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09"/>
  <workbookPr codeName="ThisWorkbook"/>
  <mc:AlternateContent xmlns:mc="http://schemas.openxmlformats.org/markup-compatibility/2006">
    <mc:Choice Requires="x15">
      <x15ac:absPath xmlns:x15ac="http://schemas.microsoft.com/office/spreadsheetml/2010/11/ac" url="https://wgcp.sharepoint.com/sites/FinanceAccounting-FinancialPlanningandAnalysis/Shared Documents/Financial Planning and Analysis/1. Reporting/1. Results/2024/08.2024/"/>
    </mc:Choice>
  </mc:AlternateContent>
  <xr:revisionPtr revIDLastSave="0" documentId="8_{FBEE2680-715D-42A2-BFFC-0A867D2FBF1A}" xr6:coauthVersionLast="47" xr6:coauthVersionMax="47" xr10:uidLastSave="{00000000-0000-0000-0000-000000000000}"/>
  <bookViews>
    <workbookView xWindow="-28920" yWindow="-120" windowWidth="29040" windowHeight="15720" firstSheet="9" activeTab="9" xr2:uid="{85B7DEA2-426C-43BB-B7DE-4FF632D5F657}"/>
  </bookViews>
  <sheets>
    <sheet name="Bridge Summary" sheetId="21" r:id="rId1"/>
    <sheet name="Results vs Forecast" sheetId="13" r:id="rId2"/>
    <sheet name="Client Pivot" sheetId="5" r:id="rId3"/>
    <sheet name="Sheet3" sheetId="76" r:id="rId4"/>
    <sheet name="MJE Project Pivot" sheetId="57" r:id="rId5"/>
    <sheet name="SL Pivot" sheetId="3" r:id="rId6"/>
    <sheet name="MJE Client Pivot" sheetId="6" r:id="rId7"/>
    <sheet name="Forecast" sheetId="59" r:id="rId8"/>
    <sheet name="Intercompany Elim Detail" sheetId="26" state="hidden" r:id="rId9"/>
    <sheet name="Modified" sheetId="2" r:id="rId10"/>
    <sheet name="Original" sheetId="4" r:id="rId11"/>
    <sheet name="Client Lookup" sheetId="56" r:id="rId12"/>
    <sheet name="NS Projects" sheetId="72" r:id="rId13"/>
    <sheet name="Project Lookup" sheetId="58" r:id="rId14"/>
    <sheet name="Dept Lookup" sheetId="61" r:id="rId15"/>
    <sheet name="Insourcing Lookup" sheetId="60" r:id="rId16"/>
  </sheets>
  <definedNames>
    <definedName name="_xlnm._FilterDatabase" localSheetId="11" hidden="1">'Client Lookup'!$A$1:$F$182</definedName>
    <definedName name="_xlnm._FilterDatabase" localSheetId="7" hidden="1">Forecast!$A$3:$P$397</definedName>
    <definedName name="_xlnm._FilterDatabase" localSheetId="8" hidden="1">'Intercompany Elim Detail'!$A$7:$V$173</definedName>
    <definedName name="_xlnm._FilterDatabase" localSheetId="4" hidden="1">'MJE Project Pivot'!$G$8:$G$206</definedName>
    <definedName name="_xlnm._FilterDatabase" localSheetId="9" hidden="1">Modified!$A$1:$AC$3324</definedName>
    <definedName name="_xlnm._FilterDatabase" localSheetId="12" hidden="1">'NS Projects'!$B$1:$D$240</definedName>
    <definedName name="_xlnm._FilterDatabase" localSheetId="10" hidden="1">Original!$A$7:$P$4046</definedName>
    <definedName name="_xlnm._FilterDatabase" localSheetId="13" hidden="1">'Project Lookup'!$A$2:$Y$1151</definedName>
    <definedName name="_xlnm._FilterDatabase" localSheetId="1" hidden="1">'Results vs Forecast'!$B$11:$G$11</definedName>
    <definedName name="Slicer_Client">#N/A</definedName>
  </definedNames>
  <calcPr calcId="191028"/>
  <pivotCaches>
    <pivotCache cacheId="2093" r:id="rId17"/>
    <pivotCache cacheId="2094" r:id="rId18"/>
    <pivotCache cacheId="2095" r:id="rId19"/>
    <pivotCache cacheId="2096" r:id="rId20"/>
    <pivotCache cacheId="2097" r:id="rId21"/>
    <pivotCache cacheId="2098" r:id="rId22"/>
  </pivotCaches>
  <extLst>
    <ext xmlns:x14="http://schemas.microsoft.com/office/spreadsheetml/2009/9/main" uri="{BBE1A952-AA13-448e-AADC-164F8A28A991}">
      <x14:slicerCaches>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99" i="57" l="1"/>
  <c r="G199" i="57" s="1"/>
  <c r="F200" i="57"/>
  <c r="G200" i="57" s="1"/>
  <c r="F201" i="57"/>
  <c r="G201" i="57" s="1"/>
  <c r="F202" i="57"/>
  <c r="G202" i="57" s="1"/>
  <c r="F203" i="57"/>
  <c r="G203" i="57" s="1"/>
  <c r="F204" i="57"/>
  <c r="G204" i="57" s="1"/>
  <c r="F205" i="57"/>
  <c r="G205" i="57" s="1"/>
  <c r="M126" i="13"/>
  <c r="N126" i="13" s="1"/>
  <c r="M92" i="13"/>
  <c r="N92" i="13" s="1"/>
  <c r="M185" i="13"/>
  <c r="N185" i="13" s="1"/>
  <c r="M197" i="13"/>
  <c r="N197" i="13" s="1"/>
  <c r="M196" i="13"/>
  <c r="N196" i="13" s="1"/>
  <c r="M195" i="13"/>
  <c r="N195" i="13" s="1"/>
  <c r="M208" i="13"/>
  <c r="N208" i="13" s="1"/>
  <c r="M272" i="13"/>
  <c r="N272" i="13" s="1"/>
  <c r="M273" i="13"/>
  <c r="N273" i="13" s="1"/>
  <c r="M274" i="13"/>
  <c r="N274" i="13" s="1"/>
  <c r="M275" i="13"/>
  <c r="N275" i="13" s="1"/>
  <c r="M276" i="13"/>
  <c r="N276" i="13" s="1"/>
  <c r="M277" i="13"/>
  <c r="N277" i="13" s="1"/>
  <c r="M271" i="13"/>
  <c r="M270" i="13"/>
  <c r="M269" i="13"/>
  <c r="M268" i="13"/>
  <c r="M267" i="13"/>
  <c r="M266" i="13"/>
  <c r="M265" i="13"/>
  <c r="M264" i="13"/>
  <c r="M263" i="13"/>
  <c r="M262" i="13"/>
  <c r="M261" i="13"/>
  <c r="M260" i="13"/>
  <c r="M259" i="13"/>
  <c r="M258" i="13"/>
  <c r="M257" i="13"/>
  <c r="M256" i="13"/>
  <c r="M255" i="13"/>
  <c r="M254" i="13"/>
  <c r="M253" i="13"/>
  <c r="M252" i="13"/>
  <c r="M251" i="13"/>
  <c r="M250" i="13"/>
  <c r="M249" i="13"/>
  <c r="M248" i="13"/>
  <c r="M247" i="13"/>
  <c r="M246" i="13"/>
  <c r="M245" i="13"/>
  <c r="M244" i="13"/>
  <c r="M243" i="13"/>
  <c r="M242" i="13"/>
  <c r="M241" i="13"/>
  <c r="M240" i="13"/>
  <c r="M239" i="13"/>
  <c r="M238" i="13"/>
  <c r="M237" i="13"/>
  <c r="M236" i="13"/>
  <c r="M235" i="13"/>
  <c r="M234" i="13"/>
  <c r="M233" i="13"/>
  <c r="M232" i="13"/>
  <c r="M136" i="13"/>
  <c r="N136" i="13" s="1"/>
  <c r="M135" i="13"/>
  <c r="N135" i="13" s="1"/>
  <c r="M134" i="13"/>
  <c r="N134" i="13" s="1"/>
  <c r="M108" i="13"/>
  <c r="N108" i="13" s="1"/>
  <c r="M107" i="13"/>
  <c r="N107" i="13" s="1"/>
  <c r="M90" i="13"/>
  <c r="N90" i="13" s="1"/>
  <c r="C91" i="13"/>
  <c r="C90" i="13"/>
  <c r="C13"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44" i="13"/>
  <c r="C45" i="13"/>
  <c r="C46" i="13"/>
  <c r="C47" i="13"/>
  <c r="C48" i="13"/>
  <c r="C49" i="13"/>
  <c r="C50" i="13"/>
  <c r="C51" i="13"/>
  <c r="C52" i="13"/>
  <c r="C53" i="13"/>
  <c r="C54" i="13"/>
  <c r="C55" i="13"/>
  <c r="C56" i="13"/>
  <c r="C57" i="13"/>
  <c r="C58" i="13"/>
  <c r="C59" i="13"/>
  <c r="C60" i="13"/>
  <c r="C61" i="13"/>
  <c r="C62" i="13"/>
  <c r="C63" i="13"/>
  <c r="C64" i="13"/>
  <c r="C65" i="13"/>
  <c r="C66" i="13"/>
  <c r="C67" i="13"/>
  <c r="C68" i="13"/>
  <c r="C69" i="13"/>
  <c r="C70" i="13"/>
  <c r="C71" i="13"/>
  <c r="C72" i="13"/>
  <c r="C73" i="13"/>
  <c r="C74" i="13"/>
  <c r="C75" i="13"/>
  <c r="C76" i="13"/>
  <c r="C77" i="13"/>
  <c r="C78" i="13"/>
  <c r="C79" i="13"/>
  <c r="C80" i="13"/>
  <c r="C81" i="13"/>
  <c r="C82" i="13"/>
  <c r="C83" i="13"/>
  <c r="C12" i="13"/>
  <c r="M15" i="21"/>
  <c r="M14" i="21"/>
  <c r="K395" i="59"/>
  <c r="L14" i="21" s="1"/>
  <c r="N14" i="21" s="1"/>
  <c r="O14" i="21" s="1"/>
  <c r="M13" i="21"/>
  <c r="M12" i="21"/>
  <c r="M11" i="21"/>
  <c r="M10" i="21"/>
  <c r="M9" i="21"/>
  <c r="M8" i="21"/>
  <c r="M7" i="21"/>
  <c r="M6" i="21"/>
  <c r="M5" i="21"/>
  <c r="X2" i="2"/>
  <c r="M78" i="13" l="1"/>
  <c r="N78" i="13" s="1"/>
  <c r="M59" i="13"/>
  <c r="N59" i="13" s="1"/>
  <c r="M31" i="13"/>
  <c r="N31" i="13" s="1"/>
  <c r="M30" i="13"/>
  <c r="N30" i="13" s="1"/>
  <c r="M29" i="13"/>
  <c r="N29" i="13" s="1"/>
  <c r="M279" i="13"/>
  <c r="N279" i="13" s="1"/>
  <c r="F210" i="56"/>
  <c r="E210" i="56"/>
  <c r="D210" i="56"/>
  <c r="F209" i="56"/>
  <c r="E209" i="56"/>
  <c r="D209" i="56"/>
  <c r="F74" i="13"/>
  <c r="F75" i="13"/>
  <c r="F76" i="13"/>
  <c r="F77" i="13"/>
  <c r="F78" i="13"/>
  <c r="E79" i="13"/>
  <c r="F79" i="13"/>
  <c r="F80" i="13"/>
  <c r="F81" i="13"/>
  <c r="D82" i="13"/>
  <c r="E82" i="13" s="1"/>
  <c r="F82" i="13"/>
  <c r="F83" i="13"/>
  <c r="F69" i="13"/>
  <c r="F70" i="13"/>
  <c r="F71" i="13"/>
  <c r="F72" i="13"/>
  <c r="D73" i="13"/>
  <c r="E73" i="13" s="1"/>
  <c r="F73" i="13"/>
  <c r="D61" i="13"/>
  <c r="E61" i="13" s="1"/>
  <c r="F61" i="13"/>
  <c r="D62" i="13"/>
  <c r="E62" i="13" s="1"/>
  <c r="F62" i="13"/>
  <c r="S10" i="21" s="1"/>
  <c r="F63" i="13"/>
  <c r="F64" i="13"/>
  <c r="F65" i="13"/>
  <c r="F66" i="13"/>
  <c r="F67" i="13"/>
  <c r="F68" i="13"/>
  <c r="F50" i="13"/>
  <c r="F51" i="13"/>
  <c r="F52" i="13"/>
  <c r="F53" i="13"/>
  <c r="F54" i="13"/>
  <c r="F55" i="13"/>
  <c r="F56" i="13"/>
  <c r="F57" i="13"/>
  <c r="D58" i="13"/>
  <c r="E58" i="13" s="1"/>
  <c r="F58" i="13"/>
  <c r="F59" i="13"/>
  <c r="F60" i="13"/>
  <c r="F32" i="13"/>
  <c r="F33" i="13"/>
  <c r="F34" i="13"/>
  <c r="F35" i="13"/>
  <c r="F36" i="13"/>
  <c r="F37" i="13"/>
  <c r="F38" i="13"/>
  <c r="F39" i="13"/>
  <c r="F40" i="13"/>
  <c r="F41" i="13"/>
  <c r="F42" i="13"/>
  <c r="F43" i="13"/>
  <c r="F44" i="13"/>
  <c r="F45" i="13"/>
  <c r="F46" i="13"/>
  <c r="F47" i="13"/>
  <c r="D48" i="13"/>
  <c r="E48" i="13" s="1"/>
  <c r="F48" i="13"/>
  <c r="F49" i="13"/>
  <c r="D19" i="13"/>
  <c r="D20" i="13"/>
  <c r="D31" i="13"/>
  <c r="D208" i="56"/>
  <c r="E208" i="56"/>
  <c r="F208" i="56"/>
  <c r="D207" i="56"/>
  <c r="E207" i="56"/>
  <c r="F207" i="56"/>
  <c r="G73" i="13" l="1"/>
  <c r="G79" i="13"/>
  <c r="G82" i="13"/>
  <c r="G58" i="13"/>
  <c r="G61" i="13"/>
  <c r="G62" i="13"/>
  <c r="G48" i="13"/>
  <c r="F206" i="56" l="1"/>
  <c r="E206" i="56"/>
  <c r="D206" i="56"/>
  <c r="F205" i="56"/>
  <c r="E205" i="56"/>
  <c r="D205" i="56"/>
  <c r="D49" i="56"/>
  <c r="E49" i="56"/>
  <c r="F49" i="56"/>
  <c r="D135" i="56"/>
  <c r="E135" i="56"/>
  <c r="F135" i="56"/>
  <c r="D87" i="56"/>
  <c r="E87" i="56"/>
  <c r="F87" i="56"/>
  <c r="D204" i="56"/>
  <c r="E204" i="56"/>
  <c r="F204" i="56"/>
  <c r="D203" i="56"/>
  <c r="E203" i="56"/>
  <c r="F203" i="56"/>
  <c r="F202" i="56"/>
  <c r="E202" i="56"/>
  <c r="D202" i="56"/>
  <c r="F201" i="56"/>
  <c r="E201" i="56"/>
  <c r="D201" i="56"/>
  <c r="D200" i="56"/>
  <c r="E200" i="56"/>
  <c r="F200" i="56"/>
  <c r="F199" i="56"/>
  <c r="E199" i="56"/>
  <c r="D199" i="56"/>
  <c r="F198" i="56"/>
  <c r="E198" i="56"/>
  <c r="D198" i="56"/>
  <c r="F197" i="56"/>
  <c r="E197" i="56"/>
  <c r="D197" i="56"/>
  <c r="F191" i="56"/>
  <c r="E191" i="56"/>
  <c r="F194" i="56"/>
  <c r="E194" i="56"/>
  <c r="F196" i="56"/>
  <c r="E196" i="56"/>
  <c r="D196" i="56"/>
  <c r="G17" i="3"/>
  <c r="G16" i="3"/>
  <c r="G15" i="3"/>
  <c r="G14" i="3"/>
  <c r="G13" i="3"/>
  <c r="G12" i="3"/>
  <c r="G11" i="3"/>
  <c r="G10" i="3"/>
  <c r="G9" i="3"/>
  <c r="G8" i="3"/>
  <c r="G7" i="3"/>
  <c r="G5" i="3"/>
  <c r="G6" i="3"/>
  <c r="AC3096" i="2"/>
  <c r="X3096" i="2"/>
  <c r="Y3096" i="2" s="1"/>
  <c r="U3096" i="2"/>
  <c r="V3096" i="2" s="1"/>
  <c r="T3096" i="2"/>
  <c r="Q3096" i="2"/>
  <c r="AC3095" i="2"/>
  <c r="X3095" i="2"/>
  <c r="Y3095" i="2" s="1"/>
  <c r="U3095" i="2"/>
  <c r="V3095" i="2" s="1"/>
  <c r="T3095" i="2"/>
  <c r="Q3095" i="2"/>
  <c r="AC3094" i="2"/>
  <c r="X3094" i="2"/>
  <c r="Y3094" i="2" s="1"/>
  <c r="U3094" i="2"/>
  <c r="V3094" i="2" s="1"/>
  <c r="T3094" i="2"/>
  <c r="Q3094" i="2"/>
  <c r="AC3093" i="2"/>
  <c r="X3093" i="2"/>
  <c r="Y3093" i="2" s="1"/>
  <c r="U3093" i="2"/>
  <c r="V3093" i="2" s="1"/>
  <c r="T3093" i="2"/>
  <c r="Q3093" i="2"/>
  <c r="AC3092" i="2"/>
  <c r="X3092" i="2"/>
  <c r="Y3092" i="2" s="1"/>
  <c r="U3092" i="2"/>
  <c r="V3092" i="2" s="1"/>
  <c r="T3092" i="2"/>
  <c r="Q3092" i="2"/>
  <c r="AC3091" i="2"/>
  <c r="X3091" i="2"/>
  <c r="Y3091" i="2" s="1"/>
  <c r="U3091" i="2"/>
  <c r="V3091" i="2" s="1"/>
  <c r="T3091" i="2"/>
  <c r="Q3091" i="2"/>
  <c r="AC3090" i="2"/>
  <c r="X3090" i="2"/>
  <c r="Y3090" i="2" s="1"/>
  <c r="U3090" i="2"/>
  <c r="V3090" i="2" s="1"/>
  <c r="T3090" i="2"/>
  <c r="Q3090" i="2"/>
  <c r="AC3089" i="2"/>
  <c r="X3089" i="2"/>
  <c r="Y3089" i="2" s="1"/>
  <c r="U3089" i="2"/>
  <c r="V3089" i="2" s="1"/>
  <c r="T3089" i="2"/>
  <c r="Q3089" i="2"/>
  <c r="AC3088" i="2"/>
  <c r="X3088" i="2"/>
  <c r="Y3088" i="2" s="1"/>
  <c r="U3088" i="2"/>
  <c r="V3088" i="2" s="1"/>
  <c r="T3088" i="2"/>
  <c r="Q3088" i="2"/>
  <c r="AC3087" i="2"/>
  <c r="X3087" i="2"/>
  <c r="Y3087" i="2" s="1"/>
  <c r="U3087" i="2"/>
  <c r="V3087" i="2" s="1"/>
  <c r="T3087" i="2"/>
  <c r="Q3087" i="2"/>
  <c r="AC3086" i="2"/>
  <c r="X3086" i="2"/>
  <c r="Y3086" i="2" s="1"/>
  <c r="U3086" i="2"/>
  <c r="V3086" i="2" s="1"/>
  <c r="T3086" i="2"/>
  <c r="Q3086" i="2"/>
  <c r="AC3085" i="2"/>
  <c r="X3085" i="2"/>
  <c r="Y3085" i="2" s="1"/>
  <c r="U3085" i="2"/>
  <c r="V3085" i="2" s="1"/>
  <c r="T3085" i="2"/>
  <c r="Q3085" i="2"/>
  <c r="AC3084" i="2"/>
  <c r="X3084" i="2"/>
  <c r="Y3084" i="2" s="1"/>
  <c r="U3084" i="2"/>
  <c r="V3084" i="2" s="1"/>
  <c r="T3084" i="2"/>
  <c r="Q3084" i="2"/>
  <c r="AC3083" i="2"/>
  <c r="X3083" i="2"/>
  <c r="Y3083" i="2" s="1"/>
  <c r="U3083" i="2"/>
  <c r="V3083" i="2" s="1"/>
  <c r="T3083" i="2"/>
  <c r="Q3083" i="2"/>
  <c r="AC3082" i="2"/>
  <c r="X3082" i="2"/>
  <c r="Y3082" i="2" s="1"/>
  <c r="U3082" i="2"/>
  <c r="V3082" i="2" s="1"/>
  <c r="T3082" i="2"/>
  <c r="Q3082" i="2"/>
  <c r="AC3081" i="2"/>
  <c r="X3081" i="2"/>
  <c r="Y3081" i="2" s="1"/>
  <c r="U3081" i="2"/>
  <c r="V3081" i="2" s="1"/>
  <c r="T3081" i="2"/>
  <c r="Q3081" i="2"/>
  <c r="AC3080" i="2"/>
  <c r="X3080" i="2"/>
  <c r="Y3080" i="2" s="1"/>
  <c r="U3080" i="2"/>
  <c r="V3080" i="2" s="1"/>
  <c r="T3080" i="2"/>
  <c r="Q3080" i="2"/>
  <c r="AC3079" i="2"/>
  <c r="X3079" i="2"/>
  <c r="Y3079" i="2" s="1"/>
  <c r="U3079" i="2"/>
  <c r="V3079" i="2" s="1"/>
  <c r="T3079" i="2"/>
  <c r="Q3079" i="2"/>
  <c r="AC3078" i="2"/>
  <c r="X3078" i="2"/>
  <c r="Y3078" i="2" s="1"/>
  <c r="U3078" i="2"/>
  <c r="V3078" i="2" s="1"/>
  <c r="T3078" i="2"/>
  <c r="Q3078" i="2"/>
  <c r="AC3077" i="2"/>
  <c r="X3077" i="2"/>
  <c r="Y3077" i="2" s="1"/>
  <c r="U3077" i="2"/>
  <c r="V3077" i="2" s="1"/>
  <c r="T3077" i="2"/>
  <c r="Q3077" i="2"/>
  <c r="AC3076" i="2"/>
  <c r="Y3076" i="2"/>
  <c r="X3076" i="2"/>
  <c r="U3076" i="2"/>
  <c r="V3076" i="2" s="1"/>
  <c r="T3076" i="2"/>
  <c r="Q3076" i="2"/>
  <c r="AC3075" i="2"/>
  <c r="X3075" i="2"/>
  <c r="Y3075" i="2" s="1"/>
  <c r="U3075" i="2"/>
  <c r="V3075" i="2" s="1"/>
  <c r="T3075" i="2"/>
  <c r="Q3075" i="2"/>
  <c r="AC3074" i="2"/>
  <c r="X3074" i="2"/>
  <c r="Y3074" i="2" s="1"/>
  <c r="U3074" i="2"/>
  <c r="V3074" i="2" s="1"/>
  <c r="T3074" i="2"/>
  <c r="Q3074" i="2"/>
  <c r="AC3073" i="2"/>
  <c r="X3073" i="2"/>
  <c r="Y3073" i="2" s="1"/>
  <c r="U3073" i="2"/>
  <c r="V3073" i="2" s="1"/>
  <c r="T3073" i="2"/>
  <c r="Q3073" i="2"/>
  <c r="AC3072" i="2"/>
  <c r="X3072" i="2"/>
  <c r="Y3072" i="2" s="1"/>
  <c r="U3072" i="2"/>
  <c r="V3072" i="2" s="1"/>
  <c r="T3072" i="2"/>
  <c r="Q3072" i="2"/>
  <c r="AC3071" i="2"/>
  <c r="X3071" i="2"/>
  <c r="Y3071" i="2" s="1"/>
  <c r="U3071" i="2"/>
  <c r="V3071" i="2" s="1"/>
  <c r="T3071" i="2"/>
  <c r="Q3071" i="2"/>
  <c r="AC3070" i="2"/>
  <c r="X3070" i="2"/>
  <c r="Y3070" i="2" s="1"/>
  <c r="U3070" i="2"/>
  <c r="V3070" i="2" s="1"/>
  <c r="T3070" i="2"/>
  <c r="Q3070" i="2"/>
  <c r="AC3069" i="2"/>
  <c r="X3069" i="2"/>
  <c r="Y3069" i="2" s="1"/>
  <c r="U3069" i="2"/>
  <c r="V3069" i="2" s="1"/>
  <c r="T3069" i="2"/>
  <c r="Q3069" i="2"/>
  <c r="AC3068" i="2"/>
  <c r="X3068" i="2"/>
  <c r="Y3068" i="2" s="1"/>
  <c r="U3068" i="2"/>
  <c r="V3068" i="2" s="1"/>
  <c r="T3068" i="2"/>
  <c r="Q3068" i="2"/>
  <c r="AC3067" i="2"/>
  <c r="X3067" i="2"/>
  <c r="Y3067" i="2" s="1"/>
  <c r="U3067" i="2"/>
  <c r="V3067" i="2" s="1"/>
  <c r="T3067" i="2"/>
  <c r="Q3067" i="2"/>
  <c r="AC3066" i="2"/>
  <c r="X3066" i="2"/>
  <c r="Y3066" i="2" s="1"/>
  <c r="U3066" i="2"/>
  <c r="V3066" i="2" s="1"/>
  <c r="T3066" i="2"/>
  <c r="Q3066" i="2"/>
  <c r="AC3065" i="2"/>
  <c r="X3065" i="2"/>
  <c r="Y3065" i="2" s="1"/>
  <c r="U3065" i="2"/>
  <c r="V3065" i="2" s="1"/>
  <c r="T3065" i="2"/>
  <c r="Q3065" i="2"/>
  <c r="AC3064" i="2"/>
  <c r="X3064" i="2"/>
  <c r="Y3064" i="2" s="1"/>
  <c r="U3064" i="2"/>
  <c r="V3064" i="2" s="1"/>
  <c r="T3064" i="2"/>
  <c r="Q3064" i="2"/>
  <c r="AC3063" i="2"/>
  <c r="X3063" i="2"/>
  <c r="Y3063" i="2" s="1"/>
  <c r="U3063" i="2"/>
  <c r="V3063" i="2" s="1"/>
  <c r="T3063" i="2"/>
  <c r="Q3063" i="2"/>
  <c r="AC3062" i="2"/>
  <c r="X3062" i="2"/>
  <c r="Y3062" i="2" s="1"/>
  <c r="U3062" i="2"/>
  <c r="V3062" i="2" s="1"/>
  <c r="T3062" i="2"/>
  <c r="Q3062" i="2"/>
  <c r="AC3061" i="2"/>
  <c r="X3061" i="2"/>
  <c r="Y3061" i="2" s="1"/>
  <c r="U3061" i="2"/>
  <c r="V3061" i="2" s="1"/>
  <c r="T3061" i="2"/>
  <c r="Q3061" i="2"/>
  <c r="AC3060" i="2"/>
  <c r="X3060" i="2"/>
  <c r="Y3060" i="2" s="1"/>
  <c r="U3060" i="2"/>
  <c r="V3060" i="2" s="1"/>
  <c r="T3060" i="2"/>
  <c r="Q3060" i="2"/>
  <c r="AC3059" i="2"/>
  <c r="X3059" i="2"/>
  <c r="Y3059" i="2" s="1"/>
  <c r="U3059" i="2"/>
  <c r="V3059" i="2" s="1"/>
  <c r="T3059" i="2"/>
  <c r="Q3059" i="2"/>
  <c r="AC3058" i="2"/>
  <c r="X3058" i="2"/>
  <c r="Y3058" i="2" s="1"/>
  <c r="U3058" i="2"/>
  <c r="V3058" i="2" s="1"/>
  <c r="T3058" i="2"/>
  <c r="Q3058" i="2"/>
  <c r="AC3057" i="2"/>
  <c r="X3057" i="2"/>
  <c r="Y3057" i="2" s="1"/>
  <c r="U3057" i="2"/>
  <c r="V3057" i="2" s="1"/>
  <c r="T3057" i="2"/>
  <c r="Q3057" i="2"/>
  <c r="AC3056" i="2"/>
  <c r="X3056" i="2"/>
  <c r="Y3056" i="2" s="1"/>
  <c r="U3056" i="2"/>
  <c r="V3056" i="2" s="1"/>
  <c r="T3056" i="2"/>
  <c r="Q3056" i="2"/>
  <c r="AC3055" i="2"/>
  <c r="X3055" i="2"/>
  <c r="Y3055" i="2" s="1"/>
  <c r="U3055" i="2"/>
  <c r="V3055" i="2" s="1"/>
  <c r="T3055" i="2"/>
  <c r="Q3055" i="2"/>
  <c r="AC3054" i="2"/>
  <c r="X3054" i="2"/>
  <c r="Y3054" i="2" s="1"/>
  <c r="U3054" i="2"/>
  <c r="V3054" i="2" s="1"/>
  <c r="T3054" i="2"/>
  <c r="Q3054" i="2"/>
  <c r="AC3053" i="2"/>
  <c r="X3053" i="2"/>
  <c r="Y3053" i="2" s="1"/>
  <c r="U3053" i="2"/>
  <c r="V3053" i="2" s="1"/>
  <c r="T3053" i="2"/>
  <c r="Q3053" i="2"/>
  <c r="AC3052" i="2"/>
  <c r="X3052" i="2"/>
  <c r="Y3052" i="2" s="1"/>
  <c r="U3052" i="2"/>
  <c r="V3052" i="2" s="1"/>
  <c r="T3052" i="2"/>
  <c r="Q3052" i="2"/>
  <c r="AC3051" i="2"/>
  <c r="X3051" i="2"/>
  <c r="Y3051" i="2" s="1"/>
  <c r="U3051" i="2"/>
  <c r="V3051" i="2" s="1"/>
  <c r="T3051" i="2"/>
  <c r="Q3051" i="2"/>
  <c r="AC3050" i="2"/>
  <c r="X3050" i="2"/>
  <c r="Y3050" i="2" s="1"/>
  <c r="U3050" i="2"/>
  <c r="V3050" i="2" s="1"/>
  <c r="T3050" i="2"/>
  <c r="Q3050" i="2"/>
  <c r="AC3049" i="2"/>
  <c r="X3049" i="2"/>
  <c r="Y3049" i="2" s="1"/>
  <c r="U3049" i="2"/>
  <c r="V3049" i="2" s="1"/>
  <c r="T3049" i="2"/>
  <c r="Q3049" i="2"/>
  <c r="AC3048" i="2"/>
  <c r="X3048" i="2"/>
  <c r="Y3048" i="2" s="1"/>
  <c r="U3048" i="2"/>
  <c r="V3048" i="2" s="1"/>
  <c r="T3048" i="2"/>
  <c r="Q3048" i="2"/>
  <c r="AC3047" i="2"/>
  <c r="X3047" i="2"/>
  <c r="Y3047" i="2" s="1"/>
  <c r="U3047" i="2"/>
  <c r="V3047" i="2" s="1"/>
  <c r="T3047" i="2"/>
  <c r="Q3047" i="2"/>
  <c r="AC3046" i="2"/>
  <c r="X3046" i="2"/>
  <c r="Y3046" i="2" s="1"/>
  <c r="U3046" i="2"/>
  <c r="V3046" i="2" s="1"/>
  <c r="T3046" i="2"/>
  <c r="Q3046" i="2"/>
  <c r="AC3045" i="2"/>
  <c r="X3045" i="2"/>
  <c r="Y3045" i="2" s="1"/>
  <c r="U3045" i="2"/>
  <c r="V3045" i="2" s="1"/>
  <c r="T3045" i="2"/>
  <c r="Q3045" i="2"/>
  <c r="AC3044" i="2"/>
  <c r="X3044" i="2"/>
  <c r="Y3044" i="2" s="1"/>
  <c r="U3044" i="2"/>
  <c r="V3044" i="2" s="1"/>
  <c r="T3044" i="2"/>
  <c r="Q3044" i="2"/>
  <c r="AC3043" i="2"/>
  <c r="X3043" i="2"/>
  <c r="Y3043" i="2" s="1"/>
  <c r="U3043" i="2"/>
  <c r="V3043" i="2" s="1"/>
  <c r="T3043" i="2"/>
  <c r="Q3043" i="2"/>
  <c r="AC3042" i="2"/>
  <c r="X3042" i="2"/>
  <c r="Y3042" i="2" s="1"/>
  <c r="U3042" i="2"/>
  <c r="V3042" i="2" s="1"/>
  <c r="T3042" i="2"/>
  <c r="Q3042" i="2"/>
  <c r="AC3041" i="2"/>
  <c r="X3041" i="2"/>
  <c r="Y3041" i="2" s="1"/>
  <c r="U3041" i="2"/>
  <c r="V3041" i="2" s="1"/>
  <c r="T3041" i="2"/>
  <c r="Q3041" i="2"/>
  <c r="AC3040" i="2"/>
  <c r="X3040" i="2"/>
  <c r="Y3040" i="2" s="1"/>
  <c r="U3040" i="2"/>
  <c r="V3040" i="2" s="1"/>
  <c r="T3040" i="2"/>
  <c r="Q3040" i="2"/>
  <c r="AC3039" i="2"/>
  <c r="X3039" i="2"/>
  <c r="Y3039" i="2" s="1"/>
  <c r="U3039" i="2"/>
  <c r="V3039" i="2" s="1"/>
  <c r="T3039" i="2"/>
  <c r="Q3039" i="2"/>
  <c r="AC3038" i="2"/>
  <c r="X3038" i="2"/>
  <c r="Y3038" i="2" s="1"/>
  <c r="U3038" i="2"/>
  <c r="V3038" i="2" s="1"/>
  <c r="T3038" i="2"/>
  <c r="Q3038" i="2"/>
  <c r="AC3037" i="2"/>
  <c r="X3037" i="2"/>
  <c r="Y3037" i="2" s="1"/>
  <c r="U3037" i="2"/>
  <c r="V3037" i="2" s="1"/>
  <c r="T3037" i="2"/>
  <c r="Q3037" i="2"/>
  <c r="AC3036" i="2"/>
  <c r="X3036" i="2"/>
  <c r="Y3036" i="2" s="1"/>
  <c r="U3036" i="2"/>
  <c r="V3036" i="2" s="1"/>
  <c r="T3036" i="2"/>
  <c r="Q3036" i="2"/>
  <c r="AC3035" i="2"/>
  <c r="X3035" i="2"/>
  <c r="Y3035" i="2" s="1"/>
  <c r="U3035" i="2"/>
  <c r="V3035" i="2" s="1"/>
  <c r="T3035" i="2"/>
  <c r="Q3035" i="2"/>
  <c r="AC3034" i="2"/>
  <c r="X3034" i="2"/>
  <c r="Y3034" i="2" s="1"/>
  <c r="U3034" i="2"/>
  <c r="V3034" i="2" s="1"/>
  <c r="T3034" i="2"/>
  <c r="Q3034" i="2"/>
  <c r="AC3033" i="2"/>
  <c r="X3033" i="2"/>
  <c r="Y3033" i="2" s="1"/>
  <c r="U3033" i="2"/>
  <c r="V3033" i="2" s="1"/>
  <c r="T3033" i="2"/>
  <c r="Q3033" i="2"/>
  <c r="AC3032" i="2"/>
  <c r="X3032" i="2"/>
  <c r="Y3032" i="2" s="1"/>
  <c r="U3032" i="2"/>
  <c r="V3032" i="2" s="1"/>
  <c r="T3032" i="2"/>
  <c r="Q3032" i="2"/>
  <c r="AC3031" i="2"/>
  <c r="X3031" i="2"/>
  <c r="Y3031" i="2" s="1"/>
  <c r="U3031" i="2"/>
  <c r="V3031" i="2" s="1"/>
  <c r="T3031" i="2"/>
  <c r="Q3031" i="2"/>
  <c r="AC3030" i="2"/>
  <c r="X3030" i="2"/>
  <c r="Y3030" i="2" s="1"/>
  <c r="U3030" i="2"/>
  <c r="V3030" i="2" s="1"/>
  <c r="T3030" i="2"/>
  <c r="Q3030" i="2"/>
  <c r="AC3029" i="2"/>
  <c r="X3029" i="2"/>
  <c r="Y3029" i="2" s="1"/>
  <c r="U3029" i="2"/>
  <c r="V3029" i="2" s="1"/>
  <c r="T3029" i="2"/>
  <c r="Q3029" i="2"/>
  <c r="AC3028" i="2"/>
  <c r="X3028" i="2"/>
  <c r="Y3028" i="2" s="1"/>
  <c r="U3028" i="2"/>
  <c r="V3028" i="2" s="1"/>
  <c r="T3028" i="2"/>
  <c r="Q3028" i="2"/>
  <c r="AC3027" i="2"/>
  <c r="X3027" i="2"/>
  <c r="Y3027" i="2" s="1"/>
  <c r="U3027" i="2"/>
  <c r="V3027" i="2" s="1"/>
  <c r="T3027" i="2"/>
  <c r="Q3027" i="2"/>
  <c r="AC3026" i="2"/>
  <c r="X3026" i="2"/>
  <c r="Y3026" i="2" s="1"/>
  <c r="U3026" i="2"/>
  <c r="V3026" i="2" s="1"/>
  <c r="T3026" i="2"/>
  <c r="Q3026" i="2"/>
  <c r="AC3025" i="2"/>
  <c r="X3025" i="2"/>
  <c r="Y3025" i="2" s="1"/>
  <c r="U3025" i="2"/>
  <c r="V3025" i="2" s="1"/>
  <c r="T3025" i="2"/>
  <c r="Q3025" i="2"/>
  <c r="AC3024" i="2"/>
  <c r="X3024" i="2"/>
  <c r="Y3024" i="2" s="1"/>
  <c r="U3024" i="2"/>
  <c r="V3024" i="2" s="1"/>
  <c r="T3024" i="2"/>
  <c r="Q3024" i="2"/>
  <c r="AC3023" i="2"/>
  <c r="X3023" i="2"/>
  <c r="Y3023" i="2" s="1"/>
  <c r="U3023" i="2"/>
  <c r="V3023" i="2" s="1"/>
  <c r="T3023" i="2"/>
  <c r="Q3023" i="2"/>
  <c r="AC3022" i="2"/>
  <c r="X3022" i="2"/>
  <c r="Y3022" i="2" s="1"/>
  <c r="U3022" i="2"/>
  <c r="V3022" i="2" s="1"/>
  <c r="T3022" i="2"/>
  <c r="Q3022" i="2"/>
  <c r="AC3021" i="2"/>
  <c r="X3021" i="2"/>
  <c r="Y3021" i="2" s="1"/>
  <c r="U3021" i="2"/>
  <c r="V3021" i="2" s="1"/>
  <c r="T3021" i="2"/>
  <c r="Q3021" i="2"/>
  <c r="AC3020" i="2"/>
  <c r="X3020" i="2"/>
  <c r="Y3020" i="2" s="1"/>
  <c r="U3020" i="2"/>
  <c r="V3020" i="2" s="1"/>
  <c r="T3020" i="2"/>
  <c r="Q3020" i="2"/>
  <c r="AC3019" i="2"/>
  <c r="X3019" i="2"/>
  <c r="Y3019" i="2" s="1"/>
  <c r="U3019" i="2"/>
  <c r="V3019" i="2" s="1"/>
  <c r="T3019" i="2"/>
  <c r="Q3019" i="2"/>
  <c r="AC3018" i="2"/>
  <c r="X3018" i="2"/>
  <c r="Y3018" i="2" s="1"/>
  <c r="U3018" i="2"/>
  <c r="V3018" i="2" s="1"/>
  <c r="T3018" i="2"/>
  <c r="Q3018" i="2"/>
  <c r="AC3017" i="2"/>
  <c r="X3017" i="2"/>
  <c r="Y3017" i="2" s="1"/>
  <c r="U3017" i="2"/>
  <c r="V3017" i="2" s="1"/>
  <c r="T3017" i="2"/>
  <c r="Q3017" i="2"/>
  <c r="AC3016" i="2"/>
  <c r="X3016" i="2"/>
  <c r="Y3016" i="2" s="1"/>
  <c r="U3016" i="2"/>
  <c r="V3016" i="2" s="1"/>
  <c r="T3016" i="2"/>
  <c r="Q3016" i="2"/>
  <c r="AC3015" i="2"/>
  <c r="X3015" i="2"/>
  <c r="Y3015" i="2" s="1"/>
  <c r="U3015" i="2"/>
  <c r="V3015" i="2" s="1"/>
  <c r="T3015" i="2"/>
  <c r="Q3015" i="2"/>
  <c r="AC3014" i="2"/>
  <c r="X3014" i="2"/>
  <c r="Y3014" i="2" s="1"/>
  <c r="U3014" i="2"/>
  <c r="V3014" i="2" s="1"/>
  <c r="T3014" i="2"/>
  <c r="Q3014" i="2"/>
  <c r="AC3013" i="2"/>
  <c r="X3013" i="2"/>
  <c r="Y3013" i="2" s="1"/>
  <c r="U3013" i="2"/>
  <c r="V3013" i="2" s="1"/>
  <c r="T3013" i="2"/>
  <c r="Q3013" i="2"/>
  <c r="AC3012" i="2"/>
  <c r="X3012" i="2"/>
  <c r="Y3012" i="2" s="1"/>
  <c r="U3012" i="2"/>
  <c r="V3012" i="2" s="1"/>
  <c r="T3012" i="2"/>
  <c r="Q3012" i="2"/>
  <c r="AC3011" i="2"/>
  <c r="X3011" i="2"/>
  <c r="Y3011" i="2" s="1"/>
  <c r="U3011" i="2"/>
  <c r="V3011" i="2" s="1"/>
  <c r="T3011" i="2"/>
  <c r="Q3011" i="2"/>
  <c r="AC3010" i="2"/>
  <c r="X3010" i="2"/>
  <c r="Y3010" i="2" s="1"/>
  <c r="U3010" i="2"/>
  <c r="V3010" i="2" s="1"/>
  <c r="T3010" i="2"/>
  <c r="Q3010" i="2"/>
  <c r="AC3009" i="2"/>
  <c r="X3009" i="2"/>
  <c r="Y3009" i="2" s="1"/>
  <c r="U3009" i="2"/>
  <c r="V3009" i="2" s="1"/>
  <c r="T3009" i="2"/>
  <c r="Q3009" i="2"/>
  <c r="AC3008" i="2"/>
  <c r="X3008" i="2"/>
  <c r="Y3008" i="2" s="1"/>
  <c r="U3008" i="2"/>
  <c r="V3008" i="2" s="1"/>
  <c r="T3008" i="2"/>
  <c r="Q3008" i="2"/>
  <c r="AC3007" i="2"/>
  <c r="X3007" i="2"/>
  <c r="Y3007" i="2" s="1"/>
  <c r="U3007" i="2"/>
  <c r="V3007" i="2" s="1"/>
  <c r="T3007" i="2"/>
  <c r="Q3007" i="2"/>
  <c r="AC3006" i="2"/>
  <c r="X3006" i="2"/>
  <c r="Y3006" i="2" s="1"/>
  <c r="U3006" i="2"/>
  <c r="V3006" i="2" s="1"/>
  <c r="T3006" i="2"/>
  <c r="Q3006" i="2"/>
  <c r="AC3005" i="2"/>
  <c r="X3005" i="2"/>
  <c r="Y3005" i="2" s="1"/>
  <c r="U3005" i="2"/>
  <c r="V3005" i="2" s="1"/>
  <c r="T3005" i="2"/>
  <c r="Q3005" i="2"/>
  <c r="AC3004" i="2"/>
  <c r="X3004" i="2"/>
  <c r="Y3004" i="2" s="1"/>
  <c r="U3004" i="2"/>
  <c r="V3004" i="2" s="1"/>
  <c r="T3004" i="2"/>
  <c r="Q3004" i="2"/>
  <c r="AC3003" i="2"/>
  <c r="X3003" i="2"/>
  <c r="Y3003" i="2" s="1"/>
  <c r="U3003" i="2"/>
  <c r="V3003" i="2" s="1"/>
  <c r="T3003" i="2"/>
  <c r="Q3003" i="2"/>
  <c r="AC3002" i="2"/>
  <c r="X3002" i="2"/>
  <c r="Y3002" i="2" s="1"/>
  <c r="U3002" i="2"/>
  <c r="V3002" i="2" s="1"/>
  <c r="T3002" i="2"/>
  <c r="Q3002" i="2"/>
  <c r="AC3001" i="2"/>
  <c r="X3001" i="2"/>
  <c r="Y3001" i="2" s="1"/>
  <c r="U3001" i="2"/>
  <c r="V3001" i="2" s="1"/>
  <c r="T3001" i="2"/>
  <c r="Q3001" i="2"/>
  <c r="AC3000" i="2"/>
  <c r="X3000" i="2"/>
  <c r="Y3000" i="2" s="1"/>
  <c r="U3000" i="2"/>
  <c r="V3000" i="2" s="1"/>
  <c r="T3000" i="2"/>
  <c r="Q3000" i="2"/>
  <c r="AC2999" i="2"/>
  <c r="X2999" i="2"/>
  <c r="Y2999" i="2" s="1"/>
  <c r="U2999" i="2"/>
  <c r="V2999" i="2" s="1"/>
  <c r="T2999" i="2"/>
  <c r="Q2999" i="2"/>
  <c r="AC2998" i="2"/>
  <c r="X2998" i="2"/>
  <c r="Y2998" i="2" s="1"/>
  <c r="U2998" i="2"/>
  <c r="V2998" i="2" s="1"/>
  <c r="T2998" i="2"/>
  <c r="Q2998" i="2"/>
  <c r="AC2997" i="2"/>
  <c r="X2997" i="2"/>
  <c r="Y2997" i="2" s="1"/>
  <c r="U2997" i="2"/>
  <c r="V2997" i="2" s="1"/>
  <c r="T2997" i="2"/>
  <c r="Q2997" i="2"/>
  <c r="AC2996" i="2"/>
  <c r="X2996" i="2"/>
  <c r="Y2996" i="2" s="1"/>
  <c r="U2996" i="2"/>
  <c r="V2996" i="2" s="1"/>
  <c r="T2996" i="2"/>
  <c r="Q2996" i="2"/>
  <c r="AC2995" i="2"/>
  <c r="X2995" i="2"/>
  <c r="Y2995" i="2" s="1"/>
  <c r="U2995" i="2"/>
  <c r="V2995" i="2" s="1"/>
  <c r="T2995" i="2"/>
  <c r="Q2995" i="2"/>
  <c r="AC2994" i="2"/>
  <c r="X2994" i="2"/>
  <c r="Y2994" i="2" s="1"/>
  <c r="U2994" i="2"/>
  <c r="V2994" i="2" s="1"/>
  <c r="T2994" i="2"/>
  <c r="Q2994" i="2"/>
  <c r="AC2993" i="2"/>
  <c r="X2993" i="2"/>
  <c r="Y2993" i="2" s="1"/>
  <c r="U2993" i="2"/>
  <c r="V2993" i="2" s="1"/>
  <c r="T2993" i="2"/>
  <c r="Q2993" i="2"/>
  <c r="AC2992" i="2"/>
  <c r="X2992" i="2"/>
  <c r="Y2992" i="2" s="1"/>
  <c r="U2992" i="2"/>
  <c r="V2992" i="2" s="1"/>
  <c r="T2992" i="2"/>
  <c r="Q2992" i="2"/>
  <c r="AC2991" i="2"/>
  <c r="X2991" i="2"/>
  <c r="Y2991" i="2" s="1"/>
  <c r="U2991" i="2"/>
  <c r="V2991" i="2" s="1"/>
  <c r="T2991" i="2"/>
  <c r="Q2991" i="2"/>
  <c r="AC2990" i="2"/>
  <c r="X2990" i="2"/>
  <c r="Y2990" i="2" s="1"/>
  <c r="U2990" i="2"/>
  <c r="V2990" i="2" s="1"/>
  <c r="T2990" i="2"/>
  <c r="Q2990" i="2"/>
  <c r="AC2989" i="2"/>
  <c r="X2989" i="2"/>
  <c r="Y2989" i="2" s="1"/>
  <c r="U2989" i="2"/>
  <c r="V2989" i="2" s="1"/>
  <c r="T2989" i="2"/>
  <c r="Q2989" i="2"/>
  <c r="AC2988" i="2"/>
  <c r="X2988" i="2"/>
  <c r="Y2988" i="2" s="1"/>
  <c r="U2988" i="2"/>
  <c r="V2988" i="2" s="1"/>
  <c r="T2988" i="2"/>
  <c r="Q2988" i="2"/>
  <c r="AC2987" i="2"/>
  <c r="X2987" i="2"/>
  <c r="Y2987" i="2" s="1"/>
  <c r="U2987" i="2"/>
  <c r="V2987" i="2" s="1"/>
  <c r="T2987" i="2"/>
  <c r="Q2987" i="2"/>
  <c r="AC2986" i="2"/>
  <c r="X2986" i="2"/>
  <c r="Y2986" i="2" s="1"/>
  <c r="U2986" i="2"/>
  <c r="V2986" i="2" s="1"/>
  <c r="T2986" i="2"/>
  <c r="Q2986" i="2"/>
  <c r="AC2985" i="2"/>
  <c r="X2985" i="2"/>
  <c r="Y2985" i="2" s="1"/>
  <c r="U2985" i="2"/>
  <c r="V2985" i="2" s="1"/>
  <c r="T2985" i="2"/>
  <c r="Q2985" i="2"/>
  <c r="AC2984" i="2"/>
  <c r="X2984" i="2"/>
  <c r="Y2984" i="2" s="1"/>
  <c r="U2984" i="2"/>
  <c r="V2984" i="2" s="1"/>
  <c r="T2984" i="2"/>
  <c r="Q2984" i="2"/>
  <c r="AC2983" i="2"/>
  <c r="X2983" i="2"/>
  <c r="Y2983" i="2" s="1"/>
  <c r="U2983" i="2"/>
  <c r="V2983" i="2" s="1"/>
  <c r="T2983" i="2"/>
  <c r="Q2983" i="2"/>
  <c r="AC2982" i="2"/>
  <c r="X2982" i="2"/>
  <c r="Y2982" i="2" s="1"/>
  <c r="U2982" i="2"/>
  <c r="V2982" i="2" s="1"/>
  <c r="T2982" i="2"/>
  <c r="Q2982" i="2"/>
  <c r="AC2981" i="2"/>
  <c r="X2981" i="2"/>
  <c r="Y2981" i="2" s="1"/>
  <c r="U2981" i="2"/>
  <c r="V2981" i="2" s="1"/>
  <c r="T2981" i="2"/>
  <c r="Q2981" i="2"/>
  <c r="AC2980" i="2"/>
  <c r="X2980" i="2"/>
  <c r="Y2980" i="2" s="1"/>
  <c r="U2980" i="2"/>
  <c r="V2980" i="2" s="1"/>
  <c r="T2980" i="2"/>
  <c r="Q2980" i="2"/>
  <c r="AC2979" i="2"/>
  <c r="X2979" i="2"/>
  <c r="Y2979" i="2" s="1"/>
  <c r="U2979" i="2"/>
  <c r="V2979" i="2" s="1"/>
  <c r="T2979" i="2"/>
  <c r="Q2979" i="2"/>
  <c r="AC2978" i="2"/>
  <c r="X2978" i="2"/>
  <c r="Y2978" i="2" s="1"/>
  <c r="U2978" i="2"/>
  <c r="V2978" i="2" s="1"/>
  <c r="T2978" i="2"/>
  <c r="Q2978" i="2"/>
  <c r="AC2977" i="2"/>
  <c r="X2977" i="2"/>
  <c r="Y2977" i="2" s="1"/>
  <c r="U2977" i="2"/>
  <c r="V2977" i="2" s="1"/>
  <c r="T2977" i="2"/>
  <c r="Q2977" i="2"/>
  <c r="AC2976" i="2"/>
  <c r="X2976" i="2"/>
  <c r="Y2976" i="2" s="1"/>
  <c r="U2976" i="2"/>
  <c r="V2976" i="2" s="1"/>
  <c r="T2976" i="2"/>
  <c r="Q2976" i="2"/>
  <c r="AC2975" i="2"/>
  <c r="X2975" i="2"/>
  <c r="Y2975" i="2" s="1"/>
  <c r="U2975" i="2"/>
  <c r="V2975" i="2" s="1"/>
  <c r="T2975" i="2"/>
  <c r="Q2975" i="2"/>
  <c r="AC2974" i="2"/>
  <c r="X2974" i="2"/>
  <c r="Y2974" i="2" s="1"/>
  <c r="U2974" i="2"/>
  <c r="V2974" i="2" s="1"/>
  <c r="T2974" i="2"/>
  <c r="Q2974" i="2"/>
  <c r="AC2973" i="2"/>
  <c r="X2973" i="2"/>
  <c r="Y2973" i="2" s="1"/>
  <c r="U2973" i="2"/>
  <c r="V2973" i="2" s="1"/>
  <c r="T2973" i="2"/>
  <c r="Q2973" i="2"/>
  <c r="AC2972" i="2"/>
  <c r="X2972" i="2"/>
  <c r="Y2972" i="2" s="1"/>
  <c r="U2972" i="2"/>
  <c r="V2972" i="2" s="1"/>
  <c r="T2972" i="2"/>
  <c r="Q2972" i="2"/>
  <c r="AC2971" i="2"/>
  <c r="X2971" i="2"/>
  <c r="Y2971" i="2" s="1"/>
  <c r="U2971" i="2"/>
  <c r="V2971" i="2" s="1"/>
  <c r="T2971" i="2"/>
  <c r="Q2971" i="2"/>
  <c r="AC2970" i="2"/>
  <c r="X2970" i="2"/>
  <c r="Y2970" i="2" s="1"/>
  <c r="U2970" i="2"/>
  <c r="V2970" i="2" s="1"/>
  <c r="T2970" i="2"/>
  <c r="Q2970" i="2"/>
  <c r="AC2969" i="2"/>
  <c r="X2969" i="2"/>
  <c r="Y2969" i="2" s="1"/>
  <c r="U2969" i="2"/>
  <c r="V2969" i="2" s="1"/>
  <c r="T2969" i="2"/>
  <c r="Q2969" i="2"/>
  <c r="AC2968" i="2"/>
  <c r="X2968" i="2"/>
  <c r="Y2968" i="2" s="1"/>
  <c r="U2968" i="2"/>
  <c r="V2968" i="2" s="1"/>
  <c r="T2968" i="2"/>
  <c r="Q2968" i="2"/>
  <c r="AC2967" i="2"/>
  <c r="X2967" i="2"/>
  <c r="Y2967" i="2" s="1"/>
  <c r="U2967" i="2"/>
  <c r="V2967" i="2" s="1"/>
  <c r="T2967" i="2"/>
  <c r="Q2967" i="2"/>
  <c r="AC2966" i="2"/>
  <c r="X2966" i="2"/>
  <c r="Y2966" i="2" s="1"/>
  <c r="U2966" i="2"/>
  <c r="V2966" i="2" s="1"/>
  <c r="T2966" i="2"/>
  <c r="Q2966" i="2"/>
  <c r="AC2965" i="2"/>
  <c r="X2965" i="2"/>
  <c r="Y2965" i="2" s="1"/>
  <c r="U2965" i="2"/>
  <c r="V2965" i="2" s="1"/>
  <c r="T2965" i="2"/>
  <c r="Q2965" i="2"/>
  <c r="AC2964" i="2"/>
  <c r="X2964" i="2"/>
  <c r="Y2964" i="2" s="1"/>
  <c r="U2964" i="2"/>
  <c r="V2964" i="2" s="1"/>
  <c r="T2964" i="2"/>
  <c r="Q2964" i="2"/>
  <c r="AC2963" i="2"/>
  <c r="X2963" i="2"/>
  <c r="Y2963" i="2" s="1"/>
  <c r="U2963" i="2"/>
  <c r="V2963" i="2" s="1"/>
  <c r="T2963" i="2"/>
  <c r="Q2963" i="2"/>
  <c r="AC2962" i="2"/>
  <c r="X2962" i="2"/>
  <c r="Y2962" i="2" s="1"/>
  <c r="U2962" i="2"/>
  <c r="V2962" i="2" s="1"/>
  <c r="T2962" i="2"/>
  <c r="Q2962" i="2"/>
  <c r="AC2961" i="2"/>
  <c r="X2961" i="2"/>
  <c r="Y2961" i="2" s="1"/>
  <c r="U2961" i="2"/>
  <c r="V2961" i="2" s="1"/>
  <c r="T2961" i="2"/>
  <c r="Q2961" i="2"/>
  <c r="AC2960" i="2"/>
  <c r="X2960" i="2"/>
  <c r="Y2960" i="2" s="1"/>
  <c r="U2960" i="2"/>
  <c r="V2960" i="2" s="1"/>
  <c r="T2960" i="2"/>
  <c r="Q2960" i="2"/>
  <c r="AC2959" i="2"/>
  <c r="X2959" i="2"/>
  <c r="Y2959" i="2" s="1"/>
  <c r="U2959" i="2"/>
  <c r="V2959" i="2" s="1"/>
  <c r="T2959" i="2"/>
  <c r="Q2959" i="2"/>
  <c r="AC2958" i="2"/>
  <c r="X2958" i="2"/>
  <c r="Y2958" i="2" s="1"/>
  <c r="U2958" i="2"/>
  <c r="V2958" i="2" s="1"/>
  <c r="T2958" i="2"/>
  <c r="Q2958" i="2"/>
  <c r="AC2957" i="2"/>
  <c r="X2957" i="2"/>
  <c r="Y2957" i="2" s="1"/>
  <c r="U2957" i="2"/>
  <c r="V2957" i="2" s="1"/>
  <c r="T2957" i="2"/>
  <c r="Q2957" i="2"/>
  <c r="AC2956" i="2"/>
  <c r="X2956" i="2"/>
  <c r="Y2956" i="2" s="1"/>
  <c r="U2956" i="2"/>
  <c r="V2956" i="2" s="1"/>
  <c r="T2956" i="2"/>
  <c r="Q2956" i="2"/>
  <c r="AC2955" i="2"/>
  <c r="X2955" i="2"/>
  <c r="Y2955" i="2" s="1"/>
  <c r="U2955" i="2"/>
  <c r="V2955" i="2" s="1"/>
  <c r="T2955" i="2"/>
  <c r="Q2955" i="2"/>
  <c r="AC2954" i="2"/>
  <c r="X2954" i="2"/>
  <c r="Y2954" i="2" s="1"/>
  <c r="U2954" i="2"/>
  <c r="V2954" i="2" s="1"/>
  <c r="T2954" i="2"/>
  <c r="Q2954" i="2"/>
  <c r="AC2953" i="2"/>
  <c r="X2953" i="2"/>
  <c r="Y2953" i="2" s="1"/>
  <c r="U2953" i="2"/>
  <c r="V2953" i="2" s="1"/>
  <c r="T2953" i="2"/>
  <c r="Q2953" i="2"/>
  <c r="AC2952" i="2"/>
  <c r="X2952" i="2"/>
  <c r="Y2952" i="2" s="1"/>
  <c r="U2952" i="2"/>
  <c r="V2952" i="2" s="1"/>
  <c r="T2952" i="2"/>
  <c r="Q2952" i="2"/>
  <c r="AC2951" i="2"/>
  <c r="X2951" i="2"/>
  <c r="Y2951" i="2" s="1"/>
  <c r="U2951" i="2"/>
  <c r="V2951" i="2" s="1"/>
  <c r="T2951" i="2"/>
  <c r="Q2951" i="2"/>
  <c r="AC2950" i="2"/>
  <c r="X2950" i="2"/>
  <c r="Y2950" i="2" s="1"/>
  <c r="U2950" i="2"/>
  <c r="V2950" i="2" s="1"/>
  <c r="T2950" i="2"/>
  <c r="Q2950" i="2"/>
  <c r="AC2949" i="2"/>
  <c r="X2949" i="2"/>
  <c r="Y2949" i="2" s="1"/>
  <c r="U2949" i="2"/>
  <c r="V2949" i="2" s="1"/>
  <c r="T2949" i="2"/>
  <c r="Q2949" i="2"/>
  <c r="AC2948" i="2"/>
  <c r="X2948" i="2"/>
  <c r="Y2948" i="2" s="1"/>
  <c r="U2948" i="2"/>
  <c r="V2948" i="2" s="1"/>
  <c r="T2948" i="2"/>
  <c r="Q2948" i="2"/>
  <c r="AC2947" i="2"/>
  <c r="X2947" i="2"/>
  <c r="Y2947" i="2" s="1"/>
  <c r="U2947" i="2"/>
  <c r="V2947" i="2" s="1"/>
  <c r="T2947" i="2"/>
  <c r="Q2947" i="2"/>
  <c r="AC2946" i="2"/>
  <c r="X2946" i="2"/>
  <c r="Y2946" i="2" s="1"/>
  <c r="U2946" i="2"/>
  <c r="V2946" i="2" s="1"/>
  <c r="T2946" i="2"/>
  <c r="Q2946" i="2"/>
  <c r="AC2945" i="2"/>
  <c r="X2945" i="2"/>
  <c r="Y2945" i="2" s="1"/>
  <c r="U2945" i="2"/>
  <c r="V2945" i="2" s="1"/>
  <c r="T2945" i="2"/>
  <c r="Q2945" i="2"/>
  <c r="AC2944" i="2"/>
  <c r="X2944" i="2"/>
  <c r="Y2944" i="2" s="1"/>
  <c r="U2944" i="2"/>
  <c r="V2944" i="2" s="1"/>
  <c r="T2944" i="2"/>
  <c r="Q2944" i="2"/>
  <c r="AC2943" i="2"/>
  <c r="X2943" i="2"/>
  <c r="Y2943" i="2" s="1"/>
  <c r="U2943" i="2"/>
  <c r="V2943" i="2" s="1"/>
  <c r="T2943" i="2"/>
  <c r="Q2943" i="2"/>
  <c r="AC2942" i="2"/>
  <c r="X2942" i="2"/>
  <c r="Y2942" i="2" s="1"/>
  <c r="U2942" i="2"/>
  <c r="V2942" i="2" s="1"/>
  <c r="T2942" i="2"/>
  <c r="Q2942" i="2"/>
  <c r="AC2941" i="2"/>
  <c r="X2941" i="2"/>
  <c r="Y2941" i="2" s="1"/>
  <c r="U2941" i="2"/>
  <c r="V2941" i="2" s="1"/>
  <c r="T2941" i="2"/>
  <c r="Q2941" i="2"/>
  <c r="AC2940" i="2"/>
  <c r="X2940" i="2"/>
  <c r="Y2940" i="2" s="1"/>
  <c r="U2940" i="2"/>
  <c r="V2940" i="2" s="1"/>
  <c r="T2940" i="2"/>
  <c r="Q2940" i="2"/>
  <c r="AC2939" i="2"/>
  <c r="X2939" i="2"/>
  <c r="Y2939" i="2" s="1"/>
  <c r="U2939" i="2"/>
  <c r="V2939" i="2" s="1"/>
  <c r="T2939" i="2"/>
  <c r="Q2939" i="2"/>
  <c r="AC2938" i="2"/>
  <c r="X2938" i="2"/>
  <c r="Y2938" i="2" s="1"/>
  <c r="U2938" i="2"/>
  <c r="V2938" i="2" s="1"/>
  <c r="T2938" i="2"/>
  <c r="Q2938" i="2"/>
  <c r="AC2937" i="2"/>
  <c r="X2937" i="2"/>
  <c r="Y2937" i="2" s="1"/>
  <c r="U2937" i="2"/>
  <c r="V2937" i="2" s="1"/>
  <c r="T2937" i="2"/>
  <c r="Q2937" i="2"/>
  <c r="AC2936" i="2"/>
  <c r="X2936" i="2"/>
  <c r="Y2936" i="2" s="1"/>
  <c r="U2936" i="2"/>
  <c r="V2936" i="2" s="1"/>
  <c r="T2936" i="2"/>
  <c r="Q2936" i="2"/>
  <c r="AC2935" i="2"/>
  <c r="X2935" i="2"/>
  <c r="Y2935" i="2" s="1"/>
  <c r="U2935" i="2"/>
  <c r="V2935" i="2" s="1"/>
  <c r="T2935" i="2"/>
  <c r="Q2935" i="2"/>
  <c r="AC2934" i="2"/>
  <c r="X2934" i="2"/>
  <c r="Y2934" i="2" s="1"/>
  <c r="U2934" i="2"/>
  <c r="V2934" i="2" s="1"/>
  <c r="T2934" i="2"/>
  <c r="Q2934" i="2"/>
  <c r="AC2933" i="2"/>
  <c r="X2933" i="2"/>
  <c r="Y2933" i="2" s="1"/>
  <c r="U2933" i="2"/>
  <c r="V2933" i="2" s="1"/>
  <c r="T2933" i="2"/>
  <c r="Q2933" i="2"/>
  <c r="AC2932" i="2"/>
  <c r="X2932" i="2"/>
  <c r="Y2932" i="2" s="1"/>
  <c r="U2932" i="2"/>
  <c r="V2932" i="2" s="1"/>
  <c r="T2932" i="2"/>
  <c r="Q2932" i="2"/>
  <c r="AC2931" i="2"/>
  <c r="X2931" i="2"/>
  <c r="Y2931" i="2" s="1"/>
  <c r="U2931" i="2"/>
  <c r="V2931" i="2" s="1"/>
  <c r="T2931" i="2"/>
  <c r="Q2931" i="2"/>
  <c r="AC2930" i="2"/>
  <c r="X2930" i="2"/>
  <c r="Y2930" i="2" s="1"/>
  <c r="U2930" i="2"/>
  <c r="V2930" i="2" s="1"/>
  <c r="T2930" i="2"/>
  <c r="Q2930" i="2"/>
  <c r="AC2929" i="2"/>
  <c r="X2929" i="2"/>
  <c r="Y2929" i="2" s="1"/>
  <c r="U2929" i="2"/>
  <c r="V2929" i="2" s="1"/>
  <c r="T2929" i="2"/>
  <c r="Q2929" i="2"/>
  <c r="AC2928" i="2"/>
  <c r="X2928" i="2"/>
  <c r="Y2928" i="2" s="1"/>
  <c r="U2928" i="2"/>
  <c r="V2928" i="2" s="1"/>
  <c r="T2928" i="2"/>
  <c r="Q2928" i="2"/>
  <c r="AC2927" i="2"/>
  <c r="X2927" i="2"/>
  <c r="Y2927" i="2" s="1"/>
  <c r="U2927" i="2"/>
  <c r="V2927" i="2" s="1"/>
  <c r="T2927" i="2"/>
  <c r="Q2927" i="2"/>
  <c r="AC2926" i="2"/>
  <c r="X2926" i="2"/>
  <c r="Y2926" i="2" s="1"/>
  <c r="U2926" i="2"/>
  <c r="V2926" i="2" s="1"/>
  <c r="T2926" i="2"/>
  <c r="Q2926" i="2"/>
  <c r="AC2925" i="2"/>
  <c r="X2925" i="2"/>
  <c r="Y2925" i="2" s="1"/>
  <c r="U2925" i="2"/>
  <c r="V2925" i="2" s="1"/>
  <c r="T2925" i="2"/>
  <c r="Q2925" i="2"/>
  <c r="AC2924" i="2"/>
  <c r="X2924" i="2"/>
  <c r="Y2924" i="2" s="1"/>
  <c r="U2924" i="2"/>
  <c r="V2924" i="2" s="1"/>
  <c r="T2924" i="2"/>
  <c r="Q2924" i="2"/>
  <c r="AC2923" i="2"/>
  <c r="X2923" i="2"/>
  <c r="Y2923" i="2" s="1"/>
  <c r="U2923" i="2"/>
  <c r="V2923" i="2" s="1"/>
  <c r="T2923" i="2"/>
  <c r="Q2923" i="2"/>
  <c r="AC2922" i="2"/>
  <c r="X2922" i="2"/>
  <c r="Y2922" i="2" s="1"/>
  <c r="U2922" i="2"/>
  <c r="V2922" i="2" s="1"/>
  <c r="T2922" i="2"/>
  <c r="Q2922" i="2"/>
  <c r="AC2921" i="2"/>
  <c r="X2921" i="2"/>
  <c r="Y2921" i="2" s="1"/>
  <c r="U2921" i="2"/>
  <c r="V2921" i="2" s="1"/>
  <c r="T2921" i="2"/>
  <c r="Q2921" i="2"/>
  <c r="AC2920" i="2"/>
  <c r="X2920" i="2"/>
  <c r="Y2920" i="2" s="1"/>
  <c r="U2920" i="2"/>
  <c r="V2920" i="2" s="1"/>
  <c r="T2920" i="2"/>
  <c r="Q2920" i="2"/>
  <c r="AC2919" i="2"/>
  <c r="X2919" i="2"/>
  <c r="Y2919" i="2" s="1"/>
  <c r="U2919" i="2"/>
  <c r="V2919" i="2" s="1"/>
  <c r="T2919" i="2"/>
  <c r="Q2919" i="2"/>
  <c r="AC2918" i="2"/>
  <c r="X2918" i="2"/>
  <c r="Y2918" i="2" s="1"/>
  <c r="U2918" i="2"/>
  <c r="V2918" i="2" s="1"/>
  <c r="T2918" i="2"/>
  <c r="Q2918" i="2"/>
  <c r="AC2917" i="2"/>
  <c r="X2917" i="2"/>
  <c r="Y2917" i="2" s="1"/>
  <c r="U2917" i="2"/>
  <c r="V2917" i="2" s="1"/>
  <c r="T2917" i="2"/>
  <c r="Q2917" i="2"/>
  <c r="AC2916" i="2"/>
  <c r="X2916" i="2"/>
  <c r="Y2916" i="2" s="1"/>
  <c r="U2916" i="2"/>
  <c r="V2916" i="2" s="1"/>
  <c r="T2916" i="2"/>
  <c r="Q2916" i="2"/>
  <c r="AC2915" i="2"/>
  <c r="X2915" i="2"/>
  <c r="Y2915" i="2" s="1"/>
  <c r="U2915" i="2"/>
  <c r="V2915" i="2" s="1"/>
  <c r="T2915" i="2"/>
  <c r="Q2915" i="2"/>
  <c r="AC2914" i="2"/>
  <c r="X2914" i="2"/>
  <c r="Y2914" i="2" s="1"/>
  <c r="U2914" i="2"/>
  <c r="V2914" i="2" s="1"/>
  <c r="T2914" i="2"/>
  <c r="Q2914" i="2"/>
  <c r="AC2913" i="2"/>
  <c r="X2913" i="2"/>
  <c r="Y2913" i="2" s="1"/>
  <c r="U2913" i="2"/>
  <c r="V2913" i="2" s="1"/>
  <c r="T2913" i="2"/>
  <c r="Q2913" i="2"/>
  <c r="AC2912" i="2"/>
  <c r="X2912" i="2"/>
  <c r="Y2912" i="2" s="1"/>
  <c r="U2912" i="2"/>
  <c r="V2912" i="2" s="1"/>
  <c r="T2912" i="2"/>
  <c r="Q2912" i="2"/>
  <c r="AC2911" i="2"/>
  <c r="X2911" i="2"/>
  <c r="Y2911" i="2" s="1"/>
  <c r="U2911" i="2"/>
  <c r="V2911" i="2" s="1"/>
  <c r="T2911" i="2"/>
  <c r="Q2911" i="2"/>
  <c r="AC2910" i="2"/>
  <c r="X2910" i="2"/>
  <c r="Y2910" i="2" s="1"/>
  <c r="U2910" i="2"/>
  <c r="V2910" i="2" s="1"/>
  <c r="T2910" i="2"/>
  <c r="Q2910" i="2"/>
  <c r="AC2909" i="2"/>
  <c r="X2909" i="2"/>
  <c r="Y2909" i="2" s="1"/>
  <c r="U2909" i="2"/>
  <c r="V2909" i="2" s="1"/>
  <c r="T2909" i="2"/>
  <c r="Q2909" i="2"/>
  <c r="AC2908" i="2"/>
  <c r="X2908" i="2"/>
  <c r="Y2908" i="2" s="1"/>
  <c r="U2908" i="2"/>
  <c r="V2908" i="2" s="1"/>
  <c r="T2908" i="2"/>
  <c r="Q2908" i="2"/>
  <c r="AC2907" i="2"/>
  <c r="X2907" i="2"/>
  <c r="Y2907" i="2" s="1"/>
  <c r="U2907" i="2"/>
  <c r="V2907" i="2" s="1"/>
  <c r="T2907" i="2"/>
  <c r="Q2907" i="2"/>
  <c r="AC2906" i="2"/>
  <c r="X2906" i="2"/>
  <c r="Y2906" i="2" s="1"/>
  <c r="U2906" i="2"/>
  <c r="V2906" i="2" s="1"/>
  <c r="T2906" i="2"/>
  <c r="Q2906" i="2"/>
  <c r="AC2905" i="2"/>
  <c r="X2905" i="2"/>
  <c r="Y2905" i="2" s="1"/>
  <c r="U2905" i="2"/>
  <c r="V2905" i="2" s="1"/>
  <c r="T2905" i="2"/>
  <c r="Q2905" i="2"/>
  <c r="AC2904" i="2"/>
  <c r="X2904" i="2"/>
  <c r="Y2904" i="2" s="1"/>
  <c r="U2904" i="2"/>
  <c r="V2904" i="2" s="1"/>
  <c r="T2904" i="2"/>
  <c r="Q2904" i="2"/>
  <c r="AC2903" i="2"/>
  <c r="X2903" i="2"/>
  <c r="Y2903" i="2" s="1"/>
  <c r="U2903" i="2"/>
  <c r="V2903" i="2" s="1"/>
  <c r="T2903" i="2"/>
  <c r="Q2903" i="2"/>
  <c r="AC2902" i="2"/>
  <c r="X2902" i="2"/>
  <c r="Y2902" i="2" s="1"/>
  <c r="U2902" i="2"/>
  <c r="V2902" i="2" s="1"/>
  <c r="T2902" i="2"/>
  <c r="Q2902" i="2"/>
  <c r="AC2901" i="2"/>
  <c r="X2901" i="2"/>
  <c r="Y2901" i="2" s="1"/>
  <c r="U2901" i="2"/>
  <c r="V2901" i="2" s="1"/>
  <c r="T2901" i="2"/>
  <c r="Q2901" i="2"/>
  <c r="AC2900" i="2"/>
  <c r="X2900" i="2"/>
  <c r="Y2900" i="2" s="1"/>
  <c r="U2900" i="2"/>
  <c r="V2900" i="2" s="1"/>
  <c r="T2900" i="2"/>
  <c r="Q2900" i="2"/>
  <c r="AC2899" i="2"/>
  <c r="X2899" i="2"/>
  <c r="Y2899" i="2" s="1"/>
  <c r="U2899" i="2"/>
  <c r="V2899" i="2" s="1"/>
  <c r="T2899" i="2"/>
  <c r="Q2899" i="2"/>
  <c r="AC2898" i="2"/>
  <c r="X2898" i="2"/>
  <c r="Y2898" i="2" s="1"/>
  <c r="U2898" i="2"/>
  <c r="V2898" i="2" s="1"/>
  <c r="T2898" i="2"/>
  <c r="Q2898" i="2"/>
  <c r="AC2897" i="2"/>
  <c r="X2897" i="2"/>
  <c r="Y2897" i="2" s="1"/>
  <c r="U2897" i="2"/>
  <c r="V2897" i="2" s="1"/>
  <c r="T2897" i="2"/>
  <c r="Q2897" i="2"/>
  <c r="AC2896" i="2"/>
  <c r="X2896" i="2"/>
  <c r="Y2896" i="2" s="1"/>
  <c r="U2896" i="2"/>
  <c r="V2896" i="2" s="1"/>
  <c r="T2896" i="2"/>
  <c r="Q2896" i="2"/>
  <c r="AC2895" i="2"/>
  <c r="X2895" i="2"/>
  <c r="Y2895" i="2" s="1"/>
  <c r="U2895" i="2"/>
  <c r="V2895" i="2" s="1"/>
  <c r="T2895" i="2"/>
  <c r="Q2895" i="2"/>
  <c r="AC2894" i="2"/>
  <c r="X2894" i="2"/>
  <c r="Y2894" i="2" s="1"/>
  <c r="U2894" i="2"/>
  <c r="V2894" i="2" s="1"/>
  <c r="T2894" i="2"/>
  <c r="Q2894" i="2"/>
  <c r="AC2893" i="2"/>
  <c r="X2893" i="2"/>
  <c r="Y2893" i="2" s="1"/>
  <c r="U2893" i="2"/>
  <c r="V2893" i="2" s="1"/>
  <c r="T2893" i="2"/>
  <c r="Q2893" i="2"/>
  <c r="AC2892" i="2"/>
  <c r="X2892" i="2"/>
  <c r="Y2892" i="2" s="1"/>
  <c r="U2892" i="2"/>
  <c r="V2892" i="2" s="1"/>
  <c r="T2892" i="2"/>
  <c r="Q2892" i="2"/>
  <c r="AC2891" i="2"/>
  <c r="X2891" i="2"/>
  <c r="Y2891" i="2" s="1"/>
  <c r="U2891" i="2"/>
  <c r="V2891" i="2" s="1"/>
  <c r="T2891" i="2"/>
  <c r="Q2891" i="2"/>
  <c r="AC2890" i="2"/>
  <c r="X2890" i="2"/>
  <c r="Y2890" i="2" s="1"/>
  <c r="U2890" i="2"/>
  <c r="V2890" i="2" s="1"/>
  <c r="T2890" i="2"/>
  <c r="Q2890" i="2"/>
  <c r="AC2889" i="2"/>
  <c r="X2889" i="2"/>
  <c r="Y2889" i="2" s="1"/>
  <c r="U2889" i="2"/>
  <c r="V2889" i="2" s="1"/>
  <c r="T2889" i="2"/>
  <c r="Q2889" i="2"/>
  <c r="AC2888" i="2"/>
  <c r="X2888" i="2"/>
  <c r="Y2888" i="2" s="1"/>
  <c r="U2888" i="2"/>
  <c r="V2888" i="2" s="1"/>
  <c r="T2888" i="2"/>
  <c r="Q2888" i="2"/>
  <c r="AC2887" i="2"/>
  <c r="X2887" i="2"/>
  <c r="Y2887" i="2" s="1"/>
  <c r="U2887" i="2"/>
  <c r="V2887" i="2" s="1"/>
  <c r="T2887" i="2"/>
  <c r="Q2887" i="2"/>
  <c r="AC2886" i="2"/>
  <c r="X2886" i="2"/>
  <c r="Y2886" i="2" s="1"/>
  <c r="U2886" i="2"/>
  <c r="V2886" i="2" s="1"/>
  <c r="T2886" i="2"/>
  <c r="Q2886" i="2"/>
  <c r="AC2885" i="2"/>
  <c r="X2885" i="2"/>
  <c r="Y2885" i="2" s="1"/>
  <c r="U2885" i="2"/>
  <c r="V2885" i="2" s="1"/>
  <c r="T2885" i="2"/>
  <c r="Q2885" i="2"/>
  <c r="AC2884" i="2"/>
  <c r="X2884" i="2"/>
  <c r="Y2884" i="2" s="1"/>
  <c r="U2884" i="2"/>
  <c r="V2884" i="2" s="1"/>
  <c r="T2884" i="2"/>
  <c r="Q2884" i="2"/>
  <c r="AC2883" i="2"/>
  <c r="X2883" i="2"/>
  <c r="Y2883" i="2" s="1"/>
  <c r="U2883" i="2"/>
  <c r="V2883" i="2" s="1"/>
  <c r="T2883" i="2"/>
  <c r="Q2883" i="2"/>
  <c r="AC2882" i="2"/>
  <c r="X2882" i="2"/>
  <c r="Y2882" i="2" s="1"/>
  <c r="U2882" i="2"/>
  <c r="V2882" i="2" s="1"/>
  <c r="T2882" i="2"/>
  <c r="Q2882" i="2"/>
  <c r="AC2881" i="2"/>
  <c r="X2881" i="2"/>
  <c r="Y2881" i="2" s="1"/>
  <c r="U2881" i="2"/>
  <c r="V2881" i="2" s="1"/>
  <c r="T2881" i="2"/>
  <c r="Q2881" i="2"/>
  <c r="AC2880" i="2"/>
  <c r="X2880" i="2"/>
  <c r="Y2880" i="2" s="1"/>
  <c r="U2880" i="2"/>
  <c r="V2880" i="2" s="1"/>
  <c r="T2880" i="2"/>
  <c r="Q2880" i="2"/>
  <c r="AC2879" i="2"/>
  <c r="X2879" i="2"/>
  <c r="Y2879" i="2" s="1"/>
  <c r="U2879" i="2"/>
  <c r="V2879" i="2" s="1"/>
  <c r="T2879" i="2"/>
  <c r="Q2879" i="2"/>
  <c r="AC2878" i="2"/>
  <c r="X2878" i="2"/>
  <c r="Y2878" i="2" s="1"/>
  <c r="U2878" i="2"/>
  <c r="V2878" i="2" s="1"/>
  <c r="T2878" i="2"/>
  <c r="Q2878" i="2"/>
  <c r="AC2877" i="2"/>
  <c r="X2877" i="2"/>
  <c r="Y2877" i="2" s="1"/>
  <c r="U2877" i="2"/>
  <c r="V2877" i="2" s="1"/>
  <c r="T2877" i="2"/>
  <c r="Q2877" i="2"/>
  <c r="AC2876" i="2"/>
  <c r="X2876" i="2"/>
  <c r="Y2876" i="2" s="1"/>
  <c r="U2876" i="2"/>
  <c r="V2876" i="2" s="1"/>
  <c r="T2876" i="2"/>
  <c r="Q2876" i="2"/>
  <c r="AC2875" i="2"/>
  <c r="X2875" i="2"/>
  <c r="Y2875" i="2" s="1"/>
  <c r="U2875" i="2"/>
  <c r="V2875" i="2" s="1"/>
  <c r="T2875" i="2"/>
  <c r="Q2875" i="2"/>
  <c r="AC2874" i="2"/>
  <c r="X2874" i="2"/>
  <c r="Y2874" i="2" s="1"/>
  <c r="U2874" i="2"/>
  <c r="V2874" i="2" s="1"/>
  <c r="T2874" i="2"/>
  <c r="Q2874" i="2"/>
  <c r="AC2873" i="2"/>
  <c r="X2873" i="2"/>
  <c r="Y2873" i="2" s="1"/>
  <c r="U2873" i="2"/>
  <c r="V2873" i="2" s="1"/>
  <c r="T2873" i="2"/>
  <c r="Q2873" i="2"/>
  <c r="AC2872" i="2"/>
  <c r="X2872" i="2"/>
  <c r="Y2872" i="2" s="1"/>
  <c r="U2872" i="2"/>
  <c r="V2872" i="2" s="1"/>
  <c r="T2872" i="2"/>
  <c r="Q2872" i="2"/>
  <c r="AC2871" i="2"/>
  <c r="X2871" i="2"/>
  <c r="Y2871" i="2" s="1"/>
  <c r="U2871" i="2"/>
  <c r="V2871" i="2" s="1"/>
  <c r="T2871" i="2"/>
  <c r="Q2871" i="2"/>
  <c r="AC2870" i="2"/>
  <c r="X2870" i="2"/>
  <c r="Y2870" i="2" s="1"/>
  <c r="U2870" i="2"/>
  <c r="V2870" i="2" s="1"/>
  <c r="T2870" i="2"/>
  <c r="Q2870" i="2"/>
  <c r="AC2869" i="2"/>
  <c r="X2869" i="2"/>
  <c r="Y2869" i="2" s="1"/>
  <c r="U2869" i="2"/>
  <c r="V2869" i="2" s="1"/>
  <c r="T2869" i="2"/>
  <c r="Q2869" i="2"/>
  <c r="AC2868" i="2"/>
  <c r="X2868" i="2"/>
  <c r="Y2868" i="2" s="1"/>
  <c r="U2868" i="2"/>
  <c r="V2868" i="2" s="1"/>
  <c r="T2868" i="2"/>
  <c r="Q2868" i="2"/>
  <c r="AC2867" i="2"/>
  <c r="X2867" i="2"/>
  <c r="Y2867" i="2" s="1"/>
  <c r="U2867" i="2"/>
  <c r="V2867" i="2" s="1"/>
  <c r="T2867" i="2"/>
  <c r="Q2867" i="2"/>
  <c r="AC2866" i="2"/>
  <c r="X2866" i="2"/>
  <c r="Y2866" i="2" s="1"/>
  <c r="U2866" i="2"/>
  <c r="V2866" i="2" s="1"/>
  <c r="T2866" i="2"/>
  <c r="Q2866" i="2"/>
  <c r="AC2865" i="2"/>
  <c r="X2865" i="2"/>
  <c r="Y2865" i="2" s="1"/>
  <c r="U2865" i="2"/>
  <c r="V2865" i="2" s="1"/>
  <c r="T2865" i="2"/>
  <c r="Q2865" i="2"/>
  <c r="AC2864" i="2"/>
  <c r="X2864" i="2"/>
  <c r="Y2864" i="2" s="1"/>
  <c r="U2864" i="2"/>
  <c r="V2864" i="2" s="1"/>
  <c r="T2864" i="2"/>
  <c r="Q2864" i="2"/>
  <c r="AC2863" i="2"/>
  <c r="X2863" i="2"/>
  <c r="Y2863" i="2" s="1"/>
  <c r="U2863" i="2"/>
  <c r="V2863" i="2" s="1"/>
  <c r="T2863" i="2"/>
  <c r="Q2863" i="2"/>
  <c r="AC2862" i="2"/>
  <c r="X2862" i="2"/>
  <c r="Y2862" i="2" s="1"/>
  <c r="U2862" i="2"/>
  <c r="V2862" i="2" s="1"/>
  <c r="T2862" i="2"/>
  <c r="Q2862" i="2"/>
  <c r="AC2861" i="2"/>
  <c r="X2861" i="2"/>
  <c r="Y2861" i="2" s="1"/>
  <c r="U2861" i="2"/>
  <c r="V2861" i="2" s="1"/>
  <c r="T2861" i="2"/>
  <c r="Q2861" i="2"/>
  <c r="AC2860" i="2"/>
  <c r="X2860" i="2"/>
  <c r="Y2860" i="2" s="1"/>
  <c r="U2860" i="2"/>
  <c r="V2860" i="2" s="1"/>
  <c r="T2860" i="2"/>
  <c r="Q2860" i="2"/>
  <c r="AC2859" i="2"/>
  <c r="X2859" i="2"/>
  <c r="Y2859" i="2" s="1"/>
  <c r="U2859" i="2"/>
  <c r="V2859" i="2" s="1"/>
  <c r="T2859" i="2"/>
  <c r="Q2859" i="2"/>
  <c r="AC2858" i="2"/>
  <c r="X2858" i="2"/>
  <c r="Y2858" i="2" s="1"/>
  <c r="U2858" i="2"/>
  <c r="V2858" i="2" s="1"/>
  <c r="T2858" i="2"/>
  <c r="Q2858" i="2"/>
  <c r="AC2857" i="2"/>
  <c r="X2857" i="2"/>
  <c r="Y2857" i="2" s="1"/>
  <c r="U2857" i="2"/>
  <c r="V2857" i="2" s="1"/>
  <c r="T2857" i="2"/>
  <c r="Q2857" i="2"/>
  <c r="AC2856" i="2"/>
  <c r="X2856" i="2"/>
  <c r="Y2856" i="2" s="1"/>
  <c r="U2856" i="2"/>
  <c r="V2856" i="2" s="1"/>
  <c r="T2856" i="2"/>
  <c r="Q2856" i="2"/>
  <c r="AC2855" i="2"/>
  <c r="X2855" i="2"/>
  <c r="Y2855" i="2" s="1"/>
  <c r="U2855" i="2"/>
  <c r="V2855" i="2" s="1"/>
  <c r="T2855" i="2"/>
  <c r="Q2855" i="2"/>
  <c r="AC2854" i="2"/>
  <c r="X2854" i="2"/>
  <c r="Y2854" i="2" s="1"/>
  <c r="U2854" i="2"/>
  <c r="V2854" i="2" s="1"/>
  <c r="T2854" i="2"/>
  <c r="Q2854" i="2"/>
  <c r="AC2853" i="2"/>
  <c r="X2853" i="2"/>
  <c r="Y2853" i="2" s="1"/>
  <c r="U2853" i="2"/>
  <c r="V2853" i="2" s="1"/>
  <c r="T2853" i="2"/>
  <c r="Q2853" i="2"/>
  <c r="AC2852" i="2"/>
  <c r="X2852" i="2"/>
  <c r="Y2852" i="2" s="1"/>
  <c r="U2852" i="2"/>
  <c r="V2852" i="2" s="1"/>
  <c r="T2852" i="2"/>
  <c r="Q2852" i="2"/>
  <c r="AC2851" i="2"/>
  <c r="X2851" i="2"/>
  <c r="Y2851" i="2" s="1"/>
  <c r="U2851" i="2"/>
  <c r="V2851" i="2" s="1"/>
  <c r="T2851" i="2"/>
  <c r="Q2851" i="2"/>
  <c r="AC2850" i="2"/>
  <c r="X2850" i="2"/>
  <c r="Y2850" i="2" s="1"/>
  <c r="U2850" i="2"/>
  <c r="V2850" i="2" s="1"/>
  <c r="T2850" i="2"/>
  <c r="Q2850" i="2"/>
  <c r="AC2849" i="2"/>
  <c r="X2849" i="2"/>
  <c r="Y2849" i="2" s="1"/>
  <c r="U2849" i="2"/>
  <c r="V2849" i="2" s="1"/>
  <c r="T2849" i="2"/>
  <c r="Q2849" i="2"/>
  <c r="AC2848" i="2"/>
  <c r="X2848" i="2"/>
  <c r="Y2848" i="2" s="1"/>
  <c r="U2848" i="2"/>
  <c r="V2848" i="2" s="1"/>
  <c r="T2848" i="2"/>
  <c r="Q2848" i="2"/>
  <c r="AC2847" i="2"/>
  <c r="X2847" i="2"/>
  <c r="Y2847" i="2" s="1"/>
  <c r="U2847" i="2"/>
  <c r="V2847" i="2" s="1"/>
  <c r="T2847" i="2"/>
  <c r="Q2847" i="2"/>
  <c r="AC2846" i="2"/>
  <c r="X2846" i="2"/>
  <c r="Y2846" i="2" s="1"/>
  <c r="U2846" i="2"/>
  <c r="V2846" i="2" s="1"/>
  <c r="T2846" i="2"/>
  <c r="Q2846" i="2"/>
  <c r="AC2845" i="2"/>
  <c r="X2845" i="2"/>
  <c r="Y2845" i="2" s="1"/>
  <c r="U2845" i="2"/>
  <c r="V2845" i="2" s="1"/>
  <c r="T2845" i="2"/>
  <c r="Q2845" i="2"/>
  <c r="AC2844" i="2"/>
  <c r="X2844" i="2"/>
  <c r="Y2844" i="2" s="1"/>
  <c r="U2844" i="2"/>
  <c r="V2844" i="2" s="1"/>
  <c r="T2844" i="2"/>
  <c r="Q2844" i="2"/>
  <c r="AC2843" i="2"/>
  <c r="X2843" i="2"/>
  <c r="Y2843" i="2" s="1"/>
  <c r="U2843" i="2"/>
  <c r="V2843" i="2" s="1"/>
  <c r="T2843" i="2"/>
  <c r="Q2843" i="2"/>
  <c r="AC2842" i="2"/>
  <c r="X2842" i="2"/>
  <c r="Y2842" i="2" s="1"/>
  <c r="U2842" i="2"/>
  <c r="V2842" i="2" s="1"/>
  <c r="T2842" i="2"/>
  <c r="Q2842" i="2"/>
  <c r="AC2841" i="2"/>
  <c r="X2841" i="2"/>
  <c r="Y2841" i="2" s="1"/>
  <c r="U2841" i="2"/>
  <c r="V2841" i="2" s="1"/>
  <c r="T2841" i="2"/>
  <c r="Q2841" i="2"/>
  <c r="AC2840" i="2"/>
  <c r="X2840" i="2"/>
  <c r="Y2840" i="2" s="1"/>
  <c r="U2840" i="2"/>
  <c r="V2840" i="2" s="1"/>
  <c r="T2840" i="2"/>
  <c r="Q2840" i="2"/>
  <c r="AC2839" i="2"/>
  <c r="X2839" i="2"/>
  <c r="Y2839" i="2" s="1"/>
  <c r="U2839" i="2"/>
  <c r="V2839" i="2" s="1"/>
  <c r="T2839" i="2"/>
  <c r="Q2839" i="2"/>
  <c r="AC2838" i="2"/>
  <c r="X2838" i="2"/>
  <c r="Y2838" i="2" s="1"/>
  <c r="U2838" i="2"/>
  <c r="V2838" i="2" s="1"/>
  <c r="T2838" i="2"/>
  <c r="Q2838" i="2"/>
  <c r="AC2837" i="2"/>
  <c r="X2837" i="2"/>
  <c r="Y2837" i="2" s="1"/>
  <c r="U2837" i="2"/>
  <c r="V2837" i="2" s="1"/>
  <c r="T2837" i="2"/>
  <c r="Q2837" i="2"/>
  <c r="AC2836" i="2"/>
  <c r="X2836" i="2"/>
  <c r="Y2836" i="2" s="1"/>
  <c r="U2836" i="2"/>
  <c r="V2836" i="2" s="1"/>
  <c r="T2836" i="2"/>
  <c r="Q2836" i="2"/>
  <c r="AC2835" i="2"/>
  <c r="X2835" i="2"/>
  <c r="Y2835" i="2" s="1"/>
  <c r="U2835" i="2"/>
  <c r="V2835" i="2" s="1"/>
  <c r="T2835" i="2"/>
  <c r="Q2835" i="2"/>
  <c r="AC2834" i="2"/>
  <c r="X2834" i="2"/>
  <c r="Y2834" i="2" s="1"/>
  <c r="U2834" i="2"/>
  <c r="V2834" i="2" s="1"/>
  <c r="T2834" i="2"/>
  <c r="Q2834" i="2"/>
  <c r="AC2833" i="2"/>
  <c r="X2833" i="2"/>
  <c r="Y2833" i="2" s="1"/>
  <c r="U2833" i="2"/>
  <c r="V2833" i="2" s="1"/>
  <c r="T2833" i="2"/>
  <c r="Q2833" i="2"/>
  <c r="AC2832" i="2"/>
  <c r="X2832" i="2"/>
  <c r="Y2832" i="2" s="1"/>
  <c r="U2832" i="2"/>
  <c r="V2832" i="2" s="1"/>
  <c r="T2832" i="2"/>
  <c r="Q2832" i="2"/>
  <c r="AC2831" i="2"/>
  <c r="X2831" i="2"/>
  <c r="Y2831" i="2" s="1"/>
  <c r="U2831" i="2"/>
  <c r="V2831" i="2" s="1"/>
  <c r="T2831" i="2"/>
  <c r="Q2831" i="2"/>
  <c r="AC2830" i="2"/>
  <c r="X2830" i="2"/>
  <c r="Y2830" i="2" s="1"/>
  <c r="U2830" i="2"/>
  <c r="V2830" i="2" s="1"/>
  <c r="T2830" i="2"/>
  <c r="Q2830" i="2"/>
  <c r="AC2829" i="2"/>
  <c r="X2829" i="2"/>
  <c r="Y2829" i="2" s="1"/>
  <c r="U2829" i="2"/>
  <c r="V2829" i="2" s="1"/>
  <c r="T2829" i="2"/>
  <c r="Q2829" i="2"/>
  <c r="AC2828" i="2"/>
  <c r="X2828" i="2"/>
  <c r="Y2828" i="2" s="1"/>
  <c r="U2828" i="2"/>
  <c r="V2828" i="2" s="1"/>
  <c r="T2828" i="2"/>
  <c r="Q2828" i="2"/>
  <c r="AC2827" i="2"/>
  <c r="X2827" i="2"/>
  <c r="Y2827" i="2" s="1"/>
  <c r="U2827" i="2"/>
  <c r="V2827" i="2" s="1"/>
  <c r="T2827" i="2"/>
  <c r="Q2827" i="2"/>
  <c r="AC2826" i="2"/>
  <c r="X2826" i="2"/>
  <c r="Y2826" i="2" s="1"/>
  <c r="U2826" i="2"/>
  <c r="V2826" i="2" s="1"/>
  <c r="T2826" i="2"/>
  <c r="Q2826" i="2"/>
  <c r="AC2825" i="2"/>
  <c r="X2825" i="2"/>
  <c r="Y2825" i="2" s="1"/>
  <c r="U2825" i="2"/>
  <c r="V2825" i="2" s="1"/>
  <c r="T2825" i="2"/>
  <c r="Q2825" i="2"/>
  <c r="AC2824" i="2"/>
  <c r="X2824" i="2"/>
  <c r="Y2824" i="2" s="1"/>
  <c r="U2824" i="2"/>
  <c r="V2824" i="2" s="1"/>
  <c r="T2824" i="2"/>
  <c r="Q2824" i="2"/>
  <c r="AC2823" i="2"/>
  <c r="X2823" i="2"/>
  <c r="Y2823" i="2" s="1"/>
  <c r="U2823" i="2"/>
  <c r="V2823" i="2" s="1"/>
  <c r="T2823" i="2"/>
  <c r="Q2823" i="2"/>
  <c r="AC2822" i="2"/>
  <c r="X2822" i="2"/>
  <c r="Y2822" i="2" s="1"/>
  <c r="U2822" i="2"/>
  <c r="V2822" i="2" s="1"/>
  <c r="T2822" i="2"/>
  <c r="Q2822" i="2"/>
  <c r="AC2821" i="2"/>
  <c r="X2821" i="2"/>
  <c r="Y2821" i="2" s="1"/>
  <c r="U2821" i="2"/>
  <c r="V2821" i="2" s="1"/>
  <c r="T2821" i="2"/>
  <c r="Q2821" i="2"/>
  <c r="AC2820" i="2"/>
  <c r="X2820" i="2"/>
  <c r="Y2820" i="2" s="1"/>
  <c r="U2820" i="2"/>
  <c r="V2820" i="2" s="1"/>
  <c r="T2820" i="2"/>
  <c r="Q2820" i="2"/>
  <c r="AC2819" i="2"/>
  <c r="X2819" i="2"/>
  <c r="Y2819" i="2" s="1"/>
  <c r="U2819" i="2"/>
  <c r="V2819" i="2" s="1"/>
  <c r="T2819" i="2"/>
  <c r="Q2819" i="2"/>
  <c r="AC2818" i="2"/>
  <c r="X2818" i="2"/>
  <c r="Y2818" i="2" s="1"/>
  <c r="U2818" i="2"/>
  <c r="V2818" i="2" s="1"/>
  <c r="T2818" i="2"/>
  <c r="Q2818" i="2"/>
  <c r="AC2817" i="2"/>
  <c r="X2817" i="2"/>
  <c r="Y2817" i="2" s="1"/>
  <c r="U2817" i="2"/>
  <c r="V2817" i="2" s="1"/>
  <c r="T2817" i="2"/>
  <c r="Q2817" i="2"/>
  <c r="AC2816" i="2"/>
  <c r="X2816" i="2"/>
  <c r="Y2816" i="2" s="1"/>
  <c r="U2816" i="2"/>
  <c r="V2816" i="2" s="1"/>
  <c r="T2816" i="2"/>
  <c r="Q2816" i="2"/>
  <c r="AC2815" i="2"/>
  <c r="X2815" i="2"/>
  <c r="Y2815" i="2" s="1"/>
  <c r="U2815" i="2"/>
  <c r="V2815" i="2" s="1"/>
  <c r="T2815" i="2"/>
  <c r="Q2815" i="2"/>
  <c r="AC2814" i="2"/>
  <c r="X2814" i="2"/>
  <c r="Y2814" i="2" s="1"/>
  <c r="U2814" i="2"/>
  <c r="V2814" i="2" s="1"/>
  <c r="T2814" i="2"/>
  <c r="Q2814" i="2"/>
  <c r="AC2813" i="2"/>
  <c r="X2813" i="2"/>
  <c r="Y2813" i="2" s="1"/>
  <c r="U2813" i="2"/>
  <c r="V2813" i="2" s="1"/>
  <c r="T2813" i="2"/>
  <c r="Q2813" i="2"/>
  <c r="AC2812" i="2"/>
  <c r="X2812" i="2"/>
  <c r="Y2812" i="2" s="1"/>
  <c r="U2812" i="2"/>
  <c r="V2812" i="2" s="1"/>
  <c r="T2812" i="2"/>
  <c r="Q2812" i="2"/>
  <c r="AC2811" i="2"/>
  <c r="X2811" i="2"/>
  <c r="Y2811" i="2" s="1"/>
  <c r="U2811" i="2"/>
  <c r="V2811" i="2" s="1"/>
  <c r="T2811" i="2"/>
  <c r="Q2811" i="2"/>
  <c r="AC2810" i="2"/>
  <c r="X2810" i="2"/>
  <c r="Y2810" i="2" s="1"/>
  <c r="U2810" i="2"/>
  <c r="V2810" i="2" s="1"/>
  <c r="T2810" i="2"/>
  <c r="Q2810" i="2"/>
  <c r="AC2809" i="2"/>
  <c r="X2809" i="2"/>
  <c r="Y2809" i="2" s="1"/>
  <c r="U2809" i="2"/>
  <c r="V2809" i="2" s="1"/>
  <c r="T2809" i="2"/>
  <c r="Q2809" i="2"/>
  <c r="AC2808" i="2"/>
  <c r="X2808" i="2"/>
  <c r="Y2808" i="2" s="1"/>
  <c r="U2808" i="2"/>
  <c r="V2808" i="2" s="1"/>
  <c r="T2808" i="2"/>
  <c r="Q2808" i="2"/>
  <c r="AC2807" i="2"/>
  <c r="X2807" i="2"/>
  <c r="Y2807" i="2" s="1"/>
  <c r="U2807" i="2"/>
  <c r="V2807" i="2" s="1"/>
  <c r="T2807" i="2"/>
  <c r="Q2807" i="2"/>
  <c r="AC2806" i="2"/>
  <c r="X2806" i="2"/>
  <c r="Y2806" i="2" s="1"/>
  <c r="U2806" i="2"/>
  <c r="V2806" i="2" s="1"/>
  <c r="T2806" i="2"/>
  <c r="Q2806" i="2"/>
  <c r="AC2805" i="2"/>
  <c r="X2805" i="2"/>
  <c r="Y2805" i="2" s="1"/>
  <c r="U2805" i="2"/>
  <c r="V2805" i="2" s="1"/>
  <c r="T2805" i="2"/>
  <c r="Q2805" i="2"/>
  <c r="AC2804" i="2"/>
  <c r="X2804" i="2"/>
  <c r="Y2804" i="2" s="1"/>
  <c r="U2804" i="2"/>
  <c r="V2804" i="2" s="1"/>
  <c r="T2804" i="2"/>
  <c r="Q2804" i="2"/>
  <c r="AC2803" i="2"/>
  <c r="X2803" i="2"/>
  <c r="Y2803" i="2" s="1"/>
  <c r="U2803" i="2"/>
  <c r="V2803" i="2" s="1"/>
  <c r="T2803" i="2"/>
  <c r="Q2803" i="2"/>
  <c r="AC2802" i="2"/>
  <c r="X2802" i="2"/>
  <c r="Y2802" i="2" s="1"/>
  <c r="U2802" i="2"/>
  <c r="V2802" i="2" s="1"/>
  <c r="T2802" i="2"/>
  <c r="Q2802" i="2"/>
  <c r="AC2801" i="2"/>
  <c r="X2801" i="2"/>
  <c r="Y2801" i="2" s="1"/>
  <c r="U2801" i="2"/>
  <c r="V2801" i="2" s="1"/>
  <c r="T2801" i="2"/>
  <c r="Q2801" i="2"/>
  <c r="AC2800" i="2"/>
  <c r="X2800" i="2"/>
  <c r="Y2800" i="2" s="1"/>
  <c r="U2800" i="2"/>
  <c r="V2800" i="2" s="1"/>
  <c r="T2800" i="2"/>
  <c r="Q2800" i="2"/>
  <c r="AC2799" i="2"/>
  <c r="X2799" i="2"/>
  <c r="Y2799" i="2" s="1"/>
  <c r="U2799" i="2"/>
  <c r="V2799" i="2" s="1"/>
  <c r="T2799" i="2"/>
  <c r="Q2799" i="2"/>
  <c r="AC2798" i="2"/>
  <c r="X2798" i="2"/>
  <c r="Y2798" i="2" s="1"/>
  <c r="U2798" i="2"/>
  <c r="V2798" i="2" s="1"/>
  <c r="T2798" i="2"/>
  <c r="Q2798" i="2"/>
  <c r="AC2797" i="2"/>
  <c r="X2797" i="2"/>
  <c r="Y2797" i="2" s="1"/>
  <c r="U2797" i="2"/>
  <c r="V2797" i="2" s="1"/>
  <c r="T2797" i="2"/>
  <c r="Q2797" i="2"/>
  <c r="AC2796" i="2"/>
  <c r="X2796" i="2"/>
  <c r="Y2796" i="2" s="1"/>
  <c r="U2796" i="2"/>
  <c r="V2796" i="2" s="1"/>
  <c r="T2796" i="2"/>
  <c r="Q2796" i="2"/>
  <c r="AC2795" i="2"/>
  <c r="X2795" i="2"/>
  <c r="Y2795" i="2" s="1"/>
  <c r="U2795" i="2"/>
  <c r="V2795" i="2" s="1"/>
  <c r="T2795" i="2"/>
  <c r="Q2795" i="2"/>
  <c r="AC2794" i="2"/>
  <c r="X2794" i="2"/>
  <c r="Y2794" i="2" s="1"/>
  <c r="U2794" i="2"/>
  <c r="V2794" i="2" s="1"/>
  <c r="T2794" i="2"/>
  <c r="Q2794" i="2"/>
  <c r="AC2793" i="2"/>
  <c r="X2793" i="2"/>
  <c r="Y2793" i="2" s="1"/>
  <c r="U2793" i="2"/>
  <c r="V2793" i="2" s="1"/>
  <c r="T2793" i="2"/>
  <c r="Q2793" i="2"/>
  <c r="AC2792" i="2"/>
  <c r="X2792" i="2"/>
  <c r="Y2792" i="2" s="1"/>
  <c r="U2792" i="2"/>
  <c r="V2792" i="2" s="1"/>
  <c r="T2792" i="2"/>
  <c r="Q2792" i="2"/>
  <c r="AC2791" i="2"/>
  <c r="X2791" i="2"/>
  <c r="Y2791" i="2" s="1"/>
  <c r="U2791" i="2"/>
  <c r="V2791" i="2" s="1"/>
  <c r="T2791" i="2"/>
  <c r="Q2791" i="2"/>
  <c r="AC2790" i="2"/>
  <c r="X2790" i="2"/>
  <c r="Y2790" i="2" s="1"/>
  <c r="U2790" i="2"/>
  <c r="V2790" i="2" s="1"/>
  <c r="T2790" i="2"/>
  <c r="Q2790" i="2"/>
  <c r="AC2789" i="2"/>
  <c r="X2789" i="2"/>
  <c r="Y2789" i="2" s="1"/>
  <c r="U2789" i="2"/>
  <c r="V2789" i="2" s="1"/>
  <c r="T2789" i="2"/>
  <c r="Q2789" i="2"/>
  <c r="AC2788" i="2"/>
  <c r="X2788" i="2"/>
  <c r="Y2788" i="2" s="1"/>
  <c r="U2788" i="2"/>
  <c r="V2788" i="2" s="1"/>
  <c r="T2788" i="2"/>
  <c r="Q2788" i="2"/>
  <c r="AC2787" i="2"/>
  <c r="X2787" i="2"/>
  <c r="Y2787" i="2" s="1"/>
  <c r="U2787" i="2"/>
  <c r="V2787" i="2" s="1"/>
  <c r="T2787" i="2"/>
  <c r="Q2787" i="2"/>
  <c r="AC2786" i="2"/>
  <c r="X2786" i="2"/>
  <c r="Y2786" i="2" s="1"/>
  <c r="U2786" i="2"/>
  <c r="V2786" i="2" s="1"/>
  <c r="T2786" i="2"/>
  <c r="Q2786" i="2"/>
  <c r="AC2785" i="2"/>
  <c r="X2785" i="2"/>
  <c r="Y2785" i="2" s="1"/>
  <c r="U2785" i="2"/>
  <c r="V2785" i="2" s="1"/>
  <c r="T2785" i="2"/>
  <c r="Q2785" i="2"/>
  <c r="AC2784" i="2"/>
  <c r="X2784" i="2"/>
  <c r="Y2784" i="2" s="1"/>
  <c r="U2784" i="2"/>
  <c r="V2784" i="2" s="1"/>
  <c r="T2784" i="2"/>
  <c r="Q2784" i="2"/>
  <c r="AC2783" i="2"/>
  <c r="X2783" i="2"/>
  <c r="Y2783" i="2" s="1"/>
  <c r="U2783" i="2"/>
  <c r="V2783" i="2" s="1"/>
  <c r="T2783" i="2"/>
  <c r="Q2783" i="2"/>
  <c r="AC2782" i="2"/>
  <c r="X2782" i="2"/>
  <c r="Y2782" i="2" s="1"/>
  <c r="U2782" i="2"/>
  <c r="V2782" i="2" s="1"/>
  <c r="T2782" i="2"/>
  <c r="Q2782" i="2"/>
  <c r="AC2781" i="2"/>
  <c r="X2781" i="2"/>
  <c r="Y2781" i="2" s="1"/>
  <c r="U2781" i="2"/>
  <c r="V2781" i="2" s="1"/>
  <c r="T2781" i="2"/>
  <c r="Q2781" i="2"/>
  <c r="AC2780" i="2"/>
  <c r="X2780" i="2"/>
  <c r="Y2780" i="2" s="1"/>
  <c r="U2780" i="2"/>
  <c r="V2780" i="2" s="1"/>
  <c r="T2780" i="2"/>
  <c r="Q2780" i="2"/>
  <c r="AC2779" i="2"/>
  <c r="X2779" i="2"/>
  <c r="Y2779" i="2" s="1"/>
  <c r="U2779" i="2"/>
  <c r="V2779" i="2" s="1"/>
  <c r="T2779" i="2"/>
  <c r="Q2779" i="2"/>
  <c r="AC2778" i="2"/>
  <c r="X2778" i="2"/>
  <c r="Y2778" i="2" s="1"/>
  <c r="U2778" i="2"/>
  <c r="V2778" i="2" s="1"/>
  <c r="T2778" i="2"/>
  <c r="Q2778" i="2"/>
  <c r="AC2777" i="2"/>
  <c r="X2777" i="2"/>
  <c r="Y2777" i="2" s="1"/>
  <c r="U2777" i="2"/>
  <c r="V2777" i="2" s="1"/>
  <c r="T2777" i="2"/>
  <c r="Q2777" i="2"/>
  <c r="AC2776" i="2"/>
  <c r="X2776" i="2"/>
  <c r="Y2776" i="2" s="1"/>
  <c r="U2776" i="2"/>
  <c r="V2776" i="2" s="1"/>
  <c r="T2776" i="2"/>
  <c r="Q2776" i="2"/>
  <c r="AC2775" i="2"/>
  <c r="X2775" i="2"/>
  <c r="Y2775" i="2" s="1"/>
  <c r="U2775" i="2"/>
  <c r="V2775" i="2" s="1"/>
  <c r="T2775" i="2"/>
  <c r="Q2775" i="2"/>
  <c r="AC2774" i="2"/>
  <c r="X2774" i="2"/>
  <c r="Y2774" i="2" s="1"/>
  <c r="U2774" i="2"/>
  <c r="V2774" i="2" s="1"/>
  <c r="T2774" i="2"/>
  <c r="Q2774" i="2"/>
  <c r="AC2773" i="2"/>
  <c r="X2773" i="2"/>
  <c r="Y2773" i="2" s="1"/>
  <c r="U2773" i="2"/>
  <c r="V2773" i="2" s="1"/>
  <c r="T2773" i="2"/>
  <c r="Q2773" i="2"/>
  <c r="AC2772" i="2"/>
  <c r="X2772" i="2"/>
  <c r="Y2772" i="2" s="1"/>
  <c r="U2772" i="2"/>
  <c r="V2772" i="2" s="1"/>
  <c r="T2772" i="2"/>
  <c r="Q2772" i="2"/>
  <c r="AC2771" i="2"/>
  <c r="X2771" i="2"/>
  <c r="Y2771" i="2" s="1"/>
  <c r="U2771" i="2"/>
  <c r="V2771" i="2" s="1"/>
  <c r="T2771" i="2"/>
  <c r="Q2771" i="2"/>
  <c r="AC2770" i="2"/>
  <c r="X2770" i="2"/>
  <c r="Y2770" i="2" s="1"/>
  <c r="U2770" i="2"/>
  <c r="V2770" i="2" s="1"/>
  <c r="T2770" i="2"/>
  <c r="Q2770" i="2"/>
  <c r="AC2769" i="2"/>
  <c r="X2769" i="2"/>
  <c r="Y2769" i="2" s="1"/>
  <c r="U2769" i="2"/>
  <c r="V2769" i="2" s="1"/>
  <c r="T2769" i="2"/>
  <c r="Q2769" i="2"/>
  <c r="AC2768" i="2"/>
  <c r="X2768" i="2"/>
  <c r="Y2768" i="2" s="1"/>
  <c r="U2768" i="2"/>
  <c r="V2768" i="2" s="1"/>
  <c r="T2768" i="2"/>
  <c r="Q2768" i="2"/>
  <c r="AC2767" i="2"/>
  <c r="X2767" i="2"/>
  <c r="Y2767" i="2" s="1"/>
  <c r="U2767" i="2"/>
  <c r="V2767" i="2" s="1"/>
  <c r="T2767" i="2"/>
  <c r="Q2767" i="2"/>
  <c r="AC2766" i="2"/>
  <c r="X2766" i="2"/>
  <c r="Y2766" i="2" s="1"/>
  <c r="U2766" i="2"/>
  <c r="V2766" i="2" s="1"/>
  <c r="T2766" i="2"/>
  <c r="Q2766" i="2"/>
  <c r="AC2765" i="2"/>
  <c r="X2765" i="2"/>
  <c r="Y2765" i="2" s="1"/>
  <c r="U2765" i="2"/>
  <c r="V2765" i="2" s="1"/>
  <c r="T2765" i="2"/>
  <c r="Q2765" i="2"/>
  <c r="AC2764" i="2"/>
  <c r="X2764" i="2"/>
  <c r="Y2764" i="2" s="1"/>
  <c r="U2764" i="2"/>
  <c r="V2764" i="2" s="1"/>
  <c r="T2764" i="2"/>
  <c r="Q2764" i="2"/>
  <c r="AC2763" i="2"/>
  <c r="X2763" i="2"/>
  <c r="Y2763" i="2" s="1"/>
  <c r="U2763" i="2"/>
  <c r="V2763" i="2" s="1"/>
  <c r="T2763" i="2"/>
  <c r="Q2763" i="2"/>
  <c r="AC2762" i="2"/>
  <c r="X2762" i="2"/>
  <c r="Y2762" i="2" s="1"/>
  <c r="U2762" i="2"/>
  <c r="V2762" i="2" s="1"/>
  <c r="T2762" i="2"/>
  <c r="Q2762" i="2"/>
  <c r="AC2761" i="2"/>
  <c r="X2761" i="2"/>
  <c r="Y2761" i="2" s="1"/>
  <c r="U2761" i="2"/>
  <c r="V2761" i="2" s="1"/>
  <c r="T2761" i="2"/>
  <c r="Q2761" i="2"/>
  <c r="AC2760" i="2"/>
  <c r="X2760" i="2"/>
  <c r="Y2760" i="2" s="1"/>
  <c r="U2760" i="2"/>
  <c r="V2760" i="2" s="1"/>
  <c r="T2760" i="2"/>
  <c r="Q2760" i="2"/>
  <c r="AC2759" i="2"/>
  <c r="X2759" i="2"/>
  <c r="Y2759" i="2" s="1"/>
  <c r="U2759" i="2"/>
  <c r="V2759" i="2" s="1"/>
  <c r="T2759" i="2"/>
  <c r="Q2759" i="2"/>
  <c r="AC2758" i="2"/>
  <c r="X2758" i="2"/>
  <c r="Y2758" i="2" s="1"/>
  <c r="U2758" i="2"/>
  <c r="V2758" i="2" s="1"/>
  <c r="T2758" i="2"/>
  <c r="Q2758" i="2"/>
  <c r="AC2757" i="2"/>
  <c r="X2757" i="2"/>
  <c r="Y2757" i="2" s="1"/>
  <c r="U2757" i="2"/>
  <c r="V2757" i="2" s="1"/>
  <c r="T2757" i="2"/>
  <c r="Q2757" i="2"/>
  <c r="AC2756" i="2"/>
  <c r="X2756" i="2"/>
  <c r="Y2756" i="2" s="1"/>
  <c r="U2756" i="2"/>
  <c r="V2756" i="2" s="1"/>
  <c r="T2756" i="2"/>
  <c r="Q2756" i="2"/>
  <c r="AC2755" i="2"/>
  <c r="X2755" i="2"/>
  <c r="Y2755" i="2" s="1"/>
  <c r="U2755" i="2"/>
  <c r="V2755" i="2" s="1"/>
  <c r="T2755" i="2"/>
  <c r="Q2755" i="2"/>
  <c r="AC2754" i="2"/>
  <c r="X2754" i="2"/>
  <c r="Y2754" i="2" s="1"/>
  <c r="U2754" i="2"/>
  <c r="V2754" i="2" s="1"/>
  <c r="T2754" i="2"/>
  <c r="Q2754" i="2"/>
  <c r="AC2753" i="2"/>
  <c r="X2753" i="2"/>
  <c r="Y2753" i="2" s="1"/>
  <c r="U2753" i="2"/>
  <c r="V2753" i="2" s="1"/>
  <c r="T2753" i="2"/>
  <c r="Q2753" i="2"/>
  <c r="AC2752" i="2"/>
  <c r="X2752" i="2"/>
  <c r="Y2752" i="2" s="1"/>
  <c r="U2752" i="2"/>
  <c r="V2752" i="2" s="1"/>
  <c r="T2752" i="2"/>
  <c r="Q2752" i="2"/>
  <c r="AC2751" i="2"/>
  <c r="X2751" i="2"/>
  <c r="Y2751" i="2" s="1"/>
  <c r="U2751" i="2"/>
  <c r="V2751" i="2" s="1"/>
  <c r="T2751" i="2"/>
  <c r="Q2751" i="2"/>
  <c r="AC2750" i="2"/>
  <c r="X2750" i="2"/>
  <c r="Y2750" i="2" s="1"/>
  <c r="U2750" i="2"/>
  <c r="V2750" i="2" s="1"/>
  <c r="T2750" i="2"/>
  <c r="Q2750" i="2"/>
  <c r="AC2749" i="2"/>
  <c r="X2749" i="2"/>
  <c r="Y2749" i="2" s="1"/>
  <c r="U2749" i="2"/>
  <c r="V2749" i="2" s="1"/>
  <c r="T2749" i="2"/>
  <c r="Q2749" i="2"/>
  <c r="AC2748" i="2"/>
  <c r="X2748" i="2"/>
  <c r="Y2748" i="2" s="1"/>
  <c r="U2748" i="2"/>
  <c r="V2748" i="2" s="1"/>
  <c r="T2748" i="2"/>
  <c r="Q2748" i="2"/>
  <c r="AC2747" i="2"/>
  <c r="X2747" i="2"/>
  <c r="Y2747" i="2" s="1"/>
  <c r="U2747" i="2"/>
  <c r="V2747" i="2" s="1"/>
  <c r="T2747" i="2"/>
  <c r="Q2747" i="2"/>
  <c r="AC2746" i="2"/>
  <c r="X2746" i="2"/>
  <c r="Y2746" i="2" s="1"/>
  <c r="U2746" i="2"/>
  <c r="V2746" i="2" s="1"/>
  <c r="T2746" i="2"/>
  <c r="Q2746" i="2"/>
  <c r="AC2745" i="2"/>
  <c r="X2745" i="2"/>
  <c r="Y2745" i="2" s="1"/>
  <c r="U2745" i="2"/>
  <c r="V2745" i="2" s="1"/>
  <c r="T2745" i="2"/>
  <c r="Q2745" i="2"/>
  <c r="AC2744" i="2"/>
  <c r="X2744" i="2"/>
  <c r="Y2744" i="2" s="1"/>
  <c r="U2744" i="2"/>
  <c r="V2744" i="2" s="1"/>
  <c r="T2744" i="2"/>
  <c r="Q2744" i="2"/>
  <c r="AC2743" i="2"/>
  <c r="X2743" i="2"/>
  <c r="Y2743" i="2" s="1"/>
  <c r="U2743" i="2"/>
  <c r="V2743" i="2" s="1"/>
  <c r="T2743" i="2"/>
  <c r="Q2743" i="2"/>
  <c r="AC2742" i="2"/>
  <c r="X2742" i="2"/>
  <c r="Y2742" i="2" s="1"/>
  <c r="U2742" i="2"/>
  <c r="V2742" i="2" s="1"/>
  <c r="T2742" i="2"/>
  <c r="Q2742" i="2"/>
  <c r="AC2741" i="2"/>
  <c r="X2741" i="2"/>
  <c r="Y2741" i="2" s="1"/>
  <c r="U2741" i="2"/>
  <c r="V2741" i="2" s="1"/>
  <c r="T2741" i="2"/>
  <c r="Q2741" i="2"/>
  <c r="AC2740" i="2"/>
  <c r="X2740" i="2"/>
  <c r="Y2740" i="2" s="1"/>
  <c r="U2740" i="2"/>
  <c r="V2740" i="2" s="1"/>
  <c r="T2740" i="2"/>
  <c r="Q2740" i="2"/>
  <c r="AC2739" i="2"/>
  <c r="X2739" i="2"/>
  <c r="Y2739" i="2" s="1"/>
  <c r="U2739" i="2"/>
  <c r="V2739" i="2" s="1"/>
  <c r="T2739" i="2"/>
  <c r="Q2739" i="2"/>
  <c r="AC2738" i="2"/>
  <c r="X2738" i="2"/>
  <c r="Y2738" i="2" s="1"/>
  <c r="U2738" i="2"/>
  <c r="V2738" i="2" s="1"/>
  <c r="T2738" i="2"/>
  <c r="Q2738" i="2"/>
  <c r="AC2737" i="2"/>
  <c r="X2737" i="2"/>
  <c r="Y2737" i="2" s="1"/>
  <c r="U2737" i="2"/>
  <c r="V2737" i="2" s="1"/>
  <c r="T2737" i="2"/>
  <c r="Q2737" i="2"/>
  <c r="AC2736" i="2"/>
  <c r="X2736" i="2"/>
  <c r="Y2736" i="2" s="1"/>
  <c r="U2736" i="2"/>
  <c r="V2736" i="2" s="1"/>
  <c r="T2736" i="2"/>
  <c r="Q2736" i="2"/>
  <c r="AC2735" i="2"/>
  <c r="X2735" i="2"/>
  <c r="Y2735" i="2" s="1"/>
  <c r="U2735" i="2"/>
  <c r="V2735" i="2" s="1"/>
  <c r="T2735" i="2"/>
  <c r="Q2735" i="2"/>
  <c r="AC2734" i="2"/>
  <c r="X2734" i="2"/>
  <c r="Y2734" i="2" s="1"/>
  <c r="U2734" i="2"/>
  <c r="V2734" i="2" s="1"/>
  <c r="T2734" i="2"/>
  <c r="Q2734" i="2"/>
  <c r="AC2733" i="2"/>
  <c r="X2733" i="2"/>
  <c r="Y2733" i="2" s="1"/>
  <c r="U2733" i="2"/>
  <c r="V2733" i="2" s="1"/>
  <c r="T2733" i="2"/>
  <c r="Q2733" i="2"/>
  <c r="AC2732" i="2"/>
  <c r="X2732" i="2"/>
  <c r="Y2732" i="2" s="1"/>
  <c r="U2732" i="2"/>
  <c r="V2732" i="2" s="1"/>
  <c r="T2732" i="2"/>
  <c r="Q2732" i="2"/>
  <c r="AC2731" i="2"/>
  <c r="X2731" i="2"/>
  <c r="Y2731" i="2" s="1"/>
  <c r="U2731" i="2"/>
  <c r="V2731" i="2" s="1"/>
  <c r="T2731" i="2"/>
  <c r="Q2731" i="2"/>
  <c r="AC2730" i="2"/>
  <c r="X2730" i="2"/>
  <c r="Y2730" i="2" s="1"/>
  <c r="U2730" i="2"/>
  <c r="V2730" i="2" s="1"/>
  <c r="T2730" i="2"/>
  <c r="Q2730" i="2"/>
  <c r="AC2729" i="2"/>
  <c r="X2729" i="2"/>
  <c r="Y2729" i="2" s="1"/>
  <c r="U2729" i="2"/>
  <c r="V2729" i="2" s="1"/>
  <c r="T2729" i="2"/>
  <c r="Q2729" i="2"/>
  <c r="AC2728" i="2"/>
  <c r="X2728" i="2"/>
  <c r="Y2728" i="2" s="1"/>
  <c r="U2728" i="2"/>
  <c r="V2728" i="2" s="1"/>
  <c r="T2728" i="2"/>
  <c r="Q2728" i="2"/>
  <c r="AC2727" i="2"/>
  <c r="X2727" i="2"/>
  <c r="Y2727" i="2" s="1"/>
  <c r="U2727" i="2"/>
  <c r="V2727" i="2" s="1"/>
  <c r="T2727" i="2"/>
  <c r="Q2727" i="2"/>
  <c r="AC2726" i="2"/>
  <c r="X2726" i="2"/>
  <c r="Y2726" i="2" s="1"/>
  <c r="U2726" i="2"/>
  <c r="V2726" i="2" s="1"/>
  <c r="T2726" i="2"/>
  <c r="Q2726" i="2"/>
  <c r="AC2725" i="2"/>
  <c r="X2725" i="2"/>
  <c r="Y2725" i="2" s="1"/>
  <c r="U2725" i="2"/>
  <c r="V2725" i="2" s="1"/>
  <c r="T2725" i="2"/>
  <c r="Q2725" i="2"/>
  <c r="AC2724" i="2"/>
  <c r="X2724" i="2"/>
  <c r="Y2724" i="2" s="1"/>
  <c r="U2724" i="2"/>
  <c r="V2724" i="2" s="1"/>
  <c r="T2724" i="2"/>
  <c r="Q2724" i="2"/>
  <c r="AC2723" i="2"/>
  <c r="X2723" i="2"/>
  <c r="Y2723" i="2" s="1"/>
  <c r="U2723" i="2"/>
  <c r="V2723" i="2" s="1"/>
  <c r="T2723" i="2"/>
  <c r="Q2723" i="2"/>
  <c r="AC2722" i="2"/>
  <c r="X2722" i="2"/>
  <c r="Y2722" i="2" s="1"/>
  <c r="U2722" i="2"/>
  <c r="V2722" i="2" s="1"/>
  <c r="T2722" i="2"/>
  <c r="Q2722" i="2"/>
  <c r="AC2721" i="2"/>
  <c r="X2721" i="2"/>
  <c r="Y2721" i="2" s="1"/>
  <c r="U2721" i="2"/>
  <c r="V2721" i="2" s="1"/>
  <c r="T2721" i="2"/>
  <c r="Q2721" i="2"/>
  <c r="AC2720" i="2"/>
  <c r="X2720" i="2"/>
  <c r="Y2720" i="2" s="1"/>
  <c r="U2720" i="2"/>
  <c r="V2720" i="2" s="1"/>
  <c r="T2720" i="2"/>
  <c r="Q2720" i="2"/>
  <c r="AC2719" i="2"/>
  <c r="X2719" i="2"/>
  <c r="Y2719" i="2" s="1"/>
  <c r="U2719" i="2"/>
  <c r="V2719" i="2" s="1"/>
  <c r="T2719" i="2"/>
  <c r="Q2719" i="2"/>
  <c r="AC2718" i="2"/>
  <c r="X2718" i="2"/>
  <c r="Y2718" i="2" s="1"/>
  <c r="U2718" i="2"/>
  <c r="V2718" i="2" s="1"/>
  <c r="T2718" i="2"/>
  <c r="Q2718" i="2"/>
  <c r="AC2717" i="2"/>
  <c r="X2717" i="2"/>
  <c r="Y2717" i="2" s="1"/>
  <c r="U2717" i="2"/>
  <c r="V2717" i="2" s="1"/>
  <c r="T2717" i="2"/>
  <c r="Q2717" i="2"/>
  <c r="AC2716" i="2"/>
  <c r="X2716" i="2"/>
  <c r="Y2716" i="2" s="1"/>
  <c r="U2716" i="2"/>
  <c r="V2716" i="2" s="1"/>
  <c r="T2716" i="2"/>
  <c r="Q2716" i="2"/>
  <c r="AC2715" i="2"/>
  <c r="X2715" i="2"/>
  <c r="Y2715" i="2" s="1"/>
  <c r="U2715" i="2"/>
  <c r="V2715" i="2" s="1"/>
  <c r="T2715" i="2"/>
  <c r="Q2715" i="2"/>
  <c r="AC2714" i="2"/>
  <c r="X2714" i="2"/>
  <c r="Y2714" i="2" s="1"/>
  <c r="U2714" i="2"/>
  <c r="V2714" i="2" s="1"/>
  <c r="T2714" i="2"/>
  <c r="Q2714" i="2"/>
  <c r="AC2713" i="2"/>
  <c r="X2713" i="2"/>
  <c r="Y2713" i="2" s="1"/>
  <c r="U2713" i="2"/>
  <c r="V2713" i="2" s="1"/>
  <c r="T2713" i="2"/>
  <c r="Q2713" i="2"/>
  <c r="AC2712" i="2"/>
  <c r="X2712" i="2"/>
  <c r="Y2712" i="2" s="1"/>
  <c r="U2712" i="2"/>
  <c r="V2712" i="2" s="1"/>
  <c r="T2712" i="2"/>
  <c r="Q2712" i="2"/>
  <c r="AC2711" i="2"/>
  <c r="X2711" i="2"/>
  <c r="Y2711" i="2" s="1"/>
  <c r="U2711" i="2"/>
  <c r="V2711" i="2" s="1"/>
  <c r="T2711" i="2"/>
  <c r="Q2711" i="2"/>
  <c r="AC2710" i="2"/>
  <c r="X2710" i="2"/>
  <c r="Y2710" i="2" s="1"/>
  <c r="U2710" i="2"/>
  <c r="V2710" i="2" s="1"/>
  <c r="T2710" i="2"/>
  <c r="Q2710" i="2"/>
  <c r="AC2709" i="2"/>
  <c r="X2709" i="2"/>
  <c r="Y2709" i="2" s="1"/>
  <c r="U2709" i="2"/>
  <c r="V2709" i="2" s="1"/>
  <c r="T2709" i="2"/>
  <c r="Q2709" i="2"/>
  <c r="AC2708" i="2"/>
  <c r="X2708" i="2"/>
  <c r="Y2708" i="2" s="1"/>
  <c r="U2708" i="2"/>
  <c r="V2708" i="2" s="1"/>
  <c r="T2708" i="2"/>
  <c r="Q2708" i="2"/>
  <c r="AC2707" i="2"/>
  <c r="X2707" i="2"/>
  <c r="Y2707" i="2" s="1"/>
  <c r="T2707" i="2"/>
  <c r="Q2707" i="2"/>
  <c r="AC2706" i="2"/>
  <c r="X2706" i="2"/>
  <c r="Y2706" i="2" s="1"/>
  <c r="U2706" i="2"/>
  <c r="V2706" i="2" s="1"/>
  <c r="T2706" i="2"/>
  <c r="Q2706" i="2"/>
  <c r="AC2705" i="2"/>
  <c r="X2705" i="2"/>
  <c r="Y2705" i="2" s="1"/>
  <c r="U2705" i="2"/>
  <c r="V2705" i="2" s="1"/>
  <c r="T2705" i="2"/>
  <c r="Q2705" i="2"/>
  <c r="AC2704" i="2"/>
  <c r="X2704" i="2"/>
  <c r="Y2704" i="2" s="1"/>
  <c r="U2704" i="2"/>
  <c r="V2704" i="2" s="1"/>
  <c r="T2704" i="2"/>
  <c r="Q2704" i="2"/>
  <c r="AC2703" i="2"/>
  <c r="X2703" i="2"/>
  <c r="Y2703" i="2" s="1"/>
  <c r="U2703" i="2"/>
  <c r="V2703" i="2" s="1"/>
  <c r="T2703" i="2"/>
  <c r="Q2703" i="2"/>
  <c r="AC2702" i="2"/>
  <c r="X2702" i="2"/>
  <c r="Y2702" i="2" s="1"/>
  <c r="U2702" i="2"/>
  <c r="V2702" i="2" s="1"/>
  <c r="T2702" i="2"/>
  <c r="Q2702" i="2"/>
  <c r="AC2701" i="2"/>
  <c r="X2701" i="2"/>
  <c r="Y2701" i="2" s="1"/>
  <c r="U2701" i="2"/>
  <c r="V2701" i="2" s="1"/>
  <c r="T2701" i="2"/>
  <c r="Q2701" i="2"/>
  <c r="AC2700" i="2"/>
  <c r="X2700" i="2"/>
  <c r="Y2700" i="2" s="1"/>
  <c r="T2700" i="2"/>
  <c r="AC2699" i="2"/>
  <c r="X2699" i="2"/>
  <c r="Y2699" i="2" s="1"/>
  <c r="U2699" i="2"/>
  <c r="V2699" i="2" s="1"/>
  <c r="T2699" i="2"/>
  <c r="Q2699" i="2"/>
  <c r="AC2698" i="2"/>
  <c r="X2698" i="2"/>
  <c r="Y2698" i="2" s="1"/>
  <c r="U2698" i="2"/>
  <c r="V2698" i="2" s="1"/>
  <c r="T2698" i="2"/>
  <c r="Q2698" i="2"/>
  <c r="AC2697" i="2"/>
  <c r="X2697" i="2"/>
  <c r="Y2697" i="2" s="1"/>
  <c r="U2697" i="2"/>
  <c r="V2697" i="2" s="1"/>
  <c r="T2697" i="2"/>
  <c r="Q2697" i="2"/>
  <c r="AC2696" i="2"/>
  <c r="X2696" i="2"/>
  <c r="Y2696" i="2" s="1"/>
  <c r="U2696" i="2"/>
  <c r="V2696" i="2" s="1"/>
  <c r="T2696" i="2"/>
  <c r="Q2696" i="2"/>
  <c r="AC2695" i="2"/>
  <c r="X2695" i="2"/>
  <c r="Y2695" i="2" s="1"/>
  <c r="U2695" i="2"/>
  <c r="V2695" i="2" s="1"/>
  <c r="T2695" i="2"/>
  <c r="Q2695" i="2"/>
  <c r="AC2694" i="2"/>
  <c r="X2694" i="2"/>
  <c r="Y2694" i="2" s="1"/>
  <c r="U2694" i="2"/>
  <c r="V2694" i="2" s="1"/>
  <c r="T2694" i="2"/>
  <c r="Q2694" i="2"/>
  <c r="AC2693" i="2"/>
  <c r="X2693" i="2"/>
  <c r="Y2693" i="2" s="1"/>
  <c r="U2693" i="2"/>
  <c r="V2693" i="2" s="1"/>
  <c r="T2693" i="2"/>
  <c r="Q2693" i="2"/>
  <c r="AC2692" i="2"/>
  <c r="X2692" i="2"/>
  <c r="Y2692" i="2" s="1"/>
  <c r="U2692" i="2"/>
  <c r="V2692" i="2" s="1"/>
  <c r="T2692" i="2"/>
  <c r="Q2692" i="2"/>
  <c r="AC2691" i="2"/>
  <c r="X2691" i="2"/>
  <c r="Y2691" i="2" s="1"/>
  <c r="U2691" i="2"/>
  <c r="V2691" i="2" s="1"/>
  <c r="T2691" i="2"/>
  <c r="Q2691" i="2"/>
  <c r="AC2690" i="2"/>
  <c r="X2690" i="2"/>
  <c r="Y2690" i="2" s="1"/>
  <c r="U2690" i="2"/>
  <c r="V2690" i="2" s="1"/>
  <c r="T2690" i="2"/>
  <c r="Q2690" i="2"/>
  <c r="AC2689" i="2"/>
  <c r="X2689" i="2"/>
  <c r="Y2689" i="2" s="1"/>
  <c r="U2689" i="2"/>
  <c r="V2689" i="2" s="1"/>
  <c r="T2689" i="2"/>
  <c r="Q2689" i="2"/>
  <c r="AC2688" i="2"/>
  <c r="X2688" i="2"/>
  <c r="Y2688" i="2" s="1"/>
  <c r="U2688" i="2"/>
  <c r="V2688" i="2" s="1"/>
  <c r="T2688" i="2"/>
  <c r="Q2688" i="2"/>
  <c r="AC2687" i="2"/>
  <c r="X2687" i="2"/>
  <c r="Y2687" i="2" s="1"/>
  <c r="U2687" i="2"/>
  <c r="V2687" i="2" s="1"/>
  <c r="T2687" i="2"/>
  <c r="Q2687" i="2"/>
  <c r="AC2686" i="2"/>
  <c r="X2686" i="2"/>
  <c r="Y2686" i="2" s="1"/>
  <c r="U2686" i="2"/>
  <c r="V2686" i="2" s="1"/>
  <c r="T2686" i="2"/>
  <c r="Q2686" i="2"/>
  <c r="AC2685" i="2"/>
  <c r="X2685" i="2"/>
  <c r="Y2685" i="2" s="1"/>
  <c r="U2685" i="2"/>
  <c r="V2685" i="2" s="1"/>
  <c r="T2685" i="2"/>
  <c r="Q2685" i="2"/>
  <c r="AC2684" i="2"/>
  <c r="X2684" i="2"/>
  <c r="Y2684" i="2" s="1"/>
  <c r="U2684" i="2"/>
  <c r="V2684" i="2" s="1"/>
  <c r="T2684" i="2"/>
  <c r="Q2684" i="2"/>
  <c r="AC2683" i="2"/>
  <c r="X2683" i="2"/>
  <c r="Y2683" i="2" s="1"/>
  <c r="U2683" i="2"/>
  <c r="V2683" i="2" s="1"/>
  <c r="T2683" i="2"/>
  <c r="Q2683" i="2"/>
  <c r="AC2682" i="2"/>
  <c r="X2682" i="2"/>
  <c r="Y2682" i="2" s="1"/>
  <c r="U2682" i="2"/>
  <c r="V2682" i="2" s="1"/>
  <c r="T2682" i="2"/>
  <c r="Q2682" i="2"/>
  <c r="AC2681" i="2"/>
  <c r="X2681" i="2"/>
  <c r="Y2681" i="2" s="1"/>
  <c r="U2681" i="2"/>
  <c r="V2681" i="2" s="1"/>
  <c r="T2681" i="2"/>
  <c r="Q2681" i="2"/>
  <c r="AC2680" i="2"/>
  <c r="X2680" i="2"/>
  <c r="Y2680" i="2" s="1"/>
  <c r="U2680" i="2"/>
  <c r="V2680" i="2" s="1"/>
  <c r="T2680" i="2"/>
  <c r="Q2680" i="2"/>
  <c r="AC2679" i="2"/>
  <c r="X2679" i="2"/>
  <c r="Y2679" i="2" s="1"/>
  <c r="U2679" i="2"/>
  <c r="V2679" i="2" s="1"/>
  <c r="T2679" i="2"/>
  <c r="Q2679" i="2"/>
  <c r="AC2678" i="2"/>
  <c r="X2678" i="2"/>
  <c r="Y2678" i="2" s="1"/>
  <c r="U2678" i="2"/>
  <c r="V2678" i="2" s="1"/>
  <c r="T2678" i="2"/>
  <c r="Q2678" i="2"/>
  <c r="AC2677" i="2"/>
  <c r="X2677" i="2"/>
  <c r="Y2677" i="2" s="1"/>
  <c r="U2677" i="2"/>
  <c r="V2677" i="2" s="1"/>
  <c r="T2677" i="2"/>
  <c r="Q2677" i="2"/>
  <c r="AC2676" i="2"/>
  <c r="X2676" i="2"/>
  <c r="Y2676" i="2" s="1"/>
  <c r="U2676" i="2"/>
  <c r="V2676" i="2" s="1"/>
  <c r="T2676" i="2"/>
  <c r="Q2676" i="2"/>
  <c r="AC2675" i="2"/>
  <c r="X2675" i="2"/>
  <c r="Y2675" i="2" s="1"/>
  <c r="U2675" i="2"/>
  <c r="V2675" i="2" s="1"/>
  <c r="T2675" i="2"/>
  <c r="Q2675" i="2"/>
  <c r="AC2674" i="2"/>
  <c r="X2674" i="2"/>
  <c r="Y2674" i="2" s="1"/>
  <c r="U2674" i="2"/>
  <c r="V2674" i="2" s="1"/>
  <c r="T2674" i="2"/>
  <c r="Q2674" i="2"/>
  <c r="AC2673" i="2"/>
  <c r="X2673" i="2"/>
  <c r="Y2673" i="2" s="1"/>
  <c r="T2673" i="2"/>
  <c r="Q2673" i="2"/>
  <c r="AC2672" i="2"/>
  <c r="X2672" i="2"/>
  <c r="Y2672" i="2" s="1"/>
  <c r="U2672" i="2"/>
  <c r="V2672" i="2" s="1"/>
  <c r="T2672" i="2"/>
  <c r="Q2672" i="2"/>
  <c r="AC2671" i="2"/>
  <c r="X2671" i="2"/>
  <c r="Y2671" i="2" s="1"/>
  <c r="U2671" i="2"/>
  <c r="V2671" i="2" s="1"/>
  <c r="T2671" i="2"/>
  <c r="Q2671" i="2"/>
  <c r="AC2670" i="2"/>
  <c r="X2670" i="2"/>
  <c r="Y2670" i="2" s="1"/>
  <c r="U2670" i="2"/>
  <c r="V2670" i="2" s="1"/>
  <c r="T2670" i="2"/>
  <c r="Q2670" i="2"/>
  <c r="AC2669" i="2"/>
  <c r="X2669" i="2"/>
  <c r="Y2669" i="2" s="1"/>
  <c r="U2669" i="2"/>
  <c r="V2669" i="2" s="1"/>
  <c r="T2669" i="2"/>
  <c r="Q2669" i="2"/>
  <c r="AC2668" i="2"/>
  <c r="X2668" i="2"/>
  <c r="Y2668" i="2" s="1"/>
  <c r="U2668" i="2"/>
  <c r="V2668" i="2" s="1"/>
  <c r="T2668" i="2"/>
  <c r="Q2668" i="2"/>
  <c r="AC2667" i="2"/>
  <c r="X2667" i="2"/>
  <c r="Y2667" i="2" s="1"/>
  <c r="U2667" i="2"/>
  <c r="V2667" i="2" s="1"/>
  <c r="T2667" i="2"/>
  <c r="Q2667" i="2"/>
  <c r="AC2666" i="2"/>
  <c r="X2666" i="2"/>
  <c r="Y2666" i="2" s="1"/>
  <c r="U2666" i="2"/>
  <c r="V2666" i="2" s="1"/>
  <c r="T2666" i="2"/>
  <c r="Q2666" i="2"/>
  <c r="AC2665" i="2"/>
  <c r="X2665" i="2"/>
  <c r="Y2665" i="2" s="1"/>
  <c r="U2665" i="2"/>
  <c r="V2665" i="2" s="1"/>
  <c r="T2665" i="2"/>
  <c r="Q2665" i="2"/>
  <c r="AC2664" i="2"/>
  <c r="X2664" i="2"/>
  <c r="Y2664" i="2" s="1"/>
  <c r="U2664" i="2"/>
  <c r="V2664" i="2" s="1"/>
  <c r="T2664" i="2"/>
  <c r="Q2664" i="2"/>
  <c r="AC2663" i="2"/>
  <c r="X2663" i="2"/>
  <c r="Y2663" i="2" s="1"/>
  <c r="U2663" i="2"/>
  <c r="V2663" i="2" s="1"/>
  <c r="T2663" i="2"/>
  <c r="Q2663" i="2"/>
  <c r="AC2662" i="2"/>
  <c r="X2662" i="2"/>
  <c r="Y2662" i="2" s="1"/>
  <c r="U2662" i="2"/>
  <c r="V2662" i="2" s="1"/>
  <c r="T2662" i="2"/>
  <c r="Q2662" i="2"/>
  <c r="AC2661" i="2"/>
  <c r="X2661" i="2"/>
  <c r="Y2661" i="2" s="1"/>
  <c r="U2661" i="2"/>
  <c r="V2661" i="2" s="1"/>
  <c r="T2661" i="2"/>
  <c r="Q2661" i="2"/>
  <c r="AC2660" i="2"/>
  <c r="X2660" i="2"/>
  <c r="Y2660" i="2" s="1"/>
  <c r="U2660" i="2"/>
  <c r="V2660" i="2" s="1"/>
  <c r="T2660" i="2"/>
  <c r="Q2660" i="2"/>
  <c r="AC2659" i="2"/>
  <c r="X2659" i="2"/>
  <c r="Y2659" i="2" s="1"/>
  <c r="U2659" i="2"/>
  <c r="V2659" i="2" s="1"/>
  <c r="T2659" i="2"/>
  <c r="Q2659" i="2"/>
  <c r="AC2658" i="2"/>
  <c r="X2658" i="2"/>
  <c r="Y2658" i="2" s="1"/>
  <c r="U2658" i="2"/>
  <c r="V2658" i="2" s="1"/>
  <c r="T2658" i="2"/>
  <c r="Q2658" i="2"/>
  <c r="AC2657" i="2"/>
  <c r="X2657" i="2"/>
  <c r="Y2657" i="2" s="1"/>
  <c r="U2657" i="2"/>
  <c r="V2657" i="2" s="1"/>
  <c r="T2657" i="2"/>
  <c r="Q2657" i="2"/>
  <c r="AC2656" i="2"/>
  <c r="X2656" i="2"/>
  <c r="Y2656" i="2" s="1"/>
  <c r="U2656" i="2"/>
  <c r="V2656" i="2" s="1"/>
  <c r="T2656" i="2"/>
  <c r="Q2656" i="2"/>
  <c r="AC2655" i="2"/>
  <c r="X2655" i="2"/>
  <c r="Y2655" i="2" s="1"/>
  <c r="U2655" i="2"/>
  <c r="V2655" i="2" s="1"/>
  <c r="T2655" i="2"/>
  <c r="Q2655" i="2"/>
  <c r="AC2654" i="2"/>
  <c r="X2654" i="2"/>
  <c r="Y2654" i="2" s="1"/>
  <c r="U2654" i="2"/>
  <c r="V2654" i="2" s="1"/>
  <c r="T2654" i="2"/>
  <c r="Q2654" i="2"/>
  <c r="AC2653" i="2"/>
  <c r="X2653" i="2"/>
  <c r="Y2653" i="2" s="1"/>
  <c r="U2653" i="2"/>
  <c r="V2653" i="2" s="1"/>
  <c r="T2653" i="2"/>
  <c r="Q2653" i="2"/>
  <c r="AC2652" i="2"/>
  <c r="X2652" i="2"/>
  <c r="Y2652" i="2" s="1"/>
  <c r="U2652" i="2"/>
  <c r="V2652" i="2" s="1"/>
  <c r="T2652" i="2"/>
  <c r="Q2652" i="2"/>
  <c r="AC2651" i="2"/>
  <c r="X2651" i="2"/>
  <c r="Y2651" i="2" s="1"/>
  <c r="U2651" i="2"/>
  <c r="V2651" i="2" s="1"/>
  <c r="T2651" i="2"/>
  <c r="Q2651" i="2"/>
  <c r="AC2650" i="2"/>
  <c r="X2650" i="2"/>
  <c r="Y2650" i="2" s="1"/>
  <c r="T2650" i="2"/>
  <c r="Q2650" i="2"/>
  <c r="AC2649" i="2"/>
  <c r="X2649" i="2"/>
  <c r="Y2649" i="2" s="1"/>
  <c r="U2649" i="2"/>
  <c r="V2649" i="2" s="1"/>
  <c r="T2649" i="2"/>
  <c r="Q2649" i="2"/>
  <c r="AC2648" i="2"/>
  <c r="X2648" i="2"/>
  <c r="Y2648" i="2" s="1"/>
  <c r="U2648" i="2"/>
  <c r="V2648" i="2" s="1"/>
  <c r="T2648" i="2"/>
  <c r="Q2648" i="2"/>
  <c r="AC2647" i="2"/>
  <c r="X2647" i="2"/>
  <c r="Y2647" i="2" s="1"/>
  <c r="U2647" i="2"/>
  <c r="V2647" i="2" s="1"/>
  <c r="T2647" i="2"/>
  <c r="Q2647" i="2"/>
  <c r="AC2646" i="2"/>
  <c r="X2646" i="2"/>
  <c r="Y2646" i="2" s="1"/>
  <c r="U2646" i="2"/>
  <c r="V2646" i="2" s="1"/>
  <c r="T2646" i="2"/>
  <c r="Q2646" i="2"/>
  <c r="AC2645" i="2"/>
  <c r="X2645" i="2"/>
  <c r="Y2645" i="2" s="1"/>
  <c r="U2645" i="2"/>
  <c r="V2645" i="2" s="1"/>
  <c r="T2645" i="2"/>
  <c r="Q2645" i="2"/>
  <c r="AC2644" i="2"/>
  <c r="X2644" i="2"/>
  <c r="Y2644" i="2" s="1"/>
  <c r="U2644" i="2"/>
  <c r="V2644" i="2" s="1"/>
  <c r="T2644" i="2"/>
  <c r="Q2644" i="2"/>
  <c r="AC2643" i="2"/>
  <c r="X2643" i="2"/>
  <c r="Y2643" i="2" s="1"/>
  <c r="U2643" i="2"/>
  <c r="V2643" i="2" s="1"/>
  <c r="T2643" i="2"/>
  <c r="Q2643" i="2"/>
  <c r="AC2642" i="2"/>
  <c r="X2642" i="2"/>
  <c r="Y2642" i="2" s="1"/>
  <c r="U2642" i="2"/>
  <c r="V2642" i="2" s="1"/>
  <c r="T2642" i="2"/>
  <c r="Q2642" i="2"/>
  <c r="AC2641" i="2"/>
  <c r="X2641" i="2"/>
  <c r="Y2641" i="2" s="1"/>
  <c r="U2641" i="2"/>
  <c r="V2641" i="2" s="1"/>
  <c r="T2641" i="2"/>
  <c r="Q2641" i="2"/>
  <c r="AC2640" i="2"/>
  <c r="X2640" i="2"/>
  <c r="Y2640" i="2" s="1"/>
  <c r="U2640" i="2"/>
  <c r="V2640" i="2" s="1"/>
  <c r="T2640" i="2"/>
  <c r="Q2640" i="2"/>
  <c r="AC2639" i="2"/>
  <c r="X2639" i="2"/>
  <c r="Y2639" i="2" s="1"/>
  <c r="U2639" i="2"/>
  <c r="V2639" i="2" s="1"/>
  <c r="T2639" i="2"/>
  <c r="Q2639" i="2"/>
  <c r="AC2638" i="2"/>
  <c r="X2638" i="2"/>
  <c r="Y2638" i="2" s="1"/>
  <c r="U2638" i="2"/>
  <c r="V2638" i="2" s="1"/>
  <c r="T2638" i="2"/>
  <c r="Q2638" i="2"/>
  <c r="AC2637" i="2"/>
  <c r="X2637" i="2"/>
  <c r="Y2637" i="2" s="1"/>
  <c r="U2637" i="2"/>
  <c r="V2637" i="2" s="1"/>
  <c r="T2637" i="2"/>
  <c r="Q2637" i="2"/>
  <c r="AC2636" i="2"/>
  <c r="X2636" i="2"/>
  <c r="Y2636" i="2" s="1"/>
  <c r="U2636" i="2"/>
  <c r="V2636" i="2" s="1"/>
  <c r="T2636" i="2"/>
  <c r="Q2636" i="2"/>
  <c r="AC2635" i="2"/>
  <c r="X2635" i="2"/>
  <c r="Y2635" i="2" s="1"/>
  <c r="U2635" i="2"/>
  <c r="V2635" i="2" s="1"/>
  <c r="T2635" i="2"/>
  <c r="Q2635" i="2"/>
  <c r="AC2634" i="2"/>
  <c r="X2634" i="2"/>
  <c r="Y2634" i="2" s="1"/>
  <c r="U2634" i="2"/>
  <c r="V2634" i="2" s="1"/>
  <c r="T2634" i="2"/>
  <c r="Q2634" i="2"/>
  <c r="AC2633" i="2"/>
  <c r="X2633" i="2"/>
  <c r="Y2633" i="2" s="1"/>
  <c r="U2633" i="2"/>
  <c r="V2633" i="2" s="1"/>
  <c r="T2633" i="2"/>
  <c r="Q2633" i="2"/>
  <c r="AC2632" i="2"/>
  <c r="X2632" i="2"/>
  <c r="Y2632" i="2" s="1"/>
  <c r="U2632" i="2"/>
  <c r="V2632" i="2" s="1"/>
  <c r="T2632" i="2"/>
  <c r="Q2632" i="2"/>
  <c r="AC2631" i="2"/>
  <c r="X2631" i="2"/>
  <c r="Y2631" i="2" s="1"/>
  <c r="U2631" i="2"/>
  <c r="V2631" i="2" s="1"/>
  <c r="T2631" i="2"/>
  <c r="Q2631" i="2"/>
  <c r="AC2630" i="2"/>
  <c r="X2630" i="2"/>
  <c r="Y2630" i="2" s="1"/>
  <c r="U2630" i="2"/>
  <c r="V2630" i="2" s="1"/>
  <c r="T2630" i="2"/>
  <c r="Q2630" i="2"/>
  <c r="AC2629" i="2"/>
  <c r="X2629" i="2"/>
  <c r="Y2629" i="2" s="1"/>
  <c r="U2629" i="2"/>
  <c r="V2629" i="2" s="1"/>
  <c r="T2629" i="2"/>
  <c r="Q2629" i="2"/>
  <c r="AC2628" i="2"/>
  <c r="X2628" i="2"/>
  <c r="Y2628" i="2" s="1"/>
  <c r="U2628" i="2"/>
  <c r="V2628" i="2" s="1"/>
  <c r="T2628" i="2"/>
  <c r="Q2628" i="2"/>
  <c r="AC2627" i="2"/>
  <c r="X2627" i="2"/>
  <c r="Y2627" i="2" s="1"/>
  <c r="U2627" i="2"/>
  <c r="V2627" i="2" s="1"/>
  <c r="T2627" i="2"/>
  <c r="Q2627" i="2"/>
  <c r="AC2626" i="2"/>
  <c r="X2626" i="2"/>
  <c r="Y2626" i="2" s="1"/>
  <c r="U2626" i="2"/>
  <c r="V2626" i="2" s="1"/>
  <c r="T2626" i="2"/>
  <c r="Q2626" i="2"/>
  <c r="AC2625" i="2"/>
  <c r="X2625" i="2"/>
  <c r="Y2625" i="2" s="1"/>
  <c r="U2625" i="2"/>
  <c r="V2625" i="2" s="1"/>
  <c r="T2625" i="2"/>
  <c r="Q2625" i="2"/>
  <c r="AC2624" i="2"/>
  <c r="X2624" i="2"/>
  <c r="Y2624" i="2" s="1"/>
  <c r="U2624" i="2"/>
  <c r="V2624" i="2" s="1"/>
  <c r="T2624" i="2"/>
  <c r="Q2624" i="2"/>
  <c r="AC2623" i="2"/>
  <c r="X2623" i="2"/>
  <c r="Y2623" i="2" s="1"/>
  <c r="U2623" i="2"/>
  <c r="V2623" i="2" s="1"/>
  <c r="T2623" i="2"/>
  <c r="Q2623" i="2"/>
  <c r="AC2622" i="2"/>
  <c r="X2622" i="2"/>
  <c r="Y2622" i="2" s="1"/>
  <c r="U2622" i="2"/>
  <c r="V2622" i="2" s="1"/>
  <c r="T2622" i="2"/>
  <c r="Q2622" i="2"/>
  <c r="AC2621" i="2"/>
  <c r="X2621" i="2"/>
  <c r="Y2621" i="2" s="1"/>
  <c r="U2621" i="2"/>
  <c r="V2621" i="2" s="1"/>
  <c r="T2621" i="2"/>
  <c r="Q2621" i="2"/>
  <c r="AC2620" i="2"/>
  <c r="X2620" i="2"/>
  <c r="Y2620" i="2" s="1"/>
  <c r="U2620" i="2"/>
  <c r="V2620" i="2" s="1"/>
  <c r="T2620" i="2"/>
  <c r="Q2620" i="2"/>
  <c r="AC2619" i="2"/>
  <c r="X2619" i="2"/>
  <c r="Y2619" i="2" s="1"/>
  <c r="U2619" i="2"/>
  <c r="V2619" i="2" s="1"/>
  <c r="T2619" i="2"/>
  <c r="Q2619" i="2"/>
  <c r="AC2618" i="2"/>
  <c r="X2618" i="2"/>
  <c r="Y2618" i="2" s="1"/>
  <c r="U2618" i="2"/>
  <c r="V2618" i="2" s="1"/>
  <c r="T2618" i="2"/>
  <c r="Q2618" i="2"/>
  <c r="AC2617" i="2"/>
  <c r="X2617" i="2"/>
  <c r="Y2617" i="2" s="1"/>
  <c r="U2617" i="2"/>
  <c r="V2617" i="2" s="1"/>
  <c r="T2617" i="2"/>
  <c r="Q2617" i="2"/>
  <c r="AC2616" i="2"/>
  <c r="X2616" i="2"/>
  <c r="Y2616" i="2" s="1"/>
  <c r="U2616" i="2"/>
  <c r="V2616" i="2" s="1"/>
  <c r="T2616" i="2"/>
  <c r="Q2616" i="2"/>
  <c r="AC2615" i="2"/>
  <c r="X2615" i="2"/>
  <c r="Y2615" i="2" s="1"/>
  <c r="U2615" i="2"/>
  <c r="V2615" i="2" s="1"/>
  <c r="T2615" i="2"/>
  <c r="Q2615" i="2"/>
  <c r="AC2614" i="2"/>
  <c r="X2614" i="2"/>
  <c r="Y2614" i="2" s="1"/>
  <c r="U2614" i="2"/>
  <c r="V2614" i="2" s="1"/>
  <c r="T2614" i="2"/>
  <c r="Q2614" i="2"/>
  <c r="AC2613" i="2"/>
  <c r="X2613" i="2"/>
  <c r="Y2613" i="2" s="1"/>
  <c r="U2613" i="2"/>
  <c r="V2613" i="2" s="1"/>
  <c r="T2613" i="2"/>
  <c r="Q2613" i="2"/>
  <c r="AC2612" i="2"/>
  <c r="X2612" i="2"/>
  <c r="Y2612" i="2" s="1"/>
  <c r="U2612" i="2"/>
  <c r="V2612" i="2" s="1"/>
  <c r="T2612" i="2"/>
  <c r="Q2612" i="2"/>
  <c r="AC2611" i="2"/>
  <c r="X2611" i="2"/>
  <c r="Y2611" i="2" s="1"/>
  <c r="U2611" i="2"/>
  <c r="V2611" i="2" s="1"/>
  <c r="T2611" i="2"/>
  <c r="Q2611" i="2"/>
  <c r="AC2610" i="2"/>
  <c r="X2610" i="2"/>
  <c r="Y2610" i="2" s="1"/>
  <c r="U2610" i="2"/>
  <c r="V2610" i="2" s="1"/>
  <c r="T2610" i="2"/>
  <c r="Q2610" i="2"/>
  <c r="AC2609" i="2"/>
  <c r="X2609" i="2"/>
  <c r="Y2609" i="2" s="1"/>
  <c r="U2609" i="2"/>
  <c r="V2609" i="2" s="1"/>
  <c r="T2609" i="2"/>
  <c r="Q2609" i="2"/>
  <c r="AC2608" i="2"/>
  <c r="X2608" i="2"/>
  <c r="Y2608" i="2" s="1"/>
  <c r="U2608" i="2"/>
  <c r="V2608" i="2" s="1"/>
  <c r="T2608" i="2"/>
  <c r="Q2608" i="2"/>
  <c r="AC2607" i="2"/>
  <c r="X2607" i="2"/>
  <c r="Y2607" i="2" s="1"/>
  <c r="U2607" i="2"/>
  <c r="V2607" i="2" s="1"/>
  <c r="T2607" i="2"/>
  <c r="Q2607" i="2"/>
  <c r="AC2606" i="2"/>
  <c r="X2606" i="2"/>
  <c r="Y2606" i="2" s="1"/>
  <c r="U2606" i="2"/>
  <c r="V2606" i="2" s="1"/>
  <c r="T2606" i="2"/>
  <c r="Q2606" i="2"/>
  <c r="AC2605" i="2"/>
  <c r="X2605" i="2"/>
  <c r="Y2605" i="2" s="1"/>
  <c r="U2605" i="2"/>
  <c r="V2605" i="2" s="1"/>
  <c r="T2605" i="2"/>
  <c r="Q2605" i="2"/>
  <c r="AC2604" i="2"/>
  <c r="X2604" i="2"/>
  <c r="Y2604" i="2" s="1"/>
  <c r="U2604" i="2"/>
  <c r="V2604" i="2" s="1"/>
  <c r="T2604" i="2"/>
  <c r="Q2604" i="2"/>
  <c r="AC2603" i="2"/>
  <c r="X2603" i="2"/>
  <c r="Y2603" i="2" s="1"/>
  <c r="U2603" i="2"/>
  <c r="V2603" i="2" s="1"/>
  <c r="T2603" i="2"/>
  <c r="Q2603" i="2"/>
  <c r="AC2602" i="2"/>
  <c r="X2602" i="2"/>
  <c r="Y2602" i="2" s="1"/>
  <c r="U2602" i="2"/>
  <c r="V2602" i="2" s="1"/>
  <c r="T2602" i="2"/>
  <c r="Q2602" i="2"/>
  <c r="AC2601" i="2"/>
  <c r="X2601" i="2"/>
  <c r="Y2601" i="2" s="1"/>
  <c r="U2601" i="2"/>
  <c r="V2601" i="2" s="1"/>
  <c r="T2601" i="2"/>
  <c r="Q2601" i="2"/>
  <c r="AC2600" i="2"/>
  <c r="X2600" i="2"/>
  <c r="Y2600" i="2" s="1"/>
  <c r="U2600" i="2"/>
  <c r="V2600" i="2" s="1"/>
  <c r="T2600" i="2"/>
  <c r="Q2600" i="2"/>
  <c r="AC2599" i="2"/>
  <c r="X2599" i="2"/>
  <c r="Y2599" i="2" s="1"/>
  <c r="U2599" i="2"/>
  <c r="V2599" i="2" s="1"/>
  <c r="T2599" i="2"/>
  <c r="Q2599" i="2"/>
  <c r="AC2598" i="2"/>
  <c r="X2598" i="2"/>
  <c r="Y2598" i="2" s="1"/>
  <c r="U2598" i="2"/>
  <c r="V2598" i="2" s="1"/>
  <c r="T2598" i="2"/>
  <c r="Q2598" i="2"/>
  <c r="AC2597" i="2"/>
  <c r="X2597" i="2"/>
  <c r="Y2597" i="2" s="1"/>
  <c r="U2597" i="2"/>
  <c r="V2597" i="2" s="1"/>
  <c r="T2597" i="2"/>
  <c r="Q2597" i="2"/>
  <c r="AC2596" i="2"/>
  <c r="X2596" i="2"/>
  <c r="Y2596" i="2" s="1"/>
  <c r="U2596" i="2"/>
  <c r="V2596" i="2" s="1"/>
  <c r="T2596" i="2"/>
  <c r="Q2596" i="2"/>
  <c r="AC2595" i="2"/>
  <c r="X2595" i="2"/>
  <c r="Y2595" i="2" s="1"/>
  <c r="U2595" i="2"/>
  <c r="V2595" i="2" s="1"/>
  <c r="T2595" i="2"/>
  <c r="Q2595" i="2"/>
  <c r="AC2594" i="2"/>
  <c r="X2594" i="2"/>
  <c r="Y2594" i="2" s="1"/>
  <c r="U2594" i="2"/>
  <c r="V2594" i="2" s="1"/>
  <c r="T2594" i="2"/>
  <c r="Q2594" i="2"/>
  <c r="AC2593" i="2"/>
  <c r="X2593" i="2"/>
  <c r="Y2593" i="2" s="1"/>
  <c r="U2593" i="2"/>
  <c r="V2593" i="2" s="1"/>
  <c r="T2593" i="2"/>
  <c r="Q2593" i="2"/>
  <c r="AC2592" i="2"/>
  <c r="X2592" i="2"/>
  <c r="Y2592" i="2" s="1"/>
  <c r="U2592" i="2"/>
  <c r="V2592" i="2" s="1"/>
  <c r="T2592" i="2"/>
  <c r="Q2592" i="2"/>
  <c r="AC2591" i="2"/>
  <c r="X2591" i="2"/>
  <c r="Y2591" i="2" s="1"/>
  <c r="U2591" i="2"/>
  <c r="V2591" i="2" s="1"/>
  <c r="T2591" i="2"/>
  <c r="Q2591" i="2"/>
  <c r="AC2590" i="2"/>
  <c r="X2590" i="2"/>
  <c r="Y2590" i="2" s="1"/>
  <c r="U2590" i="2"/>
  <c r="V2590" i="2" s="1"/>
  <c r="T2590" i="2"/>
  <c r="Q2590" i="2"/>
  <c r="AC2589" i="2"/>
  <c r="X2589" i="2"/>
  <c r="Y2589" i="2" s="1"/>
  <c r="U2589" i="2"/>
  <c r="V2589" i="2" s="1"/>
  <c r="T2589" i="2"/>
  <c r="Q2589" i="2"/>
  <c r="AC2588" i="2"/>
  <c r="X2588" i="2"/>
  <c r="Y2588" i="2" s="1"/>
  <c r="U2588" i="2"/>
  <c r="V2588" i="2" s="1"/>
  <c r="T2588" i="2"/>
  <c r="Q2588" i="2"/>
  <c r="AC2587" i="2"/>
  <c r="X2587" i="2"/>
  <c r="Y2587" i="2" s="1"/>
  <c r="U2587" i="2"/>
  <c r="V2587" i="2" s="1"/>
  <c r="T2587" i="2"/>
  <c r="Q2587" i="2"/>
  <c r="AC2586" i="2"/>
  <c r="X2586" i="2"/>
  <c r="Y2586" i="2" s="1"/>
  <c r="U2586" i="2"/>
  <c r="V2586" i="2" s="1"/>
  <c r="T2586" i="2"/>
  <c r="Q2586" i="2"/>
  <c r="AC2585" i="2"/>
  <c r="X2585" i="2"/>
  <c r="Y2585" i="2" s="1"/>
  <c r="U2585" i="2"/>
  <c r="V2585" i="2" s="1"/>
  <c r="T2585" i="2"/>
  <c r="Q2585" i="2"/>
  <c r="AC2584" i="2"/>
  <c r="X2584" i="2"/>
  <c r="Y2584" i="2" s="1"/>
  <c r="U2584" i="2"/>
  <c r="V2584" i="2" s="1"/>
  <c r="T2584" i="2"/>
  <c r="Q2584" i="2"/>
  <c r="AC2583" i="2"/>
  <c r="X2583" i="2"/>
  <c r="Y2583" i="2" s="1"/>
  <c r="U2583" i="2"/>
  <c r="V2583" i="2" s="1"/>
  <c r="T2583" i="2"/>
  <c r="Q2583" i="2"/>
  <c r="AC2582" i="2"/>
  <c r="X2582" i="2"/>
  <c r="Y2582" i="2" s="1"/>
  <c r="U2582" i="2"/>
  <c r="V2582" i="2" s="1"/>
  <c r="T2582" i="2"/>
  <c r="Q2582" i="2"/>
  <c r="AC2581" i="2"/>
  <c r="X2581" i="2"/>
  <c r="Y2581" i="2" s="1"/>
  <c r="U2581" i="2"/>
  <c r="V2581" i="2" s="1"/>
  <c r="T2581" i="2"/>
  <c r="Q2581" i="2"/>
  <c r="AC2580" i="2"/>
  <c r="X2580" i="2"/>
  <c r="Y2580" i="2" s="1"/>
  <c r="U2580" i="2"/>
  <c r="V2580" i="2" s="1"/>
  <c r="T2580" i="2"/>
  <c r="Q2580" i="2"/>
  <c r="AC2579" i="2"/>
  <c r="X2579" i="2"/>
  <c r="Y2579" i="2" s="1"/>
  <c r="U2579" i="2"/>
  <c r="V2579" i="2" s="1"/>
  <c r="T2579" i="2"/>
  <c r="Q2579" i="2"/>
  <c r="AC2578" i="2"/>
  <c r="X2578" i="2"/>
  <c r="Y2578" i="2" s="1"/>
  <c r="U2578" i="2"/>
  <c r="V2578" i="2" s="1"/>
  <c r="T2578" i="2"/>
  <c r="Q2578" i="2"/>
  <c r="AC2577" i="2"/>
  <c r="X2577" i="2"/>
  <c r="Y2577" i="2" s="1"/>
  <c r="U2577" i="2"/>
  <c r="V2577" i="2" s="1"/>
  <c r="T2577" i="2"/>
  <c r="Q2577" i="2"/>
  <c r="AC2576" i="2"/>
  <c r="X2576" i="2"/>
  <c r="Y2576" i="2" s="1"/>
  <c r="U2576" i="2"/>
  <c r="V2576" i="2" s="1"/>
  <c r="T2576" i="2"/>
  <c r="Q2576" i="2"/>
  <c r="AC2575" i="2"/>
  <c r="X2575" i="2"/>
  <c r="Y2575" i="2" s="1"/>
  <c r="U2575" i="2"/>
  <c r="V2575" i="2" s="1"/>
  <c r="T2575" i="2"/>
  <c r="Q2575" i="2"/>
  <c r="AC2574" i="2"/>
  <c r="X2574" i="2"/>
  <c r="Y2574" i="2" s="1"/>
  <c r="U2574" i="2"/>
  <c r="V2574" i="2" s="1"/>
  <c r="T2574" i="2"/>
  <c r="Q2574" i="2"/>
  <c r="AC2573" i="2"/>
  <c r="X2573" i="2"/>
  <c r="Y2573" i="2" s="1"/>
  <c r="U2573" i="2"/>
  <c r="V2573" i="2" s="1"/>
  <c r="T2573" i="2"/>
  <c r="Q2573" i="2"/>
  <c r="AC2572" i="2"/>
  <c r="X2572" i="2"/>
  <c r="Y2572" i="2" s="1"/>
  <c r="U2572" i="2"/>
  <c r="V2572" i="2" s="1"/>
  <c r="T2572" i="2"/>
  <c r="Q2572" i="2"/>
  <c r="AC2571" i="2"/>
  <c r="X2571" i="2"/>
  <c r="Y2571" i="2" s="1"/>
  <c r="U2571" i="2"/>
  <c r="V2571" i="2" s="1"/>
  <c r="T2571" i="2"/>
  <c r="Q2571" i="2"/>
  <c r="AC2570" i="2"/>
  <c r="X2570" i="2"/>
  <c r="Y2570" i="2" s="1"/>
  <c r="U2570" i="2"/>
  <c r="V2570" i="2" s="1"/>
  <c r="T2570" i="2"/>
  <c r="Q2570" i="2"/>
  <c r="AC2569" i="2"/>
  <c r="X2569" i="2"/>
  <c r="Y2569" i="2" s="1"/>
  <c r="U2569" i="2"/>
  <c r="V2569" i="2" s="1"/>
  <c r="T2569" i="2"/>
  <c r="Q2569" i="2"/>
  <c r="AC2568" i="2"/>
  <c r="X2568" i="2"/>
  <c r="Y2568" i="2" s="1"/>
  <c r="U2568" i="2"/>
  <c r="V2568" i="2" s="1"/>
  <c r="T2568" i="2"/>
  <c r="Q2568" i="2"/>
  <c r="AC2567" i="2"/>
  <c r="X2567" i="2"/>
  <c r="Y2567" i="2" s="1"/>
  <c r="U2567" i="2"/>
  <c r="V2567" i="2" s="1"/>
  <c r="T2567" i="2"/>
  <c r="Q2567" i="2"/>
  <c r="AC2566" i="2"/>
  <c r="X2566" i="2"/>
  <c r="Y2566" i="2" s="1"/>
  <c r="U2566" i="2"/>
  <c r="V2566" i="2" s="1"/>
  <c r="T2566" i="2"/>
  <c r="Q2566" i="2"/>
  <c r="AC2565" i="2"/>
  <c r="X2565" i="2"/>
  <c r="Y2565" i="2" s="1"/>
  <c r="U2565" i="2"/>
  <c r="V2565" i="2" s="1"/>
  <c r="T2565" i="2"/>
  <c r="Q2565" i="2"/>
  <c r="AC2564" i="2"/>
  <c r="X2564" i="2"/>
  <c r="Y2564" i="2" s="1"/>
  <c r="U2564" i="2"/>
  <c r="V2564" i="2" s="1"/>
  <c r="T2564" i="2"/>
  <c r="Q2564" i="2"/>
  <c r="AC2563" i="2"/>
  <c r="X2563" i="2"/>
  <c r="Y2563" i="2" s="1"/>
  <c r="U2563" i="2"/>
  <c r="V2563" i="2" s="1"/>
  <c r="T2563" i="2"/>
  <c r="Q2563" i="2"/>
  <c r="AC2562" i="2"/>
  <c r="X2562" i="2"/>
  <c r="Y2562" i="2" s="1"/>
  <c r="U2562" i="2"/>
  <c r="V2562" i="2" s="1"/>
  <c r="T2562" i="2"/>
  <c r="Q2562" i="2"/>
  <c r="AC2561" i="2"/>
  <c r="X2561" i="2"/>
  <c r="Y2561" i="2" s="1"/>
  <c r="U2561" i="2"/>
  <c r="V2561" i="2" s="1"/>
  <c r="T2561" i="2"/>
  <c r="Q2561" i="2"/>
  <c r="AC2560" i="2"/>
  <c r="X2560" i="2"/>
  <c r="Y2560" i="2" s="1"/>
  <c r="U2560" i="2"/>
  <c r="V2560" i="2" s="1"/>
  <c r="T2560" i="2"/>
  <c r="Q2560" i="2"/>
  <c r="AC2559" i="2"/>
  <c r="X2559" i="2"/>
  <c r="Y2559" i="2" s="1"/>
  <c r="U2559" i="2"/>
  <c r="V2559" i="2" s="1"/>
  <c r="T2559" i="2"/>
  <c r="Q2559" i="2"/>
  <c r="AC2558" i="2"/>
  <c r="X2558" i="2"/>
  <c r="Y2558" i="2" s="1"/>
  <c r="U2558" i="2"/>
  <c r="V2558" i="2" s="1"/>
  <c r="T2558" i="2"/>
  <c r="Q2558" i="2"/>
  <c r="AC2557" i="2"/>
  <c r="X2557" i="2"/>
  <c r="Y2557" i="2" s="1"/>
  <c r="U2557" i="2"/>
  <c r="V2557" i="2" s="1"/>
  <c r="T2557" i="2"/>
  <c r="Q2557" i="2"/>
  <c r="AC2556" i="2"/>
  <c r="X2556" i="2"/>
  <c r="Y2556" i="2" s="1"/>
  <c r="U2556" i="2"/>
  <c r="V2556" i="2" s="1"/>
  <c r="T2556" i="2"/>
  <c r="Q2556" i="2"/>
  <c r="AC2555" i="2"/>
  <c r="X2555" i="2"/>
  <c r="Y2555" i="2" s="1"/>
  <c r="U2555" i="2"/>
  <c r="V2555" i="2" s="1"/>
  <c r="T2555" i="2"/>
  <c r="Q2555" i="2"/>
  <c r="AC2554" i="2"/>
  <c r="X2554" i="2"/>
  <c r="Y2554" i="2" s="1"/>
  <c r="U2554" i="2"/>
  <c r="V2554" i="2" s="1"/>
  <c r="T2554" i="2"/>
  <c r="Q2554" i="2"/>
  <c r="AC2553" i="2"/>
  <c r="X2553" i="2"/>
  <c r="Y2553" i="2" s="1"/>
  <c r="U2553" i="2"/>
  <c r="V2553" i="2" s="1"/>
  <c r="T2553" i="2"/>
  <c r="Q2553" i="2"/>
  <c r="AC2552" i="2"/>
  <c r="X2552" i="2"/>
  <c r="Y2552" i="2" s="1"/>
  <c r="U2552" i="2"/>
  <c r="V2552" i="2" s="1"/>
  <c r="T2552" i="2"/>
  <c r="Q2552" i="2"/>
  <c r="AC2551" i="2"/>
  <c r="X2551" i="2"/>
  <c r="Y2551" i="2" s="1"/>
  <c r="U2551" i="2"/>
  <c r="V2551" i="2" s="1"/>
  <c r="T2551" i="2"/>
  <c r="Q2551" i="2"/>
  <c r="AC2550" i="2"/>
  <c r="X2550" i="2"/>
  <c r="Y2550" i="2" s="1"/>
  <c r="U2550" i="2"/>
  <c r="V2550" i="2" s="1"/>
  <c r="T2550" i="2"/>
  <c r="Q2550" i="2"/>
  <c r="AC2549" i="2"/>
  <c r="X2549" i="2"/>
  <c r="Y2549" i="2" s="1"/>
  <c r="U2549" i="2"/>
  <c r="V2549" i="2" s="1"/>
  <c r="T2549" i="2"/>
  <c r="Q2549" i="2"/>
  <c r="AC2548" i="2"/>
  <c r="X2548" i="2"/>
  <c r="Y2548" i="2" s="1"/>
  <c r="U2548" i="2"/>
  <c r="V2548" i="2" s="1"/>
  <c r="T2548" i="2"/>
  <c r="Q2548" i="2"/>
  <c r="AC2547" i="2"/>
  <c r="X2547" i="2"/>
  <c r="Y2547" i="2" s="1"/>
  <c r="U2547" i="2"/>
  <c r="V2547" i="2" s="1"/>
  <c r="T2547" i="2"/>
  <c r="Q2547" i="2"/>
  <c r="AC2546" i="2"/>
  <c r="X2546" i="2"/>
  <c r="Y2546" i="2" s="1"/>
  <c r="U2546" i="2"/>
  <c r="V2546" i="2" s="1"/>
  <c r="T2546" i="2"/>
  <c r="Q2546" i="2"/>
  <c r="AC2545" i="2"/>
  <c r="X2545" i="2"/>
  <c r="Y2545" i="2" s="1"/>
  <c r="U2545" i="2"/>
  <c r="V2545" i="2" s="1"/>
  <c r="T2545" i="2"/>
  <c r="Q2545" i="2"/>
  <c r="AC2544" i="2"/>
  <c r="X2544" i="2"/>
  <c r="Y2544" i="2" s="1"/>
  <c r="U2544" i="2"/>
  <c r="V2544" i="2" s="1"/>
  <c r="T2544" i="2"/>
  <c r="Q2544" i="2"/>
  <c r="AC2543" i="2"/>
  <c r="X2543" i="2"/>
  <c r="Y2543" i="2" s="1"/>
  <c r="U2543" i="2"/>
  <c r="V2543" i="2" s="1"/>
  <c r="T2543" i="2"/>
  <c r="Q2543" i="2"/>
  <c r="AC2542" i="2"/>
  <c r="X2542" i="2"/>
  <c r="Y2542" i="2" s="1"/>
  <c r="U2542" i="2"/>
  <c r="V2542" i="2" s="1"/>
  <c r="T2542" i="2"/>
  <c r="Q2542" i="2"/>
  <c r="AC2541" i="2"/>
  <c r="X2541" i="2"/>
  <c r="Y2541" i="2" s="1"/>
  <c r="U2541" i="2"/>
  <c r="V2541" i="2" s="1"/>
  <c r="T2541" i="2"/>
  <c r="Q2541" i="2"/>
  <c r="AC2540" i="2"/>
  <c r="X2540" i="2"/>
  <c r="Y2540" i="2" s="1"/>
  <c r="U2540" i="2"/>
  <c r="V2540" i="2" s="1"/>
  <c r="T2540" i="2"/>
  <c r="Q2540" i="2"/>
  <c r="AC2539" i="2"/>
  <c r="X2539" i="2"/>
  <c r="Y2539" i="2" s="1"/>
  <c r="U2539" i="2"/>
  <c r="V2539" i="2" s="1"/>
  <c r="T2539" i="2"/>
  <c r="Q2539" i="2"/>
  <c r="AC2538" i="2"/>
  <c r="X2538" i="2"/>
  <c r="Y2538" i="2" s="1"/>
  <c r="U2538" i="2"/>
  <c r="V2538" i="2" s="1"/>
  <c r="T2538" i="2"/>
  <c r="Q2538" i="2"/>
  <c r="AC2537" i="2"/>
  <c r="X2537" i="2"/>
  <c r="Y2537" i="2" s="1"/>
  <c r="U2537" i="2"/>
  <c r="V2537" i="2" s="1"/>
  <c r="T2537" i="2"/>
  <c r="Q2537" i="2"/>
  <c r="AC2536" i="2"/>
  <c r="X2536" i="2"/>
  <c r="Y2536" i="2" s="1"/>
  <c r="U2536" i="2"/>
  <c r="V2536" i="2" s="1"/>
  <c r="T2536" i="2"/>
  <c r="Q2536" i="2"/>
  <c r="AC2535" i="2"/>
  <c r="X2535" i="2"/>
  <c r="Y2535" i="2" s="1"/>
  <c r="U2535" i="2"/>
  <c r="V2535" i="2" s="1"/>
  <c r="T2535" i="2"/>
  <c r="Q2535" i="2"/>
  <c r="AC2534" i="2"/>
  <c r="X2534" i="2"/>
  <c r="Y2534" i="2" s="1"/>
  <c r="U2534" i="2"/>
  <c r="V2534" i="2" s="1"/>
  <c r="T2534" i="2"/>
  <c r="Q2534" i="2"/>
  <c r="AC2533" i="2"/>
  <c r="X2533" i="2"/>
  <c r="Y2533" i="2" s="1"/>
  <c r="U2533" i="2"/>
  <c r="V2533" i="2" s="1"/>
  <c r="T2533" i="2"/>
  <c r="Q2533" i="2"/>
  <c r="AC2532" i="2"/>
  <c r="X2532" i="2"/>
  <c r="Y2532" i="2" s="1"/>
  <c r="U2532" i="2"/>
  <c r="V2532" i="2" s="1"/>
  <c r="T2532" i="2"/>
  <c r="Q2532" i="2"/>
  <c r="AC2531" i="2"/>
  <c r="X2531" i="2"/>
  <c r="Y2531" i="2" s="1"/>
  <c r="U2531" i="2"/>
  <c r="V2531" i="2" s="1"/>
  <c r="T2531" i="2"/>
  <c r="Q2531" i="2"/>
  <c r="AC2530" i="2"/>
  <c r="X2530" i="2"/>
  <c r="Y2530" i="2" s="1"/>
  <c r="U2530" i="2"/>
  <c r="V2530" i="2" s="1"/>
  <c r="T2530" i="2"/>
  <c r="Q2530" i="2"/>
  <c r="AC2529" i="2"/>
  <c r="X2529" i="2"/>
  <c r="Y2529" i="2" s="1"/>
  <c r="U2529" i="2"/>
  <c r="V2529" i="2" s="1"/>
  <c r="T2529" i="2"/>
  <c r="Q2529" i="2"/>
  <c r="AC2528" i="2"/>
  <c r="X2528" i="2"/>
  <c r="Y2528" i="2" s="1"/>
  <c r="U2528" i="2"/>
  <c r="V2528" i="2" s="1"/>
  <c r="T2528" i="2"/>
  <c r="Q2528" i="2"/>
  <c r="AC2527" i="2"/>
  <c r="X2527" i="2"/>
  <c r="Y2527" i="2" s="1"/>
  <c r="U2527" i="2"/>
  <c r="V2527" i="2" s="1"/>
  <c r="T2527" i="2"/>
  <c r="Q2527" i="2"/>
  <c r="AC2526" i="2"/>
  <c r="X2526" i="2"/>
  <c r="Y2526" i="2" s="1"/>
  <c r="U2526" i="2"/>
  <c r="V2526" i="2" s="1"/>
  <c r="T2526" i="2"/>
  <c r="Q2526" i="2"/>
  <c r="AC2525" i="2"/>
  <c r="X2525" i="2"/>
  <c r="Y2525" i="2" s="1"/>
  <c r="U2525" i="2"/>
  <c r="V2525" i="2" s="1"/>
  <c r="T2525" i="2"/>
  <c r="Q2525" i="2"/>
  <c r="AC2524" i="2"/>
  <c r="X2524" i="2"/>
  <c r="Y2524" i="2" s="1"/>
  <c r="U2524" i="2"/>
  <c r="V2524" i="2" s="1"/>
  <c r="T2524" i="2"/>
  <c r="Q2524" i="2"/>
  <c r="AC2523" i="2"/>
  <c r="X2523" i="2"/>
  <c r="Y2523" i="2" s="1"/>
  <c r="U2523" i="2"/>
  <c r="V2523" i="2" s="1"/>
  <c r="T2523" i="2"/>
  <c r="Q2523" i="2"/>
  <c r="AC2522" i="2"/>
  <c r="X2522" i="2"/>
  <c r="Y2522" i="2" s="1"/>
  <c r="U2522" i="2"/>
  <c r="V2522" i="2" s="1"/>
  <c r="T2522" i="2"/>
  <c r="Q2522" i="2"/>
  <c r="AC2521" i="2"/>
  <c r="X2521" i="2"/>
  <c r="Y2521" i="2" s="1"/>
  <c r="U2521" i="2"/>
  <c r="V2521" i="2" s="1"/>
  <c r="T2521" i="2"/>
  <c r="Q2521" i="2"/>
  <c r="AC2520" i="2"/>
  <c r="X2520" i="2"/>
  <c r="Y2520" i="2" s="1"/>
  <c r="U2520" i="2"/>
  <c r="V2520" i="2" s="1"/>
  <c r="T2520" i="2"/>
  <c r="Q2520" i="2"/>
  <c r="AC2519" i="2"/>
  <c r="X2519" i="2"/>
  <c r="Y2519" i="2" s="1"/>
  <c r="U2519" i="2"/>
  <c r="V2519" i="2" s="1"/>
  <c r="T2519" i="2"/>
  <c r="Q2519" i="2"/>
  <c r="AC2518" i="2"/>
  <c r="X2518" i="2"/>
  <c r="Y2518" i="2" s="1"/>
  <c r="U2518" i="2"/>
  <c r="V2518" i="2" s="1"/>
  <c r="T2518" i="2"/>
  <c r="Q2518" i="2"/>
  <c r="AC2517" i="2"/>
  <c r="X2517" i="2"/>
  <c r="Y2517" i="2" s="1"/>
  <c r="U2517" i="2"/>
  <c r="V2517" i="2" s="1"/>
  <c r="T2517" i="2"/>
  <c r="Q2517" i="2"/>
  <c r="AC2516" i="2"/>
  <c r="X2516" i="2"/>
  <c r="Y2516" i="2" s="1"/>
  <c r="U2516" i="2"/>
  <c r="V2516" i="2" s="1"/>
  <c r="T2516" i="2"/>
  <c r="Q2516" i="2"/>
  <c r="AC2515" i="2"/>
  <c r="X2515" i="2"/>
  <c r="Y2515" i="2" s="1"/>
  <c r="U2515" i="2"/>
  <c r="V2515" i="2" s="1"/>
  <c r="T2515" i="2"/>
  <c r="Q2515" i="2"/>
  <c r="AC2514" i="2"/>
  <c r="X2514" i="2"/>
  <c r="Y2514" i="2" s="1"/>
  <c r="U2514" i="2"/>
  <c r="V2514" i="2" s="1"/>
  <c r="T2514" i="2"/>
  <c r="Q2514" i="2"/>
  <c r="AC2513" i="2"/>
  <c r="X2513" i="2"/>
  <c r="Y2513" i="2" s="1"/>
  <c r="U2513" i="2"/>
  <c r="V2513" i="2" s="1"/>
  <c r="T2513" i="2"/>
  <c r="Q2513" i="2"/>
  <c r="AC2512" i="2"/>
  <c r="X2512" i="2"/>
  <c r="Y2512" i="2" s="1"/>
  <c r="U2512" i="2"/>
  <c r="V2512" i="2" s="1"/>
  <c r="T2512" i="2"/>
  <c r="Q2512" i="2"/>
  <c r="AC2511" i="2"/>
  <c r="X2511" i="2"/>
  <c r="Y2511" i="2" s="1"/>
  <c r="U2511" i="2"/>
  <c r="V2511" i="2" s="1"/>
  <c r="T2511" i="2"/>
  <c r="Q2511" i="2"/>
  <c r="AC2510" i="2"/>
  <c r="X2510" i="2"/>
  <c r="Y2510" i="2" s="1"/>
  <c r="U2510" i="2"/>
  <c r="V2510" i="2" s="1"/>
  <c r="T2510" i="2"/>
  <c r="Q2510" i="2"/>
  <c r="AC2509" i="2"/>
  <c r="X2509" i="2"/>
  <c r="Y2509" i="2" s="1"/>
  <c r="U2509" i="2"/>
  <c r="V2509" i="2" s="1"/>
  <c r="T2509" i="2"/>
  <c r="Q2509" i="2"/>
  <c r="AC2508" i="2"/>
  <c r="X2508" i="2"/>
  <c r="Y2508" i="2" s="1"/>
  <c r="U2508" i="2"/>
  <c r="V2508" i="2" s="1"/>
  <c r="T2508" i="2"/>
  <c r="Q2508" i="2"/>
  <c r="AC2507" i="2"/>
  <c r="X2507" i="2"/>
  <c r="Y2507" i="2" s="1"/>
  <c r="U2507" i="2"/>
  <c r="V2507" i="2" s="1"/>
  <c r="T2507" i="2"/>
  <c r="Q2507" i="2"/>
  <c r="AC2506" i="2"/>
  <c r="X2506" i="2"/>
  <c r="Y2506" i="2" s="1"/>
  <c r="U2506" i="2"/>
  <c r="V2506" i="2" s="1"/>
  <c r="T2506" i="2"/>
  <c r="Q2506" i="2"/>
  <c r="AC2505" i="2"/>
  <c r="X2505" i="2"/>
  <c r="Y2505" i="2" s="1"/>
  <c r="U2505" i="2"/>
  <c r="V2505" i="2" s="1"/>
  <c r="T2505" i="2"/>
  <c r="Q2505" i="2"/>
  <c r="AC2504" i="2"/>
  <c r="X2504" i="2"/>
  <c r="Y2504" i="2" s="1"/>
  <c r="U2504" i="2"/>
  <c r="V2504" i="2" s="1"/>
  <c r="T2504" i="2"/>
  <c r="Q2504" i="2"/>
  <c r="AC2503" i="2"/>
  <c r="X2503" i="2"/>
  <c r="Y2503" i="2" s="1"/>
  <c r="U2503" i="2"/>
  <c r="V2503" i="2" s="1"/>
  <c r="T2503" i="2"/>
  <c r="Q2503" i="2"/>
  <c r="AC2502" i="2"/>
  <c r="X2502" i="2"/>
  <c r="Y2502" i="2" s="1"/>
  <c r="U2502" i="2"/>
  <c r="V2502" i="2" s="1"/>
  <c r="T2502" i="2"/>
  <c r="Q2502" i="2"/>
  <c r="AC2501" i="2"/>
  <c r="X2501" i="2"/>
  <c r="Y2501" i="2" s="1"/>
  <c r="U2501" i="2"/>
  <c r="V2501" i="2" s="1"/>
  <c r="T2501" i="2"/>
  <c r="Q2501" i="2"/>
  <c r="AC2500" i="2"/>
  <c r="X2500" i="2"/>
  <c r="Y2500" i="2" s="1"/>
  <c r="U2500" i="2"/>
  <c r="V2500" i="2" s="1"/>
  <c r="T2500" i="2"/>
  <c r="Q2500" i="2"/>
  <c r="AC2499" i="2"/>
  <c r="X2499" i="2"/>
  <c r="Y2499" i="2" s="1"/>
  <c r="T2499" i="2"/>
  <c r="Q2499" i="2"/>
  <c r="AC2498" i="2"/>
  <c r="X2498" i="2"/>
  <c r="Y2498" i="2" s="1"/>
  <c r="U2498" i="2"/>
  <c r="V2498" i="2" s="1"/>
  <c r="T2498" i="2"/>
  <c r="Q2498" i="2"/>
  <c r="AC2497" i="2"/>
  <c r="X2497" i="2"/>
  <c r="Y2497" i="2" s="1"/>
  <c r="U2497" i="2"/>
  <c r="V2497" i="2" s="1"/>
  <c r="T2497" i="2"/>
  <c r="Q2497" i="2"/>
  <c r="AC2496" i="2"/>
  <c r="X2496" i="2"/>
  <c r="Y2496" i="2" s="1"/>
  <c r="U2496" i="2"/>
  <c r="V2496" i="2" s="1"/>
  <c r="T2496" i="2"/>
  <c r="Q2496" i="2"/>
  <c r="AC2495" i="2"/>
  <c r="X2495" i="2"/>
  <c r="Y2495" i="2" s="1"/>
  <c r="U2495" i="2"/>
  <c r="V2495" i="2" s="1"/>
  <c r="T2495" i="2"/>
  <c r="Q2495" i="2"/>
  <c r="AC2494" i="2"/>
  <c r="X2494" i="2"/>
  <c r="Y2494" i="2" s="1"/>
  <c r="U2494" i="2"/>
  <c r="V2494" i="2" s="1"/>
  <c r="T2494" i="2"/>
  <c r="Q2494" i="2"/>
  <c r="AC2493" i="2"/>
  <c r="X2493" i="2"/>
  <c r="Y2493" i="2" s="1"/>
  <c r="U2493" i="2"/>
  <c r="V2493" i="2" s="1"/>
  <c r="T2493" i="2"/>
  <c r="Q2493" i="2"/>
  <c r="AC2492" i="2"/>
  <c r="X2492" i="2"/>
  <c r="Y2492" i="2" s="1"/>
  <c r="U2492" i="2"/>
  <c r="V2492" i="2" s="1"/>
  <c r="T2492" i="2"/>
  <c r="Q2492" i="2"/>
  <c r="AC2491" i="2"/>
  <c r="X2491" i="2"/>
  <c r="Y2491" i="2" s="1"/>
  <c r="U2491" i="2"/>
  <c r="V2491" i="2" s="1"/>
  <c r="T2491" i="2"/>
  <c r="Q2491" i="2"/>
  <c r="AC2490" i="2"/>
  <c r="X2490" i="2"/>
  <c r="Y2490" i="2" s="1"/>
  <c r="U2490" i="2"/>
  <c r="V2490" i="2" s="1"/>
  <c r="T2490" i="2"/>
  <c r="Q2490" i="2"/>
  <c r="AC2489" i="2"/>
  <c r="X2489" i="2"/>
  <c r="Y2489" i="2" s="1"/>
  <c r="U2489" i="2"/>
  <c r="V2489" i="2" s="1"/>
  <c r="T2489" i="2"/>
  <c r="Q2489" i="2"/>
  <c r="AC2488" i="2"/>
  <c r="X2488" i="2"/>
  <c r="Y2488" i="2" s="1"/>
  <c r="U2488" i="2"/>
  <c r="V2488" i="2" s="1"/>
  <c r="T2488" i="2"/>
  <c r="Q2488" i="2"/>
  <c r="AC2487" i="2"/>
  <c r="X2487" i="2"/>
  <c r="Y2487" i="2" s="1"/>
  <c r="U2487" i="2"/>
  <c r="V2487" i="2" s="1"/>
  <c r="T2487" i="2"/>
  <c r="Q2487" i="2"/>
  <c r="AC2486" i="2"/>
  <c r="X2486" i="2"/>
  <c r="Y2486" i="2" s="1"/>
  <c r="U2486" i="2"/>
  <c r="V2486" i="2" s="1"/>
  <c r="T2486" i="2"/>
  <c r="Q2486" i="2"/>
  <c r="AC2485" i="2"/>
  <c r="X2485" i="2"/>
  <c r="Y2485" i="2" s="1"/>
  <c r="U2485" i="2"/>
  <c r="V2485" i="2" s="1"/>
  <c r="T2485" i="2"/>
  <c r="Q2485" i="2"/>
  <c r="AC2484" i="2"/>
  <c r="X2484" i="2"/>
  <c r="Y2484" i="2" s="1"/>
  <c r="U2484" i="2"/>
  <c r="V2484" i="2" s="1"/>
  <c r="T2484" i="2"/>
  <c r="Q2484" i="2"/>
  <c r="AC2483" i="2"/>
  <c r="X2483" i="2"/>
  <c r="Y2483" i="2" s="1"/>
  <c r="U2483" i="2"/>
  <c r="V2483" i="2" s="1"/>
  <c r="T2483" i="2"/>
  <c r="Q2483" i="2"/>
  <c r="AC2482" i="2"/>
  <c r="X2482" i="2"/>
  <c r="Y2482" i="2" s="1"/>
  <c r="U2482" i="2"/>
  <c r="V2482" i="2" s="1"/>
  <c r="T2482" i="2"/>
  <c r="Q2482" i="2"/>
  <c r="AC2481" i="2"/>
  <c r="X2481" i="2"/>
  <c r="Y2481" i="2" s="1"/>
  <c r="U2481" i="2"/>
  <c r="V2481" i="2" s="1"/>
  <c r="T2481" i="2"/>
  <c r="Q2481" i="2"/>
  <c r="AC2480" i="2"/>
  <c r="X2480" i="2"/>
  <c r="Y2480" i="2" s="1"/>
  <c r="U2480" i="2"/>
  <c r="V2480" i="2" s="1"/>
  <c r="T2480" i="2"/>
  <c r="Q2480" i="2"/>
  <c r="AC2479" i="2"/>
  <c r="X2479" i="2"/>
  <c r="Y2479" i="2" s="1"/>
  <c r="U2479" i="2"/>
  <c r="V2479" i="2" s="1"/>
  <c r="T2479" i="2"/>
  <c r="Q2479" i="2"/>
  <c r="AC2478" i="2"/>
  <c r="X2478" i="2"/>
  <c r="Y2478" i="2" s="1"/>
  <c r="U2478" i="2"/>
  <c r="V2478" i="2" s="1"/>
  <c r="T2478" i="2"/>
  <c r="Q2478" i="2"/>
  <c r="AC2477" i="2"/>
  <c r="X2477" i="2"/>
  <c r="Y2477" i="2" s="1"/>
  <c r="U2477" i="2"/>
  <c r="V2477" i="2" s="1"/>
  <c r="T2477" i="2"/>
  <c r="Q2477" i="2"/>
  <c r="AC2476" i="2"/>
  <c r="X2476" i="2"/>
  <c r="Y2476" i="2" s="1"/>
  <c r="U2476" i="2"/>
  <c r="V2476" i="2" s="1"/>
  <c r="T2476" i="2"/>
  <c r="Q2476" i="2"/>
  <c r="AC2475" i="2"/>
  <c r="X2475" i="2"/>
  <c r="Y2475" i="2" s="1"/>
  <c r="U2475" i="2"/>
  <c r="V2475" i="2" s="1"/>
  <c r="T2475" i="2"/>
  <c r="Q2475" i="2"/>
  <c r="AC2474" i="2"/>
  <c r="X2474" i="2"/>
  <c r="Y2474" i="2" s="1"/>
  <c r="U2474" i="2"/>
  <c r="V2474" i="2" s="1"/>
  <c r="T2474" i="2"/>
  <c r="Q2474" i="2"/>
  <c r="AC2473" i="2"/>
  <c r="X2473" i="2"/>
  <c r="Y2473" i="2" s="1"/>
  <c r="U2473" i="2"/>
  <c r="V2473" i="2" s="1"/>
  <c r="T2473" i="2"/>
  <c r="Q2473" i="2"/>
  <c r="AC2472" i="2"/>
  <c r="X2472" i="2"/>
  <c r="Y2472" i="2" s="1"/>
  <c r="U2472" i="2"/>
  <c r="V2472" i="2" s="1"/>
  <c r="T2472" i="2"/>
  <c r="Q2472" i="2"/>
  <c r="AC2471" i="2"/>
  <c r="X2471" i="2"/>
  <c r="Y2471" i="2" s="1"/>
  <c r="U2471" i="2"/>
  <c r="V2471" i="2" s="1"/>
  <c r="T2471" i="2"/>
  <c r="Q2471" i="2"/>
  <c r="AC2470" i="2"/>
  <c r="X2470" i="2"/>
  <c r="Y2470" i="2" s="1"/>
  <c r="U2470" i="2"/>
  <c r="V2470" i="2" s="1"/>
  <c r="T2470" i="2"/>
  <c r="Q2470" i="2"/>
  <c r="AC2469" i="2"/>
  <c r="X2469" i="2"/>
  <c r="Y2469" i="2" s="1"/>
  <c r="U2469" i="2"/>
  <c r="V2469" i="2" s="1"/>
  <c r="T2469" i="2"/>
  <c r="Q2469" i="2"/>
  <c r="AC2468" i="2"/>
  <c r="X2468" i="2"/>
  <c r="Y2468" i="2" s="1"/>
  <c r="U2468" i="2"/>
  <c r="V2468" i="2" s="1"/>
  <c r="T2468" i="2"/>
  <c r="Q2468" i="2"/>
  <c r="AC2467" i="2"/>
  <c r="X2467" i="2"/>
  <c r="Y2467" i="2" s="1"/>
  <c r="U2467" i="2"/>
  <c r="V2467" i="2" s="1"/>
  <c r="T2467" i="2"/>
  <c r="Q2467" i="2"/>
  <c r="AC2466" i="2"/>
  <c r="X2466" i="2"/>
  <c r="Y2466" i="2" s="1"/>
  <c r="U2466" i="2"/>
  <c r="V2466" i="2" s="1"/>
  <c r="T2466" i="2"/>
  <c r="Q2466" i="2"/>
  <c r="AC2465" i="2"/>
  <c r="X2465" i="2"/>
  <c r="Y2465" i="2" s="1"/>
  <c r="U2465" i="2"/>
  <c r="V2465" i="2" s="1"/>
  <c r="T2465" i="2"/>
  <c r="Q2465" i="2"/>
  <c r="AC2464" i="2"/>
  <c r="X2464" i="2"/>
  <c r="Y2464" i="2" s="1"/>
  <c r="U2464" i="2"/>
  <c r="V2464" i="2" s="1"/>
  <c r="T2464" i="2"/>
  <c r="Q2464" i="2"/>
  <c r="AC2463" i="2"/>
  <c r="X2463" i="2"/>
  <c r="Y2463" i="2" s="1"/>
  <c r="U2463" i="2"/>
  <c r="V2463" i="2" s="1"/>
  <c r="T2463" i="2"/>
  <c r="Q2463" i="2"/>
  <c r="AC2462" i="2"/>
  <c r="X2462" i="2"/>
  <c r="Y2462" i="2" s="1"/>
  <c r="U2462" i="2"/>
  <c r="V2462" i="2" s="1"/>
  <c r="T2462" i="2"/>
  <c r="Q2462" i="2"/>
  <c r="AC2461" i="2"/>
  <c r="X2461" i="2"/>
  <c r="Y2461" i="2" s="1"/>
  <c r="U2461" i="2"/>
  <c r="V2461" i="2" s="1"/>
  <c r="T2461" i="2"/>
  <c r="Q2461" i="2"/>
  <c r="AC2460" i="2"/>
  <c r="X2460" i="2"/>
  <c r="Y2460" i="2" s="1"/>
  <c r="U2460" i="2"/>
  <c r="V2460" i="2" s="1"/>
  <c r="T2460" i="2"/>
  <c r="Q2460" i="2"/>
  <c r="AC2459" i="2"/>
  <c r="X2459" i="2"/>
  <c r="Y2459" i="2" s="1"/>
  <c r="U2459" i="2"/>
  <c r="V2459" i="2" s="1"/>
  <c r="T2459" i="2"/>
  <c r="Q2459" i="2"/>
  <c r="AC2458" i="2"/>
  <c r="X2458" i="2"/>
  <c r="Y2458" i="2" s="1"/>
  <c r="U2458" i="2"/>
  <c r="V2458" i="2" s="1"/>
  <c r="T2458" i="2"/>
  <c r="Q2458" i="2"/>
  <c r="AC2457" i="2"/>
  <c r="X2457" i="2"/>
  <c r="Y2457" i="2" s="1"/>
  <c r="U2457" i="2"/>
  <c r="V2457" i="2" s="1"/>
  <c r="T2457" i="2"/>
  <c r="Q2457" i="2"/>
  <c r="AC2456" i="2"/>
  <c r="X2456" i="2"/>
  <c r="Y2456" i="2" s="1"/>
  <c r="U2456" i="2"/>
  <c r="V2456" i="2" s="1"/>
  <c r="T2456" i="2"/>
  <c r="Q2456" i="2"/>
  <c r="AC2455" i="2"/>
  <c r="X2455" i="2"/>
  <c r="Y2455" i="2" s="1"/>
  <c r="U2455" i="2"/>
  <c r="V2455" i="2" s="1"/>
  <c r="T2455" i="2"/>
  <c r="Q2455" i="2"/>
  <c r="AC2454" i="2"/>
  <c r="X2454" i="2"/>
  <c r="Y2454" i="2" s="1"/>
  <c r="U2454" i="2"/>
  <c r="V2454" i="2" s="1"/>
  <c r="T2454" i="2"/>
  <c r="Q2454" i="2"/>
  <c r="AC2453" i="2"/>
  <c r="X2453" i="2"/>
  <c r="Y2453" i="2" s="1"/>
  <c r="U2453" i="2"/>
  <c r="V2453" i="2" s="1"/>
  <c r="T2453" i="2"/>
  <c r="Q2453" i="2"/>
  <c r="AC2452" i="2"/>
  <c r="X2452" i="2"/>
  <c r="Y2452" i="2" s="1"/>
  <c r="U2452" i="2"/>
  <c r="V2452" i="2" s="1"/>
  <c r="T2452" i="2"/>
  <c r="Q2452" i="2"/>
  <c r="AC2451" i="2"/>
  <c r="X2451" i="2"/>
  <c r="Y2451" i="2" s="1"/>
  <c r="U2451" i="2"/>
  <c r="V2451" i="2" s="1"/>
  <c r="T2451" i="2"/>
  <c r="Q2451" i="2"/>
  <c r="AC2450" i="2"/>
  <c r="X2450" i="2"/>
  <c r="Y2450" i="2" s="1"/>
  <c r="U2450" i="2"/>
  <c r="V2450" i="2" s="1"/>
  <c r="T2450" i="2"/>
  <c r="Q2450" i="2"/>
  <c r="AC2449" i="2"/>
  <c r="X2449" i="2"/>
  <c r="Y2449" i="2" s="1"/>
  <c r="U2449" i="2"/>
  <c r="V2449" i="2" s="1"/>
  <c r="T2449" i="2"/>
  <c r="Q2449" i="2"/>
  <c r="AC2448" i="2"/>
  <c r="X2448" i="2"/>
  <c r="Y2448" i="2" s="1"/>
  <c r="U2448" i="2"/>
  <c r="V2448" i="2" s="1"/>
  <c r="T2448" i="2"/>
  <c r="Q2448" i="2"/>
  <c r="AC2447" i="2"/>
  <c r="X2447" i="2"/>
  <c r="Y2447" i="2" s="1"/>
  <c r="U2447" i="2"/>
  <c r="V2447" i="2" s="1"/>
  <c r="T2447" i="2"/>
  <c r="Q2447" i="2"/>
  <c r="AC2446" i="2"/>
  <c r="X2446" i="2"/>
  <c r="Y2446" i="2" s="1"/>
  <c r="U2446" i="2"/>
  <c r="V2446" i="2" s="1"/>
  <c r="T2446" i="2"/>
  <c r="Q2446" i="2"/>
  <c r="AC2445" i="2"/>
  <c r="X2445" i="2"/>
  <c r="Y2445" i="2" s="1"/>
  <c r="U2445" i="2"/>
  <c r="V2445" i="2" s="1"/>
  <c r="T2445" i="2"/>
  <c r="Q2445" i="2"/>
  <c r="AC2444" i="2"/>
  <c r="X2444" i="2"/>
  <c r="Y2444" i="2" s="1"/>
  <c r="U2444" i="2"/>
  <c r="V2444" i="2" s="1"/>
  <c r="T2444" i="2"/>
  <c r="AC2443" i="2"/>
  <c r="X2443" i="2"/>
  <c r="Y2443" i="2" s="1"/>
  <c r="U2443" i="2"/>
  <c r="V2443" i="2" s="1"/>
  <c r="T2443" i="2"/>
  <c r="Q2443" i="2"/>
  <c r="AC2442" i="2"/>
  <c r="X2442" i="2"/>
  <c r="Y2442" i="2" s="1"/>
  <c r="U2442" i="2"/>
  <c r="V2442" i="2" s="1"/>
  <c r="T2442" i="2"/>
  <c r="Q2442" i="2"/>
  <c r="AC2441" i="2"/>
  <c r="X2441" i="2"/>
  <c r="Y2441" i="2" s="1"/>
  <c r="U2441" i="2"/>
  <c r="V2441" i="2" s="1"/>
  <c r="T2441" i="2"/>
  <c r="Q2441" i="2"/>
  <c r="AC2440" i="2"/>
  <c r="X2440" i="2"/>
  <c r="Y2440" i="2" s="1"/>
  <c r="U2440" i="2"/>
  <c r="V2440" i="2" s="1"/>
  <c r="T2440" i="2"/>
  <c r="Q2440" i="2"/>
  <c r="AC2439" i="2"/>
  <c r="X2439" i="2"/>
  <c r="Y2439" i="2" s="1"/>
  <c r="U2439" i="2"/>
  <c r="V2439" i="2" s="1"/>
  <c r="T2439" i="2"/>
  <c r="Q2439" i="2"/>
  <c r="AC2438" i="2"/>
  <c r="X2438" i="2"/>
  <c r="Y2438" i="2" s="1"/>
  <c r="U2438" i="2"/>
  <c r="V2438" i="2" s="1"/>
  <c r="T2438" i="2"/>
  <c r="Q2438" i="2"/>
  <c r="AC2437" i="2"/>
  <c r="X2437" i="2"/>
  <c r="Y2437" i="2" s="1"/>
  <c r="U2437" i="2"/>
  <c r="V2437" i="2" s="1"/>
  <c r="T2437" i="2"/>
  <c r="Q2437" i="2"/>
  <c r="AC2436" i="2"/>
  <c r="X2436" i="2"/>
  <c r="Y2436" i="2" s="1"/>
  <c r="U2436" i="2"/>
  <c r="V2436" i="2" s="1"/>
  <c r="T2436" i="2"/>
  <c r="Q2436" i="2"/>
  <c r="AC2435" i="2"/>
  <c r="X2435" i="2"/>
  <c r="Y2435" i="2" s="1"/>
  <c r="U2435" i="2"/>
  <c r="V2435" i="2" s="1"/>
  <c r="T2435" i="2"/>
  <c r="Q2435" i="2"/>
  <c r="AC2434" i="2"/>
  <c r="X2434" i="2"/>
  <c r="Y2434" i="2" s="1"/>
  <c r="U2434" i="2"/>
  <c r="V2434" i="2" s="1"/>
  <c r="T2434" i="2"/>
  <c r="Q2434" i="2"/>
  <c r="AC2433" i="2"/>
  <c r="X2433" i="2"/>
  <c r="Y2433" i="2" s="1"/>
  <c r="U2433" i="2"/>
  <c r="V2433" i="2" s="1"/>
  <c r="T2433" i="2"/>
  <c r="Q2433" i="2"/>
  <c r="AC2432" i="2"/>
  <c r="X2432" i="2"/>
  <c r="Y2432" i="2" s="1"/>
  <c r="U2432" i="2"/>
  <c r="V2432" i="2" s="1"/>
  <c r="T2432" i="2"/>
  <c r="Q2432" i="2"/>
  <c r="AC2431" i="2"/>
  <c r="X2431" i="2"/>
  <c r="Y2431" i="2" s="1"/>
  <c r="U2431" i="2"/>
  <c r="V2431" i="2" s="1"/>
  <c r="T2431" i="2"/>
  <c r="Q2431" i="2"/>
  <c r="AC2430" i="2"/>
  <c r="X2430" i="2"/>
  <c r="Y2430" i="2" s="1"/>
  <c r="U2430" i="2"/>
  <c r="V2430" i="2" s="1"/>
  <c r="T2430" i="2"/>
  <c r="Q2430" i="2"/>
  <c r="AC2429" i="2"/>
  <c r="X2429" i="2"/>
  <c r="Y2429" i="2" s="1"/>
  <c r="U2429" i="2"/>
  <c r="V2429" i="2" s="1"/>
  <c r="T2429" i="2"/>
  <c r="Q2429" i="2"/>
  <c r="AC2428" i="2"/>
  <c r="X2428" i="2"/>
  <c r="Y2428" i="2" s="1"/>
  <c r="U2428" i="2"/>
  <c r="V2428" i="2" s="1"/>
  <c r="T2428" i="2"/>
  <c r="Q2428" i="2"/>
  <c r="AC2427" i="2"/>
  <c r="X2427" i="2"/>
  <c r="Y2427" i="2" s="1"/>
  <c r="U2427" i="2"/>
  <c r="V2427" i="2" s="1"/>
  <c r="T2427" i="2"/>
  <c r="Q2427" i="2"/>
  <c r="AC2426" i="2"/>
  <c r="X2426" i="2"/>
  <c r="Y2426" i="2" s="1"/>
  <c r="U2426" i="2"/>
  <c r="V2426" i="2" s="1"/>
  <c r="T2426" i="2"/>
  <c r="Q2426" i="2"/>
  <c r="AC2425" i="2"/>
  <c r="X2425" i="2"/>
  <c r="Y2425" i="2" s="1"/>
  <c r="U2425" i="2"/>
  <c r="V2425" i="2" s="1"/>
  <c r="T2425" i="2"/>
  <c r="Q2425" i="2"/>
  <c r="AC2424" i="2"/>
  <c r="X2424" i="2"/>
  <c r="Y2424" i="2" s="1"/>
  <c r="U2424" i="2"/>
  <c r="V2424" i="2" s="1"/>
  <c r="T2424" i="2"/>
  <c r="Q2424" i="2"/>
  <c r="AC2423" i="2"/>
  <c r="X2423" i="2"/>
  <c r="Y2423" i="2" s="1"/>
  <c r="U2423" i="2"/>
  <c r="V2423" i="2" s="1"/>
  <c r="T2423" i="2"/>
  <c r="Q2423" i="2"/>
  <c r="AC2422" i="2"/>
  <c r="X2422" i="2"/>
  <c r="Y2422" i="2" s="1"/>
  <c r="U2422" i="2"/>
  <c r="V2422" i="2" s="1"/>
  <c r="T2422" i="2"/>
  <c r="Q2422" i="2"/>
  <c r="AC2421" i="2"/>
  <c r="X2421" i="2"/>
  <c r="Y2421" i="2" s="1"/>
  <c r="U2421" i="2"/>
  <c r="V2421" i="2" s="1"/>
  <c r="T2421" i="2"/>
  <c r="Q2421" i="2"/>
  <c r="AC2420" i="2"/>
  <c r="X2420" i="2"/>
  <c r="Y2420" i="2" s="1"/>
  <c r="U2420" i="2"/>
  <c r="V2420" i="2" s="1"/>
  <c r="T2420" i="2"/>
  <c r="Q2420" i="2"/>
  <c r="AC2419" i="2"/>
  <c r="X2419" i="2"/>
  <c r="Y2419" i="2" s="1"/>
  <c r="U2419" i="2"/>
  <c r="V2419" i="2" s="1"/>
  <c r="T2419" i="2"/>
  <c r="Q2419" i="2"/>
  <c r="AC2418" i="2"/>
  <c r="X2418" i="2"/>
  <c r="Y2418" i="2" s="1"/>
  <c r="U2418" i="2"/>
  <c r="V2418" i="2" s="1"/>
  <c r="T2418" i="2"/>
  <c r="Q2418" i="2"/>
  <c r="AC2417" i="2"/>
  <c r="X2417" i="2"/>
  <c r="Y2417" i="2" s="1"/>
  <c r="U2417" i="2"/>
  <c r="V2417" i="2" s="1"/>
  <c r="T2417" i="2"/>
  <c r="Q2417" i="2"/>
  <c r="AC2416" i="2"/>
  <c r="X2416" i="2"/>
  <c r="Y2416" i="2" s="1"/>
  <c r="U2416" i="2"/>
  <c r="V2416" i="2" s="1"/>
  <c r="T2416" i="2"/>
  <c r="Q2416" i="2"/>
  <c r="AC2415" i="2"/>
  <c r="X2415" i="2"/>
  <c r="Y2415" i="2" s="1"/>
  <c r="U2415" i="2"/>
  <c r="V2415" i="2" s="1"/>
  <c r="T2415" i="2"/>
  <c r="Q2415" i="2"/>
  <c r="AC2414" i="2"/>
  <c r="X2414" i="2"/>
  <c r="Y2414" i="2" s="1"/>
  <c r="U2414" i="2"/>
  <c r="V2414" i="2" s="1"/>
  <c r="T2414" i="2"/>
  <c r="Q2414" i="2"/>
  <c r="AC2413" i="2"/>
  <c r="X2413" i="2"/>
  <c r="Y2413" i="2" s="1"/>
  <c r="U2413" i="2"/>
  <c r="V2413" i="2" s="1"/>
  <c r="T2413" i="2"/>
  <c r="Q2413" i="2"/>
  <c r="AC2412" i="2"/>
  <c r="X2412" i="2"/>
  <c r="Y2412" i="2" s="1"/>
  <c r="U2412" i="2"/>
  <c r="V2412" i="2" s="1"/>
  <c r="T2412" i="2"/>
  <c r="Q2412" i="2"/>
  <c r="AC2411" i="2"/>
  <c r="X2411" i="2"/>
  <c r="Y2411" i="2" s="1"/>
  <c r="U2411" i="2"/>
  <c r="V2411" i="2" s="1"/>
  <c r="T2411" i="2"/>
  <c r="Q2411" i="2"/>
  <c r="AC2410" i="2"/>
  <c r="X2410" i="2"/>
  <c r="Y2410" i="2" s="1"/>
  <c r="U2410" i="2"/>
  <c r="V2410" i="2" s="1"/>
  <c r="T2410" i="2"/>
  <c r="Q2410" i="2"/>
  <c r="AC2409" i="2"/>
  <c r="X2409" i="2"/>
  <c r="Y2409" i="2" s="1"/>
  <c r="U2409" i="2"/>
  <c r="V2409" i="2" s="1"/>
  <c r="T2409" i="2"/>
  <c r="Q2409" i="2"/>
  <c r="AC2408" i="2"/>
  <c r="X2408" i="2"/>
  <c r="Y2408" i="2" s="1"/>
  <c r="U2408" i="2"/>
  <c r="V2408" i="2" s="1"/>
  <c r="T2408" i="2"/>
  <c r="Q2408" i="2"/>
  <c r="AC2407" i="2"/>
  <c r="X2407" i="2"/>
  <c r="Y2407" i="2" s="1"/>
  <c r="U2407" i="2"/>
  <c r="V2407" i="2" s="1"/>
  <c r="T2407" i="2"/>
  <c r="Q2407" i="2"/>
  <c r="AC2406" i="2"/>
  <c r="X2406" i="2"/>
  <c r="Y2406" i="2" s="1"/>
  <c r="U2406" i="2"/>
  <c r="V2406" i="2" s="1"/>
  <c r="T2406" i="2"/>
  <c r="Q2406" i="2"/>
  <c r="AC2405" i="2"/>
  <c r="X2405" i="2"/>
  <c r="Y2405" i="2" s="1"/>
  <c r="U2405" i="2"/>
  <c r="V2405" i="2" s="1"/>
  <c r="T2405" i="2"/>
  <c r="Q2405" i="2"/>
  <c r="AC2404" i="2"/>
  <c r="X2404" i="2"/>
  <c r="Y2404" i="2" s="1"/>
  <c r="U2404" i="2"/>
  <c r="V2404" i="2" s="1"/>
  <c r="T2404" i="2"/>
  <c r="Q2404" i="2"/>
  <c r="AC2403" i="2"/>
  <c r="X2403" i="2"/>
  <c r="Y2403" i="2" s="1"/>
  <c r="U2403" i="2"/>
  <c r="V2403" i="2" s="1"/>
  <c r="T2403" i="2"/>
  <c r="Q2403" i="2"/>
  <c r="AC2402" i="2"/>
  <c r="X2402" i="2"/>
  <c r="Y2402" i="2" s="1"/>
  <c r="U2402" i="2"/>
  <c r="V2402" i="2" s="1"/>
  <c r="T2402" i="2"/>
  <c r="Q2402" i="2"/>
  <c r="AC2401" i="2"/>
  <c r="X2401" i="2"/>
  <c r="Y2401" i="2" s="1"/>
  <c r="U2401" i="2"/>
  <c r="V2401" i="2" s="1"/>
  <c r="T2401" i="2"/>
  <c r="Q2401" i="2"/>
  <c r="AC2400" i="2"/>
  <c r="X2400" i="2"/>
  <c r="Y2400" i="2" s="1"/>
  <c r="U2400" i="2"/>
  <c r="V2400" i="2" s="1"/>
  <c r="T2400" i="2"/>
  <c r="Q2400" i="2"/>
  <c r="AC2399" i="2"/>
  <c r="X2399" i="2"/>
  <c r="Y2399" i="2" s="1"/>
  <c r="U2399" i="2"/>
  <c r="V2399" i="2" s="1"/>
  <c r="T2399" i="2"/>
  <c r="Q2399" i="2"/>
  <c r="AC2398" i="2"/>
  <c r="X2398" i="2"/>
  <c r="Y2398" i="2" s="1"/>
  <c r="U2398" i="2"/>
  <c r="V2398" i="2" s="1"/>
  <c r="T2398" i="2"/>
  <c r="Q2398" i="2"/>
  <c r="AC2397" i="2"/>
  <c r="X2397" i="2"/>
  <c r="Y2397" i="2" s="1"/>
  <c r="U2397" i="2"/>
  <c r="V2397" i="2" s="1"/>
  <c r="T2397" i="2"/>
  <c r="Q2397" i="2"/>
  <c r="AC2396" i="2"/>
  <c r="X2396" i="2"/>
  <c r="Y2396" i="2" s="1"/>
  <c r="U2396" i="2"/>
  <c r="V2396" i="2" s="1"/>
  <c r="T2396" i="2"/>
  <c r="Q2396" i="2"/>
  <c r="AC2395" i="2"/>
  <c r="X2395" i="2"/>
  <c r="Y2395" i="2" s="1"/>
  <c r="U2395" i="2"/>
  <c r="V2395" i="2" s="1"/>
  <c r="T2395" i="2"/>
  <c r="Q2395" i="2"/>
  <c r="AC2394" i="2"/>
  <c r="X2394" i="2"/>
  <c r="Y2394" i="2" s="1"/>
  <c r="U2394" i="2"/>
  <c r="V2394" i="2" s="1"/>
  <c r="T2394" i="2"/>
  <c r="Q2394" i="2"/>
  <c r="AC2393" i="2"/>
  <c r="X2393" i="2"/>
  <c r="Y2393" i="2" s="1"/>
  <c r="U2393" i="2"/>
  <c r="V2393" i="2" s="1"/>
  <c r="T2393" i="2"/>
  <c r="Q2393" i="2"/>
  <c r="AC2392" i="2"/>
  <c r="X2392" i="2"/>
  <c r="Y2392" i="2" s="1"/>
  <c r="U2392" i="2"/>
  <c r="V2392" i="2" s="1"/>
  <c r="T2392" i="2"/>
  <c r="Q2392" i="2"/>
  <c r="AC2391" i="2"/>
  <c r="X2391" i="2"/>
  <c r="Y2391" i="2" s="1"/>
  <c r="U2391" i="2"/>
  <c r="V2391" i="2" s="1"/>
  <c r="T2391" i="2"/>
  <c r="Q2391" i="2"/>
  <c r="AC2390" i="2"/>
  <c r="X2390" i="2"/>
  <c r="Y2390" i="2" s="1"/>
  <c r="U2390" i="2"/>
  <c r="V2390" i="2" s="1"/>
  <c r="T2390" i="2"/>
  <c r="Q2390" i="2"/>
  <c r="AC2389" i="2"/>
  <c r="X2389" i="2"/>
  <c r="Y2389" i="2" s="1"/>
  <c r="U2389" i="2"/>
  <c r="V2389" i="2" s="1"/>
  <c r="T2389" i="2"/>
  <c r="Q2389" i="2"/>
  <c r="AC2388" i="2"/>
  <c r="X2388" i="2"/>
  <c r="Y2388" i="2" s="1"/>
  <c r="U2388" i="2"/>
  <c r="V2388" i="2" s="1"/>
  <c r="T2388" i="2"/>
  <c r="Q2388" i="2"/>
  <c r="AC2387" i="2"/>
  <c r="X2387" i="2"/>
  <c r="Y2387" i="2" s="1"/>
  <c r="U2387" i="2"/>
  <c r="V2387" i="2" s="1"/>
  <c r="T2387" i="2"/>
  <c r="Q2387" i="2"/>
  <c r="AC2386" i="2"/>
  <c r="X2386" i="2"/>
  <c r="Y2386" i="2" s="1"/>
  <c r="U2386" i="2"/>
  <c r="V2386" i="2" s="1"/>
  <c r="T2386" i="2"/>
  <c r="Q2386" i="2"/>
  <c r="AC2385" i="2"/>
  <c r="X2385" i="2"/>
  <c r="Y2385" i="2" s="1"/>
  <c r="U2385" i="2"/>
  <c r="V2385" i="2" s="1"/>
  <c r="T2385" i="2"/>
  <c r="Q2385" i="2"/>
  <c r="AC2384" i="2"/>
  <c r="X2384" i="2"/>
  <c r="Y2384" i="2" s="1"/>
  <c r="U2384" i="2"/>
  <c r="V2384" i="2" s="1"/>
  <c r="T2384" i="2"/>
  <c r="Q2384" i="2"/>
  <c r="AC2383" i="2"/>
  <c r="X2383" i="2"/>
  <c r="Y2383" i="2" s="1"/>
  <c r="U2383" i="2"/>
  <c r="V2383" i="2" s="1"/>
  <c r="T2383" i="2"/>
  <c r="Q2383" i="2"/>
  <c r="AC2382" i="2"/>
  <c r="X2382" i="2"/>
  <c r="Y2382" i="2" s="1"/>
  <c r="U2382" i="2"/>
  <c r="V2382" i="2" s="1"/>
  <c r="T2382" i="2"/>
  <c r="Q2382" i="2"/>
  <c r="AC2381" i="2"/>
  <c r="X2381" i="2"/>
  <c r="Y2381" i="2" s="1"/>
  <c r="U2381" i="2"/>
  <c r="V2381" i="2" s="1"/>
  <c r="T2381" i="2"/>
  <c r="Q2381" i="2"/>
  <c r="AC2380" i="2"/>
  <c r="X2380" i="2"/>
  <c r="Y2380" i="2" s="1"/>
  <c r="U2380" i="2"/>
  <c r="V2380" i="2" s="1"/>
  <c r="T2380" i="2"/>
  <c r="Q2380" i="2"/>
  <c r="AC2379" i="2"/>
  <c r="X2379" i="2"/>
  <c r="Y2379" i="2" s="1"/>
  <c r="U2379" i="2"/>
  <c r="V2379" i="2" s="1"/>
  <c r="T2379" i="2"/>
  <c r="Q2379" i="2"/>
  <c r="AC2378" i="2"/>
  <c r="X2378" i="2"/>
  <c r="Y2378" i="2" s="1"/>
  <c r="U2378" i="2"/>
  <c r="V2378" i="2" s="1"/>
  <c r="T2378" i="2"/>
  <c r="Q2378" i="2"/>
  <c r="AC2377" i="2"/>
  <c r="X2377" i="2"/>
  <c r="Y2377" i="2" s="1"/>
  <c r="U2377" i="2"/>
  <c r="V2377" i="2" s="1"/>
  <c r="T2377" i="2"/>
  <c r="Q2377" i="2"/>
  <c r="AC2376" i="2"/>
  <c r="X2376" i="2"/>
  <c r="Y2376" i="2" s="1"/>
  <c r="U2376" i="2"/>
  <c r="V2376" i="2" s="1"/>
  <c r="T2376" i="2"/>
  <c r="Q2376" i="2"/>
  <c r="AC2375" i="2"/>
  <c r="X2375" i="2"/>
  <c r="Y2375" i="2" s="1"/>
  <c r="U2375" i="2"/>
  <c r="V2375" i="2" s="1"/>
  <c r="T2375" i="2"/>
  <c r="Q2375" i="2"/>
  <c r="AC2374" i="2"/>
  <c r="X2374" i="2"/>
  <c r="Y2374" i="2" s="1"/>
  <c r="U2374" i="2"/>
  <c r="V2374" i="2" s="1"/>
  <c r="T2374" i="2"/>
  <c r="Q2374" i="2"/>
  <c r="AC2373" i="2"/>
  <c r="X2373" i="2"/>
  <c r="Y2373" i="2" s="1"/>
  <c r="U2373" i="2"/>
  <c r="V2373" i="2" s="1"/>
  <c r="T2373" i="2"/>
  <c r="Q2373" i="2"/>
  <c r="AC2372" i="2"/>
  <c r="X2372" i="2"/>
  <c r="Y2372" i="2" s="1"/>
  <c r="U2372" i="2"/>
  <c r="V2372" i="2" s="1"/>
  <c r="T2372" i="2"/>
  <c r="Q2372" i="2"/>
  <c r="AC2371" i="2"/>
  <c r="X2371" i="2"/>
  <c r="Y2371" i="2" s="1"/>
  <c r="U2371" i="2"/>
  <c r="V2371" i="2" s="1"/>
  <c r="T2371" i="2"/>
  <c r="Q2371" i="2"/>
  <c r="AC2370" i="2"/>
  <c r="X2370" i="2"/>
  <c r="Y2370" i="2" s="1"/>
  <c r="U2370" i="2"/>
  <c r="V2370" i="2" s="1"/>
  <c r="T2370" i="2"/>
  <c r="Q2370" i="2"/>
  <c r="AC2369" i="2"/>
  <c r="X2369" i="2"/>
  <c r="Y2369" i="2" s="1"/>
  <c r="U2369" i="2"/>
  <c r="V2369" i="2" s="1"/>
  <c r="T2369" i="2"/>
  <c r="Q2369" i="2"/>
  <c r="AC2368" i="2"/>
  <c r="X2368" i="2"/>
  <c r="Y2368" i="2" s="1"/>
  <c r="U2368" i="2"/>
  <c r="V2368" i="2" s="1"/>
  <c r="T2368" i="2"/>
  <c r="Q2368" i="2"/>
  <c r="AC2367" i="2"/>
  <c r="X2367" i="2"/>
  <c r="Y2367" i="2" s="1"/>
  <c r="U2367" i="2"/>
  <c r="V2367" i="2" s="1"/>
  <c r="T2367" i="2"/>
  <c r="Q2367" i="2"/>
  <c r="AC2366" i="2"/>
  <c r="X2366" i="2"/>
  <c r="Y2366" i="2" s="1"/>
  <c r="U2366" i="2"/>
  <c r="V2366" i="2" s="1"/>
  <c r="T2366" i="2"/>
  <c r="Q2366" i="2"/>
  <c r="AC2365" i="2"/>
  <c r="X2365" i="2"/>
  <c r="Y2365" i="2" s="1"/>
  <c r="U2365" i="2"/>
  <c r="V2365" i="2" s="1"/>
  <c r="T2365" i="2"/>
  <c r="Q2365" i="2"/>
  <c r="AC2364" i="2"/>
  <c r="X2364" i="2"/>
  <c r="Y2364" i="2" s="1"/>
  <c r="U2364" i="2"/>
  <c r="V2364" i="2" s="1"/>
  <c r="T2364" i="2"/>
  <c r="Q2364" i="2"/>
  <c r="AC2363" i="2"/>
  <c r="X2363" i="2"/>
  <c r="Y2363" i="2" s="1"/>
  <c r="U2363" i="2"/>
  <c r="V2363" i="2" s="1"/>
  <c r="T2363" i="2"/>
  <c r="Q2363" i="2"/>
  <c r="AC2362" i="2"/>
  <c r="X2362" i="2"/>
  <c r="Y2362" i="2" s="1"/>
  <c r="U2362" i="2"/>
  <c r="V2362" i="2" s="1"/>
  <c r="T2362" i="2"/>
  <c r="Q2362" i="2"/>
  <c r="AC2361" i="2"/>
  <c r="X2361" i="2"/>
  <c r="Y2361" i="2" s="1"/>
  <c r="U2361" i="2"/>
  <c r="V2361" i="2" s="1"/>
  <c r="T2361" i="2"/>
  <c r="Q2361" i="2"/>
  <c r="AC2360" i="2"/>
  <c r="X2360" i="2"/>
  <c r="Y2360" i="2" s="1"/>
  <c r="U2360" i="2"/>
  <c r="V2360" i="2" s="1"/>
  <c r="T2360" i="2"/>
  <c r="Q2360" i="2"/>
  <c r="AC2359" i="2"/>
  <c r="X2359" i="2"/>
  <c r="Y2359" i="2" s="1"/>
  <c r="U2359" i="2"/>
  <c r="V2359" i="2" s="1"/>
  <c r="T2359" i="2"/>
  <c r="Q2359" i="2"/>
  <c r="AC2358" i="2"/>
  <c r="X2358" i="2"/>
  <c r="Y2358" i="2" s="1"/>
  <c r="U2358" i="2"/>
  <c r="V2358" i="2" s="1"/>
  <c r="T2358" i="2"/>
  <c r="Q2358" i="2"/>
  <c r="AC2357" i="2"/>
  <c r="X2357" i="2"/>
  <c r="Y2357" i="2" s="1"/>
  <c r="U2357" i="2"/>
  <c r="V2357" i="2" s="1"/>
  <c r="T2357" i="2"/>
  <c r="Q2357" i="2"/>
  <c r="AC2356" i="2"/>
  <c r="X2356" i="2"/>
  <c r="Y2356" i="2" s="1"/>
  <c r="U2356" i="2"/>
  <c r="V2356" i="2" s="1"/>
  <c r="T2356" i="2"/>
  <c r="Q2356" i="2"/>
  <c r="AC2355" i="2"/>
  <c r="X2355" i="2"/>
  <c r="Y2355" i="2" s="1"/>
  <c r="U2355" i="2"/>
  <c r="V2355" i="2" s="1"/>
  <c r="T2355" i="2"/>
  <c r="Q2355" i="2"/>
  <c r="AC2354" i="2"/>
  <c r="X2354" i="2"/>
  <c r="Y2354" i="2" s="1"/>
  <c r="U2354" i="2"/>
  <c r="V2354" i="2" s="1"/>
  <c r="T2354" i="2"/>
  <c r="Q2354" i="2"/>
  <c r="AC2353" i="2"/>
  <c r="X2353" i="2"/>
  <c r="Y2353" i="2" s="1"/>
  <c r="U2353" i="2"/>
  <c r="V2353" i="2" s="1"/>
  <c r="T2353" i="2"/>
  <c r="Q2353" i="2"/>
  <c r="AC2352" i="2"/>
  <c r="X2352" i="2"/>
  <c r="Y2352" i="2" s="1"/>
  <c r="U2352" i="2"/>
  <c r="V2352" i="2" s="1"/>
  <c r="T2352" i="2"/>
  <c r="Q2352" i="2"/>
  <c r="AC2351" i="2"/>
  <c r="X2351" i="2"/>
  <c r="Y2351" i="2" s="1"/>
  <c r="U2351" i="2"/>
  <c r="V2351" i="2" s="1"/>
  <c r="T2351" i="2"/>
  <c r="Q2351" i="2"/>
  <c r="AC2350" i="2"/>
  <c r="X2350" i="2"/>
  <c r="Y2350" i="2" s="1"/>
  <c r="U2350" i="2"/>
  <c r="V2350" i="2" s="1"/>
  <c r="T2350" i="2"/>
  <c r="Q2350" i="2"/>
  <c r="AC2349" i="2"/>
  <c r="X2349" i="2"/>
  <c r="Y2349" i="2" s="1"/>
  <c r="U2349" i="2"/>
  <c r="V2349" i="2" s="1"/>
  <c r="T2349" i="2"/>
  <c r="Q2349" i="2"/>
  <c r="AC2348" i="2"/>
  <c r="X2348" i="2"/>
  <c r="Y2348" i="2" s="1"/>
  <c r="U2348" i="2"/>
  <c r="V2348" i="2" s="1"/>
  <c r="T2348" i="2"/>
  <c r="Q2348" i="2"/>
  <c r="AC2347" i="2"/>
  <c r="X2347" i="2"/>
  <c r="Y2347" i="2" s="1"/>
  <c r="U2347" i="2"/>
  <c r="V2347" i="2" s="1"/>
  <c r="T2347" i="2"/>
  <c r="Q2347" i="2"/>
  <c r="AC2346" i="2"/>
  <c r="X2346" i="2"/>
  <c r="Y2346" i="2" s="1"/>
  <c r="U2346" i="2"/>
  <c r="V2346" i="2" s="1"/>
  <c r="T2346" i="2"/>
  <c r="Q2346" i="2"/>
  <c r="AC2345" i="2"/>
  <c r="X2345" i="2"/>
  <c r="Y2345" i="2" s="1"/>
  <c r="U2345" i="2"/>
  <c r="V2345" i="2" s="1"/>
  <c r="T2345" i="2"/>
  <c r="Q2345" i="2"/>
  <c r="AC2344" i="2"/>
  <c r="X2344" i="2"/>
  <c r="Y2344" i="2" s="1"/>
  <c r="U2344" i="2"/>
  <c r="V2344" i="2" s="1"/>
  <c r="T2344" i="2"/>
  <c r="Q2344" i="2"/>
  <c r="AC2343" i="2"/>
  <c r="X2343" i="2"/>
  <c r="Y2343" i="2" s="1"/>
  <c r="U2343" i="2"/>
  <c r="V2343" i="2" s="1"/>
  <c r="T2343" i="2"/>
  <c r="Q2343" i="2"/>
  <c r="AC2342" i="2"/>
  <c r="X2342" i="2"/>
  <c r="Y2342" i="2" s="1"/>
  <c r="U2342" i="2"/>
  <c r="V2342" i="2" s="1"/>
  <c r="T2342" i="2"/>
  <c r="Q2342" i="2"/>
  <c r="AC2341" i="2"/>
  <c r="X2341" i="2"/>
  <c r="Y2341" i="2" s="1"/>
  <c r="U2341" i="2"/>
  <c r="V2341" i="2" s="1"/>
  <c r="T2341" i="2"/>
  <c r="Q2341" i="2"/>
  <c r="AC2340" i="2"/>
  <c r="X2340" i="2"/>
  <c r="Y2340" i="2" s="1"/>
  <c r="U2340" i="2"/>
  <c r="V2340" i="2" s="1"/>
  <c r="T2340" i="2"/>
  <c r="Q2340" i="2"/>
  <c r="AC2339" i="2"/>
  <c r="X2339" i="2"/>
  <c r="Y2339" i="2" s="1"/>
  <c r="U2339" i="2"/>
  <c r="V2339" i="2" s="1"/>
  <c r="T2339" i="2"/>
  <c r="Q2339" i="2"/>
  <c r="AC2338" i="2"/>
  <c r="X2338" i="2"/>
  <c r="Y2338" i="2" s="1"/>
  <c r="U2338" i="2"/>
  <c r="V2338" i="2" s="1"/>
  <c r="T2338" i="2"/>
  <c r="Q2338" i="2"/>
  <c r="AC2337" i="2"/>
  <c r="X2337" i="2"/>
  <c r="Y2337" i="2" s="1"/>
  <c r="U2337" i="2"/>
  <c r="V2337" i="2" s="1"/>
  <c r="T2337" i="2"/>
  <c r="Q2337" i="2"/>
  <c r="AC2336" i="2"/>
  <c r="X2336" i="2"/>
  <c r="Y2336" i="2" s="1"/>
  <c r="U2336" i="2"/>
  <c r="V2336" i="2" s="1"/>
  <c r="T2336" i="2"/>
  <c r="Q2336" i="2"/>
  <c r="AC2335" i="2"/>
  <c r="X2335" i="2"/>
  <c r="Y2335" i="2" s="1"/>
  <c r="U2335" i="2"/>
  <c r="V2335" i="2" s="1"/>
  <c r="T2335" i="2"/>
  <c r="Q2335" i="2"/>
  <c r="AC2334" i="2"/>
  <c r="X2334" i="2"/>
  <c r="Y2334" i="2" s="1"/>
  <c r="U2334" i="2"/>
  <c r="V2334" i="2" s="1"/>
  <c r="T2334" i="2"/>
  <c r="Q2334" i="2"/>
  <c r="AC2333" i="2"/>
  <c r="X2333" i="2"/>
  <c r="Y2333" i="2" s="1"/>
  <c r="U2333" i="2"/>
  <c r="V2333" i="2" s="1"/>
  <c r="T2333" i="2"/>
  <c r="Q2333" i="2"/>
  <c r="AC2332" i="2"/>
  <c r="X2332" i="2"/>
  <c r="Y2332" i="2" s="1"/>
  <c r="U2332" i="2"/>
  <c r="V2332" i="2" s="1"/>
  <c r="T2332" i="2"/>
  <c r="Q2332" i="2"/>
  <c r="AC2331" i="2"/>
  <c r="X2331" i="2"/>
  <c r="Y2331" i="2" s="1"/>
  <c r="U2331" i="2"/>
  <c r="V2331" i="2" s="1"/>
  <c r="T2331" i="2"/>
  <c r="Q2331" i="2"/>
  <c r="AC2330" i="2"/>
  <c r="X2330" i="2"/>
  <c r="Y2330" i="2" s="1"/>
  <c r="U2330" i="2"/>
  <c r="V2330" i="2" s="1"/>
  <c r="T2330" i="2"/>
  <c r="Q2330" i="2"/>
  <c r="AC2329" i="2"/>
  <c r="X2329" i="2"/>
  <c r="Y2329" i="2" s="1"/>
  <c r="U2329" i="2"/>
  <c r="V2329" i="2" s="1"/>
  <c r="T2329" i="2"/>
  <c r="Q2329" i="2"/>
  <c r="AC2328" i="2"/>
  <c r="X2328" i="2"/>
  <c r="Y2328" i="2" s="1"/>
  <c r="U2328" i="2"/>
  <c r="V2328" i="2" s="1"/>
  <c r="T2328" i="2"/>
  <c r="Q2328" i="2"/>
  <c r="AC2327" i="2"/>
  <c r="X2327" i="2"/>
  <c r="Y2327" i="2" s="1"/>
  <c r="U2327" i="2"/>
  <c r="V2327" i="2" s="1"/>
  <c r="T2327" i="2"/>
  <c r="Q2327" i="2"/>
  <c r="AC2326" i="2"/>
  <c r="X2326" i="2"/>
  <c r="Y2326" i="2" s="1"/>
  <c r="U2326" i="2"/>
  <c r="V2326" i="2" s="1"/>
  <c r="T2326" i="2"/>
  <c r="Q2326" i="2"/>
  <c r="AC2325" i="2"/>
  <c r="X2325" i="2"/>
  <c r="Y2325" i="2" s="1"/>
  <c r="U2325" i="2"/>
  <c r="V2325" i="2" s="1"/>
  <c r="T2325" i="2"/>
  <c r="Q2325" i="2"/>
  <c r="AC2324" i="2"/>
  <c r="X2324" i="2"/>
  <c r="Y2324" i="2" s="1"/>
  <c r="U2324" i="2"/>
  <c r="V2324" i="2" s="1"/>
  <c r="T2324" i="2"/>
  <c r="Q2324" i="2"/>
  <c r="AC2323" i="2"/>
  <c r="X2323" i="2"/>
  <c r="Y2323" i="2" s="1"/>
  <c r="U2323" i="2"/>
  <c r="V2323" i="2" s="1"/>
  <c r="T2323" i="2"/>
  <c r="Q2323" i="2"/>
  <c r="AC2322" i="2"/>
  <c r="X2322" i="2"/>
  <c r="Y2322" i="2" s="1"/>
  <c r="U2322" i="2"/>
  <c r="V2322" i="2" s="1"/>
  <c r="T2322" i="2"/>
  <c r="Q2322" i="2"/>
  <c r="AC2321" i="2"/>
  <c r="X2321" i="2"/>
  <c r="Y2321" i="2" s="1"/>
  <c r="U2321" i="2"/>
  <c r="V2321" i="2" s="1"/>
  <c r="T2321" i="2"/>
  <c r="Q2321" i="2"/>
  <c r="AC2320" i="2"/>
  <c r="X2320" i="2"/>
  <c r="Y2320" i="2" s="1"/>
  <c r="U2320" i="2"/>
  <c r="V2320" i="2" s="1"/>
  <c r="T2320" i="2"/>
  <c r="Q2320" i="2"/>
  <c r="AC2319" i="2"/>
  <c r="X2319" i="2"/>
  <c r="Y2319" i="2" s="1"/>
  <c r="U2319" i="2"/>
  <c r="V2319" i="2" s="1"/>
  <c r="T2319" i="2"/>
  <c r="Q2319" i="2"/>
  <c r="AC2318" i="2"/>
  <c r="X2318" i="2"/>
  <c r="Y2318" i="2" s="1"/>
  <c r="U2318" i="2"/>
  <c r="V2318" i="2" s="1"/>
  <c r="T2318" i="2"/>
  <c r="Q2318" i="2"/>
  <c r="AC2317" i="2"/>
  <c r="X2317" i="2"/>
  <c r="Y2317" i="2" s="1"/>
  <c r="U2317" i="2"/>
  <c r="V2317" i="2" s="1"/>
  <c r="T2317" i="2"/>
  <c r="Q2317" i="2"/>
  <c r="AC2316" i="2"/>
  <c r="X2316" i="2"/>
  <c r="Y2316" i="2" s="1"/>
  <c r="U2316" i="2"/>
  <c r="V2316" i="2" s="1"/>
  <c r="T2316" i="2"/>
  <c r="Q2316" i="2"/>
  <c r="AC2315" i="2"/>
  <c r="X2315" i="2"/>
  <c r="Y2315" i="2" s="1"/>
  <c r="U2315" i="2"/>
  <c r="V2315" i="2" s="1"/>
  <c r="T2315" i="2"/>
  <c r="Q2315" i="2"/>
  <c r="AC2314" i="2"/>
  <c r="X2314" i="2"/>
  <c r="Y2314" i="2" s="1"/>
  <c r="U2314" i="2"/>
  <c r="V2314" i="2" s="1"/>
  <c r="T2314" i="2"/>
  <c r="Q2314" i="2"/>
  <c r="AC2313" i="2"/>
  <c r="X2313" i="2"/>
  <c r="Y2313" i="2" s="1"/>
  <c r="U2313" i="2"/>
  <c r="V2313" i="2" s="1"/>
  <c r="T2313" i="2"/>
  <c r="Q2313" i="2"/>
  <c r="AC2312" i="2"/>
  <c r="X2312" i="2"/>
  <c r="Y2312" i="2" s="1"/>
  <c r="U2312" i="2"/>
  <c r="V2312" i="2" s="1"/>
  <c r="T2312" i="2"/>
  <c r="Q2312" i="2"/>
  <c r="AC2311" i="2"/>
  <c r="X2311" i="2"/>
  <c r="Y2311" i="2" s="1"/>
  <c r="U2311" i="2"/>
  <c r="V2311" i="2" s="1"/>
  <c r="T2311" i="2"/>
  <c r="Q2311" i="2"/>
  <c r="AC2310" i="2"/>
  <c r="X2310" i="2"/>
  <c r="Y2310" i="2" s="1"/>
  <c r="U2310" i="2"/>
  <c r="V2310" i="2" s="1"/>
  <c r="T2310" i="2"/>
  <c r="Q2310" i="2"/>
  <c r="AC2309" i="2"/>
  <c r="X2309" i="2"/>
  <c r="Y2309" i="2" s="1"/>
  <c r="U2309" i="2"/>
  <c r="V2309" i="2" s="1"/>
  <c r="T2309" i="2"/>
  <c r="Q2309" i="2"/>
  <c r="AC2308" i="2"/>
  <c r="X2308" i="2"/>
  <c r="Y2308" i="2" s="1"/>
  <c r="U2308" i="2"/>
  <c r="V2308" i="2" s="1"/>
  <c r="T2308" i="2"/>
  <c r="Q2308" i="2"/>
  <c r="AC2307" i="2"/>
  <c r="X2307" i="2"/>
  <c r="Y2307" i="2" s="1"/>
  <c r="U2307" i="2"/>
  <c r="V2307" i="2" s="1"/>
  <c r="T2307" i="2"/>
  <c r="Q2307" i="2"/>
  <c r="AC2306" i="2"/>
  <c r="X2306" i="2"/>
  <c r="Y2306" i="2" s="1"/>
  <c r="U2306" i="2"/>
  <c r="V2306" i="2" s="1"/>
  <c r="T2306" i="2"/>
  <c r="Q2306" i="2"/>
  <c r="AC2305" i="2"/>
  <c r="X2305" i="2"/>
  <c r="Y2305" i="2" s="1"/>
  <c r="U2305" i="2"/>
  <c r="V2305" i="2" s="1"/>
  <c r="T2305" i="2"/>
  <c r="Q2305" i="2"/>
  <c r="AC2304" i="2"/>
  <c r="X2304" i="2"/>
  <c r="Y2304" i="2" s="1"/>
  <c r="U2304" i="2"/>
  <c r="V2304" i="2" s="1"/>
  <c r="T2304" i="2"/>
  <c r="Q2304" i="2"/>
  <c r="AC2303" i="2"/>
  <c r="X2303" i="2"/>
  <c r="Y2303" i="2" s="1"/>
  <c r="U2303" i="2"/>
  <c r="V2303" i="2" s="1"/>
  <c r="T2303" i="2"/>
  <c r="Q2303" i="2"/>
  <c r="AC2302" i="2"/>
  <c r="X2302" i="2"/>
  <c r="Y2302" i="2" s="1"/>
  <c r="U2302" i="2"/>
  <c r="V2302" i="2" s="1"/>
  <c r="T2302" i="2"/>
  <c r="Q2302" i="2"/>
  <c r="AC2301" i="2"/>
  <c r="X2301" i="2"/>
  <c r="Y2301" i="2" s="1"/>
  <c r="U2301" i="2"/>
  <c r="V2301" i="2" s="1"/>
  <c r="T2301" i="2"/>
  <c r="Q2301" i="2"/>
  <c r="AC2300" i="2"/>
  <c r="X2300" i="2"/>
  <c r="Y2300" i="2" s="1"/>
  <c r="U2300" i="2"/>
  <c r="V2300" i="2" s="1"/>
  <c r="T2300" i="2"/>
  <c r="Q2300" i="2"/>
  <c r="AC2299" i="2"/>
  <c r="X2299" i="2"/>
  <c r="Y2299" i="2" s="1"/>
  <c r="U2299" i="2"/>
  <c r="V2299" i="2" s="1"/>
  <c r="T2299" i="2"/>
  <c r="Q2299" i="2"/>
  <c r="AC2298" i="2"/>
  <c r="X2298" i="2"/>
  <c r="Y2298" i="2" s="1"/>
  <c r="U2298" i="2"/>
  <c r="V2298" i="2" s="1"/>
  <c r="T2298" i="2"/>
  <c r="Q2298" i="2"/>
  <c r="AC2297" i="2"/>
  <c r="X2297" i="2"/>
  <c r="Y2297" i="2" s="1"/>
  <c r="U2297" i="2"/>
  <c r="V2297" i="2" s="1"/>
  <c r="T2297" i="2"/>
  <c r="Q2297" i="2"/>
  <c r="AC2296" i="2"/>
  <c r="X2296" i="2"/>
  <c r="Y2296" i="2" s="1"/>
  <c r="U2296" i="2"/>
  <c r="V2296" i="2" s="1"/>
  <c r="T2296" i="2"/>
  <c r="Q2296" i="2"/>
  <c r="AC2295" i="2"/>
  <c r="X2295" i="2"/>
  <c r="Y2295" i="2" s="1"/>
  <c r="U2295" i="2"/>
  <c r="V2295" i="2" s="1"/>
  <c r="T2295" i="2"/>
  <c r="Q2295" i="2"/>
  <c r="AC2294" i="2"/>
  <c r="X2294" i="2"/>
  <c r="Y2294" i="2" s="1"/>
  <c r="U2294" i="2"/>
  <c r="V2294" i="2" s="1"/>
  <c r="T2294" i="2"/>
  <c r="Q2294" i="2"/>
  <c r="AC2293" i="2"/>
  <c r="X2293" i="2"/>
  <c r="Y2293" i="2" s="1"/>
  <c r="U2293" i="2"/>
  <c r="V2293" i="2" s="1"/>
  <c r="T2293" i="2"/>
  <c r="Q2293" i="2"/>
  <c r="AC2292" i="2"/>
  <c r="X2292" i="2"/>
  <c r="Y2292" i="2" s="1"/>
  <c r="U2292" i="2"/>
  <c r="V2292" i="2" s="1"/>
  <c r="T2292" i="2"/>
  <c r="Q2292" i="2"/>
  <c r="AC2291" i="2"/>
  <c r="X2291" i="2"/>
  <c r="Y2291" i="2" s="1"/>
  <c r="U2291" i="2"/>
  <c r="V2291" i="2" s="1"/>
  <c r="T2291" i="2"/>
  <c r="Q2291" i="2"/>
  <c r="AC2290" i="2"/>
  <c r="X2290" i="2"/>
  <c r="Y2290" i="2" s="1"/>
  <c r="U2290" i="2"/>
  <c r="V2290" i="2" s="1"/>
  <c r="T2290" i="2"/>
  <c r="Q2290" i="2"/>
  <c r="AC2289" i="2"/>
  <c r="X2289" i="2"/>
  <c r="Y2289" i="2" s="1"/>
  <c r="U2289" i="2"/>
  <c r="V2289" i="2" s="1"/>
  <c r="T2289" i="2"/>
  <c r="Q2289" i="2"/>
  <c r="AC2288" i="2"/>
  <c r="X2288" i="2"/>
  <c r="Y2288" i="2" s="1"/>
  <c r="U2288" i="2"/>
  <c r="V2288" i="2" s="1"/>
  <c r="T2288" i="2"/>
  <c r="Q2288" i="2"/>
  <c r="AC2287" i="2"/>
  <c r="X2287" i="2"/>
  <c r="Y2287" i="2" s="1"/>
  <c r="U2287" i="2"/>
  <c r="V2287" i="2" s="1"/>
  <c r="T2287" i="2"/>
  <c r="Q2287" i="2"/>
  <c r="AC2286" i="2"/>
  <c r="X2286" i="2"/>
  <c r="Y2286" i="2" s="1"/>
  <c r="U2286" i="2"/>
  <c r="V2286" i="2" s="1"/>
  <c r="T2286" i="2"/>
  <c r="Q2286" i="2"/>
  <c r="AC2285" i="2"/>
  <c r="X2285" i="2"/>
  <c r="Y2285" i="2" s="1"/>
  <c r="U2285" i="2"/>
  <c r="V2285" i="2" s="1"/>
  <c r="T2285" i="2"/>
  <c r="Q2285" i="2"/>
  <c r="AC2284" i="2"/>
  <c r="X2284" i="2"/>
  <c r="Y2284" i="2" s="1"/>
  <c r="U2284" i="2"/>
  <c r="V2284" i="2" s="1"/>
  <c r="T2284" i="2"/>
  <c r="Q2284" i="2"/>
  <c r="AC2283" i="2"/>
  <c r="X2283" i="2"/>
  <c r="Y2283" i="2" s="1"/>
  <c r="U2283" i="2"/>
  <c r="V2283" i="2" s="1"/>
  <c r="T2283" i="2"/>
  <c r="Q2283" i="2"/>
  <c r="AC2282" i="2"/>
  <c r="X2282" i="2"/>
  <c r="Y2282" i="2" s="1"/>
  <c r="U2282" i="2"/>
  <c r="V2282" i="2" s="1"/>
  <c r="T2282" i="2"/>
  <c r="Q2282" i="2"/>
  <c r="AC2281" i="2"/>
  <c r="X2281" i="2"/>
  <c r="Y2281" i="2" s="1"/>
  <c r="U2281" i="2"/>
  <c r="V2281" i="2" s="1"/>
  <c r="T2281" i="2"/>
  <c r="Q2281" i="2"/>
  <c r="AC2280" i="2"/>
  <c r="X2280" i="2"/>
  <c r="Y2280" i="2" s="1"/>
  <c r="U2280" i="2"/>
  <c r="V2280" i="2" s="1"/>
  <c r="T2280" i="2"/>
  <c r="Q2280" i="2"/>
  <c r="AC2279" i="2"/>
  <c r="X2279" i="2"/>
  <c r="Y2279" i="2" s="1"/>
  <c r="U2279" i="2"/>
  <c r="V2279" i="2" s="1"/>
  <c r="T2279" i="2"/>
  <c r="Q2279" i="2"/>
  <c r="AC2278" i="2"/>
  <c r="X2278" i="2"/>
  <c r="Y2278" i="2" s="1"/>
  <c r="U2278" i="2"/>
  <c r="V2278" i="2" s="1"/>
  <c r="T2278" i="2"/>
  <c r="Q2278" i="2"/>
  <c r="AC2277" i="2"/>
  <c r="X2277" i="2"/>
  <c r="Y2277" i="2" s="1"/>
  <c r="U2277" i="2"/>
  <c r="V2277" i="2" s="1"/>
  <c r="T2277" i="2"/>
  <c r="Q2277" i="2"/>
  <c r="AC2276" i="2"/>
  <c r="X2276" i="2"/>
  <c r="Y2276" i="2" s="1"/>
  <c r="U2276" i="2"/>
  <c r="V2276" i="2" s="1"/>
  <c r="T2276" i="2"/>
  <c r="Q2276" i="2"/>
  <c r="AC2275" i="2"/>
  <c r="X2275" i="2"/>
  <c r="Y2275" i="2" s="1"/>
  <c r="U2275" i="2"/>
  <c r="V2275" i="2" s="1"/>
  <c r="T2275" i="2"/>
  <c r="Q2275" i="2"/>
  <c r="AC2274" i="2"/>
  <c r="X2274" i="2"/>
  <c r="Y2274" i="2" s="1"/>
  <c r="U2274" i="2"/>
  <c r="V2274" i="2" s="1"/>
  <c r="T2274" i="2"/>
  <c r="Q2274" i="2"/>
  <c r="AC2273" i="2"/>
  <c r="X2273" i="2"/>
  <c r="Y2273" i="2" s="1"/>
  <c r="U2273" i="2"/>
  <c r="V2273" i="2" s="1"/>
  <c r="T2273" i="2"/>
  <c r="Q2273" i="2"/>
  <c r="AC2272" i="2"/>
  <c r="X2272" i="2"/>
  <c r="Y2272" i="2" s="1"/>
  <c r="U2272" i="2"/>
  <c r="V2272" i="2" s="1"/>
  <c r="T2272" i="2"/>
  <c r="Q2272" i="2"/>
  <c r="AC2271" i="2"/>
  <c r="X2271" i="2"/>
  <c r="Y2271" i="2" s="1"/>
  <c r="U2271" i="2"/>
  <c r="V2271" i="2" s="1"/>
  <c r="T2271" i="2"/>
  <c r="Q2271" i="2"/>
  <c r="AC2270" i="2"/>
  <c r="X2270" i="2"/>
  <c r="Y2270" i="2" s="1"/>
  <c r="U2270" i="2"/>
  <c r="V2270" i="2" s="1"/>
  <c r="T2270" i="2"/>
  <c r="Q2270" i="2"/>
  <c r="AC2269" i="2"/>
  <c r="X2269" i="2"/>
  <c r="Y2269" i="2" s="1"/>
  <c r="U2269" i="2"/>
  <c r="V2269" i="2" s="1"/>
  <c r="T2269" i="2"/>
  <c r="Q2269" i="2"/>
  <c r="AC2268" i="2"/>
  <c r="X2268" i="2"/>
  <c r="Y2268" i="2" s="1"/>
  <c r="U2268" i="2"/>
  <c r="V2268" i="2" s="1"/>
  <c r="T2268" i="2"/>
  <c r="Q2268" i="2"/>
  <c r="AC2267" i="2"/>
  <c r="X2267" i="2"/>
  <c r="Y2267" i="2" s="1"/>
  <c r="U2267" i="2"/>
  <c r="V2267" i="2" s="1"/>
  <c r="T2267" i="2"/>
  <c r="Q2267" i="2"/>
  <c r="AC2266" i="2"/>
  <c r="X2266" i="2"/>
  <c r="Y2266" i="2" s="1"/>
  <c r="U2266" i="2"/>
  <c r="V2266" i="2" s="1"/>
  <c r="T2266" i="2"/>
  <c r="Q2266" i="2"/>
  <c r="AC2265" i="2"/>
  <c r="X2265" i="2"/>
  <c r="Y2265" i="2" s="1"/>
  <c r="U2265" i="2"/>
  <c r="V2265" i="2" s="1"/>
  <c r="T2265" i="2"/>
  <c r="Q2265" i="2"/>
  <c r="AC2264" i="2"/>
  <c r="X2264" i="2"/>
  <c r="Y2264" i="2" s="1"/>
  <c r="U2264" i="2"/>
  <c r="V2264" i="2" s="1"/>
  <c r="T2264" i="2"/>
  <c r="Q2264" i="2"/>
  <c r="AC2263" i="2"/>
  <c r="X2263" i="2"/>
  <c r="Y2263" i="2" s="1"/>
  <c r="U2263" i="2"/>
  <c r="V2263" i="2" s="1"/>
  <c r="T2263" i="2"/>
  <c r="Q2263" i="2"/>
  <c r="AC2262" i="2"/>
  <c r="X2262" i="2"/>
  <c r="Y2262" i="2" s="1"/>
  <c r="U2262" i="2"/>
  <c r="V2262" i="2" s="1"/>
  <c r="T2262" i="2"/>
  <c r="Q2262" i="2"/>
  <c r="AC2261" i="2"/>
  <c r="X2261" i="2"/>
  <c r="Y2261" i="2" s="1"/>
  <c r="U2261" i="2"/>
  <c r="V2261" i="2" s="1"/>
  <c r="T2261" i="2"/>
  <c r="Q2261" i="2"/>
  <c r="AC2260" i="2"/>
  <c r="X2260" i="2"/>
  <c r="Y2260" i="2" s="1"/>
  <c r="U2260" i="2"/>
  <c r="V2260" i="2" s="1"/>
  <c r="T2260" i="2"/>
  <c r="Q2260" i="2"/>
  <c r="AC2259" i="2"/>
  <c r="X2259" i="2"/>
  <c r="Y2259" i="2" s="1"/>
  <c r="U2259" i="2"/>
  <c r="V2259" i="2" s="1"/>
  <c r="T2259" i="2"/>
  <c r="Q2259" i="2"/>
  <c r="AC2258" i="2"/>
  <c r="X2258" i="2"/>
  <c r="Y2258" i="2" s="1"/>
  <c r="U2258" i="2"/>
  <c r="V2258" i="2" s="1"/>
  <c r="T2258" i="2"/>
  <c r="Q2258" i="2"/>
  <c r="AC2257" i="2"/>
  <c r="X2257" i="2"/>
  <c r="Y2257" i="2" s="1"/>
  <c r="U2257" i="2"/>
  <c r="V2257" i="2" s="1"/>
  <c r="T2257" i="2"/>
  <c r="Q2257" i="2"/>
  <c r="AC2256" i="2"/>
  <c r="X2256" i="2"/>
  <c r="Y2256" i="2" s="1"/>
  <c r="U2256" i="2"/>
  <c r="V2256" i="2" s="1"/>
  <c r="T2256" i="2"/>
  <c r="Q2256" i="2"/>
  <c r="AC2255" i="2"/>
  <c r="X2255" i="2"/>
  <c r="Y2255" i="2" s="1"/>
  <c r="U2255" i="2"/>
  <c r="V2255" i="2" s="1"/>
  <c r="T2255" i="2"/>
  <c r="Q2255" i="2"/>
  <c r="AC2254" i="2"/>
  <c r="X2254" i="2"/>
  <c r="Y2254" i="2" s="1"/>
  <c r="U2254" i="2"/>
  <c r="V2254" i="2" s="1"/>
  <c r="T2254" i="2"/>
  <c r="Q2254" i="2"/>
  <c r="AC2253" i="2"/>
  <c r="X2253" i="2"/>
  <c r="Y2253" i="2" s="1"/>
  <c r="U2253" i="2"/>
  <c r="V2253" i="2" s="1"/>
  <c r="T2253" i="2"/>
  <c r="Q2253" i="2"/>
  <c r="AC2252" i="2"/>
  <c r="X2252" i="2"/>
  <c r="Y2252" i="2" s="1"/>
  <c r="U2252" i="2"/>
  <c r="V2252" i="2" s="1"/>
  <c r="T2252" i="2"/>
  <c r="Q2252" i="2"/>
  <c r="AC2251" i="2"/>
  <c r="X2251" i="2"/>
  <c r="Y2251" i="2" s="1"/>
  <c r="U2251" i="2"/>
  <c r="V2251" i="2" s="1"/>
  <c r="T2251" i="2"/>
  <c r="Q2251" i="2"/>
  <c r="AC2250" i="2"/>
  <c r="X2250" i="2"/>
  <c r="Y2250" i="2" s="1"/>
  <c r="U2250" i="2"/>
  <c r="V2250" i="2" s="1"/>
  <c r="T2250" i="2"/>
  <c r="Q2250" i="2"/>
  <c r="AC2249" i="2"/>
  <c r="X2249" i="2"/>
  <c r="Y2249" i="2" s="1"/>
  <c r="U2249" i="2"/>
  <c r="V2249" i="2" s="1"/>
  <c r="T2249" i="2"/>
  <c r="Q2249" i="2"/>
  <c r="AC2248" i="2"/>
  <c r="X2248" i="2"/>
  <c r="Y2248" i="2" s="1"/>
  <c r="U2248" i="2"/>
  <c r="V2248" i="2" s="1"/>
  <c r="T2248" i="2"/>
  <c r="Q2248" i="2"/>
  <c r="AC2247" i="2"/>
  <c r="X2247" i="2"/>
  <c r="Y2247" i="2" s="1"/>
  <c r="U2247" i="2"/>
  <c r="V2247" i="2" s="1"/>
  <c r="T2247" i="2"/>
  <c r="Q2247" i="2"/>
  <c r="AC2246" i="2"/>
  <c r="X2246" i="2"/>
  <c r="Y2246" i="2" s="1"/>
  <c r="U2246" i="2"/>
  <c r="V2246" i="2" s="1"/>
  <c r="T2246" i="2"/>
  <c r="Q2246" i="2"/>
  <c r="AC2245" i="2"/>
  <c r="X2245" i="2"/>
  <c r="Y2245" i="2" s="1"/>
  <c r="U2245" i="2"/>
  <c r="V2245" i="2" s="1"/>
  <c r="T2245" i="2"/>
  <c r="Q2245" i="2"/>
  <c r="AC2244" i="2"/>
  <c r="X2244" i="2"/>
  <c r="Y2244" i="2" s="1"/>
  <c r="U2244" i="2"/>
  <c r="V2244" i="2" s="1"/>
  <c r="T2244" i="2"/>
  <c r="Q2244" i="2"/>
  <c r="AC2243" i="2"/>
  <c r="X2243" i="2"/>
  <c r="Y2243" i="2" s="1"/>
  <c r="U2243" i="2"/>
  <c r="V2243" i="2" s="1"/>
  <c r="T2243" i="2"/>
  <c r="Q2243" i="2"/>
  <c r="AC2242" i="2"/>
  <c r="X2242" i="2"/>
  <c r="Y2242" i="2" s="1"/>
  <c r="U2242" i="2"/>
  <c r="V2242" i="2" s="1"/>
  <c r="T2242" i="2"/>
  <c r="Q2242" i="2"/>
  <c r="AC2241" i="2"/>
  <c r="X2241" i="2"/>
  <c r="Y2241" i="2" s="1"/>
  <c r="U2241" i="2"/>
  <c r="V2241" i="2" s="1"/>
  <c r="T2241" i="2"/>
  <c r="Q2241" i="2"/>
  <c r="AC2240" i="2"/>
  <c r="X2240" i="2"/>
  <c r="Y2240" i="2" s="1"/>
  <c r="U2240" i="2"/>
  <c r="V2240" i="2" s="1"/>
  <c r="T2240" i="2"/>
  <c r="Q2240" i="2"/>
  <c r="AC2239" i="2"/>
  <c r="X2239" i="2"/>
  <c r="Y2239" i="2" s="1"/>
  <c r="U2239" i="2"/>
  <c r="V2239" i="2" s="1"/>
  <c r="T2239" i="2"/>
  <c r="Q2239" i="2"/>
  <c r="AC2238" i="2"/>
  <c r="X2238" i="2"/>
  <c r="Y2238" i="2" s="1"/>
  <c r="U2238" i="2"/>
  <c r="V2238" i="2" s="1"/>
  <c r="T2238" i="2"/>
  <c r="Q2238" i="2"/>
  <c r="AC2237" i="2"/>
  <c r="X2237" i="2"/>
  <c r="Y2237" i="2" s="1"/>
  <c r="U2237" i="2"/>
  <c r="V2237" i="2" s="1"/>
  <c r="T2237" i="2"/>
  <c r="Q2237" i="2"/>
  <c r="AC2236" i="2"/>
  <c r="X2236" i="2"/>
  <c r="Y2236" i="2" s="1"/>
  <c r="U2236" i="2"/>
  <c r="V2236" i="2" s="1"/>
  <c r="T2236" i="2"/>
  <c r="Q2236" i="2"/>
  <c r="AC2235" i="2"/>
  <c r="X2235" i="2"/>
  <c r="Y2235" i="2" s="1"/>
  <c r="U2235" i="2"/>
  <c r="V2235" i="2" s="1"/>
  <c r="T2235" i="2"/>
  <c r="Q2235" i="2"/>
  <c r="AC2234" i="2"/>
  <c r="X2234" i="2"/>
  <c r="Y2234" i="2" s="1"/>
  <c r="U2234" i="2"/>
  <c r="V2234" i="2" s="1"/>
  <c r="T2234" i="2"/>
  <c r="Q2234" i="2"/>
  <c r="AC2233" i="2"/>
  <c r="X2233" i="2"/>
  <c r="Y2233" i="2" s="1"/>
  <c r="U2233" i="2"/>
  <c r="V2233" i="2" s="1"/>
  <c r="T2233" i="2"/>
  <c r="Q2233" i="2"/>
  <c r="AC2232" i="2"/>
  <c r="X2232" i="2"/>
  <c r="Y2232" i="2" s="1"/>
  <c r="U2232" i="2"/>
  <c r="V2232" i="2" s="1"/>
  <c r="T2232" i="2"/>
  <c r="Q2232" i="2"/>
  <c r="AC2231" i="2"/>
  <c r="X2231" i="2"/>
  <c r="Y2231" i="2" s="1"/>
  <c r="U2231" i="2"/>
  <c r="V2231" i="2" s="1"/>
  <c r="T2231" i="2"/>
  <c r="Q2231" i="2"/>
  <c r="AC2230" i="2"/>
  <c r="X2230" i="2"/>
  <c r="Y2230" i="2" s="1"/>
  <c r="U2230" i="2"/>
  <c r="V2230" i="2" s="1"/>
  <c r="T2230" i="2"/>
  <c r="Q2230" i="2"/>
  <c r="AC2229" i="2"/>
  <c r="X2229" i="2"/>
  <c r="Y2229" i="2" s="1"/>
  <c r="U2229" i="2"/>
  <c r="V2229" i="2" s="1"/>
  <c r="T2229" i="2"/>
  <c r="Q2229" i="2"/>
  <c r="AC2228" i="2"/>
  <c r="X2228" i="2"/>
  <c r="Y2228" i="2" s="1"/>
  <c r="U2228" i="2"/>
  <c r="V2228" i="2" s="1"/>
  <c r="T2228" i="2"/>
  <c r="Q2228" i="2"/>
  <c r="AC2227" i="2"/>
  <c r="X2227" i="2"/>
  <c r="Y2227" i="2" s="1"/>
  <c r="U2227" i="2"/>
  <c r="V2227" i="2" s="1"/>
  <c r="T2227" i="2"/>
  <c r="Q2227" i="2"/>
  <c r="AC2226" i="2"/>
  <c r="X2226" i="2"/>
  <c r="Y2226" i="2" s="1"/>
  <c r="U2226" i="2"/>
  <c r="V2226" i="2" s="1"/>
  <c r="T2226" i="2"/>
  <c r="Q2226" i="2"/>
  <c r="AC2225" i="2"/>
  <c r="X2225" i="2"/>
  <c r="Y2225" i="2" s="1"/>
  <c r="U2225" i="2"/>
  <c r="V2225" i="2" s="1"/>
  <c r="T2225" i="2"/>
  <c r="Q2225" i="2"/>
  <c r="AC2224" i="2"/>
  <c r="X2224" i="2"/>
  <c r="Y2224" i="2" s="1"/>
  <c r="U2224" i="2"/>
  <c r="V2224" i="2" s="1"/>
  <c r="T2224" i="2"/>
  <c r="Q2224" i="2"/>
  <c r="AC2223" i="2"/>
  <c r="X2223" i="2"/>
  <c r="Y2223" i="2" s="1"/>
  <c r="U2223" i="2"/>
  <c r="V2223" i="2" s="1"/>
  <c r="T2223" i="2"/>
  <c r="Q2223" i="2"/>
  <c r="AC2222" i="2"/>
  <c r="X2222" i="2"/>
  <c r="Y2222" i="2" s="1"/>
  <c r="U2222" i="2"/>
  <c r="V2222" i="2" s="1"/>
  <c r="T2222" i="2"/>
  <c r="Q2222" i="2"/>
  <c r="AC2221" i="2"/>
  <c r="X2221" i="2"/>
  <c r="Y2221" i="2" s="1"/>
  <c r="U2221" i="2"/>
  <c r="V2221" i="2" s="1"/>
  <c r="T2221" i="2"/>
  <c r="Q2221" i="2"/>
  <c r="AC2220" i="2"/>
  <c r="X2220" i="2"/>
  <c r="Y2220" i="2" s="1"/>
  <c r="U2220" i="2"/>
  <c r="V2220" i="2" s="1"/>
  <c r="T2220" i="2"/>
  <c r="Q2220" i="2"/>
  <c r="AC2219" i="2"/>
  <c r="X2219" i="2"/>
  <c r="Y2219" i="2" s="1"/>
  <c r="U2219" i="2"/>
  <c r="V2219" i="2" s="1"/>
  <c r="T2219" i="2"/>
  <c r="Q2219" i="2"/>
  <c r="AC2218" i="2"/>
  <c r="X2218" i="2"/>
  <c r="Y2218" i="2" s="1"/>
  <c r="U2218" i="2"/>
  <c r="V2218" i="2" s="1"/>
  <c r="T2218" i="2"/>
  <c r="Q2218" i="2"/>
  <c r="AC2217" i="2"/>
  <c r="X2217" i="2"/>
  <c r="Y2217" i="2" s="1"/>
  <c r="U2217" i="2"/>
  <c r="V2217" i="2" s="1"/>
  <c r="T2217" i="2"/>
  <c r="Q2217" i="2"/>
  <c r="AC2216" i="2"/>
  <c r="X2216" i="2"/>
  <c r="Y2216" i="2" s="1"/>
  <c r="U2216" i="2"/>
  <c r="V2216" i="2" s="1"/>
  <c r="T2216" i="2"/>
  <c r="Q2216" i="2"/>
  <c r="AC2215" i="2"/>
  <c r="X2215" i="2"/>
  <c r="Y2215" i="2" s="1"/>
  <c r="U2215" i="2"/>
  <c r="V2215" i="2" s="1"/>
  <c r="T2215" i="2"/>
  <c r="Q2215" i="2"/>
  <c r="AC2214" i="2"/>
  <c r="X2214" i="2"/>
  <c r="Y2214" i="2" s="1"/>
  <c r="U2214" i="2"/>
  <c r="V2214" i="2" s="1"/>
  <c r="T2214" i="2"/>
  <c r="Q2214" i="2"/>
  <c r="AC2213" i="2"/>
  <c r="X2213" i="2"/>
  <c r="Y2213" i="2" s="1"/>
  <c r="U2213" i="2"/>
  <c r="V2213" i="2" s="1"/>
  <c r="T2213" i="2"/>
  <c r="Q2213" i="2"/>
  <c r="AC2212" i="2"/>
  <c r="X2212" i="2"/>
  <c r="Y2212" i="2" s="1"/>
  <c r="U2212" i="2"/>
  <c r="V2212" i="2" s="1"/>
  <c r="T2212" i="2"/>
  <c r="Q2212" i="2"/>
  <c r="AC2211" i="2"/>
  <c r="X2211" i="2"/>
  <c r="Y2211" i="2" s="1"/>
  <c r="U2211" i="2"/>
  <c r="V2211" i="2" s="1"/>
  <c r="T2211" i="2"/>
  <c r="Q2211" i="2"/>
  <c r="AC2210" i="2"/>
  <c r="X2210" i="2"/>
  <c r="Y2210" i="2" s="1"/>
  <c r="U2210" i="2"/>
  <c r="V2210" i="2" s="1"/>
  <c r="T2210" i="2"/>
  <c r="Q2210" i="2"/>
  <c r="AC2209" i="2"/>
  <c r="X2209" i="2"/>
  <c r="Y2209" i="2" s="1"/>
  <c r="U2209" i="2"/>
  <c r="V2209" i="2" s="1"/>
  <c r="T2209" i="2"/>
  <c r="Q2209" i="2"/>
  <c r="AC2208" i="2"/>
  <c r="X2208" i="2"/>
  <c r="Y2208" i="2" s="1"/>
  <c r="U2208" i="2"/>
  <c r="V2208" i="2" s="1"/>
  <c r="T2208" i="2"/>
  <c r="Q2208" i="2"/>
  <c r="AC2207" i="2"/>
  <c r="X2207" i="2"/>
  <c r="Y2207" i="2" s="1"/>
  <c r="U2207" i="2"/>
  <c r="V2207" i="2" s="1"/>
  <c r="T2207" i="2"/>
  <c r="Q2207" i="2"/>
  <c r="AC2206" i="2"/>
  <c r="X2206" i="2"/>
  <c r="Y2206" i="2" s="1"/>
  <c r="U2206" i="2"/>
  <c r="V2206" i="2" s="1"/>
  <c r="T2206" i="2"/>
  <c r="Q2206" i="2"/>
  <c r="AC2205" i="2"/>
  <c r="X2205" i="2"/>
  <c r="Y2205" i="2" s="1"/>
  <c r="U2205" i="2"/>
  <c r="V2205" i="2" s="1"/>
  <c r="T2205" i="2"/>
  <c r="Q2205" i="2"/>
  <c r="AC2204" i="2"/>
  <c r="X2204" i="2"/>
  <c r="Y2204" i="2" s="1"/>
  <c r="U2204" i="2"/>
  <c r="V2204" i="2" s="1"/>
  <c r="T2204" i="2"/>
  <c r="Q2204" i="2"/>
  <c r="AC2203" i="2"/>
  <c r="X2203" i="2"/>
  <c r="Y2203" i="2" s="1"/>
  <c r="U2203" i="2"/>
  <c r="V2203" i="2" s="1"/>
  <c r="T2203" i="2"/>
  <c r="Q2203" i="2"/>
  <c r="AC2202" i="2"/>
  <c r="X2202" i="2"/>
  <c r="Y2202" i="2" s="1"/>
  <c r="U2202" i="2"/>
  <c r="V2202" i="2" s="1"/>
  <c r="T2202" i="2"/>
  <c r="Q2202" i="2"/>
  <c r="AC2201" i="2"/>
  <c r="X2201" i="2"/>
  <c r="Y2201" i="2" s="1"/>
  <c r="U2201" i="2"/>
  <c r="V2201" i="2" s="1"/>
  <c r="T2201" i="2"/>
  <c r="Q2201" i="2"/>
  <c r="AC2200" i="2"/>
  <c r="X2200" i="2"/>
  <c r="Y2200" i="2" s="1"/>
  <c r="U2200" i="2"/>
  <c r="V2200" i="2" s="1"/>
  <c r="T2200" i="2"/>
  <c r="Q2200" i="2"/>
  <c r="AC2199" i="2"/>
  <c r="X2199" i="2"/>
  <c r="Y2199" i="2" s="1"/>
  <c r="U2199" i="2"/>
  <c r="V2199" i="2" s="1"/>
  <c r="T2199" i="2"/>
  <c r="Q2199" i="2"/>
  <c r="AC2198" i="2"/>
  <c r="X2198" i="2"/>
  <c r="Y2198" i="2" s="1"/>
  <c r="U2198" i="2"/>
  <c r="V2198" i="2" s="1"/>
  <c r="T2198" i="2"/>
  <c r="Q2198" i="2"/>
  <c r="AC2197" i="2"/>
  <c r="X2197" i="2"/>
  <c r="Y2197" i="2" s="1"/>
  <c r="U2197" i="2"/>
  <c r="V2197" i="2" s="1"/>
  <c r="T2197" i="2"/>
  <c r="Q2197" i="2"/>
  <c r="AC2196" i="2"/>
  <c r="X2196" i="2"/>
  <c r="Y2196" i="2" s="1"/>
  <c r="U2196" i="2"/>
  <c r="V2196" i="2" s="1"/>
  <c r="T2196" i="2"/>
  <c r="Q2196" i="2"/>
  <c r="AC2195" i="2"/>
  <c r="X2195" i="2"/>
  <c r="Y2195" i="2" s="1"/>
  <c r="U2195" i="2"/>
  <c r="V2195" i="2" s="1"/>
  <c r="T2195" i="2"/>
  <c r="Q2195" i="2"/>
  <c r="AC2194" i="2"/>
  <c r="X2194" i="2"/>
  <c r="Y2194" i="2" s="1"/>
  <c r="U2194" i="2"/>
  <c r="V2194" i="2" s="1"/>
  <c r="T2194" i="2"/>
  <c r="Q2194" i="2"/>
  <c r="AC2193" i="2"/>
  <c r="X2193" i="2"/>
  <c r="Y2193" i="2" s="1"/>
  <c r="U2193" i="2"/>
  <c r="V2193" i="2" s="1"/>
  <c r="T2193" i="2"/>
  <c r="Q2193" i="2"/>
  <c r="AC2192" i="2"/>
  <c r="X2192" i="2"/>
  <c r="Y2192" i="2" s="1"/>
  <c r="U2192" i="2"/>
  <c r="V2192" i="2" s="1"/>
  <c r="T2192" i="2"/>
  <c r="Q2192" i="2"/>
  <c r="AC2191" i="2"/>
  <c r="X2191" i="2"/>
  <c r="Y2191" i="2" s="1"/>
  <c r="U2191" i="2"/>
  <c r="V2191" i="2" s="1"/>
  <c r="T2191" i="2"/>
  <c r="Q2191" i="2"/>
  <c r="AC2190" i="2"/>
  <c r="X2190" i="2"/>
  <c r="Y2190" i="2" s="1"/>
  <c r="U2190" i="2"/>
  <c r="V2190" i="2" s="1"/>
  <c r="T2190" i="2"/>
  <c r="Q2190" i="2"/>
  <c r="AC2189" i="2"/>
  <c r="X2189" i="2"/>
  <c r="Y2189" i="2" s="1"/>
  <c r="U2189" i="2"/>
  <c r="V2189" i="2" s="1"/>
  <c r="T2189" i="2"/>
  <c r="Q2189" i="2"/>
  <c r="AC2188" i="2"/>
  <c r="X2188" i="2"/>
  <c r="Y2188" i="2" s="1"/>
  <c r="U2188" i="2"/>
  <c r="V2188" i="2" s="1"/>
  <c r="T2188" i="2"/>
  <c r="Q2188" i="2"/>
  <c r="AC2187" i="2"/>
  <c r="X2187" i="2"/>
  <c r="Y2187" i="2" s="1"/>
  <c r="U2187" i="2"/>
  <c r="V2187" i="2" s="1"/>
  <c r="T2187" i="2"/>
  <c r="Q2187" i="2"/>
  <c r="AC2186" i="2"/>
  <c r="X2186" i="2"/>
  <c r="Y2186" i="2" s="1"/>
  <c r="U2186" i="2"/>
  <c r="V2186" i="2" s="1"/>
  <c r="T2186" i="2"/>
  <c r="Q2186" i="2"/>
  <c r="AC2185" i="2"/>
  <c r="X2185" i="2"/>
  <c r="Y2185" i="2" s="1"/>
  <c r="U2185" i="2"/>
  <c r="V2185" i="2" s="1"/>
  <c r="T2185" i="2"/>
  <c r="Q2185" i="2"/>
  <c r="AC2184" i="2"/>
  <c r="X2184" i="2"/>
  <c r="Y2184" i="2" s="1"/>
  <c r="U2184" i="2"/>
  <c r="V2184" i="2" s="1"/>
  <c r="T2184" i="2"/>
  <c r="Q2184" i="2"/>
  <c r="AC2183" i="2"/>
  <c r="X2183" i="2"/>
  <c r="Y2183" i="2" s="1"/>
  <c r="U2183" i="2"/>
  <c r="V2183" i="2" s="1"/>
  <c r="T2183" i="2"/>
  <c r="Q2183" i="2"/>
  <c r="AC2182" i="2"/>
  <c r="X2182" i="2"/>
  <c r="Y2182" i="2" s="1"/>
  <c r="U2182" i="2"/>
  <c r="V2182" i="2" s="1"/>
  <c r="T2182" i="2"/>
  <c r="Q2182" i="2"/>
  <c r="AC2181" i="2"/>
  <c r="X2181" i="2"/>
  <c r="Y2181" i="2" s="1"/>
  <c r="U2181" i="2"/>
  <c r="V2181" i="2" s="1"/>
  <c r="T2181" i="2"/>
  <c r="Q2181" i="2"/>
  <c r="AC2180" i="2"/>
  <c r="X2180" i="2"/>
  <c r="Y2180" i="2" s="1"/>
  <c r="U2180" i="2"/>
  <c r="V2180" i="2" s="1"/>
  <c r="T2180" i="2"/>
  <c r="Q2180" i="2"/>
  <c r="AC2179" i="2"/>
  <c r="X2179" i="2"/>
  <c r="Y2179" i="2" s="1"/>
  <c r="U2179" i="2"/>
  <c r="V2179" i="2" s="1"/>
  <c r="T2179" i="2"/>
  <c r="Q2179" i="2"/>
  <c r="AC2178" i="2"/>
  <c r="X2178" i="2"/>
  <c r="Y2178" i="2" s="1"/>
  <c r="U2178" i="2"/>
  <c r="V2178" i="2" s="1"/>
  <c r="T2178" i="2"/>
  <c r="Q2178" i="2"/>
  <c r="AC2177" i="2"/>
  <c r="X2177" i="2"/>
  <c r="Y2177" i="2" s="1"/>
  <c r="U2177" i="2"/>
  <c r="V2177" i="2" s="1"/>
  <c r="T2177" i="2"/>
  <c r="Q2177" i="2"/>
  <c r="AC2176" i="2"/>
  <c r="X2176" i="2"/>
  <c r="Y2176" i="2" s="1"/>
  <c r="U2176" i="2"/>
  <c r="V2176" i="2" s="1"/>
  <c r="T2176" i="2"/>
  <c r="Q2176" i="2"/>
  <c r="AC2175" i="2"/>
  <c r="X2175" i="2"/>
  <c r="Y2175" i="2" s="1"/>
  <c r="U2175" i="2"/>
  <c r="V2175" i="2" s="1"/>
  <c r="T2175" i="2"/>
  <c r="Q2175" i="2"/>
  <c r="AC2174" i="2"/>
  <c r="X2174" i="2"/>
  <c r="Y2174" i="2" s="1"/>
  <c r="U2174" i="2"/>
  <c r="V2174" i="2" s="1"/>
  <c r="T2174" i="2"/>
  <c r="Q2174" i="2"/>
  <c r="AC2173" i="2"/>
  <c r="X2173" i="2"/>
  <c r="Y2173" i="2" s="1"/>
  <c r="U2173" i="2"/>
  <c r="V2173" i="2" s="1"/>
  <c r="T2173" i="2"/>
  <c r="Q2173" i="2"/>
  <c r="AC2172" i="2"/>
  <c r="X2172" i="2"/>
  <c r="Y2172" i="2" s="1"/>
  <c r="U2172" i="2"/>
  <c r="V2172" i="2" s="1"/>
  <c r="T2172" i="2"/>
  <c r="Q2172" i="2"/>
  <c r="AC2171" i="2"/>
  <c r="X2171" i="2"/>
  <c r="Y2171" i="2" s="1"/>
  <c r="U2171" i="2"/>
  <c r="V2171" i="2" s="1"/>
  <c r="T2171" i="2"/>
  <c r="AC2170" i="2"/>
  <c r="X2170" i="2"/>
  <c r="Y2170" i="2" s="1"/>
  <c r="U2170" i="2"/>
  <c r="V2170" i="2" s="1"/>
  <c r="T2170" i="2"/>
  <c r="Q2170" i="2"/>
  <c r="AC2169" i="2"/>
  <c r="X2169" i="2"/>
  <c r="Y2169" i="2" s="1"/>
  <c r="U2169" i="2"/>
  <c r="V2169" i="2" s="1"/>
  <c r="T2169" i="2"/>
  <c r="Q2169" i="2"/>
  <c r="AC2168" i="2"/>
  <c r="X2168" i="2"/>
  <c r="Y2168" i="2" s="1"/>
  <c r="U2168" i="2"/>
  <c r="V2168" i="2" s="1"/>
  <c r="T2168" i="2"/>
  <c r="Q2168" i="2"/>
  <c r="AC2167" i="2"/>
  <c r="X2167" i="2"/>
  <c r="Y2167" i="2" s="1"/>
  <c r="U2167" i="2"/>
  <c r="V2167" i="2" s="1"/>
  <c r="T2167" i="2"/>
  <c r="Q2167" i="2"/>
  <c r="AC2166" i="2"/>
  <c r="X2166" i="2"/>
  <c r="Y2166" i="2" s="1"/>
  <c r="U2166" i="2"/>
  <c r="V2166" i="2" s="1"/>
  <c r="T2166" i="2"/>
  <c r="Q2166" i="2"/>
  <c r="AC2165" i="2"/>
  <c r="X2165" i="2"/>
  <c r="Y2165" i="2" s="1"/>
  <c r="U2165" i="2"/>
  <c r="V2165" i="2" s="1"/>
  <c r="T2165" i="2"/>
  <c r="Q2165" i="2"/>
  <c r="AC2164" i="2"/>
  <c r="X2164" i="2"/>
  <c r="Y2164" i="2" s="1"/>
  <c r="U2164" i="2"/>
  <c r="V2164" i="2" s="1"/>
  <c r="T2164" i="2"/>
  <c r="Q2164" i="2"/>
  <c r="AC2163" i="2"/>
  <c r="X2163" i="2"/>
  <c r="Y2163" i="2" s="1"/>
  <c r="U2163" i="2"/>
  <c r="V2163" i="2" s="1"/>
  <c r="T2163" i="2"/>
  <c r="Q2163" i="2"/>
  <c r="AC2162" i="2"/>
  <c r="X2162" i="2"/>
  <c r="Y2162" i="2" s="1"/>
  <c r="U2162" i="2"/>
  <c r="V2162" i="2" s="1"/>
  <c r="T2162" i="2"/>
  <c r="Q2162" i="2"/>
  <c r="AC2161" i="2"/>
  <c r="X2161" i="2"/>
  <c r="Y2161" i="2" s="1"/>
  <c r="U2161" i="2"/>
  <c r="V2161" i="2" s="1"/>
  <c r="T2161" i="2"/>
  <c r="Q2161" i="2"/>
  <c r="AC2160" i="2"/>
  <c r="X2160" i="2"/>
  <c r="Y2160" i="2" s="1"/>
  <c r="U2160" i="2"/>
  <c r="V2160" i="2" s="1"/>
  <c r="T2160" i="2"/>
  <c r="Q2160" i="2"/>
  <c r="AC2159" i="2"/>
  <c r="X2159" i="2"/>
  <c r="Y2159" i="2" s="1"/>
  <c r="U2159" i="2"/>
  <c r="V2159" i="2" s="1"/>
  <c r="T2159" i="2"/>
  <c r="Q2159" i="2"/>
  <c r="AC2158" i="2"/>
  <c r="X2158" i="2"/>
  <c r="Y2158" i="2" s="1"/>
  <c r="U2158" i="2"/>
  <c r="V2158" i="2" s="1"/>
  <c r="T2158" i="2"/>
  <c r="Q2158" i="2"/>
  <c r="AC2157" i="2"/>
  <c r="X2157" i="2"/>
  <c r="Y2157" i="2" s="1"/>
  <c r="U2157" i="2"/>
  <c r="V2157" i="2" s="1"/>
  <c r="T2157" i="2"/>
  <c r="Q2157" i="2"/>
  <c r="AC2156" i="2"/>
  <c r="X2156" i="2"/>
  <c r="Y2156" i="2" s="1"/>
  <c r="U2156" i="2"/>
  <c r="V2156" i="2" s="1"/>
  <c r="T2156" i="2"/>
  <c r="Q2156" i="2"/>
  <c r="AC2155" i="2"/>
  <c r="X2155" i="2"/>
  <c r="Y2155" i="2" s="1"/>
  <c r="U2155" i="2"/>
  <c r="V2155" i="2" s="1"/>
  <c r="T2155" i="2"/>
  <c r="Q2155" i="2"/>
  <c r="AC2154" i="2"/>
  <c r="X2154" i="2"/>
  <c r="Y2154" i="2" s="1"/>
  <c r="U2154" i="2"/>
  <c r="V2154" i="2" s="1"/>
  <c r="T2154" i="2"/>
  <c r="Q2154" i="2"/>
  <c r="AC2153" i="2"/>
  <c r="X2153" i="2"/>
  <c r="Y2153" i="2" s="1"/>
  <c r="U2153" i="2"/>
  <c r="V2153" i="2" s="1"/>
  <c r="T2153" i="2"/>
  <c r="Q2153" i="2"/>
  <c r="AC2152" i="2"/>
  <c r="X2152" i="2"/>
  <c r="Y2152" i="2" s="1"/>
  <c r="U2152" i="2"/>
  <c r="V2152" i="2" s="1"/>
  <c r="T2152" i="2"/>
  <c r="Q2152" i="2"/>
  <c r="AC2151" i="2"/>
  <c r="X2151" i="2"/>
  <c r="Y2151" i="2" s="1"/>
  <c r="U2151" i="2"/>
  <c r="V2151" i="2" s="1"/>
  <c r="T2151" i="2"/>
  <c r="Q2151" i="2"/>
  <c r="AC2150" i="2"/>
  <c r="X2150" i="2"/>
  <c r="Y2150" i="2" s="1"/>
  <c r="U2150" i="2"/>
  <c r="V2150" i="2" s="1"/>
  <c r="T2150" i="2"/>
  <c r="Q2150" i="2"/>
  <c r="AC2149" i="2"/>
  <c r="X2149" i="2"/>
  <c r="Y2149" i="2" s="1"/>
  <c r="U2149" i="2"/>
  <c r="V2149" i="2" s="1"/>
  <c r="T2149" i="2"/>
  <c r="Q2149" i="2"/>
  <c r="AC2148" i="2"/>
  <c r="X2148" i="2"/>
  <c r="Y2148" i="2" s="1"/>
  <c r="U2148" i="2"/>
  <c r="V2148" i="2" s="1"/>
  <c r="T2148" i="2"/>
  <c r="Q2148" i="2"/>
  <c r="AC2147" i="2"/>
  <c r="X2147" i="2"/>
  <c r="Y2147" i="2" s="1"/>
  <c r="U2147" i="2"/>
  <c r="V2147" i="2" s="1"/>
  <c r="T2147" i="2"/>
  <c r="Q2147" i="2"/>
  <c r="AC2146" i="2"/>
  <c r="X2146" i="2"/>
  <c r="Y2146" i="2" s="1"/>
  <c r="U2146" i="2"/>
  <c r="V2146" i="2" s="1"/>
  <c r="T2146" i="2"/>
  <c r="Q2146" i="2"/>
  <c r="AC2145" i="2"/>
  <c r="X2145" i="2"/>
  <c r="Y2145" i="2" s="1"/>
  <c r="U2145" i="2"/>
  <c r="V2145" i="2" s="1"/>
  <c r="T2145" i="2"/>
  <c r="Q2145" i="2"/>
  <c r="AC2144" i="2"/>
  <c r="X2144" i="2"/>
  <c r="Y2144" i="2" s="1"/>
  <c r="U2144" i="2"/>
  <c r="V2144" i="2" s="1"/>
  <c r="T2144" i="2"/>
  <c r="Q2144" i="2"/>
  <c r="AC2143" i="2"/>
  <c r="X2143" i="2"/>
  <c r="Y2143" i="2" s="1"/>
  <c r="U2143" i="2"/>
  <c r="V2143" i="2" s="1"/>
  <c r="T2143" i="2"/>
  <c r="Q2143" i="2"/>
  <c r="AC2142" i="2"/>
  <c r="X2142" i="2"/>
  <c r="Y2142" i="2" s="1"/>
  <c r="U2142" i="2"/>
  <c r="V2142" i="2" s="1"/>
  <c r="T2142" i="2"/>
  <c r="Q2142" i="2"/>
  <c r="AC2141" i="2"/>
  <c r="X2141" i="2"/>
  <c r="Y2141" i="2" s="1"/>
  <c r="U2141" i="2"/>
  <c r="V2141" i="2" s="1"/>
  <c r="T2141" i="2"/>
  <c r="Q2141" i="2"/>
  <c r="AC2140" i="2"/>
  <c r="X2140" i="2"/>
  <c r="Y2140" i="2" s="1"/>
  <c r="U2140" i="2"/>
  <c r="V2140" i="2" s="1"/>
  <c r="T2140" i="2"/>
  <c r="Q2140" i="2"/>
  <c r="AC2139" i="2"/>
  <c r="X2139" i="2"/>
  <c r="Y2139" i="2" s="1"/>
  <c r="U2139" i="2"/>
  <c r="V2139" i="2" s="1"/>
  <c r="T2139" i="2"/>
  <c r="Q2139" i="2"/>
  <c r="AC2138" i="2"/>
  <c r="X2138" i="2"/>
  <c r="Y2138" i="2" s="1"/>
  <c r="U2138" i="2"/>
  <c r="V2138" i="2" s="1"/>
  <c r="T2138" i="2"/>
  <c r="Q2138" i="2"/>
  <c r="AC2137" i="2"/>
  <c r="X2137" i="2"/>
  <c r="Y2137" i="2" s="1"/>
  <c r="U2137" i="2"/>
  <c r="V2137" i="2" s="1"/>
  <c r="T2137" i="2"/>
  <c r="Q2137" i="2"/>
  <c r="AC2136" i="2"/>
  <c r="X2136" i="2"/>
  <c r="Y2136" i="2" s="1"/>
  <c r="U2136" i="2"/>
  <c r="V2136" i="2" s="1"/>
  <c r="T2136" i="2"/>
  <c r="Q2136" i="2"/>
  <c r="AC2135" i="2"/>
  <c r="X2135" i="2"/>
  <c r="Y2135" i="2" s="1"/>
  <c r="U2135" i="2"/>
  <c r="V2135" i="2" s="1"/>
  <c r="T2135" i="2"/>
  <c r="Q2135" i="2"/>
  <c r="AC2134" i="2"/>
  <c r="X2134" i="2"/>
  <c r="Y2134" i="2" s="1"/>
  <c r="U2134" i="2"/>
  <c r="V2134" i="2" s="1"/>
  <c r="T2134" i="2"/>
  <c r="Q2134" i="2"/>
  <c r="AC2133" i="2"/>
  <c r="X2133" i="2"/>
  <c r="Y2133" i="2" s="1"/>
  <c r="U2133" i="2"/>
  <c r="V2133" i="2" s="1"/>
  <c r="T2133" i="2"/>
  <c r="Q2133" i="2"/>
  <c r="AC2132" i="2"/>
  <c r="X2132" i="2"/>
  <c r="Y2132" i="2" s="1"/>
  <c r="U2132" i="2"/>
  <c r="V2132" i="2" s="1"/>
  <c r="T2132" i="2"/>
  <c r="Q2132" i="2"/>
  <c r="AC2131" i="2"/>
  <c r="X2131" i="2"/>
  <c r="Y2131" i="2" s="1"/>
  <c r="U2131" i="2"/>
  <c r="V2131" i="2" s="1"/>
  <c r="T2131" i="2"/>
  <c r="Q2131" i="2"/>
  <c r="AC2130" i="2"/>
  <c r="X2130" i="2"/>
  <c r="Y2130" i="2" s="1"/>
  <c r="U2130" i="2"/>
  <c r="V2130" i="2" s="1"/>
  <c r="T2130" i="2"/>
  <c r="Q2130" i="2"/>
  <c r="AC2129" i="2"/>
  <c r="X2129" i="2"/>
  <c r="Y2129" i="2" s="1"/>
  <c r="U2129" i="2"/>
  <c r="V2129" i="2" s="1"/>
  <c r="T2129" i="2"/>
  <c r="Q2129" i="2"/>
  <c r="AC2128" i="2"/>
  <c r="X2128" i="2"/>
  <c r="Y2128" i="2" s="1"/>
  <c r="U2128" i="2"/>
  <c r="V2128" i="2" s="1"/>
  <c r="T2128" i="2"/>
  <c r="Q2128" i="2"/>
  <c r="AC2127" i="2"/>
  <c r="X2127" i="2"/>
  <c r="Y2127" i="2" s="1"/>
  <c r="U2127" i="2"/>
  <c r="V2127" i="2" s="1"/>
  <c r="T2127" i="2"/>
  <c r="Q2127" i="2"/>
  <c r="AC2126" i="2"/>
  <c r="X2126" i="2"/>
  <c r="Y2126" i="2" s="1"/>
  <c r="U2126" i="2"/>
  <c r="V2126" i="2" s="1"/>
  <c r="T2126" i="2"/>
  <c r="Q2126" i="2"/>
  <c r="AC2125" i="2"/>
  <c r="X2125" i="2"/>
  <c r="Y2125" i="2" s="1"/>
  <c r="U2125" i="2"/>
  <c r="V2125" i="2" s="1"/>
  <c r="T2125" i="2"/>
  <c r="Q2125" i="2"/>
  <c r="AC2124" i="2"/>
  <c r="X2124" i="2"/>
  <c r="Y2124" i="2" s="1"/>
  <c r="U2124" i="2"/>
  <c r="V2124" i="2" s="1"/>
  <c r="T2124" i="2"/>
  <c r="Q2124" i="2"/>
  <c r="AC2123" i="2"/>
  <c r="X2123" i="2"/>
  <c r="Y2123" i="2" s="1"/>
  <c r="U2123" i="2"/>
  <c r="V2123" i="2" s="1"/>
  <c r="T2123" i="2"/>
  <c r="Q2123" i="2"/>
  <c r="AC2122" i="2"/>
  <c r="X2122" i="2"/>
  <c r="Y2122" i="2" s="1"/>
  <c r="U2122" i="2"/>
  <c r="V2122" i="2" s="1"/>
  <c r="T2122" i="2"/>
  <c r="Q2122" i="2"/>
  <c r="AC2121" i="2"/>
  <c r="X2121" i="2"/>
  <c r="Y2121" i="2" s="1"/>
  <c r="U2121" i="2"/>
  <c r="V2121" i="2" s="1"/>
  <c r="T2121" i="2"/>
  <c r="Q2121" i="2"/>
  <c r="AC2120" i="2"/>
  <c r="X2120" i="2"/>
  <c r="Y2120" i="2" s="1"/>
  <c r="U2120" i="2"/>
  <c r="V2120" i="2" s="1"/>
  <c r="T2120" i="2"/>
  <c r="Q2120" i="2"/>
  <c r="AC2119" i="2"/>
  <c r="X2119" i="2"/>
  <c r="Y2119" i="2" s="1"/>
  <c r="U2119" i="2"/>
  <c r="V2119" i="2" s="1"/>
  <c r="T2119" i="2"/>
  <c r="Q2119" i="2"/>
  <c r="AC2118" i="2"/>
  <c r="X2118" i="2"/>
  <c r="Y2118" i="2" s="1"/>
  <c r="U2118" i="2"/>
  <c r="V2118" i="2" s="1"/>
  <c r="T2118" i="2"/>
  <c r="Q2118" i="2"/>
  <c r="AC2117" i="2"/>
  <c r="X2117" i="2"/>
  <c r="Y2117" i="2" s="1"/>
  <c r="U2117" i="2"/>
  <c r="V2117" i="2" s="1"/>
  <c r="T2117" i="2"/>
  <c r="Q2117" i="2"/>
  <c r="AC2116" i="2"/>
  <c r="X2116" i="2"/>
  <c r="Y2116" i="2" s="1"/>
  <c r="U2116" i="2"/>
  <c r="V2116" i="2" s="1"/>
  <c r="T2116" i="2"/>
  <c r="Q2116" i="2"/>
  <c r="AC2115" i="2"/>
  <c r="X2115" i="2"/>
  <c r="Y2115" i="2" s="1"/>
  <c r="U2115" i="2"/>
  <c r="V2115" i="2" s="1"/>
  <c r="T2115" i="2"/>
  <c r="Q2115" i="2"/>
  <c r="AC2114" i="2"/>
  <c r="X2114" i="2"/>
  <c r="Y2114" i="2" s="1"/>
  <c r="U2114" i="2"/>
  <c r="V2114" i="2" s="1"/>
  <c r="T2114" i="2"/>
  <c r="Q2114" i="2"/>
  <c r="AC2113" i="2"/>
  <c r="X2113" i="2"/>
  <c r="Y2113" i="2" s="1"/>
  <c r="U2113" i="2"/>
  <c r="V2113" i="2" s="1"/>
  <c r="T2113" i="2"/>
  <c r="Q2113" i="2"/>
  <c r="AC2112" i="2"/>
  <c r="X2112" i="2"/>
  <c r="Y2112" i="2" s="1"/>
  <c r="U2112" i="2"/>
  <c r="V2112" i="2" s="1"/>
  <c r="T2112" i="2"/>
  <c r="Q2112" i="2"/>
  <c r="AC2111" i="2"/>
  <c r="X2111" i="2"/>
  <c r="Y2111" i="2" s="1"/>
  <c r="U2111" i="2"/>
  <c r="V2111" i="2" s="1"/>
  <c r="T2111" i="2"/>
  <c r="Q2111" i="2"/>
  <c r="AC2110" i="2"/>
  <c r="X2110" i="2"/>
  <c r="Y2110" i="2" s="1"/>
  <c r="U2110" i="2"/>
  <c r="V2110" i="2" s="1"/>
  <c r="T2110" i="2"/>
  <c r="Q2110" i="2"/>
  <c r="AC2109" i="2"/>
  <c r="X2109" i="2"/>
  <c r="Y2109" i="2" s="1"/>
  <c r="U2109" i="2"/>
  <c r="V2109" i="2" s="1"/>
  <c r="T2109" i="2"/>
  <c r="Q2109" i="2"/>
  <c r="AC2108" i="2"/>
  <c r="X2108" i="2"/>
  <c r="Y2108" i="2" s="1"/>
  <c r="U2108" i="2"/>
  <c r="V2108" i="2" s="1"/>
  <c r="T2108" i="2"/>
  <c r="Q2108" i="2"/>
  <c r="AC2107" i="2"/>
  <c r="X2107" i="2"/>
  <c r="Y2107" i="2" s="1"/>
  <c r="U2107" i="2"/>
  <c r="V2107" i="2" s="1"/>
  <c r="T2107" i="2"/>
  <c r="Q2107" i="2"/>
  <c r="AC2106" i="2"/>
  <c r="X2106" i="2"/>
  <c r="Y2106" i="2" s="1"/>
  <c r="U2106" i="2"/>
  <c r="V2106" i="2" s="1"/>
  <c r="T2106" i="2"/>
  <c r="Q2106" i="2"/>
  <c r="AC2105" i="2"/>
  <c r="X2105" i="2"/>
  <c r="Y2105" i="2" s="1"/>
  <c r="U2105" i="2"/>
  <c r="V2105" i="2" s="1"/>
  <c r="T2105" i="2"/>
  <c r="Q2105" i="2"/>
  <c r="AC2104" i="2"/>
  <c r="X2104" i="2"/>
  <c r="Y2104" i="2" s="1"/>
  <c r="U2104" i="2"/>
  <c r="V2104" i="2" s="1"/>
  <c r="T2104" i="2"/>
  <c r="Q2104" i="2"/>
  <c r="AC2103" i="2"/>
  <c r="X2103" i="2"/>
  <c r="Y2103" i="2" s="1"/>
  <c r="U2103" i="2"/>
  <c r="V2103" i="2" s="1"/>
  <c r="T2103" i="2"/>
  <c r="Q2103" i="2"/>
  <c r="AC2102" i="2"/>
  <c r="X2102" i="2"/>
  <c r="Y2102" i="2" s="1"/>
  <c r="U2102" i="2"/>
  <c r="V2102" i="2" s="1"/>
  <c r="T2102" i="2"/>
  <c r="Q2102" i="2"/>
  <c r="AC2101" i="2"/>
  <c r="X2101" i="2"/>
  <c r="Y2101" i="2" s="1"/>
  <c r="U2101" i="2"/>
  <c r="V2101" i="2" s="1"/>
  <c r="T2101" i="2"/>
  <c r="Q2101" i="2"/>
  <c r="AC2100" i="2"/>
  <c r="X2100" i="2"/>
  <c r="Y2100" i="2" s="1"/>
  <c r="U2100" i="2"/>
  <c r="V2100" i="2" s="1"/>
  <c r="T2100" i="2"/>
  <c r="Q2100" i="2"/>
  <c r="AC2099" i="2"/>
  <c r="X2099" i="2"/>
  <c r="Y2099" i="2" s="1"/>
  <c r="U2099" i="2"/>
  <c r="V2099" i="2" s="1"/>
  <c r="T2099" i="2"/>
  <c r="Q2099" i="2"/>
  <c r="AC2098" i="2"/>
  <c r="X2098" i="2"/>
  <c r="Y2098" i="2" s="1"/>
  <c r="U2098" i="2"/>
  <c r="V2098" i="2" s="1"/>
  <c r="T2098" i="2"/>
  <c r="Q2098" i="2"/>
  <c r="AC2097" i="2"/>
  <c r="X2097" i="2"/>
  <c r="Y2097" i="2" s="1"/>
  <c r="U2097" i="2"/>
  <c r="V2097" i="2" s="1"/>
  <c r="T2097" i="2"/>
  <c r="Q2097" i="2"/>
  <c r="AC2096" i="2"/>
  <c r="X2096" i="2"/>
  <c r="Y2096" i="2" s="1"/>
  <c r="U2096" i="2"/>
  <c r="V2096" i="2" s="1"/>
  <c r="T2096" i="2"/>
  <c r="Q2096" i="2"/>
  <c r="AC2095" i="2"/>
  <c r="X2095" i="2"/>
  <c r="Y2095" i="2" s="1"/>
  <c r="U2095" i="2"/>
  <c r="V2095" i="2" s="1"/>
  <c r="T2095" i="2"/>
  <c r="Q2095" i="2"/>
  <c r="AC2094" i="2"/>
  <c r="X2094" i="2"/>
  <c r="Y2094" i="2" s="1"/>
  <c r="U2094" i="2"/>
  <c r="V2094" i="2" s="1"/>
  <c r="T2094" i="2"/>
  <c r="Q2094" i="2"/>
  <c r="AC2093" i="2"/>
  <c r="X2093" i="2"/>
  <c r="Y2093" i="2" s="1"/>
  <c r="U2093" i="2"/>
  <c r="V2093" i="2" s="1"/>
  <c r="T2093" i="2"/>
  <c r="Q2093" i="2"/>
  <c r="AC2092" i="2"/>
  <c r="X2092" i="2"/>
  <c r="Y2092" i="2" s="1"/>
  <c r="U2092" i="2"/>
  <c r="V2092" i="2" s="1"/>
  <c r="T2092" i="2"/>
  <c r="Q2092" i="2"/>
  <c r="AC2091" i="2"/>
  <c r="X2091" i="2"/>
  <c r="Y2091" i="2" s="1"/>
  <c r="U2091" i="2"/>
  <c r="V2091" i="2" s="1"/>
  <c r="T2091" i="2"/>
  <c r="Q2091" i="2"/>
  <c r="AC2090" i="2"/>
  <c r="X2090" i="2"/>
  <c r="Y2090" i="2" s="1"/>
  <c r="T2090" i="2"/>
  <c r="Q2090" i="2"/>
  <c r="AC2089" i="2"/>
  <c r="X2089" i="2"/>
  <c r="Y2089" i="2" s="1"/>
  <c r="U2089" i="2"/>
  <c r="V2089" i="2" s="1"/>
  <c r="T2089" i="2"/>
  <c r="Q2089" i="2"/>
  <c r="AC2088" i="2"/>
  <c r="X2088" i="2"/>
  <c r="Y2088" i="2" s="1"/>
  <c r="U2088" i="2"/>
  <c r="V2088" i="2" s="1"/>
  <c r="T2088" i="2"/>
  <c r="Q2088" i="2"/>
  <c r="AC2087" i="2"/>
  <c r="X2087" i="2"/>
  <c r="Y2087" i="2" s="1"/>
  <c r="U2087" i="2"/>
  <c r="V2087" i="2" s="1"/>
  <c r="T2087" i="2"/>
  <c r="Q2087" i="2"/>
  <c r="AC2086" i="2"/>
  <c r="X2086" i="2"/>
  <c r="Y2086" i="2" s="1"/>
  <c r="U2086" i="2"/>
  <c r="V2086" i="2" s="1"/>
  <c r="T2086" i="2"/>
  <c r="Q2086" i="2"/>
  <c r="AC2085" i="2"/>
  <c r="X2085" i="2"/>
  <c r="Y2085" i="2" s="1"/>
  <c r="U2085" i="2"/>
  <c r="V2085" i="2" s="1"/>
  <c r="T2085" i="2"/>
  <c r="Q2085" i="2"/>
  <c r="AC2084" i="2"/>
  <c r="X2084" i="2"/>
  <c r="Y2084" i="2" s="1"/>
  <c r="U2084" i="2"/>
  <c r="V2084" i="2" s="1"/>
  <c r="T2084" i="2"/>
  <c r="Q2084" i="2"/>
  <c r="AC2083" i="2"/>
  <c r="X2083" i="2"/>
  <c r="Y2083" i="2" s="1"/>
  <c r="U2083" i="2"/>
  <c r="V2083" i="2" s="1"/>
  <c r="T2083" i="2"/>
  <c r="Q2083" i="2"/>
  <c r="AC2082" i="2"/>
  <c r="X2082" i="2"/>
  <c r="Y2082" i="2" s="1"/>
  <c r="U2082" i="2"/>
  <c r="V2082" i="2" s="1"/>
  <c r="T2082" i="2"/>
  <c r="Q2082" i="2"/>
  <c r="AC2081" i="2"/>
  <c r="X2081" i="2"/>
  <c r="Y2081" i="2" s="1"/>
  <c r="U2081" i="2"/>
  <c r="V2081" i="2" s="1"/>
  <c r="T2081" i="2"/>
  <c r="Q2081" i="2"/>
  <c r="AC2080" i="2"/>
  <c r="X2080" i="2"/>
  <c r="Y2080" i="2" s="1"/>
  <c r="U2080" i="2"/>
  <c r="V2080" i="2" s="1"/>
  <c r="T2080" i="2"/>
  <c r="Q2080" i="2"/>
  <c r="AC2079" i="2"/>
  <c r="X2079" i="2"/>
  <c r="Y2079" i="2" s="1"/>
  <c r="U2079" i="2"/>
  <c r="V2079" i="2" s="1"/>
  <c r="T2079" i="2"/>
  <c r="Q2079" i="2"/>
  <c r="AC2078" i="2"/>
  <c r="X2078" i="2"/>
  <c r="Y2078" i="2" s="1"/>
  <c r="U2078" i="2"/>
  <c r="V2078" i="2" s="1"/>
  <c r="T2078" i="2"/>
  <c r="Q2078" i="2"/>
  <c r="AC2077" i="2"/>
  <c r="X2077" i="2"/>
  <c r="Y2077" i="2" s="1"/>
  <c r="U2077" i="2"/>
  <c r="V2077" i="2" s="1"/>
  <c r="T2077" i="2"/>
  <c r="Q2077" i="2"/>
  <c r="AC2076" i="2"/>
  <c r="X2076" i="2"/>
  <c r="Y2076" i="2" s="1"/>
  <c r="U2076" i="2"/>
  <c r="V2076" i="2" s="1"/>
  <c r="T2076" i="2"/>
  <c r="Q2076" i="2"/>
  <c r="AC2075" i="2"/>
  <c r="X2075" i="2"/>
  <c r="Y2075" i="2" s="1"/>
  <c r="U2075" i="2"/>
  <c r="V2075" i="2" s="1"/>
  <c r="T2075" i="2"/>
  <c r="Q2075" i="2"/>
  <c r="AC2074" i="2"/>
  <c r="X2074" i="2"/>
  <c r="Y2074" i="2" s="1"/>
  <c r="U2074" i="2"/>
  <c r="V2074" i="2" s="1"/>
  <c r="T2074" i="2"/>
  <c r="Q2074" i="2"/>
  <c r="AC2073" i="2"/>
  <c r="X2073" i="2"/>
  <c r="Y2073" i="2" s="1"/>
  <c r="U2073" i="2"/>
  <c r="V2073" i="2" s="1"/>
  <c r="T2073" i="2"/>
  <c r="Q2073" i="2"/>
  <c r="AC2072" i="2"/>
  <c r="X2072" i="2"/>
  <c r="Y2072" i="2" s="1"/>
  <c r="U2072" i="2"/>
  <c r="V2072" i="2" s="1"/>
  <c r="T2072" i="2"/>
  <c r="Q2072" i="2"/>
  <c r="AC2071" i="2"/>
  <c r="X2071" i="2"/>
  <c r="Y2071" i="2" s="1"/>
  <c r="U2071" i="2"/>
  <c r="V2071" i="2" s="1"/>
  <c r="T2071" i="2"/>
  <c r="Q2071" i="2"/>
  <c r="AC2070" i="2"/>
  <c r="X2070" i="2"/>
  <c r="Y2070" i="2" s="1"/>
  <c r="U2070" i="2"/>
  <c r="V2070" i="2" s="1"/>
  <c r="T2070" i="2"/>
  <c r="Q2070" i="2"/>
  <c r="AC2069" i="2"/>
  <c r="X2069" i="2"/>
  <c r="Y2069" i="2" s="1"/>
  <c r="U2069" i="2"/>
  <c r="V2069" i="2" s="1"/>
  <c r="T2069" i="2"/>
  <c r="Q2069" i="2"/>
  <c r="AC2068" i="2"/>
  <c r="X2068" i="2"/>
  <c r="Y2068" i="2" s="1"/>
  <c r="U2068" i="2"/>
  <c r="V2068" i="2" s="1"/>
  <c r="T2068" i="2"/>
  <c r="Q2068" i="2"/>
  <c r="AC2067" i="2"/>
  <c r="X2067" i="2"/>
  <c r="Y2067" i="2" s="1"/>
  <c r="U2067" i="2"/>
  <c r="V2067" i="2" s="1"/>
  <c r="T2067" i="2"/>
  <c r="Q2067" i="2"/>
  <c r="AC2066" i="2"/>
  <c r="X2066" i="2"/>
  <c r="Y2066" i="2" s="1"/>
  <c r="U2066" i="2"/>
  <c r="V2066" i="2" s="1"/>
  <c r="T2066" i="2"/>
  <c r="Q2066" i="2"/>
  <c r="AC2065" i="2"/>
  <c r="X2065" i="2"/>
  <c r="Y2065" i="2" s="1"/>
  <c r="U2065" i="2"/>
  <c r="V2065" i="2" s="1"/>
  <c r="T2065" i="2"/>
  <c r="Q2065" i="2"/>
  <c r="AC2064" i="2"/>
  <c r="X2064" i="2"/>
  <c r="Y2064" i="2" s="1"/>
  <c r="U2064" i="2"/>
  <c r="V2064" i="2" s="1"/>
  <c r="T2064" i="2"/>
  <c r="Q2064" i="2"/>
  <c r="AC2063" i="2"/>
  <c r="X2063" i="2"/>
  <c r="Y2063" i="2" s="1"/>
  <c r="U2063" i="2"/>
  <c r="V2063" i="2" s="1"/>
  <c r="T2063" i="2"/>
  <c r="Q2063" i="2"/>
  <c r="AC2062" i="2"/>
  <c r="X2062" i="2"/>
  <c r="Y2062" i="2" s="1"/>
  <c r="U2062" i="2"/>
  <c r="V2062" i="2" s="1"/>
  <c r="T2062" i="2"/>
  <c r="Q2062" i="2"/>
  <c r="AC2061" i="2"/>
  <c r="X2061" i="2"/>
  <c r="Y2061" i="2" s="1"/>
  <c r="U2061" i="2"/>
  <c r="V2061" i="2" s="1"/>
  <c r="T2061" i="2"/>
  <c r="Q2061" i="2"/>
  <c r="AC2060" i="2"/>
  <c r="X2060" i="2"/>
  <c r="Y2060" i="2" s="1"/>
  <c r="U2060" i="2"/>
  <c r="V2060" i="2" s="1"/>
  <c r="T2060" i="2"/>
  <c r="Q2060" i="2"/>
  <c r="AC2059" i="2"/>
  <c r="X2059" i="2"/>
  <c r="Y2059" i="2" s="1"/>
  <c r="U2059" i="2"/>
  <c r="V2059" i="2" s="1"/>
  <c r="T2059" i="2"/>
  <c r="Q2059" i="2"/>
  <c r="AC2058" i="2"/>
  <c r="X2058" i="2"/>
  <c r="Y2058" i="2" s="1"/>
  <c r="U2058" i="2"/>
  <c r="V2058" i="2" s="1"/>
  <c r="T2058" i="2"/>
  <c r="Q2058" i="2"/>
  <c r="AC2057" i="2"/>
  <c r="X2057" i="2"/>
  <c r="Y2057" i="2" s="1"/>
  <c r="U2057" i="2"/>
  <c r="V2057" i="2" s="1"/>
  <c r="T2057" i="2"/>
  <c r="Q2057" i="2"/>
  <c r="AC2056" i="2"/>
  <c r="X2056" i="2"/>
  <c r="Y2056" i="2" s="1"/>
  <c r="U2056" i="2"/>
  <c r="V2056" i="2" s="1"/>
  <c r="T2056" i="2"/>
  <c r="Q2056" i="2"/>
  <c r="AC2055" i="2"/>
  <c r="X2055" i="2"/>
  <c r="Y2055" i="2" s="1"/>
  <c r="U2055" i="2"/>
  <c r="V2055" i="2" s="1"/>
  <c r="T2055" i="2"/>
  <c r="Q2055" i="2"/>
  <c r="AC2054" i="2"/>
  <c r="X2054" i="2"/>
  <c r="Y2054" i="2" s="1"/>
  <c r="U2054" i="2"/>
  <c r="V2054" i="2" s="1"/>
  <c r="T2054" i="2"/>
  <c r="Q2054" i="2"/>
  <c r="AC2053" i="2"/>
  <c r="X2053" i="2"/>
  <c r="Y2053" i="2" s="1"/>
  <c r="U2053" i="2"/>
  <c r="V2053" i="2" s="1"/>
  <c r="T2053" i="2"/>
  <c r="Q2053" i="2"/>
  <c r="AC2052" i="2"/>
  <c r="X2052" i="2"/>
  <c r="Y2052" i="2" s="1"/>
  <c r="U2052" i="2"/>
  <c r="V2052" i="2" s="1"/>
  <c r="T2052" i="2"/>
  <c r="Q2052" i="2"/>
  <c r="AC2051" i="2"/>
  <c r="X2051" i="2"/>
  <c r="Y2051" i="2" s="1"/>
  <c r="U2051" i="2"/>
  <c r="V2051" i="2" s="1"/>
  <c r="T2051" i="2"/>
  <c r="Q2051" i="2"/>
  <c r="AC2050" i="2"/>
  <c r="X2050" i="2"/>
  <c r="Y2050" i="2" s="1"/>
  <c r="U2050" i="2"/>
  <c r="V2050" i="2" s="1"/>
  <c r="T2050" i="2"/>
  <c r="Q2050" i="2"/>
  <c r="AC2049" i="2"/>
  <c r="X2049" i="2"/>
  <c r="Y2049" i="2" s="1"/>
  <c r="U2049" i="2"/>
  <c r="V2049" i="2" s="1"/>
  <c r="T2049" i="2"/>
  <c r="Q2049" i="2"/>
  <c r="AC2048" i="2"/>
  <c r="X2048" i="2"/>
  <c r="Y2048" i="2" s="1"/>
  <c r="U2048" i="2"/>
  <c r="V2048" i="2" s="1"/>
  <c r="T2048" i="2"/>
  <c r="Q2048" i="2"/>
  <c r="AC2047" i="2"/>
  <c r="X2047" i="2"/>
  <c r="Y2047" i="2" s="1"/>
  <c r="U2047" i="2"/>
  <c r="V2047" i="2" s="1"/>
  <c r="T2047" i="2"/>
  <c r="Q2047" i="2"/>
  <c r="AC2046" i="2"/>
  <c r="X2046" i="2"/>
  <c r="Y2046" i="2" s="1"/>
  <c r="U2046" i="2"/>
  <c r="V2046" i="2" s="1"/>
  <c r="T2046" i="2"/>
  <c r="Q2046" i="2"/>
  <c r="AC2045" i="2"/>
  <c r="X2045" i="2"/>
  <c r="Y2045" i="2" s="1"/>
  <c r="U2045" i="2"/>
  <c r="V2045" i="2" s="1"/>
  <c r="T2045" i="2"/>
  <c r="Q2045" i="2"/>
  <c r="AC2044" i="2"/>
  <c r="X2044" i="2"/>
  <c r="Y2044" i="2" s="1"/>
  <c r="U2044" i="2"/>
  <c r="V2044" i="2" s="1"/>
  <c r="T2044" i="2"/>
  <c r="Q2044" i="2"/>
  <c r="AC2043" i="2"/>
  <c r="X2043" i="2"/>
  <c r="Y2043" i="2" s="1"/>
  <c r="U2043" i="2"/>
  <c r="V2043" i="2" s="1"/>
  <c r="T2043" i="2"/>
  <c r="Q2043" i="2"/>
  <c r="AC2042" i="2"/>
  <c r="X2042" i="2"/>
  <c r="Y2042" i="2" s="1"/>
  <c r="U2042" i="2"/>
  <c r="V2042" i="2" s="1"/>
  <c r="T2042" i="2"/>
  <c r="Q2042" i="2"/>
  <c r="AC2041" i="2"/>
  <c r="X2041" i="2"/>
  <c r="Y2041" i="2" s="1"/>
  <c r="U2041" i="2"/>
  <c r="V2041" i="2" s="1"/>
  <c r="T2041" i="2"/>
  <c r="Q2041" i="2"/>
  <c r="AC2040" i="2"/>
  <c r="X2040" i="2"/>
  <c r="Y2040" i="2" s="1"/>
  <c r="U2040" i="2"/>
  <c r="V2040" i="2" s="1"/>
  <c r="T2040" i="2"/>
  <c r="Q2040" i="2"/>
  <c r="AC2039" i="2"/>
  <c r="X2039" i="2"/>
  <c r="Y2039" i="2" s="1"/>
  <c r="U2039" i="2"/>
  <c r="V2039" i="2" s="1"/>
  <c r="T2039" i="2"/>
  <c r="Q2039" i="2"/>
  <c r="AC2038" i="2"/>
  <c r="X2038" i="2"/>
  <c r="Y2038" i="2" s="1"/>
  <c r="U2038" i="2"/>
  <c r="V2038" i="2" s="1"/>
  <c r="T2038" i="2"/>
  <c r="Q2038" i="2"/>
  <c r="AC2037" i="2"/>
  <c r="X2037" i="2"/>
  <c r="Y2037" i="2" s="1"/>
  <c r="U2037" i="2"/>
  <c r="V2037" i="2" s="1"/>
  <c r="T2037" i="2"/>
  <c r="Q2037" i="2"/>
  <c r="AC2036" i="2"/>
  <c r="X2036" i="2"/>
  <c r="Y2036" i="2" s="1"/>
  <c r="U2036" i="2"/>
  <c r="V2036" i="2" s="1"/>
  <c r="T2036" i="2"/>
  <c r="Q2036" i="2"/>
  <c r="AC2035" i="2"/>
  <c r="X2035" i="2"/>
  <c r="Y2035" i="2" s="1"/>
  <c r="U2035" i="2"/>
  <c r="V2035" i="2" s="1"/>
  <c r="T2035" i="2"/>
  <c r="Q2035" i="2"/>
  <c r="AC2034" i="2"/>
  <c r="X2034" i="2"/>
  <c r="Y2034" i="2" s="1"/>
  <c r="U2034" i="2"/>
  <c r="V2034" i="2" s="1"/>
  <c r="T2034" i="2"/>
  <c r="Q2034" i="2"/>
  <c r="AC2033" i="2"/>
  <c r="X2033" i="2"/>
  <c r="Y2033" i="2" s="1"/>
  <c r="U2033" i="2"/>
  <c r="V2033" i="2" s="1"/>
  <c r="T2033" i="2"/>
  <c r="Q2033" i="2"/>
  <c r="AC2032" i="2"/>
  <c r="X2032" i="2"/>
  <c r="Y2032" i="2" s="1"/>
  <c r="U2032" i="2"/>
  <c r="V2032" i="2" s="1"/>
  <c r="T2032" i="2"/>
  <c r="Q2032" i="2"/>
  <c r="AC2031" i="2"/>
  <c r="X2031" i="2"/>
  <c r="Y2031" i="2" s="1"/>
  <c r="U2031" i="2"/>
  <c r="V2031" i="2" s="1"/>
  <c r="T2031" i="2"/>
  <c r="Q2031" i="2"/>
  <c r="AC2030" i="2"/>
  <c r="X2030" i="2"/>
  <c r="Y2030" i="2" s="1"/>
  <c r="U2030" i="2"/>
  <c r="V2030" i="2" s="1"/>
  <c r="T2030" i="2"/>
  <c r="Q2030" i="2"/>
  <c r="AC2029" i="2"/>
  <c r="X2029" i="2"/>
  <c r="Y2029" i="2" s="1"/>
  <c r="U2029" i="2"/>
  <c r="V2029" i="2" s="1"/>
  <c r="T2029" i="2"/>
  <c r="Q2029" i="2"/>
  <c r="AC2028" i="2"/>
  <c r="X2028" i="2"/>
  <c r="Y2028" i="2" s="1"/>
  <c r="U2028" i="2"/>
  <c r="V2028" i="2" s="1"/>
  <c r="T2028" i="2"/>
  <c r="Q2028" i="2"/>
  <c r="AC2027" i="2"/>
  <c r="X2027" i="2"/>
  <c r="Y2027" i="2" s="1"/>
  <c r="U2027" i="2"/>
  <c r="V2027" i="2" s="1"/>
  <c r="T2027" i="2"/>
  <c r="Q2027" i="2"/>
  <c r="AC2026" i="2"/>
  <c r="X2026" i="2"/>
  <c r="Y2026" i="2" s="1"/>
  <c r="U2026" i="2"/>
  <c r="V2026" i="2" s="1"/>
  <c r="T2026" i="2"/>
  <c r="Q2026" i="2"/>
  <c r="AC2025" i="2"/>
  <c r="X2025" i="2"/>
  <c r="Y2025" i="2" s="1"/>
  <c r="U2025" i="2"/>
  <c r="V2025" i="2" s="1"/>
  <c r="T2025" i="2"/>
  <c r="Q2025" i="2"/>
  <c r="AC2024" i="2"/>
  <c r="X2024" i="2"/>
  <c r="Y2024" i="2" s="1"/>
  <c r="U2024" i="2"/>
  <c r="V2024" i="2" s="1"/>
  <c r="T2024" i="2"/>
  <c r="Q2024" i="2"/>
  <c r="AC2023" i="2"/>
  <c r="X2023" i="2"/>
  <c r="Y2023" i="2" s="1"/>
  <c r="U2023" i="2"/>
  <c r="V2023" i="2" s="1"/>
  <c r="T2023" i="2"/>
  <c r="Q2023" i="2"/>
  <c r="AC2022" i="2"/>
  <c r="X2022" i="2"/>
  <c r="Y2022" i="2" s="1"/>
  <c r="U2022" i="2"/>
  <c r="V2022" i="2" s="1"/>
  <c r="T2022" i="2"/>
  <c r="Q2022" i="2"/>
  <c r="AC2021" i="2"/>
  <c r="X2021" i="2"/>
  <c r="Y2021" i="2" s="1"/>
  <c r="U2021" i="2"/>
  <c r="V2021" i="2" s="1"/>
  <c r="T2021" i="2"/>
  <c r="Q2021" i="2"/>
  <c r="AC2020" i="2"/>
  <c r="X2020" i="2"/>
  <c r="Y2020" i="2" s="1"/>
  <c r="U2020" i="2"/>
  <c r="V2020" i="2" s="1"/>
  <c r="T2020" i="2"/>
  <c r="Q2020" i="2"/>
  <c r="AC2019" i="2"/>
  <c r="X2019" i="2"/>
  <c r="Y2019" i="2" s="1"/>
  <c r="U2019" i="2"/>
  <c r="V2019" i="2" s="1"/>
  <c r="T2019" i="2"/>
  <c r="Q2019" i="2"/>
  <c r="AC2018" i="2"/>
  <c r="X2018" i="2"/>
  <c r="Y2018" i="2" s="1"/>
  <c r="U2018" i="2"/>
  <c r="V2018" i="2" s="1"/>
  <c r="T2018" i="2"/>
  <c r="Q2018" i="2"/>
  <c r="AC2017" i="2"/>
  <c r="X2017" i="2"/>
  <c r="Y2017" i="2" s="1"/>
  <c r="U2017" i="2"/>
  <c r="V2017" i="2" s="1"/>
  <c r="T2017" i="2"/>
  <c r="Q2017" i="2"/>
  <c r="AC2016" i="2"/>
  <c r="X2016" i="2"/>
  <c r="Y2016" i="2" s="1"/>
  <c r="U2016" i="2"/>
  <c r="V2016" i="2" s="1"/>
  <c r="T2016" i="2"/>
  <c r="Q2016" i="2"/>
  <c r="AC2015" i="2"/>
  <c r="X2015" i="2"/>
  <c r="Y2015" i="2" s="1"/>
  <c r="U2015" i="2"/>
  <c r="V2015" i="2" s="1"/>
  <c r="T2015" i="2"/>
  <c r="Q2015" i="2"/>
  <c r="AC2014" i="2"/>
  <c r="X2014" i="2"/>
  <c r="Y2014" i="2" s="1"/>
  <c r="U2014" i="2"/>
  <c r="V2014" i="2" s="1"/>
  <c r="T2014" i="2"/>
  <c r="Q2014" i="2"/>
  <c r="AC2013" i="2"/>
  <c r="X2013" i="2"/>
  <c r="Y2013" i="2" s="1"/>
  <c r="U2013" i="2"/>
  <c r="V2013" i="2" s="1"/>
  <c r="T2013" i="2"/>
  <c r="Q2013" i="2"/>
  <c r="AC2012" i="2"/>
  <c r="X2012" i="2"/>
  <c r="Y2012" i="2" s="1"/>
  <c r="U2012" i="2"/>
  <c r="V2012" i="2" s="1"/>
  <c r="T2012" i="2"/>
  <c r="Q2012" i="2"/>
  <c r="AC2011" i="2"/>
  <c r="X2011" i="2"/>
  <c r="Y2011" i="2" s="1"/>
  <c r="U2011" i="2"/>
  <c r="V2011" i="2" s="1"/>
  <c r="T2011" i="2"/>
  <c r="Q2011" i="2"/>
  <c r="AC2010" i="2"/>
  <c r="X2010" i="2"/>
  <c r="Y2010" i="2" s="1"/>
  <c r="U2010" i="2"/>
  <c r="V2010" i="2" s="1"/>
  <c r="T2010" i="2"/>
  <c r="Q2010" i="2"/>
  <c r="AC2009" i="2"/>
  <c r="X2009" i="2"/>
  <c r="Y2009" i="2" s="1"/>
  <c r="U2009" i="2"/>
  <c r="V2009" i="2" s="1"/>
  <c r="T2009" i="2"/>
  <c r="Q2009" i="2"/>
  <c r="AC2008" i="2"/>
  <c r="X2008" i="2"/>
  <c r="Y2008" i="2" s="1"/>
  <c r="U2008" i="2"/>
  <c r="V2008" i="2" s="1"/>
  <c r="T2008" i="2"/>
  <c r="Q2008" i="2"/>
  <c r="AC2007" i="2"/>
  <c r="X2007" i="2"/>
  <c r="Y2007" i="2" s="1"/>
  <c r="U2007" i="2"/>
  <c r="V2007" i="2" s="1"/>
  <c r="T2007" i="2"/>
  <c r="Q2007" i="2"/>
  <c r="AC2006" i="2"/>
  <c r="X2006" i="2"/>
  <c r="Y2006" i="2" s="1"/>
  <c r="U2006" i="2"/>
  <c r="V2006" i="2" s="1"/>
  <c r="T2006" i="2"/>
  <c r="Q2006" i="2"/>
  <c r="AC2005" i="2"/>
  <c r="X2005" i="2"/>
  <c r="Y2005" i="2" s="1"/>
  <c r="U2005" i="2"/>
  <c r="V2005" i="2" s="1"/>
  <c r="T2005" i="2"/>
  <c r="Q2005" i="2"/>
  <c r="AC2004" i="2"/>
  <c r="X2004" i="2"/>
  <c r="Y2004" i="2" s="1"/>
  <c r="U2004" i="2"/>
  <c r="V2004" i="2" s="1"/>
  <c r="T2004" i="2"/>
  <c r="Q2004" i="2"/>
  <c r="AC2003" i="2"/>
  <c r="X2003" i="2"/>
  <c r="Y2003" i="2" s="1"/>
  <c r="U2003" i="2"/>
  <c r="V2003" i="2" s="1"/>
  <c r="T2003" i="2"/>
  <c r="Q2003" i="2"/>
  <c r="AC2002" i="2"/>
  <c r="X2002" i="2"/>
  <c r="Y2002" i="2" s="1"/>
  <c r="U2002" i="2"/>
  <c r="V2002" i="2" s="1"/>
  <c r="T2002" i="2"/>
  <c r="Q2002" i="2"/>
  <c r="AC2001" i="2"/>
  <c r="X2001" i="2"/>
  <c r="Y2001" i="2" s="1"/>
  <c r="U2001" i="2"/>
  <c r="V2001" i="2" s="1"/>
  <c r="T2001" i="2"/>
  <c r="Q2001" i="2"/>
  <c r="AC2000" i="2"/>
  <c r="X2000" i="2"/>
  <c r="Y2000" i="2" s="1"/>
  <c r="U2000" i="2"/>
  <c r="V2000" i="2" s="1"/>
  <c r="T2000" i="2"/>
  <c r="Q2000" i="2"/>
  <c r="AC1999" i="2"/>
  <c r="X1999" i="2"/>
  <c r="Y1999" i="2" s="1"/>
  <c r="U1999" i="2"/>
  <c r="V1999" i="2" s="1"/>
  <c r="T1999" i="2"/>
  <c r="Q1999" i="2"/>
  <c r="AC1998" i="2"/>
  <c r="X1998" i="2"/>
  <c r="Y1998" i="2" s="1"/>
  <c r="U1998" i="2"/>
  <c r="V1998" i="2" s="1"/>
  <c r="T1998" i="2"/>
  <c r="Q1998" i="2"/>
  <c r="AC1997" i="2"/>
  <c r="X1997" i="2"/>
  <c r="Y1997" i="2" s="1"/>
  <c r="U1997" i="2"/>
  <c r="V1997" i="2" s="1"/>
  <c r="T1997" i="2"/>
  <c r="Q1997" i="2"/>
  <c r="AC1996" i="2"/>
  <c r="X1996" i="2"/>
  <c r="Y1996" i="2" s="1"/>
  <c r="U1996" i="2"/>
  <c r="V1996" i="2" s="1"/>
  <c r="T1996" i="2"/>
  <c r="Q1996" i="2"/>
  <c r="AC1995" i="2"/>
  <c r="X1995" i="2"/>
  <c r="Y1995" i="2" s="1"/>
  <c r="U1995" i="2"/>
  <c r="V1995" i="2" s="1"/>
  <c r="T1995" i="2"/>
  <c r="Q1995" i="2"/>
  <c r="AC1994" i="2"/>
  <c r="X1994" i="2"/>
  <c r="Y1994" i="2" s="1"/>
  <c r="U1994" i="2"/>
  <c r="V1994" i="2" s="1"/>
  <c r="T1994" i="2"/>
  <c r="Q1994" i="2"/>
  <c r="AC1993" i="2"/>
  <c r="X1993" i="2"/>
  <c r="Y1993" i="2" s="1"/>
  <c r="U1993" i="2"/>
  <c r="V1993" i="2" s="1"/>
  <c r="T1993" i="2"/>
  <c r="Q1993" i="2"/>
  <c r="AC1992" i="2"/>
  <c r="X1992" i="2"/>
  <c r="Y1992" i="2" s="1"/>
  <c r="U1992" i="2"/>
  <c r="V1992" i="2" s="1"/>
  <c r="T1992" i="2"/>
  <c r="Q1992" i="2"/>
  <c r="AC1991" i="2"/>
  <c r="X1991" i="2"/>
  <c r="Y1991" i="2" s="1"/>
  <c r="U1991" i="2"/>
  <c r="V1991" i="2" s="1"/>
  <c r="T1991" i="2"/>
  <c r="Q1991" i="2"/>
  <c r="AC1990" i="2"/>
  <c r="X1990" i="2"/>
  <c r="Y1990" i="2" s="1"/>
  <c r="U1990" i="2"/>
  <c r="V1990" i="2" s="1"/>
  <c r="T1990" i="2"/>
  <c r="Q1990" i="2"/>
  <c r="AC1989" i="2"/>
  <c r="X1989" i="2"/>
  <c r="Y1989" i="2" s="1"/>
  <c r="U1989" i="2"/>
  <c r="V1989" i="2" s="1"/>
  <c r="T1989" i="2"/>
  <c r="Q1989" i="2"/>
  <c r="AC1988" i="2"/>
  <c r="X1988" i="2"/>
  <c r="Y1988" i="2" s="1"/>
  <c r="U1988" i="2"/>
  <c r="V1988" i="2" s="1"/>
  <c r="T1988" i="2"/>
  <c r="Q1988" i="2"/>
  <c r="AC1987" i="2"/>
  <c r="X1987" i="2"/>
  <c r="Y1987" i="2" s="1"/>
  <c r="U1987" i="2"/>
  <c r="V1987" i="2" s="1"/>
  <c r="T1987" i="2"/>
  <c r="Q1987" i="2"/>
  <c r="AC1986" i="2"/>
  <c r="X1986" i="2"/>
  <c r="Y1986" i="2" s="1"/>
  <c r="U1986" i="2"/>
  <c r="V1986" i="2" s="1"/>
  <c r="T1986" i="2"/>
  <c r="Q1986" i="2"/>
  <c r="AC1985" i="2"/>
  <c r="X1985" i="2"/>
  <c r="Y1985" i="2" s="1"/>
  <c r="U1985" i="2"/>
  <c r="V1985" i="2" s="1"/>
  <c r="T1985" i="2"/>
  <c r="Q1985" i="2"/>
  <c r="AC1984" i="2"/>
  <c r="X1984" i="2"/>
  <c r="Y1984" i="2" s="1"/>
  <c r="U1984" i="2"/>
  <c r="V1984" i="2" s="1"/>
  <c r="T1984" i="2"/>
  <c r="Q1984" i="2"/>
  <c r="AC1983" i="2"/>
  <c r="X1983" i="2"/>
  <c r="Y1983" i="2" s="1"/>
  <c r="U1983" i="2"/>
  <c r="V1983" i="2" s="1"/>
  <c r="T1983" i="2"/>
  <c r="Q1983" i="2"/>
  <c r="AC1982" i="2"/>
  <c r="X1982" i="2"/>
  <c r="Y1982" i="2" s="1"/>
  <c r="U1982" i="2"/>
  <c r="V1982" i="2" s="1"/>
  <c r="T1982" i="2"/>
  <c r="Q1982" i="2"/>
  <c r="AC1981" i="2"/>
  <c r="X1981" i="2"/>
  <c r="Y1981" i="2" s="1"/>
  <c r="U1981" i="2"/>
  <c r="V1981" i="2" s="1"/>
  <c r="T1981" i="2"/>
  <c r="Q1981" i="2"/>
  <c r="AC1980" i="2"/>
  <c r="X1980" i="2"/>
  <c r="Y1980" i="2" s="1"/>
  <c r="U1980" i="2"/>
  <c r="V1980" i="2" s="1"/>
  <c r="T1980" i="2"/>
  <c r="Q1980" i="2"/>
  <c r="AC1979" i="2"/>
  <c r="X1979" i="2"/>
  <c r="Y1979" i="2" s="1"/>
  <c r="U1979" i="2"/>
  <c r="V1979" i="2" s="1"/>
  <c r="T1979" i="2"/>
  <c r="Q1979" i="2"/>
  <c r="AC1978" i="2"/>
  <c r="X1978" i="2"/>
  <c r="Y1978" i="2" s="1"/>
  <c r="U1978" i="2"/>
  <c r="V1978" i="2" s="1"/>
  <c r="T1978" i="2"/>
  <c r="Q1978" i="2"/>
  <c r="AC1977" i="2"/>
  <c r="X1977" i="2"/>
  <c r="Y1977" i="2" s="1"/>
  <c r="U1977" i="2"/>
  <c r="V1977" i="2" s="1"/>
  <c r="T1977" i="2"/>
  <c r="Q1977" i="2"/>
  <c r="AC1976" i="2"/>
  <c r="X1976" i="2"/>
  <c r="Y1976" i="2" s="1"/>
  <c r="U1976" i="2"/>
  <c r="V1976" i="2" s="1"/>
  <c r="T1976" i="2"/>
  <c r="Q1976" i="2"/>
  <c r="AC1975" i="2"/>
  <c r="X1975" i="2"/>
  <c r="Y1975" i="2" s="1"/>
  <c r="U1975" i="2"/>
  <c r="V1975" i="2" s="1"/>
  <c r="T1975" i="2"/>
  <c r="Q1975" i="2"/>
  <c r="AC1974" i="2"/>
  <c r="X1974" i="2"/>
  <c r="Y1974" i="2" s="1"/>
  <c r="U1974" i="2"/>
  <c r="V1974" i="2" s="1"/>
  <c r="T1974" i="2"/>
  <c r="Q1974" i="2"/>
  <c r="AC1973" i="2"/>
  <c r="X1973" i="2"/>
  <c r="Y1973" i="2" s="1"/>
  <c r="U1973" i="2"/>
  <c r="V1973" i="2" s="1"/>
  <c r="T1973" i="2"/>
  <c r="Q1973" i="2"/>
  <c r="AC1972" i="2"/>
  <c r="X1972" i="2"/>
  <c r="Y1972" i="2" s="1"/>
  <c r="U1972" i="2"/>
  <c r="V1972" i="2" s="1"/>
  <c r="T1972" i="2"/>
  <c r="Q1972" i="2"/>
  <c r="AC1971" i="2"/>
  <c r="X1971" i="2"/>
  <c r="Y1971" i="2" s="1"/>
  <c r="U1971" i="2"/>
  <c r="V1971" i="2" s="1"/>
  <c r="T1971" i="2"/>
  <c r="Q1971" i="2"/>
  <c r="AC1970" i="2"/>
  <c r="X1970" i="2"/>
  <c r="Y1970" i="2" s="1"/>
  <c r="U1970" i="2"/>
  <c r="V1970" i="2" s="1"/>
  <c r="T1970" i="2"/>
  <c r="Q1970" i="2"/>
  <c r="AC1969" i="2"/>
  <c r="X1969" i="2"/>
  <c r="Y1969" i="2" s="1"/>
  <c r="U1969" i="2"/>
  <c r="V1969" i="2" s="1"/>
  <c r="T1969" i="2"/>
  <c r="Q1969" i="2"/>
  <c r="AC1968" i="2"/>
  <c r="X1968" i="2"/>
  <c r="Y1968" i="2" s="1"/>
  <c r="U1968" i="2"/>
  <c r="V1968" i="2" s="1"/>
  <c r="T1968" i="2"/>
  <c r="Q1968" i="2"/>
  <c r="AC1967" i="2"/>
  <c r="X1967" i="2"/>
  <c r="Y1967" i="2" s="1"/>
  <c r="U1967" i="2"/>
  <c r="V1967" i="2" s="1"/>
  <c r="T1967" i="2"/>
  <c r="Q1967" i="2"/>
  <c r="AC1966" i="2"/>
  <c r="X1966" i="2"/>
  <c r="Y1966" i="2" s="1"/>
  <c r="U1966" i="2"/>
  <c r="V1966" i="2" s="1"/>
  <c r="T1966" i="2"/>
  <c r="Q1966" i="2"/>
  <c r="AC1965" i="2"/>
  <c r="X1965" i="2"/>
  <c r="Y1965" i="2" s="1"/>
  <c r="U1965" i="2"/>
  <c r="V1965" i="2" s="1"/>
  <c r="T1965" i="2"/>
  <c r="Q1965" i="2"/>
  <c r="AC1964" i="2"/>
  <c r="X1964" i="2"/>
  <c r="Y1964" i="2" s="1"/>
  <c r="U1964" i="2"/>
  <c r="V1964" i="2" s="1"/>
  <c r="T1964" i="2"/>
  <c r="Q1964" i="2"/>
  <c r="AC1963" i="2"/>
  <c r="X1963" i="2"/>
  <c r="Y1963" i="2" s="1"/>
  <c r="U1963" i="2"/>
  <c r="V1963" i="2" s="1"/>
  <c r="T1963" i="2"/>
  <c r="Q1963" i="2"/>
  <c r="AC1962" i="2"/>
  <c r="X1962" i="2"/>
  <c r="Y1962" i="2" s="1"/>
  <c r="V1962" i="2"/>
  <c r="T1962" i="2"/>
  <c r="Q1962" i="2"/>
  <c r="AC1961" i="2"/>
  <c r="X1961" i="2"/>
  <c r="Y1961" i="2" s="1"/>
  <c r="U1961" i="2"/>
  <c r="V1961" i="2" s="1"/>
  <c r="T1961" i="2"/>
  <c r="Q1961" i="2"/>
  <c r="AC1960" i="2"/>
  <c r="X1960" i="2"/>
  <c r="Y1960" i="2" s="1"/>
  <c r="U1960" i="2"/>
  <c r="V1960" i="2" s="1"/>
  <c r="T1960" i="2"/>
  <c r="Q1960" i="2"/>
  <c r="AC1959" i="2"/>
  <c r="X1959" i="2"/>
  <c r="Y1959" i="2" s="1"/>
  <c r="U1959" i="2"/>
  <c r="V1959" i="2" s="1"/>
  <c r="T1959" i="2"/>
  <c r="Q1959" i="2"/>
  <c r="AC1958" i="2"/>
  <c r="X1958" i="2"/>
  <c r="Y1958" i="2" s="1"/>
  <c r="U1958" i="2"/>
  <c r="V1958" i="2" s="1"/>
  <c r="T1958" i="2"/>
  <c r="Q1958" i="2"/>
  <c r="AC1957" i="2"/>
  <c r="X1957" i="2"/>
  <c r="Y1957" i="2" s="1"/>
  <c r="U1957" i="2"/>
  <c r="V1957" i="2" s="1"/>
  <c r="T1957" i="2"/>
  <c r="Q1957" i="2"/>
  <c r="AC1956" i="2"/>
  <c r="X1956" i="2"/>
  <c r="Y1956" i="2" s="1"/>
  <c r="U1956" i="2"/>
  <c r="V1956" i="2" s="1"/>
  <c r="T1956" i="2"/>
  <c r="Q1956" i="2"/>
  <c r="AC1955" i="2"/>
  <c r="X1955" i="2"/>
  <c r="Y1955" i="2" s="1"/>
  <c r="U1955" i="2"/>
  <c r="V1955" i="2" s="1"/>
  <c r="T1955" i="2"/>
  <c r="Q1955" i="2"/>
  <c r="AC1954" i="2"/>
  <c r="X1954" i="2"/>
  <c r="Y1954" i="2" s="1"/>
  <c r="U1954" i="2"/>
  <c r="V1954" i="2" s="1"/>
  <c r="T1954" i="2"/>
  <c r="Q1954" i="2"/>
  <c r="AC1953" i="2"/>
  <c r="X1953" i="2"/>
  <c r="Y1953" i="2" s="1"/>
  <c r="U1953" i="2"/>
  <c r="V1953" i="2" s="1"/>
  <c r="T1953" i="2"/>
  <c r="Q1953" i="2"/>
  <c r="AC1952" i="2"/>
  <c r="X1952" i="2"/>
  <c r="Y1952" i="2" s="1"/>
  <c r="U1952" i="2"/>
  <c r="V1952" i="2" s="1"/>
  <c r="T1952" i="2"/>
  <c r="Q1952" i="2"/>
  <c r="AC1951" i="2"/>
  <c r="X1951" i="2"/>
  <c r="Y1951" i="2" s="1"/>
  <c r="U1951" i="2"/>
  <c r="V1951" i="2" s="1"/>
  <c r="T1951" i="2"/>
  <c r="Q1951" i="2"/>
  <c r="AC1950" i="2"/>
  <c r="X1950" i="2"/>
  <c r="Y1950" i="2" s="1"/>
  <c r="U1950" i="2"/>
  <c r="V1950" i="2" s="1"/>
  <c r="T1950" i="2"/>
  <c r="Q1950" i="2"/>
  <c r="AC1949" i="2"/>
  <c r="X1949" i="2"/>
  <c r="Y1949" i="2" s="1"/>
  <c r="U1949" i="2"/>
  <c r="V1949" i="2" s="1"/>
  <c r="T1949" i="2"/>
  <c r="Q1949" i="2"/>
  <c r="AC1948" i="2"/>
  <c r="X1948" i="2"/>
  <c r="Y1948" i="2" s="1"/>
  <c r="U1948" i="2"/>
  <c r="V1948" i="2" s="1"/>
  <c r="T1948" i="2"/>
  <c r="Q1948" i="2"/>
  <c r="AC1947" i="2"/>
  <c r="X1947" i="2"/>
  <c r="Y1947" i="2" s="1"/>
  <c r="U1947" i="2"/>
  <c r="V1947" i="2" s="1"/>
  <c r="T1947" i="2"/>
  <c r="Q1947" i="2"/>
  <c r="AC1946" i="2"/>
  <c r="X1946" i="2"/>
  <c r="Y1946" i="2" s="1"/>
  <c r="U1946" i="2"/>
  <c r="V1946" i="2" s="1"/>
  <c r="T1946" i="2"/>
  <c r="Q1946" i="2"/>
  <c r="AC1945" i="2"/>
  <c r="X1945" i="2"/>
  <c r="Y1945" i="2" s="1"/>
  <c r="U1945" i="2"/>
  <c r="V1945" i="2" s="1"/>
  <c r="T1945" i="2"/>
  <c r="Q1945" i="2"/>
  <c r="AC1944" i="2"/>
  <c r="X1944" i="2"/>
  <c r="Y1944" i="2" s="1"/>
  <c r="U1944" i="2"/>
  <c r="V1944" i="2" s="1"/>
  <c r="T1944" i="2"/>
  <c r="Q1944" i="2"/>
  <c r="AC1943" i="2"/>
  <c r="X1943" i="2"/>
  <c r="Y1943" i="2" s="1"/>
  <c r="U1943" i="2"/>
  <c r="V1943" i="2" s="1"/>
  <c r="T1943" i="2"/>
  <c r="Q1943" i="2"/>
  <c r="AC1942" i="2"/>
  <c r="X1942" i="2"/>
  <c r="Y1942" i="2" s="1"/>
  <c r="U1942" i="2"/>
  <c r="V1942" i="2" s="1"/>
  <c r="T1942" i="2"/>
  <c r="Q1942" i="2"/>
  <c r="AC1941" i="2"/>
  <c r="X1941" i="2"/>
  <c r="Y1941" i="2" s="1"/>
  <c r="U1941" i="2"/>
  <c r="V1941" i="2" s="1"/>
  <c r="T1941" i="2"/>
  <c r="Q1941" i="2"/>
  <c r="AC1940" i="2"/>
  <c r="X1940" i="2"/>
  <c r="Y1940" i="2" s="1"/>
  <c r="U1940" i="2"/>
  <c r="V1940" i="2" s="1"/>
  <c r="T1940" i="2"/>
  <c r="Q1940" i="2"/>
  <c r="AC1939" i="2"/>
  <c r="X1939" i="2"/>
  <c r="Y1939" i="2" s="1"/>
  <c r="U1939" i="2"/>
  <c r="V1939" i="2" s="1"/>
  <c r="T1939" i="2"/>
  <c r="Q1939" i="2"/>
  <c r="AC1938" i="2"/>
  <c r="X1938" i="2"/>
  <c r="Y1938" i="2" s="1"/>
  <c r="U1938" i="2"/>
  <c r="V1938" i="2" s="1"/>
  <c r="T1938" i="2"/>
  <c r="Q1938" i="2"/>
  <c r="AC1937" i="2"/>
  <c r="X1937" i="2"/>
  <c r="Y1937" i="2" s="1"/>
  <c r="U1937" i="2"/>
  <c r="V1937" i="2" s="1"/>
  <c r="T1937" i="2"/>
  <c r="Q1937" i="2"/>
  <c r="AC1936" i="2"/>
  <c r="X1936" i="2"/>
  <c r="Y1936" i="2" s="1"/>
  <c r="U1936" i="2"/>
  <c r="V1936" i="2" s="1"/>
  <c r="T1936" i="2"/>
  <c r="Q1936" i="2"/>
  <c r="AC1935" i="2"/>
  <c r="X1935" i="2"/>
  <c r="Y1935" i="2" s="1"/>
  <c r="U1935" i="2"/>
  <c r="V1935" i="2" s="1"/>
  <c r="T1935" i="2"/>
  <c r="Q1935" i="2"/>
  <c r="AC1934" i="2"/>
  <c r="X1934" i="2"/>
  <c r="Y1934" i="2" s="1"/>
  <c r="U1934" i="2"/>
  <c r="V1934" i="2" s="1"/>
  <c r="T1934" i="2"/>
  <c r="Q1934" i="2"/>
  <c r="AC1933" i="2"/>
  <c r="X1933" i="2"/>
  <c r="Y1933" i="2" s="1"/>
  <c r="U1933" i="2"/>
  <c r="V1933" i="2" s="1"/>
  <c r="T1933" i="2"/>
  <c r="Q1933" i="2"/>
  <c r="AC1932" i="2"/>
  <c r="X1932" i="2"/>
  <c r="Y1932" i="2" s="1"/>
  <c r="U1932" i="2"/>
  <c r="V1932" i="2" s="1"/>
  <c r="T1932" i="2"/>
  <c r="Q1932" i="2"/>
  <c r="AC1931" i="2"/>
  <c r="X1931" i="2"/>
  <c r="Y1931" i="2" s="1"/>
  <c r="U1931" i="2"/>
  <c r="V1931" i="2" s="1"/>
  <c r="T1931" i="2"/>
  <c r="Q1931" i="2"/>
  <c r="AC1930" i="2"/>
  <c r="X1930" i="2"/>
  <c r="Y1930" i="2" s="1"/>
  <c r="U1930" i="2"/>
  <c r="V1930" i="2" s="1"/>
  <c r="T1930" i="2"/>
  <c r="Q1930" i="2"/>
  <c r="AC1929" i="2"/>
  <c r="X1929" i="2"/>
  <c r="Y1929" i="2" s="1"/>
  <c r="U1929" i="2"/>
  <c r="V1929" i="2" s="1"/>
  <c r="T1929" i="2"/>
  <c r="Q1929" i="2"/>
  <c r="AC1928" i="2"/>
  <c r="X1928" i="2"/>
  <c r="Y1928" i="2" s="1"/>
  <c r="U1928" i="2"/>
  <c r="V1928" i="2" s="1"/>
  <c r="T1928" i="2"/>
  <c r="Q1928" i="2"/>
  <c r="AC1927" i="2"/>
  <c r="X1927" i="2"/>
  <c r="Y1927" i="2" s="1"/>
  <c r="U1927" i="2"/>
  <c r="V1927" i="2" s="1"/>
  <c r="T1927" i="2"/>
  <c r="Q1927" i="2"/>
  <c r="AC1926" i="2"/>
  <c r="X1926" i="2"/>
  <c r="Y1926" i="2" s="1"/>
  <c r="U1926" i="2"/>
  <c r="V1926" i="2" s="1"/>
  <c r="T1926" i="2"/>
  <c r="Q1926" i="2"/>
  <c r="AC1925" i="2"/>
  <c r="X1925" i="2"/>
  <c r="Y1925" i="2" s="1"/>
  <c r="U1925" i="2"/>
  <c r="V1925" i="2" s="1"/>
  <c r="T1925" i="2"/>
  <c r="Q1925" i="2"/>
  <c r="AC1924" i="2"/>
  <c r="X1924" i="2"/>
  <c r="Y1924" i="2" s="1"/>
  <c r="U1924" i="2"/>
  <c r="V1924" i="2" s="1"/>
  <c r="T1924" i="2"/>
  <c r="Q1924" i="2"/>
  <c r="AC1923" i="2"/>
  <c r="X1923" i="2"/>
  <c r="Y1923" i="2" s="1"/>
  <c r="U1923" i="2"/>
  <c r="V1923" i="2" s="1"/>
  <c r="T1923" i="2"/>
  <c r="Q1923" i="2"/>
  <c r="AC1922" i="2"/>
  <c r="X1922" i="2"/>
  <c r="Y1922" i="2" s="1"/>
  <c r="U1922" i="2"/>
  <c r="V1922" i="2" s="1"/>
  <c r="T1922" i="2"/>
  <c r="Q1922" i="2"/>
  <c r="AC1921" i="2"/>
  <c r="X1921" i="2"/>
  <c r="Y1921" i="2" s="1"/>
  <c r="U1921" i="2"/>
  <c r="V1921" i="2" s="1"/>
  <c r="T1921" i="2"/>
  <c r="Q1921" i="2"/>
  <c r="AC1920" i="2"/>
  <c r="X1920" i="2"/>
  <c r="Y1920" i="2" s="1"/>
  <c r="U1920" i="2"/>
  <c r="V1920" i="2" s="1"/>
  <c r="T1920" i="2"/>
  <c r="Q1920" i="2"/>
  <c r="AC1919" i="2"/>
  <c r="X1919" i="2"/>
  <c r="Y1919" i="2" s="1"/>
  <c r="U1919" i="2"/>
  <c r="V1919" i="2" s="1"/>
  <c r="T1919" i="2"/>
  <c r="Q1919" i="2"/>
  <c r="AC1918" i="2"/>
  <c r="X1918" i="2"/>
  <c r="Y1918" i="2" s="1"/>
  <c r="U1918" i="2"/>
  <c r="V1918" i="2" s="1"/>
  <c r="T1918" i="2"/>
  <c r="Q1918" i="2"/>
  <c r="AC1917" i="2"/>
  <c r="X1917" i="2"/>
  <c r="Y1917" i="2" s="1"/>
  <c r="U1917" i="2"/>
  <c r="V1917" i="2" s="1"/>
  <c r="T1917" i="2"/>
  <c r="Q1917" i="2"/>
  <c r="AC1916" i="2"/>
  <c r="X1916" i="2"/>
  <c r="Y1916" i="2" s="1"/>
  <c r="U1916" i="2"/>
  <c r="V1916" i="2" s="1"/>
  <c r="T1916" i="2"/>
  <c r="Q1916" i="2"/>
  <c r="AC1915" i="2"/>
  <c r="X1915" i="2"/>
  <c r="Y1915" i="2" s="1"/>
  <c r="U1915" i="2"/>
  <c r="V1915" i="2" s="1"/>
  <c r="T1915" i="2"/>
  <c r="Q1915" i="2"/>
  <c r="AC1914" i="2"/>
  <c r="X1914" i="2"/>
  <c r="Y1914" i="2" s="1"/>
  <c r="U1914" i="2"/>
  <c r="V1914" i="2" s="1"/>
  <c r="T1914" i="2"/>
  <c r="Q1914" i="2"/>
  <c r="AC1913" i="2"/>
  <c r="X1913" i="2"/>
  <c r="Y1913" i="2" s="1"/>
  <c r="U1913" i="2"/>
  <c r="V1913" i="2" s="1"/>
  <c r="T1913" i="2"/>
  <c r="Q1913" i="2"/>
  <c r="AC1912" i="2"/>
  <c r="X1912" i="2"/>
  <c r="Y1912" i="2" s="1"/>
  <c r="U1912" i="2"/>
  <c r="V1912" i="2" s="1"/>
  <c r="T1912" i="2"/>
  <c r="Q1912" i="2"/>
  <c r="AC1911" i="2"/>
  <c r="X1911" i="2"/>
  <c r="Y1911" i="2" s="1"/>
  <c r="U1911" i="2"/>
  <c r="V1911" i="2" s="1"/>
  <c r="T1911" i="2"/>
  <c r="Q1911" i="2"/>
  <c r="AC1910" i="2"/>
  <c r="X1910" i="2"/>
  <c r="Y1910" i="2" s="1"/>
  <c r="U1910" i="2"/>
  <c r="V1910" i="2" s="1"/>
  <c r="T1910" i="2"/>
  <c r="Q1910" i="2"/>
  <c r="AC1909" i="2"/>
  <c r="X1909" i="2"/>
  <c r="Y1909" i="2" s="1"/>
  <c r="U1909" i="2"/>
  <c r="V1909" i="2" s="1"/>
  <c r="T1909" i="2"/>
  <c r="Q1909" i="2"/>
  <c r="AC1908" i="2"/>
  <c r="X1908" i="2"/>
  <c r="Y1908" i="2" s="1"/>
  <c r="U1908" i="2"/>
  <c r="V1908" i="2" s="1"/>
  <c r="T1908" i="2"/>
  <c r="Q1908" i="2"/>
  <c r="AC1907" i="2"/>
  <c r="X1907" i="2"/>
  <c r="Y1907" i="2" s="1"/>
  <c r="U1907" i="2"/>
  <c r="V1907" i="2" s="1"/>
  <c r="T1907" i="2"/>
  <c r="Q1907" i="2"/>
  <c r="AC1906" i="2"/>
  <c r="X1906" i="2"/>
  <c r="Y1906" i="2" s="1"/>
  <c r="U1906" i="2"/>
  <c r="V1906" i="2" s="1"/>
  <c r="T1906" i="2"/>
  <c r="Q1906" i="2"/>
  <c r="AC1905" i="2"/>
  <c r="X1905" i="2"/>
  <c r="Y1905" i="2" s="1"/>
  <c r="U1905" i="2"/>
  <c r="V1905" i="2" s="1"/>
  <c r="T1905" i="2"/>
  <c r="Q1905" i="2"/>
  <c r="AC1904" i="2"/>
  <c r="X1904" i="2"/>
  <c r="Y1904" i="2" s="1"/>
  <c r="U1904" i="2"/>
  <c r="V1904" i="2" s="1"/>
  <c r="T1904" i="2"/>
  <c r="Q1904" i="2"/>
  <c r="AC1903" i="2"/>
  <c r="X1903" i="2"/>
  <c r="Y1903" i="2" s="1"/>
  <c r="U1903" i="2"/>
  <c r="V1903" i="2" s="1"/>
  <c r="T1903" i="2"/>
  <c r="Q1903" i="2"/>
  <c r="AC1902" i="2"/>
  <c r="X1902" i="2"/>
  <c r="Y1902" i="2" s="1"/>
  <c r="U1902" i="2"/>
  <c r="V1902" i="2" s="1"/>
  <c r="T1902" i="2"/>
  <c r="Q1902" i="2"/>
  <c r="AC1901" i="2"/>
  <c r="X1901" i="2"/>
  <c r="Y1901" i="2" s="1"/>
  <c r="U1901" i="2"/>
  <c r="V1901" i="2" s="1"/>
  <c r="T1901" i="2"/>
  <c r="Q1901" i="2"/>
  <c r="AC1900" i="2"/>
  <c r="X1900" i="2"/>
  <c r="Y1900" i="2" s="1"/>
  <c r="U1900" i="2"/>
  <c r="V1900" i="2" s="1"/>
  <c r="T1900" i="2"/>
  <c r="Q1900" i="2"/>
  <c r="AC1899" i="2"/>
  <c r="X1899" i="2"/>
  <c r="Y1899" i="2" s="1"/>
  <c r="U1899" i="2"/>
  <c r="V1899" i="2" s="1"/>
  <c r="T1899" i="2"/>
  <c r="Q1899" i="2"/>
  <c r="AC1898" i="2"/>
  <c r="X1898" i="2"/>
  <c r="Y1898" i="2" s="1"/>
  <c r="U1898" i="2"/>
  <c r="V1898" i="2" s="1"/>
  <c r="T1898" i="2"/>
  <c r="Q1898" i="2"/>
  <c r="AC1897" i="2"/>
  <c r="X1897" i="2"/>
  <c r="Y1897" i="2" s="1"/>
  <c r="U1897" i="2"/>
  <c r="V1897" i="2" s="1"/>
  <c r="T1897" i="2"/>
  <c r="Q1897" i="2"/>
  <c r="AC1896" i="2"/>
  <c r="X1896" i="2"/>
  <c r="Y1896" i="2" s="1"/>
  <c r="T1896" i="2"/>
  <c r="Q1896" i="2"/>
  <c r="AC1895" i="2"/>
  <c r="X1895" i="2"/>
  <c r="Y1895" i="2" s="1"/>
  <c r="U1895" i="2"/>
  <c r="V1895" i="2" s="1"/>
  <c r="T1895" i="2"/>
  <c r="Q1895" i="2"/>
  <c r="AC1894" i="2"/>
  <c r="X1894" i="2"/>
  <c r="Y1894" i="2" s="1"/>
  <c r="U1894" i="2"/>
  <c r="V1894" i="2" s="1"/>
  <c r="T1894" i="2"/>
  <c r="Q1894" i="2"/>
  <c r="AC1893" i="2"/>
  <c r="X1893" i="2"/>
  <c r="Y1893" i="2" s="1"/>
  <c r="U1893" i="2"/>
  <c r="V1893" i="2" s="1"/>
  <c r="T1893" i="2"/>
  <c r="Q1893" i="2"/>
  <c r="AC1892" i="2"/>
  <c r="X1892" i="2"/>
  <c r="Y1892" i="2" s="1"/>
  <c r="U1892" i="2"/>
  <c r="V1892" i="2" s="1"/>
  <c r="T1892" i="2"/>
  <c r="Q1892" i="2"/>
  <c r="AC1891" i="2"/>
  <c r="X1891" i="2"/>
  <c r="Y1891" i="2" s="1"/>
  <c r="U1891" i="2"/>
  <c r="V1891" i="2" s="1"/>
  <c r="T1891" i="2"/>
  <c r="Q1891" i="2"/>
  <c r="AC1890" i="2"/>
  <c r="X1890" i="2"/>
  <c r="Y1890" i="2" s="1"/>
  <c r="U1890" i="2"/>
  <c r="V1890" i="2" s="1"/>
  <c r="T1890" i="2"/>
  <c r="Q1890" i="2"/>
  <c r="AC1889" i="2"/>
  <c r="X1889" i="2"/>
  <c r="Y1889" i="2" s="1"/>
  <c r="U1889" i="2"/>
  <c r="V1889" i="2" s="1"/>
  <c r="T1889" i="2"/>
  <c r="Q1889" i="2"/>
  <c r="AC1888" i="2"/>
  <c r="X1888" i="2"/>
  <c r="Y1888" i="2" s="1"/>
  <c r="U1888" i="2"/>
  <c r="V1888" i="2" s="1"/>
  <c r="T1888" i="2"/>
  <c r="Q1888" i="2"/>
  <c r="AC1887" i="2"/>
  <c r="X1887" i="2"/>
  <c r="Y1887" i="2" s="1"/>
  <c r="U1887" i="2"/>
  <c r="V1887" i="2" s="1"/>
  <c r="T1887" i="2"/>
  <c r="Q1887" i="2"/>
  <c r="AC1886" i="2"/>
  <c r="X1886" i="2"/>
  <c r="Y1886" i="2" s="1"/>
  <c r="U1886" i="2"/>
  <c r="V1886" i="2" s="1"/>
  <c r="T1886" i="2"/>
  <c r="Q1886" i="2"/>
  <c r="AC1885" i="2"/>
  <c r="X1885" i="2"/>
  <c r="Y1885" i="2" s="1"/>
  <c r="U1885" i="2"/>
  <c r="V1885" i="2" s="1"/>
  <c r="T1885" i="2"/>
  <c r="Q1885" i="2"/>
  <c r="AC1884" i="2"/>
  <c r="X1884" i="2"/>
  <c r="Y1884" i="2" s="1"/>
  <c r="U1884" i="2"/>
  <c r="V1884" i="2" s="1"/>
  <c r="T1884" i="2"/>
  <c r="Q1884" i="2"/>
  <c r="AC1883" i="2"/>
  <c r="X1883" i="2"/>
  <c r="Y1883" i="2" s="1"/>
  <c r="U1883" i="2"/>
  <c r="V1883" i="2" s="1"/>
  <c r="T1883" i="2"/>
  <c r="Q1883" i="2"/>
  <c r="AC1882" i="2"/>
  <c r="X1882" i="2"/>
  <c r="Y1882" i="2" s="1"/>
  <c r="U1882" i="2"/>
  <c r="V1882" i="2" s="1"/>
  <c r="T1882" i="2"/>
  <c r="Q1882" i="2"/>
  <c r="AC1881" i="2"/>
  <c r="X1881" i="2"/>
  <c r="Y1881" i="2" s="1"/>
  <c r="U1881" i="2"/>
  <c r="V1881" i="2" s="1"/>
  <c r="T1881" i="2"/>
  <c r="Q1881" i="2"/>
  <c r="AC1880" i="2"/>
  <c r="X1880" i="2"/>
  <c r="Y1880" i="2" s="1"/>
  <c r="U1880" i="2"/>
  <c r="V1880" i="2" s="1"/>
  <c r="T1880" i="2"/>
  <c r="Q1880" i="2"/>
  <c r="AC1879" i="2"/>
  <c r="X1879" i="2"/>
  <c r="Y1879" i="2" s="1"/>
  <c r="U1879" i="2"/>
  <c r="V1879" i="2" s="1"/>
  <c r="T1879" i="2"/>
  <c r="Q1879" i="2"/>
  <c r="AC1878" i="2"/>
  <c r="X1878" i="2"/>
  <c r="Y1878" i="2" s="1"/>
  <c r="U1878" i="2"/>
  <c r="V1878" i="2" s="1"/>
  <c r="T1878" i="2"/>
  <c r="Q1878" i="2"/>
  <c r="AC1877" i="2"/>
  <c r="X1877" i="2"/>
  <c r="Y1877" i="2" s="1"/>
  <c r="U1877" i="2"/>
  <c r="V1877" i="2" s="1"/>
  <c r="T1877" i="2"/>
  <c r="Q1877" i="2"/>
  <c r="AC1876" i="2"/>
  <c r="X1876" i="2"/>
  <c r="Y1876" i="2" s="1"/>
  <c r="U1876" i="2"/>
  <c r="V1876" i="2" s="1"/>
  <c r="T1876" i="2"/>
  <c r="Q1876" i="2"/>
  <c r="AC1875" i="2"/>
  <c r="X1875" i="2"/>
  <c r="Y1875" i="2" s="1"/>
  <c r="U1875" i="2"/>
  <c r="V1875" i="2" s="1"/>
  <c r="T1875" i="2"/>
  <c r="Q1875" i="2"/>
  <c r="AC1874" i="2"/>
  <c r="X1874" i="2"/>
  <c r="Y1874" i="2" s="1"/>
  <c r="U1874" i="2"/>
  <c r="V1874" i="2" s="1"/>
  <c r="T1874" i="2"/>
  <c r="Q1874" i="2"/>
  <c r="AC1873" i="2"/>
  <c r="X1873" i="2"/>
  <c r="Y1873" i="2" s="1"/>
  <c r="U1873" i="2"/>
  <c r="V1873" i="2" s="1"/>
  <c r="T1873" i="2"/>
  <c r="Q1873" i="2"/>
  <c r="AC1872" i="2"/>
  <c r="X1872" i="2"/>
  <c r="Y1872" i="2" s="1"/>
  <c r="U1872" i="2"/>
  <c r="V1872" i="2" s="1"/>
  <c r="T1872" i="2"/>
  <c r="Q1872" i="2"/>
  <c r="AC1871" i="2"/>
  <c r="X1871" i="2"/>
  <c r="Y1871" i="2" s="1"/>
  <c r="U1871" i="2"/>
  <c r="V1871" i="2" s="1"/>
  <c r="T1871" i="2"/>
  <c r="Q1871" i="2"/>
  <c r="AC1870" i="2"/>
  <c r="X1870" i="2"/>
  <c r="Y1870" i="2" s="1"/>
  <c r="U1870" i="2"/>
  <c r="V1870" i="2" s="1"/>
  <c r="T1870" i="2"/>
  <c r="Q1870" i="2"/>
  <c r="AC1869" i="2"/>
  <c r="X1869" i="2"/>
  <c r="Y1869" i="2" s="1"/>
  <c r="U1869" i="2"/>
  <c r="V1869" i="2" s="1"/>
  <c r="T1869" i="2"/>
  <c r="Q1869" i="2"/>
  <c r="AC1868" i="2"/>
  <c r="X1868" i="2"/>
  <c r="Y1868" i="2" s="1"/>
  <c r="U1868" i="2"/>
  <c r="V1868" i="2" s="1"/>
  <c r="T1868" i="2"/>
  <c r="Q1868" i="2"/>
  <c r="AC1867" i="2"/>
  <c r="X1867" i="2"/>
  <c r="Y1867" i="2" s="1"/>
  <c r="U1867" i="2"/>
  <c r="V1867" i="2" s="1"/>
  <c r="T1867" i="2"/>
  <c r="Q1867" i="2"/>
  <c r="AC1866" i="2"/>
  <c r="X1866" i="2"/>
  <c r="Y1866" i="2" s="1"/>
  <c r="U1866" i="2"/>
  <c r="V1866" i="2" s="1"/>
  <c r="T1866" i="2"/>
  <c r="Q1866" i="2"/>
  <c r="AC1865" i="2"/>
  <c r="X1865" i="2"/>
  <c r="Y1865" i="2" s="1"/>
  <c r="U1865" i="2"/>
  <c r="V1865" i="2" s="1"/>
  <c r="T1865" i="2"/>
  <c r="Q1865" i="2"/>
  <c r="AC1864" i="2"/>
  <c r="X1864" i="2"/>
  <c r="Y1864" i="2" s="1"/>
  <c r="U1864" i="2"/>
  <c r="V1864" i="2" s="1"/>
  <c r="T1864" i="2"/>
  <c r="Q1864" i="2"/>
  <c r="AC1863" i="2"/>
  <c r="X1863" i="2"/>
  <c r="Y1863" i="2" s="1"/>
  <c r="U1863" i="2"/>
  <c r="V1863" i="2" s="1"/>
  <c r="T1863" i="2"/>
  <c r="Q1863" i="2"/>
  <c r="AC1862" i="2"/>
  <c r="X1862" i="2"/>
  <c r="Y1862" i="2" s="1"/>
  <c r="U1862" i="2"/>
  <c r="V1862" i="2" s="1"/>
  <c r="T1862" i="2"/>
  <c r="Q1862" i="2"/>
  <c r="AC1861" i="2"/>
  <c r="X1861" i="2"/>
  <c r="Y1861" i="2" s="1"/>
  <c r="U1861" i="2"/>
  <c r="V1861" i="2" s="1"/>
  <c r="T1861" i="2"/>
  <c r="Q1861" i="2"/>
  <c r="AC1860" i="2"/>
  <c r="X1860" i="2"/>
  <c r="Y1860" i="2" s="1"/>
  <c r="U1860" i="2"/>
  <c r="V1860" i="2" s="1"/>
  <c r="T1860" i="2"/>
  <c r="Q1860" i="2"/>
  <c r="AC1859" i="2"/>
  <c r="X1859" i="2"/>
  <c r="Y1859" i="2" s="1"/>
  <c r="U1859" i="2"/>
  <c r="V1859" i="2" s="1"/>
  <c r="T1859" i="2"/>
  <c r="Q1859" i="2"/>
  <c r="AC1858" i="2"/>
  <c r="X1858" i="2"/>
  <c r="Y1858" i="2" s="1"/>
  <c r="U1858" i="2"/>
  <c r="V1858" i="2" s="1"/>
  <c r="T1858" i="2"/>
  <c r="Q1858" i="2"/>
  <c r="AC1857" i="2"/>
  <c r="X1857" i="2"/>
  <c r="Y1857" i="2" s="1"/>
  <c r="U1857" i="2"/>
  <c r="V1857" i="2" s="1"/>
  <c r="T1857" i="2"/>
  <c r="Q1857" i="2"/>
  <c r="AC1856" i="2"/>
  <c r="X1856" i="2"/>
  <c r="Y1856" i="2" s="1"/>
  <c r="U1856" i="2"/>
  <c r="V1856" i="2" s="1"/>
  <c r="T1856" i="2"/>
  <c r="Q1856" i="2"/>
  <c r="AC1855" i="2"/>
  <c r="X1855" i="2"/>
  <c r="Y1855" i="2" s="1"/>
  <c r="U1855" i="2"/>
  <c r="V1855" i="2" s="1"/>
  <c r="T1855" i="2"/>
  <c r="Q1855" i="2"/>
  <c r="AC1854" i="2"/>
  <c r="X1854" i="2"/>
  <c r="Y1854" i="2" s="1"/>
  <c r="U1854" i="2"/>
  <c r="V1854" i="2" s="1"/>
  <c r="T1854" i="2"/>
  <c r="Q1854" i="2"/>
  <c r="AC1853" i="2"/>
  <c r="X1853" i="2"/>
  <c r="Y1853" i="2" s="1"/>
  <c r="U1853" i="2"/>
  <c r="V1853" i="2" s="1"/>
  <c r="T1853" i="2"/>
  <c r="Q1853" i="2"/>
  <c r="AC1852" i="2"/>
  <c r="X1852" i="2"/>
  <c r="Y1852" i="2" s="1"/>
  <c r="U1852" i="2"/>
  <c r="V1852" i="2" s="1"/>
  <c r="T1852" i="2"/>
  <c r="Q1852" i="2"/>
  <c r="AC1851" i="2"/>
  <c r="X1851" i="2"/>
  <c r="Y1851" i="2" s="1"/>
  <c r="U1851" i="2"/>
  <c r="V1851" i="2" s="1"/>
  <c r="T1851" i="2"/>
  <c r="Q1851" i="2"/>
  <c r="AC1850" i="2"/>
  <c r="X1850" i="2"/>
  <c r="Y1850" i="2" s="1"/>
  <c r="U1850" i="2"/>
  <c r="V1850" i="2" s="1"/>
  <c r="T1850" i="2"/>
  <c r="Q1850" i="2"/>
  <c r="AC1849" i="2"/>
  <c r="X1849" i="2"/>
  <c r="Y1849" i="2" s="1"/>
  <c r="U1849" i="2"/>
  <c r="V1849" i="2" s="1"/>
  <c r="T1849" i="2"/>
  <c r="Q1849" i="2"/>
  <c r="AC1848" i="2"/>
  <c r="X1848" i="2"/>
  <c r="Y1848" i="2" s="1"/>
  <c r="U1848" i="2"/>
  <c r="V1848" i="2" s="1"/>
  <c r="T1848" i="2"/>
  <c r="Q1848" i="2"/>
  <c r="AC1847" i="2"/>
  <c r="X1847" i="2"/>
  <c r="Y1847" i="2" s="1"/>
  <c r="U1847" i="2"/>
  <c r="V1847" i="2" s="1"/>
  <c r="T1847" i="2"/>
  <c r="Q1847" i="2"/>
  <c r="AC1846" i="2"/>
  <c r="X1846" i="2"/>
  <c r="Y1846" i="2" s="1"/>
  <c r="U1846" i="2"/>
  <c r="V1846" i="2" s="1"/>
  <c r="T1846" i="2"/>
  <c r="Q1846" i="2"/>
  <c r="AC1845" i="2"/>
  <c r="X1845" i="2"/>
  <c r="Y1845" i="2" s="1"/>
  <c r="U1845" i="2"/>
  <c r="V1845" i="2" s="1"/>
  <c r="T1845" i="2"/>
  <c r="Q1845" i="2"/>
  <c r="AC1844" i="2"/>
  <c r="X1844" i="2"/>
  <c r="Y1844" i="2" s="1"/>
  <c r="U1844" i="2"/>
  <c r="V1844" i="2" s="1"/>
  <c r="T1844" i="2"/>
  <c r="Q1844" i="2"/>
  <c r="AC1843" i="2"/>
  <c r="X1843" i="2"/>
  <c r="Y1843" i="2" s="1"/>
  <c r="U1843" i="2"/>
  <c r="V1843" i="2" s="1"/>
  <c r="T1843" i="2"/>
  <c r="Q1843" i="2"/>
  <c r="AC1842" i="2"/>
  <c r="X1842" i="2"/>
  <c r="Y1842" i="2" s="1"/>
  <c r="U1842" i="2"/>
  <c r="V1842" i="2" s="1"/>
  <c r="T1842" i="2"/>
  <c r="Q1842" i="2"/>
  <c r="AC1841" i="2"/>
  <c r="X1841" i="2"/>
  <c r="Y1841" i="2" s="1"/>
  <c r="U1841" i="2"/>
  <c r="V1841" i="2" s="1"/>
  <c r="T1841" i="2"/>
  <c r="Q1841" i="2"/>
  <c r="AC1840" i="2"/>
  <c r="X1840" i="2"/>
  <c r="Y1840" i="2" s="1"/>
  <c r="U1840" i="2"/>
  <c r="V1840" i="2" s="1"/>
  <c r="T1840" i="2"/>
  <c r="Q1840" i="2"/>
  <c r="AC1839" i="2"/>
  <c r="X1839" i="2"/>
  <c r="Y1839" i="2" s="1"/>
  <c r="U1839" i="2"/>
  <c r="V1839" i="2" s="1"/>
  <c r="T1839" i="2"/>
  <c r="Q1839" i="2"/>
  <c r="AC1838" i="2"/>
  <c r="X1838" i="2"/>
  <c r="Y1838" i="2" s="1"/>
  <c r="U1838" i="2"/>
  <c r="V1838" i="2" s="1"/>
  <c r="T1838" i="2"/>
  <c r="Q1838" i="2"/>
  <c r="AC1837" i="2"/>
  <c r="X1837" i="2"/>
  <c r="Y1837" i="2" s="1"/>
  <c r="U1837" i="2"/>
  <c r="V1837" i="2" s="1"/>
  <c r="T1837" i="2"/>
  <c r="Q1837" i="2"/>
  <c r="AC1836" i="2"/>
  <c r="X1836" i="2"/>
  <c r="Y1836" i="2" s="1"/>
  <c r="U1836" i="2"/>
  <c r="V1836" i="2" s="1"/>
  <c r="T1836" i="2"/>
  <c r="Q1836" i="2"/>
  <c r="AC1835" i="2"/>
  <c r="X1835" i="2"/>
  <c r="Y1835" i="2" s="1"/>
  <c r="U1835" i="2"/>
  <c r="V1835" i="2" s="1"/>
  <c r="T1835" i="2"/>
  <c r="Q1835" i="2"/>
  <c r="AC1834" i="2"/>
  <c r="X1834" i="2"/>
  <c r="Y1834" i="2" s="1"/>
  <c r="U1834" i="2"/>
  <c r="V1834" i="2" s="1"/>
  <c r="T1834" i="2"/>
  <c r="Q1834" i="2"/>
  <c r="AC1833" i="2"/>
  <c r="X1833" i="2"/>
  <c r="Y1833" i="2" s="1"/>
  <c r="U1833" i="2"/>
  <c r="V1833" i="2" s="1"/>
  <c r="T1833" i="2"/>
  <c r="Q1833" i="2"/>
  <c r="AC1832" i="2"/>
  <c r="X1832" i="2"/>
  <c r="Y1832" i="2" s="1"/>
  <c r="U1832" i="2"/>
  <c r="V1832" i="2" s="1"/>
  <c r="T1832" i="2"/>
  <c r="Q1832" i="2"/>
  <c r="AC1831" i="2"/>
  <c r="X1831" i="2"/>
  <c r="Y1831" i="2" s="1"/>
  <c r="U1831" i="2"/>
  <c r="V1831" i="2" s="1"/>
  <c r="T1831" i="2"/>
  <c r="Q1831" i="2"/>
  <c r="AC1830" i="2"/>
  <c r="X1830" i="2"/>
  <c r="Y1830" i="2" s="1"/>
  <c r="U1830" i="2"/>
  <c r="V1830" i="2" s="1"/>
  <c r="T1830" i="2"/>
  <c r="Q1830" i="2"/>
  <c r="AC1829" i="2"/>
  <c r="X1829" i="2"/>
  <c r="Y1829" i="2" s="1"/>
  <c r="U1829" i="2"/>
  <c r="V1829" i="2" s="1"/>
  <c r="T1829" i="2"/>
  <c r="Q1829" i="2"/>
  <c r="AC1828" i="2"/>
  <c r="X1828" i="2"/>
  <c r="Y1828" i="2" s="1"/>
  <c r="U1828" i="2"/>
  <c r="V1828" i="2" s="1"/>
  <c r="T1828" i="2"/>
  <c r="Q1828" i="2"/>
  <c r="AC1827" i="2"/>
  <c r="X1827" i="2"/>
  <c r="Y1827" i="2" s="1"/>
  <c r="U1827" i="2"/>
  <c r="V1827" i="2" s="1"/>
  <c r="T1827" i="2"/>
  <c r="Q1827" i="2"/>
  <c r="AC1826" i="2"/>
  <c r="X1826" i="2"/>
  <c r="Y1826" i="2" s="1"/>
  <c r="U1826" i="2"/>
  <c r="V1826" i="2" s="1"/>
  <c r="T1826" i="2"/>
  <c r="Q1826" i="2"/>
  <c r="AC1825" i="2"/>
  <c r="X1825" i="2"/>
  <c r="Y1825" i="2" s="1"/>
  <c r="U1825" i="2"/>
  <c r="V1825" i="2" s="1"/>
  <c r="T1825" i="2"/>
  <c r="Q1825" i="2"/>
  <c r="AC1824" i="2"/>
  <c r="X1824" i="2"/>
  <c r="Y1824" i="2" s="1"/>
  <c r="U1824" i="2"/>
  <c r="V1824" i="2" s="1"/>
  <c r="T1824" i="2"/>
  <c r="Q1824" i="2"/>
  <c r="AC1823" i="2"/>
  <c r="X1823" i="2"/>
  <c r="Y1823" i="2" s="1"/>
  <c r="U1823" i="2"/>
  <c r="V1823" i="2" s="1"/>
  <c r="T1823" i="2"/>
  <c r="Q1823" i="2"/>
  <c r="AC1822" i="2"/>
  <c r="X1822" i="2"/>
  <c r="Y1822" i="2" s="1"/>
  <c r="U1822" i="2"/>
  <c r="V1822" i="2" s="1"/>
  <c r="T1822" i="2"/>
  <c r="Q1822" i="2"/>
  <c r="AC1821" i="2"/>
  <c r="X1821" i="2"/>
  <c r="Y1821" i="2" s="1"/>
  <c r="U1821" i="2"/>
  <c r="V1821" i="2" s="1"/>
  <c r="T1821" i="2"/>
  <c r="Q1821" i="2"/>
  <c r="AC1820" i="2"/>
  <c r="X1820" i="2"/>
  <c r="Y1820" i="2" s="1"/>
  <c r="U1820" i="2"/>
  <c r="V1820" i="2" s="1"/>
  <c r="T1820" i="2"/>
  <c r="Q1820" i="2"/>
  <c r="AC1819" i="2"/>
  <c r="X1819" i="2"/>
  <c r="Y1819" i="2" s="1"/>
  <c r="U1819" i="2"/>
  <c r="V1819" i="2" s="1"/>
  <c r="T1819" i="2"/>
  <c r="Q1819" i="2"/>
  <c r="AC1818" i="2"/>
  <c r="X1818" i="2"/>
  <c r="Y1818" i="2" s="1"/>
  <c r="U1818" i="2"/>
  <c r="V1818" i="2" s="1"/>
  <c r="T1818" i="2"/>
  <c r="Q1818" i="2"/>
  <c r="AC1817" i="2"/>
  <c r="X1817" i="2"/>
  <c r="Y1817" i="2" s="1"/>
  <c r="U1817" i="2"/>
  <c r="V1817" i="2" s="1"/>
  <c r="T1817" i="2"/>
  <c r="Q1817" i="2"/>
  <c r="AC1816" i="2"/>
  <c r="X1816" i="2"/>
  <c r="Y1816" i="2" s="1"/>
  <c r="U1816" i="2"/>
  <c r="V1816" i="2" s="1"/>
  <c r="T1816" i="2"/>
  <c r="Q1816" i="2"/>
  <c r="AC1815" i="2"/>
  <c r="X1815" i="2"/>
  <c r="Y1815" i="2" s="1"/>
  <c r="U1815" i="2"/>
  <c r="V1815" i="2" s="1"/>
  <c r="T1815" i="2"/>
  <c r="Q1815" i="2"/>
  <c r="AC1814" i="2"/>
  <c r="X1814" i="2"/>
  <c r="Y1814" i="2" s="1"/>
  <c r="U1814" i="2"/>
  <c r="V1814" i="2" s="1"/>
  <c r="T1814" i="2"/>
  <c r="Q1814" i="2"/>
  <c r="AC1813" i="2"/>
  <c r="X1813" i="2"/>
  <c r="Y1813" i="2" s="1"/>
  <c r="U1813" i="2"/>
  <c r="V1813" i="2" s="1"/>
  <c r="T1813" i="2"/>
  <c r="Q1813" i="2"/>
  <c r="AC1812" i="2"/>
  <c r="X1812" i="2"/>
  <c r="Y1812" i="2" s="1"/>
  <c r="U1812" i="2"/>
  <c r="V1812" i="2" s="1"/>
  <c r="T1812" i="2"/>
  <c r="Q1812" i="2"/>
  <c r="AC1811" i="2"/>
  <c r="X1811" i="2"/>
  <c r="Y1811" i="2" s="1"/>
  <c r="U1811" i="2"/>
  <c r="V1811" i="2" s="1"/>
  <c r="T1811" i="2"/>
  <c r="Q1811" i="2"/>
  <c r="AC1810" i="2"/>
  <c r="X1810" i="2"/>
  <c r="Y1810" i="2" s="1"/>
  <c r="U1810" i="2"/>
  <c r="V1810" i="2" s="1"/>
  <c r="T1810" i="2"/>
  <c r="Q1810" i="2"/>
  <c r="AC1809" i="2"/>
  <c r="X1809" i="2"/>
  <c r="Y1809" i="2" s="1"/>
  <c r="U1809" i="2"/>
  <c r="V1809" i="2" s="1"/>
  <c r="T1809" i="2"/>
  <c r="Q1809" i="2"/>
  <c r="AC1808" i="2"/>
  <c r="X1808" i="2"/>
  <c r="Y1808" i="2" s="1"/>
  <c r="U1808" i="2"/>
  <c r="V1808" i="2" s="1"/>
  <c r="T1808" i="2"/>
  <c r="Q1808" i="2"/>
  <c r="AC1807" i="2"/>
  <c r="X1807" i="2"/>
  <c r="Y1807" i="2" s="1"/>
  <c r="U1807" i="2"/>
  <c r="V1807" i="2" s="1"/>
  <c r="T1807" i="2"/>
  <c r="Q1807" i="2"/>
  <c r="AC1806" i="2"/>
  <c r="X1806" i="2"/>
  <c r="Y1806" i="2" s="1"/>
  <c r="U1806" i="2"/>
  <c r="V1806" i="2" s="1"/>
  <c r="T1806" i="2"/>
  <c r="Q1806" i="2"/>
  <c r="AC1805" i="2"/>
  <c r="X1805" i="2"/>
  <c r="Y1805" i="2" s="1"/>
  <c r="U1805" i="2"/>
  <c r="V1805" i="2" s="1"/>
  <c r="T1805" i="2"/>
  <c r="Q1805" i="2"/>
  <c r="AC1804" i="2"/>
  <c r="X1804" i="2"/>
  <c r="Y1804" i="2" s="1"/>
  <c r="U1804" i="2"/>
  <c r="V1804" i="2" s="1"/>
  <c r="T1804" i="2"/>
  <c r="Q1804" i="2"/>
  <c r="AC1803" i="2"/>
  <c r="X1803" i="2"/>
  <c r="Y1803" i="2" s="1"/>
  <c r="U1803" i="2"/>
  <c r="V1803" i="2" s="1"/>
  <c r="T1803" i="2"/>
  <c r="Q1803" i="2"/>
  <c r="AC1802" i="2"/>
  <c r="X1802" i="2"/>
  <c r="Y1802" i="2" s="1"/>
  <c r="U1802" i="2"/>
  <c r="V1802" i="2" s="1"/>
  <c r="T1802" i="2"/>
  <c r="Q1802" i="2"/>
  <c r="AC1801" i="2"/>
  <c r="X1801" i="2"/>
  <c r="Y1801" i="2" s="1"/>
  <c r="U1801" i="2"/>
  <c r="V1801" i="2" s="1"/>
  <c r="T1801" i="2"/>
  <c r="Q1801" i="2"/>
  <c r="AC1800" i="2"/>
  <c r="X1800" i="2"/>
  <c r="Y1800" i="2" s="1"/>
  <c r="U1800" i="2"/>
  <c r="V1800" i="2" s="1"/>
  <c r="T1800" i="2"/>
  <c r="Q1800" i="2"/>
  <c r="AC1799" i="2"/>
  <c r="X1799" i="2"/>
  <c r="Y1799" i="2" s="1"/>
  <c r="U1799" i="2"/>
  <c r="V1799" i="2" s="1"/>
  <c r="T1799" i="2"/>
  <c r="Q1799" i="2"/>
  <c r="AC1798" i="2"/>
  <c r="X1798" i="2"/>
  <c r="Y1798" i="2" s="1"/>
  <c r="U1798" i="2"/>
  <c r="V1798" i="2" s="1"/>
  <c r="T1798" i="2"/>
  <c r="Q1798" i="2"/>
  <c r="AC1797" i="2"/>
  <c r="X1797" i="2"/>
  <c r="Y1797" i="2" s="1"/>
  <c r="U1797" i="2"/>
  <c r="V1797" i="2" s="1"/>
  <c r="T1797" i="2"/>
  <c r="Q1797" i="2"/>
  <c r="AC1796" i="2"/>
  <c r="X1796" i="2"/>
  <c r="Y1796" i="2" s="1"/>
  <c r="U1796" i="2"/>
  <c r="V1796" i="2" s="1"/>
  <c r="T1796" i="2"/>
  <c r="Q1796" i="2"/>
  <c r="AC1795" i="2"/>
  <c r="X1795" i="2"/>
  <c r="Y1795" i="2" s="1"/>
  <c r="U1795" i="2"/>
  <c r="V1795" i="2" s="1"/>
  <c r="T1795" i="2"/>
  <c r="Q1795" i="2"/>
  <c r="AC1794" i="2"/>
  <c r="X1794" i="2"/>
  <c r="Y1794" i="2" s="1"/>
  <c r="U1794" i="2"/>
  <c r="V1794" i="2" s="1"/>
  <c r="T1794" i="2"/>
  <c r="Q1794" i="2"/>
  <c r="AC1793" i="2"/>
  <c r="X1793" i="2"/>
  <c r="Y1793" i="2" s="1"/>
  <c r="U1793" i="2"/>
  <c r="V1793" i="2" s="1"/>
  <c r="T1793" i="2"/>
  <c r="Q1793" i="2"/>
  <c r="AC1792" i="2"/>
  <c r="X1792" i="2"/>
  <c r="Y1792" i="2" s="1"/>
  <c r="U1792" i="2"/>
  <c r="V1792" i="2" s="1"/>
  <c r="T1792" i="2"/>
  <c r="Q1792" i="2"/>
  <c r="AC1791" i="2"/>
  <c r="X1791" i="2"/>
  <c r="Y1791" i="2" s="1"/>
  <c r="U1791" i="2"/>
  <c r="V1791" i="2" s="1"/>
  <c r="T1791" i="2"/>
  <c r="Q1791" i="2"/>
  <c r="AC1790" i="2"/>
  <c r="X1790" i="2"/>
  <c r="Y1790" i="2" s="1"/>
  <c r="U1790" i="2"/>
  <c r="V1790" i="2" s="1"/>
  <c r="T1790" i="2"/>
  <c r="AC1789" i="2"/>
  <c r="X1789" i="2"/>
  <c r="Y1789" i="2" s="1"/>
  <c r="U1789" i="2"/>
  <c r="V1789" i="2" s="1"/>
  <c r="T1789" i="2"/>
  <c r="Q1789" i="2"/>
  <c r="AC1788" i="2"/>
  <c r="X1788" i="2"/>
  <c r="Y1788" i="2" s="1"/>
  <c r="U1788" i="2"/>
  <c r="V1788" i="2" s="1"/>
  <c r="T1788" i="2"/>
  <c r="Q1788" i="2"/>
  <c r="AC1787" i="2"/>
  <c r="X1787" i="2"/>
  <c r="Y1787" i="2" s="1"/>
  <c r="U1787" i="2"/>
  <c r="V1787" i="2" s="1"/>
  <c r="T1787" i="2"/>
  <c r="Q1787" i="2"/>
  <c r="AC1786" i="2"/>
  <c r="X1786" i="2"/>
  <c r="Y1786" i="2" s="1"/>
  <c r="U1786" i="2"/>
  <c r="V1786" i="2" s="1"/>
  <c r="T1786" i="2"/>
  <c r="Q1786" i="2"/>
  <c r="AC1785" i="2"/>
  <c r="X1785" i="2"/>
  <c r="Y1785" i="2" s="1"/>
  <c r="U1785" i="2"/>
  <c r="V1785" i="2" s="1"/>
  <c r="T1785" i="2"/>
  <c r="Q1785" i="2"/>
  <c r="AC1784" i="2"/>
  <c r="X1784" i="2"/>
  <c r="Y1784" i="2" s="1"/>
  <c r="U1784" i="2"/>
  <c r="V1784" i="2" s="1"/>
  <c r="T1784" i="2"/>
  <c r="Q1784" i="2"/>
  <c r="AC1783" i="2"/>
  <c r="X1783" i="2"/>
  <c r="Y1783" i="2" s="1"/>
  <c r="U1783" i="2"/>
  <c r="V1783" i="2" s="1"/>
  <c r="T1783" i="2"/>
  <c r="Q1783" i="2"/>
  <c r="AC1782" i="2"/>
  <c r="X1782" i="2"/>
  <c r="Y1782" i="2" s="1"/>
  <c r="U1782" i="2"/>
  <c r="V1782" i="2" s="1"/>
  <c r="T1782" i="2"/>
  <c r="Q1782" i="2"/>
  <c r="AC1781" i="2"/>
  <c r="X1781" i="2"/>
  <c r="Y1781" i="2" s="1"/>
  <c r="U1781" i="2"/>
  <c r="V1781" i="2" s="1"/>
  <c r="T1781" i="2"/>
  <c r="Q1781" i="2"/>
  <c r="AC1780" i="2"/>
  <c r="X1780" i="2"/>
  <c r="Y1780" i="2" s="1"/>
  <c r="U1780" i="2"/>
  <c r="V1780" i="2" s="1"/>
  <c r="T1780" i="2"/>
  <c r="Q1780" i="2"/>
  <c r="AC1779" i="2"/>
  <c r="X1779" i="2"/>
  <c r="Y1779" i="2" s="1"/>
  <c r="U1779" i="2"/>
  <c r="V1779" i="2" s="1"/>
  <c r="T1779" i="2"/>
  <c r="Q1779" i="2"/>
  <c r="AC1778" i="2"/>
  <c r="X1778" i="2"/>
  <c r="Y1778" i="2" s="1"/>
  <c r="U1778" i="2"/>
  <c r="V1778" i="2" s="1"/>
  <c r="T1778" i="2"/>
  <c r="Q1778" i="2"/>
  <c r="AC1777" i="2"/>
  <c r="X1777" i="2"/>
  <c r="Y1777" i="2" s="1"/>
  <c r="U1777" i="2"/>
  <c r="V1777" i="2" s="1"/>
  <c r="T1777" i="2"/>
  <c r="Q1777" i="2"/>
  <c r="AC1776" i="2"/>
  <c r="X1776" i="2"/>
  <c r="Y1776" i="2" s="1"/>
  <c r="U1776" i="2"/>
  <c r="V1776" i="2" s="1"/>
  <c r="T1776" i="2"/>
  <c r="Q1776" i="2"/>
  <c r="AC1775" i="2"/>
  <c r="X1775" i="2"/>
  <c r="Y1775" i="2" s="1"/>
  <c r="U1775" i="2"/>
  <c r="V1775" i="2" s="1"/>
  <c r="T1775" i="2"/>
  <c r="Q1775" i="2"/>
  <c r="AC1774" i="2"/>
  <c r="X1774" i="2"/>
  <c r="Y1774" i="2" s="1"/>
  <c r="U1774" i="2"/>
  <c r="V1774" i="2" s="1"/>
  <c r="T1774" i="2"/>
  <c r="Q1774" i="2"/>
  <c r="AC1773" i="2"/>
  <c r="X1773" i="2"/>
  <c r="Y1773" i="2" s="1"/>
  <c r="U1773" i="2"/>
  <c r="V1773" i="2" s="1"/>
  <c r="T1773" i="2"/>
  <c r="Q1773" i="2"/>
  <c r="AC1772" i="2"/>
  <c r="X1772" i="2"/>
  <c r="Y1772" i="2" s="1"/>
  <c r="U1772" i="2"/>
  <c r="V1772" i="2" s="1"/>
  <c r="T1772" i="2"/>
  <c r="Q1772" i="2"/>
  <c r="AC1771" i="2"/>
  <c r="X1771" i="2"/>
  <c r="Y1771" i="2" s="1"/>
  <c r="U1771" i="2"/>
  <c r="V1771" i="2" s="1"/>
  <c r="T1771" i="2"/>
  <c r="Q1771" i="2"/>
  <c r="AC1770" i="2"/>
  <c r="X1770" i="2"/>
  <c r="Y1770" i="2" s="1"/>
  <c r="U1770" i="2"/>
  <c r="V1770" i="2" s="1"/>
  <c r="T1770" i="2"/>
  <c r="Q1770" i="2"/>
  <c r="AC1769" i="2"/>
  <c r="X1769" i="2"/>
  <c r="Y1769" i="2" s="1"/>
  <c r="U1769" i="2"/>
  <c r="V1769" i="2" s="1"/>
  <c r="T1769" i="2"/>
  <c r="Q1769" i="2"/>
  <c r="AC1768" i="2"/>
  <c r="X1768" i="2"/>
  <c r="Y1768" i="2" s="1"/>
  <c r="U1768" i="2"/>
  <c r="V1768" i="2" s="1"/>
  <c r="T1768" i="2"/>
  <c r="Q1768" i="2"/>
  <c r="AC1767" i="2"/>
  <c r="X1767" i="2"/>
  <c r="Y1767" i="2" s="1"/>
  <c r="U1767" i="2"/>
  <c r="V1767" i="2" s="1"/>
  <c r="T1767" i="2"/>
  <c r="Q1767" i="2"/>
  <c r="AC1766" i="2"/>
  <c r="X1766" i="2"/>
  <c r="Y1766" i="2" s="1"/>
  <c r="U1766" i="2"/>
  <c r="V1766" i="2" s="1"/>
  <c r="T1766" i="2"/>
  <c r="Q1766" i="2"/>
  <c r="AC1765" i="2"/>
  <c r="X1765" i="2"/>
  <c r="Y1765" i="2" s="1"/>
  <c r="U1765" i="2"/>
  <c r="V1765" i="2" s="1"/>
  <c r="T1765" i="2"/>
  <c r="Q1765" i="2"/>
  <c r="AC1764" i="2"/>
  <c r="X1764" i="2"/>
  <c r="Y1764" i="2" s="1"/>
  <c r="U1764" i="2"/>
  <c r="V1764" i="2" s="1"/>
  <c r="T1764" i="2"/>
  <c r="Q1764" i="2"/>
  <c r="AC1763" i="2"/>
  <c r="X1763" i="2"/>
  <c r="Y1763" i="2" s="1"/>
  <c r="U1763" i="2"/>
  <c r="V1763" i="2" s="1"/>
  <c r="T1763" i="2"/>
  <c r="Q1763" i="2"/>
  <c r="AC1762" i="2"/>
  <c r="X1762" i="2"/>
  <c r="Y1762" i="2" s="1"/>
  <c r="U1762" i="2"/>
  <c r="V1762" i="2" s="1"/>
  <c r="T1762" i="2"/>
  <c r="Q1762" i="2"/>
  <c r="AC1761" i="2"/>
  <c r="X1761" i="2"/>
  <c r="Y1761" i="2" s="1"/>
  <c r="U1761" i="2"/>
  <c r="V1761" i="2" s="1"/>
  <c r="T1761" i="2"/>
  <c r="Q1761" i="2"/>
  <c r="AC1760" i="2"/>
  <c r="X1760" i="2"/>
  <c r="Y1760" i="2" s="1"/>
  <c r="U1760" i="2"/>
  <c r="V1760" i="2" s="1"/>
  <c r="T1760" i="2"/>
  <c r="Q1760" i="2"/>
  <c r="AC1759" i="2"/>
  <c r="X1759" i="2"/>
  <c r="Y1759" i="2" s="1"/>
  <c r="U1759" i="2"/>
  <c r="V1759" i="2" s="1"/>
  <c r="T1759" i="2"/>
  <c r="Q1759" i="2"/>
  <c r="AC1758" i="2"/>
  <c r="X1758" i="2"/>
  <c r="Y1758" i="2" s="1"/>
  <c r="U1758" i="2"/>
  <c r="V1758" i="2" s="1"/>
  <c r="T1758" i="2"/>
  <c r="Q1758" i="2"/>
  <c r="AC1757" i="2"/>
  <c r="X1757" i="2"/>
  <c r="Y1757" i="2" s="1"/>
  <c r="U1757" i="2"/>
  <c r="V1757" i="2" s="1"/>
  <c r="T1757" i="2"/>
  <c r="Q1757" i="2"/>
  <c r="AC1756" i="2"/>
  <c r="X1756" i="2"/>
  <c r="Y1756" i="2" s="1"/>
  <c r="U1756" i="2"/>
  <c r="V1756" i="2" s="1"/>
  <c r="T1756" i="2"/>
  <c r="Q1756" i="2"/>
  <c r="AC1755" i="2"/>
  <c r="X1755" i="2"/>
  <c r="Y1755" i="2" s="1"/>
  <c r="U1755" i="2"/>
  <c r="V1755" i="2" s="1"/>
  <c r="T1755" i="2"/>
  <c r="Q1755" i="2"/>
  <c r="AC1754" i="2"/>
  <c r="X1754" i="2"/>
  <c r="Y1754" i="2" s="1"/>
  <c r="U1754" i="2"/>
  <c r="V1754" i="2" s="1"/>
  <c r="T1754" i="2"/>
  <c r="Q1754" i="2"/>
  <c r="AC1753" i="2"/>
  <c r="X1753" i="2"/>
  <c r="Y1753" i="2" s="1"/>
  <c r="U1753" i="2"/>
  <c r="V1753" i="2" s="1"/>
  <c r="T1753" i="2"/>
  <c r="Q1753" i="2"/>
  <c r="AC1752" i="2"/>
  <c r="X1752" i="2"/>
  <c r="Y1752" i="2" s="1"/>
  <c r="U1752" i="2"/>
  <c r="V1752" i="2" s="1"/>
  <c r="T1752" i="2"/>
  <c r="Q1752" i="2"/>
  <c r="AC1751" i="2"/>
  <c r="X1751" i="2"/>
  <c r="Y1751" i="2" s="1"/>
  <c r="U1751" i="2"/>
  <c r="V1751" i="2" s="1"/>
  <c r="T1751" i="2"/>
  <c r="Q1751" i="2"/>
  <c r="AC1750" i="2"/>
  <c r="X1750" i="2"/>
  <c r="Y1750" i="2" s="1"/>
  <c r="U1750" i="2"/>
  <c r="V1750" i="2" s="1"/>
  <c r="T1750" i="2"/>
  <c r="Q1750" i="2"/>
  <c r="AC1749" i="2"/>
  <c r="X1749" i="2"/>
  <c r="Y1749" i="2" s="1"/>
  <c r="U1749" i="2"/>
  <c r="V1749" i="2" s="1"/>
  <c r="T1749" i="2"/>
  <c r="Q1749" i="2"/>
  <c r="AC1748" i="2"/>
  <c r="X1748" i="2"/>
  <c r="Y1748" i="2" s="1"/>
  <c r="U1748" i="2"/>
  <c r="V1748" i="2" s="1"/>
  <c r="T1748" i="2"/>
  <c r="Q1748" i="2"/>
  <c r="AC1747" i="2"/>
  <c r="X1747" i="2"/>
  <c r="Y1747" i="2" s="1"/>
  <c r="U1747" i="2"/>
  <c r="V1747" i="2" s="1"/>
  <c r="T1747" i="2"/>
  <c r="Q1747" i="2"/>
  <c r="AC1746" i="2"/>
  <c r="X1746" i="2"/>
  <c r="Y1746" i="2" s="1"/>
  <c r="U1746" i="2"/>
  <c r="V1746" i="2" s="1"/>
  <c r="T1746" i="2"/>
  <c r="Q1746" i="2"/>
  <c r="AC1745" i="2"/>
  <c r="X1745" i="2"/>
  <c r="Y1745" i="2" s="1"/>
  <c r="U1745" i="2"/>
  <c r="V1745" i="2" s="1"/>
  <c r="T1745" i="2"/>
  <c r="Q1745" i="2"/>
  <c r="AC1744" i="2"/>
  <c r="X1744" i="2"/>
  <c r="Y1744" i="2" s="1"/>
  <c r="U1744" i="2"/>
  <c r="V1744" i="2" s="1"/>
  <c r="T1744" i="2"/>
  <c r="Q1744" i="2"/>
  <c r="AC1743" i="2"/>
  <c r="X1743" i="2"/>
  <c r="Y1743" i="2" s="1"/>
  <c r="U1743" i="2"/>
  <c r="V1743" i="2" s="1"/>
  <c r="T1743" i="2"/>
  <c r="Q1743" i="2"/>
  <c r="AC1742" i="2"/>
  <c r="X1742" i="2"/>
  <c r="Y1742" i="2" s="1"/>
  <c r="U1742" i="2"/>
  <c r="V1742" i="2" s="1"/>
  <c r="T1742" i="2"/>
  <c r="Q1742" i="2"/>
  <c r="AC1741" i="2"/>
  <c r="X1741" i="2"/>
  <c r="Y1741" i="2" s="1"/>
  <c r="U1741" i="2"/>
  <c r="V1741" i="2" s="1"/>
  <c r="T1741" i="2"/>
  <c r="Q1741" i="2"/>
  <c r="AC1740" i="2"/>
  <c r="X1740" i="2"/>
  <c r="Y1740" i="2" s="1"/>
  <c r="U1740" i="2"/>
  <c r="V1740" i="2" s="1"/>
  <c r="T1740" i="2"/>
  <c r="Q1740" i="2"/>
  <c r="AC1739" i="2"/>
  <c r="X1739" i="2"/>
  <c r="Y1739" i="2" s="1"/>
  <c r="U1739" i="2"/>
  <c r="V1739" i="2" s="1"/>
  <c r="T1739" i="2"/>
  <c r="Q1739" i="2"/>
  <c r="AC1738" i="2"/>
  <c r="X1738" i="2"/>
  <c r="Y1738" i="2" s="1"/>
  <c r="U1738" i="2"/>
  <c r="V1738" i="2" s="1"/>
  <c r="T1738" i="2"/>
  <c r="Q1738" i="2"/>
  <c r="AC1737" i="2"/>
  <c r="X1737" i="2"/>
  <c r="Y1737" i="2" s="1"/>
  <c r="U1737" i="2"/>
  <c r="V1737" i="2" s="1"/>
  <c r="T1737" i="2"/>
  <c r="Q1737" i="2"/>
  <c r="AC1736" i="2"/>
  <c r="X1736" i="2"/>
  <c r="Y1736" i="2" s="1"/>
  <c r="U1736" i="2"/>
  <c r="V1736" i="2" s="1"/>
  <c r="T1736" i="2"/>
  <c r="Q1736" i="2"/>
  <c r="AC1735" i="2"/>
  <c r="X1735" i="2"/>
  <c r="Y1735" i="2" s="1"/>
  <c r="U1735" i="2"/>
  <c r="V1735" i="2" s="1"/>
  <c r="T1735" i="2"/>
  <c r="Q1735" i="2"/>
  <c r="AC1734" i="2"/>
  <c r="X1734" i="2"/>
  <c r="Y1734" i="2" s="1"/>
  <c r="U1734" i="2"/>
  <c r="V1734" i="2" s="1"/>
  <c r="T1734" i="2"/>
  <c r="Q1734" i="2"/>
  <c r="AC1733" i="2"/>
  <c r="X1733" i="2"/>
  <c r="Y1733" i="2" s="1"/>
  <c r="U1733" i="2"/>
  <c r="V1733" i="2" s="1"/>
  <c r="T1733" i="2"/>
  <c r="Q1733" i="2"/>
  <c r="AC1732" i="2"/>
  <c r="X1732" i="2"/>
  <c r="Y1732" i="2" s="1"/>
  <c r="U1732" i="2"/>
  <c r="V1732" i="2" s="1"/>
  <c r="T1732" i="2"/>
  <c r="Q1732" i="2"/>
  <c r="AC1731" i="2"/>
  <c r="X1731" i="2"/>
  <c r="Y1731" i="2" s="1"/>
  <c r="U1731" i="2"/>
  <c r="V1731" i="2" s="1"/>
  <c r="T1731" i="2"/>
  <c r="Q1731" i="2"/>
  <c r="AC1730" i="2"/>
  <c r="X1730" i="2"/>
  <c r="Y1730" i="2" s="1"/>
  <c r="U1730" i="2"/>
  <c r="V1730" i="2" s="1"/>
  <c r="T1730" i="2"/>
  <c r="Q1730" i="2"/>
  <c r="AC1729" i="2"/>
  <c r="X1729" i="2"/>
  <c r="Y1729" i="2" s="1"/>
  <c r="U1729" i="2"/>
  <c r="V1729" i="2" s="1"/>
  <c r="T1729" i="2"/>
  <c r="Q1729" i="2"/>
  <c r="AC1728" i="2"/>
  <c r="X1728" i="2"/>
  <c r="Y1728" i="2" s="1"/>
  <c r="U1728" i="2"/>
  <c r="V1728" i="2" s="1"/>
  <c r="T1728" i="2"/>
  <c r="Q1728" i="2"/>
  <c r="AC1727" i="2"/>
  <c r="X1727" i="2"/>
  <c r="Y1727" i="2" s="1"/>
  <c r="U1727" i="2"/>
  <c r="V1727" i="2" s="1"/>
  <c r="T1727" i="2"/>
  <c r="Q1727" i="2"/>
  <c r="AC1726" i="2"/>
  <c r="X1726" i="2"/>
  <c r="Y1726" i="2" s="1"/>
  <c r="U1726" i="2"/>
  <c r="V1726" i="2" s="1"/>
  <c r="T1726" i="2"/>
  <c r="Q1726" i="2"/>
  <c r="AC1725" i="2"/>
  <c r="X1725" i="2"/>
  <c r="Y1725" i="2" s="1"/>
  <c r="U1725" i="2"/>
  <c r="V1725" i="2" s="1"/>
  <c r="T1725" i="2"/>
  <c r="Q1725" i="2"/>
  <c r="AC1724" i="2"/>
  <c r="X1724" i="2"/>
  <c r="Y1724" i="2" s="1"/>
  <c r="U1724" i="2"/>
  <c r="V1724" i="2" s="1"/>
  <c r="T1724" i="2"/>
  <c r="Q1724" i="2"/>
  <c r="AC1723" i="2"/>
  <c r="X1723" i="2"/>
  <c r="Y1723" i="2" s="1"/>
  <c r="U1723" i="2"/>
  <c r="V1723" i="2" s="1"/>
  <c r="T1723" i="2"/>
  <c r="Q1723" i="2"/>
  <c r="AC1722" i="2"/>
  <c r="X1722" i="2"/>
  <c r="Y1722" i="2" s="1"/>
  <c r="U1722" i="2"/>
  <c r="V1722" i="2" s="1"/>
  <c r="T1722" i="2"/>
  <c r="Q1722" i="2"/>
  <c r="AC1721" i="2"/>
  <c r="X1721" i="2"/>
  <c r="Y1721" i="2" s="1"/>
  <c r="U1721" i="2"/>
  <c r="V1721" i="2" s="1"/>
  <c r="T1721" i="2"/>
  <c r="Q1721" i="2"/>
  <c r="AC1720" i="2"/>
  <c r="X1720" i="2"/>
  <c r="Y1720" i="2" s="1"/>
  <c r="U1720" i="2"/>
  <c r="V1720" i="2" s="1"/>
  <c r="T1720" i="2"/>
  <c r="Q1720" i="2"/>
  <c r="AC1719" i="2"/>
  <c r="X1719" i="2"/>
  <c r="Y1719" i="2" s="1"/>
  <c r="U1719" i="2"/>
  <c r="V1719" i="2" s="1"/>
  <c r="T1719" i="2"/>
  <c r="Q1719" i="2"/>
  <c r="AC1718" i="2"/>
  <c r="X1718" i="2"/>
  <c r="Y1718" i="2" s="1"/>
  <c r="U1718" i="2"/>
  <c r="V1718" i="2" s="1"/>
  <c r="T1718" i="2"/>
  <c r="Q1718" i="2"/>
  <c r="AC1717" i="2"/>
  <c r="X1717" i="2"/>
  <c r="Y1717" i="2" s="1"/>
  <c r="U1717" i="2"/>
  <c r="V1717" i="2" s="1"/>
  <c r="T1717" i="2"/>
  <c r="Q1717" i="2"/>
  <c r="AC1716" i="2"/>
  <c r="X1716" i="2"/>
  <c r="Y1716" i="2" s="1"/>
  <c r="U1716" i="2"/>
  <c r="V1716" i="2" s="1"/>
  <c r="T1716" i="2"/>
  <c r="Q1716" i="2"/>
  <c r="AC1715" i="2"/>
  <c r="X1715" i="2"/>
  <c r="Y1715" i="2" s="1"/>
  <c r="U1715" i="2"/>
  <c r="V1715" i="2" s="1"/>
  <c r="T1715" i="2"/>
  <c r="Q1715" i="2"/>
  <c r="AC1714" i="2"/>
  <c r="X1714" i="2"/>
  <c r="Y1714" i="2" s="1"/>
  <c r="U1714" i="2"/>
  <c r="V1714" i="2" s="1"/>
  <c r="T1714" i="2"/>
  <c r="Q1714" i="2"/>
  <c r="AC1713" i="2"/>
  <c r="X1713" i="2"/>
  <c r="Y1713" i="2" s="1"/>
  <c r="U1713" i="2"/>
  <c r="V1713" i="2" s="1"/>
  <c r="T1713" i="2"/>
  <c r="Q1713" i="2"/>
  <c r="AC1712" i="2"/>
  <c r="X1712" i="2"/>
  <c r="Y1712" i="2" s="1"/>
  <c r="U1712" i="2"/>
  <c r="V1712" i="2" s="1"/>
  <c r="T1712" i="2"/>
  <c r="Q1712" i="2"/>
  <c r="AC1711" i="2"/>
  <c r="X1711" i="2"/>
  <c r="Y1711" i="2" s="1"/>
  <c r="U1711" i="2"/>
  <c r="V1711" i="2" s="1"/>
  <c r="T1711" i="2"/>
  <c r="Q1711" i="2"/>
  <c r="AC1710" i="2"/>
  <c r="X1710" i="2"/>
  <c r="Y1710" i="2" s="1"/>
  <c r="U1710" i="2"/>
  <c r="V1710" i="2" s="1"/>
  <c r="T1710" i="2"/>
  <c r="Q1710" i="2"/>
  <c r="AC1709" i="2"/>
  <c r="X1709" i="2"/>
  <c r="Y1709" i="2" s="1"/>
  <c r="U1709" i="2"/>
  <c r="V1709" i="2" s="1"/>
  <c r="T1709" i="2"/>
  <c r="Q1709" i="2"/>
  <c r="AC1708" i="2"/>
  <c r="X1708" i="2"/>
  <c r="Y1708" i="2" s="1"/>
  <c r="U1708" i="2"/>
  <c r="V1708" i="2" s="1"/>
  <c r="T1708" i="2"/>
  <c r="Q1708" i="2"/>
  <c r="AC1707" i="2"/>
  <c r="X1707" i="2"/>
  <c r="Y1707" i="2" s="1"/>
  <c r="U1707" i="2"/>
  <c r="V1707" i="2" s="1"/>
  <c r="T1707" i="2"/>
  <c r="Q1707" i="2"/>
  <c r="AC1706" i="2"/>
  <c r="X1706" i="2"/>
  <c r="Y1706" i="2" s="1"/>
  <c r="U1706" i="2"/>
  <c r="V1706" i="2" s="1"/>
  <c r="T1706" i="2"/>
  <c r="Q1706" i="2"/>
  <c r="AC1705" i="2"/>
  <c r="X1705" i="2"/>
  <c r="Y1705" i="2" s="1"/>
  <c r="U1705" i="2"/>
  <c r="V1705" i="2" s="1"/>
  <c r="T1705" i="2"/>
  <c r="Q1705" i="2"/>
  <c r="AC1704" i="2"/>
  <c r="X1704" i="2"/>
  <c r="Y1704" i="2" s="1"/>
  <c r="U1704" i="2"/>
  <c r="V1704" i="2" s="1"/>
  <c r="T1704" i="2"/>
  <c r="Q1704" i="2"/>
  <c r="AC1703" i="2"/>
  <c r="X1703" i="2"/>
  <c r="Y1703" i="2" s="1"/>
  <c r="U1703" i="2"/>
  <c r="V1703" i="2" s="1"/>
  <c r="T1703" i="2"/>
  <c r="Q1703" i="2"/>
  <c r="AC1702" i="2"/>
  <c r="X1702" i="2"/>
  <c r="Y1702" i="2" s="1"/>
  <c r="U1702" i="2"/>
  <c r="V1702" i="2" s="1"/>
  <c r="T1702" i="2"/>
  <c r="Q1702" i="2"/>
  <c r="AC1701" i="2"/>
  <c r="X1701" i="2"/>
  <c r="Y1701" i="2" s="1"/>
  <c r="U1701" i="2"/>
  <c r="V1701" i="2" s="1"/>
  <c r="T1701" i="2"/>
  <c r="Q1701" i="2"/>
  <c r="AC1700" i="2"/>
  <c r="X1700" i="2"/>
  <c r="Y1700" i="2" s="1"/>
  <c r="U1700" i="2"/>
  <c r="V1700" i="2" s="1"/>
  <c r="T1700" i="2"/>
  <c r="Q1700" i="2"/>
  <c r="AC1699" i="2"/>
  <c r="X1699" i="2"/>
  <c r="Y1699" i="2" s="1"/>
  <c r="U1699" i="2"/>
  <c r="V1699" i="2" s="1"/>
  <c r="T1699" i="2"/>
  <c r="Q1699" i="2"/>
  <c r="AC1698" i="2"/>
  <c r="X1698" i="2"/>
  <c r="Y1698" i="2" s="1"/>
  <c r="U1698" i="2"/>
  <c r="V1698" i="2" s="1"/>
  <c r="T1698" i="2"/>
  <c r="Q1698" i="2"/>
  <c r="AC1697" i="2"/>
  <c r="X1697" i="2"/>
  <c r="Y1697" i="2" s="1"/>
  <c r="U1697" i="2"/>
  <c r="V1697" i="2" s="1"/>
  <c r="T1697" i="2"/>
  <c r="Q1697" i="2"/>
  <c r="AC1696" i="2"/>
  <c r="X1696" i="2"/>
  <c r="Y1696" i="2" s="1"/>
  <c r="U1696" i="2"/>
  <c r="V1696" i="2" s="1"/>
  <c r="T1696" i="2"/>
  <c r="Q1696" i="2"/>
  <c r="AC1695" i="2"/>
  <c r="X1695" i="2"/>
  <c r="Y1695" i="2" s="1"/>
  <c r="U1695" i="2"/>
  <c r="V1695" i="2" s="1"/>
  <c r="T1695" i="2"/>
  <c r="Q1695" i="2"/>
  <c r="AC1694" i="2"/>
  <c r="X1694" i="2"/>
  <c r="Y1694" i="2" s="1"/>
  <c r="U1694" i="2"/>
  <c r="V1694" i="2" s="1"/>
  <c r="T1694" i="2"/>
  <c r="Q1694" i="2"/>
  <c r="AC1693" i="2"/>
  <c r="X1693" i="2"/>
  <c r="Y1693" i="2" s="1"/>
  <c r="U1693" i="2"/>
  <c r="V1693" i="2" s="1"/>
  <c r="T1693" i="2"/>
  <c r="Q1693" i="2"/>
  <c r="AC1692" i="2"/>
  <c r="X1692" i="2"/>
  <c r="Y1692" i="2" s="1"/>
  <c r="U1692" i="2"/>
  <c r="V1692" i="2" s="1"/>
  <c r="T1692" i="2"/>
  <c r="Q1692" i="2"/>
  <c r="AC1691" i="2"/>
  <c r="X1691" i="2"/>
  <c r="Y1691" i="2" s="1"/>
  <c r="U1691" i="2"/>
  <c r="V1691" i="2" s="1"/>
  <c r="T1691" i="2"/>
  <c r="Q1691" i="2"/>
  <c r="AC1690" i="2"/>
  <c r="X1690" i="2"/>
  <c r="Y1690" i="2" s="1"/>
  <c r="U1690" i="2"/>
  <c r="V1690" i="2" s="1"/>
  <c r="T1690" i="2"/>
  <c r="Q1690" i="2"/>
  <c r="AC1689" i="2"/>
  <c r="X1689" i="2"/>
  <c r="Y1689" i="2" s="1"/>
  <c r="U1689" i="2"/>
  <c r="V1689" i="2" s="1"/>
  <c r="T1689" i="2"/>
  <c r="Q1689" i="2"/>
  <c r="AC1688" i="2"/>
  <c r="X1688" i="2"/>
  <c r="Y1688" i="2" s="1"/>
  <c r="U1688" i="2"/>
  <c r="V1688" i="2" s="1"/>
  <c r="T1688" i="2"/>
  <c r="Q1688" i="2"/>
  <c r="AC1687" i="2"/>
  <c r="X1687" i="2"/>
  <c r="Y1687" i="2" s="1"/>
  <c r="U1687" i="2"/>
  <c r="V1687" i="2" s="1"/>
  <c r="T1687" i="2"/>
  <c r="Q1687" i="2"/>
  <c r="AC1686" i="2"/>
  <c r="X1686" i="2"/>
  <c r="Y1686" i="2" s="1"/>
  <c r="U1686" i="2"/>
  <c r="V1686" i="2" s="1"/>
  <c r="T1686" i="2"/>
  <c r="Q1686" i="2"/>
  <c r="AC1685" i="2"/>
  <c r="X1685" i="2"/>
  <c r="Y1685" i="2" s="1"/>
  <c r="U1685" i="2"/>
  <c r="V1685" i="2" s="1"/>
  <c r="T1685" i="2"/>
  <c r="Q1685" i="2"/>
  <c r="AC1684" i="2"/>
  <c r="X1684" i="2"/>
  <c r="Y1684" i="2" s="1"/>
  <c r="U1684" i="2"/>
  <c r="V1684" i="2" s="1"/>
  <c r="T1684" i="2"/>
  <c r="Q1684" i="2"/>
  <c r="AC1683" i="2"/>
  <c r="X1683" i="2"/>
  <c r="Y1683" i="2" s="1"/>
  <c r="U1683" i="2"/>
  <c r="V1683" i="2" s="1"/>
  <c r="T1683" i="2"/>
  <c r="Q1683" i="2"/>
  <c r="AC1682" i="2"/>
  <c r="X1682" i="2"/>
  <c r="Y1682" i="2" s="1"/>
  <c r="U1682" i="2"/>
  <c r="V1682" i="2" s="1"/>
  <c r="T1682" i="2"/>
  <c r="Q1682" i="2"/>
  <c r="AC1681" i="2"/>
  <c r="X1681" i="2"/>
  <c r="Y1681" i="2" s="1"/>
  <c r="U1681" i="2"/>
  <c r="V1681" i="2" s="1"/>
  <c r="T1681" i="2"/>
  <c r="Q1681" i="2"/>
  <c r="AC1680" i="2"/>
  <c r="X1680" i="2"/>
  <c r="Y1680" i="2" s="1"/>
  <c r="U1680" i="2"/>
  <c r="V1680" i="2" s="1"/>
  <c r="T1680" i="2"/>
  <c r="Q1680" i="2"/>
  <c r="AC1679" i="2"/>
  <c r="X1679" i="2"/>
  <c r="Y1679" i="2" s="1"/>
  <c r="U1679" i="2"/>
  <c r="V1679" i="2" s="1"/>
  <c r="T1679" i="2"/>
  <c r="Q1679" i="2"/>
  <c r="AC1678" i="2"/>
  <c r="X1678" i="2"/>
  <c r="Y1678" i="2" s="1"/>
  <c r="U1678" i="2"/>
  <c r="V1678" i="2" s="1"/>
  <c r="T1678" i="2"/>
  <c r="Q1678" i="2"/>
  <c r="AC1677" i="2"/>
  <c r="X1677" i="2"/>
  <c r="Y1677" i="2" s="1"/>
  <c r="U1677" i="2"/>
  <c r="V1677" i="2" s="1"/>
  <c r="T1677" i="2"/>
  <c r="Q1677" i="2"/>
  <c r="AC1676" i="2"/>
  <c r="X1676" i="2"/>
  <c r="Y1676" i="2" s="1"/>
  <c r="U1676" i="2"/>
  <c r="V1676" i="2" s="1"/>
  <c r="T1676" i="2"/>
  <c r="Q1676" i="2"/>
  <c r="AC1675" i="2"/>
  <c r="X1675" i="2"/>
  <c r="Y1675" i="2" s="1"/>
  <c r="U1675" i="2"/>
  <c r="V1675" i="2" s="1"/>
  <c r="T1675" i="2"/>
  <c r="Q1675" i="2"/>
  <c r="AC1674" i="2"/>
  <c r="X1674" i="2"/>
  <c r="Y1674" i="2" s="1"/>
  <c r="U1674" i="2"/>
  <c r="V1674" i="2" s="1"/>
  <c r="T1674" i="2"/>
  <c r="Q1674" i="2"/>
  <c r="AC1673" i="2"/>
  <c r="X1673" i="2"/>
  <c r="Y1673" i="2" s="1"/>
  <c r="U1673" i="2"/>
  <c r="V1673" i="2" s="1"/>
  <c r="T1673" i="2"/>
  <c r="Q1673" i="2"/>
  <c r="AC1672" i="2"/>
  <c r="X1672" i="2"/>
  <c r="Y1672" i="2" s="1"/>
  <c r="U1672" i="2"/>
  <c r="V1672" i="2" s="1"/>
  <c r="T1672" i="2"/>
  <c r="Q1672" i="2"/>
  <c r="AC1671" i="2"/>
  <c r="X1671" i="2"/>
  <c r="Y1671" i="2" s="1"/>
  <c r="U1671" i="2"/>
  <c r="V1671" i="2" s="1"/>
  <c r="T1671" i="2"/>
  <c r="Q1671" i="2"/>
  <c r="AC1670" i="2"/>
  <c r="X1670" i="2"/>
  <c r="Y1670" i="2" s="1"/>
  <c r="U1670" i="2"/>
  <c r="V1670" i="2" s="1"/>
  <c r="T1670" i="2"/>
  <c r="Q1670" i="2"/>
  <c r="AC1669" i="2"/>
  <c r="X1669" i="2"/>
  <c r="Y1669" i="2" s="1"/>
  <c r="U1669" i="2"/>
  <c r="V1669" i="2" s="1"/>
  <c r="T1669" i="2"/>
  <c r="Q1669" i="2"/>
  <c r="AC1668" i="2"/>
  <c r="X1668" i="2"/>
  <c r="Y1668" i="2" s="1"/>
  <c r="U1668" i="2"/>
  <c r="V1668" i="2" s="1"/>
  <c r="T1668" i="2"/>
  <c r="Q1668" i="2"/>
  <c r="AC1667" i="2"/>
  <c r="X1667" i="2"/>
  <c r="Y1667" i="2" s="1"/>
  <c r="U1667" i="2"/>
  <c r="V1667" i="2" s="1"/>
  <c r="T1667" i="2"/>
  <c r="Q1667" i="2"/>
  <c r="AC1666" i="2"/>
  <c r="X1666" i="2"/>
  <c r="Y1666" i="2" s="1"/>
  <c r="U1666" i="2"/>
  <c r="V1666" i="2" s="1"/>
  <c r="T1666" i="2"/>
  <c r="Q1666" i="2"/>
  <c r="AC1665" i="2"/>
  <c r="X1665" i="2"/>
  <c r="Y1665" i="2" s="1"/>
  <c r="U1665" i="2"/>
  <c r="V1665" i="2" s="1"/>
  <c r="T1665" i="2"/>
  <c r="Q1665" i="2"/>
  <c r="AC1664" i="2"/>
  <c r="X1664" i="2"/>
  <c r="Y1664" i="2" s="1"/>
  <c r="U1664" i="2"/>
  <c r="V1664" i="2" s="1"/>
  <c r="T1664" i="2"/>
  <c r="Q1664" i="2"/>
  <c r="AC1663" i="2"/>
  <c r="X1663" i="2"/>
  <c r="Y1663" i="2" s="1"/>
  <c r="U1663" i="2"/>
  <c r="V1663" i="2" s="1"/>
  <c r="T1663" i="2"/>
  <c r="Q1663" i="2"/>
  <c r="AC1662" i="2"/>
  <c r="X1662" i="2"/>
  <c r="Y1662" i="2" s="1"/>
  <c r="U1662" i="2"/>
  <c r="V1662" i="2" s="1"/>
  <c r="T1662" i="2"/>
  <c r="Q1662" i="2"/>
  <c r="AC1661" i="2"/>
  <c r="X1661" i="2"/>
  <c r="Y1661" i="2" s="1"/>
  <c r="U1661" i="2"/>
  <c r="V1661" i="2" s="1"/>
  <c r="T1661" i="2"/>
  <c r="Q1661" i="2"/>
  <c r="AC1660" i="2"/>
  <c r="X1660" i="2"/>
  <c r="Y1660" i="2" s="1"/>
  <c r="U1660" i="2"/>
  <c r="V1660" i="2" s="1"/>
  <c r="T1660" i="2"/>
  <c r="Q1660" i="2"/>
  <c r="AC1659" i="2"/>
  <c r="X1659" i="2"/>
  <c r="Y1659" i="2" s="1"/>
  <c r="U1659" i="2"/>
  <c r="V1659" i="2" s="1"/>
  <c r="T1659" i="2"/>
  <c r="Q1659" i="2"/>
  <c r="AC1658" i="2"/>
  <c r="X1658" i="2"/>
  <c r="Y1658" i="2" s="1"/>
  <c r="U1658" i="2"/>
  <c r="V1658" i="2" s="1"/>
  <c r="T1658" i="2"/>
  <c r="Q1658" i="2"/>
  <c r="AC1657" i="2"/>
  <c r="X1657" i="2"/>
  <c r="Y1657" i="2" s="1"/>
  <c r="U1657" i="2"/>
  <c r="V1657" i="2" s="1"/>
  <c r="T1657" i="2"/>
  <c r="Q1657" i="2"/>
  <c r="AC1656" i="2"/>
  <c r="X1656" i="2"/>
  <c r="Y1656" i="2" s="1"/>
  <c r="U1656" i="2"/>
  <c r="V1656" i="2" s="1"/>
  <c r="T1656" i="2"/>
  <c r="Q1656" i="2"/>
  <c r="AC1655" i="2"/>
  <c r="X1655" i="2"/>
  <c r="Y1655" i="2" s="1"/>
  <c r="U1655" i="2"/>
  <c r="V1655" i="2" s="1"/>
  <c r="T1655" i="2"/>
  <c r="Q1655" i="2"/>
  <c r="AC1654" i="2"/>
  <c r="X1654" i="2"/>
  <c r="Y1654" i="2" s="1"/>
  <c r="U1654" i="2"/>
  <c r="V1654" i="2" s="1"/>
  <c r="T1654" i="2"/>
  <c r="Q1654" i="2"/>
  <c r="AC1653" i="2"/>
  <c r="X1653" i="2"/>
  <c r="Y1653" i="2" s="1"/>
  <c r="U1653" i="2"/>
  <c r="V1653" i="2" s="1"/>
  <c r="T1653" i="2"/>
  <c r="Q1653" i="2"/>
  <c r="AC1652" i="2"/>
  <c r="X1652" i="2"/>
  <c r="Y1652" i="2" s="1"/>
  <c r="U1652" i="2"/>
  <c r="V1652" i="2" s="1"/>
  <c r="T1652" i="2"/>
  <c r="Q1652" i="2"/>
  <c r="AC1651" i="2"/>
  <c r="X1651" i="2"/>
  <c r="Y1651" i="2" s="1"/>
  <c r="U1651" i="2"/>
  <c r="V1651" i="2" s="1"/>
  <c r="T1651" i="2"/>
  <c r="Q1651" i="2"/>
  <c r="AC1650" i="2"/>
  <c r="X1650" i="2"/>
  <c r="Y1650" i="2" s="1"/>
  <c r="U1650" i="2"/>
  <c r="V1650" i="2" s="1"/>
  <c r="T1650" i="2"/>
  <c r="Q1650" i="2"/>
  <c r="AC1649" i="2"/>
  <c r="X1649" i="2"/>
  <c r="Y1649" i="2" s="1"/>
  <c r="U1649" i="2"/>
  <c r="V1649" i="2" s="1"/>
  <c r="T1649" i="2"/>
  <c r="Q1649" i="2"/>
  <c r="AC1648" i="2"/>
  <c r="X1648" i="2"/>
  <c r="Y1648" i="2" s="1"/>
  <c r="U1648" i="2"/>
  <c r="V1648" i="2" s="1"/>
  <c r="T1648" i="2"/>
  <c r="Q1648" i="2"/>
  <c r="AC1647" i="2"/>
  <c r="X1647" i="2"/>
  <c r="Y1647" i="2" s="1"/>
  <c r="U1647" i="2"/>
  <c r="V1647" i="2" s="1"/>
  <c r="T1647" i="2"/>
  <c r="Q1647" i="2"/>
  <c r="AC1646" i="2"/>
  <c r="X1646" i="2"/>
  <c r="Y1646" i="2" s="1"/>
  <c r="U1646" i="2"/>
  <c r="V1646" i="2" s="1"/>
  <c r="T1646" i="2"/>
  <c r="Q1646" i="2"/>
  <c r="AC1645" i="2"/>
  <c r="X1645" i="2"/>
  <c r="Y1645" i="2" s="1"/>
  <c r="U1645" i="2"/>
  <c r="V1645" i="2" s="1"/>
  <c r="T1645" i="2"/>
  <c r="Q1645" i="2"/>
  <c r="AC1644" i="2"/>
  <c r="X1644" i="2"/>
  <c r="Y1644" i="2" s="1"/>
  <c r="U1644" i="2"/>
  <c r="V1644" i="2" s="1"/>
  <c r="T1644" i="2"/>
  <c r="Q1644" i="2"/>
  <c r="AC1643" i="2"/>
  <c r="X1643" i="2"/>
  <c r="Y1643" i="2" s="1"/>
  <c r="U1643" i="2"/>
  <c r="V1643" i="2" s="1"/>
  <c r="T1643" i="2"/>
  <c r="Q1643" i="2"/>
  <c r="AC1642" i="2"/>
  <c r="X1642" i="2"/>
  <c r="Y1642" i="2" s="1"/>
  <c r="U1642" i="2"/>
  <c r="V1642" i="2" s="1"/>
  <c r="T1642" i="2"/>
  <c r="Q1642" i="2"/>
  <c r="AC1641" i="2"/>
  <c r="X1641" i="2"/>
  <c r="Y1641" i="2" s="1"/>
  <c r="U1641" i="2"/>
  <c r="V1641" i="2" s="1"/>
  <c r="T1641" i="2"/>
  <c r="Q1641" i="2"/>
  <c r="AC1640" i="2"/>
  <c r="X1640" i="2"/>
  <c r="Y1640" i="2" s="1"/>
  <c r="U1640" i="2"/>
  <c r="V1640" i="2" s="1"/>
  <c r="T1640" i="2"/>
  <c r="Q1640" i="2"/>
  <c r="AC1639" i="2"/>
  <c r="X1639" i="2"/>
  <c r="Y1639" i="2" s="1"/>
  <c r="U1639" i="2"/>
  <c r="V1639" i="2" s="1"/>
  <c r="T1639" i="2"/>
  <c r="Q1639" i="2"/>
  <c r="AC1638" i="2"/>
  <c r="X1638" i="2"/>
  <c r="Y1638" i="2" s="1"/>
  <c r="U1638" i="2"/>
  <c r="V1638" i="2" s="1"/>
  <c r="T1638" i="2"/>
  <c r="Q1638" i="2"/>
  <c r="AC1637" i="2"/>
  <c r="X1637" i="2"/>
  <c r="Y1637" i="2" s="1"/>
  <c r="U1637" i="2"/>
  <c r="V1637" i="2" s="1"/>
  <c r="T1637" i="2"/>
  <c r="Q1637" i="2"/>
  <c r="AC1636" i="2"/>
  <c r="X1636" i="2"/>
  <c r="Y1636" i="2" s="1"/>
  <c r="U1636" i="2"/>
  <c r="V1636" i="2" s="1"/>
  <c r="T1636" i="2"/>
  <c r="Q1636" i="2"/>
  <c r="AC1635" i="2"/>
  <c r="X1635" i="2"/>
  <c r="Y1635" i="2" s="1"/>
  <c r="U1635" i="2"/>
  <c r="V1635" i="2" s="1"/>
  <c r="T1635" i="2"/>
  <c r="Q1635" i="2"/>
  <c r="AC1634" i="2"/>
  <c r="X1634" i="2"/>
  <c r="Y1634" i="2" s="1"/>
  <c r="U1634" i="2"/>
  <c r="V1634" i="2" s="1"/>
  <c r="T1634" i="2"/>
  <c r="Q1634" i="2"/>
  <c r="AC1633" i="2"/>
  <c r="X1633" i="2"/>
  <c r="Y1633" i="2" s="1"/>
  <c r="U1633" i="2"/>
  <c r="V1633" i="2" s="1"/>
  <c r="T1633" i="2"/>
  <c r="Q1633" i="2"/>
  <c r="AC1632" i="2"/>
  <c r="X1632" i="2"/>
  <c r="Y1632" i="2" s="1"/>
  <c r="U1632" i="2"/>
  <c r="V1632" i="2" s="1"/>
  <c r="T1632" i="2"/>
  <c r="Q1632" i="2"/>
  <c r="AC1631" i="2"/>
  <c r="X1631" i="2"/>
  <c r="Y1631" i="2" s="1"/>
  <c r="U1631" i="2"/>
  <c r="V1631" i="2" s="1"/>
  <c r="T1631" i="2"/>
  <c r="Q1631" i="2"/>
  <c r="AC1630" i="2"/>
  <c r="X1630" i="2"/>
  <c r="Y1630" i="2" s="1"/>
  <c r="U1630" i="2"/>
  <c r="V1630" i="2" s="1"/>
  <c r="T1630" i="2"/>
  <c r="Q1630" i="2"/>
  <c r="AC1629" i="2"/>
  <c r="X1629" i="2"/>
  <c r="Y1629" i="2" s="1"/>
  <c r="U1629" i="2"/>
  <c r="V1629" i="2" s="1"/>
  <c r="T1629" i="2"/>
  <c r="Q1629" i="2"/>
  <c r="AC1628" i="2"/>
  <c r="X1628" i="2"/>
  <c r="Y1628" i="2" s="1"/>
  <c r="U1628" i="2"/>
  <c r="V1628" i="2" s="1"/>
  <c r="T1628" i="2"/>
  <c r="Q1628" i="2"/>
  <c r="AC1627" i="2"/>
  <c r="X1627" i="2"/>
  <c r="Y1627" i="2" s="1"/>
  <c r="U1627" i="2"/>
  <c r="V1627" i="2" s="1"/>
  <c r="T1627" i="2"/>
  <c r="Q1627" i="2"/>
  <c r="AC1626" i="2"/>
  <c r="X1626" i="2"/>
  <c r="Y1626" i="2" s="1"/>
  <c r="U1626" i="2"/>
  <c r="V1626" i="2" s="1"/>
  <c r="T1626" i="2"/>
  <c r="Q1626" i="2"/>
  <c r="AC1625" i="2"/>
  <c r="X1625" i="2"/>
  <c r="Y1625" i="2" s="1"/>
  <c r="U1625" i="2"/>
  <c r="V1625" i="2" s="1"/>
  <c r="T1625" i="2"/>
  <c r="Q1625" i="2"/>
  <c r="AC1624" i="2"/>
  <c r="X1624" i="2"/>
  <c r="Y1624" i="2" s="1"/>
  <c r="U1624" i="2"/>
  <c r="V1624" i="2" s="1"/>
  <c r="T1624" i="2"/>
  <c r="Q1624" i="2"/>
  <c r="AC1623" i="2"/>
  <c r="X1623" i="2"/>
  <c r="Y1623" i="2" s="1"/>
  <c r="U1623" i="2"/>
  <c r="V1623" i="2" s="1"/>
  <c r="T1623" i="2"/>
  <c r="Q1623" i="2"/>
  <c r="AC1622" i="2"/>
  <c r="X1622" i="2"/>
  <c r="Y1622" i="2" s="1"/>
  <c r="U1622" i="2"/>
  <c r="V1622" i="2" s="1"/>
  <c r="T1622" i="2"/>
  <c r="Q1622" i="2"/>
  <c r="AC1621" i="2"/>
  <c r="X1621" i="2"/>
  <c r="Y1621" i="2" s="1"/>
  <c r="U1621" i="2"/>
  <c r="V1621" i="2" s="1"/>
  <c r="T1621" i="2"/>
  <c r="Q1621" i="2"/>
  <c r="AC1620" i="2"/>
  <c r="X1620" i="2"/>
  <c r="Y1620" i="2" s="1"/>
  <c r="U1620" i="2"/>
  <c r="V1620" i="2" s="1"/>
  <c r="T1620" i="2"/>
  <c r="Q1620" i="2"/>
  <c r="AC1619" i="2"/>
  <c r="X1619" i="2"/>
  <c r="Y1619" i="2" s="1"/>
  <c r="U1619" i="2"/>
  <c r="V1619" i="2" s="1"/>
  <c r="T1619" i="2"/>
  <c r="Q1619" i="2"/>
  <c r="AC1618" i="2"/>
  <c r="X1618" i="2"/>
  <c r="Y1618" i="2" s="1"/>
  <c r="U1618" i="2"/>
  <c r="V1618" i="2" s="1"/>
  <c r="T1618" i="2"/>
  <c r="Q1618" i="2"/>
  <c r="AC1617" i="2"/>
  <c r="X1617" i="2"/>
  <c r="Y1617" i="2" s="1"/>
  <c r="U1617" i="2"/>
  <c r="V1617" i="2" s="1"/>
  <c r="T1617" i="2"/>
  <c r="Q1617" i="2"/>
  <c r="AC1616" i="2"/>
  <c r="X1616" i="2"/>
  <c r="Y1616" i="2" s="1"/>
  <c r="U1616" i="2"/>
  <c r="V1616" i="2" s="1"/>
  <c r="T1616" i="2"/>
  <c r="Q1616" i="2"/>
  <c r="AC1615" i="2"/>
  <c r="X1615" i="2"/>
  <c r="Y1615" i="2" s="1"/>
  <c r="U1615" i="2"/>
  <c r="V1615" i="2" s="1"/>
  <c r="T1615" i="2"/>
  <c r="Q1615" i="2"/>
  <c r="AC1614" i="2"/>
  <c r="X1614" i="2"/>
  <c r="Y1614" i="2" s="1"/>
  <c r="U1614" i="2"/>
  <c r="V1614" i="2" s="1"/>
  <c r="T1614" i="2"/>
  <c r="Q1614" i="2"/>
  <c r="AC1613" i="2"/>
  <c r="X1613" i="2"/>
  <c r="Y1613" i="2" s="1"/>
  <c r="U1613" i="2"/>
  <c r="V1613" i="2" s="1"/>
  <c r="T1613" i="2"/>
  <c r="Q1613" i="2"/>
  <c r="AC1612" i="2"/>
  <c r="X1612" i="2"/>
  <c r="Y1612" i="2" s="1"/>
  <c r="U1612" i="2"/>
  <c r="V1612" i="2" s="1"/>
  <c r="T1612" i="2"/>
  <c r="Q1612" i="2"/>
  <c r="AC1611" i="2"/>
  <c r="X1611" i="2"/>
  <c r="Y1611" i="2" s="1"/>
  <c r="U1611" i="2"/>
  <c r="V1611" i="2" s="1"/>
  <c r="T1611" i="2"/>
  <c r="Q1611" i="2"/>
  <c r="AC1610" i="2"/>
  <c r="X1610" i="2"/>
  <c r="Y1610" i="2" s="1"/>
  <c r="U1610" i="2"/>
  <c r="V1610" i="2" s="1"/>
  <c r="T1610" i="2"/>
  <c r="Q1610" i="2"/>
  <c r="AC1609" i="2"/>
  <c r="X1609" i="2"/>
  <c r="Y1609" i="2" s="1"/>
  <c r="U1609" i="2"/>
  <c r="V1609" i="2" s="1"/>
  <c r="T1609" i="2"/>
  <c r="Q1609" i="2"/>
  <c r="AC1608" i="2"/>
  <c r="X1608" i="2"/>
  <c r="Y1608" i="2" s="1"/>
  <c r="U1608" i="2"/>
  <c r="V1608" i="2" s="1"/>
  <c r="T1608" i="2"/>
  <c r="Q1608" i="2"/>
  <c r="AC1607" i="2"/>
  <c r="X1607" i="2"/>
  <c r="Y1607" i="2" s="1"/>
  <c r="U1607" i="2"/>
  <c r="V1607" i="2" s="1"/>
  <c r="T1607" i="2"/>
  <c r="Q1607" i="2"/>
  <c r="AC1606" i="2"/>
  <c r="X1606" i="2"/>
  <c r="Y1606" i="2" s="1"/>
  <c r="U1606" i="2"/>
  <c r="V1606" i="2" s="1"/>
  <c r="T1606" i="2"/>
  <c r="Q1606" i="2"/>
  <c r="AC1605" i="2"/>
  <c r="X1605" i="2"/>
  <c r="Y1605" i="2" s="1"/>
  <c r="U1605" i="2"/>
  <c r="V1605" i="2" s="1"/>
  <c r="T1605" i="2"/>
  <c r="Q1605" i="2"/>
  <c r="AC1604" i="2"/>
  <c r="X1604" i="2"/>
  <c r="Y1604" i="2" s="1"/>
  <c r="U1604" i="2"/>
  <c r="V1604" i="2" s="1"/>
  <c r="T1604" i="2"/>
  <c r="Q1604" i="2"/>
  <c r="AC1603" i="2"/>
  <c r="X1603" i="2"/>
  <c r="Y1603" i="2" s="1"/>
  <c r="U1603" i="2"/>
  <c r="V1603" i="2" s="1"/>
  <c r="T1603" i="2"/>
  <c r="Q1603" i="2"/>
  <c r="AC1602" i="2"/>
  <c r="X1602" i="2"/>
  <c r="Y1602" i="2" s="1"/>
  <c r="U1602" i="2"/>
  <c r="V1602" i="2" s="1"/>
  <c r="T1602" i="2"/>
  <c r="Q1602" i="2"/>
  <c r="AC1601" i="2"/>
  <c r="X1601" i="2"/>
  <c r="Y1601" i="2" s="1"/>
  <c r="U1601" i="2"/>
  <c r="V1601" i="2" s="1"/>
  <c r="T1601" i="2"/>
  <c r="Q1601" i="2"/>
  <c r="AC1600" i="2"/>
  <c r="X1600" i="2"/>
  <c r="Y1600" i="2" s="1"/>
  <c r="U1600" i="2"/>
  <c r="V1600" i="2" s="1"/>
  <c r="T1600" i="2"/>
  <c r="Q1600" i="2"/>
  <c r="AC1599" i="2"/>
  <c r="X1599" i="2"/>
  <c r="Y1599" i="2" s="1"/>
  <c r="U1599" i="2"/>
  <c r="V1599" i="2" s="1"/>
  <c r="T1599" i="2"/>
  <c r="Q1599" i="2"/>
  <c r="AC1598" i="2"/>
  <c r="X1598" i="2"/>
  <c r="Y1598" i="2" s="1"/>
  <c r="U1598" i="2"/>
  <c r="V1598" i="2" s="1"/>
  <c r="T1598" i="2"/>
  <c r="Q1598" i="2"/>
  <c r="AC1597" i="2"/>
  <c r="X1597" i="2"/>
  <c r="Y1597" i="2" s="1"/>
  <c r="U1597" i="2"/>
  <c r="V1597" i="2" s="1"/>
  <c r="T1597" i="2"/>
  <c r="Q1597" i="2"/>
  <c r="AC1596" i="2"/>
  <c r="X1596" i="2"/>
  <c r="Y1596" i="2" s="1"/>
  <c r="U1596" i="2"/>
  <c r="V1596" i="2" s="1"/>
  <c r="T1596" i="2"/>
  <c r="Q1596" i="2"/>
  <c r="AC1595" i="2"/>
  <c r="X1595" i="2"/>
  <c r="Y1595" i="2" s="1"/>
  <c r="U1595" i="2"/>
  <c r="V1595" i="2" s="1"/>
  <c r="T1595" i="2"/>
  <c r="Q1595" i="2"/>
  <c r="AC1594" i="2"/>
  <c r="X1594" i="2"/>
  <c r="Y1594" i="2" s="1"/>
  <c r="U1594" i="2"/>
  <c r="V1594" i="2" s="1"/>
  <c r="T1594" i="2"/>
  <c r="Q1594" i="2"/>
  <c r="AC1593" i="2"/>
  <c r="X1593" i="2"/>
  <c r="Y1593" i="2" s="1"/>
  <c r="U1593" i="2"/>
  <c r="V1593" i="2" s="1"/>
  <c r="T1593" i="2"/>
  <c r="Q1593" i="2"/>
  <c r="AC1592" i="2"/>
  <c r="X1592" i="2"/>
  <c r="Y1592" i="2" s="1"/>
  <c r="U1592" i="2"/>
  <c r="V1592" i="2" s="1"/>
  <c r="T1592" i="2"/>
  <c r="Q1592" i="2"/>
  <c r="AC1591" i="2"/>
  <c r="X1591" i="2"/>
  <c r="Y1591" i="2" s="1"/>
  <c r="U1591" i="2"/>
  <c r="V1591" i="2" s="1"/>
  <c r="T1591" i="2"/>
  <c r="Q1591" i="2"/>
  <c r="AC1590" i="2"/>
  <c r="X1590" i="2"/>
  <c r="Y1590" i="2" s="1"/>
  <c r="U1590" i="2"/>
  <c r="V1590" i="2" s="1"/>
  <c r="T1590" i="2"/>
  <c r="Q1590" i="2"/>
  <c r="AC1589" i="2"/>
  <c r="X1589" i="2"/>
  <c r="Y1589" i="2" s="1"/>
  <c r="U1589" i="2"/>
  <c r="V1589" i="2" s="1"/>
  <c r="T1589" i="2"/>
  <c r="Q1589" i="2"/>
  <c r="AC1588" i="2"/>
  <c r="X1588" i="2"/>
  <c r="Y1588" i="2" s="1"/>
  <c r="U1588" i="2"/>
  <c r="V1588" i="2" s="1"/>
  <c r="T1588" i="2"/>
  <c r="Q1588" i="2"/>
  <c r="AC1587" i="2"/>
  <c r="X1587" i="2"/>
  <c r="Y1587" i="2" s="1"/>
  <c r="U1587" i="2"/>
  <c r="V1587" i="2" s="1"/>
  <c r="T1587" i="2"/>
  <c r="Q1587" i="2"/>
  <c r="AC1586" i="2"/>
  <c r="X1586" i="2"/>
  <c r="Y1586" i="2" s="1"/>
  <c r="U1586" i="2"/>
  <c r="V1586" i="2" s="1"/>
  <c r="T1586" i="2"/>
  <c r="Q1586" i="2"/>
  <c r="AC1585" i="2"/>
  <c r="X1585" i="2"/>
  <c r="Y1585" i="2" s="1"/>
  <c r="U1585" i="2"/>
  <c r="V1585" i="2" s="1"/>
  <c r="T1585" i="2"/>
  <c r="Q1585" i="2"/>
  <c r="AC1584" i="2"/>
  <c r="X1584" i="2"/>
  <c r="Y1584" i="2" s="1"/>
  <c r="U1584" i="2"/>
  <c r="V1584" i="2" s="1"/>
  <c r="T1584" i="2"/>
  <c r="Q1584" i="2"/>
  <c r="AC1583" i="2"/>
  <c r="X1583" i="2"/>
  <c r="Y1583" i="2" s="1"/>
  <c r="U1583" i="2"/>
  <c r="V1583" i="2" s="1"/>
  <c r="T1583" i="2"/>
  <c r="Q1583" i="2"/>
  <c r="AC1582" i="2"/>
  <c r="X1582" i="2"/>
  <c r="Y1582" i="2" s="1"/>
  <c r="U1582" i="2"/>
  <c r="V1582" i="2" s="1"/>
  <c r="T1582" i="2"/>
  <c r="Q1582" i="2"/>
  <c r="AC1581" i="2"/>
  <c r="X1581" i="2"/>
  <c r="Y1581" i="2" s="1"/>
  <c r="U1581" i="2"/>
  <c r="V1581" i="2" s="1"/>
  <c r="T1581" i="2"/>
  <c r="Q1581" i="2"/>
  <c r="AC1580" i="2"/>
  <c r="X1580" i="2"/>
  <c r="Y1580" i="2" s="1"/>
  <c r="U1580" i="2"/>
  <c r="V1580" i="2" s="1"/>
  <c r="T1580" i="2"/>
  <c r="Q1580" i="2"/>
  <c r="AC1579" i="2"/>
  <c r="X1579" i="2"/>
  <c r="Y1579" i="2" s="1"/>
  <c r="U1579" i="2"/>
  <c r="V1579" i="2" s="1"/>
  <c r="T1579" i="2"/>
  <c r="Q1579" i="2"/>
  <c r="AC1578" i="2"/>
  <c r="X1578" i="2"/>
  <c r="Y1578" i="2" s="1"/>
  <c r="U1578" i="2"/>
  <c r="V1578" i="2" s="1"/>
  <c r="T1578" i="2"/>
  <c r="Q1578" i="2"/>
  <c r="AC1577" i="2"/>
  <c r="X1577" i="2"/>
  <c r="Y1577" i="2" s="1"/>
  <c r="U1577" i="2"/>
  <c r="V1577" i="2" s="1"/>
  <c r="T1577" i="2"/>
  <c r="Q1577" i="2"/>
  <c r="AC1576" i="2"/>
  <c r="X1576" i="2"/>
  <c r="Y1576" i="2" s="1"/>
  <c r="U1576" i="2"/>
  <c r="V1576" i="2" s="1"/>
  <c r="T1576" i="2"/>
  <c r="Q1576" i="2"/>
  <c r="AC1575" i="2"/>
  <c r="X1575" i="2"/>
  <c r="Y1575" i="2" s="1"/>
  <c r="U1575" i="2"/>
  <c r="V1575" i="2" s="1"/>
  <c r="T1575" i="2"/>
  <c r="Q1575" i="2"/>
  <c r="AC1574" i="2"/>
  <c r="X1574" i="2"/>
  <c r="Y1574" i="2" s="1"/>
  <c r="U1574" i="2"/>
  <c r="V1574" i="2" s="1"/>
  <c r="T1574" i="2"/>
  <c r="Q1574" i="2"/>
  <c r="AC1573" i="2"/>
  <c r="X1573" i="2"/>
  <c r="Y1573" i="2" s="1"/>
  <c r="U1573" i="2"/>
  <c r="V1573" i="2" s="1"/>
  <c r="T1573" i="2"/>
  <c r="Q1573" i="2"/>
  <c r="AC1572" i="2"/>
  <c r="X1572" i="2"/>
  <c r="Y1572" i="2" s="1"/>
  <c r="U1572" i="2"/>
  <c r="V1572" i="2" s="1"/>
  <c r="T1572" i="2"/>
  <c r="Q1572" i="2"/>
  <c r="AC1571" i="2"/>
  <c r="X1571" i="2"/>
  <c r="Y1571" i="2" s="1"/>
  <c r="U1571" i="2"/>
  <c r="V1571" i="2" s="1"/>
  <c r="T1571" i="2"/>
  <c r="Q1571" i="2"/>
  <c r="AC1570" i="2"/>
  <c r="X1570" i="2"/>
  <c r="Y1570" i="2" s="1"/>
  <c r="U1570" i="2"/>
  <c r="V1570" i="2" s="1"/>
  <c r="T1570" i="2"/>
  <c r="Q1570" i="2"/>
  <c r="AC1569" i="2"/>
  <c r="X1569" i="2"/>
  <c r="Y1569" i="2" s="1"/>
  <c r="U1569" i="2"/>
  <c r="V1569" i="2" s="1"/>
  <c r="T1569" i="2"/>
  <c r="Q1569" i="2"/>
  <c r="AC1568" i="2"/>
  <c r="X1568" i="2"/>
  <c r="Y1568" i="2" s="1"/>
  <c r="U1568" i="2"/>
  <c r="V1568" i="2" s="1"/>
  <c r="T1568" i="2"/>
  <c r="Q1568" i="2"/>
  <c r="AC1567" i="2"/>
  <c r="X1567" i="2"/>
  <c r="Y1567" i="2" s="1"/>
  <c r="U1567" i="2"/>
  <c r="V1567" i="2" s="1"/>
  <c r="T1567" i="2"/>
  <c r="Q1567" i="2"/>
  <c r="AC1566" i="2"/>
  <c r="X1566" i="2"/>
  <c r="Y1566" i="2" s="1"/>
  <c r="U1566" i="2"/>
  <c r="V1566" i="2" s="1"/>
  <c r="T1566" i="2"/>
  <c r="Q1566" i="2"/>
  <c r="AC1565" i="2"/>
  <c r="X1565" i="2"/>
  <c r="Y1565" i="2" s="1"/>
  <c r="U1565" i="2"/>
  <c r="V1565" i="2" s="1"/>
  <c r="T1565" i="2"/>
  <c r="Q1565" i="2"/>
  <c r="AC1564" i="2"/>
  <c r="X1564" i="2"/>
  <c r="Y1564" i="2" s="1"/>
  <c r="U1564" i="2"/>
  <c r="V1564" i="2" s="1"/>
  <c r="T1564" i="2"/>
  <c r="Q1564" i="2"/>
  <c r="AC1563" i="2"/>
  <c r="X1563" i="2"/>
  <c r="Y1563" i="2" s="1"/>
  <c r="U1563" i="2"/>
  <c r="V1563" i="2" s="1"/>
  <c r="T1563" i="2"/>
  <c r="Q1563" i="2"/>
  <c r="AC1562" i="2"/>
  <c r="X1562" i="2"/>
  <c r="Y1562" i="2" s="1"/>
  <c r="U1562" i="2"/>
  <c r="V1562" i="2" s="1"/>
  <c r="T1562" i="2"/>
  <c r="Q1562" i="2"/>
  <c r="AC1561" i="2"/>
  <c r="X1561" i="2"/>
  <c r="Y1561" i="2" s="1"/>
  <c r="U1561" i="2"/>
  <c r="V1561" i="2" s="1"/>
  <c r="T1561" i="2"/>
  <c r="Q1561" i="2"/>
  <c r="AC1560" i="2"/>
  <c r="X1560" i="2"/>
  <c r="Y1560" i="2" s="1"/>
  <c r="T1560" i="2"/>
  <c r="Q1560" i="2"/>
  <c r="AC1559" i="2"/>
  <c r="X1559" i="2"/>
  <c r="Y1559" i="2" s="1"/>
  <c r="U1559" i="2"/>
  <c r="V1559" i="2" s="1"/>
  <c r="T1559" i="2"/>
  <c r="Q1559" i="2"/>
  <c r="AC1558" i="2"/>
  <c r="X1558" i="2"/>
  <c r="Y1558" i="2" s="1"/>
  <c r="U1558" i="2"/>
  <c r="V1558" i="2" s="1"/>
  <c r="T1558" i="2"/>
  <c r="Q1558" i="2"/>
  <c r="AC1557" i="2"/>
  <c r="X1557" i="2"/>
  <c r="Y1557" i="2" s="1"/>
  <c r="U1557" i="2"/>
  <c r="V1557" i="2" s="1"/>
  <c r="T1557" i="2"/>
  <c r="Q1557" i="2"/>
  <c r="AC1556" i="2"/>
  <c r="X1556" i="2"/>
  <c r="Y1556" i="2" s="1"/>
  <c r="U1556" i="2"/>
  <c r="V1556" i="2" s="1"/>
  <c r="T1556" i="2"/>
  <c r="Q1556" i="2"/>
  <c r="AC1555" i="2"/>
  <c r="X1555" i="2"/>
  <c r="Y1555" i="2" s="1"/>
  <c r="U1555" i="2"/>
  <c r="V1555" i="2" s="1"/>
  <c r="T1555" i="2"/>
  <c r="Q1555" i="2"/>
  <c r="AC1554" i="2"/>
  <c r="X1554" i="2"/>
  <c r="Y1554" i="2" s="1"/>
  <c r="U1554" i="2"/>
  <c r="V1554" i="2" s="1"/>
  <c r="T1554" i="2"/>
  <c r="Q1554" i="2"/>
  <c r="AC1553" i="2"/>
  <c r="X1553" i="2"/>
  <c r="Y1553" i="2" s="1"/>
  <c r="U1553" i="2"/>
  <c r="V1553" i="2" s="1"/>
  <c r="T1553" i="2"/>
  <c r="Q1553" i="2"/>
  <c r="AC1552" i="2"/>
  <c r="X1552" i="2"/>
  <c r="Y1552" i="2" s="1"/>
  <c r="U1552" i="2"/>
  <c r="V1552" i="2" s="1"/>
  <c r="T1552" i="2"/>
  <c r="Q1552" i="2"/>
  <c r="AC1551" i="2"/>
  <c r="X1551" i="2"/>
  <c r="Y1551" i="2" s="1"/>
  <c r="U1551" i="2"/>
  <c r="V1551" i="2" s="1"/>
  <c r="T1551" i="2"/>
  <c r="Q1551" i="2"/>
  <c r="AC1550" i="2"/>
  <c r="X1550" i="2"/>
  <c r="Y1550" i="2" s="1"/>
  <c r="U1550" i="2"/>
  <c r="V1550" i="2" s="1"/>
  <c r="T1550" i="2"/>
  <c r="Q1550" i="2"/>
  <c r="AC1549" i="2"/>
  <c r="X1549" i="2"/>
  <c r="Y1549" i="2" s="1"/>
  <c r="U1549" i="2"/>
  <c r="V1549" i="2" s="1"/>
  <c r="T1549" i="2"/>
  <c r="Q1549" i="2"/>
  <c r="AC1548" i="2"/>
  <c r="X1548" i="2"/>
  <c r="Y1548" i="2" s="1"/>
  <c r="U1548" i="2"/>
  <c r="V1548" i="2" s="1"/>
  <c r="T1548" i="2"/>
  <c r="Q1548" i="2"/>
  <c r="AC1547" i="2"/>
  <c r="X1547" i="2"/>
  <c r="Y1547" i="2" s="1"/>
  <c r="U1547" i="2"/>
  <c r="V1547" i="2" s="1"/>
  <c r="T1547" i="2"/>
  <c r="Q1547" i="2"/>
  <c r="AC1546" i="2"/>
  <c r="X1546" i="2"/>
  <c r="Y1546" i="2" s="1"/>
  <c r="U1546" i="2"/>
  <c r="V1546" i="2" s="1"/>
  <c r="T1546" i="2"/>
  <c r="Q1546" i="2"/>
  <c r="AC1545" i="2"/>
  <c r="X1545" i="2"/>
  <c r="Y1545" i="2" s="1"/>
  <c r="U1545" i="2"/>
  <c r="V1545" i="2" s="1"/>
  <c r="T1545" i="2"/>
  <c r="Q1545" i="2"/>
  <c r="AC1544" i="2"/>
  <c r="X1544" i="2"/>
  <c r="Y1544" i="2" s="1"/>
  <c r="U1544" i="2"/>
  <c r="V1544" i="2" s="1"/>
  <c r="T1544" i="2"/>
  <c r="Q1544" i="2"/>
  <c r="AC1543" i="2"/>
  <c r="X1543" i="2"/>
  <c r="Y1543" i="2" s="1"/>
  <c r="U1543" i="2"/>
  <c r="V1543" i="2" s="1"/>
  <c r="T1543" i="2"/>
  <c r="Q1543" i="2"/>
  <c r="AC1542" i="2"/>
  <c r="X1542" i="2"/>
  <c r="Y1542" i="2" s="1"/>
  <c r="U1542" i="2"/>
  <c r="V1542" i="2" s="1"/>
  <c r="T1542" i="2"/>
  <c r="Q1542" i="2"/>
  <c r="AC1541" i="2"/>
  <c r="X1541" i="2"/>
  <c r="Y1541" i="2" s="1"/>
  <c r="U1541" i="2"/>
  <c r="V1541" i="2" s="1"/>
  <c r="T1541" i="2"/>
  <c r="Q1541" i="2"/>
  <c r="AC1540" i="2"/>
  <c r="X1540" i="2"/>
  <c r="Y1540" i="2" s="1"/>
  <c r="U1540" i="2"/>
  <c r="V1540" i="2" s="1"/>
  <c r="T1540" i="2"/>
  <c r="Q1540" i="2"/>
  <c r="AC1539" i="2"/>
  <c r="X1539" i="2"/>
  <c r="Y1539" i="2" s="1"/>
  <c r="U1539" i="2"/>
  <c r="V1539" i="2" s="1"/>
  <c r="T1539" i="2"/>
  <c r="Q1539" i="2"/>
  <c r="AC1538" i="2"/>
  <c r="X1538" i="2"/>
  <c r="Y1538" i="2" s="1"/>
  <c r="U1538" i="2"/>
  <c r="V1538" i="2" s="1"/>
  <c r="T1538" i="2"/>
  <c r="Q1538" i="2"/>
  <c r="AC1537" i="2"/>
  <c r="X1537" i="2"/>
  <c r="Y1537" i="2" s="1"/>
  <c r="U1537" i="2"/>
  <c r="V1537" i="2" s="1"/>
  <c r="T1537" i="2"/>
  <c r="Q1537" i="2"/>
  <c r="AC1536" i="2"/>
  <c r="X1536" i="2"/>
  <c r="Y1536" i="2" s="1"/>
  <c r="U1536" i="2"/>
  <c r="V1536" i="2" s="1"/>
  <c r="T1536" i="2"/>
  <c r="Q1536" i="2"/>
  <c r="AC1535" i="2"/>
  <c r="X1535" i="2"/>
  <c r="Y1535" i="2" s="1"/>
  <c r="U1535" i="2"/>
  <c r="V1535" i="2" s="1"/>
  <c r="T1535" i="2"/>
  <c r="Q1535" i="2"/>
  <c r="AC1534" i="2"/>
  <c r="X1534" i="2"/>
  <c r="Y1534" i="2" s="1"/>
  <c r="U1534" i="2"/>
  <c r="V1534" i="2" s="1"/>
  <c r="T1534" i="2"/>
  <c r="Q1534" i="2"/>
  <c r="AC1533" i="2"/>
  <c r="X1533" i="2"/>
  <c r="Y1533" i="2" s="1"/>
  <c r="U1533" i="2"/>
  <c r="V1533" i="2" s="1"/>
  <c r="T1533" i="2"/>
  <c r="Q1533" i="2"/>
  <c r="AC1532" i="2"/>
  <c r="X1532" i="2"/>
  <c r="Y1532" i="2" s="1"/>
  <c r="U1532" i="2"/>
  <c r="V1532" i="2" s="1"/>
  <c r="T1532" i="2"/>
  <c r="Q1532" i="2"/>
  <c r="AC1531" i="2"/>
  <c r="X1531" i="2"/>
  <c r="Y1531" i="2" s="1"/>
  <c r="U1531" i="2"/>
  <c r="V1531" i="2" s="1"/>
  <c r="T1531" i="2"/>
  <c r="Q1531" i="2"/>
  <c r="AC1530" i="2"/>
  <c r="X1530" i="2"/>
  <c r="Y1530" i="2" s="1"/>
  <c r="U1530" i="2"/>
  <c r="V1530" i="2" s="1"/>
  <c r="T1530" i="2"/>
  <c r="Q1530" i="2"/>
  <c r="AC1529" i="2"/>
  <c r="X1529" i="2"/>
  <c r="Y1529" i="2" s="1"/>
  <c r="T1529" i="2"/>
  <c r="Q1529" i="2"/>
  <c r="AC1528" i="2"/>
  <c r="X1528" i="2"/>
  <c r="Y1528" i="2" s="1"/>
  <c r="U1528" i="2"/>
  <c r="V1528" i="2" s="1"/>
  <c r="T1528" i="2"/>
  <c r="Q1528" i="2"/>
  <c r="AC1527" i="2"/>
  <c r="X1527" i="2"/>
  <c r="Y1527" i="2" s="1"/>
  <c r="U1527" i="2"/>
  <c r="V1527" i="2" s="1"/>
  <c r="T1527" i="2"/>
  <c r="Q1527" i="2"/>
  <c r="AC1526" i="2"/>
  <c r="X1526" i="2"/>
  <c r="Y1526" i="2" s="1"/>
  <c r="U1526" i="2"/>
  <c r="V1526" i="2" s="1"/>
  <c r="T1526" i="2"/>
  <c r="Q1526" i="2"/>
  <c r="AC1525" i="2"/>
  <c r="X1525" i="2"/>
  <c r="Y1525" i="2" s="1"/>
  <c r="U1525" i="2"/>
  <c r="V1525" i="2" s="1"/>
  <c r="T1525" i="2"/>
  <c r="Q1525" i="2"/>
  <c r="AC1524" i="2"/>
  <c r="X1524" i="2"/>
  <c r="Y1524" i="2" s="1"/>
  <c r="U1524" i="2"/>
  <c r="V1524" i="2" s="1"/>
  <c r="T1524" i="2"/>
  <c r="Q1524" i="2"/>
  <c r="AC1523" i="2"/>
  <c r="X1523" i="2"/>
  <c r="Y1523" i="2" s="1"/>
  <c r="U1523" i="2"/>
  <c r="V1523" i="2" s="1"/>
  <c r="T1523" i="2"/>
  <c r="Q1523" i="2"/>
  <c r="AC1522" i="2"/>
  <c r="X1522" i="2"/>
  <c r="Y1522" i="2" s="1"/>
  <c r="U1522" i="2"/>
  <c r="V1522" i="2" s="1"/>
  <c r="T1522" i="2"/>
  <c r="Q1522" i="2"/>
  <c r="AC1521" i="2"/>
  <c r="X1521" i="2"/>
  <c r="Y1521" i="2" s="1"/>
  <c r="U1521" i="2"/>
  <c r="V1521" i="2" s="1"/>
  <c r="T1521" i="2"/>
  <c r="Q1521" i="2"/>
  <c r="AC1520" i="2"/>
  <c r="X1520" i="2"/>
  <c r="Y1520" i="2" s="1"/>
  <c r="U1520" i="2"/>
  <c r="V1520" i="2" s="1"/>
  <c r="T1520" i="2"/>
  <c r="Q1520" i="2"/>
  <c r="AC1519" i="2"/>
  <c r="X1519" i="2"/>
  <c r="Y1519" i="2" s="1"/>
  <c r="U1519" i="2"/>
  <c r="V1519" i="2" s="1"/>
  <c r="T1519" i="2"/>
  <c r="Q1519" i="2"/>
  <c r="AC1518" i="2"/>
  <c r="X1518" i="2"/>
  <c r="Y1518" i="2" s="1"/>
  <c r="U1518" i="2"/>
  <c r="V1518" i="2" s="1"/>
  <c r="T1518" i="2"/>
  <c r="Q1518" i="2"/>
  <c r="AC1517" i="2"/>
  <c r="X1517" i="2"/>
  <c r="Y1517" i="2" s="1"/>
  <c r="U1517" i="2"/>
  <c r="V1517" i="2" s="1"/>
  <c r="T1517" i="2"/>
  <c r="Q1517" i="2"/>
  <c r="AC1516" i="2"/>
  <c r="X1516" i="2"/>
  <c r="Y1516" i="2" s="1"/>
  <c r="U1516" i="2"/>
  <c r="V1516" i="2" s="1"/>
  <c r="T1516" i="2"/>
  <c r="Q1516" i="2"/>
  <c r="AC1515" i="2"/>
  <c r="X1515" i="2"/>
  <c r="Y1515" i="2" s="1"/>
  <c r="U1515" i="2"/>
  <c r="V1515" i="2" s="1"/>
  <c r="T1515" i="2"/>
  <c r="Q1515" i="2"/>
  <c r="AC1514" i="2"/>
  <c r="X1514" i="2"/>
  <c r="Y1514" i="2" s="1"/>
  <c r="U1514" i="2"/>
  <c r="V1514" i="2" s="1"/>
  <c r="T1514" i="2"/>
  <c r="Q1514" i="2"/>
  <c r="AC1513" i="2"/>
  <c r="X1513" i="2"/>
  <c r="Y1513" i="2" s="1"/>
  <c r="U1513" i="2"/>
  <c r="V1513" i="2" s="1"/>
  <c r="T1513" i="2"/>
  <c r="Q1513" i="2"/>
  <c r="AC1512" i="2"/>
  <c r="X1512" i="2"/>
  <c r="Y1512" i="2" s="1"/>
  <c r="U1512" i="2"/>
  <c r="V1512" i="2" s="1"/>
  <c r="T1512" i="2"/>
  <c r="Q1512" i="2"/>
  <c r="AC1511" i="2"/>
  <c r="X1511" i="2"/>
  <c r="Y1511" i="2" s="1"/>
  <c r="U1511" i="2"/>
  <c r="V1511" i="2" s="1"/>
  <c r="T1511" i="2"/>
  <c r="Q1511" i="2"/>
  <c r="AC1510" i="2"/>
  <c r="X1510" i="2"/>
  <c r="Y1510" i="2" s="1"/>
  <c r="U1510" i="2"/>
  <c r="V1510" i="2" s="1"/>
  <c r="T1510" i="2"/>
  <c r="Q1510" i="2"/>
  <c r="AC1509" i="2"/>
  <c r="X1509" i="2"/>
  <c r="Y1509" i="2" s="1"/>
  <c r="U1509" i="2"/>
  <c r="V1509" i="2" s="1"/>
  <c r="T1509" i="2"/>
  <c r="Q1509" i="2"/>
  <c r="AC1508" i="2"/>
  <c r="X1508" i="2"/>
  <c r="Y1508" i="2" s="1"/>
  <c r="U1508" i="2"/>
  <c r="V1508" i="2" s="1"/>
  <c r="T1508" i="2"/>
  <c r="Q1508" i="2"/>
  <c r="AC1507" i="2"/>
  <c r="X1507" i="2"/>
  <c r="Y1507" i="2" s="1"/>
  <c r="U1507" i="2"/>
  <c r="V1507" i="2" s="1"/>
  <c r="T1507" i="2"/>
  <c r="Q1507" i="2"/>
  <c r="AC1506" i="2"/>
  <c r="X1506" i="2"/>
  <c r="Y1506" i="2" s="1"/>
  <c r="U1506" i="2"/>
  <c r="V1506" i="2" s="1"/>
  <c r="T1506" i="2"/>
  <c r="Q1506" i="2"/>
  <c r="AC1505" i="2"/>
  <c r="X1505" i="2"/>
  <c r="Y1505" i="2" s="1"/>
  <c r="U1505" i="2"/>
  <c r="V1505" i="2" s="1"/>
  <c r="T1505" i="2"/>
  <c r="Q1505" i="2"/>
  <c r="AC1504" i="2"/>
  <c r="X1504" i="2"/>
  <c r="Y1504" i="2" s="1"/>
  <c r="U1504" i="2"/>
  <c r="V1504" i="2" s="1"/>
  <c r="T1504" i="2"/>
  <c r="Q1504" i="2"/>
  <c r="AC1503" i="2"/>
  <c r="X1503" i="2"/>
  <c r="Y1503" i="2" s="1"/>
  <c r="U1503" i="2"/>
  <c r="V1503" i="2" s="1"/>
  <c r="T1503" i="2"/>
  <c r="Q1503" i="2"/>
  <c r="AC1502" i="2"/>
  <c r="X1502" i="2"/>
  <c r="Y1502" i="2" s="1"/>
  <c r="U1502" i="2"/>
  <c r="V1502" i="2" s="1"/>
  <c r="T1502" i="2"/>
  <c r="Q1502" i="2"/>
  <c r="AC1501" i="2"/>
  <c r="X1501" i="2"/>
  <c r="Y1501" i="2" s="1"/>
  <c r="U1501" i="2"/>
  <c r="V1501" i="2" s="1"/>
  <c r="T1501" i="2"/>
  <c r="Q1501" i="2"/>
  <c r="AC1500" i="2"/>
  <c r="X1500" i="2"/>
  <c r="Y1500" i="2" s="1"/>
  <c r="U1500" i="2"/>
  <c r="V1500" i="2" s="1"/>
  <c r="T1500" i="2"/>
  <c r="Q1500" i="2"/>
  <c r="AC1499" i="2"/>
  <c r="X1499" i="2"/>
  <c r="Y1499" i="2" s="1"/>
  <c r="U1499" i="2"/>
  <c r="V1499" i="2" s="1"/>
  <c r="T1499" i="2"/>
  <c r="Q1499" i="2"/>
  <c r="AC1498" i="2"/>
  <c r="X1498" i="2"/>
  <c r="Y1498" i="2" s="1"/>
  <c r="U1498" i="2"/>
  <c r="V1498" i="2" s="1"/>
  <c r="T1498" i="2"/>
  <c r="Q1498" i="2"/>
  <c r="AC1497" i="2"/>
  <c r="X1497" i="2"/>
  <c r="Y1497" i="2" s="1"/>
  <c r="U1497" i="2"/>
  <c r="V1497" i="2" s="1"/>
  <c r="T1497" i="2"/>
  <c r="AC1496" i="2"/>
  <c r="X1496" i="2"/>
  <c r="Y1496" i="2" s="1"/>
  <c r="U1496" i="2"/>
  <c r="V1496" i="2" s="1"/>
  <c r="T1496" i="2"/>
  <c r="Q1496" i="2"/>
  <c r="AC1495" i="2"/>
  <c r="X1495" i="2"/>
  <c r="Y1495" i="2" s="1"/>
  <c r="U1495" i="2"/>
  <c r="V1495" i="2" s="1"/>
  <c r="T1495" i="2"/>
  <c r="Q1495" i="2"/>
  <c r="AC1494" i="2"/>
  <c r="X1494" i="2"/>
  <c r="Y1494" i="2" s="1"/>
  <c r="U1494" i="2"/>
  <c r="V1494" i="2" s="1"/>
  <c r="T1494" i="2"/>
  <c r="Q1494" i="2"/>
  <c r="AC1493" i="2"/>
  <c r="X1493" i="2"/>
  <c r="Y1493" i="2" s="1"/>
  <c r="U1493" i="2"/>
  <c r="V1493" i="2" s="1"/>
  <c r="T1493" i="2"/>
  <c r="Q1493" i="2"/>
  <c r="AC1492" i="2"/>
  <c r="X1492" i="2"/>
  <c r="Y1492" i="2" s="1"/>
  <c r="U1492" i="2"/>
  <c r="V1492" i="2" s="1"/>
  <c r="T1492" i="2"/>
  <c r="Q1492" i="2"/>
  <c r="AC1491" i="2"/>
  <c r="X1491" i="2"/>
  <c r="Y1491" i="2" s="1"/>
  <c r="U1491" i="2"/>
  <c r="V1491" i="2" s="1"/>
  <c r="T1491" i="2"/>
  <c r="Q1491" i="2"/>
  <c r="AC1490" i="2"/>
  <c r="X1490" i="2"/>
  <c r="Y1490" i="2" s="1"/>
  <c r="U1490" i="2"/>
  <c r="V1490" i="2" s="1"/>
  <c r="T1490" i="2"/>
  <c r="Q1490" i="2"/>
  <c r="AC1489" i="2"/>
  <c r="X1489" i="2"/>
  <c r="Y1489" i="2" s="1"/>
  <c r="U1489" i="2"/>
  <c r="V1489" i="2" s="1"/>
  <c r="T1489" i="2"/>
  <c r="Q1489" i="2"/>
  <c r="AC1488" i="2"/>
  <c r="X1488" i="2"/>
  <c r="Y1488" i="2" s="1"/>
  <c r="U1488" i="2"/>
  <c r="V1488" i="2" s="1"/>
  <c r="T1488" i="2"/>
  <c r="Q1488" i="2"/>
  <c r="AC1487" i="2"/>
  <c r="X1487" i="2"/>
  <c r="Y1487" i="2" s="1"/>
  <c r="U1487" i="2"/>
  <c r="V1487" i="2" s="1"/>
  <c r="T1487" i="2"/>
  <c r="Q1487" i="2"/>
  <c r="AC1486" i="2"/>
  <c r="X1486" i="2"/>
  <c r="Y1486" i="2" s="1"/>
  <c r="U1486" i="2"/>
  <c r="V1486" i="2" s="1"/>
  <c r="T1486" i="2"/>
  <c r="Q1486" i="2"/>
  <c r="AC1485" i="2"/>
  <c r="X1485" i="2"/>
  <c r="Y1485" i="2" s="1"/>
  <c r="U1485" i="2"/>
  <c r="V1485" i="2" s="1"/>
  <c r="T1485" i="2"/>
  <c r="Q1485" i="2"/>
  <c r="AC1484" i="2"/>
  <c r="X1484" i="2"/>
  <c r="Y1484" i="2" s="1"/>
  <c r="U1484" i="2"/>
  <c r="V1484" i="2" s="1"/>
  <c r="T1484" i="2"/>
  <c r="Q1484" i="2"/>
  <c r="AC1483" i="2"/>
  <c r="X1483" i="2"/>
  <c r="Y1483" i="2" s="1"/>
  <c r="U1483" i="2"/>
  <c r="V1483" i="2" s="1"/>
  <c r="T1483" i="2"/>
  <c r="Q1483" i="2"/>
  <c r="AC1482" i="2"/>
  <c r="X1482" i="2"/>
  <c r="Y1482" i="2" s="1"/>
  <c r="U1482" i="2"/>
  <c r="V1482" i="2" s="1"/>
  <c r="T1482" i="2"/>
  <c r="Q1482" i="2"/>
  <c r="AC1481" i="2"/>
  <c r="X1481" i="2"/>
  <c r="Y1481" i="2" s="1"/>
  <c r="U1481" i="2"/>
  <c r="V1481" i="2" s="1"/>
  <c r="T1481" i="2"/>
  <c r="Q1481" i="2"/>
  <c r="AC1480" i="2"/>
  <c r="X1480" i="2"/>
  <c r="Y1480" i="2" s="1"/>
  <c r="U1480" i="2"/>
  <c r="V1480" i="2" s="1"/>
  <c r="T1480" i="2"/>
  <c r="Q1480" i="2"/>
  <c r="AC1479" i="2"/>
  <c r="X1479" i="2"/>
  <c r="Y1479" i="2" s="1"/>
  <c r="U1479" i="2"/>
  <c r="V1479" i="2" s="1"/>
  <c r="T1479" i="2"/>
  <c r="Q1479" i="2"/>
  <c r="AC1478" i="2"/>
  <c r="X1478" i="2"/>
  <c r="Y1478" i="2" s="1"/>
  <c r="U1478" i="2"/>
  <c r="V1478" i="2" s="1"/>
  <c r="T1478" i="2"/>
  <c r="Q1478" i="2"/>
  <c r="AC1477" i="2"/>
  <c r="X1477" i="2"/>
  <c r="Y1477" i="2" s="1"/>
  <c r="U1477" i="2"/>
  <c r="V1477" i="2" s="1"/>
  <c r="T1477" i="2"/>
  <c r="Q1477" i="2"/>
  <c r="AC1476" i="2"/>
  <c r="X1476" i="2"/>
  <c r="Y1476" i="2" s="1"/>
  <c r="U1476" i="2"/>
  <c r="V1476" i="2" s="1"/>
  <c r="T1476" i="2"/>
  <c r="Q1476" i="2"/>
  <c r="AC1475" i="2"/>
  <c r="X1475" i="2"/>
  <c r="Y1475" i="2" s="1"/>
  <c r="U1475" i="2"/>
  <c r="V1475" i="2" s="1"/>
  <c r="T1475" i="2"/>
  <c r="Q1475" i="2"/>
  <c r="AC1474" i="2"/>
  <c r="X1474" i="2"/>
  <c r="Y1474" i="2" s="1"/>
  <c r="U1474" i="2"/>
  <c r="V1474" i="2" s="1"/>
  <c r="T1474" i="2"/>
  <c r="Q1474" i="2"/>
  <c r="AC1473" i="2"/>
  <c r="X1473" i="2"/>
  <c r="Y1473" i="2" s="1"/>
  <c r="U1473" i="2"/>
  <c r="V1473" i="2" s="1"/>
  <c r="T1473" i="2"/>
  <c r="Q1473" i="2"/>
  <c r="AC1472" i="2"/>
  <c r="X1472" i="2"/>
  <c r="Y1472" i="2" s="1"/>
  <c r="U1472" i="2"/>
  <c r="V1472" i="2" s="1"/>
  <c r="T1472" i="2"/>
  <c r="Q1472" i="2"/>
  <c r="AC1471" i="2"/>
  <c r="X1471" i="2"/>
  <c r="Y1471" i="2" s="1"/>
  <c r="U1471" i="2"/>
  <c r="V1471" i="2" s="1"/>
  <c r="T1471" i="2"/>
  <c r="Q1471" i="2"/>
  <c r="AC1470" i="2"/>
  <c r="X1470" i="2"/>
  <c r="Y1470" i="2" s="1"/>
  <c r="U1470" i="2"/>
  <c r="V1470" i="2" s="1"/>
  <c r="T1470" i="2"/>
  <c r="Q1470" i="2"/>
  <c r="AC1469" i="2"/>
  <c r="X1469" i="2"/>
  <c r="Y1469" i="2" s="1"/>
  <c r="U1469" i="2"/>
  <c r="V1469" i="2" s="1"/>
  <c r="T1469" i="2"/>
  <c r="Q1469" i="2"/>
  <c r="AC1468" i="2"/>
  <c r="X1468" i="2"/>
  <c r="Y1468" i="2" s="1"/>
  <c r="U1468" i="2"/>
  <c r="V1468" i="2" s="1"/>
  <c r="T1468" i="2"/>
  <c r="Q1468" i="2"/>
  <c r="AC1467" i="2"/>
  <c r="X1467" i="2"/>
  <c r="Y1467" i="2" s="1"/>
  <c r="U1467" i="2"/>
  <c r="V1467" i="2" s="1"/>
  <c r="T1467" i="2"/>
  <c r="Q1467" i="2"/>
  <c r="AC1466" i="2"/>
  <c r="X1466" i="2"/>
  <c r="Y1466" i="2" s="1"/>
  <c r="U1466" i="2"/>
  <c r="V1466" i="2" s="1"/>
  <c r="T1466" i="2"/>
  <c r="Q1466" i="2"/>
  <c r="AC1465" i="2"/>
  <c r="X1465" i="2"/>
  <c r="Y1465" i="2" s="1"/>
  <c r="U1465" i="2"/>
  <c r="V1465" i="2" s="1"/>
  <c r="T1465" i="2"/>
  <c r="Q1465" i="2"/>
  <c r="AC1464" i="2"/>
  <c r="X1464" i="2"/>
  <c r="Y1464" i="2" s="1"/>
  <c r="U1464" i="2"/>
  <c r="V1464" i="2" s="1"/>
  <c r="T1464" i="2"/>
  <c r="Q1464" i="2"/>
  <c r="AC1463" i="2"/>
  <c r="X1463" i="2"/>
  <c r="Y1463" i="2" s="1"/>
  <c r="U1463" i="2"/>
  <c r="V1463" i="2" s="1"/>
  <c r="T1463" i="2"/>
  <c r="Q1463" i="2"/>
  <c r="AC1462" i="2"/>
  <c r="X1462" i="2"/>
  <c r="Y1462" i="2" s="1"/>
  <c r="U1462" i="2"/>
  <c r="V1462" i="2" s="1"/>
  <c r="T1462" i="2"/>
  <c r="Q1462" i="2"/>
  <c r="AC1461" i="2"/>
  <c r="X1461" i="2"/>
  <c r="Y1461" i="2" s="1"/>
  <c r="U1461" i="2"/>
  <c r="V1461" i="2" s="1"/>
  <c r="T1461" i="2"/>
  <c r="Q1461" i="2"/>
  <c r="AC1460" i="2"/>
  <c r="X1460" i="2"/>
  <c r="Y1460" i="2" s="1"/>
  <c r="U1460" i="2"/>
  <c r="V1460" i="2" s="1"/>
  <c r="T1460" i="2"/>
  <c r="Q1460" i="2"/>
  <c r="AC1459" i="2"/>
  <c r="X1459" i="2"/>
  <c r="Y1459" i="2" s="1"/>
  <c r="U1459" i="2"/>
  <c r="V1459" i="2" s="1"/>
  <c r="T1459" i="2"/>
  <c r="Q1459" i="2"/>
  <c r="AC1458" i="2"/>
  <c r="X1458" i="2"/>
  <c r="Y1458" i="2" s="1"/>
  <c r="U1458" i="2"/>
  <c r="V1458" i="2" s="1"/>
  <c r="T1458" i="2"/>
  <c r="Q1458" i="2"/>
  <c r="AC1457" i="2"/>
  <c r="X1457" i="2"/>
  <c r="Y1457" i="2" s="1"/>
  <c r="U1457" i="2"/>
  <c r="V1457" i="2" s="1"/>
  <c r="T1457" i="2"/>
  <c r="Q1457" i="2"/>
  <c r="AC1456" i="2"/>
  <c r="X1456" i="2"/>
  <c r="Y1456" i="2" s="1"/>
  <c r="U1456" i="2"/>
  <c r="V1456" i="2" s="1"/>
  <c r="T1456" i="2"/>
  <c r="Q1456" i="2"/>
  <c r="AC1455" i="2"/>
  <c r="X1455" i="2"/>
  <c r="Y1455" i="2" s="1"/>
  <c r="U1455" i="2"/>
  <c r="V1455" i="2" s="1"/>
  <c r="T1455" i="2"/>
  <c r="Q1455" i="2"/>
  <c r="AC1454" i="2"/>
  <c r="X1454" i="2"/>
  <c r="Y1454" i="2" s="1"/>
  <c r="U1454" i="2"/>
  <c r="V1454" i="2" s="1"/>
  <c r="T1454" i="2"/>
  <c r="Q1454" i="2"/>
  <c r="AC1453" i="2"/>
  <c r="X1453" i="2"/>
  <c r="Y1453" i="2" s="1"/>
  <c r="U1453" i="2"/>
  <c r="V1453" i="2" s="1"/>
  <c r="T1453" i="2"/>
  <c r="Q1453" i="2"/>
  <c r="AC1452" i="2"/>
  <c r="X1452" i="2"/>
  <c r="Y1452" i="2" s="1"/>
  <c r="U1452" i="2"/>
  <c r="V1452" i="2" s="1"/>
  <c r="T1452" i="2"/>
  <c r="Q1452" i="2"/>
  <c r="AC1451" i="2"/>
  <c r="X1451" i="2"/>
  <c r="Y1451" i="2" s="1"/>
  <c r="U1451" i="2"/>
  <c r="V1451" i="2" s="1"/>
  <c r="T1451" i="2"/>
  <c r="Q1451" i="2"/>
  <c r="AC1450" i="2"/>
  <c r="X1450" i="2"/>
  <c r="Y1450" i="2" s="1"/>
  <c r="U1450" i="2"/>
  <c r="V1450" i="2" s="1"/>
  <c r="T1450" i="2"/>
  <c r="Q1450" i="2"/>
  <c r="AC1449" i="2"/>
  <c r="X1449" i="2"/>
  <c r="Y1449" i="2" s="1"/>
  <c r="U1449" i="2"/>
  <c r="V1449" i="2" s="1"/>
  <c r="T1449" i="2"/>
  <c r="Q1449" i="2"/>
  <c r="AC1448" i="2"/>
  <c r="X1448" i="2"/>
  <c r="Y1448" i="2" s="1"/>
  <c r="U1448" i="2"/>
  <c r="V1448" i="2" s="1"/>
  <c r="T1448" i="2"/>
  <c r="Q1448" i="2"/>
  <c r="AC1447" i="2"/>
  <c r="X1447" i="2"/>
  <c r="Y1447" i="2" s="1"/>
  <c r="U1447" i="2"/>
  <c r="V1447" i="2" s="1"/>
  <c r="T1447" i="2"/>
  <c r="Q1447" i="2"/>
  <c r="AC1446" i="2"/>
  <c r="X1446" i="2"/>
  <c r="Y1446" i="2" s="1"/>
  <c r="U1446" i="2"/>
  <c r="V1446" i="2" s="1"/>
  <c r="T1446" i="2"/>
  <c r="Q1446" i="2"/>
  <c r="AC1445" i="2"/>
  <c r="X1445" i="2"/>
  <c r="Y1445" i="2" s="1"/>
  <c r="U1445" i="2"/>
  <c r="V1445" i="2" s="1"/>
  <c r="T1445" i="2"/>
  <c r="Q1445" i="2"/>
  <c r="AC1444" i="2"/>
  <c r="X1444" i="2"/>
  <c r="Y1444" i="2" s="1"/>
  <c r="U1444" i="2"/>
  <c r="V1444" i="2" s="1"/>
  <c r="T1444" i="2"/>
  <c r="Q1444" i="2"/>
  <c r="AC1443" i="2"/>
  <c r="X1443" i="2"/>
  <c r="Y1443" i="2" s="1"/>
  <c r="U1443" i="2"/>
  <c r="V1443" i="2" s="1"/>
  <c r="T1443" i="2"/>
  <c r="Q1443" i="2"/>
  <c r="AC1442" i="2"/>
  <c r="X1442" i="2"/>
  <c r="Y1442" i="2" s="1"/>
  <c r="U1442" i="2"/>
  <c r="V1442" i="2" s="1"/>
  <c r="T1442" i="2"/>
  <c r="Q1442" i="2"/>
  <c r="AC1441" i="2"/>
  <c r="X1441" i="2"/>
  <c r="Y1441" i="2" s="1"/>
  <c r="U1441" i="2"/>
  <c r="V1441" i="2" s="1"/>
  <c r="T1441" i="2"/>
  <c r="Q1441" i="2"/>
  <c r="AC1440" i="2"/>
  <c r="X1440" i="2"/>
  <c r="Y1440" i="2" s="1"/>
  <c r="U1440" i="2"/>
  <c r="V1440" i="2" s="1"/>
  <c r="T1440" i="2"/>
  <c r="Q1440" i="2"/>
  <c r="AC1439" i="2"/>
  <c r="X1439" i="2"/>
  <c r="Y1439" i="2" s="1"/>
  <c r="U1439" i="2"/>
  <c r="V1439" i="2" s="1"/>
  <c r="T1439" i="2"/>
  <c r="Q1439" i="2"/>
  <c r="AC1438" i="2"/>
  <c r="X1438" i="2"/>
  <c r="Y1438" i="2" s="1"/>
  <c r="U1438" i="2"/>
  <c r="V1438" i="2" s="1"/>
  <c r="T1438" i="2"/>
  <c r="Q1438" i="2"/>
  <c r="AC1437" i="2"/>
  <c r="X1437" i="2"/>
  <c r="Y1437" i="2" s="1"/>
  <c r="U1437" i="2"/>
  <c r="V1437" i="2" s="1"/>
  <c r="T1437" i="2"/>
  <c r="Q1437" i="2"/>
  <c r="AC1436" i="2"/>
  <c r="X1436" i="2"/>
  <c r="Y1436" i="2" s="1"/>
  <c r="U1436" i="2"/>
  <c r="V1436" i="2" s="1"/>
  <c r="T1436" i="2"/>
  <c r="Q1436" i="2"/>
  <c r="AC1435" i="2"/>
  <c r="X1435" i="2"/>
  <c r="Y1435" i="2" s="1"/>
  <c r="U1435" i="2"/>
  <c r="V1435" i="2" s="1"/>
  <c r="T1435" i="2"/>
  <c r="Q1435" i="2"/>
  <c r="AC1434" i="2"/>
  <c r="X1434" i="2"/>
  <c r="Y1434" i="2" s="1"/>
  <c r="U1434" i="2"/>
  <c r="V1434" i="2" s="1"/>
  <c r="T1434" i="2"/>
  <c r="Q1434" i="2"/>
  <c r="AC1433" i="2"/>
  <c r="X1433" i="2"/>
  <c r="Y1433" i="2" s="1"/>
  <c r="U1433" i="2"/>
  <c r="V1433" i="2" s="1"/>
  <c r="T1433" i="2"/>
  <c r="Q1433" i="2"/>
  <c r="AC1432" i="2"/>
  <c r="X1432" i="2"/>
  <c r="Y1432" i="2" s="1"/>
  <c r="U1432" i="2"/>
  <c r="V1432" i="2" s="1"/>
  <c r="T1432" i="2"/>
  <c r="Q1432" i="2"/>
  <c r="AC1431" i="2"/>
  <c r="X1431" i="2"/>
  <c r="Y1431" i="2" s="1"/>
  <c r="U1431" i="2"/>
  <c r="V1431" i="2" s="1"/>
  <c r="T1431" i="2"/>
  <c r="Q1431" i="2"/>
  <c r="AC1430" i="2"/>
  <c r="X1430" i="2"/>
  <c r="Y1430" i="2" s="1"/>
  <c r="U1430" i="2"/>
  <c r="V1430" i="2" s="1"/>
  <c r="T1430" i="2"/>
  <c r="Q1430" i="2"/>
  <c r="AC1429" i="2"/>
  <c r="X1429" i="2"/>
  <c r="Y1429" i="2" s="1"/>
  <c r="U1429" i="2"/>
  <c r="V1429" i="2" s="1"/>
  <c r="T1429" i="2"/>
  <c r="Q1429" i="2"/>
  <c r="AC1428" i="2"/>
  <c r="X1428" i="2"/>
  <c r="Y1428" i="2" s="1"/>
  <c r="U1428" i="2"/>
  <c r="V1428" i="2" s="1"/>
  <c r="T1428" i="2"/>
  <c r="Q1428" i="2"/>
  <c r="AC1427" i="2"/>
  <c r="X1427" i="2"/>
  <c r="Y1427" i="2" s="1"/>
  <c r="U1427" i="2"/>
  <c r="V1427" i="2" s="1"/>
  <c r="T1427" i="2"/>
  <c r="Q1427" i="2"/>
  <c r="AC1426" i="2"/>
  <c r="X1426" i="2"/>
  <c r="Y1426" i="2" s="1"/>
  <c r="U1426" i="2"/>
  <c r="V1426" i="2" s="1"/>
  <c r="T1426" i="2"/>
  <c r="Q1426" i="2"/>
  <c r="AC1425" i="2"/>
  <c r="X1425" i="2"/>
  <c r="Y1425" i="2" s="1"/>
  <c r="U1425" i="2"/>
  <c r="V1425" i="2" s="1"/>
  <c r="T1425" i="2"/>
  <c r="Q1425" i="2"/>
  <c r="AC1424" i="2"/>
  <c r="X1424" i="2"/>
  <c r="Y1424" i="2" s="1"/>
  <c r="U1424" i="2"/>
  <c r="V1424" i="2" s="1"/>
  <c r="T1424" i="2"/>
  <c r="Q1424" i="2"/>
  <c r="AC1423" i="2"/>
  <c r="X1423" i="2"/>
  <c r="Y1423" i="2" s="1"/>
  <c r="U1423" i="2"/>
  <c r="V1423" i="2" s="1"/>
  <c r="T1423" i="2"/>
  <c r="Q1423" i="2"/>
  <c r="AC1422" i="2"/>
  <c r="X1422" i="2"/>
  <c r="Y1422" i="2" s="1"/>
  <c r="U1422" i="2"/>
  <c r="V1422" i="2" s="1"/>
  <c r="T1422" i="2"/>
  <c r="Q1422" i="2"/>
  <c r="AC1421" i="2"/>
  <c r="X1421" i="2"/>
  <c r="Y1421" i="2" s="1"/>
  <c r="U1421" i="2"/>
  <c r="V1421" i="2" s="1"/>
  <c r="T1421" i="2"/>
  <c r="Q1421" i="2"/>
  <c r="AC1420" i="2"/>
  <c r="X1420" i="2"/>
  <c r="Y1420" i="2" s="1"/>
  <c r="U1420" i="2"/>
  <c r="V1420" i="2" s="1"/>
  <c r="T1420" i="2"/>
  <c r="Q1420" i="2"/>
  <c r="AC1419" i="2"/>
  <c r="X1419" i="2"/>
  <c r="Y1419" i="2" s="1"/>
  <c r="U1419" i="2"/>
  <c r="V1419" i="2" s="1"/>
  <c r="T1419" i="2"/>
  <c r="Q1419" i="2"/>
  <c r="AC1418" i="2"/>
  <c r="X1418" i="2"/>
  <c r="Y1418" i="2" s="1"/>
  <c r="U1418" i="2"/>
  <c r="V1418" i="2" s="1"/>
  <c r="T1418" i="2"/>
  <c r="Q1418" i="2"/>
  <c r="AC1417" i="2"/>
  <c r="X1417" i="2"/>
  <c r="Y1417" i="2" s="1"/>
  <c r="U1417" i="2"/>
  <c r="V1417" i="2" s="1"/>
  <c r="T1417" i="2"/>
  <c r="Q1417" i="2"/>
  <c r="AC1416" i="2"/>
  <c r="X1416" i="2"/>
  <c r="Y1416" i="2" s="1"/>
  <c r="U1416" i="2"/>
  <c r="V1416" i="2" s="1"/>
  <c r="T1416" i="2"/>
  <c r="Q1416" i="2"/>
  <c r="AC1415" i="2"/>
  <c r="X1415" i="2"/>
  <c r="Y1415" i="2" s="1"/>
  <c r="U1415" i="2"/>
  <c r="V1415" i="2" s="1"/>
  <c r="T1415" i="2"/>
  <c r="Q1415" i="2"/>
  <c r="AC1414" i="2"/>
  <c r="X1414" i="2"/>
  <c r="Y1414" i="2" s="1"/>
  <c r="U1414" i="2"/>
  <c r="V1414" i="2" s="1"/>
  <c r="T1414" i="2"/>
  <c r="Q1414" i="2"/>
  <c r="AC1413" i="2"/>
  <c r="X1413" i="2"/>
  <c r="Y1413" i="2" s="1"/>
  <c r="U1413" i="2"/>
  <c r="V1413" i="2" s="1"/>
  <c r="T1413" i="2"/>
  <c r="Q1413" i="2"/>
  <c r="AC1412" i="2"/>
  <c r="X1412" i="2"/>
  <c r="Y1412" i="2" s="1"/>
  <c r="U1412" i="2"/>
  <c r="V1412" i="2" s="1"/>
  <c r="T1412" i="2"/>
  <c r="Q1412" i="2"/>
  <c r="AC1411" i="2"/>
  <c r="X1411" i="2"/>
  <c r="Y1411" i="2" s="1"/>
  <c r="U1411" i="2"/>
  <c r="V1411" i="2" s="1"/>
  <c r="T1411" i="2"/>
  <c r="Q1411" i="2"/>
  <c r="AC1410" i="2"/>
  <c r="X1410" i="2"/>
  <c r="Y1410" i="2" s="1"/>
  <c r="U1410" i="2"/>
  <c r="V1410" i="2" s="1"/>
  <c r="T1410" i="2"/>
  <c r="Q1410" i="2"/>
  <c r="AC1409" i="2"/>
  <c r="X1409" i="2"/>
  <c r="Y1409" i="2" s="1"/>
  <c r="U1409" i="2"/>
  <c r="V1409" i="2" s="1"/>
  <c r="T1409" i="2"/>
  <c r="Q1409" i="2"/>
  <c r="AC1408" i="2"/>
  <c r="X1408" i="2"/>
  <c r="Y1408" i="2" s="1"/>
  <c r="U1408" i="2"/>
  <c r="V1408" i="2" s="1"/>
  <c r="T1408" i="2"/>
  <c r="Q1408" i="2"/>
  <c r="AC1407" i="2"/>
  <c r="X1407" i="2"/>
  <c r="Y1407" i="2" s="1"/>
  <c r="U1407" i="2"/>
  <c r="V1407" i="2" s="1"/>
  <c r="T1407" i="2"/>
  <c r="Q1407" i="2"/>
  <c r="AC1406" i="2"/>
  <c r="X1406" i="2"/>
  <c r="Y1406" i="2" s="1"/>
  <c r="U1406" i="2"/>
  <c r="V1406" i="2" s="1"/>
  <c r="T1406" i="2"/>
  <c r="Q1406" i="2"/>
  <c r="AC1405" i="2"/>
  <c r="X1405" i="2"/>
  <c r="Y1405" i="2" s="1"/>
  <c r="U1405" i="2"/>
  <c r="V1405" i="2" s="1"/>
  <c r="T1405" i="2"/>
  <c r="Q1405" i="2"/>
  <c r="AC1404" i="2"/>
  <c r="X1404" i="2"/>
  <c r="Y1404" i="2" s="1"/>
  <c r="U1404" i="2"/>
  <c r="V1404" i="2" s="1"/>
  <c r="T1404" i="2"/>
  <c r="Q1404" i="2"/>
  <c r="AC1403" i="2"/>
  <c r="X1403" i="2"/>
  <c r="Y1403" i="2" s="1"/>
  <c r="U1403" i="2"/>
  <c r="V1403" i="2" s="1"/>
  <c r="T1403" i="2"/>
  <c r="Q1403" i="2"/>
  <c r="AC1402" i="2"/>
  <c r="X1402" i="2"/>
  <c r="Y1402" i="2" s="1"/>
  <c r="U1402" i="2"/>
  <c r="V1402" i="2" s="1"/>
  <c r="T1402" i="2"/>
  <c r="Q1402" i="2"/>
  <c r="AC1401" i="2"/>
  <c r="X1401" i="2"/>
  <c r="Y1401" i="2" s="1"/>
  <c r="U1401" i="2"/>
  <c r="V1401" i="2" s="1"/>
  <c r="T1401" i="2"/>
  <c r="Q1401" i="2"/>
  <c r="AC1400" i="2"/>
  <c r="X1400" i="2"/>
  <c r="Y1400" i="2" s="1"/>
  <c r="U1400" i="2"/>
  <c r="V1400" i="2" s="1"/>
  <c r="T1400" i="2"/>
  <c r="Q1400" i="2"/>
  <c r="AC1399" i="2"/>
  <c r="X1399" i="2"/>
  <c r="Y1399" i="2" s="1"/>
  <c r="U1399" i="2"/>
  <c r="V1399" i="2" s="1"/>
  <c r="T1399" i="2"/>
  <c r="Q1399" i="2"/>
  <c r="AC1398" i="2"/>
  <c r="X1398" i="2"/>
  <c r="Y1398" i="2" s="1"/>
  <c r="U1398" i="2"/>
  <c r="V1398" i="2" s="1"/>
  <c r="T1398" i="2"/>
  <c r="Q1398" i="2"/>
  <c r="AC1397" i="2"/>
  <c r="X1397" i="2"/>
  <c r="Y1397" i="2" s="1"/>
  <c r="U1397" i="2"/>
  <c r="V1397" i="2" s="1"/>
  <c r="T1397" i="2"/>
  <c r="Q1397" i="2"/>
  <c r="AC1396" i="2"/>
  <c r="X1396" i="2"/>
  <c r="Y1396" i="2" s="1"/>
  <c r="U1396" i="2"/>
  <c r="V1396" i="2" s="1"/>
  <c r="T1396" i="2"/>
  <c r="Q1396" i="2"/>
  <c r="AC1395" i="2"/>
  <c r="X1395" i="2"/>
  <c r="Y1395" i="2" s="1"/>
  <c r="U1395" i="2"/>
  <c r="V1395" i="2" s="1"/>
  <c r="T1395" i="2"/>
  <c r="Q1395" i="2"/>
  <c r="AC1394" i="2"/>
  <c r="X1394" i="2"/>
  <c r="Y1394" i="2" s="1"/>
  <c r="U1394" i="2"/>
  <c r="V1394" i="2" s="1"/>
  <c r="T1394" i="2"/>
  <c r="Q1394" i="2"/>
  <c r="AC1393" i="2"/>
  <c r="X1393" i="2"/>
  <c r="Y1393" i="2" s="1"/>
  <c r="T1393" i="2"/>
  <c r="Q1393" i="2"/>
  <c r="AC1392" i="2"/>
  <c r="X1392" i="2"/>
  <c r="Y1392" i="2" s="1"/>
  <c r="U1392" i="2"/>
  <c r="V1392" i="2" s="1"/>
  <c r="T1392" i="2"/>
  <c r="Q1392" i="2"/>
  <c r="AC1391" i="2"/>
  <c r="X1391" i="2"/>
  <c r="Y1391" i="2" s="1"/>
  <c r="U1391" i="2"/>
  <c r="V1391" i="2" s="1"/>
  <c r="T1391" i="2"/>
  <c r="Q1391" i="2"/>
  <c r="AC1390" i="2"/>
  <c r="X1390" i="2"/>
  <c r="Y1390" i="2" s="1"/>
  <c r="U1390" i="2"/>
  <c r="V1390" i="2" s="1"/>
  <c r="T1390" i="2"/>
  <c r="AC1389" i="2"/>
  <c r="X1389" i="2"/>
  <c r="Y1389" i="2" s="1"/>
  <c r="U1389" i="2"/>
  <c r="V1389" i="2" s="1"/>
  <c r="T1389" i="2"/>
  <c r="Q1389" i="2"/>
  <c r="AC1388" i="2"/>
  <c r="X1388" i="2"/>
  <c r="Y1388" i="2" s="1"/>
  <c r="U1388" i="2"/>
  <c r="V1388" i="2" s="1"/>
  <c r="T1388" i="2"/>
  <c r="Q1388" i="2"/>
  <c r="AC1387" i="2"/>
  <c r="X1387" i="2"/>
  <c r="Y1387" i="2" s="1"/>
  <c r="U1387" i="2"/>
  <c r="V1387" i="2" s="1"/>
  <c r="T1387" i="2"/>
  <c r="Q1387" i="2"/>
  <c r="AC1386" i="2"/>
  <c r="X1386" i="2"/>
  <c r="Y1386" i="2" s="1"/>
  <c r="U1386" i="2"/>
  <c r="V1386" i="2" s="1"/>
  <c r="T1386" i="2"/>
  <c r="Q1386" i="2"/>
  <c r="AC1385" i="2"/>
  <c r="X1385" i="2"/>
  <c r="Y1385" i="2" s="1"/>
  <c r="U1385" i="2"/>
  <c r="V1385" i="2" s="1"/>
  <c r="T1385" i="2"/>
  <c r="Q1385" i="2"/>
  <c r="AC1384" i="2"/>
  <c r="X1384" i="2"/>
  <c r="Y1384" i="2" s="1"/>
  <c r="U1384" i="2"/>
  <c r="V1384" i="2" s="1"/>
  <c r="T1384" i="2"/>
  <c r="Q1384" i="2"/>
  <c r="AC1383" i="2"/>
  <c r="X1383" i="2"/>
  <c r="Y1383" i="2" s="1"/>
  <c r="U1383" i="2"/>
  <c r="V1383" i="2" s="1"/>
  <c r="T1383" i="2"/>
  <c r="Q1383" i="2"/>
  <c r="AC1382" i="2"/>
  <c r="X1382" i="2"/>
  <c r="Y1382" i="2" s="1"/>
  <c r="U1382" i="2"/>
  <c r="V1382" i="2" s="1"/>
  <c r="T1382" i="2"/>
  <c r="Q1382" i="2"/>
  <c r="AC1381" i="2"/>
  <c r="X1381" i="2"/>
  <c r="Y1381" i="2" s="1"/>
  <c r="U1381" i="2"/>
  <c r="V1381" i="2" s="1"/>
  <c r="T1381" i="2"/>
  <c r="Q1381" i="2"/>
  <c r="AC1380" i="2"/>
  <c r="X1380" i="2"/>
  <c r="Y1380" i="2" s="1"/>
  <c r="U1380" i="2"/>
  <c r="V1380" i="2" s="1"/>
  <c r="T1380" i="2"/>
  <c r="Q1380" i="2"/>
  <c r="AC1379" i="2"/>
  <c r="X1379" i="2"/>
  <c r="Y1379" i="2" s="1"/>
  <c r="U1379" i="2"/>
  <c r="V1379" i="2" s="1"/>
  <c r="T1379" i="2"/>
  <c r="Q1379" i="2"/>
  <c r="AC1378" i="2"/>
  <c r="X1378" i="2"/>
  <c r="Y1378" i="2" s="1"/>
  <c r="U1378" i="2"/>
  <c r="V1378" i="2" s="1"/>
  <c r="T1378" i="2"/>
  <c r="Q1378" i="2"/>
  <c r="AC1377" i="2"/>
  <c r="X1377" i="2"/>
  <c r="Y1377" i="2" s="1"/>
  <c r="U1377" i="2"/>
  <c r="V1377" i="2" s="1"/>
  <c r="T1377" i="2"/>
  <c r="Q1377" i="2"/>
  <c r="AC1376" i="2"/>
  <c r="X1376" i="2"/>
  <c r="Y1376" i="2" s="1"/>
  <c r="U1376" i="2"/>
  <c r="V1376" i="2" s="1"/>
  <c r="T1376" i="2"/>
  <c r="Q1376" i="2"/>
  <c r="AC1375" i="2"/>
  <c r="X1375" i="2"/>
  <c r="Y1375" i="2" s="1"/>
  <c r="U1375" i="2"/>
  <c r="V1375" i="2" s="1"/>
  <c r="T1375" i="2"/>
  <c r="Q1375" i="2"/>
  <c r="AC1374" i="2"/>
  <c r="X1374" i="2"/>
  <c r="Y1374" i="2" s="1"/>
  <c r="U1374" i="2"/>
  <c r="V1374" i="2" s="1"/>
  <c r="T1374" i="2"/>
  <c r="Q1374" i="2"/>
  <c r="AC1373" i="2"/>
  <c r="X1373" i="2"/>
  <c r="Y1373" i="2" s="1"/>
  <c r="U1373" i="2"/>
  <c r="V1373" i="2" s="1"/>
  <c r="T1373" i="2"/>
  <c r="Q1373" i="2"/>
  <c r="AC1372" i="2"/>
  <c r="X1372" i="2"/>
  <c r="Y1372" i="2" s="1"/>
  <c r="U1372" i="2"/>
  <c r="V1372" i="2" s="1"/>
  <c r="T1372" i="2"/>
  <c r="Q1372" i="2"/>
  <c r="AC1371" i="2"/>
  <c r="X1371" i="2"/>
  <c r="Y1371" i="2" s="1"/>
  <c r="U1371" i="2"/>
  <c r="V1371" i="2" s="1"/>
  <c r="T1371" i="2"/>
  <c r="Q1371" i="2"/>
  <c r="AC1370" i="2"/>
  <c r="X1370" i="2"/>
  <c r="Y1370" i="2" s="1"/>
  <c r="U1370" i="2"/>
  <c r="V1370" i="2" s="1"/>
  <c r="T1370" i="2"/>
  <c r="Q1370" i="2"/>
  <c r="AC1369" i="2"/>
  <c r="X1369" i="2"/>
  <c r="Y1369" i="2" s="1"/>
  <c r="U1369" i="2"/>
  <c r="V1369" i="2" s="1"/>
  <c r="T1369" i="2"/>
  <c r="Q1369" i="2"/>
  <c r="AC1368" i="2"/>
  <c r="X1368" i="2"/>
  <c r="Y1368" i="2" s="1"/>
  <c r="U1368" i="2"/>
  <c r="V1368" i="2" s="1"/>
  <c r="T1368" i="2"/>
  <c r="Q1368" i="2"/>
  <c r="AC1367" i="2"/>
  <c r="X1367" i="2"/>
  <c r="Y1367" i="2" s="1"/>
  <c r="U1367" i="2"/>
  <c r="V1367" i="2" s="1"/>
  <c r="T1367" i="2"/>
  <c r="Q1367" i="2"/>
  <c r="AC1366" i="2"/>
  <c r="X1366" i="2"/>
  <c r="Y1366" i="2" s="1"/>
  <c r="U1366" i="2"/>
  <c r="V1366" i="2" s="1"/>
  <c r="T1366" i="2"/>
  <c r="Q1366" i="2"/>
  <c r="AC1365" i="2"/>
  <c r="X1365" i="2"/>
  <c r="Y1365" i="2" s="1"/>
  <c r="U1365" i="2"/>
  <c r="V1365" i="2" s="1"/>
  <c r="T1365" i="2"/>
  <c r="Q1365" i="2"/>
  <c r="AC1364" i="2"/>
  <c r="X1364" i="2"/>
  <c r="Y1364" i="2" s="1"/>
  <c r="U1364" i="2"/>
  <c r="V1364" i="2" s="1"/>
  <c r="T1364" i="2"/>
  <c r="Q1364" i="2"/>
  <c r="AC1363" i="2"/>
  <c r="X1363" i="2"/>
  <c r="Y1363" i="2" s="1"/>
  <c r="U1363" i="2"/>
  <c r="V1363" i="2" s="1"/>
  <c r="T1363" i="2"/>
  <c r="Q1363" i="2"/>
  <c r="AC1362" i="2"/>
  <c r="X1362" i="2"/>
  <c r="Y1362" i="2" s="1"/>
  <c r="U1362" i="2"/>
  <c r="V1362" i="2" s="1"/>
  <c r="T1362" i="2"/>
  <c r="Q1362" i="2"/>
  <c r="AC1361" i="2"/>
  <c r="X1361" i="2"/>
  <c r="Y1361" i="2" s="1"/>
  <c r="U1361" i="2"/>
  <c r="V1361" i="2" s="1"/>
  <c r="T1361" i="2"/>
  <c r="Q1361" i="2"/>
  <c r="AC1360" i="2"/>
  <c r="X1360" i="2"/>
  <c r="Y1360" i="2" s="1"/>
  <c r="U1360" i="2"/>
  <c r="V1360" i="2" s="1"/>
  <c r="T1360" i="2"/>
  <c r="Q1360" i="2"/>
  <c r="AC1359" i="2"/>
  <c r="X1359" i="2"/>
  <c r="Y1359" i="2" s="1"/>
  <c r="U1359" i="2"/>
  <c r="V1359" i="2" s="1"/>
  <c r="T1359" i="2"/>
  <c r="Q1359" i="2"/>
  <c r="AC1358" i="2"/>
  <c r="X1358" i="2"/>
  <c r="Y1358" i="2" s="1"/>
  <c r="U1358" i="2"/>
  <c r="V1358" i="2" s="1"/>
  <c r="T1358" i="2"/>
  <c r="Q1358" i="2"/>
  <c r="AC1357" i="2"/>
  <c r="X1357" i="2"/>
  <c r="Y1357" i="2" s="1"/>
  <c r="U1357" i="2"/>
  <c r="V1357" i="2" s="1"/>
  <c r="T1357" i="2"/>
  <c r="Q1357" i="2"/>
  <c r="AC1356" i="2"/>
  <c r="X1356" i="2"/>
  <c r="Y1356" i="2" s="1"/>
  <c r="U1356" i="2"/>
  <c r="V1356" i="2" s="1"/>
  <c r="T1356" i="2"/>
  <c r="Q1356" i="2"/>
  <c r="AC1355" i="2"/>
  <c r="X1355" i="2"/>
  <c r="Y1355" i="2" s="1"/>
  <c r="U1355" i="2"/>
  <c r="V1355" i="2" s="1"/>
  <c r="T1355" i="2"/>
  <c r="Q1355" i="2"/>
  <c r="AC1354" i="2"/>
  <c r="X1354" i="2"/>
  <c r="Y1354" i="2" s="1"/>
  <c r="U1354" i="2"/>
  <c r="V1354" i="2" s="1"/>
  <c r="T1354" i="2"/>
  <c r="Q1354" i="2"/>
  <c r="AC1353" i="2"/>
  <c r="X1353" i="2"/>
  <c r="Y1353" i="2" s="1"/>
  <c r="U1353" i="2"/>
  <c r="V1353" i="2" s="1"/>
  <c r="T1353" i="2"/>
  <c r="Q1353" i="2"/>
  <c r="AC1352" i="2"/>
  <c r="X1352" i="2"/>
  <c r="Y1352" i="2" s="1"/>
  <c r="T1352" i="2"/>
  <c r="AC1351" i="2"/>
  <c r="X1351" i="2"/>
  <c r="Y1351" i="2" s="1"/>
  <c r="U1351" i="2"/>
  <c r="V1351" i="2" s="1"/>
  <c r="T1351" i="2"/>
  <c r="Q1351" i="2"/>
  <c r="AC1350" i="2"/>
  <c r="X1350" i="2"/>
  <c r="Y1350" i="2" s="1"/>
  <c r="U1350" i="2"/>
  <c r="V1350" i="2" s="1"/>
  <c r="T1350" i="2"/>
  <c r="Q1350" i="2"/>
  <c r="AC1349" i="2"/>
  <c r="X1349" i="2"/>
  <c r="Y1349" i="2" s="1"/>
  <c r="U1349" i="2"/>
  <c r="V1349" i="2" s="1"/>
  <c r="T1349" i="2"/>
  <c r="Q1349" i="2"/>
  <c r="AC1348" i="2"/>
  <c r="X1348" i="2"/>
  <c r="Y1348" i="2" s="1"/>
  <c r="U1348" i="2"/>
  <c r="V1348" i="2" s="1"/>
  <c r="T1348" i="2"/>
  <c r="Q1348" i="2"/>
  <c r="AC1347" i="2"/>
  <c r="X1347" i="2"/>
  <c r="Y1347" i="2" s="1"/>
  <c r="U1347" i="2"/>
  <c r="V1347" i="2" s="1"/>
  <c r="T1347" i="2"/>
  <c r="Q1347" i="2"/>
  <c r="AC1346" i="2"/>
  <c r="X1346" i="2"/>
  <c r="Y1346" i="2" s="1"/>
  <c r="U1346" i="2"/>
  <c r="V1346" i="2" s="1"/>
  <c r="T1346" i="2"/>
  <c r="Q1346" i="2"/>
  <c r="AC1345" i="2"/>
  <c r="X1345" i="2"/>
  <c r="Y1345" i="2" s="1"/>
  <c r="U1345" i="2"/>
  <c r="V1345" i="2" s="1"/>
  <c r="T1345" i="2"/>
  <c r="Q1345" i="2"/>
  <c r="AC1344" i="2"/>
  <c r="X1344" i="2"/>
  <c r="Y1344" i="2" s="1"/>
  <c r="U1344" i="2"/>
  <c r="V1344" i="2" s="1"/>
  <c r="T1344" i="2"/>
  <c r="Q1344" i="2"/>
  <c r="AC1343" i="2"/>
  <c r="X1343" i="2"/>
  <c r="Y1343" i="2" s="1"/>
  <c r="U1343" i="2"/>
  <c r="V1343" i="2" s="1"/>
  <c r="T1343" i="2"/>
  <c r="Q1343" i="2"/>
  <c r="AC1342" i="2"/>
  <c r="X1342" i="2"/>
  <c r="Y1342" i="2" s="1"/>
  <c r="U1342" i="2"/>
  <c r="V1342" i="2" s="1"/>
  <c r="T1342" i="2"/>
  <c r="Q1342" i="2"/>
  <c r="AC1341" i="2"/>
  <c r="X1341" i="2"/>
  <c r="Y1341" i="2" s="1"/>
  <c r="U1341" i="2"/>
  <c r="V1341" i="2" s="1"/>
  <c r="T1341" i="2"/>
  <c r="Q1341" i="2"/>
  <c r="AC1340" i="2"/>
  <c r="X1340" i="2"/>
  <c r="Y1340" i="2" s="1"/>
  <c r="U1340" i="2"/>
  <c r="V1340" i="2" s="1"/>
  <c r="T1340" i="2"/>
  <c r="Q1340" i="2"/>
  <c r="AC1339" i="2"/>
  <c r="X1339" i="2"/>
  <c r="Y1339" i="2" s="1"/>
  <c r="U1339" i="2"/>
  <c r="V1339" i="2" s="1"/>
  <c r="T1339" i="2"/>
  <c r="Q1339" i="2"/>
  <c r="AC1338" i="2"/>
  <c r="X1338" i="2"/>
  <c r="Y1338" i="2" s="1"/>
  <c r="U1338" i="2"/>
  <c r="V1338" i="2" s="1"/>
  <c r="T1338" i="2"/>
  <c r="Q1338" i="2"/>
  <c r="AC1337" i="2"/>
  <c r="X1337" i="2"/>
  <c r="Y1337" i="2" s="1"/>
  <c r="U1337" i="2"/>
  <c r="V1337" i="2" s="1"/>
  <c r="T1337" i="2"/>
  <c r="Q1337" i="2"/>
  <c r="AC1336" i="2"/>
  <c r="X1336" i="2"/>
  <c r="Y1336" i="2" s="1"/>
  <c r="U1336" i="2"/>
  <c r="V1336" i="2" s="1"/>
  <c r="T1336" i="2"/>
  <c r="Q1336" i="2"/>
  <c r="AC1335" i="2"/>
  <c r="X1335" i="2"/>
  <c r="Y1335" i="2" s="1"/>
  <c r="U1335" i="2"/>
  <c r="V1335" i="2" s="1"/>
  <c r="T1335" i="2"/>
  <c r="Q1335" i="2"/>
  <c r="AC1334" i="2"/>
  <c r="X1334" i="2"/>
  <c r="Y1334" i="2" s="1"/>
  <c r="U1334" i="2"/>
  <c r="V1334" i="2" s="1"/>
  <c r="T1334" i="2"/>
  <c r="Q1334" i="2"/>
  <c r="AC1333" i="2"/>
  <c r="X1333" i="2"/>
  <c r="Y1333" i="2" s="1"/>
  <c r="U1333" i="2"/>
  <c r="V1333" i="2" s="1"/>
  <c r="T1333" i="2"/>
  <c r="Q1333" i="2"/>
  <c r="AC1332" i="2"/>
  <c r="X1332" i="2"/>
  <c r="Y1332" i="2" s="1"/>
  <c r="U1332" i="2"/>
  <c r="V1332" i="2" s="1"/>
  <c r="T1332" i="2"/>
  <c r="Q1332" i="2"/>
  <c r="AC1331" i="2"/>
  <c r="X1331" i="2"/>
  <c r="Y1331" i="2" s="1"/>
  <c r="U1331" i="2"/>
  <c r="V1331" i="2" s="1"/>
  <c r="T1331" i="2"/>
  <c r="Q1331" i="2"/>
  <c r="AC1330" i="2"/>
  <c r="X1330" i="2"/>
  <c r="Y1330" i="2" s="1"/>
  <c r="U1330" i="2"/>
  <c r="V1330" i="2" s="1"/>
  <c r="T1330" i="2"/>
  <c r="Q1330" i="2"/>
  <c r="AC1329" i="2"/>
  <c r="X1329" i="2"/>
  <c r="Y1329" i="2" s="1"/>
  <c r="U1329" i="2"/>
  <c r="V1329" i="2" s="1"/>
  <c r="T1329" i="2"/>
  <c r="Q1329" i="2"/>
  <c r="AC1328" i="2"/>
  <c r="X1328" i="2"/>
  <c r="Y1328" i="2" s="1"/>
  <c r="U1328" i="2"/>
  <c r="V1328" i="2" s="1"/>
  <c r="T1328" i="2"/>
  <c r="Q1328" i="2"/>
  <c r="AC1327" i="2"/>
  <c r="X1327" i="2"/>
  <c r="Y1327" i="2" s="1"/>
  <c r="U1327" i="2"/>
  <c r="V1327" i="2" s="1"/>
  <c r="T1327" i="2"/>
  <c r="Q1327" i="2"/>
  <c r="AC1326" i="2"/>
  <c r="X1326" i="2"/>
  <c r="Y1326" i="2" s="1"/>
  <c r="U1326" i="2"/>
  <c r="V1326" i="2" s="1"/>
  <c r="T1326" i="2"/>
  <c r="Q1326" i="2"/>
  <c r="AC1325" i="2"/>
  <c r="X1325" i="2"/>
  <c r="Y1325" i="2" s="1"/>
  <c r="U1325" i="2"/>
  <c r="V1325" i="2" s="1"/>
  <c r="T1325" i="2"/>
  <c r="Q1325" i="2"/>
  <c r="AC1324" i="2"/>
  <c r="X1324" i="2"/>
  <c r="Y1324" i="2" s="1"/>
  <c r="U1324" i="2"/>
  <c r="V1324" i="2" s="1"/>
  <c r="T1324" i="2"/>
  <c r="Q1324" i="2"/>
  <c r="AC1323" i="2"/>
  <c r="X1323" i="2"/>
  <c r="Y1323" i="2" s="1"/>
  <c r="U1323" i="2"/>
  <c r="V1323" i="2" s="1"/>
  <c r="T1323" i="2"/>
  <c r="Q1323" i="2"/>
  <c r="AC1322" i="2"/>
  <c r="X1322" i="2"/>
  <c r="Y1322" i="2" s="1"/>
  <c r="U1322" i="2"/>
  <c r="V1322" i="2" s="1"/>
  <c r="T1322" i="2"/>
  <c r="Q1322" i="2"/>
  <c r="AC1321" i="2"/>
  <c r="X1321" i="2"/>
  <c r="Y1321" i="2" s="1"/>
  <c r="U1321" i="2"/>
  <c r="V1321" i="2" s="1"/>
  <c r="T1321" i="2"/>
  <c r="Q1321" i="2"/>
  <c r="AC1320" i="2"/>
  <c r="X1320" i="2"/>
  <c r="Y1320" i="2" s="1"/>
  <c r="U1320" i="2"/>
  <c r="V1320" i="2" s="1"/>
  <c r="T1320" i="2"/>
  <c r="Q1320" i="2"/>
  <c r="AC1319" i="2"/>
  <c r="X1319" i="2"/>
  <c r="Y1319" i="2" s="1"/>
  <c r="U1319" i="2"/>
  <c r="V1319" i="2" s="1"/>
  <c r="T1319" i="2"/>
  <c r="Q1319" i="2"/>
  <c r="AC1318" i="2"/>
  <c r="X1318" i="2"/>
  <c r="Y1318" i="2" s="1"/>
  <c r="U1318" i="2"/>
  <c r="V1318" i="2" s="1"/>
  <c r="T1318" i="2"/>
  <c r="Q1318" i="2"/>
  <c r="AC1317" i="2"/>
  <c r="X1317" i="2"/>
  <c r="Y1317" i="2" s="1"/>
  <c r="U1317" i="2"/>
  <c r="V1317" i="2" s="1"/>
  <c r="T1317" i="2"/>
  <c r="Q1317" i="2"/>
  <c r="AC1316" i="2"/>
  <c r="X1316" i="2"/>
  <c r="Y1316" i="2" s="1"/>
  <c r="U1316" i="2"/>
  <c r="V1316" i="2" s="1"/>
  <c r="T1316" i="2"/>
  <c r="Q1316" i="2"/>
  <c r="AC1315" i="2"/>
  <c r="X1315" i="2"/>
  <c r="Y1315" i="2" s="1"/>
  <c r="U1315" i="2"/>
  <c r="V1315" i="2" s="1"/>
  <c r="T1315" i="2"/>
  <c r="Q1315" i="2"/>
  <c r="AC1314" i="2"/>
  <c r="X1314" i="2"/>
  <c r="Y1314" i="2" s="1"/>
  <c r="U1314" i="2"/>
  <c r="V1314" i="2" s="1"/>
  <c r="T1314" i="2"/>
  <c r="Q1314" i="2"/>
  <c r="AC1313" i="2"/>
  <c r="X1313" i="2"/>
  <c r="Y1313" i="2" s="1"/>
  <c r="U1313" i="2"/>
  <c r="V1313" i="2" s="1"/>
  <c r="T1313" i="2"/>
  <c r="Q1313" i="2"/>
  <c r="AC1312" i="2"/>
  <c r="X1312" i="2"/>
  <c r="Y1312" i="2" s="1"/>
  <c r="U1312" i="2"/>
  <c r="V1312" i="2" s="1"/>
  <c r="T1312" i="2"/>
  <c r="Q1312" i="2"/>
  <c r="AC1311" i="2"/>
  <c r="X1311" i="2"/>
  <c r="Y1311" i="2" s="1"/>
  <c r="U1311" i="2"/>
  <c r="V1311" i="2" s="1"/>
  <c r="T1311" i="2"/>
  <c r="Q1311" i="2"/>
  <c r="AC1310" i="2"/>
  <c r="X1310" i="2"/>
  <c r="Y1310" i="2" s="1"/>
  <c r="T1310" i="2"/>
  <c r="Q1310" i="2"/>
  <c r="AC1309" i="2"/>
  <c r="X1309" i="2"/>
  <c r="Y1309" i="2" s="1"/>
  <c r="U1309" i="2"/>
  <c r="V1309" i="2" s="1"/>
  <c r="T1309" i="2"/>
  <c r="Q1309" i="2"/>
  <c r="AC1308" i="2"/>
  <c r="X1308" i="2"/>
  <c r="Y1308" i="2" s="1"/>
  <c r="U1308" i="2"/>
  <c r="V1308" i="2" s="1"/>
  <c r="T1308" i="2"/>
  <c r="Q1308" i="2"/>
  <c r="AC1307" i="2"/>
  <c r="X1307" i="2"/>
  <c r="Y1307" i="2" s="1"/>
  <c r="U1307" i="2"/>
  <c r="V1307" i="2" s="1"/>
  <c r="T1307" i="2"/>
  <c r="Q1307" i="2"/>
  <c r="AC1306" i="2"/>
  <c r="X1306" i="2"/>
  <c r="Y1306" i="2" s="1"/>
  <c r="U1306" i="2"/>
  <c r="V1306" i="2" s="1"/>
  <c r="T1306" i="2"/>
  <c r="Q1306" i="2"/>
  <c r="AC1305" i="2"/>
  <c r="X1305" i="2"/>
  <c r="Y1305" i="2" s="1"/>
  <c r="U1305" i="2"/>
  <c r="V1305" i="2" s="1"/>
  <c r="T1305" i="2"/>
  <c r="Q1305" i="2"/>
  <c r="AC1304" i="2"/>
  <c r="X1304" i="2"/>
  <c r="Y1304" i="2" s="1"/>
  <c r="U1304" i="2"/>
  <c r="V1304" i="2" s="1"/>
  <c r="T1304" i="2"/>
  <c r="Q1304" i="2"/>
  <c r="AC1303" i="2"/>
  <c r="X1303" i="2"/>
  <c r="Y1303" i="2" s="1"/>
  <c r="U1303" i="2"/>
  <c r="V1303" i="2" s="1"/>
  <c r="T1303" i="2"/>
  <c r="Q1303" i="2"/>
  <c r="AC1302" i="2"/>
  <c r="X1302" i="2"/>
  <c r="Y1302" i="2" s="1"/>
  <c r="U1302" i="2"/>
  <c r="V1302" i="2" s="1"/>
  <c r="T1302" i="2"/>
  <c r="Q1302" i="2"/>
  <c r="AC1301" i="2"/>
  <c r="X1301" i="2"/>
  <c r="Y1301" i="2" s="1"/>
  <c r="U1301" i="2"/>
  <c r="V1301" i="2" s="1"/>
  <c r="T1301" i="2"/>
  <c r="Q1301" i="2"/>
  <c r="AC1300" i="2"/>
  <c r="X1300" i="2"/>
  <c r="Y1300" i="2" s="1"/>
  <c r="U1300" i="2"/>
  <c r="V1300" i="2" s="1"/>
  <c r="T1300" i="2"/>
  <c r="Q1300" i="2"/>
  <c r="AC1299" i="2"/>
  <c r="X1299" i="2"/>
  <c r="Y1299" i="2" s="1"/>
  <c r="U1299" i="2"/>
  <c r="V1299" i="2" s="1"/>
  <c r="T1299" i="2"/>
  <c r="Q1299" i="2"/>
  <c r="AC1298" i="2"/>
  <c r="X1298" i="2"/>
  <c r="Y1298" i="2" s="1"/>
  <c r="U1298" i="2"/>
  <c r="V1298" i="2" s="1"/>
  <c r="T1298" i="2"/>
  <c r="Q1298" i="2"/>
  <c r="AC1297" i="2"/>
  <c r="X1297" i="2"/>
  <c r="Y1297" i="2" s="1"/>
  <c r="U1297" i="2"/>
  <c r="V1297" i="2" s="1"/>
  <c r="T1297" i="2"/>
  <c r="Q1297" i="2"/>
  <c r="AC1296" i="2"/>
  <c r="X1296" i="2"/>
  <c r="Y1296" i="2" s="1"/>
  <c r="U1296" i="2"/>
  <c r="V1296" i="2" s="1"/>
  <c r="T1296" i="2"/>
  <c r="Q1296" i="2"/>
  <c r="AC1295" i="2"/>
  <c r="X1295" i="2"/>
  <c r="Y1295" i="2" s="1"/>
  <c r="U1295" i="2"/>
  <c r="V1295" i="2" s="1"/>
  <c r="T1295" i="2"/>
  <c r="Q1295" i="2"/>
  <c r="AC1294" i="2"/>
  <c r="X1294" i="2"/>
  <c r="Y1294" i="2" s="1"/>
  <c r="U1294" i="2"/>
  <c r="V1294" i="2" s="1"/>
  <c r="T1294" i="2"/>
  <c r="Q1294" i="2"/>
  <c r="AC1293" i="2"/>
  <c r="X1293" i="2"/>
  <c r="Y1293" i="2" s="1"/>
  <c r="U1293" i="2"/>
  <c r="V1293" i="2" s="1"/>
  <c r="T1293" i="2"/>
  <c r="Q1293" i="2"/>
  <c r="AC1292" i="2"/>
  <c r="X1292" i="2"/>
  <c r="Y1292" i="2" s="1"/>
  <c r="U1292" i="2"/>
  <c r="V1292" i="2" s="1"/>
  <c r="T1292" i="2"/>
  <c r="Q1292" i="2"/>
  <c r="AC1291" i="2"/>
  <c r="X1291" i="2"/>
  <c r="Y1291" i="2" s="1"/>
  <c r="U1291" i="2"/>
  <c r="V1291" i="2" s="1"/>
  <c r="T1291" i="2"/>
  <c r="Q1291" i="2"/>
  <c r="AC1290" i="2"/>
  <c r="X1290" i="2"/>
  <c r="Y1290" i="2" s="1"/>
  <c r="U1290" i="2"/>
  <c r="V1290" i="2" s="1"/>
  <c r="T1290" i="2"/>
  <c r="Q1290" i="2"/>
  <c r="AC1289" i="2"/>
  <c r="X1289" i="2"/>
  <c r="Y1289" i="2" s="1"/>
  <c r="U1289" i="2"/>
  <c r="V1289" i="2" s="1"/>
  <c r="T1289" i="2"/>
  <c r="Q1289" i="2"/>
  <c r="AC1288" i="2"/>
  <c r="X1288" i="2"/>
  <c r="Y1288" i="2" s="1"/>
  <c r="U1288" i="2"/>
  <c r="V1288" i="2" s="1"/>
  <c r="T1288" i="2"/>
  <c r="Q1288" i="2"/>
  <c r="AC1287" i="2"/>
  <c r="X1287" i="2"/>
  <c r="Y1287" i="2" s="1"/>
  <c r="U1287" i="2"/>
  <c r="V1287" i="2" s="1"/>
  <c r="T1287" i="2"/>
  <c r="Q1287" i="2"/>
  <c r="AC1286" i="2"/>
  <c r="X1286" i="2"/>
  <c r="Y1286" i="2" s="1"/>
  <c r="U1286" i="2"/>
  <c r="V1286" i="2" s="1"/>
  <c r="T1286" i="2"/>
  <c r="Q1286" i="2"/>
  <c r="AC1285" i="2"/>
  <c r="X1285" i="2"/>
  <c r="Y1285" i="2" s="1"/>
  <c r="U1285" i="2"/>
  <c r="V1285" i="2" s="1"/>
  <c r="T1285" i="2"/>
  <c r="Q1285" i="2"/>
  <c r="AC1284" i="2"/>
  <c r="X1284" i="2"/>
  <c r="Y1284" i="2" s="1"/>
  <c r="U1284" i="2"/>
  <c r="V1284" i="2" s="1"/>
  <c r="T1284" i="2"/>
  <c r="Q1284" i="2"/>
  <c r="AC1283" i="2"/>
  <c r="X1283" i="2"/>
  <c r="Y1283" i="2" s="1"/>
  <c r="U1283" i="2"/>
  <c r="V1283" i="2" s="1"/>
  <c r="T1283" i="2"/>
  <c r="Q1283" i="2"/>
  <c r="AC1282" i="2"/>
  <c r="X1282" i="2"/>
  <c r="Y1282" i="2" s="1"/>
  <c r="T1282" i="2"/>
  <c r="Q1282" i="2"/>
  <c r="AC1281" i="2"/>
  <c r="X1281" i="2"/>
  <c r="Y1281" i="2" s="1"/>
  <c r="U1281" i="2"/>
  <c r="V1281" i="2" s="1"/>
  <c r="T1281" i="2"/>
  <c r="Q1281" i="2"/>
  <c r="AC1280" i="2"/>
  <c r="X1280" i="2"/>
  <c r="Y1280" i="2" s="1"/>
  <c r="U1280" i="2"/>
  <c r="V1280" i="2" s="1"/>
  <c r="T1280" i="2"/>
  <c r="Q1280" i="2"/>
  <c r="AC1279" i="2"/>
  <c r="X1279" i="2"/>
  <c r="Y1279" i="2" s="1"/>
  <c r="U1279" i="2"/>
  <c r="V1279" i="2" s="1"/>
  <c r="T1279" i="2"/>
  <c r="Q1279" i="2"/>
  <c r="AC1278" i="2"/>
  <c r="X1278" i="2"/>
  <c r="Y1278" i="2" s="1"/>
  <c r="U1278" i="2"/>
  <c r="V1278" i="2" s="1"/>
  <c r="T1278" i="2"/>
  <c r="Q1278" i="2"/>
  <c r="AC1277" i="2"/>
  <c r="X1277" i="2"/>
  <c r="Y1277" i="2" s="1"/>
  <c r="U1277" i="2"/>
  <c r="V1277" i="2" s="1"/>
  <c r="T1277" i="2"/>
  <c r="Q1277" i="2"/>
  <c r="AC1276" i="2"/>
  <c r="X1276" i="2"/>
  <c r="Y1276" i="2" s="1"/>
  <c r="U1276" i="2"/>
  <c r="V1276" i="2" s="1"/>
  <c r="T1276" i="2"/>
  <c r="Q1276" i="2"/>
  <c r="AC1275" i="2"/>
  <c r="X1275" i="2"/>
  <c r="Y1275" i="2" s="1"/>
  <c r="U1275" i="2"/>
  <c r="V1275" i="2" s="1"/>
  <c r="T1275" i="2"/>
  <c r="AC1274" i="2"/>
  <c r="X1274" i="2"/>
  <c r="Y1274" i="2" s="1"/>
  <c r="U1274" i="2"/>
  <c r="V1274" i="2" s="1"/>
  <c r="T1274" i="2"/>
  <c r="Q1274" i="2"/>
  <c r="AC1273" i="2"/>
  <c r="X1273" i="2"/>
  <c r="Y1273" i="2" s="1"/>
  <c r="U1273" i="2"/>
  <c r="V1273" i="2" s="1"/>
  <c r="T1273" i="2"/>
  <c r="Q1273" i="2"/>
  <c r="AC1272" i="2"/>
  <c r="X1272" i="2"/>
  <c r="Y1272" i="2" s="1"/>
  <c r="U1272" i="2"/>
  <c r="V1272" i="2" s="1"/>
  <c r="T1272" i="2"/>
  <c r="Q1272" i="2"/>
  <c r="AC1271" i="2"/>
  <c r="X1271" i="2"/>
  <c r="Y1271" i="2" s="1"/>
  <c r="U1271" i="2"/>
  <c r="V1271" i="2" s="1"/>
  <c r="T1271" i="2"/>
  <c r="Q1271" i="2"/>
  <c r="AC1270" i="2"/>
  <c r="X1270" i="2"/>
  <c r="Y1270" i="2" s="1"/>
  <c r="U1270" i="2"/>
  <c r="V1270" i="2" s="1"/>
  <c r="T1270" i="2"/>
  <c r="Q1270" i="2"/>
  <c r="AC1269" i="2"/>
  <c r="X1269" i="2"/>
  <c r="Y1269" i="2" s="1"/>
  <c r="U1269" i="2"/>
  <c r="V1269" i="2" s="1"/>
  <c r="T1269" i="2"/>
  <c r="Q1269" i="2"/>
  <c r="AC1268" i="2"/>
  <c r="X1268" i="2"/>
  <c r="Y1268" i="2" s="1"/>
  <c r="U1268" i="2"/>
  <c r="V1268" i="2" s="1"/>
  <c r="T1268" i="2"/>
  <c r="Q1268" i="2"/>
  <c r="AC1267" i="2"/>
  <c r="X1267" i="2"/>
  <c r="Y1267" i="2" s="1"/>
  <c r="U1267" i="2"/>
  <c r="V1267" i="2" s="1"/>
  <c r="T1267" i="2"/>
  <c r="Q1267" i="2"/>
  <c r="AC1266" i="2"/>
  <c r="X1266" i="2"/>
  <c r="Y1266" i="2" s="1"/>
  <c r="U1266" i="2"/>
  <c r="V1266" i="2" s="1"/>
  <c r="T1266" i="2"/>
  <c r="Q1266" i="2"/>
  <c r="AC1265" i="2"/>
  <c r="X1265" i="2"/>
  <c r="Y1265" i="2" s="1"/>
  <c r="U1265" i="2"/>
  <c r="V1265" i="2" s="1"/>
  <c r="T1265" i="2"/>
  <c r="Q1265" i="2"/>
  <c r="AC1264" i="2"/>
  <c r="X1264" i="2"/>
  <c r="Y1264" i="2" s="1"/>
  <c r="U1264" i="2"/>
  <c r="V1264" i="2" s="1"/>
  <c r="T1264" i="2"/>
  <c r="Q1264" i="2"/>
  <c r="AC1263" i="2"/>
  <c r="X1263" i="2"/>
  <c r="Y1263" i="2" s="1"/>
  <c r="U1263" i="2"/>
  <c r="V1263" i="2" s="1"/>
  <c r="T1263" i="2"/>
  <c r="Q1263" i="2"/>
  <c r="AC1262" i="2"/>
  <c r="X1262" i="2"/>
  <c r="Y1262" i="2" s="1"/>
  <c r="U1262" i="2"/>
  <c r="V1262" i="2" s="1"/>
  <c r="T1262" i="2"/>
  <c r="Q1262" i="2"/>
  <c r="AC1261" i="2"/>
  <c r="X1261" i="2"/>
  <c r="Y1261" i="2" s="1"/>
  <c r="U1261" i="2"/>
  <c r="V1261" i="2" s="1"/>
  <c r="T1261" i="2"/>
  <c r="Q1261" i="2"/>
  <c r="AC1260" i="2"/>
  <c r="X1260" i="2"/>
  <c r="Y1260" i="2" s="1"/>
  <c r="U1260" i="2"/>
  <c r="V1260" i="2" s="1"/>
  <c r="T1260" i="2"/>
  <c r="Q1260" i="2"/>
  <c r="AC1259" i="2"/>
  <c r="X1259" i="2"/>
  <c r="Y1259" i="2" s="1"/>
  <c r="U1259" i="2"/>
  <c r="V1259" i="2" s="1"/>
  <c r="T1259" i="2"/>
  <c r="Q1259" i="2"/>
  <c r="AC1258" i="2"/>
  <c r="X1258" i="2"/>
  <c r="Y1258" i="2" s="1"/>
  <c r="U1258" i="2"/>
  <c r="V1258" i="2" s="1"/>
  <c r="T1258" i="2"/>
  <c r="Q1258" i="2"/>
  <c r="AC1257" i="2"/>
  <c r="X1257" i="2"/>
  <c r="Y1257" i="2" s="1"/>
  <c r="U1257" i="2"/>
  <c r="V1257" i="2" s="1"/>
  <c r="T1257" i="2"/>
  <c r="Q1257" i="2"/>
  <c r="AC1256" i="2"/>
  <c r="X1256" i="2"/>
  <c r="Y1256" i="2" s="1"/>
  <c r="U1256" i="2"/>
  <c r="V1256" i="2" s="1"/>
  <c r="T1256" i="2"/>
  <c r="Q1256" i="2"/>
  <c r="AC1255" i="2"/>
  <c r="X1255" i="2"/>
  <c r="Y1255" i="2" s="1"/>
  <c r="U1255" i="2"/>
  <c r="V1255" i="2" s="1"/>
  <c r="T1255" i="2"/>
  <c r="Q1255" i="2"/>
  <c r="AC1254" i="2"/>
  <c r="X1254" i="2"/>
  <c r="Y1254" i="2" s="1"/>
  <c r="U1254" i="2"/>
  <c r="V1254" i="2" s="1"/>
  <c r="T1254" i="2"/>
  <c r="Q1254" i="2"/>
  <c r="AC1253" i="2"/>
  <c r="X1253" i="2"/>
  <c r="Y1253" i="2" s="1"/>
  <c r="U1253" i="2"/>
  <c r="V1253" i="2" s="1"/>
  <c r="T1253" i="2"/>
  <c r="Q1253" i="2"/>
  <c r="AC1252" i="2"/>
  <c r="X1252" i="2"/>
  <c r="Y1252" i="2" s="1"/>
  <c r="U1252" i="2"/>
  <c r="V1252" i="2" s="1"/>
  <c r="T1252" i="2"/>
  <c r="Q1252" i="2"/>
  <c r="AC1251" i="2"/>
  <c r="X1251" i="2"/>
  <c r="Y1251" i="2" s="1"/>
  <c r="U1251" i="2"/>
  <c r="V1251" i="2" s="1"/>
  <c r="T1251" i="2"/>
  <c r="Q1251" i="2"/>
  <c r="AC1250" i="2"/>
  <c r="X1250" i="2"/>
  <c r="Y1250" i="2" s="1"/>
  <c r="U1250" i="2"/>
  <c r="V1250" i="2" s="1"/>
  <c r="T1250" i="2"/>
  <c r="Q1250" i="2"/>
  <c r="AC1249" i="2"/>
  <c r="X1249" i="2"/>
  <c r="Y1249" i="2" s="1"/>
  <c r="U1249" i="2"/>
  <c r="V1249" i="2" s="1"/>
  <c r="T1249" i="2"/>
  <c r="Q1249" i="2"/>
  <c r="AC1248" i="2"/>
  <c r="X1248" i="2"/>
  <c r="Y1248" i="2" s="1"/>
  <c r="U1248" i="2"/>
  <c r="V1248" i="2" s="1"/>
  <c r="T1248" i="2"/>
  <c r="Q1248" i="2"/>
  <c r="AC1247" i="2"/>
  <c r="X1247" i="2"/>
  <c r="Y1247" i="2" s="1"/>
  <c r="U1247" i="2"/>
  <c r="V1247" i="2" s="1"/>
  <c r="T1247" i="2"/>
  <c r="Q1247" i="2"/>
  <c r="AC1246" i="2"/>
  <c r="X1246" i="2"/>
  <c r="Y1246" i="2" s="1"/>
  <c r="U1246" i="2"/>
  <c r="V1246" i="2" s="1"/>
  <c r="T1246" i="2"/>
  <c r="Q1246" i="2"/>
  <c r="AC1245" i="2"/>
  <c r="X1245" i="2"/>
  <c r="Y1245" i="2" s="1"/>
  <c r="U1245" i="2"/>
  <c r="V1245" i="2" s="1"/>
  <c r="T1245" i="2"/>
  <c r="Q1245" i="2"/>
  <c r="AC1244" i="2"/>
  <c r="X1244" i="2"/>
  <c r="Y1244" i="2" s="1"/>
  <c r="U1244" i="2"/>
  <c r="V1244" i="2" s="1"/>
  <c r="T1244" i="2"/>
  <c r="Q1244" i="2"/>
  <c r="AC1243" i="2"/>
  <c r="X1243" i="2"/>
  <c r="Y1243" i="2" s="1"/>
  <c r="U1243" i="2"/>
  <c r="V1243" i="2" s="1"/>
  <c r="T1243" i="2"/>
  <c r="Q1243" i="2"/>
  <c r="AC1242" i="2"/>
  <c r="X1242" i="2"/>
  <c r="Y1242" i="2" s="1"/>
  <c r="U1242" i="2"/>
  <c r="V1242" i="2" s="1"/>
  <c r="T1242" i="2"/>
  <c r="Q1242" i="2"/>
  <c r="AC1241" i="2"/>
  <c r="X1241" i="2"/>
  <c r="Y1241" i="2" s="1"/>
  <c r="U1241" i="2"/>
  <c r="V1241" i="2" s="1"/>
  <c r="T1241" i="2"/>
  <c r="Q1241" i="2"/>
  <c r="AC1240" i="2"/>
  <c r="X1240" i="2"/>
  <c r="Y1240" i="2" s="1"/>
  <c r="U1240" i="2"/>
  <c r="V1240" i="2" s="1"/>
  <c r="T1240" i="2"/>
  <c r="Q1240" i="2"/>
  <c r="AC1239" i="2"/>
  <c r="X1239" i="2"/>
  <c r="Y1239" i="2" s="1"/>
  <c r="T1239" i="2"/>
  <c r="Q1239" i="2"/>
  <c r="AC1238" i="2"/>
  <c r="X1238" i="2"/>
  <c r="Y1238" i="2" s="1"/>
  <c r="U1238" i="2"/>
  <c r="V1238" i="2" s="1"/>
  <c r="T1238" i="2"/>
  <c r="Q1238" i="2"/>
  <c r="AC1237" i="2"/>
  <c r="X1237" i="2"/>
  <c r="Y1237" i="2" s="1"/>
  <c r="U1237" i="2"/>
  <c r="V1237" i="2" s="1"/>
  <c r="T1237" i="2"/>
  <c r="Q1237" i="2"/>
  <c r="AC1236" i="2"/>
  <c r="X1236" i="2"/>
  <c r="Y1236" i="2" s="1"/>
  <c r="U1236" i="2"/>
  <c r="V1236" i="2" s="1"/>
  <c r="T1236" i="2"/>
  <c r="Q1236" i="2"/>
  <c r="AC1235" i="2"/>
  <c r="X1235" i="2"/>
  <c r="Y1235" i="2" s="1"/>
  <c r="U1235" i="2"/>
  <c r="V1235" i="2" s="1"/>
  <c r="T1235" i="2"/>
  <c r="Q1235" i="2"/>
  <c r="AC1234" i="2"/>
  <c r="X1234" i="2"/>
  <c r="Y1234" i="2" s="1"/>
  <c r="U1234" i="2"/>
  <c r="V1234" i="2" s="1"/>
  <c r="T1234" i="2"/>
  <c r="Q1234" i="2"/>
  <c r="AC1233" i="2"/>
  <c r="X1233" i="2"/>
  <c r="Y1233" i="2" s="1"/>
  <c r="U1233" i="2"/>
  <c r="V1233" i="2" s="1"/>
  <c r="T1233" i="2"/>
  <c r="AC1232" i="2"/>
  <c r="X1232" i="2"/>
  <c r="Y1232" i="2" s="1"/>
  <c r="U1232" i="2"/>
  <c r="V1232" i="2" s="1"/>
  <c r="T1232" i="2"/>
  <c r="Q1232" i="2"/>
  <c r="AC1231" i="2"/>
  <c r="X1231" i="2"/>
  <c r="Y1231" i="2" s="1"/>
  <c r="U1231" i="2"/>
  <c r="V1231" i="2" s="1"/>
  <c r="T1231" i="2"/>
  <c r="Q1231" i="2"/>
  <c r="AC1230" i="2"/>
  <c r="X1230" i="2"/>
  <c r="Y1230" i="2" s="1"/>
  <c r="U1230" i="2"/>
  <c r="V1230" i="2" s="1"/>
  <c r="T1230" i="2"/>
  <c r="Q1230" i="2"/>
  <c r="AC1229" i="2"/>
  <c r="X1229" i="2"/>
  <c r="Y1229" i="2" s="1"/>
  <c r="U1229" i="2"/>
  <c r="V1229" i="2" s="1"/>
  <c r="T1229" i="2"/>
  <c r="Q1229" i="2"/>
  <c r="AC1228" i="2"/>
  <c r="X1228" i="2"/>
  <c r="Y1228" i="2" s="1"/>
  <c r="U1228" i="2"/>
  <c r="V1228" i="2" s="1"/>
  <c r="T1228" i="2"/>
  <c r="Q1228" i="2"/>
  <c r="AC1227" i="2"/>
  <c r="X1227" i="2"/>
  <c r="Y1227" i="2" s="1"/>
  <c r="U1227" i="2"/>
  <c r="V1227" i="2" s="1"/>
  <c r="T1227" i="2"/>
  <c r="Q1227" i="2"/>
  <c r="AC1226" i="2"/>
  <c r="X1226" i="2"/>
  <c r="Y1226" i="2" s="1"/>
  <c r="U1226" i="2"/>
  <c r="V1226" i="2" s="1"/>
  <c r="T1226" i="2"/>
  <c r="Q1226" i="2"/>
  <c r="AC1225" i="2"/>
  <c r="X1225" i="2"/>
  <c r="Y1225" i="2" s="1"/>
  <c r="U1225" i="2"/>
  <c r="V1225" i="2" s="1"/>
  <c r="T1225" i="2"/>
  <c r="Q1225" i="2"/>
  <c r="AC1224" i="2"/>
  <c r="X1224" i="2"/>
  <c r="Y1224" i="2" s="1"/>
  <c r="U1224" i="2"/>
  <c r="V1224" i="2" s="1"/>
  <c r="T1224" i="2"/>
  <c r="Q1224" i="2"/>
  <c r="AC1223" i="2"/>
  <c r="X1223" i="2"/>
  <c r="Y1223" i="2" s="1"/>
  <c r="U1223" i="2"/>
  <c r="V1223" i="2" s="1"/>
  <c r="T1223" i="2"/>
  <c r="Q1223" i="2"/>
  <c r="AC1222" i="2"/>
  <c r="X1222" i="2"/>
  <c r="Y1222" i="2" s="1"/>
  <c r="U1222" i="2"/>
  <c r="V1222" i="2" s="1"/>
  <c r="T1222" i="2"/>
  <c r="Q1222" i="2"/>
  <c r="AC1221" i="2"/>
  <c r="X1221" i="2"/>
  <c r="Y1221" i="2" s="1"/>
  <c r="U1221" i="2"/>
  <c r="V1221" i="2" s="1"/>
  <c r="T1221" i="2"/>
  <c r="Q1221" i="2"/>
  <c r="AC1220" i="2"/>
  <c r="X1220" i="2"/>
  <c r="Y1220" i="2" s="1"/>
  <c r="U1220" i="2"/>
  <c r="V1220" i="2" s="1"/>
  <c r="T1220" i="2"/>
  <c r="Q1220" i="2"/>
  <c r="AC1219" i="2"/>
  <c r="X1219" i="2"/>
  <c r="Y1219" i="2" s="1"/>
  <c r="U1219" i="2"/>
  <c r="V1219" i="2" s="1"/>
  <c r="T1219" i="2"/>
  <c r="Q1219" i="2"/>
  <c r="AC1218" i="2"/>
  <c r="X1218" i="2"/>
  <c r="Y1218" i="2" s="1"/>
  <c r="U1218" i="2"/>
  <c r="V1218" i="2" s="1"/>
  <c r="T1218" i="2"/>
  <c r="Q1218" i="2"/>
  <c r="AC1217" i="2"/>
  <c r="X1217" i="2"/>
  <c r="Y1217" i="2" s="1"/>
  <c r="U1217" i="2"/>
  <c r="V1217" i="2" s="1"/>
  <c r="T1217" i="2"/>
  <c r="AC1216" i="2"/>
  <c r="X1216" i="2"/>
  <c r="Y1216" i="2" s="1"/>
  <c r="U1216" i="2"/>
  <c r="V1216" i="2" s="1"/>
  <c r="T1216" i="2"/>
  <c r="Q1216" i="2"/>
  <c r="AC1215" i="2"/>
  <c r="X1215" i="2"/>
  <c r="Y1215" i="2" s="1"/>
  <c r="U1215" i="2"/>
  <c r="V1215" i="2" s="1"/>
  <c r="T1215" i="2"/>
  <c r="Q1215" i="2"/>
  <c r="AC1214" i="2"/>
  <c r="X1214" i="2"/>
  <c r="Y1214" i="2" s="1"/>
  <c r="U1214" i="2"/>
  <c r="V1214" i="2" s="1"/>
  <c r="T1214" i="2"/>
  <c r="Q1214" i="2"/>
  <c r="AC1213" i="2"/>
  <c r="X1213" i="2"/>
  <c r="Y1213" i="2" s="1"/>
  <c r="U1213" i="2"/>
  <c r="V1213" i="2" s="1"/>
  <c r="T1213" i="2"/>
  <c r="Q1213" i="2"/>
  <c r="AC1212" i="2"/>
  <c r="X1212" i="2"/>
  <c r="Y1212" i="2" s="1"/>
  <c r="U1212" i="2"/>
  <c r="V1212" i="2" s="1"/>
  <c r="T1212" i="2"/>
  <c r="Q1212" i="2"/>
  <c r="AC1211" i="2"/>
  <c r="X1211" i="2"/>
  <c r="Y1211" i="2" s="1"/>
  <c r="U1211" i="2"/>
  <c r="V1211" i="2" s="1"/>
  <c r="T1211" i="2"/>
  <c r="Q1211" i="2"/>
  <c r="AC1210" i="2"/>
  <c r="X1210" i="2"/>
  <c r="Y1210" i="2" s="1"/>
  <c r="U1210" i="2"/>
  <c r="V1210" i="2" s="1"/>
  <c r="T1210" i="2"/>
  <c r="Q1210" i="2"/>
  <c r="AC1209" i="2"/>
  <c r="X1209" i="2"/>
  <c r="Y1209" i="2" s="1"/>
  <c r="U1209" i="2"/>
  <c r="V1209" i="2" s="1"/>
  <c r="T1209" i="2"/>
  <c r="Q1209" i="2"/>
  <c r="AC1208" i="2"/>
  <c r="X1208" i="2"/>
  <c r="Y1208" i="2" s="1"/>
  <c r="U1208" i="2"/>
  <c r="V1208" i="2" s="1"/>
  <c r="T1208" i="2"/>
  <c r="Q1208" i="2"/>
  <c r="AC1207" i="2"/>
  <c r="X1207" i="2"/>
  <c r="Y1207" i="2" s="1"/>
  <c r="U1207" i="2"/>
  <c r="V1207" i="2" s="1"/>
  <c r="T1207" i="2"/>
  <c r="Q1207" i="2"/>
  <c r="AC1206" i="2"/>
  <c r="X1206" i="2"/>
  <c r="Y1206" i="2" s="1"/>
  <c r="U1206" i="2"/>
  <c r="V1206" i="2" s="1"/>
  <c r="T1206" i="2"/>
  <c r="Q1206" i="2"/>
  <c r="AC1205" i="2"/>
  <c r="X1205" i="2"/>
  <c r="Y1205" i="2" s="1"/>
  <c r="U1205" i="2"/>
  <c r="V1205" i="2" s="1"/>
  <c r="T1205" i="2"/>
  <c r="Q1205" i="2"/>
  <c r="AC1204" i="2"/>
  <c r="X1204" i="2"/>
  <c r="Y1204" i="2" s="1"/>
  <c r="U1204" i="2"/>
  <c r="V1204" i="2" s="1"/>
  <c r="T1204" i="2"/>
  <c r="Q1204" i="2"/>
  <c r="AC1203" i="2"/>
  <c r="X1203" i="2"/>
  <c r="Y1203" i="2" s="1"/>
  <c r="U1203" i="2"/>
  <c r="V1203" i="2" s="1"/>
  <c r="T1203" i="2"/>
  <c r="Q1203" i="2"/>
  <c r="AC1202" i="2"/>
  <c r="X1202" i="2"/>
  <c r="Y1202" i="2" s="1"/>
  <c r="U1202" i="2"/>
  <c r="V1202" i="2" s="1"/>
  <c r="T1202" i="2"/>
  <c r="Q1202" i="2"/>
  <c r="AC1201" i="2"/>
  <c r="X1201" i="2"/>
  <c r="Y1201" i="2" s="1"/>
  <c r="U1201" i="2"/>
  <c r="V1201" i="2" s="1"/>
  <c r="T1201" i="2"/>
  <c r="Q1201" i="2"/>
  <c r="AC1200" i="2"/>
  <c r="X1200" i="2"/>
  <c r="Y1200" i="2" s="1"/>
  <c r="U1200" i="2"/>
  <c r="V1200" i="2" s="1"/>
  <c r="T1200" i="2"/>
  <c r="Q1200" i="2"/>
  <c r="AC1199" i="2"/>
  <c r="X1199" i="2"/>
  <c r="Y1199" i="2" s="1"/>
  <c r="U1199" i="2"/>
  <c r="V1199" i="2" s="1"/>
  <c r="T1199" i="2"/>
  <c r="Q1199" i="2"/>
  <c r="AC1198" i="2"/>
  <c r="X1198" i="2"/>
  <c r="Y1198" i="2" s="1"/>
  <c r="U1198" i="2"/>
  <c r="V1198" i="2" s="1"/>
  <c r="T1198" i="2"/>
  <c r="Q1198" i="2"/>
  <c r="AC1197" i="2"/>
  <c r="X1197" i="2"/>
  <c r="Y1197" i="2" s="1"/>
  <c r="U1197" i="2"/>
  <c r="V1197" i="2" s="1"/>
  <c r="T1197" i="2"/>
  <c r="Q1197" i="2"/>
  <c r="AC1196" i="2"/>
  <c r="X1196" i="2"/>
  <c r="Y1196" i="2" s="1"/>
  <c r="U1196" i="2"/>
  <c r="V1196" i="2" s="1"/>
  <c r="T1196" i="2"/>
  <c r="Q1196" i="2"/>
  <c r="AC1195" i="2"/>
  <c r="X1195" i="2"/>
  <c r="Y1195" i="2" s="1"/>
  <c r="U1195" i="2"/>
  <c r="V1195" i="2" s="1"/>
  <c r="T1195" i="2"/>
  <c r="Q1195" i="2"/>
  <c r="AC1194" i="2"/>
  <c r="X1194" i="2"/>
  <c r="Y1194" i="2" s="1"/>
  <c r="U1194" i="2"/>
  <c r="V1194" i="2" s="1"/>
  <c r="T1194" i="2"/>
  <c r="Q1194" i="2"/>
  <c r="AC1193" i="2"/>
  <c r="X1193" i="2"/>
  <c r="Y1193" i="2" s="1"/>
  <c r="U1193" i="2"/>
  <c r="V1193" i="2" s="1"/>
  <c r="T1193" i="2"/>
  <c r="Q1193" i="2"/>
  <c r="AC1192" i="2"/>
  <c r="X1192" i="2"/>
  <c r="Y1192" i="2" s="1"/>
  <c r="U1192" i="2"/>
  <c r="V1192" i="2" s="1"/>
  <c r="T1192" i="2"/>
  <c r="Q1192" i="2"/>
  <c r="AC1191" i="2"/>
  <c r="X1191" i="2"/>
  <c r="Y1191" i="2" s="1"/>
  <c r="U1191" i="2"/>
  <c r="V1191" i="2" s="1"/>
  <c r="T1191" i="2"/>
  <c r="Q1191" i="2"/>
  <c r="AC1190" i="2"/>
  <c r="X1190" i="2"/>
  <c r="Y1190" i="2" s="1"/>
  <c r="U1190" i="2"/>
  <c r="V1190" i="2" s="1"/>
  <c r="T1190" i="2"/>
  <c r="Q1190" i="2"/>
  <c r="AC1189" i="2"/>
  <c r="X1189" i="2"/>
  <c r="Y1189" i="2" s="1"/>
  <c r="U1189" i="2"/>
  <c r="V1189" i="2" s="1"/>
  <c r="T1189" i="2"/>
  <c r="Q1189" i="2"/>
  <c r="AC1188" i="2"/>
  <c r="X1188" i="2"/>
  <c r="Y1188" i="2" s="1"/>
  <c r="U1188" i="2"/>
  <c r="V1188" i="2" s="1"/>
  <c r="T1188" i="2"/>
  <c r="Q1188" i="2"/>
  <c r="AC1187" i="2"/>
  <c r="X1187" i="2"/>
  <c r="Y1187" i="2" s="1"/>
  <c r="U1187" i="2"/>
  <c r="V1187" i="2" s="1"/>
  <c r="T1187" i="2"/>
  <c r="Q1187" i="2"/>
  <c r="AC1186" i="2"/>
  <c r="X1186" i="2"/>
  <c r="Y1186" i="2" s="1"/>
  <c r="U1186" i="2"/>
  <c r="V1186" i="2" s="1"/>
  <c r="T1186" i="2"/>
  <c r="Q1186" i="2"/>
  <c r="AC1185" i="2"/>
  <c r="X1185" i="2"/>
  <c r="Y1185" i="2" s="1"/>
  <c r="U1185" i="2"/>
  <c r="V1185" i="2" s="1"/>
  <c r="T1185" i="2"/>
  <c r="Q1185" i="2"/>
  <c r="AC1184" i="2"/>
  <c r="X1184" i="2"/>
  <c r="Y1184" i="2" s="1"/>
  <c r="U1184" i="2"/>
  <c r="V1184" i="2" s="1"/>
  <c r="T1184" i="2"/>
  <c r="Q1184" i="2"/>
  <c r="AC1183" i="2"/>
  <c r="X1183" i="2"/>
  <c r="Y1183" i="2" s="1"/>
  <c r="U1183" i="2"/>
  <c r="V1183" i="2" s="1"/>
  <c r="T1183" i="2"/>
  <c r="Q1183" i="2"/>
  <c r="AC1182" i="2"/>
  <c r="X1182" i="2"/>
  <c r="Y1182" i="2" s="1"/>
  <c r="U1182" i="2"/>
  <c r="V1182" i="2" s="1"/>
  <c r="T1182" i="2"/>
  <c r="Q1182" i="2"/>
  <c r="AC1181" i="2"/>
  <c r="X1181" i="2"/>
  <c r="Y1181" i="2" s="1"/>
  <c r="U1181" i="2"/>
  <c r="V1181" i="2" s="1"/>
  <c r="T1181" i="2"/>
  <c r="Q1181" i="2"/>
  <c r="AC1180" i="2"/>
  <c r="X1180" i="2"/>
  <c r="Y1180" i="2" s="1"/>
  <c r="U1180" i="2"/>
  <c r="V1180" i="2" s="1"/>
  <c r="T1180" i="2"/>
  <c r="Q1180" i="2"/>
  <c r="AC1179" i="2"/>
  <c r="X1179" i="2"/>
  <c r="Y1179" i="2" s="1"/>
  <c r="U1179" i="2"/>
  <c r="V1179" i="2" s="1"/>
  <c r="T1179" i="2"/>
  <c r="Q1179" i="2"/>
  <c r="AC1178" i="2"/>
  <c r="X1178" i="2"/>
  <c r="Y1178" i="2" s="1"/>
  <c r="U1178" i="2"/>
  <c r="V1178" i="2" s="1"/>
  <c r="T1178" i="2"/>
  <c r="Q1178" i="2"/>
  <c r="AC1177" i="2"/>
  <c r="X1177" i="2"/>
  <c r="Y1177" i="2" s="1"/>
  <c r="U1177" i="2"/>
  <c r="V1177" i="2" s="1"/>
  <c r="T1177" i="2"/>
  <c r="Q1177" i="2"/>
  <c r="AC1176" i="2"/>
  <c r="X1176" i="2"/>
  <c r="Y1176" i="2" s="1"/>
  <c r="U1176" i="2"/>
  <c r="V1176" i="2" s="1"/>
  <c r="T1176" i="2"/>
  <c r="Q1176" i="2"/>
  <c r="AC1175" i="2"/>
  <c r="X1175" i="2"/>
  <c r="Y1175" i="2" s="1"/>
  <c r="U1175" i="2"/>
  <c r="V1175" i="2" s="1"/>
  <c r="T1175" i="2"/>
  <c r="Q1175" i="2"/>
  <c r="AC1174" i="2"/>
  <c r="X1174" i="2"/>
  <c r="Y1174" i="2" s="1"/>
  <c r="U1174" i="2"/>
  <c r="V1174" i="2" s="1"/>
  <c r="T1174" i="2"/>
  <c r="Q1174" i="2"/>
  <c r="AC1173" i="2"/>
  <c r="X1173" i="2"/>
  <c r="Y1173" i="2" s="1"/>
  <c r="U1173" i="2"/>
  <c r="V1173" i="2" s="1"/>
  <c r="T1173" i="2"/>
  <c r="Q1173" i="2"/>
  <c r="AC1172" i="2"/>
  <c r="X1172" i="2"/>
  <c r="Y1172" i="2" s="1"/>
  <c r="U1172" i="2"/>
  <c r="V1172" i="2" s="1"/>
  <c r="T1172" i="2"/>
  <c r="Q1172" i="2"/>
  <c r="AC1171" i="2"/>
  <c r="X1171" i="2"/>
  <c r="Y1171" i="2" s="1"/>
  <c r="U1171" i="2"/>
  <c r="V1171" i="2" s="1"/>
  <c r="T1171" i="2"/>
  <c r="Q1171" i="2"/>
  <c r="AC1170" i="2"/>
  <c r="X1170" i="2"/>
  <c r="Y1170" i="2" s="1"/>
  <c r="U1170" i="2"/>
  <c r="V1170" i="2" s="1"/>
  <c r="T1170" i="2"/>
  <c r="Q1170" i="2"/>
  <c r="AC1169" i="2"/>
  <c r="X1169" i="2"/>
  <c r="Y1169" i="2" s="1"/>
  <c r="U1169" i="2"/>
  <c r="V1169" i="2" s="1"/>
  <c r="T1169" i="2"/>
  <c r="Q1169" i="2"/>
  <c r="AC1168" i="2"/>
  <c r="X1168" i="2"/>
  <c r="Y1168" i="2" s="1"/>
  <c r="U1168" i="2"/>
  <c r="V1168" i="2" s="1"/>
  <c r="T1168" i="2"/>
  <c r="Q1168" i="2"/>
  <c r="AC1167" i="2"/>
  <c r="X1167" i="2"/>
  <c r="Y1167" i="2" s="1"/>
  <c r="U1167" i="2"/>
  <c r="V1167" i="2" s="1"/>
  <c r="T1167" i="2"/>
  <c r="Q1167" i="2"/>
  <c r="AC1166" i="2"/>
  <c r="X1166" i="2"/>
  <c r="Y1166" i="2" s="1"/>
  <c r="U1166" i="2"/>
  <c r="V1166" i="2" s="1"/>
  <c r="T1166" i="2"/>
  <c r="Q1166" i="2"/>
  <c r="AC1165" i="2"/>
  <c r="X1165" i="2"/>
  <c r="Y1165" i="2" s="1"/>
  <c r="U1165" i="2"/>
  <c r="V1165" i="2" s="1"/>
  <c r="T1165" i="2"/>
  <c r="Q1165" i="2"/>
  <c r="AC1164" i="2"/>
  <c r="X1164" i="2"/>
  <c r="Y1164" i="2" s="1"/>
  <c r="U1164" i="2"/>
  <c r="V1164" i="2" s="1"/>
  <c r="T1164" i="2"/>
  <c r="Q1164" i="2"/>
  <c r="AC1163" i="2"/>
  <c r="X1163" i="2"/>
  <c r="Y1163" i="2" s="1"/>
  <c r="U1163" i="2"/>
  <c r="V1163" i="2" s="1"/>
  <c r="T1163" i="2"/>
  <c r="Q1163" i="2"/>
  <c r="AC1162" i="2"/>
  <c r="X1162" i="2"/>
  <c r="Y1162" i="2" s="1"/>
  <c r="U1162" i="2"/>
  <c r="V1162" i="2" s="1"/>
  <c r="T1162" i="2"/>
  <c r="Q1162" i="2"/>
  <c r="AC1161" i="2"/>
  <c r="X1161" i="2"/>
  <c r="Y1161" i="2" s="1"/>
  <c r="U1161" i="2"/>
  <c r="V1161" i="2" s="1"/>
  <c r="T1161" i="2"/>
  <c r="Q1161" i="2"/>
  <c r="AC1160" i="2"/>
  <c r="X1160" i="2"/>
  <c r="Y1160" i="2" s="1"/>
  <c r="U1160" i="2"/>
  <c r="V1160" i="2" s="1"/>
  <c r="T1160" i="2"/>
  <c r="Q1160" i="2"/>
  <c r="AC1159" i="2"/>
  <c r="X1159" i="2"/>
  <c r="Y1159" i="2" s="1"/>
  <c r="U1159" i="2"/>
  <c r="V1159" i="2" s="1"/>
  <c r="T1159" i="2"/>
  <c r="Q1159" i="2"/>
  <c r="AC1158" i="2"/>
  <c r="X1158" i="2"/>
  <c r="Y1158" i="2" s="1"/>
  <c r="U1158" i="2"/>
  <c r="V1158" i="2" s="1"/>
  <c r="T1158" i="2"/>
  <c r="Q1158" i="2"/>
  <c r="AC1157" i="2"/>
  <c r="X1157" i="2"/>
  <c r="Y1157" i="2" s="1"/>
  <c r="U1157" i="2"/>
  <c r="V1157" i="2" s="1"/>
  <c r="T1157" i="2"/>
  <c r="Q1157" i="2"/>
  <c r="AC1156" i="2"/>
  <c r="X1156" i="2"/>
  <c r="Y1156" i="2" s="1"/>
  <c r="U1156" i="2"/>
  <c r="V1156" i="2" s="1"/>
  <c r="T1156" i="2"/>
  <c r="Q1156" i="2"/>
  <c r="AC1155" i="2"/>
  <c r="X1155" i="2"/>
  <c r="Y1155" i="2" s="1"/>
  <c r="U1155" i="2"/>
  <c r="V1155" i="2" s="1"/>
  <c r="T1155" i="2"/>
  <c r="Q1155" i="2"/>
  <c r="AC1154" i="2"/>
  <c r="X1154" i="2"/>
  <c r="Y1154" i="2" s="1"/>
  <c r="U1154" i="2"/>
  <c r="V1154" i="2" s="1"/>
  <c r="T1154" i="2"/>
  <c r="Q1154" i="2"/>
  <c r="AC1153" i="2"/>
  <c r="X1153" i="2"/>
  <c r="Y1153" i="2" s="1"/>
  <c r="U1153" i="2"/>
  <c r="V1153" i="2" s="1"/>
  <c r="T1153" i="2"/>
  <c r="Q1153" i="2"/>
  <c r="AC1152" i="2"/>
  <c r="X1152" i="2"/>
  <c r="Y1152" i="2" s="1"/>
  <c r="U1152" i="2"/>
  <c r="V1152" i="2" s="1"/>
  <c r="T1152" i="2"/>
  <c r="Q1152" i="2"/>
  <c r="AC1151" i="2"/>
  <c r="X1151" i="2"/>
  <c r="Y1151" i="2" s="1"/>
  <c r="U1151" i="2"/>
  <c r="V1151" i="2" s="1"/>
  <c r="T1151" i="2"/>
  <c r="Q1151" i="2"/>
  <c r="AC1150" i="2"/>
  <c r="X1150" i="2"/>
  <c r="Y1150" i="2" s="1"/>
  <c r="U1150" i="2"/>
  <c r="V1150" i="2" s="1"/>
  <c r="T1150" i="2"/>
  <c r="Q1150" i="2"/>
  <c r="AC1149" i="2"/>
  <c r="X1149" i="2"/>
  <c r="Y1149" i="2" s="1"/>
  <c r="U1149" i="2"/>
  <c r="V1149" i="2" s="1"/>
  <c r="T1149" i="2"/>
  <c r="Q1149" i="2"/>
  <c r="AC1148" i="2"/>
  <c r="X1148" i="2"/>
  <c r="Y1148" i="2" s="1"/>
  <c r="U1148" i="2"/>
  <c r="V1148" i="2" s="1"/>
  <c r="T1148" i="2"/>
  <c r="Q1148" i="2"/>
  <c r="AC1147" i="2"/>
  <c r="X1147" i="2"/>
  <c r="Y1147" i="2" s="1"/>
  <c r="U1147" i="2"/>
  <c r="V1147" i="2" s="1"/>
  <c r="T1147" i="2"/>
  <c r="Q1147" i="2"/>
  <c r="AC1146" i="2"/>
  <c r="X1146" i="2"/>
  <c r="Y1146" i="2" s="1"/>
  <c r="U1146" i="2"/>
  <c r="V1146" i="2" s="1"/>
  <c r="T1146" i="2"/>
  <c r="Q1146" i="2"/>
  <c r="AC1145" i="2"/>
  <c r="X1145" i="2"/>
  <c r="Y1145" i="2" s="1"/>
  <c r="U1145" i="2"/>
  <c r="V1145" i="2" s="1"/>
  <c r="T1145" i="2"/>
  <c r="Q1145" i="2"/>
  <c r="AC1144" i="2"/>
  <c r="X1144" i="2"/>
  <c r="Y1144" i="2" s="1"/>
  <c r="U1144" i="2"/>
  <c r="V1144" i="2" s="1"/>
  <c r="T1144" i="2"/>
  <c r="Q1144" i="2"/>
  <c r="AC1143" i="2"/>
  <c r="X1143" i="2"/>
  <c r="Y1143" i="2" s="1"/>
  <c r="U1143" i="2"/>
  <c r="V1143" i="2" s="1"/>
  <c r="T1143" i="2"/>
  <c r="Q1143" i="2"/>
  <c r="AC1142" i="2"/>
  <c r="X1142" i="2"/>
  <c r="Y1142" i="2" s="1"/>
  <c r="U1142" i="2"/>
  <c r="V1142" i="2" s="1"/>
  <c r="T1142" i="2"/>
  <c r="Q1142" i="2"/>
  <c r="AC1141" i="2"/>
  <c r="X1141" i="2"/>
  <c r="Y1141" i="2" s="1"/>
  <c r="U1141" i="2"/>
  <c r="V1141" i="2" s="1"/>
  <c r="T1141" i="2"/>
  <c r="Q1141" i="2"/>
  <c r="AC1140" i="2"/>
  <c r="X1140" i="2"/>
  <c r="Y1140" i="2" s="1"/>
  <c r="U1140" i="2"/>
  <c r="V1140" i="2" s="1"/>
  <c r="T1140" i="2"/>
  <c r="Q1140" i="2"/>
  <c r="AC1139" i="2"/>
  <c r="X1139" i="2"/>
  <c r="Y1139" i="2" s="1"/>
  <c r="U1139" i="2"/>
  <c r="V1139" i="2" s="1"/>
  <c r="T1139" i="2"/>
  <c r="Q1139" i="2"/>
  <c r="AC1138" i="2"/>
  <c r="X1138" i="2"/>
  <c r="Y1138" i="2" s="1"/>
  <c r="U1138" i="2"/>
  <c r="V1138" i="2" s="1"/>
  <c r="T1138" i="2"/>
  <c r="Q1138" i="2"/>
  <c r="AC1137" i="2"/>
  <c r="X1137" i="2"/>
  <c r="Y1137" i="2" s="1"/>
  <c r="U1137" i="2"/>
  <c r="V1137" i="2" s="1"/>
  <c r="T1137" i="2"/>
  <c r="Q1137" i="2"/>
  <c r="AC1136" i="2"/>
  <c r="X1136" i="2"/>
  <c r="Y1136" i="2" s="1"/>
  <c r="U1136" i="2"/>
  <c r="V1136" i="2" s="1"/>
  <c r="T1136" i="2"/>
  <c r="Q1136" i="2"/>
  <c r="AC1135" i="2"/>
  <c r="X1135" i="2"/>
  <c r="Y1135" i="2" s="1"/>
  <c r="U1135" i="2"/>
  <c r="V1135" i="2" s="1"/>
  <c r="T1135" i="2"/>
  <c r="Q1135" i="2"/>
  <c r="AC1134" i="2"/>
  <c r="X1134" i="2"/>
  <c r="Y1134" i="2" s="1"/>
  <c r="U1134" i="2"/>
  <c r="V1134" i="2" s="1"/>
  <c r="T1134" i="2"/>
  <c r="Q1134" i="2"/>
  <c r="AC1133" i="2"/>
  <c r="X1133" i="2"/>
  <c r="Y1133" i="2" s="1"/>
  <c r="U1133" i="2"/>
  <c r="V1133" i="2" s="1"/>
  <c r="T1133" i="2"/>
  <c r="Q1133" i="2"/>
  <c r="AC1132" i="2"/>
  <c r="X1132" i="2"/>
  <c r="Y1132" i="2" s="1"/>
  <c r="U1132" i="2"/>
  <c r="V1132" i="2" s="1"/>
  <c r="T1132" i="2"/>
  <c r="Q1132" i="2"/>
  <c r="AC1131" i="2"/>
  <c r="X1131" i="2"/>
  <c r="Y1131" i="2" s="1"/>
  <c r="U1131" i="2"/>
  <c r="V1131" i="2" s="1"/>
  <c r="T1131" i="2"/>
  <c r="Q1131" i="2"/>
  <c r="AC1130" i="2"/>
  <c r="X1130" i="2"/>
  <c r="Y1130" i="2" s="1"/>
  <c r="U1130" i="2"/>
  <c r="V1130" i="2" s="1"/>
  <c r="T1130" i="2"/>
  <c r="Q1130" i="2"/>
  <c r="AC1129" i="2"/>
  <c r="X1129" i="2"/>
  <c r="Y1129" i="2" s="1"/>
  <c r="U1129" i="2"/>
  <c r="V1129" i="2" s="1"/>
  <c r="T1129" i="2"/>
  <c r="Q1129" i="2"/>
  <c r="AC1128" i="2"/>
  <c r="X1128" i="2"/>
  <c r="Y1128" i="2" s="1"/>
  <c r="U1128" i="2"/>
  <c r="V1128" i="2" s="1"/>
  <c r="T1128" i="2"/>
  <c r="Q1128" i="2"/>
  <c r="AC1127" i="2"/>
  <c r="X1127" i="2"/>
  <c r="Y1127" i="2" s="1"/>
  <c r="U1127" i="2"/>
  <c r="V1127" i="2" s="1"/>
  <c r="T1127" i="2"/>
  <c r="Q1127" i="2"/>
  <c r="AC1126" i="2"/>
  <c r="X1126" i="2"/>
  <c r="Y1126" i="2" s="1"/>
  <c r="U1126" i="2"/>
  <c r="V1126" i="2" s="1"/>
  <c r="T1126" i="2"/>
  <c r="Q1126" i="2"/>
  <c r="AC1125" i="2"/>
  <c r="X1125" i="2"/>
  <c r="Y1125" i="2" s="1"/>
  <c r="U1125" i="2"/>
  <c r="V1125" i="2" s="1"/>
  <c r="T1125" i="2"/>
  <c r="Q1125" i="2"/>
  <c r="AC1124" i="2"/>
  <c r="X1124" i="2"/>
  <c r="Y1124" i="2" s="1"/>
  <c r="U1124" i="2"/>
  <c r="V1124" i="2" s="1"/>
  <c r="T1124" i="2"/>
  <c r="Q1124" i="2"/>
  <c r="AC1123" i="2"/>
  <c r="X1123" i="2"/>
  <c r="Y1123" i="2" s="1"/>
  <c r="U1123" i="2"/>
  <c r="V1123" i="2" s="1"/>
  <c r="T1123" i="2"/>
  <c r="Q1123" i="2"/>
  <c r="AC1122" i="2"/>
  <c r="X1122" i="2"/>
  <c r="Y1122" i="2" s="1"/>
  <c r="U1122" i="2"/>
  <c r="V1122" i="2" s="1"/>
  <c r="T1122" i="2"/>
  <c r="Q1122" i="2"/>
  <c r="AC1121" i="2"/>
  <c r="X1121" i="2"/>
  <c r="Y1121" i="2" s="1"/>
  <c r="U1121" i="2"/>
  <c r="V1121" i="2" s="1"/>
  <c r="T1121" i="2"/>
  <c r="Q1121" i="2"/>
  <c r="AC1120" i="2"/>
  <c r="X1120" i="2"/>
  <c r="Y1120" i="2" s="1"/>
  <c r="U1120" i="2"/>
  <c r="V1120" i="2" s="1"/>
  <c r="T1120" i="2"/>
  <c r="Q1120" i="2"/>
  <c r="AC1119" i="2"/>
  <c r="X1119" i="2"/>
  <c r="Y1119" i="2" s="1"/>
  <c r="U1119" i="2"/>
  <c r="V1119" i="2" s="1"/>
  <c r="T1119" i="2"/>
  <c r="Q1119" i="2"/>
  <c r="AC1118" i="2"/>
  <c r="X1118" i="2"/>
  <c r="Y1118" i="2" s="1"/>
  <c r="U1118" i="2"/>
  <c r="V1118" i="2" s="1"/>
  <c r="T1118" i="2"/>
  <c r="Q1118" i="2"/>
  <c r="AC1117" i="2"/>
  <c r="X1117" i="2"/>
  <c r="Y1117" i="2" s="1"/>
  <c r="U1117" i="2"/>
  <c r="V1117" i="2" s="1"/>
  <c r="T1117" i="2"/>
  <c r="Q1117" i="2"/>
  <c r="AC1116" i="2"/>
  <c r="X1116" i="2"/>
  <c r="Y1116" i="2" s="1"/>
  <c r="U1116" i="2"/>
  <c r="V1116" i="2" s="1"/>
  <c r="T1116" i="2"/>
  <c r="Q1116" i="2"/>
  <c r="AC1115" i="2"/>
  <c r="X1115" i="2"/>
  <c r="Y1115" i="2" s="1"/>
  <c r="U1115" i="2"/>
  <c r="V1115" i="2" s="1"/>
  <c r="T1115" i="2"/>
  <c r="Q1115" i="2"/>
  <c r="AC1114" i="2"/>
  <c r="X1114" i="2"/>
  <c r="Y1114" i="2" s="1"/>
  <c r="T1114" i="2"/>
  <c r="Q1114" i="2"/>
  <c r="AC1113" i="2"/>
  <c r="X1113" i="2"/>
  <c r="Y1113" i="2" s="1"/>
  <c r="U1113" i="2"/>
  <c r="V1113" i="2" s="1"/>
  <c r="T1113" i="2"/>
  <c r="Q1113" i="2"/>
  <c r="AC1112" i="2"/>
  <c r="X1112" i="2"/>
  <c r="Y1112" i="2" s="1"/>
  <c r="U1112" i="2"/>
  <c r="V1112" i="2" s="1"/>
  <c r="T1112" i="2"/>
  <c r="Q1112" i="2"/>
  <c r="AC1111" i="2"/>
  <c r="X1111" i="2"/>
  <c r="Y1111" i="2" s="1"/>
  <c r="U1111" i="2"/>
  <c r="V1111" i="2" s="1"/>
  <c r="T1111" i="2"/>
  <c r="Q1111" i="2"/>
  <c r="AC1110" i="2"/>
  <c r="X1110" i="2"/>
  <c r="Y1110" i="2" s="1"/>
  <c r="U1110" i="2"/>
  <c r="V1110" i="2" s="1"/>
  <c r="T1110" i="2"/>
  <c r="Q1110" i="2"/>
  <c r="AC1109" i="2"/>
  <c r="X1109" i="2"/>
  <c r="Y1109" i="2" s="1"/>
  <c r="U1109" i="2"/>
  <c r="V1109" i="2" s="1"/>
  <c r="T1109" i="2"/>
  <c r="Q1109" i="2"/>
  <c r="AC1108" i="2"/>
  <c r="X1108" i="2"/>
  <c r="Y1108" i="2" s="1"/>
  <c r="U1108" i="2"/>
  <c r="V1108" i="2" s="1"/>
  <c r="T1108" i="2"/>
  <c r="Q1108" i="2"/>
  <c r="AC1107" i="2"/>
  <c r="X1107" i="2"/>
  <c r="Y1107" i="2" s="1"/>
  <c r="U1107" i="2"/>
  <c r="V1107" i="2" s="1"/>
  <c r="T1107" i="2"/>
  <c r="Q1107" i="2"/>
  <c r="AC1106" i="2"/>
  <c r="X1106" i="2"/>
  <c r="Y1106" i="2" s="1"/>
  <c r="U1106" i="2"/>
  <c r="V1106" i="2" s="1"/>
  <c r="T1106" i="2"/>
  <c r="Q1106" i="2"/>
  <c r="AC1105" i="2"/>
  <c r="X1105" i="2"/>
  <c r="Y1105" i="2" s="1"/>
  <c r="U1105" i="2"/>
  <c r="V1105" i="2" s="1"/>
  <c r="T1105" i="2"/>
  <c r="Q1105" i="2"/>
  <c r="AC1104" i="2"/>
  <c r="X1104" i="2"/>
  <c r="Y1104" i="2" s="1"/>
  <c r="U1104" i="2"/>
  <c r="V1104" i="2" s="1"/>
  <c r="T1104" i="2"/>
  <c r="Q1104" i="2"/>
  <c r="AC1103" i="2"/>
  <c r="X1103" i="2"/>
  <c r="Y1103" i="2" s="1"/>
  <c r="U1103" i="2"/>
  <c r="V1103" i="2" s="1"/>
  <c r="T1103" i="2"/>
  <c r="Q1103" i="2"/>
  <c r="AC1102" i="2"/>
  <c r="X1102" i="2"/>
  <c r="Y1102" i="2" s="1"/>
  <c r="U1102" i="2"/>
  <c r="V1102" i="2" s="1"/>
  <c r="T1102" i="2"/>
  <c r="Q1102" i="2"/>
  <c r="AC1101" i="2"/>
  <c r="X1101" i="2"/>
  <c r="Y1101" i="2" s="1"/>
  <c r="U1101" i="2"/>
  <c r="V1101" i="2" s="1"/>
  <c r="T1101" i="2"/>
  <c r="Q1101" i="2"/>
  <c r="AC1100" i="2"/>
  <c r="X1100" i="2"/>
  <c r="Y1100" i="2" s="1"/>
  <c r="U1100" i="2"/>
  <c r="V1100" i="2" s="1"/>
  <c r="T1100" i="2"/>
  <c r="Q1100" i="2"/>
  <c r="AC1099" i="2"/>
  <c r="X1099" i="2"/>
  <c r="Y1099" i="2" s="1"/>
  <c r="U1099" i="2"/>
  <c r="V1099" i="2" s="1"/>
  <c r="T1099" i="2"/>
  <c r="Q1099" i="2"/>
  <c r="AC1098" i="2"/>
  <c r="X1098" i="2"/>
  <c r="Y1098" i="2" s="1"/>
  <c r="U1098" i="2"/>
  <c r="V1098" i="2" s="1"/>
  <c r="T1098" i="2"/>
  <c r="Q1098" i="2"/>
  <c r="AC1097" i="2"/>
  <c r="X1097" i="2"/>
  <c r="Y1097" i="2" s="1"/>
  <c r="U1097" i="2"/>
  <c r="V1097" i="2" s="1"/>
  <c r="T1097" i="2"/>
  <c r="Q1097" i="2"/>
  <c r="AC1096" i="2"/>
  <c r="X1096" i="2"/>
  <c r="Y1096" i="2" s="1"/>
  <c r="U1096" i="2"/>
  <c r="V1096" i="2" s="1"/>
  <c r="T1096" i="2"/>
  <c r="Q1096" i="2"/>
  <c r="AC1095" i="2"/>
  <c r="X1095" i="2"/>
  <c r="Y1095" i="2" s="1"/>
  <c r="U1095" i="2"/>
  <c r="V1095" i="2" s="1"/>
  <c r="T1095" i="2"/>
  <c r="Q1095" i="2"/>
  <c r="AC1094" i="2"/>
  <c r="X1094" i="2"/>
  <c r="Y1094" i="2" s="1"/>
  <c r="U1094" i="2"/>
  <c r="V1094" i="2" s="1"/>
  <c r="T1094" i="2"/>
  <c r="Q1094" i="2"/>
  <c r="AC1093" i="2"/>
  <c r="X1093" i="2"/>
  <c r="Y1093" i="2" s="1"/>
  <c r="U1093" i="2"/>
  <c r="V1093" i="2" s="1"/>
  <c r="T1093" i="2"/>
  <c r="Q1093" i="2"/>
  <c r="AC1092" i="2"/>
  <c r="X1092" i="2"/>
  <c r="Y1092" i="2" s="1"/>
  <c r="U1092" i="2"/>
  <c r="V1092" i="2" s="1"/>
  <c r="T1092" i="2"/>
  <c r="Q1092" i="2"/>
  <c r="AC1091" i="2"/>
  <c r="X1091" i="2"/>
  <c r="Y1091" i="2" s="1"/>
  <c r="U1091" i="2"/>
  <c r="V1091" i="2" s="1"/>
  <c r="T1091" i="2"/>
  <c r="Q1091" i="2"/>
  <c r="AC1090" i="2"/>
  <c r="X1090" i="2"/>
  <c r="Y1090" i="2" s="1"/>
  <c r="U1090" i="2"/>
  <c r="V1090" i="2" s="1"/>
  <c r="T1090" i="2"/>
  <c r="Q1090" i="2"/>
  <c r="AC1089" i="2"/>
  <c r="X1089" i="2"/>
  <c r="Y1089" i="2" s="1"/>
  <c r="U1089" i="2"/>
  <c r="V1089" i="2" s="1"/>
  <c r="T1089" i="2"/>
  <c r="Q1089" i="2"/>
  <c r="AC1088" i="2"/>
  <c r="X1088" i="2"/>
  <c r="Y1088" i="2" s="1"/>
  <c r="U1088" i="2"/>
  <c r="V1088" i="2" s="1"/>
  <c r="T1088" i="2"/>
  <c r="Q1088" i="2"/>
  <c r="AC1087" i="2"/>
  <c r="X1087" i="2"/>
  <c r="Y1087" i="2" s="1"/>
  <c r="T1087" i="2"/>
  <c r="Q1087" i="2"/>
  <c r="AC1086" i="2"/>
  <c r="X1086" i="2"/>
  <c r="Y1086" i="2" s="1"/>
  <c r="U1086" i="2"/>
  <c r="V1086" i="2" s="1"/>
  <c r="T1086" i="2"/>
  <c r="Q1086" i="2"/>
  <c r="AC1085" i="2"/>
  <c r="X1085" i="2"/>
  <c r="Y1085" i="2" s="1"/>
  <c r="U1085" i="2"/>
  <c r="V1085" i="2" s="1"/>
  <c r="T1085" i="2"/>
  <c r="Q1085" i="2"/>
  <c r="AC1084" i="2"/>
  <c r="X1084" i="2"/>
  <c r="Y1084" i="2" s="1"/>
  <c r="U1084" i="2"/>
  <c r="V1084" i="2" s="1"/>
  <c r="T1084" i="2"/>
  <c r="Q1084" i="2"/>
  <c r="AC1083" i="2"/>
  <c r="X1083" i="2"/>
  <c r="Y1083" i="2" s="1"/>
  <c r="U1083" i="2"/>
  <c r="V1083" i="2" s="1"/>
  <c r="T1083" i="2"/>
  <c r="Q1083" i="2"/>
  <c r="AC1082" i="2"/>
  <c r="X1082" i="2"/>
  <c r="Y1082" i="2" s="1"/>
  <c r="U1082" i="2"/>
  <c r="V1082" i="2" s="1"/>
  <c r="T1082" i="2"/>
  <c r="Q1082" i="2"/>
  <c r="AC1081" i="2"/>
  <c r="X1081" i="2"/>
  <c r="Y1081" i="2" s="1"/>
  <c r="U1081" i="2"/>
  <c r="V1081" i="2" s="1"/>
  <c r="T1081" i="2"/>
  <c r="Q1081" i="2"/>
  <c r="AC1080" i="2"/>
  <c r="X1080" i="2"/>
  <c r="Y1080" i="2" s="1"/>
  <c r="U1080" i="2"/>
  <c r="V1080" i="2" s="1"/>
  <c r="T1080" i="2"/>
  <c r="Q1080" i="2"/>
  <c r="AC1079" i="2"/>
  <c r="X1079" i="2"/>
  <c r="Y1079" i="2" s="1"/>
  <c r="U1079" i="2"/>
  <c r="V1079" i="2" s="1"/>
  <c r="T1079" i="2"/>
  <c r="Q1079" i="2"/>
  <c r="AC1078" i="2"/>
  <c r="X1078" i="2"/>
  <c r="Y1078" i="2" s="1"/>
  <c r="U1078" i="2"/>
  <c r="V1078" i="2" s="1"/>
  <c r="T1078" i="2"/>
  <c r="Q1078" i="2"/>
  <c r="AC1077" i="2"/>
  <c r="X1077" i="2"/>
  <c r="Y1077" i="2" s="1"/>
  <c r="U1077" i="2"/>
  <c r="V1077" i="2" s="1"/>
  <c r="T1077" i="2"/>
  <c r="Q1077" i="2"/>
  <c r="AC1076" i="2"/>
  <c r="X1076" i="2"/>
  <c r="Y1076" i="2" s="1"/>
  <c r="U1076" i="2"/>
  <c r="V1076" i="2" s="1"/>
  <c r="T1076" i="2"/>
  <c r="Q1076" i="2"/>
  <c r="AC1075" i="2"/>
  <c r="X1075" i="2"/>
  <c r="Y1075" i="2" s="1"/>
  <c r="U1075" i="2"/>
  <c r="V1075" i="2" s="1"/>
  <c r="T1075" i="2"/>
  <c r="Q1075" i="2"/>
  <c r="AC1074" i="2"/>
  <c r="X1074" i="2"/>
  <c r="Y1074" i="2" s="1"/>
  <c r="U1074" i="2"/>
  <c r="V1074" i="2" s="1"/>
  <c r="T1074" i="2"/>
  <c r="Q1074" i="2"/>
  <c r="AC1073" i="2"/>
  <c r="X1073" i="2"/>
  <c r="Y1073" i="2" s="1"/>
  <c r="U1073" i="2"/>
  <c r="V1073" i="2" s="1"/>
  <c r="T1073" i="2"/>
  <c r="Q1073" i="2"/>
  <c r="AC1072" i="2"/>
  <c r="X1072" i="2"/>
  <c r="Y1072" i="2" s="1"/>
  <c r="U1072" i="2"/>
  <c r="V1072" i="2" s="1"/>
  <c r="T1072" i="2"/>
  <c r="Q1072" i="2"/>
  <c r="AC1071" i="2"/>
  <c r="X1071" i="2"/>
  <c r="Y1071" i="2" s="1"/>
  <c r="U1071" i="2"/>
  <c r="V1071" i="2" s="1"/>
  <c r="T1071" i="2"/>
  <c r="Q1071" i="2"/>
  <c r="AC1070" i="2"/>
  <c r="X1070" i="2"/>
  <c r="Y1070" i="2" s="1"/>
  <c r="U1070" i="2"/>
  <c r="V1070" i="2" s="1"/>
  <c r="T1070" i="2"/>
  <c r="Q1070" i="2"/>
  <c r="AC1069" i="2"/>
  <c r="X1069" i="2"/>
  <c r="Y1069" i="2" s="1"/>
  <c r="U1069" i="2"/>
  <c r="V1069" i="2" s="1"/>
  <c r="T1069" i="2"/>
  <c r="Q1069" i="2"/>
  <c r="AC1068" i="2"/>
  <c r="X1068" i="2"/>
  <c r="Y1068" i="2" s="1"/>
  <c r="U1068" i="2"/>
  <c r="V1068" i="2" s="1"/>
  <c r="T1068" i="2"/>
  <c r="Q1068" i="2"/>
  <c r="AC1067" i="2"/>
  <c r="X1067" i="2"/>
  <c r="Y1067" i="2" s="1"/>
  <c r="U1067" i="2"/>
  <c r="V1067" i="2" s="1"/>
  <c r="T1067" i="2"/>
  <c r="Q1067" i="2"/>
  <c r="AC1066" i="2"/>
  <c r="X1066" i="2"/>
  <c r="Y1066" i="2" s="1"/>
  <c r="U1066" i="2"/>
  <c r="V1066" i="2" s="1"/>
  <c r="T1066" i="2"/>
  <c r="Q1066" i="2"/>
  <c r="AC1065" i="2"/>
  <c r="X1065" i="2"/>
  <c r="Y1065" i="2" s="1"/>
  <c r="U1065" i="2"/>
  <c r="V1065" i="2" s="1"/>
  <c r="T1065" i="2"/>
  <c r="Q1065" i="2"/>
  <c r="AC1064" i="2"/>
  <c r="X1064" i="2"/>
  <c r="Y1064" i="2" s="1"/>
  <c r="U1064" i="2"/>
  <c r="V1064" i="2" s="1"/>
  <c r="T1064" i="2"/>
  <c r="Q1064" i="2"/>
  <c r="AC1063" i="2"/>
  <c r="X1063" i="2"/>
  <c r="Y1063" i="2" s="1"/>
  <c r="U1063" i="2"/>
  <c r="V1063" i="2" s="1"/>
  <c r="T1063" i="2"/>
  <c r="Q1063" i="2"/>
  <c r="AC1062" i="2"/>
  <c r="X1062" i="2"/>
  <c r="Y1062" i="2" s="1"/>
  <c r="U1062" i="2"/>
  <c r="V1062" i="2" s="1"/>
  <c r="T1062" i="2"/>
  <c r="Q1062" i="2"/>
  <c r="AC1061" i="2"/>
  <c r="X1061" i="2"/>
  <c r="Y1061" i="2" s="1"/>
  <c r="U1061" i="2"/>
  <c r="V1061" i="2" s="1"/>
  <c r="T1061" i="2"/>
  <c r="Q1061" i="2"/>
  <c r="AC1060" i="2"/>
  <c r="X1060" i="2"/>
  <c r="Y1060" i="2" s="1"/>
  <c r="U1060" i="2"/>
  <c r="V1060" i="2" s="1"/>
  <c r="T1060" i="2"/>
  <c r="Q1060" i="2"/>
  <c r="AC1059" i="2"/>
  <c r="X1059" i="2"/>
  <c r="Y1059" i="2" s="1"/>
  <c r="U1059" i="2"/>
  <c r="V1059" i="2" s="1"/>
  <c r="T1059" i="2"/>
  <c r="Q1059" i="2"/>
  <c r="AC1058" i="2"/>
  <c r="X1058" i="2"/>
  <c r="Y1058" i="2" s="1"/>
  <c r="U1058" i="2"/>
  <c r="V1058" i="2" s="1"/>
  <c r="T1058" i="2"/>
  <c r="Q1058" i="2"/>
  <c r="AC1057" i="2"/>
  <c r="X1057" i="2"/>
  <c r="Y1057" i="2" s="1"/>
  <c r="U1057" i="2"/>
  <c r="V1057" i="2" s="1"/>
  <c r="T1057" i="2"/>
  <c r="Q1057" i="2"/>
  <c r="AC1056" i="2"/>
  <c r="X1056" i="2"/>
  <c r="Y1056" i="2" s="1"/>
  <c r="U1056" i="2"/>
  <c r="V1056" i="2" s="1"/>
  <c r="T1056" i="2"/>
  <c r="Q1056" i="2"/>
  <c r="AC1055" i="2"/>
  <c r="X1055" i="2"/>
  <c r="Y1055" i="2" s="1"/>
  <c r="U1055" i="2"/>
  <c r="V1055" i="2" s="1"/>
  <c r="T1055" i="2"/>
  <c r="Q1055" i="2"/>
  <c r="AC1054" i="2"/>
  <c r="X1054" i="2"/>
  <c r="Y1054" i="2" s="1"/>
  <c r="U1054" i="2"/>
  <c r="V1054" i="2" s="1"/>
  <c r="T1054" i="2"/>
  <c r="Q1054" i="2"/>
  <c r="AC1053" i="2"/>
  <c r="X1053" i="2"/>
  <c r="Y1053" i="2" s="1"/>
  <c r="U1053" i="2"/>
  <c r="V1053" i="2" s="1"/>
  <c r="T1053" i="2"/>
  <c r="Q1053" i="2"/>
  <c r="AC1052" i="2"/>
  <c r="X1052" i="2"/>
  <c r="Y1052" i="2" s="1"/>
  <c r="U1052" i="2"/>
  <c r="V1052" i="2" s="1"/>
  <c r="T1052" i="2"/>
  <c r="Q1052" i="2"/>
  <c r="AC1051" i="2"/>
  <c r="X1051" i="2"/>
  <c r="Y1051" i="2" s="1"/>
  <c r="U1051" i="2"/>
  <c r="V1051" i="2" s="1"/>
  <c r="T1051" i="2"/>
  <c r="Q1051" i="2"/>
  <c r="AC1050" i="2"/>
  <c r="X1050" i="2"/>
  <c r="Y1050" i="2" s="1"/>
  <c r="U1050" i="2"/>
  <c r="V1050" i="2" s="1"/>
  <c r="T1050" i="2"/>
  <c r="Q1050" i="2"/>
  <c r="AC1049" i="2"/>
  <c r="X1049" i="2"/>
  <c r="Y1049" i="2" s="1"/>
  <c r="U1049" i="2"/>
  <c r="V1049" i="2" s="1"/>
  <c r="T1049" i="2"/>
  <c r="Q1049" i="2"/>
  <c r="AC1048" i="2"/>
  <c r="X1048" i="2"/>
  <c r="Y1048" i="2" s="1"/>
  <c r="U1048" i="2"/>
  <c r="V1048" i="2" s="1"/>
  <c r="T1048" i="2"/>
  <c r="Q1048" i="2"/>
  <c r="AC1047" i="2"/>
  <c r="X1047" i="2"/>
  <c r="Y1047" i="2" s="1"/>
  <c r="T1047" i="2"/>
  <c r="Q1047" i="2"/>
  <c r="AC1046" i="2"/>
  <c r="X1046" i="2"/>
  <c r="Y1046" i="2" s="1"/>
  <c r="U1046" i="2"/>
  <c r="V1046" i="2" s="1"/>
  <c r="T1046" i="2"/>
  <c r="Q1046" i="2"/>
  <c r="AC1045" i="2"/>
  <c r="X1045" i="2"/>
  <c r="Y1045" i="2" s="1"/>
  <c r="U1045" i="2"/>
  <c r="V1045" i="2" s="1"/>
  <c r="T1045" i="2"/>
  <c r="Q1045" i="2"/>
  <c r="AC1044" i="2"/>
  <c r="X1044" i="2"/>
  <c r="Y1044" i="2" s="1"/>
  <c r="U1044" i="2"/>
  <c r="V1044" i="2" s="1"/>
  <c r="T1044" i="2"/>
  <c r="Q1044" i="2"/>
  <c r="AC1043" i="2"/>
  <c r="X1043" i="2"/>
  <c r="Y1043" i="2" s="1"/>
  <c r="U1043" i="2"/>
  <c r="V1043" i="2" s="1"/>
  <c r="T1043" i="2"/>
  <c r="Q1043" i="2"/>
  <c r="AC1042" i="2"/>
  <c r="X1042" i="2"/>
  <c r="Y1042" i="2" s="1"/>
  <c r="U1042" i="2"/>
  <c r="V1042" i="2" s="1"/>
  <c r="T1042" i="2"/>
  <c r="Q1042" i="2"/>
  <c r="AC1041" i="2"/>
  <c r="X1041" i="2"/>
  <c r="Y1041" i="2" s="1"/>
  <c r="U1041" i="2"/>
  <c r="V1041" i="2" s="1"/>
  <c r="T1041" i="2"/>
  <c r="Q1041" i="2"/>
  <c r="AC1040" i="2"/>
  <c r="X1040" i="2"/>
  <c r="Y1040" i="2" s="1"/>
  <c r="U1040" i="2"/>
  <c r="V1040" i="2" s="1"/>
  <c r="T1040" i="2"/>
  <c r="Q1040" i="2"/>
  <c r="AC1039" i="2"/>
  <c r="X1039" i="2"/>
  <c r="Y1039" i="2" s="1"/>
  <c r="U1039" i="2"/>
  <c r="V1039" i="2" s="1"/>
  <c r="T1039" i="2"/>
  <c r="Q1039" i="2"/>
  <c r="AC1038" i="2"/>
  <c r="X1038" i="2"/>
  <c r="Y1038" i="2" s="1"/>
  <c r="U1038" i="2"/>
  <c r="V1038" i="2" s="1"/>
  <c r="T1038" i="2"/>
  <c r="Q1038" i="2"/>
  <c r="AC1037" i="2"/>
  <c r="X1037" i="2"/>
  <c r="Y1037" i="2" s="1"/>
  <c r="U1037" i="2"/>
  <c r="V1037" i="2" s="1"/>
  <c r="T1037" i="2"/>
  <c r="Q1037" i="2"/>
  <c r="AC1036" i="2"/>
  <c r="X1036" i="2"/>
  <c r="Y1036" i="2" s="1"/>
  <c r="T1036" i="2"/>
  <c r="AC1035" i="2"/>
  <c r="X1035" i="2"/>
  <c r="Y1035" i="2" s="1"/>
  <c r="U1035" i="2"/>
  <c r="V1035" i="2" s="1"/>
  <c r="T1035" i="2"/>
  <c r="Q1035" i="2"/>
  <c r="AC1034" i="2"/>
  <c r="X1034" i="2"/>
  <c r="Y1034" i="2" s="1"/>
  <c r="U1034" i="2"/>
  <c r="V1034" i="2" s="1"/>
  <c r="T1034" i="2"/>
  <c r="Q1034" i="2"/>
  <c r="AC1033" i="2"/>
  <c r="X1033" i="2"/>
  <c r="Y1033" i="2" s="1"/>
  <c r="U1033" i="2"/>
  <c r="V1033" i="2" s="1"/>
  <c r="T1033" i="2"/>
  <c r="Q1033" i="2"/>
  <c r="AC1032" i="2"/>
  <c r="X1032" i="2"/>
  <c r="Y1032" i="2" s="1"/>
  <c r="U1032" i="2"/>
  <c r="V1032" i="2" s="1"/>
  <c r="T1032" i="2"/>
  <c r="Q1032" i="2"/>
  <c r="AC1031" i="2"/>
  <c r="X1031" i="2"/>
  <c r="Y1031" i="2" s="1"/>
  <c r="U1031" i="2"/>
  <c r="V1031" i="2" s="1"/>
  <c r="T1031" i="2"/>
  <c r="Q1031" i="2"/>
  <c r="AC1030" i="2"/>
  <c r="X1030" i="2"/>
  <c r="Y1030" i="2" s="1"/>
  <c r="U1030" i="2"/>
  <c r="V1030" i="2" s="1"/>
  <c r="T1030" i="2"/>
  <c r="Q1030" i="2"/>
  <c r="AC1029" i="2"/>
  <c r="X1029" i="2"/>
  <c r="Y1029" i="2" s="1"/>
  <c r="U1029" i="2"/>
  <c r="V1029" i="2" s="1"/>
  <c r="T1029" i="2"/>
  <c r="Q1029" i="2"/>
  <c r="AC1028" i="2"/>
  <c r="X1028" i="2"/>
  <c r="Y1028" i="2" s="1"/>
  <c r="U1028" i="2"/>
  <c r="V1028" i="2" s="1"/>
  <c r="T1028" i="2"/>
  <c r="Q1028" i="2"/>
  <c r="AC1027" i="2"/>
  <c r="X1027" i="2"/>
  <c r="Y1027" i="2" s="1"/>
  <c r="U1027" i="2"/>
  <c r="V1027" i="2" s="1"/>
  <c r="T1027" i="2"/>
  <c r="Q1027" i="2"/>
  <c r="AC1026" i="2"/>
  <c r="X1026" i="2"/>
  <c r="Y1026" i="2" s="1"/>
  <c r="U1026" i="2"/>
  <c r="V1026" i="2" s="1"/>
  <c r="T1026" i="2"/>
  <c r="Q1026" i="2"/>
  <c r="AC1025" i="2"/>
  <c r="X1025" i="2"/>
  <c r="Y1025" i="2" s="1"/>
  <c r="U1025" i="2"/>
  <c r="V1025" i="2" s="1"/>
  <c r="T1025" i="2"/>
  <c r="Q1025" i="2"/>
  <c r="AC1024" i="2"/>
  <c r="X1024" i="2"/>
  <c r="Y1024" i="2" s="1"/>
  <c r="U1024" i="2"/>
  <c r="V1024" i="2" s="1"/>
  <c r="T1024" i="2"/>
  <c r="Q1024" i="2"/>
  <c r="AC1023" i="2"/>
  <c r="X1023" i="2"/>
  <c r="Y1023" i="2" s="1"/>
  <c r="U1023" i="2"/>
  <c r="V1023" i="2" s="1"/>
  <c r="T1023" i="2"/>
  <c r="Q1023" i="2"/>
  <c r="AC1022" i="2"/>
  <c r="X1022" i="2"/>
  <c r="Y1022" i="2" s="1"/>
  <c r="U1022" i="2"/>
  <c r="V1022" i="2" s="1"/>
  <c r="T1022" i="2"/>
  <c r="Q1022" i="2"/>
  <c r="AC1021" i="2"/>
  <c r="X1021" i="2"/>
  <c r="Y1021" i="2" s="1"/>
  <c r="U1021" i="2"/>
  <c r="V1021" i="2" s="1"/>
  <c r="T1021" i="2"/>
  <c r="Q1021" i="2"/>
  <c r="AC1020" i="2"/>
  <c r="X1020" i="2"/>
  <c r="Y1020" i="2" s="1"/>
  <c r="U1020" i="2"/>
  <c r="V1020" i="2" s="1"/>
  <c r="T1020" i="2"/>
  <c r="Q1020" i="2"/>
  <c r="AC1019" i="2"/>
  <c r="X1019" i="2"/>
  <c r="Y1019" i="2" s="1"/>
  <c r="U1019" i="2"/>
  <c r="V1019" i="2" s="1"/>
  <c r="T1019" i="2"/>
  <c r="Q1019" i="2"/>
  <c r="AC1018" i="2"/>
  <c r="X1018" i="2"/>
  <c r="Y1018" i="2" s="1"/>
  <c r="U1018" i="2"/>
  <c r="V1018" i="2" s="1"/>
  <c r="T1018" i="2"/>
  <c r="Q1018" i="2"/>
  <c r="AC1017" i="2"/>
  <c r="X1017" i="2"/>
  <c r="Y1017" i="2" s="1"/>
  <c r="U1017" i="2"/>
  <c r="V1017" i="2" s="1"/>
  <c r="T1017" i="2"/>
  <c r="Q1017" i="2"/>
  <c r="AC1016" i="2"/>
  <c r="X1016" i="2"/>
  <c r="Y1016" i="2" s="1"/>
  <c r="U1016" i="2"/>
  <c r="V1016" i="2" s="1"/>
  <c r="T1016" i="2"/>
  <c r="Q1016" i="2"/>
  <c r="AC1015" i="2"/>
  <c r="X1015" i="2"/>
  <c r="Y1015" i="2" s="1"/>
  <c r="U1015" i="2"/>
  <c r="V1015" i="2" s="1"/>
  <c r="T1015" i="2"/>
  <c r="Q1015" i="2"/>
  <c r="AC1014" i="2"/>
  <c r="X1014" i="2"/>
  <c r="Y1014" i="2" s="1"/>
  <c r="U1014" i="2"/>
  <c r="V1014" i="2" s="1"/>
  <c r="T1014" i="2"/>
  <c r="Q1014" i="2"/>
  <c r="AC1013" i="2"/>
  <c r="X1013" i="2"/>
  <c r="Y1013" i="2" s="1"/>
  <c r="U1013" i="2"/>
  <c r="V1013" i="2" s="1"/>
  <c r="T1013" i="2"/>
  <c r="Q1013" i="2"/>
  <c r="AC1012" i="2"/>
  <c r="X1012" i="2"/>
  <c r="Y1012" i="2" s="1"/>
  <c r="U1012" i="2"/>
  <c r="V1012" i="2" s="1"/>
  <c r="T1012" i="2"/>
  <c r="Q1012" i="2"/>
  <c r="AC1011" i="2"/>
  <c r="X1011" i="2"/>
  <c r="Y1011" i="2" s="1"/>
  <c r="U1011" i="2"/>
  <c r="V1011" i="2" s="1"/>
  <c r="T1011" i="2"/>
  <c r="Q1011" i="2"/>
  <c r="AC1010" i="2"/>
  <c r="X1010" i="2"/>
  <c r="Y1010" i="2" s="1"/>
  <c r="U1010" i="2"/>
  <c r="V1010" i="2" s="1"/>
  <c r="T1010" i="2"/>
  <c r="Q1010" i="2"/>
  <c r="AC1009" i="2"/>
  <c r="X1009" i="2"/>
  <c r="Y1009" i="2" s="1"/>
  <c r="U1009" i="2"/>
  <c r="V1009" i="2" s="1"/>
  <c r="T1009" i="2"/>
  <c r="Q1009" i="2"/>
  <c r="AC1008" i="2"/>
  <c r="X1008" i="2"/>
  <c r="Y1008" i="2" s="1"/>
  <c r="U1008" i="2"/>
  <c r="V1008" i="2" s="1"/>
  <c r="T1008" i="2"/>
  <c r="Q1008" i="2"/>
  <c r="AC1007" i="2"/>
  <c r="X1007" i="2"/>
  <c r="Y1007" i="2" s="1"/>
  <c r="U1007" i="2"/>
  <c r="V1007" i="2" s="1"/>
  <c r="T1007" i="2"/>
  <c r="Q1007" i="2"/>
  <c r="AC1006" i="2"/>
  <c r="X1006" i="2"/>
  <c r="Y1006" i="2" s="1"/>
  <c r="U1006" i="2"/>
  <c r="V1006" i="2" s="1"/>
  <c r="T1006" i="2"/>
  <c r="Q1006" i="2"/>
  <c r="AC1005" i="2"/>
  <c r="X1005" i="2"/>
  <c r="Y1005" i="2" s="1"/>
  <c r="U1005" i="2"/>
  <c r="V1005" i="2" s="1"/>
  <c r="T1005" i="2"/>
  <c r="Q1005" i="2"/>
  <c r="AC1004" i="2"/>
  <c r="X1004" i="2"/>
  <c r="Y1004" i="2" s="1"/>
  <c r="U1004" i="2"/>
  <c r="V1004" i="2" s="1"/>
  <c r="T1004" i="2"/>
  <c r="Q1004" i="2"/>
  <c r="AC1003" i="2"/>
  <c r="X1003" i="2"/>
  <c r="Y1003" i="2" s="1"/>
  <c r="U1003" i="2"/>
  <c r="V1003" i="2" s="1"/>
  <c r="T1003" i="2"/>
  <c r="Q1003" i="2"/>
  <c r="AC1002" i="2"/>
  <c r="X1002" i="2"/>
  <c r="Y1002" i="2" s="1"/>
  <c r="U1002" i="2"/>
  <c r="V1002" i="2" s="1"/>
  <c r="T1002" i="2"/>
  <c r="Q1002" i="2"/>
  <c r="AC1001" i="2"/>
  <c r="X1001" i="2"/>
  <c r="Y1001" i="2" s="1"/>
  <c r="U1001" i="2"/>
  <c r="V1001" i="2" s="1"/>
  <c r="T1001" i="2"/>
  <c r="Q1001" i="2"/>
  <c r="AC1000" i="2"/>
  <c r="X1000" i="2"/>
  <c r="Y1000" i="2" s="1"/>
  <c r="U1000" i="2"/>
  <c r="V1000" i="2" s="1"/>
  <c r="T1000" i="2"/>
  <c r="Q1000" i="2"/>
  <c r="AC999" i="2"/>
  <c r="X999" i="2"/>
  <c r="Y999" i="2" s="1"/>
  <c r="U999" i="2"/>
  <c r="V999" i="2" s="1"/>
  <c r="T999" i="2"/>
  <c r="Q999" i="2"/>
  <c r="AC998" i="2"/>
  <c r="X998" i="2"/>
  <c r="Y998" i="2" s="1"/>
  <c r="U998" i="2"/>
  <c r="V998" i="2" s="1"/>
  <c r="T998" i="2"/>
  <c r="Q998" i="2"/>
  <c r="AC997" i="2"/>
  <c r="X997" i="2"/>
  <c r="Y997" i="2" s="1"/>
  <c r="U997" i="2"/>
  <c r="V997" i="2" s="1"/>
  <c r="T997" i="2"/>
  <c r="Q997" i="2"/>
  <c r="AC996" i="2"/>
  <c r="X996" i="2"/>
  <c r="Y996" i="2" s="1"/>
  <c r="U996" i="2"/>
  <c r="V996" i="2" s="1"/>
  <c r="T996" i="2"/>
  <c r="Q996" i="2"/>
  <c r="AC995" i="2"/>
  <c r="X995" i="2"/>
  <c r="Y995" i="2" s="1"/>
  <c r="U995" i="2"/>
  <c r="V995" i="2" s="1"/>
  <c r="T995" i="2"/>
  <c r="Q995" i="2"/>
  <c r="AC994" i="2"/>
  <c r="X994" i="2"/>
  <c r="Y994" i="2" s="1"/>
  <c r="U994" i="2"/>
  <c r="V994" i="2" s="1"/>
  <c r="T994" i="2"/>
  <c r="Q994" i="2"/>
  <c r="AC993" i="2"/>
  <c r="X993" i="2"/>
  <c r="Y993" i="2" s="1"/>
  <c r="U993" i="2"/>
  <c r="V993" i="2" s="1"/>
  <c r="T993" i="2"/>
  <c r="Q993" i="2"/>
  <c r="AC992" i="2"/>
  <c r="X992" i="2"/>
  <c r="Y992" i="2" s="1"/>
  <c r="U992" i="2"/>
  <c r="V992" i="2" s="1"/>
  <c r="T992" i="2"/>
  <c r="Q992" i="2"/>
  <c r="AC991" i="2"/>
  <c r="X991" i="2"/>
  <c r="Y991" i="2" s="1"/>
  <c r="U991" i="2"/>
  <c r="V991" i="2" s="1"/>
  <c r="T991" i="2"/>
  <c r="Q991" i="2"/>
  <c r="AC990" i="2"/>
  <c r="X990" i="2"/>
  <c r="Y990" i="2" s="1"/>
  <c r="U990" i="2"/>
  <c r="V990" i="2" s="1"/>
  <c r="T990" i="2"/>
  <c r="Q990" i="2"/>
  <c r="AC989" i="2"/>
  <c r="X989" i="2"/>
  <c r="Y989" i="2" s="1"/>
  <c r="U989" i="2"/>
  <c r="V989" i="2" s="1"/>
  <c r="T989" i="2"/>
  <c r="Q989" i="2"/>
  <c r="AC988" i="2"/>
  <c r="X988" i="2"/>
  <c r="Y988" i="2" s="1"/>
  <c r="U988" i="2"/>
  <c r="V988" i="2" s="1"/>
  <c r="T988" i="2"/>
  <c r="Q988" i="2"/>
  <c r="AC987" i="2"/>
  <c r="X987" i="2"/>
  <c r="Y987" i="2" s="1"/>
  <c r="U987" i="2"/>
  <c r="V987" i="2" s="1"/>
  <c r="T987" i="2"/>
  <c r="Q987" i="2"/>
  <c r="AC986" i="2"/>
  <c r="X986" i="2"/>
  <c r="Y986" i="2" s="1"/>
  <c r="U986" i="2"/>
  <c r="V986" i="2" s="1"/>
  <c r="T986" i="2"/>
  <c r="Q986" i="2"/>
  <c r="AC985" i="2"/>
  <c r="X985" i="2"/>
  <c r="Y985" i="2" s="1"/>
  <c r="U985" i="2"/>
  <c r="V985" i="2" s="1"/>
  <c r="T985" i="2"/>
  <c r="Q985" i="2"/>
  <c r="AC984" i="2"/>
  <c r="X984" i="2"/>
  <c r="Y984" i="2" s="1"/>
  <c r="U984" i="2"/>
  <c r="V984" i="2" s="1"/>
  <c r="T984" i="2"/>
  <c r="Q984" i="2"/>
  <c r="AC983" i="2"/>
  <c r="X983" i="2"/>
  <c r="Y983" i="2" s="1"/>
  <c r="U983" i="2"/>
  <c r="V983" i="2" s="1"/>
  <c r="T983" i="2"/>
  <c r="Q983" i="2"/>
  <c r="AC982" i="2"/>
  <c r="X982" i="2"/>
  <c r="Y982" i="2" s="1"/>
  <c r="U982" i="2"/>
  <c r="V982" i="2" s="1"/>
  <c r="T982" i="2"/>
  <c r="Q982" i="2"/>
  <c r="AC981" i="2"/>
  <c r="X981" i="2"/>
  <c r="Y981" i="2" s="1"/>
  <c r="U981" i="2"/>
  <c r="V981" i="2" s="1"/>
  <c r="T981" i="2"/>
  <c r="Q981" i="2"/>
  <c r="AC980" i="2"/>
  <c r="X980" i="2"/>
  <c r="Y980" i="2" s="1"/>
  <c r="U980" i="2"/>
  <c r="V980" i="2" s="1"/>
  <c r="T980" i="2"/>
  <c r="Q980" i="2"/>
  <c r="AC979" i="2"/>
  <c r="X979" i="2"/>
  <c r="Y979" i="2" s="1"/>
  <c r="U979" i="2"/>
  <c r="V979" i="2" s="1"/>
  <c r="T979" i="2"/>
  <c r="Q979" i="2"/>
  <c r="AC978" i="2"/>
  <c r="X978" i="2"/>
  <c r="Y978" i="2" s="1"/>
  <c r="U978" i="2"/>
  <c r="V978" i="2" s="1"/>
  <c r="T978" i="2"/>
  <c r="Q978" i="2"/>
  <c r="AC977" i="2"/>
  <c r="X977" i="2"/>
  <c r="Y977" i="2" s="1"/>
  <c r="U977" i="2"/>
  <c r="V977" i="2" s="1"/>
  <c r="T977" i="2"/>
  <c r="Q977" i="2"/>
  <c r="AC976" i="2"/>
  <c r="X976" i="2"/>
  <c r="Y976" i="2" s="1"/>
  <c r="U976" i="2"/>
  <c r="V976" i="2" s="1"/>
  <c r="T976" i="2"/>
  <c r="Q976" i="2"/>
  <c r="AC975" i="2"/>
  <c r="X975" i="2"/>
  <c r="Y975" i="2" s="1"/>
  <c r="U975" i="2"/>
  <c r="V975" i="2" s="1"/>
  <c r="T975" i="2"/>
  <c r="Q975" i="2"/>
  <c r="AC974" i="2"/>
  <c r="X974" i="2"/>
  <c r="Y974" i="2" s="1"/>
  <c r="U974" i="2"/>
  <c r="V974" i="2" s="1"/>
  <c r="T974" i="2"/>
  <c r="Q974" i="2"/>
  <c r="AC973" i="2"/>
  <c r="X973" i="2"/>
  <c r="Y973" i="2" s="1"/>
  <c r="U973" i="2"/>
  <c r="V973" i="2" s="1"/>
  <c r="T973" i="2"/>
  <c r="Q973" i="2"/>
  <c r="AC972" i="2"/>
  <c r="X972" i="2"/>
  <c r="Y972" i="2" s="1"/>
  <c r="U972" i="2"/>
  <c r="V972" i="2" s="1"/>
  <c r="T972" i="2"/>
  <c r="Q972" i="2"/>
  <c r="AC971" i="2"/>
  <c r="X971" i="2"/>
  <c r="Y971" i="2" s="1"/>
  <c r="U971" i="2"/>
  <c r="V971" i="2" s="1"/>
  <c r="T971" i="2"/>
  <c r="Q971" i="2"/>
  <c r="AC970" i="2"/>
  <c r="X970" i="2"/>
  <c r="Y970" i="2" s="1"/>
  <c r="U970" i="2"/>
  <c r="V970" i="2" s="1"/>
  <c r="T970" i="2"/>
  <c r="Q970" i="2"/>
  <c r="AC969" i="2"/>
  <c r="X969" i="2"/>
  <c r="Y969" i="2" s="1"/>
  <c r="U969" i="2"/>
  <c r="V969" i="2" s="1"/>
  <c r="T969" i="2"/>
  <c r="Q969" i="2"/>
  <c r="AC968" i="2"/>
  <c r="X968" i="2"/>
  <c r="Y968" i="2" s="1"/>
  <c r="U968" i="2"/>
  <c r="V968" i="2" s="1"/>
  <c r="T968" i="2"/>
  <c r="Q968" i="2"/>
  <c r="AC967" i="2"/>
  <c r="X967" i="2"/>
  <c r="Y967" i="2" s="1"/>
  <c r="U967" i="2"/>
  <c r="V967" i="2" s="1"/>
  <c r="T967" i="2"/>
  <c r="Q967" i="2"/>
  <c r="AC966" i="2"/>
  <c r="X966" i="2"/>
  <c r="Y966" i="2" s="1"/>
  <c r="U966" i="2"/>
  <c r="V966" i="2" s="1"/>
  <c r="T966" i="2"/>
  <c r="Q966" i="2"/>
  <c r="AC965" i="2"/>
  <c r="X965" i="2"/>
  <c r="Y965" i="2" s="1"/>
  <c r="U965" i="2"/>
  <c r="V965" i="2" s="1"/>
  <c r="T965" i="2"/>
  <c r="Q965" i="2"/>
  <c r="AC964" i="2"/>
  <c r="X964" i="2"/>
  <c r="Y964" i="2" s="1"/>
  <c r="T964" i="2"/>
  <c r="AC963" i="2"/>
  <c r="X963" i="2"/>
  <c r="Y963" i="2" s="1"/>
  <c r="T963" i="2"/>
  <c r="Q963" i="2"/>
  <c r="AC962" i="2"/>
  <c r="X962" i="2"/>
  <c r="Y962" i="2" s="1"/>
  <c r="U962" i="2"/>
  <c r="V962" i="2" s="1"/>
  <c r="T962" i="2"/>
  <c r="Q962" i="2"/>
  <c r="AC961" i="2"/>
  <c r="X961" i="2"/>
  <c r="Y961" i="2" s="1"/>
  <c r="U961" i="2"/>
  <c r="V961" i="2" s="1"/>
  <c r="T961" i="2"/>
  <c r="Q961" i="2"/>
  <c r="AC960" i="2"/>
  <c r="X960" i="2"/>
  <c r="Y960" i="2" s="1"/>
  <c r="U960" i="2"/>
  <c r="V960" i="2" s="1"/>
  <c r="T960" i="2"/>
  <c r="Q960" i="2"/>
  <c r="AC959" i="2"/>
  <c r="X959" i="2"/>
  <c r="Y959" i="2" s="1"/>
  <c r="U959" i="2"/>
  <c r="V959" i="2" s="1"/>
  <c r="T959" i="2"/>
  <c r="Q959" i="2"/>
  <c r="AC958" i="2"/>
  <c r="X958" i="2"/>
  <c r="Y958" i="2" s="1"/>
  <c r="U958" i="2"/>
  <c r="V958" i="2" s="1"/>
  <c r="T958" i="2"/>
  <c r="Q958" i="2"/>
  <c r="AC957" i="2"/>
  <c r="X957" i="2"/>
  <c r="Y957" i="2" s="1"/>
  <c r="U957" i="2"/>
  <c r="V957" i="2" s="1"/>
  <c r="T957" i="2"/>
  <c r="AC956" i="2"/>
  <c r="X956" i="2"/>
  <c r="Y956" i="2" s="1"/>
  <c r="U956" i="2"/>
  <c r="V956" i="2" s="1"/>
  <c r="T956" i="2"/>
  <c r="Q956" i="2"/>
  <c r="AC955" i="2"/>
  <c r="X955" i="2"/>
  <c r="Y955" i="2" s="1"/>
  <c r="U955" i="2"/>
  <c r="V955" i="2" s="1"/>
  <c r="T955" i="2"/>
  <c r="Q955" i="2"/>
  <c r="AC954" i="2"/>
  <c r="X954" i="2"/>
  <c r="Y954" i="2" s="1"/>
  <c r="U954" i="2"/>
  <c r="V954" i="2" s="1"/>
  <c r="T954" i="2"/>
  <c r="Q954" i="2"/>
  <c r="AC953" i="2"/>
  <c r="X953" i="2"/>
  <c r="Y953" i="2" s="1"/>
  <c r="U953" i="2"/>
  <c r="V953" i="2" s="1"/>
  <c r="T953" i="2"/>
  <c r="Q953" i="2"/>
  <c r="AC952" i="2"/>
  <c r="X952" i="2"/>
  <c r="Y952" i="2" s="1"/>
  <c r="U952" i="2"/>
  <c r="V952" i="2" s="1"/>
  <c r="T952" i="2"/>
  <c r="Q952" i="2"/>
  <c r="AC951" i="2"/>
  <c r="X951" i="2"/>
  <c r="Y951" i="2" s="1"/>
  <c r="U951" i="2"/>
  <c r="V951" i="2" s="1"/>
  <c r="T951" i="2"/>
  <c r="Q951" i="2"/>
  <c r="AC950" i="2"/>
  <c r="X950" i="2"/>
  <c r="Y950" i="2" s="1"/>
  <c r="U950" i="2"/>
  <c r="V950" i="2" s="1"/>
  <c r="T950" i="2"/>
  <c r="Q950" i="2"/>
  <c r="AC949" i="2"/>
  <c r="X949" i="2"/>
  <c r="Y949" i="2" s="1"/>
  <c r="U949" i="2"/>
  <c r="V949" i="2" s="1"/>
  <c r="T949" i="2"/>
  <c r="Q949" i="2"/>
  <c r="AC948" i="2"/>
  <c r="X948" i="2"/>
  <c r="Y948" i="2" s="1"/>
  <c r="U948" i="2"/>
  <c r="V948" i="2" s="1"/>
  <c r="T948" i="2"/>
  <c r="Q948" i="2"/>
  <c r="AC947" i="2"/>
  <c r="X947" i="2"/>
  <c r="Y947" i="2" s="1"/>
  <c r="U947" i="2"/>
  <c r="V947" i="2" s="1"/>
  <c r="T947" i="2"/>
  <c r="Q947" i="2"/>
  <c r="AC946" i="2"/>
  <c r="X946" i="2"/>
  <c r="Y946" i="2" s="1"/>
  <c r="U946" i="2"/>
  <c r="V946" i="2" s="1"/>
  <c r="T946" i="2"/>
  <c r="Q946" i="2"/>
  <c r="AC945" i="2"/>
  <c r="X945" i="2"/>
  <c r="Y945" i="2" s="1"/>
  <c r="U945" i="2"/>
  <c r="V945" i="2" s="1"/>
  <c r="T945" i="2"/>
  <c r="Q945" i="2"/>
  <c r="AC944" i="2"/>
  <c r="X944" i="2"/>
  <c r="Y944" i="2" s="1"/>
  <c r="U944" i="2"/>
  <c r="V944" i="2" s="1"/>
  <c r="T944" i="2"/>
  <c r="Q944" i="2"/>
  <c r="AC943" i="2"/>
  <c r="X943" i="2"/>
  <c r="Y943" i="2" s="1"/>
  <c r="T943" i="2"/>
  <c r="Q943" i="2"/>
  <c r="AC942" i="2"/>
  <c r="X942" i="2"/>
  <c r="Y942" i="2" s="1"/>
  <c r="U942" i="2"/>
  <c r="V942" i="2" s="1"/>
  <c r="T942" i="2"/>
  <c r="Q942" i="2"/>
  <c r="AC941" i="2"/>
  <c r="X941" i="2"/>
  <c r="Y941" i="2" s="1"/>
  <c r="U941" i="2"/>
  <c r="V941" i="2" s="1"/>
  <c r="T941" i="2"/>
  <c r="Q941" i="2"/>
  <c r="AC940" i="2"/>
  <c r="X940" i="2"/>
  <c r="Y940" i="2" s="1"/>
  <c r="U940" i="2"/>
  <c r="V940" i="2" s="1"/>
  <c r="T940" i="2"/>
  <c r="Q940" i="2"/>
  <c r="AC939" i="2"/>
  <c r="X939" i="2"/>
  <c r="Y939" i="2" s="1"/>
  <c r="U939" i="2"/>
  <c r="V939" i="2" s="1"/>
  <c r="T939" i="2"/>
  <c r="Q939" i="2"/>
  <c r="AC938" i="2"/>
  <c r="X938" i="2"/>
  <c r="Y938" i="2" s="1"/>
  <c r="U938" i="2"/>
  <c r="V938" i="2" s="1"/>
  <c r="T938" i="2"/>
  <c r="Q938" i="2"/>
  <c r="AC937" i="2"/>
  <c r="X937" i="2"/>
  <c r="Y937" i="2" s="1"/>
  <c r="U937" i="2"/>
  <c r="V937" i="2" s="1"/>
  <c r="T937" i="2"/>
  <c r="Q937" i="2"/>
  <c r="AC936" i="2"/>
  <c r="X936" i="2"/>
  <c r="Y936" i="2" s="1"/>
  <c r="U936" i="2"/>
  <c r="V936" i="2" s="1"/>
  <c r="T936" i="2"/>
  <c r="Q936" i="2"/>
  <c r="AC935" i="2"/>
  <c r="X935" i="2"/>
  <c r="Y935" i="2" s="1"/>
  <c r="U935" i="2"/>
  <c r="V935" i="2" s="1"/>
  <c r="T935" i="2"/>
  <c r="Q935" i="2"/>
  <c r="AC934" i="2"/>
  <c r="X934" i="2"/>
  <c r="Y934" i="2" s="1"/>
  <c r="U934" i="2"/>
  <c r="V934" i="2" s="1"/>
  <c r="T934" i="2"/>
  <c r="Q934" i="2"/>
  <c r="AC933" i="2"/>
  <c r="X933" i="2"/>
  <c r="Y933" i="2" s="1"/>
  <c r="U933" i="2"/>
  <c r="V933" i="2" s="1"/>
  <c r="T933" i="2"/>
  <c r="Q933" i="2"/>
  <c r="AC932" i="2"/>
  <c r="X932" i="2"/>
  <c r="Y932" i="2" s="1"/>
  <c r="U932" i="2"/>
  <c r="V932" i="2" s="1"/>
  <c r="T932" i="2"/>
  <c r="Q932" i="2"/>
  <c r="AC931" i="2"/>
  <c r="X931" i="2"/>
  <c r="Y931" i="2" s="1"/>
  <c r="U931" i="2"/>
  <c r="V931" i="2" s="1"/>
  <c r="T931" i="2"/>
  <c r="Q931" i="2"/>
  <c r="AC930" i="2"/>
  <c r="X930" i="2"/>
  <c r="Y930" i="2" s="1"/>
  <c r="U930" i="2"/>
  <c r="V930" i="2" s="1"/>
  <c r="T930" i="2"/>
  <c r="Q930" i="2"/>
  <c r="AC929" i="2"/>
  <c r="X929" i="2"/>
  <c r="Y929" i="2" s="1"/>
  <c r="U929" i="2"/>
  <c r="V929" i="2" s="1"/>
  <c r="T929" i="2"/>
  <c r="Q929" i="2"/>
  <c r="AC928" i="2"/>
  <c r="X928" i="2"/>
  <c r="Y928" i="2" s="1"/>
  <c r="U928" i="2"/>
  <c r="V928" i="2" s="1"/>
  <c r="T928" i="2"/>
  <c r="AC927" i="2"/>
  <c r="X927" i="2"/>
  <c r="Y927" i="2" s="1"/>
  <c r="U927" i="2"/>
  <c r="V927" i="2" s="1"/>
  <c r="T927" i="2"/>
  <c r="Q927" i="2"/>
  <c r="AC926" i="2"/>
  <c r="X926" i="2"/>
  <c r="Y926" i="2" s="1"/>
  <c r="U926" i="2"/>
  <c r="V926" i="2" s="1"/>
  <c r="T926" i="2"/>
  <c r="Q926" i="2"/>
  <c r="AC925" i="2"/>
  <c r="X925" i="2"/>
  <c r="Y925" i="2" s="1"/>
  <c r="U925" i="2"/>
  <c r="V925" i="2" s="1"/>
  <c r="T925" i="2"/>
  <c r="Q925" i="2"/>
  <c r="AC924" i="2"/>
  <c r="X924" i="2"/>
  <c r="Y924" i="2" s="1"/>
  <c r="U924" i="2"/>
  <c r="V924" i="2" s="1"/>
  <c r="T924" i="2"/>
  <c r="Q924" i="2"/>
  <c r="AC923" i="2"/>
  <c r="X923" i="2"/>
  <c r="Y923" i="2" s="1"/>
  <c r="U923" i="2"/>
  <c r="V923" i="2" s="1"/>
  <c r="T923" i="2"/>
  <c r="Q923" i="2"/>
  <c r="AC922" i="2"/>
  <c r="X922" i="2"/>
  <c r="Y922" i="2" s="1"/>
  <c r="U922" i="2"/>
  <c r="V922" i="2" s="1"/>
  <c r="T922" i="2"/>
  <c r="Q922" i="2"/>
  <c r="AC921" i="2"/>
  <c r="X921" i="2"/>
  <c r="Y921" i="2" s="1"/>
  <c r="U921" i="2"/>
  <c r="V921" i="2" s="1"/>
  <c r="T921" i="2"/>
  <c r="Q921" i="2"/>
  <c r="AC920" i="2"/>
  <c r="X920" i="2"/>
  <c r="Y920" i="2" s="1"/>
  <c r="U920" i="2"/>
  <c r="V920" i="2" s="1"/>
  <c r="T920" i="2"/>
  <c r="Q920" i="2"/>
  <c r="AC919" i="2"/>
  <c r="X919" i="2"/>
  <c r="Y919" i="2" s="1"/>
  <c r="U919" i="2"/>
  <c r="V919" i="2" s="1"/>
  <c r="T919" i="2"/>
  <c r="Q919" i="2"/>
  <c r="AC918" i="2"/>
  <c r="X918" i="2"/>
  <c r="Y918" i="2" s="1"/>
  <c r="U918" i="2"/>
  <c r="V918" i="2" s="1"/>
  <c r="T918" i="2"/>
  <c r="Q918" i="2"/>
  <c r="AC917" i="2"/>
  <c r="X917" i="2"/>
  <c r="Y917" i="2" s="1"/>
  <c r="U917" i="2"/>
  <c r="V917" i="2" s="1"/>
  <c r="T917" i="2"/>
  <c r="Q917" i="2"/>
  <c r="AC916" i="2"/>
  <c r="X916" i="2"/>
  <c r="Y916" i="2" s="1"/>
  <c r="U916" i="2"/>
  <c r="V916" i="2" s="1"/>
  <c r="T916" i="2"/>
  <c r="Q916" i="2"/>
  <c r="AC915" i="2"/>
  <c r="X915" i="2"/>
  <c r="Y915" i="2" s="1"/>
  <c r="U915" i="2"/>
  <c r="V915" i="2" s="1"/>
  <c r="T915" i="2"/>
  <c r="Q915" i="2"/>
  <c r="AC914" i="2"/>
  <c r="X914" i="2"/>
  <c r="Y914" i="2" s="1"/>
  <c r="U914" i="2"/>
  <c r="V914" i="2" s="1"/>
  <c r="T914" i="2"/>
  <c r="Q914" i="2"/>
  <c r="AC913" i="2"/>
  <c r="X913" i="2"/>
  <c r="Y913" i="2" s="1"/>
  <c r="U913" i="2"/>
  <c r="V913" i="2" s="1"/>
  <c r="T913" i="2"/>
  <c r="Q913" i="2"/>
  <c r="AC912" i="2"/>
  <c r="X912" i="2"/>
  <c r="Y912" i="2" s="1"/>
  <c r="U912" i="2"/>
  <c r="V912" i="2" s="1"/>
  <c r="T912" i="2"/>
  <c r="Q912" i="2"/>
  <c r="AC911" i="2"/>
  <c r="X911" i="2"/>
  <c r="Y911" i="2" s="1"/>
  <c r="U911" i="2"/>
  <c r="V911" i="2" s="1"/>
  <c r="T911" i="2"/>
  <c r="Q911" i="2"/>
  <c r="AC910" i="2"/>
  <c r="X910" i="2"/>
  <c r="Y910" i="2" s="1"/>
  <c r="U910" i="2"/>
  <c r="V910" i="2" s="1"/>
  <c r="T910" i="2"/>
  <c r="Q910" i="2"/>
  <c r="AC909" i="2"/>
  <c r="X909" i="2"/>
  <c r="Y909" i="2" s="1"/>
  <c r="U909" i="2"/>
  <c r="V909" i="2" s="1"/>
  <c r="T909" i="2"/>
  <c r="Q909" i="2"/>
  <c r="AC908" i="2"/>
  <c r="X908" i="2"/>
  <c r="Y908" i="2" s="1"/>
  <c r="U908" i="2"/>
  <c r="V908" i="2" s="1"/>
  <c r="T908" i="2"/>
  <c r="Q908" i="2"/>
  <c r="AC907" i="2"/>
  <c r="X907" i="2"/>
  <c r="Y907" i="2" s="1"/>
  <c r="U907" i="2"/>
  <c r="V907" i="2" s="1"/>
  <c r="T907" i="2"/>
  <c r="AC906" i="2"/>
  <c r="X906" i="2"/>
  <c r="Y906" i="2" s="1"/>
  <c r="U906" i="2"/>
  <c r="V906" i="2" s="1"/>
  <c r="T906" i="2"/>
  <c r="Q906" i="2"/>
  <c r="AC905" i="2"/>
  <c r="X905" i="2"/>
  <c r="Y905" i="2" s="1"/>
  <c r="U905" i="2"/>
  <c r="V905" i="2" s="1"/>
  <c r="T905" i="2"/>
  <c r="Q905" i="2"/>
  <c r="AC904" i="2"/>
  <c r="X904" i="2"/>
  <c r="Y904" i="2" s="1"/>
  <c r="U904" i="2"/>
  <c r="V904" i="2" s="1"/>
  <c r="T904" i="2"/>
  <c r="Q904" i="2"/>
  <c r="AC903" i="2"/>
  <c r="X903" i="2"/>
  <c r="Y903" i="2" s="1"/>
  <c r="U903" i="2"/>
  <c r="V903" i="2" s="1"/>
  <c r="T903" i="2"/>
  <c r="Q903" i="2"/>
  <c r="AC902" i="2"/>
  <c r="X902" i="2"/>
  <c r="Y902" i="2" s="1"/>
  <c r="U902" i="2"/>
  <c r="V902" i="2" s="1"/>
  <c r="T902" i="2"/>
  <c r="Q902" i="2"/>
  <c r="AC901" i="2"/>
  <c r="X901" i="2"/>
  <c r="Y901" i="2" s="1"/>
  <c r="U901" i="2"/>
  <c r="V901" i="2" s="1"/>
  <c r="T901" i="2"/>
  <c r="Q901" i="2"/>
  <c r="AC900" i="2"/>
  <c r="X900" i="2"/>
  <c r="Y900" i="2" s="1"/>
  <c r="U900" i="2"/>
  <c r="V900" i="2" s="1"/>
  <c r="T900" i="2"/>
  <c r="Q900" i="2"/>
  <c r="AC899" i="2"/>
  <c r="X899" i="2"/>
  <c r="Y899" i="2" s="1"/>
  <c r="U899" i="2"/>
  <c r="V899" i="2" s="1"/>
  <c r="T899" i="2"/>
  <c r="Q899" i="2"/>
  <c r="AC898" i="2"/>
  <c r="X898" i="2"/>
  <c r="Y898" i="2" s="1"/>
  <c r="U898" i="2"/>
  <c r="V898" i="2" s="1"/>
  <c r="T898" i="2"/>
  <c r="Q898" i="2"/>
  <c r="AC897" i="2"/>
  <c r="X897" i="2"/>
  <c r="Y897" i="2" s="1"/>
  <c r="U897" i="2"/>
  <c r="V897" i="2" s="1"/>
  <c r="T897" i="2"/>
  <c r="Q897" i="2"/>
  <c r="AC896" i="2"/>
  <c r="X896" i="2"/>
  <c r="Y896" i="2" s="1"/>
  <c r="T896" i="2"/>
  <c r="Q896" i="2"/>
  <c r="AC895" i="2"/>
  <c r="X895" i="2"/>
  <c r="Y895" i="2" s="1"/>
  <c r="U895" i="2"/>
  <c r="V895" i="2" s="1"/>
  <c r="T895" i="2"/>
  <c r="Q895" i="2"/>
  <c r="AC894" i="2"/>
  <c r="X894" i="2"/>
  <c r="Y894" i="2" s="1"/>
  <c r="U894" i="2"/>
  <c r="V894" i="2" s="1"/>
  <c r="T894" i="2"/>
  <c r="Q894" i="2"/>
  <c r="AC893" i="2"/>
  <c r="X893" i="2"/>
  <c r="Y893" i="2" s="1"/>
  <c r="U893" i="2"/>
  <c r="V893" i="2" s="1"/>
  <c r="T893" i="2"/>
  <c r="Q893" i="2"/>
  <c r="AC892" i="2"/>
  <c r="X892" i="2"/>
  <c r="Y892" i="2" s="1"/>
  <c r="U892" i="2"/>
  <c r="V892" i="2" s="1"/>
  <c r="T892" i="2"/>
  <c r="Q892" i="2"/>
  <c r="AC891" i="2"/>
  <c r="X891" i="2"/>
  <c r="Y891" i="2" s="1"/>
  <c r="U891" i="2"/>
  <c r="V891" i="2" s="1"/>
  <c r="T891" i="2"/>
  <c r="Q891" i="2"/>
  <c r="AC890" i="2"/>
  <c r="X890" i="2"/>
  <c r="Y890" i="2" s="1"/>
  <c r="U890" i="2"/>
  <c r="V890" i="2" s="1"/>
  <c r="T890" i="2"/>
  <c r="Q890" i="2"/>
  <c r="AC889" i="2"/>
  <c r="X889" i="2"/>
  <c r="Y889" i="2" s="1"/>
  <c r="U889" i="2"/>
  <c r="V889" i="2" s="1"/>
  <c r="T889" i="2"/>
  <c r="Q889" i="2"/>
  <c r="AC888" i="2"/>
  <c r="X888" i="2"/>
  <c r="Y888" i="2" s="1"/>
  <c r="U888" i="2"/>
  <c r="V888" i="2" s="1"/>
  <c r="T888" i="2"/>
  <c r="AC887" i="2"/>
  <c r="X887" i="2"/>
  <c r="Y887" i="2" s="1"/>
  <c r="U887" i="2"/>
  <c r="V887" i="2" s="1"/>
  <c r="T887" i="2"/>
  <c r="Q887" i="2"/>
  <c r="AC886" i="2"/>
  <c r="X886" i="2"/>
  <c r="Y886" i="2" s="1"/>
  <c r="U886" i="2"/>
  <c r="V886" i="2" s="1"/>
  <c r="T886" i="2"/>
  <c r="Q886" i="2"/>
  <c r="AC885" i="2"/>
  <c r="X885" i="2"/>
  <c r="Y885" i="2" s="1"/>
  <c r="U885" i="2"/>
  <c r="V885" i="2" s="1"/>
  <c r="T885" i="2"/>
  <c r="Q885" i="2"/>
  <c r="AC884" i="2"/>
  <c r="X884" i="2"/>
  <c r="Y884" i="2" s="1"/>
  <c r="U884" i="2"/>
  <c r="V884" i="2" s="1"/>
  <c r="T884" i="2"/>
  <c r="Q884" i="2"/>
  <c r="AC883" i="2"/>
  <c r="X883" i="2"/>
  <c r="Y883" i="2" s="1"/>
  <c r="U883" i="2"/>
  <c r="V883" i="2" s="1"/>
  <c r="T883" i="2"/>
  <c r="Q883" i="2"/>
  <c r="AC882" i="2"/>
  <c r="X882" i="2"/>
  <c r="Y882" i="2" s="1"/>
  <c r="U882" i="2"/>
  <c r="V882" i="2" s="1"/>
  <c r="T882" i="2"/>
  <c r="Q882" i="2"/>
  <c r="AC881" i="2"/>
  <c r="X881" i="2"/>
  <c r="Y881" i="2" s="1"/>
  <c r="T881" i="2"/>
  <c r="AC880" i="2"/>
  <c r="X880" i="2"/>
  <c r="Y880" i="2" s="1"/>
  <c r="U880" i="2"/>
  <c r="V880" i="2" s="1"/>
  <c r="T880" i="2"/>
  <c r="Q880" i="2"/>
  <c r="AC879" i="2"/>
  <c r="X879" i="2"/>
  <c r="Y879" i="2" s="1"/>
  <c r="U879" i="2"/>
  <c r="V879" i="2" s="1"/>
  <c r="T879" i="2"/>
  <c r="Q879" i="2"/>
  <c r="AC878" i="2"/>
  <c r="X878" i="2"/>
  <c r="Y878" i="2" s="1"/>
  <c r="U878" i="2"/>
  <c r="V878" i="2" s="1"/>
  <c r="T878" i="2"/>
  <c r="Q878" i="2"/>
  <c r="AC877" i="2"/>
  <c r="X877" i="2"/>
  <c r="Y877" i="2" s="1"/>
  <c r="U877" i="2"/>
  <c r="V877" i="2" s="1"/>
  <c r="T877" i="2"/>
  <c r="Q877" i="2"/>
  <c r="AC876" i="2"/>
  <c r="X876" i="2"/>
  <c r="Y876" i="2" s="1"/>
  <c r="U876" i="2"/>
  <c r="V876" i="2" s="1"/>
  <c r="T876" i="2"/>
  <c r="Q876" i="2"/>
  <c r="AC875" i="2"/>
  <c r="X875" i="2"/>
  <c r="Y875" i="2" s="1"/>
  <c r="U875" i="2"/>
  <c r="V875" i="2" s="1"/>
  <c r="T875" i="2"/>
  <c r="Q875" i="2"/>
  <c r="AC874" i="2"/>
  <c r="X874" i="2"/>
  <c r="Y874" i="2" s="1"/>
  <c r="U874" i="2"/>
  <c r="V874" i="2" s="1"/>
  <c r="T874" i="2"/>
  <c r="Q874" i="2"/>
  <c r="AC873" i="2"/>
  <c r="X873" i="2"/>
  <c r="Y873" i="2" s="1"/>
  <c r="U873" i="2"/>
  <c r="V873" i="2" s="1"/>
  <c r="T873" i="2"/>
  <c r="Q873" i="2"/>
  <c r="AC872" i="2"/>
  <c r="X872" i="2"/>
  <c r="Y872" i="2" s="1"/>
  <c r="U872" i="2"/>
  <c r="V872" i="2" s="1"/>
  <c r="T872" i="2"/>
  <c r="Q872" i="2"/>
  <c r="AC871" i="2"/>
  <c r="X871" i="2"/>
  <c r="Y871" i="2" s="1"/>
  <c r="U871" i="2"/>
  <c r="V871" i="2" s="1"/>
  <c r="T871" i="2"/>
  <c r="Q871" i="2"/>
  <c r="AC870" i="2"/>
  <c r="X870" i="2"/>
  <c r="Y870" i="2" s="1"/>
  <c r="U870" i="2"/>
  <c r="V870" i="2" s="1"/>
  <c r="T870" i="2"/>
  <c r="Q870" i="2"/>
  <c r="AC869" i="2"/>
  <c r="X869" i="2"/>
  <c r="Y869" i="2" s="1"/>
  <c r="U869" i="2"/>
  <c r="V869" i="2" s="1"/>
  <c r="T869" i="2"/>
  <c r="Q869" i="2"/>
  <c r="AC868" i="2"/>
  <c r="X868" i="2"/>
  <c r="Y868" i="2" s="1"/>
  <c r="U868" i="2"/>
  <c r="V868" i="2" s="1"/>
  <c r="T868" i="2"/>
  <c r="Q868" i="2"/>
  <c r="AC867" i="2"/>
  <c r="X867" i="2"/>
  <c r="Y867" i="2" s="1"/>
  <c r="U867" i="2"/>
  <c r="V867" i="2" s="1"/>
  <c r="T867" i="2"/>
  <c r="Q867" i="2"/>
  <c r="AC866" i="2"/>
  <c r="X866" i="2"/>
  <c r="Y866" i="2" s="1"/>
  <c r="U866" i="2"/>
  <c r="V866" i="2" s="1"/>
  <c r="T866" i="2"/>
  <c r="Q866" i="2"/>
  <c r="AC865" i="2"/>
  <c r="X865" i="2"/>
  <c r="Y865" i="2" s="1"/>
  <c r="U865" i="2"/>
  <c r="V865" i="2" s="1"/>
  <c r="T865" i="2"/>
  <c r="Q865" i="2"/>
  <c r="AC864" i="2"/>
  <c r="X864" i="2"/>
  <c r="Y864" i="2" s="1"/>
  <c r="U864" i="2"/>
  <c r="V864" i="2" s="1"/>
  <c r="T864" i="2"/>
  <c r="Q864" i="2"/>
  <c r="AC863" i="2"/>
  <c r="X863" i="2"/>
  <c r="Y863" i="2" s="1"/>
  <c r="U863" i="2"/>
  <c r="V863" i="2" s="1"/>
  <c r="T863" i="2"/>
  <c r="Q863" i="2"/>
  <c r="AC862" i="2"/>
  <c r="X862" i="2"/>
  <c r="Y862" i="2" s="1"/>
  <c r="U862" i="2"/>
  <c r="V862" i="2" s="1"/>
  <c r="T862" i="2"/>
  <c r="Q862" i="2"/>
  <c r="AC861" i="2"/>
  <c r="X861" i="2"/>
  <c r="Y861" i="2" s="1"/>
  <c r="U861" i="2"/>
  <c r="V861" i="2" s="1"/>
  <c r="T861" i="2"/>
  <c r="Q861" i="2"/>
  <c r="AC860" i="2"/>
  <c r="X860" i="2"/>
  <c r="Y860" i="2" s="1"/>
  <c r="U860" i="2"/>
  <c r="V860" i="2" s="1"/>
  <c r="T860" i="2"/>
  <c r="Q860" i="2"/>
  <c r="AC859" i="2"/>
  <c r="X859" i="2"/>
  <c r="Y859" i="2" s="1"/>
  <c r="U859" i="2"/>
  <c r="V859" i="2" s="1"/>
  <c r="T859" i="2"/>
  <c r="Q859" i="2"/>
  <c r="AC858" i="2"/>
  <c r="X858" i="2"/>
  <c r="Y858" i="2" s="1"/>
  <c r="U858" i="2"/>
  <c r="V858" i="2" s="1"/>
  <c r="T858" i="2"/>
  <c r="Q858" i="2"/>
  <c r="AC857" i="2"/>
  <c r="X857" i="2"/>
  <c r="Y857" i="2" s="1"/>
  <c r="U857" i="2"/>
  <c r="V857" i="2" s="1"/>
  <c r="T857" i="2"/>
  <c r="Q857" i="2"/>
  <c r="AC856" i="2"/>
  <c r="X856" i="2"/>
  <c r="Y856" i="2" s="1"/>
  <c r="U856" i="2"/>
  <c r="V856" i="2" s="1"/>
  <c r="T856" i="2"/>
  <c r="Q856" i="2"/>
  <c r="AC855" i="2"/>
  <c r="X855" i="2"/>
  <c r="Y855" i="2" s="1"/>
  <c r="U855" i="2"/>
  <c r="V855" i="2" s="1"/>
  <c r="T855" i="2"/>
  <c r="Q855" i="2"/>
  <c r="AC854" i="2"/>
  <c r="X854" i="2"/>
  <c r="Y854" i="2" s="1"/>
  <c r="U854" i="2"/>
  <c r="V854" i="2" s="1"/>
  <c r="T854" i="2"/>
  <c r="Q854" i="2"/>
  <c r="AC853" i="2"/>
  <c r="X853" i="2"/>
  <c r="Y853" i="2" s="1"/>
  <c r="U853" i="2"/>
  <c r="V853" i="2" s="1"/>
  <c r="T853" i="2"/>
  <c r="Q853" i="2"/>
  <c r="AC852" i="2"/>
  <c r="X852" i="2"/>
  <c r="Y852" i="2" s="1"/>
  <c r="U852" i="2"/>
  <c r="V852" i="2" s="1"/>
  <c r="T852" i="2"/>
  <c r="Q852" i="2"/>
  <c r="AC851" i="2"/>
  <c r="X851" i="2"/>
  <c r="Y851" i="2" s="1"/>
  <c r="U851" i="2"/>
  <c r="V851" i="2" s="1"/>
  <c r="T851" i="2"/>
  <c r="Q851" i="2"/>
  <c r="AC850" i="2"/>
  <c r="X850" i="2"/>
  <c r="Y850" i="2" s="1"/>
  <c r="U850" i="2"/>
  <c r="V850" i="2" s="1"/>
  <c r="T850" i="2"/>
  <c r="Q850" i="2"/>
  <c r="AC849" i="2"/>
  <c r="X849" i="2"/>
  <c r="Y849" i="2" s="1"/>
  <c r="U849" i="2"/>
  <c r="V849" i="2" s="1"/>
  <c r="T849" i="2"/>
  <c r="Q849" i="2"/>
  <c r="AC848" i="2"/>
  <c r="X848" i="2"/>
  <c r="Y848" i="2" s="1"/>
  <c r="U848" i="2"/>
  <c r="V848" i="2" s="1"/>
  <c r="T848" i="2"/>
  <c r="Q848" i="2"/>
  <c r="AC847" i="2"/>
  <c r="X847" i="2"/>
  <c r="Y847" i="2" s="1"/>
  <c r="U847" i="2"/>
  <c r="V847" i="2" s="1"/>
  <c r="T847" i="2"/>
  <c r="Q847" i="2"/>
  <c r="AC846" i="2"/>
  <c r="X846" i="2"/>
  <c r="Y846" i="2" s="1"/>
  <c r="U846" i="2"/>
  <c r="V846" i="2" s="1"/>
  <c r="T846" i="2"/>
  <c r="Q846" i="2"/>
  <c r="AC845" i="2"/>
  <c r="X845" i="2"/>
  <c r="Y845" i="2" s="1"/>
  <c r="U845" i="2"/>
  <c r="V845" i="2" s="1"/>
  <c r="T845" i="2"/>
  <c r="Q845" i="2"/>
  <c r="AC844" i="2"/>
  <c r="X844" i="2"/>
  <c r="Y844" i="2" s="1"/>
  <c r="U844" i="2"/>
  <c r="V844" i="2" s="1"/>
  <c r="T844" i="2"/>
  <c r="Q844" i="2"/>
  <c r="AC843" i="2"/>
  <c r="X843" i="2"/>
  <c r="Y843" i="2" s="1"/>
  <c r="U843" i="2"/>
  <c r="V843" i="2" s="1"/>
  <c r="T843" i="2"/>
  <c r="Q843" i="2"/>
  <c r="AC842" i="2"/>
  <c r="X842" i="2"/>
  <c r="Y842" i="2" s="1"/>
  <c r="U842" i="2"/>
  <c r="V842" i="2" s="1"/>
  <c r="T842" i="2"/>
  <c r="Q842" i="2"/>
  <c r="AC841" i="2"/>
  <c r="X841" i="2"/>
  <c r="Y841" i="2" s="1"/>
  <c r="U841" i="2"/>
  <c r="V841" i="2" s="1"/>
  <c r="T841" i="2"/>
  <c r="Q841" i="2"/>
  <c r="AC840" i="2"/>
  <c r="X840" i="2"/>
  <c r="Y840" i="2" s="1"/>
  <c r="T840" i="2"/>
  <c r="Q840" i="2"/>
  <c r="AC839" i="2"/>
  <c r="X839" i="2"/>
  <c r="Y839" i="2" s="1"/>
  <c r="U839" i="2"/>
  <c r="V839" i="2" s="1"/>
  <c r="T839" i="2"/>
  <c r="Q839" i="2"/>
  <c r="AC838" i="2"/>
  <c r="X838" i="2"/>
  <c r="Y838" i="2" s="1"/>
  <c r="U838" i="2"/>
  <c r="V838" i="2" s="1"/>
  <c r="T838" i="2"/>
  <c r="Q838" i="2"/>
  <c r="AC837" i="2"/>
  <c r="X837" i="2"/>
  <c r="Y837" i="2" s="1"/>
  <c r="U837" i="2"/>
  <c r="V837" i="2" s="1"/>
  <c r="T837" i="2"/>
  <c r="Q837" i="2"/>
  <c r="AC836" i="2"/>
  <c r="X836" i="2"/>
  <c r="Y836" i="2" s="1"/>
  <c r="U836" i="2"/>
  <c r="V836" i="2" s="1"/>
  <c r="T836" i="2"/>
  <c r="Q836" i="2"/>
  <c r="AC835" i="2"/>
  <c r="X835" i="2"/>
  <c r="Y835" i="2" s="1"/>
  <c r="U835" i="2"/>
  <c r="V835" i="2" s="1"/>
  <c r="T835" i="2"/>
  <c r="Q835" i="2"/>
  <c r="AC834" i="2"/>
  <c r="X834" i="2"/>
  <c r="Y834" i="2" s="1"/>
  <c r="U834" i="2"/>
  <c r="V834" i="2" s="1"/>
  <c r="T834" i="2"/>
  <c r="Q834" i="2"/>
  <c r="AC833" i="2"/>
  <c r="X833" i="2"/>
  <c r="Y833" i="2" s="1"/>
  <c r="U833" i="2"/>
  <c r="V833" i="2" s="1"/>
  <c r="T833" i="2"/>
  <c r="Q833" i="2"/>
  <c r="AC832" i="2"/>
  <c r="X832" i="2"/>
  <c r="Y832" i="2" s="1"/>
  <c r="T832" i="2"/>
  <c r="Q832" i="2"/>
  <c r="AC831" i="2"/>
  <c r="X831" i="2"/>
  <c r="Y831" i="2" s="1"/>
  <c r="U831" i="2"/>
  <c r="V831" i="2" s="1"/>
  <c r="T831" i="2"/>
  <c r="Q831" i="2"/>
  <c r="AC830" i="2"/>
  <c r="X830" i="2"/>
  <c r="Y830" i="2" s="1"/>
  <c r="U830" i="2"/>
  <c r="V830" i="2" s="1"/>
  <c r="T830" i="2"/>
  <c r="Q830" i="2"/>
  <c r="AC829" i="2"/>
  <c r="X829" i="2"/>
  <c r="Y829" i="2" s="1"/>
  <c r="U829" i="2"/>
  <c r="V829" i="2" s="1"/>
  <c r="T829" i="2"/>
  <c r="Q829" i="2"/>
  <c r="AC828" i="2"/>
  <c r="X828" i="2"/>
  <c r="Y828" i="2" s="1"/>
  <c r="U828" i="2"/>
  <c r="V828" i="2" s="1"/>
  <c r="T828" i="2"/>
  <c r="AC827" i="2"/>
  <c r="X827" i="2"/>
  <c r="Y827" i="2" s="1"/>
  <c r="U827" i="2"/>
  <c r="V827" i="2" s="1"/>
  <c r="T827" i="2"/>
  <c r="Q827" i="2"/>
  <c r="AC826" i="2"/>
  <c r="X826" i="2"/>
  <c r="Y826" i="2" s="1"/>
  <c r="T826" i="2"/>
  <c r="Q826" i="2"/>
  <c r="AC825" i="2"/>
  <c r="X825" i="2"/>
  <c r="Y825" i="2" s="1"/>
  <c r="U825" i="2"/>
  <c r="V825" i="2" s="1"/>
  <c r="T825" i="2"/>
  <c r="Q825" i="2"/>
  <c r="AC824" i="2"/>
  <c r="X824" i="2"/>
  <c r="Y824" i="2" s="1"/>
  <c r="U824" i="2"/>
  <c r="V824" i="2" s="1"/>
  <c r="T824" i="2"/>
  <c r="Q824" i="2"/>
  <c r="AC823" i="2"/>
  <c r="X823" i="2"/>
  <c r="Y823" i="2" s="1"/>
  <c r="T823" i="2"/>
  <c r="AC822" i="2"/>
  <c r="X822" i="2"/>
  <c r="Y822" i="2" s="1"/>
  <c r="U822" i="2"/>
  <c r="V822" i="2" s="1"/>
  <c r="T822" i="2"/>
  <c r="Q822" i="2"/>
  <c r="AC821" i="2"/>
  <c r="X821" i="2"/>
  <c r="Y821" i="2" s="1"/>
  <c r="T821" i="2"/>
  <c r="Q821" i="2"/>
  <c r="AC820" i="2"/>
  <c r="X820" i="2"/>
  <c r="Y820" i="2" s="1"/>
  <c r="U820" i="2"/>
  <c r="V820" i="2" s="1"/>
  <c r="T820" i="2"/>
  <c r="Q820" i="2"/>
  <c r="AC819" i="2"/>
  <c r="X819" i="2"/>
  <c r="Y819" i="2" s="1"/>
  <c r="U819" i="2"/>
  <c r="V819" i="2" s="1"/>
  <c r="T819" i="2"/>
  <c r="Q819" i="2"/>
  <c r="AC818" i="2"/>
  <c r="X818" i="2"/>
  <c r="Y818" i="2" s="1"/>
  <c r="U818" i="2"/>
  <c r="V818" i="2" s="1"/>
  <c r="T818" i="2"/>
  <c r="Q818" i="2"/>
  <c r="AC817" i="2"/>
  <c r="X817" i="2"/>
  <c r="Y817" i="2" s="1"/>
  <c r="U817" i="2"/>
  <c r="V817" i="2" s="1"/>
  <c r="T817" i="2"/>
  <c r="Q817" i="2"/>
  <c r="AC816" i="2"/>
  <c r="X816" i="2"/>
  <c r="Y816" i="2" s="1"/>
  <c r="U816" i="2"/>
  <c r="V816" i="2" s="1"/>
  <c r="T816" i="2"/>
  <c r="Q816" i="2"/>
  <c r="AC815" i="2"/>
  <c r="X815" i="2"/>
  <c r="Y815" i="2" s="1"/>
  <c r="U815" i="2"/>
  <c r="V815" i="2" s="1"/>
  <c r="T815" i="2"/>
  <c r="Q815" i="2"/>
  <c r="AC814" i="2"/>
  <c r="X814" i="2"/>
  <c r="Y814" i="2" s="1"/>
  <c r="U814" i="2"/>
  <c r="V814" i="2" s="1"/>
  <c r="T814" i="2"/>
  <c r="Q814" i="2"/>
  <c r="AC813" i="2"/>
  <c r="X813" i="2"/>
  <c r="Y813" i="2" s="1"/>
  <c r="U813" i="2"/>
  <c r="V813" i="2" s="1"/>
  <c r="T813" i="2"/>
  <c r="Q813" i="2"/>
  <c r="AC812" i="2"/>
  <c r="X812" i="2"/>
  <c r="Y812" i="2" s="1"/>
  <c r="U812" i="2"/>
  <c r="V812" i="2" s="1"/>
  <c r="T812" i="2"/>
  <c r="Q812" i="2"/>
  <c r="AC811" i="2"/>
  <c r="X811" i="2"/>
  <c r="Y811" i="2" s="1"/>
  <c r="U811" i="2"/>
  <c r="V811" i="2" s="1"/>
  <c r="T811" i="2"/>
  <c r="Q811" i="2"/>
  <c r="AC810" i="2"/>
  <c r="X810" i="2"/>
  <c r="Y810" i="2" s="1"/>
  <c r="U810" i="2"/>
  <c r="V810" i="2" s="1"/>
  <c r="T810" i="2"/>
  <c r="Q810" i="2"/>
  <c r="AC809" i="2"/>
  <c r="X809" i="2"/>
  <c r="Y809" i="2" s="1"/>
  <c r="U809" i="2"/>
  <c r="V809" i="2" s="1"/>
  <c r="T809" i="2"/>
  <c r="Q809" i="2"/>
  <c r="AC808" i="2"/>
  <c r="X808" i="2"/>
  <c r="Y808" i="2" s="1"/>
  <c r="U808" i="2"/>
  <c r="V808" i="2" s="1"/>
  <c r="T808" i="2"/>
  <c r="Q808" i="2"/>
  <c r="AC807" i="2"/>
  <c r="X807" i="2"/>
  <c r="Y807" i="2" s="1"/>
  <c r="U807" i="2"/>
  <c r="V807" i="2" s="1"/>
  <c r="T807" i="2"/>
  <c r="Q807" i="2"/>
  <c r="AC806" i="2"/>
  <c r="X806" i="2"/>
  <c r="Y806" i="2" s="1"/>
  <c r="U806" i="2"/>
  <c r="V806" i="2" s="1"/>
  <c r="T806" i="2"/>
  <c r="Q806" i="2"/>
  <c r="AC805" i="2"/>
  <c r="X805" i="2"/>
  <c r="Y805" i="2" s="1"/>
  <c r="U805" i="2"/>
  <c r="V805" i="2" s="1"/>
  <c r="T805" i="2"/>
  <c r="Q805" i="2"/>
  <c r="AC804" i="2"/>
  <c r="X804" i="2"/>
  <c r="Y804" i="2" s="1"/>
  <c r="U804" i="2"/>
  <c r="V804" i="2" s="1"/>
  <c r="T804" i="2"/>
  <c r="Q804" i="2"/>
  <c r="AC803" i="2"/>
  <c r="X803" i="2"/>
  <c r="Y803" i="2" s="1"/>
  <c r="U803" i="2"/>
  <c r="V803" i="2" s="1"/>
  <c r="T803" i="2"/>
  <c r="Q803" i="2"/>
  <c r="AC802" i="2"/>
  <c r="X802" i="2"/>
  <c r="Y802" i="2" s="1"/>
  <c r="U802" i="2"/>
  <c r="V802" i="2" s="1"/>
  <c r="T802" i="2"/>
  <c r="Q802" i="2"/>
  <c r="AC801" i="2"/>
  <c r="X801" i="2"/>
  <c r="Y801" i="2" s="1"/>
  <c r="U801" i="2"/>
  <c r="V801" i="2" s="1"/>
  <c r="T801" i="2"/>
  <c r="Q801" i="2"/>
  <c r="AC800" i="2"/>
  <c r="X800" i="2"/>
  <c r="Y800" i="2" s="1"/>
  <c r="U800" i="2"/>
  <c r="V800" i="2" s="1"/>
  <c r="T800" i="2"/>
  <c r="Q800" i="2"/>
  <c r="AC799" i="2"/>
  <c r="X799" i="2"/>
  <c r="Y799" i="2" s="1"/>
  <c r="U799" i="2"/>
  <c r="V799" i="2" s="1"/>
  <c r="T799" i="2"/>
  <c r="Q799" i="2"/>
  <c r="AC798" i="2"/>
  <c r="X798" i="2"/>
  <c r="Y798" i="2" s="1"/>
  <c r="U798" i="2"/>
  <c r="V798" i="2" s="1"/>
  <c r="T798" i="2"/>
  <c r="Q798" i="2"/>
  <c r="AC797" i="2"/>
  <c r="X797" i="2"/>
  <c r="Y797" i="2" s="1"/>
  <c r="U797" i="2"/>
  <c r="V797" i="2" s="1"/>
  <c r="T797" i="2"/>
  <c r="Q797" i="2"/>
  <c r="AC796" i="2"/>
  <c r="X796" i="2"/>
  <c r="Y796" i="2" s="1"/>
  <c r="U796" i="2"/>
  <c r="V796" i="2" s="1"/>
  <c r="T796" i="2"/>
  <c r="Q796" i="2"/>
  <c r="AC795" i="2"/>
  <c r="X795" i="2"/>
  <c r="Y795" i="2" s="1"/>
  <c r="U795" i="2"/>
  <c r="V795" i="2" s="1"/>
  <c r="T795" i="2"/>
  <c r="Q795" i="2"/>
  <c r="AC794" i="2"/>
  <c r="X794" i="2"/>
  <c r="Y794" i="2" s="1"/>
  <c r="U794" i="2"/>
  <c r="V794" i="2" s="1"/>
  <c r="T794" i="2"/>
  <c r="Q794" i="2"/>
  <c r="AC793" i="2"/>
  <c r="X793" i="2"/>
  <c r="Y793" i="2" s="1"/>
  <c r="U793" i="2"/>
  <c r="V793" i="2" s="1"/>
  <c r="T793" i="2"/>
  <c r="Q793" i="2"/>
  <c r="AC792" i="2"/>
  <c r="X792" i="2"/>
  <c r="Y792" i="2" s="1"/>
  <c r="U792" i="2"/>
  <c r="V792" i="2" s="1"/>
  <c r="T792" i="2"/>
  <c r="Q792" i="2"/>
  <c r="AC791" i="2"/>
  <c r="X791" i="2"/>
  <c r="Y791" i="2" s="1"/>
  <c r="U791" i="2"/>
  <c r="V791" i="2" s="1"/>
  <c r="T791" i="2"/>
  <c r="Q791" i="2"/>
  <c r="AC790" i="2"/>
  <c r="X790" i="2"/>
  <c r="Y790" i="2" s="1"/>
  <c r="U790" i="2"/>
  <c r="V790" i="2" s="1"/>
  <c r="T790" i="2"/>
  <c r="Q790" i="2"/>
  <c r="AC789" i="2"/>
  <c r="X789" i="2"/>
  <c r="Y789" i="2" s="1"/>
  <c r="U789" i="2"/>
  <c r="V789" i="2" s="1"/>
  <c r="T789" i="2"/>
  <c r="Q789" i="2"/>
  <c r="AC788" i="2"/>
  <c r="X788" i="2"/>
  <c r="Y788" i="2" s="1"/>
  <c r="U788" i="2"/>
  <c r="V788" i="2" s="1"/>
  <c r="T788" i="2"/>
  <c r="Q788" i="2"/>
  <c r="AC787" i="2"/>
  <c r="X787" i="2"/>
  <c r="Y787" i="2" s="1"/>
  <c r="U787" i="2"/>
  <c r="V787" i="2" s="1"/>
  <c r="T787" i="2"/>
  <c r="Q787" i="2"/>
  <c r="AC786" i="2"/>
  <c r="X786" i="2"/>
  <c r="Y786" i="2" s="1"/>
  <c r="U786" i="2"/>
  <c r="V786" i="2" s="1"/>
  <c r="T786" i="2"/>
  <c r="Q786" i="2"/>
  <c r="AC785" i="2"/>
  <c r="X785" i="2"/>
  <c r="Y785" i="2" s="1"/>
  <c r="U785" i="2"/>
  <c r="V785" i="2" s="1"/>
  <c r="T785" i="2"/>
  <c r="Q785" i="2"/>
  <c r="AC784" i="2"/>
  <c r="X784" i="2"/>
  <c r="Y784" i="2" s="1"/>
  <c r="U784" i="2"/>
  <c r="V784" i="2" s="1"/>
  <c r="T784" i="2"/>
  <c r="Q784" i="2"/>
  <c r="AC783" i="2"/>
  <c r="X783" i="2"/>
  <c r="Y783" i="2" s="1"/>
  <c r="U783" i="2"/>
  <c r="V783" i="2" s="1"/>
  <c r="T783" i="2"/>
  <c r="Q783" i="2"/>
  <c r="AC782" i="2"/>
  <c r="X782" i="2"/>
  <c r="Y782" i="2" s="1"/>
  <c r="U782" i="2"/>
  <c r="V782" i="2" s="1"/>
  <c r="T782" i="2"/>
  <c r="Q782" i="2"/>
  <c r="AC781" i="2"/>
  <c r="X781" i="2"/>
  <c r="Y781" i="2" s="1"/>
  <c r="U781" i="2"/>
  <c r="V781" i="2" s="1"/>
  <c r="T781" i="2"/>
  <c r="Q781" i="2"/>
  <c r="AC780" i="2"/>
  <c r="X780" i="2"/>
  <c r="Y780" i="2" s="1"/>
  <c r="U780" i="2"/>
  <c r="V780" i="2" s="1"/>
  <c r="T780" i="2"/>
  <c r="Q780" i="2"/>
  <c r="AC779" i="2"/>
  <c r="X779" i="2"/>
  <c r="Y779" i="2" s="1"/>
  <c r="U779" i="2"/>
  <c r="V779" i="2" s="1"/>
  <c r="T779" i="2"/>
  <c r="Q779" i="2"/>
  <c r="AC778" i="2"/>
  <c r="X778" i="2"/>
  <c r="Y778" i="2" s="1"/>
  <c r="U778" i="2"/>
  <c r="V778" i="2" s="1"/>
  <c r="T778" i="2"/>
  <c r="Q778" i="2"/>
  <c r="AC777" i="2"/>
  <c r="X777" i="2"/>
  <c r="Y777" i="2" s="1"/>
  <c r="U777" i="2"/>
  <c r="V777" i="2" s="1"/>
  <c r="T777" i="2"/>
  <c r="Q777" i="2"/>
  <c r="AC776" i="2"/>
  <c r="X776" i="2"/>
  <c r="Y776" i="2" s="1"/>
  <c r="U776" i="2"/>
  <c r="V776" i="2" s="1"/>
  <c r="T776" i="2"/>
  <c r="Q776" i="2"/>
  <c r="AC775" i="2"/>
  <c r="X775" i="2"/>
  <c r="Y775" i="2" s="1"/>
  <c r="U775" i="2"/>
  <c r="V775" i="2" s="1"/>
  <c r="T775" i="2"/>
  <c r="Q775" i="2"/>
  <c r="AC774" i="2"/>
  <c r="X774" i="2"/>
  <c r="Y774" i="2" s="1"/>
  <c r="U774" i="2"/>
  <c r="V774" i="2" s="1"/>
  <c r="T774" i="2"/>
  <c r="Q774" i="2"/>
  <c r="AC773" i="2"/>
  <c r="X773" i="2"/>
  <c r="Y773" i="2" s="1"/>
  <c r="U773" i="2"/>
  <c r="V773" i="2" s="1"/>
  <c r="T773" i="2"/>
  <c r="Q773" i="2"/>
  <c r="AC772" i="2"/>
  <c r="X772" i="2"/>
  <c r="Y772" i="2" s="1"/>
  <c r="U772" i="2"/>
  <c r="V772" i="2" s="1"/>
  <c r="T772" i="2"/>
  <c r="Q772" i="2"/>
  <c r="AC771" i="2"/>
  <c r="X771" i="2"/>
  <c r="Y771" i="2" s="1"/>
  <c r="U771" i="2"/>
  <c r="V771" i="2" s="1"/>
  <c r="T771" i="2"/>
  <c r="Q771" i="2"/>
  <c r="AC770" i="2"/>
  <c r="X770" i="2"/>
  <c r="Y770" i="2" s="1"/>
  <c r="U770" i="2"/>
  <c r="V770" i="2" s="1"/>
  <c r="T770" i="2"/>
  <c r="Q770" i="2"/>
  <c r="AC769" i="2"/>
  <c r="X769" i="2"/>
  <c r="Y769" i="2" s="1"/>
  <c r="U769" i="2"/>
  <c r="V769" i="2" s="1"/>
  <c r="T769" i="2"/>
  <c r="Q769" i="2"/>
  <c r="AC768" i="2"/>
  <c r="X768" i="2"/>
  <c r="Y768" i="2" s="1"/>
  <c r="U768" i="2"/>
  <c r="V768" i="2" s="1"/>
  <c r="T768" i="2"/>
  <c r="Q768" i="2"/>
  <c r="AC767" i="2"/>
  <c r="X767" i="2"/>
  <c r="Y767" i="2" s="1"/>
  <c r="U767" i="2"/>
  <c r="V767" i="2" s="1"/>
  <c r="T767" i="2"/>
  <c r="Q767" i="2"/>
  <c r="AC766" i="2"/>
  <c r="X766" i="2"/>
  <c r="Y766" i="2" s="1"/>
  <c r="U766" i="2"/>
  <c r="V766" i="2" s="1"/>
  <c r="T766" i="2"/>
  <c r="Q766" i="2"/>
  <c r="AC765" i="2"/>
  <c r="X765" i="2"/>
  <c r="Y765" i="2" s="1"/>
  <c r="U765" i="2"/>
  <c r="V765" i="2" s="1"/>
  <c r="T765" i="2"/>
  <c r="Q765" i="2"/>
  <c r="AC764" i="2"/>
  <c r="X764" i="2"/>
  <c r="Y764" i="2" s="1"/>
  <c r="U764" i="2"/>
  <c r="V764" i="2" s="1"/>
  <c r="T764" i="2"/>
  <c r="Q764" i="2"/>
  <c r="AC763" i="2"/>
  <c r="X763" i="2"/>
  <c r="Y763" i="2" s="1"/>
  <c r="U763" i="2"/>
  <c r="V763" i="2" s="1"/>
  <c r="T763" i="2"/>
  <c r="Q763" i="2"/>
  <c r="AC762" i="2"/>
  <c r="X762" i="2"/>
  <c r="Y762" i="2" s="1"/>
  <c r="U762" i="2"/>
  <c r="V762" i="2" s="1"/>
  <c r="T762" i="2"/>
  <c r="Q762" i="2"/>
  <c r="AC761" i="2"/>
  <c r="X761" i="2"/>
  <c r="Y761" i="2" s="1"/>
  <c r="U761" i="2"/>
  <c r="V761" i="2" s="1"/>
  <c r="T761" i="2"/>
  <c r="Q761" i="2"/>
  <c r="AC760" i="2"/>
  <c r="X760" i="2"/>
  <c r="Y760" i="2" s="1"/>
  <c r="U760" i="2"/>
  <c r="V760" i="2" s="1"/>
  <c r="T760" i="2"/>
  <c r="Q760" i="2"/>
  <c r="AC759" i="2"/>
  <c r="X759" i="2"/>
  <c r="Y759" i="2" s="1"/>
  <c r="U759" i="2"/>
  <c r="V759" i="2" s="1"/>
  <c r="T759" i="2"/>
  <c r="Q759" i="2"/>
  <c r="AC758" i="2"/>
  <c r="X758" i="2"/>
  <c r="Y758" i="2" s="1"/>
  <c r="U758" i="2"/>
  <c r="V758" i="2" s="1"/>
  <c r="T758" i="2"/>
  <c r="Q758" i="2"/>
  <c r="AC757" i="2"/>
  <c r="X757" i="2"/>
  <c r="Y757" i="2" s="1"/>
  <c r="U757" i="2"/>
  <c r="V757" i="2" s="1"/>
  <c r="T757" i="2"/>
  <c r="Q757" i="2"/>
  <c r="AC756" i="2"/>
  <c r="X756" i="2"/>
  <c r="Y756" i="2" s="1"/>
  <c r="U756" i="2"/>
  <c r="V756" i="2" s="1"/>
  <c r="T756" i="2"/>
  <c r="Q756" i="2"/>
  <c r="AC755" i="2"/>
  <c r="X755" i="2"/>
  <c r="Y755" i="2" s="1"/>
  <c r="U755" i="2"/>
  <c r="V755" i="2" s="1"/>
  <c r="T755" i="2"/>
  <c r="Q755" i="2"/>
  <c r="AC754" i="2"/>
  <c r="X754" i="2"/>
  <c r="Y754" i="2" s="1"/>
  <c r="U754" i="2"/>
  <c r="V754" i="2" s="1"/>
  <c r="T754" i="2"/>
  <c r="Q754" i="2"/>
  <c r="AC753" i="2"/>
  <c r="X753" i="2"/>
  <c r="Y753" i="2" s="1"/>
  <c r="U753" i="2"/>
  <c r="V753" i="2" s="1"/>
  <c r="T753" i="2"/>
  <c r="Q753" i="2"/>
  <c r="AC752" i="2"/>
  <c r="X752" i="2"/>
  <c r="Y752" i="2" s="1"/>
  <c r="U752" i="2"/>
  <c r="V752" i="2" s="1"/>
  <c r="T752" i="2"/>
  <c r="Q752" i="2"/>
  <c r="AC751" i="2"/>
  <c r="X751" i="2"/>
  <c r="Y751" i="2" s="1"/>
  <c r="U751" i="2"/>
  <c r="V751" i="2" s="1"/>
  <c r="T751" i="2"/>
  <c r="Q751" i="2"/>
  <c r="AC750" i="2"/>
  <c r="X750" i="2"/>
  <c r="Y750" i="2" s="1"/>
  <c r="U750" i="2"/>
  <c r="V750" i="2" s="1"/>
  <c r="T750" i="2"/>
  <c r="Q750" i="2"/>
  <c r="AC749" i="2"/>
  <c r="X749" i="2"/>
  <c r="Y749" i="2" s="1"/>
  <c r="U749" i="2"/>
  <c r="V749" i="2" s="1"/>
  <c r="T749" i="2"/>
  <c r="Q749" i="2"/>
  <c r="AC748" i="2"/>
  <c r="X748" i="2"/>
  <c r="Y748" i="2" s="1"/>
  <c r="U748" i="2"/>
  <c r="V748" i="2" s="1"/>
  <c r="T748" i="2"/>
  <c r="Q748" i="2"/>
  <c r="AC747" i="2"/>
  <c r="X747" i="2"/>
  <c r="Y747" i="2" s="1"/>
  <c r="U747" i="2"/>
  <c r="V747" i="2" s="1"/>
  <c r="T747" i="2"/>
  <c r="Q747" i="2"/>
  <c r="AC746" i="2"/>
  <c r="X746" i="2"/>
  <c r="Y746" i="2" s="1"/>
  <c r="U746" i="2"/>
  <c r="V746" i="2" s="1"/>
  <c r="T746" i="2"/>
  <c r="Q746" i="2"/>
  <c r="AC745" i="2"/>
  <c r="X745" i="2"/>
  <c r="Y745" i="2" s="1"/>
  <c r="U745" i="2"/>
  <c r="V745" i="2" s="1"/>
  <c r="T745" i="2"/>
  <c r="Q745" i="2"/>
  <c r="AC744" i="2"/>
  <c r="X744" i="2"/>
  <c r="Y744" i="2" s="1"/>
  <c r="U744" i="2"/>
  <c r="V744" i="2" s="1"/>
  <c r="T744" i="2"/>
  <c r="Q744" i="2"/>
  <c r="AC743" i="2"/>
  <c r="X743" i="2"/>
  <c r="Y743" i="2" s="1"/>
  <c r="U743" i="2"/>
  <c r="V743" i="2" s="1"/>
  <c r="T743" i="2"/>
  <c r="Q743" i="2"/>
  <c r="AC742" i="2"/>
  <c r="X742" i="2"/>
  <c r="Y742" i="2" s="1"/>
  <c r="U742" i="2"/>
  <c r="V742" i="2" s="1"/>
  <c r="T742" i="2"/>
  <c r="Q742" i="2"/>
  <c r="AC741" i="2"/>
  <c r="X741" i="2"/>
  <c r="Y741" i="2" s="1"/>
  <c r="U741" i="2"/>
  <c r="V741" i="2" s="1"/>
  <c r="T741" i="2"/>
  <c r="Q741" i="2"/>
  <c r="AC740" i="2"/>
  <c r="X740" i="2"/>
  <c r="Y740" i="2" s="1"/>
  <c r="U740" i="2"/>
  <c r="V740" i="2" s="1"/>
  <c r="T740" i="2"/>
  <c r="Q740" i="2"/>
  <c r="AC739" i="2"/>
  <c r="X739" i="2"/>
  <c r="Y739" i="2" s="1"/>
  <c r="U739" i="2"/>
  <c r="V739" i="2" s="1"/>
  <c r="T739" i="2"/>
  <c r="Q739" i="2"/>
  <c r="AC738" i="2"/>
  <c r="X738" i="2"/>
  <c r="Y738" i="2" s="1"/>
  <c r="U738" i="2"/>
  <c r="V738" i="2" s="1"/>
  <c r="T738" i="2"/>
  <c r="Q738" i="2"/>
  <c r="AC737" i="2"/>
  <c r="X737" i="2"/>
  <c r="Y737" i="2" s="1"/>
  <c r="U737" i="2"/>
  <c r="V737" i="2" s="1"/>
  <c r="T737" i="2"/>
  <c r="Q737" i="2"/>
  <c r="AC736" i="2"/>
  <c r="X736" i="2"/>
  <c r="Y736" i="2" s="1"/>
  <c r="U736" i="2"/>
  <c r="V736" i="2" s="1"/>
  <c r="T736" i="2"/>
  <c r="Q736" i="2"/>
  <c r="AC735" i="2"/>
  <c r="X735" i="2"/>
  <c r="Y735" i="2" s="1"/>
  <c r="U735" i="2"/>
  <c r="V735" i="2" s="1"/>
  <c r="T735" i="2"/>
  <c r="Q735" i="2"/>
  <c r="AC734" i="2"/>
  <c r="X734" i="2"/>
  <c r="Y734" i="2" s="1"/>
  <c r="U734" i="2"/>
  <c r="V734" i="2" s="1"/>
  <c r="T734" i="2"/>
  <c r="Q734" i="2"/>
  <c r="AC733" i="2"/>
  <c r="X733" i="2"/>
  <c r="Y733" i="2" s="1"/>
  <c r="U733" i="2"/>
  <c r="V733" i="2" s="1"/>
  <c r="T733" i="2"/>
  <c r="Q733" i="2"/>
  <c r="AC732" i="2"/>
  <c r="X732" i="2"/>
  <c r="Y732" i="2" s="1"/>
  <c r="U732" i="2"/>
  <c r="V732" i="2" s="1"/>
  <c r="T732" i="2"/>
  <c r="Q732" i="2"/>
  <c r="AC731" i="2"/>
  <c r="X731" i="2"/>
  <c r="Y731" i="2" s="1"/>
  <c r="U731" i="2"/>
  <c r="V731" i="2" s="1"/>
  <c r="T731" i="2"/>
  <c r="Q731" i="2"/>
  <c r="AC730" i="2"/>
  <c r="X730" i="2"/>
  <c r="Y730" i="2" s="1"/>
  <c r="U730" i="2"/>
  <c r="V730" i="2" s="1"/>
  <c r="T730" i="2"/>
  <c r="Q730" i="2"/>
  <c r="AC729" i="2"/>
  <c r="X729" i="2"/>
  <c r="Y729" i="2" s="1"/>
  <c r="U729" i="2"/>
  <c r="V729" i="2" s="1"/>
  <c r="T729" i="2"/>
  <c r="Q729" i="2"/>
  <c r="AC728" i="2"/>
  <c r="X728" i="2"/>
  <c r="Y728" i="2" s="1"/>
  <c r="U728" i="2"/>
  <c r="V728" i="2" s="1"/>
  <c r="T728" i="2"/>
  <c r="Q728" i="2"/>
  <c r="AC727" i="2"/>
  <c r="X727" i="2"/>
  <c r="Y727" i="2" s="1"/>
  <c r="U727" i="2"/>
  <c r="V727" i="2" s="1"/>
  <c r="T727" i="2"/>
  <c r="Q727" i="2"/>
  <c r="AC726" i="2"/>
  <c r="X726" i="2"/>
  <c r="Y726" i="2" s="1"/>
  <c r="U726" i="2"/>
  <c r="V726" i="2" s="1"/>
  <c r="T726" i="2"/>
  <c r="Q726" i="2"/>
  <c r="AC725" i="2"/>
  <c r="X725" i="2"/>
  <c r="Y725" i="2" s="1"/>
  <c r="U725" i="2"/>
  <c r="V725" i="2" s="1"/>
  <c r="T725" i="2"/>
  <c r="Q725" i="2"/>
  <c r="AC724" i="2"/>
  <c r="X724" i="2"/>
  <c r="Y724" i="2" s="1"/>
  <c r="U724" i="2"/>
  <c r="V724" i="2" s="1"/>
  <c r="T724" i="2"/>
  <c r="Q724" i="2"/>
  <c r="AC723" i="2"/>
  <c r="X723" i="2"/>
  <c r="Y723" i="2" s="1"/>
  <c r="U723" i="2"/>
  <c r="V723" i="2" s="1"/>
  <c r="T723" i="2"/>
  <c r="Q723" i="2"/>
  <c r="AC722" i="2"/>
  <c r="X722" i="2"/>
  <c r="Y722" i="2" s="1"/>
  <c r="U722" i="2"/>
  <c r="V722" i="2" s="1"/>
  <c r="T722" i="2"/>
  <c r="Q722" i="2"/>
  <c r="AC721" i="2"/>
  <c r="X721" i="2"/>
  <c r="Y721" i="2" s="1"/>
  <c r="U721" i="2"/>
  <c r="V721" i="2" s="1"/>
  <c r="T721" i="2"/>
  <c r="Q721" i="2"/>
  <c r="AC720" i="2"/>
  <c r="X720" i="2"/>
  <c r="Y720" i="2" s="1"/>
  <c r="U720" i="2"/>
  <c r="V720" i="2" s="1"/>
  <c r="T720" i="2"/>
  <c r="Q720" i="2"/>
  <c r="AC719" i="2"/>
  <c r="X719" i="2"/>
  <c r="Y719" i="2" s="1"/>
  <c r="U719" i="2"/>
  <c r="V719" i="2" s="1"/>
  <c r="T719" i="2"/>
  <c r="Q719" i="2"/>
  <c r="AC718" i="2"/>
  <c r="X718" i="2"/>
  <c r="Y718" i="2" s="1"/>
  <c r="U718" i="2"/>
  <c r="V718" i="2" s="1"/>
  <c r="T718" i="2"/>
  <c r="Q718" i="2"/>
  <c r="AC717" i="2"/>
  <c r="X717" i="2"/>
  <c r="Y717" i="2" s="1"/>
  <c r="U717" i="2"/>
  <c r="V717" i="2" s="1"/>
  <c r="T717" i="2"/>
  <c r="Q717" i="2"/>
  <c r="AC716" i="2"/>
  <c r="X716" i="2"/>
  <c r="Y716" i="2" s="1"/>
  <c r="U716" i="2"/>
  <c r="V716" i="2" s="1"/>
  <c r="T716" i="2"/>
  <c r="Q716" i="2"/>
  <c r="AC715" i="2"/>
  <c r="X715" i="2"/>
  <c r="Y715" i="2" s="1"/>
  <c r="U715" i="2"/>
  <c r="V715" i="2" s="1"/>
  <c r="T715" i="2"/>
  <c r="Q715" i="2"/>
  <c r="AC714" i="2"/>
  <c r="X714" i="2"/>
  <c r="Y714" i="2" s="1"/>
  <c r="U714" i="2"/>
  <c r="V714" i="2" s="1"/>
  <c r="T714" i="2"/>
  <c r="Q714" i="2"/>
  <c r="AC713" i="2"/>
  <c r="X713" i="2"/>
  <c r="Y713" i="2" s="1"/>
  <c r="U713" i="2"/>
  <c r="V713" i="2" s="1"/>
  <c r="T713" i="2"/>
  <c r="Q713" i="2"/>
  <c r="AC712" i="2"/>
  <c r="X712" i="2"/>
  <c r="Y712" i="2" s="1"/>
  <c r="U712" i="2"/>
  <c r="V712" i="2" s="1"/>
  <c r="T712" i="2"/>
  <c r="Q712" i="2"/>
  <c r="AC711" i="2"/>
  <c r="X711" i="2"/>
  <c r="Y711" i="2" s="1"/>
  <c r="U711" i="2"/>
  <c r="V711" i="2" s="1"/>
  <c r="T711" i="2"/>
  <c r="Q711" i="2"/>
  <c r="AC710" i="2"/>
  <c r="X710" i="2"/>
  <c r="Y710" i="2" s="1"/>
  <c r="U710" i="2"/>
  <c r="V710" i="2" s="1"/>
  <c r="T710" i="2"/>
  <c r="Q710" i="2"/>
  <c r="AC709" i="2"/>
  <c r="X709" i="2"/>
  <c r="Y709" i="2" s="1"/>
  <c r="U709" i="2"/>
  <c r="V709" i="2" s="1"/>
  <c r="T709" i="2"/>
  <c r="Q709" i="2"/>
  <c r="AC708" i="2"/>
  <c r="X708" i="2"/>
  <c r="Y708" i="2" s="1"/>
  <c r="U708" i="2"/>
  <c r="V708" i="2" s="1"/>
  <c r="T708" i="2"/>
  <c r="Q708" i="2"/>
  <c r="AC707" i="2"/>
  <c r="X707" i="2"/>
  <c r="Y707" i="2" s="1"/>
  <c r="U707" i="2"/>
  <c r="V707" i="2" s="1"/>
  <c r="T707" i="2"/>
  <c r="Q707" i="2"/>
  <c r="AC706" i="2"/>
  <c r="X706" i="2"/>
  <c r="Y706" i="2" s="1"/>
  <c r="U706" i="2"/>
  <c r="V706" i="2" s="1"/>
  <c r="T706" i="2"/>
  <c r="Q706" i="2"/>
  <c r="AC705" i="2"/>
  <c r="X705" i="2"/>
  <c r="Y705" i="2" s="1"/>
  <c r="U705" i="2"/>
  <c r="V705" i="2" s="1"/>
  <c r="T705" i="2"/>
  <c r="Q705" i="2"/>
  <c r="AC704" i="2"/>
  <c r="X704" i="2"/>
  <c r="Y704" i="2" s="1"/>
  <c r="U704" i="2"/>
  <c r="V704" i="2" s="1"/>
  <c r="T704" i="2"/>
  <c r="Q704" i="2"/>
  <c r="AC703" i="2"/>
  <c r="X703" i="2"/>
  <c r="Y703" i="2" s="1"/>
  <c r="U703" i="2"/>
  <c r="V703" i="2" s="1"/>
  <c r="T703" i="2"/>
  <c r="Q703" i="2"/>
  <c r="AC702" i="2"/>
  <c r="X702" i="2"/>
  <c r="Y702" i="2" s="1"/>
  <c r="U702" i="2"/>
  <c r="V702" i="2" s="1"/>
  <c r="T702" i="2"/>
  <c r="Q702" i="2"/>
  <c r="AC701" i="2"/>
  <c r="X701" i="2"/>
  <c r="Y701" i="2" s="1"/>
  <c r="U701" i="2"/>
  <c r="V701" i="2" s="1"/>
  <c r="T701" i="2"/>
  <c r="Q701" i="2"/>
  <c r="AC700" i="2"/>
  <c r="X700" i="2"/>
  <c r="Y700" i="2" s="1"/>
  <c r="U700" i="2"/>
  <c r="V700" i="2" s="1"/>
  <c r="T700" i="2"/>
  <c r="Q700" i="2"/>
  <c r="AC699" i="2"/>
  <c r="X699" i="2"/>
  <c r="Y699" i="2" s="1"/>
  <c r="U699" i="2"/>
  <c r="V699" i="2" s="1"/>
  <c r="T699" i="2"/>
  <c r="Q699" i="2"/>
  <c r="AC698" i="2"/>
  <c r="X698" i="2"/>
  <c r="Y698" i="2" s="1"/>
  <c r="U698" i="2"/>
  <c r="V698" i="2" s="1"/>
  <c r="T698" i="2"/>
  <c r="Q698" i="2"/>
  <c r="AC697" i="2"/>
  <c r="X697" i="2"/>
  <c r="Y697" i="2" s="1"/>
  <c r="U697" i="2"/>
  <c r="V697" i="2" s="1"/>
  <c r="T697" i="2"/>
  <c r="Q697" i="2"/>
  <c r="AC696" i="2"/>
  <c r="X696" i="2"/>
  <c r="Y696" i="2" s="1"/>
  <c r="U696" i="2"/>
  <c r="V696" i="2" s="1"/>
  <c r="T696" i="2"/>
  <c r="Q696" i="2"/>
  <c r="AC695" i="2"/>
  <c r="X695" i="2"/>
  <c r="Y695" i="2" s="1"/>
  <c r="U695" i="2"/>
  <c r="V695" i="2" s="1"/>
  <c r="T695" i="2"/>
  <c r="Q695" i="2"/>
  <c r="AC694" i="2"/>
  <c r="X694" i="2"/>
  <c r="Y694" i="2" s="1"/>
  <c r="U694" i="2"/>
  <c r="V694" i="2" s="1"/>
  <c r="T694" i="2"/>
  <c r="Q694" i="2"/>
  <c r="AC693" i="2"/>
  <c r="X693" i="2"/>
  <c r="Y693" i="2" s="1"/>
  <c r="U693" i="2"/>
  <c r="V693" i="2" s="1"/>
  <c r="T693" i="2"/>
  <c r="Q693" i="2"/>
  <c r="AC692" i="2"/>
  <c r="X692" i="2"/>
  <c r="Y692" i="2" s="1"/>
  <c r="U692" i="2"/>
  <c r="V692" i="2" s="1"/>
  <c r="T692" i="2"/>
  <c r="Q692" i="2"/>
  <c r="AC691" i="2"/>
  <c r="X691" i="2"/>
  <c r="Y691" i="2" s="1"/>
  <c r="U691" i="2"/>
  <c r="V691" i="2" s="1"/>
  <c r="T691" i="2"/>
  <c r="Q691" i="2"/>
  <c r="AC690" i="2"/>
  <c r="X690" i="2"/>
  <c r="Y690" i="2" s="1"/>
  <c r="U690" i="2"/>
  <c r="V690" i="2" s="1"/>
  <c r="T690" i="2"/>
  <c r="Q690" i="2"/>
  <c r="AC689" i="2"/>
  <c r="X689" i="2"/>
  <c r="Y689" i="2" s="1"/>
  <c r="U689" i="2"/>
  <c r="V689" i="2" s="1"/>
  <c r="T689" i="2"/>
  <c r="Q689" i="2"/>
  <c r="AC688" i="2"/>
  <c r="X688" i="2"/>
  <c r="Y688" i="2" s="1"/>
  <c r="U688" i="2"/>
  <c r="V688" i="2" s="1"/>
  <c r="T688" i="2"/>
  <c r="Q688" i="2"/>
  <c r="AC687" i="2"/>
  <c r="X687" i="2"/>
  <c r="Y687" i="2" s="1"/>
  <c r="U687" i="2"/>
  <c r="V687" i="2" s="1"/>
  <c r="T687" i="2"/>
  <c r="Q687" i="2"/>
  <c r="AC686" i="2"/>
  <c r="X686" i="2"/>
  <c r="Y686" i="2" s="1"/>
  <c r="U686" i="2"/>
  <c r="V686" i="2" s="1"/>
  <c r="T686" i="2"/>
  <c r="Q686" i="2"/>
  <c r="AC685" i="2"/>
  <c r="X685" i="2"/>
  <c r="Y685" i="2" s="1"/>
  <c r="U685" i="2"/>
  <c r="V685" i="2" s="1"/>
  <c r="T685" i="2"/>
  <c r="Q685" i="2"/>
  <c r="AC684" i="2"/>
  <c r="X684" i="2"/>
  <c r="Y684" i="2" s="1"/>
  <c r="U684" i="2"/>
  <c r="V684" i="2" s="1"/>
  <c r="T684" i="2"/>
  <c r="Q684" i="2"/>
  <c r="AC683" i="2"/>
  <c r="X683" i="2"/>
  <c r="Y683" i="2" s="1"/>
  <c r="U683" i="2"/>
  <c r="V683" i="2" s="1"/>
  <c r="T683" i="2"/>
  <c r="Q683" i="2"/>
  <c r="AC682" i="2"/>
  <c r="X682" i="2"/>
  <c r="Y682" i="2" s="1"/>
  <c r="U682" i="2"/>
  <c r="V682" i="2" s="1"/>
  <c r="T682" i="2"/>
  <c r="Q682" i="2"/>
  <c r="AC681" i="2"/>
  <c r="X681" i="2"/>
  <c r="Y681" i="2" s="1"/>
  <c r="U681" i="2"/>
  <c r="V681" i="2" s="1"/>
  <c r="T681" i="2"/>
  <c r="Q681" i="2"/>
  <c r="AC680" i="2"/>
  <c r="X680" i="2"/>
  <c r="Y680" i="2" s="1"/>
  <c r="U680" i="2"/>
  <c r="V680" i="2" s="1"/>
  <c r="T680" i="2"/>
  <c r="Q680" i="2"/>
  <c r="AC679" i="2"/>
  <c r="X679" i="2"/>
  <c r="Y679" i="2" s="1"/>
  <c r="U679" i="2"/>
  <c r="V679" i="2" s="1"/>
  <c r="T679" i="2"/>
  <c r="Q679" i="2"/>
  <c r="AC678" i="2"/>
  <c r="X678" i="2"/>
  <c r="Y678" i="2" s="1"/>
  <c r="U678" i="2"/>
  <c r="V678" i="2" s="1"/>
  <c r="T678" i="2"/>
  <c r="Q678" i="2"/>
  <c r="AC677" i="2"/>
  <c r="X677" i="2"/>
  <c r="Y677" i="2" s="1"/>
  <c r="U677" i="2"/>
  <c r="V677" i="2" s="1"/>
  <c r="T677" i="2"/>
  <c r="Q677" i="2"/>
  <c r="AC676" i="2"/>
  <c r="X676" i="2"/>
  <c r="Y676" i="2" s="1"/>
  <c r="U676" i="2"/>
  <c r="V676" i="2" s="1"/>
  <c r="T676" i="2"/>
  <c r="Q676" i="2"/>
  <c r="AC675" i="2"/>
  <c r="X675" i="2"/>
  <c r="Y675" i="2" s="1"/>
  <c r="U675" i="2"/>
  <c r="V675" i="2" s="1"/>
  <c r="T675" i="2"/>
  <c r="Q675" i="2"/>
  <c r="AC674" i="2"/>
  <c r="X674" i="2"/>
  <c r="Y674" i="2" s="1"/>
  <c r="U674" i="2"/>
  <c r="V674" i="2" s="1"/>
  <c r="T674" i="2"/>
  <c r="Q674" i="2"/>
  <c r="AC673" i="2"/>
  <c r="X673" i="2"/>
  <c r="Y673" i="2" s="1"/>
  <c r="U673" i="2"/>
  <c r="V673" i="2" s="1"/>
  <c r="T673" i="2"/>
  <c r="Q673" i="2"/>
  <c r="AC672" i="2"/>
  <c r="X672" i="2"/>
  <c r="Y672" i="2" s="1"/>
  <c r="U672" i="2"/>
  <c r="V672" i="2" s="1"/>
  <c r="T672" i="2"/>
  <c r="Q672" i="2"/>
  <c r="AC671" i="2"/>
  <c r="X671" i="2"/>
  <c r="Y671" i="2" s="1"/>
  <c r="U671" i="2"/>
  <c r="V671" i="2" s="1"/>
  <c r="T671" i="2"/>
  <c r="Q671" i="2"/>
  <c r="AC670" i="2"/>
  <c r="X670" i="2"/>
  <c r="Y670" i="2" s="1"/>
  <c r="U670" i="2"/>
  <c r="V670" i="2" s="1"/>
  <c r="T670" i="2"/>
  <c r="Q670" i="2"/>
  <c r="AC669" i="2"/>
  <c r="X669" i="2"/>
  <c r="Y669" i="2" s="1"/>
  <c r="U669" i="2"/>
  <c r="V669" i="2" s="1"/>
  <c r="T669" i="2"/>
  <c r="Q669" i="2"/>
  <c r="AC668" i="2"/>
  <c r="X668" i="2"/>
  <c r="Y668" i="2" s="1"/>
  <c r="U668" i="2"/>
  <c r="V668" i="2" s="1"/>
  <c r="T668" i="2"/>
  <c r="Q668" i="2"/>
  <c r="AC667" i="2"/>
  <c r="X667" i="2"/>
  <c r="Y667" i="2" s="1"/>
  <c r="U667" i="2"/>
  <c r="V667" i="2" s="1"/>
  <c r="T667" i="2"/>
  <c r="Q667" i="2"/>
  <c r="AC666" i="2"/>
  <c r="X666" i="2"/>
  <c r="Y666" i="2" s="1"/>
  <c r="U666" i="2"/>
  <c r="V666" i="2" s="1"/>
  <c r="T666" i="2"/>
  <c r="Q666" i="2"/>
  <c r="AC665" i="2"/>
  <c r="X665" i="2"/>
  <c r="Y665" i="2" s="1"/>
  <c r="U665" i="2"/>
  <c r="V665" i="2" s="1"/>
  <c r="T665" i="2"/>
  <c r="Q665" i="2"/>
  <c r="AC664" i="2"/>
  <c r="X664" i="2"/>
  <c r="Y664" i="2" s="1"/>
  <c r="U664" i="2"/>
  <c r="V664" i="2" s="1"/>
  <c r="T664" i="2"/>
  <c r="Q664" i="2"/>
  <c r="AC663" i="2"/>
  <c r="X663" i="2"/>
  <c r="Y663" i="2" s="1"/>
  <c r="U663" i="2"/>
  <c r="V663" i="2" s="1"/>
  <c r="T663" i="2"/>
  <c r="Q663" i="2"/>
  <c r="AC662" i="2"/>
  <c r="X662" i="2"/>
  <c r="Y662" i="2" s="1"/>
  <c r="U662" i="2"/>
  <c r="V662" i="2" s="1"/>
  <c r="T662" i="2"/>
  <c r="Q662" i="2"/>
  <c r="AC661" i="2"/>
  <c r="X661" i="2"/>
  <c r="Y661" i="2" s="1"/>
  <c r="U661" i="2"/>
  <c r="V661" i="2" s="1"/>
  <c r="T661" i="2"/>
  <c r="Q661" i="2"/>
  <c r="AC660" i="2"/>
  <c r="X660" i="2"/>
  <c r="Y660" i="2" s="1"/>
  <c r="U660" i="2"/>
  <c r="V660" i="2" s="1"/>
  <c r="T660" i="2"/>
  <c r="Q660" i="2"/>
  <c r="AC659" i="2"/>
  <c r="X659" i="2"/>
  <c r="Y659" i="2" s="1"/>
  <c r="U659" i="2"/>
  <c r="V659" i="2" s="1"/>
  <c r="T659" i="2"/>
  <c r="Q659" i="2"/>
  <c r="AC658" i="2"/>
  <c r="X658" i="2"/>
  <c r="Y658" i="2" s="1"/>
  <c r="U658" i="2"/>
  <c r="V658" i="2" s="1"/>
  <c r="T658" i="2"/>
  <c r="Q658" i="2"/>
  <c r="AC657" i="2"/>
  <c r="X657" i="2"/>
  <c r="Y657" i="2" s="1"/>
  <c r="U657" i="2"/>
  <c r="V657" i="2" s="1"/>
  <c r="T657" i="2"/>
  <c r="Q657" i="2"/>
  <c r="AC656" i="2"/>
  <c r="X656" i="2"/>
  <c r="Y656" i="2" s="1"/>
  <c r="U656" i="2"/>
  <c r="V656" i="2" s="1"/>
  <c r="T656" i="2"/>
  <c r="Q656" i="2"/>
  <c r="AC655" i="2"/>
  <c r="X655" i="2"/>
  <c r="Y655" i="2" s="1"/>
  <c r="U655" i="2"/>
  <c r="V655" i="2" s="1"/>
  <c r="T655" i="2"/>
  <c r="Q655" i="2"/>
  <c r="AC654" i="2"/>
  <c r="X654" i="2"/>
  <c r="Y654" i="2" s="1"/>
  <c r="U654" i="2"/>
  <c r="V654" i="2" s="1"/>
  <c r="T654" i="2"/>
  <c r="Q654" i="2"/>
  <c r="AC653" i="2"/>
  <c r="X653" i="2"/>
  <c r="Y653" i="2" s="1"/>
  <c r="U653" i="2"/>
  <c r="V653" i="2" s="1"/>
  <c r="T653" i="2"/>
  <c r="Q653" i="2"/>
  <c r="AC652" i="2"/>
  <c r="X652" i="2"/>
  <c r="Y652" i="2" s="1"/>
  <c r="U652" i="2"/>
  <c r="V652" i="2" s="1"/>
  <c r="T652" i="2"/>
  <c r="Q652" i="2"/>
  <c r="AC651" i="2"/>
  <c r="X651" i="2"/>
  <c r="Y651" i="2" s="1"/>
  <c r="U651" i="2"/>
  <c r="V651" i="2" s="1"/>
  <c r="T651" i="2"/>
  <c r="Q651" i="2"/>
  <c r="AC650" i="2"/>
  <c r="X650" i="2"/>
  <c r="Y650" i="2" s="1"/>
  <c r="U650" i="2"/>
  <c r="V650" i="2" s="1"/>
  <c r="T650" i="2"/>
  <c r="Q650" i="2"/>
  <c r="AC649" i="2"/>
  <c r="X649" i="2"/>
  <c r="Y649" i="2" s="1"/>
  <c r="U649" i="2"/>
  <c r="V649" i="2" s="1"/>
  <c r="T649" i="2"/>
  <c r="Q649" i="2"/>
  <c r="AC648" i="2"/>
  <c r="X648" i="2"/>
  <c r="Y648" i="2" s="1"/>
  <c r="U648" i="2"/>
  <c r="V648" i="2" s="1"/>
  <c r="T648" i="2"/>
  <c r="Q648" i="2"/>
  <c r="AC647" i="2"/>
  <c r="X647" i="2"/>
  <c r="Y647" i="2" s="1"/>
  <c r="U647" i="2"/>
  <c r="V647" i="2" s="1"/>
  <c r="T647" i="2"/>
  <c r="Q647" i="2"/>
  <c r="AC646" i="2"/>
  <c r="X646" i="2"/>
  <c r="Y646" i="2" s="1"/>
  <c r="U646" i="2"/>
  <c r="V646" i="2" s="1"/>
  <c r="T646" i="2"/>
  <c r="Q646" i="2"/>
  <c r="AC645" i="2"/>
  <c r="X645" i="2"/>
  <c r="Y645" i="2" s="1"/>
  <c r="U645" i="2"/>
  <c r="V645" i="2" s="1"/>
  <c r="T645" i="2"/>
  <c r="Q645" i="2"/>
  <c r="AC644" i="2"/>
  <c r="X644" i="2"/>
  <c r="Y644" i="2" s="1"/>
  <c r="U644" i="2"/>
  <c r="V644" i="2" s="1"/>
  <c r="T644" i="2"/>
  <c r="Q644" i="2"/>
  <c r="AC643" i="2"/>
  <c r="X643" i="2"/>
  <c r="Y643" i="2" s="1"/>
  <c r="U643" i="2"/>
  <c r="V643" i="2" s="1"/>
  <c r="T643" i="2"/>
  <c r="Q643" i="2"/>
  <c r="AC642" i="2"/>
  <c r="X642" i="2"/>
  <c r="Y642" i="2" s="1"/>
  <c r="U642" i="2"/>
  <c r="V642" i="2" s="1"/>
  <c r="T642" i="2"/>
  <c r="Q642" i="2"/>
  <c r="AC641" i="2"/>
  <c r="X641" i="2"/>
  <c r="Y641" i="2" s="1"/>
  <c r="U641" i="2"/>
  <c r="V641" i="2" s="1"/>
  <c r="T641" i="2"/>
  <c r="Q641" i="2"/>
  <c r="AC640" i="2"/>
  <c r="X640" i="2"/>
  <c r="Y640" i="2" s="1"/>
  <c r="U640" i="2"/>
  <c r="V640" i="2" s="1"/>
  <c r="T640" i="2"/>
  <c r="Q640" i="2"/>
  <c r="AC639" i="2"/>
  <c r="X639" i="2"/>
  <c r="Y639" i="2" s="1"/>
  <c r="U639" i="2"/>
  <c r="V639" i="2" s="1"/>
  <c r="T639" i="2"/>
  <c r="Q639" i="2"/>
  <c r="AC638" i="2"/>
  <c r="X638" i="2"/>
  <c r="Y638" i="2" s="1"/>
  <c r="U638" i="2"/>
  <c r="V638" i="2" s="1"/>
  <c r="T638" i="2"/>
  <c r="Q638" i="2"/>
  <c r="AC637" i="2"/>
  <c r="X637" i="2"/>
  <c r="Y637" i="2" s="1"/>
  <c r="U637" i="2"/>
  <c r="V637" i="2" s="1"/>
  <c r="T637" i="2"/>
  <c r="Q637" i="2"/>
  <c r="AC636" i="2"/>
  <c r="X636" i="2"/>
  <c r="Y636" i="2" s="1"/>
  <c r="U636" i="2"/>
  <c r="V636" i="2" s="1"/>
  <c r="T636" i="2"/>
  <c r="Q636" i="2"/>
  <c r="AC635" i="2"/>
  <c r="X635" i="2"/>
  <c r="Y635" i="2" s="1"/>
  <c r="U635" i="2"/>
  <c r="V635" i="2" s="1"/>
  <c r="T635" i="2"/>
  <c r="Q635" i="2"/>
  <c r="AC634" i="2"/>
  <c r="X634" i="2"/>
  <c r="Y634" i="2" s="1"/>
  <c r="U634" i="2"/>
  <c r="V634" i="2" s="1"/>
  <c r="T634" i="2"/>
  <c r="Q634" i="2"/>
  <c r="AC633" i="2"/>
  <c r="X633" i="2"/>
  <c r="Y633" i="2" s="1"/>
  <c r="U633" i="2"/>
  <c r="V633" i="2" s="1"/>
  <c r="T633" i="2"/>
  <c r="Q633" i="2"/>
  <c r="AC632" i="2"/>
  <c r="X632" i="2"/>
  <c r="Y632" i="2" s="1"/>
  <c r="U632" i="2"/>
  <c r="V632" i="2" s="1"/>
  <c r="T632" i="2"/>
  <c r="Q632" i="2"/>
  <c r="AC631" i="2"/>
  <c r="X631" i="2"/>
  <c r="Y631" i="2" s="1"/>
  <c r="U631" i="2"/>
  <c r="V631" i="2" s="1"/>
  <c r="T631" i="2"/>
  <c r="Q631" i="2"/>
  <c r="AC630" i="2"/>
  <c r="X630" i="2"/>
  <c r="Y630" i="2" s="1"/>
  <c r="U630" i="2"/>
  <c r="V630" i="2" s="1"/>
  <c r="T630" i="2"/>
  <c r="Q630" i="2"/>
  <c r="AC629" i="2"/>
  <c r="X629" i="2"/>
  <c r="Y629" i="2" s="1"/>
  <c r="U629" i="2"/>
  <c r="V629" i="2" s="1"/>
  <c r="T629" i="2"/>
  <c r="Q629" i="2"/>
  <c r="AC628" i="2"/>
  <c r="X628" i="2"/>
  <c r="Y628" i="2" s="1"/>
  <c r="U628" i="2"/>
  <c r="V628" i="2" s="1"/>
  <c r="T628" i="2"/>
  <c r="Q628" i="2"/>
  <c r="AC627" i="2"/>
  <c r="X627" i="2"/>
  <c r="Y627" i="2" s="1"/>
  <c r="U627" i="2"/>
  <c r="V627" i="2" s="1"/>
  <c r="T627" i="2"/>
  <c r="Q627" i="2"/>
  <c r="AC626" i="2"/>
  <c r="X626" i="2"/>
  <c r="Y626" i="2" s="1"/>
  <c r="U626" i="2"/>
  <c r="V626" i="2" s="1"/>
  <c r="T626" i="2"/>
  <c r="Q626" i="2"/>
  <c r="AC625" i="2"/>
  <c r="X625" i="2"/>
  <c r="Y625" i="2" s="1"/>
  <c r="U625" i="2"/>
  <c r="V625" i="2" s="1"/>
  <c r="T625" i="2"/>
  <c r="Q625" i="2"/>
  <c r="AC624" i="2"/>
  <c r="X624" i="2"/>
  <c r="Y624" i="2" s="1"/>
  <c r="U624" i="2"/>
  <c r="V624" i="2" s="1"/>
  <c r="T624" i="2"/>
  <c r="Q624" i="2"/>
  <c r="AC623" i="2"/>
  <c r="X623" i="2"/>
  <c r="Y623" i="2" s="1"/>
  <c r="U623" i="2"/>
  <c r="V623" i="2" s="1"/>
  <c r="T623" i="2"/>
  <c r="Q623" i="2"/>
  <c r="AC622" i="2"/>
  <c r="X622" i="2"/>
  <c r="Y622" i="2" s="1"/>
  <c r="U622" i="2"/>
  <c r="V622" i="2" s="1"/>
  <c r="T622" i="2"/>
  <c r="Q622" i="2"/>
  <c r="AC621" i="2"/>
  <c r="X621" i="2"/>
  <c r="Y621" i="2" s="1"/>
  <c r="U621" i="2"/>
  <c r="V621" i="2" s="1"/>
  <c r="T621" i="2"/>
  <c r="Q621" i="2"/>
  <c r="AC620" i="2"/>
  <c r="X620" i="2"/>
  <c r="Y620" i="2" s="1"/>
  <c r="U620" i="2"/>
  <c r="V620" i="2" s="1"/>
  <c r="T620" i="2"/>
  <c r="Q620" i="2"/>
  <c r="AC619" i="2"/>
  <c r="X619" i="2"/>
  <c r="Y619" i="2" s="1"/>
  <c r="U619" i="2"/>
  <c r="V619" i="2" s="1"/>
  <c r="T619" i="2"/>
  <c r="Q619" i="2"/>
  <c r="AC618" i="2"/>
  <c r="X618" i="2"/>
  <c r="Y618" i="2" s="1"/>
  <c r="U618" i="2"/>
  <c r="V618" i="2" s="1"/>
  <c r="T618" i="2"/>
  <c r="Q618" i="2"/>
  <c r="AC617" i="2"/>
  <c r="X617" i="2"/>
  <c r="Y617" i="2" s="1"/>
  <c r="U617" i="2"/>
  <c r="V617" i="2" s="1"/>
  <c r="T617" i="2"/>
  <c r="Q617" i="2"/>
  <c r="AC616" i="2"/>
  <c r="X616" i="2"/>
  <c r="Y616" i="2" s="1"/>
  <c r="U616" i="2"/>
  <c r="V616" i="2" s="1"/>
  <c r="T616" i="2"/>
  <c r="Q616" i="2"/>
  <c r="AC615" i="2"/>
  <c r="X615" i="2"/>
  <c r="Y615" i="2" s="1"/>
  <c r="U615" i="2"/>
  <c r="V615" i="2" s="1"/>
  <c r="T615" i="2"/>
  <c r="Q615" i="2"/>
  <c r="AC614" i="2"/>
  <c r="X614" i="2"/>
  <c r="Y614" i="2" s="1"/>
  <c r="U614" i="2"/>
  <c r="V614" i="2" s="1"/>
  <c r="T614" i="2"/>
  <c r="Q614" i="2"/>
  <c r="AC613" i="2"/>
  <c r="X613" i="2"/>
  <c r="Y613" i="2" s="1"/>
  <c r="U613" i="2"/>
  <c r="V613" i="2" s="1"/>
  <c r="T613" i="2"/>
  <c r="Q613" i="2"/>
  <c r="AC612" i="2"/>
  <c r="X612" i="2"/>
  <c r="Y612" i="2" s="1"/>
  <c r="U612" i="2"/>
  <c r="V612" i="2" s="1"/>
  <c r="T612" i="2"/>
  <c r="Q612" i="2"/>
  <c r="AC611" i="2"/>
  <c r="X611" i="2"/>
  <c r="Y611" i="2" s="1"/>
  <c r="U611" i="2"/>
  <c r="V611" i="2" s="1"/>
  <c r="T611" i="2"/>
  <c r="Q611" i="2"/>
  <c r="AC610" i="2"/>
  <c r="X610" i="2"/>
  <c r="Y610" i="2" s="1"/>
  <c r="U610" i="2"/>
  <c r="V610" i="2" s="1"/>
  <c r="T610" i="2"/>
  <c r="Q610" i="2"/>
  <c r="AC609" i="2"/>
  <c r="X609" i="2"/>
  <c r="Y609" i="2" s="1"/>
  <c r="U609" i="2"/>
  <c r="V609" i="2" s="1"/>
  <c r="T609" i="2"/>
  <c r="Q609" i="2"/>
  <c r="AC608" i="2"/>
  <c r="X608" i="2"/>
  <c r="Y608" i="2" s="1"/>
  <c r="U608" i="2"/>
  <c r="V608" i="2" s="1"/>
  <c r="T608" i="2"/>
  <c r="Q608" i="2"/>
  <c r="AC607" i="2"/>
  <c r="X607" i="2"/>
  <c r="Y607" i="2" s="1"/>
  <c r="U607" i="2"/>
  <c r="V607" i="2" s="1"/>
  <c r="T607" i="2"/>
  <c r="Q607" i="2"/>
  <c r="AC606" i="2"/>
  <c r="X606" i="2"/>
  <c r="Y606" i="2" s="1"/>
  <c r="U606" i="2"/>
  <c r="V606" i="2" s="1"/>
  <c r="T606" i="2"/>
  <c r="Q606" i="2"/>
  <c r="AC605" i="2"/>
  <c r="X605" i="2"/>
  <c r="Y605" i="2" s="1"/>
  <c r="U605" i="2"/>
  <c r="V605" i="2" s="1"/>
  <c r="T605" i="2"/>
  <c r="Q605" i="2"/>
  <c r="AC604" i="2"/>
  <c r="X604" i="2"/>
  <c r="Y604" i="2" s="1"/>
  <c r="U604" i="2"/>
  <c r="V604" i="2" s="1"/>
  <c r="T604" i="2"/>
  <c r="Q604" i="2"/>
  <c r="AC603" i="2"/>
  <c r="X603" i="2"/>
  <c r="Y603" i="2" s="1"/>
  <c r="U603" i="2"/>
  <c r="V603" i="2" s="1"/>
  <c r="T603" i="2"/>
  <c r="Q603" i="2"/>
  <c r="AC602" i="2"/>
  <c r="X602" i="2"/>
  <c r="Y602" i="2" s="1"/>
  <c r="U602" i="2"/>
  <c r="V602" i="2" s="1"/>
  <c r="T602" i="2"/>
  <c r="Q602" i="2"/>
  <c r="AC601" i="2"/>
  <c r="X601" i="2"/>
  <c r="Y601" i="2" s="1"/>
  <c r="U601" i="2"/>
  <c r="V601" i="2" s="1"/>
  <c r="T601" i="2"/>
  <c r="Q601" i="2"/>
  <c r="AC600" i="2"/>
  <c r="X600" i="2"/>
  <c r="Y600" i="2" s="1"/>
  <c r="U600" i="2"/>
  <c r="V600" i="2" s="1"/>
  <c r="T600" i="2"/>
  <c r="Q600" i="2"/>
  <c r="AC599" i="2"/>
  <c r="X599" i="2"/>
  <c r="Y599" i="2" s="1"/>
  <c r="T599" i="2"/>
  <c r="Q599" i="2"/>
  <c r="AC598" i="2"/>
  <c r="X598" i="2"/>
  <c r="Y598" i="2" s="1"/>
  <c r="U598" i="2"/>
  <c r="V598" i="2" s="1"/>
  <c r="T598" i="2"/>
  <c r="Q598" i="2"/>
  <c r="AC597" i="2"/>
  <c r="X597" i="2"/>
  <c r="Y597" i="2" s="1"/>
  <c r="U597" i="2"/>
  <c r="V597" i="2" s="1"/>
  <c r="T597" i="2"/>
  <c r="Q597" i="2"/>
  <c r="AC596" i="2"/>
  <c r="X596" i="2"/>
  <c r="Y596" i="2" s="1"/>
  <c r="U596" i="2"/>
  <c r="V596" i="2" s="1"/>
  <c r="T596" i="2"/>
  <c r="Q596" i="2"/>
  <c r="AC595" i="2"/>
  <c r="X595" i="2"/>
  <c r="Y595" i="2" s="1"/>
  <c r="U595" i="2"/>
  <c r="V595" i="2" s="1"/>
  <c r="T595" i="2"/>
  <c r="Q595" i="2"/>
  <c r="AC594" i="2"/>
  <c r="X594" i="2"/>
  <c r="Y594" i="2" s="1"/>
  <c r="U594" i="2"/>
  <c r="V594" i="2" s="1"/>
  <c r="T594" i="2"/>
  <c r="Q594" i="2"/>
  <c r="AC593" i="2"/>
  <c r="X593" i="2"/>
  <c r="Y593" i="2" s="1"/>
  <c r="U593" i="2"/>
  <c r="V593" i="2" s="1"/>
  <c r="T593" i="2"/>
  <c r="Q593" i="2"/>
  <c r="AC592" i="2"/>
  <c r="X592" i="2"/>
  <c r="Y592" i="2" s="1"/>
  <c r="U592" i="2"/>
  <c r="V592" i="2" s="1"/>
  <c r="T592" i="2"/>
  <c r="Q592" i="2"/>
  <c r="AC591" i="2"/>
  <c r="X591" i="2"/>
  <c r="Y591" i="2" s="1"/>
  <c r="U591" i="2"/>
  <c r="V591" i="2" s="1"/>
  <c r="T591" i="2"/>
  <c r="Q591" i="2"/>
  <c r="AC590" i="2"/>
  <c r="X590" i="2"/>
  <c r="Y590" i="2" s="1"/>
  <c r="U590" i="2"/>
  <c r="V590" i="2" s="1"/>
  <c r="T590" i="2"/>
  <c r="Q590" i="2"/>
  <c r="AC589" i="2"/>
  <c r="X589" i="2"/>
  <c r="Y589" i="2" s="1"/>
  <c r="U589" i="2"/>
  <c r="V589" i="2" s="1"/>
  <c r="T589" i="2"/>
  <c r="Q589" i="2"/>
  <c r="AC588" i="2"/>
  <c r="X588" i="2"/>
  <c r="Y588" i="2" s="1"/>
  <c r="U588" i="2"/>
  <c r="V588" i="2" s="1"/>
  <c r="T588" i="2"/>
  <c r="Q588" i="2"/>
  <c r="AC587" i="2"/>
  <c r="X587" i="2"/>
  <c r="Y587" i="2" s="1"/>
  <c r="U587" i="2"/>
  <c r="V587" i="2" s="1"/>
  <c r="T587" i="2"/>
  <c r="Q587" i="2"/>
  <c r="AC586" i="2"/>
  <c r="X586" i="2"/>
  <c r="Y586" i="2" s="1"/>
  <c r="U586" i="2"/>
  <c r="V586" i="2" s="1"/>
  <c r="T586" i="2"/>
  <c r="Q586" i="2"/>
  <c r="AC585" i="2"/>
  <c r="X585" i="2"/>
  <c r="Y585" i="2" s="1"/>
  <c r="U585" i="2"/>
  <c r="V585" i="2" s="1"/>
  <c r="T585" i="2"/>
  <c r="Q585" i="2"/>
  <c r="AC584" i="2"/>
  <c r="X584" i="2"/>
  <c r="Y584" i="2" s="1"/>
  <c r="U584" i="2"/>
  <c r="V584" i="2" s="1"/>
  <c r="T584" i="2"/>
  <c r="Q584" i="2"/>
  <c r="AC583" i="2"/>
  <c r="X583" i="2"/>
  <c r="Y583" i="2" s="1"/>
  <c r="U583" i="2"/>
  <c r="V583" i="2" s="1"/>
  <c r="T583" i="2"/>
  <c r="Q583" i="2"/>
  <c r="AC582" i="2"/>
  <c r="X582" i="2"/>
  <c r="Y582" i="2" s="1"/>
  <c r="U582" i="2"/>
  <c r="V582" i="2" s="1"/>
  <c r="T582" i="2"/>
  <c r="Q582" i="2"/>
  <c r="AC581" i="2"/>
  <c r="X581" i="2"/>
  <c r="Y581" i="2" s="1"/>
  <c r="U581" i="2"/>
  <c r="V581" i="2" s="1"/>
  <c r="T581" i="2"/>
  <c r="Q581" i="2"/>
  <c r="AC580" i="2"/>
  <c r="X580" i="2"/>
  <c r="Y580" i="2" s="1"/>
  <c r="U580" i="2"/>
  <c r="V580" i="2" s="1"/>
  <c r="T580" i="2"/>
  <c r="Q580" i="2"/>
  <c r="AC579" i="2"/>
  <c r="X579" i="2"/>
  <c r="Y579" i="2" s="1"/>
  <c r="U579" i="2"/>
  <c r="V579" i="2" s="1"/>
  <c r="T579" i="2"/>
  <c r="Q579" i="2"/>
  <c r="AC578" i="2"/>
  <c r="X578" i="2"/>
  <c r="Y578" i="2" s="1"/>
  <c r="U578" i="2"/>
  <c r="V578" i="2" s="1"/>
  <c r="T578" i="2"/>
  <c r="Q578" i="2"/>
  <c r="AC577" i="2"/>
  <c r="X577" i="2"/>
  <c r="Y577" i="2" s="1"/>
  <c r="U577" i="2"/>
  <c r="V577" i="2" s="1"/>
  <c r="T577" i="2"/>
  <c r="Q577" i="2"/>
  <c r="AC576" i="2"/>
  <c r="X576" i="2"/>
  <c r="Y576" i="2" s="1"/>
  <c r="U576" i="2"/>
  <c r="V576" i="2" s="1"/>
  <c r="T576" i="2"/>
  <c r="Q576" i="2"/>
  <c r="AC575" i="2"/>
  <c r="X575" i="2"/>
  <c r="Y575" i="2" s="1"/>
  <c r="U575" i="2"/>
  <c r="V575" i="2" s="1"/>
  <c r="T575" i="2"/>
  <c r="Q575" i="2"/>
  <c r="AC574" i="2"/>
  <c r="X574" i="2"/>
  <c r="Y574" i="2" s="1"/>
  <c r="U574" i="2"/>
  <c r="V574" i="2" s="1"/>
  <c r="T574" i="2"/>
  <c r="Q574" i="2"/>
  <c r="AC573" i="2"/>
  <c r="X573" i="2"/>
  <c r="Y573" i="2" s="1"/>
  <c r="U573" i="2"/>
  <c r="V573" i="2" s="1"/>
  <c r="T573" i="2"/>
  <c r="Q573" i="2"/>
  <c r="AC572" i="2"/>
  <c r="X572" i="2"/>
  <c r="Y572" i="2" s="1"/>
  <c r="U572" i="2"/>
  <c r="V572" i="2" s="1"/>
  <c r="T572" i="2"/>
  <c r="Q572" i="2"/>
  <c r="AC571" i="2"/>
  <c r="X571" i="2"/>
  <c r="Y571" i="2" s="1"/>
  <c r="U571" i="2"/>
  <c r="V571" i="2" s="1"/>
  <c r="T571" i="2"/>
  <c r="Q571" i="2"/>
  <c r="AC570" i="2"/>
  <c r="X570" i="2"/>
  <c r="Y570" i="2" s="1"/>
  <c r="U570" i="2"/>
  <c r="V570" i="2" s="1"/>
  <c r="T570" i="2"/>
  <c r="Q570" i="2"/>
  <c r="AC569" i="2"/>
  <c r="X569" i="2"/>
  <c r="Y569" i="2" s="1"/>
  <c r="U569" i="2"/>
  <c r="V569" i="2" s="1"/>
  <c r="T569" i="2"/>
  <c r="Q569" i="2"/>
  <c r="AC568" i="2"/>
  <c r="X568" i="2"/>
  <c r="Y568" i="2" s="1"/>
  <c r="U568" i="2"/>
  <c r="V568" i="2" s="1"/>
  <c r="T568" i="2"/>
  <c r="Q568" i="2"/>
  <c r="AC567" i="2"/>
  <c r="X567" i="2"/>
  <c r="Y567" i="2" s="1"/>
  <c r="U567" i="2"/>
  <c r="V567" i="2" s="1"/>
  <c r="T567" i="2"/>
  <c r="Q567" i="2"/>
  <c r="AC566" i="2"/>
  <c r="X566" i="2"/>
  <c r="Y566" i="2" s="1"/>
  <c r="U566" i="2"/>
  <c r="V566" i="2" s="1"/>
  <c r="T566" i="2"/>
  <c r="Q566" i="2"/>
  <c r="AC565" i="2"/>
  <c r="X565" i="2"/>
  <c r="Y565" i="2" s="1"/>
  <c r="U565" i="2"/>
  <c r="V565" i="2" s="1"/>
  <c r="T565" i="2"/>
  <c r="Q565" i="2"/>
  <c r="AC564" i="2"/>
  <c r="X564" i="2"/>
  <c r="Y564" i="2" s="1"/>
  <c r="U564" i="2"/>
  <c r="V564" i="2" s="1"/>
  <c r="T564" i="2"/>
  <c r="Q564" i="2"/>
  <c r="AC563" i="2"/>
  <c r="X563" i="2"/>
  <c r="Y563" i="2" s="1"/>
  <c r="U563" i="2"/>
  <c r="V563" i="2" s="1"/>
  <c r="T563" i="2"/>
  <c r="Q563" i="2"/>
  <c r="AC562" i="2"/>
  <c r="X562" i="2"/>
  <c r="Y562" i="2" s="1"/>
  <c r="U562" i="2"/>
  <c r="V562" i="2" s="1"/>
  <c r="T562" i="2"/>
  <c r="Q562" i="2"/>
  <c r="AC561" i="2"/>
  <c r="X561" i="2"/>
  <c r="Y561" i="2" s="1"/>
  <c r="U561" i="2"/>
  <c r="V561" i="2" s="1"/>
  <c r="T561" i="2"/>
  <c r="Q561" i="2"/>
  <c r="AC560" i="2"/>
  <c r="X560" i="2"/>
  <c r="Y560" i="2" s="1"/>
  <c r="U560" i="2"/>
  <c r="V560" i="2" s="1"/>
  <c r="T560" i="2"/>
  <c r="Q560" i="2"/>
  <c r="AC559" i="2"/>
  <c r="X559" i="2"/>
  <c r="Y559" i="2" s="1"/>
  <c r="U559" i="2"/>
  <c r="V559" i="2" s="1"/>
  <c r="T559" i="2"/>
  <c r="Q559" i="2"/>
  <c r="AC558" i="2"/>
  <c r="X558" i="2"/>
  <c r="Y558" i="2" s="1"/>
  <c r="U558" i="2"/>
  <c r="V558" i="2" s="1"/>
  <c r="T558" i="2"/>
  <c r="Q558" i="2"/>
  <c r="AC557" i="2"/>
  <c r="X557" i="2"/>
  <c r="Y557" i="2" s="1"/>
  <c r="U557" i="2"/>
  <c r="V557" i="2" s="1"/>
  <c r="T557" i="2"/>
  <c r="Q557" i="2"/>
  <c r="AC556" i="2"/>
  <c r="X556" i="2"/>
  <c r="Y556" i="2" s="1"/>
  <c r="U556" i="2"/>
  <c r="V556" i="2" s="1"/>
  <c r="T556" i="2"/>
  <c r="Q556" i="2"/>
  <c r="AC555" i="2"/>
  <c r="X555" i="2"/>
  <c r="Y555" i="2" s="1"/>
  <c r="U555" i="2"/>
  <c r="V555" i="2" s="1"/>
  <c r="T555" i="2"/>
  <c r="Q555" i="2"/>
  <c r="AC554" i="2"/>
  <c r="X554" i="2"/>
  <c r="Y554" i="2" s="1"/>
  <c r="U554" i="2"/>
  <c r="V554" i="2" s="1"/>
  <c r="T554" i="2"/>
  <c r="Q554" i="2"/>
  <c r="AC553" i="2"/>
  <c r="X553" i="2"/>
  <c r="Y553" i="2" s="1"/>
  <c r="U553" i="2"/>
  <c r="V553" i="2" s="1"/>
  <c r="T553" i="2"/>
  <c r="Q553" i="2"/>
  <c r="AC552" i="2"/>
  <c r="X552" i="2"/>
  <c r="Y552" i="2" s="1"/>
  <c r="U552" i="2"/>
  <c r="V552" i="2" s="1"/>
  <c r="T552" i="2"/>
  <c r="Q552" i="2"/>
  <c r="AC551" i="2"/>
  <c r="X551" i="2"/>
  <c r="Y551" i="2" s="1"/>
  <c r="U551" i="2"/>
  <c r="V551" i="2" s="1"/>
  <c r="T551" i="2"/>
  <c r="Q551" i="2"/>
  <c r="AC550" i="2"/>
  <c r="X550" i="2"/>
  <c r="Y550" i="2" s="1"/>
  <c r="U550" i="2"/>
  <c r="V550" i="2" s="1"/>
  <c r="T550" i="2"/>
  <c r="Q550" i="2"/>
  <c r="AC549" i="2"/>
  <c r="X549" i="2"/>
  <c r="Y549" i="2" s="1"/>
  <c r="U549" i="2"/>
  <c r="V549" i="2" s="1"/>
  <c r="T549" i="2"/>
  <c r="Q549" i="2"/>
  <c r="AC548" i="2"/>
  <c r="X548" i="2"/>
  <c r="Y548" i="2" s="1"/>
  <c r="U548" i="2"/>
  <c r="V548" i="2" s="1"/>
  <c r="T548" i="2"/>
  <c r="Q548" i="2"/>
  <c r="AC547" i="2"/>
  <c r="X547" i="2"/>
  <c r="Y547" i="2" s="1"/>
  <c r="U547" i="2"/>
  <c r="V547" i="2" s="1"/>
  <c r="T547" i="2"/>
  <c r="Q547" i="2"/>
  <c r="AC546" i="2"/>
  <c r="X546" i="2"/>
  <c r="Y546" i="2" s="1"/>
  <c r="U546" i="2"/>
  <c r="V546" i="2" s="1"/>
  <c r="T546" i="2"/>
  <c r="Q546" i="2"/>
  <c r="AC545" i="2"/>
  <c r="X545" i="2"/>
  <c r="Y545" i="2" s="1"/>
  <c r="U545" i="2"/>
  <c r="V545" i="2" s="1"/>
  <c r="T545" i="2"/>
  <c r="Q545" i="2"/>
  <c r="AC544" i="2"/>
  <c r="X544" i="2"/>
  <c r="Y544" i="2" s="1"/>
  <c r="U544" i="2"/>
  <c r="V544" i="2" s="1"/>
  <c r="T544" i="2"/>
  <c r="Q544" i="2"/>
  <c r="AC543" i="2"/>
  <c r="X543" i="2"/>
  <c r="Y543" i="2" s="1"/>
  <c r="U543" i="2"/>
  <c r="V543" i="2" s="1"/>
  <c r="T543" i="2"/>
  <c r="Q543" i="2"/>
  <c r="AC542" i="2"/>
  <c r="X542" i="2"/>
  <c r="Y542" i="2" s="1"/>
  <c r="U542" i="2"/>
  <c r="V542" i="2" s="1"/>
  <c r="T542" i="2"/>
  <c r="Q542" i="2"/>
  <c r="AC541" i="2"/>
  <c r="X541" i="2"/>
  <c r="Y541" i="2" s="1"/>
  <c r="U541" i="2"/>
  <c r="V541" i="2" s="1"/>
  <c r="T541" i="2"/>
  <c r="Q541" i="2"/>
  <c r="AC540" i="2"/>
  <c r="X540" i="2"/>
  <c r="Y540" i="2" s="1"/>
  <c r="U540" i="2"/>
  <c r="V540" i="2" s="1"/>
  <c r="T540" i="2"/>
  <c r="Q540" i="2"/>
  <c r="AC539" i="2"/>
  <c r="X539" i="2"/>
  <c r="Y539" i="2" s="1"/>
  <c r="U539" i="2"/>
  <c r="V539" i="2" s="1"/>
  <c r="T539" i="2"/>
  <c r="Q539" i="2"/>
  <c r="AC538" i="2"/>
  <c r="X538" i="2"/>
  <c r="Y538" i="2" s="1"/>
  <c r="U538" i="2"/>
  <c r="V538" i="2" s="1"/>
  <c r="T538" i="2"/>
  <c r="Q538" i="2"/>
  <c r="AC537" i="2"/>
  <c r="X537" i="2"/>
  <c r="Y537" i="2" s="1"/>
  <c r="U537" i="2"/>
  <c r="V537" i="2" s="1"/>
  <c r="T537" i="2"/>
  <c r="Q537" i="2"/>
  <c r="AC536" i="2"/>
  <c r="X536" i="2"/>
  <c r="Y536" i="2" s="1"/>
  <c r="U536" i="2"/>
  <c r="V536" i="2" s="1"/>
  <c r="T536" i="2"/>
  <c r="Q536" i="2"/>
  <c r="AC535" i="2"/>
  <c r="X535" i="2"/>
  <c r="Y535" i="2" s="1"/>
  <c r="U535" i="2"/>
  <c r="V535" i="2" s="1"/>
  <c r="T535" i="2"/>
  <c r="Q535" i="2"/>
  <c r="AC534" i="2"/>
  <c r="X534" i="2"/>
  <c r="Y534" i="2" s="1"/>
  <c r="U534" i="2"/>
  <c r="V534" i="2" s="1"/>
  <c r="T534" i="2"/>
  <c r="Q534" i="2"/>
  <c r="AC533" i="2"/>
  <c r="X533" i="2"/>
  <c r="Y533" i="2" s="1"/>
  <c r="U533" i="2"/>
  <c r="V533" i="2" s="1"/>
  <c r="T533" i="2"/>
  <c r="Q533" i="2"/>
  <c r="AC532" i="2"/>
  <c r="X532" i="2"/>
  <c r="Y532" i="2" s="1"/>
  <c r="U532" i="2"/>
  <c r="V532" i="2" s="1"/>
  <c r="T532" i="2"/>
  <c r="Q532" i="2"/>
  <c r="AC531" i="2"/>
  <c r="X531" i="2"/>
  <c r="Y531" i="2" s="1"/>
  <c r="U531" i="2"/>
  <c r="V531" i="2" s="1"/>
  <c r="T531" i="2"/>
  <c r="Q531" i="2"/>
  <c r="AC530" i="2"/>
  <c r="X530" i="2"/>
  <c r="Y530" i="2" s="1"/>
  <c r="U530" i="2"/>
  <c r="V530" i="2" s="1"/>
  <c r="T530" i="2"/>
  <c r="Q530" i="2"/>
  <c r="AC529" i="2"/>
  <c r="X529" i="2"/>
  <c r="Y529" i="2" s="1"/>
  <c r="U529" i="2"/>
  <c r="V529" i="2" s="1"/>
  <c r="T529" i="2"/>
  <c r="Q529" i="2"/>
  <c r="AC528" i="2"/>
  <c r="X528" i="2"/>
  <c r="Y528" i="2" s="1"/>
  <c r="U528" i="2"/>
  <c r="V528" i="2" s="1"/>
  <c r="T528" i="2"/>
  <c r="Q528" i="2"/>
  <c r="AC527" i="2"/>
  <c r="X527" i="2"/>
  <c r="Y527" i="2" s="1"/>
  <c r="U527" i="2"/>
  <c r="V527" i="2" s="1"/>
  <c r="T527" i="2"/>
  <c r="Q527" i="2"/>
  <c r="AC526" i="2"/>
  <c r="X526" i="2"/>
  <c r="Y526" i="2" s="1"/>
  <c r="U526" i="2"/>
  <c r="V526" i="2" s="1"/>
  <c r="T526" i="2"/>
  <c r="Q526" i="2"/>
  <c r="AC525" i="2"/>
  <c r="X525" i="2"/>
  <c r="Y525" i="2" s="1"/>
  <c r="U525" i="2"/>
  <c r="V525" i="2" s="1"/>
  <c r="T525" i="2"/>
  <c r="Q525" i="2"/>
  <c r="AC524" i="2"/>
  <c r="X524" i="2"/>
  <c r="Y524" i="2" s="1"/>
  <c r="U524" i="2"/>
  <c r="V524" i="2" s="1"/>
  <c r="T524" i="2"/>
  <c r="Q524" i="2"/>
  <c r="AC523" i="2"/>
  <c r="X523" i="2"/>
  <c r="Y523" i="2" s="1"/>
  <c r="U523" i="2"/>
  <c r="V523" i="2" s="1"/>
  <c r="T523" i="2"/>
  <c r="Q523" i="2"/>
  <c r="AC522" i="2"/>
  <c r="X522" i="2"/>
  <c r="Y522" i="2" s="1"/>
  <c r="U522" i="2"/>
  <c r="V522" i="2" s="1"/>
  <c r="T522" i="2"/>
  <c r="Q522" i="2"/>
  <c r="AC521" i="2"/>
  <c r="X521" i="2"/>
  <c r="Y521" i="2" s="1"/>
  <c r="U521" i="2"/>
  <c r="V521" i="2" s="1"/>
  <c r="T521" i="2"/>
  <c r="Q521" i="2"/>
  <c r="AC520" i="2"/>
  <c r="X520" i="2"/>
  <c r="Y520" i="2" s="1"/>
  <c r="U520" i="2"/>
  <c r="V520" i="2" s="1"/>
  <c r="T520" i="2"/>
  <c r="Q520" i="2"/>
  <c r="AC519" i="2"/>
  <c r="X519" i="2"/>
  <c r="Y519" i="2" s="1"/>
  <c r="U519" i="2"/>
  <c r="V519" i="2" s="1"/>
  <c r="T519" i="2"/>
  <c r="Q519" i="2"/>
  <c r="AC518" i="2"/>
  <c r="X518" i="2"/>
  <c r="Y518" i="2" s="1"/>
  <c r="U518" i="2"/>
  <c r="V518" i="2" s="1"/>
  <c r="T518" i="2"/>
  <c r="Q518" i="2"/>
  <c r="AC517" i="2"/>
  <c r="X517" i="2"/>
  <c r="Y517" i="2" s="1"/>
  <c r="U517" i="2"/>
  <c r="V517" i="2" s="1"/>
  <c r="T517" i="2"/>
  <c r="Q517" i="2"/>
  <c r="AC516" i="2"/>
  <c r="X516" i="2"/>
  <c r="Y516" i="2" s="1"/>
  <c r="U516" i="2"/>
  <c r="V516" i="2" s="1"/>
  <c r="T516" i="2"/>
  <c r="Q516" i="2"/>
  <c r="AC515" i="2"/>
  <c r="X515" i="2"/>
  <c r="Y515" i="2" s="1"/>
  <c r="U515" i="2"/>
  <c r="V515" i="2" s="1"/>
  <c r="T515" i="2"/>
  <c r="Q515" i="2"/>
  <c r="AC514" i="2"/>
  <c r="X514" i="2"/>
  <c r="Y514" i="2" s="1"/>
  <c r="U514" i="2"/>
  <c r="V514" i="2" s="1"/>
  <c r="T514" i="2"/>
  <c r="Q514" i="2"/>
  <c r="AC513" i="2"/>
  <c r="X513" i="2"/>
  <c r="Y513" i="2" s="1"/>
  <c r="U513" i="2"/>
  <c r="V513" i="2" s="1"/>
  <c r="T513" i="2"/>
  <c r="Q513" i="2"/>
  <c r="AC512" i="2"/>
  <c r="X512" i="2"/>
  <c r="Y512" i="2" s="1"/>
  <c r="U512" i="2"/>
  <c r="V512" i="2" s="1"/>
  <c r="T512" i="2"/>
  <c r="Q512" i="2"/>
  <c r="AC511" i="2"/>
  <c r="X511" i="2"/>
  <c r="Y511" i="2" s="1"/>
  <c r="U511" i="2"/>
  <c r="V511" i="2" s="1"/>
  <c r="T511" i="2"/>
  <c r="Q511" i="2"/>
  <c r="AC510" i="2"/>
  <c r="X510" i="2"/>
  <c r="Y510" i="2" s="1"/>
  <c r="U510" i="2"/>
  <c r="V510" i="2" s="1"/>
  <c r="T510" i="2"/>
  <c r="Q510" i="2"/>
  <c r="AC509" i="2"/>
  <c r="X509" i="2"/>
  <c r="Y509" i="2" s="1"/>
  <c r="U509" i="2"/>
  <c r="V509" i="2" s="1"/>
  <c r="T509" i="2"/>
  <c r="Q509" i="2"/>
  <c r="AC508" i="2"/>
  <c r="X508" i="2"/>
  <c r="Y508" i="2" s="1"/>
  <c r="U508" i="2"/>
  <c r="V508" i="2" s="1"/>
  <c r="T508" i="2"/>
  <c r="Q508" i="2"/>
  <c r="AC507" i="2"/>
  <c r="X507" i="2"/>
  <c r="Y507" i="2" s="1"/>
  <c r="U507" i="2"/>
  <c r="V507" i="2" s="1"/>
  <c r="T507" i="2"/>
  <c r="Q507" i="2"/>
  <c r="AC506" i="2"/>
  <c r="X506" i="2"/>
  <c r="Y506" i="2" s="1"/>
  <c r="U506" i="2"/>
  <c r="V506" i="2" s="1"/>
  <c r="T506" i="2"/>
  <c r="Q506" i="2"/>
  <c r="AC505" i="2"/>
  <c r="X505" i="2"/>
  <c r="Y505" i="2" s="1"/>
  <c r="U505" i="2"/>
  <c r="V505" i="2" s="1"/>
  <c r="T505" i="2"/>
  <c r="Q505" i="2"/>
  <c r="AC504" i="2"/>
  <c r="X504" i="2"/>
  <c r="Y504" i="2" s="1"/>
  <c r="U504" i="2"/>
  <c r="V504" i="2" s="1"/>
  <c r="T504" i="2"/>
  <c r="Q504" i="2"/>
  <c r="AC503" i="2"/>
  <c r="X503" i="2"/>
  <c r="Y503" i="2" s="1"/>
  <c r="U503" i="2"/>
  <c r="V503" i="2" s="1"/>
  <c r="T503" i="2"/>
  <c r="Q503" i="2"/>
  <c r="AC502" i="2"/>
  <c r="X502" i="2"/>
  <c r="Y502" i="2" s="1"/>
  <c r="U502" i="2"/>
  <c r="V502" i="2" s="1"/>
  <c r="T502" i="2"/>
  <c r="Q502" i="2"/>
  <c r="AC501" i="2"/>
  <c r="X501" i="2"/>
  <c r="Y501" i="2" s="1"/>
  <c r="U501" i="2"/>
  <c r="V501" i="2" s="1"/>
  <c r="T501" i="2"/>
  <c r="Q501" i="2"/>
  <c r="AC500" i="2"/>
  <c r="X500" i="2"/>
  <c r="Y500" i="2" s="1"/>
  <c r="U500" i="2"/>
  <c r="V500" i="2" s="1"/>
  <c r="T500" i="2"/>
  <c r="Q500" i="2"/>
  <c r="AC499" i="2"/>
  <c r="X499" i="2"/>
  <c r="Y499" i="2" s="1"/>
  <c r="U499" i="2"/>
  <c r="V499" i="2" s="1"/>
  <c r="T499" i="2"/>
  <c r="Q499" i="2"/>
  <c r="AC498" i="2"/>
  <c r="X498" i="2"/>
  <c r="Y498" i="2" s="1"/>
  <c r="U498" i="2"/>
  <c r="V498" i="2" s="1"/>
  <c r="T498" i="2"/>
  <c r="Q498" i="2"/>
  <c r="AC497" i="2"/>
  <c r="X497" i="2"/>
  <c r="Y497" i="2" s="1"/>
  <c r="U497" i="2"/>
  <c r="V497" i="2" s="1"/>
  <c r="T497" i="2"/>
  <c r="Q497" i="2"/>
  <c r="AC496" i="2"/>
  <c r="X496" i="2"/>
  <c r="Y496" i="2" s="1"/>
  <c r="U496" i="2"/>
  <c r="V496" i="2" s="1"/>
  <c r="T496" i="2"/>
  <c r="Q496" i="2"/>
  <c r="AC495" i="2"/>
  <c r="X495" i="2"/>
  <c r="Y495" i="2" s="1"/>
  <c r="U495" i="2"/>
  <c r="V495" i="2" s="1"/>
  <c r="T495" i="2"/>
  <c r="Q495" i="2"/>
  <c r="AC494" i="2"/>
  <c r="X494" i="2"/>
  <c r="Y494" i="2" s="1"/>
  <c r="U494" i="2"/>
  <c r="V494" i="2" s="1"/>
  <c r="T494" i="2"/>
  <c r="Q494" i="2"/>
  <c r="AC493" i="2"/>
  <c r="X493" i="2"/>
  <c r="Y493" i="2" s="1"/>
  <c r="U493" i="2"/>
  <c r="V493" i="2" s="1"/>
  <c r="T493" i="2"/>
  <c r="Q493" i="2"/>
  <c r="AC492" i="2"/>
  <c r="X492" i="2"/>
  <c r="Y492" i="2" s="1"/>
  <c r="U492" i="2"/>
  <c r="V492" i="2" s="1"/>
  <c r="T492" i="2"/>
  <c r="Q492" i="2"/>
  <c r="AC491" i="2"/>
  <c r="X491" i="2"/>
  <c r="Y491" i="2" s="1"/>
  <c r="U491" i="2"/>
  <c r="V491" i="2" s="1"/>
  <c r="T491" i="2"/>
  <c r="Q491" i="2"/>
  <c r="AC490" i="2"/>
  <c r="X490" i="2"/>
  <c r="Y490" i="2" s="1"/>
  <c r="U490" i="2"/>
  <c r="V490" i="2" s="1"/>
  <c r="T490" i="2"/>
  <c r="Q490" i="2"/>
  <c r="AC489" i="2"/>
  <c r="X489" i="2"/>
  <c r="Y489" i="2" s="1"/>
  <c r="U489" i="2"/>
  <c r="V489" i="2" s="1"/>
  <c r="T489" i="2"/>
  <c r="Q489" i="2"/>
  <c r="AC488" i="2"/>
  <c r="X488" i="2"/>
  <c r="Y488" i="2" s="1"/>
  <c r="U488" i="2"/>
  <c r="V488" i="2" s="1"/>
  <c r="T488" i="2"/>
  <c r="Q488" i="2"/>
  <c r="AC487" i="2"/>
  <c r="X487" i="2"/>
  <c r="Y487" i="2" s="1"/>
  <c r="U487" i="2"/>
  <c r="V487" i="2" s="1"/>
  <c r="T487" i="2"/>
  <c r="Q487" i="2"/>
  <c r="AC486" i="2"/>
  <c r="X486" i="2"/>
  <c r="Y486" i="2" s="1"/>
  <c r="U486" i="2"/>
  <c r="V486" i="2" s="1"/>
  <c r="T486" i="2"/>
  <c r="Q486" i="2"/>
  <c r="AC485" i="2"/>
  <c r="X485" i="2"/>
  <c r="Y485" i="2" s="1"/>
  <c r="U485" i="2"/>
  <c r="V485" i="2" s="1"/>
  <c r="T485" i="2"/>
  <c r="Q485" i="2"/>
  <c r="AC484" i="2"/>
  <c r="X484" i="2"/>
  <c r="Y484" i="2" s="1"/>
  <c r="U484" i="2"/>
  <c r="V484" i="2" s="1"/>
  <c r="T484" i="2"/>
  <c r="Q484" i="2"/>
  <c r="AC483" i="2"/>
  <c r="X483" i="2"/>
  <c r="Y483" i="2" s="1"/>
  <c r="V483" i="2"/>
  <c r="T483" i="2"/>
  <c r="Q483" i="2"/>
  <c r="AC482" i="2"/>
  <c r="X482" i="2"/>
  <c r="Y482" i="2" s="1"/>
  <c r="U482" i="2"/>
  <c r="V482" i="2" s="1"/>
  <c r="T482" i="2"/>
  <c r="Q482" i="2"/>
  <c r="AC481" i="2"/>
  <c r="X481" i="2"/>
  <c r="Y481" i="2" s="1"/>
  <c r="U481" i="2"/>
  <c r="V481" i="2" s="1"/>
  <c r="T481" i="2"/>
  <c r="Q481" i="2"/>
  <c r="AC480" i="2"/>
  <c r="X480" i="2"/>
  <c r="Y480" i="2" s="1"/>
  <c r="U480" i="2"/>
  <c r="V480" i="2" s="1"/>
  <c r="T480" i="2"/>
  <c r="Q480" i="2"/>
  <c r="AC479" i="2"/>
  <c r="X479" i="2"/>
  <c r="Y479" i="2" s="1"/>
  <c r="U479" i="2"/>
  <c r="V479" i="2" s="1"/>
  <c r="T479" i="2"/>
  <c r="Q479" i="2"/>
  <c r="AC478" i="2"/>
  <c r="X478" i="2"/>
  <c r="Y478" i="2" s="1"/>
  <c r="U478" i="2"/>
  <c r="V478" i="2" s="1"/>
  <c r="T478" i="2"/>
  <c r="Q478" i="2"/>
  <c r="AC477" i="2"/>
  <c r="X477" i="2"/>
  <c r="Y477" i="2" s="1"/>
  <c r="U477" i="2"/>
  <c r="V477" i="2" s="1"/>
  <c r="T477" i="2"/>
  <c r="Q477" i="2"/>
  <c r="AC476" i="2"/>
  <c r="X476" i="2"/>
  <c r="Y476" i="2" s="1"/>
  <c r="U476" i="2"/>
  <c r="V476" i="2" s="1"/>
  <c r="T476" i="2"/>
  <c r="Q476" i="2"/>
  <c r="AC475" i="2"/>
  <c r="X475" i="2"/>
  <c r="Y475" i="2" s="1"/>
  <c r="U475" i="2"/>
  <c r="V475" i="2" s="1"/>
  <c r="T475" i="2"/>
  <c r="Q475" i="2"/>
  <c r="AC474" i="2"/>
  <c r="X474" i="2"/>
  <c r="Y474" i="2" s="1"/>
  <c r="U474" i="2"/>
  <c r="V474" i="2" s="1"/>
  <c r="T474" i="2"/>
  <c r="Q474" i="2"/>
  <c r="AC473" i="2"/>
  <c r="X473" i="2"/>
  <c r="Y473" i="2" s="1"/>
  <c r="U473" i="2"/>
  <c r="V473" i="2" s="1"/>
  <c r="T473" i="2"/>
  <c r="Q473" i="2"/>
  <c r="AC472" i="2"/>
  <c r="X472" i="2"/>
  <c r="Y472" i="2" s="1"/>
  <c r="U472" i="2"/>
  <c r="V472" i="2" s="1"/>
  <c r="T472" i="2"/>
  <c r="Q472" i="2"/>
  <c r="AC471" i="2"/>
  <c r="X471" i="2"/>
  <c r="Y471" i="2" s="1"/>
  <c r="U471" i="2"/>
  <c r="V471" i="2" s="1"/>
  <c r="T471" i="2"/>
  <c r="Q471" i="2"/>
  <c r="AC470" i="2"/>
  <c r="X470" i="2"/>
  <c r="Y470" i="2" s="1"/>
  <c r="U470" i="2"/>
  <c r="V470" i="2" s="1"/>
  <c r="T470" i="2"/>
  <c r="Q470" i="2"/>
  <c r="AC469" i="2"/>
  <c r="X469" i="2"/>
  <c r="Y469" i="2" s="1"/>
  <c r="U469" i="2"/>
  <c r="V469" i="2" s="1"/>
  <c r="T469" i="2"/>
  <c r="Q469" i="2"/>
  <c r="AC468" i="2"/>
  <c r="X468" i="2"/>
  <c r="Y468" i="2" s="1"/>
  <c r="U468" i="2"/>
  <c r="V468" i="2" s="1"/>
  <c r="T468" i="2"/>
  <c r="Q468" i="2"/>
  <c r="AC467" i="2"/>
  <c r="X467" i="2"/>
  <c r="Y467" i="2" s="1"/>
  <c r="U467" i="2"/>
  <c r="V467" i="2" s="1"/>
  <c r="T467" i="2"/>
  <c r="Q467" i="2"/>
  <c r="AC466" i="2"/>
  <c r="X466" i="2"/>
  <c r="Y466" i="2" s="1"/>
  <c r="U466" i="2"/>
  <c r="V466" i="2" s="1"/>
  <c r="T466" i="2"/>
  <c r="Q466" i="2"/>
  <c r="AC465" i="2"/>
  <c r="X465" i="2"/>
  <c r="Y465" i="2" s="1"/>
  <c r="U465" i="2"/>
  <c r="V465" i="2" s="1"/>
  <c r="T465" i="2"/>
  <c r="Q465" i="2"/>
  <c r="AC464" i="2"/>
  <c r="X464" i="2"/>
  <c r="Y464" i="2" s="1"/>
  <c r="U464" i="2"/>
  <c r="V464" i="2" s="1"/>
  <c r="T464" i="2"/>
  <c r="Q464" i="2"/>
  <c r="AC463" i="2"/>
  <c r="X463" i="2"/>
  <c r="Y463" i="2" s="1"/>
  <c r="U463" i="2"/>
  <c r="V463" i="2" s="1"/>
  <c r="T463" i="2"/>
  <c r="Q463" i="2"/>
  <c r="AC462" i="2"/>
  <c r="X462" i="2"/>
  <c r="Y462" i="2" s="1"/>
  <c r="U462" i="2"/>
  <c r="V462" i="2" s="1"/>
  <c r="T462" i="2"/>
  <c r="Q462" i="2"/>
  <c r="AC461" i="2"/>
  <c r="X461" i="2"/>
  <c r="Y461" i="2" s="1"/>
  <c r="U461" i="2"/>
  <c r="V461" i="2" s="1"/>
  <c r="T461" i="2"/>
  <c r="Q461" i="2"/>
  <c r="AC460" i="2"/>
  <c r="X460" i="2"/>
  <c r="Y460" i="2" s="1"/>
  <c r="U460" i="2"/>
  <c r="V460" i="2" s="1"/>
  <c r="T460" i="2"/>
  <c r="Q460" i="2"/>
  <c r="AC459" i="2"/>
  <c r="X459" i="2"/>
  <c r="Y459" i="2" s="1"/>
  <c r="U459" i="2"/>
  <c r="V459" i="2" s="1"/>
  <c r="T459" i="2"/>
  <c r="Q459" i="2"/>
  <c r="AC458" i="2"/>
  <c r="X458" i="2"/>
  <c r="Y458" i="2" s="1"/>
  <c r="U458" i="2"/>
  <c r="V458" i="2" s="1"/>
  <c r="T458" i="2"/>
  <c r="Q458" i="2"/>
  <c r="AC457" i="2"/>
  <c r="X457" i="2"/>
  <c r="Y457" i="2" s="1"/>
  <c r="U457" i="2"/>
  <c r="V457" i="2" s="1"/>
  <c r="T457" i="2"/>
  <c r="Q457" i="2"/>
  <c r="AC456" i="2"/>
  <c r="X456" i="2"/>
  <c r="Y456" i="2" s="1"/>
  <c r="U456" i="2"/>
  <c r="V456" i="2" s="1"/>
  <c r="T456" i="2"/>
  <c r="Q456" i="2"/>
  <c r="AC455" i="2"/>
  <c r="X455" i="2"/>
  <c r="Y455" i="2" s="1"/>
  <c r="U455" i="2"/>
  <c r="V455" i="2" s="1"/>
  <c r="T455" i="2"/>
  <c r="Q455" i="2"/>
  <c r="AC454" i="2"/>
  <c r="X454" i="2"/>
  <c r="Y454" i="2" s="1"/>
  <c r="U454" i="2"/>
  <c r="V454" i="2" s="1"/>
  <c r="T454" i="2"/>
  <c r="Q454" i="2"/>
  <c r="AC453" i="2"/>
  <c r="X453" i="2"/>
  <c r="Y453" i="2" s="1"/>
  <c r="U453" i="2"/>
  <c r="V453" i="2" s="1"/>
  <c r="T453" i="2"/>
  <c r="Q453" i="2"/>
  <c r="AC452" i="2"/>
  <c r="X452" i="2"/>
  <c r="Y452" i="2" s="1"/>
  <c r="U452" i="2"/>
  <c r="V452" i="2" s="1"/>
  <c r="T452" i="2"/>
  <c r="Q452" i="2"/>
  <c r="AC451" i="2"/>
  <c r="X451" i="2"/>
  <c r="Y451" i="2" s="1"/>
  <c r="U451" i="2"/>
  <c r="V451" i="2" s="1"/>
  <c r="T451" i="2"/>
  <c r="Q451" i="2"/>
  <c r="AC450" i="2"/>
  <c r="X450" i="2"/>
  <c r="Y450" i="2" s="1"/>
  <c r="U450" i="2"/>
  <c r="V450" i="2" s="1"/>
  <c r="T450" i="2"/>
  <c r="Q450" i="2"/>
  <c r="AC449" i="2"/>
  <c r="X449" i="2"/>
  <c r="Y449" i="2" s="1"/>
  <c r="U449" i="2"/>
  <c r="V449" i="2" s="1"/>
  <c r="T449" i="2"/>
  <c r="Q449" i="2"/>
  <c r="AC448" i="2"/>
  <c r="X448" i="2"/>
  <c r="Y448" i="2" s="1"/>
  <c r="U448" i="2"/>
  <c r="V448" i="2" s="1"/>
  <c r="T448" i="2"/>
  <c r="Q448" i="2"/>
  <c r="AC447" i="2"/>
  <c r="X447" i="2"/>
  <c r="Y447" i="2" s="1"/>
  <c r="V447" i="2"/>
  <c r="T447" i="2"/>
  <c r="Q447" i="2"/>
  <c r="AC446" i="2"/>
  <c r="X446" i="2"/>
  <c r="Y446" i="2" s="1"/>
  <c r="U446" i="2"/>
  <c r="V446" i="2" s="1"/>
  <c r="T446" i="2"/>
  <c r="Q446" i="2"/>
  <c r="AC445" i="2"/>
  <c r="X445" i="2"/>
  <c r="Y445" i="2" s="1"/>
  <c r="U445" i="2"/>
  <c r="V445" i="2" s="1"/>
  <c r="T445" i="2"/>
  <c r="Q445" i="2"/>
  <c r="AC444" i="2"/>
  <c r="X444" i="2"/>
  <c r="Y444" i="2" s="1"/>
  <c r="U444" i="2"/>
  <c r="V444" i="2" s="1"/>
  <c r="T444" i="2"/>
  <c r="Q444" i="2"/>
  <c r="AC443" i="2"/>
  <c r="X443" i="2"/>
  <c r="Y443" i="2" s="1"/>
  <c r="U443" i="2"/>
  <c r="V443" i="2" s="1"/>
  <c r="T443" i="2"/>
  <c r="Q443" i="2"/>
  <c r="AC442" i="2"/>
  <c r="X442" i="2"/>
  <c r="Y442" i="2" s="1"/>
  <c r="U442" i="2"/>
  <c r="V442" i="2" s="1"/>
  <c r="T442" i="2"/>
  <c r="Q442" i="2"/>
  <c r="AC441" i="2"/>
  <c r="X441" i="2"/>
  <c r="Y441" i="2" s="1"/>
  <c r="U441" i="2"/>
  <c r="V441" i="2" s="1"/>
  <c r="T441" i="2"/>
  <c r="Q441" i="2"/>
  <c r="AC440" i="2"/>
  <c r="X440" i="2"/>
  <c r="Y440" i="2" s="1"/>
  <c r="U440" i="2"/>
  <c r="V440" i="2" s="1"/>
  <c r="T440" i="2"/>
  <c r="Q440" i="2"/>
  <c r="AC439" i="2"/>
  <c r="X439" i="2"/>
  <c r="Y439" i="2" s="1"/>
  <c r="U439" i="2"/>
  <c r="V439" i="2" s="1"/>
  <c r="T439" i="2"/>
  <c r="Q439" i="2"/>
  <c r="AC438" i="2"/>
  <c r="X438" i="2"/>
  <c r="Y438" i="2" s="1"/>
  <c r="U438" i="2"/>
  <c r="V438" i="2" s="1"/>
  <c r="T438" i="2"/>
  <c r="Q438" i="2"/>
  <c r="AC437" i="2"/>
  <c r="X437" i="2"/>
  <c r="Y437" i="2" s="1"/>
  <c r="U437" i="2"/>
  <c r="V437" i="2" s="1"/>
  <c r="T437" i="2"/>
  <c r="Q437" i="2"/>
  <c r="AC436" i="2"/>
  <c r="X436" i="2"/>
  <c r="Y436" i="2" s="1"/>
  <c r="U436" i="2"/>
  <c r="V436" i="2" s="1"/>
  <c r="T436" i="2"/>
  <c r="Q436" i="2"/>
  <c r="AC435" i="2"/>
  <c r="X435" i="2"/>
  <c r="Y435" i="2" s="1"/>
  <c r="U435" i="2"/>
  <c r="V435" i="2" s="1"/>
  <c r="T435" i="2"/>
  <c r="Q435" i="2"/>
  <c r="AC434" i="2"/>
  <c r="X434" i="2"/>
  <c r="Y434" i="2" s="1"/>
  <c r="U434" i="2"/>
  <c r="V434" i="2" s="1"/>
  <c r="T434" i="2"/>
  <c r="Q434" i="2"/>
  <c r="AC433" i="2"/>
  <c r="X433" i="2"/>
  <c r="Y433" i="2" s="1"/>
  <c r="U433" i="2"/>
  <c r="V433" i="2" s="1"/>
  <c r="T433" i="2"/>
  <c r="Q433" i="2"/>
  <c r="AC432" i="2"/>
  <c r="X432" i="2"/>
  <c r="Y432" i="2" s="1"/>
  <c r="U432" i="2"/>
  <c r="V432" i="2" s="1"/>
  <c r="T432" i="2"/>
  <c r="Q432" i="2"/>
  <c r="AC431" i="2"/>
  <c r="X431" i="2"/>
  <c r="Y431" i="2" s="1"/>
  <c r="U431" i="2"/>
  <c r="V431" i="2" s="1"/>
  <c r="T431" i="2"/>
  <c r="Q431" i="2"/>
  <c r="AC430" i="2"/>
  <c r="X430" i="2"/>
  <c r="Y430" i="2" s="1"/>
  <c r="U430" i="2"/>
  <c r="V430" i="2" s="1"/>
  <c r="T430" i="2"/>
  <c r="Q430" i="2"/>
  <c r="AC429" i="2"/>
  <c r="X429" i="2"/>
  <c r="Y429" i="2" s="1"/>
  <c r="U429" i="2"/>
  <c r="V429" i="2" s="1"/>
  <c r="T429" i="2"/>
  <c r="Q429" i="2"/>
  <c r="AC428" i="2"/>
  <c r="X428" i="2"/>
  <c r="Y428" i="2" s="1"/>
  <c r="U428" i="2"/>
  <c r="V428" i="2" s="1"/>
  <c r="T428" i="2"/>
  <c r="Q428" i="2"/>
  <c r="AC427" i="2"/>
  <c r="X427" i="2"/>
  <c r="Y427" i="2" s="1"/>
  <c r="U427" i="2"/>
  <c r="V427" i="2" s="1"/>
  <c r="T427" i="2"/>
  <c r="Q427" i="2"/>
  <c r="AC426" i="2"/>
  <c r="X426" i="2"/>
  <c r="Y426" i="2" s="1"/>
  <c r="U426" i="2"/>
  <c r="V426" i="2" s="1"/>
  <c r="T426" i="2"/>
  <c r="Q426" i="2"/>
  <c r="AC425" i="2"/>
  <c r="X425" i="2"/>
  <c r="Y425" i="2" s="1"/>
  <c r="U425" i="2"/>
  <c r="V425" i="2" s="1"/>
  <c r="T425" i="2"/>
  <c r="Q425" i="2"/>
  <c r="AC424" i="2"/>
  <c r="X424" i="2"/>
  <c r="Y424" i="2" s="1"/>
  <c r="U424" i="2"/>
  <c r="V424" i="2" s="1"/>
  <c r="T424" i="2"/>
  <c r="Q424" i="2"/>
  <c r="AC423" i="2"/>
  <c r="X423" i="2"/>
  <c r="Y423" i="2" s="1"/>
  <c r="U423" i="2"/>
  <c r="V423" i="2" s="1"/>
  <c r="T423" i="2"/>
  <c r="Q423" i="2"/>
  <c r="AC422" i="2"/>
  <c r="X422" i="2"/>
  <c r="Y422" i="2" s="1"/>
  <c r="U422" i="2"/>
  <c r="V422" i="2" s="1"/>
  <c r="T422" i="2"/>
  <c r="Q422" i="2"/>
  <c r="AC421" i="2"/>
  <c r="X421" i="2"/>
  <c r="Y421" i="2" s="1"/>
  <c r="U421" i="2"/>
  <c r="V421" i="2" s="1"/>
  <c r="T421" i="2"/>
  <c r="Q421" i="2"/>
  <c r="AC420" i="2"/>
  <c r="X420" i="2"/>
  <c r="Y420" i="2" s="1"/>
  <c r="U420" i="2"/>
  <c r="V420" i="2" s="1"/>
  <c r="T420" i="2"/>
  <c r="Q420" i="2"/>
  <c r="AC419" i="2"/>
  <c r="X419" i="2"/>
  <c r="Y419" i="2" s="1"/>
  <c r="U419" i="2"/>
  <c r="V419" i="2" s="1"/>
  <c r="T419" i="2"/>
  <c r="Q419" i="2"/>
  <c r="AC418" i="2"/>
  <c r="X418" i="2"/>
  <c r="Y418" i="2" s="1"/>
  <c r="U418" i="2"/>
  <c r="V418" i="2" s="1"/>
  <c r="T418" i="2"/>
  <c r="Q418" i="2"/>
  <c r="AC417" i="2"/>
  <c r="X417" i="2"/>
  <c r="Y417" i="2" s="1"/>
  <c r="U417" i="2"/>
  <c r="V417" i="2" s="1"/>
  <c r="T417" i="2"/>
  <c r="Q417" i="2"/>
  <c r="AC416" i="2"/>
  <c r="X416" i="2"/>
  <c r="Y416" i="2" s="1"/>
  <c r="U416" i="2"/>
  <c r="V416" i="2" s="1"/>
  <c r="T416" i="2"/>
  <c r="Q416" i="2"/>
  <c r="AC415" i="2"/>
  <c r="X415" i="2"/>
  <c r="Y415" i="2" s="1"/>
  <c r="V415" i="2"/>
  <c r="T415" i="2"/>
  <c r="Q415" i="2"/>
  <c r="AC414" i="2"/>
  <c r="X414" i="2"/>
  <c r="Y414" i="2" s="1"/>
  <c r="U414" i="2"/>
  <c r="V414" i="2" s="1"/>
  <c r="T414" i="2"/>
  <c r="Q414" i="2"/>
  <c r="AC413" i="2"/>
  <c r="X413" i="2"/>
  <c r="Y413" i="2" s="1"/>
  <c r="U413" i="2"/>
  <c r="V413" i="2" s="1"/>
  <c r="T413" i="2"/>
  <c r="Q413" i="2"/>
  <c r="AC412" i="2"/>
  <c r="X412" i="2"/>
  <c r="Y412" i="2" s="1"/>
  <c r="U412" i="2"/>
  <c r="V412" i="2" s="1"/>
  <c r="T412" i="2"/>
  <c r="Q412" i="2"/>
  <c r="AC411" i="2"/>
  <c r="X411" i="2"/>
  <c r="Y411" i="2" s="1"/>
  <c r="U411" i="2"/>
  <c r="V411" i="2" s="1"/>
  <c r="T411" i="2"/>
  <c r="Q411" i="2"/>
  <c r="AC410" i="2"/>
  <c r="X410" i="2"/>
  <c r="Y410" i="2" s="1"/>
  <c r="U410" i="2"/>
  <c r="V410" i="2" s="1"/>
  <c r="T410" i="2"/>
  <c r="Q410" i="2"/>
  <c r="AC409" i="2"/>
  <c r="X409" i="2"/>
  <c r="Y409" i="2" s="1"/>
  <c r="U409" i="2"/>
  <c r="V409" i="2" s="1"/>
  <c r="T409" i="2"/>
  <c r="Q409" i="2"/>
  <c r="AC408" i="2"/>
  <c r="X408" i="2"/>
  <c r="Y408" i="2" s="1"/>
  <c r="U408" i="2"/>
  <c r="V408" i="2" s="1"/>
  <c r="T408" i="2"/>
  <c r="Q408" i="2"/>
  <c r="AC407" i="2"/>
  <c r="X407" i="2"/>
  <c r="Y407" i="2" s="1"/>
  <c r="T407" i="2"/>
  <c r="AC406" i="2"/>
  <c r="X406" i="2"/>
  <c r="Y406" i="2" s="1"/>
  <c r="U406" i="2"/>
  <c r="V406" i="2" s="1"/>
  <c r="T406" i="2"/>
  <c r="Q406" i="2"/>
  <c r="AC405" i="2"/>
  <c r="X405" i="2"/>
  <c r="Y405" i="2" s="1"/>
  <c r="U405" i="2"/>
  <c r="V405" i="2" s="1"/>
  <c r="T405" i="2"/>
  <c r="Q405" i="2"/>
  <c r="AC404" i="2"/>
  <c r="X404" i="2"/>
  <c r="Y404" i="2" s="1"/>
  <c r="U404" i="2"/>
  <c r="V404" i="2" s="1"/>
  <c r="T404" i="2"/>
  <c r="Q404" i="2"/>
  <c r="AC403" i="2"/>
  <c r="X403" i="2"/>
  <c r="Y403" i="2" s="1"/>
  <c r="U403" i="2"/>
  <c r="V403" i="2" s="1"/>
  <c r="T403" i="2"/>
  <c r="Q403" i="2"/>
  <c r="AC402" i="2"/>
  <c r="X402" i="2"/>
  <c r="Y402" i="2" s="1"/>
  <c r="U402" i="2"/>
  <c r="V402" i="2" s="1"/>
  <c r="T402" i="2"/>
  <c r="Q402" i="2"/>
  <c r="AC401" i="2"/>
  <c r="X401" i="2"/>
  <c r="Y401" i="2" s="1"/>
  <c r="U401" i="2"/>
  <c r="V401" i="2" s="1"/>
  <c r="T401" i="2"/>
  <c r="Q401" i="2"/>
  <c r="AC400" i="2"/>
  <c r="X400" i="2"/>
  <c r="Y400" i="2" s="1"/>
  <c r="U400" i="2"/>
  <c r="V400" i="2" s="1"/>
  <c r="T400" i="2"/>
  <c r="Q400" i="2"/>
  <c r="AC399" i="2"/>
  <c r="X399" i="2"/>
  <c r="Y399" i="2" s="1"/>
  <c r="U399" i="2"/>
  <c r="V399" i="2" s="1"/>
  <c r="T399" i="2"/>
  <c r="Q399" i="2"/>
  <c r="AC398" i="2"/>
  <c r="X398" i="2"/>
  <c r="Y398" i="2" s="1"/>
  <c r="U398" i="2"/>
  <c r="V398" i="2" s="1"/>
  <c r="T398" i="2"/>
  <c r="Q398" i="2"/>
  <c r="AC397" i="2"/>
  <c r="X397" i="2"/>
  <c r="Y397" i="2" s="1"/>
  <c r="U397" i="2"/>
  <c r="V397" i="2" s="1"/>
  <c r="T397" i="2"/>
  <c r="Q397" i="2"/>
  <c r="AC396" i="2"/>
  <c r="X396" i="2"/>
  <c r="Y396" i="2" s="1"/>
  <c r="U396" i="2"/>
  <c r="V396" i="2" s="1"/>
  <c r="T396" i="2"/>
  <c r="Q396" i="2"/>
  <c r="AC395" i="2"/>
  <c r="X395" i="2"/>
  <c r="Y395" i="2" s="1"/>
  <c r="U395" i="2"/>
  <c r="V395" i="2" s="1"/>
  <c r="T395" i="2"/>
  <c r="Q395" i="2"/>
  <c r="AC394" i="2"/>
  <c r="X394" i="2"/>
  <c r="Y394" i="2" s="1"/>
  <c r="U394" i="2"/>
  <c r="V394" i="2" s="1"/>
  <c r="T394" i="2"/>
  <c r="Q394" i="2"/>
  <c r="AC393" i="2"/>
  <c r="X393" i="2"/>
  <c r="Y393" i="2" s="1"/>
  <c r="U393" i="2"/>
  <c r="V393" i="2" s="1"/>
  <c r="T393" i="2"/>
  <c r="Q393" i="2"/>
  <c r="AC392" i="2"/>
  <c r="X392" i="2"/>
  <c r="Y392" i="2" s="1"/>
  <c r="U392" i="2"/>
  <c r="V392" i="2" s="1"/>
  <c r="T392" i="2"/>
  <c r="Q392" i="2"/>
  <c r="AC391" i="2"/>
  <c r="X391" i="2"/>
  <c r="Y391" i="2" s="1"/>
  <c r="U391" i="2"/>
  <c r="V391" i="2" s="1"/>
  <c r="T391" i="2"/>
  <c r="Q391" i="2"/>
  <c r="AC390" i="2"/>
  <c r="X390" i="2"/>
  <c r="Y390" i="2" s="1"/>
  <c r="T390" i="2"/>
  <c r="Q390" i="2"/>
  <c r="AC389" i="2"/>
  <c r="X389" i="2"/>
  <c r="Y389" i="2" s="1"/>
  <c r="U389" i="2"/>
  <c r="V389" i="2" s="1"/>
  <c r="T389" i="2"/>
  <c r="Q389" i="2"/>
  <c r="AC388" i="2"/>
  <c r="X388" i="2"/>
  <c r="Y388" i="2" s="1"/>
  <c r="U388" i="2"/>
  <c r="V388" i="2" s="1"/>
  <c r="T388" i="2"/>
  <c r="Q388" i="2"/>
  <c r="AC387" i="2"/>
  <c r="X387" i="2"/>
  <c r="Y387" i="2" s="1"/>
  <c r="U387" i="2"/>
  <c r="V387" i="2" s="1"/>
  <c r="T387" i="2"/>
  <c r="Q387" i="2"/>
  <c r="AC386" i="2"/>
  <c r="X386" i="2"/>
  <c r="Y386" i="2" s="1"/>
  <c r="U386" i="2"/>
  <c r="V386" i="2" s="1"/>
  <c r="T386" i="2"/>
  <c r="Q386" i="2"/>
  <c r="AC385" i="2"/>
  <c r="X385" i="2"/>
  <c r="Y385" i="2" s="1"/>
  <c r="U385" i="2"/>
  <c r="V385" i="2" s="1"/>
  <c r="T385" i="2"/>
  <c r="Q385" i="2"/>
  <c r="AC384" i="2"/>
  <c r="X384" i="2"/>
  <c r="Y384" i="2" s="1"/>
  <c r="U384" i="2"/>
  <c r="V384" i="2" s="1"/>
  <c r="T384" i="2"/>
  <c r="Q384" i="2"/>
  <c r="AC383" i="2"/>
  <c r="X383" i="2"/>
  <c r="Y383" i="2" s="1"/>
  <c r="U383" i="2"/>
  <c r="V383" i="2" s="1"/>
  <c r="T383" i="2"/>
  <c r="Q383" i="2"/>
  <c r="AC382" i="2"/>
  <c r="X382" i="2"/>
  <c r="Y382" i="2" s="1"/>
  <c r="U382" i="2"/>
  <c r="V382" i="2" s="1"/>
  <c r="T382" i="2"/>
  <c r="Q382" i="2"/>
  <c r="AC381" i="2"/>
  <c r="X381" i="2"/>
  <c r="Y381" i="2" s="1"/>
  <c r="U381" i="2"/>
  <c r="V381" i="2" s="1"/>
  <c r="T381" i="2"/>
  <c r="Q381" i="2"/>
  <c r="AC380" i="2"/>
  <c r="X380" i="2"/>
  <c r="Y380" i="2" s="1"/>
  <c r="T380" i="2"/>
  <c r="Q380" i="2"/>
  <c r="AC379" i="2"/>
  <c r="X379" i="2"/>
  <c r="Y379" i="2" s="1"/>
  <c r="U379" i="2"/>
  <c r="V379" i="2" s="1"/>
  <c r="T379" i="2"/>
  <c r="Q379" i="2"/>
  <c r="AC378" i="2"/>
  <c r="X378" i="2"/>
  <c r="Y378" i="2" s="1"/>
  <c r="U378" i="2"/>
  <c r="V378" i="2" s="1"/>
  <c r="T378" i="2"/>
  <c r="Q378" i="2"/>
  <c r="AC377" i="2"/>
  <c r="X377" i="2"/>
  <c r="Y377" i="2" s="1"/>
  <c r="U377" i="2"/>
  <c r="V377" i="2" s="1"/>
  <c r="T377" i="2"/>
  <c r="Q377" i="2"/>
  <c r="AC376" i="2"/>
  <c r="X376" i="2"/>
  <c r="Y376" i="2" s="1"/>
  <c r="U376" i="2"/>
  <c r="V376" i="2" s="1"/>
  <c r="T376" i="2"/>
  <c r="Q376" i="2"/>
  <c r="AC375" i="2"/>
  <c r="X375" i="2"/>
  <c r="Y375" i="2" s="1"/>
  <c r="U375" i="2"/>
  <c r="V375" i="2" s="1"/>
  <c r="T375" i="2"/>
  <c r="Q375" i="2"/>
  <c r="AC374" i="2"/>
  <c r="X374" i="2"/>
  <c r="Y374" i="2" s="1"/>
  <c r="U374" i="2"/>
  <c r="V374" i="2" s="1"/>
  <c r="T374" i="2"/>
  <c r="Q374" i="2"/>
  <c r="AC373" i="2"/>
  <c r="X373" i="2"/>
  <c r="Y373" i="2" s="1"/>
  <c r="U373" i="2"/>
  <c r="V373" i="2" s="1"/>
  <c r="T373" i="2"/>
  <c r="Q373" i="2"/>
  <c r="AC372" i="2"/>
  <c r="X372" i="2"/>
  <c r="Y372" i="2" s="1"/>
  <c r="U372" i="2"/>
  <c r="V372" i="2" s="1"/>
  <c r="T372" i="2"/>
  <c r="Q372" i="2"/>
  <c r="AC371" i="2"/>
  <c r="X371" i="2"/>
  <c r="Y371" i="2" s="1"/>
  <c r="U371" i="2"/>
  <c r="V371" i="2" s="1"/>
  <c r="T371" i="2"/>
  <c r="Q371" i="2"/>
  <c r="AC370" i="2"/>
  <c r="X370" i="2"/>
  <c r="Y370" i="2" s="1"/>
  <c r="U370" i="2"/>
  <c r="V370" i="2" s="1"/>
  <c r="T370" i="2"/>
  <c r="Q370" i="2"/>
  <c r="AC369" i="2"/>
  <c r="X369" i="2"/>
  <c r="Y369" i="2" s="1"/>
  <c r="U369" i="2"/>
  <c r="V369" i="2" s="1"/>
  <c r="T369" i="2"/>
  <c r="Q369" i="2"/>
  <c r="AC368" i="2"/>
  <c r="X368" i="2"/>
  <c r="Y368" i="2" s="1"/>
  <c r="U368" i="2"/>
  <c r="V368" i="2" s="1"/>
  <c r="T368" i="2"/>
  <c r="Q368" i="2"/>
  <c r="AC367" i="2"/>
  <c r="X367" i="2"/>
  <c r="Y367" i="2" s="1"/>
  <c r="U367" i="2"/>
  <c r="V367" i="2" s="1"/>
  <c r="T367" i="2"/>
  <c r="Q367" i="2"/>
  <c r="AC366" i="2"/>
  <c r="X366" i="2"/>
  <c r="Y366" i="2" s="1"/>
  <c r="U366" i="2"/>
  <c r="V366" i="2" s="1"/>
  <c r="T366" i="2"/>
  <c r="Q366" i="2"/>
  <c r="AC365" i="2"/>
  <c r="X365" i="2"/>
  <c r="Y365" i="2" s="1"/>
  <c r="U365" i="2"/>
  <c r="V365" i="2" s="1"/>
  <c r="T365" i="2"/>
  <c r="Q365" i="2"/>
  <c r="AC364" i="2"/>
  <c r="X364" i="2"/>
  <c r="Y364" i="2" s="1"/>
  <c r="U364" i="2"/>
  <c r="V364" i="2" s="1"/>
  <c r="T364" i="2"/>
  <c r="AC363" i="2"/>
  <c r="X363" i="2"/>
  <c r="Y363" i="2" s="1"/>
  <c r="T363" i="2"/>
  <c r="Q363" i="2"/>
  <c r="AC362" i="2"/>
  <c r="X362" i="2"/>
  <c r="Y362" i="2" s="1"/>
  <c r="V362" i="2"/>
  <c r="T362" i="2"/>
  <c r="Q362" i="2"/>
  <c r="AC361" i="2"/>
  <c r="X361" i="2"/>
  <c r="Y361" i="2" s="1"/>
  <c r="U361" i="2"/>
  <c r="V361" i="2" s="1"/>
  <c r="T361" i="2"/>
  <c r="Q361" i="2"/>
  <c r="AC360" i="2"/>
  <c r="X360" i="2"/>
  <c r="Y360" i="2" s="1"/>
  <c r="U360" i="2"/>
  <c r="V360" i="2" s="1"/>
  <c r="T360" i="2"/>
  <c r="Q360" i="2"/>
  <c r="AC359" i="2"/>
  <c r="X359" i="2"/>
  <c r="Y359" i="2" s="1"/>
  <c r="U359" i="2"/>
  <c r="V359" i="2" s="1"/>
  <c r="T359" i="2"/>
  <c r="Q359" i="2"/>
  <c r="AC358" i="2"/>
  <c r="X358" i="2"/>
  <c r="Y358" i="2" s="1"/>
  <c r="U358" i="2"/>
  <c r="V358" i="2" s="1"/>
  <c r="T358" i="2"/>
  <c r="Q358" i="2"/>
  <c r="AC357" i="2"/>
  <c r="X357" i="2"/>
  <c r="Y357" i="2" s="1"/>
  <c r="U357" i="2"/>
  <c r="V357" i="2" s="1"/>
  <c r="T357" i="2"/>
  <c r="Q357" i="2"/>
  <c r="AC356" i="2"/>
  <c r="X356" i="2"/>
  <c r="Y356" i="2" s="1"/>
  <c r="U356" i="2"/>
  <c r="V356" i="2" s="1"/>
  <c r="T356" i="2"/>
  <c r="Q356" i="2"/>
  <c r="AC355" i="2"/>
  <c r="X355" i="2"/>
  <c r="Y355" i="2" s="1"/>
  <c r="U355" i="2"/>
  <c r="V355" i="2" s="1"/>
  <c r="T355" i="2"/>
  <c r="Q355" i="2"/>
  <c r="AC354" i="2"/>
  <c r="X354" i="2"/>
  <c r="Y354" i="2" s="1"/>
  <c r="T354" i="2"/>
  <c r="Q354" i="2"/>
  <c r="AC353" i="2"/>
  <c r="X353" i="2"/>
  <c r="Y353" i="2" s="1"/>
  <c r="U353" i="2"/>
  <c r="V353" i="2" s="1"/>
  <c r="T353" i="2"/>
  <c r="Q353" i="2"/>
  <c r="AC352" i="2"/>
  <c r="X352" i="2"/>
  <c r="Y352" i="2" s="1"/>
  <c r="U352" i="2"/>
  <c r="V352" i="2" s="1"/>
  <c r="T352" i="2"/>
  <c r="Q352" i="2"/>
  <c r="AC351" i="2"/>
  <c r="X351" i="2"/>
  <c r="Y351" i="2" s="1"/>
  <c r="U351" i="2"/>
  <c r="V351" i="2" s="1"/>
  <c r="T351" i="2"/>
  <c r="Q351" i="2"/>
  <c r="AC350" i="2"/>
  <c r="X350" i="2"/>
  <c r="Y350" i="2" s="1"/>
  <c r="U350" i="2"/>
  <c r="V350" i="2" s="1"/>
  <c r="T350" i="2"/>
  <c r="Q350" i="2"/>
  <c r="AC349" i="2"/>
  <c r="X349" i="2"/>
  <c r="Y349" i="2" s="1"/>
  <c r="U349" i="2"/>
  <c r="V349" i="2" s="1"/>
  <c r="T349" i="2"/>
  <c r="Q349" i="2"/>
  <c r="AC348" i="2"/>
  <c r="X348" i="2"/>
  <c r="Y348" i="2" s="1"/>
  <c r="U348" i="2"/>
  <c r="V348" i="2" s="1"/>
  <c r="T348" i="2"/>
  <c r="Q348" i="2"/>
  <c r="AC347" i="2"/>
  <c r="X347" i="2"/>
  <c r="Y347" i="2" s="1"/>
  <c r="U347" i="2"/>
  <c r="V347" i="2" s="1"/>
  <c r="T347" i="2"/>
  <c r="Q347" i="2"/>
  <c r="AC346" i="2"/>
  <c r="X346" i="2"/>
  <c r="Y346" i="2" s="1"/>
  <c r="U346" i="2"/>
  <c r="V346" i="2" s="1"/>
  <c r="T346" i="2"/>
  <c r="Q346" i="2"/>
  <c r="AC345" i="2"/>
  <c r="X345" i="2"/>
  <c r="Y345" i="2" s="1"/>
  <c r="U345" i="2"/>
  <c r="V345" i="2" s="1"/>
  <c r="T345" i="2"/>
  <c r="Q345" i="2"/>
  <c r="AC344" i="2"/>
  <c r="X344" i="2"/>
  <c r="Y344" i="2" s="1"/>
  <c r="T344" i="2"/>
  <c r="AC343" i="2"/>
  <c r="X343" i="2"/>
  <c r="Y343" i="2" s="1"/>
  <c r="U343" i="2"/>
  <c r="V343" i="2" s="1"/>
  <c r="T343" i="2"/>
  <c r="Q343" i="2"/>
  <c r="AC342" i="2"/>
  <c r="X342" i="2"/>
  <c r="Y342" i="2" s="1"/>
  <c r="U342" i="2"/>
  <c r="V342" i="2" s="1"/>
  <c r="T342" i="2"/>
  <c r="Q342" i="2"/>
  <c r="AC341" i="2"/>
  <c r="X341" i="2"/>
  <c r="Y341" i="2" s="1"/>
  <c r="U341" i="2"/>
  <c r="V341" i="2" s="1"/>
  <c r="T341" i="2"/>
  <c r="Q341" i="2"/>
  <c r="AC340" i="2"/>
  <c r="X340" i="2"/>
  <c r="Y340" i="2" s="1"/>
  <c r="U340" i="2"/>
  <c r="V340" i="2" s="1"/>
  <c r="T340" i="2"/>
  <c r="Q340" i="2"/>
  <c r="AC339" i="2"/>
  <c r="X339" i="2"/>
  <c r="Y339" i="2" s="1"/>
  <c r="U339" i="2"/>
  <c r="V339" i="2" s="1"/>
  <c r="T339" i="2"/>
  <c r="AC338" i="2"/>
  <c r="X338" i="2"/>
  <c r="Y338" i="2" s="1"/>
  <c r="U338" i="2"/>
  <c r="V338" i="2" s="1"/>
  <c r="T338" i="2"/>
  <c r="Q338" i="2"/>
  <c r="AC337" i="2"/>
  <c r="X337" i="2"/>
  <c r="Y337" i="2" s="1"/>
  <c r="U337" i="2"/>
  <c r="V337" i="2" s="1"/>
  <c r="T337" i="2"/>
  <c r="Q337" i="2"/>
  <c r="AC336" i="2"/>
  <c r="X336" i="2"/>
  <c r="Y336" i="2" s="1"/>
  <c r="U336" i="2"/>
  <c r="V336" i="2" s="1"/>
  <c r="T336" i="2"/>
  <c r="Q336" i="2"/>
  <c r="AC335" i="2"/>
  <c r="X335" i="2"/>
  <c r="Y335" i="2" s="1"/>
  <c r="T335" i="2"/>
  <c r="Q335" i="2"/>
  <c r="AC334" i="2"/>
  <c r="X334" i="2"/>
  <c r="Y334" i="2" s="1"/>
  <c r="U334" i="2"/>
  <c r="V334" i="2" s="1"/>
  <c r="T334" i="2"/>
  <c r="Q334" i="2"/>
  <c r="AC333" i="2"/>
  <c r="X333" i="2"/>
  <c r="Y333" i="2" s="1"/>
  <c r="U333" i="2"/>
  <c r="V333" i="2" s="1"/>
  <c r="T333" i="2"/>
  <c r="Q333" i="2"/>
  <c r="AC332" i="2"/>
  <c r="X332" i="2"/>
  <c r="Y332" i="2" s="1"/>
  <c r="U332" i="2"/>
  <c r="V332" i="2" s="1"/>
  <c r="T332" i="2"/>
  <c r="Q332" i="2"/>
  <c r="AC331" i="2"/>
  <c r="X331" i="2"/>
  <c r="Y331" i="2" s="1"/>
  <c r="U331" i="2"/>
  <c r="V331" i="2" s="1"/>
  <c r="T331" i="2"/>
  <c r="Q331" i="2"/>
  <c r="AC330" i="2"/>
  <c r="X330" i="2"/>
  <c r="Y330" i="2" s="1"/>
  <c r="U330" i="2"/>
  <c r="V330" i="2" s="1"/>
  <c r="T330" i="2"/>
  <c r="Q330" i="2"/>
  <c r="AC329" i="2"/>
  <c r="X329" i="2"/>
  <c r="Y329" i="2" s="1"/>
  <c r="U329" i="2"/>
  <c r="V329" i="2" s="1"/>
  <c r="T329" i="2"/>
  <c r="Q329" i="2"/>
  <c r="AC328" i="2"/>
  <c r="X328" i="2"/>
  <c r="Y328" i="2" s="1"/>
  <c r="T328" i="2"/>
  <c r="Q328" i="2"/>
  <c r="AC327" i="2"/>
  <c r="X327" i="2"/>
  <c r="Y327" i="2" s="1"/>
  <c r="U327" i="2"/>
  <c r="V327" i="2" s="1"/>
  <c r="T327" i="2"/>
  <c r="Q327" i="2"/>
  <c r="AC326" i="2"/>
  <c r="X326" i="2"/>
  <c r="Y326" i="2" s="1"/>
  <c r="U326" i="2"/>
  <c r="V326" i="2" s="1"/>
  <c r="T326" i="2"/>
  <c r="Q326" i="2"/>
  <c r="AC325" i="2"/>
  <c r="X325" i="2"/>
  <c r="Y325" i="2" s="1"/>
  <c r="U325" i="2"/>
  <c r="V325" i="2" s="1"/>
  <c r="T325" i="2"/>
  <c r="Q325" i="2"/>
  <c r="AC324" i="2"/>
  <c r="X324" i="2"/>
  <c r="Y324" i="2" s="1"/>
  <c r="U324" i="2"/>
  <c r="V324" i="2" s="1"/>
  <c r="T324" i="2"/>
  <c r="Q324" i="2"/>
  <c r="AC323" i="2"/>
  <c r="X323" i="2"/>
  <c r="Y323" i="2" s="1"/>
  <c r="U323" i="2"/>
  <c r="V323" i="2" s="1"/>
  <c r="T323" i="2"/>
  <c r="Q323" i="2"/>
  <c r="AC322" i="2"/>
  <c r="X322" i="2"/>
  <c r="Y322" i="2" s="1"/>
  <c r="U322" i="2"/>
  <c r="V322" i="2" s="1"/>
  <c r="T322" i="2"/>
  <c r="Q322" i="2"/>
  <c r="AC321" i="2"/>
  <c r="X321" i="2"/>
  <c r="Y321" i="2" s="1"/>
  <c r="U321" i="2"/>
  <c r="V321" i="2" s="1"/>
  <c r="T321" i="2"/>
  <c r="Q321" i="2"/>
  <c r="AC320" i="2"/>
  <c r="X320" i="2"/>
  <c r="Y320" i="2" s="1"/>
  <c r="U320" i="2"/>
  <c r="V320" i="2" s="1"/>
  <c r="T320" i="2"/>
  <c r="Q320" i="2"/>
  <c r="AC319" i="2"/>
  <c r="X319" i="2"/>
  <c r="Y319" i="2" s="1"/>
  <c r="V319" i="2"/>
  <c r="T319" i="2"/>
  <c r="Q319" i="2"/>
  <c r="AC318" i="2"/>
  <c r="X318" i="2"/>
  <c r="Y318" i="2" s="1"/>
  <c r="U318" i="2"/>
  <c r="V318" i="2" s="1"/>
  <c r="T318" i="2"/>
  <c r="Q318" i="2"/>
  <c r="AC317" i="2"/>
  <c r="X317" i="2"/>
  <c r="Y317" i="2" s="1"/>
  <c r="U317" i="2"/>
  <c r="V317" i="2" s="1"/>
  <c r="T317" i="2"/>
  <c r="Q317" i="2"/>
  <c r="AC316" i="2"/>
  <c r="X316" i="2"/>
  <c r="Y316" i="2" s="1"/>
  <c r="V316" i="2"/>
  <c r="T316" i="2"/>
  <c r="Q316" i="2"/>
  <c r="AC315" i="2"/>
  <c r="X315" i="2"/>
  <c r="Y315" i="2" s="1"/>
  <c r="T315" i="2"/>
  <c r="Q315" i="2"/>
  <c r="AC314" i="2"/>
  <c r="X314" i="2"/>
  <c r="Y314" i="2" s="1"/>
  <c r="U314" i="2"/>
  <c r="V314" i="2" s="1"/>
  <c r="T314" i="2"/>
  <c r="Q314" i="2"/>
  <c r="AC313" i="2"/>
  <c r="X313" i="2"/>
  <c r="Y313" i="2" s="1"/>
  <c r="U313" i="2"/>
  <c r="V313" i="2" s="1"/>
  <c r="T313" i="2"/>
  <c r="Q313" i="2"/>
  <c r="AC312" i="2"/>
  <c r="X312" i="2"/>
  <c r="Y312" i="2" s="1"/>
  <c r="U312" i="2"/>
  <c r="V312" i="2" s="1"/>
  <c r="T312" i="2"/>
  <c r="Q312" i="2"/>
  <c r="AC311" i="2"/>
  <c r="X311" i="2"/>
  <c r="Y311" i="2" s="1"/>
  <c r="T311" i="2"/>
  <c r="Q311" i="2"/>
  <c r="AC310" i="2"/>
  <c r="X310" i="2"/>
  <c r="Y310" i="2" s="1"/>
  <c r="U310" i="2"/>
  <c r="V310" i="2" s="1"/>
  <c r="T310" i="2"/>
  <c r="Q310" i="2"/>
  <c r="AC309" i="2"/>
  <c r="X309" i="2"/>
  <c r="Y309" i="2" s="1"/>
  <c r="U309" i="2"/>
  <c r="V309" i="2" s="1"/>
  <c r="T309" i="2"/>
  <c r="Q309" i="2"/>
  <c r="AC308" i="2"/>
  <c r="X308" i="2"/>
  <c r="Y308" i="2" s="1"/>
  <c r="U308" i="2"/>
  <c r="V308" i="2" s="1"/>
  <c r="T308" i="2"/>
  <c r="Q308" i="2"/>
  <c r="AC307" i="2"/>
  <c r="X307" i="2"/>
  <c r="Y307" i="2" s="1"/>
  <c r="U307" i="2"/>
  <c r="V307" i="2" s="1"/>
  <c r="T307" i="2"/>
  <c r="Q307" i="2"/>
  <c r="AC306" i="2"/>
  <c r="X306" i="2"/>
  <c r="Y306" i="2" s="1"/>
  <c r="U306" i="2"/>
  <c r="V306" i="2" s="1"/>
  <c r="T306" i="2"/>
  <c r="Q306" i="2"/>
  <c r="AC305" i="2"/>
  <c r="X305" i="2"/>
  <c r="Y305" i="2" s="1"/>
  <c r="U305" i="2"/>
  <c r="V305" i="2" s="1"/>
  <c r="T305" i="2"/>
  <c r="Q305" i="2"/>
  <c r="AC304" i="2"/>
  <c r="X304" i="2"/>
  <c r="Y304" i="2" s="1"/>
  <c r="T304" i="2"/>
  <c r="Q304" i="2"/>
  <c r="AC303" i="2"/>
  <c r="X303" i="2"/>
  <c r="Y303" i="2" s="1"/>
  <c r="U303" i="2"/>
  <c r="V303" i="2" s="1"/>
  <c r="T303" i="2"/>
  <c r="Q303" i="2"/>
  <c r="AC302" i="2"/>
  <c r="X302" i="2"/>
  <c r="Y302" i="2" s="1"/>
  <c r="U302" i="2"/>
  <c r="V302" i="2" s="1"/>
  <c r="T302" i="2"/>
  <c r="Q302" i="2"/>
  <c r="AC301" i="2"/>
  <c r="X301" i="2"/>
  <c r="Y301" i="2" s="1"/>
  <c r="U301" i="2"/>
  <c r="V301" i="2" s="1"/>
  <c r="T301" i="2"/>
  <c r="Q301" i="2"/>
  <c r="AC300" i="2"/>
  <c r="X300" i="2"/>
  <c r="Y300" i="2" s="1"/>
  <c r="U300" i="2"/>
  <c r="V300" i="2" s="1"/>
  <c r="T300" i="2"/>
  <c r="Q300" i="2"/>
  <c r="AC299" i="2"/>
  <c r="X299" i="2"/>
  <c r="Y299" i="2" s="1"/>
  <c r="U299" i="2"/>
  <c r="V299" i="2" s="1"/>
  <c r="T299" i="2"/>
  <c r="Q299" i="2"/>
  <c r="AC298" i="2"/>
  <c r="X298" i="2"/>
  <c r="Y298" i="2" s="1"/>
  <c r="U298" i="2"/>
  <c r="V298" i="2" s="1"/>
  <c r="T298" i="2"/>
  <c r="Q298" i="2"/>
  <c r="AC297" i="2"/>
  <c r="X297" i="2"/>
  <c r="Y297" i="2" s="1"/>
  <c r="U297" i="2"/>
  <c r="V297" i="2" s="1"/>
  <c r="T297" i="2"/>
  <c r="Q297" i="2"/>
  <c r="AC296" i="2"/>
  <c r="X296" i="2"/>
  <c r="Y296" i="2" s="1"/>
  <c r="U296" i="2"/>
  <c r="V296" i="2" s="1"/>
  <c r="T296" i="2"/>
  <c r="Q296" i="2"/>
  <c r="AC295" i="2"/>
  <c r="X295" i="2"/>
  <c r="Y295" i="2" s="1"/>
  <c r="T295" i="2"/>
  <c r="Q295" i="2"/>
  <c r="AC294" i="2"/>
  <c r="X294" i="2"/>
  <c r="Y294" i="2" s="1"/>
  <c r="U294" i="2"/>
  <c r="V294" i="2" s="1"/>
  <c r="T294" i="2"/>
  <c r="Q294" i="2"/>
  <c r="AC293" i="2"/>
  <c r="X293" i="2"/>
  <c r="Y293" i="2" s="1"/>
  <c r="U293" i="2"/>
  <c r="V293" i="2" s="1"/>
  <c r="T293" i="2"/>
  <c r="Q293" i="2"/>
  <c r="AC292" i="2"/>
  <c r="X292" i="2"/>
  <c r="Y292" i="2" s="1"/>
  <c r="U292" i="2"/>
  <c r="V292" i="2" s="1"/>
  <c r="T292" i="2"/>
  <c r="Q292" i="2"/>
  <c r="AC291" i="2"/>
  <c r="X291" i="2"/>
  <c r="Y291" i="2" s="1"/>
  <c r="U291" i="2"/>
  <c r="V291" i="2" s="1"/>
  <c r="T291" i="2"/>
  <c r="Q291" i="2"/>
  <c r="AC290" i="2"/>
  <c r="X290" i="2"/>
  <c r="Y290" i="2" s="1"/>
  <c r="U290" i="2"/>
  <c r="V290" i="2" s="1"/>
  <c r="T290" i="2"/>
  <c r="Q290" i="2"/>
  <c r="AC289" i="2"/>
  <c r="X289" i="2"/>
  <c r="Y289" i="2" s="1"/>
  <c r="U289" i="2"/>
  <c r="V289" i="2" s="1"/>
  <c r="T289" i="2"/>
  <c r="Q289" i="2"/>
  <c r="AC288" i="2"/>
  <c r="X288" i="2"/>
  <c r="Y288" i="2" s="1"/>
  <c r="U288" i="2"/>
  <c r="V288" i="2" s="1"/>
  <c r="T288" i="2"/>
  <c r="Q288" i="2"/>
  <c r="AC287" i="2"/>
  <c r="X287" i="2"/>
  <c r="Y287" i="2" s="1"/>
  <c r="U287" i="2"/>
  <c r="V287" i="2" s="1"/>
  <c r="T287" i="2"/>
  <c r="Q287" i="2"/>
  <c r="AC286" i="2"/>
  <c r="X286" i="2"/>
  <c r="Y286" i="2" s="1"/>
  <c r="T286" i="2"/>
  <c r="Q286" i="2"/>
  <c r="AC285" i="2"/>
  <c r="X285" i="2"/>
  <c r="Y285" i="2" s="1"/>
  <c r="T285" i="2"/>
  <c r="Q285" i="2"/>
  <c r="AC284" i="2"/>
  <c r="X284" i="2"/>
  <c r="Y284" i="2" s="1"/>
  <c r="U284" i="2"/>
  <c r="V284" i="2" s="1"/>
  <c r="T284" i="2"/>
  <c r="Q284" i="2"/>
  <c r="AC283" i="2"/>
  <c r="X283" i="2"/>
  <c r="Y283" i="2" s="1"/>
  <c r="U283" i="2"/>
  <c r="V283" i="2" s="1"/>
  <c r="T283" i="2"/>
  <c r="Q283" i="2"/>
  <c r="AC282" i="2"/>
  <c r="X282" i="2"/>
  <c r="Y282" i="2" s="1"/>
  <c r="U282" i="2"/>
  <c r="V282" i="2" s="1"/>
  <c r="T282" i="2"/>
  <c r="Q282" i="2"/>
  <c r="AC281" i="2"/>
  <c r="X281" i="2"/>
  <c r="Y281" i="2" s="1"/>
  <c r="U281" i="2"/>
  <c r="V281" i="2" s="1"/>
  <c r="T281" i="2"/>
  <c r="Q281" i="2"/>
  <c r="AC280" i="2"/>
  <c r="X280" i="2"/>
  <c r="Y280" i="2" s="1"/>
  <c r="U280" i="2"/>
  <c r="V280" i="2" s="1"/>
  <c r="T280" i="2"/>
  <c r="Q280" i="2"/>
  <c r="AC279" i="2"/>
  <c r="X279" i="2"/>
  <c r="Y279" i="2" s="1"/>
  <c r="U279" i="2"/>
  <c r="V279" i="2" s="1"/>
  <c r="T279" i="2"/>
  <c r="Q279" i="2"/>
  <c r="AC278" i="2"/>
  <c r="X278" i="2"/>
  <c r="Y278" i="2" s="1"/>
  <c r="U278" i="2"/>
  <c r="V278" i="2" s="1"/>
  <c r="T278" i="2"/>
  <c r="Q278" i="2"/>
  <c r="AC277" i="2"/>
  <c r="X277" i="2"/>
  <c r="Y277" i="2" s="1"/>
  <c r="U277" i="2"/>
  <c r="V277" i="2" s="1"/>
  <c r="T277" i="2"/>
  <c r="Q277" i="2"/>
  <c r="AC276" i="2"/>
  <c r="X276" i="2"/>
  <c r="Y276" i="2" s="1"/>
  <c r="U276" i="2"/>
  <c r="V276" i="2" s="1"/>
  <c r="T276" i="2"/>
  <c r="Q276" i="2"/>
  <c r="AC275" i="2"/>
  <c r="X275" i="2"/>
  <c r="Y275" i="2" s="1"/>
  <c r="U275" i="2"/>
  <c r="V275" i="2" s="1"/>
  <c r="T275" i="2"/>
  <c r="Q275" i="2"/>
  <c r="AC274" i="2"/>
  <c r="X274" i="2"/>
  <c r="Y274" i="2" s="1"/>
  <c r="U274" i="2"/>
  <c r="V274" i="2" s="1"/>
  <c r="T274" i="2"/>
  <c r="Q274" i="2"/>
  <c r="AC273" i="2"/>
  <c r="X273" i="2"/>
  <c r="Y273" i="2" s="1"/>
  <c r="U273" i="2"/>
  <c r="V273" i="2" s="1"/>
  <c r="T273" i="2"/>
  <c r="Q273" i="2"/>
  <c r="AC272" i="2"/>
  <c r="X272" i="2"/>
  <c r="Y272" i="2" s="1"/>
  <c r="U272" i="2"/>
  <c r="V272" i="2" s="1"/>
  <c r="T272" i="2"/>
  <c r="Q272" i="2"/>
  <c r="AC271" i="2"/>
  <c r="X271" i="2"/>
  <c r="Y271" i="2" s="1"/>
  <c r="T271" i="2"/>
  <c r="Q271" i="2"/>
  <c r="AC270" i="2"/>
  <c r="X270" i="2"/>
  <c r="Y270" i="2" s="1"/>
  <c r="T270" i="2"/>
  <c r="AC269" i="2"/>
  <c r="X269" i="2"/>
  <c r="Y269" i="2" s="1"/>
  <c r="U269" i="2"/>
  <c r="V269" i="2" s="1"/>
  <c r="T269" i="2"/>
  <c r="Q269" i="2"/>
  <c r="AC268" i="2"/>
  <c r="X268" i="2"/>
  <c r="Y268" i="2" s="1"/>
  <c r="U268" i="2"/>
  <c r="V268" i="2" s="1"/>
  <c r="T268" i="2"/>
  <c r="Q268" i="2"/>
  <c r="AC267" i="2"/>
  <c r="X267" i="2"/>
  <c r="Y267" i="2" s="1"/>
  <c r="U267" i="2"/>
  <c r="V267" i="2" s="1"/>
  <c r="T267" i="2"/>
  <c r="Q267" i="2"/>
  <c r="AC266" i="2"/>
  <c r="X266" i="2"/>
  <c r="Y266" i="2" s="1"/>
  <c r="U266" i="2"/>
  <c r="V266" i="2" s="1"/>
  <c r="T266" i="2"/>
  <c r="Q266" i="2"/>
  <c r="AC265" i="2"/>
  <c r="X265" i="2"/>
  <c r="Y265" i="2" s="1"/>
  <c r="T265" i="2"/>
  <c r="AC264" i="2"/>
  <c r="X264" i="2"/>
  <c r="Y264" i="2" s="1"/>
  <c r="U264" i="2"/>
  <c r="V264" i="2" s="1"/>
  <c r="T264" i="2"/>
  <c r="Q264" i="2"/>
  <c r="AC263" i="2"/>
  <c r="X263" i="2"/>
  <c r="Y263" i="2" s="1"/>
  <c r="U263" i="2"/>
  <c r="V263" i="2" s="1"/>
  <c r="T263" i="2"/>
  <c r="Q263" i="2"/>
  <c r="AC262" i="2"/>
  <c r="X262" i="2"/>
  <c r="Y262" i="2" s="1"/>
  <c r="U262" i="2"/>
  <c r="V262" i="2" s="1"/>
  <c r="T262" i="2"/>
  <c r="Q262" i="2"/>
  <c r="AC261" i="2"/>
  <c r="X261" i="2"/>
  <c r="Y261" i="2" s="1"/>
  <c r="T261" i="2"/>
  <c r="Q261" i="2"/>
  <c r="AC260" i="2"/>
  <c r="X260" i="2"/>
  <c r="Y260" i="2" s="1"/>
  <c r="U260" i="2"/>
  <c r="V260" i="2" s="1"/>
  <c r="T260" i="2"/>
  <c r="Q260" i="2"/>
  <c r="AC259" i="2"/>
  <c r="X259" i="2"/>
  <c r="Y259" i="2" s="1"/>
  <c r="U259" i="2"/>
  <c r="V259" i="2" s="1"/>
  <c r="T259" i="2"/>
  <c r="Q259" i="2"/>
  <c r="AC258" i="2"/>
  <c r="X258" i="2"/>
  <c r="Y258" i="2" s="1"/>
  <c r="U258" i="2"/>
  <c r="V258" i="2" s="1"/>
  <c r="T258" i="2"/>
  <c r="Q258" i="2"/>
  <c r="AC257" i="2"/>
  <c r="X257" i="2"/>
  <c r="Y257" i="2" s="1"/>
  <c r="U257" i="2"/>
  <c r="V257" i="2" s="1"/>
  <c r="T257" i="2"/>
  <c r="Q257" i="2"/>
  <c r="AC256" i="2"/>
  <c r="X256" i="2"/>
  <c r="Y256" i="2" s="1"/>
  <c r="U256" i="2"/>
  <c r="V256" i="2" s="1"/>
  <c r="T256" i="2"/>
  <c r="Q256" i="2"/>
  <c r="AC255" i="2"/>
  <c r="X255" i="2"/>
  <c r="Y255" i="2" s="1"/>
  <c r="U255" i="2"/>
  <c r="V255" i="2" s="1"/>
  <c r="T255" i="2"/>
  <c r="Q255" i="2"/>
  <c r="AC254" i="2"/>
  <c r="X254" i="2"/>
  <c r="Y254" i="2" s="1"/>
  <c r="U254" i="2"/>
  <c r="V254" i="2" s="1"/>
  <c r="T254" i="2"/>
  <c r="Q254" i="2"/>
  <c r="AC253" i="2"/>
  <c r="X253" i="2"/>
  <c r="Y253" i="2" s="1"/>
  <c r="U253" i="2"/>
  <c r="V253" i="2" s="1"/>
  <c r="T253" i="2"/>
  <c r="Q253" i="2"/>
  <c r="AC252" i="2"/>
  <c r="X252" i="2"/>
  <c r="Y252" i="2" s="1"/>
  <c r="U252" i="2"/>
  <c r="V252" i="2" s="1"/>
  <c r="T252" i="2"/>
  <c r="Q252" i="2"/>
  <c r="AC251" i="2"/>
  <c r="X251" i="2"/>
  <c r="Y251" i="2" s="1"/>
  <c r="U251" i="2"/>
  <c r="V251" i="2" s="1"/>
  <c r="T251" i="2"/>
  <c r="Q251" i="2"/>
  <c r="AC250" i="2"/>
  <c r="X250" i="2"/>
  <c r="Y250" i="2" s="1"/>
  <c r="U250" i="2"/>
  <c r="V250" i="2" s="1"/>
  <c r="T250" i="2"/>
  <c r="Q250" i="2"/>
  <c r="AC249" i="2"/>
  <c r="X249" i="2"/>
  <c r="Y249" i="2" s="1"/>
  <c r="U249" i="2"/>
  <c r="V249" i="2" s="1"/>
  <c r="T249" i="2"/>
  <c r="Q249" i="2"/>
  <c r="AC248" i="2"/>
  <c r="X248" i="2"/>
  <c r="Y248" i="2" s="1"/>
  <c r="U248" i="2"/>
  <c r="V248" i="2" s="1"/>
  <c r="T248" i="2"/>
  <c r="Q248" i="2"/>
  <c r="AC247" i="2"/>
  <c r="X247" i="2"/>
  <c r="Y247" i="2" s="1"/>
  <c r="U247" i="2"/>
  <c r="V247" i="2" s="1"/>
  <c r="T247" i="2"/>
  <c r="Q247" i="2"/>
  <c r="AC246" i="2"/>
  <c r="X246" i="2"/>
  <c r="Y246" i="2" s="1"/>
  <c r="U246" i="2"/>
  <c r="V246" i="2" s="1"/>
  <c r="T246" i="2"/>
  <c r="Q246" i="2"/>
  <c r="AC245" i="2"/>
  <c r="X245" i="2"/>
  <c r="Y245" i="2" s="1"/>
  <c r="U245" i="2"/>
  <c r="V245" i="2" s="1"/>
  <c r="T245" i="2"/>
  <c r="Q245" i="2"/>
  <c r="AC244" i="2"/>
  <c r="X244" i="2"/>
  <c r="Y244" i="2" s="1"/>
  <c r="U244" i="2"/>
  <c r="V244" i="2" s="1"/>
  <c r="T244" i="2"/>
  <c r="Q244" i="2"/>
  <c r="AC243" i="2"/>
  <c r="X243" i="2"/>
  <c r="Y243" i="2" s="1"/>
  <c r="U243" i="2"/>
  <c r="V243" i="2" s="1"/>
  <c r="T243" i="2"/>
  <c r="Q243" i="2"/>
  <c r="AC242" i="2"/>
  <c r="X242" i="2"/>
  <c r="Y242" i="2" s="1"/>
  <c r="U242" i="2"/>
  <c r="V242" i="2" s="1"/>
  <c r="T242" i="2"/>
  <c r="Q242" i="2"/>
  <c r="AC241" i="2"/>
  <c r="X241" i="2"/>
  <c r="Y241" i="2" s="1"/>
  <c r="U241" i="2"/>
  <c r="V241" i="2" s="1"/>
  <c r="T241" i="2"/>
  <c r="Q241" i="2"/>
  <c r="AC240" i="2"/>
  <c r="X240" i="2"/>
  <c r="Y240" i="2" s="1"/>
  <c r="U240" i="2"/>
  <c r="V240" i="2" s="1"/>
  <c r="T240" i="2"/>
  <c r="Q240" i="2"/>
  <c r="AC239" i="2"/>
  <c r="X239" i="2"/>
  <c r="Y239" i="2" s="1"/>
  <c r="U239" i="2"/>
  <c r="V239" i="2" s="1"/>
  <c r="T239" i="2"/>
  <c r="Q239" i="2"/>
  <c r="AC238" i="2"/>
  <c r="X238" i="2"/>
  <c r="Y238" i="2" s="1"/>
  <c r="U238" i="2"/>
  <c r="V238" i="2" s="1"/>
  <c r="T238" i="2"/>
  <c r="Q238" i="2"/>
  <c r="AC237" i="2"/>
  <c r="X237" i="2"/>
  <c r="Y237" i="2" s="1"/>
  <c r="U237" i="2"/>
  <c r="V237" i="2" s="1"/>
  <c r="T237" i="2"/>
  <c r="Q237" i="2"/>
  <c r="AC236" i="2"/>
  <c r="X236" i="2"/>
  <c r="Y236" i="2" s="1"/>
  <c r="U236" i="2"/>
  <c r="V236" i="2" s="1"/>
  <c r="T236" i="2"/>
  <c r="Q236" i="2"/>
  <c r="AC235" i="2"/>
  <c r="X235" i="2"/>
  <c r="Y235" i="2" s="1"/>
  <c r="U235" i="2"/>
  <c r="V235" i="2" s="1"/>
  <c r="T235" i="2"/>
  <c r="Q235" i="2"/>
  <c r="AC234" i="2"/>
  <c r="X234" i="2"/>
  <c r="Y234" i="2" s="1"/>
  <c r="U234" i="2"/>
  <c r="V234" i="2" s="1"/>
  <c r="T234" i="2"/>
  <c r="Q234" i="2"/>
  <c r="AC233" i="2"/>
  <c r="X233" i="2"/>
  <c r="Y233" i="2" s="1"/>
  <c r="U233" i="2"/>
  <c r="V233" i="2" s="1"/>
  <c r="T233" i="2"/>
  <c r="Q233" i="2"/>
  <c r="AC232" i="2"/>
  <c r="X232" i="2"/>
  <c r="Y232" i="2" s="1"/>
  <c r="U232" i="2"/>
  <c r="V232" i="2" s="1"/>
  <c r="T232" i="2"/>
  <c r="Q232" i="2"/>
  <c r="AC231" i="2"/>
  <c r="X231" i="2"/>
  <c r="Y231" i="2" s="1"/>
  <c r="U231" i="2"/>
  <c r="V231" i="2" s="1"/>
  <c r="T231" i="2"/>
  <c r="Q231" i="2"/>
  <c r="AC230" i="2"/>
  <c r="X230" i="2"/>
  <c r="Y230" i="2" s="1"/>
  <c r="U230" i="2"/>
  <c r="V230" i="2" s="1"/>
  <c r="T230" i="2"/>
  <c r="Q230" i="2"/>
  <c r="AC229" i="2"/>
  <c r="X229" i="2"/>
  <c r="Y229" i="2" s="1"/>
  <c r="U229" i="2"/>
  <c r="V229" i="2" s="1"/>
  <c r="T229" i="2"/>
  <c r="Q229" i="2"/>
  <c r="AC228" i="2"/>
  <c r="X228" i="2"/>
  <c r="Y228" i="2" s="1"/>
  <c r="U228" i="2"/>
  <c r="V228" i="2" s="1"/>
  <c r="T228" i="2"/>
  <c r="Q228" i="2"/>
  <c r="AC227" i="2"/>
  <c r="X227" i="2"/>
  <c r="Y227" i="2" s="1"/>
  <c r="U227" i="2"/>
  <c r="V227" i="2" s="1"/>
  <c r="T227" i="2"/>
  <c r="Q227" i="2"/>
  <c r="AC226" i="2"/>
  <c r="X226" i="2"/>
  <c r="Y226" i="2" s="1"/>
  <c r="T226" i="2"/>
  <c r="Q226" i="2"/>
  <c r="AC225" i="2"/>
  <c r="X225" i="2"/>
  <c r="Y225" i="2" s="1"/>
  <c r="U225" i="2"/>
  <c r="V225" i="2" s="1"/>
  <c r="T225" i="2"/>
  <c r="Q225" i="2"/>
  <c r="AC224" i="2"/>
  <c r="X224" i="2"/>
  <c r="Y224" i="2" s="1"/>
  <c r="U224" i="2"/>
  <c r="V224" i="2" s="1"/>
  <c r="T224" i="2"/>
  <c r="Q224" i="2"/>
  <c r="AC223" i="2"/>
  <c r="X223" i="2"/>
  <c r="Y223" i="2" s="1"/>
  <c r="U223" i="2"/>
  <c r="V223" i="2" s="1"/>
  <c r="T223" i="2"/>
  <c r="Q223" i="2"/>
  <c r="AC222" i="2"/>
  <c r="X222" i="2"/>
  <c r="Y222" i="2" s="1"/>
  <c r="U222" i="2"/>
  <c r="V222" i="2" s="1"/>
  <c r="T222" i="2"/>
  <c r="Q222" i="2"/>
  <c r="AC221" i="2"/>
  <c r="X221" i="2"/>
  <c r="Y221" i="2" s="1"/>
  <c r="U221" i="2"/>
  <c r="V221" i="2" s="1"/>
  <c r="T221" i="2"/>
  <c r="Q221" i="2"/>
  <c r="AC220" i="2"/>
  <c r="X220" i="2"/>
  <c r="Y220" i="2" s="1"/>
  <c r="U220" i="2"/>
  <c r="V220" i="2" s="1"/>
  <c r="T220" i="2"/>
  <c r="Q220" i="2"/>
  <c r="AC219" i="2"/>
  <c r="X219" i="2"/>
  <c r="Y219" i="2" s="1"/>
  <c r="U219" i="2"/>
  <c r="V219" i="2" s="1"/>
  <c r="T219" i="2"/>
  <c r="Q219" i="2"/>
  <c r="AC218" i="2"/>
  <c r="X218" i="2"/>
  <c r="Y218" i="2" s="1"/>
  <c r="U218" i="2"/>
  <c r="V218" i="2" s="1"/>
  <c r="T218" i="2"/>
  <c r="Q218" i="2"/>
  <c r="AC217" i="2"/>
  <c r="X217" i="2"/>
  <c r="Y217" i="2" s="1"/>
  <c r="U217" i="2"/>
  <c r="V217" i="2" s="1"/>
  <c r="T217" i="2"/>
  <c r="Q217" i="2"/>
  <c r="AC216" i="2"/>
  <c r="X216" i="2"/>
  <c r="Y216" i="2" s="1"/>
  <c r="U216" i="2"/>
  <c r="V216" i="2" s="1"/>
  <c r="T216" i="2"/>
  <c r="Q216" i="2"/>
  <c r="AC215" i="2"/>
  <c r="X215" i="2"/>
  <c r="Y215" i="2" s="1"/>
  <c r="U215" i="2"/>
  <c r="V215" i="2" s="1"/>
  <c r="T215" i="2"/>
  <c r="Q215" i="2"/>
  <c r="AC214" i="2"/>
  <c r="X214" i="2"/>
  <c r="Y214" i="2" s="1"/>
  <c r="U214" i="2"/>
  <c r="V214" i="2" s="1"/>
  <c r="T214" i="2"/>
  <c r="Q214" i="2"/>
  <c r="AC213" i="2"/>
  <c r="X213" i="2"/>
  <c r="Y213" i="2" s="1"/>
  <c r="U213" i="2"/>
  <c r="V213" i="2" s="1"/>
  <c r="T213" i="2"/>
  <c r="Q213" i="2"/>
  <c r="AC212" i="2"/>
  <c r="X212" i="2"/>
  <c r="Y212" i="2" s="1"/>
  <c r="U212" i="2"/>
  <c r="V212" i="2" s="1"/>
  <c r="T212" i="2"/>
  <c r="Q212" i="2"/>
  <c r="AC211" i="2"/>
  <c r="X211" i="2"/>
  <c r="Y211" i="2" s="1"/>
  <c r="U211" i="2"/>
  <c r="V211" i="2" s="1"/>
  <c r="T211" i="2"/>
  <c r="Q211" i="2"/>
  <c r="AC210" i="2"/>
  <c r="X210" i="2"/>
  <c r="Y210" i="2" s="1"/>
  <c r="U210" i="2"/>
  <c r="V210" i="2" s="1"/>
  <c r="T210" i="2"/>
  <c r="Q210" i="2"/>
  <c r="AC209" i="2"/>
  <c r="X209" i="2"/>
  <c r="Y209" i="2" s="1"/>
  <c r="U209" i="2"/>
  <c r="V209" i="2" s="1"/>
  <c r="T209" i="2"/>
  <c r="Q209" i="2"/>
  <c r="AC208" i="2"/>
  <c r="X208" i="2"/>
  <c r="Y208" i="2" s="1"/>
  <c r="U208" i="2"/>
  <c r="V208" i="2" s="1"/>
  <c r="T208" i="2"/>
  <c r="Q208" i="2"/>
  <c r="AC207" i="2"/>
  <c r="X207" i="2"/>
  <c r="Y207" i="2" s="1"/>
  <c r="U207" i="2"/>
  <c r="V207" i="2" s="1"/>
  <c r="T207" i="2"/>
  <c r="Q207" i="2"/>
  <c r="AC206" i="2"/>
  <c r="X206" i="2"/>
  <c r="Y206" i="2" s="1"/>
  <c r="U206" i="2"/>
  <c r="V206" i="2" s="1"/>
  <c r="T206" i="2"/>
  <c r="Q206" i="2"/>
  <c r="AC205" i="2"/>
  <c r="X205" i="2"/>
  <c r="Y205" i="2" s="1"/>
  <c r="U205" i="2"/>
  <c r="V205" i="2" s="1"/>
  <c r="T205" i="2"/>
  <c r="Q205" i="2"/>
  <c r="AC204" i="2"/>
  <c r="X204" i="2"/>
  <c r="Y204" i="2" s="1"/>
  <c r="U204" i="2"/>
  <c r="V204" i="2" s="1"/>
  <c r="T204" i="2"/>
  <c r="Q204" i="2"/>
  <c r="AC203" i="2"/>
  <c r="X203" i="2"/>
  <c r="Y203" i="2" s="1"/>
  <c r="U203" i="2"/>
  <c r="V203" i="2" s="1"/>
  <c r="T203" i="2"/>
  <c r="Q203" i="2"/>
  <c r="AC202" i="2"/>
  <c r="X202" i="2"/>
  <c r="Y202" i="2" s="1"/>
  <c r="U202" i="2"/>
  <c r="V202" i="2" s="1"/>
  <c r="T202" i="2"/>
  <c r="Q202" i="2"/>
  <c r="AC201" i="2"/>
  <c r="X201" i="2"/>
  <c r="Y201" i="2" s="1"/>
  <c r="U201" i="2"/>
  <c r="V201" i="2" s="1"/>
  <c r="T201" i="2"/>
  <c r="Q201" i="2"/>
  <c r="AC200" i="2"/>
  <c r="X200" i="2"/>
  <c r="Y200" i="2" s="1"/>
  <c r="U200" i="2"/>
  <c r="V200" i="2" s="1"/>
  <c r="T200" i="2"/>
  <c r="Q200" i="2"/>
  <c r="AC199" i="2"/>
  <c r="X199" i="2"/>
  <c r="Y199" i="2" s="1"/>
  <c r="T199" i="2"/>
  <c r="Q199" i="2"/>
  <c r="AC198" i="2"/>
  <c r="X198" i="2"/>
  <c r="Y198" i="2" s="1"/>
  <c r="U198" i="2"/>
  <c r="V198" i="2" s="1"/>
  <c r="T198" i="2"/>
  <c r="Q198" i="2"/>
  <c r="AC197" i="2"/>
  <c r="X197" i="2"/>
  <c r="Y197" i="2" s="1"/>
  <c r="U197" i="2"/>
  <c r="V197" i="2" s="1"/>
  <c r="T197" i="2"/>
  <c r="Q197" i="2"/>
  <c r="AC196" i="2"/>
  <c r="X196" i="2"/>
  <c r="Y196" i="2" s="1"/>
  <c r="U196" i="2"/>
  <c r="V196" i="2" s="1"/>
  <c r="T196" i="2"/>
  <c r="Q196" i="2"/>
  <c r="AC195" i="2"/>
  <c r="X195" i="2"/>
  <c r="Y195" i="2" s="1"/>
  <c r="U195" i="2"/>
  <c r="V195" i="2" s="1"/>
  <c r="T195" i="2"/>
  <c r="Q195" i="2"/>
  <c r="AC194" i="2"/>
  <c r="X194" i="2"/>
  <c r="Y194" i="2" s="1"/>
  <c r="U194" i="2"/>
  <c r="V194" i="2" s="1"/>
  <c r="T194" i="2"/>
  <c r="Q194" i="2"/>
  <c r="AC193" i="2"/>
  <c r="X193" i="2"/>
  <c r="Y193" i="2" s="1"/>
  <c r="U193" i="2"/>
  <c r="V193" i="2" s="1"/>
  <c r="T193" i="2"/>
  <c r="Q193" i="2"/>
  <c r="AC192" i="2"/>
  <c r="X192" i="2"/>
  <c r="Y192" i="2" s="1"/>
  <c r="U192" i="2"/>
  <c r="V192" i="2" s="1"/>
  <c r="T192" i="2"/>
  <c r="Q192" i="2"/>
  <c r="AC191" i="2"/>
  <c r="X191" i="2"/>
  <c r="Y191" i="2" s="1"/>
  <c r="U191" i="2"/>
  <c r="V191" i="2" s="1"/>
  <c r="T191" i="2"/>
  <c r="Q191" i="2"/>
  <c r="AC190" i="2"/>
  <c r="X190" i="2"/>
  <c r="Y190" i="2" s="1"/>
  <c r="U190" i="2"/>
  <c r="V190" i="2" s="1"/>
  <c r="T190" i="2"/>
  <c r="Q190" i="2"/>
  <c r="AC189" i="2"/>
  <c r="X189" i="2"/>
  <c r="Y189" i="2" s="1"/>
  <c r="U189" i="2"/>
  <c r="V189" i="2" s="1"/>
  <c r="T189" i="2"/>
  <c r="Q189" i="2"/>
  <c r="AC188" i="2"/>
  <c r="X188" i="2"/>
  <c r="Y188" i="2" s="1"/>
  <c r="U188" i="2"/>
  <c r="V188" i="2" s="1"/>
  <c r="T188" i="2"/>
  <c r="Q188" i="2"/>
  <c r="AC187" i="2"/>
  <c r="X187" i="2"/>
  <c r="Y187" i="2" s="1"/>
  <c r="U187" i="2"/>
  <c r="V187" i="2" s="1"/>
  <c r="T187" i="2"/>
  <c r="Q187" i="2"/>
  <c r="AC186" i="2"/>
  <c r="X186" i="2"/>
  <c r="Y186" i="2" s="1"/>
  <c r="U186" i="2"/>
  <c r="V186" i="2" s="1"/>
  <c r="T186" i="2"/>
  <c r="Q186" i="2"/>
  <c r="AC185" i="2"/>
  <c r="X185" i="2"/>
  <c r="Y185" i="2" s="1"/>
  <c r="U185" i="2"/>
  <c r="V185" i="2" s="1"/>
  <c r="T185" i="2"/>
  <c r="Q185" i="2"/>
  <c r="AC184" i="2"/>
  <c r="X184" i="2"/>
  <c r="Y184" i="2" s="1"/>
  <c r="U184" i="2"/>
  <c r="V184" i="2" s="1"/>
  <c r="T184" i="2"/>
  <c r="Q184" i="2"/>
  <c r="AC183" i="2"/>
  <c r="X183" i="2"/>
  <c r="Y183" i="2" s="1"/>
  <c r="U183" i="2"/>
  <c r="V183" i="2" s="1"/>
  <c r="T183" i="2"/>
  <c r="Q183" i="2"/>
  <c r="AC182" i="2"/>
  <c r="X182" i="2"/>
  <c r="Y182" i="2" s="1"/>
  <c r="U182" i="2"/>
  <c r="V182" i="2" s="1"/>
  <c r="T182" i="2"/>
  <c r="Q182" i="2"/>
  <c r="AC181" i="2"/>
  <c r="X181" i="2"/>
  <c r="Y181" i="2" s="1"/>
  <c r="U181" i="2"/>
  <c r="V181" i="2" s="1"/>
  <c r="T181" i="2"/>
  <c r="Q181" i="2"/>
  <c r="AC180" i="2"/>
  <c r="X180" i="2"/>
  <c r="Y180" i="2" s="1"/>
  <c r="U180" i="2"/>
  <c r="V180" i="2" s="1"/>
  <c r="T180" i="2"/>
  <c r="Q180" i="2"/>
  <c r="AC179" i="2"/>
  <c r="X179" i="2"/>
  <c r="Y179" i="2" s="1"/>
  <c r="U179" i="2"/>
  <c r="V179" i="2" s="1"/>
  <c r="T179" i="2"/>
  <c r="Q179" i="2"/>
  <c r="AC178" i="2"/>
  <c r="X178" i="2"/>
  <c r="Y178" i="2" s="1"/>
  <c r="U178" i="2"/>
  <c r="V178" i="2" s="1"/>
  <c r="T178" i="2"/>
  <c r="Q178" i="2"/>
  <c r="AC177" i="2"/>
  <c r="X177" i="2"/>
  <c r="Y177" i="2" s="1"/>
  <c r="U177" i="2"/>
  <c r="V177" i="2" s="1"/>
  <c r="T177" i="2"/>
  <c r="Q177" i="2"/>
  <c r="AC176" i="2"/>
  <c r="X176" i="2"/>
  <c r="Y176" i="2" s="1"/>
  <c r="U176" i="2"/>
  <c r="V176" i="2" s="1"/>
  <c r="T176" i="2"/>
  <c r="Q176" i="2"/>
  <c r="AC175" i="2"/>
  <c r="X175" i="2"/>
  <c r="Y175" i="2" s="1"/>
  <c r="U175" i="2"/>
  <c r="V175" i="2" s="1"/>
  <c r="T175" i="2"/>
  <c r="Q175" i="2"/>
  <c r="AC174" i="2"/>
  <c r="X174" i="2"/>
  <c r="Y174" i="2" s="1"/>
  <c r="U174" i="2"/>
  <c r="V174" i="2" s="1"/>
  <c r="T174" i="2"/>
  <c r="Q174" i="2"/>
  <c r="AC173" i="2"/>
  <c r="X173" i="2"/>
  <c r="Y173" i="2" s="1"/>
  <c r="U173" i="2"/>
  <c r="V173" i="2" s="1"/>
  <c r="T173" i="2"/>
  <c r="Q173" i="2"/>
  <c r="AC172" i="2"/>
  <c r="X172" i="2"/>
  <c r="Y172" i="2" s="1"/>
  <c r="U172" i="2"/>
  <c r="V172" i="2" s="1"/>
  <c r="T172" i="2"/>
  <c r="Q172" i="2"/>
  <c r="AC171" i="2"/>
  <c r="X171" i="2"/>
  <c r="Y171" i="2" s="1"/>
  <c r="U171" i="2"/>
  <c r="V171" i="2" s="1"/>
  <c r="T171" i="2"/>
  <c r="Q171" i="2"/>
  <c r="AC170" i="2"/>
  <c r="X170" i="2"/>
  <c r="Y170" i="2" s="1"/>
  <c r="U170" i="2"/>
  <c r="V170" i="2" s="1"/>
  <c r="T170" i="2"/>
  <c r="Q170" i="2"/>
  <c r="AC169" i="2"/>
  <c r="X169" i="2"/>
  <c r="Y169" i="2" s="1"/>
  <c r="U169" i="2"/>
  <c r="V169" i="2" s="1"/>
  <c r="T169" i="2"/>
  <c r="Q169" i="2"/>
  <c r="AC168" i="2"/>
  <c r="X168" i="2"/>
  <c r="Y168" i="2" s="1"/>
  <c r="U168" i="2"/>
  <c r="V168" i="2" s="1"/>
  <c r="T168" i="2"/>
  <c r="Q168" i="2"/>
  <c r="AC167" i="2"/>
  <c r="X167" i="2"/>
  <c r="Y167" i="2" s="1"/>
  <c r="T167" i="2"/>
  <c r="Q167" i="2"/>
  <c r="AC166" i="2"/>
  <c r="X166" i="2"/>
  <c r="Y166" i="2" s="1"/>
  <c r="U166" i="2"/>
  <c r="V166" i="2" s="1"/>
  <c r="T166" i="2"/>
  <c r="Q166" i="2"/>
  <c r="AC165" i="2"/>
  <c r="X165" i="2"/>
  <c r="Y165" i="2" s="1"/>
  <c r="U165" i="2"/>
  <c r="V165" i="2" s="1"/>
  <c r="T165" i="2"/>
  <c r="Q165" i="2"/>
  <c r="AC164" i="2"/>
  <c r="X164" i="2"/>
  <c r="Y164" i="2" s="1"/>
  <c r="U164" i="2"/>
  <c r="V164" i="2" s="1"/>
  <c r="T164" i="2"/>
  <c r="Q164" i="2"/>
  <c r="AC163" i="2"/>
  <c r="X163" i="2"/>
  <c r="Y163" i="2" s="1"/>
  <c r="U163" i="2"/>
  <c r="V163" i="2" s="1"/>
  <c r="T163" i="2"/>
  <c r="Q163" i="2"/>
  <c r="AC162" i="2"/>
  <c r="X162" i="2"/>
  <c r="Y162" i="2" s="1"/>
  <c r="U162" i="2"/>
  <c r="V162" i="2" s="1"/>
  <c r="T162" i="2"/>
  <c r="Q162" i="2"/>
  <c r="AC161" i="2"/>
  <c r="X161" i="2"/>
  <c r="Y161" i="2" s="1"/>
  <c r="U161" i="2"/>
  <c r="V161" i="2" s="1"/>
  <c r="T161" i="2"/>
  <c r="Q161" i="2"/>
  <c r="AC160" i="2"/>
  <c r="X160" i="2"/>
  <c r="Y160" i="2" s="1"/>
  <c r="U160" i="2"/>
  <c r="V160" i="2" s="1"/>
  <c r="T160" i="2"/>
  <c r="Q160" i="2"/>
  <c r="AC159" i="2"/>
  <c r="X159" i="2"/>
  <c r="Y159" i="2" s="1"/>
  <c r="U159" i="2"/>
  <c r="V159" i="2" s="1"/>
  <c r="T159" i="2"/>
  <c r="Q159" i="2"/>
  <c r="AC158" i="2"/>
  <c r="X158" i="2"/>
  <c r="Y158" i="2" s="1"/>
  <c r="U158" i="2"/>
  <c r="V158" i="2" s="1"/>
  <c r="T158" i="2"/>
  <c r="Q158" i="2"/>
  <c r="AC157" i="2"/>
  <c r="X157" i="2"/>
  <c r="Y157" i="2" s="1"/>
  <c r="U157" i="2"/>
  <c r="V157" i="2" s="1"/>
  <c r="T157" i="2"/>
  <c r="Q157" i="2"/>
  <c r="AC156" i="2"/>
  <c r="X156" i="2"/>
  <c r="Y156" i="2" s="1"/>
  <c r="U156" i="2"/>
  <c r="V156" i="2" s="1"/>
  <c r="T156" i="2"/>
  <c r="Q156" i="2"/>
  <c r="AC155" i="2"/>
  <c r="X155" i="2"/>
  <c r="Y155" i="2" s="1"/>
  <c r="U155" i="2"/>
  <c r="V155" i="2" s="1"/>
  <c r="T155" i="2"/>
  <c r="Q155" i="2"/>
  <c r="AC154" i="2"/>
  <c r="X154" i="2"/>
  <c r="Y154" i="2" s="1"/>
  <c r="U154" i="2"/>
  <c r="V154" i="2" s="1"/>
  <c r="T154" i="2"/>
  <c r="Q154" i="2"/>
  <c r="AC153" i="2"/>
  <c r="X153" i="2"/>
  <c r="Y153" i="2" s="1"/>
  <c r="U153" i="2"/>
  <c r="V153" i="2" s="1"/>
  <c r="T153" i="2"/>
  <c r="Q153" i="2"/>
  <c r="AC152" i="2"/>
  <c r="X152" i="2"/>
  <c r="Y152" i="2" s="1"/>
  <c r="U152" i="2"/>
  <c r="V152" i="2" s="1"/>
  <c r="T152" i="2"/>
  <c r="Q152" i="2"/>
  <c r="AC151" i="2"/>
  <c r="X151" i="2"/>
  <c r="Y151" i="2" s="1"/>
  <c r="U151" i="2"/>
  <c r="V151" i="2" s="1"/>
  <c r="T151" i="2"/>
  <c r="Q151" i="2"/>
  <c r="AC150" i="2"/>
  <c r="X150" i="2"/>
  <c r="Y150" i="2" s="1"/>
  <c r="U150" i="2"/>
  <c r="V150" i="2" s="1"/>
  <c r="T150" i="2"/>
  <c r="Q150" i="2"/>
  <c r="AC149" i="2"/>
  <c r="X149" i="2"/>
  <c r="Y149" i="2" s="1"/>
  <c r="U149" i="2"/>
  <c r="V149" i="2" s="1"/>
  <c r="T149" i="2"/>
  <c r="Q149" i="2"/>
  <c r="AC148" i="2"/>
  <c r="X148" i="2"/>
  <c r="Y148" i="2" s="1"/>
  <c r="U148" i="2"/>
  <c r="V148" i="2" s="1"/>
  <c r="T148" i="2"/>
  <c r="AC147" i="2"/>
  <c r="X147" i="2"/>
  <c r="Y147" i="2" s="1"/>
  <c r="V147" i="2"/>
  <c r="T147" i="2"/>
  <c r="Q147" i="2"/>
  <c r="AC146" i="2"/>
  <c r="X146" i="2"/>
  <c r="Y146" i="2" s="1"/>
  <c r="V146" i="2"/>
  <c r="T146" i="2"/>
  <c r="Q146" i="2"/>
  <c r="AC145" i="2"/>
  <c r="X145" i="2"/>
  <c r="Y145" i="2" s="1"/>
  <c r="V145" i="2"/>
  <c r="T145" i="2"/>
  <c r="Q145" i="2"/>
  <c r="AC144" i="2"/>
  <c r="X144" i="2"/>
  <c r="Y144" i="2" s="1"/>
  <c r="V144" i="2"/>
  <c r="T144" i="2"/>
  <c r="Q144" i="2"/>
  <c r="AC143" i="2"/>
  <c r="X143" i="2"/>
  <c r="Y143" i="2" s="1"/>
  <c r="V143" i="2"/>
  <c r="T143" i="2"/>
  <c r="Q143" i="2"/>
  <c r="AC142" i="2"/>
  <c r="X142" i="2"/>
  <c r="Y142" i="2" s="1"/>
  <c r="U142" i="2"/>
  <c r="V142" i="2" s="1"/>
  <c r="T142" i="2"/>
  <c r="Q142" i="2"/>
  <c r="AC141" i="2"/>
  <c r="X141" i="2"/>
  <c r="Y141" i="2" s="1"/>
  <c r="T141" i="2"/>
  <c r="Q141" i="2"/>
  <c r="AC140" i="2"/>
  <c r="X140" i="2"/>
  <c r="Y140" i="2" s="1"/>
  <c r="V140" i="2"/>
  <c r="T140" i="2"/>
  <c r="Q140" i="2"/>
  <c r="AC139" i="2"/>
  <c r="X139" i="2"/>
  <c r="Y139" i="2" s="1"/>
  <c r="V139" i="2"/>
  <c r="T139" i="2"/>
  <c r="Q139" i="2"/>
  <c r="AC138" i="2"/>
  <c r="X138" i="2"/>
  <c r="Y138" i="2" s="1"/>
  <c r="V138" i="2"/>
  <c r="T138" i="2"/>
  <c r="Q138" i="2"/>
  <c r="AC137" i="2"/>
  <c r="X137" i="2"/>
  <c r="Y137" i="2" s="1"/>
  <c r="T137" i="2"/>
  <c r="Q137" i="2"/>
  <c r="AC136" i="2"/>
  <c r="X136" i="2"/>
  <c r="Y136" i="2" s="1"/>
  <c r="V136" i="2"/>
  <c r="T136" i="2"/>
  <c r="Q136" i="2"/>
  <c r="AC135" i="2"/>
  <c r="X135" i="2"/>
  <c r="Y135" i="2" s="1"/>
  <c r="V135" i="2"/>
  <c r="T135" i="2"/>
  <c r="Q135" i="2"/>
  <c r="AC134" i="2"/>
  <c r="X134" i="2"/>
  <c r="Y134" i="2" s="1"/>
  <c r="T134" i="2"/>
  <c r="Q134" i="2"/>
  <c r="AC133" i="2"/>
  <c r="X133" i="2"/>
  <c r="Y133" i="2" s="1"/>
  <c r="T133" i="2"/>
  <c r="Q133" i="2"/>
  <c r="AC132" i="2"/>
  <c r="X132" i="2"/>
  <c r="Y132" i="2" s="1"/>
  <c r="T132" i="2"/>
  <c r="Q132" i="2"/>
  <c r="AC131" i="2"/>
  <c r="X131" i="2"/>
  <c r="Y131" i="2" s="1"/>
  <c r="V131" i="2"/>
  <c r="T131" i="2"/>
  <c r="Q131" i="2"/>
  <c r="AC130" i="2"/>
  <c r="X130" i="2"/>
  <c r="Y130" i="2" s="1"/>
  <c r="U130" i="2"/>
  <c r="V130" i="2" s="1"/>
  <c r="T130" i="2"/>
  <c r="Q130" i="2"/>
  <c r="AC129" i="2"/>
  <c r="X129" i="2"/>
  <c r="Y129" i="2" s="1"/>
  <c r="T129" i="2"/>
  <c r="Q129" i="2"/>
  <c r="AC128" i="2"/>
  <c r="X128" i="2"/>
  <c r="Y128" i="2" s="1"/>
  <c r="V128" i="2"/>
  <c r="T128" i="2"/>
  <c r="Q128" i="2"/>
  <c r="AC127" i="2"/>
  <c r="X127" i="2"/>
  <c r="Y127" i="2" s="1"/>
  <c r="T127" i="2"/>
  <c r="Q127" i="2"/>
  <c r="AC126" i="2"/>
  <c r="X126" i="2"/>
  <c r="Y126" i="2" s="1"/>
  <c r="T126" i="2"/>
  <c r="Q126" i="2"/>
  <c r="AC125" i="2"/>
  <c r="X125" i="2"/>
  <c r="Y125" i="2" s="1"/>
  <c r="T125" i="2"/>
  <c r="Q125" i="2"/>
  <c r="AC124" i="2"/>
  <c r="X124" i="2"/>
  <c r="Y124" i="2" s="1"/>
  <c r="V124" i="2"/>
  <c r="T124" i="2"/>
  <c r="Q124" i="2"/>
  <c r="AC123" i="2"/>
  <c r="X123" i="2"/>
  <c r="Y123" i="2" s="1"/>
  <c r="U123" i="2"/>
  <c r="V123" i="2" s="1"/>
  <c r="T123" i="2"/>
  <c r="Q123" i="2"/>
  <c r="AC122" i="2"/>
  <c r="X122" i="2"/>
  <c r="Y122" i="2" s="1"/>
  <c r="T122" i="2"/>
  <c r="Q122" i="2"/>
  <c r="AC121" i="2"/>
  <c r="X121" i="2"/>
  <c r="Y121" i="2" s="1"/>
  <c r="T121" i="2"/>
  <c r="Q121" i="2"/>
  <c r="AC120" i="2"/>
  <c r="X120" i="2"/>
  <c r="Y120" i="2" s="1"/>
  <c r="T120" i="2"/>
  <c r="Q120" i="2"/>
  <c r="AC119" i="2"/>
  <c r="X119" i="2"/>
  <c r="Y119" i="2" s="1"/>
  <c r="T119" i="2"/>
  <c r="Q119" i="2"/>
  <c r="AC118" i="2"/>
  <c r="X118" i="2"/>
  <c r="Y118" i="2" s="1"/>
  <c r="U118" i="2"/>
  <c r="V118" i="2" s="1"/>
  <c r="T118" i="2"/>
  <c r="Q118" i="2"/>
  <c r="AC117" i="2"/>
  <c r="X117" i="2"/>
  <c r="Y117" i="2" s="1"/>
  <c r="T117" i="2"/>
  <c r="Q117" i="2"/>
  <c r="AC116" i="2"/>
  <c r="X116" i="2"/>
  <c r="Y116" i="2" s="1"/>
  <c r="T116" i="2"/>
  <c r="Q116" i="2"/>
  <c r="AC115" i="2"/>
  <c r="X115" i="2"/>
  <c r="Y115" i="2" s="1"/>
  <c r="T115" i="2"/>
  <c r="Q115" i="2"/>
  <c r="AC114" i="2"/>
  <c r="X114" i="2"/>
  <c r="Y114" i="2" s="1"/>
  <c r="T114" i="2"/>
  <c r="Q114" i="2"/>
  <c r="AC113" i="2"/>
  <c r="X113" i="2"/>
  <c r="Y113" i="2" s="1"/>
  <c r="T113" i="2"/>
  <c r="Q113" i="2"/>
  <c r="AC112" i="2"/>
  <c r="X112" i="2"/>
  <c r="Y112" i="2" s="1"/>
  <c r="U112" i="2"/>
  <c r="V112" i="2" s="1"/>
  <c r="T112" i="2"/>
  <c r="Q112" i="2"/>
  <c r="AC111" i="2"/>
  <c r="X111" i="2"/>
  <c r="Y111" i="2" s="1"/>
  <c r="T111" i="2"/>
  <c r="Q111" i="2"/>
  <c r="AC110" i="2"/>
  <c r="X110" i="2"/>
  <c r="Y110" i="2" s="1"/>
  <c r="T110" i="2"/>
  <c r="Q110" i="2"/>
  <c r="AC109" i="2"/>
  <c r="X109" i="2"/>
  <c r="Y109" i="2" s="1"/>
  <c r="T109" i="2"/>
  <c r="Q109" i="2"/>
  <c r="AC108" i="2"/>
  <c r="X108" i="2"/>
  <c r="Y108" i="2" s="1"/>
  <c r="U108" i="2"/>
  <c r="V108" i="2" s="1"/>
  <c r="T108" i="2"/>
  <c r="Q108" i="2"/>
  <c r="AC107" i="2"/>
  <c r="X107" i="2"/>
  <c r="Y107" i="2" s="1"/>
  <c r="T107" i="2"/>
  <c r="Q107" i="2"/>
  <c r="AC106" i="2"/>
  <c r="X106" i="2"/>
  <c r="Y106" i="2" s="1"/>
  <c r="T106" i="2"/>
  <c r="Q106" i="2"/>
  <c r="AC105" i="2"/>
  <c r="X105" i="2"/>
  <c r="Y105" i="2" s="1"/>
  <c r="T105" i="2"/>
  <c r="Q105" i="2"/>
  <c r="AC104" i="2"/>
  <c r="X104" i="2"/>
  <c r="Y104" i="2" s="1"/>
  <c r="T104" i="2"/>
  <c r="Q104" i="2"/>
  <c r="AC103" i="2"/>
  <c r="X103" i="2"/>
  <c r="Y103" i="2" s="1"/>
  <c r="V103" i="2"/>
  <c r="T103" i="2"/>
  <c r="Q103" i="2"/>
  <c r="AC102" i="2"/>
  <c r="X102" i="2"/>
  <c r="Y102" i="2" s="1"/>
  <c r="T102" i="2"/>
  <c r="Q102" i="2"/>
  <c r="AC101" i="2"/>
  <c r="X101" i="2"/>
  <c r="Y101" i="2" s="1"/>
  <c r="T101" i="2"/>
  <c r="Q101" i="2"/>
  <c r="AC100" i="2"/>
  <c r="X100" i="2"/>
  <c r="Y100" i="2" s="1"/>
  <c r="T100" i="2"/>
  <c r="Q100" i="2"/>
  <c r="AC99" i="2"/>
  <c r="X99" i="2"/>
  <c r="Y99" i="2" s="1"/>
  <c r="T99" i="2"/>
  <c r="Q99" i="2"/>
  <c r="AC98" i="2"/>
  <c r="X98" i="2"/>
  <c r="Y98" i="2" s="1"/>
  <c r="T98" i="2"/>
  <c r="Q98" i="2"/>
  <c r="AC97" i="2"/>
  <c r="X97" i="2"/>
  <c r="Y97" i="2" s="1"/>
  <c r="T97" i="2"/>
  <c r="Q97" i="2"/>
  <c r="AC96" i="2"/>
  <c r="X96" i="2"/>
  <c r="Y96" i="2" s="1"/>
  <c r="T96" i="2"/>
  <c r="Q96" i="2"/>
  <c r="AC95" i="2"/>
  <c r="X95" i="2"/>
  <c r="Y95" i="2" s="1"/>
  <c r="V95" i="2"/>
  <c r="T95" i="2"/>
  <c r="Q95" i="2"/>
  <c r="AC94" i="2"/>
  <c r="X94" i="2"/>
  <c r="Y94" i="2" s="1"/>
  <c r="T94" i="2"/>
  <c r="Q94" i="2"/>
  <c r="AC93" i="2"/>
  <c r="X93" i="2"/>
  <c r="Y93" i="2" s="1"/>
  <c r="T93" i="2"/>
  <c r="Q93" i="2"/>
  <c r="AC92" i="2"/>
  <c r="X92" i="2"/>
  <c r="Y92" i="2" s="1"/>
  <c r="U92" i="2"/>
  <c r="V92" i="2" s="1"/>
  <c r="T92" i="2"/>
  <c r="Q92" i="2"/>
  <c r="AC91" i="2"/>
  <c r="X91" i="2"/>
  <c r="Y91" i="2" s="1"/>
  <c r="V91" i="2"/>
  <c r="T91" i="2"/>
  <c r="Q91" i="2"/>
  <c r="AC90" i="2"/>
  <c r="X90" i="2"/>
  <c r="Y90" i="2" s="1"/>
  <c r="V90" i="2"/>
  <c r="T90" i="2"/>
  <c r="Q90" i="2"/>
  <c r="AC89" i="2"/>
  <c r="X89" i="2"/>
  <c r="Y89" i="2" s="1"/>
  <c r="T89" i="2"/>
  <c r="Q89" i="2"/>
  <c r="AC88" i="2"/>
  <c r="X88" i="2"/>
  <c r="Y88" i="2" s="1"/>
  <c r="T88" i="2"/>
  <c r="Q88" i="2"/>
  <c r="AC87" i="2"/>
  <c r="X87" i="2"/>
  <c r="Y87" i="2" s="1"/>
  <c r="T87" i="2"/>
  <c r="Q87" i="2"/>
  <c r="AC86" i="2"/>
  <c r="X86" i="2"/>
  <c r="Y86" i="2" s="1"/>
  <c r="V86" i="2"/>
  <c r="T86" i="2"/>
  <c r="Q86" i="2"/>
  <c r="AC85" i="2"/>
  <c r="X85" i="2"/>
  <c r="Y85" i="2" s="1"/>
  <c r="T85" i="2"/>
  <c r="Q85" i="2"/>
  <c r="AC84" i="2"/>
  <c r="X84" i="2"/>
  <c r="Y84" i="2" s="1"/>
  <c r="T84" i="2"/>
  <c r="Q84" i="2"/>
  <c r="AC83" i="2"/>
  <c r="X83" i="2"/>
  <c r="Y83" i="2" s="1"/>
  <c r="T83" i="2"/>
  <c r="Q83" i="2"/>
  <c r="AC82" i="2"/>
  <c r="X82" i="2"/>
  <c r="Y82" i="2" s="1"/>
  <c r="T82" i="2"/>
  <c r="Q82" i="2"/>
  <c r="AC81" i="2"/>
  <c r="X81" i="2"/>
  <c r="Y81" i="2" s="1"/>
  <c r="T81" i="2"/>
  <c r="Q81" i="2"/>
  <c r="AC80" i="2"/>
  <c r="X80" i="2"/>
  <c r="Y80" i="2" s="1"/>
  <c r="U80" i="2"/>
  <c r="V80" i="2" s="1"/>
  <c r="T80" i="2"/>
  <c r="Q80" i="2"/>
  <c r="AC79" i="2"/>
  <c r="X79" i="2"/>
  <c r="Y79" i="2" s="1"/>
  <c r="T79" i="2"/>
  <c r="Q79" i="2"/>
  <c r="AC78" i="2"/>
  <c r="X78" i="2"/>
  <c r="Y78" i="2" s="1"/>
  <c r="V78" i="2"/>
  <c r="T78" i="2"/>
  <c r="Q78" i="2"/>
  <c r="AC77" i="2"/>
  <c r="X77" i="2"/>
  <c r="Y77" i="2" s="1"/>
  <c r="U77" i="2"/>
  <c r="V77" i="2" s="1"/>
  <c r="T77" i="2"/>
  <c r="Q77" i="2"/>
  <c r="AC76" i="2"/>
  <c r="X76" i="2"/>
  <c r="Y76" i="2" s="1"/>
  <c r="T76" i="2"/>
  <c r="Q76" i="2"/>
  <c r="AC75" i="2"/>
  <c r="X75" i="2"/>
  <c r="Y75" i="2" s="1"/>
  <c r="T75" i="2"/>
  <c r="Q75" i="2"/>
  <c r="AC74" i="2"/>
  <c r="X74" i="2"/>
  <c r="Y74" i="2" s="1"/>
  <c r="T74" i="2"/>
  <c r="Q74" i="2"/>
  <c r="AC73" i="2"/>
  <c r="X73" i="2"/>
  <c r="Y73" i="2" s="1"/>
  <c r="V73" i="2"/>
  <c r="T73" i="2"/>
  <c r="Q73" i="2"/>
  <c r="AC72" i="2"/>
  <c r="X72" i="2"/>
  <c r="Y72" i="2" s="1"/>
  <c r="T72" i="2"/>
  <c r="Q72" i="2"/>
  <c r="AC71" i="2"/>
  <c r="X71" i="2"/>
  <c r="Y71" i="2" s="1"/>
  <c r="V71" i="2"/>
  <c r="T71" i="2"/>
  <c r="Q71" i="2"/>
  <c r="AC70" i="2"/>
  <c r="X70" i="2"/>
  <c r="Y70" i="2" s="1"/>
  <c r="T70" i="2"/>
  <c r="Q70" i="2"/>
  <c r="AC69" i="2"/>
  <c r="X69" i="2"/>
  <c r="Y69" i="2" s="1"/>
  <c r="V69" i="2"/>
  <c r="T69" i="2"/>
  <c r="Q69" i="2"/>
  <c r="AC68" i="2"/>
  <c r="X68" i="2"/>
  <c r="Y68" i="2" s="1"/>
  <c r="U68" i="2"/>
  <c r="V68" i="2" s="1"/>
  <c r="T68" i="2"/>
  <c r="Q68" i="2"/>
  <c r="AC67" i="2"/>
  <c r="X67" i="2"/>
  <c r="Y67" i="2" s="1"/>
  <c r="T67" i="2"/>
  <c r="Q67" i="2"/>
  <c r="AC66" i="2"/>
  <c r="X66" i="2"/>
  <c r="Y66" i="2" s="1"/>
  <c r="T66" i="2"/>
  <c r="Q66" i="2"/>
  <c r="AC65" i="2"/>
  <c r="X65" i="2"/>
  <c r="Y65" i="2" s="1"/>
  <c r="T65" i="2"/>
  <c r="Q65" i="2"/>
  <c r="AC64" i="2"/>
  <c r="X64" i="2"/>
  <c r="Y64" i="2" s="1"/>
  <c r="T64" i="2"/>
  <c r="Q64" i="2"/>
  <c r="AC63" i="2"/>
  <c r="X63" i="2"/>
  <c r="Y63" i="2" s="1"/>
  <c r="T63" i="2"/>
  <c r="Q63" i="2"/>
  <c r="AC62" i="2"/>
  <c r="X62" i="2"/>
  <c r="Y62" i="2" s="1"/>
  <c r="U62" i="2"/>
  <c r="V62" i="2" s="1"/>
  <c r="T62" i="2"/>
  <c r="Q62" i="2"/>
  <c r="AC61" i="2"/>
  <c r="X61" i="2"/>
  <c r="Y61" i="2" s="1"/>
  <c r="T61" i="2"/>
  <c r="Q61" i="2"/>
  <c r="AC60" i="2"/>
  <c r="X60" i="2"/>
  <c r="Y60" i="2" s="1"/>
  <c r="V60" i="2"/>
  <c r="T60" i="2"/>
  <c r="Q60" i="2"/>
  <c r="AC59" i="2"/>
  <c r="X59" i="2"/>
  <c r="Y59" i="2" s="1"/>
  <c r="V59" i="2"/>
  <c r="T59" i="2"/>
  <c r="Q59" i="2"/>
  <c r="AC58" i="2"/>
  <c r="X58" i="2"/>
  <c r="Y58" i="2" s="1"/>
  <c r="T58" i="2"/>
  <c r="Q58" i="2"/>
  <c r="AC57" i="2"/>
  <c r="X57" i="2"/>
  <c r="Y57" i="2" s="1"/>
  <c r="V57" i="2"/>
  <c r="T57" i="2"/>
  <c r="Q57" i="2"/>
  <c r="AC56" i="2"/>
  <c r="X56" i="2"/>
  <c r="Y56" i="2" s="1"/>
  <c r="T56" i="2"/>
  <c r="Q56" i="2"/>
  <c r="AC55" i="2"/>
  <c r="X55" i="2"/>
  <c r="Y55" i="2" s="1"/>
  <c r="T55" i="2"/>
  <c r="Q55" i="2"/>
  <c r="AC54" i="2"/>
  <c r="X54" i="2"/>
  <c r="Y54" i="2" s="1"/>
  <c r="T54" i="2"/>
  <c r="Q54" i="2"/>
  <c r="AC53" i="2"/>
  <c r="X53" i="2"/>
  <c r="Y53" i="2" s="1"/>
  <c r="T53" i="2"/>
  <c r="Q53" i="2"/>
  <c r="AC52" i="2"/>
  <c r="X52" i="2"/>
  <c r="Y52" i="2" s="1"/>
  <c r="T52" i="2"/>
  <c r="Q52" i="2"/>
  <c r="AC51" i="2"/>
  <c r="X51" i="2"/>
  <c r="Y51" i="2" s="1"/>
  <c r="T51" i="2"/>
  <c r="Q51" i="2"/>
  <c r="AC50" i="2"/>
  <c r="X50" i="2"/>
  <c r="Y50" i="2" s="1"/>
  <c r="T50" i="2"/>
  <c r="Q50" i="2"/>
  <c r="AC49" i="2"/>
  <c r="X49" i="2"/>
  <c r="Y49" i="2" s="1"/>
  <c r="T49" i="2"/>
  <c r="Q49" i="2"/>
  <c r="AC48" i="2"/>
  <c r="X48" i="2"/>
  <c r="Y48" i="2" s="1"/>
  <c r="T48" i="2"/>
  <c r="Q48" i="2"/>
  <c r="AC47" i="2"/>
  <c r="X47" i="2"/>
  <c r="Y47" i="2" s="1"/>
  <c r="V47" i="2"/>
  <c r="T47" i="2"/>
  <c r="Q47" i="2"/>
  <c r="AC46" i="2"/>
  <c r="X46" i="2"/>
  <c r="Y46" i="2" s="1"/>
  <c r="T46" i="2"/>
  <c r="Q46" i="2"/>
  <c r="AC45" i="2"/>
  <c r="X45" i="2"/>
  <c r="Y45" i="2" s="1"/>
  <c r="T45" i="2"/>
  <c r="Q45" i="2"/>
  <c r="AC44" i="2"/>
  <c r="X44" i="2"/>
  <c r="Y44" i="2" s="1"/>
  <c r="T44" i="2"/>
  <c r="Q44" i="2"/>
  <c r="AC43" i="2"/>
  <c r="X43" i="2"/>
  <c r="Y43" i="2" s="1"/>
  <c r="T43" i="2"/>
  <c r="Q43" i="2"/>
  <c r="AC42" i="2"/>
  <c r="X42" i="2"/>
  <c r="Y42" i="2" s="1"/>
  <c r="T42" i="2"/>
  <c r="Q42" i="2"/>
  <c r="AC41" i="2"/>
  <c r="X41" i="2"/>
  <c r="Y41" i="2" s="1"/>
  <c r="T41" i="2"/>
  <c r="Q41" i="2"/>
  <c r="AC40" i="2"/>
  <c r="X40" i="2"/>
  <c r="Y40" i="2" s="1"/>
  <c r="U40" i="2"/>
  <c r="V40" i="2" s="1"/>
  <c r="T40" i="2"/>
  <c r="Q40" i="2"/>
  <c r="AC39" i="2"/>
  <c r="X39" i="2"/>
  <c r="Y39" i="2" s="1"/>
  <c r="V39" i="2"/>
  <c r="T39" i="2"/>
  <c r="Q39" i="2"/>
  <c r="AC38" i="2"/>
  <c r="X38" i="2"/>
  <c r="Y38" i="2" s="1"/>
  <c r="V38" i="2"/>
  <c r="T38" i="2"/>
  <c r="Q38" i="2"/>
  <c r="AC37" i="2"/>
  <c r="X37" i="2"/>
  <c r="Y37" i="2" s="1"/>
  <c r="U37" i="2"/>
  <c r="V37" i="2" s="1"/>
  <c r="T37" i="2"/>
  <c r="Q37" i="2"/>
  <c r="AC36" i="2"/>
  <c r="X36" i="2"/>
  <c r="Y36" i="2" s="1"/>
  <c r="T36" i="2"/>
  <c r="Q36" i="2"/>
  <c r="AC35" i="2"/>
  <c r="X35" i="2"/>
  <c r="Y35" i="2" s="1"/>
  <c r="V35" i="2"/>
  <c r="T35" i="2"/>
  <c r="Q35" i="2"/>
  <c r="AC34" i="2"/>
  <c r="X34" i="2"/>
  <c r="Y34" i="2" s="1"/>
  <c r="T34" i="2"/>
  <c r="Q34" i="2"/>
  <c r="AC33" i="2"/>
  <c r="X33" i="2"/>
  <c r="Y33" i="2" s="1"/>
  <c r="U33" i="2"/>
  <c r="V33" i="2" s="1"/>
  <c r="T33" i="2"/>
  <c r="Q33" i="2"/>
  <c r="AC32" i="2"/>
  <c r="X32" i="2"/>
  <c r="Y32" i="2" s="1"/>
  <c r="T32" i="2"/>
  <c r="Q32" i="2"/>
  <c r="AC31" i="2"/>
  <c r="X31" i="2"/>
  <c r="Y31" i="2" s="1"/>
  <c r="T31" i="2"/>
  <c r="Q31" i="2"/>
  <c r="AC30" i="2"/>
  <c r="X30" i="2"/>
  <c r="Y30" i="2" s="1"/>
  <c r="V30" i="2"/>
  <c r="T30" i="2"/>
  <c r="Q30" i="2"/>
  <c r="AC29" i="2"/>
  <c r="X29" i="2"/>
  <c r="Y29" i="2" s="1"/>
  <c r="T29" i="2"/>
  <c r="Q29" i="2"/>
  <c r="AC28" i="2"/>
  <c r="X28" i="2"/>
  <c r="Y28" i="2" s="1"/>
  <c r="T28" i="2"/>
  <c r="Q28" i="2"/>
  <c r="AC27" i="2"/>
  <c r="X27" i="2"/>
  <c r="Y27" i="2" s="1"/>
  <c r="T27" i="2"/>
  <c r="Q27" i="2"/>
  <c r="AC26" i="2"/>
  <c r="X26" i="2"/>
  <c r="Y26" i="2" s="1"/>
  <c r="V26" i="2"/>
  <c r="T26" i="2"/>
  <c r="AC25" i="2"/>
  <c r="X25" i="2"/>
  <c r="Y25" i="2" s="1"/>
  <c r="T25" i="2"/>
  <c r="Q25" i="2"/>
  <c r="AC24" i="2"/>
  <c r="X24" i="2"/>
  <c r="Y24" i="2" s="1"/>
  <c r="U24" i="2"/>
  <c r="V24" i="2" s="1"/>
  <c r="T24" i="2"/>
  <c r="Q24" i="2"/>
  <c r="AC23" i="2"/>
  <c r="X23" i="2"/>
  <c r="Y23" i="2" s="1"/>
  <c r="T23" i="2"/>
  <c r="Q23" i="2"/>
  <c r="AC22" i="2"/>
  <c r="X22" i="2"/>
  <c r="Y22" i="2" s="1"/>
  <c r="T22" i="2"/>
  <c r="Q22" i="2"/>
  <c r="AC21" i="2"/>
  <c r="X21" i="2"/>
  <c r="Y21" i="2" s="1"/>
  <c r="T21" i="2"/>
  <c r="Q21" i="2"/>
  <c r="AC20" i="2"/>
  <c r="X20" i="2"/>
  <c r="Y20" i="2" s="1"/>
  <c r="V20" i="2"/>
  <c r="T20" i="2"/>
  <c r="Q20" i="2"/>
  <c r="AC19" i="2"/>
  <c r="X19" i="2"/>
  <c r="Y19" i="2" s="1"/>
  <c r="T19" i="2"/>
  <c r="Q19" i="2"/>
  <c r="AC18" i="2"/>
  <c r="X18" i="2"/>
  <c r="Y18" i="2" s="1"/>
  <c r="V18" i="2"/>
  <c r="T18" i="2"/>
  <c r="Q18" i="2"/>
  <c r="AC17" i="2"/>
  <c r="X17" i="2"/>
  <c r="Y17" i="2" s="1"/>
  <c r="T17" i="2"/>
  <c r="Q17" i="2"/>
  <c r="AC16" i="2"/>
  <c r="X16" i="2"/>
  <c r="Y16" i="2" s="1"/>
  <c r="T16" i="2"/>
  <c r="Q16" i="2"/>
  <c r="AC15" i="2"/>
  <c r="X15" i="2"/>
  <c r="Y15" i="2" s="1"/>
  <c r="T15" i="2"/>
  <c r="Q15" i="2"/>
  <c r="AC14" i="2"/>
  <c r="X14" i="2"/>
  <c r="Y14" i="2" s="1"/>
  <c r="T14" i="2"/>
  <c r="Q14" i="2"/>
  <c r="AC13" i="2"/>
  <c r="X13" i="2"/>
  <c r="Y13" i="2" s="1"/>
  <c r="T13" i="2"/>
  <c r="Q13" i="2"/>
  <c r="AC12" i="2"/>
  <c r="X12" i="2"/>
  <c r="Y12" i="2" s="1"/>
  <c r="V12" i="2"/>
  <c r="T12" i="2"/>
  <c r="Q12" i="2"/>
  <c r="AC11" i="2"/>
  <c r="X11" i="2"/>
  <c r="Y11" i="2" s="1"/>
  <c r="T11" i="2"/>
  <c r="Q11" i="2"/>
  <c r="AC10" i="2"/>
  <c r="X10" i="2"/>
  <c r="Y10" i="2" s="1"/>
  <c r="U10" i="2"/>
  <c r="V10" i="2" s="1"/>
  <c r="T10" i="2"/>
  <c r="Q10" i="2"/>
  <c r="AC9" i="2"/>
  <c r="X9" i="2"/>
  <c r="Y9" i="2" s="1"/>
  <c r="T9" i="2"/>
  <c r="Q9" i="2"/>
  <c r="AC8" i="2"/>
  <c r="X8" i="2"/>
  <c r="Y8" i="2" s="1"/>
  <c r="T8" i="2"/>
  <c r="Q8" i="2"/>
  <c r="AC7" i="2"/>
  <c r="X7" i="2"/>
  <c r="Y7" i="2" s="1"/>
  <c r="T7" i="2"/>
  <c r="Q7" i="2"/>
  <c r="AC6" i="2"/>
  <c r="X6" i="2"/>
  <c r="Y6" i="2" s="1"/>
  <c r="T6" i="2"/>
  <c r="Q6" i="2"/>
  <c r="AC5" i="2"/>
  <c r="X5" i="2"/>
  <c r="Y5" i="2" s="1"/>
  <c r="U5" i="2"/>
  <c r="V5" i="2" s="1"/>
  <c r="T5" i="2"/>
  <c r="Q5" i="2"/>
  <c r="AC4" i="2"/>
  <c r="X4" i="2"/>
  <c r="Y4" i="2" s="1"/>
  <c r="U4" i="2"/>
  <c r="V4" i="2" s="1"/>
  <c r="T4" i="2"/>
  <c r="Q4" i="2"/>
  <c r="AC3" i="2"/>
  <c r="X3" i="2"/>
  <c r="Y3" i="2" s="1"/>
  <c r="U3" i="2"/>
  <c r="V3" i="2" s="1"/>
  <c r="T3" i="2"/>
  <c r="Q3" i="2"/>
  <c r="Z3" i="2" l="1"/>
  <c r="AA3" i="2" s="1"/>
  <c r="R3" i="2" s="1"/>
  <c r="Z4" i="2"/>
  <c r="AA4" i="2" s="1"/>
  <c r="R4" i="2" s="1"/>
  <c r="Z5" i="2"/>
  <c r="AA5" i="2" s="1"/>
  <c r="R5" i="2" s="1"/>
  <c r="Z6" i="2"/>
  <c r="AA6" i="2" s="1"/>
  <c r="R6" i="2" s="1"/>
  <c r="Z7" i="2"/>
  <c r="AA7" i="2" s="1"/>
  <c r="R7" i="2" s="1"/>
  <c r="Z8" i="2"/>
  <c r="AA8" i="2" s="1"/>
  <c r="R8" i="2" s="1"/>
  <c r="Z9" i="2"/>
  <c r="AA9" i="2" s="1"/>
  <c r="Z10" i="2"/>
  <c r="AA10" i="2" s="1"/>
  <c r="R10" i="2" s="1"/>
  <c r="Z11" i="2"/>
  <c r="AA11" i="2" s="1"/>
  <c r="R11" i="2" s="1"/>
  <c r="Z12" i="2"/>
  <c r="AA12" i="2" s="1"/>
  <c r="Z13" i="2"/>
  <c r="AA13" i="2" s="1"/>
  <c r="Z14" i="2"/>
  <c r="AA14" i="2" s="1"/>
  <c r="R14" i="2" s="1"/>
  <c r="Z15" i="2"/>
  <c r="AA15" i="2" s="1"/>
  <c r="Z16" i="2"/>
  <c r="AA16" i="2" s="1"/>
  <c r="Z17" i="2"/>
  <c r="AA17" i="2" s="1"/>
  <c r="R17" i="2" s="1"/>
  <c r="Z18" i="2"/>
  <c r="AA18" i="2" s="1"/>
  <c r="Z19" i="2"/>
  <c r="AA19" i="2" s="1"/>
  <c r="R19" i="2" s="1"/>
  <c r="Z20" i="2"/>
  <c r="AA20" i="2" s="1"/>
  <c r="Z21" i="2"/>
  <c r="AA21" i="2" s="1"/>
  <c r="R21" i="2" s="1"/>
  <c r="Z22" i="2"/>
  <c r="AA22" i="2" s="1"/>
  <c r="Z23" i="2"/>
  <c r="AA23" i="2" s="1"/>
  <c r="R23" i="2" s="1"/>
  <c r="Z24" i="2"/>
  <c r="AA24" i="2" s="1"/>
  <c r="R24" i="2" s="1"/>
  <c r="Z25" i="2"/>
  <c r="AA25" i="2" s="1"/>
  <c r="Z26" i="2"/>
  <c r="AA26" i="2" s="1"/>
  <c r="Z27" i="2"/>
  <c r="AA27" i="2" s="1"/>
  <c r="Z28" i="2"/>
  <c r="AA28" i="2" s="1"/>
  <c r="Z29" i="2"/>
  <c r="AA29" i="2" s="1"/>
  <c r="R29" i="2" s="1"/>
  <c r="Z30" i="2"/>
  <c r="AA30" i="2" s="1"/>
  <c r="Z31" i="2"/>
  <c r="AA31" i="2" s="1"/>
  <c r="Z32" i="2"/>
  <c r="AA32" i="2" s="1"/>
  <c r="R32" i="2" s="1"/>
  <c r="Z33" i="2"/>
  <c r="AA33" i="2" s="1"/>
  <c r="R33" i="2" s="1"/>
  <c r="Z34" i="2"/>
  <c r="AA34" i="2" s="1"/>
  <c r="Z35" i="2"/>
  <c r="AA35" i="2" s="1"/>
  <c r="Z36" i="2"/>
  <c r="AA36" i="2" s="1"/>
  <c r="R36" i="2" s="1"/>
  <c r="Z37" i="2"/>
  <c r="AA37" i="2" s="1"/>
  <c r="R37" i="2" s="1"/>
  <c r="Z38" i="2"/>
  <c r="AA38" i="2" s="1"/>
  <c r="Z39" i="2"/>
  <c r="AA39" i="2" s="1"/>
  <c r="Z40" i="2"/>
  <c r="AA40" i="2" s="1"/>
  <c r="R40" i="2" s="1"/>
  <c r="Z41" i="2"/>
  <c r="AA41" i="2" s="1"/>
  <c r="Z42" i="2"/>
  <c r="AA42" i="2" s="1"/>
  <c r="R42" i="2" s="1"/>
  <c r="Z43" i="2"/>
  <c r="AA43" i="2" s="1"/>
  <c r="R43" i="2" s="1"/>
  <c r="Z44" i="2"/>
  <c r="AA44" i="2" s="1"/>
  <c r="R44" i="2" s="1"/>
  <c r="Z45" i="2"/>
  <c r="AA45" i="2" s="1"/>
  <c r="R45" i="2" s="1"/>
  <c r="Z46" i="2"/>
  <c r="AA46" i="2" s="1"/>
  <c r="R46" i="2" s="1"/>
  <c r="Z47" i="2"/>
  <c r="AA47" i="2" s="1"/>
  <c r="Z48" i="2"/>
  <c r="AA48" i="2" s="1"/>
  <c r="R48" i="2" s="1"/>
  <c r="Z49" i="2"/>
  <c r="AA49" i="2" s="1"/>
  <c r="R49" i="2" s="1"/>
  <c r="Z50" i="2"/>
  <c r="AA50" i="2" s="1"/>
  <c r="R50" i="2" s="1"/>
  <c r="Z51" i="2"/>
  <c r="AA51" i="2" s="1"/>
  <c r="R51" i="2" s="1"/>
  <c r="Z52" i="2"/>
  <c r="AA52" i="2" s="1"/>
  <c r="Z53" i="2"/>
  <c r="AA53" i="2" s="1"/>
  <c r="Z54" i="2"/>
  <c r="AA54" i="2" s="1"/>
  <c r="Z55" i="2"/>
  <c r="AA55" i="2" s="1"/>
  <c r="Z56" i="2"/>
  <c r="AA56" i="2" s="1"/>
  <c r="R56" i="2" s="1"/>
  <c r="Z57" i="2"/>
  <c r="AA57" i="2" s="1"/>
  <c r="R57" i="2" s="1"/>
  <c r="Z58" i="2"/>
  <c r="AA58" i="2" s="1"/>
  <c r="Z59" i="2"/>
  <c r="AA59" i="2" s="1"/>
  <c r="Z60" i="2"/>
  <c r="AA60" i="2" s="1"/>
  <c r="Z61" i="2"/>
  <c r="AA61" i="2" s="1"/>
  <c r="Z62" i="2"/>
  <c r="AA62" i="2" s="1"/>
  <c r="R62" i="2" s="1"/>
  <c r="Z63" i="2"/>
  <c r="AA63" i="2" s="1"/>
  <c r="R63" i="2" s="1"/>
  <c r="Z64" i="2"/>
  <c r="AA64" i="2" s="1"/>
  <c r="R64" i="2" s="1"/>
  <c r="Z65" i="2"/>
  <c r="AA65" i="2" s="1"/>
  <c r="Z66" i="2"/>
  <c r="AA66" i="2" s="1"/>
  <c r="Z67" i="2"/>
  <c r="AA67" i="2" s="1"/>
  <c r="Z68" i="2"/>
  <c r="AA68" i="2" s="1"/>
  <c r="R68" i="2" s="1"/>
  <c r="Z69" i="2"/>
  <c r="AA69" i="2" s="1"/>
  <c r="Z70" i="2"/>
  <c r="AA70" i="2" s="1"/>
  <c r="Z71" i="2"/>
  <c r="AA71" i="2" s="1"/>
  <c r="Z72" i="2"/>
  <c r="AA72" i="2" s="1"/>
  <c r="Z73" i="2"/>
  <c r="AA73" i="2" s="1"/>
  <c r="R73" i="2" s="1"/>
  <c r="Z74" i="2"/>
  <c r="AA74" i="2" s="1"/>
  <c r="R74" i="2" s="1"/>
  <c r="Z75" i="2"/>
  <c r="AA75" i="2" s="1"/>
  <c r="Z76" i="2"/>
  <c r="AA76" i="2" s="1"/>
  <c r="R76" i="2" s="1"/>
  <c r="Z77" i="2"/>
  <c r="AA77" i="2" s="1"/>
  <c r="R77" i="2" s="1"/>
  <c r="Z78" i="2"/>
  <c r="AA78" i="2" s="1"/>
  <c r="Z79" i="2"/>
  <c r="AA79" i="2" s="1"/>
  <c r="Z80" i="2"/>
  <c r="AA80" i="2" s="1"/>
  <c r="R80" i="2" s="1"/>
  <c r="Z81" i="2"/>
  <c r="AA81" i="2" s="1"/>
  <c r="R81" i="2" s="1"/>
  <c r="Z82" i="2"/>
  <c r="AA82" i="2" s="1"/>
  <c r="Z83" i="2"/>
  <c r="AA83" i="2" s="1"/>
  <c r="R83" i="2" s="1"/>
  <c r="Z84" i="2"/>
  <c r="AA84" i="2" s="1"/>
  <c r="Z85" i="2"/>
  <c r="AA85" i="2" s="1"/>
  <c r="Z86" i="2"/>
  <c r="AA86" i="2" s="1"/>
  <c r="Z87" i="2"/>
  <c r="AA87" i="2" s="1"/>
  <c r="R87" i="2" s="1"/>
  <c r="Z88" i="2"/>
  <c r="AA88" i="2" s="1"/>
  <c r="R88" i="2" s="1"/>
  <c r="Z89" i="2"/>
  <c r="AA89" i="2" s="1"/>
  <c r="R89" i="2" s="1"/>
  <c r="Z90" i="2"/>
  <c r="AA90" i="2" s="1"/>
  <c r="Z91" i="2"/>
  <c r="AA91" i="2" s="1"/>
  <c r="Z92" i="2"/>
  <c r="AA92" i="2" s="1"/>
  <c r="R92" i="2" s="1"/>
  <c r="Z93" i="2"/>
  <c r="AA93" i="2" s="1"/>
  <c r="Z94" i="2"/>
  <c r="AA94" i="2" s="1"/>
  <c r="R94" i="2" s="1"/>
  <c r="Z95" i="2"/>
  <c r="AA95" i="2" s="1"/>
  <c r="Z96" i="2"/>
  <c r="AA96" i="2" s="1"/>
  <c r="Z97" i="2"/>
  <c r="AA97" i="2" s="1"/>
  <c r="Z98" i="2"/>
  <c r="AA98" i="2" s="1"/>
  <c r="Z99" i="2"/>
  <c r="AA99" i="2" s="1"/>
  <c r="R99" i="2" s="1"/>
  <c r="Z100" i="2"/>
  <c r="AA100" i="2" s="1"/>
  <c r="Z101" i="2"/>
  <c r="AA101" i="2" s="1"/>
  <c r="R101" i="2" s="1"/>
  <c r="Z102" i="2"/>
  <c r="AA102" i="2" s="1"/>
  <c r="R102" i="2" s="1"/>
  <c r="Z103" i="2"/>
  <c r="AA103" i="2" s="1"/>
  <c r="Z104" i="2"/>
  <c r="AA104" i="2" s="1"/>
  <c r="R104" i="2" s="1"/>
  <c r="Z105" i="2"/>
  <c r="AA105" i="2" s="1"/>
  <c r="Z106" i="2"/>
  <c r="AA106" i="2" s="1"/>
  <c r="R106" i="2" s="1"/>
  <c r="Z107" i="2"/>
  <c r="AA107" i="2" s="1"/>
  <c r="R107" i="2" s="1"/>
  <c r="Z108" i="2"/>
  <c r="AA108" i="2" s="1"/>
  <c r="R108" i="2" s="1"/>
  <c r="Z109" i="2"/>
  <c r="AA109" i="2" s="1"/>
  <c r="R109" i="2" s="1"/>
  <c r="Z110" i="2"/>
  <c r="AA110" i="2" s="1"/>
  <c r="Z111" i="2"/>
  <c r="AA111" i="2" s="1"/>
  <c r="Z112" i="2"/>
  <c r="AA112" i="2" s="1"/>
  <c r="R112" i="2" s="1"/>
  <c r="Z113" i="2"/>
  <c r="AA113" i="2" s="1"/>
  <c r="R113" i="2" s="1"/>
  <c r="Z114" i="2"/>
  <c r="AA114" i="2" s="1"/>
  <c r="Z115" i="2"/>
  <c r="AA115" i="2" s="1"/>
  <c r="R115" i="2" s="1"/>
  <c r="Z116" i="2"/>
  <c r="AA116" i="2" s="1"/>
  <c r="R116" i="2" s="1"/>
  <c r="Z117" i="2"/>
  <c r="AA117" i="2" s="1"/>
  <c r="R117" i="2" s="1"/>
  <c r="Z118" i="2"/>
  <c r="AA118" i="2" s="1"/>
  <c r="R118" i="2" s="1"/>
  <c r="Z119" i="2"/>
  <c r="AA119" i="2" s="1"/>
  <c r="R119" i="2" s="1"/>
  <c r="Z120" i="2"/>
  <c r="AA120" i="2" s="1"/>
  <c r="R120" i="2" s="1"/>
  <c r="Z121" i="2"/>
  <c r="AA121" i="2" s="1"/>
  <c r="R121" i="2" s="1"/>
  <c r="Z122" i="2"/>
  <c r="AA122" i="2" s="1"/>
  <c r="R122" i="2" s="1"/>
  <c r="Z123" i="2"/>
  <c r="AA123" i="2" s="1"/>
  <c r="Z124" i="2"/>
  <c r="AA124" i="2" s="1"/>
  <c r="Z125" i="2"/>
  <c r="AA125" i="2" s="1"/>
  <c r="Z126" i="2"/>
  <c r="AA126" i="2" s="1"/>
  <c r="Z127" i="2"/>
  <c r="AA127" i="2" s="1"/>
  <c r="Z128" i="2"/>
  <c r="AA128" i="2" s="1"/>
  <c r="Z129" i="2"/>
  <c r="AA129" i="2" s="1"/>
  <c r="Z130" i="2"/>
  <c r="AA130" i="2" s="1"/>
  <c r="R130" i="2" s="1"/>
  <c r="Z131" i="2"/>
  <c r="AA131" i="2" s="1"/>
  <c r="Z132" i="2"/>
  <c r="AA132" i="2" s="1"/>
  <c r="R132" i="2" s="1"/>
  <c r="Z133" i="2"/>
  <c r="AA133" i="2" s="1"/>
  <c r="R133" i="2" s="1"/>
  <c r="Z134" i="2"/>
  <c r="AA134" i="2" s="1"/>
  <c r="Z135" i="2"/>
  <c r="AA135" i="2" s="1"/>
  <c r="R135" i="2" s="1"/>
  <c r="Z136" i="2"/>
  <c r="AA136" i="2" s="1"/>
  <c r="R136" i="2" s="1"/>
  <c r="Z137" i="2"/>
  <c r="AA137" i="2" s="1"/>
  <c r="Z138" i="2"/>
  <c r="AA138" i="2" s="1"/>
  <c r="R138" i="2" s="1"/>
  <c r="Z139" i="2"/>
  <c r="AA139" i="2" s="1"/>
  <c r="Z140" i="2"/>
  <c r="AA140" i="2" s="1"/>
  <c r="R140" i="2" s="1"/>
  <c r="Z141" i="2"/>
  <c r="AA141" i="2" s="1"/>
  <c r="Z142" i="2"/>
  <c r="AA142" i="2" s="1"/>
  <c r="R142" i="2" s="1"/>
  <c r="Z143" i="2"/>
  <c r="AA143" i="2" s="1"/>
  <c r="Z144" i="2"/>
  <c r="AA144" i="2" s="1"/>
  <c r="Z145" i="2"/>
  <c r="AA145" i="2" s="1"/>
  <c r="Z146" i="2"/>
  <c r="AA146" i="2" s="1"/>
  <c r="Z147" i="2"/>
  <c r="AA147" i="2" s="1"/>
  <c r="Z148" i="2"/>
  <c r="AA148" i="2" s="1"/>
  <c r="R148" i="2" s="1"/>
  <c r="Z149" i="2"/>
  <c r="Z150" i="2"/>
  <c r="AA150" i="2" s="1"/>
  <c r="Z151" i="2"/>
  <c r="AA151" i="2" s="1"/>
  <c r="R151" i="2" s="1"/>
  <c r="Z152" i="2"/>
  <c r="AA152" i="2" s="1"/>
  <c r="R152" i="2" s="1"/>
  <c r="Z153" i="2"/>
  <c r="AA153" i="2" s="1"/>
  <c r="R153" i="2" s="1"/>
  <c r="Z154" i="2"/>
  <c r="AA154" i="2" s="1"/>
  <c r="R154" i="2" s="1"/>
  <c r="Z155" i="2"/>
  <c r="AA155" i="2" s="1"/>
  <c r="R155" i="2" s="1"/>
  <c r="Z156" i="2"/>
  <c r="AA156" i="2" s="1"/>
  <c r="R156" i="2" s="1"/>
  <c r="Z157" i="2"/>
  <c r="AA157" i="2" s="1"/>
  <c r="R157" i="2" s="1"/>
  <c r="Z158" i="2"/>
  <c r="AA158" i="2" s="1"/>
  <c r="R158" i="2" s="1"/>
  <c r="Z159" i="2"/>
  <c r="AA159" i="2" s="1"/>
  <c r="R159" i="2" s="1"/>
  <c r="Z160" i="2"/>
  <c r="Z161" i="2"/>
  <c r="AA161" i="2" s="1"/>
  <c r="R161" i="2" s="1"/>
  <c r="Z162" i="2"/>
  <c r="AA162" i="2" s="1"/>
  <c r="R162" i="2" s="1"/>
  <c r="Z163" i="2"/>
  <c r="AA163" i="2" s="1"/>
  <c r="R163" i="2" s="1"/>
  <c r="Z164" i="2"/>
  <c r="AA164" i="2" s="1"/>
  <c r="R164" i="2" s="1"/>
  <c r="Z165" i="2"/>
  <c r="AA165" i="2" s="1"/>
  <c r="R165" i="2" s="1"/>
  <c r="Z166" i="2"/>
  <c r="AA166" i="2" s="1"/>
  <c r="R166" i="2" s="1"/>
  <c r="Z167" i="2"/>
  <c r="AA167" i="2" s="1"/>
  <c r="R167" i="2" s="1"/>
  <c r="Z168" i="2"/>
  <c r="AA168" i="2" s="1"/>
  <c r="R168" i="2" s="1"/>
  <c r="Z169" i="2"/>
  <c r="AA169" i="2" s="1"/>
  <c r="R169" i="2" s="1"/>
  <c r="Z170" i="2"/>
  <c r="AA170" i="2" s="1"/>
  <c r="R170" i="2" s="1"/>
  <c r="Z171" i="2"/>
  <c r="AA171" i="2" s="1"/>
  <c r="R171" i="2" s="1"/>
  <c r="Z172" i="2"/>
  <c r="AA172" i="2" s="1"/>
  <c r="R172" i="2" s="1"/>
  <c r="Z173" i="2"/>
  <c r="AA173" i="2" s="1"/>
  <c r="R173" i="2" s="1"/>
  <c r="Z174" i="2"/>
  <c r="AA174" i="2" s="1"/>
  <c r="R174" i="2" s="1"/>
  <c r="Z175" i="2"/>
  <c r="AA175" i="2" s="1"/>
  <c r="R175" i="2" s="1"/>
  <c r="Z176" i="2"/>
  <c r="AA176" i="2" s="1"/>
  <c r="R176" i="2" s="1"/>
  <c r="Z177" i="2"/>
  <c r="AA177" i="2" s="1"/>
  <c r="R177" i="2" s="1"/>
  <c r="Z178" i="2"/>
  <c r="AA178" i="2" s="1"/>
  <c r="R178" i="2" s="1"/>
  <c r="Z179" i="2"/>
  <c r="AA179" i="2" s="1"/>
  <c r="R179" i="2" s="1"/>
  <c r="Z180" i="2"/>
  <c r="AA180" i="2" s="1"/>
  <c r="R180" i="2" s="1"/>
  <c r="Z181" i="2"/>
  <c r="AA181" i="2" s="1"/>
  <c r="R181" i="2" s="1"/>
  <c r="Z182" i="2"/>
  <c r="AA182" i="2" s="1"/>
  <c r="R182" i="2" s="1"/>
  <c r="Z183" i="2"/>
  <c r="AA183" i="2" s="1"/>
  <c r="R183" i="2" s="1"/>
  <c r="Z184" i="2"/>
  <c r="AA184" i="2" s="1"/>
  <c r="R184" i="2" s="1"/>
  <c r="Z185" i="2"/>
  <c r="AA185" i="2" s="1"/>
  <c r="R185" i="2" s="1"/>
  <c r="Z186" i="2"/>
  <c r="AA186" i="2" s="1"/>
  <c r="R186" i="2" s="1"/>
  <c r="Z187" i="2"/>
  <c r="AA187" i="2" s="1"/>
  <c r="R187" i="2" s="1"/>
  <c r="Z188" i="2"/>
  <c r="AA188" i="2" s="1"/>
  <c r="R188" i="2" s="1"/>
  <c r="Z189" i="2"/>
  <c r="AA189" i="2" s="1"/>
  <c r="R189" i="2" s="1"/>
  <c r="Z190" i="2"/>
  <c r="AA190" i="2" s="1"/>
  <c r="R190" i="2" s="1"/>
  <c r="Z191" i="2"/>
  <c r="AA191" i="2" s="1"/>
  <c r="R191" i="2" s="1"/>
  <c r="Z192" i="2"/>
  <c r="AA192" i="2" s="1"/>
  <c r="R192" i="2" s="1"/>
  <c r="Z193" i="2"/>
  <c r="AA193" i="2" s="1"/>
  <c r="R193" i="2" s="1"/>
  <c r="Z194" i="2"/>
  <c r="AA194" i="2" s="1"/>
  <c r="R194" i="2" s="1"/>
  <c r="Z195" i="2"/>
  <c r="AA195" i="2" s="1"/>
  <c r="R195" i="2" s="1"/>
  <c r="Z196" i="2"/>
  <c r="AA196" i="2" s="1"/>
  <c r="R196" i="2" s="1"/>
  <c r="Z197" i="2"/>
  <c r="AA197" i="2" s="1"/>
  <c r="R197" i="2" s="1"/>
  <c r="Z198" i="2"/>
  <c r="AA198" i="2" s="1"/>
  <c r="R198" i="2" s="1"/>
  <c r="Z199" i="2"/>
  <c r="AA199" i="2" s="1"/>
  <c r="R199" i="2" s="1"/>
  <c r="Z200" i="2"/>
  <c r="AA200" i="2" s="1"/>
  <c r="R200" i="2" s="1"/>
  <c r="Z201" i="2"/>
  <c r="AA201" i="2" s="1"/>
  <c r="R201" i="2" s="1"/>
  <c r="Z202" i="2"/>
  <c r="AA202" i="2" s="1"/>
  <c r="R202" i="2" s="1"/>
  <c r="Z203" i="2"/>
  <c r="AA203" i="2" s="1"/>
  <c r="R203" i="2" s="1"/>
  <c r="Z204" i="2"/>
  <c r="AA204" i="2" s="1"/>
  <c r="R204" i="2" s="1"/>
  <c r="Z205" i="2"/>
  <c r="AA205" i="2" s="1"/>
  <c r="R205" i="2" s="1"/>
  <c r="Z206" i="2"/>
  <c r="AA206" i="2" s="1"/>
  <c r="R206" i="2" s="1"/>
  <c r="Z207" i="2"/>
  <c r="AA207" i="2" s="1"/>
  <c r="R207" i="2" s="1"/>
  <c r="Z208" i="2"/>
  <c r="AA208" i="2" s="1"/>
  <c r="R208" i="2" s="1"/>
  <c r="Z209" i="2"/>
  <c r="AA209" i="2" s="1"/>
  <c r="R209" i="2" s="1"/>
  <c r="Z210" i="2"/>
  <c r="AA210" i="2" s="1"/>
  <c r="R210" i="2" s="1"/>
  <c r="Z211" i="2"/>
  <c r="AA211" i="2" s="1"/>
  <c r="R211" i="2" s="1"/>
  <c r="Z212" i="2"/>
  <c r="AA212" i="2" s="1"/>
  <c r="R212" i="2" s="1"/>
  <c r="Z213" i="2"/>
  <c r="AA213" i="2" s="1"/>
  <c r="R213" i="2" s="1"/>
  <c r="Z214" i="2"/>
  <c r="AA214" i="2" s="1"/>
  <c r="R214" i="2" s="1"/>
  <c r="Z215" i="2"/>
  <c r="AA215" i="2" s="1"/>
  <c r="R215" i="2" s="1"/>
  <c r="Z216" i="2"/>
  <c r="AA216" i="2" s="1"/>
  <c r="R216" i="2" s="1"/>
  <c r="Z217" i="2"/>
  <c r="AA217" i="2" s="1"/>
  <c r="R217" i="2" s="1"/>
  <c r="Z218" i="2"/>
  <c r="AA218" i="2" s="1"/>
  <c r="R218" i="2" s="1"/>
  <c r="Z219" i="2"/>
  <c r="AA219" i="2" s="1"/>
  <c r="R219" i="2" s="1"/>
  <c r="Z220" i="2"/>
  <c r="AA220" i="2" s="1"/>
  <c r="R220" i="2" s="1"/>
  <c r="Z221" i="2"/>
  <c r="AA221" i="2" s="1"/>
  <c r="R221" i="2" s="1"/>
  <c r="Z222" i="2"/>
  <c r="AA222" i="2" s="1"/>
  <c r="R222" i="2" s="1"/>
  <c r="Z223" i="2"/>
  <c r="AA223" i="2" s="1"/>
  <c r="R223" i="2" s="1"/>
  <c r="Z224" i="2"/>
  <c r="AA224" i="2" s="1"/>
  <c r="R224" i="2" s="1"/>
  <c r="Z225" i="2"/>
  <c r="AA225" i="2" s="1"/>
  <c r="R225" i="2" s="1"/>
  <c r="Z226" i="2"/>
  <c r="AA226" i="2" s="1"/>
  <c r="R226" i="2" s="1"/>
  <c r="Z227" i="2"/>
  <c r="AA227" i="2" s="1"/>
  <c r="R227" i="2" s="1"/>
  <c r="Z228" i="2"/>
  <c r="AA228" i="2" s="1"/>
  <c r="R228" i="2" s="1"/>
  <c r="Z229" i="2"/>
  <c r="AA229" i="2" s="1"/>
  <c r="R229" i="2" s="1"/>
  <c r="Z230" i="2"/>
  <c r="AA230" i="2" s="1"/>
  <c r="R230" i="2" s="1"/>
  <c r="Z231" i="2"/>
  <c r="AA231" i="2" s="1"/>
  <c r="R231" i="2" s="1"/>
  <c r="Z232" i="2"/>
  <c r="AA232" i="2" s="1"/>
  <c r="R232" i="2" s="1"/>
  <c r="Z233" i="2"/>
  <c r="AA233" i="2" s="1"/>
  <c r="R233" i="2" s="1"/>
  <c r="Z234" i="2"/>
  <c r="AA234" i="2" s="1"/>
  <c r="R234" i="2" s="1"/>
  <c r="Z235" i="2"/>
  <c r="AA235" i="2" s="1"/>
  <c r="R235" i="2" s="1"/>
  <c r="Z236" i="2"/>
  <c r="Z237" i="2"/>
  <c r="AA237" i="2" s="1"/>
  <c r="R237" i="2" s="1"/>
  <c r="Z238" i="2"/>
  <c r="AA238" i="2" s="1"/>
  <c r="R238" i="2" s="1"/>
  <c r="Z239" i="2"/>
  <c r="AA239" i="2" s="1"/>
  <c r="R239" i="2" s="1"/>
  <c r="Z240" i="2"/>
  <c r="AA240" i="2" s="1"/>
  <c r="R240" i="2" s="1"/>
  <c r="Z241" i="2"/>
  <c r="AA241" i="2" s="1"/>
  <c r="R241" i="2" s="1"/>
  <c r="Z242" i="2"/>
  <c r="AA242" i="2" s="1"/>
  <c r="R242" i="2" s="1"/>
  <c r="Z243" i="2"/>
  <c r="AA243" i="2" s="1"/>
  <c r="R243" i="2" s="1"/>
  <c r="Z244" i="2"/>
  <c r="AA244" i="2" s="1"/>
  <c r="R244" i="2" s="1"/>
  <c r="Z245" i="2"/>
  <c r="AA245" i="2" s="1"/>
  <c r="R245" i="2" s="1"/>
  <c r="Z246" i="2"/>
  <c r="AA246" i="2" s="1"/>
  <c r="R246" i="2" s="1"/>
  <c r="Z247" i="2"/>
  <c r="AA247" i="2" s="1"/>
  <c r="R247" i="2" s="1"/>
  <c r="Z248" i="2"/>
  <c r="AA248" i="2" s="1"/>
  <c r="R248" i="2" s="1"/>
  <c r="Z249" i="2"/>
  <c r="AA249" i="2" s="1"/>
  <c r="R249" i="2" s="1"/>
  <c r="Z250" i="2"/>
  <c r="AA250" i="2" s="1"/>
  <c r="R250" i="2" s="1"/>
  <c r="Z251" i="2"/>
  <c r="AA251" i="2" s="1"/>
  <c r="R251" i="2" s="1"/>
  <c r="Z252" i="2"/>
  <c r="AA252" i="2" s="1"/>
  <c r="R252" i="2" s="1"/>
  <c r="Z253" i="2"/>
  <c r="AA253" i="2" s="1"/>
  <c r="R253" i="2" s="1"/>
  <c r="Z254" i="2"/>
  <c r="AA254" i="2" s="1"/>
  <c r="R254" i="2" s="1"/>
  <c r="Z255" i="2"/>
  <c r="AA255" i="2" s="1"/>
  <c r="R255" i="2" s="1"/>
  <c r="Z256" i="2"/>
  <c r="AA256" i="2" s="1"/>
  <c r="R256" i="2" s="1"/>
  <c r="Z257" i="2"/>
  <c r="AA257" i="2" s="1"/>
  <c r="R257" i="2" s="1"/>
  <c r="Z258" i="2"/>
  <c r="AA258" i="2" s="1"/>
  <c r="R258" i="2" s="1"/>
  <c r="Z259" i="2"/>
  <c r="AA259" i="2" s="1"/>
  <c r="R259" i="2" s="1"/>
  <c r="Z260" i="2"/>
  <c r="AA260" i="2" s="1"/>
  <c r="R260" i="2" s="1"/>
  <c r="Z261" i="2"/>
  <c r="AA261" i="2" s="1"/>
  <c r="R261" i="2" s="1"/>
  <c r="Z262" i="2"/>
  <c r="AA262" i="2" s="1"/>
  <c r="R262" i="2" s="1"/>
  <c r="Z263" i="2"/>
  <c r="AA263" i="2" s="1"/>
  <c r="R263" i="2" s="1"/>
  <c r="Z264" i="2"/>
  <c r="AA264" i="2" s="1"/>
  <c r="R264" i="2" s="1"/>
  <c r="Z265" i="2"/>
  <c r="AA265" i="2" s="1"/>
  <c r="R265" i="2" s="1"/>
  <c r="Z266" i="2"/>
  <c r="AA266" i="2" s="1"/>
  <c r="R266" i="2" s="1"/>
  <c r="Z267" i="2"/>
  <c r="AA267" i="2" s="1"/>
  <c r="R267" i="2" s="1"/>
  <c r="Z268" i="2"/>
  <c r="AA268" i="2" s="1"/>
  <c r="R268" i="2" s="1"/>
  <c r="Z269" i="2"/>
  <c r="AA269" i="2" s="1"/>
  <c r="R269" i="2" s="1"/>
  <c r="Z270" i="2"/>
  <c r="AA270" i="2" s="1"/>
  <c r="R270" i="2" s="1"/>
  <c r="Z271" i="2"/>
  <c r="AA271" i="2" s="1"/>
  <c r="R271" i="2" s="1"/>
  <c r="Z272" i="2"/>
  <c r="AA272" i="2" s="1"/>
  <c r="R272" i="2" s="1"/>
  <c r="Z273" i="2"/>
  <c r="AA273" i="2" s="1"/>
  <c r="R273" i="2" s="1"/>
  <c r="Z274" i="2"/>
  <c r="AA274" i="2" s="1"/>
  <c r="R274" i="2" s="1"/>
  <c r="Z275" i="2"/>
  <c r="AA275" i="2" s="1"/>
  <c r="R275" i="2" s="1"/>
  <c r="Z276" i="2"/>
  <c r="AA276" i="2" s="1"/>
  <c r="R276" i="2" s="1"/>
  <c r="Z277" i="2"/>
  <c r="AA277" i="2" s="1"/>
  <c r="R277" i="2" s="1"/>
  <c r="Z278" i="2"/>
  <c r="AA278" i="2" s="1"/>
  <c r="R278" i="2" s="1"/>
  <c r="Z279" i="2"/>
  <c r="AA279" i="2" s="1"/>
  <c r="R279" i="2" s="1"/>
  <c r="Z280" i="2"/>
  <c r="AA280" i="2" s="1"/>
  <c r="R280" i="2" s="1"/>
  <c r="Z281" i="2"/>
  <c r="AA281" i="2" s="1"/>
  <c r="R281" i="2" s="1"/>
  <c r="Z282" i="2"/>
  <c r="AA282" i="2" s="1"/>
  <c r="R282" i="2" s="1"/>
  <c r="Z283" i="2"/>
  <c r="AA283" i="2" s="1"/>
  <c r="R283" i="2" s="1"/>
  <c r="Z284" i="2"/>
  <c r="AA284" i="2" s="1"/>
  <c r="R284" i="2" s="1"/>
  <c r="Z285" i="2"/>
  <c r="AA285" i="2" s="1"/>
  <c r="R285" i="2" s="1"/>
  <c r="Z286" i="2"/>
  <c r="AA286" i="2" s="1"/>
  <c r="R286" i="2" s="1"/>
  <c r="Z287" i="2"/>
  <c r="AA287" i="2" s="1"/>
  <c r="R287" i="2" s="1"/>
  <c r="Z288" i="2"/>
  <c r="AA288" i="2" s="1"/>
  <c r="R288" i="2" s="1"/>
  <c r="Z289" i="2"/>
  <c r="AA289" i="2" s="1"/>
  <c r="R289" i="2" s="1"/>
  <c r="Z290" i="2"/>
  <c r="AA290" i="2" s="1"/>
  <c r="R290" i="2" s="1"/>
  <c r="Z291" i="2"/>
  <c r="AA291" i="2" s="1"/>
  <c r="R291" i="2" s="1"/>
  <c r="Z292" i="2"/>
  <c r="AA292" i="2" s="1"/>
  <c r="R292" i="2" s="1"/>
  <c r="Z293" i="2"/>
  <c r="AA293" i="2" s="1"/>
  <c r="R293" i="2" s="1"/>
  <c r="Z294" i="2"/>
  <c r="AA294" i="2" s="1"/>
  <c r="R294" i="2" s="1"/>
  <c r="Z295" i="2"/>
  <c r="AA295" i="2" s="1"/>
  <c r="R295" i="2" s="1"/>
  <c r="Z296" i="2"/>
  <c r="AA296" i="2" s="1"/>
  <c r="R296" i="2" s="1"/>
  <c r="Z297" i="2"/>
  <c r="AA297" i="2" s="1"/>
  <c r="R297" i="2" s="1"/>
  <c r="Z298" i="2"/>
  <c r="AA298" i="2" s="1"/>
  <c r="R298" i="2" s="1"/>
  <c r="Z299" i="2"/>
  <c r="AA299" i="2" s="1"/>
  <c r="R299" i="2" s="1"/>
  <c r="Z300" i="2"/>
  <c r="AA300" i="2" s="1"/>
  <c r="R300" i="2" s="1"/>
  <c r="Z301" i="2"/>
  <c r="AA301" i="2" s="1"/>
  <c r="Z302" i="2"/>
  <c r="AA302" i="2" s="1"/>
  <c r="Z303" i="2"/>
  <c r="AA303" i="2" s="1"/>
  <c r="Z304" i="2"/>
  <c r="AA304" i="2" s="1"/>
  <c r="R304" i="2" s="1"/>
  <c r="Z305" i="2"/>
  <c r="AA305" i="2" s="1"/>
  <c r="Z306" i="2"/>
  <c r="AA306" i="2" s="1"/>
  <c r="R306" i="2" s="1"/>
  <c r="Z307" i="2"/>
  <c r="AA307" i="2" s="1"/>
  <c r="R307" i="2" s="1"/>
  <c r="Z308" i="2"/>
  <c r="AA308" i="2" s="1"/>
  <c r="R308" i="2" s="1"/>
  <c r="Z309" i="2"/>
  <c r="AA309" i="2" s="1"/>
  <c r="Z310" i="2"/>
  <c r="AA310" i="2" s="1"/>
  <c r="Z311" i="2"/>
  <c r="AA311" i="2" s="1"/>
  <c r="R311" i="2" s="1"/>
  <c r="Z312" i="2"/>
  <c r="AA312" i="2" s="1"/>
  <c r="Z313" i="2"/>
  <c r="Z314" i="2"/>
  <c r="AA314" i="2" s="1"/>
  <c r="Z315" i="2"/>
  <c r="AA315" i="2" s="1"/>
  <c r="R315" i="2" s="1"/>
  <c r="Z316" i="2"/>
  <c r="AA316" i="2" s="1"/>
  <c r="R316" i="2" s="1"/>
  <c r="Z317" i="2"/>
  <c r="AA317" i="2" s="1"/>
  <c r="R317" i="2" s="1"/>
  <c r="Z318" i="2"/>
  <c r="Z319" i="2"/>
  <c r="AA319" i="2" s="1"/>
  <c r="R319" i="2" s="1"/>
  <c r="Z320" i="2"/>
  <c r="AA320" i="2" s="1"/>
  <c r="Z321" i="2"/>
  <c r="Z322" i="2"/>
  <c r="Z323" i="2"/>
  <c r="AA323" i="2" s="1"/>
  <c r="R323" i="2" s="1"/>
  <c r="Z324" i="2"/>
  <c r="AA324" i="2" s="1"/>
  <c r="R324" i="2" s="1"/>
  <c r="Z325" i="2"/>
  <c r="AA325" i="2" s="1"/>
  <c r="R325" i="2" s="1"/>
  <c r="Z326" i="2"/>
  <c r="Z327" i="2"/>
  <c r="Z328" i="2"/>
  <c r="AA328" i="2" s="1"/>
  <c r="R328" i="2" s="1"/>
  <c r="Z329" i="2"/>
  <c r="Z330" i="2"/>
  <c r="Z331" i="2"/>
  <c r="Z332" i="2"/>
  <c r="Z333" i="2"/>
  <c r="AA333" i="2" s="1"/>
  <c r="R333" i="2" s="1"/>
  <c r="Z334" i="2"/>
  <c r="Z335" i="2"/>
  <c r="AA335" i="2" s="1"/>
  <c r="R335" i="2" s="1"/>
  <c r="Z336" i="2"/>
  <c r="Z337" i="2"/>
  <c r="AA337" i="2" s="1"/>
  <c r="R337" i="2" s="1"/>
  <c r="Z338" i="2"/>
  <c r="Z339" i="2"/>
  <c r="AA339" i="2" s="1"/>
  <c r="R339" i="2" s="1"/>
  <c r="Z340" i="2"/>
  <c r="AA340" i="2" s="1"/>
  <c r="R340" i="2" s="1"/>
  <c r="Z341" i="2"/>
  <c r="Z342" i="2"/>
  <c r="Z343" i="2"/>
  <c r="Z344" i="2"/>
  <c r="AA344" i="2" s="1"/>
  <c r="R344" i="2" s="1"/>
  <c r="Z345" i="2"/>
  <c r="AA345" i="2" s="1"/>
  <c r="R345" i="2" s="1"/>
  <c r="Z346" i="2"/>
  <c r="Z347" i="2"/>
  <c r="AA347" i="2" s="1"/>
  <c r="R347" i="2" s="1"/>
  <c r="Z348" i="2"/>
  <c r="AA348" i="2" s="1"/>
  <c r="R348" i="2" s="1"/>
  <c r="Z349" i="2"/>
  <c r="AA349" i="2" s="1"/>
  <c r="R349" i="2" s="1"/>
  <c r="Z350" i="2"/>
  <c r="Z351" i="2"/>
  <c r="Z352" i="2"/>
  <c r="Z353" i="2"/>
  <c r="Z354" i="2"/>
  <c r="AA354" i="2" s="1"/>
  <c r="R354" i="2" s="1"/>
  <c r="Z355" i="2"/>
  <c r="AA355" i="2" s="1"/>
  <c r="Z356" i="2"/>
  <c r="AA356" i="2" s="1"/>
  <c r="R356" i="2" s="1"/>
  <c r="Z357" i="2"/>
  <c r="AA357" i="2" s="1"/>
  <c r="R357" i="2" s="1"/>
  <c r="Z358" i="2"/>
  <c r="AA358" i="2" s="1"/>
  <c r="R358" i="2" s="1"/>
  <c r="Z359" i="2"/>
  <c r="AA359" i="2" s="1"/>
  <c r="R359" i="2" s="1"/>
  <c r="Z360" i="2"/>
  <c r="AA360" i="2" s="1"/>
  <c r="R360" i="2" s="1"/>
  <c r="Z361" i="2"/>
  <c r="AA361" i="2" s="1"/>
  <c r="R361" i="2" s="1"/>
  <c r="Z362" i="2"/>
  <c r="AA362" i="2" s="1"/>
  <c r="R362" i="2" s="1"/>
  <c r="Z363" i="2"/>
  <c r="AA363" i="2" s="1"/>
  <c r="R363" i="2" s="1"/>
  <c r="Z364" i="2"/>
  <c r="AA364" i="2" s="1"/>
  <c r="R364" i="2" s="1"/>
  <c r="Z365" i="2"/>
  <c r="AA365" i="2" s="1"/>
  <c r="R365" i="2" s="1"/>
  <c r="Z366" i="2"/>
  <c r="AA366" i="2" s="1"/>
  <c r="R366" i="2" s="1"/>
  <c r="Z367" i="2"/>
  <c r="AA367" i="2" s="1"/>
  <c r="R367" i="2" s="1"/>
  <c r="Z368" i="2"/>
  <c r="AA368" i="2" s="1"/>
  <c r="R368" i="2" s="1"/>
  <c r="Z369" i="2"/>
  <c r="AA369" i="2" s="1"/>
  <c r="R369" i="2" s="1"/>
  <c r="Z370" i="2"/>
  <c r="AA370" i="2" s="1"/>
  <c r="R370" i="2" s="1"/>
  <c r="Z371" i="2"/>
  <c r="AA371" i="2" s="1"/>
  <c r="R371" i="2" s="1"/>
  <c r="Z372" i="2"/>
  <c r="AA372" i="2" s="1"/>
  <c r="R372" i="2" s="1"/>
  <c r="Z373" i="2"/>
  <c r="AA373" i="2" s="1"/>
  <c r="R373" i="2" s="1"/>
  <c r="Z374" i="2"/>
  <c r="AA374" i="2" s="1"/>
  <c r="R374" i="2" s="1"/>
  <c r="Z375" i="2"/>
  <c r="AA375" i="2" s="1"/>
  <c r="R375" i="2" s="1"/>
  <c r="Z376" i="2"/>
  <c r="AA376" i="2" s="1"/>
  <c r="R376" i="2" s="1"/>
  <c r="Z377" i="2"/>
  <c r="AA377" i="2" s="1"/>
  <c r="R377" i="2" s="1"/>
  <c r="Z378" i="2"/>
  <c r="AA378" i="2" s="1"/>
  <c r="R378" i="2" s="1"/>
  <c r="Z379" i="2"/>
  <c r="AA379" i="2" s="1"/>
  <c r="R379" i="2" s="1"/>
  <c r="Z380" i="2"/>
  <c r="AA380" i="2" s="1"/>
  <c r="R380" i="2" s="1"/>
  <c r="Z381" i="2"/>
  <c r="AA381" i="2" s="1"/>
  <c r="R381" i="2" s="1"/>
  <c r="Z382" i="2"/>
  <c r="AA382" i="2" s="1"/>
  <c r="R382" i="2" s="1"/>
  <c r="Z383" i="2"/>
  <c r="AA383" i="2" s="1"/>
  <c r="R383" i="2" s="1"/>
  <c r="Z384" i="2"/>
  <c r="AA384" i="2" s="1"/>
  <c r="R384" i="2" s="1"/>
  <c r="Z385" i="2"/>
  <c r="AA385" i="2" s="1"/>
  <c r="R385" i="2" s="1"/>
  <c r="Z386" i="2"/>
  <c r="AA386" i="2" s="1"/>
  <c r="R386" i="2" s="1"/>
  <c r="Z387" i="2"/>
  <c r="AA387" i="2" s="1"/>
  <c r="R387" i="2" s="1"/>
  <c r="Z388" i="2"/>
  <c r="AA388" i="2" s="1"/>
  <c r="R388" i="2" s="1"/>
  <c r="Z389" i="2"/>
  <c r="AA389" i="2" s="1"/>
  <c r="R389" i="2" s="1"/>
  <c r="Z390" i="2"/>
  <c r="AA390" i="2" s="1"/>
  <c r="R390" i="2" s="1"/>
  <c r="Z391" i="2"/>
  <c r="AA391" i="2" s="1"/>
  <c r="R391" i="2" s="1"/>
  <c r="Z392" i="2"/>
  <c r="AA392" i="2" s="1"/>
  <c r="R392" i="2" s="1"/>
  <c r="Z393" i="2"/>
  <c r="AA393" i="2" s="1"/>
  <c r="R393" i="2" s="1"/>
  <c r="Z394" i="2"/>
  <c r="AA394" i="2" s="1"/>
  <c r="R394" i="2" s="1"/>
  <c r="Z395" i="2"/>
  <c r="AA395" i="2" s="1"/>
  <c r="R395" i="2" s="1"/>
  <c r="Z396" i="2"/>
  <c r="AA396" i="2" s="1"/>
  <c r="R396" i="2" s="1"/>
  <c r="Z397" i="2"/>
  <c r="AA397" i="2" s="1"/>
  <c r="R397" i="2" s="1"/>
  <c r="Z398" i="2"/>
  <c r="AA398" i="2" s="1"/>
  <c r="R398" i="2" s="1"/>
  <c r="Z399" i="2"/>
  <c r="AA399" i="2" s="1"/>
  <c r="R399" i="2" s="1"/>
  <c r="Z400" i="2"/>
  <c r="AA400" i="2" s="1"/>
  <c r="R400" i="2" s="1"/>
  <c r="Z401" i="2"/>
  <c r="AA401" i="2" s="1"/>
  <c r="R401" i="2" s="1"/>
  <c r="Z402" i="2"/>
  <c r="AA402" i="2" s="1"/>
  <c r="R402" i="2" s="1"/>
  <c r="Z403" i="2"/>
  <c r="AA403" i="2" s="1"/>
  <c r="R403" i="2" s="1"/>
  <c r="Z404" i="2"/>
  <c r="AA404" i="2" s="1"/>
  <c r="R404" i="2" s="1"/>
  <c r="Z405" i="2"/>
  <c r="AA405" i="2" s="1"/>
  <c r="R405" i="2" s="1"/>
  <c r="Z406" i="2"/>
  <c r="AA406" i="2" s="1"/>
  <c r="R406" i="2" s="1"/>
  <c r="Z407" i="2"/>
  <c r="AA407" i="2" s="1"/>
  <c r="R407" i="2" s="1"/>
  <c r="Z408" i="2"/>
  <c r="AA408" i="2" s="1"/>
  <c r="R408" i="2" s="1"/>
  <c r="Z409" i="2"/>
  <c r="AA409" i="2" s="1"/>
  <c r="R409" i="2" s="1"/>
  <c r="Z410" i="2"/>
  <c r="AA410" i="2" s="1"/>
  <c r="R410" i="2" s="1"/>
  <c r="Z411" i="2"/>
  <c r="AA411" i="2" s="1"/>
  <c r="R411" i="2" s="1"/>
  <c r="Z412" i="2"/>
  <c r="AA412" i="2" s="1"/>
  <c r="R412" i="2" s="1"/>
  <c r="Z413" i="2"/>
  <c r="AA413" i="2" s="1"/>
  <c r="R413" i="2" s="1"/>
  <c r="Z414" i="2"/>
  <c r="AA414" i="2" s="1"/>
  <c r="R414" i="2" s="1"/>
  <c r="Z415" i="2"/>
  <c r="Z416" i="2"/>
  <c r="AA416" i="2" s="1"/>
  <c r="R416" i="2" s="1"/>
  <c r="Z417" i="2"/>
  <c r="AA417" i="2" s="1"/>
  <c r="R417" i="2" s="1"/>
  <c r="Z418" i="2"/>
  <c r="AA418" i="2" s="1"/>
  <c r="R418" i="2" s="1"/>
  <c r="Z419" i="2"/>
  <c r="AA419" i="2" s="1"/>
  <c r="R419" i="2" s="1"/>
  <c r="Z420" i="2"/>
  <c r="AA420" i="2" s="1"/>
  <c r="R420" i="2" s="1"/>
  <c r="Z421" i="2"/>
  <c r="AA421" i="2" s="1"/>
  <c r="R421" i="2" s="1"/>
  <c r="Z422" i="2"/>
  <c r="AA422" i="2" s="1"/>
  <c r="R422" i="2" s="1"/>
  <c r="Z423" i="2"/>
  <c r="AA423" i="2" s="1"/>
  <c r="R423" i="2" s="1"/>
  <c r="Z424" i="2"/>
  <c r="AA424" i="2" s="1"/>
  <c r="R424" i="2" s="1"/>
  <c r="Z425" i="2"/>
  <c r="AA425" i="2" s="1"/>
  <c r="R425" i="2" s="1"/>
  <c r="Z426" i="2"/>
  <c r="AA426" i="2" s="1"/>
  <c r="R426" i="2" s="1"/>
  <c r="Z427" i="2"/>
  <c r="AA427" i="2" s="1"/>
  <c r="R427" i="2" s="1"/>
  <c r="Z428" i="2"/>
  <c r="AA428" i="2" s="1"/>
  <c r="R428" i="2" s="1"/>
  <c r="Z429" i="2"/>
  <c r="AA429" i="2" s="1"/>
  <c r="R429" i="2" s="1"/>
  <c r="Z430" i="2"/>
  <c r="AA430" i="2" s="1"/>
  <c r="R430" i="2" s="1"/>
  <c r="Z431" i="2"/>
  <c r="AA431" i="2" s="1"/>
  <c r="R431" i="2" s="1"/>
  <c r="Z432" i="2"/>
  <c r="AA432" i="2" s="1"/>
  <c r="R432" i="2" s="1"/>
  <c r="Z433" i="2"/>
  <c r="AA433" i="2" s="1"/>
  <c r="R433" i="2" s="1"/>
  <c r="Z434" i="2"/>
  <c r="AA434" i="2" s="1"/>
  <c r="R434" i="2" s="1"/>
  <c r="Z435" i="2"/>
  <c r="AA435" i="2" s="1"/>
  <c r="R435" i="2" s="1"/>
  <c r="Z436" i="2"/>
  <c r="AA436" i="2" s="1"/>
  <c r="R436" i="2" s="1"/>
  <c r="Z437" i="2"/>
  <c r="AA437" i="2" s="1"/>
  <c r="R437" i="2" s="1"/>
  <c r="Z438" i="2"/>
  <c r="AA438" i="2" s="1"/>
  <c r="R438" i="2" s="1"/>
  <c r="Z439" i="2"/>
  <c r="AA439" i="2" s="1"/>
  <c r="R439" i="2" s="1"/>
  <c r="Z440" i="2"/>
  <c r="AA440" i="2" s="1"/>
  <c r="R440" i="2" s="1"/>
  <c r="Z441" i="2"/>
  <c r="AA441" i="2" s="1"/>
  <c r="R441" i="2" s="1"/>
  <c r="Z442" i="2"/>
  <c r="AA442" i="2" s="1"/>
  <c r="Z443" i="2"/>
  <c r="AA443" i="2" s="1"/>
  <c r="R443" i="2" s="1"/>
  <c r="Z444" i="2"/>
  <c r="AA444" i="2" s="1"/>
  <c r="R444" i="2" s="1"/>
  <c r="Z445" i="2"/>
  <c r="AA445" i="2" s="1"/>
  <c r="R445" i="2" s="1"/>
  <c r="Z446" i="2"/>
  <c r="AA446" i="2" s="1"/>
  <c r="R446" i="2" s="1"/>
  <c r="Z447" i="2"/>
  <c r="AA447" i="2" s="1"/>
  <c r="Z448" i="2"/>
  <c r="AA448" i="2" s="1"/>
  <c r="R448" i="2" s="1"/>
  <c r="Z449" i="2"/>
  <c r="AA449" i="2" s="1"/>
  <c r="R449" i="2" s="1"/>
  <c r="Z450" i="2"/>
  <c r="AA450" i="2" s="1"/>
  <c r="R450" i="2" s="1"/>
  <c r="Z451" i="2"/>
  <c r="AA451" i="2" s="1"/>
  <c r="R451" i="2" s="1"/>
  <c r="Z452" i="2"/>
  <c r="AA452" i="2" s="1"/>
  <c r="R452" i="2" s="1"/>
  <c r="Z453" i="2"/>
  <c r="AA453" i="2" s="1"/>
  <c r="R453" i="2" s="1"/>
  <c r="Z454" i="2"/>
  <c r="AA454" i="2" s="1"/>
  <c r="R454" i="2" s="1"/>
  <c r="Z455" i="2"/>
  <c r="AA455" i="2" s="1"/>
  <c r="R455" i="2" s="1"/>
  <c r="Z456" i="2"/>
  <c r="AA456" i="2" s="1"/>
  <c r="R456" i="2" s="1"/>
  <c r="Z457" i="2"/>
  <c r="AA457" i="2" s="1"/>
  <c r="R457" i="2" s="1"/>
  <c r="Z458" i="2"/>
  <c r="AA458" i="2" s="1"/>
  <c r="R458" i="2" s="1"/>
  <c r="Z459" i="2"/>
  <c r="AA459" i="2" s="1"/>
  <c r="R459" i="2" s="1"/>
  <c r="Z460" i="2"/>
  <c r="AA460" i="2" s="1"/>
  <c r="R460" i="2" s="1"/>
  <c r="Z461" i="2"/>
  <c r="AA461" i="2" s="1"/>
  <c r="R461" i="2" s="1"/>
  <c r="Z462" i="2"/>
  <c r="AA462" i="2" s="1"/>
  <c r="R462" i="2" s="1"/>
  <c r="Z463" i="2"/>
  <c r="AA463" i="2" s="1"/>
  <c r="R463" i="2" s="1"/>
  <c r="Z464" i="2"/>
  <c r="AA464" i="2" s="1"/>
  <c r="R464" i="2" s="1"/>
  <c r="Z465" i="2"/>
  <c r="AA465" i="2" s="1"/>
  <c r="R465" i="2" s="1"/>
  <c r="Z466" i="2"/>
  <c r="AA466" i="2" s="1"/>
  <c r="R466" i="2" s="1"/>
  <c r="Z467" i="2"/>
  <c r="AA467" i="2" s="1"/>
  <c r="R467" i="2" s="1"/>
  <c r="Z468" i="2"/>
  <c r="AA468" i="2" s="1"/>
  <c r="R468" i="2" s="1"/>
  <c r="Z469" i="2"/>
  <c r="AA469" i="2" s="1"/>
  <c r="R469" i="2" s="1"/>
  <c r="Z470" i="2"/>
  <c r="AA470" i="2" s="1"/>
  <c r="R470" i="2" s="1"/>
  <c r="Z471" i="2"/>
  <c r="AA471" i="2" s="1"/>
  <c r="R471" i="2" s="1"/>
  <c r="Z472" i="2"/>
  <c r="AA472" i="2" s="1"/>
  <c r="R472" i="2" s="1"/>
  <c r="Z473" i="2"/>
  <c r="AA473" i="2" s="1"/>
  <c r="R473" i="2" s="1"/>
  <c r="Z474" i="2"/>
  <c r="AA474" i="2" s="1"/>
  <c r="R474" i="2" s="1"/>
  <c r="Z475" i="2"/>
  <c r="AA475" i="2" s="1"/>
  <c r="R475" i="2" s="1"/>
  <c r="Z476" i="2"/>
  <c r="AA476" i="2" s="1"/>
  <c r="R476" i="2" s="1"/>
  <c r="Z477" i="2"/>
  <c r="AA477" i="2" s="1"/>
  <c r="R477" i="2" s="1"/>
  <c r="Z478" i="2"/>
  <c r="AA478" i="2" s="1"/>
  <c r="R478" i="2" s="1"/>
  <c r="Z479" i="2"/>
  <c r="AA479" i="2" s="1"/>
  <c r="R479" i="2" s="1"/>
  <c r="Z480" i="2"/>
  <c r="AA480" i="2" s="1"/>
  <c r="R480" i="2" s="1"/>
  <c r="Z481" i="2"/>
  <c r="AA481" i="2" s="1"/>
  <c r="R481" i="2" s="1"/>
  <c r="Z482" i="2"/>
  <c r="AA482" i="2" s="1"/>
  <c r="R482" i="2" s="1"/>
  <c r="Z483" i="2"/>
  <c r="AA483" i="2" s="1"/>
  <c r="Z484" i="2"/>
  <c r="AA484" i="2" s="1"/>
  <c r="R484" i="2" s="1"/>
  <c r="Z485" i="2"/>
  <c r="AA485" i="2" s="1"/>
  <c r="R485" i="2" s="1"/>
  <c r="Z486" i="2"/>
  <c r="AA486" i="2" s="1"/>
  <c r="R486" i="2" s="1"/>
  <c r="Z487" i="2"/>
  <c r="AA487" i="2" s="1"/>
  <c r="R487" i="2" s="1"/>
  <c r="Z488" i="2"/>
  <c r="AA488" i="2" s="1"/>
  <c r="R488" i="2" s="1"/>
  <c r="Z489" i="2"/>
  <c r="AA489" i="2" s="1"/>
  <c r="R489" i="2" s="1"/>
  <c r="Z490" i="2"/>
  <c r="AA490" i="2" s="1"/>
  <c r="R490" i="2" s="1"/>
  <c r="Z491" i="2"/>
  <c r="AA491" i="2" s="1"/>
  <c r="R491" i="2" s="1"/>
  <c r="Z492" i="2"/>
  <c r="AA492" i="2" s="1"/>
  <c r="R492" i="2" s="1"/>
  <c r="Z493" i="2"/>
  <c r="AA493" i="2" s="1"/>
  <c r="R493" i="2" s="1"/>
  <c r="Z494" i="2"/>
  <c r="AA494" i="2" s="1"/>
  <c r="R494" i="2" s="1"/>
  <c r="Z495" i="2"/>
  <c r="AA495" i="2" s="1"/>
  <c r="R495" i="2" s="1"/>
  <c r="Z496" i="2"/>
  <c r="AA496" i="2" s="1"/>
  <c r="R496" i="2" s="1"/>
  <c r="Z497" i="2"/>
  <c r="AA497" i="2" s="1"/>
  <c r="R497" i="2" s="1"/>
  <c r="Z498" i="2"/>
  <c r="AA498" i="2" s="1"/>
  <c r="R498" i="2" s="1"/>
  <c r="Z499" i="2"/>
  <c r="AA499" i="2" s="1"/>
  <c r="R499" i="2" s="1"/>
  <c r="Z500" i="2"/>
  <c r="AA500" i="2" s="1"/>
  <c r="R500" i="2" s="1"/>
  <c r="Z501" i="2"/>
  <c r="AA501" i="2" s="1"/>
  <c r="R501" i="2" s="1"/>
  <c r="Z502" i="2"/>
  <c r="AA502" i="2" s="1"/>
  <c r="R502" i="2" s="1"/>
  <c r="Z503" i="2"/>
  <c r="AA503" i="2" s="1"/>
  <c r="R503" i="2" s="1"/>
  <c r="Z504" i="2"/>
  <c r="AA504" i="2" s="1"/>
  <c r="R504" i="2" s="1"/>
  <c r="Z505" i="2"/>
  <c r="AA505" i="2" s="1"/>
  <c r="R505" i="2" s="1"/>
  <c r="Z506" i="2"/>
  <c r="AA506" i="2" s="1"/>
  <c r="R506" i="2" s="1"/>
  <c r="Z507" i="2"/>
  <c r="AA507" i="2" s="1"/>
  <c r="R507" i="2" s="1"/>
  <c r="Z508" i="2"/>
  <c r="AA508" i="2" s="1"/>
  <c r="R508" i="2" s="1"/>
  <c r="Z509" i="2"/>
  <c r="AA509" i="2" s="1"/>
  <c r="R509" i="2" s="1"/>
  <c r="Z510" i="2"/>
  <c r="AA510" i="2" s="1"/>
  <c r="R510" i="2" s="1"/>
  <c r="Z511" i="2"/>
  <c r="AA511" i="2" s="1"/>
  <c r="R511" i="2" s="1"/>
  <c r="Z512" i="2"/>
  <c r="AA512" i="2" s="1"/>
  <c r="R512" i="2" s="1"/>
  <c r="Z513" i="2"/>
  <c r="AA513" i="2" s="1"/>
  <c r="R513" i="2" s="1"/>
  <c r="Z514" i="2"/>
  <c r="AA514" i="2" s="1"/>
  <c r="R514" i="2" s="1"/>
  <c r="Z515" i="2"/>
  <c r="AA515" i="2" s="1"/>
  <c r="R515" i="2" s="1"/>
  <c r="Z516" i="2"/>
  <c r="AA516" i="2" s="1"/>
  <c r="R516" i="2" s="1"/>
  <c r="Z517" i="2"/>
  <c r="AA517" i="2" s="1"/>
  <c r="R517" i="2" s="1"/>
  <c r="Z518" i="2"/>
  <c r="AA518" i="2" s="1"/>
  <c r="R518" i="2" s="1"/>
  <c r="Z519" i="2"/>
  <c r="AA519" i="2" s="1"/>
  <c r="R519" i="2" s="1"/>
  <c r="Z520" i="2"/>
  <c r="AA520" i="2" s="1"/>
  <c r="R520" i="2" s="1"/>
  <c r="Z521" i="2"/>
  <c r="AA521" i="2" s="1"/>
  <c r="R521" i="2" s="1"/>
  <c r="Z522" i="2"/>
  <c r="AA522" i="2" s="1"/>
  <c r="R522" i="2" s="1"/>
  <c r="Z523" i="2"/>
  <c r="AA523" i="2" s="1"/>
  <c r="R523" i="2" s="1"/>
  <c r="Z524" i="2"/>
  <c r="AA524" i="2" s="1"/>
  <c r="R524" i="2" s="1"/>
  <c r="Z525" i="2"/>
  <c r="AA525" i="2" s="1"/>
  <c r="R525" i="2" s="1"/>
  <c r="Z526" i="2"/>
  <c r="AA526" i="2" s="1"/>
  <c r="R526" i="2" s="1"/>
  <c r="Z527" i="2"/>
  <c r="AA527" i="2" s="1"/>
  <c r="R527" i="2" s="1"/>
  <c r="Z528" i="2"/>
  <c r="AA528" i="2" s="1"/>
  <c r="R528" i="2" s="1"/>
  <c r="Z529" i="2"/>
  <c r="AA529" i="2" s="1"/>
  <c r="R529" i="2" s="1"/>
  <c r="Z530" i="2"/>
  <c r="AA530" i="2" s="1"/>
  <c r="R530" i="2" s="1"/>
  <c r="Z531" i="2"/>
  <c r="AA531" i="2" s="1"/>
  <c r="R531" i="2" s="1"/>
  <c r="Z532" i="2"/>
  <c r="AA532" i="2" s="1"/>
  <c r="R532" i="2" s="1"/>
  <c r="Z533" i="2"/>
  <c r="AA533" i="2" s="1"/>
  <c r="R533" i="2" s="1"/>
  <c r="Z534" i="2"/>
  <c r="AA534" i="2" s="1"/>
  <c r="R534" i="2" s="1"/>
  <c r="Z535" i="2"/>
  <c r="AA535" i="2" s="1"/>
  <c r="R535" i="2" s="1"/>
  <c r="Z536" i="2"/>
  <c r="AA536" i="2" s="1"/>
  <c r="R536" i="2" s="1"/>
  <c r="Z537" i="2"/>
  <c r="AA537" i="2" s="1"/>
  <c r="R537" i="2" s="1"/>
  <c r="Z538" i="2"/>
  <c r="AA538" i="2" s="1"/>
  <c r="R538" i="2" s="1"/>
  <c r="Z539" i="2"/>
  <c r="AA539" i="2" s="1"/>
  <c r="R539" i="2" s="1"/>
  <c r="Z540" i="2"/>
  <c r="AA540" i="2" s="1"/>
  <c r="R540" i="2" s="1"/>
  <c r="Z541" i="2"/>
  <c r="AA541" i="2" s="1"/>
  <c r="R541" i="2" s="1"/>
  <c r="Z542" i="2"/>
  <c r="AA542" i="2" s="1"/>
  <c r="R542" i="2" s="1"/>
  <c r="Z543" i="2"/>
  <c r="AA543" i="2" s="1"/>
  <c r="R543" i="2" s="1"/>
  <c r="Z544" i="2"/>
  <c r="AA544" i="2" s="1"/>
  <c r="R544" i="2" s="1"/>
  <c r="Z545" i="2"/>
  <c r="AA545" i="2" s="1"/>
  <c r="R545" i="2" s="1"/>
  <c r="Z546" i="2"/>
  <c r="AA546" i="2" s="1"/>
  <c r="R546" i="2" s="1"/>
  <c r="Z547" i="2"/>
  <c r="AA547" i="2" s="1"/>
  <c r="R547" i="2" s="1"/>
  <c r="Z548" i="2"/>
  <c r="AA548" i="2" s="1"/>
  <c r="R548" i="2" s="1"/>
  <c r="Z549" i="2"/>
  <c r="AA549" i="2" s="1"/>
  <c r="R549" i="2" s="1"/>
  <c r="Z550" i="2"/>
  <c r="AA550" i="2" s="1"/>
  <c r="R550" i="2" s="1"/>
  <c r="Z551" i="2"/>
  <c r="AA551" i="2" s="1"/>
  <c r="R551" i="2" s="1"/>
  <c r="Z552" i="2"/>
  <c r="AA552" i="2" s="1"/>
  <c r="R552" i="2" s="1"/>
  <c r="Z553" i="2"/>
  <c r="AA553" i="2" s="1"/>
  <c r="R553" i="2" s="1"/>
  <c r="Z554" i="2"/>
  <c r="AA554" i="2" s="1"/>
  <c r="R554" i="2" s="1"/>
  <c r="Z555" i="2"/>
  <c r="AA555" i="2" s="1"/>
  <c r="R555" i="2" s="1"/>
  <c r="Z556" i="2"/>
  <c r="AA556" i="2" s="1"/>
  <c r="R556" i="2" s="1"/>
  <c r="Z557" i="2"/>
  <c r="AA557" i="2" s="1"/>
  <c r="R557" i="2" s="1"/>
  <c r="Z558" i="2"/>
  <c r="AA558" i="2" s="1"/>
  <c r="R558" i="2" s="1"/>
  <c r="Z559" i="2"/>
  <c r="AA559" i="2" s="1"/>
  <c r="R559" i="2" s="1"/>
  <c r="Z560" i="2"/>
  <c r="AA560" i="2" s="1"/>
  <c r="R560" i="2" s="1"/>
  <c r="Z561" i="2"/>
  <c r="AA561" i="2" s="1"/>
  <c r="R561" i="2" s="1"/>
  <c r="Z562" i="2"/>
  <c r="AA562" i="2" s="1"/>
  <c r="R562" i="2" s="1"/>
  <c r="Z563" i="2"/>
  <c r="AA563" i="2" s="1"/>
  <c r="R563" i="2" s="1"/>
  <c r="Z564" i="2"/>
  <c r="AA564" i="2" s="1"/>
  <c r="R564" i="2" s="1"/>
  <c r="Z565" i="2"/>
  <c r="AA565" i="2" s="1"/>
  <c r="R565" i="2" s="1"/>
  <c r="Z566" i="2"/>
  <c r="AA566" i="2" s="1"/>
  <c r="R566" i="2" s="1"/>
  <c r="Z567" i="2"/>
  <c r="AA567" i="2" s="1"/>
  <c r="R567" i="2" s="1"/>
  <c r="Z568" i="2"/>
  <c r="AA568" i="2" s="1"/>
  <c r="R568" i="2" s="1"/>
  <c r="Z569" i="2"/>
  <c r="AA569" i="2" s="1"/>
  <c r="R569" i="2" s="1"/>
  <c r="Z570" i="2"/>
  <c r="AA570" i="2" s="1"/>
  <c r="R570" i="2" s="1"/>
  <c r="Z571" i="2"/>
  <c r="AA571" i="2" s="1"/>
  <c r="R571" i="2" s="1"/>
  <c r="Z572" i="2"/>
  <c r="AA572" i="2" s="1"/>
  <c r="R572" i="2" s="1"/>
  <c r="Z573" i="2"/>
  <c r="AA573" i="2" s="1"/>
  <c r="R573" i="2" s="1"/>
  <c r="Z574" i="2"/>
  <c r="AA574" i="2" s="1"/>
  <c r="R574" i="2" s="1"/>
  <c r="Z575" i="2"/>
  <c r="AA575" i="2" s="1"/>
  <c r="R575" i="2" s="1"/>
  <c r="Z576" i="2"/>
  <c r="AA576" i="2" s="1"/>
  <c r="R576" i="2" s="1"/>
  <c r="Z577" i="2"/>
  <c r="AA577" i="2" s="1"/>
  <c r="R577" i="2" s="1"/>
  <c r="Z578" i="2"/>
  <c r="AA578" i="2" s="1"/>
  <c r="R578" i="2" s="1"/>
  <c r="Z579" i="2"/>
  <c r="AA579" i="2" s="1"/>
  <c r="R579" i="2" s="1"/>
  <c r="Z580" i="2"/>
  <c r="AA580" i="2" s="1"/>
  <c r="R580" i="2" s="1"/>
  <c r="Z581" i="2"/>
  <c r="AA581" i="2" s="1"/>
  <c r="R581" i="2" s="1"/>
  <c r="Z582" i="2"/>
  <c r="AA582" i="2" s="1"/>
  <c r="R582" i="2" s="1"/>
  <c r="Z583" i="2"/>
  <c r="AA583" i="2" s="1"/>
  <c r="R583" i="2" s="1"/>
  <c r="Z584" i="2"/>
  <c r="AA584" i="2" s="1"/>
  <c r="R584" i="2" s="1"/>
  <c r="Z585" i="2"/>
  <c r="AA585" i="2" s="1"/>
  <c r="R585" i="2" s="1"/>
  <c r="Z586" i="2"/>
  <c r="AA586" i="2" s="1"/>
  <c r="R586" i="2" s="1"/>
  <c r="Z587" i="2"/>
  <c r="AA587" i="2" s="1"/>
  <c r="R587" i="2" s="1"/>
  <c r="Z588" i="2"/>
  <c r="AA588" i="2" s="1"/>
  <c r="R588" i="2" s="1"/>
  <c r="Z589" i="2"/>
  <c r="AA589" i="2" s="1"/>
  <c r="R589" i="2" s="1"/>
  <c r="Z590" i="2"/>
  <c r="AA590" i="2" s="1"/>
  <c r="R590" i="2" s="1"/>
  <c r="Z591" i="2"/>
  <c r="AA591" i="2" s="1"/>
  <c r="R591" i="2" s="1"/>
  <c r="Z592" i="2"/>
  <c r="AA592" i="2" s="1"/>
  <c r="R592" i="2" s="1"/>
  <c r="Z593" i="2"/>
  <c r="AA593" i="2" s="1"/>
  <c r="R593" i="2" s="1"/>
  <c r="Z594" i="2"/>
  <c r="AA594" i="2" s="1"/>
  <c r="R594" i="2" s="1"/>
  <c r="Z595" i="2"/>
  <c r="AA595" i="2" s="1"/>
  <c r="R595" i="2" s="1"/>
  <c r="Z596" i="2"/>
  <c r="AA596" i="2" s="1"/>
  <c r="R596" i="2" s="1"/>
  <c r="Z597" i="2"/>
  <c r="AA597" i="2" s="1"/>
  <c r="R597" i="2" s="1"/>
  <c r="Z598" i="2"/>
  <c r="AA598" i="2" s="1"/>
  <c r="R598" i="2" s="1"/>
  <c r="Z599" i="2"/>
  <c r="AA599" i="2" s="1"/>
  <c r="R599" i="2" s="1"/>
  <c r="Z600" i="2"/>
  <c r="AA600" i="2" s="1"/>
  <c r="R600" i="2" s="1"/>
  <c r="Z601" i="2"/>
  <c r="AA601" i="2" s="1"/>
  <c r="R601" i="2" s="1"/>
  <c r="Z602" i="2"/>
  <c r="AA602" i="2" s="1"/>
  <c r="R602" i="2" s="1"/>
  <c r="Z603" i="2"/>
  <c r="Z604" i="2"/>
  <c r="AA604" i="2" s="1"/>
  <c r="R604" i="2" s="1"/>
  <c r="Z605" i="2"/>
  <c r="AA605" i="2" s="1"/>
  <c r="R605" i="2" s="1"/>
  <c r="Z606" i="2"/>
  <c r="AA606" i="2" s="1"/>
  <c r="R606" i="2" s="1"/>
  <c r="Z607" i="2"/>
  <c r="AA607" i="2" s="1"/>
  <c r="R607" i="2" s="1"/>
  <c r="Z608" i="2"/>
  <c r="AA608" i="2" s="1"/>
  <c r="R608" i="2" s="1"/>
  <c r="Z609" i="2"/>
  <c r="AA609" i="2" s="1"/>
  <c r="R609" i="2" s="1"/>
  <c r="Z610" i="2"/>
  <c r="AA610" i="2" s="1"/>
  <c r="R610" i="2" s="1"/>
  <c r="Z611" i="2"/>
  <c r="AA611" i="2" s="1"/>
  <c r="R611" i="2" s="1"/>
  <c r="Z612" i="2"/>
  <c r="AA612" i="2" s="1"/>
  <c r="R612" i="2" s="1"/>
  <c r="Z613" i="2"/>
  <c r="AA613" i="2" s="1"/>
  <c r="R613" i="2" s="1"/>
  <c r="Z614" i="2"/>
  <c r="AA614" i="2" s="1"/>
  <c r="R614" i="2" s="1"/>
  <c r="Z615" i="2"/>
  <c r="AA615" i="2" s="1"/>
  <c r="R615" i="2" s="1"/>
  <c r="Z616" i="2"/>
  <c r="AA616" i="2" s="1"/>
  <c r="R616" i="2" s="1"/>
  <c r="Z617" i="2"/>
  <c r="AA617" i="2" s="1"/>
  <c r="R617" i="2" s="1"/>
  <c r="Z618" i="2"/>
  <c r="AA618" i="2" s="1"/>
  <c r="R618" i="2" s="1"/>
  <c r="Z619" i="2"/>
  <c r="AA619" i="2" s="1"/>
  <c r="R619" i="2" s="1"/>
  <c r="Z620" i="2"/>
  <c r="AA620" i="2" s="1"/>
  <c r="R620" i="2" s="1"/>
  <c r="Z621" i="2"/>
  <c r="AA621" i="2" s="1"/>
  <c r="R621" i="2" s="1"/>
  <c r="Z622" i="2"/>
  <c r="AA622" i="2" s="1"/>
  <c r="R622" i="2" s="1"/>
  <c r="Z623" i="2"/>
  <c r="AA623" i="2" s="1"/>
  <c r="R623" i="2" s="1"/>
  <c r="Z624" i="2"/>
  <c r="AA624" i="2" s="1"/>
  <c r="R624" i="2" s="1"/>
  <c r="Z625" i="2"/>
  <c r="AA625" i="2" s="1"/>
  <c r="R625" i="2" s="1"/>
  <c r="Z626" i="2"/>
  <c r="AA626" i="2" s="1"/>
  <c r="R626" i="2" s="1"/>
  <c r="Z627" i="2"/>
  <c r="AA627" i="2" s="1"/>
  <c r="R627" i="2" s="1"/>
  <c r="Z628" i="2"/>
  <c r="AA628" i="2" s="1"/>
  <c r="R628" i="2" s="1"/>
  <c r="Z629" i="2"/>
  <c r="AA629" i="2" s="1"/>
  <c r="R629" i="2" s="1"/>
  <c r="Z630" i="2"/>
  <c r="AA630" i="2" s="1"/>
  <c r="R630" i="2" s="1"/>
  <c r="Z631" i="2"/>
  <c r="AA631" i="2" s="1"/>
  <c r="R631" i="2" s="1"/>
  <c r="Z632" i="2"/>
  <c r="AA632" i="2" s="1"/>
  <c r="R632" i="2" s="1"/>
  <c r="Z633" i="2"/>
  <c r="AA633" i="2" s="1"/>
  <c r="R633" i="2" s="1"/>
  <c r="Z634" i="2"/>
  <c r="AA634" i="2" s="1"/>
  <c r="R634" i="2" s="1"/>
  <c r="Z635" i="2"/>
  <c r="AA635" i="2" s="1"/>
  <c r="R635" i="2" s="1"/>
  <c r="Z636" i="2"/>
  <c r="AA636" i="2" s="1"/>
  <c r="R636" i="2" s="1"/>
  <c r="Z637" i="2"/>
  <c r="AA637" i="2" s="1"/>
  <c r="R637" i="2" s="1"/>
  <c r="Z638" i="2"/>
  <c r="AA638" i="2" s="1"/>
  <c r="R638" i="2" s="1"/>
  <c r="Z639" i="2"/>
  <c r="AA639" i="2" s="1"/>
  <c r="R639" i="2" s="1"/>
  <c r="Z640" i="2"/>
  <c r="AA640" i="2" s="1"/>
  <c r="R640" i="2" s="1"/>
  <c r="Z641" i="2"/>
  <c r="AA641" i="2" s="1"/>
  <c r="R641" i="2" s="1"/>
  <c r="Z642" i="2"/>
  <c r="AA642" i="2" s="1"/>
  <c r="R642" i="2" s="1"/>
  <c r="Z643" i="2"/>
  <c r="AA643" i="2" s="1"/>
  <c r="R643" i="2" s="1"/>
  <c r="Z644" i="2"/>
  <c r="AA644" i="2" s="1"/>
  <c r="R644" i="2" s="1"/>
  <c r="Z645" i="2"/>
  <c r="AA645" i="2" s="1"/>
  <c r="R645" i="2" s="1"/>
  <c r="Z646" i="2"/>
  <c r="AA646" i="2" s="1"/>
  <c r="R646" i="2" s="1"/>
  <c r="Z647" i="2"/>
  <c r="AA647" i="2" s="1"/>
  <c r="R647" i="2" s="1"/>
  <c r="Z648" i="2"/>
  <c r="AA648" i="2" s="1"/>
  <c r="R648" i="2" s="1"/>
  <c r="Z649" i="2"/>
  <c r="AA649" i="2" s="1"/>
  <c r="R649" i="2" s="1"/>
  <c r="Z650" i="2"/>
  <c r="AA650" i="2" s="1"/>
  <c r="R650" i="2" s="1"/>
  <c r="Z651" i="2"/>
  <c r="AA651" i="2" s="1"/>
  <c r="R651" i="2" s="1"/>
  <c r="Z652" i="2"/>
  <c r="AA652" i="2" s="1"/>
  <c r="R652" i="2" s="1"/>
  <c r="Z653" i="2"/>
  <c r="AA653" i="2" s="1"/>
  <c r="R653" i="2" s="1"/>
  <c r="Z654" i="2"/>
  <c r="AA654" i="2" s="1"/>
  <c r="R654" i="2" s="1"/>
  <c r="Z655" i="2"/>
  <c r="AA655" i="2" s="1"/>
  <c r="R655" i="2" s="1"/>
  <c r="Z656" i="2"/>
  <c r="AA656" i="2" s="1"/>
  <c r="R656" i="2" s="1"/>
  <c r="Z657" i="2"/>
  <c r="AA657" i="2" s="1"/>
  <c r="R657" i="2" s="1"/>
  <c r="Z658" i="2"/>
  <c r="AA658" i="2" s="1"/>
  <c r="R658" i="2" s="1"/>
  <c r="Z659" i="2"/>
  <c r="AA659" i="2" s="1"/>
  <c r="R659" i="2" s="1"/>
  <c r="Z660" i="2"/>
  <c r="AA660" i="2" s="1"/>
  <c r="R660" i="2" s="1"/>
  <c r="Z661" i="2"/>
  <c r="AA661" i="2" s="1"/>
  <c r="R661" i="2" s="1"/>
  <c r="Z662" i="2"/>
  <c r="AA662" i="2" s="1"/>
  <c r="R662" i="2" s="1"/>
  <c r="Z663" i="2"/>
  <c r="AA663" i="2" s="1"/>
  <c r="R663" i="2" s="1"/>
  <c r="Z664" i="2"/>
  <c r="AA664" i="2" s="1"/>
  <c r="R664" i="2" s="1"/>
  <c r="Z665" i="2"/>
  <c r="AA665" i="2" s="1"/>
  <c r="R665" i="2" s="1"/>
  <c r="Z666" i="2"/>
  <c r="AA666" i="2" s="1"/>
  <c r="R666" i="2" s="1"/>
  <c r="Z667" i="2"/>
  <c r="AA667" i="2" s="1"/>
  <c r="R667" i="2" s="1"/>
  <c r="Z668" i="2"/>
  <c r="AA668" i="2" s="1"/>
  <c r="R668" i="2" s="1"/>
  <c r="Z669" i="2"/>
  <c r="AA669" i="2" s="1"/>
  <c r="R669" i="2" s="1"/>
  <c r="Z670" i="2"/>
  <c r="AA670" i="2" s="1"/>
  <c r="R670" i="2" s="1"/>
  <c r="Z671" i="2"/>
  <c r="AA671" i="2" s="1"/>
  <c r="R671" i="2" s="1"/>
  <c r="Z672" i="2"/>
  <c r="AA672" i="2" s="1"/>
  <c r="R672" i="2" s="1"/>
  <c r="Z673" i="2"/>
  <c r="AA673" i="2" s="1"/>
  <c r="R673" i="2" s="1"/>
  <c r="Z674" i="2"/>
  <c r="AA674" i="2" s="1"/>
  <c r="R674" i="2" s="1"/>
  <c r="Z675" i="2"/>
  <c r="AA675" i="2" s="1"/>
  <c r="R675" i="2" s="1"/>
  <c r="Z676" i="2"/>
  <c r="AA676" i="2" s="1"/>
  <c r="R676" i="2" s="1"/>
  <c r="Z677" i="2"/>
  <c r="AA677" i="2" s="1"/>
  <c r="R677" i="2" s="1"/>
  <c r="Z678" i="2"/>
  <c r="AA678" i="2" s="1"/>
  <c r="R678" i="2" s="1"/>
  <c r="Z679" i="2"/>
  <c r="AA679" i="2" s="1"/>
  <c r="R679" i="2" s="1"/>
  <c r="Z680" i="2"/>
  <c r="AA680" i="2" s="1"/>
  <c r="R680" i="2" s="1"/>
  <c r="Z681" i="2"/>
  <c r="AA681" i="2" s="1"/>
  <c r="R681" i="2" s="1"/>
  <c r="Z682" i="2"/>
  <c r="AA682" i="2" s="1"/>
  <c r="R682" i="2" s="1"/>
  <c r="Z683" i="2"/>
  <c r="AA683" i="2" s="1"/>
  <c r="R683" i="2" s="1"/>
  <c r="Z684" i="2"/>
  <c r="AA684" i="2" s="1"/>
  <c r="R684" i="2" s="1"/>
  <c r="Z685" i="2"/>
  <c r="AA685" i="2" s="1"/>
  <c r="R685" i="2" s="1"/>
  <c r="Z686" i="2"/>
  <c r="AA686" i="2" s="1"/>
  <c r="R686" i="2" s="1"/>
  <c r="Z687" i="2"/>
  <c r="AA687" i="2" s="1"/>
  <c r="R687" i="2" s="1"/>
  <c r="Z688" i="2"/>
  <c r="AA688" i="2" s="1"/>
  <c r="R688" i="2" s="1"/>
  <c r="Z689" i="2"/>
  <c r="AA689" i="2" s="1"/>
  <c r="R689" i="2" s="1"/>
  <c r="Z690" i="2"/>
  <c r="AA690" i="2" s="1"/>
  <c r="R690" i="2" s="1"/>
  <c r="Z691" i="2"/>
  <c r="AA691" i="2" s="1"/>
  <c r="R691" i="2" s="1"/>
  <c r="Z692" i="2"/>
  <c r="AA692" i="2" s="1"/>
  <c r="R692" i="2" s="1"/>
  <c r="Z693" i="2"/>
  <c r="AA693" i="2" s="1"/>
  <c r="R693" i="2" s="1"/>
  <c r="Z694" i="2"/>
  <c r="AA694" i="2" s="1"/>
  <c r="R694" i="2" s="1"/>
  <c r="Z695" i="2"/>
  <c r="AA695" i="2" s="1"/>
  <c r="R695" i="2" s="1"/>
  <c r="Z696" i="2"/>
  <c r="AA696" i="2" s="1"/>
  <c r="R696" i="2" s="1"/>
  <c r="Z697" i="2"/>
  <c r="AA697" i="2" s="1"/>
  <c r="R697" i="2" s="1"/>
  <c r="Z698" i="2"/>
  <c r="AA698" i="2" s="1"/>
  <c r="R698" i="2" s="1"/>
  <c r="Z699" i="2"/>
  <c r="AA699" i="2" s="1"/>
  <c r="R699" i="2" s="1"/>
  <c r="Z700" i="2"/>
  <c r="AA700" i="2" s="1"/>
  <c r="R700" i="2" s="1"/>
  <c r="Z701" i="2"/>
  <c r="AA701" i="2" s="1"/>
  <c r="R701" i="2" s="1"/>
  <c r="Z702" i="2"/>
  <c r="AA702" i="2" s="1"/>
  <c r="R702" i="2" s="1"/>
  <c r="Z703" i="2"/>
  <c r="AA703" i="2" s="1"/>
  <c r="R703" i="2" s="1"/>
  <c r="Z704" i="2"/>
  <c r="AA704" i="2" s="1"/>
  <c r="R704" i="2" s="1"/>
  <c r="Z705" i="2"/>
  <c r="AA705" i="2" s="1"/>
  <c r="R705" i="2" s="1"/>
  <c r="Z706" i="2"/>
  <c r="AA706" i="2" s="1"/>
  <c r="R706" i="2" s="1"/>
  <c r="Z707" i="2"/>
  <c r="AA707" i="2" s="1"/>
  <c r="R707" i="2" s="1"/>
  <c r="Z708" i="2"/>
  <c r="AA708" i="2" s="1"/>
  <c r="R708" i="2" s="1"/>
  <c r="Z709" i="2"/>
  <c r="AA709" i="2" s="1"/>
  <c r="R709" i="2" s="1"/>
  <c r="Z710" i="2"/>
  <c r="AA710" i="2" s="1"/>
  <c r="R710" i="2" s="1"/>
  <c r="Z711" i="2"/>
  <c r="AA711" i="2" s="1"/>
  <c r="R711" i="2" s="1"/>
  <c r="Z712" i="2"/>
  <c r="AA712" i="2" s="1"/>
  <c r="R712" i="2" s="1"/>
  <c r="Z713" i="2"/>
  <c r="AA713" i="2" s="1"/>
  <c r="R713" i="2" s="1"/>
  <c r="Z714" i="2"/>
  <c r="AA714" i="2" s="1"/>
  <c r="R714" i="2" s="1"/>
  <c r="Z715" i="2"/>
  <c r="AA715" i="2" s="1"/>
  <c r="R715" i="2" s="1"/>
  <c r="Z716" i="2"/>
  <c r="AA716" i="2" s="1"/>
  <c r="R716" i="2" s="1"/>
  <c r="Z717" i="2"/>
  <c r="AA717" i="2" s="1"/>
  <c r="R717" i="2" s="1"/>
  <c r="Z718" i="2"/>
  <c r="AA718" i="2" s="1"/>
  <c r="R718" i="2" s="1"/>
  <c r="Z719" i="2"/>
  <c r="AA719" i="2" s="1"/>
  <c r="R719" i="2" s="1"/>
  <c r="Z720" i="2"/>
  <c r="AA720" i="2" s="1"/>
  <c r="R720" i="2" s="1"/>
  <c r="Z721" i="2"/>
  <c r="AA721" i="2" s="1"/>
  <c r="R721" i="2" s="1"/>
  <c r="Z722" i="2"/>
  <c r="AA722" i="2" s="1"/>
  <c r="R722" i="2" s="1"/>
  <c r="Z723" i="2"/>
  <c r="AA723" i="2" s="1"/>
  <c r="R723" i="2" s="1"/>
  <c r="Z724" i="2"/>
  <c r="AA724" i="2" s="1"/>
  <c r="R724" i="2" s="1"/>
  <c r="Z725" i="2"/>
  <c r="AA725" i="2" s="1"/>
  <c r="R725" i="2" s="1"/>
  <c r="Z726" i="2"/>
  <c r="AA726" i="2" s="1"/>
  <c r="R726" i="2" s="1"/>
  <c r="Z727" i="2"/>
  <c r="AA727" i="2" s="1"/>
  <c r="R727" i="2" s="1"/>
  <c r="Z728" i="2"/>
  <c r="AA728" i="2" s="1"/>
  <c r="R728" i="2" s="1"/>
  <c r="Z729" i="2"/>
  <c r="AA729" i="2" s="1"/>
  <c r="R729" i="2" s="1"/>
  <c r="Z730" i="2"/>
  <c r="AA730" i="2" s="1"/>
  <c r="R730" i="2" s="1"/>
  <c r="Z731" i="2"/>
  <c r="AA731" i="2" s="1"/>
  <c r="R731" i="2" s="1"/>
  <c r="Z732" i="2"/>
  <c r="AA732" i="2" s="1"/>
  <c r="R732" i="2" s="1"/>
  <c r="Z733" i="2"/>
  <c r="AA733" i="2" s="1"/>
  <c r="R733" i="2" s="1"/>
  <c r="Z734" i="2"/>
  <c r="AA734" i="2" s="1"/>
  <c r="R734" i="2" s="1"/>
  <c r="Z735" i="2"/>
  <c r="AA735" i="2" s="1"/>
  <c r="R735" i="2" s="1"/>
  <c r="Z736" i="2"/>
  <c r="AA736" i="2" s="1"/>
  <c r="R736" i="2" s="1"/>
  <c r="Z737" i="2"/>
  <c r="AA737" i="2" s="1"/>
  <c r="R737" i="2" s="1"/>
  <c r="Z738" i="2"/>
  <c r="AA738" i="2" s="1"/>
  <c r="R738" i="2" s="1"/>
  <c r="Z739" i="2"/>
  <c r="AA739" i="2" s="1"/>
  <c r="R739" i="2" s="1"/>
  <c r="Z740" i="2"/>
  <c r="AA740" i="2" s="1"/>
  <c r="R740" i="2" s="1"/>
  <c r="Z741" i="2"/>
  <c r="AA741" i="2" s="1"/>
  <c r="R741" i="2" s="1"/>
  <c r="Z742" i="2"/>
  <c r="AA742" i="2" s="1"/>
  <c r="R742" i="2" s="1"/>
  <c r="Z743" i="2"/>
  <c r="AA743" i="2" s="1"/>
  <c r="R743" i="2" s="1"/>
  <c r="Z744" i="2"/>
  <c r="AA744" i="2" s="1"/>
  <c r="R744" i="2" s="1"/>
  <c r="Z745" i="2"/>
  <c r="AA745" i="2" s="1"/>
  <c r="R745" i="2" s="1"/>
  <c r="Z746" i="2"/>
  <c r="AA746" i="2" s="1"/>
  <c r="R746" i="2" s="1"/>
  <c r="Z747" i="2"/>
  <c r="AA747" i="2" s="1"/>
  <c r="R747" i="2" s="1"/>
  <c r="Z748" i="2"/>
  <c r="AA748" i="2" s="1"/>
  <c r="R748" i="2" s="1"/>
  <c r="Z749" i="2"/>
  <c r="AA749" i="2" s="1"/>
  <c r="R749" i="2" s="1"/>
  <c r="Z750" i="2"/>
  <c r="AA750" i="2" s="1"/>
  <c r="R750" i="2" s="1"/>
  <c r="Z751" i="2"/>
  <c r="AA751" i="2" s="1"/>
  <c r="R751" i="2" s="1"/>
  <c r="Z752" i="2"/>
  <c r="AA752" i="2" s="1"/>
  <c r="R752" i="2" s="1"/>
  <c r="Z753" i="2"/>
  <c r="AA753" i="2" s="1"/>
  <c r="R753" i="2" s="1"/>
  <c r="Z754" i="2"/>
  <c r="AA754" i="2" s="1"/>
  <c r="R754" i="2" s="1"/>
  <c r="Z755" i="2"/>
  <c r="AA755" i="2" s="1"/>
  <c r="R755" i="2" s="1"/>
  <c r="Z756" i="2"/>
  <c r="AA756" i="2" s="1"/>
  <c r="R756" i="2" s="1"/>
  <c r="Z757" i="2"/>
  <c r="AA757" i="2" s="1"/>
  <c r="R757" i="2" s="1"/>
  <c r="Z758" i="2"/>
  <c r="AA758" i="2" s="1"/>
  <c r="R758" i="2" s="1"/>
  <c r="Z759" i="2"/>
  <c r="AA759" i="2" s="1"/>
  <c r="R759" i="2" s="1"/>
  <c r="Z760" i="2"/>
  <c r="AA760" i="2" s="1"/>
  <c r="R760" i="2" s="1"/>
  <c r="Z761" i="2"/>
  <c r="AA761" i="2" s="1"/>
  <c r="R761" i="2" s="1"/>
  <c r="Z762" i="2"/>
  <c r="AA762" i="2" s="1"/>
  <c r="R762" i="2" s="1"/>
  <c r="Z763" i="2"/>
  <c r="AA763" i="2" s="1"/>
  <c r="R763" i="2" s="1"/>
  <c r="Z764" i="2"/>
  <c r="AA764" i="2" s="1"/>
  <c r="R764" i="2" s="1"/>
  <c r="Z765" i="2"/>
  <c r="AA765" i="2" s="1"/>
  <c r="R765" i="2" s="1"/>
  <c r="Z766" i="2"/>
  <c r="AA766" i="2" s="1"/>
  <c r="R766" i="2" s="1"/>
  <c r="Z767" i="2"/>
  <c r="AA767" i="2" s="1"/>
  <c r="R767" i="2" s="1"/>
  <c r="Z768" i="2"/>
  <c r="AA768" i="2" s="1"/>
  <c r="R768" i="2" s="1"/>
  <c r="Z769" i="2"/>
  <c r="AA769" i="2" s="1"/>
  <c r="R769" i="2" s="1"/>
  <c r="Z770" i="2"/>
  <c r="AA770" i="2" s="1"/>
  <c r="R770" i="2" s="1"/>
  <c r="Z771" i="2"/>
  <c r="AA771" i="2" s="1"/>
  <c r="R771" i="2" s="1"/>
  <c r="Z772" i="2"/>
  <c r="AA772" i="2" s="1"/>
  <c r="R772" i="2" s="1"/>
  <c r="Z773" i="2"/>
  <c r="AA773" i="2" s="1"/>
  <c r="R773" i="2" s="1"/>
  <c r="Z774" i="2"/>
  <c r="AA774" i="2" s="1"/>
  <c r="R774" i="2" s="1"/>
  <c r="Z775" i="2"/>
  <c r="AA775" i="2" s="1"/>
  <c r="R775" i="2" s="1"/>
  <c r="Z776" i="2"/>
  <c r="AA776" i="2" s="1"/>
  <c r="R776" i="2" s="1"/>
  <c r="Z777" i="2"/>
  <c r="AA777" i="2" s="1"/>
  <c r="R777" i="2" s="1"/>
  <c r="Z778" i="2"/>
  <c r="AA778" i="2" s="1"/>
  <c r="R778" i="2" s="1"/>
  <c r="Z779" i="2"/>
  <c r="AA779" i="2" s="1"/>
  <c r="R779" i="2" s="1"/>
  <c r="Z780" i="2"/>
  <c r="AA780" i="2" s="1"/>
  <c r="R780" i="2" s="1"/>
  <c r="Z781" i="2"/>
  <c r="AA781" i="2" s="1"/>
  <c r="R781" i="2" s="1"/>
  <c r="Z782" i="2"/>
  <c r="AA782" i="2" s="1"/>
  <c r="R782" i="2" s="1"/>
  <c r="Z783" i="2"/>
  <c r="AA783" i="2" s="1"/>
  <c r="R783" i="2" s="1"/>
  <c r="Z784" i="2"/>
  <c r="AA784" i="2" s="1"/>
  <c r="R784" i="2" s="1"/>
  <c r="Z785" i="2"/>
  <c r="AA785" i="2" s="1"/>
  <c r="R785" i="2" s="1"/>
  <c r="Z786" i="2"/>
  <c r="AA786" i="2" s="1"/>
  <c r="R786" i="2" s="1"/>
  <c r="Z787" i="2"/>
  <c r="AA787" i="2" s="1"/>
  <c r="R787" i="2" s="1"/>
  <c r="Z788" i="2"/>
  <c r="AA788" i="2" s="1"/>
  <c r="R788" i="2" s="1"/>
  <c r="Z789" i="2"/>
  <c r="AA789" i="2" s="1"/>
  <c r="R789" i="2" s="1"/>
  <c r="Z790" i="2"/>
  <c r="AA790" i="2" s="1"/>
  <c r="R790" i="2" s="1"/>
  <c r="Z791" i="2"/>
  <c r="AA791" i="2" s="1"/>
  <c r="R791" i="2" s="1"/>
  <c r="Z792" i="2"/>
  <c r="AA792" i="2" s="1"/>
  <c r="R792" i="2" s="1"/>
  <c r="Z793" i="2"/>
  <c r="AA793" i="2" s="1"/>
  <c r="R793" i="2" s="1"/>
  <c r="Z794" i="2"/>
  <c r="AA794" i="2" s="1"/>
  <c r="R794" i="2" s="1"/>
  <c r="Z795" i="2"/>
  <c r="AA795" i="2" s="1"/>
  <c r="R795" i="2" s="1"/>
  <c r="Z796" i="2"/>
  <c r="AA796" i="2" s="1"/>
  <c r="R796" i="2" s="1"/>
  <c r="Z797" i="2"/>
  <c r="AA797" i="2" s="1"/>
  <c r="R797" i="2" s="1"/>
  <c r="Z798" i="2"/>
  <c r="AA798" i="2" s="1"/>
  <c r="R798" i="2" s="1"/>
  <c r="Z799" i="2"/>
  <c r="AA799" i="2" s="1"/>
  <c r="R799" i="2" s="1"/>
  <c r="Z800" i="2"/>
  <c r="AA800" i="2" s="1"/>
  <c r="R800" i="2" s="1"/>
  <c r="Z801" i="2"/>
  <c r="AA801" i="2" s="1"/>
  <c r="R801" i="2" s="1"/>
  <c r="Z802" i="2"/>
  <c r="AA802" i="2" s="1"/>
  <c r="R802" i="2" s="1"/>
  <c r="Z803" i="2"/>
  <c r="AA803" i="2" s="1"/>
  <c r="R803" i="2" s="1"/>
  <c r="Z804" i="2"/>
  <c r="AA804" i="2" s="1"/>
  <c r="R804" i="2" s="1"/>
  <c r="Z805" i="2"/>
  <c r="AA805" i="2" s="1"/>
  <c r="R805" i="2" s="1"/>
  <c r="Z806" i="2"/>
  <c r="AA806" i="2" s="1"/>
  <c r="R806" i="2" s="1"/>
  <c r="Z807" i="2"/>
  <c r="AA807" i="2" s="1"/>
  <c r="R807" i="2" s="1"/>
  <c r="Z808" i="2"/>
  <c r="AA808" i="2" s="1"/>
  <c r="R808" i="2" s="1"/>
  <c r="Z809" i="2"/>
  <c r="AA809" i="2" s="1"/>
  <c r="R809" i="2" s="1"/>
  <c r="Z810" i="2"/>
  <c r="AA810" i="2" s="1"/>
  <c r="R810" i="2" s="1"/>
  <c r="Z811" i="2"/>
  <c r="AA811" i="2" s="1"/>
  <c r="R811" i="2" s="1"/>
  <c r="Z812" i="2"/>
  <c r="AA812" i="2" s="1"/>
  <c r="R812" i="2" s="1"/>
  <c r="Z813" i="2"/>
  <c r="AA813" i="2" s="1"/>
  <c r="R813" i="2" s="1"/>
  <c r="Z814" i="2"/>
  <c r="AA814" i="2" s="1"/>
  <c r="R814" i="2" s="1"/>
  <c r="Z815" i="2"/>
  <c r="AA815" i="2" s="1"/>
  <c r="R815" i="2" s="1"/>
  <c r="Z816" i="2"/>
  <c r="AA816" i="2" s="1"/>
  <c r="R816" i="2" s="1"/>
  <c r="Z817" i="2"/>
  <c r="AA817" i="2" s="1"/>
  <c r="R817" i="2" s="1"/>
  <c r="Z818" i="2"/>
  <c r="AA818" i="2" s="1"/>
  <c r="R818" i="2" s="1"/>
  <c r="Z819" i="2"/>
  <c r="AA819" i="2" s="1"/>
  <c r="R819" i="2" s="1"/>
  <c r="Z820" i="2"/>
  <c r="AA820" i="2" s="1"/>
  <c r="R820" i="2" s="1"/>
  <c r="Z821" i="2"/>
  <c r="AA821" i="2" s="1"/>
  <c r="R821" i="2" s="1"/>
  <c r="Z822" i="2"/>
  <c r="AA822" i="2" s="1"/>
  <c r="R822" i="2" s="1"/>
  <c r="Z823" i="2"/>
  <c r="AA823" i="2" s="1"/>
  <c r="R823" i="2" s="1"/>
  <c r="Z824" i="2"/>
  <c r="AA824" i="2" s="1"/>
  <c r="R824" i="2" s="1"/>
  <c r="Z825" i="2"/>
  <c r="AA825" i="2" s="1"/>
  <c r="R825" i="2" s="1"/>
  <c r="Z826" i="2"/>
  <c r="AA826" i="2" s="1"/>
  <c r="R826" i="2" s="1"/>
  <c r="Z827" i="2"/>
  <c r="AA827" i="2" s="1"/>
  <c r="Z828" i="2"/>
  <c r="AA828" i="2" s="1"/>
  <c r="R828" i="2" s="1"/>
  <c r="Z829" i="2"/>
  <c r="AA829" i="2" s="1"/>
  <c r="R829" i="2" s="1"/>
  <c r="Z830" i="2"/>
  <c r="AA830" i="2" s="1"/>
  <c r="R830" i="2" s="1"/>
  <c r="Z831" i="2"/>
  <c r="AA831" i="2" s="1"/>
  <c r="R831" i="2" s="1"/>
  <c r="Z832" i="2"/>
  <c r="AA832" i="2" s="1"/>
  <c r="R832" i="2" s="1"/>
  <c r="Z833" i="2"/>
  <c r="AA833" i="2" s="1"/>
  <c r="R833" i="2" s="1"/>
  <c r="Z834" i="2"/>
  <c r="AA834" i="2" s="1"/>
  <c r="R834" i="2" s="1"/>
  <c r="Z835" i="2"/>
  <c r="AA835" i="2" s="1"/>
  <c r="R835" i="2" s="1"/>
  <c r="Z836" i="2"/>
  <c r="AA836" i="2" s="1"/>
  <c r="R836" i="2" s="1"/>
  <c r="Z837" i="2"/>
  <c r="AA837" i="2" s="1"/>
  <c r="R837" i="2" s="1"/>
  <c r="Z838" i="2"/>
  <c r="AA838" i="2" s="1"/>
  <c r="R838" i="2" s="1"/>
  <c r="Z839" i="2"/>
  <c r="AA839" i="2" s="1"/>
  <c r="R839" i="2" s="1"/>
  <c r="Z840" i="2"/>
  <c r="AA840" i="2" s="1"/>
  <c r="R840" i="2" s="1"/>
  <c r="Z841" i="2"/>
  <c r="AA841" i="2" s="1"/>
  <c r="R841" i="2" s="1"/>
  <c r="Z842" i="2"/>
  <c r="AA842" i="2" s="1"/>
  <c r="R842" i="2" s="1"/>
  <c r="Z843" i="2"/>
  <c r="AA843" i="2" s="1"/>
  <c r="R843" i="2" s="1"/>
  <c r="Z844" i="2"/>
  <c r="AA844" i="2" s="1"/>
  <c r="R844" i="2" s="1"/>
  <c r="Z845" i="2"/>
  <c r="AA845" i="2" s="1"/>
  <c r="R845" i="2" s="1"/>
  <c r="Z846" i="2"/>
  <c r="AA846" i="2" s="1"/>
  <c r="R846" i="2" s="1"/>
  <c r="Z847" i="2"/>
  <c r="AA847" i="2" s="1"/>
  <c r="R847" i="2" s="1"/>
  <c r="Z848" i="2"/>
  <c r="AA848" i="2" s="1"/>
  <c r="R848" i="2" s="1"/>
  <c r="Z849" i="2"/>
  <c r="AA849" i="2" s="1"/>
  <c r="R849" i="2" s="1"/>
  <c r="Z850" i="2"/>
  <c r="AA850" i="2" s="1"/>
  <c r="R850" i="2" s="1"/>
  <c r="Z851" i="2"/>
  <c r="AA851" i="2" s="1"/>
  <c r="R851" i="2" s="1"/>
  <c r="Z852" i="2"/>
  <c r="AA852" i="2" s="1"/>
  <c r="R852" i="2" s="1"/>
  <c r="Z853" i="2"/>
  <c r="AA853" i="2" s="1"/>
  <c r="R853" i="2" s="1"/>
  <c r="Z854" i="2"/>
  <c r="AA854" i="2" s="1"/>
  <c r="R854" i="2" s="1"/>
  <c r="Z855" i="2"/>
  <c r="AA855" i="2" s="1"/>
  <c r="R855" i="2" s="1"/>
  <c r="Z856" i="2"/>
  <c r="AA856" i="2" s="1"/>
  <c r="R856" i="2" s="1"/>
  <c r="Z857" i="2"/>
  <c r="AA857" i="2" s="1"/>
  <c r="R857" i="2" s="1"/>
  <c r="Z858" i="2"/>
  <c r="AA858" i="2" s="1"/>
  <c r="R858" i="2" s="1"/>
  <c r="Z859" i="2"/>
  <c r="AA859" i="2" s="1"/>
  <c r="R859" i="2" s="1"/>
  <c r="Z860" i="2"/>
  <c r="AA860" i="2" s="1"/>
  <c r="R860" i="2" s="1"/>
  <c r="Z861" i="2"/>
  <c r="AA861" i="2" s="1"/>
  <c r="R861" i="2" s="1"/>
  <c r="Z862" i="2"/>
  <c r="AA862" i="2" s="1"/>
  <c r="R862" i="2" s="1"/>
  <c r="Z863" i="2"/>
  <c r="AA863" i="2" s="1"/>
  <c r="R863" i="2" s="1"/>
  <c r="Z864" i="2"/>
  <c r="AA864" i="2" s="1"/>
  <c r="R864" i="2" s="1"/>
  <c r="Z865" i="2"/>
  <c r="AA865" i="2" s="1"/>
  <c r="R865" i="2" s="1"/>
  <c r="Z866" i="2"/>
  <c r="AA866" i="2" s="1"/>
  <c r="R866" i="2" s="1"/>
  <c r="Z867" i="2"/>
  <c r="AA867" i="2" s="1"/>
  <c r="R867" i="2" s="1"/>
  <c r="Z868" i="2"/>
  <c r="AA868" i="2" s="1"/>
  <c r="R868" i="2" s="1"/>
  <c r="Z869" i="2"/>
  <c r="AA869" i="2" s="1"/>
  <c r="R869" i="2" s="1"/>
  <c r="Z870" i="2"/>
  <c r="AA870" i="2" s="1"/>
  <c r="R870" i="2" s="1"/>
  <c r="Z871" i="2"/>
  <c r="AA871" i="2" s="1"/>
  <c r="R871" i="2" s="1"/>
  <c r="Z872" i="2"/>
  <c r="AA872" i="2" s="1"/>
  <c r="R872" i="2" s="1"/>
  <c r="Z873" i="2"/>
  <c r="AA873" i="2" s="1"/>
  <c r="R873" i="2" s="1"/>
  <c r="Z874" i="2"/>
  <c r="AA874" i="2" s="1"/>
  <c r="R874" i="2" s="1"/>
  <c r="Z875" i="2"/>
  <c r="AA875" i="2" s="1"/>
  <c r="R875" i="2" s="1"/>
  <c r="Z876" i="2"/>
  <c r="AA876" i="2" s="1"/>
  <c r="R876" i="2" s="1"/>
  <c r="Z877" i="2"/>
  <c r="AA877" i="2" s="1"/>
  <c r="R877" i="2" s="1"/>
  <c r="Z878" i="2"/>
  <c r="AA878" i="2" s="1"/>
  <c r="R878" i="2" s="1"/>
  <c r="Z879" i="2"/>
  <c r="AA879" i="2" s="1"/>
  <c r="R879" i="2" s="1"/>
  <c r="Z880" i="2"/>
  <c r="AA880" i="2" s="1"/>
  <c r="R880" i="2" s="1"/>
  <c r="Z881" i="2"/>
  <c r="AA881" i="2" s="1"/>
  <c r="R881" i="2" s="1"/>
  <c r="Z882" i="2"/>
  <c r="AA882" i="2" s="1"/>
  <c r="R882" i="2" s="1"/>
  <c r="Z883" i="2"/>
  <c r="AA883" i="2" s="1"/>
  <c r="R883" i="2" s="1"/>
  <c r="Z884" i="2"/>
  <c r="AA884" i="2" s="1"/>
  <c r="R884" i="2" s="1"/>
  <c r="Z885" i="2"/>
  <c r="AA885" i="2" s="1"/>
  <c r="R885" i="2" s="1"/>
  <c r="Z886" i="2"/>
  <c r="AA886" i="2" s="1"/>
  <c r="R886" i="2" s="1"/>
  <c r="Z887" i="2"/>
  <c r="AA887" i="2" s="1"/>
  <c r="R887" i="2" s="1"/>
  <c r="Z888" i="2"/>
  <c r="AA888" i="2" s="1"/>
  <c r="R888" i="2" s="1"/>
  <c r="Z889" i="2"/>
  <c r="AA889" i="2" s="1"/>
  <c r="R889" i="2" s="1"/>
  <c r="Z890" i="2"/>
  <c r="AA890" i="2" s="1"/>
  <c r="R890" i="2" s="1"/>
  <c r="Z891" i="2"/>
  <c r="AA891" i="2" s="1"/>
  <c r="R891" i="2" s="1"/>
  <c r="Z892" i="2"/>
  <c r="AA892" i="2" s="1"/>
  <c r="R892" i="2" s="1"/>
  <c r="Z893" i="2"/>
  <c r="AA893" i="2" s="1"/>
  <c r="Z894" i="2"/>
  <c r="AA894" i="2" s="1"/>
  <c r="R894" i="2" s="1"/>
  <c r="Z895" i="2"/>
  <c r="AA895" i="2" s="1"/>
  <c r="R895" i="2" s="1"/>
  <c r="Z896" i="2"/>
  <c r="AA896" i="2" s="1"/>
  <c r="R896" i="2" s="1"/>
  <c r="Z897" i="2"/>
  <c r="AA897" i="2" s="1"/>
  <c r="R897" i="2" s="1"/>
  <c r="Z898" i="2"/>
  <c r="AA898" i="2" s="1"/>
  <c r="R898" i="2" s="1"/>
  <c r="Z899" i="2"/>
  <c r="AA899" i="2" s="1"/>
  <c r="R899" i="2" s="1"/>
  <c r="Z900" i="2"/>
  <c r="AA900" i="2" s="1"/>
  <c r="R900" i="2" s="1"/>
  <c r="Z901" i="2"/>
  <c r="AA901" i="2" s="1"/>
  <c r="R901" i="2" s="1"/>
  <c r="Z902" i="2"/>
  <c r="AA902" i="2" s="1"/>
  <c r="R902" i="2" s="1"/>
  <c r="Z903" i="2"/>
  <c r="AA903" i="2" s="1"/>
  <c r="R903" i="2" s="1"/>
  <c r="Z904" i="2"/>
  <c r="AA904" i="2" s="1"/>
  <c r="R904" i="2" s="1"/>
  <c r="Z905" i="2"/>
  <c r="AA905" i="2" s="1"/>
  <c r="R905" i="2" s="1"/>
  <c r="Z906" i="2"/>
  <c r="AA906" i="2" s="1"/>
  <c r="R906" i="2" s="1"/>
  <c r="Z907" i="2"/>
  <c r="AA907" i="2" s="1"/>
  <c r="R907" i="2" s="1"/>
  <c r="Z908" i="2"/>
  <c r="AA908" i="2" s="1"/>
  <c r="R908" i="2" s="1"/>
  <c r="Z909" i="2"/>
  <c r="AA909" i="2" s="1"/>
  <c r="R909" i="2" s="1"/>
  <c r="Z910" i="2"/>
  <c r="AA910" i="2" s="1"/>
  <c r="R910" i="2" s="1"/>
  <c r="Z911" i="2"/>
  <c r="AA911" i="2" s="1"/>
  <c r="R911" i="2" s="1"/>
  <c r="Z912" i="2"/>
  <c r="AA912" i="2" s="1"/>
  <c r="R912" i="2" s="1"/>
  <c r="Z913" i="2"/>
  <c r="AA913" i="2" s="1"/>
  <c r="R913" i="2" s="1"/>
  <c r="Z914" i="2"/>
  <c r="AA914" i="2" s="1"/>
  <c r="R914" i="2" s="1"/>
  <c r="Z915" i="2"/>
  <c r="AA915" i="2" s="1"/>
  <c r="R915" i="2" s="1"/>
  <c r="Z916" i="2"/>
  <c r="AA916" i="2" s="1"/>
  <c r="R916" i="2" s="1"/>
  <c r="Z917" i="2"/>
  <c r="AA917" i="2" s="1"/>
  <c r="R917" i="2" s="1"/>
  <c r="Z918" i="2"/>
  <c r="AA918" i="2" s="1"/>
  <c r="R918" i="2" s="1"/>
  <c r="Z919" i="2"/>
  <c r="AA919" i="2" s="1"/>
  <c r="R919" i="2" s="1"/>
  <c r="Z920" i="2"/>
  <c r="AA920" i="2" s="1"/>
  <c r="R920" i="2" s="1"/>
  <c r="Z921" i="2"/>
  <c r="AA921" i="2" s="1"/>
  <c r="R921" i="2" s="1"/>
  <c r="Z922" i="2"/>
  <c r="AA922" i="2" s="1"/>
  <c r="R922" i="2" s="1"/>
  <c r="Z923" i="2"/>
  <c r="AA923" i="2" s="1"/>
  <c r="R923" i="2" s="1"/>
  <c r="Z924" i="2"/>
  <c r="AA924" i="2" s="1"/>
  <c r="R924" i="2" s="1"/>
  <c r="Z925" i="2"/>
  <c r="AA925" i="2" s="1"/>
  <c r="R925" i="2" s="1"/>
  <c r="Z926" i="2"/>
  <c r="AA926" i="2" s="1"/>
  <c r="R926" i="2" s="1"/>
  <c r="Z927" i="2"/>
  <c r="AA927" i="2" s="1"/>
  <c r="R927" i="2" s="1"/>
  <c r="Z928" i="2"/>
  <c r="AA928" i="2" s="1"/>
  <c r="R928" i="2" s="1"/>
  <c r="Z929" i="2"/>
  <c r="AA929" i="2" s="1"/>
  <c r="R929" i="2" s="1"/>
  <c r="Z930" i="2"/>
  <c r="AA930" i="2" s="1"/>
  <c r="R930" i="2" s="1"/>
  <c r="Z931" i="2"/>
  <c r="AA931" i="2" s="1"/>
  <c r="R931" i="2" s="1"/>
  <c r="Z932" i="2"/>
  <c r="AA932" i="2" s="1"/>
  <c r="R932" i="2" s="1"/>
  <c r="Z933" i="2"/>
  <c r="AA933" i="2" s="1"/>
  <c r="R933" i="2" s="1"/>
  <c r="Z934" i="2"/>
  <c r="AA934" i="2" s="1"/>
  <c r="R934" i="2" s="1"/>
  <c r="Z935" i="2"/>
  <c r="AA935" i="2" s="1"/>
  <c r="R935" i="2" s="1"/>
  <c r="Z936" i="2"/>
  <c r="AA936" i="2" s="1"/>
  <c r="R936" i="2" s="1"/>
  <c r="Z937" i="2"/>
  <c r="AA937" i="2" s="1"/>
  <c r="R937" i="2" s="1"/>
  <c r="Z938" i="2"/>
  <c r="AA938" i="2" s="1"/>
  <c r="R938" i="2" s="1"/>
  <c r="Z939" i="2"/>
  <c r="AA939" i="2" s="1"/>
  <c r="R939" i="2" s="1"/>
  <c r="Z940" i="2"/>
  <c r="AA940" i="2" s="1"/>
  <c r="R940" i="2" s="1"/>
  <c r="Z941" i="2"/>
  <c r="AA941" i="2" s="1"/>
  <c r="R941" i="2" s="1"/>
  <c r="Z942" i="2"/>
  <c r="AA942" i="2" s="1"/>
  <c r="R942" i="2" s="1"/>
  <c r="Z943" i="2"/>
  <c r="AA943" i="2" s="1"/>
  <c r="R943" i="2" s="1"/>
  <c r="Z944" i="2"/>
  <c r="AA944" i="2" s="1"/>
  <c r="R944" i="2" s="1"/>
  <c r="Z945" i="2"/>
  <c r="AA945" i="2" s="1"/>
  <c r="R945" i="2" s="1"/>
  <c r="Z946" i="2"/>
  <c r="AA946" i="2" s="1"/>
  <c r="R946" i="2" s="1"/>
  <c r="Z947" i="2"/>
  <c r="AA947" i="2" s="1"/>
  <c r="R947" i="2" s="1"/>
  <c r="Z948" i="2"/>
  <c r="AA948" i="2" s="1"/>
  <c r="R948" i="2" s="1"/>
  <c r="Z949" i="2"/>
  <c r="AA949" i="2" s="1"/>
  <c r="R949" i="2" s="1"/>
  <c r="Z950" i="2"/>
  <c r="AA950" i="2" s="1"/>
  <c r="R950" i="2" s="1"/>
  <c r="Z951" i="2"/>
  <c r="AA951" i="2" s="1"/>
  <c r="R951" i="2" s="1"/>
  <c r="Z952" i="2"/>
  <c r="AA952" i="2" s="1"/>
  <c r="R952" i="2" s="1"/>
  <c r="Z953" i="2"/>
  <c r="AA953" i="2" s="1"/>
  <c r="R953" i="2" s="1"/>
  <c r="Z954" i="2"/>
  <c r="AA954" i="2" s="1"/>
  <c r="R954" i="2" s="1"/>
  <c r="Z955" i="2"/>
  <c r="AA955" i="2" s="1"/>
  <c r="R955" i="2" s="1"/>
  <c r="Z956" i="2"/>
  <c r="AA956" i="2" s="1"/>
  <c r="R956" i="2" s="1"/>
  <c r="Z957" i="2"/>
  <c r="AA957" i="2" s="1"/>
  <c r="R957" i="2" s="1"/>
  <c r="Z958" i="2"/>
  <c r="AA958" i="2" s="1"/>
  <c r="R958" i="2" s="1"/>
  <c r="Z959" i="2"/>
  <c r="AA959" i="2" s="1"/>
  <c r="R959" i="2" s="1"/>
  <c r="Z960" i="2"/>
  <c r="AA960" i="2" s="1"/>
  <c r="R960" i="2" s="1"/>
  <c r="Z961" i="2"/>
  <c r="AA961" i="2" s="1"/>
  <c r="R961" i="2" s="1"/>
  <c r="Z962" i="2"/>
  <c r="AA962" i="2" s="1"/>
  <c r="R962" i="2" s="1"/>
  <c r="Z963" i="2"/>
  <c r="AA963" i="2" s="1"/>
  <c r="R963" i="2" s="1"/>
  <c r="Z964" i="2"/>
  <c r="AA964" i="2" s="1"/>
  <c r="R964" i="2" s="1"/>
  <c r="Z965" i="2"/>
  <c r="AA965" i="2" s="1"/>
  <c r="R965" i="2" s="1"/>
  <c r="Z966" i="2"/>
  <c r="AA966" i="2" s="1"/>
  <c r="R966" i="2" s="1"/>
  <c r="Z967" i="2"/>
  <c r="AA967" i="2" s="1"/>
  <c r="R967" i="2" s="1"/>
  <c r="Z968" i="2"/>
  <c r="AA968" i="2" s="1"/>
  <c r="R968" i="2" s="1"/>
  <c r="Z969" i="2"/>
  <c r="AA969" i="2" s="1"/>
  <c r="R969" i="2" s="1"/>
  <c r="Z970" i="2"/>
  <c r="AA970" i="2" s="1"/>
  <c r="R970" i="2" s="1"/>
  <c r="Z971" i="2"/>
  <c r="AA971" i="2" s="1"/>
  <c r="R971" i="2" s="1"/>
  <c r="Z972" i="2"/>
  <c r="AA972" i="2" s="1"/>
  <c r="R972" i="2" s="1"/>
  <c r="Z973" i="2"/>
  <c r="AA973" i="2" s="1"/>
  <c r="R973" i="2" s="1"/>
  <c r="Z974" i="2"/>
  <c r="AA974" i="2" s="1"/>
  <c r="R974" i="2" s="1"/>
  <c r="Z975" i="2"/>
  <c r="AA975" i="2" s="1"/>
  <c r="R975" i="2" s="1"/>
  <c r="Z976" i="2"/>
  <c r="AA976" i="2" s="1"/>
  <c r="R976" i="2" s="1"/>
  <c r="Z977" i="2"/>
  <c r="AA977" i="2" s="1"/>
  <c r="R977" i="2" s="1"/>
  <c r="Z978" i="2"/>
  <c r="AA978" i="2" s="1"/>
  <c r="R978" i="2" s="1"/>
  <c r="Z979" i="2"/>
  <c r="AA979" i="2" s="1"/>
  <c r="R979" i="2" s="1"/>
  <c r="Z980" i="2"/>
  <c r="AA980" i="2" s="1"/>
  <c r="R980" i="2" s="1"/>
  <c r="Z981" i="2"/>
  <c r="AA981" i="2" s="1"/>
  <c r="R981" i="2" s="1"/>
  <c r="Z982" i="2"/>
  <c r="AA982" i="2" s="1"/>
  <c r="R982" i="2" s="1"/>
  <c r="Z983" i="2"/>
  <c r="AA983" i="2" s="1"/>
  <c r="R983" i="2" s="1"/>
  <c r="Z984" i="2"/>
  <c r="AA984" i="2" s="1"/>
  <c r="R984" i="2" s="1"/>
  <c r="Z985" i="2"/>
  <c r="AA985" i="2" s="1"/>
  <c r="R985" i="2" s="1"/>
  <c r="Z986" i="2"/>
  <c r="AA986" i="2" s="1"/>
  <c r="R986" i="2" s="1"/>
  <c r="Z987" i="2"/>
  <c r="AA987" i="2" s="1"/>
  <c r="R987" i="2" s="1"/>
  <c r="Z988" i="2"/>
  <c r="AA988" i="2" s="1"/>
  <c r="R988" i="2" s="1"/>
  <c r="Z989" i="2"/>
  <c r="AA989" i="2" s="1"/>
  <c r="R989" i="2" s="1"/>
  <c r="Z990" i="2"/>
  <c r="AA990" i="2" s="1"/>
  <c r="R990" i="2" s="1"/>
  <c r="Z991" i="2"/>
  <c r="AA991" i="2" s="1"/>
  <c r="R991" i="2" s="1"/>
  <c r="Z992" i="2"/>
  <c r="AA992" i="2" s="1"/>
  <c r="R992" i="2" s="1"/>
  <c r="Z993" i="2"/>
  <c r="AA993" i="2" s="1"/>
  <c r="R993" i="2" s="1"/>
  <c r="Z994" i="2"/>
  <c r="AA994" i="2" s="1"/>
  <c r="R994" i="2" s="1"/>
  <c r="Z995" i="2"/>
  <c r="AA995" i="2" s="1"/>
  <c r="R995" i="2" s="1"/>
  <c r="Z996" i="2"/>
  <c r="AA996" i="2" s="1"/>
  <c r="R996" i="2" s="1"/>
  <c r="Z997" i="2"/>
  <c r="AA997" i="2" s="1"/>
  <c r="R997" i="2" s="1"/>
  <c r="Z998" i="2"/>
  <c r="AA998" i="2" s="1"/>
  <c r="R998" i="2" s="1"/>
  <c r="Z999" i="2"/>
  <c r="AA999" i="2" s="1"/>
  <c r="R999" i="2" s="1"/>
  <c r="Z1000" i="2"/>
  <c r="AA1000" i="2" s="1"/>
  <c r="R1000" i="2" s="1"/>
  <c r="Z1001" i="2"/>
  <c r="AA1001" i="2" s="1"/>
  <c r="R1001" i="2" s="1"/>
  <c r="Z1002" i="2"/>
  <c r="AA1002" i="2" s="1"/>
  <c r="R1002" i="2" s="1"/>
  <c r="Z1003" i="2"/>
  <c r="AA1003" i="2" s="1"/>
  <c r="R1003" i="2" s="1"/>
  <c r="Z1004" i="2"/>
  <c r="AA1004" i="2" s="1"/>
  <c r="R1004" i="2" s="1"/>
  <c r="Z1005" i="2"/>
  <c r="AA1005" i="2" s="1"/>
  <c r="R1005" i="2" s="1"/>
  <c r="Z1006" i="2"/>
  <c r="AA1006" i="2" s="1"/>
  <c r="R1006" i="2" s="1"/>
  <c r="Z1007" i="2"/>
  <c r="AA1007" i="2" s="1"/>
  <c r="R1007" i="2" s="1"/>
  <c r="Z1008" i="2"/>
  <c r="AA1008" i="2" s="1"/>
  <c r="R1008" i="2" s="1"/>
  <c r="Z1009" i="2"/>
  <c r="AA1009" i="2" s="1"/>
  <c r="R1009" i="2" s="1"/>
  <c r="Z1010" i="2"/>
  <c r="AA1010" i="2" s="1"/>
  <c r="R1010" i="2" s="1"/>
  <c r="Z1011" i="2"/>
  <c r="AA1011" i="2" s="1"/>
  <c r="R1011" i="2" s="1"/>
  <c r="Z1012" i="2"/>
  <c r="AA1012" i="2" s="1"/>
  <c r="R1012" i="2" s="1"/>
  <c r="Z1013" i="2"/>
  <c r="AA1013" i="2" s="1"/>
  <c r="R1013" i="2" s="1"/>
  <c r="Z1014" i="2"/>
  <c r="AA1014" i="2" s="1"/>
  <c r="R1014" i="2" s="1"/>
  <c r="Z1015" i="2"/>
  <c r="AA1015" i="2" s="1"/>
  <c r="R1015" i="2" s="1"/>
  <c r="Z1016" i="2"/>
  <c r="AA1016" i="2" s="1"/>
  <c r="R1016" i="2" s="1"/>
  <c r="Z1017" i="2"/>
  <c r="AA1017" i="2" s="1"/>
  <c r="R1017" i="2" s="1"/>
  <c r="Z1018" i="2"/>
  <c r="AA1018" i="2" s="1"/>
  <c r="R1018" i="2" s="1"/>
  <c r="Z1019" i="2"/>
  <c r="AA1019" i="2" s="1"/>
  <c r="R1019" i="2" s="1"/>
  <c r="Z1020" i="2"/>
  <c r="AA1020" i="2" s="1"/>
  <c r="R1020" i="2" s="1"/>
  <c r="Z1021" i="2"/>
  <c r="AA1021" i="2" s="1"/>
  <c r="R1021" i="2" s="1"/>
  <c r="Z1022" i="2"/>
  <c r="AA1022" i="2" s="1"/>
  <c r="R1022" i="2" s="1"/>
  <c r="Z1023" i="2"/>
  <c r="AA1023" i="2" s="1"/>
  <c r="R1023" i="2" s="1"/>
  <c r="Z1024" i="2"/>
  <c r="AA1024" i="2" s="1"/>
  <c r="R1024" i="2" s="1"/>
  <c r="Z1025" i="2"/>
  <c r="AA1025" i="2" s="1"/>
  <c r="R1025" i="2" s="1"/>
  <c r="Z1026" i="2"/>
  <c r="AA1026" i="2" s="1"/>
  <c r="R1026" i="2" s="1"/>
  <c r="Z1027" i="2"/>
  <c r="AA1027" i="2" s="1"/>
  <c r="R1027" i="2" s="1"/>
  <c r="Z1028" i="2"/>
  <c r="AA1028" i="2" s="1"/>
  <c r="R1028" i="2" s="1"/>
  <c r="Z1029" i="2"/>
  <c r="AA1029" i="2" s="1"/>
  <c r="R1029" i="2" s="1"/>
  <c r="Z1030" i="2"/>
  <c r="AA1030" i="2" s="1"/>
  <c r="R1030" i="2" s="1"/>
  <c r="Z1031" i="2"/>
  <c r="AA1031" i="2" s="1"/>
  <c r="R1031" i="2" s="1"/>
  <c r="Z1032" i="2"/>
  <c r="AA1032" i="2" s="1"/>
  <c r="R1032" i="2" s="1"/>
  <c r="Z1033" i="2"/>
  <c r="AA1033" i="2" s="1"/>
  <c r="R1033" i="2" s="1"/>
  <c r="Z1034" i="2"/>
  <c r="AA1034" i="2" s="1"/>
  <c r="R1034" i="2" s="1"/>
  <c r="Z1035" i="2"/>
  <c r="AA1035" i="2" s="1"/>
  <c r="R1035" i="2" s="1"/>
  <c r="Z1036" i="2"/>
  <c r="AA1036" i="2" s="1"/>
  <c r="R1036" i="2" s="1"/>
  <c r="Z1037" i="2"/>
  <c r="AA1037" i="2" s="1"/>
  <c r="R1037" i="2" s="1"/>
  <c r="Z1038" i="2"/>
  <c r="AA1038" i="2" s="1"/>
  <c r="R1038" i="2" s="1"/>
  <c r="Z1039" i="2"/>
  <c r="AA1039" i="2" s="1"/>
  <c r="R1039" i="2" s="1"/>
  <c r="Z1040" i="2"/>
  <c r="AA1040" i="2" s="1"/>
  <c r="R1040" i="2" s="1"/>
  <c r="Z1041" i="2"/>
  <c r="AA1041" i="2" s="1"/>
  <c r="R1041" i="2" s="1"/>
  <c r="Z1042" i="2"/>
  <c r="AA1042" i="2" s="1"/>
  <c r="R1042" i="2" s="1"/>
  <c r="Z1043" i="2"/>
  <c r="AA1043" i="2" s="1"/>
  <c r="R1043" i="2" s="1"/>
  <c r="Z1044" i="2"/>
  <c r="AA1044" i="2" s="1"/>
  <c r="R1044" i="2" s="1"/>
  <c r="Z1045" i="2"/>
  <c r="AA1045" i="2" s="1"/>
  <c r="R1045" i="2" s="1"/>
  <c r="Z1046" i="2"/>
  <c r="AA1046" i="2" s="1"/>
  <c r="Z1047" i="2"/>
  <c r="AA1047" i="2" s="1"/>
  <c r="R1047" i="2" s="1"/>
  <c r="Z1048" i="2"/>
  <c r="AA1048" i="2" s="1"/>
  <c r="Z1049" i="2"/>
  <c r="AA1049" i="2" s="1"/>
  <c r="Z1050" i="2"/>
  <c r="AA1050" i="2" s="1"/>
  <c r="R1050" i="2" s="1"/>
  <c r="Z1051" i="2"/>
  <c r="AA1051" i="2" s="1"/>
  <c r="R1051" i="2" s="1"/>
  <c r="Z1052" i="2"/>
  <c r="AA1052" i="2" s="1"/>
  <c r="R1052" i="2" s="1"/>
  <c r="Z1053" i="2"/>
  <c r="AA1053" i="2" s="1"/>
  <c r="R1053" i="2" s="1"/>
  <c r="Z1054" i="2"/>
  <c r="AA1054" i="2" s="1"/>
  <c r="R1054" i="2" s="1"/>
  <c r="Z1055" i="2"/>
  <c r="AA1055" i="2" s="1"/>
  <c r="R1055" i="2" s="1"/>
  <c r="Z1056" i="2"/>
  <c r="AA1056" i="2" s="1"/>
  <c r="R1056" i="2" s="1"/>
  <c r="Z1057" i="2"/>
  <c r="AA1057" i="2" s="1"/>
  <c r="R1057" i="2" s="1"/>
  <c r="Z1058" i="2"/>
  <c r="AA1058" i="2" s="1"/>
  <c r="R1058" i="2" s="1"/>
  <c r="Z1059" i="2"/>
  <c r="AA1059" i="2" s="1"/>
  <c r="R1059" i="2" s="1"/>
  <c r="Z1060" i="2"/>
  <c r="AA1060" i="2" s="1"/>
  <c r="R1060" i="2" s="1"/>
  <c r="Z1061" i="2"/>
  <c r="AA1061" i="2" s="1"/>
  <c r="R1061" i="2" s="1"/>
  <c r="Z1062" i="2"/>
  <c r="AA1062" i="2" s="1"/>
  <c r="R1062" i="2" s="1"/>
  <c r="Z1063" i="2"/>
  <c r="AA1063" i="2" s="1"/>
  <c r="R1063" i="2" s="1"/>
  <c r="Z1064" i="2"/>
  <c r="AA1064" i="2" s="1"/>
  <c r="R1064" i="2" s="1"/>
  <c r="Z1065" i="2"/>
  <c r="AA1065" i="2" s="1"/>
  <c r="R1065" i="2" s="1"/>
  <c r="Z1066" i="2"/>
  <c r="AA1066" i="2" s="1"/>
  <c r="R1066" i="2" s="1"/>
  <c r="Z1067" i="2"/>
  <c r="AA1067" i="2" s="1"/>
  <c r="R1067" i="2" s="1"/>
  <c r="Z1068" i="2"/>
  <c r="AA1068" i="2" s="1"/>
  <c r="R1068" i="2" s="1"/>
  <c r="Z1069" i="2"/>
  <c r="AA1069" i="2" s="1"/>
  <c r="R1069" i="2" s="1"/>
  <c r="Z1070" i="2"/>
  <c r="AA1070" i="2" s="1"/>
  <c r="R1070" i="2" s="1"/>
  <c r="Z1071" i="2"/>
  <c r="AA1071" i="2" s="1"/>
  <c r="R1071" i="2" s="1"/>
  <c r="Z1072" i="2"/>
  <c r="AA1072" i="2" s="1"/>
  <c r="R1072" i="2" s="1"/>
  <c r="Z1073" i="2"/>
  <c r="AA1073" i="2" s="1"/>
  <c r="R1073" i="2" s="1"/>
  <c r="Z1074" i="2"/>
  <c r="AA1074" i="2" s="1"/>
  <c r="R1074" i="2" s="1"/>
  <c r="Z1075" i="2"/>
  <c r="AA1075" i="2" s="1"/>
  <c r="R1075" i="2" s="1"/>
  <c r="Z1076" i="2"/>
  <c r="AA1076" i="2" s="1"/>
  <c r="R1076" i="2" s="1"/>
  <c r="Z1077" i="2"/>
  <c r="AA1077" i="2" s="1"/>
  <c r="R1077" i="2" s="1"/>
  <c r="Z1078" i="2"/>
  <c r="AA1078" i="2" s="1"/>
  <c r="R1078" i="2" s="1"/>
  <c r="Z1079" i="2"/>
  <c r="AA1079" i="2" s="1"/>
  <c r="R1079" i="2" s="1"/>
  <c r="Z1080" i="2"/>
  <c r="AA1080" i="2" s="1"/>
  <c r="R1080" i="2" s="1"/>
  <c r="Z1081" i="2"/>
  <c r="AA1081" i="2" s="1"/>
  <c r="R1081" i="2" s="1"/>
  <c r="Z1082" i="2"/>
  <c r="AA1082" i="2" s="1"/>
  <c r="R1082" i="2" s="1"/>
  <c r="Z1083" i="2"/>
  <c r="AA1083" i="2" s="1"/>
  <c r="R1083" i="2" s="1"/>
  <c r="Z1084" i="2"/>
  <c r="AA1084" i="2" s="1"/>
  <c r="R1084" i="2" s="1"/>
  <c r="Z1085" i="2"/>
  <c r="AA1085" i="2" s="1"/>
  <c r="R1085" i="2" s="1"/>
  <c r="Z1086" i="2"/>
  <c r="AA1086" i="2" s="1"/>
  <c r="R1086" i="2" s="1"/>
  <c r="Z1087" i="2"/>
  <c r="AA1087" i="2" s="1"/>
  <c r="R1087" i="2" s="1"/>
  <c r="Z1088" i="2"/>
  <c r="AA1088" i="2" s="1"/>
  <c r="R1088" i="2" s="1"/>
  <c r="Z1089" i="2"/>
  <c r="AA1089" i="2" s="1"/>
  <c r="R1089" i="2" s="1"/>
  <c r="Z1090" i="2"/>
  <c r="AA1090" i="2" s="1"/>
  <c r="R1090" i="2" s="1"/>
  <c r="Z1091" i="2"/>
  <c r="AA1091" i="2" s="1"/>
  <c r="R1091" i="2" s="1"/>
  <c r="Z1092" i="2"/>
  <c r="AA1092" i="2" s="1"/>
  <c r="R1092" i="2" s="1"/>
  <c r="Z1093" i="2"/>
  <c r="AA1093" i="2" s="1"/>
  <c r="R1093" i="2" s="1"/>
  <c r="Z1094" i="2"/>
  <c r="AA1094" i="2" s="1"/>
  <c r="R1094" i="2" s="1"/>
  <c r="Z1095" i="2"/>
  <c r="AA1095" i="2" s="1"/>
  <c r="R1095" i="2" s="1"/>
  <c r="Z1096" i="2"/>
  <c r="AA1096" i="2" s="1"/>
  <c r="R1096" i="2" s="1"/>
  <c r="Z1097" i="2"/>
  <c r="AA1097" i="2" s="1"/>
  <c r="R1097" i="2" s="1"/>
  <c r="Z1098" i="2"/>
  <c r="AA1098" i="2" s="1"/>
  <c r="R1098" i="2" s="1"/>
  <c r="Z1099" i="2"/>
  <c r="AA1099" i="2" s="1"/>
  <c r="R1099" i="2" s="1"/>
  <c r="Z1100" i="2"/>
  <c r="AA1100" i="2" s="1"/>
  <c r="R1100" i="2" s="1"/>
  <c r="Z1101" i="2"/>
  <c r="AA1101" i="2" s="1"/>
  <c r="R1101" i="2" s="1"/>
  <c r="Z1102" i="2"/>
  <c r="AA1102" i="2" s="1"/>
  <c r="R1102" i="2" s="1"/>
  <c r="Z1103" i="2"/>
  <c r="AA1103" i="2" s="1"/>
  <c r="R1103" i="2" s="1"/>
  <c r="Z1104" i="2"/>
  <c r="AA1104" i="2" s="1"/>
  <c r="R1104" i="2" s="1"/>
  <c r="Z1105" i="2"/>
  <c r="AA1105" i="2" s="1"/>
  <c r="R1105" i="2" s="1"/>
  <c r="Z1106" i="2"/>
  <c r="AA1106" i="2" s="1"/>
  <c r="R1106" i="2" s="1"/>
  <c r="Z1107" i="2"/>
  <c r="AA1107" i="2" s="1"/>
  <c r="R1107" i="2" s="1"/>
  <c r="Z1108" i="2"/>
  <c r="AA1108" i="2" s="1"/>
  <c r="R1108" i="2" s="1"/>
  <c r="Z1109" i="2"/>
  <c r="AA1109" i="2" s="1"/>
  <c r="R1109" i="2" s="1"/>
  <c r="Z1110" i="2"/>
  <c r="AA1110" i="2" s="1"/>
  <c r="R1110" i="2" s="1"/>
  <c r="Z1111" i="2"/>
  <c r="AA1111" i="2" s="1"/>
  <c r="R1111" i="2" s="1"/>
  <c r="Z1112" i="2"/>
  <c r="AA1112" i="2" s="1"/>
  <c r="R1112" i="2" s="1"/>
  <c r="Z1113" i="2"/>
  <c r="AA1113" i="2" s="1"/>
  <c r="R1113" i="2" s="1"/>
  <c r="Z1114" i="2"/>
  <c r="AA1114" i="2" s="1"/>
  <c r="R1114" i="2" s="1"/>
  <c r="Z1115" i="2"/>
  <c r="AA1115" i="2" s="1"/>
  <c r="R1115" i="2" s="1"/>
  <c r="Z1116" i="2"/>
  <c r="AA1116" i="2" s="1"/>
  <c r="R1116" i="2" s="1"/>
  <c r="Z1117" i="2"/>
  <c r="AA1117" i="2" s="1"/>
  <c r="R1117" i="2" s="1"/>
  <c r="Z1118" i="2"/>
  <c r="AA1118" i="2" s="1"/>
  <c r="R1118" i="2" s="1"/>
  <c r="Z1119" i="2"/>
  <c r="AA1119" i="2" s="1"/>
  <c r="R1119" i="2" s="1"/>
  <c r="Z1120" i="2"/>
  <c r="AA1120" i="2" s="1"/>
  <c r="R1120" i="2" s="1"/>
  <c r="Z1121" i="2"/>
  <c r="AA1121" i="2" s="1"/>
  <c r="R1121" i="2" s="1"/>
  <c r="Z1122" i="2"/>
  <c r="AA1122" i="2" s="1"/>
  <c r="R1122" i="2" s="1"/>
  <c r="Z1123" i="2"/>
  <c r="AA1123" i="2" s="1"/>
  <c r="R1123" i="2" s="1"/>
  <c r="Z1124" i="2"/>
  <c r="AA1124" i="2" s="1"/>
  <c r="R1124" i="2" s="1"/>
  <c r="Z1125" i="2"/>
  <c r="AA1125" i="2" s="1"/>
  <c r="R1125" i="2" s="1"/>
  <c r="Z1126" i="2"/>
  <c r="AA1126" i="2" s="1"/>
  <c r="R1126" i="2" s="1"/>
  <c r="Z1127" i="2"/>
  <c r="AA1127" i="2" s="1"/>
  <c r="R1127" i="2" s="1"/>
  <c r="Z1128" i="2"/>
  <c r="AA1128" i="2" s="1"/>
  <c r="R1128" i="2" s="1"/>
  <c r="Z1129" i="2"/>
  <c r="AA1129" i="2" s="1"/>
  <c r="R1129" i="2" s="1"/>
  <c r="Z1130" i="2"/>
  <c r="AA1130" i="2" s="1"/>
  <c r="R1130" i="2" s="1"/>
  <c r="Z1131" i="2"/>
  <c r="AA1131" i="2" s="1"/>
  <c r="R1131" i="2" s="1"/>
  <c r="Z1132" i="2"/>
  <c r="AA1132" i="2" s="1"/>
  <c r="R1132" i="2" s="1"/>
  <c r="Z1133" i="2"/>
  <c r="AA1133" i="2" s="1"/>
  <c r="R1133" i="2" s="1"/>
  <c r="Z1134" i="2"/>
  <c r="AA1134" i="2" s="1"/>
  <c r="R1134" i="2" s="1"/>
  <c r="Z1135" i="2"/>
  <c r="AA1135" i="2" s="1"/>
  <c r="R1135" i="2" s="1"/>
  <c r="Z1136" i="2"/>
  <c r="AA1136" i="2" s="1"/>
  <c r="R1136" i="2" s="1"/>
  <c r="Z1137" i="2"/>
  <c r="AA1137" i="2" s="1"/>
  <c r="R1137" i="2" s="1"/>
  <c r="Z1138" i="2"/>
  <c r="AA1138" i="2" s="1"/>
  <c r="R1138" i="2" s="1"/>
  <c r="Z1139" i="2"/>
  <c r="AA1139" i="2" s="1"/>
  <c r="R1139" i="2" s="1"/>
  <c r="Z1140" i="2"/>
  <c r="AA1140" i="2" s="1"/>
  <c r="R1140" i="2" s="1"/>
  <c r="Z1141" i="2"/>
  <c r="AA1141" i="2" s="1"/>
  <c r="R1141" i="2" s="1"/>
  <c r="Z1142" i="2"/>
  <c r="AA1142" i="2" s="1"/>
  <c r="R1142" i="2" s="1"/>
  <c r="Z1143" i="2"/>
  <c r="AA1143" i="2" s="1"/>
  <c r="R1143" i="2" s="1"/>
  <c r="Z1144" i="2"/>
  <c r="AA1144" i="2" s="1"/>
  <c r="R1144" i="2" s="1"/>
  <c r="Z1145" i="2"/>
  <c r="AA1145" i="2" s="1"/>
  <c r="R1145" i="2" s="1"/>
  <c r="Z1146" i="2"/>
  <c r="AA1146" i="2" s="1"/>
  <c r="R1146" i="2" s="1"/>
  <c r="Z1147" i="2"/>
  <c r="AA1147" i="2" s="1"/>
  <c r="R1147" i="2" s="1"/>
  <c r="Z1148" i="2"/>
  <c r="AA1148" i="2" s="1"/>
  <c r="R1148" i="2" s="1"/>
  <c r="Z1149" i="2"/>
  <c r="AA1149" i="2" s="1"/>
  <c r="R1149" i="2" s="1"/>
  <c r="Z1150" i="2"/>
  <c r="AA1150" i="2" s="1"/>
  <c r="R1150" i="2" s="1"/>
  <c r="Z1151" i="2"/>
  <c r="AA1151" i="2" s="1"/>
  <c r="R1151" i="2" s="1"/>
  <c r="Z1152" i="2"/>
  <c r="AA1152" i="2" s="1"/>
  <c r="R1152" i="2" s="1"/>
  <c r="Z1153" i="2"/>
  <c r="AA1153" i="2" s="1"/>
  <c r="R1153" i="2" s="1"/>
  <c r="Z1154" i="2"/>
  <c r="AA1154" i="2" s="1"/>
  <c r="R1154" i="2" s="1"/>
  <c r="Z1155" i="2"/>
  <c r="AA1155" i="2" s="1"/>
  <c r="R1155" i="2" s="1"/>
  <c r="Z1156" i="2"/>
  <c r="AA1156" i="2" s="1"/>
  <c r="R1156" i="2" s="1"/>
  <c r="Z1157" i="2"/>
  <c r="AA1157" i="2" s="1"/>
  <c r="R1157" i="2" s="1"/>
  <c r="Z1158" i="2"/>
  <c r="AA1158" i="2" s="1"/>
  <c r="R1158" i="2" s="1"/>
  <c r="Z1159" i="2"/>
  <c r="AA1159" i="2" s="1"/>
  <c r="R1159" i="2" s="1"/>
  <c r="Z1160" i="2"/>
  <c r="AA1160" i="2" s="1"/>
  <c r="R1160" i="2" s="1"/>
  <c r="Z1161" i="2"/>
  <c r="AA1161" i="2" s="1"/>
  <c r="R1161" i="2" s="1"/>
  <c r="Z1162" i="2"/>
  <c r="AA1162" i="2" s="1"/>
  <c r="R1162" i="2" s="1"/>
  <c r="Z1163" i="2"/>
  <c r="AA1163" i="2" s="1"/>
  <c r="R1163" i="2" s="1"/>
  <c r="Z1164" i="2"/>
  <c r="AA1164" i="2" s="1"/>
  <c r="R1164" i="2" s="1"/>
  <c r="Z1165" i="2"/>
  <c r="AA1165" i="2" s="1"/>
  <c r="R1165" i="2" s="1"/>
  <c r="Z1166" i="2"/>
  <c r="AA1166" i="2" s="1"/>
  <c r="R1166" i="2" s="1"/>
  <c r="Z1167" i="2"/>
  <c r="AA1167" i="2" s="1"/>
  <c r="R1167" i="2" s="1"/>
  <c r="Z1168" i="2"/>
  <c r="AA1168" i="2" s="1"/>
  <c r="R1168" i="2" s="1"/>
  <c r="Z1169" i="2"/>
  <c r="AA1169" i="2" s="1"/>
  <c r="R1169" i="2" s="1"/>
  <c r="Z1170" i="2"/>
  <c r="AA1170" i="2" s="1"/>
  <c r="R1170" i="2" s="1"/>
  <c r="Z1171" i="2"/>
  <c r="AA1171" i="2" s="1"/>
  <c r="R1171" i="2" s="1"/>
  <c r="Z1172" i="2"/>
  <c r="AA1172" i="2" s="1"/>
  <c r="R1172" i="2" s="1"/>
  <c r="Z1173" i="2"/>
  <c r="AA1173" i="2" s="1"/>
  <c r="R1173" i="2" s="1"/>
  <c r="Z1174" i="2"/>
  <c r="AA1174" i="2" s="1"/>
  <c r="R1174" i="2" s="1"/>
  <c r="Z1175" i="2"/>
  <c r="AA1175" i="2" s="1"/>
  <c r="R1175" i="2" s="1"/>
  <c r="Z1176" i="2"/>
  <c r="AA1176" i="2" s="1"/>
  <c r="R1176" i="2" s="1"/>
  <c r="Z1177" i="2"/>
  <c r="AA1177" i="2" s="1"/>
  <c r="R1177" i="2" s="1"/>
  <c r="Z1178" i="2"/>
  <c r="AA1178" i="2" s="1"/>
  <c r="R1178" i="2" s="1"/>
  <c r="Z1179" i="2"/>
  <c r="AA1179" i="2" s="1"/>
  <c r="R1179" i="2" s="1"/>
  <c r="Z1180" i="2"/>
  <c r="AA1180" i="2" s="1"/>
  <c r="R1180" i="2" s="1"/>
  <c r="Z1181" i="2"/>
  <c r="AA1181" i="2" s="1"/>
  <c r="R1181" i="2" s="1"/>
  <c r="Z1182" i="2"/>
  <c r="AA1182" i="2" s="1"/>
  <c r="R1182" i="2" s="1"/>
  <c r="Z1183" i="2"/>
  <c r="AA1183" i="2" s="1"/>
  <c r="R1183" i="2" s="1"/>
  <c r="Z1184" i="2"/>
  <c r="AA1184" i="2" s="1"/>
  <c r="R1184" i="2" s="1"/>
  <c r="Z1185" i="2"/>
  <c r="AA1185" i="2" s="1"/>
  <c r="R1185" i="2" s="1"/>
  <c r="Z1186" i="2"/>
  <c r="AA1186" i="2" s="1"/>
  <c r="R1186" i="2" s="1"/>
  <c r="Z1187" i="2"/>
  <c r="AA1187" i="2" s="1"/>
  <c r="R1187" i="2" s="1"/>
  <c r="Z1188" i="2"/>
  <c r="AA1188" i="2" s="1"/>
  <c r="R1188" i="2" s="1"/>
  <c r="Z1189" i="2"/>
  <c r="AA1189" i="2" s="1"/>
  <c r="R1189" i="2" s="1"/>
  <c r="Z1190" i="2"/>
  <c r="AA1190" i="2" s="1"/>
  <c r="R1190" i="2" s="1"/>
  <c r="Z1191" i="2"/>
  <c r="AA1191" i="2" s="1"/>
  <c r="R1191" i="2" s="1"/>
  <c r="Z1192" i="2"/>
  <c r="AA1192" i="2" s="1"/>
  <c r="R1192" i="2" s="1"/>
  <c r="Z1193" i="2"/>
  <c r="AA1193" i="2" s="1"/>
  <c r="R1193" i="2" s="1"/>
  <c r="Z1194" i="2"/>
  <c r="AA1194" i="2" s="1"/>
  <c r="R1194" i="2" s="1"/>
  <c r="Z1195" i="2"/>
  <c r="AA1195" i="2" s="1"/>
  <c r="R1195" i="2" s="1"/>
  <c r="Z1196" i="2"/>
  <c r="AA1196" i="2" s="1"/>
  <c r="R1196" i="2" s="1"/>
  <c r="Z1197" i="2"/>
  <c r="AA1197" i="2" s="1"/>
  <c r="R1197" i="2" s="1"/>
  <c r="Z1198" i="2"/>
  <c r="AA1198" i="2" s="1"/>
  <c r="R1198" i="2" s="1"/>
  <c r="Z1199" i="2"/>
  <c r="AA1199" i="2" s="1"/>
  <c r="R1199" i="2" s="1"/>
  <c r="Z1200" i="2"/>
  <c r="AA1200" i="2" s="1"/>
  <c r="R1200" i="2" s="1"/>
  <c r="Z1201" i="2"/>
  <c r="AA1201" i="2" s="1"/>
  <c r="R1201" i="2" s="1"/>
  <c r="Z1202" i="2"/>
  <c r="AA1202" i="2" s="1"/>
  <c r="R1202" i="2" s="1"/>
  <c r="Z1203" i="2"/>
  <c r="AA1203" i="2" s="1"/>
  <c r="R1203" i="2" s="1"/>
  <c r="Z1204" i="2"/>
  <c r="AA1204" i="2" s="1"/>
  <c r="R1204" i="2" s="1"/>
  <c r="Z1205" i="2"/>
  <c r="AA1205" i="2" s="1"/>
  <c r="R1205" i="2" s="1"/>
  <c r="Z1206" i="2"/>
  <c r="AA1206" i="2" s="1"/>
  <c r="R1206" i="2" s="1"/>
  <c r="Z1207" i="2"/>
  <c r="AA1207" i="2" s="1"/>
  <c r="R1207" i="2" s="1"/>
  <c r="Z1208" i="2"/>
  <c r="AA1208" i="2" s="1"/>
  <c r="R1208" i="2" s="1"/>
  <c r="Z1209" i="2"/>
  <c r="AA1209" i="2" s="1"/>
  <c r="R1209" i="2" s="1"/>
  <c r="Z1210" i="2"/>
  <c r="AA1210" i="2" s="1"/>
  <c r="R1210" i="2" s="1"/>
  <c r="Z1211" i="2"/>
  <c r="AA1211" i="2" s="1"/>
  <c r="R1211" i="2" s="1"/>
  <c r="Z1212" i="2"/>
  <c r="AA1212" i="2" s="1"/>
  <c r="R1212" i="2" s="1"/>
  <c r="Z1213" i="2"/>
  <c r="AA1213" i="2" s="1"/>
  <c r="R1213" i="2" s="1"/>
  <c r="Z1214" i="2"/>
  <c r="AA1214" i="2" s="1"/>
  <c r="R1214" i="2" s="1"/>
  <c r="Z1215" i="2"/>
  <c r="AA1215" i="2" s="1"/>
  <c r="R1215" i="2" s="1"/>
  <c r="Z1216" i="2"/>
  <c r="Z1217" i="2"/>
  <c r="AA1217" i="2" s="1"/>
  <c r="R1217" i="2" s="1"/>
  <c r="Z1218" i="2"/>
  <c r="AA1218" i="2" s="1"/>
  <c r="R1218" i="2" s="1"/>
  <c r="Z1219" i="2"/>
  <c r="AA1219" i="2" s="1"/>
  <c r="R1219" i="2" s="1"/>
  <c r="Z1220" i="2"/>
  <c r="AA1220" i="2" s="1"/>
  <c r="R1220" i="2" s="1"/>
  <c r="Z1221" i="2"/>
  <c r="AA1221" i="2" s="1"/>
  <c r="R1221" i="2" s="1"/>
  <c r="Z1222" i="2"/>
  <c r="AA1222" i="2" s="1"/>
  <c r="R1222" i="2" s="1"/>
  <c r="Z1223" i="2"/>
  <c r="AA1223" i="2" s="1"/>
  <c r="R1223" i="2" s="1"/>
  <c r="Z1224" i="2"/>
  <c r="AA1224" i="2" s="1"/>
  <c r="R1224" i="2" s="1"/>
  <c r="Z1225" i="2"/>
  <c r="AA1225" i="2" s="1"/>
  <c r="R1225" i="2" s="1"/>
  <c r="Z1226" i="2"/>
  <c r="AA1226" i="2" s="1"/>
  <c r="R1226" i="2" s="1"/>
  <c r="Z1227" i="2"/>
  <c r="AA1227" i="2" s="1"/>
  <c r="R1227" i="2" s="1"/>
  <c r="Z1228" i="2"/>
  <c r="AA1228" i="2" s="1"/>
  <c r="R1228" i="2" s="1"/>
  <c r="Z1229" i="2"/>
  <c r="AA1229" i="2" s="1"/>
  <c r="R1229" i="2" s="1"/>
  <c r="Z1230" i="2"/>
  <c r="AA1230" i="2" s="1"/>
  <c r="R1230" i="2" s="1"/>
  <c r="Z1231" i="2"/>
  <c r="AA1231" i="2" s="1"/>
  <c r="R1231" i="2" s="1"/>
  <c r="Z1232" i="2"/>
  <c r="AA1232" i="2" s="1"/>
  <c r="R1232" i="2" s="1"/>
  <c r="Z1233" i="2"/>
  <c r="AA1233" i="2" s="1"/>
  <c r="R1233" i="2" s="1"/>
  <c r="Z1234" i="2"/>
  <c r="AA1234" i="2" s="1"/>
  <c r="R1234" i="2" s="1"/>
  <c r="Z1235" i="2"/>
  <c r="AA1235" i="2" s="1"/>
  <c r="R1235" i="2" s="1"/>
  <c r="Z1236" i="2"/>
  <c r="AA1236" i="2" s="1"/>
  <c r="R1236" i="2" s="1"/>
  <c r="Z1237" i="2"/>
  <c r="AA1237" i="2" s="1"/>
  <c r="R1237" i="2" s="1"/>
  <c r="Z1238" i="2"/>
  <c r="AA1238" i="2" s="1"/>
  <c r="R1238" i="2" s="1"/>
  <c r="Z1239" i="2"/>
  <c r="AA1239" i="2" s="1"/>
  <c r="R1239" i="2" s="1"/>
  <c r="Z1240" i="2"/>
  <c r="AA1240" i="2" s="1"/>
  <c r="R1240" i="2" s="1"/>
  <c r="Z1241" i="2"/>
  <c r="AA1241" i="2" s="1"/>
  <c r="R1241" i="2" s="1"/>
  <c r="Z1242" i="2"/>
  <c r="AA1242" i="2" s="1"/>
  <c r="R1242" i="2" s="1"/>
  <c r="Z1243" i="2"/>
  <c r="AA1243" i="2" s="1"/>
  <c r="R1243" i="2" s="1"/>
  <c r="Z1244" i="2"/>
  <c r="AA1244" i="2" s="1"/>
  <c r="R1244" i="2" s="1"/>
  <c r="Z1245" i="2"/>
  <c r="AA1245" i="2" s="1"/>
  <c r="R1245" i="2" s="1"/>
  <c r="Z1246" i="2"/>
  <c r="AA1246" i="2" s="1"/>
  <c r="R1246" i="2" s="1"/>
  <c r="Z1247" i="2"/>
  <c r="AA1247" i="2" s="1"/>
  <c r="R1247" i="2" s="1"/>
  <c r="Z1248" i="2"/>
  <c r="AA1248" i="2" s="1"/>
  <c r="R1248" i="2" s="1"/>
  <c r="Z1249" i="2"/>
  <c r="AA1249" i="2" s="1"/>
  <c r="R1249" i="2" s="1"/>
  <c r="Z1250" i="2"/>
  <c r="AA1250" i="2" s="1"/>
  <c r="R1250" i="2" s="1"/>
  <c r="Z1251" i="2"/>
  <c r="AA1251" i="2" s="1"/>
  <c r="R1251" i="2" s="1"/>
  <c r="Z1252" i="2"/>
  <c r="AA1252" i="2" s="1"/>
  <c r="R1252" i="2" s="1"/>
  <c r="Z1253" i="2"/>
  <c r="AA1253" i="2" s="1"/>
  <c r="R1253" i="2" s="1"/>
  <c r="Z1254" i="2"/>
  <c r="AA1254" i="2" s="1"/>
  <c r="R1254" i="2" s="1"/>
  <c r="Z1255" i="2"/>
  <c r="AA1255" i="2" s="1"/>
  <c r="R1255" i="2" s="1"/>
  <c r="Z1256" i="2"/>
  <c r="AA1256" i="2" s="1"/>
  <c r="R1256" i="2" s="1"/>
  <c r="Z1257" i="2"/>
  <c r="AA1257" i="2" s="1"/>
  <c r="R1257" i="2" s="1"/>
  <c r="Z1258" i="2"/>
  <c r="AA1258" i="2" s="1"/>
  <c r="R1258" i="2" s="1"/>
  <c r="Z1259" i="2"/>
  <c r="AA1259" i="2" s="1"/>
  <c r="R1259" i="2" s="1"/>
  <c r="Z1260" i="2"/>
  <c r="AA1260" i="2" s="1"/>
  <c r="R1260" i="2" s="1"/>
  <c r="Z1261" i="2"/>
  <c r="AA1261" i="2" s="1"/>
  <c r="R1261" i="2" s="1"/>
  <c r="Z1262" i="2"/>
  <c r="AA1262" i="2" s="1"/>
  <c r="R1262" i="2" s="1"/>
  <c r="Z1263" i="2"/>
  <c r="AA1263" i="2" s="1"/>
  <c r="R1263" i="2" s="1"/>
  <c r="Z1264" i="2"/>
  <c r="AA1264" i="2" s="1"/>
  <c r="R1264" i="2" s="1"/>
  <c r="Z1265" i="2"/>
  <c r="AA1265" i="2" s="1"/>
  <c r="R1265" i="2" s="1"/>
  <c r="Z1266" i="2"/>
  <c r="AA1266" i="2" s="1"/>
  <c r="R1266" i="2" s="1"/>
  <c r="Z1267" i="2"/>
  <c r="AA1267" i="2" s="1"/>
  <c r="R1267" i="2" s="1"/>
  <c r="Z1268" i="2"/>
  <c r="AA1268" i="2" s="1"/>
  <c r="R1268" i="2" s="1"/>
  <c r="Z1269" i="2"/>
  <c r="AA1269" i="2" s="1"/>
  <c r="R1269" i="2" s="1"/>
  <c r="Z1270" i="2"/>
  <c r="AA1270" i="2" s="1"/>
  <c r="R1270" i="2" s="1"/>
  <c r="Z1271" i="2"/>
  <c r="AA1271" i="2" s="1"/>
  <c r="R1271" i="2" s="1"/>
  <c r="Z1272" i="2"/>
  <c r="AA1272" i="2" s="1"/>
  <c r="R1272" i="2" s="1"/>
  <c r="Z1273" i="2"/>
  <c r="AA1273" i="2" s="1"/>
  <c r="R1273" i="2" s="1"/>
  <c r="Z1274" i="2"/>
  <c r="AA1274" i="2" s="1"/>
  <c r="R1274" i="2" s="1"/>
  <c r="Z1275" i="2"/>
  <c r="AA1275" i="2" s="1"/>
  <c r="R1275" i="2" s="1"/>
  <c r="Z1276" i="2"/>
  <c r="Z1277" i="2"/>
  <c r="AA1277" i="2" s="1"/>
  <c r="R1277" i="2" s="1"/>
  <c r="Z1278" i="2"/>
  <c r="AA1278" i="2" s="1"/>
  <c r="R1278" i="2" s="1"/>
  <c r="Z1279" i="2"/>
  <c r="AA1279" i="2" s="1"/>
  <c r="R1279" i="2" s="1"/>
  <c r="Z1280" i="2"/>
  <c r="AA1280" i="2" s="1"/>
  <c r="R1280" i="2" s="1"/>
  <c r="Z1281" i="2"/>
  <c r="AA1281" i="2" s="1"/>
  <c r="R1281" i="2" s="1"/>
  <c r="Z1282" i="2"/>
  <c r="AA1282" i="2" s="1"/>
  <c r="R1282" i="2" s="1"/>
  <c r="Z1283" i="2"/>
  <c r="AA1283" i="2" s="1"/>
  <c r="R1283" i="2" s="1"/>
  <c r="Z1284" i="2"/>
  <c r="AA1284" i="2" s="1"/>
  <c r="R1284" i="2" s="1"/>
  <c r="Z1285" i="2"/>
  <c r="AA1285" i="2" s="1"/>
  <c r="R1285" i="2" s="1"/>
  <c r="Z1286" i="2"/>
  <c r="AA1286" i="2" s="1"/>
  <c r="R1286" i="2" s="1"/>
  <c r="Z1287" i="2"/>
  <c r="AA1287" i="2" s="1"/>
  <c r="R1287" i="2" s="1"/>
  <c r="Z1288" i="2"/>
  <c r="AA1288" i="2" s="1"/>
  <c r="R1288" i="2" s="1"/>
  <c r="Z1289" i="2"/>
  <c r="AA1289" i="2" s="1"/>
  <c r="R1289" i="2" s="1"/>
  <c r="Z1290" i="2"/>
  <c r="AA1290" i="2" s="1"/>
  <c r="R1290" i="2" s="1"/>
  <c r="Z1291" i="2"/>
  <c r="AA1291" i="2" s="1"/>
  <c r="R1291" i="2" s="1"/>
  <c r="Z1292" i="2"/>
  <c r="AA1292" i="2" s="1"/>
  <c r="R1292" i="2" s="1"/>
  <c r="Z1293" i="2"/>
  <c r="AA1293" i="2" s="1"/>
  <c r="R1293" i="2" s="1"/>
  <c r="Z1294" i="2"/>
  <c r="AA1294" i="2" s="1"/>
  <c r="R1294" i="2" s="1"/>
  <c r="Z1295" i="2"/>
  <c r="AA1295" i="2" s="1"/>
  <c r="R1295" i="2" s="1"/>
  <c r="Z1296" i="2"/>
  <c r="AA1296" i="2" s="1"/>
  <c r="R1296" i="2" s="1"/>
  <c r="Z1297" i="2"/>
  <c r="AA1297" i="2" s="1"/>
  <c r="R1297" i="2" s="1"/>
  <c r="Z1298" i="2"/>
  <c r="AA1298" i="2" s="1"/>
  <c r="R1298" i="2" s="1"/>
  <c r="Z1299" i="2"/>
  <c r="AA1299" i="2" s="1"/>
  <c r="R1299" i="2" s="1"/>
  <c r="Z1300" i="2"/>
  <c r="AA1300" i="2" s="1"/>
  <c r="R1300" i="2" s="1"/>
  <c r="Z1301" i="2"/>
  <c r="AA1301" i="2" s="1"/>
  <c r="R1301" i="2" s="1"/>
  <c r="Z1302" i="2"/>
  <c r="AA1302" i="2" s="1"/>
  <c r="R1302" i="2" s="1"/>
  <c r="Z1303" i="2"/>
  <c r="AA1303" i="2" s="1"/>
  <c r="R1303" i="2" s="1"/>
  <c r="Z1304" i="2"/>
  <c r="AA1304" i="2" s="1"/>
  <c r="R1304" i="2" s="1"/>
  <c r="Z1305" i="2"/>
  <c r="AA1305" i="2" s="1"/>
  <c r="R1305" i="2" s="1"/>
  <c r="Z1306" i="2"/>
  <c r="AA1306" i="2" s="1"/>
  <c r="R1306" i="2" s="1"/>
  <c r="Z1307" i="2"/>
  <c r="AA1307" i="2" s="1"/>
  <c r="R1307" i="2" s="1"/>
  <c r="Z1308" i="2"/>
  <c r="AA1308" i="2" s="1"/>
  <c r="R1308" i="2" s="1"/>
  <c r="Z1309" i="2"/>
  <c r="AA1309" i="2" s="1"/>
  <c r="R1309" i="2" s="1"/>
  <c r="Z1310" i="2"/>
  <c r="AA1310" i="2" s="1"/>
  <c r="R1310" i="2" s="1"/>
  <c r="Z1311" i="2"/>
  <c r="AA1311" i="2" s="1"/>
  <c r="R1311" i="2" s="1"/>
  <c r="Z1312" i="2"/>
  <c r="AA1312" i="2" s="1"/>
  <c r="R1312" i="2" s="1"/>
  <c r="Z1313" i="2"/>
  <c r="AA1313" i="2" s="1"/>
  <c r="R1313" i="2" s="1"/>
  <c r="Z1314" i="2"/>
  <c r="AA1314" i="2" s="1"/>
  <c r="R1314" i="2" s="1"/>
  <c r="Z1315" i="2"/>
  <c r="AA1315" i="2" s="1"/>
  <c r="R1315" i="2" s="1"/>
  <c r="Z1316" i="2"/>
  <c r="AA1316" i="2" s="1"/>
  <c r="R1316" i="2" s="1"/>
  <c r="Z1317" i="2"/>
  <c r="AA1317" i="2" s="1"/>
  <c r="R1317" i="2" s="1"/>
  <c r="Z1318" i="2"/>
  <c r="AA1318" i="2" s="1"/>
  <c r="R1318" i="2" s="1"/>
  <c r="Z1319" i="2"/>
  <c r="AA1319" i="2" s="1"/>
  <c r="R1319" i="2" s="1"/>
  <c r="Z1320" i="2"/>
  <c r="AA1320" i="2" s="1"/>
  <c r="R1320" i="2" s="1"/>
  <c r="Z1321" i="2"/>
  <c r="AA1321" i="2" s="1"/>
  <c r="R1321" i="2" s="1"/>
  <c r="Z1322" i="2"/>
  <c r="AA1322" i="2" s="1"/>
  <c r="R1322" i="2" s="1"/>
  <c r="Z1323" i="2"/>
  <c r="AA1323" i="2" s="1"/>
  <c r="R1323" i="2" s="1"/>
  <c r="Z1324" i="2"/>
  <c r="AA1324" i="2" s="1"/>
  <c r="R1324" i="2" s="1"/>
  <c r="Z1325" i="2"/>
  <c r="AA1325" i="2" s="1"/>
  <c r="R1325" i="2" s="1"/>
  <c r="Z1326" i="2"/>
  <c r="AA1326" i="2" s="1"/>
  <c r="R1326" i="2" s="1"/>
  <c r="Z1327" i="2"/>
  <c r="AA1327" i="2" s="1"/>
  <c r="R1327" i="2" s="1"/>
  <c r="Z1328" i="2"/>
  <c r="AA1328" i="2" s="1"/>
  <c r="R1328" i="2" s="1"/>
  <c r="Z1329" i="2"/>
  <c r="AA1329" i="2" s="1"/>
  <c r="R1329" i="2" s="1"/>
  <c r="Z1330" i="2"/>
  <c r="AA1330" i="2" s="1"/>
  <c r="R1330" i="2" s="1"/>
  <c r="Z1331" i="2"/>
  <c r="AA1331" i="2" s="1"/>
  <c r="R1331" i="2" s="1"/>
  <c r="Z1332" i="2"/>
  <c r="AA1332" i="2" s="1"/>
  <c r="R1332" i="2" s="1"/>
  <c r="Z1333" i="2"/>
  <c r="AA1333" i="2" s="1"/>
  <c r="R1333" i="2" s="1"/>
  <c r="Z1334" i="2"/>
  <c r="AA1334" i="2" s="1"/>
  <c r="R1334" i="2" s="1"/>
  <c r="Z1335" i="2"/>
  <c r="AA1335" i="2" s="1"/>
  <c r="R1335" i="2" s="1"/>
  <c r="Z1336" i="2"/>
  <c r="Z1337" i="2"/>
  <c r="AA1337" i="2" s="1"/>
  <c r="R1337" i="2" s="1"/>
  <c r="Z1338" i="2"/>
  <c r="AA1338" i="2" s="1"/>
  <c r="R1338" i="2" s="1"/>
  <c r="Z1339" i="2"/>
  <c r="AA1339" i="2" s="1"/>
  <c r="R1339" i="2" s="1"/>
  <c r="Z1340" i="2"/>
  <c r="AA1340" i="2" s="1"/>
  <c r="R1340" i="2" s="1"/>
  <c r="Z1341" i="2"/>
  <c r="AA1341" i="2" s="1"/>
  <c r="R1341" i="2" s="1"/>
  <c r="Z1342" i="2"/>
  <c r="AA1342" i="2" s="1"/>
  <c r="R1342" i="2" s="1"/>
  <c r="Z1343" i="2"/>
  <c r="AA1343" i="2" s="1"/>
  <c r="R1343" i="2" s="1"/>
  <c r="Z1344" i="2"/>
  <c r="AA1344" i="2" s="1"/>
  <c r="R1344" i="2" s="1"/>
  <c r="Z1345" i="2"/>
  <c r="AA1345" i="2" s="1"/>
  <c r="R1345" i="2" s="1"/>
  <c r="Z1346" i="2"/>
  <c r="AA1346" i="2" s="1"/>
  <c r="R1346" i="2" s="1"/>
  <c r="Z1347" i="2"/>
  <c r="AA1347" i="2" s="1"/>
  <c r="R1347" i="2" s="1"/>
  <c r="Z1348" i="2"/>
  <c r="AA1348" i="2" s="1"/>
  <c r="R1348" i="2" s="1"/>
  <c r="Z1349" i="2"/>
  <c r="AA1349" i="2" s="1"/>
  <c r="R1349" i="2" s="1"/>
  <c r="Z1350" i="2"/>
  <c r="AA1350" i="2" s="1"/>
  <c r="R1350" i="2" s="1"/>
  <c r="Z1351" i="2"/>
  <c r="AA1351" i="2" s="1"/>
  <c r="R1351" i="2" s="1"/>
  <c r="Z1352" i="2"/>
  <c r="AA1352" i="2" s="1"/>
  <c r="R1352" i="2" s="1"/>
  <c r="Z1353" i="2"/>
  <c r="AA1353" i="2" s="1"/>
  <c r="R1353" i="2" s="1"/>
  <c r="Z1354" i="2"/>
  <c r="AA1354" i="2" s="1"/>
  <c r="R1354" i="2" s="1"/>
  <c r="Z1355" i="2"/>
  <c r="AA1355" i="2" s="1"/>
  <c r="R1355" i="2" s="1"/>
  <c r="Z1356" i="2"/>
  <c r="AA1356" i="2" s="1"/>
  <c r="R1356" i="2" s="1"/>
  <c r="Z1357" i="2"/>
  <c r="AA1357" i="2" s="1"/>
  <c r="R1357" i="2" s="1"/>
  <c r="Z1358" i="2"/>
  <c r="AA1358" i="2" s="1"/>
  <c r="R1358" i="2" s="1"/>
  <c r="Z1359" i="2"/>
  <c r="AA1359" i="2" s="1"/>
  <c r="R1359" i="2" s="1"/>
  <c r="Z1360" i="2"/>
  <c r="AA1360" i="2" s="1"/>
  <c r="R1360" i="2" s="1"/>
  <c r="Z1361" i="2"/>
  <c r="AA1361" i="2" s="1"/>
  <c r="R1361" i="2" s="1"/>
  <c r="Z1362" i="2"/>
  <c r="AA1362" i="2" s="1"/>
  <c r="R1362" i="2" s="1"/>
  <c r="Z1363" i="2"/>
  <c r="AA1363" i="2" s="1"/>
  <c r="R1363" i="2" s="1"/>
  <c r="Z1364" i="2"/>
  <c r="AA1364" i="2" s="1"/>
  <c r="R1364" i="2" s="1"/>
  <c r="Z1365" i="2"/>
  <c r="AA1365" i="2" s="1"/>
  <c r="R1365" i="2" s="1"/>
  <c r="Z1366" i="2"/>
  <c r="AA1366" i="2" s="1"/>
  <c r="R1366" i="2" s="1"/>
  <c r="Z1367" i="2"/>
  <c r="AA1367" i="2" s="1"/>
  <c r="R1367" i="2" s="1"/>
  <c r="Z1368" i="2"/>
  <c r="AA1368" i="2" s="1"/>
  <c r="R1368" i="2" s="1"/>
  <c r="Z1369" i="2"/>
  <c r="AA1369" i="2" s="1"/>
  <c r="R1369" i="2" s="1"/>
  <c r="Z1370" i="2"/>
  <c r="AA1370" i="2" s="1"/>
  <c r="R1370" i="2" s="1"/>
  <c r="Z1371" i="2"/>
  <c r="AA1371" i="2" s="1"/>
  <c r="R1371" i="2" s="1"/>
  <c r="Z1372" i="2"/>
  <c r="AA1372" i="2" s="1"/>
  <c r="R1372" i="2" s="1"/>
  <c r="Z1373" i="2"/>
  <c r="AA1373" i="2" s="1"/>
  <c r="R1373" i="2" s="1"/>
  <c r="Z1374" i="2"/>
  <c r="AA1374" i="2" s="1"/>
  <c r="R1374" i="2" s="1"/>
  <c r="Z1375" i="2"/>
  <c r="AA1375" i="2" s="1"/>
  <c r="R1375" i="2" s="1"/>
  <c r="Z1376" i="2"/>
  <c r="AA1376" i="2" s="1"/>
  <c r="R1376" i="2" s="1"/>
  <c r="Z1377" i="2"/>
  <c r="AA1377" i="2" s="1"/>
  <c r="R1377" i="2" s="1"/>
  <c r="Z1378" i="2"/>
  <c r="AA1378" i="2" s="1"/>
  <c r="R1378" i="2" s="1"/>
  <c r="Z1379" i="2"/>
  <c r="AA1379" i="2" s="1"/>
  <c r="R1379" i="2" s="1"/>
  <c r="Z1380" i="2"/>
  <c r="AA1380" i="2" s="1"/>
  <c r="R1380" i="2" s="1"/>
  <c r="Z1381" i="2"/>
  <c r="AA1381" i="2" s="1"/>
  <c r="R1381" i="2" s="1"/>
  <c r="Z1382" i="2"/>
  <c r="AA1382" i="2" s="1"/>
  <c r="R1382" i="2" s="1"/>
  <c r="Z1383" i="2"/>
  <c r="AA1383" i="2" s="1"/>
  <c r="R1383" i="2" s="1"/>
  <c r="Z1384" i="2"/>
  <c r="AA1384" i="2" s="1"/>
  <c r="R1384" i="2" s="1"/>
  <c r="Z1385" i="2"/>
  <c r="AA1385" i="2" s="1"/>
  <c r="R1385" i="2" s="1"/>
  <c r="Z1386" i="2"/>
  <c r="AA1386" i="2" s="1"/>
  <c r="R1386" i="2" s="1"/>
  <c r="Z1387" i="2"/>
  <c r="AA1387" i="2" s="1"/>
  <c r="R1387" i="2" s="1"/>
  <c r="Z1388" i="2"/>
  <c r="AA1388" i="2" s="1"/>
  <c r="R1388" i="2" s="1"/>
  <c r="Z1389" i="2"/>
  <c r="AA1389" i="2" s="1"/>
  <c r="R1389" i="2" s="1"/>
  <c r="Z1390" i="2"/>
  <c r="AA1390" i="2" s="1"/>
  <c r="R1390" i="2" s="1"/>
  <c r="Z1391" i="2"/>
  <c r="AA1391" i="2" s="1"/>
  <c r="R1391" i="2" s="1"/>
  <c r="Z1392" i="2"/>
  <c r="AA1392" i="2" s="1"/>
  <c r="R1392" i="2" s="1"/>
  <c r="Z1393" i="2"/>
  <c r="AA1393" i="2" s="1"/>
  <c r="R1393" i="2" s="1"/>
  <c r="Z1394" i="2"/>
  <c r="AA1394" i="2" s="1"/>
  <c r="R1394" i="2" s="1"/>
  <c r="Z1395" i="2"/>
  <c r="AA1395" i="2" s="1"/>
  <c r="R1395" i="2" s="1"/>
  <c r="Z1396" i="2"/>
  <c r="AA1396" i="2" s="1"/>
  <c r="R1396" i="2" s="1"/>
  <c r="Z1397" i="2"/>
  <c r="AA1397" i="2" s="1"/>
  <c r="R1397" i="2" s="1"/>
  <c r="Z1398" i="2"/>
  <c r="AA1398" i="2" s="1"/>
  <c r="R1398" i="2" s="1"/>
  <c r="Z1399" i="2"/>
  <c r="AA1399" i="2" s="1"/>
  <c r="R1399" i="2" s="1"/>
  <c r="Z1400" i="2"/>
  <c r="AA1400" i="2" s="1"/>
  <c r="R1400" i="2" s="1"/>
  <c r="Z1401" i="2"/>
  <c r="AA1401" i="2" s="1"/>
  <c r="R1401" i="2" s="1"/>
  <c r="Z1402" i="2"/>
  <c r="AA1402" i="2" s="1"/>
  <c r="R1402" i="2" s="1"/>
  <c r="Z1403" i="2"/>
  <c r="AA1403" i="2" s="1"/>
  <c r="R1403" i="2" s="1"/>
  <c r="Z1404" i="2"/>
  <c r="AA1404" i="2" s="1"/>
  <c r="R1404" i="2" s="1"/>
  <c r="Z1405" i="2"/>
  <c r="AA1405" i="2" s="1"/>
  <c r="R1405" i="2" s="1"/>
  <c r="Z1406" i="2"/>
  <c r="AA1406" i="2" s="1"/>
  <c r="R1406" i="2" s="1"/>
  <c r="Z1407" i="2"/>
  <c r="AA1407" i="2" s="1"/>
  <c r="R1407" i="2" s="1"/>
  <c r="Z1408" i="2"/>
  <c r="AA1408" i="2" s="1"/>
  <c r="R1408" i="2" s="1"/>
  <c r="Z1409" i="2"/>
  <c r="AA1409" i="2" s="1"/>
  <c r="R1409" i="2" s="1"/>
  <c r="Z1410" i="2"/>
  <c r="AA1410" i="2" s="1"/>
  <c r="R1410" i="2" s="1"/>
  <c r="Z1411" i="2"/>
  <c r="AA1411" i="2" s="1"/>
  <c r="R1411" i="2" s="1"/>
  <c r="Z1412" i="2"/>
  <c r="AA1412" i="2" s="1"/>
  <c r="R1412" i="2" s="1"/>
  <c r="Z1413" i="2"/>
  <c r="AA1413" i="2" s="1"/>
  <c r="R1413" i="2" s="1"/>
  <c r="Z1414" i="2"/>
  <c r="AA1414" i="2" s="1"/>
  <c r="R1414" i="2" s="1"/>
  <c r="Z1415" i="2"/>
  <c r="AA1415" i="2" s="1"/>
  <c r="R1415" i="2" s="1"/>
  <c r="Z1416" i="2"/>
  <c r="AA1416" i="2" s="1"/>
  <c r="Z1417" i="2"/>
  <c r="AA1417" i="2" s="1"/>
  <c r="R1417" i="2" s="1"/>
  <c r="Z1418" i="2"/>
  <c r="AA1418" i="2" s="1"/>
  <c r="R1418" i="2" s="1"/>
  <c r="Z1419" i="2"/>
  <c r="AA1419" i="2" s="1"/>
  <c r="R1419" i="2" s="1"/>
  <c r="Z1420" i="2"/>
  <c r="AA1420" i="2" s="1"/>
  <c r="R1420" i="2" s="1"/>
  <c r="Z1421" i="2"/>
  <c r="AA1421" i="2" s="1"/>
  <c r="R1421" i="2" s="1"/>
  <c r="Z1422" i="2"/>
  <c r="AA1422" i="2" s="1"/>
  <c r="R1422" i="2" s="1"/>
  <c r="Z1423" i="2"/>
  <c r="AA1423" i="2" s="1"/>
  <c r="R1423" i="2" s="1"/>
  <c r="Z1424" i="2"/>
  <c r="AA1424" i="2" s="1"/>
  <c r="R1424" i="2" s="1"/>
  <c r="Z1425" i="2"/>
  <c r="AA1425" i="2" s="1"/>
  <c r="R1425" i="2" s="1"/>
  <c r="Z1426" i="2"/>
  <c r="AA1426" i="2" s="1"/>
  <c r="R1426" i="2" s="1"/>
  <c r="Z1427" i="2"/>
  <c r="AA1427" i="2" s="1"/>
  <c r="R1427" i="2" s="1"/>
  <c r="Z1428" i="2"/>
  <c r="AA1428" i="2" s="1"/>
  <c r="R1428" i="2" s="1"/>
  <c r="Z1429" i="2"/>
  <c r="AA1429" i="2" s="1"/>
  <c r="R1429" i="2" s="1"/>
  <c r="Z1430" i="2"/>
  <c r="AA1430" i="2" s="1"/>
  <c r="R1430" i="2" s="1"/>
  <c r="Z1431" i="2"/>
  <c r="AA1431" i="2" s="1"/>
  <c r="R1431" i="2" s="1"/>
  <c r="Z1432" i="2"/>
  <c r="AA1432" i="2" s="1"/>
  <c r="R1432" i="2" s="1"/>
  <c r="Z1433" i="2"/>
  <c r="AA1433" i="2" s="1"/>
  <c r="R1433" i="2" s="1"/>
  <c r="Z1434" i="2"/>
  <c r="AA1434" i="2" s="1"/>
  <c r="R1434" i="2" s="1"/>
  <c r="Z1435" i="2"/>
  <c r="AA1435" i="2" s="1"/>
  <c r="R1435" i="2" s="1"/>
  <c r="Z1436" i="2"/>
  <c r="AA1436" i="2" s="1"/>
  <c r="R1436" i="2" s="1"/>
  <c r="Z1437" i="2"/>
  <c r="AA1437" i="2" s="1"/>
  <c r="R1437" i="2" s="1"/>
  <c r="Z1438" i="2"/>
  <c r="AA1438" i="2" s="1"/>
  <c r="R1438" i="2" s="1"/>
  <c r="Z1439" i="2"/>
  <c r="AA1439" i="2" s="1"/>
  <c r="R1439" i="2" s="1"/>
  <c r="Z1440" i="2"/>
  <c r="AA1440" i="2" s="1"/>
  <c r="R1440" i="2" s="1"/>
  <c r="Z1441" i="2"/>
  <c r="AA1441" i="2" s="1"/>
  <c r="R1441" i="2" s="1"/>
  <c r="Z1442" i="2"/>
  <c r="Z1443" i="2"/>
  <c r="AA1443" i="2" s="1"/>
  <c r="R1443" i="2" s="1"/>
  <c r="Z1444" i="2"/>
  <c r="AA1444" i="2" s="1"/>
  <c r="R1444" i="2" s="1"/>
  <c r="Z1445" i="2"/>
  <c r="AA1445" i="2" s="1"/>
  <c r="R1445" i="2" s="1"/>
  <c r="Z1446" i="2"/>
  <c r="AA1446" i="2" s="1"/>
  <c r="R1446" i="2" s="1"/>
  <c r="Z1447" i="2"/>
  <c r="AA1447" i="2" s="1"/>
  <c r="R1447" i="2" s="1"/>
  <c r="Z1448" i="2"/>
  <c r="AA1448" i="2" s="1"/>
  <c r="R1448" i="2" s="1"/>
  <c r="Z1449" i="2"/>
  <c r="AA1449" i="2" s="1"/>
  <c r="R1449" i="2" s="1"/>
  <c r="Z1450" i="2"/>
  <c r="AA1450" i="2" s="1"/>
  <c r="R1450" i="2" s="1"/>
  <c r="Z1451" i="2"/>
  <c r="AA1451" i="2" s="1"/>
  <c r="R1451" i="2" s="1"/>
  <c r="Z1452" i="2"/>
  <c r="AA1452" i="2" s="1"/>
  <c r="R1452" i="2" s="1"/>
  <c r="Z1453" i="2"/>
  <c r="AA1453" i="2" s="1"/>
  <c r="R1453" i="2" s="1"/>
  <c r="Z1454" i="2"/>
  <c r="AA1454" i="2" s="1"/>
  <c r="R1454" i="2" s="1"/>
  <c r="Z1455" i="2"/>
  <c r="AA1455" i="2" s="1"/>
  <c r="R1455" i="2" s="1"/>
  <c r="Z1456" i="2"/>
  <c r="AA1456" i="2" s="1"/>
  <c r="R1456" i="2" s="1"/>
  <c r="Z1457" i="2"/>
  <c r="AA1457" i="2" s="1"/>
  <c r="R1457" i="2" s="1"/>
  <c r="Z1458" i="2"/>
  <c r="AA1458" i="2" s="1"/>
  <c r="R1458" i="2" s="1"/>
  <c r="Z1459" i="2"/>
  <c r="AA1459" i="2" s="1"/>
  <c r="R1459" i="2" s="1"/>
  <c r="Z1460" i="2"/>
  <c r="AA1460" i="2" s="1"/>
  <c r="R1460" i="2" s="1"/>
  <c r="Z1461" i="2"/>
  <c r="AA1461" i="2" s="1"/>
  <c r="R1461" i="2" s="1"/>
  <c r="Z1462" i="2"/>
  <c r="AA1462" i="2" s="1"/>
  <c r="R1462" i="2" s="1"/>
  <c r="Z1463" i="2"/>
  <c r="AA1463" i="2" s="1"/>
  <c r="R1463" i="2" s="1"/>
  <c r="Z1464" i="2"/>
  <c r="AA1464" i="2" s="1"/>
  <c r="R1464" i="2" s="1"/>
  <c r="Z1465" i="2"/>
  <c r="AA1465" i="2" s="1"/>
  <c r="R1465" i="2" s="1"/>
  <c r="Z1466" i="2"/>
  <c r="AA1466" i="2" s="1"/>
  <c r="R1466" i="2" s="1"/>
  <c r="Z1467" i="2"/>
  <c r="AA1467" i="2" s="1"/>
  <c r="R1467" i="2" s="1"/>
  <c r="Z1468" i="2"/>
  <c r="AA1468" i="2" s="1"/>
  <c r="R1468" i="2" s="1"/>
  <c r="Z1469" i="2"/>
  <c r="AA1469" i="2" s="1"/>
  <c r="R1469" i="2" s="1"/>
  <c r="Z1470" i="2"/>
  <c r="AA1470" i="2" s="1"/>
  <c r="R1470" i="2" s="1"/>
  <c r="Z1471" i="2"/>
  <c r="AA1471" i="2" s="1"/>
  <c r="R1471" i="2" s="1"/>
  <c r="Z1472" i="2"/>
  <c r="AA1472" i="2" s="1"/>
  <c r="R1472" i="2" s="1"/>
  <c r="Z1473" i="2"/>
  <c r="AA1473" i="2" s="1"/>
  <c r="R1473" i="2" s="1"/>
  <c r="Z1474" i="2"/>
  <c r="AA1474" i="2" s="1"/>
  <c r="R1474" i="2" s="1"/>
  <c r="Z1475" i="2"/>
  <c r="AA1475" i="2" s="1"/>
  <c r="R1475" i="2" s="1"/>
  <c r="Z1476" i="2"/>
  <c r="AA1476" i="2" s="1"/>
  <c r="R1476" i="2" s="1"/>
  <c r="Z1477" i="2"/>
  <c r="AA1477" i="2" s="1"/>
  <c r="R1477" i="2" s="1"/>
  <c r="Z1478" i="2"/>
  <c r="AA1478" i="2" s="1"/>
  <c r="R1478" i="2" s="1"/>
  <c r="Z1479" i="2"/>
  <c r="AA1479" i="2" s="1"/>
  <c r="R1479" i="2" s="1"/>
  <c r="Z1480" i="2"/>
  <c r="AA1480" i="2" s="1"/>
  <c r="R1480" i="2" s="1"/>
  <c r="Z1481" i="2"/>
  <c r="AA1481" i="2" s="1"/>
  <c r="R1481" i="2" s="1"/>
  <c r="Z1482" i="2"/>
  <c r="AA1482" i="2" s="1"/>
  <c r="R1482" i="2" s="1"/>
  <c r="Z1483" i="2"/>
  <c r="AA1483" i="2" s="1"/>
  <c r="R1483" i="2" s="1"/>
  <c r="Z1484" i="2"/>
  <c r="AA1484" i="2" s="1"/>
  <c r="R1484" i="2" s="1"/>
  <c r="Z1485" i="2"/>
  <c r="AA1485" i="2" s="1"/>
  <c r="R1485" i="2" s="1"/>
  <c r="Z1486" i="2"/>
  <c r="AA1486" i="2" s="1"/>
  <c r="R1486" i="2" s="1"/>
  <c r="Z1487" i="2"/>
  <c r="AA1487" i="2" s="1"/>
  <c r="R1487" i="2" s="1"/>
  <c r="Z1488" i="2"/>
  <c r="AA1488" i="2" s="1"/>
  <c r="R1488" i="2" s="1"/>
  <c r="Z1489" i="2"/>
  <c r="AA1489" i="2" s="1"/>
  <c r="R1489" i="2" s="1"/>
  <c r="Z1490" i="2"/>
  <c r="AA1490" i="2" s="1"/>
  <c r="R1490" i="2" s="1"/>
  <c r="Z1491" i="2"/>
  <c r="AA1491" i="2" s="1"/>
  <c r="R1491" i="2" s="1"/>
  <c r="Z1492" i="2"/>
  <c r="AA1492" i="2" s="1"/>
  <c r="R1492" i="2" s="1"/>
  <c r="Z1493" i="2"/>
  <c r="AA1493" i="2" s="1"/>
  <c r="R1493" i="2" s="1"/>
  <c r="Z1494" i="2"/>
  <c r="AA1494" i="2" s="1"/>
  <c r="R1494" i="2" s="1"/>
  <c r="Z1495" i="2"/>
  <c r="AA1495" i="2" s="1"/>
  <c r="R1495" i="2" s="1"/>
  <c r="Z1496" i="2"/>
  <c r="AA1496" i="2" s="1"/>
  <c r="R1496" i="2" s="1"/>
  <c r="Z1497" i="2"/>
  <c r="AA1497" i="2" s="1"/>
  <c r="R1497" i="2" s="1"/>
  <c r="Z1498" i="2"/>
  <c r="AA1498" i="2" s="1"/>
  <c r="R1498" i="2" s="1"/>
  <c r="Z1499" i="2"/>
  <c r="AA1499" i="2" s="1"/>
  <c r="R1499" i="2" s="1"/>
  <c r="Z1500" i="2"/>
  <c r="AA1500" i="2" s="1"/>
  <c r="R1500" i="2" s="1"/>
  <c r="Z1501" i="2"/>
  <c r="AA1501" i="2" s="1"/>
  <c r="R1501" i="2" s="1"/>
  <c r="Z1502" i="2"/>
  <c r="AA1502" i="2" s="1"/>
  <c r="R1502" i="2" s="1"/>
  <c r="Z1503" i="2"/>
  <c r="AA1503" i="2" s="1"/>
  <c r="R1503" i="2" s="1"/>
  <c r="Z1504" i="2"/>
  <c r="AA1504" i="2" s="1"/>
  <c r="R1504" i="2" s="1"/>
  <c r="Z1505" i="2"/>
  <c r="AA1505" i="2" s="1"/>
  <c r="R1505" i="2" s="1"/>
  <c r="Z1506" i="2"/>
  <c r="AA1506" i="2" s="1"/>
  <c r="R1506" i="2" s="1"/>
  <c r="Z1507" i="2"/>
  <c r="AA1507" i="2" s="1"/>
  <c r="R1507" i="2" s="1"/>
  <c r="Z1508" i="2"/>
  <c r="AA1508" i="2" s="1"/>
  <c r="R1508" i="2" s="1"/>
  <c r="Z1509" i="2"/>
  <c r="AA1509" i="2" s="1"/>
  <c r="R1509" i="2" s="1"/>
  <c r="Z1510" i="2"/>
  <c r="AA1510" i="2" s="1"/>
  <c r="R1510" i="2" s="1"/>
  <c r="Z1511" i="2"/>
  <c r="AA1511" i="2" s="1"/>
  <c r="R1511" i="2" s="1"/>
  <c r="Z1512" i="2"/>
  <c r="AA1512" i="2" s="1"/>
  <c r="R1512" i="2" s="1"/>
  <c r="Z1513" i="2"/>
  <c r="AA1513" i="2" s="1"/>
  <c r="R1513" i="2" s="1"/>
  <c r="Z1514" i="2"/>
  <c r="AA1514" i="2" s="1"/>
  <c r="R1514" i="2" s="1"/>
  <c r="Z1515" i="2"/>
  <c r="AA1515" i="2" s="1"/>
  <c r="R1515" i="2" s="1"/>
  <c r="Z1516" i="2"/>
  <c r="AA1516" i="2" s="1"/>
  <c r="R1516" i="2" s="1"/>
  <c r="Z1517" i="2"/>
  <c r="AA1517" i="2" s="1"/>
  <c r="R1517" i="2" s="1"/>
  <c r="Z1518" i="2"/>
  <c r="AA1518" i="2" s="1"/>
  <c r="R1518" i="2" s="1"/>
  <c r="Z1519" i="2"/>
  <c r="AA1519" i="2" s="1"/>
  <c r="R1519" i="2" s="1"/>
  <c r="Z1520" i="2"/>
  <c r="AA1520" i="2" s="1"/>
  <c r="R1520" i="2" s="1"/>
  <c r="Z1521" i="2"/>
  <c r="AA1521" i="2" s="1"/>
  <c r="R1521" i="2" s="1"/>
  <c r="Z1522" i="2"/>
  <c r="AA1522" i="2" s="1"/>
  <c r="R1522" i="2" s="1"/>
  <c r="Z1523" i="2"/>
  <c r="AA1523" i="2" s="1"/>
  <c r="R1523" i="2" s="1"/>
  <c r="Z1524" i="2"/>
  <c r="AA1524" i="2" s="1"/>
  <c r="R1524" i="2" s="1"/>
  <c r="Z1525" i="2"/>
  <c r="AA1525" i="2" s="1"/>
  <c r="R1525" i="2" s="1"/>
  <c r="Z1526" i="2"/>
  <c r="AA1526" i="2" s="1"/>
  <c r="R1526" i="2" s="1"/>
  <c r="Z1527" i="2"/>
  <c r="AA1527" i="2" s="1"/>
  <c r="R1527" i="2" s="1"/>
  <c r="Z1528" i="2"/>
  <c r="AA1528" i="2" s="1"/>
  <c r="R1528" i="2" s="1"/>
  <c r="Z1529" i="2"/>
  <c r="AA1529" i="2" s="1"/>
  <c r="R1529" i="2" s="1"/>
  <c r="Z1530" i="2"/>
  <c r="AA1530" i="2" s="1"/>
  <c r="R1530" i="2" s="1"/>
  <c r="Z1531" i="2"/>
  <c r="AA1531" i="2" s="1"/>
  <c r="R1531" i="2" s="1"/>
  <c r="Z1532" i="2"/>
  <c r="AA1532" i="2" s="1"/>
  <c r="R1532" i="2" s="1"/>
  <c r="Z1533" i="2"/>
  <c r="AA1533" i="2" s="1"/>
  <c r="R1533" i="2" s="1"/>
  <c r="Z1534" i="2"/>
  <c r="AA1534" i="2" s="1"/>
  <c r="R1534" i="2" s="1"/>
  <c r="Z1535" i="2"/>
  <c r="AA1535" i="2" s="1"/>
  <c r="R1535" i="2" s="1"/>
  <c r="Z1536" i="2"/>
  <c r="AA1536" i="2" s="1"/>
  <c r="R1536" i="2" s="1"/>
  <c r="Z1537" i="2"/>
  <c r="AA1537" i="2" s="1"/>
  <c r="R1537" i="2" s="1"/>
  <c r="Z1538" i="2"/>
  <c r="AA1538" i="2" s="1"/>
  <c r="R1538" i="2" s="1"/>
  <c r="Z1539" i="2"/>
  <c r="AA1539" i="2" s="1"/>
  <c r="R1539" i="2" s="1"/>
  <c r="Z1540" i="2"/>
  <c r="AA1540" i="2" s="1"/>
  <c r="R1540" i="2" s="1"/>
  <c r="Z1541" i="2"/>
  <c r="AA1541" i="2" s="1"/>
  <c r="R1541" i="2" s="1"/>
  <c r="Z1542" i="2"/>
  <c r="AA1542" i="2" s="1"/>
  <c r="R1542" i="2" s="1"/>
  <c r="Z1543" i="2"/>
  <c r="AA1543" i="2" s="1"/>
  <c r="R1543" i="2" s="1"/>
  <c r="Z1544" i="2"/>
  <c r="AA1544" i="2" s="1"/>
  <c r="R1544" i="2" s="1"/>
  <c r="Z1545" i="2"/>
  <c r="AA1545" i="2" s="1"/>
  <c r="R1545" i="2" s="1"/>
  <c r="Z1546" i="2"/>
  <c r="AA1546" i="2" s="1"/>
  <c r="R1546" i="2" s="1"/>
  <c r="Z1547" i="2"/>
  <c r="AA1547" i="2" s="1"/>
  <c r="R1547" i="2" s="1"/>
  <c r="Z1548" i="2"/>
  <c r="AA1548" i="2" s="1"/>
  <c r="R1548" i="2" s="1"/>
  <c r="Z1549" i="2"/>
  <c r="AA1549" i="2" s="1"/>
  <c r="R1549" i="2" s="1"/>
  <c r="Z1550" i="2"/>
  <c r="AA1550" i="2" s="1"/>
  <c r="R1550" i="2" s="1"/>
  <c r="Z1551" i="2"/>
  <c r="AA1551" i="2" s="1"/>
  <c r="R1551" i="2" s="1"/>
  <c r="Z1552" i="2"/>
  <c r="AA1552" i="2" s="1"/>
  <c r="R1552" i="2" s="1"/>
  <c r="Z1553" i="2"/>
  <c r="AA1553" i="2" s="1"/>
  <c r="R1553" i="2" s="1"/>
  <c r="Z1554" i="2"/>
  <c r="AA1554" i="2" s="1"/>
  <c r="R1554" i="2" s="1"/>
  <c r="Z1555" i="2"/>
  <c r="AA1555" i="2" s="1"/>
  <c r="R1555" i="2" s="1"/>
  <c r="Z1556" i="2"/>
  <c r="AA1556" i="2" s="1"/>
  <c r="R1556" i="2" s="1"/>
  <c r="Z1557" i="2"/>
  <c r="AA1557" i="2" s="1"/>
  <c r="R1557" i="2" s="1"/>
  <c r="Z1558" i="2"/>
  <c r="AA1558" i="2" s="1"/>
  <c r="R1558" i="2" s="1"/>
  <c r="Z1559" i="2"/>
  <c r="AA1559" i="2" s="1"/>
  <c r="R1559" i="2" s="1"/>
  <c r="Z1560" i="2"/>
  <c r="AA1560" i="2" s="1"/>
  <c r="R1560" i="2" s="1"/>
  <c r="Z1561" i="2"/>
  <c r="AA1561" i="2" s="1"/>
  <c r="R1561" i="2" s="1"/>
  <c r="Z1562" i="2"/>
  <c r="AA1562" i="2" s="1"/>
  <c r="R1562" i="2" s="1"/>
  <c r="Z1563" i="2"/>
  <c r="AA1563" i="2" s="1"/>
  <c r="R1563" i="2" s="1"/>
  <c r="Z1564" i="2"/>
  <c r="AA1564" i="2" s="1"/>
  <c r="R1564" i="2" s="1"/>
  <c r="Z1565" i="2"/>
  <c r="AA1565" i="2" s="1"/>
  <c r="R1565" i="2" s="1"/>
  <c r="Z1566" i="2"/>
  <c r="AA1566" i="2" s="1"/>
  <c r="R1566" i="2" s="1"/>
  <c r="Z1567" i="2"/>
  <c r="AA1567" i="2" s="1"/>
  <c r="R1567" i="2" s="1"/>
  <c r="Z1568" i="2"/>
  <c r="AA1568" i="2" s="1"/>
  <c r="R1568" i="2" s="1"/>
  <c r="Z1569" i="2"/>
  <c r="AA1569" i="2" s="1"/>
  <c r="R1569" i="2" s="1"/>
  <c r="Z1570" i="2"/>
  <c r="AA1570" i="2" s="1"/>
  <c r="R1570" i="2" s="1"/>
  <c r="Z1571" i="2"/>
  <c r="AA1571" i="2" s="1"/>
  <c r="R1571" i="2" s="1"/>
  <c r="Z1572" i="2"/>
  <c r="AA1572" i="2" s="1"/>
  <c r="R1572" i="2" s="1"/>
  <c r="Z1573" i="2"/>
  <c r="AA1573" i="2" s="1"/>
  <c r="R1573" i="2" s="1"/>
  <c r="Z1574" i="2"/>
  <c r="AA1574" i="2" s="1"/>
  <c r="R1574" i="2" s="1"/>
  <c r="Z1575" i="2"/>
  <c r="AA1575" i="2" s="1"/>
  <c r="R1575" i="2" s="1"/>
  <c r="Z1576" i="2"/>
  <c r="AA1576" i="2" s="1"/>
  <c r="R1576" i="2" s="1"/>
  <c r="Z1577" i="2"/>
  <c r="AA1577" i="2" s="1"/>
  <c r="R1577" i="2" s="1"/>
  <c r="Z1578" i="2"/>
  <c r="AA1578" i="2" s="1"/>
  <c r="R1578" i="2" s="1"/>
  <c r="Z1579" i="2"/>
  <c r="AA1579" i="2" s="1"/>
  <c r="R1579" i="2" s="1"/>
  <c r="Z1580" i="2"/>
  <c r="AA1580" i="2" s="1"/>
  <c r="R1580" i="2" s="1"/>
  <c r="Z1581" i="2"/>
  <c r="AA1581" i="2" s="1"/>
  <c r="R1581" i="2" s="1"/>
  <c r="Z1582" i="2"/>
  <c r="AA1582" i="2" s="1"/>
  <c r="R1582" i="2" s="1"/>
  <c r="Z1583" i="2"/>
  <c r="AA1583" i="2" s="1"/>
  <c r="R1583" i="2" s="1"/>
  <c r="Z1584" i="2"/>
  <c r="AA1584" i="2" s="1"/>
  <c r="R1584" i="2" s="1"/>
  <c r="Z1585" i="2"/>
  <c r="AA1585" i="2" s="1"/>
  <c r="R1585" i="2" s="1"/>
  <c r="Z1586" i="2"/>
  <c r="AA1586" i="2" s="1"/>
  <c r="R1586" i="2" s="1"/>
  <c r="Z1587" i="2"/>
  <c r="AA1587" i="2" s="1"/>
  <c r="R1587" i="2" s="1"/>
  <c r="Z1588" i="2"/>
  <c r="Z1589" i="2"/>
  <c r="AA1589" i="2" s="1"/>
  <c r="R1589" i="2" s="1"/>
  <c r="Z1590" i="2"/>
  <c r="AA1590" i="2" s="1"/>
  <c r="R1590" i="2" s="1"/>
  <c r="Z1591" i="2"/>
  <c r="AA1591" i="2" s="1"/>
  <c r="R1591" i="2" s="1"/>
  <c r="Z1592" i="2"/>
  <c r="AA1592" i="2" s="1"/>
  <c r="R1592" i="2" s="1"/>
  <c r="Z1593" i="2"/>
  <c r="AA1593" i="2" s="1"/>
  <c r="R1593" i="2" s="1"/>
  <c r="Z1594" i="2"/>
  <c r="AA1594" i="2" s="1"/>
  <c r="R1594" i="2" s="1"/>
  <c r="Z1595" i="2"/>
  <c r="AA1595" i="2" s="1"/>
  <c r="R1595" i="2" s="1"/>
  <c r="Z1596" i="2"/>
  <c r="AA1596" i="2" s="1"/>
  <c r="R1596" i="2" s="1"/>
  <c r="Z1597" i="2"/>
  <c r="AA1597" i="2" s="1"/>
  <c r="R1597" i="2" s="1"/>
  <c r="Z1598" i="2"/>
  <c r="AA1598" i="2" s="1"/>
  <c r="R1598" i="2" s="1"/>
  <c r="Z1599" i="2"/>
  <c r="AA1599" i="2" s="1"/>
  <c r="R1599" i="2" s="1"/>
  <c r="Z1600" i="2"/>
  <c r="AA1600" i="2" s="1"/>
  <c r="R1600" i="2" s="1"/>
  <c r="Z1601" i="2"/>
  <c r="AA1601" i="2" s="1"/>
  <c r="R1601" i="2" s="1"/>
  <c r="Z1602" i="2"/>
  <c r="AA1602" i="2" s="1"/>
  <c r="R1602" i="2" s="1"/>
  <c r="Z1603" i="2"/>
  <c r="AA1603" i="2" s="1"/>
  <c r="R1603" i="2" s="1"/>
  <c r="Z1604" i="2"/>
  <c r="AA1604" i="2" s="1"/>
  <c r="R1604" i="2" s="1"/>
  <c r="Z1605" i="2"/>
  <c r="AA1605" i="2" s="1"/>
  <c r="R1605" i="2" s="1"/>
  <c r="Z1606" i="2"/>
  <c r="AA1606" i="2" s="1"/>
  <c r="R1606" i="2" s="1"/>
  <c r="Z1607" i="2"/>
  <c r="AA1607" i="2" s="1"/>
  <c r="R1607" i="2" s="1"/>
  <c r="Z1608" i="2"/>
  <c r="AA1608" i="2" s="1"/>
  <c r="R1608" i="2" s="1"/>
  <c r="Z1609" i="2"/>
  <c r="AA1609" i="2" s="1"/>
  <c r="R1609" i="2" s="1"/>
  <c r="Z1610" i="2"/>
  <c r="AA1610" i="2" s="1"/>
  <c r="R1610" i="2" s="1"/>
  <c r="Z1611" i="2"/>
  <c r="AA1611" i="2" s="1"/>
  <c r="R1611" i="2" s="1"/>
  <c r="Z1612" i="2"/>
  <c r="AA1612" i="2" s="1"/>
  <c r="R1612" i="2" s="1"/>
  <c r="Z1613" i="2"/>
  <c r="AA1613" i="2" s="1"/>
  <c r="R1613" i="2" s="1"/>
  <c r="Z1614" i="2"/>
  <c r="AA1614" i="2" s="1"/>
  <c r="R1614" i="2" s="1"/>
  <c r="Z1615" i="2"/>
  <c r="AA1615" i="2" s="1"/>
  <c r="R1615" i="2" s="1"/>
  <c r="Z1616" i="2"/>
  <c r="AA1616" i="2" s="1"/>
  <c r="R1616" i="2" s="1"/>
  <c r="Z1617" i="2"/>
  <c r="AA1617" i="2" s="1"/>
  <c r="R1617" i="2" s="1"/>
  <c r="Z1618" i="2"/>
  <c r="AA1618" i="2" s="1"/>
  <c r="R1618" i="2" s="1"/>
  <c r="Z1619" i="2"/>
  <c r="AA1619" i="2" s="1"/>
  <c r="R1619" i="2" s="1"/>
  <c r="Z1620" i="2"/>
  <c r="AA1620" i="2" s="1"/>
  <c r="R1620" i="2" s="1"/>
  <c r="Z1621" i="2"/>
  <c r="AA1621" i="2" s="1"/>
  <c r="R1621" i="2" s="1"/>
  <c r="Z1622" i="2"/>
  <c r="AA1622" i="2" s="1"/>
  <c r="R1622" i="2" s="1"/>
  <c r="Z1623" i="2"/>
  <c r="AA1623" i="2" s="1"/>
  <c r="R1623" i="2" s="1"/>
  <c r="Z1624" i="2"/>
  <c r="AA1624" i="2" s="1"/>
  <c r="R1624" i="2" s="1"/>
  <c r="Z1625" i="2"/>
  <c r="AA1625" i="2" s="1"/>
  <c r="R1625" i="2" s="1"/>
  <c r="Z1626" i="2"/>
  <c r="AA1626" i="2" s="1"/>
  <c r="R1626" i="2" s="1"/>
  <c r="Z1627" i="2"/>
  <c r="AA1627" i="2" s="1"/>
  <c r="R1627" i="2" s="1"/>
  <c r="Z1628" i="2"/>
  <c r="AA1628" i="2" s="1"/>
  <c r="R1628" i="2" s="1"/>
  <c r="Z1629" i="2"/>
  <c r="AA1629" i="2" s="1"/>
  <c r="R1629" i="2" s="1"/>
  <c r="Z1630" i="2"/>
  <c r="AA1630" i="2" s="1"/>
  <c r="R1630" i="2" s="1"/>
  <c r="Z1631" i="2"/>
  <c r="AA1631" i="2" s="1"/>
  <c r="R1631" i="2" s="1"/>
  <c r="Z1632" i="2"/>
  <c r="AA1632" i="2" s="1"/>
  <c r="R1632" i="2" s="1"/>
  <c r="Z1633" i="2"/>
  <c r="AA1633" i="2" s="1"/>
  <c r="R1633" i="2" s="1"/>
  <c r="Z1634" i="2"/>
  <c r="AA1634" i="2" s="1"/>
  <c r="R1634" i="2" s="1"/>
  <c r="Z1635" i="2"/>
  <c r="AA1635" i="2" s="1"/>
  <c r="R1635" i="2" s="1"/>
  <c r="Z1636" i="2"/>
  <c r="AA1636" i="2" s="1"/>
  <c r="R1636" i="2" s="1"/>
  <c r="Z1637" i="2"/>
  <c r="AA1637" i="2" s="1"/>
  <c r="R1637" i="2" s="1"/>
  <c r="Z1638" i="2"/>
  <c r="AA1638" i="2" s="1"/>
  <c r="R1638" i="2" s="1"/>
  <c r="Z1639" i="2"/>
  <c r="AA1639" i="2" s="1"/>
  <c r="R1639" i="2" s="1"/>
  <c r="Z1640" i="2"/>
  <c r="AA1640" i="2" s="1"/>
  <c r="R1640" i="2" s="1"/>
  <c r="Z1641" i="2"/>
  <c r="AA1641" i="2" s="1"/>
  <c r="R1641" i="2" s="1"/>
  <c r="Z1642" i="2"/>
  <c r="AA1642" i="2" s="1"/>
  <c r="R1642" i="2" s="1"/>
  <c r="Z1643" i="2"/>
  <c r="AA1643" i="2" s="1"/>
  <c r="R1643" i="2" s="1"/>
  <c r="Z1644" i="2"/>
  <c r="AA1644" i="2" s="1"/>
  <c r="R1644" i="2" s="1"/>
  <c r="Z1645" i="2"/>
  <c r="AA1645" i="2" s="1"/>
  <c r="R1645" i="2" s="1"/>
  <c r="Z1646" i="2"/>
  <c r="AA1646" i="2" s="1"/>
  <c r="R1646" i="2" s="1"/>
  <c r="Z1647" i="2"/>
  <c r="AA1647" i="2" s="1"/>
  <c r="R1647" i="2" s="1"/>
  <c r="Z1648" i="2"/>
  <c r="AA1648" i="2" s="1"/>
  <c r="R1648" i="2" s="1"/>
  <c r="Z1649" i="2"/>
  <c r="AA1649" i="2" s="1"/>
  <c r="R1649" i="2" s="1"/>
  <c r="Z1650" i="2"/>
  <c r="AA1650" i="2" s="1"/>
  <c r="R1650" i="2" s="1"/>
  <c r="Z1651" i="2"/>
  <c r="AA1651" i="2" s="1"/>
  <c r="R1651" i="2" s="1"/>
  <c r="Z1652" i="2"/>
  <c r="AA1652" i="2" s="1"/>
  <c r="R1652" i="2" s="1"/>
  <c r="Z1653" i="2"/>
  <c r="AA1653" i="2" s="1"/>
  <c r="R1653" i="2" s="1"/>
  <c r="Z1654" i="2"/>
  <c r="AA1654" i="2" s="1"/>
  <c r="R1654" i="2" s="1"/>
  <c r="Z1655" i="2"/>
  <c r="AA1655" i="2" s="1"/>
  <c r="R1655" i="2" s="1"/>
  <c r="Z1656" i="2"/>
  <c r="AA1656" i="2" s="1"/>
  <c r="R1656" i="2" s="1"/>
  <c r="Z1657" i="2"/>
  <c r="AA1657" i="2" s="1"/>
  <c r="R1657" i="2" s="1"/>
  <c r="Z1658" i="2"/>
  <c r="AA1658" i="2" s="1"/>
  <c r="R1658" i="2" s="1"/>
  <c r="Z1659" i="2"/>
  <c r="AA1659" i="2" s="1"/>
  <c r="R1659" i="2" s="1"/>
  <c r="Z1660" i="2"/>
  <c r="AA1660" i="2" s="1"/>
  <c r="R1660" i="2" s="1"/>
  <c r="Z1661" i="2"/>
  <c r="AA1661" i="2" s="1"/>
  <c r="R1661" i="2" s="1"/>
  <c r="Z1662" i="2"/>
  <c r="AA1662" i="2" s="1"/>
  <c r="R1662" i="2" s="1"/>
  <c r="Z1663" i="2"/>
  <c r="AA1663" i="2" s="1"/>
  <c r="R1663" i="2" s="1"/>
  <c r="Z1664" i="2"/>
  <c r="AA1664" i="2" s="1"/>
  <c r="R1664" i="2" s="1"/>
  <c r="Z1665" i="2"/>
  <c r="AA1665" i="2" s="1"/>
  <c r="R1665" i="2" s="1"/>
  <c r="Z1666" i="2"/>
  <c r="AA1666" i="2" s="1"/>
  <c r="R1666" i="2" s="1"/>
  <c r="Z1667" i="2"/>
  <c r="AA1667" i="2" s="1"/>
  <c r="R1667" i="2" s="1"/>
  <c r="Z1668" i="2"/>
  <c r="AA1668" i="2" s="1"/>
  <c r="R1668" i="2" s="1"/>
  <c r="Z1669" i="2"/>
  <c r="AA1669" i="2" s="1"/>
  <c r="R1669" i="2" s="1"/>
  <c r="Z1670" i="2"/>
  <c r="AA1670" i="2" s="1"/>
  <c r="R1670" i="2" s="1"/>
  <c r="Z1671" i="2"/>
  <c r="AA1671" i="2" s="1"/>
  <c r="R1671" i="2" s="1"/>
  <c r="Z1672" i="2"/>
  <c r="AA1672" i="2" s="1"/>
  <c r="R1672" i="2" s="1"/>
  <c r="Z1673" i="2"/>
  <c r="AA1673" i="2" s="1"/>
  <c r="R1673" i="2" s="1"/>
  <c r="Z1674" i="2"/>
  <c r="AA1674" i="2" s="1"/>
  <c r="R1674" i="2" s="1"/>
  <c r="Z1675" i="2"/>
  <c r="AA1675" i="2" s="1"/>
  <c r="R1675" i="2" s="1"/>
  <c r="Z1676" i="2"/>
  <c r="AA1676" i="2" s="1"/>
  <c r="R1676" i="2" s="1"/>
  <c r="Z1677" i="2"/>
  <c r="AA1677" i="2" s="1"/>
  <c r="R1677" i="2" s="1"/>
  <c r="Z1678" i="2"/>
  <c r="AA1678" i="2" s="1"/>
  <c r="R1678" i="2" s="1"/>
  <c r="Z1679" i="2"/>
  <c r="AA1679" i="2" s="1"/>
  <c r="R1679" i="2" s="1"/>
  <c r="Z1680" i="2"/>
  <c r="AA1680" i="2" s="1"/>
  <c r="R1680" i="2" s="1"/>
  <c r="Z1681" i="2"/>
  <c r="AA1681" i="2" s="1"/>
  <c r="R1681" i="2" s="1"/>
  <c r="Z1682" i="2"/>
  <c r="AA1682" i="2" s="1"/>
  <c r="R1682" i="2" s="1"/>
  <c r="Z1683" i="2"/>
  <c r="AA1683" i="2" s="1"/>
  <c r="R1683" i="2" s="1"/>
  <c r="Z1684" i="2"/>
  <c r="AA1684" i="2" s="1"/>
  <c r="R1684" i="2" s="1"/>
  <c r="Z1685" i="2"/>
  <c r="AA1685" i="2" s="1"/>
  <c r="R1685" i="2" s="1"/>
  <c r="Z1686" i="2"/>
  <c r="AA1686" i="2" s="1"/>
  <c r="R1686" i="2" s="1"/>
  <c r="Z1687" i="2"/>
  <c r="AA1687" i="2" s="1"/>
  <c r="R1687" i="2" s="1"/>
  <c r="Z1688" i="2"/>
  <c r="AA1688" i="2" s="1"/>
  <c r="R1688" i="2" s="1"/>
  <c r="Z1689" i="2"/>
  <c r="AA1689" i="2" s="1"/>
  <c r="R1689" i="2" s="1"/>
  <c r="Z1690" i="2"/>
  <c r="AA1690" i="2" s="1"/>
  <c r="R1690" i="2" s="1"/>
  <c r="Z1691" i="2"/>
  <c r="AA1691" i="2" s="1"/>
  <c r="R1691" i="2" s="1"/>
  <c r="Z1692" i="2"/>
  <c r="AA1692" i="2" s="1"/>
  <c r="R1692" i="2" s="1"/>
  <c r="Z1693" i="2"/>
  <c r="AA1693" i="2" s="1"/>
  <c r="R1693" i="2" s="1"/>
  <c r="Z1694" i="2"/>
  <c r="AA1694" i="2" s="1"/>
  <c r="R1694" i="2" s="1"/>
  <c r="Z1695" i="2"/>
  <c r="AA1695" i="2" s="1"/>
  <c r="R1695" i="2" s="1"/>
  <c r="Z1696" i="2"/>
  <c r="AA1696" i="2" s="1"/>
  <c r="R1696" i="2" s="1"/>
  <c r="Z1697" i="2"/>
  <c r="AA1697" i="2" s="1"/>
  <c r="R1697" i="2" s="1"/>
  <c r="Z1698" i="2"/>
  <c r="AA1698" i="2" s="1"/>
  <c r="R1698" i="2" s="1"/>
  <c r="Z1699" i="2"/>
  <c r="AA1699" i="2" s="1"/>
  <c r="R1699" i="2" s="1"/>
  <c r="Z1700" i="2"/>
  <c r="AA1700" i="2" s="1"/>
  <c r="R1700" i="2" s="1"/>
  <c r="Z1701" i="2"/>
  <c r="AA1701" i="2" s="1"/>
  <c r="R1701" i="2" s="1"/>
  <c r="Z1702" i="2"/>
  <c r="AA1702" i="2" s="1"/>
  <c r="R1702" i="2" s="1"/>
  <c r="Z1703" i="2"/>
  <c r="AA1703" i="2" s="1"/>
  <c r="R1703" i="2" s="1"/>
  <c r="Z1704" i="2"/>
  <c r="AA1704" i="2" s="1"/>
  <c r="R1704" i="2" s="1"/>
  <c r="Z1705" i="2"/>
  <c r="AA1705" i="2" s="1"/>
  <c r="R1705" i="2" s="1"/>
  <c r="Z1706" i="2"/>
  <c r="AA1706" i="2" s="1"/>
  <c r="R1706" i="2" s="1"/>
  <c r="Z1707" i="2"/>
  <c r="AA1707" i="2" s="1"/>
  <c r="R1707" i="2" s="1"/>
  <c r="Z1708" i="2"/>
  <c r="AA1708" i="2" s="1"/>
  <c r="R1708" i="2" s="1"/>
  <c r="Z1709" i="2"/>
  <c r="AA1709" i="2" s="1"/>
  <c r="R1709" i="2" s="1"/>
  <c r="Z1710" i="2"/>
  <c r="AA1710" i="2" s="1"/>
  <c r="R1710" i="2" s="1"/>
  <c r="Z1711" i="2"/>
  <c r="AA1711" i="2" s="1"/>
  <c r="R1711" i="2" s="1"/>
  <c r="Z1712" i="2"/>
  <c r="AA1712" i="2" s="1"/>
  <c r="R1712" i="2" s="1"/>
  <c r="Z1713" i="2"/>
  <c r="AA1713" i="2" s="1"/>
  <c r="R1713" i="2" s="1"/>
  <c r="Z1714" i="2"/>
  <c r="AA1714" i="2" s="1"/>
  <c r="R1714" i="2" s="1"/>
  <c r="Z1715" i="2"/>
  <c r="AA1715" i="2" s="1"/>
  <c r="R1715" i="2" s="1"/>
  <c r="Z1716" i="2"/>
  <c r="AA1716" i="2" s="1"/>
  <c r="R1716" i="2" s="1"/>
  <c r="Z1717" i="2"/>
  <c r="AA1717" i="2" s="1"/>
  <c r="R1717" i="2" s="1"/>
  <c r="Z1718" i="2"/>
  <c r="AA1718" i="2" s="1"/>
  <c r="R1718" i="2" s="1"/>
  <c r="Z1719" i="2"/>
  <c r="AA1719" i="2" s="1"/>
  <c r="R1719" i="2" s="1"/>
  <c r="Z1720" i="2"/>
  <c r="AA1720" i="2" s="1"/>
  <c r="R1720" i="2" s="1"/>
  <c r="Z1721" i="2"/>
  <c r="AA1721" i="2" s="1"/>
  <c r="R1721" i="2" s="1"/>
  <c r="Z1722" i="2"/>
  <c r="AA1722" i="2" s="1"/>
  <c r="R1722" i="2" s="1"/>
  <c r="Z1723" i="2"/>
  <c r="AA1723" i="2" s="1"/>
  <c r="R1723" i="2" s="1"/>
  <c r="Z1724" i="2"/>
  <c r="AA1724" i="2" s="1"/>
  <c r="R1724" i="2" s="1"/>
  <c r="Z1725" i="2"/>
  <c r="AA1725" i="2" s="1"/>
  <c r="R1725" i="2" s="1"/>
  <c r="Z1726" i="2"/>
  <c r="AA1726" i="2" s="1"/>
  <c r="R1726" i="2" s="1"/>
  <c r="Z1727" i="2"/>
  <c r="AA1727" i="2" s="1"/>
  <c r="R1727" i="2" s="1"/>
  <c r="Z1728" i="2"/>
  <c r="AA1728" i="2" s="1"/>
  <c r="R1728" i="2" s="1"/>
  <c r="Z1729" i="2"/>
  <c r="AA1729" i="2" s="1"/>
  <c r="R1729" i="2" s="1"/>
  <c r="Z1730" i="2"/>
  <c r="AA1730" i="2" s="1"/>
  <c r="R1730" i="2" s="1"/>
  <c r="Z1731" i="2"/>
  <c r="AA1731" i="2" s="1"/>
  <c r="R1731" i="2" s="1"/>
  <c r="Z1732" i="2"/>
  <c r="AA1732" i="2" s="1"/>
  <c r="R1732" i="2" s="1"/>
  <c r="Z1733" i="2"/>
  <c r="AA1733" i="2" s="1"/>
  <c r="R1733" i="2" s="1"/>
  <c r="Z1734" i="2"/>
  <c r="AA1734" i="2" s="1"/>
  <c r="R1734" i="2" s="1"/>
  <c r="Z1735" i="2"/>
  <c r="AA1735" i="2" s="1"/>
  <c r="R1735" i="2" s="1"/>
  <c r="Z1736" i="2"/>
  <c r="AA1736" i="2" s="1"/>
  <c r="R1736" i="2" s="1"/>
  <c r="Z1737" i="2"/>
  <c r="AA1737" i="2" s="1"/>
  <c r="R1737" i="2" s="1"/>
  <c r="Z1738" i="2"/>
  <c r="AA1738" i="2" s="1"/>
  <c r="R1738" i="2" s="1"/>
  <c r="Z1739" i="2"/>
  <c r="AA1739" i="2" s="1"/>
  <c r="R1739" i="2" s="1"/>
  <c r="Z1740" i="2"/>
  <c r="AA1740" i="2" s="1"/>
  <c r="R1740" i="2" s="1"/>
  <c r="Z1741" i="2"/>
  <c r="AA1741" i="2" s="1"/>
  <c r="R1741" i="2" s="1"/>
  <c r="Z1742" i="2"/>
  <c r="AA1742" i="2" s="1"/>
  <c r="R1742" i="2" s="1"/>
  <c r="Z1743" i="2"/>
  <c r="AA1743" i="2" s="1"/>
  <c r="R1743" i="2" s="1"/>
  <c r="Z1744" i="2"/>
  <c r="AA1744" i="2" s="1"/>
  <c r="R1744" i="2" s="1"/>
  <c r="Z1745" i="2"/>
  <c r="AA1745" i="2" s="1"/>
  <c r="R1745" i="2" s="1"/>
  <c r="Z1746" i="2"/>
  <c r="AA1746" i="2" s="1"/>
  <c r="R1746" i="2" s="1"/>
  <c r="Z1747" i="2"/>
  <c r="AA1747" i="2" s="1"/>
  <c r="R1747" i="2" s="1"/>
  <c r="Z1748" i="2"/>
  <c r="AA1748" i="2" s="1"/>
  <c r="R1748" i="2" s="1"/>
  <c r="Z1749" i="2"/>
  <c r="AA1749" i="2" s="1"/>
  <c r="R1749" i="2" s="1"/>
  <c r="Z1750" i="2"/>
  <c r="AA1750" i="2" s="1"/>
  <c r="R1750" i="2" s="1"/>
  <c r="Z1751" i="2"/>
  <c r="AA1751" i="2" s="1"/>
  <c r="R1751" i="2" s="1"/>
  <c r="Z1752" i="2"/>
  <c r="AA1752" i="2" s="1"/>
  <c r="R1752" i="2" s="1"/>
  <c r="Z1753" i="2"/>
  <c r="AA1753" i="2" s="1"/>
  <c r="R1753" i="2" s="1"/>
  <c r="Z1754" i="2"/>
  <c r="AA1754" i="2" s="1"/>
  <c r="R1754" i="2" s="1"/>
  <c r="Z1755" i="2"/>
  <c r="AA1755" i="2" s="1"/>
  <c r="R1755" i="2" s="1"/>
  <c r="Z1756" i="2"/>
  <c r="AA1756" i="2" s="1"/>
  <c r="R1756" i="2" s="1"/>
  <c r="Z1757" i="2"/>
  <c r="AA1757" i="2" s="1"/>
  <c r="R1757" i="2" s="1"/>
  <c r="Z1758" i="2"/>
  <c r="AA1758" i="2" s="1"/>
  <c r="R1758" i="2" s="1"/>
  <c r="Z1759" i="2"/>
  <c r="AA1759" i="2" s="1"/>
  <c r="R1759" i="2" s="1"/>
  <c r="Z1760" i="2"/>
  <c r="AA1760" i="2" s="1"/>
  <c r="R1760" i="2" s="1"/>
  <c r="Z1761" i="2"/>
  <c r="AA1761" i="2" s="1"/>
  <c r="R1761" i="2" s="1"/>
  <c r="Z1762" i="2"/>
  <c r="AA1762" i="2" s="1"/>
  <c r="R1762" i="2" s="1"/>
  <c r="Z1763" i="2"/>
  <c r="AA1763" i="2" s="1"/>
  <c r="R1763" i="2" s="1"/>
  <c r="Z1764" i="2"/>
  <c r="AA1764" i="2" s="1"/>
  <c r="R1764" i="2" s="1"/>
  <c r="Z1765" i="2"/>
  <c r="AA1765" i="2" s="1"/>
  <c r="R1765" i="2" s="1"/>
  <c r="Z1766" i="2"/>
  <c r="AA1766" i="2" s="1"/>
  <c r="R1766" i="2" s="1"/>
  <c r="Z1767" i="2"/>
  <c r="AA1767" i="2" s="1"/>
  <c r="R1767" i="2" s="1"/>
  <c r="Z1768" i="2"/>
  <c r="AA1768" i="2" s="1"/>
  <c r="R1768" i="2" s="1"/>
  <c r="Z1769" i="2"/>
  <c r="AA1769" i="2" s="1"/>
  <c r="R1769" i="2" s="1"/>
  <c r="Z1770" i="2"/>
  <c r="AA1770" i="2" s="1"/>
  <c r="R1770" i="2" s="1"/>
  <c r="Z1771" i="2"/>
  <c r="AA1771" i="2" s="1"/>
  <c r="R1771" i="2" s="1"/>
  <c r="Z1772" i="2"/>
  <c r="AA1772" i="2" s="1"/>
  <c r="R1772" i="2" s="1"/>
  <c r="Z1773" i="2"/>
  <c r="AA1773" i="2" s="1"/>
  <c r="R1773" i="2" s="1"/>
  <c r="Z1774" i="2"/>
  <c r="AA1774" i="2" s="1"/>
  <c r="R1774" i="2" s="1"/>
  <c r="Z1775" i="2"/>
  <c r="AA1775" i="2" s="1"/>
  <c r="R1775" i="2" s="1"/>
  <c r="Z1776" i="2"/>
  <c r="AA1776" i="2" s="1"/>
  <c r="R1776" i="2" s="1"/>
  <c r="Z1777" i="2"/>
  <c r="AA1777" i="2" s="1"/>
  <c r="R1777" i="2" s="1"/>
  <c r="Z1778" i="2"/>
  <c r="AA1778" i="2" s="1"/>
  <c r="R1778" i="2" s="1"/>
  <c r="Z1779" i="2"/>
  <c r="AA1779" i="2" s="1"/>
  <c r="R1779" i="2" s="1"/>
  <c r="Z1780" i="2"/>
  <c r="AA1780" i="2" s="1"/>
  <c r="R1780" i="2" s="1"/>
  <c r="Z1781" i="2"/>
  <c r="AA1781" i="2" s="1"/>
  <c r="R1781" i="2" s="1"/>
  <c r="Z1782" i="2"/>
  <c r="AA1782" i="2" s="1"/>
  <c r="R1782" i="2" s="1"/>
  <c r="Z1783" i="2"/>
  <c r="AA1783" i="2" s="1"/>
  <c r="R1783" i="2" s="1"/>
  <c r="Z1784" i="2"/>
  <c r="AA1784" i="2" s="1"/>
  <c r="R1784" i="2" s="1"/>
  <c r="Z1785" i="2"/>
  <c r="AA1785" i="2" s="1"/>
  <c r="R1785" i="2" s="1"/>
  <c r="Z1786" i="2"/>
  <c r="AA1786" i="2" s="1"/>
  <c r="R1786" i="2" s="1"/>
  <c r="Z1787" i="2"/>
  <c r="AA1787" i="2" s="1"/>
  <c r="R1787" i="2" s="1"/>
  <c r="Z1788" i="2"/>
  <c r="AA1788" i="2" s="1"/>
  <c r="R1788" i="2" s="1"/>
  <c r="Z1789" i="2"/>
  <c r="AA1789" i="2" s="1"/>
  <c r="R1789" i="2" s="1"/>
  <c r="Z1790" i="2"/>
  <c r="AA1790" i="2" s="1"/>
  <c r="R1790" i="2" s="1"/>
  <c r="Z1791" i="2"/>
  <c r="Z1792" i="2"/>
  <c r="AA1792" i="2" s="1"/>
  <c r="R1792" i="2" s="1"/>
  <c r="Z1793" i="2"/>
  <c r="AA1793" i="2" s="1"/>
  <c r="R1793" i="2" s="1"/>
  <c r="Z1794" i="2"/>
  <c r="AA1794" i="2" s="1"/>
  <c r="R1794" i="2" s="1"/>
  <c r="Z1795" i="2"/>
  <c r="AA1795" i="2" s="1"/>
  <c r="R1795" i="2" s="1"/>
  <c r="Z1796" i="2"/>
  <c r="AA1796" i="2" s="1"/>
  <c r="R1796" i="2" s="1"/>
  <c r="Z1797" i="2"/>
  <c r="AA1797" i="2" s="1"/>
  <c r="R1797" i="2" s="1"/>
  <c r="Z1798" i="2"/>
  <c r="AA1798" i="2" s="1"/>
  <c r="R1798" i="2" s="1"/>
  <c r="Z1799" i="2"/>
  <c r="AA1799" i="2" s="1"/>
  <c r="R1799" i="2" s="1"/>
  <c r="Z1800" i="2"/>
  <c r="AA1800" i="2" s="1"/>
  <c r="R1800" i="2" s="1"/>
  <c r="Z1801" i="2"/>
  <c r="AA1801" i="2" s="1"/>
  <c r="R1801" i="2" s="1"/>
  <c r="Z1802" i="2"/>
  <c r="AA1802" i="2" s="1"/>
  <c r="R1802" i="2" s="1"/>
  <c r="Z1803" i="2"/>
  <c r="AA1803" i="2" s="1"/>
  <c r="R1803" i="2" s="1"/>
  <c r="Z1804" i="2"/>
  <c r="AA1804" i="2" s="1"/>
  <c r="R1804" i="2" s="1"/>
  <c r="Z1805" i="2"/>
  <c r="AA1805" i="2" s="1"/>
  <c r="R1805" i="2" s="1"/>
  <c r="Z1806" i="2"/>
  <c r="AA1806" i="2" s="1"/>
  <c r="R1806" i="2" s="1"/>
  <c r="Z1807" i="2"/>
  <c r="AA1807" i="2" s="1"/>
  <c r="R1807" i="2" s="1"/>
  <c r="Z1808" i="2"/>
  <c r="AA1808" i="2" s="1"/>
  <c r="R1808" i="2" s="1"/>
  <c r="Z1809" i="2"/>
  <c r="AA1809" i="2" s="1"/>
  <c r="R1809" i="2" s="1"/>
  <c r="Z1810" i="2"/>
  <c r="AA1810" i="2" s="1"/>
  <c r="R1810" i="2" s="1"/>
  <c r="Z1811" i="2"/>
  <c r="AA1811" i="2" s="1"/>
  <c r="R1811" i="2" s="1"/>
  <c r="Z1812" i="2"/>
  <c r="AA1812" i="2" s="1"/>
  <c r="R1812" i="2" s="1"/>
  <c r="Z1813" i="2"/>
  <c r="AA1813" i="2" s="1"/>
  <c r="R1813" i="2" s="1"/>
  <c r="Z1814" i="2"/>
  <c r="AA1814" i="2" s="1"/>
  <c r="R1814" i="2" s="1"/>
  <c r="Z1815" i="2"/>
  <c r="AA1815" i="2" s="1"/>
  <c r="R1815" i="2" s="1"/>
  <c r="Z1816" i="2"/>
  <c r="AA1816" i="2" s="1"/>
  <c r="R1816" i="2" s="1"/>
  <c r="Z1817" i="2"/>
  <c r="AA1817" i="2" s="1"/>
  <c r="R1817" i="2" s="1"/>
  <c r="Z1818" i="2"/>
  <c r="AA1818" i="2" s="1"/>
  <c r="R1818" i="2" s="1"/>
  <c r="Z1819" i="2"/>
  <c r="AA1819" i="2" s="1"/>
  <c r="R1819" i="2" s="1"/>
  <c r="Z1820" i="2"/>
  <c r="AA1820" i="2" s="1"/>
  <c r="R1820" i="2" s="1"/>
  <c r="Z1821" i="2"/>
  <c r="AA1821" i="2" s="1"/>
  <c r="R1821" i="2" s="1"/>
  <c r="Z1822" i="2"/>
  <c r="AA1822" i="2" s="1"/>
  <c r="R1822" i="2" s="1"/>
  <c r="Z1823" i="2"/>
  <c r="AA1823" i="2" s="1"/>
  <c r="R1823" i="2" s="1"/>
  <c r="Z1824" i="2"/>
  <c r="AA1824" i="2" s="1"/>
  <c r="R1824" i="2" s="1"/>
  <c r="Z1825" i="2"/>
  <c r="AA1825" i="2" s="1"/>
  <c r="R1825" i="2" s="1"/>
  <c r="Z1826" i="2"/>
  <c r="AA1826" i="2" s="1"/>
  <c r="R1826" i="2" s="1"/>
  <c r="Z1827" i="2"/>
  <c r="AA1827" i="2" s="1"/>
  <c r="R1827" i="2" s="1"/>
  <c r="Z1828" i="2"/>
  <c r="AA1828" i="2" s="1"/>
  <c r="R1828" i="2" s="1"/>
  <c r="Z1829" i="2"/>
  <c r="AA1829" i="2" s="1"/>
  <c r="R1829" i="2" s="1"/>
  <c r="Z1830" i="2"/>
  <c r="AA1830" i="2" s="1"/>
  <c r="R1830" i="2" s="1"/>
  <c r="Z1831" i="2"/>
  <c r="AA1831" i="2" s="1"/>
  <c r="R1831" i="2" s="1"/>
  <c r="Z1832" i="2"/>
  <c r="AA1832" i="2" s="1"/>
  <c r="R1832" i="2" s="1"/>
  <c r="Z1833" i="2"/>
  <c r="AA1833" i="2" s="1"/>
  <c r="R1833" i="2" s="1"/>
  <c r="Z1834" i="2"/>
  <c r="AA1834" i="2" s="1"/>
  <c r="R1834" i="2" s="1"/>
  <c r="Z1835" i="2"/>
  <c r="AA1835" i="2" s="1"/>
  <c r="R1835" i="2" s="1"/>
  <c r="Z1836" i="2"/>
  <c r="AA1836" i="2" s="1"/>
  <c r="R1836" i="2" s="1"/>
  <c r="Z1837" i="2"/>
  <c r="AA1837" i="2" s="1"/>
  <c r="R1837" i="2" s="1"/>
  <c r="Z1838" i="2"/>
  <c r="AA1838" i="2" s="1"/>
  <c r="R1838" i="2" s="1"/>
  <c r="Z1839" i="2"/>
  <c r="AA1839" i="2" s="1"/>
  <c r="R1839" i="2" s="1"/>
  <c r="Z1840" i="2"/>
  <c r="AA1840" i="2" s="1"/>
  <c r="R1840" i="2" s="1"/>
  <c r="Z1841" i="2"/>
  <c r="AA1841" i="2" s="1"/>
  <c r="R1841" i="2" s="1"/>
  <c r="Z1842" i="2"/>
  <c r="AA1842" i="2" s="1"/>
  <c r="R1842" i="2" s="1"/>
  <c r="Z1843" i="2"/>
  <c r="AA1843" i="2" s="1"/>
  <c r="R1843" i="2" s="1"/>
  <c r="Z1844" i="2"/>
  <c r="AA1844" i="2" s="1"/>
  <c r="R1844" i="2" s="1"/>
  <c r="Z1845" i="2"/>
  <c r="AA1845" i="2" s="1"/>
  <c r="R1845" i="2" s="1"/>
  <c r="Z1846" i="2"/>
  <c r="AA1846" i="2" s="1"/>
  <c r="R1846" i="2" s="1"/>
  <c r="Z1847" i="2"/>
  <c r="AA1847" i="2" s="1"/>
  <c r="R1847" i="2" s="1"/>
  <c r="Z1848" i="2"/>
  <c r="AA1848" i="2" s="1"/>
  <c r="R1848" i="2" s="1"/>
  <c r="Z1849" i="2"/>
  <c r="AA1849" i="2" s="1"/>
  <c r="R1849" i="2" s="1"/>
  <c r="Z1850" i="2"/>
  <c r="AA1850" i="2" s="1"/>
  <c r="R1850" i="2" s="1"/>
  <c r="Z1851" i="2"/>
  <c r="AA1851" i="2" s="1"/>
  <c r="R1851" i="2" s="1"/>
  <c r="Z1852" i="2"/>
  <c r="AA1852" i="2" s="1"/>
  <c r="R1852" i="2" s="1"/>
  <c r="Z1853" i="2"/>
  <c r="AA1853" i="2" s="1"/>
  <c r="R1853" i="2" s="1"/>
  <c r="Z1854" i="2"/>
  <c r="AA1854" i="2" s="1"/>
  <c r="R1854" i="2" s="1"/>
  <c r="Z1855" i="2"/>
  <c r="AA1855" i="2" s="1"/>
  <c r="R1855" i="2" s="1"/>
  <c r="Z1856" i="2"/>
  <c r="AA1856" i="2" s="1"/>
  <c r="R1856" i="2" s="1"/>
  <c r="Z1857" i="2"/>
  <c r="AA1857" i="2" s="1"/>
  <c r="R1857" i="2" s="1"/>
  <c r="Z1858" i="2"/>
  <c r="AA1858" i="2" s="1"/>
  <c r="R1858" i="2" s="1"/>
  <c r="Z1859" i="2"/>
  <c r="AA1859" i="2" s="1"/>
  <c r="R1859" i="2" s="1"/>
  <c r="Z1860" i="2"/>
  <c r="AA1860" i="2" s="1"/>
  <c r="R1860" i="2" s="1"/>
  <c r="Z1861" i="2"/>
  <c r="AA1861" i="2" s="1"/>
  <c r="R1861" i="2" s="1"/>
  <c r="Z1862" i="2"/>
  <c r="AA1862" i="2" s="1"/>
  <c r="R1862" i="2" s="1"/>
  <c r="Z1863" i="2"/>
  <c r="AA1863" i="2" s="1"/>
  <c r="R1863" i="2" s="1"/>
  <c r="Z1864" i="2"/>
  <c r="AA1864" i="2" s="1"/>
  <c r="R1864" i="2" s="1"/>
  <c r="Z1865" i="2"/>
  <c r="AA1865" i="2" s="1"/>
  <c r="R1865" i="2" s="1"/>
  <c r="Z1866" i="2"/>
  <c r="AA1866" i="2" s="1"/>
  <c r="R1866" i="2" s="1"/>
  <c r="Z1867" i="2"/>
  <c r="AA1867" i="2" s="1"/>
  <c r="R1867" i="2" s="1"/>
  <c r="Z1868" i="2"/>
  <c r="AA1868" i="2" s="1"/>
  <c r="R1868" i="2" s="1"/>
  <c r="Z1869" i="2"/>
  <c r="AA1869" i="2" s="1"/>
  <c r="R1869" i="2" s="1"/>
  <c r="Z1870" i="2"/>
  <c r="AA1870" i="2" s="1"/>
  <c r="R1870" i="2" s="1"/>
  <c r="Z1871" i="2"/>
  <c r="Z1872" i="2"/>
  <c r="AA1872" i="2" s="1"/>
  <c r="R1872" i="2" s="1"/>
  <c r="Z1873" i="2"/>
  <c r="AA1873" i="2" s="1"/>
  <c r="R1873" i="2" s="1"/>
  <c r="Z1874" i="2"/>
  <c r="AA1874" i="2" s="1"/>
  <c r="R1874" i="2" s="1"/>
  <c r="Z1875" i="2"/>
  <c r="AA1875" i="2" s="1"/>
  <c r="R1875" i="2" s="1"/>
  <c r="Z1876" i="2"/>
  <c r="AA1876" i="2" s="1"/>
  <c r="R1876" i="2" s="1"/>
  <c r="Z1877" i="2"/>
  <c r="AA1877" i="2" s="1"/>
  <c r="R1877" i="2" s="1"/>
  <c r="Z1878" i="2"/>
  <c r="AA1878" i="2" s="1"/>
  <c r="R1878" i="2" s="1"/>
  <c r="Z1879" i="2"/>
  <c r="AA1879" i="2" s="1"/>
  <c r="R1879" i="2" s="1"/>
  <c r="Z1880" i="2"/>
  <c r="AA1880" i="2" s="1"/>
  <c r="R1880" i="2" s="1"/>
  <c r="Z1881" i="2"/>
  <c r="AA1881" i="2" s="1"/>
  <c r="R1881" i="2" s="1"/>
  <c r="Z1882" i="2"/>
  <c r="AA1882" i="2" s="1"/>
  <c r="R1882" i="2" s="1"/>
  <c r="Z1883" i="2"/>
  <c r="AA1883" i="2" s="1"/>
  <c r="R1883" i="2" s="1"/>
  <c r="Z1884" i="2"/>
  <c r="AA1884" i="2" s="1"/>
  <c r="R1884" i="2" s="1"/>
  <c r="Z1885" i="2"/>
  <c r="AA1885" i="2" s="1"/>
  <c r="R1885" i="2" s="1"/>
  <c r="Z1886" i="2"/>
  <c r="AA1886" i="2" s="1"/>
  <c r="R1886" i="2" s="1"/>
  <c r="Z1887" i="2"/>
  <c r="AA1887" i="2" s="1"/>
  <c r="R1887" i="2" s="1"/>
  <c r="Z1888" i="2"/>
  <c r="AA1888" i="2" s="1"/>
  <c r="R1888" i="2" s="1"/>
  <c r="Z1889" i="2"/>
  <c r="AA1889" i="2" s="1"/>
  <c r="R1889" i="2" s="1"/>
  <c r="Z1890" i="2"/>
  <c r="AA1890" i="2" s="1"/>
  <c r="R1890" i="2" s="1"/>
  <c r="Z1891" i="2"/>
  <c r="AA1891" i="2" s="1"/>
  <c r="R1891" i="2" s="1"/>
  <c r="Z1892" i="2"/>
  <c r="AA1892" i="2" s="1"/>
  <c r="R1892" i="2" s="1"/>
  <c r="Z1893" i="2"/>
  <c r="AA1893" i="2" s="1"/>
  <c r="R1893" i="2" s="1"/>
  <c r="Z1894" i="2"/>
  <c r="AA1894" i="2" s="1"/>
  <c r="R1894" i="2" s="1"/>
  <c r="Z1895" i="2"/>
  <c r="AA1895" i="2" s="1"/>
  <c r="R1895" i="2" s="1"/>
  <c r="Z1896" i="2"/>
  <c r="AA1896" i="2" s="1"/>
  <c r="R1896" i="2" s="1"/>
  <c r="Z1897" i="2"/>
  <c r="AA1897" i="2" s="1"/>
  <c r="R1897" i="2" s="1"/>
  <c r="Z1898" i="2"/>
  <c r="AA1898" i="2" s="1"/>
  <c r="R1898" i="2" s="1"/>
  <c r="Z1899" i="2"/>
  <c r="AA1899" i="2" s="1"/>
  <c r="R1899" i="2" s="1"/>
  <c r="Z1900" i="2"/>
  <c r="AA1900" i="2" s="1"/>
  <c r="R1900" i="2" s="1"/>
  <c r="Z1901" i="2"/>
  <c r="AA1901" i="2" s="1"/>
  <c r="R1901" i="2" s="1"/>
  <c r="Z1902" i="2"/>
  <c r="AA1902" i="2" s="1"/>
  <c r="R1902" i="2" s="1"/>
  <c r="Z1903" i="2"/>
  <c r="AA1903" i="2" s="1"/>
  <c r="R1903" i="2" s="1"/>
  <c r="Z1904" i="2"/>
  <c r="AA1904" i="2" s="1"/>
  <c r="R1904" i="2" s="1"/>
  <c r="Z1905" i="2"/>
  <c r="AA1905" i="2" s="1"/>
  <c r="R1905" i="2" s="1"/>
  <c r="Z1906" i="2"/>
  <c r="AA1906" i="2" s="1"/>
  <c r="R1906" i="2" s="1"/>
  <c r="Z1907" i="2"/>
  <c r="AA1907" i="2" s="1"/>
  <c r="R1907" i="2" s="1"/>
  <c r="Z1908" i="2"/>
  <c r="AA1908" i="2" s="1"/>
  <c r="R1908" i="2" s="1"/>
  <c r="Z1909" i="2"/>
  <c r="AA1909" i="2" s="1"/>
  <c r="R1909" i="2" s="1"/>
  <c r="Z1910" i="2"/>
  <c r="AA1910" i="2" s="1"/>
  <c r="R1910" i="2" s="1"/>
  <c r="Z1911" i="2"/>
  <c r="AA1911" i="2" s="1"/>
  <c r="R1911" i="2" s="1"/>
  <c r="Z1912" i="2"/>
  <c r="AA1912" i="2" s="1"/>
  <c r="R1912" i="2" s="1"/>
  <c r="Z1913" i="2"/>
  <c r="AA1913" i="2" s="1"/>
  <c r="R1913" i="2" s="1"/>
  <c r="Z1914" i="2"/>
  <c r="AA1914" i="2" s="1"/>
  <c r="R1914" i="2" s="1"/>
  <c r="Z1915" i="2"/>
  <c r="AA1915" i="2" s="1"/>
  <c r="R1915" i="2" s="1"/>
  <c r="Z1916" i="2"/>
  <c r="AA1916" i="2" s="1"/>
  <c r="R1916" i="2" s="1"/>
  <c r="Z1917" i="2"/>
  <c r="AA1917" i="2" s="1"/>
  <c r="R1917" i="2" s="1"/>
  <c r="Z1918" i="2"/>
  <c r="AA1918" i="2" s="1"/>
  <c r="R1918" i="2" s="1"/>
  <c r="Z1919" i="2"/>
  <c r="AA1919" i="2" s="1"/>
  <c r="R1919" i="2" s="1"/>
  <c r="Z1920" i="2"/>
  <c r="AA1920" i="2" s="1"/>
  <c r="R1920" i="2" s="1"/>
  <c r="Z1921" i="2"/>
  <c r="AA1921" i="2" s="1"/>
  <c r="R1921" i="2" s="1"/>
  <c r="Z1922" i="2"/>
  <c r="AA1922" i="2" s="1"/>
  <c r="R1922" i="2" s="1"/>
  <c r="Z1923" i="2"/>
  <c r="AA1923" i="2" s="1"/>
  <c r="R1923" i="2" s="1"/>
  <c r="Z1924" i="2"/>
  <c r="AA1924" i="2" s="1"/>
  <c r="R1924" i="2" s="1"/>
  <c r="Z1925" i="2"/>
  <c r="AA1925" i="2" s="1"/>
  <c r="R1925" i="2" s="1"/>
  <c r="Z1926" i="2"/>
  <c r="AA1926" i="2" s="1"/>
  <c r="R1926" i="2" s="1"/>
  <c r="Z1927" i="2"/>
  <c r="AA1927" i="2" s="1"/>
  <c r="R1927" i="2" s="1"/>
  <c r="Z1928" i="2"/>
  <c r="AA1928" i="2" s="1"/>
  <c r="R1928" i="2" s="1"/>
  <c r="Z1929" i="2"/>
  <c r="AA1929" i="2" s="1"/>
  <c r="R1929" i="2" s="1"/>
  <c r="Z1930" i="2"/>
  <c r="AA1930" i="2" s="1"/>
  <c r="R1930" i="2" s="1"/>
  <c r="Z1931" i="2"/>
  <c r="AA1931" i="2" s="1"/>
  <c r="R1931" i="2" s="1"/>
  <c r="Z1932" i="2"/>
  <c r="AA1932" i="2" s="1"/>
  <c r="R1932" i="2" s="1"/>
  <c r="Z1933" i="2"/>
  <c r="AA1933" i="2" s="1"/>
  <c r="R1933" i="2" s="1"/>
  <c r="Z1934" i="2"/>
  <c r="AA1934" i="2" s="1"/>
  <c r="R1934" i="2" s="1"/>
  <c r="Z1935" i="2"/>
  <c r="AA1935" i="2" s="1"/>
  <c r="R1935" i="2" s="1"/>
  <c r="Z1936" i="2"/>
  <c r="AA1936" i="2" s="1"/>
  <c r="R1936" i="2" s="1"/>
  <c r="Z1937" i="2"/>
  <c r="AA1937" i="2" s="1"/>
  <c r="R1937" i="2" s="1"/>
  <c r="Z1938" i="2"/>
  <c r="AA1938" i="2" s="1"/>
  <c r="R1938" i="2" s="1"/>
  <c r="Z1939" i="2"/>
  <c r="AA1939" i="2" s="1"/>
  <c r="R1939" i="2" s="1"/>
  <c r="Z1940" i="2"/>
  <c r="AA1940" i="2" s="1"/>
  <c r="R1940" i="2" s="1"/>
  <c r="Z1941" i="2"/>
  <c r="AA1941" i="2" s="1"/>
  <c r="R1941" i="2" s="1"/>
  <c r="Z1942" i="2"/>
  <c r="AA1942" i="2" s="1"/>
  <c r="R1942" i="2" s="1"/>
  <c r="Z1943" i="2"/>
  <c r="AA1943" i="2" s="1"/>
  <c r="R1943" i="2" s="1"/>
  <c r="Z1944" i="2"/>
  <c r="AA1944" i="2" s="1"/>
  <c r="R1944" i="2" s="1"/>
  <c r="Z1945" i="2"/>
  <c r="AA1945" i="2" s="1"/>
  <c r="R1945" i="2" s="1"/>
  <c r="Z1946" i="2"/>
  <c r="AA1946" i="2" s="1"/>
  <c r="R1946" i="2" s="1"/>
  <c r="Z1947" i="2"/>
  <c r="AA1947" i="2" s="1"/>
  <c r="R1947" i="2" s="1"/>
  <c r="Z1948" i="2"/>
  <c r="AA1948" i="2" s="1"/>
  <c r="R1948" i="2" s="1"/>
  <c r="Z1949" i="2"/>
  <c r="AA1949" i="2" s="1"/>
  <c r="R1949" i="2" s="1"/>
  <c r="Z1950" i="2"/>
  <c r="AA1950" i="2" s="1"/>
  <c r="R1950" i="2" s="1"/>
  <c r="Z1951" i="2"/>
  <c r="AA1951" i="2" s="1"/>
  <c r="R1951" i="2" s="1"/>
  <c r="Z1952" i="2"/>
  <c r="AA1952" i="2" s="1"/>
  <c r="R1952" i="2" s="1"/>
  <c r="Z1953" i="2"/>
  <c r="AA1953" i="2" s="1"/>
  <c r="R1953" i="2" s="1"/>
  <c r="Z1954" i="2"/>
  <c r="AA1954" i="2" s="1"/>
  <c r="R1954" i="2" s="1"/>
  <c r="Z1955" i="2"/>
  <c r="AA1955" i="2" s="1"/>
  <c r="R1955" i="2" s="1"/>
  <c r="Z1956" i="2"/>
  <c r="AA1956" i="2" s="1"/>
  <c r="R1956" i="2" s="1"/>
  <c r="Z1957" i="2"/>
  <c r="AA1957" i="2" s="1"/>
  <c r="R1957" i="2" s="1"/>
  <c r="Z1958" i="2"/>
  <c r="AA1958" i="2" s="1"/>
  <c r="R1958" i="2" s="1"/>
  <c r="Z1959" i="2"/>
  <c r="AA1959" i="2" s="1"/>
  <c r="R1959" i="2" s="1"/>
  <c r="Z1960" i="2"/>
  <c r="AA1960" i="2" s="1"/>
  <c r="R1960" i="2" s="1"/>
  <c r="Z1961" i="2"/>
  <c r="AA1961" i="2" s="1"/>
  <c r="R1961" i="2" s="1"/>
  <c r="Z1962" i="2"/>
  <c r="AA1962" i="2" s="1"/>
  <c r="R1962" i="2" s="1"/>
  <c r="Z1963" i="2"/>
  <c r="AA1963" i="2" s="1"/>
  <c r="R1963" i="2" s="1"/>
  <c r="Z1964" i="2"/>
  <c r="AA1964" i="2" s="1"/>
  <c r="R1964" i="2" s="1"/>
  <c r="Z1965" i="2"/>
  <c r="AA1965" i="2" s="1"/>
  <c r="R1965" i="2" s="1"/>
  <c r="Z1966" i="2"/>
  <c r="AA1966" i="2" s="1"/>
  <c r="R1966" i="2" s="1"/>
  <c r="Z1967" i="2"/>
  <c r="AA1967" i="2" s="1"/>
  <c r="R1967" i="2" s="1"/>
  <c r="Z1968" i="2"/>
  <c r="AA1968" i="2" s="1"/>
  <c r="R1968" i="2" s="1"/>
  <c r="Z1969" i="2"/>
  <c r="AA1969" i="2" s="1"/>
  <c r="R1969" i="2" s="1"/>
  <c r="Z1970" i="2"/>
  <c r="AA1970" i="2" s="1"/>
  <c r="R1970" i="2" s="1"/>
  <c r="Z1971" i="2"/>
  <c r="AA1971" i="2" s="1"/>
  <c r="R1971" i="2" s="1"/>
  <c r="Z1972" i="2"/>
  <c r="AA1972" i="2" s="1"/>
  <c r="R1972" i="2" s="1"/>
  <c r="Z1973" i="2"/>
  <c r="AA1973" i="2" s="1"/>
  <c r="R1973" i="2" s="1"/>
  <c r="Z1974" i="2"/>
  <c r="AA1974" i="2" s="1"/>
  <c r="R1974" i="2" s="1"/>
  <c r="Z1975" i="2"/>
  <c r="AA1975" i="2" s="1"/>
  <c r="R1975" i="2" s="1"/>
  <c r="Z1976" i="2"/>
  <c r="AA1976" i="2" s="1"/>
  <c r="R1976" i="2" s="1"/>
  <c r="Z1977" i="2"/>
  <c r="AA1977" i="2" s="1"/>
  <c r="R1977" i="2" s="1"/>
  <c r="Z1978" i="2"/>
  <c r="AA1978" i="2" s="1"/>
  <c r="R1978" i="2" s="1"/>
  <c r="Z1979" i="2"/>
  <c r="AA1979" i="2" s="1"/>
  <c r="R1979" i="2" s="1"/>
  <c r="Z1980" i="2"/>
  <c r="AA1980" i="2" s="1"/>
  <c r="R1980" i="2" s="1"/>
  <c r="Z1981" i="2"/>
  <c r="AA1981" i="2" s="1"/>
  <c r="R1981" i="2" s="1"/>
  <c r="Z1982" i="2"/>
  <c r="AA1982" i="2" s="1"/>
  <c r="R1982" i="2" s="1"/>
  <c r="Z1983" i="2"/>
  <c r="AA1983" i="2" s="1"/>
  <c r="R1983" i="2" s="1"/>
  <c r="Z1984" i="2"/>
  <c r="AA1984" i="2" s="1"/>
  <c r="R1984" i="2" s="1"/>
  <c r="Z1985" i="2"/>
  <c r="AA1985" i="2" s="1"/>
  <c r="R1985" i="2" s="1"/>
  <c r="Z1986" i="2"/>
  <c r="AA1986" i="2" s="1"/>
  <c r="R1986" i="2" s="1"/>
  <c r="Z1987" i="2"/>
  <c r="AA1987" i="2" s="1"/>
  <c r="R1987" i="2" s="1"/>
  <c r="Z1988" i="2"/>
  <c r="AA1988" i="2" s="1"/>
  <c r="R1988" i="2" s="1"/>
  <c r="Z1989" i="2"/>
  <c r="AA1989" i="2" s="1"/>
  <c r="R1989" i="2" s="1"/>
  <c r="Z1990" i="2"/>
  <c r="AA1990" i="2" s="1"/>
  <c r="R1990" i="2" s="1"/>
  <c r="Z1991" i="2"/>
  <c r="AA1991" i="2" s="1"/>
  <c r="R1991" i="2" s="1"/>
  <c r="Z1992" i="2"/>
  <c r="AA1992" i="2" s="1"/>
  <c r="R1992" i="2" s="1"/>
  <c r="Z1993" i="2"/>
  <c r="AA1993" i="2" s="1"/>
  <c r="R1993" i="2" s="1"/>
  <c r="Z1994" i="2"/>
  <c r="AA1994" i="2" s="1"/>
  <c r="R1994" i="2" s="1"/>
  <c r="Z1995" i="2"/>
  <c r="AA1995" i="2" s="1"/>
  <c r="R1995" i="2" s="1"/>
  <c r="Z1996" i="2"/>
  <c r="AA1996" i="2" s="1"/>
  <c r="R1996" i="2" s="1"/>
  <c r="Z1997" i="2"/>
  <c r="AA1997" i="2" s="1"/>
  <c r="R1997" i="2" s="1"/>
  <c r="Z1998" i="2"/>
  <c r="AA1998" i="2" s="1"/>
  <c r="R1998" i="2" s="1"/>
  <c r="Z1999" i="2"/>
  <c r="AA1999" i="2" s="1"/>
  <c r="R1999" i="2" s="1"/>
  <c r="Z2000" i="2"/>
  <c r="AA2000" i="2" s="1"/>
  <c r="R2000" i="2" s="1"/>
  <c r="Z2001" i="2"/>
  <c r="AA2001" i="2" s="1"/>
  <c r="R2001" i="2" s="1"/>
  <c r="Z2002" i="2"/>
  <c r="AA2002" i="2" s="1"/>
  <c r="R2002" i="2" s="1"/>
  <c r="Z2003" i="2"/>
  <c r="AA2003" i="2" s="1"/>
  <c r="R2003" i="2" s="1"/>
  <c r="Z2004" i="2"/>
  <c r="AA2004" i="2" s="1"/>
  <c r="R2004" i="2" s="1"/>
  <c r="Z2005" i="2"/>
  <c r="AA2005" i="2" s="1"/>
  <c r="R2005" i="2" s="1"/>
  <c r="Z2006" i="2"/>
  <c r="AA2006" i="2" s="1"/>
  <c r="R2006" i="2" s="1"/>
  <c r="Z2007" i="2"/>
  <c r="AA2007" i="2" s="1"/>
  <c r="R2007" i="2" s="1"/>
  <c r="Z2008" i="2"/>
  <c r="AA2008" i="2" s="1"/>
  <c r="R2008" i="2" s="1"/>
  <c r="Z2009" i="2"/>
  <c r="AA2009" i="2" s="1"/>
  <c r="R2009" i="2" s="1"/>
  <c r="Z2010" i="2"/>
  <c r="AA2010" i="2" s="1"/>
  <c r="R2010" i="2" s="1"/>
  <c r="Z2011" i="2"/>
  <c r="AA2011" i="2" s="1"/>
  <c r="R2011" i="2" s="1"/>
  <c r="Z2012" i="2"/>
  <c r="AA2012" i="2" s="1"/>
  <c r="R2012" i="2" s="1"/>
  <c r="Z2013" i="2"/>
  <c r="AA2013" i="2" s="1"/>
  <c r="R2013" i="2" s="1"/>
  <c r="Z2014" i="2"/>
  <c r="AA2014" i="2" s="1"/>
  <c r="R2014" i="2" s="1"/>
  <c r="Z2015" i="2"/>
  <c r="AA2015" i="2" s="1"/>
  <c r="R2015" i="2" s="1"/>
  <c r="Z2016" i="2"/>
  <c r="AA2016" i="2" s="1"/>
  <c r="R2016" i="2" s="1"/>
  <c r="Z2017" i="2"/>
  <c r="AA2017" i="2" s="1"/>
  <c r="R2017" i="2" s="1"/>
  <c r="Z2018" i="2"/>
  <c r="AA2018" i="2" s="1"/>
  <c r="R2018" i="2" s="1"/>
  <c r="Z2019" i="2"/>
  <c r="AA2019" i="2" s="1"/>
  <c r="R2019" i="2" s="1"/>
  <c r="Z2020" i="2"/>
  <c r="AA2020" i="2" s="1"/>
  <c r="R2020" i="2" s="1"/>
  <c r="Z2021" i="2"/>
  <c r="AA2021" i="2" s="1"/>
  <c r="R2021" i="2" s="1"/>
  <c r="Z2022" i="2"/>
  <c r="AA2022" i="2" s="1"/>
  <c r="R2022" i="2" s="1"/>
  <c r="Z2023" i="2"/>
  <c r="AA2023" i="2" s="1"/>
  <c r="R2023" i="2" s="1"/>
  <c r="Z2024" i="2"/>
  <c r="AA2024" i="2" s="1"/>
  <c r="R2024" i="2" s="1"/>
  <c r="Z2025" i="2"/>
  <c r="AA2025" i="2" s="1"/>
  <c r="R2025" i="2" s="1"/>
  <c r="Z2026" i="2"/>
  <c r="AA2026" i="2" s="1"/>
  <c r="R2026" i="2" s="1"/>
  <c r="Z2027" i="2"/>
  <c r="AA2027" i="2" s="1"/>
  <c r="R2027" i="2" s="1"/>
  <c r="Z2028" i="2"/>
  <c r="AA2028" i="2" s="1"/>
  <c r="R2028" i="2" s="1"/>
  <c r="Z2029" i="2"/>
  <c r="AA2029" i="2" s="1"/>
  <c r="R2029" i="2" s="1"/>
  <c r="Z2030" i="2"/>
  <c r="AA2030" i="2" s="1"/>
  <c r="R2030" i="2" s="1"/>
  <c r="Z2031" i="2"/>
  <c r="AA2031" i="2" s="1"/>
  <c r="R2031" i="2" s="1"/>
  <c r="Z2032" i="2"/>
  <c r="AA2032" i="2" s="1"/>
  <c r="R2032" i="2" s="1"/>
  <c r="Z2033" i="2"/>
  <c r="AA2033" i="2" s="1"/>
  <c r="R2033" i="2" s="1"/>
  <c r="Z2034" i="2"/>
  <c r="AA2034" i="2" s="1"/>
  <c r="R2034" i="2" s="1"/>
  <c r="Z2035" i="2"/>
  <c r="AA2035" i="2" s="1"/>
  <c r="R2035" i="2" s="1"/>
  <c r="Z2036" i="2"/>
  <c r="AA2036" i="2" s="1"/>
  <c r="R2036" i="2" s="1"/>
  <c r="Z2037" i="2"/>
  <c r="AA2037" i="2" s="1"/>
  <c r="R2037" i="2" s="1"/>
  <c r="Z2038" i="2"/>
  <c r="AA2038" i="2" s="1"/>
  <c r="R2038" i="2" s="1"/>
  <c r="Z2039" i="2"/>
  <c r="AA2039" i="2" s="1"/>
  <c r="R2039" i="2" s="1"/>
  <c r="Z2040" i="2"/>
  <c r="AA2040" i="2" s="1"/>
  <c r="R2040" i="2" s="1"/>
  <c r="Z2041" i="2"/>
  <c r="AA2041" i="2" s="1"/>
  <c r="R2041" i="2" s="1"/>
  <c r="Z2042" i="2"/>
  <c r="AA2042" i="2" s="1"/>
  <c r="R2042" i="2" s="1"/>
  <c r="Z2043" i="2"/>
  <c r="AA2043" i="2" s="1"/>
  <c r="R2043" i="2" s="1"/>
  <c r="Z2044" i="2"/>
  <c r="AA2044" i="2" s="1"/>
  <c r="R2044" i="2" s="1"/>
  <c r="Z2045" i="2"/>
  <c r="AA2045" i="2" s="1"/>
  <c r="R2045" i="2" s="1"/>
  <c r="Z2046" i="2"/>
  <c r="AA2046" i="2" s="1"/>
  <c r="R2046" i="2" s="1"/>
  <c r="Z2047" i="2"/>
  <c r="AA2047" i="2" s="1"/>
  <c r="R2047" i="2" s="1"/>
  <c r="Z2048" i="2"/>
  <c r="AA2048" i="2" s="1"/>
  <c r="R2048" i="2" s="1"/>
  <c r="Z2049" i="2"/>
  <c r="AA2049" i="2" s="1"/>
  <c r="R2049" i="2" s="1"/>
  <c r="Z2050" i="2"/>
  <c r="AA2050" i="2" s="1"/>
  <c r="R2050" i="2" s="1"/>
  <c r="Z2051" i="2"/>
  <c r="AA2051" i="2" s="1"/>
  <c r="R2051" i="2" s="1"/>
  <c r="Z2052" i="2"/>
  <c r="AA2052" i="2" s="1"/>
  <c r="R2052" i="2" s="1"/>
  <c r="Z2053" i="2"/>
  <c r="AA2053" i="2" s="1"/>
  <c r="R2053" i="2" s="1"/>
  <c r="Z2054" i="2"/>
  <c r="AA2054" i="2" s="1"/>
  <c r="R2054" i="2" s="1"/>
  <c r="Z2055" i="2"/>
  <c r="AA2055" i="2" s="1"/>
  <c r="R2055" i="2" s="1"/>
  <c r="Z2056" i="2"/>
  <c r="AA2056" i="2" s="1"/>
  <c r="R2056" i="2" s="1"/>
  <c r="Z2057" i="2"/>
  <c r="AA2057" i="2" s="1"/>
  <c r="R2057" i="2" s="1"/>
  <c r="Z2058" i="2"/>
  <c r="AA2058" i="2" s="1"/>
  <c r="R2058" i="2" s="1"/>
  <c r="Z2059" i="2"/>
  <c r="AA2059" i="2" s="1"/>
  <c r="R2059" i="2" s="1"/>
  <c r="Z2060" i="2"/>
  <c r="Z2061" i="2"/>
  <c r="AA2061" i="2" s="1"/>
  <c r="R2061" i="2" s="1"/>
  <c r="Z2062" i="2"/>
  <c r="AA2062" i="2" s="1"/>
  <c r="R2062" i="2" s="1"/>
  <c r="Z2063" i="2"/>
  <c r="AA2063" i="2" s="1"/>
  <c r="R2063" i="2" s="1"/>
  <c r="Z2064" i="2"/>
  <c r="AA2064" i="2" s="1"/>
  <c r="R2064" i="2" s="1"/>
  <c r="Z2065" i="2"/>
  <c r="AA2065" i="2" s="1"/>
  <c r="R2065" i="2" s="1"/>
  <c r="Z2066" i="2"/>
  <c r="AA2066" i="2" s="1"/>
  <c r="R2066" i="2" s="1"/>
  <c r="Z2067" i="2"/>
  <c r="AA2067" i="2" s="1"/>
  <c r="R2067" i="2" s="1"/>
  <c r="Z2068" i="2"/>
  <c r="AA2068" i="2" s="1"/>
  <c r="R2068" i="2" s="1"/>
  <c r="Z2069" i="2"/>
  <c r="AA2069" i="2" s="1"/>
  <c r="R2069" i="2" s="1"/>
  <c r="Z2070" i="2"/>
  <c r="AA2070" i="2" s="1"/>
  <c r="R2070" i="2" s="1"/>
  <c r="Z2071" i="2"/>
  <c r="AA2071" i="2" s="1"/>
  <c r="R2071" i="2" s="1"/>
  <c r="Z2072" i="2"/>
  <c r="AA2072" i="2" s="1"/>
  <c r="R2072" i="2" s="1"/>
  <c r="Z2073" i="2"/>
  <c r="AA2073" i="2" s="1"/>
  <c r="R2073" i="2" s="1"/>
  <c r="Z2074" i="2"/>
  <c r="AA2074" i="2" s="1"/>
  <c r="R2074" i="2" s="1"/>
  <c r="Z2075" i="2"/>
  <c r="AA2075" i="2" s="1"/>
  <c r="R2075" i="2" s="1"/>
  <c r="Z2076" i="2"/>
  <c r="AA2076" i="2" s="1"/>
  <c r="R2076" i="2" s="1"/>
  <c r="Z2077" i="2"/>
  <c r="AA2077" i="2" s="1"/>
  <c r="R2077" i="2" s="1"/>
  <c r="Z2078" i="2"/>
  <c r="AA2078" i="2" s="1"/>
  <c r="R2078" i="2" s="1"/>
  <c r="Z2079" i="2"/>
  <c r="AA2079" i="2" s="1"/>
  <c r="R2079" i="2" s="1"/>
  <c r="Z2080" i="2"/>
  <c r="AA2080" i="2" s="1"/>
  <c r="R2080" i="2" s="1"/>
  <c r="Z2081" i="2"/>
  <c r="AA2081" i="2" s="1"/>
  <c r="R2081" i="2" s="1"/>
  <c r="Z2082" i="2"/>
  <c r="Z2083" i="2"/>
  <c r="AA2083" i="2" s="1"/>
  <c r="R2083" i="2" s="1"/>
  <c r="Z2084" i="2"/>
  <c r="AA2084" i="2" s="1"/>
  <c r="R2084" i="2" s="1"/>
  <c r="Z2085" i="2"/>
  <c r="AA2085" i="2" s="1"/>
  <c r="R2085" i="2" s="1"/>
  <c r="Z2086" i="2"/>
  <c r="AA2086" i="2" s="1"/>
  <c r="R2086" i="2" s="1"/>
  <c r="Z2087" i="2"/>
  <c r="AA2087" i="2" s="1"/>
  <c r="R2087" i="2" s="1"/>
  <c r="Z2088" i="2"/>
  <c r="AA2088" i="2" s="1"/>
  <c r="R2088" i="2" s="1"/>
  <c r="Z2089" i="2"/>
  <c r="AA2089" i="2" s="1"/>
  <c r="R2089" i="2" s="1"/>
  <c r="Z2090" i="2"/>
  <c r="AA2090" i="2" s="1"/>
  <c r="R2090" i="2" s="1"/>
  <c r="Z2091" i="2"/>
  <c r="AA2091" i="2" s="1"/>
  <c r="R2091" i="2" s="1"/>
  <c r="Z2092" i="2"/>
  <c r="AA2092" i="2" s="1"/>
  <c r="R2092" i="2" s="1"/>
  <c r="Z2093" i="2"/>
  <c r="AA2093" i="2" s="1"/>
  <c r="R2093" i="2" s="1"/>
  <c r="Z2094" i="2"/>
  <c r="AA2094" i="2" s="1"/>
  <c r="R2094" i="2" s="1"/>
  <c r="Z2095" i="2"/>
  <c r="AA2095" i="2" s="1"/>
  <c r="R2095" i="2" s="1"/>
  <c r="Z2096" i="2"/>
  <c r="AA2096" i="2" s="1"/>
  <c r="R2096" i="2" s="1"/>
  <c r="Z2097" i="2"/>
  <c r="AA2097" i="2" s="1"/>
  <c r="R2097" i="2" s="1"/>
  <c r="Z2098" i="2"/>
  <c r="AA2098" i="2" s="1"/>
  <c r="R2098" i="2" s="1"/>
  <c r="Z2099" i="2"/>
  <c r="AA2099" i="2" s="1"/>
  <c r="R2099" i="2" s="1"/>
  <c r="Z2100" i="2"/>
  <c r="AA2100" i="2" s="1"/>
  <c r="R2100" i="2" s="1"/>
  <c r="Z2101" i="2"/>
  <c r="AA2101" i="2" s="1"/>
  <c r="R2101" i="2" s="1"/>
  <c r="Z2102" i="2"/>
  <c r="AA2102" i="2" s="1"/>
  <c r="R2102" i="2" s="1"/>
  <c r="Z2103" i="2"/>
  <c r="AA2103" i="2" s="1"/>
  <c r="R2103" i="2" s="1"/>
  <c r="Z2104" i="2"/>
  <c r="AA2104" i="2" s="1"/>
  <c r="R2104" i="2" s="1"/>
  <c r="Z2105" i="2"/>
  <c r="AA2105" i="2" s="1"/>
  <c r="R2105" i="2" s="1"/>
  <c r="Z2106" i="2"/>
  <c r="AA2106" i="2" s="1"/>
  <c r="R2106" i="2" s="1"/>
  <c r="Z2107" i="2"/>
  <c r="AA2107" i="2" s="1"/>
  <c r="R2107" i="2" s="1"/>
  <c r="Z2108" i="2"/>
  <c r="AA2108" i="2" s="1"/>
  <c r="R2108" i="2" s="1"/>
  <c r="Z2109" i="2"/>
  <c r="AA2109" i="2" s="1"/>
  <c r="R2109" i="2" s="1"/>
  <c r="Z2110" i="2"/>
  <c r="AA2110" i="2" s="1"/>
  <c r="R2110" i="2" s="1"/>
  <c r="Z2111" i="2"/>
  <c r="AA2111" i="2" s="1"/>
  <c r="R2111" i="2" s="1"/>
  <c r="Z2112" i="2"/>
  <c r="AA2112" i="2" s="1"/>
  <c r="R2112" i="2" s="1"/>
  <c r="Z2113" i="2"/>
  <c r="AA2113" i="2" s="1"/>
  <c r="R2113" i="2" s="1"/>
  <c r="Z2114" i="2"/>
  <c r="AA2114" i="2" s="1"/>
  <c r="R2114" i="2" s="1"/>
  <c r="Z2115" i="2"/>
  <c r="AA2115" i="2" s="1"/>
  <c r="R2115" i="2" s="1"/>
  <c r="Z2116" i="2"/>
  <c r="AA2116" i="2" s="1"/>
  <c r="R2116" i="2" s="1"/>
  <c r="Z2117" i="2"/>
  <c r="AA2117" i="2" s="1"/>
  <c r="R2117" i="2" s="1"/>
  <c r="Z2118" i="2"/>
  <c r="AA2118" i="2" s="1"/>
  <c r="R2118" i="2" s="1"/>
  <c r="Z2119" i="2"/>
  <c r="AA2119" i="2" s="1"/>
  <c r="R2119" i="2" s="1"/>
  <c r="Z2120" i="2"/>
  <c r="AA2120" i="2" s="1"/>
  <c r="R2120" i="2" s="1"/>
  <c r="Z2121" i="2"/>
  <c r="AA2121" i="2" s="1"/>
  <c r="R2121" i="2" s="1"/>
  <c r="Z2122" i="2"/>
  <c r="AA2122" i="2" s="1"/>
  <c r="R2122" i="2" s="1"/>
  <c r="Z2123" i="2"/>
  <c r="AA2123" i="2" s="1"/>
  <c r="R2123" i="2" s="1"/>
  <c r="Z2124" i="2"/>
  <c r="AA2124" i="2" s="1"/>
  <c r="R2124" i="2" s="1"/>
  <c r="Z2125" i="2"/>
  <c r="AA2125" i="2" s="1"/>
  <c r="R2125" i="2" s="1"/>
  <c r="Z2126" i="2"/>
  <c r="AA2126" i="2" s="1"/>
  <c r="R2126" i="2" s="1"/>
  <c r="Z2127" i="2"/>
  <c r="AA2127" i="2" s="1"/>
  <c r="R2127" i="2" s="1"/>
  <c r="Z2128" i="2"/>
  <c r="AA2128" i="2" s="1"/>
  <c r="R2128" i="2" s="1"/>
  <c r="Z2129" i="2"/>
  <c r="AA2129" i="2" s="1"/>
  <c r="R2129" i="2" s="1"/>
  <c r="Z2130" i="2"/>
  <c r="AA2130" i="2" s="1"/>
  <c r="R2130" i="2" s="1"/>
  <c r="Z2131" i="2"/>
  <c r="AA2131" i="2" s="1"/>
  <c r="R2131" i="2" s="1"/>
  <c r="Z2132" i="2"/>
  <c r="AA2132" i="2" s="1"/>
  <c r="R2132" i="2" s="1"/>
  <c r="Z2133" i="2"/>
  <c r="AA2133" i="2" s="1"/>
  <c r="R2133" i="2" s="1"/>
  <c r="Z2134" i="2"/>
  <c r="AA2134" i="2" s="1"/>
  <c r="R2134" i="2" s="1"/>
  <c r="Z2135" i="2"/>
  <c r="AA2135" i="2" s="1"/>
  <c r="R2135" i="2" s="1"/>
  <c r="Z2136" i="2"/>
  <c r="AA2136" i="2" s="1"/>
  <c r="R2136" i="2" s="1"/>
  <c r="Z2137" i="2"/>
  <c r="AA2137" i="2" s="1"/>
  <c r="R2137" i="2" s="1"/>
  <c r="Z2138" i="2"/>
  <c r="AA2138" i="2" s="1"/>
  <c r="R2138" i="2" s="1"/>
  <c r="Z2139" i="2"/>
  <c r="AA2139" i="2" s="1"/>
  <c r="R2139" i="2" s="1"/>
  <c r="Z2140" i="2"/>
  <c r="AA2140" i="2" s="1"/>
  <c r="R2140" i="2" s="1"/>
  <c r="Z2141" i="2"/>
  <c r="AA2141" i="2" s="1"/>
  <c r="R2141" i="2" s="1"/>
  <c r="Z2142" i="2"/>
  <c r="AA2142" i="2" s="1"/>
  <c r="R2142" i="2" s="1"/>
  <c r="Z2143" i="2"/>
  <c r="AA2143" i="2" s="1"/>
  <c r="R2143" i="2" s="1"/>
  <c r="Z2144" i="2"/>
  <c r="AA2144" i="2" s="1"/>
  <c r="R2144" i="2" s="1"/>
  <c r="Z2145" i="2"/>
  <c r="AA2145" i="2" s="1"/>
  <c r="R2145" i="2" s="1"/>
  <c r="Z2146" i="2"/>
  <c r="AA2146" i="2" s="1"/>
  <c r="R2146" i="2" s="1"/>
  <c r="Z2147" i="2"/>
  <c r="AA2147" i="2" s="1"/>
  <c r="R2147" i="2" s="1"/>
  <c r="Z2148" i="2"/>
  <c r="AA2148" i="2" s="1"/>
  <c r="R2148" i="2" s="1"/>
  <c r="Z2149" i="2"/>
  <c r="AA2149" i="2" s="1"/>
  <c r="R2149" i="2" s="1"/>
  <c r="Z2150" i="2"/>
  <c r="AA2150" i="2" s="1"/>
  <c r="R2150" i="2" s="1"/>
  <c r="Z2151" i="2"/>
  <c r="AA2151" i="2" s="1"/>
  <c r="R2151" i="2" s="1"/>
  <c r="Z2152" i="2"/>
  <c r="AA2152" i="2" s="1"/>
  <c r="R2152" i="2" s="1"/>
  <c r="Z2153" i="2"/>
  <c r="AA2153" i="2" s="1"/>
  <c r="R2153" i="2" s="1"/>
  <c r="Z2154" i="2"/>
  <c r="AA2154" i="2" s="1"/>
  <c r="R2154" i="2" s="1"/>
  <c r="Z2155" i="2"/>
  <c r="AA2155" i="2" s="1"/>
  <c r="R2155" i="2" s="1"/>
  <c r="Z2156" i="2"/>
  <c r="AA2156" i="2" s="1"/>
  <c r="R2156" i="2" s="1"/>
  <c r="Z2157" i="2"/>
  <c r="AA2157" i="2" s="1"/>
  <c r="R2157" i="2" s="1"/>
  <c r="Z2158" i="2"/>
  <c r="AA2158" i="2" s="1"/>
  <c r="R2158" i="2" s="1"/>
  <c r="Z2159" i="2"/>
  <c r="AA2159" i="2" s="1"/>
  <c r="R2159" i="2" s="1"/>
  <c r="Z2160" i="2"/>
  <c r="AA2160" i="2" s="1"/>
  <c r="R2160" i="2" s="1"/>
  <c r="Z2161" i="2"/>
  <c r="AA2161" i="2" s="1"/>
  <c r="R2161" i="2" s="1"/>
  <c r="Z2162" i="2"/>
  <c r="AA2162" i="2" s="1"/>
  <c r="R2162" i="2" s="1"/>
  <c r="Z2163" i="2"/>
  <c r="AA2163" i="2" s="1"/>
  <c r="R2163" i="2" s="1"/>
  <c r="Z2164" i="2"/>
  <c r="AA2164" i="2" s="1"/>
  <c r="R2164" i="2" s="1"/>
  <c r="Z2165" i="2"/>
  <c r="AA2165" i="2" s="1"/>
  <c r="R2165" i="2" s="1"/>
  <c r="Z2166" i="2"/>
  <c r="AA2166" i="2" s="1"/>
  <c r="R2166" i="2" s="1"/>
  <c r="Z2167" i="2"/>
  <c r="AA2167" i="2" s="1"/>
  <c r="R2167" i="2" s="1"/>
  <c r="Z2168" i="2"/>
  <c r="AA2168" i="2" s="1"/>
  <c r="R2168" i="2" s="1"/>
  <c r="Z2169" i="2"/>
  <c r="AA2169" i="2" s="1"/>
  <c r="R2169" i="2" s="1"/>
  <c r="Z2170" i="2"/>
  <c r="AA2170" i="2" s="1"/>
  <c r="R2170" i="2" s="1"/>
  <c r="Z2171" i="2"/>
  <c r="AA2171" i="2" s="1"/>
  <c r="R2171" i="2" s="1"/>
  <c r="Z2172" i="2"/>
  <c r="AA2172" i="2" s="1"/>
  <c r="R2172" i="2" s="1"/>
  <c r="Z2173" i="2"/>
  <c r="AA2173" i="2" s="1"/>
  <c r="R2173" i="2" s="1"/>
  <c r="Z2174" i="2"/>
  <c r="AA2174" i="2" s="1"/>
  <c r="R2174" i="2" s="1"/>
  <c r="Z2175" i="2"/>
  <c r="AA2175" i="2" s="1"/>
  <c r="R2175" i="2" s="1"/>
  <c r="Z2176" i="2"/>
  <c r="AA2176" i="2" s="1"/>
  <c r="R2176" i="2" s="1"/>
  <c r="Z2177" i="2"/>
  <c r="AA2177" i="2" s="1"/>
  <c r="R2177" i="2" s="1"/>
  <c r="Z2178" i="2"/>
  <c r="AA2178" i="2" s="1"/>
  <c r="R2178" i="2" s="1"/>
  <c r="Z2179" i="2"/>
  <c r="AA2179" i="2" s="1"/>
  <c r="R2179" i="2" s="1"/>
  <c r="Z2180" i="2"/>
  <c r="AA2180" i="2" s="1"/>
  <c r="R2180" i="2" s="1"/>
  <c r="Z2181" i="2"/>
  <c r="AA2181" i="2" s="1"/>
  <c r="R2181" i="2" s="1"/>
  <c r="Z2182" i="2"/>
  <c r="AA2182" i="2" s="1"/>
  <c r="R2182" i="2" s="1"/>
  <c r="Z2183" i="2"/>
  <c r="AA2183" i="2" s="1"/>
  <c r="R2183" i="2" s="1"/>
  <c r="Z2184" i="2"/>
  <c r="AA2184" i="2" s="1"/>
  <c r="R2184" i="2" s="1"/>
  <c r="Z2185" i="2"/>
  <c r="AA2185" i="2" s="1"/>
  <c r="R2185" i="2" s="1"/>
  <c r="Z2186" i="2"/>
  <c r="AA2186" i="2" s="1"/>
  <c r="R2186" i="2" s="1"/>
  <c r="Z2187" i="2"/>
  <c r="AA2187" i="2" s="1"/>
  <c r="R2187" i="2" s="1"/>
  <c r="Z2188" i="2"/>
  <c r="AA2188" i="2" s="1"/>
  <c r="R2188" i="2" s="1"/>
  <c r="Z2189" i="2"/>
  <c r="AA2189" i="2" s="1"/>
  <c r="R2189" i="2" s="1"/>
  <c r="Z2190" i="2"/>
  <c r="AA2190" i="2" s="1"/>
  <c r="R2190" i="2" s="1"/>
  <c r="Z2191" i="2"/>
  <c r="AA2191" i="2" s="1"/>
  <c r="R2191" i="2" s="1"/>
  <c r="Z2192" i="2"/>
  <c r="AA2192" i="2" s="1"/>
  <c r="R2192" i="2" s="1"/>
  <c r="Z2193" i="2"/>
  <c r="AA2193" i="2" s="1"/>
  <c r="R2193" i="2" s="1"/>
  <c r="Z2194" i="2"/>
  <c r="AA2194" i="2" s="1"/>
  <c r="R2194" i="2" s="1"/>
  <c r="Z2195" i="2"/>
  <c r="AA2195" i="2" s="1"/>
  <c r="R2195" i="2" s="1"/>
  <c r="Z2196" i="2"/>
  <c r="AA2196" i="2" s="1"/>
  <c r="R2196" i="2" s="1"/>
  <c r="Z2197" i="2"/>
  <c r="AA2197" i="2" s="1"/>
  <c r="R2197" i="2" s="1"/>
  <c r="Z2198" i="2"/>
  <c r="AA2198" i="2" s="1"/>
  <c r="R2198" i="2" s="1"/>
  <c r="Z2199" i="2"/>
  <c r="AA2199" i="2" s="1"/>
  <c r="R2199" i="2" s="1"/>
  <c r="Z2200" i="2"/>
  <c r="AA2200" i="2" s="1"/>
  <c r="R2200" i="2" s="1"/>
  <c r="Z2201" i="2"/>
  <c r="AA2201" i="2" s="1"/>
  <c r="R2201" i="2" s="1"/>
  <c r="Z2202" i="2"/>
  <c r="AA2202" i="2" s="1"/>
  <c r="R2202" i="2" s="1"/>
  <c r="Z2203" i="2"/>
  <c r="AA2203" i="2" s="1"/>
  <c r="R2203" i="2" s="1"/>
  <c r="Z2204" i="2"/>
  <c r="AA2204" i="2" s="1"/>
  <c r="R2204" i="2" s="1"/>
  <c r="Z2205" i="2"/>
  <c r="AA2205" i="2" s="1"/>
  <c r="R2205" i="2" s="1"/>
  <c r="Z2206" i="2"/>
  <c r="AA2206" i="2" s="1"/>
  <c r="R2206" i="2" s="1"/>
  <c r="Z2207" i="2"/>
  <c r="AA2207" i="2" s="1"/>
  <c r="R2207" i="2" s="1"/>
  <c r="Z2208" i="2"/>
  <c r="AA2208" i="2" s="1"/>
  <c r="R2208" i="2" s="1"/>
  <c r="Z2209" i="2"/>
  <c r="AA2209" i="2" s="1"/>
  <c r="R2209" i="2" s="1"/>
  <c r="Z2210" i="2"/>
  <c r="AA2210" i="2" s="1"/>
  <c r="R2210" i="2" s="1"/>
  <c r="Z2211" i="2"/>
  <c r="AA2211" i="2" s="1"/>
  <c r="R2211" i="2" s="1"/>
  <c r="Z2212" i="2"/>
  <c r="AA2212" i="2" s="1"/>
  <c r="R2212" i="2" s="1"/>
  <c r="Z2213" i="2"/>
  <c r="AA2213" i="2" s="1"/>
  <c r="R2213" i="2" s="1"/>
  <c r="Z2214" i="2"/>
  <c r="AA2214" i="2" s="1"/>
  <c r="R2214" i="2" s="1"/>
  <c r="Z2215" i="2"/>
  <c r="AA2215" i="2" s="1"/>
  <c r="R2215" i="2" s="1"/>
  <c r="Z2216" i="2"/>
  <c r="AA2216" i="2" s="1"/>
  <c r="R2216" i="2" s="1"/>
  <c r="Z2217" i="2"/>
  <c r="AA2217" i="2" s="1"/>
  <c r="R2217" i="2" s="1"/>
  <c r="Z2218" i="2"/>
  <c r="AA2218" i="2" s="1"/>
  <c r="R2218" i="2" s="1"/>
  <c r="Z2219" i="2"/>
  <c r="AA2219" i="2" s="1"/>
  <c r="R2219" i="2" s="1"/>
  <c r="Z2220" i="2"/>
  <c r="AA2220" i="2" s="1"/>
  <c r="R2220" i="2" s="1"/>
  <c r="Z2221" i="2"/>
  <c r="AA2221" i="2" s="1"/>
  <c r="R2221" i="2" s="1"/>
  <c r="Z2222" i="2"/>
  <c r="AA2222" i="2" s="1"/>
  <c r="R2222" i="2" s="1"/>
  <c r="Z2223" i="2"/>
  <c r="AA2223" i="2" s="1"/>
  <c r="R2223" i="2" s="1"/>
  <c r="Z2224" i="2"/>
  <c r="AA2224" i="2" s="1"/>
  <c r="R2224" i="2" s="1"/>
  <c r="Z2225" i="2"/>
  <c r="AA2225" i="2" s="1"/>
  <c r="R2225" i="2" s="1"/>
  <c r="Z2226" i="2"/>
  <c r="AA2226" i="2" s="1"/>
  <c r="R2226" i="2" s="1"/>
  <c r="Z2227" i="2"/>
  <c r="AA2227" i="2" s="1"/>
  <c r="R2227" i="2" s="1"/>
  <c r="Z2228" i="2"/>
  <c r="Z2229" i="2"/>
  <c r="Z2230" i="2"/>
  <c r="AA2230" i="2" s="1"/>
  <c r="R2230" i="2" s="1"/>
  <c r="Z2231" i="2"/>
  <c r="AA2231" i="2" s="1"/>
  <c r="R2231" i="2" s="1"/>
  <c r="Z2232" i="2"/>
  <c r="AA2232" i="2" s="1"/>
  <c r="R2232" i="2" s="1"/>
  <c r="Z2233" i="2"/>
  <c r="AA2233" i="2" s="1"/>
  <c r="R2233" i="2" s="1"/>
  <c r="Z2234" i="2"/>
  <c r="AA2234" i="2" s="1"/>
  <c r="R2234" i="2" s="1"/>
  <c r="Z2235" i="2"/>
  <c r="AA2235" i="2" s="1"/>
  <c r="R2235" i="2" s="1"/>
  <c r="Z2236" i="2"/>
  <c r="AA2236" i="2" s="1"/>
  <c r="R2236" i="2" s="1"/>
  <c r="Z2237" i="2"/>
  <c r="AA2237" i="2" s="1"/>
  <c r="R2237" i="2" s="1"/>
  <c r="Z2238" i="2"/>
  <c r="AA2238" i="2" s="1"/>
  <c r="R2238" i="2" s="1"/>
  <c r="Z2239" i="2"/>
  <c r="AA2239" i="2" s="1"/>
  <c r="R2239" i="2" s="1"/>
  <c r="Z2240" i="2"/>
  <c r="AA2240" i="2" s="1"/>
  <c r="R2240" i="2" s="1"/>
  <c r="Z2241" i="2"/>
  <c r="AA2241" i="2" s="1"/>
  <c r="R2241" i="2" s="1"/>
  <c r="Z2242" i="2"/>
  <c r="AA2242" i="2" s="1"/>
  <c r="R2242" i="2" s="1"/>
  <c r="Z2243" i="2"/>
  <c r="AA2243" i="2" s="1"/>
  <c r="R2243" i="2" s="1"/>
  <c r="Z2244" i="2"/>
  <c r="AA2244" i="2" s="1"/>
  <c r="R2244" i="2" s="1"/>
  <c r="Z2245" i="2"/>
  <c r="AA2245" i="2" s="1"/>
  <c r="R2245" i="2" s="1"/>
  <c r="Z2246" i="2"/>
  <c r="AA2246" i="2" s="1"/>
  <c r="R2246" i="2" s="1"/>
  <c r="Z2247" i="2"/>
  <c r="AA2247" i="2" s="1"/>
  <c r="R2247" i="2" s="1"/>
  <c r="Z2248" i="2"/>
  <c r="AA2248" i="2" s="1"/>
  <c r="R2248" i="2" s="1"/>
  <c r="Z2249" i="2"/>
  <c r="AA2249" i="2" s="1"/>
  <c r="R2249" i="2" s="1"/>
  <c r="Z2250" i="2"/>
  <c r="AA2250" i="2" s="1"/>
  <c r="R2250" i="2" s="1"/>
  <c r="Z2251" i="2"/>
  <c r="AA2251" i="2" s="1"/>
  <c r="R2251" i="2" s="1"/>
  <c r="Z2252" i="2"/>
  <c r="AA2252" i="2" s="1"/>
  <c r="R2252" i="2" s="1"/>
  <c r="Z2253" i="2"/>
  <c r="AA2253" i="2" s="1"/>
  <c r="R2253" i="2" s="1"/>
  <c r="Z2254" i="2"/>
  <c r="AA2254" i="2" s="1"/>
  <c r="R2254" i="2" s="1"/>
  <c r="Z2255" i="2"/>
  <c r="AA2255" i="2" s="1"/>
  <c r="R2255" i="2" s="1"/>
  <c r="Z2256" i="2"/>
  <c r="AA2256" i="2" s="1"/>
  <c r="R2256" i="2" s="1"/>
  <c r="Z2257" i="2"/>
  <c r="AA2257" i="2" s="1"/>
  <c r="R2257" i="2" s="1"/>
  <c r="Z2258" i="2"/>
  <c r="AA2258" i="2" s="1"/>
  <c r="R2258" i="2" s="1"/>
  <c r="Z2259" i="2"/>
  <c r="AA2259" i="2" s="1"/>
  <c r="R2259" i="2" s="1"/>
  <c r="Z2260" i="2"/>
  <c r="AA2260" i="2" s="1"/>
  <c r="R2260" i="2" s="1"/>
  <c r="Z2261" i="2"/>
  <c r="AA2261" i="2" s="1"/>
  <c r="R2261" i="2" s="1"/>
  <c r="Z2262" i="2"/>
  <c r="AA2262" i="2" s="1"/>
  <c r="R2262" i="2" s="1"/>
  <c r="Z2263" i="2"/>
  <c r="AA2263" i="2" s="1"/>
  <c r="R2263" i="2" s="1"/>
  <c r="Z2264" i="2"/>
  <c r="AA2264" i="2" s="1"/>
  <c r="R2264" i="2" s="1"/>
  <c r="Z2265" i="2"/>
  <c r="AA2265" i="2" s="1"/>
  <c r="R2265" i="2" s="1"/>
  <c r="Z2266" i="2"/>
  <c r="AA2266" i="2" s="1"/>
  <c r="R2266" i="2" s="1"/>
  <c r="Z2267" i="2"/>
  <c r="AA2267" i="2" s="1"/>
  <c r="R2267" i="2" s="1"/>
  <c r="Z2268" i="2"/>
  <c r="AA2268" i="2" s="1"/>
  <c r="R2268" i="2" s="1"/>
  <c r="Z2269" i="2"/>
  <c r="AA2269" i="2" s="1"/>
  <c r="R2269" i="2" s="1"/>
  <c r="Z2270" i="2"/>
  <c r="AA2270" i="2" s="1"/>
  <c r="R2270" i="2" s="1"/>
  <c r="Z2271" i="2"/>
  <c r="AA2271" i="2" s="1"/>
  <c r="R2271" i="2" s="1"/>
  <c r="Z2272" i="2"/>
  <c r="AA2272" i="2" s="1"/>
  <c r="R2272" i="2" s="1"/>
  <c r="Z2273" i="2"/>
  <c r="AA2273" i="2" s="1"/>
  <c r="R2273" i="2" s="1"/>
  <c r="Z2274" i="2"/>
  <c r="AA2274" i="2" s="1"/>
  <c r="R2274" i="2" s="1"/>
  <c r="Z2275" i="2"/>
  <c r="AA2275" i="2" s="1"/>
  <c r="R2275" i="2" s="1"/>
  <c r="Z2276" i="2"/>
  <c r="AA2276" i="2" s="1"/>
  <c r="R2276" i="2" s="1"/>
  <c r="Z2277" i="2"/>
  <c r="AA2277" i="2" s="1"/>
  <c r="R2277" i="2" s="1"/>
  <c r="Z2278" i="2"/>
  <c r="AA2278" i="2" s="1"/>
  <c r="R2278" i="2" s="1"/>
  <c r="Z2279" i="2"/>
  <c r="AA2279" i="2" s="1"/>
  <c r="R2279" i="2" s="1"/>
  <c r="Z2280" i="2"/>
  <c r="AA2280" i="2" s="1"/>
  <c r="R2280" i="2" s="1"/>
  <c r="Z2281" i="2"/>
  <c r="AA2281" i="2" s="1"/>
  <c r="R2281" i="2" s="1"/>
  <c r="Z2282" i="2"/>
  <c r="AA2282" i="2" s="1"/>
  <c r="R2282" i="2" s="1"/>
  <c r="Z2283" i="2"/>
  <c r="AA2283" i="2" s="1"/>
  <c r="R2283" i="2" s="1"/>
  <c r="Z2284" i="2"/>
  <c r="AA2284" i="2" s="1"/>
  <c r="R2284" i="2" s="1"/>
  <c r="Z2285" i="2"/>
  <c r="AA2285" i="2" s="1"/>
  <c r="R2285" i="2" s="1"/>
  <c r="Z2286" i="2"/>
  <c r="AA2286" i="2" s="1"/>
  <c r="R2286" i="2" s="1"/>
  <c r="Z2287" i="2"/>
  <c r="AA2287" i="2" s="1"/>
  <c r="R2287" i="2" s="1"/>
  <c r="Z2288" i="2"/>
  <c r="AA2288" i="2" s="1"/>
  <c r="R2288" i="2" s="1"/>
  <c r="Z2289" i="2"/>
  <c r="AA2289" i="2" s="1"/>
  <c r="R2289" i="2" s="1"/>
  <c r="Z2290" i="2"/>
  <c r="AA2290" i="2" s="1"/>
  <c r="R2290" i="2" s="1"/>
  <c r="Z2291" i="2"/>
  <c r="AA2291" i="2" s="1"/>
  <c r="R2291" i="2" s="1"/>
  <c r="Z2292" i="2"/>
  <c r="AA2292" i="2" s="1"/>
  <c r="R2292" i="2" s="1"/>
  <c r="Z2293" i="2"/>
  <c r="AA2293" i="2" s="1"/>
  <c r="R2293" i="2" s="1"/>
  <c r="Z2294" i="2"/>
  <c r="AA2294" i="2" s="1"/>
  <c r="R2294" i="2" s="1"/>
  <c r="Z2295" i="2"/>
  <c r="AA2295" i="2" s="1"/>
  <c r="R2295" i="2" s="1"/>
  <c r="Z2296" i="2"/>
  <c r="AA2296" i="2" s="1"/>
  <c r="R2296" i="2" s="1"/>
  <c r="Z2297" i="2"/>
  <c r="AA2297" i="2" s="1"/>
  <c r="R2297" i="2" s="1"/>
  <c r="Z2298" i="2"/>
  <c r="AA2298" i="2" s="1"/>
  <c r="R2298" i="2" s="1"/>
  <c r="Z2299" i="2"/>
  <c r="AA2299" i="2" s="1"/>
  <c r="R2299" i="2" s="1"/>
  <c r="Z2300" i="2"/>
  <c r="AA2300" i="2" s="1"/>
  <c r="R2300" i="2" s="1"/>
  <c r="Z2301" i="2"/>
  <c r="AA2301" i="2" s="1"/>
  <c r="R2301" i="2" s="1"/>
  <c r="Z2302" i="2"/>
  <c r="AA2302" i="2" s="1"/>
  <c r="R2302" i="2" s="1"/>
  <c r="Z2303" i="2"/>
  <c r="AA2303" i="2" s="1"/>
  <c r="R2303" i="2" s="1"/>
  <c r="Z2304" i="2"/>
  <c r="AA2304" i="2" s="1"/>
  <c r="R2304" i="2" s="1"/>
  <c r="Z2305" i="2"/>
  <c r="AA2305" i="2" s="1"/>
  <c r="R2305" i="2" s="1"/>
  <c r="Z2306" i="2"/>
  <c r="Z2307" i="2"/>
  <c r="AA2307" i="2" s="1"/>
  <c r="R2307" i="2" s="1"/>
  <c r="Z2308" i="2"/>
  <c r="AA2308" i="2" s="1"/>
  <c r="R2308" i="2" s="1"/>
  <c r="Z2309" i="2"/>
  <c r="AA2309" i="2" s="1"/>
  <c r="R2309" i="2" s="1"/>
  <c r="Z2310" i="2"/>
  <c r="AA2310" i="2" s="1"/>
  <c r="R2310" i="2" s="1"/>
  <c r="Z2311" i="2"/>
  <c r="AA2311" i="2" s="1"/>
  <c r="R2311" i="2" s="1"/>
  <c r="Z2312" i="2"/>
  <c r="AA2312" i="2" s="1"/>
  <c r="R2312" i="2" s="1"/>
  <c r="Z2313" i="2"/>
  <c r="AA2313" i="2" s="1"/>
  <c r="R2313" i="2" s="1"/>
  <c r="Z2314" i="2"/>
  <c r="AA2314" i="2" s="1"/>
  <c r="R2314" i="2" s="1"/>
  <c r="Z2315" i="2"/>
  <c r="AA2315" i="2" s="1"/>
  <c r="R2315" i="2" s="1"/>
  <c r="Z2316" i="2"/>
  <c r="AA2316" i="2" s="1"/>
  <c r="R2316" i="2" s="1"/>
  <c r="Z2317" i="2"/>
  <c r="AA2317" i="2" s="1"/>
  <c r="R2317" i="2" s="1"/>
  <c r="Z2318" i="2"/>
  <c r="AA2318" i="2" s="1"/>
  <c r="R2318" i="2" s="1"/>
  <c r="Z2319" i="2"/>
  <c r="AA2319" i="2" s="1"/>
  <c r="R2319" i="2" s="1"/>
  <c r="Z2320" i="2"/>
  <c r="AA2320" i="2" s="1"/>
  <c r="R2320" i="2" s="1"/>
  <c r="Z2321" i="2"/>
  <c r="AA2321" i="2" s="1"/>
  <c r="R2321" i="2" s="1"/>
  <c r="Z2322" i="2"/>
  <c r="AA2322" i="2" s="1"/>
  <c r="R2322" i="2" s="1"/>
  <c r="Z2323" i="2"/>
  <c r="AA2323" i="2" s="1"/>
  <c r="R2323" i="2" s="1"/>
  <c r="Z2324" i="2"/>
  <c r="AA2324" i="2" s="1"/>
  <c r="R2324" i="2" s="1"/>
  <c r="Z2325" i="2"/>
  <c r="AA2325" i="2" s="1"/>
  <c r="R2325" i="2" s="1"/>
  <c r="Z2326" i="2"/>
  <c r="AA2326" i="2" s="1"/>
  <c r="R2326" i="2" s="1"/>
  <c r="Z2327" i="2"/>
  <c r="AA2327" i="2" s="1"/>
  <c r="R2327" i="2" s="1"/>
  <c r="Z2328" i="2"/>
  <c r="AA2328" i="2" s="1"/>
  <c r="R2328" i="2" s="1"/>
  <c r="Z2329" i="2"/>
  <c r="AA2329" i="2" s="1"/>
  <c r="R2329" i="2" s="1"/>
  <c r="Z2330" i="2"/>
  <c r="AA2330" i="2" s="1"/>
  <c r="R2330" i="2" s="1"/>
  <c r="Z2331" i="2"/>
  <c r="AA2331" i="2" s="1"/>
  <c r="R2331" i="2" s="1"/>
  <c r="Z2332" i="2"/>
  <c r="AA2332" i="2" s="1"/>
  <c r="R2332" i="2" s="1"/>
  <c r="Z2333" i="2"/>
  <c r="AA2333" i="2" s="1"/>
  <c r="R2333" i="2" s="1"/>
  <c r="Z2334" i="2"/>
  <c r="AA2334" i="2" s="1"/>
  <c r="R2334" i="2" s="1"/>
  <c r="Z2335" i="2"/>
  <c r="AA2335" i="2" s="1"/>
  <c r="R2335" i="2" s="1"/>
  <c r="Z2336" i="2"/>
  <c r="AA2336" i="2" s="1"/>
  <c r="R2336" i="2" s="1"/>
  <c r="Z2337" i="2"/>
  <c r="AA2337" i="2" s="1"/>
  <c r="R2337" i="2" s="1"/>
  <c r="Z2338" i="2"/>
  <c r="AA2338" i="2" s="1"/>
  <c r="R2338" i="2" s="1"/>
  <c r="Z2339" i="2"/>
  <c r="AA2339" i="2" s="1"/>
  <c r="R2339" i="2" s="1"/>
  <c r="Z2340" i="2"/>
  <c r="AA2340" i="2" s="1"/>
  <c r="R2340" i="2" s="1"/>
  <c r="Z2341" i="2"/>
  <c r="AA2341" i="2" s="1"/>
  <c r="R2341" i="2" s="1"/>
  <c r="Z2342" i="2"/>
  <c r="AA2342" i="2" s="1"/>
  <c r="R2342" i="2" s="1"/>
  <c r="Z2343" i="2"/>
  <c r="AA2343" i="2" s="1"/>
  <c r="R2343" i="2" s="1"/>
  <c r="Z2344" i="2"/>
  <c r="AA2344" i="2" s="1"/>
  <c r="R2344" i="2" s="1"/>
  <c r="Z2345" i="2"/>
  <c r="AA2345" i="2" s="1"/>
  <c r="R2345" i="2" s="1"/>
  <c r="Z2346" i="2"/>
  <c r="AA2346" i="2" s="1"/>
  <c r="R2346" i="2" s="1"/>
  <c r="Z2347" i="2"/>
  <c r="AA2347" i="2" s="1"/>
  <c r="R2347" i="2" s="1"/>
  <c r="Z2348" i="2"/>
  <c r="AA2348" i="2" s="1"/>
  <c r="R2348" i="2" s="1"/>
  <c r="Z2349" i="2"/>
  <c r="AA2349" i="2" s="1"/>
  <c r="R2349" i="2" s="1"/>
  <c r="Z2350" i="2"/>
  <c r="AA2350" i="2" s="1"/>
  <c r="R2350" i="2" s="1"/>
  <c r="Z2351" i="2"/>
  <c r="AA2351" i="2" s="1"/>
  <c r="R2351" i="2" s="1"/>
  <c r="Z2352" i="2"/>
  <c r="AA2352" i="2" s="1"/>
  <c r="R2352" i="2" s="1"/>
  <c r="Z2353" i="2"/>
  <c r="AA2353" i="2" s="1"/>
  <c r="R2353" i="2" s="1"/>
  <c r="Z2354" i="2"/>
  <c r="AA2354" i="2" s="1"/>
  <c r="R2354" i="2" s="1"/>
  <c r="Z2355" i="2"/>
  <c r="AA2355" i="2" s="1"/>
  <c r="R2355" i="2" s="1"/>
  <c r="Z2356" i="2"/>
  <c r="AA2356" i="2" s="1"/>
  <c r="R2356" i="2" s="1"/>
  <c r="Z2357" i="2"/>
  <c r="AA2357" i="2" s="1"/>
  <c r="R2357" i="2" s="1"/>
  <c r="Z2358" i="2"/>
  <c r="AA2358" i="2" s="1"/>
  <c r="R2358" i="2" s="1"/>
  <c r="Z2359" i="2"/>
  <c r="AA2359" i="2" s="1"/>
  <c r="R2359" i="2" s="1"/>
  <c r="Z2360" i="2"/>
  <c r="AA2360" i="2" s="1"/>
  <c r="R2360" i="2" s="1"/>
  <c r="Z2361" i="2"/>
  <c r="AA2361" i="2" s="1"/>
  <c r="R2361" i="2" s="1"/>
  <c r="Z2362" i="2"/>
  <c r="AA2362" i="2" s="1"/>
  <c r="R2362" i="2" s="1"/>
  <c r="Z2363" i="2"/>
  <c r="AA2363" i="2" s="1"/>
  <c r="R2363" i="2" s="1"/>
  <c r="Z2364" i="2"/>
  <c r="AA2364" i="2" s="1"/>
  <c r="R2364" i="2" s="1"/>
  <c r="Z2365" i="2"/>
  <c r="AA2365" i="2" s="1"/>
  <c r="R2365" i="2" s="1"/>
  <c r="Z2366" i="2"/>
  <c r="AA2366" i="2" s="1"/>
  <c r="R2366" i="2" s="1"/>
  <c r="Z2367" i="2"/>
  <c r="AA2367" i="2" s="1"/>
  <c r="R2367" i="2" s="1"/>
  <c r="Z2368" i="2"/>
  <c r="AA2368" i="2" s="1"/>
  <c r="R2368" i="2" s="1"/>
  <c r="Z2369" i="2"/>
  <c r="AA2369" i="2" s="1"/>
  <c r="R2369" i="2" s="1"/>
  <c r="Z2370" i="2"/>
  <c r="AA2370" i="2" s="1"/>
  <c r="R2370" i="2" s="1"/>
  <c r="Z2371" i="2"/>
  <c r="AA2371" i="2" s="1"/>
  <c r="R2371" i="2" s="1"/>
  <c r="Z2372" i="2"/>
  <c r="AA2372" i="2" s="1"/>
  <c r="R2372" i="2" s="1"/>
  <c r="Z2373" i="2"/>
  <c r="AA2373" i="2" s="1"/>
  <c r="R2373" i="2" s="1"/>
  <c r="Z2374" i="2"/>
  <c r="AA2374" i="2" s="1"/>
  <c r="R2374" i="2" s="1"/>
  <c r="Z2375" i="2"/>
  <c r="AA2375" i="2" s="1"/>
  <c r="R2375" i="2" s="1"/>
  <c r="Z2376" i="2"/>
  <c r="AA2376" i="2" s="1"/>
  <c r="R2376" i="2" s="1"/>
  <c r="Z2377" i="2"/>
  <c r="AA2377" i="2" s="1"/>
  <c r="R2377" i="2" s="1"/>
  <c r="Z2378" i="2"/>
  <c r="AA2378" i="2" s="1"/>
  <c r="R2378" i="2" s="1"/>
  <c r="Z2379" i="2"/>
  <c r="AA2379" i="2" s="1"/>
  <c r="R2379" i="2" s="1"/>
  <c r="Z2380" i="2"/>
  <c r="AA2380" i="2" s="1"/>
  <c r="R2380" i="2" s="1"/>
  <c r="Z2381" i="2"/>
  <c r="AA2381" i="2" s="1"/>
  <c r="R2381" i="2" s="1"/>
  <c r="Z2382" i="2"/>
  <c r="AA2382" i="2" s="1"/>
  <c r="R2382" i="2" s="1"/>
  <c r="Z2383" i="2"/>
  <c r="AA2383" i="2" s="1"/>
  <c r="R2383" i="2" s="1"/>
  <c r="Z2384" i="2"/>
  <c r="AA2384" i="2" s="1"/>
  <c r="R2384" i="2" s="1"/>
  <c r="Z2385" i="2"/>
  <c r="AA2385" i="2" s="1"/>
  <c r="R2385" i="2" s="1"/>
  <c r="Z2386" i="2"/>
  <c r="AA2386" i="2" s="1"/>
  <c r="R2386" i="2" s="1"/>
  <c r="Z2387" i="2"/>
  <c r="AA2387" i="2" s="1"/>
  <c r="R2387" i="2" s="1"/>
  <c r="Z2388" i="2"/>
  <c r="AA2388" i="2" s="1"/>
  <c r="R2388" i="2" s="1"/>
  <c r="Z2389" i="2"/>
  <c r="AA2389" i="2" s="1"/>
  <c r="R2389" i="2" s="1"/>
  <c r="Z2390" i="2"/>
  <c r="AA2390" i="2" s="1"/>
  <c r="R2390" i="2" s="1"/>
  <c r="Z2391" i="2"/>
  <c r="AA2391" i="2" s="1"/>
  <c r="R2391" i="2" s="1"/>
  <c r="Z2392" i="2"/>
  <c r="AA2392" i="2" s="1"/>
  <c r="R2392" i="2" s="1"/>
  <c r="Z2393" i="2"/>
  <c r="AA2393" i="2" s="1"/>
  <c r="R2393" i="2" s="1"/>
  <c r="Z2394" i="2"/>
  <c r="AA2394" i="2" s="1"/>
  <c r="R2394" i="2" s="1"/>
  <c r="Z2395" i="2"/>
  <c r="AA2395" i="2" s="1"/>
  <c r="R2395" i="2" s="1"/>
  <c r="Z2396" i="2"/>
  <c r="AA2396" i="2" s="1"/>
  <c r="R2396" i="2" s="1"/>
  <c r="Z2397" i="2"/>
  <c r="AA2397" i="2" s="1"/>
  <c r="R2397" i="2" s="1"/>
  <c r="Z2398" i="2"/>
  <c r="AA2398" i="2" s="1"/>
  <c r="R2398" i="2" s="1"/>
  <c r="Z2399" i="2"/>
  <c r="AA2399" i="2" s="1"/>
  <c r="R2399" i="2" s="1"/>
  <c r="Z2400" i="2"/>
  <c r="AA2400" i="2" s="1"/>
  <c r="R2400" i="2" s="1"/>
  <c r="Z2401" i="2"/>
  <c r="AA2401" i="2" s="1"/>
  <c r="R2401" i="2" s="1"/>
  <c r="Z2402" i="2"/>
  <c r="Z2403" i="2"/>
  <c r="AA2403" i="2" s="1"/>
  <c r="R2403" i="2" s="1"/>
  <c r="Z2404" i="2"/>
  <c r="AA2404" i="2" s="1"/>
  <c r="R2404" i="2" s="1"/>
  <c r="Z2405" i="2"/>
  <c r="AA2405" i="2" s="1"/>
  <c r="R2405" i="2" s="1"/>
  <c r="Z2406" i="2"/>
  <c r="AA2406" i="2" s="1"/>
  <c r="R2406" i="2" s="1"/>
  <c r="Z2407" i="2"/>
  <c r="AA2407" i="2" s="1"/>
  <c r="R2407" i="2" s="1"/>
  <c r="Z2408" i="2"/>
  <c r="AA2408" i="2" s="1"/>
  <c r="R2408" i="2" s="1"/>
  <c r="Z2409" i="2"/>
  <c r="AA2409" i="2" s="1"/>
  <c r="R2409" i="2" s="1"/>
  <c r="Z2410" i="2"/>
  <c r="AA2410" i="2" s="1"/>
  <c r="R2410" i="2" s="1"/>
  <c r="Z2411" i="2"/>
  <c r="AA2411" i="2" s="1"/>
  <c r="R2411" i="2" s="1"/>
  <c r="Z2412" i="2"/>
  <c r="AA2412" i="2" s="1"/>
  <c r="R2412" i="2" s="1"/>
  <c r="Z2413" i="2"/>
  <c r="AA2413" i="2" s="1"/>
  <c r="R2413" i="2" s="1"/>
  <c r="Z2414" i="2"/>
  <c r="AA2414" i="2" s="1"/>
  <c r="R2414" i="2" s="1"/>
  <c r="Z2415" i="2"/>
  <c r="AA2415" i="2" s="1"/>
  <c r="R2415" i="2" s="1"/>
  <c r="Z2416" i="2"/>
  <c r="AA2416" i="2" s="1"/>
  <c r="R2416" i="2" s="1"/>
  <c r="Z2417" i="2"/>
  <c r="AA2417" i="2" s="1"/>
  <c r="R2417" i="2" s="1"/>
  <c r="Z2418" i="2"/>
  <c r="AA2418" i="2" s="1"/>
  <c r="R2418" i="2" s="1"/>
  <c r="Z2419" i="2"/>
  <c r="AA2419" i="2" s="1"/>
  <c r="R2419" i="2" s="1"/>
  <c r="Z2420" i="2"/>
  <c r="AA2420" i="2" s="1"/>
  <c r="R2420" i="2" s="1"/>
  <c r="Z2421" i="2"/>
  <c r="AA2421" i="2" s="1"/>
  <c r="R2421" i="2" s="1"/>
  <c r="Z2422" i="2"/>
  <c r="AA2422" i="2" s="1"/>
  <c r="R2422" i="2" s="1"/>
  <c r="Z2423" i="2"/>
  <c r="AA2423" i="2" s="1"/>
  <c r="R2423" i="2" s="1"/>
  <c r="Z2424" i="2"/>
  <c r="AA2424" i="2" s="1"/>
  <c r="R2424" i="2" s="1"/>
  <c r="Z2425" i="2"/>
  <c r="AA2425" i="2" s="1"/>
  <c r="R2425" i="2" s="1"/>
  <c r="Z2426" i="2"/>
  <c r="AA2426" i="2" s="1"/>
  <c r="R2426" i="2" s="1"/>
  <c r="Z2427" i="2"/>
  <c r="AA2427" i="2" s="1"/>
  <c r="R2427" i="2" s="1"/>
  <c r="Z2428" i="2"/>
  <c r="AA2428" i="2" s="1"/>
  <c r="R2428" i="2" s="1"/>
  <c r="Z2429" i="2"/>
  <c r="AA2429" i="2" s="1"/>
  <c r="R2429" i="2" s="1"/>
  <c r="Z2430" i="2"/>
  <c r="AA2430" i="2" s="1"/>
  <c r="R2430" i="2" s="1"/>
  <c r="Z2431" i="2"/>
  <c r="AA2431" i="2" s="1"/>
  <c r="R2431" i="2" s="1"/>
  <c r="Z2432" i="2"/>
  <c r="AA2432" i="2" s="1"/>
  <c r="R2432" i="2" s="1"/>
  <c r="Z2433" i="2"/>
  <c r="AA2433" i="2" s="1"/>
  <c r="R2433" i="2" s="1"/>
  <c r="Z2434" i="2"/>
  <c r="AA2434" i="2" s="1"/>
  <c r="R2434" i="2" s="1"/>
  <c r="Z2435" i="2"/>
  <c r="AA2435" i="2" s="1"/>
  <c r="R2435" i="2" s="1"/>
  <c r="Z2436" i="2"/>
  <c r="AA2436" i="2" s="1"/>
  <c r="R2436" i="2" s="1"/>
  <c r="Z2437" i="2"/>
  <c r="AA2437" i="2" s="1"/>
  <c r="R2437" i="2" s="1"/>
  <c r="Z2438" i="2"/>
  <c r="AA2438" i="2" s="1"/>
  <c r="R2438" i="2" s="1"/>
  <c r="Z2439" i="2"/>
  <c r="AA2439" i="2" s="1"/>
  <c r="R2439" i="2" s="1"/>
  <c r="Z2440" i="2"/>
  <c r="AA2440" i="2" s="1"/>
  <c r="R2440" i="2" s="1"/>
  <c r="Z2441" i="2"/>
  <c r="AA2441" i="2" s="1"/>
  <c r="R2441" i="2" s="1"/>
  <c r="Z2442" i="2"/>
  <c r="AA2442" i="2" s="1"/>
  <c r="R2442" i="2" s="1"/>
  <c r="Z2443" i="2"/>
  <c r="AA2443" i="2" s="1"/>
  <c r="R2443" i="2" s="1"/>
  <c r="Z2444" i="2"/>
  <c r="AA2444" i="2" s="1"/>
  <c r="R2444" i="2" s="1"/>
  <c r="Z2445" i="2"/>
  <c r="AA2445" i="2" s="1"/>
  <c r="R2445" i="2" s="1"/>
  <c r="Z2446" i="2"/>
  <c r="AA2446" i="2" s="1"/>
  <c r="R2446" i="2" s="1"/>
  <c r="Z2447" i="2"/>
  <c r="AA2447" i="2" s="1"/>
  <c r="R2447" i="2" s="1"/>
  <c r="Z2448" i="2"/>
  <c r="AA2448" i="2" s="1"/>
  <c r="R2448" i="2" s="1"/>
  <c r="Z2449" i="2"/>
  <c r="AA2449" i="2" s="1"/>
  <c r="R2449" i="2" s="1"/>
  <c r="Z2450" i="2"/>
  <c r="AA2450" i="2" s="1"/>
  <c r="R2450" i="2" s="1"/>
  <c r="Z2451" i="2"/>
  <c r="AA2451" i="2" s="1"/>
  <c r="R2451" i="2" s="1"/>
  <c r="Z2452" i="2"/>
  <c r="AA2452" i="2" s="1"/>
  <c r="R2452" i="2" s="1"/>
  <c r="Z2453" i="2"/>
  <c r="AA2453" i="2" s="1"/>
  <c r="R2453" i="2" s="1"/>
  <c r="Z2454" i="2"/>
  <c r="AA2454" i="2" s="1"/>
  <c r="R2454" i="2" s="1"/>
  <c r="Z2455" i="2"/>
  <c r="AA2455" i="2" s="1"/>
  <c r="R2455" i="2" s="1"/>
  <c r="Z2456" i="2"/>
  <c r="AA2456" i="2" s="1"/>
  <c r="R2456" i="2" s="1"/>
  <c r="Z2457" i="2"/>
  <c r="AA2457" i="2" s="1"/>
  <c r="R2457" i="2" s="1"/>
  <c r="Z2458" i="2"/>
  <c r="AA2458" i="2" s="1"/>
  <c r="R2458" i="2" s="1"/>
  <c r="Z2459" i="2"/>
  <c r="AA2459" i="2" s="1"/>
  <c r="R2459" i="2" s="1"/>
  <c r="Z2460" i="2"/>
  <c r="AA2460" i="2" s="1"/>
  <c r="R2460" i="2" s="1"/>
  <c r="Z2461" i="2"/>
  <c r="AA2461" i="2" s="1"/>
  <c r="R2461" i="2" s="1"/>
  <c r="Z2462" i="2"/>
  <c r="AA2462" i="2" s="1"/>
  <c r="R2462" i="2" s="1"/>
  <c r="Z2463" i="2"/>
  <c r="AA2463" i="2" s="1"/>
  <c r="R2463" i="2" s="1"/>
  <c r="Z2464" i="2"/>
  <c r="AA2464" i="2" s="1"/>
  <c r="R2464" i="2" s="1"/>
  <c r="Z2465" i="2"/>
  <c r="AA2465" i="2" s="1"/>
  <c r="R2465" i="2" s="1"/>
  <c r="Z2466" i="2"/>
  <c r="AA2466" i="2" s="1"/>
  <c r="R2466" i="2" s="1"/>
  <c r="Z2467" i="2"/>
  <c r="AA2467" i="2" s="1"/>
  <c r="R2467" i="2" s="1"/>
  <c r="Z2468" i="2"/>
  <c r="AA2468" i="2" s="1"/>
  <c r="R2468" i="2" s="1"/>
  <c r="Z2469" i="2"/>
  <c r="AA2469" i="2" s="1"/>
  <c r="R2469" i="2" s="1"/>
  <c r="Z2470" i="2"/>
  <c r="AA2470" i="2" s="1"/>
  <c r="R2470" i="2" s="1"/>
  <c r="Z2471" i="2"/>
  <c r="AA2471" i="2" s="1"/>
  <c r="R2471" i="2" s="1"/>
  <c r="Z2472" i="2"/>
  <c r="AA2472" i="2" s="1"/>
  <c r="R2472" i="2" s="1"/>
  <c r="Z2473" i="2"/>
  <c r="AA2473" i="2" s="1"/>
  <c r="R2473" i="2" s="1"/>
  <c r="Z2474" i="2"/>
  <c r="AA2474" i="2" s="1"/>
  <c r="R2474" i="2" s="1"/>
  <c r="Z2475" i="2"/>
  <c r="AA2475" i="2" s="1"/>
  <c r="R2475" i="2" s="1"/>
  <c r="Z2476" i="2"/>
  <c r="AA2476" i="2" s="1"/>
  <c r="R2476" i="2" s="1"/>
  <c r="Z2477" i="2"/>
  <c r="AA2477" i="2" s="1"/>
  <c r="R2477" i="2" s="1"/>
  <c r="Z2478" i="2"/>
  <c r="AA2478" i="2" s="1"/>
  <c r="R2478" i="2" s="1"/>
  <c r="Z2479" i="2"/>
  <c r="AA2479" i="2" s="1"/>
  <c r="R2479" i="2" s="1"/>
  <c r="Z2480" i="2"/>
  <c r="AA2480" i="2" s="1"/>
  <c r="R2480" i="2" s="1"/>
  <c r="Z2481" i="2"/>
  <c r="AA2481" i="2" s="1"/>
  <c r="R2481" i="2" s="1"/>
  <c r="Z2482" i="2"/>
  <c r="AA2482" i="2" s="1"/>
  <c r="R2482" i="2" s="1"/>
  <c r="Z2483" i="2"/>
  <c r="AA2483" i="2" s="1"/>
  <c r="R2483" i="2" s="1"/>
  <c r="Z2484" i="2"/>
  <c r="AA2484" i="2" s="1"/>
  <c r="R2484" i="2" s="1"/>
  <c r="Z2485" i="2"/>
  <c r="AA2485" i="2" s="1"/>
  <c r="R2485" i="2" s="1"/>
  <c r="Z2486" i="2"/>
  <c r="AA2486" i="2" s="1"/>
  <c r="R2486" i="2" s="1"/>
  <c r="Z2487" i="2"/>
  <c r="AA2487" i="2" s="1"/>
  <c r="R2487" i="2" s="1"/>
  <c r="Z2488" i="2"/>
  <c r="AA2488" i="2" s="1"/>
  <c r="R2488" i="2" s="1"/>
  <c r="Z2489" i="2"/>
  <c r="AA2489" i="2" s="1"/>
  <c r="R2489" i="2" s="1"/>
  <c r="Z2490" i="2"/>
  <c r="AA2490" i="2" s="1"/>
  <c r="R2490" i="2" s="1"/>
  <c r="Z2491" i="2"/>
  <c r="AA2491" i="2" s="1"/>
  <c r="R2491" i="2" s="1"/>
  <c r="Z2492" i="2"/>
  <c r="AA2492" i="2" s="1"/>
  <c r="R2492" i="2" s="1"/>
  <c r="Z2493" i="2"/>
  <c r="AA2493" i="2" s="1"/>
  <c r="R2493" i="2" s="1"/>
  <c r="Z2494" i="2"/>
  <c r="AA2494" i="2" s="1"/>
  <c r="R2494" i="2" s="1"/>
  <c r="Z2495" i="2"/>
  <c r="AA2495" i="2" s="1"/>
  <c r="R2495" i="2" s="1"/>
  <c r="Z2496" i="2"/>
  <c r="AA2496" i="2" s="1"/>
  <c r="R2496" i="2" s="1"/>
  <c r="Z2497" i="2"/>
  <c r="AA2497" i="2" s="1"/>
  <c r="R2497" i="2" s="1"/>
  <c r="Z2498" i="2"/>
  <c r="AA2498" i="2" s="1"/>
  <c r="R2498" i="2" s="1"/>
  <c r="Z2499" i="2"/>
  <c r="AA2499" i="2" s="1"/>
  <c r="R2499" i="2" s="1"/>
  <c r="Z2500" i="2"/>
  <c r="AA2500" i="2" s="1"/>
  <c r="R2500" i="2" s="1"/>
  <c r="Z2501" i="2"/>
  <c r="AA2501" i="2" s="1"/>
  <c r="R2501" i="2" s="1"/>
  <c r="Z2502" i="2"/>
  <c r="AA2502" i="2" s="1"/>
  <c r="R2502" i="2" s="1"/>
  <c r="Z2503" i="2"/>
  <c r="AA2503" i="2" s="1"/>
  <c r="R2503" i="2" s="1"/>
  <c r="Z2504" i="2"/>
  <c r="AA2504" i="2" s="1"/>
  <c r="R2504" i="2" s="1"/>
  <c r="Z2505" i="2"/>
  <c r="AA2505" i="2" s="1"/>
  <c r="R2505" i="2" s="1"/>
  <c r="Z2506" i="2"/>
  <c r="AA2506" i="2" s="1"/>
  <c r="R2506" i="2" s="1"/>
  <c r="Z2507" i="2"/>
  <c r="AA2507" i="2" s="1"/>
  <c r="R2507" i="2" s="1"/>
  <c r="Z2508" i="2"/>
  <c r="AA2508" i="2" s="1"/>
  <c r="R2508" i="2" s="1"/>
  <c r="Z2509" i="2"/>
  <c r="AA2509" i="2" s="1"/>
  <c r="R2509" i="2" s="1"/>
  <c r="Z2510" i="2"/>
  <c r="AA2510" i="2" s="1"/>
  <c r="R2510" i="2" s="1"/>
  <c r="Z2511" i="2"/>
  <c r="AA2511" i="2" s="1"/>
  <c r="R2511" i="2" s="1"/>
  <c r="Z2512" i="2"/>
  <c r="AA2512" i="2" s="1"/>
  <c r="R2512" i="2" s="1"/>
  <c r="Z2513" i="2"/>
  <c r="AA2513" i="2" s="1"/>
  <c r="R2513" i="2" s="1"/>
  <c r="Z2514" i="2"/>
  <c r="AA2514" i="2" s="1"/>
  <c r="R2514" i="2" s="1"/>
  <c r="Z2515" i="2"/>
  <c r="AA2515" i="2" s="1"/>
  <c r="R2515" i="2" s="1"/>
  <c r="Z2516" i="2"/>
  <c r="AA2516" i="2" s="1"/>
  <c r="R2516" i="2" s="1"/>
  <c r="Z2517" i="2"/>
  <c r="AA2517" i="2" s="1"/>
  <c r="R2517" i="2" s="1"/>
  <c r="Z2518" i="2"/>
  <c r="AA2518" i="2" s="1"/>
  <c r="R2518" i="2" s="1"/>
  <c r="Z2519" i="2"/>
  <c r="AA2519" i="2" s="1"/>
  <c r="R2519" i="2" s="1"/>
  <c r="Z2520" i="2"/>
  <c r="AA2520" i="2" s="1"/>
  <c r="R2520" i="2" s="1"/>
  <c r="Z2521" i="2"/>
  <c r="AA2521" i="2" s="1"/>
  <c r="R2521" i="2" s="1"/>
  <c r="Z2522" i="2"/>
  <c r="AA2522" i="2" s="1"/>
  <c r="R2522" i="2" s="1"/>
  <c r="Z2523" i="2"/>
  <c r="AA2523" i="2" s="1"/>
  <c r="R2523" i="2" s="1"/>
  <c r="Z2524" i="2"/>
  <c r="AA2524" i="2" s="1"/>
  <c r="R2524" i="2" s="1"/>
  <c r="Z2525" i="2"/>
  <c r="AA2525" i="2" s="1"/>
  <c r="R2525" i="2" s="1"/>
  <c r="Z2526" i="2"/>
  <c r="AA2526" i="2" s="1"/>
  <c r="R2526" i="2" s="1"/>
  <c r="Z2527" i="2"/>
  <c r="AA2527" i="2" s="1"/>
  <c r="R2527" i="2" s="1"/>
  <c r="Z2528" i="2"/>
  <c r="AA2528" i="2" s="1"/>
  <c r="R2528" i="2" s="1"/>
  <c r="Z2529" i="2"/>
  <c r="AA2529" i="2" s="1"/>
  <c r="R2529" i="2" s="1"/>
  <c r="Z2530" i="2"/>
  <c r="AA2530" i="2" s="1"/>
  <c r="R2530" i="2" s="1"/>
  <c r="Z2531" i="2"/>
  <c r="AA2531" i="2" s="1"/>
  <c r="R2531" i="2" s="1"/>
  <c r="Z2532" i="2"/>
  <c r="AA2532" i="2" s="1"/>
  <c r="R2532" i="2" s="1"/>
  <c r="Z2533" i="2"/>
  <c r="AA2533" i="2" s="1"/>
  <c r="R2533" i="2" s="1"/>
  <c r="Z2534" i="2"/>
  <c r="AA2534" i="2" s="1"/>
  <c r="R2534" i="2" s="1"/>
  <c r="Z2535" i="2"/>
  <c r="AA2535" i="2" s="1"/>
  <c r="R2535" i="2" s="1"/>
  <c r="Z2536" i="2"/>
  <c r="AA2536" i="2" s="1"/>
  <c r="R2536" i="2" s="1"/>
  <c r="Z2537" i="2"/>
  <c r="AA2537" i="2" s="1"/>
  <c r="R2537" i="2" s="1"/>
  <c r="Z2538" i="2"/>
  <c r="AA2538" i="2" s="1"/>
  <c r="R2538" i="2" s="1"/>
  <c r="Z2539" i="2"/>
  <c r="AA2539" i="2" s="1"/>
  <c r="R2539" i="2" s="1"/>
  <c r="Z2540" i="2"/>
  <c r="AA2540" i="2" s="1"/>
  <c r="R2540" i="2" s="1"/>
  <c r="Z2541" i="2"/>
  <c r="Z2542" i="2"/>
  <c r="AA2542" i="2" s="1"/>
  <c r="R2542" i="2" s="1"/>
  <c r="Z2543" i="2"/>
  <c r="AA2543" i="2" s="1"/>
  <c r="R2543" i="2" s="1"/>
  <c r="Z2544" i="2"/>
  <c r="AA2544" i="2" s="1"/>
  <c r="R2544" i="2" s="1"/>
  <c r="Z2545" i="2"/>
  <c r="AA2545" i="2" s="1"/>
  <c r="R2545" i="2" s="1"/>
  <c r="Z2546" i="2"/>
  <c r="AA2546" i="2" s="1"/>
  <c r="R2546" i="2" s="1"/>
  <c r="Z2547" i="2"/>
  <c r="AA2547" i="2" s="1"/>
  <c r="R2547" i="2" s="1"/>
  <c r="Z2548" i="2"/>
  <c r="AA2548" i="2" s="1"/>
  <c r="R2548" i="2" s="1"/>
  <c r="Z2549" i="2"/>
  <c r="AA2549" i="2" s="1"/>
  <c r="R2549" i="2" s="1"/>
  <c r="Z2550" i="2"/>
  <c r="AA2550" i="2" s="1"/>
  <c r="R2550" i="2" s="1"/>
  <c r="Z2551" i="2"/>
  <c r="AA2551" i="2" s="1"/>
  <c r="R2551" i="2" s="1"/>
  <c r="Z2552" i="2"/>
  <c r="AA2552" i="2" s="1"/>
  <c r="R2552" i="2" s="1"/>
  <c r="Z2553" i="2"/>
  <c r="AA2553" i="2" s="1"/>
  <c r="R2553" i="2" s="1"/>
  <c r="Z2554" i="2"/>
  <c r="AA2554" i="2" s="1"/>
  <c r="R2554" i="2" s="1"/>
  <c r="Z2555" i="2"/>
  <c r="AA2555" i="2" s="1"/>
  <c r="R2555" i="2" s="1"/>
  <c r="Z2556" i="2"/>
  <c r="AA2556" i="2" s="1"/>
  <c r="R2556" i="2" s="1"/>
  <c r="Z2557" i="2"/>
  <c r="AA2557" i="2" s="1"/>
  <c r="R2557" i="2" s="1"/>
  <c r="Z2558" i="2"/>
  <c r="AA2558" i="2" s="1"/>
  <c r="R2558" i="2" s="1"/>
  <c r="Z2559" i="2"/>
  <c r="AA2559" i="2" s="1"/>
  <c r="R2559" i="2" s="1"/>
  <c r="Z2560" i="2"/>
  <c r="AA2560" i="2" s="1"/>
  <c r="R2560" i="2" s="1"/>
  <c r="Z2561" i="2"/>
  <c r="AA2561" i="2" s="1"/>
  <c r="R2561" i="2" s="1"/>
  <c r="Z2562" i="2"/>
  <c r="AA2562" i="2" s="1"/>
  <c r="R2562" i="2" s="1"/>
  <c r="Z2563" i="2"/>
  <c r="AA2563" i="2" s="1"/>
  <c r="R2563" i="2" s="1"/>
  <c r="Z2564" i="2"/>
  <c r="AA2564" i="2" s="1"/>
  <c r="R2564" i="2" s="1"/>
  <c r="Z2565" i="2"/>
  <c r="AA2565" i="2" s="1"/>
  <c r="R2565" i="2" s="1"/>
  <c r="Z2566" i="2"/>
  <c r="AA2566" i="2" s="1"/>
  <c r="R2566" i="2" s="1"/>
  <c r="Z2567" i="2"/>
  <c r="AA2567" i="2" s="1"/>
  <c r="R2567" i="2" s="1"/>
  <c r="Z2568" i="2"/>
  <c r="AA2568" i="2" s="1"/>
  <c r="R2568" i="2" s="1"/>
  <c r="Z2569" i="2"/>
  <c r="AA2569" i="2" s="1"/>
  <c r="R2569" i="2" s="1"/>
  <c r="Z2570" i="2"/>
  <c r="AA2570" i="2" s="1"/>
  <c r="R2570" i="2" s="1"/>
  <c r="Z2571" i="2"/>
  <c r="AA2571" i="2" s="1"/>
  <c r="R2571" i="2" s="1"/>
  <c r="Z2572" i="2"/>
  <c r="AA2572" i="2" s="1"/>
  <c r="R2572" i="2" s="1"/>
  <c r="Z2573" i="2"/>
  <c r="AA2573" i="2" s="1"/>
  <c r="R2573" i="2" s="1"/>
  <c r="Z2574" i="2"/>
  <c r="AA2574" i="2" s="1"/>
  <c r="R2574" i="2" s="1"/>
  <c r="Z2575" i="2"/>
  <c r="AA2575" i="2" s="1"/>
  <c r="R2575" i="2" s="1"/>
  <c r="Z2576" i="2"/>
  <c r="AA2576" i="2" s="1"/>
  <c r="R2576" i="2" s="1"/>
  <c r="Z2577" i="2"/>
  <c r="AA2577" i="2" s="1"/>
  <c r="R2577" i="2" s="1"/>
  <c r="Z2578" i="2"/>
  <c r="AA2578" i="2" s="1"/>
  <c r="R2578" i="2" s="1"/>
  <c r="Z2579" i="2"/>
  <c r="AA2579" i="2" s="1"/>
  <c r="R2579" i="2" s="1"/>
  <c r="Z2580" i="2"/>
  <c r="AA2580" i="2" s="1"/>
  <c r="R2580" i="2" s="1"/>
  <c r="Z2581" i="2"/>
  <c r="AA2581" i="2" s="1"/>
  <c r="R2581" i="2" s="1"/>
  <c r="Z2582" i="2"/>
  <c r="AA2582" i="2" s="1"/>
  <c r="R2582" i="2" s="1"/>
  <c r="Z2583" i="2"/>
  <c r="AA2583" i="2" s="1"/>
  <c r="R2583" i="2" s="1"/>
  <c r="Z2584" i="2"/>
  <c r="AA2584" i="2" s="1"/>
  <c r="R2584" i="2" s="1"/>
  <c r="Z2585" i="2"/>
  <c r="AA2585" i="2" s="1"/>
  <c r="R2585" i="2" s="1"/>
  <c r="Z2586" i="2"/>
  <c r="AA2586" i="2" s="1"/>
  <c r="R2586" i="2" s="1"/>
  <c r="Z2587" i="2"/>
  <c r="AA2587" i="2" s="1"/>
  <c r="R2587" i="2" s="1"/>
  <c r="Z2588" i="2"/>
  <c r="AA2588" i="2" s="1"/>
  <c r="R2588" i="2" s="1"/>
  <c r="Z2589" i="2"/>
  <c r="AA2589" i="2" s="1"/>
  <c r="R2589" i="2" s="1"/>
  <c r="Z2590" i="2"/>
  <c r="AA2590" i="2" s="1"/>
  <c r="R2590" i="2" s="1"/>
  <c r="Z2591" i="2"/>
  <c r="AA2591" i="2" s="1"/>
  <c r="R2591" i="2" s="1"/>
  <c r="Z2592" i="2"/>
  <c r="AA2592" i="2" s="1"/>
  <c r="R2592" i="2" s="1"/>
  <c r="Z2593" i="2"/>
  <c r="AA2593" i="2" s="1"/>
  <c r="R2593" i="2" s="1"/>
  <c r="Z2594" i="2"/>
  <c r="AA2594" i="2" s="1"/>
  <c r="R2594" i="2" s="1"/>
  <c r="Z2595" i="2"/>
  <c r="AA2595" i="2" s="1"/>
  <c r="R2595" i="2" s="1"/>
  <c r="Z2596" i="2"/>
  <c r="AA2596" i="2" s="1"/>
  <c r="R2596" i="2" s="1"/>
  <c r="Z2597" i="2"/>
  <c r="AA2597" i="2" s="1"/>
  <c r="R2597" i="2" s="1"/>
  <c r="Z2598" i="2"/>
  <c r="AA2598" i="2" s="1"/>
  <c r="R2598" i="2" s="1"/>
  <c r="Z2599" i="2"/>
  <c r="AA2599" i="2" s="1"/>
  <c r="R2599" i="2" s="1"/>
  <c r="Z2600" i="2"/>
  <c r="AA2600" i="2" s="1"/>
  <c r="R2600" i="2" s="1"/>
  <c r="Z2601" i="2"/>
  <c r="AA2601" i="2" s="1"/>
  <c r="R2601" i="2" s="1"/>
  <c r="Z2602" i="2"/>
  <c r="AA2602" i="2" s="1"/>
  <c r="R2602" i="2" s="1"/>
  <c r="Z2603" i="2"/>
  <c r="AA2603" i="2" s="1"/>
  <c r="R2603" i="2" s="1"/>
  <c r="Z2604" i="2"/>
  <c r="AA2604" i="2" s="1"/>
  <c r="R2604" i="2" s="1"/>
  <c r="Z2605" i="2"/>
  <c r="AA2605" i="2" s="1"/>
  <c r="R2605" i="2" s="1"/>
  <c r="Z2606" i="2"/>
  <c r="AA2606" i="2" s="1"/>
  <c r="R2606" i="2" s="1"/>
  <c r="Z2607" i="2"/>
  <c r="AA2607" i="2" s="1"/>
  <c r="R2607" i="2" s="1"/>
  <c r="Z2608" i="2"/>
  <c r="AA2608" i="2" s="1"/>
  <c r="R2608" i="2" s="1"/>
  <c r="Z2609" i="2"/>
  <c r="AA2609" i="2" s="1"/>
  <c r="R2609" i="2" s="1"/>
  <c r="Z2610" i="2"/>
  <c r="AA2610" i="2" s="1"/>
  <c r="R2610" i="2" s="1"/>
  <c r="Z2611" i="2"/>
  <c r="AA2611" i="2" s="1"/>
  <c r="R2611" i="2" s="1"/>
  <c r="Z2612" i="2"/>
  <c r="AA2612" i="2" s="1"/>
  <c r="R2612" i="2" s="1"/>
  <c r="Z2613" i="2"/>
  <c r="AA2613" i="2" s="1"/>
  <c r="R2613" i="2" s="1"/>
  <c r="Z2614" i="2"/>
  <c r="AA2614" i="2" s="1"/>
  <c r="R2614" i="2" s="1"/>
  <c r="Z2615" i="2"/>
  <c r="AA2615" i="2" s="1"/>
  <c r="R2615" i="2" s="1"/>
  <c r="Z2616" i="2"/>
  <c r="AA2616" i="2" s="1"/>
  <c r="R2616" i="2" s="1"/>
  <c r="Z2617" i="2"/>
  <c r="Z2618" i="2"/>
  <c r="Z2619" i="2"/>
  <c r="Z2620" i="2"/>
  <c r="AA2620" i="2" s="1"/>
  <c r="R2620" i="2" s="1"/>
  <c r="Z2621" i="2"/>
  <c r="AA2621" i="2" s="1"/>
  <c r="R2621" i="2" s="1"/>
  <c r="Z2622" i="2"/>
  <c r="AA2622" i="2" s="1"/>
  <c r="R2622" i="2" s="1"/>
  <c r="Z2623" i="2"/>
  <c r="AA2623" i="2" s="1"/>
  <c r="R2623" i="2" s="1"/>
  <c r="Z2624" i="2"/>
  <c r="AA2624" i="2" s="1"/>
  <c r="R2624" i="2" s="1"/>
  <c r="Z2625" i="2"/>
  <c r="AA2625" i="2" s="1"/>
  <c r="R2625" i="2" s="1"/>
  <c r="Z2626" i="2"/>
  <c r="AA2626" i="2" s="1"/>
  <c r="R2626" i="2" s="1"/>
  <c r="Z2627" i="2"/>
  <c r="AA2627" i="2" s="1"/>
  <c r="R2627" i="2" s="1"/>
  <c r="Z2628" i="2"/>
  <c r="AA2628" i="2" s="1"/>
  <c r="R2628" i="2" s="1"/>
  <c r="Z2629" i="2"/>
  <c r="AA2629" i="2" s="1"/>
  <c r="R2629" i="2" s="1"/>
  <c r="Z2630" i="2"/>
  <c r="AA2630" i="2" s="1"/>
  <c r="R2630" i="2" s="1"/>
  <c r="Z2631" i="2"/>
  <c r="AA2631" i="2" s="1"/>
  <c r="R2631" i="2" s="1"/>
  <c r="Z2632" i="2"/>
  <c r="AA2632" i="2" s="1"/>
  <c r="R2632" i="2" s="1"/>
  <c r="Z2633" i="2"/>
  <c r="AA2633" i="2" s="1"/>
  <c r="R2633" i="2" s="1"/>
  <c r="Z2634" i="2"/>
  <c r="AA2634" i="2" s="1"/>
  <c r="R2634" i="2" s="1"/>
  <c r="Z2635" i="2"/>
  <c r="AA2635" i="2" s="1"/>
  <c r="R2635" i="2" s="1"/>
  <c r="Z2636" i="2"/>
  <c r="AA2636" i="2" s="1"/>
  <c r="R2636" i="2" s="1"/>
  <c r="Z2637" i="2"/>
  <c r="AA2637" i="2" s="1"/>
  <c r="R2637" i="2" s="1"/>
  <c r="Z2638" i="2"/>
  <c r="AA2638" i="2" s="1"/>
  <c r="R2638" i="2" s="1"/>
  <c r="Z2639" i="2"/>
  <c r="AA2639" i="2" s="1"/>
  <c r="R2639" i="2" s="1"/>
  <c r="Z2640" i="2"/>
  <c r="AA2640" i="2" s="1"/>
  <c r="R2640" i="2" s="1"/>
  <c r="Z2641" i="2"/>
  <c r="AA2641" i="2" s="1"/>
  <c r="R2641" i="2" s="1"/>
  <c r="Z2642" i="2"/>
  <c r="AA2642" i="2" s="1"/>
  <c r="R2642" i="2" s="1"/>
  <c r="Z2643" i="2"/>
  <c r="AA2643" i="2" s="1"/>
  <c r="R2643" i="2" s="1"/>
  <c r="Z2644" i="2"/>
  <c r="AA2644" i="2" s="1"/>
  <c r="R2644" i="2" s="1"/>
  <c r="Z2645" i="2"/>
  <c r="AA2645" i="2" s="1"/>
  <c r="R2645" i="2" s="1"/>
  <c r="Z2646" i="2"/>
  <c r="AA2646" i="2" s="1"/>
  <c r="R2646" i="2" s="1"/>
  <c r="Z2647" i="2"/>
  <c r="AA2647" i="2" s="1"/>
  <c r="R2647" i="2" s="1"/>
  <c r="Z2648" i="2"/>
  <c r="AA2648" i="2" s="1"/>
  <c r="R2648" i="2" s="1"/>
  <c r="Z2649" i="2"/>
  <c r="AA2649" i="2" s="1"/>
  <c r="R2649" i="2" s="1"/>
  <c r="Z2650" i="2"/>
  <c r="AA2650" i="2" s="1"/>
  <c r="R2650" i="2" s="1"/>
  <c r="Z2651" i="2"/>
  <c r="AA2651" i="2" s="1"/>
  <c r="R2651" i="2" s="1"/>
  <c r="Z2652" i="2"/>
  <c r="AA2652" i="2" s="1"/>
  <c r="R2652" i="2" s="1"/>
  <c r="Z2653" i="2"/>
  <c r="AA2653" i="2" s="1"/>
  <c r="R2653" i="2" s="1"/>
  <c r="Z2654" i="2"/>
  <c r="AA2654" i="2" s="1"/>
  <c r="R2654" i="2" s="1"/>
  <c r="Z2655" i="2"/>
  <c r="AA2655" i="2" s="1"/>
  <c r="R2655" i="2" s="1"/>
  <c r="Z2656" i="2"/>
  <c r="AA2656" i="2" s="1"/>
  <c r="R2656" i="2" s="1"/>
  <c r="Z2657" i="2"/>
  <c r="AA2657" i="2" s="1"/>
  <c r="R2657" i="2" s="1"/>
  <c r="Z2658" i="2"/>
  <c r="AA2658" i="2" s="1"/>
  <c r="R2658" i="2" s="1"/>
  <c r="Z2659" i="2"/>
  <c r="AA2659" i="2" s="1"/>
  <c r="R2659" i="2" s="1"/>
  <c r="Z2660" i="2"/>
  <c r="AA2660" i="2" s="1"/>
  <c r="R2660" i="2" s="1"/>
  <c r="Z2661" i="2"/>
  <c r="AA2661" i="2" s="1"/>
  <c r="R2661" i="2" s="1"/>
  <c r="Z2662" i="2"/>
  <c r="AA2662" i="2" s="1"/>
  <c r="R2662" i="2" s="1"/>
  <c r="Z2663" i="2"/>
  <c r="AA2663" i="2" s="1"/>
  <c r="R2663" i="2" s="1"/>
  <c r="Z2664" i="2"/>
  <c r="AA2664" i="2" s="1"/>
  <c r="R2664" i="2" s="1"/>
  <c r="Z2665" i="2"/>
  <c r="AA2665" i="2" s="1"/>
  <c r="R2665" i="2" s="1"/>
  <c r="Z2666" i="2"/>
  <c r="AA2666" i="2" s="1"/>
  <c r="R2666" i="2" s="1"/>
  <c r="Z2667" i="2"/>
  <c r="AA2667" i="2" s="1"/>
  <c r="R2667" i="2" s="1"/>
  <c r="Z2668" i="2"/>
  <c r="AA2668" i="2" s="1"/>
  <c r="R2668" i="2" s="1"/>
  <c r="Z2669" i="2"/>
  <c r="AA2669" i="2" s="1"/>
  <c r="R2669" i="2" s="1"/>
  <c r="Z2670" i="2"/>
  <c r="AA2670" i="2" s="1"/>
  <c r="R2670" i="2" s="1"/>
  <c r="Z2671" i="2"/>
  <c r="AA2671" i="2" s="1"/>
  <c r="R2671" i="2" s="1"/>
  <c r="Z2672" i="2"/>
  <c r="AA2672" i="2" s="1"/>
  <c r="R2672" i="2" s="1"/>
  <c r="Z2673" i="2"/>
  <c r="AA2673" i="2" s="1"/>
  <c r="R2673" i="2" s="1"/>
  <c r="Z2674" i="2"/>
  <c r="AA2674" i="2" s="1"/>
  <c r="R2674" i="2" s="1"/>
  <c r="Z2675" i="2"/>
  <c r="AA2675" i="2" s="1"/>
  <c r="R2675" i="2" s="1"/>
  <c r="Z2676" i="2"/>
  <c r="AA2676" i="2" s="1"/>
  <c r="R2676" i="2" s="1"/>
  <c r="Z2677" i="2"/>
  <c r="AA2677" i="2" s="1"/>
  <c r="R2677" i="2" s="1"/>
  <c r="Z2678" i="2"/>
  <c r="AA2678" i="2" s="1"/>
  <c r="R2678" i="2" s="1"/>
  <c r="Z2679" i="2"/>
  <c r="AA2679" i="2" s="1"/>
  <c r="R2679" i="2" s="1"/>
  <c r="Z2680" i="2"/>
  <c r="AA2680" i="2" s="1"/>
  <c r="R2680" i="2" s="1"/>
  <c r="Z2681" i="2"/>
  <c r="AA2681" i="2" s="1"/>
  <c r="R2681" i="2" s="1"/>
  <c r="Z2682" i="2"/>
  <c r="AA2682" i="2" s="1"/>
  <c r="R2682" i="2" s="1"/>
  <c r="Z2683" i="2"/>
  <c r="AA2683" i="2" s="1"/>
  <c r="R2683" i="2" s="1"/>
  <c r="Z2684" i="2"/>
  <c r="AA2684" i="2" s="1"/>
  <c r="R2684" i="2" s="1"/>
  <c r="Z2685" i="2"/>
  <c r="AA2685" i="2" s="1"/>
  <c r="R2685" i="2" s="1"/>
  <c r="Z2686" i="2"/>
  <c r="AA2686" i="2" s="1"/>
  <c r="R2686" i="2" s="1"/>
  <c r="Z2687" i="2"/>
  <c r="AA2687" i="2" s="1"/>
  <c r="R2687" i="2" s="1"/>
  <c r="Z2688" i="2"/>
  <c r="AA2688" i="2" s="1"/>
  <c r="R2688" i="2" s="1"/>
  <c r="Z2689" i="2"/>
  <c r="AA2689" i="2" s="1"/>
  <c r="R2689" i="2" s="1"/>
  <c r="Z2690" i="2"/>
  <c r="AA2690" i="2" s="1"/>
  <c r="R2690" i="2" s="1"/>
  <c r="Z2691" i="2"/>
  <c r="AA2691" i="2" s="1"/>
  <c r="R2691" i="2" s="1"/>
  <c r="Z2692" i="2"/>
  <c r="AA2692" i="2" s="1"/>
  <c r="R2692" i="2" s="1"/>
  <c r="Z2693" i="2"/>
  <c r="AA2693" i="2" s="1"/>
  <c r="R2693" i="2" s="1"/>
  <c r="Z2694" i="2"/>
  <c r="AA2694" i="2" s="1"/>
  <c r="R2694" i="2" s="1"/>
  <c r="Z2695" i="2"/>
  <c r="AA2695" i="2" s="1"/>
  <c r="R2695" i="2" s="1"/>
  <c r="Z2696" i="2"/>
  <c r="AA2696" i="2" s="1"/>
  <c r="R2696" i="2" s="1"/>
  <c r="Z2697" i="2"/>
  <c r="AA2697" i="2" s="1"/>
  <c r="R2697" i="2" s="1"/>
  <c r="Z2698" i="2"/>
  <c r="AA2698" i="2" s="1"/>
  <c r="R2698" i="2" s="1"/>
  <c r="Z2699" i="2"/>
  <c r="AA2699" i="2" s="1"/>
  <c r="R2699" i="2" s="1"/>
  <c r="Z2700" i="2"/>
  <c r="AA2700" i="2" s="1"/>
  <c r="R2700" i="2" s="1"/>
  <c r="Z2701" i="2"/>
  <c r="AA2701" i="2" s="1"/>
  <c r="R2701" i="2" s="1"/>
  <c r="Z2702" i="2"/>
  <c r="AA2702" i="2" s="1"/>
  <c r="R2702" i="2" s="1"/>
  <c r="Z2703" i="2"/>
  <c r="AA2703" i="2" s="1"/>
  <c r="R2703" i="2" s="1"/>
  <c r="Z2704" i="2"/>
  <c r="AA2704" i="2" s="1"/>
  <c r="R2704" i="2" s="1"/>
  <c r="Z2705" i="2"/>
  <c r="AA2705" i="2" s="1"/>
  <c r="R2705" i="2" s="1"/>
  <c r="Z2706" i="2"/>
  <c r="AA2706" i="2" s="1"/>
  <c r="R2706" i="2" s="1"/>
  <c r="Z2707" i="2"/>
  <c r="AA2707" i="2" s="1"/>
  <c r="R2707" i="2" s="1"/>
  <c r="Z2708" i="2"/>
  <c r="AA2708" i="2" s="1"/>
  <c r="R2708" i="2" s="1"/>
  <c r="Z2709" i="2"/>
  <c r="AA2709" i="2" s="1"/>
  <c r="R2709" i="2" s="1"/>
  <c r="Z2710" i="2"/>
  <c r="AA2710" i="2" s="1"/>
  <c r="R2710" i="2" s="1"/>
  <c r="Z2711" i="2"/>
  <c r="AA2711" i="2" s="1"/>
  <c r="R2711" i="2" s="1"/>
  <c r="Z2712" i="2"/>
  <c r="AA2712" i="2" s="1"/>
  <c r="R2712" i="2" s="1"/>
  <c r="Z2713" i="2"/>
  <c r="Z2714" i="2"/>
  <c r="Z2715" i="2"/>
  <c r="Z2716" i="2"/>
  <c r="AA2716" i="2" s="1"/>
  <c r="R2716" i="2" s="1"/>
  <c r="Z2717" i="2"/>
  <c r="AA2717" i="2" s="1"/>
  <c r="R2717" i="2" s="1"/>
  <c r="Z2718" i="2"/>
  <c r="AA2718" i="2" s="1"/>
  <c r="R2718" i="2" s="1"/>
  <c r="Z2719" i="2"/>
  <c r="AA2719" i="2" s="1"/>
  <c r="R2719" i="2" s="1"/>
  <c r="Z2720" i="2"/>
  <c r="AA2720" i="2" s="1"/>
  <c r="R2720" i="2" s="1"/>
  <c r="Z2721" i="2"/>
  <c r="AA2721" i="2" s="1"/>
  <c r="R2721" i="2" s="1"/>
  <c r="Z2722" i="2"/>
  <c r="AA2722" i="2" s="1"/>
  <c r="R2722" i="2" s="1"/>
  <c r="Z2723" i="2"/>
  <c r="AA2723" i="2" s="1"/>
  <c r="R2723" i="2" s="1"/>
  <c r="Z2724" i="2"/>
  <c r="AA2724" i="2" s="1"/>
  <c r="R2724" i="2" s="1"/>
  <c r="Z2725" i="2"/>
  <c r="AA2725" i="2" s="1"/>
  <c r="R2725" i="2" s="1"/>
  <c r="Z2726" i="2"/>
  <c r="AA2726" i="2" s="1"/>
  <c r="R2726" i="2" s="1"/>
  <c r="Z2727" i="2"/>
  <c r="AA2727" i="2" s="1"/>
  <c r="R2727" i="2" s="1"/>
  <c r="Z2728" i="2"/>
  <c r="AA2728" i="2" s="1"/>
  <c r="R2728" i="2" s="1"/>
  <c r="Z2729" i="2"/>
  <c r="AA2729" i="2" s="1"/>
  <c r="R2729" i="2" s="1"/>
  <c r="Z2730" i="2"/>
  <c r="AA2730" i="2" s="1"/>
  <c r="R2730" i="2" s="1"/>
  <c r="Z2731" i="2"/>
  <c r="AA2731" i="2" s="1"/>
  <c r="R2731" i="2" s="1"/>
  <c r="Z2732" i="2"/>
  <c r="AA2732" i="2" s="1"/>
  <c r="R2732" i="2" s="1"/>
  <c r="Z2733" i="2"/>
  <c r="AA2733" i="2" s="1"/>
  <c r="R2733" i="2" s="1"/>
  <c r="Z2734" i="2"/>
  <c r="AA2734" i="2" s="1"/>
  <c r="R2734" i="2" s="1"/>
  <c r="Z2735" i="2"/>
  <c r="AA2735" i="2" s="1"/>
  <c r="R2735" i="2" s="1"/>
  <c r="Z2736" i="2"/>
  <c r="AA2736" i="2" s="1"/>
  <c r="R2736" i="2" s="1"/>
  <c r="Z2737" i="2"/>
  <c r="AA2737" i="2" s="1"/>
  <c r="R2737" i="2" s="1"/>
  <c r="Z2738" i="2"/>
  <c r="AA2738" i="2" s="1"/>
  <c r="R2738" i="2" s="1"/>
  <c r="Z2739" i="2"/>
  <c r="AA2739" i="2" s="1"/>
  <c r="R2739" i="2" s="1"/>
  <c r="Z2740" i="2"/>
  <c r="AA2740" i="2" s="1"/>
  <c r="R2740" i="2" s="1"/>
  <c r="Z2741" i="2"/>
  <c r="AA2741" i="2" s="1"/>
  <c r="R2741" i="2" s="1"/>
  <c r="Z2742" i="2"/>
  <c r="AA2742" i="2" s="1"/>
  <c r="R2742" i="2" s="1"/>
  <c r="Z2743" i="2"/>
  <c r="AA2743" i="2" s="1"/>
  <c r="R2743" i="2" s="1"/>
  <c r="Z2744" i="2"/>
  <c r="AA2744" i="2" s="1"/>
  <c r="R2744" i="2" s="1"/>
  <c r="Z2745" i="2"/>
  <c r="AA2745" i="2" s="1"/>
  <c r="R2745" i="2" s="1"/>
  <c r="Z2746" i="2"/>
  <c r="AA2746" i="2" s="1"/>
  <c r="R2746" i="2" s="1"/>
  <c r="Z2747" i="2"/>
  <c r="AA2747" i="2" s="1"/>
  <c r="R2747" i="2" s="1"/>
  <c r="Z2748" i="2"/>
  <c r="AA2748" i="2" s="1"/>
  <c r="R2748" i="2" s="1"/>
  <c r="Z2749" i="2"/>
  <c r="AA2749" i="2" s="1"/>
  <c r="R2749" i="2" s="1"/>
  <c r="Z2750" i="2"/>
  <c r="AA2750" i="2" s="1"/>
  <c r="R2750" i="2" s="1"/>
  <c r="Z2751" i="2"/>
  <c r="AA2751" i="2" s="1"/>
  <c r="R2751" i="2" s="1"/>
  <c r="Z2752" i="2"/>
  <c r="AA2752" i="2" s="1"/>
  <c r="R2752" i="2" s="1"/>
  <c r="Z2753" i="2"/>
  <c r="AA2753" i="2" s="1"/>
  <c r="R2753" i="2" s="1"/>
  <c r="Z2754" i="2"/>
  <c r="AA2754" i="2" s="1"/>
  <c r="R2754" i="2" s="1"/>
  <c r="Z2755" i="2"/>
  <c r="AA2755" i="2" s="1"/>
  <c r="R2755" i="2" s="1"/>
  <c r="Z2756" i="2"/>
  <c r="AA2756" i="2" s="1"/>
  <c r="R2756" i="2" s="1"/>
  <c r="Z2757" i="2"/>
  <c r="AA2757" i="2" s="1"/>
  <c r="R2757" i="2" s="1"/>
  <c r="Z2758" i="2"/>
  <c r="AA2758" i="2" s="1"/>
  <c r="R2758" i="2" s="1"/>
  <c r="Z2759" i="2"/>
  <c r="AA2759" i="2" s="1"/>
  <c r="R2759" i="2" s="1"/>
  <c r="Z2760" i="2"/>
  <c r="AA2760" i="2" s="1"/>
  <c r="R2760" i="2" s="1"/>
  <c r="Z2761" i="2"/>
  <c r="AA2761" i="2" s="1"/>
  <c r="R2761" i="2" s="1"/>
  <c r="Z2762" i="2"/>
  <c r="AA2762" i="2" s="1"/>
  <c r="R2762" i="2" s="1"/>
  <c r="Z2763" i="2"/>
  <c r="AA2763" i="2" s="1"/>
  <c r="R2763" i="2" s="1"/>
  <c r="Z2764" i="2"/>
  <c r="AA2764" i="2" s="1"/>
  <c r="R2764" i="2" s="1"/>
  <c r="Z2765" i="2"/>
  <c r="AA2765" i="2" s="1"/>
  <c r="R2765" i="2" s="1"/>
  <c r="Z2766" i="2"/>
  <c r="AA2766" i="2" s="1"/>
  <c r="R2766" i="2" s="1"/>
  <c r="Z2767" i="2"/>
  <c r="AA2767" i="2" s="1"/>
  <c r="R2767" i="2" s="1"/>
  <c r="Z2768" i="2"/>
  <c r="AA2768" i="2" s="1"/>
  <c r="R2768" i="2" s="1"/>
  <c r="Z2769" i="2"/>
  <c r="AA2769" i="2" s="1"/>
  <c r="R2769" i="2" s="1"/>
  <c r="Z2770" i="2"/>
  <c r="AA2770" i="2" s="1"/>
  <c r="R2770" i="2" s="1"/>
  <c r="Z2771" i="2"/>
  <c r="AA2771" i="2" s="1"/>
  <c r="R2771" i="2" s="1"/>
  <c r="Z2772" i="2"/>
  <c r="AA2772" i="2" s="1"/>
  <c r="R2772" i="2" s="1"/>
  <c r="Z2773" i="2"/>
  <c r="AA2773" i="2" s="1"/>
  <c r="R2773" i="2" s="1"/>
  <c r="Z2774" i="2"/>
  <c r="AA2774" i="2" s="1"/>
  <c r="R2774" i="2" s="1"/>
  <c r="Z2775" i="2"/>
  <c r="AA2775" i="2" s="1"/>
  <c r="R2775" i="2" s="1"/>
  <c r="Z2776" i="2"/>
  <c r="AA2776" i="2" s="1"/>
  <c r="R2776" i="2" s="1"/>
  <c r="Z2777" i="2"/>
  <c r="AA2777" i="2" s="1"/>
  <c r="R2777" i="2" s="1"/>
  <c r="Z2778" i="2"/>
  <c r="AA2778" i="2" s="1"/>
  <c r="R2778" i="2" s="1"/>
  <c r="Z2779" i="2"/>
  <c r="AA2779" i="2" s="1"/>
  <c r="R2779" i="2" s="1"/>
  <c r="Z2780" i="2"/>
  <c r="AA2780" i="2" s="1"/>
  <c r="R2780" i="2" s="1"/>
  <c r="Z2781" i="2"/>
  <c r="AA2781" i="2" s="1"/>
  <c r="R2781" i="2" s="1"/>
  <c r="Z2782" i="2"/>
  <c r="AA2782" i="2" s="1"/>
  <c r="R2782" i="2" s="1"/>
  <c r="Z2783" i="2"/>
  <c r="AA2783" i="2" s="1"/>
  <c r="R2783" i="2" s="1"/>
  <c r="Z2784" i="2"/>
  <c r="AA2784" i="2" s="1"/>
  <c r="R2784" i="2" s="1"/>
  <c r="Z2785" i="2"/>
  <c r="AA2785" i="2" s="1"/>
  <c r="R2785" i="2" s="1"/>
  <c r="Z2786" i="2"/>
  <c r="AA2786" i="2" s="1"/>
  <c r="R2786" i="2" s="1"/>
  <c r="Z2787" i="2"/>
  <c r="AA2787" i="2" s="1"/>
  <c r="R2787" i="2" s="1"/>
  <c r="Z2788" i="2"/>
  <c r="AA2788" i="2" s="1"/>
  <c r="R2788" i="2" s="1"/>
  <c r="Z2789" i="2"/>
  <c r="AA2789" i="2" s="1"/>
  <c r="R2789" i="2" s="1"/>
  <c r="Z2790" i="2"/>
  <c r="AA2790" i="2" s="1"/>
  <c r="R2790" i="2" s="1"/>
  <c r="Z2791" i="2"/>
  <c r="AA2791" i="2" s="1"/>
  <c r="R2791" i="2" s="1"/>
  <c r="Z2792" i="2"/>
  <c r="AA2792" i="2" s="1"/>
  <c r="R2792" i="2" s="1"/>
  <c r="Z2793" i="2"/>
  <c r="AA2793" i="2" s="1"/>
  <c r="R2793" i="2" s="1"/>
  <c r="Z2794" i="2"/>
  <c r="AA2794" i="2" s="1"/>
  <c r="R2794" i="2" s="1"/>
  <c r="Z2795" i="2"/>
  <c r="AA2795" i="2" s="1"/>
  <c r="R2795" i="2" s="1"/>
  <c r="Z2796" i="2"/>
  <c r="AA2796" i="2" s="1"/>
  <c r="R2796" i="2" s="1"/>
  <c r="Z2797" i="2"/>
  <c r="AA2797" i="2" s="1"/>
  <c r="R2797" i="2" s="1"/>
  <c r="Z2798" i="2"/>
  <c r="AA2798" i="2" s="1"/>
  <c r="R2798" i="2" s="1"/>
  <c r="Z2799" i="2"/>
  <c r="AA2799" i="2" s="1"/>
  <c r="R2799" i="2" s="1"/>
  <c r="Z2800" i="2"/>
  <c r="AA2800" i="2" s="1"/>
  <c r="R2800" i="2" s="1"/>
  <c r="Z2801" i="2"/>
  <c r="AA2801" i="2" s="1"/>
  <c r="R2801" i="2" s="1"/>
  <c r="Z2802" i="2"/>
  <c r="AA2802" i="2" s="1"/>
  <c r="R2802" i="2" s="1"/>
  <c r="Z2803" i="2"/>
  <c r="AA2803" i="2" s="1"/>
  <c r="R2803" i="2" s="1"/>
  <c r="Z2804" i="2"/>
  <c r="AA2804" i="2" s="1"/>
  <c r="R2804" i="2" s="1"/>
  <c r="Z2805" i="2"/>
  <c r="AA2805" i="2" s="1"/>
  <c r="R2805" i="2" s="1"/>
  <c r="Z2806" i="2"/>
  <c r="AA2806" i="2" s="1"/>
  <c r="R2806" i="2" s="1"/>
  <c r="Z2807" i="2"/>
  <c r="AA2807" i="2" s="1"/>
  <c r="R2807" i="2" s="1"/>
  <c r="Z2808" i="2"/>
  <c r="AA2808" i="2" s="1"/>
  <c r="R2808" i="2" s="1"/>
  <c r="Z2809" i="2"/>
  <c r="AA2809" i="2" s="1"/>
  <c r="R2809" i="2" s="1"/>
  <c r="Z2810" i="2"/>
  <c r="AA2810" i="2" s="1"/>
  <c r="R2810" i="2" s="1"/>
  <c r="Z2811" i="2"/>
  <c r="AA2811" i="2" s="1"/>
  <c r="R2811" i="2" s="1"/>
  <c r="Z2812" i="2"/>
  <c r="AA2812" i="2" s="1"/>
  <c r="R2812" i="2" s="1"/>
  <c r="Z2813" i="2"/>
  <c r="AA2813" i="2" s="1"/>
  <c r="R2813" i="2" s="1"/>
  <c r="Z2814" i="2"/>
  <c r="AA2814" i="2" s="1"/>
  <c r="R2814" i="2" s="1"/>
  <c r="Z2815" i="2"/>
  <c r="AA2815" i="2" s="1"/>
  <c r="R2815" i="2" s="1"/>
  <c r="Z2816" i="2"/>
  <c r="AA2816" i="2" s="1"/>
  <c r="R2816" i="2" s="1"/>
  <c r="Z2817" i="2"/>
  <c r="AA2817" i="2" s="1"/>
  <c r="R2817" i="2" s="1"/>
  <c r="Z2818" i="2"/>
  <c r="AA2818" i="2" s="1"/>
  <c r="R2818" i="2" s="1"/>
  <c r="Z2819" i="2"/>
  <c r="AA2819" i="2" s="1"/>
  <c r="R2819" i="2" s="1"/>
  <c r="Z2820" i="2"/>
  <c r="AA2820" i="2" s="1"/>
  <c r="R2820" i="2" s="1"/>
  <c r="Z2821" i="2"/>
  <c r="AA2821" i="2" s="1"/>
  <c r="R2821" i="2" s="1"/>
  <c r="Z2822" i="2"/>
  <c r="AA2822" i="2" s="1"/>
  <c r="R2822" i="2" s="1"/>
  <c r="Z2823" i="2"/>
  <c r="AA2823" i="2" s="1"/>
  <c r="R2823" i="2" s="1"/>
  <c r="Z2824" i="2"/>
  <c r="AA2824" i="2" s="1"/>
  <c r="R2824" i="2" s="1"/>
  <c r="Z2825" i="2"/>
  <c r="AA2825" i="2" s="1"/>
  <c r="R2825" i="2" s="1"/>
  <c r="Z2826" i="2"/>
  <c r="AA2826" i="2" s="1"/>
  <c r="R2826" i="2" s="1"/>
  <c r="Z2827" i="2"/>
  <c r="AA2827" i="2" s="1"/>
  <c r="R2827" i="2" s="1"/>
  <c r="Z2828" i="2"/>
  <c r="AA2828" i="2" s="1"/>
  <c r="R2828" i="2" s="1"/>
  <c r="Z2829" i="2"/>
  <c r="AA2829" i="2" s="1"/>
  <c r="R2829" i="2" s="1"/>
  <c r="Z2830" i="2"/>
  <c r="AA2830" i="2" s="1"/>
  <c r="R2830" i="2" s="1"/>
  <c r="Z2831" i="2"/>
  <c r="AA2831" i="2" s="1"/>
  <c r="R2831" i="2" s="1"/>
  <c r="Z2832" i="2"/>
  <c r="AA2832" i="2" s="1"/>
  <c r="R2832" i="2" s="1"/>
  <c r="Z2833" i="2"/>
  <c r="AA2833" i="2" s="1"/>
  <c r="R2833" i="2" s="1"/>
  <c r="Z2834" i="2"/>
  <c r="AA2834" i="2" s="1"/>
  <c r="R2834" i="2" s="1"/>
  <c r="Z2835" i="2"/>
  <c r="AA2835" i="2" s="1"/>
  <c r="R2835" i="2" s="1"/>
  <c r="Z2836" i="2"/>
  <c r="AA2836" i="2" s="1"/>
  <c r="R2836" i="2" s="1"/>
  <c r="Z2837" i="2"/>
  <c r="AA2837" i="2" s="1"/>
  <c r="R2837" i="2" s="1"/>
  <c r="Z2838" i="2"/>
  <c r="AA2838" i="2" s="1"/>
  <c r="R2838" i="2" s="1"/>
  <c r="Z2839" i="2"/>
  <c r="AA2839" i="2" s="1"/>
  <c r="R2839" i="2" s="1"/>
  <c r="Z2840" i="2"/>
  <c r="AA2840" i="2" s="1"/>
  <c r="R2840" i="2" s="1"/>
  <c r="Z2841" i="2"/>
  <c r="AA2841" i="2" s="1"/>
  <c r="R2841" i="2" s="1"/>
  <c r="Z2842" i="2"/>
  <c r="AA2842" i="2" s="1"/>
  <c r="R2842" i="2" s="1"/>
  <c r="Z2843" i="2"/>
  <c r="AA2843" i="2" s="1"/>
  <c r="R2843" i="2" s="1"/>
  <c r="Z2844" i="2"/>
  <c r="AA2844" i="2" s="1"/>
  <c r="R2844" i="2" s="1"/>
  <c r="Z2845" i="2"/>
  <c r="AA2845" i="2" s="1"/>
  <c r="R2845" i="2" s="1"/>
  <c r="Z2846" i="2"/>
  <c r="AA2846" i="2" s="1"/>
  <c r="R2846" i="2" s="1"/>
  <c r="Z2847" i="2"/>
  <c r="AA2847" i="2" s="1"/>
  <c r="R2847" i="2" s="1"/>
  <c r="Z2848" i="2"/>
  <c r="AA2848" i="2" s="1"/>
  <c r="R2848" i="2" s="1"/>
  <c r="Z2849" i="2"/>
  <c r="AA2849" i="2" s="1"/>
  <c r="R2849" i="2" s="1"/>
  <c r="Z2850" i="2"/>
  <c r="AA2850" i="2" s="1"/>
  <c r="R2850" i="2" s="1"/>
  <c r="Z2851" i="2"/>
  <c r="AA2851" i="2" s="1"/>
  <c r="R2851" i="2" s="1"/>
  <c r="Z2852" i="2"/>
  <c r="AA2852" i="2" s="1"/>
  <c r="R2852" i="2" s="1"/>
  <c r="Z2853" i="2"/>
  <c r="AA2853" i="2" s="1"/>
  <c r="R2853" i="2" s="1"/>
  <c r="Z2854" i="2"/>
  <c r="AA2854" i="2" s="1"/>
  <c r="R2854" i="2" s="1"/>
  <c r="Z2855" i="2"/>
  <c r="AA2855" i="2" s="1"/>
  <c r="R2855" i="2" s="1"/>
  <c r="Z2856" i="2"/>
  <c r="AA2856" i="2" s="1"/>
  <c r="R2856" i="2" s="1"/>
  <c r="Z2857" i="2"/>
  <c r="AA2857" i="2" s="1"/>
  <c r="R2857" i="2" s="1"/>
  <c r="Z2858" i="2"/>
  <c r="AA2858" i="2" s="1"/>
  <c r="R2858" i="2" s="1"/>
  <c r="Z2859" i="2"/>
  <c r="AA2859" i="2" s="1"/>
  <c r="R2859" i="2" s="1"/>
  <c r="Z2860" i="2"/>
  <c r="AA2860" i="2" s="1"/>
  <c r="R2860" i="2" s="1"/>
  <c r="Z2861" i="2"/>
  <c r="AA2861" i="2" s="1"/>
  <c r="R2861" i="2" s="1"/>
  <c r="Z2862" i="2"/>
  <c r="AA2862" i="2" s="1"/>
  <c r="R2862" i="2" s="1"/>
  <c r="Z2863" i="2"/>
  <c r="AA2863" i="2" s="1"/>
  <c r="R2863" i="2" s="1"/>
  <c r="Z2864" i="2"/>
  <c r="AA2864" i="2" s="1"/>
  <c r="R2864" i="2" s="1"/>
  <c r="Z2865" i="2"/>
  <c r="AA2865" i="2" s="1"/>
  <c r="R2865" i="2" s="1"/>
  <c r="Z2866" i="2"/>
  <c r="AA2866" i="2" s="1"/>
  <c r="R2866" i="2" s="1"/>
  <c r="Z2867" i="2"/>
  <c r="AA2867" i="2" s="1"/>
  <c r="R2867" i="2" s="1"/>
  <c r="Z2868" i="2"/>
  <c r="AA2868" i="2" s="1"/>
  <c r="R2868" i="2" s="1"/>
  <c r="Z2869" i="2"/>
  <c r="AA2869" i="2" s="1"/>
  <c r="R2869" i="2" s="1"/>
  <c r="Z2870" i="2"/>
  <c r="AA2870" i="2" s="1"/>
  <c r="R2870" i="2" s="1"/>
  <c r="Z2871" i="2"/>
  <c r="AA2871" i="2" s="1"/>
  <c r="R2871" i="2" s="1"/>
  <c r="Z2872" i="2"/>
  <c r="AA2872" i="2" s="1"/>
  <c r="R2872" i="2" s="1"/>
  <c r="Z2873" i="2"/>
  <c r="AA2873" i="2" s="1"/>
  <c r="R2873" i="2" s="1"/>
  <c r="Z2874" i="2"/>
  <c r="AA2874" i="2" s="1"/>
  <c r="R2874" i="2" s="1"/>
  <c r="Z2875" i="2"/>
  <c r="AA2875" i="2" s="1"/>
  <c r="R2875" i="2" s="1"/>
  <c r="Z2876" i="2"/>
  <c r="AA2876" i="2" s="1"/>
  <c r="R2876" i="2" s="1"/>
  <c r="Z2877" i="2"/>
  <c r="AA2877" i="2" s="1"/>
  <c r="R2877" i="2" s="1"/>
  <c r="Z2878" i="2"/>
  <c r="AA2878" i="2" s="1"/>
  <c r="R2878" i="2" s="1"/>
  <c r="Z2879" i="2"/>
  <c r="AA2879" i="2" s="1"/>
  <c r="R2879" i="2" s="1"/>
  <c r="Z2880" i="2"/>
  <c r="AA2880" i="2" s="1"/>
  <c r="R2880" i="2" s="1"/>
  <c r="Z2881" i="2"/>
  <c r="AA2881" i="2" s="1"/>
  <c r="R2881" i="2" s="1"/>
  <c r="Z2882" i="2"/>
  <c r="AA2882" i="2" s="1"/>
  <c r="R2882" i="2" s="1"/>
  <c r="Z2883" i="2"/>
  <c r="AA2883" i="2" s="1"/>
  <c r="R2883" i="2" s="1"/>
  <c r="Z2884" i="2"/>
  <c r="AA2884" i="2" s="1"/>
  <c r="R2884" i="2" s="1"/>
  <c r="Z2885" i="2"/>
  <c r="AA2885" i="2" s="1"/>
  <c r="R2885" i="2" s="1"/>
  <c r="Z2886" i="2"/>
  <c r="AA2886" i="2" s="1"/>
  <c r="R2886" i="2" s="1"/>
  <c r="Z2887" i="2"/>
  <c r="AA2887" i="2" s="1"/>
  <c r="R2887" i="2" s="1"/>
  <c r="Z2888" i="2"/>
  <c r="AA2888" i="2" s="1"/>
  <c r="R2888" i="2" s="1"/>
  <c r="Z2889" i="2"/>
  <c r="AA2889" i="2" s="1"/>
  <c r="R2889" i="2" s="1"/>
  <c r="Z2890" i="2"/>
  <c r="AA2890" i="2" s="1"/>
  <c r="R2890" i="2" s="1"/>
  <c r="Z2891" i="2"/>
  <c r="AA2891" i="2" s="1"/>
  <c r="R2891" i="2" s="1"/>
  <c r="Z2892" i="2"/>
  <c r="AA2892" i="2" s="1"/>
  <c r="R2892" i="2" s="1"/>
  <c r="Z2893" i="2"/>
  <c r="AA2893" i="2" s="1"/>
  <c r="R2893" i="2" s="1"/>
  <c r="Z2894" i="2"/>
  <c r="AA2894" i="2" s="1"/>
  <c r="R2894" i="2" s="1"/>
  <c r="Z2895" i="2"/>
  <c r="AA2895" i="2" s="1"/>
  <c r="R2895" i="2" s="1"/>
  <c r="Z2896" i="2"/>
  <c r="AA2896" i="2" s="1"/>
  <c r="R2896" i="2" s="1"/>
  <c r="Z2897" i="2"/>
  <c r="AA2897" i="2" s="1"/>
  <c r="R2897" i="2" s="1"/>
  <c r="Z2898" i="2"/>
  <c r="AA2898" i="2" s="1"/>
  <c r="R2898" i="2" s="1"/>
  <c r="Z2899" i="2"/>
  <c r="AA2899" i="2" s="1"/>
  <c r="R2899" i="2" s="1"/>
  <c r="Z2900" i="2"/>
  <c r="AA2900" i="2" s="1"/>
  <c r="R2900" i="2" s="1"/>
  <c r="Z2901" i="2"/>
  <c r="AA2901" i="2" s="1"/>
  <c r="R2901" i="2" s="1"/>
  <c r="Z2902" i="2"/>
  <c r="AA2902" i="2" s="1"/>
  <c r="R2902" i="2" s="1"/>
  <c r="Z2903" i="2"/>
  <c r="AA2903" i="2" s="1"/>
  <c r="R2903" i="2" s="1"/>
  <c r="Z2904" i="2"/>
  <c r="AA2904" i="2" s="1"/>
  <c r="R2904" i="2" s="1"/>
  <c r="Z2905" i="2"/>
  <c r="AA2905" i="2" s="1"/>
  <c r="R2905" i="2" s="1"/>
  <c r="Z2906" i="2"/>
  <c r="AA2906" i="2" s="1"/>
  <c r="R2906" i="2" s="1"/>
  <c r="Z2907" i="2"/>
  <c r="AA2907" i="2" s="1"/>
  <c r="R2907" i="2" s="1"/>
  <c r="Z2908" i="2"/>
  <c r="AA2908" i="2" s="1"/>
  <c r="R2908" i="2" s="1"/>
  <c r="Z2909" i="2"/>
  <c r="AA2909" i="2" s="1"/>
  <c r="R2909" i="2" s="1"/>
  <c r="Z2910" i="2"/>
  <c r="AA2910" i="2" s="1"/>
  <c r="R2910" i="2" s="1"/>
  <c r="Z2911" i="2"/>
  <c r="AA2911" i="2" s="1"/>
  <c r="R2911" i="2" s="1"/>
  <c r="Z2912" i="2"/>
  <c r="AA2912" i="2" s="1"/>
  <c r="R2912" i="2" s="1"/>
  <c r="Z2913" i="2"/>
  <c r="AA2913" i="2" s="1"/>
  <c r="R2913" i="2" s="1"/>
  <c r="Z2914" i="2"/>
  <c r="AA2914" i="2" s="1"/>
  <c r="R2914" i="2" s="1"/>
  <c r="Z2915" i="2"/>
  <c r="AA2915" i="2" s="1"/>
  <c r="R2915" i="2" s="1"/>
  <c r="Z2916" i="2"/>
  <c r="AA2916" i="2" s="1"/>
  <c r="R2916" i="2" s="1"/>
  <c r="Z2917" i="2"/>
  <c r="AA2917" i="2" s="1"/>
  <c r="R2917" i="2" s="1"/>
  <c r="Z2918" i="2"/>
  <c r="AA2918" i="2" s="1"/>
  <c r="R2918" i="2" s="1"/>
  <c r="Z2919" i="2"/>
  <c r="AA2919" i="2" s="1"/>
  <c r="R2919" i="2" s="1"/>
  <c r="Z2920" i="2"/>
  <c r="AA2920" i="2" s="1"/>
  <c r="R2920" i="2" s="1"/>
  <c r="Z2921" i="2"/>
  <c r="AA2921" i="2" s="1"/>
  <c r="R2921" i="2" s="1"/>
  <c r="Z2922" i="2"/>
  <c r="AA2922" i="2" s="1"/>
  <c r="R2922" i="2" s="1"/>
  <c r="Z2923" i="2"/>
  <c r="AA2923" i="2" s="1"/>
  <c r="R2923" i="2" s="1"/>
  <c r="Z2924" i="2"/>
  <c r="AA2924" i="2" s="1"/>
  <c r="R2924" i="2" s="1"/>
  <c r="Z2925" i="2"/>
  <c r="AA2925" i="2" s="1"/>
  <c r="R2925" i="2" s="1"/>
  <c r="Z2926" i="2"/>
  <c r="AA2926" i="2" s="1"/>
  <c r="R2926" i="2" s="1"/>
  <c r="Z2927" i="2"/>
  <c r="AA2927" i="2" s="1"/>
  <c r="R2927" i="2" s="1"/>
  <c r="Z2928" i="2"/>
  <c r="AA2928" i="2" s="1"/>
  <c r="R2928" i="2" s="1"/>
  <c r="Z2929" i="2"/>
  <c r="AA2929" i="2" s="1"/>
  <c r="R2929" i="2" s="1"/>
  <c r="Z2930" i="2"/>
  <c r="AA2930" i="2" s="1"/>
  <c r="R2930" i="2" s="1"/>
  <c r="Z2931" i="2"/>
  <c r="AA2931" i="2" s="1"/>
  <c r="R2931" i="2" s="1"/>
  <c r="Z2932" i="2"/>
  <c r="AA2932" i="2" s="1"/>
  <c r="R2932" i="2" s="1"/>
  <c r="Z2933" i="2"/>
  <c r="AA2933" i="2" s="1"/>
  <c r="R2933" i="2" s="1"/>
  <c r="Z2934" i="2"/>
  <c r="AA2934" i="2" s="1"/>
  <c r="R2934" i="2" s="1"/>
  <c r="Z2935" i="2"/>
  <c r="AA2935" i="2" s="1"/>
  <c r="R2935" i="2" s="1"/>
  <c r="Z2936" i="2"/>
  <c r="AA2936" i="2" s="1"/>
  <c r="R2936" i="2" s="1"/>
  <c r="Z2937" i="2"/>
  <c r="AA2937" i="2" s="1"/>
  <c r="R2937" i="2" s="1"/>
  <c r="Z2938" i="2"/>
  <c r="AA2938" i="2" s="1"/>
  <c r="R2938" i="2" s="1"/>
  <c r="Z2939" i="2"/>
  <c r="AA2939" i="2" s="1"/>
  <c r="R2939" i="2" s="1"/>
  <c r="Z2940" i="2"/>
  <c r="AA2940" i="2" s="1"/>
  <c r="R2940" i="2" s="1"/>
  <c r="Z2941" i="2"/>
  <c r="AA2941" i="2" s="1"/>
  <c r="R2941" i="2" s="1"/>
  <c r="Z2942" i="2"/>
  <c r="AA2942" i="2" s="1"/>
  <c r="R2942" i="2" s="1"/>
  <c r="Z2943" i="2"/>
  <c r="AA2943" i="2" s="1"/>
  <c r="R2943" i="2" s="1"/>
  <c r="Z2944" i="2"/>
  <c r="AA2944" i="2" s="1"/>
  <c r="R2944" i="2" s="1"/>
  <c r="Z2945" i="2"/>
  <c r="AA2945" i="2" s="1"/>
  <c r="R2945" i="2" s="1"/>
  <c r="Z2946" i="2"/>
  <c r="AA2946" i="2" s="1"/>
  <c r="R2946" i="2" s="1"/>
  <c r="Z2947" i="2"/>
  <c r="AA2947" i="2" s="1"/>
  <c r="R2947" i="2" s="1"/>
  <c r="Z2948" i="2"/>
  <c r="AA2948" i="2" s="1"/>
  <c r="R2948" i="2" s="1"/>
  <c r="Z2949" i="2"/>
  <c r="AA2949" i="2" s="1"/>
  <c r="R2949" i="2" s="1"/>
  <c r="Z2950" i="2"/>
  <c r="AA2950" i="2" s="1"/>
  <c r="R2950" i="2" s="1"/>
  <c r="Z2951" i="2"/>
  <c r="AA2951" i="2" s="1"/>
  <c r="R2951" i="2" s="1"/>
  <c r="Z2952" i="2"/>
  <c r="AA2952" i="2" s="1"/>
  <c r="R2952" i="2" s="1"/>
  <c r="Z2953" i="2"/>
  <c r="AA2953" i="2" s="1"/>
  <c r="R2953" i="2" s="1"/>
  <c r="Z2954" i="2"/>
  <c r="AA2954" i="2" s="1"/>
  <c r="R2954" i="2" s="1"/>
  <c r="Z2955" i="2"/>
  <c r="AA2955" i="2" s="1"/>
  <c r="R2955" i="2" s="1"/>
  <c r="Z2956" i="2"/>
  <c r="AA2956" i="2" s="1"/>
  <c r="R2956" i="2" s="1"/>
  <c r="Z2957" i="2"/>
  <c r="AA2957" i="2" s="1"/>
  <c r="R2957" i="2" s="1"/>
  <c r="Z2958" i="2"/>
  <c r="AA2958" i="2" s="1"/>
  <c r="R2958" i="2" s="1"/>
  <c r="Z2959" i="2"/>
  <c r="AA2959" i="2" s="1"/>
  <c r="R2959" i="2" s="1"/>
  <c r="Z2960" i="2"/>
  <c r="AA2960" i="2" s="1"/>
  <c r="R2960" i="2" s="1"/>
  <c r="Z2961" i="2"/>
  <c r="AA2961" i="2" s="1"/>
  <c r="R2961" i="2" s="1"/>
  <c r="Z2962" i="2"/>
  <c r="AA2962" i="2" s="1"/>
  <c r="R2962" i="2" s="1"/>
  <c r="Z2963" i="2"/>
  <c r="AA2963" i="2" s="1"/>
  <c r="R2963" i="2" s="1"/>
  <c r="Z2964" i="2"/>
  <c r="AA2964" i="2" s="1"/>
  <c r="R2964" i="2" s="1"/>
  <c r="Z2965" i="2"/>
  <c r="AA2965" i="2" s="1"/>
  <c r="R2965" i="2" s="1"/>
  <c r="Z2966" i="2"/>
  <c r="AA2966" i="2" s="1"/>
  <c r="R2966" i="2" s="1"/>
  <c r="Z2967" i="2"/>
  <c r="AA2967" i="2" s="1"/>
  <c r="R2967" i="2" s="1"/>
  <c r="Z2968" i="2"/>
  <c r="AA2968" i="2" s="1"/>
  <c r="R2968" i="2" s="1"/>
  <c r="Z2969" i="2"/>
  <c r="AA2969" i="2" s="1"/>
  <c r="R2969" i="2" s="1"/>
  <c r="Z2970" i="2"/>
  <c r="AA2970" i="2" s="1"/>
  <c r="R2970" i="2" s="1"/>
  <c r="Z2971" i="2"/>
  <c r="AA2971" i="2" s="1"/>
  <c r="R2971" i="2" s="1"/>
  <c r="Z2972" i="2"/>
  <c r="AA2972" i="2" s="1"/>
  <c r="R2972" i="2" s="1"/>
  <c r="Z2973" i="2"/>
  <c r="AA2973" i="2" s="1"/>
  <c r="R2973" i="2" s="1"/>
  <c r="Z2974" i="2"/>
  <c r="AA2974" i="2" s="1"/>
  <c r="R2974" i="2" s="1"/>
  <c r="Z2975" i="2"/>
  <c r="AA2975" i="2" s="1"/>
  <c r="R2975" i="2" s="1"/>
  <c r="Z2976" i="2"/>
  <c r="AA2976" i="2" s="1"/>
  <c r="R2976" i="2" s="1"/>
  <c r="Z2977" i="2"/>
  <c r="AA2977" i="2" s="1"/>
  <c r="R2977" i="2" s="1"/>
  <c r="Z2978" i="2"/>
  <c r="AA2978" i="2" s="1"/>
  <c r="R2978" i="2" s="1"/>
  <c r="Z2979" i="2"/>
  <c r="AA2979" i="2" s="1"/>
  <c r="R2979" i="2" s="1"/>
  <c r="Z2980" i="2"/>
  <c r="AA2980" i="2" s="1"/>
  <c r="R2980" i="2" s="1"/>
  <c r="Z2981" i="2"/>
  <c r="AA2981" i="2" s="1"/>
  <c r="R2981" i="2" s="1"/>
  <c r="Z2982" i="2"/>
  <c r="AA2982" i="2" s="1"/>
  <c r="R2982" i="2" s="1"/>
  <c r="Z2983" i="2"/>
  <c r="AA2983" i="2" s="1"/>
  <c r="R2983" i="2" s="1"/>
  <c r="Z2984" i="2"/>
  <c r="AA2984" i="2" s="1"/>
  <c r="R2984" i="2" s="1"/>
  <c r="Z2985" i="2"/>
  <c r="AA2985" i="2" s="1"/>
  <c r="R2985" i="2" s="1"/>
  <c r="Z2986" i="2"/>
  <c r="AA2986" i="2" s="1"/>
  <c r="R2986" i="2" s="1"/>
  <c r="Z2987" i="2"/>
  <c r="AA2987" i="2" s="1"/>
  <c r="R2987" i="2" s="1"/>
  <c r="Z2988" i="2"/>
  <c r="AA2988" i="2" s="1"/>
  <c r="R2988" i="2" s="1"/>
  <c r="Z2989" i="2"/>
  <c r="AA2989" i="2" s="1"/>
  <c r="R2989" i="2" s="1"/>
  <c r="Z2990" i="2"/>
  <c r="AA2990" i="2" s="1"/>
  <c r="R2990" i="2" s="1"/>
  <c r="Z2991" i="2"/>
  <c r="AA2991" i="2" s="1"/>
  <c r="R2991" i="2" s="1"/>
  <c r="Z2992" i="2"/>
  <c r="AA2992" i="2" s="1"/>
  <c r="R2992" i="2" s="1"/>
  <c r="Z2993" i="2"/>
  <c r="AA2993" i="2" s="1"/>
  <c r="R2993" i="2" s="1"/>
  <c r="Z2994" i="2"/>
  <c r="AA2994" i="2" s="1"/>
  <c r="R2994" i="2" s="1"/>
  <c r="Z2995" i="2"/>
  <c r="AA2995" i="2" s="1"/>
  <c r="R2995" i="2" s="1"/>
  <c r="Z2996" i="2"/>
  <c r="AA2996" i="2" s="1"/>
  <c r="R2996" i="2" s="1"/>
  <c r="Z2997" i="2"/>
  <c r="AA2997" i="2" s="1"/>
  <c r="R2997" i="2" s="1"/>
  <c r="Z2998" i="2"/>
  <c r="AA2998" i="2" s="1"/>
  <c r="R2998" i="2" s="1"/>
  <c r="Z2999" i="2"/>
  <c r="AA2999" i="2" s="1"/>
  <c r="R2999" i="2" s="1"/>
  <c r="Z3000" i="2"/>
  <c r="AA3000" i="2" s="1"/>
  <c r="R3000" i="2" s="1"/>
  <c r="Z3001" i="2"/>
  <c r="AA3001" i="2" s="1"/>
  <c r="R3001" i="2" s="1"/>
  <c r="Z3002" i="2"/>
  <c r="AA3002" i="2" s="1"/>
  <c r="R3002" i="2" s="1"/>
  <c r="Z3003" i="2"/>
  <c r="AA3003" i="2" s="1"/>
  <c r="R3003" i="2" s="1"/>
  <c r="Z3004" i="2"/>
  <c r="AA3004" i="2" s="1"/>
  <c r="R3004" i="2" s="1"/>
  <c r="Z3005" i="2"/>
  <c r="AA3005" i="2" s="1"/>
  <c r="R3005" i="2" s="1"/>
  <c r="Z3006" i="2"/>
  <c r="AA3006" i="2" s="1"/>
  <c r="R3006" i="2" s="1"/>
  <c r="Z3007" i="2"/>
  <c r="AA3007" i="2" s="1"/>
  <c r="R3007" i="2" s="1"/>
  <c r="Z3008" i="2"/>
  <c r="AA3008" i="2" s="1"/>
  <c r="R3008" i="2" s="1"/>
  <c r="Z3009" i="2"/>
  <c r="AA3009" i="2" s="1"/>
  <c r="R3009" i="2" s="1"/>
  <c r="Z3010" i="2"/>
  <c r="AA3010" i="2" s="1"/>
  <c r="R3010" i="2" s="1"/>
  <c r="Z3011" i="2"/>
  <c r="AA3011" i="2" s="1"/>
  <c r="R3011" i="2" s="1"/>
  <c r="Z3012" i="2"/>
  <c r="AA3012" i="2" s="1"/>
  <c r="R3012" i="2" s="1"/>
  <c r="Z3013" i="2"/>
  <c r="AA3013" i="2" s="1"/>
  <c r="R3013" i="2" s="1"/>
  <c r="Z3014" i="2"/>
  <c r="AA3014" i="2" s="1"/>
  <c r="R3014" i="2" s="1"/>
  <c r="Z3015" i="2"/>
  <c r="AA3015" i="2" s="1"/>
  <c r="R3015" i="2" s="1"/>
  <c r="Z3016" i="2"/>
  <c r="AA3016" i="2" s="1"/>
  <c r="R3016" i="2" s="1"/>
  <c r="Z3017" i="2"/>
  <c r="AA3017" i="2" s="1"/>
  <c r="R3017" i="2" s="1"/>
  <c r="Z3018" i="2"/>
  <c r="AA3018" i="2" s="1"/>
  <c r="R3018" i="2" s="1"/>
  <c r="Z3019" i="2"/>
  <c r="AA3019" i="2" s="1"/>
  <c r="R3019" i="2" s="1"/>
  <c r="Z3020" i="2"/>
  <c r="AA3020" i="2" s="1"/>
  <c r="R3020" i="2" s="1"/>
  <c r="Z3021" i="2"/>
  <c r="AA3021" i="2" s="1"/>
  <c r="R3021" i="2" s="1"/>
  <c r="Z3022" i="2"/>
  <c r="AA3022" i="2" s="1"/>
  <c r="R3022" i="2" s="1"/>
  <c r="Z3023" i="2"/>
  <c r="AA3023" i="2" s="1"/>
  <c r="R3023" i="2" s="1"/>
  <c r="Z3024" i="2"/>
  <c r="AA3024" i="2" s="1"/>
  <c r="R3024" i="2" s="1"/>
  <c r="Z3025" i="2"/>
  <c r="AA3025" i="2" s="1"/>
  <c r="R3025" i="2" s="1"/>
  <c r="Z3026" i="2"/>
  <c r="AA3026" i="2" s="1"/>
  <c r="R3026" i="2" s="1"/>
  <c r="Z3027" i="2"/>
  <c r="AA3027" i="2" s="1"/>
  <c r="R3027" i="2" s="1"/>
  <c r="Z3028" i="2"/>
  <c r="AA3028" i="2" s="1"/>
  <c r="R3028" i="2" s="1"/>
  <c r="Z3029" i="2"/>
  <c r="AA3029" i="2" s="1"/>
  <c r="R3029" i="2" s="1"/>
  <c r="Z3030" i="2"/>
  <c r="AA3030" i="2" s="1"/>
  <c r="R3030" i="2" s="1"/>
  <c r="Z3031" i="2"/>
  <c r="AA3031" i="2" s="1"/>
  <c r="R3031" i="2" s="1"/>
  <c r="Z3032" i="2"/>
  <c r="AA3032" i="2" s="1"/>
  <c r="R3032" i="2" s="1"/>
  <c r="Z3033" i="2"/>
  <c r="AA3033" i="2" s="1"/>
  <c r="R3033" i="2" s="1"/>
  <c r="Z3034" i="2"/>
  <c r="AA3034" i="2" s="1"/>
  <c r="R3034" i="2" s="1"/>
  <c r="Z3035" i="2"/>
  <c r="AA3035" i="2" s="1"/>
  <c r="R3035" i="2" s="1"/>
  <c r="Z3036" i="2"/>
  <c r="AA3036" i="2" s="1"/>
  <c r="R3036" i="2" s="1"/>
  <c r="Z3037" i="2"/>
  <c r="AA3037" i="2" s="1"/>
  <c r="R3037" i="2" s="1"/>
  <c r="Z3038" i="2"/>
  <c r="AA3038" i="2" s="1"/>
  <c r="R3038" i="2" s="1"/>
  <c r="Z3039" i="2"/>
  <c r="AA3039" i="2" s="1"/>
  <c r="R3039" i="2" s="1"/>
  <c r="Z3040" i="2"/>
  <c r="AA3040" i="2" s="1"/>
  <c r="R3040" i="2" s="1"/>
  <c r="Z3041" i="2"/>
  <c r="AA3041" i="2" s="1"/>
  <c r="R3041" i="2" s="1"/>
  <c r="Z3042" i="2"/>
  <c r="AA3042" i="2" s="1"/>
  <c r="R3042" i="2" s="1"/>
  <c r="Z3043" i="2"/>
  <c r="AA3043" i="2" s="1"/>
  <c r="R3043" i="2" s="1"/>
  <c r="Z3044" i="2"/>
  <c r="AA3044" i="2" s="1"/>
  <c r="R3044" i="2" s="1"/>
  <c r="Z3045" i="2"/>
  <c r="AA3045" i="2" s="1"/>
  <c r="R3045" i="2" s="1"/>
  <c r="Z3046" i="2"/>
  <c r="AA3046" i="2" s="1"/>
  <c r="R3046" i="2" s="1"/>
  <c r="Z3047" i="2"/>
  <c r="AA3047" i="2" s="1"/>
  <c r="R3047" i="2" s="1"/>
  <c r="Z3048" i="2"/>
  <c r="AA3048" i="2" s="1"/>
  <c r="R3048" i="2" s="1"/>
  <c r="Z3049" i="2"/>
  <c r="AA3049" i="2" s="1"/>
  <c r="R3049" i="2" s="1"/>
  <c r="Z3050" i="2"/>
  <c r="AA3050" i="2" s="1"/>
  <c r="R3050" i="2" s="1"/>
  <c r="Z3051" i="2"/>
  <c r="AA3051" i="2" s="1"/>
  <c r="R3051" i="2" s="1"/>
  <c r="Z3052" i="2"/>
  <c r="AA3052" i="2" s="1"/>
  <c r="R3052" i="2" s="1"/>
  <c r="Z3053" i="2"/>
  <c r="AA3053" i="2" s="1"/>
  <c r="R3053" i="2" s="1"/>
  <c r="Z3054" i="2"/>
  <c r="AA3054" i="2" s="1"/>
  <c r="R3054" i="2" s="1"/>
  <c r="Z3055" i="2"/>
  <c r="AA3055" i="2" s="1"/>
  <c r="R3055" i="2" s="1"/>
  <c r="Z3056" i="2"/>
  <c r="AA3056" i="2" s="1"/>
  <c r="R3056" i="2" s="1"/>
  <c r="Z3057" i="2"/>
  <c r="AA3057" i="2" s="1"/>
  <c r="R3057" i="2" s="1"/>
  <c r="Z3058" i="2"/>
  <c r="AA3058" i="2" s="1"/>
  <c r="R3058" i="2" s="1"/>
  <c r="Z3059" i="2"/>
  <c r="AA3059" i="2" s="1"/>
  <c r="R3059" i="2" s="1"/>
  <c r="Z3060" i="2"/>
  <c r="AA3060" i="2" s="1"/>
  <c r="R3060" i="2" s="1"/>
  <c r="Z3061" i="2"/>
  <c r="AA3061" i="2" s="1"/>
  <c r="R3061" i="2" s="1"/>
  <c r="Z3062" i="2"/>
  <c r="AA3062" i="2" s="1"/>
  <c r="R3062" i="2" s="1"/>
  <c r="Z3063" i="2"/>
  <c r="AA3063" i="2" s="1"/>
  <c r="R3063" i="2" s="1"/>
  <c r="Z3064" i="2"/>
  <c r="AA3064" i="2" s="1"/>
  <c r="R3064" i="2" s="1"/>
  <c r="Z3065" i="2"/>
  <c r="AA3065" i="2" s="1"/>
  <c r="R3065" i="2" s="1"/>
  <c r="Z3066" i="2"/>
  <c r="AA3066" i="2" s="1"/>
  <c r="R3066" i="2" s="1"/>
  <c r="Z3067" i="2"/>
  <c r="AA3067" i="2" s="1"/>
  <c r="R3067" i="2" s="1"/>
  <c r="Z3068" i="2"/>
  <c r="AA3068" i="2" s="1"/>
  <c r="R3068" i="2" s="1"/>
  <c r="Z3069" i="2"/>
  <c r="AA3069" i="2" s="1"/>
  <c r="R3069" i="2" s="1"/>
  <c r="Z3070" i="2"/>
  <c r="AA3070" i="2" s="1"/>
  <c r="R3070" i="2" s="1"/>
  <c r="Z3071" i="2"/>
  <c r="AA3071" i="2" s="1"/>
  <c r="R3071" i="2" s="1"/>
  <c r="Z3072" i="2"/>
  <c r="AA3072" i="2" s="1"/>
  <c r="R3072" i="2" s="1"/>
  <c r="Z3073" i="2"/>
  <c r="AA3073" i="2" s="1"/>
  <c r="R3073" i="2" s="1"/>
  <c r="Z3074" i="2"/>
  <c r="AA3074" i="2" s="1"/>
  <c r="R3074" i="2" s="1"/>
  <c r="Z3075" i="2"/>
  <c r="AA3075" i="2" s="1"/>
  <c r="R3075" i="2" s="1"/>
  <c r="Z3076" i="2"/>
  <c r="AA3076" i="2" s="1"/>
  <c r="R3076" i="2" s="1"/>
  <c r="Z3077" i="2"/>
  <c r="AA3077" i="2" s="1"/>
  <c r="R3077" i="2" s="1"/>
  <c r="Z3078" i="2"/>
  <c r="AA3078" i="2" s="1"/>
  <c r="R3078" i="2" s="1"/>
  <c r="Z3079" i="2"/>
  <c r="AA3079" i="2" s="1"/>
  <c r="R3079" i="2" s="1"/>
  <c r="Z3080" i="2"/>
  <c r="AA3080" i="2" s="1"/>
  <c r="R3080" i="2" s="1"/>
  <c r="Z3081" i="2"/>
  <c r="AA3081" i="2" s="1"/>
  <c r="R3081" i="2" s="1"/>
  <c r="Z3082" i="2"/>
  <c r="AA3082" i="2" s="1"/>
  <c r="R3082" i="2" s="1"/>
  <c r="Z3083" i="2"/>
  <c r="AA3083" i="2" s="1"/>
  <c r="R3083" i="2" s="1"/>
  <c r="Z3084" i="2"/>
  <c r="AA3084" i="2" s="1"/>
  <c r="R3084" i="2" s="1"/>
  <c r="Z3085" i="2"/>
  <c r="AA3085" i="2" s="1"/>
  <c r="R3085" i="2" s="1"/>
  <c r="Z3086" i="2"/>
  <c r="AA3086" i="2" s="1"/>
  <c r="R3086" i="2" s="1"/>
  <c r="Z3087" i="2"/>
  <c r="AA3087" i="2" s="1"/>
  <c r="R3087" i="2" s="1"/>
  <c r="Z3088" i="2"/>
  <c r="AA3088" i="2" s="1"/>
  <c r="R3088" i="2" s="1"/>
  <c r="Z3089" i="2"/>
  <c r="AA3089" i="2" s="1"/>
  <c r="R3089" i="2" s="1"/>
  <c r="Z3090" i="2"/>
  <c r="AA3090" i="2" s="1"/>
  <c r="R3090" i="2" s="1"/>
  <c r="Z3091" i="2"/>
  <c r="AA3091" i="2" s="1"/>
  <c r="R3091" i="2" s="1"/>
  <c r="Z3092" i="2"/>
  <c r="AA3092" i="2" s="1"/>
  <c r="R3092" i="2" s="1"/>
  <c r="Z3093" i="2"/>
  <c r="AA3093" i="2" s="1"/>
  <c r="R3093" i="2" s="1"/>
  <c r="Z3094" i="2"/>
  <c r="AA3094" i="2" s="1"/>
  <c r="R3094" i="2" s="1"/>
  <c r="Z3095" i="2"/>
  <c r="AA3095" i="2" s="1"/>
  <c r="R3095" i="2" s="1"/>
  <c r="Z3096" i="2"/>
  <c r="AA3096" i="2" s="1"/>
  <c r="R3096" i="2" s="1"/>
  <c r="P3811" i="4"/>
  <c r="P3801" i="4"/>
  <c r="P3816" i="4" s="1"/>
  <c r="P3800" i="4"/>
  <c r="P3773" i="4"/>
  <c r="P3747" i="4"/>
  <c r="P3754" i="4" s="1"/>
  <c r="P3733" i="4"/>
  <c r="P3713" i="4"/>
  <c r="P3686" i="4"/>
  <c r="P3676" i="4"/>
  <c r="P3668" i="4"/>
  <c r="P3644" i="4"/>
  <c r="P3626" i="4"/>
  <c r="P3608" i="4"/>
  <c r="P3689" i="4" s="1"/>
  <c r="P3587" i="4"/>
  <c r="P3582" i="4"/>
  <c r="P3572" i="4"/>
  <c r="P3547" i="4"/>
  <c r="P3526" i="4"/>
  <c r="P3516" i="4"/>
  <c r="P3484" i="4"/>
  <c r="P3443" i="4"/>
  <c r="P3444" i="4" s="1"/>
  <c r="P3392" i="4"/>
  <c r="P3388" i="4"/>
  <c r="P3527" i="4" s="1"/>
  <c r="P3314" i="4"/>
  <c r="P3323" i="4" s="1"/>
  <c r="P3266" i="4"/>
  <c r="P3305" i="4" s="1"/>
  <c r="P3206" i="4"/>
  <c r="P3164" i="4"/>
  <c r="P3139" i="4"/>
  <c r="P2820" i="4"/>
  <c r="P2808" i="4"/>
  <c r="P1111" i="4"/>
  <c r="P887" i="4"/>
  <c r="P881" i="4"/>
  <c r="P850" i="4"/>
  <c r="P839" i="4"/>
  <c r="P476" i="4"/>
  <c r="P406" i="4"/>
  <c r="P359" i="4"/>
  <c r="P344" i="4"/>
  <c r="P192" i="4"/>
  <c r="P179" i="4"/>
  <c r="P173" i="4"/>
  <c r="P159" i="4"/>
  <c r="P152" i="4"/>
  <c r="P139" i="4"/>
  <c r="P104" i="4"/>
  <c r="P57" i="4"/>
  <c r="P45" i="4"/>
  <c r="P40" i="4"/>
  <c r="P3209" i="4" s="1"/>
  <c r="P3306" i="4" l="1"/>
  <c r="P3738" i="4"/>
  <c r="P3817" i="4"/>
  <c r="P3739" i="4" l="1"/>
  <c r="P3818" i="4" s="1"/>
  <c r="B76" i="6"/>
  <c r="B77" i="6"/>
  <c r="B78" i="6"/>
  <c r="B79" i="6"/>
  <c r="I5" i="13"/>
  <c r="I4" i="13"/>
  <c r="I3" i="13"/>
  <c r="B75" i="6" l="1"/>
  <c r="U2" i="2"/>
  <c r="Q2" i="2"/>
  <c r="L282" i="13"/>
  <c r="E146" i="13"/>
  <c r="F13" i="13" l="1"/>
  <c r="F14" i="13"/>
  <c r="F15" i="13"/>
  <c r="F16" i="13"/>
  <c r="F17" i="13"/>
  <c r="F18" i="13"/>
  <c r="F19" i="13"/>
  <c r="F20" i="13"/>
  <c r="F21" i="13"/>
  <c r="F22" i="13"/>
  <c r="S9" i="21" s="1"/>
  <c r="F23" i="13"/>
  <c r="F24" i="13"/>
  <c r="F25" i="13"/>
  <c r="F26" i="13"/>
  <c r="F27" i="13"/>
  <c r="F28" i="13"/>
  <c r="F29" i="13"/>
  <c r="F30" i="13"/>
  <c r="F31" i="13"/>
  <c r="F90" i="13"/>
  <c r="F91" i="13"/>
  <c r="F92" i="13"/>
  <c r="F12" i="13"/>
  <c r="S7" i="21" s="1"/>
  <c r="N232" i="13"/>
  <c r="N233" i="13"/>
  <c r="N234" i="13"/>
  <c r="N235" i="13"/>
  <c r="N236" i="13"/>
  <c r="N237" i="13"/>
  <c r="N238" i="13"/>
  <c r="N239" i="13"/>
  <c r="N240" i="13"/>
  <c r="N241" i="13"/>
  <c r="N242" i="13"/>
  <c r="N243" i="13"/>
  <c r="N244" i="13"/>
  <c r="N245" i="13"/>
  <c r="N246" i="13"/>
  <c r="N247" i="13"/>
  <c r="N248" i="13"/>
  <c r="N249" i="13"/>
  <c r="N250" i="13"/>
  <c r="N251" i="13"/>
  <c r="N252" i="13"/>
  <c r="N253" i="13"/>
  <c r="N254" i="13"/>
  <c r="N255" i="13"/>
  <c r="N256" i="13"/>
  <c r="N257" i="13"/>
  <c r="N258" i="13"/>
  <c r="N259" i="13"/>
  <c r="N260" i="13"/>
  <c r="N261" i="13"/>
  <c r="N262" i="13"/>
  <c r="N263" i="13"/>
  <c r="N264" i="13"/>
  <c r="N265" i="13"/>
  <c r="N266" i="13"/>
  <c r="N267" i="13"/>
  <c r="N268" i="13"/>
  <c r="N269" i="13"/>
  <c r="N270" i="13"/>
  <c r="N271" i="13"/>
  <c r="E91" i="13"/>
  <c r="E190" i="56"/>
  <c r="F195" i="56"/>
  <c r="E195" i="56"/>
  <c r="F193" i="56"/>
  <c r="E193" i="56"/>
  <c r="F192" i="56"/>
  <c r="E192" i="56"/>
  <c r="F190" i="56"/>
  <c r="F189" i="56"/>
  <c r="E189" i="56"/>
  <c r="F188" i="56"/>
  <c r="E188" i="56"/>
  <c r="F187" i="56"/>
  <c r="E187" i="56"/>
  <c r="F186" i="56"/>
  <c r="E186" i="56"/>
  <c r="F185" i="56"/>
  <c r="E185" i="56"/>
  <c r="F182" i="56"/>
  <c r="F181" i="56"/>
  <c r="F180" i="56"/>
  <c r="F179" i="56"/>
  <c r="F178" i="56"/>
  <c r="F177" i="56"/>
  <c r="F176" i="56"/>
  <c r="F175" i="56"/>
  <c r="F174" i="56"/>
  <c r="F173" i="56"/>
  <c r="F172" i="56"/>
  <c r="F171" i="56"/>
  <c r="F170" i="56"/>
  <c r="F169" i="56"/>
  <c r="F168" i="56"/>
  <c r="F167" i="56"/>
  <c r="F166" i="56"/>
  <c r="F165" i="56"/>
  <c r="F164" i="56"/>
  <c r="F163" i="56"/>
  <c r="F162" i="56"/>
  <c r="F161" i="56"/>
  <c r="F160" i="56"/>
  <c r="F159" i="56"/>
  <c r="F158" i="56"/>
  <c r="F157" i="56"/>
  <c r="F156" i="56"/>
  <c r="F155" i="56"/>
  <c r="F154" i="56"/>
  <c r="F153" i="56"/>
  <c r="F152" i="56"/>
  <c r="F151" i="56"/>
  <c r="F150" i="56"/>
  <c r="F149" i="56"/>
  <c r="F148" i="56"/>
  <c r="F147" i="56"/>
  <c r="F146" i="56"/>
  <c r="F145" i="56"/>
  <c r="F144" i="56"/>
  <c r="F143" i="56"/>
  <c r="F142" i="56"/>
  <c r="F141" i="56"/>
  <c r="F140" i="56"/>
  <c r="F139" i="56"/>
  <c r="F138" i="56"/>
  <c r="F137" i="56"/>
  <c r="F136" i="56"/>
  <c r="F134" i="56"/>
  <c r="F133" i="56"/>
  <c r="F132" i="56"/>
  <c r="F131" i="56"/>
  <c r="F130" i="56"/>
  <c r="F129" i="56"/>
  <c r="F128" i="56"/>
  <c r="F127" i="56"/>
  <c r="F126" i="56"/>
  <c r="F125" i="56"/>
  <c r="F124" i="56"/>
  <c r="F123" i="56"/>
  <c r="F122" i="56"/>
  <c r="F121" i="56"/>
  <c r="F120" i="56"/>
  <c r="F119" i="56"/>
  <c r="F118" i="56"/>
  <c r="F117" i="56"/>
  <c r="F116" i="56"/>
  <c r="F115" i="56"/>
  <c r="F114" i="56"/>
  <c r="F113" i="56"/>
  <c r="F112" i="56"/>
  <c r="F111" i="56"/>
  <c r="F110" i="56"/>
  <c r="F109" i="56"/>
  <c r="F108" i="56"/>
  <c r="F107" i="56"/>
  <c r="F106" i="56"/>
  <c r="F105" i="56"/>
  <c r="F104" i="56"/>
  <c r="F103" i="56"/>
  <c r="F102" i="56"/>
  <c r="F101" i="56"/>
  <c r="F100" i="56"/>
  <c r="F99" i="56"/>
  <c r="F98" i="56"/>
  <c r="F97" i="56"/>
  <c r="F96" i="56"/>
  <c r="F95" i="56"/>
  <c r="F94" i="56"/>
  <c r="F93" i="56"/>
  <c r="F92" i="56"/>
  <c r="F91" i="56"/>
  <c r="F90" i="56"/>
  <c r="F89" i="56"/>
  <c r="F88" i="56"/>
  <c r="F86" i="56"/>
  <c r="F85" i="56"/>
  <c r="F84" i="56"/>
  <c r="F83" i="56"/>
  <c r="F82" i="56"/>
  <c r="F81" i="56"/>
  <c r="F80" i="56"/>
  <c r="F79" i="56"/>
  <c r="F78" i="56"/>
  <c r="F77" i="56"/>
  <c r="F76" i="56"/>
  <c r="F75" i="56"/>
  <c r="F74" i="56"/>
  <c r="F73" i="56"/>
  <c r="F72" i="56"/>
  <c r="F71" i="56"/>
  <c r="F70" i="56"/>
  <c r="F69" i="56"/>
  <c r="F68" i="56"/>
  <c r="F67" i="56"/>
  <c r="F66" i="56"/>
  <c r="F65" i="56"/>
  <c r="F64" i="56"/>
  <c r="F63" i="56"/>
  <c r="F62" i="56"/>
  <c r="F61" i="56"/>
  <c r="F60" i="56"/>
  <c r="F59" i="56"/>
  <c r="F58" i="56"/>
  <c r="F57" i="56"/>
  <c r="F56" i="56"/>
  <c r="F55" i="56"/>
  <c r="F54" i="56"/>
  <c r="F53" i="56"/>
  <c r="F52" i="56"/>
  <c r="F51" i="56"/>
  <c r="F50" i="56"/>
  <c r="F48" i="56"/>
  <c r="F47" i="56"/>
  <c r="F46" i="56"/>
  <c r="F45" i="56"/>
  <c r="F44" i="56"/>
  <c r="F43" i="56"/>
  <c r="F42" i="56"/>
  <c r="F41" i="56"/>
  <c r="F40" i="56"/>
  <c r="F39" i="56"/>
  <c r="F38" i="56"/>
  <c r="F37" i="56"/>
  <c r="F36" i="56"/>
  <c r="F35" i="56"/>
  <c r="F34" i="56"/>
  <c r="F33" i="56"/>
  <c r="F32" i="56"/>
  <c r="F31" i="56"/>
  <c r="F30" i="56"/>
  <c r="F29" i="56"/>
  <c r="F28" i="56"/>
  <c r="F27" i="56"/>
  <c r="F26" i="56"/>
  <c r="F25" i="56"/>
  <c r="F24" i="56"/>
  <c r="F23" i="56"/>
  <c r="F22" i="56"/>
  <c r="F21" i="56"/>
  <c r="F20" i="56"/>
  <c r="F19" i="56"/>
  <c r="F18" i="56"/>
  <c r="F17" i="56"/>
  <c r="F16" i="56"/>
  <c r="F15" i="56"/>
  <c r="F14" i="56"/>
  <c r="F13" i="56"/>
  <c r="F12" i="56"/>
  <c r="F11" i="56"/>
  <c r="F10" i="56"/>
  <c r="F9" i="56"/>
  <c r="F8" i="56"/>
  <c r="F7" i="56"/>
  <c r="F6" i="56"/>
  <c r="F5" i="56"/>
  <c r="F4" i="56"/>
  <c r="F3" i="56"/>
  <c r="F2" i="56"/>
  <c r="E181" i="56"/>
  <c r="D83" i="13" s="1"/>
  <c r="E83" i="13" s="1"/>
  <c r="G83" i="13" s="1"/>
  <c r="E180" i="56"/>
  <c r="E179" i="56"/>
  <c r="D81" i="13" s="1"/>
  <c r="E81" i="13" s="1"/>
  <c r="G81" i="13" s="1"/>
  <c r="E178" i="56"/>
  <c r="E177" i="56"/>
  <c r="E176" i="56"/>
  <c r="D80" i="13" s="1"/>
  <c r="E80" i="13" s="1"/>
  <c r="G80" i="13" s="1"/>
  <c r="E175" i="56"/>
  <c r="E174" i="56"/>
  <c r="E173" i="56"/>
  <c r="E172" i="56"/>
  <c r="D78" i="13" s="1"/>
  <c r="E78" i="13" s="1"/>
  <c r="G78" i="13" s="1"/>
  <c r="E171" i="56"/>
  <c r="D77" i="13" s="1"/>
  <c r="E77" i="13" s="1"/>
  <c r="G77" i="13" s="1"/>
  <c r="E170" i="56"/>
  <c r="E169" i="56"/>
  <c r="D76" i="13" s="1"/>
  <c r="E76" i="13" s="1"/>
  <c r="G76" i="13" s="1"/>
  <c r="E168" i="56"/>
  <c r="E167" i="56"/>
  <c r="D75" i="13" s="1"/>
  <c r="E75" i="13" s="1"/>
  <c r="G75" i="13" s="1"/>
  <c r="E166" i="56"/>
  <c r="E165" i="56"/>
  <c r="E164" i="56"/>
  <c r="E163" i="56"/>
  <c r="E162" i="56"/>
  <c r="D74" i="13" s="1"/>
  <c r="E74" i="13" s="1"/>
  <c r="G74" i="13" s="1"/>
  <c r="E161" i="56"/>
  <c r="D72" i="13" s="1"/>
  <c r="E72" i="13" s="1"/>
  <c r="G72" i="13" s="1"/>
  <c r="E160" i="56"/>
  <c r="D71" i="13" s="1"/>
  <c r="E71" i="13" s="1"/>
  <c r="G71" i="13" s="1"/>
  <c r="E159" i="56"/>
  <c r="E158" i="56"/>
  <c r="D70" i="13" s="1"/>
  <c r="E70" i="13" s="1"/>
  <c r="G70" i="13" s="1"/>
  <c r="E157" i="56"/>
  <c r="E156" i="56"/>
  <c r="E155" i="56"/>
  <c r="E154" i="56"/>
  <c r="E153" i="56"/>
  <c r="E152" i="56"/>
  <c r="D67" i="13" s="1"/>
  <c r="E67" i="13" s="1"/>
  <c r="G67" i="13" s="1"/>
  <c r="E151" i="56"/>
  <c r="D66" i="13" s="1"/>
  <c r="E66" i="13" s="1"/>
  <c r="G66" i="13" s="1"/>
  <c r="E150" i="56"/>
  <c r="E149" i="56"/>
  <c r="D65" i="13" s="1"/>
  <c r="E65" i="13" s="1"/>
  <c r="G65" i="13" s="1"/>
  <c r="E148" i="56"/>
  <c r="E147" i="56"/>
  <c r="E146" i="56"/>
  <c r="E145" i="56"/>
  <c r="E144" i="56"/>
  <c r="D64" i="13" s="1"/>
  <c r="E64" i="13" s="1"/>
  <c r="G64" i="13" s="1"/>
  <c r="E143" i="56"/>
  <c r="D63" i="13" s="1"/>
  <c r="E63" i="13" s="1"/>
  <c r="G63" i="13" s="1"/>
  <c r="E142" i="56"/>
  <c r="E141" i="56"/>
  <c r="E140" i="56"/>
  <c r="E139" i="56"/>
  <c r="E138" i="56"/>
  <c r="E137" i="56"/>
  <c r="E136" i="56"/>
  <c r="E134" i="56"/>
  <c r="D60" i="13" s="1"/>
  <c r="E60" i="13" s="1"/>
  <c r="G60" i="13" s="1"/>
  <c r="E133" i="56"/>
  <c r="E132" i="56"/>
  <c r="E131" i="56"/>
  <c r="D59" i="13" s="1"/>
  <c r="E59" i="13" s="1"/>
  <c r="G59" i="13" s="1"/>
  <c r="E130" i="56"/>
  <c r="E129" i="56"/>
  <c r="E128" i="56"/>
  <c r="E127" i="56"/>
  <c r="E126" i="56"/>
  <c r="D57" i="13" s="1"/>
  <c r="E57" i="13" s="1"/>
  <c r="G57" i="13" s="1"/>
  <c r="E125" i="56"/>
  <c r="E124" i="56"/>
  <c r="D56" i="13" s="1"/>
  <c r="E56" i="13" s="1"/>
  <c r="G56" i="13" s="1"/>
  <c r="E123" i="56"/>
  <c r="E122" i="56"/>
  <c r="E121" i="56"/>
  <c r="D55" i="13" s="1"/>
  <c r="E55" i="13" s="1"/>
  <c r="G55" i="13" s="1"/>
  <c r="E120" i="56"/>
  <c r="D54" i="13" s="1"/>
  <c r="E54" i="13" s="1"/>
  <c r="G54" i="13" s="1"/>
  <c r="E119" i="56"/>
  <c r="D53" i="13" s="1"/>
  <c r="E53" i="13" s="1"/>
  <c r="G53" i="13" s="1"/>
  <c r="E118" i="56"/>
  <c r="E117" i="56"/>
  <c r="E116" i="56"/>
  <c r="E115" i="56"/>
  <c r="E114" i="56"/>
  <c r="D52" i="13" s="1"/>
  <c r="E52" i="13" s="1"/>
  <c r="G52" i="13" s="1"/>
  <c r="E113" i="56"/>
  <c r="E112" i="56"/>
  <c r="E111" i="56"/>
  <c r="D51" i="13" s="1"/>
  <c r="E51" i="13" s="1"/>
  <c r="G51" i="13" s="1"/>
  <c r="E110" i="56"/>
  <c r="E109" i="56"/>
  <c r="D50" i="13" s="1"/>
  <c r="E50" i="13" s="1"/>
  <c r="G50" i="13" s="1"/>
  <c r="E108" i="56"/>
  <c r="E107" i="56"/>
  <c r="D49" i="13" s="1"/>
  <c r="E49" i="13" s="1"/>
  <c r="G49" i="13" s="1"/>
  <c r="E106" i="56"/>
  <c r="E105" i="56"/>
  <c r="D47" i="13" s="1"/>
  <c r="E47" i="13" s="1"/>
  <c r="G47" i="13" s="1"/>
  <c r="E104" i="56"/>
  <c r="E103" i="56"/>
  <c r="E102" i="56"/>
  <c r="D46" i="13" s="1"/>
  <c r="E46" i="13" s="1"/>
  <c r="G46" i="13" s="1"/>
  <c r="E101" i="56"/>
  <c r="E100" i="56"/>
  <c r="E99" i="56"/>
  <c r="E98" i="56"/>
  <c r="E97" i="56"/>
  <c r="E96" i="56"/>
  <c r="E95" i="56"/>
  <c r="E94" i="56"/>
  <c r="E93" i="56"/>
  <c r="E92" i="56"/>
  <c r="E91" i="56"/>
  <c r="E90" i="56"/>
  <c r="E89" i="56"/>
  <c r="E88" i="56"/>
  <c r="D45" i="13" s="1"/>
  <c r="E45" i="13" s="1"/>
  <c r="G45" i="13" s="1"/>
  <c r="E86" i="56"/>
  <c r="E85" i="56"/>
  <c r="D44" i="13" s="1"/>
  <c r="E44" i="13" s="1"/>
  <c r="G44" i="13" s="1"/>
  <c r="E84" i="56"/>
  <c r="E83" i="56"/>
  <c r="D43" i="13" s="1"/>
  <c r="E43" i="13" s="1"/>
  <c r="G43" i="13" s="1"/>
  <c r="E82" i="56"/>
  <c r="E81" i="56"/>
  <c r="D42" i="13" s="1"/>
  <c r="E42" i="13" s="1"/>
  <c r="G42" i="13" s="1"/>
  <c r="E80" i="56"/>
  <c r="D41" i="13" s="1"/>
  <c r="E41" i="13" s="1"/>
  <c r="G41" i="13" s="1"/>
  <c r="E79" i="56"/>
  <c r="E78" i="56"/>
  <c r="D40" i="13" s="1"/>
  <c r="E40" i="13" s="1"/>
  <c r="G40" i="13" s="1"/>
  <c r="E77" i="56"/>
  <c r="E76" i="56"/>
  <c r="E75" i="56"/>
  <c r="D39" i="13" s="1"/>
  <c r="E39" i="13" s="1"/>
  <c r="G39" i="13" s="1"/>
  <c r="E74" i="56"/>
  <c r="E73" i="56"/>
  <c r="D38" i="13" s="1"/>
  <c r="E38" i="13" s="1"/>
  <c r="G38" i="13" s="1"/>
  <c r="E72" i="56"/>
  <c r="D37" i="13" s="1"/>
  <c r="E37" i="13" s="1"/>
  <c r="G37" i="13" s="1"/>
  <c r="E71" i="56"/>
  <c r="E70" i="56"/>
  <c r="D36" i="13" s="1"/>
  <c r="E36" i="13" s="1"/>
  <c r="G36" i="13" s="1"/>
  <c r="E69" i="56"/>
  <c r="E68" i="56"/>
  <c r="E67" i="56"/>
  <c r="E66" i="56"/>
  <c r="E65" i="56"/>
  <c r="E64" i="56"/>
  <c r="E63" i="56"/>
  <c r="E62" i="56"/>
  <c r="D33" i="13" s="1"/>
  <c r="E33" i="13" s="1"/>
  <c r="G33" i="13" s="1"/>
  <c r="E61" i="56"/>
  <c r="E60" i="56"/>
  <c r="E59" i="56"/>
  <c r="E58" i="56"/>
  <c r="E57" i="56"/>
  <c r="D30" i="13" s="1"/>
  <c r="E56" i="56"/>
  <c r="E55" i="56"/>
  <c r="E54" i="56"/>
  <c r="D29" i="13" s="1"/>
  <c r="E53" i="56"/>
  <c r="E52" i="56"/>
  <c r="D28" i="13" s="1"/>
  <c r="E51" i="56"/>
  <c r="E50" i="56"/>
  <c r="E48" i="56"/>
  <c r="E47" i="56"/>
  <c r="E46" i="56"/>
  <c r="E45" i="56"/>
  <c r="E44" i="56"/>
  <c r="E43" i="56"/>
  <c r="E42" i="56"/>
  <c r="E41" i="56"/>
  <c r="E40" i="56"/>
  <c r="E39" i="56"/>
  <c r="E38" i="56"/>
  <c r="D25" i="13" s="1"/>
  <c r="E37" i="56"/>
  <c r="E36" i="56"/>
  <c r="D26" i="13" s="1"/>
  <c r="E35" i="56"/>
  <c r="D24" i="13" s="1"/>
  <c r="E34" i="56"/>
  <c r="E33" i="56"/>
  <c r="E32" i="56"/>
  <c r="E31" i="56"/>
  <c r="E30" i="56"/>
  <c r="E29" i="56"/>
  <c r="E28" i="56"/>
  <c r="E27" i="56"/>
  <c r="E26" i="56"/>
  <c r="E25" i="56"/>
  <c r="E24" i="56"/>
  <c r="E23" i="56"/>
  <c r="D21" i="13" s="1"/>
  <c r="E22" i="56"/>
  <c r="E21" i="56"/>
  <c r="E20" i="56"/>
  <c r="E19" i="56"/>
  <c r="E18" i="56"/>
  <c r="E17" i="56"/>
  <c r="E16" i="56"/>
  <c r="E15" i="56"/>
  <c r="E14" i="56"/>
  <c r="E13" i="56"/>
  <c r="E12" i="56"/>
  <c r="E11" i="56"/>
  <c r="E10" i="56"/>
  <c r="E9" i="56"/>
  <c r="E8" i="56"/>
  <c r="E7" i="56"/>
  <c r="E6" i="56"/>
  <c r="E5" i="56"/>
  <c r="E4" i="56"/>
  <c r="E3" i="56"/>
  <c r="E2" i="56"/>
  <c r="E182" i="56"/>
  <c r="N195" i="59"/>
  <c r="N196" i="59"/>
  <c r="N197" i="59"/>
  <c r="N198" i="59"/>
  <c r="N199" i="59"/>
  <c r="N200" i="59"/>
  <c r="N201" i="59"/>
  <c r="N202" i="59"/>
  <c r="N203" i="59"/>
  <c r="N204" i="59"/>
  <c r="N205" i="59"/>
  <c r="N206" i="59"/>
  <c r="N207" i="59"/>
  <c r="N208" i="59"/>
  <c r="N209" i="59"/>
  <c r="N210" i="59"/>
  <c r="N211" i="59"/>
  <c r="N212" i="59"/>
  <c r="N213" i="59"/>
  <c r="N214" i="59"/>
  <c r="N215" i="59"/>
  <c r="N216" i="59"/>
  <c r="N217" i="59"/>
  <c r="N218" i="59"/>
  <c r="N219" i="59"/>
  <c r="N220" i="59"/>
  <c r="N221" i="59"/>
  <c r="N222" i="59"/>
  <c r="N223" i="59"/>
  <c r="N224" i="59"/>
  <c r="N225" i="59"/>
  <c r="N226" i="59"/>
  <c r="N227" i="59"/>
  <c r="N228" i="59"/>
  <c r="N229" i="59"/>
  <c r="N230" i="59"/>
  <c r="N231" i="59"/>
  <c r="N232" i="59"/>
  <c r="N233" i="59"/>
  <c r="N234" i="59"/>
  <c r="N235" i="59"/>
  <c r="N236" i="59"/>
  <c r="N237" i="59"/>
  <c r="N238" i="59"/>
  <c r="N239" i="59"/>
  <c r="N240" i="59"/>
  <c r="N241" i="59"/>
  <c r="N242" i="59"/>
  <c r="N243" i="59"/>
  <c r="N244" i="59"/>
  <c r="N245" i="59"/>
  <c r="N246" i="59"/>
  <c r="N247" i="59"/>
  <c r="N248" i="59"/>
  <c r="N249" i="59"/>
  <c r="N250" i="59"/>
  <c r="N251" i="59"/>
  <c r="N252" i="59"/>
  <c r="N253" i="59"/>
  <c r="N254" i="59"/>
  <c r="N255" i="59"/>
  <c r="N256" i="59"/>
  <c r="N257" i="59"/>
  <c r="N258" i="59"/>
  <c r="N259" i="59"/>
  <c r="N260" i="59"/>
  <c r="N261" i="59"/>
  <c r="N262" i="59"/>
  <c r="N263" i="59"/>
  <c r="N264" i="59"/>
  <c r="N265" i="59"/>
  <c r="N266" i="59"/>
  <c r="N267" i="59"/>
  <c r="N268" i="59"/>
  <c r="N269" i="59"/>
  <c r="N270" i="59"/>
  <c r="N271" i="59"/>
  <c r="N272" i="59"/>
  <c r="N273" i="59"/>
  <c r="N274" i="59"/>
  <c r="N275" i="59"/>
  <c r="N276" i="59"/>
  <c r="N277" i="59"/>
  <c r="N278" i="59"/>
  <c r="N279" i="59"/>
  <c r="N280" i="59"/>
  <c r="N281" i="59"/>
  <c r="N282" i="59"/>
  <c r="N283" i="59"/>
  <c r="N284" i="59"/>
  <c r="N285" i="59"/>
  <c r="N286" i="59"/>
  <c r="N287" i="59"/>
  <c r="N288" i="59"/>
  <c r="N289" i="59"/>
  <c r="N290" i="59"/>
  <c r="N291" i="59"/>
  <c r="N292" i="59"/>
  <c r="N293" i="59"/>
  <c r="N294" i="59"/>
  <c r="N295" i="59"/>
  <c r="N296" i="59"/>
  <c r="N297" i="59"/>
  <c r="N298" i="59"/>
  <c r="N299" i="59"/>
  <c r="N300" i="59"/>
  <c r="N301" i="59"/>
  <c r="N302" i="59"/>
  <c r="N303" i="59"/>
  <c r="N304" i="59"/>
  <c r="N305" i="59"/>
  <c r="N306" i="59"/>
  <c r="N307" i="59"/>
  <c r="N308" i="59"/>
  <c r="N309" i="59"/>
  <c r="N310" i="59"/>
  <c r="N311" i="59"/>
  <c r="N312" i="59"/>
  <c r="N313" i="59"/>
  <c r="N314" i="59"/>
  <c r="N315" i="59"/>
  <c r="N316" i="59"/>
  <c r="N317" i="59"/>
  <c r="N318" i="59"/>
  <c r="N319" i="59"/>
  <c r="N320" i="59"/>
  <c r="N321" i="59"/>
  <c r="N322" i="59"/>
  <c r="N323" i="59"/>
  <c r="N324" i="59"/>
  <c r="N325" i="59"/>
  <c r="N326" i="59"/>
  <c r="N327" i="59"/>
  <c r="N328" i="59"/>
  <c r="N329" i="59"/>
  <c r="N330" i="59"/>
  <c r="N331" i="59"/>
  <c r="N332" i="59"/>
  <c r="N333" i="59"/>
  <c r="N334" i="59"/>
  <c r="N335" i="59"/>
  <c r="N336" i="59"/>
  <c r="N337" i="59"/>
  <c r="N338" i="59"/>
  <c r="N339" i="59"/>
  <c r="N340" i="59"/>
  <c r="N341" i="59"/>
  <c r="N342" i="59"/>
  <c r="N343" i="59"/>
  <c r="N344" i="59"/>
  <c r="N345" i="59"/>
  <c r="N346" i="59"/>
  <c r="N347" i="59"/>
  <c r="N348" i="59"/>
  <c r="N349" i="59"/>
  <c r="N350" i="59"/>
  <c r="N351" i="59"/>
  <c r="N352" i="59"/>
  <c r="N353" i="59"/>
  <c r="N354" i="59"/>
  <c r="N355" i="59"/>
  <c r="N356" i="59"/>
  <c r="N357" i="59"/>
  <c r="N358" i="59"/>
  <c r="N359" i="59"/>
  <c r="N360" i="59"/>
  <c r="N361" i="59"/>
  <c r="N362" i="59"/>
  <c r="N363" i="59"/>
  <c r="N364" i="59"/>
  <c r="N365" i="59"/>
  <c r="N366" i="59"/>
  <c r="N367" i="59"/>
  <c r="N368" i="59"/>
  <c r="N369" i="59"/>
  <c r="N370" i="59"/>
  <c r="N371" i="59"/>
  <c r="N372" i="59"/>
  <c r="N373" i="59"/>
  <c r="N374" i="59"/>
  <c r="N375" i="59"/>
  <c r="N376" i="59"/>
  <c r="N377" i="59"/>
  <c r="N378" i="59"/>
  <c r="N379" i="59"/>
  <c r="N380" i="59"/>
  <c r="N381" i="59"/>
  <c r="N382" i="59"/>
  <c r="N383" i="59"/>
  <c r="N384" i="59"/>
  <c r="N385" i="59"/>
  <c r="N386" i="59"/>
  <c r="N387" i="59"/>
  <c r="N388" i="59"/>
  <c r="N389" i="59"/>
  <c r="N390" i="59"/>
  <c r="N391" i="59"/>
  <c r="N5" i="59"/>
  <c r="N6" i="59"/>
  <c r="N7" i="59"/>
  <c r="N8" i="59"/>
  <c r="N9" i="59"/>
  <c r="N10" i="59"/>
  <c r="N11" i="59"/>
  <c r="N12" i="59"/>
  <c r="N13" i="59"/>
  <c r="N14" i="59"/>
  <c r="N15" i="59"/>
  <c r="N16" i="59"/>
  <c r="N17" i="59"/>
  <c r="N18" i="59"/>
  <c r="N19" i="59"/>
  <c r="N20" i="59"/>
  <c r="N21" i="59"/>
  <c r="N22" i="59"/>
  <c r="N23" i="59"/>
  <c r="N24" i="59"/>
  <c r="N25" i="59"/>
  <c r="N26" i="59"/>
  <c r="N27" i="59"/>
  <c r="N28" i="59"/>
  <c r="N29" i="59"/>
  <c r="N30" i="59"/>
  <c r="N31" i="59"/>
  <c r="N32" i="59"/>
  <c r="N33" i="59"/>
  <c r="N34" i="59"/>
  <c r="N35" i="59"/>
  <c r="N36" i="59"/>
  <c r="N37" i="59"/>
  <c r="N38" i="59"/>
  <c r="N39" i="59"/>
  <c r="N40" i="59"/>
  <c r="N41" i="59"/>
  <c r="N42" i="59"/>
  <c r="N43" i="59"/>
  <c r="N44" i="59"/>
  <c r="N45" i="59"/>
  <c r="N46" i="59"/>
  <c r="N47" i="59"/>
  <c r="N48" i="59"/>
  <c r="N49" i="59"/>
  <c r="N50" i="59"/>
  <c r="N51" i="59"/>
  <c r="N52" i="59"/>
  <c r="N53" i="59"/>
  <c r="N54" i="59"/>
  <c r="N55" i="59"/>
  <c r="N56" i="59"/>
  <c r="N57" i="59"/>
  <c r="N58" i="59"/>
  <c r="N59" i="59"/>
  <c r="N60" i="59"/>
  <c r="N61" i="59"/>
  <c r="N62" i="59"/>
  <c r="N63" i="59"/>
  <c r="N64" i="59"/>
  <c r="N65" i="59"/>
  <c r="N66" i="59"/>
  <c r="N67" i="59"/>
  <c r="N68" i="59"/>
  <c r="N69" i="59"/>
  <c r="N70" i="59"/>
  <c r="N71" i="59"/>
  <c r="N72" i="59"/>
  <c r="N73" i="59"/>
  <c r="N74" i="59"/>
  <c r="N75" i="59"/>
  <c r="N76" i="59"/>
  <c r="N77" i="59"/>
  <c r="N78" i="59"/>
  <c r="N79" i="59"/>
  <c r="N80" i="59"/>
  <c r="N81" i="59"/>
  <c r="N82" i="59"/>
  <c r="N83" i="59"/>
  <c r="N84" i="59"/>
  <c r="N85" i="59"/>
  <c r="N86" i="59"/>
  <c r="N87" i="59"/>
  <c r="N88" i="59"/>
  <c r="N89" i="59"/>
  <c r="N90" i="59"/>
  <c r="N91" i="59"/>
  <c r="N92" i="59"/>
  <c r="N93" i="59"/>
  <c r="N94" i="59"/>
  <c r="N95" i="59"/>
  <c r="N96" i="59"/>
  <c r="N97" i="59"/>
  <c r="N98" i="59"/>
  <c r="N99" i="59"/>
  <c r="N100" i="59"/>
  <c r="N101" i="59"/>
  <c r="N102" i="59"/>
  <c r="N103" i="59"/>
  <c r="N104" i="59"/>
  <c r="N105" i="59"/>
  <c r="N106" i="59"/>
  <c r="N107" i="59"/>
  <c r="N108" i="59"/>
  <c r="N109" i="59"/>
  <c r="N110" i="59"/>
  <c r="N111" i="59"/>
  <c r="N112" i="59"/>
  <c r="N113" i="59"/>
  <c r="N114" i="59"/>
  <c r="N115" i="59"/>
  <c r="N116" i="59"/>
  <c r="N117" i="59"/>
  <c r="N118" i="59"/>
  <c r="N119" i="59"/>
  <c r="N120" i="59"/>
  <c r="N121" i="59"/>
  <c r="N122" i="59"/>
  <c r="N123" i="59"/>
  <c r="N124" i="59"/>
  <c r="N125" i="59"/>
  <c r="N126" i="59"/>
  <c r="N127" i="59"/>
  <c r="N128" i="59"/>
  <c r="N129" i="59"/>
  <c r="N130" i="59"/>
  <c r="N131" i="59"/>
  <c r="N132" i="59"/>
  <c r="N133" i="59"/>
  <c r="N134" i="59"/>
  <c r="N135" i="59"/>
  <c r="N136" i="59"/>
  <c r="N137" i="59"/>
  <c r="N138" i="59"/>
  <c r="N139" i="59"/>
  <c r="N140" i="59"/>
  <c r="N141" i="59"/>
  <c r="N142" i="59"/>
  <c r="N143" i="59"/>
  <c r="N144" i="59"/>
  <c r="N145" i="59"/>
  <c r="N146" i="59"/>
  <c r="N147" i="59"/>
  <c r="N148" i="59"/>
  <c r="N149" i="59"/>
  <c r="N150" i="59"/>
  <c r="N151" i="59"/>
  <c r="N152" i="59"/>
  <c r="N153" i="59"/>
  <c r="N154" i="59"/>
  <c r="N155" i="59"/>
  <c r="N156" i="59"/>
  <c r="N157" i="59"/>
  <c r="N158" i="59"/>
  <c r="N159" i="59"/>
  <c r="N160" i="59"/>
  <c r="N161" i="59"/>
  <c r="N162" i="59"/>
  <c r="N163" i="59"/>
  <c r="N164" i="59"/>
  <c r="N165" i="59"/>
  <c r="N166" i="59"/>
  <c r="N167" i="59"/>
  <c r="N168" i="59"/>
  <c r="N169" i="59"/>
  <c r="N170" i="59"/>
  <c r="N171" i="59"/>
  <c r="N172" i="59"/>
  <c r="N173" i="59"/>
  <c r="N174" i="59"/>
  <c r="N175" i="59"/>
  <c r="N176" i="59"/>
  <c r="N177" i="59"/>
  <c r="N178" i="59"/>
  <c r="N179" i="59"/>
  <c r="N180" i="59"/>
  <c r="N181" i="59"/>
  <c r="N182" i="59"/>
  <c r="N183" i="59"/>
  <c r="N184" i="59"/>
  <c r="N185" i="59"/>
  <c r="N186" i="59"/>
  <c r="N187" i="59"/>
  <c r="N188" i="59"/>
  <c r="N189" i="59"/>
  <c r="N190" i="59"/>
  <c r="N191" i="59"/>
  <c r="N192" i="59"/>
  <c r="N193" i="59"/>
  <c r="N194" i="59"/>
  <c r="N4" i="59"/>
  <c r="E186" i="13"/>
  <c r="E6" i="13" s="1"/>
  <c r="S8" i="21" l="1"/>
  <c r="S6" i="21"/>
  <c r="S11" i="21"/>
  <c r="S5" i="21"/>
  <c r="K396" i="59"/>
  <c r="L283" i="13"/>
  <c r="D68" i="13"/>
  <c r="E68" i="13" s="1"/>
  <c r="G68" i="13" s="1"/>
  <c r="D69" i="13"/>
  <c r="E69" i="13" s="1"/>
  <c r="G69" i="13" s="1"/>
  <c r="D16" i="13"/>
  <c r="E16" i="13" s="1"/>
  <c r="G16" i="13" s="1"/>
  <c r="E19" i="13"/>
  <c r="G19" i="13" s="1"/>
  <c r="D22" i="13"/>
  <c r="E22" i="13" s="1"/>
  <c r="G22" i="13" s="1"/>
  <c r="E29" i="13"/>
  <c r="G29" i="13" s="1"/>
  <c r="D34" i="13"/>
  <c r="E34" i="13" s="1"/>
  <c r="G34" i="13" s="1"/>
  <c r="E20" i="13"/>
  <c r="G20" i="13" s="1"/>
  <c r="D23" i="13"/>
  <c r="E23" i="13" s="1"/>
  <c r="G23" i="13" s="1"/>
  <c r="D17" i="13"/>
  <c r="E17" i="13" s="1"/>
  <c r="G17" i="13" s="1"/>
  <c r="D18" i="13"/>
  <c r="E18" i="13" s="1"/>
  <c r="G18" i="13" s="1"/>
  <c r="E30" i="13"/>
  <c r="G30" i="13" s="1"/>
  <c r="D35" i="13"/>
  <c r="E35" i="13" s="1"/>
  <c r="G35" i="13" s="1"/>
  <c r="D12" i="13"/>
  <c r="E12" i="13" s="1"/>
  <c r="D13" i="13"/>
  <c r="E13" i="13" s="1"/>
  <c r="G13" i="13" s="1"/>
  <c r="D14" i="13"/>
  <c r="E14" i="13" s="1"/>
  <c r="G14" i="13" s="1"/>
  <c r="E24" i="13"/>
  <c r="G24" i="13" s="1"/>
  <c r="D27" i="13"/>
  <c r="E27" i="13" s="1"/>
  <c r="G27" i="13" s="1"/>
  <c r="D15" i="13"/>
  <c r="E15" i="13" s="1"/>
  <c r="G15" i="13" s="1"/>
  <c r="E28" i="13"/>
  <c r="G28" i="13" s="1"/>
  <c r="D32" i="13"/>
  <c r="E32" i="13" s="1"/>
  <c r="G32" i="13" s="1"/>
  <c r="E26" i="13"/>
  <c r="G26" i="13" s="1"/>
  <c r="E31" i="13"/>
  <c r="G31" i="13" s="1"/>
  <c r="E21" i="13"/>
  <c r="G21" i="13" s="1"/>
  <c r="E25" i="13"/>
  <c r="G25" i="13" s="1"/>
  <c r="F93" i="13"/>
  <c r="D194" i="56"/>
  <c r="D190" i="56"/>
  <c r="D186" i="56"/>
  <c r="D187" i="56"/>
  <c r="D188" i="56"/>
  <c r="D185" i="56"/>
  <c r="D189" i="56"/>
  <c r="D191" i="56"/>
  <c r="D192" i="56"/>
  <c r="D193" i="56"/>
  <c r="D195" i="56"/>
  <c r="E93" i="13" l="1"/>
  <c r="L13" i="21"/>
  <c r="N13" i="21" s="1"/>
  <c r="O13" i="21" s="1"/>
  <c r="L12" i="21"/>
  <c r="N12" i="21" s="1"/>
  <c r="O12" i="21" s="1"/>
  <c r="L11" i="21"/>
  <c r="N11" i="21" s="1"/>
  <c r="O11" i="21" s="1"/>
  <c r="L10" i="21"/>
  <c r="N10" i="21" s="1"/>
  <c r="O10" i="21" s="1"/>
  <c r="L9" i="21"/>
  <c r="N9" i="21" s="1"/>
  <c r="O9" i="21" s="1"/>
  <c r="L8" i="21"/>
  <c r="N8" i="21" s="1"/>
  <c r="O8" i="21" s="1"/>
  <c r="L7" i="21"/>
  <c r="N7" i="21" s="1"/>
  <c r="O7" i="21" s="1"/>
  <c r="L6" i="21"/>
  <c r="N6" i="21" s="1"/>
  <c r="O6" i="21" s="1"/>
  <c r="L5" i="21"/>
  <c r="R11" i="21"/>
  <c r="T11" i="21" s="1"/>
  <c r="U11" i="21" s="1"/>
  <c r="R10" i="21"/>
  <c r="T10" i="21" s="1"/>
  <c r="U10" i="21" s="1"/>
  <c r="R9" i="21"/>
  <c r="T9" i="21" s="1"/>
  <c r="U9" i="21" s="1"/>
  <c r="R8" i="21"/>
  <c r="T8" i="21" s="1"/>
  <c r="U8" i="21" s="1"/>
  <c r="R7" i="21"/>
  <c r="T7" i="21" s="1"/>
  <c r="U7" i="21" s="1"/>
  <c r="R6" i="21"/>
  <c r="T6" i="21" s="1"/>
  <c r="U6" i="21" s="1"/>
  <c r="R5" i="21"/>
  <c r="S12" i="21"/>
  <c r="M195" i="59"/>
  <c r="M196" i="59"/>
  <c r="M197" i="59"/>
  <c r="M198" i="59"/>
  <c r="M199" i="59"/>
  <c r="M200" i="59"/>
  <c r="M201" i="59"/>
  <c r="M202" i="59"/>
  <c r="M203" i="59"/>
  <c r="M204" i="59"/>
  <c r="M205" i="59"/>
  <c r="M206" i="59"/>
  <c r="M207" i="59"/>
  <c r="M208" i="59"/>
  <c r="M209" i="59"/>
  <c r="M210" i="59"/>
  <c r="M211" i="59"/>
  <c r="M212" i="59"/>
  <c r="M213" i="59"/>
  <c r="M214" i="59"/>
  <c r="M215" i="59"/>
  <c r="M216" i="59"/>
  <c r="M217" i="59"/>
  <c r="M218" i="59"/>
  <c r="M219" i="59"/>
  <c r="M220" i="59"/>
  <c r="M221" i="59"/>
  <c r="M222" i="59"/>
  <c r="M223" i="59"/>
  <c r="M224" i="59"/>
  <c r="M225" i="59"/>
  <c r="M226" i="59"/>
  <c r="M227" i="59"/>
  <c r="M228" i="59"/>
  <c r="M229" i="59"/>
  <c r="M230" i="59"/>
  <c r="M231" i="59"/>
  <c r="M232" i="59"/>
  <c r="M233" i="59"/>
  <c r="M234" i="59"/>
  <c r="M235" i="59"/>
  <c r="M236" i="59"/>
  <c r="M237" i="59"/>
  <c r="M238" i="59"/>
  <c r="M239" i="59"/>
  <c r="M240" i="59"/>
  <c r="M241" i="59"/>
  <c r="M242" i="59"/>
  <c r="M243" i="59"/>
  <c r="M244" i="59"/>
  <c r="M245" i="59"/>
  <c r="M246" i="59"/>
  <c r="M247" i="59"/>
  <c r="M248" i="59"/>
  <c r="M249" i="59"/>
  <c r="M250" i="59"/>
  <c r="M251" i="59"/>
  <c r="M252" i="59"/>
  <c r="M253" i="59"/>
  <c r="M254" i="59"/>
  <c r="M255" i="59"/>
  <c r="M256" i="59"/>
  <c r="M257" i="59"/>
  <c r="M258" i="59"/>
  <c r="M259" i="59"/>
  <c r="M260" i="59"/>
  <c r="M261" i="59"/>
  <c r="M262" i="59"/>
  <c r="M263" i="59"/>
  <c r="M264" i="59"/>
  <c r="M265" i="59"/>
  <c r="M266" i="59"/>
  <c r="M267" i="59"/>
  <c r="M268" i="59"/>
  <c r="M269" i="59"/>
  <c r="M270" i="59"/>
  <c r="M271" i="59"/>
  <c r="M272" i="59"/>
  <c r="M273" i="59"/>
  <c r="M274" i="59"/>
  <c r="M275" i="59"/>
  <c r="M276" i="59"/>
  <c r="M277" i="59"/>
  <c r="M278" i="59"/>
  <c r="M279" i="59"/>
  <c r="M280" i="59"/>
  <c r="M281" i="59"/>
  <c r="M282" i="59"/>
  <c r="M283" i="59"/>
  <c r="M284" i="59"/>
  <c r="M285" i="59"/>
  <c r="M286" i="59"/>
  <c r="M287" i="59"/>
  <c r="M288" i="59"/>
  <c r="M289" i="59"/>
  <c r="M290" i="59"/>
  <c r="M291" i="59"/>
  <c r="M292" i="59"/>
  <c r="M293" i="59"/>
  <c r="M294" i="59"/>
  <c r="M295" i="59"/>
  <c r="M296" i="59"/>
  <c r="M297" i="59"/>
  <c r="M298" i="59"/>
  <c r="M299" i="59"/>
  <c r="M300" i="59"/>
  <c r="M301" i="59"/>
  <c r="M302" i="59"/>
  <c r="M303" i="59"/>
  <c r="M304" i="59"/>
  <c r="M305" i="59"/>
  <c r="M306" i="59"/>
  <c r="M307" i="59"/>
  <c r="M308" i="59"/>
  <c r="M309" i="59"/>
  <c r="M310" i="59"/>
  <c r="M311" i="59"/>
  <c r="M312" i="59"/>
  <c r="M313" i="59"/>
  <c r="M314" i="59"/>
  <c r="M315" i="59"/>
  <c r="M316" i="59"/>
  <c r="M317" i="59"/>
  <c r="M318" i="59"/>
  <c r="M319" i="59"/>
  <c r="M320" i="59"/>
  <c r="M321" i="59"/>
  <c r="M322" i="59"/>
  <c r="M323" i="59"/>
  <c r="M324" i="59"/>
  <c r="M325" i="59"/>
  <c r="M326" i="59"/>
  <c r="M327" i="59"/>
  <c r="M328" i="59"/>
  <c r="M329" i="59"/>
  <c r="M330" i="59"/>
  <c r="M331" i="59"/>
  <c r="M332" i="59"/>
  <c r="M333" i="59"/>
  <c r="M334" i="59"/>
  <c r="M335" i="59"/>
  <c r="M336" i="59"/>
  <c r="M337" i="59"/>
  <c r="M338" i="59"/>
  <c r="M339" i="59"/>
  <c r="M340" i="59"/>
  <c r="M341" i="59"/>
  <c r="M342" i="59"/>
  <c r="M343" i="59"/>
  <c r="M344" i="59"/>
  <c r="M345" i="59"/>
  <c r="M346" i="59"/>
  <c r="M347" i="59"/>
  <c r="M348" i="59"/>
  <c r="M349" i="59"/>
  <c r="M350" i="59"/>
  <c r="M351" i="59"/>
  <c r="M352" i="59"/>
  <c r="M353" i="59"/>
  <c r="M354" i="59"/>
  <c r="M355" i="59"/>
  <c r="M356" i="59"/>
  <c r="M357" i="59"/>
  <c r="M358" i="59"/>
  <c r="M359" i="59"/>
  <c r="M360" i="59"/>
  <c r="M361" i="59"/>
  <c r="M362" i="59"/>
  <c r="M363" i="59"/>
  <c r="M364" i="59"/>
  <c r="M365" i="59"/>
  <c r="M366" i="59"/>
  <c r="M367" i="59"/>
  <c r="M368" i="59"/>
  <c r="M369" i="59"/>
  <c r="M370" i="59"/>
  <c r="M371" i="59"/>
  <c r="M372" i="59"/>
  <c r="M373" i="59"/>
  <c r="M374" i="59"/>
  <c r="M375" i="59"/>
  <c r="M376" i="59"/>
  <c r="M377" i="59"/>
  <c r="M378" i="59"/>
  <c r="M379" i="59"/>
  <c r="M380" i="59"/>
  <c r="M381" i="59"/>
  <c r="M382" i="59"/>
  <c r="M383" i="59"/>
  <c r="M384" i="59"/>
  <c r="M385" i="59"/>
  <c r="M386" i="59"/>
  <c r="M387" i="59"/>
  <c r="M388" i="59"/>
  <c r="M389" i="59"/>
  <c r="M390" i="59"/>
  <c r="M391" i="59"/>
  <c r="M392" i="59"/>
  <c r="K394" i="59"/>
  <c r="L15" i="21" l="1"/>
  <c r="N15" i="21" s="1"/>
  <c r="O15" i="21" s="1"/>
  <c r="R12" i="21"/>
  <c r="T12" i="21" s="1"/>
  <c r="U12" i="21" s="1"/>
  <c r="T5" i="21"/>
  <c r="U5" i="21" s="1"/>
  <c r="N5" i="21" l="1"/>
  <c r="O5" i="21" s="1"/>
  <c r="M12" i="13" l="1"/>
  <c r="M9" i="57"/>
  <c r="N9" i="57" s="1"/>
  <c r="M10" i="57"/>
  <c r="N10" i="57" s="1"/>
  <c r="M11" i="57"/>
  <c r="N11" i="57" s="1"/>
  <c r="M12" i="57"/>
  <c r="N12" i="57" s="1"/>
  <c r="M13" i="57"/>
  <c r="N13" i="57" s="1"/>
  <c r="M14" i="57"/>
  <c r="N14" i="57" s="1"/>
  <c r="M15" i="57"/>
  <c r="N15" i="57" s="1"/>
  <c r="M16" i="57"/>
  <c r="N16" i="57" s="1"/>
  <c r="M17" i="57"/>
  <c r="N17" i="57" s="1"/>
  <c r="M18" i="57"/>
  <c r="N18" i="57" s="1"/>
  <c r="M19" i="57"/>
  <c r="N19" i="57" s="1"/>
  <c r="M20" i="57"/>
  <c r="N20" i="57" s="1"/>
  <c r="M21" i="57"/>
  <c r="N21" i="57" s="1"/>
  <c r="M22" i="57"/>
  <c r="N22" i="57" s="1"/>
  <c r="M23" i="57"/>
  <c r="N23" i="57" s="1"/>
  <c r="M24" i="57"/>
  <c r="N24" i="57" s="1"/>
  <c r="M25" i="57"/>
  <c r="N25" i="57" s="1"/>
  <c r="M26" i="57"/>
  <c r="N26" i="57" s="1"/>
  <c r="M27" i="57"/>
  <c r="N27" i="57" s="1"/>
  <c r="M28" i="57"/>
  <c r="N28" i="57" s="1"/>
  <c r="M29" i="57"/>
  <c r="N29" i="57" s="1"/>
  <c r="M30" i="57"/>
  <c r="N30" i="57" s="1"/>
  <c r="M31" i="57"/>
  <c r="N31" i="57" s="1"/>
  <c r="M32" i="57"/>
  <c r="N32" i="57" s="1"/>
  <c r="M33" i="57"/>
  <c r="N33" i="57" s="1"/>
  <c r="M34" i="57"/>
  <c r="N34" i="57" s="1"/>
  <c r="M35" i="57"/>
  <c r="N35" i="57" s="1"/>
  <c r="M36" i="57"/>
  <c r="N36" i="57" s="1"/>
  <c r="M37" i="57"/>
  <c r="N37" i="57" s="1"/>
  <c r="M38" i="57"/>
  <c r="N38" i="57" s="1"/>
  <c r="M39" i="57"/>
  <c r="N39" i="57" s="1"/>
  <c r="M40" i="57"/>
  <c r="N40" i="57" s="1"/>
  <c r="M41" i="57"/>
  <c r="N41" i="57" s="1"/>
  <c r="M42" i="57"/>
  <c r="N42" i="57" s="1"/>
  <c r="M43" i="57"/>
  <c r="N43" i="57" s="1"/>
  <c r="M44" i="57"/>
  <c r="N44" i="57" s="1"/>
  <c r="M45" i="57"/>
  <c r="N45" i="57" s="1"/>
  <c r="M46" i="57"/>
  <c r="N46" i="57" s="1"/>
  <c r="M47" i="57"/>
  <c r="N47" i="57" s="1"/>
  <c r="M48" i="57"/>
  <c r="N48" i="57" s="1"/>
  <c r="M49" i="57"/>
  <c r="N49" i="57" s="1"/>
  <c r="M50" i="57"/>
  <c r="N50" i="57" s="1"/>
  <c r="M51" i="57"/>
  <c r="N51" i="57" s="1"/>
  <c r="M52" i="57"/>
  <c r="N52" i="57" s="1"/>
  <c r="M53" i="57"/>
  <c r="N53" i="57" s="1"/>
  <c r="M54" i="57"/>
  <c r="N54" i="57" s="1"/>
  <c r="M55" i="57"/>
  <c r="N55" i="57" s="1"/>
  <c r="M56" i="57"/>
  <c r="N56" i="57" s="1"/>
  <c r="M57" i="57"/>
  <c r="N57" i="57" s="1"/>
  <c r="M58" i="57"/>
  <c r="N58" i="57" s="1"/>
  <c r="M59" i="57"/>
  <c r="N59" i="57" s="1"/>
  <c r="M60" i="57"/>
  <c r="N60" i="57" s="1"/>
  <c r="M61" i="57"/>
  <c r="N61" i="57" s="1"/>
  <c r="M62" i="57"/>
  <c r="N62" i="57" s="1"/>
  <c r="M63" i="57"/>
  <c r="N63" i="57" s="1"/>
  <c r="M64" i="57"/>
  <c r="N64" i="57" s="1"/>
  <c r="M65" i="57"/>
  <c r="N65" i="57" s="1"/>
  <c r="M66" i="57"/>
  <c r="N66" i="57" s="1"/>
  <c r="M67" i="57"/>
  <c r="N67" i="57" s="1"/>
  <c r="M68" i="57"/>
  <c r="N68" i="57" s="1"/>
  <c r="M69" i="57"/>
  <c r="N69" i="57" s="1"/>
  <c r="M70" i="57"/>
  <c r="N70" i="57" s="1"/>
  <c r="M71" i="57"/>
  <c r="N71" i="57" s="1"/>
  <c r="M72" i="57"/>
  <c r="N72" i="57" s="1"/>
  <c r="M73" i="57"/>
  <c r="N73" i="57" s="1"/>
  <c r="M74" i="57"/>
  <c r="N74" i="57" s="1"/>
  <c r="M75" i="57"/>
  <c r="N75" i="57" s="1"/>
  <c r="M76" i="57"/>
  <c r="N76" i="57" s="1"/>
  <c r="M77" i="57"/>
  <c r="N77" i="57" s="1"/>
  <c r="M78" i="57"/>
  <c r="N78" i="57" s="1"/>
  <c r="M79" i="57"/>
  <c r="N79" i="57" s="1"/>
  <c r="M80" i="57"/>
  <c r="N80" i="57" s="1"/>
  <c r="M81" i="57"/>
  <c r="N81" i="57" s="1"/>
  <c r="M82" i="57"/>
  <c r="N82" i="57" s="1"/>
  <c r="M83" i="57"/>
  <c r="N83" i="57" s="1"/>
  <c r="M84" i="57"/>
  <c r="N84" i="57" s="1"/>
  <c r="M85" i="57"/>
  <c r="N85" i="57" s="1"/>
  <c r="M86" i="57"/>
  <c r="N86" i="57" s="1"/>
  <c r="M87" i="57"/>
  <c r="N87" i="57" s="1"/>
  <c r="M88" i="57"/>
  <c r="N88" i="57" s="1"/>
  <c r="M89" i="57"/>
  <c r="N89" i="57" s="1"/>
  <c r="M90" i="57"/>
  <c r="N90" i="57" s="1"/>
  <c r="M91" i="57"/>
  <c r="N91" i="57" s="1"/>
  <c r="M92" i="57"/>
  <c r="N92" i="57" s="1"/>
  <c r="M93" i="57"/>
  <c r="N93" i="57" s="1"/>
  <c r="M94" i="57"/>
  <c r="N94" i="57" s="1"/>
  <c r="M95" i="57"/>
  <c r="N95" i="57" s="1"/>
  <c r="M96" i="57"/>
  <c r="N96" i="57" s="1"/>
  <c r="M97" i="57"/>
  <c r="N97" i="57" s="1"/>
  <c r="M98" i="57"/>
  <c r="N98" i="57" s="1"/>
  <c r="M99" i="57"/>
  <c r="N99" i="57" s="1"/>
  <c r="M100" i="57"/>
  <c r="N100" i="57" s="1"/>
  <c r="M101" i="57"/>
  <c r="N101" i="57" s="1"/>
  <c r="M102" i="57"/>
  <c r="N102" i="57" s="1"/>
  <c r="M103" i="57"/>
  <c r="N103" i="57" s="1"/>
  <c r="M104" i="57"/>
  <c r="N104" i="57" s="1"/>
  <c r="M105" i="57"/>
  <c r="N105" i="57" s="1"/>
  <c r="M106" i="57"/>
  <c r="N106" i="57" s="1"/>
  <c r="M107" i="57"/>
  <c r="N107" i="57" s="1"/>
  <c r="M108" i="57"/>
  <c r="N108" i="57" s="1"/>
  <c r="M109" i="57"/>
  <c r="N109" i="57" s="1"/>
  <c r="M110" i="57"/>
  <c r="N110" i="57" s="1"/>
  <c r="M111" i="57"/>
  <c r="N111" i="57" s="1"/>
  <c r="M112" i="57"/>
  <c r="N112" i="57" s="1"/>
  <c r="M113" i="57"/>
  <c r="N113" i="57" s="1"/>
  <c r="M114" i="57"/>
  <c r="N114" i="57" s="1"/>
  <c r="M115" i="57"/>
  <c r="N115" i="57" s="1"/>
  <c r="M116" i="57"/>
  <c r="N116" i="57" s="1"/>
  <c r="M117" i="57"/>
  <c r="N117" i="57" s="1"/>
  <c r="M118" i="57"/>
  <c r="N118" i="57" s="1"/>
  <c r="M119" i="57"/>
  <c r="N119" i="57" s="1"/>
  <c r="M120" i="57"/>
  <c r="N120" i="57" s="1"/>
  <c r="M121" i="57"/>
  <c r="N121" i="57" s="1"/>
  <c r="M122" i="57"/>
  <c r="N122" i="57" s="1"/>
  <c r="M123" i="57"/>
  <c r="N123" i="57" s="1"/>
  <c r="M124" i="57"/>
  <c r="N124" i="57" s="1"/>
  <c r="M125" i="57"/>
  <c r="N125" i="57" s="1"/>
  <c r="M126" i="57"/>
  <c r="N126" i="57" s="1"/>
  <c r="M127" i="57"/>
  <c r="N127" i="57" s="1"/>
  <c r="M128" i="57"/>
  <c r="N128" i="57" s="1"/>
  <c r="M129" i="57"/>
  <c r="N129" i="57" s="1"/>
  <c r="M130" i="57"/>
  <c r="N130" i="57" s="1"/>
  <c r="M131" i="57"/>
  <c r="N131" i="57" s="1"/>
  <c r="M132" i="57"/>
  <c r="N132" i="57" s="1"/>
  <c r="M133" i="57"/>
  <c r="N133" i="57" s="1"/>
  <c r="M134" i="57"/>
  <c r="N134" i="57" s="1"/>
  <c r="M135" i="57"/>
  <c r="N135" i="57" s="1"/>
  <c r="M136" i="57"/>
  <c r="N136" i="57" s="1"/>
  <c r="M137" i="57"/>
  <c r="N137" i="57" s="1"/>
  <c r="M138" i="57"/>
  <c r="N138" i="57" s="1"/>
  <c r="M139" i="57"/>
  <c r="N139" i="57" s="1"/>
  <c r="M140" i="57"/>
  <c r="N140" i="57" s="1"/>
  <c r="M141" i="57"/>
  <c r="N141" i="57" s="1"/>
  <c r="M142" i="57"/>
  <c r="N142" i="57" s="1"/>
  <c r="M143" i="57"/>
  <c r="N143" i="57" s="1"/>
  <c r="M144" i="57"/>
  <c r="N144" i="57" s="1"/>
  <c r="M145" i="57"/>
  <c r="N145" i="57" s="1"/>
  <c r="M146" i="57"/>
  <c r="N146" i="57" s="1"/>
  <c r="M147" i="57"/>
  <c r="N147" i="57" s="1"/>
  <c r="M148" i="57"/>
  <c r="N148" i="57" s="1"/>
  <c r="M149" i="57"/>
  <c r="N149" i="57" s="1"/>
  <c r="M150" i="57"/>
  <c r="N150" i="57" s="1"/>
  <c r="M151" i="57"/>
  <c r="N151" i="57" s="1"/>
  <c r="M152" i="57"/>
  <c r="N152" i="57" s="1"/>
  <c r="M153" i="57"/>
  <c r="N153" i="57" s="1"/>
  <c r="M154" i="57"/>
  <c r="N154" i="57" s="1"/>
  <c r="M155" i="57"/>
  <c r="N155" i="57" s="1"/>
  <c r="M156" i="57"/>
  <c r="N156" i="57" s="1"/>
  <c r="M157" i="57"/>
  <c r="N157" i="57" s="1"/>
  <c r="M158" i="57"/>
  <c r="N158" i="57" s="1"/>
  <c r="M159" i="57"/>
  <c r="N159" i="57" s="1"/>
  <c r="M160" i="57"/>
  <c r="N160" i="57" s="1"/>
  <c r="M161" i="57"/>
  <c r="N161" i="57" s="1"/>
  <c r="M162" i="57"/>
  <c r="N162" i="57" s="1"/>
  <c r="M163" i="57"/>
  <c r="N163" i="57" s="1"/>
  <c r="M164" i="57"/>
  <c r="N164" i="57" s="1"/>
  <c r="M165" i="57"/>
  <c r="N165" i="57" s="1"/>
  <c r="M166" i="57"/>
  <c r="N166" i="57" s="1"/>
  <c r="M167" i="57"/>
  <c r="N167" i="57" s="1"/>
  <c r="M168" i="57"/>
  <c r="N168" i="57" s="1"/>
  <c r="M169" i="57"/>
  <c r="N169" i="57" s="1"/>
  <c r="M170" i="57"/>
  <c r="N170" i="57" s="1"/>
  <c r="M171" i="57"/>
  <c r="N171" i="57" s="1"/>
  <c r="M172" i="57"/>
  <c r="N172" i="57" s="1"/>
  <c r="M173" i="57"/>
  <c r="N173" i="57" s="1"/>
  <c r="M174" i="57"/>
  <c r="N174" i="57" s="1"/>
  <c r="M175" i="57"/>
  <c r="N175" i="57" s="1"/>
  <c r="M176" i="57"/>
  <c r="N176" i="57" s="1"/>
  <c r="M177" i="57"/>
  <c r="N177" i="57" s="1"/>
  <c r="M178" i="57"/>
  <c r="N178" i="57" s="1"/>
  <c r="M179" i="57"/>
  <c r="N179" i="57" s="1"/>
  <c r="M8" i="57"/>
  <c r="N8" i="57" s="1"/>
  <c r="V2" i="2"/>
  <c r="M140" i="13" l="1"/>
  <c r="N140" i="13" s="1"/>
  <c r="M199" i="13"/>
  <c r="N199" i="13" s="1"/>
  <c r="M200" i="13"/>
  <c r="N200" i="13" s="1"/>
  <c r="M201" i="13"/>
  <c r="N201" i="13" s="1"/>
  <c r="M202" i="13"/>
  <c r="N202" i="13" s="1"/>
  <c r="M203" i="13"/>
  <c r="N203" i="13" s="1"/>
  <c r="M204" i="13"/>
  <c r="N204" i="13" s="1"/>
  <c r="M205" i="13"/>
  <c r="N205" i="13" s="1"/>
  <c r="M206" i="13"/>
  <c r="N206" i="13" s="1"/>
  <c r="M207" i="13"/>
  <c r="N207" i="13" s="1"/>
  <c r="M209" i="13"/>
  <c r="N209" i="13" s="1"/>
  <c r="M210" i="13"/>
  <c r="N210" i="13" s="1"/>
  <c r="M211" i="13"/>
  <c r="N211" i="13" s="1"/>
  <c r="M212" i="13"/>
  <c r="N212" i="13" s="1"/>
  <c r="M213" i="13"/>
  <c r="N213" i="13" s="1"/>
  <c r="M214" i="13"/>
  <c r="N214" i="13" s="1"/>
  <c r="M215" i="13"/>
  <c r="N215" i="13" s="1"/>
  <c r="M216" i="13"/>
  <c r="N216" i="13" s="1"/>
  <c r="M217" i="13"/>
  <c r="N217" i="13" s="1"/>
  <c r="M218" i="13"/>
  <c r="N218" i="13" s="1"/>
  <c r="M219" i="13"/>
  <c r="N219" i="13" s="1"/>
  <c r="M220" i="13"/>
  <c r="N220" i="13" s="1"/>
  <c r="M221" i="13"/>
  <c r="N221" i="13" s="1"/>
  <c r="M222" i="13"/>
  <c r="N222" i="13" s="1"/>
  <c r="M223" i="13"/>
  <c r="N223" i="13" s="1"/>
  <c r="M224" i="13"/>
  <c r="N224" i="13" s="1"/>
  <c r="M225" i="13"/>
  <c r="N225" i="13" s="1"/>
  <c r="M226" i="13"/>
  <c r="N226" i="13" s="1"/>
  <c r="M227" i="13"/>
  <c r="N227" i="13" s="1"/>
  <c r="M228" i="13"/>
  <c r="N228" i="13" s="1"/>
  <c r="M229" i="13"/>
  <c r="N229" i="13" s="1"/>
  <c r="M230" i="13"/>
  <c r="N230" i="13" s="1"/>
  <c r="M278" i="13"/>
  <c r="N278" i="13" s="1"/>
  <c r="M39" i="13"/>
  <c r="N39" i="13" s="1"/>
  <c r="M35" i="13"/>
  <c r="N35" i="13" s="1"/>
  <c r="M36" i="13"/>
  <c r="N36" i="13" s="1"/>
  <c r="M37" i="13"/>
  <c r="N37" i="13" s="1"/>
  <c r="M38" i="13"/>
  <c r="N38" i="13" s="1"/>
  <c r="M69" i="13"/>
  <c r="N69" i="13" s="1"/>
  <c r="M75" i="13"/>
  <c r="N75" i="13" s="1"/>
  <c r="M76" i="13"/>
  <c r="N76" i="13" s="1"/>
  <c r="M120" i="13"/>
  <c r="N120" i="13" s="1"/>
  <c r="M121" i="13"/>
  <c r="N121" i="13" s="1"/>
  <c r="M122" i="13"/>
  <c r="N122" i="13" s="1"/>
  <c r="M141" i="13"/>
  <c r="N141" i="13" s="1"/>
  <c r="M152" i="13"/>
  <c r="N152" i="13" s="1"/>
  <c r="M153" i="13"/>
  <c r="N153" i="13" s="1"/>
  <c r="M158" i="13"/>
  <c r="N158" i="13" s="1"/>
  <c r="M231" i="13"/>
  <c r="N231" i="13" s="1"/>
  <c r="M170" i="13"/>
  <c r="N170" i="13" s="1"/>
  <c r="M175" i="13"/>
  <c r="N175" i="13" s="1"/>
  <c r="M176" i="13"/>
  <c r="N176" i="13" s="1"/>
  <c r="M177" i="13"/>
  <c r="N177" i="13" s="1"/>
  <c r="M34" i="13"/>
  <c r="N34" i="13" s="1"/>
  <c r="M89" i="13"/>
  <c r="N89" i="13" s="1"/>
  <c r="M68" i="13"/>
  <c r="N68" i="13" s="1"/>
  <c r="M198" i="13"/>
  <c r="M194" i="13"/>
  <c r="M193" i="13"/>
  <c r="M192" i="13"/>
  <c r="M191" i="13"/>
  <c r="M190" i="13"/>
  <c r="M189" i="13"/>
  <c r="M188" i="13"/>
  <c r="M187" i="13"/>
  <c r="M186" i="13"/>
  <c r="M184" i="13"/>
  <c r="M183" i="13"/>
  <c r="M182" i="13"/>
  <c r="M181" i="13"/>
  <c r="M180" i="13"/>
  <c r="M179" i="13"/>
  <c r="M178" i="13"/>
  <c r="M174" i="13"/>
  <c r="M173" i="13"/>
  <c r="M172" i="13"/>
  <c r="M171" i="13"/>
  <c r="M169" i="13"/>
  <c r="M168" i="13"/>
  <c r="M167" i="13"/>
  <c r="M166" i="13"/>
  <c r="M165" i="13"/>
  <c r="M164" i="13"/>
  <c r="M163" i="13"/>
  <c r="M162" i="13"/>
  <c r="M161" i="13"/>
  <c r="M160" i="13"/>
  <c r="M159" i="13"/>
  <c r="M157" i="13"/>
  <c r="M156" i="13"/>
  <c r="M155" i="13"/>
  <c r="M154" i="13"/>
  <c r="M151" i="13"/>
  <c r="M150" i="13"/>
  <c r="M149" i="13"/>
  <c r="M148" i="13"/>
  <c r="M147" i="13"/>
  <c r="M146" i="13"/>
  <c r="M145" i="13"/>
  <c r="M144" i="13"/>
  <c r="M143" i="13"/>
  <c r="M142" i="13"/>
  <c r="M139" i="13"/>
  <c r="M138" i="13"/>
  <c r="M137" i="13"/>
  <c r="M133" i="13"/>
  <c r="M132" i="13"/>
  <c r="M131" i="13"/>
  <c r="M130" i="13"/>
  <c r="M129" i="13"/>
  <c r="M128" i="13"/>
  <c r="M127" i="13"/>
  <c r="M125" i="13"/>
  <c r="M124" i="13"/>
  <c r="M123" i="13"/>
  <c r="M119" i="13"/>
  <c r="M118" i="13"/>
  <c r="M117" i="13"/>
  <c r="M116" i="13"/>
  <c r="M115" i="13"/>
  <c r="M114" i="13"/>
  <c r="M113" i="13"/>
  <c r="M112" i="13"/>
  <c r="M111" i="13"/>
  <c r="M110" i="13"/>
  <c r="M109" i="13"/>
  <c r="M106" i="13"/>
  <c r="M105" i="13"/>
  <c r="M104" i="13"/>
  <c r="M103" i="13"/>
  <c r="M102" i="13"/>
  <c r="M101" i="13"/>
  <c r="M100" i="13"/>
  <c r="M99" i="13"/>
  <c r="M98" i="13"/>
  <c r="M97" i="13"/>
  <c r="M96" i="13"/>
  <c r="M95" i="13"/>
  <c r="M94" i="13"/>
  <c r="M93" i="13"/>
  <c r="M91" i="13"/>
  <c r="M88" i="13"/>
  <c r="M87" i="13"/>
  <c r="M86" i="13"/>
  <c r="M85" i="13"/>
  <c r="M84" i="13"/>
  <c r="M83" i="13"/>
  <c r="M82" i="13"/>
  <c r="M81" i="13"/>
  <c r="M80" i="13"/>
  <c r="M79" i="13"/>
  <c r="M77" i="13"/>
  <c r="M74" i="13"/>
  <c r="M73" i="13"/>
  <c r="M72" i="13"/>
  <c r="M71" i="13"/>
  <c r="M70" i="13"/>
  <c r="M67" i="13"/>
  <c r="M66" i="13"/>
  <c r="M65" i="13"/>
  <c r="M64" i="13"/>
  <c r="M63" i="13"/>
  <c r="M62" i="13"/>
  <c r="M61" i="13"/>
  <c r="M60" i="13"/>
  <c r="M58" i="13"/>
  <c r="M57" i="13"/>
  <c r="M56" i="13"/>
  <c r="M55" i="13"/>
  <c r="M54" i="13"/>
  <c r="M53" i="13"/>
  <c r="M52" i="13"/>
  <c r="M51" i="13"/>
  <c r="M50" i="13"/>
  <c r="M49" i="13"/>
  <c r="M48" i="13"/>
  <c r="M47" i="13"/>
  <c r="M46" i="13"/>
  <c r="M45" i="13"/>
  <c r="M44" i="13"/>
  <c r="M43" i="13"/>
  <c r="M42" i="13"/>
  <c r="M41" i="13"/>
  <c r="M40" i="13"/>
  <c r="M33" i="13"/>
  <c r="M32" i="13"/>
  <c r="M28" i="13"/>
  <c r="M27" i="13"/>
  <c r="M26" i="13"/>
  <c r="M25" i="13"/>
  <c r="M24" i="13"/>
  <c r="M23" i="13"/>
  <c r="M22" i="13"/>
  <c r="M21" i="13"/>
  <c r="N21" i="13" s="1"/>
  <c r="M20" i="13"/>
  <c r="M19" i="13"/>
  <c r="M18" i="13"/>
  <c r="M17" i="13"/>
  <c r="M16" i="13"/>
  <c r="M15" i="13"/>
  <c r="M14" i="13"/>
  <c r="M13" i="13"/>
  <c r="F9" i="57"/>
  <c r="G9" i="57" s="1"/>
  <c r="F10" i="57"/>
  <c r="G10" i="57" s="1"/>
  <c r="F11" i="57"/>
  <c r="G11" i="57" s="1"/>
  <c r="F12" i="57"/>
  <c r="G12" i="57" s="1"/>
  <c r="F13" i="57"/>
  <c r="G13" i="57" s="1"/>
  <c r="F14" i="57"/>
  <c r="G14" i="57" s="1"/>
  <c r="F15" i="57"/>
  <c r="G15" i="57" s="1"/>
  <c r="F16" i="57"/>
  <c r="G16" i="57" s="1"/>
  <c r="F17" i="57"/>
  <c r="G17" i="57" s="1"/>
  <c r="F18" i="57"/>
  <c r="G18" i="57" s="1"/>
  <c r="F19" i="57"/>
  <c r="G19" i="57" s="1"/>
  <c r="F20" i="57"/>
  <c r="G20" i="57" s="1"/>
  <c r="F21" i="57"/>
  <c r="G21" i="57" s="1"/>
  <c r="F22" i="57"/>
  <c r="G22" i="57" s="1"/>
  <c r="F23" i="57"/>
  <c r="G23" i="57" s="1"/>
  <c r="F24" i="57"/>
  <c r="G24" i="57" s="1"/>
  <c r="F25" i="57"/>
  <c r="G25" i="57" s="1"/>
  <c r="F26" i="57"/>
  <c r="G26" i="57" s="1"/>
  <c r="F27" i="57"/>
  <c r="G27" i="57" s="1"/>
  <c r="F28" i="57"/>
  <c r="G28" i="57" s="1"/>
  <c r="F29" i="57"/>
  <c r="G29" i="57" s="1"/>
  <c r="F30" i="57"/>
  <c r="G30" i="57" s="1"/>
  <c r="F31" i="57"/>
  <c r="G31" i="57" s="1"/>
  <c r="F32" i="57"/>
  <c r="G32" i="57" s="1"/>
  <c r="F33" i="57"/>
  <c r="G33" i="57" s="1"/>
  <c r="F34" i="57"/>
  <c r="G34" i="57" s="1"/>
  <c r="F35" i="57"/>
  <c r="G35" i="57" s="1"/>
  <c r="F36" i="57"/>
  <c r="G36" i="57" s="1"/>
  <c r="F37" i="57"/>
  <c r="G37" i="57" s="1"/>
  <c r="F38" i="57"/>
  <c r="G38" i="57" s="1"/>
  <c r="F39" i="57"/>
  <c r="G39" i="57" s="1"/>
  <c r="F40" i="57"/>
  <c r="G40" i="57" s="1"/>
  <c r="F41" i="57"/>
  <c r="G41" i="57" s="1"/>
  <c r="F42" i="57"/>
  <c r="G42" i="57" s="1"/>
  <c r="F43" i="57"/>
  <c r="G43" i="57" s="1"/>
  <c r="F44" i="57"/>
  <c r="G44" i="57" s="1"/>
  <c r="F45" i="57"/>
  <c r="G45" i="57" s="1"/>
  <c r="F46" i="57"/>
  <c r="G46" i="57" s="1"/>
  <c r="F47" i="57"/>
  <c r="G47" i="57" s="1"/>
  <c r="F48" i="57"/>
  <c r="G48" i="57" s="1"/>
  <c r="F49" i="57"/>
  <c r="G49" i="57" s="1"/>
  <c r="F50" i="57"/>
  <c r="G50" i="57" s="1"/>
  <c r="F51" i="57"/>
  <c r="G51" i="57" s="1"/>
  <c r="F52" i="57"/>
  <c r="G52" i="57" s="1"/>
  <c r="F53" i="57"/>
  <c r="G53" i="57" s="1"/>
  <c r="F54" i="57"/>
  <c r="G54" i="57" s="1"/>
  <c r="F55" i="57"/>
  <c r="G55" i="57" s="1"/>
  <c r="F56" i="57"/>
  <c r="G56" i="57" s="1"/>
  <c r="F57" i="57"/>
  <c r="G57" i="57" s="1"/>
  <c r="F58" i="57"/>
  <c r="G58" i="57" s="1"/>
  <c r="F59" i="57"/>
  <c r="G59" i="57" s="1"/>
  <c r="F60" i="57"/>
  <c r="G60" i="57" s="1"/>
  <c r="F61" i="57"/>
  <c r="G61" i="57" s="1"/>
  <c r="F62" i="57"/>
  <c r="G62" i="57" s="1"/>
  <c r="F63" i="57"/>
  <c r="G63" i="57" s="1"/>
  <c r="F64" i="57"/>
  <c r="G64" i="57" s="1"/>
  <c r="F65" i="57"/>
  <c r="G65" i="57" s="1"/>
  <c r="F66" i="57"/>
  <c r="G66" i="57" s="1"/>
  <c r="F67" i="57"/>
  <c r="G67" i="57" s="1"/>
  <c r="F68" i="57"/>
  <c r="G68" i="57" s="1"/>
  <c r="F69" i="57"/>
  <c r="G69" i="57" s="1"/>
  <c r="F70" i="57"/>
  <c r="G70" i="57" s="1"/>
  <c r="F71" i="57"/>
  <c r="G71" i="57" s="1"/>
  <c r="F72" i="57"/>
  <c r="G72" i="57" s="1"/>
  <c r="F73" i="57"/>
  <c r="G73" i="57" s="1"/>
  <c r="F74" i="57"/>
  <c r="G74" i="57" s="1"/>
  <c r="F75" i="57"/>
  <c r="G75" i="57" s="1"/>
  <c r="F76" i="57"/>
  <c r="G76" i="57" s="1"/>
  <c r="F77" i="57"/>
  <c r="G77" i="57" s="1"/>
  <c r="F78" i="57"/>
  <c r="G78" i="57" s="1"/>
  <c r="F79" i="57"/>
  <c r="G79" i="57" s="1"/>
  <c r="F80" i="57"/>
  <c r="G80" i="57" s="1"/>
  <c r="F81" i="57"/>
  <c r="G81" i="57" s="1"/>
  <c r="F82" i="57"/>
  <c r="G82" i="57" s="1"/>
  <c r="F83" i="57"/>
  <c r="G83" i="57" s="1"/>
  <c r="F84" i="57"/>
  <c r="G84" i="57" s="1"/>
  <c r="F85" i="57"/>
  <c r="G85" i="57" s="1"/>
  <c r="F86" i="57"/>
  <c r="G86" i="57" s="1"/>
  <c r="F87" i="57"/>
  <c r="G87" i="57" s="1"/>
  <c r="F88" i="57"/>
  <c r="G88" i="57" s="1"/>
  <c r="F89" i="57"/>
  <c r="G89" i="57" s="1"/>
  <c r="F90" i="57"/>
  <c r="G90" i="57" s="1"/>
  <c r="F91" i="57"/>
  <c r="G91" i="57" s="1"/>
  <c r="F92" i="57"/>
  <c r="G92" i="57" s="1"/>
  <c r="F93" i="57"/>
  <c r="G93" i="57" s="1"/>
  <c r="F94" i="57"/>
  <c r="G94" i="57" s="1"/>
  <c r="F95" i="57"/>
  <c r="G95" i="57" s="1"/>
  <c r="F96" i="57"/>
  <c r="G96" i="57" s="1"/>
  <c r="F97" i="57"/>
  <c r="G97" i="57" s="1"/>
  <c r="F98" i="57"/>
  <c r="G98" i="57" s="1"/>
  <c r="F99" i="57"/>
  <c r="G99" i="57" s="1"/>
  <c r="F100" i="57"/>
  <c r="G100" i="57" s="1"/>
  <c r="F101" i="57"/>
  <c r="G101" i="57" s="1"/>
  <c r="F102" i="57"/>
  <c r="G102" i="57" s="1"/>
  <c r="F103" i="57"/>
  <c r="G103" i="57" s="1"/>
  <c r="F104" i="57"/>
  <c r="G104" i="57" s="1"/>
  <c r="F105" i="57"/>
  <c r="G105" i="57" s="1"/>
  <c r="F106" i="57"/>
  <c r="G106" i="57" s="1"/>
  <c r="F107" i="57"/>
  <c r="G107" i="57" s="1"/>
  <c r="F108" i="57"/>
  <c r="G108" i="57" s="1"/>
  <c r="F109" i="57"/>
  <c r="G109" i="57" s="1"/>
  <c r="F110" i="57"/>
  <c r="G110" i="57" s="1"/>
  <c r="F111" i="57"/>
  <c r="G111" i="57" s="1"/>
  <c r="F112" i="57"/>
  <c r="G112" i="57" s="1"/>
  <c r="F113" i="57"/>
  <c r="G113" i="57" s="1"/>
  <c r="F114" i="57"/>
  <c r="G114" i="57" s="1"/>
  <c r="F115" i="57"/>
  <c r="G115" i="57" s="1"/>
  <c r="F116" i="57"/>
  <c r="G116" i="57" s="1"/>
  <c r="F117" i="57"/>
  <c r="G117" i="57" s="1"/>
  <c r="F118" i="57"/>
  <c r="G118" i="57" s="1"/>
  <c r="F119" i="57"/>
  <c r="G119" i="57" s="1"/>
  <c r="F120" i="57"/>
  <c r="G120" i="57" s="1"/>
  <c r="F121" i="57"/>
  <c r="G121" i="57" s="1"/>
  <c r="F122" i="57"/>
  <c r="G122" i="57" s="1"/>
  <c r="F123" i="57"/>
  <c r="G123" i="57" s="1"/>
  <c r="F124" i="57"/>
  <c r="G124" i="57" s="1"/>
  <c r="F125" i="57"/>
  <c r="G125" i="57" s="1"/>
  <c r="F126" i="57"/>
  <c r="G126" i="57" s="1"/>
  <c r="F127" i="57"/>
  <c r="G127" i="57" s="1"/>
  <c r="F128" i="57"/>
  <c r="G128" i="57" s="1"/>
  <c r="F129" i="57"/>
  <c r="G129" i="57" s="1"/>
  <c r="F130" i="57"/>
  <c r="G130" i="57" s="1"/>
  <c r="F131" i="57"/>
  <c r="G131" i="57" s="1"/>
  <c r="F132" i="57"/>
  <c r="G132" i="57" s="1"/>
  <c r="F133" i="57"/>
  <c r="G133" i="57" s="1"/>
  <c r="F134" i="57"/>
  <c r="G134" i="57" s="1"/>
  <c r="F135" i="57"/>
  <c r="G135" i="57" s="1"/>
  <c r="F136" i="57"/>
  <c r="G136" i="57" s="1"/>
  <c r="F137" i="57"/>
  <c r="G137" i="57" s="1"/>
  <c r="F138" i="57"/>
  <c r="G138" i="57" s="1"/>
  <c r="F139" i="57"/>
  <c r="G139" i="57" s="1"/>
  <c r="F140" i="57"/>
  <c r="G140" i="57" s="1"/>
  <c r="F141" i="57"/>
  <c r="G141" i="57" s="1"/>
  <c r="F142" i="57"/>
  <c r="G142" i="57" s="1"/>
  <c r="F143" i="57"/>
  <c r="G143" i="57" s="1"/>
  <c r="F144" i="57"/>
  <c r="G144" i="57" s="1"/>
  <c r="F145" i="57"/>
  <c r="G145" i="57" s="1"/>
  <c r="F146" i="57"/>
  <c r="G146" i="57" s="1"/>
  <c r="F147" i="57"/>
  <c r="G147" i="57" s="1"/>
  <c r="F148" i="57"/>
  <c r="G148" i="57" s="1"/>
  <c r="F149" i="57"/>
  <c r="G149" i="57" s="1"/>
  <c r="F150" i="57"/>
  <c r="G150" i="57" s="1"/>
  <c r="F151" i="57"/>
  <c r="G151" i="57" s="1"/>
  <c r="F152" i="57"/>
  <c r="G152" i="57" s="1"/>
  <c r="F153" i="57"/>
  <c r="G153" i="57" s="1"/>
  <c r="F154" i="57"/>
  <c r="G154" i="57" s="1"/>
  <c r="F155" i="57"/>
  <c r="G155" i="57" s="1"/>
  <c r="F156" i="57"/>
  <c r="G156" i="57" s="1"/>
  <c r="F157" i="57"/>
  <c r="G157" i="57" s="1"/>
  <c r="F158" i="57"/>
  <c r="G158" i="57" s="1"/>
  <c r="F159" i="57"/>
  <c r="G159" i="57" s="1"/>
  <c r="F160" i="57"/>
  <c r="G160" i="57" s="1"/>
  <c r="F161" i="57"/>
  <c r="G161" i="57" s="1"/>
  <c r="F162" i="57"/>
  <c r="G162" i="57" s="1"/>
  <c r="F163" i="57"/>
  <c r="G163" i="57" s="1"/>
  <c r="F164" i="57"/>
  <c r="G164" i="57" s="1"/>
  <c r="F165" i="57"/>
  <c r="G165" i="57" s="1"/>
  <c r="F166" i="57"/>
  <c r="G166" i="57" s="1"/>
  <c r="F167" i="57"/>
  <c r="G167" i="57" s="1"/>
  <c r="F168" i="57"/>
  <c r="G168" i="57" s="1"/>
  <c r="F169" i="57"/>
  <c r="G169" i="57" s="1"/>
  <c r="F170" i="57"/>
  <c r="G170" i="57" s="1"/>
  <c r="F171" i="57"/>
  <c r="G171" i="57" s="1"/>
  <c r="F172" i="57"/>
  <c r="G172" i="57" s="1"/>
  <c r="F173" i="57"/>
  <c r="G173" i="57" s="1"/>
  <c r="F174" i="57"/>
  <c r="G174" i="57" s="1"/>
  <c r="F175" i="57"/>
  <c r="G175" i="57" s="1"/>
  <c r="F176" i="57"/>
  <c r="G176" i="57" s="1"/>
  <c r="F177" i="57"/>
  <c r="G177" i="57" s="1"/>
  <c r="F178" i="57"/>
  <c r="G178" i="57" s="1"/>
  <c r="F179" i="57"/>
  <c r="G179" i="57" s="1"/>
  <c r="F180" i="57"/>
  <c r="G180" i="57" s="1"/>
  <c r="F181" i="57"/>
  <c r="G181" i="57" s="1"/>
  <c r="F182" i="57"/>
  <c r="G182" i="57" s="1"/>
  <c r="F183" i="57"/>
  <c r="G183" i="57" s="1"/>
  <c r="F184" i="57"/>
  <c r="G184" i="57" s="1"/>
  <c r="F185" i="57"/>
  <c r="G185" i="57" s="1"/>
  <c r="F186" i="57"/>
  <c r="G186" i="57" s="1"/>
  <c r="F187" i="57"/>
  <c r="G187" i="57" s="1"/>
  <c r="F188" i="57"/>
  <c r="G188" i="57" s="1"/>
  <c r="F189" i="57"/>
  <c r="G189" i="57" s="1"/>
  <c r="F190" i="57"/>
  <c r="G190" i="57" s="1"/>
  <c r="F191" i="57"/>
  <c r="G191" i="57" s="1"/>
  <c r="F192" i="57"/>
  <c r="G192" i="57" s="1"/>
  <c r="F193" i="57"/>
  <c r="G193" i="57" s="1"/>
  <c r="F194" i="57"/>
  <c r="G194" i="57" s="1"/>
  <c r="F195" i="57"/>
  <c r="G195" i="57" s="1"/>
  <c r="F196" i="57"/>
  <c r="G196" i="57" s="1"/>
  <c r="F197" i="57"/>
  <c r="G197" i="57" s="1"/>
  <c r="F198" i="57"/>
  <c r="G198" i="57" s="1"/>
  <c r="F8" i="57"/>
  <c r="G8" i="57" s="1"/>
  <c r="D4" i="72" l="1"/>
  <c r="E4" i="72" s="1"/>
  <c r="D5" i="72"/>
  <c r="E5" i="72" s="1"/>
  <c r="D6" i="72"/>
  <c r="E6" i="72"/>
  <c r="D7" i="72"/>
  <c r="E7" i="72" s="1"/>
  <c r="D8" i="72"/>
  <c r="E8" i="72" s="1"/>
  <c r="D9" i="72"/>
  <c r="E9" i="72" s="1"/>
  <c r="D10" i="72"/>
  <c r="E10" i="72"/>
  <c r="D11" i="72"/>
  <c r="E11" i="72"/>
  <c r="D12" i="72"/>
  <c r="E12" i="72" s="1"/>
  <c r="D13" i="72"/>
  <c r="E13" i="72" s="1"/>
  <c r="D14" i="72"/>
  <c r="E14" i="72"/>
  <c r="D15" i="72"/>
  <c r="E15" i="72" s="1"/>
  <c r="D16" i="72"/>
  <c r="E16" i="72" s="1"/>
  <c r="D17" i="72"/>
  <c r="E17" i="72" s="1"/>
  <c r="D18" i="72"/>
  <c r="E18" i="72"/>
  <c r="D19" i="72"/>
  <c r="E19" i="72"/>
  <c r="D20" i="72"/>
  <c r="E20" i="72" s="1"/>
  <c r="D21" i="72"/>
  <c r="E21" i="72" s="1"/>
  <c r="D22" i="72"/>
  <c r="E22" i="72"/>
  <c r="D23" i="72"/>
  <c r="E23" i="72" s="1"/>
  <c r="D24" i="72"/>
  <c r="E24" i="72" s="1"/>
  <c r="D25" i="72"/>
  <c r="E25" i="72" s="1"/>
  <c r="D26" i="72"/>
  <c r="E26" i="72"/>
  <c r="D27" i="72"/>
  <c r="E27" i="72"/>
  <c r="D28" i="72"/>
  <c r="E28" i="72" s="1"/>
  <c r="D29" i="72"/>
  <c r="E29" i="72" s="1"/>
  <c r="D30" i="72"/>
  <c r="E30" i="72"/>
  <c r="D31" i="72"/>
  <c r="E31" i="72" s="1"/>
  <c r="D32" i="72"/>
  <c r="E32" i="72" s="1"/>
  <c r="D33" i="72"/>
  <c r="E33" i="72" s="1"/>
  <c r="D34" i="72"/>
  <c r="E34" i="72"/>
  <c r="D35" i="72"/>
  <c r="E35" i="72"/>
  <c r="D36" i="72"/>
  <c r="E36" i="72" s="1"/>
  <c r="D37" i="72"/>
  <c r="E37" i="72" s="1"/>
  <c r="D38" i="72"/>
  <c r="E38" i="72"/>
  <c r="D39" i="72"/>
  <c r="E39" i="72" s="1"/>
  <c r="D40" i="72"/>
  <c r="E40" i="72" s="1"/>
  <c r="D41" i="72"/>
  <c r="E41" i="72" s="1"/>
  <c r="D42" i="72"/>
  <c r="E42" i="72"/>
  <c r="D43" i="72"/>
  <c r="E43" i="72"/>
  <c r="D44" i="72"/>
  <c r="E44" i="72" s="1"/>
  <c r="D45" i="72"/>
  <c r="E45" i="72" s="1"/>
  <c r="D46" i="72"/>
  <c r="E46" i="72"/>
  <c r="D47" i="72"/>
  <c r="E47" i="72" s="1"/>
  <c r="D48" i="72"/>
  <c r="E48" i="72" s="1"/>
  <c r="D49" i="72"/>
  <c r="E49" i="72" s="1"/>
  <c r="D50" i="72"/>
  <c r="E50" i="72"/>
  <c r="D51" i="72"/>
  <c r="E51" i="72"/>
  <c r="D52" i="72"/>
  <c r="E52" i="72" s="1"/>
  <c r="D53" i="72"/>
  <c r="E53" i="72" s="1"/>
  <c r="D54" i="72"/>
  <c r="E54" i="72"/>
  <c r="D55" i="72"/>
  <c r="E55" i="72" s="1"/>
  <c r="D56" i="72"/>
  <c r="E56" i="72" s="1"/>
  <c r="D57" i="72"/>
  <c r="E57" i="72" s="1"/>
  <c r="D58" i="72"/>
  <c r="E58" i="72"/>
  <c r="D59" i="72"/>
  <c r="E59" i="72"/>
  <c r="D60" i="72"/>
  <c r="E60" i="72" s="1"/>
  <c r="D61" i="72"/>
  <c r="E61" i="72" s="1"/>
  <c r="D62" i="72"/>
  <c r="E62" i="72"/>
  <c r="D63" i="72"/>
  <c r="E63" i="72" s="1"/>
  <c r="D64" i="72"/>
  <c r="E64" i="72" s="1"/>
  <c r="D65" i="72"/>
  <c r="E65" i="72" s="1"/>
  <c r="D66" i="72"/>
  <c r="E66" i="72"/>
  <c r="D67" i="72"/>
  <c r="E67" i="72"/>
  <c r="D68" i="72"/>
  <c r="E68" i="72" s="1"/>
  <c r="D69" i="72"/>
  <c r="E69" i="72" s="1"/>
  <c r="D70" i="72"/>
  <c r="E70" i="72"/>
  <c r="D71" i="72"/>
  <c r="E71" i="72" s="1"/>
  <c r="D72" i="72"/>
  <c r="E72" i="72" s="1"/>
  <c r="D73" i="72"/>
  <c r="E73" i="72" s="1"/>
  <c r="D74" i="72"/>
  <c r="E74" i="72"/>
  <c r="D75" i="72"/>
  <c r="E75" i="72"/>
  <c r="D76" i="72"/>
  <c r="E76" i="72" s="1"/>
  <c r="D77" i="72"/>
  <c r="E77" i="72" s="1"/>
  <c r="D78" i="72"/>
  <c r="E78" i="72"/>
  <c r="D79" i="72"/>
  <c r="E79" i="72" s="1"/>
  <c r="D80" i="72"/>
  <c r="E80" i="72" s="1"/>
  <c r="D81" i="72"/>
  <c r="E81" i="72" s="1"/>
  <c r="D82" i="72"/>
  <c r="E82" i="72"/>
  <c r="D83" i="72"/>
  <c r="E83" i="72"/>
  <c r="D84" i="72"/>
  <c r="E84" i="72" s="1"/>
  <c r="D85" i="72"/>
  <c r="E85" i="72" s="1"/>
  <c r="D86" i="72"/>
  <c r="E86" i="72"/>
  <c r="D87" i="72"/>
  <c r="E87" i="72" s="1"/>
  <c r="D88" i="72"/>
  <c r="E88" i="72" s="1"/>
  <c r="D89" i="72"/>
  <c r="E89" i="72" s="1"/>
  <c r="D90" i="72"/>
  <c r="E90" i="72"/>
  <c r="D91" i="72"/>
  <c r="E91" i="72"/>
  <c r="D92" i="72"/>
  <c r="E92" i="72" s="1"/>
  <c r="D93" i="72"/>
  <c r="E93" i="72" s="1"/>
  <c r="D94" i="72"/>
  <c r="E94" i="72"/>
  <c r="D95" i="72"/>
  <c r="E95" i="72" s="1"/>
  <c r="D96" i="72"/>
  <c r="E96" i="72" s="1"/>
  <c r="D97" i="72"/>
  <c r="E97" i="72" s="1"/>
  <c r="D98" i="72"/>
  <c r="E98" i="72"/>
  <c r="D99" i="72"/>
  <c r="E99" i="72"/>
  <c r="D100" i="72"/>
  <c r="E100" i="72" s="1"/>
  <c r="D101" i="72"/>
  <c r="E101" i="72" s="1"/>
  <c r="D102" i="72"/>
  <c r="E102" i="72"/>
  <c r="D103" i="72"/>
  <c r="E103" i="72" s="1"/>
  <c r="D104" i="72"/>
  <c r="E104" i="72" s="1"/>
  <c r="D105" i="72"/>
  <c r="E105" i="72" s="1"/>
  <c r="D106" i="72"/>
  <c r="E106" i="72"/>
  <c r="D107" i="72"/>
  <c r="E107" i="72"/>
  <c r="D108" i="72"/>
  <c r="E108" i="72" s="1"/>
  <c r="D109" i="72"/>
  <c r="E109" i="72" s="1"/>
  <c r="D110" i="72"/>
  <c r="E110" i="72"/>
  <c r="D111" i="72"/>
  <c r="E111" i="72" s="1"/>
  <c r="D112" i="72"/>
  <c r="E112" i="72" s="1"/>
  <c r="D113" i="72"/>
  <c r="E113" i="72" s="1"/>
  <c r="D114" i="72"/>
  <c r="E114" i="72"/>
  <c r="D115" i="72"/>
  <c r="E115" i="72"/>
  <c r="D116" i="72"/>
  <c r="E116" i="72" s="1"/>
  <c r="D117" i="72"/>
  <c r="E117" i="72" s="1"/>
  <c r="D118" i="72"/>
  <c r="E118" i="72"/>
  <c r="D119" i="72"/>
  <c r="E119" i="72" s="1"/>
  <c r="D120" i="72"/>
  <c r="E120" i="72" s="1"/>
  <c r="D121" i="72"/>
  <c r="E121" i="72" s="1"/>
  <c r="D122" i="72"/>
  <c r="E122" i="72"/>
  <c r="D123" i="72"/>
  <c r="E123" i="72"/>
  <c r="D124" i="72"/>
  <c r="E124" i="72" s="1"/>
  <c r="D125" i="72"/>
  <c r="E125" i="72" s="1"/>
  <c r="D126" i="72"/>
  <c r="E126" i="72"/>
  <c r="D127" i="72"/>
  <c r="E127" i="72" s="1"/>
  <c r="D128" i="72"/>
  <c r="E128" i="72" s="1"/>
  <c r="D129" i="72"/>
  <c r="E129" i="72" s="1"/>
  <c r="D130" i="72"/>
  <c r="E130" i="72"/>
  <c r="D131" i="72"/>
  <c r="E131" i="72"/>
  <c r="D132" i="72"/>
  <c r="E132" i="72" s="1"/>
  <c r="D133" i="72"/>
  <c r="E133" i="72" s="1"/>
  <c r="D134" i="72"/>
  <c r="E134" i="72"/>
  <c r="D135" i="72"/>
  <c r="E135" i="72" s="1"/>
  <c r="D136" i="72"/>
  <c r="E136" i="72" s="1"/>
  <c r="D137" i="72"/>
  <c r="E137" i="72" s="1"/>
  <c r="D138" i="72"/>
  <c r="E138" i="72"/>
  <c r="D139" i="72"/>
  <c r="E139" i="72"/>
  <c r="D140" i="72"/>
  <c r="E140" i="72" s="1"/>
  <c r="D141" i="72"/>
  <c r="E141" i="72" s="1"/>
  <c r="D142" i="72"/>
  <c r="E142" i="72"/>
  <c r="D143" i="72"/>
  <c r="E143" i="72" s="1"/>
  <c r="D144" i="72"/>
  <c r="E144" i="72" s="1"/>
  <c r="D145" i="72"/>
  <c r="E145" i="72" s="1"/>
  <c r="D146" i="72"/>
  <c r="E146" i="72"/>
  <c r="D147" i="72"/>
  <c r="E147" i="72"/>
  <c r="D148" i="72"/>
  <c r="E148" i="72" s="1"/>
  <c r="D149" i="72"/>
  <c r="E149" i="72" s="1"/>
  <c r="D150" i="72"/>
  <c r="E150" i="72"/>
  <c r="D151" i="72"/>
  <c r="E151" i="72" s="1"/>
  <c r="D152" i="72"/>
  <c r="E152" i="72" s="1"/>
  <c r="D153" i="72"/>
  <c r="E153" i="72" s="1"/>
  <c r="D154" i="72"/>
  <c r="E154" i="72"/>
  <c r="D155" i="72"/>
  <c r="E155" i="72"/>
  <c r="D156" i="72"/>
  <c r="E156" i="72" s="1"/>
  <c r="D157" i="72"/>
  <c r="E157" i="72" s="1"/>
  <c r="D158" i="72"/>
  <c r="E158" i="72"/>
  <c r="D159" i="72"/>
  <c r="E159" i="72" s="1"/>
  <c r="D160" i="72"/>
  <c r="E160" i="72" s="1"/>
  <c r="D161" i="72"/>
  <c r="E161" i="72" s="1"/>
  <c r="D162" i="72"/>
  <c r="E162" i="72"/>
  <c r="D163" i="72"/>
  <c r="E163" i="72"/>
  <c r="D164" i="72"/>
  <c r="E164" i="72" s="1"/>
  <c r="D165" i="72"/>
  <c r="E165" i="72" s="1"/>
  <c r="D166" i="72"/>
  <c r="E166" i="72"/>
  <c r="D167" i="72"/>
  <c r="E167" i="72" s="1"/>
  <c r="D168" i="72"/>
  <c r="E168" i="72" s="1"/>
  <c r="D169" i="72"/>
  <c r="E169" i="72" s="1"/>
  <c r="D170" i="72"/>
  <c r="E170" i="72"/>
  <c r="D171" i="72"/>
  <c r="E171" i="72"/>
  <c r="D172" i="72"/>
  <c r="E172" i="72" s="1"/>
  <c r="D173" i="72"/>
  <c r="E173" i="72" s="1"/>
  <c r="D174" i="72"/>
  <c r="E174" i="72"/>
  <c r="D175" i="72"/>
  <c r="E175" i="72" s="1"/>
  <c r="D176" i="72"/>
  <c r="E176" i="72" s="1"/>
  <c r="D177" i="72"/>
  <c r="E177" i="72" s="1"/>
  <c r="D178" i="72"/>
  <c r="E178" i="72"/>
  <c r="D179" i="72"/>
  <c r="E179" i="72"/>
  <c r="D180" i="72"/>
  <c r="E180" i="72" s="1"/>
  <c r="D181" i="72"/>
  <c r="E181" i="72" s="1"/>
  <c r="D182" i="72"/>
  <c r="E182" i="72"/>
  <c r="D183" i="72"/>
  <c r="E183" i="72" s="1"/>
  <c r="D184" i="72"/>
  <c r="E184" i="72" s="1"/>
  <c r="D185" i="72"/>
  <c r="E185" i="72" s="1"/>
  <c r="D186" i="72"/>
  <c r="E186" i="72"/>
  <c r="D187" i="72"/>
  <c r="E187" i="72"/>
  <c r="D188" i="72"/>
  <c r="E188" i="72" s="1"/>
  <c r="D189" i="72"/>
  <c r="E189" i="72" s="1"/>
  <c r="D190" i="72"/>
  <c r="E190" i="72"/>
  <c r="D191" i="72"/>
  <c r="E191" i="72" s="1"/>
  <c r="D192" i="72"/>
  <c r="E192" i="72" s="1"/>
  <c r="D193" i="72"/>
  <c r="E193" i="72" s="1"/>
  <c r="D194" i="72"/>
  <c r="E194" i="72"/>
  <c r="D195" i="72"/>
  <c r="E195" i="72"/>
  <c r="D196" i="72"/>
  <c r="E196" i="72" s="1"/>
  <c r="D197" i="72"/>
  <c r="E197" i="72" s="1"/>
  <c r="D198" i="72"/>
  <c r="E198" i="72"/>
  <c r="D199" i="72"/>
  <c r="E199" i="72" s="1"/>
  <c r="D200" i="72"/>
  <c r="E200" i="72" s="1"/>
  <c r="D201" i="72"/>
  <c r="E201" i="72" s="1"/>
  <c r="D202" i="72"/>
  <c r="E202" i="72"/>
  <c r="D203" i="72"/>
  <c r="E203" i="72"/>
  <c r="D204" i="72"/>
  <c r="E204" i="72" s="1"/>
  <c r="D205" i="72"/>
  <c r="E205" i="72" s="1"/>
  <c r="D206" i="72"/>
  <c r="E206" i="72"/>
  <c r="D207" i="72"/>
  <c r="E207" i="72" s="1"/>
  <c r="D208" i="72"/>
  <c r="E208" i="72" s="1"/>
  <c r="D209" i="72"/>
  <c r="E209" i="72" s="1"/>
  <c r="D210" i="72"/>
  <c r="E210" i="72"/>
  <c r="D211" i="72"/>
  <c r="E211" i="72"/>
  <c r="D212" i="72"/>
  <c r="E212" i="72" s="1"/>
  <c r="D213" i="72"/>
  <c r="E213" i="72" s="1"/>
  <c r="D214" i="72"/>
  <c r="E214" i="72"/>
  <c r="D215" i="72"/>
  <c r="E215" i="72" s="1"/>
  <c r="D216" i="72"/>
  <c r="E216" i="72" s="1"/>
  <c r="D217" i="72"/>
  <c r="E217" i="72" s="1"/>
  <c r="D218" i="72"/>
  <c r="E218" i="72"/>
  <c r="D219" i="72"/>
  <c r="E219" i="72"/>
  <c r="D220" i="72"/>
  <c r="E220" i="72" s="1"/>
  <c r="D221" i="72"/>
  <c r="E221" i="72" s="1"/>
  <c r="D222" i="72"/>
  <c r="E222" i="72"/>
  <c r="D223" i="72"/>
  <c r="E223" i="72" s="1"/>
  <c r="D224" i="72"/>
  <c r="E224" i="72" s="1"/>
  <c r="D225" i="72"/>
  <c r="E225" i="72" s="1"/>
  <c r="D226" i="72"/>
  <c r="E226" i="72"/>
  <c r="D227" i="72"/>
  <c r="E227" i="72"/>
  <c r="D228" i="72"/>
  <c r="E228" i="72" s="1"/>
  <c r="D229" i="72"/>
  <c r="E229" i="72" s="1"/>
  <c r="D230" i="72"/>
  <c r="E230" i="72"/>
  <c r="D231" i="72"/>
  <c r="E231" i="72" s="1"/>
  <c r="D232" i="72"/>
  <c r="E232" i="72" s="1"/>
  <c r="D233" i="72"/>
  <c r="E233" i="72" s="1"/>
  <c r="D234" i="72"/>
  <c r="E234" i="72"/>
  <c r="D235" i="72"/>
  <c r="E235" i="72"/>
  <c r="D236" i="72"/>
  <c r="E236" i="72" s="1"/>
  <c r="D237" i="72"/>
  <c r="E237" i="72" s="1"/>
  <c r="D238" i="72"/>
  <c r="E238" i="72"/>
  <c r="D239" i="72"/>
  <c r="E239" i="72" s="1"/>
  <c r="D240" i="72"/>
  <c r="E240" i="72" s="1"/>
  <c r="D3" i="72"/>
  <c r="E3" i="72" s="1"/>
  <c r="M3" i="56"/>
  <c r="M4" i="56"/>
  <c r="M5" i="56"/>
  <c r="M6" i="56"/>
  <c r="M7" i="56"/>
  <c r="M8" i="56"/>
  <c r="M9" i="56"/>
  <c r="M10" i="56"/>
  <c r="M11" i="56"/>
  <c r="M12" i="56"/>
  <c r="M13" i="56"/>
  <c r="M14" i="56"/>
  <c r="M15" i="56"/>
  <c r="M16" i="56"/>
  <c r="M17" i="56"/>
  <c r="M18" i="56"/>
  <c r="M19" i="56"/>
  <c r="M20" i="56"/>
  <c r="M21" i="56"/>
  <c r="M22" i="56"/>
  <c r="M23" i="56"/>
  <c r="M24" i="56"/>
  <c r="M25" i="56"/>
  <c r="M26" i="56"/>
  <c r="M27" i="56"/>
  <c r="M28" i="56"/>
  <c r="M29" i="56"/>
  <c r="M30" i="56"/>
  <c r="M31" i="56"/>
  <c r="M32" i="56"/>
  <c r="M33" i="56"/>
  <c r="M34" i="56"/>
  <c r="M35" i="56"/>
  <c r="M36" i="56"/>
  <c r="M37" i="56"/>
  <c r="M38" i="56"/>
  <c r="M39" i="56"/>
  <c r="M40" i="56"/>
  <c r="M41" i="56"/>
  <c r="M42" i="56"/>
  <c r="M43" i="56"/>
  <c r="M2" i="56"/>
  <c r="F4" i="72"/>
  <c r="F5" i="72"/>
  <c r="F6" i="72"/>
  <c r="F7" i="72"/>
  <c r="F8" i="72"/>
  <c r="F9" i="72"/>
  <c r="F10" i="72"/>
  <c r="F11" i="72"/>
  <c r="F12" i="72"/>
  <c r="F13" i="72"/>
  <c r="F14" i="72"/>
  <c r="F15" i="72"/>
  <c r="F16" i="72"/>
  <c r="F17" i="72"/>
  <c r="F18" i="72"/>
  <c r="F19" i="72"/>
  <c r="F20" i="72"/>
  <c r="F21" i="72"/>
  <c r="F22" i="72"/>
  <c r="F23" i="72"/>
  <c r="F24" i="72"/>
  <c r="F25" i="72"/>
  <c r="F26" i="72"/>
  <c r="F27" i="72"/>
  <c r="F28" i="72"/>
  <c r="F29" i="72"/>
  <c r="F30" i="72"/>
  <c r="F31" i="72"/>
  <c r="F32" i="72"/>
  <c r="F33" i="72"/>
  <c r="F34" i="72"/>
  <c r="F35" i="72"/>
  <c r="F36" i="72"/>
  <c r="F37" i="72"/>
  <c r="F38" i="72"/>
  <c r="F39" i="72"/>
  <c r="F40" i="72"/>
  <c r="F41" i="72"/>
  <c r="F42" i="72"/>
  <c r="F43" i="72"/>
  <c r="F44" i="72"/>
  <c r="F45" i="72"/>
  <c r="F46" i="72"/>
  <c r="F47" i="72"/>
  <c r="F48" i="72"/>
  <c r="F49" i="72"/>
  <c r="F50" i="72"/>
  <c r="F51" i="72"/>
  <c r="F52" i="72"/>
  <c r="F53" i="72"/>
  <c r="F54" i="72"/>
  <c r="F55" i="72"/>
  <c r="F56" i="72"/>
  <c r="F57" i="72"/>
  <c r="F58" i="72"/>
  <c r="F59" i="72"/>
  <c r="F60" i="72"/>
  <c r="F61" i="72"/>
  <c r="F62" i="72"/>
  <c r="F63" i="72"/>
  <c r="F64" i="72"/>
  <c r="F65" i="72"/>
  <c r="F66" i="72"/>
  <c r="F67" i="72"/>
  <c r="F68" i="72"/>
  <c r="F69" i="72"/>
  <c r="F70" i="72"/>
  <c r="F71" i="72"/>
  <c r="F72" i="72"/>
  <c r="F73" i="72"/>
  <c r="F74" i="72"/>
  <c r="F75" i="72"/>
  <c r="F76" i="72"/>
  <c r="F77" i="72"/>
  <c r="F78" i="72"/>
  <c r="F79" i="72"/>
  <c r="F80" i="72"/>
  <c r="F81" i="72"/>
  <c r="F82" i="72"/>
  <c r="F83" i="72"/>
  <c r="F84" i="72"/>
  <c r="F85" i="72"/>
  <c r="F86" i="72"/>
  <c r="F87" i="72"/>
  <c r="F88" i="72"/>
  <c r="F89" i="72"/>
  <c r="F90" i="72"/>
  <c r="F91" i="72"/>
  <c r="F92" i="72"/>
  <c r="F93" i="72"/>
  <c r="F94" i="72"/>
  <c r="F95" i="72"/>
  <c r="F96" i="72"/>
  <c r="F97" i="72"/>
  <c r="F98" i="72"/>
  <c r="F99" i="72"/>
  <c r="F100" i="72"/>
  <c r="F101" i="72"/>
  <c r="F102" i="72"/>
  <c r="F103" i="72"/>
  <c r="F104" i="72"/>
  <c r="F105" i="72"/>
  <c r="F106" i="72"/>
  <c r="F107" i="72"/>
  <c r="F108" i="72"/>
  <c r="F109" i="72"/>
  <c r="F110" i="72"/>
  <c r="F111" i="72"/>
  <c r="F112" i="72"/>
  <c r="F113" i="72"/>
  <c r="F114" i="72"/>
  <c r="F115" i="72"/>
  <c r="F116" i="72"/>
  <c r="F117" i="72"/>
  <c r="F118" i="72"/>
  <c r="F119" i="72"/>
  <c r="F120" i="72"/>
  <c r="F121" i="72"/>
  <c r="F122" i="72"/>
  <c r="F123" i="72"/>
  <c r="F124" i="72"/>
  <c r="F125" i="72"/>
  <c r="F126" i="72"/>
  <c r="F127" i="72"/>
  <c r="F128" i="72"/>
  <c r="F129" i="72"/>
  <c r="F130" i="72"/>
  <c r="F131" i="72"/>
  <c r="F132" i="72"/>
  <c r="F133" i="72"/>
  <c r="F134" i="72"/>
  <c r="F135" i="72"/>
  <c r="F136" i="72"/>
  <c r="F137" i="72"/>
  <c r="F138" i="72"/>
  <c r="F139" i="72"/>
  <c r="F140" i="72"/>
  <c r="F141" i="72"/>
  <c r="F142" i="72"/>
  <c r="F143" i="72"/>
  <c r="F144" i="72"/>
  <c r="F145" i="72"/>
  <c r="F146" i="72"/>
  <c r="F147" i="72"/>
  <c r="F148" i="72"/>
  <c r="F149" i="72"/>
  <c r="F150" i="72"/>
  <c r="F151" i="72"/>
  <c r="F152" i="72"/>
  <c r="F153" i="72"/>
  <c r="F154" i="72"/>
  <c r="F155" i="72"/>
  <c r="F156" i="72"/>
  <c r="F157" i="72"/>
  <c r="F158" i="72"/>
  <c r="F159" i="72"/>
  <c r="F160" i="72"/>
  <c r="F161" i="72"/>
  <c r="F162" i="72"/>
  <c r="F163" i="72"/>
  <c r="F164" i="72"/>
  <c r="F165" i="72"/>
  <c r="F166" i="72"/>
  <c r="F167" i="72"/>
  <c r="F168" i="72"/>
  <c r="F169" i="72"/>
  <c r="F170" i="72"/>
  <c r="F171" i="72"/>
  <c r="F172" i="72"/>
  <c r="F173" i="72"/>
  <c r="F174" i="72"/>
  <c r="F175" i="72"/>
  <c r="F176" i="72"/>
  <c r="F177" i="72"/>
  <c r="F178" i="72"/>
  <c r="F179" i="72"/>
  <c r="F180" i="72"/>
  <c r="F181" i="72"/>
  <c r="F182" i="72"/>
  <c r="F183" i="72"/>
  <c r="F184" i="72"/>
  <c r="F185" i="72"/>
  <c r="F186" i="72"/>
  <c r="F187" i="72"/>
  <c r="F188" i="72"/>
  <c r="F189" i="72"/>
  <c r="F190" i="72"/>
  <c r="F191" i="72"/>
  <c r="F192" i="72"/>
  <c r="F193" i="72"/>
  <c r="F194" i="72"/>
  <c r="F195" i="72"/>
  <c r="F196" i="72"/>
  <c r="F197" i="72"/>
  <c r="F198" i="72"/>
  <c r="F199" i="72"/>
  <c r="F200" i="72"/>
  <c r="F201" i="72"/>
  <c r="F202" i="72"/>
  <c r="F203" i="72"/>
  <c r="F204" i="72"/>
  <c r="F205" i="72"/>
  <c r="F206" i="72"/>
  <c r="F207" i="72"/>
  <c r="F208" i="72"/>
  <c r="F209" i="72"/>
  <c r="F210" i="72"/>
  <c r="F211" i="72"/>
  <c r="F212" i="72"/>
  <c r="F213" i="72"/>
  <c r="F214" i="72"/>
  <c r="F215" i="72"/>
  <c r="F216" i="72"/>
  <c r="F217" i="72"/>
  <c r="F218" i="72"/>
  <c r="F219" i="72"/>
  <c r="F220" i="72"/>
  <c r="F221" i="72"/>
  <c r="F222" i="72"/>
  <c r="F223" i="72"/>
  <c r="F224" i="72"/>
  <c r="F225" i="72"/>
  <c r="F226" i="72"/>
  <c r="F227" i="72"/>
  <c r="F228" i="72"/>
  <c r="F229" i="72"/>
  <c r="F230" i="72"/>
  <c r="F231" i="72"/>
  <c r="F232" i="72"/>
  <c r="F233" i="72"/>
  <c r="F234" i="72"/>
  <c r="F235" i="72"/>
  <c r="F236" i="72"/>
  <c r="F237" i="72"/>
  <c r="F238" i="72"/>
  <c r="F239" i="72"/>
  <c r="F240" i="72"/>
  <c r="F3" i="72"/>
  <c r="C4" i="72"/>
  <c r="C5" i="72"/>
  <c r="C6" i="72"/>
  <c r="C7" i="72"/>
  <c r="C8" i="72"/>
  <c r="C9" i="72"/>
  <c r="C10" i="72"/>
  <c r="C11" i="72"/>
  <c r="C12" i="72"/>
  <c r="C13" i="72"/>
  <c r="C14" i="72"/>
  <c r="C15" i="72"/>
  <c r="C16" i="72"/>
  <c r="C17" i="72"/>
  <c r="C18" i="72"/>
  <c r="C19" i="72"/>
  <c r="C20" i="72"/>
  <c r="C21" i="72"/>
  <c r="C22" i="72"/>
  <c r="C23" i="72"/>
  <c r="C24" i="72"/>
  <c r="C25" i="72"/>
  <c r="C26" i="72"/>
  <c r="C27" i="72"/>
  <c r="C28" i="72"/>
  <c r="C29" i="72"/>
  <c r="C30" i="72"/>
  <c r="C31" i="72"/>
  <c r="C32" i="72"/>
  <c r="C33" i="72"/>
  <c r="C34" i="72"/>
  <c r="C35" i="72"/>
  <c r="C36" i="72"/>
  <c r="C37" i="72"/>
  <c r="C38" i="72"/>
  <c r="C39" i="72"/>
  <c r="C40" i="72"/>
  <c r="C41" i="72"/>
  <c r="C42" i="72"/>
  <c r="C43" i="72"/>
  <c r="C44" i="72"/>
  <c r="C45" i="72"/>
  <c r="C46" i="72"/>
  <c r="C47" i="72"/>
  <c r="C48" i="72"/>
  <c r="C49" i="72"/>
  <c r="C50" i="72"/>
  <c r="C51" i="72"/>
  <c r="C52" i="72"/>
  <c r="C53" i="72"/>
  <c r="C54" i="72"/>
  <c r="C55" i="72"/>
  <c r="C56" i="72"/>
  <c r="C57" i="72"/>
  <c r="C58" i="72"/>
  <c r="C59" i="72"/>
  <c r="C60" i="72"/>
  <c r="C61" i="72"/>
  <c r="C62" i="72"/>
  <c r="C63" i="72"/>
  <c r="C64" i="72"/>
  <c r="C65" i="72"/>
  <c r="C66" i="72"/>
  <c r="C67" i="72"/>
  <c r="C68" i="72"/>
  <c r="C69" i="72"/>
  <c r="C70" i="72"/>
  <c r="C71" i="72"/>
  <c r="C72" i="72"/>
  <c r="C73" i="72"/>
  <c r="C74" i="72"/>
  <c r="C75" i="72"/>
  <c r="C76" i="72"/>
  <c r="C77" i="72"/>
  <c r="C78" i="72"/>
  <c r="C79" i="72"/>
  <c r="C80" i="72"/>
  <c r="C81" i="72"/>
  <c r="C82" i="72"/>
  <c r="C83" i="72"/>
  <c r="C84" i="72"/>
  <c r="C85" i="72"/>
  <c r="C86" i="72"/>
  <c r="C87" i="72"/>
  <c r="C88" i="72"/>
  <c r="C89" i="72"/>
  <c r="C90" i="72"/>
  <c r="C91" i="72"/>
  <c r="C92" i="72"/>
  <c r="C93" i="72"/>
  <c r="C94" i="72"/>
  <c r="C95" i="72"/>
  <c r="C96" i="72"/>
  <c r="C97" i="72"/>
  <c r="C98" i="72"/>
  <c r="C99" i="72"/>
  <c r="C100" i="72"/>
  <c r="C101" i="72"/>
  <c r="C102" i="72"/>
  <c r="C103" i="72"/>
  <c r="C104" i="72"/>
  <c r="C105" i="72"/>
  <c r="C106" i="72"/>
  <c r="C107" i="72"/>
  <c r="C108" i="72"/>
  <c r="C109" i="72"/>
  <c r="C110" i="72"/>
  <c r="C111" i="72"/>
  <c r="C112" i="72"/>
  <c r="C113" i="72"/>
  <c r="C114" i="72"/>
  <c r="C115" i="72"/>
  <c r="C116" i="72"/>
  <c r="C117" i="72"/>
  <c r="C118" i="72"/>
  <c r="C119" i="72"/>
  <c r="C120" i="72"/>
  <c r="C121" i="72"/>
  <c r="C122" i="72"/>
  <c r="C123" i="72"/>
  <c r="C124" i="72"/>
  <c r="C125" i="72"/>
  <c r="C126" i="72"/>
  <c r="C127" i="72"/>
  <c r="C128" i="72"/>
  <c r="C129" i="72"/>
  <c r="C130" i="72"/>
  <c r="C131" i="72"/>
  <c r="C132" i="72"/>
  <c r="C133" i="72"/>
  <c r="C134" i="72"/>
  <c r="C135" i="72"/>
  <c r="C136" i="72"/>
  <c r="C137" i="72"/>
  <c r="C138" i="72"/>
  <c r="C139" i="72"/>
  <c r="C140" i="72"/>
  <c r="C141" i="72"/>
  <c r="C142" i="72"/>
  <c r="C143" i="72"/>
  <c r="C144" i="72"/>
  <c r="C145" i="72"/>
  <c r="C146" i="72"/>
  <c r="C147" i="72"/>
  <c r="C148" i="72"/>
  <c r="C149" i="72"/>
  <c r="C150" i="72"/>
  <c r="C151" i="72"/>
  <c r="C152" i="72"/>
  <c r="C153" i="72"/>
  <c r="C154" i="72"/>
  <c r="C155" i="72"/>
  <c r="C156" i="72"/>
  <c r="C157" i="72"/>
  <c r="C158" i="72"/>
  <c r="C159" i="72"/>
  <c r="C160" i="72"/>
  <c r="C161" i="72"/>
  <c r="C162" i="72"/>
  <c r="C163" i="72"/>
  <c r="C164" i="72"/>
  <c r="C165" i="72"/>
  <c r="C166" i="72"/>
  <c r="C167" i="72"/>
  <c r="C168" i="72"/>
  <c r="C169" i="72"/>
  <c r="C170" i="72"/>
  <c r="C171" i="72"/>
  <c r="C172" i="72"/>
  <c r="C173" i="72"/>
  <c r="C174" i="72"/>
  <c r="C175" i="72"/>
  <c r="C176" i="72"/>
  <c r="C177" i="72"/>
  <c r="C178" i="72"/>
  <c r="C179" i="72"/>
  <c r="C180" i="72"/>
  <c r="C181" i="72"/>
  <c r="C182" i="72"/>
  <c r="C183" i="72"/>
  <c r="C184" i="72"/>
  <c r="C185" i="72"/>
  <c r="C186" i="72"/>
  <c r="C187" i="72"/>
  <c r="C188" i="72"/>
  <c r="C189" i="72"/>
  <c r="C190" i="72"/>
  <c r="C191" i="72"/>
  <c r="C192" i="72"/>
  <c r="C193" i="72"/>
  <c r="C194" i="72"/>
  <c r="C195" i="72"/>
  <c r="C196" i="72"/>
  <c r="C197" i="72"/>
  <c r="C198" i="72"/>
  <c r="C199" i="72"/>
  <c r="C200" i="72"/>
  <c r="C201" i="72"/>
  <c r="C202" i="72"/>
  <c r="C203" i="72"/>
  <c r="C204" i="72"/>
  <c r="C205" i="72"/>
  <c r="C206" i="72"/>
  <c r="C207" i="72"/>
  <c r="C208" i="72"/>
  <c r="C209" i="72"/>
  <c r="C210" i="72"/>
  <c r="C211" i="72"/>
  <c r="C212" i="72"/>
  <c r="C213" i="72"/>
  <c r="C214" i="72"/>
  <c r="C215" i="72"/>
  <c r="C216" i="72"/>
  <c r="C217" i="72"/>
  <c r="C218" i="72"/>
  <c r="C219" i="72"/>
  <c r="C220" i="72"/>
  <c r="C221" i="72"/>
  <c r="C222" i="72"/>
  <c r="C223" i="72"/>
  <c r="C224" i="72"/>
  <c r="C225" i="72"/>
  <c r="C226" i="72"/>
  <c r="C227" i="72"/>
  <c r="C228" i="72"/>
  <c r="C229" i="72"/>
  <c r="C230" i="72"/>
  <c r="C231" i="72"/>
  <c r="C232" i="72"/>
  <c r="C233" i="72"/>
  <c r="C234" i="72"/>
  <c r="C235" i="72"/>
  <c r="C236" i="72"/>
  <c r="C237" i="72"/>
  <c r="C238" i="72"/>
  <c r="C239" i="72"/>
  <c r="C240" i="72"/>
  <c r="C3" i="72"/>
  <c r="F18" i="3"/>
  <c r="G18" i="3" s="1"/>
  <c r="N43" i="56" l="1"/>
  <c r="N3" i="56"/>
  <c r="N33" i="56"/>
  <c r="N17" i="56"/>
  <c r="N32" i="56"/>
  <c r="N16" i="56"/>
  <c r="N31" i="56"/>
  <c r="N15" i="56"/>
  <c r="N30" i="56"/>
  <c r="N13" i="56"/>
  <c r="N2" i="56"/>
  <c r="N12" i="56"/>
  <c r="N27" i="56"/>
  <c r="N11" i="56"/>
  <c r="N26" i="56"/>
  <c r="N10" i="56"/>
  <c r="N41" i="56"/>
  <c r="N25" i="56"/>
  <c r="N9" i="56"/>
  <c r="N24" i="56"/>
  <c r="N8" i="56"/>
  <c r="N39" i="56"/>
  <c r="N38" i="56"/>
  <c r="N22" i="56"/>
  <c r="N6" i="56"/>
  <c r="N37" i="56"/>
  <c r="N21" i="56"/>
  <c r="N5" i="56"/>
  <c r="N36" i="56"/>
  <c r="N20" i="56"/>
  <c r="N4" i="56"/>
  <c r="N35" i="56"/>
  <c r="U1282" i="2" l="1"/>
  <c r="V1282" i="2" s="1"/>
  <c r="U199" i="2"/>
  <c r="V199" i="2" s="1"/>
  <c r="V79" i="2"/>
  <c r="V25" i="2"/>
  <c r="U23" i="2"/>
  <c r="V23" i="2" s="1"/>
  <c r="U48" i="2"/>
  <c r="V48" i="2" s="1"/>
  <c r="U1087" i="2"/>
  <c r="V1087" i="2" s="1"/>
  <c r="U56" i="2"/>
  <c r="V56" i="2" s="1"/>
  <c r="V70" i="2"/>
  <c r="U2650" i="2"/>
  <c r="V2650" i="2" s="1"/>
  <c r="U81" i="2"/>
  <c r="V81" i="2" s="1"/>
  <c r="V82" i="2"/>
  <c r="U271" i="2"/>
  <c r="V271" i="2" s="1"/>
  <c r="V13" i="2"/>
  <c r="U14" i="2"/>
  <c r="V14" i="2" s="1"/>
  <c r="U2090" i="2"/>
  <c r="V2090" i="2" s="1"/>
  <c r="V58" i="2"/>
  <c r="U46" i="2"/>
  <c r="V46" i="2" s="1"/>
  <c r="U1896" i="2"/>
  <c r="V1896" i="2" s="1"/>
  <c r="V67" i="2"/>
  <c r="U76" i="2"/>
  <c r="V76" i="2" s="1"/>
  <c r="U167" i="2"/>
  <c r="V167" i="2" s="1"/>
  <c r="V22" i="2"/>
  <c r="U21" i="2"/>
  <c r="V21" i="2" s="1"/>
  <c r="U1310" i="2"/>
  <c r="V1310" i="2" s="1"/>
  <c r="V55" i="2"/>
  <c r="U64" i="2"/>
  <c r="V64" i="2" s="1"/>
  <c r="U840" i="2"/>
  <c r="V840" i="2" s="1"/>
  <c r="U109" i="2"/>
  <c r="V109" i="2" s="1"/>
  <c r="V97" i="2"/>
  <c r="U832" i="2"/>
  <c r="V832" i="2" s="1"/>
  <c r="U113" i="2"/>
  <c r="V113" i="2" s="1"/>
  <c r="V110" i="2"/>
  <c r="U823" i="2"/>
  <c r="V823" i="2" s="1"/>
  <c r="U1352" i="2"/>
  <c r="V1352" i="2" s="1"/>
  <c r="U407" i="2"/>
  <c r="V407" i="2" s="1"/>
  <c r="V129" i="2"/>
  <c r="V141" i="2"/>
  <c r="V75" i="2"/>
  <c r="U1393" i="2"/>
  <c r="V1393" i="2" s="1"/>
  <c r="U943" i="2"/>
  <c r="V943" i="2" s="1"/>
  <c r="U89" i="2"/>
  <c r="V89" i="2" s="1"/>
  <c r="U286" i="2"/>
  <c r="V286" i="2" s="1"/>
  <c r="U17" i="2"/>
  <c r="V17" i="2" s="1"/>
  <c r="U49" i="2"/>
  <c r="V49" i="2" s="1"/>
  <c r="V72" i="2"/>
  <c r="V16" i="2"/>
  <c r="V105" i="2"/>
  <c r="U2499" i="2"/>
  <c r="V2499" i="2" s="1"/>
  <c r="U74" i="2"/>
  <c r="V74" i="2" s="1"/>
  <c r="V52" i="2"/>
  <c r="V34" i="2"/>
  <c r="U311" i="2"/>
  <c r="V311" i="2" s="1"/>
  <c r="U36" i="2"/>
  <c r="V36" i="2" s="1"/>
  <c r="U1239" i="2"/>
  <c r="V1239" i="2" s="1"/>
  <c r="U50" i="2"/>
  <c r="V50" i="2" s="1"/>
  <c r="V66" i="2"/>
  <c r="U11" i="2"/>
  <c r="V11" i="2" s="1"/>
  <c r="U226" i="2"/>
  <c r="V226" i="2" s="1"/>
  <c r="V15" i="2"/>
  <c r="U1560" i="2"/>
  <c r="V1560" i="2" s="1"/>
  <c r="U83" i="2"/>
  <c r="V83" i="2" s="1"/>
  <c r="V65" i="2"/>
  <c r="U304" i="2"/>
  <c r="V304" i="2" s="1"/>
  <c r="V41" i="2"/>
  <c r="U32" i="2"/>
  <c r="V32" i="2" s="1"/>
  <c r="V125" i="2"/>
  <c r="U344" i="2"/>
  <c r="V344" i="2" s="1"/>
  <c r="U122" i="2"/>
  <c r="V122" i="2" s="1"/>
  <c r="U821" i="2"/>
  <c r="V821" i="2" s="1"/>
  <c r="U354" i="2"/>
  <c r="V354" i="2" s="1"/>
  <c r="U265" i="2"/>
  <c r="V265" i="2" s="1"/>
  <c r="V127" i="2"/>
  <c r="U328" i="2"/>
  <c r="V328" i="2" s="1"/>
  <c r="U380" i="2"/>
  <c r="V380" i="2" s="1"/>
  <c r="V28" i="2"/>
  <c r="U7" i="2"/>
  <c r="V7" i="2" s="1"/>
  <c r="U19" i="2"/>
  <c r="V19" i="2" s="1"/>
  <c r="U261" i="2"/>
  <c r="V261" i="2" s="1"/>
  <c r="U120" i="2"/>
  <c r="V120" i="2" s="1"/>
  <c r="U285" i="2"/>
  <c r="V285" i="2" s="1"/>
  <c r="U2700" i="2"/>
  <c r="V2700" i="2" s="1"/>
  <c r="U44" i="2"/>
  <c r="V44" i="2" s="1"/>
  <c r="V85" i="2"/>
  <c r="U2707" i="2"/>
  <c r="V2707" i="2" s="1"/>
  <c r="V84" i="2"/>
  <c r="U51" i="2"/>
  <c r="V51" i="2" s="1"/>
  <c r="U1036" i="2"/>
  <c r="V1036" i="2" s="1"/>
  <c r="U116" i="2"/>
  <c r="V116" i="2" s="1"/>
  <c r="V100" i="2"/>
  <c r="U94" i="2"/>
  <c r="V94" i="2" s="1"/>
  <c r="U1529" i="2"/>
  <c r="V1529" i="2" s="1"/>
  <c r="U270" i="2"/>
  <c r="V270" i="2" s="1"/>
  <c r="U6" i="2"/>
  <c r="V6" i="2" s="1"/>
  <c r="V53" i="2"/>
  <c r="U45" i="2"/>
  <c r="V45" i="2" s="1"/>
  <c r="U42" i="2"/>
  <c r="V42" i="2" s="1"/>
  <c r="V9" i="2"/>
  <c r="U881" i="2"/>
  <c r="V881" i="2" s="1"/>
  <c r="U119" i="2"/>
  <c r="V119" i="2" s="1"/>
  <c r="V98" i="2"/>
  <c r="U104" i="2"/>
  <c r="V104" i="2" s="1"/>
  <c r="U99" i="2"/>
  <c r="V99" i="2" s="1"/>
  <c r="U1114" i="2"/>
  <c r="V1114" i="2" s="1"/>
  <c r="U826" i="2"/>
  <c r="V826" i="2" s="1"/>
  <c r="U1047" i="2"/>
  <c r="V1047" i="2" s="1"/>
  <c r="U896" i="2"/>
  <c r="V896" i="2" s="1"/>
  <c r="U335" i="2"/>
  <c r="V335" i="2" s="1"/>
  <c r="U315" i="2"/>
  <c r="V315" i="2" s="1"/>
  <c r="U121" i="2"/>
  <c r="V121" i="2" s="1"/>
  <c r="V126" i="2"/>
  <c r="U88" i="2"/>
  <c r="V88" i="2" s="1"/>
  <c r="V54" i="2"/>
  <c r="U43" i="2"/>
  <c r="V43" i="2" s="1"/>
  <c r="V96" i="2"/>
  <c r="U963" i="2"/>
  <c r="V963" i="2" s="1"/>
  <c r="U101" i="2"/>
  <c r="V101" i="2" s="1"/>
  <c r="V114" i="2"/>
  <c r="U295" i="2"/>
  <c r="V295" i="2" s="1"/>
  <c r="V27" i="2"/>
  <c r="U8" i="2"/>
  <c r="V8" i="2" s="1"/>
  <c r="U2673" i="2"/>
  <c r="V2673" i="2" s="1"/>
  <c r="U390" i="2"/>
  <c r="V390" i="2" s="1"/>
  <c r="U133" i="2"/>
  <c r="V133" i="2" s="1"/>
  <c r="V137" i="2"/>
  <c r="U63" i="2"/>
  <c r="V63" i="2" s="1"/>
  <c r="V61" i="2"/>
  <c r="U599" i="2"/>
  <c r="V599" i="2" s="1"/>
  <c r="U29" i="2"/>
  <c r="V29" i="2" s="1"/>
  <c r="V31" i="2"/>
  <c r="U363" i="2"/>
  <c r="V363" i="2" s="1"/>
  <c r="U132" i="2"/>
  <c r="V132" i="2" s="1"/>
  <c r="V134" i="2"/>
  <c r="U964" i="2"/>
  <c r="V964" i="2" s="1"/>
  <c r="U102" i="2"/>
  <c r="V102" i="2" s="1"/>
  <c r="U107" i="2"/>
  <c r="V107" i="2" s="1"/>
  <c r="U106" i="2"/>
  <c r="V106" i="2" s="1"/>
  <c r="U117" i="2"/>
  <c r="V117" i="2" s="1"/>
  <c r="V111" i="2"/>
  <c r="U87" i="2"/>
  <c r="V87" i="2" s="1"/>
  <c r="U115" i="2"/>
  <c r="V115" i="2" s="1"/>
  <c r="V93" i="2"/>
  <c r="AC2" i="2"/>
  <c r="L18" i="6"/>
  <c r="L19" i="6"/>
  <c r="L20" i="6"/>
  <c r="L21" i="6"/>
  <c r="L22" i="6"/>
  <c r="L23" i="6"/>
  <c r="L24" i="6"/>
  <c r="P10" i="6" l="1"/>
  <c r="P11" i="6"/>
  <c r="P12" i="6"/>
  <c r="P13" i="6"/>
  <c r="P14" i="6"/>
  <c r="P15" i="6"/>
  <c r="P16" i="6"/>
  <c r="P17" i="6"/>
  <c r="P18" i="6"/>
  <c r="P19"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9" i="6"/>
  <c r="L9" i="6"/>
  <c r="L17" i="6"/>
  <c r="L16" i="6"/>
  <c r="L15" i="6"/>
  <c r="L14" i="6"/>
  <c r="L13" i="6"/>
  <c r="L12" i="6"/>
  <c r="L11" i="6"/>
  <c r="L10" i="6"/>
  <c r="B9" i="6"/>
  <c r="B10" i="6"/>
  <c r="B11" i="6"/>
  <c r="B12" i="6"/>
  <c r="B13" i="6"/>
  <c r="B14" i="6"/>
  <c r="B15" i="6"/>
  <c r="B16" i="6"/>
  <c r="B17" i="6"/>
  <c r="B18" i="6"/>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D141" i="56"/>
  <c r="D175" i="56"/>
  <c r="D99" i="56"/>
  <c r="D98" i="56"/>
  <c r="D63" i="56"/>
  <c r="D42" i="56"/>
  <c r="D43" i="56"/>
  <c r="D180" i="56"/>
  <c r="D69" i="56"/>
  <c r="D181" i="56"/>
  <c r="D164" i="56"/>
  <c r="D44" i="56"/>
  <c r="D165" i="56"/>
  <c r="D115" i="56"/>
  <c r="D132" i="56"/>
  <c r="D66" i="56"/>
  <c r="D10" i="56"/>
  <c r="D32" i="56"/>
  <c r="D71" i="56"/>
  <c r="D45" i="56"/>
  <c r="D46" i="56"/>
  <c r="D55" i="56"/>
  <c r="D5" i="56"/>
  <c r="D133" i="56"/>
  <c r="D67" i="56"/>
  <c r="D103" i="56"/>
  <c r="D24" i="56"/>
  <c r="D56" i="56"/>
  <c r="D86" i="56"/>
  <c r="D68" i="56"/>
  <c r="D107" i="56"/>
  <c r="D39" i="56"/>
  <c r="D47" i="56"/>
  <c r="D173" i="56"/>
  <c r="D170" i="56"/>
  <c r="D48" i="56"/>
  <c r="D174" i="56"/>
  <c r="D129" i="56"/>
  <c r="D154" i="56"/>
  <c r="D155" i="56"/>
  <c r="D27" i="56"/>
  <c r="D156" i="56"/>
  <c r="D167" i="56"/>
  <c r="D76" i="56"/>
  <c r="D25" i="56"/>
  <c r="D177" i="56"/>
  <c r="D26" i="56"/>
  <c r="D12" i="56"/>
  <c r="D90" i="56"/>
  <c r="D124" i="56"/>
  <c r="D37" i="56"/>
  <c r="D28" i="56"/>
  <c r="D62" i="56"/>
  <c r="D13" i="56"/>
  <c r="D126" i="56"/>
  <c r="D104" i="56"/>
  <c r="F135" i="13" l="1"/>
  <c r="G135" i="13" s="1"/>
  <c r="F146" i="13"/>
  <c r="G146" i="13" s="1"/>
  <c r="F143" i="13"/>
  <c r="G143" i="13" s="1"/>
  <c r="F172" i="13"/>
  <c r="G172" i="13" s="1"/>
  <c r="F171" i="13"/>
  <c r="G171" i="13" s="1"/>
  <c r="F185" i="13"/>
  <c r="G185" i="13" s="1"/>
  <c r="F184" i="13"/>
  <c r="G184" i="13" s="1"/>
  <c r="F175" i="13"/>
  <c r="G175" i="13" s="1"/>
  <c r="F173" i="13"/>
  <c r="G173" i="13" s="1"/>
  <c r="F183" i="13"/>
  <c r="G183" i="13" s="1"/>
  <c r="F177" i="13"/>
  <c r="G177" i="13" s="1"/>
  <c r="F176" i="13"/>
  <c r="G176" i="13" s="1"/>
  <c r="F174" i="13"/>
  <c r="G174" i="13" s="1"/>
  <c r="F182" i="13"/>
  <c r="G182" i="13" s="1"/>
  <c r="F178" i="13"/>
  <c r="G178" i="13" s="1"/>
  <c r="F181" i="13"/>
  <c r="G181" i="13" s="1"/>
  <c r="F180" i="13"/>
  <c r="G180" i="13" s="1"/>
  <c r="F179" i="13"/>
  <c r="G179" i="13" s="1"/>
  <c r="F161" i="13"/>
  <c r="G161" i="13" s="1"/>
  <c r="F162" i="13"/>
  <c r="G162" i="13" s="1"/>
  <c r="F163" i="13"/>
  <c r="G163" i="13" s="1"/>
  <c r="F164" i="13"/>
  <c r="G164" i="13" s="1"/>
  <c r="F165" i="13"/>
  <c r="G165" i="13" s="1"/>
  <c r="G170" i="13" l="1"/>
  <c r="G186" i="13" s="1"/>
  <c r="F186" i="13"/>
  <c r="F6" i="13" s="1"/>
  <c r="G6" i="13" s="1"/>
  <c r="Y2" i="2"/>
  <c r="T2" i="2"/>
  <c r="N284" i="13"/>
  <c r="G92" i="13"/>
  <c r="Z2" i="2" l="1"/>
  <c r="AA2" i="2" s="1"/>
  <c r="R2" i="2" s="1"/>
  <c r="L285" i="13"/>
  <c r="L188" i="59"/>
  <c r="M188" i="59" s="1"/>
  <c r="L189" i="59"/>
  <c r="M189" i="59" s="1"/>
  <c r="L190" i="59"/>
  <c r="M190" i="59" s="1"/>
  <c r="L191" i="59"/>
  <c r="M191" i="59" s="1"/>
  <c r="L192" i="59"/>
  <c r="M192" i="59" s="1"/>
  <c r="L193" i="59"/>
  <c r="M193" i="59" s="1"/>
  <c r="L194" i="59"/>
  <c r="M194" i="59" s="1"/>
  <c r="N282" i="13" l="1"/>
  <c r="N283" i="13"/>
  <c r="L187" i="59"/>
  <c r="M187" i="59" s="1"/>
  <c r="L186" i="59"/>
  <c r="M186" i="59" s="1"/>
  <c r="L185" i="59"/>
  <c r="M185" i="59" s="1"/>
  <c r="L184" i="59"/>
  <c r="M184" i="59" s="1"/>
  <c r="L183" i="59"/>
  <c r="M183" i="59" s="1"/>
  <c r="L182" i="59"/>
  <c r="M182" i="59" s="1"/>
  <c r="L181" i="59"/>
  <c r="M181" i="59" s="1"/>
  <c r="L180" i="59"/>
  <c r="M180" i="59" s="1"/>
  <c r="M179" i="59"/>
  <c r="L178" i="59"/>
  <c r="M178" i="59" s="1"/>
  <c r="L177" i="59"/>
  <c r="M177" i="59" s="1"/>
  <c r="L176" i="59"/>
  <c r="M176" i="59" s="1"/>
  <c r="L175" i="59"/>
  <c r="M175" i="59" s="1"/>
  <c r="L174" i="59"/>
  <c r="M174" i="59" s="1"/>
  <c r="L173" i="59"/>
  <c r="M173" i="59" s="1"/>
  <c r="L172" i="59"/>
  <c r="M172" i="59" s="1"/>
  <c r="L171" i="59"/>
  <c r="M171" i="59" s="1"/>
  <c r="L170" i="59"/>
  <c r="M170" i="59" s="1"/>
  <c r="L169" i="59"/>
  <c r="M169" i="59" s="1"/>
  <c r="L168" i="59"/>
  <c r="M168" i="59" s="1"/>
  <c r="L167" i="59"/>
  <c r="M167" i="59" s="1"/>
  <c r="L166" i="59"/>
  <c r="M166" i="59" s="1"/>
  <c r="L165" i="59"/>
  <c r="M165" i="59" s="1"/>
  <c r="L164" i="59"/>
  <c r="M164" i="59" s="1"/>
  <c r="L163" i="59"/>
  <c r="M163" i="59" s="1"/>
  <c r="L162" i="59"/>
  <c r="M162" i="59" s="1"/>
  <c r="L161" i="59"/>
  <c r="M161" i="59" s="1"/>
  <c r="L160" i="59"/>
  <c r="M160" i="59" s="1"/>
  <c r="L159" i="59"/>
  <c r="M159" i="59" s="1"/>
  <c r="L158" i="59"/>
  <c r="M158" i="59" s="1"/>
  <c r="L157" i="59"/>
  <c r="M157" i="59" s="1"/>
  <c r="L156" i="59"/>
  <c r="M156" i="59" s="1"/>
  <c r="L155" i="59"/>
  <c r="M155" i="59" s="1"/>
  <c r="L154" i="59"/>
  <c r="M154" i="59" s="1"/>
  <c r="L153" i="59"/>
  <c r="M153" i="59" s="1"/>
  <c r="L152" i="59"/>
  <c r="M152" i="59" s="1"/>
  <c r="L151" i="59"/>
  <c r="M151" i="59" s="1"/>
  <c r="L150" i="59"/>
  <c r="M150" i="59" s="1"/>
  <c r="L149" i="59"/>
  <c r="M149" i="59" s="1"/>
  <c r="L148" i="59"/>
  <c r="M148" i="59" s="1"/>
  <c r="L147" i="59"/>
  <c r="M147" i="59" s="1"/>
  <c r="L146" i="59"/>
  <c r="M146" i="59" s="1"/>
  <c r="L145" i="59"/>
  <c r="M145" i="59" s="1"/>
  <c r="L144" i="59"/>
  <c r="M144" i="59" s="1"/>
  <c r="L143" i="59"/>
  <c r="M143" i="59" s="1"/>
  <c r="L142" i="59"/>
  <c r="M142" i="59" s="1"/>
  <c r="L141" i="59"/>
  <c r="M141" i="59" s="1"/>
  <c r="L140" i="59"/>
  <c r="M140" i="59" s="1"/>
  <c r="L139" i="59"/>
  <c r="M139" i="59" s="1"/>
  <c r="L138" i="59"/>
  <c r="M138" i="59" s="1"/>
  <c r="L137" i="59"/>
  <c r="M137" i="59" s="1"/>
  <c r="L136" i="59"/>
  <c r="M136" i="59" s="1"/>
  <c r="L135" i="59"/>
  <c r="M135" i="59" s="1"/>
  <c r="L134" i="59"/>
  <c r="M134" i="59" s="1"/>
  <c r="L133" i="59"/>
  <c r="M133" i="59" s="1"/>
  <c r="L132" i="59"/>
  <c r="M132" i="59" s="1"/>
  <c r="L131" i="59"/>
  <c r="M131" i="59" s="1"/>
  <c r="L130" i="59"/>
  <c r="M130" i="59" s="1"/>
  <c r="L129" i="59"/>
  <c r="M129" i="59" s="1"/>
  <c r="L128" i="59"/>
  <c r="M128" i="59" s="1"/>
  <c r="L127" i="59"/>
  <c r="M127" i="59" s="1"/>
  <c r="L126" i="59"/>
  <c r="M126" i="59" s="1"/>
  <c r="L125" i="59"/>
  <c r="M125" i="59" s="1"/>
  <c r="L124" i="59"/>
  <c r="M124" i="59" s="1"/>
  <c r="L123" i="59"/>
  <c r="M123" i="59" s="1"/>
  <c r="L122" i="59"/>
  <c r="M122" i="59" s="1"/>
  <c r="L121" i="59"/>
  <c r="M121" i="59" s="1"/>
  <c r="L120" i="59"/>
  <c r="M120" i="59" s="1"/>
  <c r="L119" i="59"/>
  <c r="M119" i="59" s="1"/>
  <c r="L118" i="59"/>
  <c r="M118" i="59" s="1"/>
  <c r="L117" i="59"/>
  <c r="M117" i="59" s="1"/>
  <c r="L116" i="59"/>
  <c r="M116" i="59" s="1"/>
  <c r="L115" i="59"/>
  <c r="M115" i="59" s="1"/>
  <c r="L114" i="59"/>
  <c r="M114" i="59" s="1"/>
  <c r="L113" i="59"/>
  <c r="M113" i="59" s="1"/>
  <c r="L112" i="59"/>
  <c r="M112" i="59" s="1"/>
  <c r="L111" i="59"/>
  <c r="M111" i="59" s="1"/>
  <c r="L110" i="59"/>
  <c r="M110" i="59" s="1"/>
  <c r="L109" i="59"/>
  <c r="M109" i="59" s="1"/>
  <c r="L108" i="59"/>
  <c r="M108" i="59" s="1"/>
  <c r="L107" i="59"/>
  <c r="M107" i="59" s="1"/>
  <c r="L106" i="59"/>
  <c r="M106" i="59" s="1"/>
  <c r="L105" i="59"/>
  <c r="M105" i="59" s="1"/>
  <c r="L104" i="59"/>
  <c r="M104" i="59" s="1"/>
  <c r="L103" i="59"/>
  <c r="M103" i="59" s="1"/>
  <c r="L102" i="59"/>
  <c r="M102" i="59" s="1"/>
  <c r="L101" i="59"/>
  <c r="M101" i="59" s="1"/>
  <c r="L100" i="59"/>
  <c r="M100" i="59" s="1"/>
  <c r="L99" i="59"/>
  <c r="M99" i="59" s="1"/>
  <c r="L98" i="59"/>
  <c r="M98" i="59" s="1"/>
  <c r="L97" i="59"/>
  <c r="M97" i="59" s="1"/>
  <c r="L96" i="59"/>
  <c r="M96" i="59" s="1"/>
  <c r="L95" i="59"/>
  <c r="M95" i="59" s="1"/>
  <c r="L94" i="59"/>
  <c r="M94" i="59" s="1"/>
  <c r="L93" i="59"/>
  <c r="M93" i="59" s="1"/>
  <c r="L92" i="59"/>
  <c r="M92" i="59" s="1"/>
  <c r="L91" i="59"/>
  <c r="M91" i="59" s="1"/>
  <c r="L90" i="59"/>
  <c r="M90" i="59" s="1"/>
  <c r="L89" i="59"/>
  <c r="M89" i="59" s="1"/>
  <c r="L88" i="59"/>
  <c r="M88" i="59" s="1"/>
  <c r="L87" i="59"/>
  <c r="M87" i="59" s="1"/>
  <c r="L86" i="59"/>
  <c r="M86" i="59" s="1"/>
  <c r="L85" i="59"/>
  <c r="M85" i="59" s="1"/>
  <c r="L84" i="59"/>
  <c r="M84" i="59" s="1"/>
  <c r="L83" i="59"/>
  <c r="M83" i="59" s="1"/>
  <c r="L82" i="59"/>
  <c r="M82" i="59" s="1"/>
  <c r="L81" i="59"/>
  <c r="M81" i="59" s="1"/>
  <c r="L80" i="59"/>
  <c r="M80" i="59" s="1"/>
  <c r="L79" i="59"/>
  <c r="M79" i="59" s="1"/>
  <c r="L78" i="59"/>
  <c r="M78" i="59" s="1"/>
  <c r="L77" i="59"/>
  <c r="M77" i="59" s="1"/>
  <c r="L76" i="59"/>
  <c r="M76" i="59" s="1"/>
  <c r="L75" i="59"/>
  <c r="M75" i="59" s="1"/>
  <c r="L74" i="59"/>
  <c r="M74" i="59" s="1"/>
  <c r="L73" i="59"/>
  <c r="M73" i="59" s="1"/>
  <c r="L72" i="59"/>
  <c r="M72" i="59" s="1"/>
  <c r="L71" i="59"/>
  <c r="M71" i="59" s="1"/>
  <c r="L70" i="59"/>
  <c r="M70" i="59" s="1"/>
  <c r="L69" i="59"/>
  <c r="M69" i="59" s="1"/>
  <c r="L68" i="59"/>
  <c r="M68" i="59" s="1"/>
  <c r="L67" i="59"/>
  <c r="M67" i="59" s="1"/>
  <c r="L66" i="59"/>
  <c r="M66" i="59" s="1"/>
  <c r="L65" i="59"/>
  <c r="M65" i="59" s="1"/>
  <c r="L64" i="59"/>
  <c r="M64" i="59" s="1"/>
  <c r="L63" i="59"/>
  <c r="M63" i="59" s="1"/>
  <c r="L62" i="59"/>
  <c r="M62" i="59" s="1"/>
  <c r="L61" i="59"/>
  <c r="M61" i="59" s="1"/>
  <c r="L60" i="59"/>
  <c r="M60" i="59" s="1"/>
  <c r="L59" i="59"/>
  <c r="M59" i="59" s="1"/>
  <c r="L58" i="59"/>
  <c r="M58" i="59" s="1"/>
  <c r="L57" i="59"/>
  <c r="M57" i="59" s="1"/>
  <c r="L56" i="59"/>
  <c r="M56" i="59" s="1"/>
  <c r="L55" i="59"/>
  <c r="M55" i="59" s="1"/>
  <c r="L54" i="59"/>
  <c r="M54" i="59" s="1"/>
  <c r="L53" i="59"/>
  <c r="M53" i="59" s="1"/>
  <c r="L52" i="59"/>
  <c r="M52" i="59" s="1"/>
  <c r="L51" i="59"/>
  <c r="M51" i="59" s="1"/>
  <c r="L50" i="59"/>
  <c r="M50" i="59" s="1"/>
  <c r="L49" i="59"/>
  <c r="M49" i="59" s="1"/>
  <c r="L48" i="59"/>
  <c r="M48" i="59" s="1"/>
  <c r="L47" i="59"/>
  <c r="M47" i="59" s="1"/>
  <c r="L46" i="59"/>
  <c r="M46" i="59" s="1"/>
  <c r="L45" i="59"/>
  <c r="M45" i="59" s="1"/>
  <c r="L44" i="59"/>
  <c r="M44" i="59" s="1"/>
  <c r="L43" i="59"/>
  <c r="M43" i="59" s="1"/>
  <c r="L42" i="59"/>
  <c r="M42" i="59" s="1"/>
  <c r="L41" i="59"/>
  <c r="M41" i="59" s="1"/>
  <c r="L40" i="59"/>
  <c r="M40" i="59" s="1"/>
  <c r="L39" i="59"/>
  <c r="M39" i="59" s="1"/>
  <c r="L38" i="59"/>
  <c r="M38" i="59" s="1"/>
  <c r="L37" i="59"/>
  <c r="M37" i="59" s="1"/>
  <c r="L36" i="59"/>
  <c r="M36" i="59" s="1"/>
  <c r="L35" i="59"/>
  <c r="M35" i="59" s="1"/>
  <c r="L34" i="59"/>
  <c r="M34" i="59" s="1"/>
  <c r="L33" i="59"/>
  <c r="M33" i="59" s="1"/>
  <c r="L32" i="59"/>
  <c r="M32" i="59" s="1"/>
  <c r="L31" i="59"/>
  <c r="M31" i="59" s="1"/>
  <c r="L30" i="59"/>
  <c r="M30" i="59" s="1"/>
  <c r="L29" i="59"/>
  <c r="M29" i="59" s="1"/>
  <c r="L28" i="59"/>
  <c r="M28" i="59" s="1"/>
  <c r="L27" i="59"/>
  <c r="M27" i="59" s="1"/>
  <c r="L26" i="59"/>
  <c r="M26" i="59" s="1"/>
  <c r="L25" i="59"/>
  <c r="M25" i="59" s="1"/>
  <c r="L24" i="59"/>
  <c r="M24" i="59" s="1"/>
  <c r="L23" i="59"/>
  <c r="M23" i="59" s="1"/>
  <c r="L22" i="59"/>
  <c r="M22" i="59" s="1"/>
  <c r="L21" i="59"/>
  <c r="M21" i="59" s="1"/>
  <c r="L20" i="59"/>
  <c r="M20" i="59" s="1"/>
  <c r="L19" i="59"/>
  <c r="M19" i="59" s="1"/>
  <c r="L18" i="59"/>
  <c r="M18" i="59" s="1"/>
  <c r="L17" i="59"/>
  <c r="M17" i="59" s="1"/>
  <c r="L16" i="59"/>
  <c r="M16" i="59" s="1"/>
  <c r="L15" i="59"/>
  <c r="M15" i="59" s="1"/>
  <c r="L14" i="59"/>
  <c r="M14" i="59" s="1"/>
  <c r="L13" i="59"/>
  <c r="M13" i="59" s="1"/>
  <c r="L12" i="59"/>
  <c r="M12" i="59" s="1"/>
  <c r="L11" i="59"/>
  <c r="M11" i="59" s="1"/>
  <c r="L10" i="59"/>
  <c r="M10" i="59" s="1"/>
  <c r="L9" i="59"/>
  <c r="M9" i="59" s="1"/>
  <c r="L8" i="59"/>
  <c r="M8" i="59" s="1"/>
  <c r="L7" i="59"/>
  <c r="M7" i="59" s="1"/>
  <c r="L6" i="59"/>
  <c r="M6" i="59" s="1"/>
  <c r="L5" i="59"/>
  <c r="M5" i="59" s="1"/>
  <c r="L4" i="59"/>
  <c r="L394" i="59" s="1"/>
  <c r="E8" i="21" l="1"/>
  <c r="E7" i="21"/>
  <c r="E5" i="21"/>
  <c r="E13" i="21"/>
  <c r="E11" i="21"/>
  <c r="E10" i="21"/>
  <c r="E14" i="21"/>
  <c r="E12" i="21"/>
  <c r="E9" i="21"/>
  <c r="E6" i="21"/>
  <c r="M4" i="59"/>
  <c r="M394" i="59" s="1"/>
  <c r="M285" i="13"/>
  <c r="N198" i="13"/>
  <c r="N167" i="13"/>
  <c r="N173" i="13"/>
  <c r="N182" i="13"/>
  <c r="N189" i="13"/>
  <c r="N183" i="13"/>
  <c r="N169" i="13"/>
  <c r="N178" i="13"/>
  <c r="N184" i="13"/>
  <c r="N191" i="13"/>
  <c r="N168" i="13"/>
  <c r="N174" i="13"/>
  <c r="N190" i="13"/>
  <c r="N179" i="13"/>
  <c r="N186" i="13"/>
  <c r="N192" i="13"/>
  <c r="N171" i="13"/>
  <c r="N180" i="13"/>
  <c r="N187" i="13"/>
  <c r="N193" i="13"/>
  <c r="N172" i="13"/>
  <c r="N181" i="13"/>
  <c r="N188" i="13"/>
  <c r="N194" i="13"/>
  <c r="N165" i="13"/>
  <c r="N160" i="13"/>
  <c r="N163" i="13"/>
  <c r="N166" i="13"/>
  <c r="N162" i="13"/>
  <c r="N161" i="13"/>
  <c r="N164" i="13"/>
  <c r="N159" i="13"/>
  <c r="N155" i="13"/>
  <c r="N156" i="13"/>
  <c r="N157" i="13"/>
  <c r="N154" i="13"/>
  <c r="N151" i="13"/>
  <c r="N13" i="13"/>
  <c r="N146" i="13"/>
  <c r="N25" i="13"/>
  <c r="N33" i="13"/>
  <c r="N43" i="13"/>
  <c r="N49" i="13"/>
  <c r="N61" i="13"/>
  <c r="N67" i="13"/>
  <c r="N77" i="13"/>
  <c r="N84" i="13"/>
  <c r="N93" i="13"/>
  <c r="N97" i="13"/>
  <c r="N103" i="13"/>
  <c r="N111" i="13"/>
  <c r="N125" i="13"/>
  <c r="N131" i="13"/>
  <c r="N142" i="13"/>
  <c r="N12" i="13"/>
  <c r="N14" i="13"/>
  <c r="N32" i="13"/>
  <c r="N42" i="13"/>
  <c r="N48" i="13"/>
  <c r="N54" i="13"/>
  <c r="N60" i="13"/>
  <c r="N66" i="13"/>
  <c r="N74" i="13"/>
  <c r="N83" i="13"/>
  <c r="N91" i="13"/>
  <c r="N96" i="13"/>
  <c r="N102" i="13"/>
  <c r="N110" i="13"/>
  <c r="N116" i="13"/>
  <c r="N124" i="13"/>
  <c r="N130" i="13"/>
  <c r="N139" i="13"/>
  <c r="N148" i="13"/>
  <c r="N16" i="13"/>
  <c r="N20" i="13"/>
  <c r="N44" i="13"/>
  <c r="N50" i="13"/>
  <c r="N55" i="13"/>
  <c r="N62" i="13"/>
  <c r="N70" i="13"/>
  <c r="N79" i="13"/>
  <c r="N85" i="13"/>
  <c r="N98" i="13"/>
  <c r="N104" i="13"/>
  <c r="N112" i="13"/>
  <c r="N117" i="13"/>
  <c r="N132" i="13"/>
  <c r="N143" i="13"/>
  <c r="N149" i="13"/>
  <c r="N15" i="13"/>
  <c r="N19" i="13"/>
  <c r="N17" i="13"/>
  <c r="N22" i="13"/>
  <c r="N26" i="13"/>
  <c r="N40" i="13"/>
  <c r="N45" i="13"/>
  <c r="N51" i="13"/>
  <c r="N56" i="13"/>
  <c r="N63" i="13"/>
  <c r="N71" i="13"/>
  <c r="N80" i="13"/>
  <c r="N86" i="13"/>
  <c r="N94" i="13"/>
  <c r="N99" i="13"/>
  <c r="N105" i="13"/>
  <c r="N113" i="13"/>
  <c r="N118" i="13"/>
  <c r="N127" i="13"/>
  <c r="N133" i="13"/>
  <c r="N144" i="13"/>
  <c r="N150" i="13"/>
  <c r="N18" i="13"/>
  <c r="N23" i="13"/>
  <c r="N27" i="13"/>
  <c r="N41" i="13"/>
  <c r="N46" i="13"/>
  <c r="N52" i="13"/>
  <c r="N57" i="13"/>
  <c r="N64" i="13"/>
  <c r="N72" i="13"/>
  <c r="N81" i="13"/>
  <c r="N87" i="13"/>
  <c r="N100" i="13"/>
  <c r="N106" i="13"/>
  <c r="N114" i="13"/>
  <c r="N119" i="13"/>
  <c r="N128" i="13"/>
  <c r="N137" i="13"/>
  <c r="N145" i="13"/>
  <c r="N24" i="13"/>
  <c r="N28" i="13"/>
  <c r="N47" i="13"/>
  <c r="N53" i="13"/>
  <c r="N58" i="13"/>
  <c r="N65" i="13"/>
  <c r="N73" i="13"/>
  <c r="N82" i="13"/>
  <c r="N88" i="13"/>
  <c r="N95" i="13"/>
  <c r="N101" i="13"/>
  <c r="N109" i="13"/>
  <c r="N115" i="13"/>
  <c r="N123" i="13"/>
  <c r="N129" i="13"/>
  <c r="N138" i="13"/>
  <c r="N147" i="13"/>
  <c r="N285" i="13" l="1"/>
  <c r="K397" i="59"/>
  <c r="E148" i="13" l="1"/>
  <c r="E4" i="13" s="1"/>
  <c r="F112" i="13" l="1"/>
  <c r="G112" i="13" s="1"/>
  <c r="F130" i="13"/>
  <c r="G130" i="13" s="1"/>
  <c r="F115" i="13"/>
  <c r="G115" i="13" s="1"/>
  <c r="F127" i="13"/>
  <c r="G127" i="13" s="1"/>
  <c r="F142" i="13"/>
  <c r="G142" i="13" s="1"/>
  <c r="F125" i="13"/>
  <c r="G125" i="13" s="1"/>
  <c r="F109" i="13"/>
  <c r="G109" i="13" s="1"/>
  <c r="F101" i="13"/>
  <c r="G101" i="13" s="1"/>
  <c r="F144" i="13"/>
  <c r="G144" i="13" s="1"/>
  <c r="F110" i="13"/>
  <c r="G110" i="13" s="1"/>
  <c r="F141" i="13"/>
  <c r="G141" i="13" s="1"/>
  <c r="F124" i="13"/>
  <c r="G124" i="13" s="1"/>
  <c r="F108" i="13"/>
  <c r="G108" i="13" s="1"/>
  <c r="F111" i="13"/>
  <c r="G111" i="13" s="1"/>
  <c r="F126" i="13"/>
  <c r="G126" i="13" s="1"/>
  <c r="F140" i="13"/>
  <c r="G140" i="13" s="1"/>
  <c r="F123" i="13"/>
  <c r="G123" i="13" s="1"/>
  <c r="F107" i="13"/>
  <c r="G107" i="13" s="1"/>
  <c r="F99" i="13"/>
  <c r="G99" i="13" s="1"/>
  <c r="F106" i="13"/>
  <c r="G106" i="13" s="1"/>
  <c r="F117" i="13"/>
  <c r="G117" i="13" s="1"/>
  <c r="F122" i="13"/>
  <c r="G122" i="13" s="1"/>
  <c r="F138" i="13"/>
  <c r="G138" i="13" s="1"/>
  <c r="F121" i="13"/>
  <c r="G121" i="13" s="1"/>
  <c r="F105" i="13"/>
  <c r="G105" i="13" s="1"/>
  <c r="F145" i="13"/>
  <c r="G145" i="13" s="1"/>
  <c r="F137" i="13"/>
  <c r="G137" i="13" s="1"/>
  <c r="F120" i="13"/>
  <c r="G120" i="13" s="1"/>
  <c r="F104" i="13"/>
  <c r="G104" i="13" s="1"/>
  <c r="F139" i="13"/>
  <c r="G139" i="13" s="1"/>
  <c r="F136" i="13"/>
  <c r="G136" i="13" s="1"/>
  <c r="F119" i="13"/>
  <c r="G119" i="13" s="1"/>
  <c r="F103" i="13"/>
  <c r="G103" i="13" s="1"/>
  <c r="F134" i="13"/>
  <c r="G134" i="13" s="1"/>
  <c r="F118" i="13"/>
  <c r="G118" i="13" s="1"/>
  <c r="F102" i="13"/>
  <c r="G102" i="13" s="1"/>
  <c r="F132" i="13"/>
  <c r="G132" i="13" s="1"/>
  <c r="F116" i="13"/>
  <c r="G116" i="13" s="1"/>
  <c r="F100" i="13"/>
  <c r="G100" i="13" s="1"/>
  <c r="F98" i="13"/>
  <c r="G98" i="13" s="1"/>
  <c r="F133" i="13"/>
  <c r="G133" i="13" s="1"/>
  <c r="F131" i="13"/>
  <c r="G131" i="13" s="1"/>
  <c r="F114" i="13"/>
  <c r="G114" i="13" s="1"/>
  <c r="F147" i="13"/>
  <c r="G147" i="13" s="1"/>
  <c r="F129" i="13"/>
  <c r="G129" i="13" s="1"/>
  <c r="F113" i="13"/>
  <c r="G113" i="13" s="1"/>
  <c r="F97" i="13"/>
  <c r="G97" i="13" s="1"/>
  <c r="F96" i="13"/>
  <c r="F128" i="13"/>
  <c r="G128" i="13" s="1"/>
  <c r="F148" i="13" l="1"/>
  <c r="F4" i="13" s="1"/>
  <c r="F156" i="13"/>
  <c r="F154" i="13"/>
  <c r="F160" i="13"/>
  <c r="G160" i="13" s="1"/>
  <c r="F158" i="13"/>
  <c r="F157" i="13"/>
  <c r="F166" i="13"/>
  <c r="G166" i="13" s="1"/>
  <c r="F159" i="13"/>
  <c r="G159" i="13" s="1"/>
  <c r="F155" i="13"/>
  <c r="F153" i="13"/>
  <c r="F152" i="13"/>
  <c r="G152" i="13" s="1"/>
  <c r="F151" i="13"/>
  <c r="G151" i="13" s="1"/>
  <c r="G4" i="13" l="1"/>
  <c r="J4" i="13"/>
  <c r="D77" i="56"/>
  <c r="D57" i="56"/>
  <c r="D73" i="56"/>
  <c r="D83" i="56"/>
  <c r="D171" i="56"/>
  <c r="D4" i="56"/>
  <c r="D114" i="56"/>
  <c r="D41" i="56"/>
  <c r="D179" i="56"/>
  <c r="D38" i="56"/>
  <c r="D33" i="56"/>
  <c r="D11" i="56"/>
  <c r="D105" i="56"/>
  <c r="D161" i="56"/>
  <c r="D75" i="56"/>
  <c r="D81" i="56"/>
  <c r="D16" i="56"/>
  <c r="D109" i="56"/>
  <c r="D2" i="56"/>
  <c r="D78" i="56"/>
  <c r="D163" i="56"/>
  <c r="D29" i="56"/>
  <c r="D19" i="56"/>
  <c r="D3" i="56"/>
  <c r="D158" i="56"/>
  <c r="D14" i="56"/>
  <c r="D178" i="56"/>
  <c r="D169" i="56"/>
  <c r="D131" i="56"/>
  <c r="D137" i="56"/>
  <c r="D22" i="56"/>
  <c r="D116" i="56"/>
  <c r="D112" i="56"/>
  <c r="D7" i="56"/>
  <c r="D15" i="56"/>
  <c r="D17" i="56"/>
  <c r="D20" i="56"/>
  <c r="D120" i="56"/>
  <c r="D150" i="56"/>
  <c r="D159" i="56"/>
  <c r="D21" i="56"/>
  <c r="D8" i="56"/>
  <c r="D101" i="56"/>
  <c r="D130" i="56"/>
  <c r="D50" i="56"/>
  <c r="D60" i="56"/>
  <c r="D95" i="56"/>
  <c r="D106" i="56"/>
  <c r="D138" i="56"/>
  <c r="D79" i="56"/>
  <c r="D153" i="56"/>
  <c r="D51" i="56"/>
  <c r="D168" i="56"/>
  <c r="D30" i="56"/>
  <c r="D64" i="56"/>
  <c r="D84" i="56"/>
  <c r="D54" i="56"/>
  <c r="D142" i="56"/>
  <c r="D82" i="56"/>
  <c r="D146" i="56"/>
  <c r="D85" i="56"/>
  <c r="D74" i="56"/>
  <c r="D157" i="56"/>
  <c r="D125" i="56"/>
  <c r="D108" i="56"/>
  <c r="D89" i="56"/>
  <c r="D172" i="56"/>
  <c r="D80" i="56"/>
  <c r="D121" i="56"/>
  <c r="D147" i="56"/>
  <c r="D65" i="56"/>
  <c r="D166" i="56"/>
  <c r="D148" i="56"/>
  <c r="D97" i="56"/>
  <c r="D92" i="56"/>
  <c r="D36" i="56"/>
  <c r="D40" i="56"/>
  <c r="D53" i="56"/>
  <c r="D144" i="56"/>
  <c r="D149" i="56"/>
  <c r="D72" i="56"/>
  <c r="D123" i="56"/>
  <c r="D91" i="56"/>
  <c r="D111" i="56"/>
  <c r="D151" i="56"/>
  <c r="D143" i="56"/>
  <c r="D162" i="56"/>
  <c r="D160" i="56"/>
  <c r="D182" i="56"/>
  <c r="D34" i="56"/>
  <c r="D18" i="56"/>
  <c r="D93" i="56"/>
  <c r="D119" i="56"/>
  <c r="D52" i="56"/>
  <c r="D100" i="56"/>
  <c r="D88" i="56"/>
  <c r="D31" i="56"/>
  <c r="D117" i="56"/>
  <c r="D134" i="56"/>
  <c r="D113" i="56"/>
  <c r="D127" i="56"/>
  <c r="D128" i="56"/>
  <c r="D70" i="56"/>
  <c r="D61" i="56"/>
  <c r="D140" i="56"/>
  <c r="D6" i="56"/>
  <c r="D118" i="56"/>
  <c r="D152" i="56"/>
  <c r="D94" i="56"/>
  <c r="D110" i="56"/>
  <c r="D136" i="56"/>
  <c r="D145" i="56"/>
  <c r="D59" i="56"/>
  <c r="D139" i="56"/>
  <c r="D96" i="56"/>
  <c r="D9" i="56"/>
  <c r="D35" i="56"/>
  <c r="D122" i="56"/>
  <c r="D176" i="56"/>
  <c r="G91" i="13" l="1"/>
  <c r="G84" i="13"/>
  <c r="G86" i="13"/>
  <c r="G85" i="13"/>
  <c r="G90" i="13"/>
  <c r="G88" i="13"/>
  <c r="G12" i="13"/>
  <c r="E167" i="13"/>
  <c r="E5" i="13" s="1"/>
  <c r="G96" i="13"/>
  <c r="G148" i="13" s="1"/>
  <c r="G155" i="13"/>
  <c r="G156" i="13"/>
  <c r="G154" i="13"/>
  <c r="G157" i="13"/>
  <c r="G158" i="13"/>
  <c r="G87" i="13" l="1"/>
  <c r="G89" i="13"/>
  <c r="G153" i="13"/>
  <c r="G167" i="13" s="1"/>
  <c r="F167" i="13"/>
  <c r="F5" i="13" s="1"/>
  <c r="G93" i="13" l="1"/>
  <c r="G5" i="13"/>
  <c r="J5" i="13"/>
  <c r="E15" i="21" l="1"/>
  <c r="P4" i="59" l="1"/>
  <c r="P188" i="59"/>
  <c r="P189" i="59"/>
  <c r="P194" i="59"/>
  <c r="P190" i="59"/>
  <c r="P191" i="59"/>
  <c r="P193" i="59"/>
  <c r="P195" i="59"/>
  <c r="P192" i="59"/>
  <c r="P23" i="59"/>
  <c r="P80" i="59"/>
  <c r="P17" i="59"/>
  <c r="P29" i="59"/>
  <c r="P41" i="59"/>
  <c r="P53" i="59"/>
  <c r="P65" i="59"/>
  <c r="P77" i="59"/>
  <c r="P89" i="59"/>
  <c r="P101" i="59"/>
  <c r="P113" i="59"/>
  <c r="P125" i="59"/>
  <c r="P137" i="59"/>
  <c r="P149" i="59"/>
  <c r="P161" i="59"/>
  <c r="P173" i="59"/>
  <c r="P185" i="59"/>
  <c r="P28" i="59"/>
  <c r="P124" i="59"/>
  <c r="P160" i="59"/>
  <c r="P6" i="59"/>
  <c r="P18" i="59"/>
  <c r="P30" i="59"/>
  <c r="P42" i="59"/>
  <c r="P54" i="59"/>
  <c r="P66" i="59"/>
  <c r="P78" i="59"/>
  <c r="P90" i="59"/>
  <c r="P102" i="59"/>
  <c r="P114" i="59"/>
  <c r="P126" i="59"/>
  <c r="P138" i="59"/>
  <c r="P150" i="59"/>
  <c r="P162" i="59"/>
  <c r="P174" i="59"/>
  <c r="P186" i="59"/>
  <c r="P76" i="59"/>
  <c r="P7" i="59"/>
  <c r="P19" i="59"/>
  <c r="P31" i="59"/>
  <c r="P43" i="59"/>
  <c r="P55" i="59"/>
  <c r="P67" i="59"/>
  <c r="P79" i="59"/>
  <c r="P91" i="59"/>
  <c r="P103" i="59"/>
  <c r="P115" i="59"/>
  <c r="P127" i="59"/>
  <c r="P139" i="59"/>
  <c r="P151" i="59"/>
  <c r="P163" i="59"/>
  <c r="P175" i="59"/>
  <c r="P187" i="59"/>
  <c r="P16" i="59"/>
  <c r="P112" i="59"/>
  <c r="P172" i="59"/>
  <c r="P8" i="59"/>
  <c r="P20" i="59"/>
  <c r="P32" i="59"/>
  <c r="P44" i="59"/>
  <c r="P56" i="59"/>
  <c r="P68" i="59"/>
  <c r="P92" i="59"/>
  <c r="P104" i="59"/>
  <c r="P116" i="59"/>
  <c r="P128" i="59"/>
  <c r="P140" i="59"/>
  <c r="P152" i="59"/>
  <c r="P164" i="59"/>
  <c r="P176" i="59"/>
  <c r="P394" i="59"/>
  <c r="P136" i="59"/>
  <c r="P9" i="59"/>
  <c r="P21" i="59"/>
  <c r="P33" i="59"/>
  <c r="P45" i="59"/>
  <c r="P57" i="59"/>
  <c r="P69" i="59"/>
  <c r="P81" i="59"/>
  <c r="P93" i="59"/>
  <c r="P105" i="59"/>
  <c r="P117" i="59"/>
  <c r="P129" i="59"/>
  <c r="P141" i="59"/>
  <c r="P153" i="59"/>
  <c r="P165" i="59"/>
  <c r="P177" i="59"/>
  <c r="P395" i="59"/>
  <c r="P52" i="59"/>
  <c r="P10" i="59"/>
  <c r="P22" i="59"/>
  <c r="P34" i="59"/>
  <c r="P46" i="59"/>
  <c r="P58" i="59"/>
  <c r="P70" i="59"/>
  <c r="P82" i="59"/>
  <c r="P94" i="59"/>
  <c r="P106" i="59"/>
  <c r="P118" i="59"/>
  <c r="P130" i="59"/>
  <c r="P142" i="59"/>
  <c r="P154" i="59"/>
  <c r="P166" i="59"/>
  <c r="P178" i="59"/>
  <c r="P396" i="59"/>
  <c r="P88" i="59"/>
  <c r="P11" i="59"/>
  <c r="P35" i="59"/>
  <c r="P47" i="59"/>
  <c r="P59" i="59"/>
  <c r="P71" i="59"/>
  <c r="P83" i="59"/>
  <c r="P95" i="59"/>
  <c r="P107" i="59"/>
  <c r="P119" i="59"/>
  <c r="P131" i="59"/>
  <c r="P143" i="59"/>
  <c r="P155" i="59"/>
  <c r="P167" i="59"/>
  <c r="P179" i="59"/>
  <c r="P397" i="59"/>
  <c r="P15" i="59"/>
  <c r="P87" i="59"/>
  <c r="P147" i="59"/>
  <c r="P12" i="59"/>
  <c r="P24" i="59"/>
  <c r="P36" i="59"/>
  <c r="P48" i="59"/>
  <c r="P60" i="59"/>
  <c r="P72" i="59"/>
  <c r="P84" i="59"/>
  <c r="P96" i="59"/>
  <c r="P108" i="59"/>
  <c r="P120" i="59"/>
  <c r="P132" i="59"/>
  <c r="P144" i="59"/>
  <c r="P156" i="59"/>
  <c r="P168" i="59"/>
  <c r="P180" i="59"/>
  <c r="P5" i="59"/>
  <c r="P27" i="59"/>
  <c r="P63" i="59"/>
  <c r="P99" i="59"/>
  <c r="P135" i="59"/>
  <c r="P183" i="59"/>
  <c r="P40" i="59"/>
  <c r="P100" i="59"/>
  <c r="P148" i="59"/>
  <c r="P13" i="59"/>
  <c r="P25" i="59"/>
  <c r="P37" i="59"/>
  <c r="P49" i="59"/>
  <c r="P61" i="59"/>
  <c r="P73" i="59"/>
  <c r="P85" i="59"/>
  <c r="P97" i="59"/>
  <c r="P109" i="59"/>
  <c r="P121" i="59"/>
  <c r="P133" i="59"/>
  <c r="P145" i="59"/>
  <c r="P157" i="59"/>
  <c r="P169" i="59"/>
  <c r="P181" i="59"/>
  <c r="P39" i="59"/>
  <c r="P111" i="59"/>
  <c r="P159" i="59"/>
  <c r="P14" i="59"/>
  <c r="P26" i="59"/>
  <c r="P38" i="59"/>
  <c r="P50" i="59"/>
  <c r="P62" i="59"/>
  <c r="P74" i="59"/>
  <c r="P86" i="59"/>
  <c r="P98" i="59"/>
  <c r="P110" i="59"/>
  <c r="P122" i="59"/>
  <c r="P134" i="59"/>
  <c r="P146" i="59"/>
  <c r="P158" i="59"/>
  <c r="P170" i="59"/>
  <c r="P182" i="59"/>
  <c r="P51" i="59"/>
  <c r="P75" i="59"/>
  <c r="P123" i="59"/>
  <c r="P171" i="59"/>
  <c r="P64" i="59"/>
  <c r="P184" i="59"/>
  <c r="E3" i="13" l="1"/>
  <c r="E17" i="21" s="1"/>
  <c r="E16" i="21" s="1"/>
  <c r="E7" i="13" l="1"/>
  <c r="E9" i="13" s="1"/>
  <c r="L286" i="13"/>
  <c r="C13" i="21" l="1"/>
  <c r="F13" i="21" s="1"/>
  <c r="G13" i="21" s="1"/>
  <c r="H13" i="21" s="1"/>
  <c r="C14" i="21"/>
  <c r="C100" i="21" s="1"/>
  <c r="C6" i="21"/>
  <c r="F6" i="21" s="1"/>
  <c r="G6" i="21" s="1"/>
  <c r="H6" i="21" s="1"/>
  <c r="C5" i="21"/>
  <c r="C19" i="21" s="1"/>
  <c r="F19" i="21" s="1"/>
  <c r="C7" i="21"/>
  <c r="F7" i="21" s="1"/>
  <c r="G7" i="21" s="1"/>
  <c r="H7" i="21" s="1"/>
  <c r="C8" i="21"/>
  <c r="D8" i="21" s="1"/>
  <c r="E48" i="21" s="1"/>
  <c r="C10" i="21"/>
  <c r="F10" i="21" s="1"/>
  <c r="G10" i="21" s="1"/>
  <c r="H10" i="21" s="1"/>
  <c r="C12" i="21"/>
  <c r="F12" i="21" s="1"/>
  <c r="G12" i="21" s="1"/>
  <c r="H12" i="21" s="1"/>
  <c r="C9" i="21"/>
  <c r="D9" i="21" s="1"/>
  <c r="E61" i="21" s="1"/>
  <c r="C11" i="21"/>
  <c r="F11" i="21" s="1"/>
  <c r="G11" i="21" s="1"/>
  <c r="H11" i="21" s="1"/>
  <c r="M286" i="13"/>
  <c r="F3" i="13"/>
  <c r="F17" i="21" s="1"/>
  <c r="F107" i="21" l="1"/>
  <c r="F106" i="21"/>
  <c r="F105" i="21"/>
  <c r="F102" i="21"/>
  <c r="F101" i="21"/>
  <c r="F100" i="21"/>
  <c r="F108" i="21"/>
  <c r="F104" i="21"/>
  <c r="F103" i="21"/>
  <c r="F24" i="21"/>
  <c r="F22" i="21"/>
  <c r="F21" i="21"/>
  <c r="F27" i="21"/>
  <c r="F25" i="21"/>
  <c r="F23" i="21"/>
  <c r="F26" i="21"/>
  <c r="F20" i="21"/>
  <c r="D6" i="21"/>
  <c r="C91" i="21"/>
  <c r="D13" i="21"/>
  <c r="E94" i="21" s="1"/>
  <c r="D14" i="21"/>
  <c r="E101" i="21" s="1"/>
  <c r="F14" i="21"/>
  <c r="G14" i="21" s="1"/>
  <c r="H14" i="21" s="1"/>
  <c r="C28" i="21"/>
  <c r="D7" i="21"/>
  <c r="E37" i="21" s="1"/>
  <c r="C37" i="21"/>
  <c r="C82" i="21"/>
  <c r="D10" i="21"/>
  <c r="E69" i="21" s="1"/>
  <c r="E58" i="21"/>
  <c r="E59" i="21"/>
  <c r="E51" i="21"/>
  <c r="E53" i="21"/>
  <c r="E54" i="21"/>
  <c r="E62" i="21"/>
  <c r="C73" i="21"/>
  <c r="E60" i="21"/>
  <c r="E63" i="21"/>
  <c r="D11" i="21"/>
  <c r="E77" i="21" s="1"/>
  <c r="C55" i="21"/>
  <c r="E55" i="21"/>
  <c r="E56" i="21"/>
  <c r="F9" i="21"/>
  <c r="G9" i="21" s="1"/>
  <c r="H9" i="21" s="1"/>
  <c r="E57" i="21"/>
  <c r="D12" i="21"/>
  <c r="E85" i="21" s="1"/>
  <c r="C64" i="21"/>
  <c r="E47" i="21"/>
  <c r="E50" i="21"/>
  <c r="E49" i="21"/>
  <c r="E52" i="21"/>
  <c r="D5" i="21"/>
  <c r="E24" i="21" s="1"/>
  <c r="F8" i="21"/>
  <c r="G8" i="21" s="1"/>
  <c r="H8" i="21" s="1"/>
  <c r="F5" i="21"/>
  <c r="G5" i="21" s="1"/>
  <c r="H5" i="21" s="1"/>
  <c r="E46" i="21"/>
  <c r="C46" i="21"/>
  <c r="G17" i="21"/>
  <c r="H17" i="21" s="1"/>
  <c r="G3" i="13"/>
  <c r="F7" i="13"/>
  <c r="J3" i="13"/>
  <c r="E96" i="21" l="1"/>
  <c r="E95" i="21"/>
  <c r="G101" i="21"/>
  <c r="H101" i="21" s="1"/>
  <c r="G24" i="21"/>
  <c r="H24" i="21" s="1"/>
  <c r="F70" i="21"/>
  <c r="F65" i="21"/>
  <c r="F72" i="21"/>
  <c r="F69" i="21"/>
  <c r="G69" i="21" s="1"/>
  <c r="H69" i="21" s="1"/>
  <c r="F68" i="21"/>
  <c r="F71" i="21"/>
  <c r="F67" i="21"/>
  <c r="F66" i="21"/>
  <c r="F64" i="21"/>
  <c r="F90" i="21"/>
  <c r="F86" i="21"/>
  <c r="F84" i="21"/>
  <c r="F89" i="21"/>
  <c r="F87" i="21"/>
  <c r="F85" i="21"/>
  <c r="G85" i="21" s="1"/>
  <c r="H85" i="21" s="1"/>
  <c r="F82" i="21"/>
  <c r="F83" i="21"/>
  <c r="F88" i="21"/>
  <c r="F43" i="21"/>
  <c r="F42" i="21"/>
  <c r="F38" i="21"/>
  <c r="F45" i="21"/>
  <c r="F37" i="21"/>
  <c r="G37" i="21" s="1"/>
  <c r="H37" i="21" s="1"/>
  <c r="F44" i="21"/>
  <c r="F41" i="21"/>
  <c r="F40" i="21"/>
  <c r="F39" i="21"/>
  <c r="F30" i="21"/>
  <c r="F36" i="21"/>
  <c r="F34" i="21"/>
  <c r="F35" i="21"/>
  <c r="F33" i="21"/>
  <c r="F28" i="21"/>
  <c r="F32" i="21"/>
  <c r="F31" i="21"/>
  <c r="F29" i="21"/>
  <c r="F59" i="21"/>
  <c r="G59" i="21" s="1"/>
  <c r="H59" i="21" s="1"/>
  <c r="F58" i="21"/>
  <c r="G58" i="21" s="1"/>
  <c r="H58" i="21" s="1"/>
  <c r="F55" i="21"/>
  <c r="G55" i="21" s="1"/>
  <c r="H55" i="21" s="1"/>
  <c r="F62" i="21"/>
  <c r="G62" i="21" s="1"/>
  <c r="H62" i="21" s="1"/>
  <c r="F57" i="21"/>
  <c r="G57" i="21" s="1"/>
  <c r="H57" i="21" s="1"/>
  <c r="F61" i="21"/>
  <c r="G61" i="21" s="1"/>
  <c r="H61" i="21" s="1"/>
  <c r="F56" i="21"/>
  <c r="G56" i="21" s="1"/>
  <c r="H56" i="21" s="1"/>
  <c r="F63" i="21"/>
  <c r="G63" i="21" s="1"/>
  <c r="H63" i="21" s="1"/>
  <c r="F60" i="21"/>
  <c r="G60" i="21" s="1"/>
  <c r="H60" i="21" s="1"/>
  <c r="F91" i="21"/>
  <c r="F98" i="21"/>
  <c r="F94" i="21"/>
  <c r="G94" i="21" s="1"/>
  <c r="H94" i="21" s="1"/>
  <c r="F99" i="21"/>
  <c r="F97" i="21"/>
  <c r="F92" i="21"/>
  <c r="F96" i="21"/>
  <c r="F95" i="21"/>
  <c r="F93" i="21"/>
  <c r="F75" i="21"/>
  <c r="F74" i="21"/>
  <c r="F76" i="21"/>
  <c r="F81" i="21"/>
  <c r="F77" i="21"/>
  <c r="G77" i="21" s="1"/>
  <c r="H77" i="21" s="1"/>
  <c r="F80" i="21"/>
  <c r="F79" i="21"/>
  <c r="F78" i="21"/>
  <c r="F73" i="21"/>
  <c r="F54" i="21"/>
  <c r="G54" i="21" s="1"/>
  <c r="H54" i="21" s="1"/>
  <c r="F52" i="21"/>
  <c r="G52" i="21" s="1"/>
  <c r="H52" i="21" s="1"/>
  <c r="F50" i="21"/>
  <c r="G50" i="21" s="1"/>
  <c r="H50" i="21" s="1"/>
  <c r="F53" i="21"/>
  <c r="G53" i="21" s="1"/>
  <c r="H53" i="21" s="1"/>
  <c r="F49" i="21"/>
  <c r="G49" i="21" s="1"/>
  <c r="H49" i="21" s="1"/>
  <c r="F51" i="21"/>
  <c r="G51" i="21" s="1"/>
  <c r="H51" i="21" s="1"/>
  <c r="F46" i="21"/>
  <c r="G46" i="21" s="1"/>
  <c r="H46" i="21" s="1"/>
  <c r="F48" i="21"/>
  <c r="G48" i="21" s="1"/>
  <c r="H48" i="21" s="1"/>
  <c r="F47" i="21"/>
  <c r="G47" i="21" s="1"/>
  <c r="H47" i="21" s="1"/>
  <c r="E32" i="21"/>
  <c r="E28" i="21"/>
  <c r="E70" i="21"/>
  <c r="E97" i="21"/>
  <c r="E65" i="21"/>
  <c r="E64" i="21"/>
  <c r="G64" i="21" s="1"/>
  <c r="H64" i="21" s="1"/>
  <c r="E71" i="21"/>
  <c r="E66" i="21"/>
  <c r="E31" i="21"/>
  <c r="E34" i="21"/>
  <c r="E105" i="21"/>
  <c r="G105" i="21" s="1"/>
  <c r="H105" i="21" s="1"/>
  <c r="E91" i="21"/>
  <c r="E106" i="21"/>
  <c r="G106" i="21" s="1"/>
  <c r="H106" i="21" s="1"/>
  <c r="E102" i="21"/>
  <c r="G102" i="21" s="1"/>
  <c r="H102" i="21" s="1"/>
  <c r="E107" i="21"/>
  <c r="G107" i="21" s="1"/>
  <c r="H107" i="21" s="1"/>
  <c r="E36" i="21"/>
  <c r="E100" i="21"/>
  <c r="G100" i="21" s="1"/>
  <c r="H100" i="21" s="1"/>
  <c r="E35" i="21"/>
  <c r="E98" i="21"/>
  <c r="E42" i="21"/>
  <c r="E104" i="21"/>
  <c r="G104" i="21" s="1"/>
  <c r="H104" i="21" s="1"/>
  <c r="E33" i="21"/>
  <c r="E30" i="21"/>
  <c r="E29" i="21"/>
  <c r="E103" i="21"/>
  <c r="G103" i="21" s="1"/>
  <c r="H103" i="21" s="1"/>
  <c r="E72" i="21"/>
  <c r="E99" i="21"/>
  <c r="E45" i="21"/>
  <c r="G45" i="21" s="1"/>
  <c r="H45" i="21" s="1"/>
  <c r="E92" i="21"/>
  <c r="E108" i="21"/>
  <c r="G108" i="21" s="1"/>
  <c r="H108" i="21" s="1"/>
  <c r="E93" i="21"/>
  <c r="E68" i="21"/>
  <c r="E67" i="21"/>
  <c r="E43" i="21"/>
  <c r="E40" i="21"/>
  <c r="E41" i="21"/>
  <c r="E39" i="21"/>
  <c r="E38" i="21"/>
  <c r="E44" i="21"/>
  <c r="E73" i="21"/>
  <c r="E84" i="21"/>
  <c r="E83" i="21"/>
  <c r="E82" i="21"/>
  <c r="G82" i="21" s="1"/>
  <c r="H82" i="21" s="1"/>
  <c r="E90" i="21"/>
  <c r="G90" i="21" s="1"/>
  <c r="H90" i="21" s="1"/>
  <c r="E89" i="21"/>
  <c r="G89" i="21" s="1"/>
  <c r="H89" i="21" s="1"/>
  <c r="E88" i="21"/>
  <c r="E87" i="21"/>
  <c r="E86" i="21"/>
  <c r="E80" i="21"/>
  <c r="E76" i="21"/>
  <c r="E78" i="21"/>
  <c r="E74" i="21"/>
  <c r="E75" i="21"/>
  <c r="E79" i="21"/>
  <c r="E81" i="21"/>
  <c r="F15" i="21"/>
  <c r="G15" i="21" s="1"/>
  <c r="H15" i="21" s="1"/>
  <c r="E25" i="21"/>
  <c r="G25" i="21" s="1"/>
  <c r="H25" i="21" s="1"/>
  <c r="E22" i="21"/>
  <c r="G22" i="21" s="1"/>
  <c r="H22" i="21" s="1"/>
  <c r="E19" i="21"/>
  <c r="G19" i="21" s="1"/>
  <c r="H19" i="21" s="1"/>
  <c r="E21" i="21"/>
  <c r="G21" i="21" s="1"/>
  <c r="H21" i="21" s="1"/>
  <c r="E23" i="21"/>
  <c r="G23" i="21" s="1"/>
  <c r="H23" i="21" s="1"/>
  <c r="E26" i="21"/>
  <c r="G26" i="21" s="1"/>
  <c r="H26" i="21" s="1"/>
  <c r="E20" i="21"/>
  <c r="G20" i="21" s="1"/>
  <c r="H20" i="21" s="1"/>
  <c r="E27" i="21"/>
  <c r="G27" i="21" s="1"/>
  <c r="H27" i="21" s="1"/>
  <c r="F9" i="13"/>
  <c r="G7" i="13"/>
  <c r="G86" i="21" l="1"/>
  <c r="H86" i="21" s="1"/>
  <c r="G68" i="21"/>
  <c r="H68" i="21" s="1"/>
  <c r="G36" i="21"/>
  <c r="H36" i="21" s="1"/>
  <c r="G72" i="21"/>
  <c r="H72" i="21" s="1"/>
  <c r="G96" i="21"/>
  <c r="H96" i="21" s="1"/>
  <c r="G41" i="21"/>
  <c r="H41" i="21" s="1"/>
  <c r="G35" i="21"/>
  <c r="H35" i="21" s="1"/>
  <c r="G87" i="21"/>
  <c r="H87" i="21" s="1"/>
  <c r="G83" i="21"/>
  <c r="H83" i="21" s="1"/>
  <c r="G66" i="21"/>
  <c r="H66" i="21" s="1"/>
  <c r="G95" i="21"/>
  <c r="H95" i="21" s="1"/>
  <c r="G91" i="21"/>
  <c r="H91" i="21" s="1"/>
  <c r="G34" i="21"/>
  <c r="H34" i="21" s="1"/>
  <c r="G84" i="21"/>
  <c r="H84" i="21" s="1"/>
  <c r="G39" i="21"/>
  <c r="H39" i="21" s="1"/>
  <c r="G65" i="21"/>
  <c r="H65" i="21" s="1"/>
  <c r="G88" i="21"/>
  <c r="H88" i="21" s="1"/>
  <c r="G92" i="21"/>
  <c r="H92" i="21" s="1"/>
  <c r="G93" i="21"/>
  <c r="H93" i="21" s="1"/>
  <c r="G99" i="21"/>
  <c r="H99" i="21" s="1"/>
  <c r="G44" i="21"/>
  <c r="H44" i="21" s="1"/>
  <c r="G30" i="21"/>
  <c r="H30" i="21" s="1"/>
  <c r="G71" i="21"/>
  <c r="H71" i="21" s="1"/>
  <c r="G38" i="21"/>
  <c r="H38" i="21" s="1"/>
  <c r="G75" i="21"/>
  <c r="H75" i="21" s="1"/>
  <c r="G28" i="21"/>
  <c r="H28" i="21" s="1"/>
  <c r="G80" i="21"/>
  <c r="H80" i="21" s="1"/>
  <c r="G67" i="21"/>
  <c r="H67" i="21" s="1"/>
  <c r="G32" i="21"/>
  <c r="H32" i="21" s="1"/>
  <c r="G73" i="21"/>
  <c r="H73" i="21" s="1"/>
  <c r="G31" i="21"/>
  <c r="H31" i="21" s="1"/>
  <c r="G81" i="21"/>
  <c r="H81" i="21" s="1"/>
  <c r="G29" i="21"/>
  <c r="H29" i="21" s="1"/>
  <c r="G42" i="21"/>
  <c r="H42" i="21" s="1"/>
  <c r="G79" i="21"/>
  <c r="H79" i="21" s="1"/>
  <c r="G33" i="21"/>
  <c r="H33" i="21" s="1"/>
  <c r="G74" i="21"/>
  <c r="H74" i="21" s="1"/>
  <c r="G78" i="21"/>
  <c r="H78" i="21" s="1"/>
  <c r="G40" i="21"/>
  <c r="H40" i="21" s="1"/>
  <c r="G97" i="21"/>
  <c r="H97" i="21" s="1"/>
  <c r="G76" i="21"/>
  <c r="H76" i="21" s="1"/>
  <c r="G43" i="21"/>
  <c r="H43" i="21" s="1"/>
  <c r="G98" i="21"/>
  <c r="H98" i="21" s="1"/>
  <c r="G70" i="21"/>
  <c r="H70" i="21" s="1"/>
  <c r="F16" i="21"/>
  <c r="G16" i="21" s="1"/>
  <c r="H16" i="21" s="1"/>
</calcChain>
</file>

<file path=xl/sharedStrings.xml><?xml version="1.0" encoding="utf-8"?>
<sst xmlns="http://schemas.openxmlformats.org/spreadsheetml/2006/main" count="84360" uniqueCount="11200">
  <si>
    <t>Top 10 US Clients</t>
  </si>
  <si>
    <t>Client ID</t>
  </si>
  <si>
    <t>Forecast</t>
  </si>
  <si>
    <t>Actual</t>
  </si>
  <si>
    <t>Var</t>
  </si>
  <si>
    <t>%</t>
  </si>
  <si>
    <t>DEPT LOOKUP</t>
  </si>
  <si>
    <t>Variance by SL</t>
  </si>
  <si>
    <t>Variance by Segment</t>
  </si>
  <si>
    <t>Data Science</t>
  </si>
  <si>
    <t>DS</t>
  </si>
  <si>
    <t>1. Diamond</t>
  </si>
  <si>
    <t>Business Intelligence</t>
  </si>
  <si>
    <t>BI</t>
  </si>
  <si>
    <t>2. Emerging</t>
  </si>
  <si>
    <t>Data</t>
  </si>
  <si>
    <t>3. Platform</t>
  </si>
  <si>
    <t>Data Engineering</t>
  </si>
  <si>
    <t>DE</t>
  </si>
  <si>
    <t>4. Core</t>
  </si>
  <si>
    <t>Insourcing Services</t>
  </si>
  <si>
    <t>5. Recent Acquisition</t>
  </si>
  <si>
    <t>AI Consulting</t>
  </si>
  <si>
    <t>6. Prospect</t>
  </si>
  <si>
    <t>CX</t>
  </si>
  <si>
    <t>Unassigned</t>
  </si>
  <si>
    <t>Client Management</t>
  </si>
  <si>
    <t>Controlled US Total</t>
  </si>
  <si>
    <t>Solutions</t>
  </si>
  <si>
    <t>Discounts</t>
  </si>
  <si>
    <t>Total</t>
  </si>
  <si>
    <t>Other Clients</t>
  </si>
  <si>
    <t>Commentary from Client Team</t>
  </si>
  <si>
    <t>August 2024</t>
  </si>
  <si>
    <t>var</t>
  </si>
  <si>
    <t>from Pivot</t>
  </si>
  <si>
    <t>check</t>
  </si>
  <si>
    <t>Controlled Americas</t>
  </si>
  <si>
    <t>Controlled EMEA</t>
  </si>
  <si>
    <t>FPAI</t>
  </si>
  <si>
    <t>Nuvu</t>
  </si>
  <si>
    <t>Consolidated</t>
  </si>
  <si>
    <t>Published 07.2024</t>
  </si>
  <si>
    <t>Client Segment</t>
  </si>
  <si>
    <t>COMPANY</t>
  </si>
  <si>
    <t>Project</t>
  </si>
  <si>
    <t>NS ID</t>
  </si>
  <si>
    <t>AARP</t>
  </si>
  <si>
    <t/>
  </si>
  <si>
    <t>Adtalem (Walden)</t>
  </si>
  <si>
    <t>AARP - Digital First BI - 2024</t>
  </si>
  <si>
    <t>American Express Company</t>
  </si>
  <si>
    <t>AARP - JA 50% Incremental DS Support - 9/11 - 12/31</t>
  </si>
  <si>
    <t xml:space="preserve"> </t>
  </si>
  <si>
    <t>Amperity</t>
  </si>
  <si>
    <t>AARP - Lead Gen and Digital Rep. July - Dec 2024</t>
  </si>
  <si>
    <t>Analytic Marketing</t>
  </si>
  <si>
    <t>AARP - Recommendation Engine Support</t>
  </si>
  <si>
    <t>ASME</t>
  </si>
  <si>
    <t>AARP DAG Campaign Support 2024</t>
  </si>
  <si>
    <t>Att</t>
  </si>
  <si>
    <t>ASI - Business Analyst/BI Support 2024 - 2025</t>
  </si>
  <si>
    <t>BAI Connect</t>
  </si>
  <si>
    <t>DAG Web Dashboards - 2024</t>
  </si>
  <si>
    <t>Blend360: DSX Internal</t>
  </si>
  <si>
    <t>Journey Analytics - 2024</t>
  </si>
  <si>
    <t>British Telecom</t>
  </si>
  <si>
    <t>American Express</t>
  </si>
  <si>
    <t>Carter's</t>
  </si>
  <si>
    <t>Chewy</t>
  </si>
  <si>
    <t>Amperity Premium Services Pod_R1</t>
  </si>
  <si>
    <t>citigroup</t>
  </si>
  <si>
    <t>Automated Appends - 2024</t>
  </si>
  <si>
    <t>Comcast Corporation</t>
  </si>
  <si>
    <t>Clayton, Dubilier &amp; Rice</t>
  </si>
  <si>
    <t>ASME - UX Manager (Nick Ext)</t>
  </si>
  <si>
    <t>CVS Health</t>
  </si>
  <si>
    <t>Astellas</t>
  </si>
  <si>
    <t>Astellas - Promo Mix Support</t>
  </si>
  <si>
    <t>Discover</t>
  </si>
  <si>
    <t>AT&amp;T</t>
  </si>
  <si>
    <t>Dish</t>
  </si>
  <si>
    <t>DMW Direct</t>
  </si>
  <si>
    <t>Ent Credit Union</t>
  </si>
  <si>
    <t>ExploreLearning</t>
  </si>
  <si>
    <t>Blackstone</t>
  </si>
  <si>
    <t>Blackstone - DS Retainer 2024 H2 Renewal</t>
  </si>
  <si>
    <t>Fedefarma</t>
  </si>
  <si>
    <t>Blackstone (MVL)</t>
  </si>
  <si>
    <t>Blackstone - Python Engineers (James Team)</t>
  </si>
  <si>
    <t>Flatiron Health</t>
  </si>
  <si>
    <t>Blackstone - SOW#15 - Developer Experience Team (.Net)</t>
  </si>
  <si>
    <t>Franklin Templeton</t>
  </si>
  <si>
    <t>Blackstone - SOW#16 - Exec Office Team (.Net)</t>
  </si>
  <si>
    <t>Fresh Direct</t>
  </si>
  <si>
    <t>Blackstone - SOW#17 - Data Engineering Team</t>
  </si>
  <si>
    <t>Globalization Partners</t>
  </si>
  <si>
    <t>Blackstone - SOW#18 - Data Engineer with AWS (Puneet Team)</t>
  </si>
  <si>
    <t>GlobalVetLink</t>
  </si>
  <si>
    <t>Blackstone - SOW#19 - Exec Office Team (.Net)</t>
  </si>
  <si>
    <t>GoodRx</t>
  </si>
  <si>
    <t>Blackstone - SOW#22 - Data Engineer Mid Level with AWS (Puneet Team)</t>
  </si>
  <si>
    <t>Grifols</t>
  </si>
  <si>
    <t>Blackstone - SOW#24 FS Engineer (Seb Team)</t>
  </si>
  <si>
    <t>H. Lundbeck A/S</t>
  </si>
  <si>
    <t>Blackstone - SOW#25 - FS Engineer (Seb Team)</t>
  </si>
  <si>
    <t>Hancock Whitney</t>
  </si>
  <si>
    <t>Blackstone - SOW#26 BE Engineer Insurance Team (Scott S.)</t>
  </si>
  <si>
    <t>HGV</t>
  </si>
  <si>
    <t>Blackstone SOW #12</t>
  </si>
  <si>
    <t>Hyatt</t>
  </si>
  <si>
    <t>Blackstone SOW #13</t>
  </si>
  <si>
    <t>IAC/InterActiveCorp</t>
  </si>
  <si>
    <t>Blackstone SOW#14 - Data Engineering Team</t>
  </si>
  <si>
    <t>Know Your Cross</t>
  </si>
  <si>
    <t>Carter's - Pega phase 1 implementation cx strategy</t>
  </si>
  <si>
    <t>KSM</t>
  </si>
  <si>
    <t>BI Support - Canada Launch - Phase 1</t>
  </si>
  <si>
    <t>Laird Superfood</t>
  </si>
  <si>
    <t>Citi</t>
  </si>
  <si>
    <t>Legrand Cablofil Inc</t>
  </si>
  <si>
    <t>Citi - Pega Advisory Services (USPB Analytics)</t>
  </si>
  <si>
    <t>Leukemia &amp; Lymphoma Society</t>
  </si>
  <si>
    <t>Comcast</t>
  </si>
  <si>
    <t>Comcast - 2024 Loyalty Pod - Oct-Dec 2024</t>
  </si>
  <si>
    <t>lily.ai</t>
  </si>
  <si>
    <t>Comcast: 2024 Loyalty and Rewards Pod</t>
  </si>
  <si>
    <t>LinkedIn</t>
  </si>
  <si>
    <t>Cornerstone Building</t>
  </si>
  <si>
    <t>CD&amp;R Cornerstone Computer Vision POC</t>
  </si>
  <si>
    <t>Madhive</t>
  </si>
  <si>
    <t>Cornerstone - AI for Thermal Efficiency (Apertures)</t>
  </si>
  <si>
    <t>Marriott</t>
  </si>
  <si>
    <t>Cornerstone - Customer Service Auto Scheduling</t>
  </si>
  <si>
    <t>MasterCard</t>
  </si>
  <si>
    <t>Cornerstone - Demand Forecasting Enhancements</t>
  </si>
  <si>
    <t>Maurices</t>
  </si>
  <si>
    <t>Cornerstone - Field Service 2.0</t>
  </si>
  <si>
    <t>MillerKnoll</t>
  </si>
  <si>
    <t>Cornerstone Building - Process Mapping</t>
  </si>
  <si>
    <t>Multi-Color Corporation (MCC)</t>
  </si>
  <si>
    <t>Cornerstone Shelter Scheduling Implementation</t>
  </si>
  <si>
    <t>NBCU</t>
  </si>
  <si>
    <t>Cornerstone - B2B Data Supplementation</t>
  </si>
  <si>
    <t>Newfold</t>
  </si>
  <si>
    <t>CVS</t>
  </si>
  <si>
    <t>NUC University</t>
  </si>
  <si>
    <t>Chad - CMX</t>
  </si>
  <si>
    <t>OceanSpray</t>
  </si>
  <si>
    <t>CMX 2024: DevOps Team</t>
  </si>
  <si>
    <t>Pixability</t>
  </si>
  <si>
    <t>CVS--BI Analyst--Travis Bassell</t>
  </si>
  <si>
    <t>Pragmatic Communications</t>
  </si>
  <si>
    <t>Foundry - Alpesh</t>
  </si>
  <si>
    <t>Roku</t>
  </si>
  <si>
    <t>Foundry - Krupal</t>
  </si>
  <si>
    <t>Sincera</t>
  </si>
  <si>
    <t>Growth GPT - Ryan H2</t>
  </si>
  <si>
    <t>Solar Landscape</t>
  </si>
  <si>
    <t>MGE H2 Incremental Team</t>
  </si>
  <si>
    <t>Soremartec S.A.</t>
  </si>
  <si>
    <t>MGE/PMH/GPT</t>
  </si>
  <si>
    <t>SPARC</t>
  </si>
  <si>
    <t>PEGA - Blend</t>
  </si>
  <si>
    <t>Spire Orthopedic Partners</t>
  </si>
  <si>
    <t>Personalization Roadmap</t>
  </si>
  <si>
    <t>Stagwellglobal</t>
  </si>
  <si>
    <t>PMH/Clean Room Team Expansion</t>
  </si>
  <si>
    <t>Stanley Black &amp; Decker</t>
  </si>
  <si>
    <t>PV Insights</t>
  </si>
  <si>
    <t>Teladoc</t>
  </si>
  <si>
    <t>Retail Analytics - DS &amp; BI</t>
  </si>
  <si>
    <t>The Blackstone Group</t>
  </si>
  <si>
    <t>Retail Supply Chain LATAM DS H2 Incremental</t>
  </si>
  <si>
    <t>UDX</t>
  </si>
  <si>
    <t>Rx Supply Chain - Halil</t>
  </si>
  <si>
    <t>Under Armour</t>
  </si>
  <si>
    <t>Soma - Sr. DS</t>
  </si>
  <si>
    <t>University of Phoenix</t>
  </si>
  <si>
    <t>Thoughtspot - Jonathan</t>
  </si>
  <si>
    <t>Upfield</t>
  </si>
  <si>
    <t>POD 8 Transition Support Team</t>
  </si>
  <si>
    <t>Verizon</t>
  </si>
  <si>
    <t>Visa</t>
  </si>
  <si>
    <t>Data Steward (Alrun / Kanisha)</t>
  </si>
  <si>
    <t>Walmart</t>
  </si>
  <si>
    <t>Tag Governance Manager (Prasanna)</t>
  </si>
  <si>
    <t>Wind Creek Casino</t>
  </si>
  <si>
    <t>Dish Network</t>
  </si>
  <si>
    <t>2: Dish - Integrated Data + Martech solution</t>
  </si>
  <si>
    <t>Wyndham Hotels and Resorts, LLC</t>
  </si>
  <si>
    <t>3: Dish - Integrated Data + Martech solution</t>
  </si>
  <si>
    <t>Dish Sling value based deal</t>
  </si>
  <si>
    <t>Dish: Dynamic Creative Optimization (DCO) Build</t>
  </si>
  <si>
    <t>Atrio - Data &amp; Targeting</t>
  </si>
  <si>
    <t>DMW - 2024 Core Retainer</t>
  </si>
  <si>
    <t>DMW - Atrio AEP Model 2025</t>
  </si>
  <si>
    <t>DMW - MediGold AEP Data</t>
  </si>
  <si>
    <t>ENT Credit Union</t>
  </si>
  <si>
    <t>Insourcing Model Difference</t>
  </si>
  <si>
    <t>ExploreLearning - GA4 and Data Privacy Support</t>
  </si>
  <si>
    <t>Top-Down Adjustment</t>
  </si>
  <si>
    <t>Total included in Forecast</t>
  </si>
  <si>
    <t>Flatiron Health - P/T Field Marketing Consultant</t>
  </si>
  <si>
    <t>Effec Wtd</t>
  </si>
  <si>
    <t>Franklin Templeton - DS Team</t>
  </si>
  <si>
    <t>Franklin Templeton - Hungjen 2025 Budget (DS + Tiger Teams)</t>
  </si>
  <si>
    <t>Norges Automobil-Forbund</t>
  </si>
  <si>
    <t>Franklin Templeton - Portfolio Optimization - DS Need - Feb - Nov</t>
  </si>
  <si>
    <t>Bonnier News AB</t>
  </si>
  <si>
    <t>Franklin Templeton - Tiger Teams Renewal (July - Sept)</t>
  </si>
  <si>
    <t>LOfavörFagforb</t>
  </si>
  <si>
    <t>Franklin Templeton - Vasu Extension Team (Oct 2024 - Sept. 2025)</t>
  </si>
  <si>
    <t>Franklin Templeton - Vasu POC Team</t>
  </si>
  <si>
    <t>ALDI Business Services B.V.</t>
  </si>
  <si>
    <t>FreshDirect - 2024 PowerBI Support</t>
  </si>
  <si>
    <t>Arrow Electronics Inc and Subsidiaries</t>
  </si>
  <si>
    <t>GVL - 2024 Reporting Retainer</t>
  </si>
  <si>
    <t>Atnahs Pharma UK Limited</t>
  </si>
  <si>
    <t>Axa Investment Managers SA</t>
  </si>
  <si>
    <t>GoodRx - April to October Renewal</t>
  </si>
  <si>
    <t>Shentel</t>
  </si>
  <si>
    <t>GoodRx - Incremental BI Support</t>
  </si>
  <si>
    <t>SSE AIRTRICITY LTD</t>
  </si>
  <si>
    <t>GoodRx - October 24 - March 25 Renewal</t>
  </si>
  <si>
    <t>Belmond Management Limited</t>
  </si>
  <si>
    <t>GP</t>
  </si>
  <si>
    <t>GP SOW #33</t>
  </si>
  <si>
    <t>American Chemical Society</t>
  </si>
  <si>
    <t>GP SOW #34</t>
  </si>
  <si>
    <t>Just Retirement Services Ltd</t>
  </si>
  <si>
    <t>Globalization Partners SOW #38 - Data Engineering Team Renewal</t>
  </si>
  <si>
    <t>Nana Wall Systems, Inc</t>
  </si>
  <si>
    <t>Globalization Partners SOW #39 - Data Engineering Team  Renewal</t>
  </si>
  <si>
    <t>CZ Verzekeringen</t>
  </si>
  <si>
    <t>Globalization Partners SOW #40 - Data Engineering Team Renewal</t>
  </si>
  <si>
    <t>Globalization Partners SOW #41 - Data Engineering Team Renewal</t>
  </si>
  <si>
    <t>INSEAD</t>
  </si>
  <si>
    <t>Globalization Partners SOW #42 - Data Engineering Team Renewal</t>
  </si>
  <si>
    <t>KYOCERA Document Solutions Europe B.V.</t>
  </si>
  <si>
    <t>Omron Europe B.V.</t>
  </si>
  <si>
    <t>Biomat - Hypercare Specialist - Remote / East Coast Backfill</t>
  </si>
  <si>
    <t>Gulp Consulting Services GmbH/Henkel AG &amp; Co KGaA</t>
  </si>
  <si>
    <t>Hilton Grand Vacations</t>
  </si>
  <si>
    <t>HGV -  2024-2H DB Analytics Extra Support</t>
  </si>
  <si>
    <t>De Lage Landen International B.V</t>
  </si>
  <si>
    <t>HGV - 2024 2H Services Retainer</t>
  </si>
  <si>
    <t>HubSpot Ireland Ltd</t>
  </si>
  <si>
    <t>HGV - Data Management Support</t>
  </si>
  <si>
    <t>Perfetti van Melle</t>
  </si>
  <si>
    <t>Hyatt - Data Catalog Product Management / Implementation</t>
  </si>
  <si>
    <t>Henkel AG &amp; Co. KGaA</t>
  </si>
  <si>
    <t>Hyatt - GenAI Drafting Service Project</t>
  </si>
  <si>
    <t>PSV N.V.</t>
  </si>
  <si>
    <t>Hyatt - GenAI Implementation</t>
  </si>
  <si>
    <t>GNT Group B.V.</t>
  </si>
  <si>
    <t>Hyatt - Martech Architecture Rebuild - Phase 1 (Design)</t>
  </si>
  <si>
    <t>Mazars N.V.</t>
  </si>
  <si>
    <t>Hyatt - New DS Product Build POD</t>
  </si>
  <si>
    <t>Hyatt - Product Manager Need</t>
  </si>
  <si>
    <t>Quadient</t>
  </si>
  <si>
    <t>Hyatt - Segmentation Phase 2</t>
  </si>
  <si>
    <t>Total Energies E&amp;P UK Limited</t>
  </si>
  <si>
    <t>Hyatt - TLP Bridge Deal</t>
  </si>
  <si>
    <t>Repsol Resources UK Limited</t>
  </si>
  <si>
    <t>IAC</t>
  </si>
  <si>
    <t>IAC - Data Strategy &amp; Performance Measurement - Snowflake Sourced</t>
  </si>
  <si>
    <t>Platform Talent voor Technologie</t>
  </si>
  <si>
    <t>ICC in Blend Represents FPAI Inc (OA)</t>
  </si>
  <si>
    <t>Verizon: Turing- Personalization Phase 2 Capacity Service</t>
  </si>
  <si>
    <t>JBS USA Food Company</t>
  </si>
  <si>
    <t>JBS - Category Development Director</t>
  </si>
  <si>
    <t>Monthly retainer - 6 months engagement</t>
  </si>
  <si>
    <t>Circana (UK) Ltd</t>
  </si>
  <si>
    <t>KSM Media</t>
  </si>
  <si>
    <t>KSM - BI Support - 7/26/24 thru 3/26/25</t>
  </si>
  <si>
    <t>Inizio Healthcare Limited</t>
  </si>
  <si>
    <t>- No Entity -</t>
  </si>
  <si>
    <t>Ineos FPS Ltd</t>
  </si>
  <si>
    <t>Ferraro</t>
  </si>
  <si>
    <t>Cablofil Managed Service Level Agreement</t>
  </si>
  <si>
    <t>Louwman Group Services BV</t>
  </si>
  <si>
    <t>Link Mobility Group AS</t>
  </si>
  <si>
    <t>Lily AI</t>
  </si>
  <si>
    <t>Lily AI SOW#5</t>
  </si>
  <si>
    <t>Motorola Solutions, Inc.</t>
  </si>
  <si>
    <t>Lily AI SOW#7</t>
  </si>
  <si>
    <t>Pearson</t>
  </si>
  <si>
    <t>LinkedIn FY2024 DataWatch Deployment (Jenee)</t>
  </si>
  <si>
    <t>Loveelectric</t>
  </si>
  <si>
    <t>LinkedIn FY2025H1 BI Retainer (Laura) CO9 Renewal</t>
  </si>
  <si>
    <t>Pharmanovia</t>
  </si>
  <si>
    <t>LinkedIn FY2025H1 Datawatch Extension (Anu/Jenee)_R1 Renewal</t>
  </si>
  <si>
    <t>LinkedIn FY2025H1 Measurement Oyster (Paul/Licurgo) Renewal</t>
  </si>
  <si>
    <t>LinkedIn FY2025H1 Non-Profit BI (Leo) Renewal</t>
  </si>
  <si>
    <t>Other</t>
  </si>
  <si>
    <t>LinkedIn LTS BI (Grace) FY2025 Renewal</t>
  </si>
  <si>
    <t>CX EMEA</t>
  </si>
  <si>
    <t>LinkedIn LTS BI (Grace) FY2025Q2 Renewal</t>
  </si>
  <si>
    <t>Total EMEA</t>
  </si>
  <si>
    <t>LinkedIn Measurement Experimentation Support (Zaid) FY2025H1</t>
  </si>
  <si>
    <t>LinkedIn Targeting Renewal FY2025H1 (Paul)</t>
  </si>
  <si>
    <t>Lundbeck</t>
  </si>
  <si>
    <t>Lundbeck - 2024 Retainer</t>
  </si>
  <si>
    <t>Lundbeck - Analytics Retainer Renewal</t>
  </si>
  <si>
    <t>Lundbeck - Form Fields and Asset Tagging</t>
  </si>
  <si>
    <t>Innova Solutions</t>
  </si>
  <si>
    <t>Lundbeck - Psych Franchise Analytics Support</t>
  </si>
  <si>
    <t>Lifetime Fitness</t>
  </si>
  <si>
    <t>Lundbeck - Strategic Leadership</t>
  </si>
  <si>
    <t>Newfold Digital</t>
  </si>
  <si>
    <t>Madhive - SOW1</t>
  </si>
  <si>
    <t>ProCom Consulting, Inc.</t>
  </si>
  <si>
    <t>Digital Analytics Reporting</t>
  </si>
  <si>
    <t>EE Ltd</t>
  </si>
  <si>
    <t>Marriott - CEC Analytics PowerBI Transformation - Delivery &amp; Training</t>
  </si>
  <si>
    <t>Optima</t>
  </si>
  <si>
    <t>Metrics Insights - Wireframe and Development work</t>
  </si>
  <si>
    <t>Mastercard</t>
  </si>
  <si>
    <t>MasterCard - 12 month MMO maintenance retainer</t>
  </si>
  <si>
    <t>MasterCard - Global Media Planning</t>
  </si>
  <si>
    <t>Mastercard - SOW#7 - DE Team</t>
  </si>
  <si>
    <t>MMM Build and Transition</t>
  </si>
  <si>
    <t>Pegasystems Inc</t>
  </si>
  <si>
    <t>Product Manager- Merchant Capabilities and Digital Payments Support</t>
  </si>
  <si>
    <t>Mastercard (MVL)</t>
  </si>
  <si>
    <t>Mastercard SOW #6</t>
  </si>
  <si>
    <t>Multi-Dimensional Segmentation</t>
  </si>
  <si>
    <t>Total FPAI</t>
  </si>
  <si>
    <t>MCC (CD&amp;R)</t>
  </si>
  <si>
    <t>CD&amp;R - MCC - ERP Automation</t>
  </si>
  <si>
    <t>CD&amp;R - MCC - Forecasting Retainer</t>
  </si>
  <si>
    <t>CD&amp;R - MCC - Impositioning Project Discovery (Labels!)</t>
  </si>
  <si>
    <t>CD&amp;R - MCC - Strategic Partnership for Data Modernization</t>
  </si>
  <si>
    <t>MillerKnoll - B2B Firmographic Data Append</t>
  </si>
  <si>
    <t>MillerKnoll - Consumer Data Append</t>
  </si>
  <si>
    <t>AWB 2.0 Pod 1H 2024 Extension</t>
  </si>
  <si>
    <t>NBCU - AWB Pod 2H24 - additional DS FTE</t>
  </si>
  <si>
    <t>NBCU - Generative AI Advisory - "No Regrets Moves"</t>
  </si>
  <si>
    <t>NBCU - Prism (Wingspan) 2.0 Engineering Team Extension</t>
  </si>
  <si>
    <t>NBCU - Prism Business / Tech Value Workshop</t>
  </si>
  <si>
    <t>NUC University - UX/UI Research Competitive Assessment</t>
  </si>
  <si>
    <t>Ocean Spray</t>
  </si>
  <si>
    <t>Ocean Spray - Innovation Brand Manager (3 mos)</t>
  </si>
  <si>
    <t>Pixability SOW 4</t>
  </si>
  <si>
    <t>Pixability SOW#3</t>
  </si>
  <si>
    <t>Gusto DM Data Sourcing FY 2025</t>
  </si>
  <si>
    <t>Gusto DM Matchback Reporting Renewal FY2025</t>
  </si>
  <si>
    <t>LinkedIn (Pragmatic): LLS Direct Mail FY25</t>
  </si>
  <si>
    <t>Total Nuvu</t>
  </si>
  <si>
    <t>Shell Energy DM Acquisition</t>
  </si>
  <si>
    <t>Raisin</t>
  </si>
  <si>
    <t>Raisin - 2024 Incremental Campaigns</t>
  </si>
  <si>
    <t>Raisin - Email Append</t>
  </si>
  <si>
    <t>Roku SOW 2 - Data Engineering Team</t>
  </si>
  <si>
    <t>Roku SOW 3 - Data Engineering Team Renewal</t>
  </si>
  <si>
    <t>SOW#1 2024 - DE &amp; BI Team</t>
  </si>
  <si>
    <t>Sincera SOW 3 - Data Engineering Team</t>
  </si>
  <si>
    <t>Sincera SOW 4 - DE Team</t>
  </si>
  <si>
    <t>Solar Landscape - Direct Mail List Sourcing and Data Processing</t>
  </si>
  <si>
    <t>SPARC 2024 Renewal</t>
  </si>
  <si>
    <t>Spire</t>
  </si>
  <si>
    <t>Spire - Complete Paycom Dashboard</t>
  </si>
  <si>
    <t>Spire 2024 retainer</t>
  </si>
  <si>
    <t>Stagwell</t>
  </si>
  <si>
    <t>Stagwell - SOW#4 - Data Engineering Team</t>
  </si>
  <si>
    <t>Stagwell SOW#1</t>
  </si>
  <si>
    <t>Stagwell SOW#2</t>
  </si>
  <si>
    <t>Stagwell SOW#3</t>
  </si>
  <si>
    <t>SBD - Q3 BI</t>
  </si>
  <si>
    <t>SunSource (CD&amp;R)</t>
  </si>
  <si>
    <t>CD&amp;R - SunSource - Customer Segmentation - Design &amp; Discovery</t>
  </si>
  <si>
    <t>CD&amp;R - Sun-Source - Sales Copilot Integration</t>
  </si>
  <si>
    <t>Teledoc</t>
  </si>
  <si>
    <t>Blackstone - AWS Cognito SME (Puneet Team)</t>
  </si>
  <si>
    <t>Blackstone - Corp Finance SR BE (Sristhi's Team)</t>
  </si>
  <si>
    <t>Blackstone - Finance Tech Fund Team</t>
  </si>
  <si>
    <t>Blackstone - SOW#23 - DE Tech Lead (Rafael Team)</t>
  </si>
  <si>
    <t>Blackstone - SOW#27 DevOps Engineer (Amir Team)</t>
  </si>
  <si>
    <t>Blackstone - SOW#28 DevOps Engineer (Amir Team)</t>
  </si>
  <si>
    <t>Blackstone -SOW#20 Corp Finance Team SR BE Engineer (Mario Nunez)</t>
  </si>
  <si>
    <t>Blackstone -SOW#21 Corp Finance Team - Oracle Analyst ( Mario Nunez)</t>
  </si>
  <si>
    <t>UDX (Universal Parks)</t>
  </si>
  <si>
    <t>Analytics Implementation FTE Support</t>
  </si>
  <si>
    <t>BI Implementation / Data Layer Build</t>
  </si>
  <si>
    <t>Digital Analytics - FTE Support</t>
  </si>
  <si>
    <t>GMAT Data Governance - Phase 2</t>
  </si>
  <si>
    <t>UDX - "Power Play" Activation</t>
  </si>
  <si>
    <t>UDX - AdOps Support Renewal</t>
  </si>
  <si>
    <t>UDX - CO to GMAT Data Gov (AdOps 2H '24)</t>
  </si>
  <si>
    <t>UDX - On Demand DS &amp; DE Pod</t>
  </si>
  <si>
    <t>XDM/Server Side Analytics</t>
  </si>
  <si>
    <t>Centric Footwear</t>
  </si>
  <si>
    <t>E2E Planning System Implementation - Data Analytics and DE</t>
  </si>
  <si>
    <t>ECI Concession Model Project</t>
  </si>
  <si>
    <t>EU Line List</t>
  </si>
  <si>
    <t>Executive Insights and Rev Mgmt Dashboards</t>
  </si>
  <si>
    <t>Under Armour - Analytics POD</t>
  </si>
  <si>
    <t>Under Armour -Store Operations -Efficiency reporting</t>
  </si>
  <si>
    <t>US Carrier</t>
  </si>
  <si>
    <t>UOP - Simulator Build</t>
  </si>
  <si>
    <t>Upfield US</t>
  </si>
  <si>
    <t>MMM &amp; MTA - US</t>
  </si>
  <si>
    <t>US Fertility</t>
  </si>
  <si>
    <t>US Fertility - BI - Data Warehouse</t>
  </si>
  <si>
    <t>Content Consumption</t>
  </si>
  <si>
    <t>Visa BTS</t>
  </si>
  <si>
    <t>VISA Commercial Card Program Manager</t>
  </si>
  <si>
    <t>VISA Direct and Digital Marketing Manager</t>
  </si>
  <si>
    <t>VISA Event Marketing Project Manager</t>
  </si>
  <si>
    <t>VISA Experiential Marketing Manager</t>
  </si>
  <si>
    <t>VISA RBC Implementation Analyst- Pipeline- Bilingual</t>
  </si>
  <si>
    <t>VISA Senior Marketing Manager</t>
  </si>
  <si>
    <t>Visa Snr. Lifecycle Marketing Manager</t>
  </si>
  <si>
    <t>Visa DSX</t>
  </si>
  <si>
    <t>BI Managed services - 1 year engagement</t>
  </si>
  <si>
    <t>BI managed services - 1 year engagement Renewal</t>
  </si>
  <si>
    <t>BI retainer - Global Installments and Embedded Finance</t>
  </si>
  <si>
    <t>Federated Data Mart - Product Management</t>
  </si>
  <si>
    <t>NextGen Solutions</t>
  </si>
  <si>
    <t>VCA - PMO work extension</t>
  </si>
  <si>
    <t>Visa - BCD solution</t>
  </si>
  <si>
    <t>Visa - Canada CIBC Solution Automation</t>
  </si>
  <si>
    <t>Visa - Decision Engine</t>
  </si>
  <si>
    <t>Visa - Gen AI for VCA consultants</t>
  </si>
  <si>
    <t>Visa - Minerva dashboard automation</t>
  </si>
  <si>
    <t>Visa - Supplier Enablement Spend Analytics Analyst Role</t>
  </si>
  <si>
    <t>Visa - VCA A/B Testing Platform</t>
  </si>
  <si>
    <t>VISA Commercial Services - DE/BI project</t>
  </si>
  <si>
    <t>VISA Consumer Payment - DE/BI project</t>
  </si>
  <si>
    <t>VISA India - 2 DE resource -4 months</t>
  </si>
  <si>
    <t>VISA Mid-Market Commercialization Sales Engineer</t>
  </si>
  <si>
    <t>Walmart - FY25 LTA Projection Automation Team</t>
  </si>
  <si>
    <t>Walmart - FY25 Marketing Advanced Analytics Retainer</t>
  </si>
  <si>
    <t>Walmart - FY25 Marketing MMM Experimentation Team</t>
  </si>
  <si>
    <t>Walmart - FY25 Marketing Toys Campaign Modelling</t>
  </si>
  <si>
    <t>Walmart - Marketplace Seller Risk Senior Consultant</t>
  </si>
  <si>
    <t>Walmart - Seller Risk Team 2024 July-Jan Extension</t>
  </si>
  <si>
    <t>Walmart - Talent Selection &amp; Planning RFP</t>
  </si>
  <si>
    <t>White Cap (CD&amp;R)</t>
  </si>
  <si>
    <t>CD&amp;R White Cap Product Substitute AI Model Discovery</t>
  </si>
  <si>
    <t>White Cap (CD&amp;R) - Forecasting Solution</t>
  </si>
  <si>
    <t>Customer Analytics</t>
  </si>
  <si>
    <t>Wyndham Hotels and Resorts</t>
  </si>
  <si>
    <t>Wyndham - Databricks Pilot Support</t>
  </si>
  <si>
    <t>Wyndham - Guest Analytics Retainer</t>
  </si>
  <si>
    <t>Wyndham - Share of Wallet Data</t>
  </si>
  <si>
    <t>Tech Mahindra</t>
  </si>
  <si>
    <t>477 CompNova, LLC</t>
  </si>
  <si>
    <t>Account (Line): Name</t>
  </si>
  <si>
    <t>(All)</t>
  </si>
  <si>
    <t>Subsidiary: Name</t>
  </si>
  <si>
    <t>(Multiple Items)</t>
  </si>
  <si>
    <t>Client</t>
  </si>
  <si>
    <t>Entity (Line)</t>
  </si>
  <si>
    <t>Department Revised</t>
  </si>
  <si>
    <t>Sum of Amount</t>
  </si>
  <si>
    <t>2 AARP</t>
  </si>
  <si>
    <t>2 AARP : 1210 AARP - Digital First BI - 2024</t>
  </si>
  <si>
    <t>2 AARP : 1269 AARP - Lead Gen and Digital Rep. July - Dec 2024</t>
  </si>
  <si>
    <t>2 AARP : 839 ASI - Business Analyst/BI Support 2024 - 2025</t>
  </si>
  <si>
    <t>2 AARP : 840 Journey Analytics - 2024</t>
  </si>
  <si>
    <t>2 AARP : 883 AARP DAG Campaign Support 2024</t>
  </si>
  <si>
    <t>2 AARP : 891 DAG Web Dashboards - 2024</t>
  </si>
  <si>
    <t>AARP Total</t>
  </si>
  <si>
    <t>Adtalem (Walden) Total</t>
  </si>
  <si>
    <t>Ahold Delhaize</t>
  </si>
  <si>
    <t>504 Egen Solutions LLC : 1238 Ahold / Egen Retail Media Network Strategy &amp; Design</t>
  </si>
  <si>
    <t>Ahold Delhaize Total</t>
  </si>
  <si>
    <t>7 American Express</t>
  </si>
  <si>
    <t>American Express Company Total</t>
  </si>
  <si>
    <t>176 Amperity : 892 Amperity Premium Services Pod_R1</t>
  </si>
  <si>
    <t>Amperity Total</t>
  </si>
  <si>
    <t>254 Analytic Marketing : 1188 Automated Appends 2024</t>
  </si>
  <si>
    <t>Analytic Marketing Total</t>
  </si>
  <si>
    <t>194 ASME</t>
  </si>
  <si>
    <t>ASME Total</t>
  </si>
  <si>
    <t>227 Tech Mahindra Americas</t>
  </si>
  <si>
    <t>Att Total</t>
  </si>
  <si>
    <t>British Telecom Total</t>
  </si>
  <si>
    <t>BullFrog AI</t>
  </si>
  <si>
    <t>221 BullFrog AI : 83 Staff Augmentation</t>
  </si>
  <si>
    <t>BullFrog AI Total</t>
  </si>
  <si>
    <t>Capital One</t>
  </si>
  <si>
    <t>363 Capital One : 936 Capital One - Measurement Advisory</t>
  </si>
  <si>
    <t>Capital One Total</t>
  </si>
  <si>
    <t>FPAI -General</t>
  </si>
  <si>
    <t>492 The William Carter Company : 1183 Carter's - Pega phase 1 implementation cx strategy</t>
  </si>
  <si>
    <t>Carter's Total</t>
  </si>
  <si>
    <t>175 Chewy : 739 BI Support - Canada Launch - Phase 1</t>
  </si>
  <si>
    <t>Chewy Total</t>
  </si>
  <si>
    <t>8 Citi</t>
  </si>
  <si>
    <t>citigroup Total</t>
  </si>
  <si>
    <t>174 Comcast Corporation : 895 Comcast: 2024 Loyalty and Rewards Pod</t>
  </si>
  <si>
    <t>Comcast Corporation Total</t>
  </si>
  <si>
    <t>Cornerstone Building Brands (CD&amp;R)</t>
  </si>
  <si>
    <t>451 Cornerstone Building Brands : 1047 Cornerstone Building - Forecasting Tool Build</t>
  </si>
  <si>
    <t>451 Cornerstone Building Brands : 1212 Cornerstone Shelter Scheduling Implementation</t>
  </si>
  <si>
    <t>Cornerstone Building Brands (CD&amp;R) Total</t>
  </si>
  <si>
    <t>170 CVS Health</t>
  </si>
  <si>
    <t>170 CVS Health : 1040 MGE/PMH/GPT 2024 Team</t>
  </si>
  <si>
    <t>170 CVS Health : 1178 RX Supply Chain DS (Halil)</t>
  </si>
  <si>
    <t>170 CVS Health : 1203 Foundry--FED Harleen</t>
  </si>
  <si>
    <t>170 CVS Health : 1204 Foundry Targeting - Alpesh FED</t>
  </si>
  <si>
    <t>170 CVS Health : 1228 CVS-Soma King--Sr. Data Science</t>
  </si>
  <si>
    <t>170 CVS Health : 1245 Pega/FPAI Decisioning</t>
  </si>
  <si>
    <t>170 CVS Health : 1293 CVS PWC --ThoughtSpot--Jonathan Nawrocki</t>
  </si>
  <si>
    <t>170 CVS Health : 1296 PV Insights Portal PM</t>
  </si>
  <si>
    <t>170 CVS Health : 863 POD 8 Transition Support Team</t>
  </si>
  <si>
    <t>170 CVS Health : 867 Retail Analytics DS and BI - 2024</t>
  </si>
  <si>
    <t>170 CVS Health : 944 CMX Stop Gap -- Chad</t>
  </si>
  <si>
    <t>CVS Health Total</t>
  </si>
  <si>
    <t>453 Discover Financial Services</t>
  </si>
  <si>
    <t>483 Discover</t>
  </si>
  <si>
    <t>Discover Total</t>
  </si>
  <si>
    <t>374 Dish : 1268 2: Dish - Integrated Data + Martech solution</t>
  </si>
  <si>
    <t>Dish Total</t>
  </si>
  <si>
    <t>161 DMW Direct : 1218 DMW - MediGold Analytics and AEP Modeling</t>
  </si>
  <si>
    <t>161 DMW Direct : 1283 DMW - Atrio AEP Model 2025</t>
  </si>
  <si>
    <t>161 DMW Direct : 1336 DMW - MediGold AEP Data</t>
  </si>
  <si>
    <t>161 DMW Direct : 1369 BCBSRI - Incremental Epsilon Records</t>
  </si>
  <si>
    <t>161 DMW Direct : 857 DMW - 2024 Core Retainer</t>
  </si>
  <si>
    <t>DMW Direct Total</t>
  </si>
  <si>
    <t>500 ExploreLearning : 1231 ExploreLearning - GA4 and Data Privacy Support</t>
  </si>
  <si>
    <t>ExploreLearning Total</t>
  </si>
  <si>
    <t>364 Flatiron Health, Inc.</t>
  </si>
  <si>
    <t>Flatiron Health Total</t>
  </si>
  <si>
    <t>417 Franklin Templeton : 1045 Franklin Templeton - Portfolio Optimization - DS Need - Feb - Nov</t>
  </si>
  <si>
    <t>417 Franklin Templeton : 1145 Franklin Templeton - DS Team</t>
  </si>
  <si>
    <t>417 Franklin Templeton : 1222 Franklin Templeton - Vasu POC Team</t>
  </si>
  <si>
    <t>417 Franklin Templeton : 1312 Franklin Templeton - Tiger Teams Renewal (July - Sept)</t>
  </si>
  <si>
    <t>Franklin Templeton Total</t>
  </si>
  <si>
    <t>5 Fresh Direct : 1311 Fresh Direct - August Campaign Execution</t>
  </si>
  <si>
    <t>5 Fresh Direct : 849 FreshDirect - 2024 PowerBI Support</t>
  </si>
  <si>
    <t>Fresh Direct Total</t>
  </si>
  <si>
    <t>460 Globalization Partners Inc. : 1028 GP SOW #33</t>
  </si>
  <si>
    <t>460 Globalization Partners Inc. : 1029 GP SOW #34</t>
  </si>
  <si>
    <t>460 Globalization Partners Inc. : 1030 GP SOW #35</t>
  </si>
  <si>
    <t>460 Globalization Partners Inc. : 1031 GP SOW #36</t>
  </si>
  <si>
    <t>460 Globalization Partners Inc. : 1116 GP SOW #37 - Data Engineering Team</t>
  </si>
  <si>
    <t>Globalization Partners Total</t>
  </si>
  <si>
    <t>182 GoodRx</t>
  </si>
  <si>
    <t>182 GoodRx : 1142 GoodRx - April to October Renewal</t>
  </si>
  <si>
    <t>182 GoodRx : 1244 GoodRx - Incremental BI Support</t>
  </si>
  <si>
    <t>GoodRx Total</t>
  </si>
  <si>
    <t>203 Grifols</t>
  </si>
  <si>
    <t>Grifols Total</t>
  </si>
  <si>
    <t>411 H. Lundbeck A/S : 1290 Lundbeck - Psych Franchise Analytics Support</t>
  </si>
  <si>
    <t>411 H. Lundbeck A/S : 825 Lundbeck - 2024 Retainer</t>
  </si>
  <si>
    <t>H. Lundbeck A/S Total</t>
  </si>
  <si>
    <t>192 Hancock Whitney</t>
  </si>
  <si>
    <t>Hancock Whitney Total</t>
  </si>
  <si>
    <t>164 HGV : 1139 HGV - Data Management Support</t>
  </si>
  <si>
    <t>164 HGV : 1334 HGV - 2024 2H Services Retainer</t>
  </si>
  <si>
    <t>164 HGV : 900 HGV - 2024 1H Services Retainer</t>
  </si>
  <si>
    <t>HGV Total</t>
  </si>
  <si>
    <t>382 Hyatt : 1060 Hyatt - TLP Bridge Deal</t>
  </si>
  <si>
    <t>382 Hyatt : 1202 Hyatt - GenAI Implementation</t>
  </si>
  <si>
    <t>382 Hyatt : 1219 Hyatt - Segmentation Phase 2</t>
  </si>
  <si>
    <t>382 Hyatt : 1254 Hyatt - Martech Architecture Rebuild - Phase 1 (Design)</t>
  </si>
  <si>
    <t>382 Hyatt : 1294 Hyatt - Product Manager Need</t>
  </si>
  <si>
    <t>Hyatt Total</t>
  </si>
  <si>
    <t>489 IAC/InterActiveCorp : 1163 IAC - Data Strategy &amp; Performance Measurement - Snowflake Sourced</t>
  </si>
  <si>
    <t>IAC/InterActiveCorp Total</t>
  </si>
  <si>
    <t>Indigo Agriculture</t>
  </si>
  <si>
    <t>462 Indigo Ag Inc. : 975 Indigo SOW #8</t>
  </si>
  <si>
    <t>Indigo Agriculture Total</t>
  </si>
  <si>
    <t>450 Know Your Cross : 1077 Monthly retainer - 6 months engagement</t>
  </si>
  <si>
    <t>Know Your Cross Total</t>
  </si>
  <si>
    <t>178 KSM : 1352 KSM - BI Support - 7/26/24 thru 3/26/25</t>
  </si>
  <si>
    <t>178 KSM : 149 CoE - Reporting &amp; Insights</t>
  </si>
  <si>
    <t>KSM Total</t>
  </si>
  <si>
    <t>Legrand Cablofil Inc Total</t>
  </si>
  <si>
    <t>195 Leukemia &amp; Lymphoma Society</t>
  </si>
  <si>
    <t>Leukemia &amp; Lymphoma Society Total</t>
  </si>
  <si>
    <t>463 OneLook Inc. D/B/A Lily AI : 1016 Lily AI SOW#7</t>
  </si>
  <si>
    <t>463 OneLook Inc. D/B/A Lily AI : 977 Lily AI SOW#5</t>
  </si>
  <si>
    <t>lily.ai Total</t>
  </si>
  <si>
    <t>169 LinkedIn Corporation : 1302 LinkedIn Measurement Experimentation Support (Zaid) FY2025H1</t>
  </si>
  <si>
    <t>169 LinkedIn Corporation : 1303 LinkedIn Targeting Renewal FY2025H1 (Paul)</t>
  </si>
  <si>
    <t>169 LinkedIn Corporation : 1304 LinkedIn FY2025H1 BI Retainer (Laura) CO9 Renewal</t>
  </si>
  <si>
    <t>169 LinkedIn Corporation : 1305 LinkedIn FY2025H1 Datawatch Extension (Anu/Jenee)_R1 Renewal</t>
  </si>
  <si>
    <t>169 LinkedIn Corporation : 1313 LinkedIn LTS BI (Grace) FY2025 Renewal</t>
  </si>
  <si>
    <t>169 LinkedIn Corporation : 1314 LinkedIn FY2025H1 Measurement Oyster (Paul/Licurgo) Renewal</t>
  </si>
  <si>
    <t>169 LinkedIn Corporation : 1315 LinkedIn FY2025H1 Non-Profit BI (Leo) Renewal</t>
  </si>
  <si>
    <t>169 LinkedIn Corporation : 671 LinkedIn FY2024 BI Retainer (Laura)</t>
  </si>
  <si>
    <t>LinkedIn Total</t>
  </si>
  <si>
    <t>482 Madhive : 1111 Madhive - SOW1</t>
  </si>
  <si>
    <t>Madhive Total</t>
  </si>
  <si>
    <t>3 Marriott : 1119 Marriott - CEC Analytics PowerBI Transformation - Delivery &amp; Training</t>
  </si>
  <si>
    <t>3 Marriott : 641 Digital Analytics Reporting</t>
  </si>
  <si>
    <t>Marriott Total</t>
  </si>
  <si>
    <t>412 MasterCard : 942 MMM Build and Transition</t>
  </si>
  <si>
    <t>461 Session M Inc. : 974 Mastercard SOW #6</t>
  </si>
  <si>
    <t>9 MasterCard</t>
  </si>
  <si>
    <t>MasterCard Total</t>
  </si>
  <si>
    <t>226 Maurices : 254 Multi-Dimensional Segmentation</t>
  </si>
  <si>
    <t>Maurices Total</t>
  </si>
  <si>
    <t>389 MillerKnoll : 1346 MillerKnoll - Consumer Data Append</t>
  </si>
  <si>
    <t>389 MillerKnoll : 1347 MillerKnoll - B2B Firmographic Data Append</t>
  </si>
  <si>
    <t>MillerKnoll Total</t>
  </si>
  <si>
    <t>Multi-Color Corporation (CD&amp;R)</t>
  </si>
  <si>
    <t>499 Multi-Color Corporation (MCC) : 1221 CD&amp;R - MCC - MDM Discovery &amp; Data Strategy Audit</t>
  </si>
  <si>
    <t>499 Multi-Color Corporation (MCC) : 1247 CD&amp;R - MCC - Forecasting Retainer</t>
  </si>
  <si>
    <t>Multi-Color Corporation (CD&amp;R) Total</t>
  </si>
  <si>
    <t>280 NBCU : 1333 NBCU - Prism (Wingspan) 2.0 Engineering Team Extension</t>
  </si>
  <si>
    <t>280 NBCU : 880 AWB 2.0 Pod 1H 2024 Extension</t>
  </si>
  <si>
    <t>NBCU Total</t>
  </si>
  <si>
    <t>494 Newfold : 1207 Newfold Adobe Analytics support</t>
  </si>
  <si>
    <t>Newfold Total</t>
  </si>
  <si>
    <t>Intercompany</t>
  </si>
  <si>
    <t>Other Total</t>
  </si>
  <si>
    <t>466 Pixability Inc. : 1331 Pixability SOW 4</t>
  </si>
  <si>
    <t>466 Pixability Inc. : 983 Pixability SOW#3</t>
  </si>
  <si>
    <t>Pixability Total</t>
  </si>
  <si>
    <t>454 Pragmatic Communications : 1267 Gusto DM FY 2025</t>
  </si>
  <si>
    <t>Pragmatic Communications Total</t>
  </si>
  <si>
    <t>459 Roku Inc. : 966 SOW#1 2024 - DE &amp; BI Team</t>
  </si>
  <si>
    <t>459 Roku Inc. : 968 Roku SOW 2 - Data Engineering Team</t>
  </si>
  <si>
    <t>Roku Total</t>
  </si>
  <si>
    <t>465 Sincera Technologies LLC : 1146 Sincera SOW 4 - DE Team</t>
  </si>
  <si>
    <t>465 Sincera Technologies LLC : 980 Sincera SOW 3 - Data Engineering Team</t>
  </si>
  <si>
    <t>Sincera Total</t>
  </si>
  <si>
    <t>507 Solar Landscape : 1258 Solar Landscape - Direct Mail List Sourcing and Data Processing</t>
  </si>
  <si>
    <t>Solar Landscape Total</t>
  </si>
  <si>
    <t>Soremartec S.A. Total</t>
  </si>
  <si>
    <t>393 SPARC : 1025 SPARC 2024 Renewal</t>
  </si>
  <si>
    <t>SPARC Total</t>
  </si>
  <si>
    <t>245 Spire Orthopedic Partners : 902 Spire 2024 retainer</t>
  </si>
  <si>
    <t>Spire Orthopedic Partners Total</t>
  </si>
  <si>
    <t>469 Stagwell Marketing Cloud LLC : 1190 Stagwell - SOW#4 - Data Engineering Team</t>
  </si>
  <si>
    <t>469 Stagwell Marketing Cloud LLC : 985 Stagwell SOW#1</t>
  </si>
  <si>
    <t>469 Stagwell Marketing Cloud LLC : 987 Stagwell SOW#3</t>
  </si>
  <si>
    <t>Stagwellglobal Total</t>
  </si>
  <si>
    <t>181 Stanley Black &amp; Decker : 1291 SBD - Q3 BI</t>
  </si>
  <si>
    <t>Stanley Black &amp; Decker Total</t>
  </si>
  <si>
    <t>218 The Blackstone Group : 1320 Blackstone - DS Retainer 2024 H2 Renewal</t>
  </si>
  <si>
    <t>468 Blackstone Inc. : 1013 Blackstone SOW#14 - Data Engineering Team</t>
  </si>
  <si>
    <t>468 Blackstone Inc. : 1141 Blackstone - SOW#16 - Exec Office Team (.Net)</t>
  </si>
  <si>
    <t>468 Blackstone Inc. : 1181 Blackstone - SOW#23 - DE Tech Lead (Rafael Team)</t>
  </si>
  <si>
    <t>468 Blackstone Inc. : 1189 Blackstone - SOW#15 - Developer Experience Team (.Net)</t>
  </si>
  <si>
    <t>468 Blackstone Inc. : 1194 Blackstone - SOW#18 - Data Engineer with AWS (Puneet Team)</t>
  </si>
  <si>
    <t>468 Blackstone Inc. : 1255 Blackstone - Python Engineers (James Team)</t>
  </si>
  <si>
    <t>468 Blackstone Inc. : 1285 Blackstone - SOW#24 FS Engineer (Seb Team)</t>
  </si>
  <si>
    <t>468 Blackstone Inc. : 1329 Blackstone - SOW#19 - Exec Office Team (.Net)</t>
  </si>
  <si>
    <t>468 Blackstone Inc. : 988 Blackstone SOW #12</t>
  </si>
  <si>
    <t>468 Blackstone Inc. : 989 Blackstone SOW #13</t>
  </si>
  <si>
    <t>The Blackstone Group Total</t>
  </si>
  <si>
    <t>362 Universal Parks &amp; Resorts : 1038 GMAT Data Governance - Phase 2</t>
  </si>
  <si>
    <t>362 Universal Parks &amp; Resorts : 1049 BI Implementation / Data Layer Build</t>
  </si>
  <si>
    <t>362 Universal Parks &amp; Resorts : 1133 UDX - AdOps Support Renewal</t>
  </si>
  <si>
    <t>362 Universal Parks &amp; Resorts : 801 XDM/Server Side Analytics</t>
  </si>
  <si>
    <t>362 Universal Parks &amp; Resorts : 810 Digital Analytics - FTE Support</t>
  </si>
  <si>
    <t>362 Universal Parks &amp; Resorts : 878 Analytics Implementation FTE Support</t>
  </si>
  <si>
    <t>UDX Total</t>
  </si>
  <si>
    <t>276 Under Armour : 1041 E2E Planning System Implementation - Data Analytics and DE</t>
  </si>
  <si>
    <t>276 Under Armour : 1167 EU Line List</t>
  </si>
  <si>
    <t>276 Under Armour : 1216 Executive Insights and Rev Mgmt Dashboards</t>
  </si>
  <si>
    <t>276 Under Armour : 1262 Under Armour - Analytics POD</t>
  </si>
  <si>
    <t>Under Armour Total</t>
  </si>
  <si>
    <t>166 University of Phoenix : 1259 UOP - Simulator Build</t>
  </si>
  <si>
    <t>University of Phoenix Total</t>
  </si>
  <si>
    <t>474 ICC in Blend Represents FPAI Inc (OA) : 1225 Verizon: Turing- Personalization Phase 2 Capacity Service</t>
  </si>
  <si>
    <t>Verizon Total</t>
  </si>
  <si>
    <t>11 Visa : 1079 Visa - Cross Border Dashboard work - BI &amp; DE</t>
  </si>
  <si>
    <t>11 Visa : 1242 BI retainer - Global Installments and Embedded Finance</t>
  </si>
  <si>
    <t>11 Visa : 1246 NextGen Solutions</t>
  </si>
  <si>
    <t>11 Visa : 1263 VISA Commercial Services - DE/BI project</t>
  </si>
  <si>
    <t>11 Visa : 1264 VISA Consumer Payment - DE/BI project</t>
  </si>
  <si>
    <t>11 Visa : 1344 Visa - Minerva dashboard automation</t>
  </si>
  <si>
    <t>11 Visa : 676 BI Managed services - 1 year engagement</t>
  </si>
  <si>
    <t>11 Visa : 679 Federated Data Mart - Product Management</t>
  </si>
  <si>
    <t>11 Visa : 905 VCA - PMO work extension</t>
  </si>
  <si>
    <t>Visa Total</t>
  </si>
  <si>
    <t>Visa (BTS)</t>
  </si>
  <si>
    <t>269 Visa (BTS)</t>
  </si>
  <si>
    <t>Visa (BTS) Total</t>
  </si>
  <si>
    <t>173 Walmart</t>
  </si>
  <si>
    <t>173 Walmart : 1196 Walmart - FY25 LTA Projection Automation Team</t>
  </si>
  <si>
    <t>173 Walmart : 1229 Walmart - FY25 Marketing Toys Campaign Modelling</t>
  </si>
  <si>
    <t>173 Walmart : 1348 Walmart - Seller Risk Team 2024 July-Jan Extension</t>
  </si>
  <si>
    <t>173 Walmart : 939 Walmart - FY25 Marketing Advanced Analytics Retainer</t>
  </si>
  <si>
    <t>Walmart Total</t>
  </si>
  <si>
    <t>473 Wyndham Hotels and Resorts : 1051 Wyndham - Guest Analytics Retainer</t>
  </si>
  <si>
    <t>Wyndham Hotels and Resorts, LLC Total</t>
  </si>
  <si>
    <t>Grand Total</t>
  </si>
  <si>
    <t>Type</t>
  </si>
  <si>
    <t>Department: Name</t>
  </si>
  <si>
    <t>Date</t>
  </si>
  <si>
    <t>Accounting Period: Start Date</t>
  </si>
  <si>
    <t>Document Number</t>
  </si>
  <si>
    <t>Transaction ID</t>
  </si>
  <si>
    <t>Entity (Line): Internal ID</t>
  </si>
  <si>
    <t>Entity (Line): HubSpot Deal ID</t>
  </si>
  <si>
    <t>ICC Projects</t>
  </si>
  <si>
    <t>Name</t>
  </si>
  <si>
    <t>Description</t>
  </si>
  <si>
    <t>Amount</t>
  </si>
  <si>
    <t>Reporting Entity</t>
  </si>
  <si>
    <t>IC Company</t>
  </si>
  <si>
    <t>Journal</t>
  </si>
  <si>
    <t>Blend360, LLC</t>
  </si>
  <si>
    <t>49623</t>
  </si>
  <si>
    <t>890959</t>
  </si>
  <si>
    <t>24602</t>
  </si>
  <si>
    <t>14229907640</t>
  </si>
  <si>
    <t>Cash Exchange discount reclass</t>
  </si>
  <si>
    <t>Blend Controlled</t>
  </si>
  <si>
    <t>Results</t>
  </si>
  <si>
    <t>Project Name</t>
  </si>
  <si>
    <t>560</t>
  </si>
  <si>
    <t>30049</t>
  </si>
  <si>
    <t>32654</t>
  </si>
  <si>
    <t>22986</t>
  </si>
  <si>
    <t>22404</t>
  </si>
  <si>
    <t>22405</t>
  </si>
  <si>
    <t>23410</t>
  </si>
  <si>
    <t>#N/A</t>
  </si>
  <si>
    <t>17217</t>
  </si>
  <si>
    <t>AmEx - BTS</t>
  </si>
  <si>
    <t>565</t>
  </si>
  <si>
    <t>23411</t>
  </si>
  <si>
    <t>Automated Appends 2024</t>
  </si>
  <si>
    <t>29209</t>
  </si>
  <si>
    <t>3307</t>
  </si>
  <si>
    <t>26538</t>
  </si>
  <si>
    <t>ATT</t>
  </si>
  <si>
    <t>10 AT&amp;T</t>
  </si>
  <si>
    <t>568</t>
  </si>
  <si>
    <t>4160</t>
  </si>
  <si>
    <t>British Telecom - Delivery Lead 2024</t>
  </si>
  <si>
    <t>25757</t>
  </si>
  <si>
    <t>British Telecom - IDC resource Chaitanya</t>
  </si>
  <si>
    <t>26564</t>
  </si>
  <si>
    <t>193 BAI Connect</t>
  </si>
  <si>
    <t>3306</t>
  </si>
  <si>
    <t>British Telecom - Qlik Development</t>
  </si>
  <si>
    <t>188 Blend360: DSX Internal</t>
  </si>
  <si>
    <t>2796</t>
  </si>
  <si>
    <t>British Telecom - Technical BA - Rhiannon</t>
  </si>
  <si>
    <t>28150</t>
  </si>
  <si>
    <t>29104</t>
  </si>
  <si>
    <t>19490</t>
  </si>
  <si>
    <t>566</t>
  </si>
  <si>
    <t>23415</t>
  </si>
  <si>
    <t>30356</t>
  </si>
  <si>
    <t>451 Cornerstone Building Brands : 1416 Cornerstone - B2B Data Supplementation</t>
  </si>
  <si>
    <t>38480</t>
  </si>
  <si>
    <t>31319</t>
  </si>
  <si>
    <t>CMX Stop Gap -- Chad</t>
  </si>
  <si>
    <t>24604</t>
  </si>
  <si>
    <t>499 Multi-Color Corporation (MCC) : 1328 CD&amp;R - MCC - ERP Automation</t>
  </si>
  <si>
    <t>34650</t>
  </si>
  <si>
    <t>CVS PWC --ThoughtSpot--Jonathan Nawrocki</t>
  </si>
  <si>
    <t>33385</t>
  </si>
  <si>
    <t>CVS-Soma King--Sr. Data Science</t>
  </si>
  <si>
    <t>30776</t>
  </si>
  <si>
    <t>Foundry Targeting - Alpesh FED</t>
  </si>
  <si>
    <t>29632</t>
  </si>
  <si>
    <t>22863</t>
  </si>
  <si>
    <t>Foundry--FED Harleen</t>
  </si>
  <si>
    <t>29631</t>
  </si>
  <si>
    <t>25980</t>
  </si>
  <si>
    <t>MGE/PMH/GPT 2024 Team</t>
  </si>
  <si>
    <t>28794</t>
  </si>
  <si>
    <t>Pega/FPAI Decisioning</t>
  </si>
  <si>
    <t>31317</t>
  </si>
  <si>
    <t>22854</t>
  </si>
  <si>
    <t>PV Insights Portal PM</t>
  </si>
  <si>
    <t>33389</t>
  </si>
  <si>
    <t>Retail Analytics DS and BI - 2024</t>
  </si>
  <si>
    <t>2020</t>
  </si>
  <si>
    <t>RX Supply Chain DS (Halil)</t>
  </si>
  <si>
    <t>Personalization Future State--Francis</t>
  </si>
  <si>
    <t>35886</t>
  </si>
  <si>
    <t>26790</t>
  </si>
  <si>
    <t>32653</t>
  </si>
  <si>
    <t>22644</t>
  </si>
  <si>
    <t>32873</t>
  </si>
  <si>
    <t>34860</t>
  </si>
  <si>
    <t>170 CVS Health : 1350 Personalization Future State--Francis</t>
  </si>
  <si>
    <t>18322</t>
  </si>
  <si>
    <t>30780</t>
  </si>
  <si>
    <t>13364</t>
  </si>
  <si>
    <t>28144</t>
  </si>
  <si>
    <t>Franklin Templeton - PMO+Engineering Tiger Team</t>
  </si>
  <si>
    <t>25989</t>
  </si>
  <si>
    <t>34221</t>
  </si>
  <si>
    <t>30470</t>
  </si>
  <si>
    <t>22531</t>
  </si>
  <si>
    <t>161 DMW Direct : 707 Atrio - Data &amp; Targeting</t>
  </si>
  <si>
    <t>25866</t>
  </si>
  <si>
    <t>25867</t>
  </si>
  <si>
    <t>273 Ent Credit Union</t>
  </si>
  <si>
    <t>6722</t>
  </si>
  <si>
    <t>35885</t>
  </si>
  <si>
    <t>36410</t>
  </si>
  <si>
    <t>28678</t>
  </si>
  <si>
    <t>36409</t>
  </si>
  <si>
    <t>456 ICC in Montevideo represents Blend360 : 1166 Fedefarma: Landing Zone Assessment &amp; Recommendation Phase</t>
  </si>
  <si>
    <t>36411</t>
  </si>
  <si>
    <t>36408</t>
  </si>
  <si>
    <t>28141</t>
  </si>
  <si>
    <t>31316</t>
  </si>
  <si>
    <t>2032</t>
  </si>
  <si>
    <t>3316</t>
  </si>
  <si>
    <t>21575</t>
  </si>
  <si>
    <t>33282</t>
  </si>
  <si>
    <t>3305</t>
  </si>
  <si>
    <t>34756</t>
  </si>
  <si>
    <t>28138</t>
  </si>
  <si>
    <t>29630</t>
  </si>
  <si>
    <t>460 Globalization Partners Inc. : 1349 Globalization Partners SOW #41 - Data Engineering Team Renewal</t>
  </si>
  <si>
    <t>32035</t>
  </si>
  <si>
    <t>460 Globalization Partners Inc. : 1365 Globalization Partners SOW #38 - Data Engineering Team Renewal</t>
  </si>
  <si>
    <t>33387</t>
  </si>
  <si>
    <t>460 Globalization Partners Inc. : 1366 Globalization Partners SOW #39 - Data Engineering Team  Renewal</t>
  </si>
  <si>
    <t>30365</t>
  </si>
  <si>
    <t>460 Globalization Partners Inc. : 1367 Globalization Partners SOW #40 - Data Engineering Team Renewal</t>
  </si>
  <si>
    <t>26519</t>
  </si>
  <si>
    <t>460 Globalization Partners Inc. : 1368 Globalization Partners SOW #42 - Data Engineering Team Renewal</t>
  </si>
  <si>
    <t>162 GlobalVetLink : 1036 GVL - 2024 Reporting Retainer</t>
  </si>
  <si>
    <t>25976</t>
  </si>
  <si>
    <t>28469</t>
  </si>
  <si>
    <t>36090</t>
  </si>
  <si>
    <t>Legrand - Cablofil Managed Service Level Agreement</t>
  </si>
  <si>
    <t>25755</t>
  </si>
  <si>
    <t>3308</t>
  </si>
  <si>
    <t>25149</t>
  </si>
  <si>
    <t>25752</t>
  </si>
  <si>
    <t>34003</t>
  </si>
  <si>
    <t>34004</t>
  </si>
  <si>
    <t>34326</t>
  </si>
  <si>
    <t>34327</t>
  </si>
  <si>
    <t>34325</t>
  </si>
  <si>
    <t>36723</t>
  </si>
  <si>
    <t>LinkedIn Measurement Experimentation Support (Zaid)</t>
  </si>
  <si>
    <t>34001</t>
  </si>
  <si>
    <t>34002</t>
  </si>
  <si>
    <t>17353</t>
  </si>
  <si>
    <t>26788</t>
  </si>
  <si>
    <t>16989</t>
  </si>
  <si>
    <t>25146</t>
  </si>
  <si>
    <t>567</t>
  </si>
  <si>
    <t>5354</t>
  </si>
  <si>
    <t>35783</t>
  </si>
  <si>
    <t>401 Legrand Cablofil Inc : 951 Cablofil Managed Service Level Agreement</t>
  </si>
  <si>
    <t>24823</t>
  </si>
  <si>
    <t>35782</t>
  </si>
  <si>
    <t>22983</t>
  </si>
  <si>
    <t>34755</t>
  </si>
  <si>
    <t>Newfold Adobe Analytics support</t>
  </si>
  <si>
    <t>29839</t>
  </si>
  <si>
    <t>34753</t>
  </si>
  <si>
    <t>25155</t>
  </si>
  <si>
    <t>Gusto DM FY 2025</t>
  </si>
  <si>
    <t>32652</t>
  </si>
  <si>
    <t>36093</t>
  </si>
  <si>
    <t>169 LinkedIn Corporation : 672 LinkedIn FY2024 DataWatch Deployment (Jenee)</t>
  </si>
  <si>
    <t>25140</t>
  </si>
  <si>
    <t>25138</t>
  </si>
  <si>
    <t>25152</t>
  </si>
  <si>
    <t>28145</t>
  </si>
  <si>
    <t>MUSST APAC-MEA Reporting Maintenance</t>
  </si>
  <si>
    <t>20140</t>
  </si>
  <si>
    <t>Offshore Business Insights Support</t>
  </si>
  <si>
    <t>25538</t>
  </si>
  <si>
    <t>P1 Africa-Levant Reports Ongoing</t>
  </si>
  <si>
    <t>20142</t>
  </si>
  <si>
    <t>25762</t>
  </si>
  <si>
    <t>23422</t>
  </si>
  <si>
    <t>36094</t>
  </si>
  <si>
    <t>29211</t>
  </si>
  <si>
    <t>25157</t>
  </si>
  <si>
    <t>25159</t>
  </si>
  <si>
    <t>33283</t>
  </si>
  <si>
    <t>474 ICC in Blend Represents FPAI Inc (OA) : 1469 Newfold Adobe Analytics support</t>
  </si>
  <si>
    <t>Blackstone - DS Retainer 2024 H1</t>
  </si>
  <si>
    <t>34534</t>
  </si>
  <si>
    <t>529 NUC University : 1398 NUC University - UX/UI Research Competitive Assessment</t>
  </si>
  <si>
    <t>37354</t>
  </si>
  <si>
    <t>32036</t>
  </si>
  <si>
    <t>728 Ocean Spray</t>
  </si>
  <si>
    <t>38717</t>
  </si>
  <si>
    <t>29210</t>
  </si>
  <si>
    <t>28140</t>
  </si>
  <si>
    <t>29419</t>
  </si>
  <si>
    <t>262 Pragmatic - LinkedIn : 1355 LinkedIn (Pragmatic): LLS Direct Mail FY25</t>
  </si>
  <si>
    <t>34751</t>
  </si>
  <si>
    <t>28998</t>
  </si>
  <si>
    <t>32875</t>
  </si>
  <si>
    <t>25160</t>
  </si>
  <si>
    <t>25161</t>
  </si>
  <si>
    <t>25544</t>
  </si>
  <si>
    <t>32037</t>
  </si>
  <si>
    <t>36413</t>
  </si>
  <si>
    <t>32874</t>
  </si>
  <si>
    <t>22981</t>
  </si>
  <si>
    <t>245 Spire Orthopedic Partners : 1356 Spire - Complete Paycom Dashboard</t>
  </si>
  <si>
    <t>21119</t>
  </si>
  <si>
    <t>25978</t>
  </si>
  <si>
    <t>27529</t>
  </si>
  <si>
    <t>20704</t>
  </si>
  <si>
    <t>25981</t>
  </si>
  <si>
    <t>28679</t>
  </si>
  <si>
    <t>30362</t>
  </si>
  <si>
    <t>32545</t>
  </si>
  <si>
    <t>36718</t>
  </si>
  <si>
    <t>35067</t>
  </si>
  <si>
    <t>36719</t>
  </si>
  <si>
    <t>32342</t>
  </si>
  <si>
    <t>30773</t>
  </si>
  <si>
    <t>17357</t>
  </si>
  <si>
    <t>468 Blackstone Inc. : 1256 Blackstone - SOW#26 BE Engineer Insurance Team (Scott S.)</t>
  </si>
  <si>
    <t>31106</t>
  </si>
  <si>
    <t>468 Blackstone Inc. : 1284 Blackstone - SOW#25 - FS Engineer (Seb Team)</t>
  </si>
  <si>
    <t>17360</t>
  </si>
  <si>
    <t>31318</t>
  </si>
  <si>
    <t>23425</t>
  </si>
  <si>
    <t>468 Blackstone Inc. : 1370 Blackstone - SOW#17 - Data Engineering Team</t>
  </si>
  <si>
    <t>35679</t>
  </si>
  <si>
    <t>32546</t>
  </si>
  <si>
    <t>32547</t>
  </si>
  <si>
    <t>5983</t>
  </si>
  <si>
    <t>35269</t>
  </si>
  <si>
    <t>29521</t>
  </si>
  <si>
    <t>24497</t>
  </si>
  <si>
    <t>36721</t>
  </si>
  <si>
    <t>30777</t>
  </si>
  <si>
    <t>35884</t>
  </si>
  <si>
    <t>2023</t>
  </si>
  <si>
    <t>25999</t>
  </si>
  <si>
    <t>Net To Zero</t>
  </si>
  <si>
    <t>276 Under Armour : 1340 Centric Footwear</t>
  </si>
  <si>
    <t>276 Under Armour : 1374 ECI Concession Model Project</t>
  </si>
  <si>
    <t>Fedefarma: Landing Zone Assessment &amp; Recommendation Phase</t>
  </si>
  <si>
    <t>276 Under Armour : 1375 US Carrier</t>
  </si>
  <si>
    <t>33392</t>
  </si>
  <si>
    <t>DSX Internal</t>
  </si>
  <si>
    <t>Laird Superfood, Inc.</t>
  </si>
  <si>
    <t>11 Visa : 1341 VISA India - 2 DE resource -4 months</t>
  </si>
  <si>
    <t>173 Walmart : 1348 Walmart - Seller Risk Team 2024 July-Sept Extension</t>
  </si>
  <si>
    <t>510 Wind Creek Casino : 1297 Customer Analytics</t>
  </si>
  <si>
    <t>ZZ_Elim</t>
  </si>
  <si>
    <t>Column Labels</t>
  </si>
  <si>
    <t>Row Labels</t>
  </si>
  <si>
    <t>(blank)</t>
  </si>
  <si>
    <t>Reported</t>
  </si>
  <si>
    <t>ForthPoint</t>
  </si>
  <si>
    <t>Refresh only - do not adjust otherwise</t>
  </si>
  <si>
    <t>Blend Controlled US</t>
  </si>
  <si>
    <t>Client Lookup</t>
  </si>
  <si>
    <t>EE LTD</t>
  </si>
  <si>
    <t>Procom Consulting, Inc.</t>
  </si>
  <si>
    <t>ATT Total</t>
  </si>
  <si>
    <t>BAI Connect Total</t>
  </si>
  <si>
    <t>Blend360: DSX Internal Total</t>
  </si>
  <si>
    <t>Clayton, Dubilier &amp; Rice Total</t>
  </si>
  <si>
    <t>Ent Credit Union Total</t>
  </si>
  <si>
    <t>Fedefarma Total</t>
  </si>
  <si>
    <t>GlobalVetLink Total</t>
  </si>
  <si>
    <t>Laird Superfood Total</t>
  </si>
  <si>
    <t>NUC University Total</t>
  </si>
  <si>
    <t>OceanSpray Total</t>
  </si>
  <si>
    <t>Teladoc Total</t>
  </si>
  <si>
    <t>Wind Creek Casino Total</t>
  </si>
  <si>
    <t>ZZ_Elim Total</t>
  </si>
  <si>
    <t>07.2024 Forecast for August</t>
  </si>
  <si>
    <t>August</t>
  </si>
  <si>
    <t>NS_Client ID</t>
  </si>
  <si>
    <t>NS_UniqueID</t>
  </si>
  <si>
    <t>DEAL</t>
  </si>
  <si>
    <t>NS_Project ID</t>
  </si>
  <si>
    <t>HUBSPOT_ID</t>
  </si>
  <si>
    <t>STAGE</t>
  </si>
  <si>
    <t>EFFECTIVE PROBABILITY</t>
  </si>
  <si>
    <t>SEGMENT</t>
  </si>
  <si>
    <t>SERVICE</t>
  </si>
  <si>
    <t>Budget vs Forecast Tab Client Name</t>
  </si>
  <si>
    <t>2</t>
  </si>
  <si>
    <t>7- Closed Won</t>
  </si>
  <si>
    <t>1: |16530006669|AARP - Digital First BI - 2024| 7- Closed Won ~ No WAC</t>
  </si>
  <si>
    <t>19763830574</t>
  </si>
  <si>
    <t>4- Proposal Presented</t>
  </si>
  <si>
    <t>1: |17500424495|AARP - Lead Gen and Digital Rep. July - Dec 2024| 7- Closed Won ~ No WAC</t>
  </si>
  <si>
    <t>36720</t>
  </si>
  <si>
    <t>20695530013</t>
  </si>
  <si>
    <t>5- Verbal Agreement</t>
  </si>
  <si>
    <t>1: |15340706956|AARP DAG Campaign Support 2024| 7- Closed Won ~ No WAC</t>
  </si>
  <si>
    <t>1: |15339917917|ASI - Business Analyst/DS Support 2024 - 2025| 7- Closed Won ~ No WAC</t>
  </si>
  <si>
    <t>1: |15799538994|DAG Web Dashboards - 2024| 7- Closed Won ~ No WAC 
2: |18344138588|AARP - DAG Web Dashboards - July thru Dec| 7- Closed Won ~ No WAC</t>
  </si>
  <si>
    <t>1: |14999340598|AARP - Journey Analytics - 2024| 7- Closed Won ~ WAC
2: |19069004120|AARP-Journey Analytics 50% Incremental DS Resource| 7- Closed Won ~ No WAC</t>
  </si>
  <si>
    <t>Adtalem Global Education (Walden)</t>
  </si>
  <si>
    <t>168</t>
  </si>
  <si>
    <t>Adtalem - IDC DS Team Support - Jul - Dec 2024</t>
  </si>
  <si>
    <t>19755548009</t>
  </si>
  <si>
    <t>7</t>
  </si>
  <si>
    <t>AMEX- Analyst, Operational Excellence</t>
  </si>
  <si>
    <t>20976286493</t>
  </si>
  <si>
    <t>AMEX- Analyst, Operational Excellence (Control Management)</t>
  </si>
  <si>
    <t>21303560306</t>
  </si>
  <si>
    <t>AMEX- Analytics and Project Management Consultant</t>
  </si>
  <si>
    <t>20823230530</t>
  </si>
  <si>
    <t>AMEX- Business Strategy &amp; Transformation Consultant 2</t>
  </si>
  <si>
    <t>20823258198</t>
  </si>
  <si>
    <t>AMEX- Change Management Specialist/Consultant</t>
  </si>
  <si>
    <t>20797225631</t>
  </si>
  <si>
    <t>AMEX- Director, project management business transformation</t>
  </si>
  <si>
    <t>20974328447</t>
  </si>
  <si>
    <t>3- Qualified Opportunity</t>
  </si>
  <si>
    <t>AMEX- Marketing Execution Analyst (GENERAL MET) 3</t>
  </si>
  <si>
    <t>21004136266</t>
  </si>
  <si>
    <t>AMEX- Marketing Operation Analyst (Partner Value Marketing)</t>
  </si>
  <si>
    <t>21356446838</t>
  </si>
  <si>
    <t>AMEX- Marketing Operations Analyst (execution)</t>
  </si>
  <si>
    <t>21324506388</t>
  </si>
  <si>
    <t>AMEX- Marketing Operations Analyst (GCS)</t>
  </si>
  <si>
    <t>21215006385</t>
  </si>
  <si>
    <t>21136055905</t>
  </si>
  <si>
    <t>AMEX- Marketing Operations Analyst (Site Content Management)</t>
  </si>
  <si>
    <t>20189294337</t>
  </si>
  <si>
    <t>AMEX- Senior, Analyst Delta Cobrand Consultant</t>
  </si>
  <si>
    <t>21136012091</t>
  </si>
  <si>
    <t>Analyst, Early Tenure Marketing (Backfill Rachel pc Opened)</t>
  </si>
  <si>
    <t>20717297219</t>
  </si>
  <si>
    <t>Analyst, Early Tenure Marketing (Backfill)</t>
  </si>
  <si>
    <t>20822932398</t>
  </si>
  <si>
    <t>176</t>
  </si>
  <si>
    <t>1: |18309662633|TUI - Amperity Premium Services Pod_CO3 Tui Implementation| 7- Closed Won ~ No WAC 
2: |15755102130|Amperity Premium Services Pod_R1| 7- Closed Won ~ No WAC 
3: |17223529729|Amperity Premium Services Pod_CO1 Imp Doc Martens| 7- Closed Won ~ No WAC 
4: |17223427209|Amperity Premium Services Pod_CO2 Core Support| 7- Closed Won ~ No WAC</t>
  </si>
  <si>
    <t>254</t>
  </si>
  <si>
    <t>1: |18222859131|Automated Appends - 2024| 7- Closed Won ~ No WAC</t>
  </si>
  <si>
    <t>194</t>
  </si>
  <si>
    <t>21179529134</t>
  </si>
  <si>
    <t>6- Contracting</t>
  </si>
  <si>
    <t>34118</t>
  </si>
  <si>
    <t>20222878088</t>
  </si>
  <si>
    <t>10</t>
  </si>
  <si>
    <t>492</t>
  </si>
  <si>
    <t>1: |17791738713|Carter's - Pega phase 1 implementation cx strategy| 7- Closed Won ~ WAC</t>
  </si>
  <si>
    <t>505</t>
  </si>
  <si>
    <t>451</t>
  </si>
  <si>
    <t>17731701323</t>
  </si>
  <si>
    <t>20695757132</t>
  </si>
  <si>
    <t>20710923941</t>
  </si>
  <si>
    <t>36301</t>
  </si>
  <si>
    <t>20973728397</t>
  </si>
  <si>
    <t>20921778195</t>
  </si>
  <si>
    <t>17445793939</t>
  </si>
  <si>
    <t>1: |17731619858|Cornerstone Shelter Scheduling Implementation| 7- Closed Won ~ WAC</t>
  </si>
  <si>
    <t>499</t>
  </si>
  <si>
    <t>1: |20058081135|CD&amp;R - MCC - ERP Automation| 7- Closed Won ~ No WAC</t>
  </si>
  <si>
    <t>1: |18845868143|CD&amp;R - MCC - Forecasting Retainer| 7- Closed Won ~ WAC
2: |21194308750|(CD&amp;R) - MCC - Forecasting Retainer - Renewal| 7- Closed Won ~ No WAC</t>
  </si>
  <si>
    <t>34328</t>
  </si>
  <si>
    <t>16869813174</t>
  </si>
  <si>
    <t>20193848671</t>
  </si>
  <si>
    <t>526</t>
  </si>
  <si>
    <t>18556480582</t>
  </si>
  <si>
    <t>17732447259</t>
  </si>
  <si>
    <t>525</t>
  </si>
  <si>
    <t>17521849905</t>
  </si>
  <si>
    <t>37245</t>
  </si>
  <si>
    <t>21218804000</t>
  </si>
  <si>
    <t>175</t>
  </si>
  <si>
    <t>1: |16979388196|Chewy - BI Canada - Renewal 1 Renewal| 7- Closed Won ~ No WAC 
2: |16371671830|Chewy - BI Canada - Renewal 1| 7- Closed Won ~ No WAC 
3: |14229981754|BI Support - Canada Launch - Phase 1| 7- Closed Won ~ No WAC</t>
  </si>
  <si>
    <t>8</t>
  </si>
  <si>
    <t>18900565548</t>
  </si>
  <si>
    <t>174</t>
  </si>
  <si>
    <t>16898004375</t>
  </si>
  <si>
    <t>1: |15705783145|Comcast: 2024 Loyalty and Rewards Pod (Renewal + Incremental) - H1 2024| 7- Closed Won ~ WAC
2: |17982941848|Comcast - Loyalty Strategy Need (change order adding Product Owner + Project Manager)| 7- Closed Won ~ WAC
3: |16898004375|Comcast - 2024 Loyalty Pod - Oct-Dec 2024| 6- Contracting ~ No WAC</t>
  </si>
  <si>
    <t>170</t>
  </si>
  <si>
    <t>15691417919</t>
  </si>
  <si>
    <t>20516576938</t>
  </si>
  <si>
    <t>18680756806</t>
  </si>
  <si>
    <t>18050496805</t>
  </si>
  <si>
    <t>18976821658</t>
  </si>
  <si>
    <t>453</t>
  </si>
  <si>
    <t>21049273466</t>
  </si>
  <si>
    <t>20461955106</t>
  </si>
  <si>
    <t>374</t>
  </si>
  <si>
    <t>1: |17214937942|2: Dish - Integrated Data + Martech solution| 7- Closed Won ~ WAC</t>
  </si>
  <si>
    <t>17214938383</t>
  </si>
  <si>
    <t>32343</t>
  </si>
  <si>
    <t>17728821080</t>
  </si>
  <si>
    <t>21047895215</t>
  </si>
  <si>
    <t>161</t>
  </si>
  <si>
    <t>1: |14229394304|Atrio - Data &amp; Targeting| 7- Closed Won ~ No WAC</t>
  </si>
  <si>
    <t>1: |15413849724|DMW - 2024 Core Retainer| 7- Closed Won ~ No WAC</t>
  </si>
  <si>
    <t>1: |19882329491|DMW - Atrio AEP Model 2025| 7- Closed Won ~ No WAC</t>
  </si>
  <si>
    <t>1: |19675439778|DMW - MediGold AEP Data| 7- Closed Won ~ No WAC</t>
  </si>
  <si>
    <t>500</t>
  </si>
  <si>
    <t>1: |14611530574|ExploreLearning - Analytics Audit and GA4 Implementation| 7- Closed Won ~ WAC</t>
  </si>
  <si>
    <t>364</t>
  </si>
  <si>
    <t>21135369397</t>
  </si>
  <si>
    <t>417</t>
  </si>
  <si>
    <t>1: |17634612061|Franklin Templeton - DS Team| 7- Closed Won ~ WAC
2: |20510066602|Franklin Templeton - DS Team Change Order (Decrease)| 6- Contracting ~ WAC</t>
  </si>
  <si>
    <t>19274805327</t>
  </si>
  <si>
    <t>1: |16975702538|Franklin Templeton - Portfolio Optimization - DS Need - Aug-October| 6- Contracting ~ WAC
2: |16975734341|Franklin Templeton - Portfolio Optimization - DS Need - May-July| 7- Closed Won ~ No WAC 
3: |16865883964|Franklin Templeton - Portfolio Optimization - DS Need - Feb - April| 7- Closed Won ~ WAC</t>
  </si>
  <si>
    <t>1: |17731527745|Franklin Templeton - Tiger Teams Renewal (July - Sept)| 6- Contracting ~ WAC</t>
  </si>
  <si>
    <t>18247212720</t>
  </si>
  <si>
    <t>1: |18849408353|Franklin Templeton - Vasu POC Team| 7- Closed Won ~ WAC
2: |20404305575|Franklin Templeton - Vasu Team (RFP) - Change Order - EMEA Team| 7- Closed Won ~ WAC</t>
  </si>
  <si>
    <t>5</t>
  </si>
  <si>
    <t>1: |15767035179|FreshDirect - 2024 PowerBI Support| 7- Closed Won ~ No WAC 
2: |17870770228|Fresh Direct - BI Support August - Dec 2024| 7- Closed Won ~ No WAC</t>
  </si>
  <si>
    <t>162</t>
  </si>
  <si>
    <t>1: |16976305012|GVL - 2024 Reporting Retainer| 7- Closed Won ~ No WAC</t>
  </si>
  <si>
    <t>182</t>
  </si>
  <si>
    <t>1: |17583569682|GoodRx - April to October Renewal| 7- Closed Won ~ No WAC</t>
  </si>
  <si>
    <t>1: |19093193875|GoodRx - Incremental BI Support| 7- Closed Won ~ No WAC</t>
  </si>
  <si>
    <t>18603410503</t>
  </si>
  <si>
    <t>460</t>
  </si>
  <si>
    <t>1: |17772846592|Globalization Partners SOW #38 - Data Engineering Team Renewal| 7- Closed Won ~ No WAC</t>
  </si>
  <si>
    <t>1: |17772967350|Globalization Partners SOW #39 - Data Engineering Team  Renewal| 7- Closed Won ~ No WAC</t>
  </si>
  <si>
    <t>1: |17772859452|Globalization Partners SOW #40 - Data Engineering Team Renewal| 7- Closed Won ~ No WAC</t>
  </si>
  <si>
    <t>1: |17771226635|Globalization Partners SOW #41 - Data Engineering Team Renewal| 7- Closed Won ~ No WAC</t>
  </si>
  <si>
    <t>1: |17772618578|Globalization Partners SOW #42 - Data Engineering Team Renewal| 7- Closed Won ~ No WAC</t>
  </si>
  <si>
    <t>203</t>
  </si>
  <si>
    <t>20384482624</t>
  </si>
  <si>
    <t>192</t>
  </si>
  <si>
    <t>164</t>
  </si>
  <si>
    <t>36300</t>
  </si>
  <si>
    <t>20867246688</t>
  </si>
  <si>
    <t>1: |17633632436|HGV - 2024 2H Services Retainer | 6- Contracting ~ WAC</t>
  </si>
  <si>
    <t>1: |18606168496|HGV - Data Management Support Renewal| 6- Contracting ~ WAC
2: |17576467343|HGV - Data Management Support| 7- Closed Won ~ No WAC</t>
  </si>
  <si>
    <t>382</t>
  </si>
  <si>
    <t>36302</t>
  </si>
  <si>
    <t>20784252426</t>
  </si>
  <si>
    <t>36303</t>
  </si>
  <si>
    <t>21002167724</t>
  </si>
  <si>
    <t>1: |16896592535|Hyatt - GenAI Implementation| 7- Closed Won ~ No WAC 
2: |18939402910|Hyatt - GenAI Pod (additional team) - CHANGE ORDER| 7- Closed Won ~ WAC</t>
  </si>
  <si>
    <t>1: |17296920926|Hyatt - Martech Architecture Rebuild - Phase 1 (Design)| 7- Closed Won ~ WAC</t>
  </si>
  <si>
    <t>33393</t>
  </si>
  <si>
    <t>20079015968</t>
  </si>
  <si>
    <t>1: |20030054821|Hyatt - Product Manager Need| 7- Closed Won ~ WAC</t>
  </si>
  <si>
    <t>1: |17735849755|Hyatt - Segmentation Phase 2| 7- Closed Won ~ WAC</t>
  </si>
  <si>
    <t>1: |16644625585|Hyatt - TLP Bridge Deal| 7- Closed Won ~ WAC
2: |14833615214|Hyatt - TLP - H2 | 6- Contracting ~ WAC</t>
  </si>
  <si>
    <t>489</t>
  </si>
  <si>
    <t>1: |17581057915|IAC - Data Strategy &amp; Performance Measurement - Snowflake Sourced| 7- Closed Won ~ No WAC</t>
  </si>
  <si>
    <t>474</t>
  </si>
  <si>
    <t>1: |15772947813|Turing - Personalization Phase 2 Capacity Services| 7- Closed Won ~ WAC</t>
  </si>
  <si>
    <t>231</t>
  </si>
  <si>
    <t>20862444658</t>
  </si>
  <si>
    <t>450</t>
  </si>
  <si>
    <t>26545</t>
  </si>
  <si>
    <t>1: |17301984096|Monthly retainer - 6 months engagement| 7- Closed Won ~ No WAC</t>
  </si>
  <si>
    <t>178</t>
  </si>
  <si>
    <t>1: |20298599795|KSM - BI Support - 7/26/24 thru 3/26/25| 7- Closed Won ~ No WAC</t>
  </si>
  <si>
    <t>195</t>
  </si>
  <si>
    <t>463</t>
  </si>
  <si>
    <t>1: |16997883282|Lily AI SOW 5 - Data Science Team| 7- Closed Won ~ No WAC</t>
  </si>
  <si>
    <t>1: |17000641921|Lily AI SOW 7 - Data Science Team| 7- Closed Won ~ No WAC</t>
  </si>
  <si>
    <t>169</t>
  </si>
  <si>
    <t>LinkedIn CGI Incremental FY25</t>
  </si>
  <si>
    <t>19412921438</t>
  </si>
  <si>
    <t>1: |17583641901|LinkedIn FY2025H1 BI Retainer (Laura) CO9 Renewal| 7- Closed Won ~ WAC</t>
  </si>
  <si>
    <t>1: |17583628723|LinkedIn FY2025H1 Datawatch Extension (Anu/Jenee)_R1 Renewal| 7- Closed Won ~ WAC</t>
  </si>
  <si>
    <t>1: |17583746589|LinkedIn FY2025H1 Measurement Oyster (Paul/Licurgo) Renewal| 7- Closed Won ~ WAC</t>
  </si>
  <si>
    <t>1: |17583816585|LinkedIn FY2025H1 Non-Profit BI (Leo) Renewal| 7- Closed Won ~ WAC</t>
  </si>
  <si>
    <t>1: |19934646100|LinkedIn LTS BI (Grace) FY2025Q1 Renewal| 7- Closed Won ~ WAC</t>
  </si>
  <si>
    <t>19990058785</t>
  </si>
  <si>
    <t>1: |17583711252|LinkedIn Measurement Experimentation Support (Zaid) FY2025H1 Renewal| 7- Closed Won ~ WAC</t>
  </si>
  <si>
    <t>1: |16456055960|LinkedIn Targeting Renewal FY2025H1  (Paul)| 7- Closed Won ~ WAC</t>
  </si>
  <si>
    <t>411</t>
  </si>
  <si>
    <t>1: |16823762353|Lundbeck - Q4 DS Core Retainer| 7- Closed Lost ~ No WAC 
2: |18229530398|Lundbeck - April - September Retainer| 7- Closed Won ~ No WAC 
3: |14916644417|Lundbeck - 2024 Q1 Retainer| 7- Closed Won ~ No WAC 
4: |16823684397|Lundbeck - Core DS Retainer Q2-Q4| 7- Closed Lost ~ No WAC 
5: |16823684505|Lundbeck - Q3 Core DS Retainer| 7- Closed Lost ~ No WAC</t>
  </si>
  <si>
    <t>18573727839</t>
  </si>
  <si>
    <t>19542138272</t>
  </si>
  <si>
    <t>1: |18359600903|Lundbeck - Psych Franchise Analytics Support| 7- Closed Won ~ No WAC</t>
  </si>
  <si>
    <t>19542139948</t>
  </si>
  <si>
    <t>482</t>
  </si>
  <si>
    <t>1: |16592846934|Madhive - SOW1| 7- Closed Won ~ No WAC</t>
  </si>
  <si>
    <t>3</t>
  </si>
  <si>
    <t>1: |14229419129|Digital Analytics Reporting| 7- Closed Won ~ No WAC 
2: |17583696449|Marriott - Topline Analytics Reporting Renewal| 7- Closed Won ~ No WAC 
3: |15675820921|Marriott - Digital Analytics Nov '23 - June '24| 7- Closed Won ~ WAC</t>
  </si>
  <si>
    <t>27104</t>
  </si>
  <si>
    <t>1: |16534035505|Marriott - CEC Analytics PowerBI Transformation - Delivery &amp; Training| 7- Closed Won ~ WAC</t>
  </si>
  <si>
    <t>21255198620</t>
  </si>
  <si>
    <t>9</t>
  </si>
  <si>
    <t>412</t>
  </si>
  <si>
    <t>19929372826</t>
  </si>
  <si>
    <t>9(BTS), 412(DSX)</t>
  </si>
  <si>
    <t>19421126222</t>
  </si>
  <si>
    <t>33284</t>
  </si>
  <si>
    <t>20004433472</t>
  </si>
  <si>
    <t>1: |14229907640|Mastercard - MMM Build and Transition| 7- Closed Won ~ No WAC</t>
  </si>
  <si>
    <t>20798850067</t>
  </si>
  <si>
    <t>461</t>
  </si>
  <si>
    <t>1: |16716229170|Mastercard SOW#6 - DE &amp; BI Team | 7- Closed Won ~ No WAC</t>
  </si>
  <si>
    <t>226</t>
  </si>
  <si>
    <t>1: |19756762544|Maurices - Ongoing Segmentation Support (June - July '24)| 7- Closed Won ~ No WAC 
2: |14230050083|Customer Segmentation| 7- Closed Won ~ No WAC 
3: |20839627090|Maurices - Ongoing Segmentation (August - December '24)| 7- Closed Won ~ No WAC</t>
  </si>
  <si>
    <t>389</t>
  </si>
  <si>
    <t>1: |20909109893|MillerKnoll - B2B Firmographic Data Append| 7- Closed Won ~ No WAC</t>
  </si>
  <si>
    <t>1: |18094918327|MillerKnoll - Consumer Data Append| 7- Closed Won ~ No WAC</t>
  </si>
  <si>
    <t>280</t>
  </si>
  <si>
    <t>18741572210</t>
  </si>
  <si>
    <t>1: |19753653324|NBCU - 2H 2024 Pod Renewal: Chris Elm CO 1| 7- Closed Won ~ No WAC 
2: |19753744762|NBCU - 2H 2024 Pod Renewal: Chris Elm CO 2| 7- Closed Won ~ No WAC 
3: |15754439588|AWB 2.0 Pod 2H 2024 Renewal - Hugo Rimbert| 7- Closed Won ~ WAC
4: |14811023743|AWB 2.0 Pod 1H 2024 Extension - Hugo Rimbert| 7- Closed Won ~ WAC</t>
  </si>
  <si>
    <t>21254075760</t>
  </si>
  <si>
    <t>1: |14229394307|NBCU - Prism (Wingspan) 2.0 Engineering Team Extension| 7- Closed Won ~ WAC</t>
  </si>
  <si>
    <t>20686804562</t>
  </si>
  <si>
    <t>999999</t>
  </si>
  <si>
    <t>21128337233</t>
  </si>
  <si>
    <t>0</t>
  </si>
  <si>
    <t>466</t>
  </si>
  <si>
    <t>1: |17583740188|Pixability SOW 4 | 7- Closed Won ~ No WAC</t>
  </si>
  <si>
    <t>1: |17001022736|Pixability SOW 3 - Data Engineering Team| 7- Closed Won ~ No WAC</t>
  </si>
  <si>
    <t>454</t>
  </si>
  <si>
    <t>1: |17858935945|Gusto DM Matchback Reporting Renewal FY2025| 7- Closed Won ~ No WAC 
2: |17858842259|Gusto DM Data Sourcing FY 2025| 7- Closed Won ~ No WAC</t>
  </si>
  <si>
    <t>31727</t>
  </si>
  <si>
    <t>1: |18018469481|Shell Energy DM Acquisition| 7- Closed Won ~ No WAC</t>
  </si>
  <si>
    <t>416</t>
  </si>
  <si>
    <t>19592810060</t>
  </si>
  <si>
    <t>19711736880</t>
  </si>
  <si>
    <t>459</t>
  </si>
  <si>
    <t>1: |16977994594|Roku SOW 2 - Data Engineering Team| 7- Closed Won ~ No WAC</t>
  </si>
  <si>
    <t>17583730537</t>
  </si>
  <si>
    <t>1: |16977995014|Roku SOW#1 2024 - DE &amp; BI Team| 7- Closed Won ~ WAC</t>
  </si>
  <si>
    <t>465</t>
  </si>
  <si>
    <t>1: |17002103833|Sincera SOW 2 - Data Engineering Team| 7- Closed Won ~ No WAC</t>
  </si>
  <si>
    <t>1: |17581549176|Sincera SOW 4 - DE Team| 7- Closed Won ~ No WAC</t>
  </si>
  <si>
    <t>507</t>
  </si>
  <si>
    <t>32240</t>
  </si>
  <si>
    <t>1: |19191131792|Solar Landscape - Direct Mail List Sourcing and Data Processing| 7- Closed Won ~ No WAC</t>
  </si>
  <si>
    <t>393</t>
  </si>
  <si>
    <t>1: |17583354413|SPARC - 2024 Extension Renewal - 4/15-8/15| 7- Closed Won ~ No WAC 
2: |16404709420|SPARC - 2024 Extension| 7- Closed Won ~ No WAC 
3: |19760303401|SPARC - 2024 Extension Renewal 8/16 - 12/16| 7- Closed Won ~ No WAC</t>
  </si>
  <si>
    <t>245</t>
  </si>
  <si>
    <t>1: |21000180538|Spire - Complete Paycom Dashboard| 7- Closed Won ~ No WAC</t>
  </si>
  <si>
    <t>1: |15865571503|Spire 2024 retainer| 7- Closed Won ~ No WAC</t>
  </si>
  <si>
    <t>469</t>
  </si>
  <si>
    <t>1: |17692058278|Stagwell - SOW#4 - Data Engineering Team| 7- Closed Won ~ No WAC</t>
  </si>
  <si>
    <t>1: |17001841791|Stagwell SOW 1 - Data Engineering Team| 7- Closed Won ~ No WAC</t>
  </si>
  <si>
    <t>25158</t>
  </si>
  <si>
    <t>1: |17001801289|Stagwell SOW 2 - Data Engineeering Team| 7- Closed Won ~ No WAC</t>
  </si>
  <si>
    <t>1: |17001802020|Stagwell SOW 3 - Data Engineering Team| 7- Closed Won ~ No WAC</t>
  </si>
  <si>
    <t>181</t>
  </si>
  <si>
    <t>1: |19763827879|SBD - Q3 BI| 7- Closed Won ~ WAC</t>
  </si>
  <si>
    <t>218</t>
  </si>
  <si>
    <t>1: |17216144206|Blackstone - DS Retainer 2024 H2 Renewal| 7- Closed Won ~ No WAC</t>
  </si>
  <si>
    <t>468</t>
  </si>
  <si>
    <t>1: |19584503853|Blackstone - Python Engineers (James Team)| 7- Closed Won ~ No WAC</t>
  </si>
  <si>
    <t>1: |17485557310|Blackstone - SOW#15 - Developer Experience Team (.Net)| 7- Closed Won ~ No WAC</t>
  </si>
  <si>
    <t>1: |17690283562|Blackstone - SOW#16 - Exec Office Team (.Net)| 7- Closed Won ~ No WAC</t>
  </si>
  <si>
    <t>1: |20242405226|Blackstone - SOW#17 - Data Engineering Team| 7- Closed Won ~ No WAC</t>
  </si>
  <si>
    <t>1: |18262439992|Blackstone - SOW#18 - Data Engineer with AWS (Puneet Team)| 7- Closed Won ~ No WAC</t>
  </si>
  <si>
    <t>1: |18659335221|Blackstone - SOW#19 - Exec Office Team (.Net)| 7- Closed Won ~ No WAC</t>
  </si>
  <si>
    <t>34752</t>
  </si>
  <si>
    <t>1: |19561588493|Blackstone - SOW#22 - Data Engineer Mid Level with AWS (Puneet Team)| 7- Closed Won ~ No WAC</t>
  </si>
  <si>
    <t>1: |19901929100|Blackstone - SOW#24 FS Engineer (Seb Team)| 7- Closed Won ~ No WAC</t>
  </si>
  <si>
    <t>1: |19902785076|Blackstone - SOW#25 - FS Engineer (Seb Team)| 7- Closed Won ~ No WAC</t>
  </si>
  <si>
    <t>1: |19584717835|Blackstone - SOW#26 BE Engineer Insurance Team (Scott S.)| 7- Closed Won ~ No WAC</t>
  </si>
  <si>
    <t>1: |16856642182|Blackstone SOW#12 - Data Engineering Team| 7- Closed Won ~ No WAC</t>
  </si>
  <si>
    <t>1: |16856641557|Blackstone SOW#13 - Data Engineering Team| 7- Closed Won ~ No WAC 
2: |17583430918|Blackstone SOW#13 - Data Engineering Team Renewal| 7- Closed Won ~ No WAC</t>
  </si>
  <si>
    <t>1: |16807042572|Blackstone SOW#14 - Data Engineering Team| 7- Closed Won ~ No WAC</t>
  </si>
  <si>
    <t>218, 468</t>
  </si>
  <si>
    <t>31422</t>
  </si>
  <si>
    <t>19429189946</t>
  </si>
  <si>
    <t>35988</t>
  </si>
  <si>
    <t>20906891693</t>
  </si>
  <si>
    <t>18154626140</t>
  </si>
  <si>
    <t>18243049512</t>
  </si>
  <si>
    <t>37242</t>
  </si>
  <si>
    <t>21256209955</t>
  </si>
  <si>
    <t>37243</t>
  </si>
  <si>
    <t>21256211496</t>
  </si>
  <si>
    <t>30571</t>
  </si>
  <si>
    <t>18704584865</t>
  </si>
  <si>
    <t>30781</t>
  </si>
  <si>
    <t>18923682902</t>
  </si>
  <si>
    <t>362</t>
  </si>
  <si>
    <t>1: |14341758873|UDX - Epic Analytics Implementation FTE Support| 7- Closed Won ~ WAC</t>
  </si>
  <si>
    <t>25995</t>
  </si>
  <si>
    <t>1: |14300816419|UDX - BI Data Layer Build Wave 1| 7- Closed Won ~ WAC</t>
  </si>
  <si>
    <t>1: |17100624192|Change Order to Deal 14339724132| 7- Closed Lost ~ No WAC 
2: |16823218727|UDX - Change Order to Deal 14339724132: Digital Analytics FTE| 7- Closed Won ~ No WAC 
3: |14339724132|Digital Analytics - FTE Support| 7- Closed Won ~ No WAC</t>
  </si>
  <si>
    <t>1: |14545854040|UDX - GMAT Data Governance - Phase 2| 7- Closed Won ~ WAC
2: |17755405941|UDX - CO to GMAT Data Gov (AdOps 2H '24) | 6- Contracting ~ WAC</t>
  </si>
  <si>
    <t>33797</t>
  </si>
  <si>
    <t>20222666553</t>
  </si>
  <si>
    <t>1: |16534047054|UDX - AdOps Support Renewal| 7- Closed Won ~ No WAC</t>
  </si>
  <si>
    <t>16534046626</t>
  </si>
  <si>
    <t>1: |15846061497|UDX - Change order to deal 14229444098: XDM/Server-Side Analytics | 7- Closed Won ~ No WAC 
2: |14229444098|XDM/Server Side Analytics| 7- Closed Won ~ No WAC</t>
  </si>
  <si>
    <t>276</t>
  </si>
  <si>
    <t>20660299190</t>
  </si>
  <si>
    <t>1: |14230097156|E2E Planning System Implementation - Data Analytics and DE| 7- Closed Won ~ No WAC</t>
  </si>
  <si>
    <t>18407390039</t>
  </si>
  <si>
    <t>1: |14229444097|EU Line List| 7- Closed Won ~ No WAC</t>
  </si>
  <si>
    <t>1: |18821214569|Executive Insights and Rev Mgmt Dashboards| 7- Closed Won ~ No WAC</t>
  </si>
  <si>
    <t>1: |19572025691|Under Armour - Analytics POD| 7- Closed Won ~ No WAC 
2: |20818953382|Under Armour - ML Engineer - Change order to "Under Armour - Analytics POD" SOW| 7- Closed Won ~ No WAC</t>
  </si>
  <si>
    <t>20822641510</t>
  </si>
  <si>
    <t>1: |21171944558|US Carrier| 7- Closed Won ~ No WAC</t>
  </si>
  <si>
    <t>166</t>
  </si>
  <si>
    <t>1: |17620876859|UOP - Simulator Build| 7- Closed Won ~ WAC</t>
  </si>
  <si>
    <t>405</t>
  </si>
  <si>
    <t>20038</t>
  </si>
  <si>
    <t>1: |14229318250|Upfield: MMM &amp; MTA| 7- Closed Won ~ No WAC</t>
  </si>
  <si>
    <t>21175267932</t>
  </si>
  <si>
    <t>449</t>
  </si>
  <si>
    <t>17855465231</t>
  </si>
  <si>
    <t>11</t>
  </si>
  <si>
    <t>269</t>
  </si>
  <si>
    <t>20062947087</t>
  </si>
  <si>
    <t>20301184771</t>
  </si>
  <si>
    <t>21191932929</t>
  </si>
  <si>
    <t>21137889295</t>
  </si>
  <si>
    <t>19565680926</t>
  </si>
  <si>
    <t>21214799208</t>
  </si>
  <si>
    <t>21298907006</t>
  </si>
  <si>
    <t>1: |14230165822|BI managed services - 1 year engagement| 7- Closed Won ~ No WAC</t>
  </si>
  <si>
    <t>17581506682</t>
  </si>
  <si>
    <t>1: |19153848364|BI retainer - Global Installments and Embedded Finance | 7- Closed Won ~ No WAC</t>
  </si>
  <si>
    <t>1: |14229355395|Federated Data Mart - Product Management| 7- Closed Won ~ No WAC 
2: |14545548173|Visa - FDM Extension| 7- Closed Won ~ No WAC 
3: |17731530802|FDM - Product Management support| 7- Closed Won ~ No WAC</t>
  </si>
  <si>
    <t>1: |18657995555|Visa (VCA) - Solution recommendation engine| 7- Closed Won ~ No WAC</t>
  </si>
  <si>
    <t>1: |17731383959|VCA- PMO work extension Renewal - Q2/Q3 2024| 7- Closed Won ~ No WAC 
2: |15930153517|VCA- PMO work extension| 7- Closed Won ~ No WAC</t>
  </si>
  <si>
    <t>18361477502</t>
  </si>
  <si>
    <t>21062732874</t>
  </si>
  <si>
    <t>14545547797</t>
  </si>
  <si>
    <t>37246</t>
  </si>
  <si>
    <t>19647858081</t>
  </si>
  <si>
    <t>1: |20379207056|Visa - Minerva dashboard automation| 7- Closed Won ~ WAC</t>
  </si>
  <si>
    <t>21190804614</t>
  </si>
  <si>
    <t>36304</t>
  </si>
  <si>
    <t>20224203374</t>
  </si>
  <si>
    <t>1: |19569236781|VISA Commercial Services - DE/BI project| 7- Closed Won ~ No WAC</t>
  </si>
  <si>
    <t>1: |19569235802|VISA Consumer Payment - DE/BI project| 7- Closed Won ~ No WAC</t>
  </si>
  <si>
    <t>1: |20746896500|VISA India - 2 DE resource -4 months| 7- Closed Won ~ No WAC</t>
  </si>
  <si>
    <t>19004246663</t>
  </si>
  <si>
    <t>173</t>
  </si>
  <si>
    <t>1: |18250804323|Walmart - FY25 LTA Projection Automation Team| 6- Contracting ~ WAC</t>
  </si>
  <si>
    <t>1: |15845470578|Walmart - FY25 Marketing Advanced Analytics Retainer| 7- Closed Won ~ WAC
2: |17101007442|Walmart - FY25 Marketing MMM &amp; MTA| 7- Closed Won ~ WAC</t>
  </si>
  <si>
    <t>33081</t>
  </si>
  <si>
    <t>19886010194</t>
  </si>
  <si>
    <t>1: |18309196058|Walmart - FY25 Marketing Toys Campaign Modelling| 7- Closed Won ~ WAC</t>
  </si>
  <si>
    <t>19702449523</t>
  </si>
  <si>
    <t>1: |18976374101|Walmart - Seller Risk Team 2024 July-Jan Extension| 6- Contracting ~ WAC</t>
  </si>
  <si>
    <t>21220270420</t>
  </si>
  <si>
    <t>510</t>
  </si>
  <si>
    <t>RFI - DS Retainer team</t>
  </si>
  <si>
    <t>19370414908</t>
  </si>
  <si>
    <t>473</t>
  </si>
  <si>
    <t>20696421181</t>
  </si>
  <si>
    <t>1: |16336551605|Wyndham - Guest Analytics Retainer| 7- Closed Won ~ WAC</t>
  </si>
  <si>
    <t>17922913291</t>
  </si>
  <si>
    <t>Insourcing Model</t>
  </si>
  <si>
    <t>Published Total</t>
  </si>
  <si>
    <t>Sum of Forecast</t>
  </si>
  <si>
    <t>Blend360 LLC</t>
  </si>
  <si>
    <t>Whitegate Capital Partners, Inc. (Consolidated)</t>
  </si>
  <si>
    <t>MJE | Intercompany Elimination</t>
  </si>
  <si>
    <t>June 1, 2024 - June 30, 2024</t>
  </si>
  <si>
    <t>Subsidiary</t>
  </si>
  <si>
    <t>Paired Subsidiary</t>
  </si>
  <si>
    <t>Elimination Subsidiary: Name</t>
  </si>
  <si>
    <t>Source Transaction</t>
  </si>
  <si>
    <t>Exchange Rate (Line)</t>
  </si>
  <si>
    <t>Source Trans Type</t>
  </si>
  <si>
    <t>Source Trans Date</t>
  </si>
  <si>
    <t>Account: Number</t>
  </si>
  <si>
    <t>Source Trans Account</t>
  </si>
  <si>
    <t>Source Trans Amount (Trans Currency)</t>
  </si>
  <si>
    <t>Source Trans Currency</t>
  </si>
  <si>
    <t>Source Trans Amount (Base Currency)</t>
  </si>
  <si>
    <t>Subsidiary Base Currency</t>
  </si>
  <si>
    <t>Consolidated Exchange Rate</t>
  </si>
  <si>
    <t>Elimination JE</t>
  </si>
  <si>
    <t>Elimination JE Date</t>
  </si>
  <si>
    <t>Elimination JE Amount</t>
  </si>
  <si>
    <t>Elimination Subsidiary Currency</t>
  </si>
  <si>
    <t>Source Line: Description</t>
  </si>
  <si>
    <t>futureproofAI, Inc</t>
  </si>
  <si>
    <t>xElimination Blend360</t>
  </si>
  <si>
    <t>41171</t>
  </si>
  <si>
    <t>411170</t>
  </si>
  <si>
    <t>Interco - Solutions Revenue</t>
  </si>
  <si>
    <t>USD</t>
  </si>
  <si>
    <t>1.0</t>
  </si>
  <si>
    <t>44333</t>
  </si>
  <si>
    <t>Retainer Revenue Recognition</t>
  </si>
  <si>
    <t>Montevideo Labs</t>
  </si>
  <si>
    <t>2209</t>
  </si>
  <si>
    <t>Bill</t>
  </si>
  <si>
    <t>512120</t>
  </si>
  <si>
    <t>Interco - Data Engineering COGS</t>
  </si>
  <si>
    <t>417 Franklin Templeton : 834 Franklin Templeton - PMO+Engineering Tiger Team</t>
  </si>
  <si>
    <t>690 Senior Software Engineer - JLO Senior Software Developer - AG Senior Software Engineer - EG June 2024</t>
  </si>
  <si>
    <t>42996</t>
  </si>
  <si>
    <t>411120</t>
  </si>
  <si>
    <t>Interco - Data Engineering Revenue</t>
  </si>
  <si>
    <t>UYU</t>
  </si>
  <si>
    <t>0.025371357608804</t>
  </si>
  <si>
    <t>Dish Network: 1: Dish - Integrated Data + Martech solution Servicios exonerados de IRAE segun literal S articulo 52 Titulo 4 related to invoice  A2220</t>
  </si>
  <si>
    <t>Engagement Factory UK</t>
  </si>
  <si>
    <t>GB24036</t>
  </si>
  <si>
    <t>512180</t>
  </si>
  <si>
    <t>Interco - CX COGS</t>
  </si>
  <si>
    <t>176 Amperity : 449 Premium Services POD</t>
  </si>
  <si>
    <t>Blend360 : Amperity Premium Services Pod_R1 For time worked May 2024</t>
  </si>
  <si>
    <t>GB24037</t>
  </si>
  <si>
    <t>Forthpoint</t>
  </si>
  <si>
    <t>39755</t>
  </si>
  <si>
    <t>GBP</t>
  </si>
  <si>
    <t>1.266370848375316</t>
  </si>
  <si>
    <t>Accrue Francois Morrisons CDP May 24</t>
  </si>
  <si>
    <t>Engagement Factory BV Netherlands</t>
  </si>
  <si>
    <t>Engagement Factory UAE</t>
  </si>
  <si>
    <t>xElimination Park Investments</t>
  </si>
  <si>
    <t>40090</t>
  </si>
  <si>
    <t>EUR</t>
  </si>
  <si>
    <t>44329</t>
  </si>
  <si>
    <t>Transfer pricing adjustment 2023</t>
  </si>
  <si>
    <t>40147</t>
  </si>
  <si>
    <t>Park Investments</t>
  </si>
  <si>
    <t>40363</t>
  </si>
  <si>
    <t>1.08492</t>
  </si>
  <si>
    <t>910300</t>
  </si>
  <si>
    <t>Intercompany - All Entities Interco Interest Income/Expenses</t>
  </si>
  <si>
    <t>May 2024 Adj IC Loan Due from Park to Blend 360</t>
  </si>
  <si>
    <t>1.074556703492196</t>
  </si>
  <si>
    <t>40364</t>
  </si>
  <si>
    <t>1.07058</t>
  </si>
  <si>
    <t>IC Loan Due from Park to Blend 360</t>
  </si>
  <si>
    <t>40366</t>
  </si>
  <si>
    <t>1.26865</t>
  </si>
  <si>
    <t>Blend-FP ST loan interest accrual</t>
  </si>
  <si>
    <t>40367</t>
  </si>
  <si>
    <t>1.08281</t>
  </si>
  <si>
    <t>IC Loan Due from EF BV to Blend 360</t>
  </si>
  <si>
    <t>40368</t>
  </si>
  <si>
    <t>Jun24- Blend-FP Interest Accrual related to LT GBP305K loan to purchase furniture term 12/31/21/22-12/15/2027</t>
  </si>
  <si>
    <t>41065</t>
  </si>
  <si>
    <t>411110</t>
  </si>
  <si>
    <t>Interco - Insourcing Services Revenue</t>
  </si>
  <si>
    <t>1.267959031852708</t>
  </si>
  <si>
    <t>386 ICC in Engagement Factory UK Represents Represents Blend360 : 654 AmEx - BTS</t>
  </si>
  <si>
    <t>Amex BTS IC rev reclass June</t>
  </si>
  <si>
    <t>41066</t>
  </si>
  <si>
    <t>411180</t>
  </si>
  <si>
    <t>Interco - CX Revenue</t>
  </si>
  <si>
    <t>386 ICC in Engagement Factory UK Represents Represents Blend360 : 1126 Amperity Premium Services Pod_R1</t>
  </si>
  <si>
    <t>Amperity Doc Martens $4928 and TUI $5104 IC rev reclass June</t>
  </si>
  <si>
    <t>41067</t>
  </si>
  <si>
    <t>402 ICC in Forth Point Represents Blend360 : 1019 Legrand - Cablofil Managed Service Level Agreement</t>
  </si>
  <si>
    <t>Legrand IC rev reclass June</t>
  </si>
  <si>
    <t>411130</t>
  </si>
  <si>
    <t>Interco - Business Intelligence Revenue</t>
  </si>
  <si>
    <t>411150</t>
  </si>
  <si>
    <t>Interco - AI Consulting Revenue</t>
  </si>
  <si>
    <t>futureproofAI LTD</t>
  </si>
  <si>
    <t>41068</t>
  </si>
  <si>
    <t>440 ICC in Forth Point Represents FutureproofAI : 1020 British Telecom - Delivery Lead 2024</t>
  </si>
  <si>
    <t>BT (FPAI) IC rev reclass May</t>
  </si>
  <si>
    <t>440 ICC in Forth Point Represents FutureproofAI : 1224 British Telecom - Lead Data Engineer - Buddhi de Seram</t>
  </si>
  <si>
    <t>440 ICC in Forth Point Represents FutureproofAI : 1137 British Telecom - IDC resource Anirudh</t>
  </si>
  <si>
    <t>440 ICC in Forth Point Represents FutureproofAI : 1151 British Telecom - Technical BA - Rhiannon</t>
  </si>
  <si>
    <t>440 ICC in Forth Point Represents FutureproofAI : 1091 British Telecom - IDC resource Chaitanya</t>
  </si>
  <si>
    <t>41092</t>
  </si>
  <si>
    <t>512110</t>
  </si>
  <si>
    <t>Interco - Insourcing Services COGS</t>
  </si>
  <si>
    <t>accrue James Ford COGS for June 2024 (not yet billed)</t>
  </si>
  <si>
    <t>41167</t>
  </si>
  <si>
    <t>41169</t>
  </si>
  <si>
    <t>Blend360 International Holdings, LLC</t>
  </si>
  <si>
    <t>Blend360 India Limited</t>
  </si>
  <si>
    <t>xElimination Blend International</t>
  </si>
  <si>
    <t>42429</t>
  </si>
  <si>
    <t>512190</t>
  </si>
  <si>
    <t>Interco - Intercompany MarkUp COGS</t>
  </si>
  <si>
    <t>44332</t>
  </si>
  <si>
    <t>to record INV00089 India - Blend</t>
  </si>
  <si>
    <t>82.6</t>
  </si>
  <si>
    <t>411190</t>
  </si>
  <si>
    <t>Interco - Intercompany MarkUp Rev</t>
  </si>
  <si>
    <t>INR</t>
  </si>
  <si>
    <t>0.011996564807627</t>
  </si>
  <si>
    <t>42687</t>
  </si>
  <si>
    <t>Jun24 India recharge to BV for employee cost related to Client Ferrero (EF)  project Offshore Business Insights Support - Employee K, SIDDHARTHA billable Hrs 160</t>
  </si>
  <si>
    <t>Jun24 India recharge to BV for employee cost related to Client Ferrero (EF)  project Offshore Business Insights Support - Employee RAMESH, LOKESH billable Hrs 184</t>
  </si>
  <si>
    <t>Jun24 India recharge to BV for employee cost related to Client Ferrero (EF)  project Offshore Business Insights Support - Employee REDDY, HARSHA billable Hrs 128</t>
  </si>
  <si>
    <t>Jun24 India recharge to BV for employee cost related to Client Ferrero (EF)  project MUSST APAC-MEA Reporting Maintenance - Employee K, SIDDHARTHA billable Hrs 8</t>
  </si>
  <si>
    <t>Jun24 India recharge to BV for employee cost related to Client Ferrero (EF)  project MUSST APAC-MEA Reporting Maintenance - Employee RAMESH, LOKESH billable Hrs 8</t>
  </si>
  <si>
    <t>Jun24 India recharge to BV for employee cost related to Client Ferrero (EF)  project MUSST APAC-MEA Reporting Maintenance - Employee VEMULAPALLI, HARINI billable Hrs 16</t>
  </si>
  <si>
    <t>0.93342792</t>
  </si>
  <si>
    <t>512130</t>
  </si>
  <si>
    <t>Interco - Business Intelligence COGS</t>
  </si>
  <si>
    <t>42688</t>
  </si>
  <si>
    <t>June24 India recharge to FPAI for employee cost related Client ICC India representing FPAI project British Telecom - Qlik Development project British Telecom - Qlik Development User BOINPALLY, ANIRUDH RAO billable Hrs 152</t>
  </si>
  <si>
    <t>June24 India recharge to FPAI for employee cost related Client ICC India representing FPAI project British Telecom - Qlik Development project British Telecom - Qlik Development User PADALA, CHAITANYA billable Hrs 148</t>
  </si>
  <si>
    <t>0.79091398</t>
  </si>
  <si>
    <t>1.264368564287904</t>
  </si>
  <si>
    <t>42714</t>
  </si>
  <si>
    <t>Accrue IDC cost on FPAI BT June</t>
  </si>
  <si>
    <t>42715</t>
  </si>
  <si>
    <t>GB24045</t>
  </si>
  <si>
    <t>200101</t>
  </si>
  <si>
    <t>- No Department -</t>
  </si>
  <si>
    <t>Interco Accounts Payable</t>
  </si>
  <si>
    <t>44282</t>
  </si>
  <si>
    <t>ICV in Blend 360 LLC  Represents Engagement Factory UK</t>
  </si>
  <si>
    <t>AmEx BTS (James Ford), 2024-06</t>
  </si>
  <si>
    <t>2217</t>
  </si>
  <si>
    <t>ICV in Blend 360 LLC Represents Montevideo Labs</t>
  </si>
  <si>
    <t>Product Owner - IO June 2024</t>
  </si>
  <si>
    <t>174 Comcast Corporation : 948 Comcast: 2024 Loyalty and Rewards Pod</t>
  </si>
  <si>
    <t>679 Product Owner - IO June 2024</t>
  </si>
  <si>
    <t>42722</t>
  </si>
  <si>
    <t>411100</t>
  </si>
  <si>
    <t>Interco - Data Science Revenue</t>
  </si>
  <si>
    <t>Franklin Templeton - June '24 revenues</t>
  </si>
  <si>
    <t>2207</t>
  </si>
  <si>
    <t>Data Scientist June 2024</t>
  </si>
  <si>
    <t>512100</t>
  </si>
  <si>
    <t>Interco - Data Science COGS</t>
  </si>
  <si>
    <t>218 The Blackstone Group : 943 Blackstone - DS Retainer 2024 H1</t>
  </si>
  <si>
    <t>678 Data Scientist June 2024</t>
  </si>
  <si>
    <t>2208</t>
  </si>
  <si>
    <t>Software Development - Senior - PM June 2024</t>
  </si>
  <si>
    <t>2220</t>
  </si>
  <si>
    <t>Project Manager - SH VP Engineering - VS June 2024</t>
  </si>
  <si>
    <t>613900</t>
  </si>
  <si>
    <t>Interco Payroll Recharge/Refund</t>
  </si>
  <si>
    <t>688 Project Manager - SH VP Engineering - VS June 2024</t>
  </si>
  <si>
    <t>2215</t>
  </si>
  <si>
    <t>Sr Business Intelligence Analyst - RN June 2024</t>
  </si>
  <si>
    <t>2216</t>
  </si>
  <si>
    <t>Software Development - Senior - JAM  Software Developer - LM Software Developer - MFM June 2024</t>
  </si>
  <si>
    <t>450 Know Your Cross : 914 Data Ecosystem Assessment and Bug Fix</t>
  </si>
  <si>
    <t>689 Software Development - Senior - JAM  Software Developer - LM Software Developer - MFM June 2024</t>
  </si>
  <si>
    <t>450 Know Your Cross : 1077 Monthly retainer - 12 months engagement</t>
  </si>
  <si>
    <t>2210</t>
  </si>
  <si>
    <t>Business Intelligence Analyst - MT June 2024</t>
  </si>
  <si>
    <t>2218</t>
  </si>
  <si>
    <t>Lead Data Scientist - LE Software Engineer - JIG Sr Data Scientist - KT June 2024</t>
  </si>
  <si>
    <t>681 Lead Data Scientist - LE Software Engineer - JIG Sr Data Scientist - KT June 2024</t>
  </si>
  <si>
    <t>Senior Software Engineer - JLO Senior Software Developer - AG Senior Software Engineer - EG June 2024</t>
  </si>
  <si>
    <t>417 Franklin Templeton : 1062 Franklin Templeton - Tiger Team 2</t>
  </si>
  <si>
    <t>2206</t>
  </si>
  <si>
    <t>Marketing Scientist - JA June 2024</t>
  </si>
  <si>
    <t>2214</t>
  </si>
  <si>
    <t>VP Engineering - VS June 2024</t>
  </si>
  <si>
    <t>2213</t>
  </si>
  <si>
    <t>Software Developer - ES June 2024</t>
  </si>
  <si>
    <t>2219</t>
  </si>
  <si>
    <t>Data Scientist - NV Software Development - Senior - JN June 2024</t>
  </si>
  <si>
    <t>682 Data Scientist - NV Software Development - Senior - JN June 2024</t>
  </si>
  <si>
    <t>2212</t>
  </si>
  <si>
    <t>Software Development - Senior - SM Software Developer - BE June 2024</t>
  </si>
  <si>
    <t>280 NBCU : 784 Wingspan 2.0</t>
  </si>
  <si>
    <t>LinkedIn Measurement Experimentation Support (Zaid) Servicios exonerados de IRAE segun literal S articulo 52 Titulo 4 related to invoice  A2206</t>
  </si>
  <si>
    <t>Blackstone - DS Retainer 2024 H1 Servicios exonerados de IRAE segun literal S articulo 52 Titulo 4 related to invoice  A2207</t>
  </si>
  <si>
    <t>Cornerstone Building - Forecasting Tool Build Servicios exonerados de IRAE segun literal S articulo 52 Titulo 4 related to invoice  A2208</t>
  </si>
  <si>
    <t>Franklin Templeton - PMO+Engineering Tiger Team Servicios exonerados de IRAE segun literal S articulo 52 Titulo 4 related to invoice  A2209</t>
  </si>
  <si>
    <t>Franklin Templeton - Tiger Team 2 Servicios exonerados de IRAE segun literal S articulo 52 Titulo 4 related to invoice  A2209</t>
  </si>
  <si>
    <t>Franklin Templeton - Vasu POC Team Servicios exonerados de IRAE segun literal S articulo 52 Titulo 4 related to invoice  A2209</t>
  </si>
  <si>
    <t>UDX: Digital Analytics - FTE Support Servicios exonerados de IRAE segun literal S articulo 52 Titulo 4 related to invoice  A2210</t>
  </si>
  <si>
    <t>NBCU: AWB 2.0 Pod 1H 2024 Extension Servicios exonerados de IRAE segun literal S articulo 52 Titulo 4 related to invoice  A2212</t>
  </si>
  <si>
    <t>NBCU: Wingspan 2.0 Hypercare Extension 2 Servicios exonerados de IRAE segun literal S articulo 52 Titulo 4 related to invoice  A2212</t>
  </si>
  <si>
    <t>Walmart - FY25 Marketing Advanced Analytics Retainer Servicios exonerados de IRAE segun literal S articulo 52 Titulo 4 related to invoice  A2213</t>
  </si>
  <si>
    <t>CD&amp;R - MCC - MDM Discovery &amp; Data Strategy Audit Servicios exonerados de IRAE segun literal S articulo 52 Titulo 4 related to invoice  A2214</t>
  </si>
  <si>
    <t>GoodRx - Incremental BI Support Servicios exonerados de IRAE segun literal S articulo 52 Titulo 4 related to invoice  A2215</t>
  </si>
  <si>
    <t>Know Your Cross - Data Ecosystem Assessment and Bug Fix Servicios exonerados de IRAE segun literal S articulo 52 Titulo 4 related to invoice  A2216</t>
  </si>
  <si>
    <t>Know Your Cross: Data Ecosystem Assessment and Bug Fix Servicios exonerados de IRAE segun literal S articulo 52 Titulo 4 related to invoice  A2216</t>
  </si>
  <si>
    <t>Know Your Cross - Monthly retainer - 12 months engagement Servicios exonerados de IRAE segun literal S articulo 52 Titulo 4 related to invoice  A2216</t>
  </si>
  <si>
    <t>Comcast: 2024 Loyalty and Rewards Pod Servicios exonerados de IRAE segun literal S articulo 52 Titulo 4 related to invoice  A2217</t>
  </si>
  <si>
    <t>CVS: MGE/PMH/GPT 2024 Team Servicios exonerados de IRAE segun literal S articulo 52 Titulo 4 related to invoice  A2218</t>
  </si>
  <si>
    <t>CVS: Retail Analytics DS and BI - 2024 Servicios exonerados de IRAE segun literal S articulo 52 Titulo 4 related to invoice  A2218</t>
  </si>
  <si>
    <t>CVS: RX Supply Chain DS (Halil) Servicios exonerados de IRAE segun literal S articulo 52 Titulo 4 related to invoice  A2218</t>
  </si>
  <si>
    <t>CVS: Foundry Targeting - Alpesh FED Servicios exonerados de IRAE segun literal S articulo 52 Titulo 4 related to invoice  A2218</t>
  </si>
  <si>
    <t>CVS: Foundry--FED Harleen Servicios exonerados de IRAE segun literal S articulo 52 Titulo 4 related to invoice  A2218</t>
  </si>
  <si>
    <t>Wyndham - Guest Analytics Retainer Servicios exonerados de IRAE segun literal S articulo 52 Titulo 4 related to invoice  A2219</t>
  </si>
  <si>
    <t>Project Management Servicios exonerados de IRAE segun literal S articulo 52 Titulo 4 related to invoice  A2220</t>
  </si>
  <si>
    <t>Adtalem Global Education (Walden): Business Development - Existing Servicios exonerados de IRAE segun literal S articulo 52 Titulo 4 related to invoice  A2220</t>
  </si>
  <si>
    <t>Business Development - Partnerships / Meetings (Non-Client) Servicios exonerados de IRAE segun literal S articulo 52 Titulo 4 related to invoice  A2220</t>
  </si>
  <si>
    <t>Meetings (Non-Client) Servicios exonerados de IRAE segun literal S articulo 52 Titulo 4 related to invoice  A2220</t>
  </si>
  <si>
    <t>Project Management - Training / Career Development Servicios exonerados de IRAE segun literal S articulo 52 Titulo 4 related to invoice  A2220</t>
  </si>
  <si>
    <t>Training / Career Development Servicios exonerados de IRAE segun literal S articulo 52 Titulo 4 related to invoice  A2220</t>
  </si>
  <si>
    <t>futureproofAI India Private Limited</t>
  </si>
  <si>
    <t>xElimination futureproofAI Holdings, Inc.</t>
  </si>
  <si>
    <t>43112</t>
  </si>
  <si>
    <t>83.37</t>
  </si>
  <si>
    <t>411111</t>
  </si>
  <si>
    <t>Interco - FPAI Revenue</t>
  </si>
  <si>
    <t>0.011996600788951</t>
  </si>
  <si>
    <t>44335</t>
  </si>
  <si>
    <t>Jun24 - FPAI India Interco with FPAI Inc Bill #1044</t>
  </si>
  <si>
    <t>512111</t>
  </si>
  <si>
    <t>Interco - FPAI Interco COGS</t>
  </si>
  <si>
    <t>43111</t>
  </si>
  <si>
    <t>105.42</t>
  </si>
  <si>
    <t>Jun24 - FPAI India Interco with FPAI UK LTD Bill #1045</t>
  </si>
  <si>
    <t>Blend360 Canada</t>
  </si>
  <si>
    <t>43443</t>
  </si>
  <si>
    <t>CAD</t>
  </si>
  <si>
    <t>0.73089364891</t>
  </si>
  <si>
    <t>Canada Intercompany 8% MarkUp Rev. Recognition for current month</t>
  </si>
  <si>
    <t>0.73112776</t>
  </si>
  <si>
    <t>43453</t>
  </si>
  <si>
    <t>43455</t>
  </si>
  <si>
    <t>Franklin Templeton - June '24 FP revenues</t>
  </si>
  <si>
    <t>1.26436</t>
  </si>
  <si>
    <t>43864</t>
  </si>
  <si>
    <t>Jun24 - FPAI UK LTD Interco with FPAI Inc Bill #1196</t>
  </si>
  <si>
    <t>1.265582</t>
  </si>
  <si>
    <t>1493</t>
  </si>
  <si>
    <t>ICV in Blend 360 LLC Represents futureproofAI, Inc.</t>
  </si>
  <si>
    <t>Hours Implementation 05/31/2024</t>
  </si>
  <si>
    <t>1487</t>
  </si>
  <si>
    <t>Discovery Hours Implementation 04/30/2024</t>
  </si>
  <si>
    <t>44136</t>
  </si>
  <si>
    <t>Jun24 Interco Rev. Recognition FPAI Inc - Blend - 1225 - Verizon - Turing - Personalization Phase 2</t>
  </si>
  <si>
    <t>512170</t>
  </si>
  <si>
    <t>Interco - Solutions COGS</t>
  </si>
  <si>
    <t>44137</t>
  </si>
  <si>
    <t>890 CVS Health : Analytics NBA Pega POC</t>
  </si>
  <si>
    <t>170 CVS Health : 890 Analytics NBA Pega POC</t>
  </si>
  <si>
    <t>Amts billed to BlendUS - Inv 1500</t>
  </si>
  <si>
    <t>44150</t>
  </si>
  <si>
    <t>1245 CVS Health : Pega/FPAI Decisioning</t>
  </si>
  <si>
    <t>44152</t>
  </si>
  <si>
    <t>1183 The William Carter Company : Carter's - Pega phase 1 implementation cx strategy</t>
  </si>
  <si>
    <t>Amts billed to BlendUS - Inv 1493 - Implementation</t>
  </si>
  <si>
    <t>44216</t>
  </si>
  <si>
    <t>FPAI - FP Interco related to JE 42714</t>
  </si>
  <si>
    <t>44277</t>
  </si>
  <si>
    <t>512150</t>
  </si>
  <si>
    <t>Interco - AI Consulting COGS</t>
  </si>
  <si>
    <t>FPAI - FP Interco related to JE 41068</t>
  </si>
  <si>
    <t>Financial Row</t>
  </si>
  <si>
    <t>NS ID Lookup</t>
  </si>
  <si>
    <t>32578</t>
  </si>
  <si>
    <t>572819</t>
  </si>
  <si>
    <t>48168</t>
  </si>
  <si>
    <t>839551</t>
  </si>
  <si>
    <t>32579</t>
  </si>
  <si>
    <t>572820</t>
  </si>
  <si>
    <t>48167</t>
  </si>
  <si>
    <t>839550</t>
  </si>
  <si>
    <t>Data Science &amp; Insights</t>
  </si>
  <si>
    <t>51595</t>
  </si>
  <si>
    <t>898556</t>
  </si>
  <si>
    <t>ICC 1364 ICC in Forth Point Represents Blend360 : Franklin Templeton - Vasu POC Team</t>
  </si>
  <si>
    <t>Reclass F. Templeton to IC July revenues related to bill SC24122</t>
  </si>
  <si>
    <t>51596</t>
  </si>
  <si>
    <t>898557</t>
  </si>
  <si>
    <t>ICC 939 Walmart : Walmart - FY25 Marketing Advanced Analytics Retainer</t>
  </si>
  <si>
    <t>Reclass Walmart to IC Aug revenues</t>
  </si>
  <si>
    <t>51844</t>
  </si>
  <si>
    <t>901789</t>
  </si>
  <si>
    <t>ICC 867 CVS Health : Retail Analytics DS and BI - 2024</t>
  </si>
  <si>
    <t>CVS: Retail Analytics DS and BI - 2024 Servicios exonerados de IRAE segun literal S articulo 52 Titulo 4 related to invoice  A2312</t>
  </si>
  <si>
    <t>52158</t>
  </si>
  <si>
    <t>912617</t>
  </si>
  <si>
    <t>ICC 943 The Blackstone Group : Blackstone - DS Retainer 2024 H1</t>
  </si>
  <si>
    <t>Blackstone - DS Retainer 2024 H1 Servicios exonerados de IRAE segun literal S articulo 52 Titulo 4 related to invoice  A2306</t>
  </si>
  <si>
    <t>ICC 1040 CVS Health : MGE/PMH/GPT 2024 Team</t>
  </si>
  <si>
    <t>CVS: MGE/PMH/GPT 2024 Team Servicios exonerados de IRAE segun literal S articulo 52 Titulo 4 related to invoice  A2312</t>
  </si>
  <si>
    <t>52164</t>
  </si>
  <si>
    <t>913917</t>
  </si>
  <si>
    <t>TopSide Management Book Elim  from Elim JE 52153</t>
  </si>
  <si>
    <t>ICC 1178 CVS Health : RX Supply Chain DS (Halil)</t>
  </si>
  <si>
    <t>CVS: RX Supply Chain DS (Halil) Servicios exonerados de IRAE segun literal S articulo 52 Titulo 4 related to invoice  A2312</t>
  </si>
  <si>
    <t>ICC 1051 Wyndham Hotels and Resorts : Wyndham - Guest Analytics Retainer</t>
  </si>
  <si>
    <t>Wyndham - Guest Analytics Retainer Servicios exonerados de IRAE segun literal S articulo 52 Titulo 4 related to invoice  A2303</t>
  </si>
  <si>
    <t>ICC 806 LinkedIn Corporation : LinkedIn Measurement Experimentation Support (Zaid)</t>
  </si>
  <si>
    <t>Walmart - FY25 Marketing Advanced Analytics Retainer Servicios exonerados de IRAE segun literal S articulo 52 Titulo 4 related to invoice  A2314</t>
  </si>
  <si>
    <t>ICC 880 NBCU : AWB 2.0 Pod 1H 2024 Extension</t>
  </si>
  <si>
    <t>NBCU: AWB 2.0 Pod 1H 2024 Extension Servicios exonerados de IRAE segun literal S articulo 52 Titulo 4 related to invoice  A2313</t>
  </si>
  <si>
    <t>ICC 1222 Franklin Templeton : Franklin Templeton - Vasu POC Team</t>
  </si>
  <si>
    <t>Franklin Templeton - Vasu POC Team Servicios exonerados de IRAE segun literal S articulo 52 Titulo 4 related to invoice  A2309</t>
  </si>
  <si>
    <t>LinkedIn Measurement Experimentation Support (Zaid) FY2025H1 Servicios exonerados de IRAE segun literal S articulo 52 Titulo 4 related to invoice  A2305</t>
  </si>
  <si>
    <t>51590</t>
  </si>
  <si>
    <t>898451</t>
  </si>
  <si>
    <t>ICC 654 ICC in Engagement Factory UK Represents Represents Blend360 : AmEx - BTS</t>
  </si>
  <si>
    <t>Amex BTS IC rev reclass Aug</t>
  </si>
  <si>
    <t>51999</t>
  </si>
  <si>
    <t>906335</t>
  </si>
  <si>
    <t>ICC 1245 CVS Health : Pega/FPAI Decisioning</t>
  </si>
  <si>
    <t>Pega/FPAI Decisioning Invoice 1515</t>
  </si>
  <si>
    <t>52012</t>
  </si>
  <si>
    <t>906549</t>
  </si>
  <si>
    <t>Aug24 - FPAI India Interco with FPAI UK LTD Bill #1050</t>
  </si>
  <si>
    <t>ICC 1183 The William Carter Company : Carter's - Pega phase 1 implementation cx strategy</t>
  </si>
  <si>
    <t>52165</t>
  </si>
  <si>
    <t>913918</t>
  </si>
  <si>
    <t>TopSide Management Book Elim fromElim JE 52156</t>
  </si>
  <si>
    <t>52002</t>
  </si>
  <si>
    <t>906536</t>
  </si>
  <si>
    <t>1183 Carter's : Carter's - Pega phase 1 implementation cx strategy bill 1514</t>
  </si>
  <si>
    <t>52004</t>
  </si>
  <si>
    <t>906540</t>
  </si>
  <si>
    <t>Aug24 - FPAI UK LTD Interco with FPAI Inc Bill #1202</t>
  </si>
  <si>
    <t>52159</t>
  </si>
  <si>
    <t>913810</t>
  </si>
  <si>
    <t>51998</t>
  </si>
  <si>
    <t>906334</t>
  </si>
  <si>
    <t>Aug24 - FPAI India Interco with FPAI Inc Bill #1049 &amp; under bill from July</t>
  </si>
  <si>
    <t>51624</t>
  </si>
  <si>
    <t>901288</t>
  </si>
  <si>
    <t>Reclass Wyndham to IC Aug revenues</t>
  </si>
  <si>
    <t>51593</t>
  </si>
  <si>
    <t>898554</t>
  </si>
  <si>
    <t>ICC 1019 ICC in Forth Point Represents Blend360 : Legrand - Cablofil Managed Service Level Agreement</t>
  </si>
  <si>
    <t>Legrand IC rev reclass August</t>
  </si>
  <si>
    <t>51594</t>
  </si>
  <si>
    <t>898555</t>
  </si>
  <si>
    <t>ICC 1151 ICC in Forth Point Represents FutureproofAI : British Telecom - Technical BA - Rhiannon</t>
  </si>
  <si>
    <t>BT (FPAI) IC rev reclass August</t>
  </si>
  <si>
    <t>Reclass F. Templeton to IC Aug revenues related to bill SC24140</t>
  </si>
  <si>
    <t>ICC 1268 Dish : 2: Dish - Integrated Data + Martech solution</t>
  </si>
  <si>
    <t>2: Dish - Integrated Data + Martech solution Servicios exonerados de IRAE segun literal S articulo 52 Titulo 4 related to invoice  A2308</t>
  </si>
  <si>
    <t>ICC 834 Franklin Templeton : Franklin Templeton - PMO+Engineering Tiger Team</t>
  </si>
  <si>
    <t>ICC 1077 Know Your Cross : Monthly retainer - 6 months engagement</t>
  </si>
  <si>
    <t>Know Your Cross: Monthly retainer - 6 months engagement Servicios exonerados de IRAE segun literal S articulo 52 Titulo 4 related to invoice  A2307</t>
  </si>
  <si>
    <t>ICC 1202 Hyatt : Hyatt - GenAI Implementation</t>
  </si>
  <si>
    <t>ICC 1203 CVS Health : Foundry--FED Harleen</t>
  </si>
  <si>
    <t>ICC 1262 Under Armour : Under Armour - Analytics POD</t>
  </si>
  <si>
    <t>Under Armour - Analytics POD Servicios exonerados de IRAE segun literal S articulo 52 Titulo 4 related to invoice  A2301</t>
  </si>
  <si>
    <t>52100</t>
  </si>
  <si>
    <t>912006</t>
  </si>
  <si>
    <t>ICC 1166 ICC in Montevideo represents Blend360 : Fedefarma: Landing Zone Assessment &amp; Recommendation Phase</t>
  </si>
  <si>
    <t>Record IC Bill A 2249</t>
  </si>
  <si>
    <t>52154</t>
  </si>
  <si>
    <t>913412</t>
  </si>
  <si>
    <t>ICC 1343 FEDERACIÃ“ FARMACÃˆUTICA, S.C.C.L : Landing Zone Implementation Phase</t>
  </si>
  <si>
    <t>ICC 1333 NBCU : Prism (Wingspan) 2.0 Phase 2</t>
  </si>
  <si>
    <t>ICC 895 Comcast Corporation : Comcast: 2024 Loyalty and Rewards Pod</t>
  </si>
  <si>
    <t>Franklin Templeton - PMO+Engineering Tiger Team Servicios exonerados de IRAE segun literal S articulo 52 Titulo 4 related to invoice  A2309</t>
  </si>
  <si>
    <t>Comcast: 2024 Loyalty and Rewards Pod Servicios exonerados de IRAE segun literal S articulo 52 Titulo 4 related to invoice  A2310</t>
  </si>
  <si>
    <t>CVS: Foundry--FED Harleen Servicios exonerados de IRAE segun literal S articulo 52 Titulo 4 related to invoice  A2312</t>
  </si>
  <si>
    <t>ICC 1312 Franklin Templeton : Franklin Templeton - Tiger Teams Renewal (July - Sept)</t>
  </si>
  <si>
    <t>ICC 1350 CVS Health : Personalization Future State--Francis</t>
  </si>
  <si>
    <t>Personalization Future State--Francis Servicios exonerados de IRAE segun literal S articulo 52 Titulo 4 related to invoice  A2312</t>
  </si>
  <si>
    <t>51874</t>
  </si>
  <si>
    <t>902725</t>
  </si>
  <si>
    <t>FedeFarma: Landing Zone Implementation Phase Servicios exonerados de IRAE segun literal S articulo 52 Titulo 4 related to invoice  A2296</t>
  </si>
  <si>
    <t>Hyatt - GenAI Implementation Servicios exonerados de IRAE segun literal S articulo 52 Titulo 4 related to invoice  A2302</t>
  </si>
  <si>
    <t>ICC 1225 ICC in Blend Represents FPAI Inc (OA) : Verizon: Turing- Personalization Phase 2 Capacity Service</t>
  </si>
  <si>
    <t>49289</t>
  </si>
  <si>
    <t>888244</t>
  </si>
  <si>
    <t>15772947813</t>
  </si>
  <si>
    <t>52163</t>
  </si>
  <si>
    <t>913916</t>
  </si>
  <si>
    <t>TopSide Management Book Elim from Elim JE 52151</t>
  </si>
  <si>
    <t>NBCU: Prism (Wingspan) 2.0 Engineering Team Extension Servicios exonerados de IRAE segun literal S articulo 52 Titulo 4 related to invoice  A2313</t>
  </si>
  <si>
    <t>ICC 1204 CVS Health : Foundry Targeting - Alpesh FED</t>
  </si>
  <si>
    <t>CVS: Foundry Targeting - Alpesh FED Servicios exonerados de IRAE segun literal S articulo 52 Titulo 4 related to invoice  A2312</t>
  </si>
  <si>
    <t>Franklin Templeton - Tiger Teams Renewal (July - Sept) Servicios exonerados de IRAE segun literal S articulo 52 Titulo 4 related to invoice  A2309</t>
  </si>
  <si>
    <t>ICC 1091 ICC in Forth Point Represents FutureproofAI : British Telecom - IDC resource Chaitanya</t>
  </si>
  <si>
    <t>ICC 1115 ICC in Montevideo represents Blend360 : UDX: Digital Analytics - FTE Support</t>
  </si>
  <si>
    <t>49315</t>
  </si>
  <si>
    <t>889371</t>
  </si>
  <si>
    <t>ICC 782 ICC India representing FPAI : British Telecom - Qlik Development</t>
  </si>
  <si>
    <t>Aug24 India recharge to FPAI for employee cost related Client ICC India representing FPAI project British Telecom - Qlik Development project British Telecom - Qlik Development User PADALA, CHAITANYA billable Hrs 153</t>
  </si>
  <si>
    <t>49311</t>
  </si>
  <si>
    <t>889366</t>
  </si>
  <si>
    <t>ICC 768 Soremartec S.A. : MUSST APAC-MEA Reporting Maintenance</t>
  </si>
  <si>
    <t>Aug24 India recharge to BV for employee cost related to Client Ferrero (EF)  project MUSST APAC-MEA Reporting Maintenance - Employee RAMESH, LOKESH billable Hrs 16</t>
  </si>
  <si>
    <t>ICC 1244 GoodRx : GoodRx - Incremental BI Support</t>
  </si>
  <si>
    <t>ICC 770 Soremartec S.A. : P1 Africa-Levant Reports Ongoing</t>
  </si>
  <si>
    <t>Aug24 India recharge to BV for employee cost related to Client Ferrero (EF)  project P1 Africa-Levant Reports Ongoing - Employee VEMULAPALLI, HARINI billable Hrs 15</t>
  </si>
  <si>
    <t>ICC 1007 Soremartec S.A. : Offshore Business Insights Support</t>
  </si>
  <si>
    <t>Aug24 India recharge to BV for employee cost related to Client Ferrero (EF)  project Offshore Business Insights Support - Employee VEMULAPALLI, HARINI billable Hrs 8</t>
  </si>
  <si>
    <t>Aug24 India recharge to BV for employee cost related to Client Ferrero (EF)  project P1 Africa-Levant Reports Ongoing - Employee K, SIDDHARTHA billable Hrs 16</t>
  </si>
  <si>
    <t>Aug24 India recharge to BV for employee cost related to Client Ferrero (EF)  project Offshore Business Insights Support - Employee K, SIDDHARTHA billable Hrs 80</t>
  </si>
  <si>
    <t>Aug24 India recharge to BV for employee cost related to Client Ferrero (EF)  project Offshore Business Insights Support - Employee RAMESH, LOKESH billable Hrs 56</t>
  </si>
  <si>
    <t>Aug24 India recharge to FPAI for employee cost related Client ICC India representing FPAI project British Telecom - Qlik Development project British Telecom - Qlik Development User VEDIYAPPAN, PREMANAND billable Hrs 144</t>
  </si>
  <si>
    <t>GoodRx - Incremental BI Support Servicios exonerados de IRAE segun literal S articulo 52 Titulo 4 related to invoice  A2304</t>
  </si>
  <si>
    <t>ICC 1344 Visa : Visa - Minerva dashboard automation</t>
  </si>
  <si>
    <t>UDX: Digital Analytics - FTE Support Servicios exonerados de IRAE segun literal S articulo 52 Titulo 4 related to invoice  A2311</t>
  </si>
  <si>
    <t>Visa DSX: Visa - Minerva dashboard automation Servicios exonerados de IRAE segun literal S articulo 52 Titulo 4 related to invoice  A2300</t>
  </si>
  <si>
    <t>52035</t>
  </si>
  <si>
    <t>909377</t>
  </si>
  <si>
    <t>Remove BT IDC Transactions FP-FPAI_JE51594</t>
  </si>
  <si>
    <t>Aug24 India recharge to BV for employee cost related to Client Ferrero (EF)  project MUSST APAC-MEA Reporting Maintenance - Employee REDDY, HARSHA billable Hrs 16</t>
  </si>
  <si>
    <t>Aug24 India recharge to BV for employee cost related to Client Ferrero (EF)  project Offshore Business Insights Support - Employee REDDY, HARSHA billable Hrs 88</t>
  </si>
  <si>
    <t>Aug24 India recharge to FPAI for employee cost related Client ICC India representing FPAI project British Telecom - Qlik Development project British Telecom - Qlik Development User BOINPALLY, ANIRUDH RAO billable Hrs 136</t>
  </si>
  <si>
    <t>Aug24 India recharge to BV for employee cost related to Client Ferrero (EF)  project P1 Africa-Levant Reports Ongoing - Employee RAMESH, LOKESH billable Hrs 8</t>
  </si>
  <si>
    <t>ICC 1020 ICC in Forth Point Represents FutureproofAI : British Telecom - Delivery Lead 2024</t>
  </si>
  <si>
    <t>51623</t>
  </si>
  <si>
    <t>901287</t>
  </si>
  <si>
    <t>Reclass Hyatt to IC Aug revenues</t>
  </si>
  <si>
    <t>49291</t>
  </si>
  <si>
    <t>888141</t>
  </si>
  <si>
    <t>51591</t>
  </si>
  <si>
    <t>898452</t>
  </si>
  <si>
    <t>ICC 1126 ICC in Engagement Factory UK Represents Represents Blend360 : Amperity Premium Services Pod_R1</t>
  </si>
  <si>
    <t>Amperity Doc Martens IC rev reclass Aug</t>
  </si>
  <si>
    <t>52031</t>
  </si>
  <si>
    <t>909362</t>
  </si>
  <si>
    <t>ICC 1207 Newfold : Newfold Adobe Analytics support</t>
  </si>
  <si>
    <t>May24-Aug24 India recharge to Blend  for employee cost related Client Newfold project Newfold Adobe Analytics support project Newfold Adobe Analytics support User TRIPATHAY, HARSHVARDHAN billable Hrs 432</t>
  </si>
  <si>
    <t>May24-Aug24 India recharge to Blend  for employee cost related Client Newfold project Newfold Adobe Analytics support project Newfold Adobe Analytics support User GUPTA, DEEVANSHU billable Hrs 136</t>
  </si>
  <si>
    <t>May24-Aug24 India recharge to Blend  for employee cost related Client Newfold project Newfold Adobe Analytics support project Newfold Adobe Analytics support User CHATURVEDI, KUSHAGRA billable Hrs 120</t>
  </si>
  <si>
    <t>52023</t>
  </si>
  <si>
    <t>909259</t>
  </si>
  <si>
    <t>IC Revvenue reclass for Newfold Project</t>
  </si>
  <si>
    <t>49287</t>
  </si>
  <si>
    <t>887988</t>
  </si>
  <si>
    <t>51550</t>
  </si>
  <si>
    <t>897394</t>
  </si>
  <si>
    <t>to record INV00091 India - Blen</t>
  </si>
  <si>
    <t>51908</t>
  </si>
  <si>
    <t>904122</t>
  </si>
  <si>
    <t>Revenue from DSX Projects</t>
  </si>
  <si>
    <t>49565</t>
  </si>
  <si>
    <t>890197</t>
  </si>
  <si>
    <t>294 ALDI Business Services B.V. : 1149 MMM Rebuild &amp; Monthly Rescoring 2024</t>
  </si>
  <si>
    <t>28148</t>
  </si>
  <si>
    <t>Data Science Revenue</t>
  </si>
  <si>
    <t>402 ICC in Forth Point Represents Blend360 : 1377 Walmart - FY25 Marketing Advanced Analytics Retainer</t>
  </si>
  <si>
    <t>49253</t>
  </si>
  <si>
    <t>887961</t>
  </si>
  <si>
    <t>14916644417</t>
  </si>
  <si>
    <t>51178</t>
  </si>
  <si>
    <t>894357</t>
  </si>
  <si>
    <t>16997883282</t>
  </si>
  <si>
    <t>50092</t>
  </si>
  <si>
    <t>892913</t>
  </si>
  <si>
    <t>16716229170</t>
  </si>
  <si>
    <t>51219</t>
  </si>
  <si>
    <t>894392</t>
  </si>
  <si>
    <t>17000641921</t>
  </si>
  <si>
    <t>49870</t>
  </si>
  <si>
    <t>892320</t>
  </si>
  <si>
    <t>49250</t>
  </si>
  <si>
    <t>887958</t>
  </si>
  <si>
    <t>17576467343</t>
  </si>
  <si>
    <t>49845</t>
  </si>
  <si>
    <t>892449</t>
  </si>
  <si>
    <t>49258</t>
  </si>
  <si>
    <t>887966</t>
  </si>
  <si>
    <t>17731619858</t>
  </si>
  <si>
    <t>51237</t>
  </si>
  <si>
    <t>894405</t>
  </si>
  <si>
    <t>49348</t>
  </si>
  <si>
    <t>889918</t>
  </si>
  <si>
    <t>402 ICC in Forth Point Represents Blend360 : 1364 Franklin Templeton - Vasu POC Team</t>
  </si>
  <si>
    <t>36305</t>
  </si>
  <si>
    <t>51699</t>
  </si>
  <si>
    <t>901502</t>
  </si>
  <si>
    <t>17634612061</t>
  </si>
  <si>
    <t>51579</t>
  </si>
  <si>
    <t>898158</t>
  </si>
  <si>
    <t>18454884166</t>
  </si>
  <si>
    <t>51632</t>
  </si>
  <si>
    <t>901294</t>
  </si>
  <si>
    <t>51634</t>
  </si>
  <si>
    <t>901392</t>
  </si>
  <si>
    <t>49216</t>
  </si>
  <si>
    <t>887935</t>
  </si>
  <si>
    <t>14811023743</t>
  </si>
  <si>
    <t>51248</t>
  </si>
  <si>
    <t>894416</t>
  </si>
  <si>
    <t>52166</t>
  </si>
  <si>
    <t>913919</t>
  </si>
  <si>
    <t>TopSide Management Book Elim related to project ICC 880 NBCU : AWB 2.0 Pod 1H 2024 Extension</t>
  </si>
  <si>
    <t>49234</t>
  </si>
  <si>
    <t>887949</t>
  </si>
  <si>
    <t>15845470578</t>
  </si>
  <si>
    <t>51618</t>
  </si>
  <si>
    <t>901180</t>
  </si>
  <si>
    <t>19326215502</t>
  </si>
  <si>
    <t>51253</t>
  </si>
  <si>
    <t>894421</t>
  </si>
  <si>
    <t>49221</t>
  </si>
  <si>
    <t>888133</t>
  </si>
  <si>
    <t>14999340598</t>
  </si>
  <si>
    <t>51221</t>
  </si>
  <si>
    <t>894162</t>
  </si>
  <si>
    <t>51814</t>
  </si>
  <si>
    <t>901601</t>
  </si>
  <si>
    <t>19370414965</t>
  </si>
  <si>
    <t>51742</t>
  </si>
  <si>
    <t>901350</t>
  </si>
  <si>
    <t>18657995555</t>
  </si>
  <si>
    <t>49306</t>
  </si>
  <si>
    <t>889048</t>
  </si>
  <si>
    <t>51208</t>
  </si>
  <si>
    <t>894387</t>
  </si>
  <si>
    <t>50037</t>
  </si>
  <si>
    <t>892702</t>
  </si>
  <si>
    <t>51224</t>
  </si>
  <si>
    <t>894165</t>
  </si>
  <si>
    <t>52026</t>
  </si>
  <si>
    <t>909262</t>
  </si>
  <si>
    <t>17583569682</t>
  </si>
  <si>
    <t>50110</t>
  </si>
  <si>
    <t>892921</t>
  </si>
  <si>
    <t>51615</t>
  </si>
  <si>
    <t>901177</t>
  </si>
  <si>
    <t>20194098727</t>
  </si>
  <si>
    <t>49263</t>
  </si>
  <si>
    <t>887971</t>
  </si>
  <si>
    <t>16644625585</t>
  </si>
  <si>
    <t>51238</t>
  </si>
  <si>
    <t>894406</t>
  </si>
  <si>
    <t>51190</t>
  </si>
  <si>
    <t>894369</t>
  </si>
  <si>
    <t>51231</t>
  </si>
  <si>
    <t>894398</t>
  </si>
  <si>
    <t>51257</t>
  </si>
  <si>
    <t>894425</t>
  </si>
  <si>
    <t>52020</t>
  </si>
  <si>
    <t>908758</t>
  </si>
  <si>
    <t>Retainer Rev Rec</t>
  </si>
  <si>
    <t>51564</t>
  </si>
  <si>
    <t>898147</t>
  </si>
  <si>
    <t>15954185039</t>
  </si>
  <si>
    <t>51643</t>
  </si>
  <si>
    <t>901400</t>
  </si>
  <si>
    <t>49304</t>
  </si>
  <si>
    <t>889147</t>
  </si>
  <si>
    <t>49835</t>
  </si>
  <si>
    <t>892303</t>
  </si>
  <si>
    <t>49777</t>
  </si>
  <si>
    <t>892405</t>
  </si>
  <si>
    <t>51645</t>
  </si>
  <si>
    <t>901402</t>
  </si>
  <si>
    <t>49294</t>
  </si>
  <si>
    <t>888247</t>
  </si>
  <si>
    <t>51204</t>
  </si>
  <si>
    <t>894383</t>
  </si>
  <si>
    <t>50016</t>
  </si>
  <si>
    <t>892868</t>
  </si>
  <si>
    <t>49911</t>
  </si>
  <si>
    <t>892489</t>
  </si>
  <si>
    <t>51175</t>
  </si>
  <si>
    <t>894355</t>
  </si>
  <si>
    <t>TopSide Management Book Elim related to project ICC 1222 Franklin Templeton : Franklin Templeton - Vasu POC Team</t>
  </si>
  <si>
    <t>51211</t>
  </si>
  <si>
    <t>894155</t>
  </si>
  <si>
    <t>49265</t>
  </si>
  <si>
    <t>887973</t>
  </si>
  <si>
    <t>17583711252</t>
  </si>
  <si>
    <t>50074</t>
  </si>
  <si>
    <t>892905</t>
  </si>
  <si>
    <t>51638</t>
  </si>
  <si>
    <t>901395</t>
  </si>
  <si>
    <t>51194</t>
  </si>
  <si>
    <t>894373</t>
  </si>
  <si>
    <t>51174</t>
  </si>
  <si>
    <t>894154</t>
  </si>
  <si>
    <t>51246</t>
  </si>
  <si>
    <t>894414</t>
  </si>
  <si>
    <t>51250</t>
  </si>
  <si>
    <t>894419</t>
  </si>
  <si>
    <t>49213</t>
  </si>
  <si>
    <t>887934</t>
  </si>
  <si>
    <t>15339917917</t>
  </si>
  <si>
    <t>51697</t>
  </si>
  <si>
    <t>901319</t>
  </si>
  <si>
    <t>51752</t>
  </si>
  <si>
    <t>901355</t>
  </si>
  <si>
    <t>19882329491</t>
  </si>
  <si>
    <t>51741</t>
  </si>
  <si>
    <t>901428</t>
  </si>
  <si>
    <t>51635</t>
  </si>
  <si>
    <t>901295</t>
  </si>
  <si>
    <t>16865883964</t>
  </si>
  <si>
    <t>49255</t>
  </si>
  <si>
    <t>887963</t>
  </si>
  <si>
    <t>18359600903</t>
  </si>
  <si>
    <t>49230</t>
  </si>
  <si>
    <t>887945</t>
  </si>
  <si>
    <t>17216144206</t>
  </si>
  <si>
    <t>51693</t>
  </si>
  <si>
    <t>901499</t>
  </si>
  <si>
    <t>49360</t>
  </si>
  <si>
    <t>889837</t>
  </si>
  <si>
    <t>418 Total Energies E&amp;P UK Limited : 1009 Data Science Retainer (Daniel Seal)</t>
  </si>
  <si>
    <t>25540</t>
  </si>
  <si>
    <t>51199</t>
  </si>
  <si>
    <t>894377</t>
  </si>
  <si>
    <t>49897</t>
  </si>
  <si>
    <t>892509</t>
  </si>
  <si>
    <t>49280</t>
  </si>
  <si>
    <t>887984</t>
  </si>
  <si>
    <t>16336551605</t>
  </si>
  <si>
    <t>TopSide Management Book Elim related to project ICC 943 The Blackstone Group : Blackstone - DS Retainer 2024 H1</t>
  </si>
  <si>
    <t>49997</t>
  </si>
  <si>
    <t>892856</t>
  </si>
  <si>
    <t>51648</t>
  </si>
  <si>
    <t>901489</t>
  </si>
  <si>
    <t>49266</t>
  </si>
  <si>
    <t>887974</t>
  </si>
  <si>
    <t>16896592535</t>
  </si>
  <si>
    <t>49235</t>
  </si>
  <si>
    <t>887950</t>
  </si>
  <si>
    <t>18250804323</t>
  </si>
  <si>
    <t>51626</t>
  </si>
  <si>
    <t>901289</t>
  </si>
  <si>
    <t>TopSide Management Book Elim related to project ICC 1040 CVS Health : MGE/PMH/GPT 2024 Team</t>
  </si>
  <si>
    <t>51213</t>
  </si>
  <si>
    <t>894156</t>
  </si>
  <si>
    <t>51701</t>
  </si>
  <si>
    <t>901322</t>
  </si>
  <si>
    <t>49857</t>
  </si>
  <si>
    <t>892461</t>
  </si>
  <si>
    <t>51181</t>
  </si>
  <si>
    <t>894360</t>
  </si>
  <si>
    <t>49980</t>
  </si>
  <si>
    <t>892841</t>
  </si>
  <si>
    <t>51259</t>
  </si>
  <si>
    <t>894427</t>
  </si>
  <si>
    <t>49254</t>
  </si>
  <si>
    <t>887962</t>
  </si>
  <si>
    <t>17633632436</t>
  </si>
  <si>
    <t>51586</t>
  </si>
  <si>
    <t>898163</t>
  </si>
  <si>
    <t>18849408353</t>
  </si>
  <si>
    <t>51536</t>
  </si>
  <si>
    <t>896265</t>
  </si>
  <si>
    <t>729 Huntsworth Health Limited (Inizio) : 1458 GenAI 5 Use Cases</t>
  </si>
  <si>
    <t>39131</t>
  </si>
  <si>
    <t>49473</t>
  </si>
  <si>
    <t>889939</t>
  </si>
  <si>
    <t>51712</t>
  </si>
  <si>
    <t>901333</t>
  </si>
  <si>
    <t>17735849755</t>
  </si>
  <si>
    <t>51217</t>
  </si>
  <si>
    <t>894159</t>
  </si>
  <si>
    <t>51226</t>
  </si>
  <si>
    <t>894394</t>
  </si>
  <si>
    <t>49362</t>
  </si>
  <si>
    <t>889839</t>
  </si>
  <si>
    <t>418 Total Energies E&amp;P UK Limited : 1317 Data Science Resource (Alan Tominey)</t>
  </si>
  <si>
    <t>34429</t>
  </si>
  <si>
    <t>49288</t>
  </si>
  <si>
    <t>888140</t>
  </si>
  <si>
    <t>17583746589</t>
  </si>
  <si>
    <t>51232</t>
  </si>
  <si>
    <t>894401</t>
  </si>
  <si>
    <t>51186</t>
  </si>
  <si>
    <t>894365</t>
  </si>
  <si>
    <t>51677</t>
  </si>
  <si>
    <t>901310</t>
  </si>
  <si>
    <t>51241</t>
  </si>
  <si>
    <t>894409</t>
  </si>
  <si>
    <t>50055</t>
  </si>
  <si>
    <t>892897</t>
  </si>
  <si>
    <t>51242</t>
  </si>
  <si>
    <t>894410</t>
  </si>
  <si>
    <t>51192</t>
  </si>
  <si>
    <t>894371</t>
  </si>
  <si>
    <t>51793</t>
  </si>
  <si>
    <t>901387</t>
  </si>
  <si>
    <t>49925</t>
  </si>
  <si>
    <t>892803</t>
  </si>
  <si>
    <t>51640</t>
  </si>
  <si>
    <t>901397</t>
  </si>
  <si>
    <t>51188</t>
  </si>
  <si>
    <t>894367</t>
  </si>
  <si>
    <t>51791</t>
  </si>
  <si>
    <t>901385</t>
  </si>
  <si>
    <t>51565</t>
  </si>
  <si>
    <t>898243</t>
  </si>
  <si>
    <t>15582551047, 16592648012</t>
  </si>
  <si>
    <t>51695</t>
  </si>
  <si>
    <t>901318</t>
  </si>
  <si>
    <t>51203</t>
  </si>
  <si>
    <t>894382</t>
  </si>
  <si>
    <t>49241</t>
  </si>
  <si>
    <t>887954</t>
  </si>
  <si>
    <t>18976374101</t>
  </si>
  <si>
    <t>49793</t>
  </si>
  <si>
    <t>892415</t>
  </si>
  <si>
    <t>51668</t>
  </si>
  <si>
    <t>901493</t>
  </si>
  <si>
    <t>51179</t>
  </si>
  <si>
    <t>894359</t>
  </si>
  <si>
    <t>TopSide Management Book Elim related to project ICC 939 Walmart : Walmart - FY25 Marketing Advanced Analytics Retainer</t>
  </si>
  <si>
    <t>49962</t>
  </si>
  <si>
    <t>892336</t>
  </si>
  <si>
    <t>51201</t>
  </si>
  <si>
    <t>894380</t>
  </si>
  <si>
    <t>51206</t>
  </si>
  <si>
    <t>894385</t>
  </si>
  <si>
    <t>51196</t>
  </si>
  <si>
    <t>894375</t>
  </si>
  <si>
    <t>51641</t>
  </si>
  <si>
    <t>901398</t>
  </si>
  <si>
    <t>51215</t>
  </si>
  <si>
    <t>894391</t>
  </si>
  <si>
    <t>49883</t>
  </si>
  <si>
    <t>892506</t>
  </si>
  <si>
    <t>TopSide Management Book Elim related to project ICC 1364 ICC in Forth Point Represents Blend360 : Franklin Templeton - Vasu POC Team</t>
  </si>
  <si>
    <t>TopSide Management Book Elim related to project ICC 1178 CVS Health : RX Supply Chain DS (Halil)</t>
  </si>
  <si>
    <t>51706</t>
  </si>
  <si>
    <t>901327</t>
  </si>
  <si>
    <t>49227</t>
  </si>
  <si>
    <t>887942</t>
  </si>
  <si>
    <t>19572025691</t>
  </si>
  <si>
    <t>49823</t>
  </si>
  <si>
    <t>892435</t>
  </si>
  <si>
    <t>51184</t>
  </si>
  <si>
    <t>894363</t>
  </si>
  <si>
    <t>51228</t>
  </si>
  <si>
    <t>894396</t>
  </si>
  <si>
    <t>51710</t>
  </si>
  <si>
    <t>901331</t>
  </si>
  <si>
    <t>49244</t>
  </si>
  <si>
    <t>888235</t>
  </si>
  <si>
    <t>49944</t>
  </si>
  <si>
    <t>892817</t>
  </si>
  <si>
    <t>51583</t>
  </si>
  <si>
    <t>898160</t>
  </si>
  <si>
    <t>51255</t>
  </si>
  <si>
    <t>894423</t>
  </si>
  <si>
    <t>49295</t>
  </si>
  <si>
    <t>887989</t>
  </si>
  <si>
    <t>18845868143</t>
  </si>
  <si>
    <t>49811</t>
  </si>
  <si>
    <t>892501</t>
  </si>
  <si>
    <t>51913</t>
  </si>
  <si>
    <t>904127</t>
  </si>
  <si>
    <t>17620876859</t>
  </si>
  <si>
    <t>Capability Adjustment</t>
  </si>
  <si>
    <t>52174</t>
  </si>
  <si>
    <t>914031</t>
  </si>
  <si>
    <t>Reclass Top Side JE52166 AI Consulting Rev accounts_Walmart</t>
  </si>
  <si>
    <t>TopSide Management Book Elim related to project ICC 1051 Wyndham Hotels and Resorts : Wyndham - Guest Analytics Retainer</t>
  </si>
  <si>
    <t>51182</t>
  </si>
  <si>
    <t>894361</t>
  </si>
  <si>
    <t>51636</t>
  </si>
  <si>
    <t>901393</t>
  </si>
  <si>
    <t>52193</t>
  </si>
  <si>
    <t>917162</t>
  </si>
  <si>
    <t>51559</t>
  </si>
  <si>
    <t>898043</t>
  </si>
  <si>
    <t>17677233453</t>
  </si>
  <si>
    <t>51234</t>
  </si>
  <si>
    <t>894402</t>
  </si>
  <si>
    <t>49239</t>
  </si>
  <si>
    <t>888233</t>
  </si>
  <si>
    <t>18309196058</t>
  </si>
  <si>
    <t>49285</t>
  </si>
  <si>
    <t>888243</t>
  </si>
  <si>
    <t>17731527745</t>
  </si>
  <si>
    <t>TopSide Management Book Elim related to project ICC 806 LinkedIn Corporation : LinkedIn Measurement Experimentation Support (Zaid)</t>
  </si>
  <si>
    <t>TopSide Management Book Elim related to project ICC 867 CVS Health : Retail Analytics DS and BI - 2024</t>
  </si>
  <si>
    <t>51650</t>
  </si>
  <si>
    <t>901297</t>
  </si>
  <si>
    <t>51223</t>
  </si>
  <si>
    <t>894164</t>
  </si>
  <si>
    <t>51244</t>
  </si>
  <si>
    <t>894412</t>
  </si>
  <si>
    <t>Revenue from FPAI</t>
  </si>
  <si>
    <t>52169</t>
  </si>
  <si>
    <t>913922</t>
  </si>
  <si>
    <t>TopSide Management Book Elim related to project (blank)</t>
  </si>
  <si>
    <t>51573</t>
  </si>
  <si>
    <t>898152</t>
  </si>
  <si>
    <t>17732407187</t>
  </si>
  <si>
    <t>51997</t>
  </si>
  <si>
    <t>906333</t>
  </si>
  <si>
    <t>Sales Invoice Newfold Digital</t>
  </si>
  <si>
    <t>51917</t>
  </si>
  <si>
    <t>904227</t>
  </si>
  <si>
    <t>Sales EE Ltd</t>
  </si>
  <si>
    <t>Sales Invoice Lifetime Fitness</t>
  </si>
  <si>
    <t>TopSide Management Book Elim related to project ICC 1245 CVS Health : Pega/FPAI Decisioning</t>
  </si>
  <si>
    <t>Sales Optima</t>
  </si>
  <si>
    <t>52000</t>
  </si>
  <si>
    <t>906347</t>
  </si>
  <si>
    <t>17791738713</t>
  </si>
  <si>
    <t>Adjustment IC revenue</t>
  </si>
  <si>
    <t>52170</t>
  </si>
  <si>
    <t>913923</t>
  </si>
  <si>
    <t>51823</t>
  </si>
  <si>
    <t>901608</t>
  </si>
  <si>
    <t>Rev Rec According to supporting</t>
  </si>
  <si>
    <t>Sales Invoice ProCom Consulting, Inc.</t>
  </si>
  <si>
    <t>Sales Invoice Innova Solutions</t>
  </si>
  <si>
    <t>TopSide Management Book Elim related to project ICC 1183 The William Carter Company : Carter's - Pega phase 1 implementation cx strategy</t>
  </si>
  <si>
    <t>AI Consulting Revenue</t>
  </si>
  <si>
    <t>ICC 1294 Hyatt : Hyatt - Product Manager Need</t>
  </si>
  <si>
    <t>Reclass Top Side JE52166 AI Consulting Rev accounts</t>
  </si>
  <si>
    <t>51484</t>
  </si>
  <si>
    <t>895558</t>
  </si>
  <si>
    <t>434 Ineos FPS Ltd : 1450 Replacement of Commercial Auto ‘What If’ Model</t>
  </si>
  <si>
    <t>38720</t>
  </si>
  <si>
    <t>49511</t>
  </si>
  <si>
    <t>890159</t>
  </si>
  <si>
    <t>402 ICC in Forth Point Represents Blend360 : 1379 Hyatt - Product Manager Need</t>
  </si>
  <si>
    <t>TopSide Management Book Elim related to project ICC 1294 Hyatt : Hyatt - Product Manager Need</t>
  </si>
  <si>
    <t>49358</t>
  </si>
  <si>
    <t>889836</t>
  </si>
  <si>
    <t>49483</t>
  </si>
  <si>
    <t>890137</t>
  </si>
  <si>
    <t>49485</t>
  </si>
  <si>
    <t>890139</t>
  </si>
  <si>
    <t>49412</t>
  </si>
  <si>
    <t>889887</t>
  </si>
  <si>
    <t>49419</t>
  </si>
  <si>
    <t>889894</t>
  </si>
  <si>
    <t>51517</t>
  </si>
  <si>
    <t>895756</t>
  </si>
  <si>
    <t>49495</t>
  </si>
  <si>
    <t>890148</t>
  </si>
  <si>
    <t>49498</t>
  </si>
  <si>
    <t>890152</t>
  </si>
  <si>
    <t>49509</t>
  </si>
  <si>
    <t>889951</t>
  </si>
  <si>
    <t>49493</t>
  </si>
  <si>
    <t>889946</t>
  </si>
  <si>
    <t>49479</t>
  </si>
  <si>
    <t>889945</t>
  </si>
  <si>
    <t>49515</t>
  </si>
  <si>
    <t>890163</t>
  </si>
  <si>
    <t>51520</t>
  </si>
  <si>
    <t>895758</t>
  </si>
  <si>
    <t>49491</t>
  </si>
  <si>
    <t>890145</t>
  </si>
  <si>
    <t>TopSide Management Book Elim related to project ICC 1019 ICC in Forth Point Represents Blend360 : Legrand - Cablofil Managed Service Level Agreement</t>
  </si>
  <si>
    <t>49501</t>
  </si>
  <si>
    <t>890153</t>
  </si>
  <si>
    <t>49414</t>
  </si>
  <si>
    <t>889889</t>
  </si>
  <si>
    <t>49505</t>
  </si>
  <si>
    <t>890155</t>
  </si>
  <si>
    <t>49368</t>
  </si>
  <si>
    <t>889844</t>
  </si>
  <si>
    <t>297 Atnahs Pharma UK Limited : 1319 Lakehouse MVP</t>
  </si>
  <si>
    <t>34533</t>
  </si>
  <si>
    <t>17754450089</t>
  </si>
  <si>
    <t>51485</t>
  </si>
  <si>
    <t>895458</t>
  </si>
  <si>
    <t>49489</t>
  </si>
  <si>
    <t>890143</t>
  </si>
  <si>
    <t>49507</t>
  </si>
  <si>
    <t>890156</t>
  </si>
  <si>
    <t>49513</t>
  </si>
  <si>
    <t>890161</t>
  </si>
  <si>
    <t>TopSide Management Book Elim related to project ICC 1020 ICC in Forth Point Represents FutureproofAI : British Telecom - Delivery Lead 2024</t>
  </si>
  <si>
    <t>49417</t>
  </si>
  <si>
    <t>889891</t>
  </si>
  <si>
    <t>49503</t>
  </si>
  <si>
    <t>890154</t>
  </si>
  <si>
    <t>49560</t>
  </si>
  <si>
    <t>890193</t>
  </si>
  <si>
    <t>490 FEDERACIÓ FARMACÈUTICA, S.C.C.L : 1343 Landing Zone Implementation Phase</t>
  </si>
  <si>
    <t>35576</t>
  </si>
  <si>
    <t>18841851442</t>
  </si>
  <si>
    <t>51537</t>
  </si>
  <si>
    <t>896266</t>
  </si>
  <si>
    <t>481 Inizio Healthcare Limited : 1322 Product Owner</t>
  </si>
  <si>
    <t>34536</t>
  </si>
  <si>
    <t>51534</t>
  </si>
  <si>
    <t>896263</t>
  </si>
  <si>
    <t>49475</t>
  </si>
  <si>
    <t>889941</t>
  </si>
  <si>
    <t>49497</t>
  </si>
  <si>
    <t>890150</t>
  </si>
  <si>
    <t>49481</t>
  </si>
  <si>
    <t>890135</t>
  </si>
  <si>
    <t>49487</t>
  </si>
  <si>
    <t>890141</t>
  </si>
  <si>
    <t>CX Intelligent Application Revenue</t>
  </si>
  <si>
    <t>51717</t>
  </si>
  <si>
    <t>901338</t>
  </si>
  <si>
    <t>14611530574</t>
  </si>
  <si>
    <t>51653</t>
  </si>
  <si>
    <t>901300</t>
  </si>
  <si>
    <t>14545854040</t>
  </si>
  <si>
    <t>51829</t>
  </si>
  <si>
    <t>901615</t>
  </si>
  <si>
    <t>14339724132</t>
  </si>
  <si>
    <t>51657</t>
  </si>
  <si>
    <t>901303</t>
  </si>
  <si>
    <t>51683</t>
  </si>
  <si>
    <t>901413</t>
  </si>
  <si>
    <t>16534047054</t>
  </si>
  <si>
    <t>51660</t>
  </si>
  <si>
    <t>901492</t>
  </si>
  <si>
    <t>TopSide Management Book Elim related to project ICC 1207 Newfold : Newfold Adobe Analytics support</t>
  </si>
  <si>
    <t>TopSide Management Book Elim related to project ICC 1126 ICC in Engagement Factory UK Represents Represents Blend360 : Amperity Premium Services Pod_R1</t>
  </si>
  <si>
    <t>51664</t>
  </si>
  <si>
    <t>901409</t>
  </si>
  <si>
    <t>52001</t>
  </si>
  <si>
    <t>906348</t>
  </si>
  <si>
    <t>51686</t>
  </si>
  <si>
    <t>901417</t>
  </si>
  <si>
    <t>51669</t>
  </si>
  <si>
    <t>901411</t>
  </si>
  <si>
    <t>51768</t>
  </si>
  <si>
    <t>901366</t>
  </si>
  <si>
    <t>51628</t>
  </si>
  <si>
    <t>901291</t>
  </si>
  <si>
    <t>14229444098</t>
  </si>
  <si>
    <t>51560</t>
  </si>
  <si>
    <t>898143</t>
  </si>
  <si>
    <t>51730</t>
  </si>
  <si>
    <t>901341</t>
  </si>
  <si>
    <t>51817</t>
  </si>
  <si>
    <t>901604</t>
  </si>
  <si>
    <t>21485696637</t>
  </si>
  <si>
    <t>51687</t>
  </si>
  <si>
    <t>901315</t>
  </si>
  <si>
    <t>49276</t>
  </si>
  <si>
    <t>887979</t>
  </si>
  <si>
    <t>51676</t>
  </si>
  <si>
    <t>901309</t>
  </si>
  <si>
    <t>51675</t>
  </si>
  <si>
    <t>901308</t>
  </si>
  <si>
    <t>51646</t>
  </si>
  <si>
    <t>901403</t>
  </si>
  <si>
    <t>51656</t>
  </si>
  <si>
    <t>901302</t>
  </si>
  <si>
    <t>51771</t>
  </si>
  <si>
    <t>901368</t>
  </si>
  <si>
    <t>51652</t>
  </si>
  <si>
    <t>901299</t>
  </si>
  <si>
    <t>51833</t>
  </si>
  <si>
    <t>901618</t>
  </si>
  <si>
    <t>17296920926</t>
  </si>
  <si>
    <t>49252</t>
  </si>
  <si>
    <t>887960</t>
  </si>
  <si>
    <t>51616</t>
  </si>
  <si>
    <t>901178</t>
  </si>
  <si>
    <t>49249</t>
  </si>
  <si>
    <t>887957</t>
  </si>
  <si>
    <t>14341758873</t>
  </si>
  <si>
    <t>18602696038</t>
  </si>
  <si>
    <t>IC Revenue reclass for Newfold Project</t>
  </si>
  <si>
    <t>52189</t>
  </si>
  <si>
    <t>914884</t>
  </si>
  <si>
    <t>ffset Rev Rec to new project 39544</t>
  </si>
  <si>
    <t>51661</t>
  </si>
  <si>
    <t>901406</t>
  </si>
  <si>
    <t>TopSide Management Book Elim related to project ICC 895 Comcast Corporation : Comcast: 2024 Loyalty and Rewards Pod</t>
  </si>
  <si>
    <t>51781</t>
  </si>
  <si>
    <t>901377</t>
  </si>
  <si>
    <t>51666</t>
  </si>
  <si>
    <t>901304</t>
  </si>
  <si>
    <t>51711</t>
  </si>
  <si>
    <t>901332</t>
  </si>
  <si>
    <t>51567</t>
  </si>
  <si>
    <t>898148</t>
  </si>
  <si>
    <t>51571</t>
  </si>
  <si>
    <t>898150</t>
  </si>
  <si>
    <t>51685</t>
  </si>
  <si>
    <t>901416</t>
  </si>
  <si>
    <t>51684</t>
  </si>
  <si>
    <t>901415</t>
  </si>
  <si>
    <t>49224</t>
  </si>
  <si>
    <t>887940</t>
  </si>
  <si>
    <t>15340706956</t>
  </si>
  <si>
    <t>51587</t>
  </si>
  <si>
    <t>898164</t>
  </si>
  <si>
    <t>15755102130</t>
  </si>
  <si>
    <t>51671</t>
  </si>
  <si>
    <t>901412</t>
  </si>
  <si>
    <t>51721</t>
  </si>
  <si>
    <t>901420</t>
  </si>
  <si>
    <t>17214937942</t>
  </si>
  <si>
    <t>51580</t>
  </si>
  <si>
    <t>898159</t>
  </si>
  <si>
    <t>51709</t>
  </si>
  <si>
    <t>901330</t>
  </si>
  <si>
    <t>51612</t>
  </si>
  <si>
    <t>901174</t>
  </si>
  <si>
    <t>51820</t>
  </si>
  <si>
    <t>901516</t>
  </si>
  <si>
    <t>21000180538</t>
  </si>
  <si>
    <t>49231</t>
  </si>
  <si>
    <t>887946</t>
  </si>
  <si>
    <t>TopSide Management Book Elim related to project ICC 1225 ICC in Blend Represents FPAI Inc (OA) : Verizon: Turing- Personalization Phase 2 Capacity Service</t>
  </si>
  <si>
    <t>51642</t>
  </si>
  <si>
    <t>901399</t>
  </si>
  <si>
    <t>52195</t>
  </si>
  <si>
    <t>917266</t>
  </si>
  <si>
    <t>Additional Rev Rec for the EMEA resources Aug 24</t>
  </si>
  <si>
    <t>51667</t>
  </si>
  <si>
    <t>901305</t>
  </si>
  <si>
    <t>51649</t>
  </si>
  <si>
    <t>901490</t>
  </si>
  <si>
    <t>51810</t>
  </si>
  <si>
    <t>901513</t>
  </si>
  <si>
    <t>15705783145</t>
  </si>
  <si>
    <t>51659</t>
  </si>
  <si>
    <t>901405</t>
  </si>
  <si>
    <t>51796</t>
  </si>
  <si>
    <t>901590</t>
  </si>
  <si>
    <t>52188</t>
  </si>
  <si>
    <t>914883</t>
  </si>
  <si>
    <t>39544</t>
  </si>
  <si>
    <t>18602696038; 20402739113</t>
  </si>
  <si>
    <t>Revenue Recognition for entire project. Coming from PR ID 29839.</t>
  </si>
  <si>
    <t>51674</t>
  </si>
  <si>
    <t>901307</t>
  </si>
  <si>
    <t>51562</t>
  </si>
  <si>
    <t>898145</t>
  </si>
  <si>
    <t>51682</t>
  </si>
  <si>
    <t>901414</t>
  </si>
  <si>
    <t>51679</t>
  </si>
  <si>
    <t>901312</t>
  </si>
  <si>
    <t>51910</t>
  </si>
  <si>
    <t>904124</t>
  </si>
  <si>
    <t>51690</t>
  </si>
  <si>
    <t>901317</t>
  </si>
  <si>
    <t>51715</t>
  </si>
  <si>
    <t>901336</t>
  </si>
  <si>
    <t>Insourcing Services Revenue</t>
  </si>
  <si>
    <t>48239</t>
  </si>
  <si>
    <t>839981</t>
  </si>
  <si>
    <t>Ivan Basile - write-off balance</t>
  </si>
  <si>
    <t>Jacqueline Green - write-off balance (ended 11/2022)</t>
  </si>
  <si>
    <t>Rashelle Baskin - write-off balance (ended 01/2023)</t>
  </si>
  <si>
    <t>Darshan Patel - write-off balance</t>
  </si>
  <si>
    <t>Georgeanne Nelson - write-off balance (ended 07/2023)</t>
  </si>
  <si>
    <t>Mason McDowell - write-off balance</t>
  </si>
  <si>
    <t>Gregory Miller (unity Subscription) - write-off balance</t>
  </si>
  <si>
    <t>Jeffrey Zhang - write-off balance</t>
  </si>
  <si>
    <t>48747</t>
  </si>
  <si>
    <t>865395</t>
  </si>
  <si>
    <t>Zahara Kassamali - looks like 08/2023 expense was never billed for - Per LAM 08-15-24. This amt was taken from Prebilling - need to trace PO billing</t>
  </si>
  <si>
    <t>Elizabeth DeSantis - write-off balance</t>
  </si>
  <si>
    <t>Ann Tulley - consultant ended 12/2020   per LAM 08-15-24 - no record of transfer of balance.</t>
  </si>
  <si>
    <t>Angela Pagiazitis - write-off balance (ended 07/2023)</t>
  </si>
  <si>
    <t>Sydney Martin - write-off balance (ended 06/2023)</t>
  </si>
  <si>
    <t>Alexis Morgan - write-off balance</t>
  </si>
  <si>
    <t>Amanda Moore - write-off balance (PTO)</t>
  </si>
  <si>
    <t>Michal Urban - Write off residual balance</t>
  </si>
  <si>
    <t>Evan Anderson - write-off balance</t>
  </si>
  <si>
    <t>Alexandra Garanicova - write-off balance</t>
  </si>
  <si>
    <t>Kathleen DeAnna - write-off balance</t>
  </si>
  <si>
    <t>Deborah Audu - write-off balance (OT recognized as regular due to error in paperwork) - 196 Teladoc</t>
  </si>
  <si>
    <t>Kryshae Averette - write-off balance</t>
  </si>
  <si>
    <t>Anthony Cocola - Amt transferred from Eugenia Ramirez=29,125.  Applied to Cocola between PO1364431 that ended in October 2023 and PO1386752 that started Feb 2024.  Billing amoung between those two POs was 32,960 - per LAM- depleted by Cocola then we billed monthly - Should write off</t>
  </si>
  <si>
    <t>Klaudia Kotonski - write-off balance</t>
  </si>
  <si>
    <t>Harsha Krothapalli - write-off balance - old Blend internal BTS/DSX (Dish)</t>
  </si>
  <si>
    <t>Salem McLaughlin - write-off balance (ended 04/2023) - 235 Laird Superfood, Inc.</t>
  </si>
  <si>
    <t>Erik vanderWilt - ended 2021.  Was balance applied to someone else? - Per LAM 08-15-24.  Mikayala Bonsenor.  Should recognize.  (7580.00) was erroeneously written off for Bonsenor as it wasn't connected to this consultant</t>
  </si>
  <si>
    <t>Anthony Kamminga - recognize balance</t>
  </si>
  <si>
    <t>Corey Drakes - write-off balance</t>
  </si>
  <si>
    <t>Queenie Suprena - write off balance.  12/31/22 JE676 to void erroneous bill - s/h gone to revenue</t>
  </si>
  <si>
    <t>McKenzie Sutherland - Ended 02/2024.  overbilled by 5119.74.  why?? - per LAM 08-15-24 - correct amt billed.  Should recognize.</t>
  </si>
  <si>
    <t>Claire Fanning - write-off balance - PTO originally posted as billable w/e 1/1/23</t>
  </si>
  <si>
    <t>Jessica Lane - underbilled by 2581.13..  why? - Per LAM 08-15-24.  PO replaced with PO1386249 issued 5/3/24. Used up.  Probably should write off</t>
  </si>
  <si>
    <t>Anna Groffsky - write-off balance</t>
  </si>
  <si>
    <t>Samantha McCarthy - write-off balance</t>
  </si>
  <si>
    <t>Maegan Macias - write-off balance</t>
  </si>
  <si>
    <t>Daisy Rozario - write-off balance</t>
  </si>
  <si>
    <t>Nancy Racz - write-off balance</t>
  </si>
  <si>
    <t>James Garvin - write-off balance (ended 07/2023)</t>
  </si>
  <si>
    <t>Emily Studnick - ended 09/2023.  Was balance applied to someone else? - Billed monthly.  Should recognize.</t>
  </si>
  <si>
    <t>Deanna Turzi - write-off balance</t>
  </si>
  <si>
    <t>Charlotte Spruck - write-off balance (ended 08/2023)</t>
  </si>
  <si>
    <t>Mirna Macchiavello - recognize additional revenue due to rate change from $75 to 98 per hour for 2023</t>
  </si>
  <si>
    <t>Dennis McGlynn - write-off balance</t>
  </si>
  <si>
    <t>Kerrianne Taxter - write-off balance</t>
  </si>
  <si>
    <t>Lorraine Liu - recognize - additional 40 hours billed for w/e 6/11/23- she didn't start until w/e 6/18/23.</t>
  </si>
  <si>
    <t>Faye Beresner - write-off balance (error in rate for 2023)</t>
  </si>
  <si>
    <t>Michelle Yun - write off balance</t>
  </si>
  <si>
    <t>Jordan Cuff - write-off balance</t>
  </si>
  <si>
    <t>Kalliopi Gaidatzis - Ended Aug 2023 underbilled by 4844.58.  Why?? - Per LAM 08-15-24 - unknown</t>
  </si>
  <si>
    <t>Kaitlyn Butler - write-off balance (ended 04/2023)</t>
  </si>
  <si>
    <t>Kamila San - underbilled by 6080.00 why??? - Unknown.  Old.  Should Write off</t>
  </si>
  <si>
    <t>Ruben Rodriguez - write-off balance</t>
  </si>
  <si>
    <t>Vivianne Huang - write-off balance</t>
  </si>
  <si>
    <t>Marcus Kuhlman - write-off balance (ended 06/2023)</t>
  </si>
  <si>
    <t>River Albo - write-off balance (ended 12/2022)</t>
  </si>
  <si>
    <t>Claire Fanning - write-off balance - March 2023 hours were 161. Only billed for 136 due to late TS adjustments ($61 per hour) (ended 06/2023)</t>
  </si>
  <si>
    <t>Ade Tutu - write-off balance</t>
  </si>
  <si>
    <t>Kayla Spohr - write-off balance (ended 11/2023)</t>
  </si>
  <si>
    <t>Kat Recio - write-off balance (ended 01/2023)</t>
  </si>
  <si>
    <t>Fatoumata Sow - write-off balance (ended 07/2023)</t>
  </si>
  <si>
    <t>52022</t>
  </si>
  <si>
    <t>909159</t>
  </si>
  <si>
    <t>Christopher Giorgio</t>
  </si>
  <si>
    <t>Lorraine Kenny</t>
  </si>
  <si>
    <t>Shayla Edwards</t>
  </si>
  <si>
    <t>Odera Mekkam</t>
  </si>
  <si>
    <t>Katherine Zhang</t>
  </si>
  <si>
    <t>Julmia Penn</t>
  </si>
  <si>
    <t>Sabrina Grassi</t>
  </si>
  <si>
    <t>Manzi Burns</t>
  </si>
  <si>
    <t>Meghan Fitzgerald</t>
  </si>
  <si>
    <t>Bernadin Cator</t>
  </si>
  <si>
    <t>51575</t>
  </si>
  <si>
    <t>898154</t>
  </si>
  <si>
    <t>15139729316</t>
  </si>
  <si>
    <t>Rachel Fuqua</t>
  </si>
  <si>
    <t>Alexa Shavitz</t>
  </si>
  <si>
    <t>Jigar Bhinde</t>
  </si>
  <si>
    <t>Andrea Grilo</t>
  </si>
  <si>
    <t>Laura Ruddy</t>
  </si>
  <si>
    <t>Fatama AwadaZayour</t>
  </si>
  <si>
    <t>Grace Mathews</t>
  </si>
  <si>
    <t>Daniella Caputo</t>
  </si>
  <si>
    <t>Annie Arrix</t>
  </si>
  <si>
    <t>Tracy Poltie</t>
  </si>
  <si>
    <t>Ozzie Sosa</t>
  </si>
  <si>
    <t>Ashley Sargent</t>
  </si>
  <si>
    <t>Valerie Williams</t>
  </si>
  <si>
    <t>Tahisha Jenkins</t>
  </si>
  <si>
    <t>Jessica Cordero</t>
  </si>
  <si>
    <t>Shernelle Bonds</t>
  </si>
  <si>
    <t>Marcie Wiehagen</t>
  </si>
  <si>
    <t>Jaylen Carter</t>
  </si>
  <si>
    <t>Sophie Krantz</t>
  </si>
  <si>
    <t>Skylar Heilos</t>
  </si>
  <si>
    <t>Kai Gregory</t>
  </si>
  <si>
    <t>Ramiz Shaik (Segra)</t>
  </si>
  <si>
    <t>Mary Ado</t>
  </si>
  <si>
    <t>Anthony Romero</t>
  </si>
  <si>
    <t>Roslyn Smith</t>
  </si>
  <si>
    <t>Kelsey McGuire</t>
  </si>
  <si>
    <t>Alexa Tsahalis</t>
  </si>
  <si>
    <t>Sarah Kirk</t>
  </si>
  <si>
    <t>Residual adjustments for various ended projects/consultants</t>
  </si>
  <si>
    <t>Yaseen Ghani</t>
  </si>
  <si>
    <t>Skye Mollica</t>
  </si>
  <si>
    <t>Natalie Vitols</t>
  </si>
  <si>
    <t>Claire Jansen</t>
  </si>
  <si>
    <t>Amari Hall</t>
  </si>
  <si>
    <t>Elizabeth Rossi</t>
  </si>
  <si>
    <t>Elizabeth Mrozek</t>
  </si>
  <si>
    <t>Harrison Bieber</t>
  </si>
  <si>
    <t>John Shinn</t>
  </si>
  <si>
    <t>51578</t>
  </si>
  <si>
    <t>898157</t>
  </si>
  <si>
    <t>Jason Foster</t>
  </si>
  <si>
    <t>Crystal Thomas</t>
  </si>
  <si>
    <t>Coreen Mason</t>
  </si>
  <si>
    <t>Hadiza Mamman</t>
  </si>
  <si>
    <t>Savannah Gervais</t>
  </si>
  <si>
    <t>Nick Prunty</t>
  </si>
  <si>
    <t>Maksim Margolin</t>
  </si>
  <si>
    <t>Gwen Riggins</t>
  </si>
  <si>
    <t>Rachel Fleischmann</t>
  </si>
  <si>
    <t>Gustavo Perez</t>
  </si>
  <si>
    <t>Carly Lieder</t>
  </si>
  <si>
    <t>Sherie Norcome</t>
  </si>
  <si>
    <t>Mark Carew</t>
  </si>
  <si>
    <t>Jeronimo PeraltaRamos</t>
  </si>
  <si>
    <t>Jessica Katz</t>
  </si>
  <si>
    <t>Dhruvil Shah</t>
  </si>
  <si>
    <t>Roisha Cains</t>
  </si>
  <si>
    <t>Isabella Siazon</t>
  </si>
  <si>
    <t>LaDarius Owens</t>
  </si>
  <si>
    <t>Michelle Rudolph</t>
  </si>
  <si>
    <t>Jeff Pearcy</t>
  </si>
  <si>
    <t>Blake Bosch</t>
  </si>
  <si>
    <t>Krystina Nguyen</t>
  </si>
  <si>
    <t>Tara Bell</t>
  </si>
  <si>
    <t>Nuria Guardado</t>
  </si>
  <si>
    <t>51611</t>
  </si>
  <si>
    <t>901172</t>
  </si>
  <si>
    <t>NIshant Jadhav</t>
  </si>
  <si>
    <t>Erica Martell</t>
  </si>
  <si>
    <t>Sara Tesser</t>
  </si>
  <si>
    <t>Olivia Grala</t>
  </si>
  <si>
    <t>Joan Walker</t>
  </si>
  <si>
    <t>Riley BelBruno</t>
  </si>
  <si>
    <t>Justin Carter</t>
  </si>
  <si>
    <t>Jodyann Buchanan</t>
  </si>
  <si>
    <t>Johnathan Kelley</t>
  </si>
  <si>
    <t>Adam Burger</t>
  </si>
  <si>
    <t>Vance Turner</t>
  </si>
  <si>
    <t>David Weynand</t>
  </si>
  <si>
    <t>Annica Engler</t>
  </si>
  <si>
    <t>Emma Lam</t>
  </si>
  <si>
    <t>David Tuttle</t>
  </si>
  <si>
    <t>RaShawd Solomon</t>
  </si>
  <si>
    <t>Alex Yasko</t>
  </si>
  <si>
    <t>Zainab Khan</t>
  </si>
  <si>
    <t>Rhea Nair</t>
  </si>
  <si>
    <t>Jasdeep Arora</t>
  </si>
  <si>
    <t>Taylor Li</t>
  </si>
  <si>
    <t>Adam Sandecki</t>
  </si>
  <si>
    <t>Karla Sodano</t>
  </si>
  <si>
    <t>Krissy Wong</t>
  </si>
  <si>
    <t>Michael Tetting</t>
  </si>
  <si>
    <t>Dahveed Manning</t>
  </si>
  <si>
    <t>Zoe Kamman</t>
  </si>
  <si>
    <t>Joshika Andersson</t>
  </si>
  <si>
    <t>Michael James</t>
  </si>
  <si>
    <t>Ana Pena</t>
  </si>
  <si>
    <t>Zeal Doshi</t>
  </si>
  <si>
    <t>Suly Radilla</t>
  </si>
  <si>
    <t>Laura Taras</t>
  </si>
  <si>
    <t>Kelly Chase</t>
  </si>
  <si>
    <t>Ellen Regazzi</t>
  </si>
  <si>
    <t>Ryan Puzon</t>
  </si>
  <si>
    <t>Jennifer Gray</t>
  </si>
  <si>
    <t>Aldyn Royes</t>
  </si>
  <si>
    <t>Diana Keester</t>
  </si>
  <si>
    <t>Brandon Dennis</t>
  </si>
  <si>
    <t>TopSide Management Book Elim related to project ICC 654 ICC in Engagement Factory UK Represents Represents Blend360 : AmEx - BTS</t>
  </si>
  <si>
    <t>Lillie Pomper</t>
  </si>
  <si>
    <t>Gal Elimelech</t>
  </si>
  <si>
    <t>Vanessa Robles</t>
  </si>
  <si>
    <t>51524</t>
  </si>
  <si>
    <t>895955</t>
  </si>
  <si>
    <t>12002217473</t>
  </si>
  <si>
    <t>Michelle Yun</t>
  </si>
  <si>
    <t>Brigid Regan</t>
  </si>
  <si>
    <t>Melody Miyaji</t>
  </si>
  <si>
    <t>Nicole Goldwert</t>
  </si>
  <si>
    <t>Faith North</t>
  </si>
  <si>
    <t>Devin Blandino</t>
  </si>
  <si>
    <t>Bharath Akkinepally</t>
  </si>
  <si>
    <t>Delaurence Fouche</t>
  </si>
  <si>
    <t>Sam Fanning</t>
  </si>
  <si>
    <t>Julie Fitzpatrick</t>
  </si>
  <si>
    <t>Patricia McCoy</t>
  </si>
  <si>
    <t>Adelina DeStefanis</t>
  </si>
  <si>
    <t>Erica Odoemene</t>
  </si>
  <si>
    <t>Murray Williams</t>
  </si>
  <si>
    <t>Tatiana JoseSantos</t>
  </si>
  <si>
    <t>Simone Finkelstein</t>
  </si>
  <si>
    <t>Dillon Porter</t>
  </si>
  <si>
    <t>Deanna Schroeder</t>
  </si>
  <si>
    <t>Cherie Kracht</t>
  </si>
  <si>
    <t>Corey Parkins</t>
  </si>
  <si>
    <t>Pamela Quintero</t>
  </si>
  <si>
    <t>49283</t>
  </si>
  <si>
    <t>887985</t>
  </si>
  <si>
    <t>19934646100</t>
  </si>
  <si>
    <t>Vicky Chan</t>
  </si>
  <si>
    <t>Lynn Riggin</t>
  </si>
  <si>
    <t>Jennifer Huggler</t>
  </si>
  <si>
    <t>Briana Brown</t>
  </si>
  <si>
    <t>Thomas Dietrich</t>
  </si>
  <si>
    <t>Soraya Dorce</t>
  </si>
  <si>
    <t>Divyam Contractor</t>
  </si>
  <si>
    <t>Giovanni Joachim</t>
  </si>
  <si>
    <t>Jennifer Testa</t>
  </si>
  <si>
    <t>Darla Cardino</t>
  </si>
  <si>
    <t>Anna Welch</t>
  </si>
  <si>
    <t>Angelo Moreno</t>
  </si>
  <si>
    <t>Jazzmin Evans</t>
  </si>
  <si>
    <t>Rachel Roberts</t>
  </si>
  <si>
    <t>David Reyes</t>
  </si>
  <si>
    <t>RuthRusso Silver</t>
  </si>
  <si>
    <t>Christian Baldelomar</t>
  </si>
  <si>
    <t>Victoria Lach</t>
  </si>
  <si>
    <t>Felicia Valenti</t>
  </si>
  <si>
    <t>Terrance Cure</t>
  </si>
  <si>
    <t>Sutharshiny Sivakumaran</t>
  </si>
  <si>
    <t>Elizabeth LeGard</t>
  </si>
  <si>
    <t>14230055452</t>
  </si>
  <si>
    <t>Grant Wilburn</t>
  </si>
  <si>
    <t>Dorian Regester</t>
  </si>
  <si>
    <t>Ravi Jaundoo</t>
  </si>
  <si>
    <t>Kriziah Hernandez</t>
  </si>
  <si>
    <t>Claudia Hanna</t>
  </si>
  <si>
    <t>Trey(Edward) Thomas</t>
  </si>
  <si>
    <t>Heather Cella</t>
  </si>
  <si>
    <t>Hope Seiler</t>
  </si>
  <si>
    <t>Alexandra Garanicova</t>
  </si>
  <si>
    <t>Julie Diperna</t>
  </si>
  <si>
    <t>Jennifer Hofrichter</t>
  </si>
  <si>
    <t>Christie Furman</t>
  </si>
  <si>
    <t>Tasnia Hussain</t>
  </si>
  <si>
    <t>Christine Golub</t>
  </si>
  <si>
    <t>Michael Norton</t>
  </si>
  <si>
    <t>Anna Canino</t>
  </si>
  <si>
    <t>James Mazzola</t>
  </si>
  <si>
    <t>Madelyn Thompson</t>
  </si>
  <si>
    <t>Tracy Cherry</t>
  </si>
  <si>
    <t>Kathleen Moore</t>
  </si>
  <si>
    <t>Catarina Cheng</t>
  </si>
  <si>
    <t>Amy Lau</t>
  </si>
  <si>
    <t>Steven David</t>
  </si>
  <si>
    <t>Kimberly Anglin</t>
  </si>
  <si>
    <t>Annie Chen</t>
  </si>
  <si>
    <t>Lisa Revis</t>
  </si>
  <si>
    <t>Elizabeth Hoopes</t>
  </si>
  <si>
    <t>Mackenzie Newman</t>
  </si>
  <si>
    <t>Kelly Gherardi</t>
  </si>
  <si>
    <t>Hayden Cohen</t>
  </si>
  <si>
    <t>Chloe Zehfuss</t>
  </si>
  <si>
    <t>Lisa Forgang</t>
  </si>
  <si>
    <t>Willow Malsch</t>
  </si>
  <si>
    <t>Corson Fidler</t>
  </si>
  <si>
    <t>Nishant Jadhav (hybrid SOW)</t>
  </si>
  <si>
    <t>Solomon Akinro</t>
  </si>
  <si>
    <t>Semira Kuku</t>
  </si>
  <si>
    <t>Jamie Cortez</t>
  </si>
  <si>
    <t>Michael Jones</t>
  </si>
  <si>
    <t>Miguel Moreno</t>
  </si>
  <si>
    <t>Maryum Kazmi</t>
  </si>
  <si>
    <t>Kiara Armetta</t>
  </si>
  <si>
    <t>Claire Kostic</t>
  </si>
  <si>
    <t>Ravi Tiwari</t>
  </si>
  <si>
    <t>Samantha Turco</t>
  </si>
  <si>
    <t>Melody Toyphommarath</t>
  </si>
  <si>
    <t>Joseph Bosco</t>
  </si>
  <si>
    <t>Donna Johnson</t>
  </si>
  <si>
    <t>Corinne Fox</t>
  </si>
  <si>
    <t>Kamila San</t>
  </si>
  <si>
    <t>Fatoumata Sow</t>
  </si>
  <si>
    <t>Sina Abhaee</t>
  </si>
  <si>
    <t>Sophie Leighton</t>
  </si>
  <si>
    <t>Ronni Zapf</t>
  </si>
  <si>
    <t>Kane Makekau</t>
  </si>
  <si>
    <t>Steven Gundlach</t>
  </si>
  <si>
    <t>Clementina Rodriguez</t>
  </si>
  <si>
    <t>Keiana Hunter</t>
  </si>
  <si>
    <t>Katelyn Black</t>
  </si>
  <si>
    <t>JoAnne Butler</t>
  </si>
  <si>
    <t>Vittoria Fronte</t>
  </si>
  <si>
    <t>Semica Spinner</t>
  </si>
  <si>
    <t>Miguel Villa</t>
  </si>
  <si>
    <t>Caroline Hough</t>
  </si>
  <si>
    <t>Cassandra Gallardo</t>
  </si>
  <si>
    <t>Lisa Grisafi</t>
  </si>
  <si>
    <t>Letigra Coles</t>
  </si>
  <si>
    <t>Jessica Carnes</t>
  </si>
  <si>
    <t>Abdullah Shanewayz</t>
  </si>
  <si>
    <t>O'Brien Hemans</t>
  </si>
  <si>
    <t>Kyle Romanoff</t>
  </si>
  <si>
    <t>Ashley Alvarez</t>
  </si>
  <si>
    <t>Sarah Fiola</t>
  </si>
  <si>
    <t>Fareed Mohammed</t>
  </si>
  <si>
    <t>Lena Stecker</t>
  </si>
  <si>
    <t>Adetoun Adegbite</t>
  </si>
  <si>
    <t>Victor Rodriguez</t>
  </si>
  <si>
    <t>Nadine Ong</t>
  </si>
  <si>
    <t>Pamela Saqueton</t>
  </si>
  <si>
    <t>Bryan Conrad</t>
  </si>
  <si>
    <t>Terrance Cure(HTW Talent)</t>
  </si>
  <si>
    <t>Shanelle Gorham</t>
  </si>
  <si>
    <t>Nicole Czernicki</t>
  </si>
  <si>
    <t>Molly Hennessy</t>
  </si>
  <si>
    <t>Roslyn Davis</t>
  </si>
  <si>
    <t>Morgan Dill</t>
  </si>
  <si>
    <t>Madeline Amador</t>
  </si>
  <si>
    <t>Selina Wagowski</t>
  </si>
  <si>
    <t>Kimberly Pipkin</t>
  </si>
  <si>
    <t>Jacob Holstead</t>
  </si>
  <si>
    <t>Curtis Botting</t>
  </si>
  <si>
    <t>Sara Wright</t>
  </si>
  <si>
    <t>Leah Richard</t>
  </si>
  <si>
    <t>Kristina  Stansell</t>
  </si>
  <si>
    <t>Ashley West</t>
  </si>
  <si>
    <t>Richard Tanner</t>
  </si>
  <si>
    <t>Monika Pollick</t>
  </si>
  <si>
    <t>Nicholas Busman</t>
  </si>
  <si>
    <t>Sarah Cheung</t>
  </si>
  <si>
    <t>Michelle Velez</t>
  </si>
  <si>
    <t>Isabella Dolan</t>
  </si>
  <si>
    <t>Taylor Pariso</t>
  </si>
  <si>
    <t>Brooke Matits</t>
  </si>
  <si>
    <t>Donny Wilson</t>
  </si>
  <si>
    <t>Jeremy Schultze</t>
  </si>
  <si>
    <t>Jamie Waltzer</t>
  </si>
  <si>
    <t>Baron Smith</t>
  </si>
  <si>
    <t>Jose Burgos</t>
  </si>
  <si>
    <t>Samantha Colie</t>
  </si>
  <si>
    <t>Michelle Denmark-Williams</t>
  </si>
  <si>
    <t>Michael Figueroa</t>
  </si>
  <si>
    <t>James Ford</t>
  </si>
  <si>
    <t>Celeste Signal</t>
  </si>
  <si>
    <t>Erin Hoel</t>
  </si>
  <si>
    <t>Peggy Martin</t>
  </si>
  <si>
    <t>Melissa Cole</t>
  </si>
  <si>
    <t>Lovetta Fortune</t>
  </si>
  <si>
    <t>Taylor Littleton</t>
  </si>
  <si>
    <t>Rebecca Gruber</t>
  </si>
  <si>
    <t>Winny Chen</t>
  </si>
  <si>
    <t>Sidney Beauregard</t>
  </si>
  <si>
    <t>Shayna Gomez</t>
  </si>
  <si>
    <t>Sabrina Suazo</t>
  </si>
  <si>
    <t>Brigitte McKay</t>
  </si>
  <si>
    <t>Chido Mutendi</t>
  </si>
  <si>
    <t>Lucy Deal</t>
  </si>
  <si>
    <t>Willy Lokiru</t>
  </si>
  <si>
    <t>Kate Umohituen</t>
  </si>
  <si>
    <t>Amanda Senk</t>
  </si>
  <si>
    <t>MaryAnne Rose</t>
  </si>
  <si>
    <t>Baffour Agyapong</t>
  </si>
  <si>
    <t>Data Fee Revenue</t>
  </si>
  <si>
    <t>49638</t>
  </si>
  <si>
    <t>891064</t>
  </si>
  <si>
    <t>21543023191</t>
  </si>
  <si>
    <t>Data Rev Rec Aug 24</t>
  </si>
  <si>
    <t>49632</t>
  </si>
  <si>
    <t>890962</t>
  </si>
  <si>
    <t>18222859131</t>
  </si>
  <si>
    <t>49636</t>
  </si>
  <si>
    <t>891266</t>
  </si>
  <si>
    <t>17858842259; 17858935945</t>
  </si>
  <si>
    <t>Data RevRec Aug24</t>
  </si>
  <si>
    <t>49641</t>
  </si>
  <si>
    <t>891067</t>
  </si>
  <si>
    <t>19570188551</t>
  </si>
  <si>
    <t>49640</t>
  </si>
  <si>
    <t>891066</t>
  </si>
  <si>
    <t>Data Rev Rec AUg 24</t>
  </si>
  <si>
    <t>49635</t>
  </si>
  <si>
    <t>891166</t>
  </si>
  <si>
    <t>49634</t>
  </si>
  <si>
    <t>891063</t>
  </si>
  <si>
    <t>20909109893</t>
  </si>
  <si>
    <t>Data rev rec Aug24</t>
  </si>
  <si>
    <t>49637</t>
  </si>
  <si>
    <t>891267</t>
  </si>
  <si>
    <t>19675439778</t>
  </si>
  <si>
    <t>49633</t>
  </si>
  <si>
    <t>891062</t>
  </si>
  <si>
    <t>18094918327</t>
  </si>
  <si>
    <t>Data Rev Rec Aug24</t>
  </si>
  <si>
    <t>Client Management Revenue</t>
  </si>
  <si>
    <t>49275</t>
  </si>
  <si>
    <t>888241</t>
  </si>
  <si>
    <t>51832</t>
  </si>
  <si>
    <t>901617</t>
  </si>
  <si>
    <t>51718</t>
  </si>
  <si>
    <t>901418</t>
  </si>
  <si>
    <t>51813</t>
  </si>
  <si>
    <t>901514</t>
  </si>
  <si>
    <t>51702</t>
  </si>
  <si>
    <t>901323</t>
  </si>
  <si>
    <t>49269</t>
  </si>
  <si>
    <t>888239</t>
  </si>
  <si>
    <t>16456055960</t>
  </si>
  <si>
    <t>49284</t>
  </si>
  <si>
    <t>887986</t>
  </si>
  <si>
    <t>49292</t>
  </si>
  <si>
    <t>888246</t>
  </si>
  <si>
    <t>17583816585</t>
  </si>
  <si>
    <t>51617</t>
  </si>
  <si>
    <t>901179</t>
  </si>
  <si>
    <t>49272</t>
  </si>
  <si>
    <t>887977</t>
  </si>
  <si>
    <t>17583641901</t>
  </si>
  <si>
    <t>51912</t>
  </si>
  <si>
    <t>904126</t>
  </si>
  <si>
    <t>51581</t>
  </si>
  <si>
    <t>898346</t>
  </si>
  <si>
    <t>51572</t>
  </si>
  <si>
    <t>898151</t>
  </si>
  <si>
    <t>49229</t>
  </si>
  <si>
    <t>887944</t>
  </si>
  <si>
    <t>51754</t>
  </si>
  <si>
    <t>901356</t>
  </si>
  <si>
    <t>49251</t>
  </si>
  <si>
    <t>887959</t>
  </si>
  <si>
    <t>51588</t>
  </si>
  <si>
    <t>898165</t>
  </si>
  <si>
    <t>51794</t>
  </si>
  <si>
    <t>901388</t>
  </si>
  <si>
    <t>51633</t>
  </si>
  <si>
    <t>901391</t>
  </si>
  <si>
    <t>51763</t>
  </si>
  <si>
    <t>901364</t>
  </si>
  <si>
    <t>49233</t>
  </si>
  <si>
    <t>887948</t>
  </si>
  <si>
    <t>14229981754</t>
  </si>
  <si>
    <t>51563</t>
  </si>
  <si>
    <t>898146</t>
  </si>
  <si>
    <t>49217</t>
  </si>
  <si>
    <t>887936</t>
  </si>
  <si>
    <t>49277</t>
  </si>
  <si>
    <t>887980</t>
  </si>
  <si>
    <t>17583628723</t>
  </si>
  <si>
    <t>49237</t>
  </si>
  <si>
    <t>887952</t>
  </si>
  <si>
    <t>15413849724</t>
  </si>
  <si>
    <t>51613</t>
  </si>
  <si>
    <t>901175</t>
  </si>
  <si>
    <t>49262</t>
  </si>
  <si>
    <t>887970</t>
  </si>
  <si>
    <t>49259</t>
  </si>
  <si>
    <t>887967</t>
  </si>
  <si>
    <t>20298599795</t>
  </si>
  <si>
    <t>Solutions Revenue</t>
  </si>
  <si>
    <t>49268</t>
  </si>
  <si>
    <t>888238</t>
  </si>
  <si>
    <t>51838</t>
  </si>
  <si>
    <t>901440</t>
  </si>
  <si>
    <t>51700</t>
  </si>
  <si>
    <t>901321</t>
  </si>
  <si>
    <t>49342</t>
  </si>
  <si>
    <t>889828</t>
  </si>
  <si>
    <t>349 Soremartec S.A. : 768 MUSST APAC-MEA Reporting Maintenance</t>
  </si>
  <si>
    <t>49422</t>
  </si>
  <si>
    <t>889897</t>
  </si>
  <si>
    <t>27534</t>
  </si>
  <si>
    <t>49927</t>
  </si>
  <si>
    <t>892805</t>
  </si>
  <si>
    <t>51783</t>
  </si>
  <si>
    <t>901378</t>
  </si>
  <si>
    <t>TopSide Management Book Elim related to project ICC 1344 Visa : Visa - Minerva dashboard automation</t>
  </si>
  <si>
    <t>50207</t>
  </si>
  <si>
    <t>892964</t>
  </si>
  <si>
    <t>16856641557</t>
  </si>
  <si>
    <t>49236</t>
  </si>
  <si>
    <t>887951</t>
  </si>
  <si>
    <t>50060</t>
  </si>
  <si>
    <t>892709</t>
  </si>
  <si>
    <t>49290</t>
  </si>
  <si>
    <t>888245</t>
  </si>
  <si>
    <t>49246</t>
  </si>
  <si>
    <t>887955</t>
  </si>
  <si>
    <t>19093193875</t>
  </si>
  <si>
    <t>50765</t>
  </si>
  <si>
    <t>893703</t>
  </si>
  <si>
    <t>16977995014</t>
  </si>
  <si>
    <t>50093</t>
  </si>
  <si>
    <t>892914</t>
  </si>
  <si>
    <t>TopSide Management Book Elim related to project ICC 1244 GoodRx : GoodRx - Incremental BI Support</t>
  </si>
  <si>
    <t>50199</t>
  </si>
  <si>
    <t>892960</t>
  </si>
  <si>
    <t>51569</t>
  </si>
  <si>
    <t>898149</t>
  </si>
  <si>
    <t>19159531854</t>
  </si>
  <si>
    <t>51749</t>
  </si>
  <si>
    <t>901352</t>
  </si>
  <si>
    <t>49825</t>
  </si>
  <si>
    <t>892437</t>
  </si>
  <si>
    <t>49240</t>
  </si>
  <si>
    <t>888234</t>
  </si>
  <si>
    <t>50221</t>
  </si>
  <si>
    <t>892976</t>
  </si>
  <si>
    <t>49946</t>
  </si>
  <si>
    <t>892819</t>
  </si>
  <si>
    <t>51760</t>
  </si>
  <si>
    <t>901362</t>
  </si>
  <si>
    <t>49281</t>
  </si>
  <si>
    <t>887983</t>
  </si>
  <si>
    <t>49274</t>
  </si>
  <si>
    <t>887978</t>
  </si>
  <si>
    <t>49260</t>
  </si>
  <si>
    <t>887968</t>
  </si>
  <si>
    <t>49899</t>
  </si>
  <si>
    <t>892478</t>
  </si>
  <si>
    <t>51507</t>
  </si>
  <si>
    <t>895471</t>
  </si>
  <si>
    <t>419 Repsol Resources UK Limited : 1093 Core Digital Team 2024</t>
  </si>
  <si>
    <t>26566</t>
  </si>
  <si>
    <t>49913</t>
  </si>
  <si>
    <t>892491</t>
  </si>
  <si>
    <t>49270</t>
  </si>
  <si>
    <t>887975</t>
  </si>
  <si>
    <t>16404709420</t>
  </si>
  <si>
    <t>49795</t>
  </si>
  <si>
    <t>892417</t>
  </si>
  <si>
    <t>50856</t>
  </si>
  <si>
    <t>893762</t>
  </si>
  <si>
    <t>50217</t>
  </si>
  <si>
    <t>892972</t>
  </si>
  <si>
    <t>51692</t>
  </si>
  <si>
    <t>901498</t>
  </si>
  <si>
    <t>14229444097</t>
  </si>
  <si>
    <t>51589</t>
  </si>
  <si>
    <t>898166</t>
  </si>
  <si>
    <t>14230165822</t>
  </si>
  <si>
    <t>51168</t>
  </si>
  <si>
    <t>894153</t>
  </si>
  <si>
    <t>51824</t>
  </si>
  <si>
    <t>901609</t>
  </si>
  <si>
    <t>19569235802</t>
  </si>
  <si>
    <t>49949</t>
  </si>
  <si>
    <t>892822</t>
  </si>
  <si>
    <t>52184</t>
  </si>
  <si>
    <t>914879</t>
  </si>
  <si>
    <t>49850</t>
  </si>
  <si>
    <t>892453</t>
  </si>
  <si>
    <t>50815</t>
  </si>
  <si>
    <t>893727</t>
  </si>
  <si>
    <t>49889</t>
  </si>
  <si>
    <t>892475</t>
  </si>
  <si>
    <t>52186</t>
  </si>
  <si>
    <t>914881</t>
  </si>
  <si>
    <t>49238</t>
  </si>
  <si>
    <t>887953</t>
  </si>
  <si>
    <t>15767035179</t>
  </si>
  <si>
    <t>49930</t>
  </si>
  <si>
    <t>892808</t>
  </si>
  <si>
    <t>49987</t>
  </si>
  <si>
    <t>892847</t>
  </si>
  <si>
    <t>51750</t>
  </si>
  <si>
    <t>901354</t>
  </si>
  <si>
    <t>19153848364</t>
  </si>
  <si>
    <t>50020</t>
  </si>
  <si>
    <t>892872</t>
  </si>
  <si>
    <t>50226</t>
  </si>
  <si>
    <t>892981</t>
  </si>
  <si>
    <t>49837</t>
  </si>
  <si>
    <t>892305</t>
  </si>
  <si>
    <t>51012</t>
  </si>
  <si>
    <t>894102</t>
  </si>
  <si>
    <t>50236</t>
  </si>
  <si>
    <t>893114</t>
  </si>
  <si>
    <t>50215</t>
  </si>
  <si>
    <t>892970</t>
  </si>
  <si>
    <t>51719</t>
  </si>
  <si>
    <t>901419</t>
  </si>
  <si>
    <t>51840</t>
  </si>
  <si>
    <t>901517</t>
  </si>
  <si>
    <t>20379207056</t>
  </si>
  <si>
    <t>52167</t>
  </si>
  <si>
    <t>913920</t>
  </si>
  <si>
    <t>TopSide Management Book Elim related to project ICC 770 Soremartec S.A. : P1 Africa-Levant Reports Ongoing</t>
  </si>
  <si>
    <t>50767</t>
  </si>
  <si>
    <t>893705</t>
  </si>
  <si>
    <t>49968</t>
  </si>
  <si>
    <t>892694</t>
  </si>
  <si>
    <t>50975</t>
  </si>
  <si>
    <t>893931</t>
  </si>
  <si>
    <t>52027</t>
  </si>
  <si>
    <t>909263</t>
  </si>
  <si>
    <t>50211</t>
  </si>
  <si>
    <t>892967</t>
  </si>
  <si>
    <t>49965</t>
  </si>
  <si>
    <t>892833</t>
  </si>
  <si>
    <t>49345</t>
  </si>
  <si>
    <t>889830</t>
  </si>
  <si>
    <t>349 Soremartec S.A. : 1007 Offshore Business Insights Support</t>
  </si>
  <si>
    <t>50234</t>
  </si>
  <si>
    <t>893112</t>
  </si>
  <si>
    <t>51132</t>
  </si>
  <si>
    <t>894328</t>
  </si>
  <si>
    <t>50097</t>
  </si>
  <si>
    <t>892918</t>
  </si>
  <si>
    <t>49861</t>
  </si>
  <si>
    <t>892311</t>
  </si>
  <si>
    <t>49357</t>
  </si>
  <si>
    <t>889835</t>
  </si>
  <si>
    <t>49271</t>
  </si>
  <si>
    <t>887976</t>
  </si>
  <si>
    <t>49933</t>
  </si>
  <si>
    <t>892810</t>
  </si>
  <si>
    <t>49887</t>
  </si>
  <si>
    <t>892323</t>
  </si>
  <si>
    <t>51720</t>
  </si>
  <si>
    <t>901421</t>
  </si>
  <si>
    <t>50810</t>
  </si>
  <si>
    <t>892747</t>
  </si>
  <si>
    <t>50112</t>
  </si>
  <si>
    <t>892923</t>
  </si>
  <si>
    <t>50113</t>
  </si>
  <si>
    <t>892924</t>
  </si>
  <si>
    <t>51205</t>
  </si>
  <si>
    <t>894384</t>
  </si>
  <si>
    <t>49228</t>
  </si>
  <si>
    <t>887943</t>
  </si>
  <si>
    <t>17500424495</t>
  </si>
  <si>
    <t>50232</t>
  </si>
  <si>
    <t>893110</t>
  </si>
  <si>
    <t>51625</t>
  </si>
  <si>
    <t>901290</t>
  </si>
  <si>
    <t>49917</t>
  </si>
  <si>
    <t>892795</t>
  </si>
  <si>
    <t>49340</t>
  </si>
  <si>
    <t>889826</t>
  </si>
  <si>
    <t>51828</t>
  </si>
  <si>
    <t>901613</t>
  </si>
  <si>
    <t>50114</t>
  </si>
  <si>
    <t>892925</t>
  </si>
  <si>
    <t>49781</t>
  </si>
  <si>
    <t>892495</t>
  </si>
  <si>
    <t>49876</t>
  </si>
  <si>
    <t>892467</t>
  </si>
  <si>
    <t>51726</t>
  </si>
  <si>
    <t>901426</t>
  </si>
  <si>
    <t>16530006669</t>
  </si>
  <si>
    <t>50238</t>
  </si>
  <si>
    <t>893115</t>
  </si>
  <si>
    <t>49267</t>
  </si>
  <si>
    <t>888237</t>
  </si>
  <si>
    <t>51764</t>
  </si>
  <si>
    <t>901432</t>
  </si>
  <si>
    <t>19569236781</t>
  </si>
  <si>
    <t>49848</t>
  </si>
  <si>
    <t>892452</t>
  </si>
  <si>
    <t>50041</t>
  </si>
  <si>
    <t>892705</t>
  </si>
  <si>
    <t>50039</t>
  </si>
  <si>
    <t>892704</t>
  </si>
  <si>
    <t>50201</t>
  </si>
  <si>
    <t>893104</t>
  </si>
  <si>
    <t>51052</t>
  </si>
  <si>
    <t>894114</t>
  </si>
  <si>
    <t>51815</t>
  </si>
  <si>
    <t>901602</t>
  </si>
  <si>
    <t>51778</t>
  </si>
  <si>
    <t>901374</t>
  </si>
  <si>
    <t>49779</t>
  </si>
  <si>
    <t>892407</t>
  </si>
  <si>
    <t>50854</t>
  </si>
  <si>
    <t>893760</t>
  </si>
  <si>
    <t>51629</t>
  </si>
  <si>
    <t>901293</t>
  </si>
  <si>
    <t>49915</t>
  </si>
  <si>
    <t>892793</t>
  </si>
  <si>
    <t>51758</t>
  </si>
  <si>
    <t>901359</t>
  </si>
  <si>
    <t>43593</t>
  </si>
  <si>
    <t>755714</t>
  </si>
  <si>
    <t>349 Soremartec S.A. : 770 P1 Africa-Levant Reports Ongoing</t>
  </si>
  <si>
    <t>50076</t>
  </si>
  <si>
    <t>892906</t>
  </si>
  <si>
    <t>51691</t>
  </si>
  <si>
    <t>901497</t>
  </si>
  <si>
    <t>50004</t>
  </si>
  <si>
    <t>892342</t>
  </si>
  <si>
    <t>51830</t>
  </si>
  <si>
    <t>901614</t>
  </si>
  <si>
    <t>49220</t>
  </si>
  <si>
    <t>887939</t>
  </si>
  <si>
    <t>19763827879</t>
  </si>
  <si>
    <t>49232</t>
  </si>
  <si>
    <t>887947</t>
  </si>
  <si>
    <t>51788</t>
  </si>
  <si>
    <t>901382</t>
  </si>
  <si>
    <t>49966</t>
  </si>
  <si>
    <t>892338</t>
  </si>
  <si>
    <t>50080</t>
  </si>
  <si>
    <t>892357</t>
  </si>
  <si>
    <t>51839</t>
  </si>
  <si>
    <t>901623</t>
  </si>
  <si>
    <t>51243</t>
  </si>
  <si>
    <t>894411</t>
  </si>
  <si>
    <t>50683</t>
  </si>
  <si>
    <t>893523</t>
  </si>
  <si>
    <t>49293</t>
  </si>
  <si>
    <t>888142</t>
  </si>
  <si>
    <t>50043</t>
  </si>
  <si>
    <t>892886</t>
  </si>
  <si>
    <t>50198</t>
  </si>
  <si>
    <t>893102</t>
  </si>
  <si>
    <t>50600</t>
  </si>
  <si>
    <t>893603</t>
  </si>
  <si>
    <t>50213</t>
  </si>
  <si>
    <t>892968</t>
  </si>
  <si>
    <t>49257</t>
  </si>
  <si>
    <t>887964</t>
  </si>
  <si>
    <t>50934</t>
  </si>
  <si>
    <t>893899</t>
  </si>
  <si>
    <t>51723</t>
  </si>
  <si>
    <t>901423</t>
  </si>
  <si>
    <t>51799</t>
  </si>
  <si>
    <t>901439</t>
  </si>
  <si>
    <t>51737</t>
  </si>
  <si>
    <t>901348</t>
  </si>
  <si>
    <t>18821214569</t>
  </si>
  <si>
    <t>49885</t>
  </si>
  <si>
    <t>892474</t>
  </si>
  <si>
    <t>50641</t>
  </si>
  <si>
    <t>893640</t>
  </si>
  <si>
    <t>49421</t>
  </si>
  <si>
    <t>889895</t>
  </si>
  <si>
    <t>49273</t>
  </si>
  <si>
    <t>888240</t>
  </si>
  <si>
    <t>51732</t>
  </si>
  <si>
    <t>901343</t>
  </si>
  <si>
    <t>TopSide Management Book Elim related to project ICC 782 ICC India representing FPAI : British Telecom - Qlik Development</t>
  </si>
  <si>
    <t>51825</t>
  </si>
  <si>
    <t>901610</t>
  </si>
  <si>
    <t>50474</t>
  </si>
  <si>
    <t>893184</t>
  </si>
  <si>
    <t>51735</t>
  </si>
  <si>
    <t>901346</t>
  </si>
  <si>
    <t>51811</t>
  </si>
  <si>
    <t>901599</t>
  </si>
  <si>
    <t>51724</t>
  </si>
  <si>
    <t>901424</t>
  </si>
  <si>
    <t>TopSide Management Book Elim related to project ICC 1007 Soremartec S.A. : Offshore Business Insights Support</t>
  </si>
  <si>
    <t>51774</t>
  </si>
  <si>
    <t>901370</t>
  </si>
  <si>
    <t>49424</t>
  </si>
  <si>
    <t>889899</t>
  </si>
  <si>
    <t>440 ICC in Forth Point Represents FutureproofAI : 1380 British Telecom - IDC resource Premanand</t>
  </si>
  <si>
    <t>36824</t>
  </si>
  <si>
    <t>49827</t>
  </si>
  <si>
    <t>892439</t>
  </si>
  <si>
    <t>51631</t>
  </si>
  <si>
    <t>901390</t>
  </si>
  <si>
    <t>51761</t>
  </si>
  <si>
    <t>901361</t>
  </si>
  <si>
    <t>51392</t>
  </si>
  <si>
    <t>894702</t>
  </si>
  <si>
    <t>51728</t>
  </si>
  <si>
    <t>901340</t>
  </si>
  <si>
    <t>49985</t>
  </si>
  <si>
    <t>892512</t>
  </si>
  <si>
    <t>49626</t>
  </si>
  <si>
    <t>891061</t>
  </si>
  <si>
    <t>Rev Rec Aug</t>
  </si>
  <si>
    <t>49226</t>
  </si>
  <si>
    <t>888136</t>
  </si>
  <si>
    <t>15799538994</t>
  </si>
  <si>
    <t>51694</t>
  </si>
  <si>
    <t>901500</t>
  </si>
  <si>
    <t>51784</t>
  </si>
  <si>
    <t>901379</t>
  </si>
  <si>
    <t>49999</t>
  </si>
  <si>
    <t>892340</t>
  </si>
  <si>
    <t>50062</t>
  </si>
  <si>
    <t>892711</t>
  </si>
  <si>
    <t>51773</t>
  </si>
  <si>
    <t>901436</t>
  </si>
  <si>
    <t>50203</t>
  </si>
  <si>
    <t>893105</t>
  </si>
  <si>
    <t>51698</t>
  </si>
  <si>
    <t>901320</t>
  </si>
  <si>
    <t>50095</t>
  </si>
  <si>
    <t>892916</t>
  </si>
  <si>
    <t>51772</t>
  </si>
  <si>
    <t>901369</t>
  </si>
  <si>
    <t>50228</t>
  </si>
  <si>
    <t>892982</t>
  </si>
  <si>
    <t>51746</t>
  </si>
  <si>
    <t>901506</t>
  </si>
  <si>
    <t>49950</t>
  </si>
  <si>
    <t>892824</t>
  </si>
  <si>
    <t>50894</t>
  </si>
  <si>
    <t>893586</t>
  </si>
  <si>
    <t>49859</t>
  </si>
  <si>
    <t>892309</t>
  </si>
  <si>
    <t>50223</t>
  </si>
  <si>
    <t>892978</t>
  </si>
  <si>
    <t>50025</t>
  </si>
  <si>
    <t>892877</t>
  </si>
  <si>
    <t>50230</t>
  </si>
  <si>
    <t>892984</t>
  </si>
  <si>
    <t>49247</t>
  </si>
  <si>
    <t>888236</t>
  </si>
  <si>
    <t>16976305012</t>
  </si>
  <si>
    <t>50936</t>
  </si>
  <si>
    <t>893900</t>
  </si>
  <si>
    <t>49838</t>
  </si>
  <si>
    <t>892306</t>
  </si>
  <si>
    <t>51733</t>
  </si>
  <si>
    <t>901344</t>
  </si>
  <si>
    <t>51808</t>
  </si>
  <si>
    <t>901511</t>
  </si>
  <si>
    <t>51688</t>
  </si>
  <si>
    <t>901316</t>
  </si>
  <si>
    <t>51627</t>
  </si>
  <si>
    <t>901292</t>
  </si>
  <si>
    <t>51566</t>
  </si>
  <si>
    <t>898343</t>
  </si>
  <si>
    <t>51800</t>
  </si>
  <si>
    <t>901593</t>
  </si>
  <si>
    <t>50206</t>
  </si>
  <si>
    <t>892963</t>
  </si>
  <si>
    <t>49215</t>
  </si>
  <si>
    <t>888034</t>
  </si>
  <si>
    <t>51802</t>
  </si>
  <si>
    <t>901595</t>
  </si>
  <si>
    <t>51797</t>
  </si>
  <si>
    <t>901591</t>
  </si>
  <si>
    <t>51054</t>
  </si>
  <si>
    <t>894115</t>
  </si>
  <si>
    <t>49813</t>
  </si>
  <si>
    <t>892502</t>
  </si>
  <si>
    <t>50515</t>
  </si>
  <si>
    <t>892996</t>
  </si>
  <si>
    <t>49625</t>
  </si>
  <si>
    <t>890961</t>
  </si>
  <si>
    <t>Late RevRec from July</t>
  </si>
  <si>
    <t>51837</t>
  </si>
  <si>
    <t>901622</t>
  </si>
  <si>
    <t>49929</t>
  </si>
  <si>
    <t>892807</t>
  </si>
  <si>
    <t>50021</t>
  </si>
  <si>
    <t>892874</t>
  </si>
  <si>
    <t>50560</t>
  </si>
  <si>
    <t>893190</t>
  </si>
  <si>
    <t>50018</t>
  </si>
  <si>
    <t>892870</t>
  </si>
  <si>
    <t>49901</t>
  </si>
  <si>
    <t>892480</t>
  </si>
  <si>
    <t>49903</t>
  </si>
  <si>
    <t>892482</t>
  </si>
  <si>
    <t>50724</t>
  </si>
  <si>
    <t>893680</t>
  </si>
  <si>
    <t>51765</t>
  </si>
  <si>
    <t>901365</t>
  </si>
  <si>
    <t>50209</t>
  </si>
  <si>
    <t>892965</t>
  </si>
  <si>
    <t>49797</t>
  </si>
  <si>
    <t>892419</t>
  </si>
  <si>
    <t>51748</t>
  </si>
  <si>
    <t>901431</t>
  </si>
  <si>
    <t>49982</t>
  </si>
  <si>
    <t>892843</t>
  </si>
  <si>
    <t>51014</t>
  </si>
  <si>
    <t>894104</t>
  </si>
  <si>
    <t>49222</t>
  </si>
  <si>
    <t>888134</t>
  </si>
  <si>
    <t>14230097156</t>
  </si>
  <si>
    <t>51483</t>
  </si>
  <si>
    <t>895457</t>
  </si>
  <si>
    <t>51090</t>
  </si>
  <si>
    <t>894303</t>
  </si>
  <si>
    <t>50058</t>
  </si>
  <si>
    <t>892707</t>
  </si>
  <si>
    <t>51319</t>
  </si>
  <si>
    <t>894496</t>
  </si>
  <si>
    <t>49815</t>
  </si>
  <si>
    <t>892503</t>
  </si>
  <si>
    <t>52024</t>
  </si>
  <si>
    <t>909260</t>
  </si>
  <si>
    <t>51911</t>
  </si>
  <si>
    <t>904125</t>
  </si>
  <si>
    <t>Capability Adjutsment</t>
  </si>
  <si>
    <t>51280</t>
  </si>
  <si>
    <t>894436</t>
  </si>
  <si>
    <t>49872</t>
  </si>
  <si>
    <t>892463</t>
  </si>
  <si>
    <t>50002</t>
  </si>
  <si>
    <t>892341</t>
  </si>
  <si>
    <t>51093</t>
  </si>
  <si>
    <t>894305</t>
  </si>
  <si>
    <t>50078</t>
  </si>
  <si>
    <t>892355</t>
  </si>
  <si>
    <t>TopSide Management Book Elim related to project ICC 768 Soremartec S.A. : MUSST APAC-MEA Reporting Maintenance</t>
  </si>
  <si>
    <t>50219</t>
  </si>
  <si>
    <t>892974</t>
  </si>
  <si>
    <t>50893</t>
  </si>
  <si>
    <t>893585</t>
  </si>
  <si>
    <t>49366</t>
  </si>
  <si>
    <t>889842</t>
  </si>
  <si>
    <t>49874</t>
  </si>
  <si>
    <t>892465</t>
  </si>
  <si>
    <t>51519</t>
  </si>
  <si>
    <t>895757</t>
  </si>
  <si>
    <t>51782</t>
  </si>
  <si>
    <t>901437</t>
  </si>
  <si>
    <t>51806</t>
  </si>
  <si>
    <t>901598</t>
  </si>
  <si>
    <t>51804</t>
  </si>
  <si>
    <t>901597</t>
  </si>
  <si>
    <t>TopSide Management Book Elim related to project ICC 1115 ICC in Montevideo represents Blend360 : UDX: Digital Analytics - FTE Support</t>
  </si>
  <si>
    <t>50756</t>
  </si>
  <si>
    <t>893557</t>
  </si>
  <si>
    <t>17771226635</t>
  </si>
  <si>
    <t>51389</t>
  </si>
  <si>
    <t>894517</t>
  </si>
  <si>
    <t>19584717835</t>
  </si>
  <si>
    <t>51785</t>
  </si>
  <si>
    <t>901380</t>
  </si>
  <si>
    <t>50081</t>
  </si>
  <si>
    <t>892358</t>
  </si>
  <si>
    <t>16856642182</t>
  </si>
  <si>
    <t>50146</t>
  </si>
  <si>
    <t>892382</t>
  </si>
  <si>
    <t>17583740188</t>
  </si>
  <si>
    <t>51395</t>
  </si>
  <si>
    <t>894705</t>
  </si>
  <si>
    <t>17806464279</t>
  </si>
  <si>
    <t>51077</t>
  </si>
  <si>
    <t>894126</t>
  </si>
  <si>
    <t>50299</t>
  </si>
  <si>
    <t>893219</t>
  </si>
  <si>
    <t>17581549176</t>
  </si>
  <si>
    <t>51123</t>
  </si>
  <si>
    <t>894144</t>
  </si>
  <si>
    <t>17772859452</t>
  </si>
  <si>
    <t>51680</t>
  </si>
  <si>
    <t>901313</t>
  </si>
  <si>
    <t>50356</t>
  </si>
  <si>
    <t>893152</t>
  </si>
  <si>
    <t>51214</t>
  </si>
  <si>
    <t>894157</t>
  </si>
  <si>
    <t>50340</t>
  </si>
  <si>
    <t>893142</t>
  </si>
  <si>
    <t>17001841791</t>
  </si>
  <si>
    <t>49942</t>
  </si>
  <si>
    <t>892815</t>
  </si>
  <si>
    <t>49809</t>
  </si>
  <si>
    <t>892500</t>
  </si>
  <si>
    <t>50806</t>
  </si>
  <si>
    <t>892744</t>
  </si>
  <si>
    <t>50861</t>
  </si>
  <si>
    <t>893766</t>
  </si>
  <si>
    <t>50398</t>
  </si>
  <si>
    <t>893269</t>
  </si>
  <si>
    <t>17485557310</t>
  </si>
  <si>
    <t>50117</t>
  </si>
  <si>
    <t>892928</t>
  </si>
  <si>
    <t>49770</t>
  </si>
  <si>
    <t>892400</t>
  </si>
  <si>
    <t>50612</t>
  </si>
  <si>
    <t>893614</t>
  </si>
  <si>
    <t>19901929100</t>
  </si>
  <si>
    <t>50339</t>
  </si>
  <si>
    <t>893143</t>
  </si>
  <si>
    <t>50679</t>
  </si>
  <si>
    <t>892556</t>
  </si>
  <si>
    <t>51072</t>
  </si>
  <si>
    <t>894124</t>
  </si>
  <si>
    <t>49766</t>
  </si>
  <si>
    <t>892592</t>
  </si>
  <si>
    <t>50774</t>
  </si>
  <si>
    <t>893560</t>
  </si>
  <si>
    <t>50757</t>
  </si>
  <si>
    <t>893695</t>
  </si>
  <si>
    <t>50648</t>
  </si>
  <si>
    <t>893513</t>
  </si>
  <si>
    <t>18659335221</t>
  </si>
  <si>
    <t>51725</t>
  </si>
  <si>
    <t>901425</t>
  </si>
  <si>
    <t>49296</t>
  </si>
  <si>
    <t>887990</t>
  </si>
  <si>
    <t>20058081135</t>
  </si>
  <si>
    <t>51290</t>
  </si>
  <si>
    <t>894183</t>
  </si>
  <si>
    <t>49992</t>
  </si>
  <si>
    <t>892850</t>
  </si>
  <si>
    <t>51098</t>
  </si>
  <si>
    <t>894311</t>
  </si>
  <si>
    <t>51755</t>
  </si>
  <si>
    <t>901357</t>
  </si>
  <si>
    <t>51678</t>
  </si>
  <si>
    <t>901311</t>
  </si>
  <si>
    <t>49877</t>
  </si>
  <si>
    <t>892469</t>
  </si>
  <si>
    <t>50195</t>
  </si>
  <si>
    <t>893101</t>
  </si>
  <si>
    <t>TopSide Management Book Elim related to project ICC 1262 Under Armour : Under Armour - Analytics POD</t>
  </si>
  <si>
    <t>51031</t>
  </si>
  <si>
    <t>893972</t>
  </si>
  <si>
    <t>50967</t>
  </si>
  <si>
    <t>894195</t>
  </si>
  <si>
    <t>17772967350</t>
  </si>
  <si>
    <t>50508</t>
  </si>
  <si>
    <t>893446</t>
  </si>
  <si>
    <t>19584503853</t>
  </si>
  <si>
    <t>50986</t>
  </si>
  <si>
    <t>894096</t>
  </si>
  <si>
    <t>49836</t>
  </si>
  <si>
    <t>892304</t>
  </si>
  <si>
    <t>50761</t>
  </si>
  <si>
    <t>893699</t>
  </si>
  <si>
    <t>50071</t>
  </si>
  <si>
    <t>892351</t>
  </si>
  <si>
    <t>50957</t>
  </si>
  <si>
    <t>893919</t>
  </si>
  <si>
    <t>50947</t>
  </si>
  <si>
    <t>893909</t>
  </si>
  <si>
    <t>50945</t>
  </si>
  <si>
    <t>893907</t>
  </si>
  <si>
    <t>50054</t>
  </si>
  <si>
    <t>892896</t>
  </si>
  <si>
    <t>50288</t>
  </si>
  <si>
    <t>893131</t>
  </si>
  <si>
    <t>17690283562</t>
  </si>
  <si>
    <t>50001</t>
  </si>
  <si>
    <t>892515</t>
  </si>
  <si>
    <t>49935</t>
  </si>
  <si>
    <t>892813</t>
  </si>
  <si>
    <t>50143</t>
  </si>
  <si>
    <t>892380</t>
  </si>
  <si>
    <t>50341</t>
  </si>
  <si>
    <t>893144</t>
  </si>
  <si>
    <t>49761</t>
  </si>
  <si>
    <t>892397</t>
  </si>
  <si>
    <t>16592846934</t>
  </si>
  <si>
    <t>50825</t>
  </si>
  <si>
    <t>893737</t>
  </si>
  <si>
    <t>49904</t>
  </si>
  <si>
    <t>892511</t>
  </si>
  <si>
    <t>50532</t>
  </si>
  <si>
    <t>893457</t>
  </si>
  <si>
    <t>49978</t>
  </si>
  <si>
    <t>892839</t>
  </si>
  <si>
    <t>50334</t>
  </si>
  <si>
    <t>892538</t>
  </si>
  <si>
    <t>49261</t>
  </si>
  <si>
    <t>887969</t>
  </si>
  <si>
    <t>51302</t>
  </si>
  <si>
    <t>894191</t>
  </si>
  <si>
    <t>50718</t>
  </si>
  <si>
    <t>893675</t>
  </si>
  <si>
    <t>50250</t>
  </si>
  <si>
    <t>893193</t>
  </si>
  <si>
    <t>16807042572</t>
  </si>
  <si>
    <t>51119</t>
  </si>
  <si>
    <t>894143</t>
  </si>
  <si>
    <t>51053</t>
  </si>
  <si>
    <t>893982</t>
  </si>
  <si>
    <t>51096</t>
  </si>
  <si>
    <t>894309</t>
  </si>
  <si>
    <t>49814</t>
  </si>
  <si>
    <t>892298</t>
  </si>
  <si>
    <t>50649</t>
  </si>
  <si>
    <t>893514</t>
  </si>
  <si>
    <t>50111</t>
  </si>
  <si>
    <t>892922</t>
  </si>
  <si>
    <t>50136</t>
  </si>
  <si>
    <t>892993</t>
  </si>
  <si>
    <t>51374</t>
  </si>
  <si>
    <t>894487</t>
  </si>
  <si>
    <t>50434</t>
  </si>
  <si>
    <t>893289</t>
  </si>
  <si>
    <t>17692058278</t>
  </si>
  <si>
    <t>50535</t>
  </si>
  <si>
    <t>893459</t>
  </si>
  <si>
    <t>50446</t>
  </si>
  <si>
    <t>893398</t>
  </si>
  <si>
    <t>50997</t>
  </si>
  <si>
    <t>893951</t>
  </si>
  <si>
    <t>51359</t>
  </si>
  <si>
    <t>894479</t>
  </si>
  <si>
    <t>51343</t>
  </si>
  <si>
    <t>894508</t>
  </si>
  <si>
    <t>16977994594</t>
  </si>
  <si>
    <t>50852</t>
  </si>
  <si>
    <t>893758</t>
  </si>
  <si>
    <t>50220</t>
  </si>
  <si>
    <t>892975</t>
  </si>
  <si>
    <t>17001844665</t>
  </si>
  <si>
    <t>50151</t>
  </si>
  <si>
    <t>892520</t>
  </si>
  <si>
    <t>50841</t>
  </si>
  <si>
    <t>893572</t>
  </si>
  <si>
    <t>50692</t>
  </si>
  <si>
    <t>893661</t>
  </si>
  <si>
    <t>20242405226</t>
  </si>
  <si>
    <t>51064</t>
  </si>
  <si>
    <t>894119</t>
  </si>
  <si>
    <t>50743</t>
  </si>
  <si>
    <t>893694</t>
  </si>
  <si>
    <t>16974076254</t>
  </si>
  <si>
    <t>50740</t>
  </si>
  <si>
    <t>893691</t>
  </si>
  <si>
    <t>51637</t>
  </si>
  <si>
    <t>901394</t>
  </si>
  <si>
    <t>51262</t>
  </si>
  <si>
    <t>894430</t>
  </si>
  <si>
    <t>51268</t>
  </si>
  <si>
    <t>894167</t>
  </si>
  <si>
    <t>50073</t>
  </si>
  <si>
    <t>892904</t>
  </si>
  <si>
    <t>51254</t>
  </si>
  <si>
    <t>894422</t>
  </si>
  <si>
    <t>50065</t>
  </si>
  <si>
    <t>892349</t>
  </si>
  <si>
    <t>50167</t>
  </si>
  <si>
    <t>892386</t>
  </si>
  <si>
    <t>51024</t>
  </si>
  <si>
    <t>893966</t>
  </si>
  <si>
    <t>50928</t>
  </si>
  <si>
    <t>893590</t>
  </si>
  <si>
    <t>50084</t>
  </si>
  <si>
    <t>892712</t>
  </si>
  <si>
    <t>51002</t>
  </si>
  <si>
    <t>893956</t>
  </si>
  <si>
    <t>50973</t>
  </si>
  <si>
    <t>893930</t>
  </si>
  <si>
    <t>50122</t>
  </si>
  <si>
    <t>892518</t>
  </si>
  <si>
    <t>51055</t>
  </si>
  <si>
    <t>893983</t>
  </si>
  <si>
    <t>49902</t>
  </si>
  <si>
    <t>892481</t>
  </si>
  <si>
    <t>50125</t>
  </si>
  <si>
    <t>892373</t>
  </si>
  <si>
    <t>51425</t>
  </si>
  <si>
    <t>894722</t>
  </si>
  <si>
    <t>51346</t>
  </si>
  <si>
    <t>894466</t>
  </si>
  <si>
    <t>51322</t>
  </si>
  <si>
    <t>894453</t>
  </si>
  <si>
    <t>50901</t>
  </si>
  <si>
    <t>893782</t>
  </si>
  <si>
    <t>50880</t>
  </si>
  <si>
    <t>893778</t>
  </si>
  <si>
    <t>51285</t>
  </si>
  <si>
    <t>894179</t>
  </si>
  <si>
    <t>51279</t>
  </si>
  <si>
    <t>894177</t>
  </si>
  <si>
    <t>51410</t>
  </si>
  <si>
    <t>894713</t>
  </si>
  <si>
    <t>50702</t>
  </si>
  <si>
    <t>892558</t>
  </si>
  <si>
    <t>50067</t>
  </si>
  <si>
    <t>892901</t>
  </si>
  <si>
    <t>50922</t>
  </si>
  <si>
    <t>892756</t>
  </si>
  <si>
    <t>50874</t>
  </si>
  <si>
    <t>892561</t>
  </si>
  <si>
    <t>49794</t>
  </si>
  <si>
    <t>892416</t>
  </si>
  <si>
    <t>50621</t>
  </si>
  <si>
    <t>893621</t>
  </si>
  <si>
    <t>50797</t>
  </si>
  <si>
    <t>893567</t>
  </si>
  <si>
    <t>51639</t>
  </si>
  <si>
    <t>901396</t>
  </si>
  <si>
    <t>51239</t>
  </si>
  <si>
    <t>894407</t>
  </si>
  <si>
    <t>51227</t>
  </si>
  <si>
    <t>894395</t>
  </si>
  <si>
    <t>51152</t>
  </si>
  <si>
    <t>894343</t>
  </si>
  <si>
    <t>51082</t>
  </si>
  <si>
    <t>894130</t>
  </si>
  <si>
    <t>51364</t>
  </si>
  <si>
    <t>894511</t>
  </si>
  <si>
    <t>50068</t>
  </si>
  <si>
    <t>892350</t>
  </si>
  <si>
    <t>49960</t>
  </si>
  <si>
    <t>892335</t>
  </si>
  <si>
    <t>50193</t>
  </si>
  <si>
    <t>893099</t>
  </si>
  <si>
    <t>50836</t>
  </si>
  <si>
    <t>893746</t>
  </si>
  <si>
    <t>50033</t>
  </si>
  <si>
    <t>892345</t>
  </si>
  <si>
    <t>51299</t>
  </si>
  <si>
    <t>894442</t>
  </si>
  <si>
    <t>51716</t>
  </si>
  <si>
    <t>901337</t>
  </si>
  <si>
    <t>51344</t>
  </si>
  <si>
    <t>894464</t>
  </si>
  <si>
    <t>50805</t>
  </si>
  <si>
    <t>892743</t>
  </si>
  <si>
    <t>51306</t>
  </si>
  <si>
    <t>892768</t>
  </si>
  <si>
    <t>50115</t>
  </si>
  <si>
    <t>892926</t>
  </si>
  <si>
    <t>49945</t>
  </si>
  <si>
    <t>892818</t>
  </si>
  <si>
    <t>49783</t>
  </si>
  <si>
    <t>892409</t>
  </si>
  <si>
    <t>50651</t>
  </si>
  <si>
    <t>893516</t>
  </si>
  <si>
    <t>50374</t>
  </si>
  <si>
    <t>893255</t>
  </si>
  <si>
    <t>50662</t>
  </si>
  <si>
    <t>893651</t>
  </si>
  <si>
    <t>50570</t>
  </si>
  <si>
    <t>893497</t>
  </si>
  <si>
    <t>49804</t>
  </si>
  <si>
    <t>892426</t>
  </si>
  <si>
    <t>51230</t>
  </si>
  <si>
    <t>894399</t>
  </si>
  <si>
    <t>50464</t>
  </si>
  <si>
    <t>893412</t>
  </si>
  <si>
    <t>50253</t>
  </si>
  <si>
    <t>893196</t>
  </si>
  <si>
    <t>50119</t>
  </si>
  <si>
    <t>892517</t>
  </si>
  <si>
    <t>50948</t>
  </si>
  <si>
    <t>893910</t>
  </si>
  <si>
    <t>50375</t>
  </si>
  <si>
    <t>893256</t>
  </si>
  <si>
    <t>17001802020</t>
  </si>
  <si>
    <t>50671</t>
  </si>
  <si>
    <t>892550</t>
  </si>
  <si>
    <t>50628</t>
  </si>
  <si>
    <t>893627</t>
  </si>
  <si>
    <t>51086</t>
  </si>
  <si>
    <t>894299</t>
  </si>
  <si>
    <t>50492</t>
  </si>
  <si>
    <t>893433</t>
  </si>
  <si>
    <t>50809</t>
  </si>
  <si>
    <t>892746</t>
  </si>
  <si>
    <t>50164</t>
  </si>
  <si>
    <t>892948</t>
  </si>
  <si>
    <t>50174</t>
  </si>
  <si>
    <t>893092</t>
  </si>
  <si>
    <t>49873</t>
  </si>
  <si>
    <t>892464</t>
  </si>
  <si>
    <t>50685</t>
  </si>
  <si>
    <t>893524</t>
  </si>
  <si>
    <t>50909</t>
  </si>
  <si>
    <t>893790</t>
  </si>
  <si>
    <t>50233</t>
  </si>
  <si>
    <t>893111</t>
  </si>
  <si>
    <t>51561</t>
  </si>
  <si>
    <t>898144</t>
  </si>
  <si>
    <t>50822</t>
  </si>
  <si>
    <t>893735</t>
  </si>
  <si>
    <t>51434</t>
  </si>
  <si>
    <t>894728</t>
  </si>
  <si>
    <t>50426</t>
  </si>
  <si>
    <t>893169</t>
  </si>
  <si>
    <t>18262439992</t>
  </si>
  <si>
    <t>50196</t>
  </si>
  <si>
    <t>892958</t>
  </si>
  <si>
    <t>50415</t>
  </si>
  <si>
    <t>893281</t>
  </si>
  <si>
    <t>50294</t>
  </si>
  <si>
    <t>893137</t>
  </si>
  <si>
    <t>49351</t>
  </si>
  <si>
    <t>889921</t>
  </si>
  <si>
    <t>49400</t>
  </si>
  <si>
    <t>889875</t>
  </si>
  <si>
    <t>353 De Lage Landen International B.V : 1387 EPAS support</t>
  </si>
  <si>
    <t>37238</t>
  </si>
  <si>
    <t>49831</t>
  </si>
  <si>
    <t>892443</t>
  </si>
  <si>
    <t>50245</t>
  </si>
  <si>
    <t>892988</t>
  </si>
  <si>
    <t>TopSide Management Book Elim related to project ICC 1350 CVS Health : Personalization Future State--Francis</t>
  </si>
  <si>
    <t>50950</t>
  </si>
  <si>
    <t>893912</t>
  </si>
  <si>
    <t>50777</t>
  </si>
  <si>
    <t>893563</t>
  </si>
  <si>
    <t>50826</t>
  </si>
  <si>
    <t>893738</t>
  </si>
  <si>
    <t>50278</t>
  </si>
  <si>
    <t>893210</t>
  </si>
  <si>
    <t>50264</t>
  </si>
  <si>
    <t>893120</t>
  </si>
  <si>
    <t>49881</t>
  </si>
  <si>
    <t>892472</t>
  </si>
  <si>
    <t>50239</t>
  </si>
  <si>
    <t>892526</t>
  </si>
  <si>
    <t>50287</t>
  </si>
  <si>
    <t>893130</t>
  </si>
  <si>
    <t>50390</t>
  </si>
  <si>
    <t>893264</t>
  </si>
  <si>
    <t>50799</t>
  </si>
  <si>
    <t>893569</t>
  </si>
  <si>
    <t>49819</t>
  </si>
  <si>
    <t>892301</t>
  </si>
  <si>
    <t>50349</t>
  </si>
  <si>
    <t>892539</t>
  </si>
  <si>
    <t>49396</t>
  </si>
  <si>
    <t>889871</t>
  </si>
  <si>
    <t>50427</t>
  </si>
  <si>
    <t>893170</t>
  </si>
  <si>
    <t>50488</t>
  </si>
  <si>
    <t>893429</t>
  </si>
  <si>
    <t>51159</t>
  </si>
  <si>
    <t>894350</t>
  </si>
  <si>
    <t>17772618578</t>
  </si>
  <si>
    <t>50471</t>
  </si>
  <si>
    <t>893415</t>
  </si>
  <si>
    <t>50964</t>
  </si>
  <si>
    <t>893923</t>
  </si>
  <si>
    <t>50429</t>
  </si>
  <si>
    <t>893172</t>
  </si>
  <si>
    <t>49829</t>
  </si>
  <si>
    <t>892441</t>
  </si>
  <si>
    <t>50626</t>
  </si>
  <si>
    <t>893625</t>
  </si>
  <si>
    <t>50622</t>
  </si>
  <si>
    <t>893622</t>
  </si>
  <si>
    <t>51378</t>
  </si>
  <si>
    <t>894491</t>
  </si>
  <si>
    <t>50731</t>
  </si>
  <si>
    <t>893545</t>
  </si>
  <si>
    <t>50780</t>
  </si>
  <si>
    <t>893710</t>
  </si>
  <si>
    <t>50587</t>
  </si>
  <si>
    <t>893499</t>
  </si>
  <si>
    <t>19902785076</t>
  </si>
  <si>
    <t>50422</t>
  </si>
  <si>
    <t>893283</t>
  </si>
  <si>
    <t>50218</t>
  </si>
  <si>
    <t>892973</t>
  </si>
  <si>
    <t>50400</t>
  </si>
  <si>
    <t>893271</t>
  </si>
  <si>
    <t>51437</t>
  </si>
  <si>
    <t>894731</t>
  </si>
  <si>
    <t>50911</t>
  </si>
  <si>
    <t>893791</t>
  </si>
  <si>
    <t>51834</t>
  </si>
  <si>
    <t>901619</t>
  </si>
  <si>
    <t>14229394307</t>
  </si>
  <si>
    <t>51413</t>
  </si>
  <si>
    <t>894526</t>
  </si>
  <si>
    <t>50269</t>
  </si>
  <si>
    <t>893203</t>
  </si>
  <si>
    <t>50654</t>
  </si>
  <si>
    <t>893519</t>
  </si>
  <si>
    <t>49879</t>
  </si>
  <si>
    <t>892470</t>
  </si>
  <si>
    <t>50638</t>
  </si>
  <si>
    <t>893637</t>
  </si>
  <si>
    <t>50629</t>
  </si>
  <si>
    <t>893628</t>
  </si>
  <si>
    <t>51722</t>
  </si>
  <si>
    <t>901422</t>
  </si>
  <si>
    <t>51127</t>
  </si>
  <si>
    <t>894324</t>
  </si>
  <si>
    <t>50524</t>
  </si>
  <si>
    <t>893453</t>
  </si>
  <si>
    <t>50325</t>
  </si>
  <si>
    <t>893236</t>
  </si>
  <si>
    <t>50677</t>
  </si>
  <si>
    <t>893655</t>
  </si>
  <si>
    <t>50011</t>
  </si>
  <si>
    <t>892863</t>
  </si>
  <si>
    <t>50353</t>
  </si>
  <si>
    <t>893151</t>
  </si>
  <si>
    <t>50886</t>
  </si>
  <si>
    <t>892565</t>
  </si>
  <si>
    <t>50930</t>
  </si>
  <si>
    <t>892759</t>
  </si>
  <si>
    <t>50831</t>
  </si>
  <si>
    <t>893743</t>
  </si>
  <si>
    <t>49844</t>
  </si>
  <si>
    <t>892448</t>
  </si>
  <si>
    <t>50509</t>
  </si>
  <si>
    <t>893447</t>
  </si>
  <si>
    <t>50506</t>
  </si>
  <si>
    <t>893444</t>
  </si>
  <si>
    <t>50417</t>
  </si>
  <si>
    <t>893282</t>
  </si>
  <si>
    <t>50897</t>
  </si>
  <si>
    <t>892752</t>
  </si>
  <si>
    <t>49562</t>
  </si>
  <si>
    <t>890195</t>
  </si>
  <si>
    <t>49523</t>
  </si>
  <si>
    <t>890169</t>
  </si>
  <si>
    <t>402 ICC in Forth Point Represents Blend360 : 1378 Wyndham - Guest Analytics Retainer</t>
  </si>
  <si>
    <t>36722</t>
  </si>
  <si>
    <t>51727</t>
  </si>
  <si>
    <t>901339</t>
  </si>
  <si>
    <t>50549</t>
  </si>
  <si>
    <t>893473</t>
  </si>
  <si>
    <t>50455</t>
  </si>
  <si>
    <t>893403</t>
  </si>
  <si>
    <t>50437</t>
  </si>
  <si>
    <t>893292</t>
  </si>
  <si>
    <t>50807</t>
  </si>
  <si>
    <t>892745</t>
  </si>
  <si>
    <t>51051</t>
  </si>
  <si>
    <t>893981</t>
  </si>
  <si>
    <t>50851</t>
  </si>
  <si>
    <t>893757</t>
  </si>
  <si>
    <t>50344</t>
  </si>
  <si>
    <t>893147</t>
  </si>
  <si>
    <t>50132</t>
  </si>
  <si>
    <t>892933</t>
  </si>
  <si>
    <t>49979</t>
  </si>
  <si>
    <t>892840</t>
  </si>
  <si>
    <t>51390</t>
  </si>
  <si>
    <t>894701</t>
  </si>
  <si>
    <t>51351</t>
  </si>
  <si>
    <t>894470</t>
  </si>
  <si>
    <t>51102</t>
  </si>
  <si>
    <t>894315</t>
  </si>
  <si>
    <t>51681</t>
  </si>
  <si>
    <t>901314</t>
  </si>
  <si>
    <t>51350</t>
  </si>
  <si>
    <t>894471</t>
  </si>
  <si>
    <t>50944</t>
  </si>
  <si>
    <t>893906</t>
  </si>
  <si>
    <t>51337</t>
  </si>
  <si>
    <t>894502</t>
  </si>
  <si>
    <t>50706</t>
  </si>
  <si>
    <t>893538</t>
  </si>
  <si>
    <t>50346</t>
  </si>
  <si>
    <t>893149</t>
  </si>
  <si>
    <t>50623</t>
  </si>
  <si>
    <t>892735</t>
  </si>
  <si>
    <t>50674</t>
  </si>
  <si>
    <t>892553</t>
  </si>
  <si>
    <t>51406</t>
  </si>
  <si>
    <t>894523</t>
  </si>
  <si>
    <t>49862</t>
  </si>
  <si>
    <t>892312</t>
  </si>
  <si>
    <t>51759</t>
  </si>
  <si>
    <t>901360</t>
  </si>
  <si>
    <t>50246</t>
  </si>
  <si>
    <t>892528</t>
  </si>
  <si>
    <t>49242</t>
  </si>
  <si>
    <t>888137</t>
  </si>
  <si>
    <t>49214</t>
  </si>
  <si>
    <t>888033</t>
  </si>
  <si>
    <t>51187</t>
  </si>
  <si>
    <t>894366</t>
  </si>
  <si>
    <t>50145</t>
  </si>
  <si>
    <t>892381</t>
  </si>
  <si>
    <t>50276</t>
  </si>
  <si>
    <t>893208</t>
  </si>
  <si>
    <t>51075</t>
  </si>
  <si>
    <t>894293</t>
  </si>
  <si>
    <t>49955</t>
  </si>
  <si>
    <t>892828</t>
  </si>
  <si>
    <t>TopSide Management Book Elim related to project ICC 1203 CVS Health : Foundry--FED Harleen</t>
  </si>
  <si>
    <t>50772</t>
  </si>
  <si>
    <t>893558</t>
  </si>
  <si>
    <t>50477</t>
  </si>
  <si>
    <t>893418</t>
  </si>
  <si>
    <t>50739</t>
  </si>
  <si>
    <t>893690</t>
  </si>
  <si>
    <t>49890</t>
  </si>
  <si>
    <t>892325</t>
  </si>
  <si>
    <t>49816</t>
  </si>
  <si>
    <t>892299</t>
  </si>
  <si>
    <t>51162</t>
  </si>
  <si>
    <t>894352</t>
  </si>
  <si>
    <t>51743</t>
  </si>
  <si>
    <t>901505</t>
  </si>
  <si>
    <t>17581057915</t>
  </si>
  <si>
    <t>50693</t>
  </si>
  <si>
    <t>893662</t>
  </si>
  <si>
    <t>51393</t>
  </si>
  <si>
    <t>894703</t>
  </si>
  <si>
    <t>49893</t>
  </si>
  <si>
    <t>892327</t>
  </si>
  <si>
    <t>49803</t>
  </si>
  <si>
    <t>892425</t>
  </si>
  <si>
    <t>50365</t>
  </si>
  <si>
    <t>892542</t>
  </si>
  <si>
    <t>50523</t>
  </si>
  <si>
    <t>893001</t>
  </si>
  <si>
    <t>49878</t>
  </si>
  <si>
    <t>892468</t>
  </si>
  <si>
    <t>50282</t>
  </si>
  <si>
    <t>893126</t>
  </si>
  <si>
    <t>49866</t>
  </si>
  <si>
    <t>892316</t>
  </si>
  <si>
    <t>50676</t>
  </si>
  <si>
    <t>892555</t>
  </si>
  <si>
    <t>50823</t>
  </si>
  <si>
    <t>893734</t>
  </si>
  <si>
    <t>50888</t>
  </si>
  <si>
    <t>892567</t>
  </si>
  <si>
    <t>50753</t>
  </si>
  <si>
    <t>893554</t>
  </si>
  <si>
    <t>50656</t>
  </si>
  <si>
    <t>893520</t>
  </si>
  <si>
    <t>50552</t>
  </si>
  <si>
    <t>893474</t>
  </si>
  <si>
    <t>50202</t>
  </si>
  <si>
    <t>892961</t>
  </si>
  <si>
    <t>50630</t>
  </si>
  <si>
    <t>893629</t>
  </si>
  <si>
    <t>51249</t>
  </si>
  <si>
    <t>894417</t>
  </si>
  <si>
    <t>49544</t>
  </si>
  <si>
    <t>890024</t>
  </si>
  <si>
    <t>50046</t>
  </si>
  <si>
    <t>892887</t>
  </si>
  <si>
    <t>51780</t>
  </si>
  <si>
    <t>901376</t>
  </si>
  <si>
    <t>51777</t>
  </si>
  <si>
    <t>901373</t>
  </si>
  <si>
    <t>51388</t>
  </si>
  <si>
    <t>894516</t>
  </si>
  <si>
    <t>51619</t>
  </si>
  <si>
    <t>901181</t>
  </si>
  <si>
    <t>50450</t>
  </si>
  <si>
    <t>893401</t>
  </si>
  <si>
    <t>50409</t>
  </si>
  <si>
    <t>893275</t>
  </si>
  <si>
    <t>50173</t>
  </si>
  <si>
    <t>893093</t>
  </si>
  <si>
    <t>51036</t>
  </si>
  <si>
    <t>893977</t>
  </si>
  <si>
    <t>51355</t>
  </si>
  <si>
    <t>894474</t>
  </si>
  <si>
    <t>51300</t>
  </si>
  <si>
    <t>894444</t>
  </si>
  <si>
    <t>51266</t>
  </si>
  <si>
    <t>894434</t>
  </si>
  <si>
    <t>50961</t>
  </si>
  <si>
    <t>893921</t>
  </si>
  <si>
    <t>50958</t>
  </si>
  <si>
    <t>893918</t>
  </si>
  <si>
    <t>51063</t>
  </si>
  <si>
    <t>894117</t>
  </si>
  <si>
    <t>50941</t>
  </si>
  <si>
    <t>893904</t>
  </si>
  <si>
    <t>50319</t>
  </si>
  <si>
    <t>892533</t>
  </si>
  <si>
    <t>51398</t>
  </si>
  <si>
    <t>894708</t>
  </si>
  <si>
    <t>50048</t>
  </si>
  <si>
    <t>892890</t>
  </si>
  <si>
    <t>50141</t>
  </si>
  <si>
    <t>892378</t>
  </si>
  <si>
    <t>50124</t>
  </si>
  <si>
    <t>892372</t>
  </si>
  <si>
    <t>49928</t>
  </si>
  <si>
    <t>892806</t>
  </si>
  <si>
    <t>50267</t>
  </si>
  <si>
    <t>893122</t>
  </si>
  <si>
    <t>49806</t>
  </si>
  <si>
    <t>892428</t>
  </si>
  <si>
    <t>50497</t>
  </si>
  <si>
    <t>892547</t>
  </si>
  <si>
    <t>51416</t>
  </si>
  <si>
    <t>894529</t>
  </si>
  <si>
    <t>50360</t>
  </si>
  <si>
    <t>893251</t>
  </si>
  <si>
    <t>50786</t>
  </si>
  <si>
    <t>893712</t>
  </si>
  <si>
    <t>51247</t>
  </si>
  <si>
    <t>894415</t>
  </si>
  <si>
    <t>50247</t>
  </si>
  <si>
    <t>892989</t>
  </si>
  <si>
    <t>51292</t>
  </si>
  <si>
    <t>894185</t>
  </si>
  <si>
    <t>50493</t>
  </si>
  <si>
    <t>893434</t>
  </si>
  <si>
    <t>50969</t>
  </si>
  <si>
    <t>893926</t>
  </si>
  <si>
    <t>50303</t>
  </si>
  <si>
    <t>893223</t>
  </si>
  <si>
    <t>50840</t>
  </si>
  <si>
    <t>893749</t>
  </si>
  <si>
    <t>51689</t>
  </si>
  <si>
    <t>901496</t>
  </si>
  <si>
    <t>50401</t>
  </si>
  <si>
    <t>893158</t>
  </si>
  <si>
    <t>51738</t>
  </si>
  <si>
    <t>901349</t>
  </si>
  <si>
    <t>50522</t>
  </si>
  <si>
    <t>893000</t>
  </si>
  <si>
    <t>50031</t>
  </si>
  <si>
    <t>892883</t>
  </si>
  <si>
    <t>51655</t>
  </si>
  <si>
    <t>901301</t>
  </si>
  <si>
    <t>50311</t>
  </si>
  <si>
    <t>893231</t>
  </si>
  <si>
    <t>51167</t>
  </si>
  <si>
    <t>892582</t>
  </si>
  <si>
    <t>50816</t>
  </si>
  <si>
    <t>893728</t>
  </si>
  <si>
    <t>50027</t>
  </si>
  <si>
    <t>892879</t>
  </si>
  <si>
    <t>50513</t>
  </si>
  <si>
    <t>892994</t>
  </si>
  <si>
    <t>51747</t>
  </si>
  <si>
    <t>901430</t>
  </si>
  <si>
    <t>51304</t>
  </si>
  <si>
    <t>892766</t>
  </si>
  <si>
    <t>50968</t>
  </si>
  <si>
    <t>894196</t>
  </si>
  <si>
    <t>50428</t>
  </si>
  <si>
    <t>893171</t>
  </si>
  <si>
    <t>50766</t>
  </si>
  <si>
    <t>893704</t>
  </si>
  <si>
    <t>50643</t>
  </si>
  <si>
    <t>893642</t>
  </si>
  <si>
    <t>49477</t>
  </si>
  <si>
    <t>889943</t>
  </si>
  <si>
    <t>297 Atnahs Pharma UK Limited : 1257 Data Engineering Ongoing Support</t>
  </si>
  <si>
    <t>32038</t>
  </si>
  <si>
    <t>51193</t>
  </si>
  <si>
    <t>894372</t>
  </si>
  <si>
    <t>49787</t>
  </si>
  <si>
    <t>892410</t>
  </si>
  <si>
    <t>51383</t>
  </si>
  <si>
    <t>894696</t>
  </si>
  <si>
    <t>51330</t>
  </si>
  <si>
    <t>894461</t>
  </si>
  <si>
    <t>51323</t>
  </si>
  <si>
    <t>894454</t>
  </si>
  <si>
    <t>50951</t>
  </si>
  <si>
    <t>893913</t>
  </si>
  <si>
    <t>50038</t>
  </si>
  <si>
    <t>892701</t>
  </si>
  <si>
    <t>50396</t>
  </si>
  <si>
    <t>893157</t>
  </si>
  <si>
    <t>50162</t>
  </si>
  <si>
    <t>892946</t>
  </si>
  <si>
    <t>50585</t>
  </si>
  <si>
    <t>893599</t>
  </si>
  <si>
    <t>51320</t>
  </si>
  <si>
    <t>894452</t>
  </si>
  <si>
    <t>50184</t>
  </si>
  <si>
    <t>892954</t>
  </si>
  <si>
    <t>50608</t>
  </si>
  <si>
    <t>893611</t>
  </si>
  <si>
    <t>50771</t>
  </si>
  <si>
    <t>893709</t>
  </si>
  <si>
    <t>49868</t>
  </si>
  <si>
    <t>892318</t>
  </si>
  <si>
    <t>51577</t>
  </si>
  <si>
    <t>898156</t>
  </si>
  <si>
    <t>18175846934</t>
  </si>
  <si>
    <t>51407</t>
  </si>
  <si>
    <t>894524</t>
  </si>
  <si>
    <t>51111</t>
  </si>
  <si>
    <t>894137</t>
  </si>
  <si>
    <t>50866</t>
  </si>
  <si>
    <t>893772</t>
  </si>
  <si>
    <t>51436</t>
  </si>
  <si>
    <t>894730</t>
  </si>
  <si>
    <t>50659</t>
  </si>
  <si>
    <t>893648</t>
  </si>
  <si>
    <t>51225</t>
  </si>
  <si>
    <t>894393</t>
  </si>
  <si>
    <t>50478</t>
  </si>
  <si>
    <t>893419</t>
  </si>
  <si>
    <t>50302</t>
  </si>
  <si>
    <t>893222</t>
  </si>
  <si>
    <t>49354</t>
  </si>
  <si>
    <t>889923</t>
  </si>
  <si>
    <t>51134</t>
  </si>
  <si>
    <t>894329</t>
  </si>
  <si>
    <t>51081</t>
  </si>
  <si>
    <t>894295</t>
  </si>
  <si>
    <t>50438</t>
  </si>
  <si>
    <t>893393</t>
  </si>
  <si>
    <t>50989</t>
  </si>
  <si>
    <t>893944</t>
  </si>
  <si>
    <t>50860</t>
  </si>
  <si>
    <t>893767</t>
  </si>
  <si>
    <t>50480</t>
  </si>
  <si>
    <t>893421</t>
  </si>
  <si>
    <t>50309</t>
  </si>
  <si>
    <t>893229</t>
  </si>
  <si>
    <t>50301</t>
  </si>
  <si>
    <t>893221</t>
  </si>
  <si>
    <t>51363</t>
  </si>
  <si>
    <t>894510</t>
  </si>
  <si>
    <t>51394</t>
  </si>
  <si>
    <t>894704</t>
  </si>
  <si>
    <t>51172</t>
  </si>
  <si>
    <t>892586</t>
  </si>
  <si>
    <t>51137</t>
  </si>
  <si>
    <t>894332</t>
  </si>
  <si>
    <t>50153</t>
  </si>
  <si>
    <t>892521</t>
  </si>
  <si>
    <t>49998</t>
  </si>
  <si>
    <t>892855</t>
  </si>
  <si>
    <t>49912</t>
  </si>
  <si>
    <t>892490</t>
  </si>
  <si>
    <t>49871</t>
  </si>
  <si>
    <t>892321</t>
  </si>
  <si>
    <t>49860</t>
  </si>
  <si>
    <t>892310</t>
  </si>
  <si>
    <t>49774</t>
  </si>
  <si>
    <t>892403</t>
  </si>
  <si>
    <t>51739</t>
  </si>
  <si>
    <t>901503</t>
  </si>
  <si>
    <t>50495</t>
  </si>
  <si>
    <t>892546</t>
  </si>
  <si>
    <t>50751</t>
  </si>
  <si>
    <t>893552</t>
  </si>
  <si>
    <t>50697</t>
  </si>
  <si>
    <t>893531</t>
  </si>
  <si>
    <t>51381</t>
  </si>
  <si>
    <t>894694</t>
  </si>
  <si>
    <t>50544</t>
  </si>
  <si>
    <t>893467</t>
  </si>
  <si>
    <t>50343</t>
  </si>
  <si>
    <t>893146</t>
  </si>
  <si>
    <t>49519</t>
  </si>
  <si>
    <t>890165</t>
  </si>
  <si>
    <t>49264</t>
  </si>
  <si>
    <t>887972</t>
  </si>
  <si>
    <t>51197</t>
  </si>
  <si>
    <t>894376</t>
  </si>
  <si>
    <t>51762</t>
  </si>
  <si>
    <t>901363</t>
  </si>
  <si>
    <t>50742</t>
  </si>
  <si>
    <t>893693</t>
  </si>
  <si>
    <t>50255</t>
  </si>
  <si>
    <t>893198</t>
  </si>
  <si>
    <t>50408</t>
  </si>
  <si>
    <t>893274</t>
  </si>
  <si>
    <t>51139</t>
  </si>
  <si>
    <t>894147</t>
  </si>
  <si>
    <t>50955</t>
  </si>
  <si>
    <t>894094</t>
  </si>
  <si>
    <t>49975</t>
  </si>
  <si>
    <t>892836</t>
  </si>
  <si>
    <t>50419</t>
  </si>
  <si>
    <t>893165</t>
  </si>
  <si>
    <t>51057</t>
  </si>
  <si>
    <t>894116</t>
  </si>
  <si>
    <t>49974</t>
  </si>
  <si>
    <t>892699</t>
  </si>
  <si>
    <t>49792</t>
  </si>
  <si>
    <t>892414</t>
  </si>
  <si>
    <t>50563</t>
  </si>
  <si>
    <t>893493</t>
  </si>
  <si>
    <t>51121</t>
  </si>
  <si>
    <t>894320</t>
  </si>
  <si>
    <t>50502</t>
  </si>
  <si>
    <t>893440</t>
  </si>
  <si>
    <t>50713</t>
  </si>
  <si>
    <t>893670</t>
  </si>
  <si>
    <t>50088</t>
  </si>
  <si>
    <t>892910</t>
  </si>
  <si>
    <t>50921</t>
  </si>
  <si>
    <t>892568</t>
  </si>
  <si>
    <t>17772846592</t>
  </si>
  <si>
    <t>49812</t>
  </si>
  <si>
    <t>892432</t>
  </si>
  <si>
    <t>50457</t>
  </si>
  <si>
    <t>893405</t>
  </si>
  <si>
    <t>50241</t>
  </si>
  <si>
    <t>892985</t>
  </si>
  <si>
    <t>50598</t>
  </si>
  <si>
    <t>893602</t>
  </si>
  <si>
    <t>50725</t>
  </si>
  <si>
    <t>893681</t>
  </si>
  <si>
    <t>50412</t>
  </si>
  <si>
    <t>893278</t>
  </si>
  <si>
    <t>50391</t>
  </si>
  <si>
    <t>893263</t>
  </si>
  <si>
    <t>49938</t>
  </si>
  <si>
    <t>892332</t>
  </si>
  <si>
    <t>50811</t>
  </si>
  <si>
    <t>892748</t>
  </si>
  <si>
    <t>51074</t>
  </si>
  <si>
    <t>893992</t>
  </si>
  <si>
    <t>51435</t>
  </si>
  <si>
    <t>894729</t>
  </si>
  <si>
    <t>51133</t>
  </si>
  <si>
    <t>894146</t>
  </si>
  <si>
    <t>50981</t>
  </si>
  <si>
    <t>893937</t>
  </si>
  <si>
    <t>51034</t>
  </si>
  <si>
    <t>893975</t>
  </si>
  <si>
    <t>49943</t>
  </si>
  <si>
    <t>892816</t>
  </si>
  <si>
    <t>50813</t>
  </si>
  <si>
    <t>893725</t>
  </si>
  <si>
    <t>50824</t>
  </si>
  <si>
    <t>893736</t>
  </si>
  <si>
    <t>50820</t>
  </si>
  <si>
    <t>893732</t>
  </si>
  <si>
    <t>49941</t>
  </si>
  <si>
    <t>892814</t>
  </si>
  <si>
    <t>50107</t>
  </si>
  <si>
    <t>892368</t>
  </si>
  <si>
    <t>50865</t>
  </si>
  <si>
    <t>893771</t>
  </si>
  <si>
    <t>50862</t>
  </si>
  <si>
    <t>893768</t>
  </si>
  <si>
    <t>51703</t>
  </si>
  <si>
    <t>901324</t>
  </si>
  <si>
    <t>49771</t>
  </si>
  <si>
    <t>892401</t>
  </si>
  <si>
    <t>49919</t>
  </si>
  <si>
    <t>892797</t>
  </si>
  <si>
    <t>49914</t>
  </si>
  <si>
    <t>892792</t>
  </si>
  <si>
    <t>50584</t>
  </si>
  <si>
    <t>893598</t>
  </si>
  <si>
    <t>49948</t>
  </si>
  <si>
    <t>892821</t>
  </si>
  <si>
    <t>50924</t>
  </si>
  <si>
    <t>892757</t>
  </si>
  <si>
    <t>51440</t>
  </si>
  <si>
    <t>894734</t>
  </si>
  <si>
    <t>50729</t>
  </si>
  <si>
    <t>893544</t>
  </si>
  <si>
    <t>50695</t>
  </si>
  <si>
    <t>893664</t>
  </si>
  <si>
    <t>50252</t>
  </si>
  <si>
    <t>893195</t>
  </si>
  <si>
    <t>50613</t>
  </si>
  <si>
    <t>893616</t>
  </si>
  <si>
    <t>50491</t>
  </si>
  <si>
    <t>893432</t>
  </si>
  <si>
    <t>49394</t>
  </si>
  <si>
    <t>889870</t>
  </si>
  <si>
    <t>353 De Lage Landen International B.V : 634 Insurance Engine Phase 2</t>
  </si>
  <si>
    <t>16674</t>
  </si>
  <si>
    <t>10642652269</t>
  </si>
  <si>
    <t>51185</t>
  </si>
  <si>
    <t>894364</t>
  </si>
  <si>
    <t>50386</t>
  </si>
  <si>
    <t>892544</t>
  </si>
  <si>
    <t>51311</t>
  </si>
  <si>
    <t>894192</t>
  </si>
  <si>
    <t>50121</t>
  </si>
  <si>
    <t>892370</t>
  </si>
  <si>
    <t>50475</t>
  </si>
  <si>
    <t>893417</t>
  </si>
  <si>
    <t>49923</t>
  </si>
  <si>
    <t>892800</t>
  </si>
  <si>
    <t>50439</t>
  </si>
  <si>
    <t>893394</t>
  </si>
  <si>
    <t>50435</t>
  </si>
  <si>
    <t>893290</t>
  </si>
  <si>
    <t>50754</t>
  </si>
  <si>
    <t>893555</t>
  </si>
  <si>
    <t>50954</t>
  </si>
  <si>
    <t>893916</t>
  </si>
  <si>
    <t>50224</t>
  </si>
  <si>
    <t>892979</t>
  </si>
  <si>
    <t>49767</t>
  </si>
  <si>
    <t>892593</t>
  </si>
  <si>
    <t>50759</t>
  </si>
  <si>
    <t>893697</t>
  </si>
  <si>
    <t>50468</t>
  </si>
  <si>
    <t>893180</t>
  </si>
  <si>
    <t>50507</t>
  </si>
  <si>
    <t>893445</t>
  </si>
  <si>
    <t>51316</t>
  </si>
  <si>
    <t>894450</t>
  </si>
  <si>
    <t>51135</t>
  </si>
  <si>
    <t>894330</t>
  </si>
  <si>
    <t>50381</t>
  </si>
  <si>
    <t>893259</t>
  </si>
  <si>
    <t>50131</t>
  </si>
  <si>
    <t>892931</t>
  </si>
  <si>
    <t>49786</t>
  </si>
  <si>
    <t>892498</t>
  </si>
  <si>
    <t>50762</t>
  </si>
  <si>
    <t>893700</t>
  </si>
  <si>
    <t>50758</t>
  </si>
  <si>
    <t>893696</t>
  </si>
  <si>
    <t>50871</t>
  </si>
  <si>
    <t>893577</t>
  </si>
  <si>
    <t>51382</t>
  </si>
  <si>
    <t>894695</t>
  </si>
  <si>
    <t>49818</t>
  </si>
  <si>
    <t>892300</t>
  </si>
  <si>
    <t>50511</t>
  </si>
  <si>
    <t>893449</t>
  </si>
  <si>
    <t>51276</t>
  </si>
  <si>
    <t>894175</t>
  </si>
  <si>
    <t>50069</t>
  </si>
  <si>
    <t>892902</t>
  </si>
  <si>
    <t>51155</t>
  </si>
  <si>
    <t>894346</t>
  </si>
  <si>
    <t>50402</t>
  </si>
  <si>
    <t>893159</t>
  </si>
  <si>
    <t>51352</t>
  </si>
  <si>
    <t>894473</t>
  </si>
  <si>
    <t>51312</t>
  </si>
  <si>
    <t>894493</t>
  </si>
  <si>
    <t>49956</t>
  </si>
  <si>
    <t>892830</t>
  </si>
  <si>
    <t>51003</t>
  </si>
  <si>
    <t>893957</t>
  </si>
  <si>
    <t>50903</t>
  </si>
  <si>
    <t>893784</t>
  </si>
  <si>
    <t>50918</t>
  </si>
  <si>
    <t>893589</t>
  </si>
  <si>
    <t>50494</t>
  </si>
  <si>
    <t>892545</t>
  </si>
  <si>
    <t>51171</t>
  </si>
  <si>
    <t>892585</t>
  </si>
  <si>
    <t>51039</t>
  </si>
  <si>
    <t>892575</t>
  </si>
  <si>
    <t>51775</t>
  </si>
  <si>
    <t>901371</t>
  </si>
  <si>
    <t>50150</t>
  </si>
  <si>
    <t>892936</t>
  </si>
  <si>
    <t>50849</t>
  </si>
  <si>
    <t>893755</t>
  </si>
  <si>
    <t>50140</t>
  </si>
  <si>
    <t>892377</t>
  </si>
  <si>
    <t>50586</t>
  </si>
  <si>
    <t>893498</t>
  </si>
  <si>
    <t>51369</t>
  </si>
  <si>
    <t>894484</t>
  </si>
  <si>
    <t>50842</t>
  </si>
  <si>
    <t>893750</t>
  </si>
  <si>
    <t>51130</t>
  </si>
  <si>
    <t>894326</t>
  </si>
  <si>
    <t>50127</t>
  </si>
  <si>
    <t>892519</t>
  </si>
  <si>
    <t>50172</t>
  </si>
  <si>
    <t>892391</t>
  </si>
  <si>
    <t>50179</t>
  </si>
  <si>
    <t>892524</t>
  </si>
  <si>
    <t>50177</t>
  </si>
  <si>
    <t>892522</t>
  </si>
  <si>
    <t>51071</t>
  </si>
  <si>
    <t>894123</t>
  </si>
  <si>
    <t>50541</t>
  </si>
  <si>
    <t>893464</t>
  </si>
  <si>
    <t>50361</t>
  </si>
  <si>
    <t>893252</t>
  </si>
  <si>
    <t>50182</t>
  </si>
  <si>
    <t>892952</t>
  </si>
  <si>
    <t>50611</t>
  </si>
  <si>
    <t>893615</t>
  </si>
  <si>
    <t>50342</t>
  </si>
  <si>
    <t>893145</t>
  </si>
  <si>
    <t>51792</t>
  </si>
  <si>
    <t>901386</t>
  </si>
  <si>
    <t>49896</t>
  </si>
  <si>
    <t>892328</t>
  </si>
  <si>
    <t>50313</t>
  </si>
  <si>
    <t>893138</t>
  </si>
  <si>
    <t>51368</t>
  </si>
  <si>
    <t>894483</t>
  </si>
  <si>
    <t>TopSide Management Book Elim related to project ICC 1312 Franklin Templeton : Franklin Templeton - Tiger Teams Renewal (July - Sept)</t>
  </si>
  <si>
    <t>51067</t>
  </si>
  <si>
    <t>893990</t>
  </si>
  <si>
    <t>50726</t>
  </si>
  <si>
    <t>893541</t>
  </si>
  <si>
    <t>52187</t>
  </si>
  <si>
    <t>914882</t>
  </si>
  <si>
    <t>50935</t>
  </si>
  <si>
    <t>893592</t>
  </si>
  <si>
    <t>50555</t>
  </si>
  <si>
    <t>893478</t>
  </si>
  <si>
    <t>49863</t>
  </si>
  <si>
    <t>892313</t>
  </si>
  <si>
    <t>50358</t>
  </si>
  <si>
    <t>893153</t>
  </si>
  <si>
    <t>50222</t>
  </si>
  <si>
    <t>892977</t>
  </si>
  <si>
    <t>51015</t>
  </si>
  <si>
    <t>894105</t>
  </si>
  <si>
    <t>50032</t>
  </si>
  <si>
    <t>892344</t>
  </si>
  <si>
    <t>50646</t>
  </si>
  <si>
    <t>893511</t>
  </si>
  <si>
    <t>49984</t>
  </si>
  <si>
    <t>892845</t>
  </si>
  <si>
    <t>51819</t>
  </si>
  <si>
    <t>901605</t>
  </si>
  <si>
    <t>51301</t>
  </si>
  <si>
    <t>894443</t>
  </si>
  <si>
    <t>50667</t>
  </si>
  <si>
    <t>892736</t>
  </si>
  <si>
    <t>49805</t>
  </si>
  <si>
    <t>892427</t>
  </si>
  <si>
    <t>50180</t>
  </si>
  <si>
    <t>892950</t>
  </si>
  <si>
    <t>50678</t>
  </si>
  <si>
    <t>893656</t>
  </si>
  <si>
    <t>50126</t>
  </si>
  <si>
    <t>892374</t>
  </si>
  <si>
    <t>50091</t>
  </si>
  <si>
    <t>892912</t>
  </si>
  <si>
    <t>50237</t>
  </si>
  <si>
    <t>892525</t>
  </si>
  <si>
    <t>50268</t>
  </si>
  <si>
    <t>893123</t>
  </si>
  <si>
    <t>50925</t>
  </si>
  <si>
    <t>892570</t>
  </si>
  <si>
    <t>51284</t>
  </si>
  <si>
    <t>894439</t>
  </si>
  <si>
    <t>50514</t>
  </si>
  <si>
    <t>892995</t>
  </si>
  <si>
    <t>50569</t>
  </si>
  <si>
    <t>893484</t>
  </si>
  <si>
    <t>49427</t>
  </si>
  <si>
    <t>889901</t>
  </si>
  <si>
    <t>49554</t>
  </si>
  <si>
    <t>890028</t>
  </si>
  <si>
    <t>49248</t>
  </si>
  <si>
    <t>887956</t>
  </si>
  <si>
    <t>51158</t>
  </si>
  <si>
    <t>894349</t>
  </si>
  <si>
    <t>51367</t>
  </si>
  <si>
    <t>894513</t>
  </si>
  <si>
    <t>50720</t>
  </si>
  <si>
    <t>893677</t>
  </si>
  <si>
    <t>50364</t>
  </si>
  <si>
    <t>892724</t>
  </si>
  <si>
    <t>51289</t>
  </si>
  <si>
    <t>894440</t>
  </si>
  <si>
    <t>50166</t>
  </si>
  <si>
    <t>892385</t>
  </si>
  <si>
    <t>51026</t>
  </si>
  <si>
    <t>893969</t>
  </si>
  <si>
    <t>50779</t>
  </si>
  <si>
    <t>892559</t>
  </si>
  <si>
    <t>51050</t>
  </si>
  <si>
    <t>894113</t>
  </si>
  <si>
    <t>49916</t>
  </si>
  <si>
    <t>892794</t>
  </si>
  <si>
    <t>50413</t>
  </si>
  <si>
    <t>893279</t>
  </si>
  <si>
    <t>50456</t>
  </si>
  <si>
    <t>893404</t>
  </si>
  <si>
    <t>50848</t>
  </si>
  <si>
    <t>893754</t>
  </si>
  <si>
    <t>50052</t>
  </si>
  <si>
    <t>892893</t>
  </si>
  <si>
    <t>50006</t>
  </si>
  <si>
    <t>892858</t>
  </si>
  <si>
    <t>50660</t>
  </si>
  <si>
    <t>893649</t>
  </si>
  <si>
    <t>49967</t>
  </si>
  <si>
    <t>892693</t>
  </si>
  <si>
    <t>49855</t>
  </si>
  <si>
    <t>892459</t>
  </si>
  <si>
    <t>50066</t>
  </si>
  <si>
    <t>892900</t>
  </si>
  <si>
    <t>50263</t>
  </si>
  <si>
    <t>893119</t>
  </si>
  <si>
    <t>50377</t>
  </si>
  <si>
    <t>893258</t>
  </si>
  <si>
    <t>50251</t>
  </si>
  <si>
    <t>893194</t>
  </si>
  <si>
    <t>50557</t>
  </si>
  <si>
    <t>893189</t>
  </si>
  <si>
    <t>49225</t>
  </si>
  <si>
    <t>887941</t>
  </si>
  <si>
    <t>50243</t>
  </si>
  <si>
    <t>892986</t>
  </si>
  <si>
    <t>51149</t>
  </si>
  <si>
    <t>894340</t>
  </si>
  <si>
    <t>50467</t>
  </si>
  <si>
    <t>893179</t>
  </si>
  <si>
    <t>49821</t>
  </si>
  <si>
    <t>892433</t>
  </si>
  <si>
    <t>50186</t>
  </si>
  <si>
    <t>892956</t>
  </si>
  <si>
    <t>50133</t>
  </si>
  <si>
    <t>892932</t>
  </si>
  <si>
    <t>51017</t>
  </si>
  <si>
    <t>894107</t>
  </si>
  <si>
    <t>50090</t>
  </si>
  <si>
    <t>892714</t>
  </si>
  <si>
    <t>50486</t>
  </si>
  <si>
    <t>893427</t>
  </si>
  <si>
    <t>50637</t>
  </si>
  <si>
    <t>893636</t>
  </si>
  <si>
    <t>51169</t>
  </si>
  <si>
    <t>892583</t>
  </si>
  <si>
    <t>50616</t>
  </si>
  <si>
    <t>892734</t>
  </si>
  <si>
    <t>50350</t>
  </si>
  <si>
    <t>892540</t>
  </si>
  <si>
    <t>50029</t>
  </si>
  <si>
    <t>892881</t>
  </si>
  <si>
    <t>50000</t>
  </si>
  <si>
    <t>892339</t>
  </si>
  <si>
    <t>50265</t>
  </si>
  <si>
    <t>893121</t>
  </si>
  <si>
    <t>50875</t>
  </si>
  <si>
    <t>893579</t>
  </si>
  <si>
    <t>51372</t>
  </si>
  <si>
    <t>894486</t>
  </si>
  <si>
    <t>51805</t>
  </si>
  <si>
    <t>901509</t>
  </si>
  <si>
    <t>50887</t>
  </si>
  <si>
    <t>892566</t>
  </si>
  <si>
    <t>49758</t>
  </si>
  <si>
    <t>892394</t>
  </si>
  <si>
    <t>49986</t>
  </si>
  <si>
    <t>892846</t>
  </si>
  <si>
    <t>50297</t>
  </si>
  <si>
    <t>893217</t>
  </si>
  <si>
    <t>49256</t>
  </si>
  <si>
    <t>887965</t>
  </si>
  <si>
    <t>51180</t>
  </si>
  <si>
    <t>894358</t>
  </si>
  <si>
    <t>51103</t>
  </si>
  <si>
    <t>894131</t>
  </si>
  <si>
    <t>50178</t>
  </si>
  <si>
    <t>892523</t>
  </si>
  <si>
    <t>51614</t>
  </si>
  <si>
    <t>901176</t>
  </si>
  <si>
    <t>50430</t>
  </si>
  <si>
    <t>893286</t>
  </si>
  <si>
    <t>51422</t>
  </si>
  <si>
    <t>892770</t>
  </si>
  <si>
    <t>51087</t>
  </si>
  <si>
    <t>894300</t>
  </si>
  <si>
    <t>TopSide Management Book Elim related to project ICC 834 Franklin Templeton : Franklin Templeton - PMO+Engineering Tiger Team</t>
  </si>
  <si>
    <t>50157</t>
  </si>
  <si>
    <t>892941</t>
  </si>
  <si>
    <t>51070</t>
  </si>
  <si>
    <t>894122</t>
  </si>
  <si>
    <t>50982</t>
  </si>
  <si>
    <t>893938</t>
  </si>
  <si>
    <t>50985</t>
  </si>
  <si>
    <t>893941</t>
  </si>
  <si>
    <t>51385</t>
  </si>
  <si>
    <t>894698</t>
  </si>
  <si>
    <t>50407</t>
  </si>
  <si>
    <t>893272</t>
  </si>
  <si>
    <t>51822</t>
  </si>
  <si>
    <t>901606</t>
  </si>
  <si>
    <t>21171944558</t>
  </si>
  <si>
    <t>51022</t>
  </si>
  <si>
    <t>893964</t>
  </si>
  <si>
    <t>50101</t>
  </si>
  <si>
    <t>892362</t>
  </si>
  <si>
    <t>50966</t>
  </si>
  <si>
    <t>893925</t>
  </si>
  <si>
    <t>50959</t>
  </si>
  <si>
    <t>893920</t>
  </si>
  <si>
    <t>51370</t>
  </si>
  <si>
    <t>894514</t>
  </si>
  <si>
    <t>50064</t>
  </si>
  <si>
    <t>892348</t>
  </si>
  <si>
    <t>51399</t>
  </si>
  <si>
    <t>894709</t>
  </si>
  <si>
    <t>50783</t>
  </si>
  <si>
    <t>892738</t>
  </si>
  <si>
    <t>50686</t>
  </si>
  <si>
    <t>893527</t>
  </si>
  <si>
    <t>50529</t>
  </si>
  <si>
    <t>893005</t>
  </si>
  <si>
    <t>51809</t>
  </si>
  <si>
    <t>901512</t>
  </si>
  <si>
    <t>50290</t>
  </si>
  <si>
    <t>893133</t>
  </si>
  <si>
    <t>50801</t>
  </si>
  <si>
    <t>893571</t>
  </si>
  <si>
    <t>50556</t>
  </si>
  <si>
    <t>893477</t>
  </si>
  <si>
    <t>50636</t>
  </si>
  <si>
    <t>893635</t>
  </si>
  <si>
    <t>50373</t>
  </si>
  <si>
    <t>893296</t>
  </si>
  <si>
    <t>49639</t>
  </si>
  <si>
    <t>891065</t>
  </si>
  <si>
    <t>49282</t>
  </si>
  <si>
    <t>888242</t>
  </si>
  <si>
    <t>51740</t>
  </si>
  <si>
    <t>901504</t>
  </si>
  <si>
    <t>51252</t>
  </si>
  <si>
    <t>894420</t>
  </si>
  <si>
    <t>51150</t>
  </si>
  <si>
    <t>894341</t>
  </si>
  <si>
    <t>51790</t>
  </si>
  <si>
    <t>901384</t>
  </si>
  <si>
    <t>51286</t>
  </si>
  <si>
    <t>894180</t>
  </si>
  <si>
    <t>51647</t>
  </si>
  <si>
    <t>901296</t>
  </si>
  <si>
    <t>50142</t>
  </si>
  <si>
    <t>892379</t>
  </si>
  <si>
    <t>50348</t>
  </si>
  <si>
    <t>892721</t>
  </si>
  <si>
    <t>51260</t>
  </si>
  <si>
    <t>894429</t>
  </si>
  <si>
    <t>50328</t>
  </si>
  <si>
    <t>893238</t>
  </si>
  <si>
    <t>50345</t>
  </si>
  <si>
    <t>893148</t>
  </si>
  <si>
    <t>50795</t>
  </si>
  <si>
    <t>893718</t>
  </si>
  <si>
    <t>49839</t>
  </si>
  <si>
    <t>892692</t>
  </si>
  <si>
    <t>49906</t>
  </si>
  <si>
    <t>892484</t>
  </si>
  <si>
    <t>50505</t>
  </si>
  <si>
    <t>893443</t>
  </si>
  <si>
    <t>50896</t>
  </si>
  <si>
    <t>892753</t>
  </si>
  <si>
    <t>50898</t>
  </si>
  <si>
    <t>893781</t>
  </si>
  <si>
    <t>51288</t>
  </si>
  <si>
    <t>894182</t>
  </si>
  <si>
    <t>51106</t>
  </si>
  <si>
    <t>894134</t>
  </si>
  <si>
    <t>50668</t>
  </si>
  <si>
    <t>893521</t>
  </si>
  <si>
    <t>51124</t>
  </si>
  <si>
    <t>894323</t>
  </si>
  <si>
    <t>49936</t>
  </si>
  <si>
    <t>892329</t>
  </si>
  <si>
    <t>50260</t>
  </si>
  <si>
    <t>893117</t>
  </si>
  <si>
    <t>51630</t>
  </si>
  <si>
    <t>901389</t>
  </si>
  <si>
    <t>50597</t>
  </si>
  <si>
    <t>893601</t>
  </si>
  <si>
    <t>51229</t>
  </si>
  <si>
    <t>894397</t>
  </si>
  <si>
    <t>51147</t>
  </si>
  <si>
    <t>894338</t>
  </si>
  <si>
    <t>51165</t>
  </si>
  <si>
    <t>894353</t>
  </si>
  <si>
    <t>51079</t>
  </si>
  <si>
    <t>894129</t>
  </si>
  <si>
    <t>50943</t>
  </si>
  <si>
    <t>892760</t>
  </si>
  <si>
    <t>49937</t>
  </si>
  <si>
    <t>892330</t>
  </si>
  <si>
    <t>50775</t>
  </si>
  <si>
    <t>893561</t>
  </si>
  <si>
    <t>50154</t>
  </si>
  <si>
    <t>892938</t>
  </si>
  <si>
    <t>50152</t>
  </si>
  <si>
    <t>892937</t>
  </si>
  <si>
    <t>51654</t>
  </si>
  <si>
    <t>901491</t>
  </si>
  <si>
    <t>50798</t>
  </si>
  <si>
    <t>893719</t>
  </si>
  <si>
    <t>50099</t>
  </si>
  <si>
    <t>892361</t>
  </si>
  <si>
    <t>49934</t>
  </si>
  <si>
    <t>892812</t>
  </si>
  <si>
    <t>50208</t>
  </si>
  <si>
    <t>893107</t>
  </si>
  <si>
    <t>51136</t>
  </si>
  <si>
    <t>894331</t>
  </si>
  <si>
    <t>50285</t>
  </si>
  <si>
    <t>893214</t>
  </si>
  <si>
    <t>51482</t>
  </si>
  <si>
    <t>895456</t>
  </si>
  <si>
    <t>50156</t>
  </si>
  <si>
    <t>892940</t>
  </si>
  <si>
    <t>50003</t>
  </si>
  <si>
    <t>892857</t>
  </si>
  <si>
    <t>50405</t>
  </si>
  <si>
    <t>893162</t>
  </si>
  <si>
    <t>50389</t>
  </si>
  <si>
    <t>892730</t>
  </si>
  <si>
    <t>51115</t>
  </si>
  <si>
    <t>894141</t>
  </si>
  <si>
    <t>51417</t>
  </si>
  <si>
    <t>894530</t>
  </si>
  <si>
    <t>50750</t>
  </si>
  <si>
    <t>893551</t>
  </si>
  <si>
    <t>50605</t>
  </si>
  <si>
    <t>893608</t>
  </si>
  <si>
    <t>50776</t>
  </si>
  <si>
    <t>893562</t>
  </si>
  <si>
    <t>50185</t>
  </si>
  <si>
    <t>892955</t>
  </si>
  <si>
    <t>50362</t>
  </si>
  <si>
    <t>892541</t>
  </si>
  <si>
    <t>50469</t>
  </si>
  <si>
    <t>893181</t>
  </si>
  <si>
    <t>50077</t>
  </si>
  <si>
    <t>892354</t>
  </si>
  <si>
    <t>50812</t>
  </si>
  <si>
    <t>893724</t>
  </si>
  <si>
    <t>50414</t>
  </si>
  <si>
    <t>893280</t>
  </si>
  <si>
    <t>49924</t>
  </si>
  <si>
    <t>892802</t>
  </si>
  <si>
    <t>50257</t>
  </si>
  <si>
    <t>893200</t>
  </si>
  <si>
    <t>51049</t>
  </si>
  <si>
    <t>893979</t>
  </si>
  <si>
    <t>51073</t>
  </si>
  <si>
    <t>894125</t>
  </si>
  <si>
    <t>50148</t>
  </si>
  <si>
    <t>892384</t>
  </si>
  <si>
    <t>51166</t>
  </si>
  <si>
    <t>894152</t>
  </si>
  <si>
    <t>50781</t>
  </si>
  <si>
    <t>893565</t>
  </si>
  <si>
    <t>51283</t>
  </si>
  <si>
    <t>894438</t>
  </si>
  <si>
    <t>50932</t>
  </si>
  <si>
    <t>893591</t>
  </si>
  <si>
    <t>51327</t>
  </si>
  <si>
    <t>894458</t>
  </si>
  <si>
    <t>49780</t>
  </si>
  <si>
    <t>892494</t>
  </si>
  <si>
    <t>50510</t>
  </si>
  <si>
    <t>893448</t>
  </si>
  <si>
    <t>51059</t>
  </si>
  <si>
    <t>893986</t>
  </si>
  <si>
    <t>50465</t>
  </si>
  <si>
    <t>893413</t>
  </si>
  <si>
    <t>50835</t>
  </si>
  <si>
    <t>893745</t>
  </si>
  <si>
    <t>50994</t>
  </si>
  <si>
    <t>892574</t>
  </si>
  <si>
    <t>51066</t>
  </si>
  <si>
    <t>894120</t>
  </si>
  <si>
    <t>51129</t>
  </si>
  <si>
    <t>894325</t>
  </si>
  <si>
    <t>50791</t>
  </si>
  <si>
    <t>892742</t>
  </si>
  <si>
    <t>50158</t>
  </si>
  <si>
    <t>892942</t>
  </si>
  <si>
    <t>50083</t>
  </si>
  <si>
    <t>892907</t>
  </si>
  <si>
    <t>49847</t>
  </si>
  <si>
    <t>892451</t>
  </si>
  <si>
    <t>51426</t>
  </si>
  <si>
    <t>894723</t>
  </si>
  <si>
    <t>51421</t>
  </si>
  <si>
    <t>894719</t>
  </si>
  <si>
    <t>50749</t>
  </si>
  <si>
    <t>893550</t>
  </si>
  <si>
    <t>50642</t>
  </si>
  <si>
    <t>893641</t>
  </si>
  <si>
    <t>50785</t>
  </si>
  <si>
    <t>893711</t>
  </si>
  <si>
    <t>50627</t>
  </si>
  <si>
    <t>893626</t>
  </si>
  <si>
    <t>50312</t>
  </si>
  <si>
    <t>893232</t>
  </si>
  <si>
    <t>50369</t>
  </si>
  <si>
    <t>893294</t>
  </si>
  <si>
    <t>49245</t>
  </si>
  <si>
    <t>888139</t>
  </si>
  <si>
    <t>20746896500</t>
  </si>
  <si>
    <t>50214</t>
  </si>
  <si>
    <t>892969</t>
  </si>
  <si>
    <t>50615</t>
  </si>
  <si>
    <t>893617</t>
  </si>
  <si>
    <t>50730</t>
  </si>
  <si>
    <t>893682</t>
  </si>
  <si>
    <t>50448</t>
  </si>
  <si>
    <t>893400</t>
  </si>
  <si>
    <t>50442</t>
  </si>
  <si>
    <t>893396</t>
  </si>
  <si>
    <t>50387</t>
  </si>
  <si>
    <t>892729</t>
  </si>
  <si>
    <t>49882</t>
  </si>
  <si>
    <t>892473</t>
  </si>
  <si>
    <t>51107</t>
  </si>
  <si>
    <t>894133</t>
  </si>
  <si>
    <t>51011</t>
  </si>
  <si>
    <t>894101</t>
  </si>
  <si>
    <t>50913</t>
  </si>
  <si>
    <t>893893</t>
  </si>
  <si>
    <t>51016</t>
  </si>
  <si>
    <t>894106</t>
  </si>
  <si>
    <t>49939</t>
  </si>
  <si>
    <t>892331</t>
  </si>
  <si>
    <t>51795</t>
  </si>
  <si>
    <t>901589</t>
  </si>
  <si>
    <t>50763</t>
  </si>
  <si>
    <t>893701</t>
  </si>
  <si>
    <t>51038</t>
  </si>
  <si>
    <t>894110</t>
  </si>
  <si>
    <t>49953</t>
  </si>
  <si>
    <t>892825</t>
  </si>
  <si>
    <t>49973</t>
  </si>
  <si>
    <t>892698</t>
  </si>
  <si>
    <t>51008</t>
  </si>
  <si>
    <t>894098</t>
  </si>
  <si>
    <t>50591</t>
  </si>
  <si>
    <t>893503</t>
  </si>
  <si>
    <t>51296</t>
  </si>
  <si>
    <t>894441</t>
  </si>
  <si>
    <t>51386</t>
  </si>
  <si>
    <t>894699</t>
  </si>
  <si>
    <t>50846</t>
  </si>
  <si>
    <t>893752</t>
  </si>
  <si>
    <t>51125</t>
  </si>
  <si>
    <t>892763</t>
  </si>
  <si>
    <t>50181</t>
  </si>
  <si>
    <t>892951</t>
  </si>
  <si>
    <t>49996</t>
  </si>
  <si>
    <t>892854</t>
  </si>
  <si>
    <t>50675</t>
  </si>
  <si>
    <t>892554</t>
  </si>
  <si>
    <t>50620</t>
  </si>
  <si>
    <t>893620</t>
  </si>
  <si>
    <t>50869</t>
  </si>
  <si>
    <t>892560</t>
  </si>
  <si>
    <t>51424</t>
  </si>
  <si>
    <t>894721</t>
  </si>
  <si>
    <t>50379</t>
  </si>
  <si>
    <t>893156</t>
  </si>
  <si>
    <t>49755</t>
  </si>
  <si>
    <t>892293</t>
  </si>
  <si>
    <t>49398</t>
  </si>
  <si>
    <t>889873</t>
  </si>
  <si>
    <t>49530</t>
  </si>
  <si>
    <t>890175</t>
  </si>
  <si>
    <t>49279</t>
  </si>
  <si>
    <t>887982</t>
  </si>
  <si>
    <t>49286</t>
  </si>
  <si>
    <t>887987</t>
  </si>
  <si>
    <t>50183</t>
  </si>
  <si>
    <t>892953</t>
  </si>
  <si>
    <t>51041</t>
  </si>
  <si>
    <t>892761</t>
  </si>
  <si>
    <t>50096</t>
  </si>
  <si>
    <t>892917</t>
  </si>
  <si>
    <t>50907</t>
  </si>
  <si>
    <t>893788</t>
  </si>
  <si>
    <t>50845</t>
  </si>
  <si>
    <t>893751</t>
  </si>
  <si>
    <t>49884</t>
  </si>
  <si>
    <t>892507</t>
  </si>
  <si>
    <t>49867</t>
  </si>
  <si>
    <t>892317</t>
  </si>
  <si>
    <t>49842</t>
  </si>
  <si>
    <t>892308</t>
  </si>
  <si>
    <t>49840</t>
  </si>
  <si>
    <t>892307</t>
  </si>
  <si>
    <t>50732</t>
  </si>
  <si>
    <t>893683</t>
  </si>
  <si>
    <t>50681</t>
  </si>
  <si>
    <t>893658</t>
  </si>
  <si>
    <t>50128</t>
  </si>
  <si>
    <t>892375</t>
  </si>
  <si>
    <t>50580</t>
  </si>
  <si>
    <t>893593</t>
  </si>
  <si>
    <t>50281</t>
  </si>
  <si>
    <t>893213</t>
  </si>
  <si>
    <t>50451</t>
  </si>
  <si>
    <t>893402</t>
  </si>
  <si>
    <t>50832</t>
  </si>
  <si>
    <t>892750</t>
  </si>
  <si>
    <t>51354</t>
  </si>
  <si>
    <t>894475</t>
  </si>
  <si>
    <t>51827</t>
  </si>
  <si>
    <t>901612</t>
  </si>
  <si>
    <t>51062</t>
  </si>
  <si>
    <t>893989</t>
  </si>
  <si>
    <t>51745</t>
  </si>
  <si>
    <t>901429</t>
  </si>
  <si>
    <t>50647</t>
  </si>
  <si>
    <t>893512</t>
  </si>
  <si>
    <t>49352</t>
  </si>
  <si>
    <t>889922</t>
  </si>
  <si>
    <t>418 Total Energies E&amp;P UK Limited : 1318 Data Engineering Resource (Alan Miller)</t>
  </si>
  <si>
    <t>34430</t>
  </si>
  <si>
    <t>49364</t>
  </si>
  <si>
    <t>889840</t>
  </si>
  <si>
    <t>51338</t>
  </si>
  <si>
    <t>894503</t>
  </si>
  <si>
    <t>51138</t>
  </si>
  <si>
    <t>894333</t>
  </si>
  <si>
    <t>50704</t>
  </si>
  <si>
    <t>893536</t>
  </si>
  <si>
    <t>50404</t>
  </si>
  <si>
    <t>893161</t>
  </si>
  <si>
    <t>50733</t>
  </si>
  <si>
    <t>893684</t>
  </si>
  <si>
    <t>50559</t>
  </si>
  <si>
    <t>893480</t>
  </si>
  <si>
    <t>50351</t>
  </si>
  <si>
    <t>892723</t>
  </si>
  <si>
    <t>50710</t>
  </si>
  <si>
    <t>893667</t>
  </si>
  <si>
    <t>16973568605</t>
  </si>
  <si>
    <t>51400</t>
  </si>
  <si>
    <t>894710</t>
  </si>
  <si>
    <t>50892</t>
  </si>
  <si>
    <t>893584</t>
  </si>
  <si>
    <t>50938</t>
  </si>
  <si>
    <t>894093</t>
  </si>
  <si>
    <t>49764</t>
  </si>
  <si>
    <t>892493</t>
  </si>
  <si>
    <t>50937</t>
  </si>
  <si>
    <t>893901</t>
  </si>
  <si>
    <t>50007</t>
  </si>
  <si>
    <t>892859</t>
  </si>
  <si>
    <t>50691</t>
  </si>
  <si>
    <t>893660</t>
  </si>
  <si>
    <t>51156</t>
  </si>
  <si>
    <t>894347</t>
  </si>
  <si>
    <t>51094</t>
  </si>
  <si>
    <t>894308</t>
  </si>
  <si>
    <t>50773</t>
  </si>
  <si>
    <t>893559</t>
  </si>
  <si>
    <t>50378</t>
  </si>
  <si>
    <t>893155</t>
  </si>
  <si>
    <t>50087</t>
  </si>
  <si>
    <t>892909</t>
  </si>
  <si>
    <t>50593</t>
  </si>
  <si>
    <t>893505</t>
  </si>
  <si>
    <t>50827</t>
  </si>
  <si>
    <t>893739</t>
  </si>
  <si>
    <t>50035</t>
  </si>
  <si>
    <t>892346</t>
  </si>
  <si>
    <t>50625</t>
  </si>
  <si>
    <t>893624</t>
  </si>
  <si>
    <t>50397</t>
  </si>
  <si>
    <t>893268</t>
  </si>
  <si>
    <t>50794</t>
  </si>
  <si>
    <t>893717</t>
  </si>
  <si>
    <t>50590</t>
  </si>
  <si>
    <t>893502</t>
  </si>
  <si>
    <t>49834</t>
  </si>
  <si>
    <t>892445</t>
  </si>
  <si>
    <t>50274</t>
  </si>
  <si>
    <t>893206</t>
  </si>
  <si>
    <t>51297</t>
  </si>
  <si>
    <t>894189</t>
  </si>
  <si>
    <t>51769</t>
  </si>
  <si>
    <t>901367</t>
  </si>
  <si>
    <t>51391</t>
  </si>
  <si>
    <t>894518</t>
  </si>
  <si>
    <t>50061</t>
  </si>
  <si>
    <t>892710</t>
  </si>
  <si>
    <t>50736</t>
  </si>
  <si>
    <t>893687</t>
  </si>
  <si>
    <t>50870</t>
  </si>
  <si>
    <t>893576</t>
  </si>
  <si>
    <t>50116</t>
  </si>
  <si>
    <t>892927</t>
  </si>
  <si>
    <t>51220</t>
  </si>
  <si>
    <t>894161</t>
  </si>
  <si>
    <t>50819</t>
  </si>
  <si>
    <t>893731</t>
  </si>
  <si>
    <t>50487</t>
  </si>
  <si>
    <t>893428</t>
  </si>
  <si>
    <t>51707</t>
  </si>
  <si>
    <t>901328</t>
  </si>
  <si>
    <t>50900</t>
  </si>
  <si>
    <t>892755</t>
  </si>
  <si>
    <t>50318</t>
  </si>
  <si>
    <t>892532</t>
  </si>
  <si>
    <t>50707</t>
  </si>
  <si>
    <t>893539</t>
  </si>
  <si>
    <t>51530</t>
  </si>
  <si>
    <t>896059</t>
  </si>
  <si>
    <t>Adjustment wrong revrec for August generated by OA.</t>
  </si>
  <si>
    <t>50769</t>
  </si>
  <si>
    <t>893707</t>
  </si>
  <si>
    <t>51665</t>
  </si>
  <si>
    <t>901410</t>
  </si>
  <si>
    <t>49851</t>
  </si>
  <si>
    <t>892455</t>
  </si>
  <si>
    <t>50431</t>
  </si>
  <si>
    <t>893173</t>
  </si>
  <si>
    <t>50370</t>
  </si>
  <si>
    <t>893253</t>
  </si>
  <si>
    <t>50337</t>
  </si>
  <si>
    <t>893245</t>
  </si>
  <si>
    <t>49981</t>
  </si>
  <si>
    <t>892842</t>
  </si>
  <si>
    <t>50338</t>
  </si>
  <si>
    <t>893246</t>
  </si>
  <si>
    <t>50314</t>
  </si>
  <si>
    <t>893139</t>
  </si>
  <si>
    <t>50262</t>
  </si>
  <si>
    <t>892529</t>
  </si>
  <si>
    <t>49525</t>
  </si>
  <si>
    <t>890171</t>
  </si>
  <si>
    <t>50454</t>
  </si>
  <si>
    <t>893178</t>
  </si>
  <si>
    <t>50258</t>
  </si>
  <si>
    <t>893201</t>
  </si>
  <si>
    <t>49921</t>
  </si>
  <si>
    <t>892799</t>
  </si>
  <si>
    <t>51085</t>
  </si>
  <si>
    <t>894298</t>
  </si>
  <si>
    <t>51035</t>
  </si>
  <si>
    <t>893976</t>
  </si>
  <si>
    <t>51314</t>
  </si>
  <si>
    <t>894449</t>
  </si>
  <si>
    <t>50459</t>
  </si>
  <si>
    <t>893407</t>
  </si>
  <si>
    <t>50476</t>
  </si>
  <si>
    <t>893185</t>
  </si>
  <si>
    <t>50741</t>
  </si>
  <si>
    <t>893692</t>
  </si>
  <si>
    <t>51040</t>
  </si>
  <si>
    <t>892576</t>
  </si>
  <si>
    <t>50075</t>
  </si>
  <si>
    <t>892353</t>
  </si>
  <si>
    <t>50850</t>
  </si>
  <si>
    <t>893756</t>
  </si>
  <si>
    <t>50094</t>
  </si>
  <si>
    <t>892915</t>
  </si>
  <si>
    <t>50520</t>
  </si>
  <si>
    <t>892998</t>
  </si>
  <si>
    <t>50518</t>
  </si>
  <si>
    <t>892997</t>
  </si>
  <si>
    <t>51076</t>
  </si>
  <si>
    <t>894127</t>
  </si>
  <si>
    <t>50844</t>
  </si>
  <si>
    <t>893574</t>
  </si>
  <si>
    <t>50664</t>
  </si>
  <si>
    <t>893653</t>
  </si>
  <si>
    <t>50705</t>
  </si>
  <si>
    <t>893537</t>
  </si>
  <si>
    <t>49772</t>
  </si>
  <si>
    <t>892296</t>
  </si>
  <si>
    <t>51084</t>
  </si>
  <si>
    <t>894297</t>
  </si>
  <si>
    <t>50735</t>
  </si>
  <si>
    <t>893686</t>
  </si>
  <si>
    <t>50423</t>
  </si>
  <si>
    <t>893284</t>
  </si>
  <si>
    <t>49849</t>
  </si>
  <si>
    <t>892454</t>
  </si>
  <si>
    <t>51568</t>
  </si>
  <si>
    <t>898344</t>
  </si>
  <si>
    <t>51019</t>
  </si>
  <si>
    <t>893961</t>
  </si>
  <si>
    <t>50266</t>
  </si>
  <si>
    <t>892530</t>
  </si>
  <si>
    <t>51411</t>
  </si>
  <si>
    <t>894714</t>
  </si>
  <si>
    <t>51409</t>
  </si>
  <si>
    <t>894712</t>
  </si>
  <si>
    <t>50483</t>
  </si>
  <si>
    <t>893424</t>
  </si>
  <si>
    <t>50385</t>
  </si>
  <si>
    <t>893261</t>
  </si>
  <si>
    <t>49833</t>
  </si>
  <si>
    <t>892302</t>
  </si>
  <si>
    <t>51271</t>
  </si>
  <si>
    <t>894170</t>
  </si>
  <si>
    <t>50582</t>
  </si>
  <si>
    <t>893595</t>
  </si>
  <si>
    <t>51803</t>
  </si>
  <si>
    <t>901596</t>
  </si>
  <si>
    <t>49782</t>
  </si>
  <si>
    <t>892408</t>
  </si>
  <si>
    <t>51100</t>
  </si>
  <si>
    <t>894314</t>
  </si>
  <si>
    <t>50443</t>
  </si>
  <si>
    <t>893397</t>
  </si>
  <si>
    <t>51704</t>
  </si>
  <si>
    <t>901325</t>
  </si>
  <si>
    <t>50452</t>
  </si>
  <si>
    <t>893176</t>
  </si>
  <si>
    <t>50056</t>
  </si>
  <si>
    <t>892898</t>
  </si>
  <si>
    <t>50089</t>
  </si>
  <si>
    <t>892911</t>
  </si>
  <si>
    <t>51375</t>
  </si>
  <si>
    <t>894488</t>
  </si>
  <si>
    <t>50283</t>
  </si>
  <si>
    <t>893127</t>
  </si>
  <si>
    <t>51233</t>
  </si>
  <si>
    <t>894400</t>
  </si>
  <si>
    <t>50155</t>
  </si>
  <si>
    <t>892939</t>
  </si>
  <si>
    <t>51651</t>
  </si>
  <si>
    <t>901298</t>
  </si>
  <si>
    <t>50858</t>
  </si>
  <si>
    <t>893764</t>
  </si>
  <si>
    <t>51313</t>
  </si>
  <si>
    <t>894448</t>
  </si>
  <si>
    <t>51358</t>
  </si>
  <si>
    <t>894478</t>
  </si>
  <si>
    <t>51126</t>
  </si>
  <si>
    <t>894145</t>
  </si>
  <si>
    <t>51258</t>
  </si>
  <si>
    <t>894426</t>
  </si>
  <si>
    <t>50991</t>
  </si>
  <si>
    <t>893946</t>
  </si>
  <si>
    <t>51347</t>
  </si>
  <si>
    <t>894467</t>
  </si>
  <si>
    <t>51305</t>
  </si>
  <si>
    <t>892767</t>
  </si>
  <si>
    <t>50837</t>
  </si>
  <si>
    <t>893747</t>
  </si>
  <si>
    <t>50512</t>
  </si>
  <si>
    <t>893297</t>
  </si>
  <si>
    <t>50709</t>
  </si>
  <si>
    <t>893666</t>
  </si>
  <si>
    <t>50682</t>
  </si>
  <si>
    <t>893659</t>
  </si>
  <si>
    <t>49824</t>
  </si>
  <si>
    <t>892436</t>
  </si>
  <si>
    <t>50734</t>
  </si>
  <si>
    <t>893685</t>
  </si>
  <si>
    <t>51816</t>
  </si>
  <si>
    <t>901603</t>
  </si>
  <si>
    <t>50977</t>
  </si>
  <si>
    <t>893933</t>
  </si>
  <si>
    <t>51371</t>
  </si>
  <si>
    <t>894485</t>
  </si>
  <si>
    <t>50784</t>
  </si>
  <si>
    <t>892739</t>
  </si>
  <si>
    <t>50804</t>
  </si>
  <si>
    <t>893722</t>
  </si>
  <si>
    <t>50653</t>
  </si>
  <si>
    <t>893518</t>
  </si>
  <si>
    <t>49880</t>
  </si>
  <si>
    <t>892471</t>
  </si>
  <si>
    <t>50070</t>
  </si>
  <si>
    <t>892903</t>
  </si>
  <si>
    <t>50057</t>
  </si>
  <si>
    <t>892899</t>
  </si>
  <si>
    <t>49977</t>
  </si>
  <si>
    <t>892838</t>
  </si>
  <si>
    <t>51644</t>
  </si>
  <si>
    <t>901401</t>
  </si>
  <si>
    <t>51010</t>
  </si>
  <si>
    <t>894100</t>
  </si>
  <si>
    <t>51431</t>
  </si>
  <si>
    <t>894725</t>
  </si>
  <si>
    <t>50604</t>
  </si>
  <si>
    <t>893607</t>
  </si>
  <si>
    <t>50372</t>
  </si>
  <si>
    <t>893254</t>
  </si>
  <si>
    <t>51209</t>
  </si>
  <si>
    <t>894388</t>
  </si>
  <si>
    <t>51293</t>
  </si>
  <si>
    <t>894186</t>
  </si>
  <si>
    <t>51287</t>
  </si>
  <si>
    <t>894181</t>
  </si>
  <si>
    <t>51256</t>
  </si>
  <si>
    <t>894424</t>
  </si>
  <si>
    <t>51240</t>
  </si>
  <si>
    <t>894408</t>
  </si>
  <si>
    <t>50690</t>
  </si>
  <si>
    <t>893530</t>
  </si>
  <si>
    <t>51826</t>
  </si>
  <si>
    <t>901611</t>
  </si>
  <si>
    <t>Correction wrong allocation of data revenue</t>
  </si>
  <si>
    <t>50490</t>
  </si>
  <si>
    <t>893431</t>
  </si>
  <si>
    <t>50168</t>
  </si>
  <si>
    <t>892387</t>
  </si>
  <si>
    <t>51325</t>
  </si>
  <si>
    <t>894456</t>
  </si>
  <si>
    <t>51110</t>
  </si>
  <si>
    <t>894136</t>
  </si>
  <si>
    <t>51282</t>
  </si>
  <si>
    <t>894437</t>
  </si>
  <si>
    <t>50990</t>
  </si>
  <si>
    <t>893945</t>
  </si>
  <si>
    <t>Reclass Top Side JE52166 AI Consulting Rev accounts_Hyatt</t>
  </si>
  <si>
    <t>51202</t>
  </si>
  <si>
    <t>894381</t>
  </si>
  <si>
    <t>49865</t>
  </si>
  <si>
    <t>892315</t>
  </si>
  <si>
    <t>49894</t>
  </si>
  <si>
    <t>892326</t>
  </si>
  <si>
    <t>49822</t>
  </si>
  <si>
    <t>892434</t>
  </si>
  <si>
    <t>50910</t>
  </si>
  <si>
    <t>893792</t>
  </si>
  <si>
    <t>50109</t>
  </si>
  <si>
    <t>892920</t>
  </si>
  <si>
    <t>51835</t>
  </si>
  <si>
    <t>901621</t>
  </si>
  <si>
    <t>49820</t>
  </si>
  <si>
    <t>892505</t>
  </si>
  <si>
    <t>50307</t>
  </si>
  <si>
    <t>893227</t>
  </si>
  <si>
    <t>51361</t>
  </si>
  <si>
    <t>894480</t>
  </si>
  <si>
    <t>50839</t>
  </si>
  <si>
    <t>892751</t>
  </si>
  <si>
    <t>51348</t>
  </si>
  <si>
    <t>894468</t>
  </si>
  <si>
    <t>50939</t>
  </si>
  <si>
    <t>893902</t>
  </si>
  <si>
    <t>50100</t>
  </si>
  <si>
    <t>892360</t>
  </si>
  <si>
    <t>50227</t>
  </si>
  <si>
    <t>892980</t>
  </si>
  <si>
    <t>50176</t>
  </si>
  <si>
    <t>892949</t>
  </si>
  <si>
    <t>51120</t>
  </si>
  <si>
    <t>894321</t>
  </si>
  <si>
    <t>50920</t>
  </si>
  <si>
    <t>893994</t>
  </si>
  <si>
    <t>49954</t>
  </si>
  <si>
    <t>892827</t>
  </si>
  <si>
    <t>51807</t>
  </si>
  <si>
    <t>901510</t>
  </si>
  <si>
    <t>49788</t>
  </si>
  <si>
    <t>892411</t>
  </si>
  <si>
    <t>50617</t>
  </si>
  <si>
    <t>893510</t>
  </si>
  <si>
    <t>50324</t>
  </si>
  <si>
    <t>893235</t>
  </si>
  <si>
    <t>50699</t>
  </si>
  <si>
    <t>893533</t>
  </si>
  <si>
    <t>50737</t>
  </si>
  <si>
    <t>893688</t>
  </si>
  <si>
    <t>50577</t>
  </si>
  <si>
    <t>893492</t>
  </si>
  <si>
    <t>50548</t>
  </si>
  <si>
    <t>893471</t>
  </si>
  <si>
    <t>50538</t>
  </si>
  <si>
    <t>893462</t>
  </si>
  <si>
    <t>50433</t>
  </si>
  <si>
    <t>893288</t>
  </si>
  <si>
    <t>49909</t>
  </si>
  <si>
    <t>892487</t>
  </si>
  <si>
    <t>50891</t>
  </si>
  <si>
    <t>893583</t>
  </si>
  <si>
    <t>51114</t>
  </si>
  <si>
    <t>894140</t>
  </si>
  <si>
    <t>51265</t>
  </si>
  <si>
    <t>894433</t>
  </si>
  <si>
    <t>50028</t>
  </si>
  <si>
    <t>892880</t>
  </si>
  <si>
    <t>51000</t>
  </si>
  <si>
    <t>893954</t>
  </si>
  <si>
    <t>52019</t>
  </si>
  <si>
    <t>908757</t>
  </si>
  <si>
    <t>50721</t>
  </si>
  <si>
    <t>893678</t>
  </si>
  <si>
    <t>49789</t>
  </si>
  <si>
    <t>892412</t>
  </si>
  <si>
    <t>49773</t>
  </si>
  <si>
    <t>892402</t>
  </si>
  <si>
    <t>49910</t>
  </si>
  <si>
    <t>892488</t>
  </si>
  <si>
    <t>51821</t>
  </si>
  <si>
    <t>901607</t>
  </si>
  <si>
    <t>51142</t>
  </si>
  <si>
    <t>894335</t>
  </si>
  <si>
    <t>51345</t>
  </si>
  <si>
    <t>894465</t>
  </si>
  <si>
    <t>51109</t>
  </si>
  <si>
    <t>894317</t>
  </si>
  <si>
    <t>50553</t>
  </si>
  <si>
    <t>893475</t>
  </si>
  <si>
    <t>50333</t>
  </si>
  <si>
    <t>893242</t>
  </si>
  <si>
    <t>50440</t>
  </si>
  <si>
    <t>893395</t>
  </si>
  <si>
    <t>51331</t>
  </si>
  <si>
    <t>894462</t>
  </si>
  <si>
    <t>50708</t>
  </si>
  <si>
    <t>892737</t>
  </si>
  <si>
    <t>51836</t>
  </si>
  <si>
    <t>901620</t>
  </si>
  <si>
    <t>50790</t>
  </si>
  <si>
    <t>892741</t>
  </si>
  <si>
    <t>49800</t>
  </si>
  <si>
    <t>892422</t>
  </si>
  <si>
    <t>50526</t>
  </si>
  <si>
    <t>893003</t>
  </si>
  <si>
    <t>50554</t>
  </si>
  <si>
    <t>893476</t>
  </si>
  <si>
    <t>50624</t>
  </si>
  <si>
    <t>893623</t>
  </si>
  <si>
    <t>50566</t>
  </si>
  <si>
    <t>893483</t>
  </si>
  <si>
    <t>51222</t>
  </si>
  <si>
    <t>894163</t>
  </si>
  <si>
    <t>50650</t>
  </si>
  <si>
    <t>893515</t>
  </si>
  <si>
    <t>50286</t>
  </si>
  <si>
    <t>893129</t>
  </si>
  <si>
    <t>50305</t>
  </si>
  <si>
    <t>893225</t>
  </si>
  <si>
    <t>49826</t>
  </si>
  <si>
    <t>892438</t>
  </si>
  <si>
    <t>51439</t>
  </si>
  <si>
    <t>894733</t>
  </si>
  <si>
    <t>50296</t>
  </si>
  <si>
    <t>893216</t>
  </si>
  <si>
    <t>51112</t>
  </si>
  <si>
    <t>894139</t>
  </si>
  <si>
    <t>51020</t>
  </si>
  <si>
    <t>893962</t>
  </si>
  <si>
    <t>50940</t>
  </si>
  <si>
    <t>893903</t>
  </si>
  <si>
    <t>50634</t>
  </si>
  <si>
    <t>893633</t>
  </si>
  <si>
    <t>50829</t>
  </si>
  <si>
    <t>893741</t>
  </si>
  <si>
    <t>51046</t>
  </si>
  <si>
    <t>894111</t>
  </si>
  <si>
    <t>49918</t>
  </si>
  <si>
    <t>892796</t>
  </si>
  <si>
    <t>51433</t>
  </si>
  <si>
    <t>894727</t>
  </si>
  <si>
    <t>51117</t>
  </si>
  <si>
    <t>894318</t>
  </si>
  <si>
    <t>50393</t>
  </si>
  <si>
    <t>893265</t>
  </si>
  <si>
    <t>51029</t>
  </si>
  <si>
    <t>894109</t>
  </si>
  <si>
    <t>50912</t>
  </si>
  <si>
    <t>893894</t>
  </si>
  <si>
    <t>51307</t>
  </si>
  <si>
    <t>892769</t>
  </si>
  <si>
    <t>51442</t>
  </si>
  <si>
    <t>894736</t>
  </si>
  <si>
    <t>50885</t>
  </si>
  <si>
    <t>892564</t>
  </si>
  <si>
    <t>49756</t>
  </si>
  <si>
    <t>892392</t>
  </si>
  <si>
    <t>50828</t>
  </si>
  <si>
    <t>893740</t>
  </si>
  <si>
    <t>50755</t>
  </si>
  <si>
    <t>893556</t>
  </si>
  <si>
    <t>49305</t>
  </si>
  <si>
    <t>889047</t>
  </si>
  <si>
    <t>51798</t>
  </si>
  <si>
    <t>901592</t>
  </si>
  <si>
    <t>51373</t>
  </si>
  <si>
    <t>894515</t>
  </si>
  <si>
    <t>51298</t>
  </si>
  <si>
    <t>894190</t>
  </si>
  <si>
    <t>50079</t>
  </si>
  <si>
    <t>892356</t>
  </si>
  <si>
    <t>51441</t>
  </si>
  <si>
    <t>894735</t>
  </si>
  <si>
    <t>51317</t>
  </si>
  <si>
    <t>894451</t>
  </si>
  <si>
    <t>50473</t>
  </si>
  <si>
    <t>893416</t>
  </si>
  <si>
    <t>51108</t>
  </si>
  <si>
    <t>894135</t>
  </si>
  <si>
    <t>50684</t>
  </si>
  <si>
    <t>893525</t>
  </si>
  <si>
    <t>50363</t>
  </si>
  <si>
    <t>893154</t>
  </si>
  <si>
    <t>49775</t>
  </si>
  <si>
    <t>892404</t>
  </si>
  <si>
    <t>50418</t>
  </si>
  <si>
    <t>893164</t>
  </si>
  <si>
    <t>51272</t>
  </si>
  <si>
    <t>894171</t>
  </si>
  <si>
    <t>50596</t>
  </si>
  <si>
    <t>893507</t>
  </si>
  <si>
    <t>51261</t>
  </si>
  <si>
    <t>894428</t>
  </si>
  <si>
    <t>49517</t>
  </si>
  <si>
    <t>890164</t>
  </si>
  <si>
    <t>51582</t>
  </si>
  <si>
    <t>898347</t>
  </si>
  <si>
    <t>51195</t>
  </si>
  <si>
    <t>894374</t>
  </si>
  <si>
    <t>51153</t>
  </si>
  <si>
    <t>894344</t>
  </si>
  <si>
    <t>50472</t>
  </si>
  <si>
    <t>893183</t>
  </si>
  <si>
    <t>50030</t>
  </si>
  <si>
    <t>892882</t>
  </si>
  <si>
    <t>50026</t>
  </si>
  <si>
    <t>892878</t>
  </si>
  <si>
    <t>50160</t>
  </si>
  <si>
    <t>892944</t>
  </si>
  <si>
    <t>50567</t>
  </si>
  <si>
    <t>893495</t>
  </si>
  <si>
    <t>51095</t>
  </si>
  <si>
    <t>894307</t>
  </si>
  <si>
    <t>50971</t>
  </si>
  <si>
    <t>893928</t>
  </si>
  <si>
    <t>50949</t>
  </si>
  <si>
    <t>893911</t>
  </si>
  <si>
    <t>51308</t>
  </si>
  <si>
    <t>894445</t>
  </si>
  <si>
    <t>51360</t>
  </si>
  <si>
    <t>894509</t>
  </si>
  <si>
    <t>50444</t>
  </si>
  <si>
    <t>893174</t>
  </si>
  <si>
    <t>50711</t>
  </si>
  <si>
    <t>893668</t>
  </si>
  <si>
    <t>50008</t>
  </si>
  <si>
    <t>892860</t>
  </si>
  <si>
    <t>50322</t>
  </si>
  <si>
    <t>893141</t>
  </si>
  <si>
    <t>50316</t>
  </si>
  <si>
    <t>893140</t>
  </si>
  <si>
    <t>51770</t>
  </si>
  <si>
    <t>901435</t>
  </si>
  <si>
    <t>50884</t>
  </si>
  <si>
    <t>892563</t>
  </si>
  <si>
    <t>50760</t>
  </si>
  <si>
    <t>893698</t>
  </si>
  <si>
    <t>49538</t>
  </si>
  <si>
    <t>890179</t>
  </si>
  <si>
    <t>51044</t>
  </si>
  <si>
    <t>892578</t>
  </si>
  <si>
    <t>50689</t>
  </si>
  <si>
    <t>893529</t>
  </si>
  <si>
    <t>50770</t>
  </si>
  <si>
    <t>893708</t>
  </si>
  <si>
    <t>50170</t>
  </si>
  <si>
    <t>892389</t>
  </si>
  <si>
    <t>49852</t>
  </si>
  <si>
    <t>892456</t>
  </si>
  <si>
    <t>51088</t>
  </si>
  <si>
    <t>894301</t>
  </si>
  <si>
    <t>50970</t>
  </si>
  <si>
    <t>893927</t>
  </si>
  <si>
    <t>TopSide Management Book Elim related to project ICC 1268 Dish : 2: Dish - Integrated Data + Martech solution</t>
  </si>
  <si>
    <t>51027</t>
  </si>
  <si>
    <t>893968</t>
  </si>
  <si>
    <t>50583</t>
  </si>
  <si>
    <t>893597</t>
  </si>
  <si>
    <t>49951</t>
  </si>
  <si>
    <t>892823</t>
  </si>
  <si>
    <t>50640</t>
  </si>
  <si>
    <t>893639</t>
  </si>
  <si>
    <t>50632</t>
  </si>
  <si>
    <t>893631</t>
  </si>
  <si>
    <t>51672</t>
  </si>
  <si>
    <t>901306</t>
  </si>
  <si>
    <t>51083</t>
  </si>
  <si>
    <t>894296</t>
  </si>
  <si>
    <t>50315</t>
  </si>
  <si>
    <t>893233</t>
  </si>
  <si>
    <t>51380</t>
  </si>
  <si>
    <t>894693</t>
  </si>
  <si>
    <t>50872</t>
  </si>
  <si>
    <t>893774</t>
  </si>
  <si>
    <t>50194</t>
  </si>
  <si>
    <t>893100</t>
  </si>
  <si>
    <t>50169</t>
  </si>
  <si>
    <t>892388</t>
  </si>
  <si>
    <t>50139</t>
  </si>
  <si>
    <t>892717</t>
  </si>
  <si>
    <t>50137</t>
  </si>
  <si>
    <t>892716</t>
  </si>
  <si>
    <t>51776</t>
  </si>
  <si>
    <t>901372</t>
  </si>
  <si>
    <t>49801</t>
  </si>
  <si>
    <t>892423</t>
  </si>
  <si>
    <t>50416</t>
  </si>
  <si>
    <t>893163</t>
  </si>
  <si>
    <t>51235</t>
  </si>
  <si>
    <t>894403</t>
  </si>
  <si>
    <t>50321</t>
  </si>
  <si>
    <t>892535</t>
  </si>
  <si>
    <t>49219</t>
  </si>
  <si>
    <t>887938</t>
  </si>
  <si>
    <t>51318</t>
  </si>
  <si>
    <t>894495</t>
  </si>
  <si>
    <t>50461</t>
  </si>
  <si>
    <t>893409</t>
  </si>
  <si>
    <t>49853</t>
  </si>
  <si>
    <t>892457</t>
  </si>
  <si>
    <t>51092</t>
  </si>
  <si>
    <t>894306</t>
  </si>
  <si>
    <t>50916</t>
  </si>
  <si>
    <t>893588</t>
  </si>
  <si>
    <t>50694</t>
  </si>
  <si>
    <t>893663</t>
  </si>
  <si>
    <t>51267</t>
  </si>
  <si>
    <t>894166</t>
  </si>
  <si>
    <t>50669</t>
  </si>
  <si>
    <t>893522</t>
  </si>
  <si>
    <t>49892</t>
  </si>
  <si>
    <t>892508</t>
  </si>
  <si>
    <t>51423</t>
  </si>
  <si>
    <t>894720</t>
  </si>
  <si>
    <t>50335</t>
  </si>
  <si>
    <t>893243</t>
  </si>
  <si>
    <t>50533</t>
  </si>
  <si>
    <t>893458</t>
  </si>
  <si>
    <t>51713</t>
  </si>
  <si>
    <t>901334</t>
  </si>
  <si>
    <t>50752</t>
  </si>
  <si>
    <t>893553</t>
  </si>
  <si>
    <t>50665</t>
  </si>
  <si>
    <t>893654</t>
  </si>
  <si>
    <t>51506</t>
  </si>
  <si>
    <t>895470</t>
  </si>
  <si>
    <t>50272</t>
  </si>
  <si>
    <t>893125</t>
  </si>
  <si>
    <t>50357</t>
  </si>
  <si>
    <t>893249</t>
  </si>
  <si>
    <t>50792</t>
  </si>
  <si>
    <t>893715</t>
  </si>
  <si>
    <t>51269</t>
  </si>
  <si>
    <t>894168</t>
  </si>
  <si>
    <t>50517</t>
  </si>
  <si>
    <t>893451</t>
  </si>
  <si>
    <t>49994</t>
  </si>
  <si>
    <t>892852</t>
  </si>
  <si>
    <t>50778</t>
  </si>
  <si>
    <t>893564</t>
  </si>
  <si>
    <t>50976</t>
  </si>
  <si>
    <t>893932</t>
  </si>
  <si>
    <t>50462</t>
  </si>
  <si>
    <t>893410</t>
  </si>
  <si>
    <t>51751</t>
  </si>
  <si>
    <t>901353</t>
  </si>
  <si>
    <t>49891</t>
  </si>
  <si>
    <t>892476</t>
  </si>
  <si>
    <t>52168</t>
  </si>
  <si>
    <t>913921</t>
  </si>
  <si>
    <t>TopSide Management Book Elim related to project ICC 1166 ICC in Montevideo represents Blend360 : Fedefarma: Landing Zone Assessment &amp; Recommendation Phase</t>
  </si>
  <si>
    <t>50022</t>
  </si>
  <si>
    <t>892873</t>
  </si>
  <si>
    <t>51658</t>
  </si>
  <si>
    <t>901404</t>
  </si>
  <si>
    <t>51574</t>
  </si>
  <si>
    <t>898153</t>
  </si>
  <si>
    <t>15866099972</t>
  </si>
  <si>
    <t>50927</t>
  </si>
  <si>
    <t>892571</t>
  </si>
  <si>
    <t>51419</t>
  </si>
  <si>
    <t>894717</t>
  </si>
  <si>
    <t>50727</t>
  </si>
  <si>
    <t>893542</t>
  </si>
  <si>
    <t>50607</t>
  </si>
  <si>
    <t>893610</t>
  </si>
  <si>
    <t>50504</t>
  </si>
  <si>
    <t>893442</t>
  </si>
  <si>
    <t>51274</t>
  </si>
  <si>
    <t>894173</t>
  </si>
  <si>
    <t>51212</t>
  </si>
  <si>
    <t>894390</t>
  </si>
  <si>
    <t>51744</t>
  </si>
  <si>
    <t>901351</t>
  </si>
  <si>
    <t>50105</t>
  </si>
  <si>
    <t>892367</t>
  </si>
  <si>
    <t>50458</t>
  </si>
  <si>
    <t>893406</t>
  </si>
  <si>
    <t>50383</t>
  </si>
  <si>
    <t>892727</t>
  </si>
  <si>
    <t>49843</t>
  </si>
  <si>
    <t>892447</t>
  </si>
  <si>
    <t>49830</t>
  </si>
  <si>
    <t>892442</t>
  </si>
  <si>
    <t>51356</t>
  </si>
  <si>
    <t>894476</t>
  </si>
  <si>
    <t>51069</t>
  </si>
  <si>
    <t>893991</t>
  </si>
  <si>
    <t>50902</t>
  </si>
  <si>
    <t>893783</t>
  </si>
  <si>
    <t>50631</t>
  </si>
  <si>
    <t>893630</t>
  </si>
  <si>
    <t>50889</t>
  </si>
  <si>
    <t>893581</t>
  </si>
  <si>
    <t>50123</t>
  </si>
  <si>
    <t>892929</t>
  </si>
  <si>
    <t>50572</t>
  </si>
  <si>
    <t>893486</t>
  </si>
  <si>
    <t>50306</t>
  </si>
  <si>
    <t>893226</t>
  </si>
  <si>
    <t>51294</t>
  </si>
  <si>
    <t>894187</t>
  </si>
  <si>
    <t>51397</t>
  </si>
  <si>
    <t>894707</t>
  </si>
  <si>
    <t>49972</t>
  </si>
  <si>
    <t>892697</t>
  </si>
  <si>
    <t>50044</t>
  </si>
  <si>
    <t>892885</t>
  </si>
  <si>
    <t>50445</t>
  </si>
  <si>
    <t>892733</t>
  </si>
  <si>
    <t>51101</t>
  </si>
  <si>
    <t>894313</t>
  </si>
  <si>
    <t>50565</t>
  </si>
  <si>
    <t>893482</t>
  </si>
  <si>
    <t>50359</t>
  </si>
  <si>
    <t>893250</t>
  </si>
  <si>
    <t>49564</t>
  </si>
  <si>
    <t>890031</t>
  </si>
  <si>
    <t>51143</t>
  </si>
  <si>
    <t>894336</t>
  </si>
  <si>
    <t>51047</t>
  </si>
  <si>
    <t>894112</t>
  </si>
  <si>
    <t>50818</t>
  </si>
  <si>
    <t>893730</t>
  </si>
  <si>
    <t>49940</t>
  </si>
  <si>
    <t>892333</t>
  </si>
  <si>
    <t>50284</t>
  </si>
  <si>
    <t>893128</t>
  </si>
  <si>
    <t>50204</t>
  </si>
  <si>
    <t>893106</t>
  </si>
  <si>
    <t>51048</t>
  </si>
  <si>
    <t>893980</t>
  </si>
  <si>
    <t>50323</t>
  </si>
  <si>
    <t>893234</t>
  </si>
  <si>
    <t>51376</t>
  </si>
  <si>
    <t>894489</t>
  </si>
  <si>
    <t>52185</t>
  </si>
  <si>
    <t>914880</t>
  </si>
  <si>
    <t>50273</t>
  </si>
  <si>
    <t>893205</t>
  </si>
  <si>
    <t>50644</t>
  </si>
  <si>
    <t>893643</t>
  </si>
  <si>
    <t>50833</t>
  </si>
  <si>
    <t>892749</t>
  </si>
  <si>
    <t>51161</t>
  </si>
  <si>
    <t>892580</t>
  </si>
  <si>
    <t>50308</t>
  </si>
  <si>
    <t>893228</t>
  </si>
  <si>
    <t>50304</t>
  </si>
  <si>
    <t>893224</t>
  </si>
  <si>
    <t>51329</t>
  </si>
  <si>
    <t>894460</t>
  </si>
  <si>
    <t>50453</t>
  </si>
  <si>
    <t>893177</t>
  </si>
  <si>
    <t>51714</t>
  </si>
  <si>
    <t>901335</t>
  </si>
  <si>
    <t>50187</t>
  </si>
  <si>
    <t>892957</t>
  </si>
  <si>
    <t>49990</t>
  </si>
  <si>
    <t>892514</t>
  </si>
  <si>
    <t>50108</t>
  </si>
  <si>
    <t>892369</t>
  </si>
  <si>
    <t>50917</t>
  </si>
  <si>
    <t>893897</t>
  </si>
  <si>
    <t>50618</t>
  </si>
  <si>
    <t>893618</t>
  </si>
  <si>
    <t>50890</t>
  </si>
  <si>
    <t>893582</t>
  </si>
  <si>
    <t>51403</t>
  </si>
  <si>
    <t>894520</t>
  </si>
  <si>
    <t>50564</t>
  </si>
  <si>
    <t>893494</t>
  </si>
  <si>
    <t>50883</t>
  </si>
  <si>
    <t>892562</t>
  </si>
  <si>
    <t>50830</t>
  </si>
  <si>
    <t>893742</t>
  </si>
  <si>
    <t>51818</t>
  </si>
  <si>
    <t>901515</t>
  </si>
  <si>
    <t>51438</t>
  </si>
  <si>
    <t>894732</t>
  </si>
  <si>
    <t>50655</t>
  </si>
  <si>
    <t>893645</t>
  </si>
  <si>
    <t>50576</t>
  </si>
  <si>
    <t>893489</t>
  </si>
  <si>
    <t>50639</t>
  </si>
  <si>
    <t>893638</t>
  </si>
  <si>
    <t>49243</t>
  </si>
  <si>
    <t>888138</t>
  </si>
  <si>
    <t>15930153517</t>
  </si>
  <si>
    <t>51321</t>
  </si>
  <si>
    <t>894497</t>
  </si>
  <si>
    <t>50485</t>
  </si>
  <si>
    <t>893426</t>
  </si>
  <si>
    <t>51173</t>
  </si>
  <si>
    <t>894354</t>
  </si>
  <si>
    <t>50366</t>
  </si>
  <si>
    <t>892725</t>
  </si>
  <si>
    <t>50352</t>
  </si>
  <si>
    <t>892722</t>
  </si>
  <si>
    <t>51349</t>
  </si>
  <si>
    <t>894469</t>
  </si>
  <si>
    <t>50059</t>
  </si>
  <si>
    <t>892708</t>
  </si>
  <si>
    <t>50995</t>
  </si>
  <si>
    <t>893949</t>
  </si>
  <si>
    <t>51005</t>
  </si>
  <si>
    <t>893959</t>
  </si>
  <si>
    <t>50787</t>
  </si>
  <si>
    <t>893713</t>
  </si>
  <si>
    <t>50347</t>
  </si>
  <si>
    <t>893150</t>
  </si>
  <si>
    <t>50635</t>
  </si>
  <si>
    <t>893634</t>
  </si>
  <si>
    <t>50329</t>
  </si>
  <si>
    <t>892537</t>
  </si>
  <si>
    <t>50015</t>
  </si>
  <si>
    <t>892867</t>
  </si>
  <si>
    <t>49754</t>
  </si>
  <si>
    <t>892292</t>
  </si>
  <si>
    <t>49869</t>
  </si>
  <si>
    <t>892319</t>
  </si>
  <si>
    <t>50235</t>
  </si>
  <si>
    <t>893113</t>
  </si>
  <si>
    <t>50336</t>
  </si>
  <si>
    <t>893244</t>
  </si>
  <si>
    <t>50782</t>
  </si>
  <si>
    <t>893566</t>
  </si>
  <si>
    <t>50688</t>
  </si>
  <si>
    <t>893528</t>
  </si>
  <si>
    <t>50410</t>
  </si>
  <si>
    <t>893276</t>
  </si>
  <si>
    <t>49546</t>
  </si>
  <si>
    <t>890025</t>
  </si>
  <si>
    <t>49532</t>
  </si>
  <si>
    <t>890176</t>
  </si>
  <si>
    <t>50367</t>
  </si>
  <si>
    <t>892726</t>
  </si>
  <si>
    <t>51402</t>
  </si>
  <si>
    <t>894711</t>
  </si>
  <si>
    <t>50165</t>
  </si>
  <si>
    <t>892719</t>
  </si>
  <si>
    <t>51264</t>
  </si>
  <si>
    <t>894432</t>
  </si>
  <si>
    <t>51032</t>
  </si>
  <si>
    <t>893973</t>
  </si>
  <si>
    <t>50024</t>
  </si>
  <si>
    <t>892876</t>
  </si>
  <si>
    <t>50942</t>
  </si>
  <si>
    <t>893905</t>
  </si>
  <si>
    <t>50987</t>
  </si>
  <si>
    <t>893942</t>
  </si>
  <si>
    <t>50962</t>
  </si>
  <si>
    <t>894194</t>
  </si>
  <si>
    <t>50579</t>
  </si>
  <si>
    <t>893594</t>
  </si>
  <si>
    <t>50717</t>
  </si>
  <si>
    <t>893674</t>
  </si>
  <si>
    <t>51786</t>
  </si>
  <si>
    <t>901438</t>
  </si>
  <si>
    <t>49784</t>
  </si>
  <si>
    <t>892496</t>
  </si>
  <si>
    <t>51365</t>
  </si>
  <si>
    <t>894482</t>
  </si>
  <si>
    <t>50466</t>
  </si>
  <si>
    <t>893414</t>
  </si>
  <si>
    <t>50479</t>
  </si>
  <si>
    <t>893420</t>
  </si>
  <si>
    <t>50914</t>
  </si>
  <si>
    <t>893895</t>
  </si>
  <si>
    <t>50814</t>
  </si>
  <si>
    <t>893726</t>
  </si>
  <si>
    <t>50197</t>
  </si>
  <si>
    <t>892959</t>
  </si>
  <si>
    <t>50144</t>
  </si>
  <si>
    <t>892718</t>
  </si>
  <si>
    <t>50049</t>
  </si>
  <si>
    <t>892891</t>
  </si>
  <si>
    <t>49969</t>
  </si>
  <si>
    <t>892695</t>
  </si>
  <si>
    <t>51091</t>
  </si>
  <si>
    <t>894304</t>
  </si>
  <si>
    <t>50931</t>
  </si>
  <si>
    <t>892572</t>
  </si>
  <si>
    <t>51405</t>
  </si>
  <si>
    <t>894522</t>
  </si>
  <si>
    <t>51430</t>
  </si>
  <si>
    <t>894724</t>
  </si>
  <si>
    <t>51696</t>
  </si>
  <si>
    <t>901501</t>
  </si>
  <si>
    <t>51263</t>
  </si>
  <si>
    <t>894431</t>
  </si>
  <si>
    <t>49307</t>
  </si>
  <si>
    <t>889246</t>
  </si>
  <si>
    <t>51342</t>
  </si>
  <si>
    <t>894507</t>
  </si>
  <si>
    <t>50249</t>
  </si>
  <si>
    <t>892991</t>
  </si>
  <si>
    <t>50106</t>
  </si>
  <si>
    <t>892366</t>
  </si>
  <si>
    <t>50289</t>
  </si>
  <si>
    <t>893132</t>
  </si>
  <si>
    <t>49760</t>
  </si>
  <si>
    <t>892396</t>
  </si>
  <si>
    <t>51731</t>
  </si>
  <si>
    <t>901342</t>
  </si>
  <si>
    <t>49976</t>
  </si>
  <si>
    <t>892837</t>
  </si>
  <si>
    <t>50531</t>
  </si>
  <si>
    <t>893456</t>
  </si>
  <si>
    <t>51043</t>
  </si>
  <si>
    <t>892577</t>
  </si>
  <si>
    <t>50859</t>
  </si>
  <si>
    <t>893765</t>
  </si>
  <si>
    <t>49798</t>
  </si>
  <si>
    <t>892420</t>
  </si>
  <si>
    <t>50134</t>
  </si>
  <si>
    <t>892715</t>
  </si>
  <si>
    <t>50014</t>
  </si>
  <si>
    <t>892866</t>
  </si>
  <si>
    <t>50421</t>
  </si>
  <si>
    <t>893167</t>
  </si>
  <si>
    <t>49991</t>
  </si>
  <si>
    <t>892849</t>
  </si>
  <si>
    <t>50189</t>
  </si>
  <si>
    <t>893096</t>
  </si>
  <si>
    <t>50521</t>
  </si>
  <si>
    <t>892999</t>
  </si>
  <si>
    <t>50542</t>
  </si>
  <si>
    <t>893465</t>
  </si>
  <si>
    <t>51097</t>
  </si>
  <si>
    <t>894310</t>
  </si>
  <si>
    <t>49858</t>
  </si>
  <si>
    <t>892462</t>
  </si>
  <si>
    <t>50744</t>
  </si>
  <si>
    <t>893546</t>
  </si>
  <si>
    <t>50420</t>
  </si>
  <si>
    <t>893166</t>
  </si>
  <si>
    <t>50703</t>
  </si>
  <si>
    <t>893535</t>
  </si>
  <si>
    <t>50687</t>
  </si>
  <si>
    <t>893526</t>
  </si>
  <si>
    <t>51414</t>
  </si>
  <si>
    <t>894527</t>
  </si>
  <si>
    <t>49776</t>
  </si>
  <si>
    <t>892297</t>
  </si>
  <si>
    <t>51708</t>
  </si>
  <si>
    <t>901329</t>
  </si>
  <si>
    <t>50714</t>
  </si>
  <si>
    <t>893671</t>
  </si>
  <si>
    <t>50292</t>
  </si>
  <si>
    <t>893135</t>
  </si>
  <si>
    <t>50019</t>
  </si>
  <si>
    <t>892871</t>
  </si>
  <si>
    <t>50118</t>
  </si>
  <si>
    <t>892516</t>
  </si>
  <si>
    <t>50895</t>
  </si>
  <si>
    <t>893587</t>
  </si>
  <si>
    <t>50606</t>
  </si>
  <si>
    <t>893609</t>
  </si>
  <si>
    <t>50102</t>
  </si>
  <si>
    <t>892363</t>
  </si>
  <si>
    <t>49932</t>
  </si>
  <si>
    <t>892811</t>
  </si>
  <si>
    <t>49908</t>
  </si>
  <si>
    <t>892486</t>
  </si>
  <si>
    <t>51729</t>
  </si>
  <si>
    <t>901427</t>
  </si>
  <si>
    <t>51384</t>
  </si>
  <si>
    <t>894697</t>
  </si>
  <si>
    <t>51333</t>
  </si>
  <si>
    <t>894463</t>
  </si>
  <si>
    <t>50972</t>
  </si>
  <si>
    <t>893929</t>
  </si>
  <si>
    <t>50291</t>
  </si>
  <si>
    <t>893134</t>
  </si>
  <si>
    <t>50568</t>
  </si>
  <si>
    <t>893496</t>
  </si>
  <si>
    <t>50923</t>
  </si>
  <si>
    <t>892569</t>
  </si>
  <si>
    <t>51432</t>
  </si>
  <si>
    <t>894726</t>
  </si>
  <si>
    <t>50599</t>
  </si>
  <si>
    <t>893508</t>
  </si>
  <si>
    <t>50581</t>
  </si>
  <si>
    <t>893596</t>
  </si>
  <si>
    <t>50424</t>
  </si>
  <si>
    <t>893285</t>
  </si>
  <si>
    <t>49540</t>
  </si>
  <si>
    <t>890023</t>
  </si>
  <si>
    <t>51104</t>
  </si>
  <si>
    <t>894316</t>
  </si>
  <si>
    <t>51295</t>
  </si>
  <si>
    <t>894188</t>
  </si>
  <si>
    <t>51164</t>
  </si>
  <si>
    <t>894151</t>
  </si>
  <si>
    <t>50609</t>
  </si>
  <si>
    <t>893612</t>
  </si>
  <si>
    <t>50602</t>
  </si>
  <si>
    <t>893605</t>
  </si>
  <si>
    <t>49762</t>
  </si>
  <si>
    <t>892398</t>
  </si>
  <si>
    <t>51357</t>
  </si>
  <si>
    <t>894477</t>
  </si>
  <si>
    <t>51570</t>
  </si>
  <si>
    <t>898345</t>
  </si>
  <si>
    <t>50138</t>
  </si>
  <si>
    <t>892934</t>
  </si>
  <si>
    <t>50847</t>
  </si>
  <si>
    <t>893753</t>
  </si>
  <si>
    <t>51812</t>
  </si>
  <si>
    <t>901600</t>
  </si>
  <si>
    <t>50999</t>
  </si>
  <si>
    <t>893953</t>
  </si>
  <si>
    <t>50808</t>
  </si>
  <si>
    <t>893723</t>
  </si>
  <si>
    <t>51273</t>
  </si>
  <si>
    <t>894172</t>
  </si>
  <si>
    <t>50574</t>
  </si>
  <si>
    <t>893488</t>
  </si>
  <si>
    <t>49898</t>
  </si>
  <si>
    <t>892510</t>
  </si>
  <si>
    <t>51144</t>
  </si>
  <si>
    <t>894337</t>
  </si>
  <si>
    <t>50963</t>
  </si>
  <si>
    <t>893922</t>
  </si>
  <si>
    <t>51291</t>
  </si>
  <si>
    <t>894184</t>
  </si>
  <si>
    <t>51146</t>
  </si>
  <si>
    <t>894339</t>
  </si>
  <si>
    <t>TopSide Management Book Elim related to project ICC 1343 FEDERACIÃƒâ€œ FARMACÃƒË†UTICA, S.C.C.L : Landing Zone Implementation Phase</t>
  </si>
  <si>
    <t>50012</t>
  </si>
  <si>
    <t>892864</t>
  </si>
  <si>
    <t>50171</t>
  </si>
  <si>
    <t>892390</t>
  </si>
  <si>
    <t>50129</t>
  </si>
  <si>
    <t>892376</t>
  </si>
  <si>
    <t>50906</t>
  </si>
  <si>
    <t>893787</t>
  </si>
  <si>
    <t>49971</t>
  </si>
  <si>
    <t>892835</t>
  </si>
  <si>
    <t>51404</t>
  </si>
  <si>
    <t>894521</t>
  </si>
  <si>
    <t>49832</t>
  </si>
  <si>
    <t>892444</t>
  </si>
  <si>
    <t>50135</t>
  </si>
  <si>
    <t>892992</t>
  </si>
  <si>
    <t>49989</t>
  </si>
  <si>
    <t>892848</t>
  </si>
  <si>
    <t>51210</t>
  </si>
  <si>
    <t>894389</t>
  </si>
  <si>
    <t>50326</t>
  </si>
  <si>
    <t>893237</t>
  </si>
  <si>
    <t>50277</t>
  </si>
  <si>
    <t>893209</t>
  </si>
  <si>
    <t>51277</t>
  </si>
  <si>
    <t>894176</t>
  </si>
  <si>
    <t>51207</t>
  </si>
  <si>
    <t>894386</t>
  </si>
  <si>
    <t>51160</t>
  </si>
  <si>
    <t>894351</t>
  </si>
  <si>
    <t>50384</t>
  </si>
  <si>
    <t>892728</t>
  </si>
  <si>
    <t>50996</t>
  </si>
  <si>
    <t>893950</t>
  </si>
  <si>
    <t>51018</t>
  </si>
  <si>
    <t>894108</t>
  </si>
  <si>
    <t>51736</t>
  </si>
  <si>
    <t>901347</t>
  </si>
  <si>
    <t>51362</t>
  </si>
  <si>
    <t>894481</t>
  </si>
  <si>
    <t>51131</t>
  </si>
  <si>
    <t>894327</t>
  </si>
  <si>
    <t>50789</t>
  </si>
  <si>
    <t>892740</t>
  </si>
  <si>
    <t>50908</t>
  </si>
  <si>
    <t>893789</t>
  </si>
  <si>
    <t>51412</t>
  </si>
  <si>
    <t>894715</t>
  </si>
  <si>
    <t>51151</t>
  </si>
  <si>
    <t>894342</t>
  </si>
  <si>
    <t>50394</t>
  </si>
  <si>
    <t>893267</t>
  </si>
  <si>
    <t>49768</t>
  </si>
  <si>
    <t>892295</t>
  </si>
  <si>
    <t>51061</t>
  </si>
  <si>
    <t>893988</t>
  </si>
  <si>
    <t>49886</t>
  </si>
  <si>
    <t>892322</t>
  </si>
  <si>
    <t>51078</t>
  </si>
  <si>
    <t>894128</t>
  </si>
  <si>
    <t>51007</t>
  </si>
  <si>
    <t>894097</t>
  </si>
  <si>
    <t>50231</t>
  </si>
  <si>
    <t>893109</t>
  </si>
  <si>
    <t>51251</t>
  </si>
  <si>
    <t>894418</t>
  </si>
  <si>
    <t>49841</t>
  </si>
  <si>
    <t>892446</t>
  </si>
  <si>
    <t>51216</t>
  </si>
  <si>
    <t>894158</t>
  </si>
  <si>
    <t>51281</t>
  </si>
  <si>
    <t>894178</t>
  </si>
  <si>
    <t>51118</t>
  </si>
  <si>
    <t>894319</t>
  </si>
  <si>
    <t>51089</t>
  </si>
  <si>
    <t>894302</t>
  </si>
  <si>
    <t>51705</t>
  </si>
  <si>
    <t>901326</t>
  </si>
  <si>
    <t>51060</t>
  </si>
  <si>
    <t>893987</t>
  </si>
  <si>
    <t>50516</t>
  </si>
  <si>
    <t>893450</t>
  </si>
  <si>
    <t>50380</t>
  </si>
  <si>
    <t>893260</t>
  </si>
  <si>
    <t>50040</t>
  </si>
  <si>
    <t>892703</t>
  </si>
  <si>
    <t>50601</t>
  </si>
  <si>
    <t>893604</t>
  </si>
  <si>
    <t>50562</t>
  </si>
  <si>
    <t>893191</t>
  </si>
  <si>
    <t>50500</t>
  </si>
  <si>
    <t>893438</t>
  </si>
  <si>
    <t>50540</t>
  </si>
  <si>
    <t>893463</t>
  </si>
  <si>
    <t>50482</t>
  </si>
  <si>
    <t>893423</t>
  </si>
  <si>
    <t>50463</t>
  </si>
  <si>
    <t>893411</t>
  </si>
  <si>
    <t>50470</t>
  </si>
  <si>
    <t>893182</t>
  </si>
  <si>
    <t>50406</t>
  </si>
  <si>
    <t>893273</t>
  </si>
  <si>
    <t>50149</t>
  </si>
  <si>
    <t>892935</t>
  </si>
  <si>
    <t>50085</t>
  </si>
  <si>
    <t>892908</t>
  </si>
  <si>
    <t>51200</t>
  </si>
  <si>
    <t>894379</t>
  </si>
  <si>
    <t>50280</t>
  </si>
  <si>
    <t>893212</t>
  </si>
  <si>
    <t>50259</t>
  </si>
  <si>
    <t>893202</t>
  </si>
  <si>
    <t>50877</t>
  </si>
  <si>
    <t>893580</t>
  </si>
  <si>
    <t>50310</t>
  </si>
  <si>
    <t>893230</t>
  </si>
  <si>
    <t>50010</t>
  </si>
  <si>
    <t>892862</t>
  </si>
  <si>
    <t>50882</t>
  </si>
  <si>
    <t>893780</t>
  </si>
  <si>
    <t>51789</t>
  </si>
  <si>
    <t>901383</t>
  </si>
  <si>
    <t>49817</t>
  </si>
  <si>
    <t>892504</t>
  </si>
  <si>
    <t>50330</t>
  </si>
  <si>
    <t>893239</t>
  </si>
  <si>
    <t>50537</t>
  </si>
  <si>
    <t>893461</t>
  </si>
  <si>
    <t>50519</t>
  </si>
  <si>
    <t>893452</t>
  </si>
  <si>
    <t>51310</t>
  </si>
  <si>
    <t>894447</t>
  </si>
  <si>
    <t>50425</t>
  </si>
  <si>
    <t>893168</t>
  </si>
  <si>
    <t>50053</t>
  </si>
  <si>
    <t>892895</t>
  </si>
  <si>
    <t>50550</t>
  </si>
  <si>
    <t>893472</t>
  </si>
  <si>
    <t>51841</t>
  </si>
  <si>
    <t>901441</t>
  </si>
  <si>
    <t>51113</t>
  </si>
  <si>
    <t>894138</t>
  </si>
  <si>
    <t>49791</t>
  </si>
  <si>
    <t>892413</t>
  </si>
  <si>
    <t>49802</t>
  </si>
  <si>
    <t>892424</t>
  </si>
  <si>
    <t>50610</t>
  </si>
  <si>
    <t>893613</t>
  </si>
  <si>
    <t>49548</t>
  </si>
  <si>
    <t>890186</t>
  </si>
  <si>
    <t>51236</t>
  </si>
  <si>
    <t>894404</t>
  </si>
  <si>
    <t>50543</t>
  </si>
  <si>
    <t>893466</t>
  </si>
  <si>
    <t>49769</t>
  </si>
  <si>
    <t>892399</t>
  </si>
  <si>
    <t>51315</t>
  </si>
  <si>
    <t>894494</t>
  </si>
  <si>
    <t>49961</t>
  </si>
  <si>
    <t>892832</t>
  </si>
  <si>
    <t>51116</t>
  </si>
  <si>
    <t>894142</t>
  </si>
  <si>
    <t>50979</t>
  </si>
  <si>
    <t>893935</t>
  </si>
  <si>
    <t>50965</t>
  </si>
  <si>
    <t>893924</t>
  </si>
  <si>
    <t>49763</t>
  </si>
  <si>
    <t>892492</t>
  </si>
  <si>
    <t>50546</t>
  </si>
  <si>
    <t>893468</t>
  </si>
  <si>
    <t>50388</t>
  </si>
  <si>
    <t>893262</t>
  </si>
  <si>
    <t>50023</t>
  </si>
  <si>
    <t>892875</t>
  </si>
  <si>
    <t>50275</t>
  </si>
  <si>
    <t>893207</t>
  </si>
  <si>
    <t>50525</t>
  </si>
  <si>
    <t>893002</t>
  </si>
  <si>
    <t>49920</t>
  </si>
  <si>
    <t>892798</t>
  </si>
  <si>
    <t>50298</t>
  </si>
  <si>
    <t>893218</t>
  </si>
  <si>
    <t>51377</t>
  </si>
  <si>
    <t>894490</t>
  </si>
  <si>
    <t>50919</t>
  </si>
  <si>
    <t>893993</t>
  </si>
  <si>
    <t>49888</t>
  </si>
  <si>
    <t>892324</t>
  </si>
  <si>
    <t>51415</t>
  </si>
  <si>
    <t>894528</t>
  </si>
  <si>
    <t>50036</t>
  </si>
  <si>
    <t>892700</t>
  </si>
  <si>
    <t>49558</t>
  </si>
  <si>
    <t>890030</t>
  </si>
  <si>
    <t>50857</t>
  </si>
  <si>
    <t>893763</t>
  </si>
  <si>
    <t>50436</t>
  </si>
  <si>
    <t>893291</t>
  </si>
  <si>
    <t>51080</t>
  </si>
  <si>
    <t>894294</t>
  </si>
  <si>
    <t>51028</t>
  </si>
  <si>
    <t>893970</t>
  </si>
  <si>
    <t>50034</t>
  </si>
  <si>
    <t>892884</t>
  </si>
  <si>
    <t>50666</t>
  </si>
  <si>
    <t>892548</t>
  </si>
  <si>
    <t>50229</t>
  </si>
  <si>
    <t>892983</t>
  </si>
  <si>
    <t>50992</t>
  </si>
  <si>
    <t>893947</t>
  </si>
  <si>
    <t>50715</t>
  </si>
  <si>
    <t>893672</t>
  </si>
  <si>
    <t>50496</t>
  </si>
  <si>
    <t>893435</t>
  </si>
  <si>
    <t>50747</t>
  </si>
  <si>
    <t>893548</t>
  </si>
  <si>
    <t>50009</t>
  </si>
  <si>
    <t>892861</t>
  </si>
  <si>
    <t>50188</t>
  </si>
  <si>
    <t>893095</t>
  </si>
  <si>
    <t>50175</t>
  </si>
  <si>
    <t>893094</t>
  </si>
  <si>
    <t>50051</t>
  </si>
  <si>
    <t>892894</t>
  </si>
  <si>
    <t>49810</t>
  </si>
  <si>
    <t>892431</t>
  </si>
  <si>
    <t>49808</t>
  </si>
  <si>
    <t>892430</t>
  </si>
  <si>
    <t>50745</t>
  </si>
  <si>
    <t>893547</t>
  </si>
  <si>
    <t>50558</t>
  </si>
  <si>
    <t>893479</t>
  </si>
  <si>
    <t>49370</t>
  </si>
  <si>
    <t>889846</t>
  </si>
  <si>
    <t>51427</t>
  </si>
  <si>
    <t>894531</t>
  </si>
  <si>
    <t>51058</t>
  </si>
  <si>
    <t>893985</t>
  </si>
  <si>
    <t>51278</t>
  </si>
  <si>
    <t>894435</t>
  </si>
  <si>
    <t>50998</t>
  </si>
  <si>
    <t>893952</t>
  </si>
  <si>
    <t>50983</t>
  </si>
  <si>
    <t>893939</t>
  </si>
  <si>
    <t>50817</t>
  </si>
  <si>
    <t>893729</t>
  </si>
  <si>
    <t>50603</t>
  </si>
  <si>
    <t>893606</t>
  </si>
  <si>
    <t>51787</t>
  </si>
  <si>
    <t>901381</t>
  </si>
  <si>
    <t>50980</t>
  </si>
  <si>
    <t>893936</t>
  </si>
  <si>
    <t>50489</t>
  </si>
  <si>
    <t>893430</t>
  </si>
  <si>
    <t>50441</t>
  </si>
  <si>
    <t>892732</t>
  </si>
  <si>
    <t>51334</t>
  </si>
  <si>
    <t>894500</t>
  </si>
  <si>
    <t>50855</t>
  </si>
  <si>
    <t>893761</t>
  </si>
  <si>
    <t>50293</t>
  </si>
  <si>
    <t>893136</t>
  </si>
  <si>
    <t>49905</t>
  </si>
  <si>
    <t>892483</t>
  </si>
  <si>
    <t>49785</t>
  </si>
  <si>
    <t>892497</t>
  </si>
  <si>
    <t>50271</t>
  </si>
  <si>
    <t>893124</t>
  </si>
  <si>
    <t>50933</t>
  </si>
  <si>
    <t>892573</t>
  </si>
  <si>
    <t>49864</t>
  </si>
  <si>
    <t>892314</t>
  </si>
  <si>
    <t>51518</t>
  </si>
  <si>
    <t>895853</t>
  </si>
  <si>
    <t>50657</t>
  </si>
  <si>
    <t>893646</t>
  </si>
  <si>
    <t>49988</t>
  </si>
  <si>
    <t>892513</t>
  </si>
  <si>
    <t>50528</t>
  </si>
  <si>
    <t>893454</t>
  </si>
  <si>
    <t>50592</t>
  </si>
  <si>
    <t>893504</t>
  </si>
  <si>
    <t>50481</t>
  </si>
  <si>
    <t>893422</t>
  </si>
  <si>
    <t>49223</t>
  </si>
  <si>
    <t>888135</t>
  </si>
  <si>
    <t>50047</t>
  </si>
  <si>
    <t>892889</t>
  </si>
  <si>
    <t>51177</t>
  </si>
  <si>
    <t>894356</t>
  </si>
  <si>
    <t>50063</t>
  </si>
  <si>
    <t>892347</t>
  </si>
  <si>
    <t>TopSide Management Book Elim related to project ICC 1333 NBCU : Prism (Wingspan) 2.0 Phase 2</t>
  </si>
  <si>
    <t>50130</t>
  </si>
  <si>
    <t>892930</t>
  </si>
  <si>
    <t>51387</t>
  </si>
  <si>
    <t>894700</t>
  </si>
  <si>
    <t>50881</t>
  </si>
  <si>
    <t>893779</t>
  </si>
  <si>
    <t>51418</t>
  </si>
  <si>
    <t>894716</t>
  </si>
  <si>
    <t>50863</t>
  </si>
  <si>
    <t>893769</t>
  </si>
  <si>
    <t>51673</t>
  </si>
  <si>
    <t>901495</t>
  </si>
  <si>
    <t>51045</t>
  </si>
  <si>
    <t>892579</t>
  </si>
  <si>
    <t>50878</t>
  </si>
  <si>
    <t>893776</t>
  </si>
  <si>
    <t>50853</t>
  </si>
  <si>
    <t>893759</t>
  </si>
  <si>
    <t>50696</t>
  </si>
  <si>
    <t>893665</t>
  </si>
  <si>
    <t>50042</t>
  </si>
  <si>
    <t>892706</t>
  </si>
  <si>
    <t>51328</t>
  </si>
  <si>
    <t>894459</t>
  </si>
  <si>
    <t>51353</t>
  </si>
  <si>
    <t>894472</t>
  </si>
  <si>
    <t>50867</t>
  </si>
  <si>
    <t>893773</t>
  </si>
  <si>
    <t>50719</t>
  </si>
  <si>
    <t>893676</t>
  </si>
  <si>
    <t>49757</t>
  </si>
  <si>
    <t>892393</t>
  </si>
  <si>
    <t>50005</t>
  </si>
  <si>
    <t>892343</t>
  </si>
  <si>
    <t>50663</t>
  </si>
  <si>
    <t>893652</t>
  </si>
  <si>
    <t>49765</t>
  </si>
  <si>
    <t>892294</t>
  </si>
  <si>
    <t>50320</t>
  </si>
  <si>
    <t>892534</t>
  </si>
  <si>
    <t>49995</t>
  </si>
  <si>
    <t>892853</t>
  </si>
  <si>
    <t>49959</t>
  </si>
  <si>
    <t>892334</t>
  </si>
  <si>
    <t>50248</t>
  </si>
  <si>
    <t>892990</t>
  </si>
  <si>
    <t>51068</t>
  </si>
  <si>
    <t>894121</t>
  </si>
  <si>
    <t>TopSide Management Book Elim related to project ICC 1202 Hyatt : Hyatt - GenAI Implementation</t>
  </si>
  <si>
    <t>51145</t>
  </si>
  <si>
    <t>894149</t>
  </si>
  <si>
    <t>52028</t>
  </si>
  <si>
    <t>909264</t>
  </si>
  <si>
    <t>50974</t>
  </si>
  <si>
    <t>894095</t>
  </si>
  <si>
    <t>51042</t>
  </si>
  <si>
    <t>892762</t>
  </si>
  <si>
    <t>49964</t>
  </si>
  <si>
    <t>892834</t>
  </si>
  <si>
    <t>51013</t>
  </si>
  <si>
    <t>894103</t>
  </si>
  <si>
    <t>51757</t>
  </si>
  <si>
    <t>901358</t>
  </si>
  <si>
    <t>50210</t>
  </si>
  <si>
    <t>892966</t>
  </si>
  <si>
    <t>50082</t>
  </si>
  <si>
    <t>892359</t>
  </si>
  <si>
    <t>49895</t>
  </si>
  <si>
    <t>892477</t>
  </si>
  <si>
    <t>51332</t>
  </si>
  <si>
    <t>894498</t>
  </si>
  <si>
    <t>50270</t>
  </si>
  <si>
    <t>893204</t>
  </si>
  <si>
    <t>50163</t>
  </si>
  <si>
    <t>892947</t>
  </si>
  <si>
    <t>50192</t>
  </si>
  <si>
    <t>893098</t>
  </si>
  <si>
    <t>50672</t>
  </si>
  <si>
    <t>892551</t>
  </si>
  <si>
    <t>50645</t>
  </si>
  <si>
    <t>893644</t>
  </si>
  <si>
    <t>50530</t>
  </si>
  <si>
    <t>893455</t>
  </si>
  <si>
    <t>50614</t>
  </si>
  <si>
    <t>893509</t>
  </si>
  <si>
    <t>49796</t>
  </si>
  <si>
    <t>892418</t>
  </si>
  <si>
    <t>50332</t>
  </si>
  <si>
    <t>893241</t>
  </si>
  <si>
    <t>50926</t>
  </si>
  <si>
    <t>892758</t>
  </si>
  <si>
    <t>49429</t>
  </si>
  <si>
    <t>889903</t>
  </si>
  <si>
    <t>49556</t>
  </si>
  <si>
    <t>890190</t>
  </si>
  <si>
    <t>506 Loveelectric : 1451 Chatbot POC Refinements</t>
  </si>
  <si>
    <t>38721</t>
  </si>
  <si>
    <t>49218</t>
  </si>
  <si>
    <t>887937</t>
  </si>
  <si>
    <t>15865571503</t>
  </si>
  <si>
    <t>51408</t>
  </si>
  <si>
    <t>894525</t>
  </si>
  <si>
    <t>51662</t>
  </si>
  <si>
    <t>901407</t>
  </si>
  <si>
    <t>50098</t>
  </si>
  <si>
    <t>892919</t>
  </si>
  <si>
    <t>51163</t>
  </si>
  <si>
    <t>892581</t>
  </si>
  <si>
    <t>50503</t>
  </si>
  <si>
    <t>893441</t>
  </si>
  <si>
    <t>50216</t>
  </si>
  <si>
    <t>892971</t>
  </si>
  <si>
    <t>50256</t>
  </si>
  <si>
    <t>893199</t>
  </si>
  <si>
    <t>50953</t>
  </si>
  <si>
    <t>893915</t>
  </si>
  <si>
    <t>51030</t>
  </si>
  <si>
    <t>893971</t>
  </si>
  <si>
    <t>50993</t>
  </si>
  <si>
    <t>893948</t>
  </si>
  <si>
    <t>51023</t>
  </si>
  <si>
    <t>893965</t>
  </si>
  <si>
    <t>51037</t>
  </si>
  <si>
    <t>893978</t>
  </si>
  <si>
    <t>49846</t>
  </si>
  <si>
    <t>892450</t>
  </si>
  <si>
    <t>50561</t>
  </si>
  <si>
    <t>893481</t>
  </si>
  <si>
    <t>50652</t>
  </si>
  <si>
    <t>893517</t>
  </si>
  <si>
    <t>50382</t>
  </si>
  <si>
    <t>892543</t>
  </si>
  <si>
    <t>51753</t>
  </si>
  <si>
    <t>901507</t>
  </si>
  <si>
    <t>49534</t>
  </si>
  <si>
    <t>890020</t>
  </si>
  <si>
    <t>50498</t>
  </si>
  <si>
    <t>893436</t>
  </si>
  <si>
    <t>50619</t>
  </si>
  <si>
    <t>893619</t>
  </si>
  <si>
    <t>50788</t>
  </si>
  <si>
    <t>893714</t>
  </si>
  <si>
    <t>51576</t>
  </si>
  <si>
    <t>898155</t>
  </si>
  <si>
    <t>18032731280</t>
  </si>
  <si>
    <t>51766</t>
  </si>
  <si>
    <t>901433</t>
  </si>
  <si>
    <t>49875</t>
  </si>
  <si>
    <t>892466</t>
  </si>
  <si>
    <t>50376</t>
  </si>
  <si>
    <t>893257</t>
  </si>
  <si>
    <t>51157</t>
  </si>
  <si>
    <t>894348</t>
  </si>
  <si>
    <t>50929</t>
  </si>
  <si>
    <t>893898</t>
  </si>
  <si>
    <t>50589</t>
  </si>
  <si>
    <t>893501</t>
  </si>
  <si>
    <t>51191</t>
  </si>
  <si>
    <t>894370</t>
  </si>
  <si>
    <t>51585</t>
  </si>
  <si>
    <t>898162</t>
  </si>
  <si>
    <t>51141</t>
  </si>
  <si>
    <t>894148</t>
  </si>
  <si>
    <t>50371</t>
  </si>
  <si>
    <t>893295</t>
  </si>
  <si>
    <t>51396</t>
  </si>
  <si>
    <t>894706</t>
  </si>
  <si>
    <t>49778</t>
  </si>
  <si>
    <t>892406</t>
  </si>
  <si>
    <t>50395</t>
  </si>
  <si>
    <t>892731</t>
  </si>
  <si>
    <t>50355</t>
  </si>
  <si>
    <t>893248</t>
  </si>
  <si>
    <t>49799</t>
  </si>
  <si>
    <t>892421</t>
  </si>
  <si>
    <t>50698</t>
  </si>
  <si>
    <t>893532</t>
  </si>
  <si>
    <t>50748</t>
  </si>
  <si>
    <t>893549</t>
  </si>
  <si>
    <t>50864</t>
  </si>
  <si>
    <t>893770</t>
  </si>
  <si>
    <t>50960</t>
  </si>
  <si>
    <t>894193</t>
  </si>
  <si>
    <t>50212</t>
  </si>
  <si>
    <t>893108</t>
  </si>
  <si>
    <t>51128</t>
  </si>
  <si>
    <t>892764</t>
  </si>
  <si>
    <t>50484</t>
  </si>
  <si>
    <t>893425</t>
  </si>
  <si>
    <t>50547</t>
  </si>
  <si>
    <t>893470</t>
  </si>
  <si>
    <t>51140</t>
  </si>
  <si>
    <t>894334</t>
  </si>
  <si>
    <t>51767</t>
  </si>
  <si>
    <t>901434</t>
  </si>
  <si>
    <t>50796</t>
  </si>
  <si>
    <t>893568</t>
  </si>
  <si>
    <t>50868</t>
  </si>
  <si>
    <t>893575</t>
  </si>
  <si>
    <t>51021</t>
  </si>
  <si>
    <t>893963</t>
  </si>
  <si>
    <t>51006</t>
  </si>
  <si>
    <t>893960</t>
  </si>
  <si>
    <t>50331</t>
  </si>
  <si>
    <t>893240</t>
  </si>
  <si>
    <t>50191</t>
  </si>
  <si>
    <t>893097</t>
  </si>
  <si>
    <t>51056</t>
  </si>
  <si>
    <t>893984</t>
  </si>
  <si>
    <t>49926</t>
  </si>
  <si>
    <t>892804</t>
  </si>
  <si>
    <t>50399</t>
  </si>
  <si>
    <t>893270</t>
  </si>
  <si>
    <t>50802</t>
  </si>
  <si>
    <t>893720</t>
  </si>
  <si>
    <t>50573</t>
  </si>
  <si>
    <t>893487</t>
  </si>
  <si>
    <t>51734</t>
  </si>
  <si>
    <t>901345</t>
  </si>
  <si>
    <t>51428</t>
  </si>
  <si>
    <t>894532</t>
  </si>
  <si>
    <t>50670</t>
  </si>
  <si>
    <t>892549</t>
  </si>
  <si>
    <t>50242</t>
  </si>
  <si>
    <t>892527</t>
  </si>
  <si>
    <t>51170</t>
  </si>
  <si>
    <t>892584</t>
  </si>
  <si>
    <t>49278</t>
  </si>
  <si>
    <t>887981</t>
  </si>
  <si>
    <t>50190</t>
  </si>
  <si>
    <t>892720</t>
  </si>
  <si>
    <t>51245</t>
  </si>
  <si>
    <t>894413</t>
  </si>
  <si>
    <t>51663</t>
  </si>
  <si>
    <t>901408</t>
  </si>
  <si>
    <t>50843</t>
  </si>
  <si>
    <t>893573</t>
  </si>
  <si>
    <t>49854</t>
  </si>
  <si>
    <t>892458</t>
  </si>
  <si>
    <t>50588</t>
  </si>
  <si>
    <t>893500</t>
  </si>
  <si>
    <t>51099</t>
  </si>
  <si>
    <t>894312</t>
  </si>
  <si>
    <t>50017</t>
  </si>
  <si>
    <t>892869</t>
  </si>
  <si>
    <t>51339</t>
  </si>
  <si>
    <t>894504</t>
  </si>
  <si>
    <t>51341</t>
  </si>
  <si>
    <t>894506</t>
  </si>
  <si>
    <t>51324</t>
  </si>
  <si>
    <t>894455</t>
  </si>
  <si>
    <t>51001</t>
  </si>
  <si>
    <t>893955</t>
  </si>
  <si>
    <t>50499</t>
  </si>
  <si>
    <t>893437</t>
  </si>
  <si>
    <t>50411</t>
  </si>
  <si>
    <t>893277</t>
  </si>
  <si>
    <t>51779</t>
  </si>
  <si>
    <t>901375</t>
  </si>
  <si>
    <t>51198</t>
  </si>
  <si>
    <t>894378</t>
  </si>
  <si>
    <t>50013</t>
  </si>
  <si>
    <t>892865</t>
  </si>
  <si>
    <t>50952</t>
  </si>
  <si>
    <t>893914</t>
  </si>
  <si>
    <t>50946</t>
  </si>
  <si>
    <t>893908</t>
  </si>
  <si>
    <t>50147</t>
  </si>
  <si>
    <t>892383</t>
  </si>
  <si>
    <t>50200</t>
  </si>
  <si>
    <t>893103</t>
  </si>
  <si>
    <t>51309</t>
  </si>
  <si>
    <t>894446</t>
  </si>
  <si>
    <t>49759</t>
  </si>
  <si>
    <t>892395</t>
  </si>
  <si>
    <t>50501</t>
  </si>
  <si>
    <t>893439</t>
  </si>
  <si>
    <t>50595</t>
  </si>
  <si>
    <t>893600</t>
  </si>
  <si>
    <t>50072</t>
  </si>
  <si>
    <t>892352</t>
  </si>
  <si>
    <t>50159</t>
  </si>
  <si>
    <t>892943</t>
  </si>
  <si>
    <t>51105</t>
  </si>
  <si>
    <t>894132</t>
  </si>
  <si>
    <t>51340</t>
  </si>
  <si>
    <t>894505</t>
  </si>
  <si>
    <t>49528</t>
  </si>
  <si>
    <t>890216</t>
  </si>
  <si>
    <t>49536</t>
  </si>
  <si>
    <t>890178</t>
  </si>
  <si>
    <t>49550</t>
  </si>
  <si>
    <t>890026</t>
  </si>
  <si>
    <t>50317</t>
  </si>
  <si>
    <t>892531</t>
  </si>
  <si>
    <t>49963</t>
  </si>
  <si>
    <t>892337</t>
  </si>
  <si>
    <t>50534</t>
  </si>
  <si>
    <t>893186</t>
  </si>
  <si>
    <t>50244</t>
  </si>
  <si>
    <t>892987</t>
  </si>
  <si>
    <t>51535</t>
  </si>
  <si>
    <t>896264</t>
  </si>
  <si>
    <t>50354</t>
  </si>
  <si>
    <t>893247</t>
  </si>
  <si>
    <t>50661</t>
  </si>
  <si>
    <t>893650</t>
  </si>
  <si>
    <t>51429</t>
  </si>
  <si>
    <t>894533</t>
  </si>
  <si>
    <t>50876</t>
  </si>
  <si>
    <t>893775</t>
  </si>
  <si>
    <t>50261</t>
  </si>
  <si>
    <t>893118</t>
  </si>
  <si>
    <t>49952</t>
  </si>
  <si>
    <t>892826</t>
  </si>
  <si>
    <t>50045</t>
  </si>
  <si>
    <t>892888</t>
  </si>
  <si>
    <t>50905</t>
  </si>
  <si>
    <t>893786</t>
  </si>
  <si>
    <t>49993</t>
  </si>
  <si>
    <t>892851</t>
  </si>
  <si>
    <t>51831</t>
  </si>
  <si>
    <t>901616</t>
  </si>
  <si>
    <t>51366</t>
  </si>
  <si>
    <t>894512</t>
  </si>
  <si>
    <t>50956</t>
  </si>
  <si>
    <t>893917</t>
  </si>
  <si>
    <t>50432</t>
  </si>
  <si>
    <t>893287</t>
  </si>
  <si>
    <t>50594</t>
  </si>
  <si>
    <t>893506</t>
  </si>
  <si>
    <t>52025</t>
  </si>
  <si>
    <t>909261</t>
  </si>
  <si>
    <t>49900</t>
  </si>
  <si>
    <t>892479</t>
  </si>
  <si>
    <t>49922</t>
  </si>
  <si>
    <t>892801</t>
  </si>
  <si>
    <t>51218</t>
  </si>
  <si>
    <t>894160</t>
  </si>
  <si>
    <t>51584</t>
  </si>
  <si>
    <t>898161</t>
  </si>
  <si>
    <t>20030054821</t>
  </si>
  <si>
    <t>50793</t>
  </si>
  <si>
    <t>893716</t>
  </si>
  <si>
    <t>51033</t>
  </si>
  <si>
    <t>893974</t>
  </si>
  <si>
    <t>50879</t>
  </si>
  <si>
    <t>893777</t>
  </si>
  <si>
    <t>51004</t>
  </si>
  <si>
    <t>893958</t>
  </si>
  <si>
    <t>51025</t>
  </si>
  <si>
    <t>893967</t>
  </si>
  <si>
    <t>50728</t>
  </si>
  <si>
    <t>893543</t>
  </si>
  <si>
    <t>TopSide Management Book Elim related to project ICC 1204 CVS Health : Foundry Targeting - Alpesh FED</t>
  </si>
  <si>
    <t>50368</t>
  </si>
  <si>
    <t>893293</t>
  </si>
  <si>
    <t>50392</t>
  </si>
  <si>
    <t>893266</t>
  </si>
  <si>
    <t>50821</t>
  </si>
  <si>
    <t>893733</t>
  </si>
  <si>
    <t>50723</t>
  </si>
  <si>
    <t>893679</t>
  </si>
  <si>
    <t>51275</t>
  </si>
  <si>
    <t>894174</t>
  </si>
  <si>
    <t>50701</t>
  </si>
  <si>
    <t>892557</t>
  </si>
  <si>
    <t>50161</t>
  </si>
  <si>
    <t>892945</t>
  </si>
  <si>
    <t>50327</t>
  </si>
  <si>
    <t>892536</t>
  </si>
  <si>
    <t>50295</t>
  </si>
  <si>
    <t>893215</t>
  </si>
  <si>
    <t>50447</t>
  </si>
  <si>
    <t>893399</t>
  </si>
  <si>
    <t>49983</t>
  </si>
  <si>
    <t>892844</t>
  </si>
  <si>
    <t>50539</t>
  </si>
  <si>
    <t>893187</t>
  </si>
  <si>
    <t>50800</t>
  </si>
  <si>
    <t>893570</t>
  </si>
  <si>
    <t>51401</t>
  </si>
  <si>
    <t>894519</t>
  </si>
  <si>
    <t>49931</t>
  </si>
  <si>
    <t>892809</t>
  </si>
  <si>
    <t>51009</t>
  </si>
  <si>
    <t>894099</t>
  </si>
  <si>
    <t>49807</t>
  </si>
  <si>
    <t>892429</t>
  </si>
  <si>
    <t>51303</t>
  </si>
  <si>
    <t>892765</t>
  </si>
  <si>
    <t>50904</t>
  </si>
  <si>
    <t>893785</t>
  </si>
  <si>
    <t>50738</t>
  </si>
  <si>
    <t>893689</t>
  </si>
  <si>
    <t>51670</t>
  </si>
  <si>
    <t>901494</t>
  </si>
  <si>
    <t>50838</t>
  </si>
  <si>
    <t>893748</t>
  </si>
  <si>
    <t>49828</t>
  </si>
  <si>
    <t>892440</t>
  </si>
  <si>
    <t>50104</t>
  </si>
  <si>
    <t>892365</t>
  </si>
  <si>
    <t>50571</t>
  </si>
  <si>
    <t>893485</t>
  </si>
  <si>
    <t>51335</t>
  </si>
  <si>
    <t>894499</t>
  </si>
  <si>
    <t>51270</t>
  </si>
  <si>
    <t>894169</t>
  </si>
  <si>
    <t>51336</t>
  </si>
  <si>
    <t>894501</t>
  </si>
  <si>
    <t>51756</t>
  </si>
  <si>
    <t>901508</t>
  </si>
  <si>
    <t>50633</t>
  </si>
  <si>
    <t>893632</t>
  </si>
  <si>
    <t>50551</t>
  </si>
  <si>
    <t>893188</t>
  </si>
  <si>
    <t>50254</t>
  </si>
  <si>
    <t>893197</t>
  </si>
  <si>
    <t>50545</t>
  </si>
  <si>
    <t>893469</t>
  </si>
  <si>
    <t>50834</t>
  </si>
  <si>
    <t>893744</t>
  </si>
  <si>
    <t>50673</t>
  </si>
  <si>
    <t>892552</t>
  </si>
  <si>
    <t>50050</t>
  </si>
  <si>
    <t>892892</t>
  </si>
  <si>
    <t>50578</t>
  </si>
  <si>
    <t>893491</t>
  </si>
  <si>
    <t>50680</t>
  </si>
  <si>
    <t>893657</t>
  </si>
  <si>
    <t>51154</t>
  </si>
  <si>
    <t>894345</t>
  </si>
  <si>
    <t>51183</t>
  </si>
  <si>
    <t>894362</t>
  </si>
  <si>
    <t>51326</t>
  </si>
  <si>
    <t>894457</t>
  </si>
  <si>
    <t>50460</t>
  </si>
  <si>
    <t>893408</t>
  </si>
  <si>
    <t>51122</t>
  </si>
  <si>
    <t>894322</t>
  </si>
  <si>
    <t>49790</t>
  </si>
  <si>
    <t>892499</t>
  </si>
  <si>
    <t>50103</t>
  </si>
  <si>
    <t>892364</t>
  </si>
  <si>
    <t>49957</t>
  </si>
  <si>
    <t>892829</t>
  </si>
  <si>
    <t>50984</t>
  </si>
  <si>
    <t>893940</t>
  </si>
  <si>
    <t>50527</t>
  </si>
  <si>
    <t>893004</t>
  </si>
  <si>
    <t>TopSide Management Book Elim related to project ICC 1151 ICC in Forth Point Represents FutureproofAI : British Telecom - Technical BA - Rhiannon</t>
  </si>
  <si>
    <t>50712</t>
  </si>
  <si>
    <t>893669</t>
  </si>
  <si>
    <t>50803</t>
  </si>
  <si>
    <t>893721</t>
  </si>
  <si>
    <t>50915</t>
  </si>
  <si>
    <t>893896</t>
  </si>
  <si>
    <t>50086</t>
  </si>
  <si>
    <t>892713</t>
  </si>
  <si>
    <t>51065</t>
  </si>
  <si>
    <t>894118</t>
  </si>
  <si>
    <t>51148</t>
  </si>
  <si>
    <t>894150</t>
  </si>
  <si>
    <t>TopSide Management Book Elim related to project ICC 1077 Know Your Cross : Monthly retainer - 6 months engagement</t>
  </si>
  <si>
    <t>50279</t>
  </si>
  <si>
    <t>893211</t>
  </si>
  <si>
    <t>50120</t>
  </si>
  <si>
    <t>892371</t>
  </si>
  <si>
    <t>51801</t>
  </si>
  <si>
    <t>901594</t>
  </si>
  <si>
    <t>50700</t>
  </si>
  <si>
    <t>893534</t>
  </si>
  <si>
    <t>51189</t>
  </si>
  <si>
    <t>894368</t>
  </si>
  <si>
    <t>49521</t>
  </si>
  <si>
    <t>890167</t>
  </si>
  <si>
    <t>49542</t>
  </si>
  <si>
    <t>890182</t>
  </si>
  <si>
    <t>49552</t>
  </si>
  <si>
    <t>890188</t>
  </si>
  <si>
    <t>50300</t>
  </si>
  <si>
    <t>893220</t>
  </si>
  <si>
    <t>50899</t>
  </si>
  <si>
    <t>892754</t>
  </si>
  <si>
    <t>50658</t>
  </si>
  <si>
    <t>893647</t>
  </si>
  <si>
    <t>50536</t>
  </si>
  <si>
    <t>893460</t>
  </si>
  <si>
    <t>50764</t>
  </si>
  <si>
    <t>893702</t>
  </si>
  <si>
    <t>50768</t>
  </si>
  <si>
    <t>893706</t>
  </si>
  <si>
    <t>50240</t>
  </si>
  <si>
    <t>893116</t>
  </si>
  <si>
    <t>49856</t>
  </si>
  <si>
    <t>892460</t>
  </si>
  <si>
    <t>49970</t>
  </si>
  <si>
    <t>892696</t>
  </si>
  <si>
    <t>52194</t>
  </si>
  <si>
    <t>917163</t>
  </si>
  <si>
    <t>49907</t>
  </si>
  <si>
    <t>892485</t>
  </si>
  <si>
    <t>50205</t>
  </si>
  <si>
    <t>892962</t>
  </si>
  <si>
    <t>50722</t>
  </si>
  <si>
    <t>893540</t>
  </si>
  <si>
    <t>50449</t>
  </si>
  <si>
    <t>893175</t>
  </si>
  <si>
    <t>51379</t>
  </si>
  <si>
    <t>894492</t>
  </si>
  <si>
    <t>51420</t>
  </si>
  <si>
    <t>894718</t>
  </si>
  <si>
    <t>50978</t>
  </si>
  <si>
    <t>893934</t>
  </si>
  <si>
    <t>50988</t>
  </si>
  <si>
    <t>893943</t>
  </si>
  <si>
    <t>50873</t>
  </si>
  <si>
    <t>893578</t>
  </si>
  <si>
    <t>51176</t>
  </si>
  <si>
    <t>892587</t>
  </si>
  <si>
    <t>50403</t>
  </si>
  <si>
    <t>893160</t>
  </si>
  <si>
    <t>49947</t>
  </si>
  <si>
    <t>892820</t>
  </si>
  <si>
    <t>49958</t>
  </si>
  <si>
    <t>892831</t>
  </si>
  <si>
    <t>50716</t>
  </si>
  <si>
    <t>893673</t>
  </si>
  <si>
    <t>50575</t>
  </si>
  <si>
    <t>893490</t>
  </si>
  <si>
    <t>Direct Placement Revenue</t>
  </si>
  <si>
    <t>Krissy Wong - Direct Placement</t>
  </si>
  <si>
    <t>Diana Keester - Direct Placement</t>
  </si>
  <si>
    <t>Revenue from CX projects</t>
  </si>
  <si>
    <t>49682</t>
  </si>
  <si>
    <t>891398</t>
  </si>
  <si>
    <t>333 Just Retirement Services Ltd : 920 Technical Support Services 24</t>
  </si>
  <si>
    <t>24052</t>
  </si>
  <si>
    <t>6056925267</t>
  </si>
  <si>
    <t>51491</t>
  </si>
  <si>
    <t>895562</t>
  </si>
  <si>
    <t>299 Axa Investment Managers SA : 1384 Eloqua Support 2024</t>
  </si>
  <si>
    <t>36932</t>
  </si>
  <si>
    <t>51505</t>
  </si>
  <si>
    <t>895469</t>
  </si>
  <si>
    <t>346 KYOCERA Document Solutions Europe B.V. : 799 Sales Toolkit Development &amp; Support</t>
  </si>
  <si>
    <t>20698</t>
  </si>
  <si>
    <t>8504915609</t>
  </si>
  <si>
    <t>49508</t>
  </si>
  <si>
    <t>890157</t>
  </si>
  <si>
    <t>346 KYOCERA Document Solutions Europe B.V. : 435 KYO Pardot Support</t>
  </si>
  <si>
    <t>10051</t>
  </si>
  <si>
    <t>12649095808</t>
  </si>
  <si>
    <t>49607</t>
  </si>
  <si>
    <t>890354</t>
  </si>
  <si>
    <t>329 Belmond Management Limited : 1003 Responsys Support 2024</t>
  </si>
  <si>
    <t>25431</t>
  </si>
  <si>
    <t>15951609682</t>
  </si>
  <si>
    <t>49603</t>
  </si>
  <si>
    <t>890350</t>
  </si>
  <si>
    <t>49448</t>
  </si>
  <si>
    <t>890116</t>
  </si>
  <si>
    <t>379 Henkel AG &amp; Co. KGaA : 629 Henkel SmartWash Customer Engagement Consultancy</t>
  </si>
  <si>
    <t>16465</t>
  </si>
  <si>
    <t>8897859619</t>
  </si>
  <si>
    <t>49454</t>
  </si>
  <si>
    <t>890122</t>
  </si>
  <si>
    <t>49735</t>
  </si>
  <si>
    <t>891876</t>
  </si>
  <si>
    <t>330 American Chemical Society : 1338 Eloqua Enablement Support H2 2024</t>
  </si>
  <si>
    <t>34862</t>
  </si>
  <si>
    <t>20186694415</t>
  </si>
  <si>
    <t>49739</t>
  </si>
  <si>
    <t>891579</t>
  </si>
  <si>
    <t>49669</t>
  </si>
  <si>
    <t>891478</t>
  </si>
  <si>
    <t>49363</t>
  </si>
  <si>
    <t>889926</t>
  </si>
  <si>
    <t>340 CZ Verzekeringen : 910 Migration Webforms</t>
  </si>
  <si>
    <t>23530</t>
  </si>
  <si>
    <t>15310283836</t>
  </si>
  <si>
    <t>49441</t>
  </si>
  <si>
    <t>889931</t>
  </si>
  <si>
    <t>27419</t>
  </si>
  <si>
    <t>49438</t>
  </si>
  <si>
    <t>889908</t>
  </si>
  <si>
    <t>49724</t>
  </si>
  <si>
    <t>891782</t>
  </si>
  <si>
    <t>51467</t>
  </si>
  <si>
    <t>895550</t>
  </si>
  <si>
    <t>49343</t>
  </si>
  <si>
    <t>889829</t>
  </si>
  <si>
    <t>49482</t>
  </si>
  <si>
    <t>890136</t>
  </si>
  <si>
    <t>49449</t>
  </si>
  <si>
    <t>890117</t>
  </si>
  <si>
    <t>49537</t>
  </si>
  <si>
    <t>890022</t>
  </si>
  <si>
    <t>340 CZ Verzekeringen : 795 Dedicated Marketing Automation Support</t>
  </si>
  <si>
    <t>20491</t>
  </si>
  <si>
    <t>14040307053</t>
  </si>
  <si>
    <t>51492</t>
  </si>
  <si>
    <t>895563</t>
  </si>
  <si>
    <t>51487</t>
  </si>
  <si>
    <t>895460</t>
  </si>
  <si>
    <t>49741</t>
  </si>
  <si>
    <t>891415</t>
  </si>
  <si>
    <t>51464</t>
  </si>
  <si>
    <t>895447</t>
  </si>
  <si>
    <t>51462</t>
  </si>
  <si>
    <t>895446</t>
  </si>
  <si>
    <t>49488</t>
  </si>
  <si>
    <t>890142</t>
  </si>
  <si>
    <t>49647</t>
  </si>
  <si>
    <t>891376</t>
  </si>
  <si>
    <t>49725</t>
  </si>
  <si>
    <t>891410</t>
  </si>
  <si>
    <t>310 SSE AIRTRICITY LTD : 1386 Template Design Phase 2</t>
  </si>
  <si>
    <t>37037</t>
  </si>
  <si>
    <t>51463</t>
  </si>
  <si>
    <t>895548</t>
  </si>
  <si>
    <t>51539</t>
  </si>
  <si>
    <t>896268</t>
  </si>
  <si>
    <t>392 GNT Group B.V. : 1459 Manual Master UI</t>
  </si>
  <si>
    <t>39132</t>
  </si>
  <si>
    <t>51502</t>
  </si>
  <si>
    <t>895647</t>
  </si>
  <si>
    <t>49710</t>
  </si>
  <si>
    <t>891493</t>
  </si>
  <si>
    <t>49606</t>
  </si>
  <si>
    <t>890353</t>
  </si>
  <si>
    <t>49601</t>
  </si>
  <si>
    <t>890348</t>
  </si>
  <si>
    <t>49402</t>
  </si>
  <si>
    <t>889877</t>
  </si>
  <si>
    <t>399 Mazars N.V. : 934 Eloqua Support en Integratie 2024</t>
  </si>
  <si>
    <t>24387</t>
  </si>
  <si>
    <t>49675</t>
  </si>
  <si>
    <t>891392</t>
  </si>
  <si>
    <t>51471</t>
  </si>
  <si>
    <t>895449</t>
  </si>
  <si>
    <t>49605</t>
  </si>
  <si>
    <t>890352</t>
  </si>
  <si>
    <t>49535</t>
  </si>
  <si>
    <t>890021</t>
  </si>
  <si>
    <t>51498</t>
  </si>
  <si>
    <t>895465</t>
  </si>
  <si>
    <t>49684</t>
  </si>
  <si>
    <t>891776</t>
  </si>
  <si>
    <t>49661</t>
  </si>
  <si>
    <t>891387</t>
  </si>
  <si>
    <t>49707</t>
  </si>
  <si>
    <t>891408</t>
  </si>
  <si>
    <t>49722</t>
  </si>
  <si>
    <t>891781</t>
  </si>
  <si>
    <t>49585</t>
  </si>
  <si>
    <t>890336</t>
  </si>
  <si>
    <t>296 Arrow Electronics Inc and Subsidiaries : 401 Arrow USA Dedicated Resource</t>
  </si>
  <si>
    <t>9639</t>
  </si>
  <si>
    <t>16767474052</t>
  </si>
  <si>
    <t>49553</t>
  </si>
  <si>
    <t>890189</t>
  </si>
  <si>
    <t>49716</t>
  </si>
  <si>
    <t>891499</t>
  </si>
  <si>
    <t>51499</t>
  </si>
  <si>
    <t>895466</t>
  </si>
  <si>
    <t>49589</t>
  </si>
  <si>
    <t>890340</t>
  </si>
  <si>
    <t>330 American Chemical Society : 1261 SEO Enablement and Reporting - June 24 / Nov 24</t>
  </si>
  <si>
    <t>32544</t>
  </si>
  <si>
    <t>15540690797</t>
  </si>
  <si>
    <t>49599</t>
  </si>
  <si>
    <t>890438</t>
  </si>
  <si>
    <t>49460</t>
  </si>
  <si>
    <t>890128</t>
  </si>
  <si>
    <t>49655</t>
  </si>
  <si>
    <t>891574</t>
  </si>
  <si>
    <t>49727</t>
  </si>
  <si>
    <t>891412</t>
  </si>
  <si>
    <t>51503</t>
  </si>
  <si>
    <t>895566</t>
  </si>
  <si>
    <t>49480</t>
  </si>
  <si>
    <t>890134</t>
  </si>
  <si>
    <t>49447</t>
  </si>
  <si>
    <t>889915</t>
  </si>
  <si>
    <t>49405</t>
  </si>
  <si>
    <t>889880</t>
  </si>
  <si>
    <t>49371</t>
  </si>
  <si>
    <t>889847</t>
  </si>
  <si>
    <t>340 CZ Verzekeringen : 1156 Business Support 2024</t>
  </si>
  <si>
    <t>28257</t>
  </si>
  <si>
    <t>16173717633</t>
  </si>
  <si>
    <t>49649</t>
  </si>
  <si>
    <t>891377</t>
  </si>
  <si>
    <t>49455</t>
  </si>
  <si>
    <t>890123</t>
  </si>
  <si>
    <t>49440</t>
  </si>
  <si>
    <t>889909</t>
  </si>
  <si>
    <t>Engagement Factory AB</t>
  </si>
  <si>
    <t>49379</t>
  </si>
  <si>
    <t>889854</t>
  </si>
  <si>
    <t>286 Bonnier News AB : 405 Ongoing Support</t>
  </si>
  <si>
    <t>9643</t>
  </si>
  <si>
    <t>12560559931</t>
  </si>
  <si>
    <t>49514</t>
  </si>
  <si>
    <t>890162</t>
  </si>
  <si>
    <t>49733</t>
  </si>
  <si>
    <t>891576</t>
  </si>
  <si>
    <t>51478</t>
  </si>
  <si>
    <t>895554</t>
  </si>
  <si>
    <t>51496</t>
  </si>
  <si>
    <t>895463</t>
  </si>
  <si>
    <t>49446</t>
  </si>
  <si>
    <t>889914</t>
  </si>
  <si>
    <t>49703</t>
  </si>
  <si>
    <t>891405</t>
  </si>
  <si>
    <t>51473</t>
  </si>
  <si>
    <t>895451</t>
  </si>
  <si>
    <t>49456</t>
  </si>
  <si>
    <t>890124</t>
  </si>
  <si>
    <t>49423</t>
  </si>
  <si>
    <t>889898</t>
  </si>
  <si>
    <t>49593</t>
  </si>
  <si>
    <t>890436</t>
  </si>
  <si>
    <t>49378</t>
  </si>
  <si>
    <t>889855</t>
  </si>
  <si>
    <t>49726</t>
  </si>
  <si>
    <t>891411</t>
  </si>
  <si>
    <t>49439</t>
  </si>
  <si>
    <t>890018</t>
  </si>
  <si>
    <t>49383</t>
  </si>
  <si>
    <t>889859</t>
  </si>
  <si>
    <t>49425</t>
  </si>
  <si>
    <t>889900</t>
  </si>
  <si>
    <t>49399</t>
  </si>
  <si>
    <t>889874</t>
  </si>
  <si>
    <t>49381</t>
  </si>
  <si>
    <t>889857</t>
  </si>
  <si>
    <t>51477</t>
  </si>
  <si>
    <t>895455</t>
  </si>
  <si>
    <t>49709</t>
  </si>
  <si>
    <t>891492</t>
  </si>
  <si>
    <t>49650</t>
  </si>
  <si>
    <t>891379</t>
  </si>
  <si>
    <t>51538</t>
  </si>
  <si>
    <t>896267</t>
  </si>
  <si>
    <t>333 Just Retirement Services Ltd : 1401 License - Litmus Plus (email testing software) 19-08-2024/18-08-2025</t>
  </si>
  <si>
    <t>37959</t>
  </si>
  <si>
    <t>49730</t>
  </si>
  <si>
    <t>891503</t>
  </si>
  <si>
    <t>49539</t>
  </si>
  <si>
    <t>890180</t>
  </si>
  <si>
    <t>49688</t>
  </si>
  <si>
    <t>891481</t>
  </si>
  <si>
    <t>49738</t>
  </si>
  <si>
    <t>891578</t>
  </si>
  <si>
    <t>310 SSE AIRTRICITY LTD : 919 Dynamo SMS</t>
  </si>
  <si>
    <t>24048</t>
  </si>
  <si>
    <t>15517916068</t>
  </si>
  <si>
    <t>49704</t>
  </si>
  <si>
    <t>891406</t>
  </si>
  <si>
    <t>334 Nana Wall Systems, Inc : 409 Eloqua Enablement</t>
  </si>
  <si>
    <t>9647</t>
  </si>
  <si>
    <t>10996678329</t>
  </si>
  <si>
    <t>49350</t>
  </si>
  <si>
    <t>889920</t>
  </si>
  <si>
    <t>49600</t>
  </si>
  <si>
    <t>890347</t>
  </si>
  <si>
    <t>49713</t>
  </si>
  <si>
    <t>891496</t>
  </si>
  <si>
    <t>49659</t>
  </si>
  <si>
    <t>891385</t>
  </si>
  <si>
    <t>49353</t>
  </si>
  <si>
    <t>889833</t>
  </si>
  <si>
    <t>49478</t>
  </si>
  <si>
    <t>889944</t>
  </si>
  <si>
    <t>49533</t>
  </si>
  <si>
    <t>890177</t>
  </si>
  <si>
    <t>287 LOfavörFagforb : 1337 SMS Connectors Setup</t>
  </si>
  <si>
    <t>34861</t>
  </si>
  <si>
    <t>16173718152</t>
  </si>
  <si>
    <t>49687</t>
  </si>
  <si>
    <t>891480</t>
  </si>
  <si>
    <t>49662</t>
  </si>
  <si>
    <t>891388</t>
  </si>
  <si>
    <t>49510</t>
  </si>
  <si>
    <t>890158</t>
  </si>
  <si>
    <t>49373</t>
  </si>
  <si>
    <t>889849</t>
  </si>
  <si>
    <t>49689</t>
  </si>
  <si>
    <t>891482</t>
  </si>
  <si>
    <t>49694</t>
  </si>
  <si>
    <t>891487</t>
  </si>
  <si>
    <t>49463</t>
  </si>
  <si>
    <t>890131</t>
  </si>
  <si>
    <t>49413</t>
  </si>
  <si>
    <t>889888</t>
  </si>
  <si>
    <t>49547</t>
  </si>
  <si>
    <t>890185</t>
  </si>
  <si>
    <t>49663</t>
  </si>
  <si>
    <t>891389</t>
  </si>
  <si>
    <t>49702</t>
  </si>
  <si>
    <t>891404</t>
  </si>
  <si>
    <t>49695</t>
  </si>
  <si>
    <t>891488</t>
  </si>
  <si>
    <t>49504</t>
  </si>
  <si>
    <t>889949</t>
  </si>
  <si>
    <t>49384</t>
  </si>
  <si>
    <t>889860</t>
  </si>
  <si>
    <t>51501</t>
  </si>
  <si>
    <t>895565</t>
  </si>
  <si>
    <t>49665</t>
  </si>
  <si>
    <t>891475</t>
  </si>
  <si>
    <t>49356</t>
  </si>
  <si>
    <t>889834</t>
  </si>
  <si>
    <t>49474</t>
  </si>
  <si>
    <t>889940</t>
  </si>
  <si>
    <t>49444</t>
  </si>
  <si>
    <t>889912</t>
  </si>
  <si>
    <t>49443</t>
  </si>
  <si>
    <t>889911</t>
  </si>
  <si>
    <t>49592</t>
  </si>
  <si>
    <t>890435</t>
  </si>
  <si>
    <t>49376</t>
  </si>
  <si>
    <t>889852</t>
  </si>
  <si>
    <t>49699</t>
  </si>
  <si>
    <t>891401</t>
  </si>
  <si>
    <t>49721</t>
  </si>
  <si>
    <t>891780</t>
  </si>
  <si>
    <t>49408</t>
  </si>
  <si>
    <t>889884</t>
  </si>
  <si>
    <t>49407</t>
  </si>
  <si>
    <t>889882</t>
  </si>
  <si>
    <t>49522</t>
  </si>
  <si>
    <t>890168</t>
  </si>
  <si>
    <t>287 LOfavörFagforb : 407 Ongoing technical Support services</t>
  </si>
  <si>
    <t>9645</t>
  </si>
  <si>
    <t>49667</t>
  </si>
  <si>
    <t>891476</t>
  </si>
  <si>
    <t>51497</t>
  </si>
  <si>
    <t>895464</t>
  </si>
  <si>
    <t>49406</t>
  </si>
  <si>
    <t>889881</t>
  </si>
  <si>
    <t>49451</t>
  </si>
  <si>
    <t>890119</t>
  </si>
  <si>
    <t>49559</t>
  </si>
  <si>
    <t>890192</t>
  </si>
  <si>
    <t>51494</t>
  </si>
  <si>
    <t>895461</t>
  </si>
  <si>
    <t>51476</t>
  </si>
  <si>
    <t>895454</t>
  </si>
  <si>
    <t>51516</t>
  </si>
  <si>
    <t>895755</t>
  </si>
  <si>
    <t>310 SSE AIRTRICITY LTD : 1150 Dedicated Campaign Support</t>
  </si>
  <si>
    <t>28149</t>
  </si>
  <si>
    <t>17314751334</t>
  </si>
  <si>
    <t>49418</t>
  </si>
  <si>
    <t>889893</t>
  </si>
  <si>
    <t>49409</t>
  </si>
  <si>
    <t>889883</t>
  </si>
  <si>
    <t>285 Norges Automobil-Forbund : 602 Eloqua Support (monthly retainer)</t>
  </si>
  <si>
    <t>15101</t>
  </si>
  <si>
    <t>11029184399</t>
  </si>
  <si>
    <t>49516</t>
  </si>
  <si>
    <t>889952</t>
  </si>
  <si>
    <t>49651</t>
  </si>
  <si>
    <t>891380</t>
  </si>
  <si>
    <t>49654</t>
  </si>
  <si>
    <t>891473</t>
  </si>
  <si>
    <t>49671</t>
  </si>
  <si>
    <t>891673</t>
  </si>
  <si>
    <t>49502</t>
  </si>
  <si>
    <t>889948</t>
  </si>
  <si>
    <t>49462</t>
  </si>
  <si>
    <t>890130</t>
  </si>
  <si>
    <t>49717</t>
  </si>
  <si>
    <t>891500</t>
  </si>
  <si>
    <t>49355</t>
  </si>
  <si>
    <t>889924</t>
  </si>
  <si>
    <t>49397</t>
  </si>
  <si>
    <t>889872</t>
  </si>
  <si>
    <t>49551</t>
  </si>
  <si>
    <t>890027</t>
  </si>
  <si>
    <t>49715</t>
  </si>
  <si>
    <t>891498</t>
  </si>
  <si>
    <t>51468</t>
  </si>
  <si>
    <t>895551</t>
  </si>
  <si>
    <t>51466</t>
  </si>
  <si>
    <t>895549</t>
  </si>
  <si>
    <t>49686</t>
  </si>
  <si>
    <t>891777</t>
  </si>
  <si>
    <t>49452</t>
  </si>
  <si>
    <t>890120</t>
  </si>
  <si>
    <t>49660</t>
  </si>
  <si>
    <t>891386</t>
  </si>
  <si>
    <t>49720</t>
  </si>
  <si>
    <t>891779</t>
  </si>
  <si>
    <t>49604</t>
  </si>
  <si>
    <t>890351</t>
  </si>
  <si>
    <t>49420</t>
  </si>
  <si>
    <t>889896</t>
  </si>
  <si>
    <t>49416</t>
  </si>
  <si>
    <t>889892</t>
  </si>
  <si>
    <t>49594</t>
  </si>
  <si>
    <t>890437</t>
  </si>
  <si>
    <t>49676</t>
  </si>
  <si>
    <t>891775</t>
  </si>
  <si>
    <t>49668</t>
  </si>
  <si>
    <t>891477</t>
  </si>
  <si>
    <t>49588</t>
  </si>
  <si>
    <t>890339</t>
  </si>
  <si>
    <t>49393</t>
  </si>
  <si>
    <t>889869</t>
  </si>
  <si>
    <t>49403</t>
  </si>
  <si>
    <t>889878</t>
  </si>
  <si>
    <t>51504</t>
  </si>
  <si>
    <t>895468</t>
  </si>
  <si>
    <t>49723</t>
  </si>
  <si>
    <t>891409</t>
  </si>
  <si>
    <t>51553</t>
  </si>
  <si>
    <t>897397</t>
  </si>
  <si>
    <t>310 SSE AIRTRICITY LTD : 785 License - Dynamo Subscriptions Support (01-09-2023 / 31-08-2024)</t>
  </si>
  <si>
    <t>20169</t>
  </si>
  <si>
    <t>12775792989</t>
  </si>
  <si>
    <t>49391</t>
  </si>
  <si>
    <t>889867</t>
  </si>
  <si>
    <t>49386</t>
  </si>
  <si>
    <t>889862</t>
  </si>
  <si>
    <t>49693</t>
  </si>
  <si>
    <t>891486</t>
  </si>
  <si>
    <t>49691</t>
  </si>
  <si>
    <t>891484</t>
  </si>
  <si>
    <t>49646</t>
  </si>
  <si>
    <t>891375</t>
  </si>
  <si>
    <t>49445</t>
  </si>
  <si>
    <t>889913</t>
  </si>
  <si>
    <t>49435</t>
  </si>
  <si>
    <t>889930</t>
  </si>
  <si>
    <t>49527</t>
  </si>
  <si>
    <t>890173</t>
  </si>
  <si>
    <t>49499</t>
  </si>
  <si>
    <t>890151</t>
  </si>
  <si>
    <t>49344</t>
  </si>
  <si>
    <t>889831</t>
  </si>
  <si>
    <t>49388</t>
  </si>
  <si>
    <t>889865</t>
  </si>
  <si>
    <t>49543</t>
  </si>
  <si>
    <t>890183</t>
  </si>
  <si>
    <t>49690</t>
  </si>
  <si>
    <t>891483</t>
  </si>
  <si>
    <t>49705</t>
  </si>
  <si>
    <t>891407</t>
  </si>
  <si>
    <t>49679</t>
  </si>
  <si>
    <t>891395</t>
  </si>
  <si>
    <t>51469</t>
  </si>
  <si>
    <t>895552</t>
  </si>
  <si>
    <t>49708</t>
  </si>
  <si>
    <t>891491</t>
  </si>
  <si>
    <t>49500</t>
  </si>
  <si>
    <t>889947</t>
  </si>
  <si>
    <t>49587</t>
  </si>
  <si>
    <t>890338</t>
  </si>
  <si>
    <t>49433</t>
  </si>
  <si>
    <t>889905</t>
  </si>
  <si>
    <t>49395</t>
  </si>
  <si>
    <t>889927</t>
  </si>
  <si>
    <t>49557</t>
  </si>
  <si>
    <t>890191</t>
  </si>
  <si>
    <t>49541</t>
  </si>
  <si>
    <t>890181</t>
  </si>
  <si>
    <t>49673</t>
  </si>
  <si>
    <t>891774</t>
  </si>
  <si>
    <t>49728</t>
  </si>
  <si>
    <t>891413</t>
  </si>
  <si>
    <t>49670</t>
  </si>
  <si>
    <t>891479</t>
  </si>
  <si>
    <t>49359</t>
  </si>
  <si>
    <t>889925</t>
  </si>
  <si>
    <t>49411</t>
  </si>
  <si>
    <t>889886</t>
  </si>
  <si>
    <t>49390</t>
  </si>
  <si>
    <t>889866</t>
  </si>
  <si>
    <t>49372</t>
  </si>
  <si>
    <t>889848</t>
  </si>
  <si>
    <t>49698</t>
  </si>
  <si>
    <t>891873</t>
  </si>
  <si>
    <t>49365</t>
  </si>
  <si>
    <t>889841</t>
  </si>
  <si>
    <t>49347</t>
  </si>
  <si>
    <t>889917</t>
  </si>
  <si>
    <t>49389</t>
  </si>
  <si>
    <t>889864</t>
  </si>
  <si>
    <t>49457</t>
  </si>
  <si>
    <t>890125</t>
  </si>
  <si>
    <t>49442</t>
  </si>
  <si>
    <t>889910</t>
  </si>
  <si>
    <t>49696</t>
  </si>
  <si>
    <t>891489</t>
  </si>
  <si>
    <t>49719</t>
  </si>
  <si>
    <t>891778</t>
  </si>
  <si>
    <t>49648</t>
  </si>
  <si>
    <t>891378</t>
  </si>
  <si>
    <t>49472</t>
  </si>
  <si>
    <t>889938</t>
  </si>
  <si>
    <t>49524</t>
  </si>
  <si>
    <t>890170</t>
  </si>
  <si>
    <t>49496</t>
  </si>
  <si>
    <t>890149</t>
  </si>
  <si>
    <t>49453</t>
  </si>
  <si>
    <t>890121</t>
  </si>
  <si>
    <t>49674</t>
  </si>
  <si>
    <t>891391</t>
  </si>
  <si>
    <t>51490</t>
  </si>
  <si>
    <t>895561</t>
  </si>
  <si>
    <t>49349</t>
  </si>
  <si>
    <t>889919</t>
  </si>
  <si>
    <t>49437</t>
  </si>
  <si>
    <t>889907</t>
  </si>
  <si>
    <t>49341</t>
  </si>
  <si>
    <t>889827</t>
  </si>
  <si>
    <t>49563</t>
  </si>
  <si>
    <t>890196</t>
  </si>
  <si>
    <t>51525</t>
  </si>
  <si>
    <t>895855</t>
  </si>
  <si>
    <t>310 SSE AIRTRICITY LTD : 544 Business Energy Data Integration - Addendum</t>
  </si>
  <si>
    <t>12951</t>
  </si>
  <si>
    <t>10561512286</t>
  </si>
  <si>
    <t>49732</t>
  </si>
  <si>
    <t>891414</t>
  </si>
  <si>
    <t>49685</t>
  </si>
  <si>
    <t>891400</t>
  </si>
  <si>
    <t>49677</t>
  </si>
  <si>
    <t>891393</t>
  </si>
  <si>
    <t>49608</t>
  </si>
  <si>
    <t>890355</t>
  </si>
  <si>
    <t>49467</t>
  </si>
  <si>
    <t>889933</t>
  </si>
  <si>
    <t>49464</t>
  </si>
  <si>
    <t>890132</t>
  </si>
  <si>
    <t>49374</t>
  </si>
  <si>
    <t>889850</t>
  </si>
  <si>
    <t>49526</t>
  </si>
  <si>
    <t>890172</t>
  </si>
  <si>
    <t>49656</t>
  </si>
  <si>
    <t>891573</t>
  </si>
  <si>
    <t>49410</t>
  </si>
  <si>
    <t>889885</t>
  </si>
  <si>
    <t>387 Platform Talent voor Technologie : 830 Training &amp; support</t>
  </si>
  <si>
    <t>21581</t>
  </si>
  <si>
    <t>49392</t>
  </si>
  <si>
    <t>889868</t>
  </si>
  <si>
    <t>49385</t>
  </si>
  <si>
    <t>889861</t>
  </si>
  <si>
    <t>49561</t>
  </si>
  <si>
    <t>890194</t>
  </si>
  <si>
    <t>51474</t>
  </si>
  <si>
    <t>895452</t>
  </si>
  <si>
    <t>49743</t>
  </si>
  <si>
    <t>891417</t>
  </si>
  <si>
    <t>49680</t>
  </si>
  <si>
    <t>891396</t>
  </si>
  <si>
    <t>49367</t>
  </si>
  <si>
    <t>889843</t>
  </si>
  <si>
    <t>49736</t>
  </si>
  <si>
    <t>891877</t>
  </si>
  <si>
    <t>49718</t>
  </si>
  <si>
    <t>891501</t>
  </si>
  <si>
    <t>49450</t>
  </si>
  <si>
    <t>890118</t>
  </si>
  <si>
    <t>51465</t>
  </si>
  <si>
    <t>895448</t>
  </si>
  <si>
    <t>51489</t>
  </si>
  <si>
    <t>895560</t>
  </si>
  <si>
    <t>49742</t>
  </si>
  <si>
    <t>891416</t>
  </si>
  <si>
    <t>49471</t>
  </si>
  <si>
    <t>889937</t>
  </si>
  <si>
    <t>51461</t>
  </si>
  <si>
    <t>895547</t>
  </si>
  <si>
    <t>49714</t>
  </si>
  <si>
    <t>891497</t>
  </si>
  <si>
    <t>49468</t>
  </si>
  <si>
    <t>889934</t>
  </si>
  <si>
    <t>49401</t>
  </si>
  <si>
    <t>889876</t>
  </si>
  <si>
    <t>49545</t>
  </si>
  <si>
    <t>890184</t>
  </si>
  <si>
    <t>49711</t>
  </si>
  <si>
    <t>891494</t>
  </si>
  <si>
    <t>49692</t>
  </si>
  <si>
    <t>891485</t>
  </si>
  <si>
    <t>49337</t>
  </si>
  <si>
    <t>889823</t>
  </si>
  <si>
    <t>49506</t>
  </si>
  <si>
    <t>889950</t>
  </si>
  <si>
    <t>49430</t>
  </si>
  <si>
    <t>889928</t>
  </si>
  <si>
    <t>49712</t>
  </si>
  <si>
    <t>891495</t>
  </si>
  <si>
    <t>51470</t>
  </si>
  <si>
    <t>895553</t>
  </si>
  <si>
    <t>49466</t>
  </si>
  <si>
    <t>889932</t>
  </si>
  <si>
    <t>49590</t>
  </si>
  <si>
    <t>890341</t>
  </si>
  <si>
    <t>49492</t>
  </si>
  <si>
    <t>890146</t>
  </si>
  <si>
    <t>49380</t>
  </si>
  <si>
    <t>889856</t>
  </si>
  <si>
    <t>49734</t>
  </si>
  <si>
    <t>891875</t>
  </si>
  <si>
    <t>49678</t>
  </si>
  <si>
    <t>891394</t>
  </si>
  <si>
    <t>49740</t>
  </si>
  <si>
    <t>891580</t>
  </si>
  <si>
    <t>49657</t>
  </si>
  <si>
    <t>891383</t>
  </si>
  <si>
    <t>49652</t>
  </si>
  <si>
    <t>891381</t>
  </si>
  <si>
    <t>49701</t>
  </si>
  <si>
    <t>891403</t>
  </si>
  <si>
    <t>49602</t>
  </si>
  <si>
    <t>890349</t>
  </si>
  <si>
    <t>49431</t>
  </si>
  <si>
    <t>890016</t>
  </si>
  <si>
    <t>49529</t>
  </si>
  <si>
    <t>890174</t>
  </si>
  <si>
    <t>49681</t>
  </si>
  <si>
    <t>891397</t>
  </si>
  <si>
    <t>49697</t>
  </si>
  <si>
    <t>891575</t>
  </si>
  <si>
    <t>49486</t>
  </si>
  <si>
    <t>890140</t>
  </si>
  <si>
    <t>49404</t>
  </si>
  <si>
    <t>889879</t>
  </si>
  <si>
    <t>49490</t>
  </si>
  <si>
    <t>890144</t>
  </si>
  <si>
    <t>49339</t>
  </si>
  <si>
    <t>889825</t>
  </si>
  <si>
    <t>51488</t>
  </si>
  <si>
    <t>895559</t>
  </si>
  <si>
    <t>49700</t>
  </si>
  <si>
    <t>891402</t>
  </si>
  <si>
    <t>51479</t>
  </si>
  <si>
    <t>895555</t>
  </si>
  <si>
    <t>51515</t>
  </si>
  <si>
    <t>895754</t>
  </si>
  <si>
    <t>493 Louwman Group Services BV : 1200 Louwman/ID&amp;D/programma CDP/CEC (240)</t>
  </si>
  <si>
    <t>29527</t>
  </si>
  <si>
    <t>10475232283</t>
  </si>
  <si>
    <t>49434</t>
  </si>
  <si>
    <t>889929</t>
  </si>
  <si>
    <t>49432</t>
  </si>
  <si>
    <t>890017</t>
  </si>
  <si>
    <t>49377</t>
  </si>
  <si>
    <t>889853</t>
  </si>
  <si>
    <t>49531</t>
  </si>
  <si>
    <t>890019</t>
  </si>
  <si>
    <t>49520</t>
  </si>
  <si>
    <t>890166</t>
  </si>
  <si>
    <t>49361</t>
  </si>
  <si>
    <t>889838</t>
  </si>
  <si>
    <t>49591</t>
  </si>
  <si>
    <t>890342</t>
  </si>
  <si>
    <t>49484</t>
  </si>
  <si>
    <t>890138</t>
  </si>
  <si>
    <t>51472</t>
  </si>
  <si>
    <t>895450</t>
  </si>
  <si>
    <t>49415</t>
  </si>
  <si>
    <t>889890</t>
  </si>
  <si>
    <t>49549</t>
  </si>
  <si>
    <t>890187</t>
  </si>
  <si>
    <t>49672</t>
  </si>
  <si>
    <t>891773</t>
  </si>
  <si>
    <t>49658</t>
  </si>
  <si>
    <t>891384</t>
  </si>
  <si>
    <t>49597</t>
  </si>
  <si>
    <t>890345</t>
  </si>
  <si>
    <t>49428</t>
  </si>
  <si>
    <t>889904</t>
  </si>
  <si>
    <t>51500</t>
  </si>
  <si>
    <t>895467</t>
  </si>
  <si>
    <t>49458</t>
  </si>
  <si>
    <t>890126</t>
  </si>
  <si>
    <t>49596</t>
  </si>
  <si>
    <t>890344</t>
  </si>
  <si>
    <t>49555</t>
  </si>
  <si>
    <t>890029</t>
  </si>
  <si>
    <t>28432</t>
  </si>
  <si>
    <t>537499</t>
  </si>
  <si>
    <t>475 Circana (UK) Ltd : 1056 Mondelez MMM Project Management</t>
  </si>
  <si>
    <t>26408</t>
  </si>
  <si>
    <t>49653</t>
  </si>
  <si>
    <t>891382</t>
  </si>
  <si>
    <t>49494</t>
  </si>
  <si>
    <t>890147</t>
  </si>
  <si>
    <t>49387</t>
  </si>
  <si>
    <t>889863</t>
  </si>
  <si>
    <t>49436</t>
  </si>
  <si>
    <t>889906</t>
  </si>
  <si>
    <t>51475</t>
  </si>
  <si>
    <t>895453</t>
  </si>
  <si>
    <t>49683</t>
  </si>
  <si>
    <t>891399</t>
  </si>
  <si>
    <t>49465</t>
  </si>
  <si>
    <t>890133</t>
  </si>
  <si>
    <t>49595</t>
  </si>
  <si>
    <t>890343</t>
  </si>
  <si>
    <t>49375</t>
  </si>
  <si>
    <t>889851</t>
  </si>
  <si>
    <t>49731</t>
  </si>
  <si>
    <t>891874</t>
  </si>
  <si>
    <t>49737</t>
  </si>
  <si>
    <t>891577</t>
  </si>
  <si>
    <t>49664</t>
  </si>
  <si>
    <t>891390</t>
  </si>
  <si>
    <t>51495</t>
  </si>
  <si>
    <t>895462</t>
  </si>
  <si>
    <t>49729</t>
  </si>
  <si>
    <t>891502</t>
  </si>
  <si>
    <t>49469</t>
  </si>
  <si>
    <t>889935</t>
  </si>
  <si>
    <t>49461</t>
  </si>
  <si>
    <t>890129</t>
  </si>
  <si>
    <t>49459</t>
  </si>
  <si>
    <t>890127</t>
  </si>
  <si>
    <t>49382</t>
  </si>
  <si>
    <t>889858</t>
  </si>
  <si>
    <t>49512</t>
  </si>
  <si>
    <t>890160</t>
  </si>
  <si>
    <t>51493</t>
  </si>
  <si>
    <t>895564</t>
  </si>
  <si>
    <t>49470</t>
  </si>
  <si>
    <t>889936</t>
  </si>
  <si>
    <t>49476</t>
  </si>
  <si>
    <t>889942</t>
  </si>
  <si>
    <t>49426</t>
  </si>
  <si>
    <t>889902</t>
  </si>
  <si>
    <t>49666</t>
  </si>
  <si>
    <t>891474</t>
  </si>
  <si>
    <t>392 GNT Group B.V. : 1226 Program Phase 3</t>
  </si>
  <si>
    <t>30774</t>
  </si>
  <si>
    <t>51486</t>
  </si>
  <si>
    <t>895459</t>
  </si>
  <si>
    <t>299 Axa Investment Managers SA : 1403 Eloqua Content Blocks 2024</t>
  </si>
  <si>
    <t>38061</t>
  </si>
  <si>
    <t>49598</t>
  </si>
  <si>
    <t>890346</t>
  </si>
  <si>
    <t>49369</t>
  </si>
  <si>
    <t>889845</t>
  </si>
  <si>
    <t>Revenue from proprietary licenses</t>
  </si>
  <si>
    <t>45605</t>
  </si>
  <si>
    <t>818940</t>
  </si>
  <si>
    <t>330 American Chemical Society : 941 License - Dynamo Contract Renewal - ACS Society Division (Feb 2024 / Jan 2025)</t>
  </si>
  <si>
    <t>24601</t>
  </si>
  <si>
    <t>15483828513</t>
  </si>
  <si>
    <t>49706</t>
  </si>
  <si>
    <t>891490</t>
  </si>
  <si>
    <t>495 Link Mobility Group AS : 1208 License - SMS App Cloud Connector Europe &amp; Mexico</t>
  </si>
  <si>
    <t>29842</t>
  </si>
  <si>
    <t>51514</t>
  </si>
  <si>
    <t>895753</t>
  </si>
  <si>
    <t>498 Motorola Solutions, Inc. : 1275 License - Dynamo Subscription (May 2024 / Apr 2025)</t>
  </si>
  <si>
    <t>32760</t>
  </si>
  <si>
    <t>49346</t>
  </si>
  <si>
    <t>889832</t>
  </si>
  <si>
    <t>285 Norges Automobil-Forbund : 587 License - Dynamo Eloqua Service</t>
  </si>
  <si>
    <t>14672</t>
  </si>
  <si>
    <t>12761031697</t>
  </si>
  <si>
    <t>41006</t>
  </si>
  <si>
    <t>731599</t>
  </si>
  <si>
    <t>502 Pearson : 1235 License - Eloqua Voucher Manager App 2024</t>
  </si>
  <si>
    <t>30890</t>
  </si>
  <si>
    <t>27730</t>
  </si>
  <si>
    <t>526598</t>
  </si>
  <si>
    <t>287 LOfavörFagforb : 882 License - SMS Connectors Yearly Licenses (21/Oct/2023 – 20/Oct/2024)</t>
  </si>
  <si>
    <t>22985</t>
  </si>
  <si>
    <t>12561338483</t>
  </si>
  <si>
    <t>40991</t>
  </si>
  <si>
    <t>731785</t>
  </si>
  <si>
    <t>333 Just Retirement Services Ltd : 838 License - Dynamo subscription 13-12-2023/12-12-2024</t>
  </si>
  <si>
    <t>22403</t>
  </si>
  <si>
    <t>12776088900</t>
  </si>
  <si>
    <t>49338</t>
  </si>
  <si>
    <t>889824</t>
  </si>
  <si>
    <t>286 Bonnier News AB : 1006 License - Dynamo base license (Nov 2023 / Oct 2024)</t>
  </si>
  <si>
    <t>25537</t>
  </si>
  <si>
    <t>49586</t>
  </si>
  <si>
    <t>890337</t>
  </si>
  <si>
    <t>330 American Chemical Society : 1385 License - Dynamo - ACS PUBS Division (Aug 2024 / July 2025)</t>
  </si>
  <si>
    <t>37036</t>
  </si>
  <si>
    <t>19562630954</t>
  </si>
  <si>
    <t>49518</t>
  </si>
  <si>
    <t>889953</t>
  </si>
  <si>
    <t>346 KYOCERA Document Solutions Europe B.V. : 1152 License - STK hosting (April 2024/March 2025)</t>
  </si>
  <si>
    <t>28151</t>
  </si>
  <si>
    <t>33049</t>
  </si>
  <si>
    <t>592948</t>
  </si>
  <si>
    <t>296 Arrow Electronics Inc and Subsidiaries : 872 License - Voucher Manager 01-09-2023 / 31-08-2024</t>
  </si>
  <si>
    <t>22969</t>
  </si>
  <si>
    <t>40967</t>
  </si>
  <si>
    <t>731685</t>
  </si>
  <si>
    <t>310 SSE AIRTRICITY LTD : 1170 License - Litmus (01-04-2024 / 31-03-2025)</t>
  </si>
  <si>
    <t>28684</t>
  </si>
  <si>
    <t>33075</t>
  </si>
  <si>
    <t>593049</t>
  </si>
  <si>
    <t>310 SSE AIRTRICITY LTD : 1034 License - Dynamo Subscriptions (01-09-2023 / 31-08-2024)</t>
  </si>
  <si>
    <t>25872</t>
  </si>
  <si>
    <t>45606</t>
  </si>
  <si>
    <t>818941</t>
  </si>
  <si>
    <t>414 Quadient : 804 License - Cloud App SMS Connector</t>
  </si>
  <si>
    <t>20910</t>
  </si>
  <si>
    <t>13995838308</t>
  </si>
  <si>
    <t>27707</t>
  </si>
  <si>
    <t>525997</t>
  </si>
  <si>
    <t>340 CZ Verzekeringen : 1174 License - Azure Hosting 2024</t>
  </si>
  <si>
    <t>28790</t>
  </si>
  <si>
    <t>51523</t>
  </si>
  <si>
    <t>895854</t>
  </si>
  <si>
    <t>368 HubSpot Ireland Ltd : 564 Commission on closed client deals</t>
  </si>
  <si>
    <t>14209</t>
  </si>
  <si>
    <t>45690</t>
  </si>
  <si>
    <t>819785</t>
  </si>
  <si>
    <t>308 Shentel : 1236 License - Eloqua SMS Cloud App 2024</t>
  </si>
  <si>
    <t>30991</t>
  </si>
  <si>
    <t>43464</t>
  </si>
  <si>
    <t>755957</t>
  </si>
  <si>
    <t>286 Bonnier News AB : 1154 License - EF Link Mobility SMS App + SMS feeder (2024-02 / 2024-10)</t>
  </si>
  <si>
    <t>28254</t>
  </si>
  <si>
    <t>27720</t>
  </si>
  <si>
    <t>526006</t>
  </si>
  <si>
    <t>345 INSEAD : 1067 Eloqua Dynamo Framework</t>
  </si>
  <si>
    <t>26530</t>
  </si>
  <si>
    <t>13410093568</t>
  </si>
  <si>
    <t>49336</t>
  </si>
  <si>
    <t>889822</t>
  </si>
  <si>
    <t>286 Bonnier News AB : 930 License - Oracle Eloqua Marketing - Enterprise Cloud Service 2023/2024</t>
  </si>
  <si>
    <t>24279</t>
  </si>
  <si>
    <t>40998</t>
  </si>
  <si>
    <t>731882</t>
  </si>
  <si>
    <t>498 Motorola Solutions, Inc. : 1299 License - SMS App Cloud Connector (Jun 2024 / May 2025)</t>
  </si>
  <si>
    <t>33796</t>
  </si>
  <si>
    <t>48506</t>
  </si>
  <si>
    <t>849941</t>
  </si>
  <si>
    <t>Amex payment Discount</t>
  </si>
  <si>
    <t>48507</t>
  </si>
  <si>
    <t>849942</t>
  </si>
  <si>
    <t>48508</t>
  </si>
  <si>
    <t>849944</t>
  </si>
  <si>
    <t>48509</t>
  </si>
  <si>
    <t>850046</t>
  </si>
  <si>
    <t>48510</t>
  </si>
  <si>
    <t>850148</t>
  </si>
  <si>
    <t>48592</t>
  </si>
  <si>
    <t>854431</t>
  </si>
  <si>
    <t>48593</t>
  </si>
  <si>
    <t>854433</t>
  </si>
  <si>
    <t>48594</t>
  </si>
  <si>
    <t>854434</t>
  </si>
  <si>
    <t>48621</t>
  </si>
  <si>
    <t>860402</t>
  </si>
  <si>
    <t>48871</t>
  </si>
  <si>
    <t>873301</t>
  </si>
  <si>
    <t>49308</t>
  </si>
  <si>
    <t>889361</t>
  </si>
  <si>
    <t>49310</t>
  </si>
  <si>
    <t>889365</t>
  </si>
  <si>
    <t>MJE | Revenue Detail</t>
  </si>
  <si>
    <t>Aug 2024</t>
  </si>
  <si>
    <t>Options: Activity Only</t>
  </si>
  <si>
    <t>Ordinary Income/Expense</t>
  </si>
  <si>
    <t>Income</t>
  </si>
  <si>
    <t>411000 - Consultant Rev C2G Resourcing</t>
  </si>
  <si>
    <t>Total - 411000 - Consultant Rev C2G Resourcing</t>
  </si>
  <si>
    <t>411100 - Interco - Data Science Revenue</t>
  </si>
  <si>
    <t>Total - 411100 - Interco - Data Science Revenue</t>
  </si>
  <si>
    <t>411110 - Interco - Insourcing Services Revenue</t>
  </si>
  <si>
    <t>Total - 411110 - Interco - Insourcing Services Revenue</t>
  </si>
  <si>
    <t>411111 - Interco - FPAI Revenue</t>
  </si>
  <si>
    <t>Total - 411111 - Interco - FPAI Revenue</t>
  </si>
  <si>
    <t>411120 - Interco - Data Engineering Revenue</t>
  </si>
  <si>
    <t>Total - 411120 - Interco - Data Engineering Revenue</t>
  </si>
  <si>
    <t>411130 - Interco - Business Intelligence Revenue</t>
  </si>
  <si>
    <t>Total - 411130 - Interco - Business Intelligence Revenue</t>
  </si>
  <si>
    <t>411140 - Interco - Data Fee Revenue</t>
  </si>
  <si>
    <t>Total - 411140 - Interco - Data Fee Revenue</t>
  </si>
  <si>
    <t>411150 - Interco - AI Consulting Revenue</t>
  </si>
  <si>
    <t>Total - 411150 - Interco - AI Consulting Revenue</t>
  </si>
  <si>
    <t>411160 - Interco - Client Management Revenue</t>
  </si>
  <si>
    <t>Total - 411160 - Interco - Client Management Revenue</t>
  </si>
  <si>
    <t>411170 - Interco - Solutions Revenue</t>
  </si>
  <si>
    <t>Total - 411170 - Interco - Solutions Revenue</t>
  </si>
  <si>
    <t>411180 - Interco - CX Revenue</t>
  </si>
  <si>
    <t>Total - 411180 - Interco - CX Revenue</t>
  </si>
  <si>
    <t>411190 - Interco - Intercompany MarkUp Rev</t>
  </si>
  <si>
    <t>Total - 411190 - Interco - Intercompany MarkUp Rev</t>
  </si>
  <si>
    <t>411500 - Consultant Rev Contract to Hire</t>
  </si>
  <si>
    <t>Total - 411500 - Consultant Rev Contract to Hire</t>
  </si>
  <si>
    <t>412000 - Consultant Revenue - 1099</t>
  </si>
  <si>
    <t>Total - 412000 - Consultant Revenue - 1099</t>
  </si>
  <si>
    <t>413000 - Resource revenue - local</t>
  </si>
  <si>
    <t>Total - 413000 - Resource revenue - local</t>
  </si>
  <si>
    <t>413500 - Resource Revenue - Export</t>
  </si>
  <si>
    <t>Total - 413500 - Resource Revenue - Export</t>
  </si>
  <si>
    <t>413900 - Resource revenue - Intercompany</t>
  </si>
  <si>
    <t>Total - 413900 - Resource revenue - Intercompany</t>
  </si>
  <si>
    <t>422000 - Revenue from DSX Projects</t>
  </si>
  <si>
    <t>Total - 422000 - Revenue from DSX Projects</t>
  </si>
  <si>
    <t>422100 - Data Science Revenue</t>
  </si>
  <si>
    <t>Total - 422100 - Data Science Revenue</t>
  </si>
  <si>
    <t>422111 - Revenue from FPAI</t>
  </si>
  <si>
    <t>Total - 422111 - Revenue from FPAI</t>
  </si>
  <si>
    <t>422200 - Strategy Consulting Revenue</t>
  </si>
  <si>
    <t>Total - 422200 - Strategy Consulting Revenue</t>
  </si>
  <si>
    <t>422300 - AI Consulting Revenue</t>
  </si>
  <si>
    <t>Total - 422300 - AI Consulting Revenue</t>
  </si>
  <si>
    <t>422400 - CX Intelligent Application Revenue</t>
  </si>
  <si>
    <t>Total - 422400 - CX Intelligent Application Revenue</t>
  </si>
  <si>
    <t>422500 - Insourcing Services Revenue</t>
  </si>
  <si>
    <t>Total - 422500 - Insourcing Services Revenue</t>
  </si>
  <si>
    <t>422600 - Data Fee Revenue</t>
  </si>
  <si>
    <t>Total - 422600 - Data Fee Revenue</t>
  </si>
  <si>
    <t>422700 - Client Management Revenue</t>
  </si>
  <si>
    <t>Total - 422700 - Client Management Revenue</t>
  </si>
  <si>
    <t>422800 - Solutions Revenue</t>
  </si>
  <si>
    <t>Total - 422800 - Solutions Revenue</t>
  </si>
  <si>
    <t>423100 - Technology Revenue</t>
  </si>
  <si>
    <t>Total - 423100 - Technology Revenue</t>
  </si>
  <si>
    <t>423200 - Business Intelligence</t>
  </si>
  <si>
    <t>Total - 423200 - Business Intelligence</t>
  </si>
  <si>
    <t>423300 - Data Engineering</t>
  </si>
  <si>
    <t>Total - 423300 - Data Engineering</t>
  </si>
  <si>
    <t>423400 - SEO</t>
  </si>
  <si>
    <t>Total - 423400 - SEO</t>
  </si>
  <si>
    <t>424100 - Adobe Revenue</t>
  </si>
  <si>
    <t>Total - 424100 - Adobe Revenue</t>
  </si>
  <si>
    <t>424200 - Incremental Offshore Revenue</t>
  </si>
  <si>
    <t>Total - 424200 - Incremental Offshore Revenue</t>
  </si>
  <si>
    <t>425100 - Other Consulting Revenue</t>
  </si>
  <si>
    <t>Total - 425100 - Other Consulting Revenue</t>
  </si>
  <si>
    <t>425500 - Direct Placement Revenue</t>
  </si>
  <si>
    <t>Total - 425500 - Direct Placement Revenue</t>
  </si>
  <si>
    <t>426000 - Revenue from CX projects</t>
  </si>
  <si>
    <t>Total - 426000 - Revenue from CX projects</t>
  </si>
  <si>
    <t>427000 - Revenue from reselling licenses</t>
  </si>
  <si>
    <t>Total - 427000 - Revenue from reselling licenses</t>
  </si>
  <si>
    <t>427500 - Revenue from proprietary licenses</t>
  </si>
  <si>
    <t>Total - 427500 - Revenue from proprietary licenses</t>
  </si>
  <si>
    <t>428000 - Revenue from outsourcing consultants/external conctractors</t>
  </si>
  <si>
    <t>Total - 428000 - Revenue from outsourcing consultants/external conctractors</t>
  </si>
  <si>
    <t>428500 - Revenue from outsourcing consultants/employees</t>
  </si>
  <si>
    <t>Total - 428500 - Revenue from outsourcing consultants/employees</t>
  </si>
  <si>
    <t>430000 - Revenue - other</t>
  </si>
  <si>
    <t>Total - 430000 - Revenue - other</t>
  </si>
  <si>
    <t>431000 - Revenue - Professional Services</t>
  </si>
  <si>
    <t>Total - 431000 - Revenue - Professional Services</t>
  </si>
  <si>
    <t>432000 - Revenue - Marketing Services</t>
  </si>
  <si>
    <t>Total - 432000 - Revenue - Marketing Services</t>
  </si>
  <si>
    <t>433000 - Revenue - Marketing Consultancy</t>
  </si>
  <si>
    <t>Total - 433000 - Revenue - Marketing Consultancy</t>
  </si>
  <si>
    <t>434000 - Revenue Apps &amp; Development</t>
  </si>
  <si>
    <t>Total - 434000 - Revenue Apps &amp; Development</t>
  </si>
  <si>
    <t>434500 - Revenue - Content Marketing</t>
  </si>
  <si>
    <t>Total - 434500 - Revenue - Content Marketing</t>
  </si>
  <si>
    <t>435000 - Variations in Revenue to be invoiced</t>
  </si>
  <si>
    <t>Total - 435000 - Variations in Revenue to be invoiced</t>
  </si>
  <si>
    <t>461557 - Owners Revenue</t>
  </si>
  <si>
    <t>Total - 461557 - Owners Revenue</t>
  </si>
  <si>
    <t>461558 - Partnering Revenue</t>
  </si>
  <si>
    <t>Total - 461558 - Partnering Revenue</t>
  </si>
  <si>
    <t>470000 - Other Charges</t>
  </si>
  <si>
    <t>Total - 470000 - Other Charges</t>
  </si>
  <si>
    <t>481000 - Discounts</t>
  </si>
  <si>
    <t>Total - 481000 - Discounts</t>
  </si>
  <si>
    <t>482000 - Shipping Charge</t>
  </si>
  <si>
    <t>Total - 482000 - Shipping Charge</t>
  </si>
  <si>
    <t>Total - Income</t>
  </si>
  <si>
    <t>Cost Of Sales</t>
  </si>
  <si>
    <t>511000 - Resourcing Payroll</t>
  </si>
  <si>
    <t>Total - 511000 - Resourcing Payroll</t>
  </si>
  <si>
    <t>511100 - Consultants Services - COGS Wages</t>
  </si>
  <si>
    <t>Total - 511100 - Consultants Services - COGS Wages</t>
  </si>
  <si>
    <t>511150 - Consultants Services - COGS PTO/PSL Wages</t>
  </si>
  <si>
    <t>Total - 511150 - Consultants Services - COGS PTO/PSL Wages</t>
  </si>
  <si>
    <t>511200 - Taxes and Withholdings</t>
  </si>
  <si>
    <t>Total - 511200 - Taxes and Withholdings</t>
  </si>
  <si>
    <t>511210 - Consultants Services - COGS Payroll Taxes</t>
  </si>
  <si>
    <t>Total - 511210 - Consultants Services - COGS Payroll Taxes</t>
  </si>
  <si>
    <t>511220 - Consultants Service - COGS Payroll Taxes FICA Expense</t>
  </si>
  <si>
    <t>Total - 511220 - Consultants Service - COGS Payroll Taxes FICA Expense</t>
  </si>
  <si>
    <t>511230 - Consultants Services - COGS Payroll Taxes -  FUTA Expense</t>
  </si>
  <si>
    <t>Total - 511230 - Consultants Services - COGS Payroll Taxes -  FUTA Expense</t>
  </si>
  <si>
    <t>511260 - Consultants Services - COGS Payroll Taxes - SUI/DIS Expense</t>
  </si>
  <si>
    <t>Total - 511260 - Consultants Services - COGS Payroll Taxes - SUI/DIS Expense</t>
  </si>
  <si>
    <t>511500 - Benefits COGS</t>
  </si>
  <si>
    <t>Total - 511500 - Benefits COGS</t>
  </si>
  <si>
    <t>511520 - Consultants Services - COGS Health Insurance</t>
  </si>
  <si>
    <t>Total - 511520 - Consultants Services - COGS Health Insurance</t>
  </si>
  <si>
    <t>511540 - Consultants Services - COGS 401K Match</t>
  </si>
  <si>
    <t>Total - 511540 - Consultants Services - COGS 401K Match</t>
  </si>
  <si>
    <t>512000 - COGS-Consulting Expenses</t>
  </si>
  <si>
    <t>Total - 512000 - COGS-Consulting Expenses</t>
  </si>
  <si>
    <t>512001 - COGS - Consulting Expenses - Uruguay resources</t>
  </si>
  <si>
    <t>Total - 512001 - COGS - Consulting Expenses - Uruguay resources</t>
  </si>
  <si>
    <t>512002 - COGS - Consulting Expenses - Argentina resources</t>
  </si>
  <si>
    <t>Total - 512002 - COGS - Consulting Expenses - Argentina resources</t>
  </si>
  <si>
    <t>512100 - Interco - Data Science COGS</t>
  </si>
  <si>
    <t>Total - 512100 - Interco - Data Science COGS</t>
  </si>
  <si>
    <t>512110 - Interco - Insourcing Services COGS</t>
  </si>
  <si>
    <t>Total - 512110 - Interco - Insourcing Services COGS</t>
  </si>
  <si>
    <t>512111 - Interco - FPAI Interco COGS</t>
  </si>
  <si>
    <t>Total - 512111 - Interco - FPAI Interco COGS</t>
  </si>
  <si>
    <t>512120 - Interco - Data Engineering COGS</t>
  </si>
  <si>
    <t>Total - 512120 - Interco - Data Engineering COGS</t>
  </si>
  <si>
    <t>512130 - Interco - Business Intelligence COGS</t>
  </si>
  <si>
    <t>Total - 512130 - Interco - Business Intelligence COGS</t>
  </si>
  <si>
    <t>512140 - Interco - Data Fee COGS</t>
  </si>
  <si>
    <t>Total - 512140 - Interco - Data Fee COGS</t>
  </si>
  <si>
    <t>512150 - Interco - AI Consulting COGS</t>
  </si>
  <si>
    <t>Total - 512150 - Interco - AI Consulting COGS</t>
  </si>
  <si>
    <t>512160 - Interco - Client Management COGS</t>
  </si>
  <si>
    <t>Total - 512160 - Interco - Client Management COGS</t>
  </si>
  <si>
    <t>512170 - Interco - Solutions COGS</t>
  </si>
  <si>
    <t>Total - 512170 - Interco - Solutions COGS</t>
  </si>
  <si>
    <t>512180 - Interco - CX COGS</t>
  </si>
  <si>
    <t>Total - 512180 - Interco - CX COGS</t>
  </si>
  <si>
    <t>512190 - Interco - Intercompany MarkUp COGS</t>
  </si>
  <si>
    <t>Total - 512190 - Interco - Intercompany MarkUp COGS</t>
  </si>
  <si>
    <t>522000 - COGS: DSX Projects</t>
  </si>
  <si>
    <t>Total - 522000 - COGS: DSX Projects</t>
  </si>
  <si>
    <t>522100 - COGS - Data Science</t>
  </si>
  <si>
    <t>522150 - Cost of Sales-Data Science</t>
  </si>
  <si>
    <t>Total - 522150 - Cost of Sales-Data Science</t>
  </si>
  <si>
    <t>Total - 522100 - COGS - Data Science</t>
  </si>
  <si>
    <t>522111 - COGS - FPAI Third Party</t>
  </si>
  <si>
    <t>Total - 522111 - COGS - FPAI Third Party</t>
  </si>
  <si>
    <t>522160 - Data Fees COGS</t>
  </si>
  <si>
    <t>Total - 522160 - Data Fees COGS</t>
  </si>
  <si>
    <t>522250 - COGS - Direct Labor-Data Science(W2)</t>
  </si>
  <si>
    <t>Total - 522250 - COGS - Direct Labor-Data Science(W2)</t>
  </si>
  <si>
    <t>522260 - COGS - Software - Client Billable</t>
  </si>
  <si>
    <t>Total - 522260 - COGS - Software - Client Billable</t>
  </si>
  <si>
    <t>522300 - COGS - Bonus - Data Science</t>
  </si>
  <si>
    <t>Total - 522300 - COGS - Bonus - Data Science</t>
  </si>
  <si>
    <t>522350 - COGS - FICA - Data Science</t>
  </si>
  <si>
    <t>Total - 522350 - COGS - FICA - Data Science</t>
  </si>
  <si>
    <t>522360 - COGS - Third Party</t>
  </si>
  <si>
    <t>Total - 522360 - COGS - Third Party</t>
  </si>
  <si>
    <t>522400 - COGS - FUTA - Data Science</t>
  </si>
  <si>
    <t>Total - 522400 - COGS - FUTA - Data Science</t>
  </si>
  <si>
    <t>522450 - COGS - SUTA - Data Science</t>
  </si>
  <si>
    <t>Total - 522450 - COGS - SUTA - Data Science</t>
  </si>
  <si>
    <t>522500 - Burden Correction to COGS</t>
  </si>
  <si>
    <t>Total - 522500 - Burden Correction to COGS</t>
  </si>
  <si>
    <t>522550 - Employee COGS Allocation from Homeroom</t>
  </si>
  <si>
    <t>Total - 522550 - Employee COGS Allocation from Homeroom</t>
  </si>
  <si>
    <t>525100 - Consultants Services - COGS Other</t>
  </si>
  <si>
    <t>Total - 525100 - Consultants Services - COGS Other</t>
  </si>
  <si>
    <t>526000 - COGS from CX project</t>
  </si>
  <si>
    <t>Total - 526000 - COGS from CX project</t>
  </si>
  <si>
    <t>527000 - COGS from reselling licenses</t>
  </si>
  <si>
    <t>Total - 527000 - COGS from reselling licenses</t>
  </si>
  <si>
    <t>527500 - COGS from proprietary licenses</t>
  </si>
  <si>
    <t>Total - 527500 - COGS from proprietary licenses</t>
  </si>
  <si>
    <t>528000 - COGS from outsourcing consultants /external contractors</t>
  </si>
  <si>
    <t>Total - 528000 - COGS from outsourcing consultants /external contractors</t>
  </si>
  <si>
    <t>528500 - COGS from outsourcing consultants/employees</t>
  </si>
  <si>
    <t>Total - 528500 - COGS from outsourcing consultants/employees</t>
  </si>
  <si>
    <t>529000 - Client Leadership COGS Allocation</t>
  </si>
  <si>
    <t>Total - 529000 - Client Leadership COGS Allocation</t>
  </si>
  <si>
    <t>530000 - COGS Other</t>
  </si>
  <si>
    <t>Total - 530000 - COGS Other</t>
  </si>
  <si>
    <t>Total - Cost Of Sales</t>
  </si>
  <si>
    <t>Gross Profit</t>
  </si>
  <si>
    <t>Expense</t>
  </si>
  <si>
    <t>530010 - Commission</t>
  </si>
  <si>
    <t>531000 - Commissions- Consultants Services</t>
  </si>
  <si>
    <t>541530 - Commission- Data Science: Dimo Kostopoulos - Commission</t>
  </si>
  <si>
    <t>Total - 541530 - Commission- Data Science: Dimo Kostopoulos - Commission</t>
  </si>
  <si>
    <t>541600 - Commission-Data Science: Zack Berry - Commissions</t>
  </si>
  <si>
    <t>Total - 541600 - Commission-Data Science: Zack Berry - Commissions</t>
  </si>
  <si>
    <t>Total - 531000 - Commissions- Consultants Services</t>
  </si>
  <si>
    <t>531200 - Commissions - Consultants Services Recruiting</t>
  </si>
  <si>
    <t>Total - 531200 - Commissions - Consultants Services Recruiting</t>
  </si>
  <si>
    <t>541000 - Commissions - Consultants Other</t>
  </si>
  <si>
    <t>Total - 541000 - Commissions - Consultants Other</t>
  </si>
  <si>
    <t>541500 - Commission-Core</t>
  </si>
  <si>
    <t>Total - 541500 - Commission-Core</t>
  </si>
  <si>
    <t>551000 - Referral Bonuses</t>
  </si>
  <si>
    <t>Total - 551000 - Referral Bonuses</t>
  </si>
  <si>
    <t>Total - 530010 - Commission</t>
  </si>
  <si>
    <t>611000 - Payroll Expenses</t>
  </si>
  <si>
    <t>611101 - Payroll Expenses Indirect Cost - Non-Client Delivery</t>
  </si>
  <si>
    <t>611100 - Non-Client Delivery Salary &amp; Wages</t>
  </si>
  <si>
    <t>Total - 611100 - Non-Client Delivery Salary &amp; Wages</t>
  </si>
  <si>
    <t>611102 - Non-Client Delivery Severance Payment</t>
  </si>
  <si>
    <t>Total - 611102 - Non-Client Delivery Severance Payment</t>
  </si>
  <si>
    <t>611103 - Non-Client Delivery Holiday Allowance</t>
  </si>
  <si>
    <t>Total - 611103 - Non-Client Delivery Holiday Allowance</t>
  </si>
  <si>
    <t>611104 - Non-Client Delivery Other employee expenses gross</t>
  </si>
  <si>
    <t>Total - 611104 - Non-Client Delivery Other employee expenses gross</t>
  </si>
  <si>
    <t>611105 - Non-Client Delivery Other employee expenses mobility (net)</t>
  </si>
  <si>
    <t>Total - 611105 - Non-Client Delivery Other employee expenses mobility (net)</t>
  </si>
  <si>
    <t>611106 - Non-Client Delivery Other employee expenses phone (net)</t>
  </si>
  <si>
    <t>Total - 611106 - Non-Client Delivery Other employee expenses phone (net)</t>
  </si>
  <si>
    <t>611107 - Non-Client Delivery Other employee expenses other (net)</t>
  </si>
  <si>
    <t>Total - 611107 - Non-Client Delivery Other employee expenses other (net)</t>
  </si>
  <si>
    <t>611108 - Non-Client Delivery WKR Expenses</t>
  </si>
  <si>
    <t>Total - 611108 - Non-Client Delivery WKR Expenses</t>
  </si>
  <si>
    <t>611109 - Non-Client Delivery Holiday entitlements</t>
  </si>
  <si>
    <t>Total - 611109 - Non-Client Delivery Holiday entitlements</t>
  </si>
  <si>
    <t>611110 - Allstar DSM Payroll</t>
  </si>
  <si>
    <t>Total - 611110 - Allstar DSM Payroll</t>
  </si>
  <si>
    <t>611112 - Non-Client Delivery Severance Tax</t>
  </si>
  <si>
    <t>Total - 611112 - Non-Client Delivery Severance Tax</t>
  </si>
  <si>
    <t>611115 - Non-Client Delivery Social securities - employer part</t>
  </si>
  <si>
    <t>Total - 611115 - Non-Client Delivery Social securities - employer part</t>
  </si>
  <si>
    <t>611116 - Non-Client Delivery Pension premiums</t>
  </si>
  <si>
    <t>Total - 611116 - Non-Client Delivery Pension premiums</t>
  </si>
  <si>
    <t>611120 - All Stars Subsidy</t>
  </si>
  <si>
    <t>Total - 611120 - All Stars Subsidy</t>
  </si>
  <si>
    <t>611130 - Compensation Offset</t>
  </si>
  <si>
    <t>Total - 611130 - Compensation Offset</t>
  </si>
  <si>
    <t>611140 - Non-Client Delivery Staff Consultants</t>
  </si>
  <si>
    <t>Total - 611140 - Non-Client Delivery Staff Consultants</t>
  </si>
  <si>
    <t>611150 - Non-Client Delivery Bonuses</t>
  </si>
  <si>
    <t>Total - 611150 - Non-Client Delivery Bonuses</t>
  </si>
  <si>
    <t>611160 - Non-Client Delivery Relocation Bonuses</t>
  </si>
  <si>
    <t>Total - 611160 - Non-Client Delivery Relocation Bonuses</t>
  </si>
  <si>
    <t>611170 - Acquisition related compensation</t>
  </si>
  <si>
    <t>Total - 611170 - Acquisition related compensation</t>
  </si>
  <si>
    <t>611190 - Non-Client Delivery Employee Cost Allocated to COGS</t>
  </si>
  <si>
    <t>Total - 611190 - Non-Client Delivery Employee Cost Allocated to COGS</t>
  </si>
  <si>
    <t>611195 - Employee Allocation to Compensation Offset</t>
  </si>
  <si>
    <t>Total - 611195 - Employee Allocation to Compensation Offset</t>
  </si>
  <si>
    <t>611200 - Non-Client Delivery Payroll Taxes</t>
  </si>
  <si>
    <t>Total - 611200 - Non-Client Delivery Payroll Taxes</t>
  </si>
  <si>
    <t>611210 - Non-Client Delivery FICA Expense</t>
  </si>
  <si>
    <t>Total - 611210 - Non-Client Delivery FICA Expense</t>
  </si>
  <si>
    <t>611220 - Non-Client Delivery FUTA Expense</t>
  </si>
  <si>
    <t>Total - 611220 - Non-Client Delivery FUTA Expense</t>
  </si>
  <si>
    <t>611230 - Non-Client Delivery SUI/DIS Expense</t>
  </si>
  <si>
    <t>Total - 611230 - Non-Client Delivery SUI/DIS Expense</t>
  </si>
  <si>
    <t>611240 - Non-Client Delivery Payroll - temporary staff</t>
  </si>
  <si>
    <t>Total - 611240 - Non-Client Delivery Payroll - temporary staff</t>
  </si>
  <si>
    <t>611500 - Burden Correction from COGS</t>
  </si>
  <si>
    <t>Total - 611500 - Burden Correction from COGS</t>
  </si>
  <si>
    <t>612100 - Benefits : 401K Employer Match - Non-Client Delivery</t>
  </si>
  <si>
    <t>Total - 612100 - Benefits : 401K Employer Match - Non-Client Delivery</t>
  </si>
  <si>
    <t>612150 - Benefits : Health Insurance - Non-Client Delivery</t>
  </si>
  <si>
    <t>Total - 612150 - Benefits : Health Insurance - Non-Client Delivery</t>
  </si>
  <si>
    <t>612999 - Payroll cost coverage</t>
  </si>
  <si>
    <t>Total - 612999 - Payroll cost coverage</t>
  </si>
  <si>
    <t>613900 - Interco Payroll Recharge/Refund</t>
  </si>
  <si>
    <t>Total - 613900 - Interco Payroll Recharge/Refund</t>
  </si>
  <si>
    <t>Total - 611101 - Payroll Expenses Indirect Cost - Non-Client Delivery</t>
  </si>
  <si>
    <t>611222 - Indirect Cost - Non-Client Delivery Other Expense &amp; Benefits</t>
  </si>
  <si>
    <t>611250 - Client Gift</t>
  </si>
  <si>
    <t>Total - 611250 - Client Gift</t>
  </si>
  <si>
    <t>Total - 611222 - Indirect Cost - Non-Client Delivery Other Expense &amp; Benefits</t>
  </si>
  <si>
    <t>611300 - Enabling Services</t>
  </si>
  <si>
    <t>611302 - Enabling Services Payroll</t>
  </si>
  <si>
    <t>Total - 611302 - Enabling Services Payroll</t>
  </si>
  <si>
    <t>611304 - Enabling Services Severance Tax</t>
  </si>
  <si>
    <t>Total - 611304 - Enabling Services Severance Tax</t>
  </si>
  <si>
    <t>611305 - Enabling Services Severance</t>
  </si>
  <si>
    <t>Total - 611305 - Enabling Services Severance</t>
  </si>
  <si>
    <t>611306 - Enabling Services  Bonuses</t>
  </si>
  <si>
    <t>Total - 611306 - Enabling Services  Bonuses</t>
  </si>
  <si>
    <t>611307 - Enabling Services  Holiday allowance</t>
  </si>
  <si>
    <t>Total - 611307 - Enabling Services  Holiday allowance</t>
  </si>
  <si>
    <t>611308 - Enabling Services Holiday entitlements</t>
  </si>
  <si>
    <t>Total - 611308 - Enabling Services Holiday entitlements</t>
  </si>
  <si>
    <t>611309 - Enabling Services WKR expenses</t>
  </si>
  <si>
    <t>Total - 611309 - Enabling Services WKR expenses</t>
  </si>
  <si>
    <t>611310 - Enabling Services Payroll Taxes</t>
  </si>
  <si>
    <t>Total - 611310 - Enabling Services Payroll Taxes</t>
  </si>
  <si>
    <t>611311 - Enabling Services Other employee expenses mobility (net)</t>
  </si>
  <si>
    <t>Total - 611311 - Enabling Services Other employee expenses mobility (net)</t>
  </si>
  <si>
    <t>611312 - Enabling Services Other employee expenses phone (net)</t>
  </si>
  <si>
    <t>Total - 611312 - Enabling Services Other employee expenses phone (net)</t>
  </si>
  <si>
    <t>611313 - Enabling Services Other employee expenses others (net)</t>
  </si>
  <si>
    <t>Total - 611313 - Enabling Services Other employee expenses others (net)</t>
  </si>
  <si>
    <t>611314 - Enabling Services Other employee expenses gross</t>
  </si>
  <si>
    <t>Total - 611314 - Enabling Services Other employee expenses gross</t>
  </si>
  <si>
    <t>611315 - Enabling Services Social securities</t>
  </si>
  <si>
    <t>Total - 611315 - Enabling Services Social securities</t>
  </si>
  <si>
    <t>611316 - Enabling Services Pension premiums employer</t>
  </si>
  <si>
    <t>Total - 611316 - Enabling Services Pension premiums employer</t>
  </si>
  <si>
    <t>611320 - Enabling Services FICA</t>
  </si>
  <si>
    <t>Total - 611320 - Enabling Services FICA</t>
  </si>
  <si>
    <t>611330 - Enabling Services FUTA</t>
  </si>
  <si>
    <t>Total - 611330 - Enabling Services FUTA</t>
  </si>
  <si>
    <t>611340 - Enabling Services SUI/DIS</t>
  </si>
  <si>
    <t>Total - 611340 - Enabling Services SUI/DIS</t>
  </si>
  <si>
    <t>612200 - Benefits : 401K Employer Match - Enabling Services</t>
  </si>
  <si>
    <t>Total - 612200 - Benefits : 401K Employer Match - Enabling Services</t>
  </si>
  <si>
    <t>612250 - Benefits : Health Insurance - Enabling Services</t>
  </si>
  <si>
    <t>Total - 612250 - Benefits : Health Insurance - Enabling Services</t>
  </si>
  <si>
    <t>613000 - All Stars - G&amp;A</t>
  </si>
  <si>
    <t>Total - 613000 - All Stars - G&amp;A</t>
  </si>
  <si>
    <t>613500 - All Stars - G&amp;A:613500: DSM All Stars</t>
  </si>
  <si>
    <t>Total - 613500 - All Stars - G&amp;A:613500: DSM All Stars</t>
  </si>
  <si>
    <t>614000 - Guaranteed Payments</t>
  </si>
  <si>
    <t>900110 - Guaranteed Pmts-Hennessy</t>
  </si>
  <si>
    <t>Total - 900110 - Guaranteed Pmts-Hennessy</t>
  </si>
  <si>
    <t>900140 - Guaranteed Pmts-Berry</t>
  </si>
  <si>
    <t>Total - 900140 - Guaranteed Pmts-Berry</t>
  </si>
  <si>
    <t>900150 - Guaranteed Pmts-Lovelace</t>
  </si>
  <si>
    <t>Total - 900150 - Guaranteed Pmts-Lovelace</t>
  </si>
  <si>
    <t>Total - 614000 - Guaranteed Payments</t>
  </si>
  <si>
    <t>Total - 611300 - Enabling Services</t>
  </si>
  <si>
    <t>611341 - Enabling Services - Sales</t>
  </si>
  <si>
    <t>611352 - Sales Payroll</t>
  </si>
  <si>
    <t>Total - 611352 - Sales Payroll</t>
  </si>
  <si>
    <t>611354 - Sales Severance Tax</t>
  </si>
  <si>
    <t>Total - 611354 - Sales Severance Tax</t>
  </si>
  <si>
    <t>611355 - Sales Severance</t>
  </si>
  <si>
    <t>Total - 611355 - Sales Severance</t>
  </si>
  <si>
    <t>611356 - Sales Bonuses</t>
  </si>
  <si>
    <t>Total - 611356 - Sales Bonuses</t>
  </si>
  <si>
    <t>611360 - Sales Payroll Taxes</t>
  </si>
  <si>
    <t>Total - 611360 - Sales Payroll Taxes</t>
  </si>
  <si>
    <t>611361 - Sales Social securities - employer part</t>
  </si>
  <si>
    <t>Total - 611361 - Sales Social securities - employer part</t>
  </si>
  <si>
    <t>611362 - Sales Pension premiums</t>
  </si>
  <si>
    <t>Total - 611362 - Sales Pension premiums</t>
  </si>
  <si>
    <t>611370 - Sales FICA</t>
  </si>
  <si>
    <t>Total - 611370 - Sales FICA</t>
  </si>
  <si>
    <t>611380 - Sales FUTA</t>
  </si>
  <si>
    <t>Total - 611380 - Sales FUTA</t>
  </si>
  <si>
    <t>611390 - Sales SUI/DIS</t>
  </si>
  <si>
    <t>Total - 611390 - Sales SUI/DIS</t>
  </si>
  <si>
    <t>611391 - Sales Holiday allowance</t>
  </si>
  <si>
    <t>Total - 611391 - Sales Holiday allowance</t>
  </si>
  <si>
    <t>611392 - Sales Holiday entitlements</t>
  </si>
  <si>
    <t>Total - 611392 - Sales Holiday entitlements</t>
  </si>
  <si>
    <t>611393 - Sales WKR expenses</t>
  </si>
  <si>
    <t>Total - 611393 - Sales WKR expenses</t>
  </si>
  <si>
    <t>611394 - Sales Other employee expenses mobility (net)</t>
  </si>
  <si>
    <t>Total - 611394 - Sales Other employee expenses mobility (net)</t>
  </si>
  <si>
    <t>611395 - Sales Other employee expenses phone (net)</t>
  </si>
  <si>
    <t>Total - 611395 - Sales Other employee expenses phone (net)</t>
  </si>
  <si>
    <t>611396 - Sales Other employee expenses others (net)</t>
  </si>
  <si>
    <t>Total - 611396 - Sales Other employee expenses others (net)</t>
  </si>
  <si>
    <t>611397 - Sales Other employee expenses gross</t>
  </si>
  <si>
    <t>Total - 611397 - Sales Other employee expenses gross</t>
  </si>
  <si>
    <t>612300 - Benefits : 401K Employer Match - Sales</t>
  </si>
  <si>
    <t>Total - 612300 - Benefits : 401K Employer Match - Sales</t>
  </si>
  <si>
    <t>612350 - Benefits : Health Insurance - Sales</t>
  </si>
  <si>
    <t>Total - 612350 - Benefits : Health Insurance - Sales</t>
  </si>
  <si>
    <t>Total - 611341 - Enabling Services - Sales</t>
  </si>
  <si>
    <t>611401 - Client Partner</t>
  </si>
  <si>
    <t>611402 - Client Partner Payroll</t>
  </si>
  <si>
    <t>Total - 611402 - Client Partner Payroll</t>
  </si>
  <si>
    <t>611404 - Client Partner Severance Tax</t>
  </si>
  <si>
    <t>Total - 611404 - Client Partner Severance Tax</t>
  </si>
  <si>
    <t>611405 - Client Partner Severance</t>
  </si>
  <si>
    <t>Total - 611405 - Client Partner Severance</t>
  </si>
  <si>
    <t>611406 - Client Partner Bonuses</t>
  </si>
  <si>
    <t>Total - 611406 - Client Partner Bonuses</t>
  </si>
  <si>
    <t>611407 - Client Partner Holiday allowance</t>
  </si>
  <si>
    <t>Total - 611407 - Client Partner Holiday allowance</t>
  </si>
  <si>
    <t>611408 - Client Partner Holiday entitlements</t>
  </si>
  <si>
    <t>Total - 611408 - Client Partner Holiday entitlements</t>
  </si>
  <si>
    <t>611409 - Client Partner WKR expenses</t>
  </si>
  <si>
    <t>Total - 611409 - Client Partner WKR expenses</t>
  </si>
  <si>
    <t>611410 - Client Partner Payroll Taxes</t>
  </si>
  <si>
    <t>Total - 611410 - Client Partner Payroll Taxes</t>
  </si>
  <si>
    <t>611411 - Client Partner Other employee expenses mobility (net)</t>
  </si>
  <si>
    <t>Total - 611411 - Client Partner Other employee expenses mobility (net)</t>
  </si>
  <si>
    <t>611412 - Client Partner Other employee expenses phone (net)</t>
  </si>
  <si>
    <t>Total - 611412 - Client Partner Other employee expenses phone (net)</t>
  </si>
  <si>
    <t>611413 - Client Partner Other employee expenses others (net)</t>
  </si>
  <si>
    <t>Total - 611413 - Client Partner Other employee expenses others (net)</t>
  </si>
  <si>
    <t>611414 - Client partner Other employee expenses gross</t>
  </si>
  <si>
    <t>Total - 611414 - Client partner Other employee expenses gross</t>
  </si>
  <si>
    <t>611420 - Client Partner FICA</t>
  </si>
  <si>
    <t>Total - 611420 - Client Partner FICA</t>
  </si>
  <si>
    <t>611430 - Client Partner FUTA</t>
  </si>
  <si>
    <t>Total - 611430 - Client Partner FUTA</t>
  </si>
  <si>
    <t>611440 - Client Partner SUI/DIS</t>
  </si>
  <si>
    <t>Total - 611440 - Client Partner SUI/DIS</t>
  </si>
  <si>
    <t>Total - 611401 - Client Partner</t>
  </si>
  <si>
    <t>612000 - Payroll Expense : Stock Compensation Expense</t>
  </si>
  <si>
    <t>Total - 612000 - Payroll Expense : Stock Compensation Expense</t>
  </si>
  <si>
    <t>612700 - Benefits</t>
  </si>
  <si>
    <t>612701 - Social insurance premiums - employer</t>
  </si>
  <si>
    <t>Total - 612701 - Social insurance premiums - employer</t>
  </si>
  <si>
    <t>612790 - DNU Health Insurance</t>
  </si>
  <si>
    <t>Total - 612790 - DNU Health Insurance</t>
  </si>
  <si>
    <t>612795 - DNU 401K Employer Match</t>
  </si>
  <si>
    <t>Total - 612795 - DNU 401K Employer Match</t>
  </si>
  <si>
    <t>Total - 612700 - Benefits</t>
  </si>
  <si>
    <t>Total - 611000 - Payroll Expenses</t>
  </si>
  <si>
    <t>611299 - Compensation Offset from Indirect COGS</t>
  </si>
  <si>
    <t>Total - 611299 - Compensation Offset from Indirect COGS</t>
  </si>
  <si>
    <t>612160 - Staff Welfare Expenses</t>
  </si>
  <si>
    <t>Total - 612160 - Staff Welfare Expenses</t>
  </si>
  <si>
    <t>615000 - Payroll Expense: Managing Owners</t>
  </si>
  <si>
    <t>615100 - Salary Expense</t>
  </si>
  <si>
    <t>Total - 615100 - Salary Expense</t>
  </si>
  <si>
    <t>615200 - FICA Expense</t>
  </si>
  <si>
    <t>Total - 615200 - FICA Expense</t>
  </si>
  <si>
    <t>615210 - FUTA Expense</t>
  </si>
  <si>
    <t>Total - 615210 - FUTA Expense</t>
  </si>
  <si>
    <t>615220 - SUI/DIS Expense</t>
  </si>
  <si>
    <t>Total - 615220 - SUI/DIS Expense</t>
  </si>
  <si>
    <t>615400 - Incentive compensation</t>
  </si>
  <si>
    <t>Total - 615400 - Incentive compensation</t>
  </si>
  <si>
    <t>615500 - Bonuses - Managing Owners</t>
  </si>
  <si>
    <t>Total - 615500 - Bonuses - Managing Owners</t>
  </si>
  <si>
    <t>615900 - Medical Insurance</t>
  </si>
  <si>
    <t>Total - 615900 - Medical Insurance</t>
  </si>
  <si>
    <t>Total - 615000 - Payroll Expense: Managing Owners</t>
  </si>
  <si>
    <t>645240 - T&amp;E</t>
  </si>
  <si>
    <t>581000 - Reimbursed Expenses</t>
  </si>
  <si>
    <t>Total - 581000 - Reimbursed Expenses</t>
  </si>
  <si>
    <t>645400 - T&amp;E - Travel Expenses</t>
  </si>
  <si>
    <t>645410 - Entertainment</t>
  </si>
  <si>
    <t>Total - 645410 - Entertainment</t>
  </si>
  <si>
    <t>645420 - Meals</t>
  </si>
  <si>
    <t>Total - 645420 - Meals</t>
  </si>
  <si>
    <t>645600 - Telephone</t>
  </si>
  <si>
    <t>Total - 645600 - Telephone</t>
  </si>
  <si>
    <t>645710 - Employee Mileage</t>
  </si>
  <si>
    <t>Total - 645710 - Employee Mileage</t>
  </si>
  <si>
    <t>645720 - Gasoline</t>
  </si>
  <si>
    <t>Total - 645720 - Gasoline</t>
  </si>
  <si>
    <t>645730 - Hotel</t>
  </si>
  <si>
    <t>Total - 645730 - Hotel</t>
  </si>
  <si>
    <t>645740 - Parking Fees</t>
  </si>
  <si>
    <t>Total - 645740 - Parking Fees</t>
  </si>
  <si>
    <t>645765 - Transportation Cost</t>
  </si>
  <si>
    <t>Total - 645765 - Transportation Cost</t>
  </si>
  <si>
    <t>645790 - Relocation Expenses</t>
  </si>
  <si>
    <t>Total - 645790 - Relocation Expenses</t>
  </si>
  <si>
    <t>645960 - Travel - Other Miscellaneous</t>
  </si>
  <si>
    <t>Total - 645960 - Travel - Other Miscellaneous</t>
  </si>
  <si>
    <t>Total - 645400 - T&amp;E - Travel Expenses</t>
  </si>
  <si>
    <t>645700 - DNU-Travel</t>
  </si>
  <si>
    <t>645750 - Tolls</t>
  </si>
  <si>
    <t>Total - 645750 - Tolls</t>
  </si>
  <si>
    <t>645780 - DNU-Travel - Air/Train</t>
  </si>
  <si>
    <t>Total - 645780 - DNU-Travel - Air/Train</t>
  </si>
  <si>
    <t>645800 - Data Science Expenses</t>
  </si>
  <si>
    <t>Total - 645800 - Data Science Expenses</t>
  </si>
  <si>
    <t>645810 - Data Science Expense</t>
  </si>
  <si>
    <t>Total - 645810 - Data Science Expense</t>
  </si>
  <si>
    <t>Total - 645700 - DNU-Travel</t>
  </si>
  <si>
    <t>645705 - Automobile Expense</t>
  </si>
  <si>
    <t>Total - 645705 - Automobile Expense</t>
  </si>
  <si>
    <t>645760 - Transportation</t>
  </si>
  <si>
    <t>Total - 645760 - Transportation</t>
  </si>
  <si>
    <t>Total - 645240 - T&amp;E</t>
  </si>
  <si>
    <t>650000 - General &amp; Administrative</t>
  </si>
  <si>
    <t>650100 - Bad Debt Expense</t>
  </si>
  <si>
    <t>Total - 650100 - Bad Debt Expense</t>
  </si>
  <si>
    <t>650200 - Employee Gift</t>
  </si>
  <si>
    <t>Total - 650200 - Employee Gift</t>
  </si>
  <si>
    <t>650250 - Conference Fee</t>
  </si>
  <si>
    <t>Total - 650250 - Conference Fee</t>
  </si>
  <si>
    <t>650300 - Dues and Subscriptions</t>
  </si>
  <si>
    <t>Total - 650300 - Dues and Subscriptions</t>
  </si>
  <si>
    <t>651000 - Bank Costs</t>
  </si>
  <si>
    <t>Total - 651000 - Bank Costs</t>
  </si>
  <si>
    <t>651100 - Bank and Credit Card Service Charges</t>
  </si>
  <si>
    <t>Total - 651100 - Bank and Credit Card Service Charges</t>
  </si>
  <si>
    <t>652000 - Charitable Contributions</t>
  </si>
  <si>
    <t>Total - 652000 - Charitable Contributions</t>
  </si>
  <si>
    <t>653000 - Communications &amp; Utilities</t>
  </si>
  <si>
    <t>653100 - Efax</t>
  </si>
  <si>
    <t>Total - 653100 - Efax</t>
  </si>
  <si>
    <t>653200 - Hosting/Web Site Mtce</t>
  </si>
  <si>
    <t>Total - 653200 - Hosting/Web Site Mtce</t>
  </si>
  <si>
    <t>Total - 653000 - Communications &amp; Utilities</t>
  </si>
  <si>
    <t>653400 - Telephone/eFax</t>
  </si>
  <si>
    <t>Total - 653400 - Telephone/eFax</t>
  </si>
  <si>
    <t>654000 - General Business Expenses</t>
  </si>
  <si>
    <t>654030 - Certification Fee</t>
  </si>
  <si>
    <t>Total - 654030 - Certification Fee</t>
  </si>
  <si>
    <t>654031 - Lease contracts (employees)</t>
  </si>
  <si>
    <t>Total - 654031 - Lease contracts (employees)</t>
  </si>
  <si>
    <t>654050 - Gratuities</t>
  </si>
  <si>
    <t>Total - 654050 - Gratuities</t>
  </si>
  <si>
    <t>654060 - Licenses and Permits</t>
  </si>
  <si>
    <t>Total - 654060 - Licenses and Permits</t>
  </si>
  <si>
    <t>654100 - Processing Fee</t>
  </si>
  <si>
    <t>Total - 654100 - Processing Fee</t>
  </si>
  <si>
    <t>654110 - Professional Development</t>
  </si>
  <si>
    <t>Total - 654110 - Professional Development</t>
  </si>
  <si>
    <t>654120 - Trademark Application</t>
  </si>
  <si>
    <t>Total - 654120 - Trademark Application</t>
  </si>
  <si>
    <t>Total - 654000 - General Business Expenses</t>
  </si>
  <si>
    <t>655000 - Insurance</t>
  </si>
  <si>
    <t>655100 - Business Liability</t>
  </si>
  <si>
    <t>Total - 655100 - Business Liability</t>
  </si>
  <si>
    <t>655110 - Other insurances</t>
  </si>
  <si>
    <t>Total - 655110 - Other insurances</t>
  </si>
  <si>
    <t>655150 - Cyber Insurance</t>
  </si>
  <si>
    <t>Total - 655150 - Cyber Insurance</t>
  </si>
  <si>
    <t>655200 - Employment Practices</t>
  </si>
  <si>
    <t>Total - 655200 - Employment Practices</t>
  </si>
  <si>
    <t>655250 - Health Insurance (suspense)</t>
  </si>
  <si>
    <t>Total - 655250 - Health Insurance (suspense)</t>
  </si>
  <si>
    <t>655300 - Life Insurance</t>
  </si>
  <si>
    <t>Total - 655300 - Life Insurance</t>
  </si>
  <si>
    <t>655350 - State Disability</t>
  </si>
  <si>
    <t>Total - 655350 - State Disability</t>
  </si>
  <si>
    <t>655450 - Workers Comp Policy</t>
  </si>
  <si>
    <t>Total - 655450 - Workers Comp Policy</t>
  </si>
  <si>
    <t>Total - 655000 - Insurance</t>
  </si>
  <si>
    <t>656000 - IT Costs</t>
  </si>
  <si>
    <t>645900 - Computer Software</t>
  </si>
  <si>
    <t>Total - 645900 - Computer Software</t>
  </si>
  <si>
    <t>645920 - DNU Liftchart/Alteryx</t>
  </si>
  <si>
    <t>Total - 645920 - DNU Liftchart/Alteryx</t>
  </si>
  <si>
    <t>656050 - Adobe Systems</t>
  </si>
  <si>
    <t>Total - 656050 - Adobe Systems</t>
  </si>
  <si>
    <t>656100 - Ariba Supplier Solutions</t>
  </si>
  <si>
    <t>Total - 656100 - Ariba Supplier Solutions</t>
  </si>
  <si>
    <t>656150 - Brightmove</t>
  </si>
  <si>
    <t>Total - 656150 - Brightmove</t>
  </si>
  <si>
    <t>656250 - Computer Hardware</t>
  </si>
  <si>
    <t>Total - 656250 - Computer Hardware</t>
  </si>
  <si>
    <t>656350 - Cloud Hosting</t>
  </si>
  <si>
    <t>Total - 656350 - Cloud Hosting</t>
  </si>
  <si>
    <t>656500 - Dropbox</t>
  </si>
  <si>
    <t>Total - 656500 - Dropbox</t>
  </si>
  <si>
    <t>656550 - IT Consulting and Outsourcing</t>
  </si>
  <si>
    <t>Total - 656550 - IT Consulting and Outsourcing</t>
  </si>
  <si>
    <t>656700 - Microsoft</t>
  </si>
  <si>
    <t>Total - 656700 - Microsoft</t>
  </si>
  <si>
    <t>656900 - IT Costs - Other</t>
  </si>
  <si>
    <t>Total - 656900 - IT Costs - Other</t>
  </si>
  <si>
    <t>Total - 656000 - IT Costs</t>
  </si>
  <si>
    <t>659000 - Office Supplies</t>
  </si>
  <si>
    <t>659100 - Postage and Delivery</t>
  </si>
  <si>
    <t>Total - 659100 - Postage and Delivery</t>
  </si>
  <si>
    <t>659150 - Printing and Reproduction</t>
  </si>
  <si>
    <t>Total - 659150 - Printing and Reproduction</t>
  </si>
  <si>
    <t>659200 - Office Supplies-Other</t>
  </si>
  <si>
    <t>Total - 659200 - Office Supplies-Other</t>
  </si>
  <si>
    <t>Total - 659000 - Office Supplies</t>
  </si>
  <si>
    <t>665000 - Professional Fees</t>
  </si>
  <si>
    <t>665050 - Accounting</t>
  </si>
  <si>
    <t>Total - 665050 - Accounting</t>
  </si>
  <si>
    <t>665070 - Legal Fees</t>
  </si>
  <si>
    <t>Total - 665070 - Legal Fees</t>
  </si>
  <si>
    <t>665080 - DNU Outside Services</t>
  </si>
  <si>
    <t>Total - 665080 - DNU Outside Services</t>
  </si>
  <si>
    <t>665090 - Professional Fees -other</t>
  </si>
  <si>
    <t>Total - 665090 - Professional Fees -other</t>
  </si>
  <si>
    <t>Total - 665000 - Professional Fees</t>
  </si>
  <si>
    <t>667000 - Rent</t>
  </si>
  <si>
    <t>Total - 667000 - Rent</t>
  </si>
  <si>
    <t>Total - 650000 - General &amp; Administrative</t>
  </si>
  <si>
    <t>651150 - DNU Annual Credit Card Fees</t>
  </si>
  <si>
    <t>Total - 651150 - DNU Annual Credit Card Fees</t>
  </si>
  <si>
    <t>657000 - Marketing and Advertising</t>
  </si>
  <si>
    <t>657050 - Advertising</t>
  </si>
  <si>
    <t>Total - 657050 - Advertising</t>
  </si>
  <si>
    <t>657150 - Branded Materials</t>
  </si>
  <si>
    <t>Total - 657150 - Branded Materials</t>
  </si>
  <si>
    <t>657250 - Client Gift</t>
  </si>
  <si>
    <t>Total - 657250 - Client Gift</t>
  </si>
  <si>
    <t>657275 - Employee Gift</t>
  </si>
  <si>
    <t>Total - 657275 - Employee Gift</t>
  </si>
  <si>
    <t>657300 - Conference Fee</t>
  </si>
  <si>
    <t>Total - 657300 - Conference Fee</t>
  </si>
  <si>
    <t>657350 - DNU Dues and Subscriptions</t>
  </si>
  <si>
    <t>Total - 657350 - DNU Dues and Subscriptions</t>
  </si>
  <si>
    <t>657400 - Marketing Services</t>
  </si>
  <si>
    <t>Total - 657400 - Marketing Services</t>
  </si>
  <si>
    <t>657430 - Video Content</t>
  </si>
  <si>
    <t>Total - 657430 - Video Content</t>
  </si>
  <si>
    <t>657460 - Publications</t>
  </si>
  <si>
    <t>Total - 657460 - Publications</t>
  </si>
  <si>
    <t>657490 - Promotions</t>
  </si>
  <si>
    <t>Total - 657490 - Promotions</t>
  </si>
  <si>
    <t>Total - 657000 - Marketing and Advertising</t>
  </si>
  <si>
    <t>666000 - Recruiting</t>
  </si>
  <si>
    <t>666050 - Background check</t>
  </si>
  <si>
    <t>Total - 666050 - Background check</t>
  </si>
  <si>
    <t>666150 - Agency Placement Fees</t>
  </si>
  <si>
    <t>Total - 666150 - Agency Placement Fees</t>
  </si>
  <si>
    <t>666200 - Career Builder</t>
  </si>
  <si>
    <t>Total - 666200 - Career Builder</t>
  </si>
  <si>
    <t>666250 - Recruiting Tech</t>
  </si>
  <si>
    <t>Total - 666250 - Recruiting Tech</t>
  </si>
  <si>
    <t>666300 - DNU-Indeed</t>
  </si>
  <si>
    <t>Total - 666300 - DNU-Indeed</t>
  </si>
  <si>
    <t>666350 - Linked In</t>
  </si>
  <si>
    <t>Total - 666350 - Linked In</t>
  </si>
  <si>
    <t>666400 - Spark Hire</t>
  </si>
  <si>
    <t>Total - 666400 - Spark Hire</t>
  </si>
  <si>
    <t>666450 - Sally Stavola</t>
  </si>
  <si>
    <t>Total - 666450 - Sally Stavola</t>
  </si>
  <si>
    <t>666950 - Recruiting Fees - Other</t>
  </si>
  <si>
    <t>Total - 666950 - Recruiting Fees - Other</t>
  </si>
  <si>
    <t>Total - 666000 - Recruiting</t>
  </si>
  <si>
    <t>690000 - Client Leadership Expense Allocation</t>
  </si>
  <si>
    <t>Total - 690000 - Client Leadership Expense Allocation</t>
  </si>
  <si>
    <t>PST Expenses AB</t>
  </si>
  <si>
    <t>Total - PST Expenses AB</t>
  </si>
  <si>
    <t>Total - Expense</t>
  </si>
  <si>
    <t>Net Ordinary Income</t>
  </si>
  <si>
    <t>Other Income and Expenses</t>
  </si>
  <si>
    <t>Other Income</t>
  </si>
  <si>
    <t>711000 - Interest Income</t>
  </si>
  <si>
    <t>734500 - Interest Income - Member Loan</t>
  </si>
  <si>
    <t>Total - 734500 - Interest Income - Member Loan</t>
  </si>
  <si>
    <t>764400 - Interest Income Member Loan</t>
  </si>
  <si>
    <t>Total - 764400 - Interest Income Member Loan</t>
  </si>
  <si>
    <t>Total - 711000 - Interest Income</t>
  </si>
  <si>
    <t>713000 - SBA Loans Forgiven</t>
  </si>
  <si>
    <t>Total - 713000 - SBA Loans Forgiven</t>
  </si>
  <si>
    <t>721000 - Other Income</t>
  </si>
  <si>
    <t>Total - 721000 - Other Income</t>
  </si>
  <si>
    <t>722000 - Late Fee Income</t>
  </si>
  <si>
    <t>Total - 722000 - Late Fee Income</t>
  </si>
  <si>
    <t>Total - Other Income</t>
  </si>
  <si>
    <t>Other Expense</t>
  </si>
  <si>
    <t>350000 - Unrealized Gain/Loss</t>
  </si>
  <si>
    <t>Total - 350000 - Unrealized Gain/Loss</t>
  </si>
  <si>
    <t>651300 - Interest Expense - Term</t>
  </si>
  <si>
    <t>Total - 651300 - Interest Expense - Term</t>
  </si>
  <si>
    <t>724000 - Interest Expense</t>
  </si>
  <si>
    <t>Total - 724000 - Interest Expense</t>
  </si>
  <si>
    <t>725000 - Realized Gain/Loss</t>
  </si>
  <si>
    <t>Total - 725000 - Realized Gain/Loss</t>
  </si>
  <si>
    <t>725100 - Realized Gain/Loss Manual Journal</t>
  </si>
  <si>
    <t>Total - 725100 - Realized Gain/Loss Manual Journal</t>
  </si>
  <si>
    <t>730000 - MVA on interest rate swap</t>
  </si>
  <si>
    <t>Total - 730000 - MVA on interest rate swap</t>
  </si>
  <si>
    <t>810000 - Amortization &amp; Depreciation</t>
  </si>
  <si>
    <t>811000 - Amortization Expense</t>
  </si>
  <si>
    <t>Total - 811000 - Amortization Expense</t>
  </si>
  <si>
    <t>831100 - Depreciation Expense</t>
  </si>
  <si>
    <t>Total - 831100 - Depreciation Expense</t>
  </si>
  <si>
    <t>Total - 810000 - Amortization &amp; Depreciation</t>
  </si>
  <si>
    <t>833000 - Equity Process Costs</t>
  </si>
  <si>
    <t>Total - 833000 - Equity Process Costs</t>
  </si>
  <si>
    <t>835000 - Acquisition Costs</t>
  </si>
  <si>
    <t>Total - 835000 - Acquisition Costs</t>
  </si>
  <si>
    <t>835500 - Investment Transaction Costs</t>
  </si>
  <si>
    <t>Total - 835500 - Investment Transaction Costs</t>
  </si>
  <si>
    <t>845500 - Stock Options Expense</t>
  </si>
  <si>
    <t>Total - 845500 - Stock Options Expense</t>
  </si>
  <si>
    <t>851100 - Taxes</t>
  </si>
  <si>
    <t>851150 - Federal Taxes</t>
  </si>
  <si>
    <t>Total - 851150 - Federal Taxes</t>
  </si>
  <si>
    <t>851200 - State</t>
  </si>
  <si>
    <t>810300 - NY State Taxes WG</t>
  </si>
  <si>
    <t>Total - 810300 - NY State Taxes WG</t>
  </si>
  <si>
    <t>851220 - NJ Tax</t>
  </si>
  <si>
    <t>Total - 851220 - NJ Tax</t>
  </si>
  <si>
    <t>851225 - NY State Taxes</t>
  </si>
  <si>
    <t>Total - 851225 - NY State Taxes</t>
  </si>
  <si>
    <t>851230 - NYC Unincorporated Business Tax</t>
  </si>
  <si>
    <t>Total - 851230 - NYC Unincorporated Business Tax</t>
  </si>
  <si>
    <t>851240 - MD State Taxes</t>
  </si>
  <si>
    <t>Total - 851240 - MD State Taxes</t>
  </si>
  <si>
    <t>851245 - CA Taxes</t>
  </si>
  <si>
    <t>Total - 851245 - CA Taxes</t>
  </si>
  <si>
    <t>851250 - State Taxes - Other</t>
  </si>
  <si>
    <t>Total - 851250 - State Taxes - Other</t>
  </si>
  <si>
    <t>Total - 851200 - State</t>
  </si>
  <si>
    <t>Total - 851100 - Taxes</t>
  </si>
  <si>
    <t>851160 - Taxes - Uruguay</t>
  </si>
  <si>
    <t>Total - 851160 - Taxes - Uruguay</t>
  </si>
  <si>
    <t>900100 - Guaranteed Payments</t>
  </si>
  <si>
    <t>Total - 900100 - Guaranteed Payments</t>
  </si>
  <si>
    <t>910000 - Intercompany</t>
  </si>
  <si>
    <t>910300 - Intercompany - All Entities Interco Interest Income/Expenses</t>
  </si>
  <si>
    <t>Total - 910300 - Intercompany - All Entities Interco Interest Income/Expenses</t>
  </si>
  <si>
    <t>910999 - Intercompany - Intercompany - Clearing</t>
  </si>
  <si>
    <t>Total - 910999 - Intercompany - Intercompany - Clearing</t>
  </si>
  <si>
    <t>Total - 910000 - Intercompany</t>
  </si>
  <si>
    <t>Rounding Gain/Loss</t>
  </si>
  <si>
    <t>Total - Rounding Gain/Loss</t>
  </si>
  <si>
    <t>Realized Gain/Loss (System)</t>
  </si>
  <si>
    <t>Total - Realized Gain/Loss (System)</t>
  </si>
  <si>
    <t>Total - Other Expense</t>
  </si>
  <si>
    <t>Net Other Income</t>
  </si>
  <si>
    <t>Net Income</t>
  </si>
  <si>
    <t>Netsuite Client Name</t>
  </si>
  <si>
    <t>Forecast Client Name</t>
  </si>
  <si>
    <t>Client Name</t>
  </si>
  <si>
    <t>ICC Project</t>
  </si>
  <si>
    <t>233 Acorns</t>
  </si>
  <si>
    <t>Acorns</t>
  </si>
  <si>
    <t>168 Adtalem (Walden)</t>
  </si>
  <si>
    <t>540 Adtalem (Walden)</t>
  </si>
  <si>
    <t>504 Egen Solutions LLC</t>
  </si>
  <si>
    <t>294 ALDI Business Services B.V.</t>
  </si>
  <si>
    <t>330 American Chemical Society</t>
  </si>
  <si>
    <t>654 ICC in Engagement Factory UK Represents Represents Blend360</t>
  </si>
  <si>
    <t>176 Amperity</t>
  </si>
  <si>
    <t>1126 ICC in Engagement Factory UK Represents Represents Blend360</t>
  </si>
  <si>
    <t>386 ICC in Engagement Factory UK Represents Represents Blend360</t>
  </si>
  <si>
    <t>ICC 1320 The Blackstone Group : Blackstone - DS Retainer 2024 H2 Renewal</t>
  </si>
  <si>
    <t>254 Analytic Marketing</t>
  </si>
  <si>
    <t>296 Arrow Electronics Inc and Subsidiaries</t>
  </si>
  <si>
    <t>297 Atnahs Pharma UK Limited</t>
  </si>
  <si>
    <t>ICC 890 CVS Health : Analytics NBA Pega POC</t>
  </si>
  <si>
    <t>ICC 124 Fresh Direct : 2022 Time - FreshDirect</t>
  </si>
  <si>
    <t>299 Axa Investment Managers SA</t>
  </si>
  <si>
    <t>329 Belmond Management Limited</t>
  </si>
  <si>
    <t>286 Bonnier News AB</t>
  </si>
  <si>
    <t>ICC 1221 Multi-Color Corporation (MCC) : CD&amp;R - MCC - MDM Discovery &amp; Data Strategy Audit</t>
  </si>
  <si>
    <t>1151 ICC in Forth Point Represents FutureproofAI</t>
  </si>
  <si>
    <t>1091 ICC in Forth Point Represents FutureproofAI</t>
  </si>
  <si>
    <t>1020 ICC in Forth Point Represents FutureproofAI</t>
  </si>
  <si>
    <t>782 ICC India representing FPAI</t>
  </si>
  <si>
    <t>440 ICC in Forth Point Represents FutureproofAI</t>
  </si>
  <si>
    <t>221 BullFrog AI</t>
  </si>
  <si>
    <t>ICC 1048 Dish : 1: Dish - Integrated Data + Martech solution</t>
  </si>
  <si>
    <t>363 Capital One</t>
  </si>
  <si>
    <t>492 The William Carter Company</t>
  </si>
  <si>
    <t>1183 The William Carter Company</t>
  </si>
  <si>
    <t>175 Chewy</t>
  </si>
  <si>
    <t>475 Circana (UK) Ltd</t>
  </si>
  <si>
    <t>ICC 540 Adtalem (Walden) : Business Development - Existing</t>
  </si>
  <si>
    <t>443 Clayton, Dubilier &amp; Rice</t>
  </si>
  <si>
    <t>476 Clayton, Dubilier &amp; Rice LLC</t>
  </si>
  <si>
    <t>174 Comcast Corporation</t>
  </si>
  <si>
    <t>895 Comcast Corporation</t>
  </si>
  <si>
    <t>451 Cornerstone Building Brands</t>
  </si>
  <si>
    <t>1040 CVS Health</t>
  </si>
  <si>
    <t>1178 CVS Health</t>
  </si>
  <si>
    <t>867 CVS Health</t>
  </si>
  <si>
    <t>1245 CVS Health</t>
  </si>
  <si>
    <t>890 CVS Health</t>
  </si>
  <si>
    <t>1203 CVS Health</t>
  </si>
  <si>
    <t>1204 CVS Health</t>
  </si>
  <si>
    <t>1350 CVS Health</t>
  </si>
  <si>
    <t>340 CZ Verzekeringen</t>
  </si>
  <si>
    <t>353 De Lage Landen International B.V</t>
  </si>
  <si>
    <t>374 Dish</t>
  </si>
  <si>
    <t>1268 Dish</t>
  </si>
  <si>
    <t>1048 Dish</t>
  </si>
  <si>
    <t>161 DMW Direct</t>
  </si>
  <si>
    <t>Doc Martens</t>
  </si>
  <si>
    <t>521 EE Ltd</t>
  </si>
  <si>
    <t>343 Experian Bulgaria EAD</t>
  </si>
  <si>
    <t>Experian Bulgaria EAD</t>
  </si>
  <si>
    <t>500 ExploreLearning</t>
  </si>
  <si>
    <t>490 FEDERACIÓ FARMACÈUTICA, S.C.C.L</t>
  </si>
  <si>
    <t>417 Franklin Templeton</t>
  </si>
  <si>
    <t>1222 Franklin Templeton</t>
  </si>
  <si>
    <t>834 Franklin Templeton</t>
  </si>
  <si>
    <t>1312 Franklin Templeton</t>
  </si>
  <si>
    <t>1364 ICC in Forth Point Represents Blend360</t>
  </si>
  <si>
    <t>5 Fresh Direct</t>
  </si>
  <si>
    <t>124 Fresh Direct</t>
  </si>
  <si>
    <t>460 Globalization Partners Inc.</t>
  </si>
  <si>
    <t>162 GlobalVetLink</t>
  </si>
  <si>
    <t>392 GNT Group B.V.</t>
  </si>
  <si>
    <t>1244 GoodRx</t>
  </si>
  <si>
    <t>156 Grammarly</t>
  </si>
  <si>
    <t>Grammarly</t>
  </si>
  <si>
    <t>348 Gulp Consulting Services GmbH/Henkel AG &amp; Co KGaA</t>
  </si>
  <si>
    <t>411 H. Lundbeck A/S</t>
  </si>
  <si>
    <t>379 Henkel AG &amp; Co. KGaA</t>
  </si>
  <si>
    <t>164 HGV</t>
  </si>
  <si>
    <t>368 HubSpot Ireland Ltd</t>
  </si>
  <si>
    <t>382 Hyatt</t>
  </si>
  <si>
    <t>1202 Hyatt</t>
  </si>
  <si>
    <t>1294 Hyatt</t>
  </si>
  <si>
    <t>489 IAC/InterActiveCorp</t>
  </si>
  <si>
    <t>402 ICC in Forth Point Represents Blend360</t>
  </si>
  <si>
    <t>in Forth Point Represents Blend360</t>
  </si>
  <si>
    <t>462 Indigo Ag Inc.</t>
  </si>
  <si>
    <t>434 Ineos FPS Ltd</t>
  </si>
  <si>
    <t>481 Inizio Healthcare Limited</t>
  </si>
  <si>
    <t>513 Innova Solutions</t>
  </si>
  <si>
    <t>345 INSEAD</t>
  </si>
  <si>
    <t>6 Inspire</t>
  </si>
  <si>
    <t>Inspire</t>
  </si>
  <si>
    <t>428 Intent HQ</t>
  </si>
  <si>
    <t>Intent HQ</t>
  </si>
  <si>
    <t>Internal</t>
  </si>
  <si>
    <t>484 JD Group</t>
  </si>
  <si>
    <t>JD Group</t>
  </si>
  <si>
    <t>333 Just Retirement Services Ltd</t>
  </si>
  <si>
    <t>1077 Know Your Cross</t>
  </si>
  <si>
    <t>450 Know Your Cross</t>
  </si>
  <si>
    <t>178 KSM</t>
  </si>
  <si>
    <t>346 KYOCERA Document Solutions Europe B.V.</t>
  </si>
  <si>
    <t>1019 ICC in Forth Point Represents Blend360</t>
  </si>
  <si>
    <t>401 Legrand Cablofil Inc</t>
  </si>
  <si>
    <t>514 Lifetime Fitness</t>
  </si>
  <si>
    <t>463 OneLook Inc. D/B/A Lily AI</t>
  </si>
  <si>
    <t>292 LINK Mobility AB</t>
  </si>
  <si>
    <t>LINK Mobility AB</t>
  </si>
  <si>
    <t>495 Link Mobility Group AS</t>
  </si>
  <si>
    <t>169 LinkedIn Corporation</t>
  </si>
  <si>
    <t>806 LinkedIn Corporation</t>
  </si>
  <si>
    <t>287 LOfavörFagforb</t>
  </si>
  <si>
    <t>493 Louwman ID&amp;D B.V.</t>
  </si>
  <si>
    <t>Louwman ID&amp;D B.V.</t>
  </si>
  <si>
    <t>506 Loveelectric</t>
  </si>
  <si>
    <t>482 Madhive</t>
  </si>
  <si>
    <t>3 Marriott</t>
  </si>
  <si>
    <t>412 MasterCard</t>
  </si>
  <si>
    <t>461 Session M Inc.</t>
  </si>
  <si>
    <t>226 Maurices</t>
  </si>
  <si>
    <t>399 Mazars N.V.</t>
  </si>
  <si>
    <t>389 MillerKnoll</t>
  </si>
  <si>
    <t>498 Motorola Solutions, Inc.</t>
  </si>
  <si>
    <t>499 Multi-Color Corporation (MCC)</t>
  </si>
  <si>
    <t>1221 Multi-Color Corporation (MCC)</t>
  </si>
  <si>
    <t>334 Nana Wall Systems, Inc</t>
  </si>
  <si>
    <t>280 NBCU</t>
  </si>
  <si>
    <t>880 NBCU</t>
  </si>
  <si>
    <t>1333 NBCU</t>
  </si>
  <si>
    <t>494 Newfold</t>
  </si>
  <si>
    <t>1207 Newfold</t>
  </si>
  <si>
    <t>515 Newfold Digital</t>
  </si>
  <si>
    <t>285 Norges Automobil-Forbund</t>
  </si>
  <si>
    <t>347 Omron Europe B.V.</t>
  </si>
  <si>
    <t>522 Optima</t>
  </si>
  <si>
    <t>502 Pearson</t>
  </si>
  <si>
    <t>527 Pegasystems Inc</t>
  </si>
  <si>
    <t>377 Perfetti van Melle</t>
  </si>
  <si>
    <t>466 Pixability Inc.</t>
  </si>
  <si>
    <t>454 Pragmatic Communications</t>
  </si>
  <si>
    <t>516 ProCom Consulting, Inc.</t>
  </si>
  <si>
    <t>380 PSV N.V.</t>
  </si>
  <si>
    <t>414 Quadient</t>
  </si>
  <si>
    <t>419 Repsol Resources UK Limited</t>
  </si>
  <si>
    <t>459 Roku Inc.</t>
  </si>
  <si>
    <t>308 Shentel</t>
  </si>
  <si>
    <t>465 Sincera Technologies LLC</t>
  </si>
  <si>
    <t>507 Solar Landscape</t>
  </si>
  <si>
    <t>349 Soremartec S.A.</t>
  </si>
  <si>
    <t>768 Soremartec S.A.</t>
  </si>
  <si>
    <t>770 Soremartec S.A.</t>
  </si>
  <si>
    <t>1007 Soremartec S.A.</t>
  </si>
  <si>
    <t>393 SPARC</t>
  </si>
  <si>
    <t>245 Spire Orthopedic Partners</t>
  </si>
  <si>
    <t>310 SSE AIRTRICITY LTD</t>
  </si>
  <si>
    <t>469 Stagwell Marketing Cloud LLC</t>
  </si>
  <si>
    <t>181 Stanley Black &amp; Decker</t>
  </si>
  <si>
    <t>468 Blackstone Inc.</t>
  </si>
  <si>
    <t>218 The Blackstone Group</t>
  </si>
  <si>
    <t>943 The Blackstone Group</t>
  </si>
  <si>
    <t>1320 The Blackstone Group</t>
  </si>
  <si>
    <t>418 Total Energies E&amp;P UK Limited</t>
  </si>
  <si>
    <t>1115 ICC in Montevideo represents Blend360</t>
  </si>
  <si>
    <t>362 Universal Parks &amp; Resorts</t>
  </si>
  <si>
    <t>276 Under Armour</t>
  </si>
  <si>
    <t>1262 Under Armour</t>
  </si>
  <si>
    <t>166 University of Phoenix</t>
  </si>
  <si>
    <t>405 Upfield</t>
  </si>
  <si>
    <t>1225 ICC in Blend Represents FPAI Inc (OA)</t>
  </si>
  <si>
    <t>in Blend Represents FPAI Inc (OA)</t>
  </si>
  <si>
    <t>11 Visa</t>
  </si>
  <si>
    <t>1344 Visa</t>
  </si>
  <si>
    <t>939 Walmart</t>
  </si>
  <si>
    <t>1051 Wyndham Hotels and Resorts</t>
  </si>
  <si>
    <t>473 Wyndham Hotels and Resorts</t>
  </si>
  <si>
    <t>529 NUC University</t>
  </si>
  <si>
    <t>510 Wind Creek Casino</t>
  </si>
  <si>
    <t>729 Huntsworth Health Limited (Inizio)</t>
  </si>
  <si>
    <t>262 Pragmatic - LinkedIn</t>
  </si>
  <si>
    <t>Pragmatic - LinkedIn</t>
  </si>
  <si>
    <t>in Montevideo represents Blend360</t>
  </si>
  <si>
    <t>387 Platform Talent voor Technologie</t>
  </si>
  <si>
    <t>493 Louwman Group Services BV</t>
  </si>
  <si>
    <t>1166 ICC in Montevideo represents Blend360</t>
  </si>
  <si>
    <t>1343 FEDERACIÃ“ FARMACÃˆUTICA, S.C.C.L</t>
  </si>
  <si>
    <t>456 ICC in Montevideo represents Blend360</t>
  </si>
  <si>
    <t>474 ICC in Blend Represents FPAI Inc (OA)</t>
  </si>
  <si>
    <t>Client : Project</t>
  </si>
  <si>
    <t>380 PSV N.V. : 633 Data Engineer &amp; Support</t>
  </si>
  <si>
    <t>377 Perfetti van Melle : 1101 Price Elasticity Model - Phase  1.3 – Model &amp; Dashboard Maintenance</t>
  </si>
  <si>
    <t>443 Clayton, Dubilier &amp; Rice : 1321 Project Opal – Global Pricing data</t>
  </si>
  <si>
    <t>476 Clayton, Dubilier &amp; Rice LLC : 1357 Project Opal – Global Pricing data</t>
  </si>
  <si>
    <t>481 Inizio Healthcare Limited : 1271 GenAI use cases risk/reward</t>
  </si>
  <si>
    <t>481 Inizio Healthcare Limited : 1273 Discovery for GenAI use cases</t>
  </si>
  <si>
    <t>481 Inizio Healthcare Limited : 1322 Product Owner Role for GenAI Roadmap Requirements and Design Phase</t>
  </si>
  <si>
    <t>428 Intent HQ : 1270 Syclla Decommissioning</t>
  </si>
  <si>
    <t>443 Clayton, Dubilier &amp; Rice : 1094 Inizio Data Pack Automation</t>
  </si>
  <si>
    <t>428 Intent HQ : 1373 Scylla Time &amp; Materials Extension</t>
  </si>
  <si>
    <t>299 Axa Investment Managers SA : 699 Eloqua Support - Integration and testing Q2</t>
  </si>
  <si>
    <t>330 American Chemical Society : 1198 Dynamo Qualtrics Authors Integration</t>
  </si>
  <si>
    <t>493 Louwman ID&amp;D B.V. : 1200 Louwman/ID&amp;D/programma CDP/CEC (240)</t>
  </si>
  <si>
    <t>292 LINK Mobility AB : 1205 License - SMS App Cloud Connector Mexico</t>
  </si>
  <si>
    <t>330 American Chemical Society : 781 License - Dynamo - ACS PUBS Division (Aug 2023  / July 2024)</t>
  </si>
  <si>
    <t>Project detail report - DB - Project Tracker - Filtered by: Client, Project stage, Project</t>
  </si>
  <si>
    <t>External Opportunity ID</t>
  </si>
  <si>
    <t>HubSpot Deal ID</t>
  </si>
  <si>
    <t>Engagement Type</t>
  </si>
  <si>
    <t>Active</t>
  </si>
  <si>
    <t>Project stage</t>
  </si>
  <si>
    <t>Project Status</t>
  </si>
  <si>
    <t>Scheduled project start date</t>
  </si>
  <si>
    <t>Expected Start Date</t>
  </si>
  <si>
    <t>SOW End Date</t>
  </si>
  <si>
    <t>Calculated project finish date</t>
  </si>
  <si>
    <t>Portfolio Leader</t>
  </si>
  <si>
    <t>Budget</t>
  </si>
  <si>
    <t>Planned hours</t>
  </si>
  <si>
    <t>Invoice approver</t>
  </si>
  <si>
    <t>Number of billing rules</t>
  </si>
  <si>
    <t>Number of recognition rules</t>
  </si>
  <si>
    <t>Auto-run recognition</t>
  </si>
  <si>
    <t>Allow expense entry</t>
  </si>
  <si>
    <t>Allow time entry</t>
  </si>
  <si>
    <t>Target Cost Budget %</t>
  </si>
  <si>
    <t>Target Gross Margin %</t>
  </si>
  <si>
    <t>NetSuite Project ID</t>
  </si>
  <si>
    <t>Internal id - attachment_id</t>
  </si>
  <si>
    <t>Academic Partnership</t>
  </si>
  <si>
    <t>SEO Content Strategy &amp; SEO Services</t>
  </si>
  <si>
    <t>APS3794</t>
  </si>
  <si>
    <t>Retainer</t>
  </si>
  <si>
    <t>No</t>
  </si>
  <si>
    <t>Complete</t>
  </si>
  <si>
    <t>BERRY, ZACHARY</t>
  </si>
  <si>
    <t>49500.00 USD</t>
  </si>
  <si>
    <t>None</t>
  </si>
  <si>
    <t>Yes</t>
  </si>
  <si>
    <t>ALM</t>
  </si>
  <si>
    <t>Tech &amp; Data Strategy Roadmap Development</t>
  </si>
  <si>
    <t>ALM5042</t>
  </si>
  <si>
    <t>Fixed Fee Project</t>
  </si>
  <si>
    <t>OPEN BOOK, DSX [Inactive]</t>
  </si>
  <si>
    <t>150000.00 USD</t>
  </si>
  <si>
    <t>AMP Agency</t>
  </si>
  <si>
    <t>BI Retainer Extension</t>
  </si>
  <si>
    <t>THURBER, KOREY</t>
  </si>
  <si>
    <t>36000.00 USD</t>
  </si>
  <si>
    <t>Project-Invoice Approval Process</t>
  </si>
  <si>
    <t>Full</t>
  </si>
  <si>
    <t>Bark</t>
  </si>
  <si>
    <t>Retention Models</t>
  </si>
  <si>
    <t>BRK6979</t>
  </si>
  <si>
    <t>CHIPMAN, BO</t>
  </si>
  <si>
    <t>100000.00 USD</t>
  </si>
  <si>
    <t>Analytics Support (Jan - Jun 2022)</t>
  </si>
  <si>
    <t>25000.00 USD</t>
  </si>
  <si>
    <t>Analysis Support (Jul - Dec 2022)</t>
  </si>
  <si>
    <t>BNE9134</t>
  </si>
  <si>
    <t>70800.00 USD</t>
  </si>
  <si>
    <t>Bullfrog AI</t>
  </si>
  <si>
    <t>Staff Augmentation</t>
  </si>
  <si>
    <t>In-Progress</t>
  </si>
  <si>
    <t>224640.00 USD</t>
  </si>
  <si>
    <t>Cogent</t>
  </si>
  <si>
    <t>Cytokinetics Targeting</t>
  </si>
  <si>
    <t>CNT6041</t>
  </si>
  <si>
    <t>47720.00 USD</t>
  </si>
  <si>
    <t>Conexus</t>
  </si>
  <si>
    <t>Tableau SME Support Retainer</t>
  </si>
  <si>
    <t>Time &amp; Material Project</t>
  </si>
  <si>
    <t>48920.00 USD</t>
  </si>
  <si>
    <t>DailyPay</t>
  </si>
  <si>
    <t>Brand Value &amp; Equity Measurement System Creation</t>
  </si>
  <si>
    <t>DAY8236</t>
  </si>
  <si>
    <t>97492.00 USD</t>
  </si>
  <si>
    <t>Entegra</t>
  </si>
  <si>
    <t>ABX DS Foundations</t>
  </si>
  <si>
    <t>ERA2102</t>
  </si>
  <si>
    <t>79500.00 USD</t>
  </si>
  <si>
    <t>ERA2106D</t>
  </si>
  <si>
    <t>SEO Phase 1</t>
  </si>
  <si>
    <t>ERA1158</t>
  </si>
  <si>
    <t>72000.00 USD</t>
  </si>
  <si>
    <t>FlavorCloud</t>
  </si>
  <si>
    <t>SEO</t>
  </si>
  <si>
    <t>FUD2462</t>
  </si>
  <si>
    <t>PORTFOLIO LEADER, OTHER</t>
  </si>
  <si>
    <t>Harte Hanks</t>
  </si>
  <si>
    <t>Harte Hanks (US)</t>
  </si>
  <si>
    <t>46910.00 USD</t>
  </si>
  <si>
    <t>Point</t>
  </si>
  <si>
    <t>Analytics Retainer</t>
  </si>
  <si>
    <t>75000.00 USD</t>
  </si>
  <si>
    <t>Publishers Clearing House</t>
  </si>
  <si>
    <t>Customer Journey Analytics</t>
  </si>
  <si>
    <t>29000.00 USD</t>
  </si>
  <si>
    <t>48100.00 USD</t>
  </si>
  <si>
    <t>RCN</t>
  </si>
  <si>
    <t>PM Support (Data)</t>
  </si>
  <si>
    <t>TextUs</t>
  </si>
  <si>
    <t>Analytics Based Project Discovery</t>
  </si>
  <si>
    <t>TUS1198</t>
  </si>
  <si>
    <t>EDA and AI Roadmap - Phase I (DATA)</t>
  </si>
  <si>
    <t>TUS4025D</t>
  </si>
  <si>
    <t>USP</t>
  </si>
  <si>
    <t>Pega Data Integration</t>
  </si>
  <si>
    <t>USP8506</t>
  </si>
  <si>
    <t>42000.00 USD</t>
  </si>
  <si>
    <t>Warner Media</t>
  </si>
  <si>
    <t>WIA7546</t>
  </si>
  <si>
    <t>140000.00 USD</t>
  </si>
  <si>
    <t>DLL Group</t>
  </si>
  <si>
    <t>Data Consultancy</t>
  </si>
  <si>
    <t>CLIENT PARTNER, OTHER EU</t>
  </si>
  <si>
    <t>Metro</t>
  </si>
  <si>
    <t>NanaWall (EF)</t>
  </si>
  <si>
    <t>Homeowner Demand Gen Campaign Data Analytics and Modeling</t>
  </si>
  <si>
    <t>Consignment Sales Reporting</t>
  </si>
  <si>
    <t>MMM</t>
  </si>
  <si>
    <t>MMM automation</t>
  </si>
  <si>
    <t>American Public Education, Inc. (APEI)</t>
  </si>
  <si>
    <t>Rasmussen Assessment &amp; Roadmap</t>
  </si>
  <si>
    <t>AEI6153</t>
  </si>
  <si>
    <t>65000.00 USD</t>
  </si>
  <si>
    <t>Archway</t>
  </si>
  <si>
    <t>Reporting Mart Development Execution</t>
  </si>
  <si>
    <t>AAY6868</t>
  </si>
  <si>
    <t>51253.00 USD</t>
  </si>
  <si>
    <t>Houston Energy</t>
  </si>
  <si>
    <t>Data Pipeline Automation</t>
  </si>
  <si>
    <t>HGY6490</t>
  </si>
  <si>
    <t>10000.00 USD</t>
  </si>
  <si>
    <t>436040.00 USD</t>
  </si>
  <si>
    <t>Fetch by Dodo</t>
  </si>
  <si>
    <t>Customer Profile Analysis</t>
  </si>
  <si>
    <t>FDO3538</t>
  </si>
  <si>
    <t>22500.00 USD</t>
  </si>
  <si>
    <t>Lowe's</t>
  </si>
  <si>
    <t>2022 Time - Lowe's</t>
  </si>
  <si>
    <t>LES6246</t>
  </si>
  <si>
    <t>GIORDANO, ANNETTE</t>
  </si>
  <si>
    <t>505745.00 USD</t>
  </si>
  <si>
    <t>DMP Engagement</t>
  </si>
  <si>
    <t>LES4408</t>
  </si>
  <si>
    <t>133481.00 USD</t>
  </si>
  <si>
    <t>Google ADH Implementation</t>
  </si>
  <si>
    <t>304330.00 USD</t>
  </si>
  <si>
    <t>Personalization</t>
  </si>
  <si>
    <t>283500.00 USD</t>
  </si>
  <si>
    <t>Unified Measurement</t>
  </si>
  <si>
    <t>474324.00 USD</t>
  </si>
  <si>
    <t>21st Century (LeadCloud)</t>
  </si>
  <si>
    <t>Lead Scoring and Optimization</t>
  </si>
  <si>
    <t>Lead Scoring and Optimization - Data</t>
  </si>
  <si>
    <t>5.11 Tactical</t>
  </si>
  <si>
    <t>Data Enhancement Job &amp; Segmentation (2021- Jun 2022) - Data</t>
  </si>
  <si>
    <t>24871.56 USD</t>
  </si>
  <si>
    <t>Data Enhancement Job &amp; Segmentation (2021- Jun 2022)</t>
  </si>
  <si>
    <t>20000.00 USD</t>
  </si>
  <si>
    <t>Data Enhancement Job &amp; Segmentation (Aug 2022 Onward)</t>
  </si>
  <si>
    <t>5AL9158</t>
  </si>
  <si>
    <t>5700.00 USD</t>
  </si>
  <si>
    <t>ASI - 2022 Business Analytics Support</t>
  </si>
  <si>
    <t>ARP8481</t>
  </si>
  <si>
    <t>135000.00 USD</t>
  </si>
  <si>
    <t>DAG Support</t>
  </si>
  <si>
    <t>207000.00 USD</t>
  </si>
  <si>
    <t>DAPM Campaign</t>
  </si>
  <si>
    <t>ARP9858</t>
  </si>
  <si>
    <t>535000.00 USD</t>
  </si>
  <si>
    <t>Enterprise Business Analytics Support</t>
  </si>
  <si>
    <t>ARP6498</t>
  </si>
  <si>
    <t>200400.00 USD</t>
  </si>
  <si>
    <t>Grassroots Advocacy</t>
  </si>
  <si>
    <t>ARP4454</t>
  </si>
  <si>
    <t>55027.50 USD</t>
  </si>
  <si>
    <t>Journey Analytics</t>
  </si>
  <si>
    <t>ARP1842</t>
  </si>
  <si>
    <t>949458.00 USD</t>
  </si>
  <si>
    <t>Academy Sports DSX</t>
  </si>
  <si>
    <t>Martech Advisory Services</t>
  </si>
  <si>
    <t>ATS3567</t>
  </si>
  <si>
    <t>Analytics Capabilities Assessment</t>
  </si>
  <si>
    <t>AEM1197</t>
  </si>
  <si>
    <t>IDC Team Engagement</t>
  </si>
  <si>
    <t>232800.00 USD</t>
  </si>
  <si>
    <t>Offer Analytics</t>
  </si>
  <si>
    <t>204000.00 USD</t>
  </si>
  <si>
    <t>Student Retention Analytics</t>
  </si>
  <si>
    <t>AEM9613</t>
  </si>
  <si>
    <t>52000.00 USD</t>
  </si>
  <si>
    <t>AmeriSave Mortgage</t>
  </si>
  <si>
    <t>EDA, Matchback Analysis and Dashboarding &amp;Maintenance</t>
  </si>
  <si>
    <t>AVE4704</t>
  </si>
  <si>
    <t>240000.00 USD</t>
  </si>
  <si>
    <t>Partner Enablement Insights &amp; Strategy</t>
  </si>
  <si>
    <t>ATY2723</t>
  </si>
  <si>
    <t>38400.00 USD</t>
  </si>
  <si>
    <t>Appaman</t>
  </si>
  <si>
    <t>Campaign Execution &amp; Customer Profiling</t>
  </si>
  <si>
    <t>AAN4074</t>
  </si>
  <si>
    <t>35000.00 USD</t>
  </si>
  <si>
    <t>Campaign Execution &amp; Customer Profiling - Data</t>
  </si>
  <si>
    <t>AAN4074D</t>
  </si>
  <si>
    <t>Applied Materials</t>
  </si>
  <si>
    <t>Tableau Dashboards - DOW and Action Tracker</t>
  </si>
  <si>
    <t>ALS6897</t>
  </si>
  <si>
    <t>30000.00 USD</t>
  </si>
  <si>
    <t>Tableau Dashboard</t>
  </si>
  <si>
    <t>ALS5720</t>
  </si>
  <si>
    <t>Blue Lantern (Benefytt)</t>
  </si>
  <si>
    <t>Analytic Retainer (Modeling)</t>
  </si>
  <si>
    <t>BTT5764</t>
  </si>
  <si>
    <t>497639.00 USD</t>
  </si>
  <si>
    <t>Commission Data Analysis &amp; Reporting</t>
  </si>
  <si>
    <t>BTT5146</t>
  </si>
  <si>
    <t>Customer Hub</t>
  </si>
  <si>
    <t>366000.00 USD</t>
  </si>
  <si>
    <t>1597474.05 USD</t>
  </si>
  <si>
    <t>Performance Dashboard</t>
  </si>
  <si>
    <t>BTT4517</t>
  </si>
  <si>
    <t>Blue Ocean</t>
  </si>
  <si>
    <t>DE Ticket Support</t>
  </si>
  <si>
    <t>BrandMaker</t>
  </si>
  <si>
    <t>Data Match Insights</t>
  </si>
  <si>
    <t>BER4241</t>
  </si>
  <si>
    <t>Ecommerce Analytics</t>
  </si>
  <si>
    <t>325800.00 USD</t>
  </si>
  <si>
    <t>SEO (Sept - Dec 2022)</t>
  </si>
  <si>
    <t>CWY7782</t>
  </si>
  <si>
    <t>189000.00 USD</t>
  </si>
  <si>
    <t>SEO Content Strategy &amp; SEO Services (Jun - Aug 2022)</t>
  </si>
  <si>
    <t>CWY9215</t>
  </si>
  <si>
    <t>225000.00 USD</t>
  </si>
  <si>
    <t>CED Testing Solution Design - Fall 2022</t>
  </si>
  <si>
    <t>174384.00 USD</t>
  </si>
  <si>
    <t>Features Store Code Review &amp; Factory Phase 2 (Code Rewrite)</t>
  </si>
  <si>
    <t>CST2663</t>
  </si>
  <si>
    <t>763000.00 USD</t>
  </si>
  <si>
    <t>Nexus BI</t>
  </si>
  <si>
    <t>CST9400</t>
  </si>
  <si>
    <t>536000.00 USD</t>
  </si>
  <si>
    <t>NeXus Performance Analytics Support</t>
  </si>
  <si>
    <t>218596.00 USD</t>
  </si>
  <si>
    <t>Rewards Pod</t>
  </si>
  <si>
    <t>CST3858</t>
  </si>
  <si>
    <t>399980.00 USD</t>
  </si>
  <si>
    <t>Consumer Reports</t>
  </si>
  <si>
    <t>Bayesian Modeling</t>
  </si>
  <si>
    <t>CTS9105</t>
  </si>
  <si>
    <t>68000.00 USD</t>
  </si>
  <si>
    <t>BI Project</t>
  </si>
  <si>
    <t>CTS8038</t>
  </si>
  <si>
    <t>78000.00 USD</t>
  </si>
  <si>
    <t>Telematics Data Consulting</t>
  </si>
  <si>
    <t>CTS8230</t>
  </si>
  <si>
    <t>Aetna 2022 Analytics Workshops</t>
  </si>
  <si>
    <t>CVS2997</t>
  </si>
  <si>
    <t>JONES, TYLER</t>
  </si>
  <si>
    <t>45000.00 USD</t>
  </si>
  <si>
    <t>Aetna NBA POC</t>
  </si>
  <si>
    <t>99950.00 USD</t>
  </si>
  <si>
    <t>CHAMP POD</t>
  </si>
  <si>
    <t>CVS7417</t>
  </si>
  <si>
    <t>2552716.00 USD</t>
  </si>
  <si>
    <t>Communication Tracker</t>
  </si>
  <si>
    <t>CVS4423</t>
  </si>
  <si>
    <t>110000.00 USD</t>
  </si>
  <si>
    <t>CVS Aetna Medicaid State Data Query Standardization</t>
  </si>
  <si>
    <t>CVS Data Science PBM</t>
  </si>
  <si>
    <t>383904.00 USD</t>
  </si>
  <si>
    <t>CVS/Aetna</t>
  </si>
  <si>
    <t>CVS5142</t>
  </si>
  <si>
    <t>321780.00 USD</t>
  </si>
  <si>
    <t>Data Visualization Project</t>
  </si>
  <si>
    <t>1797389.00 USD</t>
  </si>
  <si>
    <t>Pharmacy Panel Dashboards</t>
  </si>
  <si>
    <t>CVS4121</t>
  </si>
  <si>
    <t>283216.00 USD</t>
  </si>
  <si>
    <t>Pod #8 Price Optimization</t>
  </si>
  <si>
    <t>CVS2879</t>
  </si>
  <si>
    <t>2280202.00 USD</t>
  </si>
  <si>
    <t>Project Caesar</t>
  </si>
  <si>
    <t>CVS4921</t>
  </si>
  <si>
    <t>429356.00 USD</t>
  </si>
  <si>
    <t>SDoH Data Translation</t>
  </si>
  <si>
    <t>Thoughtspot - Retail and Pharmacy</t>
  </si>
  <si>
    <t>CVS0222</t>
  </si>
  <si>
    <t>433479.00 USD</t>
  </si>
  <si>
    <t>TPM Support for BI Solution Dev</t>
  </si>
  <si>
    <t>Visual Analytics Workshop</t>
  </si>
  <si>
    <t>Workplace Optimization</t>
  </si>
  <si>
    <t>500000.00 USD</t>
  </si>
  <si>
    <t>Pega/Decisioning Demo (Delivery by partner/vendor)</t>
  </si>
  <si>
    <t>259200.00 USD</t>
  </si>
  <si>
    <t>BI Retainer</t>
  </si>
  <si>
    <t>DCT9573</t>
  </si>
  <si>
    <t>297800.00 USD</t>
  </si>
  <si>
    <t>DM Model and Campaign Execution - MediGold</t>
  </si>
  <si>
    <t>DMW3166</t>
  </si>
  <si>
    <t>46044.00 USD</t>
  </si>
  <si>
    <t>Priority Health AEP Model</t>
  </si>
  <si>
    <t>32500.00 USD</t>
  </si>
  <si>
    <t>DM Model and Campaign Execution - MediGold - Data</t>
  </si>
  <si>
    <t>61855.24 USD</t>
  </si>
  <si>
    <t>Dynata</t>
  </si>
  <si>
    <t>Data Analytics</t>
  </si>
  <si>
    <t>204450.00 USD</t>
  </si>
  <si>
    <t>2022 Time - FreshDirect</t>
  </si>
  <si>
    <t>611621.00 USD</t>
  </si>
  <si>
    <t>2022 Time - FreshDirect - Data</t>
  </si>
  <si>
    <t>156000.00 USD</t>
  </si>
  <si>
    <t>BI Reporting - Power BI Project 2022</t>
  </si>
  <si>
    <t>FCT5129</t>
  </si>
  <si>
    <t>110400.00 USD</t>
  </si>
  <si>
    <t>BI Reporting - B2B BI Support - priority 1</t>
  </si>
  <si>
    <t>FCT9338</t>
  </si>
  <si>
    <t>12000.00 USD</t>
  </si>
  <si>
    <t>CNO Financial (Futureproof)</t>
  </si>
  <si>
    <t>Marketing Campaign Coordination Support</t>
  </si>
  <si>
    <t>101000.00 USD</t>
  </si>
  <si>
    <t>Email Development</t>
  </si>
  <si>
    <t>CNO2054</t>
  </si>
  <si>
    <t>52380.00 USD</t>
  </si>
  <si>
    <t>Goldman Sachs DSX</t>
  </si>
  <si>
    <t>Invest Webpage Authoring &amp; Testing</t>
  </si>
  <si>
    <t>Invest Webpage Authoring and Testing Support (Jan - Jun 2022)</t>
  </si>
  <si>
    <t>GAN1210</t>
  </si>
  <si>
    <t>57000.00 USD</t>
  </si>
  <si>
    <t>2022 H2 Invest Authoring (Jul - Dec 2022)</t>
  </si>
  <si>
    <t>GHS3495</t>
  </si>
  <si>
    <t>Data Science Initiatives</t>
  </si>
  <si>
    <t>705190.00 USD</t>
  </si>
  <si>
    <t>2022 Time - Grammarly</t>
  </si>
  <si>
    <t>1524263.00 USD</t>
  </si>
  <si>
    <t>Revenue Ops</t>
  </si>
  <si>
    <t>GLY3796</t>
  </si>
  <si>
    <t>JAFFERY, BILAL</t>
  </si>
  <si>
    <t>316800.00 USD</t>
  </si>
  <si>
    <t>Revenue Ops BI Team</t>
  </si>
  <si>
    <t>GLY7902</t>
  </si>
  <si>
    <t>535160.00 USD</t>
  </si>
  <si>
    <t>2022 Time - Grammarly - Data</t>
  </si>
  <si>
    <t>Quarterly Dashboard Refresh Retainer</t>
  </si>
  <si>
    <t>15000.00 USD</t>
  </si>
  <si>
    <t>HGV2448</t>
  </si>
  <si>
    <t>750000.00 USD</t>
  </si>
  <si>
    <t>Owner Database Build</t>
  </si>
  <si>
    <t>HGV2625</t>
  </si>
  <si>
    <t>250000.00 USD</t>
  </si>
  <si>
    <t>2022 Time - Inspire</t>
  </si>
  <si>
    <t>4244892.00 USD</t>
  </si>
  <si>
    <t>Campaign Support</t>
  </si>
  <si>
    <t>108000.00 USD</t>
  </si>
  <si>
    <t>Campaign Support - Data</t>
  </si>
  <si>
    <t>1843502.78 USD</t>
  </si>
  <si>
    <t>J. Crew</t>
  </si>
  <si>
    <t>Customer &amp; Marketing Insights - Power BI Dashboards</t>
  </si>
  <si>
    <t>JCW6700</t>
  </si>
  <si>
    <t>215000.00 USD</t>
  </si>
  <si>
    <t>Data Ecosystem Discovery</t>
  </si>
  <si>
    <t>Modern Market Platform - Build Phase I &amp; Phase II BI</t>
  </si>
  <si>
    <t>JCW5488</t>
  </si>
  <si>
    <t>666682.00 USD</t>
  </si>
  <si>
    <t>CoE - Reporting &amp; Insights</t>
  </si>
  <si>
    <t>446034.88 USD</t>
  </si>
  <si>
    <t>Datorama Dashboards</t>
  </si>
  <si>
    <t>14000.00 USD</t>
  </si>
  <si>
    <t>Marketing Measurement Attribution Framework and Roadmap</t>
  </si>
  <si>
    <t>LIN3940</t>
  </si>
  <si>
    <t>104700.00 USD</t>
  </si>
  <si>
    <t>Audience &amp; Targeting</t>
  </si>
  <si>
    <t>81000.00 USD</t>
  </si>
  <si>
    <t>GEM Project SOW #3</t>
  </si>
  <si>
    <t>152750.00 USD</t>
  </si>
  <si>
    <t>Mart Onboarding SOW #4</t>
  </si>
  <si>
    <t>LIN6807</t>
  </si>
  <si>
    <t>73000.00 USD</t>
  </si>
  <si>
    <t>LinkedIn Strategic Analytics Support - Extension (MPP)</t>
  </si>
  <si>
    <t>LIN5420</t>
  </si>
  <si>
    <t>414000.00 USD</t>
  </si>
  <si>
    <t>Next Gen Attribution</t>
  </si>
  <si>
    <t>Paid Media SOW #1</t>
  </si>
  <si>
    <t>LIN2463</t>
  </si>
  <si>
    <t>120000.00 USD</t>
  </si>
  <si>
    <t>Project Data Watch SOW #5</t>
  </si>
  <si>
    <t>194281.00 USD</t>
  </si>
  <si>
    <t>SOW011 - Technology Strategy Support</t>
  </si>
  <si>
    <t>Cross Channel Reporting 1</t>
  </si>
  <si>
    <t>MTT6825</t>
  </si>
  <si>
    <t>578500.00 USD</t>
  </si>
  <si>
    <t>Cross Channel Reporting 2</t>
  </si>
  <si>
    <t>MTT7530</t>
  </si>
  <si>
    <t>388825.00 USD</t>
  </si>
  <si>
    <t>MTA</t>
  </si>
  <si>
    <t>MTT5656</t>
  </si>
  <si>
    <t>450000.00 USD</t>
  </si>
  <si>
    <t>Web Booking Products</t>
  </si>
  <si>
    <t>MTT1092</t>
  </si>
  <si>
    <t>Myovant (Sunovion)</t>
  </si>
  <si>
    <t>CRM Database</t>
  </si>
  <si>
    <t>424296.00 USD</t>
  </si>
  <si>
    <t>Online Trading Academy</t>
  </si>
  <si>
    <t>4104.06 USD</t>
  </si>
  <si>
    <t>Perry Health</t>
  </si>
  <si>
    <t>Data Sourcing and Campaign Selection (DATA)</t>
  </si>
  <si>
    <t>Gusto (Pragmatic)</t>
  </si>
  <si>
    <t>Gusto Model Development for DM</t>
  </si>
  <si>
    <t>Motive Trucking (Pragmatic)</t>
  </si>
  <si>
    <t>Motive Trucking - FMCSA Data for DM</t>
  </si>
  <si>
    <t>Gusto Model Development for DM - Data</t>
  </si>
  <si>
    <t>Motive Trucking - FMCSA Data for DM - Data</t>
  </si>
  <si>
    <t>Datorama Dashboard Dev-Phase II</t>
  </si>
  <si>
    <t>SBD5710</t>
  </si>
  <si>
    <t>DURAI RAJESH, PREM</t>
  </si>
  <si>
    <t>149275.00 USD</t>
  </si>
  <si>
    <t>GTM/GA Retainer</t>
  </si>
  <si>
    <t>SBD7463</t>
  </si>
  <si>
    <t>83993.75 USD</t>
  </si>
  <si>
    <t>Sunovion</t>
  </si>
  <si>
    <t>Data Science Engagement</t>
  </si>
  <si>
    <t>SON4689</t>
  </si>
  <si>
    <t>810533.00 USD</t>
  </si>
  <si>
    <t>Forecasting</t>
  </si>
  <si>
    <t>31487.00 USD</t>
  </si>
  <si>
    <t>UOPX Growth Strategy Analysis</t>
  </si>
  <si>
    <t>UIX5981</t>
  </si>
  <si>
    <t>25502.00 USD</t>
  </si>
  <si>
    <t>Time4Learning</t>
  </si>
  <si>
    <t>TNG2057</t>
  </si>
  <si>
    <t>5000.00 USD</t>
  </si>
  <si>
    <t>Marketing Services Retainer</t>
  </si>
  <si>
    <t>TNG9189</t>
  </si>
  <si>
    <t>TNG8645</t>
  </si>
  <si>
    <t>51000.00 USD</t>
  </si>
  <si>
    <t>Technology Services Retainer</t>
  </si>
  <si>
    <t>TNG6501</t>
  </si>
  <si>
    <t>Suntrust</t>
  </si>
  <si>
    <t>Customer Model Dev &amp; National Prospecting</t>
  </si>
  <si>
    <t>48326.00 USD</t>
  </si>
  <si>
    <t>ITA Targeting</t>
  </si>
  <si>
    <t>42950.67 USD</t>
  </si>
  <si>
    <t>Customer Model Dev &amp; National Prospecting - Data</t>
  </si>
  <si>
    <t>Unlock Technologies</t>
  </si>
  <si>
    <t>Execute Data Science Initiatives Retainer</t>
  </si>
  <si>
    <t>UCK1949</t>
  </si>
  <si>
    <t>Execute Data Science Initiatives Retainer - Data</t>
  </si>
  <si>
    <t>CDA / Heatmap</t>
  </si>
  <si>
    <t>421000.00 USD</t>
  </si>
  <si>
    <t>Merchant Solutions Development Evaluation</t>
  </si>
  <si>
    <t>VSA8959</t>
  </si>
  <si>
    <t>55500.00 USD</t>
  </si>
  <si>
    <t>Portfolio360 Dashboard - Phase I</t>
  </si>
  <si>
    <t>VSA3714</t>
  </si>
  <si>
    <t>77000.00 USD</t>
  </si>
  <si>
    <t>RIBS, CUBS, SBBS</t>
  </si>
  <si>
    <t>VSA7577</t>
  </si>
  <si>
    <t>230000.00 USD</t>
  </si>
  <si>
    <t>Small Business Credit Assessment - Build</t>
  </si>
  <si>
    <t>VSA6155</t>
  </si>
  <si>
    <t>200000.00 USD</t>
  </si>
  <si>
    <t>Technology Production Level Services Retainer</t>
  </si>
  <si>
    <t>90000.00 USD</t>
  </si>
  <si>
    <t>App Measurement</t>
  </si>
  <si>
    <t>WRT1636</t>
  </si>
  <si>
    <t>FY22 – Advanced Measurement</t>
  </si>
  <si>
    <t>WRT2591</t>
  </si>
  <si>
    <t>116667.00 USD</t>
  </si>
  <si>
    <t>Marketing Analytics Support</t>
  </si>
  <si>
    <t>WRT1034</t>
  </si>
  <si>
    <t>1349720.00 USD</t>
  </si>
  <si>
    <t>Media Data Validation</t>
  </si>
  <si>
    <t>WRT9031</t>
  </si>
  <si>
    <t>264400.00 USD</t>
  </si>
  <si>
    <t>TV Attribution Analysis/Foot Traffic</t>
  </si>
  <si>
    <t>143500.00 USD</t>
  </si>
  <si>
    <t>adidas</t>
  </si>
  <si>
    <t>US SEO Strategy</t>
  </si>
  <si>
    <t>AAS6060</t>
  </si>
  <si>
    <t>61770.73 USD</t>
  </si>
  <si>
    <t>Capital Bank SOW 1 (DATA)</t>
  </si>
  <si>
    <t>ANG2393</t>
  </si>
  <si>
    <t>Pleasant Hill</t>
  </si>
  <si>
    <t>PLL8527</t>
  </si>
  <si>
    <t>LinkedIn (Pragmatic)</t>
  </si>
  <si>
    <t>LinkedIn - LTS B2B Model Development</t>
  </si>
  <si>
    <t>LIN2403</t>
  </si>
  <si>
    <t>LinkedIn DM Model Build</t>
  </si>
  <si>
    <t>NRG Solar (Pragmatic)</t>
  </si>
  <si>
    <t>NRG 3rd Party Data Sourcing</t>
  </si>
  <si>
    <t>Salesforce (Pragmatic)</t>
  </si>
  <si>
    <t>Salesforce - Custom B2B DM Model Development</t>
  </si>
  <si>
    <t>Visa (Pragmatic)</t>
  </si>
  <si>
    <t>Visa  - Vystar</t>
  </si>
  <si>
    <t>VSA7548</t>
  </si>
  <si>
    <t>LinkedIn - LTS B2B Model Development - Data</t>
  </si>
  <si>
    <t>321619.85 USD</t>
  </si>
  <si>
    <t>Thrilling</t>
  </si>
  <si>
    <t>TLG8196</t>
  </si>
  <si>
    <t>60000.00 USD</t>
  </si>
  <si>
    <t>Tiege Hanley</t>
  </si>
  <si>
    <t>Customer Database Data Enhancement (Data)</t>
  </si>
  <si>
    <t>Veriheal (Pragmatic)</t>
  </si>
  <si>
    <t>Werk Insights</t>
  </si>
  <si>
    <t>B2B Data Appends</t>
  </si>
  <si>
    <t>WHT2391</t>
  </si>
  <si>
    <t>2500.00 USD</t>
  </si>
  <si>
    <t>ALDI</t>
  </si>
  <si>
    <t>Campaign Evaluations</t>
  </si>
  <si>
    <t>NL Model Refit Q2 22</t>
  </si>
  <si>
    <t>ALDI Tokenization</t>
  </si>
  <si>
    <t>AS Watson BNL</t>
  </si>
  <si>
    <t>Retail Media</t>
  </si>
  <si>
    <t>Beter Bed (EF)</t>
  </si>
  <si>
    <t>Beter Bed - MMM &amp; Promo Optimization</t>
  </si>
  <si>
    <t>Cancelled</t>
  </si>
  <si>
    <t>Beter Bed Belgie Whize</t>
  </si>
  <si>
    <t>Beter Bed Nederland Whize</t>
  </si>
  <si>
    <t>Nestle (CPW)</t>
  </si>
  <si>
    <t>CPW 2022 Roll-out Predictive Analytics</t>
  </si>
  <si>
    <t>CPW Analytics Pilot</t>
  </si>
  <si>
    <t>CPW Sandbox</t>
  </si>
  <si>
    <t>HEMA</t>
  </si>
  <si>
    <t>5G Dashboard Roll-Out</t>
  </si>
  <si>
    <t>5G Dream Dashboard</t>
  </si>
  <si>
    <t>BI Marketing Services</t>
  </si>
  <si>
    <t>John West Holland B.V.</t>
  </si>
  <si>
    <t>Forecast Model</t>
  </si>
  <si>
    <t>StoneX</t>
  </si>
  <si>
    <t>GMP audit</t>
  </si>
  <si>
    <t>IRP BI Roadmap</t>
  </si>
  <si>
    <t>258495.00 USD</t>
  </si>
  <si>
    <t>Synthetic Testing MVP</t>
  </si>
  <si>
    <t>CVS1106</t>
  </si>
  <si>
    <t>183214.00 USD</t>
  </si>
  <si>
    <t>Business Development - Archway (billable)</t>
  </si>
  <si>
    <t>Product Strategy Roadmap</t>
  </si>
  <si>
    <t>ALM3756</t>
  </si>
  <si>
    <t>32000.00 USD</t>
  </si>
  <si>
    <t>BHI</t>
  </si>
  <si>
    <t>Pricing Transparency</t>
  </si>
  <si>
    <t>523899.00 USD</t>
  </si>
  <si>
    <t>EMR Reporting</t>
  </si>
  <si>
    <t>SIC4930</t>
  </si>
  <si>
    <t>273507.00 USD</t>
  </si>
  <si>
    <t>Data Automation</t>
  </si>
  <si>
    <t>BI Pod (SOW #3_Amd 5)</t>
  </si>
  <si>
    <t>GLY1201</t>
  </si>
  <si>
    <t>525942.00 USD</t>
  </si>
  <si>
    <t>Peapod</t>
  </si>
  <si>
    <t>2022 Power BI Monthly Report Conversion</t>
  </si>
  <si>
    <t>311249.00 USD</t>
  </si>
  <si>
    <t>PM Support</t>
  </si>
  <si>
    <t>RCN6166</t>
  </si>
  <si>
    <t>Harte Hanks (RJR)</t>
  </si>
  <si>
    <t>Harte Hanks (Europe)</t>
  </si>
  <si>
    <t>Data Sourcing and Campaign Selection</t>
  </si>
  <si>
    <t>PTH1795</t>
  </si>
  <si>
    <t>EDA and AI Roadmap - Phase I</t>
  </si>
  <si>
    <t>TUS4025</t>
  </si>
  <si>
    <t>80000.00 USD</t>
  </si>
  <si>
    <t>C360 Kristin</t>
  </si>
  <si>
    <t>228521.00 USD</t>
  </si>
  <si>
    <t>Personalization (India)</t>
  </si>
  <si>
    <t>DE (Mike)</t>
  </si>
  <si>
    <t>LES1114</t>
  </si>
  <si>
    <t>53404.80 USD</t>
  </si>
  <si>
    <t>2022 MarTech Consulting</t>
  </si>
  <si>
    <t>IRE6457</t>
  </si>
  <si>
    <t>74000.00 USD</t>
  </si>
  <si>
    <t>LinkedIN Targeting Resource (Anshul)</t>
  </si>
  <si>
    <t>1140250.00 USD</t>
  </si>
  <si>
    <t>CGI Nonprofit Dashboard</t>
  </si>
  <si>
    <t>LIN3767</t>
  </si>
  <si>
    <t>138000.00 USD</t>
  </si>
  <si>
    <t>Unify SOW (Data)</t>
  </si>
  <si>
    <t>ANG3328</t>
  </si>
  <si>
    <t>Pricing Guarantee Operations &amp; BI Support</t>
  </si>
  <si>
    <t>434075.00 USD</t>
  </si>
  <si>
    <t>Clean Room Strategy</t>
  </si>
  <si>
    <t>CVS3732</t>
  </si>
  <si>
    <t>80843.00 USD</t>
  </si>
  <si>
    <t>Titan Casket</t>
  </si>
  <si>
    <t>TET2611</t>
  </si>
  <si>
    <t>Customer Profile Analysis (Data)</t>
  </si>
  <si>
    <t>Skyline Optimization Assessment</t>
  </si>
  <si>
    <t>Tusker PM POD</t>
  </si>
  <si>
    <t>RFID &amp; Oversight</t>
  </si>
  <si>
    <t>UUR4295</t>
  </si>
  <si>
    <t>256319.00 USD</t>
  </si>
  <si>
    <t>Geo-Penetration Analysis</t>
  </si>
  <si>
    <t>Lead Generation &amp; DRTV Reporting/Analysis AND Digital Reporting</t>
  </si>
  <si>
    <t>83000.00 USD</t>
  </si>
  <si>
    <t>RK Mechanical</t>
  </si>
  <si>
    <t>BI Resource Pod</t>
  </si>
  <si>
    <t>RAL8056</t>
  </si>
  <si>
    <t>28350.00 USD</t>
  </si>
  <si>
    <t>FY24 Adv Marketing Analytics</t>
  </si>
  <si>
    <t>1538932.00 USD</t>
  </si>
  <si>
    <t>Commercial Insurance Growth Analytics</t>
  </si>
  <si>
    <t>LOST</t>
  </si>
  <si>
    <t>Workplace Optimization - Engagement 2</t>
  </si>
  <si>
    <t>275000.00 USD</t>
  </si>
  <si>
    <t>MediGold</t>
  </si>
  <si>
    <t>Data Audit</t>
  </si>
  <si>
    <t>MLD2756</t>
  </si>
  <si>
    <t>Officially Allocated; Awaiting Onboarding (Float Import only)</t>
  </si>
  <si>
    <t>JAFFERY, BILAL [Inactive]</t>
  </si>
  <si>
    <t>GA4 Conversion Execution - GTM/GA 1Q23 Renewal</t>
  </si>
  <si>
    <t>45300.00 USD</t>
  </si>
  <si>
    <t>Datorama BI Pod - 1Q23 Renewal</t>
  </si>
  <si>
    <t>26400.00 USD</t>
  </si>
  <si>
    <t>Thoughtspot BI POD 2023 - Anita</t>
  </si>
  <si>
    <t>435960.00 USD</t>
  </si>
  <si>
    <t>GA4 Migration and Ongoing Support</t>
  </si>
  <si>
    <t>BTT6695</t>
  </si>
  <si>
    <t>35750.00 USD</t>
  </si>
  <si>
    <t>Rx LTV Phase 2</t>
  </si>
  <si>
    <t>CVS6597</t>
  </si>
  <si>
    <t>177252.00 USD</t>
  </si>
  <si>
    <t>Services Renewal Q1 2023</t>
  </si>
  <si>
    <t>BTT3322</t>
  </si>
  <si>
    <t>128040.00 USD</t>
  </si>
  <si>
    <t>Customer Profile and Segmentation</t>
  </si>
  <si>
    <t>85400.00 USD</t>
  </si>
  <si>
    <t>Google Tag Manager and Google Analytics Support</t>
  </si>
  <si>
    <t>SBD4463</t>
  </si>
  <si>
    <t>39434.00 USD</t>
  </si>
  <si>
    <t>APUS CX Tech Assessment &amp; Customer Profiling</t>
  </si>
  <si>
    <t>175000.00 USD</t>
  </si>
  <si>
    <t>Brand Data Migration</t>
  </si>
  <si>
    <t>335000.00 USD</t>
  </si>
  <si>
    <t>FS HUB Support</t>
  </si>
  <si>
    <t>283830.00 USD</t>
  </si>
  <si>
    <t>Performance Analytics Q1_Q2 23 Pod</t>
  </si>
  <si>
    <t>127875.00 USD</t>
  </si>
  <si>
    <t>New Subscriber Forecasting Models</t>
  </si>
  <si>
    <t>Services Renewal 2023</t>
  </si>
  <si>
    <t>407541.00 USD</t>
  </si>
  <si>
    <t>Strategy Consulting</t>
  </si>
  <si>
    <t>LIN4180</t>
  </si>
  <si>
    <t>67000.00 USD</t>
  </si>
  <si>
    <t>LTS Customer Marketing BI Support</t>
  </si>
  <si>
    <t>188839.00 USD</t>
  </si>
  <si>
    <t>Ecommerce DS &amp; BI Support</t>
  </si>
  <si>
    <t>337760.00 USD</t>
  </si>
  <si>
    <t>Hepsiburada</t>
  </si>
  <si>
    <t>Homepage AB POC</t>
  </si>
  <si>
    <t>36267.52 GBP</t>
  </si>
  <si>
    <t>Pharmacy Panel Dashboards (Mar 2023 - Dec 2023)</t>
  </si>
  <si>
    <t>429020.00 USD</t>
  </si>
  <si>
    <t>Price Transparency Analytics POD</t>
  </si>
  <si>
    <t>268500.00 USD</t>
  </si>
  <si>
    <t>Jan - March 2023 Campaign</t>
  </si>
  <si>
    <t>193395.60 USD</t>
  </si>
  <si>
    <t>Acxiom Data Automation Set-Up</t>
  </si>
  <si>
    <t>HGV1805</t>
  </si>
  <si>
    <t>LinkedIn FY2023 DataWatch Deployment thru Sep 30</t>
  </si>
  <si>
    <t>770000.00 USD</t>
  </si>
  <si>
    <t>Sales Allocation (SOW#ECOM1)</t>
  </si>
  <si>
    <t>100% Signed SOW</t>
  </si>
  <si>
    <t>Phase 2: Data Optimization Lab</t>
  </si>
  <si>
    <t>ALM6689</t>
  </si>
  <si>
    <t>U.S. Data Science Retainer (SOW 2)</t>
  </si>
  <si>
    <t>Supply Chain and Oversight</t>
  </si>
  <si>
    <t>492000.00 USD</t>
  </si>
  <si>
    <t>Mosaic Append - Data</t>
  </si>
  <si>
    <t>Bayesian Follow-on - Consumer Survey</t>
  </si>
  <si>
    <t>96408.00 USD</t>
  </si>
  <si>
    <t>InfoMat</t>
  </si>
  <si>
    <t>CDMG - DM Data Pilot</t>
  </si>
  <si>
    <t>9406.24 USD</t>
  </si>
  <si>
    <t>BI Retainer SOW 5 (Jan-Dec 2023)</t>
  </si>
  <si>
    <t>321600.00 USD</t>
  </si>
  <si>
    <t>Walmart Marketplace FY24 Extension</t>
  </si>
  <si>
    <t>3640444.00 USD</t>
  </si>
  <si>
    <t>American Chemical Society EFUK</t>
  </si>
  <si>
    <t>Eloqua Enablement</t>
  </si>
  <si>
    <t>22 System Review &amp; Support</t>
  </si>
  <si>
    <t>22 System Review &amp; Support phase 2</t>
  </si>
  <si>
    <t>Amka PTY</t>
  </si>
  <si>
    <t>AMKA - Responsys and OEC</t>
  </si>
  <si>
    <t>On Hold</t>
  </si>
  <si>
    <t>847000.00 ZAR</t>
  </si>
  <si>
    <t>Arrow Electronics</t>
  </si>
  <si>
    <t>Arrow USA Dedicated Resource</t>
  </si>
  <si>
    <t>177662.50 USD</t>
  </si>
  <si>
    <t>AXA</t>
  </si>
  <si>
    <t>AXA MA Support 22-23</t>
  </si>
  <si>
    <t>Belmond</t>
  </si>
  <si>
    <t>Responsys Support New</t>
  </si>
  <si>
    <t>53460.00 GBP</t>
  </si>
  <si>
    <t>Bonnier</t>
  </si>
  <si>
    <t>Ongoing Support</t>
  </si>
  <si>
    <t>375000.00 SEK</t>
  </si>
  <si>
    <t>Just</t>
  </si>
  <si>
    <t>Technical Support services 2022</t>
  </si>
  <si>
    <t>Lofavor</t>
  </si>
  <si>
    <t>Ongoing technical Support services</t>
  </si>
  <si>
    <t>3750.00 EUR</t>
  </si>
  <si>
    <t>Nanawall</t>
  </si>
  <si>
    <t>Architect Content Marketing phase 2</t>
  </si>
  <si>
    <t>49350.00 USD</t>
  </si>
  <si>
    <t>Atradius</t>
  </si>
  <si>
    <t>POC Project</t>
  </si>
  <si>
    <t>175665.04 EUR</t>
  </si>
  <si>
    <t>NAF</t>
  </si>
  <si>
    <t>Marketing support</t>
  </si>
  <si>
    <t>OVO</t>
  </si>
  <si>
    <t>OVO MA Support</t>
  </si>
  <si>
    <t>Richardson</t>
  </si>
  <si>
    <t>19860.00 USD</t>
  </si>
  <si>
    <t>Shell</t>
  </si>
  <si>
    <t>Shell Recharge CDP implementation</t>
  </si>
  <si>
    <t>Spur</t>
  </si>
  <si>
    <t>Push notification</t>
  </si>
  <si>
    <t>60500.00 ZAR</t>
  </si>
  <si>
    <t>2023 support</t>
  </si>
  <si>
    <t>Email ROI</t>
  </si>
  <si>
    <t>31750.00 ZAR</t>
  </si>
  <si>
    <t>SSE</t>
  </si>
  <si>
    <t>License - Dynamo &amp; Voucher manager set-up</t>
  </si>
  <si>
    <t>20800.00 EUR</t>
  </si>
  <si>
    <t>Reporting project</t>
  </si>
  <si>
    <t>21480.00 EUR</t>
  </si>
  <si>
    <t>Green Goals</t>
  </si>
  <si>
    <t>9840.00 EUR</t>
  </si>
  <si>
    <t>Flexi Hub Survey</t>
  </si>
  <si>
    <t>Wellco</t>
  </si>
  <si>
    <t>Wellco Business Support</t>
  </si>
  <si>
    <t>3M</t>
  </si>
  <si>
    <t>3M Oral Care Discovery Extension</t>
  </si>
  <si>
    <t>28750.00 EUR</t>
  </si>
  <si>
    <t>AWR</t>
  </si>
  <si>
    <t>AWR Whatsapp and Chat Bot integration</t>
  </si>
  <si>
    <t>339633.00 AED</t>
  </si>
  <si>
    <t>CZ</t>
  </si>
  <si>
    <t>CZ Business support</t>
  </si>
  <si>
    <t>20000.00 EUR</t>
  </si>
  <si>
    <t>DIH</t>
  </si>
  <si>
    <t>Hocoma DIH Campaign and Technical services</t>
  </si>
  <si>
    <t>ECT</t>
  </si>
  <si>
    <t>ECT 2022 programme</t>
  </si>
  <si>
    <t>Experian</t>
  </si>
  <si>
    <t>Experian Marketing Automation Services 22/23</t>
  </si>
  <si>
    <t>33780.00 USD</t>
  </si>
  <si>
    <t>Henkel/Gulp</t>
  </si>
  <si>
    <t>Henkel Dedicated consultancy</t>
  </si>
  <si>
    <t>SMS Connector - EM support retainer</t>
  </si>
  <si>
    <t>540.00 EUR</t>
  </si>
  <si>
    <t>Kyocera</t>
  </si>
  <si>
    <t>KYO Pardot Support</t>
  </si>
  <si>
    <t>17700.00 EUR</t>
  </si>
  <si>
    <t>Omron</t>
  </si>
  <si>
    <t>Omron Business support 2022/2023</t>
  </si>
  <si>
    <t>4000.00 EUR</t>
  </si>
  <si>
    <t>DPG</t>
  </si>
  <si>
    <t>DPG SFMC Support</t>
  </si>
  <si>
    <t>892800.00 AED</t>
  </si>
  <si>
    <t>DHRE Salesforce 3 month support</t>
  </si>
  <si>
    <t>DPG Technical Support</t>
  </si>
  <si>
    <t>Profource - Mazars</t>
  </si>
  <si>
    <t>Mazars Eloqua implementation support</t>
  </si>
  <si>
    <t>Soundunited</t>
  </si>
  <si>
    <t>B&amp;W SU - December Campaigns</t>
  </si>
  <si>
    <t>14075.00 GBP</t>
  </si>
  <si>
    <t>Ad support NanaWall</t>
  </si>
  <si>
    <t>CNO Financial (Direct)</t>
  </si>
  <si>
    <t>POD Renewal (Q1) SOW #8078</t>
  </si>
  <si>
    <t>94300.00 USD</t>
  </si>
  <si>
    <t>Email Resource Extension - SOW #8009</t>
  </si>
  <si>
    <t>Aldi client EF BV</t>
  </si>
  <si>
    <t>MMM Embedding (Phase III)</t>
  </si>
  <si>
    <t>62000.00 EUR</t>
  </si>
  <si>
    <t>MA Team 2023</t>
  </si>
  <si>
    <t>714684.00 USD</t>
  </si>
  <si>
    <t>DS/BI Team 2023</t>
  </si>
  <si>
    <t>1199159.00 USD</t>
  </si>
  <si>
    <t>Campaign Team 2023/2024</t>
  </si>
  <si>
    <t>402349.00 USD</t>
  </si>
  <si>
    <t>Revenue Ops 2023</t>
  </si>
  <si>
    <t>195980.00 USD</t>
  </si>
  <si>
    <t>2023 Services Retainer</t>
  </si>
  <si>
    <t>1690598.00 USD</t>
  </si>
  <si>
    <t>Ferrero (EF)</t>
  </si>
  <si>
    <t>Offshore BI Support</t>
  </si>
  <si>
    <t>195756.00 EUR</t>
  </si>
  <si>
    <t>Premium Services POD</t>
  </si>
  <si>
    <t>802484.00 USD</t>
  </si>
  <si>
    <t>MarTech Experimentation</t>
  </si>
  <si>
    <t>109080.00 USD</t>
  </si>
  <si>
    <t>SEO NLP - 2023 Q1 Extension - SOW#3</t>
  </si>
  <si>
    <t>95237.00 USD</t>
  </si>
  <si>
    <t>SOW 12 DACI Measurement Continuation</t>
  </si>
  <si>
    <t>176998.00 USD</t>
  </si>
  <si>
    <t>Jackson Hewitt</t>
  </si>
  <si>
    <t>Martech Assessment and Compliance Consulting</t>
  </si>
  <si>
    <t>176229.00 USD</t>
  </si>
  <si>
    <t>Anomaly Detection</t>
  </si>
  <si>
    <t>Finance Reporting - Phase 1</t>
  </si>
  <si>
    <t>BI Paid Media Analytics (2023 1H)</t>
  </si>
  <si>
    <t>LIN8633</t>
  </si>
  <si>
    <t>228756.00 USD</t>
  </si>
  <si>
    <t>Nonprofit Group - CGI (2023)</t>
  </si>
  <si>
    <t>283594.00 USD</t>
  </si>
  <si>
    <t>ASI Business Analytics Datamart Maintenance and Reporting</t>
  </si>
  <si>
    <t>445625.00 USD</t>
  </si>
  <si>
    <t>DAG Production Support for CSN State and Programs Engagement</t>
  </si>
  <si>
    <t>600000.00 USD</t>
  </si>
  <si>
    <t>Journey Analytics 2023</t>
  </si>
  <si>
    <t>900000.00 USD</t>
  </si>
  <si>
    <t>WWF</t>
  </si>
  <si>
    <t>HubSpot Implementation</t>
  </si>
  <si>
    <t>740000.00 ZAR</t>
  </si>
  <si>
    <t>Customer Journey Workshop</t>
  </si>
  <si>
    <t>240000.00 ZAR</t>
  </si>
  <si>
    <t>TNO</t>
  </si>
  <si>
    <t>TNO Healthy Living &amp; Work - Buyer Insights NPOV</t>
  </si>
  <si>
    <t>HEMA B.V.</t>
  </si>
  <si>
    <t>BI Specialist</t>
  </si>
  <si>
    <t>45180.00 EUR</t>
  </si>
  <si>
    <t>Omron Lead Manager 2022/2023</t>
  </si>
  <si>
    <t>DLL B.V.</t>
  </si>
  <si>
    <t>Insurance Engine Phase 1</t>
  </si>
  <si>
    <t>MMM Phase II</t>
  </si>
  <si>
    <t>Starburst</t>
  </si>
  <si>
    <t>Drivewealth Support</t>
  </si>
  <si>
    <t>MTA V2a 2022</t>
  </si>
  <si>
    <t>16500.00 USD</t>
  </si>
  <si>
    <t>January Campaigns 2023</t>
  </si>
  <si>
    <t>19900.00 GBP</t>
  </si>
  <si>
    <t>AI Message Scoring and Sentiment Modeling</t>
  </si>
  <si>
    <t>294770.00 USD</t>
  </si>
  <si>
    <t>2023 Marketing Services Retainer</t>
  </si>
  <si>
    <t>2023 Retainer - CIH Technology Services Retainer</t>
  </si>
  <si>
    <t>2023 Rewards Pod</t>
  </si>
  <si>
    <t>1617925.00 USD</t>
  </si>
  <si>
    <t>2023 Power BI Support</t>
  </si>
  <si>
    <t>Inspire 2023 - Advanced Analytics</t>
  </si>
  <si>
    <t>231360.03 USD</t>
  </si>
  <si>
    <t>Inspire 2023 - Pricing</t>
  </si>
  <si>
    <t>241203.00 USD</t>
  </si>
  <si>
    <t>Inspire 2023 - Marketing</t>
  </si>
  <si>
    <t>599556.00 USD</t>
  </si>
  <si>
    <t>Inspire 2023 - PDB</t>
  </si>
  <si>
    <t>268188.00 USD</t>
  </si>
  <si>
    <t>Ancora</t>
  </si>
  <si>
    <t>Investment Optimization - Phase 1</t>
  </si>
  <si>
    <t>Signify Netherlands B.V.</t>
  </si>
  <si>
    <t>Optimize Production Planning (EF)</t>
  </si>
  <si>
    <t>Nets Sweden</t>
  </si>
  <si>
    <t>GTM Strategy (EF)</t>
  </si>
  <si>
    <t>GTM Analytics Staff</t>
  </si>
  <si>
    <t>Mauqah Technology LLC</t>
  </si>
  <si>
    <t>Business Development - Existing</t>
  </si>
  <si>
    <t>BizDev-57</t>
  </si>
  <si>
    <t>Technology Enablement (EF)</t>
  </si>
  <si>
    <t>News Revealer (EF)</t>
  </si>
  <si>
    <t>AOC8233</t>
  </si>
  <si>
    <t>Avrioc Qlik BI Report Project (EF)</t>
  </si>
  <si>
    <t>AOC8388</t>
  </si>
  <si>
    <t>Avrioc Product Strategy (EF)</t>
  </si>
  <si>
    <t>SEO Site Audit and Consulting (EF)</t>
  </si>
  <si>
    <t>SEO (EF)</t>
  </si>
  <si>
    <t>62880.00 USD</t>
  </si>
  <si>
    <t>DAG Web Dashboards</t>
  </si>
  <si>
    <t>236500.00 USD</t>
  </si>
  <si>
    <t>FY2023 Renewal</t>
  </si>
  <si>
    <t>840000.00 USD</t>
  </si>
  <si>
    <t>DAG Audience Analytics</t>
  </si>
  <si>
    <t>69000.00 USD</t>
  </si>
  <si>
    <t>Comcast Adobe Analytics Support</t>
  </si>
  <si>
    <t>Attribution Design and Change Management</t>
  </si>
  <si>
    <t>Pre-Sales</t>
  </si>
  <si>
    <t>Data Architecture Review</t>
  </si>
  <si>
    <t>18655.02 EUR</t>
  </si>
  <si>
    <t>February Campaigns 2023</t>
  </si>
  <si>
    <t>16463.00 GBP</t>
  </si>
  <si>
    <t>DS Pod (q1'23)</t>
  </si>
  <si>
    <t>103140.00 USD</t>
  </si>
  <si>
    <t>Apr - Aug 2023 Campaign</t>
  </si>
  <si>
    <t>195809.52 USD</t>
  </si>
  <si>
    <t>Member Growth Engine Support Team</t>
  </si>
  <si>
    <t>49331.00 USD</t>
  </si>
  <si>
    <t>Product Management Pod</t>
  </si>
  <si>
    <t>528000.00 USD</t>
  </si>
  <si>
    <t>Rakez</t>
  </si>
  <si>
    <t>Full Funnel Marketing Enablement</t>
  </si>
  <si>
    <t>1024214.00 AED</t>
  </si>
  <si>
    <t>License - Dynamo Installation - ACS PUBS Division (Aug 2022 / July 2023)</t>
  </si>
  <si>
    <t>5.5 Person IDC Team - Continued</t>
  </si>
  <si>
    <t>108294.00 USD</t>
  </si>
  <si>
    <t>MarTech Modernization Extension</t>
  </si>
  <si>
    <t>LES5040</t>
  </si>
  <si>
    <t>112510.85 USD</t>
  </si>
  <si>
    <t>Clean Room (ADH, Meta, Epsilon) Extension 2023</t>
  </si>
  <si>
    <t>121002.32 USD</t>
  </si>
  <si>
    <t>Aetna Analytic Workshops 2023</t>
  </si>
  <si>
    <t>Next Best Action - Interim Part 1</t>
  </si>
  <si>
    <t>5836.00 EUR</t>
  </si>
  <si>
    <t>Campaign Review Project</t>
  </si>
  <si>
    <t>10393.75 EUR</t>
  </si>
  <si>
    <t>2023 Motive Trucking - FMCSA Data for DM</t>
  </si>
  <si>
    <t>2023 Motive Trucking - FMCSA Data for DM - Data</t>
  </si>
  <si>
    <t>Client Suppression Services</t>
  </si>
  <si>
    <t>27500.00 USD</t>
  </si>
  <si>
    <t>Operations POD #8 2023</t>
  </si>
  <si>
    <t>1900000.00 USD</t>
  </si>
  <si>
    <t>Blackstone US Delivery Resources (Jan-Dec 2023)</t>
  </si>
  <si>
    <t>113220.00 USD</t>
  </si>
  <si>
    <t>BizDev-58</t>
  </si>
  <si>
    <t>2023 Customer Database Data Enhancement</t>
  </si>
  <si>
    <t>15680.30 USD</t>
  </si>
  <si>
    <t>AdOps Activation Support</t>
  </si>
  <si>
    <t>BizDev-59</t>
  </si>
  <si>
    <t>BizDev-60</t>
  </si>
  <si>
    <t>BizDev-61</t>
  </si>
  <si>
    <t>BizDev-62</t>
  </si>
  <si>
    <t>TNO MBA - Autonomous Driving (voorheen: Duurzaam &amp; Betaalbare woningbouw)</t>
  </si>
  <si>
    <t>25050.00 EUR</t>
  </si>
  <si>
    <t>Business Energy Data Integration - Addendum</t>
  </si>
  <si>
    <t>46735.00 EUR</t>
  </si>
  <si>
    <t>BizDev-63</t>
  </si>
  <si>
    <t>Phase 2: Data Optimization Lab - Data</t>
  </si>
  <si>
    <t>160000.00 USD</t>
  </si>
  <si>
    <t>BizDev-64</t>
  </si>
  <si>
    <t>BizDev-65</t>
  </si>
  <si>
    <t>Lead Product Manager</t>
  </si>
  <si>
    <t>MARTI AUDI, XAVIER</t>
  </si>
  <si>
    <t>1139000.00 USD</t>
  </si>
  <si>
    <t>Situational Search NLP Model Development</t>
  </si>
  <si>
    <t>92510.00 USD</t>
  </si>
  <si>
    <t>APUS Modeling &amp; Activation</t>
  </si>
  <si>
    <t>Francois BI Special Ops POD  (2023)</t>
  </si>
  <si>
    <t>1102003.00 USD</t>
  </si>
  <si>
    <t>ICC in Engagement Factory UK represents Blend LLC (OA)</t>
  </si>
  <si>
    <t>NanaWall - Homeowner Demand Gen Campaign Data Analytics and Modeling</t>
  </si>
  <si>
    <t>Starburst - Drivewealth Support</t>
  </si>
  <si>
    <t>16671.88 USD</t>
  </si>
  <si>
    <t>Visa scale solutions - PMO</t>
  </si>
  <si>
    <t>292650.00 USD</t>
  </si>
  <si>
    <t>Datorama BI Pod - Q2/Q3 2023 Renewal</t>
  </si>
  <si>
    <t>53592.00 USD</t>
  </si>
  <si>
    <t>GA4 Conversion Execution - GTM/GA2 Q2 Q3  2023 Renewal</t>
  </si>
  <si>
    <t>90600.00 USD</t>
  </si>
  <si>
    <t>ICC EF SA BLEND</t>
  </si>
  <si>
    <t>Amperity - JD Group</t>
  </si>
  <si>
    <t>125000.00 USD</t>
  </si>
  <si>
    <t>Hubspot (commission)</t>
  </si>
  <si>
    <t>Commission on closed client deals</t>
  </si>
  <si>
    <t>104400.00 EUR</t>
  </si>
  <si>
    <t>License - Commission on closed client deals (USD)</t>
  </si>
  <si>
    <t>97500.00 USD</t>
  </si>
  <si>
    <t>DE Retainer</t>
  </si>
  <si>
    <t>License - Dynamo Eloqua Service (2022/2023)</t>
  </si>
  <si>
    <t>License - Link Mobility SMS Connector Cloud App_12 months - 3 instances</t>
  </si>
  <si>
    <t>3450.00 EUR</t>
  </si>
  <si>
    <t>License - Oracle Eloqua Marketing - Enterprise Cloud Service till 2023-10</t>
  </si>
  <si>
    <t>3325000.00 SEK</t>
  </si>
  <si>
    <t>License - Dynamo base license</t>
  </si>
  <si>
    <t>108000.00 SEK</t>
  </si>
  <si>
    <t>License - EF Link Mobility SMS App + SMS feeder</t>
  </si>
  <si>
    <t>30000.00 SEK</t>
  </si>
  <si>
    <t>License - Eloqua SMS Cloud App</t>
  </si>
  <si>
    <t>License - Oracle Eloqua Services</t>
  </si>
  <si>
    <t>3188753.78 ZAR</t>
  </si>
  <si>
    <t>License - Enhanced Communications</t>
  </si>
  <si>
    <t>40000.00 AED</t>
  </si>
  <si>
    <t>License - SMS Connector App</t>
  </si>
  <si>
    <t>2450.00 EUR</t>
  </si>
  <si>
    <t>License - Dynamo subscription 13-12-2022/12-12-2023</t>
  </si>
  <si>
    <t>13680.00 GBP</t>
  </si>
  <si>
    <t>PowerBI 2023 Extension 1</t>
  </si>
  <si>
    <t>60443.00 USD</t>
  </si>
  <si>
    <t>Member Growth Engine DEV Team</t>
  </si>
  <si>
    <t>784808.00 USD</t>
  </si>
  <si>
    <t>REVENUE CYCLE REPORTING – DATA PLATFORM STRATEGY</t>
  </si>
  <si>
    <t>CVS4007</t>
  </si>
  <si>
    <t>LinkedIn 2023 Q2 Altryx (Teena)</t>
  </si>
  <si>
    <t>License - STK hosting</t>
  </si>
  <si>
    <t>3500.00 EUR</t>
  </si>
  <si>
    <t>License - Dynamo Eloqua Service</t>
  </si>
  <si>
    <t>120000.00 NOK</t>
  </si>
  <si>
    <t>Technical Support Services 2023</t>
  </si>
  <si>
    <t>22260.00 GBP</t>
  </si>
  <si>
    <t>Spire BI and DE Retainer</t>
  </si>
  <si>
    <t>367072.00 USD</t>
  </si>
  <si>
    <t>Corporate and Commercial Dashboard Development</t>
  </si>
  <si>
    <t>54000.00 USD</t>
  </si>
  <si>
    <t>MASA</t>
  </si>
  <si>
    <t>License - Dynamo Subscription Hosting (for 12 months)</t>
  </si>
  <si>
    <t>7800.00 USD</t>
  </si>
  <si>
    <t>Pega CDH Productionization SOW - 2023</t>
  </si>
  <si>
    <t>1246830.00 USD</t>
  </si>
  <si>
    <t>Revamp Top Line and Trend Line</t>
  </si>
  <si>
    <t>16000.00 USD</t>
  </si>
  <si>
    <t>Reviews on Support - LP Template, Redesign, Updates &amp; Personalisation</t>
  </si>
  <si>
    <t>18000.00 EUR</t>
  </si>
  <si>
    <t>ARP Nederland B.V. (Bechtle)</t>
  </si>
  <si>
    <t>Workshop Value Propositie Canvas</t>
  </si>
  <si>
    <t>3125.00 EUR</t>
  </si>
  <si>
    <t>Comeos</t>
  </si>
  <si>
    <t>Pre-sales</t>
  </si>
  <si>
    <t>RAKEZ 5 year Strategy Document Development</t>
  </si>
  <si>
    <t>110400.00 AED</t>
  </si>
  <si>
    <t>RAKEZ CX Scope + Full Funnel Marketing Enablement</t>
  </si>
  <si>
    <t>1183239.73 AED</t>
  </si>
  <si>
    <t>POC Solution Design &amp; CRM Workshops Wave 1 Q423</t>
  </si>
  <si>
    <t>26468.75 EUR</t>
  </si>
  <si>
    <t>CRM Programme Retainer</t>
  </si>
  <si>
    <t>319800.00 EUR</t>
  </si>
  <si>
    <t>General Support 2023</t>
  </si>
  <si>
    <t>10200.00 EUR</t>
  </si>
  <si>
    <t>Eloqua Support (monthly retainer)</t>
  </si>
  <si>
    <t>483000.00 NOK</t>
  </si>
  <si>
    <t>Technical Consultancy 2023</t>
  </si>
  <si>
    <t>10000.00 EUR</t>
  </si>
  <si>
    <t>18134.20 USD</t>
  </si>
  <si>
    <t>LinkedIn 2023 Q2 BI Retainer (Laura)</t>
  </si>
  <si>
    <t>130000.00 USD</t>
  </si>
  <si>
    <t>Marketing Strategy / Martech Roadmap</t>
  </si>
  <si>
    <t>DSH1400</t>
  </si>
  <si>
    <t>Fresh Direct 2023 Ad Hoc Opportunities</t>
  </si>
  <si>
    <t>4572.00 USD</t>
  </si>
  <si>
    <t>Extension- Continuity Retention Model</t>
  </si>
  <si>
    <t>Services Renewal 2023-2024</t>
  </si>
  <si>
    <t>266603.00 USD</t>
  </si>
  <si>
    <t>BizDev-66</t>
  </si>
  <si>
    <t>Van Hoorne</t>
  </si>
  <si>
    <t>HubSpot Onboarding</t>
  </si>
  <si>
    <t>5000.00 EUR</t>
  </si>
  <si>
    <t>2023 Summer Seasonal Models</t>
  </si>
  <si>
    <t>20517.00 USD</t>
  </si>
  <si>
    <t>Segment Classification - Round 2</t>
  </si>
  <si>
    <t>51510.00 USD</t>
  </si>
  <si>
    <t>Adv Mktg DS POD</t>
  </si>
  <si>
    <t>289200.00 USD</t>
  </si>
  <si>
    <t>UK Market- DE Automation Work</t>
  </si>
  <si>
    <t>Product Reporting Phase 2</t>
  </si>
  <si>
    <t>316992.00 USD</t>
  </si>
  <si>
    <t>2023 Reporting Retainer</t>
  </si>
  <si>
    <t>GDPR Development</t>
  </si>
  <si>
    <t>77367.50 EUR</t>
  </si>
  <si>
    <t>Perfetti</t>
  </si>
  <si>
    <t>Price Modelling &amp; Capabilities: Discovery Phase</t>
  </si>
  <si>
    <t>24500.00 EUR</t>
  </si>
  <si>
    <t>Beter Bed B.V.</t>
  </si>
  <si>
    <t>Trade Dashboard &amp; DS Support</t>
  </si>
  <si>
    <t>26750.00 EUR</t>
  </si>
  <si>
    <t>University / Movers Analytics and PMO</t>
  </si>
  <si>
    <t>IDC DS Pod 2023</t>
  </si>
  <si>
    <t>287484.00 USD</t>
  </si>
  <si>
    <t>Offer Analytics Optimization - continued</t>
  </si>
  <si>
    <t>351000.00 USD</t>
  </si>
  <si>
    <t>5.5 Person IDC DS Team 2023</t>
  </si>
  <si>
    <t>324882.00 USD</t>
  </si>
  <si>
    <t>Henkel Laundry</t>
  </si>
  <si>
    <t>Henkel SmartWash Customer Engagement Consultancy</t>
  </si>
  <si>
    <t>134871.70 EUR</t>
  </si>
  <si>
    <t>Developer support for email template footer fix</t>
  </si>
  <si>
    <t>570.00 GBP</t>
  </si>
  <si>
    <t>Hepsiburada (EF B.V.)</t>
  </si>
  <si>
    <t>A/B Testing Platform POC</t>
  </si>
  <si>
    <t>45000.00 EUR</t>
  </si>
  <si>
    <t>GS USA Customer Strategy Roadmap</t>
  </si>
  <si>
    <t>Professional Services Flex Team</t>
  </si>
  <si>
    <t>251500.00 USD</t>
  </si>
  <si>
    <t>PSV</t>
  </si>
  <si>
    <t>Data Engineer &amp; Support</t>
  </si>
  <si>
    <t>170000.00 EUR</t>
  </si>
  <si>
    <t>Insurance Engine Phase 2</t>
  </si>
  <si>
    <t>533000.00 EUR</t>
  </si>
  <si>
    <t>Ai Resources</t>
  </si>
  <si>
    <t>177712.50 EUR</t>
  </si>
  <si>
    <t>SBD Intranet GA Set Up</t>
  </si>
  <si>
    <t>ICC EF BV BLEND</t>
  </si>
  <si>
    <t>Blend360 HubSpot Migration</t>
  </si>
  <si>
    <t>37405.00 EUR</t>
  </si>
  <si>
    <t>SRS Acquiom</t>
  </si>
  <si>
    <t>Data Architecture / Strategy (Phase1)</t>
  </si>
  <si>
    <t>License - Oracle Eloqua PB and Configuration Cloud Service - Multiple brands</t>
  </si>
  <si>
    <t>70500.00 SEK</t>
  </si>
  <si>
    <t>577000.00 USD</t>
  </si>
  <si>
    <t>Promotional Analtyics</t>
  </si>
  <si>
    <t>Campaign Offer Optimization - Phase 1</t>
  </si>
  <si>
    <t>460000.00 USD</t>
  </si>
  <si>
    <t>Adv Mktg - Classification Model Development</t>
  </si>
  <si>
    <t>2023-2024 Retainer</t>
  </si>
  <si>
    <t>325512.00 USD</t>
  </si>
  <si>
    <t>Nuts.com</t>
  </si>
  <si>
    <t>EDW and Reporting Opportunity</t>
  </si>
  <si>
    <t>FERN Integration Phase 2</t>
  </si>
  <si>
    <t>72640.00 GBP</t>
  </si>
  <si>
    <t>Lead UID Change</t>
  </si>
  <si>
    <t>7530.00 GBP</t>
  </si>
  <si>
    <t>Tierney Agency</t>
  </si>
  <si>
    <t>GA4 -to-Domo Transition</t>
  </si>
  <si>
    <t>39000.00 USD</t>
  </si>
  <si>
    <t>Lead Product Manager - Sustenance Costs</t>
  </si>
  <si>
    <t>ICC EF UAE BLEND</t>
  </si>
  <si>
    <t>Cross charge Jaya Sekhar Rupanagudi (UAE)</t>
  </si>
  <si>
    <t>Chewy BI Support - 2023 H2</t>
  </si>
  <si>
    <t>130400.00 USD</t>
  </si>
  <si>
    <t>ICC EF UK BLEND</t>
  </si>
  <si>
    <t>176800.00 USD</t>
  </si>
  <si>
    <t>ALM Data Governance and Snowflake SSoT</t>
  </si>
  <si>
    <t>208950.00 USD</t>
  </si>
  <si>
    <t>Order Management Reporting Retainer</t>
  </si>
  <si>
    <t>199998.00 USD</t>
  </si>
  <si>
    <t>TextUS AI Implementation Phase 1</t>
  </si>
  <si>
    <t>Azure Data Foundation Phase 2 - DS Support (April - July 2023)</t>
  </si>
  <si>
    <t>39700.00 EUR</t>
  </si>
  <si>
    <t>Oracle Nederland B.V.</t>
  </si>
  <si>
    <t>Engagement Factory CX campaign FY23</t>
  </si>
  <si>
    <t>10908.00 EUR</t>
  </si>
  <si>
    <t>Brainnet (DLL)</t>
  </si>
  <si>
    <t>Interim solution (Epas)</t>
  </si>
  <si>
    <t>NPS Survey Pages</t>
  </si>
  <si>
    <t>12420.00 EUR</t>
  </si>
  <si>
    <t>BizDev-67</t>
  </si>
  <si>
    <t>LinkedIn FY2024 Integrated Marketing (Katie)</t>
  </si>
  <si>
    <t>Assist with Analytics Proposal for Lee Jean</t>
  </si>
  <si>
    <t>4375.00 USD</t>
  </si>
  <si>
    <t>Avrioc (internal billing only)</t>
  </si>
  <si>
    <t>PTvT</t>
  </si>
  <si>
    <t>Campaign Tech</t>
  </si>
  <si>
    <t>6062.50 EUR</t>
  </si>
  <si>
    <t>SEO Enablement and Reporting - June 2023 / May 2024</t>
  </si>
  <si>
    <t>50400.00 USD</t>
  </si>
  <si>
    <t>License - Dynamo Contract Renewal - ACS Society Division (Feb 2023 / Jan 2024)</t>
  </si>
  <si>
    <t>LinkedIn FY2024 BI Retainer (Laura)</t>
  </si>
  <si>
    <t>1103575.00 USD</t>
  </si>
  <si>
    <t>1096120.00 USD</t>
  </si>
  <si>
    <t>LinkedIn FY2024 Paid Media BI (Laura/Sophia)</t>
  </si>
  <si>
    <t>LinkedIn FY2024 LTS BI (Grace)</t>
  </si>
  <si>
    <t>580000.00 USD</t>
  </si>
  <si>
    <t>Enterprise Data Analyst - end-to-end planning new system</t>
  </si>
  <si>
    <t>203742.00 USD</t>
  </si>
  <si>
    <t>ThoughtSpot BI POD H2</t>
  </si>
  <si>
    <t>326970.00 USD</t>
  </si>
  <si>
    <t>628200.00 USD</t>
  </si>
  <si>
    <t>MMM Insights Support</t>
  </si>
  <si>
    <t>8000.00 EUR</t>
  </si>
  <si>
    <t>Qualtrics Dynamo Recipe Setup</t>
  </si>
  <si>
    <t>3000.00 USD</t>
  </si>
  <si>
    <t>Product Pod + DE Pod extensions</t>
  </si>
  <si>
    <t>1450000.00 USD</t>
  </si>
  <si>
    <t>3P Data Enrichment - Whole Customer File - Data</t>
  </si>
  <si>
    <t>EMEA: Internal</t>
  </si>
  <si>
    <t>Harvest hours</t>
  </si>
  <si>
    <t>Sta-Sof-Fro Welcome Campaign 2023</t>
  </si>
  <si>
    <t>35680.00 ZAR</t>
  </si>
  <si>
    <t>Repsol Sinopec - HR Succession Reporting</t>
  </si>
  <si>
    <t>Additional Data Enrichment - Data</t>
  </si>
  <si>
    <t>MLL9254</t>
  </si>
  <si>
    <t>1200.00 USD</t>
  </si>
  <si>
    <t>Sept - Dec 2023 Campaign</t>
  </si>
  <si>
    <t>197460.32 USD</t>
  </si>
  <si>
    <t>Upfield EF NL</t>
  </si>
  <si>
    <t>MMM Phase 2. Model Rebuild UK &amp; NL</t>
  </si>
  <si>
    <t>50000.00 EUR</t>
  </si>
  <si>
    <t>Merchant Digital Best Practices</t>
  </si>
  <si>
    <t>64500.00 USD</t>
  </si>
  <si>
    <t>Data Migration Plan</t>
  </si>
  <si>
    <t>CEMEX - Hosting (12 months) - May 1st 2023 till April 30 2024</t>
  </si>
  <si>
    <t>1020.00 EUR</t>
  </si>
  <si>
    <t>X1 Product Analytics (Dan Grace): SOW 1</t>
  </si>
  <si>
    <t>DSX WS2.1 Delivery Pod</t>
  </si>
  <si>
    <t>DSH3884</t>
  </si>
  <si>
    <t>68101.50 USD</t>
  </si>
  <si>
    <t>Eloqua Support - Integration and testing Q2</t>
  </si>
  <si>
    <t>58798.00 EUR</t>
  </si>
  <si>
    <t>Digital Upsell Dashboard</t>
  </si>
  <si>
    <t>53500.00 USD</t>
  </si>
  <si>
    <t>LinkedIn FY2024 Measurement FTE (Faisal/Licurgo)</t>
  </si>
  <si>
    <t>BCBS RI - Epsilon Data for DM - Data</t>
  </si>
  <si>
    <t>10469.94 USD</t>
  </si>
  <si>
    <t>Perfetti van Melle - Price Modeling Capabilities - Phase 1.1</t>
  </si>
  <si>
    <t>85000.00 EUR</t>
  </si>
  <si>
    <t>Medigold - 2024 AEP Model &amp; Data</t>
  </si>
  <si>
    <t>79900.00 USD</t>
  </si>
  <si>
    <t>GNT Group</t>
  </si>
  <si>
    <t>GNT EXBERRY - Discovery</t>
  </si>
  <si>
    <t>19880.00 EUR</t>
  </si>
  <si>
    <t>AXA 2023 MA Support</t>
  </si>
  <si>
    <t>35350.00 EUR</t>
  </si>
  <si>
    <t>Acquirers solutions - PMO work</t>
  </si>
  <si>
    <t>107108.00 USD</t>
  </si>
  <si>
    <t>Ad-hoc reporting retainer</t>
  </si>
  <si>
    <t>Ongoing Martech Advisory</t>
  </si>
  <si>
    <t>FY2024 DM Data Sourcing &amp; Prospecting</t>
  </si>
  <si>
    <t>24999.96 USD</t>
  </si>
  <si>
    <t>FY2024 DM Data Sourcing &amp; Prospecting - Data</t>
  </si>
  <si>
    <t>Strategic &amp; consultancy support</t>
  </si>
  <si>
    <t>50000.00 ZAR</t>
  </si>
  <si>
    <t>Campaign Enablement</t>
  </si>
  <si>
    <t>18000.00 USD</t>
  </si>
  <si>
    <t>APUS Look-alike Model</t>
  </si>
  <si>
    <t>37500.00 USD</t>
  </si>
  <si>
    <t>Retail Supply Chain DS</t>
  </si>
  <si>
    <t>342960.00 USD</t>
  </si>
  <si>
    <t>MMM Insights Support (July - August 2023)</t>
  </si>
  <si>
    <t>Midwest One Append</t>
  </si>
  <si>
    <t>2939.16 USD</t>
  </si>
  <si>
    <t>Fall Catalog 2023 Data Sourcing</t>
  </si>
  <si>
    <t>11859.13 USD</t>
  </si>
  <si>
    <t>Fall Catalog 2023 Data Sourcing - Data</t>
  </si>
  <si>
    <t>ECT - Eloqua Support H2 2023</t>
  </si>
  <si>
    <t>132000.00 AED</t>
  </si>
  <si>
    <t>No Hair studio</t>
  </si>
  <si>
    <t>HubSpot Marketing Hub Onboarding</t>
  </si>
  <si>
    <t>2500.00 EUR</t>
  </si>
  <si>
    <t>Glencore (Lityx)</t>
  </si>
  <si>
    <t>Glencore [thru Lityx]</t>
  </si>
  <si>
    <t>Amperity - Implementation JD Group</t>
  </si>
  <si>
    <t>Marketing Execution Pod (MEP)</t>
  </si>
  <si>
    <t>535650.48 USD</t>
  </si>
  <si>
    <t>MMM Market Pipeline Split</t>
  </si>
  <si>
    <t>LinkedIn FY2024 Non-Profit BI (Leo)_R1</t>
  </si>
  <si>
    <t>493274.00 USD</t>
  </si>
  <si>
    <t>Comcast (EF BV)</t>
  </si>
  <si>
    <t>Spire Cloud Migration</t>
  </si>
  <si>
    <t>300000.00 USD</t>
  </si>
  <si>
    <t>ICC EF BV BLEND GMBH</t>
  </si>
  <si>
    <t>Upfield - MMM Phase 2. Model Rebuild UK &amp; NL</t>
  </si>
  <si>
    <t>Upfield - MMM Phase 2</t>
  </si>
  <si>
    <t>90000.00 EUR</t>
  </si>
  <si>
    <t>Mitratech</t>
  </si>
  <si>
    <t>Mitratech Generative AI POCs</t>
  </si>
  <si>
    <t>135668.00 USD</t>
  </si>
  <si>
    <t>Eloqua Enablement H2 2023</t>
  </si>
  <si>
    <t>Risk and Identity solution and Visa Managed Services</t>
  </si>
  <si>
    <t>399024.00 USD</t>
  </si>
  <si>
    <t>License - Lead Manager 2023-07 till 2023-12</t>
  </si>
  <si>
    <t>7500.00 EUR</t>
  </si>
  <si>
    <t>Eloqua Support &amp; Consulting</t>
  </si>
  <si>
    <t>10110.00 EUR</t>
  </si>
  <si>
    <t>Mazars</t>
  </si>
  <si>
    <t>Marketing Automation - Eloqua Onboarding (phase 2)</t>
  </si>
  <si>
    <t>12760.00 EUR</t>
  </si>
  <si>
    <t>BizDev-68</t>
  </si>
  <si>
    <t>Segmentation - Phase 1</t>
  </si>
  <si>
    <t>241785.00 USD</t>
  </si>
  <si>
    <t>Professional Services</t>
  </si>
  <si>
    <t>BI Data Layer Integration</t>
  </si>
  <si>
    <t>Audience Privacy Data Program</t>
  </si>
  <si>
    <t>DE Support (2023-08 till 2023-12)</t>
  </si>
  <si>
    <t>79200.00 EUR</t>
  </si>
  <si>
    <t>BizDev-69</t>
  </si>
  <si>
    <t>Legrand Cablofil</t>
  </si>
  <si>
    <t>Cablofil Territory Performance Dashboard</t>
  </si>
  <si>
    <t>40000.00 USD</t>
  </si>
  <si>
    <t>LinkedIn FY2024 LMS Testing Retainer (TBD)</t>
  </si>
  <si>
    <t>LinkedIn TPM Data Foundations Team (Jenee)</t>
  </si>
  <si>
    <t>59754.00 USD</t>
  </si>
  <si>
    <t>ICC Forth Point BLEND</t>
  </si>
  <si>
    <t>Legrand - Cablofil Territory Performance Dashboard</t>
  </si>
  <si>
    <t>Mauqah</t>
  </si>
  <si>
    <t>SMS Connector - EM support retainer 2023 H2</t>
  </si>
  <si>
    <t>500.00 EUR</t>
  </si>
  <si>
    <t>License - SMS Connector App 2023 H2</t>
  </si>
  <si>
    <t>FY2024 LTS DM Campaign Re-Start</t>
  </si>
  <si>
    <t>FY2024 LTS DM Campaign Re-Start - Data</t>
  </si>
  <si>
    <t>PegaCDH.FP.Skinny.Team.Ph.III</t>
  </si>
  <si>
    <t>164800.00 USD</t>
  </si>
  <si>
    <t>GENERATIVE AI MVP SOLUTION DEVELOPMENT</t>
  </si>
  <si>
    <t>Brand Campaign Rollout</t>
  </si>
  <si>
    <t>77595.00 ZAR</t>
  </si>
  <si>
    <t>14592.00 EUR</t>
  </si>
  <si>
    <t>P1 Africa-Levant Reports Set Up</t>
  </si>
  <si>
    <t>23674.00 EUR</t>
  </si>
  <si>
    <t>11286.00 EUR</t>
  </si>
  <si>
    <t>AST</t>
  </si>
  <si>
    <t>Calfrac Capex Reporting Pilot</t>
  </si>
  <si>
    <t>UOPX Media Analytics Consulting Services – Strategic Analytics Roadmap</t>
  </si>
  <si>
    <t>WellCare Support Team 2023</t>
  </si>
  <si>
    <t>400500.00 USD</t>
  </si>
  <si>
    <t>Attribution &amp; Data Maturity</t>
  </si>
  <si>
    <t>170457.20 USD</t>
  </si>
  <si>
    <t>Experimentation Dashboard Build</t>
  </si>
  <si>
    <t>Syngenta</t>
  </si>
  <si>
    <t>Axial Playbook Launch - Strategy</t>
  </si>
  <si>
    <t>26820.00 EUR</t>
  </si>
  <si>
    <t>Axial Playbook Launch - Asset Creation</t>
  </si>
  <si>
    <t>27807.50 EUR</t>
  </si>
  <si>
    <t>SAP Migration Sprint 1</t>
  </si>
  <si>
    <t>9500.00 GBP</t>
  </si>
  <si>
    <t>SAP Migration Sprint 2-3</t>
  </si>
  <si>
    <t>52500.00 GBP</t>
  </si>
  <si>
    <t>License - Dynamo - ACS PUBS Division (Aug 2023  / July 2024)</t>
  </si>
  <si>
    <t>ICC India representing FPAI</t>
  </si>
  <si>
    <t>EMEA Deal</t>
  </si>
  <si>
    <t>Salesforce - Data Append</t>
  </si>
  <si>
    <t>1000.00 USD</t>
  </si>
  <si>
    <t>Wingspan 2.0</t>
  </si>
  <si>
    <t>14251479461; 16059181240</t>
  </si>
  <si>
    <t>532000.00 USD</t>
  </si>
  <si>
    <t>License - Dynamo Subscriptions Support (01-09-2023 / 31-08-2024)</t>
  </si>
  <si>
    <t>49860.00 EUR</t>
  </si>
  <si>
    <t>Amperity EF SA</t>
  </si>
  <si>
    <t>Amperity Webinar</t>
  </si>
  <si>
    <t>BizDev-70</t>
  </si>
  <si>
    <t>CSR Virtual Assistant</t>
  </si>
  <si>
    <t>CMX Measurement</t>
  </si>
  <si>
    <t>438000.00 USD</t>
  </si>
  <si>
    <t>MGE DE Capacity Plus</t>
  </si>
  <si>
    <t>333162.00 USD</t>
  </si>
  <si>
    <t>Audience Performance: Strategy &amp; Analysis</t>
  </si>
  <si>
    <t>Swell Energy (Pragmatic)</t>
  </si>
  <si>
    <t>Swell Energy Profiling &amp; Data Processing</t>
  </si>
  <si>
    <t>Peak Health - MA product launch</t>
  </si>
  <si>
    <t>5817.04 USD</t>
  </si>
  <si>
    <t>Lundbeck - 2023 Analytics Support</t>
  </si>
  <si>
    <t>149592.00 USD</t>
  </si>
  <si>
    <t>Dedicated Marketing Automation Support</t>
  </si>
  <si>
    <t>108760.00 EUR</t>
  </si>
  <si>
    <t>Visa - BI Workshop</t>
  </si>
  <si>
    <t>Ancora - Fueling Marketing Effectiveness</t>
  </si>
  <si>
    <t>MMM POC</t>
  </si>
  <si>
    <t>114500.00 USD</t>
  </si>
  <si>
    <t>Sales Toolkit Development &amp; Support</t>
  </si>
  <si>
    <t>63600.00 EUR</t>
  </si>
  <si>
    <t>Visa - Elavon Analyst Retainer</t>
  </si>
  <si>
    <t>Aldar</t>
  </si>
  <si>
    <t>MA/CRM Campaign Support</t>
  </si>
  <si>
    <t>97600.00 AED</t>
  </si>
  <si>
    <t>AARP - Tableau Cloud Migration</t>
  </si>
  <si>
    <t>17350.00 USD</t>
  </si>
  <si>
    <t>License - Cloud App SMS Connector</t>
  </si>
  <si>
    <t>5700.00 EUR</t>
  </si>
  <si>
    <t>Program Support 2023 #1</t>
  </si>
  <si>
    <t>17470.00 EUR</t>
  </si>
  <si>
    <t>570260.00 USD</t>
  </si>
  <si>
    <t>Topline Analytics Reporting</t>
  </si>
  <si>
    <t>63000.00 USD</t>
  </si>
  <si>
    <t>Visa - GDS Risk Product Transition</t>
  </si>
  <si>
    <t>Marketing Data Science: ML Ops</t>
  </si>
  <si>
    <t>144000.00 USD</t>
  </si>
  <si>
    <t>Price Modeling Capabilities - Phase 1.2</t>
  </si>
  <si>
    <t>71000.00 EUR</t>
  </si>
  <si>
    <t>Amperity - Haymarket UK Implementation</t>
  </si>
  <si>
    <t>CX pre-sales</t>
  </si>
  <si>
    <t>DSX pre-sales</t>
  </si>
  <si>
    <t>DSX (not in Harvest)</t>
  </si>
  <si>
    <t>Amperity | Haymarket UK Implementation</t>
  </si>
  <si>
    <t>48266.20 USD</t>
  </si>
  <si>
    <t>Sumitomo</t>
  </si>
  <si>
    <t>Sumitomo Aptiom CRM Management FY23</t>
  </si>
  <si>
    <t>DCOE Martech Pod</t>
  </si>
  <si>
    <t>136142.00 USD</t>
  </si>
  <si>
    <t>Raisin - 2023 US DM Pilot</t>
  </si>
  <si>
    <t>55000.00 USD</t>
  </si>
  <si>
    <t>Program Phase 2</t>
  </si>
  <si>
    <t>15000.00 EUR</t>
  </si>
  <si>
    <t>Peapod: Power BI 2023 Extension 3</t>
  </si>
  <si>
    <t>167484.00 USD</t>
  </si>
  <si>
    <t>AI Property Content Tool</t>
  </si>
  <si>
    <t>147102.00 USD</t>
  </si>
  <si>
    <t>AARP - Driver Safety Dashboard</t>
  </si>
  <si>
    <t>39200.00 USD</t>
  </si>
  <si>
    <t>635150.00 USD</t>
  </si>
  <si>
    <t>Advanced Analytics (HCL)</t>
  </si>
  <si>
    <t>260000.00 USD</t>
  </si>
  <si>
    <t>LinkedIn Marketing Foundations Support (Paul)</t>
  </si>
  <si>
    <t>Clean Room Media Hub (fka Cookliess Roadmap)</t>
  </si>
  <si>
    <t>325776.00 USD</t>
  </si>
  <si>
    <t>Program management</t>
  </si>
  <si>
    <t>4140.00 EUR</t>
  </si>
  <si>
    <t>Training &amp; support</t>
  </si>
  <si>
    <t>KPI Documentation - Collibra</t>
  </si>
  <si>
    <t>92000.00 USD</t>
  </si>
  <si>
    <t>Advanced Forecasting Playbook</t>
  </si>
  <si>
    <t>202416.00 USD</t>
  </si>
  <si>
    <t>Jan - March 2024 Campaign</t>
  </si>
  <si>
    <t>152573.00 USD</t>
  </si>
  <si>
    <t>654075.00 USD</t>
  </si>
  <si>
    <t>AMP - Modeling Support</t>
  </si>
  <si>
    <t>6771.52 USD</t>
  </si>
  <si>
    <t>Walmart - Social Influencer Phase 2</t>
  </si>
  <si>
    <t>94400.00 USD</t>
  </si>
  <si>
    <t>SMS Connectors Implementation</t>
  </si>
  <si>
    <t>5600.00 EUR</t>
  </si>
  <si>
    <t>License - Dynamo subscription 13-12-2023/12-12-2024</t>
  </si>
  <si>
    <t>1248000.00 USD</t>
  </si>
  <si>
    <t>815000.00 USD</t>
  </si>
  <si>
    <t>GXO</t>
  </si>
  <si>
    <t>GXO Snowflake POD 5</t>
  </si>
  <si>
    <t>Jan - March 2024 Campaign - Data</t>
  </si>
  <si>
    <t>APEI Database Append</t>
  </si>
  <si>
    <t>21000.00 USD</t>
  </si>
  <si>
    <t>APUS Target List</t>
  </si>
  <si>
    <t>17500.00 USD</t>
  </si>
  <si>
    <t>Neurocrine</t>
  </si>
  <si>
    <t>Neurocrine Bio - Omnichannel Marketing Initial Assessment</t>
  </si>
  <si>
    <t>Sumitomo - Orgovyx and Gemtesa Mini-Analytics Assessment</t>
  </si>
  <si>
    <t>Parkview Health</t>
  </si>
  <si>
    <t>Security and Network Setup in Azure - Databricks</t>
  </si>
  <si>
    <t>48700.00 USD</t>
  </si>
  <si>
    <t>Walmart - Seller Risk Team</t>
  </si>
  <si>
    <t>393708.00 USD</t>
  </si>
  <si>
    <t>Tableau Server Admin Project</t>
  </si>
  <si>
    <t>Lowes Media Agency Tech Assessment</t>
  </si>
  <si>
    <t>Project Manager retainer - 6 months</t>
  </si>
  <si>
    <t>Lead Gen Analysis AND Digital Reporting - 2024 thru June</t>
  </si>
  <si>
    <t>FD - Mosaic Customer Append</t>
  </si>
  <si>
    <t>Walmart MMM/Segmentation Nov-Jan 24 Renewal</t>
  </si>
  <si>
    <t>64267.00 USD</t>
  </si>
  <si>
    <t>186900.00 USD</t>
  </si>
  <si>
    <t>Visa - Elavon Visualization</t>
  </si>
  <si>
    <t>82000.00 USD</t>
  </si>
  <si>
    <t>Cruise</t>
  </si>
  <si>
    <t>Cruise: Marketing Analytics Roadmap</t>
  </si>
  <si>
    <t>Dream Golf Resorts</t>
  </si>
  <si>
    <t>Customer Profiling</t>
  </si>
  <si>
    <t>Jukebox Health</t>
  </si>
  <si>
    <t>Handyman &amp; GC Lead List</t>
  </si>
  <si>
    <t>BizDev-71</t>
  </si>
  <si>
    <t>525000.00 USD</t>
  </si>
  <si>
    <t>Walmart - 2023-Q4 Marketplace BI</t>
  </si>
  <si>
    <t>100646.00 USD</t>
  </si>
  <si>
    <t>Sumitomo - 2024 Orgovyx DTC Core Services</t>
  </si>
  <si>
    <t>ThoughtSpot Support - 2024 Q1</t>
  </si>
  <si>
    <t>2255886.00 USD</t>
  </si>
  <si>
    <t>License - Voucher Manager 01-09-2023 / 31-08-2024</t>
  </si>
  <si>
    <t>8250.00 USD</t>
  </si>
  <si>
    <t>DPG - Digital Marketing Assistant</t>
  </si>
  <si>
    <t>OTE</t>
  </si>
  <si>
    <t>Process Mining Vendor Selection</t>
  </si>
  <si>
    <t>30000.00 EUR</t>
  </si>
  <si>
    <t>188000.00 USD</t>
  </si>
  <si>
    <t>1296000.00 USD</t>
  </si>
  <si>
    <t>Medi Viz BI Team</t>
  </si>
  <si>
    <t>License - SMS Connectors Yearly Licenses (21/Oct/2023 – 20/Oct/2024)</t>
  </si>
  <si>
    <t>18112.50 EUR</t>
  </si>
  <si>
    <t>Solution Architect - 6 months engagement - 50% allocation</t>
  </si>
  <si>
    <t>Digital First BI Support</t>
  </si>
  <si>
    <t>73300.00 USD</t>
  </si>
  <si>
    <t>Lowes - LiveRamp Decommission</t>
  </si>
  <si>
    <t>Nuts - Rebuild 20 BI Reports</t>
  </si>
  <si>
    <t>Enterprise Segmentation</t>
  </si>
  <si>
    <t>Analytics NBA Pega POC</t>
  </si>
  <si>
    <t>258000.00 USD</t>
  </si>
  <si>
    <t>871813.00 USD</t>
  </si>
  <si>
    <t>Blue Lantern</t>
  </si>
  <si>
    <t>Blue Lantern - 2024 Data</t>
  </si>
  <si>
    <t>Chewy: Ecom Sales Attribution Extension</t>
  </si>
  <si>
    <t>1374149.00 USD</t>
  </si>
  <si>
    <t>BI Special Operations POD Q1 '24</t>
  </si>
  <si>
    <t>Channel/Media Performance Report Dev and Automation</t>
  </si>
  <si>
    <t>Data Enhancement - Fetch Full File</t>
  </si>
  <si>
    <t>GoodRx - Nov 2023 4-mo Retainer</t>
  </si>
  <si>
    <t>253125.00 USD</t>
  </si>
  <si>
    <t>HGV - 2024 1H Services Retainer</t>
  </si>
  <si>
    <t>1117680.00 USD</t>
  </si>
  <si>
    <t>LinkedIn FY2024 Paid Media BI (Laura/Sophia) R1</t>
  </si>
  <si>
    <t>324960.00 USD</t>
  </si>
  <si>
    <t>Sumitomo - Data Science Support</t>
  </si>
  <si>
    <t>Conversion Rate Optimization</t>
  </si>
  <si>
    <t>190500.00 USD</t>
  </si>
  <si>
    <t>Measurement</t>
  </si>
  <si>
    <t>Stanley Black &amp; Decker Q1 &amp; Q2 2024 BI</t>
  </si>
  <si>
    <t>49998.00 USD</t>
  </si>
  <si>
    <t>Stanley Black &amp; Decker Q1 &amp; Q2 2024 GA</t>
  </si>
  <si>
    <t>NLPOC Wave 2 Workshops Soln Design</t>
  </si>
  <si>
    <t>13975.00 EUR</t>
  </si>
  <si>
    <t>Migration Webforms</t>
  </si>
  <si>
    <t>21455.00 EUR</t>
  </si>
  <si>
    <t>Adtalem - Retention Model Support Dec - Jan</t>
  </si>
  <si>
    <t>63457.00 USD</t>
  </si>
  <si>
    <t>Data Ecosystem Assessment and Bug Fix</t>
  </si>
  <si>
    <t>54400.00 USD</t>
  </si>
  <si>
    <t>Responsys Training</t>
  </si>
  <si>
    <t>5500.00 GBP</t>
  </si>
  <si>
    <t>Predictive Marketing/Analytics (DSX)</t>
  </si>
  <si>
    <t>Project-Internal Projects - Expense Approval Process</t>
  </si>
  <si>
    <t>Stanley Black &amp; Decker - Intranet GA</t>
  </si>
  <si>
    <t>CRM PoC Planning Support November23</t>
  </si>
  <si>
    <t>3781.25 EUR</t>
  </si>
  <si>
    <t>Dynamo SMS</t>
  </si>
  <si>
    <t>14212.50 EUR</t>
  </si>
  <si>
    <t>Technical Support Services 24</t>
  </si>
  <si>
    <t>35024.00 GBP</t>
  </si>
  <si>
    <t>Eloqua Support Dec 23</t>
  </si>
  <si>
    <t>7800.00 GBP</t>
  </si>
  <si>
    <t>Acquisition Analytics Gen AI Pilot Team</t>
  </si>
  <si>
    <t>Lundbeck - Omnichannel Assessment</t>
  </si>
  <si>
    <t>BizDev-72</t>
  </si>
  <si>
    <t>Composable CDP Decision Support</t>
  </si>
  <si>
    <t>485000.00 USD</t>
  </si>
  <si>
    <t>Lowe's - Roadmap Workshops &amp; Strategy</t>
  </si>
  <si>
    <t>BCBSNC DSNP &amp; N2M Lists</t>
  </si>
  <si>
    <t>24091.68 USD</t>
  </si>
  <si>
    <t>Ineos</t>
  </si>
  <si>
    <t>Build wave 4</t>
  </si>
  <si>
    <t>322515.00 GBP</t>
  </si>
  <si>
    <t>Universal Parks - ML OPS support</t>
  </si>
  <si>
    <t>License - Oracle Eloqua Marketing - Enterprise Cloud Service 2023/2024</t>
  </si>
  <si>
    <t>3060000.00 SEK</t>
  </si>
  <si>
    <t>Eloqua Sync</t>
  </si>
  <si>
    <t>Responsys Decomissioning</t>
  </si>
  <si>
    <t>44480.00 ZAR</t>
  </si>
  <si>
    <t>RASMUSSEN: B2B Data Acquisition</t>
  </si>
  <si>
    <t>Eloqua Support en Integratie 2024</t>
  </si>
  <si>
    <t>20880.00 EUR</t>
  </si>
  <si>
    <t>Skyline Payments (Pragmatic)</t>
  </si>
  <si>
    <t>Skyline Payments</t>
  </si>
  <si>
    <t>15970.89 USD</t>
  </si>
  <si>
    <t>Capital One - Measurement Advisory</t>
  </si>
  <si>
    <t>Cornerstone Building - Phase 1</t>
  </si>
  <si>
    <t>3245948.00 USD</t>
  </si>
  <si>
    <t>DE Onboarding &amp; Training</t>
  </si>
  <si>
    <t>19800.00 EUR</t>
  </si>
  <si>
    <t>License - Dynamo Contract Renewal - ACS Society Division (Feb 2024 / Jan 2025)</t>
  </si>
  <si>
    <t>724494.00 USD</t>
  </si>
  <si>
    <t>48000.00 USD</t>
  </si>
  <si>
    <t>244800.00 USD</t>
  </si>
  <si>
    <t>Marriott - SMB Acquisition Data &amp; Targeting</t>
  </si>
  <si>
    <t>Discover - Clean Room, Ignite360 (Phase 1)</t>
  </si>
  <si>
    <t>139000.00 USD</t>
  </si>
  <si>
    <t>January Growth Analytics 1m Bridge SOW</t>
  </si>
  <si>
    <t>T4L - 2024 Marketing Services Retainer</t>
  </si>
  <si>
    <t>120600.00 USD</t>
  </si>
  <si>
    <t>PayPal Targeting</t>
  </si>
  <si>
    <t>45360.00 USD</t>
  </si>
  <si>
    <t>Blend360: MLabs Internal</t>
  </si>
  <si>
    <t>Business Development - New Logo</t>
  </si>
  <si>
    <t>Time Off</t>
  </si>
  <si>
    <t>Training / Career Development</t>
  </si>
  <si>
    <t>Travel</t>
  </si>
  <si>
    <t>Repsol</t>
  </si>
  <si>
    <t>Digital support partner</t>
  </si>
  <si>
    <t>1145350.00 GBP</t>
  </si>
  <si>
    <t>SS14 Digital Scheduler</t>
  </si>
  <si>
    <t>307000.00 GBP</t>
  </si>
  <si>
    <t>ICC Forth Point FutureproofAI</t>
  </si>
  <si>
    <t>British Telecom - FPAI NBA Ops Delivery Lead Q3</t>
  </si>
  <si>
    <t>CD&amp;R</t>
  </si>
  <si>
    <t>Project Mars</t>
  </si>
  <si>
    <t>825000.00 GBP</t>
  </si>
  <si>
    <t>Interim Sustain Phase</t>
  </si>
  <si>
    <t>121500.00 GBP</t>
  </si>
  <si>
    <t>Kinko</t>
  </si>
  <si>
    <t>Kinko Segmentation</t>
  </si>
  <si>
    <t>Embark</t>
  </si>
  <si>
    <t>Embark SOW#2</t>
  </si>
  <si>
    <t>MLabs-Embark-GenotypingPl</t>
  </si>
  <si>
    <t>Embark SOW#3</t>
  </si>
  <si>
    <t>Roku SOW 3 - Data Engineering Team</t>
  </si>
  <si>
    <t>GP SOW #28</t>
  </si>
  <si>
    <t>GP SOW #29</t>
  </si>
  <si>
    <t>GP SOW #30</t>
  </si>
  <si>
    <t>GP SOW #31</t>
  </si>
  <si>
    <t>GP SOW #32</t>
  </si>
  <si>
    <t>Indigo</t>
  </si>
  <si>
    <t>Indigo SOW #8</t>
  </si>
  <si>
    <t>Lily AI SOW#6</t>
  </si>
  <si>
    <t>Infinitesky</t>
  </si>
  <si>
    <t>Infinitesky SOW #3</t>
  </si>
  <si>
    <t>Infinitesky SOW #2</t>
  </si>
  <si>
    <t>Sincera SOW 2 - Data Engineering Team</t>
  </si>
  <si>
    <t>Pixability SOW#2</t>
  </si>
  <si>
    <t>Buyersight</t>
  </si>
  <si>
    <t>Buyersight SOW 1 - Data Engineering Team</t>
  </si>
  <si>
    <t>BizDev-73</t>
  </si>
  <si>
    <t>Business Development (MLabs) - Existing</t>
  </si>
  <si>
    <t>BizDev ML-02</t>
  </si>
  <si>
    <t>BizDev ML-07</t>
  </si>
  <si>
    <t>BizDev ML-03</t>
  </si>
  <si>
    <t>BizDev ML-06</t>
  </si>
  <si>
    <t>BizDev ML-04</t>
  </si>
  <si>
    <t>BizDev ML-05</t>
  </si>
  <si>
    <t>BizDev ML-01</t>
  </si>
  <si>
    <t>BizDev ML-09</t>
  </si>
  <si>
    <t>BizDev ML-10</t>
  </si>
  <si>
    <t>BizDev ML-08</t>
  </si>
  <si>
    <t>BizDev ML-11</t>
  </si>
  <si>
    <t>BizDev ML-12</t>
  </si>
  <si>
    <t>Responsys Support 2024</t>
  </si>
  <si>
    <t>55440.00 GBP</t>
  </si>
  <si>
    <t>Energy Market Analysis</t>
  </si>
  <si>
    <t>License - Dynamo base license (Nov 2023 / Oct 2024)</t>
  </si>
  <si>
    <t>153252.00 SEK</t>
  </si>
  <si>
    <t>171608.00 EUR</t>
  </si>
  <si>
    <t>2024 support</t>
  </si>
  <si>
    <t>Data Science Retainer (Daniel Seal)</t>
  </si>
  <si>
    <t>32300.00 GBP</t>
  </si>
  <si>
    <t>Data Engineering Retainer (Glenn Quinn)</t>
  </si>
  <si>
    <t>80750.00 GBP</t>
  </si>
  <si>
    <t>Business App Modernisation</t>
  </si>
  <si>
    <t>54198.00 GBP</t>
  </si>
  <si>
    <t>Embark SOW#4</t>
  </si>
  <si>
    <t>Equipment Health and Maintenance KPI reporting - DE</t>
  </si>
  <si>
    <t>24750.00 GBP</t>
  </si>
  <si>
    <t>Equipment Health and Maintenance KPI reporting - BI</t>
  </si>
  <si>
    <t>49500.00 GBP</t>
  </si>
  <si>
    <t>59850.00 GBP</t>
  </si>
  <si>
    <t>MMM January support</t>
  </si>
  <si>
    <t>GP SOW #35</t>
  </si>
  <si>
    <t>GP SOW #36</t>
  </si>
  <si>
    <t>NBA Analytics and insights | IDC resource Harini</t>
  </si>
  <si>
    <t>Adtalem - 2024 IDC Data Science Support</t>
  </si>
  <si>
    <t>162441.00 USD</t>
  </si>
  <si>
    <t>License - Dynamo Subscriptions (01-09-2023 / 31-08-2024)</t>
  </si>
  <si>
    <t>Peterson (United Kingdom) Ltd</t>
  </si>
  <si>
    <t>Transport Logistics Optimisation support - extra days</t>
  </si>
  <si>
    <t>Collaborative Imaging</t>
  </si>
  <si>
    <t>Call Center Optimization</t>
  </si>
  <si>
    <t>68500.00 USD</t>
  </si>
  <si>
    <t>Collibra Implementation</t>
  </si>
  <si>
    <t>700000.00 USD</t>
  </si>
  <si>
    <t>BI Insights - Data Ingestion (RFP)</t>
  </si>
  <si>
    <t>1604633.00 USD</t>
  </si>
  <si>
    <t>129600.00 USD</t>
  </si>
  <si>
    <t>Campaign Support | Eloqua Decommissioning</t>
  </si>
  <si>
    <t>45800.00 ZAR</t>
  </si>
  <si>
    <t>Edward Don - Microsoft Azure and Power BI</t>
  </si>
  <si>
    <t>38160.00 USD</t>
  </si>
  <si>
    <t>157880.00 USD</t>
  </si>
  <si>
    <t>Cornerstone Building - Forecasting Tool Build</t>
  </si>
  <si>
    <t>219272.00 USD</t>
  </si>
  <si>
    <t>1: Dish - Integrated Data + Martech solution</t>
  </si>
  <si>
    <t>221865.00 USD</t>
  </si>
  <si>
    <t>400000.00 USD</t>
  </si>
  <si>
    <t>JPMorgan Chase</t>
  </si>
  <si>
    <t>JPMC C360 Future State Strategy</t>
  </si>
  <si>
    <t>1025000.00 USD</t>
  </si>
  <si>
    <t>Wyndham - Analytic Maturity Acceleration</t>
  </si>
  <si>
    <t>Marketing Automation Services Q1 2024</t>
  </si>
  <si>
    <t>12500.00 USD</t>
  </si>
  <si>
    <t>Verizon: Personalization Phase 1 &amp; Customer Decision Hub</t>
  </si>
  <si>
    <t>290870.00 USD</t>
  </si>
  <si>
    <t>BizDev-74</t>
  </si>
  <si>
    <t>Circana</t>
  </si>
  <si>
    <t>Mondelez MMM Project Management</t>
  </si>
  <si>
    <t>57666.32 EUR</t>
  </si>
  <si>
    <t>MMM Refit</t>
  </si>
  <si>
    <t>MMM Phase 2</t>
  </si>
  <si>
    <t>1064677.00 USD</t>
  </si>
  <si>
    <t>Marriott - SMB Acquisition Data &amp; Targeting - Data</t>
  </si>
  <si>
    <t>Franklin Templeton - Tiger Team 2</t>
  </si>
  <si>
    <t>347392.00 USD</t>
  </si>
  <si>
    <t>Lundbeck - Incremental DS Resource</t>
  </si>
  <si>
    <t>BizDev-75</t>
  </si>
  <si>
    <t>CD&amp;R LLC</t>
  </si>
  <si>
    <t>Eloqua Dynamo Framework</t>
  </si>
  <si>
    <t>23000.00 EUR</t>
  </si>
  <si>
    <t>T4L - 2024 Tech Support Retainer</t>
  </si>
  <si>
    <t>42399.96 USD</t>
  </si>
  <si>
    <t>Databricks migration from EMR AWS</t>
  </si>
  <si>
    <t>Projects Dashboard</t>
  </si>
  <si>
    <t>17880.00 GBP</t>
  </si>
  <si>
    <t>Lead Manager 2024-01 till 2024-06</t>
  </si>
  <si>
    <t>BizDev-76</t>
  </si>
  <si>
    <t>180326.00 USD</t>
  </si>
  <si>
    <t>Visa - Cross Border Dashboard work - BI &amp; DE</t>
  </si>
  <si>
    <t>115000.00 USD</t>
  </si>
  <si>
    <t>Chewy - GSAM Validation Phase 1</t>
  </si>
  <si>
    <t>Sharp</t>
  </si>
  <si>
    <t>Immediate Data Value for Sharp</t>
  </si>
  <si>
    <t>364500.00 USD</t>
  </si>
  <si>
    <t>Databricks Intent</t>
  </si>
  <si>
    <t>Intent HQ Ltd - EMR Migration to Databricks</t>
  </si>
  <si>
    <t>Vessel Route Planning</t>
  </si>
  <si>
    <t>Core Digital Team 2024</t>
  </si>
  <si>
    <t>Inizio Data Pack Automation</t>
  </si>
  <si>
    <t>300000.00 GBP</t>
  </si>
  <si>
    <t>Transport Logistics Optimisation</t>
  </si>
  <si>
    <t>199000.00 GBP</t>
  </si>
  <si>
    <t>BizDev-77</t>
  </si>
  <si>
    <t>ICC in Blend 360 LLC  Represents UK (OA)</t>
  </si>
  <si>
    <t>Doc Martens - OneTrust implementation</t>
  </si>
  <si>
    <t>Inizio</t>
  </si>
  <si>
    <t>Pre-mobilisation Support for GenAI Roadmap Business Case</t>
  </si>
  <si>
    <t>20000.00 GBP</t>
  </si>
  <si>
    <t>Price Elasticity Model - Phase  1.3 – Model &amp; Dashboard Maintenance</t>
  </si>
  <si>
    <t>40880.00 EUR</t>
  </si>
  <si>
    <t>DE Support (2024-03)</t>
  </si>
  <si>
    <t>9900.00 EUR</t>
  </si>
  <si>
    <t>Marriott - CEC Analytics PowerBI Transformation - Assessment</t>
  </si>
  <si>
    <t>50000.00 USD</t>
  </si>
  <si>
    <t>BizDev-78</t>
  </si>
  <si>
    <t>IBC Feb List Purchase</t>
  </si>
  <si>
    <t>AMP - Ad-Hoc Data Count Support</t>
  </si>
  <si>
    <t>500.00 USD</t>
  </si>
  <si>
    <t>Salesforce - Dynamics 365 Intent Data</t>
  </si>
  <si>
    <t>ASME - Digital Transformation (Phase II)</t>
  </si>
  <si>
    <t>Discover - Clean Room, Ignite360 (Phase II)</t>
  </si>
  <si>
    <t>Atradius Nordics Support 24</t>
  </si>
  <si>
    <t>License - Dynamo Subscription Hosting (for 3 months)</t>
  </si>
  <si>
    <t>GP SOW #37 - Data Engineering Team</t>
  </si>
  <si>
    <t>Nearshore PBM Teradata/GCP Migration POD</t>
  </si>
  <si>
    <t>100800.00 USD</t>
  </si>
  <si>
    <t>Marriott - Data Platform Engagement - Marketing 360 Discovery and Design</t>
  </si>
  <si>
    <t>Amperity MailJet SMS Integration &amp; Support</t>
  </si>
  <si>
    <t>2175400.00 ZAR</t>
  </si>
  <si>
    <t>British Telecom - DE Refactoring Discovery Phase</t>
  </si>
  <si>
    <t>48000.00 GBP</t>
  </si>
  <si>
    <t>46798.80 USD</t>
  </si>
  <si>
    <t>Eloqua Enablement Support</t>
  </si>
  <si>
    <t>33040.00 USD</t>
  </si>
  <si>
    <t>Expedia Group</t>
  </si>
  <si>
    <t>Expedia Measurement Roadmap</t>
  </si>
  <si>
    <t>Neurocrine Bio - Omnichannel Implementation Phase 1</t>
  </si>
  <si>
    <t>Eloqua Enablement 2024</t>
  </si>
  <si>
    <t>Zumo</t>
  </si>
  <si>
    <t>Zumo Support</t>
  </si>
  <si>
    <t>British Telecom - IDC resource Anirudh</t>
  </si>
  <si>
    <t>MMM Cascade workshops</t>
  </si>
  <si>
    <t>14000.00 EUR</t>
  </si>
  <si>
    <t>376752.00 USD</t>
  </si>
  <si>
    <t>UDX - Workstream Zero: BI Metrics Framework</t>
  </si>
  <si>
    <t>MLOps - Hypercare</t>
  </si>
  <si>
    <t>592513.00 USD</t>
  </si>
  <si>
    <t>MMM Rebuild &amp; Monthly Rescoring 2024</t>
  </si>
  <si>
    <t>Dedicated Campaign Support</t>
  </si>
  <si>
    <t>105405.00 GBP</t>
  </si>
  <si>
    <t>53300.00 GBP</t>
  </si>
  <si>
    <t>License - STK hosting (April 2024/March 2025)</t>
  </si>
  <si>
    <t>5040.00 EUR</t>
  </si>
  <si>
    <t>SFDC to Eloqua Account integration</t>
  </si>
  <si>
    <t>4500.00 EUR</t>
  </si>
  <si>
    <t>License - EF Link Mobility SMS App + SMS feeder (2024-02 / 2024-10)</t>
  </si>
  <si>
    <t>Integration accounts SFDC and Eloqua</t>
  </si>
  <si>
    <t>Business Support 2024</t>
  </si>
  <si>
    <t>EttF</t>
  </si>
  <si>
    <t>AWS Architecture Assessment &amp; Recommendations</t>
  </si>
  <si>
    <t>10000.00 GBP</t>
  </si>
  <si>
    <t>Walmart - Sam's Club Media Measurement</t>
  </si>
  <si>
    <t>Walmart - Connect Measurement Science team</t>
  </si>
  <si>
    <t>232347.00 USD</t>
  </si>
  <si>
    <t>FedeFarma</t>
  </si>
  <si>
    <t>Landing Zone Assessment &amp; Recommendation Phase</t>
  </si>
  <si>
    <t>Finning International Inc.</t>
  </si>
  <si>
    <t>License - Dynamo 2023</t>
  </si>
  <si>
    <t>ICC in Montevideo represents Blend360 (OA)</t>
  </si>
  <si>
    <t>134000.00 USD</t>
  </si>
  <si>
    <t>License - Litmus (01-04-2024 / 31-03-2025)</t>
  </si>
  <si>
    <t>DE Support (2024-04)</t>
  </si>
  <si>
    <t>License - Azure Hosting 2023</t>
  </si>
  <si>
    <t>1100.00 EUR</t>
  </si>
  <si>
    <t>License - Azure Hosting 2024</t>
  </si>
  <si>
    <t>BizDev-79</t>
  </si>
  <si>
    <t>BizDev-80</t>
  </si>
  <si>
    <t>BizDev-81</t>
  </si>
  <si>
    <t>406680.00 USD</t>
  </si>
  <si>
    <t>861800.00 USD</t>
  </si>
  <si>
    <t>Pricing Data Capture</t>
  </si>
  <si>
    <t>125000.00 GBP</t>
  </si>
  <si>
    <t>Transport Optimiser Live Support</t>
  </si>
  <si>
    <t>MIBI Project: Sustain phase</t>
  </si>
  <si>
    <t>13905.00 GBP</t>
  </si>
  <si>
    <t>MIBI Project: Bridging phase</t>
  </si>
  <si>
    <t>118395.00 GBP</t>
  </si>
  <si>
    <t>BizDev-82</t>
  </si>
  <si>
    <t>Airwair Doc Martens</t>
  </si>
  <si>
    <t>66000.00 USD</t>
  </si>
  <si>
    <t>Responsys Training 2024</t>
  </si>
  <si>
    <t>4500.00 GBP</t>
  </si>
  <si>
    <t>BizDev-83</t>
  </si>
  <si>
    <t>63353.00 USD</t>
  </si>
  <si>
    <t>British Telecom - Senior Business Architect - Robert Stone</t>
  </si>
  <si>
    <t>53400.00 GBP</t>
  </si>
  <si>
    <t>Dynamo Qualtrics Authors Integration</t>
  </si>
  <si>
    <t>9830.00 USD</t>
  </si>
  <si>
    <t>C&amp;EN SEO audit April 24</t>
  </si>
  <si>
    <t>1960.00 USD</t>
  </si>
  <si>
    <t>Louwman</t>
  </si>
  <si>
    <t>Louwman/ID&amp;D/programma CDP/CEC (240)</t>
  </si>
  <si>
    <t>13770.00 EUR</t>
  </si>
  <si>
    <t>1417746.00 USD</t>
  </si>
  <si>
    <t>150080.00 USD</t>
  </si>
  <si>
    <t>License - SMS App Cloud Connector Mexico</t>
  </si>
  <si>
    <t>300.00 EUR</t>
  </si>
  <si>
    <t>BizDev-84</t>
  </si>
  <si>
    <t>License - SMS App Cloud Connector Europe &amp; Mexico</t>
  </si>
  <si>
    <t>Wingspan 2.0 Hypercare Extension 2</t>
  </si>
  <si>
    <t>112000.00 USD</t>
  </si>
  <si>
    <t>231686.00 USD</t>
  </si>
  <si>
    <t>DE Support (2024-05)</t>
  </si>
  <si>
    <t>246150.00 USD</t>
  </si>
  <si>
    <t>Morrisons</t>
  </si>
  <si>
    <t>CDP Roadmap Support</t>
  </si>
  <si>
    <t>60000.00 GBP</t>
  </si>
  <si>
    <t>Motorola</t>
  </si>
  <si>
    <t>SMS &amp; Dynamo setup including FB, Google, CVENT and Facebook</t>
  </si>
  <si>
    <t>8720.00 USD</t>
  </si>
  <si>
    <t>443872.00 USD</t>
  </si>
  <si>
    <t>DMW Direct - Prominence Health Data</t>
  </si>
  <si>
    <t>DMW - MediGold Analytics and AEP Modeling</t>
  </si>
  <si>
    <t>184554.00 USD</t>
  </si>
  <si>
    <t>CD&amp;R - MCC - Forecasting</t>
  </si>
  <si>
    <t>95000.00 USD</t>
  </si>
  <si>
    <t>CD&amp;R - MCC - MDM Discovery &amp; Data Strategy Audit</t>
  </si>
  <si>
    <t>605000.00 USD</t>
  </si>
  <si>
    <t>British Telecom - Lead Data Engineer - Buddhi de Seram</t>
  </si>
  <si>
    <t>2262783.00 USD</t>
  </si>
  <si>
    <t>Program Phase 3</t>
  </si>
  <si>
    <t>254176.00 USD</t>
  </si>
  <si>
    <t>110132.00 USD</t>
  </si>
  <si>
    <t>118000.00 USD</t>
  </si>
  <si>
    <t>SBD - UA Data Ingestion Support</t>
  </si>
  <si>
    <t>License - Eloqua Voucher Manager App 2023</t>
  </si>
  <si>
    <t>6798.00 USD</t>
  </si>
  <si>
    <t>License - Eloqua Voucher Manager App 2024</t>
  </si>
  <si>
    <t>License - Eloqua SMS Cloud App 2024</t>
  </si>
  <si>
    <t>Data Quality Engine</t>
  </si>
  <si>
    <t>Ahold Delhaize / Egen</t>
  </si>
  <si>
    <t>Ahold / Egen Retail Media Network Strategy &amp; Design</t>
  </si>
  <si>
    <t>Morrisons-CDP Roadmapping</t>
  </si>
  <si>
    <t>58000.00 USD</t>
  </si>
  <si>
    <t>DNU Email Master Template Design</t>
  </si>
  <si>
    <t>82656.00 USD</t>
  </si>
  <si>
    <t>WAC</t>
  </si>
  <si>
    <t>4245920.00 USD</t>
  </si>
  <si>
    <t>1040000.00 USD</t>
  </si>
  <si>
    <t>150800.00 USD</t>
  </si>
  <si>
    <t>BizDev-85</t>
  </si>
  <si>
    <t>HGV - AI Property Content Tool Phase 3</t>
  </si>
  <si>
    <t>Love Electric</t>
  </si>
  <si>
    <t>Price Analysis &amp; ChatBot POC</t>
  </si>
  <si>
    <t>70000.00 GBP</t>
  </si>
  <si>
    <t>Time &amp; Materials Extension</t>
  </si>
  <si>
    <t>10400.00 GBP</t>
  </si>
  <si>
    <t>Data Engineering Ongoing Support</t>
  </si>
  <si>
    <t>24000.00 GBP</t>
  </si>
  <si>
    <t>49000.00 USD</t>
  </si>
  <si>
    <t>Dish Sling Value Based Deal</t>
  </si>
  <si>
    <t>SEO Enablement and Reporting - June 24 / Nov 24</t>
  </si>
  <si>
    <t>24080.00 USD</t>
  </si>
  <si>
    <t>279200.00 USD</t>
  </si>
  <si>
    <t>96000.00 USD</t>
  </si>
  <si>
    <t>UDX - EPIC DDE Implementation Renewal</t>
  </si>
  <si>
    <t>Pragmatic Communications - Lunar Energy</t>
  </si>
  <si>
    <t>330000.00 USD</t>
  </si>
  <si>
    <t>288534.00 USD</t>
  </si>
  <si>
    <t>Syclla Decommissioning</t>
  </si>
  <si>
    <t>42770.00 GBP</t>
  </si>
  <si>
    <t>GenAI use cases risk/reward</t>
  </si>
  <si>
    <t>Power BI Workspace</t>
  </si>
  <si>
    <t>49680.00 GBP</t>
  </si>
  <si>
    <t>Discovery for GenAI use cases</t>
  </si>
  <si>
    <t>Webscraping Support</t>
  </si>
  <si>
    <t>License - Dynamo Subscription (May 2024 / Apr 2025)</t>
  </si>
  <si>
    <t>19620.00 USD</t>
  </si>
  <si>
    <t>Pearson (EF UK)</t>
  </si>
  <si>
    <t>License - Eloqua Voucher Manager App 2021</t>
  </si>
  <si>
    <t>License - Eloqua Voucher Manager App 2022</t>
  </si>
  <si>
    <t>LinkedIn DataVision Expansion - RsFcst (Laura)</t>
  </si>
  <si>
    <t>Intent HQ Ltd - Syclla Decommissioning</t>
  </si>
  <si>
    <t>83980.00 USD</t>
  </si>
  <si>
    <t>168200.00 USD</t>
  </si>
  <si>
    <t>74800.00 USD</t>
  </si>
  <si>
    <t>GrowthGPT-Bingcan/Ryan Lake H2</t>
  </si>
  <si>
    <t>168025.00 USD</t>
  </si>
  <si>
    <t>179920.00 USD</t>
  </si>
  <si>
    <t>License - SMS App Cloud Connector (Jun 2024 / May 2025)</t>
  </si>
  <si>
    <t>4578.00 USD</t>
  </si>
  <si>
    <t>UDX - Power Play Power Platform Training</t>
  </si>
  <si>
    <t>ICC EF NL FP</t>
  </si>
  <si>
    <t>Transfer pricing 2023</t>
  </si>
  <si>
    <t>636455.00 USD</t>
  </si>
  <si>
    <t>546000.00 USD</t>
  </si>
  <si>
    <t>1108219.00 USD</t>
  </si>
  <si>
    <t>642000.00 USD</t>
  </si>
  <si>
    <t>ICC EF UK FP</t>
  </si>
  <si>
    <t>369 Crafting AdTech</t>
  </si>
  <si>
    <t>369 - Fix Problem</t>
  </si>
  <si>
    <t>NRG B2B Data</t>
  </si>
  <si>
    <t>1300.00 USD</t>
  </si>
  <si>
    <t>Fresh Direct - August Campaign Execution</t>
  </si>
  <si>
    <t>23500.00 USD</t>
  </si>
  <si>
    <t>647430.00 USD</t>
  </si>
  <si>
    <t>166668.00 USD</t>
  </si>
  <si>
    <t>793980.00 USD</t>
  </si>
  <si>
    <t>Data Science Resource (Alan Tominey)</t>
  </si>
  <si>
    <t>Data Engineering Resource (Alan Miller)</t>
  </si>
  <si>
    <t>Lakehouse MVP</t>
  </si>
  <si>
    <t>99000.00 GBP</t>
  </si>
  <si>
    <t>Project Opal – Global Pricing data</t>
  </si>
  <si>
    <t>Product Owner Role for GenAI Roadmap Requirements and Design Phase</t>
  </si>
  <si>
    <t>Quadient UK</t>
  </si>
  <si>
    <t>License - Cloud App SMS Connector (Quadient UK)</t>
  </si>
  <si>
    <t>Email Master Template Design</t>
  </si>
  <si>
    <t>Bynder Integration</t>
  </si>
  <si>
    <t>Blackstone BX-AI UI Team SR FE (JoseLeon)</t>
  </si>
  <si>
    <t>Blackstone BX-AI UI Team SR FS (JoseLeon)</t>
  </si>
  <si>
    <t>56000.00 USD</t>
  </si>
  <si>
    <t>136500.00 USD</t>
  </si>
  <si>
    <t>1129241.00 USD</t>
  </si>
  <si>
    <t>SMS Connectors Setup July 24</t>
  </si>
  <si>
    <t>5760.00 EUR</t>
  </si>
  <si>
    <t>Eloqua Enablement Support H2 2024</t>
  </si>
  <si>
    <t>Avery</t>
  </si>
  <si>
    <t>MA Discovery</t>
  </si>
  <si>
    <t>RKD Group</t>
  </si>
  <si>
    <t>RKD Group: Data Transformation Project</t>
  </si>
  <si>
    <t>Landing Zone Implementation Phase</t>
  </si>
  <si>
    <t>150000.00 EUR</t>
  </si>
  <si>
    <t>192000.00 USD</t>
  </si>
  <si>
    <t>BizDev-86</t>
  </si>
  <si>
    <t>203651.00 USD</t>
  </si>
  <si>
    <t>208414.00 USD</t>
  </si>
  <si>
    <t>177840.00 USD</t>
  </si>
  <si>
    <t>Databricks migration (from EMR AWS)</t>
  </si>
  <si>
    <t>LinkedIn (Pragmatic): LTS Direct Mail FY25</t>
  </si>
  <si>
    <t>6950.00 USD</t>
  </si>
  <si>
    <t>HGV - 2024-2H DB Analytics Extra Support</t>
  </si>
  <si>
    <t>BCBSRI - Incremental Epsilon Records</t>
  </si>
  <si>
    <t>License - Dynamo subscription 01-08-2024/31-07-2025</t>
  </si>
  <si>
    <t>Otten Cup T&amp;E</t>
  </si>
  <si>
    <t>Scylla Time &amp; Materials Extension</t>
  </si>
  <si>
    <t>192782.40 USD</t>
  </si>
  <si>
    <t>59200.00 USD</t>
  </si>
  <si>
    <t>27840.00 USD</t>
  </si>
  <si>
    <t>British Telecom - IDC resource Premanand</t>
  </si>
  <si>
    <t>FreshDirect - September 2024 New Mover Campaign Data Processing and Matchback</t>
  </si>
  <si>
    <t>Caremark Sales/Scoring Modeling</t>
  </si>
  <si>
    <t>Eloqua Support 2024</t>
  </si>
  <si>
    <t>License - Dynamo - ACS PUBS Division (Aug 2024 / July 2025)</t>
  </si>
  <si>
    <t>Template Design Phase 2</t>
  </si>
  <si>
    <t>EPAS support</t>
  </si>
  <si>
    <t>Citi – Pega Operations Workshop</t>
  </si>
  <si>
    <t>Dynamo Subscriptions (1 Sept 24 - 31 Aug 25)</t>
  </si>
  <si>
    <t>25320.00 EUR</t>
  </si>
  <si>
    <t>Dynamo Support (1 Sept 24 - 31 Aug 25)</t>
  </si>
  <si>
    <t>Dedicated Campaign Support 2024-09 / 2024-11</t>
  </si>
  <si>
    <t>62180.00 EUR</t>
  </si>
  <si>
    <t>Walmart – FY25 2H MMM (Thomas Cheung)</t>
  </si>
  <si>
    <t>Dedicated Campaign Support (€)</t>
  </si>
  <si>
    <t>License - Litmus Plus (email testing software) 19-08-2024/18-08-2025</t>
  </si>
  <si>
    <t>Eloqua Content Blocks 2024</t>
  </si>
  <si>
    <t>3000.00 EUR</t>
  </si>
  <si>
    <t>Blackstone - SOW#29 Python Engineer Portfolio Security (Henry Team</t>
  </si>
  <si>
    <t>Generated on: 08/20/2024 01:33 PM</t>
  </si>
  <si>
    <t>Department</t>
  </si>
  <si>
    <t>Account</t>
  </si>
  <si>
    <t>Flatiron Health, Inc.</t>
  </si>
  <si>
    <t>LinkedIn Corporation</t>
  </si>
  <si>
    <t>Tech Mahindra Americas</t>
  </si>
  <si>
    <t>227</t>
  </si>
  <si>
    <t>Discover Financial Services</t>
  </si>
  <si>
    <t>CompNova, LLC</t>
  </si>
  <si>
    <t>TBD _ EMEA</t>
  </si>
  <si>
    <t>518</t>
  </si>
  <si>
    <t>3M Healthcare Germany GmbH</t>
  </si>
  <si>
    <t>338</t>
  </si>
  <si>
    <t>187</t>
  </si>
  <si>
    <t>A.S. Watson (Health &amp; Beauty Cont. Europe) BV</t>
  </si>
  <si>
    <t>293</t>
  </si>
  <si>
    <t>161 DMW Direct : 927 BCBSNC DSNP &amp; N2M Lists</t>
  </si>
  <si>
    <t>24263</t>
  </si>
  <si>
    <t>228</t>
  </si>
  <si>
    <t>Academy Sports + Outdoors</t>
  </si>
  <si>
    <t>271</t>
  </si>
  <si>
    <t>2019</t>
  </si>
  <si>
    <t>198</t>
  </si>
  <si>
    <t>233</t>
  </si>
  <si>
    <t>Actualize Marketing</t>
  </si>
  <si>
    <t>207</t>
  </si>
  <si>
    <t>adidas America, Inc.</t>
  </si>
  <si>
    <t>255</t>
  </si>
  <si>
    <t>170 CVS Health : 515 Aetna Analytic Workshops 2023</t>
  </si>
  <si>
    <t>12697</t>
  </si>
  <si>
    <t>Airwair International Ltd</t>
  </si>
  <si>
    <t>487</t>
  </si>
  <si>
    <t>Aldar Properties PJSC</t>
  </si>
  <si>
    <t>413</t>
  </si>
  <si>
    <t>294</t>
  </si>
  <si>
    <t>Aldi Business Services B.V.</t>
  </si>
  <si>
    <t>259</t>
  </si>
  <si>
    <t>217</t>
  </si>
  <si>
    <t>330</t>
  </si>
  <si>
    <t>238</t>
  </si>
  <si>
    <t>5125</t>
  </si>
  <si>
    <t>160</t>
  </si>
  <si>
    <t>363 Capital One : 925 Composable CDP Decision Support</t>
  </si>
  <si>
    <t>24261</t>
  </si>
  <si>
    <t>Amka Products PTY Ltd</t>
  </si>
  <si>
    <t>317</t>
  </si>
  <si>
    <t>Amp Agency</t>
  </si>
  <si>
    <t>239</t>
  </si>
  <si>
    <t>374 Dish : 1048 1: Dish - Integrated Data + Martech solution</t>
  </si>
  <si>
    <t>25994</t>
  </si>
  <si>
    <t>409</t>
  </si>
  <si>
    <t>405 Upfield : 766 MMM &amp; MTA - US</t>
  </si>
  <si>
    <t>356</t>
  </si>
  <si>
    <t>APEI</t>
  </si>
  <si>
    <t>223</t>
  </si>
  <si>
    <t>24606</t>
  </si>
  <si>
    <t>157</t>
  </si>
  <si>
    <t>453 Discover Financial Services : 946 Discover - Clean Room, Ignite360 (Phase 1)</t>
  </si>
  <si>
    <t>24607</t>
  </si>
  <si>
    <t>Applications Software Technology LLC</t>
  </si>
  <si>
    <t>406</t>
  </si>
  <si>
    <t>454 Pragmatic Communications : 1309 NRG B2B Data</t>
  </si>
  <si>
    <t>34116</t>
  </si>
  <si>
    <t>180</t>
  </si>
  <si>
    <t>ARAMEX International LLC</t>
  </si>
  <si>
    <t>470</t>
  </si>
  <si>
    <t>468 Blackstone Inc. : 1181 Blackstone - SOW#22 - DE Tech Lead (Rafael Team)</t>
  </si>
  <si>
    <t>357</t>
  </si>
  <si>
    <t>Archway Marketing Services, Inc.</t>
  </si>
  <si>
    <t>225</t>
  </si>
  <si>
    <t>480 ICC in Blend 360 LLC  Represents UK (OA) : 1099 Doc Martens - OneTrust implementation</t>
  </si>
  <si>
    <t>26673</t>
  </si>
  <si>
    <t>295</t>
  </si>
  <si>
    <t>5 Fresh Direct : 538 2023 Customer Database Data Enhancement</t>
  </si>
  <si>
    <t>12939</t>
  </si>
  <si>
    <t>296</t>
  </si>
  <si>
    <t>6 Inspire : 145 Campaign Support - Data</t>
  </si>
  <si>
    <t>5187</t>
  </si>
  <si>
    <t>Astellas Pharma Inc.</t>
  </si>
  <si>
    <t>519</t>
  </si>
  <si>
    <t>297</t>
  </si>
  <si>
    <t>Atradius Crédito y Caución S.A. de Seguros y Rease</t>
  </si>
  <si>
    <t>298</t>
  </si>
  <si>
    <t>Aurora Organic Dairy Holdings LLC</t>
  </si>
  <si>
    <t>404</t>
  </si>
  <si>
    <t>Avery Dennison/TP</t>
  </si>
  <si>
    <t>523</t>
  </si>
  <si>
    <t>AW Rostamani</t>
  </si>
  <si>
    <t>339</t>
  </si>
  <si>
    <t>299</t>
  </si>
  <si>
    <t>B&amp;W Group Ltd</t>
  </si>
  <si>
    <t>336</t>
  </si>
  <si>
    <t>Backbone Media</t>
  </si>
  <si>
    <t>202</t>
  </si>
  <si>
    <t>193</t>
  </si>
  <si>
    <t>216</t>
  </si>
  <si>
    <t>329</t>
  </si>
  <si>
    <t>Benefytt</t>
  </si>
  <si>
    <t>151</t>
  </si>
  <si>
    <t>300</t>
  </si>
  <si>
    <t>268</t>
  </si>
  <si>
    <t>Big Buzz Inc.</t>
  </si>
  <si>
    <t>197</t>
  </si>
  <si>
    <t>Blackstone Inc.</t>
  </si>
  <si>
    <t>Blend 360 (client EF UAE)</t>
  </si>
  <si>
    <t>324</t>
  </si>
  <si>
    <t>Blend360 (client EF BV)</t>
  </si>
  <si>
    <t>301</t>
  </si>
  <si>
    <t>Blend360: BTS Internal</t>
  </si>
  <si>
    <t>189</t>
  </si>
  <si>
    <t>188</t>
  </si>
  <si>
    <t>455</t>
  </si>
  <si>
    <t>Bloom Procurement Services Limited</t>
  </si>
  <si>
    <t>423</t>
  </si>
  <si>
    <t>Blue Lantern Health</t>
  </si>
  <si>
    <t>448</t>
  </si>
  <si>
    <t>186</t>
  </si>
  <si>
    <t>286</t>
  </si>
  <si>
    <t>Bowerey SA</t>
  </si>
  <si>
    <t>457</t>
  </si>
  <si>
    <t>Brainnet B.V. (DLL)</t>
  </si>
  <si>
    <t>358</t>
  </si>
  <si>
    <t>184</t>
  </si>
  <si>
    <t>221</t>
  </si>
  <si>
    <t>BuyerSight, Inc.</t>
  </si>
  <si>
    <t>467</t>
  </si>
  <si>
    <t>CAIS</t>
  </si>
  <si>
    <t>201</t>
  </si>
  <si>
    <t>363</t>
  </si>
  <si>
    <t>CC in Engagement Factory UK Represents Forth Point</t>
  </si>
  <si>
    <t>512</t>
  </si>
  <si>
    <t>475</t>
  </si>
  <si>
    <t>Citation Limited</t>
  </si>
  <si>
    <t>426</t>
  </si>
  <si>
    <t>CITYWALK RESIDENTIAL 1 L.L.C</t>
  </si>
  <si>
    <t>321</t>
  </si>
  <si>
    <t>443</t>
  </si>
  <si>
    <t>Clayton, Dubilier &amp; Rice LLC</t>
  </si>
  <si>
    <t>476</t>
  </si>
  <si>
    <t>Clear Channel</t>
  </si>
  <si>
    <t>204</t>
  </si>
  <si>
    <t>Cloud Experience Confer (CXC)</t>
  </si>
  <si>
    <t>303</t>
  </si>
  <si>
    <t>CNO</t>
  </si>
  <si>
    <t>284</t>
  </si>
  <si>
    <t>CNO Financial</t>
  </si>
  <si>
    <t>517</t>
  </si>
  <si>
    <t>211</t>
  </si>
  <si>
    <t>Collaborative Imaging LLC</t>
  </si>
  <si>
    <t>471</t>
  </si>
  <si>
    <t>373</t>
  </si>
  <si>
    <t>477</t>
  </si>
  <si>
    <t>Concardis GmbH</t>
  </si>
  <si>
    <t>289</t>
  </si>
  <si>
    <t>212</t>
  </si>
  <si>
    <t>177</t>
  </si>
  <si>
    <t>Cornerstone Building Brands</t>
  </si>
  <si>
    <t>CPW S.A. (Nestle)</t>
  </si>
  <si>
    <t>261</t>
  </si>
  <si>
    <t>Craig International</t>
  </si>
  <si>
    <t>427</t>
  </si>
  <si>
    <t>Cruise Automation</t>
  </si>
  <si>
    <t>444</t>
  </si>
  <si>
    <t>340</t>
  </si>
  <si>
    <t>215</t>
  </si>
  <si>
    <t>Databricks, Inc.</t>
  </si>
  <si>
    <t>479</t>
  </si>
  <si>
    <t>353</t>
  </si>
  <si>
    <t>483</t>
  </si>
  <si>
    <t>D-Market Elektronik Hizmetler ve Ticaret A.Ş.</t>
  </si>
  <si>
    <t>370</t>
  </si>
  <si>
    <t>DONT USE -  ICC in Engagement Factory BV Netherland Represents Blend360, LLC</t>
  </si>
  <si>
    <t>95</t>
  </si>
  <si>
    <t>Dream Golf Resorts, LLC</t>
  </si>
  <si>
    <t>445</t>
  </si>
  <si>
    <t>165</t>
  </si>
  <si>
    <t>521</t>
  </si>
  <si>
    <t>Egen Solutions LLC</t>
  </si>
  <si>
    <t>504</t>
  </si>
  <si>
    <t>Egis Projects S.A.</t>
  </si>
  <si>
    <t>342</t>
  </si>
  <si>
    <t>Embark Veterinary Inc.</t>
  </si>
  <si>
    <t>458</t>
  </si>
  <si>
    <t>EMEA IC Clean-up</t>
  </si>
  <si>
    <t>491</t>
  </si>
  <si>
    <t>390</t>
  </si>
  <si>
    <t>Emirates College of Technology L.L.C.</t>
  </si>
  <si>
    <t>323</t>
  </si>
  <si>
    <t>273</t>
  </si>
  <si>
    <t>222</t>
  </si>
  <si>
    <t>Etex Services nv</t>
  </si>
  <si>
    <t>359</t>
  </si>
  <si>
    <t>485</t>
  </si>
  <si>
    <t>343</t>
  </si>
  <si>
    <t>Eye to the Future Limited</t>
  </si>
  <si>
    <t>488</t>
  </si>
  <si>
    <t>Farma Labs</t>
  </si>
  <si>
    <t>274</t>
  </si>
  <si>
    <t>FEDERACIÓ FARMACÈUTICA, S.C.C.L</t>
  </si>
  <si>
    <t>490</t>
  </si>
  <si>
    <t>Fetch by the Dodo</t>
  </si>
  <si>
    <t>158</t>
  </si>
  <si>
    <t>337</t>
  </si>
  <si>
    <t>236</t>
  </si>
  <si>
    <t>Forthpoint (Internal)</t>
  </si>
  <si>
    <t>366</t>
  </si>
  <si>
    <t>FPAI India Unknown Client</t>
  </si>
  <si>
    <t>496</t>
  </si>
  <si>
    <t>Fruition Growth</t>
  </si>
  <si>
    <t>205</t>
  </si>
  <si>
    <t>Futureproof AI/CNO</t>
  </si>
  <si>
    <t>185</t>
  </si>
  <si>
    <t>George Washington University Hospital</t>
  </si>
  <si>
    <t>248</t>
  </si>
  <si>
    <t>Global Village Dubai LLC</t>
  </si>
  <si>
    <t>319</t>
  </si>
  <si>
    <t>Globalization Partners Inc.</t>
  </si>
  <si>
    <t>392</t>
  </si>
  <si>
    <t>Goldman Sachs</t>
  </si>
  <si>
    <t>270</t>
  </si>
  <si>
    <t>199</t>
  </si>
  <si>
    <t>156</t>
  </si>
  <si>
    <t>GS1</t>
  </si>
  <si>
    <t>432</t>
  </si>
  <si>
    <t>348</t>
  </si>
  <si>
    <t>Gusto</t>
  </si>
  <si>
    <t>152</t>
  </si>
  <si>
    <t>436</t>
  </si>
  <si>
    <t>Hachette UK Limited</t>
  </si>
  <si>
    <t>424</t>
  </si>
  <si>
    <t>210</t>
  </si>
  <si>
    <t>242</t>
  </si>
  <si>
    <t>Hearst</t>
  </si>
  <si>
    <t>352</t>
  </si>
  <si>
    <t>HEMA B.V. - Scanning &amp; Workflow</t>
  </si>
  <si>
    <t>351</t>
  </si>
  <si>
    <t>379</t>
  </si>
  <si>
    <t>282</t>
  </si>
  <si>
    <t>Hitachi Energy Holdings Ltd</t>
  </si>
  <si>
    <t>376</t>
  </si>
  <si>
    <t>Hocoma Medical GmbH (DIH Group)</t>
  </si>
  <si>
    <t>341</t>
  </si>
  <si>
    <t>Houston Energy LP</t>
  </si>
  <si>
    <t>229</t>
  </si>
  <si>
    <t>368</t>
  </si>
  <si>
    <t>ICC in Blend 360 LLC  Represents Blend360 India Limited</t>
  </si>
  <si>
    <t>30</t>
  </si>
  <si>
    <t>ICC in Blend 360 LLC  Represents Blend360 International Holdings, LLC</t>
  </si>
  <si>
    <t>29</t>
  </si>
  <si>
    <t>ICC in Blend 360 LLC  Represents Blend360 Switzerland</t>
  </si>
  <si>
    <t>31</t>
  </si>
  <si>
    <t>ICC in Blend 360 LLC  Represents Engagement Factory AB</t>
  </si>
  <si>
    <t>33</t>
  </si>
  <si>
    <t>ICC in Blend 360 LLC  Represents Engagement Factory BV Netherland</t>
  </si>
  <si>
    <t>34</t>
  </si>
  <si>
    <t>ICC in Blend 360 LLC  Represents Engagement Factory South Africa</t>
  </si>
  <si>
    <t>35</t>
  </si>
  <si>
    <t>ICC in Blend 360 LLC  Represents Engagement Factory UAE</t>
  </si>
  <si>
    <t>36</t>
  </si>
  <si>
    <t>ICC in Blend 360 LLC  Represents Engagement Factory UK</t>
  </si>
  <si>
    <t>37</t>
  </si>
  <si>
    <t>ICC in Blend 360 LLC  Represents Park Innovate Netherlands</t>
  </si>
  <si>
    <t>38</t>
  </si>
  <si>
    <t>ICC in Blend 360 LLC  Represents Park Investments</t>
  </si>
  <si>
    <t>32</t>
  </si>
  <si>
    <t>480</t>
  </si>
  <si>
    <t>ICC in Blend 360 LLC  Represents Whitegate Capital Partners, Inc.</t>
  </si>
  <si>
    <t>28</t>
  </si>
  <si>
    <t>ICC in Blend 360 LLC Represents Forthpoint</t>
  </si>
  <si>
    <t>388</t>
  </si>
  <si>
    <t>ICC in Blend360 India Limited Represents Blend360 International Holdings, LLC</t>
  </si>
  <si>
    <t>52</t>
  </si>
  <si>
    <t>ICC in Blend360 India Limited Represents Blend360 Switzerland</t>
  </si>
  <si>
    <t>53</t>
  </si>
  <si>
    <t>ICC in Blend360 India Limited Represents Blend360, LLC</t>
  </si>
  <si>
    <t>51</t>
  </si>
  <si>
    <t>ICC in Blend360 India Limited Represents Engagement Factory AB</t>
  </si>
  <si>
    <t>55</t>
  </si>
  <si>
    <t>ICC in Blend360 India Limited Represents Engagement Factory BV Netherland</t>
  </si>
  <si>
    <t>56</t>
  </si>
  <si>
    <t>ICC in Blend360 India Limited Represents Engagement Factory South Africa</t>
  </si>
  <si>
    <t>57</t>
  </si>
  <si>
    <t>ICC in Blend360 India Limited Represents Engagement Factory UAE</t>
  </si>
  <si>
    <t>58</t>
  </si>
  <si>
    <t>ICC in Blend360 India Limited Represents Engagement Factory UK</t>
  </si>
  <si>
    <t>59</t>
  </si>
  <si>
    <t>ICC in Blend360 India Limited Represents Park Innovate Netherlands</t>
  </si>
  <si>
    <t>60</t>
  </si>
  <si>
    <t>ICC in Blend360 India Limited Represents Park Investments</t>
  </si>
  <si>
    <t>54</t>
  </si>
  <si>
    <t>ICC in Blend360 India Limited Represents Whitegate Capital Partners, Inc.</t>
  </si>
  <si>
    <t>50</t>
  </si>
  <si>
    <t>ICC in Blend360 International Holdings, LLC Represents Blend360 India Limited</t>
  </si>
  <si>
    <t>41</t>
  </si>
  <si>
    <t>ICC in Blend360 International Holdings, LLC Represents Blend360 Switzerland</t>
  </si>
  <si>
    <t>42</t>
  </si>
  <si>
    <t>ICC in Blend360 International Holdings, LLC Represents Blend360, LLC</t>
  </si>
  <si>
    <t>40</t>
  </si>
  <si>
    <t>ICC in Blend360 International Holdings, LLC Represents Engagement Factory AB</t>
  </si>
  <si>
    <t>44</t>
  </si>
  <si>
    <t>ICC in Blend360 International Holdings, LLC Represents Engagement Factory BV Nether</t>
  </si>
  <si>
    <t>45</t>
  </si>
  <si>
    <t>ICC in Blend360 International Holdings, LLC Represents Engagement Factory South Afr</t>
  </si>
  <si>
    <t>46</t>
  </si>
  <si>
    <t>ICC in Blend360 International Holdings, LLC Represents Engagement Factory UAE</t>
  </si>
  <si>
    <t>47</t>
  </si>
  <si>
    <t>ICC in Blend360 International Holdings, LLC Represents Engagement Factory UK</t>
  </si>
  <si>
    <t>48</t>
  </si>
  <si>
    <t>ICC in Blend360 International Holdings, LLC Represents Park Innovate Netherlands</t>
  </si>
  <si>
    <t>49</t>
  </si>
  <si>
    <t>ICC in Blend360 International Holdings, LLC Represents Park Investments</t>
  </si>
  <si>
    <t>43</t>
  </si>
  <si>
    <t>ICC in Blend360 International Holdings, LLC Represents Whitegate Capital Partners,</t>
  </si>
  <si>
    <t>39</t>
  </si>
  <si>
    <t>ICC in Blend360 Switzerland Represents Blend360 India Limited</t>
  </si>
  <si>
    <t>64</t>
  </si>
  <si>
    <t>ICC in Blend360 Switzerland Represents Blend360 International Holdings, LLC</t>
  </si>
  <si>
    <t>63</t>
  </si>
  <si>
    <t>ICC in Blend360 Switzerland Represents Blend360, LLC</t>
  </si>
  <si>
    <t>62</t>
  </si>
  <si>
    <t>ICC in Blend360 Switzerland Represents Engagement Factory AB</t>
  </si>
  <si>
    <t>66</t>
  </si>
  <si>
    <t>ICC in Blend360 Switzerland Represents Engagement Factory BV Netherland</t>
  </si>
  <si>
    <t>67</t>
  </si>
  <si>
    <t>ICC in Blend360 Switzerland Represents Engagement Factory South Africa</t>
  </si>
  <si>
    <t>68</t>
  </si>
  <si>
    <t>ICC in Blend360 Switzerland Represents Engagement Factory UAE</t>
  </si>
  <si>
    <t>69</t>
  </si>
  <si>
    <t>ICC in Blend360 Switzerland Represents Engagement Factory UK</t>
  </si>
  <si>
    <t>70</t>
  </si>
  <si>
    <t>ICC in Blend360 Switzerland Represents Park Innovate Netherlands</t>
  </si>
  <si>
    <t>71</t>
  </si>
  <si>
    <t>ICC in Blend360 Switzerland Represents Park Investments</t>
  </si>
  <si>
    <t>65</t>
  </si>
  <si>
    <t>ICC in Blend360 Switzerland Represents Whitegate Capital Partners, Inc.</t>
  </si>
  <si>
    <t>61</t>
  </si>
  <si>
    <t>ICC in Engagement Factory AB Represents Blend360 India Limited</t>
  </si>
  <si>
    <t>86</t>
  </si>
  <si>
    <t>ICC in Engagement Factory AB Represents Blend360 International Holdings, LLC</t>
  </si>
  <si>
    <t>85</t>
  </si>
  <si>
    <t>ICC in Engagement Factory AB Represents Blend360 Switzerland</t>
  </si>
  <si>
    <t>87</t>
  </si>
  <si>
    <t>ICC in Engagement Factory AB Represents Blend360, LLC</t>
  </si>
  <si>
    <t>84</t>
  </si>
  <si>
    <t>ICC in Engagement Factory AB Represents Engagement Factory BV Netherland</t>
  </si>
  <si>
    <t>89</t>
  </si>
  <si>
    <t>ICC in Engagement Factory AB Represents Engagement Factory South Africa</t>
  </si>
  <si>
    <t>90</t>
  </si>
  <si>
    <t>ICC in Engagement Factory AB Represents Engagement Factory UAE</t>
  </si>
  <si>
    <t>91</t>
  </si>
  <si>
    <t>ICC in Engagement Factory AB Represents Engagement Factory UK</t>
  </si>
  <si>
    <t>92</t>
  </si>
  <si>
    <t>ICC in Engagement Factory AB Represents Park Innovate Netherlands</t>
  </si>
  <si>
    <t>93</t>
  </si>
  <si>
    <t>ICC in Engagement Factory AB Represents Park Investments</t>
  </si>
  <si>
    <t>88</t>
  </si>
  <si>
    <t>ICC in Engagement Factory AB Represents Whitegate Capital Partners, Inc.</t>
  </si>
  <si>
    <t>83</t>
  </si>
  <si>
    <t>ICC in Engagement Factory BV Netherland Represents Blend360 India Limited</t>
  </si>
  <si>
    <t>97</t>
  </si>
  <si>
    <t>ICC in Engagement Factory BV Netherland Represents Blend360 International Holdings,</t>
  </si>
  <si>
    <t>96</t>
  </si>
  <si>
    <t>ICC in Engagement Factory BV Netherland Represents Blend360 Switzerland</t>
  </si>
  <si>
    <t>98</t>
  </si>
  <si>
    <t>ICC in Engagement Factory BV Netherland Represents Engagement Factory AB</t>
  </si>
  <si>
    <t>100</t>
  </si>
  <si>
    <t>ICC in Engagement Factory BV Netherland Represents Engagement Factory South Africa</t>
  </si>
  <si>
    <t>101</t>
  </si>
  <si>
    <t>ICC in Engagement Factory BV Netherland Represents Engagement Factory UAE</t>
  </si>
  <si>
    <t>102</t>
  </si>
  <si>
    <t>ICC in Engagement Factory BV Netherland Represents Engagement Factory UK</t>
  </si>
  <si>
    <t>103</t>
  </si>
  <si>
    <t>ICC in Engagement Factory BV Netherland Represents Park Innovate Netherlands</t>
  </si>
  <si>
    <t>104</t>
  </si>
  <si>
    <t>ICC in Engagement Factory BV Netherland Represents Park Investments</t>
  </si>
  <si>
    <t>99</t>
  </si>
  <si>
    <t>ICC in Engagement Factory BV Netherland Represents Represents Blend360</t>
  </si>
  <si>
    <t>371</t>
  </si>
  <si>
    <t>ICC in Engagement Factory BV Netherland Represents Represents Blend360 GmbH</t>
  </si>
  <si>
    <t>397</t>
  </si>
  <si>
    <t>ICC in Engagement Factory BV Netherland Represents Whitegate Capital Partners, Inc.</t>
  </si>
  <si>
    <t>94</t>
  </si>
  <si>
    <t>ICC in Engagement Factory NL Represents Forth Point</t>
  </si>
  <si>
    <t>511</t>
  </si>
  <si>
    <t>ICC in Engagement Factory South Africa Represents Blend360</t>
  </si>
  <si>
    <t>365</t>
  </si>
  <si>
    <t>ICC in Engagement Factory South Africa Represents Blend360 India Limited</t>
  </si>
  <si>
    <t>108</t>
  </si>
  <si>
    <t>ICC in Engagement Factory South Africa Represents Blend360 International Holdings,</t>
  </si>
  <si>
    <t>107</t>
  </si>
  <si>
    <t>ICC in Engagement Factory South Africa Represents Blend360 Switzerland</t>
  </si>
  <si>
    <t>109</t>
  </si>
  <si>
    <t>ICC in Engagement Factory South Africa Represents Blend360, LLC</t>
  </si>
  <si>
    <t>106</t>
  </si>
  <si>
    <t>ICC in Engagement Factory South Africa Represents Engagement Factory AB</t>
  </si>
  <si>
    <t>111</t>
  </si>
  <si>
    <t>ICC in Engagement Factory South Africa Represents Engagement Factory BV Netherland</t>
  </si>
  <si>
    <t>112</t>
  </si>
  <si>
    <t>ICC in Engagement Factory South Africa Represents Engagement Factory UAE</t>
  </si>
  <si>
    <t>113</t>
  </si>
  <si>
    <t>ICC in Engagement Factory South Africa Represents Engagement Factory UK</t>
  </si>
  <si>
    <t>114</t>
  </si>
  <si>
    <t>ICC in Engagement Factory South Africa Represents Park Innovate Netherlands</t>
  </si>
  <si>
    <t>115</t>
  </si>
  <si>
    <t>ICC in Engagement Factory South Africa Represents Park Investments</t>
  </si>
  <si>
    <t>110</t>
  </si>
  <si>
    <t>ICC in Engagement Factory South Africa Represents Whitegate Capital Partners, Inc.</t>
  </si>
  <si>
    <t>105</t>
  </si>
  <si>
    <t>ICC in Engagement Factory UAE Represents Blend360</t>
  </si>
  <si>
    <t>385</t>
  </si>
  <si>
    <t>ICC in Engagement Factory UAE Represents Blend360 India Limited</t>
  </si>
  <si>
    <t>119</t>
  </si>
  <si>
    <t>ICC in Engagement Factory UAE Represents Blend360 International Holdings, LLC</t>
  </si>
  <si>
    <t>118</t>
  </si>
  <si>
    <t>ICC in Engagement Factory UAE Represents Blend360 Switzerland</t>
  </si>
  <si>
    <t>120</t>
  </si>
  <si>
    <t>ICC in Engagement Factory UAE Represents Blend360, LLC</t>
  </si>
  <si>
    <t>117</t>
  </si>
  <si>
    <t>ICC in Engagement Factory UAE Represents Engagement Factory AB</t>
  </si>
  <si>
    <t>122</t>
  </si>
  <si>
    <t>ICC in Engagement Factory UAE Represents Engagement Factory BV Netherland</t>
  </si>
  <si>
    <t>123</t>
  </si>
  <si>
    <t>ICC in Engagement Factory UAE Represents Engagement Factory South Africa</t>
  </si>
  <si>
    <t>124</t>
  </si>
  <si>
    <t>ICC in Engagement Factory UAE Represents Engagement Factory UK</t>
  </si>
  <si>
    <t>125</t>
  </si>
  <si>
    <t>ICC in Engagement Factory UAE Represents Park Innovate Netherlands</t>
  </si>
  <si>
    <t>126</t>
  </si>
  <si>
    <t>ICC in Engagement Factory UAE Represents Park Investments</t>
  </si>
  <si>
    <t>121</t>
  </si>
  <si>
    <t>ICC in Engagement Factory UAE Represents Whitegate Capital Partners, Inc.</t>
  </si>
  <si>
    <t>116</t>
  </si>
  <si>
    <t>367</t>
  </si>
  <si>
    <t>ICC in Engagement Factory UK Represents Blend360 India Limited</t>
  </si>
  <si>
    <t>130</t>
  </si>
  <si>
    <t>ICC in Engagement Factory UK Represents Blend360 International Holdings, LLC</t>
  </si>
  <si>
    <t>129</t>
  </si>
  <si>
    <t>ICC in Engagement Factory UK Represents Blend360 Switzerland</t>
  </si>
  <si>
    <t>131</t>
  </si>
  <si>
    <t>ICC in Engagement Factory UK Represents Blend360, LLC</t>
  </si>
  <si>
    <t>128</t>
  </si>
  <si>
    <t>ICC in Engagement Factory UK Represents Engagement Factory AB</t>
  </si>
  <si>
    <t>133</t>
  </si>
  <si>
    <t>ICC in Engagement Factory UK Represents Engagement Factory BV Netherland</t>
  </si>
  <si>
    <t>134</t>
  </si>
  <si>
    <t>ICC in Engagement Factory UK Represents Engagement Factory South Africa</t>
  </si>
  <si>
    <t>135</t>
  </si>
  <si>
    <t>ICC in Engagement Factory UK Represents Engagement Factory UAE</t>
  </si>
  <si>
    <t>136</t>
  </si>
  <si>
    <t>ICC in Engagement Factory UK Represents Park Innovate Netherlands</t>
  </si>
  <si>
    <t>137</t>
  </si>
  <si>
    <t>ICC in Engagement Factory UK Represents Park Investments</t>
  </si>
  <si>
    <t>132</t>
  </si>
  <si>
    <t>ICC in Engagement Factory UK Represents Represents Blend360</t>
  </si>
  <si>
    <t>386</t>
  </si>
  <si>
    <t>ICC in Engagement Factory UK Represents Whitegate Capital Partners, Inc.</t>
  </si>
  <si>
    <t>127</t>
  </si>
  <si>
    <t>ICC in Forth Point Represents Blend360</t>
  </si>
  <si>
    <t>402</t>
  </si>
  <si>
    <t>ICC in Forth Point Represents FutureproofAI</t>
  </si>
  <si>
    <t>440</t>
  </si>
  <si>
    <t>ICC in Montevideo represents Blend360</t>
  </si>
  <si>
    <t>456</t>
  </si>
  <si>
    <t>ICC in Montevideo represents FortPoint (OA)</t>
  </si>
  <si>
    <t>503</t>
  </si>
  <si>
    <t>ICC in Park Innovate Netherlands Represents Blend360 India Limited</t>
  </si>
  <si>
    <t>141</t>
  </si>
  <si>
    <t>ICC in Park Innovate Netherlands Represents Blend360 International Holdings, LLC</t>
  </si>
  <si>
    <t>140</t>
  </si>
  <si>
    <t>ICC in Park Innovate Netherlands Represents Blend360 Switzerland</t>
  </si>
  <si>
    <t>142</t>
  </si>
  <si>
    <t>ICC in Park Innovate Netherlands Represents Blend360, LLC</t>
  </si>
  <si>
    <t>139</t>
  </si>
  <si>
    <t>ICC in Park Innovate Netherlands Represents Engagement Factory AB</t>
  </si>
  <si>
    <t>144</t>
  </si>
  <si>
    <t>ICC in Park Innovate Netherlands Represents Engagement Factory BV Netherland</t>
  </si>
  <si>
    <t>145</t>
  </si>
  <si>
    <t>ICC in Park Innovate Netherlands Represents Engagement Factory South Africa</t>
  </si>
  <si>
    <t>146</t>
  </si>
  <si>
    <t>ICC in Park Innovate Netherlands Represents Engagement Factory UAE</t>
  </si>
  <si>
    <t>147</t>
  </si>
  <si>
    <t>ICC in Park Innovate Netherlands Represents Engagement Factory UK</t>
  </si>
  <si>
    <t>148</t>
  </si>
  <si>
    <t>ICC in Park Innovate Netherlands Represents Park Investments</t>
  </si>
  <si>
    <t>143</t>
  </si>
  <si>
    <t>ICC in Park Innovate Netherlands Represents Whitegate Capital Partners, Inc.</t>
  </si>
  <si>
    <t>138</t>
  </si>
  <si>
    <t>ICC in Park Investments Represents Blend360 India Limited</t>
  </si>
  <si>
    <t>75</t>
  </si>
  <si>
    <t>ICC in Park Investments Represents Blend360 International Holdings, LLC</t>
  </si>
  <si>
    <t>74</t>
  </si>
  <si>
    <t>ICC in Park Investments Represents Blend360 Switzerland</t>
  </si>
  <si>
    <t>76</t>
  </si>
  <si>
    <t>ICC in Park Investments Represents Blend360, LLC</t>
  </si>
  <si>
    <t>73</t>
  </si>
  <si>
    <t>ICC in Park Investments Represents Engagement Factory AB</t>
  </si>
  <si>
    <t>77</t>
  </si>
  <si>
    <t>ICC in Park Investments Represents Engagement Factory BV Netherland</t>
  </si>
  <si>
    <t>78</t>
  </si>
  <si>
    <t>ICC in Park Investments Represents Engagement Factory South Africa</t>
  </si>
  <si>
    <t>79</t>
  </si>
  <si>
    <t>ICC in Park Investments Represents Engagement Factory UAE</t>
  </si>
  <si>
    <t>80</t>
  </si>
  <si>
    <t>ICC in Park Investments Represents Engagement Factory UK</t>
  </si>
  <si>
    <t>81</t>
  </si>
  <si>
    <t>ICC in Park Investments Represents Park Innovate Netherlands</t>
  </si>
  <si>
    <t>82</t>
  </si>
  <si>
    <t>ICC in Park Investments Represents Whitegate Capital Partners, Inc.</t>
  </si>
  <si>
    <t>72</t>
  </si>
  <si>
    <t>ICC in WCPI Represents Blend International Holdings</t>
  </si>
  <si>
    <t>18</t>
  </si>
  <si>
    <t>ICC in WCPI Represents Blend360 India Limited</t>
  </si>
  <si>
    <t>19</t>
  </si>
  <si>
    <t>ICC in WCPI Represents Blend360 LLC</t>
  </si>
  <si>
    <t>17</t>
  </si>
  <si>
    <t>ICC in WCPI Represents Blend360 Switzerland</t>
  </si>
  <si>
    <t>20</t>
  </si>
  <si>
    <t>ICC in WCPI Represents Egnagement Factory UK</t>
  </si>
  <si>
    <t>26</t>
  </si>
  <si>
    <t>ICC in WCPI Represents Engagement Factory AB</t>
  </si>
  <si>
    <t>22</t>
  </si>
  <si>
    <t>ICC in WCPI Represents Engagement Factory Netherland</t>
  </si>
  <si>
    <t>23</t>
  </si>
  <si>
    <t>ICC in WCPI Represents Engagement Factory South Africa</t>
  </si>
  <si>
    <t>24</t>
  </si>
  <si>
    <t>ICC in WCPI Represents Engagement Factory UAE</t>
  </si>
  <si>
    <t>25</t>
  </si>
  <si>
    <t>ICC in WCPI Represents Park Innovate Netherlands</t>
  </si>
  <si>
    <t>27</t>
  </si>
  <si>
    <t>ICC in WCPI Represents Park Investments</t>
  </si>
  <si>
    <t>21</t>
  </si>
  <si>
    <t>408</t>
  </si>
  <si>
    <t>ICON International</t>
  </si>
  <si>
    <t>279</t>
  </si>
  <si>
    <t>Indigo Ag Inc.</t>
  </si>
  <si>
    <t>462</t>
  </si>
  <si>
    <t>434</t>
  </si>
  <si>
    <t>Infinitesky Co.</t>
  </si>
  <si>
    <t>464</t>
  </si>
  <si>
    <t>Infomat</t>
  </si>
  <si>
    <t>283</t>
  </si>
  <si>
    <t>481</t>
  </si>
  <si>
    <t>513</t>
  </si>
  <si>
    <t>345</t>
  </si>
  <si>
    <t>6</t>
  </si>
  <si>
    <t>Intelligent Growth Solutions</t>
  </si>
  <si>
    <t>430</t>
  </si>
  <si>
    <t>428</t>
  </si>
  <si>
    <t>IWG/Regus</t>
  </si>
  <si>
    <t>335</t>
  </si>
  <si>
    <t>167</t>
  </si>
  <si>
    <t>350</t>
  </si>
  <si>
    <t>JBS</t>
  </si>
  <si>
    <t>484</t>
  </si>
  <si>
    <t>472</t>
  </si>
  <si>
    <t>446</t>
  </si>
  <si>
    <t>333</t>
  </si>
  <si>
    <t>KineticSkunk Pty Ltd</t>
  </si>
  <si>
    <t>316</t>
  </si>
  <si>
    <t>Kiosk</t>
  </si>
  <si>
    <t>200</t>
  </si>
  <si>
    <t>Kishigo</t>
  </si>
  <si>
    <t>206</t>
  </si>
  <si>
    <t>346</t>
  </si>
  <si>
    <t>235</t>
  </si>
  <si>
    <t>LeadCloud</t>
  </si>
  <si>
    <t>183</t>
  </si>
  <si>
    <t>401</t>
  </si>
  <si>
    <t>514</t>
  </si>
  <si>
    <t>292</t>
  </si>
  <si>
    <t>495</t>
  </si>
  <si>
    <t>Lityx - Glencore</t>
  </si>
  <si>
    <t>396</t>
  </si>
  <si>
    <t>LMC Media</t>
  </si>
  <si>
    <t>190</t>
  </si>
  <si>
    <t>287</t>
  </si>
  <si>
    <t>Lola's Lashes</t>
  </si>
  <si>
    <t>431</t>
  </si>
  <si>
    <t>493</t>
  </si>
  <si>
    <t>506</t>
  </si>
  <si>
    <t>179</t>
  </si>
  <si>
    <t>Mace Limited</t>
  </si>
  <si>
    <t>327</t>
  </si>
  <si>
    <t>MASA ISRAEL JOURNEY NORTH AMERICA INC.</t>
  </si>
  <si>
    <t>369</t>
  </si>
  <si>
    <t>Maty's Health Products</t>
  </si>
  <si>
    <t>394</t>
  </si>
  <si>
    <t>Mauqah Technology (Avrioc)</t>
  </si>
  <si>
    <t>247</t>
  </si>
  <si>
    <t>325</t>
  </si>
  <si>
    <t>399</t>
  </si>
  <si>
    <t>McLaren Automotive Events Ltd._€</t>
  </si>
  <si>
    <t>360</t>
  </si>
  <si>
    <t>278</t>
  </si>
  <si>
    <t>Meraas Development LLC</t>
  </si>
  <si>
    <t>322</t>
  </si>
  <si>
    <t>243</t>
  </si>
  <si>
    <t>Michigan First Credit Union</t>
  </si>
  <si>
    <t>403</t>
  </si>
  <si>
    <t>398</t>
  </si>
  <si>
    <t>498</t>
  </si>
  <si>
    <t>334</t>
  </si>
  <si>
    <t>Ned &amp; Co. LLC</t>
  </si>
  <si>
    <t>437</t>
  </si>
  <si>
    <t>Nets</t>
  </si>
  <si>
    <t>249</t>
  </si>
  <si>
    <t>Nets Branch Norway</t>
  </si>
  <si>
    <t>291</t>
  </si>
  <si>
    <t>Nets Branch Sweden</t>
  </si>
  <si>
    <t>288</t>
  </si>
  <si>
    <t>Nets Denmark A/S</t>
  </si>
  <si>
    <t>290</t>
  </si>
  <si>
    <t>Networx</t>
  </si>
  <si>
    <t>378</t>
  </si>
  <si>
    <t>Neurocrine Bioscience</t>
  </si>
  <si>
    <t>439</t>
  </si>
  <si>
    <t>494</t>
  </si>
  <si>
    <t>515</t>
  </si>
  <si>
    <t>No-Hair studio</t>
  </si>
  <si>
    <t>395</t>
  </si>
  <si>
    <t>NopSec</t>
  </si>
  <si>
    <t>209</t>
  </si>
  <si>
    <t>285</t>
  </si>
  <si>
    <t>Norwegian Brand Ltd.</t>
  </si>
  <si>
    <t>361</t>
  </si>
  <si>
    <t>383</t>
  </si>
  <si>
    <t>Omran Dubai Properties LLC</t>
  </si>
  <si>
    <t>320</t>
  </si>
  <si>
    <t>347</t>
  </si>
  <si>
    <t>OneLook Inc. D/B/A Lily AI</t>
  </si>
  <si>
    <t>150</t>
  </si>
  <si>
    <t>522</t>
  </si>
  <si>
    <t>Oracle EMEA Limited</t>
  </si>
  <si>
    <t>328</t>
  </si>
  <si>
    <t>304</t>
  </si>
  <si>
    <t>OTE S.A. (Cosmote - Mobile Telecommunications)</t>
  </si>
  <si>
    <t>447</t>
  </si>
  <si>
    <t>OVO Energy Ltd</t>
  </si>
  <si>
    <t>332</t>
  </si>
  <si>
    <t>Park and Battery</t>
  </si>
  <si>
    <t>372</t>
  </si>
  <si>
    <t>442</t>
  </si>
  <si>
    <t>Peapod Digital Labs</t>
  </si>
  <si>
    <t>272</t>
  </si>
  <si>
    <t>509</t>
  </si>
  <si>
    <t>508</t>
  </si>
  <si>
    <t>502</t>
  </si>
  <si>
    <t>501</t>
  </si>
  <si>
    <t>PEI Media</t>
  </si>
  <si>
    <t>425</t>
  </si>
  <si>
    <t>377</t>
  </si>
  <si>
    <t>159</t>
  </si>
  <si>
    <t>421</t>
  </si>
  <si>
    <t>Pixability Inc.</t>
  </si>
  <si>
    <t>387</t>
  </si>
  <si>
    <t>250</t>
  </si>
  <si>
    <t>234</t>
  </si>
  <si>
    <t>262</t>
  </si>
  <si>
    <t>Pragmatic - Motive Trucking</t>
  </si>
  <si>
    <t>153</t>
  </si>
  <si>
    <t>Pragmatic - NRG Solar</t>
  </si>
  <si>
    <t>263</t>
  </si>
  <si>
    <t>Pragmatic - Salesforce</t>
  </si>
  <si>
    <t>265</t>
  </si>
  <si>
    <t>Pragmatic - Skyline Payments</t>
  </si>
  <si>
    <t>452</t>
  </si>
  <si>
    <t>Pragmatic - Swell Energy</t>
  </si>
  <si>
    <t>410</t>
  </si>
  <si>
    <t>Pragmatic - Veriheal</t>
  </si>
  <si>
    <t>266</t>
  </si>
  <si>
    <t>Pragmatic - Visa</t>
  </si>
  <si>
    <t>264</t>
  </si>
  <si>
    <t>Prime Group Holdings, LLC</t>
  </si>
  <si>
    <t>224</t>
  </si>
  <si>
    <t>516</t>
  </si>
  <si>
    <t>Profource B.V.</t>
  </si>
  <si>
    <t>305</t>
  </si>
  <si>
    <t>380</t>
  </si>
  <si>
    <t>219</t>
  </si>
  <si>
    <t>414</t>
  </si>
  <si>
    <t>Quadient United Kingdom</t>
  </si>
  <si>
    <t>520</t>
  </si>
  <si>
    <t>RAK Economic Zone Authority</t>
  </si>
  <si>
    <t>326</t>
  </si>
  <si>
    <t>213</t>
  </si>
  <si>
    <t>Renew</t>
  </si>
  <si>
    <t>438</t>
  </si>
  <si>
    <t>419</t>
  </si>
  <si>
    <t>Richardson RFPD</t>
  </si>
  <si>
    <t>331</t>
  </si>
  <si>
    <t>Ricoh Nederland B.V.</t>
  </si>
  <si>
    <t>306</t>
  </si>
  <si>
    <t>277</t>
  </si>
  <si>
    <t>524</t>
  </si>
  <si>
    <t>Roku Inc.</t>
  </si>
  <si>
    <t>Save The Children</t>
  </si>
  <si>
    <t>191</t>
  </si>
  <si>
    <t>Session M Inc.</t>
  </si>
  <si>
    <t>Sharp Packaging Services</t>
  </si>
  <si>
    <t>478</t>
  </si>
  <si>
    <t>Shell EV Charging Solutions B.V.</t>
  </si>
  <si>
    <t>307</t>
  </si>
  <si>
    <t>308</t>
  </si>
  <si>
    <t>Signify</t>
  </si>
  <si>
    <t>244</t>
  </si>
  <si>
    <t>309</t>
  </si>
  <si>
    <t>Sincera Technologies LLC</t>
  </si>
  <si>
    <t>349</t>
  </si>
  <si>
    <t>Sport Scotland</t>
  </si>
  <si>
    <t>422</t>
  </si>
  <si>
    <t>Spur Advertising Pty Ltd</t>
  </si>
  <si>
    <t>315</t>
  </si>
  <si>
    <t>381</t>
  </si>
  <si>
    <t>310</t>
  </si>
  <si>
    <t>Stagwell Marketing Cloud LLC</t>
  </si>
  <si>
    <t>420</t>
  </si>
  <si>
    <t>354</t>
  </si>
  <si>
    <t>Stone X Group Inc.</t>
  </si>
  <si>
    <t>267</t>
  </si>
  <si>
    <t>Sumitomo Pharma America</t>
  </si>
  <si>
    <t>415</t>
  </si>
  <si>
    <t>Sunovion Pharmaceuticals Inc</t>
  </si>
  <si>
    <t>163</t>
  </si>
  <si>
    <t>4</t>
  </si>
  <si>
    <t>Super Color Digital</t>
  </si>
  <si>
    <t>232</t>
  </si>
  <si>
    <t>Syngenta Crop Protection AG</t>
  </si>
  <si>
    <t>407</t>
  </si>
  <si>
    <t>Teladoc Health</t>
  </si>
  <si>
    <t>196</t>
  </si>
  <si>
    <t>230</t>
  </si>
  <si>
    <t>The William Carter Company</t>
  </si>
  <si>
    <t>Therapy Center of New York</t>
  </si>
  <si>
    <t>435</t>
  </si>
  <si>
    <t>Thrilling Inc.</t>
  </si>
  <si>
    <t>256</t>
  </si>
  <si>
    <t>257</t>
  </si>
  <si>
    <t>Tierney</t>
  </si>
  <si>
    <t>384</t>
  </si>
  <si>
    <t>171</t>
  </si>
  <si>
    <t>275</t>
  </si>
  <si>
    <t>311</t>
  </si>
  <si>
    <t>418</t>
  </si>
  <si>
    <t>Trimble</t>
  </si>
  <si>
    <t>355</t>
  </si>
  <si>
    <t>Troutman Pepper</t>
  </si>
  <si>
    <t>208</t>
  </si>
  <si>
    <t>Truist</t>
  </si>
  <si>
    <t>155</t>
  </si>
  <si>
    <t>Universal Parks &amp; Resorts</t>
  </si>
  <si>
    <t>Unknown</t>
  </si>
  <si>
    <t>281</t>
  </si>
  <si>
    <t>Unknown Client ML</t>
  </si>
  <si>
    <t>441</t>
  </si>
  <si>
    <t>154</t>
  </si>
  <si>
    <t>246</t>
  </si>
  <si>
    <t>Upfield Europe B.V.</t>
  </si>
  <si>
    <t>391</t>
  </si>
  <si>
    <t>220</t>
  </si>
  <si>
    <t>V.Ships UK Ltd</t>
  </si>
  <si>
    <t>429</t>
  </si>
  <si>
    <t>Van der Valk Business B.V.</t>
  </si>
  <si>
    <t>312</t>
  </si>
  <si>
    <t>Van Hoorne Entertainment B.V</t>
  </si>
  <si>
    <t>375</t>
  </si>
  <si>
    <t>Village Center Loisirs</t>
  </si>
  <si>
    <t>313</t>
  </si>
  <si>
    <t>214</t>
  </si>
  <si>
    <t>Wellco International B.V.</t>
  </si>
  <si>
    <t>314</t>
  </si>
  <si>
    <t>WERK, LLC</t>
  </si>
  <si>
    <t>258</t>
  </si>
  <si>
    <t>Wm Morrison Supermarkets Limited</t>
  </si>
  <si>
    <t>497</t>
  </si>
  <si>
    <t>World Wildlife Fund Pty Ltd</t>
  </si>
  <si>
    <t>318</t>
  </si>
  <si>
    <t>Zonal Data Retail</t>
  </si>
  <si>
    <t>433</t>
  </si>
  <si>
    <t>Zumo RTW Studios</t>
  </si>
  <si>
    <t>486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</si>
</sst>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7" formatCode="&quot;$&quot;#,##0.00_);\(&quot;$&quot;#,##0.00\)"/>
    <numFmt numFmtId="44" formatCode="_(&quot;$&quot;* #,##0.00_);_(&quot;$&quot;* \(#,##0.00\);_(&quot;$&quot;* &quot;-&quot;??_);_(@_)"/>
    <numFmt numFmtId="43" formatCode="_(* #,##0.00_);_(* \(#,##0.00\);_(* &quot;-&quot;??_);_(@_)"/>
    <numFmt numFmtId="164" formatCode="_(* #,##0_);_(* \(#,##0\);_(* &quot;-&quot;??_);_(@_)"/>
    <numFmt numFmtId="165" formatCode="_(&quot;$&quot;* #,##0_);_(&quot;$&quot;* \(#,##0\);_(&quot;$&quot;* &quot;-&quot;??_);_(@_)"/>
    <numFmt numFmtId="166" formatCode="0.0%"/>
  </numFmts>
  <fonts count="37">
    <font>
      <sz val="8"/>
      <name val="Arial"/>
      <family val="2"/>
    </font>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7"/>
      <name val="Arial"/>
      <family val="2"/>
    </font>
    <font>
      <sz val="8"/>
      <color indexed="8"/>
      <name val="Arial"/>
      <family val="2"/>
    </font>
    <font>
      <b/>
      <sz val="12"/>
      <name val="Arial"/>
      <family val="2"/>
    </font>
    <font>
      <b/>
      <sz val="14"/>
      <name val="Arial"/>
      <family val="2"/>
    </font>
    <font>
      <b/>
      <sz val="8"/>
      <color indexed="8"/>
      <name val="Arial"/>
      <family val="2"/>
    </font>
    <font>
      <sz val="8"/>
      <name val="Arial"/>
      <family val="2"/>
    </font>
    <font>
      <b/>
      <sz val="8"/>
      <color theme="1"/>
      <name val="Arial"/>
      <family val="2"/>
    </font>
    <font>
      <b/>
      <sz val="8"/>
      <name val="Arial"/>
      <family val="2"/>
    </font>
    <font>
      <sz val="8"/>
      <name val="Arial"/>
      <family val="2"/>
    </font>
    <font>
      <sz val="8"/>
      <name val="Aptos Narrow"/>
      <family val="2"/>
      <scheme val="minor"/>
    </font>
    <font>
      <sz val="8"/>
      <color theme="1"/>
      <name val="Aptos Narrow"/>
      <family val="2"/>
      <scheme val="minor"/>
    </font>
    <font>
      <b/>
      <sz val="8"/>
      <color theme="1"/>
      <name val="Aptos Narrow"/>
      <family val="2"/>
      <scheme val="minor"/>
    </font>
    <font>
      <b/>
      <sz val="10"/>
      <color theme="1"/>
      <name val="Aptos Narrow"/>
      <family val="2"/>
      <scheme val="minor"/>
    </font>
    <font>
      <sz val="10"/>
      <name val="Aptos Narrow"/>
      <family val="2"/>
      <scheme val="minor"/>
    </font>
    <font>
      <i/>
      <sz val="8"/>
      <name val="Aptos Narrow"/>
      <family val="2"/>
      <scheme val="minor"/>
    </font>
    <font>
      <b/>
      <sz val="8"/>
      <name val="Aptos Narrow"/>
      <family val="2"/>
      <scheme val="minor"/>
    </font>
    <font>
      <b/>
      <sz val="10"/>
      <name val="Aptos Narrow"/>
      <family val="2"/>
      <scheme val="minor"/>
    </font>
    <font>
      <b/>
      <sz val="8"/>
      <color rgb="FF000000"/>
      <name val="Arial"/>
      <family val="2"/>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0D0D0"/>
        <bgColor indexed="6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rgb="FFFFFF00"/>
        <bgColor indexed="64"/>
      </patternFill>
    </fill>
    <fill>
      <patternFill patternType="solid">
        <fgColor theme="3" tint="0.89999084444715716"/>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FFC000"/>
        <bgColor indexed="64"/>
      </patternFill>
    </fill>
    <fill>
      <patternFill patternType="solid">
        <fgColor rgb="FF92D050"/>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dotted">
        <color rgb="FFC0C0C0"/>
      </top>
      <bottom/>
      <diagonal/>
    </border>
    <border>
      <left/>
      <right/>
      <top style="dotted">
        <color rgb="FF969696"/>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theme="4" tint="0.39997558519241921"/>
      </top>
      <bottom/>
      <diagonal/>
    </border>
    <border>
      <left/>
      <right/>
      <top style="thin">
        <color rgb="FF44B3E1"/>
      </top>
      <bottom/>
      <diagonal/>
    </border>
  </borders>
  <cellStyleXfs count="65">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4" fontId="24" fillId="0" borderId="0" applyFont="0" applyFill="0" applyBorder="0" applyAlignment="0" applyProtection="0"/>
    <xf numFmtId="0" fontId="27"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2">
    <xf numFmtId="0" fontId="0" fillId="0" borderId="0" xfId="0"/>
    <xf numFmtId="0" fontId="20" fillId="0" borderId="0" xfId="0" applyFont="1" applyAlignment="1">
      <alignment horizontal="left" vertical="center"/>
    </xf>
    <xf numFmtId="14" fontId="20" fillId="0" borderId="0" xfId="0" applyNumberFormat="1" applyFont="1" applyAlignment="1">
      <alignment horizontal="left" vertical="center"/>
    </xf>
    <xf numFmtId="0" fontId="0" fillId="0" borderId="0" xfId="0" pivotButton="1"/>
    <xf numFmtId="0" fontId="0" fillId="0" borderId="0" xfId="0" applyAlignment="1">
      <alignment horizontal="left"/>
    </xf>
    <xf numFmtId="164" fontId="0" fillId="0" borderId="0" xfId="0" applyNumberFormat="1"/>
    <xf numFmtId="14" fontId="0" fillId="0" borderId="0" xfId="0" applyNumberFormat="1"/>
    <xf numFmtId="3" fontId="0" fillId="0" borderId="0" xfId="0" applyNumberFormat="1"/>
    <xf numFmtId="0" fontId="25" fillId="34" borderId="12" xfId="0" applyFont="1" applyFill="1" applyBorder="1"/>
    <xf numFmtId="0" fontId="26" fillId="35" borderId="0" xfId="0" applyFont="1" applyFill="1"/>
    <xf numFmtId="0" fontId="26" fillId="0" borderId="0" xfId="0" applyFont="1"/>
    <xf numFmtId="0" fontId="0" fillId="36" borderId="0" xfId="0" applyFill="1"/>
    <xf numFmtId="3" fontId="0" fillId="36" borderId="0" xfId="0" applyNumberFormat="1" applyFill="1"/>
    <xf numFmtId="0" fontId="0" fillId="0" borderId="0" xfId="0" applyAlignment="1">
      <alignment vertical="center"/>
    </xf>
    <xf numFmtId="0" fontId="0" fillId="0" borderId="13" xfId="0" applyBorder="1" applyAlignment="1">
      <alignment vertical="center"/>
    </xf>
    <xf numFmtId="38" fontId="26" fillId="0" borderId="13" xfId="0" applyNumberFormat="1" applyFont="1" applyBorder="1" applyAlignment="1">
      <alignment vertical="center"/>
    </xf>
    <xf numFmtId="38" fontId="0" fillId="0" borderId="13" xfId="0" applyNumberFormat="1" applyBorder="1" applyAlignment="1">
      <alignment vertical="center"/>
    </xf>
    <xf numFmtId="0" fontId="26" fillId="0" borderId="13" xfId="0" applyFont="1" applyBorder="1" applyAlignment="1">
      <alignment horizontal="center" vertical="center"/>
    </xf>
    <xf numFmtId="38" fontId="26" fillId="0" borderId="13" xfId="0" applyNumberFormat="1" applyFont="1" applyBorder="1"/>
    <xf numFmtId="0" fontId="19" fillId="33" borderId="0" xfId="0" applyFont="1" applyFill="1" applyAlignment="1">
      <alignment horizontal="left"/>
    </xf>
    <xf numFmtId="0" fontId="19" fillId="33" borderId="0" xfId="0" applyFont="1" applyFill="1" applyAlignment="1">
      <alignment horizontal="right"/>
    </xf>
    <xf numFmtId="4" fontId="20" fillId="0" borderId="0" xfId="0" applyNumberFormat="1" applyFont="1" applyAlignment="1">
      <alignment horizontal="right" vertical="center"/>
    </xf>
    <xf numFmtId="39" fontId="20" fillId="0" borderId="0" xfId="0" applyNumberFormat="1" applyFont="1" applyAlignment="1">
      <alignment horizontal="right" vertical="center"/>
    </xf>
    <xf numFmtId="39" fontId="23" fillId="0" borderId="0" xfId="0" applyNumberFormat="1" applyFont="1" applyAlignment="1">
      <alignment horizontal="right" vertical="center"/>
    </xf>
    <xf numFmtId="39" fontId="23" fillId="36" borderId="0" xfId="0" applyNumberFormat="1" applyFont="1" applyFill="1" applyAlignment="1">
      <alignment horizontal="right" vertical="center"/>
    </xf>
    <xf numFmtId="0" fontId="0" fillId="0" borderId="0" xfId="0" applyAlignment="1">
      <alignment horizontal="center"/>
    </xf>
    <xf numFmtId="164" fontId="0" fillId="36" borderId="0" xfId="0" applyNumberFormat="1" applyFill="1"/>
    <xf numFmtId="0" fontId="0" fillId="0" borderId="13" xfId="0" applyBorder="1"/>
    <xf numFmtId="38" fontId="0" fillId="0" borderId="13" xfId="0" applyNumberFormat="1" applyBorder="1"/>
    <xf numFmtId="38" fontId="17" fillId="0" borderId="13" xfId="0" applyNumberFormat="1" applyFont="1" applyBorder="1"/>
    <xf numFmtId="165" fontId="17" fillId="0" borderId="13" xfId="44" applyNumberFormat="1" applyFont="1" applyBorder="1"/>
    <xf numFmtId="164" fontId="25" fillId="34" borderId="18" xfId="0" applyNumberFormat="1" applyFont="1" applyFill="1" applyBorder="1"/>
    <xf numFmtId="0" fontId="0" fillId="36" borderId="0" xfId="0" applyFill="1" applyAlignment="1">
      <alignment horizontal="center"/>
    </xf>
    <xf numFmtId="0" fontId="19" fillId="39" borderId="0" xfId="0" applyFont="1" applyFill="1" applyAlignment="1">
      <alignment horizontal="center"/>
    </xf>
    <xf numFmtId="0" fontId="19" fillId="40" borderId="0" xfId="0" applyFont="1" applyFill="1" applyAlignment="1">
      <alignment horizontal="center"/>
    </xf>
    <xf numFmtId="0" fontId="0" fillId="40" borderId="0" xfId="0" applyFill="1" applyAlignment="1">
      <alignment horizontal="left"/>
    </xf>
    <xf numFmtId="0" fontId="0" fillId="40" borderId="0" xfId="0" applyFill="1"/>
    <xf numFmtId="0" fontId="20" fillId="0" borderId="0" xfId="45" applyFont="1" applyAlignment="1">
      <alignment horizontal="left" vertical="center"/>
    </xf>
    <xf numFmtId="0" fontId="23" fillId="0" borderId="0" xfId="0" applyFont="1" applyAlignment="1">
      <alignment horizontal="left" vertical="center"/>
    </xf>
    <xf numFmtId="0" fontId="20" fillId="0" borderId="0" xfId="0" applyFont="1" applyAlignment="1">
      <alignment horizontal="left" indent="3"/>
    </xf>
    <xf numFmtId="7" fontId="20" fillId="0" borderId="0" xfId="0" applyNumberFormat="1" applyFont="1" applyAlignment="1">
      <alignment horizontal="right" vertical="center"/>
    </xf>
    <xf numFmtId="0" fontId="20" fillId="36" borderId="0" xfId="45" applyFont="1" applyFill="1" applyAlignment="1">
      <alignment horizontal="left" vertical="center"/>
    </xf>
    <xf numFmtId="7" fontId="20" fillId="41" borderId="0" xfId="0" applyNumberFormat="1" applyFont="1" applyFill="1" applyAlignment="1">
      <alignment horizontal="right" vertical="center"/>
    </xf>
    <xf numFmtId="166" fontId="0" fillId="0" borderId="13" xfId="43" applyNumberFormat="1" applyFont="1" applyBorder="1" applyAlignment="1">
      <alignment horizontal="center" vertical="center"/>
    </xf>
    <xf numFmtId="0" fontId="19" fillId="33" borderId="0" xfId="45" applyFont="1" applyFill="1" applyAlignment="1">
      <alignment horizontal="left"/>
    </xf>
    <xf numFmtId="0" fontId="19" fillId="33" borderId="0" xfId="45" applyFont="1" applyFill="1" applyAlignment="1">
      <alignment horizontal="right"/>
    </xf>
    <xf numFmtId="0" fontId="0" fillId="0" borderId="0" xfId="0" pivotButton="1" applyAlignment="1">
      <alignment horizontal="center"/>
    </xf>
    <xf numFmtId="14" fontId="25" fillId="34" borderId="12" xfId="0" applyNumberFormat="1" applyFont="1" applyFill="1" applyBorder="1" applyAlignment="1">
      <alignment horizontal="center"/>
    </xf>
    <xf numFmtId="164" fontId="0" fillId="0" borderId="0" xfId="0" applyNumberFormat="1" applyAlignment="1">
      <alignment horizontal="center"/>
    </xf>
    <xf numFmtId="164" fontId="25" fillId="34" borderId="18" xfId="0" applyNumberFormat="1" applyFont="1" applyFill="1" applyBorder="1" applyAlignment="1">
      <alignment horizontal="center"/>
    </xf>
    <xf numFmtId="0" fontId="28" fillId="0" borderId="13" xfId="0" applyFont="1" applyBorder="1" applyAlignment="1">
      <alignment horizontal="center"/>
    </xf>
    <xf numFmtId="38" fontId="28" fillId="0" borderId="13" xfId="0" applyNumberFormat="1" applyFont="1" applyBorder="1"/>
    <xf numFmtId="165" fontId="28" fillId="0" borderId="13" xfId="44" applyNumberFormat="1" applyFont="1" applyFill="1" applyBorder="1"/>
    <xf numFmtId="0" fontId="28" fillId="37" borderId="13" xfId="0" applyFont="1" applyFill="1" applyBorder="1"/>
    <xf numFmtId="0" fontId="28" fillId="0" borderId="0" xfId="0" applyFont="1"/>
    <xf numFmtId="0" fontId="28" fillId="0" borderId="0" xfId="0" applyFont="1" applyAlignment="1">
      <alignment horizontal="center"/>
    </xf>
    <xf numFmtId="0" fontId="29" fillId="0" borderId="13" xfId="0" applyFont="1" applyBorder="1"/>
    <xf numFmtId="0" fontId="29" fillId="0" borderId="13" xfId="0" applyFont="1" applyBorder="1" applyAlignment="1">
      <alignment horizontal="center"/>
    </xf>
    <xf numFmtId="0" fontId="30" fillId="0" borderId="13" xfId="0" applyFont="1" applyBorder="1"/>
    <xf numFmtId="0" fontId="30" fillId="0" borderId="13" xfId="0" applyFont="1" applyBorder="1" applyAlignment="1">
      <alignment horizontal="center"/>
    </xf>
    <xf numFmtId="38" fontId="30" fillId="0" borderId="13" xfId="0" applyNumberFormat="1" applyFont="1" applyBorder="1"/>
    <xf numFmtId="0" fontId="31" fillId="38" borderId="16" xfId="0" applyFont="1" applyFill="1" applyBorder="1"/>
    <xf numFmtId="0" fontId="31" fillId="38" borderId="17" xfId="0" applyFont="1" applyFill="1" applyBorder="1"/>
    <xf numFmtId="0" fontId="31" fillId="38" borderId="17" xfId="0" applyFont="1" applyFill="1" applyBorder="1" applyAlignment="1">
      <alignment horizontal="center"/>
    </xf>
    <xf numFmtId="0" fontId="31" fillId="38" borderId="15" xfId="0" applyFont="1" applyFill="1" applyBorder="1"/>
    <xf numFmtId="0" fontId="32" fillId="0" borderId="0" xfId="0" applyFont="1"/>
    <xf numFmtId="0" fontId="31" fillId="38" borderId="14" xfId="0" applyFont="1" applyFill="1" applyBorder="1" applyAlignment="1">
      <alignment horizontal="center" vertical="center"/>
    </xf>
    <xf numFmtId="0" fontId="31" fillId="38" borderId="13" xfId="0" applyFont="1" applyFill="1" applyBorder="1" applyAlignment="1">
      <alignment horizontal="center" vertical="center"/>
    </xf>
    <xf numFmtId="0" fontId="31" fillId="38" borderId="13" xfId="0" applyFont="1" applyFill="1" applyBorder="1"/>
    <xf numFmtId="0" fontId="31" fillId="38" borderId="13" xfId="0" applyFont="1" applyFill="1" applyBorder="1" applyAlignment="1">
      <alignment horizontal="center" vertical="center" wrapText="1"/>
    </xf>
    <xf numFmtId="0" fontId="31" fillId="38" borderId="0" xfId="0" applyFont="1" applyFill="1"/>
    <xf numFmtId="0" fontId="31" fillId="38" borderId="0" xfId="0" applyFont="1" applyFill="1" applyAlignment="1">
      <alignment horizontal="center" vertical="center"/>
    </xf>
    <xf numFmtId="0" fontId="28" fillId="37" borderId="0" xfId="0" applyFont="1" applyFill="1"/>
    <xf numFmtId="0" fontId="28" fillId="0" borderId="0" xfId="0" applyFont="1" applyAlignment="1">
      <alignment horizontal="right"/>
    </xf>
    <xf numFmtId="0" fontId="33" fillId="0" borderId="0" xfId="0" applyFont="1"/>
    <xf numFmtId="38" fontId="33" fillId="0" borderId="0" xfId="0" applyNumberFormat="1" applyFont="1"/>
    <xf numFmtId="38" fontId="33" fillId="0" borderId="0" xfId="0" applyNumberFormat="1" applyFont="1" applyAlignment="1">
      <alignment horizontal="left"/>
    </xf>
    <xf numFmtId="38" fontId="34" fillId="0" borderId="13" xfId="0" applyNumberFormat="1" applyFont="1" applyBorder="1"/>
    <xf numFmtId="3" fontId="28" fillId="0" borderId="0" xfId="0" applyNumberFormat="1" applyFont="1"/>
    <xf numFmtId="164" fontId="28" fillId="0" borderId="0" xfId="42" applyNumberFormat="1" applyFont="1"/>
    <xf numFmtId="38" fontId="28" fillId="0" borderId="0" xfId="0" applyNumberFormat="1" applyFont="1"/>
    <xf numFmtId="0" fontId="28" fillId="0" borderId="0" xfId="0" applyFont="1" applyAlignment="1">
      <alignment vertical="top"/>
    </xf>
    <xf numFmtId="0" fontId="28" fillId="0" borderId="13" xfId="0" applyFont="1" applyBorder="1"/>
    <xf numFmtId="165" fontId="28" fillId="0" borderId="13" xfId="44" applyNumberFormat="1" applyFont="1" applyBorder="1"/>
    <xf numFmtId="43" fontId="28" fillId="0" borderId="0" xfId="42" applyFont="1"/>
    <xf numFmtId="165" fontId="28" fillId="0" borderId="0" xfId="0" applyNumberFormat="1" applyFont="1"/>
    <xf numFmtId="164" fontId="28" fillId="0" borderId="0" xfId="0" applyNumberFormat="1" applyFont="1"/>
    <xf numFmtId="0" fontId="0" fillId="0" borderId="13" xfId="0" applyBorder="1" applyAlignment="1">
      <alignment horizontal="left" vertical="center"/>
    </xf>
    <xf numFmtId="0" fontId="26" fillId="0" borderId="13" xfId="0" applyFont="1" applyBorder="1"/>
    <xf numFmtId="0" fontId="0" fillId="0" borderId="13" xfId="0" applyBorder="1" applyAlignment="1">
      <alignment horizontal="center" vertical="center"/>
    </xf>
    <xf numFmtId="0" fontId="26" fillId="0" borderId="0" xfId="0" applyFont="1" applyAlignment="1">
      <alignment horizontal="center" vertical="center" wrapText="1"/>
    </xf>
    <xf numFmtId="38" fontId="0" fillId="0" borderId="0" xfId="0" applyNumberFormat="1" applyAlignment="1">
      <alignment vertical="center"/>
    </xf>
    <xf numFmtId="0" fontId="33" fillId="0" borderId="0" xfId="0" applyFont="1" applyAlignment="1">
      <alignment horizontal="right"/>
    </xf>
    <xf numFmtId="38" fontId="31" fillId="0" borderId="13" xfId="0" applyNumberFormat="1" applyFont="1" applyBorder="1"/>
    <xf numFmtId="165" fontId="31" fillId="0" borderId="13" xfId="44" applyNumberFormat="1" applyFont="1" applyFill="1" applyBorder="1"/>
    <xf numFmtId="165" fontId="31" fillId="0" borderId="13" xfId="44" applyNumberFormat="1" applyFont="1" applyBorder="1"/>
    <xf numFmtId="0" fontId="31" fillId="0" borderId="0" xfId="0" applyFont="1" applyAlignment="1">
      <alignment horizontal="right"/>
    </xf>
    <xf numFmtId="0" fontId="31" fillId="0" borderId="0" xfId="0" applyFont="1"/>
    <xf numFmtId="166" fontId="26" fillId="0" borderId="13" xfId="43" applyNumberFormat="1" applyFont="1" applyBorder="1" applyAlignment="1">
      <alignment horizontal="center" vertical="center"/>
    </xf>
    <xf numFmtId="166" fontId="0" fillId="0" borderId="0" xfId="43" applyNumberFormat="1" applyFont="1" applyAlignment="1">
      <alignment horizontal="center" vertical="center"/>
    </xf>
    <xf numFmtId="0" fontId="35" fillId="0" borderId="0" xfId="0" quotePrefix="1" applyFont="1"/>
    <xf numFmtId="165" fontId="28" fillId="36" borderId="13" xfId="44" applyNumberFormat="1" applyFont="1" applyFill="1" applyBorder="1"/>
    <xf numFmtId="3" fontId="28" fillId="0" borderId="0" xfId="0" applyNumberFormat="1" applyFont="1" applyAlignment="1">
      <alignment horizontal="center"/>
    </xf>
    <xf numFmtId="44" fontId="28" fillId="0" borderId="0" xfId="0" applyNumberFormat="1" applyFont="1"/>
    <xf numFmtId="0" fontId="28" fillId="36" borderId="13" xfId="0" applyFont="1" applyFill="1" applyBorder="1"/>
    <xf numFmtId="0" fontId="28" fillId="36" borderId="13" xfId="0" applyFont="1" applyFill="1" applyBorder="1" applyAlignment="1">
      <alignment horizontal="center"/>
    </xf>
    <xf numFmtId="14" fontId="0" fillId="0" borderId="0" xfId="0" applyNumberFormat="1" applyAlignment="1">
      <alignment horizontal="left"/>
    </xf>
    <xf numFmtId="0" fontId="26" fillId="0" borderId="0" xfId="0" applyFont="1" applyAlignment="1">
      <alignment vertical="center"/>
    </xf>
    <xf numFmtId="14" fontId="23" fillId="0" borderId="0" xfId="0" applyNumberFormat="1" applyFont="1" applyAlignment="1">
      <alignment horizontal="left" vertical="center"/>
    </xf>
    <xf numFmtId="7" fontId="23" fillId="0" borderId="0" xfId="0" applyNumberFormat="1" applyFont="1" applyAlignment="1">
      <alignment horizontal="right" vertical="center"/>
    </xf>
    <xf numFmtId="0" fontId="23" fillId="0" borderId="0" xfId="0" applyFont="1" applyAlignment="1">
      <alignment horizontal="left" indent="1"/>
    </xf>
    <xf numFmtId="0" fontId="23" fillId="0" borderId="0" xfId="0" applyFont="1" applyAlignment="1">
      <alignment horizontal="left" indent="2"/>
    </xf>
    <xf numFmtId="0" fontId="23" fillId="0" borderId="10" xfId="0" applyFont="1" applyBorder="1" applyAlignment="1">
      <alignment horizontal="left" indent="2"/>
    </xf>
    <xf numFmtId="0" fontId="23" fillId="0" borderId="10" xfId="0" applyFont="1" applyBorder="1" applyAlignment="1">
      <alignment horizontal="left" vertical="center"/>
    </xf>
    <xf numFmtId="14" fontId="23" fillId="0" borderId="10" xfId="0" applyNumberFormat="1" applyFont="1" applyBorder="1" applyAlignment="1">
      <alignment horizontal="left" vertical="center"/>
    </xf>
    <xf numFmtId="7" fontId="23" fillId="0" borderId="10" xfId="0" applyNumberFormat="1" applyFont="1" applyBorder="1" applyAlignment="1">
      <alignment horizontal="right" vertical="center"/>
    </xf>
    <xf numFmtId="0" fontId="23" fillId="0" borderId="10" xfId="0" applyFont="1" applyBorder="1" applyAlignment="1">
      <alignment horizontal="left" indent="1"/>
    </xf>
    <xf numFmtId="0" fontId="23" fillId="0" borderId="0" xfId="0" applyFont="1" applyAlignment="1">
      <alignment horizontal="left" indent="3"/>
    </xf>
    <xf numFmtId="0" fontId="23" fillId="0" borderId="10" xfId="0" applyFont="1" applyBorder="1" applyAlignment="1">
      <alignment horizontal="left" indent="3"/>
    </xf>
    <xf numFmtId="0" fontId="23" fillId="0" borderId="11" xfId="0" applyFont="1" applyBorder="1" applyAlignment="1">
      <alignment horizontal="left" indent="1"/>
    </xf>
    <xf numFmtId="0" fontId="23" fillId="0" borderId="11" xfId="0" applyFont="1" applyBorder="1" applyAlignment="1">
      <alignment horizontal="left" vertical="center"/>
    </xf>
    <xf numFmtId="14" fontId="23" fillId="0" borderId="11" xfId="0" applyNumberFormat="1" applyFont="1" applyBorder="1" applyAlignment="1">
      <alignment horizontal="left" vertical="center"/>
    </xf>
    <xf numFmtId="7" fontId="23" fillId="0" borderId="11" xfId="0" applyNumberFormat="1" applyFont="1" applyBorder="1" applyAlignment="1">
      <alignment horizontal="right" vertical="center"/>
    </xf>
    <xf numFmtId="0" fontId="23" fillId="0" borderId="0" xfId="0" applyFont="1" applyAlignment="1">
      <alignment horizontal="left" indent="4"/>
    </xf>
    <xf numFmtId="0" fontId="23" fillId="0" borderId="10" xfId="0" applyFont="1" applyBorder="1" applyAlignment="1">
      <alignment horizontal="left" indent="4"/>
    </xf>
    <xf numFmtId="0" fontId="23" fillId="0" borderId="0" xfId="0" applyFont="1" applyAlignment="1">
      <alignment horizontal="left" indent="5"/>
    </xf>
    <xf numFmtId="0" fontId="23" fillId="0" borderId="10" xfId="0" applyFont="1" applyBorder="1" applyAlignment="1">
      <alignment horizontal="left" indent="5"/>
    </xf>
    <xf numFmtId="3" fontId="36" fillId="0" borderId="19" xfId="0" applyNumberFormat="1" applyFont="1" applyBorder="1"/>
    <xf numFmtId="0" fontId="26" fillId="0" borderId="13" xfId="0" applyFont="1" applyBorder="1" applyAlignment="1">
      <alignment horizontal="center" vertical="center" wrapText="1"/>
    </xf>
    <xf numFmtId="0" fontId="31" fillId="38" borderId="13" xfId="0" applyFont="1" applyFill="1" applyBorder="1" applyAlignment="1">
      <alignment horizontal="center" vertical="center"/>
    </xf>
    <xf numFmtId="0" fontId="22" fillId="0" borderId="0" xfId="0" applyFont="1" applyAlignment="1">
      <alignment horizontal="center"/>
    </xf>
    <xf numFmtId="0" fontId="21" fillId="0" borderId="0" xfId="0" applyFont="1" applyAlignment="1">
      <alignment horizontal="center"/>
    </xf>
  </cellXfs>
  <cellStyles count="65">
    <cellStyle name="20% - Accent1" xfId="19" builtinId="30" customBuiltin="1"/>
    <cellStyle name="20% - Accent1 2" xfId="47" xr:uid="{5440D37A-B18D-443F-A191-390E43CA4CF3}"/>
    <cellStyle name="20% - Accent2" xfId="23" builtinId="34" customBuiltin="1"/>
    <cellStyle name="20% - Accent2 2" xfId="50" xr:uid="{9BC62DF3-6DDB-413C-B28C-70F1D0F9F379}"/>
    <cellStyle name="20% - Accent3" xfId="27" builtinId="38" customBuiltin="1"/>
    <cellStyle name="20% - Accent3 2" xfId="53" xr:uid="{F9C95C3B-BD92-4FD6-90E7-412F0EF3AA5A}"/>
    <cellStyle name="20% - Accent4" xfId="31" builtinId="42" customBuiltin="1"/>
    <cellStyle name="20% - Accent4 2" xfId="56" xr:uid="{B8915CE9-494F-4BB0-9C54-8D65862BBA73}"/>
    <cellStyle name="20% - Accent5" xfId="35" builtinId="46" customBuiltin="1"/>
    <cellStyle name="20% - Accent5 2" xfId="59" xr:uid="{2AA8E329-C471-4B95-9D20-5BEA0FECB882}"/>
    <cellStyle name="20% - Accent6" xfId="39" builtinId="50" customBuiltin="1"/>
    <cellStyle name="20% - Accent6 2" xfId="62" xr:uid="{9F496E5E-4C14-452E-8CBE-DEF1EE500738}"/>
    <cellStyle name="40% - Accent1" xfId="20" builtinId="31" customBuiltin="1"/>
    <cellStyle name="40% - Accent1 2" xfId="48" xr:uid="{535AAAD0-0F33-49F9-BCB7-A947E9E1F6A7}"/>
    <cellStyle name="40% - Accent2" xfId="24" builtinId="35" customBuiltin="1"/>
    <cellStyle name="40% - Accent2 2" xfId="51" xr:uid="{93487BB9-27D4-4B4A-8201-67F446D96305}"/>
    <cellStyle name="40% - Accent3" xfId="28" builtinId="39" customBuiltin="1"/>
    <cellStyle name="40% - Accent3 2" xfId="54" xr:uid="{90AD21FB-879B-4C01-B6CD-111A81B2DC27}"/>
    <cellStyle name="40% - Accent4" xfId="32" builtinId="43" customBuiltin="1"/>
    <cellStyle name="40% - Accent4 2" xfId="57" xr:uid="{939F71E0-6FC3-4B75-9629-DA9014ED42CF}"/>
    <cellStyle name="40% - Accent5" xfId="36" builtinId="47" customBuiltin="1"/>
    <cellStyle name="40% - Accent5 2" xfId="60" xr:uid="{89978532-FE8D-49BC-8045-D8A0E976B979}"/>
    <cellStyle name="40% - Accent6" xfId="40" builtinId="51" customBuiltin="1"/>
    <cellStyle name="40% - Accent6 2" xfId="63" xr:uid="{D059FD56-3947-4B35-AA4D-A7D6758981FC}"/>
    <cellStyle name="60% - Accent1" xfId="21" builtinId="32" customBuiltin="1"/>
    <cellStyle name="60% - Accent1 2" xfId="49" xr:uid="{55270903-6E3F-4BDD-846A-45ED28B16E57}"/>
    <cellStyle name="60% - Accent2" xfId="25" builtinId="36" customBuiltin="1"/>
    <cellStyle name="60% - Accent2 2" xfId="52" xr:uid="{53CBC28F-E566-49C8-AF0E-B5E4CB6160EC}"/>
    <cellStyle name="60% - Accent3" xfId="29" builtinId="40" customBuiltin="1"/>
    <cellStyle name="60% - Accent3 2" xfId="55" xr:uid="{343C692C-156A-4F6C-8020-97007E04E40E}"/>
    <cellStyle name="60% - Accent4" xfId="33" builtinId="44" customBuiltin="1"/>
    <cellStyle name="60% - Accent4 2" xfId="58" xr:uid="{70B91F63-F47C-4442-9132-A92249A92E73}"/>
    <cellStyle name="60% - Accent5" xfId="37" builtinId="48" customBuiltin="1"/>
    <cellStyle name="60% - Accent5 2" xfId="61" xr:uid="{83AD2A01-D35B-4620-8044-8616277EA5CF}"/>
    <cellStyle name="60% - Accent6" xfId="41" builtinId="52" customBuiltin="1"/>
    <cellStyle name="60% - Accent6 2" xfId="64" xr:uid="{798D3627-7DAA-4A03-89D0-C2B091C77BD4}"/>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4"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ustomBuiltin="1"/>
    <cellStyle name="Normal 2" xfId="45" xr:uid="{E3FDC318-9140-41EF-9965-977155732AB1}"/>
    <cellStyle name="Note" xfId="15" builtinId="10" customBuiltin="1"/>
    <cellStyle name="Note 2" xfId="46" xr:uid="{8102D666-C050-4F0D-8F3C-675A89F6E4BF}"/>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32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9" formatCode="m/d/yyyy"/>
    </dxf>
    <dxf>
      <numFmt numFmtId="19" formatCode="m/d/yyyy"/>
    </dxf>
    <dxf>
      <font>
        <color rgb="FF9C0006"/>
      </font>
      <fill>
        <patternFill>
          <bgColor rgb="FFFFC7CE"/>
        </patternFill>
      </fill>
    </dxf>
    <dxf>
      <font>
        <color rgb="FF9C0006"/>
      </font>
      <fill>
        <patternFill>
          <bgColor rgb="FFFFC7CE"/>
        </patternFill>
      </fill>
    </dxf>
    <dxf>
      <font>
        <color rgb="FFFF0000"/>
      </font>
    </dxf>
    <dxf>
      <font>
        <color rgb="FF00B050"/>
      </font>
    </dxf>
    <dxf>
      <font>
        <color rgb="FFFF0000"/>
      </font>
    </dxf>
    <dxf>
      <font>
        <color rgb="FF00B050"/>
      </font>
    </dxf>
    <dxf>
      <font>
        <color rgb="FFFF0000"/>
      </font>
    </dxf>
    <dxf>
      <font>
        <color rgb="FF00B050"/>
      </font>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_(* #,##0_);_(* \(#,##0\);_(* &quot;-&quot;??_);_(@_)"/>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pivotCacheDefinition" Target="pivotCache/pivotCacheDefinition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1.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6.xml"/><Relationship Id="rId27" Type="http://schemas.openxmlformats.org/officeDocument/2006/relationships/calcChain" Target="calcChain.xml"/><Relationship Id="rId30"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oneCell">
    <xdr:from>
      <xdr:col>0</xdr:col>
      <xdr:colOff>125730</xdr:colOff>
      <xdr:row>1</xdr:row>
      <xdr:rowOff>1905</xdr:rowOff>
    </xdr:from>
    <xdr:to>
      <xdr:col>1</xdr:col>
      <xdr:colOff>1316355</xdr:colOff>
      <xdr:row>14</xdr:row>
      <xdr:rowOff>53340</xdr:rowOff>
    </xdr:to>
    <mc:AlternateContent xmlns:mc="http://schemas.openxmlformats.org/markup-compatibility/2006" xmlns:a14="http://schemas.microsoft.com/office/drawing/2010/main">
      <mc:Choice Requires="a14">
        <xdr:graphicFrame macro="">
          <xdr:nvGraphicFramePr>
            <xdr:cNvPr id="6" name="Client">
              <a:extLst>
                <a:ext uri="{FF2B5EF4-FFF2-40B4-BE49-F238E27FC236}">
                  <a16:creationId xmlns:a16="http://schemas.microsoft.com/office/drawing/2014/main" id="{96D3512F-7556-D456-F006-6B635A7DB803}"/>
                </a:ext>
              </a:extLst>
            </xdr:cNvPr>
            <xdr:cNvGraphicFramePr/>
          </xdr:nvGraphicFramePr>
          <xdr:xfrm>
            <a:off x="0" y="0"/>
            <a:ext cx="0" cy="0"/>
          </xdr:xfrm>
          <a:graphic>
            <a:graphicData uri="http://schemas.microsoft.com/office/drawing/2010/slicer">
              <sle:slicer xmlns:sle="http://schemas.microsoft.com/office/drawing/2010/slicer" name="Client"/>
            </a:graphicData>
          </a:graphic>
        </xdr:graphicFrame>
      </mc:Choice>
      <mc:Fallback xmlns="">
        <xdr:sp macro="" textlink="">
          <xdr:nvSpPr>
            <xdr:cNvPr id="0" name=""/>
            <xdr:cNvSpPr>
              <a:spLocks noTextEdit="1"/>
            </xdr:cNvSpPr>
          </xdr:nvSpPr>
          <xdr:spPr>
            <a:xfrm>
              <a:off x="129540" y="135255"/>
              <a:ext cx="3526155" cy="17849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j Shah" refreshedDate="45524.580628124997" createdVersion="8" refreshedVersion="8" minRefreshableVersion="3" recordCount="3323" xr:uid="{2EB2A2D8-FEDF-49BC-B4C2-CD3688A44724}">
  <cacheSource type="worksheet">
    <worksheetSource ref="C1:T3324" sheet="Modified"/>
  </cacheSource>
  <cacheFields count="17">
    <cacheField name="Subsidiary: Name" numFmtId="0">
      <sharedItems count="15">
        <s v="Forthpoint"/>
        <s v="xElimination Blend360"/>
        <s v="Montevideo Labs"/>
        <s v="Engagement Factory UK"/>
        <s v="futureproofAI, Inc"/>
        <s v="xElimination futureproofAI Holdings, Inc."/>
        <s v="futureproofAI India Private Limited"/>
        <s v="futureproofAI LTD"/>
        <s v="Blend360, LLC"/>
        <s v="xElimination Blend International"/>
        <s v="Blend360 International Holdings, LLC"/>
        <s v="Blend360 India Limited"/>
        <s v="Blend360 Canada"/>
        <s v="Engagement Factory BV Netherlands"/>
        <s v="Engagement Factory AB"/>
      </sharedItems>
    </cacheField>
    <cacheField name="Department: Name" numFmtId="0">
      <sharedItems/>
    </cacheField>
    <cacheField name="Account (Line): Name" numFmtId="0">
      <sharedItems count="24">
        <s v="Interco - Data Science Revenue"/>
        <s v="Interco - Insourcing Services Revenue"/>
        <s v="Interco - FPAI Revenue"/>
        <s v="Interco - Data Engineering Revenue"/>
        <s v="Interco - Business Intelligence Revenue"/>
        <s v="Interco - AI Consulting Revenue"/>
        <s v="Interco - Solutions Revenue"/>
        <s v="Interco - CX Revenue"/>
        <s v="Interco - Intercompany MarkUp Rev"/>
        <s v="Revenue from DSX Projects"/>
        <s v="Data Science Revenue"/>
        <s v="Revenue from FPAI"/>
        <s v="AI Consulting Revenue"/>
        <s v="CX Intelligent Application Revenue"/>
        <s v="Insourcing Services Revenue"/>
        <s v="Data Fee Revenue"/>
        <s v="Client Management Revenue"/>
        <s v="Solutions Revenue"/>
        <s v="Business Intelligence"/>
        <s v="Data Engineering"/>
        <s v="Direct Placement Revenue"/>
        <s v="Revenue from CX projects"/>
        <s v="Revenue from proprietary licenses"/>
        <s v="Discounts"/>
      </sharedItems>
    </cacheField>
    <cacheField name="Date" numFmtId="14">
      <sharedItems containsSemiMixedTypes="0" containsNonDate="0" containsDate="1" containsString="0" minDate="2024-07-01T00:00:00" maxDate="2024-08-01T00:00:00"/>
    </cacheField>
    <cacheField name="Accounting Period: Start Date" numFmtId="14">
      <sharedItems containsSemiMixedTypes="0" containsNonDate="0" containsDate="1" containsString="0" minDate="2024-07-01T00:00:00" maxDate="2024-07-02T00:00:00"/>
    </cacheField>
    <cacheField name="Document Number" numFmtId="0">
      <sharedItems/>
    </cacheField>
    <cacheField name="Entity (Line)" numFmtId="0">
      <sharedItems count="239">
        <s v="- No Entity -"/>
        <s v="474 ICC in Blend Represents FPAI Inc (OA) : 1225 Verizon: Turing- Personalization Phase 2 Capacity Service"/>
        <s v="380 PSV N.V. : 633 Data Engineer &amp; Support"/>
        <s v="377 Perfetti van Melle : 1101 Price Elasticity Model - Phase  1.3 – Model &amp; Dashboard Maintenance"/>
        <s v="417 Franklin Templeton : 1222 Franklin Templeton - Vasu POC Team"/>
        <s v="417 Franklin Templeton : 1145 Franklin Templeton - DS Team"/>
        <s v="402 ICC in Forth Point Represents Blend360 : 1377 Walmart - FY25 Marketing Advanced Analytics Retainer"/>
        <s v="463 OneLook Inc. D/B/A Lily AI : 1016 Lily AI SOW#7"/>
        <s v="161 DMW Direct : 1283 DMW - Atrio AEP Model 2025"/>
        <s v="161 DMW Direct : 1218 DMW - MediGold Analytics and AEP Modeling"/>
        <s v="463 OneLook Inc. D/B/A Lily AI : 977 Lily AI SOW#5"/>
        <s v="461 Session M Inc. : 974 Mastercard SOW #6"/>
        <s v="402 ICC in Forth Point Represents Blend360 : 1364 Franklin Templeton - Vasu POC Team"/>
        <s v="226 Maurices : 254 Multi-Dimensional Segmentation"/>
        <s v="2 AARP : 839 ASI - Business Analyst/BI Support 2024 - 2025"/>
        <s v="221 BullFrog AI : 83 Staff Augmentation"/>
        <s v="173 Walmart : 1196 Walmart - FY25 LTA Projection Automation Team"/>
        <s v="173 Walmart : 1348 Walmart - Seller Risk Team 2024 July-Jan Extension"/>
        <s v="170 CVS Health : 1178 RX Supply Chain DS (Halil)"/>
        <s v="443 Clayton, Dubilier &amp; Rice : 1321 Project Opal – Global Pricing data"/>
        <s v="11 Visa : 1246 NextGen Solutions"/>
        <s v="418 Total Energies E&amp;P UK Limited : 1009 Data Science Retainer (Daniel Seal)"/>
        <s v="504 Egen Solutions LLC : 1238 Ahold / Egen Retail Media Network Strategy &amp; Design"/>
        <s v="382 Hyatt : 1219 Hyatt - Segmentation Phase 2"/>
        <s v="173 Walmart : 939 Walmart - FY25 Marketing Advanced Analytics Retainer"/>
        <s v="411 H. Lundbeck A/S : 1290 Lundbeck - Psych Franchise Analytics Support"/>
        <s v="382 Hyatt : 1202 Hyatt - GenAI Implementation"/>
        <s v="164 HGV : 1334 HGV - 2024 2H Services Retainer"/>
        <s v="3 Marriott : 641 Digital Analytics Reporting"/>
        <s v="417 Franklin Templeton : 1312 Franklin Templeton - Tiger Teams Renewal (July - Sept)"/>
        <s v="499 Multi-Color Corporation (MCC) : 1247 CD&amp;R - MCC - Forecasting Retainer"/>
        <s v="164 HGV : 900 HGV - 2024 1H Services Retainer"/>
        <s v="411 H. Lundbeck A/S : 825 Lundbeck - 2024 Retainer"/>
        <s v="476 Clayton, Dubilier &amp; Rice LLC : 1357 Project Opal – Global Pricing data"/>
        <s v="169 LinkedIn Corporation : 1314 LinkedIn FY2025H1 Measurement Oyster (Paul/Licurgo) Renewal"/>
        <s v="451 Cornerstone Building Brands : 1047 Cornerstone Building - Forecasting Tool Build"/>
        <s v="182 GoodRx : 1142 GoodRx - April to October Renewal"/>
        <s v="417 Franklin Templeton : 1045 Franklin Templeton - Portfolio Optimization - DS Need - Feb - Nov"/>
        <s v="169 LinkedIn Corporation : 1302 LinkedIn Measurement Experimentation Support (Zaid) FY2025H1"/>
        <s v="164 HGV : 1139 HGV - Data Management Support"/>
        <s v="276 Under Armour : 1262 Under Armour - Analytics POD"/>
        <s v="412 MasterCard : 942 MMM Build and Transition"/>
        <s v="481 Inizio Healthcare Limited : 1271 GenAI use cases risk/reward"/>
        <s v="5 Fresh Direct : 1311 Fresh Direct - August Campaign Execution"/>
        <s v="170 CVS Health : 1040 MGE/PMH/GPT 2024 Team"/>
        <s v="173 Walmart : 1229 Walmart - FY25 Marketing Toys Campaign Modelling"/>
        <s v="280 NBCU : 880 AWB 2.0 Pod 1H 2024 Extension"/>
        <s v="170 CVS Health : 867 Retail Analytics DS and BI - 2024"/>
        <s v="473 Wyndham Hotels and Resorts : 1051 Wyndham - Guest Analytics Retainer"/>
        <s v="218 The Blackstone Group : 1320 Blackstone - DS Retainer 2024 H2 Renewal"/>
        <s v="481 Inizio Healthcare Limited : 1273 Discovery for GenAI use cases"/>
        <s v="451 Cornerstone Building Brands : 1212 Cornerstone Shelter Scheduling Implementation"/>
        <s v="418 Total Energies E&amp;P UK Limited : 1317 Data Science Resource (Alan Tominey)"/>
        <s v="166 University of Phoenix : 1259 UOP - Simulator Build"/>
        <s v="382 Hyatt : 1060 Hyatt - TLP Bridge Deal"/>
        <s v="2 AARP : 840 Journey Analytics - 2024"/>
        <s v="521 EE Ltd"/>
        <s v="527 Pegasystems Inc"/>
        <s v="522 Optima"/>
        <s v="170 CVS Health : 1245 Pega/FPAI Decisioning"/>
        <s v="515 Newfold Digital"/>
        <s v="513 Innova Solutions"/>
        <s v="516 ProCom Consulting, Inc."/>
        <s v="514 Lifetime Fitness"/>
        <s v="492 The William Carter Company : 1183 Carter's - Pega phase 1 implementation cx strategy"/>
        <s v="440 ICC in Forth Point Represents FutureproofAI : 1020 British Telecom - Delivery Lead 2024"/>
        <s v="481 Inizio Healthcare Limited : 1322 Product Owner Role for GenAI Roadmap Requirements and Design Phase"/>
        <s v="428 Intent HQ : 1270 Syclla Decommissioning"/>
        <s v="402 ICC in Forth Point Represents Blend360 : 1019 Legrand - Cablofil Managed Service Level Agreement"/>
        <s v="490 FEDERACIÓ FARMACÈUTICA, S.C.C.L : 1343 Landing Zone Implementation Phase"/>
        <s v="297 Atnahs Pharma UK Limited : 1319 Lakehouse MVP"/>
        <s v="362 Universal Parks &amp; Resorts : 810 Digital Analytics - FTE Support"/>
        <s v="500 ExploreLearning : 1231 ExploreLearning - GA4 and Data Privacy Support"/>
        <s v="362 Universal Parks &amp; Resorts : 1038 GMAT Data Governance - Phase 2"/>
        <s v="362 Universal Parks &amp; Resorts : 1133 UDX - AdOps Support Renewal"/>
        <s v="382 Hyatt : 1254 Hyatt - Martech Architecture Rebuild - Phase 1 (Design)"/>
        <s v="362 Universal Parks &amp; Resorts : 878 Analytics Implementation FTE Support"/>
        <s v="374 Dish : 1268 2: Dish - Integrated Data + Martech solution"/>
        <s v="2 AARP : 883 AARP DAG Campaign Support 2024"/>
        <s v="362 Universal Parks &amp; Resorts : 801 XDM/Server Side Analytics"/>
        <s v="494 Newfold : 1207 Newfold Adobe Analytics support"/>
        <s v="176 Amperity : 892 Amperity Premium Services Pod_R1"/>
        <s v="363 Capital One : 936 Capital One - Measurement Advisory"/>
        <s v="174 Comcast Corporation : 895 Comcast: 2024 Loyalty and Rewards Pod"/>
        <s v="7 American Express"/>
        <s v="8 Citi"/>
        <s v="170 CVS Health : 1228 CVS-Soma King--Sr. Data Science"/>
        <s v="192 Hancock Whitney"/>
        <s v="203 Grifols"/>
        <s v="169 LinkedIn Corporation : 1305 LinkedIn FY2025H1 Datawatch Extension (Anu/Jenee)_R1 Renewal"/>
        <s v="2 AARP"/>
        <s v="170 CVS Health : 863 POD 8 Transition Support Team"/>
        <s v="269 Visa (BTS)"/>
        <s v="169 LinkedIn Corporation : 1313 LinkedIn LTS BI (Grace) FY2025 Renewal"/>
        <s v="9 MasterCard"/>
        <s v="364 Flatiron Health, Inc."/>
        <s v="453 Discover Financial Services"/>
        <s v="170 CVS Health"/>
        <s v="194 ASME"/>
        <s v="227 Tech Mahindra Americas"/>
        <s v="477 CompNova, LLC"/>
        <s v="173 Walmart"/>
        <s v="182 GoodRx"/>
        <s v="386 ICC in Engagement Factory UK Represents Represents Blend360 : 654 AmEx - BTS"/>
        <s v="195 Leukemia &amp; Lymphoma Society"/>
        <s v="389 MillerKnoll : 1346 MillerKnoll - Consumer Data Append"/>
        <s v="454 Pragmatic Communications : 1267 Gusto DM FY 2025"/>
        <s v="254 Analytic Marketing : 1188 Automated Appends 2024"/>
        <s v="161 DMW Direct : 1336 DMW - MediGold AEP Data"/>
        <s v="507 Solar Landscape : 1258 Solar Landscape - Direct Mail List Sourcing and Data Processing"/>
        <s v="389 MillerKnoll : 1347 MillerKnoll - B2B Firmographic Data Append"/>
        <s v="161 DMW Direct : 1369 BCBSRI - Incremental Epsilon Records"/>
        <s v="169 LinkedIn Corporation : 1304 LinkedIn FY2025H1 BI Retainer (Laura) CO9 Renewal"/>
        <s v="280 NBCU : 1333 NBCU - Prism (Wingspan) 2.0 Engineering Team Extension"/>
        <s v="178 KSM : 149 CoE - Reporting &amp; Insights"/>
        <s v="11 Visa : 676 BI Managed services - 1 year engagement"/>
        <s v="161 DMW Direct : 857 DMW - 2024 Core Retainer"/>
        <s v="169 LinkedIn Corporation : 1315 LinkedIn FY2025H1 Non-Profit BI (Leo) Renewal"/>
        <s v="362 Universal Parks &amp; Resorts : 1049 BI Implementation / Data Layer Build"/>
        <s v="175 Chewy : 739 BI Support - Canada Launch - Phase 1"/>
        <s v="178 KSM : 1352 KSM - BI Support - 7/26/24 thru 3/26/25"/>
        <s v="169 LinkedIn Corporation : 1303 LinkedIn Targeting Renewal FY2025H1 (Paul)"/>
        <s v="499 Multi-Color Corporation (MCC) : 1221 CD&amp;R - MCC - MDM Discovery &amp; Data Strategy Audit"/>
        <s v="459 Roku Inc. : 966 SOW#1 2024 - DE &amp; BI Team"/>
        <s v="276 Under Armour : 1216 Executive Insights and Rev Mgmt Dashboards"/>
        <s v="2 AARP : 1269 AARP - Lead Gen and Digital Rep. July - Dec 2024"/>
        <s v="468 Blackstone Inc. : 989 Blackstone SOW #13"/>
        <s v="2 AARP : 1210 AARP - Digital First BI - 2024"/>
        <s v="443 Clayton, Dubilier &amp; Rice : 1094 Inizio Data Pack Automation"/>
        <s v="349 Soremartec S.A. : 1007 Offshore Business Insights Support"/>
        <s v="11 Visa : 1264 VISA Consumer Payment - DE/BI project"/>
        <s v="11 Visa : 1344 Visa - Minerva dashboard automation"/>
        <s v="11 Visa : 1242 BI retainer - Global Installments and Embedded Finance"/>
        <s v="11 Visa : 1263 VISA Commercial Services - DE/BI project"/>
        <s v="5 Fresh Direct : 849 FreshDirect - 2024 PowerBI Support"/>
        <s v="349 Soremartec S.A. : 770 P1 Africa-Levant Reports Ongoing"/>
        <s v="182 GoodRx : 1244 GoodRx - Incremental BI Support"/>
        <s v="419 Repsol Resources UK Limited : 1093 Core Digital Team 2024"/>
        <s v="11 Visa : 1079 Visa - Cross Border Dashboard work - BI &amp; DE"/>
        <s v="276 Under Armour : 1167 EU Line List"/>
        <s v="3 Marriott : 1119 Marriott - CEC Analytics PowerBI Transformation - Delivery &amp; Training"/>
        <s v="440 ICC in Forth Point Represents FutureproofAI : 1137 British Telecom - IDC resource Anirudh"/>
        <s v="440 ICC in Forth Point Represents FutureproofAI : 1091 British Telecom - IDC resource Chaitanya"/>
        <s v="2 AARP : 891 DAG Web Dashboards - 2024"/>
        <s v="349 Soremartec S.A. : 768 MUSST APAC-MEA Reporting Maintenance"/>
        <s v="181 Stanley Black &amp; Decker : 1291 SBD - Q3 BI"/>
        <s v="393 SPARC : 1025 SPARC 2024 Renewal"/>
        <s v="440 ICC in Forth Point Represents FutureproofAI : 1380 British Telecom - IDC resource Premanand"/>
        <s v="170 CVS Health : 1293 CVS PWC --ThoughtSpot--Jonathan Nawrocki"/>
        <s v="169 LinkedIn Corporation : 671 LinkedIn FY2024 BI Retainer (Laura)"/>
        <s v="468 Blackstone Inc. : 988 Blackstone SOW #12"/>
        <s v="482 Madhive : 1111 Madhive - SOW1"/>
        <s v="469 Stagwell Marketing Cloud LLC : 987 Stagwell SOW#3"/>
        <s v="460 Globalization Partners Inc. : 1116 GP SOW #37 - Data Engineering Team"/>
        <s v="468 Blackstone Inc. : 1189 Blackstone - SOW#15 - Developer Experience Team (.Net)"/>
        <s v="460 Globalization Partners Inc. : 1029 GP SOW #34"/>
        <s v="466 Pixability Inc. : 1331 Pixability SOW 4"/>
        <s v="466 Pixability Inc. : 983 Pixability SOW#3"/>
        <s v="353 De Lage Landen International B.V : 634 Insurance Engine Phase 2"/>
        <s v="469 Stagwell Marketing Cloud LLC : 1190 Stagwell - SOW#4 - Data Engineering Team"/>
        <s v="460 Globalization Partners Inc. : 1031 GP SOW #36"/>
        <s v="465 Sincera Technologies LLC : 1146 Sincera SOW 4 - DE Team"/>
        <s v="468 Blackstone Inc. : 1255 Blackstone - Python Engineers (James Team)"/>
        <s v="460 Globalization Partners Inc. : 1028 GP SOW #33"/>
        <s v="382 Hyatt : 1294 Hyatt - Product Manager Need"/>
        <s v="465 Sincera Technologies LLC : 980 Sincera SOW 3 - Data Engineering Team"/>
        <s v="468 Blackstone Inc. : 1285 Blackstone - SOW#24 FS Engineer (Seb Team)"/>
        <s v="469 Stagwell Marketing Cloud LLC : 985 Stagwell SOW#1"/>
        <s v="459 Roku Inc. : 968 Roku SOW 2 - Data Engineering Team"/>
        <s v="460 Globalization Partners Inc. : 1030 GP SOW #35"/>
        <s v="245 Spire Orthopedic Partners : 902 Spire 2024 retainer"/>
        <s v="468 Blackstone Inc. : 1013 Blackstone SOW#14 - Data Engineering Team"/>
        <s v="489 IAC/InterActiveCorp : 1163 IAC - Data Strategy &amp; Performance Measurement - Snowflake Sourced"/>
        <s v="468 Blackstone Inc. : 1181 Blackstone - SOW#23 - DE Tech Lead (Rafael Team)"/>
        <s v="462 Indigo Ag Inc. : 975 Indigo SOW #8"/>
        <s v="468 Blackstone Inc. : 1329 Blackstone - SOW#19 - Exec Office Team (.Net)"/>
        <s v="468 Blackstone Inc. : 1194 Blackstone - SOW#18 - Data Engineer with AWS (Puneet Team)"/>
        <s v="468 Blackstone Inc. : 1141 Blackstone - SOW#16 - Exec Office Team (.Net)"/>
        <s v="428 Intent HQ : 1373 Scylla Time &amp; Materials Extension"/>
        <s v="170 CVS Health : 1296 PV Insights Portal PM"/>
        <s v="170 CVS Health : 944 CMX Stop Gap -- Chad"/>
        <s v="170 CVS Health : 1204 Foundry Targeting - Alpesh FED"/>
        <s v="276 Under Armour : 1041 E2E Planning System Implementation - Data Analytics and DE"/>
        <s v="11 Visa : 679 Federated Data Mart - Product Management"/>
        <s v="297 Atnahs Pharma UK Limited : 1257 Data Engineering Ongoing Support"/>
        <s v="170 CVS Health : 1203 Foundry--FED Harleen"/>
        <s v="440 ICC in Forth Point Represents FutureproofAI : 1151 British Telecom - Technical BA - Rhiannon"/>
        <s v="450 Know Your Cross : 1077 Monthly retainer - 6 months engagement"/>
        <s v="294 ALDI Business Services B.V. : 1149 MMM Rebuild &amp; Monthly Rescoring 2024"/>
        <s v="11 Visa : 905 VCA - PMO work extension"/>
        <s v="418 Total Energies E&amp;P UK Limited : 1318 Data Engineering Resource (Alan Miller)"/>
        <s v="346 KYOCERA Document Solutions Europe B.V. : 435 KYO Pardot Support"/>
        <s v="386 ICC in Engagement Factory UK Represents Represents Blend360 : 1126 Amperity Premium Services Pod_R1"/>
        <s v="329 Belmond Management Limited : 1003 Responsys Support 2024"/>
        <s v="334 Nana Wall Systems, Inc : 409 Eloqua Enablement"/>
        <s v="340 CZ Verzekeringen : 795 Dedicated Marketing Automation Support"/>
        <s v="379 Henkel AG &amp; Co. KGaA : 629 Henkel SmartWash Customer Engagement Consultancy"/>
        <s v="330 American Chemical Society : 1338 Eloqua Enablement Support H2 2024"/>
        <s v="340 CZ Verzekeringen : 910 Migration Webforms"/>
        <s v="310 SSE AIRTRICITY LTD : 544 Business Energy Data Integration - Addendum"/>
        <s v="340 CZ Verzekeringen : 1156 Business Support 2024"/>
        <s v="299 Axa Investment Managers SA : 699 Eloqua Support - Integration and testing Q2"/>
        <s v="392 GNT Group B.V. : 1226 Program Phase 3"/>
        <s v="346 KYOCERA Document Solutions Europe B.V. : 799 Sales Toolkit Development &amp; Support"/>
        <s v="399 Mazars N.V. : 934 Eloqua Support en Integratie 2024"/>
        <s v="330 American Chemical Society : 1198 Dynamo Qualtrics Authors Integration"/>
        <s v="330 American Chemical Society : 1261 SEO Enablement and Reporting - June 24 / Nov 24"/>
        <s v="286 Bonnier News AB : 405 Ongoing Support"/>
        <s v="310 SSE AIRTRICITY LTD : 785 License - Dynamo Subscriptions Support (01-09-2023 / 31-08-2024)"/>
        <s v="333 Just Retirement Services Ltd : 920 Technical Support Services 24"/>
        <s v="310 SSE AIRTRICITY LTD : 919 Dynamo SMS"/>
        <s v="493 Louwman ID&amp;D B.V. : 1200 Louwman/ID&amp;D/programma CDP/CEC (240)"/>
        <s v="475 Circana (UK) Ltd : 1056 Mondelez MMM Project Management"/>
        <s v="296 Arrow Electronics Inc and Subsidiaries : 401 Arrow USA Dedicated Resource"/>
        <s v="310 SSE AIRTRICITY LTD : 1150 Dedicated Campaign Support"/>
        <s v="285 Norges Automobil-Forbund : 602 Eloqua Support (monthly retainer)"/>
        <s v="292 LINK Mobility AB : 1205 License - SMS App Cloud Connector Mexico"/>
        <s v="368 HubSpot Ireland Ltd : 564 Commission on closed client deals"/>
        <s v="285 Norges Automobil-Forbund : 587 License - Dynamo Eloqua Service"/>
        <s v="308 Shentel : 1236 License - Eloqua SMS Cloud App 2024"/>
        <s v="498 Motorola Solutions, Inc. : 1299 License - SMS App Cloud Connector (Jun 2024 / May 2025)"/>
        <s v="498 Motorola Solutions, Inc. : 1275 License - Dynamo Subscription (May 2024 / Apr 2025)"/>
        <s v="330 American Chemical Society : 941 License - Dynamo Contract Renewal - ACS Society Division (Feb 2024 / Jan 2025)"/>
        <s v="346 KYOCERA Document Solutions Europe B.V. : 1152 License - STK hosting (April 2024/March 2025)"/>
        <s v="502 Pearson : 1235 License - Eloqua Voucher Manager App 2024"/>
        <s v="330 American Chemical Society : 781 License - Dynamo - ACS PUBS Division (Aug 2023  / July 2024)"/>
        <s v="287 LOfavörFagforb : 882 License - SMS Connectors Yearly Licenses (21/Oct/2023 – 20/Oct/2024)"/>
        <s v="286 Bonnier News AB : 1006 License - Dynamo base license (Nov 2023 / Oct 2024)"/>
        <s v="333 Just Retirement Services Ltd : 838 License - Dynamo subscription 13-12-2023/12-12-2024"/>
        <s v="345 INSEAD : 1067 Eloqua Dynamo Framework"/>
        <s v="310 SSE AIRTRICITY LTD : 1170 License - Litmus (01-04-2024 / 31-03-2025)"/>
        <s v="296 Arrow Electronics Inc and Subsidiaries : 872 License - Voucher Manager 01-09-2023 / 31-08-2024"/>
        <s v="414 Quadient : 804 License - Cloud App SMS Connector"/>
        <s v="286 Bonnier News AB : 930 License - Oracle Eloqua Marketing - Enterprise Cloud Service 2023/2024"/>
        <s v="340 CZ Verzekeringen : 1174 License - Azure Hosting 2024"/>
        <s v="310 SSE AIRTRICITY LTD : 1034 License - Dynamo Subscriptions (01-09-2023 / 31-08-2024)"/>
        <s v="495 Link Mobility Group AS : 1208 License - SMS App Cloud Connector Europe &amp; Mexico"/>
        <s v="286 Bonnier News AB : 1154 License - EF Link Mobility SMS App + SMS feeder (2024-02 / 2024-10)"/>
        <s v="483 Discover"/>
      </sharedItems>
    </cacheField>
    <cacheField name="Entity (Line): Internal ID" numFmtId="0">
      <sharedItems containsBlank="1"/>
    </cacheField>
    <cacheField name="Entity (Line): HubSpot Deal ID" numFmtId="0">
      <sharedItems containsBlank="1"/>
    </cacheField>
    <cacheField name="ICC Projects" numFmtId="0">
      <sharedItems containsBlank="1"/>
    </cacheField>
    <cacheField name="Name" numFmtId="0">
      <sharedItems containsNonDate="0" containsString="0" containsBlank="1"/>
    </cacheField>
    <cacheField name="Description" numFmtId="0">
      <sharedItems containsBlank="1"/>
    </cacheField>
    <cacheField name="Amount" numFmtId="7">
      <sharedItems containsSemiMixedTypes="0" containsString="0" containsNumber="1" minValue="-469545.22" maxValue="469545.21534206881"/>
    </cacheField>
    <cacheField name="Department Revised" numFmtId="0">
      <sharedItems count="15">
        <s v="ForthPoint"/>
        <s v="Data Science"/>
        <s v="Insourcing Services"/>
        <s v="FPAI -General"/>
        <s v="Data Engineering"/>
        <s v="Business Intelligence"/>
        <s v="AI Consulting"/>
        <s v="Solutions"/>
        <s v="CX"/>
        <s v="Intercompany"/>
        <s v="Data"/>
        <s v="Client Management"/>
        <s v="Data Science &amp; Insights" u="1"/>
        <s v="Balance Sheet" u="1"/>
        <s v="Facilities" u="1"/>
      </sharedItems>
    </cacheField>
    <cacheField name="Client" numFmtId="0">
      <sharedItems count="113">
        <s v="Franklin Templeton"/>
        <s v="CVS Health"/>
        <s v="Wyndham Hotels and Resorts, LLC"/>
        <s v="Walmart"/>
        <s v="The Blackstone Group"/>
        <s v="NBCU"/>
        <s v="GoodRx"/>
        <s v="Hyatt"/>
        <s v="LinkedIn"/>
        <s v="Know Your Cross"/>
        <s v="British Telecom"/>
        <s v="Other"/>
        <s v="American Express Company"/>
        <s v="Fresh Direct"/>
        <s v="Carter's"/>
        <s v="Multi-Color Corporation (CD&amp;R)"/>
        <s v="Under Armour"/>
        <s v="Verizon"/>
        <s v="Dish"/>
        <s v="Legrand Cablofil Inc"/>
        <s v="Comcast Corporation"/>
        <s v="Amperity"/>
        <s v="Adtalem (Walden)"/>
        <s v="Visa"/>
        <s v="Soremartec S.A."/>
        <s v="UDX"/>
        <s v="PSV N.V."/>
        <s v="Perfetti van Melle"/>
        <s v="lily.ai"/>
        <s v="DMW Direct"/>
        <s v="MasterCard"/>
        <s v="Maurices"/>
        <s v="AARP"/>
        <s v="BullFrog AI"/>
        <s v="Clayton, Dubilier &amp; Rice"/>
        <s v="Total Energies E&amp;P UK Limited"/>
        <s v="Ahold Delhaize"/>
        <s v="H. Lundbeck A/S"/>
        <s v="HGV"/>
        <s v="Marriott"/>
        <s v="Cornerstone Building Brands (CD&amp;R)"/>
        <s v="Inizio Healthcare Limited"/>
        <s v="University of Phoenix"/>
        <s v="EE Ltd"/>
        <s v="Pegasystems Inc"/>
        <s v="Optima"/>
        <s v="Newfold Digital"/>
        <s v="Innova Solutions"/>
        <s v="ProCom Consulting, Inc."/>
        <s v="Lifetime Fitness"/>
        <s v="Intent HQ"/>
        <s v="FEDERACIÓ FARMACÈUTICA, S.C.C.L"/>
        <s v="Atnahs Pharma UK Limited"/>
        <s v="ExploreLearning"/>
        <s v="Newfold"/>
        <s v="Capital One"/>
        <s v="citigroup"/>
        <s v="Hancock Whitney"/>
        <s v="Grifols"/>
        <s v="Visa (BTS)"/>
        <s v="Flatiron Health"/>
        <s v="Discover"/>
        <s v="ASME"/>
        <s v="Att"/>
        <s v="Leukemia &amp; Lymphoma Society"/>
        <s v="MillerKnoll"/>
        <s v="Pragmatic Communications"/>
        <s v="Analytic Marketing"/>
        <s v="Solar Landscape"/>
        <s v="KSM"/>
        <s v="Chewy"/>
        <s v="Roku"/>
        <s v="Repsol Resources UK Limited"/>
        <s v="Stanley Black &amp; Decker"/>
        <s v="SPARC"/>
        <s v="Madhive"/>
        <s v="Stagwellglobal"/>
        <s v="Globalization Partners"/>
        <s v="Pixability"/>
        <s v="De Lage Landen International B.V"/>
        <s v="Sincera"/>
        <s v="Spire Orthopedic Partners"/>
        <s v="IAC/InterActiveCorp"/>
        <s v="Indigo Agriculture"/>
        <s v="ALDI Business Services B.V."/>
        <s v="KYOCERA Document Solutions Europe B.V."/>
        <s v="Belmond Management Limited"/>
        <s v="Nana Wall Systems, Inc"/>
        <s v="CZ Verzekeringen"/>
        <s v="Henkel AG &amp; Co. KGaA"/>
        <s v="American Chemical Society"/>
        <s v="SSE AIRTRICITY LTD"/>
        <s v="Axa Investment Managers SA"/>
        <s v="GNT Group B.V."/>
        <s v="Mazars N.V."/>
        <s v="Bonnier News AB"/>
        <s v="Just Retirement Services Ltd"/>
        <s v="Louwman ID&amp;D B.V."/>
        <s v="Circana (UK) Ltd"/>
        <s v="Arrow Electronics Inc and Subsidiaries"/>
        <s v="Norges Automobil-Forbund"/>
        <s v="LINK Mobility AB"/>
        <s v="HubSpot Ireland Ltd"/>
        <s v="Shentel"/>
        <s v="Motorola Solutions, Inc."/>
        <s v="Pearson"/>
        <s v="LOfavörFagforb"/>
        <s v="INSEAD"/>
        <s v="Quadient"/>
        <s v="Link Mobility Group AS"/>
        <s v="in Forth Point Represents Blend360" u="1"/>
        <e v="#N/A" u="1"/>
        <s v="Nets to Zero" u="1"/>
      </sharedItems>
    </cacheField>
    <cacheField name="Reporting Entity" numFmtId="0">
      <sharedItems/>
    </cacheField>
    <cacheField name="IC Company" numFmtId="0">
      <sharedItems containsMixedTypes="1" containsNumber="1" containsInteger="1" minValue="0" maxValue="0"/>
    </cacheField>
  </cacheFields>
  <extLst>
    <ext xmlns:x14="http://schemas.microsoft.com/office/spreadsheetml/2009/9/main" uri="{725AE2AE-9491-48be-B2B4-4EB974FC3084}">
      <x14:pivotCacheDefinition pivotCacheId="35500500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 Ellis" refreshedDate="45534.551698263887" createdVersion="8" refreshedVersion="8" minRefreshableVersion="3" recordCount="388" xr:uid="{75385F0F-0BAE-4AFB-A605-A3D72951E8C6}">
  <cacheSource type="worksheet">
    <worksheetSource ref="A3:N391" sheet="Forecast"/>
  </cacheSource>
  <cacheFields count="14">
    <cacheField name="COMPANY" numFmtId="0">
      <sharedItems count="74">
        <s v="AARP"/>
        <s v="Adtalem Global Education (Walden)"/>
        <s v="American Express"/>
        <s v="Amperity"/>
        <s v="Analytic Marketing"/>
        <s v="ASME"/>
        <s v="Astellas"/>
        <s v="AT&amp;T"/>
        <s v="Carter's"/>
        <s v="Cornerstone Building"/>
        <s v="MCC (CD&amp;R)"/>
        <s v="SunSource (CD&amp;R)"/>
        <s v="White Cap (CD&amp;R)"/>
        <s v="Chewy"/>
        <s v="Citi"/>
        <s v="Comcast"/>
        <s v="CVS"/>
        <s v="Discover"/>
        <s v="Dish Network"/>
        <s v="DMW Direct"/>
        <s v="ExploreLearning"/>
        <s v="Flatiron Health"/>
        <s v="Franklin Templeton"/>
        <s v="Fresh Direct"/>
        <s v="GlobalVetLink"/>
        <s v="GoodRx"/>
        <s v="GP"/>
        <s v="Grifols"/>
        <s v="Hancock Whitney"/>
        <s v="Hilton Grand Vacations"/>
        <s v="Hyatt"/>
        <s v="IAC"/>
        <s v="ICC in Blend Represents FPAI Inc (OA)"/>
        <s v="JBS USA Food Company"/>
        <s v="Know Your Cross"/>
        <s v="KSM Media"/>
        <s v="Leukemia &amp; Lymphoma Society"/>
        <s v="Lily AI"/>
        <s v="LinkedIn"/>
        <s v="Lundbeck"/>
        <s v="Madhive"/>
        <s v="Marriott"/>
        <s v="Mastercard"/>
        <s v="Mastercard (MVL)"/>
        <s v="Maurices"/>
        <s v="MillerKnoll"/>
        <s v="NBCU"/>
        <s v="NUC University"/>
        <s v="Ocean Spray"/>
        <s v="OceanSpray"/>
        <s v="Pixability"/>
        <s v="Pragmatic Communications"/>
        <s v="Raisin"/>
        <s v="Roku"/>
        <s v="Sincera"/>
        <s v="Solar Landscape"/>
        <s v="SPARC"/>
        <s v="Spire"/>
        <s v="Stagwell"/>
        <s v="Stanley Black &amp; Decker"/>
        <s v="Blackstone"/>
        <s v="Blackstone (MVL)"/>
        <s v="The Blackstone Group"/>
        <s v="UDX (Universal Parks)"/>
        <s v="Under Armour"/>
        <s v="University of Phoenix"/>
        <s v="Upfield US"/>
        <s v="US Fertility"/>
        <s v="Verizon"/>
        <s v="Visa BTS"/>
        <s v="Visa DSX"/>
        <s v="Walmart"/>
        <s v="Wind Creek Casino"/>
        <s v="Wyndham Hotels and Resorts"/>
      </sharedItems>
    </cacheField>
    <cacheField name="NS_Client ID" numFmtId="0">
      <sharedItems containsBlank="1" count="68">
        <s v="2"/>
        <s v="168"/>
        <s v="7"/>
        <s v="176"/>
        <s v="254"/>
        <s v="194"/>
        <s v=""/>
        <m/>
        <s v="10"/>
        <s v="492"/>
        <s v="505"/>
        <s v="175"/>
        <s v="8"/>
        <s v="174"/>
        <s v="170"/>
        <s v="453"/>
        <s v="374"/>
        <s v="161"/>
        <s v="500"/>
        <s v="364"/>
        <s v="417"/>
        <s v="5"/>
        <s v="162"/>
        <s v="182"/>
        <s v="460"/>
        <s v="203"/>
        <s v="192"/>
        <s v="164"/>
        <s v="382"/>
        <s v="489"/>
        <s v="474"/>
        <s v="231"/>
        <s v="450"/>
        <s v="178"/>
        <s v="195"/>
        <s v="463"/>
        <s v="169"/>
        <s v="411"/>
        <s v="482"/>
        <s v="3"/>
        <s v="9"/>
        <s v="226"/>
        <s v="389"/>
        <s v="280"/>
        <s v="999999"/>
        <s v="0"/>
        <s v="466"/>
        <s v="454"/>
        <s v="416"/>
        <s v="459"/>
        <s v="465"/>
        <s v="507"/>
        <s v="393"/>
        <s v="245"/>
        <s v="469"/>
        <s v="181"/>
        <s v="218"/>
        <s v="362"/>
        <s v="276"/>
        <s v="166"/>
        <s v="405"/>
        <s v=" "/>
        <s v="449"/>
        <s v="11"/>
        <s v="269"/>
        <s v="173"/>
        <s v="510"/>
        <s v="473"/>
      </sharedItems>
    </cacheField>
    <cacheField name="NS_UniqueID" numFmtId="0">
      <sharedItems containsBlank="1"/>
    </cacheField>
    <cacheField name="DEAL" numFmtId="0">
      <sharedItems count="245">
        <s v=""/>
        <s v="AARP - Digital First BI - 2024"/>
        <s v="AARP - JA 50% Incremental DS Support - 9/11 - 12/31"/>
        <s v="AARP - Lead Gen and Digital Rep. July - Dec 2024"/>
        <s v="AARP - Recommendation Engine Support"/>
        <s v="AARP DAG Campaign Support 2024"/>
        <s v="ASI - Business Analyst/BI Support 2024 - 2025"/>
        <s v="DAG Web Dashboards - 2024"/>
        <s v="Journey Analytics - 2024"/>
        <s v="Adtalem - IDC DS Team Support - Jul - Dec 2024"/>
        <s v="AMEX- Analyst, Operational Excellence"/>
        <s v="AMEX- Analyst, Operational Excellence (Control Management)"/>
        <s v="AMEX- Analytics and Project Management Consultant"/>
        <s v="AMEX- Business Strategy &amp; Transformation Consultant 2"/>
        <s v="AMEX- Change Management Specialist/Consultant"/>
        <s v="AMEX- Director, project management business transformation"/>
        <s v="AMEX- Marketing Execution Analyst (GENERAL MET) 3"/>
        <s v="AMEX- Marketing Operation Analyst (Partner Value Marketing)"/>
        <s v="AMEX- Marketing Operations Analyst (execution)"/>
        <s v="AMEX- Marketing Operations Analyst (GCS)"/>
        <s v="AMEX- Marketing Operations Analyst (Site Content Management)"/>
        <s v="AMEX- Senior, Analyst Delta Cobrand Consultant"/>
        <s v="Analyst, Early Tenure Marketing (Backfill Rachel pc Opened)"/>
        <s v="Analyst, Early Tenure Marketing (Backfill)"/>
        <s v="Amperity Premium Services Pod_R1"/>
        <s v="Automated Appends - 2024"/>
        <s v="ASME - UX Manager (Nick Ext)"/>
        <s v="Astellas - Promo Mix Support"/>
        <s v="Carter's - Pega phase 1 implementation cx strategy"/>
        <s v="CD&amp;R Cornerstone Computer Vision POC"/>
        <s v="Cornerstone - AI for Thermal Efficiency (Apertures)"/>
        <s v="Cornerstone - Customer Service Auto Scheduling"/>
        <s v="Cornerstone - Demand Forecasting Enhancements"/>
        <s v="Cornerstone - Field Service 2.0"/>
        <s v="Cornerstone Building - Process Mapping"/>
        <s v="Cornerstone Shelter Scheduling Implementation"/>
        <s v="CD&amp;R - MCC - ERP Automation"/>
        <s v="CD&amp;R - MCC - Forecasting Retainer"/>
        <s v="CD&amp;R - MCC - Impositioning Project Discovery (Labels!)"/>
        <s v="CD&amp;R - MCC - Strategic Partnership for Data Modernization"/>
        <s v="CD&amp;R - SunSource - Customer Segmentation - Design &amp; Discovery"/>
        <s v="CD&amp;R - Sun-Source - Sales Copilot Integration"/>
        <s v="CD&amp;R White Cap Product Substitute AI Model Discovery"/>
        <s v="White Cap (CD&amp;R) - Forecasting Solution"/>
        <s v="BI Support - Canada Launch - Phase 1"/>
        <s v="Citi - Pega Advisory Services (USPB Analytics)"/>
        <s v="Comcast - 2024 Loyalty Pod - Oct-Dec 2024"/>
        <s v="Comcast: 2024 Loyalty and Rewards Pod"/>
        <s v="Chad - CMX"/>
        <s v="CMX 2024: DevOps Team"/>
        <s v="CVS--BI Analyst--Travis Bassell"/>
        <s v="Foundry - Alpesh"/>
        <s v="Foundry - Krupal"/>
        <s v="Growth GPT - Ryan H2"/>
        <s v="MGE H2 Incremental Team"/>
        <s v="MGE/PMH/GPT"/>
        <s v="PEGA - Blend"/>
        <s v="Personalization Roadmap"/>
        <s v="PMH/Clean Room Team Expansion"/>
        <s v="PV Insights"/>
        <s v="Retail Analytics - DS &amp; BI"/>
        <s v="Retail Supply Chain LATAM DS H2 Incremental"/>
        <s v="Rx Supply Chain - Halil"/>
        <s v="Soma - Sr. DS"/>
        <s v="Thoughtspot - Jonathan"/>
        <s v="Data Steward (Alrun / Kanisha)"/>
        <s v="Tag Governance Manager (Prasanna)"/>
        <s v="2: Dish - Integrated Data + Martech solution"/>
        <s v="3: Dish - Integrated Data + Martech solution"/>
        <s v="Dish Sling value based deal"/>
        <s v="Dish: Dynamic Creative Optimization (DCO) Build"/>
        <s v="Atrio - Data &amp; Targeting"/>
        <s v="DMW - 2024 Core Retainer"/>
        <s v="DMW - Atrio AEP Model 2025"/>
        <s v="DMW - MediGold AEP Data"/>
        <s v="ExploreLearning - GA4 and Data Privacy Support"/>
        <s v="Flatiron Health - P/T Field Marketing Consultant"/>
        <s v="Franklin Templeton - DS Team"/>
        <s v="Franklin Templeton - Hungjen 2025 Budget (DS + Tiger Teams)"/>
        <s v="Franklin Templeton - Portfolio Optimization - DS Need - Feb - Nov"/>
        <s v="Franklin Templeton - Tiger Teams Renewal (July - Sept)"/>
        <s v="Franklin Templeton - Vasu Extension Team (Oct 2024 - Sept. 2025)"/>
        <s v="Franklin Templeton - Vasu POC Team"/>
        <s v="FreshDirect - 2024 PowerBI Support"/>
        <s v="GVL - 2024 Reporting Retainer"/>
        <s v="GoodRx - April to October Renewal"/>
        <s v="GoodRx - Incremental BI Support"/>
        <s v="GoodRx - October 24 - March 25 Renewal"/>
        <s v="Globalization Partners SOW #38 - Data Engineering Team Renewal"/>
        <s v="Globalization Partners SOW #39 - Data Engineering Team  Renewal"/>
        <s v="Globalization Partners SOW #40 - Data Engineering Team Renewal"/>
        <s v="Globalization Partners SOW #41 - Data Engineering Team Renewal"/>
        <s v="Globalization Partners SOW #42 - Data Engineering Team Renewal"/>
        <s v="Biomat - Hypercare Specialist - Remote / East Coast Backfill"/>
        <s v="HGV -  2024-2H DB Analytics Extra Support"/>
        <s v="HGV - 2024 2H Services Retainer"/>
        <s v="HGV - Data Management Support"/>
        <s v="Hyatt - Data Catalog Product Management / Implementation"/>
        <s v="Hyatt - GenAI Drafting Service Project"/>
        <s v="Hyatt - GenAI Implementation"/>
        <s v="Hyatt - Martech Architecture Rebuild - Phase 1 (Design)"/>
        <s v="Hyatt - New DS Product Build POD"/>
        <s v="Hyatt - Product Manager Need"/>
        <s v="Hyatt - Segmentation Phase 2"/>
        <s v="Hyatt - TLP Bridge Deal"/>
        <s v="IAC - Data Strategy &amp; Performance Measurement - Snowflake Sourced"/>
        <s v="Verizon: Turing- Personalization Phase 2 Capacity Service"/>
        <s v="JBS - Category Development Director"/>
        <s v="Monthly retainer - 6 months engagement"/>
        <s v="KSM - BI Support - 7/26/24 thru 3/26/25"/>
        <s v="Lily AI SOW#5"/>
        <s v="Lily AI SOW#7"/>
        <s v="LinkedIn CGI Incremental FY25"/>
        <s v="LinkedIn FY2025H1 BI Retainer (Laura) CO9 Renewal"/>
        <s v="LinkedIn FY2025H1 Datawatch Extension (Anu/Jenee)_R1 Renewal"/>
        <s v="LinkedIn FY2025H1 Measurement Oyster (Paul/Licurgo) Renewal"/>
        <s v="LinkedIn FY2025H1 Non-Profit BI (Leo) Renewal"/>
        <s v="LinkedIn LTS BI (Grace) FY2025 Renewal"/>
        <s v="LinkedIn LTS BI (Grace) FY2025Q2 Renewal"/>
        <s v="LinkedIn Measurement Experimentation Support (Zaid) FY2025H1"/>
        <s v="LinkedIn Targeting Renewal FY2025H1 (Paul)"/>
        <s v="Lundbeck - 2024 Retainer"/>
        <s v="Lundbeck - Analytics Retainer Renewal"/>
        <s v="Lundbeck - Form Fields and Asset Tagging"/>
        <s v="Lundbeck - Psych Franchise Analytics Support"/>
        <s v="Lundbeck - Strategic Leadership"/>
        <s v="Madhive - SOW1"/>
        <s v="Digital Analytics Reporting"/>
        <s v="Marriott - CEC Analytics PowerBI Transformation - Delivery &amp; Training"/>
        <s v="Metrics Insights - Wireframe and Development work"/>
        <s v="MasterCard - 12 month MMO maintenance retainer"/>
        <s v="MasterCard - Global Media Planning"/>
        <s v="Mastercard - SOW#7 - DE Team"/>
        <s v="MMM Build and Transition"/>
        <s v="Product Manager- Merchant Capabilities and Digital Payments Support"/>
        <s v="Mastercard SOW #6"/>
        <s v="Multi-Dimensional Segmentation"/>
        <s v="MillerKnoll - B2B Firmographic Data Append"/>
        <s v="MillerKnoll - Consumer Data Append"/>
        <s v="NBCU - Generative AI Advisory - &quot;No Regrets Moves&quot;"/>
        <s v="AWB 2.0 Pod 1H 2024 Extension"/>
        <s v="NBCU - AWB Pod 2H24 - additional DS FTE"/>
        <s v="NBCU - Prism (Wingspan) 2.0 Engineering Team Extension"/>
        <s v="NBCU - Prism Business / Tech Value Workshop"/>
        <s v="NUC University - UX/UI Research Competitive Assessment"/>
        <s v="Ocean Spray - Innovation Brand Manager (3 mos)"/>
        <s v="Pixability SOW 4"/>
        <s v="Pixability SOW#3"/>
        <s v="Gusto DM Data Sourcing FY 2025"/>
        <s v="Gusto DM Matchback Reporting Renewal FY2025"/>
        <s v="Shell Energy DM Acquisition"/>
        <s v="Raisin - 2024 Incremental Campaigns"/>
        <s v="Raisin - Email Append"/>
        <s v="Roku SOW 2 - Data Engineering Team"/>
        <s v="Roku SOW 3 - Data Engineering Team Renewal"/>
        <s v="SOW#1 2024 - DE &amp; BI Team"/>
        <s v="Sincera SOW 3 - Data Engineering Team"/>
        <s v="Sincera SOW 4 - DE Team"/>
        <s v="Solar Landscape - Direct Mail List Sourcing and Data Processing"/>
        <s v="SPARC 2024 Renewal"/>
        <s v="Spire - Complete Paycom Dashboard"/>
        <s v="Spire 2024 retainer"/>
        <s v="Stagwell - SOW#4 - Data Engineering Team"/>
        <s v="Stagwell SOW#1"/>
        <s v="Stagwell SOW#2"/>
        <s v="Stagwell SOW#3"/>
        <s v="SBD - Q3 BI"/>
        <s v="Blackstone - DS Retainer 2024 H2 Renewal"/>
        <s v="Blackstone - Python Engineers (James Team)"/>
        <s v="Blackstone - SOW#15 - Developer Experience Team (.Net)"/>
        <s v="Blackstone - SOW#16 - Exec Office Team (.Net)"/>
        <s v="Blackstone - SOW#17 - Data Engineering Team"/>
        <s v="Blackstone - SOW#18 - Data Engineer with AWS (Puneet Team)"/>
        <s v="Blackstone - SOW#19 - Exec Office Team (.Net)"/>
        <s v="Blackstone - SOW#22 - Data Engineer Mid Level with AWS (Puneet Team)"/>
        <s v="Blackstone - SOW#24 FS Engineer (Seb Team)"/>
        <s v="Blackstone - SOW#25 - FS Engineer (Seb Team)"/>
        <s v="Blackstone - SOW#26 BE Engineer Insurance Team (Scott S.)"/>
        <s v="Blackstone SOW #12"/>
        <s v="Blackstone SOW #13"/>
        <s v="Blackstone SOW#14 - Data Engineering Team"/>
        <s v="Blackstone - AWS Cognito SME (Puneet Team)"/>
        <s v="Blackstone - Corp Finance SR BE (Sristhi's Team)"/>
        <s v="Blackstone - Finance Tech Fund Team"/>
        <s v="Blackstone - SOW#23 - DE Tech Lead (Rafael Team)"/>
        <s v="Blackstone - SOW#27 DevOps Engineer (Amir Team)"/>
        <s v="Blackstone - SOW#28 DevOps Engineer (Amir Team)"/>
        <s v="Blackstone -SOW#20 Corp Finance Team SR BE Engineer (Mario Nunez)"/>
        <s v="Blackstone -SOW#21 Corp Finance Team - Oracle Analyst ( Mario Nunez)"/>
        <s v="Analytics Implementation FTE Support"/>
        <s v="BI Implementation / Data Layer Build"/>
        <s v="Digital Analytics - FTE Support"/>
        <s v="GMAT Data Governance - Phase 2"/>
        <s v="UDX - &quot;Power Play&quot; Activation"/>
        <s v="UDX - AdOps Support Renewal"/>
        <s v="UDX - CO to GMAT Data Gov (AdOps 2H '24)"/>
        <s v="UDX - On Demand DS &amp; DE Pod"/>
        <s v="XDM/Server Side Analytics"/>
        <s v="Centric Footwear"/>
        <s v="E2E Planning System Implementation - Data Analytics and DE"/>
        <s v="ECI Concession Model Project"/>
        <s v="EU Line List"/>
        <s v="Executive Insights and Rev Mgmt Dashboards"/>
        <s v="Under Armour - Analytics POD"/>
        <s v="Under Armour -Store Operations -Efficiency reporting"/>
        <s v="US Carrier"/>
        <s v="UOP - Simulator Build"/>
        <s v="MMM &amp; MTA - US"/>
        <s v="US Fertility - BI - Data Warehouse"/>
        <s v="Content Consumption"/>
        <s v="VISA Commercial Card Program Manager"/>
        <s v="VISA Direct and Digital Marketing Manager"/>
        <s v="VISA Event Marketing Project Manager"/>
        <s v="VISA Experiential Marketing Manager"/>
        <s v="VISA RBC Implementation Analyst- Pipeline- Bilingual"/>
        <s v="VISA Senior Marketing Manager"/>
        <s v="Visa Snr. Lifecycle Marketing Manager"/>
        <s v="BI Managed services - 1 year engagement"/>
        <s v="BI managed services - 1 year engagement Renewal"/>
        <s v="BI retainer - Global Installments and Embedded Finance"/>
        <s v="Federated Data Mart - Product Management"/>
        <s v="NextGen Solutions"/>
        <s v="VCA - PMO work extension"/>
        <s v="Visa - BCD solution"/>
        <s v="Visa - Canada CIBC Solution Automation"/>
        <s v="Visa - Decision Engine"/>
        <s v="Visa - Gen AI for VCA consultants"/>
        <s v="Visa - Minerva dashboard automation"/>
        <s v="Visa - Supplier Enablement Spend Analytics Analyst Role"/>
        <s v="Visa - VCA A/B Testing Platform"/>
        <s v="VISA Commercial Services - DE/BI project"/>
        <s v="VISA Consumer Payment - DE/BI project"/>
        <s v="VISA India - 2 DE resource -4 months"/>
        <s v="VISA Mid-Market Commercialization Sales Engineer"/>
        <s v="Walmart - FY25 LTA Projection Automation Team"/>
        <s v="Walmart - FY25 Marketing Advanced Analytics Retainer"/>
        <s v="Walmart - FY25 Marketing MMM Experimentation Team"/>
        <s v="Walmart - FY25 Marketing Toys Campaign Modelling"/>
        <s v="Walmart - Marketplace Seller Risk Senior Consultant"/>
        <s v="Walmart - Seller Risk Team 2024 July-Jan Extension"/>
        <s v="Walmart - Talent Selection &amp; Planning RFP"/>
        <s v="RFI - DS Retainer team"/>
        <s v="Wyndham - Databricks Pilot Support"/>
        <s v="Wyndham - Guest Analytics Retainer"/>
        <s v="Wyndham - Share of Wallet Data"/>
      </sharedItems>
    </cacheField>
    <cacheField name="NS_Project ID" numFmtId="0">
      <sharedItems count="150">
        <s v=""/>
        <s v="30049"/>
        <s v=" "/>
        <s v="32654"/>
        <s v="36720"/>
        <s v="22986"/>
        <s v="22404"/>
        <s v="23410"/>
        <s v="22405"/>
        <s v="23411"/>
        <s v="29209"/>
        <s v="34118"/>
        <s v="29104"/>
        <s v="36301"/>
        <s v="30356"/>
        <s v="34650"/>
        <s v="31319"/>
        <s v="34328"/>
        <s v="37245"/>
        <s v="19490"/>
        <s v="23415"/>
        <s v="32653"/>
        <s v="32343"/>
        <s v="18322"/>
        <s v="22644"/>
        <s v="32873"/>
        <s v="34860"/>
        <s v="30780"/>
        <s v="28144"/>
        <s v="25989"/>
        <s v="34221"/>
        <s v="30470"/>
        <s v="22531"/>
        <s v="25976"/>
        <s v="28141"/>
        <s v="31316"/>
        <s v="36408"/>
        <s v="36409"/>
        <s v="36410"/>
        <s v="35885"/>
        <s v="36411"/>
        <s v="36300"/>
        <s v="34756"/>
        <s v="28138"/>
        <s v="36302"/>
        <s v="36303"/>
        <s v="29630"/>
        <s v="32035"/>
        <s v="33393"/>
        <s v="33387"/>
        <s v="30365"/>
        <s v="26519"/>
        <s v="28469"/>
        <s v="30773"/>
        <s v="26545"/>
        <s v="36090"/>
        <s v="25149"/>
        <s v="25752"/>
        <s v="34003"/>
        <s v="34004"/>
        <s v="34326"/>
        <s v="34327"/>
        <s v="34325"/>
        <s v="34001"/>
        <s v="34002"/>
        <s v="21575"/>
        <s v="33282"/>
        <s v="26788"/>
        <s v="16989"/>
        <s v="27104"/>
        <s v="33284"/>
        <s v="24602"/>
        <s v="25146"/>
        <s v="5354"/>
        <s v="35783"/>
        <s v="35782"/>
        <s v="22983"/>
        <s v="34755"/>
        <s v="37354"/>
        <s v="34753"/>
        <s v="25155"/>
        <s v="32652"/>
        <s v="31727"/>
        <s v="25140"/>
        <s v="25138"/>
        <s v="25152"/>
        <s v="28145"/>
        <s v="32240"/>
        <s v="25762"/>
        <s v="36094"/>
        <s v="23422"/>
        <s v="29211"/>
        <s v="25157"/>
        <s v="25158"/>
        <s v="25159"/>
        <s v="33283"/>
        <s v="34534"/>
        <s v="32036"/>
        <s v="29210"/>
        <s v="28140"/>
        <s v="36413"/>
        <s v="29419"/>
        <s v="34751"/>
        <s v="34752"/>
        <s v="32875"/>
        <s v="32874"/>
        <s v="32037"/>
        <s v="25160"/>
        <s v="25161"/>
        <s v="25544"/>
        <s v="31422"/>
        <s v="35988"/>
        <s v="28998"/>
        <s v="37242"/>
        <s v="37243"/>
        <s v="30571"/>
        <s v="30781"/>
        <s v="22981"/>
        <s v="25995"/>
        <s v="21119"/>
        <s v="25978"/>
        <s v="33797"/>
        <s v="27529"/>
        <s v="20704"/>
        <s v="35067"/>
        <s v="25981"/>
        <s v="36718"/>
        <s v="28679"/>
        <s v="30362"/>
        <s v="32545"/>
        <s v="36719"/>
        <s v="32342"/>
        <s v="20038"/>
        <s v="17357"/>
        <s v="31106"/>
        <s v="17360"/>
        <s v="31318"/>
        <s v="23425"/>
        <s v="37246"/>
        <s v="35679"/>
        <s v="36304"/>
        <s v="32546"/>
        <s v="32547"/>
        <s v="35269"/>
        <s v="29521"/>
        <s v="24497"/>
        <s v="33081"/>
        <s v="30777"/>
        <s v="35884"/>
        <s v="25999"/>
      </sharedItems>
    </cacheField>
    <cacheField name="HUBSPOT_ID" numFmtId="0">
      <sharedItems longText="1"/>
    </cacheField>
    <cacheField name="STAGE" numFmtId="0">
      <sharedItems/>
    </cacheField>
    <cacheField name="EFFECTIVE PROBABILITY" numFmtId="0">
      <sharedItems containsSemiMixedTypes="0" containsString="0" containsNumber="1" minValue="0.05" maxValue="1"/>
    </cacheField>
    <cacheField name="SEGMENT" numFmtId="0">
      <sharedItems/>
    </cacheField>
    <cacheField name="SERVICE" numFmtId="0">
      <sharedItems/>
    </cacheField>
    <cacheField name="Forecast" numFmtId="38">
      <sharedItems containsString="0" containsBlank="1" containsNumber="1" minValue="-1139.71" maxValue="1428441"/>
    </cacheField>
    <cacheField name="Actual" numFmtId="38">
      <sharedItems containsBlank="1"/>
    </cacheField>
    <cacheField name="Var" numFmtId="165">
      <sharedItems containsMixedTypes="1" containsNumber="1" minValue="-676302" maxValue="1139.71"/>
    </cacheField>
    <cacheField name="Budget vs Forecast Tab Client Name" numFmtId="0">
      <sharedItems containsMixedTypes="1" containsNumber="1" containsInteger="1" minValue="0" maxValue="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 Ellis" refreshedDate="45547.81678252315" createdVersion="8" refreshedVersion="8" minRefreshableVersion="3" recordCount="3324" xr:uid="{D631810D-157E-463C-B7E5-F7AB3E1D6B2E}">
  <cacheSource type="worksheet">
    <worksheetSource ref="B1:V50000" sheet="Modified"/>
  </cacheSource>
  <cacheFields count="20">
    <cacheField name="Type" numFmtId="0">
      <sharedItems containsBlank="1"/>
    </cacheField>
    <cacheField name="Subsidiary: Name" numFmtId="0">
      <sharedItems containsBlank="1" count="16">
        <s v="futureproofAI India Private Limited"/>
        <s v="Forthpoint"/>
        <s v="Montevideo Labs"/>
        <s v="xElimination Blend360"/>
        <s v="Engagement Factory UK"/>
        <s v="futureproofAI, Inc"/>
        <s v="xElimination futureproofAI Holdings, Inc."/>
        <s v="futureproofAI LTD"/>
        <s v="xElimination Blend International"/>
        <s v="Blend360, LLC"/>
        <s v="Blend360 International Holdings, LLC"/>
        <s v="Blend360 India Limited"/>
        <s v="Blend360 Canada"/>
        <s v="Engagement Factory BV Netherlands"/>
        <s v="Engagement Factory AB"/>
        <m/>
      </sharedItems>
    </cacheField>
    <cacheField name="Department: Name" numFmtId="0">
      <sharedItems containsBlank="1"/>
    </cacheField>
    <cacheField name="Account (Line): Name" numFmtId="0">
      <sharedItems containsBlank="1"/>
    </cacheField>
    <cacheField name="Date" numFmtId="0">
      <sharedItems containsNonDate="0" containsDate="1" containsString="0" containsBlank="1" minDate="2024-07-01T00:00:00" maxDate="2024-09-01T00:00:00"/>
    </cacheField>
    <cacheField name="Accounting Period: Start Date" numFmtId="0">
      <sharedItems containsNonDate="0" containsDate="1" containsString="0" containsBlank="1" minDate="2024-07-01T00:00:00" maxDate="2024-08-02T00:00:00" count="3">
        <d v="2024-08-01T00:00:00"/>
        <d v="2024-07-01T00:00:00"/>
        <m/>
      </sharedItems>
    </cacheField>
    <cacheField name="Document Number" numFmtId="0">
      <sharedItems containsBlank="1"/>
    </cacheField>
    <cacheField name="Entity (Line)" numFmtId="0">
      <sharedItems containsBlank="1"/>
    </cacheField>
    <cacheField name="Entity (Line): Internal ID" numFmtId="0">
      <sharedItems containsBlank="1" count="282">
        <m/>
        <s v="30773"/>
        <s v="28148"/>
        <s v="36721"/>
        <s v="21575"/>
        <s v="25149"/>
        <s v="25146"/>
        <s v="25752"/>
        <s v="28138"/>
        <s v="30356"/>
        <s v="36305"/>
        <s v="28144"/>
        <s v="30776"/>
        <s v="22983"/>
        <s v="24497"/>
        <s v="35886"/>
        <s v="22405"/>
        <s v="33392"/>
        <s v="31318"/>
        <s v="28141"/>
        <s v="33389"/>
        <s v="26519"/>
        <s v="25980"/>
        <s v="16989"/>
        <s v="34001"/>
        <s v="22404"/>
        <s v="32873"/>
        <s v="25989"/>
        <s v="33282"/>
        <s v="34534"/>
        <s v="25540"/>
        <s v="25999"/>
        <s v="29630"/>
        <s v="29521"/>
        <s v="5354"/>
        <s v="34756"/>
        <s v="30470"/>
        <s v="39131"/>
        <s v="30365"/>
        <s v="34429"/>
        <s v="34326"/>
        <s v="22863"/>
        <s v="35884"/>
        <s v="32545"/>
        <s v="31319"/>
        <s v="32342"/>
        <s v="28794"/>
        <s v="30777"/>
        <s v="34221"/>
        <s v="31317"/>
        <s v="29104"/>
        <s v="38720"/>
        <s v="36723"/>
        <s v="25755"/>
        <s v="25757"/>
        <s v="34533"/>
        <s v="35576"/>
        <s v="34536"/>
        <s v="30780"/>
        <s v="25978"/>
        <s v="21119"/>
        <s v="27529"/>
        <s v="20704"/>
        <s v="37354"/>
        <s v="32035"/>
        <s v="22981"/>
        <s v="29839"/>
        <s v="22986"/>
        <s v="23411"/>
        <s v="32653"/>
        <s v="36094"/>
        <s v="23415"/>
        <s v="567"/>
        <s v="565"/>
        <s v="3308"/>
        <s v="3307"/>
        <s v="6722"/>
        <s v="568"/>
        <s v="566"/>
        <s v="5983"/>
        <s v="2796"/>
        <s v="3306"/>
        <s v="22854"/>
        <s v="2020"/>
        <s v="4160"/>
        <s v="2032"/>
        <s v="2023"/>
        <s v="3305"/>
        <s v="13364"/>
        <s v="560"/>
        <s v="17217"/>
        <s v="26790"/>
        <s v="34325"/>
        <s v="17353"/>
        <s v="26538"/>
        <s v="38717"/>
        <s v="3316"/>
        <s v="38480"/>
        <s v="29209"/>
        <s v="32652"/>
        <s v="36093"/>
        <s v="35783"/>
        <s v="34860"/>
        <s v="35782"/>
        <s v="34002"/>
        <s v="34327"/>
        <s v="34003"/>
        <s v="36718"/>
        <s v="19490"/>
        <s v="34004"/>
        <s v="22644"/>
        <s v="36090"/>
        <s v="20140"/>
        <s v="27534"/>
        <s v="25161"/>
        <s v="31316"/>
        <s v="25138"/>
        <s v="33385"/>
        <s v="26566"/>
        <s v="25762"/>
        <s v="28679"/>
        <s v="17357"/>
        <s v="32547"/>
        <s v="22531"/>
        <s v="31106"/>
        <s v="35679"/>
        <s v="25538"/>
        <s v="32654"/>
        <s v="35067"/>
        <s v="30049"/>
        <s v="32546"/>
        <s v="20142"/>
        <s v="33283"/>
        <s v="30362"/>
        <s v="26564"/>
        <s v="36824"/>
        <s v="23410"/>
        <s v="25976"/>
        <s v="25981"/>
        <s v="35885"/>
        <s v="32037"/>
        <s v="25160"/>
        <s v="34753"/>
        <s v="28678"/>
        <s v="28145"/>
        <s v="36410"/>
        <s v="28998"/>
        <s v="25157"/>
        <s v="29210"/>
        <s v="32875"/>
        <s v="34751"/>
        <s v="34650"/>
        <s v="36409"/>
        <s v="32036"/>
        <s v="28140"/>
        <s v="26788"/>
        <s v="25544"/>
        <s v="29211"/>
        <s v="25140"/>
        <s v="25152"/>
        <s v="36413"/>
        <s v="25867"/>
        <s v="25155"/>
        <s v="25159"/>
        <s v="29419"/>
        <s v="37238"/>
        <s v="36411"/>
        <s v="32874"/>
        <s v="34755"/>
        <s v="36722"/>
        <s v="28469"/>
        <s v="32038"/>
        <s v="29632"/>
        <s v="36408"/>
        <s v="16674"/>
        <s v="28150"/>
        <s v="36719"/>
        <s v="18322"/>
        <s v="35269"/>
        <s v="34430"/>
        <s v="25866"/>
        <s v="17360"/>
        <s v="24604"/>
        <s v="23425"/>
        <s v="38721"/>
        <s v="23422"/>
        <s v="29631"/>
        <s v="33387"/>
        <s v="24052"/>
        <s v="36932"/>
        <s v="20698"/>
        <s v="10051"/>
        <s v="25431"/>
        <s v="16465"/>
        <s v="34862"/>
        <s v="23530"/>
        <s v="27419"/>
        <s v="20491"/>
        <s v="37037"/>
        <s v="39132"/>
        <s v="24387"/>
        <s v="9639"/>
        <s v="32544"/>
        <s v="28257"/>
        <s v="9643"/>
        <s v="37959"/>
        <s v="24048"/>
        <s v="9647"/>
        <s v="34861"/>
        <s v="9645"/>
        <s v="28149"/>
        <s v="15101"/>
        <s v="20169"/>
        <s v="12951"/>
        <s v="21581"/>
        <s v="29527"/>
        <s v="26408"/>
        <s v="30774"/>
        <s v="38061"/>
        <s v="24601"/>
        <s v="29842"/>
        <s v="32760"/>
        <s v="14672"/>
        <s v="30890"/>
        <s v="22985"/>
        <s v="22403"/>
        <s v="25537"/>
        <s v="37036"/>
        <s v="28151"/>
        <s v="22969"/>
        <s v="28684"/>
        <s v="25872"/>
        <s v="20910"/>
        <s v="28790"/>
        <s v="14209"/>
        <s v="30991"/>
        <s v="28254"/>
        <s v="26530"/>
        <s v="24279"/>
        <s v="33796"/>
        <s v="24602"/>
        <s v="18311"/>
        <s v="29736"/>
        <s v="20163"/>
        <s v="16672" u="1"/>
        <s v="26776" u="1"/>
        <s v="30364" u="1"/>
        <s v="5125" u="1"/>
        <s v="34535" u="1"/>
        <s v="31101" u="1"/>
        <s v="23420" u="1"/>
        <s v="36095" u="1"/>
        <s v="25993" u="1"/>
        <s v="32656" u="1"/>
        <s v="34119" u="1"/>
        <s v="32658" u="1"/>
        <s v="34757" u="1"/>
        <s v="37241" u="1"/>
        <s v="34758" u="1"/>
        <s v="34109" u="1"/>
        <s v="34107" u="1"/>
        <s v="34110" u="1"/>
        <s v="34108" u="1"/>
        <s v="32655" u="1"/>
        <s v="24494" u="1"/>
        <s v="24606" u="1"/>
        <s v="32240" u="1"/>
        <s v="36412" u="1"/>
        <s v="5191" u="1"/>
        <s v="25995" u="1"/>
        <s v="30469" u="1"/>
        <s v="26567" u="1"/>
        <s v="26547" u="1"/>
        <s v="27104" u="1"/>
        <s v="17352" u="1"/>
        <s v="27101" u="1"/>
        <s v="25869" u="1"/>
        <s v="25868" u="1"/>
        <s v="25147" u="1"/>
        <s v="36716" u="1"/>
        <s v="26545" u="1"/>
        <s v="29524" u="1"/>
      </sharedItems>
    </cacheField>
    <cacheField name="Entity (Line): HubSpot Deal ID" numFmtId="0">
      <sharedItems containsBlank="1"/>
    </cacheField>
    <cacheField name="ICC Projects" numFmtId="0">
      <sharedItems containsBlank="1"/>
    </cacheField>
    <cacheField name="Name" numFmtId="0">
      <sharedItems containsNonDate="0" containsString="0" containsBlank="1"/>
    </cacheField>
    <cacheField name="Description" numFmtId="0">
      <sharedItems containsBlank="1" longText="1"/>
    </cacheField>
    <cacheField name="Amount" numFmtId="0">
      <sharedItems containsString="0" containsBlank="1" containsNumber="1" minValue="-477734.04" maxValue="516507.57075285719"/>
    </cacheField>
    <cacheField name="Department Revised" numFmtId="0">
      <sharedItems containsBlank="1" count="16">
        <s v="FPAI -General"/>
        <s v="ForthPoint"/>
        <s v="Data Science"/>
        <s v="Data Science &amp; Insights"/>
        <s v="Insourcing Services"/>
        <s v="Data Engineering"/>
        <s v="Business Intelligence"/>
        <s v="AI Consulting"/>
        <s v="Solutions"/>
        <s v="CX"/>
        <s v="Intercompany"/>
        <s v="Data"/>
        <s v="Client Management"/>
        <s v="Balance Sheet"/>
        <s v="Facilities"/>
        <m/>
      </sharedItems>
    </cacheField>
    <cacheField name="Client" numFmtId="0">
      <sharedItems containsBlank="1" count="126">
        <e v="#N/A"/>
        <s v="Franklin Templeton"/>
        <s v="Walmart"/>
        <s v="CVS Health"/>
        <s v="The Blackstone Group"/>
        <s v="Wyndham Hotels and Resorts, LLC"/>
        <s v="LinkedIn"/>
        <s v="NBCU"/>
        <s v="American Express Company"/>
        <s v="Carter's"/>
        <s v="Legrand Cablofil Inc"/>
        <s v="British Telecom"/>
        <s v="Dish"/>
        <s v="Know Your Cross"/>
        <s v="Hyatt"/>
        <s v="Under Armour"/>
        <s v="Net To Zero"/>
        <s v="Comcast Corporation"/>
        <s v="Verizon"/>
        <s v="UDX"/>
        <s v="Soremartec S.A."/>
        <s v="GoodRx"/>
        <s v="Visa"/>
        <s v="Amperity"/>
        <s v="Newfold"/>
        <s v="ALDI Business Services B.V."/>
        <s v="in Forth Point Represents Blend360"/>
        <s v="H. Lundbeck A/S"/>
        <s v="lily.ai"/>
        <s v="MasterCard"/>
        <s v="HGV"/>
        <s v="Cornerstone Building Brands (CD&amp;R)"/>
        <s v="AARP"/>
        <s v="Wind Creek Casino"/>
        <s v="Marriott"/>
        <s v="DMW Direct"/>
        <s v="Total Energies E&amp;P UK Limited"/>
        <s v="Maurices"/>
        <s v="Multi-Color Corporation (CD&amp;R)"/>
        <s v="University of Phoenix"/>
        <s v="Ineos FPS Ltd"/>
        <s v="Atnahs Pharma UK Limited"/>
        <s v="FEDERACIÓ FARMACÈUTICA, S.C.C.L"/>
        <s v="Inizio Healthcare Limited"/>
        <s v="ExploreLearning"/>
        <s v="NUC University"/>
        <s v="Spire Orthopedic Partners"/>
        <s v="Leukemia &amp; Lymphoma Society"/>
        <s v="ASME"/>
        <s v="Ent Credit Union"/>
        <s v="AT&amp;T"/>
        <s v="citigroup"/>
        <s v="Teladoc"/>
        <s v="DSX Internal"/>
        <s v="Laird Superfood, Inc."/>
        <s v="BAI Connect"/>
        <s v="Att"/>
        <s v="Hancock Whitney"/>
        <s v="Flatiron Health"/>
        <s v="Discover"/>
        <s v="Ocean Spray"/>
        <s v="Grifols"/>
        <s v="Analytic Marketing"/>
        <s v="Pragmatic Communications"/>
        <s v="MillerKnoll"/>
        <s v="Chewy"/>
        <s v="KSM"/>
        <s v="Roku"/>
        <s v="Repsol Resources UK Limited"/>
        <s v="SPARC"/>
        <s v="Fresh Direct"/>
        <s v="Stanley Black &amp; Decker"/>
        <s v="GlobalVetLink"/>
        <s v="Globalization Partners"/>
        <s v="Pixability"/>
        <s v="Sincera"/>
        <s v="Stagwellglobal"/>
        <s v="Madhive"/>
        <s v="De Lage Landen International B.V"/>
        <s v="IAC/InterActiveCorp"/>
        <s v="Loveelectric"/>
        <s v="Just Retirement Services Ltd"/>
        <s v="Axa Investment Managers SA"/>
        <s v="KYOCERA Document Solutions Europe B.V."/>
        <s v="Belmond Management Limited"/>
        <s v="Henkel AG &amp; Co. KGaA"/>
        <s v="American Chemical Society"/>
        <s v="CZ Verzekeringen"/>
        <s v="SSE AIRTRICITY LTD"/>
        <s v="GNT Group B.V."/>
        <s v="Mazars N.V."/>
        <s v="Arrow Electronics Inc and Subsidiaries"/>
        <s v="Bonnier News AB"/>
        <s v="Nana Wall Systems, Inc"/>
        <s v="LOfavörFagforb"/>
        <s v="Norges Automobil-Forbund"/>
        <s v="Circana (UK) Ltd"/>
        <s v="Link Mobility Group AS"/>
        <s v="Motorola Solutions, Inc."/>
        <s v="Pearson"/>
        <s v="Quadient"/>
        <s v="HubSpot Ireland Ltd"/>
        <s v="Shentel"/>
        <s v="INSEAD"/>
        <s v="Louwman ID&amp;D B.V."/>
        <s v="LINK Mobility AB"/>
        <m/>
        <s v="Other" u="1"/>
        <s v="Adtalem (Walden)" u="1"/>
        <s v="PSV N.V." u="1"/>
        <s v="Perfetti van Melle" u="1"/>
        <s v="BullFrog AI" u="1"/>
        <s v="Clayton, Dubilier &amp; Rice" u="1"/>
        <s v="Ahold Delhaize" u="1"/>
        <s v="EE Ltd" u="1"/>
        <s v="Pegasystems Inc" u="1"/>
        <s v="Optima" u="1"/>
        <s v="Newfold Digital" u="1"/>
        <s v="Innova Solutions" u="1"/>
        <s v="ProCom Consulting, Inc." u="1"/>
        <s v="Lifetime Fitness" u="1"/>
        <s v="Intent HQ" u="1"/>
        <s v="Capital One" u="1"/>
        <s v="Visa (BTS)" u="1"/>
        <s v="Solar Landscape" u="1"/>
        <s v="Indigo Agriculture" u="1"/>
      </sharedItems>
    </cacheField>
    <cacheField name="Reporting Entity" numFmtId="0">
      <sharedItems containsBlank="1" count="3">
        <s v="FPAI"/>
        <s v="Blend Controlled"/>
        <m/>
      </sharedItems>
    </cacheField>
    <cacheField name="IC Company" numFmtId="0">
      <sharedItems containsBlank="1" containsMixedTypes="1" containsNumber="1" containsInteger="1" minValue="0" maxValue="0"/>
    </cacheField>
    <cacheField name="NS ID" numFmtId="0">
      <sharedItems containsBlank="1" containsMixedTypes="1" containsNumber="1" containsInteger="1" minValue="0" maxValue="34755" count="255">
        <n v="0"/>
        <s v="30470"/>
        <s v="36721"/>
        <s v="22863"/>
        <n v="24603"/>
        <s v="25980"/>
        <s v="28794"/>
        <s v="25999"/>
        <n v="20913"/>
        <s v="22983"/>
        <s v="17217"/>
        <s v="31317"/>
        <s v="29104"/>
        <s v="25755"/>
        <s v="28150"/>
        <s v="32653"/>
        <n v="22399"/>
        <e v="#N/A"/>
        <s v="29630"/>
        <s v="29631"/>
        <s v="32545"/>
        <n v="34755"/>
        <s v="23415"/>
        <s v="34221"/>
        <s v="30773"/>
        <s v="29632"/>
        <s v="26564"/>
        <n v="20165"/>
        <s v="20140"/>
        <s v="31316"/>
        <s v="20142"/>
        <s v="25538"/>
        <s v="35679"/>
        <s v="25757"/>
        <s v="23411"/>
        <s v="28148"/>
        <s v="21575"/>
        <s v="25149"/>
        <s v="25146"/>
        <s v="25752"/>
        <s v="28138"/>
        <s v="30356"/>
        <s v="36305"/>
        <s v="28144"/>
        <s v="30776"/>
        <s v="24497"/>
        <s v="35886"/>
        <s v="22405"/>
        <s v="33392"/>
        <s v="31318"/>
        <s v="28141"/>
        <s v="33389"/>
        <s v="26519"/>
        <s v="16989"/>
        <s v="34001"/>
        <s v="22404"/>
        <s v="32873"/>
        <s v="25989"/>
        <s v="33282"/>
        <s v="34534"/>
        <s v="25540"/>
        <s v="29521"/>
        <s v="5354"/>
        <s v="34756"/>
        <s v="39131"/>
        <s v="30365"/>
        <s v="34429"/>
        <s v="34326"/>
        <s v="35884"/>
        <s v="31319"/>
        <s v="32342"/>
        <s v="30777"/>
        <s v="38720"/>
        <s v="36723"/>
        <s v="34533"/>
        <s v="35576"/>
        <s v="34536"/>
        <s v="30780"/>
        <s v="25978"/>
        <s v="21119"/>
        <s v="27529"/>
        <s v="20704"/>
        <s v="37354"/>
        <s v="32035"/>
        <s v="22981"/>
        <s v="29839"/>
        <s v="22986"/>
        <s v="36094"/>
        <s v="567"/>
        <s v="565"/>
        <s v="3308"/>
        <s v="3307"/>
        <s v="6722"/>
        <s v="568"/>
        <s v="566"/>
        <s v="5983"/>
        <s v="2796"/>
        <s v="3306"/>
        <s v="22854"/>
        <s v="2020"/>
        <s v="4160"/>
        <s v="2032"/>
        <s v="2023"/>
        <s v="3305"/>
        <s v="13364"/>
        <s v="560"/>
        <s v="26790"/>
        <s v="34325"/>
        <s v="17353"/>
        <s v="26538"/>
        <s v="38717"/>
        <s v="3316"/>
        <s v="38480"/>
        <s v="29209"/>
        <s v="32652"/>
        <s v="36093"/>
        <s v="35783"/>
        <s v="34860"/>
        <s v="35782"/>
        <s v="34002"/>
        <s v="34327"/>
        <s v="34003"/>
        <s v="36718"/>
        <s v="19490"/>
        <s v="34004"/>
        <s v="22644"/>
        <s v="36090"/>
        <s v="27534"/>
        <s v="25161"/>
        <s v="25138"/>
        <s v="33385"/>
        <s v="26566"/>
        <s v="25762"/>
        <s v="28679"/>
        <s v="17357"/>
        <s v="32547"/>
        <s v="22531"/>
        <s v="31106"/>
        <s v="32654"/>
        <s v="35067"/>
        <s v="30049"/>
        <s v="32546"/>
        <s v="33283"/>
        <s v="30362"/>
        <s v="36824"/>
        <s v="23410"/>
        <s v="25976"/>
        <s v="25981"/>
        <s v="35885"/>
        <s v="32037"/>
        <s v="25160"/>
        <s v="34753"/>
        <s v="28678"/>
        <s v="28145"/>
        <s v="36410"/>
        <s v="28998"/>
        <s v="25157"/>
        <s v="29210"/>
        <s v="32875"/>
        <s v="34751"/>
        <s v="34650"/>
        <s v="36409"/>
        <s v="32036"/>
        <s v="28140"/>
        <s v="26788"/>
        <s v="25544"/>
        <s v="29211"/>
        <s v="25140"/>
        <s v="25152"/>
        <s v="36413"/>
        <s v="25867"/>
        <s v="25155"/>
        <s v="25159"/>
        <s v="29419"/>
        <s v="37238"/>
        <s v="36411"/>
        <s v="32874"/>
        <s v="34755"/>
        <s v="36722"/>
        <s v="28469"/>
        <s v="32038"/>
        <s v="36408"/>
        <s v="16674"/>
        <s v="36719"/>
        <s v="18322"/>
        <s v="35269"/>
        <s v="34430"/>
        <s v="25866"/>
        <s v="17360"/>
        <s v="24604"/>
        <s v="23425"/>
        <s v="38721"/>
        <s v="23422"/>
        <s v="33387"/>
        <s v="24052"/>
        <s v="36932"/>
        <s v="20698"/>
        <s v="10051"/>
        <s v="25431"/>
        <s v="16465"/>
        <s v="34862"/>
        <s v="23530"/>
        <s v="27419"/>
        <s v="20491"/>
        <s v="37037"/>
        <s v="39132"/>
        <s v="24387"/>
        <s v="9639"/>
        <s v="32544"/>
        <s v="28257"/>
        <s v="9643"/>
        <s v="37959"/>
        <s v="24048"/>
        <s v="9647"/>
        <s v="34861"/>
        <s v="9645"/>
        <s v="28149"/>
        <s v="15101"/>
        <s v="20169"/>
        <s v="12951"/>
        <s v="21581"/>
        <s v="29527"/>
        <s v="26408"/>
        <s v="30774"/>
        <s v="38061"/>
        <s v="24601"/>
        <s v="29842"/>
        <s v="32760"/>
        <s v="14672"/>
        <s v="30890"/>
        <s v="22985"/>
        <s v="22403"/>
        <s v="25537"/>
        <s v="37036"/>
        <s v="28151"/>
        <s v="22969"/>
        <s v="28684"/>
        <s v="25872"/>
        <s v="20910"/>
        <s v="28790"/>
        <s v="14209"/>
        <s v="30991"/>
        <s v="28254"/>
        <s v="26530"/>
        <s v="24279"/>
        <s v="33796"/>
        <s v="24602"/>
        <s v="18311"/>
        <s v="29736"/>
        <s v="20163"/>
        <m/>
        <n v="23409" u="1"/>
        <n v="5166" u="1"/>
        <n v="25994" u="1"/>
        <n v="12947" u="1"/>
      </sharedItems>
    </cacheField>
    <cacheField name="Project Name" numFmtId="0">
      <sharedItems containsBlank="1" count="251">
        <e v="#N/A"/>
        <s v="Franklin Templeton - Vasu POC Team"/>
        <s v="Walmart - FY25 Marketing Advanced Analytics Retainer"/>
        <s v="Retail Analytics DS and BI - 2024"/>
        <s v="Blackstone - DS Retainer 2024 H1"/>
        <s v="MGE/PMH/GPT 2024 Team"/>
        <s v="RX Supply Chain DS (Halil)"/>
        <s v="Wyndham - Guest Analytics Retainer"/>
        <s v="LinkedIn Measurement Experimentation Support (Zaid)"/>
        <s v="AWB 2.0 Pod 1H 2024 Extension"/>
        <s v="AmEx - BTS"/>
        <s v="Pega/FPAI Decisioning"/>
        <s v="Carter's - Pega phase 1 implementation cx strategy"/>
        <s v="Legrand - Cablofil Managed Service Level Agreement"/>
        <s v="British Telecom - Technical BA - Rhiannon"/>
        <s v="2: Dish - Integrated Data + Martech solution"/>
        <s v="Franklin Templeton - PMO+Engineering Tiger Team"/>
        <s v="Hyatt - GenAI Implementation"/>
        <s v="Foundry--FED Harleen"/>
        <s v="Under Armour - Analytics POD"/>
        <s v="NBCU - Prism (Wingspan) 2.0 Engineering Team Extension"/>
        <s v="Comcast: 2024 Loyalty and Rewards Pod"/>
        <s v="Franklin Templeton - Tiger Teams Renewal (July - Sept)"/>
        <s v="Verizon: Turing- Personalization Phase 2 Capacity Service"/>
        <s v="Foundry Targeting - Alpesh FED"/>
        <s v="British Telecom - IDC resource Chaitanya"/>
        <s v="British Telecom - Qlik Development"/>
        <s v="MUSST APAC-MEA Reporting Maintenance"/>
        <s v="GoodRx - Incremental BI Support"/>
        <s v="P1 Africa-Levant Reports Ongoing"/>
        <s v="Offshore Business Insights Support"/>
        <s v="Visa - Minerva dashboard automation"/>
        <s v="British Telecom - Delivery Lead 2024"/>
        <s v="Amperity Premium Services Pod_R1"/>
        <s v="MMM Rebuild &amp; Monthly Rescoring 2024"/>
        <s v="Lundbeck - 2024 Retainer"/>
        <s v="Lily AI SOW#5"/>
        <s v="Mastercard SOW #6"/>
        <s v="Lily AI SOW#7"/>
        <s v="HGV - Data Management Support"/>
        <s v="Cornerstone Shelter Scheduling Implementation"/>
        <s v="Franklin Templeton - DS Team"/>
        <s v="CVS-Soma King--Sr. Data Science"/>
        <s v="Personalization Future State--Francis"/>
        <s v="Journey Analytics - 2024"/>
        <s v="Customer Analytics"/>
        <s v="NextGen Solutions"/>
        <s v="GoodRx - April to October Renewal"/>
        <s v="PV Insights Portal PM"/>
        <s v="Hyatt - TLP Bridge Deal"/>
        <s v="Digital Analytics Reporting"/>
        <s v="LinkedIn Measurement Experimentation Support (Zaid) FY2025H1"/>
        <s v="ASI - Business Analyst/BI Support 2024 - 2025"/>
        <s v="DMW - Atrio AEP Model 2025"/>
        <s v="Franklin Templeton - Portfolio Optimization - DS Need - Feb - Nov"/>
        <s v="Lundbeck - Psych Franchise Analytics Support"/>
        <s v="Blackstone - DS Retainer 2024 H2 Renewal"/>
        <s v="Data Science Retainer (Daniel Seal)"/>
        <s v="Walmart - FY25 LTA Projection Automation Team"/>
        <s v="Multi-Dimensional Segmentation"/>
        <s v="HGV - 2024 2H Services Retainer"/>
        <s v="Hyatt - Segmentation Phase 2"/>
        <s v="Data Science Resource (Alan Tominey)"/>
        <s v="LinkedIn FY2025H1 Measurement Oyster (Paul/Licurgo) Renewal"/>
        <s v="Walmart - Seller Risk Team 2024 July-Jan Extension"/>
        <s v="CD&amp;R - MCC - Forecasting Retainer"/>
        <s v="UOP - Simulator Build"/>
        <s v="Walmart - FY25 Marketing Toys Campaign Modelling"/>
        <s v="Hyatt - Product Manager Need"/>
        <s v="Lakehouse MVP"/>
        <s v="Landing Zone Implementation Phase"/>
        <s v="Product Owner Role for GenAI Roadmap Requirements and Design Phase"/>
        <s v="ExploreLearning - GA4 and Data Privacy Support"/>
        <s v="GMAT Data Governance - Phase 2"/>
        <s v="Digital Analytics - FTE Support"/>
        <s v="UDX - AdOps Support Renewal"/>
        <s v="XDM/Server Side Analytics"/>
        <s v="NUC University - UX/UI Research Competitive Assessment"/>
        <s v="Hyatt - Martech Architecture Rebuild - Phase 1 (Design)"/>
        <s v="Analytics Implementation FTE Support"/>
        <s v="Newfold Adobe Analytics support"/>
        <s v="AARP DAG Campaign Support 2024"/>
        <s v="Spire - Complete Paycom Dashboard"/>
        <s v="POD 8 Transition Support Team"/>
        <s v="LinkedIn LTS BI (Grace) FY2025 Renewal"/>
        <s v="LinkedIn FY2024 DataWatch Deployment (Jenee)"/>
        <s v="Automated Appends 2024"/>
        <s v="Gusto DM FY 2025"/>
        <s v="LinkedIn (Pragmatic): LLS Direct Mail FY25"/>
        <s v="MillerKnoll - B2B Firmographic Data Append"/>
        <s v="DMW - MediGold AEP Data"/>
        <s v="MillerKnoll - Consumer Data Append"/>
        <s v="LinkedIn Targeting Renewal FY2025H1 (Paul)"/>
        <s v="LinkedIn FY2025H1 Non-Profit BI (Leo) Renewal"/>
        <s v="LinkedIn FY2025H1 BI Retainer (Laura) CO9 Renewal"/>
        <s v="ECI Concession Model Project"/>
        <s v="BI Support - Canada Launch - Phase 1"/>
        <s v="LinkedIn FY2025H1 Datawatch Extension (Anu/Jenee)_R1 Renewal"/>
        <s v="DMW - 2024 Core Retainer"/>
        <s v="KSM - BI Support - 7/26/24 thru 3/26/25"/>
        <s v="British Telecom - IDC resource Anirudh"/>
        <s v="Blackstone SOW #13"/>
        <s v="SOW#1 2024 - DE &amp; BI Team"/>
        <s v="CVS PWC --ThoughtSpot--Jonathan Nawrocki"/>
        <s v="Core Digital Team 2024"/>
        <s v="SPARC 2024 Renewal"/>
        <s v="EU Line List"/>
        <s v="BI Managed services - 1 year engagement"/>
        <s v="VISA Consumer Payment - DE/BI project"/>
        <s v="FreshDirect - 2024 PowerBI Support"/>
        <s v="BI retainer - Global Installments and Embedded Finance"/>
        <s v="AARP - Lead Gen and Digital Rep. July - Dec 2024"/>
        <s v="Centric Footwear"/>
        <s v="AARP - Digital First BI - 2024"/>
        <s v="VISA Commercial Services - DE/BI project"/>
        <s v="SBD - Q3 BI"/>
        <s v="Executive Insights and Rev Mgmt Dashboards"/>
        <s v="British Telecom - IDC resource Premanand"/>
        <s v="DAG Web Dashboards - 2024"/>
        <s v="GVL - 2024 Reporting Retainer"/>
        <s v="E2E Planning System Implementation - Data Analytics and DE"/>
        <s v="Globalization Partners SOW #41 - Data Engineering Team Renewal"/>
        <s v="Blackstone - SOW#26 BE Engineer Insurance Team (Scott S.)"/>
        <s v="Blackstone SOW #12"/>
        <s v="Pixability SOW 4"/>
        <s v="Fedefarma: Landing Zone Assessment &amp; Recommendation Phase"/>
        <s v="Sincera SOW 4 - DE Team"/>
        <s v="Globalization Partners SOW #40 - Data Engineering Team Renewal"/>
        <s v="Blackstone - SOW#23 - DE Tech Lead (Rafael Team)"/>
        <s v="Stagwell SOW#1"/>
        <s v="Blackstone - SOW#15 - Developer Experience Team (.Net)"/>
        <s v="Blackstone - SOW#24 FS Engineer (Seb Team)"/>
        <s v="Blackstone - SOW#19 - Exec Office Team (.Net)"/>
        <s v="CD&amp;R - MCC - ERP Automation"/>
        <s v="Globalization Partners SOW #39 - Data Engineering Team  Renewal"/>
        <s v="Blackstone - Python Engineers (James Team)"/>
        <s v="Blackstone - SOW#16 - Exec Office Team (.Net)"/>
        <s v="Madhive - SOW1"/>
        <s v="Blackstone SOW#14 - Data Engineering Team"/>
        <s v="Stagwell - SOW#4 - Data Engineering Team"/>
        <s v="Roku SOW 2 - Data Engineering Team"/>
        <s v="Sincera SOW 3 - Data Engineering Team"/>
        <s v="Blackstone - SOW#17 - Data Engineering Team"/>
        <s v="GP SOW #34"/>
        <s v="Pixability SOW#3"/>
        <s v="Stagwell SOW#3"/>
        <s v="Blackstone - SOW#18 - Data Engineer with AWS (Puneet Team)"/>
        <s v="EPAS support"/>
        <s v="Globalization Partners SOW #42 - Data Engineering Team Renewal"/>
        <s v="Blackstone - SOW#25 - FS Engineer (Seb Team)"/>
        <s v="IAC - Data Strategy &amp; Performance Measurement - Snowflake Sourced"/>
        <s v="Data Engineering Ongoing Support"/>
        <s v="Globalization Partners SOW #38 - Data Engineering Team Renewal"/>
        <s v="Insurance Engine Phase 2"/>
        <s v="US Carrier"/>
        <s v="Atrio - Data &amp; Targeting"/>
        <s v="VISA India - 2 DE resource -4 months"/>
        <s v="Data Engineering Resource (Alan Miller)"/>
        <s v="GP SOW #33"/>
        <s v="Federated Data Mart - Product Management"/>
        <s v="CMX Stop Gap -- Chad"/>
        <s v="VCA - PMO work extension"/>
        <s v="Spire 2024 retainer"/>
        <s v="Technical Support Services 24"/>
        <s v="Eloqua Support 2024"/>
        <s v="Sales Toolkit Development &amp; Support"/>
        <s v="KYO Pardot Support"/>
        <s v="Responsys Support 2024"/>
        <s v="Henkel SmartWash Customer Engagement Consultancy"/>
        <s v="Eloqua Enablement Support H2 2024"/>
        <s v="Migration Webforms"/>
        <s v="Dedicated Marketing Automation Support"/>
        <s v="Template Design Phase 2"/>
        <s v="Eloqua Support en Integratie 2024"/>
        <s v="Arrow USA Dedicated Resource"/>
        <s v="SEO Enablement and Reporting - June 24 / Nov 24"/>
        <s v="Business Support 2024"/>
        <s v="Ongoing Support"/>
        <s v="License - Litmus Plus (email testing software) 19-08-2024/18-08-2025"/>
        <s v="Dynamo SMS"/>
        <s v="Eloqua Enablement"/>
        <s v="SMS Connectors Setup July 24"/>
        <s v="Ongoing technical Support services"/>
        <s v="Dedicated Campaign Support"/>
        <s v="Eloqua Support (monthly retainer)"/>
        <s v="License - Dynamo Subscriptions Support (01-09-2023 / 31-08-2024)"/>
        <s v="Business Energy Data Integration - Addendum"/>
        <s v="Training &amp; support"/>
        <s v="Louwman/ID&amp;D/programma CDP/CEC (240)"/>
        <s v="Mondelez MMM Project Management"/>
        <s v="Program Phase 3"/>
        <s v="Eloqua Content Blocks 2024"/>
        <s v="License - Dynamo Contract Renewal - ACS Society Division (Feb 2024 / Jan 2025)"/>
        <s v="License - SMS App Cloud Connector Europe &amp; Mexico"/>
        <s v="License - Dynamo Subscription (May 2024 / Apr 2025)"/>
        <s v="License - Dynamo Eloqua Service"/>
        <s v="License - Eloqua Voucher Manager App 2024"/>
        <s v="License - SMS Connectors Yearly Licenses (21/Oct/2023 – 20/Oct/2024)"/>
        <s v="License - Dynamo subscription 13-12-2023/12-12-2024"/>
        <s v="License - Dynamo base license (Nov 2023 / Oct 2024)"/>
        <s v="License - Dynamo - ACS PUBS Division (Aug 2024 / July 2025)"/>
        <s v="License - STK hosting (April 2024/March 2025)"/>
        <s v="License - Voucher Manager 01-09-2023 / 31-08-2024"/>
        <s v="License - Litmus (01-04-2024 / 31-03-2025)"/>
        <s v="License - Dynamo Subscriptions (01-09-2023 / 31-08-2024)"/>
        <s v="License - Cloud App SMS Connector"/>
        <s v="License - Azure Hosting 2024"/>
        <s v="Commission on closed client deals"/>
        <s v="License - Eloqua SMS Cloud App 2024"/>
        <s v="License - EF Link Mobility SMS App + SMS feeder (2024-02 / 2024-10)"/>
        <s v="Eloqua Dynamo Framework"/>
        <s v="License - Oracle Eloqua Marketing - Enterprise Cloud Service 2023/2024"/>
        <s v="License - SMS App Cloud Connector (Jun 2024 / May 2025)"/>
        <s v="MMM Build and Transition"/>
        <s v="Eloqua Support - Integration and testing Q2"/>
        <s v="License - SMS App Cloud Connector Mexico"/>
        <s v="License - Dynamo - ACS PUBS Division (Aug 2023  / July 2024)"/>
        <m/>
        <s v="Monthly retainer - 6 months engagement" u="1"/>
        <s v="Analytics NBA Pega POC" u="1"/>
        <s v="2022 Time - FreshDirect" u="1"/>
        <s v="CD&amp;R - MCC - MDM Discovery &amp; Data Strategy Audit" u="1"/>
        <s v="1: Dish - Integrated Data + Martech solution" u="1"/>
        <s v="Business Development - Existing" u="1"/>
        <s v="Data Engineer &amp; Support" u="1"/>
        <s v="Price Elasticity Model - Phase  1.3 – Model &amp; Dashboard Maintenance" u="1"/>
        <s v="DMW - MediGold Analytics and AEP Modeling" u="1"/>
        <s v="Staff Augmentation" u="1"/>
        <s v="Project Opal – Global Pricing data" u="1"/>
        <s v="Ahold / Egen Retail Media Network Strategy &amp; Design" u="1"/>
        <s v="HGV - 2024 1H Services Retainer" u="1"/>
        <s v="Cornerstone Building - Forecasting Tool Build" u="1"/>
        <s v="GenAI use cases risk/reward" u="1"/>
        <s v="Fresh Direct - August Campaign Execution" u="1"/>
        <s v="Discovery for GenAI use cases" u="1"/>
        <s v="Syclla Decommissioning" u="1"/>
        <s v="Capital One - Measurement Advisory" u="1"/>
        <s v="Solar Landscape - Direct Mail List Sourcing and Data Processing" u="1"/>
        <s v="BCBSRI - Incremental Epsilon Records" u="1"/>
        <s v="CoE - Reporting &amp; Insights" u="1"/>
        <s v="BI Implementation / Data Layer Build" u="1"/>
        <s v="Inizio Data Pack Automation" u="1"/>
        <s v="Visa - Cross Border Dashboard work - BI &amp; DE" u="1"/>
        <s v="Marriott - CEC Analytics PowerBI Transformation - Delivery &amp; Training" u="1"/>
        <s v="LinkedIn FY2024 BI Retainer (Laura)" u="1"/>
        <s v="GP SOW #37 - Data Engineering Team" u="1"/>
        <s v="GP SOW #36" u="1"/>
        <s v="GP SOW #35" u="1"/>
        <s v="Indigo SOW #8" u="1"/>
        <s v="Scylla Time &amp; Materials Extension" u="1"/>
        <s v="Dynamo Qualtrics Authors Integration" u="1"/>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 Ellis" refreshedDate="45552.728553703702" createdVersion="8" refreshedVersion="8" minRefreshableVersion="3" recordCount="3325" xr:uid="{1543C6DB-34B1-4417-BE07-903D2536DB00}">
  <cacheSource type="worksheet">
    <worksheetSource ref="B1:R50000" sheet="Modified"/>
  </cacheSource>
  <cacheFields count="17">
    <cacheField name="Type" numFmtId="0">
      <sharedItems containsBlank="1"/>
    </cacheField>
    <cacheField name="Subsidiary: Name" numFmtId="0">
      <sharedItems containsBlank="1"/>
    </cacheField>
    <cacheField name="Department: Name" numFmtId="0">
      <sharedItems containsBlank="1"/>
    </cacheField>
    <cacheField name="Account (Line): Name" numFmtId="0">
      <sharedItems containsBlank="1"/>
    </cacheField>
    <cacheField name="Date" numFmtId="0">
      <sharedItems containsNonDate="0" containsDate="1" containsString="0" containsBlank="1" minDate="2024-08-01T00:00:00" maxDate="2024-09-01T00:00:00"/>
    </cacheField>
    <cacheField name="Accounting Period: Start Date" numFmtId="0">
      <sharedItems containsNonDate="0" containsDate="1" containsString="0" containsBlank="1" minDate="2024-07-01T00:00:00" maxDate="2024-08-02T00:00:00" count="3">
        <d v="2024-08-01T00:00:00"/>
        <m/>
        <d v="2024-07-01T00:00:00" u="1"/>
      </sharedItems>
    </cacheField>
    <cacheField name="Document Number" numFmtId="0">
      <sharedItems containsBlank="1"/>
    </cacheField>
    <cacheField name="Transaction ID" numFmtId="0">
      <sharedItems containsBlank="1"/>
    </cacheField>
    <cacheField name="Entity (Line)" numFmtId="0">
      <sharedItems containsBlank="1" count="288">
        <s v="- No Entity -"/>
        <s v="474 ICC in Blend Represents FPAI Inc (OA) : 1225 Verizon: Turing- Personalization Phase 2 Capacity Service"/>
        <s v="294 ALDI Business Services B.V. : 1149 MMM Rebuild &amp; Monthly Rescoring 2024"/>
        <s v="402 ICC in Forth Point Represents Blend360 : 1377 Walmart - FY25 Marketing Advanced Analytics Retainer"/>
        <s v="411 H. Lundbeck A/S : 825 Lundbeck - 2024 Retainer"/>
        <s v="463 OneLook Inc. D/B/A Lily AI : 977 Lily AI SOW#5"/>
        <s v="461 Session M Inc. : 974 Mastercard SOW #6"/>
        <s v="463 OneLook Inc. D/B/A Lily AI : 1016 Lily AI SOW#7"/>
        <s v="164 HGV : 1139 HGV - Data Management Support"/>
        <s v="451 Cornerstone Building Brands : 1212 Cornerstone Shelter Scheduling Implementation"/>
        <s v="402 ICC in Forth Point Represents Blend360 : 1364 Franklin Templeton - Vasu POC Team"/>
        <s v="417 Franklin Templeton : 1145 Franklin Templeton - DS Team"/>
        <s v="170 CVS Health : 1228 CVS-Soma King--Sr. Data Science"/>
        <s v="280 NBCU : 880 AWB 2.0 Pod 1H 2024 Extension"/>
        <s v="173 Walmart : 939 Walmart - FY25 Marketing Advanced Analytics Retainer"/>
        <s v="170 CVS Health : 1350 Personalization Future State--Francis"/>
        <s v="2 AARP : 840 Journey Analytics - 2024"/>
        <s v="510 Wind Creek Casino : 1297 Customer Analytics"/>
        <s v="11 Visa : 1246 NextGen Solutions"/>
        <s v="182 GoodRx : 1142 GoodRx - April to October Renewal"/>
        <s v="170 CVS Health : 1296 PV Insights Portal PM"/>
        <s v="382 Hyatt : 1060 Hyatt - TLP Bridge Deal"/>
        <s v="170 CVS Health : 1040 MGE/PMH/GPT 2024 Team"/>
        <s v="3 Marriott : 641 Digital Analytics Reporting"/>
        <s v="169 LinkedIn Corporation : 1302 LinkedIn Measurement Experimentation Support (Zaid) FY2025H1"/>
        <s v="2 AARP : 839 ASI - Business Analyst/BI Support 2024 - 2025"/>
        <s v="161 DMW Direct : 1283 DMW - Atrio AEP Model 2025"/>
        <s v="417 Franklin Templeton : 1045 Franklin Templeton - Portfolio Optimization - DS Need - Feb - Nov"/>
        <s v="411 H. Lundbeck A/S : 1290 Lundbeck - Psych Franchise Analytics Support"/>
        <s v="218 The Blackstone Group : 1320 Blackstone - DS Retainer 2024 H2 Renewal"/>
        <s v="418 Total Energies E&amp;P UK Limited : 1009 Data Science Retainer (Daniel Seal)"/>
        <s v="473 Wyndham Hotels and Resorts : 1051 Wyndham - Guest Analytics Retainer"/>
        <s v="382 Hyatt : 1202 Hyatt - GenAI Implementation"/>
        <s v="173 Walmart : 1196 Walmart - FY25 LTA Projection Automation Team"/>
        <s v="226 Maurices : 254 Multi-Dimensional Segmentation"/>
        <s v="164 HGV : 1334 HGV - 2024 2H Services Retainer"/>
        <s v="417 Franklin Templeton : 1222 Franklin Templeton - Vasu POC Team"/>
        <s v="729 Huntsworth Health Limited (Inizio) : 1458 GenAI 5 Use Cases"/>
        <s v="382 Hyatt : 1219 Hyatt - Segmentation Phase 2"/>
        <s v="418 Total Energies E&amp;P UK Limited : 1317 Data Science Resource (Alan Tominey)"/>
        <s v="169 LinkedIn Corporation : 1314 LinkedIn FY2025H1 Measurement Oyster (Paul/Licurgo) Renewal"/>
        <s v="170 CVS Health : 867 Retail Analytics DS and BI - 2024"/>
        <s v="173 Walmart : 1348 Walmart - Seller Risk Team 2024 July-Sept Extension"/>
        <s v="276 Under Armour : 1262 Under Armour - Analytics POD"/>
        <s v="499 Multi-Color Corporation (MCC) : 1247 CD&amp;R - MCC - Forecasting Retainer"/>
        <s v="166 University of Phoenix : 1259 UOP - Simulator Build"/>
        <s v="170 CVS Health : 1178 RX Supply Chain DS (Halil)"/>
        <s v="173 Walmart : 1229 Walmart - FY25 Marketing Toys Campaign Modelling"/>
        <s v="417 Franklin Templeton : 1312 Franklin Templeton - Tiger Teams Renewal (July - Sept)"/>
        <s v="170 CVS Health : 1245 Pega/FPAI Decisioning"/>
        <s v="492 The William Carter Company : 1183 Carter's - Pega phase 1 implementation cx strategy"/>
        <s v="434 Ineos FPS Ltd : 1450 Replacement of Commercial Auto ‘What If’ Model"/>
        <s v="402 ICC in Forth Point Represents Blend360 : 1379 Hyatt - Product Manager Need"/>
        <s v="402 ICC in Forth Point Represents Blend360 : 1019 Legrand - Cablofil Managed Service Level Agreement"/>
        <s v="440 ICC in Forth Point Represents FutureproofAI : 1020 British Telecom - Delivery Lead 2024"/>
        <s v="297 Atnahs Pharma UK Limited : 1319 Lakehouse MVP"/>
        <s v="490 FEDERACIÓ FARMACÈUTICA, S.C.C.L : 1343 Landing Zone Implementation Phase"/>
        <s v="481 Inizio Healthcare Limited : 1322 Product Owner"/>
        <s v="500 ExploreLearning : 1231 ExploreLearning - GA4 and Data Privacy Support"/>
        <s v="362 Universal Parks &amp; Resorts : 1038 GMAT Data Governance - Phase 2"/>
        <s v="362 Universal Parks &amp; Resorts : 810 Digital Analytics - FTE Support"/>
        <s v="362 Universal Parks &amp; Resorts : 1133 UDX - AdOps Support Renewal"/>
        <s v="362 Universal Parks &amp; Resorts : 801 XDM/Server Side Analytics"/>
        <s v="529 NUC University : 1398 NUC University - UX/UI Research Competitive Assessment"/>
        <s v="382 Hyatt : 1254 Hyatt - Martech Architecture Rebuild - Phase 1 (Design)"/>
        <s v="362 Universal Parks &amp; Resorts : 878 Analytics Implementation FTE Support"/>
        <s v="494 Newfold : 1207 Newfold Adobe Analytics support"/>
        <s v="2 AARP : 883 AARP DAG Campaign Support 2024"/>
        <s v="176 Amperity : 892 Amperity Premium Services Pod_R1"/>
        <s v="374 Dish : 1268 2: Dish - Integrated Data + Martech solution"/>
        <s v="245 Spire Orthopedic Partners : 1356 Spire - Complete Paycom Dashboard"/>
        <s v="174 Comcast Corporation : 895 Comcast: 2024 Loyalty and Rewards Pod"/>
        <s v="474 ICC in Blend Represents FPAI Inc (OA) : 1469 Newfold Adobe Analytics support"/>
        <s v="9 MasterCard"/>
        <s v="7 American Express"/>
        <s v="195 Leukemia &amp; Lymphoma Society"/>
        <s v="194 ASME"/>
        <s v="273 Ent Credit Union"/>
        <s v="10 AT&amp;T"/>
        <s v="8 Citi"/>
        <s v="269 Visa (BTS)"/>
        <s v="188 Blend360: DSX Internal"/>
        <s v="193 BAI Connect"/>
        <s v="170 CVS Health : 863 POD 8 Transition Support Team"/>
        <s v="170 CVS Health"/>
        <s v="227 Tech Mahindra Americas"/>
        <s v="182 GoodRx"/>
        <s v="173 Walmart"/>
        <s v="192 Hancock Whitney"/>
        <s v="364 Flatiron Health, Inc."/>
        <s v="2 AARP"/>
        <s v="386 ICC in Engagement Factory UK Represents Represents Blend360 : 654 AmEx - BTS"/>
        <s v="483 Discover"/>
        <s v="169 LinkedIn Corporation : 1313 LinkedIn LTS BI (Grace) FY2025 Renewal"/>
        <s v="169 LinkedIn Corporation : 672 LinkedIn FY2024 DataWatch Deployment (Jenee)"/>
        <s v="477 CompNova, LLC"/>
        <s v="728 Ocean Spray"/>
        <s v="203 Grifols"/>
        <s v="451 Cornerstone Building Brands : 1416 Cornerstone - B2B Data Supplementation"/>
        <s v="254 Analytic Marketing : 1188 Automated Appends 2024"/>
        <s v="454 Pragmatic Communications : 1267 Gusto DM FY 2025"/>
        <s v="262 Pragmatic - LinkedIn : 1355 LinkedIn (Pragmatic): LLS Direct Mail FY25"/>
        <s v="389 MillerKnoll : 1347 MillerKnoll - B2B Firmographic Data Append"/>
        <s v="161 DMW Direct : 1336 DMW - MediGold AEP Data"/>
        <s v="389 MillerKnoll : 1346 MillerKnoll - Consumer Data Append"/>
        <s v="169 LinkedIn Corporation : 1303 LinkedIn Targeting Renewal FY2025H1 (Paul)"/>
        <s v="169 LinkedIn Corporation : 1315 LinkedIn FY2025H1 Non-Profit BI (Leo) Renewal"/>
        <s v="169 LinkedIn Corporation : 1304 LinkedIn FY2025H1 BI Retainer (Laura) CO9 Renewal"/>
        <s v="276 Under Armour : 1374 ECI Concession Model Project"/>
        <s v="175 Chewy : 739 BI Support - Canada Launch - Phase 1"/>
        <s v="169 LinkedIn Corporation : 1305 LinkedIn FY2025H1 Datawatch Extension (Anu/Jenee)_R1 Renewal"/>
        <s v="161 DMW Direct : 857 DMW - 2024 Core Retainer"/>
        <s v="178 KSM : 1352 KSM - BI Support - 7/26/24 thru 3/26/25"/>
        <s v="349 Soremartec S.A. : 768 MUSST APAC-MEA Reporting Maintenance"/>
        <s v="440 ICC in Forth Point Represents FutureproofAI : 1137 British Telecom - IDC resource Anirudh"/>
        <s v="468 Blackstone Inc. : 989 Blackstone SOW #13"/>
        <s v="182 GoodRx : 1244 GoodRx - Incremental BI Support"/>
        <s v="459 Roku Inc. : 966 SOW#1 2024 - DE &amp; BI Team"/>
        <s v="170 CVS Health : 1293 CVS PWC --ThoughtSpot--Jonathan Nawrocki"/>
        <s v="419 Repsol Resources UK Limited : 1093 Core Digital Team 2024"/>
        <s v="393 SPARC : 1025 SPARC 2024 Renewal"/>
        <s v="276 Under Armour : 1167 EU Line List"/>
        <s v="11 Visa : 676 BI Managed services - 1 year engagement"/>
        <s v="11 Visa : 1264 VISA Consumer Payment - DE/BI project"/>
        <s v="401 Legrand Cablofil Inc : 951 Cablofil Managed Service Level Agreement"/>
        <s v="5 Fresh Direct : 849 FreshDirect - 2024 PowerBI Support"/>
        <s v="11 Visa : 1242 BI retainer - Global Installments and Embedded Finance"/>
        <s v="11 Visa : 1344 Visa - Minerva dashboard automation"/>
        <s v="349 Soremartec S.A. : 1007 Offshore Business Insights Support"/>
        <s v="2 AARP : 1269 AARP - Lead Gen and Digital Rep. July - Dec 2024"/>
        <s v="276 Under Armour : 1340 Centric Footwear"/>
        <s v="2 AARP : 1210 AARP - Digital First BI - 2024"/>
        <s v="11 Visa : 1263 VISA Commercial Services - DE/BI project"/>
        <s v="349 Soremartec S.A. : 770 P1 Africa-Levant Reports Ongoing"/>
        <s v="181 Stanley Black &amp; Decker : 1291 SBD - Q3 BI"/>
        <s v="276 Under Armour : 1216 Executive Insights and Rev Mgmt Dashboards"/>
        <s v="440 ICC in Forth Point Represents FutureproofAI : 1091 British Telecom - IDC resource Chaitanya"/>
        <s v="440 ICC in Forth Point Represents FutureproofAI : 1380 British Telecom - IDC resource Premanand"/>
        <s v="2 AARP : 891 DAG Web Dashboards - 2024"/>
        <s v="162 GlobalVetLink : 1036 GVL - 2024 Reporting Retainer"/>
        <s v="276 Under Armour : 1041 E2E Planning System Implementation - Data Analytics and DE"/>
        <s v="460 Globalization Partners Inc. : 1349 Globalization Partners SOW #41 - Data Engineering Team Renewal"/>
        <s v="468 Blackstone Inc. : 1256 Blackstone - SOW#26 BE Engineer Insurance Team (Scott S.)"/>
        <s v="468 Blackstone Inc. : 988 Blackstone SOW #12"/>
        <s v="466 Pixability Inc. : 1331 Pixability SOW 4"/>
        <s v="456 ICC in Montevideo represents Blend360 : 1166 Fedefarma: Landing Zone Assessment &amp; Recommendation Phase"/>
        <s v="465 Sincera Technologies LLC : 1146 Sincera SOW 4 - DE Team"/>
        <s v="460 Globalization Partners Inc. : 1367 Globalization Partners SOW #40 - Data Engineering Team Renewal"/>
        <s v="468 Blackstone Inc. : 1181 Blackstone - SOW#23 - DE Tech Lead (Rafael Team)"/>
        <s v="469 Stagwell Marketing Cloud LLC : 985 Stagwell SOW#1"/>
        <s v="468 Blackstone Inc. : 1189 Blackstone - SOW#15 - Developer Experience Team (.Net)"/>
        <s v="468 Blackstone Inc. : 1285 Blackstone - SOW#24 FS Engineer (Seb Team)"/>
        <s v="468 Blackstone Inc. : 1329 Blackstone - SOW#19 - Exec Office Team (.Net)"/>
        <s v="499 Multi-Color Corporation (MCC) : 1328 CD&amp;R - MCC - ERP Automation"/>
        <s v="460 Globalization Partners Inc. : 1366 Globalization Partners SOW #39 - Data Engineering Team  Renewal"/>
        <s v="468 Blackstone Inc. : 1255 Blackstone - Python Engineers (James Team)"/>
        <s v="468 Blackstone Inc. : 1141 Blackstone - SOW#16 - Exec Office Team (.Net)"/>
        <s v="482 Madhive : 1111 Madhive - SOW1"/>
        <s v="468 Blackstone Inc. : 1013 Blackstone SOW#14 - Data Engineering Team"/>
        <s v="469 Stagwell Marketing Cloud LLC : 1190 Stagwell - SOW#4 - Data Engineering Team"/>
        <s v="459 Roku Inc. : 968 Roku SOW 2 - Data Engineering Team"/>
        <s v="465 Sincera Technologies LLC : 980 Sincera SOW 3 - Data Engineering Team"/>
        <s v="468 Blackstone Inc. : 1370 Blackstone - SOW#17 - Data Engineering Team"/>
        <s v="460 Globalization Partners Inc. : 1029 GP SOW #34"/>
        <s v="466 Pixability Inc. : 983 Pixability SOW#3"/>
        <s v="469 Stagwell Marketing Cloud LLC : 987 Stagwell SOW#3"/>
        <s v="468 Blackstone Inc. : 1194 Blackstone - SOW#18 - Data Engineer with AWS (Puneet Team)"/>
        <s v="353 De Lage Landen International B.V : 1387 EPAS support"/>
        <s v="460 Globalization Partners Inc. : 1368 Globalization Partners SOW #42 - Data Engineering Team Renewal"/>
        <s v="468 Blackstone Inc. : 1284 Blackstone - SOW#25 - FS Engineer (Seb Team)"/>
        <s v="280 NBCU : 1333 NBCU - Prism (Wingspan) 2.0 Engineering Team Extension"/>
        <s v="402 ICC in Forth Point Represents Blend360 : 1378 Wyndham - Guest Analytics Retainer"/>
        <s v="489 IAC/InterActiveCorp : 1163 IAC - Data Strategy &amp; Performance Measurement - Snowflake Sourced"/>
        <s v="297 Atnahs Pharma UK Limited : 1257 Data Engineering Ongoing Support"/>
        <s v="170 CVS Health : 1204 Foundry Targeting - Alpesh FED"/>
        <s v="460 Globalization Partners Inc. : 1365 Globalization Partners SOW #38 - Data Engineering Team Renewal"/>
        <s v="353 De Lage Landen International B.V : 634 Insurance Engine Phase 2"/>
        <s v="440 ICC in Forth Point Represents FutureproofAI : 1151 British Telecom - Technical BA - Rhiannon"/>
        <s v="276 Under Armour : 1375 US Carrier"/>
        <s v="161 DMW Direct : 707 Atrio - Data &amp; Targeting"/>
        <s v="11 Visa : 1341 VISA India - 2 DE resource -4 months"/>
        <s v="418 Total Energies E&amp;P UK Limited : 1318 Data Engineering Resource (Alan Miller)"/>
        <s v="460 Globalization Partners Inc. : 1028 GP SOW #33"/>
        <s v="11 Visa : 679 Federated Data Mart - Product Management"/>
        <s v="170 CVS Health : 944 CMX Stop Gap -- Chad"/>
        <s v="11 Visa : 905 VCA - PMO work extension"/>
        <s v="506 Loveelectric : 1451 Chatbot POC Refinements"/>
        <s v="245 Spire Orthopedic Partners : 902 Spire 2024 retainer"/>
        <s v="170 CVS Health : 1203 Foundry--FED Harleen"/>
        <s v="382 Hyatt : 1294 Hyatt - Product Manager Need"/>
        <s v="333 Just Retirement Services Ltd : 920 Technical Support Services 24"/>
        <s v="299 Axa Investment Managers SA : 1384 Eloqua Support 2024"/>
        <s v="346 KYOCERA Document Solutions Europe B.V. : 799 Sales Toolkit Development &amp; Support"/>
        <s v="346 KYOCERA Document Solutions Europe B.V. : 435 KYO Pardot Support"/>
        <s v="329 Belmond Management Limited : 1003 Responsys Support 2024"/>
        <s v="379 Henkel AG &amp; Co. KGaA : 629 Henkel SmartWash Customer Engagement Consultancy"/>
        <s v="330 American Chemical Society : 1338 Eloqua Enablement Support H2 2024"/>
        <s v="340 CZ Verzekeringen : 910 Migration Webforms"/>
        <s v="386 ICC in Engagement Factory UK Represents Represents Blend360 : 1126 Amperity Premium Services Pod_R1"/>
        <s v="340 CZ Verzekeringen : 795 Dedicated Marketing Automation Support"/>
        <s v="310 SSE AIRTRICITY LTD : 1386 Template Design Phase 2"/>
        <s v="392 GNT Group B.V. : 1459 Manual Master UI"/>
        <s v="399 Mazars N.V. : 934 Eloqua Support en Integratie 2024"/>
        <s v="296 Arrow Electronics Inc and Subsidiaries : 401 Arrow USA Dedicated Resource"/>
        <s v="330 American Chemical Society : 1261 SEO Enablement and Reporting - June 24 / Nov 24"/>
        <s v="340 CZ Verzekeringen : 1156 Business Support 2024"/>
        <s v="286 Bonnier News AB : 405 Ongoing Support"/>
        <s v="333 Just Retirement Services Ltd : 1401 License - Litmus Plus (email testing software) 19-08-2024/18-08-2025"/>
        <s v="310 SSE AIRTRICITY LTD : 919 Dynamo SMS"/>
        <s v="334 Nana Wall Systems, Inc : 409 Eloqua Enablement"/>
        <s v="287 LOfavörFagforb : 1337 SMS Connectors Setup"/>
        <s v="287 LOfavörFagforb : 407 Ongoing technical Support services"/>
        <s v="310 SSE AIRTRICITY LTD : 1150 Dedicated Campaign Support"/>
        <s v="285 Norges Automobil-Forbund : 602 Eloqua Support (monthly retainer)"/>
        <s v="310 SSE AIRTRICITY LTD : 785 License - Dynamo Subscriptions Support (01-09-2023 / 31-08-2024)"/>
        <s v="310 SSE AIRTRICITY LTD : 544 Business Energy Data Integration - Addendum"/>
        <s v="387 Platform Talent voor Technologie : 830 Training &amp; support"/>
        <s v="493 Louwman Group Services BV : 1200 Louwman/ID&amp;D/programma CDP/CEC (240)"/>
        <s v="475 Circana (UK) Ltd : 1056 Mondelez MMM Project Management"/>
        <s v="392 GNT Group B.V. : 1226 Program Phase 3"/>
        <s v="299 Axa Investment Managers SA : 1403 Eloqua Content Blocks 2024"/>
        <s v="330 American Chemical Society : 941 License - Dynamo Contract Renewal - ACS Society Division (Feb 2024 / Jan 2025)"/>
        <s v="495 Link Mobility Group AS : 1208 License - SMS App Cloud Connector Europe &amp; Mexico"/>
        <s v="498 Motorola Solutions, Inc. : 1275 License - Dynamo Subscription (May 2024 / Apr 2025)"/>
        <s v="285 Norges Automobil-Forbund : 587 License - Dynamo Eloqua Service"/>
        <s v="502 Pearson : 1235 License - Eloqua Voucher Manager App 2024"/>
        <s v="287 LOfavörFagforb : 882 License - SMS Connectors Yearly Licenses (21/Oct/2023 – 20/Oct/2024)"/>
        <s v="333 Just Retirement Services Ltd : 838 License - Dynamo subscription 13-12-2023/12-12-2024"/>
        <s v="286 Bonnier News AB : 1006 License - Dynamo base license (Nov 2023 / Oct 2024)"/>
        <s v="330 American Chemical Society : 1385 License - Dynamo - ACS PUBS Division (Aug 2024 / July 2025)"/>
        <s v="346 KYOCERA Document Solutions Europe B.V. : 1152 License - STK hosting (April 2024/March 2025)"/>
        <s v="296 Arrow Electronics Inc and Subsidiaries : 872 License - Voucher Manager 01-09-2023 / 31-08-2024"/>
        <s v="310 SSE AIRTRICITY LTD : 1170 License - Litmus (01-04-2024 / 31-03-2025)"/>
        <s v="310 SSE AIRTRICITY LTD : 1034 License - Dynamo Subscriptions (01-09-2023 / 31-08-2024)"/>
        <s v="414 Quadient : 804 License - Cloud App SMS Connector"/>
        <s v="340 CZ Verzekeringen : 1174 License - Azure Hosting 2024"/>
        <s v="368 HubSpot Ireland Ltd : 564 Commission on closed client deals"/>
        <s v="308 Shentel : 1236 License - Eloqua SMS Cloud App 2024"/>
        <s v="286 Bonnier News AB : 1154 License - EF Link Mobility SMS App + SMS feeder (2024-02 / 2024-10)"/>
        <s v="345 INSEAD : 1067 Eloqua Dynamo Framework"/>
        <s v="286 Bonnier News AB : 930 License - Oracle Eloqua Marketing - Enterprise Cloud Service 2023/2024"/>
        <s v="498 Motorola Solutions, Inc. : 1299 License - SMS App Cloud Connector (Jun 2024 / May 2025)"/>
        <s v="412 MasterCard : 942 MMM Build and Transition"/>
        <m/>
        <s v="380 PSV N.V. : 633 Data Engineer &amp; Support" u="1"/>
        <s v="377 Perfetti van Melle : 1101 Price Elasticity Model - Phase  1.3 – Model &amp; Dashboard Maintenance" u="1"/>
        <s v="161 DMW Direct : 1218 DMW - MediGold Analytics and AEP Modeling" u="1"/>
        <s v="221 BullFrog AI : 83 Staff Augmentation" u="1"/>
        <s v="173 Walmart : 1348 Walmart - Seller Risk Team 2024 July-Jan Extension" u="1"/>
        <s v="443 Clayton, Dubilier &amp; Rice : 1321 Project Opal – Global Pricing data" u="1"/>
        <s v="504 Egen Solutions LLC : 1238 Ahold / Egen Retail Media Network Strategy &amp; Design" u="1"/>
        <s v="164 HGV : 900 HGV - 2024 1H Services Retainer" u="1"/>
        <s v="476 Clayton, Dubilier &amp; Rice LLC : 1357 Project Opal – Global Pricing data" u="1"/>
        <s v="451 Cornerstone Building Brands : 1047 Cornerstone Building - Forecasting Tool Build" u="1"/>
        <s v="481 Inizio Healthcare Limited : 1271 GenAI use cases risk/reward" u="1"/>
        <s v="5 Fresh Direct : 1311 Fresh Direct - August Campaign Execution" u="1"/>
        <s v="481 Inizio Healthcare Limited : 1273 Discovery for GenAI use cases" u="1"/>
        <s v="521 EE Ltd" u="1"/>
        <s v="527 Pegasystems Inc" u="1"/>
        <s v="522 Optima" u="1"/>
        <s v="515 Newfold Digital" u="1"/>
        <s v="513 Innova Solutions" u="1"/>
        <s v="516 ProCom Consulting, Inc." u="1"/>
        <s v="514 Lifetime Fitness" u="1"/>
        <s v="481 Inizio Healthcare Limited : 1322 Product Owner Role for GenAI Roadmap Requirements and Design Phase" u="1"/>
        <s v="428 Intent HQ : 1270 Syclla Decommissioning" u="1"/>
        <s v="363 Capital One : 936 Capital One - Measurement Advisory" u="1"/>
        <s v="453 Discover Financial Services" u="1"/>
        <s v="507 Solar Landscape : 1258 Solar Landscape - Direct Mail List Sourcing and Data Processing" u="1"/>
        <s v="161 DMW Direct : 1369 BCBSRI - Incremental Epsilon Records" u="1"/>
        <s v="178 KSM : 149 CoE - Reporting &amp; Insights" u="1"/>
        <s v="362 Universal Parks &amp; Resorts : 1049 BI Implementation / Data Layer Build" u="1"/>
        <s v="499 Multi-Color Corporation (MCC) : 1221 CD&amp;R - MCC - MDM Discovery &amp; Data Strategy Audit" u="1"/>
        <s v="443 Clayton, Dubilier &amp; Rice : 1094 Inizio Data Pack Automation" u="1"/>
        <s v="11 Visa : 1079 Visa - Cross Border Dashboard work - BI &amp; DE" u="1"/>
        <s v="3 Marriott : 1119 Marriott - CEC Analytics PowerBI Transformation - Delivery &amp; Training" u="1"/>
        <s v="169 LinkedIn Corporation : 671 LinkedIn FY2024 BI Retainer (Laura)" u="1"/>
        <s v="460 Globalization Partners Inc. : 1116 GP SOW #37 - Data Engineering Team" u="1"/>
        <s v="460 Globalization Partners Inc. : 1031 GP SOW #36" u="1"/>
        <s v="460 Globalization Partners Inc. : 1030 GP SOW #35" u="1"/>
        <s v="462 Indigo Ag Inc. : 975 Indigo SOW #8" u="1"/>
        <s v="428 Intent HQ : 1373 Scylla Time &amp; Materials Extension" u="1"/>
        <s v="450 Know Your Cross : 1077 Monthly retainer - 6 months engagement" u="1"/>
        <s v="299 Axa Investment Managers SA : 699 Eloqua Support - Integration and testing Q2" u="1"/>
        <s v="330 American Chemical Society : 1198 Dynamo Qualtrics Authors Integration" u="1"/>
        <s v="493 Louwman ID&amp;D B.V. : 1200 Louwman/ID&amp;D/programma CDP/CEC (240)" u="1"/>
        <s v="292 LINK Mobility AB : 1205 License - SMS App Cloud Connector Mexico" u="1"/>
        <s v="330 American Chemical Society : 781 License - Dynamo - ACS PUBS Division (Aug 2023  / July 2024)" u="1"/>
      </sharedItems>
    </cacheField>
    <cacheField name="Entity (Line): Internal ID" numFmtId="0">
      <sharedItems containsBlank="1"/>
    </cacheField>
    <cacheField name="Entity (Line): HubSpot Deal ID" numFmtId="0">
      <sharedItems containsBlank="1"/>
    </cacheField>
    <cacheField name="ICC Projects" numFmtId="0">
      <sharedItems containsBlank="1"/>
    </cacheField>
    <cacheField name="Name" numFmtId="0">
      <sharedItems containsNonDate="0" containsString="0" containsBlank="1"/>
    </cacheField>
    <cacheField name="Description" numFmtId="0">
      <sharedItems containsBlank="1" longText="1"/>
    </cacheField>
    <cacheField name="Amount" numFmtId="0">
      <sharedItems containsString="0" containsBlank="1" containsNumber="1" minValue="-477734.04" maxValue="516507.57075285719"/>
    </cacheField>
    <cacheField name="Department Revised" numFmtId="0">
      <sharedItems containsBlank="1" count="14">
        <s v="FPAI -General"/>
        <s v="ForthPoint"/>
        <s v="Data Science"/>
        <s v="Insourcing Services"/>
        <s v="Data Engineering"/>
        <s v="Business Intelligence"/>
        <s v="AI Consulting"/>
        <s v="Solutions"/>
        <s v="CX"/>
        <s v="Intercompany"/>
        <s v="Data"/>
        <s v="Client Management"/>
        <m/>
        <s v="Data Science &amp; Insights" u="1"/>
      </sharedItems>
    </cacheField>
    <cacheField name="Client" numFmtId="0">
      <sharedItems containsBlank="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 Ellis" refreshedDate="45553.407209143516" createdVersion="8" refreshedVersion="8" minRefreshableVersion="3" recordCount="3325" xr:uid="{671F7D08-CC4B-4ABB-AF12-E82ABDDBD478}">
  <cacheSource type="worksheet">
    <worksheetSource ref="B1:S50000" sheet="Modified"/>
  </cacheSource>
  <cacheFields count="18">
    <cacheField name="Type" numFmtId="0">
      <sharedItems containsBlank="1"/>
    </cacheField>
    <cacheField name="Subsidiary: Name" numFmtId="0">
      <sharedItems containsBlank="1" count="16">
        <s v="futureproofAI India Private Limited"/>
        <s v="Forthpoint"/>
        <s v="Montevideo Labs"/>
        <s v="xElimination Blend360"/>
        <s v="Engagement Factory UK"/>
        <s v="futureproofAI, Inc"/>
        <s v="xElimination futureproofAI Holdings, Inc."/>
        <s v="futureproofAI LTD"/>
        <s v="xElimination Blend International"/>
        <s v="Blend360, LLC"/>
        <s v="Blend360 International Holdings, LLC"/>
        <s v="Blend360 India Limited"/>
        <s v="Blend360 Canada"/>
        <s v="Engagement Factory BV Netherlands"/>
        <s v="Engagement Factory AB"/>
        <m/>
      </sharedItems>
    </cacheField>
    <cacheField name="Department: Name" numFmtId="0">
      <sharedItems containsBlank="1"/>
    </cacheField>
    <cacheField name="Account (Line): Name" numFmtId="0">
      <sharedItems containsBlank="1"/>
    </cacheField>
    <cacheField name="Date" numFmtId="0">
      <sharedItems containsNonDate="0" containsDate="1" containsString="0" containsBlank="1" minDate="2024-08-01T00:00:00" maxDate="2024-09-01T00:00:00"/>
    </cacheField>
    <cacheField name="Accounting Period: Start Date" numFmtId="0">
      <sharedItems containsNonDate="0" containsDate="1" containsString="0" containsBlank="1" minDate="2024-07-01T00:00:00" maxDate="2024-08-02T00:00:00" count="3">
        <d v="2024-08-01T00:00:00"/>
        <m/>
        <d v="2024-07-01T00:00:00" u="1"/>
      </sharedItems>
    </cacheField>
    <cacheField name="Document Number" numFmtId="0">
      <sharedItems containsBlank="1"/>
    </cacheField>
    <cacheField name="Transaction ID" numFmtId="0">
      <sharedItems containsBlank="1"/>
    </cacheField>
    <cacheField name="Entity (Line)" numFmtId="0">
      <sharedItems containsBlank="1"/>
    </cacheField>
    <cacheField name="Entity (Line): Internal ID" numFmtId="0">
      <sharedItems containsBlank="1"/>
    </cacheField>
    <cacheField name="Entity (Line): HubSpot Deal ID" numFmtId="0">
      <sharedItems containsBlank="1"/>
    </cacheField>
    <cacheField name="ICC Projects" numFmtId="0">
      <sharedItems containsBlank="1"/>
    </cacheField>
    <cacheField name="Name" numFmtId="0">
      <sharedItems containsNonDate="0" containsString="0" containsBlank="1"/>
    </cacheField>
    <cacheField name="Description" numFmtId="0">
      <sharedItems containsBlank="1" longText="1"/>
    </cacheField>
    <cacheField name="Amount" numFmtId="0">
      <sharedItems containsString="0" containsBlank="1" containsNumber="1" minValue="-477734.04" maxValue="516507.57075285719"/>
    </cacheField>
    <cacheField name="Department Revised" numFmtId="0">
      <sharedItems containsBlank="1" count="13">
        <s v="FPAI -General"/>
        <s v="ForthPoint"/>
        <s v="Data Science"/>
        <s v="Insourcing Services"/>
        <s v="Data Engineering"/>
        <s v="Business Intelligence"/>
        <s v="AI Consulting"/>
        <s v="Solutions"/>
        <s v="CX"/>
        <s v="Intercompany"/>
        <s v="Data"/>
        <s v="Client Management"/>
        <m/>
      </sharedItems>
    </cacheField>
    <cacheField name="Client" numFmtId="0">
      <sharedItems containsBlank="1" containsMixedTypes="1" containsNumber="1" containsInteger="1" minValue="0" maxValue="0" count="110">
        <e v="#N/A"/>
        <s v="Franklin Templeton"/>
        <s v="Walmart"/>
        <s v="CVS Health"/>
        <s v="ZZ_Elim"/>
        <s v="The Blackstone Group"/>
        <s v="Wyndham Hotels and Resorts, LLC"/>
        <s v="NBCU"/>
        <s v="LinkedIn"/>
        <s v="American Express Company"/>
        <s v="Carter's"/>
        <s v="Legrand Cablofil Inc"/>
        <s v="British Telecom"/>
        <s v="Dish"/>
        <s v="Know Your Cross"/>
        <s v="Under Armour"/>
        <s v="Fedefarma"/>
        <s v="Comcast Corporation"/>
        <s v="Hyatt"/>
        <s v="Verizon"/>
        <s v="Soremartec S.A."/>
        <s v="GoodRx"/>
        <s v="UDX"/>
        <s v="Visa"/>
        <s v="Amperity"/>
        <s v="Newfold"/>
        <s v="ALDI Business Services B.V."/>
        <s v="H. Lundbeck A/S"/>
        <s v="lily.ai"/>
        <s v="MasterCard"/>
        <s v="HGV"/>
        <s v="Clayton, Dubilier &amp; Rice"/>
        <s v="AARP"/>
        <s v="Wind Creek Casino"/>
        <s v="Marriott"/>
        <s v="DMW Direct"/>
        <s v="Total Energies E&amp;P UK Limited"/>
        <s v="Maurices"/>
        <s v="Inizio Healthcare Limited"/>
        <s v="University of Phoenix"/>
        <s v="EE LTD"/>
        <s v="Lifetime Fitness"/>
        <s v="Optima"/>
        <s v="Procom Consulting, Inc."/>
        <s v="Innova Solutions"/>
        <s v="Ineos FPS Ltd"/>
        <s v="Atnahs Pharma UK Limited"/>
        <s v="ExploreLearning"/>
        <s v="NUC University"/>
        <s v="Spire Orthopedic Partners"/>
        <s v="Leukemia &amp; Lymphoma Society"/>
        <s v="ASME"/>
        <s v="Ent Credit Union"/>
        <s v="ATT"/>
        <s v="citigroup"/>
        <s v="Teladoc"/>
        <s v="Blend360: DSX Internal"/>
        <s v="Laird Superfood"/>
        <s v="BAI Connect"/>
        <s v="Hancock Whitney"/>
        <s v="Flatiron Health"/>
        <s v="Discover"/>
        <s v="OceanSpray"/>
        <s v="Grifols"/>
        <s v="Analytic Marketing"/>
        <s v="Pragmatic Communications"/>
        <s v="MillerKnoll"/>
        <s v="Chewy"/>
        <s v="KSM"/>
        <s v="Roku"/>
        <s v="Repsol Resources UK Limited"/>
        <s v="SPARC"/>
        <s v="Fresh Direct"/>
        <s v="Stanley Black &amp; Decker"/>
        <s v="GlobalVetLink"/>
        <s v="Globalization Partners"/>
        <s v="Pixability"/>
        <s v="Sincera"/>
        <s v="Stagwellglobal"/>
        <s v="Madhive"/>
        <s v="De Lage Landen International B.V"/>
        <s v="IAC/InterActiveCorp"/>
        <s v="Loveelectric"/>
        <s v="Just Retirement Services Ltd"/>
        <s v="Axa Investment Managers SA"/>
        <s v="KYOCERA Document Solutions Europe B.V."/>
        <s v="Belmond Management Limited"/>
        <s v="Henkel AG &amp; Co. KGaA"/>
        <s v="American Chemical Society"/>
        <s v="CZ Verzekeringen"/>
        <s v="SSE AIRTRICITY LTD"/>
        <s v="GNT Group B.V."/>
        <s v="Mazars N.V."/>
        <s v="Arrow Electronics Inc and Subsidiaries"/>
        <s v="Bonnier News AB"/>
        <s v="Nana Wall Systems, Inc"/>
        <s v="LOfavörFagforb"/>
        <s v="Norges Automobil-Forbund"/>
        <s v="Platform Talent voor Technologie"/>
        <s v="Louwman Group Services BV"/>
        <s v="Circana (UK) Ltd"/>
        <s v="Link Mobility Group AS"/>
        <s v="Motorola Solutions, Inc."/>
        <s v="Pearson"/>
        <s v="Quadient"/>
        <s v="HubSpot Ireland Ltd"/>
        <s v="Shentel"/>
        <s v="INSEAD"/>
        <m/>
        <n v="0" u="1"/>
      </sharedItems>
    </cacheField>
    <cacheField name="Reporting Entity" numFmtId="0">
      <sharedItems containsBlank="1" count="3">
        <s v="FPAI"/>
        <s v="Blend Controlled"/>
        <m/>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 Ellis" refreshedDate="45553.453041435183" createdVersion="8" refreshedVersion="8" minRefreshableVersion="3" recordCount="3325" xr:uid="{15C1096A-75D4-4D34-B47E-2E0630DB659C}">
  <cacheSource type="worksheet">
    <worksheetSource ref="B1:U50000" sheet="Modified"/>
  </cacheSource>
  <cacheFields count="20">
    <cacheField name="Type" numFmtId="0">
      <sharedItems containsBlank="1"/>
    </cacheField>
    <cacheField name="Subsidiary: Name" numFmtId="0">
      <sharedItems containsBlank="1" count="16">
        <s v="futureproofAI India Private Limited"/>
        <s v="Forthpoint"/>
        <s v="Montevideo Labs"/>
        <s v="xElimination Blend360"/>
        <s v="Engagement Factory UK"/>
        <s v="futureproofAI, Inc"/>
        <s v="xElimination futureproofAI Holdings, Inc."/>
        <s v="futureproofAI LTD"/>
        <s v="xElimination Blend International"/>
        <s v="Blend360, LLC"/>
        <s v="Blend360 International Holdings, LLC"/>
        <s v="Blend360 India Limited"/>
        <s v="Blend360 Canada"/>
        <s v="Engagement Factory BV Netherlands"/>
        <s v="Engagement Factory AB"/>
        <m/>
      </sharedItems>
    </cacheField>
    <cacheField name="Department: Name" numFmtId="0">
      <sharedItems containsBlank="1"/>
    </cacheField>
    <cacheField name="Account (Line): Name" numFmtId="0">
      <sharedItems containsBlank="1"/>
    </cacheField>
    <cacheField name="Date" numFmtId="0">
      <sharedItems containsNonDate="0" containsDate="1" containsString="0" containsBlank="1" minDate="2024-08-01T00:00:00" maxDate="2024-09-01T00:00:00"/>
    </cacheField>
    <cacheField name="Accounting Period: Start Date" numFmtId="0">
      <sharedItems containsNonDate="0" containsDate="1" containsString="0" containsBlank="1" minDate="2024-07-01T00:00:00" maxDate="2024-08-02T00:00:00" count="3">
        <d v="2024-08-01T00:00:00"/>
        <m/>
        <d v="2024-07-01T00:00:00" u="1"/>
      </sharedItems>
    </cacheField>
    <cacheField name="Document Number" numFmtId="0">
      <sharedItems containsBlank="1"/>
    </cacheField>
    <cacheField name="Transaction ID" numFmtId="0">
      <sharedItems containsBlank="1"/>
    </cacheField>
    <cacheField name="Entity (Line)" numFmtId="0">
      <sharedItems containsBlank="1" count="288">
        <s v="- No Entity -"/>
        <s v="474 ICC in Blend Represents FPAI Inc (OA) : 1225 Verizon: Turing- Personalization Phase 2 Capacity Service"/>
        <s v="294 ALDI Business Services B.V. : 1149 MMM Rebuild &amp; Monthly Rescoring 2024"/>
        <s v="402 ICC in Forth Point Represents Blend360 : 1377 Walmart - FY25 Marketing Advanced Analytics Retainer"/>
        <s v="411 H. Lundbeck A/S : 825 Lundbeck - 2024 Retainer"/>
        <s v="463 OneLook Inc. D/B/A Lily AI : 977 Lily AI SOW#5"/>
        <s v="461 Session M Inc. : 974 Mastercard SOW #6"/>
        <s v="463 OneLook Inc. D/B/A Lily AI : 1016 Lily AI SOW#7"/>
        <s v="164 HGV : 1139 HGV - Data Management Support"/>
        <s v="451 Cornerstone Building Brands : 1212 Cornerstone Shelter Scheduling Implementation"/>
        <s v="402 ICC in Forth Point Represents Blend360 : 1364 Franklin Templeton - Vasu POC Team"/>
        <s v="417 Franklin Templeton : 1145 Franklin Templeton - DS Team"/>
        <s v="170 CVS Health : 1228 CVS-Soma King--Sr. Data Science"/>
        <s v="280 NBCU : 880 AWB 2.0 Pod 1H 2024 Extension"/>
        <s v="173 Walmart : 939 Walmart - FY25 Marketing Advanced Analytics Retainer"/>
        <s v="170 CVS Health : 1350 Personalization Future State--Francis"/>
        <s v="2 AARP : 840 Journey Analytics - 2024"/>
        <s v="510 Wind Creek Casino : 1297 Customer Analytics"/>
        <s v="11 Visa : 1246 NextGen Solutions"/>
        <s v="182 GoodRx : 1142 GoodRx - April to October Renewal"/>
        <s v="170 CVS Health : 1296 PV Insights Portal PM"/>
        <s v="382 Hyatt : 1060 Hyatt - TLP Bridge Deal"/>
        <s v="170 CVS Health : 1040 MGE/PMH/GPT 2024 Team"/>
        <s v="3 Marriott : 641 Digital Analytics Reporting"/>
        <s v="169 LinkedIn Corporation : 1302 LinkedIn Measurement Experimentation Support (Zaid) FY2025H1"/>
        <s v="2 AARP : 839 ASI - Business Analyst/BI Support 2024 - 2025"/>
        <s v="161 DMW Direct : 1283 DMW - Atrio AEP Model 2025"/>
        <s v="417 Franklin Templeton : 1045 Franklin Templeton - Portfolio Optimization - DS Need - Feb - Nov"/>
        <s v="411 H. Lundbeck A/S : 1290 Lundbeck - Psych Franchise Analytics Support"/>
        <s v="218 The Blackstone Group : 1320 Blackstone - DS Retainer 2024 H2 Renewal"/>
        <s v="418 Total Energies E&amp;P UK Limited : 1009 Data Science Retainer (Daniel Seal)"/>
        <s v="473 Wyndham Hotels and Resorts : 1051 Wyndham - Guest Analytics Retainer"/>
        <s v="382 Hyatt : 1202 Hyatt - GenAI Implementation"/>
        <s v="173 Walmart : 1196 Walmart - FY25 LTA Projection Automation Team"/>
        <s v="226 Maurices : 254 Multi-Dimensional Segmentation"/>
        <s v="164 HGV : 1334 HGV - 2024 2H Services Retainer"/>
        <s v="417 Franklin Templeton : 1222 Franklin Templeton - Vasu POC Team"/>
        <s v="729 Huntsworth Health Limited (Inizio) : 1458 GenAI 5 Use Cases"/>
        <s v="382 Hyatt : 1219 Hyatt - Segmentation Phase 2"/>
        <s v="418 Total Energies E&amp;P UK Limited : 1317 Data Science Resource (Alan Tominey)"/>
        <s v="169 LinkedIn Corporation : 1314 LinkedIn FY2025H1 Measurement Oyster (Paul/Licurgo) Renewal"/>
        <s v="170 CVS Health : 867 Retail Analytics DS and BI - 2024"/>
        <s v="173 Walmart : 1348 Walmart - Seller Risk Team 2024 July-Sept Extension"/>
        <s v="276 Under Armour : 1262 Under Armour - Analytics POD"/>
        <s v="499 Multi-Color Corporation (MCC) : 1247 CD&amp;R - MCC - Forecasting Retainer"/>
        <s v="166 University of Phoenix : 1259 UOP - Simulator Build"/>
        <s v="170 CVS Health : 1178 RX Supply Chain DS (Halil)"/>
        <s v="173 Walmart : 1229 Walmart - FY25 Marketing Toys Campaign Modelling"/>
        <s v="417 Franklin Templeton : 1312 Franklin Templeton - Tiger Teams Renewal (July - Sept)"/>
        <s v="170 CVS Health : 1245 Pega/FPAI Decisioning"/>
        <s v="492 The William Carter Company : 1183 Carter's - Pega phase 1 implementation cx strategy"/>
        <s v="434 Ineos FPS Ltd : 1450 Replacement of Commercial Auto ‘What If’ Model"/>
        <s v="402 ICC in Forth Point Represents Blend360 : 1379 Hyatt - Product Manager Need"/>
        <s v="402 ICC in Forth Point Represents Blend360 : 1019 Legrand - Cablofil Managed Service Level Agreement"/>
        <s v="440 ICC in Forth Point Represents FutureproofAI : 1020 British Telecom - Delivery Lead 2024"/>
        <s v="297 Atnahs Pharma UK Limited : 1319 Lakehouse MVP"/>
        <s v="490 FEDERACIÓ FARMACÈUTICA, S.C.C.L : 1343 Landing Zone Implementation Phase"/>
        <s v="481 Inizio Healthcare Limited : 1322 Product Owner"/>
        <s v="500 ExploreLearning : 1231 ExploreLearning - GA4 and Data Privacy Support"/>
        <s v="362 Universal Parks &amp; Resorts : 1038 GMAT Data Governance - Phase 2"/>
        <s v="362 Universal Parks &amp; Resorts : 810 Digital Analytics - FTE Support"/>
        <s v="362 Universal Parks &amp; Resorts : 1133 UDX - AdOps Support Renewal"/>
        <s v="362 Universal Parks &amp; Resorts : 801 XDM/Server Side Analytics"/>
        <s v="529 NUC University : 1398 NUC University - UX/UI Research Competitive Assessment"/>
        <s v="382 Hyatt : 1254 Hyatt - Martech Architecture Rebuild - Phase 1 (Design)"/>
        <s v="362 Universal Parks &amp; Resorts : 878 Analytics Implementation FTE Support"/>
        <s v="494 Newfold : 1207 Newfold Adobe Analytics support"/>
        <s v="2 AARP : 883 AARP DAG Campaign Support 2024"/>
        <s v="176 Amperity : 892 Amperity Premium Services Pod_R1"/>
        <s v="374 Dish : 1268 2: Dish - Integrated Data + Martech solution"/>
        <s v="245 Spire Orthopedic Partners : 1356 Spire - Complete Paycom Dashboard"/>
        <s v="174 Comcast Corporation : 895 Comcast: 2024 Loyalty and Rewards Pod"/>
        <s v="474 ICC in Blend Represents FPAI Inc (OA) : 1469 Newfold Adobe Analytics support"/>
        <s v="9 MasterCard"/>
        <s v="7 American Express"/>
        <s v="195 Leukemia &amp; Lymphoma Society"/>
        <s v="194 ASME"/>
        <s v="273 Ent Credit Union"/>
        <s v="10 AT&amp;T"/>
        <s v="8 Citi"/>
        <s v="269 Visa (BTS)"/>
        <s v="188 Blend360: DSX Internal"/>
        <s v="193 BAI Connect"/>
        <s v="170 CVS Health : 863 POD 8 Transition Support Team"/>
        <s v="170 CVS Health"/>
        <s v="227 Tech Mahindra Americas"/>
        <s v="182 GoodRx"/>
        <s v="173 Walmart"/>
        <s v="192 Hancock Whitney"/>
        <s v="364 Flatiron Health, Inc."/>
        <s v="2 AARP"/>
        <s v="386 ICC in Engagement Factory UK Represents Represents Blend360 : 654 AmEx - BTS"/>
        <s v="483 Discover"/>
        <s v="169 LinkedIn Corporation : 1313 LinkedIn LTS BI (Grace) FY2025 Renewal"/>
        <s v="169 LinkedIn Corporation : 672 LinkedIn FY2024 DataWatch Deployment (Jenee)"/>
        <s v="477 CompNova, LLC"/>
        <s v="728 Ocean Spray"/>
        <s v="203 Grifols"/>
        <s v="451 Cornerstone Building Brands : 1416 Cornerstone - B2B Data Supplementation"/>
        <s v="254 Analytic Marketing : 1188 Automated Appends 2024"/>
        <s v="454 Pragmatic Communications : 1267 Gusto DM FY 2025"/>
        <s v="262 Pragmatic - LinkedIn : 1355 LinkedIn (Pragmatic): LLS Direct Mail FY25"/>
        <s v="389 MillerKnoll : 1347 MillerKnoll - B2B Firmographic Data Append"/>
        <s v="161 DMW Direct : 1336 DMW - MediGold AEP Data"/>
        <s v="389 MillerKnoll : 1346 MillerKnoll - Consumer Data Append"/>
        <s v="169 LinkedIn Corporation : 1303 LinkedIn Targeting Renewal FY2025H1 (Paul)"/>
        <s v="169 LinkedIn Corporation : 1315 LinkedIn FY2025H1 Non-Profit BI (Leo) Renewal"/>
        <s v="169 LinkedIn Corporation : 1304 LinkedIn FY2025H1 BI Retainer (Laura) CO9 Renewal"/>
        <s v="276 Under Armour : 1374 ECI Concession Model Project"/>
        <s v="175 Chewy : 739 BI Support - Canada Launch - Phase 1"/>
        <s v="169 LinkedIn Corporation : 1305 LinkedIn FY2025H1 Datawatch Extension (Anu/Jenee)_R1 Renewal"/>
        <s v="161 DMW Direct : 857 DMW - 2024 Core Retainer"/>
        <s v="178 KSM : 1352 KSM - BI Support - 7/26/24 thru 3/26/25"/>
        <s v="349 Soremartec S.A. : 768 MUSST APAC-MEA Reporting Maintenance"/>
        <s v="440 ICC in Forth Point Represents FutureproofAI : 1137 British Telecom - IDC resource Anirudh"/>
        <s v="468 Blackstone Inc. : 989 Blackstone SOW #13"/>
        <s v="182 GoodRx : 1244 GoodRx - Incremental BI Support"/>
        <s v="459 Roku Inc. : 966 SOW#1 2024 - DE &amp; BI Team"/>
        <s v="170 CVS Health : 1293 CVS PWC --ThoughtSpot--Jonathan Nawrocki"/>
        <s v="419 Repsol Resources UK Limited : 1093 Core Digital Team 2024"/>
        <s v="393 SPARC : 1025 SPARC 2024 Renewal"/>
        <s v="276 Under Armour : 1167 EU Line List"/>
        <s v="11 Visa : 676 BI Managed services - 1 year engagement"/>
        <s v="11 Visa : 1264 VISA Consumer Payment - DE/BI project"/>
        <s v="401 Legrand Cablofil Inc : 951 Cablofil Managed Service Level Agreement"/>
        <s v="5 Fresh Direct : 849 FreshDirect - 2024 PowerBI Support"/>
        <s v="11 Visa : 1242 BI retainer - Global Installments and Embedded Finance"/>
        <s v="11 Visa : 1344 Visa - Minerva dashboard automation"/>
        <s v="349 Soremartec S.A. : 1007 Offshore Business Insights Support"/>
        <s v="2 AARP : 1269 AARP - Lead Gen and Digital Rep. July - Dec 2024"/>
        <s v="276 Under Armour : 1340 Centric Footwear"/>
        <s v="2 AARP : 1210 AARP - Digital First BI - 2024"/>
        <s v="11 Visa : 1263 VISA Commercial Services - DE/BI project"/>
        <s v="349 Soremartec S.A. : 770 P1 Africa-Levant Reports Ongoing"/>
        <s v="181 Stanley Black &amp; Decker : 1291 SBD - Q3 BI"/>
        <s v="276 Under Armour : 1216 Executive Insights and Rev Mgmt Dashboards"/>
        <s v="440 ICC in Forth Point Represents FutureproofAI : 1091 British Telecom - IDC resource Chaitanya"/>
        <s v="440 ICC in Forth Point Represents FutureproofAI : 1380 British Telecom - IDC resource Premanand"/>
        <s v="2 AARP : 891 DAG Web Dashboards - 2024"/>
        <s v="162 GlobalVetLink : 1036 GVL - 2024 Reporting Retainer"/>
        <s v="276 Under Armour : 1041 E2E Planning System Implementation - Data Analytics and DE"/>
        <s v="460 Globalization Partners Inc. : 1349 Globalization Partners SOW #41 - Data Engineering Team Renewal"/>
        <s v="468 Blackstone Inc. : 1256 Blackstone - SOW#26 BE Engineer Insurance Team (Scott S.)"/>
        <s v="468 Blackstone Inc. : 988 Blackstone SOW #12"/>
        <s v="466 Pixability Inc. : 1331 Pixability SOW 4"/>
        <s v="456 ICC in Montevideo represents Blend360 : 1166 Fedefarma: Landing Zone Assessment &amp; Recommendation Phase"/>
        <s v="465 Sincera Technologies LLC : 1146 Sincera SOW 4 - DE Team"/>
        <s v="460 Globalization Partners Inc. : 1367 Globalization Partners SOW #40 - Data Engineering Team Renewal"/>
        <s v="468 Blackstone Inc. : 1181 Blackstone - SOW#23 - DE Tech Lead (Rafael Team)"/>
        <s v="469 Stagwell Marketing Cloud LLC : 985 Stagwell SOW#1"/>
        <s v="468 Blackstone Inc. : 1189 Blackstone - SOW#15 - Developer Experience Team (.Net)"/>
        <s v="468 Blackstone Inc. : 1285 Blackstone - SOW#24 FS Engineer (Seb Team)"/>
        <s v="468 Blackstone Inc. : 1329 Blackstone - SOW#19 - Exec Office Team (.Net)"/>
        <s v="499 Multi-Color Corporation (MCC) : 1328 CD&amp;R - MCC - ERP Automation"/>
        <s v="460 Globalization Partners Inc. : 1366 Globalization Partners SOW #39 - Data Engineering Team  Renewal"/>
        <s v="468 Blackstone Inc. : 1255 Blackstone - Python Engineers (James Team)"/>
        <s v="468 Blackstone Inc. : 1141 Blackstone - SOW#16 - Exec Office Team (.Net)"/>
        <s v="482 Madhive : 1111 Madhive - SOW1"/>
        <s v="468 Blackstone Inc. : 1013 Blackstone SOW#14 - Data Engineering Team"/>
        <s v="469 Stagwell Marketing Cloud LLC : 1190 Stagwell - SOW#4 - Data Engineering Team"/>
        <s v="459 Roku Inc. : 968 Roku SOW 2 - Data Engineering Team"/>
        <s v="465 Sincera Technologies LLC : 980 Sincera SOW 3 - Data Engineering Team"/>
        <s v="468 Blackstone Inc. : 1370 Blackstone - SOW#17 - Data Engineering Team"/>
        <s v="460 Globalization Partners Inc. : 1029 GP SOW #34"/>
        <s v="466 Pixability Inc. : 983 Pixability SOW#3"/>
        <s v="469 Stagwell Marketing Cloud LLC : 987 Stagwell SOW#3"/>
        <s v="468 Blackstone Inc. : 1194 Blackstone - SOW#18 - Data Engineer with AWS (Puneet Team)"/>
        <s v="353 De Lage Landen International B.V : 1387 EPAS support"/>
        <s v="460 Globalization Partners Inc. : 1368 Globalization Partners SOW #42 - Data Engineering Team Renewal"/>
        <s v="468 Blackstone Inc. : 1284 Blackstone - SOW#25 - FS Engineer (Seb Team)"/>
        <s v="280 NBCU : 1333 NBCU - Prism (Wingspan) 2.0 Engineering Team Extension"/>
        <s v="402 ICC in Forth Point Represents Blend360 : 1378 Wyndham - Guest Analytics Retainer"/>
        <s v="489 IAC/InterActiveCorp : 1163 IAC - Data Strategy &amp; Performance Measurement - Snowflake Sourced"/>
        <s v="297 Atnahs Pharma UK Limited : 1257 Data Engineering Ongoing Support"/>
        <s v="170 CVS Health : 1204 Foundry Targeting - Alpesh FED"/>
        <s v="460 Globalization Partners Inc. : 1365 Globalization Partners SOW #38 - Data Engineering Team Renewal"/>
        <s v="353 De Lage Landen International B.V : 634 Insurance Engine Phase 2"/>
        <s v="440 ICC in Forth Point Represents FutureproofAI : 1151 British Telecom - Technical BA - Rhiannon"/>
        <s v="276 Under Armour : 1375 US Carrier"/>
        <s v="161 DMW Direct : 707 Atrio - Data &amp; Targeting"/>
        <s v="11 Visa : 1341 VISA India - 2 DE resource -4 months"/>
        <s v="418 Total Energies E&amp;P UK Limited : 1318 Data Engineering Resource (Alan Miller)"/>
        <s v="460 Globalization Partners Inc. : 1028 GP SOW #33"/>
        <s v="11 Visa : 679 Federated Data Mart - Product Management"/>
        <s v="170 CVS Health : 944 CMX Stop Gap -- Chad"/>
        <s v="11 Visa : 905 VCA - PMO work extension"/>
        <s v="506 Loveelectric : 1451 Chatbot POC Refinements"/>
        <s v="245 Spire Orthopedic Partners : 902 Spire 2024 retainer"/>
        <s v="170 CVS Health : 1203 Foundry--FED Harleen"/>
        <s v="382 Hyatt : 1294 Hyatt - Product Manager Need"/>
        <s v="333 Just Retirement Services Ltd : 920 Technical Support Services 24"/>
        <s v="299 Axa Investment Managers SA : 1384 Eloqua Support 2024"/>
        <s v="346 KYOCERA Document Solutions Europe B.V. : 799 Sales Toolkit Development &amp; Support"/>
        <s v="346 KYOCERA Document Solutions Europe B.V. : 435 KYO Pardot Support"/>
        <s v="329 Belmond Management Limited : 1003 Responsys Support 2024"/>
        <s v="379 Henkel AG &amp; Co. KGaA : 629 Henkel SmartWash Customer Engagement Consultancy"/>
        <s v="330 American Chemical Society : 1338 Eloqua Enablement Support H2 2024"/>
        <s v="340 CZ Verzekeringen : 910 Migration Webforms"/>
        <s v="386 ICC in Engagement Factory UK Represents Represents Blend360 : 1126 Amperity Premium Services Pod_R1"/>
        <s v="340 CZ Verzekeringen : 795 Dedicated Marketing Automation Support"/>
        <s v="310 SSE AIRTRICITY LTD : 1386 Template Design Phase 2"/>
        <s v="392 GNT Group B.V. : 1459 Manual Master UI"/>
        <s v="399 Mazars N.V. : 934 Eloqua Support en Integratie 2024"/>
        <s v="296 Arrow Electronics Inc and Subsidiaries : 401 Arrow USA Dedicated Resource"/>
        <s v="330 American Chemical Society : 1261 SEO Enablement and Reporting - June 24 / Nov 24"/>
        <s v="340 CZ Verzekeringen : 1156 Business Support 2024"/>
        <s v="286 Bonnier News AB : 405 Ongoing Support"/>
        <s v="333 Just Retirement Services Ltd : 1401 License - Litmus Plus (email testing software) 19-08-2024/18-08-2025"/>
        <s v="310 SSE AIRTRICITY LTD : 919 Dynamo SMS"/>
        <s v="334 Nana Wall Systems, Inc : 409 Eloqua Enablement"/>
        <s v="287 LOfavörFagforb : 1337 SMS Connectors Setup"/>
        <s v="287 LOfavörFagforb : 407 Ongoing technical Support services"/>
        <s v="310 SSE AIRTRICITY LTD : 1150 Dedicated Campaign Support"/>
        <s v="285 Norges Automobil-Forbund : 602 Eloqua Support (monthly retainer)"/>
        <s v="310 SSE AIRTRICITY LTD : 785 License - Dynamo Subscriptions Support (01-09-2023 / 31-08-2024)"/>
        <s v="310 SSE AIRTRICITY LTD : 544 Business Energy Data Integration - Addendum"/>
        <s v="387 Platform Talent voor Technologie : 830 Training &amp; support"/>
        <s v="493 Louwman Group Services BV : 1200 Louwman/ID&amp;D/programma CDP/CEC (240)"/>
        <s v="475 Circana (UK) Ltd : 1056 Mondelez MMM Project Management"/>
        <s v="392 GNT Group B.V. : 1226 Program Phase 3"/>
        <s v="299 Axa Investment Managers SA : 1403 Eloqua Content Blocks 2024"/>
        <s v="330 American Chemical Society : 941 License - Dynamo Contract Renewal - ACS Society Division (Feb 2024 / Jan 2025)"/>
        <s v="495 Link Mobility Group AS : 1208 License - SMS App Cloud Connector Europe &amp; Mexico"/>
        <s v="498 Motorola Solutions, Inc. : 1275 License - Dynamo Subscription (May 2024 / Apr 2025)"/>
        <s v="285 Norges Automobil-Forbund : 587 License - Dynamo Eloqua Service"/>
        <s v="502 Pearson : 1235 License - Eloqua Voucher Manager App 2024"/>
        <s v="287 LOfavörFagforb : 882 License - SMS Connectors Yearly Licenses (21/Oct/2023 – 20/Oct/2024)"/>
        <s v="333 Just Retirement Services Ltd : 838 License - Dynamo subscription 13-12-2023/12-12-2024"/>
        <s v="286 Bonnier News AB : 1006 License - Dynamo base license (Nov 2023 / Oct 2024)"/>
        <s v="330 American Chemical Society : 1385 License - Dynamo - ACS PUBS Division (Aug 2024 / July 2025)"/>
        <s v="346 KYOCERA Document Solutions Europe B.V. : 1152 License - STK hosting (April 2024/March 2025)"/>
        <s v="296 Arrow Electronics Inc and Subsidiaries : 872 License - Voucher Manager 01-09-2023 / 31-08-2024"/>
        <s v="310 SSE AIRTRICITY LTD : 1170 License - Litmus (01-04-2024 / 31-03-2025)"/>
        <s v="310 SSE AIRTRICITY LTD : 1034 License - Dynamo Subscriptions (01-09-2023 / 31-08-2024)"/>
        <s v="414 Quadient : 804 License - Cloud App SMS Connector"/>
        <s v="340 CZ Verzekeringen : 1174 License - Azure Hosting 2024"/>
        <s v="368 HubSpot Ireland Ltd : 564 Commission on closed client deals"/>
        <s v="308 Shentel : 1236 License - Eloqua SMS Cloud App 2024"/>
        <s v="286 Bonnier News AB : 1154 License - EF Link Mobility SMS App + SMS feeder (2024-02 / 2024-10)"/>
        <s v="345 INSEAD : 1067 Eloqua Dynamo Framework"/>
        <s v="286 Bonnier News AB : 930 License - Oracle Eloqua Marketing - Enterprise Cloud Service 2023/2024"/>
        <s v="498 Motorola Solutions, Inc. : 1299 License - SMS App Cloud Connector (Jun 2024 / May 2025)"/>
        <s v="412 MasterCard : 942 MMM Build and Transition"/>
        <m/>
        <s v="493 Louwman ID&amp;D B.V. : 1200 Louwman/ID&amp;D/programma CDP/CEC (240)" u="1"/>
        <s v="299 Axa Investment Managers SA : 699 Eloqua Support - Integration and testing Q2" u="1"/>
        <s v="292 LINK Mobility AB : 1205 License - SMS App Cloud Connector Mexico" u="1"/>
        <s v="330 American Chemical Society : 781 License - Dynamo - ACS PUBS Division (Aug 2023  / July 2024)" u="1"/>
        <s v="380 PSV N.V. : 633 Data Engineer &amp; Support" u="1"/>
        <s v="377 Perfetti van Melle : 1101 Price Elasticity Model - Phase  1.3 – Model &amp; Dashboard Maintenance" u="1"/>
        <s v="161 DMW Direct : 1218 DMW - MediGold Analytics and AEP Modeling" u="1"/>
        <s v="221 BullFrog AI : 83 Staff Augmentation" u="1"/>
        <s v="173 Walmart : 1348 Walmart - Seller Risk Team 2024 July-Jan Extension" u="1"/>
        <s v="443 Clayton, Dubilier &amp; Rice : 1321 Project Opal – Global Pricing data" u="1"/>
        <s v="504 Egen Solutions LLC : 1238 Ahold / Egen Retail Media Network Strategy &amp; Design" u="1"/>
        <s v="164 HGV : 900 HGV - 2024 1H Services Retainer" u="1"/>
        <s v="476 Clayton, Dubilier &amp; Rice LLC : 1357 Project Opal – Global Pricing data" u="1"/>
        <s v="451 Cornerstone Building Brands : 1047 Cornerstone Building - Forecasting Tool Build" u="1"/>
        <s v="481 Inizio Healthcare Limited : 1271 GenAI use cases risk/reward" u="1"/>
        <s v="5 Fresh Direct : 1311 Fresh Direct - August Campaign Execution" u="1"/>
        <s v="481 Inizio Healthcare Limited : 1273 Discovery for GenAI use cases" u="1"/>
        <s v="521 EE Ltd" u="1"/>
        <s v="527 Pegasystems Inc" u="1"/>
        <s v="522 Optima" u="1"/>
        <s v="515 Newfold Digital" u="1"/>
        <s v="513 Innova Solutions" u="1"/>
        <s v="516 ProCom Consulting, Inc." u="1"/>
        <s v="514 Lifetime Fitness" u="1"/>
        <s v="481 Inizio Healthcare Limited : 1322 Product Owner Role for GenAI Roadmap Requirements and Design Phase" u="1"/>
        <s v="428 Intent HQ : 1270 Syclla Decommissioning" u="1"/>
        <s v="363 Capital One : 936 Capital One - Measurement Advisory" u="1"/>
        <s v="453 Discover Financial Services" u="1"/>
        <s v="507 Solar Landscape : 1258 Solar Landscape - Direct Mail List Sourcing and Data Processing" u="1"/>
        <s v="161 DMW Direct : 1369 BCBSRI - Incremental Epsilon Records" u="1"/>
        <s v="178 KSM : 149 CoE - Reporting &amp; Insights" u="1"/>
        <s v="362 Universal Parks &amp; Resorts : 1049 BI Implementation / Data Layer Build" u="1"/>
        <s v="499 Multi-Color Corporation (MCC) : 1221 CD&amp;R - MCC - MDM Discovery &amp; Data Strategy Audit" u="1"/>
        <s v="443 Clayton, Dubilier &amp; Rice : 1094 Inizio Data Pack Automation" u="1"/>
        <s v="11 Visa : 1079 Visa - Cross Border Dashboard work - BI &amp; DE" u="1"/>
        <s v="3 Marriott : 1119 Marriott - CEC Analytics PowerBI Transformation - Delivery &amp; Training" u="1"/>
        <s v="169 LinkedIn Corporation : 671 LinkedIn FY2024 BI Retainer (Laura)" u="1"/>
        <s v="460 Globalization Partners Inc. : 1116 GP SOW #37 - Data Engineering Team" u="1"/>
        <s v="460 Globalization Partners Inc. : 1031 GP SOW #36" u="1"/>
        <s v="460 Globalization Partners Inc. : 1030 GP SOW #35" u="1"/>
        <s v="462 Indigo Ag Inc. : 975 Indigo SOW #8" u="1"/>
        <s v="428 Intent HQ : 1373 Scylla Time &amp; Materials Extension" u="1"/>
        <s v="450 Know Your Cross : 1077 Monthly retainer - 6 months engagement" u="1"/>
        <s v="330 American Chemical Society : 1198 Dynamo Qualtrics Authors Integration" u="1"/>
      </sharedItems>
    </cacheField>
    <cacheField name="Entity (Line): Internal ID" numFmtId="0">
      <sharedItems containsBlank="1" count="284">
        <m/>
        <s v="30773"/>
        <s v="28148"/>
        <s v="36721"/>
        <s v="21575"/>
        <s v="25149"/>
        <s v="25146"/>
        <s v="25752"/>
        <s v="28138"/>
        <s v="30356"/>
        <s v="36305"/>
        <s v="28144"/>
        <s v="30776"/>
        <s v="22983"/>
        <s v="24497"/>
        <s v="35886"/>
        <s v="22405"/>
        <s v="33392"/>
        <s v="31318"/>
        <s v="28141"/>
        <s v="33389"/>
        <s v="26519"/>
        <s v="25980"/>
        <s v="16989"/>
        <s v="34001"/>
        <s v="22404"/>
        <s v="32873"/>
        <s v="25989"/>
        <s v="33282"/>
        <s v="34534"/>
        <s v="25540"/>
        <s v="25999"/>
        <s v="29630"/>
        <s v="29521"/>
        <s v="5354"/>
        <s v="34756"/>
        <s v="30470"/>
        <s v="39131"/>
        <s v="30365"/>
        <s v="34429"/>
        <s v="34326"/>
        <s v="22863"/>
        <s v="35884"/>
        <s v="32545"/>
        <s v="31319"/>
        <s v="32342"/>
        <s v="28794"/>
        <s v="30777"/>
        <s v="34221"/>
        <s v="31317"/>
        <s v="29104"/>
        <s v="38720"/>
        <s v="36723"/>
        <s v="25755"/>
        <s v="25757"/>
        <s v="34533"/>
        <s v="35576"/>
        <s v="34536"/>
        <s v="30780"/>
        <s v="25978"/>
        <s v="21119"/>
        <s v="27529"/>
        <s v="20704"/>
        <s v="37354"/>
        <s v="32035"/>
        <s v="22981"/>
        <s v="29839"/>
        <s v="22986"/>
        <s v="23411"/>
        <s v="32653"/>
        <s v="36094"/>
        <s v="23415"/>
        <s v="39544"/>
        <s v="567"/>
        <s v="565"/>
        <s v="3308"/>
        <s v="3307"/>
        <s v="6722"/>
        <s v="568"/>
        <s v="566"/>
        <s v="5983"/>
        <s v="2796"/>
        <s v="3306"/>
        <s v="22854"/>
        <s v="2020"/>
        <s v="4160"/>
        <s v="2032"/>
        <s v="2023"/>
        <s v="3305"/>
        <s v="13364"/>
        <s v="560"/>
        <s v="17217"/>
        <s v="26790"/>
        <s v="34325"/>
        <s v="17353"/>
        <s v="26538"/>
        <s v="38717"/>
        <s v="3316"/>
        <s v="38480"/>
        <s v="29209"/>
        <s v="32652"/>
        <s v="36093"/>
        <s v="35783"/>
        <s v="34860"/>
        <s v="35782"/>
        <s v="34002"/>
        <s v="34327"/>
        <s v="34003"/>
        <s v="36718"/>
        <s v="19490"/>
        <s v="34004"/>
        <s v="22644"/>
        <s v="36090"/>
        <s v="20140"/>
        <s v="27534"/>
        <s v="25161"/>
        <s v="31316"/>
        <s v="25138"/>
        <s v="33385"/>
        <s v="26566"/>
        <s v="25762"/>
        <s v="28679"/>
        <s v="17357"/>
        <s v="32547"/>
        <s v="24823"/>
        <s v="22531"/>
        <s v="31106"/>
        <s v="35679"/>
        <s v="25538"/>
        <s v="32654"/>
        <s v="35067"/>
        <s v="30049"/>
        <s v="32546"/>
        <s v="20142"/>
        <s v="33283"/>
        <s v="30362"/>
        <s v="26564"/>
        <s v="36824"/>
        <s v="23410"/>
        <s v="25976"/>
        <s v="25981"/>
        <s v="35885"/>
        <s v="32037"/>
        <s v="25160"/>
        <s v="34753"/>
        <s v="28678"/>
        <s v="28145"/>
        <s v="36410"/>
        <s v="28998"/>
        <s v="25157"/>
        <s v="29210"/>
        <s v="32875"/>
        <s v="34751"/>
        <s v="34650"/>
        <s v="36409"/>
        <s v="32036"/>
        <s v="28140"/>
        <s v="26788"/>
        <s v="25544"/>
        <s v="29211"/>
        <s v="25140"/>
        <s v="25152"/>
        <s v="36413"/>
        <s v="25867"/>
        <s v="25155"/>
        <s v="25159"/>
        <s v="29419"/>
        <s v="37238"/>
        <s v="36411"/>
        <s v="32874"/>
        <s v="34755"/>
        <s v="36722"/>
        <s v="28469"/>
        <s v="32038"/>
        <s v="29632"/>
        <s v="36408"/>
        <s v="16674"/>
        <s v="28150"/>
        <s v="36719"/>
        <s v="18322"/>
        <s v="35269"/>
        <s v="34430"/>
        <s v="25866"/>
        <s v="17360"/>
        <s v="24604"/>
        <s v="23425"/>
        <s v="38721"/>
        <s v="23422"/>
        <s v="29631"/>
        <s v="33387"/>
        <s v="24052"/>
        <s v="36932"/>
        <s v="20698"/>
        <s v="10051"/>
        <s v="25431"/>
        <s v="16465"/>
        <s v="34862"/>
        <s v="23530"/>
        <s v="27419"/>
        <s v="20491"/>
        <s v="37037"/>
        <s v="39132"/>
        <s v="24387"/>
        <s v="9639"/>
        <s v="32544"/>
        <s v="28257"/>
        <s v="9643"/>
        <s v="37959"/>
        <s v="24048"/>
        <s v="9647"/>
        <s v="34861"/>
        <s v="9645"/>
        <s v="28149"/>
        <s v="15101"/>
        <s v="20169"/>
        <s v="12951"/>
        <s v="21581"/>
        <s v="29527"/>
        <s v="26408"/>
        <s v="30774"/>
        <s v="38061"/>
        <s v="24601"/>
        <s v="29842"/>
        <s v="32760"/>
        <s v="14672"/>
        <s v="30890"/>
        <s v="22985"/>
        <s v="22403"/>
        <s v="25537"/>
        <s v="37036"/>
        <s v="28151"/>
        <s v="22969"/>
        <s v="28684"/>
        <s v="25872"/>
        <s v="20910"/>
        <s v="28790"/>
        <s v="14209"/>
        <s v="30991"/>
        <s v="28254"/>
        <s v="26530"/>
        <s v="24279"/>
        <s v="33796"/>
        <s v="24602"/>
        <s v="18311" u="1"/>
        <s v="29736" u="1"/>
        <s v="20163" u="1"/>
        <s v="16672" u="1"/>
        <s v="26776" u="1"/>
        <s v="30364" u="1"/>
        <s v="5125" u="1"/>
        <s v="34535" u="1"/>
        <s v="31101" u="1"/>
        <s v="23420" u="1"/>
        <s v="36095" u="1"/>
        <s v="25993" u="1"/>
        <s v="32656" u="1"/>
        <s v="34119" u="1"/>
        <s v="32658" u="1"/>
        <s v="34757" u="1"/>
        <s v="37241" u="1"/>
        <s v="34758" u="1"/>
        <s v="34109" u="1"/>
        <s v="34107" u="1"/>
        <s v="34110" u="1"/>
        <s v="34108" u="1"/>
        <s v="32655" u="1"/>
        <s v="24494" u="1"/>
        <s v="24606" u="1"/>
        <s v="32240" u="1"/>
        <s v="36412" u="1"/>
        <s v="5191" u="1"/>
        <s v="25995" u="1"/>
        <s v="30469" u="1"/>
        <s v="26567" u="1"/>
        <s v="26547" u="1"/>
        <s v="27104" u="1"/>
        <s v="17352" u="1"/>
        <s v="27101" u="1"/>
        <s v="25869" u="1"/>
        <s v="25868" u="1"/>
        <s v="25147" u="1"/>
        <s v="36716" u="1"/>
        <s v="26545" u="1"/>
        <s v="29524" u="1"/>
      </sharedItems>
    </cacheField>
    <cacheField name="Entity (Line): HubSpot Deal ID" numFmtId="0">
      <sharedItems containsBlank="1"/>
    </cacheField>
    <cacheField name="ICC Projects" numFmtId="0">
      <sharedItems containsBlank="1"/>
    </cacheField>
    <cacheField name="Name" numFmtId="0">
      <sharedItems containsNonDate="0" containsString="0" containsBlank="1"/>
    </cacheField>
    <cacheField name="Description" numFmtId="0">
      <sharedItems containsBlank="1" longText="1"/>
    </cacheField>
    <cacheField name="Amount" numFmtId="0">
      <sharedItems containsString="0" containsBlank="1" containsNumber="1" minValue="-477734.04" maxValue="516507.57075285719"/>
    </cacheField>
    <cacheField name="Department Revised" numFmtId="0">
      <sharedItems containsBlank="1" count="16">
        <s v="FPAI -General"/>
        <s v="ForthPoint"/>
        <s v="Data Science"/>
        <s v="Insourcing Services"/>
        <s v="Data Engineering"/>
        <s v="Business Intelligence"/>
        <s v="AI Consulting"/>
        <s v="Solutions"/>
        <s v="CX"/>
        <s v="Intercompany"/>
        <s v="Data"/>
        <s v="Client Management"/>
        <m/>
        <s v="Data Science &amp; Insights" u="1"/>
        <s v="Balance Sheet" u="1"/>
        <s v="Facilities" u="1"/>
      </sharedItems>
    </cacheField>
    <cacheField name="Client" numFmtId="0">
      <sharedItems containsBlank="1" count="133">
        <e v="#N/A"/>
        <s v="Franklin Templeton"/>
        <s v="Walmart"/>
        <s v="CVS Health"/>
        <s v="ZZ_Elim"/>
        <s v="The Blackstone Group"/>
        <s v="Wyndham Hotels and Resorts, LLC"/>
        <s v="NBCU"/>
        <s v="LinkedIn"/>
        <s v="American Express Company"/>
        <s v="Carter's"/>
        <s v="Legrand Cablofil Inc"/>
        <s v="British Telecom"/>
        <s v="Dish"/>
        <s v="Know Your Cross"/>
        <s v="Under Armour"/>
        <s v="Fedefarma"/>
        <s v="Comcast Corporation"/>
        <s v="Hyatt"/>
        <s v="Verizon"/>
        <s v="Soremartec S.A."/>
        <s v="GoodRx"/>
        <s v="UDX"/>
        <s v="Visa"/>
        <s v="Amperity"/>
        <s v="Newfold"/>
        <s v="ALDI Business Services B.V."/>
        <s v="H. Lundbeck A/S"/>
        <s v="lily.ai"/>
        <s v="MasterCard"/>
        <s v="HGV"/>
        <s v="Clayton, Dubilier &amp; Rice"/>
        <s v="AARP"/>
        <s v="Wind Creek Casino"/>
        <s v="Marriott"/>
        <s v="DMW Direct"/>
        <s v="Total Energies E&amp;P UK Limited"/>
        <s v="Maurices"/>
        <s v="Inizio Healthcare Limited"/>
        <s v="University of Phoenix"/>
        <s v="EE LTD"/>
        <s v="Lifetime Fitness"/>
        <s v="Optima"/>
        <s v="Procom Consulting, Inc."/>
        <s v="Innova Solutions"/>
        <s v="Ineos FPS Ltd"/>
        <s v="Atnahs Pharma UK Limited"/>
        <s v="ExploreLearning"/>
        <s v="NUC University"/>
        <s v="Spire Orthopedic Partners"/>
        <s v="Leukemia &amp; Lymphoma Society"/>
        <s v="ASME"/>
        <s v="Ent Credit Union"/>
        <s v="ATT"/>
        <s v="citigroup"/>
        <s v="Teladoc"/>
        <s v="Blend360: DSX Internal"/>
        <s v="Laird Superfood"/>
        <s v="BAI Connect"/>
        <s v="Hancock Whitney"/>
        <s v="Flatiron Health"/>
        <s v="Discover"/>
        <s v="OceanSpray"/>
        <s v="Grifols"/>
        <s v="Analytic Marketing"/>
        <s v="Pragmatic Communications"/>
        <s v="MillerKnoll"/>
        <s v="Chewy"/>
        <s v="KSM"/>
        <s v="Roku"/>
        <s v="Repsol Resources UK Limited"/>
        <s v="SPARC"/>
        <s v="Fresh Direct"/>
        <s v="Stanley Black &amp; Decker"/>
        <s v="GlobalVetLink"/>
        <s v="Globalization Partners"/>
        <s v="Pixability"/>
        <s v="Sincera"/>
        <s v="Stagwellglobal"/>
        <s v="Madhive"/>
        <s v="De Lage Landen International B.V"/>
        <s v="IAC/InterActiveCorp"/>
        <s v="Loveelectric"/>
        <s v="Just Retirement Services Ltd"/>
        <s v="Axa Investment Managers SA"/>
        <s v="KYOCERA Document Solutions Europe B.V."/>
        <s v="Belmond Management Limited"/>
        <s v="Henkel AG &amp; Co. KGaA"/>
        <s v="American Chemical Society"/>
        <s v="CZ Verzekeringen"/>
        <s v="SSE AIRTRICITY LTD"/>
        <s v="GNT Group B.V."/>
        <s v="Mazars N.V."/>
        <s v="Arrow Electronics Inc and Subsidiaries"/>
        <s v="Bonnier News AB"/>
        <s v="Nana Wall Systems, Inc"/>
        <s v="LOfavörFagforb"/>
        <s v="Norges Automobil-Forbund"/>
        <s v="Platform Talent voor Technologie"/>
        <s v="Louwman Group Services BV"/>
        <s v="Circana (UK) Ltd"/>
        <s v="Link Mobility Group AS"/>
        <s v="Motorola Solutions, Inc."/>
        <s v="Pearson"/>
        <s v="Quadient"/>
        <s v="HubSpot Ireland Ltd"/>
        <s v="Shentel"/>
        <s v="INSEAD"/>
        <m/>
        <s v="Net To Zero" u="1"/>
        <s v="in Forth Point Represents Blend360" u="1"/>
        <s v="Cornerstone Building Brands (CD&amp;R)" u="1"/>
        <s v="Multi-Color Corporation (CD&amp;R)" u="1"/>
        <s v="FEDERACIÓ FARMACÈUTICA, S.C.C.L" u="1"/>
        <s v="AT&amp;T" u="1"/>
        <s v="DSX Internal" u="1"/>
        <s v="Laird Superfood, Inc." u="1"/>
        <s v="Ocean Spray" u="1"/>
        <s v="Louwman ID&amp;D B.V." u="1"/>
        <s v="LINK Mobility AB" u="1"/>
        <s v="Other" u="1"/>
        <s v="Adtalem (Walden)" u="1"/>
        <s v="PSV N.V." u="1"/>
        <s v="Perfetti van Melle" u="1"/>
        <s v="BullFrog AI" u="1"/>
        <s v="Ahold Delhaize" u="1"/>
        <s v="Pegasystems Inc" u="1"/>
        <s v="Newfold Digital" u="1"/>
        <s v="Intent HQ" u="1"/>
        <s v="Capital One" u="1"/>
        <s v="Visa (BTS)" u="1"/>
        <s v="Solar Landscape" u="1"/>
        <s v="Indigo Agriculture" u="1"/>
      </sharedItems>
    </cacheField>
    <cacheField name="Reporting Entity" numFmtId="0">
      <sharedItems containsBlank="1" count="3">
        <s v="FPAI"/>
        <s v="Blend Controlled"/>
        <m/>
      </sharedItems>
    </cacheField>
    <cacheField name="IC Company" numFmtId="0">
      <sharedItems containsBlank="1" containsMixedTypes="1" containsNumber="1" containsInteger="1" minValue="0" maxValue="0"/>
    </cacheField>
    <cacheField name="NS ID" numFmtId="0">
      <sharedItems containsBlank="1" containsMixedTypes="1" containsNumber="1" containsInteger="1" minValue="0" maxValue="34755" count="255">
        <n v="0"/>
        <s v="30470"/>
        <s v="36721"/>
        <s v="22863"/>
        <m/>
        <n v="24603"/>
        <s v="25980"/>
        <s v="28794"/>
        <s v="25999"/>
        <s v="22983"/>
        <n v="20913"/>
        <s v="17217"/>
        <s v="31317"/>
        <s v="29104"/>
        <s v="25755"/>
        <s v="28150"/>
        <s v="32653"/>
        <e v="#N/A"/>
        <s v="32545"/>
        <s v="28678"/>
        <n v="22399"/>
        <s v="23415"/>
        <s v="29631"/>
        <s v="29630"/>
        <s v="30773"/>
        <n v="34755"/>
        <s v="29632"/>
        <s v="34221"/>
        <s v="26564"/>
        <n v="20165"/>
        <s v="20140"/>
        <s v="20142"/>
        <s v="25538"/>
        <s v="31316"/>
        <s v="35679"/>
        <s v="25757"/>
        <s v="23411"/>
        <s v="29839"/>
        <s v="28148"/>
        <s v="21575"/>
        <s v="25149"/>
        <s v="25146"/>
        <s v="25752"/>
        <s v="28138"/>
        <s v="30356"/>
        <s v="36305"/>
        <s v="28144"/>
        <s v="30776"/>
        <s v="24497"/>
        <s v="35886"/>
        <s v="22405"/>
        <s v="33392"/>
        <s v="31318"/>
        <s v="28141"/>
        <s v="33389"/>
        <s v="26519"/>
        <s v="16989"/>
        <s v="34001"/>
        <s v="22404"/>
        <s v="32873"/>
        <s v="25989"/>
        <s v="33282"/>
        <s v="34534"/>
        <s v="25540"/>
        <s v="29521"/>
        <s v="5354"/>
        <s v="34756"/>
        <s v="39131"/>
        <s v="30365"/>
        <s v="34429"/>
        <s v="34326"/>
        <s v="35884"/>
        <s v="31319"/>
        <s v="32342"/>
        <s v="30777"/>
        <s v="36723"/>
        <s v="38720"/>
        <s v="34533"/>
        <s v="35576"/>
        <s v="34536"/>
        <s v="30780"/>
        <s v="25978"/>
        <s v="21119"/>
        <s v="27529"/>
        <s v="20704"/>
        <s v="37354"/>
        <s v="32035"/>
        <s v="22981"/>
        <s v="22986"/>
        <s v="36094"/>
        <s v="567"/>
        <s v="565"/>
        <s v="3308"/>
        <s v="3307"/>
        <s v="6722"/>
        <s v="568"/>
        <s v="566"/>
        <s v="5983"/>
        <s v="2796"/>
        <n v="123"/>
        <s v="3306"/>
        <s v="22854"/>
        <s v="2020"/>
        <s v="4160"/>
        <s v="2032"/>
        <s v="2023"/>
        <s v="3305"/>
        <s v="13364"/>
        <s v="560"/>
        <s v="26790"/>
        <s v="34325"/>
        <s v="17353"/>
        <s v="26538"/>
        <s v="38717"/>
        <s v="3316"/>
        <s v="38480"/>
        <s v="29209"/>
        <s v="32652"/>
        <s v="36093"/>
        <s v="35783"/>
        <s v="34860"/>
        <s v="35782"/>
        <s v="34002"/>
        <s v="34327"/>
        <s v="34003"/>
        <s v="36718"/>
        <s v="19490"/>
        <s v="34004"/>
        <s v="22644"/>
        <s v="36090"/>
        <s v="27534"/>
        <s v="25161"/>
        <s v="25138"/>
        <s v="33385"/>
        <s v="26566"/>
        <s v="25762"/>
        <s v="28679"/>
        <s v="17357"/>
        <s v="32547"/>
        <s v="24823"/>
        <s v="22531"/>
        <s v="31106"/>
        <s v="32654"/>
        <s v="35067"/>
        <s v="30049"/>
        <s v="32546"/>
        <s v="33283"/>
        <s v="30362"/>
        <s v="36824"/>
        <s v="23410"/>
        <s v="25976"/>
        <s v="25981"/>
        <s v="35885"/>
        <s v="32037"/>
        <s v="25160"/>
        <s v="34753"/>
        <s v="28145"/>
        <s v="36410"/>
        <s v="28998"/>
        <s v="25157"/>
        <s v="29210"/>
        <s v="32875"/>
        <s v="34751"/>
        <s v="34650"/>
        <s v="36409"/>
        <s v="32036"/>
        <s v="28140"/>
        <s v="26788"/>
        <s v="25544"/>
        <s v="29211"/>
        <s v="25140"/>
        <s v="25152"/>
        <s v="36413"/>
        <s v="25867"/>
        <s v="25155"/>
        <s v="25159"/>
        <s v="29419"/>
        <s v="37238"/>
        <s v="36411"/>
        <s v="32874"/>
        <s v="34755"/>
        <s v="36722"/>
        <s v="28469"/>
        <s v="32038"/>
        <s v="36408"/>
        <s v="16674"/>
        <s v="36719"/>
        <s v="18322"/>
        <s v="35269"/>
        <s v="34430"/>
        <s v="25866"/>
        <s v="17360"/>
        <s v="24604"/>
        <s v="23425"/>
        <s v="38721"/>
        <s v="23422"/>
        <s v="33387"/>
        <s v="24052"/>
        <s v="36932"/>
        <s v="20698"/>
        <s v="10051"/>
        <s v="25431"/>
        <s v="16465"/>
        <s v="34862"/>
        <s v="23530"/>
        <s v="27419"/>
        <s v="20491"/>
        <s v="37037"/>
        <s v="39132"/>
        <s v="24387"/>
        <s v="9639"/>
        <s v="32544"/>
        <s v="28257"/>
        <s v="9643"/>
        <s v="37959"/>
        <s v="24048"/>
        <s v="9647"/>
        <s v="34861"/>
        <s v="9645"/>
        <s v="28149"/>
        <s v="15101"/>
        <s v="20169"/>
        <s v="12951"/>
        <s v="21581"/>
        <s v="29527"/>
        <s v="26408"/>
        <s v="30774"/>
        <s v="38061"/>
        <s v="24601"/>
        <s v="29842"/>
        <s v="32760"/>
        <s v="14672"/>
        <s v="30890"/>
        <s v="22985"/>
        <s v="22403"/>
        <s v="25537"/>
        <s v="37036"/>
        <s v="28151"/>
        <s v="22969"/>
        <s v="28684"/>
        <s v="25872"/>
        <s v="20910"/>
        <s v="28790"/>
        <s v="14209"/>
        <s v="30991"/>
        <s v="28254"/>
        <s v="26530"/>
        <s v="24279"/>
        <s v="33796"/>
        <s v="24602"/>
        <n v="565" u="1"/>
        <n v="23409" u="1"/>
        <n v="5166" u="1"/>
        <n v="25994" u="1"/>
        <n v="12947"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23">
  <r>
    <x v="0"/>
    <s v="Data Science"/>
    <x v="0"/>
    <d v="2024-07-01T00:00:00"/>
    <d v="2024-07-01T00:00:00"/>
    <s v="42723"/>
    <x v="0"/>
    <m/>
    <m/>
    <m/>
    <m/>
    <s v="Franklin Templeton - June '24 revenues"/>
    <n v="-17597.718542760002"/>
    <x v="0"/>
    <x v="0"/>
    <s v="Blend Controlled"/>
    <n v="0"/>
  </r>
  <r>
    <x v="0"/>
    <s v="Data Science"/>
    <x v="0"/>
    <d v="2024-07-01T00:00:00"/>
    <d v="2024-07-01T00:00:00"/>
    <s v="43454"/>
    <x v="0"/>
    <m/>
    <m/>
    <m/>
    <m/>
    <s v="Franklin Templeton - June '24 revenues"/>
    <n v="17597.718542760002"/>
    <x v="0"/>
    <x v="0"/>
    <s v="Blend Controlled"/>
    <n v="0"/>
  </r>
  <r>
    <x v="1"/>
    <s v="Intercompany"/>
    <x v="0"/>
    <d v="2024-07-31T00:00:00"/>
    <d v="2024-07-01T00:00:00"/>
    <s v="48572"/>
    <x v="0"/>
    <m/>
    <m/>
    <s v="ICC 1040 CVS Health : MGE/PMH/GPT 2024 Team"/>
    <m/>
    <m/>
    <n v="-11052.88"/>
    <x v="1"/>
    <x v="1"/>
    <s v="Blend Controlled"/>
    <s v="ICC 1040 CVS Health : MGE/PMH/GPT 2024 Team"/>
  </r>
  <r>
    <x v="2"/>
    <s v="Data Science"/>
    <x v="0"/>
    <d v="2024-07-31T00:00:00"/>
    <d v="2024-07-01T00:00:00"/>
    <s v="45795"/>
    <x v="0"/>
    <m/>
    <m/>
    <s v="ICC 1178 CVS Health : RX Supply Chain DS (Halil)"/>
    <m/>
    <s v="CVS: RX Supply Chain DS (Halil) Servicios exonerados de IRAE segun literal S articulo 52 Titulo 4 related to invoice  A2253"/>
    <n v="16483.202674727629"/>
    <x v="1"/>
    <x v="1"/>
    <s v="Blend Controlled"/>
    <s v="ICC 1178 CVS Health : RX Supply Chain DS (Halil)"/>
  </r>
  <r>
    <x v="1"/>
    <s v="Data Science"/>
    <x v="0"/>
    <d v="2024-07-31T00:00:00"/>
    <d v="2024-07-01T00:00:00"/>
    <s v="48442"/>
    <x v="0"/>
    <m/>
    <m/>
    <s v="ICC 1040 CVS Health : MGE/PMH/GPT 2024 Team"/>
    <m/>
    <s v="TopSide Management Book Elim related to project ICC 1040 CVS Health : MGE/PMH/GPT 2024 TeamElim JE 48416"/>
    <n v="11055.52"/>
    <x v="1"/>
    <x v="1"/>
    <s v="Blend Controlled"/>
    <s v="ICC 1040 CVS Health : MGE/PMH/GPT 2024 Team"/>
  </r>
  <r>
    <x v="1"/>
    <s v="Data Science &amp; Insights"/>
    <x v="0"/>
    <d v="2024-07-31T00:00:00"/>
    <d v="2024-07-01T00:00:00"/>
    <s v="48442"/>
    <x v="0"/>
    <m/>
    <m/>
    <s v="ICC 1364 ICC in Forth Point Represents Blend360 : Franklin Templeton - Vasu POC Team"/>
    <m/>
    <s v="TopSide Management Book Elim related to project ICC 1364 ICC in Forth Point Represents Blend360 : Franklin Templeton - Vasu POC TeamElim JE 48416"/>
    <n v="6801.39"/>
    <x v="1"/>
    <x v="0"/>
    <s v="Blend Controlled"/>
    <s v="ICC 1364 ICC in Forth Point Represents Blend360 : Franklin Templeton - Vasu POC Team"/>
  </r>
  <r>
    <x v="2"/>
    <s v="Data Science"/>
    <x v="0"/>
    <d v="2024-07-31T00:00:00"/>
    <d v="2024-07-01T00:00:00"/>
    <s v="45795"/>
    <x v="0"/>
    <m/>
    <m/>
    <s v="ICC 1051 Wyndham Hotels and Resorts : Wyndham - Guest Analytics Retainer"/>
    <m/>
    <s v="Wyndham - Guest Analytics Retainer Servicios exonerados de IRAE segun literal S articulo 52 Titulo 4 related to invoice  A2263"/>
    <n v="12158.164072029416"/>
    <x v="1"/>
    <x v="2"/>
    <s v="Blend Controlled"/>
    <s v="ICC 1051 Wyndham Hotels and Resorts : Wyndham - Guest Analytics Retainer"/>
  </r>
  <r>
    <x v="0"/>
    <s v="Data Science &amp; Insights"/>
    <x v="0"/>
    <d v="2024-07-31T00:00:00"/>
    <d v="2024-07-01T00:00:00"/>
    <s v="48057"/>
    <x v="0"/>
    <m/>
    <m/>
    <s v="ICC 939 Walmart : Walmart - FY25 Marketing Advanced Analytics Retainer"/>
    <m/>
    <s v="Reclass Walmart to IC July revenues"/>
    <n v="6801.3854546315997"/>
    <x v="0"/>
    <x v="3"/>
    <s v="Blend Controlled"/>
    <s v="ICC 939 Walmart : Walmart - FY25 Marketing Advanced Analytics Retainer"/>
  </r>
  <r>
    <x v="1"/>
    <s v="Intercompany"/>
    <x v="0"/>
    <d v="2024-07-31T00:00:00"/>
    <d v="2024-07-01T00:00:00"/>
    <s v="48572"/>
    <x v="0"/>
    <m/>
    <m/>
    <s v="ICC 943 The Blackstone Group : Blackstone - DS Retainer 2024 H1"/>
    <m/>
    <m/>
    <n v="-2302.6799999999998"/>
    <x v="1"/>
    <x v="4"/>
    <s v="Blend Controlled"/>
    <s v="ICC 943 The Blackstone Group : Blackstone - DS Retainer 2024 H1"/>
  </r>
  <r>
    <x v="1"/>
    <s v="Intercompany"/>
    <x v="0"/>
    <d v="2024-07-31T00:00:00"/>
    <d v="2024-07-01T00:00:00"/>
    <s v="48572"/>
    <x v="0"/>
    <m/>
    <m/>
    <s v="ICC 1222 Franklin Templeton : Franklin Templeton - Vasu POC Team"/>
    <m/>
    <m/>
    <n v="-13263.45"/>
    <x v="1"/>
    <x v="0"/>
    <s v="Blend Controlled"/>
    <s v="ICC 1222 Franklin Templeton : Franklin Templeton - Vasu POC Team"/>
  </r>
  <r>
    <x v="2"/>
    <s v="Data Science"/>
    <x v="0"/>
    <d v="2024-07-31T00:00:00"/>
    <d v="2024-07-01T00:00:00"/>
    <s v="45795"/>
    <x v="0"/>
    <m/>
    <m/>
    <s v="ICC 943 The Blackstone Group : Blackstone - DS Retainer 2024 H1"/>
    <m/>
    <s v="Blackstone - DS Retainer 2024 H1 Servicios exonerados de IRAE segun literal S articulo 52 Titulo 4 related to invoice  A2259"/>
    <n v="2302.6825893995106"/>
    <x v="1"/>
    <x v="4"/>
    <s v="Blend Controlled"/>
    <s v="ICC 943 The Blackstone Group : Blackstone - DS Retainer 2024 H1"/>
  </r>
  <r>
    <x v="0"/>
    <s v="Data Science &amp; Insights"/>
    <x v="0"/>
    <d v="2024-07-31T00:00:00"/>
    <d v="2024-07-01T00:00:00"/>
    <s v="48056"/>
    <x v="0"/>
    <m/>
    <m/>
    <s v="ICC 1364 ICC in Forth Point Represents Blend360 : Franklin Templeton - Vasu POC Team"/>
    <m/>
    <s v="Reclass F. Templeton to IC July revenues related to bill SC24122"/>
    <n v="24102.1529191316"/>
    <x v="0"/>
    <x v="0"/>
    <s v="Blend Controlled"/>
    <s v="ICC 1364 ICC in Forth Point Represents Blend360 : Franklin Templeton - Vasu POC Team"/>
  </r>
  <r>
    <x v="1"/>
    <s v="Data Science"/>
    <x v="0"/>
    <d v="2024-07-31T00:00:00"/>
    <d v="2024-07-01T00:00:00"/>
    <s v="48442"/>
    <x v="0"/>
    <m/>
    <m/>
    <s v="ICC 943 The Blackstone Group : Blackstone - DS Retainer 2024 H1"/>
    <m/>
    <s v="TopSide Management Book Elim related to project ICC 943 The Blackstone Group : Blackstone - DS Retainer 2024 H1Elim JE 48416"/>
    <n v="1281.8"/>
    <x v="1"/>
    <x v="4"/>
    <s v="Blend Controlled"/>
    <s v="ICC 943 The Blackstone Group : Blackstone - DS Retainer 2024 H1"/>
  </r>
  <r>
    <x v="2"/>
    <s v="Data Science"/>
    <x v="0"/>
    <d v="2024-07-31T00:00:00"/>
    <d v="2024-07-01T00:00:00"/>
    <s v="45795"/>
    <x v="0"/>
    <m/>
    <m/>
    <s v="ICC 867 CVS Health : Retail Analytics DS and BI - 2024"/>
    <m/>
    <s v="CVS: Retail Analytics DS and BI - 2024 Servicios exonerados de IRAE segun literal S articulo 52 Titulo 4 related to invoice  A2253"/>
    <n v="23547.432392468039"/>
    <x v="1"/>
    <x v="1"/>
    <s v="Blend Controlled"/>
    <s v="ICC 867 CVS Health : Retail Analytics DS and BI - 2024"/>
  </r>
  <r>
    <x v="1"/>
    <s v="Data Science"/>
    <x v="0"/>
    <d v="2024-07-31T00:00:00"/>
    <d v="2024-07-01T00:00:00"/>
    <s v="48442"/>
    <x v="0"/>
    <m/>
    <m/>
    <s v="ICC 880 NBCU : AWB 2.0 Pod 1H 2024 Extension"/>
    <m/>
    <s v="TopSide Management Book Elim related to project ICC 880 NBCU : AWB 2.0 Pod 1H 2024 ExtensionElim JE 48416"/>
    <n v="7049.9"/>
    <x v="1"/>
    <x v="5"/>
    <s v="Blend Controlled"/>
    <s v="ICC 880 NBCU : AWB 2.0 Pod 1H 2024 Extension"/>
  </r>
  <r>
    <x v="1"/>
    <s v="Data Science"/>
    <x v="0"/>
    <d v="2024-07-31T00:00:00"/>
    <d v="2024-07-01T00:00:00"/>
    <s v="48442"/>
    <x v="0"/>
    <m/>
    <m/>
    <s v="ICC 1244 GoodRx : GoodRx - Incremental BI Support"/>
    <m/>
    <s v="TopSide Management Book Elim related to project ICC 1244 GoodRx : GoodRx - Incremental BI SupportElim JE 48416"/>
    <n v="2303.23"/>
    <x v="1"/>
    <x v="6"/>
    <s v="Blend Controlled"/>
    <s v="ICC 1244 GoodRx : GoodRx - Incremental BI Support"/>
  </r>
  <r>
    <x v="1"/>
    <s v="Data Science"/>
    <x v="0"/>
    <d v="2024-07-31T00:00:00"/>
    <d v="2024-07-01T00:00:00"/>
    <s v="48442"/>
    <x v="0"/>
    <m/>
    <m/>
    <s v="ICC 1202 Hyatt : Hyatt - GenAI Implementation"/>
    <m/>
    <s v="TopSide Management Book Elim related to project ICC 1202 Hyatt : Hyatt - GenAI ImplementationElim JE 48416"/>
    <n v="7210.12"/>
    <x v="1"/>
    <x v="7"/>
    <s v="Blend Controlled"/>
    <s v="ICC 1202 Hyatt : Hyatt - GenAI Implementation"/>
  </r>
  <r>
    <x v="1"/>
    <s v="Intercompany"/>
    <x v="0"/>
    <d v="2024-07-31T00:00:00"/>
    <d v="2024-07-01T00:00:00"/>
    <s v="48572"/>
    <x v="0"/>
    <m/>
    <m/>
    <s v="ICC 1051 Wyndham Hotels and Resorts : Wyndham - Guest Analytics Retainer"/>
    <m/>
    <m/>
    <n v="-12158.16"/>
    <x v="1"/>
    <x v="2"/>
    <s v="Blend Controlled"/>
    <s v="ICC 1051 Wyndham Hotels and Resorts : Wyndham - Guest Analytics Retainer"/>
  </r>
  <r>
    <x v="1"/>
    <s v="Data Science"/>
    <x v="0"/>
    <d v="2024-07-31T00:00:00"/>
    <d v="2024-07-01T00:00:00"/>
    <s v="48442"/>
    <x v="0"/>
    <m/>
    <m/>
    <s v="ICC 939 Walmart : Walmart - FY25 Marketing Advanced Analytics Retainer"/>
    <m/>
    <s v="TopSide Management Book Elim related to project ICC 939 Walmart : Walmart - FY25 Marketing Advanced Analytics RetainerElim JE 48416"/>
    <n v="12091.07"/>
    <x v="1"/>
    <x v="3"/>
    <s v="Blend Controlled"/>
    <s v="ICC 939 Walmart : Walmart - FY25 Marketing Advanced Analytics Retainer"/>
  </r>
  <r>
    <x v="1"/>
    <s v="Intercompany"/>
    <x v="0"/>
    <d v="2024-07-31T00:00:00"/>
    <d v="2024-07-01T00:00:00"/>
    <s v="48572"/>
    <x v="0"/>
    <m/>
    <m/>
    <s v="ICC 1364 ICC in Forth Point Represents Blend360 : Franklin Templeton - Vasu POC Team"/>
    <m/>
    <m/>
    <n v="-24102.15"/>
    <x v="1"/>
    <x v="0"/>
    <s v="Blend Controlled"/>
    <s v="ICC 1364 ICC in Forth Point Represents Blend360 : Franklin Templeton - Vasu POC Team"/>
  </r>
  <r>
    <x v="1"/>
    <s v="Intercompany"/>
    <x v="0"/>
    <d v="2024-07-31T00:00:00"/>
    <d v="2024-07-01T00:00:00"/>
    <s v="48572"/>
    <x v="0"/>
    <m/>
    <m/>
    <s v="ICC 867 CVS Health : Retail Analytics DS and BI - 2024"/>
    <m/>
    <m/>
    <n v="-23547.43"/>
    <x v="1"/>
    <x v="1"/>
    <s v="Blend Controlled"/>
    <s v="ICC 867 CVS Health : Retail Analytics DS and BI - 2024"/>
  </r>
  <r>
    <x v="1"/>
    <s v="Intercompany"/>
    <x v="0"/>
    <d v="2024-07-31T00:00:00"/>
    <d v="2024-07-01T00:00:00"/>
    <s v="48572"/>
    <x v="0"/>
    <m/>
    <m/>
    <s v="ICC 1320 The Blackstone Group : Blackstone - DS Retainer 2024 H2 Renewal"/>
    <m/>
    <m/>
    <n v="-1281.49"/>
    <x v="1"/>
    <x v="4"/>
    <s v="Blend Controlled"/>
    <s v="ICC 1320 The Blackstone Group : Blackstone - DS Retainer 2024 H2 Renewal"/>
  </r>
  <r>
    <x v="2"/>
    <s v="Data Science"/>
    <x v="0"/>
    <d v="2024-07-31T00:00:00"/>
    <d v="2024-07-01T00:00:00"/>
    <s v="45795"/>
    <x v="0"/>
    <m/>
    <m/>
    <s v="ICC 806 LinkedIn Corporation : LinkedIn Measurement Experimentation Support (Zaid)"/>
    <m/>
    <s v="LinkedIn Measurement Experimentation Support (Zaid) FY2025H1 Servicios exonerados de IRAE segun literal S articulo 52 Titulo 4 related to invoice  A2260"/>
    <n v="11052.87642911765"/>
    <x v="1"/>
    <x v="8"/>
    <s v="Blend Controlled"/>
    <s v="ICC 806 LinkedIn Corporation : LinkedIn Measurement Experimentation Support (Zaid)"/>
  </r>
  <r>
    <x v="1"/>
    <s v="Data Science"/>
    <x v="0"/>
    <d v="2024-07-31T00:00:00"/>
    <d v="2024-07-01T00:00:00"/>
    <s v="48442"/>
    <x v="0"/>
    <m/>
    <m/>
    <s v="ICC 1077 Know Your Cross : Monthly retainer - 6 months engagement"/>
    <m/>
    <s v="TopSide Management Book Elim related to project ICC 1077 Know Your Cross : Monthly retainer - 6 months engagementElim JE 48416"/>
    <n v="11055.52"/>
    <x v="1"/>
    <x v="9"/>
    <s v="Blend Controlled"/>
    <s v="ICC 1077 Know Your Cross : Monthly retainer - 6 months engagement"/>
  </r>
  <r>
    <x v="1"/>
    <s v="Data Science"/>
    <x v="0"/>
    <d v="2024-07-31T00:00:00"/>
    <d v="2024-07-01T00:00:00"/>
    <s v="48442"/>
    <x v="0"/>
    <m/>
    <m/>
    <s v="ICC 1364 ICC in Forth Point Represents Blend360 : Franklin Templeton - Vasu POC Team"/>
    <m/>
    <s v="TopSide Management Book Elim related to project ICC 1091 ICC in Forth Point Represents FutureproofAI : British Telecom - IDC resource ChaitanyaElim JE 48416"/>
    <n v="24112"/>
    <x v="1"/>
    <x v="10"/>
    <s v="Blend Controlled"/>
    <s v="ICC 1364 ICC in Forth Point Represents Blend360 : Franklin Templeton - Vasu POC Team"/>
  </r>
  <r>
    <x v="1"/>
    <s v="Data Science"/>
    <x v="0"/>
    <d v="2024-07-31T00:00:00"/>
    <d v="2024-07-01T00:00:00"/>
    <s v="48442"/>
    <x v="0"/>
    <m/>
    <m/>
    <s v="ICC 1312 Franklin Templeton : Franklin Templeton - Tiger Teams Renewal (July - Sept)"/>
    <m/>
    <s v="TopSide Management Book Elim related to project ICC 1312 Franklin Templeton : Franklin Templeton - Tiger Teams Renewal (July - Sept)Elim JE 48416"/>
    <n v="13266.63"/>
    <x v="1"/>
    <x v="0"/>
    <s v="Blend Controlled"/>
    <s v="ICC 1312 Franklin Templeton : Franklin Templeton - Tiger Teams Renewal (July - Sept)"/>
  </r>
  <r>
    <x v="2"/>
    <s v="Data Science"/>
    <x v="0"/>
    <d v="2024-07-31T00:00:00"/>
    <d v="2024-07-01T00:00:00"/>
    <s v="45795"/>
    <x v="0"/>
    <m/>
    <m/>
    <s v="ICC 1222 Franklin Templeton : Franklin Templeton - Vasu POC Team"/>
    <m/>
    <s v="Franklin Templeton - Vasu POC Team Servicios exonerados de IRAE segun literal S articulo 52 Titulo 4 related to invoice  A2256"/>
    <n v="13263.45171494118"/>
    <x v="1"/>
    <x v="0"/>
    <s v="Blend Controlled"/>
    <s v="ICC 1222 Franklin Templeton : Franklin Templeton - Vasu POC Team"/>
  </r>
  <r>
    <x v="2"/>
    <s v="Data Science"/>
    <x v="0"/>
    <d v="2024-07-31T00:00:00"/>
    <d v="2024-07-01T00:00:00"/>
    <s v="45795"/>
    <x v="0"/>
    <m/>
    <m/>
    <s v="ICC 880 NBCU : AWB 2.0 Pod 1H 2024 Extension"/>
    <m/>
    <s v="NBCU: AWB 2.0 Pod 1H 2024 Extension Servicios exonerados de IRAE segun literal S articulo 52 Titulo 4 related to invoice  A2252"/>
    <n v="7048.211056248937"/>
    <x v="1"/>
    <x v="5"/>
    <s v="Blend Controlled"/>
    <s v="ICC 880 NBCU : AWB 2.0 Pod 1H 2024 Extension"/>
  </r>
  <r>
    <x v="1"/>
    <s v="Data Science"/>
    <x v="0"/>
    <d v="2024-07-31T00:00:00"/>
    <d v="2024-07-01T00:00:00"/>
    <s v="48442"/>
    <x v="0"/>
    <m/>
    <m/>
    <s v="ICC 867 CVS Health : Retail Analytics DS and BI - 2024"/>
    <m/>
    <s v="TopSide Management Book Elim related to project ICC 867 CVS Health : Retail Analytics DS and BI - 2024Elim JE 48416"/>
    <n v="40040.22"/>
    <x v="1"/>
    <x v="1"/>
    <s v="Blend Controlled"/>
    <s v="ICC 867 CVS Health : Retail Analytics DS and BI - 2024"/>
  </r>
  <r>
    <x v="1"/>
    <s v="Data Science"/>
    <x v="0"/>
    <d v="2024-07-31T00:00:00"/>
    <d v="2024-07-01T00:00:00"/>
    <s v="48442"/>
    <x v="0"/>
    <m/>
    <m/>
    <s v="ICC 1051 Wyndham Hotels and Resorts : Wyndham - Guest Analytics Retainer"/>
    <m/>
    <s v="TopSide Management Book Elim related to project ICC 1051 Wyndham Hotels and Resorts : Wyndham - Guest Analytics RetainerElim JE 48416"/>
    <n v="12161.08"/>
    <x v="1"/>
    <x v="2"/>
    <s v="Blend Controlled"/>
    <s v="ICC 1051 Wyndham Hotels and Resorts : Wyndham - Guest Analytics Retainer"/>
  </r>
  <r>
    <x v="2"/>
    <s v="Data Science"/>
    <x v="0"/>
    <d v="2024-07-31T00:00:00"/>
    <d v="2024-07-01T00:00:00"/>
    <s v="45795"/>
    <x v="0"/>
    <m/>
    <m/>
    <s v="ICC 1320 The Blackstone Group : Blackstone - DS Retainer 2024 H2 Renewal"/>
    <m/>
    <s v="Blackstone - DS Retainer 2024 H2 Renewal Servicios exonerados de IRAE segun literal S articulo 52 Titulo 4 related to invoice  A2259"/>
    <n v="1281.4929193179885"/>
    <x v="1"/>
    <x v="4"/>
    <s v="Blend Controlled"/>
    <s v="ICC 1320 The Blackstone Group : Blackstone - DS Retainer 2024 H2 Renewal"/>
  </r>
  <r>
    <x v="2"/>
    <s v="Data Science"/>
    <x v="0"/>
    <d v="2024-07-31T00:00:00"/>
    <d v="2024-07-01T00:00:00"/>
    <s v="45795"/>
    <x v="0"/>
    <m/>
    <m/>
    <s v="ICC 939 Walmart : Walmart - FY25 Marketing Advanced Analytics Retainer"/>
    <m/>
    <s v="Walmart - FY25 Marketing Advanced Analytics Retainer Servicios exonerados de IRAE segun literal S articulo 52 Titulo 4 related to invoice  A2251"/>
    <n v="7208.3976711636851"/>
    <x v="1"/>
    <x v="3"/>
    <s v="Blend Controlled"/>
    <s v="ICC 939 Walmart : Walmart - FY25 Marketing Advanced Analytics Retainer"/>
  </r>
  <r>
    <x v="1"/>
    <s v="Intercompany"/>
    <x v="0"/>
    <d v="2024-07-31T00:00:00"/>
    <d v="2024-07-01T00:00:00"/>
    <s v="48572"/>
    <x v="0"/>
    <m/>
    <m/>
    <s v="ICC 880 NBCU : AWB 2.0 Pod 1H 2024 Extension"/>
    <m/>
    <m/>
    <n v="-7048.21"/>
    <x v="1"/>
    <x v="5"/>
    <s v="Blend Controlled"/>
    <s v="ICC 880 NBCU : AWB 2.0 Pod 1H 2024 Extension"/>
  </r>
  <r>
    <x v="2"/>
    <s v="Data Science"/>
    <x v="0"/>
    <d v="2024-07-31T00:00:00"/>
    <d v="2024-07-01T00:00:00"/>
    <s v="45795"/>
    <x v="0"/>
    <m/>
    <m/>
    <s v="ICC 1040 CVS Health : MGE/PMH/GPT 2024 Team"/>
    <m/>
    <s v="CVS: MGE/PMH/GPT 2024 Team Servicios exonerados de IRAE segun literal S articulo 52 Titulo 4 related to invoice  A2253"/>
    <n v="11052.87642911765"/>
    <x v="1"/>
    <x v="1"/>
    <s v="Blend Controlled"/>
    <s v="ICC 1040 CVS Health : MGE/PMH/GPT 2024 Team"/>
  </r>
  <r>
    <x v="1"/>
    <s v="Intercompany"/>
    <x v="0"/>
    <d v="2024-07-31T00:00:00"/>
    <d v="2024-07-01T00:00:00"/>
    <s v="48572"/>
    <x v="0"/>
    <m/>
    <m/>
    <s v="ICC 939 Walmart : Walmart - FY25 Marketing Advanced Analytics Retainer"/>
    <m/>
    <m/>
    <n v="-14009.79"/>
    <x v="1"/>
    <x v="3"/>
    <s v="Blend Controlled"/>
    <s v="ICC 939 Walmart : Walmart - FY25 Marketing Advanced Analytics Retainer"/>
  </r>
  <r>
    <x v="1"/>
    <s v="Intercompany"/>
    <x v="0"/>
    <d v="2024-07-31T00:00:00"/>
    <d v="2024-07-01T00:00:00"/>
    <s v="48572"/>
    <x v="0"/>
    <m/>
    <m/>
    <s v="ICC 1178 CVS Health : RX Supply Chain DS (Halil)"/>
    <m/>
    <m/>
    <n v="-16483.2"/>
    <x v="1"/>
    <x v="1"/>
    <s v="Blend Controlled"/>
    <s v="ICC 1178 CVS Health : RX Supply Chain DS (Halil)"/>
  </r>
  <r>
    <x v="1"/>
    <s v="Intercompany"/>
    <x v="0"/>
    <d v="2024-07-31T00:00:00"/>
    <d v="2024-07-01T00:00:00"/>
    <s v="48572"/>
    <x v="0"/>
    <m/>
    <m/>
    <m/>
    <m/>
    <m/>
    <n v="0"/>
    <x v="1"/>
    <x v="11"/>
    <s v="Blend Controlled"/>
    <n v="0"/>
  </r>
  <r>
    <x v="1"/>
    <s v="Intercompany"/>
    <x v="0"/>
    <d v="2024-07-31T00:00:00"/>
    <d v="2024-07-01T00:00:00"/>
    <s v="48572"/>
    <x v="0"/>
    <m/>
    <m/>
    <s v="ICC 806 LinkedIn Corporation : LinkedIn Measurement Experimentation Support (Zaid)"/>
    <m/>
    <m/>
    <n v="-11052.88"/>
    <x v="1"/>
    <x v="8"/>
    <s v="Blend Controlled"/>
    <s v="ICC 806 LinkedIn Corporation : LinkedIn Measurement Experimentation Support (Zaid)"/>
  </r>
  <r>
    <x v="1"/>
    <s v="Insourcing Services"/>
    <x v="1"/>
    <d v="2024-07-31T00:00:00"/>
    <d v="2024-07-01T00:00:00"/>
    <s v="48442"/>
    <x v="0"/>
    <m/>
    <m/>
    <m/>
    <m/>
    <s v="TopSide Management Book Elim related to project (blank)Elim JE 48416"/>
    <n v="10416.93"/>
    <x v="2"/>
    <x v="12"/>
    <s v="Blend Controlled"/>
    <n v="0"/>
  </r>
  <r>
    <x v="3"/>
    <s v="Insourcing Services"/>
    <x v="1"/>
    <d v="2024-07-31T00:00:00"/>
    <d v="2024-07-01T00:00:00"/>
    <s v="48049"/>
    <x v="0"/>
    <m/>
    <m/>
    <s v="ICC 654 ICC in Engagement Factory UK Represents Represents Blend360 : AmEx - BTS"/>
    <m/>
    <s v="Amex BTS IC rev reclass July"/>
    <n v="10416.932723273707"/>
    <x v="2"/>
    <x v="12"/>
    <s v="Blend Controlled"/>
    <s v="ICC 654 ICC in Engagement Factory UK Represents Represents Blend360 : AmEx - BTS"/>
  </r>
  <r>
    <x v="1"/>
    <s v="Intercompany"/>
    <x v="1"/>
    <d v="2024-07-31T00:00:00"/>
    <d v="2024-07-01T00:00:00"/>
    <s v="48572"/>
    <x v="0"/>
    <m/>
    <m/>
    <s v="ICC 654 ICC in Engagement Factory UK Represents Represents Blend360 : AmEx - BTS"/>
    <m/>
    <m/>
    <n v="-10416.93"/>
    <x v="2"/>
    <x v="12"/>
    <s v="Blend Controlled"/>
    <s v="ICC 654 ICC in Engagement Factory UK Represents Represents Blend360 : AmEx - BTS"/>
  </r>
  <r>
    <x v="4"/>
    <s v="FPAI -General"/>
    <x v="2"/>
    <d v="2024-07-01T00:00:00"/>
    <d v="2024-07-01T00:00:00"/>
    <s v="44151"/>
    <x v="0"/>
    <m/>
    <m/>
    <m/>
    <m/>
    <s v="1245 CVS Health : Pega/FPAI Decisioning"/>
    <n v="-63060"/>
    <x v="3"/>
    <x v="11"/>
    <s v="FPAI"/>
    <n v="0"/>
  </r>
  <r>
    <x v="4"/>
    <s v="FPAI -General"/>
    <x v="2"/>
    <d v="2024-07-01T00:00:00"/>
    <d v="2024-07-01T00:00:00"/>
    <s v="44138"/>
    <x v="0"/>
    <m/>
    <m/>
    <m/>
    <m/>
    <s v="890 CVS Health : Analytics NBA Pega POC"/>
    <n v="-15060"/>
    <x v="3"/>
    <x v="11"/>
    <s v="FPAI"/>
    <n v="0"/>
  </r>
  <r>
    <x v="4"/>
    <s v="FPAI -General"/>
    <x v="2"/>
    <d v="2024-07-01T00:00:00"/>
    <d v="2024-07-01T00:00:00"/>
    <s v="44153"/>
    <x v="0"/>
    <m/>
    <m/>
    <m/>
    <m/>
    <s v="1183 The William Carter Company : Carter's - Pega phase 1 implementation cx strategy"/>
    <n v="-105312.83"/>
    <x v="3"/>
    <x v="11"/>
    <s v="FPAI"/>
    <n v="0"/>
  </r>
  <r>
    <x v="1"/>
    <s v="Intercompany"/>
    <x v="2"/>
    <d v="2024-07-31T00:00:00"/>
    <d v="2024-07-01T00:00:00"/>
    <s v="48572"/>
    <x v="0"/>
    <m/>
    <m/>
    <s v="ICC 890 CVS Health : Analytics NBA Pega POC"/>
    <m/>
    <m/>
    <n v="-15060"/>
    <x v="3"/>
    <x v="1"/>
    <s v="FPAI"/>
    <s v="ICC 890 CVS Health : Analytics NBA Pega POC"/>
  </r>
  <r>
    <x v="1"/>
    <s v="Intercompany"/>
    <x v="2"/>
    <d v="2024-07-31T00:00:00"/>
    <d v="2024-07-01T00:00:00"/>
    <s v="48572"/>
    <x v="0"/>
    <m/>
    <m/>
    <s v="ICC 124 Fresh Direct : 2022 Time - FreshDirect"/>
    <m/>
    <m/>
    <n v="-63060"/>
    <x v="3"/>
    <x v="13"/>
    <s v="FPAI"/>
    <s v="ICC 124 Fresh Direct : 2022 Time - FreshDirect"/>
  </r>
  <r>
    <x v="4"/>
    <s v="FPAI -General"/>
    <x v="2"/>
    <d v="2024-07-31T00:00:00"/>
    <d v="2024-07-01T00:00:00"/>
    <s v="48308"/>
    <x v="0"/>
    <m/>
    <m/>
    <s v="ICC 124 Fresh Direct : 2022 Time - FreshDirect"/>
    <m/>
    <s v="1245 CVS Health : Pega/FPAI Decisioning"/>
    <n v="63060"/>
    <x v="3"/>
    <x v="13"/>
    <s v="FPAI"/>
    <s v="ICC 124 Fresh Direct : 2022 Time - FreshDirect"/>
  </r>
  <r>
    <x v="1"/>
    <s v="Intercompany"/>
    <x v="2"/>
    <d v="2024-07-31T00:00:00"/>
    <d v="2024-07-01T00:00:00"/>
    <s v="48572"/>
    <x v="0"/>
    <m/>
    <m/>
    <m/>
    <m/>
    <m/>
    <n v="183432.83"/>
    <x v="3"/>
    <x v="11"/>
    <s v="FPAI"/>
    <n v="0"/>
  </r>
  <r>
    <x v="5"/>
    <s v="Intercompany"/>
    <x v="2"/>
    <d v="2024-07-31T00:00:00"/>
    <d v="2024-07-01T00:00:00"/>
    <s v="48573"/>
    <x v="0"/>
    <m/>
    <m/>
    <m/>
    <m/>
    <m/>
    <n v="-142747.25"/>
    <x v="3"/>
    <x v="11"/>
    <s v="FPAI"/>
    <n v="0"/>
  </r>
  <r>
    <x v="1"/>
    <s v="Intercompany"/>
    <x v="2"/>
    <d v="2024-07-31T00:00:00"/>
    <d v="2024-07-01T00:00:00"/>
    <s v="48572"/>
    <x v="0"/>
    <m/>
    <m/>
    <s v="ICC 1245 CVS Health : Pega/FPAI Decisioning"/>
    <m/>
    <m/>
    <n v="-144680"/>
    <x v="3"/>
    <x v="1"/>
    <s v="FPAI"/>
    <s v="ICC 1245 CVS Health : Pega/FPAI Decisioning"/>
  </r>
  <r>
    <x v="1"/>
    <s v="FPAI -General"/>
    <x v="2"/>
    <d v="2024-07-31T00:00:00"/>
    <d v="2024-07-01T00:00:00"/>
    <s v="48442"/>
    <x v="0"/>
    <m/>
    <m/>
    <s v="ICC 1183 The William Carter Company : Carter's - Pega phase 1 implementation cx strategy"/>
    <m/>
    <s v="TopSide Management Book Elim related to project ICC 1183 The William Carter Company : Carter's - Pega phase 1 implementation cx strategyElim JE 48416"/>
    <n v="78120"/>
    <x v="3"/>
    <x v="14"/>
    <s v="FPAI"/>
    <s v="ICC 1183 The William Carter Company : Carter's - Pega phase 1 implementation cx strategy"/>
  </r>
  <r>
    <x v="5"/>
    <s v="FPAI -General"/>
    <x v="2"/>
    <d v="2024-07-31T00:00:00"/>
    <d v="2024-07-01T00:00:00"/>
    <s v="48445"/>
    <x v="0"/>
    <m/>
    <m/>
    <m/>
    <m/>
    <s v="TopSide Management Book Elim related to project (blank)Elim JE 48419"/>
    <n v="58834.52"/>
    <x v="3"/>
    <x v="11"/>
    <s v="FPAI"/>
    <n v="0"/>
  </r>
  <r>
    <x v="1"/>
    <s v="FPAI -General"/>
    <x v="2"/>
    <d v="2024-07-31T00:00:00"/>
    <d v="2024-07-01T00:00:00"/>
    <s v="48442"/>
    <x v="0"/>
    <m/>
    <m/>
    <s v="ICC 890 CVS Health : Analytics NBA Pega POC"/>
    <m/>
    <s v="TopSide Management Book Elim related to project ICC 890 CVS Health : Analytics NBA Pega POCElim JE 48416"/>
    <n v="105312.83"/>
    <x v="3"/>
    <x v="1"/>
    <s v="FPAI"/>
    <s v="ICC 890 CVS Health : Analytics NBA Pega POC"/>
  </r>
  <r>
    <x v="5"/>
    <s v="FPAI -General"/>
    <x v="2"/>
    <d v="2024-07-31T00:00:00"/>
    <d v="2024-07-01T00:00:00"/>
    <s v="48445"/>
    <x v="0"/>
    <m/>
    <m/>
    <s v="ICC 939 Walmart : Walmart - FY25 Marketing Advanced Analytics Retainer"/>
    <m/>
    <s v="TopSide Management Book Elim related to project ICC 939 Walmart : Walmart - FY25 Marketing Advanced Analytics RetainerElim JE 48419"/>
    <n v="25788.55"/>
    <x v="3"/>
    <x v="3"/>
    <s v="FPAI"/>
    <s v="ICC 939 Walmart : Walmart - FY25 Marketing Advanced Analytics Retainer"/>
  </r>
  <r>
    <x v="1"/>
    <s v="FPAI -General"/>
    <x v="2"/>
    <d v="2024-07-31T00:00:00"/>
    <d v="2024-07-01T00:00:00"/>
    <s v="48442"/>
    <x v="0"/>
    <m/>
    <m/>
    <m/>
    <m/>
    <s v="TopSide Management Book Elim related to project (blank)Elim JE 48416"/>
    <n v="-38752.83"/>
    <x v="3"/>
    <x v="11"/>
    <s v="FPAI"/>
    <n v="0"/>
  </r>
  <r>
    <x v="4"/>
    <s v="FPAI -General"/>
    <x v="2"/>
    <d v="2024-07-31T00:00:00"/>
    <d v="2024-07-01T00:00:00"/>
    <s v="48308"/>
    <x v="0"/>
    <m/>
    <m/>
    <s v="ICC 1183 The William Carter Company : Carter's - Pega phase 1 implementation cx strategy"/>
    <m/>
    <s v="1183 The William Carter Company : Carter's - Pega phase 1 implementation cx strategy"/>
    <n v="105312.83"/>
    <x v="3"/>
    <x v="14"/>
    <s v="FPAI"/>
    <s v="ICC 1183 The William Carter Company : Carter's - Pega phase 1 implementation cx strategy"/>
  </r>
  <r>
    <x v="6"/>
    <s v="FPAI -General"/>
    <x v="2"/>
    <d v="2024-07-31T00:00:00"/>
    <d v="2024-07-01T00:00:00"/>
    <s v="48077"/>
    <x v="0"/>
    <m/>
    <m/>
    <m/>
    <m/>
    <s v="Jul24 - FPAI India Interco with FPAI Inc Bill #1046"/>
    <n v="58804.39623292211"/>
    <x v="3"/>
    <x v="11"/>
    <s v="FPAI"/>
    <n v="0"/>
  </r>
  <r>
    <x v="5"/>
    <s v="FPAI -General"/>
    <x v="2"/>
    <d v="2024-07-31T00:00:00"/>
    <d v="2024-07-01T00:00:00"/>
    <s v="48513"/>
    <x v="0"/>
    <m/>
    <m/>
    <m/>
    <m/>
    <s v="TopSide Management Book Elim - JE 48448"/>
    <n v="58167.51"/>
    <x v="3"/>
    <x v="11"/>
    <s v="FPAI"/>
    <n v="0"/>
  </r>
  <r>
    <x v="4"/>
    <s v="FPAI -General"/>
    <x v="2"/>
    <d v="2024-07-31T00:00:00"/>
    <d v="2024-07-01T00:00:00"/>
    <s v="48308"/>
    <x v="0"/>
    <m/>
    <m/>
    <s v="ICC 890 CVS Health : Analytics NBA Pega POC"/>
    <m/>
    <s v="890 CVS Health : Analytics NBA Pega POC"/>
    <n v="15060"/>
    <x v="3"/>
    <x v="1"/>
    <s v="FPAI"/>
    <s v="ICC 890 CVS Health : Analytics NBA Pega POC"/>
  </r>
  <r>
    <x v="1"/>
    <s v="Intercompany"/>
    <x v="2"/>
    <d v="2024-07-31T00:00:00"/>
    <d v="2024-07-01T00:00:00"/>
    <s v="48572"/>
    <x v="0"/>
    <m/>
    <m/>
    <s v="ICC 1183 The William Carter Company : Carter's - Pega phase 1 implementation cx strategy"/>
    <m/>
    <m/>
    <n v="-216116.83"/>
    <x v="3"/>
    <x v="14"/>
    <s v="FPAI"/>
    <s v="ICC 1183 The William Carter Company : Carter's - Pega phase 1 implementation cx strategy"/>
  </r>
  <r>
    <x v="1"/>
    <s v="FPAI -General"/>
    <x v="2"/>
    <d v="2024-07-31T00:00:00"/>
    <d v="2024-07-01T00:00:00"/>
    <s v="48442"/>
    <x v="0"/>
    <m/>
    <m/>
    <s v="ICC 1245 CVS Health : Pega/FPAI Decisioning"/>
    <m/>
    <s v="TopSide Management Book Elim related to project ICC 1245 CVS Health : Pega/FPAI DecisioningElim JE 48416"/>
    <n v="110804"/>
    <x v="3"/>
    <x v="1"/>
    <s v="FPAI"/>
    <s v="ICC 1245 CVS Health : Pega/FPAI Decisioning"/>
  </r>
  <r>
    <x v="7"/>
    <s v="FPAI -General"/>
    <x v="2"/>
    <d v="2024-07-31T00:00:00"/>
    <d v="2024-07-01T00:00:00"/>
    <s v="48448"/>
    <x v="0"/>
    <m/>
    <m/>
    <m/>
    <m/>
    <s v="Jul24 - FPAI UK LTD Interco with FPAI Inc Bill #1199"/>
    <n v="58167.512749634443"/>
    <x v="3"/>
    <x v="11"/>
    <s v="FPAI"/>
    <n v="0"/>
  </r>
  <r>
    <x v="6"/>
    <s v="FPAI -General"/>
    <x v="2"/>
    <d v="2024-07-31T00:00:00"/>
    <d v="2024-07-01T00:00:00"/>
    <s v="48076"/>
    <x v="0"/>
    <m/>
    <m/>
    <m/>
    <m/>
    <s v="Jul24 - FPAI India Interco with FPAI UK LTD Bill #1047 &amp; 1048"/>
    <n v="25775.341142021072"/>
    <x v="3"/>
    <x v="11"/>
    <s v="FPAI"/>
    <n v="0"/>
  </r>
  <r>
    <x v="4"/>
    <s v="FPAI -General"/>
    <x v="2"/>
    <d v="2024-07-31T00:00:00"/>
    <d v="2024-07-01T00:00:00"/>
    <s v="48306"/>
    <x v="0"/>
    <m/>
    <m/>
    <s v="ICC 1245 CVS Health : Pega/FPAI Decisioning"/>
    <m/>
    <s v="Pega/FPAI Decisioning"/>
    <n v="144680"/>
    <x v="3"/>
    <x v="1"/>
    <s v="FPAI"/>
    <s v="ICC 1245 CVS Health : Pega/FPAI Decisioning"/>
  </r>
  <r>
    <x v="4"/>
    <s v="FPAI -General"/>
    <x v="2"/>
    <d v="2024-07-31T00:00:00"/>
    <d v="2024-07-01T00:00:00"/>
    <s v="48307"/>
    <x v="0"/>
    <m/>
    <m/>
    <s v="ICC 1183 The William Carter Company : Carter's - Pega phase 1 implementation cx strategy"/>
    <m/>
    <s v="1183 Carter's : Carter's - Pega phase 1 implementation cx strategy"/>
    <n v="110804"/>
    <x v="3"/>
    <x v="14"/>
    <s v="FPAI"/>
    <s v="ICC 1183 The William Carter Company : Carter's - Pega phase 1 implementation cx strategy"/>
  </r>
  <r>
    <x v="0"/>
    <s v="Data Engineering"/>
    <x v="3"/>
    <d v="2024-07-01T00:00:00"/>
    <d v="2024-07-01T00:00:00"/>
    <s v="43454"/>
    <x v="0"/>
    <m/>
    <m/>
    <m/>
    <m/>
    <s v="Franklin Templeton - June '24 revenues"/>
    <n v="38426.623980279997"/>
    <x v="0"/>
    <x v="0"/>
    <s v="Blend Controlled"/>
    <n v="0"/>
  </r>
  <r>
    <x v="0"/>
    <s v="Data Engineering"/>
    <x v="3"/>
    <d v="2024-07-01T00:00:00"/>
    <d v="2024-07-01T00:00:00"/>
    <s v="42723"/>
    <x v="0"/>
    <m/>
    <m/>
    <m/>
    <m/>
    <s v="Franklin Templeton - June '24 revenues"/>
    <n v="-38426.623980279997"/>
    <x v="0"/>
    <x v="0"/>
    <s v="Blend Controlled"/>
    <n v="0"/>
  </r>
  <r>
    <x v="1"/>
    <s v="Intercompany"/>
    <x v="3"/>
    <d v="2024-07-31T00:00:00"/>
    <d v="2024-07-01T00:00:00"/>
    <s v="48572"/>
    <x v="0"/>
    <m/>
    <m/>
    <s v="ICC 1202 Hyatt : Hyatt - GenAI Implementation"/>
    <m/>
    <m/>
    <n v="-21118.6"/>
    <x v="4"/>
    <x v="7"/>
    <s v="Blend Controlled"/>
    <s v="ICC 1202 Hyatt : Hyatt - GenAI Implementation"/>
  </r>
  <r>
    <x v="1"/>
    <s v="Intercompany"/>
    <x v="3"/>
    <d v="2024-07-31T00:00:00"/>
    <d v="2024-07-01T00:00:00"/>
    <s v="48572"/>
    <x v="0"/>
    <m/>
    <m/>
    <s v="ICC 1221 Multi-Color Corporation (MCC) : CD&amp;R - MCC - MDM Discovery &amp; Data Strategy Audit"/>
    <m/>
    <m/>
    <n v="-546.64"/>
    <x v="4"/>
    <x v="15"/>
    <s v="Blend Controlled"/>
    <s v="ICC 1221 Multi-Color Corporation (MCC) : CD&amp;R - MCC - MDM Discovery &amp; Data Strategy Audit"/>
  </r>
  <r>
    <x v="1"/>
    <s v="Data Engineering"/>
    <x v="3"/>
    <d v="2024-07-31T00:00:00"/>
    <d v="2024-07-01T00:00:00"/>
    <s v="48442"/>
    <x v="0"/>
    <m/>
    <m/>
    <s v="ICC 1222 Franklin Templeton : Franklin Templeton - Vasu POC Team"/>
    <m/>
    <s v="TopSide Management Book Elim related to project ICC 1222 Franklin Templeton : Franklin Templeton - Vasu POC TeamElim JE 48416"/>
    <n v="104120.2"/>
    <x v="4"/>
    <x v="0"/>
    <s v="Blend Controlled"/>
    <s v="ICC 1222 Franklin Templeton : Franklin Templeton - Vasu POC Team"/>
  </r>
  <r>
    <x v="1"/>
    <s v="Intercompany"/>
    <x v="3"/>
    <d v="2024-07-31T00:00:00"/>
    <d v="2024-07-01T00:00:00"/>
    <s v="48572"/>
    <x v="0"/>
    <m/>
    <m/>
    <m/>
    <m/>
    <m/>
    <n v="0"/>
    <x v="4"/>
    <x v="11"/>
    <s v="Blend Controlled"/>
    <n v="0"/>
  </r>
  <r>
    <x v="1"/>
    <s v="Intercompany"/>
    <x v="3"/>
    <d v="2024-07-31T00:00:00"/>
    <d v="2024-07-01T00:00:00"/>
    <s v="48572"/>
    <x v="0"/>
    <m/>
    <m/>
    <s v="ICC 834 Franklin Templeton : Franklin Templeton - PMO+Engineering Tiger Team"/>
    <m/>
    <m/>
    <n v="-79.09"/>
    <x v="4"/>
    <x v="0"/>
    <s v="Blend Controlled"/>
    <s v="ICC 834 Franklin Templeton : Franklin Templeton - PMO+Engineering Tiger Team"/>
  </r>
  <r>
    <x v="2"/>
    <s v="Data Engineering"/>
    <x v="3"/>
    <d v="2024-07-31T00:00:00"/>
    <d v="2024-07-01T00:00:00"/>
    <s v="45795"/>
    <x v="0"/>
    <m/>
    <m/>
    <s v="ICC 1077 Know Your Cross : Monthly retainer - 6 months engagement"/>
    <m/>
    <s v="Know Your Cross: Monthly retainer - 6 months engagement Servicios exonerados de IRAE segun literal S articulo 52 Titulo 4 related to invoice  A2258"/>
    <n v="18781.880598754269"/>
    <x v="4"/>
    <x v="9"/>
    <s v="Blend Controlled"/>
    <s v="ICC 1077 Know Your Cross : Monthly retainer - 6 months engagement"/>
  </r>
  <r>
    <x v="1"/>
    <s v="Intercompany"/>
    <x v="3"/>
    <d v="2024-07-31T00:00:00"/>
    <d v="2024-07-01T00:00:00"/>
    <s v="48572"/>
    <x v="0"/>
    <m/>
    <m/>
    <s v="ICC 1262 Under Armour : Under Armour - Analytics POD"/>
    <m/>
    <m/>
    <n v="-8650.08"/>
    <x v="4"/>
    <x v="16"/>
    <s v="Blend Controlled"/>
    <s v="ICC 1262 Under Armour : Under Armour - Analytics POD"/>
  </r>
  <r>
    <x v="1"/>
    <s v="Data Engineering"/>
    <x v="3"/>
    <d v="2024-07-31T00:00:00"/>
    <d v="2024-07-01T00:00:00"/>
    <s v="48442"/>
    <x v="0"/>
    <m/>
    <m/>
    <s v="ICC 880 NBCU : AWB 2.0 Pod 1H 2024 Extension"/>
    <m/>
    <s v="TopSide Management Book Elim related to project ICC 880 NBCU : AWB 2.0 Pod 1H 2024 ExtensionElim JE 48416"/>
    <n v="6609.28"/>
    <x v="4"/>
    <x v="5"/>
    <s v="Blend Controlled"/>
    <s v="ICC 880 NBCU : AWB 2.0 Pod 1H 2024 Extension"/>
  </r>
  <r>
    <x v="1"/>
    <s v="Intercompany"/>
    <x v="3"/>
    <d v="2024-07-31T00:00:00"/>
    <d v="2024-07-01T00:00:00"/>
    <s v="48572"/>
    <x v="0"/>
    <m/>
    <m/>
    <s v="ICC 1204 CVS Health : Foundry Targeting - Alpesh FED"/>
    <m/>
    <m/>
    <n v="-11052.88"/>
    <x v="4"/>
    <x v="1"/>
    <s v="Blend Controlled"/>
    <s v="ICC 1204 CVS Health : Foundry Targeting - Alpesh FED"/>
  </r>
  <r>
    <x v="1"/>
    <s v="Data Engineering"/>
    <x v="3"/>
    <d v="2024-07-31T00:00:00"/>
    <d v="2024-07-01T00:00:00"/>
    <s v="48442"/>
    <x v="0"/>
    <m/>
    <m/>
    <s v="ICC 1203 CVS Health : Foundry--FED Harleen"/>
    <m/>
    <s v="TopSide Management Book Elim related to project ICC 1203 CVS Health : Foundry--FED HarleenElim JE 48416"/>
    <n v="9212.94"/>
    <x v="4"/>
    <x v="1"/>
    <s v="Blend Controlled"/>
    <s v="ICC 1203 CVS Health : Foundry--FED Harleen"/>
  </r>
  <r>
    <x v="1"/>
    <s v="Data Engineering"/>
    <x v="3"/>
    <d v="2024-07-31T00:00:00"/>
    <d v="2024-07-01T00:00:00"/>
    <s v="48442"/>
    <x v="0"/>
    <m/>
    <m/>
    <s v="ICC 1225 ICC in Blend Represents FPAI Inc (OA) : Verizon: Turing- Personalization Phase 2 Capacity Service"/>
    <m/>
    <s v="TopSide Management Book Elim related to project ICC 1225 ICC in Blend Represents FPAI Inc (OA) : Verizon: Turing- Personalization Phase 2 Capacity ServiceElim JE 48416"/>
    <n v="30558.41"/>
    <x v="4"/>
    <x v="17"/>
    <s v="Blend Controlled"/>
    <s v="ICC 1225 ICC in Blend Represents FPAI Inc (OA) : Verizon: Turing- Personalization Phase 2 Capacity Service"/>
  </r>
  <r>
    <x v="2"/>
    <s v="Data Engineering"/>
    <x v="3"/>
    <d v="2024-07-31T00:00:00"/>
    <d v="2024-07-01T00:00:00"/>
    <s v="45795"/>
    <x v="0"/>
    <m/>
    <m/>
    <s v="ICC 1333 NBCU : Prism (Wingspan) 2.0 Phase 2"/>
    <m/>
    <s v="NBCU: Prism (Wingspan) 2.0 Phase 2 Servicios exonerados de IRAE segun literal S articulo 52 Titulo 4 related to invoice  A2252"/>
    <n v="6607.6978652333783"/>
    <x v="4"/>
    <x v="5"/>
    <s v="Blend Controlled"/>
    <s v="ICC 1333 NBCU : Prism (Wingspan) 2.0 Phase 2"/>
  </r>
  <r>
    <x v="1"/>
    <s v="Intercompany"/>
    <x v="3"/>
    <d v="2024-07-31T00:00:00"/>
    <d v="2024-07-01T00:00:00"/>
    <s v="48572"/>
    <x v="0"/>
    <m/>
    <m/>
    <s v="ICC 867 CVS Health : Retail Analytics DS and BI - 2024"/>
    <m/>
    <m/>
    <n v="-9210.73"/>
    <x v="4"/>
    <x v="1"/>
    <s v="Blend Controlled"/>
    <s v="ICC 867 CVS Health : Retail Analytics DS and BI - 2024"/>
  </r>
  <r>
    <x v="2"/>
    <s v="Data Engineering"/>
    <x v="3"/>
    <d v="2024-07-31T00:00:00"/>
    <d v="2024-07-01T00:00:00"/>
    <s v="45795"/>
    <x v="0"/>
    <m/>
    <m/>
    <s v="ICC 1048 Dish : 1: Dish - Integrated Data + Martech solution"/>
    <m/>
    <s v="Dish Network: 1: Dish - Integrated Data + Martech solution Servicios exonerados de IRAE segun literal S articulo 52 Titulo 4 related to invoice  A2257"/>
    <n v="901.04970889546064"/>
    <x v="4"/>
    <x v="18"/>
    <s v="Blend Controlled"/>
    <s v="ICC 1048 Dish : 1: Dish - Integrated Data + Martech solution"/>
  </r>
  <r>
    <x v="0"/>
    <s v="Data Engineering"/>
    <x v="3"/>
    <d v="2024-07-31T00:00:00"/>
    <d v="2024-07-01T00:00:00"/>
    <s v="48055"/>
    <x v="0"/>
    <m/>
    <m/>
    <s v="ICC 1151 ICC in Forth Point Represents FutureproofAI : British Telecom - Technical BA - Rhiannon"/>
    <m/>
    <s v="BT (FPAI) IC rev reclass July"/>
    <n v="15379.885219600001"/>
    <x v="0"/>
    <x v="10"/>
    <s v="Blend Controlled"/>
    <s v="ICC 1151 ICC in Forth Point Represents FutureproofAI : British Telecom - Technical BA - Rhiannon"/>
  </r>
  <r>
    <x v="1"/>
    <s v="Data Engineering"/>
    <x v="3"/>
    <d v="2024-07-31T00:00:00"/>
    <d v="2024-07-01T00:00:00"/>
    <s v="48442"/>
    <x v="0"/>
    <m/>
    <m/>
    <s v="ICC 834 Franklin Templeton : Franklin Templeton - PMO+Engineering Tiger Team"/>
    <m/>
    <s v="TopSide Management Book Elim related to project ICC 834 Franklin Templeton : Franklin Templeton - PMO+Engineering Tiger TeamElim JE 48416"/>
    <n v="11500.15"/>
    <x v="4"/>
    <x v="0"/>
    <s v="Blend Controlled"/>
    <s v="ICC 834 Franklin Templeton : Franklin Templeton - PMO+Engineering Tiger Team"/>
  </r>
  <r>
    <x v="2"/>
    <s v="Data Engineering"/>
    <x v="3"/>
    <d v="2024-07-31T00:00:00"/>
    <d v="2024-07-01T00:00:00"/>
    <s v="45795"/>
    <x v="0"/>
    <m/>
    <m/>
    <s v="ICC 1051 Wyndham Hotels and Resorts : Wyndham - Guest Analytics Retainer"/>
    <m/>
    <s v="Wyndham - Guest Analytics Retainer Servicios exonerados de IRAE segun literal S articulo 52 Titulo 4 related to invoice  A2263"/>
    <n v="15097.588455715053"/>
    <x v="4"/>
    <x v="2"/>
    <s v="Blend Controlled"/>
    <s v="ICC 1051 Wyndham Hotels and Resorts : Wyndham - Guest Analytics Retainer"/>
  </r>
  <r>
    <x v="2"/>
    <s v="Data Engineering"/>
    <x v="3"/>
    <d v="2024-07-31T00:00:00"/>
    <d v="2024-07-01T00:00:00"/>
    <s v="45795"/>
    <x v="0"/>
    <m/>
    <m/>
    <s v="ICC 1312 Franklin Templeton : Franklin Templeton - Tiger Teams Renewal (July - Sept)"/>
    <m/>
    <s v="Franklin Templeton - Vasu POC Team Servicios exonerados de IRAE segun literal S articulo 52 Titulo 4 related to invoice  A2256"/>
    <n v="11497.394285506078"/>
    <x v="4"/>
    <x v="0"/>
    <s v="Blend Controlled"/>
    <s v="ICC 1312 Franklin Templeton : Franklin Templeton - Tiger Teams Renewal (July - Sept)"/>
  </r>
  <r>
    <x v="0"/>
    <s v="Data Engineering"/>
    <x v="3"/>
    <d v="2024-07-31T00:00:00"/>
    <d v="2024-07-01T00:00:00"/>
    <s v="48052"/>
    <x v="0"/>
    <m/>
    <m/>
    <s v="ICC 1019 ICC in Forth Point Represents Blend360 : Legrand - Cablofil Managed Service Level Agreement"/>
    <m/>
    <s v="Legrand IC rev reclass July"/>
    <n v="1484.3962280088001"/>
    <x v="0"/>
    <x v="19"/>
    <s v="Blend Controlled"/>
    <s v="ICC 1019 ICC in Forth Point Represents Blend360 : Legrand - Cablofil Managed Service Level Agreement"/>
  </r>
  <r>
    <x v="1"/>
    <s v="Intercompany"/>
    <x v="3"/>
    <d v="2024-07-31T00:00:00"/>
    <d v="2024-07-01T00:00:00"/>
    <s v="48572"/>
    <x v="0"/>
    <m/>
    <m/>
    <s v="ICC 895 Comcast Corporation : Comcast: 2024 Loyalty and Rewards Pod"/>
    <m/>
    <m/>
    <n v="-9210.73"/>
    <x v="4"/>
    <x v="20"/>
    <s v="Blend Controlled"/>
    <s v="ICC 895 Comcast Corporation : Comcast: 2024 Loyalty and Rewards Pod"/>
  </r>
  <r>
    <x v="1"/>
    <s v="Data Engineering"/>
    <x v="3"/>
    <d v="2024-07-31T00:00:00"/>
    <d v="2024-07-01T00:00:00"/>
    <s v="48442"/>
    <x v="0"/>
    <m/>
    <m/>
    <s v="ICC 1051 Wyndham Hotels and Resorts : Wyndham - Guest Analytics Retainer"/>
    <m/>
    <s v="TopSide Management Book Elim related to project ICC 1051 Wyndham Hotels and Resorts : Wyndham - Guest Analytics RetainerElim JE 48416"/>
    <n v="33887.58"/>
    <x v="4"/>
    <x v="2"/>
    <s v="Blend Controlled"/>
    <s v="ICC 1051 Wyndham Hotels and Resorts : Wyndham - Guest Analytics Retainer"/>
  </r>
  <r>
    <x v="1"/>
    <s v="Data Engineering"/>
    <x v="3"/>
    <d v="2024-07-31T00:00:00"/>
    <d v="2024-07-01T00:00:00"/>
    <s v="48442"/>
    <x v="0"/>
    <m/>
    <m/>
    <s v="ICC 1040 CVS Health : MGE/PMH/GPT 2024 Team"/>
    <m/>
    <s v="TopSide Management Book Elim related to project ICC 1040 CVS Health : MGE/PMH/GPT 2024 TeamElim JE 48416"/>
    <n v="9212.94"/>
    <x v="4"/>
    <x v="1"/>
    <s v="Blend Controlled"/>
    <s v="ICC 1040 CVS Health : MGE/PMH/GPT 2024 Team"/>
  </r>
  <r>
    <x v="2"/>
    <s v="Data Engineering"/>
    <x v="3"/>
    <d v="2024-07-31T00:00:00"/>
    <d v="2024-07-01T00:00:00"/>
    <s v="45795"/>
    <x v="0"/>
    <m/>
    <m/>
    <s v="ICC 834 Franklin Templeton : Franklin Templeton - PMO+Engineering Tiger Team"/>
    <m/>
    <s v="Franklin Templeton - PMO+Engineering Tiger Team Servicios exonerados de IRAE segun literal S articulo 52 Titulo 4 related to invoice  A2256"/>
    <n v="79.092265343756708"/>
    <x v="4"/>
    <x v="0"/>
    <s v="Blend Controlled"/>
    <s v="ICC 834 Franklin Templeton : Franklin Templeton - PMO+Engineering Tiger Team"/>
  </r>
  <r>
    <x v="2"/>
    <s v="Data Engineering"/>
    <x v="3"/>
    <d v="2024-07-31T00:00:00"/>
    <d v="2024-07-01T00:00:00"/>
    <s v="45795"/>
    <x v="0"/>
    <m/>
    <m/>
    <s v="ICC 1222 Franklin Templeton : Franklin Templeton - Vasu POC Team"/>
    <m/>
    <s v="Franklin Templeton - Tiger Teams Renewal (July - Sept) Servicios exonerados de IRAE segun literal S articulo 52 Titulo 4 related to invoice  A2256"/>
    <n v="104095.26936966293"/>
    <x v="4"/>
    <x v="0"/>
    <s v="Blend Controlled"/>
    <s v="ICC 1222 Franklin Templeton : Franklin Templeton - Vasu POC Team"/>
  </r>
  <r>
    <x v="1"/>
    <s v="Data Engineering"/>
    <x v="3"/>
    <d v="2024-07-31T00:00:00"/>
    <d v="2024-07-01T00:00:00"/>
    <s v="48442"/>
    <x v="0"/>
    <m/>
    <m/>
    <s v="ICC 806 LinkedIn Corporation : LinkedIn Measurement Experimentation Support (Zaid)"/>
    <m/>
    <s v="TopSide Management Book Elim related to project ICC 806 LinkedIn Corporation : LinkedIn Measurement Experimentation Support (Zaid)Elim JE 48416"/>
    <n v="901.27"/>
    <x v="4"/>
    <x v="8"/>
    <s v="Blend Controlled"/>
    <s v="ICC 806 LinkedIn Corporation : LinkedIn Measurement Experimentation Support (Zaid)"/>
  </r>
  <r>
    <x v="1"/>
    <s v="Data Engineering"/>
    <x v="3"/>
    <d v="2024-07-31T00:00:00"/>
    <d v="2024-07-01T00:00:00"/>
    <s v="48442"/>
    <x v="0"/>
    <m/>
    <m/>
    <s v="ICC 1320 The Blackstone Group : Blackstone - DS Retainer 2024 H2 Renewal"/>
    <m/>
    <s v="TopSide Management Book Elim related to project ICC 1320 The Blackstone Group : Blackstone - DS Retainer 2024 H2 RenewalElim JE 48416"/>
    <n v="45433.8"/>
    <x v="4"/>
    <x v="4"/>
    <s v="Blend Controlled"/>
    <s v="ICC 1320 The Blackstone Group : Blackstone - DS Retainer 2024 H2 Renewal"/>
  </r>
  <r>
    <x v="1"/>
    <s v="Data Engineering"/>
    <x v="3"/>
    <d v="2024-07-31T00:00:00"/>
    <d v="2024-07-01T00:00:00"/>
    <s v="48442"/>
    <x v="0"/>
    <m/>
    <m/>
    <s v="ICC 1126 ICC in Engagement Factory UK Represents Represents Blend360 : Amperity Premium Services Pod_R1"/>
    <m/>
    <s v="TopSide Management Book Elim related to project ICC 1126 ICC in Engagement Factory UK Represents Represents Blend360 : Amperity Premium Services Pod_R1Elim JE 48416"/>
    <n v="1484.4"/>
    <x v="4"/>
    <x v="21"/>
    <s v="Blend Controlled"/>
    <s v="ICC 1126 ICC in Engagement Factory UK Represents Represents Blend360 : Amperity Premium Services Pod_R1"/>
  </r>
  <r>
    <x v="1"/>
    <s v="Data Engineering"/>
    <x v="3"/>
    <d v="2024-07-31T00:00:00"/>
    <d v="2024-07-01T00:00:00"/>
    <s v="48442"/>
    <x v="0"/>
    <m/>
    <m/>
    <s v="ICC 1221 Multi-Color Corporation (MCC) : CD&amp;R - MCC - MDM Discovery &amp; Data Strategy Audit"/>
    <m/>
    <s v="TopSide Management Book Elim related to project ICC 1221 Multi-Color Corporation (MCC) : CD&amp;R - MCC - MDM Discovery &amp; Data Strategy AuditElim JE 48416"/>
    <n v="312.44"/>
    <x v="4"/>
    <x v="15"/>
    <s v="Blend Controlled"/>
    <s v="ICC 1221 Multi-Color Corporation (MCC) : CD&amp;R - MCC - MDM Discovery &amp; Data Strategy Audit"/>
  </r>
  <r>
    <x v="2"/>
    <s v="Data Engineering"/>
    <x v="3"/>
    <d v="2024-07-31T00:00:00"/>
    <d v="2024-07-01T00:00:00"/>
    <s v="45795"/>
    <x v="0"/>
    <m/>
    <m/>
    <s v="ICC 895 Comcast Corporation : Comcast: 2024 Loyalty and Rewards Pod"/>
    <m/>
    <s v="Comcast: 2024 Loyalty and Rewards Pod Servicios exonerados de IRAE segun literal S articulo 52 Titulo 4 related to invoice  A2255"/>
    <n v="9210.7303575980422"/>
    <x v="4"/>
    <x v="20"/>
    <s v="Blend Controlled"/>
    <s v="ICC 895 Comcast Corporation : Comcast: 2024 Loyalty and Rewards Pod"/>
  </r>
  <r>
    <x v="2"/>
    <s v="Data Engineering"/>
    <x v="3"/>
    <d v="2024-07-31T00:00:00"/>
    <d v="2024-07-01T00:00:00"/>
    <s v="45795"/>
    <x v="0"/>
    <m/>
    <m/>
    <s v="ICC 1262 Under Armour : Under Armour - Analytics POD"/>
    <m/>
    <s v="Under Armour - Analytics POD Servicios exonerados de IRAE segun literal S articulo 52 Titulo 4 related to invoice  A2265"/>
    <n v="8650.0772053964229"/>
    <x v="4"/>
    <x v="16"/>
    <s v="Blend Controlled"/>
    <s v="ICC 1262 Under Armour : Under Armour - Analytics POD"/>
  </r>
  <r>
    <x v="1"/>
    <s v="Data Engineering"/>
    <x v="3"/>
    <d v="2024-07-31T00:00:00"/>
    <d v="2024-07-01T00:00:00"/>
    <s v="48442"/>
    <x v="0"/>
    <m/>
    <m/>
    <s v="ICC 1262 Under Armour : Under Armour - Analytics POD"/>
    <m/>
    <s v="TopSide Management Book Elim related to project ICC 1262 Under Armour : Under Armour - Analytics PODElim JE 48416"/>
    <n v="21123.66"/>
    <x v="4"/>
    <x v="16"/>
    <s v="Blend Controlled"/>
    <s v="ICC 1262 Under Armour : Under Armour - Analytics POD"/>
  </r>
  <r>
    <x v="1"/>
    <s v="Intercompany"/>
    <x v="3"/>
    <d v="2024-07-31T00:00:00"/>
    <d v="2024-07-01T00:00:00"/>
    <s v="48572"/>
    <x v="0"/>
    <m/>
    <m/>
    <s v="ICC 540 Adtalem (Walden) : Business Development - Existing"/>
    <m/>
    <m/>
    <n v="-312.36"/>
    <x v="4"/>
    <x v="22"/>
    <s v="Blend Controlled"/>
    <s v="ICC 540 Adtalem (Walden) : Business Development - Existing"/>
  </r>
  <r>
    <x v="1"/>
    <s v="Intercompany"/>
    <x v="3"/>
    <d v="2024-07-31T00:00:00"/>
    <d v="2024-07-01T00:00:00"/>
    <s v="48572"/>
    <x v="0"/>
    <m/>
    <m/>
    <s v="ICC 1333 NBCU : Prism (Wingspan) 2.0 Phase 2"/>
    <m/>
    <m/>
    <n v="-6607.7"/>
    <x v="4"/>
    <x v="5"/>
    <s v="Blend Controlled"/>
    <s v="ICC 1333 NBCU : Prism (Wingspan) 2.0 Phase 2"/>
  </r>
  <r>
    <x v="1"/>
    <s v="Data Engineering"/>
    <x v="3"/>
    <d v="2024-07-31T00:00:00"/>
    <d v="2024-07-01T00:00:00"/>
    <s v="48442"/>
    <x v="0"/>
    <m/>
    <m/>
    <s v="ICC 1268 Dish : 2: Dish - Integrated Data + Martech solution"/>
    <m/>
    <s v="TopSide Management Book Elim related to project ICC 1268 Dish : 2: Dish - Integrated Data + Martech solutionElim JE 48416"/>
    <n v="8652.15"/>
    <x v="4"/>
    <x v="18"/>
    <s v="Blend Controlled"/>
    <s v="ICC 1268 Dish : 2: Dish - Integrated Data + Martech solution"/>
  </r>
  <r>
    <x v="1"/>
    <s v="Intercompany"/>
    <x v="3"/>
    <d v="2024-07-31T00:00:00"/>
    <d v="2024-07-01T00:00:00"/>
    <s v="48572"/>
    <x v="0"/>
    <m/>
    <m/>
    <s v="ICC 1051 Wyndham Hotels and Resorts : Wyndham - Guest Analytics Retainer"/>
    <m/>
    <m/>
    <n v="-15097.59"/>
    <x v="4"/>
    <x v="2"/>
    <s v="Blend Controlled"/>
    <s v="ICC 1051 Wyndham Hotels and Resorts : Wyndham - Guest Analytics Retainer"/>
  </r>
  <r>
    <x v="1"/>
    <s v="Data Engineering"/>
    <x v="3"/>
    <d v="2024-07-31T00:00:00"/>
    <d v="2024-07-01T00:00:00"/>
    <s v="48442"/>
    <x v="0"/>
    <m/>
    <m/>
    <m/>
    <m/>
    <s v="TopSide Management Book Elim related to project (blank)Elim JE 48416"/>
    <n v="79.11"/>
    <x v="4"/>
    <x v="11"/>
    <s v="Blend Controlled"/>
    <n v="0"/>
  </r>
  <r>
    <x v="1"/>
    <s v="Data Engineering"/>
    <x v="3"/>
    <d v="2024-07-31T00:00:00"/>
    <d v="2024-07-01T00:00:00"/>
    <s v="48442"/>
    <x v="0"/>
    <m/>
    <m/>
    <s v="ICC 1364 ICC in Forth Point Represents Blend360 : Franklin Templeton - Vasu POC Team"/>
    <m/>
    <s v="TopSide Management Book Elim related to project ICC 1364 ICC in Forth Point Represents Blend360 : Franklin Templeton - Vasu POC TeamElim JE 48416"/>
    <n v="49440"/>
    <x v="4"/>
    <x v="0"/>
    <s v="Blend Controlled"/>
    <s v="ICC 1364 ICC in Forth Point Represents Blend360 : Franklin Templeton - Vasu POC Team"/>
  </r>
  <r>
    <x v="1"/>
    <s v="Intercompany"/>
    <x v="3"/>
    <d v="2024-07-31T00:00:00"/>
    <d v="2024-07-01T00:00:00"/>
    <s v="48572"/>
    <x v="0"/>
    <m/>
    <m/>
    <s v="ICC 1225 ICC in Blend Represents FPAI Inc (OA) : Verizon: Turing- Personalization Phase 2 Capacity Service"/>
    <m/>
    <m/>
    <n v="-30558.41"/>
    <x v="4"/>
    <x v="17"/>
    <s v="Blend Controlled"/>
    <s v="ICC 1225 ICC in Blend Represents FPAI Inc (OA) : Verizon: Turing- Personalization Phase 2 Capacity Service"/>
  </r>
  <r>
    <x v="1"/>
    <s v="Intercompany"/>
    <x v="3"/>
    <d v="2024-07-31T00:00:00"/>
    <d v="2024-07-01T00:00:00"/>
    <s v="48572"/>
    <x v="0"/>
    <m/>
    <m/>
    <s v="ICC 1048 Dish : 1: Dish - Integrated Data + Martech solution"/>
    <m/>
    <m/>
    <n v="-901.05"/>
    <x v="4"/>
    <x v="18"/>
    <s v="Blend Controlled"/>
    <s v="ICC 1048 Dish : 1: Dish - Integrated Data + Martech solution"/>
  </r>
  <r>
    <x v="2"/>
    <s v="Data Engineering"/>
    <x v="3"/>
    <d v="2024-07-31T00:00:00"/>
    <d v="2024-07-01T00:00:00"/>
    <s v="45795"/>
    <x v="0"/>
    <m/>
    <m/>
    <s v="ICC 880 NBCU : AWB 2.0 Pod 1H 2024 Extension"/>
    <m/>
    <s v="NBCU: AWB 2.0 Pod 1H 2024 Extension Servicios exonerados de IRAE segun literal S articulo 52 Titulo 4 related to invoice  A2252"/>
    <n v="37814.052783312836"/>
    <x v="4"/>
    <x v="5"/>
    <s v="Blend Controlled"/>
    <s v="ICC 880 NBCU : AWB 2.0 Pod 1H 2024 Extension"/>
  </r>
  <r>
    <x v="2"/>
    <s v="Data Engineering"/>
    <x v="3"/>
    <d v="2024-07-31T00:00:00"/>
    <d v="2024-07-01T00:00:00"/>
    <s v="45795"/>
    <x v="0"/>
    <m/>
    <m/>
    <s v="ICC 540 Adtalem (Walden) : Business Development - Existing"/>
    <m/>
    <s v="Adtalem Global Education (Walden): Business Development - Existing Servicios exonerados de IRAE segun literal S articulo 52 Titulo 4 related to invoice  A2262"/>
    <n v="312.36389908375969"/>
    <x v="4"/>
    <x v="22"/>
    <s v="Blend Controlled"/>
    <s v="ICC 540 Adtalem (Walden) : Business Development - Existing"/>
  </r>
  <r>
    <x v="1"/>
    <s v="Data Engineering"/>
    <x v="3"/>
    <d v="2024-07-31T00:00:00"/>
    <d v="2024-07-01T00:00:00"/>
    <s v="48442"/>
    <x v="0"/>
    <m/>
    <m/>
    <s v="ICC 895 Comcast Corporation : Comcast: 2024 Loyalty and Rewards Pod"/>
    <m/>
    <s v="TopSide Management Book Elim related to project ICC 895 Comcast Corporation : Comcast: 2024 Loyalty and Rewards PodElim JE 48416"/>
    <n v="37823.11"/>
    <x v="4"/>
    <x v="20"/>
    <s v="Blend Controlled"/>
    <s v="ICC 895 Comcast Corporation : Comcast: 2024 Loyalty and Rewards Pod"/>
  </r>
  <r>
    <x v="1"/>
    <s v="Data Engineering"/>
    <x v="3"/>
    <d v="2024-07-31T00:00:00"/>
    <d v="2024-07-01T00:00:00"/>
    <s v="48442"/>
    <x v="0"/>
    <m/>
    <m/>
    <s v="ICC 1204 CVS Health : Foundry Targeting - Alpesh FED"/>
    <m/>
    <s v="TopSide Management Book Elim related to project ICC 1204 CVS Health : Foundry Targeting - Alpesh FEDElim JE 48416"/>
    <n v="11055.52"/>
    <x v="4"/>
    <x v="1"/>
    <s v="Blend Controlled"/>
    <s v="ICC 1204 CVS Health : Foundry Targeting - Alpesh FED"/>
  </r>
  <r>
    <x v="2"/>
    <s v="Data Engineering"/>
    <x v="3"/>
    <d v="2024-07-31T00:00:00"/>
    <d v="2024-07-01T00:00:00"/>
    <s v="45795"/>
    <x v="0"/>
    <m/>
    <m/>
    <s v="ICC 1040 CVS Health : MGE/PMH/GPT 2024 Team"/>
    <m/>
    <s v="CVS: MGE/PMH/GPT 2024 Team Servicios exonerados de IRAE segun literal S articulo 52 Titulo 4 related to invoice  A2253"/>
    <n v="45422.916991763392"/>
    <x v="4"/>
    <x v="1"/>
    <s v="Blend Controlled"/>
    <s v="ICC 1040 CVS Health : MGE/PMH/GPT 2024 Team"/>
  </r>
  <r>
    <x v="8"/>
    <s v="Data Engineering"/>
    <x v="3"/>
    <d v="2024-07-31T00:00:00"/>
    <d v="2024-07-01T00:00:00"/>
    <s v="45283"/>
    <x v="1"/>
    <s v="30773"/>
    <s v="15772947813"/>
    <s v="ICC 1225 ICC in Blend Represents FPAI Inc (OA) : Verizon: Turing- Personalization Phase 2 Capacity Service"/>
    <m/>
    <s v="Retainer Revenue Recognition"/>
    <n v="30558.41"/>
    <x v="4"/>
    <x v="17"/>
    <s v="Blend Controlled"/>
    <s v="ICC 1225 ICC in Blend Represents FPAI Inc (OA) : Verizon: Turing- Personalization Phase 2 Capacity Service"/>
  </r>
  <r>
    <x v="2"/>
    <s v="Data Engineering"/>
    <x v="3"/>
    <d v="2024-07-31T00:00:00"/>
    <d v="2024-07-01T00:00:00"/>
    <s v="45795"/>
    <x v="0"/>
    <m/>
    <m/>
    <s v="ICC 1202 Hyatt : Hyatt - GenAI Implementation"/>
    <m/>
    <s v="Hyatt - GenAI Implementation Servicios exonerados de IRAE segun literal S articulo 52 Titulo 4 related to invoice  A2264"/>
    <n v="21118.602843823162"/>
    <x v="4"/>
    <x v="7"/>
    <s v="Blend Controlled"/>
    <s v="ICC 1202 Hyatt : Hyatt - GenAI Implementation"/>
  </r>
  <r>
    <x v="1"/>
    <s v="Intercompany"/>
    <x v="3"/>
    <d v="2024-07-31T00:00:00"/>
    <d v="2024-07-01T00:00:00"/>
    <s v="48572"/>
    <x v="0"/>
    <m/>
    <m/>
    <s v="ICC 880 NBCU : AWB 2.0 Pod 1H 2024 Extension"/>
    <m/>
    <m/>
    <n v="-37814.050000000003"/>
    <x v="4"/>
    <x v="5"/>
    <s v="Blend Controlled"/>
    <s v="ICC 880 NBCU : AWB 2.0 Pod 1H 2024 Extension"/>
  </r>
  <r>
    <x v="1"/>
    <s v="Data Engineering"/>
    <x v="3"/>
    <d v="2024-07-31T00:00:00"/>
    <d v="2024-07-01T00:00:00"/>
    <s v="48442"/>
    <x v="0"/>
    <m/>
    <m/>
    <s v="ICC 1344 Visa : Visa - Minerva dashboard automation"/>
    <m/>
    <s v="TopSide Management Book Elim related to project ICC 1344 Visa : Visa - Minerva dashboard automationElim JE 48416"/>
    <n v="546.77"/>
    <x v="4"/>
    <x v="23"/>
    <s v="Blend Controlled"/>
    <s v="ICC 1344 Visa : Visa - Minerva dashboard automation"/>
  </r>
  <r>
    <x v="2"/>
    <s v="Data Engineering"/>
    <x v="3"/>
    <d v="2024-07-31T00:00:00"/>
    <d v="2024-07-01T00:00:00"/>
    <s v="45795"/>
    <x v="0"/>
    <m/>
    <m/>
    <s v="ICC 1203 CVS Health : Foundry--FED Harleen"/>
    <m/>
    <s v="CVS: Foundry--FED Harleen Servicios exonerados de IRAE segun literal S articulo 52 Titulo 4 related to invoice  A2253"/>
    <n v="11052.87642911765"/>
    <x v="4"/>
    <x v="1"/>
    <s v="Blend Controlled"/>
    <s v="ICC 1203 CVS Health : Foundry--FED Harleen"/>
  </r>
  <r>
    <x v="2"/>
    <s v="Data Engineering"/>
    <x v="3"/>
    <d v="2024-07-31T00:00:00"/>
    <d v="2024-07-01T00:00:00"/>
    <s v="45795"/>
    <x v="0"/>
    <m/>
    <m/>
    <s v="ICC 867 CVS Health : Retail Analytics DS and BI - 2024"/>
    <m/>
    <s v="CVS: Retail Analytics DS and BI - 2024 Servicios exonerados de IRAE segun literal S articulo 52 Titulo 4 related to invoice  A2253"/>
    <n v="9210.7303575980422"/>
    <x v="4"/>
    <x v="1"/>
    <s v="Blend Controlled"/>
    <s v="ICC 867 CVS Health : Retail Analytics DS and BI - 2024"/>
  </r>
  <r>
    <x v="1"/>
    <s v="Intercompany"/>
    <x v="3"/>
    <d v="2024-07-31T00:00:00"/>
    <d v="2024-07-01T00:00:00"/>
    <s v="48572"/>
    <x v="0"/>
    <m/>
    <m/>
    <s v="ICC 1268 Dish : 2: Dish - Integrated Data + Martech solution"/>
    <m/>
    <m/>
    <n v="-2703.15"/>
    <x v="4"/>
    <x v="18"/>
    <s v="Blend Controlled"/>
    <s v="ICC 1268 Dish : 2: Dish - Integrated Data + Martech solution"/>
  </r>
  <r>
    <x v="1"/>
    <s v="Intercompany"/>
    <x v="3"/>
    <d v="2024-07-31T00:00:00"/>
    <d v="2024-07-01T00:00:00"/>
    <s v="48572"/>
    <x v="0"/>
    <m/>
    <m/>
    <s v="ICC 1040 CVS Health : MGE/PMH/GPT 2024 Team"/>
    <m/>
    <m/>
    <n v="-45422.92"/>
    <x v="4"/>
    <x v="1"/>
    <s v="Blend Controlled"/>
    <s v="ICC 1040 CVS Health : MGE/PMH/GPT 2024 Team"/>
  </r>
  <r>
    <x v="2"/>
    <s v="Data Engineering"/>
    <x v="3"/>
    <d v="2024-07-31T00:00:00"/>
    <d v="2024-07-01T00:00:00"/>
    <s v="45795"/>
    <x v="0"/>
    <m/>
    <m/>
    <s v="ICC 1221 Multi-Color Corporation (MCC) : CD&amp;R - MCC - MDM Discovery &amp; Data Strategy Audit"/>
    <m/>
    <s v="CD&amp;R - MCC - MDM Discovery &amp; Data Strategy Audit Servicios exonerados de IRAE segun literal S articulo 52 Titulo 4 related to invoice  A2262"/>
    <n v="546.63682339657953"/>
    <x v="4"/>
    <x v="15"/>
    <s v="Blend Controlled"/>
    <s v="ICC 1221 Multi-Color Corporation (MCC) : CD&amp;R - MCC - MDM Discovery &amp; Data Strategy Audit"/>
  </r>
  <r>
    <x v="1"/>
    <s v="Intercompany"/>
    <x v="3"/>
    <d v="2024-07-31T00:00:00"/>
    <d v="2024-07-01T00:00:00"/>
    <s v="48572"/>
    <x v="0"/>
    <m/>
    <m/>
    <s v="ICC 1077 Know Your Cross : Monthly retainer - 6 months engagement"/>
    <m/>
    <m/>
    <n v="-18781.88"/>
    <x v="4"/>
    <x v="9"/>
    <s v="Blend Controlled"/>
    <s v="ICC 1077 Know Your Cross : Monthly retainer - 6 months engagement"/>
  </r>
  <r>
    <x v="1"/>
    <s v="Intercompany"/>
    <x v="3"/>
    <d v="2024-07-31T00:00:00"/>
    <d v="2024-07-01T00:00:00"/>
    <s v="48572"/>
    <x v="0"/>
    <m/>
    <m/>
    <s v="ICC 1222 Franklin Templeton : Franklin Templeton - Vasu POC Team"/>
    <m/>
    <m/>
    <n v="-104095.27"/>
    <x v="4"/>
    <x v="0"/>
    <s v="Blend Controlled"/>
    <s v="ICC 1222 Franklin Templeton : Franklin Templeton - Vasu POC Team"/>
  </r>
  <r>
    <x v="1"/>
    <s v="Data Engineering"/>
    <x v="3"/>
    <d v="2024-07-31T00:00:00"/>
    <d v="2024-07-01T00:00:00"/>
    <s v="48442"/>
    <x v="0"/>
    <m/>
    <m/>
    <s v="ICC 1048 Dish : 1: Dish - Integrated Data + Martech solution"/>
    <m/>
    <s v="TopSide Management Book Elim related to project ICC 1048 Dish : 1: Dish - Integrated Data + Martech solutionElim JE 48416"/>
    <n v="2703.8"/>
    <x v="4"/>
    <x v="18"/>
    <s v="Blend Controlled"/>
    <s v="ICC 1048 Dish : 1: Dish - Integrated Data + Martech solution"/>
  </r>
  <r>
    <x v="1"/>
    <s v="Data Engineering"/>
    <x v="3"/>
    <d v="2024-07-31T00:00:00"/>
    <d v="2024-07-01T00:00:00"/>
    <s v="48442"/>
    <x v="0"/>
    <m/>
    <m/>
    <s v="ICC 1020 ICC in Forth Point Represents FutureproofAI : British Telecom - Delivery Lead 2024"/>
    <m/>
    <s v="TopSide Management Book Elim related to project ICC 1020 ICC in Forth Point Represents FutureproofAI : British Telecom - Delivery Lead 2024Elim JE 48416"/>
    <n v="15379.89"/>
    <x v="4"/>
    <x v="10"/>
    <s v="Blend Controlled"/>
    <s v="ICC 1020 ICC in Forth Point Represents FutureproofAI : British Telecom - Delivery Lead 2024"/>
  </r>
  <r>
    <x v="2"/>
    <s v="Data Engineering"/>
    <x v="3"/>
    <d v="2024-07-31T00:00:00"/>
    <d v="2024-07-01T00:00:00"/>
    <s v="45795"/>
    <x v="0"/>
    <m/>
    <m/>
    <s v="ICC 1204 CVS Health : Foundry Targeting - Alpesh FED"/>
    <m/>
    <s v="CVS: Foundry Targeting - Alpesh FED Servicios exonerados de IRAE segun literal S articulo 52 Titulo 4 related to invoice  A2253"/>
    <n v="11052.87642911765"/>
    <x v="4"/>
    <x v="1"/>
    <s v="Blend Controlled"/>
    <s v="ICC 1204 CVS Health : Foundry Targeting - Alpesh FED"/>
  </r>
  <r>
    <x v="1"/>
    <s v="Intercompany"/>
    <x v="3"/>
    <d v="2024-07-31T00:00:00"/>
    <d v="2024-07-01T00:00:00"/>
    <s v="48572"/>
    <x v="0"/>
    <m/>
    <m/>
    <s v="ICC 1312 Franklin Templeton : Franklin Templeton - Tiger Teams Renewal (July - Sept)"/>
    <m/>
    <m/>
    <n v="-11497.39"/>
    <x v="4"/>
    <x v="0"/>
    <s v="Blend Controlled"/>
    <s v="ICC 1312 Franklin Templeton : Franklin Templeton - Tiger Teams Renewal (July - Sept)"/>
  </r>
  <r>
    <x v="1"/>
    <s v="Intercompany"/>
    <x v="3"/>
    <d v="2024-07-31T00:00:00"/>
    <d v="2024-07-01T00:00:00"/>
    <s v="48572"/>
    <x v="0"/>
    <m/>
    <m/>
    <s v="ICC 1151 ICC in Forth Point Represents FutureproofAI : British Telecom - Technical BA - Rhiannon"/>
    <m/>
    <m/>
    <n v="-15379.89"/>
    <x v="4"/>
    <x v="10"/>
    <s v="Blend Controlled"/>
    <s v="ICC 1151 ICC in Forth Point Represents FutureproofAI : British Telecom - Technical BA - Rhiannon"/>
  </r>
  <r>
    <x v="1"/>
    <s v="Data Engineering"/>
    <x v="3"/>
    <d v="2024-07-31T00:00:00"/>
    <d v="2024-07-01T00:00:00"/>
    <s v="48442"/>
    <x v="0"/>
    <m/>
    <m/>
    <s v="ICC 1178 CVS Health : RX Supply Chain DS (Halil)"/>
    <m/>
    <s v="TopSide Management Book Elim related to project ICC 1178 CVS Health : RX Supply Chain DS (Halil)Elim JE 48416"/>
    <n v="11055.52"/>
    <x v="4"/>
    <x v="1"/>
    <s v="Blend Controlled"/>
    <s v="ICC 1178 CVS Health : RX Supply Chain DS (Halil)"/>
  </r>
  <r>
    <x v="2"/>
    <s v="Data Engineering"/>
    <x v="3"/>
    <d v="2024-07-31T00:00:00"/>
    <d v="2024-07-01T00:00:00"/>
    <s v="45795"/>
    <x v="0"/>
    <m/>
    <m/>
    <s v="ICC 1268 Dish : 2: Dish - Integrated Data + Martech solution"/>
    <m/>
    <s v="2: Dish - Integrated Data + Martech solution Servicios exonerados de IRAE segun literal S articulo 52 Titulo 4 related to invoice  A2257"/>
    <n v="2703.1491266863823"/>
    <x v="4"/>
    <x v="18"/>
    <s v="Blend Controlled"/>
    <s v="ICC 1268 Dish : 2: Dish - Integrated Data + Martech solution"/>
  </r>
  <r>
    <x v="1"/>
    <s v="Intercompany"/>
    <x v="3"/>
    <d v="2024-07-31T00:00:00"/>
    <d v="2024-07-01T00:00:00"/>
    <s v="48572"/>
    <x v="0"/>
    <m/>
    <m/>
    <s v="ICC 1019 ICC in Forth Point Represents Blend360 : Legrand - Cablofil Managed Service Level Agreement"/>
    <m/>
    <m/>
    <n v="-1484.4"/>
    <x v="4"/>
    <x v="19"/>
    <s v="Blend Controlled"/>
    <s v="ICC 1019 ICC in Forth Point Represents Blend360 : Legrand - Cablofil Managed Service Level Agreement"/>
  </r>
  <r>
    <x v="1"/>
    <s v="Intercompany"/>
    <x v="3"/>
    <d v="2024-07-31T00:00:00"/>
    <d v="2024-07-01T00:00:00"/>
    <s v="48572"/>
    <x v="0"/>
    <m/>
    <m/>
    <s v="ICC 1203 CVS Health : Foundry--FED Harleen"/>
    <m/>
    <m/>
    <n v="-11052.88"/>
    <x v="4"/>
    <x v="1"/>
    <s v="Blend Controlled"/>
    <s v="ICC 1203 CVS Health : Foundry--FED Harleen"/>
  </r>
  <r>
    <x v="1"/>
    <s v="Business Intelligence"/>
    <x v="4"/>
    <d v="2024-07-31T00:00:00"/>
    <d v="2024-07-01T00:00:00"/>
    <s v="48442"/>
    <x v="0"/>
    <m/>
    <m/>
    <s v="ICC 1019 ICC in Forth Point Represents Blend360 : Legrand - Cablofil Managed Service Level Agreement"/>
    <m/>
    <s v="TopSide Management Book Elim related to project ICC 1019 ICC in Forth Point Represents Blend360 : Legrand - Cablofil Managed Service Level AgreementElim JE 48416"/>
    <n v="1484.4"/>
    <x v="5"/>
    <x v="19"/>
    <s v="Blend Controlled"/>
    <s v="ICC 1019 ICC in Forth Point Represents Blend360 : Legrand - Cablofil Managed Service Level Agreement"/>
  </r>
  <r>
    <x v="1"/>
    <s v="Business Intelligence"/>
    <x v="4"/>
    <d v="2024-07-31T00:00:00"/>
    <d v="2024-07-01T00:00:00"/>
    <s v="48442"/>
    <x v="0"/>
    <m/>
    <m/>
    <s v="ICC 1151 ICC in Forth Point Represents FutureproofAI : British Telecom - Technical BA - Rhiannon"/>
    <m/>
    <s v="TopSide Management Book Elim related to project ICC 1151 ICC in Forth Point Represents FutureproofAI : British Telecom - Technical BA - RhiannonElim JE 48416"/>
    <n v="32837.79"/>
    <x v="5"/>
    <x v="10"/>
    <s v="Blend Controlled"/>
    <s v="ICC 1151 ICC in Forth Point Represents FutureproofAI : British Telecom - Technical BA - Rhiannon"/>
  </r>
  <r>
    <x v="9"/>
    <s v="Business Intelligence"/>
    <x v="4"/>
    <d v="2024-07-31T00:00:00"/>
    <d v="2024-07-01T00:00:00"/>
    <s v="48441"/>
    <x v="0"/>
    <m/>
    <m/>
    <m/>
    <m/>
    <s v="TopSide Management Book Elim related to project (blank)Elim JE 48413"/>
    <n v="26.44"/>
    <x v="5"/>
    <x v="11"/>
    <s v="Blend Controlled"/>
    <n v="0"/>
  </r>
  <r>
    <x v="9"/>
    <s v="Business Intelligence"/>
    <x v="4"/>
    <d v="2024-07-31T00:00:00"/>
    <d v="2024-07-01T00:00:00"/>
    <s v="48441"/>
    <x v="0"/>
    <m/>
    <m/>
    <s v="ICC 770 Soremartec S.A. : P1 Africa-Levant Reports Ongoing"/>
    <m/>
    <s v="TopSide Management Book Elim related to project ICC 770 Soremartec S.A. : P1 Africa-Levant Reports OngoingElim JE 48413"/>
    <n v="2731.1"/>
    <x v="5"/>
    <x v="24"/>
    <s v="Blend Controlled"/>
    <s v="ICC 770 Soremartec S.A. : P1 Africa-Levant Reports Ongoing"/>
  </r>
  <r>
    <x v="10"/>
    <s v="Business Intelligence"/>
    <x v="4"/>
    <d v="2024-07-31T00:00:00"/>
    <d v="2024-07-01T00:00:00"/>
    <s v="45349"/>
    <x v="0"/>
    <m/>
    <m/>
    <s v="ICC 770 Soremartec S.A. : P1 Africa-Levant Reports Ongoing"/>
    <m/>
    <s v="Jul24 India recharge to BV for employee cost related to Client Ferrero (EF)  project P1 Africa-Levant Reports Ongoing - Employee VEMULAPALLI, HARINI billable Hrs 3"/>
    <n v="103.26"/>
    <x v="5"/>
    <x v="24"/>
    <s v="Blend Controlled"/>
    <s v="ICC 770 Soremartec S.A. : P1 Africa-Levant Reports Ongoing"/>
  </r>
  <r>
    <x v="9"/>
    <s v="Intercompany"/>
    <x v="4"/>
    <d v="2024-07-31T00:00:00"/>
    <d v="2024-07-01T00:00:00"/>
    <s v="48568"/>
    <x v="0"/>
    <m/>
    <m/>
    <s v="ICC 768 Soremartec S.A. : MUSST APAC-MEA Reporting Maintenance"/>
    <m/>
    <m/>
    <n v="-765.7"/>
    <x v="5"/>
    <x v="24"/>
    <s v="Blend Controlled"/>
    <s v="ICC 768 Soremartec S.A. : MUSST APAC-MEA Reporting Maintenance"/>
  </r>
  <r>
    <x v="2"/>
    <s v="Business Intelligence"/>
    <x v="4"/>
    <d v="2024-07-31T00:00:00"/>
    <d v="2024-07-01T00:00:00"/>
    <s v="45795"/>
    <x v="0"/>
    <m/>
    <m/>
    <s v="ICC 1051 Wyndham Hotels and Resorts : Wyndham - Guest Analytics Retainer"/>
    <m/>
    <s v="Wyndham - Guest Analytics Retainer Servicios exonerados de IRAE segun literal S articulo 52 Titulo 4 related to invoice  A2263"/>
    <n v="13810.088538337761"/>
    <x v="5"/>
    <x v="2"/>
    <s v="Blend Controlled"/>
    <s v="ICC 1051 Wyndham Hotels and Resorts : Wyndham - Guest Analytics Retainer"/>
  </r>
  <r>
    <x v="1"/>
    <s v="Intercompany"/>
    <x v="4"/>
    <d v="2024-07-31T00:00:00"/>
    <d v="2024-07-01T00:00:00"/>
    <s v="48572"/>
    <x v="0"/>
    <m/>
    <m/>
    <s v="ICC 1244 GoodRx : GoodRx - Incremental BI Support"/>
    <m/>
    <m/>
    <n v="-10091.76"/>
    <x v="5"/>
    <x v="6"/>
    <s v="Blend Controlled"/>
    <s v="ICC 1244 GoodRx : GoodRx - Incremental BI Support"/>
  </r>
  <r>
    <x v="1"/>
    <s v="Business Intelligence"/>
    <x v="4"/>
    <d v="2024-07-31T00:00:00"/>
    <d v="2024-07-01T00:00:00"/>
    <s v="48442"/>
    <x v="0"/>
    <m/>
    <m/>
    <s v="ICC 1320 The Blackstone Group : Blackstone - DS Retainer 2024 H2 Renewal"/>
    <m/>
    <s v="TopSide Management Book Elim related to project ICC 1320 The Blackstone Group : Blackstone - DS Retainer 2024 H2 RenewalElim JE 48416"/>
    <n v="3845.4"/>
    <x v="5"/>
    <x v="4"/>
    <s v="Blend Controlled"/>
    <s v="ICC 1320 The Blackstone Group : Blackstone - DS Retainer 2024 H2 Renewal"/>
  </r>
  <r>
    <x v="1"/>
    <s v="Business Intelligence"/>
    <x v="4"/>
    <d v="2024-07-31T00:00:00"/>
    <d v="2024-07-01T00:00:00"/>
    <s v="48442"/>
    <x v="0"/>
    <m/>
    <m/>
    <s v="ICC 782 ICC India representing FPAI : British Telecom - Qlik Development"/>
    <m/>
    <s v="TopSide Management Book Elim related to project ICC 782 ICC India representing FPAI : British Telecom - Qlik DevelopmentElim JE 48416"/>
    <n v="5433.41"/>
    <x v="5"/>
    <x v="10"/>
    <s v="Blend Controlled"/>
    <s v="ICC 782 ICC India representing FPAI : British Telecom - Qlik Development"/>
  </r>
  <r>
    <x v="10"/>
    <s v="Business Intelligence"/>
    <x v="4"/>
    <d v="2024-07-31T00:00:00"/>
    <d v="2024-07-01T00:00:00"/>
    <s v="45349"/>
    <x v="0"/>
    <m/>
    <m/>
    <s v="ICC 770 Soremartec S.A. : P1 Africa-Levant Reports Ongoing"/>
    <m/>
    <s v="Jul24 India recharge to BV for employee cost related to Client Ferrero (EF)  project P1 Africa-Levant Reports Ongoing - Employee RAMESH, LOKESH billable Hrs 4"/>
    <n v="26.44"/>
    <x v="5"/>
    <x v="24"/>
    <s v="Blend Controlled"/>
    <s v="ICC 770 Soremartec S.A. : P1 Africa-Levant Reports Ongoing"/>
  </r>
  <r>
    <x v="10"/>
    <s v="Business Intelligence"/>
    <x v="4"/>
    <d v="2024-07-31T00:00:00"/>
    <d v="2024-07-01T00:00:00"/>
    <s v="45349"/>
    <x v="0"/>
    <m/>
    <m/>
    <s v="ICC 1007 Soremartec S.A. : Offshore Business Insights Support"/>
    <m/>
    <s v="Jul24 India recharge to BV for employee cost related to Client Ferrero (EF)  project Offshore Business Insights Support - Employee RAMESH, LOKESH billable Hrs 136"/>
    <n v="898.96"/>
    <x v="5"/>
    <x v="24"/>
    <s v="Blend Controlled"/>
    <s v="ICC 1007 Soremartec S.A. : Offshore Business Insights Support"/>
  </r>
  <r>
    <x v="1"/>
    <s v="Business Intelligence"/>
    <x v="4"/>
    <d v="2024-07-31T00:00:00"/>
    <d v="2024-07-01T00:00:00"/>
    <s v="48446"/>
    <x v="0"/>
    <m/>
    <m/>
    <m/>
    <m/>
    <s v="TopSide Elim under Mgmt Books transaction FP BT"/>
    <n v="-34322.18"/>
    <x v="5"/>
    <x v="10"/>
    <s v="Blend Controlled"/>
    <n v="0"/>
  </r>
  <r>
    <x v="1"/>
    <s v="Intercompany"/>
    <x v="4"/>
    <d v="2024-07-31T00:00:00"/>
    <d v="2024-07-01T00:00:00"/>
    <s v="48572"/>
    <x v="0"/>
    <m/>
    <m/>
    <s v="ICC 782 ICC India representing FPAI : British Telecom - Qlik Development"/>
    <m/>
    <m/>
    <n v="-8120.61"/>
    <x v="5"/>
    <x v="10"/>
    <s v="Blend Controlled"/>
    <s v="ICC 782 ICC India representing FPAI : British Telecom - Qlik Development"/>
  </r>
  <r>
    <x v="10"/>
    <s v="Business Intelligence"/>
    <x v="4"/>
    <d v="2024-07-31T00:00:00"/>
    <d v="2024-07-01T00:00:00"/>
    <s v="45349"/>
    <x v="0"/>
    <m/>
    <m/>
    <s v="ICC 768 Soremartec S.A. : MUSST APAC-MEA Reporting Maintenance"/>
    <m/>
    <s v="Jul24 India recharge to BV for employee cost related to Client Ferrero (EF)  project MUSST APAC-MEA Reporting Maintenance - Employee K, SIDDHARTHA billable Hrs 2"/>
    <n v="29.9"/>
    <x v="5"/>
    <x v="24"/>
    <s v="Blend Controlled"/>
    <s v="ICC 768 Soremartec S.A. : MUSST APAC-MEA Reporting Maintenance"/>
  </r>
  <r>
    <x v="2"/>
    <s v="Business Intelligence"/>
    <x v="4"/>
    <d v="2024-07-31T00:00:00"/>
    <d v="2024-07-01T00:00:00"/>
    <s v="45795"/>
    <x v="0"/>
    <m/>
    <m/>
    <s v="ICC 1115 ICC in Montevideo represents Blend360 : UDX: Digital Analytics - FTE Support"/>
    <m/>
    <s v="UDX: Digital Analytics - FTE Support Servicios exonerados de IRAE segun literal S articulo 52 Titulo 4 related to invoice  A2254"/>
    <n v="4805.5984474424567"/>
    <x v="5"/>
    <x v="25"/>
    <s v="Blend Controlled"/>
    <s v="ICC 1115 ICC in Montevideo represents Blend360 : UDX: Digital Analytics - FTE Support"/>
  </r>
  <r>
    <x v="1"/>
    <s v="Intercompany"/>
    <x v="4"/>
    <d v="2024-07-31T00:00:00"/>
    <d v="2024-07-01T00:00:00"/>
    <s v="48572"/>
    <x v="0"/>
    <m/>
    <m/>
    <s v="ICC 1344 Visa : Visa - Minerva dashboard automation"/>
    <m/>
    <m/>
    <n v="-3844.48"/>
    <x v="5"/>
    <x v="23"/>
    <s v="Blend Controlled"/>
    <s v="ICC 1344 Visa : Visa - Minerva dashboard automation"/>
  </r>
  <r>
    <x v="9"/>
    <s v="Business Intelligence"/>
    <x v="4"/>
    <d v="2024-07-31T00:00:00"/>
    <d v="2024-07-01T00:00:00"/>
    <s v="48441"/>
    <x v="0"/>
    <m/>
    <m/>
    <s v="ICC 768 Soremartec S.A. : MUSST APAC-MEA Reporting Maintenance"/>
    <m/>
    <s v="TopSide Management Book Elim related to project ICC 768 Soremartec S.A. : MUSST APAC-MEA Reporting MaintenanceElim JE 48413"/>
    <n v="735.8"/>
    <x v="5"/>
    <x v="24"/>
    <s v="Blend Controlled"/>
    <s v="ICC 768 Soremartec S.A. : MUSST APAC-MEA Reporting Maintenance"/>
  </r>
  <r>
    <x v="1"/>
    <s v="Business Intelligence"/>
    <x v="4"/>
    <d v="2024-07-31T00:00:00"/>
    <d v="2024-07-01T00:00:00"/>
    <s v="48442"/>
    <x v="0"/>
    <m/>
    <m/>
    <s v="ICC 768 Soremartec S.A. : MUSST APAC-MEA Reporting Maintenance"/>
    <m/>
    <s v="TopSide Management Book Elim related to project ICC 768 Soremartec S.A. : MUSST APAC-MEA Reporting MaintenanceElim JE 48416"/>
    <n v="2687.2"/>
    <x v="5"/>
    <x v="24"/>
    <s v="Blend Controlled"/>
    <s v="ICC 768 Soremartec S.A. : MUSST APAC-MEA Reporting Maintenance"/>
  </r>
  <r>
    <x v="10"/>
    <s v="Business Intelligence"/>
    <x v="4"/>
    <d v="2024-07-31T00:00:00"/>
    <d v="2024-07-01T00:00:00"/>
    <s v="45349"/>
    <x v="0"/>
    <m/>
    <m/>
    <s v="ICC 768 Soremartec S.A. : MUSST APAC-MEA Reporting Maintenance"/>
    <m/>
    <s v="Jul24 India recharge to BV for employee cost related to Client Ferrero (EF)  project MUSST APAC-MEA Reporting Maintenance - Employee VEMULAPALLI, HARINI billable Hrs 16"/>
    <n v="550.72"/>
    <x v="5"/>
    <x v="24"/>
    <s v="Blend Controlled"/>
    <s v="ICC 768 Soremartec S.A. : MUSST APAC-MEA Reporting Maintenance"/>
  </r>
  <r>
    <x v="2"/>
    <s v="Business Intelligence"/>
    <x v="4"/>
    <d v="2024-07-31T00:00:00"/>
    <d v="2024-07-01T00:00:00"/>
    <s v="45795"/>
    <x v="0"/>
    <m/>
    <m/>
    <s v="ICC 1244 GoodRx : GoodRx - Incremental BI Support"/>
    <m/>
    <s v="GoodRx - Incremental BI Support Servicios exonerados de IRAE segun literal S articulo 52 Titulo 4 related to invoice  A2261"/>
    <n v="10091.75673962916"/>
    <x v="5"/>
    <x v="6"/>
    <s v="Blend Controlled"/>
    <s v="ICC 1244 GoodRx : GoodRx - Incremental BI Support"/>
  </r>
  <r>
    <x v="10"/>
    <s v="Business Intelligence"/>
    <x v="4"/>
    <d v="2024-07-31T00:00:00"/>
    <d v="2024-07-01T00:00:00"/>
    <s v="45349"/>
    <x v="0"/>
    <m/>
    <m/>
    <s v="ICC 768 Soremartec S.A. : MUSST APAC-MEA Reporting Maintenance"/>
    <m/>
    <s v="Jul24 India recharge to BV for employee cost related to Client Ferrero (EF)  project MUSST APAC-MEA Reporting Maintenance - Employee REDDY, HARSHA billable Hrs 2"/>
    <n v="13.22"/>
    <x v="5"/>
    <x v="24"/>
    <s v="Blend Controlled"/>
    <s v="ICC 768 Soremartec S.A. : MUSST APAC-MEA Reporting Maintenance"/>
  </r>
  <r>
    <x v="1"/>
    <s v="Intercompany"/>
    <x v="4"/>
    <d v="2024-07-31T00:00:00"/>
    <d v="2024-07-01T00:00:00"/>
    <s v="48572"/>
    <x v="0"/>
    <m/>
    <m/>
    <s v="ICC 1051 Wyndham Hotels and Resorts : Wyndham - Guest Analytics Retainer"/>
    <m/>
    <m/>
    <n v="-13810.09"/>
    <x v="5"/>
    <x v="2"/>
    <s v="Blend Controlled"/>
    <s v="ICC 1051 Wyndham Hotels and Resorts : Wyndham - Guest Analytics Retainer"/>
  </r>
  <r>
    <x v="0"/>
    <s v="Business Intelligence"/>
    <x v="4"/>
    <d v="2024-07-31T00:00:00"/>
    <d v="2024-07-01T00:00:00"/>
    <s v="48052"/>
    <x v="0"/>
    <m/>
    <m/>
    <s v="ICC 1019 ICC in Forth Point Represents Blend360 : Legrand - Cablofil Managed Service Level Agreement"/>
    <m/>
    <s v="Legrand IC rev reclass July"/>
    <n v="1484.3962280088001"/>
    <x v="0"/>
    <x v="19"/>
    <s v="Blend Controlled"/>
    <s v="ICC 1019 ICC in Forth Point Represents Blend360 : Legrand - Cablofil Managed Service Level Agreement"/>
  </r>
  <r>
    <x v="10"/>
    <s v="Business Intelligence"/>
    <x v="4"/>
    <d v="2024-07-31T00:00:00"/>
    <d v="2024-07-01T00:00:00"/>
    <s v="45350"/>
    <x v="0"/>
    <m/>
    <m/>
    <s v="ICC 782 ICC India representing FPAI : British Telecom - Qlik Development"/>
    <m/>
    <s v="July24 India recharge to FPAI for employee cost related Client ICC India representing FPAI project British Telecom - Qlik Development project British Telecom - Qlik Development User VEDIYAPPAN, PREMANAND billable Hrs 152"/>
    <n v="2394"/>
    <x v="5"/>
    <x v="10"/>
    <s v="Blend Controlled"/>
    <s v="ICC 782 ICC India representing FPAI : British Telecom - Qlik Development"/>
  </r>
  <r>
    <x v="10"/>
    <s v="Business Intelligence"/>
    <x v="4"/>
    <d v="2024-07-31T00:00:00"/>
    <d v="2024-07-01T00:00:00"/>
    <s v="45349"/>
    <x v="0"/>
    <m/>
    <m/>
    <s v="ICC 1007 Soremartec S.A. : Offshore Business Insights Support"/>
    <m/>
    <s v="Jul24 India recharge to BV for employee cost related to Client Ferrero (EF)  project Offshore Business Insights Support - Employee K, SIDDHARTHA billable Hrs 176"/>
    <n v="2627.84"/>
    <x v="5"/>
    <x v="24"/>
    <s v="Blend Controlled"/>
    <s v="ICC 1007 Soremartec S.A. : Offshore Business Insights Support"/>
  </r>
  <r>
    <x v="10"/>
    <s v="Business Intelligence"/>
    <x v="4"/>
    <d v="2024-07-31T00:00:00"/>
    <d v="2024-07-01T00:00:00"/>
    <s v="45349"/>
    <x v="0"/>
    <m/>
    <m/>
    <s v="ICC 1007 Soremartec S.A. : Offshore Business Insights Support"/>
    <m/>
    <s v="Jul24 India recharge to BV for employee cost related to Client Ferrero (EF)  project Offshore Business Insights Support - Employee REDDY, HARSHA billable Hrs 160"/>
    <n v="1057.5999999999999"/>
    <x v="5"/>
    <x v="24"/>
    <s v="Blend Controlled"/>
    <s v="ICC 1007 Soremartec S.A. : Offshore Business Insights Support"/>
  </r>
  <r>
    <x v="9"/>
    <s v="Business Intelligence"/>
    <x v="4"/>
    <d v="2024-07-31T00:00:00"/>
    <d v="2024-07-01T00:00:00"/>
    <s v="48441"/>
    <x v="0"/>
    <m/>
    <m/>
    <s v="ICC 1007 Soremartec S.A. : Offshore Business Insights Support"/>
    <m/>
    <s v="TopSide Management Book Elim related to project ICC 1007 Soremartec S.A. : Offshore Business Insights SupportElim JE 48413"/>
    <n v="1986.46"/>
    <x v="5"/>
    <x v="24"/>
    <s v="Blend Controlled"/>
    <s v="ICC 1007 Soremartec S.A. : Offshore Business Insights Support"/>
  </r>
  <r>
    <x v="1"/>
    <s v="Business Intelligence"/>
    <x v="4"/>
    <d v="2024-07-31T00:00:00"/>
    <d v="2024-07-01T00:00:00"/>
    <s v="48442"/>
    <x v="0"/>
    <m/>
    <m/>
    <s v="ICC 939 Walmart : Walmart - FY25 Marketing Advanced Analytics Retainer"/>
    <m/>
    <s v="TopSide Management Book Elim related to project ICC 939 Walmart : Walmart - FY25 Marketing Advanced Analytics RetainerElim JE 48416"/>
    <n v="4806.75"/>
    <x v="5"/>
    <x v="3"/>
    <s v="Blend Controlled"/>
    <s v="ICC 939 Walmart : Walmart - FY25 Marketing Advanced Analytics Retainer"/>
  </r>
  <r>
    <x v="0"/>
    <s v="Business Intelligence"/>
    <x v="4"/>
    <d v="2024-07-31T00:00:00"/>
    <d v="2024-07-01T00:00:00"/>
    <s v="48055"/>
    <x v="0"/>
    <m/>
    <m/>
    <s v="ICC 1091 ICC in Forth Point Represents FutureproofAI : British Telecom - IDC resource Chaitanya"/>
    <m/>
    <s v="BT (FPAI) IC rev reclass July"/>
    <n v="32837.786624"/>
    <x v="0"/>
    <x v="10"/>
    <s v="Blend Controlled"/>
    <s v="ICC 1091 ICC in Forth Point Represents FutureproofAI : British Telecom - IDC resource Chaitanya"/>
  </r>
  <r>
    <x v="2"/>
    <s v="Business Intelligence"/>
    <x v="4"/>
    <d v="2024-07-31T00:00:00"/>
    <d v="2024-07-01T00:00:00"/>
    <s v="45795"/>
    <x v="0"/>
    <m/>
    <m/>
    <s v="ICC 1344 Visa : Visa - Minerva dashboard automation"/>
    <m/>
    <s v="Visa DSX: Visa - Minerva dashboard automation Servicios exonerados de IRAE segun literal S articulo 52 Titulo 4 related to invoice  A2266"/>
    <n v="3844.4787579539657"/>
    <x v="5"/>
    <x v="23"/>
    <s v="Blend Controlled"/>
    <s v="ICC 1344 Visa : Visa - Minerva dashboard automation"/>
  </r>
  <r>
    <x v="1"/>
    <s v="Business Intelligence"/>
    <x v="4"/>
    <d v="2024-07-31T00:00:00"/>
    <d v="2024-07-01T00:00:00"/>
    <s v="48442"/>
    <x v="0"/>
    <m/>
    <m/>
    <s v="ICC 1222 Franklin Templeton : Franklin Templeton - Vasu POC Team"/>
    <m/>
    <s v="TopSide Management Book Elim related to project ICC 1222 Franklin Templeton : Franklin Templeton - Vasu POC TeamElim JE 48416"/>
    <n v="13813.4"/>
    <x v="5"/>
    <x v="0"/>
    <s v="Blend Controlled"/>
    <s v="ICC 1222 Franklin Templeton : Franklin Templeton - Vasu POC Team"/>
  </r>
  <r>
    <x v="9"/>
    <s v="Intercompany"/>
    <x v="4"/>
    <d v="2024-07-31T00:00:00"/>
    <d v="2024-07-01T00:00:00"/>
    <s v="48568"/>
    <x v="0"/>
    <m/>
    <m/>
    <s v="ICC 1007 Soremartec S.A. : Offshore Business Insights Support"/>
    <m/>
    <m/>
    <n v="-4584.3999999999996"/>
    <x v="5"/>
    <x v="24"/>
    <s v="Blend Controlled"/>
    <s v="ICC 1007 Soremartec S.A. : Offshore Business Insights Support"/>
  </r>
  <r>
    <x v="9"/>
    <s v="Intercompany"/>
    <x v="4"/>
    <d v="2024-07-31T00:00:00"/>
    <d v="2024-07-01T00:00:00"/>
    <s v="48568"/>
    <x v="0"/>
    <m/>
    <m/>
    <s v="ICC 770 Soremartec S.A. : P1 Africa-Levant Reports Ongoing"/>
    <m/>
    <m/>
    <n v="-129.69999999999999"/>
    <x v="5"/>
    <x v="24"/>
    <s v="Blend Controlled"/>
    <s v="ICC 770 Soremartec S.A. : P1 Africa-Levant Reports Ongoing"/>
  </r>
  <r>
    <x v="1"/>
    <s v="Intercompany"/>
    <x v="4"/>
    <d v="2024-07-31T00:00:00"/>
    <d v="2024-07-01T00:00:00"/>
    <s v="48572"/>
    <x v="0"/>
    <m/>
    <m/>
    <s v="ICC 1019 ICC in Forth Point Represents Blend360 : Legrand - Cablofil Managed Service Level Agreement"/>
    <m/>
    <m/>
    <n v="-1484.4"/>
    <x v="5"/>
    <x v="19"/>
    <s v="Blend Controlled"/>
    <s v="ICC 1019 ICC in Forth Point Represents Blend360 : Legrand - Cablofil Managed Service Level Agreement"/>
  </r>
  <r>
    <x v="1"/>
    <s v="Business Intelligence"/>
    <x v="4"/>
    <d v="2024-07-31T00:00:00"/>
    <d v="2024-07-01T00:00:00"/>
    <s v="48442"/>
    <x v="0"/>
    <m/>
    <m/>
    <s v="ICC 1115 ICC in Montevideo represents Blend360 : UDX: Digital Analytics - FTE Support"/>
    <m/>
    <s v="TopSide Management Book Elim related to project ICC 1115 ICC in Montevideo represents Blend360 : UDX: Digital Analytics - FTE SupportElim JE 48416"/>
    <n v="10094.17"/>
    <x v="5"/>
    <x v="25"/>
    <s v="Blend Controlled"/>
    <s v="ICC 1115 ICC in Montevideo represents Blend360 : UDX: Digital Analytics - FTE Support"/>
  </r>
  <r>
    <x v="10"/>
    <s v="Business Intelligence"/>
    <x v="4"/>
    <d v="2024-07-31T00:00:00"/>
    <d v="2024-07-01T00:00:00"/>
    <s v="45350"/>
    <x v="0"/>
    <m/>
    <m/>
    <s v="ICC 782 ICC India representing FPAI : British Telecom - Qlik Development"/>
    <m/>
    <s v="July24 India recharge to FPAI for employee cost related Client ICC India representing FPAI project British Telecom - Qlik Development project British Telecom - Qlik Development User BOINPALLY, ANIRUDH RAO billable Hrs 184"/>
    <n v="2687.2"/>
    <x v="5"/>
    <x v="10"/>
    <s v="Blend Controlled"/>
    <s v="ICC 782 ICC India representing FPAI : British Telecom - Qlik Development"/>
  </r>
  <r>
    <x v="10"/>
    <s v="Business Intelligence"/>
    <x v="4"/>
    <d v="2024-07-31T00:00:00"/>
    <d v="2024-07-01T00:00:00"/>
    <s v="45350"/>
    <x v="0"/>
    <m/>
    <m/>
    <s v="ICC 782 ICC India representing FPAI : British Telecom - Qlik Development"/>
    <m/>
    <s v="July24 India recharge to FPAI for employee cost related Client ICC India representing FPAI project British Telecom - Qlik Development project British Telecom - Qlik Development User PADALA, CHAITANYA billable Hrs 160"/>
    <n v="3039.41"/>
    <x v="5"/>
    <x v="10"/>
    <s v="Blend Controlled"/>
    <s v="ICC 782 ICC India representing FPAI : British Telecom - Qlik Development"/>
  </r>
  <r>
    <x v="1"/>
    <s v="Intercompany"/>
    <x v="4"/>
    <d v="2024-07-31T00:00:00"/>
    <d v="2024-07-01T00:00:00"/>
    <s v="48572"/>
    <x v="0"/>
    <m/>
    <m/>
    <s v="ICC 1115 ICC in Montevideo represents Blend360 : UDX: Digital Analytics - FTE Support"/>
    <m/>
    <m/>
    <n v="-4805.6000000000004"/>
    <x v="5"/>
    <x v="25"/>
    <s v="Blend Controlled"/>
    <s v="ICC 1115 ICC in Montevideo represents Blend360 : UDX: Digital Analytics - FTE Support"/>
  </r>
  <r>
    <x v="1"/>
    <s v="Intercompany"/>
    <x v="4"/>
    <d v="2024-07-31T00:00:00"/>
    <d v="2024-07-01T00:00:00"/>
    <s v="48572"/>
    <x v="0"/>
    <m/>
    <m/>
    <s v="ICC 1091 ICC in Forth Point Represents FutureproofAI : British Telecom - IDC resource Chaitanya"/>
    <m/>
    <m/>
    <n v="-32837.79"/>
    <x v="5"/>
    <x v="10"/>
    <s v="Blend Controlled"/>
    <s v="ICC 1091 ICC in Forth Point Represents FutureproofAI : British Telecom - IDC resource Chaitanya"/>
  </r>
  <r>
    <x v="10"/>
    <s v="Business Intelligence"/>
    <x v="4"/>
    <d v="2024-07-31T00:00:00"/>
    <d v="2024-07-01T00:00:00"/>
    <s v="45349"/>
    <x v="0"/>
    <m/>
    <m/>
    <s v="ICC 768 Soremartec S.A. : MUSST APAC-MEA Reporting Maintenance"/>
    <m/>
    <s v="Jul24 India recharge to BV for employee cost related to Client Ferrero (EF)  project MUSST APAC-MEA Reporting Maintenance - Employee RAMESH, LOKESH billable Hrs 26"/>
    <n v="171.86"/>
    <x v="5"/>
    <x v="24"/>
    <s v="Blend Controlled"/>
    <s v="ICC 768 Soremartec S.A. : MUSST APAC-MEA Reporting Maintenance"/>
  </r>
  <r>
    <x v="0"/>
    <s v="AI Consulting"/>
    <x v="5"/>
    <d v="2024-07-31T00:00:00"/>
    <d v="2024-07-01T00:00:00"/>
    <s v="48052"/>
    <x v="0"/>
    <m/>
    <m/>
    <s v="ICC 1019 ICC in Forth Point Represents Blend360 : Legrand - Cablofil Managed Service Level Agreement"/>
    <m/>
    <s v="Legrand IC rev reclass July"/>
    <n v="779.67936889320004"/>
    <x v="0"/>
    <x v="19"/>
    <s v="Blend Controlled"/>
    <s v="ICC 1019 ICC in Forth Point Represents Blend360 : Legrand - Cablofil Managed Service Level Agreement"/>
  </r>
  <r>
    <x v="0"/>
    <s v="AI Consulting"/>
    <x v="5"/>
    <d v="2024-07-31T00:00:00"/>
    <d v="2024-07-01T00:00:00"/>
    <s v="48057"/>
    <x v="0"/>
    <m/>
    <m/>
    <s v="ICC 939 Walmart : Walmart - FY25 Marketing Advanced Analytics Retainer"/>
    <m/>
    <s v="Reclass Walmart to IC July revenues"/>
    <n v="12091.065443862801"/>
    <x v="0"/>
    <x v="3"/>
    <s v="Blend Controlled"/>
    <s v="ICC 939 Walmart : Walmart - FY25 Marketing Advanced Analytics Retainer"/>
  </r>
  <r>
    <x v="1"/>
    <s v="Intercompany"/>
    <x v="5"/>
    <d v="2024-07-31T00:00:00"/>
    <d v="2024-07-01T00:00:00"/>
    <s v="48572"/>
    <x v="0"/>
    <m/>
    <m/>
    <s v="ICC 939 Walmart : Walmart - FY25 Marketing Advanced Analytics Retainer"/>
    <m/>
    <m/>
    <n v="-12091.07"/>
    <x v="6"/>
    <x v="3"/>
    <s v="Blend Controlled"/>
    <s v="ICC 939 Walmart : Walmart - FY25 Marketing Advanced Analytics Retainer"/>
  </r>
  <r>
    <x v="1"/>
    <s v="Intercompany"/>
    <x v="5"/>
    <d v="2024-07-31T00:00:00"/>
    <d v="2024-07-01T00:00:00"/>
    <s v="48572"/>
    <x v="0"/>
    <m/>
    <m/>
    <s v="ICC 1019 ICC in Forth Point Represents Blend360 : Legrand - Cablofil Managed Service Level Agreement"/>
    <m/>
    <m/>
    <n v="-779.68"/>
    <x v="6"/>
    <x v="19"/>
    <s v="Blend Controlled"/>
    <s v="ICC 1019 ICC in Forth Point Represents Blend360 : Legrand - Cablofil Managed Service Level Agreement"/>
  </r>
  <r>
    <x v="0"/>
    <s v="AI Consulting"/>
    <x v="5"/>
    <d v="2024-07-31T00:00:00"/>
    <d v="2024-07-01T00:00:00"/>
    <s v="48055"/>
    <x v="0"/>
    <m/>
    <m/>
    <s v="ICC 1020 ICC in Forth Point Represents FutureproofAI : British Telecom - Delivery Lead 2024"/>
    <m/>
    <s v="BT (FPAI) IC rev reclass July"/>
    <n v="30528.879752000001"/>
    <x v="0"/>
    <x v="10"/>
    <s v="Blend Controlled"/>
    <s v="ICC 1020 ICC in Forth Point Represents FutureproofAI : British Telecom - Delivery Lead 2024"/>
  </r>
  <r>
    <x v="1"/>
    <s v="Intercompany"/>
    <x v="5"/>
    <d v="2024-07-31T00:00:00"/>
    <d v="2024-07-01T00:00:00"/>
    <s v="48572"/>
    <x v="0"/>
    <m/>
    <m/>
    <s v="ICC 1020 ICC in Forth Point Represents FutureproofAI : British Telecom - Delivery Lead 2024"/>
    <m/>
    <m/>
    <n v="-30528.880000000001"/>
    <x v="6"/>
    <x v="10"/>
    <s v="Blend Controlled"/>
    <s v="ICC 1020 ICC in Forth Point Represents FutureproofAI : British Telecom - Delivery Lead 2024"/>
  </r>
  <r>
    <x v="1"/>
    <s v="AI Consulting"/>
    <x v="5"/>
    <d v="2024-07-31T00:00:00"/>
    <d v="2024-07-01T00:00:00"/>
    <s v="48442"/>
    <x v="0"/>
    <m/>
    <m/>
    <s v="ICC 1019 ICC in Forth Point Represents Blend360 : Legrand - Cablofil Managed Service Level Agreement"/>
    <m/>
    <s v="TopSide Management Book Elim related to project ICC 1019 ICC in Forth Point Represents Blend360 : Legrand - Cablofil Managed Service Level AgreementElim JE 48416"/>
    <n v="31308.560000000001"/>
    <x v="6"/>
    <x v="19"/>
    <s v="Blend Controlled"/>
    <s v="ICC 1019 ICC in Forth Point Represents Blend360 : Legrand - Cablofil Managed Service Level Agreement"/>
  </r>
  <r>
    <x v="8"/>
    <s v="Solutions"/>
    <x v="6"/>
    <d v="2024-07-31T00:00:00"/>
    <d v="2024-07-01T00:00:00"/>
    <s v="45285"/>
    <x v="1"/>
    <s v="30773"/>
    <s v="15772947813"/>
    <s v="ICC 1225 ICC in Blend Represents FPAI Inc (OA) : Verizon: Turing- Personalization Phase 2 Capacity Service"/>
    <m/>
    <s v="Retainer Revenue Recognition"/>
    <n v="14451.94"/>
    <x v="7"/>
    <x v="17"/>
    <s v="Blend Controlled"/>
    <s v="ICC 1225 ICC in Blend Represents FPAI Inc (OA) : Verizon: Turing- Personalization Phase 2 Capacity Service"/>
  </r>
  <r>
    <x v="1"/>
    <s v="Solutions"/>
    <x v="6"/>
    <d v="2024-07-31T00:00:00"/>
    <d v="2024-07-01T00:00:00"/>
    <s v="48442"/>
    <x v="0"/>
    <m/>
    <m/>
    <s v="ICC 1225 ICC in Blend Represents FPAI Inc (OA) : Verizon: Turing- Personalization Phase 2 Capacity Service"/>
    <m/>
    <s v="TopSide Management Book Elim related to project ICC 1225 ICC in Blend Represents FPAI Inc (OA) : Verizon: Turing- Personalization Phase 2 Capacity ServiceElim JE 48416"/>
    <n v="14451.94"/>
    <x v="7"/>
    <x v="17"/>
    <s v="Blend Controlled"/>
    <s v="ICC 1225 ICC in Blend Represents FPAI Inc (OA) : Verizon: Turing- Personalization Phase 2 Capacity Service"/>
  </r>
  <r>
    <x v="1"/>
    <s v="Intercompany"/>
    <x v="6"/>
    <d v="2024-07-31T00:00:00"/>
    <d v="2024-07-01T00:00:00"/>
    <s v="48572"/>
    <x v="0"/>
    <m/>
    <m/>
    <s v="ICC 1225 ICC in Blend Represents FPAI Inc (OA) : Verizon: Turing- Personalization Phase 2 Capacity Service"/>
    <m/>
    <m/>
    <n v="-14451.94"/>
    <x v="7"/>
    <x v="17"/>
    <s v="Blend Controlled"/>
    <s v="ICC 1225 ICC in Blend Represents FPAI Inc (OA) : Verizon: Turing- Personalization Phase 2 Capacity Service"/>
  </r>
  <r>
    <x v="3"/>
    <s v="CX"/>
    <x v="7"/>
    <d v="2024-07-31T00:00:00"/>
    <d v="2024-07-01T00:00:00"/>
    <s v="48050"/>
    <x v="0"/>
    <m/>
    <m/>
    <s v="ICC 1126 ICC in Engagement Factory UK Represents Represents Blend360 : Amperity Premium Services Pod_R1"/>
    <m/>
    <s v="Amperity Doc Martens IC rev reclass July"/>
    <n v="12673.139768684463"/>
    <x v="8"/>
    <x v="21"/>
    <s v="Blend Controlled"/>
    <s v="ICC 1126 ICC in Engagement Factory UK Represents Represents Blend360 : Amperity Premium Services Pod_R1"/>
  </r>
  <r>
    <x v="2"/>
    <s v="CX"/>
    <x v="7"/>
    <d v="2024-07-31T00:00:00"/>
    <d v="2024-07-01T00:00:00"/>
    <s v="45795"/>
    <x v="0"/>
    <m/>
    <m/>
    <s v="ICC 895 Comcast Corporation : Comcast: 2024 Loyalty and Rewards Pod"/>
    <m/>
    <s v="Comcast: 2024 Loyalty and Rewards Pod Servicios exonerados de IRAE segun literal S articulo 52 Titulo 4 related to invoice  A2255"/>
    <n v="9210.7303575980422"/>
    <x v="8"/>
    <x v="20"/>
    <s v="Blend Controlled"/>
    <s v="ICC 895 Comcast Corporation : Comcast: 2024 Loyalty and Rewards Pod"/>
  </r>
  <r>
    <x v="1"/>
    <s v="Intercompany"/>
    <x v="7"/>
    <d v="2024-07-31T00:00:00"/>
    <d v="2024-07-01T00:00:00"/>
    <s v="48572"/>
    <x v="0"/>
    <m/>
    <m/>
    <s v="ICC 1225 ICC in Blend Represents FPAI Inc (OA) : Verizon: Turing- Personalization Phase 2 Capacity Service"/>
    <m/>
    <m/>
    <n v="-125243.65"/>
    <x v="8"/>
    <x v="17"/>
    <s v="Blend Controlled"/>
    <s v="ICC 1225 ICC in Blend Represents FPAI Inc (OA) : Verizon: Turing- Personalization Phase 2 Capacity Service"/>
  </r>
  <r>
    <x v="1"/>
    <s v="Intercompany"/>
    <x v="7"/>
    <d v="2024-07-31T00:00:00"/>
    <d v="2024-07-01T00:00:00"/>
    <s v="48572"/>
    <x v="0"/>
    <m/>
    <m/>
    <s v="ICC 1126 ICC in Engagement Factory UK Represents Represents Blend360 : Amperity Premium Services Pod_R1"/>
    <m/>
    <m/>
    <n v="-12673.14"/>
    <x v="8"/>
    <x v="21"/>
    <s v="Blend Controlled"/>
    <s v="ICC 1126 ICC in Engagement Factory UK Represents Represents Blend360 : Amperity Premium Services Pod_R1"/>
  </r>
  <r>
    <x v="8"/>
    <s v="CX"/>
    <x v="7"/>
    <d v="2024-07-31T00:00:00"/>
    <d v="2024-07-01T00:00:00"/>
    <s v="45281"/>
    <x v="1"/>
    <s v="30773"/>
    <s v="15772947813"/>
    <s v="ICC 1225 ICC in Blend Represents FPAI Inc (OA) : Verizon: Turing- Personalization Phase 2 Capacity Service"/>
    <m/>
    <s v="Retainer Revenue Recognition"/>
    <n v="125243.65"/>
    <x v="8"/>
    <x v="17"/>
    <s v="Blend Controlled"/>
    <s v="ICC 1225 ICC in Blend Represents FPAI Inc (OA) : Verizon: Turing- Personalization Phase 2 Capacity Service"/>
  </r>
  <r>
    <x v="1"/>
    <s v="CX"/>
    <x v="7"/>
    <d v="2024-07-31T00:00:00"/>
    <d v="2024-07-01T00:00:00"/>
    <s v="48442"/>
    <x v="0"/>
    <m/>
    <m/>
    <s v="ICC 1020 ICC in Forth Point Represents FutureproofAI : British Telecom - Delivery Lead 2024"/>
    <m/>
    <s v="TopSide Management Book Elim related to project ICC 1020 ICC in Forth Point Represents FutureproofAI : British Telecom - Delivery Lead 2024Elim JE 48416"/>
    <n v="125243.65"/>
    <x v="8"/>
    <x v="10"/>
    <s v="Blend Controlled"/>
    <s v="ICC 1020 ICC in Forth Point Represents FutureproofAI : British Telecom - Delivery Lead 2024"/>
  </r>
  <r>
    <x v="1"/>
    <s v="CX"/>
    <x v="7"/>
    <d v="2024-07-31T00:00:00"/>
    <d v="2024-07-01T00:00:00"/>
    <s v="48442"/>
    <x v="0"/>
    <m/>
    <m/>
    <s v="ICC 895 Comcast Corporation : Comcast: 2024 Loyalty and Rewards Pod"/>
    <m/>
    <s v="TopSide Management Book Elim related to project ICC 895 Comcast Corporation : Comcast: 2024 Loyalty and Rewards PodElim JE 48416"/>
    <n v="9212.94"/>
    <x v="8"/>
    <x v="20"/>
    <s v="Blend Controlled"/>
    <s v="ICC 895 Comcast Corporation : Comcast: 2024 Loyalty and Rewards Pod"/>
  </r>
  <r>
    <x v="1"/>
    <s v="Intercompany"/>
    <x v="7"/>
    <d v="2024-07-31T00:00:00"/>
    <d v="2024-07-01T00:00:00"/>
    <s v="48572"/>
    <x v="0"/>
    <m/>
    <m/>
    <s v="ICC 895 Comcast Corporation : Comcast: 2024 Loyalty and Rewards Pod"/>
    <m/>
    <m/>
    <n v="-9210.73"/>
    <x v="8"/>
    <x v="20"/>
    <s v="Blend Controlled"/>
    <s v="ICC 895 Comcast Corporation : Comcast: 2024 Loyalty and Rewards Pod"/>
  </r>
  <r>
    <x v="1"/>
    <s v="CX"/>
    <x v="7"/>
    <d v="2024-07-31T00:00:00"/>
    <d v="2024-07-01T00:00:00"/>
    <s v="48442"/>
    <x v="0"/>
    <m/>
    <m/>
    <s v="ICC 654 ICC in Engagement Factory UK Represents Represents Blend360 : AmEx - BTS"/>
    <m/>
    <s v="TopSide Management Book Elim related to project ICC 654 ICC in Engagement Factory UK Represents Represents Blend360 : AmEx - BTSElim JE 48416"/>
    <n v="12673.14"/>
    <x v="8"/>
    <x v="12"/>
    <s v="Blend Controlled"/>
    <s v="ICC 654 ICC in Engagement Factory UK Represents Represents Blend360 : AmEx - BTS"/>
  </r>
  <r>
    <x v="9"/>
    <s v="Intercompany"/>
    <x v="8"/>
    <d v="2024-07-31T00:00:00"/>
    <d v="2024-07-01T00:00:00"/>
    <s v="48568"/>
    <x v="0"/>
    <m/>
    <m/>
    <m/>
    <m/>
    <m/>
    <n v="-469545.22"/>
    <x v="9"/>
    <x v="11"/>
    <s v="Blend Controlled"/>
    <n v="0"/>
  </r>
  <r>
    <x v="1"/>
    <s v="Intercompany"/>
    <x v="8"/>
    <d v="2024-07-31T00:00:00"/>
    <d v="2024-07-01T00:00:00"/>
    <s v="48572"/>
    <x v="0"/>
    <m/>
    <m/>
    <m/>
    <m/>
    <m/>
    <n v="-318068.75"/>
    <x v="9"/>
    <x v="11"/>
    <s v="Blend Controlled"/>
    <n v="0"/>
  </r>
  <r>
    <x v="11"/>
    <s v="Intercompany"/>
    <x v="8"/>
    <d v="2024-07-31T00:00:00"/>
    <d v="2024-07-01T00:00:00"/>
    <s v="47747"/>
    <x v="0"/>
    <m/>
    <m/>
    <m/>
    <m/>
    <s v="to record INV00090 India - Blend"/>
    <n v="469545.21534206881"/>
    <x v="9"/>
    <x v="11"/>
    <s v="Blend Controlled"/>
    <n v="0"/>
  </r>
  <r>
    <x v="12"/>
    <s v="Intercompany"/>
    <x v="8"/>
    <d v="2024-07-31T00:00:00"/>
    <d v="2024-07-01T00:00:00"/>
    <s v="48143"/>
    <x v="0"/>
    <m/>
    <m/>
    <m/>
    <m/>
    <s v="Canada Intercompany 8% MarkUp Rev. Recognition for current month"/>
    <n v="318068.7535342066"/>
    <x v="9"/>
    <x v="11"/>
    <s v="Blend Controlled"/>
    <n v="0"/>
  </r>
  <r>
    <x v="13"/>
    <s v="Data Science"/>
    <x v="9"/>
    <d v="2024-07-31T00:00:00"/>
    <d v="2024-07-01T00:00:00"/>
    <s v="43468"/>
    <x v="2"/>
    <s v="16672"/>
    <s v="8298268504"/>
    <m/>
    <m/>
    <m/>
    <n v="10815.2395958704"/>
    <x v="0"/>
    <x v="26"/>
    <s v="Blend Controlled"/>
    <n v="0"/>
  </r>
  <r>
    <x v="13"/>
    <s v="Data Science"/>
    <x v="9"/>
    <d v="2024-07-31T00:00:00"/>
    <d v="2024-07-01T00:00:00"/>
    <s v="45745"/>
    <x v="3"/>
    <s v="26776"/>
    <m/>
    <m/>
    <m/>
    <m/>
    <n v="12437.525535250959"/>
    <x v="0"/>
    <x v="27"/>
    <s v="Blend Controlled"/>
    <n v="0"/>
  </r>
  <r>
    <x v="8"/>
    <s v="Data Science"/>
    <x v="10"/>
    <d v="2024-07-31T00:00:00"/>
    <d v="2024-07-01T00:00:00"/>
    <s v="47723"/>
    <x v="4"/>
    <s v="30470"/>
    <s v="18849408353"/>
    <m/>
    <m/>
    <m/>
    <n v="720"/>
    <x v="1"/>
    <x v="0"/>
    <s v="Blend Controlled"/>
    <n v="0"/>
  </r>
  <r>
    <x v="8"/>
    <s v="Data Science"/>
    <x v="10"/>
    <d v="2024-07-31T00:00:00"/>
    <d v="2024-07-01T00:00:00"/>
    <s v="47809"/>
    <x v="5"/>
    <s v="28144"/>
    <s v="17634612061"/>
    <m/>
    <m/>
    <m/>
    <n v="48881"/>
    <x v="1"/>
    <x v="0"/>
    <s v="Blend Controlled"/>
    <n v="0"/>
  </r>
  <r>
    <x v="8"/>
    <s v="Data Science"/>
    <x v="10"/>
    <d v="2024-07-31T00:00:00"/>
    <d v="2024-07-01T00:00:00"/>
    <s v="47535"/>
    <x v="4"/>
    <s v="30470"/>
    <s v="18849408353"/>
    <m/>
    <m/>
    <m/>
    <n v="1316"/>
    <x v="1"/>
    <x v="0"/>
    <s v="Blend Controlled"/>
    <n v="0"/>
  </r>
  <r>
    <x v="0"/>
    <s v="Data Science &amp; Insights"/>
    <x v="10"/>
    <d v="2024-07-31T00:00:00"/>
    <d v="2024-07-01T00:00:00"/>
    <s v="48057"/>
    <x v="6"/>
    <s v="36721"/>
    <m/>
    <m/>
    <m/>
    <s v="Reclass Walmart to IC July revenues"/>
    <n v="-6801.3854546315997"/>
    <x v="0"/>
    <x v="3"/>
    <s v="Blend Controlled"/>
    <n v="0"/>
  </r>
  <r>
    <x v="8"/>
    <s v="Data Science"/>
    <x v="10"/>
    <d v="2024-07-31T00:00:00"/>
    <d v="2024-07-01T00:00:00"/>
    <s v="47670"/>
    <x v="4"/>
    <s v="30470"/>
    <s v="18849408353"/>
    <m/>
    <m/>
    <m/>
    <n v="1504"/>
    <x v="1"/>
    <x v="0"/>
    <s v="Blend Controlled"/>
    <n v="0"/>
  </r>
  <r>
    <x v="8"/>
    <s v="Data Science"/>
    <x v="10"/>
    <d v="2024-07-31T00:00:00"/>
    <d v="2024-07-01T00:00:00"/>
    <s v="47833"/>
    <x v="5"/>
    <s v="28144"/>
    <s v="17634612061"/>
    <m/>
    <m/>
    <m/>
    <n v="-4434.75"/>
    <x v="1"/>
    <x v="0"/>
    <s v="Blend Controlled"/>
    <n v="0"/>
  </r>
  <r>
    <x v="8"/>
    <s v="Data Science"/>
    <x v="10"/>
    <d v="2024-07-31T00:00:00"/>
    <d v="2024-07-01T00:00:00"/>
    <s v="47565"/>
    <x v="4"/>
    <s v="30470"/>
    <s v="18849408353"/>
    <m/>
    <m/>
    <m/>
    <n v="1410"/>
    <x v="1"/>
    <x v="0"/>
    <s v="Blend Controlled"/>
    <n v="0"/>
  </r>
  <r>
    <x v="8"/>
    <s v="Data Science"/>
    <x v="10"/>
    <d v="2024-07-31T00:00:00"/>
    <d v="2024-07-01T00:00:00"/>
    <s v="47592"/>
    <x v="4"/>
    <s v="30470"/>
    <s v="18849408353"/>
    <m/>
    <m/>
    <m/>
    <n v="1410"/>
    <x v="1"/>
    <x v="0"/>
    <s v="Blend Controlled"/>
    <n v="0"/>
  </r>
  <r>
    <x v="8"/>
    <s v="Data Science"/>
    <x v="10"/>
    <d v="2024-07-31T00:00:00"/>
    <d v="2024-07-01T00:00:00"/>
    <s v="47618"/>
    <x v="4"/>
    <s v="30470"/>
    <s v="18849408353"/>
    <m/>
    <m/>
    <m/>
    <n v="1504"/>
    <x v="1"/>
    <x v="0"/>
    <s v="Blend Controlled"/>
    <n v="0"/>
  </r>
  <r>
    <x v="2"/>
    <s v="Data Science"/>
    <x v="10"/>
    <d v="2024-07-31T00:00:00"/>
    <d v="2024-07-01T00:00:00"/>
    <s v="47174"/>
    <x v="7"/>
    <s v="25752"/>
    <s v="17000641921"/>
    <m/>
    <m/>
    <m/>
    <n v="424.4945295240837"/>
    <x v="1"/>
    <x v="28"/>
    <s v="Blend Controlled"/>
    <n v="0"/>
  </r>
  <r>
    <x v="8"/>
    <s v="Data Science"/>
    <x v="10"/>
    <d v="2024-07-31T00:00:00"/>
    <d v="2024-07-01T00:00:00"/>
    <s v="47696"/>
    <x v="4"/>
    <s v="30470"/>
    <s v="18849408353"/>
    <m/>
    <m/>
    <m/>
    <n v="720"/>
    <x v="1"/>
    <x v="0"/>
    <s v="Blend Controlled"/>
    <n v="0"/>
  </r>
  <r>
    <x v="8"/>
    <s v="Data Science"/>
    <x v="10"/>
    <d v="2024-07-31T00:00:00"/>
    <d v="2024-07-01T00:00:00"/>
    <s v="47935"/>
    <x v="8"/>
    <s v="32873"/>
    <s v="19882329491"/>
    <m/>
    <m/>
    <m/>
    <n v="19791.669999999998"/>
    <x v="1"/>
    <x v="29"/>
    <s v="Blend Controlled"/>
    <n v="0"/>
  </r>
  <r>
    <x v="8"/>
    <s v="Data Science"/>
    <x v="10"/>
    <d v="2024-07-31T00:00:00"/>
    <d v="2024-07-01T00:00:00"/>
    <s v="47557"/>
    <x v="4"/>
    <s v="30470"/>
    <s v="18849408353"/>
    <m/>
    <m/>
    <m/>
    <n v="720"/>
    <x v="1"/>
    <x v="0"/>
    <s v="Blend Controlled"/>
    <n v="0"/>
  </r>
  <r>
    <x v="8"/>
    <s v="Data Science"/>
    <x v="10"/>
    <d v="2024-07-31T00:00:00"/>
    <d v="2024-07-01T00:00:00"/>
    <s v="47843"/>
    <x v="9"/>
    <s v="30364"/>
    <s v="17959727185"/>
    <m/>
    <m/>
    <m/>
    <n v="4165.92"/>
    <x v="1"/>
    <x v="29"/>
    <s v="Blend Controlled"/>
    <n v="0"/>
  </r>
  <r>
    <x v="2"/>
    <s v="Data Science"/>
    <x v="10"/>
    <d v="2024-07-31T00:00:00"/>
    <d v="2024-07-01T00:00:00"/>
    <s v="47146"/>
    <x v="10"/>
    <s v="25149"/>
    <s v="16997883282"/>
    <m/>
    <m/>
    <m/>
    <n v="464.54118325277085"/>
    <x v="1"/>
    <x v="28"/>
    <s v="Blend Controlled"/>
    <n v="0"/>
  </r>
  <r>
    <x v="2"/>
    <s v="Data Science"/>
    <x v="10"/>
    <d v="2024-07-31T00:00:00"/>
    <d v="2024-07-01T00:00:00"/>
    <s v="46046"/>
    <x v="11"/>
    <s v="25146"/>
    <s v="16716229170"/>
    <m/>
    <m/>
    <m/>
    <n v="400.46653728687141"/>
    <x v="1"/>
    <x v="30"/>
    <s v="Blend Controlled"/>
    <n v="0"/>
  </r>
  <r>
    <x v="0"/>
    <s v="Data Science"/>
    <x v="10"/>
    <d v="2024-07-31T00:00:00"/>
    <d v="2024-07-01T00:00:00"/>
    <s v="47467"/>
    <x v="12"/>
    <s v="36305"/>
    <m/>
    <m/>
    <m/>
    <m/>
    <n v="15432.6950506668"/>
    <x v="0"/>
    <x v="0"/>
    <s v="Blend Controlled"/>
    <n v="0"/>
  </r>
  <r>
    <x v="8"/>
    <s v="Data Science"/>
    <x v="10"/>
    <d v="2024-07-31T00:00:00"/>
    <d v="2024-07-01T00:00:00"/>
    <s v="47642"/>
    <x v="4"/>
    <s v="30470"/>
    <s v="18849408353"/>
    <m/>
    <m/>
    <m/>
    <n v="720"/>
    <x v="1"/>
    <x v="0"/>
    <s v="Blend Controlled"/>
    <n v="0"/>
  </r>
  <r>
    <x v="8"/>
    <s v="Data Science"/>
    <x v="10"/>
    <d v="2024-07-31T00:00:00"/>
    <d v="2024-07-01T00:00:00"/>
    <s v="47753"/>
    <x v="13"/>
    <s v="5354"/>
    <m/>
    <m/>
    <m/>
    <m/>
    <n v="15890"/>
    <x v="1"/>
    <x v="31"/>
    <s v="Blend Controlled"/>
    <n v="0"/>
  </r>
  <r>
    <x v="8"/>
    <s v="Data Science"/>
    <x v="10"/>
    <d v="2024-07-31T00:00:00"/>
    <d v="2024-07-01T00:00:00"/>
    <s v="45210"/>
    <x v="14"/>
    <s v="22404"/>
    <s v="15339917917"/>
    <m/>
    <m/>
    <s v="Retainer Revenue Recognition"/>
    <n v="52000"/>
    <x v="1"/>
    <x v="32"/>
    <s v="Blend Controlled"/>
    <n v="0"/>
  </r>
  <r>
    <x v="8"/>
    <s v="Data Science"/>
    <x v="10"/>
    <d v="2024-07-31T00:00:00"/>
    <d v="2024-07-01T00:00:00"/>
    <s v="47594"/>
    <x v="4"/>
    <s v="30470"/>
    <s v="18849408353"/>
    <m/>
    <m/>
    <m/>
    <n v="720"/>
    <x v="1"/>
    <x v="0"/>
    <s v="Blend Controlled"/>
    <n v="0"/>
  </r>
  <r>
    <x v="2"/>
    <s v="Data Science"/>
    <x v="10"/>
    <d v="2024-07-31T00:00:00"/>
    <d v="2024-07-01T00:00:00"/>
    <s v="47114"/>
    <x v="10"/>
    <s v="25149"/>
    <s v="16997883282"/>
    <m/>
    <m/>
    <m/>
    <n v="464.54118325277085"/>
    <x v="1"/>
    <x v="28"/>
    <s v="Blend Controlled"/>
    <n v="0"/>
  </r>
  <r>
    <x v="8"/>
    <s v="Data Science"/>
    <x v="10"/>
    <d v="2024-07-31T00:00:00"/>
    <d v="2024-07-01T00:00:00"/>
    <s v="47720"/>
    <x v="4"/>
    <s v="30470"/>
    <s v="18849408353"/>
    <m/>
    <m/>
    <m/>
    <n v="720"/>
    <x v="1"/>
    <x v="0"/>
    <s v="Blend Controlled"/>
    <n v="0"/>
  </r>
  <r>
    <x v="8"/>
    <s v="Data Science"/>
    <x v="10"/>
    <d v="2024-07-31T00:00:00"/>
    <d v="2024-07-01T00:00:00"/>
    <s v="45291"/>
    <x v="15"/>
    <s v="5125"/>
    <m/>
    <m/>
    <m/>
    <s v="Final Rev Rec"/>
    <n v="5966.88"/>
    <x v="1"/>
    <x v="33"/>
    <s v="Blend Controlled"/>
    <n v="0"/>
  </r>
  <r>
    <x v="2"/>
    <s v="Data Science"/>
    <x v="10"/>
    <d v="2024-07-31T00:00:00"/>
    <d v="2024-07-01T00:00:00"/>
    <s v="47416"/>
    <x v="11"/>
    <s v="25146"/>
    <s v="16716229170"/>
    <m/>
    <m/>
    <m/>
    <n v="400.46653728687141"/>
    <x v="1"/>
    <x v="30"/>
    <s v="Blend Controlled"/>
    <n v="0"/>
  </r>
  <r>
    <x v="8"/>
    <s v="Data Science"/>
    <x v="10"/>
    <d v="2024-07-31T00:00:00"/>
    <d v="2024-07-01T00:00:00"/>
    <s v="45239"/>
    <x v="16"/>
    <s v="29521"/>
    <s v="18250804323"/>
    <m/>
    <m/>
    <s v="Retainer Revenue Recognition"/>
    <n v="1445"/>
    <x v="1"/>
    <x v="3"/>
    <s v="Blend Controlled"/>
    <n v="0"/>
  </r>
  <r>
    <x v="8"/>
    <s v="Data Science"/>
    <x v="10"/>
    <d v="2024-07-31T00:00:00"/>
    <d v="2024-07-01T00:00:00"/>
    <s v="47583"/>
    <x v="4"/>
    <s v="30470"/>
    <s v="18849408353"/>
    <m/>
    <m/>
    <m/>
    <n v="720"/>
    <x v="1"/>
    <x v="0"/>
    <s v="Blend Controlled"/>
    <n v="0"/>
  </r>
  <r>
    <x v="8"/>
    <s v="Data Science"/>
    <x v="10"/>
    <d v="2024-07-31T00:00:00"/>
    <d v="2024-07-01T00:00:00"/>
    <s v="47815"/>
    <x v="5"/>
    <s v="28144"/>
    <s v="17634612061"/>
    <m/>
    <m/>
    <m/>
    <n v="64380.06"/>
    <x v="1"/>
    <x v="0"/>
    <s v="Blend Controlled"/>
    <n v="0"/>
  </r>
  <r>
    <x v="8"/>
    <s v="Data Science"/>
    <x v="10"/>
    <d v="2024-07-31T00:00:00"/>
    <d v="2024-07-01T00:00:00"/>
    <s v="48438"/>
    <x v="0"/>
    <m/>
    <m/>
    <s v="ICC 867 CVS Health : Retail Analytics DS and BI - 2024"/>
    <m/>
    <s v="TopSide Management Book Elim related to project ICC 867 CVS Health : Retail Analytics DS and BI - 2024"/>
    <n v="-40040.22"/>
    <x v="1"/>
    <x v="1"/>
    <s v="Blend Controlled"/>
    <s v="ICC 867 CVS Health : Retail Analytics DS and BI - 2024"/>
  </r>
  <r>
    <x v="2"/>
    <s v="Data Science"/>
    <x v="10"/>
    <d v="2024-07-31T00:00:00"/>
    <d v="2024-07-01T00:00:00"/>
    <s v="45901"/>
    <x v="11"/>
    <s v="25146"/>
    <s v="16716229170"/>
    <m/>
    <m/>
    <m/>
    <n v="400.46653728687141"/>
    <x v="1"/>
    <x v="30"/>
    <s v="Blend Controlled"/>
    <n v="0"/>
  </r>
  <r>
    <x v="2"/>
    <s v="Data Science"/>
    <x v="10"/>
    <d v="2024-07-31T00:00:00"/>
    <d v="2024-07-01T00:00:00"/>
    <s v="45990"/>
    <x v="11"/>
    <s v="25146"/>
    <s v="16716229170"/>
    <m/>
    <m/>
    <m/>
    <n v="400.46653728687141"/>
    <x v="1"/>
    <x v="30"/>
    <s v="Blend Controlled"/>
    <n v="0"/>
  </r>
  <r>
    <x v="8"/>
    <s v="Data Science"/>
    <x v="10"/>
    <d v="2024-07-31T00:00:00"/>
    <d v="2024-07-01T00:00:00"/>
    <s v="47837"/>
    <x v="5"/>
    <s v="28144"/>
    <s v="17634612061"/>
    <m/>
    <m/>
    <m/>
    <n v="-15348.03"/>
    <x v="1"/>
    <x v="0"/>
    <s v="Blend Controlled"/>
    <n v="0"/>
  </r>
  <r>
    <x v="8"/>
    <s v="Data Science"/>
    <x v="10"/>
    <d v="2024-07-31T00:00:00"/>
    <d v="2024-07-01T00:00:00"/>
    <s v="47626"/>
    <x v="4"/>
    <s v="30470"/>
    <s v="18849408353"/>
    <m/>
    <m/>
    <m/>
    <n v="720"/>
    <x v="1"/>
    <x v="0"/>
    <s v="Blend Controlled"/>
    <n v="0"/>
  </r>
  <r>
    <x v="8"/>
    <s v="Data Science"/>
    <x v="10"/>
    <d v="2024-07-31T00:00:00"/>
    <d v="2024-07-01T00:00:00"/>
    <s v="47585"/>
    <x v="4"/>
    <s v="30470"/>
    <s v="18849408353"/>
    <m/>
    <m/>
    <m/>
    <n v="1504"/>
    <x v="1"/>
    <x v="0"/>
    <s v="Blend Controlled"/>
    <n v="0"/>
  </r>
  <r>
    <x v="8"/>
    <s v="Data Science"/>
    <x v="10"/>
    <d v="2024-07-31T00:00:00"/>
    <d v="2024-07-01T00:00:00"/>
    <s v="47525"/>
    <x v="17"/>
    <s v="35884"/>
    <s v="18976374101"/>
    <m/>
    <m/>
    <m/>
    <n v="29093"/>
    <x v="1"/>
    <x v="3"/>
    <s v="Blend Controlled"/>
    <n v="0"/>
  </r>
  <r>
    <x v="8"/>
    <s v="Data Science"/>
    <x v="10"/>
    <d v="2024-07-31T00:00:00"/>
    <d v="2024-07-01T00:00:00"/>
    <s v="48438"/>
    <x v="0"/>
    <m/>
    <m/>
    <m/>
    <m/>
    <s v="TopSide Management Book Elim related to project (blank)"/>
    <n v="0"/>
    <x v="1"/>
    <x v="11"/>
    <s v="Blend Controlled"/>
    <n v="0"/>
  </r>
  <r>
    <x v="8"/>
    <s v="Data Science &amp; Insights"/>
    <x v="10"/>
    <d v="2024-07-31T00:00:00"/>
    <d v="2024-07-01T00:00:00"/>
    <s v="48438"/>
    <x v="0"/>
    <m/>
    <m/>
    <s v="ICC 1364 ICC in Forth Point Represents Blend360 : Franklin Templeton - Vasu POC Team"/>
    <m/>
    <s v="TopSide Management Book Elim related to project ICC 1364 ICC in Forth Point Represents Blend360 : Franklin Templeton - Vasu POC Team"/>
    <n v="-6801.39"/>
    <x v="1"/>
    <x v="0"/>
    <s v="Blend Controlled"/>
    <s v="ICC 1364 ICC in Forth Point Represents Blend360 : Franklin Templeton - Vasu POC Team"/>
  </r>
  <r>
    <x v="8"/>
    <s v="Data Science"/>
    <x v="10"/>
    <d v="2024-07-31T00:00:00"/>
    <d v="2024-07-01T00:00:00"/>
    <s v="47540"/>
    <x v="4"/>
    <s v="30470"/>
    <s v="18849408353"/>
    <m/>
    <m/>
    <m/>
    <n v="720"/>
    <x v="1"/>
    <x v="0"/>
    <s v="Blend Controlled"/>
    <n v="0"/>
  </r>
  <r>
    <x v="8"/>
    <s v="Data Science"/>
    <x v="10"/>
    <d v="2024-07-31T00:00:00"/>
    <d v="2024-07-01T00:00:00"/>
    <s v="47683"/>
    <x v="4"/>
    <s v="30470"/>
    <s v="18849408353"/>
    <m/>
    <m/>
    <m/>
    <n v="720"/>
    <x v="1"/>
    <x v="0"/>
    <s v="Blend Controlled"/>
    <n v="0"/>
  </r>
  <r>
    <x v="8"/>
    <s v="Data Science"/>
    <x v="10"/>
    <d v="2024-07-31T00:00:00"/>
    <d v="2024-07-01T00:00:00"/>
    <s v="45771"/>
    <x v="18"/>
    <s v="28794"/>
    <s v="17677233453"/>
    <m/>
    <m/>
    <m/>
    <n v="22810"/>
    <x v="1"/>
    <x v="1"/>
    <s v="Blend Controlled"/>
    <n v="0"/>
  </r>
  <r>
    <x v="8"/>
    <s v="Data Science"/>
    <x v="10"/>
    <d v="2024-07-31T00:00:00"/>
    <d v="2024-07-01T00:00:00"/>
    <s v="47608"/>
    <x v="4"/>
    <s v="30470"/>
    <s v="18849408353"/>
    <m/>
    <m/>
    <m/>
    <n v="720"/>
    <x v="1"/>
    <x v="0"/>
    <s v="Blend Controlled"/>
    <n v="0"/>
  </r>
  <r>
    <x v="8"/>
    <s v="Data Science"/>
    <x v="10"/>
    <d v="2024-07-31T00:00:00"/>
    <d v="2024-07-01T00:00:00"/>
    <s v="47610"/>
    <x v="4"/>
    <s v="30470"/>
    <s v="18849408353"/>
    <m/>
    <m/>
    <m/>
    <n v="1504"/>
    <x v="1"/>
    <x v="0"/>
    <s v="Blend Controlled"/>
    <n v="0"/>
  </r>
  <r>
    <x v="0"/>
    <s v="Data Science"/>
    <x v="10"/>
    <d v="2024-07-31T00:00:00"/>
    <d v="2024-07-01T00:00:00"/>
    <s v="47512"/>
    <x v="19"/>
    <s v="34535"/>
    <m/>
    <m/>
    <m/>
    <m/>
    <n v="-36076.669875"/>
    <x v="0"/>
    <x v="34"/>
    <s v="Blend Controlled"/>
    <n v="0"/>
  </r>
  <r>
    <x v="8"/>
    <s v="Data Science"/>
    <x v="10"/>
    <d v="2024-07-31T00:00:00"/>
    <d v="2024-07-01T00:00:00"/>
    <s v="47868"/>
    <x v="20"/>
    <s v="31318"/>
    <s v="18657995555"/>
    <m/>
    <m/>
    <m/>
    <n v="186.63"/>
    <x v="1"/>
    <x v="23"/>
    <s v="Blend Controlled"/>
    <n v="0"/>
  </r>
  <r>
    <x v="8"/>
    <s v="Data Science"/>
    <x v="10"/>
    <d v="2024-07-31T00:00:00"/>
    <d v="2024-07-01T00:00:00"/>
    <s v="47623"/>
    <x v="4"/>
    <s v="30470"/>
    <s v="18849408353"/>
    <m/>
    <m/>
    <m/>
    <n v="720"/>
    <x v="1"/>
    <x v="0"/>
    <s v="Blend Controlled"/>
    <n v="0"/>
  </r>
  <r>
    <x v="2"/>
    <s v="Data Science"/>
    <x v="10"/>
    <d v="2024-07-31T00:00:00"/>
    <d v="2024-07-01T00:00:00"/>
    <s v="47116"/>
    <x v="10"/>
    <s v="25149"/>
    <s v="16997883282"/>
    <m/>
    <m/>
    <m/>
    <n v="464.54118325277085"/>
    <x v="1"/>
    <x v="28"/>
    <s v="Blend Controlled"/>
    <n v="0"/>
  </r>
  <r>
    <x v="2"/>
    <s v="Data Science"/>
    <x v="10"/>
    <d v="2024-07-31T00:00:00"/>
    <d v="2024-07-01T00:00:00"/>
    <s v="47124"/>
    <x v="10"/>
    <s v="25149"/>
    <s v="16997883282"/>
    <m/>
    <m/>
    <m/>
    <n v="464.54118325277085"/>
    <x v="1"/>
    <x v="28"/>
    <s v="Blend Controlled"/>
    <n v="0"/>
  </r>
  <r>
    <x v="0"/>
    <s v="Data Science"/>
    <x v="10"/>
    <d v="2024-07-31T00:00:00"/>
    <d v="2024-07-01T00:00:00"/>
    <s v="45737"/>
    <x v="21"/>
    <s v="25540"/>
    <m/>
    <m/>
    <m/>
    <m/>
    <n v="8530.1281660000004"/>
    <x v="0"/>
    <x v="35"/>
    <s v="Blend Controlled"/>
    <n v="0"/>
  </r>
  <r>
    <x v="8"/>
    <s v="Data Science"/>
    <x v="10"/>
    <d v="2024-07-31T00:00:00"/>
    <d v="2024-07-01T00:00:00"/>
    <s v="47939"/>
    <x v="22"/>
    <s v="31101"/>
    <s v="17908670818"/>
    <m/>
    <m/>
    <m/>
    <n v="15718.32"/>
    <x v="1"/>
    <x v="36"/>
    <s v="Blend Controlled"/>
    <n v="0"/>
  </r>
  <r>
    <x v="2"/>
    <s v="Data Science"/>
    <x v="10"/>
    <d v="2024-07-31T00:00:00"/>
    <d v="2024-07-01T00:00:00"/>
    <s v="47162"/>
    <x v="7"/>
    <s v="25752"/>
    <s v="17000641921"/>
    <m/>
    <m/>
    <m/>
    <n v="424.4945295240837"/>
    <x v="1"/>
    <x v="28"/>
    <s v="Blend Controlled"/>
    <n v="0"/>
  </r>
  <r>
    <x v="2"/>
    <s v="Data Science"/>
    <x v="10"/>
    <d v="2024-07-31T00:00:00"/>
    <d v="2024-07-01T00:00:00"/>
    <s v="45937"/>
    <x v="11"/>
    <s v="25146"/>
    <s v="16716229170"/>
    <m/>
    <m/>
    <m/>
    <n v="400.46653728687141"/>
    <x v="1"/>
    <x v="30"/>
    <s v="Blend Controlled"/>
    <n v="0"/>
  </r>
  <r>
    <x v="0"/>
    <s v="Data Science"/>
    <x v="10"/>
    <d v="2024-07-31T00:00:00"/>
    <d v="2024-07-01T00:00:00"/>
    <s v="48031"/>
    <x v="12"/>
    <s v="36305"/>
    <m/>
    <m/>
    <m/>
    <m/>
    <n v="453.12297362999999"/>
    <x v="0"/>
    <x v="0"/>
    <s v="Blend Controlled"/>
    <n v="0"/>
  </r>
  <r>
    <x v="8"/>
    <s v="Data Science"/>
    <x v="10"/>
    <d v="2024-07-31T00:00:00"/>
    <d v="2024-07-01T00:00:00"/>
    <s v="47880"/>
    <x v="23"/>
    <s v="30365"/>
    <s v="17735849755"/>
    <m/>
    <m/>
    <m/>
    <n v="500.25"/>
    <x v="1"/>
    <x v="7"/>
    <s v="Blend Controlled"/>
    <n v="0"/>
  </r>
  <r>
    <x v="8"/>
    <s v="Data Science"/>
    <x v="10"/>
    <d v="2024-07-31T00:00:00"/>
    <d v="2024-07-01T00:00:00"/>
    <s v="48438"/>
    <x v="0"/>
    <m/>
    <m/>
    <s v="ICC 943 The Blackstone Group : Blackstone - DS Retainer 2024 H1"/>
    <m/>
    <s v="TopSide Management Book Elim related to project ICC 943 The Blackstone Group : Blackstone - DS Retainer 2024 H1"/>
    <n v="-1281.8"/>
    <x v="1"/>
    <x v="4"/>
    <s v="Blend Controlled"/>
    <s v="ICC 943 The Blackstone Group : Blackstone - DS Retainer 2024 H1"/>
  </r>
  <r>
    <x v="2"/>
    <s v="Data Science"/>
    <x v="10"/>
    <d v="2024-07-31T00:00:00"/>
    <d v="2024-07-01T00:00:00"/>
    <s v="47461"/>
    <x v="11"/>
    <s v="25146"/>
    <s v="16716229170"/>
    <m/>
    <m/>
    <m/>
    <n v="400.46653728687141"/>
    <x v="1"/>
    <x v="30"/>
    <s v="Blend Controlled"/>
    <n v="0"/>
  </r>
  <r>
    <x v="8"/>
    <s v="Data Science"/>
    <x v="10"/>
    <d v="2024-07-31T00:00:00"/>
    <d v="2024-07-01T00:00:00"/>
    <s v="45235"/>
    <x v="24"/>
    <s v="24497"/>
    <s v="15845470578"/>
    <m/>
    <m/>
    <s v="Retainer Revenue Recognition"/>
    <n v="249885.42"/>
    <x v="1"/>
    <x v="3"/>
    <s v="Blend Controlled"/>
    <n v="0"/>
  </r>
  <r>
    <x v="8"/>
    <s v="Data Science"/>
    <x v="10"/>
    <d v="2024-07-31T00:00:00"/>
    <d v="2024-07-01T00:00:00"/>
    <s v="45249"/>
    <x v="25"/>
    <s v="33282"/>
    <s v="18359600903"/>
    <m/>
    <m/>
    <s v="Retainer Revenue Recognition"/>
    <n v="20995"/>
    <x v="1"/>
    <x v="37"/>
    <s v="Blend Controlled"/>
    <n v="0"/>
  </r>
  <r>
    <x v="8"/>
    <s v="Data Science"/>
    <x v="10"/>
    <d v="2024-07-31T00:00:00"/>
    <d v="2024-07-01T00:00:00"/>
    <s v="47844"/>
    <x v="5"/>
    <s v="28144"/>
    <s v="17634612061"/>
    <m/>
    <m/>
    <m/>
    <n v="-12211.92"/>
    <x v="1"/>
    <x v="0"/>
    <s v="Blend Controlled"/>
    <n v="0"/>
  </r>
  <r>
    <x v="8"/>
    <s v="Data Science"/>
    <x v="10"/>
    <d v="2024-07-31T00:00:00"/>
    <d v="2024-07-01T00:00:00"/>
    <s v="47709"/>
    <x v="4"/>
    <s v="30470"/>
    <s v="18849408353"/>
    <m/>
    <m/>
    <m/>
    <n v="720"/>
    <x v="1"/>
    <x v="0"/>
    <s v="Blend Controlled"/>
    <n v="0"/>
  </r>
  <r>
    <x v="8"/>
    <s v="Data Science"/>
    <x v="10"/>
    <d v="2024-07-31T00:00:00"/>
    <d v="2024-07-01T00:00:00"/>
    <s v="47866"/>
    <x v="20"/>
    <s v="31318"/>
    <s v="18657995555"/>
    <m/>
    <m/>
    <m/>
    <n v="263.33"/>
    <x v="1"/>
    <x v="23"/>
    <s v="Blend Controlled"/>
    <n v="0"/>
  </r>
  <r>
    <x v="8"/>
    <s v="Data Science"/>
    <x v="10"/>
    <d v="2024-07-31T00:00:00"/>
    <d v="2024-07-01T00:00:00"/>
    <s v="47806"/>
    <x v="5"/>
    <s v="28144"/>
    <s v="17634612061"/>
    <m/>
    <m/>
    <m/>
    <n v="22878.76"/>
    <x v="1"/>
    <x v="0"/>
    <s v="Blend Controlled"/>
    <n v="0"/>
  </r>
  <r>
    <x v="8"/>
    <s v="Data Science"/>
    <x v="10"/>
    <d v="2024-07-31T00:00:00"/>
    <d v="2024-07-01T00:00:00"/>
    <s v="45304"/>
    <x v="26"/>
    <s v="29630"/>
    <s v="16896592535"/>
    <m/>
    <m/>
    <m/>
    <n v="52292.87"/>
    <x v="1"/>
    <x v="7"/>
    <s v="Blend Controlled"/>
    <n v="0"/>
  </r>
  <r>
    <x v="8"/>
    <s v="Data Science"/>
    <x v="10"/>
    <d v="2024-07-31T00:00:00"/>
    <d v="2024-07-01T00:00:00"/>
    <s v="47651"/>
    <x v="4"/>
    <s v="30470"/>
    <s v="18849408353"/>
    <m/>
    <m/>
    <m/>
    <n v="720"/>
    <x v="1"/>
    <x v="0"/>
    <s v="Blend Controlled"/>
    <n v="0"/>
  </r>
  <r>
    <x v="2"/>
    <s v="Data Science"/>
    <x v="10"/>
    <d v="2024-07-31T00:00:00"/>
    <d v="2024-07-01T00:00:00"/>
    <s v="47170"/>
    <x v="7"/>
    <s v="25752"/>
    <s v="17000641921"/>
    <m/>
    <m/>
    <m/>
    <n v="424.4945295240837"/>
    <x v="1"/>
    <x v="28"/>
    <s v="Blend Controlled"/>
    <n v="0"/>
  </r>
  <r>
    <x v="2"/>
    <s v="Data Science"/>
    <x v="10"/>
    <d v="2024-07-31T00:00:00"/>
    <d v="2024-07-01T00:00:00"/>
    <s v="47185"/>
    <x v="7"/>
    <s v="25752"/>
    <s v="17000641921"/>
    <m/>
    <m/>
    <m/>
    <n v="424.4945295240837"/>
    <x v="1"/>
    <x v="28"/>
    <s v="Blend Controlled"/>
    <n v="0"/>
  </r>
  <r>
    <x v="8"/>
    <s v="Data Science"/>
    <x v="10"/>
    <d v="2024-07-31T00:00:00"/>
    <d v="2024-07-01T00:00:00"/>
    <s v="47574"/>
    <x v="4"/>
    <s v="30470"/>
    <s v="18849408353"/>
    <m/>
    <m/>
    <m/>
    <n v="720"/>
    <x v="1"/>
    <x v="0"/>
    <s v="Blend Controlled"/>
    <n v="0"/>
  </r>
  <r>
    <x v="8"/>
    <s v="Data Science"/>
    <x v="10"/>
    <d v="2024-07-31T00:00:00"/>
    <d v="2024-07-01T00:00:00"/>
    <s v="47690"/>
    <x v="4"/>
    <s v="30470"/>
    <s v="18849408353"/>
    <m/>
    <m/>
    <m/>
    <n v="720"/>
    <x v="1"/>
    <x v="0"/>
    <s v="Blend Controlled"/>
    <n v="0"/>
  </r>
  <r>
    <x v="8"/>
    <s v="Data Science"/>
    <x v="10"/>
    <d v="2024-07-31T00:00:00"/>
    <d v="2024-07-01T00:00:00"/>
    <s v="47979"/>
    <x v="20"/>
    <s v="31318"/>
    <s v="18657995555"/>
    <m/>
    <m/>
    <m/>
    <n v="9477.09"/>
    <x v="1"/>
    <x v="23"/>
    <s v="Blend Controlled"/>
    <n v="0"/>
  </r>
  <r>
    <x v="8"/>
    <s v="Data Science"/>
    <x v="10"/>
    <d v="2024-07-31T00:00:00"/>
    <d v="2024-07-01T00:00:00"/>
    <s v="47671"/>
    <x v="4"/>
    <s v="30470"/>
    <s v="18849408353"/>
    <m/>
    <m/>
    <m/>
    <n v="720"/>
    <x v="1"/>
    <x v="0"/>
    <s v="Blend Controlled"/>
    <n v="0"/>
  </r>
  <r>
    <x v="8"/>
    <s v="Data Science"/>
    <x v="10"/>
    <d v="2024-07-31T00:00:00"/>
    <d v="2024-07-01T00:00:00"/>
    <s v="47532"/>
    <x v="4"/>
    <s v="30470"/>
    <s v="18849408353"/>
    <m/>
    <m/>
    <m/>
    <n v="1316"/>
    <x v="1"/>
    <x v="0"/>
    <s v="Blend Controlled"/>
    <n v="0"/>
  </r>
  <r>
    <x v="2"/>
    <s v="Data Science"/>
    <x v="10"/>
    <d v="2024-07-31T00:00:00"/>
    <d v="2024-07-01T00:00:00"/>
    <s v="46009"/>
    <x v="11"/>
    <s v="25146"/>
    <s v="16716229170"/>
    <m/>
    <m/>
    <m/>
    <n v="400.46653728687141"/>
    <x v="1"/>
    <x v="30"/>
    <s v="Blend Controlled"/>
    <n v="0"/>
  </r>
  <r>
    <x v="0"/>
    <s v="Data Science"/>
    <x v="10"/>
    <d v="2024-07-31T00:00:00"/>
    <d v="2024-07-01T00:00:00"/>
    <s v="47465"/>
    <x v="6"/>
    <s v="36721"/>
    <m/>
    <m/>
    <m/>
    <m/>
    <n v="8501.5233753079992"/>
    <x v="0"/>
    <x v="3"/>
    <s v="Blend Controlled"/>
    <n v="0"/>
  </r>
  <r>
    <x v="8"/>
    <s v="Data Science"/>
    <x v="10"/>
    <d v="2024-07-31T00:00:00"/>
    <d v="2024-07-01T00:00:00"/>
    <s v="47689"/>
    <x v="4"/>
    <s v="30470"/>
    <s v="18849408353"/>
    <m/>
    <m/>
    <m/>
    <n v="720"/>
    <x v="1"/>
    <x v="0"/>
    <s v="Blend Controlled"/>
    <n v="0"/>
  </r>
  <r>
    <x v="8"/>
    <s v="Data Science"/>
    <x v="10"/>
    <d v="2024-07-31T00:00:00"/>
    <d v="2024-07-01T00:00:00"/>
    <s v="47706"/>
    <x v="4"/>
    <s v="30470"/>
    <s v="18849408353"/>
    <m/>
    <m/>
    <m/>
    <n v="1504"/>
    <x v="1"/>
    <x v="0"/>
    <s v="Blend Controlled"/>
    <n v="0"/>
  </r>
  <r>
    <x v="2"/>
    <s v="Data Science"/>
    <x v="10"/>
    <d v="2024-07-31T00:00:00"/>
    <d v="2024-07-01T00:00:00"/>
    <s v="47130"/>
    <x v="10"/>
    <s v="25149"/>
    <s v="16997883282"/>
    <m/>
    <m/>
    <m/>
    <n v="464.54118325277085"/>
    <x v="1"/>
    <x v="28"/>
    <s v="Blend Controlled"/>
    <n v="0"/>
  </r>
  <r>
    <x v="8"/>
    <s v="Data Science"/>
    <x v="10"/>
    <d v="2024-07-31T00:00:00"/>
    <d v="2024-07-01T00:00:00"/>
    <s v="47840"/>
    <x v="5"/>
    <s v="28144"/>
    <s v="17634612061"/>
    <m/>
    <m/>
    <m/>
    <n v="-20388.349999999999"/>
    <x v="1"/>
    <x v="0"/>
    <s v="Blend Controlled"/>
    <n v="0"/>
  </r>
  <r>
    <x v="8"/>
    <s v="Data Science"/>
    <x v="10"/>
    <d v="2024-07-31T00:00:00"/>
    <d v="2024-07-01T00:00:00"/>
    <s v="47704"/>
    <x v="4"/>
    <s v="30470"/>
    <s v="18849408353"/>
    <m/>
    <m/>
    <m/>
    <n v="720"/>
    <x v="1"/>
    <x v="0"/>
    <s v="Blend Controlled"/>
    <n v="0"/>
  </r>
  <r>
    <x v="2"/>
    <s v="Data Science"/>
    <x v="10"/>
    <d v="2024-07-31T00:00:00"/>
    <d v="2024-07-01T00:00:00"/>
    <s v="47156"/>
    <x v="7"/>
    <s v="25752"/>
    <s v="17000641921"/>
    <m/>
    <m/>
    <m/>
    <n v="424.4945295240837"/>
    <x v="1"/>
    <x v="28"/>
    <s v="Blend Controlled"/>
    <n v="0"/>
  </r>
  <r>
    <x v="2"/>
    <s v="Data Science"/>
    <x v="10"/>
    <d v="2024-07-31T00:00:00"/>
    <d v="2024-07-01T00:00:00"/>
    <s v="47144"/>
    <x v="10"/>
    <s v="25149"/>
    <s v="16997883282"/>
    <m/>
    <m/>
    <m/>
    <n v="464.54118325277085"/>
    <x v="1"/>
    <x v="28"/>
    <s v="Blend Controlled"/>
    <n v="0"/>
  </r>
  <r>
    <x v="2"/>
    <s v="Data Science"/>
    <x v="10"/>
    <d v="2024-07-31T00:00:00"/>
    <d v="2024-07-01T00:00:00"/>
    <s v="45860"/>
    <x v="11"/>
    <s v="25146"/>
    <s v="16716229170"/>
    <m/>
    <m/>
    <m/>
    <n v="400.46653728687141"/>
    <x v="1"/>
    <x v="30"/>
    <s v="Blend Controlled"/>
    <n v="0"/>
  </r>
  <r>
    <x v="8"/>
    <s v="Data Science"/>
    <x v="10"/>
    <d v="2024-07-31T00:00:00"/>
    <d v="2024-07-01T00:00:00"/>
    <s v="47699"/>
    <x v="4"/>
    <s v="30470"/>
    <s v="18849408353"/>
    <m/>
    <m/>
    <m/>
    <n v="720"/>
    <x v="1"/>
    <x v="0"/>
    <s v="Blend Controlled"/>
    <n v="0"/>
  </r>
  <r>
    <x v="2"/>
    <s v="Data Science"/>
    <x v="10"/>
    <d v="2024-07-31T00:00:00"/>
    <d v="2024-07-01T00:00:00"/>
    <s v="45878"/>
    <x v="11"/>
    <s v="25146"/>
    <s v="16716229170"/>
    <m/>
    <m/>
    <m/>
    <n v="400.46653728687141"/>
    <x v="1"/>
    <x v="30"/>
    <s v="Blend Controlled"/>
    <n v="0"/>
  </r>
  <r>
    <x v="8"/>
    <s v="Data Science"/>
    <x v="10"/>
    <d v="2024-07-31T00:00:00"/>
    <d v="2024-07-01T00:00:00"/>
    <s v="47584"/>
    <x v="4"/>
    <s v="30470"/>
    <s v="18849408353"/>
    <m/>
    <m/>
    <m/>
    <n v="720"/>
    <x v="1"/>
    <x v="0"/>
    <s v="Blend Controlled"/>
    <n v="0"/>
  </r>
  <r>
    <x v="2"/>
    <s v="Data Science"/>
    <x v="10"/>
    <d v="2024-07-31T00:00:00"/>
    <d v="2024-07-01T00:00:00"/>
    <s v="47160"/>
    <x v="7"/>
    <s v="25752"/>
    <s v="17000641921"/>
    <m/>
    <m/>
    <m/>
    <n v="424.4945295240837"/>
    <x v="1"/>
    <x v="28"/>
    <s v="Blend Controlled"/>
    <n v="0"/>
  </r>
  <r>
    <x v="8"/>
    <s v="Data Science"/>
    <x v="10"/>
    <d v="2024-07-31T00:00:00"/>
    <d v="2024-07-01T00:00:00"/>
    <s v="47881"/>
    <x v="23"/>
    <s v="30365"/>
    <s v="17735849755"/>
    <m/>
    <m/>
    <m/>
    <n v="9286.5499999999993"/>
    <x v="1"/>
    <x v="7"/>
    <s v="Blend Controlled"/>
    <n v="0"/>
  </r>
  <r>
    <x v="8"/>
    <s v="Data Science"/>
    <x v="10"/>
    <d v="2024-07-31T00:00:00"/>
    <d v="2024-07-01T00:00:00"/>
    <s v="47715"/>
    <x v="4"/>
    <s v="30470"/>
    <s v="18849408353"/>
    <m/>
    <m/>
    <m/>
    <n v="720"/>
    <x v="1"/>
    <x v="0"/>
    <s v="Blend Controlled"/>
    <n v="0"/>
  </r>
  <r>
    <x v="8"/>
    <s v="Data Science"/>
    <x v="10"/>
    <d v="2024-07-31T00:00:00"/>
    <d v="2024-07-01T00:00:00"/>
    <s v="47641"/>
    <x v="4"/>
    <s v="30470"/>
    <s v="18849408353"/>
    <m/>
    <m/>
    <m/>
    <n v="720"/>
    <x v="1"/>
    <x v="0"/>
    <s v="Blend Controlled"/>
    <n v="0"/>
  </r>
  <r>
    <x v="8"/>
    <s v="Data Science"/>
    <x v="10"/>
    <d v="2024-07-31T00:00:00"/>
    <d v="2024-07-01T00:00:00"/>
    <s v="47567"/>
    <x v="4"/>
    <s v="30470"/>
    <s v="18849408353"/>
    <m/>
    <m/>
    <m/>
    <n v="720"/>
    <x v="1"/>
    <x v="0"/>
    <s v="Blend Controlled"/>
    <n v="0"/>
  </r>
  <r>
    <x v="8"/>
    <s v="Data Science"/>
    <x v="10"/>
    <d v="2024-07-31T00:00:00"/>
    <d v="2024-07-01T00:00:00"/>
    <s v="48438"/>
    <x v="0"/>
    <m/>
    <m/>
    <s v="ICC 880 NBCU : AWB 2.0 Pod 1H 2024 Extension"/>
    <m/>
    <s v="TopSide Management Book Elim related to project ICC 880 NBCU : AWB 2.0 Pod 1H 2024 Extension"/>
    <n v="-7049.9"/>
    <x v="1"/>
    <x v="5"/>
    <s v="Blend Controlled"/>
    <s v="ICC 880 NBCU : AWB 2.0 Pod 1H 2024 Extension"/>
  </r>
  <r>
    <x v="2"/>
    <s v="Data Science"/>
    <x v="10"/>
    <d v="2024-07-31T00:00:00"/>
    <d v="2024-07-01T00:00:00"/>
    <s v="47432"/>
    <x v="11"/>
    <s v="25146"/>
    <s v="16716229170"/>
    <m/>
    <m/>
    <m/>
    <n v="400.46653728687141"/>
    <x v="1"/>
    <x v="30"/>
    <s v="Blend Controlled"/>
    <n v="0"/>
  </r>
  <r>
    <x v="2"/>
    <s v="Data Science"/>
    <x v="10"/>
    <d v="2024-07-31T00:00:00"/>
    <d v="2024-07-01T00:00:00"/>
    <s v="47180"/>
    <x v="7"/>
    <s v="25752"/>
    <s v="17000641921"/>
    <m/>
    <m/>
    <m/>
    <n v="424.4945295240837"/>
    <x v="1"/>
    <x v="28"/>
    <s v="Blend Controlled"/>
    <n v="0"/>
  </r>
  <r>
    <x v="2"/>
    <s v="Data Science"/>
    <x v="10"/>
    <d v="2024-07-31T00:00:00"/>
    <d v="2024-07-01T00:00:00"/>
    <s v="47152"/>
    <x v="10"/>
    <s v="25149"/>
    <s v="16997883282"/>
    <m/>
    <m/>
    <m/>
    <n v="464.54118325277085"/>
    <x v="1"/>
    <x v="28"/>
    <s v="Blend Controlled"/>
    <n v="0"/>
  </r>
  <r>
    <x v="2"/>
    <s v="Data Science"/>
    <x v="10"/>
    <d v="2024-07-31T00:00:00"/>
    <d v="2024-07-01T00:00:00"/>
    <s v="45810"/>
    <x v="11"/>
    <s v="25146"/>
    <s v="16716229170"/>
    <m/>
    <m/>
    <m/>
    <n v="400.46653728687141"/>
    <x v="1"/>
    <x v="30"/>
    <s v="Blend Controlled"/>
    <n v="0"/>
  </r>
  <r>
    <x v="8"/>
    <s v="Data Science"/>
    <x v="10"/>
    <d v="2024-07-31T00:00:00"/>
    <d v="2024-07-01T00:00:00"/>
    <s v="45250"/>
    <x v="27"/>
    <s v="34756"/>
    <s v="17633632436"/>
    <m/>
    <m/>
    <s v="Retainer Revenue Recognition"/>
    <n v="169385"/>
    <x v="1"/>
    <x v="38"/>
    <s v="Blend Controlled"/>
    <n v="0"/>
  </r>
  <r>
    <x v="8"/>
    <s v="Data Science"/>
    <x v="10"/>
    <d v="2024-07-31T00:00:00"/>
    <d v="2024-07-01T00:00:00"/>
    <s v="47640"/>
    <x v="4"/>
    <s v="30470"/>
    <s v="18849408353"/>
    <m/>
    <m/>
    <m/>
    <n v="1504"/>
    <x v="1"/>
    <x v="0"/>
    <s v="Blend Controlled"/>
    <n v="0"/>
  </r>
  <r>
    <x v="8"/>
    <s v="Data Science"/>
    <x v="10"/>
    <d v="2024-07-31T00:00:00"/>
    <d v="2024-07-01T00:00:00"/>
    <s v="47586"/>
    <x v="4"/>
    <s v="30470"/>
    <s v="18849408353"/>
    <m/>
    <m/>
    <m/>
    <n v="1504"/>
    <x v="1"/>
    <x v="0"/>
    <s v="Blend Controlled"/>
    <n v="0"/>
  </r>
  <r>
    <x v="2"/>
    <s v="Data Science"/>
    <x v="10"/>
    <d v="2024-07-31T00:00:00"/>
    <d v="2024-07-01T00:00:00"/>
    <s v="47172"/>
    <x v="7"/>
    <s v="25752"/>
    <s v="17000641921"/>
    <m/>
    <m/>
    <m/>
    <n v="424.4945295240837"/>
    <x v="1"/>
    <x v="28"/>
    <s v="Blend Controlled"/>
    <n v="0"/>
  </r>
  <r>
    <x v="8"/>
    <s v="Data Science"/>
    <x v="10"/>
    <d v="2024-07-31T00:00:00"/>
    <d v="2024-07-01T00:00:00"/>
    <s v="45213"/>
    <x v="28"/>
    <s v="16989"/>
    <m/>
    <m/>
    <m/>
    <s v="Retainer Revenue Recognition"/>
    <n v="31000"/>
    <x v="1"/>
    <x v="39"/>
    <s v="Blend Controlled"/>
    <n v="0"/>
  </r>
  <r>
    <x v="8"/>
    <s v="Data Science"/>
    <x v="10"/>
    <d v="2024-07-31T00:00:00"/>
    <d v="2024-07-01T00:00:00"/>
    <s v="47693"/>
    <x v="4"/>
    <s v="30470"/>
    <s v="18849408353"/>
    <m/>
    <m/>
    <m/>
    <n v="1504"/>
    <x v="1"/>
    <x v="0"/>
    <s v="Blend Controlled"/>
    <n v="0"/>
  </r>
  <r>
    <x v="8"/>
    <s v="Data Science"/>
    <x v="10"/>
    <d v="2024-07-31T00:00:00"/>
    <d v="2024-07-01T00:00:00"/>
    <s v="48016"/>
    <x v="8"/>
    <s v="32873"/>
    <s v="19882329491"/>
    <m/>
    <m/>
    <m/>
    <n v="-7217.93"/>
    <x v="1"/>
    <x v="29"/>
    <s v="Blend Controlled"/>
    <n v="0"/>
  </r>
  <r>
    <x v="8"/>
    <s v="Data Science"/>
    <x v="10"/>
    <d v="2024-07-31T00:00:00"/>
    <d v="2024-07-01T00:00:00"/>
    <s v="47681"/>
    <x v="4"/>
    <s v="30470"/>
    <s v="18849408353"/>
    <m/>
    <m/>
    <m/>
    <n v="1504"/>
    <x v="1"/>
    <x v="0"/>
    <s v="Blend Controlled"/>
    <n v="0"/>
  </r>
  <r>
    <x v="8"/>
    <s v="Data Science"/>
    <x v="10"/>
    <d v="2024-07-31T00:00:00"/>
    <d v="2024-07-01T00:00:00"/>
    <s v="47812"/>
    <x v="5"/>
    <s v="28144"/>
    <s v="17634612061"/>
    <m/>
    <m/>
    <m/>
    <n v="49972.65"/>
    <x v="1"/>
    <x v="0"/>
    <s v="Blend Controlled"/>
    <n v="0"/>
  </r>
  <r>
    <x v="8"/>
    <s v="Data Science"/>
    <x v="10"/>
    <d v="2024-07-31T00:00:00"/>
    <d v="2024-07-01T00:00:00"/>
    <s v="48438"/>
    <x v="0"/>
    <m/>
    <m/>
    <s v="ICC 1077 Know Your Cross : Monthly retainer - 6 months engagement"/>
    <m/>
    <s v="TopSide Management Book Elim related to project ICC 1077 Know Your Cross : Monthly retainer - 6 months engagement"/>
    <n v="-11055.52"/>
    <x v="1"/>
    <x v="9"/>
    <s v="Blend Controlled"/>
    <s v="ICC 1077 Know Your Cross : Monthly retainer - 6 months engagement"/>
  </r>
  <r>
    <x v="2"/>
    <s v="Data Science"/>
    <x v="10"/>
    <d v="2024-07-31T00:00:00"/>
    <d v="2024-07-01T00:00:00"/>
    <s v="47142"/>
    <x v="10"/>
    <s v="25149"/>
    <s v="16997883282"/>
    <m/>
    <m/>
    <m/>
    <n v="464.54118325277085"/>
    <x v="1"/>
    <x v="28"/>
    <s v="Blend Controlled"/>
    <n v="0"/>
  </r>
  <r>
    <x v="2"/>
    <s v="Data Science"/>
    <x v="10"/>
    <d v="2024-07-31T00:00:00"/>
    <d v="2024-07-01T00:00:00"/>
    <s v="47118"/>
    <x v="10"/>
    <s v="25149"/>
    <s v="16997883282"/>
    <m/>
    <m/>
    <m/>
    <n v="464.54118325277085"/>
    <x v="1"/>
    <x v="28"/>
    <s v="Blend Controlled"/>
    <n v="0"/>
  </r>
  <r>
    <x v="2"/>
    <s v="Data Science"/>
    <x v="10"/>
    <d v="2024-07-31T00:00:00"/>
    <d v="2024-07-01T00:00:00"/>
    <s v="45969"/>
    <x v="11"/>
    <s v="25146"/>
    <s v="16716229170"/>
    <m/>
    <m/>
    <m/>
    <n v="400.46653728687141"/>
    <x v="1"/>
    <x v="30"/>
    <s v="Blend Controlled"/>
    <n v="0"/>
  </r>
  <r>
    <x v="8"/>
    <s v="Data Science"/>
    <x v="10"/>
    <d v="2024-07-31T00:00:00"/>
    <d v="2024-07-01T00:00:00"/>
    <s v="47634"/>
    <x v="4"/>
    <s v="30470"/>
    <s v="18849408353"/>
    <m/>
    <m/>
    <m/>
    <n v="1504"/>
    <x v="1"/>
    <x v="0"/>
    <s v="Blend Controlled"/>
    <n v="0"/>
  </r>
  <r>
    <x v="8"/>
    <s v="Data Science"/>
    <x v="10"/>
    <d v="2024-07-31T00:00:00"/>
    <d v="2024-07-01T00:00:00"/>
    <s v="45279"/>
    <x v="29"/>
    <s v="34221"/>
    <s v="17731527745"/>
    <m/>
    <m/>
    <s v="Retainer Revenue Recognition"/>
    <n v="31441.439999999999"/>
    <x v="1"/>
    <x v="0"/>
    <s v="Blend Controlled"/>
    <n v="0"/>
  </r>
  <r>
    <x v="8"/>
    <s v="Data Science"/>
    <x v="10"/>
    <d v="2024-07-31T00:00:00"/>
    <d v="2024-07-01T00:00:00"/>
    <s v="45287"/>
    <x v="30"/>
    <s v="31319"/>
    <s v="18845868143"/>
    <m/>
    <m/>
    <s v="Retainer Revenue Recognition"/>
    <n v="18850"/>
    <x v="1"/>
    <x v="15"/>
    <s v="Blend Controlled"/>
    <n v="0"/>
  </r>
  <r>
    <x v="2"/>
    <s v="Data Science"/>
    <x v="10"/>
    <d v="2024-07-31T00:00:00"/>
    <d v="2024-07-01T00:00:00"/>
    <s v="47150"/>
    <x v="10"/>
    <s v="25149"/>
    <s v="16997883282"/>
    <m/>
    <m/>
    <m/>
    <n v="464.54118325277085"/>
    <x v="1"/>
    <x v="28"/>
    <s v="Blend Controlled"/>
    <n v="0"/>
  </r>
  <r>
    <x v="2"/>
    <s v="Data Science"/>
    <x v="10"/>
    <d v="2024-07-31T00:00:00"/>
    <d v="2024-07-01T00:00:00"/>
    <s v="47183"/>
    <x v="7"/>
    <s v="25752"/>
    <s v="17000641921"/>
    <m/>
    <m/>
    <m/>
    <n v="424.4945295240837"/>
    <x v="1"/>
    <x v="28"/>
    <s v="Blend Controlled"/>
    <n v="0"/>
  </r>
  <r>
    <x v="2"/>
    <s v="Data Science"/>
    <x v="10"/>
    <d v="2024-07-31T00:00:00"/>
    <d v="2024-07-01T00:00:00"/>
    <s v="47166"/>
    <x v="7"/>
    <s v="25752"/>
    <s v="17000641921"/>
    <m/>
    <m/>
    <m/>
    <n v="424.4945295240837"/>
    <x v="1"/>
    <x v="28"/>
    <s v="Blend Controlled"/>
    <n v="0"/>
  </r>
  <r>
    <x v="8"/>
    <s v="Data Science"/>
    <x v="10"/>
    <d v="2024-07-31T00:00:00"/>
    <d v="2024-07-01T00:00:00"/>
    <s v="47631"/>
    <x v="4"/>
    <s v="30470"/>
    <s v="18849408353"/>
    <m/>
    <m/>
    <m/>
    <n v="720"/>
    <x v="1"/>
    <x v="0"/>
    <s v="Blend Controlled"/>
    <n v="0"/>
  </r>
  <r>
    <x v="8"/>
    <s v="Data Science"/>
    <x v="10"/>
    <d v="2024-07-31T00:00:00"/>
    <d v="2024-07-01T00:00:00"/>
    <s v="45293"/>
    <x v="31"/>
    <s v="23420"/>
    <s v="15495080513"/>
    <m/>
    <m/>
    <s v="FInal Recognition, confirmation of score with Jeff, we can recognize the WHT amonunt."/>
    <n v="121074"/>
    <x v="1"/>
    <x v="38"/>
    <s v="Blend Controlled"/>
    <n v="0"/>
  </r>
  <r>
    <x v="8"/>
    <s v="Data Science"/>
    <x v="10"/>
    <d v="2024-07-31T00:00:00"/>
    <d v="2024-07-01T00:00:00"/>
    <s v="47575"/>
    <x v="4"/>
    <s v="30470"/>
    <s v="18849408353"/>
    <m/>
    <m/>
    <m/>
    <n v="1504"/>
    <x v="1"/>
    <x v="0"/>
    <s v="Blend Controlled"/>
    <n v="0"/>
  </r>
  <r>
    <x v="8"/>
    <s v="Data Science"/>
    <x v="10"/>
    <d v="2024-07-31T00:00:00"/>
    <d v="2024-07-01T00:00:00"/>
    <s v="47684"/>
    <x v="4"/>
    <s v="30470"/>
    <s v="18849408353"/>
    <m/>
    <m/>
    <m/>
    <n v="720"/>
    <x v="1"/>
    <x v="0"/>
    <s v="Blend Controlled"/>
    <n v="0"/>
  </r>
  <r>
    <x v="8"/>
    <s v="Data Science"/>
    <x v="10"/>
    <d v="2024-07-31T00:00:00"/>
    <d v="2024-07-01T00:00:00"/>
    <s v="48438"/>
    <x v="0"/>
    <m/>
    <m/>
    <s v="ICC 1312 Franklin Templeton : Franklin Templeton - Tiger Teams Renewal (July - Sept)"/>
    <m/>
    <s v="TopSide Management Book Elim related to project ICC 1312 Franklin Templeton : Franklin Templeton - Tiger Teams Renewal (July - Sept)"/>
    <n v="-13266.63"/>
    <x v="1"/>
    <x v="0"/>
    <s v="Blend Controlled"/>
    <s v="ICC 1312 Franklin Templeton : Franklin Templeton - Tiger Teams Renewal (July - Sept)"/>
  </r>
  <r>
    <x v="2"/>
    <s v="Data Science"/>
    <x v="10"/>
    <d v="2024-07-31T00:00:00"/>
    <d v="2024-07-01T00:00:00"/>
    <s v="47164"/>
    <x v="7"/>
    <s v="25752"/>
    <s v="17000641921"/>
    <m/>
    <m/>
    <m/>
    <n v="424.4945295240837"/>
    <x v="1"/>
    <x v="28"/>
    <s v="Blend Controlled"/>
    <n v="0"/>
  </r>
  <r>
    <x v="2"/>
    <s v="Data Science"/>
    <x v="10"/>
    <d v="2024-07-31T00:00:00"/>
    <d v="2024-07-01T00:00:00"/>
    <s v="47136"/>
    <x v="10"/>
    <s v="25149"/>
    <s v="16997883282"/>
    <m/>
    <m/>
    <m/>
    <n v="464.54118325277085"/>
    <x v="1"/>
    <x v="28"/>
    <s v="Blend Controlled"/>
    <n v="0"/>
  </r>
  <r>
    <x v="8"/>
    <s v="Data Science"/>
    <x v="10"/>
    <d v="2024-07-31T00:00:00"/>
    <d v="2024-07-01T00:00:00"/>
    <s v="45247"/>
    <x v="32"/>
    <s v="21575"/>
    <s v="14916644417"/>
    <m/>
    <m/>
    <s v="Retainer Revenue Recognition"/>
    <n v="70979.33"/>
    <x v="1"/>
    <x v="37"/>
    <s v="Blend Controlled"/>
    <n v="0"/>
  </r>
  <r>
    <x v="8"/>
    <s v="Data Science"/>
    <x v="10"/>
    <d v="2024-07-31T00:00:00"/>
    <d v="2024-07-01T00:00:00"/>
    <s v="47944"/>
    <x v="9"/>
    <s v="30364"/>
    <s v="17959727185"/>
    <m/>
    <m/>
    <m/>
    <n v="486.99"/>
    <x v="1"/>
    <x v="29"/>
    <s v="Blend Controlled"/>
    <n v="0"/>
  </r>
  <r>
    <x v="8"/>
    <s v="Data Science"/>
    <x v="10"/>
    <d v="2024-07-31T00:00:00"/>
    <d v="2024-07-01T00:00:00"/>
    <s v="47687"/>
    <x v="4"/>
    <s v="30470"/>
    <s v="18849408353"/>
    <m/>
    <m/>
    <m/>
    <n v="1316"/>
    <x v="1"/>
    <x v="0"/>
    <s v="Blend Controlled"/>
    <n v="0"/>
  </r>
  <r>
    <x v="8"/>
    <s v="Data Science"/>
    <x v="10"/>
    <d v="2024-07-31T00:00:00"/>
    <d v="2024-07-01T00:00:00"/>
    <s v="47667"/>
    <x v="4"/>
    <s v="30470"/>
    <s v="18849408353"/>
    <m/>
    <m/>
    <m/>
    <n v="1504"/>
    <x v="1"/>
    <x v="0"/>
    <s v="Blend Controlled"/>
    <n v="0"/>
  </r>
  <r>
    <x v="8"/>
    <s v="Data Science"/>
    <x v="10"/>
    <d v="2024-07-31T00:00:00"/>
    <d v="2024-07-01T00:00:00"/>
    <s v="47664"/>
    <x v="4"/>
    <s v="30470"/>
    <s v="18849408353"/>
    <m/>
    <m/>
    <m/>
    <n v="720"/>
    <x v="1"/>
    <x v="0"/>
    <s v="Blend Controlled"/>
    <n v="0"/>
  </r>
  <r>
    <x v="8"/>
    <s v="Data Science"/>
    <x v="10"/>
    <d v="2024-07-31T00:00:00"/>
    <d v="2024-07-01T00:00:00"/>
    <s v="47677"/>
    <x v="4"/>
    <s v="30470"/>
    <s v="18849408353"/>
    <m/>
    <m/>
    <m/>
    <n v="720"/>
    <x v="1"/>
    <x v="0"/>
    <s v="Blend Controlled"/>
    <n v="0"/>
  </r>
  <r>
    <x v="8"/>
    <s v="Data Science"/>
    <x v="10"/>
    <d v="2024-07-31T00:00:00"/>
    <d v="2024-07-01T00:00:00"/>
    <s v="47835"/>
    <x v="5"/>
    <s v="28144"/>
    <s v="17634612061"/>
    <m/>
    <m/>
    <m/>
    <n v="-7965.18"/>
    <x v="1"/>
    <x v="0"/>
    <s v="Blend Controlled"/>
    <n v="0"/>
  </r>
  <r>
    <x v="8"/>
    <s v="Data Science"/>
    <x v="10"/>
    <d v="2024-07-31T00:00:00"/>
    <d v="2024-07-01T00:00:00"/>
    <s v="47573"/>
    <x v="4"/>
    <s v="30470"/>
    <s v="18849408353"/>
    <m/>
    <m/>
    <m/>
    <n v="720"/>
    <x v="1"/>
    <x v="0"/>
    <s v="Blend Controlled"/>
    <n v="0"/>
  </r>
  <r>
    <x v="8"/>
    <s v="Data Science"/>
    <x v="10"/>
    <d v="2024-07-31T00:00:00"/>
    <d v="2024-07-01T00:00:00"/>
    <s v="47827"/>
    <x v="5"/>
    <s v="28144"/>
    <s v="17634612061"/>
    <m/>
    <m/>
    <m/>
    <n v="-3418.27"/>
    <x v="1"/>
    <x v="0"/>
    <s v="Blend Controlled"/>
    <n v="0"/>
  </r>
  <r>
    <x v="8"/>
    <s v="Data Science"/>
    <x v="10"/>
    <d v="2024-07-31T00:00:00"/>
    <d v="2024-07-01T00:00:00"/>
    <s v="48438"/>
    <x v="0"/>
    <m/>
    <m/>
    <s v="ICC 1040 CVS Health : MGE/PMH/GPT 2024 Team"/>
    <m/>
    <s v="TopSide Management Book Elim related to project ICC 1040 CVS Health : MGE/PMH/GPT 2024 Team"/>
    <n v="-11055.52"/>
    <x v="1"/>
    <x v="1"/>
    <s v="Blend Controlled"/>
    <s v="ICC 1040 CVS Health : MGE/PMH/GPT 2024 Team"/>
  </r>
  <r>
    <x v="2"/>
    <s v="Data Science"/>
    <x v="10"/>
    <d v="2024-07-31T00:00:00"/>
    <d v="2024-07-01T00:00:00"/>
    <s v="47110"/>
    <x v="10"/>
    <s v="25149"/>
    <s v="16997883282"/>
    <m/>
    <m/>
    <m/>
    <n v="464.54118325277085"/>
    <x v="1"/>
    <x v="28"/>
    <s v="Blend Controlled"/>
    <n v="0"/>
  </r>
  <r>
    <x v="2"/>
    <s v="Data Science"/>
    <x v="10"/>
    <d v="2024-07-31T00:00:00"/>
    <d v="2024-07-01T00:00:00"/>
    <s v="47122"/>
    <x v="10"/>
    <s v="25149"/>
    <s v="16997883282"/>
    <m/>
    <m/>
    <m/>
    <n v="464.54118325277085"/>
    <x v="1"/>
    <x v="28"/>
    <s v="Blend Controlled"/>
    <n v="0"/>
  </r>
  <r>
    <x v="0"/>
    <s v="Data Science"/>
    <x v="10"/>
    <d v="2024-07-31T00:00:00"/>
    <d v="2024-07-01T00:00:00"/>
    <s v="47518"/>
    <x v="33"/>
    <s v="36095"/>
    <m/>
    <m/>
    <m/>
    <m/>
    <n v="12025.556624999999"/>
    <x v="0"/>
    <x v="34"/>
    <s v="Blend Controlled"/>
    <n v="0"/>
  </r>
  <r>
    <x v="8"/>
    <s v="Data Science"/>
    <x v="10"/>
    <d v="2024-07-31T00:00:00"/>
    <d v="2024-07-01T00:00:00"/>
    <s v="47876"/>
    <x v="23"/>
    <s v="30365"/>
    <s v="17735849755"/>
    <m/>
    <m/>
    <m/>
    <n v="10981.85"/>
    <x v="1"/>
    <x v="7"/>
    <s v="Blend Controlled"/>
    <n v="0"/>
  </r>
  <r>
    <x v="8"/>
    <s v="Data Science"/>
    <x v="10"/>
    <d v="2024-07-31T00:00:00"/>
    <d v="2024-07-01T00:00:00"/>
    <s v="47615"/>
    <x v="4"/>
    <s v="30470"/>
    <s v="18849408353"/>
    <m/>
    <m/>
    <m/>
    <n v="720"/>
    <x v="1"/>
    <x v="0"/>
    <s v="Blend Controlled"/>
    <n v="0"/>
  </r>
  <r>
    <x v="0"/>
    <s v="Data Science"/>
    <x v="10"/>
    <d v="2024-07-31T00:00:00"/>
    <d v="2024-07-01T00:00:00"/>
    <s v="47487"/>
    <x v="6"/>
    <s v="36721"/>
    <m/>
    <m/>
    <m/>
    <m/>
    <n v="6801.3854546315997"/>
    <x v="0"/>
    <x v="3"/>
    <s v="Blend Controlled"/>
    <n v="0"/>
  </r>
  <r>
    <x v="8"/>
    <s v="Data Science"/>
    <x v="10"/>
    <d v="2024-07-31T00:00:00"/>
    <d v="2024-07-01T00:00:00"/>
    <s v="47981"/>
    <x v="20"/>
    <s v="31318"/>
    <s v="18657995555"/>
    <m/>
    <m/>
    <m/>
    <n v="6716.71"/>
    <x v="1"/>
    <x v="23"/>
    <s v="Blend Controlled"/>
    <n v="0"/>
  </r>
  <r>
    <x v="8"/>
    <s v="Data Science"/>
    <x v="10"/>
    <d v="2024-07-31T00:00:00"/>
    <d v="2024-07-01T00:00:00"/>
    <s v="47643"/>
    <x v="4"/>
    <s v="30470"/>
    <s v="18849408353"/>
    <m/>
    <m/>
    <m/>
    <n v="1598"/>
    <x v="1"/>
    <x v="0"/>
    <s v="Blend Controlled"/>
    <n v="0"/>
  </r>
  <r>
    <x v="8"/>
    <s v="Data Science"/>
    <x v="10"/>
    <d v="2024-07-31T00:00:00"/>
    <d v="2024-07-01T00:00:00"/>
    <s v="48438"/>
    <x v="0"/>
    <m/>
    <m/>
    <s v="ICC 1244 GoodRx : GoodRx - Incremental BI Support"/>
    <m/>
    <s v="TopSide Management Book Elim related to project ICC 1244 GoodRx : GoodRx - Incremental BI Support"/>
    <n v="-2303.23"/>
    <x v="1"/>
    <x v="6"/>
    <s v="Blend Controlled"/>
    <s v="ICC 1244 GoodRx : GoodRx - Incremental BI Support"/>
  </r>
  <r>
    <x v="2"/>
    <s v="Data Science"/>
    <x v="10"/>
    <d v="2024-07-31T00:00:00"/>
    <d v="2024-07-01T00:00:00"/>
    <s v="45919"/>
    <x v="11"/>
    <s v="25146"/>
    <s v="16716229170"/>
    <m/>
    <m/>
    <m/>
    <n v="400.46653728687141"/>
    <x v="1"/>
    <x v="30"/>
    <s v="Blend Controlled"/>
    <n v="0"/>
  </r>
  <r>
    <x v="8"/>
    <s v="Data Science"/>
    <x v="10"/>
    <d v="2024-07-31T00:00:00"/>
    <d v="2024-07-01T00:00:00"/>
    <s v="47666"/>
    <x v="4"/>
    <s v="30470"/>
    <s v="18849408353"/>
    <m/>
    <m/>
    <m/>
    <n v="1504"/>
    <x v="1"/>
    <x v="0"/>
    <s v="Blend Controlled"/>
    <n v="0"/>
  </r>
  <r>
    <x v="8"/>
    <s v="Data Science"/>
    <x v="10"/>
    <d v="2024-07-31T00:00:00"/>
    <d v="2024-07-01T00:00:00"/>
    <s v="45288"/>
    <x v="34"/>
    <s v="34326"/>
    <s v="17583746589"/>
    <m/>
    <m/>
    <s v="Retainer Revenue Recognition"/>
    <n v="17310.009999999998"/>
    <x v="1"/>
    <x v="8"/>
    <s v="Blend Controlled"/>
    <n v="0"/>
  </r>
  <r>
    <x v="8"/>
    <s v="Data Science"/>
    <x v="10"/>
    <d v="2024-07-31T00:00:00"/>
    <d v="2024-07-01T00:00:00"/>
    <s v="48278"/>
    <x v="35"/>
    <s v="25993"/>
    <s v="16899606622"/>
    <m/>
    <m/>
    <m/>
    <n v="4825.92"/>
    <x v="1"/>
    <x v="40"/>
    <s v="Blend Controlled"/>
    <n v="0"/>
  </r>
  <r>
    <x v="2"/>
    <s v="Data Science"/>
    <x v="10"/>
    <d v="2024-07-31T00:00:00"/>
    <d v="2024-07-01T00:00:00"/>
    <s v="47148"/>
    <x v="10"/>
    <s v="25149"/>
    <s v="16997883282"/>
    <m/>
    <m/>
    <m/>
    <n v="464.54118325277085"/>
    <x v="1"/>
    <x v="28"/>
    <s v="Blend Controlled"/>
    <n v="0"/>
  </r>
  <r>
    <x v="2"/>
    <s v="Data Science"/>
    <x v="10"/>
    <d v="2024-07-31T00:00:00"/>
    <d v="2024-07-01T00:00:00"/>
    <s v="47126"/>
    <x v="10"/>
    <s v="25149"/>
    <s v="16997883282"/>
    <m/>
    <m/>
    <m/>
    <n v="464.54118325277085"/>
    <x v="1"/>
    <x v="28"/>
    <s v="Blend Controlled"/>
    <n v="0"/>
  </r>
  <r>
    <x v="2"/>
    <s v="Data Science"/>
    <x v="10"/>
    <d v="2024-07-31T00:00:00"/>
    <d v="2024-07-01T00:00:00"/>
    <s v="47178"/>
    <x v="7"/>
    <s v="25752"/>
    <s v="17000641921"/>
    <m/>
    <m/>
    <m/>
    <n v="424.4945295240837"/>
    <x v="1"/>
    <x v="28"/>
    <s v="Blend Controlled"/>
    <n v="0"/>
  </r>
  <r>
    <x v="8"/>
    <s v="Data Science"/>
    <x v="10"/>
    <d v="2024-07-31T00:00:00"/>
    <d v="2024-07-01T00:00:00"/>
    <s v="47724"/>
    <x v="4"/>
    <s v="30470"/>
    <s v="18849408353"/>
    <m/>
    <m/>
    <m/>
    <n v="1504"/>
    <x v="1"/>
    <x v="0"/>
    <s v="Blend Controlled"/>
    <n v="0"/>
  </r>
  <r>
    <x v="8"/>
    <s v="Data Science"/>
    <x v="10"/>
    <d v="2024-07-31T00:00:00"/>
    <d v="2024-07-01T00:00:00"/>
    <s v="47548"/>
    <x v="4"/>
    <s v="30470"/>
    <s v="18849408353"/>
    <m/>
    <m/>
    <m/>
    <n v="720"/>
    <x v="1"/>
    <x v="0"/>
    <s v="Blend Controlled"/>
    <n v="0"/>
  </r>
  <r>
    <x v="2"/>
    <s v="Data Science"/>
    <x v="10"/>
    <d v="2024-07-31T00:00:00"/>
    <d v="2024-07-01T00:00:00"/>
    <s v="47176"/>
    <x v="7"/>
    <s v="25752"/>
    <s v="17000641921"/>
    <m/>
    <m/>
    <m/>
    <n v="424.4945295240837"/>
    <x v="1"/>
    <x v="28"/>
    <s v="Blend Controlled"/>
    <n v="0"/>
  </r>
  <r>
    <x v="8"/>
    <s v="Data Science"/>
    <x v="10"/>
    <d v="2024-07-31T00:00:00"/>
    <d v="2024-07-01T00:00:00"/>
    <s v="47553"/>
    <x v="4"/>
    <s v="30470"/>
    <s v="18849408353"/>
    <m/>
    <m/>
    <m/>
    <n v="1504"/>
    <x v="1"/>
    <x v="0"/>
    <s v="Blend Controlled"/>
    <n v="0"/>
  </r>
  <r>
    <x v="8"/>
    <s v="Data Science"/>
    <x v="10"/>
    <d v="2024-07-31T00:00:00"/>
    <d v="2024-07-01T00:00:00"/>
    <s v="45242"/>
    <x v="36"/>
    <s v="28141"/>
    <s v="17583569682"/>
    <m/>
    <m/>
    <s v="Retainer Revenue Recognition"/>
    <n v="19729.11"/>
    <x v="1"/>
    <x v="6"/>
    <s v="Blend Controlled"/>
    <n v="0"/>
  </r>
  <r>
    <x v="8"/>
    <s v="Data Science"/>
    <x v="10"/>
    <d v="2024-07-31T00:00:00"/>
    <d v="2024-07-01T00:00:00"/>
    <s v="47838"/>
    <x v="37"/>
    <s v="25989"/>
    <s v="16865883964"/>
    <m/>
    <m/>
    <m/>
    <n v="-10269.77"/>
    <x v="1"/>
    <x v="0"/>
    <s v="Blend Controlled"/>
    <n v="0"/>
  </r>
  <r>
    <x v="8"/>
    <s v="Data Science"/>
    <x v="10"/>
    <d v="2024-07-31T00:00:00"/>
    <d v="2024-07-01T00:00:00"/>
    <s v="45264"/>
    <x v="38"/>
    <s v="34001"/>
    <s v="17583711252"/>
    <m/>
    <m/>
    <s v="Retainer Revenue Recognition"/>
    <n v="78615.59"/>
    <x v="1"/>
    <x v="8"/>
    <s v="Blend Controlled"/>
    <n v="0"/>
  </r>
  <r>
    <x v="8"/>
    <s v="Data Science"/>
    <x v="10"/>
    <d v="2024-07-31T00:00:00"/>
    <d v="2024-07-01T00:00:00"/>
    <s v="47682"/>
    <x v="4"/>
    <s v="30470"/>
    <s v="18849408353"/>
    <m/>
    <m/>
    <m/>
    <n v="1504"/>
    <x v="1"/>
    <x v="0"/>
    <s v="Blend Controlled"/>
    <n v="0"/>
  </r>
  <r>
    <x v="8"/>
    <s v="Data Science"/>
    <x v="10"/>
    <d v="2024-07-31T00:00:00"/>
    <d v="2024-07-01T00:00:00"/>
    <s v="45248"/>
    <x v="39"/>
    <s v="28138"/>
    <s v="17576467343"/>
    <m/>
    <m/>
    <s v="Retainer Revenue Recognition"/>
    <n v="24582.21"/>
    <x v="1"/>
    <x v="38"/>
    <s v="Blend Controlled"/>
    <n v="0"/>
  </r>
  <r>
    <x v="8"/>
    <s v="Data Science"/>
    <x v="10"/>
    <d v="2024-07-31T00:00:00"/>
    <d v="2024-07-01T00:00:00"/>
    <s v="48438"/>
    <x v="0"/>
    <m/>
    <m/>
    <s v="ICC 939 Walmart : Walmart - FY25 Marketing Advanced Analytics Retainer"/>
    <m/>
    <s v="TopSide Management Book Elim related to project ICC 939 Walmart : Walmart - FY25 Marketing Advanced Analytics Retainer"/>
    <n v="-12091.07"/>
    <x v="1"/>
    <x v="3"/>
    <s v="Blend Controlled"/>
    <s v="ICC 939 Walmart : Walmart - FY25 Marketing Advanced Analytics Retainer"/>
  </r>
  <r>
    <x v="8"/>
    <s v="Data Science"/>
    <x v="10"/>
    <d v="2024-07-31T00:00:00"/>
    <d v="2024-07-01T00:00:00"/>
    <s v="45230"/>
    <x v="40"/>
    <s v="32545"/>
    <s v="19572025691"/>
    <m/>
    <m/>
    <s v="Retainer Revenue Recognition"/>
    <n v="4877.49"/>
    <x v="1"/>
    <x v="16"/>
    <s v="Blend Controlled"/>
    <n v="0"/>
  </r>
  <r>
    <x v="8"/>
    <s v="Data Science"/>
    <x v="10"/>
    <d v="2024-07-31T00:00:00"/>
    <d v="2024-07-01T00:00:00"/>
    <s v="47811"/>
    <x v="5"/>
    <s v="28144"/>
    <s v="17634612061"/>
    <m/>
    <m/>
    <m/>
    <n v="26047.360000000001"/>
    <x v="1"/>
    <x v="0"/>
    <s v="Blend Controlled"/>
    <n v="0"/>
  </r>
  <r>
    <x v="8"/>
    <s v="Data Science"/>
    <x v="10"/>
    <d v="2024-07-31T00:00:00"/>
    <d v="2024-07-01T00:00:00"/>
    <s v="47710"/>
    <x v="4"/>
    <s v="30470"/>
    <s v="18849408353"/>
    <m/>
    <m/>
    <m/>
    <n v="720"/>
    <x v="1"/>
    <x v="0"/>
    <s v="Blend Controlled"/>
    <n v="0"/>
  </r>
  <r>
    <x v="8"/>
    <s v="Data Science"/>
    <x v="10"/>
    <d v="2024-07-31T00:00:00"/>
    <d v="2024-07-01T00:00:00"/>
    <s v="48438"/>
    <x v="0"/>
    <m/>
    <m/>
    <s v="ICC 1364 ICC in Forth Point Represents Blend360 : Franklin Templeton - Vasu POC Team"/>
    <m/>
    <s v="ICC 1364 ICC in Forth Point Represents Blend360 : Franklin Templeton - Vasu POC Team"/>
    <n v="-24112"/>
    <x v="1"/>
    <x v="0"/>
    <s v="Blend Controlled"/>
    <s v="ICC 1364 ICC in Forth Point Represents Blend360 : Franklin Templeton - Vasu POC Team"/>
  </r>
  <r>
    <x v="2"/>
    <s v="Data Science"/>
    <x v="10"/>
    <d v="2024-07-31T00:00:00"/>
    <d v="2024-07-01T00:00:00"/>
    <s v="47158"/>
    <x v="7"/>
    <s v="25752"/>
    <s v="17000641921"/>
    <m/>
    <m/>
    <m/>
    <n v="424.4945295240837"/>
    <x v="1"/>
    <x v="28"/>
    <s v="Blend Controlled"/>
    <n v="0"/>
  </r>
  <r>
    <x v="8"/>
    <s v="Data Science"/>
    <x v="10"/>
    <d v="2024-07-31T00:00:00"/>
    <d v="2024-07-01T00:00:00"/>
    <s v="47676"/>
    <x v="4"/>
    <s v="30470"/>
    <s v="18849408353"/>
    <m/>
    <m/>
    <m/>
    <n v="1504"/>
    <x v="1"/>
    <x v="0"/>
    <s v="Blend Controlled"/>
    <n v="0"/>
  </r>
  <r>
    <x v="2"/>
    <s v="Data Science"/>
    <x v="10"/>
    <d v="2024-07-31T00:00:00"/>
    <d v="2024-07-01T00:00:00"/>
    <s v="46027"/>
    <x v="11"/>
    <s v="25146"/>
    <s v="16716229170"/>
    <m/>
    <m/>
    <m/>
    <n v="400.46653728687141"/>
    <x v="1"/>
    <x v="30"/>
    <s v="Blend Controlled"/>
    <n v="0"/>
  </r>
  <r>
    <x v="2"/>
    <s v="Data Science"/>
    <x v="10"/>
    <d v="2024-07-31T00:00:00"/>
    <d v="2024-07-01T00:00:00"/>
    <s v="45828"/>
    <x v="11"/>
    <s v="25146"/>
    <s v="16716229170"/>
    <m/>
    <m/>
    <m/>
    <n v="400.46653728687141"/>
    <x v="1"/>
    <x v="30"/>
    <s v="Blend Controlled"/>
    <n v="0"/>
  </r>
  <r>
    <x v="2"/>
    <s v="Data Science"/>
    <x v="10"/>
    <d v="2024-07-31T00:00:00"/>
    <d v="2024-07-01T00:00:00"/>
    <s v="46099"/>
    <x v="11"/>
    <s v="25146"/>
    <s v="16716229170"/>
    <m/>
    <m/>
    <m/>
    <n v="400.46653728687141"/>
    <x v="1"/>
    <x v="30"/>
    <s v="Blend Controlled"/>
    <n v="0"/>
  </r>
  <r>
    <x v="8"/>
    <s v="Data Science"/>
    <x v="10"/>
    <d v="2024-07-31T00:00:00"/>
    <d v="2024-07-01T00:00:00"/>
    <s v="47942"/>
    <x v="9"/>
    <s v="30364"/>
    <s v="17959727185"/>
    <m/>
    <m/>
    <m/>
    <n v="680.99"/>
    <x v="1"/>
    <x v="29"/>
    <s v="Blend Controlled"/>
    <n v="0"/>
  </r>
  <r>
    <x v="8"/>
    <s v="Data Science"/>
    <x v="10"/>
    <d v="2024-07-31T00:00:00"/>
    <d v="2024-07-01T00:00:00"/>
    <s v="47591"/>
    <x v="4"/>
    <s v="30470"/>
    <s v="18849408353"/>
    <m/>
    <m/>
    <m/>
    <n v="720"/>
    <x v="1"/>
    <x v="0"/>
    <s v="Blend Controlled"/>
    <n v="0"/>
  </r>
  <r>
    <x v="8"/>
    <s v="Data Science"/>
    <x v="10"/>
    <d v="2024-07-31T00:00:00"/>
    <d v="2024-07-01T00:00:00"/>
    <s v="47656"/>
    <x v="4"/>
    <s v="30470"/>
    <s v="18849408353"/>
    <m/>
    <m/>
    <m/>
    <n v="720"/>
    <x v="1"/>
    <x v="0"/>
    <s v="Blend Controlled"/>
    <n v="0"/>
  </r>
  <r>
    <x v="8"/>
    <s v="Data Science"/>
    <x v="10"/>
    <d v="2024-07-31T00:00:00"/>
    <d v="2024-07-01T00:00:00"/>
    <s v="47674"/>
    <x v="4"/>
    <s v="30470"/>
    <s v="18849408353"/>
    <m/>
    <m/>
    <m/>
    <n v="720"/>
    <x v="1"/>
    <x v="0"/>
    <s v="Blend Controlled"/>
    <n v="0"/>
  </r>
  <r>
    <x v="8"/>
    <s v="Data Science"/>
    <x v="10"/>
    <d v="2024-07-31T00:00:00"/>
    <d v="2024-07-01T00:00:00"/>
    <s v="47716"/>
    <x v="4"/>
    <s v="30470"/>
    <s v="18849408353"/>
    <m/>
    <m/>
    <m/>
    <n v="1504"/>
    <x v="1"/>
    <x v="0"/>
    <s v="Blend Controlled"/>
    <n v="0"/>
  </r>
  <r>
    <x v="8"/>
    <s v="Data Science"/>
    <x v="10"/>
    <d v="2024-07-31T00:00:00"/>
    <d v="2024-07-01T00:00:00"/>
    <s v="47845"/>
    <x v="9"/>
    <s v="30364"/>
    <s v="17959727185"/>
    <m/>
    <m/>
    <m/>
    <n v="6166.24"/>
    <x v="1"/>
    <x v="29"/>
    <s v="Blend Controlled"/>
    <n v="0"/>
  </r>
  <r>
    <x v="2"/>
    <s v="Data Science"/>
    <x v="10"/>
    <d v="2024-07-31T00:00:00"/>
    <d v="2024-07-01T00:00:00"/>
    <s v="47192"/>
    <x v="7"/>
    <s v="25752"/>
    <s v="17000641921"/>
    <m/>
    <m/>
    <m/>
    <n v="424.4945295240837"/>
    <x v="1"/>
    <x v="28"/>
    <s v="Blend Controlled"/>
    <n v="0"/>
  </r>
  <r>
    <x v="2"/>
    <s v="Data Science"/>
    <x v="10"/>
    <d v="2024-07-31T00:00:00"/>
    <d v="2024-07-01T00:00:00"/>
    <s v="47168"/>
    <x v="7"/>
    <s v="25752"/>
    <s v="17000641921"/>
    <m/>
    <m/>
    <m/>
    <n v="424.4945295240837"/>
    <x v="1"/>
    <x v="28"/>
    <s v="Blend Controlled"/>
    <n v="0"/>
  </r>
  <r>
    <x v="8"/>
    <s v="Data Science"/>
    <x v="10"/>
    <d v="2024-07-31T00:00:00"/>
    <d v="2024-07-01T00:00:00"/>
    <s v="47658"/>
    <x v="4"/>
    <s v="30470"/>
    <s v="18849408353"/>
    <m/>
    <m/>
    <m/>
    <n v="1504"/>
    <x v="1"/>
    <x v="0"/>
    <s v="Blend Controlled"/>
    <n v="0"/>
  </r>
  <r>
    <x v="8"/>
    <s v="Data Science"/>
    <x v="10"/>
    <d v="2024-07-31T00:00:00"/>
    <d v="2024-07-01T00:00:00"/>
    <s v="47625"/>
    <x v="4"/>
    <s v="30470"/>
    <s v="18849408353"/>
    <m/>
    <m/>
    <m/>
    <n v="1504"/>
    <x v="1"/>
    <x v="0"/>
    <s v="Blend Controlled"/>
    <n v="0"/>
  </r>
  <r>
    <x v="8"/>
    <s v="Data Science"/>
    <x v="10"/>
    <d v="2024-07-31T00:00:00"/>
    <d v="2024-07-01T00:00:00"/>
    <s v="47576"/>
    <x v="4"/>
    <s v="30470"/>
    <s v="18849408353"/>
    <m/>
    <m/>
    <m/>
    <n v="1504"/>
    <x v="1"/>
    <x v="0"/>
    <s v="Blend Controlled"/>
    <n v="0"/>
  </r>
  <r>
    <x v="8"/>
    <s v="Data Science"/>
    <x v="10"/>
    <d v="2024-07-31T00:00:00"/>
    <d v="2024-07-01T00:00:00"/>
    <s v="47617"/>
    <x v="4"/>
    <s v="30470"/>
    <s v="18849408353"/>
    <m/>
    <m/>
    <m/>
    <n v="1504"/>
    <x v="1"/>
    <x v="0"/>
    <s v="Blend Controlled"/>
    <n v="0"/>
  </r>
  <r>
    <x v="8"/>
    <s v="Data Science"/>
    <x v="10"/>
    <d v="2024-07-31T00:00:00"/>
    <d v="2024-07-01T00:00:00"/>
    <s v="47719"/>
    <x v="4"/>
    <s v="30470"/>
    <s v="18849408353"/>
    <m/>
    <m/>
    <m/>
    <n v="1410"/>
    <x v="1"/>
    <x v="0"/>
    <s v="Blend Controlled"/>
    <n v="0"/>
  </r>
  <r>
    <x v="8"/>
    <s v="Data Science"/>
    <x v="10"/>
    <d v="2024-07-31T00:00:00"/>
    <d v="2024-07-01T00:00:00"/>
    <s v="47648"/>
    <x v="4"/>
    <s v="30470"/>
    <s v="18849408353"/>
    <m/>
    <m/>
    <m/>
    <n v="720"/>
    <x v="1"/>
    <x v="0"/>
    <s v="Blend Controlled"/>
    <n v="0"/>
  </r>
  <r>
    <x v="8"/>
    <s v="Data Science"/>
    <x v="10"/>
    <d v="2024-07-31T00:00:00"/>
    <d v="2024-07-01T00:00:00"/>
    <s v="45265"/>
    <x v="41"/>
    <s v="24602"/>
    <s v="14229907640"/>
    <m/>
    <m/>
    <s v="Retainer Revenue Recognition"/>
    <n v="54709.49"/>
    <x v="1"/>
    <x v="30"/>
    <s v="Blend Controlled"/>
    <n v="0"/>
  </r>
  <r>
    <x v="2"/>
    <s v="Data Science"/>
    <x v="10"/>
    <d v="2024-07-31T00:00:00"/>
    <d v="2024-07-01T00:00:00"/>
    <s v="46115"/>
    <x v="11"/>
    <s v="25146"/>
    <s v="16716229170"/>
    <m/>
    <m/>
    <m/>
    <n v="400.46653728687141"/>
    <x v="1"/>
    <x v="30"/>
    <s v="Blend Controlled"/>
    <n v="0"/>
  </r>
  <r>
    <x v="0"/>
    <s v="Data Science"/>
    <x v="10"/>
    <d v="2024-07-31T00:00:00"/>
    <d v="2024-07-01T00:00:00"/>
    <s v="45755"/>
    <x v="42"/>
    <s v="32656"/>
    <m/>
    <m/>
    <m/>
    <m/>
    <n v="15908.368348079999"/>
    <x v="0"/>
    <x v="41"/>
    <s v="Blend Controlled"/>
    <n v="0"/>
  </r>
  <r>
    <x v="8"/>
    <s v="Data Science"/>
    <x v="10"/>
    <d v="2024-07-31T00:00:00"/>
    <d v="2024-07-01T00:00:00"/>
    <s v="47568"/>
    <x v="4"/>
    <s v="30470"/>
    <s v="18849408353"/>
    <m/>
    <m/>
    <m/>
    <n v="720"/>
    <x v="1"/>
    <x v="0"/>
    <s v="Blend Controlled"/>
    <n v="0"/>
  </r>
  <r>
    <x v="8"/>
    <s v="Data Science"/>
    <x v="10"/>
    <d v="2024-07-31T00:00:00"/>
    <d v="2024-07-01T00:00:00"/>
    <s v="47936"/>
    <x v="43"/>
    <s v="34119"/>
    <s v="20299186283"/>
    <m/>
    <m/>
    <m/>
    <n v="23500"/>
    <x v="1"/>
    <x v="13"/>
    <s v="Blend Controlled"/>
    <n v="0"/>
  </r>
  <r>
    <x v="8"/>
    <s v="Data Science"/>
    <x v="10"/>
    <d v="2024-07-31T00:00:00"/>
    <d v="2024-07-01T00:00:00"/>
    <s v="47601"/>
    <x v="4"/>
    <s v="30470"/>
    <s v="18849408353"/>
    <m/>
    <m/>
    <m/>
    <n v="720"/>
    <x v="1"/>
    <x v="0"/>
    <s v="Blend Controlled"/>
    <n v="0"/>
  </r>
  <r>
    <x v="2"/>
    <s v="Data Science"/>
    <x v="10"/>
    <d v="2024-07-31T00:00:00"/>
    <d v="2024-07-01T00:00:00"/>
    <s v="47120"/>
    <x v="10"/>
    <s v="25149"/>
    <s v="16997883282"/>
    <m/>
    <m/>
    <m/>
    <n v="464.54118325277085"/>
    <x v="1"/>
    <x v="28"/>
    <s v="Blend Controlled"/>
    <n v="0"/>
  </r>
  <r>
    <x v="2"/>
    <s v="Data Science"/>
    <x v="10"/>
    <d v="2024-07-31T00:00:00"/>
    <d v="2024-07-01T00:00:00"/>
    <s v="47194"/>
    <x v="7"/>
    <s v="25752"/>
    <s v="17000641921"/>
    <m/>
    <m/>
    <m/>
    <n v="424.4945295240837"/>
    <x v="1"/>
    <x v="28"/>
    <s v="Blend Controlled"/>
    <n v="0"/>
  </r>
  <r>
    <x v="8"/>
    <s v="Data Science"/>
    <x v="10"/>
    <d v="2024-07-31T00:00:00"/>
    <d v="2024-07-01T00:00:00"/>
    <s v="47751"/>
    <x v="22"/>
    <s v="31101"/>
    <s v="17908670818"/>
    <m/>
    <m/>
    <m/>
    <n v="-631.13"/>
    <x v="1"/>
    <x v="36"/>
    <s v="Blend Controlled"/>
    <n v="0"/>
  </r>
  <r>
    <x v="2"/>
    <s v="Data Science"/>
    <x v="10"/>
    <d v="2024-07-31T00:00:00"/>
    <d v="2024-07-01T00:00:00"/>
    <s v="47132"/>
    <x v="10"/>
    <s v="25149"/>
    <s v="16997883282"/>
    <m/>
    <m/>
    <m/>
    <n v="464.54118325277085"/>
    <x v="1"/>
    <x v="28"/>
    <s v="Blend Controlled"/>
    <n v="0"/>
  </r>
  <r>
    <x v="8"/>
    <s v="Data Science"/>
    <x v="10"/>
    <d v="2024-07-31T00:00:00"/>
    <d v="2024-07-01T00:00:00"/>
    <s v="47543"/>
    <x v="4"/>
    <s v="30470"/>
    <s v="18849408353"/>
    <m/>
    <m/>
    <m/>
    <n v="1504"/>
    <x v="1"/>
    <x v="0"/>
    <s v="Blend Controlled"/>
    <n v="0"/>
  </r>
  <r>
    <x v="8"/>
    <s v="Data Science"/>
    <x v="10"/>
    <d v="2024-07-31T00:00:00"/>
    <d v="2024-07-01T00:00:00"/>
    <s v="47534"/>
    <x v="4"/>
    <s v="30470"/>
    <s v="18849408353"/>
    <m/>
    <m/>
    <m/>
    <n v="720"/>
    <x v="1"/>
    <x v="0"/>
    <s v="Blend Controlled"/>
    <n v="0"/>
  </r>
  <r>
    <x v="2"/>
    <s v="Data Science"/>
    <x v="10"/>
    <d v="2024-07-31T00:00:00"/>
    <d v="2024-07-01T00:00:00"/>
    <s v="47187"/>
    <x v="7"/>
    <s v="25752"/>
    <s v="17000641921"/>
    <m/>
    <m/>
    <m/>
    <n v="424.4945295240837"/>
    <x v="1"/>
    <x v="28"/>
    <s v="Blend Controlled"/>
    <n v="0"/>
  </r>
  <r>
    <x v="2"/>
    <s v="Data Science"/>
    <x v="10"/>
    <d v="2024-07-31T00:00:00"/>
    <d v="2024-07-01T00:00:00"/>
    <s v="47128"/>
    <x v="10"/>
    <s v="25149"/>
    <s v="16997883282"/>
    <m/>
    <m/>
    <m/>
    <n v="464.54118325277085"/>
    <x v="1"/>
    <x v="28"/>
    <s v="Blend Controlled"/>
    <n v="0"/>
  </r>
  <r>
    <x v="0"/>
    <s v="Data Science"/>
    <x v="10"/>
    <d v="2024-07-31T00:00:00"/>
    <d v="2024-07-01T00:00:00"/>
    <s v="47489"/>
    <x v="6"/>
    <s v="36721"/>
    <m/>
    <m/>
    <m/>
    <m/>
    <n v="-8501.5233753079992"/>
    <x v="0"/>
    <x v="3"/>
    <s v="Blend Controlled"/>
    <n v="0"/>
  </r>
  <r>
    <x v="8"/>
    <s v="Data Science"/>
    <x v="10"/>
    <d v="2024-07-31T00:00:00"/>
    <d v="2024-07-01T00:00:00"/>
    <s v="47599"/>
    <x v="4"/>
    <s v="30470"/>
    <s v="18849408353"/>
    <m/>
    <m/>
    <m/>
    <n v="1410"/>
    <x v="1"/>
    <x v="0"/>
    <s v="Blend Controlled"/>
    <n v="0"/>
  </r>
  <r>
    <x v="8"/>
    <s v="Data Science"/>
    <x v="10"/>
    <d v="2024-07-31T00:00:00"/>
    <d v="2024-07-01T00:00:00"/>
    <s v="47701"/>
    <x v="4"/>
    <s v="30470"/>
    <s v="18849408353"/>
    <m/>
    <m/>
    <m/>
    <n v="1504"/>
    <x v="1"/>
    <x v="0"/>
    <s v="Blend Controlled"/>
    <n v="0"/>
  </r>
  <r>
    <x v="8"/>
    <s v="Data Science"/>
    <x v="10"/>
    <d v="2024-07-31T00:00:00"/>
    <d v="2024-07-01T00:00:00"/>
    <s v="45788"/>
    <x v="44"/>
    <s v="25980"/>
    <s v="15954185039"/>
    <m/>
    <m/>
    <m/>
    <n v="63930"/>
    <x v="1"/>
    <x v="1"/>
    <s v="Blend Controlled"/>
    <n v="0"/>
  </r>
  <r>
    <x v="8"/>
    <s v="Data Science"/>
    <x v="10"/>
    <d v="2024-07-31T00:00:00"/>
    <d v="2024-07-01T00:00:00"/>
    <s v="47650"/>
    <x v="4"/>
    <s v="30470"/>
    <s v="18849408353"/>
    <m/>
    <m/>
    <m/>
    <n v="1692"/>
    <x v="1"/>
    <x v="0"/>
    <s v="Blend Controlled"/>
    <n v="0"/>
  </r>
  <r>
    <x v="8"/>
    <s v="Data Science"/>
    <x v="10"/>
    <d v="2024-07-31T00:00:00"/>
    <d v="2024-07-01T00:00:00"/>
    <s v="47831"/>
    <x v="5"/>
    <s v="28144"/>
    <s v="17634612061"/>
    <m/>
    <m/>
    <m/>
    <n v="-8313.77"/>
    <x v="1"/>
    <x v="0"/>
    <s v="Blend Controlled"/>
    <n v="0"/>
  </r>
  <r>
    <x v="0"/>
    <s v="Data Science"/>
    <x v="10"/>
    <d v="2024-07-31T00:00:00"/>
    <d v="2024-07-01T00:00:00"/>
    <s v="47515"/>
    <x v="33"/>
    <s v="36095"/>
    <m/>
    <m/>
    <m/>
    <m/>
    <n v="36076.669875"/>
    <x v="0"/>
    <x v="34"/>
    <s v="Blend Controlled"/>
    <n v="0"/>
  </r>
  <r>
    <x v="8"/>
    <s v="Data Science"/>
    <x v="10"/>
    <d v="2024-07-31T00:00:00"/>
    <d v="2024-07-01T00:00:00"/>
    <s v="47692"/>
    <x v="4"/>
    <s v="30470"/>
    <s v="18849408353"/>
    <m/>
    <m/>
    <m/>
    <n v="720"/>
    <x v="1"/>
    <x v="0"/>
    <s v="Blend Controlled"/>
    <n v="0"/>
  </r>
  <r>
    <x v="8"/>
    <s v="Data Science"/>
    <x v="10"/>
    <d v="2024-07-31T00:00:00"/>
    <d v="2024-07-01T00:00:00"/>
    <s v="47602"/>
    <x v="4"/>
    <s v="30470"/>
    <s v="18849408353"/>
    <m/>
    <m/>
    <m/>
    <n v="1504"/>
    <x v="1"/>
    <x v="0"/>
    <s v="Blend Controlled"/>
    <n v="0"/>
  </r>
  <r>
    <x v="8"/>
    <s v="Data Science"/>
    <x v="10"/>
    <d v="2024-07-31T00:00:00"/>
    <d v="2024-07-01T00:00:00"/>
    <s v="47700"/>
    <x v="4"/>
    <s v="30470"/>
    <s v="18849408353"/>
    <m/>
    <m/>
    <m/>
    <n v="720"/>
    <x v="1"/>
    <x v="0"/>
    <s v="Blend Controlled"/>
    <n v="0"/>
  </r>
  <r>
    <x v="2"/>
    <s v="Data Science"/>
    <x v="10"/>
    <d v="2024-07-31T00:00:00"/>
    <d v="2024-07-01T00:00:00"/>
    <s v="45952"/>
    <x v="11"/>
    <s v="25146"/>
    <s v="16716229170"/>
    <m/>
    <m/>
    <m/>
    <n v="400.46653728687141"/>
    <x v="1"/>
    <x v="30"/>
    <s v="Blend Controlled"/>
    <n v="0"/>
  </r>
  <r>
    <x v="8"/>
    <s v="Data Science"/>
    <x v="10"/>
    <d v="2024-07-31T00:00:00"/>
    <d v="2024-07-01T00:00:00"/>
    <s v="47600"/>
    <x v="4"/>
    <s v="30470"/>
    <s v="18849408353"/>
    <m/>
    <m/>
    <m/>
    <n v="720"/>
    <x v="1"/>
    <x v="0"/>
    <s v="Blend Controlled"/>
    <n v="0"/>
  </r>
  <r>
    <x v="2"/>
    <s v="Data Science"/>
    <x v="10"/>
    <d v="2024-07-31T00:00:00"/>
    <d v="2024-07-01T00:00:00"/>
    <s v="47138"/>
    <x v="10"/>
    <s v="25149"/>
    <s v="16997883282"/>
    <m/>
    <m/>
    <m/>
    <n v="464.54118325277085"/>
    <x v="1"/>
    <x v="28"/>
    <s v="Blend Controlled"/>
    <n v="0"/>
  </r>
  <r>
    <x v="8"/>
    <s v="Data Science"/>
    <x v="10"/>
    <d v="2024-07-31T00:00:00"/>
    <d v="2024-07-01T00:00:00"/>
    <s v="47659"/>
    <x v="4"/>
    <s v="30470"/>
    <s v="18849408353"/>
    <m/>
    <m/>
    <m/>
    <n v="1504"/>
    <x v="1"/>
    <x v="0"/>
    <s v="Blend Controlled"/>
    <n v="0"/>
  </r>
  <r>
    <x v="8"/>
    <s v="Data Science"/>
    <x v="10"/>
    <d v="2024-07-31T00:00:00"/>
    <d v="2024-07-01T00:00:00"/>
    <s v="45237"/>
    <x v="45"/>
    <s v="30777"/>
    <s v="18309196058"/>
    <m/>
    <m/>
    <s v="Retainer Revenue Recognition"/>
    <n v="27533"/>
    <x v="1"/>
    <x v="3"/>
    <s v="Blend Controlled"/>
    <n v="0"/>
  </r>
  <r>
    <x v="8"/>
    <s v="Data Science"/>
    <x v="10"/>
    <d v="2024-07-31T00:00:00"/>
    <d v="2024-07-01T00:00:00"/>
    <s v="47708"/>
    <x v="4"/>
    <s v="30470"/>
    <s v="18849408353"/>
    <m/>
    <m/>
    <m/>
    <n v="720"/>
    <x v="1"/>
    <x v="0"/>
    <s v="Blend Controlled"/>
    <n v="0"/>
  </r>
  <r>
    <x v="2"/>
    <s v="Data Science"/>
    <x v="10"/>
    <d v="2024-07-31T00:00:00"/>
    <d v="2024-07-01T00:00:00"/>
    <s v="47189"/>
    <x v="7"/>
    <s v="25752"/>
    <s v="17000641921"/>
    <m/>
    <m/>
    <m/>
    <n v="424.4945295240837"/>
    <x v="1"/>
    <x v="28"/>
    <s v="Blend Controlled"/>
    <n v="0"/>
  </r>
  <r>
    <x v="2"/>
    <s v="Data Science"/>
    <x v="10"/>
    <d v="2024-07-31T00:00:00"/>
    <d v="2024-07-01T00:00:00"/>
    <s v="46063"/>
    <x v="11"/>
    <s v="25146"/>
    <s v="16716229170"/>
    <m/>
    <m/>
    <m/>
    <n v="400.46653728687141"/>
    <x v="1"/>
    <x v="30"/>
    <s v="Blend Controlled"/>
    <n v="0"/>
  </r>
  <r>
    <x v="2"/>
    <s v="Data Science"/>
    <x v="10"/>
    <d v="2024-07-31T00:00:00"/>
    <d v="2024-07-01T00:00:00"/>
    <s v="47196"/>
    <x v="7"/>
    <s v="25752"/>
    <s v="17000641921"/>
    <m/>
    <m/>
    <m/>
    <n v="424.4945295240837"/>
    <x v="1"/>
    <x v="28"/>
    <s v="Blend Controlled"/>
    <n v="0"/>
  </r>
  <r>
    <x v="8"/>
    <s v="Data Science"/>
    <x v="10"/>
    <d v="2024-07-31T00:00:00"/>
    <d v="2024-07-01T00:00:00"/>
    <s v="47675"/>
    <x v="4"/>
    <s v="30470"/>
    <s v="18849408353"/>
    <m/>
    <m/>
    <m/>
    <n v="1504"/>
    <x v="1"/>
    <x v="0"/>
    <s v="Blend Controlled"/>
    <n v="0"/>
  </r>
  <r>
    <x v="8"/>
    <s v="Data Science"/>
    <x v="10"/>
    <d v="2024-07-31T00:00:00"/>
    <d v="2024-07-01T00:00:00"/>
    <s v="45219"/>
    <x v="46"/>
    <s v="22983"/>
    <s v="14811023743"/>
    <m/>
    <m/>
    <s v="Retainer Revenue Recognition"/>
    <n v="25427.89"/>
    <x v="1"/>
    <x v="5"/>
    <s v="Blend Controlled"/>
    <n v="0"/>
  </r>
  <r>
    <x v="8"/>
    <s v="Data Science"/>
    <x v="10"/>
    <d v="2024-07-31T00:00:00"/>
    <d v="2024-07-01T00:00:00"/>
    <s v="48438"/>
    <x v="0"/>
    <m/>
    <m/>
    <s v="ICC 1202 Hyatt : Hyatt - GenAI Implementation"/>
    <m/>
    <s v="TopSide Management Book Elim related to project ICC 1202 Hyatt : Hyatt - GenAI Implementation"/>
    <n v="-7210.12"/>
    <x v="1"/>
    <x v="7"/>
    <s v="Blend Controlled"/>
    <s v="ICC 1202 Hyatt : Hyatt - GenAI Implementation"/>
  </r>
  <r>
    <x v="2"/>
    <s v="Data Science"/>
    <x v="10"/>
    <d v="2024-07-31T00:00:00"/>
    <d v="2024-07-01T00:00:00"/>
    <s v="47182"/>
    <x v="7"/>
    <s v="25752"/>
    <s v="17000641921"/>
    <m/>
    <m/>
    <m/>
    <n v="424.4945295240837"/>
    <x v="1"/>
    <x v="28"/>
    <s v="Blend Controlled"/>
    <n v="0"/>
  </r>
  <r>
    <x v="2"/>
    <s v="Data Science"/>
    <x v="10"/>
    <d v="2024-07-31T00:00:00"/>
    <d v="2024-07-01T00:00:00"/>
    <s v="47154"/>
    <x v="7"/>
    <s v="25752"/>
    <s v="17000641921"/>
    <m/>
    <m/>
    <m/>
    <n v="424.4945295240837"/>
    <x v="1"/>
    <x v="28"/>
    <s v="Blend Controlled"/>
    <n v="0"/>
  </r>
  <r>
    <x v="2"/>
    <s v="Data Science"/>
    <x v="10"/>
    <d v="2024-07-31T00:00:00"/>
    <d v="2024-07-01T00:00:00"/>
    <s v="45843"/>
    <x v="11"/>
    <s v="25146"/>
    <s v="16716229170"/>
    <m/>
    <m/>
    <m/>
    <n v="400.46653728687141"/>
    <x v="1"/>
    <x v="30"/>
    <s v="Blend Controlled"/>
    <n v="0"/>
  </r>
  <r>
    <x v="8"/>
    <s v="Data Science"/>
    <x v="10"/>
    <d v="2024-07-31T00:00:00"/>
    <d v="2024-07-01T00:00:00"/>
    <s v="47819"/>
    <x v="37"/>
    <s v="25989"/>
    <s v="16865883964"/>
    <m/>
    <m/>
    <m/>
    <n v="15263.52"/>
    <x v="1"/>
    <x v="0"/>
    <s v="Blend Controlled"/>
    <n v="0"/>
  </r>
  <r>
    <x v="8"/>
    <s v="Data Science"/>
    <x v="10"/>
    <d v="2024-07-31T00:00:00"/>
    <d v="2024-07-01T00:00:00"/>
    <s v="47657"/>
    <x v="4"/>
    <s v="30470"/>
    <s v="18849408353"/>
    <m/>
    <m/>
    <m/>
    <n v="720"/>
    <x v="1"/>
    <x v="0"/>
    <s v="Blend Controlled"/>
    <n v="0"/>
  </r>
  <r>
    <x v="8"/>
    <s v="Data Science"/>
    <x v="10"/>
    <d v="2024-07-31T00:00:00"/>
    <d v="2024-07-01T00:00:00"/>
    <s v="47593"/>
    <x v="4"/>
    <s v="30470"/>
    <s v="18849408353"/>
    <m/>
    <m/>
    <m/>
    <n v="1504"/>
    <x v="1"/>
    <x v="0"/>
    <s v="Blend Controlled"/>
    <n v="0"/>
  </r>
  <r>
    <x v="8"/>
    <s v="Data Science"/>
    <x v="10"/>
    <d v="2024-07-31T00:00:00"/>
    <d v="2024-07-01T00:00:00"/>
    <s v="47578"/>
    <x v="4"/>
    <s v="30470"/>
    <s v="18849408353"/>
    <m/>
    <m/>
    <m/>
    <n v="720"/>
    <x v="1"/>
    <x v="0"/>
    <s v="Blend Controlled"/>
    <n v="0"/>
  </r>
  <r>
    <x v="8"/>
    <s v="Data Science"/>
    <x v="10"/>
    <d v="2024-07-31T00:00:00"/>
    <d v="2024-07-01T00:00:00"/>
    <s v="47607"/>
    <x v="4"/>
    <s v="30470"/>
    <s v="18849408353"/>
    <m/>
    <m/>
    <m/>
    <n v="1410"/>
    <x v="1"/>
    <x v="0"/>
    <s v="Blend Controlled"/>
    <n v="0"/>
  </r>
  <r>
    <x v="2"/>
    <s v="Data Science"/>
    <x v="10"/>
    <d v="2024-07-31T00:00:00"/>
    <d v="2024-07-01T00:00:00"/>
    <s v="47134"/>
    <x v="10"/>
    <s v="25149"/>
    <s v="16997883282"/>
    <m/>
    <m/>
    <m/>
    <n v="464.54118325277085"/>
    <x v="1"/>
    <x v="28"/>
    <s v="Blend Controlled"/>
    <n v="0"/>
  </r>
  <r>
    <x v="8"/>
    <s v="Data Science"/>
    <x v="10"/>
    <d v="2024-07-31T00:00:00"/>
    <d v="2024-07-01T00:00:00"/>
    <s v="47550"/>
    <x v="4"/>
    <s v="30470"/>
    <s v="18849408353"/>
    <m/>
    <m/>
    <m/>
    <n v="1504"/>
    <x v="1"/>
    <x v="0"/>
    <s v="Blend Controlled"/>
    <n v="0"/>
  </r>
  <r>
    <x v="8"/>
    <s v="Data Science"/>
    <x v="10"/>
    <d v="2024-07-31T00:00:00"/>
    <d v="2024-07-01T00:00:00"/>
    <s v="47633"/>
    <x v="4"/>
    <s v="30470"/>
    <s v="18849408353"/>
    <m/>
    <m/>
    <m/>
    <n v="1504"/>
    <x v="1"/>
    <x v="0"/>
    <s v="Blend Controlled"/>
    <n v="0"/>
  </r>
  <r>
    <x v="8"/>
    <s v="Data Science"/>
    <x v="10"/>
    <d v="2024-07-31T00:00:00"/>
    <d v="2024-07-01T00:00:00"/>
    <s v="45775"/>
    <x v="47"/>
    <s v="22863"/>
    <s v="15582551047, 16592648012"/>
    <m/>
    <m/>
    <m/>
    <n v="74637"/>
    <x v="1"/>
    <x v="1"/>
    <s v="Blend Controlled"/>
    <n v="0"/>
  </r>
  <r>
    <x v="8"/>
    <s v="Data Science"/>
    <x v="10"/>
    <d v="2024-07-31T00:00:00"/>
    <d v="2024-07-01T00:00:00"/>
    <s v="48438"/>
    <x v="0"/>
    <m/>
    <m/>
    <s v="ICC 1051 Wyndham Hotels and Resorts : Wyndham - Guest Analytics Retainer"/>
    <m/>
    <s v="TopSide Management Book Elim related to project ICC 1051 Wyndham Hotels and Resorts : Wyndham - Guest Analytics Retainer"/>
    <n v="-12161.08"/>
    <x v="1"/>
    <x v="2"/>
    <s v="Blend Controlled"/>
    <s v="ICC 1051 Wyndham Hotels and Resorts : Wyndham - Guest Analytics Retainer"/>
  </r>
  <r>
    <x v="8"/>
    <s v="Data Science"/>
    <x v="10"/>
    <d v="2024-07-31T00:00:00"/>
    <d v="2024-07-01T00:00:00"/>
    <s v="47559"/>
    <x v="4"/>
    <s v="30470"/>
    <s v="18849408353"/>
    <m/>
    <m/>
    <m/>
    <n v="1504"/>
    <x v="1"/>
    <x v="0"/>
    <s v="Blend Controlled"/>
    <n v="0"/>
  </r>
  <r>
    <x v="8"/>
    <s v="Data Science"/>
    <x v="10"/>
    <d v="2024-07-31T00:00:00"/>
    <d v="2024-07-01T00:00:00"/>
    <s v="47829"/>
    <x v="5"/>
    <s v="28144"/>
    <s v="17634612061"/>
    <m/>
    <m/>
    <m/>
    <n v="-4.45"/>
    <x v="1"/>
    <x v="0"/>
    <s v="Blend Controlled"/>
    <n v="0"/>
  </r>
  <r>
    <x v="0"/>
    <s v="Data Science &amp; Insights"/>
    <x v="10"/>
    <d v="2024-07-31T00:00:00"/>
    <d v="2024-07-01T00:00:00"/>
    <s v="48056"/>
    <x v="0"/>
    <m/>
    <m/>
    <m/>
    <m/>
    <s v="Reclass F. Templeton to IC July revenues related to bill SC24122"/>
    <n v="-24102.1529191316"/>
    <x v="0"/>
    <x v="0"/>
    <s v="Blend Controlled"/>
    <n v="0"/>
  </r>
  <r>
    <x v="8"/>
    <s v="Data Science"/>
    <x v="10"/>
    <d v="2024-07-31T00:00:00"/>
    <d v="2024-07-01T00:00:00"/>
    <s v="47624"/>
    <x v="4"/>
    <s v="30470"/>
    <s v="18849408353"/>
    <m/>
    <m/>
    <m/>
    <n v="1410"/>
    <x v="1"/>
    <x v="0"/>
    <s v="Blend Controlled"/>
    <n v="0"/>
  </r>
  <r>
    <x v="8"/>
    <s v="Data Science"/>
    <x v="10"/>
    <d v="2024-07-31T00:00:00"/>
    <d v="2024-07-01T00:00:00"/>
    <s v="47649"/>
    <x v="4"/>
    <s v="30470"/>
    <s v="18849408353"/>
    <m/>
    <m/>
    <m/>
    <n v="1504"/>
    <x v="1"/>
    <x v="0"/>
    <s v="Blend Controlled"/>
    <n v="0"/>
  </r>
  <r>
    <x v="8"/>
    <s v="Data Science"/>
    <x v="10"/>
    <d v="2024-07-31T00:00:00"/>
    <d v="2024-07-01T00:00:00"/>
    <s v="47842"/>
    <x v="5"/>
    <s v="28144"/>
    <s v="17634612061"/>
    <m/>
    <m/>
    <m/>
    <n v="-16840.689999999999"/>
    <x v="1"/>
    <x v="0"/>
    <s v="Blend Controlled"/>
    <n v="0"/>
  </r>
  <r>
    <x v="2"/>
    <s v="Data Science"/>
    <x v="10"/>
    <d v="2024-07-31T00:00:00"/>
    <d v="2024-07-01T00:00:00"/>
    <s v="46082"/>
    <x v="11"/>
    <s v="25146"/>
    <s v="16716229170"/>
    <m/>
    <m/>
    <m/>
    <n v="400.46653728687141"/>
    <x v="1"/>
    <x v="30"/>
    <s v="Blend Controlled"/>
    <n v="0"/>
  </r>
  <r>
    <x v="8"/>
    <s v="Data Science"/>
    <x v="10"/>
    <d v="2024-07-31T00:00:00"/>
    <d v="2024-07-01T00:00:00"/>
    <s v="45275"/>
    <x v="48"/>
    <s v="25999"/>
    <s v="16336551605"/>
    <m/>
    <m/>
    <s v="Retainer Revenue Recognition"/>
    <n v="11911.01"/>
    <x v="1"/>
    <x v="2"/>
    <s v="Blend Controlled"/>
    <n v="0"/>
  </r>
  <r>
    <x v="8"/>
    <s v="Data Science"/>
    <x v="10"/>
    <d v="2024-07-31T00:00:00"/>
    <d v="2024-07-01T00:00:00"/>
    <s v="47566"/>
    <x v="4"/>
    <s v="30470"/>
    <s v="18849408353"/>
    <m/>
    <m/>
    <m/>
    <n v="1316"/>
    <x v="1"/>
    <x v="0"/>
    <s v="Blend Controlled"/>
    <n v="0"/>
  </r>
  <r>
    <x v="8"/>
    <s v="Data Science"/>
    <x v="10"/>
    <d v="2024-07-31T00:00:00"/>
    <d v="2024-07-01T00:00:00"/>
    <s v="45226"/>
    <x v="49"/>
    <s v="34534"/>
    <s v="17216144206"/>
    <m/>
    <m/>
    <s v="Retainer Revenue Recognition"/>
    <n v="8000"/>
    <x v="1"/>
    <x v="4"/>
    <s v="Blend Controlled"/>
    <n v="0"/>
  </r>
  <r>
    <x v="0"/>
    <s v="Data Science"/>
    <x v="10"/>
    <d v="2024-07-31T00:00:00"/>
    <d v="2024-07-01T00:00:00"/>
    <s v="45752"/>
    <x v="50"/>
    <s v="32658"/>
    <m/>
    <m/>
    <m/>
    <m/>
    <n v="26937.24684"/>
    <x v="0"/>
    <x v="41"/>
    <s v="Blend Controlled"/>
    <n v="0"/>
  </r>
  <r>
    <x v="2"/>
    <s v="Data Science"/>
    <x v="10"/>
    <d v="2024-07-31T00:00:00"/>
    <d v="2024-07-01T00:00:00"/>
    <s v="47191"/>
    <x v="7"/>
    <s v="25752"/>
    <s v="17000641921"/>
    <m/>
    <m/>
    <m/>
    <n v="424.4945295240837"/>
    <x v="1"/>
    <x v="28"/>
    <s v="Blend Controlled"/>
    <n v="0"/>
  </r>
  <r>
    <x v="8"/>
    <s v="Data Science"/>
    <x v="10"/>
    <d v="2024-07-31T00:00:00"/>
    <d v="2024-07-01T00:00:00"/>
    <s v="47609"/>
    <x v="4"/>
    <s v="30470"/>
    <s v="18849408353"/>
    <m/>
    <m/>
    <m/>
    <n v="720"/>
    <x v="1"/>
    <x v="0"/>
    <s v="Blend Controlled"/>
    <n v="0"/>
  </r>
  <r>
    <x v="8"/>
    <s v="Data Science"/>
    <x v="10"/>
    <d v="2024-07-31T00:00:00"/>
    <d v="2024-07-01T00:00:00"/>
    <s v="47632"/>
    <x v="4"/>
    <s v="30470"/>
    <s v="18849408353"/>
    <m/>
    <m/>
    <m/>
    <n v="720"/>
    <x v="1"/>
    <x v="0"/>
    <s v="Blend Controlled"/>
    <n v="0"/>
  </r>
  <r>
    <x v="8"/>
    <s v="Data Science"/>
    <x v="10"/>
    <d v="2024-07-31T00:00:00"/>
    <d v="2024-07-01T00:00:00"/>
    <s v="47547"/>
    <x v="4"/>
    <s v="30470"/>
    <s v="18849408353"/>
    <m/>
    <m/>
    <m/>
    <n v="1504"/>
    <x v="1"/>
    <x v="0"/>
    <s v="Blend Controlled"/>
    <n v="0"/>
  </r>
  <r>
    <x v="8"/>
    <s v="Data Science"/>
    <x v="10"/>
    <d v="2024-07-31T00:00:00"/>
    <d v="2024-07-01T00:00:00"/>
    <s v="47616"/>
    <x v="4"/>
    <s v="30470"/>
    <s v="18849408353"/>
    <m/>
    <m/>
    <m/>
    <n v="720"/>
    <x v="1"/>
    <x v="0"/>
    <s v="Blend Controlled"/>
    <n v="0"/>
  </r>
  <r>
    <x v="8"/>
    <s v="Data Science"/>
    <x v="10"/>
    <d v="2024-07-31T00:00:00"/>
    <d v="2024-07-01T00:00:00"/>
    <s v="45253"/>
    <x v="51"/>
    <s v="30356"/>
    <s v="17731619858"/>
    <m/>
    <m/>
    <s v="Retainer Revenue Recognition"/>
    <n v="24103.93"/>
    <x v="1"/>
    <x v="40"/>
    <s v="Blend Controlled"/>
    <n v="0"/>
  </r>
  <r>
    <x v="0"/>
    <s v="Data Science"/>
    <x v="10"/>
    <d v="2024-07-31T00:00:00"/>
    <d v="2024-07-01T00:00:00"/>
    <s v="45738"/>
    <x v="52"/>
    <s v="34429"/>
    <m/>
    <m/>
    <m/>
    <m/>
    <n v="24676.442194499999"/>
    <x v="0"/>
    <x v="35"/>
    <s v="Blend Controlled"/>
    <n v="0"/>
  </r>
  <r>
    <x v="2"/>
    <s v="Data Science"/>
    <x v="10"/>
    <d v="2024-07-31T00:00:00"/>
    <d v="2024-07-01T00:00:00"/>
    <s v="47402"/>
    <x v="11"/>
    <s v="25146"/>
    <s v="16716229170"/>
    <m/>
    <m/>
    <m/>
    <n v="400.46653728687141"/>
    <x v="1"/>
    <x v="30"/>
    <s v="Blend Controlled"/>
    <n v="0"/>
  </r>
  <r>
    <x v="8"/>
    <s v="Data Science"/>
    <x v="10"/>
    <d v="2024-07-31T00:00:00"/>
    <d v="2024-07-01T00:00:00"/>
    <s v="47752"/>
    <x v="13"/>
    <s v="5354"/>
    <m/>
    <m/>
    <m/>
    <m/>
    <n v="15890"/>
    <x v="1"/>
    <x v="31"/>
    <s v="Blend Controlled"/>
    <n v="0"/>
  </r>
  <r>
    <x v="8"/>
    <s v="Data Science"/>
    <x v="10"/>
    <d v="2024-07-31T00:00:00"/>
    <d v="2024-07-01T00:00:00"/>
    <s v="47893"/>
    <x v="53"/>
    <s v="32342"/>
    <s v="17620876859"/>
    <m/>
    <m/>
    <m/>
    <n v="-1097.3399999999999"/>
    <x v="1"/>
    <x v="42"/>
    <s v="Blend Controlled"/>
    <n v="0"/>
  </r>
  <r>
    <x v="8"/>
    <s v="Data Science"/>
    <x v="10"/>
    <d v="2024-07-31T00:00:00"/>
    <d v="2024-07-01T00:00:00"/>
    <s v="47825"/>
    <x v="5"/>
    <s v="28144"/>
    <s v="17634612061"/>
    <m/>
    <m/>
    <m/>
    <n v="-1517.67"/>
    <x v="1"/>
    <x v="0"/>
    <s v="Blend Controlled"/>
    <n v="0"/>
  </r>
  <r>
    <x v="2"/>
    <s v="Data Science"/>
    <x v="10"/>
    <d v="2024-07-31T00:00:00"/>
    <d v="2024-07-01T00:00:00"/>
    <s v="47112"/>
    <x v="10"/>
    <s v="25149"/>
    <s v="16997883282"/>
    <m/>
    <m/>
    <m/>
    <n v="464.54118325277085"/>
    <x v="1"/>
    <x v="28"/>
    <s v="Blend Controlled"/>
    <n v="0"/>
  </r>
  <r>
    <x v="8"/>
    <s v="Data Science"/>
    <x v="10"/>
    <d v="2024-07-31T00:00:00"/>
    <d v="2024-07-01T00:00:00"/>
    <s v="47558"/>
    <x v="4"/>
    <s v="30470"/>
    <s v="18849408353"/>
    <m/>
    <m/>
    <m/>
    <n v="1504"/>
    <x v="1"/>
    <x v="0"/>
    <s v="Blend Controlled"/>
    <n v="0"/>
  </r>
  <r>
    <x v="8"/>
    <s v="Data Science"/>
    <x v="10"/>
    <d v="2024-07-31T00:00:00"/>
    <d v="2024-07-01T00:00:00"/>
    <s v="47541"/>
    <x v="4"/>
    <s v="30470"/>
    <s v="18849408353"/>
    <m/>
    <m/>
    <m/>
    <n v="1504"/>
    <x v="1"/>
    <x v="0"/>
    <s v="Blend Controlled"/>
    <n v="0"/>
  </r>
  <r>
    <x v="8"/>
    <s v="Data Science"/>
    <x v="10"/>
    <d v="2024-07-31T00:00:00"/>
    <d v="2024-07-01T00:00:00"/>
    <s v="45257"/>
    <x v="54"/>
    <s v="26519"/>
    <s v="16644625585"/>
    <m/>
    <m/>
    <s v="Retainer Revenue Recognition"/>
    <n v="49145.99"/>
    <x v="1"/>
    <x v="7"/>
    <s v="Blend Controlled"/>
    <n v="0"/>
  </r>
  <r>
    <x v="2"/>
    <s v="Data Science"/>
    <x v="10"/>
    <d v="2024-07-31T00:00:00"/>
    <d v="2024-07-01T00:00:00"/>
    <s v="47448"/>
    <x v="11"/>
    <s v="25146"/>
    <s v="16716229170"/>
    <m/>
    <m/>
    <m/>
    <n v="400.46653728687141"/>
    <x v="1"/>
    <x v="30"/>
    <s v="Blend Controlled"/>
    <n v="0"/>
  </r>
  <r>
    <x v="8"/>
    <s v="Data Science"/>
    <x v="10"/>
    <d v="2024-07-31T00:00:00"/>
    <d v="2024-07-01T00:00:00"/>
    <s v="47665"/>
    <x v="4"/>
    <s v="30470"/>
    <s v="18849408353"/>
    <m/>
    <m/>
    <m/>
    <n v="720"/>
    <x v="1"/>
    <x v="0"/>
    <s v="Blend Controlled"/>
    <n v="0"/>
  </r>
  <r>
    <x v="8"/>
    <s v="Data Science"/>
    <x v="10"/>
    <d v="2024-07-31T00:00:00"/>
    <d v="2024-07-01T00:00:00"/>
    <s v="45218"/>
    <x v="55"/>
    <s v="22405"/>
    <s v="14999340598"/>
    <m/>
    <m/>
    <s v="Retainer Revenue Recognition"/>
    <n v="37214.03"/>
    <x v="1"/>
    <x v="32"/>
    <s v="Blend Controlled"/>
    <n v="0"/>
  </r>
  <r>
    <x v="8"/>
    <s v="Data Science"/>
    <x v="10"/>
    <d v="2024-07-31T00:00:00"/>
    <d v="2024-07-01T00:00:00"/>
    <s v="47707"/>
    <x v="4"/>
    <s v="30470"/>
    <s v="18849408353"/>
    <m/>
    <m/>
    <m/>
    <n v="720"/>
    <x v="1"/>
    <x v="0"/>
    <s v="Blend Controlled"/>
    <n v="0"/>
  </r>
  <r>
    <x v="2"/>
    <s v="Data Science"/>
    <x v="10"/>
    <d v="2024-07-31T00:00:00"/>
    <d v="2024-07-01T00:00:00"/>
    <s v="47140"/>
    <x v="10"/>
    <s v="25149"/>
    <s v="16997883282"/>
    <m/>
    <m/>
    <m/>
    <n v="464.54118325277085"/>
    <x v="1"/>
    <x v="28"/>
    <s v="Blend Controlled"/>
    <n v="0"/>
  </r>
  <r>
    <x v="7"/>
    <s v="FPAI -General"/>
    <x v="11"/>
    <d v="2024-07-31T00:00:00"/>
    <d v="2024-07-01T00:00:00"/>
    <s v="48048"/>
    <x v="56"/>
    <s v="34757"/>
    <m/>
    <m/>
    <m/>
    <s v="Sales EE Ltd"/>
    <n v="192210.16917873075"/>
    <x v="3"/>
    <x v="43"/>
    <s v="FPAI"/>
    <n v="0"/>
  </r>
  <r>
    <x v="4"/>
    <s v="FPAI -General"/>
    <x v="11"/>
    <d v="2024-07-31T00:00:00"/>
    <d v="2024-07-01T00:00:00"/>
    <s v="48289"/>
    <x v="57"/>
    <s v="37241"/>
    <m/>
    <m/>
    <m/>
    <s v="Sales Invoice Pegasystems Inc."/>
    <n v="15000"/>
    <x v="3"/>
    <x v="44"/>
    <s v="FPAI"/>
    <n v="0"/>
  </r>
  <r>
    <x v="7"/>
    <s v="FPAI -General"/>
    <x v="11"/>
    <d v="2024-07-31T00:00:00"/>
    <d v="2024-07-01T00:00:00"/>
    <s v="48048"/>
    <x v="58"/>
    <s v="34758"/>
    <m/>
    <m/>
    <m/>
    <s v="Sales Optima"/>
    <n v="60257.888037532088"/>
    <x v="3"/>
    <x v="45"/>
    <s v="FPAI"/>
    <n v="0"/>
  </r>
  <r>
    <x v="4"/>
    <s v="FPAI -General"/>
    <x v="11"/>
    <d v="2024-07-31T00:00:00"/>
    <d v="2024-07-01T00:00:00"/>
    <s v="48512"/>
    <x v="0"/>
    <m/>
    <m/>
    <m/>
    <m/>
    <s v="TopSide Management Book Elim - JE 48448"/>
    <n v="-58167.51"/>
    <x v="3"/>
    <x v="11"/>
    <s v="FPAI"/>
    <n v="0"/>
  </r>
  <r>
    <x v="8"/>
    <s v="FPAI -General"/>
    <x v="11"/>
    <d v="2024-07-31T00:00:00"/>
    <d v="2024-07-01T00:00:00"/>
    <s v="45785"/>
    <x v="59"/>
    <s v="31317"/>
    <s v="17732407187"/>
    <m/>
    <m/>
    <m/>
    <n v="144680"/>
    <x v="3"/>
    <x v="1"/>
    <s v="FPAI"/>
    <n v="0"/>
  </r>
  <r>
    <x v="4"/>
    <s v="FPAI -General"/>
    <x v="11"/>
    <d v="2024-07-31T00:00:00"/>
    <d v="2024-07-01T00:00:00"/>
    <s v="48444"/>
    <x v="0"/>
    <m/>
    <m/>
    <m/>
    <m/>
    <s v="TopSide Management Book Elim related to project (blank)"/>
    <n v="-58834.52"/>
    <x v="3"/>
    <x v="11"/>
    <s v="FPAI"/>
    <n v="0"/>
  </r>
  <r>
    <x v="8"/>
    <s v="FPAI -General"/>
    <x v="11"/>
    <d v="2024-07-31T00:00:00"/>
    <d v="2024-07-01T00:00:00"/>
    <s v="48438"/>
    <x v="0"/>
    <m/>
    <m/>
    <s v="ICC 1183 The William Carter Company : Carter's - Pega phase 1 implementation cx strategy"/>
    <m/>
    <s v="TopSide Management Book Elim related to project ICC 1183 The William Carter Company : Carter's - Pega phase 1 implementation cx strategy"/>
    <n v="-78120"/>
    <x v="3"/>
    <x v="14"/>
    <s v="FPAI"/>
    <s v="ICC 1183 The William Carter Company : Carter's - Pega phase 1 implementation cx strategy"/>
  </r>
  <r>
    <x v="4"/>
    <s v="FPAI -General"/>
    <x v="11"/>
    <d v="2024-07-31T00:00:00"/>
    <d v="2024-07-01T00:00:00"/>
    <s v="48289"/>
    <x v="60"/>
    <s v="34109"/>
    <m/>
    <m/>
    <m/>
    <s v="Sales Invoice Newfold Digital"/>
    <n v="65096.86"/>
    <x v="3"/>
    <x v="46"/>
    <s v="FPAI"/>
    <n v="0"/>
  </r>
  <r>
    <x v="7"/>
    <s v="FPAI -General"/>
    <x v="11"/>
    <d v="2024-07-31T00:00:00"/>
    <d v="2024-07-01T00:00:00"/>
    <s v="48440"/>
    <x v="0"/>
    <m/>
    <m/>
    <s v="ICC 939 Walmart : Walmart - FY25 Marketing Advanced Analytics Retainer"/>
    <m/>
    <s v="TopSide Management Book Elim related to project ICC 939 Walmart : Walmart - FY25 Marketing Advanced Analytics Retainer"/>
    <n v="-25751.395857754287"/>
    <x v="3"/>
    <x v="3"/>
    <s v="FPAI"/>
    <s v="ICC 939 Walmart : Walmart - FY25 Marketing Advanced Analytics Retainer"/>
  </r>
  <r>
    <x v="4"/>
    <s v="FPAI -General"/>
    <x v="11"/>
    <d v="2024-07-31T00:00:00"/>
    <d v="2024-07-01T00:00:00"/>
    <s v="48424"/>
    <x v="61"/>
    <s v="34107"/>
    <m/>
    <m/>
    <m/>
    <s v="INV1501 jAVIER lOPEZ"/>
    <n v="159083.32999999999"/>
    <x v="3"/>
    <x v="47"/>
    <s v="FPAI"/>
    <n v="0"/>
  </r>
  <r>
    <x v="4"/>
    <s v="FPAI -General"/>
    <x v="11"/>
    <d v="2024-07-31T00:00:00"/>
    <d v="2024-07-01T00:00:00"/>
    <s v="48289"/>
    <x v="62"/>
    <s v="34110"/>
    <m/>
    <m/>
    <m/>
    <s v="Sales Invoice ProCom Consulting, Inc."/>
    <n v="78360"/>
    <x v="3"/>
    <x v="48"/>
    <s v="FPAI"/>
    <n v="0"/>
  </r>
  <r>
    <x v="7"/>
    <s v="FPAI -General"/>
    <x v="11"/>
    <d v="2024-07-31T00:00:00"/>
    <d v="2024-07-01T00:00:00"/>
    <s v="48048"/>
    <x v="56"/>
    <s v="34757"/>
    <m/>
    <m/>
    <m/>
    <s v="Earned Revenue -W/o PO (blank)"/>
    <n v="278390.80203283433"/>
    <x v="3"/>
    <x v="43"/>
    <s v="FPAI"/>
    <n v="0"/>
  </r>
  <r>
    <x v="4"/>
    <s v="FPAI -General"/>
    <x v="11"/>
    <d v="2024-07-31T00:00:00"/>
    <d v="2024-07-01T00:00:00"/>
    <s v="48289"/>
    <x v="63"/>
    <s v="34108"/>
    <m/>
    <m/>
    <m/>
    <s v="Sales Invoice Lifetime Fitness"/>
    <n v="66400"/>
    <x v="3"/>
    <x v="49"/>
    <s v="FPAI"/>
    <n v="0"/>
  </r>
  <r>
    <x v="8"/>
    <s v="FPAI -General"/>
    <x v="11"/>
    <d v="2024-07-31T00:00:00"/>
    <d v="2024-07-01T00:00:00"/>
    <s v="48438"/>
    <x v="0"/>
    <m/>
    <m/>
    <m/>
    <m/>
    <s v="TopSide Management Book Elim related to project (blank)"/>
    <n v="38752.83"/>
    <x v="3"/>
    <x v="11"/>
    <s v="FPAI"/>
    <n v="0"/>
  </r>
  <r>
    <x v="8"/>
    <s v="FPAI -General"/>
    <x v="11"/>
    <d v="2024-07-31T00:00:00"/>
    <d v="2024-07-01T00:00:00"/>
    <s v="48438"/>
    <x v="0"/>
    <m/>
    <m/>
    <s v="ICC 890 CVS Health : Analytics NBA Pega POC"/>
    <m/>
    <s v="TopSide Management Book Elim related to project ICC 890 CVS Health : Analytics NBA Pega POC"/>
    <n v="-105312.83"/>
    <x v="3"/>
    <x v="1"/>
    <s v="FPAI"/>
    <s v="ICC 890 CVS Health : Analytics NBA Pega POC"/>
  </r>
  <r>
    <x v="8"/>
    <s v="FPAI -General"/>
    <x v="11"/>
    <d v="2024-07-31T00:00:00"/>
    <d v="2024-07-01T00:00:00"/>
    <s v="48438"/>
    <x v="0"/>
    <m/>
    <m/>
    <s v="ICC 1245 CVS Health : Pega/FPAI Decisioning"/>
    <m/>
    <s v="TopSide Management Book Elim related to project ICC 1245 CVS Health : Pega/FPAI Decisioning"/>
    <n v="-110804"/>
    <x v="3"/>
    <x v="1"/>
    <s v="FPAI"/>
    <s v="ICC 1245 CVS Health : Pega/FPAI Decisioning"/>
  </r>
  <r>
    <x v="8"/>
    <s v="FPAI -General"/>
    <x v="11"/>
    <d v="2024-07-31T00:00:00"/>
    <d v="2024-07-01T00:00:00"/>
    <s v="47938"/>
    <x v="64"/>
    <s v="29104"/>
    <s v="17791738713"/>
    <m/>
    <m/>
    <m/>
    <n v="110804"/>
    <x v="3"/>
    <x v="14"/>
    <s v="FPAI"/>
    <n v="0"/>
  </r>
  <r>
    <x v="4"/>
    <s v="FPAI -General"/>
    <x v="11"/>
    <d v="2024-07-31T00:00:00"/>
    <d v="2024-07-01T00:00:00"/>
    <s v="48289"/>
    <x v="61"/>
    <s v="34107"/>
    <m/>
    <m/>
    <m/>
    <s v="Sales Invoice Innova Solutions"/>
    <n v="317379"/>
    <x v="3"/>
    <x v="47"/>
    <s v="FPAI"/>
    <n v="0"/>
  </r>
  <r>
    <x v="0"/>
    <s v="AI Consulting"/>
    <x v="12"/>
    <d v="2024-07-31T00:00:00"/>
    <d v="2024-07-01T00:00:00"/>
    <s v="47511"/>
    <x v="19"/>
    <s v="34535"/>
    <m/>
    <m/>
    <m/>
    <m/>
    <n v="-12987.601155"/>
    <x v="0"/>
    <x v="34"/>
    <s v="Blend Controlled"/>
    <n v="0"/>
  </r>
  <r>
    <x v="0"/>
    <s v="AI Consulting"/>
    <x v="12"/>
    <d v="2024-07-31T00:00:00"/>
    <d v="2024-07-01T00:00:00"/>
    <s v="47488"/>
    <x v="6"/>
    <s v="36721"/>
    <m/>
    <m/>
    <m/>
    <m/>
    <n v="12091.065443862801"/>
    <x v="0"/>
    <x v="3"/>
    <s v="Blend Controlled"/>
    <n v="0"/>
  </r>
  <r>
    <x v="0"/>
    <s v="AI Consulting"/>
    <x v="12"/>
    <d v="2024-07-31T00:00:00"/>
    <d v="2024-07-01T00:00:00"/>
    <s v="47472"/>
    <x v="65"/>
    <s v="25757"/>
    <m/>
    <m/>
    <m/>
    <m/>
    <n v="513.090416"/>
    <x v="0"/>
    <x v="10"/>
    <s v="Blend Controlled"/>
    <n v="0"/>
  </r>
  <r>
    <x v="0"/>
    <s v="AI Consulting"/>
    <x v="12"/>
    <d v="2024-07-31T00:00:00"/>
    <d v="2024-07-01T00:00:00"/>
    <s v="45750"/>
    <x v="50"/>
    <s v="32658"/>
    <m/>
    <m/>
    <m/>
    <m/>
    <n v="51309.041599999997"/>
    <x v="0"/>
    <x v="41"/>
    <s v="Blend Controlled"/>
    <n v="0"/>
  </r>
  <r>
    <x v="0"/>
    <s v="AI Consulting"/>
    <x v="12"/>
    <d v="2024-07-31T00:00:00"/>
    <d v="2024-07-01T00:00:00"/>
    <s v="45753"/>
    <x v="42"/>
    <s v="32656"/>
    <m/>
    <m/>
    <m/>
    <m/>
    <n v="30300.554516880002"/>
    <x v="0"/>
    <x v="41"/>
    <s v="Blend Controlled"/>
    <n v="0"/>
  </r>
  <r>
    <x v="0"/>
    <s v="AI Consulting"/>
    <x v="12"/>
    <d v="2024-07-31T00:00:00"/>
    <d v="2024-07-01T00:00:00"/>
    <s v="48052"/>
    <x v="0"/>
    <m/>
    <m/>
    <s v="ICC 1019 ICC in Forth Point Represents Blend360 : Legrand - Cablofil Managed Service Level Agreement"/>
    <m/>
    <s v="Legrand IC rev reclass July"/>
    <n v="-779.67936889320004"/>
    <x v="0"/>
    <x v="19"/>
    <s v="Blend Controlled"/>
    <s v="ICC 1019 ICC in Forth Point Represents Blend360 : Legrand - Cablofil Managed Service Level Agreement"/>
  </r>
  <r>
    <x v="0"/>
    <s v="AI Consulting"/>
    <x v="12"/>
    <d v="2024-07-31T00:00:00"/>
    <d v="2024-07-01T00:00:00"/>
    <s v="47471"/>
    <x v="65"/>
    <s v="25757"/>
    <m/>
    <m/>
    <m/>
    <m/>
    <n v="23762.499890999999"/>
    <x v="0"/>
    <x v="10"/>
    <s v="Blend Controlled"/>
    <n v="0"/>
  </r>
  <r>
    <x v="0"/>
    <s v="AI Consulting"/>
    <x v="12"/>
    <d v="2024-07-31T00:00:00"/>
    <d v="2024-07-01T00:00:00"/>
    <s v="45756"/>
    <x v="66"/>
    <s v="34536"/>
    <m/>
    <m/>
    <m/>
    <m/>
    <n v="17958.164560000001"/>
    <x v="0"/>
    <x v="41"/>
    <s v="Blend Controlled"/>
    <n v="0"/>
  </r>
  <r>
    <x v="0"/>
    <s v="AI Consulting"/>
    <x v="12"/>
    <d v="2024-07-31T00:00:00"/>
    <d v="2024-07-01T00:00:00"/>
    <s v="47466"/>
    <x v="6"/>
    <s v="36721"/>
    <m/>
    <m/>
    <m/>
    <m/>
    <n v="7556.9110921915999"/>
    <x v="0"/>
    <x v="3"/>
    <s v="Blend Controlled"/>
    <n v="0"/>
  </r>
  <r>
    <x v="0"/>
    <s v="AI Consulting"/>
    <x v="12"/>
    <d v="2024-07-31T00:00:00"/>
    <d v="2024-07-01T00:00:00"/>
    <s v="47473"/>
    <x v="65"/>
    <s v="25757"/>
    <m/>
    <m/>
    <m/>
    <m/>
    <n v="6253.2894450000003"/>
    <x v="0"/>
    <x v="10"/>
    <s v="Blend Controlled"/>
    <n v="0"/>
  </r>
  <r>
    <x v="0"/>
    <s v="AI Consulting"/>
    <x v="12"/>
    <d v="2024-07-31T00:00:00"/>
    <d v="2024-07-01T00:00:00"/>
    <s v="45743"/>
    <x v="67"/>
    <s v="32655"/>
    <m/>
    <m/>
    <m/>
    <m/>
    <n v="538.7449368"/>
    <x v="0"/>
    <x v="50"/>
    <s v="Blend Controlled"/>
    <n v="0"/>
  </r>
  <r>
    <x v="8"/>
    <s v="AI Consulting"/>
    <x v="12"/>
    <d v="2024-07-31T00:00:00"/>
    <d v="2024-07-01T00:00:00"/>
    <s v="48438"/>
    <x v="0"/>
    <m/>
    <m/>
    <s v="ICC 1019 ICC in Forth Point Represents Blend360 : Legrand - Cablofil Managed Service Level Agreement"/>
    <m/>
    <s v="TopSide Management Book Elim related to project ICC 1019 ICC in Forth Point Represents Blend360 : Legrand - Cablofil Managed Service Level Agreement"/>
    <n v="-779.68"/>
    <x v="6"/>
    <x v="19"/>
    <s v="Blend Controlled"/>
    <s v="ICC 1019 ICC in Forth Point Represents Blend360 : Legrand - Cablofil Managed Service Level Agreement"/>
  </r>
  <r>
    <x v="0"/>
    <s v="AI Consulting"/>
    <x v="12"/>
    <d v="2024-07-31T00:00:00"/>
    <d v="2024-07-01T00:00:00"/>
    <s v="47514"/>
    <x v="33"/>
    <s v="36095"/>
    <m/>
    <m/>
    <m/>
    <m/>
    <n v="12987.601155"/>
    <x v="0"/>
    <x v="34"/>
    <s v="Blend Controlled"/>
    <n v="0"/>
  </r>
  <r>
    <x v="0"/>
    <s v="AI Consulting"/>
    <x v="12"/>
    <d v="2024-07-31T00:00:00"/>
    <d v="2024-07-01T00:00:00"/>
    <s v="45742"/>
    <x v="68"/>
    <s v="25755"/>
    <m/>
    <m/>
    <m/>
    <m/>
    <n v="779.67936889320004"/>
    <x v="0"/>
    <x v="19"/>
    <s v="Blend Controlled"/>
    <n v="0"/>
  </r>
  <r>
    <x v="0"/>
    <s v="AI Consulting"/>
    <x v="12"/>
    <d v="2024-07-31T00:00:00"/>
    <d v="2024-07-01T00:00:00"/>
    <s v="48055"/>
    <x v="0"/>
    <m/>
    <m/>
    <m/>
    <m/>
    <s v="BT (FPAI) IC rev reclass July"/>
    <n v="-30528.879752000001"/>
    <x v="0"/>
    <x v="10"/>
    <s v="Blend Controlled"/>
    <n v="0"/>
  </r>
  <r>
    <x v="0"/>
    <s v="AI Consulting"/>
    <x v="12"/>
    <d v="2024-07-31T00:00:00"/>
    <d v="2024-07-01T00:00:00"/>
    <s v="48057"/>
    <x v="6"/>
    <s v="36721"/>
    <m/>
    <m/>
    <m/>
    <s v="Reclass Walmart to IC July revenues"/>
    <n v="-12091.065443862801"/>
    <x v="0"/>
    <x v="3"/>
    <s v="Blend Controlled"/>
    <n v="0"/>
  </r>
  <r>
    <x v="0"/>
    <s v="AI Consulting"/>
    <x v="12"/>
    <d v="2024-07-31T00:00:00"/>
    <d v="2024-07-01T00:00:00"/>
    <s v="47517"/>
    <x v="33"/>
    <s v="36095"/>
    <m/>
    <m/>
    <m/>
    <m/>
    <n v="4329.2003850000001"/>
    <x v="0"/>
    <x v="34"/>
    <s v="Blend Controlled"/>
    <n v="0"/>
  </r>
  <r>
    <x v="0"/>
    <s v="AI Consulting"/>
    <x v="12"/>
    <d v="2024-07-31T00:00:00"/>
    <d v="2024-07-01T00:00:00"/>
    <s v="47470"/>
    <x v="69"/>
    <s v="35576"/>
    <s v="18841851442"/>
    <m/>
    <m/>
    <m/>
    <n v="4544.9805594487998"/>
    <x v="0"/>
    <x v="51"/>
    <s v="Blend Controlled"/>
    <n v="0"/>
  </r>
  <r>
    <x v="13"/>
    <s v="AI Consulting"/>
    <x v="12"/>
    <d v="2024-07-31T00:00:00"/>
    <d v="2024-07-01T00:00:00"/>
    <s v="45746"/>
    <x v="3"/>
    <s v="26776"/>
    <m/>
    <m/>
    <m/>
    <m/>
    <n v="2487.5051070501918"/>
    <x v="0"/>
    <x v="27"/>
    <s v="Blend Controlled"/>
    <n v="0"/>
  </r>
  <r>
    <x v="0"/>
    <s v="AI Consulting"/>
    <x v="12"/>
    <d v="2024-07-31T00:00:00"/>
    <d v="2024-07-01T00:00:00"/>
    <s v="47490"/>
    <x v="6"/>
    <s v="36721"/>
    <m/>
    <m/>
    <m/>
    <m/>
    <n v="-7556.9110921915999"/>
    <x v="0"/>
    <x v="3"/>
    <s v="Blend Controlled"/>
    <n v="0"/>
  </r>
  <r>
    <x v="7"/>
    <s v="AI Consulting"/>
    <x v="12"/>
    <d v="2024-07-31T00:00:00"/>
    <d v="2024-07-01T00:00:00"/>
    <s v="48440"/>
    <x v="0"/>
    <m/>
    <m/>
    <s v="ICC 1019 ICC in Forth Point Represents Blend360 : Legrand - Cablofil Managed Service Level Agreement"/>
    <m/>
    <s v="TopSide Management Book Elim related to project ICC 1019 ICC in Forth Point Represents Blend360 : Legrand - Cablofil Managed Service Level Agreement"/>
    <n v="-30484.891624062497"/>
    <x v="3"/>
    <x v="19"/>
    <s v="FPAI"/>
    <s v="ICC 1019 ICC in Forth Point Represents Blend360 : Legrand - Cablofil Managed Service Level Agreement"/>
  </r>
  <r>
    <x v="13"/>
    <s v="AI Consulting"/>
    <x v="12"/>
    <d v="2024-07-31T00:00:00"/>
    <d v="2024-07-01T00:00:00"/>
    <s v="45608"/>
    <x v="70"/>
    <s v="34533"/>
    <s v="17754450089"/>
    <m/>
    <m/>
    <m/>
    <n v="7211.2340443801231"/>
    <x v="0"/>
    <x v="52"/>
    <s v="Blend Controlled"/>
    <n v="0"/>
  </r>
  <r>
    <x v="8"/>
    <s v="CX"/>
    <x v="13"/>
    <d v="2024-07-31T00:00:00"/>
    <d v="2024-07-01T00:00:00"/>
    <s v="47777"/>
    <x v="71"/>
    <s v="21119"/>
    <s v="14339724132"/>
    <m/>
    <m/>
    <m/>
    <n v="143.59"/>
    <x v="8"/>
    <x v="25"/>
    <s v="Blend Controlled"/>
    <n v="0"/>
  </r>
  <r>
    <x v="8"/>
    <s v="CX"/>
    <x v="13"/>
    <d v="2024-07-31T00:00:00"/>
    <d v="2024-07-01T00:00:00"/>
    <s v="47763"/>
    <x v="71"/>
    <s v="21119"/>
    <s v="14339724132"/>
    <m/>
    <m/>
    <m/>
    <n v="-26.73"/>
    <x v="8"/>
    <x v="25"/>
    <s v="Blend Controlled"/>
    <n v="0"/>
  </r>
  <r>
    <x v="8"/>
    <s v="CX"/>
    <x v="13"/>
    <d v="2024-07-31T00:00:00"/>
    <d v="2024-07-01T00:00:00"/>
    <s v="47850"/>
    <x v="72"/>
    <s v="30780"/>
    <s v="14611530574"/>
    <m/>
    <m/>
    <m/>
    <n v="-1356.54"/>
    <x v="8"/>
    <x v="53"/>
    <s v="Blend Controlled"/>
    <n v="0"/>
  </r>
  <r>
    <x v="8"/>
    <s v="CX"/>
    <x v="13"/>
    <d v="2024-07-31T00:00:00"/>
    <d v="2024-07-01T00:00:00"/>
    <s v="47760"/>
    <x v="22"/>
    <s v="31101"/>
    <s v="17908670818"/>
    <m/>
    <m/>
    <m/>
    <n v="-115.98"/>
    <x v="8"/>
    <x v="36"/>
    <s v="Blend Controlled"/>
    <n v="0"/>
  </r>
  <r>
    <x v="8"/>
    <s v="CX"/>
    <x v="13"/>
    <d v="2024-07-31T00:00:00"/>
    <d v="2024-07-01T00:00:00"/>
    <s v="47816"/>
    <x v="73"/>
    <s v="25978"/>
    <s v="14545854040"/>
    <m/>
    <m/>
    <m/>
    <n v="-169.95"/>
    <x v="8"/>
    <x v="25"/>
    <s v="Blend Controlled"/>
    <n v="0"/>
  </r>
  <r>
    <x v="8"/>
    <s v="CX"/>
    <x v="13"/>
    <d v="2024-07-31T00:00:00"/>
    <d v="2024-07-01T00:00:00"/>
    <s v="47851"/>
    <x v="74"/>
    <s v="27529"/>
    <s v="16534047054"/>
    <m/>
    <m/>
    <m/>
    <n v="-3540.65"/>
    <x v="8"/>
    <x v="25"/>
    <s v="Blend Controlled"/>
    <n v="0"/>
  </r>
  <r>
    <x v="8"/>
    <s v="CX"/>
    <x v="13"/>
    <d v="2024-07-31T00:00:00"/>
    <d v="2024-07-01T00:00:00"/>
    <s v="47785"/>
    <x v="71"/>
    <s v="21119"/>
    <s v="14339724132"/>
    <m/>
    <m/>
    <m/>
    <n v="-7.25"/>
    <x v="8"/>
    <x v="25"/>
    <s v="Blend Controlled"/>
    <n v="0"/>
  </r>
  <r>
    <x v="4"/>
    <s v="CX"/>
    <x v="13"/>
    <d v="2024-07-31T00:00:00"/>
    <d v="2024-07-01T00:00:00"/>
    <s v="48444"/>
    <x v="0"/>
    <m/>
    <m/>
    <s v="ICC 1020 ICC in Forth Point Represents FutureproofAI : British Telecom - Delivery Lead 2024"/>
    <m/>
    <s v="TopSide Management Book Elim related to project ICC 1020 ICC in Forth Point Represents FutureproofAI : British Telecom - Delivery Lead 2024"/>
    <n v="-125243.65"/>
    <x v="3"/>
    <x v="10"/>
    <s v="FPAI"/>
    <s v="ICC 1020 ICC in Forth Point Represents FutureproofAI : British Telecom - Delivery Lead 2024"/>
  </r>
  <r>
    <x v="8"/>
    <s v="CX"/>
    <x v="13"/>
    <d v="2024-07-31T00:00:00"/>
    <d v="2024-07-01T00:00:00"/>
    <s v="47943"/>
    <x v="22"/>
    <s v="31101"/>
    <s v="17908670818"/>
    <m/>
    <m/>
    <m/>
    <n v="12872.37"/>
    <x v="8"/>
    <x v="36"/>
    <s v="Blend Controlled"/>
    <n v="0"/>
  </r>
  <r>
    <x v="8"/>
    <s v="CX"/>
    <x v="13"/>
    <d v="2024-07-31T00:00:00"/>
    <d v="2024-07-01T00:00:00"/>
    <s v="48283"/>
    <x v="75"/>
    <s v="32035"/>
    <s v="17296920926"/>
    <m/>
    <m/>
    <m/>
    <n v="21250.18"/>
    <x v="8"/>
    <x v="7"/>
    <s v="Blend Controlled"/>
    <n v="0"/>
  </r>
  <r>
    <x v="8"/>
    <s v="CX"/>
    <x v="13"/>
    <d v="2024-07-31T00:00:00"/>
    <d v="2024-07-01T00:00:00"/>
    <s v="47759"/>
    <x v="71"/>
    <s v="21119"/>
    <s v="14339724132"/>
    <m/>
    <m/>
    <m/>
    <n v="-6666.24"/>
    <x v="8"/>
    <x v="25"/>
    <s v="Blend Controlled"/>
    <n v="0"/>
  </r>
  <r>
    <x v="8"/>
    <s v="CX"/>
    <x v="13"/>
    <d v="2024-07-31T00:00:00"/>
    <d v="2024-07-01T00:00:00"/>
    <s v="47775"/>
    <x v="71"/>
    <s v="21119"/>
    <s v="14339724132"/>
    <m/>
    <m/>
    <m/>
    <n v="-18.489999999999998"/>
    <x v="8"/>
    <x v="25"/>
    <s v="Blend Controlled"/>
    <n v="0"/>
  </r>
  <r>
    <x v="8"/>
    <s v="CX"/>
    <x v="13"/>
    <d v="2024-07-31T00:00:00"/>
    <d v="2024-07-01T00:00:00"/>
    <s v="47937"/>
    <x v="22"/>
    <s v="31101"/>
    <s v="17908670818"/>
    <m/>
    <m/>
    <m/>
    <n v="622.65"/>
    <x v="8"/>
    <x v="36"/>
    <s v="Blend Controlled"/>
    <n v="0"/>
  </r>
  <r>
    <x v="8"/>
    <s v="CX"/>
    <x v="13"/>
    <d v="2024-07-31T00:00:00"/>
    <d v="2024-07-01T00:00:00"/>
    <s v="47962"/>
    <x v="72"/>
    <s v="30780"/>
    <s v="14611530574"/>
    <m/>
    <m/>
    <m/>
    <n v="15178.04"/>
    <x v="8"/>
    <x v="53"/>
    <s v="Blend Controlled"/>
    <n v="0"/>
  </r>
  <r>
    <x v="8"/>
    <s v="CX"/>
    <x v="13"/>
    <d v="2024-07-31T00:00:00"/>
    <d v="2024-07-01T00:00:00"/>
    <s v="45243"/>
    <x v="76"/>
    <s v="22981"/>
    <s v="14341758873"/>
    <m/>
    <m/>
    <s v="Retainer Revenue Recognition"/>
    <n v="15667"/>
    <x v="8"/>
    <x v="25"/>
    <s v="Blend Controlled"/>
    <n v="0"/>
  </r>
  <r>
    <x v="8"/>
    <s v="CX"/>
    <x v="13"/>
    <d v="2024-07-31T00:00:00"/>
    <d v="2024-07-01T00:00:00"/>
    <s v="47966"/>
    <x v="71"/>
    <s v="21119"/>
    <s v="14339724132"/>
    <m/>
    <m/>
    <m/>
    <n v="5466.4"/>
    <x v="8"/>
    <x v="25"/>
    <s v="Blend Controlled"/>
    <n v="0"/>
  </r>
  <r>
    <x v="8"/>
    <s v="CX"/>
    <x v="13"/>
    <d v="2024-07-31T00:00:00"/>
    <d v="2024-07-01T00:00:00"/>
    <s v="45233"/>
    <x v="24"/>
    <s v="24497"/>
    <s v="15845470578"/>
    <m/>
    <m/>
    <s v="Retainer Revenue Recognition"/>
    <n v="31067.05"/>
    <x v="8"/>
    <x v="3"/>
    <s v="Blend Controlled"/>
    <n v="0"/>
  </r>
  <r>
    <x v="8"/>
    <s v="CX"/>
    <x v="13"/>
    <d v="2024-07-31T00:00:00"/>
    <d v="2024-07-01T00:00:00"/>
    <s v="47852"/>
    <x v="72"/>
    <s v="30780"/>
    <s v="14611530574"/>
    <m/>
    <m/>
    <m/>
    <n v="-361.65"/>
    <x v="8"/>
    <x v="53"/>
    <s v="Blend Controlled"/>
    <n v="0"/>
  </r>
  <r>
    <x v="8"/>
    <s v="CX"/>
    <x v="13"/>
    <d v="2024-07-31T00:00:00"/>
    <d v="2024-07-01T00:00:00"/>
    <s v="48438"/>
    <x v="0"/>
    <m/>
    <m/>
    <s v="ICC 895 Comcast Corporation : Comcast: 2024 Loyalty and Rewards Pod"/>
    <m/>
    <s v="TopSide Management Book Elim related to project ICC 895 Comcast Corporation : Comcast: 2024 Loyalty and Rewards Pod"/>
    <n v="-9212.94"/>
    <x v="8"/>
    <x v="20"/>
    <s v="Blend Controlled"/>
    <s v="ICC 895 Comcast Corporation : Comcast: 2024 Loyalty and Rewards Pod"/>
  </r>
  <r>
    <x v="8"/>
    <s v="CX"/>
    <x v="13"/>
    <d v="2024-07-31T00:00:00"/>
    <d v="2024-07-01T00:00:00"/>
    <s v="47797"/>
    <x v="73"/>
    <s v="25978"/>
    <s v="14545854040"/>
    <m/>
    <m/>
    <m/>
    <n v="2319.09"/>
    <x v="8"/>
    <x v="25"/>
    <s v="Blend Controlled"/>
    <n v="0"/>
  </r>
  <r>
    <x v="8"/>
    <s v="CX"/>
    <x v="13"/>
    <d v="2024-07-31T00:00:00"/>
    <d v="2024-07-01T00:00:00"/>
    <s v="47826"/>
    <x v="73"/>
    <s v="25978"/>
    <s v="14545854040"/>
    <m/>
    <m/>
    <m/>
    <n v="-635.79"/>
    <x v="8"/>
    <x v="25"/>
    <s v="Blend Controlled"/>
    <n v="0"/>
  </r>
  <r>
    <x v="8"/>
    <s v="CX"/>
    <x v="13"/>
    <d v="2024-07-31T00:00:00"/>
    <d v="2024-07-01T00:00:00"/>
    <s v="47969"/>
    <x v="71"/>
    <s v="21119"/>
    <s v="14339724132"/>
    <m/>
    <m/>
    <m/>
    <n v="8969.51"/>
    <x v="8"/>
    <x v="25"/>
    <s v="Blend Controlled"/>
    <n v="0"/>
  </r>
  <r>
    <x v="8"/>
    <s v="CX"/>
    <x v="13"/>
    <d v="2024-07-31T00:00:00"/>
    <d v="2024-07-01T00:00:00"/>
    <s v="47922"/>
    <x v="77"/>
    <s v="32653"/>
    <s v="17214937942"/>
    <m/>
    <m/>
    <m/>
    <n v="-235.02"/>
    <x v="8"/>
    <x v="18"/>
    <s v="Blend Controlled"/>
    <n v="0"/>
  </r>
  <r>
    <x v="3"/>
    <s v="CX"/>
    <x v="13"/>
    <d v="2024-07-31T00:00:00"/>
    <d v="2024-07-01T00:00:00"/>
    <s v="48050"/>
    <x v="0"/>
    <m/>
    <m/>
    <m/>
    <m/>
    <s v="Amperity Doc Martens IC rev reclass July"/>
    <n v="-12673.139768684463"/>
    <x v="8"/>
    <x v="21"/>
    <s v="Blend Controlled"/>
    <n v="0"/>
  </r>
  <r>
    <x v="8"/>
    <s v="CX"/>
    <x v="13"/>
    <d v="2024-07-31T00:00:00"/>
    <d v="2024-07-01T00:00:00"/>
    <s v="45271"/>
    <x v="48"/>
    <s v="25999"/>
    <s v="16336551605"/>
    <m/>
    <m/>
    <s v="Retainer Revenue Recognition"/>
    <n v="14114.54"/>
    <x v="8"/>
    <x v="2"/>
    <s v="Blend Controlled"/>
    <n v="0"/>
  </r>
  <r>
    <x v="8"/>
    <s v="CX"/>
    <x v="13"/>
    <d v="2024-07-31T00:00:00"/>
    <d v="2024-07-01T00:00:00"/>
    <s v="47947"/>
    <x v="22"/>
    <s v="31101"/>
    <s v="17908670818"/>
    <m/>
    <m/>
    <m/>
    <n v="3062.87"/>
    <x v="8"/>
    <x v="36"/>
    <s v="Blend Controlled"/>
    <n v="0"/>
  </r>
  <r>
    <x v="8"/>
    <s v="CX"/>
    <x v="13"/>
    <d v="2024-07-31T00:00:00"/>
    <d v="2024-07-01T00:00:00"/>
    <s v="47945"/>
    <x v="22"/>
    <s v="31101"/>
    <s v="17908670818"/>
    <m/>
    <m/>
    <m/>
    <n v="8251.5499999999993"/>
    <x v="8"/>
    <x v="36"/>
    <s v="Blend Controlled"/>
    <n v="0"/>
  </r>
  <r>
    <x v="8"/>
    <s v="CX"/>
    <x v="13"/>
    <d v="2024-07-31T00:00:00"/>
    <d v="2024-07-01T00:00:00"/>
    <s v="47761"/>
    <x v="71"/>
    <s v="21119"/>
    <s v="14339724132"/>
    <m/>
    <m/>
    <m/>
    <n v="586.64"/>
    <x v="8"/>
    <x v="25"/>
    <s v="Blend Controlled"/>
    <n v="0"/>
  </r>
  <r>
    <x v="8"/>
    <s v="CX"/>
    <x v="13"/>
    <d v="2024-07-31T00:00:00"/>
    <d v="2024-07-01T00:00:00"/>
    <s v="47765"/>
    <x v="71"/>
    <s v="21119"/>
    <s v="14339724132"/>
    <m/>
    <m/>
    <m/>
    <n v="-4361.3599999999997"/>
    <x v="8"/>
    <x v="25"/>
    <s v="Blend Controlled"/>
    <n v="0"/>
  </r>
  <r>
    <x v="8"/>
    <s v="CX"/>
    <x v="13"/>
    <d v="2024-07-31T00:00:00"/>
    <d v="2024-07-01T00:00:00"/>
    <s v="47810"/>
    <x v="73"/>
    <s v="25978"/>
    <s v="14545854040"/>
    <m/>
    <m/>
    <m/>
    <n v="-84.89"/>
    <x v="8"/>
    <x v="25"/>
    <s v="Blend Controlled"/>
    <n v="0"/>
  </r>
  <r>
    <x v="8"/>
    <s v="CX"/>
    <x v="13"/>
    <d v="2024-07-31T00:00:00"/>
    <d v="2024-07-01T00:00:00"/>
    <s v="45220"/>
    <x v="78"/>
    <s v="22986"/>
    <s v="15340706956"/>
    <m/>
    <m/>
    <s v="Retainer Revenue Recognition"/>
    <n v="50000"/>
    <x v="8"/>
    <x v="32"/>
    <s v="Blend Controlled"/>
    <n v="0"/>
  </r>
  <r>
    <x v="8"/>
    <s v="CX"/>
    <x v="13"/>
    <d v="2024-07-31T00:00:00"/>
    <d v="2024-07-01T00:00:00"/>
    <s v="47963"/>
    <x v="71"/>
    <s v="21119"/>
    <s v="14339724132"/>
    <m/>
    <m/>
    <m/>
    <n v="3075.42"/>
    <x v="8"/>
    <x v="25"/>
    <s v="Blend Controlled"/>
    <n v="0"/>
  </r>
  <r>
    <x v="8"/>
    <s v="CX"/>
    <x v="13"/>
    <d v="2024-07-31T00:00:00"/>
    <d v="2024-07-01T00:00:00"/>
    <s v="47788"/>
    <x v="79"/>
    <s v="20704"/>
    <s v="14229444098"/>
    <m/>
    <m/>
    <m/>
    <n v="7225.43"/>
    <x v="8"/>
    <x v="25"/>
    <s v="Blend Controlled"/>
    <n v="0"/>
  </r>
  <r>
    <x v="8"/>
    <s v="CX"/>
    <x v="13"/>
    <d v="2024-07-31T00:00:00"/>
    <d v="2024-07-01T00:00:00"/>
    <s v="48273"/>
    <x v="71"/>
    <s v="21119"/>
    <s v="14339724132"/>
    <m/>
    <m/>
    <m/>
    <n v="-722.18"/>
    <x v="8"/>
    <x v="25"/>
    <s v="Blend Controlled"/>
    <n v="0"/>
  </r>
  <r>
    <x v="8"/>
    <s v="CX"/>
    <x v="13"/>
    <d v="2024-07-31T00:00:00"/>
    <d v="2024-07-01T00:00:00"/>
    <s v="45786"/>
    <x v="44"/>
    <s v="25980"/>
    <s v="15954185039"/>
    <m/>
    <m/>
    <m/>
    <n v="24680"/>
    <x v="8"/>
    <x v="1"/>
    <s v="Blend Controlled"/>
    <n v="0"/>
  </r>
  <r>
    <x v="8"/>
    <s v="CX"/>
    <x v="13"/>
    <d v="2024-07-31T00:00:00"/>
    <d v="2024-07-01T00:00:00"/>
    <s v="47793"/>
    <x v="71"/>
    <s v="21119"/>
    <s v="14339724132"/>
    <m/>
    <m/>
    <m/>
    <n v="-7.43"/>
    <x v="8"/>
    <x v="25"/>
    <s v="Blend Controlled"/>
    <n v="0"/>
  </r>
  <r>
    <x v="8"/>
    <s v="CX"/>
    <x v="13"/>
    <d v="2024-07-31T00:00:00"/>
    <d v="2024-07-01T00:00:00"/>
    <s v="47767"/>
    <x v="71"/>
    <s v="21119"/>
    <s v="14339724132"/>
    <m/>
    <m/>
    <m/>
    <n v="-2259.17"/>
    <x v="8"/>
    <x v="25"/>
    <s v="Blend Controlled"/>
    <n v="0"/>
  </r>
  <r>
    <x v="8"/>
    <s v="CX"/>
    <x v="13"/>
    <d v="2024-07-31T00:00:00"/>
    <d v="2024-07-01T00:00:00"/>
    <s v="47940"/>
    <x v="64"/>
    <s v="29104"/>
    <s v="17791738713"/>
    <m/>
    <m/>
    <m/>
    <n v="22896"/>
    <x v="8"/>
    <x v="14"/>
    <s v="Blend Controlled"/>
    <n v="0"/>
  </r>
  <r>
    <x v="8"/>
    <s v="CX"/>
    <x v="13"/>
    <d v="2024-07-31T00:00:00"/>
    <d v="2024-07-01T00:00:00"/>
    <s v="47779"/>
    <x v="71"/>
    <s v="21119"/>
    <s v="14339724132"/>
    <m/>
    <m/>
    <m/>
    <n v="-6.54"/>
    <x v="8"/>
    <x v="25"/>
    <s v="Blend Controlled"/>
    <n v="0"/>
  </r>
  <r>
    <x v="8"/>
    <s v="CX"/>
    <x v="13"/>
    <d v="2024-07-31T00:00:00"/>
    <d v="2024-07-01T00:00:00"/>
    <s v="47778"/>
    <x v="71"/>
    <s v="21119"/>
    <s v="14339724132"/>
    <m/>
    <m/>
    <m/>
    <n v="-30.35"/>
    <x v="8"/>
    <x v="25"/>
    <s v="Blend Controlled"/>
    <n v="0"/>
  </r>
  <r>
    <x v="8"/>
    <s v="CX"/>
    <x v="13"/>
    <d v="2024-07-31T00:00:00"/>
    <d v="2024-07-01T00:00:00"/>
    <s v="47961"/>
    <x v="71"/>
    <s v="21119"/>
    <s v="14339724132"/>
    <m/>
    <m/>
    <m/>
    <n v="8750.98"/>
    <x v="8"/>
    <x v="25"/>
    <s v="Blend Controlled"/>
    <n v="0"/>
  </r>
  <r>
    <x v="8"/>
    <s v="CX"/>
    <x v="13"/>
    <d v="2024-07-31T00:00:00"/>
    <d v="2024-07-01T00:00:00"/>
    <s v="47789"/>
    <x v="71"/>
    <s v="21119"/>
    <s v="14339724132"/>
    <m/>
    <m/>
    <m/>
    <n v="-0.54"/>
    <x v="8"/>
    <x v="25"/>
    <s v="Blend Controlled"/>
    <n v="0"/>
  </r>
  <r>
    <x v="8"/>
    <s v="CX"/>
    <x v="13"/>
    <d v="2024-07-31T00:00:00"/>
    <d v="2024-07-01T00:00:00"/>
    <s v="47929"/>
    <x v="80"/>
    <s v="29839"/>
    <s v="18602696038"/>
    <m/>
    <m/>
    <m/>
    <n v="-0.87"/>
    <x v="8"/>
    <x v="54"/>
    <s v="Blend Controlled"/>
    <n v="0"/>
  </r>
  <r>
    <x v="8"/>
    <s v="CX"/>
    <x v="13"/>
    <d v="2024-07-31T00:00:00"/>
    <d v="2024-07-01T00:00:00"/>
    <s v="47822"/>
    <x v="73"/>
    <s v="25978"/>
    <s v="14545854040"/>
    <m/>
    <m/>
    <m/>
    <n v="-1837.91"/>
    <x v="8"/>
    <x v="25"/>
    <s v="Blend Controlled"/>
    <n v="0"/>
  </r>
  <r>
    <x v="8"/>
    <s v="CX"/>
    <x v="13"/>
    <d v="2024-07-31T00:00:00"/>
    <d v="2024-07-01T00:00:00"/>
    <s v="45772"/>
    <x v="18"/>
    <s v="28794"/>
    <s v="17677233453"/>
    <m/>
    <m/>
    <m/>
    <n v="7826"/>
    <x v="8"/>
    <x v="1"/>
    <s v="Blend Controlled"/>
    <n v="0"/>
  </r>
  <r>
    <x v="8"/>
    <s v="CX"/>
    <x v="13"/>
    <d v="2024-07-31T00:00:00"/>
    <d v="2024-07-01T00:00:00"/>
    <s v="47803"/>
    <x v="73"/>
    <s v="25978"/>
    <s v="14545854040"/>
    <m/>
    <m/>
    <m/>
    <n v="-81.13"/>
    <x v="8"/>
    <x v="25"/>
    <s v="Blend Controlled"/>
    <n v="0"/>
  </r>
  <r>
    <x v="8"/>
    <s v="CX"/>
    <x v="13"/>
    <d v="2024-07-31T00:00:00"/>
    <d v="2024-07-01T00:00:00"/>
    <s v="47791"/>
    <x v="71"/>
    <s v="21119"/>
    <s v="14339724132"/>
    <m/>
    <m/>
    <m/>
    <n v="-4.53"/>
    <x v="8"/>
    <x v="25"/>
    <s v="Blend Controlled"/>
    <n v="0"/>
  </r>
  <r>
    <x v="8"/>
    <s v="CX"/>
    <x v="13"/>
    <d v="2024-07-31T00:00:00"/>
    <d v="2024-07-01T00:00:00"/>
    <s v="47887"/>
    <x v="77"/>
    <s v="32653"/>
    <s v="17214937942"/>
    <m/>
    <m/>
    <m/>
    <n v="20909.189999999999"/>
    <x v="8"/>
    <x v="18"/>
    <s v="Blend Controlled"/>
    <n v="0"/>
  </r>
  <r>
    <x v="8"/>
    <s v="CX"/>
    <x v="13"/>
    <d v="2024-07-31T00:00:00"/>
    <d v="2024-07-01T00:00:00"/>
    <s v="48276"/>
    <x v="81"/>
    <s v="23411"/>
    <s v="15755102130"/>
    <m/>
    <m/>
    <m/>
    <n v="18755.41"/>
    <x v="8"/>
    <x v="21"/>
    <s v="Blend Controlled"/>
    <n v="0"/>
  </r>
  <r>
    <x v="8"/>
    <s v="CX"/>
    <x v="13"/>
    <d v="2024-07-31T00:00:00"/>
    <d v="2024-07-01T00:00:00"/>
    <s v="48287"/>
    <x v="82"/>
    <s v="24494"/>
    <s v="16476564004"/>
    <m/>
    <m/>
    <m/>
    <n v="375"/>
    <x v="8"/>
    <x v="55"/>
    <s v="Blend Controlled"/>
    <n v="0"/>
  </r>
  <r>
    <x v="8"/>
    <s v="CX"/>
    <x v="13"/>
    <d v="2024-07-31T00:00:00"/>
    <d v="2024-07-01T00:00:00"/>
    <s v="47964"/>
    <x v="71"/>
    <s v="21119"/>
    <s v="14339724132"/>
    <m/>
    <m/>
    <m/>
    <n v="650.64"/>
    <x v="8"/>
    <x v="25"/>
    <s v="Blend Controlled"/>
    <n v="0"/>
  </r>
  <r>
    <x v="8"/>
    <s v="CX"/>
    <x v="13"/>
    <d v="2024-07-31T00:00:00"/>
    <d v="2024-07-01T00:00:00"/>
    <s v="47756"/>
    <x v="22"/>
    <s v="31101"/>
    <s v="17908670818"/>
    <m/>
    <m/>
    <m/>
    <n v="-404.14"/>
    <x v="8"/>
    <x v="36"/>
    <s v="Blend Controlled"/>
    <n v="0"/>
  </r>
  <r>
    <x v="8"/>
    <s v="CX"/>
    <x v="13"/>
    <d v="2024-07-31T00:00:00"/>
    <d v="2024-07-01T00:00:00"/>
    <s v="47836"/>
    <x v="73"/>
    <s v="25978"/>
    <s v="14545854040"/>
    <m/>
    <m/>
    <m/>
    <n v="-568.69000000000005"/>
    <x v="8"/>
    <x v="25"/>
    <s v="Blend Controlled"/>
    <n v="0"/>
  </r>
  <r>
    <x v="8"/>
    <s v="CX"/>
    <x v="13"/>
    <d v="2024-07-31T00:00:00"/>
    <d v="2024-07-01T00:00:00"/>
    <s v="47784"/>
    <x v="71"/>
    <s v="21119"/>
    <s v="14339724132"/>
    <m/>
    <m/>
    <m/>
    <n v="-552.94000000000005"/>
    <x v="8"/>
    <x v="25"/>
    <s v="Blend Controlled"/>
    <n v="0"/>
  </r>
  <r>
    <x v="8"/>
    <s v="CX"/>
    <x v="13"/>
    <d v="2024-07-31T00:00:00"/>
    <d v="2024-07-01T00:00:00"/>
    <s v="47830"/>
    <x v="73"/>
    <s v="25978"/>
    <s v="14545854040"/>
    <m/>
    <m/>
    <m/>
    <n v="-1923.2"/>
    <x v="8"/>
    <x v="25"/>
    <s v="Blend Controlled"/>
    <n v="0"/>
  </r>
  <r>
    <x v="8"/>
    <s v="CX"/>
    <x v="13"/>
    <d v="2024-07-31T00:00:00"/>
    <d v="2024-07-01T00:00:00"/>
    <s v="45774"/>
    <x v="47"/>
    <s v="22863"/>
    <s v="15582551047, 16592648012"/>
    <m/>
    <m/>
    <m/>
    <n v="10920"/>
    <x v="8"/>
    <x v="1"/>
    <s v="Blend Controlled"/>
    <n v="0"/>
  </r>
  <r>
    <x v="8"/>
    <s v="CX"/>
    <x v="13"/>
    <d v="2024-07-31T00:00:00"/>
    <d v="2024-07-01T00:00:00"/>
    <s v="47772"/>
    <x v="71"/>
    <s v="21119"/>
    <s v="14339724132"/>
    <m/>
    <m/>
    <m/>
    <n v="-220.88"/>
    <x v="8"/>
    <x v="25"/>
    <s v="Blend Controlled"/>
    <n v="0"/>
  </r>
  <r>
    <x v="8"/>
    <s v="CX"/>
    <x v="13"/>
    <d v="2024-07-31T00:00:00"/>
    <d v="2024-07-01T00:00:00"/>
    <s v="48438"/>
    <x v="0"/>
    <m/>
    <m/>
    <s v="ICC 654 ICC in Engagement Factory UK Represents Represents Blend360 : AmEx - BTS"/>
    <m/>
    <s v="TopSide Management Book Elim related to project ICC 654 ICC in Engagement Factory UK Represents Represents Blend360 : AmEx - BTS"/>
    <n v="-12673.14"/>
    <x v="8"/>
    <x v="12"/>
    <s v="Blend Controlled"/>
    <s v="ICC 654 ICC in Engagement Factory UK Represents Represents Blend360 : AmEx - BTS"/>
  </r>
  <r>
    <x v="8"/>
    <s v="CX"/>
    <x v="13"/>
    <d v="2024-07-31T00:00:00"/>
    <d v="2024-07-01T00:00:00"/>
    <s v="47925"/>
    <x v="80"/>
    <s v="29839"/>
    <s v="18602696038"/>
    <m/>
    <m/>
    <m/>
    <n v="15582.45"/>
    <x v="8"/>
    <x v="54"/>
    <s v="Blend Controlled"/>
    <n v="0"/>
  </r>
  <r>
    <x v="8"/>
    <s v="CX"/>
    <x v="13"/>
    <d v="2024-07-31T00:00:00"/>
    <d v="2024-07-01T00:00:00"/>
    <s v="47965"/>
    <x v="72"/>
    <s v="30780"/>
    <s v="14611530574"/>
    <m/>
    <m/>
    <m/>
    <n v="4507.93"/>
    <x v="8"/>
    <x v="53"/>
    <s v="Blend Controlled"/>
    <n v="0"/>
  </r>
  <r>
    <x v="8"/>
    <s v="CX"/>
    <x v="13"/>
    <d v="2024-07-31T00:00:00"/>
    <d v="2024-07-01T00:00:00"/>
    <s v="47776"/>
    <x v="71"/>
    <s v="21119"/>
    <s v="14339724132"/>
    <m/>
    <m/>
    <m/>
    <n v="-1631.6"/>
    <x v="8"/>
    <x v="25"/>
    <s v="Blend Controlled"/>
    <n v="0"/>
  </r>
  <r>
    <x v="8"/>
    <s v="CX"/>
    <x v="13"/>
    <d v="2024-07-31T00:00:00"/>
    <d v="2024-07-01T00:00:00"/>
    <s v="47832"/>
    <x v="73"/>
    <s v="25978"/>
    <s v="14545854040"/>
    <m/>
    <m/>
    <m/>
    <n v="1147.82"/>
    <x v="8"/>
    <x v="25"/>
    <s v="Blend Controlled"/>
    <n v="0"/>
  </r>
  <r>
    <x v="8"/>
    <s v="CX"/>
    <x v="13"/>
    <d v="2024-07-31T00:00:00"/>
    <d v="2024-07-01T00:00:00"/>
    <s v="48004"/>
    <x v="77"/>
    <s v="32653"/>
    <s v="17214937942"/>
    <m/>
    <m/>
    <m/>
    <n v="700.72"/>
    <x v="8"/>
    <x v="18"/>
    <s v="Blend Controlled"/>
    <n v="0"/>
  </r>
  <r>
    <x v="8"/>
    <s v="CX"/>
    <x v="13"/>
    <d v="2024-07-31T00:00:00"/>
    <d v="2024-07-01T00:00:00"/>
    <s v="47750"/>
    <x v="22"/>
    <s v="31101"/>
    <s v="17908670818"/>
    <m/>
    <m/>
    <m/>
    <n v="1866.63"/>
    <x v="8"/>
    <x v="36"/>
    <s v="Blend Controlled"/>
    <n v="0"/>
  </r>
  <r>
    <x v="8"/>
    <s v="CX"/>
    <x v="13"/>
    <d v="2024-07-31T00:00:00"/>
    <d v="2024-07-01T00:00:00"/>
    <s v="47932"/>
    <x v="83"/>
    <s v="23415"/>
    <s v="15705783145"/>
    <m/>
    <m/>
    <m/>
    <n v="65183.96"/>
    <x v="8"/>
    <x v="20"/>
    <s v="Blend Controlled"/>
    <n v="0"/>
  </r>
  <r>
    <x v="8"/>
    <s v="CX"/>
    <x v="13"/>
    <d v="2024-07-31T00:00:00"/>
    <d v="2024-07-01T00:00:00"/>
    <s v="47769"/>
    <x v="71"/>
    <s v="21119"/>
    <s v="14339724132"/>
    <m/>
    <m/>
    <m/>
    <n v="-29.6"/>
    <x v="8"/>
    <x v="25"/>
    <s v="Blend Controlled"/>
    <n v="0"/>
  </r>
  <r>
    <x v="8"/>
    <s v="CX"/>
    <x v="13"/>
    <d v="2024-07-31T00:00:00"/>
    <d v="2024-07-01T00:00:00"/>
    <s v="47849"/>
    <x v="74"/>
    <s v="27529"/>
    <s v="16534047054"/>
    <m/>
    <m/>
    <m/>
    <n v="3162.91"/>
    <x v="8"/>
    <x v="25"/>
    <s v="Blend Controlled"/>
    <n v="0"/>
  </r>
  <r>
    <x v="8"/>
    <s v="CX"/>
    <x v="13"/>
    <d v="2024-07-31T00:00:00"/>
    <d v="2024-07-01T00:00:00"/>
    <s v="47927"/>
    <x v="80"/>
    <s v="29839"/>
    <s v="18602696038"/>
    <m/>
    <m/>
    <m/>
    <n v="-0.41"/>
    <x v="8"/>
    <x v="54"/>
    <s v="Blend Controlled"/>
    <n v="0"/>
  </r>
  <r>
    <x v="8"/>
    <s v="CX"/>
    <x v="13"/>
    <d v="2024-07-31T00:00:00"/>
    <d v="2024-07-01T00:00:00"/>
    <s v="47781"/>
    <x v="71"/>
    <s v="21119"/>
    <s v="14339724132"/>
    <m/>
    <m/>
    <m/>
    <n v="-1067.46"/>
    <x v="8"/>
    <x v="25"/>
    <s v="Blend Controlled"/>
    <n v="0"/>
  </r>
  <r>
    <x v="8"/>
    <s v="CX"/>
    <x v="13"/>
    <d v="2024-07-31T00:00:00"/>
    <d v="2024-07-01T00:00:00"/>
    <s v="45784"/>
    <x v="59"/>
    <s v="31317"/>
    <s v="17732407187"/>
    <m/>
    <m/>
    <m/>
    <n v="45386"/>
    <x v="8"/>
    <x v="1"/>
    <s v="Blend Controlled"/>
    <n v="0"/>
  </r>
  <r>
    <x v="8"/>
    <s v="CX"/>
    <x v="13"/>
    <d v="2024-07-31T00:00:00"/>
    <d v="2024-07-01T00:00:00"/>
    <s v="47855"/>
    <x v="74"/>
    <s v="27529"/>
    <s v="16534047054"/>
    <m/>
    <m/>
    <m/>
    <n v="271.57"/>
    <x v="8"/>
    <x v="25"/>
    <s v="Blend Controlled"/>
    <n v="0"/>
  </r>
  <r>
    <x v="8"/>
    <s v="CX"/>
    <x v="13"/>
    <d v="2024-07-31T00:00:00"/>
    <d v="2024-07-01T00:00:00"/>
    <s v="47817"/>
    <x v="73"/>
    <s v="25978"/>
    <s v="14545854040"/>
    <m/>
    <m/>
    <m/>
    <n v="8597.48"/>
    <x v="8"/>
    <x v="25"/>
    <s v="Blend Controlled"/>
    <n v="0"/>
  </r>
  <r>
    <x v="8"/>
    <s v="CX"/>
    <x v="13"/>
    <d v="2024-07-31T00:00:00"/>
    <d v="2024-07-01T00:00:00"/>
    <s v="47757"/>
    <x v="22"/>
    <s v="31101"/>
    <s v="17908670818"/>
    <m/>
    <m/>
    <m/>
    <n v="-526.49"/>
    <x v="8"/>
    <x v="36"/>
    <s v="Blend Controlled"/>
    <n v="0"/>
  </r>
  <r>
    <x v="8"/>
    <s v="CX"/>
    <x v="13"/>
    <d v="2024-07-31T00:00:00"/>
    <d v="2024-07-01T00:00:00"/>
    <s v="47813"/>
    <x v="73"/>
    <s v="25978"/>
    <s v="14545854040"/>
    <m/>
    <m/>
    <m/>
    <n v="-236.02"/>
    <x v="8"/>
    <x v="25"/>
    <s v="Blend Controlled"/>
    <n v="0"/>
  </r>
  <r>
    <x v="8"/>
    <s v="CX"/>
    <x v="13"/>
    <d v="2024-07-31T00:00:00"/>
    <d v="2024-07-01T00:00:00"/>
    <s v="47807"/>
    <x v="73"/>
    <s v="25978"/>
    <s v="14545854040"/>
    <m/>
    <m/>
    <m/>
    <n v="-28.07"/>
    <x v="8"/>
    <x v="25"/>
    <s v="Blend Controlled"/>
    <n v="0"/>
  </r>
  <r>
    <x v="8"/>
    <s v="CX"/>
    <x v="13"/>
    <d v="2024-07-31T00:00:00"/>
    <d v="2024-07-01T00:00:00"/>
    <s v="47787"/>
    <x v="71"/>
    <s v="21119"/>
    <s v="14339724132"/>
    <m/>
    <m/>
    <m/>
    <n v="-54.06"/>
    <x v="8"/>
    <x v="25"/>
    <s v="Blend Controlled"/>
    <n v="0"/>
  </r>
  <r>
    <x v="8"/>
    <s v="CX"/>
    <x v="13"/>
    <d v="2024-07-31T00:00:00"/>
    <d v="2024-07-01T00:00:00"/>
    <s v="48011"/>
    <x v="77"/>
    <s v="32653"/>
    <s v="17214937942"/>
    <m/>
    <m/>
    <m/>
    <n v="-6599.98"/>
    <x v="8"/>
    <x v="18"/>
    <s v="Blend Controlled"/>
    <n v="0"/>
  </r>
  <r>
    <x v="8"/>
    <s v="CX"/>
    <x v="13"/>
    <d v="2024-07-31T00:00:00"/>
    <d v="2024-07-01T00:00:00"/>
    <s v="47774"/>
    <x v="71"/>
    <s v="21119"/>
    <s v="14339724132"/>
    <m/>
    <m/>
    <m/>
    <n v="-2.2000000000000002"/>
    <x v="8"/>
    <x v="25"/>
    <s v="Blend Controlled"/>
    <n v="0"/>
  </r>
  <r>
    <x v="8"/>
    <s v="CX"/>
    <x v="13"/>
    <d v="2024-07-31T00:00:00"/>
    <d v="2024-07-01T00:00:00"/>
    <s v="47973"/>
    <x v="74"/>
    <s v="27529"/>
    <s v="16534047054"/>
    <m/>
    <m/>
    <m/>
    <n v="33213"/>
    <x v="8"/>
    <x v="25"/>
    <s v="Blend Controlled"/>
    <n v="0"/>
  </r>
  <r>
    <x v="8"/>
    <s v="Insourcing Services"/>
    <x v="14"/>
    <d v="2024-07-01T00:00:00"/>
    <d v="2024-07-01T00:00:00"/>
    <s v="44687"/>
    <x v="84"/>
    <s v="565"/>
    <m/>
    <m/>
    <m/>
    <s v="Anna Canino - unknown difference (reclass to revenue)"/>
    <n v="-607.17999999999995"/>
    <x v="2"/>
    <x v="12"/>
    <s v="Blend Controlled"/>
    <n v="0"/>
  </r>
  <r>
    <x v="8"/>
    <s v="Insourcing Services"/>
    <x v="14"/>
    <d v="2024-07-01T00:00:00"/>
    <d v="2024-07-01T00:00:00"/>
    <s v="44687"/>
    <x v="84"/>
    <s v="565"/>
    <m/>
    <m/>
    <m/>
    <s v="Madison Miles"/>
    <n v="-900"/>
    <x v="2"/>
    <x v="12"/>
    <s v="Blend Controlled"/>
    <n v="0"/>
  </r>
  <r>
    <x v="8"/>
    <s v="Insourcing Services"/>
    <x v="14"/>
    <d v="2024-07-01T00:00:00"/>
    <d v="2024-07-01T00:00:00"/>
    <s v="44687"/>
    <x v="84"/>
    <s v="565"/>
    <m/>
    <m/>
    <m/>
    <s v="Fellisia Robinson - residual balance to write off"/>
    <n v="-402.5"/>
    <x v="2"/>
    <x v="12"/>
    <s v="Blend Controlled"/>
    <n v="0"/>
  </r>
  <r>
    <x v="8"/>
    <s v="Insourcing Services"/>
    <x v="14"/>
    <d v="2024-07-01T00:00:00"/>
    <d v="2024-07-01T00:00:00"/>
    <s v="44687"/>
    <x v="84"/>
    <s v="565"/>
    <m/>
    <m/>
    <m/>
    <s v="Madison Miles - write off immaterial balance"/>
    <n v="0.4"/>
    <x v="2"/>
    <x v="12"/>
    <s v="Blend Controlled"/>
    <n v="0"/>
  </r>
  <r>
    <x v="8"/>
    <s v="Insourcing Services"/>
    <x v="14"/>
    <d v="2024-07-31T00:00:00"/>
    <d v="2024-07-01T00:00:00"/>
    <s v="47462"/>
    <x v="85"/>
    <s v="566"/>
    <m/>
    <m/>
    <m/>
    <s v="Vance Turner"/>
    <n v="12144"/>
    <x v="2"/>
    <x v="56"/>
    <s v="Blend Controlled"/>
    <n v="0"/>
  </r>
  <r>
    <x v="8"/>
    <s v="Insourcing Services"/>
    <x v="14"/>
    <d v="2024-07-31T00:00:00"/>
    <d v="2024-07-01T00:00:00"/>
    <s v="47463"/>
    <x v="86"/>
    <s v="30776"/>
    <s v="18454884166"/>
    <m/>
    <m/>
    <s v="NIshant Jadhav"/>
    <n v="-19035"/>
    <x v="2"/>
    <x v="1"/>
    <s v="Blend Controlled"/>
    <n v="0"/>
  </r>
  <r>
    <x v="8"/>
    <s v="Insourcing Services"/>
    <x v="14"/>
    <d v="2024-07-31T00:00:00"/>
    <d v="2024-07-01T00:00:00"/>
    <s v="47462"/>
    <x v="87"/>
    <s v="3305"/>
    <m/>
    <m/>
    <m/>
    <s v="Richard Tanner"/>
    <n v="19136"/>
    <x v="2"/>
    <x v="57"/>
    <s v="Blend Controlled"/>
    <n v="0"/>
  </r>
  <r>
    <x v="8"/>
    <s v="Insourcing Services"/>
    <x v="14"/>
    <d v="2024-07-31T00:00:00"/>
    <d v="2024-07-01T00:00:00"/>
    <s v="47462"/>
    <x v="88"/>
    <s v="3316"/>
    <m/>
    <m/>
    <m/>
    <s v="Natasha Dyer"/>
    <n v="1950"/>
    <x v="2"/>
    <x v="58"/>
    <s v="Blend Controlled"/>
    <n v="0"/>
  </r>
  <r>
    <x v="8"/>
    <s v="Insourcing Services"/>
    <x v="14"/>
    <d v="2024-07-31T00:00:00"/>
    <d v="2024-07-01T00:00:00"/>
    <s v="47462"/>
    <x v="84"/>
    <s v="565"/>
    <m/>
    <m/>
    <m/>
    <s v="Amy Lau"/>
    <n v="20328"/>
    <x v="2"/>
    <x v="12"/>
    <s v="Blend Controlled"/>
    <n v="0"/>
  </r>
  <r>
    <x v="8"/>
    <s v="Insourcing Services"/>
    <x v="14"/>
    <d v="2024-07-31T00:00:00"/>
    <d v="2024-07-01T00:00:00"/>
    <s v="47463"/>
    <x v="89"/>
    <s v="34004"/>
    <s v="17583628723"/>
    <m/>
    <m/>
    <s v="Grant Wilburn"/>
    <n v="-14720"/>
    <x v="2"/>
    <x v="8"/>
    <s v="Blend Controlled"/>
    <n v="0"/>
  </r>
  <r>
    <x v="8"/>
    <s v="Insourcing Services"/>
    <x v="14"/>
    <d v="2024-07-31T00:00:00"/>
    <d v="2024-07-01T00:00:00"/>
    <s v="47462"/>
    <x v="85"/>
    <s v="566"/>
    <m/>
    <m/>
    <m/>
    <s v="Monika Pollick"/>
    <n v="11316"/>
    <x v="2"/>
    <x v="56"/>
    <s v="Blend Controlled"/>
    <n v="0"/>
  </r>
  <r>
    <x v="8"/>
    <s v="Insourcing Services"/>
    <x v="14"/>
    <d v="2024-07-31T00:00:00"/>
    <d v="2024-07-01T00:00:00"/>
    <s v="47462"/>
    <x v="84"/>
    <s v="565"/>
    <m/>
    <m/>
    <m/>
    <s v="Winny Chen"/>
    <n v="13200"/>
    <x v="2"/>
    <x v="12"/>
    <s v="Blend Controlled"/>
    <n v="0"/>
  </r>
  <r>
    <x v="8"/>
    <s v="Insourcing Services"/>
    <x v="14"/>
    <d v="2024-07-31T00:00:00"/>
    <d v="2024-07-01T00:00:00"/>
    <s v="47462"/>
    <x v="84"/>
    <s v="565"/>
    <m/>
    <m/>
    <m/>
    <s v="Vittoria Fronte"/>
    <n v="10240"/>
    <x v="2"/>
    <x v="12"/>
    <s v="Blend Controlled"/>
    <n v="0"/>
  </r>
  <r>
    <x v="8"/>
    <s v="Insourcing Services"/>
    <x v="14"/>
    <d v="2024-07-31T00:00:00"/>
    <d v="2024-07-01T00:00:00"/>
    <s v="47462"/>
    <x v="84"/>
    <s v="565"/>
    <m/>
    <m/>
    <m/>
    <s v="Simone Finkelstein"/>
    <n v="15975"/>
    <x v="2"/>
    <x v="12"/>
    <s v="Blend Controlled"/>
    <n v="0"/>
  </r>
  <r>
    <x v="8"/>
    <s v="Insourcing Services"/>
    <x v="14"/>
    <d v="2024-07-31T00:00:00"/>
    <d v="2024-07-01T00:00:00"/>
    <s v="47462"/>
    <x v="84"/>
    <s v="565"/>
    <m/>
    <m/>
    <m/>
    <s v="Samantha Colie"/>
    <n v="11960"/>
    <x v="2"/>
    <x v="12"/>
    <s v="Blend Controlled"/>
    <n v="0"/>
  </r>
  <r>
    <x v="8"/>
    <s v="Insourcing Services"/>
    <x v="14"/>
    <d v="2024-07-31T00:00:00"/>
    <d v="2024-07-01T00:00:00"/>
    <s v="47462"/>
    <x v="90"/>
    <s v="560"/>
    <m/>
    <m/>
    <m/>
    <s v="Julie Fitzpatrick"/>
    <n v="20268.75"/>
    <x v="2"/>
    <x v="32"/>
    <s v="Blend Controlled"/>
    <n v="0"/>
  </r>
  <r>
    <x v="8"/>
    <s v="Insourcing Services"/>
    <x v="14"/>
    <d v="2024-07-31T00:00:00"/>
    <d v="2024-07-01T00:00:00"/>
    <s v="47462"/>
    <x v="91"/>
    <s v="22854"/>
    <s v="15139729316"/>
    <m/>
    <m/>
    <s v="Semira Kuku"/>
    <n v="18480"/>
    <x v="2"/>
    <x v="1"/>
    <s v="Blend Controlled"/>
    <n v="0"/>
  </r>
  <r>
    <x v="8"/>
    <s v="Insourcing Services"/>
    <x v="14"/>
    <d v="2024-07-31T00:00:00"/>
    <d v="2024-07-01T00:00:00"/>
    <s v="47462"/>
    <x v="85"/>
    <s v="566"/>
    <m/>
    <m/>
    <m/>
    <s v="Kerry Roy"/>
    <n v="6120"/>
    <x v="2"/>
    <x v="56"/>
    <s v="Blend Controlled"/>
    <n v="0"/>
  </r>
  <r>
    <x v="8"/>
    <s v="Insourcing Services"/>
    <x v="14"/>
    <d v="2024-07-31T00:00:00"/>
    <d v="2024-07-01T00:00:00"/>
    <s v="47462"/>
    <x v="84"/>
    <s v="565"/>
    <m/>
    <m/>
    <m/>
    <s v="Natalie Vitols"/>
    <n v="10920"/>
    <x v="2"/>
    <x v="12"/>
    <s v="Blend Controlled"/>
    <n v="0"/>
  </r>
  <r>
    <x v="8"/>
    <s v="Insourcing Services"/>
    <x v="14"/>
    <d v="2024-07-31T00:00:00"/>
    <d v="2024-07-01T00:00:00"/>
    <s v="47462"/>
    <x v="92"/>
    <s v="5983"/>
    <m/>
    <m/>
    <m/>
    <s v="Madeline Amador"/>
    <n v="10080"/>
    <x v="2"/>
    <x v="59"/>
    <s v="Blend Controlled"/>
    <n v="0"/>
  </r>
  <r>
    <x v="8"/>
    <s v="Insourcing Services"/>
    <x v="14"/>
    <d v="2024-07-31T00:00:00"/>
    <d v="2024-07-01T00:00:00"/>
    <s v="47462"/>
    <x v="92"/>
    <s v="5983"/>
    <m/>
    <m/>
    <m/>
    <s v="Jennifer Huggler"/>
    <n v="10591.68"/>
    <x v="2"/>
    <x v="59"/>
    <s v="Blend Controlled"/>
    <n v="0"/>
  </r>
  <r>
    <x v="8"/>
    <s v="Insourcing Services"/>
    <x v="14"/>
    <d v="2024-07-31T00:00:00"/>
    <d v="2024-07-01T00:00:00"/>
    <s v="47462"/>
    <x v="84"/>
    <s v="565"/>
    <m/>
    <m/>
    <m/>
    <s v="Ashley Alvarez"/>
    <n v="5120"/>
    <x v="2"/>
    <x v="12"/>
    <s v="Blend Controlled"/>
    <n v="0"/>
  </r>
  <r>
    <x v="8"/>
    <s v="Insourcing Services"/>
    <x v="14"/>
    <d v="2024-07-31T00:00:00"/>
    <d v="2024-07-01T00:00:00"/>
    <s v="47463"/>
    <x v="93"/>
    <s v="34325"/>
    <s v="19934646100"/>
    <m/>
    <m/>
    <s v="Terrance Cure"/>
    <n v="-18432"/>
    <x v="2"/>
    <x v="8"/>
    <s v="Blend Controlled"/>
    <n v="0"/>
  </r>
  <r>
    <x v="8"/>
    <s v="Insourcing Services"/>
    <x v="14"/>
    <d v="2024-07-31T00:00:00"/>
    <d v="2024-07-01T00:00:00"/>
    <s v="48090"/>
    <x v="89"/>
    <s v="34004"/>
    <s v="17583628723"/>
    <m/>
    <m/>
    <m/>
    <n v="19918"/>
    <x v="2"/>
    <x v="8"/>
    <s v="Blend Controlled"/>
    <n v="0"/>
  </r>
  <r>
    <x v="8"/>
    <s v="Insourcing Services"/>
    <x v="14"/>
    <d v="2024-07-31T00:00:00"/>
    <d v="2024-07-01T00:00:00"/>
    <s v="47462"/>
    <x v="85"/>
    <s v="566"/>
    <m/>
    <m/>
    <m/>
    <s v="Crystal Thomas"/>
    <n v="13816"/>
    <x v="2"/>
    <x v="56"/>
    <s v="Blend Controlled"/>
    <n v="0"/>
  </r>
  <r>
    <x v="8"/>
    <s v="Insourcing Services"/>
    <x v="14"/>
    <d v="2024-07-31T00:00:00"/>
    <d v="2024-07-01T00:00:00"/>
    <s v="47462"/>
    <x v="84"/>
    <s v="565"/>
    <m/>
    <m/>
    <m/>
    <s v="Skye Mollica"/>
    <n v="11070.4"/>
    <x v="2"/>
    <x v="12"/>
    <s v="Blend Controlled"/>
    <n v="0"/>
  </r>
  <r>
    <x v="8"/>
    <s v="Insourcing Services"/>
    <x v="14"/>
    <d v="2024-07-31T00:00:00"/>
    <d v="2024-07-01T00:00:00"/>
    <s v="47462"/>
    <x v="84"/>
    <s v="565"/>
    <m/>
    <m/>
    <m/>
    <s v="Sabrina Suazo"/>
    <n v="11440"/>
    <x v="2"/>
    <x v="12"/>
    <s v="Blend Controlled"/>
    <n v="0"/>
  </r>
  <r>
    <x v="8"/>
    <s v="Insourcing Services"/>
    <x v="14"/>
    <d v="2024-07-31T00:00:00"/>
    <d v="2024-07-01T00:00:00"/>
    <s v="47462"/>
    <x v="92"/>
    <s v="5983"/>
    <m/>
    <m/>
    <m/>
    <s v="Michelle Denmark-Williams"/>
    <n v="10591.68"/>
    <x v="2"/>
    <x v="59"/>
    <s v="Blend Controlled"/>
    <n v="0"/>
  </r>
  <r>
    <x v="8"/>
    <s v="Insourcing Services"/>
    <x v="14"/>
    <d v="2024-07-31T00:00:00"/>
    <d v="2024-07-01T00:00:00"/>
    <s v="47462"/>
    <x v="94"/>
    <s v="567"/>
    <m/>
    <m/>
    <m/>
    <s v="Lovetta Fortune"/>
    <n v="14400"/>
    <x v="2"/>
    <x v="30"/>
    <s v="Blend Controlled"/>
    <n v="0"/>
  </r>
  <r>
    <x v="8"/>
    <s v="Insourcing Services"/>
    <x v="14"/>
    <d v="2024-07-31T00:00:00"/>
    <d v="2024-07-01T00:00:00"/>
    <s v="47462"/>
    <x v="85"/>
    <s v="566"/>
    <m/>
    <m/>
    <m/>
    <s v="Nuria Guardado"/>
    <n v="23400"/>
    <x v="2"/>
    <x v="56"/>
    <s v="Blend Controlled"/>
    <n v="0"/>
  </r>
  <r>
    <x v="8"/>
    <s v="Insourcing Services"/>
    <x v="14"/>
    <d v="2024-07-31T00:00:00"/>
    <d v="2024-07-01T00:00:00"/>
    <s v="47462"/>
    <x v="84"/>
    <s v="565"/>
    <m/>
    <m/>
    <m/>
    <s v="Shayla Edwards"/>
    <n v="11070.4"/>
    <x v="2"/>
    <x v="12"/>
    <s v="Blend Controlled"/>
    <n v="0"/>
  </r>
  <r>
    <x v="8"/>
    <s v="Insourcing Services"/>
    <x v="14"/>
    <d v="2024-07-31T00:00:00"/>
    <d v="2024-07-01T00:00:00"/>
    <s v="47462"/>
    <x v="92"/>
    <s v="5983"/>
    <m/>
    <m/>
    <m/>
    <s v="Joshua Schmuck"/>
    <n v="6480"/>
    <x v="2"/>
    <x v="59"/>
    <s v="Blend Controlled"/>
    <n v="0"/>
  </r>
  <r>
    <x v="8"/>
    <s v="Insourcing Services"/>
    <x v="14"/>
    <d v="2024-07-31T00:00:00"/>
    <d v="2024-07-01T00:00:00"/>
    <s v="47462"/>
    <x v="84"/>
    <s v="565"/>
    <m/>
    <m/>
    <m/>
    <s v="Grace Mathews"/>
    <n v="11505"/>
    <x v="2"/>
    <x v="12"/>
    <s v="Blend Controlled"/>
    <n v="0"/>
  </r>
  <r>
    <x v="8"/>
    <s v="Insourcing Services"/>
    <x v="14"/>
    <d v="2024-07-31T00:00:00"/>
    <d v="2024-07-01T00:00:00"/>
    <s v="47462"/>
    <x v="84"/>
    <s v="565"/>
    <m/>
    <m/>
    <m/>
    <s v="Rhea Nair"/>
    <n v="11826"/>
    <x v="2"/>
    <x v="12"/>
    <s v="Blend Controlled"/>
    <n v="0"/>
  </r>
  <r>
    <x v="8"/>
    <s v="Insourcing Services"/>
    <x v="14"/>
    <d v="2024-07-31T00:00:00"/>
    <d v="2024-07-01T00:00:00"/>
    <s v="47462"/>
    <x v="84"/>
    <s v="565"/>
    <m/>
    <m/>
    <m/>
    <s v="Tasnia Hussain"/>
    <n v="13390"/>
    <x v="2"/>
    <x v="12"/>
    <s v="Blend Controlled"/>
    <n v="0"/>
  </r>
  <r>
    <x v="8"/>
    <s v="Insourcing Services"/>
    <x v="14"/>
    <d v="2024-07-31T00:00:00"/>
    <d v="2024-07-01T00:00:00"/>
    <s v="47462"/>
    <x v="84"/>
    <s v="565"/>
    <m/>
    <m/>
    <m/>
    <s v="Kai Gregory"/>
    <n v="11440"/>
    <x v="2"/>
    <x v="12"/>
    <s v="Blend Controlled"/>
    <n v="0"/>
  </r>
  <r>
    <x v="8"/>
    <s v="Insourcing Services"/>
    <x v="14"/>
    <d v="2024-07-31T00:00:00"/>
    <d v="2024-07-01T00:00:00"/>
    <s v="47462"/>
    <x v="84"/>
    <s v="565"/>
    <m/>
    <m/>
    <m/>
    <s v="Brigitte McKay"/>
    <n v="7040"/>
    <x v="2"/>
    <x v="12"/>
    <s v="Blend Controlled"/>
    <n v="0"/>
  </r>
  <r>
    <x v="8"/>
    <s v="Insourcing Services"/>
    <x v="14"/>
    <d v="2024-07-31T00:00:00"/>
    <d v="2024-07-01T00:00:00"/>
    <s v="47462"/>
    <x v="95"/>
    <s v="13364"/>
    <m/>
    <m/>
    <m/>
    <s v="Adam Burger"/>
    <n v="8580"/>
    <x v="2"/>
    <x v="60"/>
    <s v="Blend Controlled"/>
    <n v="0"/>
  </r>
  <r>
    <x v="8"/>
    <s v="Insourcing Services"/>
    <x v="14"/>
    <d v="2024-07-31T00:00:00"/>
    <d v="2024-07-01T00:00:00"/>
    <s v="47462"/>
    <x v="91"/>
    <s v="22854"/>
    <s v="15139729316"/>
    <m/>
    <m/>
    <s v="Yaseen Ghani"/>
    <n v="12320"/>
    <x v="2"/>
    <x v="1"/>
    <s v="Blend Controlled"/>
    <n v="0"/>
  </r>
  <r>
    <x v="8"/>
    <s v="Insourcing Services"/>
    <x v="14"/>
    <d v="2024-07-31T00:00:00"/>
    <d v="2024-07-01T00:00:00"/>
    <s v="47462"/>
    <x v="92"/>
    <s v="5983"/>
    <m/>
    <m/>
    <m/>
    <s v="Rogerick Giles"/>
    <n v="6300"/>
    <x v="2"/>
    <x v="59"/>
    <s v="Blend Controlled"/>
    <n v="0"/>
  </r>
  <r>
    <x v="8"/>
    <s v="Insourcing Services"/>
    <x v="14"/>
    <d v="2024-07-31T00:00:00"/>
    <d v="2024-07-01T00:00:00"/>
    <s v="47462"/>
    <x v="92"/>
    <s v="5983"/>
    <m/>
    <m/>
    <m/>
    <s v="Quentia Martin"/>
    <n v="10110.24"/>
    <x v="2"/>
    <x v="59"/>
    <s v="Blend Controlled"/>
    <n v="0"/>
  </r>
  <r>
    <x v="8"/>
    <s v="Insourcing Services"/>
    <x v="14"/>
    <d v="2024-07-31T00:00:00"/>
    <d v="2024-07-01T00:00:00"/>
    <s v="47462"/>
    <x v="92"/>
    <s v="5983"/>
    <m/>
    <m/>
    <m/>
    <s v="Michelle Rudolph"/>
    <n v="8184.48"/>
    <x v="2"/>
    <x v="59"/>
    <s v="Blend Controlled"/>
    <n v="0"/>
  </r>
  <r>
    <x v="8"/>
    <s v="Insourcing Services"/>
    <x v="14"/>
    <d v="2024-07-31T00:00:00"/>
    <d v="2024-07-01T00:00:00"/>
    <s v="47462"/>
    <x v="85"/>
    <s v="566"/>
    <m/>
    <m/>
    <m/>
    <s v="Jennifer Hofrichter"/>
    <n v="16800"/>
    <x v="2"/>
    <x v="56"/>
    <s v="Blend Controlled"/>
    <n v="0"/>
  </r>
  <r>
    <x v="8"/>
    <s v="Insourcing Services"/>
    <x v="14"/>
    <d v="2024-07-31T00:00:00"/>
    <d v="2024-07-01T00:00:00"/>
    <s v="48089"/>
    <x v="93"/>
    <s v="34325"/>
    <s v="19934646100"/>
    <m/>
    <m/>
    <m/>
    <n v="22187"/>
    <x v="2"/>
    <x v="8"/>
    <s v="Blend Controlled"/>
    <n v="0"/>
  </r>
  <r>
    <x v="8"/>
    <s v="Insourcing Services"/>
    <x v="14"/>
    <d v="2024-07-31T00:00:00"/>
    <d v="2024-07-01T00:00:00"/>
    <s v="47462"/>
    <x v="94"/>
    <s v="567"/>
    <m/>
    <m/>
    <m/>
    <s v="Jeff Pearcy"/>
    <n v="13662"/>
    <x v="2"/>
    <x v="30"/>
    <s v="Blend Controlled"/>
    <n v="0"/>
  </r>
  <r>
    <x v="8"/>
    <s v="Insourcing Services"/>
    <x v="14"/>
    <d v="2024-07-31T00:00:00"/>
    <d v="2024-07-01T00:00:00"/>
    <s v="47462"/>
    <x v="96"/>
    <s v="24606"/>
    <m/>
    <m/>
    <m/>
    <s v="Murray Williams"/>
    <n v="23760"/>
    <x v="2"/>
    <x v="61"/>
    <s v="Blend Controlled"/>
    <n v="0"/>
  </r>
  <r>
    <x v="8"/>
    <s v="Insourcing Services"/>
    <x v="14"/>
    <d v="2024-07-31T00:00:00"/>
    <d v="2024-07-01T00:00:00"/>
    <s v="47462"/>
    <x v="85"/>
    <s v="566"/>
    <m/>
    <m/>
    <m/>
    <s v="Jessica Cordero"/>
    <n v="13800"/>
    <x v="2"/>
    <x v="56"/>
    <s v="Blend Controlled"/>
    <n v="0"/>
  </r>
  <r>
    <x v="8"/>
    <s v="Insourcing Services"/>
    <x v="14"/>
    <d v="2024-07-31T00:00:00"/>
    <d v="2024-07-01T00:00:00"/>
    <s v="47462"/>
    <x v="97"/>
    <s v="2020"/>
    <m/>
    <m/>
    <m/>
    <s v="Ramiz Shaik (Segra)"/>
    <n v="14080"/>
    <x v="2"/>
    <x v="1"/>
    <s v="Blend Controlled"/>
    <n v="0"/>
  </r>
  <r>
    <x v="8"/>
    <s v="Insourcing Services"/>
    <x v="14"/>
    <d v="2024-07-31T00:00:00"/>
    <d v="2024-07-01T00:00:00"/>
    <s v="47462"/>
    <x v="85"/>
    <s v="566"/>
    <m/>
    <m/>
    <m/>
    <s v="Adelina DeStefanis"/>
    <n v="10488"/>
    <x v="2"/>
    <x v="56"/>
    <s v="Blend Controlled"/>
    <n v="0"/>
  </r>
  <r>
    <x v="8"/>
    <s v="Insourcing Services"/>
    <x v="14"/>
    <d v="2024-07-31T00:00:00"/>
    <d v="2024-07-01T00:00:00"/>
    <s v="47462"/>
    <x v="85"/>
    <s v="566"/>
    <m/>
    <m/>
    <m/>
    <s v="Abdullah Shanewayz"/>
    <n v="14214"/>
    <x v="2"/>
    <x v="56"/>
    <s v="Blend Controlled"/>
    <n v="0"/>
  </r>
  <r>
    <x v="8"/>
    <s v="Insourcing Services"/>
    <x v="14"/>
    <d v="2024-07-31T00:00:00"/>
    <d v="2024-07-01T00:00:00"/>
    <s v="47462"/>
    <x v="84"/>
    <s v="565"/>
    <m/>
    <m/>
    <m/>
    <s v="Miguel Moreno"/>
    <n v="11440"/>
    <x v="2"/>
    <x v="12"/>
    <s v="Blend Controlled"/>
    <n v="0"/>
  </r>
  <r>
    <x v="8"/>
    <s v="Insourcing Services"/>
    <x v="14"/>
    <d v="2024-07-31T00:00:00"/>
    <d v="2024-07-01T00:00:00"/>
    <s v="47462"/>
    <x v="92"/>
    <s v="5983"/>
    <m/>
    <m/>
    <m/>
    <s v="Olivier Allain"/>
    <n v="9072"/>
    <x v="2"/>
    <x v="59"/>
    <s v="Blend Controlled"/>
    <n v="0"/>
  </r>
  <r>
    <x v="8"/>
    <s v="Insourcing Services"/>
    <x v="14"/>
    <d v="2024-07-31T00:00:00"/>
    <d v="2024-07-01T00:00:00"/>
    <s v="47462"/>
    <x v="92"/>
    <s v="5983"/>
    <m/>
    <m/>
    <m/>
    <s v="Jenn Penta"/>
    <n v="1890"/>
    <x v="2"/>
    <x v="59"/>
    <s v="Blend Controlled"/>
    <n v="0"/>
  </r>
  <r>
    <x v="8"/>
    <s v="Insourcing Services"/>
    <x v="14"/>
    <d v="2024-07-31T00:00:00"/>
    <d v="2024-07-01T00:00:00"/>
    <s v="47462"/>
    <x v="84"/>
    <s v="565"/>
    <m/>
    <m/>
    <m/>
    <s v="Anna Canino"/>
    <n v="14608"/>
    <x v="2"/>
    <x v="12"/>
    <s v="Blend Controlled"/>
    <n v="0"/>
  </r>
  <r>
    <x v="8"/>
    <s v="Insourcing Services"/>
    <x v="14"/>
    <d v="2024-07-31T00:00:00"/>
    <d v="2024-07-01T00:00:00"/>
    <s v="47462"/>
    <x v="85"/>
    <s v="566"/>
    <m/>
    <m/>
    <m/>
    <s v="Rebecca Gruber"/>
    <n v="10396"/>
    <x v="2"/>
    <x v="56"/>
    <s v="Blend Controlled"/>
    <n v="0"/>
  </r>
  <r>
    <x v="8"/>
    <s v="Insourcing Services"/>
    <x v="14"/>
    <d v="2024-07-31T00:00:00"/>
    <d v="2024-07-01T00:00:00"/>
    <s v="47462"/>
    <x v="85"/>
    <s v="566"/>
    <m/>
    <m/>
    <m/>
    <s v="Claudia Hanna"/>
    <n v="12006.38"/>
    <x v="2"/>
    <x v="56"/>
    <s v="Blend Controlled"/>
    <n v="0"/>
  </r>
  <r>
    <x v="8"/>
    <s v="Insourcing Services"/>
    <x v="14"/>
    <d v="2024-07-31T00:00:00"/>
    <d v="2024-07-01T00:00:00"/>
    <s v="47462"/>
    <x v="98"/>
    <s v="3307"/>
    <m/>
    <m/>
    <m/>
    <s v="Nicholas Busman"/>
    <n v="18544.5"/>
    <x v="2"/>
    <x v="62"/>
    <s v="Blend Controlled"/>
    <n v="0"/>
  </r>
  <r>
    <x v="8"/>
    <s v="Insourcing Services"/>
    <x v="14"/>
    <d v="2024-07-31T00:00:00"/>
    <d v="2024-07-01T00:00:00"/>
    <s v="47462"/>
    <x v="84"/>
    <s v="565"/>
    <m/>
    <m/>
    <m/>
    <s v="Sutharshiny Sivakumaran"/>
    <n v="14200"/>
    <x v="2"/>
    <x v="12"/>
    <s v="Blend Controlled"/>
    <n v="0"/>
  </r>
  <r>
    <x v="8"/>
    <s v="Insourcing Services"/>
    <x v="14"/>
    <d v="2024-07-31T00:00:00"/>
    <d v="2024-07-01T00:00:00"/>
    <s v="47462"/>
    <x v="87"/>
    <s v="3305"/>
    <m/>
    <m/>
    <m/>
    <s v="Krystina Nguyen"/>
    <n v="14112"/>
    <x v="2"/>
    <x v="57"/>
    <s v="Blend Controlled"/>
    <n v="0"/>
  </r>
  <r>
    <x v="8"/>
    <s v="Insourcing Services"/>
    <x v="14"/>
    <d v="2024-07-31T00:00:00"/>
    <d v="2024-07-01T00:00:00"/>
    <s v="47462"/>
    <x v="85"/>
    <s v="566"/>
    <m/>
    <m/>
    <m/>
    <s v="Peggy Martin"/>
    <n v="18128"/>
    <x v="2"/>
    <x v="56"/>
    <s v="Blend Controlled"/>
    <n v="0"/>
  </r>
  <r>
    <x v="8"/>
    <s v="Insourcing Services"/>
    <x v="14"/>
    <d v="2024-07-31T00:00:00"/>
    <d v="2024-07-01T00:00:00"/>
    <s v="47462"/>
    <x v="85"/>
    <s v="566"/>
    <m/>
    <m/>
    <m/>
    <s v="Michael Jones"/>
    <n v="14875"/>
    <x v="2"/>
    <x v="56"/>
    <s v="Blend Controlled"/>
    <n v="0"/>
  </r>
  <r>
    <x v="8"/>
    <s v="Insourcing Services"/>
    <x v="14"/>
    <d v="2024-07-31T00:00:00"/>
    <d v="2024-07-01T00:00:00"/>
    <s v="47462"/>
    <x v="84"/>
    <s v="565"/>
    <m/>
    <m/>
    <m/>
    <s v="Zoe Kamman"/>
    <n v="12960"/>
    <x v="2"/>
    <x v="12"/>
    <s v="Blend Controlled"/>
    <n v="0"/>
  </r>
  <r>
    <x v="8"/>
    <s v="Insourcing Services"/>
    <x v="14"/>
    <d v="2024-07-31T00:00:00"/>
    <d v="2024-07-01T00:00:00"/>
    <s v="47462"/>
    <x v="92"/>
    <s v="5983"/>
    <m/>
    <m/>
    <m/>
    <s v="Jacob Holstead"/>
    <n v="10591.68"/>
    <x v="2"/>
    <x v="59"/>
    <s v="Blend Controlled"/>
    <n v="0"/>
  </r>
  <r>
    <x v="8"/>
    <s v="Insourcing Services"/>
    <x v="14"/>
    <d v="2024-07-31T00:00:00"/>
    <d v="2024-07-01T00:00:00"/>
    <s v="47462"/>
    <x v="84"/>
    <s v="565"/>
    <m/>
    <m/>
    <m/>
    <s v="Savannah Gervais"/>
    <n v="15840"/>
    <x v="2"/>
    <x v="12"/>
    <s v="Blend Controlled"/>
    <n v="0"/>
  </r>
  <r>
    <x v="8"/>
    <s v="Insourcing Services"/>
    <x v="14"/>
    <d v="2024-07-31T00:00:00"/>
    <d v="2024-07-01T00:00:00"/>
    <s v="47462"/>
    <x v="84"/>
    <s v="565"/>
    <m/>
    <m/>
    <m/>
    <s v="Amanda Senk"/>
    <n v="15272"/>
    <x v="2"/>
    <x v="12"/>
    <s v="Blend Controlled"/>
    <n v="0"/>
  </r>
  <r>
    <x v="8"/>
    <s v="Insourcing Services"/>
    <x v="14"/>
    <d v="2024-07-31T00:00:00"/>
    <d v="2024-07-01T00:00:00"/>
    <s v="47462"/>
    <x v="85"/>
    <s v="566"/>
    <m/>
    <m/>
    <m/>
    <s v="Michael Tetting"/>
    <n v="15288"/>
    <x v="2"/>
    <x v="56"/>
    <s v="Blend Controlled"/>
    <n v="0"/>
  </r>
  <r>
    <x v="8"/>
    <s v="Insourcing Services"/>
    <x v="14"/>
    <d v="2024-07-31T00:00:00"/>
    <d v="2024-07-01T00:00:00"/>
    <s v="47462"/>
    <x v="84"/>
    <s v="565"/>
    <m/>
    <m/>
    <m/>
    <s v="Rachel Roberts"/>
    <n v="5120"/>
    <x v="2"/>
    <x v="12"/>
    <s v="Blend Controlled"/>
    <n v="0"/>
  </r>
  <r>
    <x v="8"/>
    <s v="Insourcing Services"/>
    <x v="14"/>
    <d v="2024-07-31T00:00:00"/>
    <d v="2024-07-01T00:00:00"/>
    <s v="47462"/>
    <x v="92"/>
    <s v="5983"/>
    <m/>
    <m/>
    <m/>
    <s v="Roisha Cains"/>
    <n v="10647"/>
    <x v="2"/>
    <x v="59"/>
    <s v="Blend Controlled"/>
    <n v="0"/>
  </r>
  <r>
    <x v="8"/>
    <s v="Insourcing Services"/>
    <x v="14"/>
    <d v="2024-07-31T00:00:00"/>
    <d v="2024-07-01T00:00:00"/>
    <s v="47462"/>
    <x v="99"/>
    <s v="4160"/>
    <m/>
    <m/>
    <m/>
    <s v="John Shinn"/>
    <n v="10164"/>
    <x v="2"/>
    <x v="63"/>
    <s v="Blend Controlled"/>
    <n v="0"/>
  </r>
  <r>
    <x v="8"/>
    <s v="Insourcing Services"/>
    <x v="14"/>
    <d v="2024-07-31T00:00:00"/>
    <d v="2024-07-01T00:00:00"/>
    <s v="47462"/>
    <x v="84"/>
    <s v="565"/>
    <m/>
    <m/>
    <m/>
    <s v="Odera Mekkam"/>
    <n v="6240"/>
    <x v="2"/>
    <x v="12"/>
    <s v="Blend Controlled"/>
    <n v="0"/>
  </r>
  <r>
    <x v="8"/>
    <s v="Insourcing Services"/>
    <x v="14"/>
    <d v="2024-07-31T00:00:00"/>
    <d v="2024-07-01T00:00:00"/>
    <s v="47462"/>
    <x v="92"/>
    <s v="5983"/>
    <m/>
    <m/>
    <m/>
    <s v="Heather Cella"/>
    <n v="10110.24"/>
    <x v="2"/>
    <x v="59"/>
    <s v="Blend Controlled"/>
    <n v="0"/>
  </r>
  <r>
    <x v="8"/>
    <s v="Insourcing Services"/>
    <x v="14"/>
    <d v="2024-07-31T00:00:00"/>
    <d v="2024-07-01T00:00:00"/>
    <s v="47462"/>
    <x v="92"/>
    <s v="5983"/>
    <m/>
    <m/>
    <m/>
    <s v="Deanna Schroeder"/>
    <n v="10804.5"/>
    <x v="2"/>
    <x v="59"/>
    <s v="Blend Controlled"/>
    <n v="0"/>
  </r>
  <r>
    <x v="8"/>
    <s v="Insourcing Services"/>
    <x v="14"/>
    <d v="2024-07-31T00:00:00"/>
    <d v="2024-07-01T00:00:00"/>
    <s v="47462"/>
    <x v="94"/>
    <s v="567"/>
    <m/>
    <m/>
    <m/>
    <s v="Bryan Conrad"/>
    <n v="15272"/>
    <x v="2"/>
    <x v="30"/>
    <s v="Blend Controlled"/>
    <n v="0"/>
  </r>
  <r>
    <x v="8"/>
    <s v="Insourcing Services"/>
    <x v="14"/>
    <d v="2024-07-31T00:00:00"/>
    <d v="2024-07-01T00:00:00"/>
    <s v="47462"/>
    <x v="84"/>
    <s v="565"/>
    <m/>
    <m/>
    <m/>
    <s v="Sara Wright"/>
    <n v="14596"/>
    <x v="2"/>
    <x v="12"/>
    <s v="Blend Controlled"/>
    <n v="0"/>
  </r>
  <r>
    <x v="8"/>
    <s v="Insourcing Services"/>
    <x v="14"/>
    <d v="2024-07-31T00:00:00"/>
    <d v="2024-07-01T00:00:00"/>
    <s v="47462"/>
    <x v="85"/>
    <s v="566"/>
    <m/>
    <m/>
    <m/>
    <s v="Kimberly Anglin"/>
    <n v="17600"/>
    <x v="2"/>
    <x v="56"/>
    <s v="Blend Controlled"/>
    <n v="0"/>
  </r>
  <r>
    <x v="8"/>
    <s v="Insourcing Services"/>
    <x v="14"/>
    <d v="2024-07-31T00:00:00"/>
    <d v="2024-07-01T00:00:00"/>
    <s v="47462"/>
    <x v="85"/>
    <s v="566"/>
    <m/>
    <m/>
    <m/>
    <s v="Elizabeth Rossi"/>
    <n v="12696"/>
    <x v="2"/>
    <x v="56"/>
    <s v="Blend Controlled"/>
    <n v="0"/>
  </r>
  <r>
    <x v="8"/>
    <s v="Insourcing Services"/>
    <x v="14"/>
    <d v="2024-07-31T00:00:00"/>
    <d v="2024-07-01T00:00:00"/>
    <s v="47462"/>
    <x v="97"/>
    <s v="2020"/>
    <m/>
    <m/>
    <m/>
    <s v="Jigar Bhinde"/>
    <n v="16560"/>
    <x v="2"/>
    <x v="1"/>
    <s v="Blend Controlled"/>
    <n v="0"/>
  </r>
  <r>
    <x v="8"/>
    <s v="Insourcing Services"/>
    <x v="14"/>
    <d v="2024-07-31T00:00:00"/>
    <d v="2024-07-01T00:00:00"/>
    <s v="47462"/>
    <x v="91"/>
    <s v="22854"/>
    <s v="15139729316"/>
    <m/>
    <m/>
    <s v="Diana Keester"/>
    <n v="15600"/>
    <x v="2"/>
    <x v="1"/>
    <s v="Blend Controlled"/>
    <n v="0"/>
  </r>
  <r>
    <x v="8"/>
    <s v="Insourcing Services"/>
    <x v="14"/>
    <d v="2024-07-31T00:00:00"/>
    <d v="2024-07-01T00:00:00"/>
    <s v="47462"/>
    <x v="85"/>
    <s v="566"/>
    <m/>
    <m/>
    <m/>
    <s v="Mark Carew"/>
    <n v="15640"/>
    <x v="2"/>
    <x v="56"/>
    <s v="Blend Controlled"/>
    <n v="0"/>
  </r>
  <r>
    <x v="8"/>
    <s v="Insourcing Services"/>
    <x v="14"/>
    <d v="2024-07-31T00:00:00"/>
    <d v="2024-07-01T00:00:00"/>
    <s v="47462"/>
    <x v="85"/>
    <s v="566"/>
    <m/>
    <m/>
    <m/>
    <s v="Dahveed Manning"/>
    <n v="2160"/>
    <x v="2"/>
    <x v="56"/>
    <s v="Blend Controlled"/>
    <n v="0"/>
  </r>
  <r>
    <x v="8"/>
    <s v="Insourcing Services"/>
    <x v="14"/>
    <d v="2024-07-31T00:00:00"/>
    <d v="2024-07-01T00:00:00"/>
    <s v="47462"/>
    <x v="84"/>
    <s v="565"/>
    <m/>
    <m/>
    <m/>
    <s v="Jodyann Buchanan"/>
    <n v="11537.5"/>
    <x v="2"/>
    <x v="12"/>
    <s v="Blend Controlled"/>
    <n v="0"/>
  </r>
  <r>
    <x v="8"/>
    <s v="Insourcing Services"/>
    <x v="14"/>
    <d v="2024-07-31T00:00:00"/>
    <d v="2024-07-01T00:00:00"/>
    <s v="47462"/>
    <x v="92"/>
    <s v="5983"/>
    <m/>
    <m/>
    <m/>
    <s v="Julmia Penn"/>
    <n v="10110.24"/>
    <x v="2"/>
    <x v="59"/>
    <s v="Blend Controlled"/>
    <n v="0"/>
  </r>
  <r>
    <x v="8"/>
    <s v="Insourcing Services"/>
    <x v="14"/>
    <d v="2024-07-31T00:00:00"/>
    <d v="2024-07-01T00:00:00"/>
    <s v="47462"/>
    <x v="100"/>
    <s v="26538"/>
    <m/>
    <m/>
    <m/>
    <s v="Kathleen Moore"/>
    <n v="15382.4"/>
    <x v="2"/>
    <x v="63"/>
    <s v="Blend Controlled"/>
    <n v="0"/>
  </r>
  <r>
    <x v="8"/>
    <s v="Insourcing Services"/>
    <x v="14"/>
    <d v="2024-07-31T00:00:00"/>
    <d v="2024-07-01T00:00:00"/>
    <s v="47462"/>
    <x v="85"/>
    <s v="566"/>
    <m/>
    <m/>
    <m/>
    <s v="Melody Toyphommarath"/>
    <n v="14700"/>
    <x v="2"/>
    <x v="56"/>
    <s v="Blend Controlled"/>
    <n v="0"/>
  </r>
  <r>
    <x v="8"/>
    <s v="Insourcing Services"/>
    <x v="14"/>
    <d v="2024-07-31T00:00:00"/>
    <d v="2024-07-01T00:00:00"/>
    <s v="47462"/>
    <x v="84"/>
    <s v="565"/>
    <m/>
    <m/>
    <m/>
    <s v="Skylar Heilos"/>
    <n v="14080"/>
    <x v="2"/>
    <x v="12"/>
    <s v="Blend Controlled"/>
    <n v="0"/>
  </r>
  <r>
    <x v="8"/>
    <s v="Insourcing Services"/>
    <x v="14"/>
    <d v="2024-07-31T00:00:00"/>
    <d v="2024-07-01T00:00:00"/>
    <s v="47462"/>
    <x v="92"/>
    <s v="5983"/>
    <m/>
    <m/>
    <m/>
    <s v="Vicky Chan"/>
    <n v="17010"/>
    <x v="2"/>
    <x v="59"/>
    <s v="Blend Controlled"/>
    <n v="0"/>
  </r>
  <r>
    <x v="8"/>
    <s v="Insourcing Services"/>
    <x v="14"/>
    <d v="2024-07-31T00:00:00"/>
    <d v="2024-07-01T00:00:00"/>
    <s v="47462"/>
    <x v="84"/>
    <s v="565"/>
    <m/>
    <m/>
    <m/>
    <s v="Jennifer Testa"/>
    <n v="11440"/>
    <x v="2"/>
    <x v="12"/>
    <s v="Blend Controlled"/>
    <n v="0"/>
  </r>
  <r>
    <x v="8"/>
    <s v="Insourcing Services"/>
    <x v="14"/>
    <d v="2024-07-31T00:00:00"/>
    <d v="2024-07-01T00:00:00"/>
    <s v="47462"/>
    <x v="84"/>
    <s v="565"/>
    <m/>
    <m/>
    <m/>
    <s v="Harrison Bieber"/>
    <n v="11635"/>
    <x v="2"/>
    <x v="12"/>
    <s v="Blend Controlled"/>
    <n v="0"/>
  </r>
  <r>
    <x v="8"/>
    <s v="Insourcing Services"/>
    <x v="14"/>
    <d v="2024-07-31T00:00:00"/>
    <d v="2024-07-01T00:00:00"/>
    <s v="47462"/>
    <x v="87"/>
    <s v="3305"/>
    <m/>
    <m/>
    <m/>
    <s v="Lisa Forgang"/>
    <n v="22680"/>
    <x v="2"/>
    <x v="57"/>
    <s v="Blend Controlled"/>
    <n v="0"/>
  </r>
  <r>
    <x v="8"/>
    <s v="Insourcing Services"/>
    <x v="14"/>
    <d v="2024-07-31T00:00:00"/>
    <d v="2024-07-01T00:00:00"/>
    <s v="47462"/>
    <x v="96"/>
    <s v="24606"/>
    <m/>
    <m/>
    <m/>
    <s v="Ravi Tiwari"/>
    <n v="21120"/>
    <x v="2"/>
    <x v="61"/>
    <s v="Blend Controlled"/>
    <n v="0"/>
  </r>
  <r>
    <x v="8"/>
    <s v="Insourcing Services"/>
    <x v="14"/>
    <d v="2024-07-31T00:00:00"/>
    <d v="2024-07-01T00:00:00"/>
    <s v="47462"/>
    <x v="91"/>
    <s v="22854"/>
    <s v="15139729316"/>
    <m/>
    <m/>
    <s v="Krissy Wong"/>
    <n v="10595"/>
    <x v="2"/>
    <x v="1"/>
    <s v="Blend Controlled"/>
    <n v="0"/>
  </r>
  <r>
    <x v="8"/>
    <s v="Insourcing Services"/>
    <x v="14"/>
    <d v="2024-07-31T00:00:00"/>
    <d v="2024-07-01T00:00:00"/>
    <s v="47462"/>
    <x v="85"/>
    <s v="566"/>
    <m/>
    <m/>
    <m/>
    <s v="James Mazzola"/>
    <n v="13200"/>
    <x v="2"/>
    <x v="56"/>
    <s v="Blend Controlled"/>
    <n v="0"/>
  </r>
  <r>
    <x v="8"/>
    <s v="Insourcing Services"/>
    <x v="14"/>
    <d v="2024-07-31T00:00:00"/>
    <d v="2024-07-01T00:00:00"/>
    <s v="47462"/>
    <x v="94"/>
    <s v="567"/>
    <m/>
    <m/>
    <m/>
    <s v="Baron Smith"/>
    <n v="10080"/>
    <x v="2"/>
    <x v="30"/>
    <s v="Blend Controlled"/>
    <n v="0"/>
  </r>
  <r>
    <x v="8"/>
    <s v="Insourcing Services"/>
    <x v="14"/>
    <d v="2024-07-31T00:00:00"/>
    <d v="2024-07-01T00:00:00"/>
    <s v="47462"/>
    <x v="84"/>
    <s v="565"/>
    <m/>
    <m/>
    <m/>
    <s v="Alexa Tsahalis"/>
    <n v="15320"/>
    <x v="2"/>
    <x v="12"/>
    <s v="Blend Controlled"/>
    <n v="0"/>
  </r>
  <r>
    <x v="8"/>
    <s v="Insourcing Services"/>
    <x v="14"/>
    <d v="2024-07-31T00:00:00"/>
    <d v="2024-07-01T00:00:00"/>
    <s v="47462"/>
    <x v="84"/>
    <s v="565"/>
    <m/>
    <m/>
    <m/>
    <s v="Zainab Khan"/>
    <n v="14840"/>
    <x v="2"/>
    <x v="12"/>
    <s v="Blend Controlled"/>
    <n v="0"/>
  </r>
  <r>
    <x v="8"/>
    <s v="Insourcing Services"/>
    <x v="14"/>
    <d v="2024-07-31T00:00:00"/>
    <d v="2024-07-01T00:00:00"/>
    <s v="47462"/>
    <x v="85"/>
    <s v="566"/>
    <m/>
    <m/>
    <m/>
    <s v="Joseph Bosco"/>
    <n v="12742"/>
    <x v="2"/>
    <x v="56"/>
    <s v="Blend Controlled"/>
    <n v="0"/>
  </r>
  <r>
    <x v="8"/>
    <s v="Insourcing Services"/>
    <x v="14"/>
    <d v="2024-07-31T00:00:00"/>
    <d v="2024-07-01T00:00:00"/>
    <s v="47462"/>
    <x v="84"/>
    <s v="565"/>
    <m/>
    <m/>
    <m/>
    <s v="Angelo Moreno"/>
    <n v="11440"/>
    <x v="2"/>
    <x v="12"/>
    <s v="Blend Controlled"/>
    <n v="0"/>
  </r>
  <r>
    <x v="8"/>
    <s v="Insourcing Services"/>
    <x v="14"/>
    <d v="2024-07-31T00:00:00"/>
    <d v="2024-07-01T00:00:00"/>
    <s v="47462"/>
    <x v="91"/>
    <s v="22854"/>
    <s v="15139729316"/>
    <m/>
    <m/>
    <s v="Sina Abhaee"/>
    <n v="11440"/>
    <x v="2"/>
    <x v="1"/>
    <s v="Blend Controlled"/>
    <n v="0"/>
  </r>
  <r>
    <x v="8"/>
    <s v="Insourcing Services"/>
    <x v="14"/>
    <d v="2024-07-31T00:00:00"/>
    <d v="2024-07-01T00:00:00"/>
    <s v="47462"/>
    <x v="85"/>
    <s v="566"/>
    <m/>
    <m/>
    <m/>
    <s v="Steven Gundlach"/>
    <n v="18128"/>
    <x v="2"/>
    <x v="56"/>
    <s v="Blend Controlled"/>
    <n v="0"/>
  </r>
  <r>
    <x v="8"/>
    <s v="Insourcing Services"/>
    <x v="14"/>
    <d v="2024-07-31T00:00:00"/>
    <d v="2024-07-01T00:00:00"/>
    <s v="47462"/>
    <x v="85"/>
    <s v="566"/>
    <m/>
    <m/>
    <m/>
    <s v="Steven David"/>
    <n v="7202"/>
    <x v="2"/>
    <x v="56"/>
    <s v="Blend Controlled"/>
    <n v="0"/>
  </r>
  <r>
    <x v="8"/>
    <s v="Insourcing Services"/>
    <x v="14"/>
    <d v="2024-07-31T00:00:00"/>
    <d v="2024-07-01T00:00:00"/>
    <s v="47462"/>
    <x v="85"/>
    <s v="566"/>
    <m/>
    <m/>
    <m/>
    <s v="Soraya Dorce"/>
    <n v="15378.72"/>
    <x v="2"/>
    <x v="56"/>
    <s v="Blend Controlled"/>
    <n v="0"/>
  </r>
  <r>
    <x v="8"/>
    <s v="Insourcing Services"/>
    <x v="14"/>
    <d v="2024-07-31T00:00:00"/>
    <d v="2024-07-01T00:00:00"/>
    <s v="47462"/>
    <x v="84"/>
    <s v="565"/>
    <m/>
    <m/>
    <m/>
    <s v="Molly Hennessy"/>
    <n v="10920"/>
    <x v="2"/>
    <x v="12"/>
    <s v="Blend Controlled"/>
    <n v="0"/>
  </r>
  <r>
    <x v="8"/>
    <s v="Insourcing Services"/>
    <x v="14"/>
    <d v="2024-07-31T00:00:00"/>
    <d v="2024-07-01T00:00:00"/>
    <s v="47462"/>
    <x v="85"/>
    <s v="566"/>
    <m/>
    <m/>
    <m/>
    <s v="Ravi Jaundoo"/>
    <n v="18128"/>
    <x v="2"/>
    <x v="56"/>
    <s v="Blend Controlled"/>
    <n v="0"/>
  </r>
  <r>
    <x v="8"/>
    <s v="Insourcing Services"/>
    <x v="14"/>
    <d v="2024-07-31T00:00:00"/>
    <d v="2024-07-01T00:00:00"/>
    <s v="47462"/>
    <x v="92"/>
    <s v="5983"/>
    <m/>
    <m/>
    <m/>
    <s v="Claire Kostic"/>
    <n v="14848"/>
    <x v="2"/>
    <x v="59"/>
    <s v="Blend Controlled"/>
    <n v="0"/>
  </r>
  <r>
    <x v="8"/>
    <s v="Insourcing Services"/>
    <x v="14"/>
    <d v="2024-07-31T00:00:00"/>
    <d v="2024-07-01T00:00:00"/>
    <s v="47462"/>
    <x v="84"/>
    <s v="565"/>
    <m/>
    <m/>
    <m/>
    <s v="Elizabeth LeGard"/>
    <n v="4648"/>
    <x v="2"/>
    <x v="12"/>
    <s v="Blend Controlled"/>
    <n v="0"/>
  </r>
  <r>
    <x v="8"/>
    <s v="Insourcing Services"/>
    <x v="14"/>
    <d v="2024-07-31T00:00:00"/>
    <d v="2024-07-01T00:00:00"/>
    <s v="47462"/>
    <x v="96"/>
    <s v="24606"/>
    <m/>
    <m/>
    <m/>
    <s v="Dorian Regester"/>
    <n v="23760"/>
    <x v="2"/>
    <x v="61"/>
    <s v="Blend Controlled"/>
    <n v="0"/>
  </r>
  <r>
    <x v="8"/>
    <s v="Insourcing Services"/>
    <x v="14"/>
    <d v="2024-07-31T00:00:00"/>
    <d v="2024-07-01T00:00:00"/>
    <s v="47462"/>
    <x v="85"/>
    <s v="566"/>
    <m/>
    <m/>
    <m/>
    <s v="Jason Foster"/>
    <n v="11454"/>
    <x v="2"/>
    <x v="56"/>
    <s v="Blend Controlled"/>
    <n v="0"/>
  </r>
  <r>
    <x v="8"/>
    <s v="Insourcing Services"/>
    <x v="14"/>
    <d v="2024-07-31T00:00:00"/>
    <d v="2024-07-01T00:00:00"/>
    <s v="47462"/>
    <x v="84"/>
    <s v="565"/>
    <m/>
    <m/>
    <m/>
    <s v="Sam Fanning"/>
    <n v="11440"/>
    <x v="2"/>
    <x v="12"/>
    <s v="Blend Controlled"/>
    <n v="0"/>
  </r>
  <r>
    <x v="8"/>
    <s v="Insourcing Services"/>
    <x v="14"/>
    <d v="2024-07-31T00:00:00"/>
    <d v="2024-07-01T00:00:00"/>
    <s v="47462"/>
    <x v="97"/>
    <s v="2020"/>
    <m/>
    <m/>
    <m/>
    <s v="Jessica Carnes"/>
    <n v="15840"/>
    <x v="2"/>
    <x v="1"/>
    <s v="Blend Controlled"/>
    <n v="0"/>
  </r>
  <r>
    <x v="8"/>
    <s v="Insourcing Services"/>
    <x v="14"/>
    <d v="2024-07-31T00:00:00"/>
    <d v="2024-07-01T00:00:00"/>
    <s v="47462"/>
    <x v="84"/>
    <s v="565"/>
    <m/>
    <m/>
    <m/>
    <s v="Alexa Shavitz"/>
    <n v="10465"/>
    <x v="2"/>
    <x v="12"/>
    <s v="Blend Controlled"/>
    <n v="0"/>
  </r>
  <r>
    <x v="8"/>
    <s v="Insourcing Services"/>
    <x v="14"/>
    <d v="2024-07-31T00:00:00"/>
    <d v="2024-07-01T00:00:00"/>
    <s v="47462"/>
    <x v="84"/>
    <s v="565"/>
    <m/>
    <m/>
    <m/>
    <s v="Nicole Goldwert"/>
    <n v="14080"/>
    <x v="2"/>
    <x v="12"/>
    <s v="Blend Controlled"/>
    <n v="0"/>
  </r>
  <r>
    <x v="8"/>
    <s v="Insourcing Services"/>
    <x v="14"/>
    <d v="2024-07-31T00:00:00"/>
    <d v="2024-07-01T00:00:00"/>
    <s v="47462"/>
    <x v="84"/>
    <s v="565"/>
    <m/>
    <m/>
    <m/>
    <s v="Morgan Dill"/>
    <n v="12825"/>
    <x v="2"/>
    <x v="12"/>
    <s v="Blend Controlled"/>
    <n v="0"/>
  </r>
  <r>
    <x v="8"/>
    <s v="Insourcing Services"/>
    <x v="14"/>
    <d v="2024-07-31T00:00:00"/>
    <d v="2024-07-01T00:00:00"/>
    <s v="47462"/>
    <x v="92"/>
    <s v="5983"/>
    <m/>
    <m/>
    <m/>
    <s v="Chris Jordan"/>
    <n v="7560"/>
    <x v="2"/>
    <x v="59"/>
    <s v="Blend Controlled"/>
    <n v="0"/>
  </r>
  <r>
    <x v="8"/>
    <s v="Insourcing Services"/>
    <x v="14"/>
    <d v="2024-07-31T00:00:00"/>
    <d v="2024-07-01T00:00:00"/>
    <s v="47462"/>
    <x v="92"/>
    <s v="5983"/>
    <m/>
    <m/>
    <m/>
    <s v="Annica Engler"/>
    <n v="10110.24"/>
    <x v="2"/>
    <x v="59"/>
    <s v="Blend Controlled"/>
    <n v="0"/>
  </r>
  <r>
    <x v="8"/>
    <s v="Insourcing Services"/>
    <x v="14"/>
    <d v="2024-07-31T00:00:00"/>
    <d v="2024-07-01T00:00:00"/>
    <s v="47462"/>
    <x v="87"/>
    <s v="3305"/>
    <m/>
    <m/>
    <m/>
    <s v="Arthur Richards"/>
    <n v="7560"/>
    <x v="2"/>
    <x v="57"/>
    <s v="Blend Controlled"/>
    <n v="0"/>
  </r>
  <r>
    <x v="8"/>
    <s v="Insourcing Services"/>
    <x v="14"/>
    <d v="2024-07-31T00:00:00"/>
    <d v="2024-07-01T00:00:00"/>
    <s v="47462"/>
    <x v="85"/>
    <s v="566"/>
    <m/>
    <m/>
    <m/>
    <s v="Jamie Cortez"/>
    <n v="9680"/>
    <x v="2"/>
    <x v="56"/>
    <s v="Blend Controlled"/>
    <n v="0"/>
  </r>
  <r>
    <x v="8"/>
    <s v="Insourcing Services"/>
    <x v="14"/>
    <d v="2024-07-31T00:00:00"/>
    <d v="2024-07-01T00:00:00"/>
    <s v="47463"/>
    <x v="91"/>
    <s v="22854"/>
    <s v="15139729316"/>
    <m/>
    <m/>
    <s v="adjust CVS Pod8 revenue to agree to Tyler's total of 63,915"/>
    <n v="-4520"/>
    <x v="2"/>
    <x v="1"/>
    <s v="Blend Controlled"/>
    <n v="0"/>
  </r>
  <r>
    <x v="8"/>
    <s v="Insourcing Services"/>
    <x v="14"/>
    <d v="2024-07-31T00:00:00"/>
    <d v="2024-07-01T00:00:00"/>
    <s v="47462"/>
    <x v="84"/>
    <s v="565"/>
    <m/>
    <m/>
    <m/>
    <s v="Jeronimo PeraltaRamos"/>
    <n v="11960"/>
    <x v="2"/>
    <x v="12"/>
    <s v="Blend Controlled"/>
    <n v="0"/>
  </r>
  <r>
    <x v="8"/>
    <s v="Insourcing Services"/>
    <x v="14"/>
    <d v="2024-07-31T00:00:00"/>
    <d v="2024-07-01T00:00:00"/>
    <s v="47462"/>
    <x v="101"/>
    <s v="2023"/>
    <m/>
    <m/>
    <m/>
    <s v="Dhruvil Shah"/>
    <n v="20240"/>
    <x v="2"/>
    <x v="3"/>
    <s v="Blend Controlled"/>
    <n v="0"/>
  </r>
  <r>
    <x v="8"/>
    <s v="Insourcing Services"/>
    <x v="14"/>
    <d v="2024-07-31T00:00:00"/>
    <d v="2024-07-01T00:00:00"/>
    <s v="47462"/>
    <x v="92"/>
    <s v="5983"/>
    <m/>
    <m/>
    <m/>
    <s v="Willy Lokiru"/>
    <n v="11088"/>
    <x v="2"/>
    <x v="59"/>
    <s v="Blend Controlled"/>
    <n v="0"/>
  </r>
  <r>
    <x v="8"/>
    <s v="Insourcing Services"/>
    <x v="14"/>
    <d v="2024-07-31T00:00:00"/>
    <d v="2024-07-01T00:00:00"/>
    <s v="47462"/>
    <x v="84"/>
    <s v="565"/>
    <m/>
    <m/>
    <m/>
    <s v="Samantha Turco"/>
    <n v="13342.25"/>
    <x v="2"/>
    <x v="12"/>
    <s v="Blend Controlled"/>
    <n v="0"/>
  </r>
  <r>
    <x v="8"/>
    <s v="Insourcing Services"/>
    <x v="14"/>
    <d v="2024-07-31T00:00:00"/>
    <d v="2024-07-01T00:00:00"/>
    <s v="47462"/>
    <x v="84"/>
    <s v="565"/>
    <m/>
    <m/>
    <m/>
    <s v="Ashley West"/>
    <n v="17080"/>
    <x v="2"/>
    <x v="12"/>
    <s v="Blend Controlled"/>
    <n v="0"/>
  </r>
  <r>
    <x v="8"/>
    <s v="Insourcing Services"/>
    <x v="14"/>
    <d v="2024-07-31T00:00:00"/>
    <d v="2024-07-01T00:00:00"/>
    <s v="47462"/>
    <x v="84"/>
    <s v="565"/>
    <m/>
    <m/>
    <m/>
    <s v="Michelle Velez"/>
    <n v="13440"/>
    <x v="2"/>
    <x v="12"/>
    <s v="Blend Controlled"/>
    <n v="0"/>
  </r>
  <r>
    <x v="8"/>
    <s v="Insourcing Services"/>
    <x v="14"/>
    <d v="2024-07-31T00:00:00"/>
    <d v="2024-07-01T00:00:00"/>
    <s v="47462"/>
    <x v="92"/>
    <s v="5983"/>
    <m/>
    <m/>
    <m/>
    <s v="Kelly Gherardi"/>
    <n v="25520"/>
    <x v="2"/>
    <x v="59"/>
    <s v="Blend Controlled"/>
    <n v="0"/>
  </r>
  <r>
    <x v="8"/>
    <s v="Insourcing Services"/>
    <x v="14"/>
    <d v="2024-07-31T00:00:00"/>
    <d v="2024-07-01T00:00:00"/>
    <s v="47462"/>
    <x v="85"/>
    <s v="566"/>
    <m/>
    <m/>
    <m/>
    <s v="Sherie Norcome"/>
    <n v="5980"/>
    <x v="2"/>
    <x v="56"/>
    <s v="Blend Controlled"/>
    <n v="0"/>
  </r>
  <r>
    <x v="8"/>
    <s v="Insourcing Services"/>
    <x v="14"/>
    <d v="2024-07-31T00:00:00"/>
    <d v="2024-07-01T00:00:00"/>
    <s v="47462"/>
    <x v="85"/>
    <s v="566"/>
    <m/>
    <m/>
    <m/>
    <s v="Gwen Riggins"/>
    <n v="11080"/>
    <x v="2"/>
    <x v="56"/>
    <s v="Blend Controlled"/>
    <n v="0"/>
  </r>
  <r>
    <x v="3"/>
    <s v="Insourcing Services"/>
    <x v="14"/>
    <d v="2024-07-31T00:00:00"/>
    <d v="2024-07-01T00:00:00"/>
    <s v="48049"/>
    <x v="0"/>
    <m/>
    <m/>
    <m/>
    <m/>
    <s v="Amex BTS IC rev reclass July"/>
    <n v="-10416.932723273707"/>
    <x v="2"/>
    <x v="12"/>
    <s v="Blend Controlled"/>
    <n v="0"/>
  </r>
  <r>
    <x v="8"/>
    <s v="Insourcing Services"/>
    <x v="14"/>
    <d v="2024-07-31T00:00:00"/>
    <d v="2024-07-01T00:00:00"/>
    <s v="47462"/>
    <x v="92"/>
    <s v="5983"/>
    <m/>
    <m/>
    <m/>
    <s v="Dillon Porter"/>
    <n v="10651.86"/>
    <x v="2"/>
    <x v="59"/>
    <s v="Blend Controlled"/>
    <n v="0"/>
  </r>
  <r>
    <x v="8"/>
    <s v="Insourcing Services"/>
    <x v="14"/>
    <d v="2024-07-31T00:00:00"/>
    <d v="2024-07-01T00:00:00"/>
    <s v="47462"/>
    <x v="85"/>
    <s v="566"/>
    <m/>
    <m/>
    <m/>
    <s v="Keiana Hunter"/>
    <n v="10752"/>
    <x v="2"/>
    <x v="56"/>
    <s v="Blend Controlled"/>
    <n v="0"/>
  </r>
  <r>
    <x v="8"/>
    <s v="Insourcing Services"/>
    <x v="14"/>
    <d v="2024-07-31T00:00:00"/>
    <d v="2024-07-01T00:00:00"/>
    <s v="47462"/>
    <x v="85"/>
    <s v="566"/>
    <m/>
    <m/>
    <m/>
    <s v="Ashley Sargent"/>
    <n v="15300"/>
    <x v="2"/>
    <x v="56"/>
    <s v="Blend Controlled"/>
    <n v="0"/>
  </r>
  <r>
    <x v="8"/>
    <s v="Insourcing Services"/>
    <x v="14"/>
    <d v="2024-07-31T00:00:00"/>
    <d v="2024-07-01T00:00:00"/>
    <s v="47462"/>
    <x v="84"/>
    <s v="565"/>
    <m/>
    <m/>
    <m/>
    <s v="Nicole Czernicki"/>
    <n v="27000"/>
    <x v="2"/>
    <x v="12"/>
    <s v="Blend Controlled"/>
    <n v="0"/>
  </r>
  <r>
    <x v="8"/>
    <s v="Insourcing Services"/>
    <x v="14"/>
    <d v="2024-07-31T00:00:00"/>
    <d v="2024-07-01T00:00:00"/>
    <s v="47462"/>
    <x v="84"/>
    <s v="565"/>
    <m/>
    <m/>
    <m/>
    <s v="Maryum Kazmi"/>
    <n v="12545"/>
    <x v="2"/>
    <x v="12"/>
    <s v="Blend Controlled"/>
    <n v="0"/>
  </r>
  <r>
    <x v="8"/>
    <s v="Insourcing Services"/>
    <x v="14"/>
    <d v="2024-07-31T00:00:00"/>
    <d v="2024-07-01T00:00:00"/>
    <s v="47462"/>
    <x v="84"/>
    <s v="565"/>
    <m/>
    <m/>
    <m/>
    <s v="Mary Ado"/>
    <n v="15640"/>
    <x v="2"/>
    <x v="12"/>
    <s v="Blend Controlled"/>
    <n v="0"/>
  </r>
  <r>
    <x v="8"/>
    <s v="Insourcing Services"/>
    <x v="14"/>
    <d v="2024-07-31T00:00:00"/>
    <d v="2024-07-01T00:00:00"/>
    <s v="47462"/>
    <x v="92"/>
    <s v="5983"/>
    <m/>
    <m/>
    <m/>
    <s v="Marcie Wiehagen"/>
    <n v="24603"/>
    <x v="2"/>
    <x v="59"/>
    <s v="Blend Controlled"/>
    <n v="0"/>
  </r>
  <r>
    <x v="8"/>
    <s v="Insourcing Services"/>
    <x v="14"/>
    <d v="2024-07-31T00:00:00"/>
    <d v="2024-07-01T00:00:00"/>
    <s v="47462"/>
    <x v="85"/>
    <s v="566"/>
    <m/>
    <m/>
    <m/>
    <s v="Tara Bell"/>
    <n v="10120"/>
    <x v="2"/>
    <x v="56"/>
    <s v="Blend Controlled"/>
    <n v="0"/>
  </r>
  <r>
    <x v="8"/>
    <s v="Insourcing Services"/>
    <x v="14"/>
    <d v="2024-07-31T00:00:00"/>
    <d v="2024-07-01T00:00:00"/>
    <s v="45781"/>
    <x v="86"/>
    <s v="30776"/>
    <s v="18454884166"/>
    <m/>
    <m/>
    <m/>
    <n v="18330"/>
    <x v="2"/>
    <x v="1"/>
    <s v="Blend Controlled"/>
    <n v="0"/>
  </r>
  <r>
    <x v="8"/>
    <s v="Insourcing Services"/>
    <x v="14"/>
    <d v="2024-07-31T00:00:00"/>
    <d v="2024-07-01T00:00:00"/>
    <s v="47462"/>
    <x v="84"/>
    <s v="565"/>
    <m/>
    <m/>
    <m/>
    <s v="Viren Fernandes"/>
    <n v="7280"/>
    <x v="2"/>
    <x v="12"/>
    <s v="Blend Controlled"/>
    <n v="0"/>
  </r>
  <r>
    <x v="8"/>
    <s v="Insourcing Services"/>
    <x v="14"/>
    <d v="2024-07-31T00:00:00"/>
    <d v="2024-07-01T00:00:00"/>
    <s v="47462"/>
    <x v="84"/>
    <s v="565"/>
    <m/>
    <m/>
    <m/>
    <s v="Taylor Li"/>
    <n v="11070.4"/>
    <x v="2"/>
    <x v="12"/>
    <s v="Blend Controlled"/>
    <n v="0"/>
  </r>
  <r>
    <x v="8"/>
    <s v="Insourcing Services"/>
    <x v="14"/>
    <d v="2024-07-31T00:00:00"/>
    <d v="2024-07-01T00:00:00"/>
    <s v="47462"/>
    <x v="92"/>
    <s v="5983"/>
    <m/>
    <m/>
    <m/>
    <s v="Giovanni Joachim"/>
    <n v="9576"/>
    <x v="2"/>
    <x v="59"/>
    <s v="Blend Controlled"/>
    <n v="0"/>
  </r>
  <r>
    <x v="8"/>
    <s v="Insourcing Services"/>
    <x v="14"/>
    <d v="2024-07-31T00:00:00"/>
    <d v="2024-07-01T00:00:00"/>
    <s v="47462"/>
    <x v="92"/>
    <s v="5983"/>
    <m/>
    <m/>
    <m/>
    <s v="Delroy McFarlane"/>
    <n v="10110.24"/>
    <x v="2"/>
    <x v="59"/>
    <s v="Blend Controlled"/>
    <n v="0"/>
  </r>
  <r>
    <x v="8"/>
    <s v="Insourcing Services"/>
    <x v="14"/>
    <d v="2024-07-31T00:00:00"/>
    <d v="2024-07-01T00:00:00"/>
    <s v="47462"/>
    <x v="96"/>
    <s v="24606"/>
    <m/>
    <m/>
    <m/>
    <s v="Chido Mutendi"/>
    <n v="18040"/>
    <x v="2"/>
    <x v="61"/>
    <s v="Blend Controlled"/>
    <n v="0"/>
  </r>
  <r>
    <x v="8"/>
    <s v="Insourcing Services"/>
    <x v="14"/>
    <d v="2024-07-31T00:00:00"/>
    <d v="2024-07-01T00:00:00"/>
    <s v="47462"/>
    <x v="84"/>
    <s v="565"/>
    <m/>
    <m/>
    <m/>
    <s v="Michelle Yun"/>
    <n v="8799.75"/>
    <x v="2"/>
    <x v="12"/>
    <s v="Blend Controlled"/>
    <n v="0"/>
  </r>
  <r>
    <x v="8"/>
    <s v="Insourcing Services"/>
    <x v="14"/>
    <d v="2024-07-31T00:00:00"/>
    <d v="2024-07-01T00:00:00"/>
    <s v="47462"/>
    <x v="85"/>
    <s v="566"/>
    <m/>
    <m/>
    <m/>
    <s v="Julie Diperna"/>
    <n v="14719"/>
    <x v="2"/>
    <x v="56"/>
    <s v="Blend Controlled"/>
    <n v="0"/>
  </r>
  <r>
    <x v="8"/>
    <s v="Insourcing Services"/>
    <x v="14"/>
    <d v="2024-07-31T00:00:00"/>
    <d v="2024-07-01T00:00:00"/>
    <s v="47462"/>
    <x v="92"/>
    <s v="5983"/>
    <m/>
    <m/>
    <m/>
    <s v="Ronni Zapf"/>
    <n v="8311.27"/>
    <x v="2"/>
    <x v="59"/>
    <s v="Blend Controlled"/>
    <n v="0"/>
  </r>
  <r>
    <x v="8"/>
    <s v="Insourcing Services"/>
    <x v="14"/>
    <d v="2024-07-31T00:00:00"/>
    <d v="2024-07-01T00:00:00"/>
    <s v="47462"/>
    <x v="84"/>
    <s v="565"/>
    <m/>
    <m/>
    <m/>
    <s v="Cassandra Gallardo"/>
    <n v="11440"/>
    <x v="2"/>
    <x v="12"/>
    <s v="Blend Controlled"/>
    <n v="0"/>
  </r>
  <r>
    <x v="8"/>
    <s v="Insourcing Services"/>
    <x v="14"/>
    <d v="2024-07-31T00:00:00"/>
    <d v="2024-07-01T00:00:00"/>
    <s v="47462"/>
    <x v="85"/>
    <s v="566"/>
    <m/>
    <m/>
    <m/>
    <s v="Sarah Fiola"/>
    <n v="11040"/>
    <x v="2"/>
    <x v="56"/>
    <s v="Blend Controlled"/>
    <n v="0"/>
  </r>
  <r>
    <x v="8"/>
    <s v="Insourcing Services"/>
    <x v="14"/>
    <d v="2024-07-31T00:00:00"/>
    <d v="2024-07-01T00:00:00"/>
    <s v="47462"/>
    <x v="85"/>
    <s v="566"/>
    <m/>
    <m/>
    <m/>
    <s v="Jaylen Carter"/>
    <n v="9798"/>
    <x v="2"/>
    <x v="56"/>
    <s v="Blend Controlled"/>
    <n v="0"/>
  </r>
  <r>
    <x v="8"/>
    <s v="Insourcing Services"/>
    <x v="14"/>
    <d v="2024-07-31T00:00:00"/>
    <d v="2024-07-01T00:00:00"/>
    <s v="47462"/>
    <x v="85"/>
    <s v="566"/>
    <m/>
    <m/>
    <m/>
    <s v="Lorraine Kenny"/>
    <n v="11634"/>
    <x v="2"/>
    <x v="56"/>
    <s v="Blend Controlled"/>
    <n v="0"/>
  </r>
  <r>
    <x v="8"/>
    <s v="Insourcing Services"/>
    <x v="14"/>
    <d v="2024-07-31T00:00:00"/>
    <d v="2024-07-01T00:00:00"/>
    <s v="47462"/>
    <x v="85"/>
    <s v="566"/>
    <m/>
    <m/>
    <m/>
    <s v="Ellen Regazzi"/>
    <n v="18952"/>
    <x v="2"/>
    <x v="56"/>
    <s v="Blend Controlled"/>
    <n v="0"/>
  </r>
  <r>
    <x v="8"/>
    <s v="Insourcing Services"/>
    <x v="14"/>
    <d v="2024-07-31T00:00:00"/>
    <d v="2024-07-01T00:00:00"/>
    <s v="47462"/>
    <x v="85"/>
    <s v="566"/>
    <m/>
    <m/>
    <m/>
    <s v="Brandon Dennis"/>
    <n v="15030"/>
    <x v="2"/>
    <x v="56"/>
    <s v="Blend Controlled"/>
    <n v="0"/>
  </r>
  <r>
    <x v="8"/>
    <s v="Insourcing Services"/>
    <x v="14"/>
    <d v="2024-07-31T00:00:00"/>
    <d v="2024-07-01T00:00:00"/>
    <s v="47462"/>
    <x v="85"/>
    <s v="566"/>
    <m/>
    <m/>
    <m/>
    <s v="Kriziah Hernandez"/>
    <n v="15640"/>
    <x v="2"/>
    <x v="56"/>
    <s v="Blend Controlled"/>
    <n v="0"/>
  </r>
  <r>
    <x v="8"/>
    <s v="Insourcing Services"/>
    <x v="14"/>
    <d v="2024-07-31T00:00:00"/>
    <d v="2024-07-01T00:00:00"/>
    <s v="47462"/>
    <x v="84"/>
    <s v="565"/>
    <m/>
    <m/>
    <m/>
    <s v="Willow Malsch"/>
    <n v="15770"/>
    <x v="2"/>
    <x v="12"/>
    <s v="Blend Controlled"/>
    <n v="0"/>
  </r>
  <r>
    <x v="8"/>
    <s v="Insourcing Services"/>
    <x v="14"/>
    <d v="2024-07-31T00:00:00"/>
    <d v="2024-07-01T00:00:00"/>
    <s v="47462"/>
    <x v="84"/>
    <s v="565"/>
    <m/>
    <m/>
    <m/>
    <s v="Leah Richard"/>
    <n v="11375"/>
    <x v="2"/>
    <x v="12"/>
    <s v="Blend Controlled"/>
    <n v="0"/>
  </r>
  <r>
    <x v="8"/>
    <s v="Insourcing Services"/>
    <x v="14"/>
    <d v="2024-07-31T00:00:00"/>
    <d v="2024-07-01T00:00:00"/>
    <s v="47462"/>
    <x v="92"/>
    <s v="5983"/>
    <m/>
    <m/>
    <m/>
    <s v="Jeremy Schultze"/>
    <n v="9628.7999999999993"/>
    <x v="2"/>
    <x v="59"/>
    <s v="Blend Controlled"/>
    <n v="0"/>
  </r>
  <r>
    <x v="8"/>
    <s v="Insourcing Services"/>
    <x v="14"/>
    <d v="2024-07-31T00:00:00"/>
    <d v="2024-07-01T00:00:00"/>
    <s v="47462"/>
    <x v="84"/>
    <s v="565"/>
    <m/>
    <m/>
    <m/>
    <s v="Alexandra Garanicova"/>
    <n v="14940"/>
    <x v="2"/>
    <x v="12"/>
    <s v="Blend Controlled"/>
    <n v="0"/>
  </r>
  <r>
    <x v="8"/>
    <s v="Insourcing Services"/>
    <x v="14"/>
    <d v="2024-07-31T00:00:00"/>
    <d v="2024-07-01T00:00:00"/>
    <s v="47462"/>
    <x v="84"/>
    <s v="565"/>
    <m/>
    <m/>
    <m/>
    <s v="Rachel Fuqua"/>
    <n v="13728"/>
    <x v="2"/>
    <x v="12"/>
    <s v="Blend Controlled"/>
    <n v="0"/>
  </r>
  <r>
    <x v="8"/>
    <s v="Insourcing Services"/>
    <x v="14"/>
    <d v="2024-07-31T00:00:00"/>
    <d v="2024-07-01T00:00:00"/>
    <s v="47462"/>
    <x v="84"/>
    <s v="565"/>
    <m/>
    <m/>
    <m/>
    <s v="Kelsey McGuire"/>
    <n v="11070.4"/>
    <x v="2"/>
    <x v="12"/>
    <s v="Blend Controlled"/>
    <n v="0"/>
  </r>
  <r>
    <x v="8"/>
    <s v="Insourcing Services"/>
    <x v="14"/>
    <d v="2024-07-31T00:00:00"/>
    <d v="2024-07-01T00:00:00"/>
    <s v="47462"/>
    <x v="92"/>
    <s v="5983"/>
    <m/>
    <m/>
    <m/>
    <s v="Melissa Cole"/>
    <n v="10080"/>
    <x v="2"/>
    <x v="59"/>
    <s v="Blend Controlled"/>
    <n v="0"/>
  </r>
  <r>
    <x v="8"/>
    <s v="Insourcing Services"/>
    <x v="14"/>
    <d v="2024-07-31T00:00:00"/>
    <d v="2024-07-01T00:00:00"/>
    <s v="47462"/>
    <x v="84"/>
    <s v="565"/>
    <m/>
    <m/>
    <m/>
    <s v="Daniella Caputo"/>
    <n v="14560"/>
    <x v="2"/>
    <x v="12"/>
    <s v="Blend Controlled"/>
    <n v="0"/>
  </r>
  <r>
    <x v="8"/>
    <s v="Insourcing Services"/>
    <x v="14"/>
    <d v="2024-07-31T00:00:00"/>
    <d v="2024-07-01T00:00:00"/>
    <s v="47462"/>
    <x v="90"/>
    <s v="560"/>
    <m/>
    <m/>
    <m/>
    <s v="Karla Sodano"/>
    <n v="3535"/>
    <x v="2"/>
    <x v="32"/>
    <s v="Blend Controlled"/>
    <n v="0"/>
  </r>
  <r>
    <x v="8"/>
    <s v="Insourcing Services"/>
    <x v="14"/>
    <d v="2024-07-31T00:00:00"/>
    <d v="2024-07-01T00:00:00"/>
    <s v="47462"/>
    <x v="85"/>
    <s v="566"/>
    <m/>
    <m/>
    <m/>
    <s v="Shanelle Gorham"/>
    <n v="13110"/>
    <x v="2"/>
    <x v="56"/>
    <s v="Blend Controlled"/>
    <n v="0"/>
  </r>
  <r>
    <x v="8"/>
    <s v="Insourcing Services"/>
    <x v="14"/>
    <d v="2024-07-31T00:00:00"/>
    <d v="2024-07-01T00:00:00"/>
    <s v="47462"/>
    <x v="85"/>
    <s v="566"/>
    <m/>
    <m/>
    <m/>
    <s v="Robin Tucker"/>
    <n v="6868"/>
    <x v="2"/>
    <x v="56"/>
    <s v="Blend Controlled"/>
    <n v="0"/>
  </r>
  <r>
    <x v="8"/>
    <s v="Insourcing Services"/>
    <x v="14"/>
    <d v="2024-07-31T00:00:00"/>
    <d v="2024-07-01T00:00:00"/>
    <s v="47462"/>
    <x v="85"/>
    <s v="566"/>
    <m/>
    <m/>
    <m/>
    <s v="Fareed Mohammed"/>
    <n v="16171"/>
    <x v="2"/>
    <x v="56"/>
    <s v="Blend Controlled"/>
    <n v="0"/>
  </r>
  <r>
    <x v="8"/>
    <s v="Insourcing Services"/>
    <x v="14"/>
    <d v="2024-07-31T00:00:00"/>
    <d v="2024-07-01T00:00:00"/>
    <s v="47462"/>
    <x v="84"/>
    <s v="565"/>
    <m/>
    <m/>
    <m/>
    <s v="Sophie Krantz"/>
    <n v="14400"/>
    <x v="2"/>
    <x v="12"/>
    <s v="Blend Controlled"/>
    <n v="0"/>
  </r>
  <r>
    <x v="8"/>
    <s v="Insourcing Services"/>
    <x v="14"/>
    <d v="2024-07-31T00:00:00"/>
    <d v="2024-07-01T00:00:00"/>
    <s v="47462"/>
    <x v="89"/>
    <s v="34004"/>
    <s v="17583628723"/>
    <m/>
    <m/>
    <s v="Grant Wilburn"/>
    <n v="14720"/>
    <x v="2"/>
    <x v="8"/>
    <s v="Blend Controlled"/>
    <n v="0"/>
  </r>
  <r>
    <x v="8"/>
    <s v="Insourcing Services"/>
    <x v="14"/>
    <d v="2024-07-31T00:00:00"/>
    <d v="2024-07-01T00:00:00"/>
    <s v="47462"/>
    <x v="85"/>
    <s v="566"/>
    <m/>
    <m/>
    <m/>
    <s v="Jasdeep Arora"/>
    <n v="17024"/>
    <x v="2"/>
    <x v="56"/>
    <s v="Blend Controlled"/>
    <n v="0"/>
  </r>
  <r>
    <x v="8"/>
    <s v="Insourcing Services"/>
    <x v="14"/>
    <d v="2024-07-31T00:00:00"/>
    <d v="2024-07-01T00:00:00"/>
    <s v="47462"/>
    <x v="85"/>
    <s v="566"/>
    <m/>
    <m/>
    <m/>
    <s v="Ozzie Sosa"/>
    <n v="4800"/>
    <x v="2"/>
    <x v="56"/>
    <s v="Blend Controlled"/>
    <n v="0"/>
  </r>
  <r>
    <x v="8"/>
    <s v="Insourcing Services"/>
    <x v="14"/>
    <d v="2024-07-31T00:00:00"/>
    <d v="2024-07-01T00:00:00"/>
    <s v="47462"/>
    <x v="85"/>
    <s v="566"/>
    <m/>
    <m/>
    <m/>
    <s v="MaryAnne Rose"/>
    <n v="16968"/>
    <x v="2"/>
    <x v="56"/>
    <s v="Blend Controlled"/>
    <n v="0"/>
  </r>
  <r>
    <x v="8"/>
    <s v="Insourcing Services"/>
    <x v="14"/>
    <d v="2024-07-31T00:00:00"/>
    <d v="2024-07-01T00:00:00"/>
    <s v="47462"/>
    <x v="84"/>
    <s v="565"/>
    <m/>
    <m/>
    <m/>
    <s v="Joshika Andersson"/>
    <n v="12480"/>
    <x v="2"/>
    <x v="12"/>
    <s v="Blend Controlled"/>
    <n v="0"/>
  </r>
  <r>
    <x v="8"/>
    <s v="Insourcing Services"/>
    <x v="14"/>
    <d v="2024-07-31T00:00:00"/>
    <d v="2024-07-01T00:00:00"/>
    <s v="47462"/>
    <x v="84"/>
    <s v="565"/>
    <m/>
    <m/>
    <m/>
    <s v="Brooke Matits"/>
    <n v="13440"/>
    <x v="2"/>
    <x v="12"/>
    <s v="Blend Controlled"/>
    <n v="0"/>
  </r>
  <r>
    <x v="8"/>
    <s v="Insourcing Services"/>
    <x v="14"/>
    <d v="2024-07-31T00:00:00"/>
    <d v="2024-07-01T00:00:00"/>
    <s v="47462"/>
    <x v="85"/>
    <s v="566"/>
    <m/>
    <m/>
    <m/>
    <s v="Donny Wilson"/>
    <n v="3584"/>
    <x v="2"/>
    <x v="56"/>
    <s v="Blend Controlled"/>
    <n v="0"/>
  </r>
  <r>
    <x v="8"/>
    <s v="Insourcing Services"/>
    <x v="14"/>
    <d v="2024-07-31T00:00:00"/>
    <d v="2024-07-01T00:00:00"/>
    <s v="47462"/>
    <x v="85"/>
    <s v="566"/>
    <m/>
    <m/>
    <m/>
    <s v="Corson Fidler"/>
    <n v="21528"/>
    <x v="2"/>
    <x v="56"/>
    <s v="Blend Controlled"/>
    <n v="0"/>
  </r>
  <r>
    <x v="8"/>
    <s v="Insourcing Services"/>
    <x v="14"/>
    <d v="2024-07-31T00:00:00"/>
    <d v="2024-07-01T00:00:00"/>
    <s v="47462"/>
    <x v="84"/>
    <s v="565"/>
    <m/>
    <m/>
    <m/>
    <s v="Sidney Beauregard"/>
    <n v="11440"/>
    <x v="2"/>
    <x v="12"/>
    <s v="Blend Controlled"/>
    <n v="0"/>
  </r>
  <r>
    <x v="8"/>
    <s v="Insourcing Services"/>
    <x v="14"/>
    <d v="2024-07-31T00:00:00"/>
    <d v="2024-07-01T00:00:00"/>
    <s v="47462"/>
    <x v="94"/>
    <s v="567"/>
    <m/>
    <m/>
    <m/>
    <s v="Delonee McBride"/>
    <n v="5950"/>
    <x v="2"/>
    <x v="30"/>
    <s v="Blend Controlled"/>
    <n v="0"/>
  </r>
  <r>
    <x v="8"/>
    <s v="Insourcing Services"/>
    <x v="14"/>
    <d v="2024-07-31T00:00:00"/>
    <d v="2024-07-01T00:00:00"/>
    <s v="47462"/>
    <x v="94"/>
    <s v="567"/>
    <m/>
    <m/>
    <m/>
    <s v="Adam Sandecki"/>
    <n v="15840"/>
    <x v="2"/>
    <x v="30"/>
    <s v="Blend Controlled"/>
    <n v="0"/>
  </r>
  <r>
    <x v="8"/>
    <s v="Insourcing Services"/>
    <x v="14"/>
    <d v="2024-07-31T00:00:00"/>
    <d v="2024-07-01T00:00:00"/>
    <s v="47462"/>
    <x v="84"/>
    <s v="565"/>
    <m/>
    <m/>
    <m/>
    <s v="Darla Cardino"/>
    <n v="11960"/>
    <x v="2"/>
    <x v="12"/>
    <s v="Blend Controlled"/>
    <n v="0"/>
  </r>
  <r>
    <x v="8"/>
    <s v="Insourcing Services"/>
    <x v="14"/>
    <d v="2024-07-31T00:00:00"/>
    <d v="2024-07-01T00:00:00"/>
    <s v="47462"/>
    <x v="92"/>
    <s v="5983"/>
    <m/>
    <m/>
    <m/>
    <s v="Valerie Williams"/>
    <n v="11088"/>
    <x v="2"/>
    <x v="59"/>
    <s v="Blend Controlled"/>
    <n v="0"/>
  </r>
  <r>
    <x v="8"/>
    <s v="Insourcing Services"/>
    <x v="14"/>
    <d v="2024-07-31T00:00:00"/>
    <d v="2024-07-01T00:00:00"/>
    <s v="47462"/>
    <x v="92"/>
    <s v="5983"/>
    <m/>
    <m/>
    <m/>
    <s v="Jennifer Gray"/>
    <n v="9027"/>
    <x v="2"/>
    <x v="59"/>
    <s v="Blend Controlled"/>
    <n v="0"/>
  </r>
  <r>
    <x v="8"/>
    <s v="Insourcing Services"/>
    <x v="14"/>
    <d v="2024-07-31T00:00:00"/>
    <d v="2024-07-01T00:00:00"/>
    <s v="47462"/>
    <x v="92"/>
    <s v="5983"/>
    <m/>
    <m/>
    <m/>
    <s v="Cherie Kracht"/>
    <n v="10350.959999999999"/>
    <x v="2"/>
    <x v="59"/>
    <s v="Blend Controlled"/>
    <n v="0"/>
  </r>
  <r>
    <x v="8"/>
    <s v="Insourcing Services"/>
    <x v="14"/>
    <d v="2024-07-31T00:00:00"/>
    <d v="2024-07-01T00:00:00"/>
    <s v="47462"/>
    <x v="87"/>
    <s v="3305"/>
    <m/>
    <m/>
    <m/>
    <s v="Pamela Quintero"/>
    <n v="21320"/>
    <x v="2"/>
    <x v="57"/>
    <s v="Blend Controlled"/>
    <n v="0"/>
  </r>
  <r>
    <x v="8"/>
    <s v="Insourcing Services"/>
    <x v="14"/>
    <d v="2024-07-31T00:00:00"/>
    <d v="2024-07-01T00:00:00"/>
    <s v="47462"/>
    <x v="84"/>
    <s v="565"/>
    <m/>
    <m/>
    <m/>
    <s v="Ana Pena"/>
    <n v="11960"/>
    <x v="2"/>
    <x v="12"/>
    <s v="Blend Controlled"/>
    <n v="0"/>
  </r>
  <r>
    <x v="8"/>
    <s v="Insourcing Services"/>
    <x v="14"/>
    <d v="2024-07-31T00:00:00"/>
    <d v="2024-07-01T00:00:00"/>
    <s v="47462"/>
    <x v="84"/>
    <s v="565"/>
    <m/>
    <m/>
    <m/>
    <s v="Lillie Pomper"/>
    <n v="10252.700000000001"/>
    <x v="2"/>
    <x v="12"/>
    <s v="Blend Controlled"/>
    <n v="0"/>
  </r>
  <r>
    <x v="8"/>
    <s v="Insourcing Services"/>
    <x v="14"/>
    <d v="2024-07-31T00:00:00"/>
    <d v="2024-07-01T00:00:00"/>
    <s v="47462"/>
    <x v="94"/>
    <s v="567"/>
    <m/>
    <m/>
    <m/>
    <s v="Amy Storr"/>
    <n v="15840"/>
    <x v="2"/>
    <x v="30"/>
    <s v="Blend Controlled"/>
    <n v="0"/>
  </r>
  <r>
    <x v="8"/>
    <s v="Insourcing Services"/>
    <x v="14"/>
    <d v="2024-07-31T00:00:00"/>
    <d v="2024-07-01T00:00:00"/>
    <s v="47462"/>
    <x v="84"/>
    <s v="565"/>
    <m/>
    <m/>
    <m/>
    <s v="Caroline Hough"/>
    <n v="2810.1"/>
    <x v="2"/>
    <x v="12"/>
    <s v="Blend Controlled"/>
    <n v="0"/>
  </r>
  <r>
    <x v="8"/>
    <s v="Insourcing Services"/>
    <x v="14"/>
    <d v="2024-07-31T00:00:00"/>
    <d v="2024-07-01T00:00:00"/>
    <s v="47462"/>
    <x v="85"/>
    <s v="566"/>
    <m/>
    <m/>
    <m/>
    <s v="Tahisha Jenkins"/>
    <n v="8640"/>
    <x v="2"/>
    <x v="56"/>
    <s v="Blend Controlled"/>
    <n v="0"/>
  </r>
  <r>
    <x v="8"/>
    <s v="Insourcing Services"/>
    <x v="14"/>
    <d v="2024-07-31T00:00:00"/>
    <d v="2024-07-01T00:00:00"/>
    <s v="47462"/>
    <x v="85"/>
    <s v="566"/>
    <m/>
    <m/>
    <m/>
    <s v="LaTasha Patton"/>
    <n v="15100"/>
    <x v="2"/>
    <x v="56"/>
    <s v="Blend Controlled"/>
    <n v="0"/>
  </r>
  <r>
    <x v="8"/>
    <s v="Insourcing Services"/>
    <x v="14"/>
    <d v="2024-07-31T00:00:00"/>
    <d v="2024-07-01T00:00:00"/>
    <s v="47462"/>
    <x v="84"/>
    <s v="565"/>
    <m/>
    <m/>
    <m/>
    <s v="Isabella Dolan"/>
    <n v="11440"/>
    <x v="2"/>
    <x v="12"/>
    <s v="Blend Controlled"/>
    <n v="0"/>
  </r>
  <r>
    <x v="8"/>
    <s v="Insourcing Services"/>
    <x v="14"/>
    <d v="2024-07-31T00:00:00"/>
    <d v="2024-07-01T00:00:00"/>
    <s v="47462"/>
    <x v="84"/>
    <s v="565"/>
    <m/>
    <m/>
    <m/>
    <s v="Clementina Rodriguez"/>
    <n v="15697.5"/>
    <x v="2"/>
    <x v="12"/>
    <s v="Blend Controlled"/>
    <n v="0"/>
  </r>
  <r>
    <x v="8"/>
    <s v="Insourcing Services"/>
    <x v="14"/>
    <d v="2024-07-31T00:00:00"/>
    <d v="2024-07-01T00:00:00"/>
    <s v="47462"/>
    <x v="84"/>
    <s v="565"/>
    <m/>
    <m/>
    <m/>
    <s v="Anthony Romero"/>
    <n v="11472.5"/>
    <x v="2"/>
    <x v="12"/>
    <s v="Blend Controlled"/>
    <n v="0"/>
  </r>
  <r>
    <x v="8"/>
    <s v="Insourcing Services"/>
    <x v="14"/>
    <d v="2024-07-31T00:00:00"/>
    <d v="2024-07-01T00:00:00"/>
    <s v="47462"/>
    <x v="85"/>
    <s v="566"/>
    <m/>
    <m/>
    <m/>
    <s v="Joan Walker"/>
    <n v="13162.5"/>
    <x v="2"/>
    <x v="56"/>
    <s v="Blend Controlled"/>
    <n v="0"/>
  </r>
  <r>
    <x v="8"/>
    <s v="Insourcing Services"/>
    <x v="14"/>
    <d v="2024-07-31T00:00:00"/>
    <d v="2024-07-01T00:00:00"/>
    <s v="47462"/>
    <x v="85"/>
    <s v="566"/>
    <m/>
    <m/>
    <m/>
    <s v="Jazzmin Evans"/>
    <n v="9752"/>
    <x v="2"/>
    <x v="56"/>
    <s v="Blend Controlled"/>
    <n v="0"/>
  </r>
  <r>
    <x v="8"/>
    <s v="Insourcing Services"/>
    <x v="14"/>
    <d v="2024-07-31T00:00:00"/>
    <d v="2024-07-01T00:00:00"/>
    <s v="47462"/>
    <x v="85"/>
    <s v="566"/>
    <m/>
    <m/>
    <m/>
    <s v="LaDarius Owens"/>
    <n v="13248"/>
    <x v="2"/>
    <x v="56"/>
    <s v="Blend Controlled"/>
    <n v="0"/>
  </r>
  <r>
    <x v="8"/>
    <s v="Insourcing Services"/>
    <x v="14"/>
    <d v="2024-07-31T00:00:00"/>
    <d v="2024-07-01T00:00:00"/>
    <s v="47462"/>
    <x v="92"/>
    <s v="5983"/>
    <m/>
    <m/>
    <m/>
    <s v="Celeste Signal"/>
    <n v="11088"/>
    <x v="2"/>
    <x v="59"/>
    <s v="Blend Controlled"/>
    <n v="0"/>
  </r>
  <r>
    <x v="8"/>
    <s v="Insourcing Services"/>
    <x v="14"/>
    <d v="2024-07-31T00:00:00"/>
    <d v="2024-07-01T00:00:00"/>
    <s v="47462"/>
    <x v="92"/>
    <s v="5983"/>
    <m/>
    <m/>
    <m/>
    <s v="Caroline Hough"/>
    <n v="13500"/>
    <x v="2"/>
    <x v="59"/>
    <s v="Blend Controlled"/>
    <n v="0"/>
  </r>
  <r>
    <x v="8"/>
    <s v="Insourcing Services"/>
    <x v="14"/>
    <d v="2024-07-31T00:00:00"/>
    <d v="2024-07-01T00:00:00"/>
    <s v="47462"/>
    <x v="84"/>
    <s v="565"/>
    <m/>
    <m/>
    <m/>
    <s v="Brigid Regan"/>
    <n v="8080"/>
    <x v="2"/>
    <x v="12"/>
    <s v="Blend Controlled"/>
    <n v="0"/>
  </r>
  <r>
    <x v="8"/>
    <s v="Insourcing Services"/>
    <x v="14"/>
    <d v="2024-07-31T00:00:00"/>
    <d v="2024-07-01T00:00:00"/>
    <s v="47462"/>
    <x v="85"/>
    <s v="566"/>
    <m/>
    <m/>
    <m/>
    <s v="Tracy Poltie"/>
    <n v="12742"/>
    <x v="2"/>
    <x v="56"/>
    <s v="Blend Controlled"/>
    <n v="0"/>
  </r>
  <r>
    <x v="8"/>
    <s v="Insourcing Services"/>
    <x v="14"/>
    <d v="2024-07-31T00:00:00"/>
    <d v="2024-07-01T00:00:00"/>
    <s v="47462"/>
    <x v="85"/>
    <s v="566"/>
    <m/>
    <m/>
    <m/>
    <s v="Nick Prunty"/>
    <n v="14832"/>
    <x v="2"/>
    <x v="56"/>
    <s v="Blend Controlled"/>
    <n v="0"/>
  </r>
  <r>
    <x v="8"/>
    <s v="Insourcing Services"/>
    <x v="14"/>
    <d v="2024-07-31T00:00:00"/>
    <d v="2024-07-01T00:00:00"/>
    <s v="47462"/>
    <x v="85"/>
    <s v="566"/>
    <m/>
    <m/>
    <m/>
    <s v="Amari Hall"/>
    <n v="9614"/>
    <x v="2"/>
    <x v="56"/>
    <s v="Blend Controlled"/>
    <n v="0"/>
  </r>
  <r>
    <x v="8"/>
    <s v="Insourcing Services"/>
    <x v="14"/>
    <d v="2024-07-31T00:00:00"/>
    <d v="2024-07-01T00:00:00"/>
    <s v="47462"/>
    <x v="84"/>
    <s v="565"/>
    <m/>
    <m/>
    <m/>
    <s v="Sara Tesser"/>
    <n v="14080"/>
    <x v="2"/>
    <x v="12"/>
    <s v="Blend Controlled"/>
    <n v="0"/>
  </r>
  <r>
    <x v="8"/>
    <s v="Insourcing Services"/>
    <x v="14"/>
    <d v="2024-07-31T00:00:00"/>
    <d v="2024-07-01T00:00:00"/>
    <s v="47462"/>
    <x v="84"/>
    <s v="565"/>
    <m/>
    <m/>
    <m/>
    <s v="Kamila San"/>
    <n v="15760"/>
    <x v="2"/>
    <x v="12"/>
    <s v="Blend Controlled"/>
    <n v="0"/>
  </r>
  <r>
    <x v="8"/>
    <s v="Insourcing Services"/>
    <x v="14"/>
    <d v="2024-07-31T00:00:00"/>
    <d v="2024-07-01T00:00:00"/>
    <s v="47462"/>
    <x v="85"/>
    <s v="566"/>
    <m/>
    <m/>
    <m/>
    <s v="Pamela Saqueton"/>
    <n v="16100"/>
    <x v="2"/>
    <x v="56"/>
    <s v="Blend Controlled"/>
    <n v="0"/>
  </r>
  <r>
    <x v="8"/>
    <s v="Insourcing Services"/>
    <x v="14"/>
    <d v="2024-07-31T00:00:00"/>
    <d v="2024-07-01T00:00:00"/>
    <s v="47462"/>
    <x v="84"/>
    <s v="565"/>
    <m/>
    <m/>
    <m/>
    <s v="Shayna Gomez"/>
    <n v="13200"/>
    <x v="2"/>
    <x v="12"/>
    <s v="Blend Controlled"/>
    <n v="0"/>
  </r>
  <r>
    <x v="8"/>
    <s v="Insourcing Services"/>
    <x v="14"/>
    <d v="2024-07-31T00:00:00"/>
    <d v="2024-07-01T00:00:00"/>
    <s v="47462"/>
    <x v="84"/>
    <s v="565"/>
    <m/>
    <m/>
    <m/>
    <s v="Laura Ruddy"/>
    <n v="30640"/>
    <x v="2"/>
    <x v="12"/>
    <s v="Blend Controlled"/>
    <n v="0"/>
  </r>
  <r>
    <x v="8"/>
    <s v="Insourcing Services"/>
    <x v="14"/>
    <d v="2024-07-31T00:00:00"/>
    <d v="2024-07-01T00:00:00"/>
    <s v="47462"/>
    <x v="84"/>
    <s v="565"/>
    <m/>
    <m/>
    <m/>
    <s v="Jamie Waltzer"/>
    <n v="15640"/>
    <x v="2"/>
    <x v="12"/>
    <s v="Blend Controlled"/>
    <n v="0"/>
  </r>
  <r>
    <x v="8"/>
    <s v="Insourcing Services"/>
    <x v="14"/>
    <d v="2024-07-31T00:00:00"/>
    <d v="2024-07-01T00:00:00"/>
    <s v="47462"/>
    <x v="92"/>
    <s v="5983"/>
    <m/>
    <m/>
    <m/>
    <s v="Kristi Burston"/>
    <n v="10290.780000000001"/>
    <x v="2"/>
    <x v="59"/>
    <s v="Blend Controlled"/>
    <n v="0"/>
  </r>
  <r>
    <x v="8"/>
    <s v="Insourcing Services"/>
    <x v="14"/>
    <d v="2024-07-31T00:00:00"/>
    <d v="2024-07-01T00:00:00"/>
    <s v="47462"/>
    <x v="92"/>
    <s v="5983"/>
    <m/>
    <m/>
    <m/>
    <s v="Curtis Botting"/>
    <n v="10591.68"/>
    <x v="2"/>
    <x v="59"/>
    <s v="Blend Controlled"/>
    <n v="0"/>
  </r>
  <r>
    <x v="8"/>
    <s v="Insourcing Services"/>
    <x v="14"/>
    <d v="2024-07-31T00:00:00"/>
    <d v="2024-07-01T00:00:00"/>
    <s v="47462"/>
    <x v="94"/>
    <s v="567"/>
    <m/>
    <m/>
    <m/>
    <s v="Emma Lam"/>
    <n v="19800"/>
    <x v="2"/>
    <x v="30"/>
    <s v="Blend Controlled"/>
    <n v="0"/>
  </r>
  <r>
    <x v="8"/>
    <s v="Insourcing Services"/>
    <x v="14"/>
    <d v="2024-07-31T00:00:00"/>
    <d v="2024-07-01T00:00:00"/>
    <s v="47462"/>
    <x v="84"/>
    <s v="565"/>
    <m/>
    <m/>
    <m/>
    <s v="Fatoumata Sow"/>
    <n v="15666.26"/>
    <x v="2"/>
    <x v="12"/>
    <s v="Blend Controlled"/>
    <n v="0"/>
  </r>
  <r>
    <x v="8"/>
    <s v="Insourcing Services"/>
    <x v="14"/>
    <d v="2024-07-31T00:00:00"/>
    <d v="2024-07-01T00:00:00"/>
    <s v="47462"/>
    <x v="84"/>
    <s v="565"/>
    <m/>
    <m/>
    <m/>
    <s v="Corey Parkins"/>
    <n v="14080"/>
    <x v="2"/>
    <x v="12"/>
    <s v="Blend Controlled"/>
    <n v="0"/>
  </r>
  <r>
    <x v="8"/>
    <s v="Insourcing Services"/>
    <x v="14"/>
    <d v="2024-07-31T00:00:00"/>
    <d v="2024-07-01T00:00:00"/>
    <s v="48438"/>
    <x v="0"/>
    <m/>
    <m/>
    <m/>
    <m/>
    <s v="TopSide Management Book Elim related to project (blank)"/>
    <n v="-10416.93"/>
    <x v="2"/>
    <x v="12"/>
    <s v="Blend Controlled"/>
    <n v="0"/>
  </r>
  <r>
    <x v="8"/>
    <s v="Insourcing Services"/>
    <x v="14"/>
    <d v="2024-07-31T00:00:00"/>
    <d v="2024-07-01T00:00:00"/>
    <s v="47462"/>
    <x v="84"/>
    <s v="565"/>
    <m/>
    <m/>
    <m/>
    <s v="Olivia Grala"/>
    <n v="10567.2"/>
    <x v="2"/>
    <x v="12"/>
    <s v="Blend Controlled"/>
    <n v="0"/>
  </r>
  <r>
    <x v="8"/>
    <s v="Insourcing Services"/>
    <x v="14"/>
    <d v="2024-07-31T00:00:00"/>
    <d v="2024-07-01T00:00:00"/>
    <s v="47462"/>
    <x v="84"/>
    <s v="565"/>
    <m/>
    <m/>
    <m/>
    <s v="Justin Carter"/>
    <n v="11573.6"/>
    <x v="2"/>
    <x v="12"/>
    <s v="Blend Controlled"/>
    <n v="0"/>
  </r>
  <r>
    <x v="8"/>
    <s v="Insourcing Services"/>
    <x v="14"/>
    <d v="2024-07-31T00:00:00"/>
    <d v="2024-07-01T00:00:00"/>
    <s v="47462"/>
    <x v="92"/>
    <s v="5983"/>
    <m/>
    <m/>
    <m/>
    <s v="Letigra Coles"/>
    <n v="10582.88"/>
    <x v="2"/>
    <x v="59"/>
    <s v="Blend Controlled"/>
    <n v="0"/>
  </r>
  <r>
    <x v="8"/>
    <s v="Insourcing Services"/>
    <x v="14"/>
    <d v="2024-07-31T00:00:00"/>
    <d v="2024-07-01T00:00:00"/>
    <s v="47462"/>
    <x v="102"/>
    <s v="2032"/>
    <m/>
    <m/>
    <m/>
    <s v="Hadiza Mamman"/>
    <n v="9270"/>
    <x v="2"/>
    <x v="6"/>
    <s v="Blend Controlled"/>
    <n v="0"/>
  </r>
  <r>
    <x v="8"/>
    <s v="Insourcing Services"/>
    <x v="14"/>
    <d v="2024-07-31T00:00:00"/>
    <d v="2024-07-01T00:00:00"/>
    <s v="47462"/>
    <x v="85"/>
    <s v="566"/>
    <m/>
    <m/>
    <m/>
    <s v="JoAnne Butler"/>
    <n v="15400"/>
    <x v="2"/>
    <x v="56"/>
    <s v="Blend Controlled"/>
    <n v="0"/>
  </r>
  <r>
    <x v="8"/>
    <s v="Insourcing Services"/>
    <x v="14"/>
    <d v="2024-07-31T00:00:00"/>
    <d v="2024-07-01T00:00:00"/>
    <s v="47462"/>
    <x v="94"/>
    <s v="567"/>
    <m/>
    <m/>
    <m/>
    <s v="Johnathan Kelley"/>
    <n v="15640"/>
    <x v="2"/>
    <x v="30"/>
    <s v="Blend Controlled"/>
    <n v="0"/>
  </r>
  <r>
    <x v="8"/>
    <s v="Insourcing Services"/>
    <x v="14"/>
    <d v="2024-07-31T00:00:00"/>
    <d v="2024-07-01T00:00:00"/>
    <s v="47462"/>
    <x v="96"/>
    <s v="24606"/>
    <m/>
    <m/>
    <m/>
    <s v="Michael Norton"/>
    <n v="21120"/>
    <x v="2"/>
    <x v="61"/>
    <s v="Blend Controlled"/>
    <n v="0"/>
  </r>
  <r>
    <x v="8"/>
    <s v="Insourcing Services"/>
    <x v="14"/>
    <d v="2024-07-31T00:00:00"/>
    <d v="2024-07-01T00:00:00"/>
    <s v="47462"/>
    <x v="85"/>
    <s v="566"/>
    <m/>
    <m/>
    <m/>
    <s v="Christian Baldelomar"/>
    <n v="9890"/>
    <x v="2"/>
    <x v="56"/>
    <s v="Blend Controlled"/>
    <n v="0"/>
  </r>
  <r>
    <x v="8"/>
    <s v="Insourcing Services"/>
    <x v="14"/>
    <d v="2024-07-31T00:00:00"/>
    <d v="2024-07-01T00:00:00"/>
    <s v="47462"/>
    <x v="98"/>
    <s v="3307"/>
    <m/>
    <m/>
    <m/>
    <s v="Melody Miyaji"/>
    <n v="6490"/>
    <x v="2"/>
    <x v="62"/>
    <s v="Blend Controlled"/>
    <n v="0"/>
  </r>
  <r>
    <x v="8"/>
    <s v="Insourcing Services"/>
    <x v="14"/>
    <d v="2024-07-31T00:00:00"/>
    <d v="2024-07-01T00:00:00"/>
    <s v="47462"/>
    <x v="92"/>
    <s v="5983"/>
    <m/>
    <m/>
    <m/>
    <s v="Miguel Villa"/>
    <n v="10591.68"/>
    <x v="2"/>
    <x v="59"/>
    <s v="Blend Controlled"/>
    <n v="0"/>
  </r>
  <r>
    <x v="8"/>
    <s v="Insourcing Services"/>
    <x v="14"/>
    <d v="2024-07-31T00:00:00"/>
    <d v="2024-07-01T00:00:00"/>
    <s v="47462"/>
    <x v="84"/>
    <s v="565"/>
    <m/>
    <m/>
    <m/>
    <s v="Gal Elimelech"/>
    <n v="11440"/>
    <x v="2"/>
    <x v="12"/>
    <s v="Blend Controlled"/>
    <n v="0"/>
  </r>
  <r>
    <x v="8"/>
    <s v="Insourcing Services"/>
    <x v="14"/>
    <d v="2024-07-31T00:00:00"/>
    <d v="2024-07-01T00:00:00"/>
    <s v="47462"/>
    <x v="84"/>
    <s v="565"/>
    <m/>
    <m/>
    <m/>
    <s v="Erin Hoel"/>
    <n v="20737.900000000001"/>
    <x v="2"/>
    <x v="12"/>
    <s v="Blend Controlled"/>
    <n v="0"/>
  </r>
  <r>
    <x v="8"/>
    <s v="Insourcing Services"/>
    <x v="14"/>
    <d v="2024-07-31T00:00:00"/>
    <d v="2024-07-01T00:00:00"/>
    <s v="47462"/>
    <x v="84"/>
    <s v="565"/>
    <m/>
    <m/>
    <m/>
    <s v="Anthony Cocola"/>
    <n v="5760"/>
    <x v="2"/>
    <x v="12"/>
    <s v="Blend Controlled"/>
    <n v="0"/>
  </r>
  <r>
    <x v="8"/>
    <s v="Insourcing Services"/>
    <x v="14"/>
    <d v="2024-07-31T00:00:00"/>
    <d v="2024-07-01T00:00:00"/>
    <s v="47462"/>
    <x v="84"/>
    <s v="565"/>
    <m/>
    <m/>
    <m/>
    <s v="Sarah Kirk"/>
    <n v="14080"/>
    <x v="2"/>
    <x v="12"/>
    <s v="Blend Controlled"/>
    <n v="0"/>
  </r>
  <r>
    <x v="8"/>
    <s v="Insourcing Services"/>
    <x v="14"/>
    <d v="2024-07-31T00:00:00"/>
    <d v="2024-07-01T00:00:00"/>
    <s v="47462"/>
    <x v="84"/>
    <s v="565"/>
    <m/>
    <m/>
    <m/>
    <s v="Caroline Smith"/>
    <n v="5976"/>
    <x v="2"/>
    <x v="12"/>
    <s v="Blend Controlled"/>
    <n v="0"/>
  </r>
  <r>
    <x v="8"/>
    <s v="Insourcing Services"/>
    <x v="14"/>
    <d v="2024-07-31T00:00:00"/>
    <d v="2024-07-01T00:00:00"/>
    <s v="47462"/>
    <x v="84"/>
    <s v="565"/>
    <m/>
    <m/>
    <m/>
    <s v="Kiara Armetta"/>
    <n v="11570"/>
    <x v="2"/>
    <x v="12"/>
    <s v="Blend Controlled"/>
    <n v="0"/>
  </r>
  <r>
    <x v="8"/>
    <s v="Insourcing Services"/>
    <x v="14"/>
    <d v="2024-07-31T00:00:00"/>
    <d v="2024-07-01T00:00:00"/>
    <s v="47462"/>
    <x v="92"/>
    <s v="5983"/>
    <m/>
    <m/>
    <m/>
    <s v="Suly Radilla"/>
    <n v="11088"/>
    <x v="2"/>
    <x v="59"/>
    <s v="Blend Controlled"/>
    <n v="0"/>
  </r>
  <r>
    <x v="8"/>
    <s v="Insourcing Services"/>
    <x v="14"/>
    <d v="2024-07-31T00:00:00"/>
    <d v="2024-07-01T00:00:00"/>
    <s v="47462"/>
    <x v="92"/>
    <s v="5983"/>
    <m/>
    <m/>
    <m/>
    <s v="Meghan Fitzgerald"/>
    <n v="19888"/>
    <x v="2"/>
    <x v="59"/>
    <s v="Blend Controlled"/>
    <n v="0"/>
  </r>
  <r>
    <x v="8"/>
    <s v="Insourcing Services"/>
    <x v="14"/>
    <d v="2024-07-31T00:00:00"/>
    <d v="2024-07-01T00:00:00"/>
    <s v="47462"/>
    <x v="84"/>
    <s v="565"/>
    <m/>
    <m/>
    <m/>
    <s v="Stephanie Paiva"/>
    <n v="12160"/>
    <x v="2"/>
    <x v="12"/>
    <s v="Blend Controlled"/>
    <n v="0"/>
  </r>
  <r>
    <x v="8"/>
    <s v="Insourcing Services"/>
    <x v="14"/>
    <d v="2024-07-31T00:00:00"/>
    <d v="2024-07-01T00:00:00"/>
    <s v="47462"/>
    <x v="85"/>
    <s v="566"/>
    <m/>
    <m/>
    <m/>
    <s v="Vanessa Robles"/>
    <n v="10208"/>
    <x v="2"/>
    <x v="56"/>
    <s v="Blend Controlled"/>
    <n v="0"/>
  </r>
  <r>
    <x v="8"/>
    <s v="Insourcing Services"/>
    <x v="14"/>
    <d v="2024-07-31T00:00:00"/>
    <d v="2024-07-01T00:00:00"/>
    <s v="47462"/>
    <x v="85"/>
    <s v="566"/>
    <m/>
    <m/>
    <m/>
    <s v="RuthRusso Silver"/>
    <n v="12300"/>
    <x v="2"/>
    <x v="56"/>
    <s v="Blend Controlled"/>
    <n v="0"/>
  </r>
  <r>
    <x v="8"/>
    <s v="Insourcing Services"/>
    <x v="14"/>
    <d v="2024-07-31T00:00:00"/>
    <d v="2024-07-01T00:00:00"/>
    <s v="47462"/>
    <x v="101"/>
    <s v="2023"/>
    <m/>
    <m/>
    <m/>
    <s v="Divyam Contractor"/>
    <n v="20240"/>
    <x v="2"/>
    <x v="3"/>
    <s v="Blend Controlled"/>
    <n v="0"/>
  </r>
  <r>
    <x v="8"/>
    <s v="Insourcing Services"/>
    <x v="14"/>
    <d v="2024-07-31T00:00:00"/>
    <d v="2024-07-01T00:00:00"/>
    <s v="47462"/>
    <x v="92"/>
    <s v="5983"/>
    <m/>
    <m/>
    <m/>
    <s v="Tracy Cherry"/>
    <n v="10584"/>
    <x v="2"/>
    <x v="59"/>
    <s v="Blend Controlled"/>
    <n v="0"/>
  </r>
  <r>
    <x v="8"/>
    <s v="Insourcing Services"/>
    <x v="14"/>
    <d v="2024-07-31T00:00:00"/>
    <d v="2024-07-01T00:00:00"/>
    <s v="47462"/>
    <x v="84"/>
    <s v="565"/>
    <m/>
    <m/>
    <m/>
    <s v="Javier Garcia"/>
    <n v="4060"/>
    <x v="2"/>
    <x v="12"/>
    <s v="Blend Controlled"/>
    <n v="0"/>
  </r>
  <r>
    <x v="8"/>
    <s v="Insourcing Services"/>
    <x v="14"/>
    <d v="2024-07-31T00:00:00"/>
    <d v="2024-07-01T00:00:00"/>
    <s v="47462"/>
    <x v="92"/>
    <s v="5983"/>
    <m/>
    <m/>
    <m/>
    <s v="Lynn Riggin"/>
    <n v="10050"/>
    <x v="2"/>
    <x v="59"/>
    <s v="Blend Controlled"/>
    <n v="0"/>
  </r>
  <r>
    <x v="8"/>
    <s v="Insourcing Services"/>
    <x v="14"/>
    <d v="2024-07-31T00:00:00"/>
    <d v="2024-07-01T00:00:00"/>
    <s v="47462"/>
    <x v="94"/>
    <s v="567"/>
    <m/>
    <m/>
    <m/>
    <s v="Aldyn Royes"/>
    <n v="13662"/>
    <x v="2"/>
    <x v="30"/>
    <s v="Blend Controlled"/>
    <n v="0"/>
  </r>
  <r>
    <x v="8"/>
    <s v="Insourcing Services"/>
    <x v="14"/>
    <d v="2024-07-31T00:00:00"/>
    <d v="2024-07-01T00:00:00"/>
    <s v="47462"/>
    <x v="85"/>
    <s v="566"/>
    <m/>
    <m/>
    <m/>
    <s v="Maksim Margolin"/>
    <n v="14582"/>
    <x v="2"/>
    <x v="56"/>
    <s v="Blend Controlled"/>
    <n v="0"/>
  </r>
  <r>
    <x v="8"/>
    <s v="Insourcing Services"/>
    <x v="14"/>
    <d v="2024-07-31T00:00:00"/>
    <d v="2024-07-01T00:00:00"/>
    <s v="47462"/>
    <x v="84"/>
    <s v="565"/>
    <m/>
    <m/>
    <m/>
    <s v="Victoria Lach"/>
    <n v="14080"/>
    <x v="2"/>
    <x v="12"/>
    <s v="Blend Controlled"/>
    <n v="0"/>
  </r>
  <r>
    <x v="8"/>
    <s v="Insourcing Services"/>
    <x v="14"/>
    <d v="2024-07-31T00:00:00"/>
    <d v="2024-07-01T00:00:00"/>
    <s v="47462"/>
    <x v="92"/>
    <s v="5983"/>
    <m/>
    <m/>
    <m/>
    <s v="Faith North"/>
    <n v="11088"/>
    <x v="2"/>
    <x v="59"/>
    <s v="Blend Controlled"/>
    <n v="0"/>
  </r>
  <r>
    <x v="8"/>
    <s v="Insourcing Services"/>
    <x v="14"/>
    <d v="2024-07-31T00:00:00"/>
    <d v="2024-07-01T00:00:00"/>
    <s v="47462"/>
    <x v="94"/>
    <s v="567"/>
    <m/>
    <m/>
    <m/>
    <s v="Selina Wagowski"/>
    <n v="16720"/>
    <x v="2"/>
    <x v="30"/>
    <s v="Blend Controlled"/>
    <n v="0"/>
  </r>
  <r>
    <x v="8"/>
    <s v="Insourcing Services"/>
    <x v="14"/>
    <d v="2024-07-31T00:00:00"/>
    <d v="2024-07-01T00:00:00"/>
    <s v="47462"/>
    <x v="84"/>
    <s v="565"/>
    <m/>
    <m/>
    <m/>
    <s v="Chloe Zehfuss"/>
    <n v="11440"/>
    <x v="2"/>
    <x v="12"/>
    <s v="Blend Controlled"/>
    <n v="0"/>
  </r>
  <r>
    <x v="8"/>
    <s v="Insourcing Services"/>
    <x v="14"/>
    <d v="2024-07-31T00:00:00"/>
    <d v="2024-07-01T00:00:00"/>
    <s v="47462"/>
    <x v="85"/>
    <s v="566"/>
    <m/>
    <m/>
    <m/>
    <s v="Zeal Doshi"/>
    <n v="16514"/>
    <x v="2"/>
    <x v="56"/>
    <s v="Blend Controlled"/>
    <n v="0"/>
  </r>
  <r>
    <x v="8"/>
    <s v="Insourcing Services"/>
    <x v="14"/>
    <d v="2024-07-31T00:00:00"/>
    <d v="2024-07-01T00:00:00"/>
    <s v="47462"/>
    <x v="85"/>
    <s v="566"/>
    <m/>
    <m/>
    <m/>
    <s v="Kimberly Pipkin"/>
    <n v="11212.5"/>
    <x v="2"/>
    <x v="56"/>
    <s v="Blend Controlled"/>
    <n v="0"/>
  </r>
  <r>
    <x v="8"/>
    <s v="Insourcing Services"/>
    <x v="14"/>
    <d v="2024-07-31T00:00:00"/>
    <d v="2024-07-01T00:00:00"/>
    <s v="47462"/>
    <x v="92"/>
    <s v="5983"/>
    <m/>
    <m/>
    <m/>
    <s v="Trey(Edward) Thomas"/>
    <n v="12960"/>
    <x v="2"/>
    <x v="59"/>
    <s v="Blend Controlled"/>
    <n v="0"/>
  </r>
  <r>
    <x v="8"/>
    <s v="Insourcing Services"/>
    <x v="14"/>
    <d v="2024-07-31T00:00:00"/>
    <d v="2024-07-01T00:00:00"/>
    <s v="47462"/>
    <x v="92"/>
    <s v="5983"/>
    <m/>
    <m/>
    <m/>
    <s v="Kristina  Stansell"/>
    <n v="11088"/>
    <x v="2"/>
    <x v="59"/>
    <s v="Blend Controlled"/>
    <n v="0"/>
  </r>
  <r>
    <x v="8"/>
    <s v="Insourcing Services"/>
    <x v="14"/>
    <d v="2024-07-31T00:00:00"/>
    <d v="2024-07-01T00:00:00"/>
    <s v="47462"/>
    <x v="84"/>
    <s v="565"/>
    <m/>
    <m/>
    <m/>
    <s v="Felicia Valenti"/>
    <n v="15272"/>
    <x v="2"/>
    <x v="12"/>
    <s v="Blend Controlled"/>
    <n v="0"/>
  </r>
  <r>
    <x v="8"/>
    <s v="Insourcing Services"/>
    <x v="14"/>
    <d v="2024-07-31T00:00:00"/>
    <d v="2024-07-01T00:00:00"/>
    <s v="47462"/>
    <x v="84"/>
    <s v="565"/>
    <m/>
    <m/>
    <m/>
    <s v="Briana Brown"/>
    <n v="11227.65"/>
    <x v="2"/>
    <x v="12"/>
    <s v="Blend Controlled"/>
    <n v="0"/>
  </r>
  <r>
    <x v="8"/>
    <s v="Insourcing Services"/>
    <x v="14"/>
    <d v="2024-07-31T00:00:00"/>
    <d v="2024-07-01T00:00:00"/>
    <s v="47462"/>
    <x v="84"/>
    <s v="565"/>
    <m/>
    <m/>
    <m/>
    <s v="Blake Bosch"/>
    <n v="12090"/>
    <x v="2"/>
    <x v="12"/>
    <s v="Blend Controlled"/>
    <n v="0"/>
  </r>
  <r>
    <x v="8"/>
    <s v="Insourcing Services"/>
    <x v="14"/>
    <d v="2024-07-31T00:00:00"/>
    <d v="2024-07-01T00:00:00"/>
    <s v="47462"/>
    <x v="96"/>
    <s v="24606"/>
    <m/>
    <m/>
    <m/>
    <s v="Baffour Agyapong"/>
    <n v="23640"/>
    <x v="2"/>
    <x v="61"/>
    <s v="Blend Controlled"/>
    <n v="0"/>
  </r>
  <r>
    <x v="8"/>
    <s v="Insourcing Services"/>
    <x v="14"/>
    <d v="2024-07-31T00:00:00"/>
    <d v="2024-07-01T00:00:00"/>
    <s v="47462"/>
    <x v="84"/>
    <s v="565"/>
    <m/>
    <m/>
    <m/>
    <s v="Mackenzie Newman"/>
    <n v="19320"/>
    <x v="2"/>
    <x v="12"/>
    <s v="Blend Controlled"/>
    <n v="0"/>
  </r>
  <r>
    <x v="8"/>
    <s v="Insourcing Services"/>
    <x v="14"/>
    <d v="2024-07-31T00:00:00"/>
    <d v="2024-07-01T00:00:00"/>
    <s v="47462"/>
    <x v="85"/>
    <s v="566"/>
    <m/>
    <m/>
    <m/>
    <s v="Patricia McCoy"/>
    <n v="17139.2"/>
    <x v="2"/>
    <x v="56"/>
    <s v="Blend Controlled"/>
    <n v="0"/>
  </r>
  <r>
    <x v="8"/>
    <s v="Insourcing Services"/>
    <x v="14"/>
    <d v="2024-07-31T00:00:00"/>
    <d v="2024-07-01T00:00:00"/>
    <s v="47462"/>
    <x v="85"/>
    <s v="566"/>
    <m/>
    <m/>
    <m/>
    <s v="Elizabeth Mrozek"/>
    <n v="12668.25"/>
    <x v="2"/>
    <x v="56"/>
    <s v="Blend Controlled"/>
    <n v="0"/>
  </r>
  <r>
    <x v="8"/>
    <s v="Insourcing Services"/>
    <x v="14"/>
    <d v="2024-07-31T00:00:00"/>
    <d v="2024-07-01T00:00:00"/>
    <s v="47462"/>
    <x v="85"/>
    <s v="566"/>
    <m/>
    <m/>
    <m/>
    <s v="Andrea Grilo"/>
    <n v="19360"/>
    <x v="2"/>
    <x v="56"/>
    <s v="Blend Controlled"/>
    <n v="0"/>
  </r>
  <r>
    <x v="8"/>
    <s v="Insourcing Services"/>
    <x v="14"/>
    <d v="2024-07-31T00:00:00"/>
    <d v="2024-07-01T00:00:00"/>
    <s v="47462"/>
    <x v="86"/>
    <s v="30776"/>
    <s v="18454884166"/>
    <m/>
    <m/>
    <s v="Nishant Jadhav (hybrid SOW)"/>
    <n v="19035"/>
    <x v="2"/>
    <x v="1"/>
    <s v="Blend Controlled"/>
    <n v="0"/>
  </r>
  <r>
    <x v="8"/>
    <s v="Insourcing Services"/>
    <x v="14"/>
    <d v="2024-07-31T00:00:00"/>
    <d v="2024-07-01T00:00:00"/>
    <s v="47462"/>
    <x v="92"/>
    <s v="5983"/>
    <m/>
    <m/>
    <m/>
    <s v="Fatama AwadaZayour"/>
    <n v="10584"/>
    <x v="2"/>
    <x v="59"/>
    <s v="Blend Controlled"/>
    <n v="0"/>
  </r>
  <r>
    <x v="8"/>
    <s v="Insourcing Services"/>
    <x v="14"/>
    <d v="2024-07-31T00:00:00"/>
    <d v="2024-07-01T00:00:00"/>
    <s v="47462"/>
    <x v="84"/>
    <s v="565"/>
    <m/>
    <m/>
    <m/>
    <s v="Erica Odoemene"/>
    <n v="9880"/>
    <x v="2"/>
    <x v="12"/>
    <s v="Blend Controlled"/>
    <n v="0"/>
  </r>
  <r>
    <x v="8"/>
    <s v="Insourcing Services"/>
    <x v="14"/>
    <d v="2024-07-31T00:00:00"/>
    <d v="2024-07-01T00:00:00"/>
    <s v="47462"/>
    <x v="85"/>
    <s v="566"/>
    <m/>
    <m/>
    <m/>
    <s v="Donna Johnson"/>
    <n v="12188"/>
    <x v="2"/>
    <x v="56"/>
    <s v="Blend Controlled"/>
    <n v="0"/>
  </r>
  <r>
    <x v="8"/>
    <s v="Insourcing Services"/>
    <x v="14"/>
    <d v="2024-07-31T00:00:00"/>
    <d v="2024-07-01T00:00:00"/>
    <s v="47462"/>
    <x v="93"/>
    <s v="34325"/>
    <s v="19934646100"/>
    <m/>
    <m/>
    <s v="Terrance Cure"/>
    <n v="18432"/>
    <x v="2"/>
    <x v="8"/>
    <s v="Blend Controlled"/>
    <n v="0"/>
  </r>
  <r>
    <x v="3"/>
    <s v="Insourcing Services"/>
    <x v="14"/>
    <d v="2024-07-31T00:00:00"/>
    <d v="2024-07-01T00:00:00"/>
    <s v="45534"/>
    <x v="103"/>
    <s v="17217"/>
    <s v="12002217473"/>
    <m/>
    <m/>
    <m/>
    <n v="10416.932723273707"/>
    <x v="2"/>
    <x v="12"/>
    <s v="Blend Controlled"/>
    <n v="0"/>
  </r>
  <r>
    <x v="8"/>
    <s v="Insourcing Services"/>
    <x v="14"/>
    <d v="2024-07-31T00:00:00"/>
    <d v="2024-07-01T00:00:00"/>
    <s v="47462"/>
    <x v="92"/>
    <s v="5983"/>
    <m/>
    <m/>
    <m/>
    <s v="Shernelle Bonds"/>
    <n v="9072"/>
    <x v="2"/>
    <x v="59"/>
    <s v="Blend Controlled"/>
    <n v="0"/>
  </r>
  <r>
    <x v="8"/>
    <s v="Insourcing Services"/>
    <x v="14"/>
    <d v="2024-07-31T00:00:00"/>
    <d v="2024-07-01T00:00:00"/>
    <s v="47462"/>
    <x v="84"/>
    <s v="565"/>
    <m/>
    <m/>
    <m/>
    <s v="James Ford (Engagement Factory)"/>
    <n v="15640"/>
    <x v="2"/>
    <x v="12"/>
    <s v="Blend Controlled"/>
    <n v="0"/>
  </r>
  <r>
    <x v="8"/>
    <s v="Insourcing Services"/>
    <x v="14"/>
    <d v="2024-07-31T00:00:00"/>
    <d v="2024-07-01T00:00:00"/>
    <s v="47462"/>
    <x v="84"/>
    <s v="565"/>
    <m/>
    <m/>
    <m/>
    <s v="Isabella Siazon"/>
    <n v="11440"/>
    <x v="2"/>
    <x v="12"/>
    <s v="Blend Controlled"/>
    <n v="0"/>
  </r>
  <r>
    <x v="8"/>
    <s v="Insourcing Services"/>
    <x v="14"/>
    <d v="2024-07-31T00:00:00"/>
    <d v="2024-07-01T00:00:00"/>
    <s v="47462"/>
    <x v="96"/>
    <s v="24606"/>
    <m/>
    <m/>
    <m/>
    <s v="Thomas Dietrich"/>
    <n v="20800"/>
    <x v="2"/>
    <x v="61"/>
    <s v="Blend Controlled"/>
    <n v="0"/>
  </r>
  <r>
    <x v="8"/>
    <s v="Insourcing Services"/>
    <x v="14"/>
    <d v="2024-07-31T00:00:00"/>
    <d v="2024-07-01T00:00:00"/>
    <s v="47462"/>
    <x v="85"/>
    <s v="566"/>
    <m/>
    <m/>
    <m/>
    <s v="Erica Martell"/>
    <n v="15796"/>
    <x v="2"/>
    <x v="56"/>
    <s v="Blend Controlled"/>
    <n v="0"/>
  </r>
  <r>
    <x v="8"/>
    <s v="Insourcing Services"/>
    <x v="14"/>
    <d v="2024-07-31T00:00:00"/>
    <d v="2024-07-01T00:00:00"/>
    <s v="47462"/>
    <x v="92"/>
    <s v="5983"/>
    <m/>
    <m/>
    <m/>
    <s v="Kane Makekau"/>
    <n v="19488"/>
    <x v="2"/>
    <x v="59"/>
    <s v="Blend Controlled"/>
    <n v="0"/>
  </r>
  <r>
    <x v="8"/>
    <s v="Insourcing Services"/>
    <x v="14"/>
    <d v="2024-07-31T00:00:00"/>
    <d v="2024-07-01T00:00:00"/>
    <s v="47462"/>
    <x v="85"/>
    <s v="566"/>
    <m/>
    <m/>
    <m/>
    <s v="Lisa Grisafi"/>
    <n v="36250"/>
    <x v="2"/>
    <x v="56"/>
    <s v="Blend Controlled"/>
    <n v="0"/>
  </r>
  <r>
    <x v="8"/>
    <s v="Insourcing Services"/>
    <x v="14"/>
    <d v="2024-07-31T00:00:00"/>
    <d v="2024-07-01T00:00:00"/>
    <s v="47462"/>
    <x v="85"/>
    <s v="566"/>
    <m/>
    <m/>
    <m/>
    <s v="Corinne Fox"/>
    <n v="9453"/>
    <x v="2"/>
    <x v="56"/>
    <s v="Blend Controlled"/>
    <n v="0"/>
  </r>
  <r>
    <x v="8"/>
    <s v="Insourcing Services"/>
    <x v="14"/>
    <d v="2024-07-31T00:00:00"/>
    <d v="2024-07-01T00:00:00"/>
    <s v="47462"/>
    <x v="101"/>
    <s v="2023"/>
    <m/>
    <m/>
    <m/>
    <s v="Ryan Puzon"/>
    <n v="20240"/>
    <x v="2"/>
    <x v="3"/>
    <s v="Blend Controlled"/>
    <n v="0"/>
  </r>
  <r>
    <x v="8"/>
    <s v="Insourcing Services"/>
    <x v="14"/>
    <d v="2024-07-31T00:00:00"/>
    <d v="2024-07-01T00:00:00"/>
    <s v="47462"/>
    <x v="92"/>
    <s v="5983"/>
    <m/>
    <m/>
    <m/>
    <s v="Kelly Chase"/>
    <n v="11497.5"/>
    <x v="2"/>
    <x v="59"/>
    <s v="Blend Controlled"/>
    <n v="0"/>
  </r>
  <r>
    <x v="8"/>
    <s v="Insourcing Services"/>
    <x v="14"/>
    <d v="2024-07-31T00:00:00"/>
    <d v="2024-07-01T00:00:00"/>
    <s v="47462"/>
    <x v="92"/>
    <s v="5983"/>
    <m/>
    <m/>
    <m/>
    <s v="Kate Umohituen"/>
    <n v="10110.24"/>
    <x v="2"/>
    <x v="59"/>
    <s v="Blend Controlled"/>
    <n v="0"/>
  </r>
  <r>
    <x v="8"/>
    <s v="Insourcing Services"/>
    <x v="14"/>
    <d v="2024-07-31T00:00:00"/>
    <d v="2024-07-01T00:00:00"/>
    <s v="47462"/>
    <x v="84"/>
    <s v="565"/>
    <m/>
    <m/>
    <m/>
    <s v="Tatiana JoseSantos"/>
    <n v="9360"/>
    <x v="2"/>
    <x v="12"/>
    <s v="Blend Controlled"/>
    <n v="0"/>
  </r>
  <r>
    <x v="8"/>
    <s v="Insourcing Services"/>
    <x v="14"/>
    <d v="2024-07-31T00:00:00"/>
    <d v="2024-07-01T00:00:00"/>
    <s v="47462"/>
    <x v="104"/>
    <s v="3308"/>
    <m/>
    <m/>
    <m/>
    <s v="RaShawd Solomon"/>
    <n v="12880"/>
    <x v="2"/>
    <x v="64"/>
    <s v="Blend Controlled"/>
    <n v="0"/>
  </r>
  <r>
    <x v="8"/>
    <s v="Insourcing Services"/>
    <x v="14"/>
    <d v="2024-07-31T00:00:00"/>
    <d v="2024-07-01T00:00:00"/>
    <s v="47462"/>
    <x v="85"/>
    <s v="566"/>
    <m/>
    <m/>
    <m/>
    <s v="Lisa Revis"/>
    <n v="10028"/>
    <x v="2"/>
    <x v="56"/>
    <s v="Blend Controlled"/>
    <n v="0"/>
  </r>
  <r>
    <x v="8"/>
    <s v="Insourcing Services"/>
    <x v="14"/>
    <d v="2024-07-31T00:00:00"/>
    <d v="2024-07-01T00:00:00"/>
    <s v="47462"/>
    <x v="98"/>
    <s v="3307"/>
    <m/>
    <m/>
    <m/>
    <s v="Elizabeth Hoopes"/>
    <n v="11812.5"/>
    <x v="2"/>
    <x v="62"/>
    <s v="Blend Controlled"/>
    <n v="0"/>
  </r>
  <r>
    <x v="8"/>
    <s v="Insourcing Services"/>
    <x v="14"/>
    <d v="2024-07-31T00:00:00"/>
    <d v="2024-07-01T00:00:00"/>
    <s v="47462"/>
    <x v="84"/>
    <s v="565"/>
    <m/>
    <m/>
    <m/>
    <s v="Roslyn Davis"/>
    <n v="13800"/>
    <x v="2"/>
    <x v="12"/>
    <s v="Blend Controlled"/>
    <n v="0"/>
  </r>
  <r>
    <x v="8"/>
    <s v="Insourcing Services"/>
    <x v="14"/>
    <d v="2024-07-31T00:00:00"/>
    <d v="2024-07-01T00:00:00"/>
    <s v="47462"/>
    <x v="84"/>
    <s v="565"/>
    <m/>
    <m/>
    <m/>
    <s v="Maggie Allen"/>
    <n v="10296"/>
    <x v="2"/>
    <x v="12"/>
    <s v="Blend Controlled"/>
    <n v="0"/>
  </r>
  <r>
    <x v="8"/>
    <s v="Insourcing Services"/>
    <x v="14"/>
    <d v="2024-07-31T00:00:00"/>
    <d v="2024-07-01T00:00:00"/>
    <s v="47462"/>
    <x v="92"/>
    <s v="5983"/>
    <m/>
    <m/>
    <m/>
    <s v="Solomon Akinro"/>
    <n v="11088"/>
    <x v="2"/>
    <x v="59"/>
    <s v="Blend Controlled"/>
    <n v="0"/>
  </r>
  <r>
    <x v="8"/>
    <s v="Insourcing Services"/>
    <x v="14"/>
    <d v="2024-07-31T00:00:00"/>
    <d v="2024-07-01T00:00:00"/>
    <s v="47462"/>
    <x v="94"/>
    <s v="567"/>
    <m/>
    <m/>
    <m/>
    <s v="David Tuttle"/>
    <n v="11286"/>
    <x v="2"/>
    <x v="30"/>
    <s v="Blend Controlled"/>
    <n v="0"/>
  </r>
  <r>
    <x v="8"/>
    <s v="Insourcing Services"/>
    <x v="14"/>
    <d v="2024-07-31T00:00:00"/>
    <d v="2024-07-01T00:00:00"/>
    <s v="47462"/>
    <x v="84"/>
    <s v="565"/>
    <m/>
    <m/>
    <m/>
    <s v="Kyle Romanoff"/>
    <n v="5120"/>
    <x v="2"/>
    <x v="12"/>
    <s v="Blend Controlled"/>
    <n v="0"/>
  </r>
  <r>
    <x v="8"/>
    <s v="Insourcing Services"/>
    <x v="14"/>
    <d v="2024-07-31T00:00:00"/>
    <d v="2024-07-01T00:00:00"/>
    <s v="47462"/>
    <x v="84"/>
    <s v="565"/>
    <m/>
    <m/>
    <m/>
    <s v="Coreen Mason"/>
    <n v="12240"/>
    <x v="2"/>
    <x v="12"/>
    <s v="Blend Controlled"/>
    <n v="0"/>
  </r>
  <r>
    <x v="8"/>
    <s v="Insourcing Services"/>
    <x v="14"/>
    <d v="2024-07-31T00:00:00"/>
    <d v="2024-07-01T00:00:00"/>
    <s v="47462"/>
    <x v="84"/>
    <s v="565"/>
    <m/>
    <m/>
    <m/>
    <s v="Annie Arrix"/>
    <n v="9360"/>
    <x v="2"/>
    <x v="12"/>
    <s v="Blend Controlled"/>
    <n v="0"/>
  </r>
  <r>
    <x v="8"/>
    <s v="Insourcing Services"/>
    <x v="14"/>
    <d v="2024-07-31T00:00:00"/>
    <d v="2024-07-01T00:00:00"/>
    <s v="47462"/>
    <x v="84"/>
    <s v="565"/>
    <m/>
    <m/>
    <m/>
    <s v="Anna Welch"/>
    <n v="11440"/>
    <x v="2"/>
    <x v="12"/>
    <s v="Blend Controlled"/>
    <n v="0"/>
  </r>
  <r>
    <x v="8"/>
    <s v="Insourcing Services"/>
    <x v="14"/>
    <d v="2024-07-31T00:00:00"/>
    <d v="2024-07-01T00:00:00"/>
    <s v="47462"/>
    <x v="85"/>
    <s v="566"/>
    <m/>
    <m/>
    <m/>
    <s v="Roslyn Smith"/>
    <n v="23920"/>
    <x v="2"/>
    <x v="56"/>
    <s v="Blend Controlled"/>
    <n v="0"/>
  </r>
  <r>
    <x v="8"/>
    <s v="Insourcing Services"/>
    <x v="14"/>
    <d v="2024-07-31T00:00:00"/>
    <d v="2024-07-01T00:00:00"/>
    <s v="47462"/>
    <x v="84"/>
    <s v="565"/>
    <m/>
    <m/>
    <m/>
    <s v="Sarah Cheung"/>
    <n v="5120"/>
    <x v="2"/>
    <x v="12"/>
    <s v="Blend Controlled"/>
    <n v="0"/>
  </r>
  <r>
    <x v="8"/>
    <s v="Insourcing Services"/>
    <x v="14"/>
    <d v="2024-07-31T00:00:00"/>
    <d v="2024-07-01T00:00:00"/>
    <s v="47462"/>
    <x v="92"/>
    <s v="5983"/>
    <m/>
    <m/>
    <m/>
    <s v="Michael Figueroa"/>
    <n v="10591.68"/>
    <x v="2"/>
    <x v="59"/>
    <s v="Blend Controlled"/>
    <n v="0"/>
  </r>
  <r>
    <x v="8"/>
    <s v="Insourcing Services"/>
    <x v="14"/>
    <d v="2024-07-31T00:00:00"/>
    <d v="2024-07-01T00:00:00"/>
    <s v="47462"/>
    <x v="92"/>
    <s v="5983"/>
    <m/>
    <m/>
    <m/>
    <s v="Laura Taras"/>
    <n v="25245"/>
    <x v="2"/>
    <x v="59"/>
    <s v="Blend Controlled"/>
    <n v="0"/>
  </r>
  <r>
    <x v="8"/>
    <s v="Insourcing Services"/>
    <x v="14"/>
    <d v="2024-07-31T00:00:00"/>
    <d v="2024-07-01T00:00:00"/>
    <s v="47462"/>
    <x v="84"/>
    <s v="565"/>
    <m/>
    <m/>
    <m/>
    <s v="Devin Blandino"/>
    <n v="14320"/>
    <x v="2"/>
    <x v="12"/>
    <s v="Blend Controlled"/>
    <n v="0"/>
  </r>
  <r>
    <x v="8"/>
    <s v="Insourcing Services"/>
    <x v="14"/>
    <d v="2024-07-31T00:00:00"/>
    <d v="2024-07-01T00:00:00"/>
    <s v="47462"/>
    <x v="84"/>
    <s v="565"/>
    <m/>
    <m/>
    <m/>
    <s v="Alex Yasko"/>
    <n v="10400"/>
    <x v="2"/>
    <x v="12"/>
    <s v="Blend Controlled"/>
    <n v="0"/>
  </r>
  <r>
    <x v="8"/>
    <s v="Insourcing Services"/>
    <x v="14"/>
    <d v="2024-07-31T00:00:00"/>
    <d v="2024-07-01T00:00:00"/>
    <s v="47462"/>
    <x v="85"/>
    <s v="566"/>
    <m/>
    <m/>
    <m/>
    <s v="Katelyn Black"/>
    <n v="12420"/>
    <x v="2"/>
    <x v="56"/>
    <s v="Blend Controlled"/>
    <n v="0"/>
  </r>
  <r>
    <x v="8"/>
    <s v="Insourcing Services"/>
    <x v="14"/>
    <d v="2024-07-31T00:00:00"/>
    <d v="2024-07-01T00:00:00"/>
    <s v="47462"/>
    <x v="84"/>
    <s v="565"/>
    <m/>
    <m/>
    <m/>
    <s v="Sophie Leighton"/>
    <n v="10920"/>
    <x v="2"/>
    <x v="12"/>
    <s v="Blend Controlled"/>
    <n v="0"/>
  </r>
  <r>
    <x v="8"/>
    <s v="Insourcing Services"/>
    <x v="14"/>
    <d v="2024-07-31T00:00:00"/>
    <d v="2024-07-01T00:00:00"/>
    <s v="47462"/>
    <x v="84"/>
    <s v="565"/>
    <m/>
    <m/>
    <m/>
    <s v="Riley BelBruno"/>
    <n v="15320"/>
    <x v="2"/>
    <x v="12"/>
    <s v="Blend Controlled"/>
    <n v="0"/>
  </r>
  <r>
    <x v="8"/>
    <s v="Insourcing Services"/>
    <x v="14"/>
    <d v="2024-07-31T00:00:00"/>
    <d v="2024-07-01T00:00:00"/>
    <s v="47462"/>
    <x v="92"/>
    <s v="5983"/>
    <m/>
    <m/>
    <m/>
    <s v="Michael James"/>
    <n v="11088"/>
    <x v="2"/>
    <x v="59"/>
    <s v="Blend Controlled"/>
    <n v="0"/>
  </r>
  <r>
    <x v="8"/>
    <s v="Insourcing Services"/>
    <x v="14"/>
    <d v="2024-07-31T00:00:00"/>
    <d v="2024-07-01T00:00:00"/>
    <s v="47462"/>
    <x v="85"/>
    <s v="566"/>
    <m/>
    <m/>
    <m/>
    <s v="Jose Burgos"/>
    <n v="10764"/>
    <x v="2"/>
    <x v="56"/>
    <s v="Blend Controlled"/>
    <n v="0"/>
  </r>
  <r>
    <x v="8"/>
    <s v="Insourcing Services"/>
    <x v="14"/>
    <d v="2024-07-31T00:00:00"/>
    <d v="2024-07-01T00:00:00"/>
    <s v="47462"/>
    <x v="85"/>
    <s v="566"/>
    <m/>
    <m/>
    <m/>
    <s v="Delaurence Fouche"/>
    <n v="840"/>
    <x v="2"/>
    <x v="56"/>
    <s v="Blend Controlled"/>
    <n v="0"/>
  </r>
  <r>
    <x v="8"/>
    <s v="Insourcing Services"/>
    <x v="14"/>
    <d v="2024-07-31T00:00:00"/>
    <d v="2024-07-01T00:00:00"/>
    <s v="47462"/>
    <x v="98"/>
    <s v="3307"/>
    <m/>
    <m/>
    <m/>
    <s v="Lucy Deal"/>
    <n v="8827.5"/>
    <x v="2"/>
    <x v="62"/>
    <s v="Blend Controlled"/>
    <n v="0"/>
  </r>
  <r>
    <x v="8"/>
    <s v="Insourcing Services"/>
    <x v="14"/>
    <d v="2024-07-31T00:00:00"/>
    <d v="2024-07-01T00:00:00"/>
    <s v="47462"/>
    <x v="84"/>
    <s v="565"/>
    <m/>
    <m/>
    <m/>
    <s v="Manzi Burns"/>
    <n v="11440"/>
    <x v="2"/>
    <x v="12"/>
    <s v="Blend Controlled"/>
    <n v="0"/>
  </r>
  <r>
    <x v="8"/>
    <s v="Insourcing Services"/>
    <x v="14"/>
    <d v="2024-07-31T00:00:00"/>
    <d v="2024-07-01T00:00:00"/>
    <s v="47462"/>
    <x v="84"/>
    <s v="565"/>
    <m/>
    <m/>
    <m/>
    <s v="Jessica Katz"/>
    <n v="11440"/>
    <x v="2"/>
    <x v="12"/>
    <s v="Blend Controlled"/>
    <n v="0"/>
  </r>
  <r>
    <x v="8"/>
    <s v="Insourcing Services"/>
    <x v="14"/>
    <d v="2024-07-31T00:00:00"/>
    <d v="2024-07-01T00:00:00"/>
    <s v="47462"/>
    <x v="84"/>
    <s v="565"/>
    <m/>
    <m/>
    <m/>
    <s v="Hayden Cohen"/>
    <n v="14080"/>
    <x v="2"/>
    <x v="12"/>
    <s v="Blend Controlled"/>
    <n v="0"/>
  </r>
  <r>
    <x v="8"/>
    <s v="Insourcing Services"/>
    <x v="14"/>
    <d v="2024-07-31T00:00:00"/>
    <d v="2024-07-01T00:00:00"/>
    <s v="47462"/>
    <x v="85"/>
    <s v="566"/>
    <m/>
    <m/>
    <m/>
    <s v="Christie Furman"/>
    <n v="16155"/>
    <x v="2"/>
    <x v="56"/>
    <s v="Blend Controlled"/>
    <n v="0"/>
  </r>
  <r>
    <x v="8"/>
    <s v="Insourcing Services"/>
    <x v="14"/>
    <d v="2024-07-31T00:00:00"/>
    <d v="2024-07-01T00:00:00"/>
    <s v="47462"/>
    <x v="92"/>
    <s v="5983"/>
    <m/>
    <m/>
    <m/>
    <s v="Bernadin Cator"/>
    <n v="11088"/>
    <x v="2"/>
    <x v="59"/>
    <s v="Blend Controlled"/>
    <n v="0"/>
  </r>
  <r>
    <x v="8"/>
    <s v="Insourcing Services"/>
    <x v="14"/>
    <d v="2024-07-31T00:00:00"/>
    <d v="2024-07-01T00:00:00"/>
    <s v="47462"/>
    <x v="84"/>
    <s v="565"/>
    <m/>
    <m/>
    <m/>
    <s v="Claire Jansen"/>
    <n v="14952"/>
    <x v="2"/>
    <x v="12"/>
    <s v="Blend Controlled"/>
    <n v="0"/>
  </r>
  <r>
    <x v="8"/>
    <s v="Insourcing Services"/>
    <x v="14"/>
    <d v="2024-07-31T00:00:00"/>
    <d v="2024-07-01T00:00:00"/>
    <s v="47462"/>
    <x v="100"/>
    <s v="26538"/>
    <m/>
    <m/>
    <m/>
    <s v="Nadine Ong"/>
    <n v="9087.6"/>
    <x v="2"/>
    <x v="63"/>
    <s v="Blend Controlled"/>
    <n v="0"/>
  </r>
  <r>
    <x v="8"/>
    <s v="Insourcing Services"/>
    <x v="14"/>
    <d v="2024-07-31T00:00:00"/>
    <d v="2024-07-01T00:00:00"/>
    <s v="47462"/>
    <x v="84"/>
    <s v="565"/>
    <m/>
    <m/>
    <m/>
    <s v="Catarina Cheng"/>
    <n v="3132"/>
    <x v="2"/>
    <x v="12"/>
    <s v="Blend Controlled"/>
    <n v="0"/>
  </r>
  <r>
    <x v="8"/>
    <s v="Insourcing Services"/>
    <x v="14"/>
    <d v="2024-07-31T00:00:00"/>
    <d v="2024-07-01T00:00:00"/>
    <s v="47462"/>
    <x v="85"/>
    <s v="566"/>
    <m/>
    <m/>
    <m/>
    <s v="Taylor Littleton"/>
    <n v="10120"/>
    <x v="2"/>
    <x v="56"/>
    <s v="Blend Controlled"/>
    <n v="0"/>
  </r>
  <r>
    <x v="8"/>
    <s v="Insourcing Services"/>
    <x v="14"/>
    <d v="2024-07-31T00:00:00"/>
    <d v="2024-07-01T00:00:00"/>
    <s v="47462"/>
    <x v="84"/>
    <s v="565"/>
    <m/>
    <m/>
    <m/>
    <s v="Natalie Casey"/>
    <n v="503.2"/>
    <x v="2"/>
    <x v="12"/>
    <s v="Blend Controlled"/>
    <n v="0"/>
  </r>
  <r>
    <x v="8"/>
    <s v="Insourcing Services"/>
    <x v="14"/>
    <d v="2024-07-31T00:00:00"/>
    <d v="2024-07-01T00:00:00"/>
    <s v="47462"/>
    <x v="92"/>
    <s v="5983"/>
    <m/>
    <m/>
    <m/>
    <s v="Semica Spinner"/>
    <n v="15120"/>
    <x v="2"/>
    <x v="59"/>
    <s v="Blend Controlled"/>
    <n v="0"/>
  </r>
  <r>
    <x v="8"/>
    <s v="Insourcing Services"/>
    <x v="14"/>
    <d v="2024-07-31T00:00:00"/>
    <d v="2024-07-01T00:00:00"/>
    <s v="47462"/>
    <x v="92"/>
    <s v="5983"/>
    <m/>
    <m/>
    <m/>
    <s v="Gustavo Perez"/>
    <n v="21936"/>
    <x v="2"/>
    <x v="59"/>
    <s v="Blend Controlled"/>
    <n v="0"/>
  </r>
  <r>
    <x v="8"/>
    <s v="Insourcing Services"/>
    <x v="14"/>
    <d v="2024-07-31T00:00:00"/>
    <d v="2024-07-01T00:00:00"/>
    <s v="47462"/>
    <x v="92"/>
    <s v="5983"/>
    <m/>
    <m/>
    <m/>
    <s v="Christine Golub"/>
    <n v="6716.25"/>
    <x v="2"/>
    <x v="59"/>
    <s v="Blend Controlled"/>
    <n v="0"/>
  </r>
  <r>
    <x v="8"/>
    <s v="Insourcing Services"/>
    <x v="14"/>
    <d v="2024-07-31T00:00:00"/>
    <d v="2024-07-01T00:00:00"/>
    <s v="47462"/>
    <x v="94"/>
    <s v="567"/>
    <m/>
    <m/>
    <m/>
    <s v="Victor Rodriguez"/>
    <n v="14720"/>
    <x v="2"/>
    <x v="30"/>
    <s v="Blend Controlled"/>
    <n v="0"/>
  </r>
  <r>
    <x v="8"/>
    <s v="Insourcing Services"/>
    <x v="14"/>
    <d v="2024-07-31T00:00:00"/>
    <d v="2024-07-01T00:00:00"/>
    <s v="47462"/>
    <x v="84"/>
    <s v="565"/>
    <m/>
    <m/>
    <m/>
    <s v="Carly Lieder"/>
    <n v="11440"/>
    <x v="2"/>
    <x v="12"/>
    <s v="Blend Controlled"/>
    <n v="0"/>
  </r>
  <r>
    <x v="8"/>
    <s v="Data"/>
    <x v="15"/>
    <d v="2024-07-31T00:00:00"/>
    <d v="2024-07-01T00:00:00"/>
    <s v="45325"/>
    <x v="105"/>
    <s v="35782"/>
    <s v="18094918327"/>
    <m/>
    <m/>
    <m/>
    <n v="8838"/>
    <x v="10"/>
    <x v="65"/>
    <s v="Blend Controlled"/>
    <n v="0"/>
  </r>
  <r>
    <x v="8"/>
    <s v="Data"/>
    <x v="15"/>
    <d v="2024-07-31T00:00:00"/>
    <d v="2024-07-01T00:00:00"/>
    <s v="45327"/>
    <x v="106"/>
    <s v="32652"/>
    <s v="17858842259; 17858935945"/>
    <m/>
    <m/>
    <m/>
    <n v="5000"/>
    <x v="10"/>
    <x v="66"/>
    <s v="Blend Controlled"/>
    <n v="0"/>
  </r>
  <r>
    <x v="8"/>
    <s v="Data"/>
    <x v="15"/>
    <d v="2024-07-31T00:00:00"/>
    <d v="2024-07-01T00:00:00"/>
    <s v="45322"/>
    <x v="107"/>
    <s v="29209"/>
    <s v="18222859131"/>
    <m/>
    <m/>
    <m/>
    <n v="2000"/>
    <x v="10"/>
    <x v="67"/>
    <s v="Blend Controlled"/>
    <n v="0"/>
  </r>
  <r>
    <x v="8"/>
    <s v="Data"/>
    <x v="15"/>
    <d v="2024-07-31T00:00:00"/>
    <d v="2024-07-01T00:00:00"/>
    <s v="45326"/>
    <x v="106"/>
    <s v="32652"/>
    <s v="17858842259; 17858935945"/>
    <m/>
    <m/>
    <m/>
    <n v="33000"/>
    <x v="10"/>
    <x v="66"/>
    <s v="Blend Controlled"/>
    <n v="0"/>
  </r>
  <r>
    <x v="8"/>
    <s v="Data"/>
    <x v="15"/>
    <d v="2024-07-31T00:00:00"/>
    <d v="2024-07-01T00:00:00"/>
    <s v="45323"/>
    <x v="108"/>
    <s v="34860"/>
    <s v="19675439778"/>
    <m/>
    <m/>
    <m/>
    <n v="33333"/>
    <x v="10"/>
    <x v="29"/>
    <s v="Blend Controlled"/>
    <n v="0"/>
  </r>
  <r>
    <x v="8"/>
    <s v="Data"/>
    <x v="15"/>
    <d v="2024-07-31T00:00:00"/>
    <d v="2024-07-01T00:00:00"/>
    <s v="45329"/>
    <x v="109"/>
    <s v="32240"/>
    <s v="19191131792"/>
    <m/>
    <m/>
    <m/>
    <n v="20991"/>
    <x v="10"/>
    <x v="68"/>
    <s v="Blend Controlled"/>
    <n v="0"/>
  </r>
  <r>
    <x v="8"/>
    <s v="Data"/>
    <x v="15"/>
    <d v="2024-07-31T00:00:00"/>
    <d v="2024-07-01T00:00:00"/>
    <s v="45324"/>
    <x v="110"/>
    <s v="35783"/>
    <s v="20909109893"/>
    <m/>
    <m/>
    <m/>
    <n v="1500"/>
    <x v="10"/>
    <x v="65"/>
    <s v="Blend Controlled"/>
    <n v="0"/>
  </r>
  <r>
    <x v="8"/>
    <s v="Data"/>
    <x v="15"/>
    <d v="2024-07-31T00:00:00"/>
    <d v="2024-07-01T00:00:00"/>
    <s v="45328"/>
    <x v="111"/>
    <s v="36412"/>
    <s v="21002661787"/>
    <m/>
    <m/>
    <m/>
    <n v="11190"/>
    <x v="10"/>
    <x v="29"/>
    <s v="Blend Controlled"/>
    <n v="0"/>
  </r>
  <r>
    <x v="8"/>
    <s v="Client Management"/>
    <x v="16"/>
    <d v="2024-07-31T00:00:00"/>
    <d v="2024-07-01T00:00:00"/>
    <s v="45272"/>
    <x v="112"/>
    <s v="34003"/>
    <s v="17583641901"/>
    <m/>
    <m/>
    <s v="Retainer Revenue Recognition"/>
    <n v="396.63"/>
    <x v="11"/>
    <x v="8"/>
    <s v="Blend Controlled"/>
    <n v="0"/>
  </r>
  <r>
    <x v="8"/>
    <s v="Client Management"/>
    <x v="16"/>
    <d v="2024-07-31T00:00:00"/>
    <d v="2024-07-01T00:00:00"/>
    <s v="47928"/>
    <x v="113"/>
    <s v="34755"/>
    <s v="14229394307"/>
    <m/>
    <m/>
    <m/>
    <n v="-0.01"/>
    <x v="11"/>
    <x v="5"/>
    <s v="Blend Controlled"/>
    <n v="0"/>
  </r>
  <r>
    <x v="8"/>
    <s v="Client Management"/>
    <x v="16"/>
    <d v="2024-07-31T00:00:00"/>
    <d v="2024-07-01T00:00:00"/>
    <s v="48017"/>
    <x v="8"/>
    <s v="32873"/>
    <s v="19882329491"/>
    <m/>
    <m/>
    <m/>
    <n v="2102.16"/>
    <x v="11"/>
    <x v="29"/>
    <s v="Blend Controlled"/>
    <n v="0"/>
  </r>
  <r>
    <x v="8"/>
    <s v="Client Management"/>
    <x v="16"/>
    <d v="2024-07-31T00:00:00"/>
    <d v="2024-07-01T00:00:00"/>
    <s v="45254"/>
    <x v="114"/>
    <s v="5191"/>
    <m/>
    <m/>
    <m/>
    <s v="Retainer Revenue Recognition"/>
    <n v="8650.59"/>
    <x v="11"/>
    <x v="69"/>
    <s v="Blend Controlled"/>
    <n v="0"/>
  </r>
  <r>
    <x v="8"/>
    <s v="Client Management"/>
    <x v="16"/>
    <d v="2024-07-31T00:00:00"/>
    <d v="2024-07-01T00:00:00"/>
    <s v="47948"/>
    <x v="9"/>
    <s v="30364"/>
    <s v="17959727185"/>
    <m/>
    <m/>
    <m/>
    <n v="0.01"/>
    <x v="11"/>
    <x v="29"/>
    <s v="Blend Controlled"/>
    <n v="0"/>
  </r>
  <r>
    <x v="8"/>
    <s v="Client Management"/>
    <x v="16"/>
    <d v="2024-07-31T00:00:00"/>
    <d v="2024-07-01T00:00:00"/>
    <s v="45276"/>
    <x v="89"/>
    <s v="34004"/>
    <s v="17583628723"/>
    <m/>
    <m/>
    <s v="Retainer Revenue Recognition"/>
    <n v="448.5"/>
    <x v="11"/>
    <x v="8"/>
    <s v="Blend Controlled"/>
    <n v="0"/>
  </r>
  <r>
    <x v="8"/>
    <s v="Client Management"/>
    <x v="16"/>
    <d v="2024-07-31T00:00:00"/>
    <d v="2024-07-01T00:00:00"/>
    <s v="48279"/>
    <x v="115"/>
    <s v="17357"/>
    <s v="14230165822"/>
    <m/>
    <m/>
    <m/>
    <n v="474.15"/>
    <x v="11"/>
    <x v="23"/>
    <s v="Blend Controlled"/>
    <n v="0"/>
  </r>
  <r>
    <x v="8"/>
    <s v="Client Management"/>
    <x v="16"/>
    <d v="2024-07-31T00:00:00"/>
    <d v="2024-07-01T00:00:00"/>
    <s v="47946"/>
    <x v="9"/>
    <s v="30364"/>
    <s v="17959727185"/>
    <m/>
    <m/>
    <m/>
    <n v="303.95"/>
    <x v="11"/>
    <x v="29"/>
    <s v="Blend Controlled"/>
    <n v="0"/>
  </r>
  <r>
    <x v="8"/>
    <s v="Client Management"/>
    <x v="16"/>
    <d v="2024-07-31T00:00:00"/>
    <d v="2024-07-01T00:00:00"/>
    <s v="45245"/>
    <x v="32"/>
    <s v="21575"/>
    <s v="14916644417"/>
    <m/>
    <m/>
    <s v="Retainer Revenue Recognition"/>
    <n v="5958.67"/>
    <x v="11"/>
    <x v="37"/>
    <s v="Blend Controlled"/>
    <n v="0"/>
  </r>
  <r>
    <x v="8"/>
    <s v="Client Management"/>
    <x v="16"/>
    <d v="2024-07-31T00:00:00"/>
    <d v="2024-07-01T00:00:00"/>
    <s v="47533"/>
    <x v="81"/>
    <s v="23411"/>
    <s v="15755102130"/>
    <m/>
    <m/>
    <m/>
    <n v="26990"/>
    <x v="11"/>
    <x v="21"/>
    <s v="Blend Controlled"/>
    <n v="0"/>
  </r>
  <r>
    <x v="8"/>
    <s v="Client Management"/>
    <x v="16"/>
    <d v="2024-07-31T00:00:00"/>
    <d v="2024-07-01T00:00:00"/>
    <s v="48282"/>
    <x v="75"/>
    <s v="32035"/>
    <s v="17296920926"/>
    <m/>
    <m/>
    <m/>
    <n v="-73093.23"/>
    <x v="11"/>
    <x v="7"/>
    <s v="Blend Controlled"/>
    <n v="0"/>
  </r>
  <r>
    <x v="8"/>
    <s v="Client Management"/>
    <x v="16"/>
    <d v="2024-07-31T00:00:00"/>
    <d v="2024-07-01T00:00:00"/>
    <s v="48093"/>
    <x v="89"/>
    <s v="34004"/>
    <s v="17583628723"/>
    <m/>
    <m/>
    <m/>
    <n v="-83.49"/>
    <x v="11"/>
    <x v="8"/>
    <s v="Blend Controlled"/>
    <n v="0"/>
  </r>
  <r>
    <x v="8"/>
    <s v="Client Management"/>
    <x v="16"/>
    <d v="2024-07-31T00:00:00"/>
    <d v="2024-07-01T00:00:00"/>
    <s v="47847"/>
    <x v="9"/>
    <s v="30364"/>
    <s v="17959727185"/>
    <m/>
    <m/>
    <m/>
    <n v="3692.04"/>
    <x v="11"/>
    <x v="29"/>
    <s v="Blend Controlled"/>
    <n v="0"/>
  </r>
  <r>
    <x v="8"/>
    <s v="Client Management"/>
    <x v="16"/>
    <d v="2024-07-31T00:00:00"/>
    <d v="2024-07-01T00:00:00"/>
    <s v="45234"/>
    <x v="116"/>
    <s v="22644"/>
    <s v="15413849724"/>
    <m/>
    <m/>
    <s v="Retainer Revenue Recognition"/>
    <n v="6335.56"/>
    <x v="11"/>
    <x v="29"/>
    <s v="Blend Controlled"/>
    <n v="0"/>
  </r>
  <r>
    <x v="8"/>
    <s v="Client Management"/>
    <x v="16"/>
    <d v="2024-07-31T00:00:00"/>
    <d v="2024-07-01T00:00:00"/>
    <s v="45789"/>
    <x v="44"/>
    <s v="25980"/>
    <s v="15954185039"/>
    <m/>
    <m/>
    <m/>
    <n v="21760"/>
    <x v="11"/>
    <x v="1"/>
    <s v="Blend Controlled"/>
    <n v="0"/>
  </r>
  <r>
    <x v="8"/>
    <s v="Client Management"/>
    <x v="16"/>
    <d v="2024-07-31T00:00:00"/>
    <d v="2024-07-01T00:00:00"/>
    <s v="45211"/>
    <x v="117"/>
    <s v="34327"/>
    <s v="17583816585"/>
    <m/>
    <m/>
    <s v="Retainer Revenue Recognition"/>
    <n v="1219.26"/>
    <x v="11"/>
    <x v="8"/>
    <s v="Blend Controlled"/>
    <n v="0"/>
  </r>
  <r>
    <x v="8"/>
    <s v="Client Management"/>
    <x v="16"/>
    <d v="2024-07-31T00:00:00"/>
    <d v="2024-07-01T00:00:00"/>
    <s v="48272"/>
    <x v="71"/>
    <s v="21119"/>
    <s v="14339724132"/>
    <m/>
    <m/>
    <m/>
    <n v="646.42999999999995"/>
    <x v="11"/>
    <x v="25"/>
    <s v="Blend Controlled"/>
    <n v="0"/>
  </r>
  <r>
    <x v="8"/>
    <s v="Client Management"/>
    <x v="16"/>
    <d v="2024-07-31T00:00:00"/>
    <d v="2024-07-01T00:00:00"/>
    <s v="47871"/>
    <x v="23"/>
    <s v="30365"/>
    <s v="17735849755"/>
    <m/>
    <m/>
    <m/>
    <n v="198.31"/>
    <x v="11"/>
    <x v="7"/>
    <s v="Blend Controlled"/>
    <n v="0"/>
  </r>
  <r>
    <x v="8"/>
    <s v="Client Management"/>
    <x v="16"/>
    <d v="2024-07-31T00:00:00"/>
    <d v="2024-07-01T00:00:00"/>
    <s v="45282"/>
    <x v="93"/>
    <s v="34325"/>
    <s v="19934646100"/>
    <m/>
    <m/>
    <s v="Retainer Revenue Recognition"/>
    <n v="325.52999999999997"/>
    <x v="11"/>
    <x v="8"/>
    <s v="Blend Controlled"/>
    <n v="0"/>
  </r>
  <r>
    <x v="8"/>
    <s v="Client Management"/>
    <x v="16"/>
    <d v="2024-07-31T00:00:00"/>
    <d v="2024-07-01T00:00:00"/>
    <s v="48000"/>
    <x v="118"/>
    <s v="25995"/>
    <s v="14300816419"/>
    <m/>
    <m/>
    <m/>
    <n v="-1378.38"/>
    <x v="11"/>
    <x v="25"/>
    <s v="Blend Controlled"/>
    <n v="0"/>
  </r>
  <r>
    <x v="8"/>
    <s v="Client Management"/>
    <x v="16"/>
    <d v="2024-07-31T00:00:00"/>
    <d v="2024-07-01T00:00:00"/>
    <s v="45284"/>
    <x v="34"/>
    <s v="34326"/>
    <s v="17583746589"/>
    <m/>
    <m/>
    <s v="Retainer Revenue Recognition"/>
    <n v="1160.0999999999999"/>
    <x v="11"/>
    <x v="8"/>
    <s v="Blend Controlled"/>
    <n v="0"/>
  </r>
  <r>
    <x v="8"/>
    <s v="Client Management"/>
    <x v="16"/>
    <d v="2024-07-31T00:00:00"/>
    <d v="2024-07-01T00:00:00"/>
    <s v="45229"/>
    <x v="119"/>
    <s v="19490"/>
    <s v="14229981754"/>
    <m/>
    <m/>
    <s v="Retainer Revenue Recognition"/>
    <n v="746.25"/>
    <x v="11"/>
    <x v="70"/>
    <s v="Blend Controlled"/>
    <n v="0"/>
  </r>
  <r>
    <x v="8"/>
    <s v="Client Management"/>
    <x v="16"/>
    <d v="2024-07-31T00:00:00"/>
    <d v="2024-07-01T00:00:00"/>
    <s v="45258"/>
    <x v="120"/>
    <s v="36090"/>
    <s v="20298599795"/>
    <m/>
    <m/>
    <s v="Retainer Revenue Recognition"/>
    <n v="683.63"/>
    <x v="11"/>
    <x v="69"/>
    <s v="Blend Controlled"/>
    <n v="0"/>
  </r>
  <r>
    <x v="8"/>
    <s v="Client Management"/>
    <x v="16"/>
    <d v="2024-07-31T00:00:00"/>
    <d v="2024-07-01T00:00:00"/>
    <s v="45262"/>
    <x v="38"/>
    <s v="34001"/>
    <s v="17583711252"/>
    <m/>
    <m/>
    <s v="Retainer Revenue Recognition"/>
    <n v="472.85"/>
    <x v="11"/>
    <x v="8"/>
    <s v="Blend Controlled"/>
    <n v="0"/>
  </r>
  <r>
    <x v="8"/>
    <s v="Client Management"/>
    <x v="16"/>
    <d v="2024-07-31T00:00:00"/>
    <d v="2024-07-01T00:00:00"/>
    <s v="47886"/>
    <x v="20"/>
    <s v="31318"/>
    <s v="18657995555"/>
    <m/>
    <m/>
    <m/>
    <n v="33320.76"/>
    <x v="11"/>
    <x v="23"/>
    <s v="Blend Controlled"/>
    <n v="0"/>
  </r>
  <r>
    <x v="8"/>
    <s v="Client Management"/>
    <x v="16"/>
    <d v="2024-07-31T00:00:00"/>
    <d v="2024-07-01T00:00:00"/>
    <s v="48010"/>
    <x v="77"/>
    <s v="32653"/>
    <s v="17214937942"/>
    <m/>
    <m/>
    <m/>
    <n v="-1646.62"/>
    <x v="11"/>
    <x v="18"/>
    <s v="Blend Controlled"/>
    <n v="0"/>
  </r>
  <r>
    <x v="8"/>
    <s v="Client Management"/>
    <x v="16"/>
    <d v="2024-07-31T00:00:00"/>
    <d v="2024-07-01T00:00:00"/>
    <s v="45231"/>
    <x v="24"/>
    <s v="24497"/>
    <s v="15845470578"/>
    <m/>
    <m/>
    <s v="Retainer Revenue Recognition"/>
    <n v="4725.53"/>
    <x v="11"/>
    <x v="3"/>
    <s v="Blend Controlled"/>
    <n v="0"/>
  </r>
  <r>
    <x v="8"/>
    <s v="Client Management"/>
    <x v="16"/>
    <d v="2024-07-31T00:00:00"/>
    <d v="2024-07-01T00:00:00"/>
    <s v="47920"/>
    <x v="77"/>
    <s v="32653"/>
    <s v="17214937942"/>
    <m/>
    <m/>
    <m/>
    <n v="7456.4"/>
    <x v="11"/>
    <x v="18"/>
    <s v="Blend Controlled"/>
    <n v="0"/>
  </r>
  <r>
    <x v="8"/>
    <s v="Client Management"/>
    <x v="16"/>
    <d v="2024-07-31T00:00:00"/>
    <d v="2024-07-01T00:00:00"/>
    <s v="45269"/>
    <x v="48"/>
    <s v="25999"/>
    <s v="16336551605"/>
    <m/>
    <m/>
    <s v="Retainer Revenue Recognition"/>
    <n v="6019.45"/>
    <x v="11"/>
    <x v="2"/>
    <s v="Blend Controlled"/>
    <n v="0"/>
  </r>
  <r>
    <x v="8"/>
    <s v="Client Management"/>
    <x v="16"/>
    <d v="2024-07-31T00:00:00"/>
    <d v="2024-07-01T00:00:00"/>
    <s v="45794"/>
    <x v="59"/>
    <s v="31317"/>
    <s v="17732407187"/>
    <m/>
    <m/>
    <m/>
    <n v="26920"/>
    <x v="11"/>
    <x v="1"/>
    <s v="Blend Controlled"/>
    <n v="0"/>
  </r>
  <r>
    <x v="8"/>
    <s v="Client Management"/>
    <x v="16"/>
    <d v="2024-07-31T00:00:00"/>
    <d v="2024-07-01T00:00:00"/>
    <s v="47531"/>
    <x v="81"/>
    <s v="23411"/>
    <s v="15755102130"/>
    <m/>
    <m/>
    <m/>
    <n v="37430.25"/>
    <x v="11"/>
    <x v="21"/>
    <s v="Blend Controlled"/>
    <n v="0"/>
  </r>
  <r>
    <x v="8"/>
    <s v="Client Management"/>
    <x v="16"/>
    <d v="2024-07-31T00:00:00"/>
    <d v="2024-07-01T00:00:00"/>
    <s v="45214"/>
    <x v="55"/>
    <s v="22405"/>
    <s v="14999340598"/>
    <m/>
    <m/>
    <s v="Retainer Revenue Recognition"/>
    <n v="1954.55"/>
    <x v="11"/>
    <x v="32"/>
    <s v="Blend Controlled"/>
    <n v="0"/>
  </r>
  <r>
    <x v="8"/>
    <s v="Client Management"/>
    <x v="16"/>
    <d v="2024-07-31T00:00:00"/>
    <d v="2024-07-01T00:00:00"/>
    <s v="48275"/>
    <x v="81"/>
    <s v="23411"/>
    <s v="15755102130"/>
    <m/>
    <m/>
    <m/>
    <n v="-18755.41"/>
    <x v="11"/>
    <x v="21"/>
    <s v="Blend Controlled"/>
    <n v="0"/>
  </r>
  <r>
    <x v="8"/>
    <s v="Client Management"/>
    <x v="16"/>
    <d v="2024-07-31T00:00:00"/>
    <d v="2024-07-01T00:00:00"/>
    <s v="48014"/>
    <x v="53"/>
    <s v="32342"/>
    <s v="17620876859"/>
    <m/>
    <m/>
    <m/>
    <n v="33879.160000000003"/>
    <x v="11"/>
    <x v="42"/>
    <s v="Blend Controlled"/>
    <n v="0"/>
  </r>
  <r>
    <x v="8"/>
    <s v="Client Management"/>
    <x v="16"/>
    <d v="2024-07-31T00:00:00"/>
    <d v="2024-07-01T00:00:00"/>
    <s v="45268"/>
    <x v="121"/>
    <s v="34002"/>
    <s v="16456055960"/>
    <m/>
    <m/>
    <s v="Retainer Revenue Recognition"/>
    <n v="357.46"/>
    <x v="11"/>
    <x v="8"/>
    <s v="Blend Controlled"/>
    <n v="0"/>
  </r>
  <r>
    <x v="8"/>
    <s v="Client Management"/>
    <x v="16"/>
    <d v="2024-07-31T00:00:00"/>
    <d v="2024-07-01T00:00:00"/>
    <s v="48015"/>
    <x v="75"/>
    <s v="32035"/>
    <s v="17296920926"/>
    <m/>
    <m/>
    <m/>
    <n v="73092.23"/>
    <x v="11"/>
    <x v="7"/>
    <s v="Blend Controlled"/>
    <n v="0"/>
  </r>
  <r>
    <x v="8"/>
    <s v="Solutions"/>
    <x v="17"/>
    <d v="2024-07-31T00:00:00"/>
    <d v="2024-07-01T00:00:00"/>
    <s v="48285"/>
    <x v="75"/>
    <s v="32035"/>
    <s v="17296920926"/>
    <m/>
    <m/>
    <m/>
    <n v="13744.97"/>
    <x v="7"/>
    <x v="7"/>
    <s v="Blend Controlled"/>
    <n v="0"/>
  </r>
  <r>
    <x v="8"/>
    <s v="Solutions"/>
    <x v="17"/>
    <d v="2024-07-31T00:00:00"/>
    <d v="2024-07-01T00:00:00"/>
    <s v="47869"/>
    <x v="23"/>
    <s v="30365"/>
    <s v="17735849755"/>
    <m/>
    <m/>
    <m/>
    <n v="2492.63"/>
    <x v="7"/>
    <x v="7"/>
    <s v="Blend Controlled"/>
    <n v="0"/>
  </r>
  <r>
    <x v="8"/>
    <s v="Solutions"/>
    <x v="17"/>
    <d v="2024-07-31T00:00:00"/>
    <d v="2024-07-01T00:00:00"/>
    <s v="47894"/>
    <x v="122"/>
    <s v="30469"/>
    <s v="18435752789"/>
    <m/>
    <m/>
    <m/>
    <n v="4333.54"/>
    <x v="7"/>
    <x v="15"/>
    <s v="Blend Controlled"/>
    <n v="0"/>
  </r>
  <r>
    <x v="4"/>
    <s v="Solutions"/>
    <x v="17"/>
    <d v="2024-07-31T00:00:00"/>
    <d v="2024-07-01T00:00:00"/>
    <s v="48444"/>
    <x v="0"/>
    <m/>
    <m/>
    <s v="ICC 1225 ICC in Blend Represents FPAI Inc (OA) : Verizon: Turing- Personalization Phase 2 Capacity Service"/>
    <m/>
    <s v="TopSide Management Book Elim related to project ICC 1225 ICC in Blend Represents FPAI Inc (OA) : Verizon: Turing- Personalization Phase 2 Capacity Service"/>
    <n v="-14451.94"/>
    <x v="3"/>
    <x v="17"/>
    <s v="FPAI"/>
    <s v="ICC 1225 ICC in Blend Represents FPAI Inc (OA) : Verizon: Turing- Personalization Phase 2 Capacity Service"/>
  </r>
  <r>
    <x v="8"/>
    <s v="Solutions"/>
    <x v="17"/>
    <d v="2024-07-31T00:00:00"/>
    <d v="2024-07-01T00:00:00"/>
    <s v="45305"/>
    <x v="26"/>
    <s v="29630"/>
    <s v="16896592535"/>
    <m/>
    <m/>
    <m/>
    <n v="13890.29"/>
    <x v="7"/>
    <x v="7"/>
    <s v="Blend Controlled"/>
    <n v="0"/>
  </r>
  <r>
    <x v="8"/>
    <s v="Solutions"/>
    <x v="17"/>
    <d v="2024-07-31T00:00:00"/>
    <d v="2024-07-01T00:00:00"/>
    <s v="47901"/>
    <x v="122"/>
    <s v="30469"/>
    <s v="18435752789"/>
    <m/>
    <m/>
    <m/>
    <n v="2232.83"/>
    <x v="7"/>
    <x v="15"/>
    <s v="Blend Controlled"/>
    <n v="0"/>
  </r>
  <r>
    <x v="2"/>
    <s v="Business Intelligence"/>
    <x v="18"/>
    <d v="2024-07-31T00:00:00"/>
    <d v="2024-07-01T00:00:00"/>
    <s v="46763"/>
    <x v="123"/>
    <s v="25138"/>
    <s v="16977995014"/>
    <m/>
    <m/>
    <m/>
    <n v="387.45149905464768"/>
    <x v="5"/>
    <x v="71"/>
    <s v="Blend Controlled"/>
    <n v="0"/>
  </r>
  <r>
    <x v="2"/>
    <s v="Business Intelligence"/>
    <x v="18"/>
    <d v="2024-07-31T00:00:00"/>
    <d v="2024-07-01T00:00:00"/>
    <s v="46936"/>
    <x v="123"/>
    <s v="25138"/>
    <s v="16977995014"/>
    <m/>
    <m/>
    <m/>
    <n v="380.44321042252784"/>
    <x v="5"/>
    <x v="71"/>
    <s v="Blend Controlled"/>
    <n v="0"/>
  </r>
  <r>
    <x v="8"/>
    <s v="Business Intelligence"/>
    <x v="18"/>
    <d v="2024-07-31T00:00:00"/>
    <d v="2024-07-01T00:00:00"/>
    <s v="47913"/>
    <x v="124"/>
    <s v="30362"/>
    <s v="18821214569"/>
    <m/>
    <m/>
    <m/>
    <n v="4081.93"/>
    <x v="5"/>
    <x v="16"/>
    <s v="Blend Controlled"/>
    <n v="0"/>
  </r>
  <r>
    <x v="2"/>
    <s v="Business Intelligence"/>
    <x v="18"/>
    <d v="2024-07-31T00:00:00"/>
    <d v="2024-07-01T00:00:00"/>
    <s v="45814"/>
    <x v="11"/>
    <s v="25146"/>
    <s v="16716229170"/>
    <m/>
    <m/>
    <m/>
    <n v="352.41055281244684"/>
    <x v="5"/>
    <x v="30"/>
    <s v="Blend Controlled"/>
    <n v="0"/>
  </r>
  <r>
    <x v="8"/>
    <s v="Business Intelligence"/>
    <x v="18"/>
    <d v="2024-07-31T00:00:00"/>
    <d v="2024-07-01T00:00:00"/>
    <s v="45224"/>
    <x v="125"/>
    <s v="32654"/>
    <s v="17500424495"/>
    <m/>
    <m/>
    <s v="Retainer Revenue Recognition"/>
    <n v="16666.669999999998"/>
    <x v="5"/>
    <x v="32"/>
    <s v="Blend Controlled"/>
    <n v="0"/>
  </r>
  <r>
    <x v="2"/>
    <s v="Business Intelligence"/>
    <x v="18"/>
    <d v="2024-07-31T00:00:00"/>
    <d v="2024-07-01T00:00:00"/>
    <s v="45812"/>
    <x v="11"/>
    <s v="25146"/>
    <s v="16716229170"/>
    <m/>
    <m/>
    <m/>
    <n v="352.41055281244684"/>
    <x v="5"/>
    <x v="30"/>
    <s v="Blend Controlled"/>
    <n v="0"/>
  </r>
  <r>
    <x v="2"/>
    <s v="Business Intelligence"/>
    <x v="18"/>
    <d v="2024-07-31T00:00:00"/>
    <d v="2024-07-01T00:00:00"/>
    <s v="47483"/>
    <x v="123"/>
    <s v="25138"/>
    <s v="16977995014"/>
    <m/>
    <m/>
    <m/>
    <n v="228.26592625351671"/>
    <x v="5"/>
    <x v="71"/>
    <s v="Blend Controlled"/>
    <n v="0"/>
  </r>
  <r>
    <x v="8"/>
    <s v="Business Intelligence"/>
    <x v="18"/>
    <d v="2024-07-31T00:00:00"/>
    <d v="2024-07-01T00:00:00"/>
    <s v="45261"/>
    <x v="41"/>
    <s v="24602"/>
    <s v="14229907640"/>
    <m/>
    <m/>
    <s v="Retainer Revenue Recognition"/>
    <n v="20410.59"/>
    <x v="5"/>
    <x v="30"/>
    <s v="Blend Controlled"/>
    <n v="0"/>
  </r>
  <r>
    <x v="2"/>
    <s v="Business Intelligence"/>
    <x v="18"/>
    <d v="2024-07-31T00:00:00"/>
    <d v="2024-07-01T00:00:00"/>
    <s v="47436"/>
    <x v="11"/>
    <s v="25146"/>
    <s v="16716229170"/>
    <m/>
    <m/>
    <m/>
    <n v="352.41055281244684"/>
    <x v="5"/>
    <x v="30"/>
    <s v="Blend Controlled"/>
    <n v="0"/>
  </r>
  <r>
    <x v="2"/>
    <s v="Business Intelligence"/>
    <x v="18"/>
    <d v="2024-07-31T00:00:00"/>
    <d v="2024-07-01T00:00:00"/>
    <s v="45993"/>
    <x v="126"/>
    <s v="25161"/>
    <s v="16856641557"/>
    <m/>
    <m/>
    <m/>
    <n v="480.55984474424571"/>
    <x v="5"/>
    <x v="4"/>
    <s v="Blend Controlled"/>
    <n v="0"/>
  </r>
  <r>
    <x v="8"/>
    <s v="Business Intelligence"/>
    <x v="18"/>
    <d v="2024-07-31T00:00:00"/>
    <d v="2024-07-01T00:00:00"/>
    <s v="47911"/>
    <x v="124"/>
    <s v="30362"/>
    <s v="18821214569"/>
    <m/>
    <m/>
    <m/>
    <n v="43461.58"/>
    <x v="5"/>
    <x v="16"/>
    <s v="Blend Controlled"/>
    <n v="0"/>
  </r>
  <r>
    <x v="8"/>
    <s v="Business Intelligence"/>
    <x v="18"/>
    <d v="2024-07-31T00:00:00"/>
    <d v="2024-07-01T00:00:00"/>
    <s v="47892"/>
    <x v="127"/>
    <s v="30049"/>
    <s v="16530006669"/>
    <m/>
    <m/>
    <m/>
    <n v="21884.62"/>
    <x v="5"/>
    <x v="32"/>
    <s v="Blend Controlled"/>
    <n v="0"/>
  </r>
  <r>
    <x v="2"/>
    <s v="Business Intelligence"/>
    <x v="18"/>
    <d v="2024-07-31T00:00:00"/>
    <d v="2024-07-01T00:00:00"/>
    <s v="46640"/>
    <x v="123"/>
    <s v="25138"/>
    <s v="16977995014"/>
    <m/>
    <m/>
    <m/>
    <n v="228.26592625351671"/>
    <x v="5"/>
    <x v="71"/>
    <s v="Blend Controlled"/>
    <n v="0"/>
  </r>
  <r>
    <x v="0"/>
    <s v="Business Intelligence"/>
    <x v="18"/>
    <d v="2024-07-31T00:00:00"/>
    <d v="2024-07-01T00:00:00"/>
    <s v="47505"/>
    <x v="128"/>
    <s v="26567"/>
    <m/>
    <m/>
    <m/>
    <m/>
    <n v="6413.6301999999996"/>
    <x v="0"/>
    <x v="34"/>
    <s v="Blend Controlled"/>
    <n v="0"/>
  </r>
  <r>
    <x v="8"/>
    <s v="Business Intelligence"/>
    <x v="18"/>
    <d v="2024-07-31T00:00:00"/>
    <d v="2024-07-01T00:00:00"/>
    <s v="47905"/>
    <x v="124"/>
    <s v="30362"/>
    <s v="18821214569"/>
    <m/>
    <m/>
    <m/>
    <n v="12112.74"/>
    <x v="5"/>
    <x v="16"/>
    <s v="Blend Controlled"/>
    <n v="0"/>
  </r>
  <r>
    <x v="2"/>
    <s v="Business Intelligence"/>
    <x v="18"/>
    <d v="2024-07-31T00:00:00"/>
    <d v="2024-07-01T00:00:00"/>
    <s v="45999"/>
    <x v="126"/>
    <s v="25161"/>
    <s v="16856641557"/>
    <m/>
    <m/>
    <m/>
    <n v="480.55984474424571"/>
    <x v="5"/>
    <x v="4"/>
    <s v="Blend Controlled"/>
    <n v="0"/>
  </r>
  <r>
    <x v="2"/>
    <s v="Business Intelligence"/>
    <x v="18"/>
    <d v="2024-07-31T00:00:00"/>
    <d v="2024-07-01T00:00:00"/>
    <s v="46071"/>
    <x v="11"/>
    <s v="25146"/>
    <s v="16716229170"/>
    <m/>
    <m/>
    <m/>
    <n v="147.67197350973404"/>
    <x v="5"/>
    <x v="30"/>
    <s v="Blend Controlled"/>
    <n v="0"/>
  </r>
  <r>
    <x v="2"/>
    <s v="Business Intelligence"/>
    <x v="18"/>
    <d v="2024-07-31T00:00:00"/>
    <d v="2024-07-01T00:00:00"/>
    <s v="46001"/>
    <x v="126"/>
    <s v="25161"/>
    <s v="16856641557"/>
    <m/>
    <m/>
    <m/>
    <n v="480.55984474424571"/>
    <x v="5"/>
    <x v="4"/>
    <s v="Blend Controlled"/>
    <n v="0"/>
  </r>
  <r>
    <x v="2"/>
    <s v="Business Intelligence"/>
    <x v="18"/>
    <d v="2024-07-31T00:00:00"/>
    <d v="2024-07-01T00:00:00"/>
    <s v="45985"/>
    <x v="126"/>
    <s v="25161"/>
    <s v="16856641557"/>
    <m/>
    <m/>
    <m/>
    <n v="480.55984474424571"/>
    <x v="5"/>
    <x v="4"/>
    <s v="Blend Controlled"/>
    <n v="0"/>
  </r>
  <r>
    <x v="2"/>
    <s v="Business Intelligence"/>
    <x v="18"/>
    <d v="2024-07-31T00:00:00"/>
    <d v="2024-07-01T00:00:00"/>
    <s v="46034"/>
    <x v="11"/>
    <s v="25146"/>
    <s v="16716229170"/>
    <m/>
    <m/>
    <m/>
    <n v="708.82577099776245"/>
    <x v="5"/>
    <x v="30"/>
    <s v="Blend Controlled"/>
    <n v="0"/>
  </r>
  <r>
    <x v="2"/>
    <s v="Business Intelligence"/>
    <x v="18"/>
    <d v="2024-07-31T00:00:00"/>
    <d v="2024-07-01T00:00:00"/>
    <s v="46483"/>
    <x v="123"/>
    <s v="25138"/>
    <s v="16977995014"/>
    <m/>
    <m/>
    <m/>
    <n v="344.40122206670941"/>
    <x v="5"/>
    <x v="71"/>
    <s v="Blend Controlled"/>
    <n v="0"/>
  </r>
  <r>
    <x v="13"/>
    <s v="Business Intelligence"/>
    <x v="18"/>
    <d v="2024-07-31T00:00:00"/>
    <d v="2024-07-01T00:00:00"/>
    <s v="43595"/>
    <x v="129"/>
    <s v="25538"/>
    <m/>
    <m/>
    <m/>
    <m/>
    <n v="23199.770457101597"/>
    <x v="0"/>
    <x v="24"/>
    <s v="Blend Controlled"/>
    <n v="0"/>
  </r>
  <r>
    <x v="2"/>
    <s v="Business Intelligence"/>
    <x v="18"/>
    <d v="2024-07-31T00:00:00"/>
    <d v="2024-07-01T00:00:00"/>
    <s v="46891"/>
    <x v="123"/>
    <s v="25138"/>
    <s v="16977995014"/>
    <m/>
    <m/>
    <m/>
    <n v="304.35456833802226"/>
    <x v="5"/>
    <x v="71"/>
    <s v="Blend Controlled"/>
    <n v="0"/>
  </r>
  <r>
    <x v="8"/>
    <s v="Business Intelligence"/>
    <x v="18"/>
    <d v="2024-07-31T00:00:00"/>
    <d v="2024-07-01T00:00:00"/>
    <s v="47910"/>
    <x v="130"/>
    <s v="32547"/>
    <s v="19569235802"/>
    <m/>
    <m/>
    <m/>
    <n v="-1088.71"/>
    <x v="5"/>
    <x v="23"/>
    <s v="Blend Controlled"/>
    <n v="0"/>
  </r>
  <r>
    <x v="8"/>
    <s v="Business Intelligence"/>
    <x v="18"/>
    <d v="2024-07-31T00:00:00"/>
    <d v="2024-07-01T00:00:00"/>
    <s v="47786"/>
    <x v="71"/>
    <s v="21119"/>
    <s v="14339724132"/>
    <m/>
    <m/>
    <m/>
    <n v="-1341.18"/>
    <x v="5"/>
    <x v="25"/>
    <s v="Blend Controlled"/>
    <n v="0"/>
  </r>
  <r>
    <x v="8"/>
    <s v="Business Intelligence"/>
    <x v="18"/>
    <d v="2024-07-31T00:00:00"/>
    <d v="2024-07-01T00:00:00"/>
    <s v="47950"/>
    <x v="131"/>
    <s v="35679"/>
    <s v="20379207056"/>
    <m/>
    <m/>
    <m/>
    <n v="3847.37"/>
    <x v="5"/>
    <x v="23"/>
    <s v="Blend Controlled"/>
    <n v="0"/>
  </r>
  <r>
    <x v="2"/>
    <s v="Business Intelligence"/>
    <x v="18"/>
    <d v="2024-07-31T00:00:00"/>
    <d v="2024-07-01T00:00:00"/>
    <s v="46012"/>
    <x v="126"/>
    <s v="25161"/>
    <s v="16856641557"/>
    <m/>
    <m/>
    <m/>
    <n v="480.55984474424571"/>
    <x v="5"/>
    <x v="4"/>
    <s v="Blend Controlled"/>
    <n v="0"/>
  </r>
  <r>
    <x v="2"/>
    <s v="Business Intelligence"/>
    <x v="18"/>
    <d v="2024-07-31T00:00:00"/>
    <d v="2024-07-01T00:00:00"/>
    <s v="45830"/>
    <x v="11"/>
    <s v="25146"/>
    <s v="16716229170"/>
    <m/>
    <m/>
    <m/>
    <n v="352.41055281244684"/>
    <x v="5"/>
    <x v="30"/>
    <s v="Blend Controlled"/>
    <n v="0"/>
  </r>
  <r>
    <x v="2"/>
    <s v="Business Intelligence"/>
    <x v="18"/>
    <d v="2024-07-31T00:00:00"/>
    <d v="2024-07-01T00:00:00"/>
    <s v="46807"/>
    <x v="123"/>
    <s v="25138"/>
    <s v="16977995014"/>
    <m/>
    <m/>
    <m/>
    <n v="344.40122206670941"/>
    <x v="5"/>
    <x v="71"/>
    <s v="Blend Controlled"/>
    <n v="0"/>
  </r>
  <r>
    <x v="0"/>
    <s v="Business Intelligence"/>
    <x v="18"/>
    <d v="2024-07-31T00:00:00"/>
    <d v="2024-07-01T00:00:00"/>
    <s v="48052"/>
    <x v="0"/>
    <m/>
    <m/>
    <s v="ICC 1019 ICC in Forth Point Represents Blend360 : Legrand - Cablofil Managed Service Level Agreement"/>
    <m/>
    <s v="Legrand IC rev reclass July"/>
    <n v="-1484.3962280088001"/>
    <x v="0"/>
    <x v="19"/>
    <s v="Blend Controlled"/>
    <s v="ICC 1019 ICC in Forth Point Represents Blend360 : Legrand - Cablofil Managed Service Level Agreement"/>
  </r>
  <r>
    <x v="8"/>
    <s v="Business Intelligence"/>
    <x v="18"/>
    <d v="2024-07-31T00:00:00"/>
    <d v="2024-07-01T00:00:00"/>
    <s v="48007"/>
    <x v="130"/>
    <s v="32547"/>
    <s v="19569235802"/>
    <m/>
    <m/>
    <m/>
    <n v="7830.61"/>
    <x v="5"/>
    <x v="23"/>
    <s v="Blend Controlled"/>
    <n v="0"/>
  </r>
  <r>
    <x v="8"/>
    <s v="Business Intelligence"/>
    <x v="18"/>
    <d v="2024-07-31T00:00:00"/>
    <d v="2024-07-01T00:00:00"/>
    <s v="47933"/>
    <x v="132"/>
    <s v="31106"/>
    <s v="19153848364"/>
    <m/>
    <m/>
    <m/>
    <n v="5051.32"/>
    <x v="5"/>
    <x v="23"/>
    <s v="Blend Controlled"/>
    <n v="0"/>
  </r>
  <r>
    <x v="8"/>
    <s v="Business Intelligence"/>
    <x v="18"/>
    <d v="2024-07-31T00:00:00"/>
    <d v="2024-07-01T00:00:00"/>
    <s v="47884"/>
    <x v="20"/>
    <s v="31318"/>
    <s v="18657995555"/>
    <m/>
    <m/>
    <m/>
    <n v="-2447.77"/>
    <x v="5"/>
    <x v="23"/>
    <s v="Blend Controlled"/>
    <n v="0"/>
  </r>
  <r>
    <x v="8"/>
    <s v="Business Intelligence"/>
    <x v="18"/>
    <d v="2024-07-31T00:00:00"/>
    <d v="2024-07-01T00:00:00"/>
    <s v="47958"/>
    <x v="133"/>
    <s v="32546"/>
    <s v="19569236781"/>
    <m/>
    <m/>
    <m/>
    <n v="2156.1799999999998"/>
    <x v="5"/>
    <x v="23"/>
    <s v="Blend Controlled"/>
    <n v="0"/>
  </r>
  <r>
    <x v="8"/>
    <s v="Business Intelligence"/>
    <x v="18"/>
    <d v="2024-07-31T00:00:00"/>
    <d v="2024-07-01T00:00:00"/>
    <s v="47771"/>
    <x v="71"/>
    <s v="21119"/>
    <s v="14339724132"/>
    <m/>
    <m/>
    <m/>
    <n v="2268.25"/>
    <x v="5"/>
    <x v="25"/>
    <s v="Blend Controlled"/>
    <n v="0"/>
  </r>
  <r>
    <x v="2"/>
    <s v="Business Intelligence"/>
    <x v="18"/>
    <d v="2024-07-31T00:00:00"/>
    <d v="2024-07-01T00:00:00"/>
    <s v="45863"/>
    <x v="11"/>
    <s v="25146"/>
    <s v="16716229170"/>
    <m/>
    <m/>
    <m/>
    <n v="352.41055281244684"/>
    <x v="5"/>
    <x v="30"/>
    <s v="Blend Controlled"/>
    <n v="0"/>
  </r>
  <r>
    <x v="2"/>
    <s v="Business Intelligence"/>
    <x v="18"/>
    <d v="2024-07-31T00:00:00"/>
    <d v="2024-07-01T00:00:00"/>
    <s v="46020"/>
    <x v="126"/>
    <s v="25161"/>
    <s v="16856641557"/>
    <m/>
    <m/>
    <m/>
    <n v="480.55984474424571"/>
    <x v="5"/>
    <x v="4"/>
    <s v="Blend Controlled"/>
    <n v="0"/>
  </r>
  <r>
    <x v="2"/>
    <s v="Business Intelligence"/>
    <x v="18"/>
    <d v="2024-07-31T00:00:00"/>
    <d v="2024-07-01T00:00:00"/>
    <s v="45832"/>
    <x v="11"/>
    <s v="25146"/>
    <s v="16716229170"/>
    <m/>
    <m/>
    <m/>
    <n v="440.51319101555856"/>
    <x v="5"/>
    <x v="30"/>
    <s v="Blend Controlled"/>
    <n v="0"/>
  </r>
  <r>
    <x v="2"/>
    <s v="Business Intelligence"/>
    <x v="18"/>
    <d v="2024-07-31T00:00:00"/>
    <d v="2024-07-01T00:00:00"/>
    <s v="46687"/>
    <x v="123"/>
    <s v="25138"/>
    <s v="16977995014"/>
    <m/>
    <m/>
    <m/>
    <n v="344.40122206670941"/>
    <x v="5"/>
    <x v="71"/>
    <s v="Blend Controlled"/>
    <n v="0"/>
  </r>
  <r>
    <x v="8"/>
    <s v="Business Intelligence"/>
    <x v="18"/>
    <d v="2024-07-31T00:00:00"/>
    <d v="2024-07-01T00:00:00"/>
    <s v="45238"/>
    <x v="36"/>
    <s v="28141"/>
    <s v="17583569682"/>
    <m/>
    <m/>
    <s v="Retainer Revenue Recognition"/>
    <n v="25493.98"/>
    <x v="5"/>
    <x v="6"/>
    <s v="Blend Controlled"/>
    <n v="0"/>
  </r>
  <r>
    <x v="13"/>
    <s v="Business Intelligence"/>
    <x v="18"/>
    <d v="2024-07-31T00:00:00"/>
    <d v="2024-07-01T00:00:00"/>
    <s v="48439"/>
    <x v="0"/>
    <m/>
    <m/>
    <s v="ICC 770 Soremartec S.A. : P1 Africa-Levant Reports Ongoing"/>
    <m/>
    <s v="TopSide Management Book Elim related to project ICC 770 Soremartec S.A. : P1 Africa-Levant Reports Ongoing"/>
    <n v="-2728.4361995273971"/>
    <x v="0"/>
    <x v="24"/>
    <s v="Blend Controlled"/>
    <s v="ICC 770 Soremartec S.A. : P1 Africa-Levant Reports Ongoing"/>
  </r>
  <r>
    <x v="2"/>
    <s v="Business Intelligence"/>
    <x v="18"/>
    <d v="2024-07-31T00:00:00"/>
    <d v="2024-07-01T00:00:00"/>
    <s v="46209"/>
    <x v="11"/>
    <s v="25146"/>
    <s v="16716229170"/>
    <m/>
    <m/>
    <m/>
    <n v="352.41055281244684"/>
    <x v="5"/>
    <x v="30"/>
    <s v="Blend Controlled"/>
    <n v="0"/>
  </r>
  <r>
    <x v="2"/>
    <s v="Business Intelligence"/>
    <x v="18"/>
    <d v="2024-07-31T00:00:00"/>
    <d v="2024-07-01T00:00:00"/>
    <s v="46642"/>
    <x v="123"/>
    <s v="25138"/>
    <s v="16977995014"/>
    <m/>
    <m/>
    <m/>
    <n v="344.40122206670941"/>
    <x v="5"/>
    <x v="71"/>
    <s v="Blend Controlled"/>
    <n v="0"/>
  </r>
  <r>
    <x v="8"/>
    <s v="Business Intelligence"/>
    <x v="18"/>
    <d v="2024-07-31T00:00:00"/>
    <d v="2024-07-01T00:00:00"/>
    <s v="45236"/>
    <x v="134"/>
    <s v="22531"/>
    <s v="15767035179"/>
    <m/>
    <m/>
    <s v="Retainer Revenue Recognition"/>
    <n v="10000"/>
    <x v="5"/>
    <x v="13"/>
    <s v="Blend Controlled"/>
    <n v="0"/>
  </r>
  <r>
    <x v="8"/>
    <s v="Business Intelligence"/>
    <x v="18"/>
    <d v="2024-07-31T00:00:00"/>
    <d v="2024-07-01T00:00:00"/>
    <s v="47795"/>
    <x v="71"/>
    <s v="21119"/>
    <s v="14339724132"/>
    <m/>
    <m/>
    <m/>
    <n v="-5.69"/>
    <x v="5"/>
    <x v="25"/>
    <s v="Blend Controlled"/>
    <n v="0"/>
  </r>
  <r>
    <x v="8"/>
    <s v="Business Intelligence"/>
    <x v="18"/>
    <d v="2024-07-31T00:00:00"/>
    <d v="2024-07-01T00:00:00"/>
    <s v="47766"/>
    <x v="71"/>
    <s v="21119"/>
    <s v="14339724132"/>
    <m/>
    <m/>
    <m/>
    <n v="-1057.5999999999999"/>
    <x v="5"/>
    <x v="25"/>
    <s v="Blend Controlled"/>
    <n v="0"/>
  </r>
  <r>
    <x v="13"/>
    <s v="Business Intelligence"/>
    <x v="18"/>
    <d v="2024-07-31T00:00:00"/>
    <d v="2024-07-01T00:00:00"/>
    <s v="48439"/>
    <x v="0"/>
    <m/>
    <m/>
    <s v="ICC 1007 Soremartec S.A. : Offshore Business Insights Support"/>
    <m/>
    <s v="TopSide Management Book Elim related to project ICC 1007 Soremartec S.A. : Offshore Business Insights Support"/>
    <n v="-1984.5207591650474"/>
    <x v="0"/>
    <x v="24"/>
    <s v="Blend Controlled"/>
    <s v="ICC 1007 Soremartec S.A. : Offshore Business Insights Support"/>
  </r>
  <r>
    <x v="2"/>
    <s v="Business Intelligence"/>
    <x v="18"/>
    <d v="2024-07-31T00:00:00"/>
    <d v="2024-07-01T00:00:00"/>
    <s v="45866"/>
    <x v="11"/>
    <s v="25146"/>
    <s v="16716229170"/>
    <m/>
    <m/>
    <m/>
    <n v="472.55051399850828"/>
    <x v="5"/>
    <x v="30"/>
    <s v="Blend Controlled"/>
    <n v="0"/>
  </r>
  <r>
    <x v="2"/>
    <s v="Business Intelligence"/>
    <x v="18"/>
    <d v="2024-07-31T00:00:00"/>
    <d v="2024-07-01T00:00:00"/>
    <s v="46284"/>
    <x v="123"/>
    <s v="25138"/>
    <s v="16977995014"/>
    <m/>
    <m/>
    <m/>
    <n v="344.40122206670941"/>
    <x v="5"/>
    <x v="71"/>
    <s v="Blend Controlled"/>
    <n v="0"/>
  </r>
  <r>
    <x v="8"/>
    <s v="Business Intelligence"/>
    <x v="18"/>
    <d v="2024-07-31T00:00:00"/>
    <d v="2024-07-01T00:00:00"/>
    <s v="47999"/>
    <x v="20"/>
    <s v="31318"/>
    <s v="18657995555"/>
    <m/>
    <m/>
    <m/>
    <n v="4802.24"/>
    <x v="5"/>
    <x v="23"/>
    <s v="Blend Controlled"/>
    <n v="0"/>
  </r>
  <r>
    <x v="8"/>
    <s v="Business Intelligence"/>
    <x v="18"/>
    <d v="2024-07-31T00:00:00"/>
    <d v="2024-07-01T00:00:00"/>
    <s v="47872"/>
    <x v="20"/>
    <s v="31318"/>
    <s v="18657995555"/>
    <m/>
    <m/>
    <m/>
    <n v="199.34"/>
    <x v="5"/>
    <x v="23"/>
    <s v="Blend Controlled"/>
    <n v="0"/>
  </r>
  <r>
    <x v="8"/>
    <s v="Business Intelligence"/>
    <x v="18"/>
    <d v="2024-07-31T00:00:00"/>
    <d v="2024-07-01T00:00:00"/>
    <s v="45212"/>
    <x v="55"/>
    <s v="22405"/>
    <s v="14999340598"/>
    <m/>
    <m/>
    <s v="Retainer Revenue Recognition"/>
    <n v="17155.14"/>
    <x v="5"/>
    <x v="32"/>
    <s v="Blend Controlled"/>
    <n v="0"/>
  </r>
  <r>
    <x v="8"/>
    <s v="Business Intelligence"/>
    <x v="18"/>
    <d v="2024-07-31T00:00:00"/>
    <d v="2024-07-01T00:00:00"/>
    <s v="48438"/>
    <x v="0"/>
    <m/>
    <m/>
    <s v="ICC 1115 ICC in Montevideo represents Blend360 : UDX: Digital Analytics - FTE Support"/>
    <m/>
    <s v="TopSide Management Book Elim related to project ICC 1115 ICC in Montevideo represents Blend360 : UDX: Digital Analytics - FTE Support"/>
    <n v="-10094.17"/>
    <x v="5"/>
    <x v="25"/>
    <s v="Blend Controlled"/>
    <s v="ICC 1115 ICC in Montevideo represents Blend360 : UDX: Digital Analytics - FTE Support"/>
  </r>
  <r>
    <x v="13"/>
    <s v="Business Intelligence"/>
    <x v="18"/>
    <d v="2024-07-31T00:00:00"/>
    <d v="2024-07-01T00:00:00"/>
    <s v="43591"/>
    <x v="135"/>
    <s v="20142"/>
    <m/>
    <m/>
    <m/>
    <m/>
    <n v="2034.3465679832223"/>
    <x v="0"/>
    <x v="24"/>
    <s v="Blend Controlled"/>
    <n v="0"/>
  </r>
  <r>
    <x v="2"/>
    <s v="Business Intelligence"/>
    <x v="18"/>
    <d v="2024-07-31T00:00:00"/>
    <d v="2024-07-01T00:00:00"/>
    <s v="45943"/>
    <x v="11"/>
    <s v="25146"/>
    <s v="16716229170"/>
    <m/>
    <m/>
    <m/>
    <n v="649.75708097754853"/>
    <x v="5"/>
    <x v="30"/>
    <s v="Blend Controlled"/>
    <n v="0"/>
  </r>
  <r>
    <x v="8"/>
    <s v="Business Intelligence"/>
    <x v="18"/>
    <d v="2024-07-31T00:00:00"/>
    <d v="2024-07-01T00:00:00"/>
    <s v="45267"/>
    <x v="48"/>
    <s v="25999"/>
    <s v="16336551605"/>
    <m/>
    <m/>
    <s v="Retainer Revenue Recognition"/>
    <n v="26928.28"/>
    <x v="5"/>
    <x v="2"/>
    <s v="Blend Controlled"/>
    <n v="0"/>
  </r>
  <r>
    <x v="8"/>
    <s v="Business Intelligence"/>
    <x v="18"/>
    <d v="2024-07-31T00:00:00"/>
    <d v="2024-07-01T00:00:00"/>
    <s v="45244"/>
    <x v="136"/>
    <s v="31316"/>
    <s v="19093193875"/>
    <m/>
    <m/>
    <s v="Retainer Revenue Recognition"/>
    <n v="11808"/>
    <x v="5"/>
    <x v="6"/>
    <s v="Blend Controlled"/>
    <n v="0"/>
  </r>
  <r>
    <x v="8"/>
    <s v="Business Intelligence"/>
    <x v="18"/>
    <d v="2024-07-31T00:00:00"/>
    <d v="2024-07-01T00:00:00"/>
    <s v="48438"/>
    <x v="0"/>
    <m/>
    <m/>
    <s v="ICC 939 Walmart : Walmart - FY25 Marketing Advanced Analytics Retainer"/>
    <m/>
    <s v="TopSide Management Book Elim related to project ICC 939 Walmart : Walmart - FY25 Marketing Advanced Analytics Retainer"/>
    <n v="-4806.75"/>
    <x v="5"/>
    <x v="3"/>
    <s v="Blend Controlled"/>
    <s v="ICC 939 Walmart : Walmart - FY25 Marketing Advanced Analytics Retainer"/>
  </r>
  <r>
    <x v="2"/>
    <s v="Business Intelligence"/>
    <x v="18"/>
    <d v="2024-07-31T00:00:00"/>
    <d v="2024-07-01T00:00:00"/>
    <s v="46848"/>
    <x v="123"/>
    <s v="25138"/>
    <s v="16977995014"/>
    <m/>
    <m/>
    <m/>
    <n v="228.26592625351671"/>
    <x v="5"/>
    <x v="71"/>
    <s v="Blend Controlled"/>
    <n v="0"/>
  </r>
  <r>
    <x v="2"/>
    <s v="Business Intelligence"/>
    <x v="18"/>
    <d v="2024-07-31T00:00:00"/>
    <d v="2024-07-01T00:00:00"/>
    <s v="46804"/>
    <x v="123"/>
    <s v="25138"/>
    <s v="16977995014"/>
    <m/>
    <m/>
    <m/>
    <n v="228.26592625351671"/>
    <x v="5"/>
    <x v="71"/>
    <s v="Blend Controlled"/>
    <n v="0"/>
  </r>
  <r>
    <x v="2"/>
    <s v="Business Intelligence"/>
    <x v="18"/>
    <d v="2024-07-31T00:00:00"/>
    <d v="2024-07-01T00:00:00"/>
    <s v="45980"/>
    <x v="126"/>
    <s v="25161"/>
    <s v="16856641557"/>
    <m/>
    <m/>
    <m/>
    <n v="480.55984474424571"/>
    <x v="5"/>
    <x v="4"/>
    <s v="Blend Controlled"/>
    <n v="0"/>
  </r>
  <r>
    <x v="2"/>
    <s v="Business Intelligence"/>
    <x v="18"/>
    <d v="2024-07-31T00:00:00"/>
    <d v="2024-07-01T00:00:00"/>
    <s v="45995"/>
    <x v="11"/>
    <s v="25146"/>
    <s v="16716229170"/>
    <m/>
    <m/>
    <m/>
    <n v="649.75708097754853"/>
    <x v="5"/>
    <x v="30"/>
    <s v="Blend Controlled"/>
    <n v="0"/>
  </r>
  <r>
    <x v="2"/>
    <s v="Business Intelligence"/>
    <x v="18"/>
    <d v="2024-07-31T00:00:00"/>
    <d v="2024-07-01T00:00:00"/>
    <s v="46086"/>
    <x v="11"/>
    <s v="25146"/>
    <s v="16716229170"/>
    <m/>
    <m/>
    <m/>
    <n v="561.15379748802843"/>
    <x v="5"/>
    <x v="30"/>
    <s v="Blend Controlled"/>
    <n v="0"/>
  </r>
  <r>
    <x v="2"/>
    <s v="Business Intelligence"/>
    <x v="18"/>
    <d v="2024-07-31T00:00:00"/>
    <d v="2024-07-01T00:00:00"/>
    <s v="46363"/>
    <x v="123"/>
    <s v="25138"/>
    <s v="16977995014"/>
    <m/>
    <m/>
    <m/>
    <n v="344.40122206670941"/>
    <x v="5"/>
    <x v="71"/>
    <s v="Blend Controlled"/>
    <n v="0"/>
  </r>
  <r>
    <x v="2"/>
    <s v="Business Intelligence"/>
    <x v="18"/>
    <d v="2024-07-31T00:00:00"/>
    <d v="2024-07-01T00:00:00"/>
    <s v="46402"/>
    <x v="123"/>
    <s v="25138"/>
    <s v="16977995014"/>
    <m/>
    <m/>
    <m/>
    <n v="228.26592625351671"/>
    <x v="5"/>
    <x v="71"/>
    <s v="Blend Controlled"/>
    <n v="0"/>
  </r>
  <r>
    <x v="8"/>
    <s v="Business Intelligence"/>
    <x v="18"/>
    <d v="2024-07-31T00:00:00"/>
    <d v="2024-07-01T00:00:00"/>
    <s v="45260"/>
    <x v="38"/>
    <s v="34001"/>
    <s v="17583711252"/>
    <m/>
    <m/>
    <s v="Retainer Revenue Recognition"/>
    <n v="26987.42"/>
    <x v="5"/>
    <x v="8"/>
    <s v="Blend Controlled"/>
    <n v="0"/>
  </r>
  <r>
    <x v="8"/>
    <s v="Business Intelligence"/>
    <x v="18"/>
    <d v="2024-07-31T00:00:00"/>
    <d v="2024-07-01T00:00:00"/>
    <s v="48280"/>
    <x v="115"/>
    <s v="17357"/>
    <s v="14230165822"/>
    <m/>
    <m/>
    <m/>
    <n v="-474.15"/>
    <x v="5"/>
    <x v="23"/>
    <s v="Blend Controlled"/>
    <n v="0"/>
  </r>
  <r>
    <x v="13"/>
    <s v="Business Intelligence"/>
    <x v="18"/>
    <d v="2024-07-31T00:00:00"/>
    <d v="2024-07-01T00:00:00"/>
    <s v="48439"/>
    <x v="0"/>
    <m/>
    <m/>
    <s v="ICC 768 Soremartec S.A. : MUSST APAC-MEA Reporting Maintenance"/>
    <m/>
    <s v="TopSide Management Book Elim related to project ICC 768 Soremartec S.A. : MUSST APAC-MEA Reporting Maintenance"/>
    <n v="-735.07938961252353"/>
    <x v="0"/>
    <x v="24"/>
    <s v="Blend Controlled"/>
    <s v="ICC 768 Soremartec S.A. : MUSST APAC-MEA Reporting Maintenance"/>
  </r>
  <r>
    <x v="2"/>
    <s v="Business Intelligence"/>
    <x v="18"/>
    <d v="2024-07-31T00:00:00"/>
    <d v="2024-07-01T00:00:00"/>
    <s v="45905"/>
    <x v="11"/>
    <s v="25146"/>
    <s v="16716229170"/>
    <m/>
    <m/>
    <m/>
    <n v="440.51319101555856"/>
    <x v="5"/>
    <x v="30"/>
    <s v="Blend Controlled"/>
    <n v="0"/>
  </r>
  <r>
    <x v="2"/>
    <s v="Business Intelligence"/>
    <x v="18"/>
    <d v="2024-07-31T00:00:00"/>
    <d v="2024-07-01T00:00:00"/>
    <s v="46017"/>
    <x v="126"/>
    <s v="25161"/>
    <s v="16856641557"/>
    <m/>
    <m/>
    <m/>
    <n v="480.55984474424571"/>
    <x v="5"/>
    <x v="4"/>
    <s v="Blend Controlled"/>
    <n v="0"/>
  </r>
  <r>
    <x v="2"/>
    <s v="Business Intelligence"/>
    <x v="18"/>
    <d v="2024-07-31T00:00:00"/>
    <d v="2024-07-01T00:00:00"/>
    <s v="45861"/>
    <x v="11"/>
    <s v="25146"/>
    <s v="16716229170"/>
    <m/>
    <m/>
    <m/>
    <n v="352.41055281244684"/>
    <x v="5"/>
    <x v="30"/>
    <s v="Blend Controlled"/>
    <n v="0"/>
  </r>
  <r>
    <x v="2"/>
    <s v="Business Intelligence"/>
    <x v="18"/>
    <d v="2024-07-31T00:00:00"/>
    <d v="2024-07-01T00:00:00"/>
    <s v="45992"/>
    <x v="126"/>
    <s v="25161"/>
    <s v="16856641557"/>
    <m/>
    <m/>
    <m/>
    <n v="480.55984474424571"/>
    <x v="5"/>
    <x v="4"/>
    <s v="Blend Controlled"/>
    <n v="0"/>
  </r>
  <r>
    <x v="2"/>
    <s v="Business Intelligence"/>
    <x v="18"/>
    <d v="2024-07-31T00:00:00"/>
    <d v="2024-07-01T00:00:00"/>
    <s v="47484"/>
    <x v="123"/>
    <s v="25138"/>
    <s v="16977995014"/>
    <m/>
    <m/>
    <m/>
    <n v="228.26592625351671"/>
    <x v="5"/>
    <x v="71"/>
    <s v="Blend Controlled"/>
    <n v="0"/>
  </r>
  <r>
    <x v="2"/>
    <s v="Business Intelligence"/>
    <x v="18"/>
    <d v="2024-07-31T00:00:00"/>
    <d v="2024-07-01T00:00:00"/>
    <s v="46404"/>
    <x v="123"/>
    <s v="25138"/>
    <s v="16977995014"/>
    <m/>
    <m/>
    <m/>
    <n v="344.40122206670941"/>
    <x v="5"/>
    <x v="71"/>
    <s v="Blend Controlled"/>
    <n v="0"/>
  </r>
  <r>
    <x v="0"/>
    <s v="Business Intelligence"/>
    <x v="18"/>
    <d v="2024-07-31T00:00:00"/>
    <d v="2024-07-01T00:00:00"/>
    <s v="45736"/>
    <x v="137"/>
    <s v="26566"/>
    <m/>
    <m/>
    <m/>
    <m/>
    <n v="20741.6800668"/>
    <x v="0"/>
    <x v="72"/>
    <s v="Blend Controlled"/>
    <n v="0"/>
  </r>
  <r>
    <x v="8"/>
    <s v="Business Intelligence"/>
    <x v="18"/>
    <d v="2024-07-31T00:00:00"/>
    <d v="2024-07-01T00:00:00"/>
    <s v="47967"/>
    <x v="20"/>
    <s v="31318"/>
    <s v="18657995555"/>
    <m/>
    <m/>
    <m/>
    <n v="24326.63"/>
    <x v="5"/>
    <x v="23"/>
    <s v="Blend Controlled"/>
    <n v="0"/>
  </r>
  <r>
    <x v="8"/>
    <s v="Business Intelligence"/>
    <x v="18"/>
    <d v="2024-07-31T00:00:00"/>
    <d v="2024-07-01T00:00:00"/>
    <s v="47902"/>
    <x v="133"/>
    <s v="32546"/>
    <s v="19569236781"/>
    <m/>
    <m/>
    <m/>
    <n v="-423.87"/>
    <x v="5"/>
    <x v="23"/>
    <s v="Blend Controlled"/>
    <n v="0"/>
  </r>
  <r>
    <x v="8"/>
    <s v="Business Intelligence"/>
    <x v="18"/>
    <d v="2024-07-31T00:00:00"/>
    <d v="2024-07-01T00:00:00"/>
    <s v="47954"/>
    <x v="133"/>
    <s v="32546"/>
    <s v="19569236781"/>
    <m/>
    <m/>
    <m/>
    <n v="16718.669999999998"/>
    <x v="5"/>
    <x v="23"/>
    <s v="Blend Controlled"/>
    <n v="0"/>
  </r>
  <r>
    <x v="8"/>
    <s v="Business Intelligence"/>
    <x v="18"/>
    <d v="2024-07-31T00:00:00"/>
    <d v="2024-07-01T00:00:00"/>
    <s v="47770"/>
    <x v="71"/>
    <s v="21119"/>
    <s v="14339724132"/>
    <m/>
    <m/>
    <m/>
    <n v="-5479.64"/>
    <x v="5"/>
    <x v="25"/>
    <s v="Blend Controlled"/>
    <n v="0"/>
  </r>
  <r>
    <x v="2"/>
    <s v="Business Intelligence"/>
    <x v="18"/>
    <d v="2024-07-31T00:00:00"/>
    <d v="2024-07-01T00:00:00"/>
    <s v="45903"/>
    <x v="11"/>
    <s v="25146"/>
    <s v="16716229170"/>
    <m/>
    <m/>
    <m/>
    <n v="352.41055281244684"/>
    <x v="5"/>
    <x v="30"/>
    <s v="Blend Controlled"/>
    <n v="0"/>
  </r>
  <r>
    <x v="2"/>
    <s v="Business Intelligence"/>
    <x v="18"/>
    <d v="2024-07-31T00:00:00"/>
    <d v="2024-07-01T00:00:00"/>
    <s v="46015"/>
    <x v="126"/>
    <s v="25161"/>
    <s v="16856641557"/>
    <m/>
    <m/>
    <m/>
    <n v="480.55984474424571"/>
    <x v="5"/>
    <x v="4"/>
    <s v="Blend Controlled"/>
    <n v="0"/>
  </r>
  <r>
    <x v="2"/>
    <s v="Business Intelligence"/>
    <x v="18"/>
    <d v="2024-07-31T00:00:00"/>
    <d v="2024-07-01T00:00:00"/>
    <s v="46446"/>
    <x v="123"/>
    <s v="25138"/>
    <s v="16977995014"/>
    <m/>
    <m/>
    <m/>
    <n v="344.40122206670941"/>
    <x v="5"/>
    <x v="71"/>
    <s v="Blend Controlled"/>
    <n v="0"/>
  </r>
  <r>
    <x v="2"/>
    <s v="Business Intelligence"/>
    <x v="18"/>
    <d v="2024-07-31T00:00:00"/>
    <d v="2024-07-01T00:00:00"/>
    <s v="45977"/>
    <x v="11"/>
    <s v="25146"/>
    <s v="16716229170"/>
    <m/>
    <m/>
    <m/>
    <n v="413.48182397829436"/>
    <x v="5"/>
    <x v="30"/>
    <s v="Blend Controlled"/>
    <n v="0"/>
  </r>
  <r>
    <x v="8"/>
    <s v="Business Intelligence"/>
    <x v="18"/>
    <d v="2024-07-31T00:00:00"/>
    <d v="2024-07-01T00:00:00"/>
    <s v="47796"/>
    <x v="138"/>
    <s v="26547"/>
    <s v="14544872752"/>
    <m/>
    <m/>
    <m/>
    <n v="-4380.45"/>
    <x v="5"/>
    <x v="23"/>
    <s v="Blend Controlled"/>
    <n v="0"/>
  </r>
  <r>
    <x v="8"/>
    <s v="Business Intelligence"/>
    <x v="18"/>
    <d v="2024-07-31T00:00:00"/>
    <d v="2024-07-01T00:00:00"/>
    <s v="47998"/>
    <x v="118"/>
    <s v="25995"/>
    <s v="14300816419"/>
    <m/>
    <m/>
    <m/>
    <n v="111.05"/>
    <x v="5"/>
    <x v="25"/>
    <s v="Blend Controlled"/>
    <n v="0"/>
  </r>
  <r>
    <x v="2"/>
    <s v="Business Intelligence"/>
    <x v="18"/>
    <d v="2024-07-31T00:00:00"/>
    <d v="2024-07-01T00:00:00"/>
    <s v="45973"/>
    <x v="11"/>
    <s v="25146"/>
    <s v="16716229170"/>
    <m/>
    <m/>
    <m/>
    <n v="352.41055281244684"/>
    <x v="5"/>
    <x v="30"/>
    <s v="Blend Controlled"/>
    <n v="0"/>
  </r>
  <r>
    <x v="2"/>
    <s v="Business Intelligence"/>
    <x v="18"/>
    <d v="2024-07-31T00:00:00"/>
    <d v="2024-07-01T00:00:00"/>
    <s v="46522"/>
    <x v="123"/>
    <s v="25138"/>
    <s v="16977995014"/>
    <m/>
    <m/>
    <m/>
    <n v="344.40122206670941"/>
    <x v="5"/>
    <x v="71"/>
    <s v="Blend Controlled"/>
    <n v="0"/>
  </r>
  <r>
    <x v="2"/>
    <s v="Business Intelligence"/>
    <x v="18"/>
    <d v="2024-07-31T00:00:00"/>
    <d v="2024-07-01T00:00:00"/>
    <s v="46006"/>
    <x v="126"/>
    <s v="25161"/>
    <s v="16856641557"/>
    <m/>
    <m/>
    <m/>
    <n v="480.55984474424571"/>
    <x v="5"/>
    <x v="4"/>
    <s v="Blend Controlled"/>
    <n v="0"/>
  </r>
  <r>
    <x v="2"/>
    <s v="Business Intelligence"/>
    <x v="18"/>
    <d v="2024-07-31T00:00:00"/>
    <d v="2024-07-01T00:00:00"/>
    <s v="46014"/>
    <x v="11"/>
    <s v="25146"/>
    <s v="16716229170"/>
    <m/>
    <m/>
    <m/>
    <n v="708.82577099776245"/>
    <x v="5"/>
    <x v="30"/>
    <s v="Blend Controlled"/>
    <n v="0"/>
  </r>
  <r>
    <x v="8"/>
    <s v="Business Intelligence"/>
    <x v="18"/>
    <d v="2024-07-31T00:00:00"/>
    <d v="2024-07-01T00:00:00"/>
    <s v="47888"/>
    <x v="20"/>
    <s v="31318"/>
    <s v="18657995555"/>
    <m/>
    <m/>
    <m/>
    <n v="-203.87"/>
    <x v="5"/>
    <x v="23"/>
    <s v="Blend Controlled"/>
    <n v="0"/>
  </r>
  <r>
    <x v="8"/>
    <s v="Business Intelligence"/>
    <x v="18"/>
    <d v="2024-07-31T00:00:00"/>
    <d v="2024-07-01T00:00:00"/>
    <s v="45252"/>
    <x v="114"/>
    <s v="5191"/>
    <m/>
    <m/>
    <m/>
    <s v="Retainer Revenue Recognition"/>
    <n v="9550.9699999999993"/>
    <x v="5"/>
    <x v="69"/>
    <s v="Blend Controlled"/>
    <n v="0"/>
  </r>
  <r>
    <x v="2"/>
    <s v="Business Intelligence"/>
    <x v="18"/>
    <d v="2024-07-31T00:00:00"/>
    <d v="2024-07-01T00:00:00"/>
    <s v="46048"/>
    <x v="11"/>
    <s v="25146"/>
    <s v="16716229170"/>
    <m/>
    <m/>
    <m/>
    <n v="352.41055281244684"/>
    <x v="5"/>
    <x v="30"/>
    <s v="Blend Controlled"/>
    <n v="0"/>
  </r>
  <r>
    <x v="2"/>
    <s v="Business Intelligence"/>
    <x v="18"/>
    <d v="2024-07-31T00:00:00"/>
    <d v="2024-07-01T00:00:00"/>
    <s v="46934"/>
    <x v="123"/>
    <s v="25138"/>
    <s v="16977995014"/>
    <m/>
    <m/>
    <m/>
    <n v="344.40122206670941"/>
    <x v="5"/>
    <x v="71"/>
    <s v="Blend Controlled"/>
    <n v="0"/>
  </r>
  <r>
    <x v="2"/>
    <s v="Business Intelligence"/>
    <x v="18"/>
    <d v="2024-07-31T00:00:00"/>
    <d v="2024-07-01T00:00:00"/>
    <s v="45939"/>
    <x v="11"/>
    <s v="25146"/>
    <s v="16716229170"/>
    <m/>
    <m/>
    <m/>
    <n v="352.41055281244684"/>
    <x v="5"/>
    <x v="30"/>
    <s v="Blend Controlled"/>
    <n v="0"/>
  </r>
  <r>
    <x v="0"/>
    <s v="Business Intelligence"/>
    <x v="18"/>
    <d v="2024-07-31T00:00:00"/>
    <d v="2024-07-01T00:00:00"/>
    <s v="47507"/>
    <x v="128"/>
    <s v="26567"/>
    <m/>
    <m/>
    <m/>
    <m/>
    <n v="6413.6301999999996"/>
    <x v="0"/>
    <x v="34"/>
    <s v="Blend Controlled"/>
    <n v="0"/>
  </r>
  <r>
    <x v="8"/>
    <s v="Business Intelligence"/>
    <x v="18"/>
    <d v="2024-07-31T00:00:00"/>
    <d v="2024-07-01T00:00:00"/>
    <s v="47857"/>
    <x v="139"/>
    <s v="28679"/>
    <s v="14229444097"/>
    <m/>
    <m/>
    <m/>
    <n v="38666.1"/>
    <x v="5"/>
    <x v="16"/>
    <s v="Blend Controlled"/>
    <n v="0"/>
  </r>
  <r>
    <x v="2"/>
    <s v="Business Intelligence"/>
    <x v="18"/>
    <d v="2024-07-31T00:00:00"/>
    <d v="2024-07-01T00:00:00"/>
    <s v="46008"/>
    <x v="126"/>
    <s v="25161"/>
    <s v="16856641557"/>
    <m/>
    <m/>
    <m/>
    <n v="480.55984474424571"/>
    <x v="5"/>
    <x v="4"/>
    <s v="Blend Controlled"/>
    <n v="0"/>
  </r>
  <r>
    <x v="8"/>
    <s v="Business Intelligence"/>
    <x v="18"/>
    <d v="2024-07-31T00:00:00"/>
    <d v="2024-07-01T00:00:00"/>
    <s v="47755"/>
    <x v="71"/>
    <s v="21119"/>
    <s v="14339724132"/>
    <m/>
    <m/>
    <m/>
    <n v="9267.42"/>
    <x v="5"/>
    <x v="25"/>
    <s v="Blend Controlled"/>
    <n v="0"/>
  </r>
  <r>
    <x v="2"/>
    <s v="Business Intelligence"/>
    <x v="18"/>
    <d v="2024-07-31T00:00:00"/>
    <d v="2024-07-01T00:00:00"/>
    <s v="47482"/>
    <x v="123"/>
    <s v="25138"/>
    <s v="16977995014"/>
    <m/>
    <m/>
    <m/>
    <n v="228.26592625351671"/>
    <x v="5"/>
    <x v="71"/>
    <s v="Blend Controlled"/>
    <n v="0"/>
  </r>
  <r>
    <x v="2"/>
    <s v="Business Intelligence"/>
    <x v="18"/>
    <d v="2024-07-31T00:00:00"/>
    <d v="2024-07-01T00:00:00"/>
    <s v="45956"/>
    <x v="11"/>
    <s v="25146"/>
    <s v="16716229170"/>
    <m/>
    <m/>
    <m/>
    <n v="649.75708097754853"/>
    <x v="5"/>
    <x v="30"/>
    <s v="Blend Controlled"/>
    <n v="0"/>
  </r>
  <r>
    <x v="8"/>
    <s v="Business Intelligence"/>
    <x v="18"/>
    <d v="2024-07-31T00:00:00"/>
    <d v="2024-07-01T00:00:00"/>
    <s v="48001"/>
    <x v="20"/>
    <s v="31318"/>
    <s v="18657995555"/>
    <m/>
    <m/>
    <m/>
    <n v="3338.31"/>
    <x v="5"/>
    <x v="23"/>
    <s v="Blend Controlled"/>
    <n v="0"/>
  </r>
  <r>
    <x v="8"/>
    <s v="Business Intelligence"/>
    <x v="18"/>
    <d v="2024-07-31T00:00:00"/>
    <d v="2024-07-01T00:00:00"/>
    <s v="47952"/>
    <x v="133"/>
    <s v="32546"/>
    <s v="19569236781"/>
    <m/>
    <m/>
    <m/>
    <n v="3565.73"/>
    <x v="5"/>
    <x v="23"/>
    <s v="Blend Controlled"/>
    <n v="0"/>
  </r>
  <r>
    <x v="8"/>
    <s v="Business Intelligence"/>
    <x v="18"/>
    <d v="2024-07-31T00:00:00"/>
    <d v="2024-07-01T00:00:00"/>
    <s v="47867"/>
    <x v="139"/>
    <s v="28679"/>
    <s v="14229444097"/>
    <m/>
    <m/>
    <m/>
    <n v="7130.15"/>
    <x v="5"/>
    <x v="16"/>
    <s v="Blend Controlled"/>
    <n v="0"/>
  </r>
  <r>
    <x v="2"/>
    <s v="Business Intelligence"/>
    <x v="18"/>
    <d v="2024-07-31T00:00:00"/>
    <d v="2024-07-01T00:00:00"/>
    <s v="45796"/>
    <x v="11"/>
    <s v="25146"/>
    <s v="16716229170"/>
    <m/>
    <m/>
    <m/>
    <n v="352.41055281244684"/>
    <x v="5"/>
    <x v="30"/>
    <s v="Blend Controlled"/>
    <n v="0"/>
  </r>
  <r>
    <x v="2"/>
    <s v="Business Intelligence"/>
    <x v="18"/>
    <d v="2024-07-31T00:00:00"/>
    <d v="2024-07-01T00:00:00"/>
    <s v="45922"/>
    <x v="11"/>
    <s v="25146"/>
    <s v="16716229170"/>
    <m/>
    <m/>
    <m/>
    <n v="352.41055281244684"/>
    <x v="5"/>
    <x v="30"/>
    <s v="Blend Controlled"/>
    <n v="0"/>
  </r>
  <r>
    <x v="8"/>
    <s v="Business Intelligence"/>
    <x v="18"/>
    <d v="2024-07-31T00:00:00"/>
    <d v="2024-07-01T00:00:00"/>
    <s v="45215"/>
    <x v="140"/>
    <s v="27104"/>
    <s v="16534035505"/>
    <m/>
    <m/>
    <s v="Retainer Revenue Recognition"/>
    <n v="50000"/>
    <x v="5"/>
    <x v="39"/>
    <s v="Blend Controlled"/>
    <n v="0"/>
  </r>
  <r>
    <x v="2"/>
    <s v="Business Intelligence"/>
    <x v="18"/>
    <d v="2024-07-31T00:00:00"/>
    <d v="2024-07-01T00:00:00"/>
    <s v="47420"/>
    <x v="11"/>
    <s v="25146"/>
    <s v="16716229170"/>
    <m/>
    <m/>
    <m/>
    <n v="396.4618719140027"/>
    <x v="5"/>
    <x v="30"/>
    <s v="Blend Controlled"/>
    <n v="0"/>
  </r>
  <r>
    <x v="2"/>
    <s v="Business Intelligence"/>
    <x v="18"/>
    <d v="2024-07-31T00:00:00"/>
    <d v="2024-07-01T00:00:00"/>
    <s v="47450"/>
    <x v="11"/>
    <s v="25146"/>
    <s v="16716229170"/>
    <m/>
    <m/>
    <m/>
    <n v="352.41055281244684"/>
    <x v="5"/>
    <x v="30"/>
    <s v="Blend Controlled"/>
    <n v="0"/>
  </r>
  <r>
    <x v="2"/>
    <s v="Business Intelligence"/>
    <x v="18"/>
    <d v="2024-07-31T00:00:00"/>
    <d v="2024-07-01T00:00:00"/>
    <s v="46685"/>
    <x v="123"/>
    <s v="25138"/>
    <s v="16977995014"/>
    <m/>
    <m/>
    <m/>
    <n v="228.26592625351671"/>
    <x v="5"/>
    <x v="71"/>
    <s v="Blend Controlled"/>
    <n v="0"/>
  </r>
  <r>
    <x v="0"/>
    <s v="Business Intelligence"/>
    <x v="18"/>
    <d v="2024-07-31T00:00:00"/>
    <d v="2024-07-01T00:00:00"/>
    <s v="47477"/>
    <x v="141"/>
    <s v="27534"/>
    <m/>
    <m/>
    <m/>
    <m/>
    <n v="11801.079567999999"/>
    <x v="0"/>
    <x v="10"/>
    <s v="Blend Controlled"/>
    <n v="0"/>
  </r>
  <r>
    <x v="2"/>
    <s v="Business Intelligence"/>
    <x v="18"/>
    <d v="2024-07-31T00:00:00"/>
    <d v="2024-07-01T00:00:00"/>
    <s v="47404"/>
    <x v="11"/>
    <s v="25146"/>
    <s v="16716229170"/>
    <m/>
    <m/>
    <m/>
    <n v="352.41055281244684"/>
    <x v="5"/>
    <x v="30"/>
    <s v="Blend Controlled"/>
    <n v="0"/>
  </r>
  <r>
    <x v="2"/>
    <s v="Business Intelligence"/>
    <x v="18"/>
    <d v="2024-07-31T00:00:00"/>
    <d v="2024-07-01T00:00:00"/>
    <s v="45991"/>
    <x v="11"/>
    <s v="25146"/>
    <s v="16716229170"/>
    <m/>
    <m/>
    <m/>
    <n v="352.41055281244684"/>
    <x v="5"/>
    <x v="30"/>
    <s v="Blend Controlled"/>
    <n v="0"/>
  </r>
  <r>
    <x v="2"/>
    <s v="Business Intelligence"/>
    <x v="18"/>
    <d v="2024-07-31T00:00:00"/>
    <d v="2024-07-01T00:00:00"/>
    <s v="45954"/>
    <x v="11"/>
    <s v="25146"/>
    <s v="16716229170"/>
    <m/>
    <m/>
    <m/>
    <n v="352.41055281244684"/>
    <x v="5"/>
    <x v="30"/>
    <s v="Blend Controlled"/>
    <n v="0"/>
  </r>
  <r>
    <x v="0"/>
    <s v="Business Intelligence"/>
    <x v="18"/>
    <d v="2024-07-31T00:00:00"/>
    <d v="2024-07-01T00:00:00"/>
    <s v="47476"/>
    <x v="142"/>
    <s v="26564"/>
    <m/>
    <m/>
    <m/>
    <m/>
    <n v="11287.989152"/>
    <x v="0"/>
    <x v="10"/>
    <s v="Blend Controlled"/>
    <n v="0"/>
  </r>
  <r>
    <x v="8"/>
    <s v="Business Intelligence"/>
    <x v="18"/>
    <d v="2024-07-31T00:00:00"/>
    <d v="2024-07-01T00:00:00"/>
    <s v="47982"/>
    <x v="118"/>
    <s v="25995"/>
    <s v="14300816419"/>
    <m/>
    <m/>
    <m/>
    <n v="-561.86"/>
    <x v="5"/>
    <x v="25"/>
    <s v="Blend Controlled"/>
    <n v="0"/>
  </r>
  <r>
    <x v="7"/>
    <s v="Business Intelligence"/>
    <x v="18"/>
    <d v="2024-07-31T00:00:00"/>
    <d v="2024-07-01T00:00:00"/>
    <s v="48440"/>
    <x v="0"/>
    <m/>
    <m/>
    <s v="ICC 768 Soremartec S.A. : MUSST APAC-MEA Reporting Maintenance"/>
    <m/>
    <s v="TopSide Management Book Elim related to project ICC 768 Soremartec S.A. : MUSST APAC-MEA Reporting Maintenance"/>
    <n v="-2683.3308458027527"/>
    <x v="3"/>
    <x v="24"/>
    <s v="FPAI"/>
    <s v="ICC 768 Soremartec S.A. : MUSST APAC-MEA Reporting Maintenance"/>
  </r>
  <r>
    <x v="2"/>
    <s v="Business Intelligence"/>
    <x v="18"/>
    <d v="2024-07-31T00:00:00"/>
    <d v="2024-07-01T00:00:00"/>
    <s v="45884"/>
    <x v="11"/>
    <s v="25146"/>
    <s v="16716229170"/>
    <m/>
    <m/>
    <m/>
    <n v="472.55051399850828"/>
    <x v="5"/>
    <x v="30"/>
    <s v="Blend Controlled"/>
    <n v="0"/>
  </r>
  <r>
    <x v="2"/>
    <s v="Business Intelligence"/>
    <x v="18"/>
    <d v="2024-07-31T00:00:00"/>
    <d v="2024-07-01T00:00:00"/>
    <s v="46010"/>
    <x v="11"/>
    <s v="25146"/>
    <s v="16716229170"/>
    <m/>
    <m/>
    <m/>
    <n v="352.41055281244684"/>
    <x v="5"/>
    <x v="30"/>
    <s v="Blend Controlled"/>
    <n v="0"/>
  </r>
  <r>
    <x v="2"/>
    <s v="Business Intelligence"/>
    <x v="18"/>
    <d v="2024-07-31T00:00:00"/>
    <d v="2024-07-01T00:00:00"/>
    <s v="45994"/>
    <x v="11"/>
    <s v="25146"/>
    <s v="16716229170"/>
    <m/>
    <m/>
    <m/>
    <n v="396.4618719140027"/>
    <x v="5"/>
    <x v="30"/>
    <s v="Blend Controlled"/>
    <n v="0"/>
  </r>
  <r>
    <x v="2"/>
    <s v="Business Intelligence"/>
    <x v="18"/>
    <d v="2024-07-31T00:00:00"/>
    <d v="2024-07-01T00:00:00"/>
    <s v="45982"/>
    <x v="126"/>
    <s v="25161"/>
    <s v="16856641557"/>
    <m/>
    <m/>
    <m/>
    <n v="480.55984474424571"/>
    <x v="5"/>
    <x v="4"/>
    <s v="Blend Controlled"/>
    <n v="0"/>
  </r>
  <r>
    <x v="2"/>
    <s v="Business Intelligence"/>
    <x v="18"/>
    <d v="2024-07-31T00:00:00"/>
    <d v="2024-07-01T00:00:00"/>
    <s v="46030"/>
    <x v="11"/>
    <s v="25146"/>
    <s v="16716229170"/>
    <m/>
    <m/>
    <m/>
    <n v="352.41055281244684"/>
    <x v="5"/>
    <x v="30"/>
    <s v="Blend Controlled"/>
    <n v="0"/>
  </r>
  <r>
    <x v="8"/>
    <s v="Business Intelligence"/>
    <x v="18"/>
    <d v="2024-07-31T00:00:00"/>
    <d v="2024-07-01T00:00:00"/>
    <s v="47792"/>
    <x v="138"/>
    <s v="26547"/>
    <s v="14544872752"/>
    <m/>
    <m/>
    <m/>
    <n v="-174.3"/>
    <x v="5"/>
    <x v="23"/>
    <s v="Blend Controlled"/>
    <n v="0"/>
  </r>
  <r>
    <x v="13"/>
    <s v="Business Intelligence"/>
    <x v="18"/>
    <d v="2024-07-31T00:00:00"/>
    <d v="2024-07-01T00:00:00"/>
    <s v="48439"/>
    <x v="0"/>
    <m/>
    <m/>
    <m/>
    <m/>
    <s v="TopSide Management Book Elim related to project (blank)"/>
    <n v="-26.410815093115517"/>
    <x v="0"/>
    <x v="11"/>
    <s v="Blend Controlled"/>
    <n v="0"/>
  </r>
  <r>
    <x v="2"/>
    <s v="Business Intelligence"/>
    <x v="18"/>
    <d v="2024-07-31T00:00:00"/>
    <d v="2024-07-01T00:00:00"/>
    <s v="46103"/>
    <x v="11"/>
    <s v="25146"/>
    <s v="16716229170"/>
    <m/>
    <m/>
    <m/>
    <n v="561.15379748802843"/>
    <x v="5"/>
    <x v="30"/>
    <s v="Blend Controlled"/>
    <n v="0"/>
  </r>
  <r>
    <x v="8"/>
    <s v="Business Intelligence"/>
    <x v="18"/>
    <d v="2024-07-31T00:00:00"/>
    <d v="2024-07-01T00:00:00"/>
    <s v="45280"/>
    <x v="93"/>
    <s v="34325"/>
    <s v="19934646100"/>
    <m/>
    <m/>
    <s v="Retainer Revenue Recognition"/>
    <n v="12674.47"/>
    <x v="5"/>
    <x v="8"/>
    <s v="Blend Controlled"/>
    <n v="0"/>
  </r>
  <r>
    <x v="8"/>
    <s v="Business Intelligence"/>
    <x v="18"/>
    <d v="2024-07-31T00:00:00"/>
    <d v="2024-07-01T00:00:00"/>
    <s v="48438"/>
    <x v="0"/>
    <m/>
    <m/>
    <s v="ICC 1222 Franklin Templeton : Franklin Templeton - Vasu POC Team"/>
    <m/>
    <s v="TopSide Management Book Elim related to project ICC 1222 Franklin Templeton : Franklin Templeton - Vasu POC Team"/>
    <n v="-13813.4"/>
    <x v="5"/>
    <x v="0"/>
    <s v="Blend Controlled"/>
    <s v="ICC 1222 Franklin Templeton : Franklin Templeton - Vasu POC Team"/>
  </r>
  <r>
    <x v="2"/>
    <s v="Business Intelligence"/>
    <x v="18"/>
    <d v="2024-07-31T00:00:00"/>
    <d v="2024-07-01T00:00:00"/>
    <s v="46018"/>
    <x v="126"/>
    <s v="25161"/>
    <s v="16856641557"/>
    <m/>
    <m/>
    <m/>
    <n v="480.55984474424571"/>
    <x v="5"/>
    <x v="4"/>
    <s v="Blend Controlled"/>
    <n v="0"/>
  </r>
  <r>
    <x v="8"/>
    <s v="Business Intelligence"/>
    <x v="18"/>
    <d v="2024-07-31T00:00:00"/>
    <d v="2024-07-01T00:00:00"/>
    <s v="48012"/>
    <x v="130"/>
    <s v="32547"/>
    <s v="19569235802"/>
    <m/>
    <m/>
    <m/>
    <n v="4437.97"/>
    <x v="5"/>
    <x v="23"/>
    <s v="Blend Controlled"/>
    <n v="0"/>
  </r>
  <r>
    <x v="8"/>
    <s v="Business Intelligence"/>
    <x v="18"/>
    <d v="2024-07-31T00:00:00"/>
    <d v="2024-07-01T00:00:00"/>
    <s v="47896"/>
    <x v="133"/>
    <s v="32546"/>
    <s v="19569236781"/>
    <m/>
    <m/>
    <m/>
    <n v="-399.5"/>
    <x v="5"/>
    <x v="23"/>
    <s v="Blend Controlled"/>
    <n v="0"/>
  </r>
  <r>
    <x v="2"/>
    <s v="Business Intelligence"/>
    <x v="18"/>
    <d v="2024-07-31T00:00:00"/>
    <d v="2024-07-01T00:00:00"/>
    <s v="47418"/>
    <x v="11"/>
    <s v="25146"/>
    <s v="16716229170"/>
    <m/>
    <m/>
    <m/>
    <n v="352.41055281244684"/>
    <x v="5"/>
    <x v="30"/>
    <s v="Blend Controlled"/>
    <n v="0"/>
  </r>
  <r>
    <x v="2"/>
    <s v="Business Intelligence"/>
    <x v="18"/>
    <d v="2024-07-31T00:00:00"/>
    <d v="2024-07-01T00:00:00"/>
    <s v="45997"/>
    <x v="126"/>
    <s v="25161"/>
    <s v="16856641557"/>
    <m/>
    <m/>
    <m/>
    <n v="480.55984474424571"/>
    <x v="5"/>
    <x v="4"/>
    <s v="Blend Controlled"/>
    <n v="0"/>
  </r>
  <r>
    <x v="2"/>
    <s v="Business Intelligence"/>
    <x v="18"/>
    <d v="2024-07-31T00:00:00"/>
    <d v="2024-07-01T00:00:00"/>
    <s v="45971"/>
    <x v="11"/>
    <s v="25146"/>
    <s v="16716229170"/>
    <m/>
    <m/>
    <m/>
    <n v="352.41055281244684"/>
    <x v="5"/>
    <x v="30"/>
    <s v="Blend Controlled"/>
    <n v="0"/>
  </r>
  <r>
    <x v="2"/>
    <s v="Business Intelligence"/>
    <x v="18"/>
    <d v="2024-07-31T00:00:00"/>
    <d v="2024-07-01T00:00:00"/>
    <s v="46101"/>
    <x v="11"/>
    <s v="25146"/>
    <s v="16716229170"/>
    <m/>
    <m/>
    <m/>
    <n v="352.41055281244684"/>
    <x v="5"/>
    <x v="30"/>
    <s v="Blend Controlled"/>
    <n v="0"/>
  </r>
  <r>
    <x v="8"/>
    <s v="Business Intelligence"/>
    <x v="18"/>
    <d v="2024-07-31T00:00:00"/>
    <d v="2024-07-01T00:00:00"/>
    <s v="47931"/>
    <x v="132"/>
    <s v="31106"/>
    <s v="19153848364"/>
    <m/>
    <m/>
    <m/>
    <n v="3434.54"/>
    <x v="5"/>
    <x v="23"/>
    <s v="Blend Controlled"/>
    <n v="0"/>
  </r>
  <r>
    <x v="8"/>
    <s v="Business Intelligence"/>
    <x v="18"/>
    <d v="2024-07-31T00:00:00"/>
    <d v="2024-07-01T00:00:00"/>
    <s v="47764"/>
    <x v="127"/>
    <s v="30049"/>
    <s v="16530006669"/>
    <m/>
    <m/>
    <m/>
    <n v="-2042.07"/>
    <x v="5"/>
    <x v="32"/>
    <s v="Blend Controlled"/>
    <n v="0"/>
  </r>
  <r>
    <x v="8"/>
    <s v="Business Intelligence"/>
    <x v="18"/>
    <d v="2024-07-31T00:00:00"/>
    <d v="2024-07-01T00:00:00"/>
    <s v="47804"/>
    <x v="138"/>
    <s v="26547"/>
    <s v="14544872752"/>
    <m/>
    <m/>
    <m/>
    <n v="2862.36"/>
    <x v="5"/>
    <x v="23"/>
    <s v="Blend Controlled"/>
    <n v="0"/>
  </r>
  <r>
    <x v="8"/>
    <s v="Business Intelligence"/>
    <x v="18"/>
    <d v="2024-07-31T00:00:00"/>
    <d v="2024-07-01T00:00:00"/>
    <s v="45222"/>
    <x v="143"/>
    <s v="23410"/>
    <s v="15799538994"/>
    <m/>
    <m/>
    <s v="Retainer Revenue Recognition"/>
    <n v="21500"/>
    <x v="5"/>
    <x v="32"/>
    <s v="Blend Controlled"/>
    <n v="0"/>
  </r>
  <r>
    <x v="8"/>
    <s v="Business Intelligence"/>
    <x v="18"/>
    <d v="2024-07-31T00:00:00"/>
    <d v="2024-07-01T00:00:00"/>
    <s v="45290"/>
    <x v="117"/>
    <s v="34327"/>
    <s v="17583816585"/>
    <m/>
    <m/>
    <s v="Retainer Revenue Recognition"/>
    <n v="64945.74"/>
    <x v="5"/>
    <x v="8"/>
    <s v="Blend Controlled"/>
    <n v="0"/>
  </r>
  <r>
    <x v="8"/>
    <s v="Business Intelligence"/>
    <x v="18"/>
    <d v="2024-07-31T00:00:00"/>
    <d v="2024-07-01T00:00:00"/>
    <s v="48438"/>
    <x v="0"/>
    <m/>
    <m/>
    <s v="ICC 1320 The Blackstone Group : Blackstone - DS Retainer 2024 H2 Renewal"/>
    <m/>
    <s v="TopSide Management Book Elim related to project ICC 1320 The Blackstone Group : Blackstone - DS Retainer 2024 H2 Renewal"/>
    <n v="-3845.4"/>
    <x v="5"/>
    <x v="4"/>
    <s v="Blend Controlled"/>
    <s v="ICC 1320 The Blackstone Group : Blackstone - DS Retainer 2024 H2 Renewal"/>
  </r>
  <r>
    <x v="8"/>
    <s v="Business Intelligence"/>
    <x v="18"/>
    <d v="2024-07-31T00:00:00"/>
    <d v="2024-07-01T00:00:00"/>
    <s v="45773"/>
    <x v="47"/>
    <s v="22863"/>
    <s v="15582551047, 16592648012"/>
    <m/>
    <m/>
    <m/>
    <n v="60088"/>
    <x v="5"/>
    <x v="1"/>
    <s v="Blend Controlled"/>
    <n v="0"/>
  </r>
  <r>
    <x v="8"/>
    <s v="Business Intelligence"/>
    <x v="18"/>
    <d v="2024-07-31T00:00:00"/>
    <d v="2024-07-01T00:00:00"/>
    <s v="47780"/>
    <x v="71"/>
    <s v="21119"/>
    <s v="14339724132"/>
    <m/>
    <m/>
    <m/>
    <n v="-23.25"/>
    <x v="5"/>
    <x v="25"/>
    <s v="Blend Controlled"/>
    <n v="0"/>
  </r>
  <r>
    <x v="13"/>
    <s v="Business Intelligence"/>
    <x v="18"/>
    <d v="2024-07-31T00:00:00"/>
    <d v="2024-07-01T00:00:00"/>
    <s v="43590"/>
    <x v="144"/>
    <s v="20140"/>
    <m/>
    <m/>
    <m/>
    <m/>
    <n v="657.56656742892028"/>
    <x v="0"/>
    <x v="24"/>
    <s v="Blend Controlled"/>
    <n v="0"/>
  </r>
  <r>
    <x v="2"/>
    <s v="Business Intelligence"/>
    <x v="18"/>
    <d v="2024-07-31T00:00:00"/>
    <d v="2024-07-01T00:00:00"/>
    <s v="46731"/>
    <x v="123"/>
    <s v="25138"/>
    <s v="16977995014"/>
    <m/>
    <m/>
    <m/>
    <n v="228.26592625351671"/>
    <x v="5"/>
    <x v="71"/>
    <s v="Blend Controlled"/>
    <n v="0"/>
  </r>
  <r>
    <x v="2"/>
    <s v="Business Intelligence"/>
    <x v="18"/>
    <d v="2024-07-31T00:00:00"/>
    <d v="2024-07-01T00:00:00"/>
    <s v="45847"/>
    <x v="11"/>
    <s v="25146"/>
    <s v="16716229170"/>
    <m/>
    <m/>
    <m/>
    <n v="352.41055281244684"/>
    <x v="5"/>
    <x v="30"/>
    <s v="Blend Controlled"/>
    <n v="0"/>
  </r>
  <r>
    <x v="8"/>
    <s v="Business Intelligence"/>
    <x v="18"/>
    <d v="2024-07-31T00:00:00"/>
    <d v="2024-07-01T00:00:00"/>
    <s v="47914"/>
    <x v="130"/>
    <s v="32547"/>
    <s v="19569235802"/>
    <m/>
    <m/>
    <m/>
    <n v="-630.98"/>
    <x v="5"/>
    <x v="23"/>
    <s v="Blend Controlled"/>
    <n v="0"/>
  </r>
  <r>
    <x v="8"/>
    <s v="Business Intelligence"/>
    <x v="18"/>
    <d v="2024-07-31T00:00:00"/>
    <d v="2024-07-01T00:00:00"/>
    <s v="47854"/>
    <x v="20"/>
    <s v="31318"/>
    <s v="18657995555"/>
    <m/>
    <m/>
    <m/>
    <n v="-1371.09"/>
    <x v="5"/>
    <x v="23"/>
    <s v="Blend Controlled"/>
    <n v="0"/>
  </r>
  <r>
    <x v="8"/>
    <s v="Business Intelligence"/>
    <x v="18"/>
    <d v="2024-07-31T00:00:00"/>
    <d v="2024-07-01T00:00:00"/>
    <s v="45223"/>
    <x v="145"/>
    <s v="33283"/>
    <s v="19763827879"/>
    <m/>
    <m/>
    <s v="Retainer Revenue Recognition"/>
    <n v="10000"/>
    <x v="5"/>
    <x v="73"/>
    <s v="Blend Controlled"/>
    <n v="0"/>
  </r>
  <r>
    <x v="8"/>
    <s v="Business Intelligence"/>
    <x v="18"/>
    <d v="2024-07-31T00:00:00"/>
    <d v="2024-07-01T00:00:00"/>
    <s v="47909"/>
    <x v="124"/>
    <s v="30362"/>
    <s v="18821214569"/>
    <m/>
    <m/>
    <m/>
    <n v="1814.05"/>
    <x v="5"/>
    <x v="16"/>
    <s v="Blend Controlled"/>
    <n v="0"/>
  </r>
  <r>
    <x v="8"/>
    <s v="Business Intelligence"/>
    <x v="18"/>
    <d v="2024-07-31T00:00:00"/>
    <d v="2024-07-01T00:00:00"/>
    <s v="47953"/>
    <x v="131"/>
    <s v="35679"/>
    <s v="20379207056"/>
    <m/>
    <m/>
    <m/>
    <n v="9457.39"/>
    <x v="5"/>
    <x v="23"/>
    <s v="Blend Controlled"/>
    <n v="0"/>
  </r>
  <r>
    <x v="8"/>
    <s v="Business Intelligence"/>
    <x v="18"/>
    <d v="2024-07-31T00:00:00"/>
    <d v="2024-07-01T00:00:00"/>
    <s v="47971"/>
    <x v="71"/>
    <s v="21119"/>
    <s v="14339724132"/>
    <m/>
    <m/>
    <m/>
    <n v="6868.05"/>
    <x v="5"/>
    <x v="25"/>
    <s v="Blend Controlled"/>
    <n v="0"/>
  </r>
  <r>
    <x v="13"/>
    <s v="Business Intelligence"/>
    <x v="18"/>
    <d v="2024-07-31T00:00:00"/>
    <d v="2024-07-01T00:00:00"/>
    <s v="45748"/>
    <x v="3"/>
    <s v="26776"/>
    <m/>
    <m/>
    <m/>
    <m/>
    <n v="3731.2576605752879"/>
    <x v="0"/>
    <x v="27"/>
    <s v="Blend Controlled"/>
    <n v="0"/>
  </r>
  <r>
    <x v="2"/>
    <s v="Business Intelligence"/>
    <x v="18"/>
    <d v="2024-07-31T00:00:00"/>
    <d v="2024-07-01T00:00:00"/>
    <s v="47406"/>
    <x v="11"/>
    <s v="25146"/>
    <s v="16716229170"/>
    <m/>
    <m/>
    <m/>
    <n v="616.71846742178195"/>
    <x v="5"/>
    <x v="30"/>
    <s v="Blend Controlled"/>
    <n v="0"/>
  </r>
  <r>
    <x v="2"/>
    <s v="Business Intelligence"/>
    <x v="18"/>
    <d v="2024-07-31T00:00:00"/>
    <d v="2024-07-01T00:00:00"/>
    <s v="47022"/>
    <x v="123"/>
    <s v="25138"/>
    <s v="16977995014"/>
    <m/>
    <m/>
    <m/>
    <n v="344.40122206670941"/>
    <x v="5"/>
    <x v="71"/>
    <s v="Blend Controlled"/>
    <n v="0"/>
  </r>
  <r>
    <x v="2"/>
    <s v="Business Intelligence"/>
    <x v="18"/>
    <d v="2024-07-31T00:00:00"/>
    <d v="2024-07-01T00:00:00"/>
    <s v="46247"/>
    <x v="123"/>
    <s v="25138"/>
    <s v="16977995014"/>
    <m/>
    <m/>
    <m/>
    <n v="516.60183310006414"/>
    <x v="5"/>
    <x v="71"/>
    <s v="Blend Controlled"/>
    <n v="0"/>
  </r>
  <r>
    <x v="2"/>
    <s v="Business Intelligence"/>
    <x v="18"/>
    <d v="2024-07-31T00:00:00"/>
    <d v="2024-07-01T00:00:00"/>
    <s v="46003"/>
    <x v="126"/>
    <s v="25161"/>
    <s v="16856641557"/>
    <m/>
    <m/>
    <m/>
    <n v="480.55984474424571"/>
    <x v="5"/>
    <x v="4"/>
    <s v="Blend Controlled"/>
    <n v="0"/>
  </r>
  <r>
    <x v="0"/>
    <s v="Business Intelligence"/>
    <x v="18"/>
    <d v="2024-07-31T00:00:00"/>
    <d v="2024-07-01T00:00:00"/>
    <s v="47509"/>
    <x v="128"/>
    <s v="26567"/>
    <m/>
    <m/>
    <m/>
    <m/>
    <n v="6413.6301999999996"/>
    <x v="0"/>
    <x v="34"/>
    <s v="Blend Controlled"/>
    <n v="0"/>
  </r>
  <r>
    <x v="8"/>
    <s v="Business Intelligence"/>
    <x v="18"/>
    <d v="2024-07-31T00:00:00"/>
    <d v="2024-07-01T00:00:00"/>
    <s v="47984"/>
    <x v="118"/>
    <s v="25995"/>
    <s v="14300816419"/>
    <m/>
    <m/>
    <m/>
    <n v="-388.04"/>
    <x v="5"/>
    <x v="25"/>
    <s v="Blend Controlled"/>
    <n v="0"/>
  </r>
  <r>
    <x v="2"/>
    <s v="Business Intelligence"/>
    <x v="18"/>
    <d v="2024-07-31T00:00:00"/>
    <d v="2024-07-01T00:00:00"/>
    <s v="45907"/>
    <x v="11"/>
    <s v="25146"/>
    <s v="16716229170"/>
    <m/>
    <m/>
    <m/>
    <n v="649.75708097754853"/>
    <x v="5"/>
    <x v="30"/>
    <s v="Blend Controlled"/>
    <n v="0"/>
  </r>
  <r>
    <x v="8"/>
    <s v="Business Intelligence"/>
    <x v="18"/>
    <d v="2024-07-31T00:00:00"/>
    <d v="2024-07-01T00:00:00"/>
    <s v="45232"/>
    <x v="116"/>
    <s v="22644"/>
    <s v="15413849724"/>
    <m/>
    <m/>
    <s v="Retainer Revenue Recognition"/>
    <n v="9239.44"/>
    <x v="5"/>
    <x v="29"/>
    <s v="Blend Controlled"/>
    <n v="0"/>
  </r>
  <r>
    <x v="2"/>
    <s v="Business Intelligence"/>
    <x v="18"/>
    <d v="2024-07-31T00:00:00"/>
    <d v="2024-07-01T00:00:00"/>
    <s v="46050"/>
    <x v="11"/>
    <s v="25146"/>
    <s v="16716229170"/>
    <m/>
    <m/>
    <m/>
    <n v="352.41055281244684"/>
    <x v="5"/>
    <x v="30"/>
    <s v="Blend Controlled"/>
    <n v="0"/>
  </r>
  <r>
    <x v="2"/>
    <s v="Business Intelligence"/>
    <x v="18"/>
    <d v="2024-07-31T00:00:00"/>
    <d v="2024-07-01T00:00:00"/>
    <s v="47486"/>
    <x v="123"/>
    <s v="25138"/>
    <s v="16977995014"/>
    <m/>
    <m/>
    <m/>
    <n v="228.26592625351671"/>
    <x v="5"/>
    <x v="71"/>
    <s v="Blend Controlled"/>
    <n v="0"/>
  </r>
  <r>
    <x v="2"/>
    <s v="Business Intelligence"/>
    <x v="18"/>
    <d v="2024-07-31T00:00:00"/>
    <d v="2024-07-01T00:00:00"/>
    <s v="47485"/>
    <x v="123"/>
    <s v="25138"/>
    <s v="16977995014"/>
    <m/>
    <m/>
    <m/>
    <n v="228.26592625351671"/>
    <x v="5"/>
    <x v="71"/>
    <s v="Blend Controlled"/>
    <n v="0"/>
  </r>
  <r>
    <x v="2"/>
    <s v="Business Intelligence"/>
    <x v="18"/>
    <d v="2024-07-31T00:00:00"/>
    <d v="2024-07-01T00:00:00"/>
    <s v="46761"/>
    <x v="123"/>
    <s v="25138"/>
    <s v="16977995014"/>
    <m/>
    <m/>
    <m/>
    <n v="228.26592625351671"/>
    <x v="5"/>
    <x v="71"/>
    <s v="Blend Controlled"/>
    <n v="0"/>
  </r>
  <r>
    <x v="0"/>
    <s v="Business Intelligence"/>
    <x v="18"/>
    <d v="2024-07-31T00:00:00"/>
    <d v="2024-07-01T00:00:00"/>
    <s v="48055"/>
    <x v="0"/>
    <m/>
    <m/>
    <m/>
    <m/>
    <s v="BT (FPAI) IC rev reclass July"/>
    <n v="-32837.786624"/>
    <x v="0"/>
    <x v="10"/>
    <s v="Blend Controlled"/>
    <n v="0"/>
  </r>
  <r>
    <x v="8"/>
    <s v="Business Intelligence"/>
    <x v="18"/>
    <d v="2024-07-31T00:00:00"/>
    <d v="2024-07-01T00:00:00"/>
    <s v="47890"/>
    <x v="127"/>
    <s v="30049"/>
    <s v="16530006669"/>
    <m/>
    <m/>
    <m/>
    <n v="10303.459999999999"/>
    <x v="5"/>
    <x v="32"/>
    <s v="Blend Controlled"/>
    <n v="0"/>
  </r>
  <r>
    <x v="8"/>
    <s v="Business Intelligence"/>
    <x v="18"/>
    <d v="2024-07-31T00:00:00"/>
    <d v="2024-07-01T00:00:00"/>
    <s v="45256"/>
    <x v="120"/>
    <s v="36090"/>
    <s v="20298599795"/>
    <m/>
    <m/>
    <s v="Retainer Revenue Recognition"/>
    <n v="1669.37"/>
    <x v="5"/>
    <x v="69"/>
    <s v="Blend Controlled"/>
    <n v="0"/>
  </r>
  <r>
    <x v="2"/>
    <s v="Business Intelligence"/>
    <x v="18"/>
    <d v="2024-07-31T00:00:00"/>
    <d v="2024-07-01T00:00:00"/>
    <s v="45925"/>
    <x v="11"/>
    <s v="25146"/>
    <s v="16716229170"/>
    <m/>
    <m/>
    <m/>
    <n v="649.75708097754853"/>
    <x v="5"/>
    <x v="30"/>
    <s v="Blend Controlled"/>
    <n v="0"/>
  </r>
  <r>
    <x v="8"/>
    <s v="Business Intelligence"/>
    <x v="18"/>
    <d v="2024-07-31T00:00:00"/>
    <d v="2024-07-01T00:00:00"/>
    <s v="47899"/>
    <x v="133"/>
    <s v="32546"/>
    <s v="19569236781"/>
    <m/>
    <m/>
    <m/>
    <n v="-1495.95"/>
    <x v="5"/>
    <x v="23"/>
    <s v="Blend Controlled"/>
    <n v="0"/>
  </r>
  <r>
    <x v="8"/>
    <s v="Business Intelligence"/>
    <x v="18"/>
    <d v="2024-07-31T00:00:00"/>
    <d v="2024-07-01T00:00:00"/>
    <s v="47987"/>
    <x v="20"/>
    <s v="31318"/>
    <s v="18657995555"/>
    <m/>
    <m/>
    <m/>
    <n v="6149.58"/>
    <x v="5"/>
    <x v="23"/>
    <s v="Blend Controlled"/>
    <n v="0"/>
  </r>
  <r>
    <x v="2"/>
    <s v="Business Intelligence"/>
    <x v="18"/>
    <d v="2024-07-31T00:00:00"/>
    <d v="2024-07-01T00:00:00"/>
    <s v="46282"/>
    <x v="123"/>
    <s v="25138"/>
    <s v="16977995014"/>
    <m/>
    <m/>
    <m/>
    <n v="228.26592625351671"/>
    <x v="5"/>
    <x v="71"/>
    <s v="Blend Controlled"/>
    <n v="0"/>
  </r>
  <r>
    <x v="2"/>
    <s v="Business Intelligence"/>
    <x v="18"/>
    <d v="2024-07-31T00:00:00"/>
    <d v="2024-07-01T00:00:00"/>
    <s v="45996"/>
    <x v="126"/>
    <s v="25161"/>
    <s v="16856641557"/>
    <m/>
    <m/>
    <m/>
    <n v="480.55984474424571"/>
    <x v="5"/>
    <x v="4"/>
    <s v="Blend Controlled"/>
    <n v="0"/>
  </r>
  <r>
    <x v="8"/>
    <s v="Business Intelligence"/>
    <x v="18"/>
    <d v="2024-07-31T00:00:00"/>
    <d v="2024-07-01T00:00:00"/>
    <s v="47908"/>
    <x v="130"/>
    <s v="32547"/>
    <s v="19569235802"/>
    <m/>
    <m/>
    <m/>
    <n v="-238.75"/>
    <x v="5"/>
    <x v="23"/>
    <s v="Blend Controlled"/>
    <n v="0"/>
  </r>
  <r>
    <x v="2"/>
    <s v="Business Intelligence"/>
    <x v="18"/>
    <d v="2024-07-31T00:00:00"/>
    <d v="2024-07-01T00:00:00"/>
    <s v="46362"/>
    <x v="123"/>
    <s v="25138"/>
    <s v="16977995014"/>
    <m/>
    <m/>
    <m/>
    <n v="228.26592625351671"/>
    <x v="5"/>
    <x v="71"/>
    <s v="Blend Controlled"/>
    <n v="0"/>
  </r>
  <r>
    <x v="2"/>
    <s v="Business Intelligence"/>
    <x v="18"/>
    <d v="2024-07-31T00:00:00"/>
    <d v="2024-07-01T00:00:00"/>
    <s v="45989"/>
    <x v="126"/>
    <s v="25161"/>
    <s v="16856641557"/>
    <m/>
    <m/>
    <m/>
    <n v="480.55984474424571"/>
    <x v="5"/>
    <x v="4"/>
    <s v="Blend Controlled"/>
    <n v="0"/>
  </r>
  <r>
    <x v="2"/>
    <s v="Business Intelligence"/>
    <x v="18"/>
    <d v="2024-07-31T00:00:00"/>
    <d v="2024-07-01T00:00:00"/>
    <s v="46069"/>
    <x v="11"/>
    <s v="25146"/>
    <s v="16716229170"/>
    <m/>
    <m/>
    <m/>
    <n v="561.15379748802843"/>
    <x v="5"/>
    <x v="30"/>
    <s v="Blend Controlled"/>
    <n v="0"/>
  </r>
  <r>
    <x v="8"/>
    <s v="Business Intelligence"/>
    <x v="18"/>
    <d v="2024-07-31T00:00:00"/>
    <d v="2024-07-01T00:00:00"/>
    <s v="47863"/>
    <x v="139"/>
    <s v="28679"/>
    <s v="14229444097"/>
    <m/>
    <m/>
    <m/>
    <n v="22322.6"/>
    <x v="5"/>
    <x v="16"/>
    <s v="Blend Controlled"/>
    <n v="0"/>
  </r>
  <r>
    <x v="7"/>
    <s v="Business Intelligence"/>
    <x v="18"/>
    <d v="2024-07-31T00:00:00"/>
    <d v="2024-07-01T00:00:00"/>
    <s v="48440"/>
    <x v="0"/>
    <m/>
    <m/>
    <s v="ICC 782 ICC India representing FPAI : British Telecom - Qlik Development"/>
    <m/>
    <s v="TopSide Management Book Elim related to project ICC 782 ICC India representing FPAI : British Telecom - Qlik Development"/>
    <n v="-5425.5805154644258"/>
    <x v="3"/>
    <x v="10"/>
    <s v="FPAI"/>
    <s v="ICC 782 ICC India representing FPAI : British Telecom - Qlik Development"/>
  </r>
  <r>
    <x v="13"/>
    <s v="Business Intelligence"/>
    <x v="18"/>
    <d v="2024-07-31T00:00:00"/>
    <d v="2024-07-01T00:00:00"/>
    <s v="43588"/>
    <x v="144"/>
    <s v="20140"/>
    <m/>
    <m/>
    <m/>
    <m/>
    <n v="1315.1331348578406"/>
    <x v="0"/>
    <x v="24"/>
    <s v="Blend Controlled"/>
    <n v="0"/>
  </r>
  <r>
    <x v="2"/>
    <s v="Business Intelligence"/>
    <x v="18"/>
    <d v="2024-07-31T00:00:00"/>
    <d v="2024-07-01T00:00:00"/>
    <s v="46065"/>
    <x v="11"/>
    <s v="25146"/>
    <s v="16716229170"/>
    <m/>
    <m/>
    <m/>
    <n v="352.41055281244684"/>
    <x v="5"/>
    <x v="30"/>
    <s v="Blend Controlled"/>
    <n v="0"/>
  </r>
  <r>
    <x v="2"/>
    <s v="Business Intelligence"/>
    <x v="18"/>
    <d v="2024-07-31T00:00:00"/>
    <d v="2024-07-01T00:00:00"/>
    <s v="46032"/>
    <x v="11"/>
    <s v="25146"/>
    <s v="16716229170"/>
    <m/>
    <m/>
    <m/>
    <n v="396.4618719140027"/>
    <x v="5"/>
    <x v="30"/>
    <s v="Blend Controlled"/>
    <n v="0"/>
  </r>
  <r>
    <x v="2"/>
    <s v="Business Intelligence"/>
    <x v="18"/>
    <d v="2024-07-31T00:00:00"/>
    <d v="2024-07-01T00:00:00"/>
    <s v="45849"/>
    <x v="11"/>
    <s v="25146"/>
    <s v="16716229170"/>
    <m/>
    <m/>
    <m/>
    <n v="396.4618719140027"/>
    <x v="5"/>
    <x v="30"/>
    <s v="Blend Controlled"/>
    <n v="0"/>
  </r>
  <r>
    <x v="8"/>
    <s v="Business Intelligence"/>
    <x v="18"/>
    <d v="2024-07-31T00:00:00"/>
    <d v="2024-07-01T00:00:00"/>
    <s v="47976"/>
    <x v="118"/>
    <s v="25995"/>
    <s v="14300816419"/>
    <m/>
    <m/>
    <m/>
    <n v="-8488.01"/>
    <x v="5"/>
    <x v="25"/>
    <s v="Blend Controlled"/>
    <n v="0"/>
  </r>
  <r>
    <x v="8"/>
    <s v="Business Intelligence"/>
    <x v="18"/>
    <d v="2024-07-31T00:00:00"/>
    <d v="2024-07-01T00:00:00"/>
    <s v="45259"/>
    <x v="146"/>
    <s v="25762"/>
    <s v="16404709420"/>
    <m/>
    <m/>
    <s v="Retainer Revenue Recognition"/>
    <n v="10000"/>
    <x v="5"/>
    <x v="74"/>
    <s v="Blend Controlled"/>
    <n v="0"/>
  </r>
  <r>
    <x v="8"/>
    <s v="Business Intelligence"/>
    <x v="18"/>
    <d v="2024-07-31T00:00:00"/>
    <d v="2024-07-01T00:00:00"/>
    <s v="47762"/>
    <x v="127"/>
    <s v="30049"/>
    <s v="16530006669"/>
    <m/>
    <m/>
    <m/>
    <n v="-878"/>
    <x v="5"/>
    <x v="32"/>
    <s v="Blend Controlled"/>
    <n v="0"/>
  </r>
  <r>
    <x v="2"/>
    <s v="Business Intelligence"/>
    <x v="18"/>
    <d v="2024-07-31T00:00:00"/>
    <d v="2024-07-01T00:00:00"/>
    <s v="46733"/>
    <x v="123"/>
    <s v="25138"/>
    <s v="16977995014"/>
    <m/>
    <m/>
    <m/>
    <n v="344.40122206670941"/>
    <x v="5"/>
    <x v="71"/>
    <s v="Blend Controlled"/>
    <n v="0"/>
  </r>
  <r>
    <x v="2"/>
    <s v="Business Intelligence"/>
    <x v="18"/>
    <d v="2024-07-31T00:00:00"/>
    <d v="2024-07-01T00:00:00"/>
    <s v="46117"/>
    <x v="11"/>
    <s v="25146"/>
    <s v="16716229170"/>
    <m/>
    <m/>
    <m/>
    <n v="352.41055281244684"/>
    <x v="5"/>
    <x v="30"/>
    <s v="Blend Controlled"/>
    <n v="0"/>
  </r>
  <r>
    <x v="2"/>
    <s v="Business Intelligence"/>
    <x v="18"/>
    <d v="2024-07-31T00:00:00"/>
    <d v="2024-07-01T00:00:00"/>
    <s v="47147"/>
    <x v="123"/>
    <s v="25138"/>
    <s v="16977995014"/>
    <m/>
    <m/>
    <m/>
    <n v="301.35119353797035"/>
    <x v="5"/>
    <x v="71"/>
    <s v="Blend Controlled"/>
    <n v="0"/>
  </r>
  <r>
    <x v="2"/>
    <s v="Business Intelligence"/>
    <x v="18"/>
    <d v="2024-07-31T00:00:00"/>
    <d v="2024-07-01T00:00:00"/>
    <s v="45845"/>
    <x v="11"/>
    <s v="25146"/>
    <s v="16716229170"/>
    <m/>
    <m/>
    <m/>
    <n v="472.55051399850828"/>
    <x v="5"/>
    <x v="30"/>
    <s v="Blend Controlled"/>
    <n v="0"/>
  </r>
  <r>
    <x v="2"/>
    <s v="Business Intelligence"/>
    <x v="18"/>
    <d v="2024-07-31T00:00:00"/>
    <d v="2024-07-01T00:00:00"/>
    <s v="46085"/>
    <x v="11"/>
    <s v="25146"/>
    <s v="16716229170"/>
    <m/>
    <m/>
    <m/>
    <n v="352.41055281244684"/>
    <x v="5"/>
    <x v="30"/>
    <s v="Blend Controlled"/>
    <n v="0"/>
  </r>
  <r>
    <x v="0"/>
    <s v="Business Intelligence"/>
    <x v="18"/>
    <d v="2024-07-31T00:00:00"/>
    <d v="2024-07-01T00:00:00"/>
    <s v="45741"/>
    <x v="68"/>
    <s v="25755"/>
    <m/>
    <m/>
    <m/>
    <m/>
    <n v="1484.3962280088001"/>
    <x v="0"/>
    <x v="19"/>
    <s v="Blend Controlled"/>
    <n v="0"/>
  </r>
  <r>
    <x v="8"/>
    <s v="Business Intelligence"/>
    <x v="18"/>
    <d v="2024-07-31T00:00:00"/>
    <d v="2024-07-01T00:00:00"/>
    <s v="47957"/>
    <x v="71"/>
    <s v="21119"/>
    <s v="14339724132"/>
    <m/>
    <m/>
    <m/>
    <n v="2009.33"/>
    <x v="5"/>
    <x v="25"/>
    <s v="Blend Controlled"/>
    <n v="0"/>
  </r>
  <r>
    <x v="2"/>
    <s v="Business Intelligence"/>
    <x v="18"/>
    <d v="2024-07-31T00:00:00"/>
    <d v="2024-07-01T00:00:00"/>
    <s v="46322"/>
    <x v="123"/>
    <s v="25138"/>
    <s v="16977995014"/>
    <m/>
    <m/>
    <m/>
    <n v="228.26592625351671"/>
    <x v="5"/>
    <x v="71"/>
    <s v="Blend Controlled"/>
    <n v="0"/>
  </r>
  <r>
    <x v="2"/>
    <s v="Business Intelligence"/>
    <x v="18"/>
    <d v="2024-07-31T00:00:00"/>
    <d v="2024-07-01T00:00:00"/>
    <s v="46246"/>
    <x v="123"/>
    <s v="25138"/>
    <s v="16977995014"/>
    <m/>
    <m/>
    <m/>
    <n v="228.26592625351671"/>
    <x v="5"/>
    <x v="71"/>
    <s v="Blend Controlled"/>
    <n v="0"/>
  </r>
  <r>
    <x v="2"/>
    <s v="Business Intelligence"/>
    <x v="18"/>
    <d v="2024-07-31T00:00:00"/>
    <d v="2024-07-01T00:00:00"/>
    <s v="45920"/>
    <x v="11"/>
    <s v="25146"/>
    <s v="16716229170"/>
    <m/>
    <m/>
    <m/>
    <n v="352.41055281244684"/>
    <x v="5"/>
    <x v="30"/>
    <s v="Blend Controlled"/>
    <n v="0"/>
  </r>
  <r>
    <x v="2"/>
    <s v="Business Intelligence"/>
    <x v="18"/>
    <d v="2024-07-31T00:00:00"/>
    <d v="2024-07-01T00:00:00"/>
    <s v="46005"/>
    <x v="126"/>
    <s v="25161"/>
    <s v="16856641557"/>
    <m/>
    <m/>
    <m/>
    <n v="480.55984474424571"/>
    <x v="5"/>
    <x v="4"/>
    <s v="Blend Controlled"/>
    <n v="0"/>
  </r>
  <r>
    <x v="8"/>
    <s v="Business Intelligence"/>
    <x v="18"/>
    <d v="2024-07-31T00:00:00"/>
    <d v="2024-07-01T00:00:00"/>
    <s v="45266"/>
    <x v="121"/>
    <s v="34002"/>
    <s v="16456055960"/>
    <m/>
    <m/>
    <s v="Retainer Revenue Recognition"/>
    <n v="90642.54"/>
    <x v="5"/>
    <x v="8"/>
    <s v="Blend Controlled"/>
    <n v="0"/>
  </r>
  <r>
    <x v="2"/>
    <s v="Business Intelligence"/>
    <x v="18"/>
    <d v="2024-07-31T00:00:00"/>
    <d v="2024-07-01T00:00:00"/>
    <s v="45888"/>
    <x v="11"/>
    <s v="25146"/>
    <s v="16716229170"/>
    <m/>
    <m/>
    <m/>
    <n v="324.87854048877426"/>
    <x v="5"/>
    <x v="30"/>
    <s v="Blend Controlled"/>
    <n v="0"/>
  </r>
  <r>
    <x v="8"/>
    <s v="Business Intelligence"/>
    <x v="18"/>
    <d v="2024-07-31T00:00:00"/>
    <d v="2024-07-01T00:00:00"/>
    <s v="47974"/>
    <x v="20"/>
    <s v="31318"/>
    <s v="18657995555"/>
    <m/>
    <m/>
    <m/>
    <n v="1815.29"/>
    <x v="5"/>
    <x v="23"/>
    <s v="Blend Controlled"/>
    <n v="0"/>
  </r>
  <r>
    <x v="8"/>
    <s v="Business Intelligence"/>
    <x v="18"/>
    <d v="2024-07-31T00:00:00"/>
    <d v="2024-07-01T00:00:00"/>
    <s v="45270"/>
    <x v="112"/>
    <s v="34003"/>
    <s v="17583641901"/>
    <m/>
    <m/>
    <s v="Retainer Revenue Recognition"/>
    <n v="184306.57"/>
    <x v="5"/>
    <x v="8"/>
    <s v="Blend Controlled"/>
    <n v="0"/>
  </r>
  <r>
    <x v="2"/>
    <s v="Business Intelligence"/>
    <x v="18"/>
    <d v="2024-07-31T00:00:00"/>
    <d v="2024-07-01T00:00:00"/>
    <s v="46013"/>
    <x v="11"/>
    <s v="25146"/>
    <s v="16716229170"/>
    <m/>
    <m/>
    <m/>
    <n v="352.41055281244684"/>
    <x v="5"/>
    <x v="30"/>
    <s v="Blend Controlled"/>
    <n v="0"/>
  </r>
  <r>
    <x v="0"/>
    <s v="Business Intelligence"/>
    <x v="18"/>
    <d v="2024-07-31T00:00:00"/>
    <d v="2024-07-01T00:00:00"/>
    <s v="47478"/>
    <x v="147"/>
    <s v="36824"/>
    <m/>
    <m/>
    <m/>
    <m/>
    <n v="9748.7179039999992"/>
    <x v="0"/>
    <x v="10"/>
    <s v="Blend Controlled"/>
    <n v="0"/>
  </r>
  <r>
    <x v="2"/>
    <s v="Business Intelligence"/>
    <x v="18"/>
    <d v="2024-07-31T00:00:00"/>
    <d v="2024-07-01T00:00:00"/>
    <s v="46051"/>
    <x v="11"/>
    <s v="25146"/>
    <s v="16716229170"/>
    <m/>
    <m/>
    <m/>
    <n v="679.29142598765543"/>
    <x v="5"/>
    <x v="30"/>
    <s v="Blend Controlled"/>
    <n v="0"/>
  </r>
  <r>
    <x v="2"/>
    <s v="Business Intelligence"/>
    <x v="18"/>
    <d v="2024-07-31T00:00:00"/>
    <d v="2024-07-01T00:00:00"/>
    <s v="46979"/>
    <x v="123"/>
    <s v="25138"/>
    <s v="16977995014"/>
    <m/>
    <m/>
    <m/>
    <n v="344.40122206670941"/>
    <x v="5"/>
    <x v="71"/>
    <s v="Blend Controlled"/>
    <n v="0"/>
  </r>
  <r>
    <x v="2"/>
    <s v="Business Intelligence"/>
    <x v="18"/>
    <d v="2024-07-31T00:00:00"/>
    <d v="2024-07-01T00:00:00"/>
    <s v="47453"/>
    <x v="11"/>
    <s v="25146"/>
    <s v="16716229170"/>
    <m/>
    <m/>
    <m/>
    <n v="352.41055281244684"/>
    <x v="5"/>
    <x v="30"/>
    <s v="Blend Controlled"/>
    <n v="0"/>
  </r>
  <r>
    <x v="8"/>
    <s v="Business Intelligence"/>
    <x v="18"/>
    <d v="2024-07-31T00:00:00"/>
    <d v="2024-07-01T00:00:00"/>
    <s v="45227"/>
    <x v="119"/>
    <s v="19490"/>
    <s v="14229981754"/>
    <m/>
    <m/>
    <s v="Retainer Revenue Recognition"/>
    <n v="25333.75"/>
    <x v="5"/>
    <x v="70"/>
    <s v="Blend Controlled"/>
    <n v="0"/>
  </r>
  <r>
    <x v="8"/>
    <s v="Business Intelligence"/>
    <x v="18"/>
    <d v="2024-07-31T00:00:00"/>
    <d v="2024-07-01T00:00:00"/>
    <s v="47528"/>
    <x v="115"/>
    <s v="17357"/>
    <s v="14230165822"/>
    <m/>
    <m/>
    <m/>
    <n v="8505"/>
    <x v="5"/>
    <x v="23"/>
    <s v="Blend Controlled"/>
    <n v="0"/>
  </r>
  <r>
    <x v="2"/>
    <s v="Business Intelligence"/>
    <x v="18"/>
    <d v="2024-07-31T00:00:00"/>
    <d v="2024-07-01T00:00:00"/>
    <s v="45975"/>
    <x v="11"/>
    <s v="25146"/>
    <s v="16716229170"/>
    <m/>
    <m/>
    <m/>
    <n v="472.55051399850828"/>
    <x v="5"/>
    <x v="30"/>
    <s v="Blend Controlled"/>
    <n v="0"/>
  </r>
  <r>
    <x v="2"/>
    <s v="Business Intelligence"/>
    <x v="18"/>
    <d v="2024-07-31T00:00:00"/>
    <d v="2024-07-01T00:00:00"/>
    <s v="45880"/>
    <x v="11"/>
    <s v="25146"/>
    <s v="16716229170"/>
    <m/>
    <m/>
    <m/>
    <n v="352.41055281244684"/>
    <x v="5"/>
    <x v="30"/>
    <s v="Blend Controlled"/>
    <n v="0"/>
  </r>
  <r>
    <x v="8"/>
    <s v="Business Intelligence"/>
    <x v="18"/>
    <d v="2024-07-31T00:00:00"/>
    <d v="2024-07-01T00:00:00"/>
    <s v="48438"/>
    <x v="0"/>
    <m/>
    <m/>
    <s v="ICC 1019 ICC in Forth Point Represents Blend360 : Legrand - Cablofil Managed Service Level Agreement"/>
    <m/>
    <s v="TopSide Management Book Elim related to project ICC 1019 ICC in Forth Point Represents Blend360 : Legrand - Cablofil Managed Service Level Agreement"/>
    <n v="-1484.4"/>
    <x v="5"/>
    <x v="19"/>
    <s v="Blend Controlled"/>
    <s v="ICC 1019 ICC in Forth Point Represents Blend360 : Legrand - Cablofil Managed Service Level Agreement"/>
  </r>
  <r>
    <x v="2"/>
    <s v="Business Intelligence"/>
    <x v="18"/>
    <d v="2024-07-31T00:00:00"/>
    <d v="2024-07-01T00:00:00"/>
    <s v="45988"/>
    <x v="126"/>
    <s v="25161"/>
    <s v="16856641557"/>
    <m/>
    <m/>
    <m/>
    <n v="480.55984474424571"/>
    <x v="5"/>
    <x v="4"/>
    <s v="Blend Controlled"/>
    <n v="0"/>
  </r>
  <r>
    <x v="2"/>
    <s v="Business Intelligence"/>
    <x v="18"/>
    <d v="2024-07-31T00:00:00"/>
    <d v="2024-07-01T00:00:00"/>
    <s v="46011"/>
    <x v="126"/>
    <s v="25161"/>
    <s v="16856641557"/>
    <m/>
    <m/>
    <m/>
    <n v="480.55984474424571"/>
    <x v="5"/>
    <x v="4"/>
    <s v="Blend Controlled"/>
    <n v="0"/>
  </r>
  <r>
    <x v="2"/>
    <s v="Business Intelligence"/>
    <x v="18"/>
    <d v="2024-07-31T00:00:00"/>
    <d v="2024-07-01T00:00:00"/>
    <s v="47107"/>
    <x v="123"/>
    <s v="25138"/>
    <s v="16977995014"/>
    <m/>
    <m/>
    <m/>
    <n v="344.40122206670941"/>
    <x v="5"/>
    <x v="71"/>
    <s v="Blend Controlled"/>
    <n v="0"/>
  </r>
  <r>
    <x v="2"/>
    <s v="Business Intelligence"/>
    <x v="18"/>
    <d v="2024-07-31T00:00:00"/>
    <d v="2024-07-01T00:00:00"/>
    <s v="46324"/>
    <x v="123"/>
    <s v="25138"/>
    <s v="16977995014"/>
    <m/>
    <m/>
    <m/>
    <n v="344.40122206670941"/>
    <x v="5"/>
    <x v="71"/>
    <s v="Blend Controlled"/>
    <n v="0"/>
  </r>
  <r>
    <x v="2"/>
    <s v="Business Intelligence"/>
    <x v="18"/>
    <d v="2024-07-31T00:00:00"/>
    <d v="2024-07-01T00:00:00"/>
    <s v="46850"/>
    <x v="123"/>
    <s v="25138"/>
    <s v="16977995014"/>
    <m/>
    <m/>
    <m/>
    <n v="344.40122206670941"/>
    <x v="5"/>
    <x v="71"/>
    <s v="Blend Controlled"/>
    <n v="0"/>
  </r>
  <r>
    <x v="2"/>
    <s v="Business Intelligence"/>
    <x v="18"/>
    <d v="2024-07-31T00:00:00"/>
    <d v="2024-07-01T00:00:00"/>
    <s v="46562"/>
    <x v="123"/>
    <s v="25138"/>
    <s v="16977995014"/>
    <m/>
    <m/>
    <m/>
    <n v="344.40122206670941"/>
    <x v="5"/>
    <x v="71"/>
    <s v="Blend Controlled"/>
    <n v="0"/>
  </r>
  <r>
    <x v="2"/>
    <s v="Business Intelligence"/>
    <x v="18"/>
    <d v="2024-07-31T00:00:00"/>
    <d v="2024-07-01T00:00:00"/>
    <s v="46119"/>
    <x v="11"/>
    <s v="25146"/>
    <s v="16716229170"/>
    <m/>
    <m/>
    <m/>
    <n v="531.61945247792141"/>
    <x v="5"/>
    <x v="30"/>
    <s v="Blend Controlled"/>
    <n v="0"/>
  </r>
  <r>
    <x v="8"/>
    <s v="Business Intelligence"/>
    <x v="18"/>
    <d v="2024-07-31T00:00:00"/>
    <d v="2024-07-01T00:00:00"/>
    <s v="45778"/>
    <x v="148"/>
    <s v="33385"/>
    <s v="19159531854"/>
    <m/>
    <m/>
    <m/>
    <n v="25520"/>
    <x v="5"/>
    <x v="1"/>
    <s v="Blend Controlled"/>
    <n v="0"/>
  </r>
  <r>
    <x v="8"/>
    <s v="Business Intelligence"/>
    <x v="18"/>
    <d v="2024-07-31T00:00:00"/>
    <d v="2024-07-01T00:00:00"/>
    <s v="45292"/>
    <x v="149"/>
    <s v="17352"/>
    <s v="14229911914"/>
    <m/>
    <m/>
    <m/>
    <n v="55525"/>
    <x v="5"/>
    <x v="8"/>
    <s v="Blend Controlled"/>
    <n v="0"/>
  </r>
  <r>
    <x v="8"/>
    <s v="Business Intelligence"/>
    <x v="18"/>
    <d v="2024-07-31T00:00:00"/>
    <d v="2024-07-01T00:00:00"/>
    <s v="47977"/>
    <x v="118"/>
    <s v="25995"/>
    <s v="14300816419"/>
    <m/>
    <m/>
    <m/>
    <n v="6468.47"/>
    <x v="5"/>
    <x v="25"/>
    <s v="Blend Controlled"/>
    <n v="0"/>
  </r>
  <r>
    <x v="2"/>
    <s v="Business Intelligence"/>
    <x v="18"/>
    <d v="2024-07-31T00:00:00"/>
    <d v="2024-07-01T00:00:00"/>
    <s v="45984"/>
    <x v="126"/>
    <s v="25161"/>
    <s v="16856641557"/>
    <m/>
    <m/>
    <m/>
    <n v="480.55984474424571"/>
    <x v="5"/>
    <x v="4"/>
    <s v="Blend Controlled"/>
    <n v="0"/>
  </r>
  <r>
    <x v="2"/>
    <s v="Business Intelligence"/>
    <x v="18"/>
    <d v="2024-07-31T00:00:00"/>
    <d v="2024-07-01T00:00:00"/>
    <s v="46067"/>
    <x v="11"/>
    <s v="25146"/>
    <s v="16716229170"/>
    <m/>
    <m/>
    <m/>
    <n v="396.4618719140027"/>
    <x v="5"/>
    <x v="30"/>
    <s v="Blend Controlled"/>
    <n v="0"/>
  </r>
  <r>
    <x v="8"/>
    <s v="Business Intelligence"/>
    <x v="18"/>
    <d v="2024-07-31T00:00:00"/>
    <d v="2024-07-01T00:00:00"/>
    <s v="48091"/>
    <x v="89"/>
    <s v="34004"/>
    <s v="17583628723"/>
    <m/>
    <m/>
    <m/>
    <n v="-5115.0200000000004"/>
    <x v="5"/>
    <x v="8"/>
    <s v="Blend Controlled"/>
    <n v="0"/>
  </r>
  <r>
    <x v="8"/>
    <s v="Business Intelligence"/>
    <x v="18"/>
    <d v="2024-07-31T00:00:00"/>
    <d v="2024-07-01T00:00:00"/>
    <s v="47800"/>
    <x v="138"/>
    <s v="26547"/>
    <s v="14544872752"/>
    <m/>
    <m/>
    <m/>
    <n v="-1156.08"/>
    <x v="5"/>
    <x v="23"/>
    <s v="Blend Controlled"/>
    <n v="0"/>
  </r>
  <r>
    <x v="8"/>
    <s v="Business Intelligence"/>
    <x v="18"/>
    <d v="2024-07-31T00:00:00"/>
    <d v="2024-07-01T00:00:00"/>
    <s v="48271"/>
    <x v="71"/>
    <s v="21119"/>
    <s v="14339724132"/>
    <m/>
    <m/>
    <m/>
    <n v="-9551.6299999999992"/>
    <x v="5"/>
    <x v="25"/>
    <s v="Blend Controlled"/>
    <n v="0"/>
  </r>
  <r>
    <x v="8"/>
    <s v="Business Intelligence"/>
    <x v="18"/>
    <d v="2024-07-31T00:00:00"/>
    <d v="2024-07-01T00:00:00"/>
    <s v="47985"/>
    <x v="20"/>
    <s v="31318"/>
    <s v="18657995555"/>
    <m/>
    <m/>
    <m/>
    <n v="765.92"/>
    <x v="5"/>
    <x v="23"/>
    <s v="Blend Controlled"/>
    <n v="0"/>
  </r>
  <r>
    <x v="8"/>
    <s v="Business Intelligence"/>
    <x v="18"/>
    <d v="2024-07-31T00:00:00"/>
    <d v="2024-07-01T00:00:00"/>
    <s v="47951"/>
    <x v="131"/>
    <s v="35679"/>
    <s v="20379207056"/>
    <m/>
    <m/>
    <m/>
    <n v="4707.68"/>
    <x v="5"/>
    <x v="23"/>
    <s v="Blend Controlled"/>
    <n v="0"/>
  </r>
  <r>
    <x v="2"/>
    <s v="Business Intelligence"/>
    <x v="18"/>
    <d v="2024-07-31T00:00:00"/>
    <d v="2024-07-01T00:00:00"/>
    <s v="46602"/>
    <x v="123"/>
    <s v="25138"/>
    <s v="16977995014"/>
    <m/>
    <m/>
    <m/>
    <n v="344.40122206670941"/>
    <x v="5"/>
    <x v="71"/>
    <s v="Blend Controlled"/>
    <n v="0"/>
  </r>
  <r>
    <x v="2"/>
    <s v="Business Intelligence"/>
    <x v="18"/>
    <d v="2024-07-31T00:00:00"/>
    <d v="2024-07-01T00:00:00"/>
    <s v="47434"/>
    <x v="11"/>
    <s v="25146"/>
    <s v="16716229170"/>
    <m/>
    <m/>
    <m/>
    <n v="352.41055281244684"/>
    <x v="5"/>
    <x v="30"/>
    <s v="Blend Controlled"/>
    <n v="0"/>
  </r>
  <r>
    <x v="8"/>
    <s v="Business Intelligence"/>
    <x v="18"/>
    <d v="2024-07-31T00:00:00"/>
    <d v="2024-07-01T00:00:00"/>
    <s v="47859"/>
    <x v="139"/>
    <s v="28679"/>
    <s v="14229444097"/>
    <m/>
    <m/>
    <m/>
    <n v="-68908.600000000006"/>
    <x v="5"/>
    <x v="16"/>
    <s v="Blend Controlled"/>
    <n v="0"/>
  </r>
  <r>
    <x v="2"/>
    <s v="Business Intelligence"/>
    <x v="18"/>
    <d v="2024-07-31T00:00:00"/>
    <d v="2024-07-01T00:00:00"/>
    <s v="47068"/>
    <x v="123"/>
    <s v="25138"/>
    <s v="16977995014"/>
    <m/>
    <m/>
    <m/>
    <n v="344.40122206670941"/>
    <x v="5"/>
    <x v="71"/>
    <s v="Blend Controlled"/>
    <n v="0"/>
  </r>
  <r>
    <x v="8"/>
    <s v="Business Intelligence"/>
    <x v="18"/>
    <d v="2024-07-31T00:00:00"/>
    <d v="2024-07-01T00:00:00"/>
    <s v="45274"/>
    <x v="89"/>
    <s v="34004"/>
    <s v="17583628723"/>
    <m/>
    <m/>
    <s v="Retainer Revenue Recognition"/>
    <n v="27478.02"/>
    <x v="5"/>
    <x v="8"/>
    <s v="Blend Controlled"/>
    <n v="0"/>
  </r>
  <r>
    <x v="8"/>
    <s v="Business Intelligence"/>
    <x v="18"/>
    <d v="2024-07-31T00:00:00"/>
    <d v="2024-07-01T00:00:00"/>
    <s v="47861"/>
    <x v="139"/>
    <s v="28679"/>
    <s v="14229444097"/>
    <m/>
    <m/>
    <m/>
    <n v="4486.6499999999996"/>
    <x v="5"/>
    <x v="16"/>
    <s v="Blend Controlled"/>
    <n v="0"/>
  </r>
  <r>
    <x v="2"/>
    <s v="Business Intelligence"/>
    <x v="18"/>
    <d v="2024-07-31T00:00:00"/>
    <d v="2024-07-01T00:00:00"/>
    <s v="45941"/>
    <x v="11"/>
    <s v="25146"/>
    <s v="16716229170"/>
    <m/>
    <m/>
    <m/>
    <n v="396.4618719140027"/>
    <x v="5"/>
    <x v="30"/>
    <s v="Blend Controlled"/>
    <n v="0"/>
  </r>
  <r>
    <x v="2"/>
    <s v="Business Intelligence"/>
    <x v="18"/>
    <d v="2024-07-31T00:00:00"/>
    <d v="2024-07-01T00:00:00"/>
    <s v="45882"/>
    <x v="11"/>
    <s v="25146"/>
    <s v="16716229170"/>
    <m/>
    <m/>
    <m/>
    <n v="352.41055281244684"/>
    <x v="5"/>
    <x v="30"/>
    <s v="Blend Controlled"/>
    <n v="0"/>
  </r>
  <r>
    <x v="8"/>
    <s v="Business Intelligence"/>
    <x v="18"/>
    <d v="2024-07-31T00:00:00"/>
    <d v="2024-07-01T00:00:00"/>
    <s v="48005"/>
    <x v="130"/>
    <s v="32547"/>
    <s v="19569235802"/>
    <m/>
    <m/>
    <m/>
    <n v="1798.95"/>
    <x v="5"/>
    <x v="23"/>
    <s v="Blend Controlled"/>
    <n v="0"/>
  </r>
  <r>
    <x v="8"/>
    <s v="Business Intelligence"/>
    <x v="18"/>
    <d v="2024-07-31T00:00:00"/>
    <d v="2024-07-01T00:00:00"/>
    <s v="47529"/>
    <x v="115"/>
    <s v="17357"/>
    <s v="14230165822"/>
    <m/>
    <m/>
    <m/>
    <n v="6048"/>
    <x v="5"/>
    <x v="23"/>
    <s v="Blend Controlled"/>
    <n v="0"/>
  </r>
  <r>
    <x v="8"/>
    <s v="Business Intelligence"/>
    <x v="18"/>
    <d v="2024-07-31T00:00:00"/>
    <d v="2024-07-01T00:00:00"/>
    <s v="47930"/>
    <x v="83"/>
    <s v="23415"/>
    <s v="15705783145"/>
    <m/>
    <m/>
    <m/>
    <n v="25219.66"/>
    <x v="5"/>
    <x v="20"/>
    <s v="Blend Controlled"/>
    <n v="0"/>
  </r>
  <r>
    <x v="8"/>
    <s v="Business Intelligence"/>
    <x v="18"/>
    <d v="2024-07-31T00:00:00"/>
    <d v="2024-07-01T00:00:00"/>
    <s v="47782"/>
    <x v="71"/>
    <s v="21119"/>
    <s v="14339724132"/>
    <m/>
    <m/>
    <m/>
    <n v="-258.85000000000002"/>
    <x v="5"/>
    <x v="25"/>
    <s v="Blend Controlled"/>
    <n v="0"/>
  </r>
  <r>
    <x v="2"/>
    <s v="Business Intelligence"/>
    <x v="18"/>
    <d v="2024-07-31T00:00:00"/>
    <d v="2024-07-01T00:00:00"/>
    <s v="46893"/>
    <x v="123"/>
    <s v="25138"/>
    <s v="16977995014"/>
    <m/>
    <m/>
    <m/>
    <n v="344.40122206670941"/>
    <x v="5"/>
    <x v="71"/>
    <s v="Blend Controlled"/>
    <n v="0"/>
  </r>
  <r>
    <x v="2"/>
    <s v="Business Intelligence"/>
    <x v="18"/>
    <d v="2024-07-31T00:00:00"/>
    <d v="2024-07-01T00:00:00"/>
    <s v="45799"/>
    <x v="11"/>
    <s v="25146"/>
    <s v="16716229170"/>
    <m/>
    <m/>
    <m/>
    <n v="352.41055281244684"/>
    <x v="5"/>
    <x v="30"/>
    <s v="Blend Controlled"/>
    <n v="0"/>
  </r>
  <r>
    <x v="8"/>
    <s v="Data Engineering"/>
    <x v="19"/>
    <d v="2024-07-31T00:00:00"/>
    <d v="2024-07-01T00:00:00"/>
    <s v="47569"/>
    <x v="4"/>
    <s v="30470"/>
    <s v="18849408353"/>
    <m/>
    <m/>
    <m/>
    <n v="720"/>
    <x v="4"/>
    <x v="0"/>
    <s v="Blend Controlled"/>
    <n v="0"/>
  </r>
  <r>
    <x v="2"/>
    <s v="Data Engineering"/>
    <x v="19"/>
    <d v="2024-07-31T00:00:00"/>
    <d v="2024-07-01T00:00:00"/>
    <s v="46070"/>
    <x v="150"/>
    <s v="25160"/>
    <s v="16856642182"/>
    <m/>
    <m/>
    <m/>
    <n v="560.65315220161995"/>
    <x v="4"/>
    <x v="4"/>
    <s v="Blend Controlled"/>
    <n v="0"/>
  </r>
  <r>
    <x v="2"/>
    <s v="Data Engineering"/>
    <x v="19"/>
    <d v="2024-07-31T00:00:00"/>
    <d v="2024-07-01T00:00:00"/>
    <s v="47309"/>
    <x v="151"/>
    <s v="26788"/>
    <s v="16592846934"/>
    <m/>
    <m/>
    <m/>
    <n v="520.6064984729328"/>
    <x v="4"/>
    <x v="75"/>
    <s v="Blend Controlled"/>
    <n v="0"/>
  </r>
  <r>
    <x v="2"/>
    <s v="Data Engineering"/>
    <x v="19"/>
    <d v="2024-07-31T00:00:00"/>
    <d v="2024-07-01T00:00:00"/>
    <s v="47389"/>
    <x v="152"/>
    <s v="25159"/>
    <s v="17001802020"/>
    <m/>
    <m/>
    <m/>
    <n v="408.47586803260884"/>
    <x v="4"/>
    <x v="76"/>
    <s v="Blend Controlled"/>
    <n v="0"/>
  </r>
  <r>
    <x v="2"/>
    <s v="Data Engineering"/>
    <x v="19"/>
    <d v="2024-07-31T00:00:00"/>
    <d v="2024-07-01T00:00:00"/>
    <s v="47003"/>
    <x v="123"/>
    <s v="25138"/>
    <s v="16977995014"/>
    <m/>
    <m/>
    <m/>
    <n v="464.54118325277085"/>
    <x v="4"/>
    <x v="71"/>
    <s v="Blend Controlled"/>
    <n v="0"/>
  </r>
  <r>
    <x v="2"/>
    <s v="Data Engineering"/>
    <x v="19"/>
    <d v="2024-07-31T00:00:00"/>
    <d v="2024-07-01T00:00:00"/>
    <s v="47321"/>
    <x v="151"/>
    <s v="26788"/>
    <s v="16592846934"/>
    <m/>
    <m/>
    <m/>
    <n v="270.31491266863821"/>
    <x v="4"/>
    <x v="75"/>
    <s v="Blend Controlled"/>
    <n v="0"/>
  </r>
  <r>
    <x v="2"/>
    <s v="Data Engineering"/>
    <x v="19"/>
    <d v="2024-07-31T00:00:00"/>
    <d v="2024-07-01T00:00:00"/>
    <s v="47075"/>
    <x v="153"/>
    <s v="27101"/>
    <s v="17579491979"/>
    <m/>
    <m/>
    <m/>
    <n v="560.65315220161995"/>
    <x v="4"/>
    <x v="77"/>
    <s v="Blend Controlled"/>
    <n v="0"/>
  </r>
  <r>
    <x v="2"/>
    <s v="Data Engineering"/>
    <x v="19"/>
    <d v="2024-07-31T00:00:00"/>
    <d v="2024-07-01T00:00:00"/>
    <s v="47011"/>
    <x v="123"/>
    <s v="25138"/>
    <s v="16977995014"/>
    <m/>
    <m/>
    <m/>
    <n v="344.40122206670941"/>
    <x v="4"/>
    <x v="71"/>
    <s v="Blend Controlled"/>
    <n v="0"/>
  </r>
  <r>
    <x v="2"/>
    <s v="Data Engineering"/>
    <x v="19"/>
    <d v="2024-07-31T00:00:00"/>
    <d v="2024-07-01T00:00:00"/>
    <s v="47323"/>
    <x v="151"/>
    <s v="26788"/>
    <s v="16592846934"/>
    <m/>
    <m/>
    <m/>
    <n v="360.41988355818427"/>
    <x v="4"/>
    <x v="75"/>
    <s v="Blend Controlled"/>
    <n v="0"/>
  </r>
  <r>
    <x v="2"/>
    <s v="Data Engineering"/>
    <x v="19"/>
    <d v="2024-07-31T00:00:00"/>
    <d v="2024-07-01T00:00:00"/>
    <s v="46265"/>
    <x v="123"/>
    <s v="25138"/>
    <s v="16977995014"/>
    <m/>
    <m/>
    <m/>
    <n v="480.55984474424571"/>
    <x v="4"/>
    <x v="71"/>
    <s v="Blend Controlled"/>
    <n v="0"/>
  </r>
  <r>
    <x v="2"/>
    <s v="Data Engineering"/>
    <x v="19"/>
    <d v="2024-07-31T00:00:00"/>
    <d v="2024-07-01T00:00:00"/>
    <s v="45829"/>
    <x v="154"/>
    <s v="29210"/>
    <s v="17485557310"/>
    <m/>
    <m/>
    <m/>
    <n v="560.65315220161995"/>
    <x v="4"/>
    <x v="4"/>
    <s v="Blend Controlled"/>
    <n v="0"/>
  </r>
  <r>
    <x v="2"/>
    <s v="Data Engineering"/>
    <x v="19"/>
    <d v="2024-07-31T00:00:00"/>
    <d v="2024-07-01T00:00:00"/>
    <s v="46824"/>
    <x v="123"/>
    <s v="25138"/>
    <s v="16977995014"/>
    <m/>
    <m/>
    <m/>
    <n v="432.50386026982113"/>
    <x v="4"/>
    <x v="71"/>
    <s v="Blend Controlled"/>
    <n v="0"/>
  </r>
  <r>
    <x v="2"/>
    <s v="Data Engineering"/>
    <x v="19"/>
    <d v="2024-07-31T00:00:00"/>
    <d v="2024-07-01T00:00:00"/>
    <s v="46242"/>
    <x v="123"/>
    <s v="25138"/>
    <s v="16977995014"/>
    <m/>
    <m/>
    <m/>
    <n v="405.47249323255693"/>
    <x v="4"/>
    <x v="71"/>
    <s v="Blend Controlled"/>
    <n v="0"/>
  </r>
  <r>
    <x v="2"/>
    <s v="Data Engineering"/>
    <x v="19"/>
    <d v="2024-07-31T00:00:00"/>
    <d v="2024-07-01T00:00:00"/>
    <s v="46708"/>
    <x v="155"/>
    <s v="25867"/>
    <s v="16974076254"/>
    <m/>
    <m/>
    <m/>
    <n v="270.31491266863821"/>
    <x v="4"/>
    <x v="77"/>
    <s v="Blend Controlled"/>
    <n v="0"/>
  </r>
  <r>
    <x v="2"/>
    <s v="Data Engineering"/>
    <x v="19"/>
    <d v="2024-07-31T00:00:00"/>
    <d v="2024-07-01T00:00:00"/>
    <s v="46199"/>
    <x v="156"/>
    <s v="34753"/>
    <s v="17583740188"/>
    <m/>
    <m/>
    <m/>
    <n v="258.30091655003207"/>
    <x v="4"/>
    <x v="78"/>
    <s v="Blend Controlled"/>
    <n v="0"/>
  </r>
  <r>
    <x v="2"/>
    <s v="Data Engineering"/>
    <x v="19"/>
    <d v="2024-07-31T00:00:00"/>
    <d v="2024-07-01T00:00:00"/>
    <s v="47358"/>
    <x v="151"/>
    <s v="26788"/>
    <s v="16592846934"/>
    <m/>
    <m/>
    <m/>
    <n v="240.27992237212285"/>
    <x v="4"/>
    <x v="75"/>
    <s v="Blend Controlled"/>
    <n v="0"/>
  </r>
  <r>
    <x v="2"/>
    <s v="Data Engineering"/>
    <x v="19"/>
    <d v="2024-07-31T00:00:00"/>
    <d v="2024-07-01T00:00:00"/>
    <s v="46273"/>
    <x v="150"/>
    <s v="25160"/>
    <s v="16856642182"/>
    <m/>
    <m/>
    <m/>
    <n v="320.37322982949712"/>
    <x v="4"/>
    <x v="4"/>
    <s v="Blend Controlled"/>
    <n v="0"/>
  </r>
  <r>
    <x v="2"/>
    <s v="Data Engineering"/>
    <x v="19"/>
    <d v="2024-07-31T00:00:00"/>
    <d v="2024-07-01T00:00:00"/>
    <s v="46760"/>
    <x v="155"/>
    <s v="25867"/>
    <s v="16974076254"/>
    <m/>
    <m/>
    <m/>
    <n v="360.41988355818427"/>
    <x v="4"/>
    <x v="77"/>
    <s v="Blend Controlled"/>
    <n v="0"/>
  </r>
  <r>
    <x v="2"/>
    <s v="Data Engineering"/>
    <x v="19"/>
    <d v="2024-07-31T00:00:00"/>
    <d v="2024-07-01T00:00:00"/>
    <s v="46150"/>
    <x v="157"/>
    <s v="25155"/>
    <m/>
    <m/>
    <m/>
    <m/>
    <n v="390.45487385469966"/>
    <x v="4"/>
    <x v="78"/>
    <s v="Blend Controlled"/>
    <n v="0"/>
  </r>
  <r>
    <x v="2"/>
    <s v="Data Engineering"/>
    <x v="19"/>
    <d v="2024-07-31T00:00:00"/>
    <d v="2024-07-01T00:00:00"/>
    <s v="46790"/>
    <x v="123"/>
    <s v="25138"/>
    <s v="16977995014"/>
    <m/>
    <m/>
    <m/>
    <n v="432.50386026982113"/>
    <x v="4"/>
    <x v="71"/>
    <s v="Blend Controlled"/>
    <n v="0"/>
  </r>
  <r>
    <x v="2"/>
    <s v="Data Engineering"/>
    <x v="19"/>
    <d v="2024-07-31T00:00:00"/>
    <d v="2024-07-01T00:00:00"/>
    <s v="46139"/>
    <x v="157"/>
    <s v="25155"/>
    <m/>
    <m/>
    <m/>
    <m/>
    <n v="312.36389908375969"/>
    <x v="4"/>
    <x v="78"/>
    <s v="Blend Controlled"/>
    <n v="0"/>
  </r>
  <r>
    <x v="2"/>
    <s v="Data Engineering"/>
    <x v="19"/>
    <d v="2024-07-31T00:00:00"/>
    <d v="2024-07-01T00:00:00"/>
    <s v="46989"/>
    <x v="123"/>
    <s v="25138"/>
    <s v="16977995014"/>
    <m/>
    <m/>
    <m/>
    <n v="435.50748352907226"/>
    <x v="4"/>
    <x v="71"/>
    <s v="Blend Controlled"/>
    <n v="0"/>
  </r>
  <r>
    <x v="2"/>
    <s v="Data Engineering"/>
    <x v="19"/>
    <d v="2024-07-31T00:00:00"/>
    <d v="2024-07-01T00:00:00"/>
    <s v="46674"/>
    <x v="155"/>
    <s v="25867"/>
    <s v="16974076254"/>
    <m/>
    <m/>
    <m/>
    <n v="360.41988355818427"/>
    <x v="4"/>
    <x v="77"/>
    <s v="Blend Controlled"/>
    <n v="0"/>
  </r>
  <r>
    <x v="8"/>
    <s v="Data Engineering"/>
    <x v="19"/>
    <d v="2024-07-31T00:00:00"/>
    <d v="2024-07-01T00:00:00"/>
    <s v="47841"/>
    <x v="37"/>
    <s v="25989"/>
    <s v="16865883964"/>
    <m/>
    <m/>
    <m/>
    <n v="821.92"/>
    <x v="4"/>
    <x v="0"/>
    <s v="Blend Controlled"/>
    <n v="0"/>
  </r>
  <r>
    <x v="8"/>
    <s v="Data Engineering"/>
    <x v="19"/>
    <d v="2024-07-31T00:00:00"/>
    <d v="2024-07-01T00:00:00"/>
    <s v="47912"/>
    <x v="130"/>
    <s v="32547"/>
    <s v="19569235802"/>
    <m/>
    <m/>
    <m/>
    <n v="2.0499999999999998"/>
    <x v="4"/>
    <x v="23"/>
    <s v="Blend Controlled"/>
    <n v="0"/>
  </r>
  <r>
    <x v="8"/>
    <s v="Data Engineering"/>
    <x v="19"/>
    <d v="2024-07-31T00:00:00"/>
    <d v="2024-07-01T00:00:00"/>
    <s v="47721"/>
    <x v="4"/>
    <s v="30470"/>
    <s v="18849408353"/>
    <m/>
    <m/>
    <m/>
    <n v="720"/>
    <x v="4"/>
    <x v="0"/>
    <s v="Blend Controlled"/>
    <n v="0"/>
  </r>
  <r>
    <x v="13"/>
    <s v="Data Engineering"/>
    <x v="19"/>
    <d v="2024-07-31T00:00:00"/>
    <d v="2024-07-01T00:00:00"/>
    <s v="45619"/>
    <x v="158"/>
    <s v="16674"/>
    <s v="10642652269"/>
    <m/>
    <m/>
    <m/>
    <n v="1400.5735276652167"/>
    <x v="0"/>
    <x v="79"/>
    <s v="Blend Controlled"/>
    <n v="0"/>
  </r>
  <r>
    <x v="2"/>
    <s v="Data Engineering"/>
    <x v="19"/>
    <d v="2024-07-31T00:00:00"/>
    <d v="2024-07-01T00:00:00"/>
    <s v="45834"/>
    <x v="154"/>
    <s v="29210"/>
    <s v="17485557310"/>
    <m/>
    <m/>
    <m/>
    <n v="560.65315220161995"/>
    <x v="4"/>
    <x v="4"/>
    <s v="Blend Controlled"/>
    <n v="0"/>
  </r>
  <r>
    <x v="2"/>
    <s v="Data Engineering"/>
    <x v="19"/>
    <d v="2024-07-31T00:00:00"/>
    <d v="2024-07-01T00:00:00"/>
    <s v="47414"/>
    <x v="159"/>
    <s v="29211"/>
    <s v="17692058278"/>
    <m/>
    <m/>
    <m/>
    <n v="400.46653728687141"/>
    <x v="4"/>
    <x v="76"/>
    <s v="Blend Controlled"/>
    <n v="0"/>
  </r>
  <r>
    <x v="2"/>
    <s v="Data Engineering"/>
    <x v="19"/>
    <d v="2024-07-31T00:00:00"/>
    <d v="2024-07-01T00:00:00"/>
    <s v="46148"/>
    <x v="157"/>
    <s v="25155"/>
    <m/>
    <m/>
    <m/>
    <m/>
    <n v="312.36389908375969"/>
    <x v="4"/>
    <x v="78"/>
    <s v="Blend Controlled"/>
    <n v="0"/>
  </r>
  <r>
    <x v="2"/>
    <s v="Data Engineering"/>
    <x v="19"/>
    <d v="2024-07-31T00:00:00"/>
    <d v="2024-07-01T00:00:00"/>
    <s v="46638"/>
    <x v="123"/>
    <s v="25138"/>
    <s v="16977995014"/>
    <m/>
    <m/>
    <m/>
    <n v="600.69980593030709"/>
    <x v="4"/>
    <x v="71"/>
    <s v="Blend Controlled"/>
    <n v="0"/>
  </r>
  <r>
    <x v="2"/>
    <s v="Data Engineering"/>
    <x v="19"/>
    <d v="2024-07-31T00:00:00"/>
    <d v="2024-07-01T00:00:00"/>
    <s v="46202"/>
    <x v="156"/>
    <s v="34753"/>
    <s v="17583740188"/>
    <m/>
    <m/>
    <m/>
    <n v="258.30091655003207"/>
    <x v="4"/>
    <x v="78"/>
    <s v="Blend Controlled"/>
    <n v="0"/>
  </r>
  <r>
    <x v="2"/>
    <s v="Data Engineering"/>
    <x v="19"/>
    <d v="2024-07-31T00:00:00"/>
    <d v="2024-07-01T00:00:00"/>
    <s v="46986"/>
    <x v="160"/>
    <s v="25869"/>
    <s v="16974074989"/>
    <m/>
    <m/>
    <m/>
    <n v="448.52252176129599"/>
    <x v="4"/>
    <x v="77"/>
    <s v="Blend Controlled"/>
    <n v="0"/>
  </r>
  <r>
    <x v="2"/>
    <s v="Data Engineering"/>
    <x v="19"/>
    <d v="2024-07-31T00:00:00"/>
    <d v="2024-07-01T00:00:00"/>
    <s v="46973"/>
    <x v="160"/>
    <s v="25869"/>
    <s v="16974074989"/>
    <m/>
    <m/>
    <m/>
    <n v="504.587836981458"/>
    <x v="4"/>
    <x v="77"/>
    <s v="Blend Controlled"/>
    <n v="0"/>
  </r>
  <r>
    <x v="2"/>
    <s v="Data Engineering"/>
    <x v="19"/>
    <d v="2024-07-31T00:00:00"/>
    <d v="2024-07-01T00:00:00"/>
    <s v="47304"/>
    <x v="161"/>
    <s v="28145"/>
    <s v="17581549176"/>
    <m/>
    <m/>
    <m/>
    <n v="280.32657610080997"/>
    <x v="4"/>
    <x v="80"/>
    <s v="Blend Controlled"/>
    <n v="0"/>
  </r>
  <r>
    <x v="2"/>
    <s v="Data Engineering"/>
    <x v="19"/>
    <d v="2024-07-31T00:00:00"/>
    <d v="2024-07-01T00:00:00"/>
    <s v="46600"/>
    <x v="123"/>
    <s v="25138"/>
    <s v="16977995014"/>
    <m/>
    <m/>
    <m/>
    <n v="405.47249323255693"/>
    <x v="4"/>
    <x v="71"/>
    <s v="Blend Controlled"/>
    <n v="0"/>
  </r>
  <r>
    <x v="2"/>
    <s v="Data Engineering"/>
    <x v="19"/>
    <d v="2024-07-31T00:00:00"/>
    <d v="2024-07-01T00:00:00"/>
    <s v="46598"/>
    <x v="123"/>
    <s v="25138"/>
    <s v="16977995014"/>
    <m/>
    <m/>
    <m/>
    <n v="480.55984474424571"/>
    <x v="4"/>
    <x v="71"/>
    <s v="Blend Controlled"/>
    <n v="0"/>
  </r>
  <r>
    <x v="2"/>
    <s v="Data Engineering"/>
    <x v="19"/>
    <d v="2024-07-31T00:00:00"/>
    <d v="2024-07-01T00:00:00"/>
    <s v="46309"/>
    <x v="150"/>
    <s v="25160"/>
    <s v="16856642182"/>
    <m/>
    <m/>
    <m/>
    <n v="560.65315220161995"/>
    <x v="4"/>
    <x v="4"/>
    <s v="Blend Controlled"/>
    <n v="0"/>
  </r>
  <r>
    <x v="2"/>
    <s v="Data Engineering"/>
    <x v="19"/>
    <d v="2024-07-31T00:00:00"/>
    <d v="2024-07-01T00:00:00"/>
    <s v="46371"/>
    <x v="123"/>
    <s v="25138"/>
    <s v="16977995014"/>
    <m/>
    <m/>
    <m/>
    <n v="520.6064984729328"/>
    <x v="4"/>
    <x v="71"/>
    <s v="Blend Controlled"/>
    <n v="0"/>
  </r>
  <r>
    <x v="2"/>
    <s v="Data Engineering"/>
    <x v="19"/>
    <d v="2024-07-31T00:00:00"/>
    <d v="2024-07-01T00:00:00"/>
    <s v="46690"/>
    <x v="123"/>
    <s v="25138"/>
    <s v="16977995014"/>
    <m/>
    <m/>
    <m/>
    <n v="79.092265343756708"/>
    <x v="4"/>
    <x v="71"/>
    <s v="Blend Controlled"/>
    <n v="0"/>
  </r>
  <r>
    <x v="2"/>
    <s v="Data Engineering"/>
    <x v="19"/>
    <d v="2024-07-31T00:00:00"/>
    <d v="2024-07-01T00:00:00"/>
    <s v="46826"/>
    <x v="123"/>
    <s v="25138"/>
    <s v="16977995014"/>
    <m/>
    <m/>
    <m/>
    <n v="464.54118325277085"/>
    <x v="4"/>
    <x v="71"/>
    <s v="Blend Controlled"/>
    <n v="0"/>
  </r>
  <r>
    <x v="2"/>
    <s v="Data Engineering"/>
    <x v="19"/>
    <d v="2024-07-31T00:00:00"/>
    <d v="2024-07-01T00:00:00"/>
    <s v="46072"/>
    <x v="150"/>
    <s v="25160"/>
    <s v="16856642182"/>
    <m/>
    <m/>
    <m/>
    <n v="560.65315220161995"/>
    <x v="4"/>
    <x v="4"/>
    <s v="Blend Controlled"/>
    <n v="0"/>
  </r>
  <r>
    <x v="2"/>
    <s v="Data Engineering"/>
    <x v="19"/>
    <d v="2024-07-31T00:00:00"/>
    <d v="2024-07-01T00:00:00"/>
    <s v="45872"/>
    <x v="11"/>
    <s v="25146"/>
    <s v="16716229170"/>
    <m/>
    <m/>
    <m/>
    <n v="336.39189132097198"/>
    <x v="4"/>
    <x v="30"/>
    <s v="Blend Controlled"/>
    <n v="0"/>
  </r>
  <r>
    <x v="2"/>
    <s v="Data Engineering"/>
    <x v="19"/>
    <d v="2024-07-31T00:00:00"/>
    <d v="2024-07-01T00:00:00"/>
    <s v="46424"/>
    <x v="150"/>
    <s v="25160"/>
    <s v="16856642182"/>
    <m/>
    <m/>
    <m/>
    <n v="560.65315220161995"/>
    <x v="4"/>
    <x v="4"/>
    <s v="Blend Controlled"/>
    <n v="0"/>
  </r>
  <r>
    <x v="2"/>
    <s v="Data Engineering"/>
    <x v="19"/>
    <d v="2024-07-31T00:00:00"/>
    <d v="2024-07-01T00:00:00"/>
    <s v="46551"/>
    <x v="162"/>
    <s v="32036"/>
    <s v="19584503853"/>
    <m/>
    <m/>
    <m/>
    <n v="560.65315220161995"/>
    <x v="4"/>
    <x v="4"/>
    <s v="Blend Controlled"/>
    <n v="0"/>
  </r>
  <r>
    <x v="2"/>
    <s v="Data Engineering"/>
    <x v="19"/>
    <d v="2024-07-31T00:00:00"/>
    <d v="2024-07-01T00:00:00"/>
    <s v="46639"/>
    <x v="163"/>
    <s v="25866"/>
    <s v="16973568605"/>
    <m/>
    <m/>
    <m/>
    <n v="544.63449071014509"/>
    <x v="4"/>
    <x v="77"/>
    <s v="Blend Controlled"/>
    <n v="0"/>
  </r>
  <r>
    <x v="8"/>
    <s v="Data Engineering"/>
    <x v="19"/>
    <d v="2024-07-31T00:00:00"/>
    <d v="2024-07-01T00:00:00"/>
    <s v="47702"/>
    <x v="4"/>
    <s v="30470"/>
    <s v="18849408353"/>
    <m/>
    <m/>
    <m/>
    <n v="1600"/>
    <x v="4"/>
    <x v="0"/>
    <s v="Blend Controlled"/>
    <n v="0"/>
  </r>
  <r>
    <x v="8"/>
    <s v="Data Engineering"/>
    <x v="19"/>
    <d v="2024-07-31T00:00:00"/>
    <d v="2024-07-01T00:00:00"/>
    <s v="48003"/>
    <x v="130"/>
    <s v="32547"/>
    <s v="19569235802"/>
    <m/>
    <m/>
    <m/>
    <n v="5995.34"/>
    <x v="4"/>
    <x v="23"/>
    <s v="Blend Controlled"/>
    <n v="0"/>
  </r>
  <r>
    <x v="8"/>
    <s v="Data Engineering"/>
    <x v="19"/>
    <d v="2024-07-31T00:00:00"/>
    <d v="2024-07-01T00:00:00"/>
    <s v="47820"/>
    <x v="37"/>
    <s v="25989"/>
    <s v="16865883964"/>
    <m/>
    <m/>
    <m/>
    <n v="14503.6"/>
    <x v="4"/>
    <x v="0"/>
    <s v="Blend Controlled"/>
    <n v="0"/>
  </r>
  <r>
    <x v="8"/>
    <s v="Data Engineering"/>
    <x v="19"/>
    <d v="2024-07-31T00:00:00"/>
    <d v="2024-07-01T00:00:00"/>
    <s v="47712"/>
    <x v="164"/>
    <s v="33387"/>
    <s v="20030054821"/>
    <m/>
    <m/>
    <m/>
    <n v="20400"/>
    <x v="4"/>
    <x v="7"/>
    <s v="Blend Controlled"/>
    <n v="0"/>
  </r>
  <r>
    <x v="8"/>
    <s v="Data Engineering"/>
    <x v="19"/>
    <d v="2024-07-31T00:00:00"/>
    <d v="2024-07-01T00:00:00"/>
    <s v="48438"/>
    <x v="0"/>
    <m/>
    <m/>
    <s v="ICC 1320 The Blackstone Group : Blackstone - DS Retainer 2024 H2 Renewal"/>
    <m/>
    <s v="TopSide Management Book Elim related to project ICC 1320 The Blackstone Group : Blackstone - DS Retainer 2024 H2 Renewal"/>
    <n v="-45433.8"/>
    <x v="4"/>
    <x v="4"/>
    <s v="Blend Controlled"/>
    <s v="ICC 1320 The Blackstone Group : Blackstone - DS Retainer 2024 H2 Renewal"/>
  </r>
  <r>
    <x v="2"/>
    <s v="Data Engineering"/>
    <x v="19"/>
    <d v="2024-07-31T00:00:00"/>
    <d v="2024-07-01T00:00:00"/>
    <s v="46552"/>
    <x v="123"/>
    <s v="25138"/>
    <s v="16977995014"/>
    <m/>
    <m/>
    <m/>
    <n v="464.54118325277085"/>
    <x v="4"/>
    <x v="71"/>
    <s v="Blend Controlled"/>
    <n v="0"/>
  </r>
  <r>
    <x v="2"/>
    <s v="Data Engineering"/>
    <x v="19"/>
    <d v="2024-07-31T00:00:00"/>
    <d v="2024-07-01T00:00:00"/>
    <s v="47234"/>
    <x v="165"/>
    <s v="25152"/>
    <s v="17001844665"/>
    <m/>
    <m/>
    <m/>
    <n v="252.293918490729"/>
    <x v="4"/>
    <x v="80"/>
    <s v="Blend Controlled"/>
    <n v="0"/>
  </r>
  <r>
    <x v="2"/>
    <s v="Data Engineering"/>
    <x v="19"/>
    <d v="2024-07-31T00:00:00"/>
    <d v="2024-07-01T00:00:00"/>
    <s v="46536"/>
    <x v="162"/>
    <s v="32036"/>
    <s v="19584503853"/>
    <m/>
    <m/>
    <m/>
    <n v="560.65315220161995"/>
    <x v="4"/>
    <x v="4"/>
    <s v="Blend Controlled"/>
    <n v="0"/>
  </r>
  <r>
    <x v="2"/>
    <s v="Data Engineering"/>
    <x v="19"/>
    <d v="2024-07-31T00:00:00"/>
    <d v="2024-07-01T00:00:00"/>
    <s v="47272"/>
    <x v="151"/>
    <s v="26788"/>
    <s v="16592846934"/>
    <m/>
    <m/>
    <m/>
    <n v="360.41988355818427"/>
    <x v="4"/>
    <x v="75"/>
    <s v="Blend Controlled"/>
    <n v="0"/>
  </r>
  <r>
    <x v="2"/>
    <s v="Data Engineering"/>
    <x v="19"/>
    <d v="2024-07-31T00:00:00"/>
    <d v="2024-07-01T00:00:00"/>
    <s v="47065"/>
    <x v="153"/>
    <s v="27101"/>
    <s v="17579491979"/>
    <m/>
    <m/>
    <m/>
    <n v="560.65315220161995"/>
    <x v="4"/>
    <x v="77"/>
    <s v="Blend Controlled"/>
    <n v="0"/>
  </r>
  <r>
    <x v="2"/>
    <s v="Data Engineering"/>
    <x v="19"/>
    <d v="2024-07-31T00:00:00"/>
    <d v="2024-07-01T00:00:00"/>
    <s v="46702"/>
    <x v="155"/>
    <s v="25867"/>
    <s v="16974076254"/>
    <m/>
    <m/>
    <m/>
    <n v="376.43854504965913"/>
    <x v="4"/>
    <x v="77"/>
    <s v="Blend Controlled"/>
    <n v="0"/>
  </r>
  <r>
    <x v="2"/>
    <s v="Data Engineering"/>
    <x v="19"/>
    <d v="2024-07-31T00:00:00"/>
    <d v="2024-07-01T00:00:00"/>
    <s v="46233"/>
    <x v="150"/>
    <s v="25160"/>
    <s v="16856642182"/>
    <m/>
    <m/>
    <m/>
    <n v="440.51319101555856"/>
    <x v="4"/>
    <x v="4"/>
    <s v="Blend Controlled"/>
    <n v="0"/>
  </r>
  <r>
    <x v="2"/>
    <s v="Data Engineering"/>
    <x v="19"/>
    <d v="2024-07-31T00:00:00"/>
    <d v="2024-07-01T00:00:00"/>
    <s v="46886"/>
    <x v="160"/>
    <s v="25869"/>
    <s v="16974074989"/>
    <m/>
    <m/>
    <m/>
    <n v="504.587836981458"/>
    <x v="4"/>
    <x v="77"/>
    <s v="Blend Controlled"/>
    <n v="0"/>
  </r>
  <r>
    <x v="2"/>
    <s v="Data Engineering"/>
    <x v="19"/>
    <d v="2024-07-31T00:00:00"/>
    <d v="2024-07-01T00:00:00"/>
    <s v="46587"/>
    <x v="166"/>
    <s v="32875"/>
    <s v="19901929100"/>
    <m/>
    <m/>
    <m/>
    <n v="520.6064984729328"/>
    <x v="4"/>
    <x v="4"/>
    <s v="Blend Controlled"/>
    <n v="0"/>
  </r>
  <r>
    <x v="2"/>
    <s v="Data Engineering"/>
    <x v="19"/>
    <d v="2024-07-31T00:00:00"/>
    <d v="2024-07-01T00:00:00"/>
    <s v="47329"/>
    <x v="167"/>
    <s v="25157"/>
    <s v="17001841791"/>
    <m/>
    <m/>
    <m/>
    <n v="520.6064984729328"/>
    <x v="4"/>
    <x v="76"/>
    <s v="Blend Controlled"/>
    <n v="0"/>
  </r>
  <r>
    <x v="2"/>
    <s v="Data Engineering"/>
    <x v="19"/>
    <d v="2024-07-31T00:00:00"/>
    <d v="2024-07-01T00:00:00"/>
    <s v="47023"/>
    <x v="160"/>
    <s v="25869"/>
    <s v="16974074989"/>
    <m/>
    <m/>
    <m/>
    <n v="336.39189132097198"/>
    <x v="4"/>
    <x v="77"/>
    <s v="Blend Controlled"/>
    <n v="0"/>
  </r>
  <r>
    <x v="2"/>
    <s v="Data Engineering"/>
    <x v="19"/>
    <d v="2024-07-31T00:00:00"/>
    <d v="2024-07-01T00:00:00"/>
    <s v="47017"/>
    <x v="160"/>
    <s v="25869"/>
    <s v="16974074989"/>
    <m/>
    <m/>
    <m/>
    <n v="448.52252176129599"/>
    <x v="4"/>
    <x v="77"/>
    <s v="Blend Controlled"/>
    <n v="0"/>
  </r>
  <r>
    <x v="2"/>
    <s v="Data Engineering"/>
    <x v="19"/>
    <d v="2024-07-31T00:00:00"/>
    <d v="2024-07-01T00:00:00"/>
    <s v="46568"/>
    <x v="123"/>
    <s v="25138"/>
    <s v="16977995014"/>
    <m/>
    <m/>
    <m/>
    <n v="480.55984474424571"/>
    <x v="4"/>
    <x v="71"/>
    <s v="Blend Controlled"/>
    <n v="0"/>
  </r>
  <r>
    <x v="2"/>
    <s v="Data Engineering"/>
    <x v="19"/>
    <d v="2024-07-31T00:00:00"/>
    <d v="2024-07-01T00:00:00"/>
    <s v="47012"/>
    <x v="160"/>
    <s v="25869"/>
    <s v="16974074989"/>
    <m/>
    <m/>
    <m/>
    <n v="392.45720654113398"/>
    <x v="4"/>
    <x v="77"/>
    <s v="Blend Controlled"/>
    <n v="0"/>
  </r>
  <r>
    <x v="2"/>
    <s v="Data Engineering"/>
    <x v="19"/>
    <d v="2024-07-31T00:00:00"/>
    <d v="2024-07-01T00:00:00"/>
    <s v="46180"/>
    <x v="150"/>
    <s v="25160"/>
    <s v="16856642182"/>
    <m/>
    <m/>
    <m/>
    <n v="480.55984474424571"/>
    <x v="4"/>
    <x v="4"/>
    <s v="Blend Controlled"/>
    <n v="0"/>
  </r>
  <r>
    <x v="2"/>
    <s v="Data Engineering"/>
    <x v="19"/>
    <d v="2024-07-31T00:00:00"/>
    <d v="2024-07-01T00:00:00"/>
    <s v="45809"/>
    <x v="154"/>
    <s v="29210"/>
    <s v="17485557310"/>
    <m/>
    <m/>
    <m/>
    <n v="560.65315220161995"/>
    <x v="4"/>
    <x v="4"/>
    <s v="Blend Controlled"/>
    <n v="0"/>
  </r>
  <r>
    <x v="2"/>
    <s v="Data Engineering"/>
    <x v="19"/>
    <d v="2024-07-31T00:00:00"/>
    <d v="2024-07-01T00:00:00"/>
    <s v="46425"/>
    <x v="123"/>
    <s v="25138"/>
    <s v="16977995014"/>
    <m/>
    <m/>
    <m/>
    <n v="360.41988355818427"/>
    <x v="4"/>
    <x v="71"/>
    <s v="Blend Controlled"/>
    <n v="0"/>
  </r>
  <r>
    <x v="2"/>
    <s v="Data Engineering"/>
    <x v="19"/>
    <d v="2024-07-31T00:00:00"/>
    <d v="2024-07-01T00:00:00"/>
    <s v="46385"/>
    <x v="150"/>
    <s v="25160"/>
    <s v="16856642182"/>
    <m/>
    <m/>
    <m/>
    <n v="536.62515996440766"/>
    <x v="4"/>
    <x v="4"/>
    <s v="Blend Controlled"/>
    <n v="0"/>
  </r>
  <r>
    <x v="2"/>
    <s v="Data Engineering"/>
    <x v="19"/>
    <d v="2024-07-31T00:00:00"/>
    <d v="2024-07-01T00:00:00"/>
    <s v="46157"/>
    <x v="150"/>
    <s v="25160"/>
    <s v="16856642182"/>
    <m/>
    <m/>
    <m/>
    <n v="480.55984474424571"/>
    <x v="4"/>
    <x v="4"/>
    <s v="Blend Controlled"/>
    <n v="0"/>
  </r>
  <r>
    <x v="2"/>
    <s v="Data Engineering"/>
    <x v="19"/>
    <d v="2024-07-31T00:00:00"/>
    <d v="2024-07-01T00:00:00"/>
    <s v="45858"/>
    <x v="11"/>
    <s v="25146"/>
    <s v="16716229170"/>
    <m/>
    <m/>
    <m/>
    <n v="400.46653728687141"/>
    <x v="4"/>
    <x v="30"/>
    <s v="Blend Controlled"/>
    <n v="0"/>
  </r>
  <r>
    <x v="2"/>
    <s v="Data Engineering"/>
    <x v="19"/>
    <d v="2024-07-31T00:00:00"/>
    <d v="2024-07-01T00:00:00"/>
    <s v="47135"/>
    <x v="123"/>
    <s v="25138"/>
    <s v="16977995014"/>
    <m/>
    <m/>
    <m/>
    <n v="464.54118325277085"/>
    <x v="4"/>
    <x v="71"/>
    <s v="Blend Controlled"/>
    <n v="0"/>
  </r>
  <r>
    <x v="2"/>
    <s v="Data Engineering"/>
    <x v="19"/>
    <d v="2024-07-31T00:00:00"/>
    <d v="2024-07-01T00:00:00"/>
    <s v="47177"/>
    <x v="168"/>
    <s v="25140"/>
    <s v="16977994594"/>
    <m/>
    <m/>
    <m/>
    <n v="480.55984474424571"/>
    <x v="4"/>
    <x v="71"/>
    <s v="Blend Controlled"/>
    <n v="0"/>
  </r>
  <r>
    <x v="2"/>
    <s v="Data Engineering"/>
    <x v="19"/>
    <d v="2024-07-31T00:00:00"/>
    <d v="2024-07-01T00:00:00"/>
    <s v="47071"/>
    <x v="153"/>
    <s v="27101"/>
    <s v="17579491979"/>
    <m/>
    <m/>
    <m/>
    <n v="560.65315220161995"/>
    <x v="4"/>
    <x v="77"/>
    <s v="Blend Controlled"/>
    <n v="0"/>
  </r>
  <r>
    <x v="2"/>
    <s v="Data Engineering"/>
    <x v="19"/>
    <d v="2024-07-31T00:00:00"/>
    <d v="2024-07-01T00:00:00"/>
    <s v="47181"/>
    <x v="168"/>
    <s v="25140"/>
    <s v="16977994594"/>
    <m/>
    <m/>
    <m/>
    <n v="480.55984474424571"/>
    <x v="4"/>
    <x v="71"/>
    <s v="Blend Controlled"/>
    <n v="0"/>
  </r>
  <r>
    <x v="2"/>
    <s v="Data Engineering"/>
    <x v="19"/>
    <d v="2024-07-31T00:00:00"/>
    <d v="2024-07-01T00:00:00"/>
    <s v="46327"/>
    <x v="123"/>
    <s v="25138"/>
    <s v="16977995014"/>
    <m/>
    <m/>
    <m/>
    <n v="432.50386026982113"/>
    <x v="4"/>
    <x v="71"/>
    <s v="Blend Controlled"/>
    <n v="0"/>
  </r>
  <r>
    <x v="2"/>
    <s v="Data Engineering"/>
    <x v="19"/>
    <d v="2024-07-31T00:00:00"/>
    <d v="2024-07-01T00:00:00"/>
    <s v="46653"/>
    <x v="155"/>
    <s v="25867"/>
    <s v="16974076254"/>
    <m/>
    <m/>
    <m/>
    <n v="360.41988355818427"/>
    <x v="4"/>
    <x v="77"/>
    <s v="Blend Controlled"/>
    <n v="0"/>
  </r>
  <r>
    <x v="2"/>
    <s v="Data Engineering"/>
    <x v="19"/>
    <d v="2024-07-31T00:00:00"/>
    <d v="2024-07-01T00:00:00"/>
    <s v="46982"/>
    <x v="160"/>
    <s v="25869"/>
    <s v="16974074989"/>
    <m/>
    <m/>
    <m/>
    <n v="384.44787579539656"/>
    <x v="4"/>
    <x v="77"/>
    <s v="Blend Controlled"/>
    <n v="0"/>
  </r>
  <r>
    <x v="8"/>
    <s v="Data Engineering"/>
    <x v="19"/>
    <d v="2024-07-31T00:00:00"/>
    <d v="2024-07-01T00:00:00"/>
    <s v="48021"/>
    <x v="113"/>
    <s v="34755"/>
    <s v="14229394307"/>
    <m/>
    <m/>
    <m/>
    <n v="3162.14"/>
    <x v="4"/>
    <x v="5"/>
    <s v="Blend Controlled"/>
    <n v="0"/>
  </r>
  <r>
    <x v="8"/>
    <s v="Data Engineering"/>
    <x v="19"/>
    <d v="2024-07-31T00:00:00"/>
    <d v="2024-07-01T00:00:00"/>
    <s v="47555"/>
    <x v="4"/>
    <s v="30470"/>
    <s v="18849408353"/>
    <m/>
    <m/>
    <m/>
    <n v="1400"/>
    <x v="4"/>
    <x v="0"/>
    <s v="Blend Controlled"/>
    <n v="0"/>
  </r>
  <r>
    <x v="8"/>
    <s v="Data Engineering"/>
    <x v="19"/>
    <d v="2024-07-31T00:00:00"/>
    <d v="2024-07-01T00:00:00"/>
    <s v="47561"/>
    <x v="4"/>
    <s v="30470"/>
    <s v="18849408353"/>
    <m/>
    <m/>
    <m/>
    <n v="720"/>
    <x v="4"/>
    <x v="0"/>
    <s v="Blend Controlled"/>
    <n v="0"/>
  </r>
  <r>
    <x v="8"/>
    <s v="Data Engineering"/>
    <x v="19"/>
    <d v="2024-07-31T00:00:00"/>
    <d v="2024-07-01T00:00:00"/>
    <s v="47805"/>
    <x v="73"/>
    <s v="25978"/>
    <s v="14545854040"/>
    <m/>
    <m/>
    <m/>
    <n v="-1809.6"/>
    <x v="4"/>
    <x v="25"/>
    <s v="Blend Controlled"/>
    <n v="0"/>
  </r>
  <r>
    <x v="8"/>
    <s v="Data Engineering"/>
    <x v="19"/>
    <d v="2024-07-31T00:00:00"/>
    <d v="2024-07-01T00:00:00"/>
    <s v="47554"/>
    <x v="4"/>
    <s v="30470"/>
    <s v="18849408353"/>
    <m/>
    <m/>
    <m/>
    <n v="720"/>
    <x v="4"/>
    <x v="0"/>
    <s v="Blend Controlled"/>
    <n v="0"/>
  </r>
  <r>
    <x v="8"/>
    <s v="Data Engineering"/>
    <x v="19"/>
    <d v="2024-07-31T00:00:00"/>
    <d v="2024-07-01T00:00:00"/>
    <s v="47917"/>
    <x v="124"/>
    <s v="30362"/>
    <s v="18821214569"/>
    <m/>
    <m/>
    <m/>
    <n v="16465.38"/>
    <x v="4"/>
    <x v="16"/>
    <s v="Blend Controlled"/>
    <n v="0"/>
  </r>
  <r>
    <x v="2"/>
    <s v="Data Engineering"/>
    <x v="19"/>
    <d v="2024-07-31T00:00:00"/>
    <d v="2024-07-01T00:00:00"/>
    <s v="47282"/>
    <x v="151"/>
    <s v="26788"/>
    <s v="16592846934"/>
    <m/>
    <m/>
    <m/>
    <n v="360.41988355818427"/>
    <x v="4"/>
    <x v="75"/>
    <s v="Blend Controlled"/>
    <n v="0"/>
  </r>
  <r>
    <x v="2"/>
    <s v="Data Engineering"/>
    <x v="19"/>
    <d v="2024-07-31T00:00:00"/>
    <d v="2024-07-01T00:00:00"/>
    <s v="47457"/>
    <x v="159"/>
    <s v="29211"/>
    <s v="17692058278"/>
    <m/>
    <m/>
    <m/>
    <n v="0"/>
    <x v="4"/>
    <x v="76"/>
    <s v="Blend Controlled"/>
    <n v="0"/>
  </r>
  <r>
    <x v="2"/>
    <s v="Data Engineering"/>
    <x v="19"/>
    <d v="2024-07-31T00:00:00"/>
    <d v="2024-07-01T00:00:00"/>
    <s v="46735"/>
    <x v="123"/>
    <s v="25138"/>
    <s v="16977995014"/>
    <m/>
    <m/>
    <m/>
    <n v="300.34990296515355"/>
    <x v="4"/>
    <x v="71"/>
    <s v="Blend Controlled"/>
    <n v="0"/>
  </r>
  <r>
    <x v="2"/>
    <s v="Data Engineering"/>
    <x v="19"/>
    <d v="2024-07-31T00:00:00"/>
    <d v="2024-07-01T00:00:00"/>
    <s v="46213"/>
    <x v="123"/>
    <s v="25138"/>
    <s v="16977995014"/>
    <m/>
    <m/>
    <m/>
    <n v="200.23326864343571"/>
    <x v="4"/>
    <x v="71"/>
    <s v="Blend Controlled"/>
    <n v="0"/>
  </r>
  <r>
    <x v="2"/>
    <s v="Data Engineering"/>
    <x v="19"/>
    <d v="2024-07-31T00:00:00"/>
    <d v="2024-07-01T00:00:00"/>
    <s v="46565"/>
    <x v="162"/>
    <s v="32036"/>
    <s v="19584503853"/>
    <m/>
    <m/>
    <m/>
    <n v="520.6064984729328"/>
    <x v="4"/>
    <x v="4"/>
    <s v="Blend Controlled"/>
    <n v="0"/>
  </r>
  <r>
    <x v="2"/>
    <s v="Data Engineering"/>
    <x v="19"/>
    <d v="2024-07-31T00:00:00"/>
    <d v="2024-07-01T00:00:00"/>
    <s v="46261"/>
    <x v="150"/>
    <s v="25160"/>
    <s v="16856642182"/>
    <m/>
    <m/>
    <m/>
    <n v="320.37322982949712"/>
    <x v="4"/>
    <x v="4"/>
    <s v="Blend Controlled"/>
    <n v="0"/>
  </r>
  <r>
    <x v="2"/>
    <s v="Data Engineering"/>
    <x v="19"/>
    <d v="2024-07-31T00:00:00"/>
    <d v="2024-07-01T00:00:00"/>
    <s v="46304"/>
    <x v="123"/>
    <s v="25138"/>
    <s v="16977995014"/>
    <m/>
    <m/>
    <m/>
    <n v="400.46653728687141"/>
    <x v="4"/>
    <x v="71"/>
    <s v="Blend Controlled"/>
    <n v="0"/>
  </r>
  <r>
    <x v="2"/>
    <s v="Data Engineering"/>
    <x v="19"/>
    <d v="2024-07-31T00:00:00"/>
    <d v="2024-07-01T00:00:00"/>
    <s v="47322"/>
    <x v="161"/>
    <s v="28145"/>
    <s v="17581549176"/>
    <m/>
    <m/>
    <m/>
    <n v="240.27992237212285"/>
    <x v="4"/>
    <x v="80"/>
    <s v="Blend Controlled"/>
    <n v="0"/>
  </r>
  <r>
    <x v="2"/>
    <s v="Data Engineering"/>
    <x v="19"/>
    <d v="2024-07-31T00:00:00"/>
    <d v="2024-07-01T00:00:00"/>
    <s v="46896"/>
    <x v="160"/>
    <s v="25869"/>
    <s v="16974074989"/>
    <m/>
    <m/>
    <m/>
    <n v="504.587836981458"/>
    <x v="4"/>
    <x v="77"/>
    <s v="Blend Controlled"/>
    <n v="0"/>
  </r>
  <r>
    <x v="2"/>
    <s v="Data Engineering"/>
    <x v="19"/>
    <d v="2024-07-31T00:00:00"/>
    <d v="2024-07-01T00:00:00"/>
    <s v="46222"/>
    <x v="150"/>
    <s v="25160"/>
    <s v="16856642182"/>
    <m/>
    <m/>
    <m/>
    <n v="440.51319101555856"/>
    <x v="4"/>
    <x v="4"/>
    <s v="Blend Controlled"/>
    <n v="0"/>
  </r>
  <r>
    <x v="2"/>
    <s v="Data Engineering"/>
    <x v="19"/>
    <d v="2024-07-31T00:00:00"/>
    <d v="2024-07-01T00:00:00"/>
    <s v="47141"/>
    <x v="123"/>
    <s v="25138"/>
    <s v="16977995014"/>
    <m/>
    <m/>
    <m/>
    <n v="432.50386026982113"/>
    <x v="4"/>
    <x v="71"/>
    <s v="Blend Controlled"/>
    <n v="0"/>
  </r>
  <r>
    <x v="2"/>
    <s v="Data Engineering"/>
    <x v="19"/>
    <d v="2024-07-31T00:00:00"/>
    <d v="2024-07-01T00:00:00"/>
    <s v="45819"/>
    <x v="11"/>
    <s v="25146"/>
    <s v="16716229170"/>
    <m/>
    <m/>
    <m/>
    <n v="336.39189132097198"/>
    <x v="4"/>
    <x v="30"/>
    <s v="Blend Controlled"/>
    <n v="0"/>
  </r>
  <r>
    <x v="2"/>
    <s v="Data Engineering"/>
    <x v="19"/>
    <d v="2024-07-31T00:00:00"/>
    <d v="2024-07-01T00:00:00"/>
    <s v="46403"/>
    <x v="150"/>
    <s v="25160"/>
    <s v="16856642182"/>
    <m/>
    <m/>
    <m/>
    <n v="560.65315220161995"/>
    <x v="4"/>
    <x v="4"/>
    <s v="Blend Controlled"/>
    <n v="0"/>
  </r>
  <r>
    <x v="2"/>
    <s v="Data Engineering"/>
    <x v="19"/>
    <d v="2024-07-31T00:00:00"/>
    <d v="2024-07-01T00:00:00"/>
    <s v="46857"/>
    <x v="169"/>
    <s v="25868"/>
    <s v="16974175491"/>
    <m/>
    <m/>
    <m/>
    <n v="520.6064984729328"/>
    <x v="4"/>
    <x v="77"/>
    <s v="Blend Controlled"/>
    <n v="0"/>
  </r>
  <r>
    <x v="2"/>
    <s v="Data Engineering"/>
    <x v="19"/>
    <d v="2024-07-31T00:00:00"/>
    <d v="2024-07-01T00:00:00"/>
    <s v="46856"/>
    <x v="123"/>
    <s v="25138"/>
    <s v="16977995014"/>
    <m/>
    <m/>
    <m/>
    <n v="315.36752234301082"/>
    <x v="4"/>
    <x v="71"/>
    <s v="Blend Controlled"/>
    <n v="0"/>
  </r>
  <r>
    <x v="2"/>
    <s v="Data Engineering"/>
    <x v="19"/>
    <d v="2024-07-31T00:00:00"/>
    <d v="2024-07-01T00:00:00"/>
    <s v="46478"/>
    <x v="150"/>
    <s v="25160"/>
    <s v="16856642182"/>
    <m/>
    <m/>
    <m/>
    <n v="480.55984474424571"/>
    <x v="4"/>
    <x v="4"/>
    <s v="Blend Controlled"/>
    <n v="0"/>
  </r>
  <r>
    <x v="2"/>
    <s v="Data Engineering"/>
    <x v="19"/>
    <d v="2024-07-31T00:00:00"/>
    <d v="2024-07-01T00:00:00"/>
    <s v="47113"/>
    <x v="123"/>
    <s v="25138"/>
    <s v="16977995014"/>
    <m/>
    <m/>
    <m/>
    <n v="375.43750293604154"/>
    <x v="4"/>
    <x v="71"/>
    <s v="Blend Controlled"/>
    <n v="0"/>
  </r>
  <r>
    <x v="2"/>
    <s v="Data Engineering"/>
    <x v="19"/>
    <d v="2024-07-31T00:00:00"/>
    <d v="2024-07-01T00:00:00"/>
    <s v="47370"/>
    <x v="152"/>
    <s v="25159"/>
    <s v="17001802020"/>
    <m/>
    <m/>
    <m/>
    <n v="408.47586803260884"/>
    <x v="4"/>
    <x v="76"/>
    <s v="Blend Controlled"/>
    <n v="0"/>
  </r>
  <r>
    <x v="2"/>
    <s v="Data Engineering"/>
    <x v="19"/>
    <d v="2024-07-31T00:00:00"/>
    <d v="2024-07-01T00:00:00"/>
    <s v="46176"/>
    <x v="150"/>
    <s v="25160"/>
    <s v="16856642182"/>
    <m/>
    <m/>
    <m/>
    <n v="480.55984474424571"/>
    <x v="4"/>
    <x v="4"/>
    <s v="Blend Controlled"/>
    <n v="0"/>
  </r>
  <r>
    <x v="2"/>
    <s v="Data Engineering"/>
    <x v="19"/>
    <d v="2024-07-31T00:00:00"/>
    <d v="2024-07-01T00:00:00"/>
    <s v="46961"/>
    <x v="123"/>
    <s v="25138"/>
    <s v="16977995014"/>
    <m/>
    <m/>
    <m/>
    <n v="320.37322982949712"/>
    <x v="4"/>
    <x v="71"/>
    <s v="Blend Controlled"/>
    <n v="0"/>
  </r>
  <r>
    <x v="2"/>
    <s v="Data Engineering"/>
    <x v="19"/>
    <d v="2024-07-31T00:00:00"/>
    <d v="2024-07-01T00:00:00"/>
    <s v="46740"/>
    <x v="123"/>
    <s v="25138"/>
    <s v="16977995014"/>
    <m/>
    <m/>
    <m/>
    <n v="520.6064984729328"/>
    <x v="4"/>
    <x v="71"/>
    <s v="Blend Controlled"/>
    <n v="0"/>
  </r>
  <r>
    <x v="2"/>
    <s v="Data Engineering"/>
    <x v="19"/>
    <d v="2024-07-31T00:00:00"/>
    <d v="2024-07-01T00:00:00"/>
    <s v="46036"/>
    <x v="11"/>
    <s v="25146"/>
    <s v="16716229170"/>
    <m/>
    <m/>
    <m/>
    <n v="336.39189132097198"/>
    <x v="4"/>
    <x v="30"/>
    <s v="Blend Controlled"/>
    <n v="0"/>
  </r>
  <r>
    <x v="2"/>
    <s v="Data Engineering"/>
    <x v="19"/>
    <d v="2024-07-31T00:00:00"/>
    <d v="2024-07-01T00:00:00"/>
    <s v="46913"/>
    <x v="160"/>
    <s v="25869"/>
    <s v="16974074989"/>
    <m/>
    <m/>
    <m/>
    <n v="392.45720654113398"/>
    <x v="4"/>
    <x v="77"/>
    <s v="Blend Controlled"/>
    <n v="0"/>
  </r>
  <r>
    <x v="2"/>
    <s v="Data Engineering"/>
    <x v="19"/>
    <d v="2024-07-31T00:00:00"/>
    <d v="2024-07-01T00:00:00"/>
    <s v="46771"/>
    <x v="155"/>
    <s v="25867"/>
    <s v="16974076254"/>
    <m/>
    <m/>
    <m/>
    <n v="360.41988355818427"/>
    <x v="4"/>
    <x v="77"/>
    <s v="Blend Controlled"/>
    <n v="0"/>
  </r>
  <r>
    <x v="2"/>
    <s v="Data Engineering"/>
    <x v="19"/>
    <d v="2024-07-31T00:00:00"/>
    <d v="2024-07-01T00:00:00"/>
    <s v="46143"/>
    <x v="150"/>
    <s v="25160"/>
    <s v="16856642182"/>
    <m/>
    <m/>
    <m/>
    <n v="480.55984474424571"/>
    <x v="4"/>
    <x v="4"/>
    <s v="Blend Controlled"/>
    <n v="0"/>
  </r>
  <r>
    <x v="2"/>
    <s v="Data Engineering"/>
    <x v="19"/>
    <d v="2024-07-31T00:00:00"/>
    <d v="2024-07-01T00:00:00"/>
    <s v="46705"/>
    <x v="123"/>
    <s v="25138"/>
    <s v="16977995014"/>
    <m/>
    <m/>
    <m/>
    <n v="320.37322982949712"/>
    <x v="4"/>
    <x v="71"/>
    <s v="Blend Controlled"/>
    <n v="0"/>
  </r>
  <r>
    <x v="8"/>
    <s v="Data Engineering"/>
    <x v="19"/>
    <d v="2024-07-31T00:00:00"/>
    <d v="2024-07-01T00:00:00"/>
    <s v="45221"/>
    <x v="170"/>
    <s v="23422"/>
    <s v="15865571503"/>
    <m/>
    <m/>
    <s v="Retainer Revenue Recognition"/>
    <n v="27080"/>
    <x v="4"/>
    <x v="81"/>
    <s v="Blend Controlled"/>
    <n v="0"/>
  </r>
  <r>
    <x v="8"/>
    <s v="Data Engineering"/>
    <x v="19"/>
    <d v="2024-07-31T00:00:00"/>
    <d v="2024-07-01T00:00:00"/>
    <s v="47834"/>
    <x v="73"/>
    <s v="25978"/>
    <s v="14545854040"/>
    <m/>
    <m/>
    <m/>
    <n v="9921.3700000000008"/>
    <x v="4"/>
    <x v="25"/>
    <s v="Blend Controlled"/>
    <n v="0"/>
  </r>
  <r>
    <x v="2"/>
    <s v="Data Engineering"/>
    <x v="19"/>
    <d v="2024-07-31T00:00:00"/>
    <d v="2024-07-01T00:00:00"/>
    <s v="47271"/>
    <x v="165"/>
    <s v="25152"/>
    <s v="17001844665"/>
    <m/>
    <m/>
    <m/>
    <n v="240.27992237212285"/>
    <x v="4"/>
    <x v="80"/>
    <s v="Blend Controlled"/>
    <n v="0"/>
  </r>
  <r>
    <x v="2"/>
    <s v="Data Engineering"/>
    <x v="19"/>
    <d v="2024-07-31T00:00:00"/>
    <d v="2024-07-01T00:00:00"/>
    <s v="46033"/>
    <x v="171"/>
    <s v="25544"/>
    <s v="16807042572"/>
    <m/>
    <m/>
    <m/>
    <n v="536.62515996440766"/>
    <x v="4"/>
    <x v="4"/>
    <s v="Blend Controlled"/>
    <n v="0"/>
  </r>
  <r>
    <x v="2"/>
    <s v="Data Engineering"/>
    <x v="19"/>
    <d v="2024-07-31T00:00:00"/>
    <d v="2024-07-01T00:00:00"/>
    <s v="46517"/>
    <x v="162"/>
    <s v="32036"/>
    <s v="19584503853"/>
    <m/>
    <m/>
    <m/>
    <n v="520.6064984729328"/>
    <x v="4"/>
    <x v="4"/>
    <s v="Blend Controlled"/>
    <n v="0"/>
  </r>
  <r>
    <x v="2"/>
    <s v="Data Engineering"/>
    <x v="19"/>
    <d v="2024-07-31T00:00:00"/>
    <d v="2024-07-01T00:00:00"/>
    <s v="47342"/>
    <x v="151"/>
    <s v="26788"/>
    <s v="16592846934"/>
    <m/>
    <m/>
    <m/>
    <n v="520.6064984729328"/>
    <x v="4"/>
    <x v="75"/>
    <s v="Blend Controlled"/>
    <n v="0"/>
  </r>
  <r>
    <x v="2"/>
    <s v="Data Engineering"/>
    <x v="19"/>
    <d v="2024-07-31T00:00:00"/>
    <d v="2024-07-01T00:00:00"/>
    <s v="46146"/>
    <x v="157"/>
    <s v="25155"/>
    <m/>
    <m/>
    <m/>
    <m/>
    <n v="312.36389908375969"/>
    <x v="4"/>
    <x v="78"/>
    <s v="Blend Controlled"/>
    <n v="0"/>
  </r>
  <r>
    <x v="2"/>
    <s v="Data Engineering"/>
    <x v="19"/>
    <d v="2024-07-31T00:00:00"/>
    <d v="2024-07-01T00:00:00"/>
    <s v="46453"/>
    <x v="150"/>
    <s v="25160"/>
    <s v="16856642182"/>
    <m/>
    <m/>
    <m/>
    <n v="560.65315220161995"/>
    <x v="4"/>
    <x v="4"/>
    <s v="Blend Controlled"/>
    <n v="0"/>
  </r>
  <r>
    <x v="2"/>
    <s v="Data Engineering"/>
    <x v="19"/>
    <d v="2024-07-31T00:00:00"/>
    <d v="2024-07-01T00:00:00"/>
    <s v="47384"/>
    <x v="152"/>
    <s v="25159"/>
    <s v="17001802020"/>
    <m/>
    <m/>
    <m/>
    <n v="408.47586803260884"/>
    <x v="4"/>
    <x v="76"/>
    <s v="Blend Controlled"/>
    <n v="0"/>
  </r>
  <r>
    <x v="2"/>
    <s v="Data Engineering"/>
    <x v="19"/>
    <d v="2024-07-31T00:00:00"/>
    <d v="2024-07-01T00:00:00"/>
    <s v="47002"/>
    <x v="123"/>
    <s v="25138"/>
    <s v="16977995014"/>
    <m/>
    <m/>
    <m/>
    <n v="432.50386026982113"/>
    <x v="4"/>
    <x v="71"/>
    <s v="Blend Controlled"/>
    <n v="0"/>
  </r>
  <r>
    <x v="2"/>
    <s v="Data Engineering"/>
    <x v="19"/>
    <d v="2024-07-31T00:00:00"/>
    <d v="2024-07-01T00:00:00"/>
    <s v="46838"/>
    <x v="123"/>
    <s v="25138"/>
    <s v="16977995014"/>
    <m/>
    <m/>
    <m/>
    <n v="504.587836981458"/>
    <x v="4"/>
    <x v="71"/>
    <s v="Blend Controlled"/>
    <n v="0"/>
  </r>
  <r>
    <x v="2"/>
    <s v="Data Engineering"/>
    <x v="19"/>
    <d v="2024-07-31T00:00:00"/>
    <d v="2024-07-01T00:00:00"/>
    <s v="46963"/>
    <x v="123"/>
    <s v="25138"/>
    <s v="16977995014"/>
    <m/>
    <m/>
    <m/>
    <n v="464.54118325277085"/>
    <x v="4"/>
    <x v="71"/>
    <s v="Blend Controlled"/>
    <n v="0"/>
  </r>
  <r>
    <x v="2"/>
    <s v="Data Engineering"/>
    <x v="19"/>
    <d v="2024-07-31T00:00:00"/>
    <d v="2024-07-01T00:00:00"/>
    <s v="46858"/>
    <x v="123"/>
    <s v="25138"/>
    <s v="16977995014"/>
    <m/>
    <m/>
    <m/>
    <n v="464.54118325277085"/>
    <x v="4"/>
    <x v="71"/>
    <s v="Blend Controlled"/>
    <n v="0"/>
  </r>
  <r>
    <x v="2"/>
    <s v="Data Engineering"/>
    <x v="19"/>
    <d v="2024-07-31T00:00:00"/>
    <d v="2024-07-01T00:00:00"/>
    <s v="46554"/>
    <x v="123"/>
    <s v="25138"/>
    <s v="16977995014"/>
    <m/>
    <m/>
    <m/>
    <n v="432.50386026982113"/>
    <x v="4"/>
    <x v="71"/>
    <s v="Blend Controlled"/>
    <n v="0"/>
  </r>
  <r>
    <x v="2"/>
    <s v="Data Engineering"/>
    <x v="19"/>
    <d v="2024-07-31T00:00:00"/>
    <d v="2024-07-01T00:00:00"/>
    <s v="47016"/>
    <x v="123"/>
    <s v="25138"/>
    <s v="16977995014"/>
    <m/>
    <m/>
    <m/>
    <n v="480.55984474424571"/>
    <x v="4"/>
    <x v="71"/>
    <s v="Blend Controlled"/>
    <n v="0"/>
  </r>
  <r>
    <x v="2"/>
    <s v="Data Engineering"/>
    <x v="19"/>
    <d v="2024-07-31T00:00:00"/>
    <d v="2024-07-01T00:00:00"/>
    <s v="47008"/>
    <x v="160"/>
    <s v="25869"/>
    <s v="16974074989"/>
    <m/>
    <m/>
    <m/>
    <n v="504.587836981458"/>
    <x v="4"/>
    <x v="77"/>
    <s v="Blend Controlled"/>
    <n v="0"/>
  </r>
  <r>
    <x v="2"/>
    <s v="Data Engineering"/>
    <x v="19"/>
    <d v="2024-07-31T00:00:00"/>
    <d v="2024-07-01T00:00:00"/>
    <s v="46789"/>
    <x v="169"/>
    <s v="25868"/>
    <s v="16974175491"/>
    <m/>
    <m/>
    <m/>
    <n v="648.75579040473167"/>
    <x v="4"/>
    <x v="77"/>
    <s v="Blend Controlled"/>
    <n v="0"/>
  </r>
  <r>
    <x v="2"/>
    <s v="Data Engineering"/>
    <x v="19"/>
    <d v="2024-07-31T00:00:00"/>
    <d v="2024-07-01T00:00:00"/>
    <s v="46849"/>
    <x v="169"/>
    <s v="25868"/>
    <s v="16974175491"/>
    <m/>
    <m/>
    <m/>
    <n v="729.85038843492271"/>
    <x v="4"/>
    <x v="77"/>
    <s v="Blend Controlled"/>
    <n v="0"/>
  </r>
  <r>
    <x v="2"/>
    <s v="Data Engineering"/>
    <x v="19"/>
    <d v="2024-07-31T00:00:00"/>
    <d v="2024-07-01T00:00:00"/>
    <s v="46386"/>
    <x v="150"/>
    <s v="25160"/>
    <s v="16856642182"/>
    <m/>
    <m/>
    <m/>
    <n v="560.65315220161995"/>
    <x v="4"/>
    <x v="4"/>
    <s v="Blend Controlled"/>
    <n v="0"/>
  </r>
  <r>
    <x v="2"/>
    <s v="Data Engineering"/>
    <x v="19"/>
    <d v="2024-07-31T00:00:00"/>
    <d v="2024-07-01T00:00:00"/>
    <s v="46223"/>
    <x v="123"/>
    <s v="25138"/>
    <s v="16977995014"/>
    <m/>
    <m/>
    <m/>
    <n v="400.46653728687141"/>
    <x v="4"/>
    <x v="71"/>
    <s v="Blend Controlled"/>
    <n v="0"/>
  </r>
  <r>
    <x v="2"/>
    <s v="Data Engineering"/>
    <x v="19"/>
    <d v="2024-07-31T00:00:00"/>
    <d v="2024-07-01T00:00:00"/>
    <s v="47085"/>
    <x v="123"/>
    <s v="25138"/>
    <s v="16977995014"/>
    <m/>
    <m/>
    <m/>
    <n v="320.37322982949712"/>
    <x v="4"/>
    <x v="71"/>
    <s v="Blend Controlled"/>
    <n v="0"/>
  </r>
  <r>
    <x v="2"/>
    <s v="Data Engineering"/>
    <x v="19"/>
    <d v="2024-07-31T00:00:00"/>
    <d v="2024-07-01T00:00:00"/>
    <s v="46861"/>
    <x v="169"/>
    <s v="25868"/>
    <s v="16974175491"/>
    <m/>
    <m/>
    <m/>
    <n v="520.6064984729328"/>
    <x v="4"/>
    <x v="77"/>
    <s v="Blend Controlled"/>
    <n v="0"/>
  </r>
  <r>
    <x v="2"/>
    <s v="Data Engineering"/>
    <x v="19"/>
    <d v="2024-07-31T00:00:00"/>
    <d v="2024-07-01T00:00:00"/>
    <s v="46106"/>
    <x v="150"/>
    <s v="25160"/>
    <s v="16856642182"/>
    <m/>
    <m/>
    <m/>
    <n v="560.65315220161995"/>
    <x v="4"/>
    <x v="4"/>
    <s v="Blend Controlled"/>
    <n v="0"/>
  </r>
  <r>
    <x v="2"/>
    <s v="Data Engineering"/>
    <x v="19"/>
    <d v="2024-07-31T00:00:00"/>
    <d v="2024-07-01T00:00:00"/>
    <s v="45870"/>
    <x v="11"/>
    <s v="25146"/>
    <s v="16716229170"/>
    <m/>
    <m/>
    <m/>
    <n v="416.48519877834627"/>
    <x v="4"/>
    <x v="30"/>
    <s v="Blend Controlled"/>
    <n v="0"/>
  </r>
  <r>
    <x v="2"/>
    <s v="Data Engineering"/>
    <x v="19"/>
    <d v="2024-07-31T00:00:00"/>
    <d v="2024-07-01T00:00:00"/>
    <s v="47445"/>
    <x v="159"/>
    <s v="29211"/>
    <s v="17692058278"/>
    <m/>
    <m/>
    <m/>
    <n v="400.46653728687141"/>
    <x v="4"/>
    <x v="76"/>
    <s v="Blend Controlled"/>
    <n v="0"/>
  </r>
  <r>
    <x v="2"/>
    <s v="Data Engineering"/>
    <x v="19"/>
    <d v="2024-07-31T00:00:00"/>
    <d v="2024-07-01T00:00:00"/>
    <s v="46253"/>
    <x v="123"/>
    <s v="25138"/>
    <s v="16977995014"/>
    <m/>
    <m/>
    <m/>
    <n v="425.4958200969005"/>
    <x v="4"/>
    <x v="71"/>
    <s v="Blend Controlled"/>
    <n v="0"/>
  </r>
  <r>
    <x v="2"/>
    <s v="Data Engineering"/>
    <x v="19"/>
    <d v="2024-07-31T00:00:00"/>
    <d v="2024-07-01T00:00:00"/>
    <s v="46714"/>
    <x v="155"/>
    <s v="25867"/>
    <s v="16974076254"/>
    <m/>
    <m/>
    <m/>
    <n v="360.41988355818427"/>
    <x v="4"/>
    <x v="77"/>
    <s v="Blend Controlled"/>
    <n v="0"/>
  </r>
  <r>
    <x v="0"/>
    <s v="Data Engineering"/>
    <x v="19"/>
    <d v="2024-07-31T00:00:00"/>
    <d v="2024-07-01T00:00:00"/>
    <s v="47510"/>
    <x v="128"/>
    <s v="26567"/>
    <m/>
    <m/>
    <m/>
    <m/>
    <n v="6413.6301999999996"/>
    <x v="0"/>
    <x v="34"/>
    <s v="Blend Controlled"/>
    <n v="0"/>
  </r>
  <r>
    <x v="8"/>
    <s v="Data Engineering"/>
    <x v="19"/>
    <d v="2024-07-31T00:00:00"/>
    <d v="2024-07-01T00:00:00"/>
    <s v="47921"/>
    <x v="172"/>
    <s v="28469"/>
    <s v="17581057915"/>
    <m/>
    <m/>
    <m/>
    <n v="10337.540000000001"/>
    <x v="4"/>
    <x v="82"/>
    <s v="Blend Controlled"/>
    <n v="0"/>
  </r>
  <r>
    <x v="8"/>
    <s v="Data Engineering"/>
    <x v="19"/>
    <d v="2024-07-31T00:00:00"/>
    <d v="2024-07-01T00:00:00"/>
    <s v="47865"/>
    <x v="139"/>
    <s v="28679"/>
    <s v="14229444097"/>
    <m/>
    <m/>
    <m/>
    <n v="26902.9"/>
    <x v="4"/>
    <x v="16"/>
    <s v="Blend Controlled"/>
    <n v="0"/>
  </r>
  <r>
    <x v="8"/>
    <s v="Data Engineering"/>
    <x v="19"/>
    <d v="2024-07-31T00:00:00"/>
    <d v="2024-07-01T00:00:00"/>
    <s v="47551"/>
    <x v="4"/>
    <s v="30470"/>
    <s v="18849408353"/>
    <m/>
    <m/>
    <m/>
    <n v="800"/>
    <x v="4"/>
    <x v="0"/>
    <s v="Blend Controlled"/>
    <n v="0"/>
  </r>
  <r>
    <x v="8"/>
    <s v="Data Engineering"/>
    <x v="19"/>
    <d v="2024-07-31T00:00:00"/>
    <d v="2024-07-01T00:00:00"/>
    <s v="47654"/>
    <x v="4"/>
    <s v="30470"/>
    <s v="18849408353"/>
    <m/>
    <m/>
    <m/>
    <n v="1600"/>
    <x v="4"/>
    <x v="0"/>
    <s v="Blend Controlled"/>
    <n v="0"/>
  </r>
  <r>
    <x v="2"/>
    <s v="Data Engineering"/>
    <x v="19"/>
    <d v="2024-07-31T00:00:00"/>
    <d v="2024-07-01T00:00:00"/>
    <s v="47241"/>
    <x v="151"/>
    <s v="26788"/>
    <s v="16592846934"/>
    <m/>
    <m/>
    <m/>
    <n v="520.6064984729328"/>
    <x v="4"/>
    <x v="75"/>
    <s v="Blend Controlled"/>
    <n v="0"/>
  </r>
  <r>
    <x v="2"/>
    <s v="Data Engineering"/>
    <x v="19"/>
    <d v="2024-07-31T00:00:00"/>
    <d v="2024-07-01T00:00:00"/>
    <s v="47155"/>
    <x v="168"/>
    <s v="25140"/>
    <s v="16977994594"/>
    <m/>
    <m/>
    <m/>
    <n v="480.55984474424571"/>
    <x v="4"/>
    <x v="71"/>
    <s v="Blend Controlled"/>
    <n v="0"/>
  </r>
  <r>
    <x v="2"/>
    <s v="Data Engineering"/>
    <x v="19"/>
    <d v="2024-07-31T00:00:00"/>
    <d v="2024-07-01T00:00:00"/>
    <s v="47220"/>
    <x v="151"/>
    <s v="26788"/>
    <s v="16592846934"/>
    <m/>
    <m/>
    <m/>
    <n v="360.41988355818427"/>
    <x v="4"/>
    <x v="75"/>
    <s v="Blend Controlled"/>
    <n v="0"/>
  </r>
  <r>
    <x v="2"/>
    <s v="Data Engineering"/>
    <x v="19"/>
    <d v="2024-07-31T00:00:00"/>
    <d v="2024-07-01T00:00:00"/>
    <s v="47018"/>
    <x v="123"/>
    <s v="25138"/>
    <s v="16977995014"/>
    <m/>
    <m/>
    <m/>
    <n v="360.41988355818427"/>
    <x v="4"/>
    <x v="71"/>
    <s v="Blend Controlled"/>
    <n v="0"/>
  </r>
  <r>
    <x v="2"/>
    <s v="Data Engineering"/>
    <x v="19"/>
    <d v="2024-07-31T00:00:00"/>
    <d v="2024-07-01T00:00:00"/>
    <s v="46417"/>
    <x v="123"/>
    <s v="25138"/>
    <s v="16977995014"/>
    <m/>
    <m/>
    <m/>
    <n v="520.6064984729328"/>
    <x v="4"/>
    <x v="71"/>
    <s v="Blend Controlled"/>
    <n v="0"/>
  </r>
  <r>
    <x v="2"/>
    <s v="Data Engineering"/>
    <x v="19"/>
    <d v="2024-07-31T00:00:00"/>
    <d v="2024-07-01T00:00:00"/>
    <s v="47056"/>
    <x v="153"/>
    <s v="27101"/>
    <s v="17579491979"/>
    <m/>
    <m/>
    <m/>
    <n v="560.65315220161995"/>
    <x v="4"/>
    <x v="77"/>
    <s v="Blend Controlled"/>
    <n v="0"/>
  </r>
  <r>
    <x v="2"/>
    <s v="Data Engineering"/>
    <x v="19"/>
    <d v="2024-07-31T00:00:00"/>
    <d v="2024-07-01T00:00:00"/>
    <s v="45842"/>
    <x v="11"/>
    <s v="25146"/>
    <s v="16716229170"/>
    <m/>
    <m/>
    <m/>
    <n v="400.46653728687141"/>
    <x v="4"/>
    <x v="30"/>
    <s v="Blend Controlled"/>
    <n v="0"/>
  </r>
  <r>
    <x v="2"/>
    <s v="Data Engineering"/>
    <x v="19"/>
    <d v="2024-07-31T00:00:00"/>
    <d v="2024-07-01T00:00:00"/>
    <s v="46847"/>
    <x v="169"/>
    <s v="25868"/>
    <s v="16974175491"/>
    <m/>
    <m/>
    <m/>
    <n v="648.75579040473167"/>
    <x v="4"/>
    <x v="77"/>
    <s v="Blend Controlled"/>
    <n v="0"/>
  </r>
  <r>
    <x v="2"/>
    <s v="Data Engineering"/>
    <x v="19"/>
    <d v="2024-07-31T00:00:00"/>
    <d v="2024-07-01T00:00:00"/>
    <s v="46493"/>
    <x v="123"/>
    <s v="25138"/>
    <s v="16977995014"/>
    <m/>
    <m/>
    <m/>
    <n v="520.6064984729328"/>
    <x v="4"/>
    <x v="71"/>
    <s v="Blend Controlled"/>
    <n v="0"/>
  </r>
  <r>
    <x v="2"/>
    <s v="Data Engineering"/>
    <x v="19"/>
    <d v="2024-07-31T00:00:00"/>
    <d v="2024-07-01T00:00:00"/>
    <s v="46619"/>
    <x v="123"/>
    <s v="25138"/>
    <s v="16977995014"/>
    <m/>
    <m/>
    <m/>
    <n v="320.37322982949712"/>
    <x v="4"/>
    <x v="71"/>
    <s v="Blend Controlled"/>
    <n v="0"/>
  </r>
  <r>
    <x v="2"/>
    <s v="Data Engineering"/>
    <x v="19"/>
    <d v="2024-07-31T00:00:00"/>
    <d v="2024-07-01T00:00:00"/>
    <s v="46196"/>
    <x v="156"/>
    <s v="34753"/>
    <s v="17583740188"/>
    <m/>
    <m/>
    <m/>
    <n v="258.30091655003207"/>
    <x v="4"/>
    <x v="78"/>
    <s v="Blend Controlled"/>
    <n v="0"/>
  </r>
  <r>
    <x v="2"/>
    <s v="Data Engineering"/>
    <x v="19"/>
    <d v="2024-07-31T00:00:00"/>
    <d v="2024-07-01T00:00:00"/>
    <s v="47401"/>
    <x v="152"/>
    <s v="25159"/>
    <s v="17001802020"/>
    <m/>
    <m/>
    <m/>
    <n v="408.47586803260884"/>
    <x v="4"/>
    <x v="76"/>
    <s v="Blend Controlled"/>
    <n v="0"/>
  </r>
  <r>
    <x v="2"/>
    <s v="Data Engineering"/>
    <x v="19"/>
    <d v="2024-07-31T00:00:00"/>
    <d v="2024-07-01T00:00:00"/>
    <s v="47348"/>
    <x v="151"/>
    <s v="26788"/>
    <s v="16592846934"/>
    <m/>
    <m/>
    <m/>
    <n v="360.41988355818427"/>
    <x v="4"/>
    <x v="75"/>
    <s v="Blend Controlled"/>
    <n v="0"/>
  </r>
  <r>
    <x v="2"/>
    <s v="Data Engineering"/>
    <x v="19"/>
    <d v="2024-07-31T00:00:00"/>
    <d v="2024-07-01T00:00:00"/>
    <s v="46956"/>
    <x v="160"/>
    <s v="25869"/>
    <s v="16974074989"/>
    <m/>
    <m/>
    <m/>
    <n v="384.44787579539656"/>
    <x v="4"/>
    <x v="77"/>
    <s v="Blend Controlled"/>
    <n v="0"/>
  </r>
  <r>
    <x v="2"/>
    <s v="Data Engineering"/>
    <x v="19"/>
    <d v="2024-07-31T00:00:00"/>
    <d v="2024-07-01T00:00:00"/>
    <s v="47330"/>
    <x v="151"/>
    <s v="26788"/>
    <s v="16592846934"/>
    <m/>
    <m/>
    <m/>
    <n v="455.53081039341583"/>
    <x v="4"/>
    <x v="75"/>
    <s v="Blend Controlled"/>
    <n v="0"/>
  </r>
  <r>
    <x v="2"/>
    <s v="Data Engineering"/>
    <x v="19"/>
    <d v="2024-07-31T00:00:00"/>
    <d v="2024-07-01T00:00:00"/>
    <s v="45959"/>
    <x v="173"/>
    <s v="28998"/>
    <s v="18243049512"/>
    <m/>
    <m/>
    <m/>
    <n v="440.51319101555856"/>
    <x v="4"/>
    <x v="4"/>
    <s v="Blend Controlled"/>
    <n v="0"/>
  </r>
  <r>
    <x v="0"/>
    <s v="Data Engineering"/>
    <x v="19"/>
    <d v="2024-07-31T00:00:00"/>
    <d v="2024-07-01T00:00:00"/>
    <s v="47516"/>
    <x v="33"/>
    <s v="36095"/>
    <m/>
    <m/>
    <m/>
    <m/>
    <n v="109673.07642"/>
    <x v="0"/>
    <x v="34"/>
    <s v="Blend Controlled"/>
    <n v="0"/>
  </r>
  <r>
    <x v="8"/>
    <s v="Data Engineering"/>
    <x v="19"/>
    <d v="2024-07-31T00:00:00"/>
    <d v="2024-07-01T00:00:00"/>
    <s v="47802"/>
    <x v="138"/>
    <s v="26547"/>
    <s v="14544872752"/>
    <m/>
    <m/>
    <m/>
    <n v="-882.25"/>
    <x v="4"/>
    <x v="23"/>
    <s v="Blend Controlled"/>
    <n v="0"/>
  </r>
  <r>
    <x v="8"/>
    <s v="Data Engineering"/>
    <x v="19"/>
    <d v="2024-07-31T00:00:00"/>
    <d v="2024-07-01T00:00:00"/>
    <s v="47647"/>
    <x v="4"/>
    <s v="30470"/>
    <s v="18849408353"/>
    <m/>
    <m/>
    <m/>
    <n v="800"/>
    <x v="4"/>
    <x v="0"/>
    <s v="Blend Controlled"/>
    <n v="0"/>
  </r>
  <r>
    <x v="8"/>
    <s v="Data Engineering"/>
    <x v="19"/>
    <d v="2024-07-31T00:00:00"/>
    <d v="2024-07-01T00:00:00"/>
    <s v="47530"/>
    <x v="4"/>
    <s v="30470"/>
    <s v="18849408353"/>
    <m/>
    <m/>
    <m/>
    <n v="1400"/>
    <x v="4"/>
    <x v="0"/>
    <s v="Blend Controlled"/>
    <n v="0"/>
  </r>
  <r>
    <x v="8"/>
    <s v="Data Engineering"/>
    <x v="19"/>
    <d v="2024-07-31T00:00:00"/>
    <d v="2024-07-01T00:00:00"/>
    <s v="47960"/>
    <x v="72"/>
    <s v="30780"/>
    <s v="14611530574"/>
    <m/>
    <m/>
    <m/>
    <n v="28100.67"/>
    <x v="4"/>
    <x v="53"/>
    <s v="Blend Controlled"/>
    <n v="0"/>
  </r>
  <r>
    <x v="2"/>
    <s v="Data Engineering"/>
    <x v="19"/>
    <d v="2024-07-31T00:00:00"/>
    <d v="2024-07-01T00:00:00"/>
    <s v="47094"/>
    <x v="174"/>
    <s v="25147"/>
    <s v="16977650851"/>
    <m/>
    <m/>
    <m/>
    <n v="400.46653728687141"/>
    <x v="4"/>
    <x v="83"/>
    <s v="Blend Controlled"/>
    <n v="0"/>
  </r>
  <r>
    <x v="2"/>
    <s v="Data Engineering"/>
    <x v="19"/>
    <d v="2024-07-31T00:00:00"/>
    <d v="2024-07-01T00:00:00"/>
    <s v="46000"/>
    <x v="11"/>
    <s v="25146"/>
    <s v="16716229170"/>
    <m/>
    <m/>
    <m/>
    <n v="400.46653728687141"/>
    <x v="4"/>
    <x v="30"/>
    <s v="Blend Controlled"/>
    <n v="0"/>
  </r>
  <r>
    <x v="2"/>
    <s v="Data Engineering"/>
    <x v="19"/>
    <d v="2024-07-31T00:00:00"/>
    <d v="2024-07-01T00:00:00"/>
    <s v="47398"/>
    <x v="11"/>
    <s v="25146"/>
    <s v="16716229170"/>
    <m/>
    <m/>
    <m/>
    <n v="400.46653728687141"/>
    <x v="4"/>
    <x v="30"/>
    <s v="Blend Controlled"/>
    <n v="0"/>
  </r>
  <r>
    <x v="2"/>
    <s v="Data Engineering"/>
    <x v="19"/>
    <d v="2024-07-31T00:00:00"/>
    <d v="2024-07-01T00:00:00"/>
    <s v="46313"/>
    <x v="150"/>
    <s v="25160"/>
    <s v="16856642182"/>
    <m/>
    <m/>
    <m/>
    <n v="560.65315220161995"/>
    <x v="4"/>
    <x v="4"/>
    <s v="Blend Controlled"/>
    <n v="0"/>
  </r>
  <r>
    <x v="2"/>
    <s v="Data Engineering"/>
    <x v="19"/>
    <d v="2024-07-31T00:00:00"/>
    <d v="2024-07-01T00:00:00"/>
    <s v="46438"/>
    <x v="123"/>
    <s v="25138"/>
    <s v="16977995014"/>
    <m/>
    <m/>
    <m/>
    <n v="432.50386026982113"/>
    <x v="4"/>
    <x v="71"/>
    <s v="Blend Controlled"/>
    <n v="0"/>
  </r>
  <r>
    <x v="2"/>
    <s v="Data Engineering"/>
    <x v="19"/>
    <d v="2024-07-31T00:00:00"/>
    <d v="2024-07-01T00:00:00"/>
    <s v="47293"/>
    <x v="151"/>
    <s v="26788"/>
    <s v="16592846934"/>
    <m/>
    <m/>
    <m/>
    <n v="520.6064984729328"/>
    <x v="4"/>
    <x v="75"/>
    <s v="Blend Controlled"/>
    <n v="0"/>
  </r>
  <r>
    <x v="2"/>
    <s v="Data Engineering"/>
    <x v="19"/>
    <d v="2024-07-31T00:00:00"/>
    <d v="2024-07-01T00:00:00"/>
    <s v="46664"/>
    <x v="155"/>
    <s v="25867"/>
    <s v="16974076254"/>
    <m/>
    <m/>
    <m/>
    <n v="376.43854504965913"/>
    <x v="4"/>
    <x v="77"/>
    <s v="Blend Controlled"/>
    <n v="0"/>
  </r>
  <r>
    <x v="2"/>
    <s v="Data Engineering"/>
    <x v="19"/>
    <d v="2024-07-31T00:00:00"/>
    <d v="2024-07-01T00:00:00"/>
    <s v="46352"/>
    <x v="123"/>
    <s v="25138"/>
    <s v="16977995014"/>
    <m/>
    <m/>
    <m/>
    <n v="320.37322982949712"/>
    <x v="4"/>
    <x v="71"/>
    <s v="Blend Controlled"/>
    <n v="0"/>
  </r>
  <r>
    <x v="2"/>
    <s v="Data Engineering"/>
    <x v="19"/>
    <d v="2024-07-31T00:00:00"/>
    <d v="2024-07-01T00:00:00"/>
    <s v="47145"/>
    <x v="123"/>
    <s v="25138"/>
    <s v="16977995014"/>
    <m/>
    <m/>
    <m/>
    <n v="464.54118325277085"/>
    <x v="4"/>
    <x v="71"/>
    <s v="Blend Controlled"/>
    <n v="0"/>
  </r>
  <r>
    <x v="2"/>
    <s v="Data Engineering"/>
    <x v="19"/>
    <d v="2024-07-31T00:00:00"/>
    <d v="2024-07-01T00:00:00"/>
    <s v="46579"/>
    <x v="166"/>
    <s v="32875"/>
    <s v="19901929100"/>
    <m/>
    <m/>
    <m/>
    <n v="390.45487385469966"/>
    <x v="4"/>
    <x v="4"/>
    <s v="Blend Controlled"/>
    <n v="0"/>
  </r>
  <r>
    <x v="2"/>
    <s v="Data Engineering"/>
    <x v="19"/>
    <d v="2024-07-31T00:00:00"/>
    <d v="2024-07-01T00:00:00"/>
    <s v="46388"/>
    <x v="150"/>
    <s v="25160"/>
    <s v="16856642182"/>
    <m/>
    <m/>
    <m/>
    <n v="560.65315220161995"/>
    <x v="4"/>
    <x v="4"/>
    <s v="Blend Controlled"/>
    <n v="0"/>
  </r>
  <r>
    <x v="2"/>
    <s v="Data Engineering"/>
    <x v="19"/>
    <d v="2024-07-31T00:00:00"/>
    <d v="2024-07-01T00:00:00"/>
    <s v="46535"/>
    <x v="123"/>
    <s v="25138"/>
    <s v="16977995014"/>
    <m/>
    <m/>
    <m/>
    <n v="320.37322982949712"/>
    <x v="4"/>
    <x v="71"/>
    <s v="Blend Controlled"/>
    <n v="0"/>
  </r>
  <r>
    <x v="2"/>
    <s v="Data Engineering"/>
    <x v="19"/>
    <d v="2024-07-31T00:00:00"/>
    <d v="2024-07-01T00:00:00"/>
    <s v="46193"/>
    <x v="156"/>
    <s v="34753"/>
    <s v="17583740188"/>
    <m/>
    <m/>
    <m/>
    <n v="258.30091655003207"/>
    <x v="4"/>
    <x v="78"/>
    <s v="Blend Controlled"/>
    <n v="0"/>
  </r>
  <r>
    <x v="2"/>
    <s v="Data Engineering"/>
    <x v="19"/>
    <d v="2024-07-31T00:00:00"/>
    <d v="2024-07-01T00:00:00"/>
    <s v="46727"/>
    <x v="155"/>
    <s v="25867"/>
    <s v="16974076254"/>
    <m/>
    <m/>
    <m/>
    <n v="360.41988355818427"/>
    <x v="4"/>
    <x v="77"/>
    <s v="Blend Controlled"/>
    <n v="0"/>
  </r>
  <r>
    <x v="2"/>
    <s v="Data Engineering"/>
    <x v="19"/>
    <d v="2024-07-31T00:00:00"/>
    <d v="2024-07-01T00:00:00"/>
    <s v="46451"/>
    <x v="150"/>
    <s v="25160"/>
    <s v="16856642182"/>
    <m/>
    <m/>
    <m/>
    <n v="560.65315220161995"/>
    <x v="4"/>
    <x v="4"/>
    <s v="Blend Controlled"/>
    <n v="0"/>
  </r>
  <r>
    <x v="2"/>
    <s v="Data Engineering"/>
    <x v="19"/>
    <d v="2024-07-31T00:00:00"/>
    <d v="2024-07-01T00:00:00"/>
    <s v="46906"/>
    <x v="160"/>
    <s v="25869"/>
    <s v="16974074989"/>
    <m/>
    <m/>
    <m/>
    <n v="384.44787579539656"/>
    <x v="4"/>
    <x v="77"/>
    <s v="Blend Controlled"/>
    <n v="0"/>
  </r>
  <r>
    <x v="2"/>
    <s v="Data Engineering"/>
    <x v="19"/>
    <d v="2024-07-31T00:00:00"/>
    <d v="2024-07-01T00:00:00"/>
    <s v="46336"/>
    <x v="123"/>
    <s v="25138"/>
    <s v="16977995014"/>
    <m/>
    <m/>
    <m/>
    <n v="464.54118325277085"/>
    <x v="4"/>
    <x v="71"/>
    <s v="Blend Controlled"/>
    <n v="0"/>
  </r>
  <r>
    <x v="2"/>
    <s v="Data Engineering"/>
    <x v="19"/>
    <d v="2024-07-31T00:00:00"/>
    <d v="2024-07-01T00:00:00"/>
    <s v="46252"/>
    <x v="150"/>
    <s v="25160"/>
    <s v="16856642182"/>
    <m/>
    <m/>
    <m/>
    <n v="440.51319101555856"/>
    <x v="4"/>
    <x v="4"/>
    <s v="Blend Controlled"/>
    <n v="0"/>
  </r>
  <r>
    <x v="2"/>
    <s v="Data Engineering"/>
    <x v="19"/>
    <d v="2024-07-31T00:00:00"/>
    <d v="2024-07-01T00:00:00"/>
    <s v="46681"/>
    <x v="123"/>
    <s v="25138"/>
    <s v="16977995014"/>
    <m/>
    <m/>
    <m/>
    <n v="475.55413725775941"/>
    <x v="4"/>
    <x v="71"/>
    <s v="Blend Controlled"/>
    <n v="0"/>
  </r>
  <r>
    <x v="0"/>
    <s v="Data Engineering"/>
    <x v="19"/>
    <d v="2024-07-31T00:00:00"/>
    <d v="2024-07-01T00:00:00"/>
    <s v="45751"/>
    <x v="50"/>
    <s v="32658"/>
    <m/>
    <m/>
    <m/>
    <m/>
    <n v="50026.315560000003"/>
    <x v="0"/>
    <x v="41"/>
    <s v="Blend Controlled"/>
    <n v="0"/>
  </r>
  <r>
    <x v="8"/>
    <s v="Data Engineering"/>
    <x v="19"/>
    <d v="2024-07-31T00:00:00"/>
    <d v="2024-07-01T00:00:00"/>
    <s v="47956"/>
    <x v="133"/>
    <s v="32546"/>
    <s v="19569236781"/>
    <m/>
    <m/>
    <m/>
    <n v="2105.29"/>
    <x v="4"/>
    <x v="23"/>
    <s v="Blend Controlled"/>
    <n v="0"/>
  </r>
  <r>
    <x v="8"/>
    <s v="Data Engineering"/>
    <x v="19"/>
    <d v="2024-07-31T00:00:00"/>
    <d v="2024-07-01T00:00:00"/>
    <s v="47562"/>
    <x v="4"/>
    <s v="30470"/>
    <s v="18849408353"/>
    <m/>
    <m/>
    <m/>
    <n v="720"/>
    <x v="4"/>
    <x v="0"/>
    <s v="Blend Controlled"/>
    <n v="0"/>
  </r>
  <r>
    <x v="8"/>
    <s v="Data Engineering"/>
    <x v="19"/>
    <d v="2024-07-31T00:00:00"/>
    <d v="2024-07-01T00:00:00"/>
    <s v="48438"/>
    <x v="0"/>
    <m/>
    <m/>
    <s v="ICC 1344 Visa : Visa - Minerva dashboard automation"/>
    <m/>
    <s v="TopSide Management Book Elim related to project ICC 1344 Visa : Visa - Minerva dashboard automation"/>
    <n v="-546.77"/>
    <x v="4"/>
    <x v="23"/>
    <s v="Blend Controlled"/>
    <s v="ICC 1344 Visa : Visa - Minerva dashboard automation"/>
  </r>
  <r>
    <x v="8"/>
    <s v="Data Engineering"/>
    <x v="19"/>
    <d v="2024-07-31T00:00:00"/>
    <d v="2024-07-01T00:00:00"/>
    <s v="48438"/>
    <x v="0"/>
    <m/>
    <m/>
    <s v="ICC 1126 ICC in Engagement Factory UK Represents Represents Blend360 : Amperity Premium Services Pod_R1"/>
    <m/>
    <s v="TopSide Management Book Elim related to project ICC 1126 ICC in Engagement Factory UK Represents Represents Blend360 : Amperity Premium Services Pod_R1"/>
    <n v="-1484.4"/>
    <x v="4"/>
    <x v="21"/>
    <s v="Blend Controlled"/>
    <s v="ICC 1126 ICC in Engagement Factory UK Represents Represents Blend360 : Amperity Premium Services Pod_R1"/>
  </r>
  <r>
    <x v="8"/>
    <s v="Data Engineering"/>
    <x v="19"/>
    <d v="2024-07-31T00:00:00"/>
    <d v="2024-07-01T00:00:00"/>
    <s v="48438"/>
    <x v="0"/>
    <m/>
    <m/>
    <s v="ICC 1204 CVS Health : Foundry Targeting - Alpesh FED"/>
    <m/>
    <s v="TopSide Management Book Elim related to project ICC 1204 CVS Health : Foundry Targeting - Alpesh FED"/>
    <n v="-11055.52"/>
    <x v="4"/>
    <x v="1"/>
    <s v="Blend Controlled"/>
    <s v="ICC 1204 CVS Health : Foundry Targeting - Alpesh FED"/>
  </r>
  <r>
    <x v="8"/>
    <s v="Data Engineering"/>
    <x v="19"/>
    <d v="2024-07-31T00:00:00"/>
    <d v="2024-07-01T00:00:00"/>
    <s v="48438"/>
    <x v="0"/>
    <m/>
    <m/>
    <s v="ICC 1203 CVS Health : Foundry--FED Harleen"/>
    <m/>
    <s v="TopSide Management Book Elim related to project ICC 1203 CVS Health : Foundry--FED Harleen"/>
    <n v="-9212.94"/>
    <x v="4"/>
    <x v="1"/>
    <s v="Blend Controlled"/>
    <s v="ICC 1203 CVS Health : Foundry--FED Harleen"/>
  </r>
  <r>
    <x v="2"/>
    <s v="Data Engineering"/>
    <x v="19"/>
    <d v="2024-07-31T00:00:00"/>
    <d v="2024-07-01T00:00:00"/>
    <s v="46053"/>
    <x v="11"/>
    <s v="25146"/>
    <s v="16716229170"/>
    <m/>
    <m/>
    <m/>
    <n v="336.39189132097198"/>
    <x v="4"/>
    <x v="30"/>
    <s v="Blend Controlled"/>
    <n v="0"/>
  </r>
  <r>
    <x v="2"/>
    <s v="Data Engineering"/>
    <x v="19"/>
    <d v="2024-07-31T00:00:00"/>
    <d v="2024-07-01T00:00:00"/>
    <s v="45965"/>
    <x v="173"/>
    <s v="28998"/>
    <s v="18243049512"/>
    <m/>
    <m/>
    <m/>
    <n v="440.51319101555856"/>
    <x v="4"/>
    <x v="4"/>
    <s v="Blend Controlled"/>
    <n v="0"/>
  </r>
  <r>
    <x v="2"/>
    <s v="Data Engineering"/>
    <x v="19"/>
    <d v="2024-07-31T00:00:00"/>
    <d v="2024-07-01T00:00:00"/>
    <s v="45826"/>
    <x v="154"/>
    <s v="29210"/>
    <s v="17485557310"/>
    <m/>
    <m/>
    <m/>
    <n v="560.65315220161995"/>
    <x v="4"/>
    <x v="4"/>
    <s v="Blend Controlled"/>
    <n v="0"/>
  </r>
  <r>
    <x v="2"/>
    <s v="Data Engineering"/>
    <x v="19"/>
    <d v="2024-07-31T00:00:00"/>
    <d v="2024-07-01T00:00:00"/>
    <s v="47336"/>
    <x v="151"/>
    <s v="26788"/>
    <s v="16592846934"/>
    <m/>
    <m/>
    <m/>
    <n v="240.27992237212285"/>
    <x v="4"/>
    <x v="75"/>
    <s v="Blend Controlled"/>
    <n v="0"/>
  </r>
  <r>
    <x v="2"/>
    <s v="Data Engineering"/>
    <x v="19"/>
    <d v="2024-07-31T00:00:00"/>
    <d v="2024-07-01T00:00:00"/>
    <s v="46432"/>
    <x v="150"/>
    <s v="25160"/>
    <s v="16856642182"/>
    <m/>
    <m/>
    <m/>
    <n v="560.65315220161995"/>
    <x v="4"/>
    <x v="4"/>
    <s v="Blend Controlled"/>
    <n v="0"/>
  </r>
  <r>
    <x v="2"/>
    <s v="Data Engineering"/>
    <x v="19"/>
    <d v="2024-07-31T00:00:00"/>
    <d v="2024-07-01T00:00:00"/>
    <s v="47079"/>
    <x v="153"/>
    <s v="27101"/>
    <s v="17579491979"/>
    <m/>
    <m/>
    <m/>
    <n v="560.65315220161995"/>
    <x v="4"/>
    <x v="77"/>
    <s v="Blend Controlled"/>
    <n v="0"/>
  </r>
  <r>
    <x v="2"/>
    <s v="Data Engineering"/>
    <x v="19"/>
    <d v="2024-07-31T00:00:00"/>
    <d v="2024-07-01T00:00:00"/>
    <s v="46630"/>
    <x v="123"/>
    <s v="25138"/>
    <s v="16977995014"/>
    <m/>
    <m/>
    <m/>
    <n v="432.50386026982113"/>
    <x v="4"/>
    <x v="71"/>
    <s v="Blend Controlled"/>
    <n v="0"/>
  </r>
  <r>
    <x v="2"/>
    <s v="Data Engineering"/>
    <x v="19"/>
    <d v="2024-07-31T00:00:00"/>
    <d v="2024-07-01T00:00:00"/>
    <s v="46617"/>
    <x v="123"/>
    <s v="25138"/>
    <s v="16977995014"/>
    <m/>
    <m/>
    <m/>
    <n v="320.37322982949712"/>
    <x v="4"/>
    <x v="71"/>
    <s v="Blend Controlled"/>
    <n v="0"/>
  </r>
  <r>
    <x v="2"/>
    <s v="Data Engineering"/>
    <x v="19"/>
    <d v="2024-07-31T00:00:00"/>
    <d v="2024-07-01T00:00:00"/>
    <s v="45951"/>
    <x v="173"/>
    <s v="28998"/>
    <s v="18243049512"/>
    <m/>
    <m/>
    <m/>
    <n v="440.51319101555856"/>
    <x v="4"/>
    <x v="4"/>
    <s v="Blend Controlled"/>
    <n v="0"/>
  </r>
  <r>
    <x v="2"/>
    <s v="Data Engineering"/>
    <x v="19"/>
    <d v="2024-07-31T00:00:00"/>
    <d v="2024-07-01T00:00:00"/>
    <s v="47409"/>
    <x v="11"/>
    <s v="25146"/>
    <s v="16716229170"/>
    <m/>
    <m/>
    <m/>
    <n v="464.54118325277085"/>
    <x v="4"/>
    <x v="30"/>
    <s v="Blend Controlled"/>
    <n v="0"/>
  </r>
  <r>
    <x v="2"/>
    <s v="Data Engineering"/>
    <x v="19"/>
    <d v="2024-07-31T00:00:00"/>
    <d v="2024-07-01T00:00:00"/>
    <s v="47412"/>
    <x v="159"/>
    <s v="29211"/>
    <s v="17692058278"/>
    <m/>
    <m/>
    <m/>
    <n v="400.46653728687141"/>
    <x v="4"/>
    <x v="76"/>
    <s v="Blend Controlled"/>
    <n v="0"/>
  </r>
  <r>
    <x v="2"/>
    <s v="Data Engineering"/>
    <x v="19"/>
    <d v="2024-07-31T00:00:00"/>
    <d v="2024-07-01T00:00:00"/>
    <s v="46947"/>
    <x v="160"/>
    <s v="25869"/>
    <s v="16974074989"/>
    <m/>
    <m/>
    <m/>
    <n v="448.52252176129599"/>
    <x v="4"/>
    <x v="77"/>
    <s v="Blend Controlled"/>
    <n v="0"/>
  </r>
  <r>
    <x v="2"/>
    <s v="Data Engineering"/>
    <x v="19"/>
    <d v="2024-07-31T00:00:00"/>
    <d v="2024-07-01T00:00:00"/>
    <s v="46672"/>
    <x v="155"/>
    <s v="25867"/>
    <s v="16974076254"/>
    <m/>
    <m/>
    <m/>
    <n v="270.31491266863821"/>
    <x v="4"/>
    <x v="77"/>
    <s v="Blend Controlled"/>
    <n v="0"/>
  </r>
  <r>
    <x v="2"/>
    <s v="Data Engineering"/>
    <x v="19"/>
    <d v="2024-07-31T00:00:00"/>
    <d v="2024-07-01T00:00:00"/>
    <s v="46249"/>
    <x v="123"/>
    <s v="25138"/>
    <s v="16977995014"/>
    <m/>
    <m/>
    <m/>
    <n v="210.24493207560749"/>
    <x v="4"/>
    <x v="71"/>
    <s v="Blend Controlled"/>
    <n v="0"/>
  </r>
  <r>
    <x v="2"/>
    <s v="Data Engineering"/>
    <x v="19"/>
    <d v="2024-07-31T00:00:00"/>
    <d v="2024-07-01T00:00:00"/>
    <s v="46256"/>
    <x v="150"/>
    <s v="25160"/>
    <s v="16856642182"/>
    <m/>
    <m/>
    <m/>
    <n v="320.37322982949712"/>
    <x v="4"/>
    <x v="4"/>
    <s v="Blend Controlled"/>
    <n v="0"/>
  </r>
  <r>
    <x v="2"/>
    <s v="Data Engineering"/>
    <x v="19"/>
    <d v="2024-07-31T00:00:00"/>
    <d v="2024-07-01T00:00:00"/>
    <s v="46187"/>
    <x v="156"/>
    <s v="34753"/>
    <s v="17583740188"/>
    <m/>
    <m/>
    <m/>
    <n v="258.30091655003207"/>
    <x v="4"/>
    <x v="78"/>
    <s v="Blend Controlled"/>
    <n v="0"/>
  </r>
  <r>
    <x v="2"/>
    <s v="Data Engineering"/>
    <x v="19"/>
    <d v="2024-07-31T00:00:00"/>
    <d v="2024-07-01T00:00:00"/>
    <s v="47143"/>
    <x v="123"/>
    <s v="25138"/>
    <s v="16977995014"/>
    <m/>
    <m/>
    <m/>
    <n v="480.55984474424571"/>
    <x v="4"/>
    <x v="71"/>
    <s v="Blend Controlled"/>
    <n v="0"/>
  </r>
  <r>
    <x v="2"/>
    <s v="Data Engineering"/>
    <x v="19"/>
    <d v="2024-07-31T00:00:00"/>
    <d v="2024-07-01T00:00:00"/>
    <s v="46762"/>
    <x v="155"/>
    <s v="25867"/>
    <s v="16974076254"/>
    <m/>
    <m/>
    <m/>
    <n v="360.41988355818427"/>
    <x v="4"/>
    <x v="77"/>
    <s v="Blend Controlled"/>
    <n v="0"/>
  </r>
  <r>
    <x v="2"/>
    <s v="Data Engineering"/>
    <x v="19"/>
    <d v="2024-07-31T00:00:00"/>
    <d v="2024-07-01T00:00:00"/>
    <s v="46980"/>
    <x v="160"/>
    <s v="25869"/>
    <s v="16974074989"/>
    <m/>
    <m/>
    <m/>
    <n v="504.587836981458"/>
    <x v="4"/>
    <x v="77"/>
    <s v="Blend Controlled"/>
    <n v="0"/>
  </r>
  <r>
    <x v="2"/>
    <s v="Data Engineering"/>
    <x v="19"/>
    <d v="2024-07-31T00:00:00"/>
    <d v="2024-07-01T00:00:00"/>
    <s v="46373"/>
    <x v="123"/>
    <s v="25138"/>
    <s v="16977995014"/>
    <m/>
    <m/>
    <m/>
    <n v="464.54118325277085"/>
    <x v="4"/>
    <x v="71"/>
    <s v="Blend Controlled"/>
    <n v="0"/>
  </r>
  <r>
    <x v="2"/>
    <s v="Data Engineering"/>
    <x v="19"/>
    <d v="2024-07-31T00:00:00"/>
    <d v="2024-07-01T00:00:00"/>
    <s v="46606"/>
    <x v="123"/>
    <s v="25138"/>
    <s v="16977995014"/>
    <m/>
    <m/>
    <m/>
    <n v="320.37322982949712"/>
    <x v="4"/>
    <x v="71"/>
    <s v="Blend Controlled"/>
    <n v="0"/>
  </r>
  <r>
    <x v="2"/>
    <s v="Data Engineering"/>
    <x v="19"/>
    <d v="2024-07-31T00:00:00"/>
    <d v="2024-07-01T00:00:00"/>
    <s v="46772"/>
    <x v="155"/>
    <s v="25867"/>
    <s v="16974076254"/>
    <m/>
    <m/>
    <m/>
    <n v="376.43854504965913"/>
    <x v="4"/>
    <x v="77"/>
    <s v="Blend Controlled"/>
    <n v="0"/>
  </r>
  <r>
    <x v="2"/>
    <s v="Data Engineering"/>
    <x v="19"/>
    <d v="2024-07-31T00:00:00"/>
    <d v="2024-07-01T00:00:00"/>
    <s v="46356"/>
    <x v="123"/>
    <s v="25138"/>
    <s v="16977995014"/>
    <m/>
    <m/>
    <m/>
    <n v="344.40122206670941"/>
    <x v="4"/>
    <x v="71"/>
    <s v="Blend Controlled"/>
    <n v="0"/>
  </r>
  <r>
    <x v="2"/>
    <s v="Data Engineering"/>
    <x v="19"/>
    <d v="2024-07-31T00:00:00"/>
    <d v="2024-07-01T00:00:00"/>
    <s v="47377"/>
    <x v="175"/>
    <s v="34751"/>
    <s v="18659335221"/>
    <m/>
    <m/>
    <m/>
    <n v="560.65315220161995"/>
    <x v="4"/>
    <x v="4"/>
    <s v="Blend Controlled"/>
    <n v="0"/>
  </r>
  <r>
    <x v="2"/>
    <s v="Data Engineering"/>
    <x v="19"/>
    <d v="2024-07-31T00:00:00"/>
    <d v="2024-07-01T00:00:00"/>
    <s v="46560"/>
    <x v="123"/>
    <s v="25138"/>
    <s v="16977995014"/>
    <m/>
    <m/>
    <m/>
    <n v="360.41988355818427"/>
    <x v="4"/>
    <x v="71"/>
    <s v="Blend Controlled"/>
    <n v="0"/>
  </r>
  <r>
    <x v="2"/>
    <s v="Data Engineering"/>
    <x v="19"/>
    <d v="2024-07-31T00:00:00"/>
    <d v="2024-07-01T00:00:00"/>
    <s v="46844"/>
    <x v="123"/>
    <s v="25138"/>
    <s v="16977995014"/>
    <m/>
    <m/>
    <m/>
    <n v="360.41988355818427"/>
    <x v="4"/>
    <x v="71"/>
    <s v="Blend Controlled"/>
    <n v="0"/>
  </r>
  <r>
    <x v="8"/>
    <s v="Data Engineering"/>
    <x v="19"/>
    <d v="2024-07-31T00:00:00"/>
    <d v="2024-07-01T00:00:00"/>
    <s v="45286"/>
    <x v="34"/>
    <s v="34326"/>
    <s v="17583746589"/>
    <m/>
    <m/>
    <s v="Retainer Revenue Recognition"/>
    <n v="9307.89"/>
    <x v="4"/>
    <x v="8"/>
    <s v="Blend Controlled"/>
    <n v="0"/>
  </r>
  <r>
    <x v="8"/>
    <s v="Data Engineering"/>
    <x v="19"/>
    <d v="2024-07-31T00:00:00"/>
    <d v="2024-07-01T00:00:00"/>
    <s v="47923"/>
    <x v="172"/>
    <s v="28469"/>
    <s v="17581057915"/>
    <m/>
    <m/>
    <m/>
    <n v="22514.39"/>
    <x v="4"/>
    <x v="82"/>
    <s v="Blend Controlled"/>
    <n v="0"/>
  </r>
  <r>
    <x v="8"/>
    <s v="Data Engineering"/>
    <x v="19"/>
    <d v="2024-07-31T00:00:00"/>
    <d v="2024-07-01T00:00:00"/>
    <s v="47993"/>
    <x v="20"/>
    <s v="31318"/>
    <s v="18657995555"/>
    <m/>
    <m/>
    <m/>
    <n v="52119.23"/>
    <x v="4"/>
    <x v="23"/>
    <s v="Blend Controlled"/>
    <n v="0"/>
  </r>
  <r>
    <x v="8"/>
    <s v="Data Engineering"/>
    <x v="19"/>
    <d v="2024-07-31T00:00:00"/>
    <d v="2024-07-01T00:00:00"/>
    <s v="47711"/>
    <x v="4"/>
    <s v="30470"/>
    <s v="18849408353"/>
    <m/>
    <m/>
    <m/>
    <n v="720"/>
    <x v="4"/>
    <x v="0"/>
    <s v="Blend Controlled"/>
    <n v="0"/>
  </r>
  <r>
    <x v="2"/>
    <s v="Data Engineering"/>
    <x v="19"/>
    <d v="2024-07-31T00:00:00"/>
    <d v="2024-07-01T00:00:00"/>
    <s v="46686"/>
    <x v="155"/>
    <s v="25867"/>
    <s v="16974076254"/>
    <m/>
    <m/>
    <m/>
    <n v="376.43854504965913"/>
    <x v="4"/>
    <x v="77"/>
    <s v="Blend Controlled"/>
    <n v="0"/>
  </r>
  <r>
    <x v="2"/>
    <s v="Data Engineering"/>
    <x v="19"/>
    <d v="2024-07-31T00:00:00"/>
    <d v="2024-07-01T00:00:00"/>
    <s v="46061"/>
    <x v="11"/>
    <s v="25146"/>
    <s v="16716229170"/>
    <m/>
    <m/>
    <m/>
    <n v="667.77807515545771"/>
    <x v="4"/>
    <x v="30"/>
    <s v="Blend Controlled"/>
    <n v="0"/>
  </r>
  <r>
    <x v="2"/>
    <s v="Data Engineering"/>
    <x v="19"/>
    <d v="2024-07-31T00:00:00"/>
    <d v="2024-07-01T00:00:00"/>
    <s v="47306"/>
    <x v="161"/>
    <s v="28145"/>
    <s v="17581549176"/>
    <m/>
    <m/>
    <m/>
    <n v="240.27992237212285"/>
    <x v="4"/>
    <x v="80"/>
    <s v="Blend Controlled"/>
    <n v="0"/>
  </r>
  <r>
    <x v="2"/>
    <s v="Data Engineering"/>
    <x v="19"/>
    <d v="2024-07-31T00:00:00"/>
    <d v="2024-07-01T00:00:00"/>
    <s v="46949"/>
    <x v="160"/>
    <s v="25869"/>
    <s v="16974074989"/>
    <m/>
    <m/>
    <m/>
    <n v="630.73479622682248"/>
    <x v="4"/>
    <x v="77"/>
    <s v="Blend Controlled"/>
    <n v="0"/>
  </r>
  <r>
    <x v="2"/>
    <s v="Data Engineering"/>
    <x v="19"/>
    <d v="2024-07-31T00:00:00"/>
    <d v="2024-07-01T00:00:00"/>
    <s v="47312"/>
    <x v="161"/>
    <s v="28145"/>
    <s v="17581549176"/>
    <m/>
    <m/>
    <m/>
    <n v="240.27992237212285"/>
    <x v="4"/>
    <x v="80"/>
    <s v="Blend Controlled"/>
    <n v="0"/>
  </r>
  <r>
    <x v="2"/>
    <s v="Data Engineering"/>
    <x v="19"/>
    <d v="2024-07-31T00:00:00"/>
    <d v="2024-07-01T00:00:00"/>
    <s v="46879"/>
    <x v="123"/>
    <s v="25138"/>
    <s v="16977995014"/>
    <m/>
    <m/>
    <m/>
    <n v="344.40122206670941"/>
    <x v="4"/>
    <x v="71"/>
    <s v="Blend Controlled"/>
    <n v="0"/>
  </r>
  <r>
    <x v="2"/>
    <s v="Data Engineering"/>
    <x v="19"/>
    <d v="2024-07-31T00:00:00"/>
    <d v="2024-07-01T00:00:00"/>
    <s v="46511"/>
    <x v="123"/>
    <s v="25138"/>
    <s v="16977995014"/>
    <m/>
    <m/>
    <m/>
    <n v="464.54118325277085"/>
    <x v="4"/>
    <x v="71"/>
    <s v="Blend Controlled"/>
    <n v="0"/>
  </r>
  <r>
    <x v="2"/>
    <s v="Data Engineering"/>
    <x v="19"/>
    <d v="2024-07-31T00:00:00"/>
    <d v="2024-07-01T00:00:00"/>
    <s v="47366"/>
    <x v="151"/>
    <s v="26788"/>
    <s v="16592846934"/>
    <m/>
    <m/>
    <m/>
    <n v="520.6064984729328"/>
    <x v="4"/>
    <x v="75"/>
    <s v="Blend Controlled"/>
    <n v="0"/>
  </r>
  <r>
    <x v="2"/>
    <s v="Data Engineering"/>
    <x v="19"/>
    <d v="2024-07-31T00:00:00"/>
    <d v="2024-07-01T00:00:00"/>
    <s v="46185"/>
    <x v="156"/>
    <s v="34753"/>
    <s v="17583740188"/>
    <m/>
    <m/>
    <m/>
    <n v="258.30091655003207"/>
    <x v="4"/>
    <x v="78"/>
    <s v="Blend Controlled"/>
    <n v="0"/>
  </r>
  <r>
    <x v="2"/>
    <s v="Data Engineering"/>
    <x v="19"/>
    <d v="2024-07-31T00:00:00"/>
    <d v="2024-07-01T00:00:00"/>
    <s v="45914"/>
    <x v="176"/>
    <s v="29419"/>
    <s v="18262439992"/>
    <m/>
    <m/>
    <m/>
    <n v="560.65315220161995"/>
    <x v="4"/>
    <x v="4"/>
    <s v="Blend Controlled"/>
    <n v="0"/>
  </r>
  <r>
    <x v="2"/>
    <s v="Data Engineering"/>
    <x v="19"/>
    <d v="2024-07-31T00:00:00"/>
    <d v="2024-07-01T00:00:00"/>
    <s v="46805"/>
    <x v="169"/>
    <s v="25868"/>
    <s v="16974175491"/>
    <m/>
    <m/>
    <m/>
    <n v="520.6064984729328"/>
    <x v="4"/>
    <x v="77"/>
    <s v="Blend Controlled"/>
    <n v="0"/>
  </r>
  <r>
    <x v="2"/>
    <s v="Data Engineering"/>
    <x v="19"/>
    <d v="2024-07-31T00:00:00"/>
    <d v="2024-07-01T00:00:00"/>
    <s v="46795"/>
    <x v="169"/>
    <s v="25868"/>
    <s v="16974175491"/>
    <m/>
    <m/>
    <m/>
    <n v="520.6064984729328"/>
    <x v="4"/>
    <x v="77"/>
    <s v="Blend Controlled"/>
    <n v="0"/>
  </r>
  <r>
    <x v="2"/>
    <s v="Data Engineering"/>
    <x v="19"/>
    <d v="2024-07-31T00:00:00"/>
    <d v="2024-07-01T00:00:00"/>
    <s v="45934"/>
    <x v="176"/>
    <s v="29419"/>
    <s v="18262439992"/>
    <m/>
    <m/>
    <m/>
    <n v="560.65315220161995"/>
    <x v="4"/>
    <x v="4"/>
    <s v="Blend Controlled"/>
    <n v="0"/>
  </r>
  <r>
    <x v="2"/>
    <s v="Data Engineering"/>
    <x v="19"/>
    <d v="2024-07-31T00:00:00"/>
    <d v="2024-07-01T00:00:00"/>
    <s v="46448"/>
    <x v="123"/>
    <s v="25138"/>
    <s v="16977995014"/>
    <m/>
    <m/>
    <m/>
    <n v="210.24493207560749"/>
    <x v="4"/>
    <x v="71"/>
    <s v="Blend Controlled"/>
    <n v="0"/>
  </r>
  <r>
    <x v="2"/>
    <s v="Data Engineering"/>
    <x v="19"/>
    <d v="2024-07-31T00:00:00"/>
    <d v="2024-07-01T00:00:00"/>
    <s v="46441"/>
    <x v="123"/>
    <s v="25138"/>
    <s v="16977995014"/>
    <m/>
    <m/>
    <m/>
    <n v="480.55984474424571"/>
    <x v="4"/>
    <x v="71"/>
    <s v="Blend Controlled"/>
    <n v="0"/>
  </r>
  <r>
    <x v="2"/>
    <s v="Data Engineering"/>
    <x v="19"/>
    <d v="2024-07-31T00:00:00"/>
    <d v="2024-07-01T00:00:00"/>
    <s v="46895"/>
    <x v="123"/>
    <s v="25138"/>
    <s v="16977995014"/>
    <m/>
    <m/>
    <m/>
    <n v="210.24493207560749"/>
    <x v="4"/>
    <x v="71"/>
    <s v="Blend Controlled"/>
    <n v="0"/>
  </r>
  <r>
    <x v="2"/>
    <s v="Data Engineering"/>
    <x v="19"/>
    <d v="2024-07-31T00:00:00"/>
    <d v="2024-07-01T00:00:00"/>
    <s v="46668"/>
    <x v="155"/>
    <s v="25867"/>
    <s v="16974076254"/>
    <m/>
    <m/>
    <m/>
    <n v="360.41988355818427"/>
    <x v="4"/>
    <x v="77"/>
    <s v="Blend Controlled"/>
    <n v="0"/>
  </r>
  <r>
    <x v="2"/>
    <s v="Data Engineering"/>
    <x v="19"/>
    <d v="2024-07-31T00:00:00"/>
    <d v="2024-07-01T00:00:00"/>
    <s v="46031"/>
    <x v="171"/>
    <s v="25544"/>
    <s v="16807042572"/>
    <m/>
    <m/>
    <m/>
    <n v="536.62515996440766"/>
    <x v="4"/>
    <x v="4"/>
    <s v="Blend Controlled"/>
    <n v="0"/>
  </r>
  <r>
    <x v="2"/>
    <s v="Data Engineering"/>
    <x v="19"/>
    <d v="2024-07-31T00:00:00"/>
    <d v="2024-07-01T00:00:00"/>
    <s v="45850"/>
    <x v="177"/>
    <s v="28140"/>
    <s v="17690283562"/>
    <m/>
    <m/>
    <m/>
    <n v="536.62515996440766"/>
    <x v="4"/>
    <x v="4"/>
    <s v="Blend Controlled"/>
    <n v="0"/>
  </r>
  <r>
    <x v="2"/>
    <s v="Data Engineering"/>
    <x v="19"/>
    <d v="2024-07-31T00:00:00"/>
    <d v="2024-07-01T00:00:00"/>
    <s v="46135"/>
    <x v="157"/>
    <s v="25155"/>
    <m/>
    <m/>
    <m/>
    <m/>
    <n v="312.36389908375969"/>
    <x v="4"/>
    <x v="78"/>
    <s v="Blend Controlled"/>
    <n v="0"/>
  </r>
  <r>
    <x v="8"/>
    <s v="Data Engineering"/>
    <x v="19"/>
    <d v="2024-07-31T00:00:00"/>
    <d v="2024-07-01T00:00:00"/>
    <s v="47824"/>
    <x v="73"/>
    <s v="25978"/>
    <s v="14545854040"/>
    <m/>
    <m/>
    <m/>
    <n v="12487.82"/>
    <x v="4"/>
    <x v="25"/>
    <s v="Blend Controlled"/>
    <n v="0"/>
  </r>
  <r>
    <x v="8"/>
    <s v="Data Engineering"/>
    <x v="19"/>
    <d v="2024-07-31T00:00:00"/>
    <d v="2024-07-01T00:00:00"/>
    <s v="47900"/>
    <x v="133"/>
    <s v="32546"/>
    <s v="19569236781"/>
    <m/>
    <m/>
    <m/>
    <n v="1634.58"/>
    <x v="4"/>
    <x v="23"/>
    <s v="Blend Controlled"/>
    <n v="0"/>
  </r>
  <r>
    <x v="8"/>
    <s v="Data Engineering"/>
    <x v="19"/>
    <d v="2024-07-31T00:00:00"/>
    <d v="2024-07-01T00:00:00"/>
    <s v="45273"/>
    <x v="48"/>
    <s v="25999"/>
    <s v="16336551605"/>
    <m/>
    <m/>
    <s v="Retainer Revenue Recognition"/>
    <n v="16026.73"/>
    <x v="4"/>
    <x v="2"/>
    <s v="Blend Controlled"/>
    <n v="0"/>
  </r>
  <r>
    <x v="4"/>
    <s v="Data Engineering"/>
    <x v="19"/>
    <d v="2024-07-31T00:00:00"/>
    <d v="2024-07-01T00:00:00"/>
    <s v="48444"/>
    <x v="0"/>
    <m/>
    <m/>
    <s v="ICC 1225 ICC in Blend Represents FPAI Inc (OA) : Verizon: Turing- Personalization Phase 2 Capacity Service"/>
    <m/>
    <s v="TopSide Management Book Elim related to project ICC 1225 ICC in Blend Represents FPAI Inc (OA) : Verizon: Turing- Personalization Phase 2 Capacity Service"/>
    <n v="-30558.41"/>
    <x v="3"/>
    <x v="17"/>
    <s v="FPAI"/>
    <s v="ICC 1225 ICC in Blend Represents FPAI Inc (OA) : Verizon: Turing- Personalization Phase 2 Capacity Service"/>
  </r>
  <r>
    <x v="2"/>
    <s v="Data Engineering"/>
    <x v="19"/>
    <d v="2024-07-31T00:00:00"/>
    <d v="2024-07-01T00:00:00"/>
    <s v="46545"/>
    <x v="162"/>
    <s v="32036"/>
    <s v="19584503853"/>
    <m/>
    <m/>
    <m/>
    <n v="520.6064984729328"/>
    <x v="4"/>
    <x v="4"/>
    <s v="Blend Controlled"/>
    <n v="0"/>
  </r>
  <r>
    <x v="2"/>
    <s v="Data Engineering"/>
    <x v="19"/>
    <d v="2024-07-31T00:00:00"/>
    <d v="2024-07-01T00:00:00"/>
    <s v="47295"/>
    <x v="151"/>
    <s v="26788"/>
    <s v="16592846934"/>
    <m/>
    <m/>
    <m/>
    <n v="360.41988355818427"/>
    <x v="4"/>
    <x v="75"/>
    <s v="Blend Controlled"/>
    <n v="0"/>
  </r>
  <r>
    <x v="2"/>
    <s v="Data Engineering"/>
    <x v="19"/>
    <d v="2024-07-31T00:00:00"/>
    <d v="2024-07-01T00:00:00"/>
    <s v="46064"/>
    <x v="171"/>
    <s v="25544"/>
    <s v="16807042572"/>
    <m/>
    <m/>
    <m/>
    <n v="536.62515996440766"/>
    <x v="4"/>
    <x v="4"/>
    <s v="Blend Controlled"/>
    <n v="0"/>
  </r>
  <r>
    <x v="2"/>
    <s v="Data Engineering"/>
    <x v="19"/>
    <d v="2024-07-31T00:00:00"/>
    <d v="2024-07-01T00:00:00"/>
    <s v="46056"/>
    <x v="11"/>
    <s v="25146"/>
    <s v="16716229170"/>
    <m/>
    <m/>
    <m/>
    <n v="400.46653728687141"/>
    <x v="4"/>
    <x v="30"/>
    <s v="Blend Controlled"/>
    <n v="0"/>
  </r>
  <r>
    <x v="2"/>
    <s v="Data Engineering"/>
    <x v="19"/>
    <d v="2024-07-31T00:00:00"/>
    <d v="2024-07-01T00:00:00"/>
    <s v="47099"/>
    <x v="123"/>
    <s v="25138"/>
    <s v="16977995014"/>
    <m/>
    <m/>
    <m/>
    <n v="380.44321042252784"/>
    <x v="4"/>
    <x v="71"/>
    <s v="Blend Controlled"/>
    <n v="0"/>
  </r>
  <r>
    <x v="2"/>
    <s v="Data Engineering"/>
    <x v="19"/>
    <d v="2024-07-31T00:00:00"/>
    <d v="2024-07-01T00:00:00"/>
    <s v="47275"/>
    <x v="165"/>
    <s v="25152"/>
    <s v="17001844665"/>
    <m/>
    <m/>
    <m/>
    <n v="240.27992237212285"/>
    <x v="4"/>
    <x v="80"/>
    <s v="Blend Controlled"/>
    <n v="0"/>
  </r>
  <r>
    <x v="2"/>
    <s v="Data Engineering"/>
    <x v="19"/>
    <d v="2024-07-31T00:00:00"/>
    <d v="2024-07-01T00:00:00"/>
    <s v="46163"/>
    <x v="150"/>
    <s v="25160"/>
    <s v="16856642182"/>
    <m/>
    <m/>
    <m/>
    <n v="480.55984474424571"/>
    <x v="4"/>
    <x v="4"/>
    <s v="Blend Controlled"/>
    <n v="0"/>
  </r>
  <r>
    <x v="2"/>
    <s v="Data Engineering"/>
    <x v="19"/>
    <d v="2024-07-31T00:00:00"/>
    <d v="2024-07-01T00:00:00"/>
    <s v="47230"/>
    <x v="165"/>
    <s v="25152"/>
    <s v="17001844665"/>
    <m/>
    <m/>
    <m/>
    <n v="240.27992237212285"/>
    <x v="4"/>
    <x v="80"/>
    <s v="Blend Controlled"/>
    <n v="0"/>
  </r>
  <r>
    <x v="2"/>
    <s v="Data Engineering"/>
    <x v="19"/>
    <d v="2024-07-31T00:00:00"/>
    <d v="2024-07-01T00:00:00"/>
    <s v="46650"/>
    <x v="123"/>
    <s v="25138"/>
    <s v="16977995014"/>
    <m/>
    <m/>
    <m/>
    <n v="464.54118325277085"/>
    <x v="4"/>
    <x v="71"/>
    <s v="Blend Controlled"/>
    <n v="0"/>
  </r>
  <r>
    <x v="2"/>
    <s v="Data Engineering"/>
    <x v="19"/>
    <d v="2024-07-31T00:00:00"/>
    <d v="2024-07-01T00:00:00"/>
    <s v="47314"/>
    <x v="161"/>
    <s v="28145"/>
    <s v="17581549176"/>
    <m/>
    <m/>
    <m/>
    <n v="280.32657610080997"/>
    <x v="4"/>
    <x v="80"/>
    <s v="Blend Controlled"/>
    <n v="0"/>
  </r>
  <r>
    <x v="2"/>
    <s v="Data Engineering"/>
    <x v="19"/>
    <d v="2024-07-31T00:00:00"/>
    <d v="2024-07-01T00:00:00"/>
    <s v="47157"/>
    <x v="168"/>
    <s v="25140"/>
    <s v="16977994594"/>
    <m/>
    <m/>
    <m/>
    <n v="480.55984474424571"/>
    <x v="4"/>
    <x v="71"/>
    <s v="Blend Controlled"/>
    <n v="0"/>
  </r>
  <r>
    <x v="2"/>
    <s v="Data Engineering"/>
    <x v="19"/>
    <d v="2024-07-31T00:00:00"/>
    <d v="2024-07-01T00:00:00"/>
    <s v="46842"/>
    <x v="123"/>
    <s v="25138"/>
    <s v="16977995014"/>
    <m/>
    <m/>
    <m/>
    <n v="540.62982533727643"/>
    <x v="4"/>
    <x v="71"/>
    <s v="Blend Controlled"/>
    <n v="0"/>
  </r>
  <r>
    <x v="2"/>
    <s v="Data Engineering"/>
    <x v="19"/>
    <d v="2024-07-31T00:00:00"/>
    <d v="2024-07-01T00:00:00"/>
    <s v="46845"/>
    <x v="169"/>
    <s v="25868"/>
    <s v="16974175491"/>
    <m/>
    <m/>
    <m/>
    <n v="520.6064984729328"/>
    <x v="4"/>
    <x v="77"/>
    <s v="Blend Controlled"/>
    <n v="0"/>
  </r>
  <r>
    <x v="2"/>
    <s v="Data Engineering"/>
    <x v="19"/>
    <d v="2024-07-31T00:00:00"/>
    <d v="2024-07-01T00:00:00"/>
    <s v="46377"/>
    <x v="123"/>
    <s v="25138"/>
    <s v="16977995014"/>
    <m/>
    <m/>
    <m/>
    <n v="360.41988355818427"/>
    <x v="4"/>
    <x v="71"/>
    <s v="Blend Controlled"/>
    <n v="0"/>
  </r>
  <r>
    <x v="2"/>
    <s v="Data Engineering"/>
    <x v="19"/>
    <d v="2024-07-31T00:00:00"/>
    <d v="2024-07-01T00:00:00"/>
    <s v="46312"/>
    <x v="123"/>
    <s v="25138"/>
    <s v="16977995014"/>
    <m/>
    <m/>
    <m/>
    <n v="320.37322982949712"/>
    <x v="4"/>
    <x v="71"/>
    <s v="Blend Controlled"/>
    <n v="0"/>
  </r>
  <r>
    <x v="2"/>
    <s v="Data Engineering"/>
    <x v="19"/>
    <d v="2024-07-31T00:00:00"/>
    <d v="2024-07-01T00:00:00"/>
    <s v="46955"/>
    <x v="160"/>
    <s v="25869"/>
    <s v="16974074989"/>
    <m/>
    <m/>
    <m/>
    <n v="392.45720654113398"/>
    <x v="4"/>
    <x v="77"/>
    <s v="Blend Controlled"/>
    <n v="0"/>
  </r>
  <r>
    <x v="2"/>
    <s v="Data Engineering"/>
    <x v="19"/>
    <d v="2024-07-31T00:00:00"/>
    <d v="2024-07-01T00:00:00"/>
    <s v="46774"/>
    <x v="155"/>
    <s v="25867"/>
    <s v="16974076254"/>
    <m/>
    <m/>
    <m/>
    <n v="270.31491266863821"/>
    <x v="4"/>
    <x v="77"/>
    <s v="Blend Controlled"/>
    <n v="0"/>
  </r>
  <r>
    <x v="2"/>
    <s v="Data Engineering"/>
    <x v="19"/>
    <d v="2024-07-31T00:00:00"/>
    <d v="2024-07-01T00:00:00"/>
    <s v="46897"/>
    <x v="123"/>
    <s v="25138"/>
    <s v="16977995014"/>
    <m/>
    <m/>
    <m/>
    <n v="320.37322982949712"/>
    <x v="4"/>
    <x v="71"/>
    <s v="Blend Controlled"/>
    <n v="0"/>
  </r>
  <r>
    <x v="2"/>
    <s v="Data Engineering"/>
    <x v="19"/>
    <d v="2024-07-31T00:00:00"/>
    <d v="2024-07-01T00:00:00"/>
    <s v="47446"/>
    <x v="11"/>
    <s v="25146"/>
    <s v="16716229170"/>
    <m/>
    <m/>
    <m/>
    <n v="416.48519877834627"/>
    <x v="4"/>
    <x v="30"/>
    <s v="Blend Controlled"/>
    <n v="0"/>
  </r>
  <r>
    <x v="2"/>
    <s v="Data Engineering"/>
    <x v="19"/>
    <d v="2024-07-31T00:00:00"/>
    <d v="2024-07-01T00:00:00"/>
    <s v="47351"/>
    <x v="167"/>
    <s v="25157"/>
    <s v="17001841791"/>
    <m/>
    <m/>
    <m/>
    <n v="520.6064984729328"/>
    <x v="4"/>
    <x v="76"/>
    <s v="Blend Controlled"/>
    <n v="0"/>
  </r>
  <r>
    <x v="2"/>
    <s v="Data Engineering"/>
    <x v="19"/>
    <d v="2024-07-31T00:00:00"/>
    <d v="2024-07-01T00:00:00"/>
    <s v="46158"/>
    <x v="157"/>
    <s v="25155"/>
    <m/>
    <m/>
    <m/>
    <m/>
    <n v="390.45487385469966"/>
    <x v="4"/>
    <x v="78"/>
    <s v="Blend Controlled"/>
    <n v="0"/>
  </r>
  <r>
    <x v="2"/>
    <s v="Data Engineering"/>
    <x v="19"/>
    <d v="2024-07-31T00:00:00"/>
    <d v="2024-07-01T00:00:00"/>
    <s v="45964"/>
    <x v="11"/>
    <s v="25146"/>
    <s v="16716229170"/>
    <m/>
    <m/>
    <m/>
    <n v="400.46653728687141"/>
    <x v="4"/>
    <x v="30"/>
    <s v="Blend Controlled"/>
    <n v="0"/>
  </r>
  <r>
    <x v="2"/>
    <s v="Data Engineering"/>
    <x v="19"/>
    <d v="2024-07-31T00:00:00"/>
    <d v="2024-07-01T00:00:00"/>
    <s v="46295"/>
    <x v="150"/>
    <s v="25160"/>
    <s v="16856642182"/>
    <m/>
    <m/>
    <m/>
    <n v="320.37322982949712"/>
    <x v="4"/>
    <x v="4"/>
    <s v="Blend Controlled"/>
    <n v="0"/>
  </r>
  <r>
    <x v="2"/>
    <s v="Data Engineering"/>
    <x v="19"/>
    <d v="2024-07-31T00:00:00"/>
    <d v="2024-07-01T00:00:00"/>
    <s v="46718"/>
    <x v="155"/>
    <s v="25867"/>
    <s v="16974076254"/>
    <m/>
    <m/>
    <m/>
    <n v="315.36752234301082"/>
    <x v="4"/>
    <x v="77"/>
    <s v="Blend Controlled"/>
    <n v="0"/>
  </r>
  <r>
    <x v="0"/>
    <s v="Data Engineering"/>
    <x v="19"/>
    <d v="2024-07-31T00:00:00"/>
    <d v="2024-07-01T00:00:00"/>
    <s v="48052"/>
    <x v="0"/>
    <m/>
    <m/>
    <s v="ICC 1019 ICC in Forth Point Represents Blend360 : Legrand - Cablofil Managed Service Level Agreement"/>
    <m/>
    <s v="Legrand IC rev reclass July"/>
    <n v="-1484.3962280088001"/>
    <x v="0"/>
    <x v="19"/>
    <s v="Blend Controlled"/>
    <s v="ICC 1019 ICC in Forth Point Represents Blend360 : Legrand - Cablofil Managed Service Level Agreement"/>
  </r>
  <r>
    <x v="8"/>
    <s v="Data Engineering"/>
    <x v="19"/>
    <d v="2024-07-31T00:00:00"/>
    <d v="2024-07-01T00:00:00"/>
    <s v="47821"/>
    <x v="73"/>
    <s v="25978"/>
    <s v="14545854040"/>
    <m/>
    <m/>
    <m/>
    <n v="9934.44"/>
    <x v="4"/>
    <x v="25"/>
    <s v="Blend Controlled"/>
    <n v="0"/>
  </r>
  <r>
    <x v="8"/>
    <s v="Data Engineering"/>
    <x v="19"/>
    <d v="2024-07-31T00:00:00"/>
    <d v="2024-07-01T00:00:00"/>
    <s v="47918"/>
    <x v="77"/>
    <s v="32653"/>
    <s v="17214937942"/>
    <m/>
    <m/>
    <m/>
    <n v="-3056.51"/>
    <x v="4"/>
    <x v="18"/>
    <s v="Blend Controlled"/>
    <n v="0"/>
  </r>
  <r>
    <x v="8"/>
    <s v="Data Engineering"/>
    <x v="19"/>
    <d v="2024-07-31T00:00:00"/>
    <d v="2024-07-01T00:00:00"/>
    <s v="47916"/>
    <x v="77"/>
    <s v="32653"/>
    <s v="17214937942"/>
    <m/>
    <m/>
    <m/>
    <n v="-321.17"/>
    <x v="4"/>
    <x v="18"/>
    <s v="Blend Controlled"/>
    <n v="0"/>
  </r>
  <r>
    <x v="8"/>
    <s v="Data Engineering"/>
    <x v="19"/>
    <d v="2024-07-31T00:00:00"/>
    <d v="2024-07-01T00:00:00"/>
    <s v="45277"/>
    <x v="29"/>
    <s v="34221"/>
    <s v="17731527745"/>
    <m/>
    <m/>
    <s v="Retainer Revenue Recognition"/>
    <n v="184368.56"/>
    <x v="4"/>
    <x v="0"/>
    <s v="Blend Controlled"/>
    <n v="0"/>
  </r>
  <r>
    <x v="8"/>
    <s v="Data Engineering"/>
    <x v="19"/>
    <d v="2024-07-31T00:00:00"/>
    <d v="2024-07-01T00:00:00"/>
    <s v="47614"/>
    <x v="4"/>
    <s v="30470"/>
    <s v="18849408353"/>
    <m/>
    <m/>
    <m/>
    <n v="1600"/>
    <x v="4"/>
    <x v="0"/>
    <s v="Blend Controlled"/>
    <n v="0"/>
  </r>
  <r>
    <x v="2"/>
    <s v="Data Engineering"/>
    <x v="19"/>
    <d v="2024-07-31T00:00:00"/>
    <d v="2024-07-01T00:00:00"/>
    <s v="46547"/>
    <x v="162"/>
    <s v="32036"/>
    <s v="19584503853"/>
    <m/>
    <m/>
    <m/>
    <n v="560.65315220161995"/>
    <x v="4"/>
    <x v="4"/>
    <s v="Blend Controlled"/>
    <n v="0"/>
  </r>
  <r>
    <x v="2"/>
    <s v="Data Engineering"/>
    <x v="19"/>
    <d v="2024-07-31T00:00:00"/>
    <d v="2024-07-01T00:00:00"/>
    <s v="47247"/>
    <x v="151"/>
    <s v="26788"/>
    <s v="16592846934"/>
    <m/>
    <m/>
    <m/>
    <n v="520.6064984729328"/>
    <x v="4"/>
    <x v="75"/>
    <s v="Blend Controlled"/>
    <n v="0"/>
  </r>
  <r>
    <x v="2"/>
    <s v="Data Engineering"/>
    <x v="19"/>
    <d v="2024-07-31T00:00:00"/>
    <d v="2024-07-01T00:00:00"/>
    <s v="45912"/>
    <x v="176"/>
    <s v="29419"/>
    <s v="18262439992"/>
    <m/>
    <m/>
    <m/>
    <n v="504.587836981458"/>
    <x v="4"/>
    <x v="4"/>
    <s v="Blend Controlled"/>
    <n v="0"/>
  </r>
  <r>
    <x v="2"/>
    <s v="Data Engineering"/>
    <x v="19"/>
    <d v="2024-07-31T00:00:00"/>
    <d v="2024-07-01T00:00:00"/>
    <s v="46458"/>
    <x v="150"/>
    <s v="25160"/>
    <s v="16856642182"/>
    <m/>
    <m/>
    <m/>
    <n v="480.55984474424571"/>
    <x v="4"/>
    <x v="4"/>
    <s v="Blend Controlled"/>
    <n v="0"/>
  </r>
  <r>
    <x v="2"/>
    <s v="Data Engineering"/>
    <x v="19"/>
    <d v="2024-07-31T00:00:00"/>
    <d v="2024-07-01T00:00:00"/>
    <s v="46105"/>
    <x v="11"/>
    <s v="25146"/>
    <s v="16716229170"/>
    <m/>
    <m/>
    <m/>
    <n v="336.39189132097198"/>
    <x v="4"/>
    <x v="30"/>
    <s v="Blend Controlled"/>
    <n v="0"/>
  </r>
  <r>
    <x v="2"/>
    <s v="Data Engineering"/>
    <x v="19"/>
    <d v="2024-07-31T00:00:00"/>
    <d v="2024-07-01T00:00:00"/>
    <s v="46291"/>
    <x v="150"/>
    <s v="25160"/>
    <s v="16856642182"/>
    <m/>
    <m/>
    <m/>
    <n v="320.37322982949712"/>
    <x v="4"/>
    <x v="4"/>
    <s v="Blend Controlled"/>
    <n v="0"/>
  </r>
  <r>
    <x v="2"/>
    <s v="Data Engineering"/>
    <x v="19"/>
    <d v="2024-07-31T00:00:00"/>
    <d v="2024-07-01T00:00:00"/>
    <s v="46873"/>
    <x v="123"/>
    <s v="25138"/>
    <s v="16977995014"/>
    <m/>
    <m/>
    <m/>
    <n v="464.54118325277085"/>
    <x v="4"/>
    <x v="71"/>
    <s v="Blend Controlled"/>
    <n v="0"/>
  </r>
  <r>
    <x v="2"/>
    <s v="Data Engineering"/>
    <x v="19"/>
    <d v="2024-07-31T00:00:00"/>
    <d v="2024-07-01T00:00:00"/>
    <s v="46276"/>
    <x v="123"/>
    <s v="25138"/>
    <s v="16977995014"/>
    <m/>
    <m/>
    <m/>
    <n v="400.46653728687141"/>
    <x v="4"/>
    <x v="71"/>
    <s v="Blend Controlled"/>
    <n v="0"/>
  </r>
  <r>
    <x v="2"/>
    <s v="Data Engineering"/>
    <x v="19"/>
    <d v="2024-07-31T00:00:00"/>
    <d v="2024-07-01T00:00:00"/>
    <s v="46693"/>
    <x v="123"/>
    <s v="25138"/>
    <s v="16977995014"/>
    <m/>
    <m/>
    <m/>
    <n v="240.27992237212285"/>
    <x v="4"/>
    <x v="71"/>
    <s v="Blend Controlled"/>
    <n v="0"/>
  </r>
  <r>
    <x v="2"/>
    <s v="Data Engineering"/>
    <x v="19"/>
    <d v="2024-07-31T00:00:00"/>
    <d v="2024-07-01T00:00:00"/>
    <s v="46537"/>
    <x v="123"/>
    <s v="25138"/>
    <s v="16977995014"/>
    <m/>
    <m/>
    <m/>
    <n v="340.39655669384069"/>
    <x v="4"/>
    <x v="71"/>
    <s v="Blend Controlled"/>
    <n v="0"/>
  </r>
  <r>
    <x v="2"/>
    <s v="Data Engineering"/>
    <x v="19"/>
    <d v="2024-07-31T00:00:00"/>
    <d v="2024-07-01T00:00:00"/>
    <s v="46331"/>
    <x v="150"/>
    <s v="25160"/>
    <s v="16856642182"/>
    <m/>
    <m/>
    <m/>
    <n v="560.65315220161995"/>
    <x v="4"/>
    <x v="4"/>
    <s v="Blend Controlled"/>
    <n v="0"/>
  </r>
  <r>
    <x v="2"/>
    <s v="Data Engineering"/>
    <x v="19"/>
    <d v="2024-07-31T00:00:00"/>
    <d v="2024-07-01T00:00:00"/>
    <s v="46811"/>
    <x v="169"/>
    <s v="25868"/>
    <s v="16974175491"/>
    <m/>
    <m/>
    <m/>
    <n v="520.6064984729328"/>
    <x v="4"/>
    <x v="77"/>
    <s v="Blend Controlled"/>
    <n v="0"/>
  </r>
  <r>
    <x v="2"/>
    <s v="Data Engineering"/>
    <x v="19"/>
    <d v="2024-07-31T00:00:00"/>
    <d v="2024-07-01T00:00:00"/>
    <s v="45960"/>
    <x v="11"/>
    <s v="25146"/>
    <s v="16716229170"/>
    <m/>
    <m/>
    <m/>
    <n v="496.57850623572057"/>
    <x v="4"/>
    <x v="30"/>
    <s v="Blend Controlled"/>
    <n v="0"/>
  </r>
  <r>
    <x v="2"/>
    <s v="Data Engineering"/>
    <x v="19"/>
    <d v="2024-07-31T00:00:00"/>
    <d v="2024-07-01T00:00:00"/>
    <s v="45931"/>
    <x v="11"/>
    <s v="25146"/>
    <s v="16716229170"/>
    <m/>
    <m/>
    <m/>
    <n v="496.57850623572057"/>
    <x v="4"/>
    <x v="30"/>
    <s v="Blend Controlled"/>
    <n v="0"/>
  </r>
  <r>
    <x v="2"/>
    <s v="Data Engineering"/>
    <x v="19"/>
    <d v="2024-07-31T00:00:00"/>
    <d v="2024-07-01T00:00:00"/>
    <s v="47088"/>
    <x v="153"/>
    <s v="27101"/>
    <s v="17579491979"/>
    <m/>
    <m/>
    <m/>
    <n v="630.73479622682248"/>
    <x v="4"/>
    <x v="77"/>
    <s v="Blend Controlled"/>
    <n v="0"/>
  </r>
  <r>
    <x v="2"/>
    <s v="Data Engineering"/>
    <x v="19"/>
    <d v="2024-07-31T00:00:00"/>
    <d v="2024-07-01T00:00:00"/>
    <s v="46201"/>
    <x v="150"/>
    <s v="25160"/>
    <s v="16856642182"/>
    <m/>
    <m/>
    <m/>
    <n v="480.55984474424571"/>
    <x v="4"/>
    <x v="4"/>
    <s v="Blend Controlled"/>
    <n v="0"/>
  </r>
  <r>
    <x v="2"/>
    <s v="Data Engineering"/>
    <x v="19"/>
    <d v="2024-07-31T00:00:00"/>
    <d v="2024-07-01T00:00:00"/>
    <s v="46916"/>
    <x v="123"/>
    <s v="25138"/>
    <s v="16977995014"/>
    <m/>
    <m/>
    <m/>
    <n v="464.54118325277085"/>
    <x v="4"/>
    <x v="71"/>
    <s v="Blend Controlled"/>
    <n v="0"/>
  </r>
  <r>
    <x v="2"/>
    <s v="Data Engineering"/>
    <x v="19"/>
    <d v="2024-07-31T00:00:00"/>
    <d v="2024-07-01T00:00:00"/>
    <s v="46792"/>
    <x v="123"/>
    <s v="25138"/>
    <s v="16977995014"/>
    <m/>
    <m/>
    <m/>
    <n v="464.54118325277085"/>
    <x v="4"/>
    <x v="71"/>
    <s v="Blend Controlled"/>
    <n v="0"/>
  </r>
  <r>
    <x v="2"/>
    <s v="Data Engineering"/>
    <x v="19"/>
    <d v="2024-07-31T00:00:00"/>
    <d v="2024-07-01T00:00:00"/>
    <s v="46355"/>
    <x v="150"/>
    <s v="25160"/>
    <s v="16856642182"/>
    <m/>
    <m/>
    <m/>
    <n v="536.62515996440766"/>
    <x v="4"/>
    <x v="4"/>
    <s v="Blend Controlled"/>
    <n v="0"/>
  </r>
  <r>
    <x v="2"/>
    <s v="Data Engineering"/>
    <x v="19"/>
    <d v="2024-07-31T00:00:00"/>
    <d v="2024-07-01T00:00:00"/>
    <s v="47317"/>
    <x v="151"/>
    <s v="26788"/>
    <s v="16592846934"/>
    <m/>
    <m/>
    <m/>
    <n v="270.31491266863821"/>
    <x v="4"/>
    <x v="75"/>
    <s v="Blend Controlled"/>
    <n v="0"/>
  </r>
  <r>
    <x v="2"/>
    <s v="Data Engineering"/>
    <x v="19"/>
    <d v="2024-07-31T00:00:00"/>
    <d v="2024-07-01T00:00:00"/>
    <s v="46667"/>
    <x v="123"/>
    <s v="25138"/>
    <s v="16977995014"/>
    <m/>
    <m/>
    <m/>
    <n v="464.54118325277085"/>
    <x v="4"/>
    <x v="71"/>
    <s v="Blend Controlled"/>
    <n v="0"/>
  </r>
  <r>
    <x v="8"/>
    <s v="Data Engineering"/>
    <x v="19"/>
    <d v="2024-07-31T00:00:00"/>
    <d v="2024-07-01T00:00:00"/>
    <s v="47856"/>
    <x v="20"/>
    <s v="31318"/>
    <s v="18657995555"/>
    <m/>
    <m/>
    <m/>
    <n v="355.64"/>
    <x v="4"/>
    <x v="23"/>
    <s v="Blend Controlled"/>
    <n v="0"/>
  </r>
  <r>
    <x v="8"/>
    <s v="Data Engineering"/>
    <x v="19"/>
    <d v="2024-07-31T00:00:00"/>
    <d v="2024-07-01T00:00:00"/>
    <s v="47994"/>
    <x v="118"/>
    <s v="25995"/>
    <s v="14300816419"/>
    <m/>
    <m/>
    <m/>
    <n v="-71.819999999999993"/>
    <x v="4"/>
    <x v="25"/>
    <s v="Blend Controlled"/>
    <n v="0"/>
  </r>
  <r>
    <x v="8"/>
    <s v="Data Engineering"/>
    <x v="19"/>
    <d v="2024-07-31T00:00:00"/>
    <d v="2024-07-01T00:00:00"/>
    <s v="47596"/>
    <x v="4"/>
    <s v="30470"/>
    <s v="18849408353"/>
    <m/>
    <m/>
    <m/>
    <n v="720"/>
    <x v="4"/>
    <x v="0"/>
    <s v="Blend Controlled"/>
    <n v="0"/>
  </r>
  <r>
    <x v="2"/>
    <s v="Data Engineering"/>
    <x v="19"/>
    <d v="2024-07-31T00:00:00"/>
    <d v="2024-07-01T00:00:00"/>
    <s v="46111"/>
    <x v="11"/>
    <s v="25146"/>
    <s v="16716229170"/>
    <m/>
    <m/>
    <m/>
    <n v="464.54118325277085"/>
    <x v="4"/>
    <x v="30"/>
    <s v="Blend Controlled"/>
    <n v="0"/>
  </r>
  <r>
    <x v="2"/>
    <s v="Data Engineering"/>
    <x v="19"/>
    <d v="2024-07-31T00:00:00"/>
    <d v="2024-07-01T00:00:00"/>
    <s v="47097"/>
    <x v="123"/>
    <s v="25138"/>
    <s v="16977995014"/>
    <m/>
    <m/>
    <m/>
    <n v="540.62982533727643"/>
    <x v="4"/>
    <x v="71"/>
    <s v="Blend Controlled"/>
    <n v="0"/>
  </r>
  <r>
    <x v="2"/>
    <s v="Data Engineering"/>
    <x v="19"/>
    <d v="2024-07-31T00:00:00"/>
    <d v="2024-07-01T00:00:00"/>
    <s v="46397"/>
    <x v="150"/>
    <s v="25160"/>
    <s v="16856642182"/>
    <m/>
    <m/>
    <m/>
    <n v="560.65315220161995"/>
    <x v="4"/>
    <x v="4"/>
    <s v="Blend Controlled"/>
    <n v="0"/>
  </r>
  <r>
    <x v="2"/>
    <s v="Data Engineering"/>
    <x v="19"/>
    <d v="2024-07-31T00:00:00"/>
    <d v="2024-07-01T00:00:00"/>
    <s v="46259"/>
    <x v="150"/>
    <s v="25160"/>
    <s v="16856642182"/>
    <m/>
    <m/>
    <m/>
    <n v="320.37322982949712"/>
    <x v="4"/>
    <x v="4"/>
    <s v="Blend Controlled"/>
    <n v="0"/>
  </r>
  <r>
    <x v="2"/>
    <s v="Data Engineering"/>
    <x v="19"/>
    <d v="2024-07-31T00:00:00"/>
    <d v="2024-07-01T00:00:00"/>
    <s v="45833"/>
    <x v="11"/>
    <s v="25146"/>
    <s v="16716229170"/>
    <m/>
    <m/>
    <m/>
    <n v="416.48519877834627"/>
    <x v="4"/>
    <x v="30"/>
    <s v="Blend Controlled"/>
    <n v="0"/>
  </r>
  <r>
    <x v="2"/>
    <s v="Data Engineering"/>
    <x v="19"/>
    <d v="2024-07-31T00:00:00"/>
    <d v="2024-07-01T00:00:00"/>
    <s v="46497"/>
    <x v="123"/>
    <s v="25138"/>
    <s v="16977995014"/>
    <m/>
    <m/>
    <m/>
    <n v="360.41988355818427"/>
    <x v="4"/>
    <x v="71"/>
    <s v="Blend Controlled"/>
    <n v="0"/>
  </r>
  <r>
    <x v="2"/>
    <s v="Data Engineering"/>
    <x v="19"/>
    <d v="2024-07-31T00:00:00"/>
    <d v="2024-07-01T00:00:00"/>
    <s v="45916"/>
    <x v="176"/>
    <s v="29419"/>
    <s v="18262439992"/>
    <m/>
    <m/>
    <m/>
    <n v="504.587836981458"/>
    <x v="4"/>
    <x v="4"/>
    <s v="Blend Controlled"/>
    <n v="0"/>
  </r>
  <r>
    <x v="2"/>
    <s v="Data Engineering"/>
    <x v="19"/>
    <d v="2024-07-31T00:00:00"/>
    <d v="2024-07-01T00:00:00"/>
    <s v="46755"/>
    <x v="123"/>
    <s v="25138"/>
    <s v="16977995014"/>
    <m/>
    <m/>
    <m/>
    <n v="504.587836981458"/>
    <x v="4"/>
    <x v="71"/>
    <s v="Blend Controlled"/>
    <n v="0"/>
  </r>
  <r>
    <x v="2"/>
    <s v="Data Engineering"/>
    <x v="19"/>
    <d v="2024-07-31T00:00:00"/>
    <d v="2024-07-01T00:00:00"/>
    <s v="46691"/>
    <x v="155"/>
    <s v="25867"/>
    <s v="16974076254"/>
    <m/>
    <m/>
    <m/>
    <n v="376.43854504965913"/>
    <x v="4"/>
    <x v="77"/>
    <s v="Blend Controlled"/>
    <n v="0"/>
  </r>
  <r>
    <x v="2"/>
    <s v="Data Engineering"/>
    <x v="19"/>
    <d v="2024-07-31T00:00:00"/>
    <d v="2024-07-01T00:00:00"/>
    <s v="47197"/>
    <x v="165"/>
    <s v="25152"/>
    <s v="17001844665"/>
    <m/>
    <m/>
    <m/>
    <n v="252.293918490729"/>
    <x v="4"/>
    <x v="80"/>
    <s v="Blend Controlled"/>
    <n v="0"/>
  </r>
  <r>
    <x v="2"/>
    <s v="Data Engineering"/>
    <x v="19"/>
    <d v="2024-07-31T00:00:00"/>
    <d v="2024-07-01T00:00:00"/>
    <s v="46502"/>
    <x v="150"/>
    <s v="25160"/>
    <s v="16856642182"/>
    <m/>
    <m/>
    <m/>
    <n v="480.55984474424571"/>
    <x v="4"/>
    <x v="4"/>
    <s v="Blend Controlled"/>
    <n v="0"/>
  </r>
  <r>
    <x v="2"/>
    <s v="Data Engineering"/>
    <x v="19"/>
    <d v="2024-07-31T00:00:00"/>
    <d v="2024-07-01T00:00:00"/>
    <s v="46422"/>
    <x v="150"/>
    <s v="25160"/>
    <s v="16856642182"/>
    <m/>
    <m/>
    <m/>
    <n v="560.65315220161995"/>
    <x v="4"/>
    <x v="4"/>
    <s v="Blend Controlled"/>
    <n v="0"/>
  </r>
  <r>
    <x v="2"/>
    <s v="Data Engineering"/>
    <x v="19"/>
    <d v="2024-07-31T00:00:00"/>
    <d v="2024-07-01T00:00:00"/>
    <s v="46605"/>
    <x v="163"/>
    <s v="25866"/>
    <s v="16973568605"/>
    <m/>
    <m/>
    <m/>
    <n v="544.63449071014509"/>
    <x v="4"/>
    <x v="77"/>
    <s v="Blend Controlled"/>
    <n v="0"/>
  </r>
  <r>
    <x v="2"/>
    <s v="Data Engineering"/>
    <x v="19"/>
    <d v="2024-07-31T00:00:00"/>
    <d v="2024-07-01T00:00:00"/>
    <s v="46041"/>
    <x v="171"/>
    <s v="25544"/>
    <s v="16807042572"/>
    <m/>
    <m/>
    <m/>
    <n v="536.62515996440766"/>
    <x v="4"/>
    <x v="4"/>
    <s v="Blend Controlled"/>
    <n v="0"/>
  </r>
  <r>
    <x v="2"/>
    <s v="Data Engineering"/>
    <x v="19"/>
    <d v="2024-07-31T00:00:00"/>
    <d v="2024-07-01T00:00:00"/>
    <s v="46800"/>
    <x v="123"/>
    <s v="25138"/>
    <s v="16977995014"/>
    <m/>
    <m/>
    <m/>
    <n v="504.587836981458"/>
    <x v="4"/>
    <x v="71"/>
    <s v="Blend Controlled"/>
    <n v="0"/>
  </r>
  <r>
    <x v="2"/>
    <s v="Data Engineering"/>
    <x v="19"/>
    <d v="2024-07-31T00:00:00"/>
    <d v="2024-07-01T00:00:00"/>
    <s v="46369"/>
    <x v="123"/>
    <s v="25138"/>
    <s v="16977995014"/>
    <m/>
    <m/>
    <m/>
    <n v="480.55984474424571"/>
    <x v="4"/>
    <x v="71"/>
    <s v="Blend Controlled"/>
    <n v="0"/>
  </r>
  <r>
    <x v="2"/>
    <s v="Data Engineering"/>
    <x v="19"/>
    <d v="2024-07-31T00:00:00"/>
    <d v="2024-07-01T00:00:00"/>
    <s v="46162"/>
    <x v="150"/>
    <s v="25160"/>
    <s v="16856642182"/>
    <m/>
    <m/>
    <m/>
    <n v="480.55984474424571"/>
    <x v="4"/>
    <x v="4"/>
    <s v="Blend Controlled"/>
    <n v="0"/>
  </r>
  <r>
    <x v="2"/>
    <s v="Data Engineering"/>
    <x v="19"/>
    <d v="2024-07-31T00:00:00"/>
    <d v="2024-07-01T00:00:00"/>
    <s v="46169"/>
    <x v="150"/>
    <s v="25160"/>
    <s v="16856642182"/>
    <m/>
    <m/>
    <m/>
    <n v="480.55984474424571"/>
    <x v="4"/>
    <x v="4"/>
    <s v="Blend Controlled"/>
    <n v="0"/>
  </r>
  <r>
    <x v="2"/>
    <s v="Data Engineering"/>
    <x v="19"/>
    <d v="2024-07-31T00:00:00"/>
    <d v="2024-07-01T00:00:00"/>
    <s v="46288"/>
    <x v="123"/>
    <s v="25138"/>
    <s v="16977995014"/>
    <m/>
    <m/>
    <m/>
    <n v="210.24493207560749"/>
    <x v="4"/>
    <x v="71"/>
    <s v="Blend Controlled"/>
    <n v="0"/>
  </r>
  <r>
    <x v="2"/>
    <s v="Data Engineering"/>
    <x v="19"/>
    <d v="2024-07-31T00:00:00"/>
    <d v="2024-07-01T00:00:00"/>
    <s v="47066"/>
    <x v="123"/>
    <s v="25138"/>
    <s v="16977995014"/>
    <m/>
    <m/>
    <m/>
    <n v="464.54118325277085"/>
    <x v="4"/>
    <x v="71"/>
    <s v="Blend Controlled"/>
    <n v="0"/>
  </r>
  <r>
    <x v="2"/>
    <s v="Data Engineering"/>
    <x v="19"/>
    <d v="2024-07-31T00:00:00"/>
    <d v="2024-07-01T00:00:00"/>
    <s v="47032"/>
    <x v="123"/>
    <s v="25138"/>
    <s v="16977995014"/>
    <m/>
    <m/>
    <m/>
    <n v="280.32657610080997"/>
    <x v="4"/>
    <x v="71"/>
    <s v="Blend Controlled"/>
    <n v="0"/>
  </r>
  <r>
    <x v="2"/>
    <s v="Data Engineering"/>
    <x v="19"/>
    <d v="2024-07-31T00:00:00"/>
    <d v="2024-07-01T00:00:00"/>
    <s v="46566"/>
    <x v="123"/>
    <s v="25138"/>
    <s v="16977995014"/>
    <m/>
    <m/>
    <m/>
    <n v="375.43750293604154"/>
    <x v="4"/>
    <x v="71"/>
    <s v="Blend Controlled"/>
    <n v="0"/>
  </r>
  <r>
    <x v="8"/>
    <s v="Data Engineering"/>
    <x v="19"/>
    <d v="2024-07-31T00:00:00"/>
    <d v="2024-07-01T00:00:00"/>
    <s v="48274"/>
    <x v="71"/>
    <s v="21119"/>
    <s v="14339724132"/>
    <m/>
    <m/>
    <m/>
    <n v="-4660.95"/>
    <x v="4"/>
    <x v="25"/>
    <s v="Blend Controlled"/>
    <n v="0"/>
  </r>
  <r>
    <x v="8"/>
    <s v="Data Engineering"/>
    <x v="19"/>
    <d v="2024-07-31T00:00:00"/>
    <d v="2024-07-01T00:00:00"/>
    <s v="47544"/>
    <x v="4"/>
    <s v="30470"/>
    <s v="18849408353"/>
    <m/>
    <m/>
    <m/>
    <n v="400"/>
    <x v="4"/>
    <x v="0"/>
    <s v="Blend Controlled"/>
    <n v="0"/>
  </r>
  <r>
    <x v="8"/>
    <s v="Data Engineering"/>
    <x v="19"/>
    <d v="2024-07-31T00:00:00"/>
    <d v="2024-07-01T00:00:00"/>
    <s v="47662"/>
    <x v="4"/>
    <s v="30470"/>
    <s v="18849408353"/>
    <m/>
    <m/>
    <m/>
    <n v="400"/>
    <x v="4"/>
    <x v="0"/>
    <s v="Blend Controlled"/>
    <n v="0"/>
  </r>
  <r>
    <x v="8"/>
    <s v="Data Engineering"/>
    <x v="19"/>
    <d v="2024-07-31T00:00:00"/>
    <d v="2024-07-01T00:00:00"/>
    <s v="48277"/>
    <x v="35"/>
    <s v="25993"/>
    <s v="16899606622"/>
    <m/>
    <m/>
    <m/>
    <n v="-4825.92"/>
    <x v="4"/>
    <x v="40"/>
    <s v="Blend Controlled"/>
    <n v="0"/>
  </r>
  <r>
    <x v="2"/>
    <s v="Data Engineering"/>
    <x v="19"/>
    <d v="2024-07-31T00:00:00"/>
    <d v="2024-07-01T00:00:00"/>
    <s v="47439"/>
    <x v="11"/>
    <s v="25146"/>
    <s v="16716229170"/>
    <m/>
    <m/>
    <m/>
    <n v="336.39189132097198"/>
    <x v="4"/>
    <x v="30"/>
    <s v="Blend Controlled"/>
    <n v="0"/>
  </r>
  <r>
    <x v="2"/>
    <s v="Data Engineering"/>
    <x v="19"/>
    <d v="2024-07-31T00:00:00"/>
    <d v="2024-07-01T00:00:00"/>
    <s v="46612"/>
    <x v="163"/>
    <s v="25866"/>
    <s v="16973568605"/>
    <m/>
    <m/>
    <m/>
    <n v="544.63449071014509"/>
    <x v="4"/>
    <x v="77"/>
    <s v="Blend Controlled"/>
    <n v="0"/>
  </r>
  <r>
    <x v="2"/>
    <s v="Data Engineering"/>
    <x v="19"/>
    <d v="2024-07-31T00:00:00"/>
    <d v="2024-07-01T00:00:00"/>
    <s v="46260"/>
    <x v="123"/>
    <s v="25138"/>
    <s v="16977995014"/>
    <m/>
    <m/>
    <m/>
    <n v="360.41988355818427"/>
    <x v="4"/>
    <x v="71"/>
    <s v="Blend Controlled"/>
    <n v="0"/>
  </r>
  <r>
    <x v="2"/>
    <s v="Data Engineering"/>
    <x v="19"/>
    <d v="2024-07-31T00:00:00"/>
    <d v="2024-07-01T00:00:00"/>
    <s v="47267"/>
    <x v="151"/>
    <s v="26788"/>
    <s v="16592846934"/>
    <m/>
    <m/>
    <m/>
    <n v="360.41988355818427"/>
    <x v="4"/>
    <x v="75"/>
    <s v="Blend Controlled"/>
    <n v="0"/>
  </r>
  <r>
    <x v="2"/>
    <s v="Data Engineering"/>
    <x v="19"/>
    <d v="2024-07-31T00:00:00"/>
    <d v="2024-07-01T00:00:00"/>
    <s v="47413"/>
    <x v="11"/>
    <s v="25146"/>
    <s v="16716229170"/>
    <m/>
    <m/>
    <m/>
    <n v="400.46653728687141"/>
    <x v="4"/>
    <x v="30"/>
    <s v="Blend Controlled"/>
    <n v="0"/>
  </r>
  <r>
    <x v="2"/>
    <s v="Data Engineering"/>
    <x v="19"/>
    <d v="2024-07-31T00:00:00"/>
    <d v="2024-07-01T00:00:00"/>
    <s v="47311"/>
    <x v="151"/>
    <s v="26788"/>
    <s v="16592846934"/>
    <m/>
    <m/>
    <m/>
    <n v="240.27992237212285"/>
    <x v="4"/>
    <x v="75"/>
    <s v="Blend Controlled"/>
    <n v="0"/>
  </r>
  <r>
    <x v="2"/>
    <s v="Data Engineering"/>
    <x v="19"/>
    <d v="2024-07-31T00:00:00"/>
    <d v="2024-07-01T00:00:00"/>
    <s v="47033"/>
    <x v="160"/>
    <s v="25869"/>
    <s v="16974074989"/>
    <m/>
    <m/>
    <m/>
    <n v="504.587836981458"/>
    <x v="4"/>
    <x v="77"/>
    <s v="Blend Controlled"/>
    <n v="0"/>
  </r>
  <r>
    <x v="2"/>
    <s v="Data Engineering"/>
    <x v="19"/>
    <d v="2024-07-31T00:00:00"/>
    <d v="2024-07-01T00:00:00"/>
    <s v="46310"/>
    <x v="123"/>
    <s v="25138"/>
    <s v="16977995014"/>
    <m/>
    <m/>
    <m/>
    <n v="432.50386026982113"/>
    <x v="4"/>
    <x v="71"/>
    <s v="Blend Controlled"/>
    <n v="0"/>
  </r>
  <r>
    <x v="2"/>
    <s v="Data Engineering"/>
    <x v="19"/>
    <d v="2024-07-31T00:00:00"/>
    <d v="2024-07-01T00:00:00"/>
    <s v="47326"/>
    <x v="151"/>
    <s v="26788"/>
    <s v="16592846934"/>
    <m/>
    <m/>
    <m/>
    <n v="520.6064984729328"/>
    <x v="4"/>
    <x v="75"/>
    <s v="Blend Controlled"/>
    <n v="0"/>
  </r>
  <r>
    <x v="2"/>
    <s v="Data Engineering"/>
    <x v="19"/>
    <d v="2024-07-31T00:00:00"/>
    <d v="2024-07-01T00:00:00"/>
    <s v="46419"/>
    <x v="123"/>
    <s v="25138"/>
    <s v="16977995014"/>
    <m/>
    <m/>
    <m/>
    <n v="320.37322982949712"/>
    <x v="4"/>
    <x v="71"/>
    <s v="Blend Controlled"/>
    <n v="0"/>
  </r>
  <r>
    <x v="2"/>
    <s v="Data Engineering"/>
    <x v="19"/>
    <d v="2024-07-31T00:00:00"/>
    <d v="2024-07-01T00:00:00"/>
    <s v="46192"/>
    <x v="150"/>
    <s v="25160"/>
    <s v="16856642182"/>
    <m/>
    <m/>
    <m/>
    <n v="480.55984474424571"/>
    <x v="4"/>
    <x v="4"/>
    <s v="Blend Controlled"/>
    <n v="0"/>
  </r>
  <r>
    <x v="2"/>
    <s v="Data Engineering"/>
    <x v="19"/>
    <d v="2024-07-31T00:00:00"/>
    <d v="2024-07-01T00:00:00"/>
    <s v="45840"/>
    <x v="11"/>
    <s v="25146"/>
    <s v="16716229170"/>
    <m/>
    <m/>
    <m/>
    <n v="464.54118325277085"/>
    <x v="4"/>
    <x v="30"/>
    <s v="Blend Controlled"/>
    <n v="0"/>
  </r>
  <r>
    <x v="2"/>
    <s v="Data Engineering"/>
    <x v="19"/>
    <d v="2024-07-31T00:00:00"/>
    <d v="2024-07-01T00:00:00"/>
    <s v="46827"/>
    <x v="169"/>
    <s v="25868"/>
    <s v="16974175491"/>
    <m/>
    <m/>
    <m/>
    <n v="648.75579040473167"/>
    <x v="4"/>
    <x v="77"/>
    <s v="Blend Controlled"/>
    <n v="0"/>
  </r>
  <r>
    <x v="2"/>
    <s v="Data Engineering"/>
    <x v="19"/>
    <d v="2024-07-31T00:00:00"/>
    <d v="2024-07-01T00:00:00"/>
    <s v="47324"/>
    <x v="161"/>
    <s v="28145"/>
    <s v="17581549176"/>
    <m/>
    <m/>
    <m/>
    <n v="240.27992237212285"/>
    <x v="4"/>
    <x v="80"/>
    <s v="Blend Controlled"/>
    <n v="0"/>
  </r>
  <r>
    <x v="2"/>
    <s v="Data Engineering"/>
    <x v="19"/>
    <d v="2024-07-31T00:00:00"/>
    <d v="2024-07-01T00:00:00"/>
    <s v="47385"/>
    <x v="175"/>
    <s v="34751"/>
    <s v="18659335221"/>
    <m/>
    <m/>
    <m/>
    <n v="560.65315220161995"/>
    <x v="4"/>
    <x v="4"/>
    <s v="Blend Controlled"/>
    <n v="0"/>
  </r>
  <r>
    <x v="2"/>
    <s v="Data Engineering"/>
    <x v="19"/>
    <d v="2024-07-31T00:00:00"/>
    <d v="2024-07-01T00:00:00"/>
    <s v="45900"/>
    <x v="176"/>
    <s v="29419"/>
    <s v="18262439992"/>
    <m/>
    <m/>
    <m/>
    <n v="560.65315220161995"/>
    <x v="4"/>
    <x v="4"/>
    <s v="Blend Controlled"/>
    <n v="0"/>
  </r>
  <r>
    <x v="2"/>
    <s v="Data Engineering"/>
    <x v="19"/>
    <d v="2024-07-31T00:00:00"/>
    <d v="2024-07-01T00:00:00"/>
    <s v="46620"/>
    <x v="163"/>
    <s v="25866"/>
    <s v="16973568605"/>
    <m/>
    <m/>
    <m/>
    <n v="544.63449071014509"/>
    <x v="4"/>
    <x v="77"/>
    <s v="Blend Controlled"/>
    <n v="0"/>
  </r>
  <r>
    <x v="2"/>
    <s v="Data Engineering"/>
    <x v="19"/>
    <d v="2024-07-31T00:00:00"/>
    <d v="2024-07-01T00:00:00"/>
    <s v="46318"/>
    <x v="123"/>
    <s v="25138"/>
    <s v="16977995014"/>
    <m/>
    <m/>
    <m/>
    <n v="540.62982533727643"/>
    <x v="4"/>
    <x v="71"/>
    <s v="Blend Controlled"/>
    <n v="0"/>
  </r>
  <r>
    <x v="2"/>
    <s v="Data Engineering"/>
    <x v="19"/>
    <d v="2024-07-31T00:00:00"/>
    <d v="2024-07-01T00:00:00"/>
    <s v="46836"/>
    <x v="123"/>
    <s v="25138"/>
    <s v="16977995014"/>
    <m/>
    <m/>
    <m/>
    <n v="344.40122206670941"/>
    <x v="4"/>
    <x v="71"/>
    <s v="Blend Controlled"/>
    <n v="0"/>
  </r>
  <r>
    <x v="2"/>
    <s v="Data Engineering"/>
    <x v="19"/>
    <d v="2024-07-31T00:00:00"/>
    <d v="2024-07-01T00:00:00"/>
    <s v="46808"/>
    <x v="123"/>
    <s v="25138"/>
    <s v="16977995014"/>
    <m/>
    <m/>
    <m/>
    <n v="210.24493207560749"/>
    <x v="4"/>
    <x v="71"/>
    <s v="Blend Controlled"/>
    <n v="0"/>
  </r>
  <r>
    <x v="2"/>
    <s v="Data Engineering"/>
    <x v="19"/>
    <d v="2024-07-31T00:00:00"/>
    <d v="2024-07-01T00:00:00"/>
    <s v="47055"/>
    <x v="123"/>
    <s v="25138"/>
    <s v="16977995014"/>
    <m/>
    <m/>
    <m/>
    <n v="464.54118325277085"/>
    <x v="4"/>
    <x v="71"/>
    <s v="Blend Controlled"/>
    <n v="0"/>
  </r>
  <r>
    <x v="2"/>
    <s v="Data Engineering"/>
    <x v="19"/>
    <d v="2024-07-31T00:00:00"/>
    <d v="2024-07-01T00:00:00"/>
    <s v="47129"/>
    <x v="123"/>
    <s v="25138"/>
    <s v="16977995014"/>
    <m/>
    <m/>
    <m/>
    <n v="520.6064984729328"/>
    <x v="4"/>
    <x v="71"/>
    <s v="Blend Controlled"/>
    <n v="0"/>
  </r>
  <r>
    <x v="2"/>
    <s v="Data Engineering"/>
    <x v="19"/>
    <d v="2024-07-31T00:00:00"/>
    <d v="2024-07-01T00:00:00"/>
    <s v="47101"/>
    <x v="123"/>
    <s v="25138"/>
    <s v="16977995014"/>
    <m/>
    <m/>
    <m/>
    <n v="475.55413725775941"/>
    <x v="4"/>
    <x v="71"/>
    <s v="Blend Controlled"/>
    <n v="0"/>
  </r>
  <r>
    <x v="2"/>
    <s v="Data Engineering"/>
    <x v="19"/>
    <d v="2024-07-31T00:00:00"/>
    <d v="2024-07-01T00:00:00"/>
    <s v="46665"/>
    <x v="123"/>
    <s v="25138"/>
    <s v="16977995014"/>
    <m/>
    <m/>
    <m/>
    <n v="320.37322982949712"/>
    <x v="4"/>
    <x v="71"/>
    <s v="Blend Controlled"/>
    <n v="0"/>
  </r>
  <r>
    <x v="2"/>
    <s v="Data Engineering"/>
    <x v="19"/>
    <d v="2024-07-31T00:00:00"/>
    <d v="2024-07-01T00:00:00"/>
    <s v="46485"/>
    <x v="123"/>
    <s v="25138"/>
    <s v="16977995014"/>
    <m/>
    <m/>
    <m/>
    <n v="210.24493207560749"/>
    <x v="4"/>
    <x v="71"/>
    <s v="Blend Controlled"/>
    <n v="0"/>
  </r>
  <r>
    <x v="2"/>
    <s v="Data Engineering"/>
    <x v="19"/>
    <d v="2024-07-31T00:00:00"/>
    <d v="2024-07-01T00:00:00"/>
    <s v="47175"/>
    <x v="168"/>
    <s v="25140"/>
    <s v="16977994594"/>
    <m/>
    <m/>
    <m/>
    <n v="480.55984474424571"/>
    <x v="4"/>
    <x v="71"/>
    <s v="Blend Controlled"/>
    <n v="0"/>
  </r>
  <r>
    <x v="2"/>
    <s v="Data Engineering"/>
    <x v="19"/>
    <d v="2024-07-31T00:00:00"/>
    <d v="2024-07-01T00:00:00"/>
    <s v="46894"/>
    <x v="160"/>
    <s v="25869"/>
    <s v="16974074989"/>
    <m/>
    <m/>
    <m/>
    <n v="384.44787579539656"/>
    <x v="4"/>
    <x v="77"/>
    <s v="Blend Controlled"/>
    <n v="0"/>
  </r>
  <r>
    <x v="0"/>
    <s v="Data Engineering"/>
    <x v="19"/>
    <d v="2024-07-31T00:00:00"/>
    <d v="2024-07-01T00:00:00"/>
    <s v="45740"/>
    <x v="68"/>
    <s v="25755"/>
    <m/>
    <m/>
    <m/>
    <m/>
    <n v="1484.3962280088001"/>
    <x v="0"/>
    <x v="19"/>
    <s v="Blend Controlled"/>
    <n v="0"/>
  </r>
  <r>
    <x v="8"/>
    <s v="Data Engineering"/>
    <x v="19"/>
    <d v="2024-07-31T00:00:00"/>
    <d v="2024-07-01T00:00:00"/>
    <s v="48018"/>
    <x v="113"/>
    <s v="34755"/>
    <s v="14229394307"/>
    <m/>
    <m/>
    <m/>
    <n v="8883.7099999999991"/>
    <x v="4"/>
    <x v="5"/>
    <s v="Blend Controlled"/>
    <n v="0"/>
  </r>
  <r>
    <x v="8"/>
    <s v="Data Engineering"/>
    <x v="19"/>
    <d v="2024-07-31T00:00:00"/>
    <d v="2024-07-01T00:00:00"/>
    <s v="47889"/>
    <x v="77"/>
    <s v="32653"/>
    <s v="17214937942"/>
    <m/>
    <m/>
    <m/>
    <n v="4700.6499999999996"/>
    <x v="4"/>
    <x v="18"/>
    <s v="Blend Controlled"/>
    <n v="0"/>
  </r>
  <r>
    <x v="8"/>
    <s v="Data Engineering"/>
    <x v="19"/>
    <d v="2024-07-31T00:00:00"/>
    <d v="2024-07-01T00:00:00"/>
    <s v="47612"/>
    <x v="4"/>
    <s v="30470"/>
    <s v="18849408353"/>
    <m/>
    <m/>
    <m/>
    <n v="720"/>
    <x v="4"/>
    <x v="0"/>
    <s v="Blend Controlled"/>
    <n v="0"/>
  </r>
  <r>
    <x v="8"/>
    <s v="Data Engineering"/>
    <x v="19"/>
    <d v="2024-07-31T00:00:00"/>
    <d v="2024-07-01T00:00:00"/>
    <s v="47644"/>
    <x v="4"/>
    <s v="30470"/>
    <s v="18849408353"/>
    <m/>
    <m/>
    <m/>
    <n v="720"/>
    <x v="4"/>
    <x v="0"/>
    <s v="Blend Controlled"/>
    <n v="0"/>
  </r>
  <r>
    <x v="8"/>
    <s v="Data Engineering"/>
    <x v="19"/>
    <d v="2024-07-31T00:00:00"/>
    <d v="2024-07-01T00:00:00"/>
    <s v="47581"/>
    <x v="4"/>
    <s v="30470"/>
    <s v="18849408353"/>
    <m/>
    <m/>
    <m/>
    <n v="720"/>
    <x v="4"/>
    <x v="0"/>
    <s v="Blend Controlled"/>
    <n v="0"/>
  </r>
  <r>
    <x v="8"/>
    <s v="Data Engineering"/>
    <x v="19"/>
    <d v="2024-07-31T00:00:00"/>
    <d v="2024-07-01T00:00:00"/>
    <s v="47996"/>
    <x v="118"/>
    <s v="25995"/>
    <s v="14300816419"/>
    <m/>
    <m/>
    <m/>
    <n v="-2702.33"/>
    <x v="4"/>
    <x v="25"/>
    <s v="Blend Controlled"/>
    <n v="0"/>
  </r>
  <r>
    <x v="8"/>
    <s v="Data Engineering"/>
    <x v="19"/>
    <d v="2024-07-31T00:00:00"/>
    <d v="2024-07-01T00:00:00"/>
    <s v="47652"/>
    <x v="4"/>
    <s v="30470"/>
    <s v="18849408353"/>
    <m/>
    <m/>
    <m/>
    <n v="720"/>
    <x v="4"/>
    <x v="0"/>
    <s v="Blend Controlled"/>
    <n v="0"/>
  </r>
  <r>
    <x v="2"/>
    <s v="Data Engineering"/>
    <x v="19"/>
    <d v="2024-07-31T00:00:00"/>
    <d v="2024-07-01T00:00:00"/>
    <s v="46759"/>
    <x v="123"/>
    <s v="25138"/>
    <s v="16977995014"/>
    <m/>
    <m/>
    <m/>
    <n v="400.46653728687141"/>
    <x v="4"/>
    <x v="71"/>
    <s v="Blend Controlled"/>
    <n v="0"/>
  </r>
  <r>
    <x v="2"/>
    <s v="Data Engineering"/>
    <x v="19"/>
    <d v="2024-07-31T00:00:00"/>
    <d v="2024-07-01T00:00:00"/>
    <s v="47251"/>
    <x v="151"/>
    <s v="26788"/>
    <s v="16592846934"/>
    <m/>
    <m/>
    <m/>
    <n v="360.41988355818427"/>
    <x v="4"/>
    <x v="75"/>
    <s v="Blend Controlled"/>
    <n v="0"/>
  </r>
  <r>
    <x v="2"/>
    <s v="Data Engineering"/>
    <x v="19"/>
    <d v="2024-07-31T00:00:00"/>
    <d v="2024-07-01T00:00:00"/>
    <s v="46524"/>
    <x v="123"/>
    <s v="25138"/>
    <s v="16977995014"/>
    <m/>
    <m/>
    <m/>
    <n v="210.24493207560749"/>
    <x v="4"/>
    <x v="71"/>
    <s v="Blend Controlled"/>
    <n v="0"/>
  </r>
  <r>
    <x v="2"/>
    <s v="Data Engineering"/>
    <x v="19"/>
    <d v="2024-07-31T00:00:00"/>
    <d v="2024-07-01T00:00:00"/>
    <s v="46109"/>
    <x v="150"/>
    <s v="25160"/>
    <s v="16856642182"/>
    <m/>
    <m/>
    <m/>
    <n v="560.65315220161995"/>
    <x v="4"/>
    <x v="4"/>
    <s v="Blend Controlled"/>
    <n v="0"/>
  </r>
  <r>
    <x v="2"/>
    <s v="Data Engineering"/>
    <x v="19"/>
    <d v="2024-07-31T00:00:00"/>
    <d v="2024-07-01T00:00:00"/>
    <s v="47310"/>
    <x v="161"/>
    <s v="28145"/>
    <s v="17581549176"/>
    <m/>
    <m/>
    <m/>
    <n v="200.23326864343571"/>
    <x v="4"/>
    <x v="80"/>
    <s v="Blend Controlled"/>
    <n v="0"/>
  </r>
  <r>
    <x v="2"/>
    <s v="Data Engineering"/>
    <x v="19"/>
    <d v="2024-07-31T00:00:00"/>
    <d v="2024-07-01T00:00:00"/>
    <s v="47356"/>
    <x v="151"/>
    <s v="26788"/>
    <s v="16592846934"/>
    <m/>
    <m/>
    <m/>
    <n v="360.41988355818427"/>
    <x v="4"/>
    <x v="75"/>
    <s v="Blend Controlled"/>
    <n v="0"/>
  </r>
  <r>
    <x v="2"/>
    <s v="Data Engineering"/>
    <x v="19"/>
    <d v="2024-07-31T00:00:00"/>
    <d v="2024-07-01T00:00:00"/>
    <s v="47006"/>
    <x v="160"/>
    <s v="25869"/>
    <s v="16974074989"/>
    <m/>
    <m/>
    <m/>
    <n v="448.52252176129599"/>
    <x v="4"/>
    <x v="77"/>
    <s v="Blend Controlled"/>
    <n v="0"/>
  </r>
  <r>
    <x v="2"/>
    <s v="Data Engineering"/>
    <x v="19"/>
    <d v="2024-07-31T00:00:00"/>
    <d v="2024-07-01T00:00:00"/>
    <s v="46729"/>
    <x v="155"/>
    <s v="25867"/>
    <s v="16974076254"/>
    <m/>
    <m/>
    <m/>
    <n v="376.43854504965913"/>
    <x v="4"/>
    <x v="77"/>
    <s v="Blend Controlled"/>
    <n v="0"/>
  </r>
  <r>
    <x v="2"/>
    <s v="Data Engineering"/>
    <x v="19"/>
    <d v="2024-07-31T00:00:00"/>
    <d v="2024-07-01T00:00:00"/>
    <s v="46841"/>
    <x v="169"/>
    <s v="25868"/>
    <s v="16974175491"/>
    <m/>
    <m/>
    <m/>
    <n v="520.6064984729328"/>
    <x v="4"/>
    <x v="77"/>
    <s v="Blend Controlled"/>
    <n v="0"/>
  </r>
  <r>
    <x v="2"/>
    <s v="Data Engineering"/>
    <x v="19"/>
    <d v="2024-07-31T00:00:00"/>
    <d v="2024-07-01T00:00:00"/>
    <s v="46345"/>
    <x v="150"/>
    <s v="25160"/>
    <s v="16856642182"/>
    <m/>
    <m/>
    <m/>
    <n v="536.62515996440766"/>
    <x v="4"/>
    <x v="4"/>
    <s v="Blend Controlled"/>
    <n v="0"/>
  </r>
  <r>
    <x v="2"/>
    <s v="Data Engineering"/>
    <x v="19"/>
    <d v="2024-07-31T00:00:00"/>
    <d v="2024-07-01T00:00:00"/>
    <s v="46230"/>
    <x v="150"/>
    <s v="25160"/>
    <s v="16856642182"/>
    <m/>
    <m/>
    <m/>
    <n v="440.51319101555856"/>
    <x v="4"/>
    <x v="4"/>
    <s v="Blend Controlled"/>
    <n v="0"/>
  </r>
  <r>
    <x v="2"/>
    <s v="Data Engineering"/>
    <x v="19"/>
    <d v="2024-07-31T00:00:00"/>
    <d v="2024-07-01T00:00:00"/>
    <s v="46399"/>
    <x v="150"/>
    <s v="25160"/>
    <s v="16856642182"/>
    <m/>
    <m/>
    <m/>
    <n v="560.65315220161995"/>
    <x v="4"/>
    <x v="4"/>
    <s v="Blend Controlled"/>
    <n v="0"/>
  </r>
  <r>
    <x v="2"/>
    <s v="Data Engineering"/>
    <x v="19"/>
    <d v="2024-07-31T00:00:00"/>
    <d v="2024-07-01T00:00:00"/>
    <s v="47297"/>
    <x v="151"/>
    <s v="26788"/>
    <s v="16592846934"/>
    <m/>
    <m/>
    <m/>
    <n v="240.27992237212285"/>
    <x v="4"/>
    <x v="75"/>
    <s v="Blend Controlled"/>
    <n v="0"/>
  </r>
  <r>
    <x v="2"/>
    <s v="Data Engineering"/>
    <x v="19"/>
    <d v="2024-07-31T00:00:00"/>
    <d v="2024-07-01T00:00:00"/>
    <s v="46285"/>
    <x v="150"/>
    <s v="25160"/>
    <s v="16856642182"/>
    <m/>
    <m/>
    <m/>
    <n v="320.37322982949712"/>
    <x v="4"/>
    <x v="4"/>
    <s v="Blend Controlled"/>
    <n v="0"/>
  </r>
  <r>
    <x v="2"/>
    <s v="Data Engineering"/>
    <x v="19"/>
    <d v="2024-07-31T00:00:00"/>
    <d v="2024-07-01T00:00:00"/>
    <s v="45933"/>
    <x v="11"/>
    <s v="25146"/>
    <s v="16716229170"/>
    <m/>
    <m/>
    <m/>
    <n v="416.48519877834627"/>
    <x v="4"/>
    <x v="30"/>
    <s v="Blend Controlled"/>
    <n v="0"/>
  </r>
  <r>
    <x v="2"/>
    <s v="Data Engineering"/>
    <x v="19"/>
    <d v="2024-07-31T00:00:00"/>
    <d v="2024-07-01T00:00:00"/>
    <s v="46035"/>
    <x v="171"/>
    <s v="25544"/>
    <s v="16807042572"/>
    <m/>
    <m/>
    <m/>
    <n v="536.62515996440766"/>
    <x v="4"/>
    <x v="4"/>
    <s v="Blend Controlled"/>
    <n v="0"/>
  </r>
  <r>
    <x v="2"/>
    <s v="Data Engineering"/>
    <x v="19"/>
    <d v="2024-07-31T00:00:00"/>
    <d v="2024-07-01T00:00:00"/>
    <s v="47350"/>
    <x v="151"/>
    <s v="26788"/>
    <s v="16592846934"/>
    <m/>
    <m/>
    <m/>
    <n v="520.6064984729328"/>
    <x v="4"/>
    <x v="75"/>
    <s v="Blend Controlled"/>
    <n v="0"/>
  </r>
  <r>
    <x v="2"/>
    <s v="Data Engineering"/>
    <x v="19"/>
    <d v="2024-07-31T00:00:00"/>
    <d v="2024-07-01T00:00:00"/>
    <s v="47338"/>
    <x v="151"/>
    <s v="26788"/>
    <s v="16592846934"/>
    <m/>
    <m/>
    <m/>
    <n v="270.31491266863821"/>
    <x v="4"/>
    <x v="75"/>
    <s v="Blend Controlled"/>
    <n v="0"/>
  </r>
  <r>
    <x v="2"/>
    <s v="Data Engineering"/>
    <x v="19"/>
    <d v="2024-07-31T00:00:00"/>
    <d v="2024-07-01T00:00:00"/>
    <s v="46550"/>
    <x v="123"/>
    <s v="25138"/>
    <s v="16977995014"/>
    <m/>
    <m/>
    <m/>
    <n v="320.37322982949712"/>
    <x v="4"/>
    <x v="71"/>
    <s v="Blend Controlled"/>
    <n v="0"/>
  </r>
  <r>
    <x v="2"/>
    <s v="Data Engineering"/>
    <x v="19"/>
    <d v="2024-07-31T00:00:00"/>
    <d v="2024-07-01T00:00:00"/>
    <s v="46784"/>
    <x v="123"/>
    <s v="25138"/>
    <s v="16977995014"/>
    <m/>
    <m/>
    <m/>
    <n v="360.41988355818427"/>
    <x v="4"/>
    <x v="71"/>
    <s v="Blend Controlled"/>
    <n v="0"/>
  </r>
  <r>
    <x v="2"/>
    <s v="Data Engineering"/>
    <x v="19"/>
    <d v="2024-07-31T00:00:00"/>
    <d v="2024-07-01T00:00:00"/>
    <s v="46523"/>
    <x v="162"/>
    <s v="32036"/>
    <s v="19584503853"/>
    <m/>
    <m/>
    <m/>
    <n v="560.65315220161995"/>
    <x v="4"/>
    <x v="4"/>
    <s v="Blend Controlled"/>
    <n v="0"/>
  </r>
  <r>
    <x v="2"/>
    <s v="Data Engineering"/>
    <x v="19"/>
    <d v="2024-07-31T00:00:00"/>
    <d v="2024-07-01T00:00:00"/>
    <s v="46329"/>
    <x v="150"/>
    <s v="25160"/>
    <s v="16856642182"/>
    <m/>
    <m/>
    <m/>
    <n v="560.65315220161995"/>
    <x v="4"/>
    <x v="4"/>
    <s v="Blend Controlled"/>
    <n v="0"/>
  </r>
  <r>
    <x v="2"/>
    <s v="Data Engineering"/>
    <x v="19"/>
    <d v="2024-07-31T00:00:00"/>
    <d v="2024-07-01T00:00:00"/>
    <s v="45864"/>
    <x v="177"/>
    <s v="28140"/>
    <s v="17690283562"/>
    <m/>
    <m/>
    <m/>
    <n v="536.62515996440766"/>
    <x v="4"/>
    <x v="4"/>
    <s v="Blend Controlled"/>
    <n v="0"/>
  </r>
  <r>
    <x v="2"/>
    <s v="Data Engineering"/>
    <x v="19"/>
    <d v="2024-07-31T00:00:00"/>
    <d v="2024-07-01T00:00:00"/>
    <s v="46597"/>
    <x v="166"/>
    <s v="32875"/>
    <s v="19901929100"/>
    <m/>
    <m/>
    <m/>
    <n v="520.6064984729328"/>
    <x v="4"/>
    <x v="4"/>
    <s v="Blend Controlled"/>
    <n v="0"/>
  </r>
  <r>
    <x v="2"/>
    <s v="Data Engineering"/>
    <x v="19"/>
    <d v="2024-07-31T00:00:00"/>
    <d v="2024-07-01T00:00:00"/>
    <s v="46207"/>
    <x v="156"/>
    <s v="34753"/>
    <s v="17583740188"/>
    <m/>
    <m/>
    <m/>
    <n v="258.30091655003207"/>
    <x v="4"/>
    <x v="78"/>
    <s v="Blend Controlled"/>
    <n v="0"/>
  </r>
  <r>
    <x v="2"/>
    <s v="Data Engineering"/>
    <x v="19"/>
    <d v="2024-07-31T00:00:00"/>
    <d v="2024-07-01T00:00:00"/>
    <s v="46461"/>
    <x v="123"/>
    <s v="25138"/>
    <s v="16977995014"/>
    <m/>
    <m/>
    <m/>
    <n v="320.37322982949712"/>
    <x v="4"/>
    <x v="71"/>
    <s v="Blend Controlled"/>
    <n v="0"/>
  </r>
  <r>
    <x v="2"/>
    <s v="Data Engineering"/>
    <x v="19"/>
    <d v="2024-07-31T00:00:00"/>
    <d v="2024-07-01T00:00:00"/>
    <s v="45955"/>
    <x v="173"/>
    <s v="28998"/>
    <s v="18243049512"/>
    <m/>
    <m/>
    <m/>
    <n v="440.51319101555856"/>
    <x v="4"/>
    <x v="4"/>
    <s v="Blend Controlled"/>
    <n v="0"/>
  </r>
  <r>
    <x v="2"/>
    <s v="Data Engineering"/>
    <x v="19"/>
    <d v="2024-07-31T00:00:00"/>
    <d v="2024-07-01T00:00:00"/>
    <s v="46706"/>
    <x v="155"/>
    <s v="25867"/>
    <s v="16974076254"/>
    <m/>
    <m/>
    <m/>
    <n v="360.41988355818427"/>
    <x v="4"/>
    <x v="77"/>
    <s v="Blend Controlled"/>
    <n v="0"/>
  </r>
  <r>
    <x v="8"/>
    <s v="Data Engineering"/>
    <x v="19"/>
    <d v="2024-07-31T00:00:00"/>
    <d v="2024-07-01T00:00:00"/>
    <s v="47995"/>
    <x v="20"/>
    <s v="31318"/>
    <s v="18657995555"/>
    <m/>
    <m/>
    <m/>
    <n v="-251.07"/>
    <x v="4"/>
    <x v="23"/>
    <s v="Blend Controlled"/>
    <n v="0"/>
  </r>
  <r>
    <x v="8"/>
    <s v="Data Engineering"/>
    <x v="19"/>
    <d v="2024-07-31T00:00:00"/>
    <d v="2024-07-01T00:00:00"/>
    <s v="47864"/>
    <x v="20"/>
    <s v="31318"/>
    <s v="18657995555"/>
    <m/>
    <m/>
    <m/>
    <n v="520.65"/>
    <x v="4"/>
    <x v="23"/>
    <s v="Blend Controlled"/>
    <n v="0"/>
  </r>
  <r>
    <x v="8"/>
    <s v="Data Engineering"/>
    <x v="19"/>
    <d v="2024-07-31T00:00:00"/>
    <d v="2024-07-01T00:00:00"/>
    <s v="47823"/>
    <x v="37"/>
    <s v="25989"/>
    <s v="16865883964"/>
    <m/>
    <m/>
    <m/>
    <n v="4115.17"/>
    <x v="4"/>
    <x v="0"/>
    <s v="Blend Controlled"/>
    <n v="0"/>
  </r>
  <r>
    <x v="8"/>
    <s v="Data Engineering"/>
    <x v="19"/>
    <d v="2024-07-31T00:00:00"/>
    <d v="2024-07-01T00:00:00"/>
    <s v="47653"/>
    <x v="4"/>
    <s v="30470"/>
    <s v="18849408353"/>
    <m/>
    <m/>
    <m/>
    <n v="720"/>
    <x v="4"/>
    <x v="0"/>
    <s v="Blend Controlled"/>
    <n v="0"/>
  </r>
  <r>
    <x v="8"/>
    <s v="Data Engineering"/>
    <x v="19"/>
    <d v="2024-07-31T00:00:00"/>
    <d v="2024-07-01T00:00:00"/>
    <s v="47694"/>
    <x v="4"/>
    <s v="30470"/>
    <s v="18849408353"/>
    <m/>
    <m/>
    <m/>
    <n v="1600"/>
    <x v="4"/>
    <x v="0"/>
    <s v="Blend Controlled"/>
    <n v="0"/>
  </r>
  <r>
    <x v="2"/>
    <s v="Data Engineering"/>
    <x v="19"/>
    <d v="2024-07-31T00:00:00"/>
    <d v="2024-07-01T00:00:00"/>
    <s v="46029"/>
    <x v="171"/>
    <s v="25544"/>
    <s v="16807042572"/>
    <m/>
    <m/>
    <m/>
    <n v="536.62515996440766"/>
    <x v="4"/>
    <x v="4"/>
    <s v="Blend Controlled"/>
    <n v="0"/>
  </r>
  <r>
    <x v="2"/>
    <s v="Data Engineering"/>
    <x v="19"/>
    <d v="2024-07-31T00:00:00"/>
    <d v="2024-07-01T00:00:00"/>
    <s v="46520"/>
    <x v="123"/>
    <s v="25138"/>
    <s v="16977995014"/>
    <m/>
    <m/>
    <m/>
    <n v="600.69980593030709"/>
    <x v="4"/>
    <x v="71"/>
    <s v="Blend Controlled"/>
    <n v="0"/>
  </r>
  <r>
    <x v="2"/>
    <s v="Data Engineering"/>
    <x v="19"/>
    <d v="2024-07-31T00:00:00"/>
    <d v="2024-07-01T00:00:00"/>
    <s v="46384"/>
    <x v="123"/>
    <s v="25138"/>
    <s v="16977995014"/>
    <m/>
    <m/>
    <m/>
    <n v="464.54118325277085"/>
    <x v="4"/>
    <x v="71"/>
    <s v="Blend Controlled"/>
    <n v="0"/>
  </r>
  <r>
    <x v="2"/>
    <s v="Data Engineering"/>
    <x v="19"/>
    <d v="2024-07-31T00:00:00"/>
    <d v="2024-07-01T00:00:00"/>
    <s v="46814"/>
    <x v="123"/>
    <s v="25138"/>
    <s v="16977995014"/>
    <m/>
    <m/>
    <m/>
    <n v="464.54118325277085"/>
    <x v="4"/>
    <x v="71"/>
    <s v="Blend Controlled"/>
    <n v="0"/>
  </r>
  <r>
    <x v="2"/>
    <s v="Data Engineering"/>
    <x v="19"/>
    <d v="2024-07-31T00:00:00"/>
    <d v="2024-07-01T00:00:00"/>
    <s v="46317"/>
    <x v="150"/>
    <s v="25160"/>
    <s v="16856642182"/>
    <m/>
    <m/>
    <m/>
    <n v="560.65315220161995"/>
    <x v="4"/>
    <x v="4"/>
    <s v="Blend Controlled"/>
    <n v="0"/>
  </r>
  <r>
    <x v="2"/>
    <s v="Data Engineering"/>
    <x v="19"/>
    <d v="2024-07-31T00:00:00"/>
    <d v="2024-07-01T00:00:00"/>
    <s v="45841"/>
    <x v="177"/>
    <s v="28140"/>
    <s v="17690283562"/>
    <m/>
    <m/>
    <m/>
    <n v="536.62515996440766"/>
    <x v="4"/>
    <x v="4"/>
    <s v="Blend Controlled"/>
    <n v="0"/>
  </r>
  <r>
    <x v="2"/>
    <s v="Data Engineering"/>
    <x v="19"/>
    <d v="2024-07-31T00:00:00"/>
    <d v="2024-07-01T00:00:00"/>
    <s v="47290"/>
    <x v="151"/>
    <s v="26788"/>
    <s v="16592846934"/>
    <m/>
    <m/>
    <m/>
    <n v="270.31491266863821"/>
    <x v="4"/>
    <x v="75"/>
    <s v="Blend Controlled"/>
    <n v="0"/>
  </r>
  <r>
    <x v="2"/>
    <s v="Data Engineering"/>
    <x v="19"/>
    <d v="2024-07-31T00:00:00"/>
    <d v="2024-07-01T00:00:00"/>
    <s v="47284"/>
    <x v="151"/>
    <s v="26788"/>
    <s v="16592846934"/>
    <m/>
    <m/>
    <m/>
    <n v="520.6064984729328"/>
    <x v="4"/>
    <x v="75"/>
    <s v="Blend Controlled"/>
    <n v="0"/>
  </r>
  <r>
    <x v="2"/>
    <s v="Data Engineering"/>
    <x v="19"/>
    <d v="2024-07-31T00:00:00"/>
    <d v="2024-07-01T00:00:00"/>
    <s v="46527"/>
    <x v="162"/>
    <s v="32036"/>
    <s v="19584503853"/>
    <m/>
    <m/>
    <m/>
    <n v="560.65315220161995"/>
    <x v="4"/>
    <x v="4"/>
    <s v="Blend Controlled"/>
    <n v="0"/>
  </r>
  <r>
    <x v="2"/>
    <s v="Data Engineering"/>
    <x v="19"/>
    <d v="2024-07-31T00:00:00"/>
    <d v="2024-07-01T00:00:00"/>
    <s v="46573"/>
    <x v="162"/>
    <s v="32036"/>
    <s v="19584503853"/>
    <m/>
    <m/>
    <m/>
    <n v="520.6064984729328"/>
    <x v="4"/>
    <x v="4"/>
    <s v="Blend Controlled"/>
    <n v="0"/>
  </r>
  <r>
    <x v="2"/>
    <s v="Data Engineering"/>
    <x v="19"/>
    <d v="2024-07-31T00:00:00"/>
    <d v="2024-07-01T00:00:00"/>
    <s v="46431"/>
    <x v="123"/>
    <s v="25138"/>
    <s v="16977995014"/>
    <m/>
    <m/>
    <m/>
    <n v="360.41988355818427"/>
    <x v="4"/>
    <x v="71"/>
    <s v="Blend Controlled"/>
    <n v="0"/>
  </r>
  <r>
    <x v="2"/>
    <s v="Data Engineering"/>
    <x v="19"/>
    <d v="2024-07-31T00:00:00"/>
    <d v="2024-07-01T00:00:00"/>
    <s v="46155"/>
    <x v="157"/>
    <s v="25155"/>
    <m/>
    <m/>
    <m/>
    <m/>
    <n v="312.36389908375969"/>
    <x v="4"/>
    <x v="78"/>
    <s v="Blend Controlled"/>
    <n v="0"/>
  </r>
  <r>
    <x v="2"/>
    <s v="Data Engineering"/>
    <x v="19"/>
    <d v="2024-07-31T00:00:00"/>
    <d v="2024-07-01T00:00:00"/>
    <s v="45902"/>
    <x v="176"/>
    <s v="29419"/>
    <s v="18262439992"/>
    <m/>
    <m/>
    <m/>
    <n v="560.65315220161995"/>
    <x v="4"/>
    <x v="4"/>
    <s v="Blend Controlled"/>
    <n v="0"/>
  </r>
  <r>
    <x v="2"/>
    <s v="Data Engineering"/>
    <x v="19"/>
    <d v="2024-07-31T00:00:00"/>
    <d v="2024-07-01T00:00:00"/>
    <s v="46472"/>
    <x v="150"/>
    <s v="25160"/>
    <s v="16856642182"/>
    <m/>
    <m/>
    <m/>
    <n v="480.55984474424571"/>
    <x v="4"/>
    <x v="4"/>
    <s v="Blend Controlled"/>
    <n v="0"/>
  </r>
  <r>
    <x v="2"/>
    <s v="Data Engineering"/>
    <x v="19"/>
    <d v="2024-07-31T00:00:00"/>
    <d v="2024-07-01T00:00:00"/>
    <s v="47376"/>
    <x v="152"/>
    <s v="25159"/>
    <s v="17001802020"/>
    <m/>
    <m/>
    <m/>
    <n v="408.47586803260884"/>
    <x v="4"/>
    <x v="76"/>
    <s v="Blend Controlled"/>
    <n v="0"/>
  </r>
  <r>
    <x v="2"/>
    <s v="Data Engineering"/>
    <x v="19"/>
    <d v="2024-07-31T00:00:00"/>
    <d v="2024-07-01T00:00:00"/>
    <s v="46932"/>
    <x v="123"/>
    <s v="25138"/>
    <s v="16977995014"/>
    <m/>
    <m/>
    <m/>
    <n v="540.62982533727643"/>
    <x v="4"/>
    <x v="71"/>
    <s v="Blend Controlled"/>
    <n v="0"/>
  </r>
  <r>
    <x v="2"/>
    <s v="Data Engineering"/>
    <x v="19"/>
    <d v="2024-07-31T00:00:00"/>
    <d v="2024-07-01T00:00:00"/>
    <s v="46652"/>
    <x v="123"/>
    <s v="25138"/>
    <s v="16977995014"/>
    <m/>
    <m/>
    <m/>
    <n v="520.6064984729328"/>
    <x v="4"/>
    <x v="71"/>
    <s v="Blend Controlled"/>
    <n v="0"/>
  </r>
  <r>
    <x v="2"/>
    <s v="Data Engineering"/>
    <x v="19"/>
    <d v="2024-07-31T00:00:00"/>
    <d v="2024-07-01T00:00:00"/>
    <s v="47014"/>
    <x v="160"/>
    <s v="25869"/>
    <s v="16974074989"/>
    <m/>
    <m/>
    <m/>
    <n v="384.44787579539656"/>
    <x v="4"/>
    <x v="77"/>
    <s v="Blend Controlled"/>
    <n v="0"/>
  </r>
  <r>
    <x v="2"/>
    <s v="Data Engineering"/>
    <x v="19"/>
    <d v="2024-07-31T00:00:00"/>
    <d v="2024-07-01T00:00:00"/>
    <s v="46076"/>
    <x v="150"/>
    <s v="25160"/>
    <s v="16856642182"/>
    <m/>
    <m/>
    <m/>
    <n v="560.65315220161995"/>
    <x v="4"/>
    <x v="4"/>
    <s v="Blend Controlled"/>
    <n v="0"/>
  </r>
  <r>
    <x v="2"/>
    <s v="Data Engineering"/>
    <x v="19"/>
    <d v="2024-07-31T00:00:00"/>
    <d v="2024-07-01T00:00:00"/>
    <s v="46335"/>
    <x v="150"/>
    <s v="25160"/>
    <s v="16856642182"/>
    <m/>
    <m/>
    <m/>
    <n v="560.65315220161995"/>
    <x v="4"/>
    <x v="4"/>
    <s v="Blend Controlled"/>
    <n v="0"/>
  </r>
  <r>
    <x v="2"/>
    <s v="Data Engineering"/>
    <x v="19"/>
    <d v="2024-07-31T00:00:00"/>
    <d v="2024-07-01T00:00:00"/>
    <s v="46583"/>
    <x v="166"/>
    <s v="32875"/>
    <s v="19901929100"/>
    <m/>
    <m/>
    <m/>
    <n v="390.45487385469966"/>
    <x v="4"/>
    <x v="4"/>
    <s v="Blend Controlled"/>
    <n v="0"/>
  </r>
  <r>
    <x v="2"/>
    <s v="Data Engineering"/>
    <x v="19"/>
    <d v="2024-07-31T00:00:00"/>
    <d v="2024-07-01T00:00:00"/>
    <s v="47458"/>
    <x v="11"/>
    <s v="25146"/>
    <s v="16716229170"/>
    <m/>
    <m/>
    <m/>
    <n v="496.57850623572057"/>
    <x v="4"/>
    <x v="30"/>
    <s v="Blend Controlled"/>
    <n v="0"/>
  </r>
  <r>
    <x v="8"/>
    <s v="Data Engineering"/>
    <x v="19"/>
    <d v="2024-07-31T00:00:00"/>
    <d v="2024-07-01T00:00:00"/>
    <s v="47980"/>
    <x v="118"/>
    <s v="25995"/>
    <s v="14300816419"/>
    <m/>
    <m/>
    <m/>
    <n v="-80.739999999999995"/>
    <x v="4"/>
    <x v="25"/>
    <s v="Blend Controlled"/>
    <n v="0"/>
  </r>
  <r>
    <x v="8"/>
    <s v="Data Engineering"/>
    <x v="19"/>
    <d v="2024-07-31T00:00:00"/>
    <d v="2024-07-01T00:00:00"/>
    <s v="47546"/>
    <x v="4"/>
    <s v="30470"/>
    <s v="18849408353"/>
    <m/>
    <m/>
    <m/>
    <n v="1400"/>
    <x v="4"/>
    <x v="0"/>
    <s v="Blend Controlled"/>
    <n v="0"/>
  </r>
  <r>
    <x v="8"/>
    <s v="Data Engineering"/>
    <x v="19"/>
    <d v="2024-07-31T00:00:00"/>
    <d v="2024-07-01T00:00:00"/>
    <s v="48438"/>
    <x v="0"/>
    <m/>
    <m/>
    <s v="ICC 1222 Franklin Templeton : Franklin Templeton - Vasu POC Team"/>
    <m/>
    <s v="TopSide Management Book Elim related to project ICC 1222 Franklin Templeton : Franklin Templeton - Vasu POC Team"/>
    <n v="-104120.2"/>
    <x v="4"/>
    <x v="0"/>
    <s v="Blend Controlled"/>
    <s v="ICC 1222 Franklin Templeton : Franklin Templeton - Vasu POC Team"/>
  </r>
  <r>
    <x v="2"/>
    <s v="Data Engineering"/>
    <x v="19"/>
    <d v="2024-07-31T00:00:00"/>
    <d v="2024-07-01T00:00:00"/>
    <s v="47069"/>
    <x v="123"/>
    <s v="25138"/>
    <s v="16977995014"/>
    <m/>
    <m/>
    <m/>
    <n v="210.24493207560749"/>
    <x v="4"/>
    <x v="71"/>
    <s v="Blend Controlled"/>
    <n v="0"/>
  </r>
  <r>
    <x v="2"/>
    <s v="Data Engineering"/>
    <x v="19"/>
    <d v="2024-07-31T00:00:00"/>
    <d v="2024-07-01T00:00:00"/>
    <s v="47260"/>
    <x v="165"/>
    <s v="25152"/>
    <s v="17001844665"/>
    <m/>
    <m/>
    <m/>
    <n v="240.27992237212285"/>
    <x v="4"/>
    <x v="80"/>
    <s v="Blend Controlled"/>
    <n v="0"/>
  </r>
  <r>
    <x v="2"/>
    <s v="Data Engineering"/>
    <x v="19"/>
    <d v="2024-07-31T00:00:00"/>
    <d v="2024-07-01T00:00:00"/>
    <s v="47070"/>
    <x v="153"/>
    <s v="27101"/>
    <s v="17579491979"/>
    <m/>
    <m/>
    <m/>
    <n v="560.65315220161995"/>
    <x v="4"/>
    <x v="77"/>
    <s v="Blend Controlled"/>
    <n v="0"/>
  </r>
  <r>
    <x v="2"/>
    <s v="Data Engineering"/>
    <x v="19"/>
    <d v="2024-07-31T00:00:00"/>
    <d v="2024-07-01T00:00:00"/>
    <s v="46124"/>
    <x v="150"/>
    <s v="25160"/>
    <s v="16856642182"/>
    <m/>
    <m/>
    <m/>
    <n v="480.55984474424571"/>
    <x v="4"/>
    <x v="4"/>
    <s v="Blend Controlled"/>
    <n v="0"/>
  </r>
  <r>
    <x v="2"/>
    <s v="Data Engineering"/>
    <x v="19"/>
    <d v="2024-07-31T00:00:00"/>
    <d v="2024-07-01T00:00:00"/>
    <s v="45846"/>
    <x v="177"/>
    <s v="28140"/>
    <s v="17690283562"/>
    <m/>
    <m/>
    <m/>
    <n v="536.62515996440766"/>
    <x v="4"/>
    <x v="4"/>
    <s v="Blend Controlled"/>
    <n v="0"/>
  </r>
  <r>
    <x v="2"/>
    <s v="Data Engineering"/>
    <x v="19"/>
    <d v="2024-07-31T00:00:00"/>
    <d v="2024-07-01T00:00:00"/>
    <s v="47040"/>
    <x v="123"/>
    <s v="25138"/>
    <s v="16977995014"/>
    <m/>
    <m/>
    <m/>
    <n v="320.37322982949712"/>
    <x v="4"/>
    <x v="71"/>
    <s v="Blend Controlled"/>
    <n v="0"/>
  </r>
  <r>
    <x v="2"/>
    <s v="Data Engineering"/>
    <x v="19"/>
    <d v="2024-07-31T00:00:00"/>
    <d v="2024-07-01T00:00:00"/>
    <s v="46878"/>
    <x v="160"/>
    <s v="25869"/>
    <s v="16974074989"/>
    <m/>
    <m/>
    <m/>
    <n v="567.66144083373979"/>
    <x v="4"/>
    <x v="77"/>
    <s v="Blend Controlled"/>
    <n v="0"/>
  </r>
  <r>
    <x v="2"/>
    <s v="Data Engineering"/>
    <x v="19"/>
    <d v="2024-07-31T00:00:00"/>
    <d v="2024-07-01T00:00:00"/>
    <s v="46834"/>
    <x v="123"/>
    <s v="25138"/>
    <s v="16977995014"/>
    <m/>
    <m/>
    <m/>
    <n v="320.37322982949712"/>
    <x v="4"/>
    <x v="71"/>
    <s v="Blend Controlled"/>
    <n v="0"/>
  </r>
  <r>
    <x v="2"/>
    <s v="Data Engineering"/>
    <x v="19"/>
    <d v="2024-07-31T00:00:00"/>
    <d v="2024-07-01T00:00:00"/>
    <s v="46311"/>
    <x v="150"/>
    <s v="25160"/>
    <s v="16856642182"/>
    <m/>
    <m/>
    <m/>
    <n v="560.65315220161995"/>
    <x v="4"/>
    <x v="4"/>
    <s v="Blend Controlled"/>
    <n v="0"/>
  </r>
  <r>
    <x v="2"/>
    <s v="Data Engineering"/>
    <x v="19"/>
    <d v="2024-07-31T00:00:00"/>
    <d v="2024-07-01T00:00:00"/>
    <s v="46509"/>
    <x v="123"/>
    <s v="25138"/>
    <s v="16977995014"/>
    <m/>
    <m/>
    <m/>
    <n v="320.37322982949712"/>
    <x v="4"/>
    <x v="71"/>
    <s v="Blend Controlled"/>
    <n v="0"/>
  </r>
  <r>
    <x v="2"/>
    <s v="Data Engineering"/>
    <x v="19"/>
    <d v="2024-07-31T00:00:00"/>
    <d v="2024-07-01T00:00:00"/>
    <s v="46479"/>
    <x v="123"/>
    <s v="25138"/>
    <s v="16977995014"/>
    <m/>
    <m/>
    <m/>
    <n v="344.40122206670941"/>
    <x v="4"/>
    <x v="71"/>
    <s v="Blend Controlled"/>
    <n v="0"/>
  </r>
  <r>
    <x v="2"/>
    <s v="Data Engineering"/>
    <x v="19"/>
    <d v="2024-07-31T00:00:00"/>
    <d v="2024-07-01T00:00:00"/>
    <s v="46298"/>
    <x v="123"/>
    <s v="25138"/>
    <s v="16977995014"/>
    <m/>
    <m/>
    <m/>
    <n v="320.37322982949712"/>
    <x v="4"/>
    <x v="71"/>
    <s v="Blend Controlled"/>
    <n v="0"/>
  </r>
  <r>
    <x v="2"/>
    <s v="Data Engineering"/>
    <x v="19"/>
    <d v="2024-07-31T00:00:00"/>
    <d v="2024-07-01T00:00:00"/>
    <s v="46823"/>
    <x v="169"/>
    <s v="25868"/>
    <s v="16974175491"/>
    <m/>
    <m/>
    <m/>
    <n v="729.85038843492271"/>
    <x v="4"/>
    <x v="77"/>
    <s v="Blend Controlled"/>
    <n v="0"/>
  </r>
  <r>
    <x v="2"/>
    <s v="Data Engineering"/>
    <x v="19"/>
    <d v="2024-07-31T00:00:00"/>
    <d v="2024-07-01T00:00:00"/>
    <s v="46498"/>
    <x v="150"/>
    <s v="25160"/>
    <s v="16856642182"/>
    <m/>
    <m/>
    <m/>
    <n v="480.55984474424571"/>
    <x v="4"/>
    <x v="4"/>
    <s v="Blend Controlled"/>
    <n v="0"/>
  </r>
  <r>
    <x v="2"/>
    <s v="Data Engineering"/>
    <x v="19"/>
    <d v="2024-07-31T00:00:00"/>
    <d v="2024-07-01T00:00:00"/>
    <s v="47193"/>
    <x v="168"/>
    <s v="25140"/>
    <s v="16977994594"/>
    <m/>
    <m/>
    <m/>
    <n v="480.55984474424571"/>
    <x v="4"/>
    <x v="71"/>
    <s v="Blend Controlled"/>
    <n v="0"/>
  </r>
  <r>
    <x v="2"/>
    <s v="Data Engineering"/>
    <x v="19"/>
    <d v="2024-07-31T00:00:00"/>
    <d v="2024-07-01T00:00:00"/>
    <s v="47363"/>
    <x v="167"/>
    <s v="25157"/>
    <s v="17001841791"/>
    <m/>
    <m/>
    <m/>
    <n v="520.6064984729328"/>
    <x v="4"/>
    <x v="76"/>
    <s v="Blend Controlled"/>
    <n v="0"/>
  </r>
  <r>
    <x v="2"/>
    <s v="Data Engineering"/>
    <x v="19"/>
    <d v="2024-07-31T00:00:00"/>
    <d v="2024-07-01T00:00:00"/>
    <s v="46113"/>
    <x v="11"/>
    <s v="25146"/>
    <s v="16716229170"/>
    <m/>
    <m/>
    <m/>
    <n v="416.48519877834627"/>
    <x v="4"/>
    <x v="30"/>
    <s v="Blend Controlled"/>
    <n v="0"/>
  </r>
  <r>
    <x v="2"/>
    <s v="Data Engineering"/>
    <x v="19"/>
    <d v="2024-07-31T00:00:00"/>
    <d v="2024-07-01T00:00:00"/>
    <s v="46724"/>
    <x v="155"/>
    <s v="25867"/>
    <s v="16974076254"/>
    <m/>
    <m/>
    <m/>
    <n v="360.41988355818427"/>
    <x v="4"/>
    <x v="77"/>
    <s v="Blend Controlled"/>
    <n v="0"/>
  </r>
  <r>
    <x v="2"/>
    <s v="Data Engineering"/>
    <x v="19"/>
    <d v="2024-07-31T00:00:00"/>
    <d v="2024-07-01T00:00:00"/>
    <s v="46716"/>
    <x v="155"/>
    <s v="25867"/>
    <s v="16974076254"/>
    <m/>
    <m/>
    <m/>
    <n v="376.43854504965913"/>
    <x v="4"/>
    <x v="77"/>
    <s v="Blend Controlled"/>
    <n v="0"/>
  </r>
  <r>
    <x v="2"/>
    <s v="Data Engineering"/>
    <x v="19"/>
    <d v="2024-07-31T00:00:00"/>
    <d v="2024-07-01T00:00:00"/>
    <s v="46658"/>
    <x v="123"/>
    <s v="25138"/>
    <s v="16977995014"/>
    <m/>
    <m/>
    <m/>
    <n v="320.37322982949712"/>
    <x v="4"/>
    <x v="71"/>
    <s v="Blend Controlled"/>
    <n v="0"/>
  </r>
  <r>
    <x v="2"/>
    <s v="Data Engineering"/>
    <x v="19"/>
    <d v="2024-07-31T00:00:00"/>
    <d v="2024-07-01T00:00:00"/>
    <s v="46037"/>
    <x v="11"/>
    <s v="25146"/>
    <s v="16716229170"/>
    <m/>
    <m/>
    <m/>
    <n v="400.46653728687141"/>
    <x v="4"/>
    <x v="30"/>
    <s v="Blend Controlled"/>
    <n v="0"/>
  </r>
  <r>
    <x v="2"/>
    <s v="Data Engineering"/>
    <x v="19"/>
    <d v="2024-07-31T00:00:00"/>
    <d v="2024-07-01T00:00:00"/>
    <s v="46024"/>
    <x v="171"/>
    <s v="25544"/>
    <s v="16807042572"/>
    <m/>
    <m/>
    <m/>
    <n v="536.62515996440766"/>
    <x v="4"/>
    <x v="4"/>
    <s v="Blend Controlled"/>
    <n v="0"/>
  </r>
  <r>
    <x v="2"/>
    <s v="Data Engineering"/>
    <x v="19"/>
    <d v="2024-07-31T00:00:00"/>
    <d v="2024-07-01T00:00:00"/>
    <s v="46093"/>
    <x v="150"/>
    <s v="25160"/>
    <s v="16856642182"/>
    <m/>
    <m/>
    <m/>
    <n v="560.65315220161995"/>
    <x v="4"/>
    <x v="4"/>
    <s v="Blend Controlled"/>
    <n v="0"/>
  </r>
  <r>
    <x v="2"/>
    <s v="Data Engineering"/>
    <x v="19"/>
    <d v="2024-07-31T00:00:00"/>
    <d v="2024-07-01T00:00:00"/>
    <s v="45962"/>
    <x v="11"/>
    <s v="25146"/>
    <s v="16716229170"/>
    <m/>
    <m/>
    <m/>
    <n v="416.48519877834627"/>
    <x v="4"/>
    <x v="30"/>
    <s v="Blend Controlled"/>
    <n v="0"/>
  </r>
  <r>
    <x v="2"/>
    <s v="Data Engineering"/>
    <x v="19"/>
    <d v="2024-07-31T00:00:00"/>
    <d v="2024-07-01T00:00:00"/>
    <s v="46367"/>
    <x v="123"/>
    <s v="25138"/>
    <s v="16977995014"/>
    <m/>
    <m/>
    <m/>
    <n v="432.50386026982113"/>
    <x v="4"/>
    <x v="71"/>
    <s v="Blend Controlled"/>
    <n v="0"/>
  </r>
  <r>
    <x v="2"/>
    <s v="Data Engineering"/>
    <x v="19"/>
    <d v="2024-07-31T00:00:00"/>
    <d v="2024-07-01T00:00:00"/>
    <s v="46660"/>
    <x v="123"/>
    <s v="25138"/>
    <s v="16977995014"/>
    <m/>
    <m/>
    <m/>
    <n v="320.37322982949712"/>
    <x v="4"/>
    <x v="71"/>
    <s v="Blend Controlled"/>
    <n v="0"/>
  </r>
  <r>
    <x v="8"/>
    <s v="Data Engineering"/>
    <x v="19"/>
    <d v="2024-07-31T00:00:00"/>
    <d v="2024-07-01T00:00:00"/>
    <s v="48006"/>
    <x v="77"/>
    <s v="32653"/>
    <s v="17214937942"/>
    <m/>
    <m/>
    <m/>
    <n v="35089.360000000001"/>
    <x v="4"/>
    <x v="18"/>
    <s v="Blend Controlled"/>
    <n v="0"/>
  </r>
  <r>
    <x v="8"/>
    <s v="Data Engineering"/>
    <x v="19"/>
    <d v="2024-07-31T00:00:00"/>
    <d v="2024-07-01T00:00:00"/>
    <s v="48020"/>
    <x v="113"/>
    <s v="34755"/>
    <s v="14229394307"/>
    <m/>
    <m/>
    <m/>
    <n v="6659.73"/>
    <x v="4"/>
    <x v="5"/>
    <s v="Blend Controlled"/>
    <n v="0"/>
  </r>
  <r>
    <x v="8"/>
    <s v="Data Engineering"/>
    <x v="19"/>
    <d v="2024-07-31T00:00:00"/>
    <d v="2024-07-01T00:00:00"/>
    <s v="47898"/>
    <x v="122"/>
    <s v="30469"/>
    <s v="18435752789"/>
    <m/>
    <m/>
    <m/>
    <n v="136.21"/>
    <x v="4"/>
    <x v="15"/>
    <s v="Blend Controlled"/>
    <n v="0"/>
  </r>
  <r>
    <x v="8"/>
    <s v="Data Engineering"/>
    <x v="19"/>
    <d v="2024-07-31T00:00:00"/>
    <d v="2024-07-01T00:00:00"/>
    <s v="47799"/>
    <x v="73"/>
    <s v="25978"/>
    <s v="14545854040"/>
    <m/>
    <m/>
    <m/>
    <n v="-1575.28"/>
    <x v="4"/>
    <x v="25"/>
    <s v="Blend Controlled"/>
    <n v="0"/>
  </r>
  <r>
    <x v="8"/>
    <s v="Data Engineering"/>
    <x v="19"/>
    <d v="2024-07-31T00:00:00"/>
    <d v="2024-07-01T00:00:00"/>
    <s v="47621"/>
    <x v="4"/>
    <s v="30470"/>
    <s v="18849408353"/>
    <m/>
    <m/>
    <m/>
    <n v="1000"/>
    <x v="4"/>
    <x v="0"/>
    <s v="Blend Controlled"/>
    <n v="0"/>
  </r>
  <r>
    <x v="8"/>
    <s v="Data Engineering"/>
    <x v="19"/>
    <d v="2024-07-31T00:00:00"/>
    <d v="2024-07-01T00:00:00"/>
    <s v="48281"/>
    <x v="75"/>
    <s v="32035"/>
    <s v="17296920926"/>
    <m/>
    <m/>
    <m/>
    <n v="-1954.49"/>
    <x v="4"/>
    <x v="7"/>
    <s v="Blend Controlled"/>
    <n v="0"/>
  </r>
  <r>
    <x v="13"/>
    <s v="Data Engineering"/>
    <x v="19"/>
    <d v="2024-07-31T00:00:00"/>
    <d v="2024-07-01T00:00:00"/>
    <s v="45601"/>
    <x v="158"/>
    <s v="16674"/>
    <s v="10642652269"/>
    <m/>
    <m/>
    <m/>
    <n v="1476.2802048363096"/>
    <x v="0"/>
    <x v="79"/>
    <s v="Blend Controlled"/>
    <n v="0"/>
  </r>
  <r>
    <x v="2"/>
    <s v="Data Engineering"/>
    <x v="19"/>
    <d v="2024-07-31T00:00:00"/>
    <d v="2024-07-01T00:00:00"/>
    <s v="46585"/>
    <x v="166"/>
    <s v="32875"/>
    <s v="19901929100"/>
    <m/>
    <m/>
    <m/>
    <n v="520.6064984729328"/>
    <x v="4"/>
    <x v="4"/>
    <s v="Blend Controlled"/>
    <n v="0"/>
  </r>
  <r>
    <x v="2"/>
    <s v="Data Engineering"/>
    <x v="19"/>
    <d v="2024-07-31T00:00:00"/>
    <d v="2024-07-01T00:00:00"/>
    <s v="46471"/>
    <x v="123"/>
    <s v="25138"/>
    <s v="16977995014"/>
    <m/>
    <m/>
    <m/>
    <n v="360.41988355818427"/>
    <x v="4"/>
    <x v="71"/>
    <s v="Blend Controlled"/>
    <n v="0"/>
  </r>
  <r>
    <x v="2"/>
    <s v="Data Engineering"/>
    <x v="19"/>
    <d v="2024-07-31T00:00:00"/>
    <d v="2024-07-01T00:00:00"/>
    <s v="46851"/>
    <x v="169"/>
    <s v="25868"/>
    <s v="16974175491"/>
    <m/>
    <m/>
    <m/>
    <n v="520.6064984729328"/>
    <x v="4"/>
    <x v="77"/>
    <s v="Blend Controlled"/>
    <n v="0"/>
  </r>
  <r>
    <x v="2"/>
    <s v="Data Engineering"/>
    <x v="19"/>
    <d v="2024-07-31T00:00:00"/>
    <d v="2024-07-01T00:00:00"/>
    <s v="46278"/>
    <x v="123"/>
    <s v="25138"/>
    <s v="16977995014"/>
    <m/>
    <m/>
    <m/>
    <n v="420.48986415121499"/>
    <x v="4"/>
    <x v="71"/>
    <s v="Blend Controlled"/>
    <n v="0"/>
  </r>
  <r>
    <x v="2"/>
    <s v="Data Engineering"/>
    <x v="19"/>
    <d v="2024-07-31T00:00:00"/>
    <d v="2024-07-01T00:00:00"/>
    <s v="47165"/>
    <x v="168"/>
    <s v="25140"/>
    <s v="16977994594"/>
    <m/>
    <m/>
    <m/>
    <n v="480.55984474424571"/>
    <x v="4"/>
    <x v="71"/>
    <s v="Blend Controlled"/>
    <n v="0"/>
  </r>
  <r>
    <x v="2"/>
    <s v="Data Engineering"/>
    <x v="19"/>
    <d v="2024-07-31T00:00:00"/>
    <d v="2024-07-01T00:00:00"/>
    <s v="47010"/>
    <x v="160"/>
    <s v="25869"/>
    <s v="16974074989"/>
    <m/>
    <m/>
    <m/>
    <n v="448.52252176129599"/>
    <x v="4"/>
    <x v="77"/>
    <s v="Blend Controlled"/>
    <n v="0"/>
  </r>
  <r>
    <x v="2"/>
    <s v="Data Engineering"/>
    <x v="19"/>
    <d v="2024-07-31T00:00:00"/>
    <d v="2024-07-01T00:00:00"/>
    <s v="46398"/>
    <x v="123"/>
    <s v="25138"/>
    <s v="16977995014"/>
    <m/>
    <m/>
    <m/>
    <n v="344.40122206670941"/>
    <x v="4"/>
    <x v="71"/>
    <s v="Blend Controlled"/>
    <n v="0"/>
  </r>
  <r>
    <x v="2"/>
    <s v="Data Engineering"/>
    <x v="19"/>
    <d v="2024-07-31T00:00:00"/>
    <d v="2024-07-01T00:00:00"/>
    <s v="45895"/>
    <x v="11"/>
    <s v="25146"/>
    <s v="16716229170"/>
    <m/>
    <m/>
    <m/>
    <n v="496.57850623572057"/>
    <x v="4"/>
    <x v="30"/>
    <s v="Blend Controlled"/>
    <n v="0"/>
  </r>
  <r>
    <x v="2"/>
    <s v="Data Engineering"/>
    <x v="19"/>
    <d v="2024-07-31T00:00:00"/>
    <d v="2024-07-01T00:00:00"/>
    <s v="46738"/>
    <x v="155"/>
    <s v="25867"/>
    <s v="16974076254"/>
    <m/>
    <m/>
    <m/>
    <n v="270.31491266863821"/>
    <x v="4"/>
    <x v="77"/>
    <s v="Blend Controlled"/>
    <n v="0"/>
  </r>
  <r>
    <x v="2"/>
    <s v="Data Engineering"/>
    <x v="19"/>
    <d v="2024-07-31T00:00:00"/>
    <d v="2024-07-01T00:00:00"/>
    <s v="46382"/>
    <x v="123"/>
    <s v="25138"/>
    <s v="16977995014"/>
    <m/>
    <m/>
    <m/>
    <n v="400.46653728687141"/>
    <x v="4"/>
    <x v="71"/>
    <s v="Blend Controlled"/>
    <n v="0"/>
  </r>
  <r>
    <x v="2"/>
    <s v="Data Engineering"/>
    <x v="19"/>
    <d v="2024-07-31T00:00:00"/>
    <d v="2024-07-01T00:00:00"/>
    <s v="45877"/>
    <x v="177"/>
    <s v="28140"/>
    <s v="17690283562"/>
    <m/>
    <m/>
    <m/>
    <n v="536.62515996440766"/>
    <x v="4"/>
    <x v="4"/>
    <s v="Blend Controlled"/>
    <n v="0"/>
  </r>
  <r>
    <x v="2"/>
    <s v="Data Engineering"/>
    <x v="19"/>
    <d v="2024-07-31T00:00:00"/>
    <d v="2024-07-01T00:00:00"/>
    <s v="46416"/>
    <x v="123"/>
    <s v="25138"/>
    <s v="16977995014"/>
    <m/>
    <m/>
    <m/>
    <n v="464.54118325277085"/>
    <x v="4"/>
    <x v="71"/>
    <s v="Blend Controlled"/>
    <n v="0"/>
  </r>
  <r>
    <x v="2"/>
    <s v="Data Engineering"/>
    <x v="19"/>
    <d v="2024-07-31T00:00:00"/>
    <d v="2024-07-01T00:00:00"/>
    <s v="46915"/>
    <x v="160"/>
    <s v="25869"/>
    <s v="16974074989"/>
    <m/>
    <m/>
    <m/>
    <n v="448.52252176129599"/>
    <x v="4"/>
    <x v="77"/>
    <s v="Blend Controlled"/>
    <n v="0"/>
  </r>
  <r>
    <x v="2"/>
    <s v="Data Engineering"/>
    <x v="19"/>
    <d v="2024-07-31T00:00:00"/>
    <d v="2024-07-01T00:00:00"/>
    <s v="46127"/>
    <x v="157"/>
    <s v="25155"/>
    <m/>
    <m/>
    <m/>
    <m/>
    <n v="468.54584862563956"/>
    <x v="4"/>
    <x v="78"/>
    <s v="Blend Controlled"/>
    <n v="0"/>
  </r>
  <r>
    <x v="2"/>
    <s v="Data Engineering"/>
    <x v="19"/>
    <d v="2024-07-31T00:00:00"/>
    <d v="2024-07-01T00:00:00"/>
    <s v="46911"/>
    <x v="160"/>
    <s v="25869"/>
    <s v="16974074989"/>
    <m/>
    <m/>
    <m/>
    <n v="504.587836981458"/>
    <x v="4"/>
    <x v="77"/>
    <s v="Blend Controlled"/>
    <n v="0"/>
  </r>
  <r>
    <x v="2"/>
    <s v="Data Engineering"/>
    <x v="19"/>
    <d v="2024-07-31T00:00:00"/>
    <d v="2024-07-01T00:00:00"/>
    <s v="46490"/>
    <x v="150"/>
    <s v="25160"/>
    <s v="16856642182"/>
    <m/>
    <m/>
    <m/>
    <n v="480.55984474424571"/>
    <x v="4"/>
    <x v="4"/>
    <s v="Blend Controlled"/>
    <n v="0"/>
  </r>
  <r>
    <x v="2"/>
    <s v="Data Engineering"/>
    <x v="19"/>
    <d v="2024-07-31T00:00:00"/>
    <d v="2024-07-01T00:00:00"/>
    <s v="46338"/>
    <x v="123"/>
    <s v="25138"/>
    <s v="16977995014"/>
    <m/>
    <m/>
    <m/>
    <n v="320.37322982949712"/>
    <x v="4"/>
    <x v="71"/>
    <s v="Blend Controlled"/>
    <n v="0"/>
  </r>
  <r>
    <x v="8"/>
    <s v="Data Engineering"/>
    <x v="19"/>
    <d v="2024-07-31T00:00:00"/>
    <d v="2024-07-01T00:00:00"/>
    <s v="47722"/>
    <x v="4"/>
    <s v="30470"/>
    <s v="18849408353"/>
    <m/>
    <m/>
    <m/>
    <n v="1400"/>
    <x v="4"/>
    <x v="0"/>
    <s v="Blend Controlled"/>
    <n v="0"/>
  </r>
  <r>
    <x v="8"/>
    <s v="Data Engineering"/>
    <x v="19"/>
    <d v="2024-07-31T00:00:00"/>
    <d v="2024-07-01T00:00:00"/>
    <s v="47885"/>
    <x v="77"/>
    <s v="32653"/>
    <s v="17214937942"/>
    <m/>
    <m/>
    <m/>
    <n v="28155.759999999998"/>
    <x v="4"/>
    <x v="18"/>
    <s v="Blend Controlled"/>
    <n v="0"/>
  </r>
  <r>
    <x v="8"/>
    <s v="Data Engineering"/>
    <x v="19"/>
    <d v="2024-07-31T00:00:00"/>
    <d v="2024-07-01T00:00:00"/>
    <s v="47539"/>
    <x v="4"/>
    <s v="30470"/>
    <s v="18849408353"/>
    <m/>
    <m/>
    <m/>
    <n v="400"/>
    <x v="4"/>
    <x v="0"/>
    <s v="Blend Controlled"/>
    <n v="0"/>
  </r>
  <r>
    <x v="8"/>
    <s v="Data Engineering"/>
    <x v="19"/>
    <d v="2024-07-31T00:00:00"/>
    <d v="2024-07-01T00:00:00"/>
    <s v="47714"/>
    <x v="35"/>
    <s v="25993"/>
    <s v="16899606622"/>
    <m/>
    <m/>
    <s v="Final Rev Rec end of Billing Schedule"/>
    <n v="8006"/>
    <x v="4"/>
    <x v="40"/>
    <s v="Blend Controlled"/>
    <n v="0"/>
  </r>
  <r>
    <x v="2"/>
    <s v="Data Engineering"/>
    <x v="19"/>
    <d v="2024-07-31T00:00:00"/>
    <d v="2024-07-01T00:00:00"/>
    <s v="47073"/>
    <x v="153"/>
    <s v="27101"/>
    <s v="17579491979"/>
    <m/>
    <m/>
    <m/>
    <n v="560.65315220161995"/>
    <x v="4"/>
    <x v="77"/>
    <s v="Blend Controlled"/>
    <n v="0"/>
  </r>
  <r>
    <x v="2"/>
    <s v="Data Engineering"/>
    <x v="19"/>
    <d v="2024-07-31T00:00:00"/>
    <d v="2024-07-01T00:00:00"/>
    <s v="47259"/>
    <x v="151"/>
    <s v="26788"/>
    <s v="16592846934"/>
    <m/>
    <m/>
    <m/>
    <n v="360.41988355818427"/>
    <x v="4"/>
    <x v="75"/>
    <s v="Blend Controlled"/>
    <n v="0"/>
  </r>
  <r>
    <x v="2"/>
    <s v="Data Engineering"/>
    <x v="19"/>
    <d v="2024-07-31T00:00:00"/>
    <d v="2024-07-01T00:00:00"/>
    <s v="47215"/>
    <x v="165"/>
    <s v="25152"/>
    <s v="17001844665"/>
    <m/>
    <m/>
    <m/>
    <n v="252.293918490729"/>
    <x v="4"/>
    <x v="80"/>
    <s v="Blend Controlled"/>
    <n v="0"/>
  </r>
  <r>
    <x v="2"/>
    <s v="Data Engineering"/>
    <x v="19"/>
    <d v="2024-07-31T00:00:00"/>
    <d v="2024-07-01T00:00:00"/>
    <s v="46215"/>
    <x v="123"/>
    <s v="25138"/>
    <s v="16977995014"/>
    <m/>
    <m/>
    <m/>
    <n v="210.24493207560749"/>
    <x v="4"/>
    <x v="71"/>
    <s v="Blend Controlled"/>
    <n v="0"/>
  </r>
  <r>
    <x v="2"/>
    <s v="Data Engineering"/>
    <x v="19"/>
    <d v="2024-07-31T00:00:00"/>
    <d v="2024-07-01T00:00:00"/>
    <s v="46165"/>
    <x v="150"/>
    <s v="25160"/>
    <s v="16856642182"/>
    <m/>
    <m/>
    <m/>
    <n v="480.55984474424571"/>
    <x v="4"/>
    <x v="4"/>
    <s v="Blend Controlled"/>
    <n v="0"/>
  </r>
  <r>
    <x v="2"/>
    <s v="Data Engineering"/>
    <x v="19"/>
    <d v="2024-07-31T00:00:00"/>
    <d v="2024-07-01T00:00:00"/>
    <s v="47159"/>
    <x v="168"/>
    <s v="25140"/>
    <s v="16977994594"/>
    <m/>
    <m/>
    <m/>
    <n v="480.55984474424571"/>
    <x v="4"/>
    <x v="71"/>
    <s v="Blend Controlled"/>
    <n v="0"/>
  </r>
  <r>
    <x v="2"/>
    <s v="Data Engineering"/>
    <x v="19"/>
    <d v="2024-07-31T00:00:00"/>
    <d v="2024-07-01T00:00:00"/>
    <s v="45844"/>
    <x v="177"/>
    <s v="28140"/>
    <s v="17690283562"/>
    <m/>
    <m/>
    <m/>
    <n v="536.62515996440766"/>
    <x v="4"/>
    <x v="4"/>
    <s v="Blend Controlled"/>
    <n v="0"/>
  </r>
  <r>
    <x v="2"/>
    <s v="Data Engineering"/>
    <x v="19"/>
    <d v="2024-07-31T00:00:00"/>
    <d v="2024-07-01T00:00:00"/>
    <s v="46831"/>
    <x v="123"/>
    <s v="25138"/>
    <s v="16977995014"/>
    <m/>
    <m/>
    <m/>
    <n v="432.50386026982113"/>
    <x v="4"/>
    <x v="71"/>
    <s v="Blend Controlled"/>
    <n v="0"/>
  </r>
  <r>
    <x v="2"/>
    <s v="Data Engineering"/>
    <x v="19"/>
    <d v="2024-07-31T00:00:00"/>
    <d v="2024-07-01T00:00:00"/>
    <s v="46228"/>
    <x v="150"/>
    <s v="25160"/>
    <s v="16856642182"/>
    <m/>
    <m/>
    <m/>
    <n v="440.51319101555856"/>
    <x v="4"/>
    <x v="4"/>
    <s v="Blend Controlled"/>
    <n v="0"/>
  </r>
  <r>
    <x v="2"/>
    <s v="Data Engineering"/>
    <x v="19"/>
    <d v="2024-07-31T00:00:00"/>
    <d v="2024-07-01T00:00:00"/>
    <s v="46628"/>
    <x v="123"/>
    <s v="25138"/>
    <s v="16977995014"/>
    <m/>
    <m/>
    <m/>
    <n v="320.37322982949712"/>
    <x v="4"/>
    <x v="71"/>
    <s v="Blend Controlled"/>
    <n v="0"/>
  </r>
  <r>
    <x v="2"/>
    <s v="Data Engineering"/>
    <x v="19"/>
    <d v="2024-07-31T00:00:00"/>
    <d v="2024-07-01T00:00:00"/>
    <s v="46409"/>
    <x v="123"/>
    <s v="25138"/>
    <s v="16977995014"/>
    <m/>
    <m/>
    <m/>
    <n v="300.34990296515355"/>
    <x v="4"/>
    <x v="71"/>
    <s v="Blend Controlled"/>
    <n v="0"/>
  </r>
  <r>
    <x v="2"/>
    <s v="Data Engineering"/>
    <x v="19"/>
    <d v="2024-07-31T00:00:00"/>
    <d v="2024-07-01T00:00:00"/>
    <s v="45807"/>
    <x v="154"/>
    <s v="29210"/>
    <s v="17485557310"/>
    <m/>
    <m/>
    <m/>
    <n v="560.65315220161995"/>
    <x v="4"/>
    <x v="4"/>
    <s v="Blend Controlled"/>
    <n v="0"/>
  </r>
  <r>
    <x v="2"/>
    <s v="Data Engineering"/>
    <x v="19"/>
    <d v="2024-07-31T00:00:00"/>
    <d v="2024-07-01T00:00:00"/>
    <s v="46389"/>
    <x v="123"/>
    <s v="25138"/>
    <s v="16977995014"/>
    <m/>
    <m/>
    <m/>
    <n v="480.55984474424571"/>
    <x v="4"/>
    <x v="71"/>
    <s v="Blend Controlled"/>
    <n v="0"/>
  </r>
  <r>
    <x v="2"/>
    <s v="Data Engineering"/>
    <x v="19"/>
    <d v="2024-07-31T00:00:00"/>
    <d v="2024-07-01T00:00:00"/>
    <s v="46904"/>
    <x v="123"/>
    <s v="25138"/>
    <s v="16977995014"/>
    <m/>
    <m/>
    <m/>
    <n v="464.54118325277085"/>
    <x v="4"/>
    <x v="71"/>
    <s v="Blend Controlled"/>
    <n v="0"/>
  </r>
  <r>
    <x v="2"/>
    <s v="Data Engineering"/>
    <x v="19"/>
    <d v="2024-07-31T00:00:00"/>
    <d v="2024-07-01T00:00:00"/>
    <s v="47411"/>
    <x v="11"/>
    <s v="25146"/>
    <s v="16716229170"/>
    <m/>
    <m/>
    <m/>
    <n v="496.57850623572057"/>
    <x v="4"/>
    <x v="30"/>
    <s v="Blend Controlled"/>
    <n v="0"/>
  </r>
  <r>
    <x v="2"/>
    <s v="Data Engineering"/>
    <x v="19"/>
    <d v="2024-07-31T00:00:00"/>
    <d v="2024-07-01T00:00:00"/>
    <s v="46198"/>
    <x v="150"/>
    <s v="25160"/>
    <s v="16856642182"/>
    <m/>
    <m/>
    <m/>
    <n v="480.55984474424571"/>
    <x v="4"/>
    <x v="4"/>
    <s v="Blend Controlled"/>
    <n v="0"/>
  </r>
  <r>
    <x v="2"/>
    <s v="Data Engineering"/>
    <x v="19"/>
    <d v="2024-07-31T00:00:00"/>
    <d v="2024-07-01T00:00:00"/>
    <s v="46075"/>
    <x v="11"/>
    <s v="25146"/>
    <s v="16716229170"/>
    <m/>
    <m/>
    <m/>
    <n v="400.46653728687141"/>
    <x v="4"/>
    <x v="30"/>
    <s v="Blend Controlled"/>
    <n v="0"/>
  </r>
  <r>
    <x v="2"/>
    <s v="Data Engineering"/>
    <x v="19"/>
    <d v="2024-07-31T00:00:00"/>
    <d v="2024-07-01T00:00:00"/>
    <s v="46960"/>
    <x v="160"/>
    <s v="25869"/>
    <s v="16974074989"/>
    <m/>
    <m/>
    <m/>
    <n v="504.587836981458"/>
    <x v="4"/>
    <x v="77"/>
    <s v="Blend Controlled"/>
    <n v="0"/>
  </r>
  <r>
    <x v="2"/>
    <s v="Data Engineering"/>
    <x v="19"/>
    <d v="2024-07-31T00:00:00"/>
    <d v="2024-07-01T00:00:00"/>
    <s v="46809"/>
    <x v="169"/>
    <s v="25868"/>
    <s v="16974175491"/>
    <m/>
    <m/>
    <m/>
    <n v="648.75579040473167"/>
    <x v="4"/>
    <x v="77"/>
    <s v="Blend Controlled"/>
    <n v="0"/>
  </r>
  <r>
    <x v="2"/>
    <s v="Data Engineering"/>
    <x v="19"/>
    <d v="2024-07-31T00:00:00"/>
    <d v="2024-07-01T00:00:00"/>
    <s v="46484"/>
    <x v="150"/>
    <s v="25160"/>
    <s v="16856642182"/>
    <m/>
    <m/>
    <m/>
    <n v="480.55984474424571"/>
    <x v="4"/>
    <x v="4"/>
    <s v="Blend Controlled"/>
    <n v="0"/>
  </r>
  <r>
    <x v="2"/>
    <s v="Data Engineering"/>
    <x v="19"/>
    <d v="2024-07-31T00:00:00"/>
    <d v="2024-07-01T00:00:00"/>
    <s v="47449"/>
    <x v="159"/>
    <s v="29211"/>
    <s v="17692058278"/>
    <m/>
    <m/>
    <m/>
    <n v="400.46653728687141"/>
    <x v="4"/>
    <x v="76"/>
    <s v="Blend Controlled"/>
    <n v="0"/>
  </r>
  <r>
    <x v="2"/>
    <s v="Data Engineering"/>
    <x v="19"/>
    <d v="2024-07-31T00:00:00"/>
    <d v="2024-07-01T00:00:00"/>
    <s v="46195"/>
    <x v="150"/>
    <s v="25160"/>
    <s v="16856642182"/>
    <m/>
    <m/>
    <m/>
    <n v="480.55984474424571"/>
    <x v="4"/>
    <x v="4"/>
    <s v="Blend Controlled"/>
    <n v="0"/>
  </r>
  <r>
    <x v="2"/>
    <s v="Data Engineering"/>
    <x v="19"/>
    <d v="2024-07-31T00:00:00"/>
    <d v="2024-07-01T00:00:00"/>
    <s v="46659"/>
    <x v="155"/>
    <s v="25867"/>
    <s v="16974076254"/>
    <m/>
    <m/>
    <m/>
    <n v="360.41988355818427"/>
    <x v="4"/>
    <x v="77"/>
    <s v="Blend Controlled"/>
    <n v="0"/>
  </r>
  <r>
    <x v="2"/>
    <s v="Data Engineering"/>
    <x v="19"/>
    <d v="2024-07-31T00:00:00"/>
    <d v="2024-07-01T00:00:00"/>
    <s v="46654"/>
    <x v="123"/>
    <s v="25138"/>
    <s v="16977995014"/>
    <m/>
    <m/>
    <m/>
    <n v="464.54118325277085"/>
    <x v="4"/>
    <x v="71"/>
    <s v="Blend Controlled"/>
    <n v="0"/>
  </r>
  <r>
    <x v="2"/>
    <s v="Data Engineering"/>
    <x v="19"/>
    <d v="2024-07-31T00:00:00"/>
    <d v="2024-07-01T00:00:00"/>
    <s v="46210"/>
    <x v="150"/>
    <s v="25160"/>
    <s v="16856642182"/>
    <m/>
    <m/>
    <m/>
    <n v="440.51319101555856"/>
    <x v="4"/>
    <x v="4"/>
    <s v="Blend Controlled"/>
    <n v="0"/>
  </r>
  <r>
    <x v="0"/>
    <s v="Data Engineering"/>
    <x v="19"/>
    <d v="2024-07-31T00:00:00"/>
    <d v="2024-07-01T00:00:00"/>
    <s v="47468"/>
    <x v="12"/>
    <s v="36305"/>
    <m/>
    <m/>
    <m/>
    <m/>
    <n v="33795.200512995601"/>
    <x v="0"/>
    <x v="0"/>
    <s v="Blend Controlled"/>
    <n v="0"/>
  </r>
  <r>
    <x v="8"/>
    <s v="Data Engineering"/>
    <x v="19"/>
    <d v="2024-07-31T00:00:00"/>
    <d v="2024-07-01T00:00:00"/>
    <s v="48013"/>
    <x v="77"/>
    <s v="32653"/>
    <s v="17214937942"/>
    <m/>
    <m/>
    <m/>
    <n v="-840.74"/>
    <x v="4"/>
    <x v="18"/>
    <s v="Blend Controlled"/>
    <n v="0"/>
  </r>
  <r>
    <x v="8"/>
    <s v="Data Engineering"/>
    <x v="19"/>
    <d v="2024-07-31T00:00:00"/>
    <d v="2024-07-01T00:00:00"/>
    <s v="47754"/>
    <x v="22"/>
    <s v="31101"/>
    <s v="17908670818"/>
    <m/>
    <m/>
    <m/>
    <n v="-744.38"/>
    <x v="4"/>
    <x v="36"/>
    <s v="Blend Controlled"/>
    <n v="0"/>
  </r>
  <r>
    <x v="8"/>
    <s v="Data Engineering"/>
    <x v="19"/>
    <d v="2024-07-31T00:00:00"/>
    <d v="2024-07-01T00:00:00"/>
    <s v="48438"/>
    <x v="0"/>
    <m/>
    <m/>
    <s v="ICC 1051 Wyndham Hotels and Resorts : Wyndham - Guest Analytics Retainer"/>
    <m/>
    <s v="TopSide Management Book Elim related to project ICC 1051 Wyndham Hotels and Resorts : Wyndham - Guest Analytics Retainer"/>
    <n v="-33887.58"/>
    <x v="4"/>
    <x v="2"/>
    <s v="Blend Controlled"/>
    <s v="ICC 1051 Wyndham Hotels and Resorts : Wyndham - Guest Analytics Retainer"/>
  </r>
  <r>
    <x v="2"/>
    <s v="Data Engineering"/>
    <x v="19"/>
    <d v="2024-07-31T00:00:00"/>
    <d v="2024-07-01T00:00:00"/>
    <s v="47349"/>
    <x v="167"/>
    <s v="25157"/>
    <s v="17001841791"/>
    <m/>
    <m/>
    <m/>
    <n v="520.6064984729328"/>
    <x v="4"/>
    <x v="76"/>
    <s v="Blend Controlled"/>
    <n v="0"/>
  </r>
  <r>
    <x v="2"/>
    <s v="Data Engineering"/>
    <x v="19"/>
    <d v="2024-07-31T00:00:00"/>
    <d v="2024-07-01T00:00:00"/>
    <s v="47375"/>
    <x v="151"/>
    <s v="26788"/>
    <s v="16592846934"/>
    <m/>
    <m/>
    <m/>
    <n v="520.6064984729328"/>
    <x v="4"/>
    <x v="75"/>
    <s v="Blend Controlled"/>
    <n v="0"/>
  </r>
  <r>
    <x v="2"/>
    <s v="Data Engineering"/>
    <x v="19"/>
    <d v="2024-07-31T00:00:00"/>
    <d v="2024-07-01T00:00:00"/>
    <s v="46951"/>
    <x v="160"/>
    <s v="25869"/>
    <s v="16974074989"/>
    <m/>
    <m/>
    <m/>
    <n v="384.44787579539656"/>
    <x v="4"/>
    <x v="77"/>
    <s v="Blend Controlled"/>
    <n v="0"/>
  </r>
  <r>
    <x v="2"/>
    <s v="Data Engineering"/>
    <x v="19"/>
    <d v="2024-07-31T00:00:00"/>
    <d v="2024-07-01T00:00:00"/>
    <s v="46746"/>
    <x v="155"/>
    <s v="25867"/>
    <s v="16974076254"/>
    <m/>
    <m/>
    <m/>
    <n v="376.43854504965913"/>
    <x v="4"/>
    <x v="77"/>
    <s v="Blend Controlled"/>
    <n v="0"/>
  </r>
  <r>
    <x v="2"/>
    <s v="Data Engineering"/>
    <x v="19"/>
    <d v="2024-07-31T00:00:00"/>
    <d v="2024-07-01T00:00:00"/>
    <s v="46622"/>
    <x v="163"/>
    <s v="25866"/>
    <s v="16973568605"/>
    <m/>
    <m/>
    <m/>
    <n v="544.63449071014509"/>
    <x v="4"/>
    <x v="77"/>
    <s v="Blend Controlled"/>
    <n v="0"/>
  </r>
  <r>
    <x v="2"/>
    <s v="Data Engineering"/>
    <x v="19"/>
    <d v="2024-07-31T00:00:00"/>
    <d v="2024-07-01T00:00:00"/>
    <s v="46058"/>
    <x v="11"/>
    <s v="25146"/>
    <s v="16716229170"/>
    <m/>
    <m/>
    <m/>
    <n v="416.48519877834627"/>
    <x v="4"/>
    <x v="30"/>
    <s v="Blend Controlled"/>
    <n v="0"/>
  </r>
  <r>
    <x v="2"/>
    <s v="Data Engineering"/>
    <x v="19"/>
    <d v="2024-07-31T00:00:00"/>
    <d v="2024-07-01T00:00:00"/>
    <s v="46045"/>
    <x v="171"/>
    <s v="25544"/>
    <s v="16807042572"/>
    <m/>
    <m/>
    <m/>
    <n v="536.62515996440766"/>
    <x v="4"/>
    <x v="4"/>
    <s v="Blend Controlled"/>
    <n v="0"/>
  </r>
  <r>
    <x v="2"/>
    <s v="Data Engineering"/>
    <x v="19"/>
    <d v="2024-07-31T00:00:00"/>
    <d v="2024-07-01T00:00:00"/>
    <s v="46057"/>
    <x v="171"/>
    <s v="25544"/>
    <s v="16807042572"/>
    <m/>
    <m/>
    <m/>
    <n v="536.62515996440766"/>
    <x v="4"/>
    <x v="4"/>
    <s v="Blend Controlled"/>
    <n v="0"/>
  </r>
  <r>
    <x v="2"/>
    <s v="Data Engineering"/>
    <x v="19"/>
    <d v="2024-07-31T00:00:00"/>
    <d v="2024-07-01T00:00:00"/>
    <s v="47381"/>
    <x v="175"/>
    <s v="34751"/>
    <s v="18659335221"/>
    <m/>
    <m/>
    <m/>
    <n v="560.65315220161995"/>
    <x v="4"/>
    <x v="4"/>
    <s v="Blend Controlled"/>
    <n v="0"/>
  </r>
  <r>
    <x v="2"/>
    <s v="Data Engineering"/>
    <x v="19"/>
    <d v="2024-07-31T00:00:00"/>
    <d v="2024-07-01T00:00:00"/>
    <s v="46401"/>
    <x v="150"/>
    <s v="25160"/>
    <s v="16856642182"/>
    <m/>
    <m/>
    <m/>
    <n v="560.65315220161995"/>
    <x v="4"/>
    <x v="4"/>
    <s v="Blend Controlled"/>
    <n v="0"/>
  </r>
  <r>
    <x v="2"/>
    <s v="Data Engineering"/>
    <x v="19"/>
    <d v="2024-07-31T00:00:00"/>
    <d v="2024-07-01T00:00:00"/>
    <s v="46287"/>
    <x v="150"/>
    <s v="25160"/>
    <s v="16856642182"/>
    <m/>
    <m/>
    <m/>
    <n v="320.37322982949712"/>
    <x v="4"/>
    <x v="4"/>
    <s v="Blend Controlled"/>
    <n v="0"/>
  </r>
  <r>
    <x v="2"/>
    <s v="Data Engineering"/>
    <x v="19"/>
    <d v="2024-07-31T00:00:00"/>
    <d v="2024-07-01T00:00:00"/>
    <s v="46604"/>
    <x v="123"/>
    <s v="25138"/>
    <s v="16977995014"/>
    <m/>
    <m/>
    <m/>
    <n v="210.24493207560749"/>
    <x v="4"/>
    <x v="71"/>
    <s v="Blend Controlled"/>
    <n v="0"/>
  </r>
  <r>
    <x v="2"/>
    <s v="Data Engineering"/>
    <x v="19"/>
    <d v="2024-07-31T00:00:00"/>
    <d v="2024-07-01T00:00:00"/>
    <s v="47421"/>
    <x v="159"/>
    <s v="29211"/>
    <s v="17692058278"/>
    <m/>
    <m/>
    <m/>
    <n v="400.46653728687141"/>
    <x v="4"/>
    <x v="76"/>
    <s v="Blend Controlled"/>
    <n v="0"/>
  </r>
  <r>
    <x v="2"/>
    <s v="Data Engineering"/>
    <x v="19"/>
    <d v="2024-07-31T00:00:00"/>
    <d v="2024-07-01T00:00:00"/>
    <s v="47386"/>
    <x v="175"/>
    <s v="34751"/>
    <s v="18659335221"/>
    <m/>
    <m/>
    <m/>
    <n v="560.65315220161995"/>
    <x v="4"/>
    <x v="4"/>
    <s v="Blend Controlled"/>
    <n v="0"/>
  </r>
  <r>
    <x v="2"/>
    <s v="Data Engineering"/>
    <x v="19"/>
    <d v="2024-07-31T00:00:00"/>
    <d v="2024-07-01T00:00:00"/>
    <s v="46548"/>
    <x v="123"/>
    <s v="25138"/>
    <s v="16977995014"/>
    <m/>
    <m/>
    <m/>
    <n v="464.54118325277085"/>
    <x v="4"/>
    <x v="71"/>
    <s v="Blend Controlled"/>
    <n v="0"/>
  </r>
  <r>
    <x v="2"/>
    <s v="Data Engineering"/>
    <x v="19"/>
    <d v="2024-07-31T00:00:00"/>
    <d v="2024-07-01T00:00:00"/>
    <s v="47408"/>
    <x v="11"/>
    <s v="25146"/>
    <s v="16716229170"/>
    <m/>
    <m/>
    <m/>
    <n v="336.39189132097198"/>
    <x v="4"/>
    <x v="30"/>
    <s v="Blend Controlled"/>
    <n v="0"/>
  </r>
  <r>
    <x v="2"/>
    <s v="Data Engineering"/>
    <x v="19"/>
    <d v="2024-07-31T00:00:00"/>
    <d v="2024-07-01T00:00:00"/>
    <s v="47200"/>
    <x v="151"/>
    <s v="26788"/>
    <s v="16592846934"/>
    <m/>
    <m/>
    <m/>
    <n v="240.27992237212285"/>
    <x v="4"/>
    <x v="75"/>
    <s v="Blend Controlled"/>
    <n v="0"/>
  </r>
  <r>
    <x v="2"/>
    <s v="Data Engineering"/>
    <x v="19"/>
    <d v="2024-07-31T00:00:00"/>
    <d v="2024-07-01T00:00:00"/>
    <s v="45917"/>
    <x v="11"/>
    <s v="25146"/>
    <s v="16716229170"/>
    <m/>
    <m/>
    <m/>
    <n v="638.74412697255991"/>
    <x v="4"/>
    <x v="30"/>
    <s v="Blend Controlled"/>
    <n v="0"/>
  </r>
  <r>
    <x v="2"/>
    <s v="Data Engineering"/>
    <x v="19"/>
    <d v="2024-07-31T00:00:00"/>
    <d v="2024-07-01T00:00:00"/>
    <s v="45906"/>
    <x v="176"/>
    <s v="29419"/>
    <s v="18262439992"/>
    <m/>
    <m/>
    <m/>
    <n v="560.65315220161995"/>
    <x v="4"/>
    <x v="4"/>
    <s v="Blend Controlled"/>
    <n v="0"/>
  </r>
  <r>
    <x v="2"/>
    <s v="Data Engineering"/>
    <x v="19"/>
    <d v="2024-07-31T00:00:00"/>
    <d v="2024-07-01T00:00:00"/>
    <s v="46538"/>
    <x v="162"/>
    <s v="32036"/>
    <s v="19584503853"/>
    <m/>
    <m/>
    <m/>
    <n v="520.6064984729328"/>
    <x v="4"/>
    <x v="4"/>
    <s v="Blend Controlled"/>
    <n v="0"/>
  </r>
  <r>
    <x v="2"/>
    <s v="Data Engineering"/>
    <x v="19"/>
    <d v="2024-07-31T00:00:00"/>
    <d v="2024-07-01T00:00:00"/>
    <s v="46977"/>
    <x v="123"/>
    <s v="25138"/>
    <s v="16977995014"/>
    <m/>
    <m/>
    <m/>
    <n v="450.52485444773032"/>
    <x v="4"/>
    <x v="71"/>
    <s v="Blend Controlled"/>
    <n v="0"/>
  </r>
  <r>
    <x v="2"/>
    <s v="Data Engineering"/>
    <x v="19"/>
    <d v="2024-07-31T00:00:00"/>
    <d v="2024-07-01T00:00:00"/>
    <s v="46779"/>
    <x v="123"/>
    <s v="25138"/>
    <s v="16977995014"/>
    <m/>
    <m/>
    <m/>
    <n v="320.37322982949712"/>
    <x v="4"/>
    <x v="71"/>
    <s v="Blend Controlled"/>
    <n v="0"/>
  </r>
  <r>
    <x v="2"/>
    <s v="Data Engineering"/>
    <x v="19"/>
    <d v="2024-07-31T00:00:00"/>
    <d v="2024-07-01T00:00:00"/>
    <s v="46159"/>
    <x v="150"/>
    <s v="25160"/>
    <s v="16856642182"/>
    <m/>
    <m/>
    <m/>
    <n v="480.55984474424571"/>
    <x v="4"/>
    <x v="4"/>
    <s v="Blend Controlled"/>
    <n v="0"/>
  </r>
  <r>
    <x v="2"/>
    <s v="Data Engineering"/>
    <x v="19"/>
    <d v="2024-07-31T00:00:00"/>
    <d v="2024-07-01T00:00:00"/>
    <s v="46776"/>
    <x v="155"/>
    <s v="25867"/>
    <s v="16974076254"/>
    <m/>
    <m/>
    <m/>
    <n v="360.41988355818427"/>
    <x v="4"/>
    <x v="77"/>
    <s v="Blend Controlled"/>
    <n v="0"/>
  </r>
  <r>
    <x v="2"/>
    <s v="Data Engineering"/>
    <x v="19"/>
    <d v="2024-07-31T00:00:00"/>
    <d v="2024-07-01T00:00:00"/>
    <s v="47367"/>
    <x v="167"/>
    <s v="25157"/>
    <s v="17001841791"/>
    <m/>
    <m/>
    <m/>
    <n v="520.6064984729328"/>
    <x v="4"/>
    <x v="76"/>
    <s v="Blend Controlled"/>
    <n v="0"/>
  </r>
  <r>
    <x v="2"/>
    <s v="Data Engineering"/>
    <x v="19"/>
    <d v="2024-07-31T00:00:00"/>
    <d v="2024-07-01T00:00:00"/>
    <s v="46095"/>
    <x v="150"/>
    <s v="25160"/>
    <s v="16856642182"/>
    <m/>
    <m/>
    <m/>
    <n v="560.65315220161995"/>
    <x v="4"/>
    <x v="4"/>
    <s v="Blend Controlled"/>
    <n v="0"/>
  </r>
  <r>
    <x v="2"/>
    <s v="Data Engineering"/>
    <x v="19"/>
    <d v="2024-07-31T00:00:00"/>
    <d v="2024-07-01T00:00:00"/>
    <s v="46888"/>
    <x v="160"/>
    <s v="25869"/>
    <s v="16974074989"/>
    <m/>
    <m/>
    <m/>
    <n v="392.45720654113398"/>
    <x v="4"/>
    <x v="77"/>
    <s v="Blend Controlled"/>
    <n v="0"/>
  </r>
  <r>
    <x v="8"/>
    <s v="Data Engineering"/>
    <x v="19"/>
    <d v="2024-07-31T00:00:00"/>
    <d v="2024-07-01T00:00:00"/>
    <s v="47579"/>
    <x v="4"/>
    <s v="30470"/>
    <s v="18849408353"/>
    <m/>
    <m/>
    <m/>
    <n v="720"/>
    <x v="4"/>
    <x v="0"/>
    <s v="Blend Controlled"/>
    <n v="0"/>
  </r>
  <r>
    <x v="8"/>
    <s v="Data Engineering"/>
    <x v="19"/>
    <d v="2024-07-31T00:00:00"/>
    <d v="2024-07-01T00:00:00"/>
    <s v="47818"/>
    <x v="73"/>
    <s v="25978"/>
    <s v="14545854040"/>
    <m/>
    <m/>
    <m/>
    <n v="8537.66"/>
    <x v="4"/>
    <x v="25"/>
    <s v="Blend Controlled"/>
    <n v="0"/>
  </r>
  <r>
    <x v="8"/>
    <s v="Data Engineering"/>
    <x v="19"/>
    <d v="2024-07-31T00:00:00"/>
    <d v="2024-07-01T00:00:00"/>
    <s v="48008"/>
    <x v="77"/>
    <s v="32653"/>
    <s v="17214937942"/>
    <m/>
    <m/>
    <m/>
    <n v="-5937.66"/>
    <x v="4"/>
    <x v="18"/>
    <s v="Blend Controlled"/>
    <n v="0"/>
  </r>
  <r>
    <x v="8"/>
    <s v="Data Engineering"/>
    <x v="19"/>
    <d v="2024-07-31T00:00:00"/>
    <d v="2024-07-01T00:00:00"/>
    <s v="47668"/>
    <x v="4"/>
    <s v="30470"/>
    <s v="18849408353"/>
    <m/>
    <m/>
    <m/>
    <n v="1000"/>
    <x v="4"/>
    <x v="0"/>
    <s v="Blend Controlled"/>
    <n v="0"/>
  </r>
  <r>
    <x v="8"/>
    <s v="Data Engineering"/>
    <x v="19"/>
    <d v="2024-07-31T00:00:00"/>
    <d v="2024-07-01T00:00:00"/>
    <s v="47646"/>
    <x v="4"/>
    <s v="30470"/>
    <s v="18849408353"/>
    <m/>
    <m/>
    <m/>
    <n v="1800"/>
    <x v="4"/>
    <x v="0"/>
    <s v="Blend Controlled"/>
    <n v="0"/>
  </r>
  <r>
    <x v="8"/>
    <s v="Data Engineering"/>
    <x v="19"/>
    <d v="2024-07-31T00:00:00"/>
    <d v="2024-07-01T00:00:00"/>
    <s v="48288"/>
    <x v="82"/>
    <s v="24494"/>
    <s v="16476564004"/>
    <m/>
    <m/>
    <m/>
    <n v="375"/>
    <x v="4"/>
    <x v="55"/>
    <s v="Blend Controlled"/>
    <n v="0"/>
  </r>
  <r>
    <x v="8"/>
    <s v="Data Engineering"/>
    <x v="19"/>
    <d v="2024-07-31T00:00:00"/>
    <d v="2024-07-01T00:00:00"/>
    <s v="48438"/>
    <x v="0"/>
    <m/>
    <m/>
    <s v="ICC 895 Comcast Corporation : Comcast: 2024 Loyalty and Rewards Pod"/>
    <m/>
    <s v="TopSide Management Book Elim related to project ICC 895 Comcast Corporation : Comcast: 2024 Loyalty and Rewards Pod"/>
    <n v="-37823.11"/>
    <x v="4"/>
    <x v="20"/>
    <s v="Blend Controlled"/>
    <s v="ICC 895 Comcast Corporation : Comcast: 2024 Loyalty and Rewards Pod"/>
  </r>
  <r>
    <x v="13"/>
    <s v="Data Engineering"/>
    <x v="19"/>
    <d v="2024-07-31T00:00:00"/>
    <d v="2024-07-01T00:00:00"/>
    <s v="45607"/>
    <x v="158"/>
    <s v="16674"/>
    <s v="10642652269"/>
    <m/>
    <m/>
    <m/>
    <n v="681.36009453983525"/>
    <x v="0"/>
    <x v="79"/>
    <s v="Blend Controlled"/>
    <n v="0"/>
  </r>
  <r>
    <x v="13"/>
    <s v="Data Engineering"/>
    <x v="19"/>
    <d v="2024-07-31T00:00:00"/>
    <d v="2024-07-01T00:00:00"/>
    <s v="45594"/>
    <x v="158"/>
    <s v="16674"/>
    <s v="10642652269"/>
    <m/>
    <m/>
    <m/>
    <n v="1400.5735276652167"/>
    <x v="0"/>
    <x v="79"/>
    <s v="Blend Controlled"/>
    <n v="0"/>
  </r>
  <r>
    <x v="2"/>
    <s v="Data Engineering"/>
    <x v="19"/>
    <d v="2024-07-31T00:00:00"/>
    <d v="2024-07-01T00:00:00"/>
    <s v="45838"/>
    <x v="11"/>
    <s v="25146"/>
    <s v="16716229170"/>
    <m/>
    <m/>
    <m/>
    <n v="496.57850623572057"/>
    <x v="4"/>
    <x v="30"/>
    <s v="Blend Controlled"/>
    <n v="0"/>
  </r>
  <r>
    <x v="2"/>
    <s v="Data Engineering"/>
    <x v="19"/>
    <d v="2024-07-31T00:00:00"/>
    <d v="2024-07-01T00:00:00"/>
    <s v="47254"/>
    <x v="165"/>
    <s v="25152"/>
    <s v="17001844665"/>
    <m/>
    <m/>
    <m/>
    <n v="240.27992237212285"/>
    <x v="4"/>
    <x v="80"/>
    <s v="Blend Controlled"/>
    <n v="0"/>
  </r>
  <r>
    <x v="2"/>
    <s v="Data Engineering"/>
    <x v="19"/>
    <d v="2024-07-31T00:00:00"/>
    <d v="2024-07-01T00:00:00"/>
    <s v="47231"/>
    <x v="151"/>
    <s v="26788"/>
    <s v="16592846934"/>
    <m/>
    <m/>
    <m/>
    <n v="360.41988355818427"/>
    <x v="4"/>
    <x v="75"/>
    <s v="Blend Controlled"/>
    <n v="0"/>
  </r>
  <r>
    <x v="2"/>
    <s v="Data Engineering"/>
    <x v="19"/>
    <d v="2024-07-31T00:00:00"/>
    <d v="2024-07-01T00:00:00"/>
    <s v="47105"/>
    <x v="123"/>
    <s v="25138"/>
    <s v="16977995014"/>
    <m/>
    <m/>
    <m/>
    <n v="540.62982533727643"/>
    <x v="4"/>
    <x v="71"/>
    <s v="Blend Controlled"/>
    <n v="0"/>
  </r>
  <r>
    <x v="2"/>
    <s v="Data Engineering"/>
    <x v="19"/>
    <d v="2024-07-31T00:00:00"/>
    <d v="2024-07-01T00:00:00"/>
    <s v="47054"/>
    <x v="153"/>
    <s v="27101"/>
    <s v="17579491979"/>
    <m/>
    <m/>
    <m/>
    <n v="560.65315220161995"/>
    <x v="4"/>
    <x v="77"/>
    <s v="Blend Controlled"/>
    <n v="0"/>
  </r>
  <r>
    <x v="2"/>
    <s v="Data Engineering"/>
    <x v="19"/>
    <d v="2024-07-31T00:00:00"/>
    <d v="2024-07-01T00:00:00"/>
    <s v="46609"/>
    <x v="123"/>
    <s v="25138"/>
    <s v="16977995014"/>
    <m/>
    <m/>
    <m/>
    <n v="464.54118325277085"/>
    <x v="4"/>
    <x v="71"/>
    <s v="Blend Controlled"/>
    <n v="0"/>
  </r>
  <r>
    <x v="2"/>
    <s v="Data Engineering"/>
    <x v="19"/>
    <d v="2024-07-31T00:00:00"/>
    <d v="2024-07-01T00:00:00"/>
    <s v="46591"/>
    <x v="166"/>
    <s v="32875"/>
    <s v="19901929100"/>
    <m/>
    <m/>
    <m/>
    <n v="520.6064984729328"/>
    <x v="4"/>
    <x v="4"/>
    <s v="Blend Controlled"/>
    <n v="0"/>
  </r>
  <r>
    <x v="2"/>
    <s v="Data Engineering"/>
    <x v="19"/>
    <d v="2024-07-31T00:00:00"/>
    <d v="2024-07-01T00:00:00"/>
    <s v="47294"/>
    <x v="161"/>
    <s v="28145"/>
    <s v="17581549176"/>
    <m/>
    <m/>
    <m/>
    <n v="200.23326864343571"/>
    <x v="4"/>
    <x v="80"/>
    <s v="Blend Controlled"/>
    <n v="0"/>
  </r>
  <r>
    <x v="2"/>
    <s v="Data Engineering"/>
    <x v="19"/>
    <d v="2024-07-31T00:00:00"/>
    <d v="2024-07-01T00:00:00"/>
    <s v="47095"/>
    <x v="123"/>
    <s v="25138"/>
    <s v="16977995014"/>
    <m/>
    <m/>
    <m/>
    <n v="464.54118325277085"/>
    <x v="4"/>
    <x v="71"/>
    <s v="Blend Controlled"/>
    <n v="0"/>
  </r>
  <r>
    <x v="2"/>
    <s v="Data Engineering"/>
    <x v="19"/>
    <d v="2024-07-31T00:00:00"/>
    <d v="2024-07-01T00:00:00"/>
    <s v="46390"/>
    <x v="150"/>
    <s v="25160"/>
    <s v="16856642182"/>
    <m/>
    <m/>
    <m/>
    <n v="560.65315220161995"/>
    <x v="4"/>
    <x v="4"/>
    <s v="Blend Controlled"/>
    <n v="0"/>
  </r>
  <r>
    <x v="2"/>
    <s v="Data Engineering"/>
    <x v="19"/>
    <d v="2024-07-31T00:00:00"/>
    <d v="2024-07-01T00:00:00"/>
    <s v="46927"/>
    <x v="160"/>
    <s v="25869"/>
    <s v="16974074989"/>
    <m/>
    <m/>
    <m/>
    <n v="392.45720654113398"/>
    <x v="4"/>
    <x v="77"/>
    <s v="Blend Controlled"/>
    <n v="0"/>
  </r>
  <r>
    <x v="2"/>
    <s v="Data Engineering"/>
    <x v="19"/>
    <d v="2024-07-31T00:00:00"/>
    <d v="2024-07-01T00:00:00"/>
    <s v="46828"/>
    <x v="123"/>
    <s v="25138"/>
    <s v="16977995014"/>
    <m/>
    <m/>
    <m/>
    <n v="320.37322982949712"/>
    <x v="4"/>
    <x v="71"/>
    <s v="Blend Controlled"/>
    <n v="0"/>
  </r>
  <r>
    <x v="2"/>
    <s v="Data Engineering"/>
    <x v="19"/>
    <d v="2024-07-31T00:00:00"/>
    <d v="2024-07-01T00:00:00"/>
    <s v="46268"/>
    <x v="123"/>
    <s v="25138"/>
    <s v="16977995014"/>
    <m/>
    <m/>
    <m/>
    <n v="320.37322982949712"/>
    <x v="4"/>
    <x v="71"/>
    <s v="Blend Controlled"/>
    <n v="0"/>
  </r>
  <r>
    <x v="2"/>
    <s v="Data Engineering"/>
    <x v="19"/>
    <d v="2024-07-31T00:00:00"/>
    <d v="2024-07-01T00:00:00"/>
    <s v="46457"/>
    <x v="123"/>
    <s v="25138"/>
    <s v="16977995014"/>
    <m/>
    <m/>
    <m/>
    <n v="520.6064984729328"/>
    <x v="4"/>
    <x v="71"/>
    <s v="Blend Controlled"/>
    <n v="0"/>
  </r>
  <r>
    <x v="2"/>
    <s v="Data Engineering"/>
    <x v="19"/>
    <d v="2024-07-31T00:00:00"/>
    <d v="2024-07-01T00:00:00"/>
    <s v="46161"/>
    <x v="157"/>
    <s v="25155"/>
    <m/>
    <m/>
    <m/>
    <m/>
    <n v="312.36389908375969"/>
    <x v="4"/>
    <x v="78"/>
    <s v="Blend Controlled"/>
    <n v="0"/>
  </r>
  <r>
    <x v="2"/>
    <s v="Data Engineering"/>
    <x v="19"/>
    <d v="2024-07-31T00:00:00"/>
    <d v="2024-07-01T00:00:00"/>
    <s v="46248"/>
    <x v="150"/>
    <s v="25160"/>
    <s v="16856642182"/>
    <m/>
    <m/>
    <m/>
    <n v="440.51319101555856"/>
    <x v="4"/>
    <x v="4"/>
    <s v="Blend Controlled"/>
    <n v="0"/>
  </r>
  <r>
    <x v="2"/>
    <s v="Data Engineering"/>
    <x v="19"/>
    <d v="2024-07-31T00:00:00"/>
    <d v="2024-07-01T00:00:00"/>
    <s v="46581"/>
    <x v="166"/>
    <s v="32875"/>
    <s v="19901929100"/>
    <m/>
    <m/>
    <m/>
    <n v="390.45487385469966"/>
    <x v="4"/>
    <x v="4"/>
    <s v="Blend Controlled"/>
    <n v="0"/>
  </r>
  <r>
    <x v="2"/>
    <s v="Data Engineering"/>
    <x v="19"/>
    <d v="2024-07-31T00:00:00"/>
    <d v="2024-07-01T00:00:00"/>
    <s v="46296"/>
    <x v="123"/>
    <s v="25138"/>
    <s v="16977995014"/>
    <m/>
    <m/>
    <m/>
    <n v="464.54118325277085"/>
    <x v="4"/>
    <x v="71"/>
    <s v="Blend Controlled"/>
    <n v="0"/>
  </r>
  <r>
    <x v="2"/>
    <s v="Data Engineering"/>
    <x v="19"/>
    <d v="2024-07-31T00:00:00"/>
    <d v="2024-07-01T00:00:00"/>
    <s v="47103"/>
    <x v="123"/>
    <s v="25138"/>
    <s v="16977995014"/>
    <m/>
    <m/>
    <m/>
    <n v="360.41988355818427"/>
    <x v="4"/>
    <x v="71"/>
    <s v="Blend Controlled"/>
    <n v="0"/>
  </r>
  <r>
    <x v="2"/>
    <s v="Data Engineering"/>
    <x v="19"/>
    <d v="2024-07-31T00:00:00"/>
    <d v="2024-07-01T00:00:00"/>
    <s v="47025"/>
    <x v="160"/>
    <s v="25869"/>
    <s v="16974074989"/>
    <m/>
    <m/>
    <m/>
    <n v="392.45720654113398"/>
    <x v="4"/>
    <x v="77"/>
    <s v="Blend Controlled"/>
    <n v="0"/>
  </r>
  <r>
    <x v="2"/>
    <s v="Data Engineering"/>
    <x v="19"/>
    <d v="2024-07-31T00:00:00"/>
    <d v="2024-07-01T00:00:00"/>
    <s v="46794"/>
    <x v="123"/>
    <s v="25138"/>
    <s v="16977995014"/>
    <m/>
    <m/>
    <m/>
    <n v="320.37322982949712"/>
    <x v="4"/>
    <x v="71"/>
    <s v="Blend Controlled"/>
    <n v="0"/>
  </r>
  <r>
    <x v="2"/>
    <s v="Data Engineering"/>
    <x v="19"/>
    <d v="2024-07-31T00:00:00"/>
    <d v="2024-07-01T00:00:00"/>
    <s v="47084"/>
    <x v="153"/>
    <s v="27101"/>
    <s v="17579491979"/>
    <m/>
    <m/>
    <m/>
    <n v="700.81644025202502"/>
    <x v="4"/>
    <x v="77"/>
    <s v="Blend Controlled"/>
    <n v="0"/>
  </r>
  <r>
    <x v="2"/>
    <s v="Data Engineering"/>
    <x v="19"/>
    <d v="2024-07-31T00:00:00"/>
    <d v="2024-07-01T00:00:00"/>
    <s v="46939"/>
    <x v="160"/>
    <s v="25869"/>
    <s v="16974074989"/>
    <m/>
    <m/>
    <m/>
    <n v="448.52252176129599"/>
    <x v="4"/>
    <x v="77"/>
    <s v="Blend Controlled"/>
    <n v="0"/>
  </r>
  <r>
    <x v="2"/>
    <s v="Data Engineering"/>
    <x v="19"/>
    <d v="2024-07-31T00:00:00"/>
    <d v="2024-07-01T00:00:00"/>
    <s v="46164"/>
    <x v="157"/>
    <s v="25155"/>
    <m/>
    <m/>
    <m/>
    <m/>
    <n v="312.36389908375969"/>
    <x v="4"/>
    <x v="78"/>
    <s v="Blend Controlled"/>
    <n v="0"/>
  </r>
  <r>
    <x v="2"/>
    <s v="Data Engineering"/>
    <x v="19"/>
    <d v="2024-07-31T00:00:00"/>
    <d v="2024-07-01T00:00:00"/>
    <s v="46286"/>
    <x v="123"/>
    <s v="25138"/>
    <s v="16977995014"/>
    <m/>
    <m/>
    <m/>
    <n v="220.25659550777928"/>
    <x v="4"/>
    <x v="71"/>
    <s v="Blend Controlled"/>
    <n v="0"/>
  </r>
  <r>
    <x v="2"/>
    <s v="Data Engineering"/>
    <x v="19"/>
    <d v="2024-07-31T00:00:00"/>
    <d v="2024-07-01T00:00:00"/>
    <s v="47028"/>
    <x v="123"/>
    <s v="25138"/>
    <s v="16977995014"/>
    <m/>
    <m/>
    <m/>
    <n v="350.40822012601251"/>
    <x v="4"/>
    <x v="71"/>
    <s v="Blend Controlled"/>
    <n v="0"/>
  </r>
  <r>
    <x v="0"/>
    <s v="Data Engineering"/>
    <x v="19"/>
    <d v="2024-07-31T00:00:00"/>
    <d v="2024-07-01T00:00:00"/>
    <s v="45754"/>
    <x v="42"/>
    <s v="32656"/>
    <m/>
    <m/>
    <m/>
    <m/>
    <n v="29542.46342724"/>
    <x v="0"/>
    <x v="41"/>
    <s v="Blend Controlled"/>
    <n v="0"/>
  </r>
  <r>
    <x v="8"/>
    <s v="Data Engineering"/>
    <x v="19"/>
    <d v="2024-07-31T00:00:00"/>
    <d v="2024-07-01T00:00:00"/>
    <s v="47794"/>
    <x v="138"/>
    <s v="26547"/>
    <s v="14544872752"/>
    <m/>
    <m/>
    <m/>
    <n v="3101.89"/>
    <x v="4"/>
    <x v="23"/>
    <s v="Blend Controlled"/>
    <n v="0"/>
  </r>
  <r>
    <x v="8"/>
    <s v="Data Engineering"/>
    <x v="19"/>
    <d v="2024-07-31T00:00:00"/>
    <d v="2024-07-01T00:00:00"/>
    <s v="47661"/>
    <x v="4"/>
    <s v="30470"/>
    <s v="18849408353"/>
    <m/>
    <m/>
    <m/>
    <n v="720"/>
    <x v="4"/>
    <x v="0"/>
    <s v="Blend Controlled"/>
    <n v="0"/>
  </r>
  <r>
    <x v="8"/>
    <s v="Data Engineering"/>
    <x v="19"/>
    <d v="2024-07-31T00:00:00"/>
    <d v="2024-07-01T00:00:00"/>
    <s v="47858"/>
    <x v="20"/>
    <s v="31318"/>
    <s v="18657995555"/>
    <m/>
    <m/>
    <m/>
    <n v="218.49"/>
    <x v="4"/>
    <x v="23"/>
    <s v="Blend Controlled"/>
    <n v="0"/>
  </r>
  <r>
    <x v="8"/>
    <s v="Data Engineering"/>
    <x v="19"/>
    <d v="2024-07-31T00:00:00"/>
    <d v="2024-07-01T00:00:00"/>
    <s v="48092"/>
    <x v="89"/>
    <s v="34004"/>
    <s v="17583628723"/>
    <m/>
    <m/>
    <m/>
    <n v="-14719.49"/>
    <x v="4"/>
    <x v="8"/>
    <s v="Blend Controlled"/>
    <n v="0"/>
  </r>
  <r>
    <x v="8"/>
    <s v="Data Engineering"/>
    <x v="19"/>
    <d v="2024-07-31T00:00:00"/>
    <d v="2024-07-01T00:00:00"/>
    <s v="47814"/>
    <x v="73"/>
    <s v="25978"/>
    <s v="14545854040"/>
    <m/>
    <m/>
    <m/>
    <n v="-2839.81"/>
    <x v="4"/>
    <x v="25"/>
    <s v="Blend Controlled"/>
    <n v="0"/>
  </r>
  <r>
    <x v="2"/>
    <s v="Data Engineering"/>
    <x v="19"/>
    <d v="2024-07-31T00:00:00"/>
    <d v="2024-07-01T00:00:00"/>
    <s v="47255"/>
    <x v="151"/>
    <s v="26788"/>
    <s v="16592846934"/>
    <m/>
    <m/>
    <m/>
    <n v="270.31491266863821"/>
    <x v="4"/>
    <x v="75"/>
    <s v="Blend Controlled"/>
    <n v="0"/>
  </r>
  <r>
    <x v="2"/>
    <s v="Data Engineering"/>
    <x v="19"/>
    <d v="2024-07-31T00:00:00"/>
    <d v="2024-07-01T00:00:00"/>
    <s v="46098"/>
    <x v="150"/>
    <s v="25160"/>
    <s v="16856642182"/>
    <m/>
    <m/>
    <m/>
    <n v="560.65315220161995"/>
    <x v="4"/>
    <x v="4"/>
    <s v="Blend Controlled"/>
    <n v="0"/>
  </r>
  <r>
    <x v="2"/>
    <s v="Data Engineering"/>
    <x v="19"/>
    <d v="2024-07-31T00:00:00"/>
    <d v="2024-07-01T00:00:00"/>
    <s v="46042"/>
    <x v="11"/>
    <s v="25146"/>
    <s v="16716229170"/>
    <m/>
    <m/>
    <m/>
    <n v="416.48519877834627"/>
    <x v="4"/>
    <x v="30"/>
    <s v="Blend Controlled"/>
    <n v="0"/>
  </r>
  <r>
    <x v="2"/>
    <s v="Data Engineering"/>
    <x v="19"/>
    <d v="2024-07-31T00:00:00"/>
    <d v="2024-07-01T00:00:00"/>
    <s v="46864"/>
    <x v="123"/>
    <s v="25138"/>
    <s v="16977995014"/>
    <m/>
    <m/>
    <m/>
    <n v="360.41988355818427"/>
    <x v="4"/>
    <x v="71"/>
    <s v="Blend Controlled"/>
    <n v="0"/>
  </r>
  <r>
    <x v="2"/>
    <s v="Data Engineering"/>
    <x v="19"/>
    <d v="2024-07-31T00:00:00"/>
    <d v="2024-07-01T00:00:00"/>
    <s v="46648"/>
    <x v="123"/>
    <s v="25138"/>
    <s v="16977995014"/>
    <m/>
    <m/>
    <m/>
    <n v="280.32657610080997"/>
    <x v="4"/>
    <x v="71"/>
    <s v="Blend Controlled"/>
    <n v="0"/>
  </r>
  <r>
    <x v="2"/>
    <s v="Data Engineering"/>
    <x v="19"/>
    <d v="2024-07-31T00:00:00"/>
    <d v="2024-07-01T00:00:00"/>
    <s v="46270"/>
    <x v="150"/>
    <s v="25160"/>
    <s v="16856642182"/>
    <m/>
    <m/>
    <m/>
    <n v="320.37322982949712"/>
    <x v="4"/>
    <x v="4"/>
    <s v="Blend Controlled"/>
    <n v="0"/>
  </r>
  <r>
    <x v="2"/>
    <s v="Data Engineering"/>
    <x v="19"/>
    <d v="2024-07-31T00:00:00"/>
    <d v="2024-07-01T00:00:00"/>
    <s v="47262"/>
    <x v="151"/>
    <s v="26788"/>
    <s v="16592846934"/>
    <m/>
    <m/>
    <m/>
    <n v="360.41988355818427"/>
    <x v="4"/>
    <x v="75"/>
    <s v="Blend Controlled"/>
    <n v="0"/>
  </r>
  <r>
    <x v="2"/>
    <s v="Data Engineering"/>
    <x v="19"/>
    <d v="2024-07-31T00:00:00"/>
    <d v="2024-07-01T00:00:00"/>
    <s v="46264"/>
    <x v="150"/>
    <s v="25160"/>
    <s v="16856642182"/>
    <m/>
    <m/>
    <m/>
    <n v="320.37322982949712"/>
    <x v="4"/>
    <x v="4"/>
    <s v="Blend Controlled"/>
    <n v="0"/>
  </r>
  <r>
    <x v="2"/>
    <s v="Data Engineering"/>
    <x v="19"/>
    <d v="2024-07-31T00:00:00"/>
    <d v="2024-07-01T00:00:00"/>
    <s v="47042"/>
    <x v="160"/>
    <s v="25869"/>
    <s v="16974074989"/>
    <m/>
    <m/>
    <m/>
    <n v="504.587836981458"/>
    <x v="4"/>
    <x v="77"/>
    <s v="Blend Controlled"/>
    <n v="0"/>
  </r>
  <r>
    <x v="2"/>
    <s v="Data Engineering"/>
    <x v="19"/>
    <d v="2024-07-31T00:00:00"/>
    <d v="2024-07-01T00:00:00"/>
    <s v="46237"/>
    <x v="150"/>
    <s v="25160"/>
    <s v="16856642182"/>
    <m/>
    <m/>
    <m/>
    <n v="440.51319101555856"/>
    <x v="4"/>
    <x v="4"/>
    <s v="Blend Controlled"/>
    <n v="0"/>
  </r>
  <r>
    <x v="2"/>
    <s v="Data Engineering"/>
    <x v="19"/>
    <d v="2024-07-31T00:00:00"/>
    <d v="2024-07-01T00:00:00"/>
    <s v="45831"/>
    <x v="154"/>
    <s v="29210"/>
    <s v="17485557310"/>
    <m/>
    <m/>
    <m/>
    <n v="560.65315220161995"/>
    <x v="4"/>
    <x v="4"/>
    <s v="Blend Controlled"/>
    <n v="0"/>
  </r>
  <r>
    <x v="2"/>
    <s v="Data Engineering"/>
    <x v="19"/>
    <d v="2024-07-31T00:00:00"/>
    <d v="2024-07-01T00:00:00"/>
    <s v="47268"/>
    <x v="151"/>
    <s v="26788"/>
    <s v="16592846934"/>
    <m/>
    <m/>
    <m/>
    <n v="240.27992237212285"/>
    <x v="4"/>
    <x v="75"/>
    <s v="Blend Controlled"/>
    <n v="0"/>
  </r>
  <r>
    <x v="2"/>
    <s v="Data Engineering"/>
    <x v="19"/>
    <d v="2024-07-31T00:00:00"/>
    <d v="2024-07-01T00:00:00"/>
    <s v="47391"/>
    <x v="152"/>
    <s v="25159"/>
    <s v="17001802020"/>
    <m/>
    <m/>
    <m/>
    <n v="408.47586803260884"/>
    <x v="4"/>
    <x v="76"/>
    <s v="Blend Controlled"/>
    <n v="0"/>
  </r>
  <r>
    <x v="2"/>
    <s v="Data Engineering"/>
    <x v="19"/>
    <d v="2024-07-31T00:00:00"/>
    <d v="2024-07-01T00:00:00"/>
    <s v="46381"/>
    <x v="150"/>
    <s v="25160"/>
    <s v="16856642182"/>
    <m/>
    <m/>
    <m/>
    <n v="536.62515996440766"/>
    <x v="4"/>
    <x v="4"/>
    <s v="Blend Controlled"/>
    <n v="0"/>
  </r>
  <r>
    <x v="2"/>
    <s v="Data Engineering"/>
    <x v="19"/>
    <d v="2024-07-31T00:00:00"/>
    <d v="2024-07-01T00:00:00"/>
    <s v="46908"/>
    <x v="123"/>
    <s v="25138"/>
    <s v="16977995014"/>
    <m/>
    <m/>
    <m/>
    <n v="400.46653728687141"/>
    <x v="4"/>
    <x v="71"/>
    <s v="Blend Controlled"/>
    <n v="0"/>
  </r>
  <r>
    <x v="2"/>
    <s v="Data Engineering"/>
    <x v="19"/>
    <d v="2024-07-31T00:00:00"/>
    <d v="2024-07-01T00:00:00"/>
    <s v="47429"/>
    <x v="159"/>
    <s v="29211"/>
    <s v="17692058278"/>
    <m/>
    <m/>
    <m/>
    <n v="400.46653728687141"/>
    <x v="4"/>
    <x v="76"/>
    <s v="Blend Controlled"/>
    <n v="0"/>
  </r>
  <r>
    <x v="2"/>
    <s v="Data Engineering"/>
    <x v="19"/>
    <d v="2024-07-31T00:00:00"/>
    <d v="2024-07-01T00:00:00"/>
    <s v="46677"/>
    <x v="123"/>
    <s v="25138"/>
    <s v="16977995014"/>
    <m/>
    <m/>
    <m/>
    <n v="480.55984474424571"/>
    <x v="4"/>
    <x v="71"/>
    <s v="Blend Controlled"/>
    <n v="0"/>
  </r>
  <r>
    <x v="2"/>
    <s v="Data Engineering"/>
    <x v="19"/>
    <d v="2024-07-31T00:00:00"/>
    <d v="2024-07-01T00:00:00"/>
    <s v="46190"/>
    <x v="150"/>
    <s v="25160"/>
    <s v="16856642182"/>
    <m/>
    <m/>
    <m/>
    <n v="480.55984474424571"/>
    <x v="4"/>
    <x v="4"/>
    <s v="Blend Controlled"/>
    <n v="0"/>
  </r>
  <r>
    <x v="2"/>
    <s v="Data Engineering"/>
    <x v="19"/>
    <d v="2024-07-31T00:00:00"/>
    <d v="2024-07-01T00:00:00"/>
    <s v="46994"/>
    <x v="160"/>
    <s v="25869"/>
    <s v="16974074989"/>
    <m/>
    <m/>
    <m/>
    <n v="384.44787579539656"/>
    <x v="4"/>
    <x v="77"/>
    <s v="Blend Controlled"/>
    <n v="0"/>
  </r>
  <r>
    <x v="0"/>
    <s v="Data Engineering"/>
    <x v="19"/>
    <d v="2024-07-31T00:00:00"/>
    <d v="2024-07-01T00:00:00"/>
    <s v="45744"/>
    <x v="67"/>
    <s v="32655"/>
    <m/>
    <m/>
    <m/>
    <m/>
    <n v="3014.4061940000001"/>
    <x v="0"/>
    <x v="50"/>
    <s v="Blend Controlled"/>
    <n v="0"/>
  </r>
  <r>
    <x v="8"/>
    <s v="Data Engineering"/>
    <x v="19"/>
    <d v="2024-07-31T00:00:00"/>
    <d v="2024-07-01T00:00:00"/>
    <s v="47663"/>
    <x v="4"/>
    <s v="30470"/>
    <s v="18849408353"/>
    <m/>
    <m/>
    <m/>
    <n v="1000"/>
    <x v="4"/>
    <x v="0"/>
    <s v="Blend Controlled"/>
    <n v="0"/>
  </r>
  <r>
    <x v="8"/>
    <s v="Data Engineering"/>
    <x v="19"/>
    <d v="2024-07-31T00:00:00"/>
    <d v="2024-07-01T00:00:00"/>
    <s v="47619"/>
    <x v="4"/>
    <s v="30470"/>
    <s v="18849408353"/>
    <m/>
    <m/>
    <m/>
    <n v="720"/>
    <x v="4"/>
    <x v="0"/>
    <s v="Blend Controlled"/>
    <n v="0"/>
  </r>
  <r>
    <x v="2"/>
    <s v="Data Engineering"/>
    <x v="19"/>
    <d v="2024-07-31T00:00:00"/>
    <d v="2024-07-01T00:00:00"/>
    <s v="47403"/>
    <x v="152"/>
    <s v="25159"/>
    <s v="17001802020"/>
    <m/>
    <m/>
    <m/>
    <n v="408.47586803260884"/>
    <x v="4"/>
    <x v="76"/>
    <s v="Blend Controlled"/>
    <n v="0"/>
  </r>
  <r>
    <x v="2"/>
    <s v="Data Engineering"/>
    <x v="19"/>
    <d v="2024-07-31T00:00:00"/>
    <d v="2024-07-01T00:00:00"/>
    <s v="47246"/>
    <x v="165"/>
    <s v="25152"/>
    <s v="17001844665"/>
    <m/>
    <m/>
    <m/>
    <n v="252.293918490729"/>
    <x v="4"/>
    <x v="80"/>
    <s v="Blend Controlled"/>
    <n v="0"/>
  </r>
  <r>
    <x v="2"/>
    <s v="Data Engineering"/>
    <x v="19"/>
    <d v="2024-07-31T00:00:00"/>
    <d v="2024-07-01T00:00:00"/>
    <s v="47123"/>
    <x v="123"/>
    <s v="25138"/>
    <s v="16977995014"/>
    <m/>
    <m/>
    <m/>
    <n v="340.39655669384069"/>
    <x v="4"/>
    <x v="71"/>
    <s v="Blend Controlled"/>
    <n v="0"/>
  </r>
  <r>
    <x v="2"/>
    <s v="Data Engineering"/>
    <x v="19"/>
    <d v="2024-07-31T00:00:00"/>
    <d v="2024-07-01T00:00:00"/>
    <s v="47296"/>
    <x v="161"/>
    <s v="28145"/>
    <s v="17581549176"/>
    <m/>
    <m/>
    <m/>
    <n v="280.32657610080997"/>
    <x v="4"/>
    <x v="80"/>
    <s v="Blend Controlled"/>
    <n v="0"/>
  </r>
  <r>
    <x v="2"/>
    <s v="Data Engineering"/>
    <x v="19"/>
    <d v="2024-07-31T00:00:00"/>
    <d v="2024-07-01T00:00:00"/>
    <s v="46332"/>
    <x v="123"/>
    <s v="25138"/>
    <s v="16977995014"/>
    <m/>
    <m/>
    <m/>
    <n v="320.37322982949712"/>
    <x v="4"/>
    <x v="71"/>
    <s v="Blend Controlled"/>
    <n v="0"/>
  </r>
  <r>
    <x v="2"/>
    <s v="Data Engineering"/>
    <x v="19"/>
    <d v="2024-07-31T00:00:00"/>
    <d v="2024-07-01T00:00:00"/>
    <s v="46854"/>
    <x v="123"/>
    <s v="25138"/>
    <s v="16977995014"/>
    <m/>
    <m/>
    <m/>
    <n v="300.34990296515355"/>
    <x v="4"/>
    <x v="71"/>
    <s v="Blend Controlled"/>
    <n v="0"/>
  </r>
  <r>
    <x v="2"/>
    <s v="Data Engineering"/>
    <x v="19"/>
    <d v="2024-07-31T00:00:00"/>
    <d v="2024-07-01T00:00:00"/>
    <s v="45871"/>
    <x v="177"/>
    <s v="28140"/>
    <s v="17690283562"/>
    <m/>
    <m/>
    <m/>
    <n v="536.62515996440766"/>
    <x v="4"/>
    <x v="4"/>
    <s v="Blend Controlled"/>
    <n v="0"/>
  </r>
  <r>
    <x v="2"/>
    <s v="Data Engineering"/>
    <x v="19"/>
    <d v="2024-07-31T00:00:00"/>
    <d v="2024-07-01T00:00:00"/>
    <s v="45835"/>
    <x v="11"/>
    <s v="25146"/>
    <s v="16716229170"/>
    <m/>
    <m/>
    <m/>
    <n v="336.39189132097198"/>
    <x v="4"/>
    <x v="30"/>
    <s v="Blend Controlled"/>
    <n v="0"/>
  </r>
  <r>
    <x v="2"/>
    <s v="Data Engineering"/>
    <x v="19"/>
    <d v="2024-07-31T00:00:00"/>
    <d v="2024-07-01T00:00:00"/>
    <s v="47318"/>
    <x v="161"/>
    <s v="28145"/>
    <s v="17581549176"/>
    <m/>
    <m/>
    <m/>
    <n v="200.23326864343571"/>
    <x v="4"/>
    <x v="80"/>
    <s v="Blend Controlled"/>
    <n v="0"/>
  </r>
  <r>
    <x v="2"/>
    <s v="Data Engineering"/>
    <x v="19"/>
    <d v="2024-07-31T00:00:00"/>
    <d v="2024-07-01T00:00:00"/>
    <s v="47335"/>
    <x v="167"/>
    <s v="25157"/>
    <s v="17001841791"/>
    <m/>
    <m/>
    <m/>
    <n v="520.6064984729328"/>
    <x v="4"/>
    <x v="76"/>
    <s v="Blend Controlled"/>
    <n v="0"/>
  </r>
  <r>
    <x v="2"/>
    <s v="Data Engineering"/>
    <x v="19"/>
    <d v="2024-07-31T00:00:00"/>
    <d v="2024-07-01T00:00:00"/>
    <s v="46376"/>
    <x v="150"/>
    <s v="25160"/>
    <s v="16856642182"/>
    <m/>
    <m/>
    <m/>
    <n v="536.62515996440766"/>
    <x v="4"/>
    <x v="4"/>
    <s v="Blend Controlled"/>
    <n v="0"/>
  </r>
  <r>
    <x v="2"/>
    <s v="Data Engineering"/>
    <x v="19"/>
    <d v="2024-07-31T00:00:00"/>
    <d v="2024-07-01T00:00:00"/>
    <s v="46703"/>
    <x v="123"/>
    <s v="25138"/>
    <s v="16977995014"/>
    <m/>
    <m/>
    <m/>
    <n v="320.37322982949712"/>
    <x v="4"/>
    <x v="71"/>
    <s v="Blend Controlled"/>
    <n v="0"/>
  </r>
  <r>
    <x v="2"/>
    <s v="Data Engineering"/>
    <x v="19"/>
    <d v="2024-07-31T00:00:00"/>
    <d v="2024-07-01T00:00:00"/>
    <s v="47399"/>
    <x v="152"/>
    <s v="25159"/>
    <s v="17001802020"/>
    <m/>
    <m/>
    <m/>
    <n v="408.47586803260884"/>
    <x v="4"/>
    <x v="76"/>
    <s v="Blend Controlled"/>
    <n v="0"/>
  </r>
  <r>
    <x v="2"/>
    <s v="Data Engineering"/>
    <x v="19"/>
    <d v="2024-07-31T00:00:00"/>
    <d v="2024-07-01T00:00:00"/>
    <s v="46315"/>
    <x v="150"/>
    <s v="25160"/>
    <s v="16856642182"/>
    <m/>
    <m/>
    <m/>
    <n v="560.65315220161995"/>
    <x v="4"/>
    <x v="4"/>
    <s v="Blend Controlled"/>
    <n v="0"/>
  </r>
  <r>
    <x v="2"/>
    <s v="Data Engineering"/>
    <x v="19"/>
    <d v="2024-07-31T00:00:00"/>
    <d v="2024-07-01T00:00:00"/>
    <s v="47456"/>
    <x v="11"/>
    <s v="25146"/>
    <s v="16716229170"/>
    <m/>
    <m/>
    <m/>
    <n v="464.54118325277085"/>
    <x v="4"/>
    <x v="30"/>
    <s v="Blend Controlled"/>
    <n v="0"/>
  </r>
  <r>
    <x v="8"/>
    <s v="Data Engineering"/>
    <x v="19"/>
    <d v="2024-07-31T00:00:00"/>
    <d v="2024-07-01T00:00:00"/>
    <s v="47570"/>
    <x v="4"/>
    <s v="30470"/>
    <s v="18849408353"/>
    <m/>
    <m/>
    <m/>
    <n v="720"/>
    <x v="4"/>
    <x v="0"/>
    <s v="Blend Controlled"/>
    <n v="0"/>
  </r>
  <r>
    <x v="8"/>
    <s v="Data Engineering"/>
    <x v="19"/>
    <d v="2024-07-31T00:00:00"/>
    <d v="2024-07-01T00:00:00"/>
    <s v="47549"/>
    <x v="4"/>
    <s v="30470"/>
    <s v="18849408353"/>
    <m/>
    <m/>
    <m/>
    <n v="720"/>
    <x v="4"/>
    <x v="0"/>
    <s v="Blend Controlled"/>
    <n v="0"/>
  </r>
  <r>
    <x v="8"/>
    <s v="Data Engineering"/>
    <x v="19"/>
    <d v="2024-07-31T00:00:00"/>
    <d v="2024-07-01T00:00:00"/>
    <s v="47679"/>
    <x v="4"/>
    <s v="30470"/>
    <s v="18849408353"/>
    <m/>
    <m/>
    <m/>
    <n v="1600"/>
    <x v="4"/>
    <x v="0"/>
    <s v="Blend Controlled"/>
    <n v="0"/>
  </r>
  <r>
    <x v="8"/>
    <s v="Data Engineering"/>
    <x v="19"/>
    <d v="2024-07-31T00:00:00"/>
    <d v="2024-07-01T00:00:00"/>
    <s v="48438"/>
    <x v="0"/>
    <m/>
    <m/>
    <s v="ICC 834 Franklin Templeton : Franklin Templeton - PMO+Engineering Tiger Team"/>
    <m/>
    <s v="TopSide Management Book Elim related to project ICC 834 Franklin Templeton : Franklin Templeton - PMO+Engineering Tiger Team"/>
    <n v="-11500.15"/>
    <x v="4"/>
    <x v="0"/>
    <s v="Blend Controlled"/>
    <s v="ICC 834 Franklin Templeton : Franklin Templeton - PMO+Engineering Tiger Team"/>
  </r>
  <r>
    <x v="13"/>
    <s v="Data Engineering"/>
    <x v="19"/>
    <d v="2024-07-31T00:00:00"/>
    <d v="2024-07-01T00:00:00"/>
    <s v="45611"/>
    <x v="158"/>
    <s v="16674"/>
    <s v="10642652269"/>
    <m/>
    <m/>
    <m/>
    <n v="946.33346463865996"/>
    <x v="0"/>
    <x v="79"/>
    <s v="Blend Controlled"/>
    <n v="0"/>
  </r>
  <r>
    <x v="2"/>
    <s v="Data Engineering"/>
    <x v="19"/>
    <d v="2024-07-31T00:00:00"/>
    <d v="2024-07-01T00:00:00"/>
    <s v="45827"/>
    <x v="154"/>
    <s v="29210"/>
    <s v="17485557310"/>
    <m/>
    <m/>
    <m/>
    <n v="560.65315220161995"/>
    <x v="4"/>
    <x v="4"/>
    <s v="Blend Controlled"/>
    <n v="0"/>
  </r>
  <r>
    <x v="2"/>
    <s v="Data Engineering"/>
    <x v="19"/>
    <d v="2024-07-31T00:00:00"/>
    <d v="2024-07-01T00:00:00"/>
    <s v="47280"/>
    <x v="151"/>
    <s v="26788"/>
    <s v="16592846934"/>
    <m/>
    <m/>
    <m/>
    <n v="360.41988355818427"/>
    <x v="4"/>
    <x v="75"/>
    <s v="Blend Controlled"/>
    <n v="0"/>
  </r>
  <r>
    <x v="2"/>
    <s v="Data Engineering"/>
    <x v="19"/>
    <d v="2024-07-31T00:00:00"/>
    <d v="2024-07-01T00:00:00"/>
    <s v="46183"/>
    <x v="156"/>
    <s v="34753"/>
    <s v="17583740188"/>
    <m/>
    <m/>
    <m/>
    <n v="258.30091655003207"/>
    <x v="4"/>
    <x v="78"/>
    <s v="Blend Controlled"/>
    <n v="0"/>
  </r>
  <r>
    <x v="2"/>
    <s v="Data Engineering"/>
    <x v="19"/>
    <d v="2024-07-31T00:00:00"/>
    <d v="2024-07-01T00:00:00"/>
    <s v="46131"/>
    <x v="157"/>
    <s v="25155"/>
    <m/>
    <m/>
    <m/>
    <m/>
    <n v="312.36389908375969"/>
    <x v="4"/>
    <x v="78"/>
    <s v="Blend Controlled"/>
    <n v="0"/>
  </r>
  <r>
    <x v="2"/>
    <s v="Data Engineering"/>
    <x v="19"/>
    <d v="2024-07-31T00:00:00"/>
    <d v="2024-07-01T00:00:00"/>
    <s v="45915"/>
    <x v="11"/>
    <s v="25146"/>
    <s v="16716229170"/>
    <m/>
    <m/>
    <m/>
    <n v="400.46653728687141"/>
    <x v="4"/>
    <x v="30"/>
    <s v="Blend Controlled"/>
    <n v="0"/>
  </r>
  <r>
    <x v="2"/>
    <s v="Data Engineering"/>
    <x v="19"/>
    <d v="2024-07-31T00:00:00"/>
    <d v="2024-07-01T00:00:00"/>
    <s v="47029"/>
    <x v="160"/>
    <s v="25869"/>
    <s v="16974074989"/>
    <m/>
    <m/>
    <m/>
    <n v="630.73479622682248"/>
    <x v="4"/>
    <x v="77"/>
    <s v="Blend Controlled"/>
    <n v="0"/>
  </r>
  <r>
    <x v="2"/>
    <s v="Data Engineering"/>
    <x v="19"/>
    <d v="2024-07-31T00:00:00"/>
    <d v="2024-07-01T00:00:00"/>
    <s v="47430"/>
    <x v="11"/>
    <s v="25146"/>
    <s v="16716229170"/>
    <m/>
    <m/>
    <m/>
    <n v="416.48519877834627"/>
    <x v="4"/>
    <x v="30"/>
    <s v="Blend Controlled"/>
    <n v="0"/>
  </r>
  <r>
    <x v="2"/>
    <s v="Data Engineering"/>
    <x v="19"/>
    <d v="2024-07-31T00:00:00"/>
    <d v="2024-07-01T00:00:00"/>
    <s v="46303"/>
    <x v="150"/>
    <s v="25160"/>
    <s v="16856642182"/>
    <m/>
    <m/>
    <m/>
    <n v="160.18661491474856"/>
    <x v="4"/>
    <x v="4"/>
    <s v="Blend Controlled"/>
    <n v="0"/>
  </r>
  <r>
    <x v="2"/>
    <s v="Data Engineering"/>
    <x v="19"/>
    <d v="2024-07-31T00:00:00"/>
    <d v="2024-07-01T00:00:00"/>
    <s v="46839"/>
    <x v="169"/>
    <s v="25868"/>
    <s v="16974175491"/>
    <m/>
    <m/>
    <m/>
    <n v="520.6064984729328"/>
    <x v="4"/>
    <x v="77"/>
    <s v="Blend Controlled"/>
    <n v="0"/>
  </r>
  <r>
    <x v="2"/>
    <s v="Data Engineering"/>
    <x v="19"/>
    <d v="2024-07-31T00:00:00"/>
    <d v="2024-07-01T00:00:00"/>
    <s v="46837"/>
    <x v="169"/>
    <s v="25868"/>
    <s v="16974175491"/>
    <m/>
    <m/>
    <m/>
    <n v="648.75579040473167"/>
    <x v="4"/>
    <x v="77"/>
    <s v="Blend Controlled"/>
    <n v="0"/>
  </r>
  <r>
    <x v="2"/>
    <s v="Data Engineering"/>
    <x v="19"/>
    <d v="2024-07-31T00:00:00"/>
    <d v="2024-07-01T00:00:00"/>
    <s v="46489"/>
    <x v="123"/>
    <s v="25138"/>
    <s v="16977995014"/>
    <m/>
    <m/>
    <m/>
    <n v="320.37322982949712"/>
    <x v="4"/>
    <x v="71"/>
    <s v="Blend Controlled"/>
    <n v="0"/>
  </r>
  <r>
    <x v="2"/>
    <s v="Data Engineering"/>
    <x v="19"/>
    <d v="2024-07-31T00:00:00"/>
    <d v="2024-07-01T00:00:00"/>
    <s v="46182"/>
    <x v="150"/>
    <s v="25160"/>
    <s v="16856642182"/>
    <m/>
    <m/>
    <m/>
    <n v="480.55984474424571"/>
    <x v="4"/>
    <x v="4"/>
    <s v="Blend Controlled"/>
    <n v="0"/>
  </r>
  <r>
    <x v="2"/>
    <s v="Data Engineering"/>
    <x v="19"/>
    <d v="2024-07-31T00:00:00"/>
    <d v="2024-07-01T00:00:00"/>
    <s v="46607"/>
    <x v="163"/>
    <s v="25866"/>
    <s v="16973568605"/>
    <m/>
    <m/>
    <m/>
    <n v="612.71380204891329"/>
    <x v="4"/>
    <x v="77"/>
    <s v="Blend Controlled"/>
    <n v="0"/>
  </r>
  <r>
    <x v="2"/>
    <s v="Data Engineering"/>
    <x v="19"/>
    <d v="2024-07-31T00:00:00"/>
    <d v="2024-07-01T00:00:00"/>
    <s v="46948"/>
    <x v="123"/>
    <s v="25138"/>
    <s v="16977995014"/>
    <m/>
    <m/>
    <m/>
    <n v="464.54118325277085"/>
    <x v="4"/>
    <x v="71"/>
    <s v="Blend Controlled"/>
    <n v="0"/>
  </r>
  <r>
    <x v="2"/>
    <s v="Data Engineering"/>
    <x v="19"/>
    <d v="2024-07-31T00:00:00"/>
    <d v="2024-07-01T00:00:00"/>
    <s v="47444"/>
    <x v="11"/>
    <s v="25146"/>
    <s v="16716229170"/>
    <m/>
    <m/>
    <m/>
    <n v="400.46653728687141"/>
    <x v="4"/>
    <x v="30"/>
    <s v="Blend Controlled"/>
    <n v="0"/>
  </r>
  <r>
    <x v="2"/>
    <s v="Data Engineering"/>
    <x v="19"/>
    <d v="2024-07-31T00:00:00"/>
    <d v="2024-07-01T00:00:00"/>
    <s v="46567"/>
    <x v="162"/>
    <s v="32036"/>
    <s v="19584503853"/>
    <m/>
    <m/>
    <m/>
    <n v="560.65315220161995"/>
    <x v="4"/>
    <x v="4"/>
    <s v="Blend Controlled"/>
    <n v="0"/>
  </r>
  <r>
    <x v="0"/>
    <s v="Data Engineering"/>
    <x v="19"/>
    <d v="2024-07-31T00:00:00"/>
    <d v="2024-07-01T00:00:00"/>
    <s v="47508"/>
    <x v="128"/>
    <s v="26567"/>
    <m/>
    <m/>
    <m/>
    <m/>
    <n v="6413.6301999999996"/>
    <x v="0"/>
    <x v="34"/>
    <s v="Blend Controlled"/>
    <n v="0"/>
  </r>
  <r>
    <x v="8"/>
    <s v="Data Engineering"/>
    <x v="19"/>
    <d v="2024-07-31T00:00:00"/>
    <d v="2024-07-01T00:00:00"/>
    <s v="45255"/>
    <x v="54"/>
    <s v="26519"/>
    <s v="16644625585"/>
    <m/>
    <m/>
    <s v="Retainer Revenue Recognition"/>
    <n v="47641.01"/>
    <x v="4"/>
    <x v="7"/>
    <s v="Blend Controlled"/>
    <n v="0"/>
  </r>
  <r>
    <x v="8"/>
    <s v="Data Engineering"/>
    <x v="19"/>
    <d v="2024-07-31T00:00:00"/>
    <d v="2024-07-01T00:00:00"/>
    <s v="47639"/>
    <x v="4"/>
    <s v="30470"/>
    <s v="18849408353"/>
    <m/>
    <m/>
    <m/>
    <n v="1700"/>
    <x v="4"/>
    <x v="0"/>
    <s v="Blend Controlled"/>
    <n v="0"/>
  </r>
  <r>
    <x v="2"/>
    <s v="Data Engineering"/>
    <x v="19"/>
    <d v="2024-07-31T00:00:00"/>
    <d v="2024-07-01T00:00:00"/>
    <s v="46515"/>
    <x v="162"/>
    <s v="32036"/>
    <s v="19584503853"/>
    <m/>
    <m/>
    <m/>
    <n v="560.65315220161995"/>
    <x v="4"/>
    <x v="4"/>
    <s v="Blend Controlled"/>
    <n v="0"/>
  </r>
  <r>
    <x v="2"/>
    <s v="Data Engineering"/>
    <x v="19"/>
    <d v="2024-07-31T00:00:00"/>
    <d v="2024-07-01T00:00:00"/>
    <s v="47327"/>
    <x v="167"/>
    <s v="25157"/>
    <s v="17001841791"/>
    <m/>
    <m/>
    <m/>
    <n v="520.6064984729328"/>
    <x v="4"/>
    <x v="76"/>
    <s v="Blend Controlled"/>
    <n v="0"/>
  </r>
  <r>
    <x v="2"/>
    <s v="Data Engineering"/>
    <x v="19"/>
    <d v="2024-07-31T00:00:00"/>
    <d v="2024-07-01T00:00:00"/>
    <s v="47266"/>
    <x v="165"/>
    <s v="25152"/>
    <s v="17001844665"/>
    <m/>
    <m/>
    <m/>
    <n v="315.36752234301082"/>
    <x v="4"/>
    <x v="80"/>
    <s v="Blend Controlled"/>
    <n v="0"/>
  </r>
  <r>
    <x v="2"/>
    <s v="Data Engineering"/>
    <x v="19"/>
    <d v="2024-07-31T00:00:00"/>
    <d v="2024-07-01T00:00:00"/>
    <s v="46496"/>
    <x v="150"/>
    <s v="25160"/>
    <s v="16856642182"/>
    <m/>
    <m/>
    <m/>
    <n v="480.55984474424571"/>
    <x v="4"/>
    <x v="4"/>
    <s v="Blend Controlled"/>
    <n v="0"/>
  </r>
  <r>
    <x v="2"/>
    <s v="Data Engineering"/>
    <x v="19"/>
    <d v="2024-07-31T00:00:00"/>
    <d v="2024-07-01T00:00:00"/>
    <s v="47257"/>
    <x v="151"/>
    <s v="26788"/>
    <s v="16592846934"/>
    <m/>
    <m/>
    <m/>
    <n v="455.53081039341583"/>
    <x v="4"/>
    <x v="75"/>
    <s v="Blend Controlled"/>
    <n v="0"/>
  </r>
  <r>
    <x v="2"/>
    <s v="Data Engineering"/>
    <x v="19"/>
    <d v="2024-07-31T00:00:00"/>
    <d v="2024-07-01T00:00:00"/>
    <s v="47392"/>
    <x v="11"/>
    <s v="25146"/>
    <s v="16716229170"/>
    <m/>
    <m/>
    <m/>
    <n v="336.39189132097198"/>
    <x v="4"/>
    <x v="30"/>
    <s v="Blend Controlled"/>
    <n v="0"/>
  </r>
  <r>
    <x v="2"/>
    <s v="Data Engineering"/>
    <x v="19"/>
    <d v="2024-07-31T00:00:00"/>
    <d v="2024-07-01T00:00:00"/>
    <s v="46901"/>
    <x v="123"/>
    <s v="25138"/>
    <s v="16977995014"/>
    <m/>
    <m/>
    <m/>
    <n v="520.6064984729328"/>
    <x v="4"/>
    <x v="71"/>
    <s v="Blend Controlled"/>
    <n v="0"/>
  </r>
  <r>
    <x v="2"/>
    <s v="Data Engineering"/>
    <x v="19"/>
    <d v="2024-07-31T00:00:00"/>
    <d v="2024-07-01T00:00:00"/>
    <s v="46830"/>
    <x v="169"/>
    <s v="25868"/>
    <s v="16974175491"/>
    <m/>
    <m/>
    <m/>
    <n v="527.11414181864427"/>
    <x v="4"/>
    <x v="77"/>
    <s v="Blend Controlled"/>
    <n v="0"/>
  </r>
  <r>
    <x v="2"/>
    <s v="Data Engineering"/>
    <x v="19"/>
    <d v="2024-07-31T00:00:00"/>
    <d v="2024-07-01T00:00:00"/>
    <s v="45947"/>
    <x v="11"/>
    <s v="25146"/>
    <s v="16716229170"/>
    <m/>
    <m/>
    <m/>
    <n v="496.57850623572057"/>
    <x v="4"/>
    <x v="30"/>
    <s v="Blend Controlled"/>
    <n v="0"/>
  </r>
  <r>
    <x v="2"/>
    <s v="Data Engineering"/>
    <x v="19"/>
    <d v="2024-07-31T00:00:00"/>
    <d v="2024-07-01T00:00:00"/>
    <s v="46062"/>
    <x v="171"/>
    <s v="25544"/>
    <s v="16807042572"/>
    <m/>
    <m/>
    <m/>
    <n v="536.62515996440766"/>
    <x v="4"/>
    <x v="4"/>
    <s v="Blend Controlled"/>
    <n v="0"/>
  </r>
  <r>
    <x v="2"/>
    <s v="Data Engineering"/>
    <x v="19"/>
    <d v="2024-07-31T00:00:00"/>
    <d v="2024-07-01T00:00:00"/>
    <s v="46184"/>
    <x v="150"/>
    <s v="25160"/>
    <s v="16856642182"/>
    <m/>
    <m/>
    <m/>
    <n v="480.55984474424571"/>
    <x v="4"/>
    <x v="4"/>
    <s v="Blend Controlled"/>
    <n v="0"/>
  </r>
  <r>
    <x v="2"/>
    <s v="Data Engineering"/>
    <x v="19"/>
    <d v="2024-07-31T00:00:00"/>
    <d v="2024-07-01T00:00:00"/>
    <s v="47394"/>
    <x v="11"/>
    <s v="25146"/>
    <s v="16716229170"/>
    <m/>
    <m/>
    <m/>
    <n v="464.54118325277085"/>
    <x v="4"/>
    <x v="30"/>
    <s v="Blend Controlled"/>
    <n v="0"/>
  </r>
  <r>
    <x v="2"/>
    <s v="Data Engineering"/>
    <x v="19"/>
    <d v="2024-07-31T00:00:00"/>
    <d v="2024-07-01T00:00:00"/>
    <s v="46188"/>
    <x v="150"/>
    <s v="25160"/>
    <s v="16856642182"/>
    <m/>
    <m/>
    <m/>
    <n v="480.55984474424571"/>
    <x v="4"/>
    <x v="4"/>
    <s v="Blend Controlled"/>
    <n v="0"/>
  </r>
  <r>
    <x v="2"/>
    <s v="Data Engineering"/>
    <x v="19"/>
    <d v="2024-07-31T00:00:00"/>
    <d v="2024-07-01T00:00:00"/>
    <s v="45979"/>
    <x v="11"/>
    <s v="25146"/>
    <s v="16716229170"/>
    <m/>
    <m/>
    <m/>
    <n v="336.39189132097198"/>
    <x v="4"/>
    <x v="30"/>
    <s v="Blend Controlled"/>
    <n v="0"/>
  </r>
  <r>
    <x v="2"/>
    <s v="Data Engineering"/>
    <x v="19"/>
    <d v="2024-07-31T00:00:00"/>
    <d v="2024-07-01T00:00:00"/>
    <s v="45911"/>
    <x v="11"/>
    <s v="25146"/>
    <s v="16716229170"/>
    <m/>
    <m/>
    <m/>
    <n v="496.57850623572057"/>
    <x v="4"/>
    <x v="30"/>
    <s v="Blend Controlled"/>
    <n v="0"/>
  </r>
  <r>
    <x v="2"/>
    <s v="Data Engineering"/>
    <x v="19"/>
    <d v="2024-07-31T00:00:00"/>
    <d v="2024-07-01T00:00:00"/>
    <s v="46770"/>
    <x v="123"/>
    <s v="25138"/>
    <s v="16977995014"/>
    <m/>
    <m/>
    <m/>
    <n v="464.54118325277085"/>
    <x v="4"/>
    <x v="71"/>
    <s v="Blend Controlled"/>
    <n v="0"/>
  </r>
  <r>
    <x v="2"/>
    <s v="Data Engineering"/>
    <x v="19"/>
    <d v="2024-07-31T00:00:00"/>
    <d v="2024-07-01T00:00:00"/>
    <s v="46400"/>
    <x v="123"/>
    <s v="25138"/>
    <s v="16977995014"/>
    <m/>
    <m/>
    <m/>
    <n v="420.48986415121499"/>
    <x v="4"/>
    <x v="71"/>
    <s v="Blend Controlled"/>
    <n v="0"/>
  </r>
  <r>
    <x v="2"/>
    <s v="Data Engineering"/>
    <x v="19"/>
    <d v="2024-07-31T00:00:00"/>
    <d v="2024-07-01T00:00:00"/>
    <s v="46026"/>
    <x v="171"/>
    <s v="25544"/>
    <s v="16807042572"/>
    <m/>
    <m/>
    <m/>
    <n v="536.62515996440766"/>
    <x v="4"/>
    <x v="4"/>
    <s v="Blend Controlled"/>
    <n v="0"/>
  </r>
  <r>
    <x v="2"/>
    <s v="Data Engineering"/>
    <x v="19"/>
    <d v="2024-07-31T00:00:00"/>
    <d v="2024-07-01T00:00:00"/>
    <s v="46366"/>
    <x v="150"/>
    <s v="25160"/>
    <s v="16856642182"/>
    <m/>
    <m/>
    <m/>
    <n v="536.62515996440766"/>
    <x v="4"/>
    <x v="4"/>
    <s v="Blend Controlled"/>
    <n v="0"/>
  </r>
  <r>
    <x v="2"/>
    <s v="Data Engineering"/>
    <x v="19"/>
    <d v="2024-07-31T00:00:00"/>
    <d v="2024-07-01T00:00:00"/>
    <s v="46777"/>
    <x v="123"/>
    <s v="25138"/>
    <s v="16977995014"/>
    <m/>
    <m/>
    <m/>
    <n v="320.37322982949712"/>
    <x v="4"/>
    <x v="71"/>
    <s v="Blend Controlled"/>
    <n v="0"/>
  </r>
  <r>
    <x v="2"/>
    <s v="Data Engineering"/>
    <x v="19"/>
    <d v="2024-07-31T00:00:00"/>
    <d v="2024-07-01T00:00:00"/>
    <s v="46220"/>
    <x v="150"/>
    <s v="25160"/>
    <s v="16856642182"/>
    <m/>
    <m/>
    <m/>
    <n v="440.51319101555856"/>
    <x v="4"/>
    <x v="4"/>
    <s v="Blend Controlled"/>
    <n v="0"/>
  </r>
  <r>
    <x v="2"/>
    <s v="Data Engineering"/>
    <x v="19"/>
    <d v="2024-07-31T00:00:00"/>
    <d v="2024-07-01T00:00:00"/>
    <s v="47374"/>
    <x v="152"/>
    <s v="25159"/>
    <s v="17001802020"/>
    <m/>
    <m/>
    <m/>
    <n v="408.47586803260884"/>
    <x v="4"/>
    <x v="76"/>
    <s v="Blend Controlled"/>
    <n v="0"/>
  </r>
  <r>
    <x v="2"/>
    <s v="Data Engineering"/>
    <x v="19"/>
    <d v="2024-07-31T00:00:00"/>
    <d v="2024-07-01T00:00:00"/>
    <s v="46137"/>
    <x v="157"/>
    <s v="25155"/>
    <m/>
    <m/>
    <m/>
    <m/>
    <n v="390.45487385469966"/>
    <x v="4"/>
    <x v="78"/>
    <s v="Blend Controlled"/>
    <n v="0"/>
  </r>
  <r>
    <x v="2"/>
    <s v="Data Engineering"/>
    <x v="19"/>
    <d v="2024-07-31T00:00:00"/>
    <d v="2024-07-01T00:00:00"/>
    <s v="47202"/>
    <x v="151"/>
    <s v="26788"/>
    <s v="16592846934"/>
    <m/>
    <m/>
    <m/>
    <n v="360.41988355818427"/>
    <x v="4"/>
    <x v="75"/>
    <s v="Blend Controlled"/>
    <n v="0"/>
  </r>
  <r>
    <x v="2"/>
    <s v="Data Engineering"/>
    <x v="19"/>
    <d v="2024-07-31T00:00:00"/>
    <d v="2024-07-01T00:00:00"/>
    <s v="47048"/>
    <x v="160"/>
    <s v="25869"/>
    <s v="16974074989"/>
    <m/>
    <m/>
    <m/>
    <n v="392.45720654113398"/>
    <x v="4"/>
    <x v="77"/>
    <s v="Blend Controlled"/>
    <n v="0"/>
  </r>
  <r>
    <x v="2"/>
    <s v="Data Engineering"/>
    <x v="19"/>
    <d v="2024-07-31T00:00:00"/>
    <d v="2024-07-01T00:00:00"/>
    <s v="46773"/>
    <x v="123"/>
    <s v="25138"/>
    <s v="16977995014"/>
    <m/>
    <m/>
    <m/>
    <n v="520.6064984729328"/>
    <x v="4"/>
    <x v="71"/>
    <s v="Blend Controlled"/>
    <n v="0"/>
  </r>
  <r>
    <x v="0"/>
    <s v="Data Engineering"/>
    <x v="19"/>
    <d v="2024-07-31T00:00:00"/>
    <d v="2024-07-01T00:00:00"/>
    <s v="45749"/>
    <x v="178"/>
    <s v="36716"/>
    <m/>
    <m/>
    <m/>
    <m/>
    <n v="6413.6301999999996"/>
    <x v="0"/>
    <x v="50"/>
    <s v="Blend Controlled"/>
    <n v="0"/>
  </r>
  <r>
    <x v="8"/>
    <s v="Data Engineering"/>
    <x v="19"/>
    <d v="2024-07-31T00:00:00"/>
    <d v="2024-07-01T00:00:00"/>
    <s v="45783"/>
    <x v="179"/>
    <s v="33389"/>
    <s v="20194098727"/>
    <m/>
    <m/>
    <m/>
    <n v="29583"/>
    <x v="4"/>
    <x v="1"/>
    <s v="Blend Controlled"/>
    <n v="0"/>
  </r>
  <r>
    <x v="8"/>
    <s v="Data Engineering"/>
    <x v="19"/>
    <d v="2024-07-31T00:00:00"/>
    <d v="2024-07-01T00:00:00"/>
    <s v="47875"/>
    <x v="20"/>
    <s v="31318"/>
    <s v="18657995555"/>
    <m/>
    <m/>
    <m/>
    <n v="108.86"/>
    <x v="4"/>
    <x v="23"/>
    <s v="Blend Controlled"/>
    <n v="0"/>
  </r>
  <r>
    <x v="8"/>
    <s v="Data Engineering"/>
    <x v="19"/>
    <d v="2024-07-31T00:00:00"/>
    <d v="2024-07-01T00:00:00"/>
    <s v="47941"/>
    <x v="22"/>
    <s v="31101"/>
    <s v="17908670818"/>
    <m/>
    <m/>
    <m/>
    <n v="15616.47"/>
    <x v="4"/>
    <x v="36"/>
    <s v="Blend Controlled"/>
    <n v="0"/>
  </r>
  <r>
    <x v="2"/>
    <s v="Data Engineering"/>
    <x v="19"/>
    <d v="2024-07-31T00:00:00"/>
    <d v="2024-07-01T00:00:00"/>
    <s v="46558"/>
    <x v="123"/>
    <s v="25138"/>
    <s v="16977995014"/>
    <m/>
    <m/>
    <m/>
    <n v="480.55984474424571"/>
    <x v="4"/>
    <x v="71"/>
    <s v="Blend Controlled"/>
    <n v="0"/>
  </r>
  <r>
    <x v="2"/>
    <s v="Data Engineering"/>
    <x v="19"/>
    <d v="2024-07-31T00:00:00"/>
    <d v="2024-07-01T00:00:00"/>
    <s v="47199"/>
    <x v="165"/>
    <s v="25152"/>
    <s v="17001844665"/>
    <m/>
    <m/>
    <m/>
    <n v="240.27992237212285"/>
    <x v="4"/>
    <x v="80"/>
    <s v="Blend Controlled"/>
    <n v="0"/>
  </r>
  <r>
    <x v="2"/>
    <s v="Data Engineering"/>
    <x v="19"/>
    <d v="2024-07-31T00:00:00"/>
    <d v="2024-07-01T00:00:00"/>
    <s v="47210"/>
    <x v="151"/>
    <s v="26788"/>
    <s v="16592846934"/>
    <m/>
    <m/>
    <m/>
    <n v="455.53081039341583"/>
    <x v="4"/>
    <x v="75"/>
    <s v="Blend Controlled"/>
    <n v="0"/>
  </r>
  <r>
    <x v="2"/>
    <s v="Data Engineering"/>
    <x v="19"/>
    <d v="2024-07-31T00:00:00"/>
    <d v="2024-07-01T00:00:00"/>
    <s v="47244"/>
    <x v="165"/>
    <s v="25152"/>
    <s v="17001844665"/>
    <m/>
    <m/>
    <m/>
    <n v="240.27992237212285"/>
    <x v="4"/>
    <x v="80"/>
    <s v="Blend Controlled"/>
    <n v="0"/>
  </r>
  <r>
    <x v="2"/>
    <s v="Data Engineering"/>
    <x v="19"/>
    <d v="2024-07-31T00:00:00"/>
    <d v="2024-07-01T00:00:00"/>
    <s v="47218"/>
    <x v="151"/>
    <s v="26788"/>
    <s v="16592846934"/>
    <m/>
    <m/>
    <m/>
    <n v="520.6064984729328"/>
    <x v="4"/>
    <x v="75"/>
    <s v="Blend Controlled"/>
    <n v="0"/>
  </r>
  <r>
    <x v="2"/>
    <s v="Data Engineering"/>
    <x v="19"/>
    <d v="2024-07-31T00:00:00"/>
    <d v="2024-07-01T00:00:00"/>
    <s v="45928"/>
    <x v="176"/>
    <s v="29419"/>
    <s v="18262439992"/>
    <m/>
    <m/>
    <m/>
    <n v="504.587836981458"/>
    <x v="4"/>
    <x v="4"/>
    <s v="Blend Controlled"/>
    <n v="0"/>
  </r>
  <r>
    <x v="2"/>
    <s v="Data Engineering"/>
    <x v="19"/>
    <d v="2024-07-31T00:00:00"/>
    <d v="2024-07-01T00:00:00"/>
    <s v="46723"/>
    <x v="123"/>
    <s v="25138"/>
    <s v="16977995014"/>
    <m/>
    <m/>
    <m/>
    <n v="504.587836981458"/>
    <x v="4"/>
    <x v="71"/>
    <s v="Blend Controlled"/>
    <n v="0"/>
  </r>
  <r>
    <x v="2"/>
    <s v="Data Engineering"/>
    <x v="19"/>
    <d v="2024-07-31T00:00:00"/>
    <d v="2024-07-01T00:00:00"/>
    <s v="46219"/>
    <x v="123"/>
    <s v="25138"/>
    <s v="16977995014"/>
    <m/>
    <m/>
    <m/>
    <n v="504.587836981458"/>
    <x v="4"/>
    <x v="71"/>
    <s v="Blend Controlled"/>
    <n v="0"/>
  </r>
  <r>
    <x v="2"/>
    <s v="Data Engineering"/>
    <x v="19"/>
    <d v="2024-07-31T00:00:00"/>
    <d v="2024-07-01T00:00:00"/>
    <s v="46995"/>
    <x v="123"/>
    <s v="25138"/>
    <s v="16977995014"/>
    <m/>
    <m/>
    <m/>
    <n v="360.41988355818427"/>
    <x v="4"/>
    <x v="71"/>
    <s v="Blend Controlled"/>
    <n v="0"/>
  </r>
  <r>
    <x v="2"/>
    <s v="Data Engineering"/>
    <x v="19"/>
    <d v="2024-07-31T00:00:00"/>
    <d v="2024-07-01T00:00:00"/>
    <s v="46245"/>
    <x v="150"/>
    <s v="25160"/>
    <s v="16856642182"/>
    <m/>
    <m/>
    <m/>
    <n v="440.51319101555856"/>
    <x v="4"/>
    <x v="4"/>
    <s v="Blend Controlled"/>
    <n v="0"/>
  </r>
  <r>
    <x v="2"/>
    <s v="Data Engineering"/>
    <x v="19"/>
    <d v="2024-07-31T00:00:00"/>
    <d v="2024-07-01T00:00:00"/>
    <s v="46860"/>
    <x v="123"/>
    <s v="25138"/>
    <s v="16977995014"/>
    <m/>
    <m/>
    <m/>
    <n v="400.46653728687141"/>
    <x v="4"/>
    <x v="71"/>
    <s v="Blend Controlled"/>
    <n v="0"/>
  </r>
  <r>
    <x v="2"/>
    <s v="Data Engineering"/>
    <x v="19"/>
    <d v="2024-07-31T00:00:00"/>
    <d v="2024-07-01T00:00:00"/>
    <s v="45953"/>
    <x v="173"/>
    <s v="28998"/>
    <s v="18243049512"/>
    <m/>
    <m/>
    <m/>
    <n v="440.51319101555856"/>
    <x v="4"/>
    <x v="4"/>
    <s v="Blend Controlled"/>
    <n v="0"/>
  </r>
  <r>
    <x v="2"/>
    <s v="Data Engineering"/>
    <x v="19"/>
    <d v="2024-07-31T00:00:00"/>
    <d v="2024-07-01T00:00:00"/>
    <s v="47347"/>
    <x v="151"/>
    <s v="26788"/>
    <s v="16592846934"/>
    <m/>
    <m/>
    <m/>
    <n v="270.31491266863821"/>
    <x v="4"/>
    <x v="75"/>
    <s v="Blend Controlled"/>
    <n v="0"/>
  </r>
  <r>
    <x v="2"/>
    <s v="Data Engineering"/>
    <x v="19"/>
    <d v="2024-07-31T00:00:00"/>
    <d v="2024-07-01T00:00:00"/>
    <s v="45811"/>
    <x v="154"/>
    <s v="29210"/>
    <s v="17485557310"/>
    <m/>
    <m/>
    <m/>
    <n v="560.65315220161995"/>
    <x v="4"/>
    <x v="4"/>
    <s v="Blend Controlled"/>
    <n v="0"/>
  </r>
  <r>
    <x v="2"/>
    <s v="Data Engineering"/>
    <x v="19"/>
    <d v="2024-07-31T00:00:00"/>
    <d v="2024-07-01T00:00:00"/>
    <s v="46899"/>
    <x v="123"/>
    <s v="25138"/>
    <s v="16977995014"/>
    <m/>
    <m/>
    <m/>
    <n v="340.39655669384069"/>
    <x v="4"/>
    <x v="71"/>
    <s v="Blend Controlled"/>
    <n v="0"/>
  </r>
  <r>
    <x v="2"/>
    <s v="Data Engineering"/>
    <x v="19"/>
    <d v="2024-07-31T00:00:00"/>
    <d v="2024-07-01T00:00:00"/>
    <s v="45852"/>
    <x v="177"/>
    <s v="28140"/>
    <s v="17690283562"/>
    <m/>
    <m/>
    <m/>
    <n v="536.62515996440766"/>
    <x v="4"/>
    <x v="4"/>
    <s v="Blend Controlled"/>
    <n v="0"/>
  </r>
  <r>
    <x v="2"/>
    <s v="Data Engineering"/>
    <x v="19"/>
    <d v="2024-07-31T00:00:00"/>
    <d v="2024-07-01T00:00:00"/>
    <s v="45851"/>
    <x v="11"/>
    <s v="25146"/>
    <s v="16716229170"/>
    <m/>
    <m/>
    <m/>
    <n v="377.43983562247593"/>
    <x v="4"/>
    <x v="30"/>
    <s v="Blend Controlled"/>
    <n v="0"/>
  </r>
  <r>
    <x v="2"/>
    <s v="Data Engineering"/>
    <x v="19"/>
    <d v="2024-07-31T00:00:00"/>
    <d v="2024-07-01T00:00:00"/>
    <s v="46277"/>
    <x v="150"/>
    <s v="25160"/>
    <s v="16856642182"/>
    <m/>
    <m/>
    <m/>
    <n v="320.37322982949712"/>
    <x v="4"/>
    <x v="4"/>
    <s v="Blend Controlled"/>
    <n v="0"/>
  </r>
  <r>
    <x v="2"/>
    <s v="Data Engineering"/>
    <x v="19"/>
    <d v="2024-07-31T00:00:00"/>
    <d v="2024-07-01T00:00:00"/>
    <s v="46952"/>
    <x v="123"/>
    <s v="25138"/>
    <s v="16977995014"/>
    <m/>
    <m/>
    <m/>
    <n v="400.46653728687141"/>
    <x v="4"/>
    <x v="71"/>
    <s v="Blend Controlled"/>
    <n v="0"/>
  </r>
  <r>
    <x v="2"/>
    <s v="Data Engineering"/>
    <x v="19"/>
    <d v="2024-07-31T00:00:00"/>
    <d v="2024-07-01T00:00:00"/>
    <s v="46110"/>
    <x v="11"/>
    <s v="25146"/>
    <s v="16716229170"/>
    <m/>
    <m/>
    <m/>
    <n v="496.57850623572057"/>
    <x v="4"/>
    <x v="30"/>
    <s v="Blend Controlled"/>
    <n v="0"/>
  </r>
  <r>
    <x v="2"/>
    <s v="Data Engineering"/>
    <x v="19"/>
    <d v="2024-07-31T00:00:00"/>
    <d v="2024-07-01T00:00:00"/>
    <s v="46802"/>
    <x v="123"/>
    <s v="25138"/>
    <s v="16977995014"/>
    <m/>
    <m/>
    <m/>
    <n v="480.55984474424571"/>
    <x v="4"/>
    <x v="71"/>
    <s v="Blend Controlled"/>
    <n v="0"/>
  </r>
  <r>
    <x v="2"/>
    <s v="Data Engineering"/>
    <x v="19"/>
    <d v="2024-07-31T00:00:00"/>
    <d v="2024-07-01T00:00:00"/>
    <s v="46559"/>
    <x v="162"/>
    <s v="32036"/>
    <s v="19584503853"/>
    <m/>
    <m/>
    <m/>
    <n v="520.6064984729328"/>
    <x v="4"/>
    <x v="4"/>
    <s v="Blend Controlled"/>
    <n v="0"/>
  </r>
  <r>
    <x v="2"/>
    <s v="Data Engineering"/>
    <x v="19"/>
    <d v="2024-07-31T00:00:00"/>
    <d v="2024-07-01T00:00:00"/>
    <s v="46692"/>
    <x v="123"/>
    <s v="25138"/>
    <s v="16977995014"/>
    <m/>
    <m/>
    <m/>
    <n v="210.24493207560749"/>
    <x v="4"/>
    <x v="71"/>
    <s v="Blend Controlled"/>
    <n v="0"/>
  </r>
  <r>
    <x v="2"/>
    <s v="Data Engineering"/>
    <x v="19"/>
    <d v="2024-07-31T00:00:00"/>
    <d v="2024-07-01T00:00:00"/>
    <s v="47362"/>
    <x v="151"/>
    <s v="26788"/>
    <s v="16592846934"/>
    <m/>
    <m/>
    <m/>
    <n v="270.31491266863821"/>
    <x v="4"/>
    <x v="75"/>
    <s v="Blend Controlled"/>
    <n v="0"/>
  </r>
  <r>
    <x v="2"/>
    <s v="Data Engineering"/>
    <x v="19"/>
    <d v="2024-07-31T00:00:00"/>
    <d v="2024-07-01T00:00:00"/>
    <s v="47104"/>
    <x v="174"/>
    <s v="25147"/>
    <s v="16977650851"/>
    <m/>
    <m/>
    <m/>
    <n v="440.51319101555856"/>
    <x v="4"/>
    <x v="83"/>
    <s v="Blend Controlled"/>
    <n v="0"/>
  </r>
  <r>
    <x v="2"/>
    <s v="Data Engineering"/>
    <x v="19"/>
    <d v="2024-07-31T00:00:00"/>
    <d v="2024-07-01T00:00:00"/>
    <s v="46166"/>
    <x v="156"/>
    <s v="34753"/>
    <s v="17583740188"/>
    <m/>
    <m/>
    <m/>
    <n v="258.30091655003207"/>
    <x v="4"/>
    <x v="78"/>
    <s v="Blend Controlled"/>
    <n v="0"/>
  </r>
  <r>
    <x v="2"/>
    <s v="Data Engineering"/>
    <x v="19"/>
    <d v="2024-07-31T00:00:00"/>
    <d v="2024-07-01T00:00:00"/>
    <s v="46553"/>
    <x v="162"/>
    <s v="32036"/>
    <s v="19584503853"/>
    <m/>
    <m/>
    <m/>
    <n v="560.65315220161995"/>
    <x v="4"/>
    <x v="4"/>
    <s v="Blend Controlled"/>
    <n v="0"/>
  </r>
  <r>
    <x v="8"/>
    <s v="Data Engineering"/>
    <x v="19"/>
    <d v="2024-07-31T00:00:00"/>
    <d v="2024-07-01T00:00:00"/>
    <s v="47959"/>
    <x v="71"/>
    <s v="21119"/>
    <s v="14339724132"/>
    <m/>
    <m/>
    <m/>
    <n v="17388.62"/>
    <x v="4"/>
    <x v="25"/>
    <s v="Blend Controlled"/>
    <n v="0"/>
  </r>
  <r>
    <x v="8"/>
    <s v="Data Engineering"/>
    <x v="19"/>
    <d v="2024-07-31T00:00:00"/>
    <d v="2024-07-01T00:00:00"/>
    <s v="47983"/>
    <x v="20"/>
    <s v="31318"/>
    <s v="18657995555"/>
    <m/>
    <m/>
    <m/>
    <n v="22379.06"/>
    <x v="4"/>
    <x v="23"/>
    <s v="Blend Controlled"/>
    <n v="0"/>
  </r>
  <r>
    <x v="8"/>
    <s v="Data Engineering"/>
    <x v="19"/>
    <d v="2024-07-31T00:00:00"/>
    <d v="2024-07-01T00:00:00"/>
    <s v="47891"/>
    <x v="75"/>
    <s v="32035"/>
    <s v="17296920926"/>
    <m/>
    <m/>
    <m/>
    <n v="1954.49"/>
    <x v="4"/>
    <x v="7"/>
    <s v="Blend Controlled"/>
    <n v="0"/>
  </r>
  <r>
    <x v="2"/>
    <s v="Data Engineering"/>
    <x v="19"/>
    <d v="2024-07-31T00:00:00"/>
    <d v="2024-07-01T00:00:00"/>
    <s v="46049"/>
    <x v="171"/>
    <s v="25544"/>
    <s v="16807042572"/>
    <m/>
    <m/>
    <m/>
    <n v="536.62515996440766"/>
    <x v="4"/>
    <x v="4"/>
    <s v="Blend Controlled"/>
    <n v="0"/>
  </r>
  <r>
    <x v="2"/>
    <s v="Data Engineering"/>
    <x v="19"/>
    <d v="2024-07-31T00:00:00"/>
    <d v="2024-07-01T00:00:00"/>
    <s v="47067"/>
    <x v="153"/>
    <s v="27101"/>
    <s v="17579491979"/>
    <m/>
    <m/>
    <m/>
    <n v="560.65315220161995"/>
    <x v="4"/>
    <x v="77"/>
    <s v="Blend Controlled"/>
    <n v="0"/>
  </r>
  <r>
    <x v="2"/>
    <s v="Data Engineering"/>
    <x v="19"/>
    <d v="2024-07-31T00:00:00"/>
    <d v="2024-07-01T00:00:00"/>
    <s v="46060"/>
    <x v="11"/>
    <s v="25146"/>
    <s v="16716229170"/>
    <m/>
    <m/>
    <m/>
    <n v="496.57850623572057"/>
    <x v="4"/>
    <x v="30"/>
    <s v="Blend Controlled"/>
    <n v="0"/>
  </r>
  <r>
    <x v="2"/>
    <s v="Data Engineering"/>
    <x v="19"/>
    <d v="2024-07-31T00:00:00"/>
    <d v="2024-07-01T00:00:00"/>
    <s v="46990"/>
    <x v="160"/>
    <s v="25869"/>
    <s v="16974074989"/>
    <m/>
    <m/>
    <m/>
    <n v="392.45720654113398"/>
    <x v="4"/>
    <x v="77"/>
    <s v="Blend Controlled"/>
    <n v="0"/>
  </r>
  <r>
    <x v="2"/>
    <s v="Data Engineering"/>
    <x v="19"/>
    <d v="2024-07-31T00:00:00"/>
    <d v="2024-07-01T00:00:00"/>
    <s v="46996"/>
    <x v="160"/>
    <s v="25869"/>
    <s v="16974074989"/>
    <m/>
    <m/>
    <m/>
    <n v="448.52252176129599"/>
    <x v="4"/>
    <x v="77"/>
    <s v="Blend Controlled"/>
    <n v="0"/>
  </r>
  <r>
    <x v="2"/>
    <s v="Data Engineering"/>
    <x v="19"/>
    <d v="2024-07-31T00:00:00"/>
    <d v="2024-07-01T00:00:00"/>
    <s v="47435"/>
    <x v="159"/>
    <s v="29211"/>
    <s v="17692058278"/>
    <m/>
    <m/>
    <m/>
    <n v="400.46653728687141"/>
    <x v="4"/>
    <x v="76"/>
    <s v="Blend Controlled"/>
    <n v="0"/>
  </r>
  <r>
    <x v="2"/>
    <s v="Data Engineering"/>
    <x v="19"/>
    <d v="2024-07-31T00:00:00"/>
    <d v="2024-07-01T00:00:00"/>
    <s v="46835"/>
    <x v="169"/>
    <s v="25868"/>
    <s v="16974175491"/>
    <m/>
    <m/>
    <m/>
    <n v="520.6064984729328"/>
    <x v="4"/>
    <x v="77"/>
    <s v="Blend Controlled"/>
    <n v="0"/>
  </r>
  <r>
    <x v="2"/>
    <s v="Data Engineering"/>
    <x v="19"/>
    <d v="2024-07-31T00:00:00"/>
    <d v="2024-07-01T00:00:00"/>
    <s v="46307"/>
    <x v="150"/>
    <s v="25160"/>
    <s v="16856642182"/>
    <m/>
    <m/>
    <m/>
    <n v="560.65315220161995"/>
    <x v="4"/>
    <x v="4"/>
    <s v="Blend Controlled"/>
    <n v="0"/>
  </r>
  <r>
    <x v="2"/>
    <s v="Data Engineering"/>
    <x v="19"/>
    <d v="2024-07-31T00:00:00"/>
    <d v="2024-07-01T00:00:00"/>
    <s v="46791"/>
    <x v="169"/>
    <s v="25868"/>
    <s v="16974175491"/>
    <m/>
    <m/>
    <m/>
    <n v="520.6064984729328"/>
    <x v="4"/>
    <x v="77"/>
    <s v="Blend Controlled"/>
    <n v="0"/>
  </r>
  <r>
    <x v="2"/>
    <s v="Data Engineering"/>
    <x v="19"/>
    <d v="2024-07-31T00:00:00"/>
    <d v="2024-07-01T00:00:00"/>
    <s v="46855"/>
    <x v="169"/>
    <s v="25868"/>
    <s v="16974175491"/>
    <m/>
    <m/>
    <m/>
    <n v="648.75579040473167"/>
    <x v="4"/>
    <x v="77"/>
    <s v="Blend Controlled"/>
    <n v="0"/>
  </r>
  <r>
    <x v="2"/>
    <s v="Data Engineering"/>
    <x v="19"/>
    <d v="2024-07-31T00:00:00"/>
    <d v="2024-07-01T00:00:00"/>
    <s v="47092"/>
    <x v="174"/>
    <s v="25147"/>
    <s v="16977650851"/>
    <m/>
    <m/>
    <m/>
    <n v="440.51319101555856"/>
    <x v="4"/>
    <x v="83"/>
    <s v="Blend Controlled"/>
    <n v="0"/>
  </r>
  <r>
    <x v="2"/>
    <s v="Data Engineering"/>
    <x v="19"/>
    <d v="2024-07-31T00:00:00"/>
    <d v="2024-07-01T00:00:00"/>
    <s v="46929"/>
    <x v="160"/>
    <s v="25869"/>
    <s v="16974074989"/>
    <m/>
    <m/>
    <m/>
    <n v="504.587836981458"/>
    <x v="4"/>
    <x v="77"/>
    <s v="Blend Controlled"/>
    <n v="0"/>
  </r>
  <r>
    <x v="2"/>
    <s v="Data Engineering"/>
    <x v="19"/>
    <d v="2024-07-31T00:00:00"/>
    <d v="2024-07-01T00:00:00"/>
    <s v="46722"/>
    <x v="155"/>
    <s v="25867"/>
    <s v="16974076254"/>
    <m/>
    <m/>
    <m/>
    <n v="382.9461883953706"/>
    <x v="4"/>
    <x v="77"/>
    <s v="Blend Controlled"/>
    <n v="0"/>
  </r>
  <r>
    <x v="2"/>
    <s v="Data Engineering"/>
    <x v="19"/>
    <d v="2024-07-31T00:00:00"/>
    <d v="2024-07-01T00:00:00"/>
    <s v="47074"/>
    <x v="123"/>
    <s v="25138"/>
    <s v="16977995014"/>
    <m/>
    <m/>
    <m/>
    <n v="432.50386026982113"/>
    <x v="4"/>
    <x v="71"/>
    <s v="Blend Controlled"/>
    <n v="0"/>
  </r>
  <r>
    <x v="2"/>
    <s v="Data Engineering"/>
    <x v="19"/>
    <d v="2024-07-31T00:00:00"/>
    <d v="2024-07-01T00:00:00"/>
    <s v="47190"/>
    <x v="168"/>
    <s v="25140"/>
    <s v="16977994594"/>
    <m/>
    <m/>
    <m/>
    <n v="480.55984474424571"/>
    <x v="4"/>
    <x v="71"/>
    <s v="Blend Controlled"/>
    <n v="0"/>
  </r>
  <r>
    <x v="2"/>
    <s v="Data Engineering"/>
    <x v="19"/>
    <d v="2024-07-31T00:00:00"/>
    <d v="2024-07-01T00:00:00"/>
    <s v="47273"/>
    <x v="165"/>
    <s v="25152"/>
    <s v="17001844665"/>
    <m/>
    <m/>
    <m/>
    <n v="252.293918490729"/>
    <x v="4"/>
    <x v="80"/>
    <s v="Blend Controlled"/>
    <n v="0"/>
  </r>
  <r>
    <x v="2"/>
    <s v="Data Engineering"/>
    <x v="19"/>
    <d v="2024-07-31T00:00:00"/>
    <d v="2024-07-01T00:00:00"/>
    <s v="46038"/>
    <x v="171"/>
    <s v="25544"/>
    <s v="16807042572"/>
    <m/>
    <m/>
    <m/>
    <n v="536.62515996440766"/>
    <x v="4"/>
    <x v="4"/>
    <s v="Blend Controlled"/>
    <n v="0"/>
  </r>
  <r>
    <x v="2"/>
    <s v="Data Engineering"/>
    <x v="19"/>
    <d v="2024-07-31T00:00:00"/>
    <d v="2024-07-01T00:00:00"/>
    <s v="47061"/>
    <x v="153"/>
    <s v="27101"/>
    <s v="17579491979"/>
    <m/>
    <m/>
    <m/>
    <n v="560.65315220161995"/>
    <x v="4"/>
    <x v="77"/>
    <s v="Blend Controlled"/>
    <n v="0"/>
  </r>
  <r>
    <x v="8"/>
    <s v="Data Engineering"/>
    <x v="19"/>
    <d v="2024-07-31T00:00:00"/>
    <d v="2024-07-01T00:00:00"/>
    <s v="47695"/>
    <x v="4"/>
    <s v="30470"/>
    <s v="18849408353"/>
    <m/>
    <m/>
    <m/>
    <n v="720"/>
    <x v="4"/>
    <x v="0"/>
    <s v="Blend Controlled"/>
    <n v="0"/>
  </r>
  <r>
    <x v="8"/>
    <s v="Data Engineering"/>
    <x v="19"/>
    <d v="2024-07-31T00:00:00"/>
    <d v="2024-07-01T00:00:00"/>
    <s v="45321"/>
    <x v="180"/>
    <s v="24604"/>
    <s v="15866099972"/>
    <m/>
    <m/>
    <s v="Recognition According to Clarity report. Email T.Jones 1.8.24."/>
    <n v="17340"/>
    <x v="4"/>
    <x v="1"/>
    <s v="Blend Controlled"/>
    <n v="0"/>
  </r>
  <r>
    <x v="2"/>
    <s v="Data Engineering"/>
    <x v="19"/>
    <d v="2024-07-31T00:00:00"/>
    <d v="2024-07-01T00:00:00"/>
    <s v="46618"/>
    <x v="163"/>
    <s v="25866"/>
    <s v="16973568605"/>
    <m/>
    <m/>
    <m/>
    <n v="544.63449071014509"/>
    <x v="4"/>
    <x v="77"/>
    <s v="Blend Controlled"/>
    <n v="0"/>
  </r>
  <r>
    <x v="2"/>
    <s v="Data Engineering"/>
    <x v="19"/>
    <d v="2024-07-31T00:00:00"/>
    <d v="2024-07-01T00:00:00"/>
    <s v="47281"/>
    <x v="165"/>
    <s v="25152"/>
    <s v="17001844665"/>
    <m/>
    <m/>
    <m/>
    <n v="189.22056309764636"/>
    <x v="4"/>
    <x v="80"/>
    <s v="Blend Controlled"/>
    <n v="0"/>
  </r>
  <r>
    <x v="2"/>
    <s v="Data Engineering"/>
    <x v="19"/>
    <d v="2024-07-31T00:00:00"/>
    <d v="2024-07-01T00:00:00"/>
    <s v="46624"/>
    <x v="163"/>
    <s v="25866"/>
    <s v="16973568605"/>
    <m/>
    <m/>
    <m/>
    <n v="476.55517937137699"/>
    <x v="4"/>
    <x v="77"/>
    <s v="Blend Controlled"/>
    <n v="0"/>
  </r>
  <r>
    <x v="2"/>
    <s v="Data Engineering"/>
    <x v="19"/>
    <d v="2024-07-31T00:00:00"/>
    <d v="2024-07-01T00:00:00"/>
    <s v="46091"/>
    <x v="150"/>
    <s v="25160"/>
    <s v="16856642182"/>
    <m/>
    <m/>
    <m/>
    <n v="560.65315220161995"/>
    <x v="4"/>
    <x v="4"/>
    <s v="Blend Controlled"/>
    <n v="0"/>
  </r>
  <r>
    <x v="2"/>
    <s v="Data Engineering"/>
    <x v="19"/>
    <d v="2024-07-31T00:00:00"/>
    <d v="2024-07-01T00:00:00"/>
    <s v="47214"/>
    <x v="151"/>
    <s v="26788"/>
    <s v="16592846934"/>
    <m/>
    <m/>
    <m/>
    <n v="240.27992237212285"/>
    <x v="4"/>
    <x v="75"/>
    <s v="Blend Controlled"/>
    <n v="0"/>
  </r>
  <r>
    <x v="2"/>
    <s v="Data Engineering"/>
    <x v="19"/>
    <d v="2024-07-31T00:00:00"/>
    <d v="2024-07-01T00:00:00"/>
    <s v="46225"/>
    <x v="123"/>
    <s v="25138"/>
    <s v="16977995014"/>
    <m/>
    <m/>
    <m/>
    <n v="520.6064984729328"/>
    <x v="4"/>
    <x v="71"/>
    <s v="Blend Controlled"/>
    <n v="0"/>
  </r>
  <r>
    <x v="2"/>
    <s v="Data Engineering"/>
    <x v="19"/>
    <d v="2024-07-31T00:00:00"/>
    <d v="2024-07-01T00:00:00"/>
    <s v="46177"/>
    <x v="150"/>
    <s v="25160"/>
    <s v="16856642182"/>
    <m/>
    <m/>
    <m/>
    <n v="480.55984474424571"/>
    <x v="4"/>
    <x v="4"/>
    <s v="Blend Controlled"/>
    <n v="0"/>
  </r>
  <r>
    <x v="2"/>
    <s v="Data Engineering"/>
    <x v="19"/>
    <d v="2024-07-31T00:00:00"/>
    <d v="2024-07-01T00:00:00"/>
    <s v="46519"/>
    <x v="162"/>
    <s v="32036"/>
    <s v="19584503853"/>
    <m/>
    <m/>
    <m/>
    <n v="560.65315220161995"/>
    <x v="4"/>
    <x v="4"/>
    <s v="Blend Controlled"/>
    <n v="0"/>
  </r>
  <r>
    <x v="2"/>
    <s v="Data Engineering"/>
    <x v="19"/>
    <d v="2024-07-31T00:00:00"/>
    <d v="2024-07-01T00:00:00"/>
    <s v="46495"/>
    <x v="123"/>
    <s v="25138"/>
    <s v="16977995014"/>
    <m/>
    <m/>
    <m/>
    <n v="320.37322982949712"/>
    <x v="4"/>
    <x v="71"/>
    <s v="Blend Controlled"/>
    <n v="0"/>
  </r>
  <r>
    <x v="2"/>
    <s v="Data Engineering"/>
    <x v="19"/>
    <d v="2024-07-31T00:00:00"/>
    <d v="2024-07-01T00:00:00"/>
    <s v="46741"/>
    <x v="155"/>
    <s v="25867"/>
    <s v="16974076254"/>
    <m/>
    <m/>
    <m/>
    <n v="376.43854504965913"/>
    <x v="4"/>
    <x v="77"/>
    <s v="Blend Controlled"/>
    <n v="0"/>
  </r>
  <r>
    <x v="2"/>
    <s v="Data Engineering"/>
    <x v="19"/>
    <d v="2024-07-31T00:00:00"/>
    <d v="2024-07-01T00:00:00"/>
    <s v="46508"/>
    <x v="162"/>
    <s v="32036"/>
    <s v="19584503853"/>
    <m/>
    <m/>
    <m/>
    <n v="560.65315220161995"/>
    <x v="4"/>
    <x v="4"/>
    <s v="Blend Controlled"/>
    <n v="0"/>
  </r>
  <r>
    <x v="2"/>
    <s v="Data Engineering"/>
    <x v="19"/>
    <d v="2024-07-31T00:00:00"/>
    <d v="2024-07-01T00:00:00"/>
    <s v="46578"/>
    <x v="123"/>
    <s v="25138"/>
    <s v="16977995014"/>
    <m/>
    <m/>
    <m/>
    <n v="320.37322982949712"/>
    <x v="4"/>
    <x v="71"/>
    <s v="Blend Controlled"/>
    <n v="0"/>
  </r>
  <r>
    <x v="2"/>
    <s v="Data Engineering"/>
    <x v="19"/>
    <d v="2024-07-31T00:00:00"/>
    <d v="2024-07-01T00:00:00"/>
    <s v="47283"/>
    <x v="165"/>
    <s v="25152"/>
    <s v="17001844665"/>
    <m/>
    <m/>
    <m/>
    <n v="240.27992237212285"/>
    <x v="4"/>
    <x v="80"/>
    <s v="Blend Controlled"/>
    <n v="0"/>
  </r>
  <r>
    <x v="2"/>
    <s v="Data Engineering"/>
    <x v="19"/>
    <d v="2024-07-31T00:00:00"/>
    <d v="2024-07-01T00:00:00"/>
    <s v="46500"/>
    <x v="150"/>
    <s v="25160"/>
    <s v="16856642182"/>
    <m/>
    <m/>
    <m/>
    <n v="480.55984474424571"/>
    <x v="4"/>
    <x v="4"/>
    <s v="Blend Controlled"/>
    <n v="0"/>
  </r>
  <r>
    <x v="2"/>
    <s v="Data Engineering"/>
    <x v="19"/>
    <d v="2024-07-31T00:00:00"/>
    <d v="2024-07-01T00:00:00"/>
    <s v="46865"/>
    <x v="123"/>
    <s v="25138"/>
    <s v="16977995014"/>
    <m/>
    <m/>
    <m/>
    <n v="320.37322982949712"/>
    <x v="4"/>
    <x v="71"/>
    <s v="Blend Controlled"/>
    <n v="0"/>
  </r>
  <r>
    <x v="2"/>
    <s v="Data Engineering"/>
    <x v="19"/>
    <d v="2024-07-31T00:00:00"/>
    <d v="2024-07-01T00:00:00"/>
    <s v="46205"/>
    <x v="150"/>
    <s v="25160"/>
    <s v="16856642182"/>
    <m/>
    <m/>
    <m/>
    <n v="480.55984474424571"/>
    <x v="4"/>
    <x v="4"/>
    <s v="Blend Controlled"/>
    <n v="0"/>
  </r>
  <r>
    <x v="2"/>
    <s v="Data Engineering"/>
    <x v="19"/>
    <d v="2024-07-31T00:00:00"/>
    <d v="2024-07-01T00:00:00"/>
    <s v="46909"/>
    <x v="160"/>
    <s v="25869"/>
    <s v="16974074989"/>
    <m/>
    <m/>
    <m/>
    <n v="448.52252176129599"/>
    <x v="4"/>
    <x v="77"/>
    <s v="Blend Controlled"/>
    <n v="0"/>
  </r>
  <r>
    <x v="2"/>
    <s v="Data Engineering"/>
    <x v="19"/>
    <d v="2024-07-31T00:00:00"/>
    <d v="2024-07-01T00:00:00"/>
    <s v="45886"/>
    <x v="11"/>
    <s v="25146"/>
    <s v="16716229170"/>
    <m/>
    <m/>
    <m/>
    <n v="232.27059162638542"/>
    <x v="4"/>
    <x v="30"/>
    <s v="Blend Controlled"/>
    <n v="0"/>
  </r>
  <r>
    <x v="2"/>
    <s v="Data Engineering"/>
    <x v="19"/>
    <d v="2024-07-31T00:00:00"/>
    <d v="2024-07-01T00:00:00"/>
    <s v="47287"/>
    <x v="161"/>
    <s v="28145"/>
    <s v="17581549176"/>
    <m/>
    <m/>
    <m/>
    <n v="280.32657610080997"/>
    <x v="4"/>
    <x v="80"/>
    <s v="Blend Controlled"/>
    <n v="0"/>
  </r>
  <r>
    <x v="8"/>
    <s v="Data Engineering"/>
    <x v="19"/>
    <d v="2024-07-31T00:00:00"/>
    <d v="2024-07-01T00:00:00"/>
    <s v="47853"/>
    <x v="74"/>
    <s v="27529"/>
    <s v="16534047054"/>
    <m/>
    <m/>
    <m/>
    <n v="-2200.7800000000002"/>
    <x v="4"/>
    <x v="25"/>
    <s v="Blend Controlled"/>
    <n v="0"/>
  </r>
  <r>
    <x v="8"/>
    <s v="Data Engineering"/>
    <x v="19"/>
    <d v="2024-07-31T00:00:00"/>
    <d v="2024-07-01T00:00:00"/>
    <s v="45251"/>
    <x v="51"/>
    <s v="30356"/>
    <s v="17731619858"/>
    <m/>
    <m/>
    <s v="Retainer Revenue Recognition"/>
    <n v="16921.07"/>
    <x v="4"/>
    <x v="40"/>
    <s v="Blend Controlled"/>
    <n v="0"/>
  </r>
  <r>
    <x v="8"/>
    <s v="Data Engineering"/>
    <x v="19"/>
    <d v="2024-07-31T00:00:00"/>
    <d v="2024-07-01T00:00:00"/>
    <s v="47926"/>
    <x v="77"/>
    <s v="32653"/>
    <s v="17214937942"/>
    <m/>
    <m/>
    <m/>
    <n v="-0.01"/>
    <x v="4"/>
    <x v="18"/>
    <s v="Blend Controlled"/>
    <n v="0"/>
  </r>
  <r>
    <x v="2"/>
    <s v="Data Engineering"/>
    <x v="19"/>
    <d v="2024-07-31T00:00:00"/>
    <d v="2024-07-01T00:00:00"/>
    <s v="47239"/>
    <x v="151"/>
    <s v="26788"/>
    <s v="16592846934"/>
    <m/>
    <m/>
    <m/>
    <n v="270.31491266863821"/>
    <x v="4"/>
    <x v="75"/>
    <s v="Blend Controlled"/>
    <n v="0"/>
  </r>
  <r>
    <x v="2"/>
    <s v="Data Engineering"/>
    <x v="19"/>
    <d v="2024-07-31T00:00:00"/>
    <d v="2024-07-01T00:00:00"/>
    <s v="47352"/>
    <x v="151"/>
    <s v="26788"/>
    <s v="16592846934"/>
    <m/>
    <m/>
    <m/>
    <n v="270.31491266863821"/>
    <x v="4"/>
    <x v="75"/>
    <s v="Blend Controlled"/>
    <n v="0"/>
  </r>
  <r>
    <x v="2"/>
    <s v="Data Engineering"/>
    <x v="19"/>
    <d v="2024-07-31T00:00:00"/>
    <d v="2024-07-01T00:00:00"/>
    <s v="46430"/>
    <x v="150"/>
    <s v="25160"/>
    <s v="16856642182"/>
    <m/>
    <m/>
    <m/>
    <n v="560.65315220161995"/>
    <x v="4"/>
    <x v="4"/>
    <s v="Blend Controlled"/>
    <n v="0"/>
  </r>
  <r>
    <x v="2"/>
    <s v="Data Engineering"/>
    <x v="19"/>
    <d v="2024-07-31T00:00:00"/>
    <d v="2024-07-01T00:00:00"/>
    <s v="45935"/>
    <x v="11"/>
    <s v="25146"/>
    <s v="16716229170"/>
    <m/>
    <m/>
    <m/>
    <n v="400.46653728687141"/>
    <x v="4"/>
    <x v="30"/>
    <s v="Blend Controlled"/>
    <n v="0"/>
  </r>
  <r>
    <x v="2"/>
    <s v="Data Engineering"/>
    <x v="19"/>
    <d v="2024-07-31T00:00:00"/>
    <d v="2024-07-01T00:00:00"/>
    <s v="46175"/>
    <x v="156"/>
    <s v="34753"/>
    <s v="17583740188"/>
    <m/>
    <m/>
    <m/>
    <n v="258.30091655003207"/>
    <x v="4"/>
    <x v="78"/>
    <s v="Blend Controlled"/>
    <n v="0"/>
  </r>
  <r>
    <x v="2"/>
    <s v="Data Engineering"/>
    <x v="19"/>
    <d v="2024-07-31T00:00:00"/>
    <d v="2024-07-01T00:00:00"/>
    <s v="47299"/>
    <x v="151"/>
    <s v="26788"/>
    <s v="16592846934"/>
    <m/>
    <m/>
    <m/>
    <n v="120.13996118606143"/>
    <x v="4"/>
    <x v="75"/>
    <s v="Blend Controlled"/>
    <n v="0"/>
  </r>
  <r>
    <x v="2"/>
    <s v="Data Engineering"/>
    <x v="19"/>
    <d v="2024-07-31T00:00:00"/>
    <d v="2024-07-01T00:00:00"/>
    <s v="46200"/>
    <x v="156"/>
    <s v="34753"/>
    <s v="17583740188"/>
    <m/>
    <m/>
    <m/>
    <n v="258.30091655003207"/>
    <x v="4"/>
    <x v="78"/>
    <s v="Blend Controlled"/>
    <n v="0"/>
  </r>
  <r>
    <x v="2"/>
    <s v="Data Engineering"/>
    <x v="19"/>
    <d v="2024-07-31T00:00:00"/>
    <d v="2024-07-01T00:00:00"/>
    <s v="46882"/>
    <x v="160"/>
    <s v="25869"/>
    <s v="16974074989"/>
    <m/>
    <m/>
    <m/>
    <n v="448.52252176129599"/>
    <x v="4"/>
    <x v="77"/>
    <s v="Blend Controlled"/>
    <n v="0"/>
  </r>
  <r>
    <x v="2"/>
    <s v="Data Engineering"/>
    <x v="19"/>
    <d v="2024-07-31T00:00:00"/>
    <d v="2024-07-01T00:00:00"/>
    <s v="46586"/>
    <x v="123"/>
    <s v="25138"/>
    <s v="16977995014"/>
    <m/>
    <m/>
    <m/>
    <n v="360.41988355818427"/>
    <x v="4"/>
    <x v="71"/>
    <s v="Blend Controlled"/>
    <n v="0"/>
  </r>
  <r>
    <x v="2"/>
    <s v="Data Engineering"/>
    <x v="19"/>
    <d v="2024-07-31T00:00:00"/>
    <d v="2024-07-01T00:00:00"/>
    <s v="47289"/>
    <x v="161"/>
    <s v="28145"/>
    <s v="17581549176"/>
    <m/>
    <m/>
    <m/>
    <n v="240.27992237212285"/>
    <x v="4"/>
    <x v="80"/>
    <s v="Blend Controlled"/>
    <n v="0"/>
  </r>
  <r>
    <x v="2"/>
    <s v="Data Engineering"/>
    <x v="19"/>
    <d v="2024-07-31T00:00:00"/>
    <d v="2024-07-01T00:00:00"/>
    <s v="45837"/>
    <x v="154"/>
    <s v="29210"/>
    <s v="17485557310"/>
    <m/>
    <m/>
    <m/>
    <n v="560.65315220161995"/>
    <x v="4"/>
    <x v="4"/>
    <s v="Blend Controlled"/>
    <n v="0"/>
  </r>
  <r>
    <x v="2"/>
    <s v="Data Engineering"/>
    <x v="19"/>
    <d v="2024-07-31T00:00:00"/>
    <d v="2024-07-01T00:00:00"/>
    <s v="46883"/>
    <x v="123"/>
    <s v="25138"/>
    <s v="16977995014"/>
    <m/>
    <m/>
    <m/>
    <n v="480.55984474424571"/>
    <x v="4"/>
    <x v="71"/>
    <s v="Blend Controlled"/>
    <n v="0"/>
  </r>
  <r>
    <x v="2"/>
    <s v="Data Engineering"/>
    <x v="19"/>
    <d v="2024-07-31T00:00:00"/>
    <d v="2024-07-01T00:00:00"/>
    <s v="46821"/>
    <x v="169"/>
    <s v="25868"/>
    <s v="16974175491"/>
    <m/>
    <m/>
    <m/>
    <n v="520.6064984729328"/>
    <x v="4"/>
    <x v="77"/>
    <s v="Blend Controlled"/>
    <n v="0"/>
  </r>
  <r>
    <x v="2"/>
    <s v="Data Engineering"/>
    <x v="19"/>
    <d v="2024-07-31T00:00:00"/>
    <d v="2024-07-01T00:00:00"/>
    <s v="46840"/>
    <x v="123"/>
    <s v="25138"/>
    <s v="16977995014"/>
    <m/>
    <m/>
    <m/>
    <n v="480.55984474424571"/>
    <x v="4"/>
    <x v="71"/>
    <s v="Blend Controlled"/>
    <n v="0"/>
  </r>
  <r>
    <x v="2"/>
    <s v="Data Engineering"/>
    <x v="19"/>
    <d v="2024-07-31T00:00:00"/>
    <d v="2024-07-01T00:00:00"/>
    <s v="46394"/>
    <x v="123"/>
    <s v="25138"/>
    <s v="16977995014"/>
    <m/>
    <m/>
    <m/>
    <n v="320.37322982949712"/>
    <x v="4"/>
    <x v="71"/>
    <s v="Blend Controlled"/>
    <n v="0"/>
  </r>
  <r>
    <x v="2"/>
    <s v="Data Engineering"/>
    <x v="19"/>
    <d v="2024-07-31T00:00:00"/>
    <d v="2024-07-01T00:00:00"/>
    <s v="46999"/>
    <x v="160"/>
    <s v="25869"/>
    <s v="16974074989"/>
    <m/>
    <m/>
    <m/>
    <n v="384.44787579539656"/>
    <x v="4"/>
    <x v="77"/>
    <s v="Blend Controlled"/>
    <n v="0"/>
  </r>
  <r>
    <x v="2"/>
    <s v="Data Engineering"/>
    <x v="19"/>
    <d v="2024-07-31T00:00:00"/>
    <d v="2024-07-01T00:00:00"/>
    <s v="47390"/>
    <x v="175"/>
    <s v="34751"/>
    <s v="18659335221"/>
    <m/>
    <m/>
    <m/>
    <n v="560.65315220161995"/>
    <x v="4"/>
    <x v="4"/>
    <s v="Blend Controlled"/>
    <n v="0"/>
  </r>
  <r>
    <x v="2"/>
    <s v="Data Engineering"/>
    <x v="19"/>
    <d v="2024-07-31T00:00:00"/>
    <d v="2024-07-01T00:00:00"/>
    <s v="46096"/>
    <x v="11"/>
    <s v="25146"/>
    <s v="16716229170"/>
    <m/>
    <m/>
    <m/>
    <n v="416.48519877834627"/>
    <x v="4"/>
    <x v="30"/>
    <s v="Blend Controlled"/>
    <n v="0"/>
  </r>
  <r>
    <x v="2"/>
    <s v="Data Engineering"/>
    <x v="19"/>
    <d v="2024-07-31T00:00:00"/>
    <d v="2024-07-01T00:00:00"/>
    <s v="47354"/>
    <x v="151"/>
    <s v="26788"/>
    <s v="16592846934"/>
    <m/>
    <m/>
    <m/>
    <n v="520.6064984729328"/>
    <x v="4"/>
    <x v="75"/>
    <s v="Blend Controlled"/>
    <n v="0"/>
  </r>
  <r>
    <x v="2"/>
    <s v="Data Engineering"/>
    <x v="19"/>
    <d v="2024-07-31T00:00:00"/>
    <d v="2024-07-01T00:00:00"/>
    <s v="46290"/>
    <x v="123"/>
    <s v="25138"/>
    <s v="16977995014"/>
    <m/>
    <m/>
    <m/>
    <n v="300.34990296515355"/>
    <x v="4"/>
    <x v="71"/>
    <s v="Blend Controlled"/>
    <n v="0"/>
  </r>
  <r>
    <x v="0"/>
    <s v="Data Engineering"/>
    <x v="19"/>
    <d v="2024-07-31T00:00:00"/>
    <d v="2024-07-01T00:00:00"/>
    <s v="47506"/>
    <x v="128"/>
    <s v="26567"/>
    <m/>
    <m/>
    <m/>
    <m/>
    <n v="6413.6301999999996"/>
    <x v="0"/>
    <x v="34"/>
    <s v="Blend Controlled"/>
    <n v="0"/>
  </r>
  <r>
    <x v="8"/>
    <s v="Data Engineering"/>
    <x v="19"/>
    <d v="2024-07-31T00:00:00"/>
    <d v="2024-07-01T00:00:00"/>
    <s v="47903"/>
    <x v="122"/>
    <s v="30469"/>
    <s v="18435752789"/>
    <m/>
    <m/>
    <m/>
    <n v="1756.08"/>
    <x v="4"/>
    <x v="15"/>
    <s v="Blend Controlled"/>
    <n v="0"/>
  </r>
  <r>
    <x v="8"/>
    <s v="Data Engineering"/>
    <x v="19"/>
    <d v="2024-07-31T00:00:00"/>
    <d v="2024-07-01T00:00:00"/>
    <s v="47636"/>
    <x v="4"/>
    <s v="30470"/>
    <s v="18849408353"/>
    <m/>
    <m/>
    <m/>
    <n v="720"/>
    <x v="4"/>
    <x v="0"/>
    <s v="Blend Controlled"/>
    <n v="0"/>
  </r>
  <r>
    <x v="13"/>
    <s v="Data Engineering"/>
    <x v="19"/>
    <d v="2024-07-31T00:00:00"/>
    <d v="2024-07-01T00:00:00"/>
    <s v="45599"/>
    <x v="158"/>
    <s v="16674"/>
    <s v="10642652269"/>
    <m/>
    <m/>
    <m/>
    <n v="2119.7869607905982"/>
    <x v="0"/>
    <x v="79"/>
    <s v="Blend Controlled"/>
    <n v="0"/>
  </r>
  <r>
    <x v="2"/>
    <s v="Data Engineering"/>
    <x v="19"/>
    <d v="2024-07-31T00:00:00"/>
    <d v="2024-07-01T00:00:00"/>
    <s v="46004"/>
    <x v="11"/>
    <s v="25146"/>
    <s v="16716229170"/>
    <m/>
    <m/>
    <m/>
    <n v="416.48519877834627"/>
    <x v="4"/>
    <x v="30"/>
    <s v="Blend Controlled"/>
    <n v="0"/>
  </r>
  <r>
    <x v="2"/>
    <s v="Data Engineering"/>
    <x v="19"/>
    <d v="2024-07-31T00:00:00"/>
    <d v="2024-07-01T00:00:00"/>
    <s v="46991"/>
    <x v="123"/>
    <s v="25138"/>
    <s v="16977995014"/>
    <m/>
    <m/>
    <m/>
    <n v="480.55984474424571"/>
    <x v="4"/>
    <x v="71"/>
    <s v="Blend Controlled"/>
    <n v="0"/>
  </r>
  <r>
    <x v="2"/>
    <s v="Data Engineering"/>
    <x v="19"/>
    <d v="2024-07-31T00:00:00"/>
    <d v="2024-07-01T00:00:00"/>
    <s v="45966"/>
    <x v="11"/>
    <s v="25146"/>
    <s v="16716229170"/>
    <m/>
    <m/>
    <m/>
    <n v="522.60883115936724"/>
    <x v="4"/>
    <x v="30"/>
    <s v="Blend Controlled"/>
    <n v="0"/>
  </r>
  <r>
    <x v="2"/>
    <s v="Data Engineering"/>
    <x v="19"/>
    <d v="2024-07-31T00:00:00"/>
    <d v="2024-07-01T00:00:00"/>
    <s v="46262"/>
    <x v="123"/>
    <s v="25138"/>
    <s v="16977995014"/>
    <m/>
    <m/>
    <m/>
    <n v="360.41988355818427"/>
    <x v="4"/>
    <x v="71"/>
    <s v="Blend Controlled"/>
    <n v="0"/>
  </r>
  <r>
    <x v="2"/>
    <s v="Data Engineering"/>
    <x v="19"/>
    <d v="2024-07-31T00:00:00"/>
    <d v="2024-07-01T00:00:00"/>
    <s v="46546"/>
    <x v="123"/>
    <s v="25138"/>
    <s v="16977995014"/>
    <m/>
    <m/>
    <m/>
    <n v="360.41988355818427"/>
    <x v="4"/>
    <x v="71"/>
    <s v="Blend Controlled"/>
    <n v="0"/>
  </r>
  <r>
    <x v="2"/>
    <s v="Data Engineering"/>
    <x v="19"/>
    <d v="2024-07-31T00:00:00"/>
    <d v="2024-07-01T00:00:00"/>
    <s v="46543"/>
    <x v="123"/>
    <s v="25138"/>
    <s v="16977995014"/>
    <m/>
    <m/>
    <m/>
    <n v="504.587836981458"/>
    <x v="4"/>
    <x v="71"/>
    <s v="Blend Controlled"/>
    <n v="0"/>
  </r>
  <r>
    <x v="2"/>
    <s v="Data Engineering"/>
    <x v="19"/>
    <d v="2024-07-31T00:00:00"/>
    <d v="2024-07-01T00:00:00"/>
    <s v="46319"/>
    <x v="150"/>
    <s v="25160"/>
    <s v="16856642182"/>
    <m/>
    <m/>
    <m/>
    <n v="560.65315220161995"/>
    <x v="4"/>
    <x v="4"/>
    <s v="Blend Controlled"/>
    <n v="0"/>
  </r>
  <r>
    <x v="2"/>
    <s v="Data Engineering"/>
    <x v="19"/>
    <d v="2024-07-31T00:00:00"/>
    <d v="2024-07-01T00:00:00"/>
    <s v="45803"/>
    <x v="11"/>
    <s v="25146"/>
    <s v="16716229170"/>
    <m/>
    <m/>
    <m/>
    <n v="336.39189132097198"/>
    <x v="4"/>
    <x v="30"/>
    <s v="Blend Controlled"/>
    <n v="0"/>
  </r>
  <r>
    <x v="2"/>
    <s v="Data Engineering"/>
    <x v="19"/>
    <d v="2024-07-31T00:00:00"/>
    <d v="2024-07-01T00:00:00"/>
    <s v="46575"/>
    <x v="162"/>
    <s v="32036"/>
    <s v="19584503853"/>
    <m/>
    <m/>
    <m/>
    <n v="560.65315220161995"/>
    <x v="4"/>
    <x v="4"/>
    <s v="Blend Controlled"/>
    <n v="0"/>
  </r>
  <r>
    <x v="2"/>
    <s v="Data Engineering"/>
    <x v="19"/>
    <d v="2024-07-31T00:00:00"/>
    <d v="2024-07-01T00:00:00"/>
    <s v="46408"/>
    <x v="150"/>
    <s v="25160"/>
    <s v="16856642182"/>
    <m/>
    <m/>
    <m/>
    <n v="560.65315220161995"/>
    <x v="4"/>
    <x v="4"/>
    <s v="Blend Controlled"/>
    <n v="0"/>
  </r>
  <r>
    <x v="2"/>
    <s v="Data Engineering"/>
    <x v="19"/>
    <d v="2024-07-31T00:00:00"/>
    <d v="2024-07-01T00:00:00"/>
    <s v="46350"/>
    <x v="123"/>
    <s v="25138"/>
    <s v="16977995014"/>
    <m/>
    <m/>
    <m/>
    <n v="432.50386026982113"/>
    <x v="4"/>
    <x v="71"/>
    <s v="Blend Controlled"/>
    <n v="0"/>
  </r>
  <r>
    <x v="2"/>
    <s v="Data Engineering"/>
    <x v="19"/>
    <d v="2024-07-31T00:00:00"/>
    <d v="2024-07-01T00:00:00"/>
    <s v="46167"/>
    <x v="150"/>
    <s v="25160"/>
    <s v="16856642182"/>
    <m/>
    <m/>
    <m/>
    <n v="480.55984474424571"/>
    <x v="4"/>
    <x v="4"/>
    <s v="Blend Controlled"/>
    <n v="0"/>
  </r>
  <r>
    <x v="2"/>
    <s v="Data Engineering"/>
    <x v="19"/>
    <d v="2024-07-31T00:00:00"/>
    <d v="2024-07-01T00:00:00"/>
    <s v="46378"/>
    <x v="150"/>
    <s v="25160"/>
    <s v="16856642182"/>
    <m/>
    <m/>
    <m/>
    <n v="536.62515996440766"/>
    <x v="4"/>
    <x v="4"/>
    <s v="Blend Controlled"/>
    <n v="0"/>
  </r>
  <r>
    <x v="2"/>
    <s v="Data Engineering"/>
    <x v="19"/>
    <d v="2024-07-31T00:00:00"/>
    <d v="2024-07-01T00:00:00"/>
    <s v="47353"/>
    <x v="167"/>
    <s v="25157"/>
    <s v="17001841791"/>
    <m/>
    <m/>
    <m/>
    <n v="520.6064984729328"/>
    <x v="4"/>
    <x v="76"/>
    <s v="Blend Controlled"/>
    <n v="0"/>
  </r>
  <r>
    <x v="2"/>
    <s v="Data Engineering"/>
    <x v="19"/>
    <d v="2024-07-31T00:00:00"/>
    <d v="2024-07-01T00:00:00"/>
    <s v="46636"/>
    <x v="123"/>
    <s v="25138"/>
    <s v="16977995014"/>
    <m/>
    <m/>
    <m/>
    <n v="480.55984474424571"/>
    <x v="4"/>
    <x v="71"/>
    <s v="Blend Controlled"/>
    <n v="0"/>
  </r>
  <r>
    <x v="2"/>
    <s v="Data Engineering"/>
    <x v="19"/>
    <d v="2024-07-31T00:00:00"/>
    <d v="2024-07-01T00:00:00"/>
    <s v="47387"/>
    <x v="152"/>
    <s v="25159"/>
    <s v="17001802020"/>
    <m/>
    <m/>
    <m/>
    <n v="408.47586803260884"/>
    <x v="4"/>
    <x v="76"/>
    <s v="Blend Controlled"/>
    <n v="0"/>
  </r>
  <r>
    <x v="2"/>
    <s v="Data Engineering"/>
    <x v="19"/>
    <d v="2024-07-31T00:00:00"/>
    <d v="2024-07-01T00:00:00"/>
    <s v="46943"/>
    <x v="160"/>
    <s v="25869"/>
    <s v="16974074989"/>
    <m/>
    <m/>
    <m/>
    <n v="392.45720654113398"/>
    <x v="4"/>
    <x v="77"/>
    <s v="Blend Controlled"/>
    <n v="0"/>
  </r>
  <r>
    <x v="2"/>
    <s v="Data Engineering"/>
    <x v="19"/>
    <d v="2024-07-31T00:00:00"/>
    <d v="2024-07-01T00:00:00"/>
    <s v="47383"/>
    <x v="152"/>
    <s v="25159"/>
    <s v="17001802020"/>
    <m/>
    <m/>
    <m/>
    <n v="408.47586803260884"/>
    <x v="4"/>
    <x v="76"/>
    <s v="Blend Controlled"/>
    <n v="0"/>
  </r>
  <r>
    <x v="2"/>
    <s v="Data Engineering"/>
    <x v="19"/>
    <d v="2024-07-31T00:00:00"/>
    <d v="2024-07-01T00:00:00"/>
    <s v="47038"/>
    <x v="123"/>
    <s v="25138"/>
    <s v="16977995014"/>
    <m/>
    <m/>
    <m/>
    <n v="320.37322982949712"/>
    <x v="4"/>
    <x v="71"/>
    <s v="Blend Controlled"/>
    <n v="0"/>
  </r>
  <r>
    <x v="2"/>
    <s v="Data Engineering"/>
    <x v="19"/>
    <d v="2024-07-31T00:00:00"/>
    <d v="2024-07-01T00:00:00"/>
    <s v="47034"/>
    <x v="123"/>
    <s v="25138"/>
    <s v="16977995014"/>
    <m/>
    <m/>
    <m/>
    <n v="480.55984474424571"/>
    <x v="4"/>
    <x v="71"/>
    <s v="Blend Controlled"/>
    <n v="0"/>
  </r>
  <r>
    <x v="2"/>
    <s v="Data Engineering"/>
    <x v="19"/>
    <d v="2024-07-31T00:00:00"/>
    <d v="2024-07-01T00:00:00"/>
    <s v="46418"/>
    <x v="150"/>
    <s v="25160"/>
    <s v="16856642182"/>
    <m/>
    <m/>
    <m/>
    <n v="560.65315220161995"/>
    <x v="4"/>
    <x v="4"/>
    <s v="Blend Controlled"/>
    <n v="0"/>
  </r>
  <r>
    <x v="2"/>
    <s v="Data Engineering"/>
    <x v="19"/>
    <d v="2024-07-31T00:00:00"/>
    <d v="2024-07-01T00:00:00"/>
    <s v="45936"/>
    <x v="173"/>
    <s v="28998"/>
    <s v="18243049512"/>
    <m/>
    <m/>
    <m/>
    <n v="440.51319101555856"/>
    <x v="4"/>
    <x v="4"/>
    <s v="Blend Controlled"/>
    <n v="0"/>
  </r>
  <r>
    <x v="2"/>
    <s v="Data Engineering"/>
    <x v="19"/>
    <d v="2024-07-31T00:00:00"/>
    <d v="2024-07-01T00:00:00"/>
    <s v="47119"/>
    <x v="123"/>
    <s v="25138"/>
    <s v="16977995014"/>
    <m/>
    <m/>
    <m/>
    <n v="320.37322982949712"/>
    <x v="4"/>
    <x v="71"/>
    <s v="Blend Controlled"/>
    <n v="0"/>
  </r>
  <r>
    <x v="0"/>
    <s v="Data Engineering"/>
    <x v="19"/>
    <d v="2024-07-31T00:00:00"/>
    <d v="2024-07-01T00:00:00"/>
    <s v="47519"/>
    <x v="33"/>
    <s v="36095"/>
    <m/>
    <m/>
    <m/>
    <m/>
    <n v="36557.692139999999"/>
    <x v="0"/>
    <x v="34"/>
    <s v="Blend Controlled"/>
    <n v="0"/>
  </r>
  <r>
    <x v="8"/>
    <s v="Data Engineering"/>
    <x v="19"/>
    <d v="2024-07-31T00:00:00"/>
    <d v="2024-07-01T00:00:00"/>
    <s v="45228"/>
    <x v="40"/>
    <s v="32545"/>
    <s v="19572025691"/>
    <m/>
    <m/>
    <s v="Retainer Revenue Recognition"/>
    <n v="9202.51"/>
    <x v="4"/>
    <x v="16"/>
    <s v="Blend Controlled"/>
    <n v="0"/>
  </r>
  <r>
    <x v="8"/>
    <s v="Data Engineering"/>
    <x v="19"/>
    <d v="2024-07-31T00:00:00"/>
    <d v="2024-07-01T00:00:00"/>
    <s v="47808"/>
    <x v="73"/>
    <s v="25978"/>
    <s v="14545854040"/>
    <m/>
    <m/>
    <m/>
    <n v="-314.16000000000003"/>
    <x v="4"/>
    <x v="25"/>
    <s v="Blend Controlled"/>
    <n v="0"/>
  </r>
  <r>
    <x v="8"/>
    <s v="Data Engineering"/>
    <x v="19"/>
    <d v="2024-07-31T00:00:00"/>
    <d v="2024-07-01T00:00:00"/>
    <s v="47860"/>
    <x v="20"/>
    <s v="31318"/>
    <s v="18657995555"/>
    <m/>
    <m/>
    <m/>
    <n v="1470.73"/>
    <x v="4"/>
    <x v="23"/>
    <s v="Blend Controlled"/>
    <n v="0"/>
  </r>
  <r>
    <x v="8"/>
    <s v="Data Engineering"/>
    <x v="19"/>
    <d v="2024-07-31T00:00:00"/>
    <d v="2024-07-01T00:00:00"/>
    <s v="45278"/>
    <x v="89"/>
    <s v="34004"/>
    <s v="17583628723"/>
    <m/>
    <m/>
    <s v="Retainer Revenue Recognition"/>
    <n v="79073.48"/>
    <x v="4"/>
    <x v="8"/>
    <s v="Blend Controlled"/>
    <n v="0"/>
  </r>
  <r>
    <x v="8"/>
    <s v="Data Engineering"/>
    <x v="19"/>
    <d v="2024-07-31T00:00:00"/>
    <d v="2024-07-01T00:00:00"/>
    <s v="47669"/>
    <x v="4"/>
    <s v="30470"/>
    <s v="18849408353"/>
    <m/>
    <m/>
    <m/>
    <n v="720"/>
    <x v="4"/>
    <x v="0"/>
    <s v="Blend Controlled"/>
    <n v="0"/>
  </r>
  <r>
    <x v="8"/>
    <s v="Data Engineering"/>
    <x v="19"/>
    <d v="2024-07-31T00:00:00"/>
    <d v="2024-07-01T00:00:00"/>
    <s v="47895"/>
    <x v="133"/>
    <s v="32546"/>
    <s v="19569236781"/>
    <m/>
    <m/>
    <m/>
    <n v="-563.26"/>
    <x v="4"/>
    <x v="23"/>
    <s v="Blend Controlled"/>
    <n v="0"/>
  </r>
  <r>
    <x v="8"/>
    <s v="Data Engineering"/>
    <x v="19"/>
    <d v="2024-07-31T00:00:00"/>
    <d v="2024-07-01T00:00:00"/>
    <s v="47537"/>
    <x v="4"/>
    <s v="30470"/>
    <s v="18849408353"/>
    <m/>
    <m/>
    <m/>
    <n v="720"/>
    <x v="4"/>
    <x v="0"/>
    <s v="Blend Controlled"/>
    <n v="0"/>
  </r>
  <r>
    <x v="2"/>
    <s v="Data Engineering"/>
    <x v="19"/>
    <d v="2024-07-31T00:00:00"/>
    <d v="2024-07-01T00:00:00"/>
    <s v="45983"/>
    <x v="11"/>
    <s v="25146"/>
    <s v="16716229170"/>
    <m/>
    <m/>
    <m/>
    <n v="464.54118325277085"/>
    <x v="4"/>
    <x v="30"/>
    <s v="Blend Controlled"/>
    <n v="0"/>
  </r>
  <r>
    <x v="2"/>
    <s v="Data Engineering"/>
    <x v="19"/>
    <d v="2024-07-31T00:00:00"/>
    <d v="2024-07-01T00:00:00"/>
    <s v="45856"/>
    <x v="11"/>
    <s v="25146"/>
    <s v="16716229170"/>
    <m/>
    <m/>
    <m/>
    <n v="496.57850623572057"/>
    <x v="4"/>
    <x v="30"/>
    <s v="Blend Controlled"/>
    <n v="0"/>
  </r>
  <r>
    <x v="2"/>
    <s v="Data Engineering"/>
    <x v="19"/>
    <d v="2024-07-31T00:00:00"/>
    <d v="2024-07-01T00:00:00"/>
    <s v="45806"/>
    <x v="11"/>
    <s v="25146"/>
    <s v="16716229170"/>
    <m/>
    <m/>
    <m/>
    <n v="464.54118325277085"/>
    <x v="4"/>
    <x v="30"/>
    <s v="Blend Controlled"/>
    <n v="0"/>
  </r>
  <r>
    <x v="2"/>
    <s v="Data Engineering"/>
    <x v="19"/>
    <d v="2024-07-31T00:00:00"/>
    <d v="2024-07-01T00:00:00"/>
    <s v="46902"/>
    <x v="160"/>
    <s v="25869"/>
    <s v="16974074989"/>
    <m/>
    <m/>
    <m/>
    <n v="384.44787579539656"/>
    <x v="4"/>
    <x v="77"/>
    <s v="Blend Controlled"/>
    <n v="0"/>
  </r>
  <r>
    <x v="2"/>
    <s v="Data Engineering"/>
    <x v="19"/>
    <d v="2024-07-31T00:00:00"/>
    <d v="2024-07-01T00:00:00"/>
    <s v="46211"/>
    <x v="123"/>
    <s v="25138"/>
    <s v="16977995014"/>
    <m/>
    <m/>
    <m/>
    <n v="220.25659550777928"/>
    <x v="4"/>
    <x v="71"/>
    <s v="Blend Controlled"/>
    <n v="0"/>
  </r>
  <r>
    <x v="2"/>
    <s v="Data Engineering"/>
    <x v="19"/>
    <d v="2024-07-31T00:00:00"/>
    <d v="2024-07-01T00:00:00"/>
    <s v="47167"/>
    <x v="168"/>
    <s v="25140"/>
    <s v="16977994594"/>
    <m/>
    <m/>
    <m/>
    <n v="480.55984474424571"/>
    <x v="4"/>
    <x v="71"/>
    <s v="Blend Controlled"/>
    <n v="0"/>
  </r>
  <r>
    <x v="2"/>
    <s v="Data Engineering"/>
    <x v="19"/>
    <d v="2024-07-31T00:00:00"/>
    <d v="2024-07-01T00:00:00"/>
    <s v="45927"/>
    <x v="176"/>
    <s v="29419"/>
    <s v="18262439992"/>
    <m/>
    <m/>
    <m/>
    <n v="560.65315220161995"/>
    <x v="4"/>
    <x v="4"/>
    <s v="Blend Controlled"/>
    <n v="0"/>
  </r>
  <r>
    <x v="2"/>
    <s v="Data Engineering"/>
    <x v="19"/>
    <d v="2024-07-31T00:00:00"/>
    <d v="2024-07-01T00:00:00"/>
    <s v="46342"/>
    <x v="123"/>
    <s v="25138"/>
    <s v="16977995014"/>
    <m/>
    <m/>
    <m/>
    <n v="360.41988355818427"/>
    <x v="4"/>
    <x v="71"/>
    <s v="Blend Controlled"/>
    <n v="0"/>
  </r>
  <r>
    <x v="2"/>
    <s v="Data Engineering"/>
    <x v="19"/>
    <d v="2024-07-31T00:00:00"/>
    <d v="2024-07-01T00:00:00"/>
    <s v="46526"/>
    <x v="123"/>
    <s v="25138"/>
    <s v="16977995014"/>
    <m/>
    <m/>
    <m/>
    <n v="480.55984474424571"/>
    <x v="4"/>
    <x v="71"/>
    <s v="Blend Controlled"/>
    <n v="0"/>
  </r>
  <r>
    <x v="2"/>
    <s v="Data Engineering"/>
    <x v="19"/>
    <d v="2024-07-31T00:00:00"/>
    <d v="2024-07-01T00:00:00"/>
    <s v="47212"/>
    <x v="151"/>
    <s v="26788"/>
    <s v="16592846934"/>
    <m/>
    <m/>
    <m/>
    <n v="360.41988355818427"/>
    <x v="4"/>
    <x v="75"/>
    <s v="Blend Controlled"/>
    <n v="0"/>
  </r>
  <r>
    <x v="2"/>
    <s v="Data Engineering"/>
    <x v="19"/>
    <d v="2024-07-31T00:00:00"/>
    <d v="2024-07-01T00:00:00"/>
    <s v="46599"/>
    <x v="166"/>
    <s v="32875"/>
    <s v="19901929100"/>
    <m/>
    <m/>
    <m/>
    <n v="520.6064984729328"/>
    <x v="4"/>
    <x v="4"/>
    <s v="Blend Controlled"/>
    <n v="0"/>
  </r>
  <r>
    <x v="2"/>
    <s v="Data Engineering"/>
    <x v="19"/>
    <d v="2024-07-31T00:00:00"/>
    <d v="2024-07-01T00:00:00"/>
    <s v="46387"/>
    <x v="123"/>
    <s v="25138"/>
    <s v="16977995014"/>
    <m/>
    <m/>
    <m/>
    <n v="320.37322982949712"/>
    <x v="4"/>
    <x v="71"/>
    <s v="Blend Controlled"/>
    <n v="0"/>
  </r>
  <r>
    <x v="2"/>
    <s v="Data Engineering"/>
    <x v="19"/>
    <d v="2024-07-31T00:00:00"/>
    <d v="2024-07-01T00:00:00"/>
    <s v="46710"/>
    <x v="155"/>
    <s v="25867"/>
    <s v="16974076254"/>
    <m/>
    <m/>
    <m/>
    <n v="376.43854504965913"/>
    <x v="4"/>
    <x v="77"/>
    <s v="Blend Controlled"/>
    <n v="0"/>
  </r>
  <r>
    <x v="2"/>
    <s v="Data Engineering"/>
    <x v="19"/>
    <d v="2024-07-31T00:00:00"/>
    <d v="2024-07-01T00:00:00"/>
    <s v="46707"/>
    <x v="123"/>
    <s v="25138"/>
    <s v="16977995014"/>
    <m/>
    <m/>
    <m/>
    <n v="360.41988355818427"/>
    <x v="4"/>
    <x v="71"/>
    <s v="Blend Controlled"/>
    <n v="0"/>
  </r>
  <r>
    <x v="2"/>
    <s v="Data Engineering"/>
    <x v="19"/>
    <d v="2024-07-31T00:00:00"/>
    <d v="2024-07-01T00:00:00"/>
    <s v="46870"/>
    <x v="169"/>
    <s v="25868"/>
    <s v="16974175491"/>
    <m/>
    <m/>
    <m/>
    <n v="520.6064984729328"/>
    <x v="4"/>
    <x v="77"/>
    <s v="Blend Controlled"/>
    <n v="0"/>
  </r>
  <r>
    <x v="2"/>
    <s v="Data Engineering"/>
    <x v="19"/>
    <d v="2024-07-31T00:00:00"/>
    <d v="2024-07-01T00:00:00"/>
    <s v="46810"/>
    <x v="123"/>
    <s v="25138"/>
    <s v="16977995014"/>
    <m/>
    <m/>
    <m/>
    <n v="350.40822012601251"/>
    <x v="4"/>
    <x v="71"/>
    <s v="Blend Controlled"/>
    <n v="0"/>
  </r>
  <r>
    <x v="2"/>
    <s v="Data Engineering"/>
    <x v="19"/>
    <d v="2024-07-31T00:00:00"/>
    <d v="2024-07-01T00:00:00"/>
    <s v="47333"/>
    <x v="167"/>
    <s v="25157"/>
    <s v="17001841791"/>
    <m/>
    <m/>
    <m/>
    <n v="520.6064984729328"/>
    <x v="4"/>
    <x v="76"/>
    <s v="Blend Controlled"/>
    <n v="0"/>
  </r>
  <r>
    <x v="2"/>
    <s v="Data Engineering"/>
    <x v="19"/>
    <d v="2024-07-31T00:00:00"/>
    <d v="2024-07-01T00:00:00"/>
    <s v="45839"/>
    <x v="177"/>
    <s v="28140"/>
    <s v="17690283562"/>
    <m/>
    <m/>
    <m/>
    <n v="536.62515996440766"/>
    <x v="4"/>
    <x v="4"/>
    <s v="Blend Controlled"/>
    <n v="0"/>
  </r>
  <r>
    <x v="2"/>
    <s v="Data Engineering"/>
    <x v="19"/>
    <d v="2024-07-31T00:00:00"/>
    <d v="2024-07-01T00:00:00"/>
    <s v="47049"/>
    <x v="123"/>
    <s v="25138"/>
    <s v="16977995014"/>
    <m/>
    <m/>
    <m/>
    <n v="320.37322982949712"/>
    <x v="4"/>
    <x v="71"/>
    <s v="Blend Controlled"/>
    <n v="0"/>
  </r>
  <r>
    <x v="2"/>
    <s v="Data Engineering"/>
    <x v="19"/>
    <d v="2024-07-31T00:00:00"/>
    <d v="2024-07-01T00:00:00"/>
    <s v="46160"/>
    <x v="157"/>
    <s v="25155"/>
    <m/>
    <m/>
    <m/>
    <m/>
    <n v="312.36389908375969"/>
    <x v="4"/>
    <x v="78"/>
    <s v="Blend Controlled"/>
    <n v="0"/>
  </r>
  <r>
    <x v="2"/>
    <s v="Data Engineering"/>
    <x v="19"/>
    <d v="2024-07-31T00:00:00"/>
    <d v="2024-07-01T00:00:00"/>
    <s v="46880"/>
    <x v="160"/>
    <s v="25869"/>
    <s v="16974074989"/>
    <m/>
    <m/>
    <m/>
    <n v="392.45720654113398"/>
    <x v="4"/>
    <x v="77"/>
    <s v="Blend Controlled"/>
    <n v="0"/>
  </r>
  <r>
    <x v="2"/>
    <s v="Data Engineering"/>
    <x v="19"/>
    <d v="2024-07-31T00:00:00"/>
    <d v="2024-07-01T00:00:00"/>
    <s v="46871"/>
    <x v="123"/>
    <s v="25138"/>
    <s v="16977995014"/>
    <m/>
    <m/>
    <m/>
    <n v="320.37322982949712"/>
    <x v="4"/>
    <x v="71"/>
    <s v="Blend Controlled"/>
    <n v="0"/>
  </r>
  <r>
    <x v="2"/>
    <s v="Data Engineering"/>
    <x v="19"/>
    <d v="2024-07-31T00:00:00"/>
    <d v="2024-07-01T00:00:00"/>
    <s v="46748"/>
    <x v="155"/>
    <s v="25867"/>
    <s v="16974076254"/>
    <m/>
    <m/>
    <m/>
    <n v="360.41988355818427"/>
    <x v="4"/>
    <x v="77"/>
    <s v="Blend Controlled"/>
    <n v="0"/>
  </r>
  <r>
    <x v="2"/>
    <s v="Data Engineering"/>
    <x v="19"/>
    <d v="2024-07-31T00:00:00"/>
    <d v="2024-07-01T00:00:00"/>
    <s v="46531"/>
    <x v="123"/>
    <s v="25138"/>
    <s v="16977995014"/>
    <m/>
    <m/>
    <m/>
    <n v="520.6064984729328"/>
    <x v="4"/>
    <x v="71"/>
    <s v="Blend Controlled"/>
    <n v="0"/>
  </r>
  <r>
    <x v="2"/>
    <s v="Data Engineering"/>
    <x v="19"/>
    <d v="2024-07-31T00:00:00"/>
    <d v="2024-07-01T00:00:00"/>
    <s v="46676"/>
    <x v="155"/>
    <s v="25867"/>
    <s v="16974076254"/>
    <m/>
    <m/>
    <m/>
    <n v="376.43854504965913"/>
    <x v="4"/>
    <x v="77"/>
    <s v="Blend Controlled"/>
    <n v="0"/>
  </r>
  <r>
    <x v="2"/>
    <s v="Data Engineering"/>
    <x v="19"/>
    <d v="2024-07-31T00:00:00"/>
    <d v="2024-07-01T00:00:00"/>
    <s v="46739"/>
    <x v="123"/>
    <s v="25138"/>
    <s v="16977995014"/>
    <m/>
    <m/>
    <m/>
    <n v="464.54118325277085"/>
    <x v="4"/>
    <x v="71"/>
    <s v="Blend Controlled"/>
    <n v="0"/>
  </r>
  <r>
    <x v="2"/>
    <s v="Data Engineering"/>
    <x v="19"/>
    <d v="2024-07-31T00:00:00"/>
    <d v="2024-07-01T00:00:00"/>
    <s v="47379"/>
    <x v="175"/>
    <s v="34751"/>
    <s v="18659335221"/>
    <m/>
    <m/>
    <m/>
    <n v="560.65315220161995"/>
    <x v="4"/>
    <x v="4"/>
    <s v="Blend Controlled"/>
    <n v="0"/>
  </r>
  <r>
    <x v="2"/>
    <s v="Data Engineering"/>
    <x v="19"/>
    <d v="2024-07-31T00:00:00"/>
    <d v="2024-07-01T00:00:00"/>
    <s v="46910"/>
    <x v="123"/>
    <s v="25138"/>
    <s v="16977995014"/>
    <m/>
    <m/>
    <m/>
    <n v="320.37322982949712"/>
    <x v="4"/>
    <x v="71"/>
    <s v="Blend Controlled"/>
    <n v="0"/>
  </r>
  <r>
    <x v="2"/>
    <s v="Data Engineering"/>
    <x v="19"/>
    <d v="2024-07-31T00:00:00"/>
    <d v="2024-07-01T00:00:00"/>
    <s v="47396"/>
    <x v="152"/>
    <s v="25159"/>
    <s v="17001802020"/>
    <m/>
    <m/>
    <m/>
    <n v="408.47586803260884"/>
    <x v="4"/>
    <x v="76"/>
    <s v="Blend Controlled"/>
    <n v="0"/>
  </r>
  <r>
    <x v="2"/>
    <s v="Data Engineering"/>
    <x v="19"/>
    <d v="2024-07-31T00:00:00"/>
    <d v="2024-07-01T00:00:00"/>
    <s v="46713"/>
    <x v="123"/>
    <s v="25138"/>
    <s v="16977995014"/>
    <m/>
    <m/>
    <m/>
    <n v="432.50386026982113"/>
    <x v="4"/>
    <x v="71"/>
    <s v="Blend Controlled"/>
    <n v="0"/>
  </r>
  <r>
    <x v="2"/>
    <s v="Data Engineering"/>
    <x v="19"/>
    <d v="2024-07-31T00:00:00"/>
    <d v="2024-07-01T00:00:00"/>
    <s v="46116"/>
    <x v="150"/>
    <s v="25160"/>
    <s v="16856642182"/>
    <m/>
    <m/>
    <m/>
    <n v="480.55984474424571"/>
    <x v="4"/>
    <x v="4"/>
    <s v="Blend Controlled"/>
    <n v="0"/>
  </r>
  <r>
    <x v="2"/>
    <s v="Data Engineering"/>
    <x v="19"/>
    <d v="2024-07-31T00:00:00"/>
    <d v="2024-07-01T00:00:00"/>
    <s v="45957"/>
    <x v="173"/>
    <s v="28998"/>
    <s v="18243049512"/>
    <m/>
    <m/>
    <m/>
    <n v="440.51319101555856"/>
    <x v="4"/>
    <x v="4"/>
    <s v="Blend Controlled"/>
    <n v="0"/>
  </r>
  <r>
    <x v="2"/>
    <s v="Data Engineering"/>
    <x v="19"/>
    <d v="2024-07-31T00:00:00"/>
    <d v="2024-07-01T00:00:00"/>
    <s v="47039"/>
    <x v="160"/>
    <s v="25869"/>
    <s v="16974074989"/>
    <m/>
    <m/>
    <m/>
    <n v="96.111968948849139"/>
    <x v="4"/>
    <x v="77"/>
    <s v="Blend Controlled"/>
    <n v="0"/>
  </r>
  <r>
    <x v="2"/>
    <s v="Data Engineering"/>
    <x v="19"/>
    <d v="2024-07-31T00:00:00"/>
    <d v="2024-07-01T00:00:00"/>
    <s v="46361"/>
    <x v="150"/>
    <s v="25160"/>
    <s v="16856642182"/>
    <m/>
    <m/>
    <m/>
    <n v="536.62515996440766"/>
    <x v="4"/>
    <x v="4"/>
    <s v="Blend Controlled"/>
    <n v="0"/>
  </r>
  <r>
    <x v="8"/>
    <s v="Data Engineering"/>
    <x v="19"/>
    <d v="2024-07-31T00:00:00"/>
    <d v="2024-07-01T00:00:00"/>
    <s v="47968"/>
    <x v="20"/>
    <s v="31318"/>
    <s v="18657995555"/>
    <m/>
    <m/>
    <m/>
    <n v="12799.14"/>
    <x v="4"/>
    <x v="23"/>
    <s v="Blend Controlled"/>
    <n v="0"/>
  </r>
  <r>
    <x v="8"/>
    <s v="Data Engineering"/>
    <x v="19"/>
    <d v="2024-07-31T00:00:00"/>
    <d v="2024-07-01T00:00:00"/>
    <s v="47846"/>
    <x v="22"/>
    <s v="31101"/>
    <s v="17908670818"/>
    <m/>
    <m/>
    <m/>
    <n v="0.01"/>
    <x v="4"/>
    <x v="36"/>
    <s v="Blend Controlled"/>
    <n v="0"/>
  </r>
  <r>
    <x v="8"/>
    <s v="Data Engineering"/>
    <x v="19"/>
    <d v="2024-07-31T00:00:00"/>
    <d v="2024-07-01T00:00:00"/>
    <s v="47882"/>
    <x v="20"/>
    <s v="31318"/>
    <s v="18657995555"/>
    <m/>
    <m/>
    <m/>
    <n v="-266.62"/>
    <x v="4"/>
    <x v="23"/>
    <s v="Blend Controlled"/>
    <n v="0"/>
  </r>
  <r>
    <x v="8"/>
    <s v="Data Engineering"/>
    <x v="19"/>
    <d v="2024-07-31T00:00:00"/>
    <d v="2024-07-01T00:00:00"/>
    <s v="48438"/>
    <x v="0"/>
    <m/>
    <m/>
    <s v="ICC 1048 Dish : 1: Dish - Integrated Data + Martech solution"/>
    <m/>
    <s v="TopSide Management Book Elim related to project ICC 1048 Dish : 1: Dish - Integrated Data + Martech solution"/>
    <n v="-2703.8"/>
    <x v="4"/>
    <x v="18"/>
    <s v="Blend Controlled"/>
    <s v="ICC 1048 Dish : 1: Dish - Integrated Data + Martech solution"/>
  </r>
  <r>
    <x v="2"/>
    <s v="Data Engineering"/>
    <x v="19"/>
    <d v="2024-07-31T00:00:00"/>
    <d v="2024-07-01T00:00:00"/>
    <s v="47203"/>
    <x v="165"/>
    <s v="25152"/>
    <s v="17001844665"/>
    <m/>
    <m/>
    <m/>
    <n v="240.27992237212285"/>
    <x v="4"/>
    <x v="80"/>
    <s v="Blend Controlled"/>
    <n v="0"/>
  </r>
  <r>
    <x v="2"/>
    <s v="Data Engineering"/>
    <x v="19"/>
    <d v="2024-07-31T00:00:00"/>
    <d v="2024-07-01T00:00:00"/>
    <s v="47423"/>
    <x v="159"/>
    <s v="29211"/>
    <s v="17692058278"/>
    <m/>
    <m/>
    <m/>
    <n v="400.46653728687141"/>
    <x v="4"/>
    <x v="76"/>
    <s v="Blend Controlled"/>
    <n v="0"/>
  </r>
  <r>
    <x v="2"/>
    <s v="Data Engineering"/>
    <x v="19"/>
    <d v="2024-07-31T00:00:00"/>
    <d v="2024-07-01T00:00:00"/>
    <s v="46728"/>
    <x v="123"/>
    <s v="25138"/>
    <s v="16977995014"/>
    <m/>
    <m/>
    <m/>
    <n v="540.62982533727643"/>
    <x v="4"/>
    <x v="71"/>
    <s v="Blend Controlled"/>
    <n v="0"/>
  </r>
  <r>
    <x v="2"/>
    <s v="Data Engineering"/>
    <x v="19"/>
    <d v="2024-07-31T00:00:00"/>
    <d v="2024-07-01T00:00:00"/>
    <s v="47030"/>
    <x v="123"/>
    <s v="25138"/>
    <s v="16977995014"/>
    <m/>
    <m/>
    <m/>
    <n v="435.50748352907226"/>
    <x v="4"/>
    <x v="71"/>
    <s v="Blend Controlled"/>
    <n v="0"/>
  </r>
  <r>
    <x v="2"/>
    <s v="Data Engineering"/>
    <x v="19"/>
    <d v="2024-07-31T00:00:00"/>
    <d v="2024-07-01T00:00:00"/>
    <s v="46043"/>
    <x v="171"/>
    <s v="25544"/>
    <s v="16807042572"/>
    <m/>
    <m/>
    <m/>
    <n v="536.62515996440766"/>
    <x v="4"/>
    <x v="4"/>
    <s v="Blend Controlled"/>
    <n v="0"/>
  </r>
  <r>
    <x v="2"/>
    <s v="Data Engineering"/>
    <x v="19"/>
    <d v="2024-07-31T00:00:00"/>
    <d v="2024-07-01T00:00:00"/>
    <s v="47188"/>
    <x v="168"/>
    <s v="25140"/>
    <s v="16977994594"/>
    <m/>
    <m/>
    <m/>
    <n v="480.55984474424571"/>
    <x v="4"/>
    <x v="71"/>
    <s v="Blend Controlled"/>
    <n v="0"/>
  </r>
  <r>
    <x v="2"/>
    <s v="Data Engineering"/>
    <x v="19"/>
    <d v="2024-07-31T00:00:00"/>
    <d v="2024-07-01T00:00:00"/>
    <s v="46603"/>
    <x v="163"/>
    <s v="25866"/>
    <s v="16973568605"/>
    <m/>
    <m/>
    <m/>
    <n v="544.63449071014509"/>
    <x v="4"/>
    <x v="77"/>
    <s v="Blend Controlled"/>
    <n v="0"/>
  </r>
  <r>
    <x v="2"/>
    <s v="Data Engineering"/>
    <x v="19"/>
    <d v="2024-07-31T00:00:00"/>
    <d v="2024-07-01T00:00:00"/>
    <s v="46574"/>
    <x v="123"/>
    <s v="25138"/>
    <s v="16977995014"/>
    <m/>
    <m/>
    <m/>
    <n v="320.37322982949712"/>
    <x v="4"/>
    <x v="71"/>
    <s v="Blend Controlled"/>
    <n v="0"/>
  </r>
  <r>
    <x v="2"/>
    <s v="Data Engineering"/>
    <x v="19"/>
    <d v="2024-07-31T00:00:00"/>
    <d v="2024-07-01T00:00:00"/>
    <s v="46467"/>
    <x v="123"/>
    <s v="25138"/>
    <s v="16977995014"/>
    <m/>
    <m/>
    <m/>
    <n v="320.37322982949712"/>
    <x v="4"/>
    <x v="71"/>
    <s v="Blend Controlled"/>
    <n v="0"/>
  </r>
  <r>
    <x v="2"/>
    <s v="Data Engineering"/>
    <x v="19"/>
    <d v="2024-07-31T00:00:00"/>
    <d v="2024-07-01T00:00:00"/>
    <s v="46410"/>
    <x v="123"/>
    <s v="25138"/>
    <s v="16977995014"/>
    <m/>
    <m/>
    <m/>
    <n v="432.50386026982113"/>
    <x v="4"/>
    <x v="71"/>
    <s v="Blend Controlled"/>
    <n v="0"/>
  </r>
  <r>
    <x v="2"/>
    <s v="Data Engineering"/>
    <x v="19"/>
    <d v="2024-07-31T00:00:00"/>
    <d v="2024-07-01T00:00:00"/>
    <s v="46889"/>
    <x v="123"/>
    <s v="25138"/>
    <s v="16977995014"/>
    <m/>
    <m/>
    <m/>
    <n v="600.69980593030709"/>
    <x v="4"/>
    <x v="71"/>
    <s v="Blend Controlled"/>
    <n v="0"/>
  </r>
  <r>
    <x v="2"/>
    <s v="Data Engineering"/>
    <x v="19"/>
    <d v="2024-07-31T00:00:00"/>
    <d v="2024-07-01T00:00:00"/>
    <s v="46589"/>
    <x v="166"/>
    <s v="32875"/>
    <s v="19901929100"/>
    <m/>
    <m/>
    <m/>
    <n v="520.6064984729328"/>
    <x v="4"/>
    <x v="4"/>
    <s v="Blend Controlled"/>
    <n v="0"/>
  </r>
  <r>
    <x v="2"/>
    <s v="Data Engineering"/>
    <x v="19"/>
    <d v="2024-07-31T00:00:00"/>
    <d v="2024-07-01T00:00:00"/>
    <s v="46136"/>
    <x v="150"/>
    <s v="25160"/>
    <s v="16856642182"/>
    <m/>
    <m/>
    <m/>
    <n v="480.55984474424571"/>
    <x v="4"/>
    <x v="4"/>
    <s v="Blend Controlled"/>
    <n v="0"/>
  </r>
  <r>
    <x v="2"/>
    <s v="Data Engineering"/>
    <x v="19"/>
    <d v="2024-07-31T00:00:00"/>
    <d v="2024-07-01T00:00:00"/>
    <s v="47019"/>
    <x v="160"/>
    <s v="25869"/>
    <s v="16974074989"/>
    <m/>
    <m/>
    <m/>
    <n v="392.45720654113398"/>
    <x v="4"/>
    <x v="77"/>
    <s v="Blend Controlled"/>
    <n v="0"/>
  </r>
  <r>
    <x v="2"/>
    <s v="Data Engineering"/>
    <x v="19"/>
    <d v="2024-07-31T00:00:00"/>
    <d v="2024-07-01T00:00:00"/>
    <s v="47015"/>
    <x v="160"/>
    <s v="25869"/>
    <s v="16974074989"/>
    <m/>
    <m/>
    <m/>
    <n v="384.44787579539656"/>
    <x v="4"/>
    <x v="77"/>
    <s v="Blend Controlled"/>
    <n v="0"/>
  </r>
  <r>
    <x v="2"/>
    <s v="Data Engineering"/>
    <x v="19"/>
    <d v="2024-07-31T00:00:00"/>
    <d v="2024-07-01T00:00:00"/>
    <s v="46816"/>
    <x v="123"/>
    <s v="25138"/>
    <s v="16977995014"/>
    <m/>
    <m/>
    <m/>
    <n v="520.6064984729328"/>
    <x v="4"/>
    <x v="71"/>
    <s v="Blend Controlled"/>
    <n v="0"/>
  </r>
  <r>
    <x v="2"/>
    <s v="Data Engineering"/>
    <x v="19"/>
    <d v="2024-07-31T00:00:00"/>
    <d v="2024-07-01T00:00:00"/>
    <s v="47286"/>
    <x v="151"/>
    <s v="26788"/>
    <s v="16592846934"/>
    <m/>
    <m/>
    <m/>
    <n v="480.55984474424571"/>
    <x v="4"/>
    <x v="75"/>
    <s v="Blend Controlled"/>
    <n v="0"/>
  </r>
  <r>
    <x v="2"/>
    <s v="Data Engineering"/>
    <x v="19"/>
    <d v="2024-07-31T00:00:00"/>
    <d v="2024-07-01T00:00:00"/>
    <s v="46066"/>
    <x v="171"/>
    <s v="25544"/>
    <s v="16807042572"/>
    <m/>
    <m/>
    <m/>
    <n v="536.62515996440766"/>
    <x v="4"/>
    <x v="4"/>
    <s v="Blend Controlled"/>
    <n v="0"/>
  </r>
  <r>
    <x v="2"/>
    <s v="Data Engineering"/>
    <x v="19"/>
    <d v="2024-07-31T00:00:00"/>
    <d v="2024-07-01T00:00:00"/>
    <s v="46633"/>
    <x v="163"/>
    <s v="25866"/>
    <s v="16973568605"/>
    <m/>
    <m/>
    <m/>
    <n v="544.63449071014509"/>
    <x v="4"/>
    <x v="77"/>
    <s v="Blend Controlled"/>
    <n v="0"/>
  </r>
  <r>
    <x v="2"/>
    <s v="Data Engineering"/>
    <x v="19"/>
    <d v="2024-07-31T00:00:00"/>
    <d v="2024-07-01T00:00:00"/>
    <s v="46592"/>
    <x v="123"/>
    <s v="25138"/>
    <s v="16977995014"/>
    <m/>
    <m/>
    <m/>
    <n v="464.54118325277085"/>
    <x v="4"/>
    <x v="71"/>
    <s v="Blend Controlled"/>
    <n v="0"/>
  </r>
  <r>
    <x v="2"/>
    <s v="Data Engineering"/>
    <x v="19"/>
    <d v="2024-07-31T00:00:00"/>
    <d v="2024-07-01T00:00:00"/>
    <s v="46351"/>
    <x v="150"/>
    <s v="25160"/>
    <s v="16856642182"/>
    <m/>
    <m/>
    <m/>
    <n v="536.62515996440766"/>
    <x v="4"/>
    <x v="4"/>
    <s v="Blend Controlled"/>
    <n v="0"/>
  </r>
  <r>
    <x v="2"/>
    <s v="Data Engineering"/>
    <x v="19"/>
    <d v="2024-07-31T00:00:00"/>
    <d v="2024-07-01T00:00:00"/>
    <s v="46832"/>
    <x v="169"/>
    <s v="25868"/>
    <s v="16974175491"/>
    <m/>
    <m/>
    <m/>
    <n v="520.6064984729328"/>
    <x v="4"/>
    <x v="77"/>
    <s v="Blend Controlled"/>
    <n v="0"/>
  </r>
  <r>
    <x v="2"/>
    <s v="Data Engineering"/>
    <x v="19"/>
    <d v="2024-07-31T00:00:00"/>
    <d v="2024-07-01T00:00:00"/>
    <s v="46611"/>
    <x v="123"/>
    <s v="25138"/>
    <s v="16977995014"/>
    <m/>
    <m/>
    <m/>
    <n v="520.6064984729328"/>
    <x v="4"/>
    <x v="71"/>
    <s v="Blend Controlled"/>
    <n v="0"/>
  </r>
  <r>
    <x v="2"/>
    <s v="Data Engineering"/>
    <x v="19"/>
    <d v="2024-07-31T00:00:00"/>
    <d v="2024-07-01T00:00:00"/>
    <s v="46368"/>
    <x v="150"/>
    <s v="25160"/>
    <s v="16856642182"/>
    <m/>
    <m/>
    <m/>
    <n v="536.62515996440766"/>
    <x v="4"/>
    <x v="4"/>
    <s v="Blend Controlled"/>
    <n v="0"/>
  </r>
  <r>
    <x v="2"/>
    <s v="Data Engineering"/>
    <x v="19"/>
    <d v="2024-07-31T00:00:00"/>
    <d v="2024-07-01T00:00:00"/>
    <s v="46914"/>
    <x v="123"/>
    <s v="25138"/>
    <s v="16977995014"/>
    <m/>
    <m/>
    <m/>
    <n v="432.50386026982113"/>
    <x v="4"/>
    <x v="71"/>
    <s v="Blend Controlled"/>
    <n v="0"/>
  </r>
  <r>
    <x v="2"/>
    <s v="Data Engineering"/>
    <x v="19"/>
    <d v="2024-07-31T00:00:00"/>
    <d v="2024-07-01T00:00:00"/>
    <s v="46737"/>
    <x v="123"/>
    <s v="25138"/>
    <s v="16977995014"/>
    <m/>
    <m/>
    <m/>
    <n v="480.55984474424571"/>
    <x v="4"/>
    <x v="71"/>
    <s v="Blend Controlled"/>
    <n v="0"/>
  </r>
  <r>
    <x v="2"/>
    <s v="Data Engineering"/>
    <x v="19"/>
    <d v="2024-07-31T00:00:00"/>
    <d v="2024-07-01T00:00:00"/>
    <s v="46635"/>
    <x v="163"/>
    <s v="25866"/>
    <s v="16973568605"/>
    <m/>
    <m/>
    <m/>
    <n v="544.63449071014509"/>
    <x v="4"/>
    <x v="77"/>
    <s v="Blend Controlled"/>
    <n v="0"/>
  </r>
  <r>
    <x v="2"/>
    <s v="Data Engineering"/>
    <x v="19"/>
    <d v="2024-07-31T00:00:00"/>
    <d v="2024-07-01T00:00:00"/>
    <s v="46232"/>
    <x v="123"/>
    <s v="25138"/>
    <s v="16977995014"/>
    <m/>
    <m/>
    <m/>
    <n v="464.54118325277085"/>
    <x v="4"/>
    <x v="71"/>
    <s v="Blend Controlled"/>
    <n v="0"/>
  </r>
  <r>
    <x v="2"/>
    <s v="Data Engineering"/>
    <x v="19"/>
    <d v="2024-07-31T00:00:00"/>
    <d v="2024-07-01T00:00:00"/>
    <s v="47427"/>
    <x v="159"/>
    <s v="29211"/>
    <s v="17692058278"/>
    <m/>
    <m/>
    <m/>
    <n v="400.46653728687141"/>
    <x v="4"/>
    <x v="76"/>
    <s v="Blend Controlled"/>
    <n v="0"/>
  </r>
  <r>
    <x v="2"/>
    <s v="Data Engineering"/>
    <x v="19"/>
    <d v="2024-07-31T00:00:00"/>
    <d v="2024-07-01T00:00:00"/>
    <s v="47369"/>
    <x v="152"/>
    <s v="25159"/>
    <s v="17001802020"/>
    <m/>
    <m/>
    <m/>
    <n v="408.47586803260884"/>
    <x v="4"/>
    <x v="76"/>
    <s v="Blend Controlled"/>
    <n v="0"/>
  </r>
  <r>
    <x v="2"/>
    <s v="Data Engineering"/>
    <x v="19"/>
    <d v="2024-07-31T00:00:00"/>
    <d v="2024-07-01T00:00:00"/>
    <s v="46173"/>
    <x v="156"/>
    <s v="34753"/>
    <s v="17583740188"/>
    <m/>
    <m/>
    <m/>
    <n v="258.30091655003207"/>
    <x v="4"/>
    <x v="78"/>
    <s v="Blend Controlled"/>
    <n v="0"/>
  </r>
  <r>
    <x v="2"/>
    <s v="Data Engineering"/>
    <x v="19"/>
    <d v="2024-07-31T00:00:00"/>
    <d v="2024-07-01T00:00:00"/>
    <s v="47226"/>
    <x v="151"/>
    <s v="26788"/>
    <s v="16592846934"/>
    <m/>
    <m/>
    <m/>
    <n v="270.31491266863821"/>
    <x v="4"/>
    <x v="75"/>
    <s v="Blend Controlled"/>
    <n v="0"/>
  </r>
  <r>
    <x v="2"/>
    <s v="Data Engineering"/>
    <x v="19"/>
    <d v="2024-07-31T00:00:00"/>
    <d v="2024-07-01T00:00:00"/>
    <s v="46320"/>
    <x v="123"/>
    <s v="25138"/>
    <s v="16977995014"/>
    <m/>
    <m/>
    <m/>
    <n v="360.41988355818427"/>
    <x v="4"/>
    <x v="71"/>
    <s v="Blend Controlled"/>
    <n v="0"/>
  </r>
  <r>
    <x v="2"/>
    <s v="Data Engineering"/>
    <x v="19"/>
    <d v="2024-07-31T00:00:00"/>
    <d v="2024-07-01T00:00:00"/>
    <s v="46569"/>
    <x v="123"/>
    <s v="25138"/>
    <s v="16977995014"/>
    <m/>
    <m/>
    <m/>
    <n v="520.6064984729328"/>
    <x v="4"/>
    <x v="71"/>
    <s v="Blend Controlled"/>
    <n v="0"/>
  </r>
  <r>
    <x v="0"/>
    <s v="Data Engineering"/>
    <x v="19"/>
    <d v="2024-07-31T00:00:00"/>
    <d v="2024-07-01T00:00:00"/>
    <s v="47469"/>
    <x v="69"/>
    <s v="35576"/>
    <s v="18841851442"/>
    <m/>
    <m/>
    <m/>
    <n v="27919.173623620001"/>
    <x v="0"/>
    <x v="51"/>
    <s v="Blend Controlled"/>
    <n v="0"/>
  </r>
  <r>
    <x v="8"/>
    <s v="Data Engineering"/>
    <x v="19"/>
    <d v="2024-07-31T00:00:00"/>
    <d v="2024-07-01T00:00:00"/>
    <s v="47862"/>
    <x v="20"/>
    <s v="31318"/>
    <s v="18657995555"/>
    <m/>
    <m/>
    <m/>
    <n v="-625.73"/>
    <x v="4"/>
    <x v="23"/>
    <s v="Blend Controlled"/>
    <n v="0"/>
  </r>
  <r>
    <x v="8"/>
    <s v="Data Engineering"/>
    <x v="19"/>
    <d v="2024-07-31T00:00:00"/>
    <d v="2024-07-01T00:00:00"/>
    <s v="47828"/>
    <x v="73"/>
    <s v="25978"/>
    <s v="14545854040"/>
    <m/>
    <m/>
    <m/>
    <n v="4551.2700000000004"/>
    <x v="4"/>
    <x v="25"/>
    <s v="Blend Controlled"/>
    <n v="0"/>
  </r>
  <r>
    <x v="2"/>
    <s v="Data Engineering"/>
    <x v="19"/>
    <d v="2024-07-31T00:00:00"/>
    <d v="2024-07-01T00:00:00"/>
    <s v="47302"/>
    <x v="161"/>
    <s v="28145"/>
    <s v="17581549176"/>
    <m/>
    <m/>
    <m/>
    <n v="200.23326864343571"/>
    <x v="4"/>
    <x v="80"/>
    <s v="Blend Controlled"/>
    <n v="0"/>
  </r>
  <r>
    <x v="2"/>
    <s v="Data Engineering"/>
    <x v="19"/>
    <d v="2024-07-31T00:00:00"/>
    <d v="2024-07-01T00:00:00"/>
    <s v="46172"/>
    <x v="156"/>
    <s v="34753"/>
    <s v="17583740188"/>
    <m/>
    <m/>
    <m/>
    <n v="258.30091655003207"/>
    <x v="4"/>
    <x v="78"/>
    <s v="Blend Controlled"/>
    <n v="0"/>
  </r>
  <r>
    <x v="2"/>
    <s v="Data Engineering"/>
    <x v="19"/>
    <d v="2024-07-31T00:00:00"/>
    <d v="2024-07-01T00:00:00"/>
    <s v="46144"/>
    <x v="157"/>
    <s v="25155"/>
    <m/>
    <m/>
    <m/>
    <m/>
    <n v="156.18194954187985"/>
    <x v="4"/>
    <x v="78"/>
    <s v="Blend Controlled"/>
    <n v="0"/>
  </r>
  <r>
    <x v="2"/>
    <s v="Data Engineering"/>
    <x v="19"/>
    <d v="2024-07-31T00:00:00"/>
    <d v="2024-07-01T00:00:00"/>
    <s v="47086"/>
    <x v="153"/>
    <s v="27101"/>
    <s v="17579491979"/>
    <m/>
    <m/>
    <m/>
    <n v="630.73479622682248"/>
    <x v="4"/>
    <x v="77"/>
    <s v="Blend Controlled"/>
    <n v="0"/>
  </r>
  <r>
    <x v="2"/>
    <s v="Data Engineering"/>
    <x v="19"/>
    <d v="2024-07-31T00:00:00"/>
    <d v="2024-07-01T00:00:00"/>
    <s v="47080"/>
    <x v="123"/>
    <s v="25138"/>
    <s v="16977995014"/>
    <m/>
    <m/>
    <m/>
    <n v="320.37322982949712"/>
    <x v="4"/>
    <x v="71"/>
    <s v="Blend Controlled"/>
    <n v="0"/>
  </r>
  <r>
    <x v="2"/>
    <s v="Data Engineering"/>
    <x v="19"/>
    <d v="2024-07-31T00:00:00"/>
    <d v="2024-07-01T00:00:00"/>
    <s v="46626"/>
    <x v="123"/>
    <s v="25138"/>
    <s v="16977995014"/>
    <m/>
    <m/>
    <m/>
    <n v="464.54118325277085"/>
    <x v="4"/>
    <x v="71"/>
    <s v="Blend Controlled"/>
    <n v="0"/>
  </r>
  <r>
    <x v="2"/>
    <s v="Data Engineering"/>
    <x v="19"/>
    <d v="2024-07-31T00:00:00"/>
    <d v="2024-07-01T00:00:00"/>
    <s v="47433"/>
    <x v="159"/>
    <s v="29211"/>
    <s v="17692058278"/>
    <m/>
    <m/>
    <m/>
    <n v="400.46653728687141"/>
    <x v="4"/>
    <x v="76"/>
    <s v="Blend Controlled"/>
    <n v="0"/>
  </r>
  <r>
    <x v="2"/>
    <s v="Data Engineering"/>
    <x v="19"/>
    <d v="2024-07-31T00:00:00"/>
    <d v="2024-07-01T00:00:00"/>
    <s v="47223"/>
    <x v="165"/>
    <s v="25152"/>
    <s v="17001844665"/>
    <m/>
    <m/>
    <m/>
    <n v="240.27992237212285"/>
    <x v="4"/>
    <x v="80"/>
    <s v="Blend Controlled"/>
    <n v="0"/>
  </r>
  <r>
    <x v="2"/>
    <s v="Data Engineering"/>
    <x v="19"/>
    <d v="2024-07-31T00:00:00"/>
    <d v="2024-07-01T00:00:00"/>
    <s v="47169"/>
    <x v="168"/>
    <s v="25140"/>
    <s v="16977994594"/>
    <m/>
    <m/>
    <m/>
    <n v="480.55984474424571"/>
    <x v="4"/>
    <x v="71"/>
    <s v="Blend Controlled"/>
    <n v="0"/>
  </r>
  <r>
    <x v="2"/>
    <s v="Data Engineering"/>
    <x v="19"/>
    <d v="2024-07-31T00:00:00"/>
    <d v="2024-07-01T00:00:00"/>
    <s v="47400"/>
    <x v="11"/>
    <s v="25146"/>
    <s v="16716229170"/>
    <m/>
    <m/>
    <m/>
    <n v="416.48519877834627"/>
    <x v="4"/>
    <x v="30"/>
    <s v="Blend Controlled"/>
    <n v="0"/>
  </r>
  <r>
    <x v="2"/>
    <s v="Data Engineering"/>
    <x v="19"/>
    <d v="2024-07-31T00:00:00"/>
    <d v="2024-07-01T00:00:00"/>
    <s v="46240"/>
    <x v="123"/>
    <s v="25138"/>
    <s v="16977995014"/>
    <m/>
    <m/>
    <m/>
    <n v="344.40122206670941"/>
    <x v="4"/>
    <x v="71"/>
    <s v="Blend Controlled"/>
    <n v="0"/>
  </r>
  <r>
    <x v="2"/>
    <s v="Data Engineering"/>
    <x v="19"/>
    <d v="2024-07-31T00:00:00"/>
    <d v="2024-07-01T00:00:00"/>
    <s v="45805"/>
    <x v="154"/>
    <s v="29210"/>
    <s v="17485557310"/>
    <m/>
    <m/>
    <m/>
    <n v="560.65315220161995"/>
    <x v="4"/>
    <x v="4"/>
    <s v="Blend Controlled"/>
    <n v="0"/>
  </r>
  <r>
    <x v="2"/>
    <s v="Data Engineering"/>
    <x v="19"/>
    <d v="2024-07-31T00:00:00"/>
    <d v="2024-07-01T00:00:00"/>
    <s v="45869"/>
    <x v="177"/>
    <s v="28140"/>
    <s v="17690283562"/>
    <m/>
    <m/>
    <m/>
    <n v="536.62515996440766"/>
    <x v="4"/>
    <x v="4"/>
    <s v="Blend Controlled"/>
    <n v="0"/>
  </r>
  <r>
    <x v="2"/>
    <s v="Data Engineering"/>
    <x v="19"/>
    <d v="2024-07-31T00:00:00"/>
    <d v="2024-07-01T00:00:00"/>
    <s v="46514"/>
    <x v="123"/>
    <s v="25138"/>
    <s v="16977995014"/>
    <m/>
    <m/>
    <m/>
    <n v="344.40122206670941"/>
    <x v="4"/>
    <x v="71"/>
    <s v="Blend Controlled"/>
    <n v="0"/>
  </r>
  <r>
    <x v="2"/>
    <s v="Data Engineering"/>
    <x v="19"/>
    <d v="2024-07-31T00:00:00"/>
    <d v="2024-07-01T00:00:00"/>
    <s v="46595"/>
    <x v="166"/>
    <s v="32875"/>
    <s v="19901929100"/>
    <m/>
    <m/>
    <m/>
    <n v="520.6064984729328"/>
    <x v="4"/>
    <x v="4"/>
    <s v="Blend Controlled"/>
    <n v="0"/>
  </r>
  <r>
    <x v="2"/>
    <s v="Data Engineering"/>
    <x v="19"/>
    <d v="2024-07-31T00:00:00"/>
    <d v="2024-07-01T00:00:00"/>
    <s v="46898"/>
    <x v="160"/>
    <s v="25869"/>
    <s v="16974074989"/>
    <m/>
    <m/>
    <m/>
    <n v="448.52252176129599"/>
    <x v="4"/>
    <x v="77"/>
    <s v="Blend Controlled"/>
    <n v="0"/>
  </r>
  <r>
    <x v="2"/>
    <s v="Data Engineering"/>
    <x v="19"/>
    <d v="2024-07-31T00:00:00"/>
    <d v="2024-07-01T00:00:00"/>
    <s v="47373"/>
    <x v="151"/>
    <s v="26788"/>
    <s v="16592846934"/>
    <m/>
    <m/>
    <m/>
    <n v="360.41988355818427"/>
    <x v="4"/>
    <x v="75"/>
    <s v="Blend Controlled"/>
    <n v="0"/>
  </r>
  <r>
    <x v="2"/>
    <s v="Data Engineering"/>
    <x v="19"/>
    <d v="2024-07-31T00:00:00"/>
    <d v="2024-07-01T00:00:00"/>
    <s v="46655"/>
    <x v="155"/>
    <s v="25867"/>
    <s v="16974076254"/>
    <m/>
    <m/>
    <m/>
    <n v="270.31491266863821"/>
    <x v="4"/>
    <x v="77"/>
    <s v="Blend Controlled"/>
    <n v="0"/>
  </r>
  <r>
    <x v="2"/>
    <s v="Data Engineering"/>
    <x v="19"/>
    <d v="2024-07-31T00:00:00"/>
    <d v="2024-07-01T00:00:00"/>
    <s v="46649"/>
    <x v="155"/>
    <s v="25867"/>
    <s v="16974076254"/>
    <m/>
    <m/>
    <m/>
    <n v="376.43854504965913"/>
    <x v="4"/>
    <x v="77"/>
    <s v="Blend Controlled"/>
    <n v="0"/>
  </r>
  <r>
    <x v="2"/>
    <s v="Data Engineering"/>
    <x v="19"/>
    <d v="2024-07-31T00:00:00"/>
    <d v="2024-07-01T00:00:00"/>
    <s v="47052"/>
    <x v="123"/>
    <s v="25138"/>
    <s v="16977995014"/>
    <m/>
    <m/>
    <m/>
    <n v="520.6064984729328"/>
    <x v="4"/>
    <x v="71"/>
    <s v="Blend Controlled"/>
    <n v="0"/>
  </r>
  <r>
    <x v="2"/>
    <s v="Data Engineering"/>
    <x v="19"/>
    <d v="2024-07-31T00:00:00"/>
    <d v="2024-07-01T00:00:00"/>
    <s v="46449"/>
    <x v="123"/>
    <s v="25138"/>
    <s v="16977995014"/>
    <m/>
    <m/>
    <m/>
    <n v="280.32657610080997"/>
    <x v="4"/>
    <x v="71"/>
    <s v="Blend Controlled"/>
    <n v="0"/>
  </r>
  <r>
    <x v="2"/>
    <s v="Data Engineering"/>
    <x v="19"/>
    <d v="2024-07-31T00:00:00"/>
    <d v="2024-07-01T00:00:00"/>
    <s v="46375"/>
    <x v="123"/>
    <s v="25138"/>
    <s v="16977995014"/>
    <m/>
    <m/>
    <m/>
    <n v="320.37322982949712"/>
    <x v="4"/>
    <x v="71"/>
    <s v="Blend Controlled"/>
    <n v="0"/>
  </r>
  <r>
    <x v="2"/>
    <s v="Data Engineering"/>
    <x v="19"/>
    <d v="2024-07-31T00:00:00"/>
    <d v="2024-07-01T00:00:00"/>
    <s v="47195"/>
    <x v="168"/>
    <s v="25140"/>
    <s v="16977994594"/>
    <m/>
    <m/>
    <m/>
    <n v="480.55984474424571"/>
    <x v="4"/>
    <x v="71"/>
    <s v="Blend Controlled"/>
    <n v="0"/>
  </r>
  <r>
    <x v="2"/>
    <s v="Data Engineering"/>
    <x v="19"/>
    <d v="2024-07-31T00:00:00"/>
    <d v="2024-07-01T00:00:00"/>
    <s v="47222"/>
    <x v="151"/>
    <s v="26788"/>
    <s v="16592846934"/>
    <m/>
    <m/>
    <m/>
    <n v="360.41988355818427"/>
    <x v="4"/>
    <x v="75"/>
    <s v="Blend Controlled"/>
    <n v="0"/>
  </r>
  <r>
    <x v="2"/>
    <s v="Data Engineering"/>
    <x v="19"/>
    <d v="2024-07-31T00:00:00"/>
    <d v="2024-07-01T00:00:00"/>
    <s v="47058"/>
    <x v="153"/>
    <s v="27101"/>
    <s v="17579491979"/>
    <m/>
    <m/>
    <m/>
    <n v="560.65315220161995"/>
    <x v="4"/>
    <x v="77"/>
    <s v="Blend Controlled"/>
    <n v="0"/>
  </r>
  <r>
    <x v="8"/>
    <s v="Data Engineering"/>
    <x v="19"/>
    <d v="2024-07-31T00:00:00"/>
    <d v="2024-07-01T00:00:00"/>
    <s v="47673"/>
    <x v="4"/>
    <s v="30470"/>
    <s v="18849408353"/>
    <m/>
    <m/>
    <m/>
    <n v="1600"/>
    <x v="4"/>
    <x v="0"/>
    <s v="Blend Controlled"/>
    <n v="0"/>
  </r>
  <r>
    <x v="2"/>
    <s v="Data Engineering"/>
    <x v="19"/>
    <d v="2024-07-31T00:00:00"/>
    <d v="2024-07-01T00:00:00"/>
    <s v="46641"/>
    <x v="163"/>
    <s v="25866"/>
    <s v="16973568605"/>
    <m/>
    <m/>
    <m/>
    <n v="544.63449071014509"/>
    <x v="4"/>
    <x v="77"/>
    <s v="Blend Controlled"/>
    <n v="0"/>
  </r>
  <r>
    <x v="2"/>
    <s v="Data Engineering"/>
    <x v="19"/>
    <d v="2024-07-31T00:00:00"/>
    <d v="2024-07-01T00:00:00"/>
    <s v="45945"/>
    <x v="11"/>
    <s v="25146"/>
    <s v="16716229170"/>
    <m/>
    <m/>
    <m/>
    <n v="348.40588743957812"/>
    <x v="4"/>
    <x v="30"/>
    <s v="Blend Controlled"/>
    <n v="0"/>
  </r>
  <r>
    <x v="2"/>
    <s v="Data Engineering"/>
    <x v="19"/>
    <d v="2024-07-31T00:00:00"/>
    <d v="2024-07-01T00:00:00"/>
    <s v="47380"/>
    <x v="152"/>
    <s v="25159"/>
    <s v="17001802020"/>
    <m/>
    <m/>
    <m/>
    <n v="408.47586803260884"/>
    <x v="4"/>
    <x v="76"/>
    <s v="Blend Controlled"/>
    <n v="0"/>
  </r>
  <r>
    <x v="2"/>
    <s v="Data Engineering"/>
    <x v="19"/>
    <d v="2024-07-31T00:00:00"/>
    <d v="2024-07-01T00:00:00"/>
    <s v="46414"/>
    <x v="123"/>
    <s v="25138"/>
    <s v="16977995014"/>
    <m/>
    <m/>
    <m/>
    <n v="400.46653728687141"/>
    <x v="4"/>
    <x v="71"/>
    <s v="Blend Controlled"/>
    <n v="0"/>
  </r>
  <r>
    <x v="2"/>
    <s v="Data Engineering"/>
    <x v="19"/>
    <d v="2024-07-31T00:00:00"/>
    <d v="2024-07-01T00:00:00"/>
    <s v="46753"/>
    <x v="123"/>
    <s v="25138"/>
    <s v="16977995014"/>
    <m/>
    <m/>
    <m/>
    <n v="344.40122206670941"/>
    <x v="4"/>
    <x v="71"/>
    <s v="Blend Controlled"/>
    <n v="0"/>
  </r>
  <r>
    <x v="2"/>
    <s v="Data Engineering"/>
    <x v="19"/>
    <d v="2024-07-31T00:00:00"/>
    <d v="2024-07-01T00:00:00"/>
    <s v="45998"/>
    <x v="11"/>
    <s v="25146"/>
    <s v="16716229170"/>
    <m/>
    <m/>
    <m/>
    <n v="336.39189132097198"/>
    <x v="4"/>
    <x v="30"/>
    <s v="Blend Controlled"/>
    <n v="0"/>
  </r>
  <r>
    <x v="2"/>
    <s v="Data Engineering"/>
    <x v="19"/>
    <d v="2024-07-31T00:00:00"/>
    <d v="2024-07-01T00:00:00"/>
    <s v="45853"/>
    <x v="177"/>
    <s v="28140"/>
    <s v="17690283562"/>
    <m/>
    <m/>
    <m/>
    <n v="536.62515996440766"/>
    <x v="4"/>
    <x v="4"/>
    <s v="Blend Controlled"/>
    <n v="0"/>
  </r>
  <r>
    <x v="2"/>
    <s v="Data Engineering"/>
    <x v="19"/>
    <d v="2024-07-31T00:00:00"/>
    <d v="2024-07-01T00:00:00"/>
    <s v="46946"/>
    <x v="123"/>
    <s v="25138"/>
    <s v="16977995014"/>
    <m/>
    <m/>
    <m/>
    <n v="520.6064984729328"/>
    <x v="4"/>
    <x v="71"/>
    <s v="Blend Controlled"/>
    <n v="0"/>
  </r>
  <r>
    <x v="2"/>
    <s v="Data Engineering"/>
    <x v="19"/>
    <d v="2024-07-31T00:00:00"/>
    <d v="2024-07-01T00:00:00"/>
    <s v="46625"/>
    <x v="123"/>
    <s v="25138"/>
    <s v="16977995014"/>
    <m/>
    <m/>
    <m/>
    <n v="360.41988355818427"/>
    <x v="4"/>
    <x v="71"/>
    <s v="Blend Controlled"/>
    <n v="0"/>
  </r>
  <r>
    <x v="2"/>
    <s v="Data Engineering"/>
    <x v="19"/>
    <d v="2024-07-31T00:00:00"/>
    <d v="2024-07-01T00:00:00"/>
    <s v="46983"/>
    <x v="123"/>
    <s v="25138"/>
    <s v="16977995014"/>
    <m/>
    <m/>
    <m/>
    <n v="270.31491266863821"/>
    <x v="4"/>
    <x v="71"/>
    <s v="Blend Controlled"/>
    <n v="0"/>
  </r>
  <r>
    <x v="2"/>
    <s v="Data Engineering"/>
    <x v="19"/>
    <d v="2024-07-31T00:00:00"/>
    <d v="2024-07-01T00:00:00"/>
    <s v="47235"/>
    <x v="151"/>
    <s v="26788"/>
    <s v="16592846934"/>
    <m/>
    <m/>
    <m/>
    <n v="455.53081039341583"/>
    <x v="4"/>
    <x v="75"/>
    <s v="Blend Controlled"/>
    <n v="0"/>
  </r>
  <r>
    <x v="2"/>
    <s v="Data Engineering"/>
    <x v="19"/>
    <d v="2024-07-31T00:00:00"/>
    <d v="2024-07-01T00:00:00"/>
    <s v="46637"/>
    <x v="163"/>
    <s v="25866"/>
    <s v="16973568605"/>
    <m/>
    <m/>
    <m/>
    <n v="544.63449071014509"/>
    <x v="4"/>
    <x v="77"/>
    <s v="Blend Controlled"/>
    <n v="0"/>
  </r>
  <r>
    <x v="2"/>
    <s v="Data Engineering"/>
    <x v="19"/>
    <d v="2024-07-31T00:00:00"/>
    <d v="2024-07-01T00:00:00"/>
    <s v="46440"/>
    <x v="150"/>
    <s v="25160"/>
    <s v="16856642182"/>
    <m/>
    <m/>
    <m/>
    <n v="560.65315220161995"/>
    <x v="4"/>
    <x v="4"/>
    <s v="Blend Controlled"/>
    <n v="0"/>
  </r>
  <r>
    <x v="2"/>
    <s v="Data Engineering"/>
    <x v="19"/>
    <d v="2024-07-31T00:00:00"/>
    <d v="2024-07-01T00:00:00"/>
    <s v="47460"/>
    <x v="11"/>
    <s v="25146"/>
    <s v="16716229170"/>
    <m/>
    <m/>
    <m/>
    <n v="416.48519877834627"/>
    <x v="4"/>
    <x v="30"/>
    <s v="Blend Controlled"/>
    <n v="0"/>
  </r>
  <r>
    <x v="2"/>
    <s v="Data Engineering"/>
    <x v="19"/>
    <d v="2024-07-31T00:00:00"/>
    <d v="2024-07-01T00:00:00"/>
    <s v="45909"/>
    <x v="11"/>
    <s v="25146"/>
    <s v="16716229170"/>
    <m/>
    <m/>
    <m/>
    <n v="336.39189132097198"/>
    <x v="4"/>
    <x v="30"/>
    <s v="Blend Controlled"/>
    <n v="0"/>
  </r>
  <r>
    <x v="2"/>
    <s v="Data Engineering"/>
    <x v="19"/>
    <d v="2024-07-31T00:00:00"/>
    <d v="2024-07-01T00:00:00"/>
    <s v="46505"/>
    <x v="123"/>
    <s v="25138"/>
    <s v="16977995014"/>
    <m/>
    <m/>
    <m/>
    <n v="360.41988355818427"/>
    <x v="4"/>
    <x v="71"/>
    <s v="Blend Controlled"/>
    <n v="0"/>
  </r>
  <r>
    <x v="2"/>
    <s v="Data Engineering"/>
    <x v="19"/>
    <d v="2024-07-31T00:00:00"/>
    <d v="2024-07-01T00:00:00"/>
    <s v="47372"/>
    <x v="152"/>
    <s v="25159"/>
    <s v="17001802020"/>
    <m/>
    <m/>
    <m/>
    <n v="408.47586803260884"/>
    <x v="4"/>
    <x v="76"/>
    <s v="Blend Controlled"/>
    <n v="0"/>
  </r>
  <r>
    <x v="2"/>
    <s v="Data Engineering"/>
    <x v="19"/>
    <d v="2024-07-31T00:00:00"/>
    <d v="2024-07-01T00:00:00"/>
    <s v="47410"/>
    <x v="152"/>
    <s v="25159"/>
    <s v="17001802020"/>
    <m/>
    <m/>
    <m/>
    <n v="408.47586803260884"/>
    <x v="4"/>
    <x v="76"/>
    <s v="Blend Controlled"/>
    <n v="0"/>
  </r>
  <r>
    <x v="2"/>
    <s v="Data Engineering"/>
    <x v="19"/>
    <d v="2024-07-31T00:00:00"/>
    <d v="2024-07-01T00:00:00"/>
    <s v="45946"/>
    <x v="173"/>
    <s v="28998"/>
    <s v="18243049512"/>
    <m/>
    <m/>
    <m/>
    <n v="440.51319101555856"/>
    <x v="4"/>
    <x v="4"/>
    <s v="Blend Controlled"/>
    <n v="0"/>
  </r>
  <r>
    <x v="2"/>
    <s v="Data Engineering"/>
    <x v="19"/>
    <d v="2024-07-31T00:00:00"/>
    <d v="2024-07-01T00:00:00"/>
    <s v="46016"/>
    <x v="11"/>
    <s v="25146"/>
    <s v="16716229170"/>
    <m/>
    <m/>
    <m/>
    <n v="336.39189132097198"/>
    <x v="4"/>
    <x v="30"/>
    <s v="Blend Controlled"/>
    <n v="0"/>
  </r>
  <r>
    <x v="2"/>
    <s v="Data Engineering"/>
    <x v="19"/>
    <d v="2024-07-31T00:00:00"/>
    <d v="2024-07-01T00:00:00"/>
    <s v="46689"/>
    <x v="155"/>
    <s v="25867"/>
    <s v="16974076254"/>
    <m/>
    <m/>
    <m/>
    <n v="270.31491266863821"/>
    <x v="4"/>
    <x v="77"/>
    <s v="Blend Controlled"/>
    <n v="0"/>
  </r>
  <r>
    <x v="8"/>
    <s v="Data Engineering"/>
    <x v="19"/>
    <d v="2024-07-31T00:00:00"/>
    <d v="2024-07-01T00:00:00"/>
    <s v="47577"/>
    <x v="4"/>
    <s v="30470"/>
    <s v="18849408353"/>
    <m/>
    <m/>
    <m/>
    <n v="720"/>
    <x v="4"/>
    <x v="0"/>
    <s v="Blend Controlled"/>
    <n v="0"/>
  </r>
  <r>
    <x v="8"/>
    <s v="Data Engineering"/>
    <x v="19"/>
    <d v="2024-07-31T00:00:00"/>
    <d v="2024-07-01T00:00:00"/>
    <s v="47672"/>
    <x v="4"/>
    <s v="30470"/>
    <s v="18849408353"/>
    <m/>
    <m/>
    <m/>
    <n v="1500"/>
    <x v="4"/>
    <x v="0"/>
    <s v="Blend Controlled"/>
    <n v="0"/>
  </r>
  <r>
    <x v="8"/>
    <s v="Data Engineering"/>
    <x v="19"/>
    <d v="2024-07-31T00:00:00"/>
    <d v="2024-07-01T00:00:00"/>
    <s v="48438"/>
    <x v="0"/>
    <m/>
    <m/>
    <s v="ICC 806 LinkedIn Corporation : LinkedIn Measurement Experimentation Support (Zaid)"/>
    <m/>
    <s v="TopSide Management Book Elim related to project ICC 806 LinkedIn Corporation : LinkedIn Measurement Experimentation Support (Zaid)"/>
    <n v="-901.27"/>
    <x v="4"/>
    <x v="8"/>
    <s v="Blend Controlled"/>
    <s v="ICC 806 LinkedIn Corporation : LinkedIn Measurement Experimentation Support (Zaid)"/>
  </r>
  <r>
    <x v="13"/>
    <s v="Data Engineering"/>
    <x v="19"/>
    <d v="2024-07-31T00:00:00"/>
    <d v="2024-07-01T00:00:00"/>
    <s v="45590"/>
    <x v="158"/>
    <s v="16674"/>
    <s v="10642652269"/>
    <m/>
    <m/>
    <m/>
    <n v="832.77344888202083"/>
    <x v="0"/>
    <x v="79"/>
    <s v="Blend Controlled"/>
    <n v="0"/>
  </r>
  <r>
    <x v="2"/>
    <s v="Data Engineering"/>
    <x v="19"/>
    <d v="2024-07-31T00:00:00"/>
    <d v="2024-07-01T00:00:00"/>
    <s v="46683"/>
    <x v="123"/>
    <s v="25138"/>
    <s v="16977995014"/>
    <m/>
    <m/>
    <m/>
    <n v="405.47249323255693"/>
    <x v="4"/>
    <x v="71"/>
    <s v="Blend Controlled"/>
    <n v="0"/>
  </r>
  <r>
    <x v="2"/>
    <s v="Data Engineering"/>
    <x v="19"/>
    <d v="2024-07-31T00:00:00"/>
    <d v="2024-07-01T00:00:00"/>
    <s v="46452"/>
    <x v="123"/>
    <s v="25138"/>
    <s v="16977995014"/>
    <m/>
    <m/>
    <m/>
    <n v="320.37322982949712"/>
    <x v="4"/>
    <x v="71"/>
    <s v="Blend Controlled"/>
    <n v="0"/>
  </r>
  <r>
    <x v="2"/>
    <s v="Data Engineering"/>
    <x v="19"/>
    <d v="2024-07-31T00:00:00"/>
    <d v="2024-07-01T00:00:00"/>
    <s v="46055"/>
    <x v="171"/>
    <s v="25544"/>
    <s v="16807042572"/>
    <m/>
    <m/>
    <m/>
    <n v="536.62515996440766"/>
    <x v="4"/>
    <x v="4"/>
    <s v="Blend Controlled"/>
    <n v="0"/>
  </r>
  <r>
    <x v="2"/>
    <s v="Data Engineering"/>
    <x v="19"/>
    <d v="2024-07-31T00:00:00"/>
    <d v="2024-07-01T00:00:00"/>
    <s v="46981"/>
    <x v="123"/>
    <s v="25138"/>
    <s v="16977995014"/>
    <m/>
    <m/>
    <m/>
    <n v="260.3032492364664"/>
    <x v="4"/>
    <x v="71"/>
    <s v="Blend Controlled"/>
    <n v="0"/>
  </r>
  <r>
    <x v="2"/>
    <s v="Data Engineering"/>
    <x v="19"/>
    <d v="2024-07-31T00:00:00"/>
    <d v="2024-07-01T00:00:00"/>
    <s v="47395"/>
    <x v="152"/>
    <s v="25159"/>
    <s v="17001802020"/>
    <m/>
    <m/>
    <m/>
    <n v="408.47586803260884"/>
    <x v="4"/>
    <x v="76"/>
    <s v="Blend Controlled"/>
    <n v="0"/>
  </r>
  <r>
    <x v="2"/>
    <s v="Data Engineering"/>
    <x v="19"/>
    <d v="2024-07-31T00:00:00"/>
    <d v="2024-07-01T00:00:00"/>
    <s v="46379"/>
    <x v="123"/>
    <s v="25138"/>
    <s v="16977995014"/>
    <m/>
    <m/>
    <m/>
    <n v="360.41988355818427"/>
    <x v="4"/>
    <x v="71"/>
    <s v="Blend Controlled"/>
    <n v="0"/>
  </r>
  <r>
    <x v="2"/>
    <s v="Data Engineering"/>
    <x v="19"/>
    <d v="2024-07-31T00:00:00"/>
    <d v="2024-07-01T00:00:00"/>
    <s v="46905"/>
    <x v="123"/>
    <s v="25138"/>
    <s v="16977995014"/>
    <m/>
    <m/>
    <m/>
    <n v="360.41988355818427"/>
    <x v="4"/>
    <x v="71"/>
    <s v="Blend Controlled"/>
    <n v="0"/>
  </r>
  <r>
    <x v="2"/>
    <s v="Data Engineering"/>
    <x v="19"/>
    <d v="2024-07-31T00:00:00"/>
    <d v="2024-07-01T00:00:00"/>
    <s v="46218"/>
    <x v="150"/>
    <s v="25160"/>
    <s v="16856642182"/>
    <m/>
    <m/>
    <m/>
    <n v="440.51319101555856"/>
    <x v="4"/>
    <x v="4"/>
    <s v="Blend Controlled"/>
    <n v="0"/>
  </r>
  <r>
    <x v="2"/>
    <s v="Data Engineering"/>
    <x v="19"/>
    <d v="2024-07-31T00:00:00"/>
    <d v="2024-07-01T00:00:00"/>
    <s v="46965"/>
    <x v="123"/>
    <s v="25138"/>
    <s v="16977995014"/>
    <m/>
    <m/>
    <m/>
    <n v="432.50386026982113"/>
    <x v="4"/>
    <x v="71"/>
    <s v="Blend Controlled"/>
    <n v="0"/>
  </r>
  <r>
    <x v="2"/>
    <s v="Data Engineering"/>
    <x v="19"/>
    <d v="2024-07-31T00:00:00"/>
    <d v="2024-07-01T00:00:00"/>
    <s v="46767"/>
    <x v="123"/>
    <s v="25138"/>
    <s v="16977995014"/>
    <m/>
    <m/>
    <m/>
    <n v="435.50748352907226"/>
    <x v="4"/>
    <x v="71"/>
    <s v="Blend Controlled"/>
    <n v="0"/>
  </r>
  <r>
    <x v="2"/>
    <s v="Data Engineering"/>
    <x v="19"/>
    <d v="2024-07-31T00:00:00"/>
    <d v="2024-07-01T00:00:00"/>
    <s v="46226"/>
    <x v="150"/>
    <s v="25160"/>
    <s v="16856642182"/>
    <m/>
    <m/>
    <m/>
    <n v="440.51319101555856"/>
    <x v="4"/>
    <x v="4"/>
    <s v="Blend Controlled"/>
    <n v="0"/>
  </r>
  <r>
    <x v="2"/>
    <s v="Data Engineering"/>
    <x v="19"/>
    <d v="2024-07-31T00:00:00"/>
    <d v="2024-07-01T00:00:00"/>
    <s v="46354"/>
    <x v="123"/>
    <s v="25138"/>
    <s v="16977995014"/>
    <m/>
    <m/>
    <m/>
    <n v="504.587836981458"/>
    <x v="4"/>
    <x v="71"/>
    <s v="Blend Controlled"/>
    <n v="0"/>
  </r>
  <r>
    <x v="2"/>
    <s v="Data Engineering"/>
    <x v="19"/>
    <d v="2024-07-31T00:00:00"/>
    <d v="2024-07-01T00:00:00"/>
    <s v="46349"/>
    <x v="150"/>
    <s v="25160"/>
    <s v="16856642182"/>
    <m/>
    <m/>
    <m/>
    <n v="536.62515996440766"/>
    <x v="4"/>
    <x v="4"/>
    <s v="Blend Controlled"/>
    <n v="0"/>
  </r>
  <r>
    <x v="2"/>
    <s v="Data Engineering"/>
    <x v="19"/>
    <d v="2024-07-31T00:00:00"/>
    <d v="2024-07-01T00:00:00"/>
    <s v="47428"/>
    <x v="11"/>
    <s v="25146"/>
    <s v="16716229170"/>
    <m/>
    <m/>
    <m/>
    <n v="400.46653728687141"/>
    <x v="4"/>
    <x v="30"/>
    <s v="Blend Controlled"/>
    <n v="0"/>
  </r>
  <r>
    <x v="2"/>
    <s v="Data Engineering"/>
    <x v="19"/>
    <d v="2024-07-31T00:00:00"/>
    <d v="2024-07-01T00:00:00"/>
    <s v="46283"/>
    <x v="150"/>
    <s v="25160"/>
    <s v="16856642182"/>
    <m/>
    <m/>
    <m/>
    <n v="320.37322982949712"/>
    <x v="4"/>
    <x v="4"/>
    <s v="Blend Controlled"/>
    <n v="0"/>
  </r>
  <r>
    <x v="2"/>
    <s v="Data Engineering"/>
    <x v="19"/>
    <d v="2024-07-31T00:00:00"/>
    <d v="2024-07-01T00:00:00"/>
    <s v="45987"/>
    <x v="11"/>
    <s v="25146"/>
    <s v="16716229170"/>
    <m/>
    <m/>
    <m/>
    <n v="496.57850623572057"/>
    <x v="4"/>
    <x v="30"/>
    <s v="Blend Controlled"/>
    <n v="0"/>
  </r>
  <r>
    <x v="2"/>
    <s v="Data Engineering"/>
    <x v="19"/>
    <d v="2024-07-31T00:00:00"/>
    <d v="2024-07-01T00:00:00"/>
    <s v="45986"/>
    <x v="11"/>
    <s v="25146"/>
    <s v="16716229170"/>
    <m/>
    <m/>
    <m/>
    <n v="416.48519877834627"/>
    <x v="4"/>
    <x v="30"/>
    <s v="Blend Controlled"/>
    <n v="0"/>
  </r>
  <r>
    <x v="2"/>
    <s v="Data Engineering"/>
    <x v="19"/>
    <d v="2024-07-31T00:00:00"/>
    <d v="2024-07-01T00:00:00"/>
    <s v="46709"/>
    <x v="123"/>
    <s v="25138"/>
    <s v="16977995014"/>
    <m/>
    <m/>
    <m/>
    <n v="360.41988355818427"/>
    <x v="4"/>
    <x v="71"/>
    <s v="Blend Controlled"/>
    <n v="0"/>
  </r>
  <r>
    <x v="2"/>
    <s v="Data Engineering"/>
    <x v="19"/>
    <d v="2024-07-31T00:00:00"/>
    <d v="2024-07-01T00:00:00"/>
    <s v="46775"/>
    <x v="123"/>
    <s v="25138"/>
    <s v="16977995014"/>
    <m/>
    <m/>
    <m/>
    <n v="320.37322982949712"/>
    <x v="4"/>
    <x v="71"/>
    <s v="Blend Controlled"/>
    <n v="0"/>
  </r>
  <r>
    <x v="2"/>
    <s v="Data Engineering"/>
    <x v="19"/>
    <d v="2024-07-31T00:00:00"/>
    <d v="2024-07-01T00:00:00"/>
    <s v="47343"/>
    <x v="167"/>
    <s v="25157"/>
    <s v="17001841791"/>
    <m/>
    <m/>
    <m/>
    <n v="520.6064984729328"/>
    <x v="4"/>
    <x v="76"/>
    <s v="Blend Controlled"/>
    <n v="0"/>
  </r>
  <r>
    <x v="2"/>
    <s v="Data Engineering"/>
    <x v="19"/>
    <d v="2024-07-31T00:00:00"/>
    <d v="2024-07-01T00:00:00"/>
    <s v="46216"/>
    <x v="150"/>
    <s v="25160"/>
    <s v="16856642182"/>
    <m/>
    <m/>
    <m/>
    <n v="440.51319101555856"/>
    <x v="4"/>
    <x v="4"/>
    <s v="Blend Controlled"/>
    <n v="0"/>
  </r>
  <r>
    <x v="2"/>
    <s v="Data Engineering"/>
    <x v="19"/>
    <d v="2024-07-31T00:00:00"/>
    <d v="2024-07-01T00:00:00"/>
    <s v="47455"/>
    <x v="11"/>
    <s v="25146"/>
    <s v="16716229170"/>
    <m/>
    <m/>
    <m/>
    <n v="336.39189132097198"/>
    <x v="4"/>
    <x v="30"/>
    <s v="Blend Controlled"/>
    <n v="0"/>
  </r>
  <r>
    <x v="2"/>
    <s v="Data Engineering"/>
    <x v="19"/>
    <d v="2024-07-31T00:00:00"/>
    <d v="2024-07-01T00:00:00"/>
    <s v="46822"/>
    <x v="123"/>
    <s v="25138"/>
    <s v="16977995014"/>
    <m/>
    <m/>
    <m/>
    <n v="320.37322982949712"/>
    <x v="4"/>
    <x v="71"/>
    <s v="Blend Controlled"/>
    <n v="0"/>
  </r>
  <r>
    <x v="2"/>
    <s v="Data Engineering"/>
    <x v="19"/>
    <d v="2024-07-31T00:00:00"/>
    <d v="2024-07-01T00:00:00"/>
    <s v="47276"/>
    <x v="151"/>
    <s v="26788"/>
    <s v="16592846934"/>
    <m/>
    <m/>
    <m/>
    <n v="240.27992237212285"/>
    <x v="4"/>
    <x v="75"/>
    <s v="Blend Controlled"/>
    <n v="0"/>
  </r>
  <r>
    <x v="2"/>
    <s v="Data Engineering"/>
    <x v="19"/>
    <d v="2024-07-31T00:00:00"/>
    <d v="2024-07-01T00:00:00"/>
    <s v="46700"/>
    <x v="155"/>
    <s v="25867"/>
    <s v="16974076254"/>
    <m/>
    <m/>
    <m/>
    <n v="360.41988355818427"/>
    <x v="4"/>
    <x v="77"/>
    <s v="Blend Controlled"/>
    <n v="0"/>
  </r>
  <r>
    <x v="8"/>
    <s v="Data Engineering"/>
    <x v="19"/>
    <d v="2024-07-31T00:00:00"/>
    <d v="2024-07-01T00:00:00"/>
    <s v="47628"/>
    <x v="4"/>
    <s v="30470"/>
    <s v="18849408353"/>
    <m/>
    <m/>
    <m/>
    <n v="720"/>
    <x v="4"/>
    <x v="0"/>
    <s v="Blend Controlled"/>
    <n v="0"/>
  </r>
  <r>
    <x v="8"/>
    <s v="Data Engineering"/>
    <x v="19"/>
    <d v="2024-07-31T00:00:00"/>
    <d v="2024-07-01T00:00:00"/>
    <s v="45246"/>
    <x v="39"/>
    <s v="28138"/>
    <s v="17576467343"/>
    <m/>
    <m/>
    <s v="Retainer Revenue Recognition"/>
    <n v="9046.7900000000009"/>
    <x v="4"/>
    <x v="38"/>
    <s v="Blend Controlled"/>
    <n v="0"/>
  </r>
  <r>
    <x v="8"/>
    <s v="Data Engineering"/>
    <x v="19"/>
    <d v="2024-07-31T00:00:00"/>
    <d v="2024-07-01T00:00:00"/>
    <s v="47637"/>
    <x v="4"/>
    <s v="30470"/>
    <s v="18849408353"/>
    <m/>
    <m/>
    <m/>
    <n v="800"/>
    <x v="4"/>
    <x v="0"/>
    <s v="Blend Controlled"/>
    <n v="0"/>
  </r>
  <r>
    <x v="8"/>
    <s v="Data Engineering"/>
    <x v="19"/>
    <d v="2024-07-31T00:00:00"/>
    <d v="2024-07-01T00:00:00"/>
    <s v="47919"/>
    <x v="172"/>
    <s v="28469"/>
    <s v="17581057915"/>
    <m/>
    <m/>
    <m/>
    <n v="3269.47"/>
    <x v="4"/>
    <x v="82"/>
    <s v="Blend Controlled"/>
    <n v="0"/>
  </r>
  <r>
    <x v="8"/>
    <s v="Data Engineering"/>
    <x v="19"/>
    <d v="2024-07-31T00:00:00"/>
    <d v="2024-07-01T00:00:00"/>
    <s v="47870"/>
    <x v="20"/>
    <s v="31318"/>
    <s v="18657995555"/>
    <m/>
    <m/>
    <m/>
    <n v="671.03"/>
    <x v="4"/>
    <x v="23"/>
    <s v="Blend Controlled"/>
    <n v="0"/>
  </r>
  <r>
    <x v="2"/>
    <s v="Data Engineering"/>
    <x v="19"/>
    <d v="2024-07-31T00:00:00"/>
    <d v="2024-07-01T00:00:00"/>
    <s v="45815"/>
    <x v="154"/>
    <s v="29210"/>
    <s v="17485557310"/>
    <m/>
    <m/>
    <m/>
    <n v="560.65315220161995"/>
    <x v="4"/>
    <x v="4"/>
    <s v="Blend Controlled"/>
    <n v="0"/>
  </r>
  <r>
    <x v="2"/>
    <s v="Data Engineering"/>
    <x v="19"/>
    <d v="2024-07-31T00:00:00"/>
    <d v="2024-07-01T00:00:00"/>
    <s v="45802"/>
    <x v="154"/>
    <s v="29210"/>
    <s v="17485557310"/>
    <m/>
    <m/>
    <m/>
    <n v="560.65315220161995"/>
    <x v="4"/>
    <x v="4"/>
    <s v="Blend Controlled"/>
    <n v="0"/>
  </r>
  <r>
    <x v="2"/>
    <s v="Data Engineering"/>
    <x v="19"/>
    <d v="2024-07-31T00:00:00"/>
    <d v="2024-07-01T00:00:00"/>
    <s v="47341"/>
    <x v="151"/>
    <s v="26788"/>
    <s v="16592846934"/>
    <m/>
    <m/>
    <m/>
    <n v="360.41988355818427"/>
    <x v="4"/>
    <x v="75"/>
    <s v="Blend Controlled"/>
    <n v="0"/>
  </r>
  <r>
    <x v="2"/>
    <s v="Data Engineering"/>
    <x v="19"/>
    <d v="2024-07-31T00:00:00"/>
    <d v="2024-07-01T00:00:00"/>
    <s v="46208"/>
    <x v="150"/>
    <s v="25160"/>
    <s v="16856642182"/>
    <m/>
    <m/>
    <m/>
    <n v="440.51319101555856"/>
    <x v="4"/>
    <x v="4"/>
    <s v="Blend Controlled"/>
    <n v="0"/>
  </r>
  <r>
    <x v="2"/>
    <s v="Data Engineering"/>
    <x v="19"/>
    <d v="2024-07-31T00:00:00"/>
    <d v="2024-07-01T00:00:00"/>
    <s v="47236"/>
    <x v="165"/>
    <s v="25152"/>
    <s v="17001844665"/>
    <m/>
    <m/>
    <m/>
    <n v="252.293918490729"/>
    <x v="4"/>
    <x v="80"/>
    <s v="Blend Controlled"/>
    <n v="0"/>
  </r>
  <r>
    <x v="2"/>
    <s v="Data Engineering"/>
    <x v="19"/>
    <d v="2024-07-31T00:00:00"/>
    <d v="2024-07-01T00:00:00"/>
    <s v="46121"/>
    <x v="157"/>
    <s v="25155"/>
    <m/>
    <m/>
    <m/>
    <m/>
    <n v="234.27292431281978"/>
    <x v="4"/>
    <x v="78"/>
    <s v="Blend Controlled"/>
    <n v="0"/>
  </r>
  <r>
    <x v="2"/>
    <s v="Data Engineering"/>
    <x v="19"/>
    <d v="2024-07-31T00:00:00"/>
    <d v="2024-07-01T00:00:00"/>
    <s v="46978"/>
    <x v="160"/>
    <s v="25869"/>
    <s v="16974074989"/>
    <m/>
    <m/>
    <m/>
    <n v="392.45720654113398"/>
    <x v="4"/>
    <x v="77"/>
    <s v="Blend Controlled"/>
    <n v="0"/>
  </r>
  <r>
    <x v="2"/>
    <s v="Data Engineering"/>
    <x v="19"/>
    <d v="2024-07-31T00:00:00"/>
    <d v="2024-07-01T00:00:00"/>
    <s v="46465"/>
    <x v="150"/>
    <s v="25160"/>
    <s v="16856642182"/>
    <m/>
    <m/>
    <m/>
    <n v="480.55984474424571"/>
    <x v="4"/>
    <x v="4"/>
    <s v="Blend Controlled"/>
    <n v="0"/>
  </r>
  <r>
    <x v="2"/>
    <s v="Data Engineering"/>
    <x v="19"/>
    <d v="2024-07-31T00:00:00"/>
    <d v="2024-07-01T00:00:00"/>
    <s v="45876"/>
    <x v="177"/>
    <s v="28140"/>
    <s v="17690283562"/>
    <m/>
    <m/>
    <m/>
    <n v="536.62515996440766"/>
    <x v="4"/>
    <x v="4"/>
    <s v="Blend Controlled"/>
    <n v="0"/>
  </r>
  <r>
    <x v="2"/>
    <s v="Data Engineering"/>
    <x v="19"/>
    <d v="2024-07-31T00:00:00"/>
    <d v="2024-07-01T00:00:00"/>
    <s v="46631"/>
    <x v="163"/>
    <s v="25866"/>
    <s v="16973568605"/>
    <m/>
    <m/>
    <m/>
    <n v="544.63449071014509"/>
    <x v="4"/>
    <x v="77"/>
    <s v="Blend Controlled"/>
    <n v="0"/>
  </r>
  <r>
    <x v="2"/>
    <s v="Data Engineering"/>
    <x v="19"/>
    <d v="2024-07-31T00:00:00"/>
    <d v="2024-07-01T00:00:00"/>
    <s v="46039"/>
    <x v="171"/>
    <s v="25544"/>
    <s v="16807042572"/>
    <m/>
    <m/>
    <m/>
    <n v="536.62515996440766"/>
    <x v="4"/>
    <x v="4"/>
    <s v="Blend Controlled"/>
    <n v="0"/>
  </r>
  <r>
    <x v="2"/>
    <s v="Data Engineering"/>
    <x v="19"/>
    <d v="2024-07-31T00:00:00"/>
    <d v="2024-07-01T00:00:00"/>
    <s v="46125"/>
    <x v="157"/>
    <s v="25155"/>
    <m/>
    <m/>
    <m/>
    <m/>
    <n v="390.45487385469966"/>
    <x v="4"/>
    <x v="78"/>
    <s v="Blend Controlled"/>
    <n v="0"/>
  </r>
  <r>
    <x v="2"/>
    <s v="Data Engineering"/>
    <x v="19"/>
    <d v="2024-07-31T00:00:00"/>
    <d v="2024-07-01T00:00:00"/>
    <s v="46697"/>
    <x v="123"/>
    <s v="25138"/>
    <s v="16977995014"/>
    <m/>
    <m/>
    <m/>
    <n v="520.6064984729328"/>
    <x v="4"/>
    <x v="71"/>
    <s v="Blend Controlled"/>
    <n v="0"/>
  </r>
  <r>
    <x v="2"/>
    <s v="Data Engineering"/>
    <x v="19"/>
    <d v="2024-07-31T00:00:00"/>
    <d v="2024-07-01T00:00:00"/>
    <s v="46852"/>
    <x v="123"/>
    <s v="25138"/>
    <s v="16977995014"/>
    <m/>
    <m/>
    <m/>
    <n v="210.24493207560749"/>
    <x v="4"/>
    <x v="71"/>
    <s v="Blend Controlled"/>
    <n v="0"/>
  </r>
  <r>
    <x v="2"/>
    <s v="Data Engineering"/>
    <x v="19"/>
    <d v="2024-07-31T00:00:00"/>
    <d v="2024-07-01T00:00:00"/>
    <s v="46719"/>
    <x v="123"/>
    <s v="25138"/>
    <s v="16977995014"/>
    <m/>
    <m/>
    <m/>
    <n v="432.50386026982113"/>
    <x v="4"/>
    <x v="71"/>
    <s v="Blend Controlled"/>
    <n v="0"/>
  </r>
  <r>
    <x v="2"/>
    <s v="Data Engineering"/>
    <x v="19"/>
    <d v="2024-07-31T00:00:00"/>
    <d v="2024-07-01T00:00:00"/>
    <s v="46518"/>
    <x v="123"/>
    <s v="25138"/>
    <s v="16977995014"/>
    <m/>
    <m/>
    <m/>
    <n v="360.41988355818427"/>
    <x v="4"/>
    <x v="71"/>
    <s v="Blend Controlled"/>
    <n v="0"/>
  </r>
  <r>
    <x v="2"/>
    <s v="Data Engineering"/>
    <x v="19"/>
    <d v="2024-07-31T00:00:00"/>
    <d v="2024-07-01T00:00:00"/>
    <s v="46684"/>
    <x v="155"/>
    <s v="25867"/>
    <s v="16974076254"/>
    <m/>
    <m/>
    <m/>
    <n v="270.31491266863821"/>
    <x v="4"/>
    <x v="77"/>
    <s v="Blend Controlled"/>
    <n v="0"/>
  </r>
  <r>
    <x v="2"/>
    <s v="Data Engineering"/>
    <x v="19"/>
    <d v="2024-07-31T00:00:00"/>
    <d v="2024-07-01T00:00:00"/>
    <s v="46357"/>
    <x v="150"/>
    <s v="25160"/>
    <s v="16856642182"/>
    <m/>
    <m/>
    <m/>
    <n v="536.62515996440766"/>
    <x v="4"/>
    <x v="4"/>
    <s v="Blend Controlled"/>
    <n v="0"/>
  </r>
  <r>
    <x v="2"/>
    <s v="Data Engineering"/>
    <x v="19"/>
    <d v="2024-07-31T00:00:00"/>
    <d v="2024-07-01T00:00:00"/>
    <s v="46555"/>
    <x v="162"/>
    <s v="32036"/>
    <s v="19584503853"/>
    <m/>
    <m/>
    <m/>
    <n v="520.6064984729328"/>
    <x v="4"/>
    <x v="4"/>
    <s v="Blend Controlled"/>
    <n v="0"/>
  </r>
  <r>
    <x v="2"/>
    <s v="Data Engineering"/>
    <x v="19"/>
    <d v="2024-07-31T00:00:00"/>
    <d v="2024-07-01T00:00:00"/>
    <s v="46087"/>
    <x v="150"/>
    <s v="25160"/>
    <s v="16856642182"/>
    <m/>
    <m/>
    <m/>
    <n v="560.65315220161995"/>
    <x v="4"/>
    <x v="4"/>
    <s v="Blend Controlled"/>
    <n v="0"/>
  </r>
  <r>
    <x v="8"/>
    <s v="Data Engineering"/>
    <x v="19"/>
    <d v="2024-07-31T00:00:00"/>
    <d v="2024-07-01T00:00:00"/>
    <s v="47713"/>
    <x v="4"/>
    <s v="30470"/>
    <s v="18849408353"/>
    <m/>
    <m/>
    <m/>
    <n v="1400"/>
    <x v="4"/>
    <x v="0"/>
    <s v="Blend Controlled"/>
    <n v="0"/>
  </r>
  <r>
    <x v="8"/>
    <s v="Data Engineering"/>
    <x v="19"/>
    <d v="2024-07-31T00:00:00"/>
    <d v="2024-07-01T00:00:00"/>
    <s v="47972"/>
    <x v="20"/>
    <s v="31318"/>
    <s v="18657995555"/>
    <m/>
    <m/>
    <m/>
    <n v="7588.37"/>
    <x v="4"/>
    <x v="23"/>
    <s v="Blend Controlled"/>
    <n v="0"/>
  </r>
  <r>
    <x v="8"/>
    <s v="Data Engineering"/>
    <x v="19"/>
    <d v="2024-07-31T00:00:00"/>
    <d v="2024-07-01T00:00:00"/>
    <s v="47660"/>
    <x v="4"/>
    <s v="30470"/>
    <s v="18849408353"/>
    <m/>
    <m/>
    <m/>
    <n v="540"/>
    <x v="4"/>
    <x v="0"/>
    <s v="Blend Controlled"/>
    <n v="0"/>
  </r>
  <r>
    <x v="8"/>
    <s v="Data Engineering"/>
    <x v="19"/>
    <d v="2024-07-31T00:00:00"/>
    <d v="2024-07-01T00:00:00"/>
    <s v="47527"/>
    <x v="4"/>
    <s v="30470"/>
    <s v="18849408353"/>
    <m/>
    <m/>
    <m/>
    <n v="720"/>
    <x v="4"/>
    <x v="0"/>
    <s v="Blend Controlled"/>
    <n v="0"/>
  </r>
  <r>
    <x v="8"/>
    <s v="Data Engineering"/>
    <x v="19"/>
    <d v="2024-07-31T00:00:00"/>
    <d v="2024-07-01T00:00:00"/>
    <s v="47598"/>
    <x v="4"/>
    <s v="30470"/>
    <s v="18849408353"/>
    <m/>
    <m/>
    <m/>
    <n v="1500"/>
    <x v="4"/>
    <x v="0"/>
    <s v="Blend Controlled"/>
    <n v="0"/>
  </r>
  <r>
    <x v="8"/>
    <s v="Data Engineering"/>
    <x v="19"/>
    <d v="2024-07-31T00:00:00"/>
    <d v="2024-07-01T00:00:00"/>
    <s v="48286"/>
    <x v="75"/>
    <s v="32035"/>
    <s v="17296920926"/>
    <m/>
    <m/>
    <m/>
    <n v="3528.15"/>
    <x v="4"/>
    <x v="7"/>
    <s v="Blend Controlled"/>
    <n v="0"/>
  </r>
  <r>
    <x v="2"/>
    <s v="Data Engineering"/>
    <x v="19"/>
    <d v="2024-07-31T00:00:00"/>
    <d v="2024-07-01T00:00:00"/>
    <s v="45800"/>
    <x v="154"/>
    <s v="29210"/>
    <s v="17485557310"/>
    <m/>
    <m/>
    <m/>
    <n v="560.65315220161995"/>
    <x v="4"/>
    <x v="4"/>
    <s v="Blend Controlled"/>
    <n v="0"/>
  </r>
  <r>
    <x v="2"/>
    <s v="Data Engineering"/>
    <x v="19"/>
    <d v="2024-07-31T00:00:00"/>
    <d v="2024-07-01T00:00:00"/>
    <s v="46793"/>
    <x v="169"/>
    <s v="25868"/>
    <s v="16974175491"/>
    <m/>
    <m/>
    <m/>
    <n v="648.75579040473167"/>
    <x v="4"/>
    <x v="77"/>
    <s v="Blend Controlled"/>
    <n v="0"/>
  </r>
  <r>
    <x v="2"/>
    <s v="Data Engineering"/>
    <x v="19"/>
    <d v="2024-07-31T00:00:00"/>
    <d v="2024-07-01T00:00:00"/>
    <s v="45894"/>
    <x v="176"/>
    <s v="29419"/>
    <s v="18262439992"/>
    <m/>
    <m/>
    <m/>
    <n v="560.65315220161995"/>
    <x v="4"/>
    <x v="4"/>
    <s v="Blend Controlled"/>
    <n v="0"/>
  </r>
  <r>
    <x v="2"/>
    <s v="Data Engineering"/>
    <x v="19"/>
    <d v="2024-07-31T00:00:00"/>
    <d v="2024-07-01T00:00:00"/>
    <s v="45892"/>
    <x v="176"/>
    <s v="29419"/>
    <s v="18262439992"/>
    <m/>
    <m/>
    <m/>
    <n v="560.65315220161995"/>
    <x v="4"/>
    <x v="4"/>
    <s v="Blend Controlled"/>
    <n v="0"/>
  </r>
  <r>
    <x v="2"/>
    <s v="Data Engineering"/>
    <x v="19"/>
    <d v="2024-07-31T00:00:00"/>
    <d v="2024-07-01T00:00:00"/>
    <s v="46420"/>
    <x v="150"/>
    <s v="25160"/>
    <s v="16856642182"/>
    <m/>
    <m/>
    <m/>
    <n v="560.65315220161995"/>
    <x v="4"/>
    <x v="4"/>
    <s v="Blend Controlled"/>
    <n v="0"/>
  </r>
  <r>
    <x v="2"/>
    <s v="Data Engineering"/>
    <x v="19"/>
    <d v="2024-07-31T00:00:00"/>
    <d v="2024-07-01T00:00:00"/>
    <s v="47096"/>
    <x v="174"/>
    <s v="25147"/>
    <s v="16977650851"/>
    <m/>
    <m/>
    <m/>
    <n v="440.51319101555856"/>
    <x v="4"/>
    <x v="83"/>
    <s v="Blend Controlled"/>
    <n v="0"/>
  </r>
  <r>
    <x v="2"/>
    <s v="Data Engineering"/>
    <x v="19"/>
    <d v="2024-07-31T00:00:00"/>
    <d v="2024-07-01T00:00:00"/>
    <s v="47261"/>
    <x v="151"/>
    <s v="26788"/>
    <s v="16592846934"/>
    <m/>
    <m/>
    <m/>
    <n v="520.6064984729328"/>
    <x v="4"/>
    <x v="75"/>
    <s v="Blend Controlled"/>
    <n v="0"/>
  </r>
  <r>
    <x v="2"/>
    <s v="Data Engineering"/>
    <x v="19"/>
    <d v="2024-07-31T00:00:00"/>
    <d v="2024-07-01T00:00:00"/>
    <s v="46720"/>
    <x v="155"/>
    <s v="25867"/>
    <s v="16974076254"/>
    <m/>
    <m/>
    <m/>
    <n v="376.43854504965913"/>
    <x v="4"/>
    <x v="77"/>
    <s v="Blend Controlled"/>
    <n v="0"/>
  </r>
  <r>
    <x v="2"/>
    <s v="Data Engineering"/>
    <x v="19"/>
    <d v="2024-07-31T00:00:00"/>
    <d v="2024-07-01T00:00:00"/>
    <s v="47405"/>
    <x v="152"/>
    <s v="25159"/>
    <s v="17001802020"/>
    <m/>
    <m/>
    <m/>
    <n v="408.47586803260884"/>
    <x v="4"/>
    <x v="76"/>
    <s v="Blend Controlled"/>
    <n v="0"/>
  </r>
  <r>
    <x v="2"/>
    <s v="Data Engineering"/>
    <x v="19"/>
    <d v="2024-07-31T00:00:00"/>
    <d v="2024-07-01T00:00:00"/>
    <s v="47301"/>
    <x v="151"/>
    <s v="26788"/>
    <s v="16592846934"/>
    <m/>
    <m/>
    <m/>
    <n v="520.6064984729328"/>
    <x v="4"/>
    <x v="75"/>
    <s v="Blend Controlled"/>
    <n v="0"/>
  </r>
  <r>
    <x v="2"/>
    <s v="Data Engineering"/>
    <x v="19"/>
    <d v="2024-07-31T00:00:00"/>
    <d v="2024-07-01T00:00:00"/>
    <s v="45821"/>
    <x v="11"/>
    <s v="25146"/>
    <s v="16716229170"/>
    <m/>
    <m/>
    <m/>
    <n v="496.57850623572057"/>
    <x v="4"/>
    <x v="30"/>
    <s v="Blend Controlled"/>
    <n v="0"/>
  </r>
  <r>
    <x v="2"/>
    <s v="Data Engineering"/>
    <x v="19"/>
    <d v="2024-07-31T00:00:00"/>
    <d v="2024-07-01T00:00:00"/>
    <s v="46890"/>
    <x v="160"/>
    <s v="25869"/>
    <s v="16974074989"/>
    <m/>
    <m/>
    <m/>
    <n v="392.45720654113398"/>
    <x v="4"/>
    <x v="77"/>
    <s v="Blend Controlled"/>
    <n v="0"/>
  </r>
  <r>
    <x v="2"/>
    <s v="Data Engineering"/>
    <x v="19"/>
    <d v="2024-07-31T00:00:00"/>
    <d v="2024-07-01T00:00:00"/>
    <s v="47139"/>
    <x v="123"/>
    <s v="25138"/>
    <s v="16977995014"/>
    <m/>
    <m/>
    <m/>
    <n v="504.587836981458"/>
    <x v="4"/>
    <x v="71"/>
    <s v="Blend Controlled"/>
    <n v="0"/>
  </r>
  <r>
    <x v="2"/>
    <s v="Data Engineering"/>
    <x v="19"/>
    <d v="2024-07-31T00:00:00"/>
    <d v="2024-07-01T00:00:00"/>
    <s v="47371"/>
    <x v="151"/>
    <s v="26788"/>
    <s v="16592846934"/>
    <m/>
    <m/>
    <m/>
    <n v="270.31491266863821"/>
    <x v="4"/>
    <x v="75"/>
    <s v="Blend Controlled"/>
    <n v="0"/>
  </r>
  <r>
    <x v="2"/>
    <s v="Data Engineering"/>
    <x v="19"/>
    <d v="2024-07-31T00:00:00"/>
    <d v="2024-07-01T00:00:00"/>
    <s v="46406"/>
    <x v="150"/>
    <s v="25160"/>
    <s v="16856642182"/>
    <m/>
    <m/>
    <m/>
    <n v="560.65315220161995"/>
    <x v="4"/>
    <x v="4"/>
    <s v="Blend Controlled"/>
    <n v="0"/>
  </r>
  <r>
    <x v="2"/>
    <s v="Data Engineering"/>
    <x v="19"/>
    <d v="2024-07-31T00:00:00"/>
    <d v="2024-07-01T00:00:00"/>
    <s v="47111"/>
    <x v="123"/>
    <s v="25138"/>
    <s v="16977995014"/>
    <m/>
    <m/>
    <m/>
    <n v="406.47353534617451"/>
    <x v="4"/>
    <x v="71"/>
    <s v="Blend Controlled"/>
    <n v="0"/>
  </r>
  <r>
    <x v="2"/>
    <s v="Data Engineering"/>
    <x v="19"/>
    <d v="2024-07-31T00:00:00"/>
    <d v="2024-07-01T00:00:00"/>
    <s v="47063"/>
    <x v="123"/>
    <s v="25138"/>
    <s v="16977995014"/>
    <m/>
    <m/>
    <m/>
    <n v="480.55984474424571"/>
    <x v="4"/>
    <x v="71"/>
    <s v="Blend Controlled"/>
    <n v="0"/>
  </r>
  <r>
    <x v="2"/>
    <s v="Data Engineering"/>
    <x v="19"/>
    <d v="2024-07-31T00:00:00"/>
    <d v="2024-07-01T00:00:00"/>
    <s v="46749"/>
    <x v="123"/>
    <s v="25138"/>
    <s v="16977995014"/>
    <m/>
    <m/>
    <m/>
    <n v="432.50386026982113"/>
    <x v="4"/>
    <x v="71"/>
    <s v="Blend Controlled"/>
    <n v="0"/>
  </r>
  <r>
    <x v="2"/>
    <s v="Data Engineering"/>
    <x v="19"/>
    <d v="2024-07-31T00:00:00"/>
    <d v="2024-07-01T00:00:00"/>
    <s v="47125"/>
    <x v="123"/>
    <s v="25138"/>
    <s v="16977995014"/>
    <m/>
    <m/>
    <m/>
    <n v="320.37322982949712"/>
    <x v="4"/>
    <x v="71"/>
    <s v="Blend Controlled"/>
    <n v="0"/>
  </r>
  <r>
    <x v="2"/>
    <s v="Data Engineering"/>
    <x v="19"/>
    <d v="2024-07-31T00:00:00"/>
    <d v="2024-07-01T00:00:00"/>
    <s v="46923"/>
    <x v="160"/>
    <s v="25869"/>
    <s v="16974074989"/>
    <m/>
    <m/>
    <m/>
    <n v="336.39189132097198"/>
    <x v="4"/>
    <x v="77"/>
    <s v="Blend Controlled"/>
    <n v="0"/>
  </r>
  <r>
    <x v="2"/>
    <s v="Data Engineering"/>
    <x v="19"/>
    <d v="2024-07-31T00:00:00"/>
    <d v="2024-07-01T00:00:00"/>
    <s v="47117"/>
    <x v="123"/>
    <s v="25138"/>
    <s v="16977995014"/>
    <m/>
    <m/>
    <m/>
    <n v="432.50386026982113"/>
    <x v="4"/>
    <x v="71"/>
    <s v="Blend Controlled"/>
    <n v="0"/>
  </r>
  <r>
    <x v="2"/>
    <s v="Data Engineering"/>
    <x v="19"/>
    <d v="2024-07-31T00:00:00"/>
    <d v="2024-07-01T00:00:00"/>
    <s v="46938"/>
    <x v="123"/>
    <s v="25138"/>
    <s v="16977995014"/>
    <m/>
    <m/>
    <m/>
    <n v="210.24493207560749"/>
    <x v="4"/>
    <x v="71"/>
    <s v="Blend Controlled"/>
    <n v="0"/>
  </r>
  <r>
    <x v="2"/>
    <s v="Data Engineering"/>
    <x v="19"/>
    <d v="2024-07-31T00:00:00"/>
    <d v="2024-07-01T00:00:00"/>
    <s v="46107"/>
    <x v="150"/>
    <s v="25160"/>
    <s v="16856642182"/>
    <m/>
    <m/>
    <m/>
    <n v="560.65315220161995"/>
    <x v="4"/>
    <x v="4"/>
    <s v="Blend Controlled"/>
    <n v="0"/>
  </r>
  <r>
    <x v="2"/>
    <s v="Data Engineering"/>
    <x v="19"/>
    <d v="2024-07-31T00:00:00"/>
    <d v="2024-07-01T00:00:00"/>
    <s v="47024"/>
    <x v="123"/>
    <s v="25138"/>
    <s v="16977995014"/>
    <m/>
    <m/>
    <m/>
    <n v="79.092265343756708"/>
    <x v="4"/>
    <x v="71"/>
    <s v="Blend Controlled"/>
    <n v="0"/>
  </r>
  <r>
    <x v="2"/>
    <s v="Data Engineering"/>
    <x v="19"/>
    <d v="2024-07-31T00:00:00"/>
    <d v="2024-07-01T00:00:00"/>
    <s v="46271"/>
    <x v="123"/>
    <s v="25138"/>
    <s v="16977995014"/>
    <m/>
    <m/>
    <m/>
    <n v="504.587836981458"/>
    <x v="4"/>
    <x v="71"/>
    <s v="Blend Controlled"/>
    <n v="0"/>
  </r>
  <r>
    <x v="2"/>
    <s v="Data Engineering"/>
    <x v="19"/>
    <d v="2024-07-31T00:00:00"/>
    <d v="2024-07-01T00:00:00"/>
    <s v="46152"/>
    <x v="157"/>
    <s v="25155"/>
    <m/>
    <m/>
    <m/>
    <m/>
    <n v="312.36389908375969"/>
    <x v="4"/>
    <x v="78"/>
    <s v="Blend Controlled"/>
    <n v="0"/>
  </r>
  <r>
    <x v="2"/>
    <s v="Data Engineering"/>
    <x v="19"/>
    <d v="2024-07-31T00:00:00"/>
    <d v="2024-07-01T00:00:00"/>
    <s v="47137"/>
    <x v="123"/>
    <s v="25138"/>
    <s v="16977995014"/>
    <m/>
    <m/>
    <m/>
    <n v="360.41988355818427"/>
    <x v="4"/>
    <x v="71"/>
    <s v="Blend Controlled"/>
    <n v="0"/>
  </r>
  <r>
    <x v="2"/>
    <s v="Data Engineering"/>
    <x v="19"/>
    <d v="2024-07-31T00:00:00"/>
    <d v="2024-07-01T00:00:00"/>
    <s v="47098"/>
    <x v="174"/>
    <s v="25147"/>
    <s v="16977650851"/>
    <m/>
    <m/>
    <m/>
    <n v="400.46653728687141"/>
    <x v="4"/>
    <x v="83"/>
    <s v="Blend Controlled"/>
    <n v="0"/>
  </r>
  <r>
    <x v="2"/>
    <s v="Data Engineering"/>
    <x v="19"/>
    <d v="2024-07-31T00:00:00"/>
    <d v="2024-07-01T00:00:00"/>
    <s v="46785"/>
    <x v="155"/>
    <s v="25867"/>
    <s v="16974076254"/>
    <m/>
    <m/>
    <m/>
    <n v="376.43854504965913"/>
    <x v="4"/>
    <x v="77"/>
    <s v="Blend Controlled"/>
    <n v="0"/>
  </r>
  <r>
    <x v="8"/>
    <s v="Data Engineering"/>
    <x v="19"/>
    <d v="2024-07-31T00:00:00"/>
    <d v="2024-07-01T00:00:00"/>
    <s v="47590"/>
    <x v="4"/>
    <s v="30470"/>
    <s v="18849408353"/>
    <m/>
    <m/>
    <m/>
    <n v="1500"/>
    <x v="4"/>
    <x v="0"/>
    <s v="Blend Controlled"/>
    <n v="0"/>
  </r>
  <r>
    <x v="8"/>
    <s v="Data Engineering"/>
    <x v="19"/>
    <d v="2024-07-31T00:00:00"/>
    <d v="2024-07-01T00:00:00"/>
    <s v="47992"/>
    <x v="118"/>
    <s v="25995"/>
    <s v="14300816419"/>
    <m/>
    <m/>
    <m/>
    <n v="-7207.2"/>
    <x v="4"/>
    <x v="25"/>
    <s v="Blend Controlled"/>
    <n v="0"/>
  </r>
  <r>
    <x v="8"/>
    <s v="Data Engineering"/>
    <x v="19"/>
    <d v="2024-07-31T00:00:00"/>
    <d v="2024-07-01T00:00:00"/>
    <s v="47986"/>
    <x v="118"/>
    <s v="25995"/>
    <s v="14300816419"/>
    <m/>
    <m/>
    <m/>
    <n v="-1026.46"/>
    <x v="4"/>
    <x v="25"/>
    <s v="Blend Controlled"/>
    <n v="0"/>
  </r>
  <r>
    <x v="8"/>
    <s v="Data Engineering"/>
    <x v="19"/>
    <d v="2024-07-31T00:00:00"/>
    <d v="2024-07-01T00:00:00"/>
    <s v="45779"/>
    <x v="181"/>
    <s v="29632"/>
    <s v="18175846934"/>
    <m/>
    <m/>
    <s v="Rev Rec July - Ariba Tracker"/>
    <n v="11792"/>
    <x v="4"/>
    <x v="1"/>
    <s v="Blend Controlled"/>
    <n v="0"/>
  </r>
  <r>
    <x v="2"/>
    <s v="Data Engineering"/>
    <x v="19"/>
    <d v="2024-07-31T00:00:00"/>
    <d v="2024-07-01T00:00:00"/>
    <s v="45798"/>
    <x v="154"/>
    <s v="29210"/>
    <s v="17485557310"/>
    <m/>
    <m/>
    <m/>
    <n v="560.65315220161995"/>
    <x v="4"/>
    <x v="4"/>
    <s v="Blend Controlled"/>
    <n v="0"/>
  </r>
  <r>
    <x v="2"/>
    <s v="Data Engineering"/>
    <x v="19"/>
    <d v="2024-07-31T00:00:00"/>
    <d v="2024-07-01T00:00:00"/>
    <s v="46532"/>
    <x v="162"/>
    <s v="32036"/>
    <s v="19584503853"/>
    <m/>
    <m/>
    <m/>
    <n v="560.65315220161995"/>
    <x v="4"/>
    <x v="4"/>
    <s v="Blend Controlled"/>
    <n v="0"/>
  </r>
  <r>
    <x v="2"/>
    <s v="Data Engineering"/>
    <x v="19"/>
    <d v="2024-07-31T00:00:00"/>
    <d v="2024-07-01T00:00:00"/>
    <s v="45887"/>
    <x v="176"/>
    <s v="29419"/>
    <s v="18262439992"/>
    <m/>
    <m/>
    <m/>
    <n v="560.65315220161995"/>
    <x v="4"/>
    <x v="4"/>
    <s v="Blend Controlled"/>
    <n v="0"/>
  </r>
  <r>
    <x v="2"/>
    <s v="Data Engineering"/>
    <x v="19"/>
    <d v="2024-07-31T00:00:00"/>
    <d v="2024-07-01T00:00:00"/>
    <s v="46114"/>
    <x v="150"/>
    <s v="25160"/>
    <s v="16856642182"/>
    <m/>
    <m/>
    <m/>
    <n v="480.55984474424571"/>
    <x v="4"/>
    <x v="4"/>
    <s v="Blend Controlled"/>
    <n v="0"/>
  </r>
  <r>
    <x v="2"/>
    <s v="Data Engineering"/>
    <x v="19"/>
    <d v="2024-07-31T00:00:00"/>
    <d v="2024-07-01T00:00:00"/>
    <s v="47407"/>
    <x v="152"/>
    <s v="25159"/>
    <s v="17001802020"/>
    <m/>
    <m/>
    <m/>
    <n v="408.47586803260884"/>
    <x v="4"/>
    <x v="76"/>
    <s v="Blend Controlled"/>
    <n v="0"/>
  </r>
  <r>
    <x v="2"/>
    <s v="Data Engineering"/>
    <x v="19"/>
    <d v="2024-07-31T00:00:00"/>
    <d v="2024-07-01T00:00:00"/>
    <s v="47378"/>
    <x v="152"/>
    <s v="25159"/>
    <s v="17001802020"/>
    <m/>
    <m/>
    <m/>
    <n v="408.47586803260884"/>
    <x v="4"/>
    <x v="76"/>
    <s v="Blend Controlled"/>
    <n v="0"/>
  </r>
  <r>
    <x v="2"/>
    <s v="Data Engineering"/>
    <x v="19"/>
    <d v="2024-07-31T00:00:00"/>
    <d v="2024-07-01T00:00:00"/>
    <s v="46694"/>
    <x v="155"/>
    <s v="25867"/>
    <s v="16974076254"/>
    <m/>
    <m/>
    <m/>
    <n v="360.41988355818427"/>
    <x v="4"/>
    <x v="77"/>
    <s v="Blend Controlled"/>
    <n v="0"/>
  </r>
  <r>
    <x v="2"/>
    <s v="Data Engineering"/>
    <x v="19"/>
    <d v="2024-07-31T00:00:00"/>
    <d v="2024-07-01T00:00:00"/>
    <s v="46411"/>
    <x v="150"/>
    <s v="25160"/>
    <s v="16856642182"/>
    <m/>
    <m/>
    <m/>
    <n v="560.65315220161995"/>
    <x v="4"/>
    <x v="4"/>
    <s v="Blend Controlled"/>
    <n v="0"/>
  </r>
  <r>
    <x v="2"/>
    <s v="Data Engineering"/>
    <x v="19"/>
    <d v="2024-07-31T00:00:00"/>
    <d v="2024-07-01T00:00:00"/>
    <s v="47337"/>
    <x v="167"/>
    <s v="25157"/>
    <s v="17001841791"/>
    <m/>
    <m/>
    <m/>
    <n v="520.6064984729328"/>
    <x v="4"/>
    <x v="76"/>
    <s v="Blend Controlled"/>
    <n v="0"/>
  </r>
  <r>
    <x v="2"/>
    <s v="Data Engineering"/>
    <x v="19"/>
    <d v="2024-07-31T00:00:00"/>
    <d v="2024-07-01T00:00:00"/>
    <s v="46528"/>
    <x v="123"/>
    <s v="25138"/>
    <s v="16977995014"/>
    <m/>
    <m/>
    <m/>
    <n v="320.37322982949712"/>
    <x v="4"/>
    <x v="71"/>
    <s v="Blend Controlled"/>
    <n v="0"/>
  </r>
  <r>
    <x v="2"/>
    <s v="Data Engineering"/>
    <x v="19"/>
    <d v="2024-07-31T00:00:00"/>
    <d v="2024-07-01T00:00:00"/>
    <s v="46516"/>
    <x v="123"/>
    <s v="25138"/>
    <s v="16977995014"/>
    <m/>
    <m/>
    <m/>
    <n v="480.55984474424571"/>
    <x v="4"/>
    <x v="71"/>
    <s v="Blend Controlled"/>
    <n v="0"/>
  </r>
  <r>
    <x v="2"/>
    <s v="Data Engineering"/>
    <x v="19"/>
    <d v="2024-07-31T00:00:00"/>
    <d v="2024-07-01T00:00:00"/>
    <s v="45924"/>
    <x v="176"/>
    <s v="29419"/>
    <s v="18262439992"/>
    <m/>
    <m/>
    <m/>
    <n v="504.587836981458"/>
    <x v="4"/>
    <x v="4"/>
    <s v="Blend Controlled"/>
    <n v="0"/>
  </r>
  <r>
    <x v="2"/>
    <s v="Data Engineering"/>
    <x v="19"/>
    <d v="2024-07-31T00:00:00"/>
    <d v="2024-07-01T00:00:00"/>
    <s v="46801"/>
    <x v="169"/>
    <s v="25868"/>
    <s v="16974175491"/>
    <m/>
    <m/>
    <m/>
    <n v="520.6064984729328"/>
    <x v="4"/>
    <x v="77"/>
    <s v="Blend Controlled"/>
    <n v="0"/>
  </r>
  <r>
    <x v="2"/>
    <s v="Data Engineering"/>
    <x v="19"/>
    <d v="2024-07-31T00:00:00"/>
    <d v="2024-07-01T00:00:00"/>
    <s v="46678"/>
    <x v="155"/>
    <s v="25867"/>
    <s v="16974076254"/>
    <m/>
    <m/>
    <m/>
    <n v="270.31491266863821"/>
    <x v="4"/>
    <x v="77"/>
    <s v="Blend Controlled"/>
    <n v="0"/>
  </r>
  <r>
    <x v="2"/>
    <s v="Data Engineering"/>
    <x v="19"/>
    <d v="2024-07-31T00:00:00"/>
    <d v="2024-07-01T00:00:00"/>
    <s v="46675"/>
    <x v="123"/>
    <s v="25138"/>
    <s v="16977995014"/>
    <m/>
    <m/>
    <m/>
    <n v="504.587836981458"/>
    <x v="4"/>
    <x v="71"/>
    <s v="Blend Controlled"/>
    <n v="0"/>
  </r>
  <r>
    <x v="2"/>
    <s v="Data Engineering"/>
    <x v="19"/>
    <d v="2024-07-31T00:00:00"/>
    <d v="2024-07-01T00:00:00"/>
    <s v="46610"/>
    <x v="163"/>
    <s v="25866"/>
    <s v="16973568605"/>
    <m/>
    <m/>
    <m/>
    <n v="544.63449071014509"/>
    <x v="4"/>
    <x v="77"/>
    <s v="Blend Controlled"/>
    <n v="0"/>
  </r>
  <r>
    <x v="2"/>
    <s v="Data Engineering"/>
    <x v="19"/>
    <d v="2024-07-31T00:00:00"/>
    <d v="2024-07-01T00:00:00"/>
    <s v="47131"/>
    <x v="123"/>
    <s v="25138"/>
    <s v="16977995014"/>
    <m/>
    <m/>
    <m/>
    <n v="320.37322982949712"/>
    <x v="4"/>
    <x v="71"/>
    <s v="Blend Controlled"/>
    <n v="0"/>
  </r>
  <r>
    <x v="2"/>
    <s v="Data Engineering"/>
    <x v="19"/>
    <d v="2024-07-31T00:00:00"/>
    <d v="2024-07-01T00:00:00"/>
    <s v="47059"/>
    <x v="123"/>
    <s v="25138"/>
    <s v="16977995014"/>
    <m/>
    <m/>
    <m/>
    <n v="504.587836981458"/>
    <x v="4"/>
    <x v="71"/>
    <s v="Blend Controlled"/>
    <n v="0"/>
  </r>
  <r>
    <x v="2"/>
    <s v="Data Engineering"/>
    <x v="19"/>
    <d v="2024-07-31T00:00:00"/>
    <d v="2024-07-01T00:00:00"/>
    <s v="46396"/>
    <x v="123"/>
    <s v="25138"/>
    <s v="16977995014"/>
    <m/>
    <m/>
    <m/>
    <n v="504.587836981458"/>
    <x v="4"/>
    <x v="71"/>
    <s v="Blend Controlled"/>
    <n v="0"/>
  </r>
  <r>
    <x v="2"/>
    <s v="Data Engineering"/>
    <x v="19"/>
    <d v="2024-07-31T00:00:00"/>
    <d v="2024-07-01T00:00:00"/>
    <s v="46482"/>
    <x v="150"/>
    <s v="25160"/>
    <s v="16856642182"/>
    <m/>
    <m/>
    <m/>
    <n v="480.55984474424571"/>
    <x v="4"/>
    <x v="4"/>
    <s v="Blend Controlled"/>
    <n v="0"/>
  </r>
  <r>
    <x v="2"/>
    <s v="Data Engineering"/>
    <x v="19"/>
    <d v="2024-07-31T00:00:00"/>
    <d v="2024-07-01T00:00:00"/>
    <s v="46928"/>
    <x v="123"/>
    <s v="25138"/>
    <s v="16977995014"/>
    <m/>
    <m/>
    <m/>
    <n v="504.587836981458"/>
    <x v="4"/>
    <x v="71"/>
    <s v="Blend Controlled"/>
    <n v="0"/>
  </r>
  <r>
    <x v="2"/>
    <s v="Data Engineering"/>
    <x v="19"/>
    <d v="2024-07-31T00:00:00"/>
    <d v="2024-07-01T00:00:00"/>
    <s v="46754"/>
    <x v="155"/>
    <s v="25867"/>
    <s v="16974076254"/>
    <m/>
    <m/>
    <m/>
    <n v="270.31491266863821"/>
    <x v="4"/>
    <x v="77"/>
    <s v="Blend Controlled"/>
    <n v="0"/>
  </r>
  <r>
    <x v="2"/>
    <s v="Data Engineering"/>
    <x v="19"/>
    <d v="2024-07-31T00:00:00"/>
    <d v="2024-07-01T00:00:00"/>
    <s v="46128"/>
    <x v="157"/>
    <s v="25155"/>
    <m/>
    <m/>
    <m/>
    <m/>
    <n v="390.45487385469966"/>
    <x v="4"/>
    <x v="78"/>
    <s v="Blend Controlled"/>
    <n v="0"/>
  </r>
  <r>
    <x v="2"/>
    <s v="Data Engineering"/>
    <x v="19"/>
    <d v="2024-07-31T00:00:00"/>
    <d v="2024-07-01T00:00:00"/>
    <s v="47426"/>
    <x v="11"/>
    <s v="25146"/>
    <s v="16716229170"/>
    <m/>
    <m/>
    <m/>
    <n v="496.57850623572057"/>
    <x v="4"/>
    <x v="30"/>
    <s v="Blend Controlled"/>
    <n v="0"/>
  </r>
  <r>
    <x v="2"/>
    <s v="Data Engineering"/>
    <x v="19"/>
    <d v="2024-07-31T00:00:00"/>
    <d v="2024-07-01T00:00:00"/>
    <s v="46766"/>
    <x v="155"/>
    <s v="25867"/>
    <s v="16974076254"/>
    <m/>
    <m/>
    <m/>
    <n v="376.43854504965913"/>
    <x v="4"/>
    <x v="77"/>
    <s v="Blend Controlled"/>
    <n v="0"/>
  </r>
  <r>
    <x v="0"/>
    <s v="Data Engineering"/>
    <x v="19"/>
    <d v="2024-07-31T00:00:00"/>
    <d v="2024-07-01T00:00:00"/>
    <s v="47513"/>
    <x v="19"/>
    <s v="34535"/>
    <m/>
    <m/>
    <m/>
    <m/>
    <n v="-109673.07642"/>
    <x v="0"/>
    <x v="34"/>
    <s v="Blend Controlled"/>
    <n v="0"/>
  </r>
  <r>
    <x v="8"/>
    <s v="Data Engineering"/>
    <x v="19"/>
    <d v="2024-07-31T00:00:00"/>
    <d v="2024-07-01T00:00:00"/>
    <s v="47758"/>
    <x v="71"/>
    <s v="21119"/>
    <s v="14339724132"/>
    <m/>
    <m/>
    <m/>
    <n v="13317.6"/>
    <x v="4"/>
    <x v="25"/>
    <s v="Blend Controlled"/>
    <n v="0"/>
  </r>
  <r>
    <x v="8"/>
    <s v="Data Engineering"/>
    <x v="19"/>
    <d v="2024-07-31T00:00:00"/>
    <d v="2024-07-01T00:00:00"/>
    <s v="47587"/>
    <x v="4"/>
    <s v="30470"/>
    <s v="18849408353"/>
    <m/>
    <m/>
    <m/>
    <n v="720"/>
    <x v="4"/>
    <x v="0"/>
    <s v="Blend Controlled"/>
    <n v="0"/>
  </r>
  <r>
    <x v="8"/>
    <s v="Data Engineering"/>
    <x v="19"/>
    <d v="2024-07-31T00:00:00"/>
    <d v="2024-07-01T00:00:00"/>
    <s v="47906"/>
    <x v="130"/>
    <s v="32547"/>
    <s v="19569235802"/>
    <m/>
    <m/>
    <m/>
    <n v="-795.81"/>
    <x v="4"/>
    <x v="23"/>
    <s v="Blend Controlled"/>
    <n v="0"/>
  </r>
  <r>
    <x v="2"/>
    <s v="Data Engineering"/>
    <x v="19"/>
    <d v="2024-07-31T00:00:00"/>
    <d v="2024-07-01T00:00:00"/>
    <s v="46725"/>
    <x v="123"/>
    <s v="25138"/>
    <s v="16977995014"/>
    <m/>
    <m/>
    <m/>
    <n v="480.55984474424571"/>
    <x v="4"/>
    <x v="71"/>
    <s v="Blend Controlled"/>
    <n v="0"/>
  </r>
  <r>
    <x v="2"/>
    <s v="Data Engineering"/>
    <x v="19"/>
    <d v="2024-07-31T00:00:00"/>
    <d v="2024-07-01T00:00:00"/>
    <s v="46950"/>
    <x v="123"/>
    <s v="25138"/>
    <s v="16977995014"/>
    <m/>
    <m/>
    <m/>
    <n v="360.41988355818427"/>
    <x v="4"/>
    <x v="71"/>
    <s v="Blend Controlled"/>
    <n v="0"/>
  </r>
  <r>
    <x v="2"/>
    <s v="Data Engineering"/>
    <x v="19"/>
    <d v="2024-07-31T00:00:00"/>
    <d v="2024-07-01T00:00:00"/>
    <s v="47355"/>
    <x v="167"/>
    <s v="25157"/>
    <s v="17001841791"/>
    <m/>
    <m/>
    <m/>
    <n v="520.6064984729328"/>
    <x v="4"/>
    <x v="76"/>
    <s v="Blend Controlled"/>
    <n v="0"/>
  </r>
  <r>
    <x v="2"/>
    <s v="Data Engineering"/>
    <x v="19"/>
    <d v="2024-07-31T00:00:00"/>
    <d v="2024-07-01T00:00:00"/>
    <s v="45825"/>
    <x v="11"/>
    <s v="25146"/>
    <s v="16716229170"/>
    <m/>
    <m/>
    <m/>
    <n v="400.46653728687141"/>
    <x v="4"/>
    <x v="30"/>
    <s v="Blend Controlled"/>
    <n v="0"/>
  </r>
  <r>
    <x v="2"/>
    <s v="Data Engineering"/>
    <x v="19"/>
    <d v="2024-07-31T00:00:00"/>
    <d v="2024-07-01T00:00:00"/>
    <s v="45848"/>
    <x v="177"/>
    <s v="28140"/>
    <s v="17690283562"/>
    <m/>
    <m/>
    <m/>
    <n v="536.62515996440766"/>
    <x v="4"/>
    <x v="4"/>
    <s v="Blend Controlled"/>
    <n v="0"/>
  </r>
  <r>
    <x v="2"/>
    <s v="Data Engineering"/>
    <x v="19"/>
    <d v="2024-07-31T00:00:00"/>
    <d v="2024-07-01T00:00:00"/>
    <s v="47313"/>
    <x v="151"/>
    <s v="26788"/>
    <s v="16592846934"/>
    <m/>
    <m/>
    <m/>
    <n v="520.6064984729328"/>
    <x v="4"/>
    <x v="75"/>
    <s v="Blend Controlled"/>
    <n v="0"/>
  </r>
  <r>
    <x v="2"/>
    <s v="Data Engineering"/>
    <x v="19"/>
    <d v="2024-07-31T00:00:00"/>
    <d v="2024-07-01T00:00:00"/>
    <s v="46460"/>
    <x v="150"/>
    <s v="25160"/>
    <s v="16856642182"/>
    <m/>
    <m/>
    <m/>
    <n v="480.55984474424571"/>
    <x v="4"/>
    <x v="4"/>
    <s v="Blend Controlled"/>
    <n v="0"/>
  </r>
  <r>
    <x v="2"/>
    <s v="Data Engineering"/>
    <x v="19"/>
    <d v="2024-07-31T00:00:00"/>
    <d v="2024-07-01T00:00:00"/>
    <s v="47382"/>
    <x v="175"/>
    <s v="34751"/>
    <s v="18659335221"/>
    <m/>
    <m/>
    <m/>
    <n v="560.65315220161995"/>
    <x v="4"/>
    <x v="4"/>
    <s v="Blend Controlled"/>
    <n v="0"/>
  </r>
  <r>
    <x v="2"/>
    <s v="Data Engineering"/>
    <x v="19"/>
    <d v="2024-07-31T00:00:00"/>
    <d v="2024-07-01T00:00:00"/>
    <s v="46126"/>
    <x v="150"/>
    <s v="25160"/>
    <s v="16856642182"/>
    <m/>
    <m/>
    <m/>
    <n v="480.55984474424571"/>
    <x v="4"/>
    <x v="4"/>
    <s v="Blend Controlled"/>
    <n v="0"/>
  </r>
  <r>
    <x v="2"/>
    <s v="Data Engineering"/>
    <x v="19"/>
    <d v="2024-07-31T00:00:00"/>
    <d v="2024-07-01T00:00:00"/>
    <s v="45857"/>
    <x v="177"/>
    <s v="28140"/>
    <s v="17690283562"/>
    <m/>
    <m/>
    <m/>
    <n v="536.62515996440766"/>
    <x v="4"/>
    <x v="4"/>
    <s v="Blend Controlled"/>
    <n v="0"/>
  </r>
  <r>
    <x v="2"/>
    <s v="Data Engineering"/>
    <x v="19"/>
    <d v="2024-07-31T00:00:00"/>
    <d v="2024-07-01T00:00:00"/>
    <s v="47047"/>
    <x v="160"/>
    <s v="25869"/>
    <s v="16974074989"/>
    <m/>
    <m/>
    <m/>
    <n v="384.44787579539656"/>
    <x v="4"/>
    <x v="77"/>
    <s v="Blend Controlled"/>
    <n v="0"/>
  </r>
  <r>
    <x v="2"/>
    <s v="Data Engineering"/>
    <x v="19"/>
    <d v="2024-07-31T00:00:00"/>
    <d v="2024-07-01T00:00:00"/>
    <s v="46274"/>
    <x v="150"/>
    <s v="25160"/>
    <s v="16856642182"/>
    <m/>
    <m/>
    <m/>
    <n v="320.37322982949712"/>
    <x v="4"/>
    <x v="4"/>
    <s v="Blend Controlled"/>
    <n v="0"/>
  </r>
  <r>
    <x v="2"/>
    <s v="Data Engineering"/>
    <x v="19"/>
    <d v="2024-07-31T00:00:00"/>
    <d v="2024-07-01T00:00:00"/>
    <s v="46577"/>
    <x v="166"/>
    <s v="32875"/>
    <s v="19901929100"/>
    <m/>
    <m/>
    <m/>
    <n v="390.45487385469966"/>
    <x v="4"/>
    <x v="4"/>
    <s v="Blend Controlled"/>
    <n v="0"/>
  </r>
  <r>
    <x v="2"/>
    <s v="Data Engineering"/>
    <x v="19"/>
    <d v="2024-07-31T00:00:00"/>
    <d v="2024-07-01T00:00:00"/>
    <s v="46533"/>
    <x v="123"/>
    <s v="25138"/>
    <s v="16977995014"/>
    <m/>
    <m/>
    <m/>
    <n v="320.37322982949712"/>
    <x v="4"/>
    <x v="71"/>
    <s v="Blend Controlled"/>
    <n v="0"/>
  </r>
  <r>
    <x v="2"/>
    <s v="Data Engineering"/>
    <x v="19"/>
    <d v="2024-07-31T00:00:00"/>
    <d v="2024-07-01T00:00:00"/>
    <s v="46513"/>
    <x v="162"/>
    <s v="32036"/>
    <s v="19584503853"/>
    <m/>
    <m/>
    <m/>
    <n v="520.6064984729328"/>
    <x v="4"/>
    <x v="4"/>
    <s v="Blend Controlled"/>
    <n v="0"/>
  </r>
  <r>
    <x v="2"/>
    <s v="Data Engineering"/>
    <x v="19"/>
    <d v="2024-07-31T00:00:00"/>
    <d v="2024-07-01T00:00:00"/>
    <s v="47438"/>
    <x v="159"/>
    <s v="29211"/>
    <s v="17692058278"/>
    <m/>
    <m/>
    <m/>
    <n v="400.46653728687141"/>
    <x v="4"/>
    <x v="76"/>
    <s v="Blend Controlled"/>
    <n v="0"/>
  </r>
  <r>
    <x v="2"/>
    <s v="Data Engineering"/>
    <x v="19"/>
    <d v="2024-07-31T00:00:00"/>
    <d v="2024-07-01T00:00:00"/>
    <s v="47062"/>
    <x v="123"/>
    <s v="25138"/>
    <s v="16977995014"/>
    <m/>
    <m/>
    <m/>
    <n v="432.50386026982113"/>
    <x v="4"/>
    <x v="71"/>
    <s v="Blend Controlled"/>
    <n v="0"/>
  </r>
  <r>
    <x v="2"/>
    <s v="Data Engineering"/>
    <x v="19"/>
    <d v="2024-07-31T00:00:00"/>
    <d v="2024-07-01T00:00:00"/>
    <s v="46930"/>
    <x v="123"/>
    <s v="25138"/>
    <s v="16977995014"/>
    <m/>
    <m/>
    <m/>
    <n v="480.55984474424571"/>
    <x v="4"/>
    <x v="71"/>
    <s v="Blend Controlled"/>
    <n v="0"/>
  </r>
  <r>
    <x v="2"/>
    <s v="Data Engineering"/>
    <x v="19"/>
    <d v="2024-07-31T00:00:00"/>
    <d v="2024-07-01T00:00:00"/>
    <s v="47443"/>
    <x v="11"/>
    <s v="25146"/>
    <s v="16716229170"/>
    <m/>
    <m/>
    <m/>
    <n v="496.57850623572057"/>
    <x v="4"/>
    <x v="30"/>
    <s v="Blend Controlled"/>
    <n v="0"/>
  </r>
  <r>
    <x v="2"/>
    <s v="Data Engineering"/>
    <x v="19"/>
    <d v="2024-07-31T00:00:00"/>
    <d v="2024-07-01T00:00:00"/>
    <s v="47072"/>
    <x v="123"/>
    <s v="25138"/>
    <s v="16977995014"/>
    <m/>
    <m/>
    <m/>
    <n v="406.47353534617451"/>
    <x v="4"/>
    <x v="71"/>
    <s v="Blend Controlled"/>
    <n v="0"/>
  </r>
  <r>
    <x v="2"/>
    <s v="Data Engineering"/>
    <x v="19"/>
    <d v="2024-07-31T00:00:00"/>
    <d v="2024-07-01T00:00:00"/>
    <s v="46572"/>
    <x v="162"/>
    <s v="32036"/>
    <s v="19584503853"/>
    <m/>
    <m/>
    <m/>
    <n v="560.65315220161995"/>
    <x v="4"/>
    <x v="4"/>
    <s v="Blend Controlled"/>
    <n v="0"/>
  </r>
  <r>
    <x v="2"/>
    <s v="Data Engineering"/>
    <x v="19"/>
    <d v="2024-07-31T00:00:00"/>
    <d v="2024-07-01T00:00:00"/>
    <s v="46958"/>
    <x v="160"/>
    <s v="25869"/>
    <s v="16974074989"/>
    <m/>
    <m/>
    <m/>
    <n v="504.587836981458"/>
    <x v="4"/>
    <x v="77"/>
    <s v="Blend Controlled"/>
    <n v="0"/>
  </r>
  <r>
    <x v="0"/>
    <s v="Data Engineering"/>
    <x v="19"/>
    <d v="2024-07-31T00:00:00"/>
    <d v="2024-07-01T00:00:00"/>
    <s v="48056"/>
    <x v="0"/>
    <m/>
    <m/>
    <m/>
    <m/>
    <s v="Reclass F. Templeton to IC July revenues related to bill SC24122"/>
    <n v="-49419.817033767198"/>
    <x v="0"/>
    <x v="0"/>
    <s v="Blend Controlled"/>
    <n v="0"/>
  </r>
  <r>
    <x v="8"/>
    <s v="Data Engineering"/>
    <x v="19"/>
    <d v="2024-07-31T00:00:00"/>
    <d v="2024-07-01T00:00:00"/>
    <s v="47878"/>
    <x v="23"/>
    <s v="30365"/>
    <s v="17735849755"/>
    <m/>
    <m/>
    <m/>
    <n v="18300.75"/>
    <x v="4"/>
    <x v="7"/>
    <s v="Blend Controlled"/>
    <n v="0"/>
  </r>
  <r>
    <x v="8"/>
    <s v="Data Engineering"/>
    <x v="19"/>
    <d v="2024-07-31T00:00:00"/>
    <d v="2024-07-01T00:00:00"/>
    <s v="47627"/>
    <x v="4"/>
    <s v="30470"/>
    <s v="18849408353"/>
    <m/>
    <m/>
    <m/>
    <n v="720"/>
    <x v="4"/>
    <x v="0"/>
    <s v="Blend Controlled"/>
    <n v="0"/>
  </r>
  <r>
    <x v="8"/>
    <s v="Data Engineering"/>
    <x v="19"/>
    <d v="2024-07-31T00:00:00"/>
    <d v="2024-07-01T00:00:00"/>
    <s v="47991"/>
    <x v="20"/>
    <s v="31318"/>
    <s v="18657995555"/>
    <m/>
    <m/>
    <m/>
    <n v="2163.7199999999998"/>
    <x v="4"/>
    <x v="23"/>
    <s v="Blend Controlled"/>
    <n v="0"/>
  </r>
  <r>
    <x v="8"/>
    <s v="Data Engineering"/>
    <x v="19"/>
    <d v="2024-07-31T00:00:00"/>
    <d v="2024-07-01T00:00:00"/>
    <s v="47839"/>
    <x v="37"/>
    <s v="25989"/>
    <s v="16865883964"/>
    <m/>
    <m/>
    <m/>
    <n v="-7959.65"/>
    <x v="4"/>
    <x v="0"/>
    <s v="Blend Controlled"/>
    <n v="0"/>
  </r>
  <r>
    <x v="8"/>
    <s v="Data Engineering"/>
    <x v="19"/>
    <d v="2024-07-31T00:00:00"/>
    <d v="2024-07-01T00:00:00"/>
    <s v="48438"/>
    <x v="0"/>
    <m/>
    <m/>
    <s v="ICC 1221 Multi-Color Corporation (MCC) : CD&amp;R - MCC - MDM Discovery &amp; Data Strategy Audit"/>
    <m/>
    <s v="TopSide Management Book Elim related to project ICC 1221 Multi-Color Corporation (MCC) : CD&amp;R - MCC - MDM Discovery &amp; Data Strategy Audit"/>
    <n v="-312.44"/>
    <x v="4"/>
    <x v="15"/>
    <s v="Blend Controlled"/>
    <s v="ICC 1221 Multi-Color Corporation (MCC) : CD&amp;R - MCC - MDM Discovery &amp; Data Strategy Audit"/>
  </r>
  <r>
    <x v="13"/>
    <s v="Data Engineering"/>
    <x v="19"/>
    <d v="2024-07-31T00:00:00"/>
    <d v="2024-07-01T00:00:00"/>
    <s v="45614"/>
    <x v="158"/>
    <s v="16674"/>
    <s v="10642652269"/>
    <m/>
    <m/>
    <m/>
    <n v="1551.9868820074023"/>
    <x v="0"/>
    <x v="79"/>
    <s v="Blend Controlled"/>
    <n v="0"/>
  </r>
  <r>
    <x v="2"/>
    <s v="Data Engineering"/>
    <x v="19"/>
    <d v="2024-07-31T00:00:00"/>
    <d v="2024-07-01T00:00:00"/>
    <s v="46436"/>
    <x v="150"/>
    <s v="25160"/>
    <s v="16856642182"/>
    <m/>
    <m/>
    <m/>
    <n v="560.65315220161995"/>
    <x v="4"/>
    <x v="4"/>
    <s v="Blend Controlled"/>
    <n v="0"/>
  </r>
  <r>
    <x v="2"/>
    <s v="Data Engineering"/>
    <x v="19"/>
    <d v="2024-07-31T00:00:00"/>
    <d v="2024-07-01T00:00:00"/>
    <s v="46054"/>
    <x v="171"/>
    <s v="25544"/>
    <s v="16807042572"/>
    <m/>
    <m/>
    <m/>
    <n v="536.62515996440766"/>
    <x v="4"/>
    <x v="4"/>
    <s v="Blend Controlled"/>
    <n v="0"/>
  </r>
  <r>
    <x v="2"/>
    <s v="Data Engineering"/>
    <x v="19"/>
    <d v="2024-07-31T00:00:00"/>
    <d v="2024-07-01T00:00:00"/>
    <s v="46608"/>
    <x v="123"/>
    <s v="25138"/>
    <s v="16977995014"/>
    <m/>
    <m/>
    <m/>
    <n v="400.46653728687141"/>
    <x v="4"/>
    <x v="71"/>
    <s v="Blend Controlled"/>
    <n v="0"/>
  </r>
  <r>
    <x v="2"/>
    <s v="Data Engineering"/>
    <x v="19"/>
    <d v="2024-07-31T00:00:00"/>
    <d v="2024-07-01T00:00:00"/>
    <s v="46953"/>
    <x v="160"/>
    <s v="25869"/>
    <s v="16974074989"/>
    <m/>
    <m/>
    <m/>
    <n v="392.45720654113398"/>
    <x v="4"/>
    <x v="77"/>
    <s v="Blend Controlled"/>
    <n v="0"/>
  </r>
  <r>
    <x v="2"/>
    <s v="Data Engineering"/>
    <x v="19"/>
    <d v="2024-07-31T00:00:00"/>
    <d v="2024-07-01T00:00:00"/>
    <s v="47252"/>
    <x v="165"/>
    <s v="25152"/>
    <s v="17001844665"/>
    <m/>
    <m/>
    <m/>
    <n v="252.293918490729"/>
    <x v="4"/>
    <x v="80"/>
    <s v="Blend Controlled"/>
    <n v="0"/>
  </r>
  <r>
    <x v="2"/>
    <s v="Data Engineering"/>
    <x v="19"/>
    <d v="2024-07-31T00:00:00"/>
    <d v="2024-07-01T00:00:00"/>
    <s v="46365"/>
    <x v="123"/>
    <s v="25138"/>
    <s v="16977995014"/>
    <m/>
    <m/>
    <m/>
    <n v="210.24493207560749"/>
    <x v="4"/>
    <x v="71"/>
    <s v="Blend Controlled"/>
    <n v="0"/>
  </r>
  <r>
    <x v="2"/>
    <s v="Data Engineering"/>
    <x v="19"/>
    <d v="2024-07-31T00:00:00"/>
    <d v="2024-07-01T00:00:00"/>
    <s v="46726"/>
    <x v="155"/>
    <s v="25867"/>
    <s v="16974076254"/>
    <m/>
    <m/>
    <m/>
    <n v="292.84121750582455"/>
    <x v="4"/>
    <x v="77"/>
    <s v="Blend Controlled"/>
    <n v="0"/>
  </r>
  <r>
    <x v="2"/>
    <s v="Data Engineering"/>
    <x v="19"/>
    <d v="2024-07-31T00:00:00"/>
    <d v="2024-07-01T00:00:00"/>
    <s v="46275"/>
    <x v="123"/>
    <s v="25138"/>
    <s v="16977995014"/>
    <m/>
    <m/>
    <m/>
    <n v="360.41988355818427"/>
    <x v="4"/>
    <x v="71"/>
    <s v="Blend Controlled"/>
    <n v="0"/>
  </r>
  <r>
    <x v="2"/>
    <s v="Data Engineering"/>
    <x v="19"/>
    <d v="2024-07-31T00:00:00"/>
    <d v="2024-07-01T00:00:00"/>
    <s v="46344"/>
    <x v="123"/>
    <s v="25138"/>
    <s v="16977995014"/>
    <m/>
    <m/>
    <m/>
    <n v="400.46653728687141"/>
    <x v="4"/>
    <x v="71"/>
    <s v="Blend Controlled"/>
    <n v="0"/>
  </r>
  <r>
    <x v="2"/>
    <s v="Data Engineering"/>
    <x v="19"/>
    <d v="2024-07-31T00:00:00"/>
    <d v="2024-07-01T00:00:00"/>
    <s v="46007"/>
    <x v="11"/>
    <s v="25146"/>
    <s v="16716229170"/>
    <m/>
    <m/>
    <m/>
    <n v="496.57850623572057"/>
    <x v="4"/>
    <x v="30"/>
    <s v="Blend Controlled"/>
    <n v="0"/>
  </r>
  <r>
    <x v="2"/>
    <s v="Data Engineering"/>
    <x v="19"/>
    <d v="2024-07-31T00:00:00"/>
    <d v="2024-07-01T00:00:00"/>
    <s v="46279"/>
    <x v="150"/>
    <s v="25160"/>
    <s v="16856642182"/>
    <m/>
    <m/>
    <m/>
    <n v="360.41988355818427"/>
    <x v="4"/>
    <x v="4"/>
    <s v="Blend Controlled"/>
    <n v="0"/>
  </r>
  <r>
    <x v="2"/>
    <s v="Data Engineering"/>
    <x v="19"/>
    <d v="2024-07-31T00:00:00"/>
    <d v="2024-07-01T00:00:00"/>
    <s v="45967"/>
    <x v="173"/>
    <s v="28998"/>
    <s v="18243049512"/>
    <m/>
    <m/>
    <m/>
    <n v="440.51319101555856"/>
    <x v="4"/>
    <x v="4"/>
    <s v="Blend Controlled"/>
    <n v="0"/>
  </r>
  <r>
    <x v="2"/>
    <s v="Data Engineering"/>
    <x v="19"/>
    <d v="2024-07-31T00:00:00"/>
    <d v="2024-07-01T00:00:00"/>
    <s v="46778"/>
    <x v="155"/>
    <s v="25867"/>
    <s v="16974076254"/>
    <m/>
    <m/>
    <m/>
    <n v="376.43854504965913"/>
    <x v="4"/>
    <x v="77"/>
    <s v="Blend Controlled"/>
    <n v="0"/>
  </r>
  <r>
    <x v="2"/>
    <s v="Data Engineering"/>
    <x v="19"/>
    <d v="2024-07-31T00:00:00"/>
    <d v="2024-07-01T00:00:00"/>
    <s v="46112"/>
    <x v="150"/>
    <s v="25160"/>
    <s v="16856642182"/>
    <m/>
    <m/>
    <m/>
    <n v="560.65315220161995"/>
    <x v="4"/>
    <x v="4"/>
    <s v="Blend Controlled"/>
    <n v="0"/>
  </r>
  <r>
    <x v="2"/>
    <s v="Data Engineering"/>
    <x v="19"/>
    <d v="2024-07-31T00:00:00"/>
    <d v="2024-07-01T00:00:00"/>
    <s v="47037"/>
    <x v="160"/>
    <s v="25869"/>
    <s v="16974074989"/>
    <m/>
    <m/>
    <m/>
    <n v="504.587836981458"/>
    <x v="4"/>
    <x v="77"/>
    <s v="Blend Controlled"/>
    <n v="0"/>
  </r>
  <r>
    <x v="2"/>
    <s v="Data Engineering"/>
    <x v="19"/>
    <d v="2024-07-31T00:00:00"/>
    <d v="2024-07-01T00:00:00"/>
    <s v="45883"/>
    <x v="177"/>
    <s v="28140"/>
    <s v="17690283562"/>
    <m/>
    <m/>
    <m/>
    <n v="536.62515996440766"/>
    <x v="4"/>
    <x v="4"/>
    <s v="Blend Controlled"/>
    <n v="0"/>
  </r>
  <r>
    <x v="2"/>
    <s v="Data Engineering"/>
    <x v="19"/>
    <d v="2024-07-31T00:00:00"/>
    <d v="2024-07-01T00:00:00"/>
    <s v="46234"/>
    <x v="123"/>
    <s v="25138"/>
    <s v="16977995014"/>
    <m/>
    <m/>
    <m/>
    <n v="480.55984474424571"/>
    <x v="4"/>
    <x v="71"/>
    <s v="Blend Controlled"/>
    <n v="0"/>
  </r>
  <r>
    <x v="2"/>
    <s v="Data Engineering"/>
    <x v="19"/>
    <d v="2024-07-31T00:00:00"/>
    <d v="2024-07-01T00:00:00"/>
    <s v="46299"/>
    <x v="150"/>
    <s v="25160"/>
    <s v="16856642182"/>
    <m/>
    <m/>
    <m/>
    <n v="320.37322982949712"/>
    <x v="4"/>
    <x v="4"/>
    <s v="Blend Controlled"/>
    <n v="0"/>
  </r>
  <r>
    <x v="2"/>
    <s v="Data Engineering"/>
    <x v="19"/>
    <d v="2024-07-31T00:00:00"/>
    <d v="2024-07-01T00:00:00"/>
    <s v="46557"/>
    <x v="162"/>
    <s v="32036"/>
    <s v="19584503853"/>
    <m/>
    <m/>
    <m/>
    <n v="560.65315220161995"/>
    <x v="4"/>
    <x v="4"/>
    <s v="Blend Controlled"/>
    <n v="0"/>
  </r>
  <r>
    <x v="2"/>
    <s v="Data Engineering"/>
    <x v="19"/>
    <d v="2024-07-31T00:00:00"/>
    <d v="2024-07-01T00:00:00"/>
    <s v="46563"/>
    <x v="162"/>
    <s v="32036"/>
    <s v="19584503853"/>
    <m/>
    <m/>
    <m/>
    <n v="560.65315220161995"/>
    <x v="4"/>
    <x v="4"/>
    <s v="Blend Controlled"/>
    <n v="0"/>
  </r>
  <r>
    <x v="8"/>
    <s v="Data Engineering"/>
    <x v="19"/>
    <d v="2024-07-31T00:00:00"/>
    <d v="2024-07-01T00:00:00"/>
    <s v="47603"/>
    <x v="4"/>
    <s v="30470"/>
    <s v="18849408353"/>
    <m/>
    <m/>
    <m/>
    <n v="720"/>
    <x v="4"/>
    <x v="0"/>
    <s v="Blend Controlled"/>
    <n v="0"/>
  </r>
  <r>
    <x v="8"/>
    <s v="Data Engineering"/>
    <x v="19"/>
    <d v="2024-07-31T00:00:00"/>
    <d v="2024-07-01T00:00:00"/>
    <s v="47588"/>
    <x v="4"/>
    <s v="30470"/>
    <s v="18849408353"/>
    <m/>
    <m/>
    <m/>
    <n v="720"/>
    <x v="4"/>
    <x v="0"/>
    <s v="Blend Controlled"/>
    <n v="0"/>
  </r>
  <r>
    <x v="8"/>
    <s v="Data Engineering"/>
    <x v="19"/>
    <d v="2024-07-31T00:00:00"/>
    <d v="2024-07-01T00:00:00"/>
    <s v="48438"/>
    <x v="0"/>
    <m/>
    <m/>
    <s v="ICC 880 NBCU : AWB 2.0 Pod 1H 2024 Extension"/>
    <m/>
    <s v="TopSide Management Book Elim related to project ICC 880 NBCU : AWB 2.0 Pod 1H 2024 Extension"/>
    <n v="-6609.28"/>
    <x v="4"/>
    <x v="5"/>
    <s v="Blend Controlled"/>
    <s v="ICC 880 NBCU : AWB 2.0 Pod 1H 2024 Extension"/>
  </r>
  <r>
    <x v="8"/>
    <s v="Data Engineering"/>
    <x v="19"/>
    <d v="2024-07-31T00:00:00"/>
    <d v="2024-07-01T00:00:00"/>
    <s v="48438"/>
    <x v="0"/>
    <m/>
    <m/>
    <s v="ICC 1268 Dish : 2: Dish - Integrated Data + Martech solution"/>
    <m/>
    <s v="TopSide Management Book Elim related to project ICC 1268 Dish : 2: Dish - Integrated Data + Martech solution"/>
    <n v="-8652.15"/>
    <x v="4"/>
    <x v="18"/>
    <s v="Blend Controlled"/>
    <s v="ICC 1268 Dish : 2: Dish - Integrated Data + Martech solution"/>
  </r>
  <r>
    <x v="8"/>
    <s v="Data Engineering"/>
    <x v="19"/>
    <d v="2024-07-31T00:00:00"/>
    <d v="2024-07-01T00:00:00"/>
    <s v="48438"/>
    <x v="0"/>
    <m/>
    <m/>
    <s v="ICC 1262 Under Armour : Under Armour - Analytics POD"/>
    <m/>
    <s v="TopSide Management Book Elim related to project ICC 1262 Under Armour : Under Armour - Analytics POD"/>
    <n v="-21123.66"/>
    <x v="4"/>
    <x v="16"/>
    <s v="Blend Controlled"/>
    <s v="ICC 1262 Under Armour : Under Armour - Analytics POD"/>
  </r>
  <r>
    <x v="2"/>
    <s v="Data Engineering"/>
    <x v="19"/>
    <d v="2024-07-31T00:00:00"/>
    <d v="2024-07-01T00:00:00"/>
    <s v="47216"/>
    <x v="151"/>
    <s v="26788"/>
    <s v="16592846934"/>
    <m/>
    <m/>
    <m/>
    <n v="270.31491266863821"/>
    <x v="4"/>
    <x v="75"/>
    <s v="Blend Controlled"/>
    <n v="0"/>
  </r>
  <r>
    <x v="2"/>
    <s v="Data Engineering"/>
    <x v="19"/>
    <d v="2024-07-31T00:00:00"/>
    <d v="2024-07-01T00:00:00"/>
    <s v="45898"/>
    <x v="176"/>
    <s v="29419"/>
    <s v="18262439992"/>
    <m/>
    <m/>
    <m/>
    <n v="560.65315220161995"/>
    <x v="4"/>
    <x v="4"/>
    <s v="Blend Controlled"/>
    <n v="0"/>
  </r>
  <r>
    <x v="2"/>
    <s v="Data Engineering"/>
    <x v="19"/>
    <d v="2024-07-31T00:00:00"/>
    <d v="2024-07-01T00:00:00"/>
    <s v="47269"/>
    <x v="165"/>
    <s v="25152"/>
    <s v="17001844665"/>
    <m/>
    <m/>
    <m/>
    <n v="168.19594566048599"/>
    <x v="4"/>
    <x v="80"/>
    <s v="Blend Controlled"/>
    <n v="0"/>
  </r>
  <r>
    <x v="2"/>
    <s v="Data Engineering"/>
    <x v="19"/>
    <d v="2024-07-31T00:00:00"/>
    <d v="2024-07-01T00:00:00"/>
    <s v="47093"/>
    <x v="123"/>
    <s v="25138"/>
    <s v="16977995014"/>
    <m/>
    <m/>
    <m/>
    <n v="480.55984474424571"/>
    <x v="4"/>
    <x v="71"/>
    <s v="Blend Controlled"/>
    <n v="0"/>
  </r>
  <r>
    <x v="2"/>
    <s v="Data Engineering"/>
    <x v="19"/>
    <d v="2024-07-31T00:00:00"/>
    <d v="2024-07-01T00:00:00"/>
    <s v="47227"/>
    <x v="165"/>
    <s v="25152"/>
    <s v="17001844665"/>
    <m/>
    <m/>
    <m/>
    <n v="240.27992237212285"/>
    <x v="4"/>
    <x v="80"/>
    <s v="Blend Controlled"/>
    <n v="0"/>
  </r>
  <r>
    <x v="2"/>
    <s v="Data Engineering"/>
    <x v="19"/>
    <d v="2024-07-31T00:00:00"/>
    <d v="2024-07-01T00:00:00"/>
    <s v="47217"/>
    <x v="165"/>
    <s v="25152"/>
    <s v="17001844665"/>
    <m/>
    <m/>
    <m/>
    <n v="252.293918490729"/>
    <x v="4"/>
    <x v="80"/>
    <s v="Blend Controlled"/>
    <n v="0"/>
  </r>
  <r>
    <x v="2"/>
    <s v="Data Engineering"/>
    <x v="19"/>
    <d v="2024-07-31T00:00:00"/>
    <d v="2024-07-01T00:00:00"/>
    <s v="46393"/>
    <x v="150"/>
    <s v="25160"/>
    <s v="16856642182"/>
    <m/>
    <m/>
    <m/>
    <n v="560.65315220161995"/>
    <x v="4"/>
    <x v="4"/>
    <s v="Blend Controlled"/>
    <n v="0"/>
  </r>
  <r>
    <x v="2"/>
    <s v="Data Engineering"/>
    <x v="19"/>
    <d v="2024-07-31T00:00:00"/>
    <d v="2024-07-01T00:00:00"/>
    <s v="47009"/>
    <x v="123"/>
    <s v="25138"/>
    <s v="16977995014"/>
    <m/>
    <m/>
    <m/>
    <n v="432.50386026982113"/>
    <x v="4"/>
    <x v="71"/>
    <s v="Blend Controlled"/>
    <n v="0"/>
  </r>
  <r>
    <x v="2"/>
    <s v="Data Engineering"/>
    <x v="19"/>
    <d v="2024-07-31T00:00:00"/>
    <d v="2024-07-01T00:00:00"/>
    <s v="46903"/>
    <x v="160"/>
    <s v="25869"/>
    <s v="16974074989"/>
    <m/>
    <m/>
    <m/>
    <n v="392.45720654113398"/>
    <x v="4"/>
    <x v="77"/>
    <s v="Blend Controlled"/>
    <n v="0"/>
  </r>
  <r>
    <x v="2"/>
    <s v="Data Engineering"/>
    <x v="19"/>
    <d v="2024-07-31T00:00:00"/>
    <d v="2024-07-01T00:00:00"/>
    <s v="47292"/>
    <x v="161"/>
    <s v="28145"/>
    <s v="17581549176"/>
    <m/>
    <m/>
    <m/>
    <n v="200.23326864343571"/>
    <x v="4"/>
    <x v="80"/>
    <s v="Blend Controlled"/>
    <n v="0"/>
  </r>
  <r>
    <x v="2"/>
    <s v="Data Engineering"/>
    <x v="19"/>
    <d v="2024-07-31T00:00:00"/>
    <d v="2024-07-01T00:00:00"/>
    <s v="45816"/>
    <x v="11"/>
    <s v="25146"/>
    <s v="16716229170"/>
    <m/>
    <m/>
    <m/>
    <n v="416.48519877834627"/>
    <x v="4"/>
    <x v="30"/>
    <s v="Blend Controlled"/>
    <n v="0"/>
  </r>
  <r>
    <x v="2"/>
    <s v="Data Engineering"/>
    <x v="19"/>
    <d v="2024-07-31T00:00:00"/>
    <d v="2024-07-01T00:00:00"/>
    <s v="46412"/>
    <x v="123"/>
    <s v="25138"/>
    <s v="16977995014"/>
    <m/>
    <m/>
    <m/>
    <n v="320.37322982949712"/>
    <x v="4"/>
    <x v="71"/>
    <s v="Blend Controlled"/>
    <n v="0"/>
  </r>
  <r>
    <x v="2"/>
    <s v="Data Engineering"/>
    <x v="19"/>
    <d v="2024-07-31T00:00:00"/>
    <d v="2024-07-01T00:00:00"/>
    <s v="47115"/>
    <x v="123"/>
    <s v="25138"/>
    <s v="16977995014"/>
    <m/>
    <m/>
    <m/>
    <n v="480.55984474424571"/>
    <x v="4"/>
    <x v="71"/>
    <s v="Blend Controlled"/>
    <n v="0"/>
  </r>
  <r>
    <x v="2"/>
    <s v="Data Engineering"/>
    <x v="19"/>
    <d v="2024-07-31T00:00:00"/>
    <d v="2024-07-01T00:00:00"/>
    <s v="46806"/>
    <x v="169"/>
    <s v="25868"/>
    <s v="16974175491"/>
    <m/>
    <m/>
    <m/>
    <n v="648.75579040473167"/>
    <x v="4"/>
    <x v="77"/>
    <s v="Blend Controlled"/>
    <n v="0"/>
  </r>
  <r>
    <x v="2"/>
    <s v="Data Engineering"/>
    <x v="19"/>
    <d v="2024-07-31T00:00:00"/>
    <d v="2024-07-01T00:00:00"/>
    <s v="46869"/>
    <x v="123"/>
    <s v="25138"/>
    <s v="16977995014"/>
    <m/>
    <m/>
    <m/>
    <n v="464.54118325277085"/>
    <x v="4"/>
    <x v="71"/>
    <s v="Blend Controlled"/>
    <n v="0"/>
  </r>
  <r>
    <x v="2"/>
    <s v="Data Engineering"/>
    <x v="19"/>
    <d v="2024-07-31T00:00:00"/>
    <d v="2024-07-01T00:00:00"/>
    <s v="46170"/>
    <x v="156"/>
    <s v="34753"/>
    <s v="17583740188"/>
    <m/>
    <m/>
    <m/>
    <n v="258.30091655003207"/>
    <x v="4"/>
    <x v="78"/>
    <s v="Blend Controlled"/>
    <n v="0"/>
  </r>
  <r>
    <x v="2"/>
    <s v="Data Engineering"/>
    <x v="19"/>
    <d v="2024-07-31T00:00:00"/>
    <d v="2024-07-01T00:00:00"/>
    <s v="46088"/>
    <x v="11"/>
    <s v="25146"/>
    <s v="16716229170"/>
    <m/>
    <m/>
    <m/>
    <n v="336.39189132097198"/>
    <x v="4"/>
    <x v="30"/>
    <s v="Blend Controlled"/>
    <n v="0"/>
  </r>
  <r>
    <x v="2"/>
    <s v="Data Engineering"/>
    <x v="19"/>
    <d v="2024-07-31T00:00:00"/>
    <d v="2024-07-01T00:00:00"/>
    <s v="46797"/>
    <x v="169"/>
    <s v="25868"/>
    <s v="16974175491"/>
    <m/>
    <m/>
    <m/>
    <n v="520.6064984729328"/>
    <x v="4"/>
    <x v="77"/>
    <s v="Blend Controlled"/>
    <n v="0"/>
  </r>
  <r>
    <x v="2"/>
    <s v="Data Engineering"/>
    <x v="19"/>
    <d v="2024-07-31T00:00:00"/>
    <d v="2024-07-01T00:00:00"/>
    <s v="45944"/>
    <x v="173"/>
    <s v="28998"/>
    <s v="18243049512"/>
    <m/>
    <m/>
    <m/>
    <n v="440.51319101555856"/>
    <x v="4"/>
    <x v="4"/>
    <s v="Blend Controlled"/>
    <n v="0"/>
  </r>
  <r>
    <x v="2"/>
    <s v="Data Engineering"/>
    <x v="19"/>
    <d v="2024-07-31T00:00:00"/>
    <d v="2024-07-01T00:00:00"/>
    <s v="46561"/>
    <x v="162"/>
    <s v="32036"/>
    <s v="19584503853"/>
    <m/>
    <m/>
    <m/>
    <n v="520.6064984729328"/>
    <x v="4"/>
    <x v="4"/>
    <s v="Blend Controlled"/>
    <n v="0"/>
  </r>
  <r>
    <x v="2"/>
    <s v="Data Engineering"/>
    <x v="19"/>
    <d v="2024-07-31T00:00:00"/>
    <d v="2024-07-01T00:00:00"/>
    <s v="47000"/>
    <x v="123"/>
    <s v="25138"/>
    <s v="16977995014"/>
    <m/>
    <m/>
    <m/>
    <n v="320.37322982949712"/>
    <x v="4"/>
    <x v="71"/>
    <s v="Blend Controlled"/>
    <n v="0"/>
  </r>
  <r>
    <x v="2"/>
    <s v="Data Engineering"/>
    <x v="19"/>
    <d v="2024-07-31T00:00:00"/>
    <d v="2024-07-01T00:00:00"/>
    <s v="46133"/>
    <x v="157"/>
    <s v="25155"/>
    <m/>
    <m/>
    <m/>
    <m/>
    <n v="312.36389908375969"/>
    <x v="4"/>
    <x v="78"/>
    <s v="Blend Controlled"/>
    <n v="0"/>
  </r>
  <r>
    <x v="2"/>
    <s v="Data Engineering"/>
    <x v="19"/>
    <d v="2024-07-31T00:00:00"/>
    <d v="2024-07-01T00:00:00"/>
    <s v="47225"/>
    <x v="165"/>
    <s v="25152"/>
    <s v="17001844665"/>
    <m/>
    <m/>
    <m/>
    <n v="252.293918490729"/>
    <x v="4"/>
    <x v="80"/>
    <s v="Blend Controlled"/>
    <n v="0"/>
  </r>
  <r>
    <x v="0"/>
    <s v="Data Engineering"/>
    <x v="19"/>
    <d v="2024-07-31T00:00:00"/>
    <d v="2024-07-01T00:00:00"/>
    <s v="48032"/>
    <x v="12"/>
    <s v="36305"/>
    <m/>
    <m/>
    <m/>
    <m/>
    <n v="992.27838276279999"/>
    <x v="0"/>
    <x v="0"/>
    <s v="Blend Controlled"/>
    <n v="0"/>
  </r>
  <r>
    <x v="8"/>
    <s v="Data Engineering"/>
    <x v="19"/>
    <d v="2024-07-31T00:00:00"/>
    <d v="2024-07-01T00:00:00"/>
    <s v="45225"/>
    <x v="182"/>
    <s v="25981"/>
    <s v="14230097156"/>
    <m/>
    <m/>
    <s v="Retainer Revenue Recognition"/>
    <n v="21600"/>
    <x v="4"/>
    <x v="16"/>
    <s v="Blend Controlled"/>
    <n v="0"/>
  </r>
  <r>
    <x v="8"/>
    <s v="Data Engineering"/>
    <x v="19"/>
    <d v="2024-07-31T00:00:00"/>
    <d v="2024-07-01T00:00:00"/>
    <s v="47801"/>
    <x v="73"/>
    <s v="25978"/>
    <s v="14545854040"/>
    <m/>
    <m/>
    <m/>
    <n v="-445.25"/>
    <x v="4"/>
    <x v="25"/>
    <s v="Blend Controlled"/>
    <n v="0"/>
  </r>
  <r>
    <x v="8"/>
    <s v="Data Engineering"/>
    <x v="19"/>
    <d v="2024-07-31T00:00:00"/>
    <d v="2024-07-01T00:00:00"/>
    <s v="45216"/>
    <x v="55"/>
    <s v="22405"/>
    <s v="14999340598"/>
    <m/>
    <m/>
    <s v="Retainer Revenue Recognition"/>
    <n v="21403.55"/>
    <x v="4"/>
    <x v="32"/>
    <s v="Blend Controlled"/>
    <n v="0"/>
  </r>
  <r>
    <x v="2"/>
    <s v="Data Engineering"/>
    <x v="19"/>
    <d v="2024-07-31T00:00:00"/>
    <d v="2024-07-01T00:00:00"/>
    <s v="46590"/>
    <x v="123"/>
    <s v="25138"/>
    <s v="16977995014"/>
    <m/>
    <m/>
    <m/>
    <n v="340.39655669384069"/>
    <x v="4"/>
    <x v="71"/>
    <s v="Blend Controlled"/>
    <n v="0"/>
  </r>
  <r>
    <x v="2"/>
    <s v="Data Engineering"/>
    <x v="19"/>
    <d v="2024-07-31T00:00:00"/>
    <d v="2024-07-01T00:00:00"/>
    <s v="47213"/>
    <x v="165"/>
    <s v="25152"/>
    <s v="17001844665"/>
    <m/>
    <m/>
    <m/>
    <n v="240.27992237212285"/>
    <x v="4"/>
    <x v="80"/>
    <s v="Blend Controlled"/>
    <n v="0"/>
  </r>
  <r>
    <x v="2"/>
    <s v="Data Engineering"/>
    <x v="19"/>
    <d v="2024-07-31T00:00:00"/>
    <d v="2024-07-01T00:00:00"/>
    <s v="46445"/>
    <x v="150"/>
    <s v="25160"/>
    <s v="16856642182"/>
    <m/>
    <m/>
    <m/>
    <n v="560.65315220161995"/>
    <x v="4"/>
    <x v="4"/>
    <s v="Blend Controlled"/>
    <n v="0"/>
  </r>
  <r>
    <x v="2"/>
    <s v="Data Engineering"/>
    <x v="19"/>
    <d v="2024-07-31T00:00:00"/>
    <d v="2024-07-01T00:00:00"/>
    <s v="47359"/>
    <x v="167"/>
    <s v="25157"/>
    <s v="17001841791"/>
    <m/>
    <m/>
    <m/>
    <n v="260.3032492364664"/>
    <x v="4"/>
    <x v="76"/>
    <s v="Blend Controlled"/>
    <n v="0"/>
  </r>
  <r>
    <x v="2"/>
    <s v="Data Engineering"/>
    <x v="19"/>
    <d v="2024-07-31T00:00:00"/>
    <d v="2024-07-01T00:00:00"/>
    <s v="45910"/>
    <x v="176"/>
    <s v="29419"/>
    <s v="18262439992"/>
    <m/>
    <m/>
    <m/>
    <n v="504.587836981458"/>
    <x v="4"/>
    <x v="4"/>
    <s v="Blend Controlled"/>
    <n v="0"/>
  </r>
  <r>
    <x v="2"/>
    <s v="Data Engineering"/>
    <x v="19"/>
    <d v="2024-07-31T00:00:00"/>
    <d v="2024-07-01T00:00:00"/>
    <s v="45899"/>
    <x v="11"/>
    <s v="25146"/>
    <s v="16716229170"/>
    <m/>
    <m/>
    <m/>
    <n v="400.46653728687141"/>
    <x v="4"/>
    <x v="30"/>
    <s v="Blend Controlled"/>
    <n v="0"/>
  </r>
  <r>
    <x v="2"/>
    <s v="Data Engineering"/>
    <x v="19"/>
    <d v="2024-07-31T00:00:00"/>
    <d v="2024-07-01T00:00:00"/>
    <s v="46937"/>
    <x v="160"/>
    <s v="25869"/>
    <s v="16974074989"/>
    <m/>
    <m/>
    <m/>
    <n v="432.50386026982113"/>
    <x v="4"/>
    <x v="77"/>
    <s v="Blend Controlled"/>
    <n v="0"/>
  </r>
  <r>
    <x v="2"/>
    <s v="Data Engineering"/>
    <x v="19"/>
    <d v="2024-07-31T00:00:00"/>
    <d v="2024-07-01T00:00:00"/>
    <s v="47288"/>
    <x v="151"/>
    <s v="26788"/>
    <s v="16592846934"/>
    <m/>
    <m/>
    <m/>
    <n v="270.31491266863821"/>
    <x v="4"/>
    <x v="75"/>
    <s v="Blend Controlled"/>
    <n v="0"/>
  </r>
  <r>
    <x v="2"/>
    <s v="Data Engineering"/>
    <x v="19"/>
    <d v="2024-07-31T00:00:00"/>
    <d v="2024-07-01T00:00:00"/>
    <s v="46429"/>
    <x v="123"/>
    <s v="25138"/>
    <s v="16977995014"/>
    <m/>
    <m/>
    <m/>
    <n v="504.587836981458"/>
    <x v="4"/>
    <x v="71"/>
    <s v="Blend Controlled"/>
    <n v="0"/>
  </r>
  <r>
    <x v="2"/>
    <s v="Data Engineering"/>
    <x v="19"/>
    <d v="2024-07-31T00:00:00"/>
    <d v="2024-07-01T00:00:00"/>
    <s v="46428"/>
    <x v="150"/>
    <s v="25160"/>
    <s v="16856642182"/>
    <m/>
    <m/>
    <m/>
    <n v="560.65315220161995"/>
    <x v="4"/>
    <x v="4"/>
    <s v="Blend Controlled"/>
    <n v="0"/>
  </r>
  <r>
    <x v="2"/>
    <s v="Data Engineering"/>
    <x v="19"/>
    <d v="2024-07-31T00:00:00"/>
    <d v="2024-07-01T00:00:00"/>
    <s v="47459"/>
    <x v="11"/>
    <s v="25146"/>
    <s v="16716229170"/>
    <m/>
    <m/>
    <m/>
    <n v="400.46653728687141"/>
    <x v="4"/>
    <x v="30"/>
    <s v="Blend Controlled"/>
    <n v="0"/>
  </r>
  <r>
    <x v="2"/>
    <s v="Data Engineering"/>
    <x v="19"/>
    <d v="2024-07-31T00:00:00"/>
    <d v="2024-07-01T00:00:00"/>
    <s v="47397"/>
    <x v="11"/>
    <s v="25146"/>
    <s v="16716229170"/>
    <m/>
    <m/>
    <m/>
    <n v="496.57850623572057"/>
    <x v="4"/>
    <x v="30"/>
    <s v="Blend Controlled"/>
    <n v="0"/>
  </r>
  <r>
    <x v="2"/>
    <s v="Data Engineering"/>
    <x v="19"/>
    <d v="2024-07-31T00:00:00"/>
    <d v="2024-07-01T00:00:00"/>
    <s v="46289"/>
    <x v="150"/>
    <s v="25160"/>
    <s v="16856642182"/>
    <m/>
    <m/>
    <m/>
    <n v="320.37322982949712"/>
    <x v="4"/>
    <x v="4"/>
    <s v="Blend Controlled"/>
    <n v="0"/>
  </r>
  <r>
    <x v="2"/>
    <s v="Data Engineering"/>
    <x v="19"/>
    <d v="2024-07-31T00:00:00"/>
    <d v="2024-07-01T00:00:00"/>
    <s v="46254"/>
    <x v="150"/>
    <s v="25160"/>
    <s v="16856642182"/>
    <m/>
    <m/>
    <m/>
    <n v="440.51319101555856"/>
    <x v="4"/>
    <x v="4"/>
    <s v="Blend Controlled"/>
    <n v="0"/>
  </r>
  <r>
    <x v="2"/>
    <s v="Data Engineering"/>
    <x v="19"/>
    <d v="2024-07-31T00:00:00"/>
    <d v="2024-07-01T00:00:00"/>
    <s v="46588"/>
    <x v="123"/>
    <s v="25138"/>
    <s v="16977995014"/>
    <m/>
    <m/>
    <m/>
    <n v="464.54118325277085"/>
    <x v="4"/>
    <x v="71"/>
    <s v="Blend Controlled"/>
    <n v="0"/>
  </r>
  <r>
    <x v="2"/>
    <s v="Data Engineering"/>
    <x v="19"/>
    <d v="2024-07-31T00:00:00"/>
    <d v="2024-07-01T00:00:00"/>
    <s v="46576"/>
    <x v="123"/>
    <s v="25138"/>
    <s v="16977995014"/>
    <m/>
    <m/>
    <m/>
    <n v="340.39655669384069"/>
    <x v="4"/>
    <x v="71"/>
    <s v="Blend Controlled"/>
    <n v="0"/>
  </r>
  <r>
    <x v="2"/>
    <s v="Data Engineering"/>
    <x v="19"/>
    <d v="2024-07-31T00:00:00"/>
    <d v="2024-07-01T00:00:00"/>
    <s v="46191"/>
    <x v="156"/>
    <s v="34753"/>
    <s v="17583740188"/>
    <m/>
    <m/>
    <m/>
    <n v="258.30091655003207"/>
    <x v="4"/>
    <x v="78"/>
    <s v="Blend Controlled"/>
    <n v="0"/>
  </r>
  <r>
    <x v="2"/>
    <s v="Data Engineering"/>
    <x v="19"/>
    <d v="2024-07-31T00:00:00"/>
    <d v="2024-07-01T00:00:00"/>
    <s v="47161"/>
    <x v="168"/>
    <s v="25140"/>
    <s v="16977994594"/>
    <m/>
    <m/>
    <m/>
    <n v="480.55984474424571"/>
    <x v="4"/>
    <x v="71"/>
    <s v="Blend Controlled"/>
    <n v="0"/>
  </r>
  <r>
    <x v="2"/>
    <s v="Data Engineering"/>
    <x v="19"/>
    <d v="2024-07-31T00:00:00"/>
    <d v="2024-07-01T00:00:00"/>
    <s v="46863"/>
    <x v="169"/>
    <s v="25868"/>
    <s v="16974175491"/>
    <m/>
    <m/>
    <m/>
    <n v="729.85038843492271"/>
    <x v="4"/>
    <x v="77"/>
    <s v="Blend Controlled"/>
    <n v="0"/>
  </r>
  <r>
    <x v="2"/>
    <s v="Data Engineering"/>
    <x v="19"/>
    <d v="2024-07-31T00:00:00"/>
    <d v="2024-07-01T00:00:00"/>
    <s v="46933"/>
    <x v="160"/>
    <s v="25869"/>
    <s v="16974074989"/>
    <m/>
    <m/>
    <m/>
    <n v="504.587836981458"/>
    <x v="4"/>
    <x v="77"/>
    <s v="Blend Controlled"/>
    <n v="0"/>
  </r>
  <r>
    <x v="2"/>
    <s v="Data Engineering"/>
    <x v="19"/>
    <d v="2024-07-31T00:00:00"/>
    <d v="2024-07-01T00:00:00"/>
    <s v="46917"/>
    <x v="160"/>
    <s v="25869"/>
    <s v="16974074989"/>
    <m/>
    <m/>
    <m/>
    <n v="384.44787579539656"/>
    <x v="4"/>
    <x v="77"/>
    <s v="Blend Controlled"/>
    <n v="0"/>
  </r>
  <r>
    <x v="2"/>
    <s v="Data Engineering"/>
    <x v="19"/>
    <d v="2024-07-31T00:00:00"/>
    <d v="2024-07-01T00:00:00"/>
    <s v="47345"/>
    <x v="151"/>
    <s v="26788"/>
    <s v="16592846934"/>
    <m/>
    <m/>
    <m/>
    <n v="240.27992237212285"/>
    <x v="4"/>
    <x v="75"/>
    <s v="Blend Controlled"/>
    <n v="0"/>
  </r>
  <r>
    <x v="2"/>
    <s v="Data Engineering"/>
    <x v="19"/>
    <d v="2024-07-31T00:00:00"/>
    <d v="2024-07-01T00:00:00"/>
    <s v="46475"/>
    <x v="123"/>
    <s v="25138"/>
    <s v="16977995014"/>
    <m/>
    <m/>
    <m/>
    <n v="464.54118325277085"/>
    <x v="4"/>
    <x v="71"/>
    <s v="Blend Controlled"/>
    <n v="0"/>
  </r>
  <r>
    <x v="2"/>
    <s v="Data Engineering"/>
    <x v="19"/>
    <d v="2024-07-31T00:00:00"/>
    <d v="2024-07-01T00:00:00"/>
    <s v="46997"/>
    <x v="123"/>
    <s v="25138"/>
    <s v="16977995014"/>
    <m/>
    <m/>
    <m/>
    <n v="400.46653728687141"/>
    <x v="4"/>
    <x v="71"/>
    <s v="Blend Controlled"/>
    <n v="0"/>
  </r>
  <r>
    <x v="2"/>
    <s v="Data Engineering"/>
    <x v="19"/>
    <d v="2024-07-31T00:00:00"/>
    <d v="2024-07-01T00:00:00"/>
    <s v="46646"/>
    <x v="123"/>
    <s v="25138"/>
    <s v="16977995014"/>
    <m/>
    <m/>
    <m/>
    <n v="210.24493207560749"/>
    <x v="4"/>
    <x v="71"/>
    <s v="Blend Controlled"/>
    <n v="0"/>
  </r>
  <r>
    <x v="8"/>
    <s v="Data Engineering"/>
    <x v="19"/>
    <d v="2024-07-31T00:00:00"/>
    <d v="2024-07-01T00:00:00"/>
    <s v="47907"/>
    <x v="124"/>
    <s v="30362"/>
    <s v="18821214569"/>
    <m/>
    <m/>
    <m/>
    <n v="10474.49"/>
    <x v="4"/>
    <x v="16"/>
    <s v="Blend Controlled"/>
    <n v="0"/>
  </r>
  <r>
    <x v="8"/>
    <s v="Data Engineering"/>
    <x v="19"/>
    <d v="2024-07-31T00:00:00"/>
    <d v="2024-07-01T00:00:00"/>
    <s v="48284"/>
    <x v="75"/>
    <s v="32035"/>
    <s v="17296920926"/>
    <m/>
    <m/>
    <m/>
    <n v="40051.58"/>
    <x v="4"/>
    <x v="7"/>
    <s v="Blend Controlled"/>
    <n v="0"/>
  </r>
  <r>
    <x v="13"/>
    <s v="Data Engineering"/>
    <x v="19"/>
    <d v="2024-07-31T00:00:00"/>
    <d v="2024-07-01T00:00:00"/>
    <s v="45616"/>
    <x v="158"/>
    <s v="16674"/>
    <s v="10642652269"/>
    <m/>
    <m/>
    <m/>
    <n v="1816.9602521062272"/>
    <x v="0"/>
    <x v="79"/>
    <s v="Blend Controlled"/>
    <n v="0"/>
  </r>
  <r>
    <x v="2"/>
    <s v="Data Engineering"/>
    <x v="19"/>
    <d v="2024-07-31T00:00:00"/>
    <d v="2024-07-01T00:00:00"/>
    <s v="47285"/>
    <x v="161"/>
    <s v="28145"/>
    <s v="17581549176"/>
    <m/>
    <m/>
    <m/>
    <n v="240.27992237212285"/>
    <x v="4"/>
    <x v="80"/>
    <s v="Blend Controlled"/>
    <n v="0"/>
  </r>
  <r>
    <x v="2"/>
    <s v="Data Engineering"/>
    <x v="19"/>
    <d v="2024-07-31T00:00:00"/>
    <d v="2024-07-01T00:00:00"/>
    <s v="47256"/>
    <x v="165"/>
    <s v="25152"/>
    <s v="17001844665"/>
    <m/>
    <m/>
    <m/>
    <n v="240.27992237212285"/>
    <x v="4"/>
    <x v="80"/>
    <s v="Blend Controlled"/>
    <n v="0"/>
  </r>
  <r>
    <x v="2"/>
    <s v="Data Engineering"/>
    <x v="19"/>
    <d v="2024-07-31T00:00:00"/>
    <d v="2024-07-01T00:00:00"/>
    <s v="47207"/>
    <x v="165"/>
    <s v="25152"/>
    <s v="17001844665"/>
    <m/>
    <m/>
    <m/>
    <n v="252.293918490729"/>
    <x v="4"/>
    <x v="80"/>
    <s v="Blend Controlled"/>
    <n v="0"/>
  </r>
  <r>
    <x v="2"/>
    <s v="Data Engineering"/>
    <x v="19"/>
    <d v="2024-07-31T00:00:00"/>
    <d v="2024-07-01T00:00:00"/>
    <s v="46750"/>
    <x v="155"/>
    <s v="25867"/>
    <s v="16974076254"/>
    <m/>
    <m/>
    <m/>
    <n v="360.41988355818427"/>
    <x v="4"/>
    <x v="77"/>
    <s v="Blend Controlled"/>
    <n v="0"/>
  </r>
  <r>
    <x v="2"/>
    <s v="Data Engineering"/>
    <x v="19"/>
    <d v="2024-07-31T00:00:00"/>
    <d v="2024-07-01T00:00:00"/>
    <s v="47368"/>
    <x v="151"/>
    <s v="26788"/>
    <s v="16592846934"/>
    <m/>
    <m/>
    <m/>
    <n v="240.27992237212285"/>
    <x v="4"/>
    <x v="75"/>
    <s v="Blend Controlled"/>
    <n v="0"/>
  </r>
  <r>
    <x v="2"/>
    <s v="Data Engineering"/>
    <x v="19"/>
    <d v="2024-07-31T00:00:00"/>
    <d v="2024-07-01T00:00:00"/>
    <s v="47208"/>
    <x v="151"/>
    <s v="26788"/>
    <s v="16592846934"/>
    <m/>
    <m/>
    <m/>
    <n v="270.31491266863821"/>
    <x v="4"/>
    <x v="75"/>
    <s v="Blend Controlled"/>
    <n v="0"/>
  </r>
  <r>
    <x v="2"/>
    <s v="Data Engineering"/>
    <x v="19"/>
    <d v="2024-07-31T00:00:00"/>
    <d v="2024-07-01T00:00:00"/>
    <s v="46217"/>
    <x v="123"/>
    <s v="25138"/>
    <s v="16977995014"/>
    <m/>
    <m/>
    <m/>
    <n v="432.50386026982113"/>
    <x v="4"/>
    <x v="71"/>
    <s v="Blend Controlled"/>
    <n v="0"/>
  </r>
  <r>
    <x v="2"/>
    <s v="Data Engineering"/>
    <x v="19"/>
    <d v="2024-07-31T00:00:00"/>
    <d v="2024-07-01T00:00:00"/>
    <s v="46243"/>
    <x v="150"/>
    <s v="25160"/>
    <s v="16856642182"/>
    <m/>
    <m/>
    <m/>
    <n v="440.51319101555856"/>
    <x v="4"/>
    <x v="4"/>
    <s v="Blend Controlled"/>
    <n v="0"/>
  </r>
  <r>
    <x v="2"/>
    <s v="Data Engineering"/>
    <x v="19"/>
    <d v="2024-07-31T00:00:00"/>
    <d v="2024-07-01T00:00:00"/>
    <s v="47013"/>
    <x v="123"/>
    <s v="25138"/>
    <s v="16977995014"/>
    <m/>
    <m/>
    <m/>
    <n v="504.587836981458"/>
    <x v="4"/>
    <x v="71"/>
    <s v="Blend Controlled"/>
    <n v="0"/>
  </r>
  <r>
    <x v="2"/>
    <s v="Data Engineering"/>
    <x v="19"/>
    <d v="2024-07-31T00:00:00"/>
    <d v="2024-07-01T00:00:00"/>
    <s v="46229"/>
    <x v="123"/>
    <s v="25138"/>
    <s v="16977995014"/>
    <m/>
    <m/>
    <m/>
    <n v="320.37322982949712"/>
    <x v="4"/>
    <x v="71"/>
    <s v="Blend Controlled"/>
    <n v="0"/>
  </r>
  <r>
    <x v="2"/>
    <s v="Data Engineering"/>
    <x v="19"/>
    <d v="2024-07-31T00:00:00"/>
    <d v="2024-07-01T00:00:00"/>
    <s v="46717"/>
    <x v="123"/>
    <s v="25138"/>
    <s v="16977995014"/>
    <m/>
    <m/>
    <m/>
    <n v="320.37322982949712"/>
    <x v="4"/>
    <x v="71"/>
    <s v="Blend Controlled"/>
    <n v="0"/>
  </r>
  <r>
    <x v="2"/>
    <s v="Data Engineering"/>
    <x v="19"/>
    <d v="2024-07-31T00:00:00"/>
    <d v="2024-07-01T00:00:00"/>
    <s v="46601"/>
    <x v="163"/>
    <s v="25866"/>
    <s v="16973568605"/>
    <m/>
    <m/>
    <m/>
    <n v="272.31724535507254"/>
    <x v="4"/>
    <x v="77"/>
    <s v="Blend Controlled"/>
    <n v="0"/>
  </r>
  <r>
    <x v="2"/>
    <s v="Data Engineering"/>
    <x v="19"/>
    <d v="2024-07-31T00:00:00"/>
    <d v="2024-07-01T00:00:00"/>
    <s v="46614"/>
    <x v="163"/>
    <s v="25866"/>
    <s v="16973568605"/>
    <m/>
    <m/>
    <m/>
    <n v="544.63449071014509"/>
    <x v="4"/>
    <x v="77"/>
    <s v="Blend Controlled"/>
    <n v="0"/>
  </r>
  <r>
    <x v="2"/>
    <s v="Data Engineering"/>
    <x v="19"/>
    <d v="2024-07-31T00:00:00"/>
    <d v="2024-07-01T00:00:00"/>
    <s v="47090"/>
    <x v="174"/>
    <s v="25147"/>
    <s v="16977650851"/>
    <m/>
    <m/>
    <m/>
    <n v="400.46653728687141"/>
    <x v="4"/>
    <x v="83"/>
    <s v="Blend Controlled"/>
    <n v="0"/>
  </r>
  <r>
    <x v="2"/>
    <s v="Data Engineering"/>
    <x v="19"/>
    <d v="2024-07-31T00:00:00"/>
    <d v="2024-07-01T00:00:00"/>
    <s v="46900"/>
    <x v="160"/>
    <s v="25869"/>
    <s v="16974074989"/>
    <m/>
    <m/>
    <m/>
    <n v="630.73479622682248"/>
    <x v="4"/>
    <x v="77"/>
    <s v="Blend Controlled"/>
    <n v="0"/>
  </r>
  <r>
    <x v="2"/>
    <s v="Data Engineering"/>
    <x v="19"/>
    <d v="2024-07-31T00:00:00"/>
    <d v="2024-07-01T00:00:00"/>
    <s v="46817"/>
    <x v="169"/>
    <s v="25868"/>
    <s v="16974175491"/>
    <m/>
    <m/>
    <m/>
    <n v="520.6064984729328"/>
    <x v="4"/>
    <x v="77"/>
    <s v="Blend Controlled"/>
    <n v="0"/>
  </r>
  <r>
    <x v="2"/>
    <s v="Data Engineering"/>
    <x v="19"/>
    <d v="2024-07-31T00:00:00"/>
    <d v="2024-07-01T00:00:00"/>
    <s v="46073"/>
    <x v="11"/>
    <s v="25146"/>
    <s v="16716229170"/>
    <m/>
    <m/>
    <m/>
    <n v="336.39189132097198"/>
    <x v="4"/>
    <x v="30"/>
    <s v="Blend Controlled"/>
    <n v="0"/>
  </r>
  <r>
    <x v="2"/>
    <s v="Data Engineering"/>
    <x v="19"/>
    <d v="2024-07-31T00:00:00"/>
    <d v="2024-07-01T00:00:00"/>
    <s v="46673"/>
    <x v="123"/>
    <s v="25138"/>
    <s v="16977995014"/>
    <m/>
    <m/>
    <m/>
    <n v="344.40122206670941"/>
    <x v="4"/>
    <x v="71"/>
    <s v="Blend Controlled"/>
    <n v="0"/>
  </r>
  <r>
    <x v="2"/>
    <s v="Data Engineering"/>
    <x v="19"/>
    <d v="2024-07-31T00:00:00"/>
    <d v="2024-07-01T00:00:00"/>
    <s v="46651"/>
    <x v="155"/>
    <s v="25867"/>
    <s v="16974076254"/>
    <m/>
    <m/>
    <m/>
    <n v="270.31491266863821"/>
    <x v="4"/>
    <x v="77"/>
    <s v="Blend Controlled"/>
    <n v="0"/>
  </r>
  <r>
    <x v="8"/>
    <s v="Data Engineering"/>
    <x v="19"/>
    <d v="2024-07-31T00:00:00"/>
    <d v="2024-07-01T00:00:00"/>
    <s v="47879"/>
    <x v="20"/>
    <s v="31318"/>
    <s v="18657995555"/>
    <m/>
    <m/>
    <m/>
    <n v="65.459999999999994"/>
    <x v="4"/>
    <x v="23"/>
    <s v="Blend Controlled"/>
    <n v="0"/>
  </r>
  <r>
    <x v="8"/>
    <s v="Data Engineering"/>
    <x v="19"/>
    <d v="2024-07-31T00:00:00"/>
    <d v="2024-07-01T00:00:00"/>
    <s v="47571"/>
    <x v="4"/>
    <s v="30470"/>
    <s v="18849408353"/>
    <m/>
    <m/>
    <m/>
    <n v="1400"/>
    <x v="4"/>
    <x v="0"/>
    <s v="Blend Controlled"/>
    <n v="0"/>
  </r>
  <r>
    <x v="8"/>
    <s v="Data Engineering"/>
    <x v="19"/>
    <d v="2024-07-31T00:00:00"/>
    <d v="2024-07-01T00:00:00"/>
    <s v="47538"/>
    <x v="4"/>
    <s v="30470"/>
    <s v="18849408353"/>
    <m/>
    <m/>
    <m/>
    <n v="1400"/>
    <x v="4"/>
    <x v="0"/>
    <s v="Blend Controlled"/>
    <n v="0"/>
  </r>
  <r>
    <x v="8"/>
    <s v="Data Engineering"/>
    <x v="19"/>
    <d v="2024-07-31T00:00:00"/>
    <d v="2024-07-01T00:00:00"/>
    <s v="47705"/>
    <x v="4"/>
    <s v="30470"/>
    <s v="18849408353"/>
    <m/>
    <m/>
    <m/>
    <n v="1400"/>
    <x v="4"/>
    <x v="0"/>
    <s v="Blend Controlled"/>
    <n v="0"/>
  </r>
  <r>
    <x v="2"/>
    <s v="Data Engineering"/>
    <x v="19"/>
    <d v="2024-07-31T00:00:00"/>
    <d v="2024-07-01T00:00:00"/>
    <s v="46047"/>
    <x v="171"/>
    <s v="25544"/>
    <s v="16807042572"/>
    <m/>
    <m/>
    <m/>
    <n v="536.62515996440766"/>
    <x v="4"/>
    <x v="4"/>
    <s v="Blend Controlled"/>
    <n v="0"/>
  </r>
  <r>
    <x v="2"/>
    <s v="Data Engineering"/>
    <x v="19"/>
    <d v="2024-07-31T00:00:00"/>
    <d v="2024-07-01T00:00:00"/>
    <s v="47357"/>
    <x v="167"/>
    <s v="25157"/>
    <s v="17001841791"/>
    <m/>
    <m/>
    <m/>
    <n v="520.6064984729328"/>
    <x v="4"/>
    <x v="76"/>
    <s v="Blend Controlled"/>
    <n v="0"/>
  </r>
  <r>
    <x v="2"/>
    <s v="Data Engineering"/>
    <x v="19"/>
    <d v="2024-07-31T00:00:00"/>
    <d v="2024-07-01T00:00:00"/>
    <s v="46257"/>
    <x v="123"/>
    <s v="25138"/>
    <s v="16977995014"/>
    <m/>
    <m/>
    <m/>
    <n v="464.54118325277085"/>
    <x v="4"/>
    <x v="71"/>
    <s v="Blend Controlled"/>
    <n v="0"/>
  </r>
  <r>
    <x v="2"/>
    <s v="Data Engineering"/>
    <x v="19"/>
    <d v="2024-07-31T00:00:00"/>
    <d v="2024-07-01T00:00:00"/>
    <s v="47263"/>
    <x v="165"/>
    <s v="25152"/>
    <s v="17001844665"/>
    <m/>
    <m/>
    <m/>
    <n v="210.24493207560749"/>
    <x v="4"/>
    <x v="80"/>
    <s v="Blend Controlled"/>
    <n v="0"/>
  </r>
  <r>
    <x v="2"/>
    <s v="Data Engineering"/>
    <x v="19"/>
    <d v="2024-07-31T00:00:00"/>
    <d v="2024-07-01T00:00:00"/>
    <s v="47045"/>
    <x v="160"/>
    <s v="25869"/>
    <s v="16974074989"/>
    <m/>
    <m/>
    <m/>
    <n v="630.73479622682248"/>
    <x v="4"/>
    <x v="77"/>
    <s v="Blend Controlled"/>
    <n v="0"/>
  </r>
  <r>
    <x v="2"/>
    <s v="Data Engineering"/>
    <x v="19"/>
    <d v="2024-07-31T00:00:00"/>
    <d v="2024-07-01T00:00:00"/>
    <s v="46715"/>
    <x v="123"/>
    <s v="25138"/>
    <s v="16977995014"/>
    <m/>
    <m/>
    <m/>
    <n v="464.54118325277085"/>
    <x v="4"/>
    <x v="71"/>
    <s v="Blend Controlled"/>
    <n v="0"/>
  </r>
  <r>
    <x v="2"/>
    <s v="Data Engineering"/>
    <x v="19"/>
    <d v="2024-07-31T00:00:00"/>
    <d v="2024-07-01T00:00:00"/>
    <s v="46699"/>
    <x v="123"/>
    <s v="25138"/>
    <s v="16977995014"/>
    <m/>
    <m/>
    <m/>
    <n v="320.37322982949712"/>
    <x v="4"/>
    <x v="71"/>
    <s v="Blend Controlled"/>
    <n v="0"/>
  </r>
  <r>
    <x v="2"/>
    <s v="Data Engineering"/>
    <x v="19"/>
    <d v="2024-07-31T00:00:00"/>
    <d v="2024-07-01T00:00:00"/>
    <s v="46263"/>
    <x v="123"/>
    <s v="25138"/>
    <s v="16977995014"/>
    <m/>
    <m/>
    <m/>
    <n v="464.54118325277085"/>
    <x v="4"/>
    <x v="71"/>
    <s v="Blend Controlled"/>
    <n v="0"/>
  </r>
  <r>
    <x v="2"/>
    <s v="Data Engineering"/>
    <x v="19"/>
    <d v="2024-07-31T00:00:00"/>
    <d v="2024-07-01T00:00:00"/>
    <s v="45875"/>
    <x v="11"/>
    <s v="25146"/>
    <s v="16716229170"/>
    <m/>
    <m/>
    <m/>
    <n v="400.46653728687141"/>
    <x v="4"/>
    <x v="30"/>
    <s v="Blend Controlled"/>
    <n v="0"/>
  </r>
  <r>
    <x v="2"/>
    <s v="Data Engineering"/>
    <x v="19"/>
    <d v="2024-07-31T00:00:00"/>
    <d v="2024-07-01T00:00:00"/>
    <s v="45824"/>
    <x v="154"/>
    <s v="29210"/>
    <s v="17485557310"/>
    <m/>
    <m/>
    <m/>
    <n v="560.65315220161995"/>
    <x v="4"/>
    <x v="4"/>
    <s v="Blend Controlled"/>
    <n v="0"/>
  </r>
  <r>
    <x v="2"/>
    <s v="Data Engineering"/>
    <x v="19"/>
    <d v="2024-07-31T00:00:00"/>
    <d v="2024-07-01T00:00:00"/>
    <s v="46701"/>
    <x v="123"/>
    <s v="25138"/>
    <s v="16977995014"/>
    <m/>
    <m/>
    <m/>
    <n v="493.57513143566865"/>
    <x v="4"/>
    <x v="71"/>
    <s v="Blend Controlled"/>
    <n v="0"/>
  </r>
  <r>
    <x v="2"/>
    <s v="Data Engineering"/>
    <x v="19"/>
    <d v="2024-07-31T00:00:00"/>
    <d v="2024-07-01T00:00:00"/>
    <s v="46530"/>
    <x v="123"/>
    <s v="25138"/>
    <s v="16977995014"/>
    <m/>
    <m/>
    <m/>
    <n v="493.57513143566865"/>
    <x v="4"/>
    <x v="71"/>
    <s v="Blend Controlled"/>
    <n v="0"/>
  </r>
  <r>
    <x v="2"/>
    <s v="Data Engineering"/>
    <x v="19"/>
    <d v="2024-07-31T00:00:00"/>
    <d v="2024-07-01T00:00:00"/>
    <s v="46756"/>
    <x v="155"/>
    <s v="25867"/>
    <s v="16974076254"/>
    <m/>
    <m/>
    <m/>
    <n v="270.31491266863821"/>
    <x v="4"/>
    <x v="77"/>
    <s v="Blend Controlled"/>
    <n v="0"/>
  </r>
  <r>
    <x v="2"/>
    <s v="Data Engineering"/>
    <x v="19"/>
    <d v="2024-07-31T00:00:00"/>
    <d v="2024-07-01T00:00:00"/>
    <s v="46168"/>
    <x v="156"/>
    <s v="34753"/>
    <s v="17583740188"/>
    <m/>
    <m/>
    <m/>
    <n v="258.30091655003207"/>
    <x v="4"/>
    <x v="78"/>
    <s v="Blend Controlled"/>
    <n v="0"/>
  </r>
  <r>
    <x v="2"/>
    <s v="Data Engineering"/>
    <x v="19"/>
    <d v="2024-07-31T00:00:00"/>
    <d v="2024-07-01T00:00:00"/>
    <s v="46251"/>
    <x v="150"/>
    <s v="25160"/>
    <s v="16856642182"/>
    <m/>
    <m/>
    <m/>
    <n v="440.51319101555856"/>
    <x v="4"/>
    <x v="4"/>
    <s v="Blend Controlled"/>
    <n v="0"/>
  </r>
  <r>
    <x v="2"/>
    <s v="Data Engineering"/>
    <x v="19"/>
    <d v="2024-07-31T00:00:00"/>
    <d v="2024-07-01T00:00:00"/>
    <s v="46080"/>
    <x v="150"/>
    <s v="25160"/>
    <s v="16856642182"/>
    <m/>
    <m/>
    <m/>
    <n v="560.65315220161995"/>
    <x v="4"/>
    <x v="4"/>
    <s v="Blend Controlled"/>
    <n v="0"/>
  </r>
  <r>
    <x v="0"/>
    <s v="Data Engineering"/>
    <x v="19"/>
    <d v="2024-07-31T00:00:00"/>
    <d v="2024-07-01T00:00:00"/>
    <s v="48055"/>
    <x v="0"/>
    <m/>
    <m/>
    <m/>
    <m/>
    <s v="BT (FPAI) IC rev reclass July"/>
    <n v="-15379.885219600001"/>
    <x v="0"/>
    <x v="10"/>
    <s v="Blend Controlled"/>
    <n v="0"/>
  </r>
  <r>
    <x v="8"/>
    <s v="Data Engineering"/>
    <x v="19"/>
    <d v="2024-07-31T00:00:00"/>
    <d v="2024-07-01T00:00:00"/>
    <s v="47790"/>
    <x v="79"/>
    <s v="20704"/>
    <s v="14229444098"/>
    <m/>
    <m/>
    <m/>
    <n v="2774.57"/>
    <x v="4"/>
    <x v="25"/>
    <s v="Blend Controlled"/>
    <n v="0"/>
  </r>
  <r>
    <x v="8"/>
    <s v="Data Engineering"/>
    <x v="19"/>
    <d v="2024-07-31T00:00:00"/>
    <d v="2024-07-01T00:00:00"/>
    <s v="47978"/>
    <x v="20"/>
    <s v="31318"/>
    <s v="18657995555"/>
    <m/>
    <m/>
    <m/>
    <n v="17958.740000000002"/>
    <x v="4"/>
    <x v="23"/>
    <s v="Blend Controlled"/>
    <n v="0"/>
  </r>
  <r>
    <x v="8"/>
    <s v="Data Engineering"/>
    <x v="19"/>
    <d v="2024-07-31T00:00:00"/>
    <d v="2024-07-01T00:00:00"/>
    <s v="47595"/>
    <x v="4"/>
    <s v="30470"/>
    <s v="18849408353"/>
    <m/>
    <m/>
    <m/>
    <n v="720"/>
    <x v="4"/>
    <x v="0"/>
    <s v="Blend Controlled"/>
    <n v="0"/>
  </r>
  <r>
    <x v="8"/>
    <s v="Data Engineering"/>
    <x v="19"/>
    <d v="2024-07-31T00:00:00"/>
    <d v="2024-07-01T00:00:00"/>
    <s v="47773"/>
    <x v="71"/>
    <s v="21119"/>
    <s v="14339724132"/>
    <m/>
    <m/>
    <m/>
    <n v="3259.55"/>
    <x v="4"/>
    <x v="25"/>
    <s v="Blend Controlled"/>
    <n v="0"/>
  </r>
  <r>
    <x v="8"/>
    <s v="Data Engineering"/>
    <x v="19"/>
    <d v="2024-07-31T00:00:00"/>
    <d v="2024-07-01T00:00:00"/>
    <s v="48438"/>
    <x v="0"/>
    <m/>
    <m/>
    <s v="ICC 1178 CVS Health : RX Supply Chain DS (Halil)"/>
    <m/>
    <s v="TopSide Management Book Elim related to project ICC 1178 CVS Health : RX Supply Chain DS (Halil)"/>
    <n v="-11055.52"/>
    <x v="4"/>
    <x v="1"/>
    <s v="Blend Controlled"/>
    <s v="ICC 1178 CVS Health : RX Supply Chain DS (Halil)"/>
  </r>
  <r>
    <x v="2"/>
    <s v="Data Engineering"/>
    <x v="19"/>
    <d v="2024-07-31T00:00:00"/>
    <d v="2024-07-01T00:00:00"/>
    <s v="46596"/>
    <x v="123"/>
    <s v="25138"/>
    <s v="16977995014"/>
    <m/>
    <m/>
    <m/>
    <n v="344.40122206670941"/>
    <x v="4"/>
    <x v="71"/>
    <s v="Blend Controlled"/>
    <n v="0"/>
  </r>
  <r>
    <x v="2"/>
    <s v="Data Engineering"/>
    <x v="19"/>
    <d v="2024-07-31T00:00:00"/>
    <d v="2024-07-01T00:00:00"/>
    <s v="46059"/>
    <x v="171"/>
    <s v="25544"/>
    <s v="16807042572"/>
    <m/>
    <m/>
    <m/>
    <n v="536.62515996440766"/>
    <x v="4"/>
    <x v="4"/>
    <s v="Blend Controlled"/>
    <n v="0"/>
  </r>
  <r>
    <x v="2"/>
    <s v="Data Engineering"/>
    <x v="19"/>
    <d v="2024-07-31T00:00:00"/>
    <d v="2024-07-01T00:00:00"/>
    <s v="46097"/>
    <x v="150"/>
    <s v="25160"/>
    <s v="16856642182"/>
    <m/>
    <m/>
    <m/>
    <n v="560.65315220161995"/>
    <x v="4"/>
    <x v="4"/>
    <s v="Blend Controlled"/>
    <n v="0"/>
  </r>
  <r>
    <x v="2"/>
    <s v="Data Engineering"/>
    <x v="19"/>
    <d v="2024-07-31T00:00:00"/>
    <d v="2024-07-01T00:00:00"/>
    <s v="46765"/>
    <x v="123"/>
    <s v="25138"/>
    <s v="16977995014"/>
    <m/>
    <m/>
    <m/>
    <n v="210.24493207560749"/>
    <x v="4"/>
    <x v="71"/>
    <s v="Blend Controlled"/>
    <n v="0"/>
  </r>
  <r>
    <x v="2"/>
    <s v="Data Engineering"/>
    <x v="19"/>
    <d v="2024-07-31T00:00:00"/>
    <d v="2024-07-01T00:00:00"/>
    <s v="46142"/>
    <x v="157"/>
    <s v="25155"/>
    <m/>
    <m/>
    <m/>
    <m/>
    <n v="156.18194954187985"/>
    <x v="4"/>
    <x v="78"/>
    <s v="Blend Controlled"/>
    <n v="0"/>
  </r>
  <r>
    <x v="2"/>
    <s v="Data Engineering"/>
    <x v="19"/>
    <d v="2024-07-31T00:00:00"/>
    <d v="2024-07-01T00:00:00"/>
    <s v="46132"/>
    <x v="150"/>
    <s v="25160"/>
    <s v="16856642182"/>
    <m/>
    <m/>
    <m/>
    <n v="480.55984474424571"/>
    <x v="4"/>
    <x v="4"/>
    <s v="Blend Controlled"/>
    <n v="0"/>
  </r>
  <r>
    <x v="2"/>
    <s v="Data Engineering"/>
    <x v="19"/>
    <d v="2024-07-31T00:00:00"/>
    <d v="2024-07-01T00:00:00"/>
    <s v="45873"/>
    <x v="11"/>
    <s v="25146"/>
    <s v="16716229170"/>
    <m/>
    <m/>
    <m/>
    <n v="496.57850623572057"/>
    <x v="4"/>
    <x v="30"/>
    <s v="Blend Controlled"/>
    <n v="0"/>
  </r>
  <r>
    <x v="2"/>
    <s v="Data Engineering"/>
    <x v="19"/>
    <d v="2024-07-31T00:00:00"/>
    <d v="2024-07-01T00:00:00"/>
    <s v="46266"/>
    <x v="123"/>
    <s v="25138"/>
    <s v="16977995014"/>
    <m/>
    <m/>
    <m/>
    <n v="432.50386026982113"/>
    <x v="4"/>
    <x v="71"/>
    <s v="Blend Controlled"/>
    <n v="0"/>
  </r>
  <r>
    <x v="2"/>
    <s v="Data Engineering"/>
    <x v="19"/>
    <d v="2024-07-31T00:00:00"/>
    <d v="2024-07-01T00:00:00"/>
    <s v="45818"/>
    <x v="154"/>
    <s v="29210"/>
    <s v="17485557310"/>
    <m/>
    <m/>
    <m/>
    <n v="560.65315220161995"/>
    <x v="4"/>
    <x v="4"/>
    <s v="Blend Controlled"/>
    <n v="0"/>
  </r>
  <r>
    <x v="2"/>
    <s v="Data Engineering"/>
    <x v="19"/>
    <d v="2024-07-31T00:00:00"/>
    <d v="2024-07-01T00:00:00"/>
    <s v="46258"/>
    <x v="123"/>
    <s v="25138"/>
    <s v="16977995014"/>
    <m/>
    <m/>
    <m/>
    <n v="320.37322982949712"/>
    <x v="4"/>
    <x v="71"/>
    <s v="Blend Controlled"/>
    <n v="0"/>
  </r>
  <r>
    <x v="2"/>
    <s v="Data Engineering"/>
    <x v="19"/>
    <d v="2024-07-31T00:00:00"/>
    <d v="2024-07-01T00:00:00"/>
    <s v="46964"/>
    <x v="160"/>
    <s v="25869"/>
    <s v="16974074989"/>
    <m/>
    <m/>
    <m/>
    <n v="384.44787579539656"/>
    <x v="4"/>
    <x v="77"/>
    <s v="Blend Controlled"/>
    <n v="0"/>
  </r>
  <r>
    <x v="2"/>
    <s v="Data Engineering"/>
    <x v="19"/>
    <d v="2024-07-31T00:00:00"/>
    <d v="2024-07-01T00:00:00"/>
    <s v="46743"/>
    <x v="123"/>
    <s v="25138"/>
    <s v="16977995014"/>
    <m/>
    <m/>
    <m/>
    <n v="320.37322982949712"/>
    <x v="4"/>
    <x v="71"/>
    <s v="Blend Controlled"/>
    <n v="0"/>
  </r>
  <r>
    <x v="2"/>
    <s v="Data Engineering"/>
    <x v="19"/>
    <d v="2024-07-31T00:00:00"/>
    <d v="2024-07-01T00:00:00"/>
    <s v="46872"/>
    <x v="169"/>
    <s v="25868"/>
    <s v="16974175491"/>
    <m/>
    <m/>
    <m/>
    <n v="729.85038843492271"/>
    <x v="4"/>
    <x v="77"/>
    <s v="Blend Controlled"/>
    <n v="0"/>
  </r>
  <r>
    <x v="2"/>
    <s v="Data Engineering"/>
    <x v="19"/>
    <d v="2024-07-31T00:00:00"/>
    <d v="2024-07-01T00:00:00"/>
    <s v="46358"/>
    <x v="123"/>
    <s v="25138"/>
    <s v="16977995014"/>
    <m/>
    <m/>
    <m/>
    <n v="360.41988355818427"/>
    <x v="4"/>
    <x v="71"/>
    <s v="Blend Controlled"/>
    <n v="0"/>
  </r>
  <r>
    <x v="2"/>
    <s v="Data Engineering"/>
    <x v="19"/>
    <d v="2024-07-31T00:00:00"/>
    <d v="2024-07-01T00:00:00"/>
    <s v="46661"/>
    <x v="155"/>
    <s v="25867"/>
    <s v="16974076254"/>
    <m/>
    <m/>
    <m/>
    <n v="270.31491266863821"/>
    <x v="4"/>
    <x v="77"/>
    <s v="Blend Controlled"/>
    <n v="0"/>
  </r>
  <r>
    <x v="2"/>
    <s v="Data Engineering"/>
    <x v="19"/>
    <d v="2024-07-31T00:00:00"/>
    <d v="2024-07-01T00:00:00"/>
    <s v="46480"/>
    <x v="150"/>
    <s v="25160"/>
    <s v="16856642182"/>
    <m/>
    <m/>
    <m/>
    <n v="480.55984474424571"/>
    <x v="4"/>
    <x v="4"/>
    <s v="Blend Controlled"/>
    <n v="0"/>
  </r>
  <r>
    <x v="2"/>
    <s v="Data Engineering"/>
    <x v="19"/>
    <d v="2024-07-31T00:00:00"/>
    <d v="2024-07-01T00:00:00"/>
    <s v="46486"/>
    <x v="150"/>
    <s v="25160"/>
    <s v="16856642182"/>
    <m/>
    <m/>
    <m/>
    <n v="480.55984474424571"/>
    <x v="4"/>
    <x v="4"/>
    <s v="Blend Controlled"/>
    <n v="0"/>
  </r>
  <r>
    <x v="2"/>
    <s v="Data Engineering"/>
    <x v="19"/>
    <d v="2024-07-31T00:00:00"/>
    <d v="2024-07-01T00:00:00"/>
    <s v="46364"/>
    <x v="150"/>
    <s v="25160"/>
    <s v="16856642182"/>
    <m/>
    <m/>
    <m/>
    <n v="536.62515996440766"/>
    <x v="4"/>
    <x v="4"/>
    <s v="Blend Controlled"/>
    <n v="0"/>
  </r>
  <r>
    <x v="2"/>
    <s v="Data Engineering"/>
    <x v="19"/>
    <d v="2024-07-31T00:00:00"/>
    <d v="2024-07-01T00:00:00"/>
    <s v="46846"/>
    <x v="123"/>
    <s v="25138"/>
    <s v="16977995014"/>
    <m/>
    <m/>
    <m/>
    <n v="360.41988355818427"/>
    <x v="4"/>
    <x v="71"/>
    <s v="Blend Controlled"/>
    <n v="0"/>
  </r>
  <r>
    <x v="2"/>
    <s v="Data Engineering"/>
    <x v="19"/>
    <d v="2024-07-31T00:00:00"/>
    <d v="2024-07-01T00:00:00"/>
    <s v="46325"/>
    <x v="150"/>
    <s v="25160"/>
    <s v="16856642182"/>
    <m/>
    <m/>
    <m/>
    <n v="560.65315220161995"/>
    <x v="4"/>
    <x v="4"/>
    <s v="Blend Controlled"/>
    <n v="0"/>
  </r>
  <r>
    <x v="2"/>
    <s v="Data Engineering"/>
    <x v="19"/>
    <d v="2024-07-31T00:00:00"/>
    <d v="2024-07-01T00:00:00"/>
    <s v="46305"/>
    <x v="150"/>
    <s v="25160"/>
    <s v="16856642182"/>
    <m/>
    <m/>
    <m/>
    <n v="560.65315220161995"/>
    <x v="4"/>
    <x v="4"/>
    <s v="Blend Controlled"/>
    <n v="0"/>
  </r>
  <r>
    <x v="2"/>
    <s v="Data Engineering"/>
    <x v="19"/>
    <d v="2024-07-31T00:00:00"/>
    <d v="2024-07-01T00:00:00"/>
    <s v="47004"/>
    <x v="160"/>
    <s v="25869"/>
    <s v="16974074989"/>
    <m/>
    <m/>
    <m/>
    <n v="392.45720654113398"/>
    <x v="4"/>
    <x v="77"/>
    <s v="Blend Controlled"/>
    <n v="0"/>
  </r>
  <r>
    <x v="2"/>
    <s v="Data Engineering"/>
    <x v="19"/>
    <d v="2024-07-31T00:00:00"/>
    <d v="2024-07-01T00:00:00"/>
    <s v="46272"/>
    <x v="123"/>
    <s v="25138"/>
    <s v="16977995014"/>
    <m/>
    <m/>
    <m/>
    <n v="344.40122206670941"/>
    <x v="4"/>
    <x v="71"/>
    <s v="Blend Controlled"/>
    <n v="0"/>
  </r>
  <r>
    <x v="2"/>
    <s v="Data Engineering"/>
    <x v="19"/>
    <d v="2024-07-31T00:00:00"/>
    <d v="2024-07-01T00:00:00"/>
    <s v="46130"/>
    <x v="150"/>
    <s v="25160"/>
    <s v="16856642182"/>
    <m/>
    <m/>
    <m/>
    <n v="480.55984474424571"/>
    <x v="4"/>
    <x v="4"/>
    <s v="Blend Controlled"/>
    <n v="0"/>
  </r>
  <r>
    <x v="2"/>
    <s v="Data Engineering"/>
    <x v="19"/>
    <d v="2024-07-31T00:00:00"/>
    <d v="2024-07-01T00:00:00"/>
    <s v="46632"/>
    <x v="123"/>
    <s v="25138"/>
    <s v="16977995014"/>
    <m/>
    <m/>
    <m/>
    <n v="344.40122206670941"/>
    <x v="4"/>
    <x v="71"/>
    <s v="Blend Controlled"/>
    <n v="0"/>
  </r>
  <r>
    <x v="2"/>
    <s v="Data Engineering"/>
    <x v="19"/>
    <d v="2024-07-31T00:00:00"/>
    <d v="2024-07-01T00:00:00"/>
    <s v="46025"/>
    <x v="11"/>
    <s v="25146"/>
    <s v="16716229170"/>
    <m/>
    <m/>
    <m/>
    <n v="496.57850623572057"/>
    <x v="4"/>
    <x v="30"/>
    <s v="Blend Controlled"/>
    <n v="0"/>
  </r>
  <r>
    <x v="8"/>
    <s v="Data Engineering"/>
    <x v="19"/>
    <d v="2024-07-31T00:00:00"/>
    <d v="2024-07-01T00:00:00"/>
    <s v="47874"/>
    <x v="20"/>
    <s v="31318"/>
    <s v="18657995555"/>
    <m/>
    <m/>
    <m/>
    <n v="100.32"/>
    <x v="4"/>
    <x v="23"/>
    <s v="Blend Controlled"/>
    <n v="0"/>
  </r>
  <r>
    <x v="8"/>
    <s v="Data Engineering"/>
    <x v="19"/>
    <d v="2024-07-31T00:00:00"/>
    <d v="2024-07-01T00:00:00"/>
    <s v="47848"/>
    <x v="72"/>
    <s v="30780"/>
    <s v="14611530574"/>
    <m/>
    <m/>
    <m/>
    <n v="-2484.92"/>
    <x v="4"/>
    <x v="53"/>
    <s v="Blend Controlled"/>
    <n v="0"/>
  </r>
  <r>
    <x v="8"/>
    <s v="Data Engineering"/>
    <x v="19"/>
    <d v="2024-07-31T00:00:00"/>
    <d v="2024-07-01T00:00:00"/>
    <s v="47542"/>
    <x v="4"/>
    <s v="30470"/>
    <s v="18849408353"/>
    <m/>
    <m/>
    <m/>
    <n v="720"/>
    <x v="4"/>
    <x v="0"/>
    <s v="Blend Controlled"/>
    <n v="0"/>
  </r>
  <r>
    <x v="8"/>
    <s v="Data Engineering"/>
    <x v="19"/>
    <d v="2024-07-31T00:00:00"/>
    <d v="2024-07-01T00:00:00"/>
    <s v="47560"/>
    <x v="4"/>
    <s v="30470"/>
    <s v="18849408353"/>
    <m/>
    <m/>
    <m/>
    <n v="720"/>
    <x v="4"/>
    <x v="0"/>
    <s v="Blend Controlled"/>
    <n v="0"/>
  </r>
  <r>
    <x v="2"/>
    <s v="Data Engineering"/>
    <x v="19"/>
    <d v="2024-07-31T00:00:00"/>
    <d v="2024-07-01T00:00:00"/>
    <s v="47224"/>
    <x v="151"/>
    <s v="26788"/>
    <s v="16592846934"/>
    <m/>
    <m/>
    <m/>
    <n v="520.6064984729328"/>
    <x v="4"/>
    <x v="75"/>
    <s v="Blend Controlled"/>
    <n v="0"/>
  </r>
  <r>
    <x v="2"/>
    <s v="Data Engineering"/>
    <x v="19"/>
    <d v="2024-07-31T00:00:00"/>
    <d v="2024-07-01T00:00:00"/>
    <s v="47163"/>
    <x v="168"/>
    <s v="25140"/>
    <s v="16977994594"/>
    <m/>
    <m/>
    <m/>
    <n v="480.55984474424571"/>
    <x v="4"/>
    <x v="71"/>
    <s v="Blend Controlled"/>
    <n v="0"/>
  </r>
  <r>
    <x v="2"/>
    <s v="Data Engineering"/>
    <x v="19"/>
    <d v="2024-07-31T00:00:00"/>
    <d v="2024-07-01T00:00:00"/>
    <s v="46540"/>
    <x v="162"/>
    <s v="32036"/>
    <s v="19584503853"/>
    <m/>
    <m/>
    <m/>
    <n v="560.65315220161995"/>
    <x v="4"/>
    <x v="4"/>
    <s v="Blend Controlled"/>
    <n v="0"/>
  </r>
  <r>
    <x v="2"/>
    <s v="Data Engineering"/>
    <x v="19"/>
    <d v="2024-07-31T00:00:00"/>
    <d v="2024-07-01T00:00:00"/>
    <s v="45904"/>
    <x v="176"/>
    <s v="29419"/>
    <s v="18262439992"/>
    <m/>
    <m/>
    <m/>
    <n v="560.65315220161995"/>
    <x v="4"/>
    <x v="4"/>
    <s v="Blend Controlled"/>
    <n v="0"/>
  </r>
  <r>
    <x v="2"/>
    <s v="Data Engineering"/>
    <x v="19"/>
    <d v="2024-07-31T00:00:00"/>
    <d v="2024-07-01T00:00:00"/>
    <s v="46002"/>
    <x v="11"/>
    <s v="25146"/>
    <s v="16716229170"/>
    <m/>
    <m/>
    <m/>
    <n v="464.54118325277085"/>
    <x v="4"/>
    <x v="30"/>
    <s v="Blend Controlled"/>
    <n v="0"/>
  </r>
  <r>
    <x v="2"/>
    <s v="Data Engineering"/>
    <x v="19"/>
    <d v="2024-07-31T00:00:00"/>
    <d v="2024-07-01T00:00:00"/>
    <s v="45874"/>
    <x v="177"/>
    <s v="28140"/>
    <s v="17690283562"/>
    <m/>
    <m/>
    <m/>
    <n v="536.62515996440766"/>
    <x v="4"/>
    <x v="4"/>
    <s v="Blend Controlled"/>
    <n v="0"/>
  </r>
  <r>
    <x v="2"/>
    <s v="Data Engineering"/>
    <x v="19"/>
    <d v="2024-07-31T00:00:00"/>
    <d v="2024-07-01T00:00:00"/>
    <s v="46221"/>
    <x v="123"/>
    <s v="25138"/>
    <s v="16977995014"/>
    <m/>
    <m/>
    <m/>
    <n v="320.37322982949712"/>
    <x v="4"/>
    <x v="71"/>
    <s v="Blend Controlled"/>
    <n v="0"/>
  </r>
  <r>
    <x v="2"/>
    <s v="Data Engineering"/>
    <x v="19"/>
    <d v="2024-07-31T00:00:00"/>
    <d v="2024-07-01T00:00:00"/>
    <s v="46239"/>
    <x v="150"/>
    <s v="25160"/>
    <s v="16856642182"/>
    <m/>
    <m/>
    <m/>
    <n v="440.51319101555856"/>
    <x v="4"/>
    <x v="4"/>
    <s v="Blend Controlled"/>
    <n v="0"/>
  </r>
  <r>
    <x v="2"/>
    <s v="Data Engineering"/>
    <x v="19"/>
    <d v="2024-07-31T00:00:00"/>
    <d v="2024-07-01T00:00:00"/>
    <s v="46892"/>
    <x v="160"/>
    <s v="25869"/>
    <s v="16974074989"/>
    <m/>
    <m/>
    <m/>
    <n v="504.587836981458"/>
    <x v="4"/>
    <x v="77"/>
    <s v="Blend Controlled"/>
    <n v="0"/>
  </r>
  <r>
    <x v="2"/>
    <s v="Data Engineering"/>
    <x v="19"/>
    <d v="2024-07-31T00:00:00"/>
    <d v="2024-07-01T00:00:00"/>
    <s v="47044"/>
    <x v="123"/>
    <s v="25138"/>
    <s v="16977995014"/>
    <m/>
    <m/>
    <m/>
    <n v="320.37322982949712"/>
    <x v="4"/>
    <x v="71"/>
    <s v="Blend Controlled"/>
    <n v="0"/>
  </r>
  <r>
    <x v="2"/>
    <s v="Data Engineering"/>
    <x v="19"/>
    <d v="2024-07-31T00:00:00"/>
    <d v="2024-07-01T00:00:00"/>
    <s v="46881"/>
    <x v="123"/>
    <s v="25138"/>
    <s v="16977995014"/>
    <m/>
    <m/>
    <m/>
    <n v="504.587836981458"/>
    <x v="4"/>
    <x v="71"/>
    <s v="Blend Controlled"/>
    <n v="0"/>
  </r>
  <r>
    <x v="2"/>
    <s v="Data Engineering"/>
    <x v="19"/>
    <d v="2024-07-31T00:00:00"/>
    <d v="2024-07-01T00:00:00"/>
    <s v="46380"/>
    <x v="123"/>
    <s v="25138"/>
    <s v="16977995014"/>
    <m/>
    <m/>
    <m/>
    <n v="320.37322982949712"/>
    <x v="4"/>
    <x v="71"/>
    <s v="Blend Controlled"/>
    <n v="0"/>
  </r>
  <r>
    <x v="2"/>
    <s v="Data Engineering"/>
    <x v="19"/>
    <d v="2024-07-31T00:00:00"/>
    <d v="2024-07-01T00:00:00"/>
    <s v="45868"/>
    <x v="177"/>
    <s v="28140"/>
    <s v="17690283562"/>
    <m/>
    <m/>
    <m/>
    <n v="536.62515996440766"/>
    <x v="4"/>
    <x v="4"/>
    <s v="Blend Controlled"/>
    <n v="0"/>
  </r>
  <r>
    <x v="2"/>
    <s v="Data Engineering"/>
    <x v="19"/>
    <d v="2024-07-31T00:00:00"/>
    <d v="2024-07-01T00:00:00"/>
    <s v="47431"/>
    <x v="159"/>
    <s v="29211"/>
    <s v="17692058278"/>
    <m/>
    <m/>
    <m/>
    <n v="400.46653728687141"/>
    <x v="4"/>
    <x v="76"/>
    <s v="Blend Controlled"/>
    <n v="0"/>
  </r>
  <r>
    <x v="2"/>
    <s v="Data Engineering"/>
    <x v="19"/>
    <d v="2024-07-31T00:00:00"/>
    <d v="2024-07-01T00:00:00"/>
    <s v="46544"/>
    <x v="162"/>
    <s v="32036"/>
    <s v="19584503853"/>
    <m/>
    <m/>
    <m/>
    <n v="560.65315220161995"/>
    <x v="4"/>
    <x v="4"/>
    <s v="Blend Controlled"/>
    <n v="0"/>
  </r>
  <r>
    <x v="2"/>
    <s v="Data Engineering"/>
    <x v="19"/>
    <d v="2024-07-31T00:00:00"/>
    <d v="2024-07-01T00:00:00"/>
    <s v="46444"/>
    <x v="123"/>
    <s v="25138"/>
    <s v="16977995014"/>
    <m/>
    <m/>
    <m/>
    <n v="600.69980593030709"/>
    <x v="4"/>
    <x v="71"/>
    <s v="Blend Controlled"/>
    <n v="0"/>
  </r>
  <r>
    <x v="2"/>
    <s v="Data Engineering"/>
    <x v="19"/>
    <d v="2024-07-31T00:00:00"/>
    <d v="2024-07-01T00:00:00"/>
    <s v="47425"/>
    <x v="11"/>
    <s v="25146"/>
    <s v="16716229170"/>
    <m/>
    <m/>
    <m/>
    <n v="464.54118325277085"/>
    <x v="4"/>
    <x v="30"/>
    <s v="Blend Controlled"/>
    <n v="0"/>
  </r>
  <r>
    <x v="2"/>
    <s v="Data Engineering"/>
    <x v="19"/>
    <d v="2024-07-31T00:00:00"/>
    <d v="2024-07-01T00:00:00"/>
    <s v="46584"/>
    <x v="123"/>
    <s v="25138"/>
    <s v="16977995014"/>
    <m/>
    <m/>
    <m/>
    <n v="504.587836981458"/>
    <x v="4"/>
    <x v="71"/>
    <s v="Blend Controlled"/>
    <n v="0"/>
  </r>
  <r>
    <x v="2"/>
    <s v="Data Engineering"/>
    <x v="19"/>
    <d v="2024-07-31T00:00:00"/>
    <d v="2024-07-01T00:00:00"/>
    <s v="46629"/>
    <x v="163"/>
    <s v="25866"/>
    <s v="16973568605"/>
    <m/>
    <m/>
    <m/>
    <n v="544.63449071014509"/>
    <x v="4"/>
    <x v="77"/>
    <s v="Blend Controlled"/>
    <n v="0"/>
  </r>
  <r>
    <x v="2"/>
    <s v="Data Engineering"/>
    <x v="19"/>
    <d v="2024-07-31T00:00:00"/>
    <d v="2024-07-01T00:00:00"/>
    <s v="46758"/>
    <x v="155"/>
    <s v="25867"/>
    <s v="16974076254"/>
    <m/>
    <m/>
    <m/>
    <n v="376.43854504965913"/>
    <x v="4"/>
    <x v="77"/>
    <s v="Blend Controlled"/>
    <n v="0"/>
  </r>
  <r>
    <x v="2"/>
    <s v="Data Engineering"/>
    <x v="19"/>
    <d v="2024-07-31T00:00:00"/>
    <d v="2024-07-01T00:00:00"/>
    <s v="46477"/>
    <x v="123"/>
    <s v="25138"/>
    <s v="16977995014"/>
    <m/>
    <m/>
    <m/>
    <n v="432.50386026982113"/>
    <x v="4"/>
    <x v="71"/>
    <s v="Blend Controlled"/>
    <n v="0"/>
  </r>
  <r>
    <x v="2"/>
    <s v="Data Engineering"/>
    <x v="19"/>
    <d v="2024-07-31T00:00:00"/>
    <d v="2024-07-01T00:00:00"/>
    <s v="46570"/>
    <x v="162"/>
    <s v="32036"/>
    <s v="19584503853"/>
    <m/>
    <m/>
    <m/>
    <n v="520.6064984729328"/>
    <x v="4"/>
    <x v="4"/>
    <s v="Blend Controlled"/>
    <n v="0"/>
  </r>
  <r>
    <x v="2"/>
    <s v="Data Engineering"/>
    <x v="19"/>
    <d v="2024-07-31T00:00:00"/>
    <d v="2024-07-01T00:00:00"/>
    <s v="46671"/>
    <x v="123"/>
    <s v="25138"/>
    <s v="16977995014"/>
    <m/>
    <m/>
    <m/>
    <n v="432.50386026982113"/>
    <x v="4"/>
    <x v="71"/>
    <s v="Blend Controlled"/>
    <n v="0"/>
  </r>
  <r>
    <x v="2"/>
    <s v="Data Engineering"/>
    <x v="19"/>
    <d v="2024-07-31T00:00:00"/>
    <d v="2024-07-01T00:00:00"/>
    <s v="46829"/>
    <x v="123"/>
    <s v="25138"/>
    <s v="16977995014"/>
    <m/>
    <m/>
    <m/>
    <n v="464.54118325277085"/>
    <x v="4"/>
    <x v="71"/>
    <s v="Blend Controlled"/>
    <n v="0"/>
  </r>
  <r>
    <x v="2"/>
    <s v="Data Engineering"/>
    <x v="19"/>
    <d v="2024-07-31T00:00:00"/>
    <d v="2024-07-01T00:00:00"/>
    <s v="45961"/>
    <x v="173"/>
    <s v="28998"/>
    <s v="18243049512"/>
    <m/>
    <m/>
    <m/>
    <n v="440.51319101555856"/>
    <x v="4"/>
    <x v="4"/>
    <s v="Blend Controlled"/>
    <n v="0"/>
  </r>
  <r>
    <x v="8"/>
    <s v="Data Engineering"/>
    <x v="19"/>
    <d v="2024-07-31T00:00:00"/>
    <d v="2024-07-01T00:00:00"/>
    <s v="47613"/>
    <x v="4"/>
    <s v="30470"/>
    <s v="18849408353"/>
    <m/>
    <m/>
    <m/>
    <n v="400"/>
    <x v="4"/>
    <x v="0"/>
    <s v="Blend Controlled"/>
    <n v="0"/>
  </r>
  <r>
    <x v="8"/>
    <s v="Data Engineering"/>
    <x v="19"/>
    <d v="2024-07-31T00:00:00"/>
    <d v="2024-07-01T00:00:00"/>
    <s v="45303"/>
    <x v="26"/>
    <s v="29630"/>
    <s v="16896592535"/>
    <m/>
    <m/>
    <m/>
    <n v="81707.61"/>
    <x v="4"/>
    <x v="7"/>
    <s v="Blend Controlled"/>
    <n v="0"/>
  </r>
  <r>
    <x v="8"/>
    <s v="Data Engineering"/>
    <x v="19"/>
    <d v="2024-07-31T00:00:00"/>
    <d v="2024-07-01T00:00:00"/>
    <s v="45787"/>
    <x v="44"/>
    <s v="25980"/>
    <s v="15954185039"/>
    <m/>
    <m/>
    <m/>
    <n v="132900"/>
    <x v="4"/>
    <x v="1"/>
    <s v="Blend Controlled"/>
    <n v="0"/>
  </r>
  <r>
    <x v="8"/>
    <s v="Data Engineering"/>
    <x v="19"/>
    <d v="2024-07-31T00:00:00"/>
    <d v="2024-07-01T00:00:00"/>
    <s v="47635"/>
    <x v="4"/>
    <s v="30470"/>
    <s v="18849408353"/>
    <m/>
    <m/>
    <m/>
    <n v="720"/>
    <x v="4"/>
    <x v="0"/>
    <s v="Blend Controlled"/>
    <n v="0"/>
  </r>
  <r>
    <x v="8"/>
    <s v="Data Engineering"/>
    <x v="19"/>
    <d v="2024-07-31T00:00:00"/>
    <d v="2024-07-01T00:00:00"/>
    <s v="47749"/>
    <x v="183"/>
    <s v="17360"/>
    <m/>
    <m/>
    <m/>
    <m/>
    <n v="38833.33"/>
    <x v="4"/>
    <x v="23"/>
    <s v="Blend Controlled"/>
    <n v="0"/>
  </r>
  <r>
    <x v="13"/>
    <s v="Data Engineering"/>
    <x v="19"/>
    <d v="2024-07-31T00:00:00"/>
    <d v="2024-07-01T00:00:00"/>
    <s v="45610"/>
    <x v="70"/>
    <s v="34533"/>
    <s v="17754450089"/>
    <m/>
    <m/>
    <m/>
    <n v="24518.202240036175"/>
    <x v="0"/>
    <x v="52"/>
    <s v="Blend Controlled"/>
    <n v="0"/>
  </r>
  <r>
    <x v="2"/>
    <s v="Data Engineering"/>
    <x v="19"/>
    <d v="2024-07-31T00:00:00"/>
    <d v="2024-07-01T00:00:00"/>
    <s v="47440"/>
    <x v="159"/>
    <s v="29211"/>
    <s v="17692058278"/>
    <m/>
    <m/>
    <m/>
    <n v="400.46653728687141"/>
    <x v="4"/>
    <x v="76"/>
    <s v="Blend Controlled"/>
    <n v="0"/>
  </r>
  <r>
    <x v="2"/>
    <s v="Data Engineering"/>
    <x v="19"/>
    <d v="2024-07-31T00:00:00"/>
    <d v="2024-07-01T00:00:00"/>
    <s v="46593"/>
    <x v="166"/>
    <s v="32875"/>
    <s v="19901929100"/>
    <m/>
    <m/>
    <m/>
    <n v="520.6064984729328"/>
    <x v="4"/>
    <x v="4"/>
    <s v="Blend Controlled"/>
    <n v="0"/>
  </r>
  <r>
    <x v="2"/>
    <s v="Data Engineering"/>
    <x v="19"/>
    <d v="2024-07-31T00:00:00"/>
    <d v="2024-07-01T00:00:00"/>
    <s v="47041"/>
    <x v="160"/>
    <s v="25869"/>
    <s v="16974074989"/>
    <m/>
    <m/>
    <m/>
    <n v="392.45720654113398"/>
    <x v="4"/>
    <x v="77"/>
    <s v="Blend Controlled"/>
    <n v="0"/>
  </r>
  <r>
    <x v="2"/>
    <s v="Data Engineering"/>
    <x v="19"/>
    <d v="2024-07-31T00:00:00"/>
    <d v="2024-07-01T00:00:00"/>
    <s v="46186"/>
    <x v="150"/>
    <s v="25160"/>
    <s v="16856642182"/>
    <m/>
    <m/>
    <m/>
    <n v="480.55984474424571"/>
    <x v="4"/>
    <x v="4"/>
    <s v="Blend Controlled"/>
    <n v="0"/>
  </r>
  <r>
    <x v="2"/>
    <s v="Data Engineering"/>
    <x v="19"/>
    <d v="2024-07-31T00:00:00"/>
    <d v="2024-07-01T00:00:00"/>
    <s v="46044"/>
    <x v="11"/>
    <s v="25146"/>
    <s v="16716229170"/>
    <m/>
    <m/>
    <m/>
    <n v="496.57850623572057"/>
    <x v="4"/>
    <x v="30"/>
    <s v="Blend Controlled"/>
    <n v="0"/>
  </r>
  <r>
    <x v="2"/>
    <s v="Data Engineering"/>
    <x v="19"/>
    <d v="2024-07-31T00:00:00"/>
    <d v="2024-07-01T00:00:00"/>
    <s v="46615"/>
    <x v="123"/>
    <s v="25138"/>
    <s v="16977995014"/>
    <m/>
    <m/>
    <m/>
    <n v="464.54118325277085"/>
    <x v="4"/>
    <x v="71"/>
    <s v="Blend Controlled"/>
    <n v="0"/>
  </r>
  <r>
    <x v="2"/>
    <s v="Data Engineering"/>
    <x v="19"/>
    <d v="2024-07-31T00:00:00"/>
    <d v="2024-07-01T00:00:00"/>
    <s v="46383"/>
    <x v="150"/>
    <s v="25160"/>
    <s v="16856642182"/>
    <m/>
    <m/>
    <m/>
    <n v="536.62515996440766"/>
    <x v="4"/>
    <x v="4"/>
    <s v="Blend Controlled"/>
    <n v="0"/>
  </r>
  <r>
    <x v="2"/>
    <s v="Data Engineering"/>
    <x v="19"/>
    <d v="2024-07-31T00:00:00"/>
    <d v="2024-07-01T00:00:00"/>
    <s v="46645"/>
    <x v="163"/>
    <s v="25866"/>
    <s v="16973568605"/>
    <m/>
    <m/>
    <m/>
    <n v="544.63449071014509"/>
    <x v="4"/>
    <x v="77"/>
    <s v="Blend Controlled"/>
    <n v="0"/>
  </r>
  <r>
    <x v="2"/>
    <s v="Data Engineering"/>
    <x v="19"/>
    <d v="2024-07-31T00:00:00"/>
    <d v="2024-07-01T00:00:00"/>
    <s v="46768"/>
    <x v="155"/>
    <s v="25867"/>
    <s v="16974076254"/>
    <m/>
    <m/>
    <m/>
    <n v="270.31491266863821"/>
    <x v="4"/>
    <x v="77"/>
    <s v="Blend Controlled"/>
    <n v="0"/>
  </r>
  <r>
    <x v="2"/>
    <s v="Data Engineering"/>
    <x v="19"/>
    <d v="2024-07-31T00:00:00"/>
    <d v="2024-07-01T00:00:00"/>
    <s v="46442"/>
    <x v="150"/>
    <s v="25160"/>
    <s v="16856642182"/>
    <m/>
    <m/>
    <m/>
    <n v="560.65315220161995"/>
    <x v="4"/>
    <x v="4"/>
    <s v="Blend Controlled"/>
    <n v="0"/>
  </r>
  <r>
    <x v="2"/>
    <s v="Data Engineering"/>
    <x v="19"/>
    <d v="2024-07-31T00:00:00"/>
    <d v="2024-07-01T00:00:00"/>
    <s v="46957"/>
    <x v="123"/>
    <s v="25138"/>
    <s v="16977995014"/>
    <m/>
    <m/>
    <m/>
    <n v="432.50386026982113"/>
    <x v="4"/>
    <x v="71"/>
    <s v="Blend Controlled"/>
    <n v="0"/>
  </r>
  <r>
    <x v="2"/>
    <s v="Data Engineering"/>
    <x v="19"/>
    <d v="2024-07-31T00:00:00"/>
    <d v="2024-07-01T00:00:00"/>
    <s v="46924"/>
    <x v="160"/>
    <s v="25869"/>
    <s v="16974074989"/>
    <m/>
    <m/>
    <m/>
    <n v="504.587836981458"/>
    <x v="4"/>
    <x v="77"/>
    <s v="Blend Controlled"/>
    <n v="0"/>
  </r>
  <r>
    <x v="2"/>
    <s v="Data Engineering"/>
    <x v="19"/>
    <d v="2024-07-31T00:00:00"/>
    <d v="2024-07-01T00:00:00"/>
    <s v="46643"/>
    <x v="163"/>
    <s v="25866"/>
    <s v="16973568605"/>
    <m/>
    <m/>
    <m/>
    <n v="544.63449071014509"/>
    <x v="4"/>
    <x v="77"/>
    <s v="Blend Controlled"/>
    <n v="0"/>
  </r>
  <r>
    <x v="2"/>
    <s v="Data Engineering"/>
    <x v="19"/>
    <d v="2024-07-31T00:00:00"/>
    <d v="2024-07-01T00:00:00"/>
    <s v="46877"/>
    <x v="123"/>
    <s v="25138"/>
    <s v="16977995014"/>
    <m/>
    <m/>
    <m/>
    <n v="320.37322982949712"/>
    <x v="4"/>
    <x v="71"/>
    <s v="Blend Controlled"/>
    <n v="0"/>
  </r>
  <r>
    <x v="2"/>
    <s v="Data Engineering"/>
    <x v="19"/>
    <d v="2024-07-31T00:00:00"/>
    <d v="2024-07-01T00:00:00"/>
    <s v="46803"/>
    <x v="169"/>
    <s v="25868"/>
    <s v="16974175491"/>
    <m/>
    <m/>
    <m/>
    <n v="648.75579040473167"/>
    <x v="4"/>
    <x v="77"/>
    <s v="Blend Controlled"/>
    <n v="0"/>
  </r>
  <r>
    <x v="2"/>
    <s v="Data Engineering"/>
    <x v="19"/>
    <d v="2024-07-31T00:00:00"/>
    <d v="2024-07-01T00:00:00"/>
    <s v="46534"/>
    <x v="162"/>
    <s v="32036"/>
    <s v="19584503853"/>
    <m/>
    <m/>
    <m/>
    <n v="520.6064984729328"/>
    <x v="4"/>
    <x v="4"/>
    <s v="Blend Controlled"/>
    <n v="0"/>
  </r>
  <r>
    <x v="2"/>
    <s v="Data Engineering"/>
    <x v="19"/>
    <d v="2024-07-31T00:00:00"/>
    <d v="2024-07-01T00:00:00"/>
    <s v="46100"/>
    <x v="150"/>
    <s v="25160"/>
    <s v="16856642182"/>
    <m/>
    <m/>
    <m/>
    <n v="560.65315220161995"/>
    <x v="4"/>
    <x v="4"/>
    <s v="Blend Controlled"/>
    <n v="0"/>
  </r>
  <r>
    <x v="2"/>
    <s v="Data Engineering"/>
    <x v="19"/>
    <d v="2024-07-31T00:00:00"/>
    <d v="2024-07-01T00:00:00"/>
    <s v="47186"/>
    <x v="168"/>
    <s v="25140"/>
    <s v="16977994594"/>
    <m/>
    <m/>
    <m/>
    <n v="480.55984474424571"/>
    <x v="4"/>
    <x v="71"/>
    <s v="Blend Controlled"/>
    <n v="0"/>
  </r>
  <r>
    <x v="2"/>
    <s v="Data Engineering"/>
    <x v="19"/>
    <d v="2024-07-31T00:00:00"/>
    <d v="2024-07-01T00:00:00"/>
    <s v="47274"/>
    <x v="151"/>
    <s v="26788"/>
    <s v="16592846934"/>
    <m/>
    <m/>
    <m/>
    <n v="520.6064984729328"/>
    <x v="4"/>
    <x v="75"/>
    <s v="Blend Controlled"/>
    <n v="0"/>
  </r>
  <r>
    <x v="8"/>
    <s v="Data Engineering"/>
    <x v="19"/>
    <d v="2024-07-31T00:00:00"/>
    <d v="2024-07-01T00:00:00"/>
    <s v="47697"/>
    <x v="4"/>
    <s v="30470"/>
    <s v="18849408353"/>
    <m/>
    <m/>
    <m/>
    <n v="1400"/>
    <x v="4"/>
    <x v="0"/>
    <s v="Blend Controlled"/>
    <n v="0"/>
  </r>
  <r>
    <x v="8"/>
    <s v="Data Engineering"/>
    <x v="19"/>
    <d v="2024-07-31T00:00:00"/>
    <d v="2024-07-01T00:00:00"/>
    <s v="47718"/>
    <x v="4"/>
    <s v="30470"/>
    <s v="18849408353"/>
    <m/>
    <m/>
    <m/>
    <n v="1400"/>
    <x v="4"/>
    <x v="0"/>
    <s v="Blend Controlled"/>
    <n v="0"/>
  </r>
  <r>
    <x v="13"/>
    <s v="Data Engineering"/>
    <x v="19"/>
    <d v="2024-07-31T00:00:00"/>
    <d v="2024-07-01T00:00:00"/>
    <s v="45592"/>
    <x v="158"/>
    <s v="16674"/>
    <s v="10642652269"/>
    <m/>
    <m/>
    <m/>
    <n v="1211.3068347374849"/>
    <x v="0"/>
    <x v="79"/>
    <s v="Blend Controlled"/>
    <n v="0"/>
  </r>
  <r>
    <x v="2"/>
    <s v="Data Engineering"/>
    <x v="19"/>
    <d v="2024-07-31T00:00:00"/>
    <d v="2024-07-01T00:00:00"/>
    <s v="47201"/>
    <x v="165"/>
    <s v="25152"/>
    <s v="17001844665"/>
    <m/>
    <m/>
    <m/>
    <n v="252.293918490729"/>
    <x v="4"/>
    <x v="80"/>
    <s v="Blend Controlled"/>
    <n v="0"/>
  </r>
  <r>
    <x v="2"/>
    <s v="Data Engineering"/>
    <x v="19"/>
    <d v="2024-07-31T00:00:00"/>
    <d v="2024-07-01T00:00:00"/>
    <s v="46796"/>
    <x v="123"/>
    <s v="25138"/>
    <s v="16977995014"/>
    <m/>
    <m/>
    <m/>
    <n v="432.50386026982113"/>
    <x v="4"/>
    <x v="71"/>
    <s v="Blend Controlled"/>
    <n v="0"/>
  </r>
  <r>
    <x v="2"/>
    <s v="Data Engineering"/>
    <x v="19"/>
    <d v="2024-07-31T00:00:00"/>
    <d v="2024-07-01T00:00:00"/>
    <s v="46529"/>
    <x v="162"/>
    <s v="32036"/>
    <s v="19584503853"/>
    <m/>
    <m/>
    <m/>
    <n v="520.6064984729328"/>
    <x v="4"/>
    <x v="4"/>
    <s v="Blend Controlled"/>
    <n v="0"/>
  </r>
  <r>
    <x v="2"/>
    <s v="Data Engineering"/>
    <x v="19"/>
    <d v="2024-07-31T00:00:00"/>
    <d v="2024-07-01T00:00:00"/>
    <s v="46644"/>
    <x v="123"/>
    <s v="25138"/>
    <s v="16977995014"/>
    <m/>
    <m/>
    <m/>
    <n v="79.092265343756708"/>
    <x v="4"/>
    <x v="71"/>
    <s v="Blend Controlled"/>
    <n v="0"/>
  </r>
  <r>
    <x v="2"/>
    <s v="Data Engineering"/>
    <x v="19"/>
    <d v="2024-07-31T00:00:00"/>
    <d v="2024-07-01T00:00:00"/>
    <s v="45801"/>
    <x v="11"/>
    <s v="25146"/>
    <s v="16716229170"/>
    <m/>
    <m/>
    <m/>
    <n v="416.48519877834627"/>
    <x v="4"/>
    <x v="30"/>
    <s v="Blend Controlled"/>
    <n v="0"/>
  </r>
  <r>
    <x v="2"/>
    <s v="Data Engineering"/>
    <x v="19"/>
    <d v="2024-07-31T00:00:00"/>
    <d v="2024-07-01T00:00:00"/>
    <s v="46971"/>
    <x v="160"/>
    <s v="25869"/>
    <s v="16974074989"/>
    <m/>
    <m/>
    <m/>
    <n v="384.44787579539656"/>
    <x v="4"/>
    <x v="77"/>
    <s v="Blend Controlled"/>
    <n v="0"/>
  </r>
  <r>
    <x v="2"/>
    <s v="Data Engineering"/>
    <x v="19"/>
    <d v="2024-07-31T00:00:00"/>
    <d v="2024-07-01T00:00:00"/>
    <s v="45862"/>
    <x v="177"/>
    <s v="28140"/>
    <s v="17690283562"/>
    <m/>
    <m/>
    <m/>
    <n v="536.62515996440766"/>
    <x v="4"/>
    <x v="4"/>
    <s v="Blend Controlled"/>
    <n v="0"/>
  </r>
  <r>
    <x v="2"/>
    <s v="Data Engineering"/>
    <x v="19"/>
    <d v="2024-07-31T00:00:00"/>
    <d v="2024-07-01T00:00:00"/>
    <s v="46704"/>
    <x v="155"/>
    <s v="25867"/>
    <s v="16974076254"/>
    <m/>
    <m/>
    <m/>
    <n v="360.41988355818427"/>
    <x v="4"/>
    <x v="77"/>
    <s v="Blend Controlled"/>
    <n v="0"/>
  </r>
  <r>
    <x v="2"/>
    <s v="Data Engineering"/>
    <x v="19"/>
    <d v="2024-07-31T00:00:00"/>
    <d v="2024-07-01T00:00:00"/>
    <s v="46984"/>
    <x v="160"/>
    <s v="25869"/>
    <s v="16974074989"/>
    <m/>
    <m/>
    <m/>
    <n v="630.73479622682248"/>
    <x v="4"/>
    <x v="77"/>
    <s v="Blend Controlled"/>
    <n v="0"/>
  </r>
  <r>
    <x v="2"/>
    <s v="Data Engineering"/>
    <x v="19"/>
    <d v="2024-07-31T00:00:00"/>
    <d v="2024-07-01T00:00:00"/>
    <s v="45893"/>
    <x v="11"/>
    <s v="25146"/>
    <s v="16716229170"/>
    <m/>
    <m/>
    <m/>
    <n v="336.39189132097198"/>
    <x v="4"/>
    <x v="30"/>
    <s v="Blend Controlled"/>
    <n v="0"/>
  </r>
  <r>
    <x v="2"/>
    <s v="Data Engineering"/>
    <x v="19"/>
    <d v="2024-07-31T00:00:00"/>
    <d v="2024-07-01T00:00:00"/>
    <s v="46391"/>
    <x v="150"/>
    <s v="25160"/>
    <s v="16856642182"/>
    <m/>
    <m/>
    <m/>
    <n v="560.65315220161995"/>
    <x v="4"/>
    <x v="4"/>
    <s v="Blend Controlled"/>
    <n v="0"/>
  </r>
  <r>
    <x v="2"/>
    <s v="Data Engineering"/>
    <x v="19"/>
    <d v="2024-07-31T00:00:00"/>
    <d v="2024-07-01T00:00:00"/>
    <s v="46972"/>
    <x v="123"/>
    <s v="25138"/>
    <s v="16977995014"/>
    <m/>
    <m/>
    <m/>
    <n v="480.55984474424571"/>
    <x v="4"/>
    <x v="71"/>
    <s v="Blend Controlled"/>
    <n v="0"/>
  </r>
  <r>
    <x v="2"/>
    <s v="Data Engineering"/>
    <x v="19"/>
    <d v="2024-07-31T00:00:00"/>
    <d v="2024-07-01T00:00:00"/>
    <s v="46926"/>
    <x v="123"/>
    <s v="25138"/>
    <s v="16977995014"/>
    <m/>
    <m/>
    <m/>
    <n v="344.40122206670941"/>
    <x v="4"/>
    <x v="71"/>
    <s v="Blend Controlled"/>
    <n v="0"/>
  </r>
  <r>
    <x v="2"/>
    <s v="Data Engineering"/>
    <x v="19"/>
    <d v="2024-07-31T00:00:00"/>
    <d v="2024-07-01T00:00:00"/>
    <s v="46921"/>
    <x v="123"/>
    <s v="25138"/>
    <s v="16977995014"/>
    <m/>
    <m/>
    <m/>
    <n v="464.54118325277085"/>
    <x v="4"/>
    <x v="71"/>
    <s v="Blend Controlled"/>
    <n v="0"/>
  </r>
  <r>
    <x v="2"/>
    <s v="Data Engineering"/>
    <x v="19"/>
    <d v="2024-07-31T00:00:00"/>
    <d v="2024-07-01T00:00:00"/>
    <s v="46616"/>
    <x v="163"/>
    <s v="25866"/>
    <s v="16973568605"/>
    <m/>
    <m/>
    <m/>
    <n v="544.63449071014509"/>
    <x v="4"/>
    <x v="77"/>
    <s v="Blend Controlled"/>
    <n v="0"/>
  </r>
  <r>
    <x v="2"/>
    <s v="Data Engineering"/>
    <x v="19"/>
    <d v="2024-07-31T00:00:00"/>
    <d v="2024-07-01T00:00:00"/>
    <s v="46281"/>
    <x v="123"/>
    <s v="25138"/>
    <s v="16977995014"/>
    <m/>
    <m/>
    <m/>
    <n v="720.83976711636853"/>
    <x v="4"/>
    <x v="71"/>
    <s v="Blend Controlled"/>
    <n v="0"/>
  </r>
  <r>
    <x v="2"/>
    <s v="Data Engineering"/>
    <x v="19"/>
    <d v="2024-07-31T00:00:00"/>
    <d v="2024-07-01T00:00:00"/>
    <s v="45885"/>
    <x v="176"/>
    <s v="29419"/>
    <s v="18262439992"/>
    <m/>
    <m/>
    <m/>
    <n v="560.65315220161995"/>
    <x v="4"/>
    <x v="4"/>
    <s v="Blend Controlled"/>
    <n v="0"/>
  </r>
  <r>
    <x v="2"/>
    <s v="Data Engineering"/>
    <x v="19"/>
    <d v="2024-07-31T00:00:00"/>
    <d v="2024-07-01T00:00:00"/>
    <s v="46439"/>
    <x v="123"/>
    <s v="25138"/>
    <s v="16977995014"/>
    <m/>
    <m/>
    <m/>
    <n v="344.40122206670941"/>
    <x v="4"/>
    <x v="71"/>
    <s v="Blend Controlled"/>
    <n v="0"/>
  </r>
  <r>
    <x v="2"/>
    <s v="Data Engineering"/>
    <x v="19"/>
    <d v="2024-07-31T00:00:00"/>
    <d v="2024-07-01T00:00:00"/>
    <s v="46464"/>
    <x v="150"/>
    <s v="25160"/>
    <s v="16856642182"/>
    <m/>
    <m/>
    <m/>
    <n v="480.55984474424571"/>
    <x v="4"/>
    <x v="4"/>
    <s v="Blend Controlled"/>
    <n v="0"/>
  </r>
  <r>
    <x v="2"/>
    <s v="Data Engineering"/>
    <x v="19"/>
    <d v="2024-07-31T00:00:00"/>
    <d v="2024-07-01T00:00:00"/>
    <s v="47270"/>
    <x v="151"/>
    <s v="26788"/>
    <s v="16592846934"/>
    <m/>
    <m/>
    <m/>
    <n v="270.31491266863821"/>
    <x v="4"/>
    <x v="75"/>
    <s v="Blend Controlled"/>
    <n v="0"/>
  </r>
  <r>
    <x v="2"/>
    <s v="Data Engineering"/>
    <x v="19"/>
    <d v="2024-07-31T00:00:00"/>
    <d v="2024-07-01T00:00:00"/>
    <s v="46506"/>
    <x v="162"/>
    <s v="32036"/>
    <s v="19584503853"/>
    <m/>
    <m/>
    <m/>
    <n v="520.6064984729328"/>
    <x v="4"/>
    <x v="4"/>
    <s v="Blend Controlled"/>
    <n v="0"/>
  </r>
  <r>
    <x v="2"/>
    <s v="Data Engineering"/>
    <x v="19"/>
    <d v="2024-07-31T00:00:00"/>
    <d v="2024-07-01T00:00:00"/>
    <s v="46825"/>
    <x v="169"/>
    <s v="25868"/>
    <s v="16974175491"/>
    <m/>
    <m/>
    <m/>
    <n v="520.6064984729328"/>
    <x v="4"/>
    <x v="77"/>
    <s v="Blend Controlled"/>
    <n v="0"/>
  </r>
  <r>
    <x v="2"/>
    <s v="Data Engineering"/>
    <x v="19"/>
    <d v="2024-07-31T00:00:00"/>
    <d v="2024-07-01T00:00:00"/>
    <s v="46783"/>
    <x v="155"/>
    <s v="25867"/>
    <s v="16974076254"/>
    <m/>
    <m/>
    <m/>
    <n v="360.41988355818427"/>
    <x v="4"/>
    <x v="77"/>
    <s v="Blend Controlled"/>
    <n v="0"/>
  </r>
  <r>
    <x v="2"/>
    <s v="Data Engineering"/>
    <x v="19"/>
    <d v="2024-07-31T00:00:00"/>
    <d v="2024-07-01T00:00:00"/>
    <s v="46123"/>
    <x v="150"/>
    <s v="25160"/>
    <s v="16856642182"/>
    <m/>
    <m/>
    <m/>
    <n v="480.55984474424571"/>
    <x v="4"/>
    <x v="4"/>
    <s v="Blend Controlled"/>
    <n v="0"/>
  </r>
  <r>
    <x v="8"/>
    <s v="Data Engineering"/>
    <x v="19"/>
    <d v="2024-07-31T00:00:00"/>
    <d v="2024-07-01T00:00:00"/>
    <s v="48019"/>
    <x v="113"/>
    <s v="34755"/>
    <s v="14229394307"/>
    <m/>
    <m/>
    <m/>
    <n v="-216.36"/>
    <x v="4"/>
    <x v="5"/>
    <s v="Blend Controlled"/>
    <n v="0"/>
  </r>
  <r>
    <x v="8"/>
    <s v="Data Engineering"/>
    <x v="19"/>
    <d v="2024-07-31T00:00:00"/>
    <d v="2024-07-01T00:00:00"/>
    <s v="47620"/>
    <x v="4"/>
    <s v="30470"/>
    <s v="18849408353"/>
    <m/>
    <m/>
    <m/>
    <n v="720"/>
    <x v="4"/>
    <x v="0"/>
    <s v="Blend Controlled"/>
    <n v="0"/>
  </r>
  <r>
    <x v="8"/>
    <s v="Data Engineering"/>
    <x v="19"/>
    <d v="2024-07-31T00:00:00"/>
    <d v="2024-07-01T00:00:00"/>
    <s v="47703"/>
    <x v="4"/>
    <s v="30470"/>
    <s v="18849408353"/>
    <m/>
    <m/>
    <m/>
    <n v="720"/>
    <x v="4"/>
    <x v="0"/>
    <s v="Blend Controlled"/>
    <n v="0"/>
  </r>
  <r>
    <x v="8"/>
    <s v="Data Engineering"/>
    <x v="19"/>
    <d v="2024-07-31T00:00:00"/>
    <d v="2024-07-01T00:00:00"/>
    <s v="47556"/>
    <x v="4"/>
    <s v="30470"/>
    <s v="18849408353"/>
    <m/>
    <m/>
    <m/>
    <n v="800"/>
    <x v="4"/>
    <x v="0"/>
    <s v="Blend Controlled"/>
    <n v="0"/>
  </r>
  <r>
    <x v="8"/>
    <s v="Data Science"/>
    <x v="19"/>
    <d v="2024-07-31T00:00:00"/>
    <d v="2024-07-01T00:00:00"/>
    <s v="45782"/>
    <x v="86"/>
    <s v="30776"/>
    <s v="18454884166"/>
    <m/>
    <m/>
    <m/>
    <n v="16544"/>
    <x v="1"/>
    <x v="1"/>
    <s v="Blend Controlled"/>
    <n v="0"/>
  </r>
  <r>
    <x v="2"/>
    <s v="Data Engineering"/>
    <x v="19"/>
    <d v="2024-07-31T00:00:00"/>
    <d v="2024-07-01T00:00:00"/>
    <s v="47051"/>
    <x v="123"/>
    <s v="25138"/>
    <s v="16977995014"/>
    <m/>
    <m/>
    <m/>
    <n v="320.37322982949712"/>
    <x v="4"/>
    <x v="71"/>
    <s v="Blend Controlled"/>
    <n v="0"/>
  </r>
  <r>
    <x v="2"/>
    <s v="Data Engineering"/>
    <x v="19"/>
    <d v="2024-07-31T00:00:00"/>
    <d v="2024-07-01T00:00:00"/>
    <s v="46081"/>
    <x v="11"/>
    <s v="25146"/>
    <s v="16716229170"/>
    <m/>
    <m/>
    <m/>
    <n v="416.48519877834627"/>
    <x v="4"/>
    <x v="30"/>
    <s v="Blend Controlled"/>
    <n v="0"/>
  </r>
  <r>
    <x v="2"/>
    <s v="Data Engineering"/>
    <x v="19"/>
    <d v="2024-07-31T00:00:00"/>
    <d v="2024-07-01T00:00:00"/>
    <s v="46512"/>
    <x v="123"/>
    <s v="25138"/>
    <s v="16977995014"/>
    <m/>
    <m/>
    <m/>
    <n v="432.50386026982113"/>
    <x v="4"/>
    <x v="71"/>
    <s v="Blend Controlled"/>
    <n v="0"/>
  </r>
  <r>
    <x v="2"/>
    <s v="Data Engineering"/>
    <x v="19"/>
    <d v="2024-07-31T00:00:00"/>
    <d v="2024-07-01T00:00:00"/>
    <s v="46507"/>
    <x v="123"/>
    <s v="25138"/>
    <s v="16977995014"/>
    <m/>
    <m/>
    <m/>
    <n v="464.54118325277085"/>
    <x v="4"/>
    <x v="71"/>
    <s v="Blend Controlled"/>
    <n v="0"/>
  </r>
  <r>
    <x v="2"/>
    <s v="Data Engineering"/>
    <x v="19"/>
    <d v="2024-07-31T00:00:00"/>
    <d v="2024-07-01T00:00:00"/>
    <s v="47060"/>
    <x v="153"/>
    <s v="27101"/>
    <s v="17579491979"/>
    <m/>
    <m/>
    <m/>
    <n v="560.65315220161995"/>
    <x v="4"/>
    <x v="77"/>
    <s v="Blend Controlled"/>
    <n v="0"/>
  </r>
  <r>
    <x v="2"/>
    <s v="Data Engineering"/>
    <x v="19"/>
    <d v="2024-07-31T00:00:00"/>
    <d v="2024-07-01T00:00:00"/>
    <s v="46334"/>
    <x v="123"/>
    <s v="25138"/>
    <s v="16977995014"/>
    <m/>
    <m/>
    <m/>
    <n v="520.6064984729328"/>
    <x v="4"/>
    <x v="71"/>
    <s v="Blend Controlled"/>
    <n v="0"/>
  </r>
  <r>
    <x v="2"/>
    <s v="Data Engineering"/>
    <x v="19"/>
    <d v="2024-07-31T00:00:00"/>
    <d v="2024-07-01T00:00:00"/>
    <s v="47250"/>
    <x v="165"/>
    <s v="25152"/>
    <s v="17001844665"/>
    <m/>
    <m/>
    <m/>
    <n v="252.293918490729"/>
    <x v="4"/>
    <x v="80"/>
    <s v="Blend Controlled"/>
    <n v="0"/>
  </r>
  <r>
    <x v="2"/>
    <s v="Data Engineering"/>
    <x v="19"/>
    <d v="2024-07-31T00:00:00"/>
    <d v="2024-07-01T00:00:00"/>
    <s v="47021"/>
    <x v="160"/>
    <s v="25869"/>
    <s v="16974074989"/>
    <m/>
    <m/>
    <m/>
    <n v="504.587836981458"/>
    <x v="4"/>
    <x v="77"/>
    <s v="Blend Controlled"/>
    <n v="0"/>
  </r>
  <r>
    <x v="2"/>
    <s v="Data Engineering"/>
    <x v="19"/>
    <d v="2024-07-31T00:00:00"/>
    <d v="2024-07-01T00:00:00"/>
    <s v="46179"/>
    <x v="156"/>
    <s v="34753"/>
    <s v="17583740188"/>
    <m/>
    <m/>
    <m/>
    <n v="258.30091655003207"/>
    <x v="4"/>
    <x v="78"/>
    <s v="Blend Controlled"/>
    <n v="0"/>
  </r>
  <r>
    <x v="2"/>
    <s v="Data Engineering"/>
    <x v="19"/>
    <d v="2024-07-31T00:00:00"/>
    <d v="2024-07-01T00:00:00"/>
    <s v="47076"/>
    <x v="123"/>
    <s v="25138"/>
    <s v="16977995014"/>
    <m/>
    <m/>
    <m/>
    <n v="320.37322982949712"/>
    <x v="4"/>
    <x v="71"/>
    <s v="Blend Controlled"/>
    <n v="0"/>
  </r>
  <r>
    <x v="2"/>
    <s v="Data Engineering"/>
    <x v="19"/>
    <d v="2024-07-31T00:00:00"/>
    <d v="2024-07-01T00:00:00"/>
    <s v="46786"/>
    <x v="123"/>
    <s v="25138"/>
    <s v="16977995014"/>
    <m/>
    <m/>
    <m/>
    <n v="320.37322982949712"/>
    <x v="4"/>
    <x v="71"/>
    <s v="Blend Controlled"/>
    <n v="0"/>
  </r>
  <r>
    <x v="2"/>
    <s v="Data Engineering"/>
    <x v="19"/>
    <d v="2024-07-31T00:00:00"/>
    <d v="2024-07-01T00:00:00"/>
    <s v="46459"/>
    <x v="123"/>
    <s v="25138"/>
    <s v="16977995014"/>
    <m/>
    <m/>
    <m/>
    <n v="320.37322982949712"/>
    <x v="4"/>
    <x v="71"/>
    <s v="Blend Controlled"/>
    <n v="0"/>
  </r>
  <r>
    <x v="2"/>
    <s v="Data Engineering"/>
    <x v="19"/>
    <d v="2024-07-31T00:00:00"/>
    <d v="2024-07-01T00:00:00"/>
    <s v="47238"/>
    <x v="165"/>
    <s v="25152"/>
    <s v="17001844665"/>
    <m/>
    <m/>
    <m/>
    <n v="240.27992237212285"/>
    <x v="4"/>
    <x v="80"/>
    <s v="Blend Controlled"/>
    <n v="0"/>
  </r>
  <r>
    <x v="2"/>
    <s v="Data Engineering"/>
    <x v="19"/>
    <d v="2024-07-31T00:00:00"/>
    <d v="2024-07-01T00:00:00"/>
    <s v="45950"/>
    <x v="11"/>
    <s v="25146"/>
    <s v="16716229170"/>
    <m/>
    <m/>
    <m/>
    <n v="400.46653728687141"/>
    <x v="4"/>
    <x v="30"/>
    <s v="Blend Controlled"/>
    <n v="0"/>
  </r>
  <r>
    <x v="2"/>
    <s v="Data Engineering"/>
    <x v="19"/>
    <d v="2024-07-31T00:00:00"/>
    <d v="2024-07-01T00:00:00"/>
    <s v="46140"/>
    <x v="150"/>
    <s v="25160"/>
    <s v="16856642182"/>
    <m/>
    <m/>
    <m/>
    <n v="480.55984474424571"/>
    <x v="4"/>
    <x v="4"/>
    <s v="Blend Controlled"/>
    <n v="0"/>
  </r>
  <r>
    <x v="2"/>
    <s v="Data Engineering"/>
    <x v="19"/>
    <d v="2024-07-31T00:00:00"/>
    <d v="2024-07-01T00:00:00"/>
    <s v="46094"/>
    <x v="11"/>
    <s v="25146"/>
    <s v="16716229170"/>
    <m/>
    <m/>
    <m/>
    <n v="464.54118325277085"/>
    <x v="4"/>
    <x v="30"/>
    <s v="Blend Controlled"/>
    <n v="0"/>
  </r>
  <r>
    <x v="2"/>
    <s v="Data Engineering"/>
    <x v="19"/>
    <d v="2024-07-31T00:00:00"/>
    <d v="2024-07-01T00:00:00"/>
    <s v="46688"/>
    <x v="155"/>
    <s v="25867"/>
    <s v="16974076254"/>
    <m/>
    <m/>
    <m/>
    <n v="360.41988355818427"/>
    <x v="4"/>
    <x v="77"/>
    <s v="Blend Controlled"/>
    <n v="0"/>
  </r>
  <r>
    <x v="2"/>
    <s v="Data Engineering"/>
    <x v="19"/>
    <d v="2024-07-31T00:00:00"/>
    <d v="2024-07-01T00:00:00"/>
    <s v="46488"/>
    <x v="150"/>
    <s v="25160"/>
    <s v="16856642182"/>
    <m/>
    <m/>
    <m/>
    <n v="480.55984474424571"/>
    <x v="4"/>
    <x v="4"/>
    <s v="Blend Controlled"/>
    <n v="0"/>
  </r>
  <r>
    <x v="2"/>
    <s v="Data Engineering"/>
    <x v="19"/>
    <d v="2024-07-31T00:00:00"/>
    <d v="2024-07-01T00:00:00"/>
    <s v="46549"/>
    <x v="162"/>
    <s v="32036"/>
    <s v="19584503853"/>
    <m/>
    <m/>
    <m/>
    <n v="520.6064984729328"/>
    <x v="4"/>
    <x v="4"/>
    <s v="Blend Controlled"/>
    <n v="0"/>
  </r>
  <r>
    <x v="2"/>
    <s v="Data Engineering"/>
    <x v="19"/>
    <d v="2024-07-31T00:00:00"/>
    <d v="2024-07-01T00:00:00"/>
    <s v="47441"/>
    <x v="11"/>
    <s v="25146"/>
    <s v="16716229170"/>
    <m/>
    <m/>
    <m/>
    <n v="464.54118325277085"/>
    <x v="4"/>
    <x v="30"/>
    <s v="Blend Controlled"/>
    <n v="0"/>
  </r>
  <r>
    <x v="2"/>
    <s v="Data Engineering"/>
    <x v="19"/>
    <d v="2024-07-31T00:00:00"/>
    <d v="2024-07-01T00:00:00"/>
    <s v="47242"/>
    <x v="165"/>
    <s v="25152"/>
    <s v="17001844665"/>
    <m/>
    <m/>
    <m/>
    <n v="252.293918490729"/>
    <x v="4"/>
    <x v="80"/>
    <s v="Blend Controlled"/>
    <n v="0"/>
  </r>
  <r>
    <x v="8"/>
    <s v="Data Engineering"/>
    <x v="19"/>
    <d v="2024-07-31T00:00:00"/>
    <d v="2024-07-01T00:00:00"/>
    <s v="47680"/>
    <x v="4"/>
    <s v="30470"/>
    <s v="18849408353"/>
    <m/>
    <m/>
    <m/>
    <n v="1400"/>
    <x v="4"/>
    <x v="0"/>
    <s v="Blend Controlled"/>
    <n v="0"/>
  </r>
  <r>
    <x v="8"/>
    <s v="Data Engineering"/>
    <x v="19"/>
    <d v="2024-07-31T00:00:00"/>
    <d v="2024-07-01T00:00:00"/>
    <s v="47604"/>
    <x v="4"/>
    <s v="30470"/>
    <s v="18849408353"/>
    <m/>
    <m/>
    <m/>
    <n v="720"/>
    <x v="4"/>
    <x v="0"/>
    <s v="Blend Controlled"/>
    <n v="0"/>
  </r>
  <r>
    <x v="8"/>
    <s v="Data Engineering"/>
    <x v="19"/>
    <d v="2024-07-31T00:00:00"/>
    <d v="2024-07-01T00:00:00"/>
    <s v="47597"/>
    <x v="4"/>
    <s v="30470"/>
    <s v="18849408353"/>
    <m/>
    <m/>
    <m/>
    <n v="400"/>
    <x v="4"/>
    <x v="0"/>
    <s v="Blend Controlled"/>
    <n v="0"/>
  </r>
  <r>
    <x v="8"/>
    <s v="Data Engineering"/>
    <x v="19"/>
    <d v="2024-07-31T00:00:00"/>
    <d v="2024-07-01T00:00:00"/>
    <s v="47552"/>
    <x v="4"/>
    <s v="30470"/>
    <s v="18849408353"/>
    <m/>
    <m/>
    <m/>
    <n v="720"/>
    <x v="4"/>
    <x v="0"/>
    <s v="Blend Controlled"/>
    <n v="0"/>
  </r>
  <r>
    <x v="8"/>
    <s v="Data Engineering"/>
    <x v="19"/>
    <d v="2024-07-31T00:00:00"/>
    <d v="2024-07-01T00:00:00"/>
    <s v="47564"/>
    <x v="4"/>
    <s v="30470"/>
    <s v="18849408353"/>
    <m/>
    <m/>
    <m/>
    <n v="1200"/>
    <x v="4"/>
    <x v="0"/>
    <s v="Blend Controlled"/>
    <n v="0"/>
  </r>
  <r>
    <x v="2"/>
    <s v="Data Engineering"/>
    <x v="19"/>
    <d v="2024-07-31T00:00:00"/>
    <d v="2024-07-01T00:00:00"/>
    <s v="46340"/>
    <x v="123"/>
    <s v="25138"/>
    <s v="16977995014"/>
    <m/>
    <m/>
    <m/>
    <n v="360.41988355818427"/>
    <x v="4"/>
    <x v="71"/>
    <s v="Blend Controlled"/>
    <n v="0"/>
  </r>
  <r>
    <x v="2"/>
    <s v="Data Engineering"/>
    <x v="19"/>
    <d v="2024-07-31T00:00:00"/>
    <d v="2024-07-01T00:00:00"/>
    <s v="46492"/>
    <x v="150"/>
    <s v="25160"/>
    <s v="16856642182"/>
    <m/>
    <m/>
    <m/>
    <n v="480.55984474424571"/>
    <x v="4"/>
    <x v="4"/>
    <s v="Blend Controlled"/>
    <n v="0"/>
  </r>
  <r>
    <x v="2"/>
    <s v="Data Engineering"/>
    <x v="19"/>
    <d v="2024-07-31T00:00:00"/>
    <d v="2024-07-01T00:00:00"/>
    <s v="47087"/>
    <x v="123"/>
    <s v="25138"/>
    <s v="16977995014"/>
    <m/>
    <m/>
    <m/>
    <n v="464.54118325277085"/>
    <x v="4"/>
    <x v="71"/>
    <s v="Blend Controlled"/>
    <n v="0"/>
  </r>
  <r>
    <x v="2"/>
    <s v="Data Engineering"/>
    <x v="19"/>
    <d v="2024-07-31T00:00:00"/>
    <d v="2024-07-01T00:00:00"/>
    <s v="46621"/>
    <x v="123"/>
    <s v="25138"/>
    <s v="16977995014"/>
    <m/>
    <m/>
    <m/>
    <n v="320.37322982949712"/>
    <x v="4"/>
    <x v="71"/>
    <s v="Blend Controlled"/>
    <n v="0"/>
  </r>
  <r>
    <x v="2"/>
    <s v="Data Engineering"/>
    <x v="19"/>
    <d v="2024-07-31T00:00:00"/>
    <d v="2024-07-01T00:00:00"/>
    <s v="47300"/>
    <x v="161"/>
    <s v="28145"/>
    <s v="17581549176"/>
    <m/>
    <m/>
    <m/>
    <n v="280.32657610080997"/>
    <x v="4"/>
    <x v="80"/>
    <s v="Blend Controlled"/>
    <n v="0"/>
  </r>
  <r>
    <x v="2"/>
    <s v="Data Engineering"/>
    <x v="19"/>
    <d v="2024-07-31T00:00:00"/>
    <d v="2024-07-01T00:00:00"/>
    <s v="46280"/>
    <x v="150"/>
    <s v="25160"/>
    <s v="16856642182"/>
    <m/>
    <m/>
    <m/>
    <n v="280.32657610080997"/>
    <x v="4"/>
    <x v="4"/>
    <s v="Blend Controlled"/>
    <n v="0"/>
  </r>
  <r>
    <x v="2"/>
    <s v="Data Engineering"/>
    <x v="19"/>
    <d v="2024-07-31T00:00:00"/>
    <d v="2024-07-01T00:00:00"/>
    <s v="47228"/>
    <x v="151"/>
    <s v="26788"/>
    <s v="16592846934"/>
    <m/>
    <m/>
    <m/>
    <n v="240.27992237212285"/>
    <x v="4"/>
    <x v="75"/>
    <s v="Blend Controlled"/>
    <n v="0"/>
  </r>
  <r>
    <x v="2"/>
    <s v="Data Engineering"/>
    <x v="19"/>
    <d v="2024-07-31T00:00:00"/>
    <d v="2024-07-01T00:00:00"/>
    <s v="46370"/>
    <x v="150"/>
    <s v="25160"/>
    <s v="16856642182"/>
    <m/>
    <m/>
    <m/>
    <n v="536.62515996440766"/>
    <x v="4"/>
    <x v="4"/>
    <s v="Blend Controlled"/>
    <n v="0"/>
  </r>
  <r>
    <x v="2"/>
    <s v="Data Engineering"/>
    <x v="19"/>
    <d v="2024-07-31T00:00:00"/>
    <d v="2024-07-01T00:00:00"/>
    <s v="46244"/>
    <x v="123"/>
    <s v="25138"/>
    <s v="16977995014"/>
    <m/>
    <m/>
    <m/>
    <n v="600.69980593030709"/>
    <x v="4"/>
    <x v="71"/>
    <s v="Blend Controlled"/>
    <n v="0"/>
  </r>
  <r>
    <x v="2"/>
    <s v="Data Engineering"/>
    <x v="19"/>
    <d v="2024-07-31T00:00:00"/>
    <d v="2024-07-01T00:00:00"/>
    <s v="46450"/>
    <x v="150"/>
    <s v="25160"/>
    <s v="16856642182"/>
    <m/>
    <m/>
    <m/>
    <n v="560.65315220161995"/>
    <x v="4"/>
    <x v="4"/>
    <s v="Blend Controlled"/>
    <n v="0"/>
  </r>
  <r>
    <x v="2"/>
    <s v="Data Engineering"/>
    <x v="19"/>
    <d v="2024-07-31T00:00:00"/>
    <d v="2024-07-01T00:00:00"/>
    <s v="46426"/>
    <x v="150"/>
    <s v="25160"/>
    <s v="16856642182"/>
    <m/>
    <m/>
    <m/>
    <n v="560.65315220161995"/>
    <x v="4"/>
    <x v="4"/>
    <s v="Blend Controlled"/>
    <n v="0"/>
  </r>
  <r>
    <x v="2"/>
    <s v="Data Engineering"/>
    <x v="19"/>
    <d v="2024-07-31T00:00:00"/>
    <d v="2024-07-01T00:00:00"/>
    <s v="46019"/>
    <x v="11"/>
    <s v="25146"/>
    <s v="16716229170"/>
    <m/>
    <m/>
    <m/>
    <n v="400.46653728687141"/>
    <x v="4"/>
    <x v="30"/>
    <s v="Blend Controlled"/>
    <n v="0"/>
  </r>
  <r>
    <x v="2"/>
    <s v="Data Engineering"/>
    <x v="19"/>
    <d v="2024-07-31T00:00:00"/>
    <d v="2024-07-01T00:00:00"/>
    <s v="47043"/>
    <x v="123"/>
    <s v="25138"/>
    <s v="16977995014"/>
    <m/>
    <m/>
    <m/>
    <n v="432.50386026982113"/>
    <x v="4"/>
    <x v="71"/>
    <s v="Blend Controlled"/>
    <n v="0"/>
  </r>
  <r>
    <x v="2"/>
    <s v="Data Engineering"/>
    <x v="19"/>
    <d v="2024-07-31T00:00:00"/>
    <d v="2024-07-01T00:00:00"/>
    <s v="46954"/>
    <x v="123"/>
    <s v="25138"/>
    <s v="16977995014"/>
    <m/>
    <m/>
    <m/>
    <n v="320.37322982949712"/>
    <x v="4"/>
    <x v="71"/>
    <s v="Blend Controlled"/>
    <n v="0"/>
  </r>
  <r>
    <x v="2"/>
    <s v="Data Engineering"/>
    <x v="19"/>
    <d v="2024-07-31T00:00:00"/>
    <d v="2024-07-01T00:00:00"/>
    <s v="46907"/>
    <x v="123"/>
    <s v="25138"/>
    <s v="16977995014"/>
    <m/>
    <m/>
    <m/>
    <n v="360.41988355818427"/>
    <x v="4"/>
    <x v="71"/>
    <s v="Blend Controlled"/>
    <n v="0"/>
  </r>
  <r>
    <x v="2"/>
    <s v="Data Engineering"/>
    <x v="19"/>
    <d v="2024-07-31T00:00:00"/>
    <d v="2024-07-01T00:00:00"/>
    <s v="46734"/>
    <x v="155"/>
    <s v="25867"/>
    <s v="16974076254"/>
    <m/>
    <m/>
    <m/>
    <n v="376.43854504965913"/>
    <x v="4"/>
    <x v="77"/>
    <s v="Blend Controlled"/>
    <n v="0"/>
  </r>
  <r>
    <x v="2"/>
    <s v="Data Engineering"/>
    <x v="19"/>
    <d v="2024-07-31T00:00:00"/>
    <d v="2024-07-01T00:00:00"/>
    <s v="46988"/>
    <x v="160"/>
    <s v="25869"/>
    <s v="16974074989"/>
    <m/>
    <m/>
    <m/>
    <n v="384.44787579539656"/>
    <x v="4"/>
    <x v="77"/>
    <s v="Blend Controlled"/>
    <n v="0"/>
  </r>
  <r>
    <x v="2"/>
    <s v="Data Engineering"/>
    <x v="19"/>
    <d v="2024-07-31T00:00:00"/>
    <d v="2024-07-01T00:00:00"/>
    <s v="45822"/>
    <x v="154"/>
    <s v="29210"/>
    <s v="17485557310"/>
    <m/>
    <m/>
    <m/>
    <n v="560.65315220161995"/>
    <x v="4"/>
    <x v="4"/>
    <s v="Blend Controlled"/>
    <n v="0"/>
  </r>
  <r>
    <x v="2"/>
    <s v="Data Engineering"/>
    <x v="19"/>
    <d v="2024-07-31T00:00:00"/>
    <d v="2024-07-01T00:00:00"/>
    <s v="46919"/>
    <x v="123"/>
    <s v="25138"/>
    <s v="16977995014"/>
    <m/>
    <m/>
    <m/>
    <n v="320.37322982949712"/>
    <x v="4"/>
    <x v="71"/>
    <s v="Blend Controlled"/>
    <n v="0"/>
  </r>
  <r>
    <x v="2"/>
    <s v="Data Engineering"/>
    <x v="19"/>
    <d v="2024-07-31T00:00:00"/>
    <d v="2024-07-01T00:00:00"/>
    <s v="46108"/>
    <x v="11"/>
    <s v="25146"/>
    <s v="16716229170"/>
    <m/>
    <m/>
    <m/>
    <n v="400.46653728687141"/>
    <x v="4"/>
    <x v="30"/>
    <s v="Blend Controlled"/>
    <n v="0"/>
  </r>
  <r>
    <x v="2"/>
    <s v="Data Engineering"/>
    <x v="19"/>
    <d v="2024-07-31T00:00:00"/>
    <d v="2024-07-01T00:00:00"/>
    <s v="45897"/>
    <x v="11"/>
    <s v="25146"/>
    <s v="16716229170"/>
    <m/>
    <m/>
    <m/>
    <n v="416.48519877834627"/>
    <x v="4"/>
    <x v="30"/>
    <s v="Blend Controlled"/>
    <n v="0"/>
  </r>
  <r>
    <x v="2"/>
    <s v="Data Engineering"/>
    <x v="19"/>
    <d v="2024-07-31T00:00:00"/>
    <d v="2024-07-01T00:00:00"/>
    <s v="46663"/>
    <x v="155"/>
    <s v="25867"/>
    <s v="16974076254"/>
    <m/>
    <m/>
    <m/>
    <n v="360.41988355818427"/>
    <x v="4"/>
    <x v="77"/>
    <s v="Blend Controlled"/>
    <n v="0"/>
  </r>
  <r>
    <x v="2"/>
    <s v="Data Engineering"/>
    <x v="19"/>
    <d v="2024-07-31T00:00:00"/>
    <d v="2024-07-01T00:00:00"/>
    <s v="46742"/>
    <x v="155"/>
    <s v="25867"/>
    <s v="16974076254"/>
    <m/>
    <m/>
    <m/>
    <n v="360.41988355818427"/>
    <x v="4"/>
    <x v="77"/>
    <s v="Blend Controlled"/>
    <n v="0"/>
  </r>
  <r>
    <x v="2"/>
    <s v="Data Engineering"/>
    <x v="19"/>
    <d v="2024-07-31T00:00:00"/>
    <d v="2024-07-01T00:00:00"/>
    <s v="47171"/>
    <x v="168"/>
    <s v="25140"/>
    <s v="16977994594"/>
    <m/>
    <m/>
    <m/>
    <n v="480.55984474424571"/>
    <x v="4"/>
    <x v="71"/>
    <s v="Blend Controlled"/>
    <n v="0"/>
  </r>
  <r>
    <x v="2"/>
    <s v="Data Engineering"/>
    <x v="19"/>
    <d v="2024-07-31T00:00:00"/>
    <d v="2024-07-01T00:00:00"/>
    <s v="46077"/>
    <x v="11"/>
    <s v="25146"/>
    <s v="16716229170"/>
    <m/>
    <m/>
    <m/>
    <n v="496.57850623572057"/>
    <x v="4"/>
    <x v="30"/>
    <s v="Blend Controlled"/>
    <n v="0"/>
  </r>
  <r>
    <x v="2"/>
    <s v="Data Engineering"/>
    <x v="19"/>
    <d v="2024-07-31T00:00:00"/>
    <d v="2024-07-01T00:00:00"/>
    <s v="47221"/>
    <x v="165"/>
    <s v="25152"/>
    <s v="17001844665"/>
    <m/>
    <m/>
    <m/>
    <n v="252.293918490729"/>
    <x v="4"/>
    <x v="80"/>
    <s v="Blend Controlled"/>
    <n v="0"/>
  </r>
  <r>
    <x v="8"/>
    <s v="Data Engineering"/>
    <x v="19"/>
    <d v="2024-07-31T00:00:00"/>
    <d v="2024-07-01T00:00:00"/>
    <s v="47970"/>
    <x v="20"/>
    <s v="31318"/>
    <s v="18657995555"/>
    <m/>
    <m/>
    <m/>
    <n v="7863.06"/>
    <x v="4"/>
    <x v="23"/>
    <s v="Blend Controlled"/>
    <n v="0"/>
  </r>
  <r>
    <x v="8"/>
    <s v="Data Engineering"/>
    <x v="19"/>
    <d v="2024-07-31T00:00:00"/>
    <d v="2024-07-01T00:00:00"/>
    <s v="47949"/>
    <x v="133"/>
    <s v="32546"/>
    <s v="19569236781"/>
    <m/>
    <m/>
    <m/>
    <n v="6794.41"/>
    <x v="4"/>
    <x v="23"/>
    <s v="Blend Controlled"/>
    <n v="0"/>
  </r>
  <r>
    <x v="8"/>
    <s v="Data Engineering"/>
    <x v="19"/>
    <d v="2024-07-31T00:00:00"/>
    <d v="2024-07-01T00:00:00"/>
    <s v="47717"/>
    <x v="4"/>
    <s v="30470"/>
    <s v="18849408353"/>
    <m/>
    <m/>
    <m/>
    <n v="720"/>
    <x v="4"/>
    <x v="0"/>
    <s v="Blend Controlled"/>
    <n v="0"/>
  </r>
  <r>
    <x v="2"/>
    <s v="Data Engineering"/>
    <x v="19"/>
    <d v="2024-07-31T00:00:00"/>
    <d v="2024-07-01T00:00:00"/>
    <s v="45820"/>
    <x v="154"/>
    <s v="29210"/>
    <s v="17485557310"/>
    <m/>
    <m/>
    <m/>
    <n v="560.65315220161995"/>
    <x v="4"/>
    <x v="4"/>
    <s v="Blend Controlled"/>
    <n v="0"/>
  </r>
  <r>
    <x v="2"/>
    <s v="Data Engineering"/>
    <x v="19"/>
    <d v="2024-07-31T00:00:00"/>
    <d v="2024-07-01T00:00:00"/>
    <s v="46255"/>
    <x v="123"/>
    <s v="25138"/>
    <s v="16977995014"/>
    <m/>
    <m/>
    <m/>
    <n v="520.6064984729328"/>
    <x v="4"/>
    <x v="71"/>
    <s v="Blend Controlled"/>
    <n v="0"/>
  </r>
  <r>
    <x v="2"/>
    <s v="Data Engineering"/>
    <x v="19"/>
    <d v="2024-07-31T00:00:00"/>
    <d v="2024-07-01T00:00:00"/>
    <s v="45963"/>
    <x v="173"/>
    <s v="28998"/>
    <s v="18243049512"/>
    <m/>
    <m/>
    <m/>
    <n v="440.51319101555856"/>
    <x v="4"/>
    <x v="4"/>
    <s v="Blend Controlled"/>
    <n v="0"/>
  </r>
  <r>
    <x v="2"/>
    <s v="Data Engineering"/>
    <x v="19"/>
    <d v="2024-07-31T00:00:00"/>
    <d v="2024-07-01T00:00:00"/>
    <s v="46730"/>
    <x v="123"/>
    <s v="25138"/>
    <s v="16977995014"/>
    <m/>
    <m/>
    <m/>
    <n v="475.55413725775941"/>
    <x v="4"/>
    <x v="71"/>
    <s v="Blend Controlled"/>
    <n v="0"/>
  </r>
  <r>
    <x v="2"/>
    <s v="Data Engineering"/>
    <x v="19"/>
    <d v="2024-07-31T00:00:00"/>
    <d v="2024-07-01T00:00:00"/>
    <s v="46751"/>
    <x v="123"/>
    <s v="25138"/>
    <s v="16977995014"/>
    <m/>
    <m/>
    <m/>
    <n v="464.54118325277085"/>
    <x v="4"/>
    <x v="71"/>
    <s v="Blend Controlled"/>
    <n v="0"/>
  </r>
  <r>
    <x v="2"/>
    <s v="Data Engineering"/>
    <x v="19"/>
    <d v="2024-07-31T00:00:00"/>
    <d v="2024-07-01T00:00:00"/>
    <s v="46089"/>
    <x v="150"/>
    <s v="25160"/>
    <s v="16856642182"/>
    <m/>
    <m/>
    <m/>
    <n v="560.65315220161995"/>
    <x v="4"/>
    <x v="4"/>
    <s v="Blend Controlled"/>
    <n v="0"/>
  </r>
  <r>
    <x v="2"/>
    <s v="Data Engineering"/>
    <x v="19"/>
    <d v="2024-07-31T00:00:00"/>
    <d v="2024-07-01T00:00:00"/>
    <s v="46941"/>
    <x v="160"/>
    <s v="25869"/>
    <s v="16974074989"/>
    <m/>
    <m/>
    <m/>
    <n v="384.44787579539656"/>
    <x v="4"/>
    <x v="77"/>
    <s v="Blend Controlled"/>
    <n v="0"/>
  </r>
  <r>
    <x v="2"/>
    <s v="Data Engineering"/>
    <x v="19"/>
    <d v="2024-07-31T00:00:00"/>
    <d v="2024-07-01T00:00:00"/>
    <s v="46833"/>
    <x v="169"/>
    <s v="25868"/>
    <s v="16974175491"/>
    <m/>
    <m/>
    <m/>
    <n v="405.47249323255693"/>
    <x v="4"/>
    <x v="77"/>
    <s v="Blend Controlled"/>
    <n v="0"/>
  </r>
  <r>
    <x v="2"/>
    <s v="Data Engineering"/>
    <x v="19"/>
    <d v="2024-07-31T00:00:00"/>
    <d v="2024-07-01T00:00:00"/>
    <s v="46141"/>
    <x v="157"/>
    <s v="25155"/>
    <m/>
    <m/>
    <m/>
    <m/>
    <n v="312.36389908375969"/>
    <x v="4"/>
    <x v="78"/>
    <s v="Blend Controlled"/>
    <n v="0"/>
  </r>
  <r>
    <x v="2"/>
    <s v="Data Engineering"/>
    <x v="19"/>
    <d v="2024-07-31T00:00:00"/>
    <d v="2024-07-01T00:00:00"/>
    <s v="47258"/>
    <x v="165"/>
    <s v="25152"/>
    <s v="17001844665"/>
    <m/>
    <m/>
    <m/>
    <n v="315.36752234301082"/>
    <x v="4"/>
    <x v="80"/>
    <s v="Blend Controlled"/>
    <n v="0"/>
  </r>
  <r>
    <x v="2"/>
    <s v="Data Engineering"/>
    <x v="19"/>
    <d v="2024-07-31T00:00:00"/>
    <d v="2024-07-01T00:00:00"/>
    <s v="45908"/>
    <x v="176"/>
    <s v="29419"/>
    <s v="18262439992"/>
    <m/>
    <m/>
    <m/>
    <n v="504.587836981458"/>
    <x v="4"/>
    <x v="4"/>
    <s v="Blend Controlled"/>
    <n v="0"/>
  </r>
  <r>
    <x v="2"/>
    <s v="Data Engineering"/>
    <x v="19"/>
    <d v="2024-07-31T00:00:00"/>
    <d v="2024-07-01T00:00:00"/>
    <s v="45855"/>
    <x v="177"/>
    <s v="28140"/>
    <s v="17690283562"/>
    <m/>
    <m/>
    <m/>
    <n v="536.62515996440766"/>
    <x v="4"/>
    <x v="4"/>
    <s v="Blend Controlled"/>
    <n v="0"/>
  </r>
  <r>
    <x v="2"/>
    <s v="Data Engineering"/>
    <x v="19"/>
    <d v="2024-07-31T00:00:00"/>
    <d v="2024-07-01T00:00:00"/>
    <s v="47036"/>
    <x v="123"/>
    <s v="25138"/>
    <s v="16977995014"/>
    <m/>
    <m/>
    <m/>
    <n v="360.41988355818427"/>
    <x v="4"/>
    <x v="71"/>
    <s v="Blend Controlled"/>
    <n v="0"/>
  </r>
  <r>
    <x v="2"/>
    <s v="Data Engineering"/>
    <x v="19"/>
    <d v="2024-07-31T00:00:00"/>
    <d v="2024-07-01T00:00:00"/>
    <s v="45923"/>
    <x v="176"/>
    <s v="29419"/>
    <s v="18262439992"/>
    <m/>
    <m/>
    <m/>
    <n v="560.65315220161995"/>
    <x v="4"/>
    <x v="4"/>
    <s v="Blend Controlled"/>
    <n v="0"/>
  </r>
  <r>
    <x v="2"/>
    <s v="Data Engineering"/>
    <x v="19"/>
    <d v="2024-07-31T00:00:00"/>
    <d v="2024-07-01T00:00:00"/>
    <s v="45968"/>
    <x v="173"/>
    <s v="28998"/>
    <s v="18243049512"/>
    <m/>
    <m/>
    <m/>
    <n v="440.51319101555856"/>
    <x v="4"/>
    <x v="4"/>
    <s v="Blend Controlled"/>
    <n v="0"/>
  </r>
  <r>
    <x v="2"/>
    <s v="Data Engineering"/>
    <x v="19"/>
    <d v="2024-07-31T00:00:00"/>
    <d v="2024-07-01T00:00:00"/>
    <s v="46853"/>
    <x v="169"/>
    <s v="25868"/>
    <s v="16974175491"/>
    <m/>
    <m/>
    <m/>
    <n v="520.6064984729328"/>
    <x v="4"/>
    <x v="77"/>
    <s v="Blend Controlled"/>
    <n v="0"/>
  </r>
  <r>
    <x v="2"/>
    <s v="Data Engineering"/>
    <x v="19"/>
    <d v="2024-07-31T00:00:00"/>
    <d v="2024-07-01T00:00:00"/>
    <s v="46021"/>
    <x v="11"/>
    <s v="25146"/>
    <s v="16716229170"/>
    <m/>
    <m/>
    <m/>
    <n v="464.54118325277085"/>
    <x v="4"/>
    <x v="30"/>
    <s v="Blend Controlled"/>
    <n v="0"/>
  </r>
  <r>
    <x v="2"/>
    <s v="Data Engineering"/>
    <x v="19"/>
    <d v="2024-07-31T00:00:00"/>
    <d v="2024-07-01T00:00:00"/>
    <s v="47198"/>
    <x v="151"/>
    <s v="26788"/>
    <s v="16592846934"/>
    <m/>
    <m/>
    <m/>
    <n v="270.31491266863821"/>
    <x v="4"/>
    <x v="75"/>
    <s v="Blend Controlled"/>
    <n v="0"/>
  </r>
  <r>
    <x v="2"/>
    <s v="Data Engineering"/>
    <x v="19"/>
    <d v="2024-07-31T00:00:00"/>
    <d v="2024-07-01T00:00:00"/>
    <s v="47121"/>
    <x v="123"/>
    <s v="25138"/>
    <s v="16977995014"/>
    <m/>
    <m/>
    <m/>
    <n v="344.40122206670941"/>
    <x v="4"/>
    <x v="71"/>
    <s v="Blend Controlled"/>
    <n v="0"/>
  </r>
  <r>
    <x v="2"/>
    <s v="Data Engineering"/>
    <x v="19"/>
    <d v="2024-07-31T00:00:00"/>
    <d v="2024-07-01T00:00:00"/>
    <s v="47100"/>
    <x v="174"/>
    <s v="25147"/>
    <s v="16977650851"/>
    <m/>
    <m/>
    <m/>
    <n v="440.51319101555856"/>
    <x v="4"/>
    <x v="83"/>
    <s v="Blend Controlled"/>
    <n v="0"/>
  </r>
  <r>
    <x v="2"/>
    <s v="Data Engineering"/>
    <x v="19"/>
    <d v="2024-07-31T00:00:00"/>
    <d v="2024-07-01T00:00:00"/>
    <s v="46781"/>
    <x v="155"/>
    <s v="25867"/>
    <s v="16974076254"/>
    <m/>
    <m/>
    <m/>
    <n v="270.31491266863821"/>
    <x v="4"/>
    <x v="77"/>
    <s v="Blend Controlled"/>
    <n v="0"/>
  </r>
  <r>
    <x v="2"/>
    <s v="Data Engineering"/>
    <x v="19"/>
    <d v="2024-07-31T00:00:00"/>
    <d v="2024-07-01T00:00:00"/>
    <s v="47020"/>
    <x v="123"/>
    <s v="25138"/>
    <s v="16977995014"/>
    <m/>
    <m/>
    <m/>
    <n v="400.46653728687141"/>
    <x v="4"/>
    <x v="71"/>
    <s v="Blend Controlled"/>
    <n v="0"/>
  </r>
  <r>
    <x v="2"/>
    <s v="Data Engineering"/>
    <x v="19"/>
    <d v="2024-07-31T00:00:00"/>
    <d v="2024-07-01T00:00:00"/>
    <s v="46813"/>
    <x v="169"/>
    <s v="25868"/>
    <s v="16974175491"/>
    <m/>
    <m/>
    <m/>
    <n v="520.6064984729328"/>
    <x v="4"/>
    <x v="77"/>
    <s v="Blend Controlled"/>
    <n v="0"/>
  </r>
  <r>
    <x v="2"/>
    <s v="Data Engineering"/>
    <x v="19"/>
    <d v="2024-07-31T00:00:00"/>
    <d v="2024-07-01T00:00:00"/>
    <s v="47339"/>
    <x v="167"/>
    <s v="25157"/>
    <s v="17001841791"/>
    <m/>
    <m/>
    <m/>
    <n v="520.6064984729328"/>
    <x v="4"/>
    <x v="76"/>
    <s v="Blend Controlled"/>
    <n v="0"/>
  </r>
  <r>
    <x v="2"/>
    <s v="Data Engineering"/>
    <x v="19"/>
    <d v="2024-07-31T00:00:00"/>
    <d v="2024-07-01T00:00:00"/>
    <s v="46346"/>
    <x v="123"/>
    <s v="25138"/>
    <s v="16977995014"/>
    <m/>
    <m/>
    <m/>
    <n v="464.54118325277085"/>
    <x v="4"/>
    <x v="71"/>
    <s v="Blend Controlled"/>
    <n v="0"/>
  </r>
  <r>
    <x v="2"/>
    <s v="Data Engineering"/>
    <x v="19"/>
    <d v="2024-07-31T00:00:00"/>
    <d v="2024-07-01T00:00:00"/>
    <s v="46503"/>
    <x v="123"/>
    <s v="25138"/>
    <s v="16977995014"/>
    <m/>
    <m/>
    <m/>
    <n v="504.587836981458"/>
    <x v="4"/>
    <x v="71"/>
    <s v="Blend Controlled"/>
    <n v="0"/>
  </r>
  <r>
    <x v="2"/>
    <s v="Data Engineering"/>
    <x v="19"/>
    <d v="2024-07-31T00:00:00"/>
    <d v="2024-07-01T00:00:00"/>
    <s v="47053"/>
    <x v="160"/>
    <s v="25869"/>
    <s v="16974074989"/>
    <m/>
    <m/>
    <m/>
    <n v="504.587836981458"/>
    <x v="4"/>
    <x v="77"/>
    <s v="Blend Controlled"/>
    <n v="0"/>
  </r>
  <r>
    <x v="8"/>
    <s v="Data Engineering"/>
    <x v="19"/>
    <d v="2024-07-31T00:00:00"/>
    <d v="2024-07-01T00:00:00"/>
    <s v="45217"/>
    <x v="46"/>
    <s v="22983"/>
    <s v="14811023743"/>
    <m/>
    <m/>
    <s v="Retainer Revenue Recognition"/>
    <n v="99572.11"/>
    <x v="4"/>
    <x v="5"/>
    <s v="Blend Controlled"/>
    <n v="0"/>
  </r>
  <r>
    <x v="8"/>
    <s v="Data Engineering"/>
    <x v="19"/>
    <d v="2024-07-31T00:00:00"/>
    <d v="2024-07-01T00:00:00"/>
    <s v="47563"/>
    <x v="4"/>
    <s v="30470"/>
    <s v="18849408353"/>
    <m/>
    <m/>
    <m/>
    <n v="1400"/>
    <x v="4"/>
    <x v="0"/>
    <s v="Blend Controlled"/>
    <n v="0"/>
  </r>
  <r>
    <x v="8"/>
    <s v="Data Engineering"/>
    <x v="19"/>
    <d v="2024-07-31T00:00:00"/>
    <d v="2024-07-01T00:00:00"/>
    <s v="47924"/>
    <x v="77"/>
    <s v="32653"/>
    <s v="17214937942"/>
    <m/>
    <m/>
    <m/>
    <n v="-49.41"/>
    <x v="4"/>
    <x v="18"/>
    <s v="Blend Controlled"/>
    <n v="0"/>
  </r>
  <r>
    <x v="8"/>
    <s v="Data Engineering"/>
    <x v="19"/>
    <d v="2024-07-31T00:00:00"/>
    <d v="2024-07-01T00:00:00"/>
    <s v="47989"/>
    <x v="118"/>
    <s v="25995"/>
    <s v="14300816419"/>
    <m/>
    <m/>
    <m/>
    <n v="-7064.52"/>
    <x v="4"/>
    <x v="25"/>
    <s v="Blend Controlled"/>
    <n v="0"/>
  </r>
  <r>
    <x v="8"/>
    <s v="Data Engineering"/>
    <x v="19"/>
    <d v="2024-07-31T00:00:00"/>
    <d v="2024-07-01T00:00:00"/>
    <s v="47629"/>
    <x v="4"/>
    <s v="30470"/>
    <s v="18849408353"/>
    <m/>
    <m/>
    <m/>
    <n v="800"/>
    <x v="4"/>
    <x v="0"/>
    <s v="Blend Controlled"/>
    <n v="0"/>
  </r>
  <r>
    <x v="8"/>
    <s v="Data Engineering"/>
    <x v="19"/>
    <d v="2024-07-31T00:00:00"/>
    <d v="2024-07-01T00:00:00"/>
    <s v="48002"/>
    <x v="118"/>
    <s v="25995"/>
    <s v="14300816419"/>
    <m/>
    <m/>
    <m/>
    <n v="-583.63"/>
    <x v="4"/>
    <x v="25"/>
    <s v="Blend Controlled"/>
    <n v="0"/>
  </r>
  <r>
    <x v="13"/>
    <s v="Data Engineering"/>
    <x v="19"/>
    <d v="2024-07-31T00:00:00"/>
    <d v="2024-07-01T00:00:00"/>
    <s v="45609"/>
    <x v="158"/>
    <s v="16674"/>
    <s v="10642652269"/>
    <m/>
    <m/>
    <m/>
    <n v="1324.866850494124"/>
    <x v="0"/>
    <x v="79"/>
    <s v="Blend Controlled"/>
    <n v="0"/>
  </r>
  <r>
    <x v="2"/>
    <s v="Data Engineering"/>
    <x v="19"/>
    <d v="2024-07-31T00:00:00"/>
    <d v="2024-07-01T00:00:00"/>
    <s v="46052"/>
    <x v="171"/>
    <s v="25544"/>
    <s v="16807042572"/>
    <m/>
    <m/>
    <m/>
    <n v="536.62515996440766"/>
    <x v="4"/>
    <x v="4"/>
    <s v="Blend Controlled"/>
    <n v="0"/>
  </r>
  <r>
    <x v="2"/>
    <s v="Data Engineering"/>
    <x v="19"/>
    <d v="2024-07-31T00:00:00"/>
    <d v="2024-07-01T00:00:00"/>
    <s v="47277"/>
    <x v="165"/>
    <s v="25152"/>
    <s v="17001844665"/>
    <m/>
    <m/>
    <m/>
    <n v="240.27992237212285"/>
    <x v="4"/>
    <x v="80"/>
    <s v="Blend Controlled"/>
    <n v="0"/>
  </r>
  <r>
    <x v="2"/>
    <s v="Data Engineering"/>
    <x v="19"/>
    <d v="2024-07-31T00:00:00"/>
    <d v="2024-07-01T00:00:00"/>
    <s v="47205"/>
    <x v="165"/>
    <s v="25152"/>
    <s v="17001844665"/>
    <m/>
    <m/>
    <m/>
    <n v="240.27992237212285"/>
    <x v="4"/>
    <x v="80"/>
    <s v="Blend Controlled"/>
    <n v="0"/>
  </r>
  <r>
    <x v="2"/>
    <s v="Data Engineering"/>
    <x v="19"/>
    <d v="2024-07-31T00:00:00"/>
    <d v="2024-07-01T00:00:00"/>
    <s v="45913"/>
    <x v="11"/>
    <s v="25146"/>
    <s v="16716229170"/>
    <m/>
    <m/>
    <m/>
    <n v="416.48519877834627"/>
    <x v="4"/>
    <x v="30"/>
    <s v="Blend Controlled"/>
    <n v="0"/>
  </r>
  <r>
    <x v="2"/>
    <s v="Data Engineering"/>
    <x v="19"/>
    <d v="2024-07-31T00:00:00"/>
    <d v="2024-07-01T00:00:00"/>
    <s v="47365"/>
    <x v="167"/>
    <s v="25157"/>
    <s v="17001841791"/>
    <m/>
    <m/>
    <m/>
    <n v="520.6064984729328"/>
    <x v="4"/>
    <x v="76"/>
    <s v="Blend Controlled"/>
    <n v="0"/>
  </r>
  <r>
    <x v="2"/>
    <s v="Data Engineering"/>
    <x v="19"/>
    <d v="2024-07-31T00:00:00"/>
    <d v="2024-07-01T00:00:00"/>
    <s v="47249"/>
    <x v="151"/>
    <s v="26788"/>
    <s v="16592846934"/>
    <m/>
    <m/>
    <m/>
    <n v="270.31491266863821"/>
    <x v="4"/>
    <x v="75"/>
    <s v="Blend Controlled"/>
    <n v="0"/>
  </r>
  <r>
    <x v="2"/>
    <s v="Data Engineering"/>
    <x v="19"/>
    <d v="2024-07-31T00:00:00"/>
    <d v="2024-07-01T00:00:00"/>
    <s v="46736"/>
    <x v="155"/>
    <s v="25867"/>
    <s v="16974076254"/>
    <m/>
    <m/>
    <m/>
    <n v="360.41988355818427"/>
    <x v="4"/>
    <x v="77"/>
    <s v="Blend Controlled"/>
    <n v="0"/>
  </r>
  <r>
    <x v="2"/>
    <s v="Data Engineering"/>
    <x v="19"/>
    <d v="2024-07-31T00:00:00"/>
    <d v="2024-07-01T00:00:00"/>
    <s v="45823"/>
    <x v="11"/>
    <s v="25146"/>
    <s v="16716229170"/>
    <m/>
    <m/>
    <m/>
    <n v="464.54118325277085"/>
    <x v="4"/>
    <x v="30"/>
    <s v="Blend Controlled"/>
    <n v="0"/>
  </r>
  <r>
    <x v="2"/>
    <s v="Data Engineering"/>
    <x v="19"/>
    <d v="2024-07-31T00:00:00"/>
    <d v="2024-07-01T00:00:00"/>
    <s v="47026"/>
    <x v="123"/>
    <s v="25138"/>
    <s v="16977995014"/>
    <m/>
    <m/>
    <m/>
    <n v="210.24493207560749"/>
    <x v="4"/>
    <x v="71"/>
    <s v="Blend Controlled"/>
    <n v="0"/>
  </r>
  <r>
    <x v="2"/>
    <s v="Data Engineering"/>
    <x v="19"/>
    <d v="2024-07-31T00:00:00"/>
    <d v="2024-07-01T00:00:00"/>
    <s v="46732"/>
    <x v="155"/>
    <s v="25867"/>
    <s v="16974076254"/>
    <m/>
    <m/>
    <m/>
    <n v="360.41988355818427"/>
    <x v="4"/>
    <x v="77"/>
    <s v="Blend Controlled"/>
    <n v="0"/>
  </r>
  <r>
    <x v="2"/>
    <s v="Data Engineering"/>
    <x v="19"/>
    <d v="2024-07-31T00:00:00"/>
    <d v="2024-07-01T00:00:00"/>
    <s v="46238"/>
    <x v="123"/>
    <s v="25138"/>
    <s v="16977995014"/>
    <m/>
    <m/>
    <m/>
    <n v="320.37322982949712"/>
    <x v="4"/>
    <x v="71"/>
    <s v="Blend Controlled"/>
    <n v="0"/>
  </r>
  <r>
    <x v="2"/>
    <s v="Data Engineering"/>
    <x v="19"/>
    <d v="2024-07-31T00:00:00"/>
    <d v="2024-07-01T00:00:00"/>
    <s v="45859"/>
    <x v="177"/>
    <s v="28140"/>
    <s v="17690283562"/>
    <m/>
    <m/>
    <m/>
    <n v="536.62515996440766"/>
    <x v="4"/>
    <x v="4"/>
    <s v="Blend Controlled"/>
    <n v="0"/>
  </r>
  <r>
    <x v="2"/>
    <s v="Data Engineering"/>
    <x v="19"/>
    <d v="2024-07-31T00:00:00"/>
    <d v="2024-07-01T00:00:00"/>
    <s v="47078"/>
    <x v="123"/>
    <s v="25138"/>
    <s v="16977995014"/>
    <m/>
    <m/>
    <m/>
    <n v="344.40122206670941"/>
    <x v="4"/>
    <x v="71"/>
    <s v="Blend Controlled"/>
    <n v="0"/>
  </r>
  <r>
    <x v="2"/>
    <s v="Data Engineering"/>
    <x v="19"/>
    <d v="2024-07-31T00:00:00"/>
    <d v="2024-07-01T00:00:00"/>
    <s v="46405"/>
    <x v="150"/>
    <s v="25160"/>
    <s v="16856642182"/>
    <m/>
    <m/>
    <m/>
    <n v="560.65315220161995"/>
    <x v="4"/>
    <x v="4"/>
    <s v="Blend Controlled"/>
    <n v="0"/>
  </r>
  <r>
    <x v="2"/>
    <s v="Data Engineering"/>
    <x v="19"/>
    <d v="2024-07-31T00:00:00"/>
    <d v="2024-07-01T00:00:00"/>
    <s v="46940"/>
    <x v="123"/>
    <s v="25138"/>
    <s v="16977995014"/>
    <m/>
    <m/>
    <m/>
    <n v="280.32657610080997"/>
    <x v="4"/>
    <x v="71"/>
    <s v="Blend Controlled"/>
    <n v="0"/>
  </r>
  <r>
    <x v="2"/>
    <s v="Data Engineering"/>
    <x v="19"/>
    <d v="2024-07-31T00:00:00"/>
    <d v="2024-07-01T00:00:00"/>
    <s v="47108"/>
    <x v="174"/>
    <s v="25147"/>
    <s v="16977650851"/>
    <m/>
    <m/>
    <m/>
    <n v="440.51319101555856"/>
    <x v="4"/>
    <x v="83"/>
    <s v="Blend Controlled"/>
    <n v="0"/>
  </r>
  <r>
    <x v="2"/>
    <s v="Data Engineering"/>
    <x v="19"/>
    <d v="2024-07-31T00:00:00"/>
    <d v="2024-07-01T00:00:00"/>
    <s v="46670"/>
    <x v="155"/>
    <s v="25867"/>
    <s v="16974076254"/>
    <m/>
    <m/>
    <m/>
    <n v="270.31491266863821"/>
    <x v="4"/>
    <x v="77"/>
    <s v="Blend Controlled"/>
    <n v="0"/>
  </r>
  <r>
    <x v="2"/>
    <s v="Data Engineering"/>
    <x v="19"/>
    <d v="2024-07-31T00:00:00"/>
    <d v="2024-07-01T00:00:00"/>
    <s v="47204"/>
    <x v="151"/>
    <s v="26788"/>
    <s v="16592846934"/>
    <m/>
    <m/>
    <m/>
    <n v="455.53081039341583"/>
    <x v="4"/>
    <x v="75"/>
    <s v="Blend Controlled"/>
    <n v="0"/>
  </r>
  <r>
    <x v="2"/>
    <s v="Data Engineering"/>
    <x v="19"/>
    <d v="2024-07-31T00:00:00"/>
    <d v="2024-07-01T00:00:00"/>
    <s v="46407"/>
    <x v="123"/>
    <s v="25138"/>
    <s v="16977995014"/>
    <m/>
    <m/>
    <m/>
    <n v="210.24493207560749"/>
    <x v="4"/>
    <x v="71"/>
    <s v="Blend Controlled"/>
    <n v="0"/>
  </r>
  <r>
    <x v="2"/>
    <s v="Data Engineering"/>
    <x v="19"/>
    <d v="2024-07-31T00:00:00"/>
    <d v="2024-07-01T00:00:00"/>
    <s v="47106"/>
    <x v="174"/>
    <s v="25147"/>
    <s v="16977650851"/>
    <m/>
    <m/>
    <m/>
    <n v="400.46653728687141"/>
    <x v="4"/>
    <x v="83"/>
    <s v="Blend Controlled"/>
    <n v="0"/>
  </r>
  <r>
    <x v="2"/>
    <s v="Data Engineering"/>
    <x v="19"/>
    <d v="2024-07-31T00:00:00"/>
    <d v="2024-07-01T00:00:00"/>
    <s v="46269"/>
    <x v="150"/>
    <s v="25160"/>
    <s v="16856642182"/>
    <m/>
    <m/>
    <m/>
    <n v="320.37322982949712"/>
    <x v="4"/>
    <x v="4"/>
    <s v="Blend Controlled"/>
    <n v="0"/>
  </r>
  <r>
    <x v="2"/>
    <s v="Data Engineering"/>
    <x v="19"/>
    <d v="2024-07-31T00:00:00"/>
    <d v="2024-07-01T00:00:00"/>
    <s v="46092"/>
    <x v="11"/>
    <s v="25146"/>
    <s v="16716229170"/>
    <m/>
    <m/>
    <m/>
    <n v="496.57850623572057"/>
    <x v="4"/>
    <x v="30"/>
    <s v="Blend Controlled"/>
    <n v="0"/>
  </r>
  <r>
    <x v="2"/>
    <s v="Data Engineering"/>
    <x v="19"/>
    <d v="2024-07-31T00:00:00"/>
    <d v="2024-07-01T00:00:00"/>
    <s v="46788"/>
    <x v="123"/>
    <s v="25138"/>
    <s v="16977995014"/>
    <m/>
    <m/>
    <m/>
    <n v="320.37322982949712"/>
    <x v="4"/>
    <x v="71"/>
    <s v="Blend Controlled"/>
    <n v="0"/>
  </r>
  <r>
    <x v="8"/>
    <s v="Data Engineering"/>
    <x v="19"/>
    <d v="2024-07-31T00:00:00"/>
    <d v="2024-07-01T00:00:00"/>
    <s v="47589"/>
    <x v="4"/>
    <s v="30470"/>
    <s v="18849408353"/>
    <m/>
    <m/>
    <m/>
    <n v="1000"/>
    <x v="4"/>
    <x v="0"/>
    <s v="Blend Controlled"/>
    <n v="0"/>
  </r>
  <r>
    <x v="8"/>
    <s v="Data Engineering"/>
    <x v="19"/>
    <d v="2024-07-31T00:00:00"/>
    <d v="2024-07-01T00:00:00"/>
    <s v="47622"/>
    <x v="4"/>
    <s v="30470"/>
    <s v="18849408353"/>
    <m/>
    <m/>
    <m/>
    <n v="1500"/>
    <x v="4"/>
    <x v="0"/>
    <s v="Blend Controlled"/>
    <n v="0"/>
  </r>
  <r>
    <x v="2"/>
    <s v="Data Engineering"/>
    <x v="19"/>
    <d v="2024-07-31T00:00:00"/>
    <d v="2024-07-01T00:00:00"/>
    <s v="45978"/>
    <x v="173"/>
    <s v="28998"/>
    <s v="18243049512"/>
    <m/>
    <m/>
    <m/>
    <n v="440.51319101555856"/>
    <x v="4"/>
    <x v="4"/>
    <s v="Blend Controlled"/>
    <n v="0"/>
  </r>
  <r>
    <x v="2"/>
    <s v="Data Engineering"/>
    <x v="19"/>
    <d v="2024-07-31T00:00:00"/>
    <d v="2024-07-01T00:00:00"/>
    <s v="45817"/>
    <x v="154"/>
    <s v="29210"/>
    <s v="17485557310"/>
    <m/>
    <m/>
    <m/>
    <n v="560.65315220161995"/>
    <x v="4"/>
    <x v="4"/>
    <s v="Blend Controlled"/>
    <n v="0"/>
  </r>
  <r>
    <x v="2"/>
    <s v="Data Engineering"/>
    <x v="19"/>
    <d v="2024-07-31T00:00:00"/>
    <d v="2024-07-01T00:00:00"/>
    <s v="45797"/>
    <x v="154"/>
    <s v="29210"/>
    <s v="17485557310"/>
    <m/>
    <m/>
    <m/>
    <n v="560.65315220161995"/>
    <x v="4"/>
    <x v="4"/>
    <s v="Blend Controlled"/>
    <n v="0"/>
  </r>
  <r>
    <x v="2"/>
    <s v="Data Engineering"/>
    <x v="19"/>
    <d v="2024-07-31T00:00:00"/>
    <d v="2024-07-01T00:00:00"/>
    <s v="46627"/>
    <x v="163"/>
    <s v="25866"/>
    <s v="16973568605"/>
    <m/>
    <m/>
    <m/>
    <n v="544.63449071014509"/>
    <x v="4"/>
    <x v="77"/>
    <s v="Blend Controlled"/>
    <n v="0"/>
  </r>
  <r>
    <x v="2"/>
    <s v="Data Engineering"/>
    <x v="19"/>
    <d v="2024-07-31T00:00:00"/>
    <d v="2024-07-01T00:00:00"/>
    <s v="46308"/>
    <x v="123"/>
    <s v="25138"/>
    <s v="16977995014"/>
    <m/>
    <m/>
    <m/>
    <n v="480.55984474424571"/>
    <x v="4"/>
    <x v="71"/>
    <s v="Blend Controlled"/>
    <n v="0"/>
  </r>
  <r>
    <x v="2"/>
    <s v="Data Engineering"/>
    <x v="19"/>
    <d v="2024-07-31T00:00:00"/>
    <d v="2024-07-01T00:00:00"/>
    <s v="46463"/>
    <x v="123"/>
    <s v="25138"/>
    <s v="16977995014"/>
    <m/>
    <m/>
    <m/>
    <n v="360.41988355818427"/>
    <x v="4"/>
    <x v="71"/>
    <s v="Blend Controlled"/>
    <n v="0"/>
  </r>
  <r>
    <x v="2"/>
    <s v="Data Engineering"/>
    <x v="19"/>
    <d v="2024-07-31T00:00:00"/>
    <d v="2024-07-01T00:00:00"/>
    <s v="46395"/>
    <x v="150"/>
    <s v="25160"/>
    <s v="16856642182"/>
    <m/>
    <m/>
    <m/>
    <n v="560.65315220161995"/>
    <x v="4"/>
    <x v="4"/>
    <s v="Blend Controlled"/>
    <n v="0"/>
  </r>
  <r>
    <x v="2"/>
    <s v="Data Engineering"/>
    <x v="19"/>
    <d v="2024-07-31T00:00:00"/>
    <d v="2024-07-01T00:00:00"/>
    <s v="46967"/>
    <x v="123"/>
    <s v="25138"/>
    <s v="16977995014"/>
    <m/>
    <m/>
    <m/>
    <n v="320.37322982949712"/>
    <x v="4"/>
    <x v="71"/>
    <s v="Blend Controlled"/>
    <n v="0"/>
  </r>
  <r>
    <x v="2"/>
    <s v="Data Engineering"/>
    <x v="19"/>
    <d v="2024-07-31T00:00:00"/>
    <d v="2024-07-01T00:00:00"/>
    <s v="46147"/>
    <x v="150"/>
    <s v="25160"/>
    <s v="16856642182"/>
    <m/>
    <m/>
    <m/>
    <n v="480.55984474424571"/>
    <x v="4"/>
    <x v="4"/>
    <s v="Blend Controlled"/>
    <n v="0"/>
  </r>
  <r>
    <x v="2"/>
    <s v="Data Engineering"/>
    <x v="19"/>
    <d v="2024-07-31T00:00:00"/>
    <d v="2024-07-01T00:00:00"/>
    <s v="47316"/>
    <x v="151"/>
    <s v="26788"/>
    <s v="16592846934"/>
    <m/>
    <m/>
    <m/>
    <n v="360.41988355818427"/>
    <x v="4"/>
    <x v="75"/>
    <s v="Blend Controlled"/>
    <n v="0"/>
  </r>
  <r>
    <x v="2"/>
    <s v="Data Engineering"/>
    <x v="19"/>
    <d v="2024-07-31T00:00:00"/>
    <d v="2024-07-01T00:00:00"/>
    <s v="46181"/>
    <x v="156"/>
    <s v="34753"/>
    <s v="17583740188"/>
    <m/>
    <m/>
    <m/>
    <n v="258.30091655003207"/>
    <x v="4"/>
    <x v="78"/>
    <s v="Blend Controlled"/>
    <n v="0"/>
  </r>
  <r>
    <x v="2"/>
    <s v="Data Engineering"/>
    <x v="19"/>
    <d v="2024-07-31T00:00:00"/>
    <d v="2024-07-01T00:00:00"/>
    <s v="46580"/>
    <x v="123"/>
    <s v="25138"/>
    <s v="16977995014"/>
    <m/>
    <m/>
    <m/>
    <n v="464.54118325277085"/>
    <x v="4"/>
    <x v="71"/>
    <s v="Blend Controlled"/>
    <n v="0"/>
  </r>
  <r>
    <x v="2"/>
    <s v="Data Engineering"/>
    <x v="19"/>
    <d v="2024-07-31T00:00:00"/>
    <d v="2024-07-01T00:00:00"/>
    <s v="46944"/>
    <x v="123"/>
    <s v="25138"/>
    <s v="16977995014"/>
    <m/>
    <m/>
    <m/>
    <n v="320.37322982949712"/>
    <x v="4"/>
    <x v="71"/>
    <s v="Blend Controlled"/>
    <n v="0"/>
  </r>
  <r>
    <x v="2"/>
    <s v="Data Engineering"/>
    <x v="19"/>
    <d v="2024-07-31T00:00:00"/>
    <d v="2024-07-01T00:00:00"/>
    <s v="47417"/>
    <x v="159"/>
    <s v="29211"/>
    <s v="17692058278"/>
    <m/>
    <m/>
    <m/>
    <n v="400.46653728687141"/>
    <x v="4"/>
    <x v="76"/>
    <s v="Blend Controlled"/>
    <n v="0"/>
  </r>
  <r>
    <x v="2"/>
    <s v="Data Engineering"/>
    <x v="19"/>
    <d v="2024-07-31T00:00:00"/>
    <d v="2024-07-01T00:00:00"/>
    <s v="46920"/>
    <x v="160"/>
    <s v="25869"/>
    <s v="16974074989"/>
    <m/>
    <m/>
    <m/>
    <n v="392.45720654113398"/>
    <x v="4"/>
    <x v="77"/>
    <s v="Blend Controlled"/>
    <n v="0"/>
  </r>
  <r>
    <x v="2"/>
    <s v="Data Engineering"/>
    <x v="19"/>
    <d v="2024-07-31T00:00:00"/>
    <d v="2024-07-01T00:00:00"/>
    <s v="47001"/>
    <x v="160"/>
    <s v="25869"/>
    <s v="16974074989"/>
    <m/>
    <m/>
    <m/>
    <n v="504.587836981458"/>
    <x v="4"/>
    <x v="77"/>
    <s v="Blend Controlled"/>
    <n v="0"/>
  </r>
  <r>
    <x v="2"/>
    <s v="Data Engineering"/>
    <x v="19"/>
    <d v="2024-07-31T00:00:00"/>
    <d v="2024-07-01T00:00:00"/>
    <s v="46867"/>
    <x v="123"/>
    <s v="25138"/>
    <s v="16977995014"/>
    <m/>
    <m/>
    <m/>
    <n v="432.50386026982113"/>
    <x v="4"/>
    <x v="71"/>
    <s v="Blend Controlled"/>
    <n v="0"/>
  </r>
  <r>
    <x v="2"/>
    <s v="Data Engineering"/>
    <x v="19"/>
    <d v="2024-07-31T00:00:00"/>
    <d v="2024-07-01T00:00:00"/>
    <s v="46922"/>
    <x v="123"/>
    <s v="25138"/>
    <s v="16977995014"/>
    <m/>
    <m/>
    <m/>
    <n v="432.50386026982113"/>
    <x v="4"/>
    <x v="71"/>
    <s v="Blend Controlled"/>
    <n v="0"/>
  </r>
  <r>
    <x v="2"/>
    <s v="Data Engineering"/>
    <x v="19"/>
    <d v="2024-07-31T00:00:00"/>
    <d v="2024-07-01T00:00:00"/>
    <s v="46194"/>
    <x v="150"/>
    <s v="25160"/>
    <s v="16856642182"/>
    <m/>
    <m/>
    <m/>
    <n v="480.55984474424571"/>
    <x v="4"/>
    <x v="4"/>
    <s v="Blend Controlled"/>
    <n v="0"/>
  </r>
  <r>
    <x v="2"/>
    <s v="Data Engineering"/>
    <x v="19"/>
    <d v="2024-07-31T00:00:00"/>
    <d v="2024-07-01T00:00:00"/>
    <s v="46818"/>
    <x v="123"/>
    <s v="25138"/>
    <s v="16977995014"/>
    <m/>
    <m/>
    <m/>
    <n v="360.41988355818427"/>
    <x v="4"/>
    <x v="71"/>
    <s v="Blend Controlled"/>
    <n v="0"/>
  </r>
  <r>
    <x v="2"/>
    <s v="Data Engineering"/>
    <x v="19"/>
    <d v="2024-07-31T00:00:00"/>
    <d v="2024-07-01T00:00:00"/>
    <s v="47332"/>
    <x v="151"/>
    <s v="26788"/>
    <s v="16592846934"/>
    <m/>
    <m/>
    <m/>
    <n v="240.27992237212285"/>
    <x v="4"/>
    <x v="75"/>
    <s v="Blend Controlled"/>
    <n v="0"/>
  </r>
  <r>
    <x v="8"/>
    <s v="Data Engineering"/>
    <x v="19"/>
    <d v="2024-07-31T00:00:00"/>
    <d v="2024-07-01T00:00:00"/>
    <s v="47606"/>
    <x v="4"/>
    <s v="30470"/>
    <s v="18849408353"/>
    <m/>
    <m/>
    <m/>
    <n v="1400"/>
    <x v="4"/>
    <x v="0"/>
    <s v="Blend Controlled"/>
    <n v="0"/>
  </r>
  <r>
    <x v="7"/>
    <s v="Data Engineering"/>
    <x v="19"/>
    <d v="2024-07-31T00:00:00"/>
    <d v="2024-07-01T00:00:00"/>
    <s v="48440"/>
    <x v="0"/>
    <m/>
    <m/>
    <s v="ICC 1020 ICC in Forth Point Represents FutureproofAI : British Telecom - Delivery Lead 2024"/>
    <m/>
    <s v="TopSide Management Book Elim related to project ICC 1020 ICC in Forth Point Represents FutureproofAI : British Telecom - Delivery Lead 2024"/>
    <n v="-15357.733471504651"/>
    <x v="3"/>
    <x v="10"/>
    <s v="FPAI"/>
    <s v="ICC 1020 ICC in Forth Point Represents FutureproofAI : British Telecom - Delivery Lead 2024"/>
  </r>
  <r>
    <x v="2"/>
    <s v="Data Engineering"/>
    <x v="19"/>
    <d v="2024-07-31T00:00:00"/>
    <d v="2024-07-01T00:00:00"/>
    <s v="47419"/>
    <x v="159"/>
    <s v="29211"/>
    <s v="17692058278"/>
    <m/>
    <m/>
    <m/>
    <n v="400.46653728687141"/>
    <x v="4"/>
    <x v="76"/>
    <s v="Blend Controlled"/>
    <n v="0"/>
  </r>
  <r>
    <x v="2"/>
    <s v="Data Engineering"/>
    <x v="19"/>
    <d v="2024-07-31T00:00:00"/>
    <d v="2024-07-01T00:00:00"/>
    <s v="47089"/>
    <x v="123"/>
    <s v="25138"/>
    <s v="16977995014"/>
    <m/>
    <m/>
    <m/>
    <n v="504.587836981458"/>
    <x v="4"/>
    <x v="71"/>
    <s v="Blend Controlled"/>
    <n v="0"/>
  </r>
  <r>
    <x v="2"/>
    <s v="Data Engineering"/>
    <x v="19"/>
    <d v="2024-07-31T00:00:00"/>
    <d v="2024-07-01T00:00:00"/>
    <s v="47206"/>
    <x v="151"/>
    <s v="26788"/>
    <s v="16592846934"/>
    <m/>
    <m/>
    <m/>
    <n v="240.27992237212285"/>
    <x v="4"/>
    <x v="75"/>
    <s v="Blend Controlled"/>
    <n v="0"/>
  </r>
  <r>
    <x v="2"/>
    <s v="Data Engineering"/>
    <x v="19"/>
    <d v="2024-07-31T00:00:00"/>
    <d v="2024-07-01T00:00:00"/>
    <s v="47308"/>
    <x v="161"/>
    <s v="28145"/>
    <s v="17581549176"/>
    <m/>
    <m/>
    <m/>
    <n v="240.27992237212285"/>
    <x v="4"/>
    <x v="80"/>
    <s v="Blend Controlled"/>
    <n v="0"/>
  </r>
  <r>
    <x v="2"/>
    <s v="Data Engineering"/>
    <x v="19"/>
    <d v="2024-07-31T00:00:00"/>
    <d v="2024-07-01T00:00:00"/>
    <s v="46447"/>
    <x v="150"/>
    <s v="25160"/>
    <s v="16856642182"/>
    <m/>
    <m/>
    <m/>
    <n v="560.65315220161995"/>
    <x v="4"/>
    <x v="4"/>
    <s v="Blend Controlled"/>
    <n v="0"/>
  </r>
  <r>
    <x v="2"/>
    <s v="Data Engineering"/>
    <x v="19"/>
    <d v="2024-07-31T00:00:00"/>
    <d v="2024-07-01T00:00:00"/>
    <s v="46998"/>
    <x v="160"/>
    <s v="25869"/>
    <s v="16974074989"/>
    <m/>
    <m/>
    <m/>
    <n v="504.587836981458"/>
    <x v="4"/>
    <x v="77"/>
    <s v="Blend Controlled"/>
    <n v="0"/>
  </r>
  <r>
    <x v="2"/>
    <s v="Data Engineering"/>
    <x v="19"/>
    <d v="2024-07-31T00:00:00"/>
    <d v="2024-07-01T00:00:00"/>
    <s v="46969"/>
    <x v="123"/>
    <s v="25138"/>
    <s v="16977995014"/>
    <m/>
    <m/>
    <m/>
    <n v="344.40122206670941"/>
    <x v="4"/>
    <x v="71"/>
    <s v="Blend Controlled"/>
    <n v="0"/>
  </r>
  <r>
    <x v="2"/>
    <s v="Data Engineering"/>
    <x v="19"/>
    <d v="2024-07-31T00:00:00"/>
    <d v="2024-07-01T00:00:00"/>
    <s v="46962"/>
    <x v="160"/>
    <s v="25869"/>
    <s v="16974074989"/>
    <m/>
    <m/>
    <m/>
    <n v="504.587836981458"/>
    <x v="4"/>
    <x v="77"/>
    <s v="Blend Controlled"/>
    <n v="0"/>
  </r>
  <r>
    <x v="2"/>
    <s v="Data Engineering"/>
    <x v="19"/>
    <d v="2024-07-31T00:00:00"/>
    <d v="2024-07-01T00:00:00"/>
    <s v="46294"/>
    <x v="123"/>
    <s v="25138"/>
    <s v="16977995014"/>
    <m/>
    <m/>
    <m/>
    <n v="520.6064984729328"/>
    <x v="4"/>
    <x v="71"/>
    <s v="Blend Controlled"/>
    <n v="0"/>
  </r>
  <r>
    <x v="2"/>
    <s v="Data Engineering"/>
    <x v="19"/>
    <d v="2024-07-31T00:00:00"/>
    <d v="2024-07-01T00:00:00"/>
    <s v="45808"/>
    <x v="11"/>
    <s v="25146"/>
    <s v="16716229170"/>
    <m/>
    <m/>
    <m/>
    <n v="400.46653728687141"/>
    <x v="4"/>
    <x v="30"/>
    <s v="Blend Controlled"/>
    <n v="0"/>
  </r>
  <r>
    <x v="2"/>
    <s v="Data Engineering"/>
    <x v="19"/>
    <d v="2024-07-31T00:00:00"/>
    <d v="2024-07-01T00:00:00"/>
    <s v="46339"/>
    <x v="150"/>
    <s v="25160"/>
    <s v="16856642182"/>
    <m/>
    <m/>
    <m/>
    <n v="536.62515996440766"/>
    <x v="4"/>
    <x v="4"/>
    <s v="Blend Controlled"/>
    <n v="0"/>
  </r>
  <r>
    <x v="2"/>
    <s v="Data Engineering"/>
    <x v="19"/>
    <d v="2024-07-31T00:00:00"/>
    <d v="2024-07-01T00:00:00"/>
    <s v="46083"/>
    <x v="150"/>
    <s v="25160"/>
    <s v="16856642182"/>
    <m/>
    <m/>
    <m/>
    <n v="560.65315220161995"/>
    <x v="4"/>
    <x v="4"/>
    <s v="Blend Controlled"/>
    <n v="0"/>
  </r>
  <r>
    <x v="2"/>
    <s v="Data Engineering"/>
    <x v="19"/>
    <d v="2024-07-31T00:00:00"/>
    <d v="2024-07-01T00:00:00"/>
    <s v="46959"/>
    <x v="123"/>
    <s v="25138"/>
    <s v="16977995014"/>
    <m/>
    <m/>
    <m/>
    <n v="464.54118325277085"/>
    <x v="4"/>
    <x v="71"/>
    <s v="Blend Controlled"/>
    <n v="0"/>
  </r>
  <r>
    <x v="2"/>
    <s v="Data Engineering"/>
    <x v="19"/>
    <d v="2024-07-31T00:00:00"/>
    <d v="2024-07-01T00:00:00"/>
    <s v="45949"/>
    <x v="173"/>
    <s v="28998"/>
    <s v="18243049512"/>
    <m/>
    <m/>
    <m/>
    <n v="440.51319101555856"/>
    <x v="4"/>
    <x v="4"/>
    <s v="Blend Controlled"/>
    <n v="0"/>
  </r>
  <r>
    <x v="2"/>
    <s v="Data Engineering"/>
    <x v="19"/>
    <d v="2024-07-31T00:00:00"/>
    <d v="2024-07-01T00:00:00"/>
    <s v="46764"/>
    <x v="155"/>
    <s v="25867"/>
    <s v="16974076254"/>
    <m/>
    <m/>
    <m/>
    <n v="360.41988355818427"/>
    <x v="4"/>
    <x v="77"/>
    <s v="Blend Controlled"/>
    <n v="0"/>
  </r>
  <r>
    <x v="2"/>
    <s v="Data Engineering"/>
    <x v="19"/>
    <d v="2024-07-31T00:00:00"/>
    <d v="2024-07-01T00:00:00"/>
    <s v="46421"/>
    <x v="123"/>
    <s v="25138"/>
    <s v="16977995014"/>
    <m/>
    <m/>
    <m/>
    <n v="320.37322982949712"/>
    <x v="4"/>
    <x v="71"/>
    <s v="Blend Controlled"/>
    <n v="0"/>
  </r>
  <r>
    <x v="2"/>
    <s v="Data Engineering"/>
    <x v="19"/>
    <d v="2024-07-31T00:00:00"/>
    <d v="2024-07-01T00:00:00"/>
    <s v="46129"/>
    <x v="150"/>
    <s v="25160"/>
    <s v="16856642182"/>
    <m/>
    <m/>
    <m/>
    <n v="480.55984474424571"/>
    <x v="4"/>
    <x v="4"/>
    <s v="Blend Controlled"/>
    <n v="0"/>
  </r>
  <r>
    <x v="2"/>
    <s v="Data Engineering"/>
    <x v="19"/>
    <d v="2024-07-31T00:00:00"/>
    <d v="2024-07-01T00:00:00"/>
    <s v="46859"/>
    <x v="169"/>
    <s v="25868"/>
    <s v="16974175491"/>
    <m/>
    <m/>
    <m/>
    <n v="648.75579040473167"/>
    <x v="4"/>
    <x v="77"/>
    <s v="Blend Controlled"/>
    <n v="0"/>
  </r>
  <r>
    <x v="2"/>
    <s v="Data Engineering"/>
    <x v="19"/>
    <d v="2024-07-31T00:00:00"/>
    <d v="2024-07-01T00:00:00"/>
    <s v="45974"/>
    <x v="173"/>
    <s v="28998"/>
    <s v="18243049512"/>
    <m/>
    <m/>
    <m/>
    <n v="440.51319101555856"/>
    <x v="4"/>
    <x v="4"/>
    <s v="Blend Controlled"/>
    <n v="0"/>
  </r>
  <r>
    <x v="2"/>
    <s v="Data Engineering"/>
    <x v="19"/>
    <d v="2024-07-31T00:00:00"/>
    <d v="2024-07-01T00:00:00"/>
    <s v="46769"/>
    <x v="123"/>
    <s v="25138"/>
    <s v="16977995014"/>
    <m/>
    <m/>
    <m/>
    <n v="480.55984474424571"/>
    <x v="4"/>
    <x v="71"/>
    <s v="Blend Controlled"/>
    <n v="0"/>
  </r>
  <r>
    <x v="2"/>
    <s v="Data Engineering"/>
    <x v="19"/>
    <d v="2024-07-31T00:00:00"/>
    <d v="2024-07-01T00:00:00"/>
    <s v="46541"/>
    <x v="123"/>
    <s v="25138"/>
    <s v="16977995014"/>
    <m/>
    <m/>
    <m/>
    <n v="400.46653728687141"/>
    <x v="4"/>
    <x v="71"/>
    <s v="Blend Controlled"/>
    <n v="0"/>
  </r>
  <r>
    <x v="2"/>
    <s v="Data Engineering"/>
    <x v="19"/>
    <d v="2024-07-31T00:00:00"/>
    <d v="2024-07-01T00:00:00"/>
    <s v="46437"/>
    <x v="150"/>
    <s v="25160"/>
    <s v="16856642182"/>
    <m/>
    <m/>
    <m/>
    <n v="560.65315220161995"/>
    <x v="4"/>
    <x v="4"/>
    <s v="Blend Controlled"/>
    <n v="0"/>
  </r>
  <r>
    <x v="2"/>
    <s v="Data Engineering"/>
    <x v="19"/>
    <d v="2024-07-31T00:00:00"/>
    <d v="2024-07-01T00:00:00"/>
    <s v="46470"/>
    <x v="150"/>
    <s v="25160"/>
    <s v="16856642182"/>
    <m/>
    <m/>
    <m/>
    <n v="480.55984474424571"/>
    <x v="4"/>
    <x v="4"/>
    <s v="Blend Controlled"/>
    <n v="0"/>
  </r>
  <r>
    <x v="2"/>
    <s v="Data Engineering"/>
    <x v="19"/>
    <d v="2024-07-31T00:00:00"/>
    <d v="2024-07-01T00:00:00"/>
    <s v="46023"/>
    <x v="11"/>
    <s v="25146"/>
    <s v="16716229170"/>
    <m/>
    <m/>
    <m/>
    <n v="416.48519877834627"/>
    <x v="4"/>
    <x v="30"/>
    <s v="Blend Controlled"/>
    <n v="0"/>
  </r>
  <r>
    <x v="2"/>
    <s v="Data Engineering"/>
    <x v="19"/>
    <d v="2024-07-31T00:00:00"/>
    <d v="2024-07-01T00:00:00"/>
    <s v="45918"/>
    <x v="176"/>
    <s v="29419"/>
    <s v="18262439992"/>
    <m/>
    <m/>
    <m/>
    <n v="560.65315220161995"/>
    <x v="4"/>
    <x v="4"/>
    <s v="Blend Controlled"/>
    <n v="0"/>
  </r>
  <r>
    <x v="2"/>
    <s v="Data Engineering"/>
    <x v="19"/>
    <d v="2024-07-31T00:00:00"/>
    <d v="2024-07-01T00:00:00"/>
    <s v="47393"/>
    <x v="152"/>
    <s v="25159"/>
    <s v="17001802020"/>
    <m/>
    <m/>
    <m/>
    <n v="408.47586803260884"/>
    <x v="4"/>
    <x v="76"/>
    <s v="Blend Controlled"/>
    <n v="0"/>
  </r>
  <r>
    <x v="2"/>
    <s v="Data Engineering"/>
    <x v="19"/>
    <d v="2024-07-31T00:00:00"/>
    <d v="2024-07-01T00:00:00"/>
    <s v="47307"/>
    <x v="151"/>
    <s v="26788"/>
    <s v="16592846934"/>
    <m/>
    <m/>
    <m/>
    <n v="360.41988355818427"/>
    <x v="4"/>
    <x v="75"/>
    <s v="Blend Controlled"/>
    <n v="0"/>
  </r>
  <r>
    <x v="2"/>
    <s v="Data Engineering"/>
    <x v="19"/>
    <d v="2024-07-31T00:00:00"/>
    <d v="2024-07-01T00:00:00"/>
    <s v="45972"/>
    <x v="173"/>
    <s v="28998"/>
    <s v="18243049512"/>
    <m/>
    <m/>
    <m/>
    <n v="440.51319101555856"/>
    <x v="4"/>
    <x v="4"/>
    <s v="Blend Controlled"/>
    <n v="0"/>
  </r>
  <r>
    <x v="2"/>
    <s v="Data Engineering"/>
    <x v="19"/>
    <d v="2024-07-31T00:00:00"/>
    <d v="2024-07-01T00:00:00"/>
    <s v="45938"/>
    <x v="173"/>
    <s v="28998"/>
    <s v="18243049512"/>
    <m/>
    <m/>
    <m/>
    <n v="440.51319101555856"/>
    <x v="4"/>
    <x v="4"/>
    <s v="Blend Controlled"/>
    <n v="0"/>
  </r>
  <r>
    <x v="2"/>
    <s v="Data Engineering"/>
    <x v="19"/>
    <d v="2024-07-31T00:00:00"/>
    <d v="2024-07-01T00:00:00"/>
    <s v="47173"/>
    <x v="168"/>
    <s v="25140"/>
    <s v="16977994594"/>
    <m/>
    <m/>
    <m/>
    <n v="480.55984474424571"/>
    <x v="4"/>
    <x v="71"/>
    <s v="Blend Controlled"/>
    <n v="0"/>
  </r>
  <r>
    <x v="2"/>
    <s v="Data Engineering"/>
    <x v="19"/>
    <d v="2024-07-31T00:00:00"/>
    <d v="2024-07-01T00:00:00"/>
    <s v="46212"/>
    <x v="150"/>
    <s v="25160"/>
    <s v="16856642182"/>
    <m/>
    <m/>
    <m/>
    <n v="440.51319101555856"/>
    <x v="4"/>
    <x v="4"/>
    <s v="Blend Controlled"/>
    <n v="0"/>
  </r>
  <r>
    <x v="2"/>
    <s v="Data Engineering"/>
    <x v="19"/>
    <d v="2024-07-31T00:00:00"/>
    <d v="2024-07-01T00:00:00"/>
    <s v="47240"/>
    <x v="165"/>
    <s v="25152"/>
    <s v="17001844665"/>
    <m/>
    <m/>
    <m/>
    <n v="240.27992237212285"/>
    <x v="4"/>
    <x v="80"/>
    <s v="Blend Controlled"/>
    <n v="0"/>
  </r>
  <r>
    <x v="0"/>
    <s v="Data Engineering"/>
    <x v="19"/>
    <d v="2024-07-31T00:00:00"/>
    <d v="2024-07-01T00:00:00"/>
    <s v="48040"/>
    <x v="33"/>
    <s v="36095"/>
    <m/>
    <m/>
    <m/>
    <m/>
    <n v="507.58752128840001"/>
    <x v="0"/>
    <x v="34"/>
    <s v="Blend Controlled"/>
    <n v="0"/>
  </r>
  <r>
    <x v="8"/>
    <s v="Data Engineering"/>
    <x v="19"/>
    <d v="2024-07-31T00:00:00"/>
    <d v="2024-07-01T00:00:00"/>
    <s v="47997"/>
    <x v="20"/>
    <s v="31318"/>
    <s v="18657995555"/>
    <m/>
    <m/>
    <m/>
    <n v="3555.28"/>
    <x v="4"/>
    <x v="23"/>
    <s v="Blend Controlled"/>
    <n v="0"/>
  </r>
  <r>
    <x v="8"/>
    <s v="Data Engineering"/>
    <x v="19"/>
    <d v="2024-07-31T00:00:00"/>
    <d v="2024-07-01T00:00:00"/>
    <s v="47686"/>
    <x v="4"/>
    <s v="30470"/>
    <s v="18849408353"/>
    <m/>
    <m/>
    <m/>
    <n v="720"/>
    <x v="4"/>
    <x v="0"/>
    <s v="Blend Controlled"/>
    <n v="0"/>
  </r>
  <r>
    <x v="8"/>
    <s v="Data Engineering"/>
    <x v="19"/>
    <d v="2024-07-31T00:00:00"/>
    <d v="2024-07-01T00:00:00"/>
    <s v="47630"/>
    <x v="4"/>
    <s v="30470"/>
    <s v="18849408353"/>
    <m/>
    <m/>
    <m/>
    <n v="1600"/>
    <x v="4"/>
    <x v="0"/>
    <s v="Blend Controlled"/>
    <n v="0"/>
  </r>
  <r>
    <x v="8"/>
    <s v="Data Engineering"/>
    <x v="19"/>
    <d v="2024-07-31T00:00:00"/>
    <d v="2024-07-01T00:00:00"/>
    <s v="47691"/>
    <x v="4"/>
    <s v="30470"/>
    <s v="18849408353"/>
    <m/>
    <m/>
    <m/>
    <n v="1600"/>
    <x v="4"/>
    <x v="0"/>
    <s v="Blend Controlled"/>
    <n v="0"/>
  </r>
  <r>
    <x v="13"/>
    <s v="Data Engineering"/>
    <x v="19"/>
    <d v="2024-07-31T00:00:00"/>
    <d v="2024-07-01T00:00:00"/>
    <s v="45688"/>
    <x v="184"/>
    <s v="32038"/>
    <m/>
    <m/>
    <m/>
    <m/>
    <n v="2563.9904814721876"/>
    <x v="0"/>
    <x v="52"/>
    <s v="Blend Controlled"/>
    <n v="0"/>
  </r>
  <r>
    <x v="2"/>
    <s v="Data Engineering"/>
    <x v="19"/>
    <d v="2024-07-31T00:00:00"/>
    <d v="2024-07-01T00:00:00"/>
    <s v="47149"/>
    <x v="168"/>
    <s v="25140"/>
    <s v="16977994594"/>
    <m/>
    <m/>
    <m/>
    <n v="480.55984474424571"/>
    <x v="4"/>
    <x v="71"/>
    <s v="Blend Controlled"/>
    <n v="0"/>
  </r>
  <r>
    <x v="2"/>
    <s v="Data Engineering"/>
    <x v="19"/>
    <d v="2024-07-31T00:00:00"/>
    <d v="2024-07-01T00:00:00"/>
    <s v="47219"/>
    <x v="165"/>
    <s v="25152"/>
    <s v="17001844665"/>
    <m/>
    <m/>
    <m/>
    <n v="240.27992237212285"/>
    <x v="4"/>
    <x v="80"/>
    <s v="Blend Controlled"/>
    <n v="0"/>
  </r>
  <r>
    <x v="2"/>
    <s v="Data Engineering"/>
    <x v="19"/>
    <d v="2024-07-31T00:00:00"/>
    <d v="2024-07-01T00:00:00"/>
    <s v="47082"/>
    <x v="153"/>
    <s v="27101"/>
    <s v="17579491979"/>
    <m/>
    <m/>
    <m/>
    <n v="630.73479622682248"/>
    <x v="4"/>
    <x v="77"/>
    <s v="Blend Controlled"/>
    <n v="0"/>
  </r>
  <r>
    <x v="2"/>
    <s v="Data Engineering"/>
    <x v="19"/>
    <d v="2024-07-31T00:00:00"/>
    <d v="2024-07-01T00:00:00"/>
    <s v="46744"/>
    <x v="123"/>
    <s v="25138"/>
    <s v="16977995014"/>
    <m/>
    <m/>
    <m/>
    <n v="360.41988355818427"/>
    <x v="4"/>
    <x v="71"/>
    <s v="Blend Controlled"/>
    <n v="0"/>
  </r>
  <r>
    <x v="2"/>
    <s v="Data Engineering"/>
    <x v="19"/>
    <d v="2024-07-31T00:00:00"/>
    <d v="2024-07-01T00:00:00"/>
    <s v="46468"/>
    <x v="150"/>
    <s v="25160"/>
    <s v="16856642182"/>
    <m/>
    <m/>
    <m/>
    <n v="480.55984474424571"/>
    <x v="4"/>
    <x v="4"/>
    <s v="Blend Controlled"/>
    <n v="0"/>
  </r>
  <r>
    <x v="2"/>
    <s v="Data Engineering"/>
    <x v="19"/>
    <d v="2024-07-31T00:00:00"/>
    <d v="2024-07-01T00:00:00"/>
    <s v="46456"/>
    <x v="150"/>
    <s v="25160"/>
    <s v="16856642182"/>
    <m/>
    <m/>
    <m/>
    <n v="560.65315220161995"/>
    <x v="4"/>
    <x v="4"/>
    <s v="Blend Controlled"/>
    <n v="0"/>
  </r>
  <r>
    <x v="2"/>
    <s v="Data Engineering"/>
    <x v="19"/>
    <d v="2024-07-31T00:00:00"/>
    <d v="2024-07-01T00:00:00"/>
    <s v="46134"/>
    <x v="150"/>
    <s v="25160"/>
    <s v="16856642182"/>
    <m/>
    <m/>
    <m/>
    <n v="480.55984474424571"/>
    <x v="4"/>
    <x v="4"/>
    <s v="Blend Controlled"/>
    <n v="0"/>
  </r>
  <r>
    <x v="2"/>
    <s v="Data Engineering"/>
    <x v="19"/>
    <d v="2024-07-31T00:00:00"/>
    <d v="2024-07-01T00:00:00"/>
    <s v="47424"/>
    <x v="159"/>
    <s v="29211"/>
    <s v="17692058278"/>
    <m/>
    <m/>
    <m/>
    <n v="400.46653728687141"/>
    <x v="4"/>
    <x v="76"/>
    <s v="Blend Controlled"/>
    <n v="0"/>
  </r>
  <r>
    <x v="2"/>
    <s v="Data Engineering"/>
    <x v="19"/>
    <d v="2024-07-31T00:00:00"/>
    <d v="2024-07-01T00:00:00"/>
    <s v="47291"/>
    <x v="161"/>
    <s v="28145"/>
    <s v="17581549176"/>
    <m/>
    <m/>
    <m/>
    <n v="240.27992237212285"/>
    <x v="4"/>
    <x v="80"/>
    <s v="Blend Controlled"/>
    <n v="0"/>
  </r>
  <r>
    <x v="2"/>
    <s v="Data Engineering"/>
    <x v="19"/>
    <d v="2024-07-31T00:00:00"/>
    <d v="2024-07-01T00:00:00"/>
    <s v="46539"/>
    <x v="123"/>
    <s v="25138"/>
    <s v="16977995014"/>
    <m/>
    <m/>
    <m/>
    <n v="360.41988355818427"/>
    <x v="4"/>
    <x v="71"/>
    <s v="Blend Controlled"/>
    <n v="0"/>
  </r>
  <r>
    <x v="2"/>
    <s v="Data Engineering"/>
    <x v="19"/>
    <d v="2024-07-31T00:00:00"/>
    <d v="2024-07-01T00:00:00"/>
    <s v="46347"/>
    <x v="123"/>
    <s v="25138"/>
    <s v="16977995014"/>
    <m/>
    <m/>
    <m/>
    <n v="480.55984474424571"/>
    <x v="4"/>
    <x v="71"/>
    <s v="Blend Controlled"/>
    <n v="0"/>
  </r>
  <r>
    <x v="2"/>
    <s v="Data Engineering"/>
    <x v="19"/>
    <d v="2024-07-31T00:00:00"/>
    <d v="2024-07-01T00:00:00"/>
    <s v="46613"/>
    <x v="123"/>
    <s v="25138"/>
    <s v="16977995014"/>
    <m/>
    <m/>
    <m/>
    <n v="320.37322982949712"/>
    <x v="4"/>
    <x v="71"/>
    <s v="Blend Controlled"/>
    <n v="0"/>
  </r>
  <r>
    <x v="2"/>
    <s v="Data Engineering"/>
    <x v="19"/>
    <d v="2024-07-31T00:00:00"/>
    <d v="2024-07-01T00:00:00"/>
    <s v="46427"/>
    <x v="123"/>
    <s v="25138"/>
    <s v="16977995014"/>
    <m/>
    <m/>
    <m/>
    <n v="320.37322982949712"/>
    <x v="4"/>
    <x v="71"/>
    <s v="Blend Controlled"/>
    <n v="0"/>
  </r>
  <r>
    <x v="2"/>
    <s v="Data Engineering"/>
    <x v="19"/>
    <d v="2024-07-31T00:00:00"/>
    <d v="2024-07-01T00:00:00"/>
    <s v="46820"/>
    <x v="123"/>
    <s v="25138"/>
    <s v="16977995014"/>
    <m/>
    <m/>
    <m/>
    <n v="360.41988355818427"/>
    <x v="4"/>
    <x v="71"/>
    <s v="Blend Controlled"/>
    <n v="0"/>
  </r>
  <r>
    <x v="2"/>
    <s v="Data Engineering"/>
    <x v="19"/>
    <d v="2024-07-31T00:00:00"/>
    <d v="2024-07-01T00:00:00"/>
    <s v="46918"/>
    <x v="160"/>
    <s v="25869"/>
    <s v="16974074989"/>
    <m/>
    <m/>
    <m/>
    <n v="504.587836981458"/>
    <x v="4"/>
    <x v="77"/>
    <s v="Blend Controlled"/>
    <n v="0"/>
  </r>
  <r>
    <x v="2"/>
    <s v="Data Engineering"/>
    <x v="19"/>
    <d v="2024-07-31T00:00:00"/>
    <d v="2024-07-01T00:00:00"/>
    <s v="46104"/>
    <x v="150"/>
    <s v="25160"/>
    <s v="16856642182"/>
    <m/>
    <m/>
    <m/>
    <n v="560.65315220161995"/>
    <x v="4"/>
    <x v="4"/>
    <s v="Blend Controlled"/>
    <n v="0"/>
  </r>
  <r>
    <x v="2"/>
    <s v="Data Engineering"/>
    <x v="19"/>
    <d v="2024-07-31T00:00:00"/>
    <d v="2024-07-01T00:00:00"/>
    <s v="46118"/>
    <x v="150"/>
    <s v="25160"/>
    <s v="16856642182"/>
    <m/>
    <m/>
    <m/>
    <n v="480.55984474424571"/>
    <x v="4"/>
    <x v="4"/>
    <s v="Blend Controlled"/>
    <n v="0"/>
  </r>
  <r>
    <x v="2"/>
    <s v="Data Engineering"/>
    <x v="19"/>
    <d v="2024-07-31T00:00:00"/>
    <d v="2024-07-01T00:00:00"/>
    <s v="46682"/>
    <x v="155"/>
    <s v="25867"/>
    <s v="16974076254"/>
    <m/>
    <m/>
    <m/>
    <n v="376.43854504965913"/>
    <x v="4"/>
    <x v="77"/>
    <s v="Blend Controlled"/>
    <n v="0"/>
  </r>
  <r>
    <x v="2"/>
    <s v="Data Engineering"/>
    <x v="19"/>
    <d v="2024-07-31T00:00:00"/>
    <d v="2024-07-01T00:00:00"/>
    <s v="46353"/>
    <x v="150"/>
    <s v="25160"/>
    <s v="16856642182"/>
    <m/>
    <m/>
    <m/>
    <n v="536.62515996440766"/>
    <x v="4"/>
    <x v="4"/>
    <s v="Blend Controlled"/>
    <n v="0"/>
  </r>
  <r>
    <x v="2"/>
    <s v="Data Engineering"/>
    <x v="19"/>
    <d v="2024-07-31T00:00:00"/>
    <d v="2024-07-01T00:00:00"/>
    <s v="46372"/>
    <x v="150"/>
    <s v="25160"/>
    <s v="16856642182"/>
    <m/>
    <m/>
    <m/>
    <n v="536.62515996440766"/>
    <x v="4"/>
    <x v="4"/>
    <s v="Blend Controlled"/>
    <n v="0"/>
  </r>
  <r>
    <x v="2"/>
    <s v="Data Engineering"/>
    <x v="19"/>
    <d v="2024-07-31T00:00:00"/>
    <d v="2024-07-01T00:00:00"/>
    <s v="46078"/>
    <x v="150"/>
    <s v="25160"/>
    <s v="16856642182"/>
    <m/>
    <m/>
    <m/>
    <n v="560.65315220161995"/>
    <x v="4"/>
    <x v="4"/>
    <s v="Blend Controlled"/>
    <n v="0"/>
  </r>
  <r>
    <x v="2"/>
    <s v="Data Engineering"/>
    <x v="19"/>
    <d v="2024-07-31T00:00:00"/>
    <d v="2024-07-01T00:00:00"/>
    <s v="46656"/>
    <x v="123"/>
    <s v="25138"/>
    <s v="16977995014"/>
    <m/>
    <m/>
    <m/>
    <n v="320.37322982949712"/>
    <x v="4"/>
    <x v="71"/>
    <s v="Blend Controlled"/>
    <n v="0"/>
  </r>
  <r>
    <x v="2"/>
    <s v="Data Engineering"/>
    <x v="19"/>
    <d v="2024-07-31T00:00:00"/>
    <d v="2024-07-01T00:00:00"/>
    <s v="46647"/>
    <x v="163"/>
    <s v="25866"/>
    <s v="16973568605"/>
    <m/>
    <m/>
    <m/>
    <n v="612.71380204891329"/>
    <x v="4"/>
    <x v="77"/>
    <s v="Blend Controlled"/>
    <n v="0"/>
  </r>
  <r>
    <x v="2"/>
    <s v="Data Engineering"/>
    <x v="19"/>
    <d v="2024-07-31T00:00:00"/>
    <d v="2024-07-01T00:00:00"/>
    <s v="46657"/>
    <x v="155"/>
    <s v="25867"/>
    <s v="16974076254"/>
    <m/>
    <m/>
    <m/>
    <n v="376.43854504965913"/>
    <x v="4"/>
    <x v="77"/>
    <s v="Blend Controlled"/>
    <n v="0"/>
  </r>
  <r>
    <x v="8"/>
    <s v="Data Engineering"/>
    <x v="19"/>
    <d v="2024-07-31T00:00:00"/>
    <d v="2024-07-01T00:00:00"/>
    <s v="47582"/>
    <x v="4"/>
    <s v="30470"/>
    <s v="18849408353"/>
    <m/>
    <m/>
    <m/>
    <n v="1400"/>
    <x v="4"/>
    <x v="0"/>
    <s v="Blend Controlled"/>
    <n v="0"/>
  </r>
  <r>
    <x v="8"/>
    <s v="Data Engineering"/>
    <x v="19"/>
    <d v="2024-07-31T00:00:00"/>
    <d v="2024-07-01T00:00:00"/>
    <s v="48438"/>
    <x v="0"/>
    <m/>
    <m/>
    <s v="ICC 1364 ICC in Forth Point Represents Blend360 : Franklin Templeton - Vasu POC Team"/>
    <m/>
    <s v="TopSide Management Book Elim related to project ICC 1364 ICC in Forth Point Represents Blend360 : Franklin Templeton - Vasu POC Team"/>
    <n v="-49440"/>
    <x v="4"/>
    <x v="0"/>
    <s v="Blend Controlled"/>
    <s v="ICC 1364 ICC in Forth Point Represents Blend360 : Franklin Templeton - Vasu POC Team"/>
  </r>
  <r>
    <x v="2"/>
    <s v="Data Engineering"/>
    <x v="19"/>
    <d v="2024-07-31T00:00:00"/>
    <d v="2024-07-01T00:00:00"/>
    <s v="47447"/>
    <x v="159"/>
    <s v="29211"/>
    <s v="17692058278"/>
    <m/>
    <m/>
    <m/>
    <n v="400.46653728687141"/>
    <x v="4"/>
    <x v="76"/>
    <s v="Blend Controlled"/>
    <n v="0"/>
  </r>
  <r>
    <x v="2"/>
    <s v="Data Engineering"/>
    <x v="19"/>
    <d v="2024-07-31T00:00:00"/>
    <d v="2024-07-01T00:00:00"/>
    <s v="46267"/>
    <x v="150"/>
    <s v="25160"/>
    <s v="16856642182"/>
    <m/>
    <m/>
    <m/>
    <n v="320.37322982949712"/>
    <x v="4"/>
    <x v="4"/>
    <s v="Blend Controlled"/>
    <n v="0"/>
  </r>
  <r>
    <x v="2"/>
    <s v="Data Engineering"/>
    <x v="19"/>
    <d v="2024-07-31T00:00:00"/>
    <d v="2024-07-01T00:00:00"/>
    <s v="47248"/>
    <x v="165"/>
    <s v="25152"/>
    <s v="17001844665"/>
    <m/>
    <m/>
    <m/>
    <n v="240.27992237212285"/>
    <x v="4"/>
    <x v="80"/>
    <s v="Blend Controlled"/>
    <n v="0"/>
  </r>
  <r>
    <x v="2"/>
    <s v="Data Engineering"/>
    <x v="19"/>
    <d v="2024-07-31T00:00:00"/>
    <d v="2024-07-01T00:00:00"/>
    <s v="47325"/>
    <x v="167"/>
    <s v="25157"/>
    <s v="17001841791"/>
    <m/>
    <m/>
    <m/>
    <n v="520.6064984729328"/>
    <x v="4"/>
    <x v="76"/>
    <s v="Blend Controlled"/>
    <n v="0"/>
  </r>
  <r>
    <x v="2"/>
    <s v="Data Engineering"/>
    <x v="19"/>
    <d v="2024-07-31T00:00:00"/>
    <d v="2024-07-01T00:00:00"/>
    <s v="46102"/>
    <x v="150"/>
    <s v="25160"/>
    <s v="16856642182"/>
    <m/>
    <m/>
    <m/>
    <n v="560.65315220161995"/>
    <x v="4"/>
    <x v="4"/>
    <s v="Blend Controlled"/>
    <n v="0"/>
  </r>
  <r>
    <x v="2"/>
    <s v="Data Engineering"/>
    <x v="19"/>
    <d v="2024-07-31T00:00:00"/>
    <d v="2024-07-01T00:00:00"/>
    <s v="47209"/>
    <x v="165"/>
    <s v="25152"/>
    <s v="17001844665"/>
    <m/>
    <m/>
    <m/>
    <n v="252.293918490729"/>
    <x v="4"/>
    <x v="80"/>
    <s v="Blend Controlled"/>
    <n v="0"/>
  </r>
  <r>
    <x v="2"/>
    <s v="Data Engineering"/>
    <x v="19"/>
    <d v="2024-07-31T00:00:00"/>
    <d v="2024-07-01T00:00:00"/>
    <s v="46976"/>
    <x v="160"/>
    <s v="25869"/>
    <s v="16974074989"/>
    <m/>
    <m/>
    <m/>
    <n v="392.45720654113398"/>
    <x v="4"/>
    <x v="77"/>
    <s v="Blend Controlled"/>
    <n v="0"/>
  </r>
  <r>
    <x v="2"/>
    <s v="Data Engineering"/>
    <x v="19"/>
    <d v="2024-07-31T00:00:00"/>
    <d v="2024-07-01T00:00:00"/>
    <s v="46462"/>
    <x v="150"/>
    <s v="25160"/>
    <s v="16856642182"/>
    <m/>
    <m/>
    <m/>
    <n v="480.55984474424571"/>
    <x v="4"/>
    <x v="4"/>
    <s v="Blend Controlled"/>
    <n v="0"/>
  </r>
  <r>
    <x v="2"/>
    <s v="Data Engineering"/>
    <x v="19"/>
    <d v="2024-07-31T00:00:00"/>
    <d v="2024-07-01T00:00:00"/>
    <s v="47077"/>
    <x v="153"/>
    <s v="27101"/>
    <s v="17579491979"/>
    <m/>
    <m/>
    <m/>
    <n v="560.65315220161995"/>
    <x v="4"/>
    <x v="77"/>
    <s v="Blend Controlled"/>
    <n v="0"/>
  </r>
  <r>
    <x v="2"/>
    <s v="Data Engineering"/>
    <x v="19"/>
    <d v="2024-07-31T00:00:00"/>
    <d v="2024-07-01T00:00:00"/>
    <s v="46413"/>
    <x v="150"/>
    <s v="25160"/>
    <s v="16856642182"/>
    <m/>
    <m/>
    <m/>
    <n v="560.65315220161995"/>
    <x v="4"/>
    <x v="4"/>
    <s v="Blend Controlled"/>
    <n v="0"/>
  </r>
  <r>
    <x v="2"/>
    <s v="Data Engineering"/>
    <x v="19"/>
    <d v="2024-07-31T00:00:00"/>
    <d v="2024-07-01T00:00:00"/>
    <s v="46151"/>
    <x v="150"/>
    <s v="25160"/>
    <s v="16856642182"/>
    <m/>
    <m/>
    <m/>
    <n v="480.55984474424571"/>
    <x v="4"/>
    <x v="4"/>
    <s v="Blend Controlled"/>
    <n v="0"/>
  </r>
  <r>
    <x v="2"/>
    <s v="Data Engineering"/>
    <x v="19"/>
    <d v="2024-07-31T00:00:00"/>
    <d v="2024-07-01T00:00:00"/>
    <s v="47320"/>
    <x v="151"/>
    <s v="26788"/>
    <s v="16592846934"/>
    <m/>
    <m/>
    <m/>
    <n v="360.41988355818427"/>
    <x v="4"/>
    <x v="75"/>
    <s v="Blend Controlled"/>
    <n v="0"/>
  </r>
  <r>
    <x v="2"/>
    <s v="Data Engineering"/>
    <x v="19"/>
    <d v="2024-07-31T00:00:00"/>
    <d v="2024-07-01T00:00:00"/>
    <s v="46084"/>
    <x v="150"/>
    <s v="25160"/>
    <s v="16856642182"/>
    <m/>
    <m/>
    <m/>
    <n v="560.65315220161995"/>
    <x v="4"/>
    <x v="4"/>
    <s v="Blend Controlled"/>
    <n v="0"/>
  </r>
  <r>
    <x v="2"/>
    <s v="Data Engineering"/>
    <x v="19"/>
    <d v="2024-07-31T00:00:00"/>
    <d v="2024-07-01T00:00:00"/>
    <s v="46970"/>
    <x v="123"/>
    <s v="25138"/>
    <s v="16977995014"/>
    <m/>
    <m/>
    <m/>
    <n v="504.587836981458"/>
    <x v="4"/>
    <x v="71"/>
    <s v="Blend Controlled"/>
    <n v="0"/>
  </r>
  <r>
    <x v="2"/>
    <s v="Data Engineering"/>
    <x v="19"/>
    <d v="2024-07-31T00:00:00"/>
    <d v="2024-07-01T00:00:00"/>
    <s v="46510"/>
    <x v="162"/>
    <s v="32036"/>
    <s v="19584503853"/>
    <m/>
    <m/>
    <m/>
    <n v="520.6064984729328"/>
    <x v="4"/>
    <x v="4"/>
    <s v="Blend Controlled"/>
    <n v="0"/>
  </r>
  <r>
    <x v="2"/>
    <s v="Data Engineering"/>
    <x v="19"/>
    <d v="2024-07-31T00:00:00"/>
    <d v="2024-07-01T00:00:00"/>
    <s v="46293"/>
    <x v="150"/>
    <s v="25160"/>
    <s v="16856642182"/>
    <m/>
    <m/>
    <m/>
    <n v="320.37322982949712"/>
    <x v="4"/>
    <x v="4"/>
    <s v="Blend Controlled"/>
    <n v="0"/>
  </r>
  <r>
    <x v="2"/>
    <s v="Data Engineering"/>
    <x v="19"/>
    <d v="2024-07-31T00:00:00"/>
    <d v="2024-07-01T00:00:00"/>
    <s v="46787"/>
    <x v="169"/>
    <s v="25868"/>
    <s v="16974175491"/>
    <m/>
    <m/>
    <m/>
    <n v="520.6064984729328"/>
    <x v="4"/>
    <x v="77"/>
    <s v="Blend Controlled"/>
    <n v="0"/>
  </r>
  <r>
    <x v="2"/>
    <s v="Data Engineering"/>
    <x v="19"/>
    <d v="2024-07-31T00:00:00"/>
    <d v="2024-07-01T00:00:00"/>
    <s v="47315"/>
    <x v="161"/>
    <s v="28145"/>
    <s v="17581549176"/>
    <m/>
    <m/>
    <m/>
    <n v="240.27992237212285"/>
    <x v="4"/>
    <x v="80"/>
    <s v="Blend Controlled"/>
    <n v="0"/>
  </r>
  <r>
    <x v="2"/>
    <s v="Data Engineering"/>
    <x v="19"/>
    <d v="2024-07-31T00:00:00"/>
    <d v="2024-07-01T00:00:00"/>
    <s v="46337"/>
    <x v="150"/>
    <s v="25160"/>
    <s v="16856642182"/>
    <m/>
    <m/>
    <m/>
    <n v="560.65315220161995"/>
    <x v="4"/>
    <x v="4"/>
    <s v="Blend Controlled"/>
    <n v="0"/>
  </r>
  <r>
    <x v="2"/>
    <s v="Data Engineering"/>
    <x v="19"/>
    <d v="2024-07-31T00:00:00"/>
    <d v="2024-07-01T00:00:00"/>
    <s v="47334"/>
    <x v="151"/>
    <s v="26788"/>
    <s v="16592846934"/>
    <m/>
    <m/>
    <m/>
    <n v="270.31491266863821"/>
    <x v="4"/>
    <x v="75"/>
    <s v="Blend Controlled"/>
    <n v="0"/>
  </r>
  <r>
    <x v="2"/>
    <s v="Data Engineering"/>
    <x v="19"/>
    <d v="2024-07-31T00:00:00"/>
    <d v="2024-07-01T00:00:00"/>
    <s v="46819"/>
    <x v="169"/>
    <s v="25868"/>
    <s v="16974175491"/>
    <m/>
    <m/>
    <m/>
    <n v="648.75579040473167"/>
    <x v="4"/>
    <x v="77"/>
    <s v="Blend Controlled"/>
    <n v="0"/>
  </r>
  <r>
    <x v="2"/>
    <s v="Data Engineering"/>
    <x v="19"/>
    <d v="2024-07-31T00:00:00"/>
    <d v="2024-07-01T00:00:00"/>
    <s v="46040"/>
    <x v="11"/>
    <s v="25146"/>
    <s v="16716229170"/>
    <m/>
    <m/>
    <m/>
    <n v="464.54118325277085"/>
    <x v="4"/>
    <x v="30"/>
    <s v="Blend Controlled"/>
    <n v="0"/>
  </r>
  <r>
    <x v="8"/>
    <s v="Data Engineering"/>
    <x v="19"/>
    <d v="2024-07-31T00:00:00"/>
    <d v="2024-07-01T00:00:00"/>
    <s v="47934"/>
    <x v="83"/>
    <s v="23415"/>
    <s v="15705783145"/>
    <m/>
    <m/>
    <m/>
    <n v="80892.38"/>
    <x v="4"/>
    <x v="20"/>
    <s v="Blend Controlled"/>
    <n v="0"/>
  </r>
  <r>
    <x v="8"/>
    <s v="Data Engineering"/>
    <x v="19"/>
    <d v="2024-07-31T00:00:00"/>
    <d v="2024-07-01T00:00:00"/>
    <s v="45780"/>
    <x v="185"/>
    <s v="29631"/>
    <s v="18032731280"/>
    <m/>
    <m/>
    <s v="Rev Rec July - Ariba Tracker"/>
    <n v="12328"/>
    <x v="4"/>
    <x v="1"/>
    <s v="Blend Controlled"/>
    <n v="0"/>
  </r>
  <r>
    <x v="8"/>
    <s v="Data Engineering"/>
    <x v="19"/>
    <d v="2024-07-31T00:00:00"/>
    <d v="2024-07-01T00:00:00"/>
    <s v="45776"/>
    <x v="47"/>
    <s v="22863"/>
    <s v="15582551047, 16592648012"/>
    <m/>
    <m/>
    <m/>
    <n v="4505"/>
    <x v="4"/>
    <x v="1"/>
    <s v="Blend Controlled"/>
    <n v="0"/>
  </r>
  <r>
    <x v="8"/>
    <s v="Data Engineering"/>
    <x v="19"/>
    <d v="2024-07-31T00:00:00"/>
    <d v="2024-07-01T00:00:00"/>
    <s v="47990"/>
    <x v="118"/>
    <s v="25995"/>
    <s v="14300816419"/>
    <m/>
    <m/>
    <m/>
    <n v="-2026.53"/>
    <x v="4"/>
    <x v="25"/>
    <s v="Blend Controlled"/>
    <n v="0"/>
  </r>
  <r>
    <x v="2"/>
    <s v="Data Engineering"/>
    <x v="19"/>
    <d v="2024-07-31T00:00:00"/>
    <d v="2024-07-01T00:00:00"/>
    <s v="45865"/>
    <x v="177"/>
    <s v="28140"/>
    <s v="17690283562"/>
    <m/>
    <m/>
    <m/>
    <n v="536.62515996440766"/>
    <x v="4"/>
    <x v="4"/>
    <s v="Blend Controlled"/>
    <n v="0"/>
  </r>
  <r>
    <x v="2"/>
    <s v="Data Engineering"/>
    <x v="19"/>
    <d v="2024-07-31T00:00:00"/>
    <d v="2024-07-01T00:00:00"/>
    <s v="46499"/>
    <x v="123"/>
    <s v="25138"/>
    <s v="16977995014"/>
    <m/>
    <m/>
    <m/>
    <n v="400.46653728687141"/>
    <x v="4"/>
    <x v="71"/>
    <s v="Blend Controlled"/>
    <n v="0"/>
  </r>
  <r>
    <x v="2"/>
    <s v="Data Engineering"/>
    <x v="19"/>
    <d v="2024-07-31T00:00:00"/>
    <d v="2024-07-01T00:00:00"/>
    <s v="46206"/>
    <x v="150"/>
    <s v="25160"/>
    <s v="16856642182"/>
    <m/>
    <m/>
    <m/>
    <n v="480.55984474424571"/>
    <x v="4"/>
    <x v="4"/>
    <s v="Blend Controlled"/>
    <n v="0"/>
  </r>
  <r>
    <x v="2"/>
    <s v="Data Engineering"/>
    <x v="19"/>
    <d v="2024-07-31T00:00:00"/>
    <d v="2024-07-01T00:00:00"/>
    <s v="47243"/>
    <x v="151"/>
    <s v="26788"/>
    <s v="16592846934"/>
    <m/>
    <m/>
    <m/>
    <n v="360.41988355818427"/>
    <x v="4"/>
    <x v="75"/>
    <s v="Blend Controlled"/>
    <n v="0"/>
  </r>
  <r>
    <x v="2"/>
    <s v="Data Engineering"/>
    <x v="19"/>
    <d v="2024-07-31T00:00:00"/>
    <d v="2024-07-01T00:00:00"/>
    <s v="46474"/>
    <x v="150"/>
    <s v="25160"/>
    <s v="16856642182"/>
    <m/>
    <m/>
    <m/>
    <n v="480.55984474424571"/>
    <x v="4"/>
    <x v="4"/>
    <s v="Blend Controlled"/>
    <n v="0"/>
  </r>
  <r>
    <x v="2"/>
    <s v="Data Engineering"/>
    <x v="19"/>
    <d v="2024-07-31T00:00:00"/>
    <d v="2024-07-01T00:00:00"/>
    <s v="45940"/>
    <x v="173"/>
    <s v="28998"/>
    <s v="18243049512"/>
    <m/>
    <m/>
    <m/>
    <n v="440.51319101555856"/>
    <x v="4"/>
    <x v="4"/>
    <s v="Blend Controlled"/>
    <n v="0"/>
  </r>
  <r>
    <x v="2"/>
    <s v="Data Engineering"/>
    <x v="19"/>
    <d v="2024-07-31T00:00:00"/>
    <d v="2024-07-01T00:00:00"/>
    <s v="45891"/>
    <x v="176"/>
    <s v="29419"/>
    <s v="18262439992"/>
    <m/>
    <m/>
    <m/>
    <n v="560.65315220161995"/>
    <x v="4"/>
    <x v="4"/>
    <s v="Blend Controlled"/>
    <n v="0"/>
  </r>
  <r>
    <x v="2"/>
    <s v="Data Engineering"/>
    <x v="19"/>
    <d v="2024-07-31T00:00:00"/>
    <d v="2024-07-01T00:00:00"/>
    <s v="46696"/>
    <x v="155"/>
    <s v="25867"/>
    <s v="16974076254"/>
    <m/>
    <m/>
    <m/>
    <n v="270.31491266863821"/>
    <x v="4"/>
    <x v="77"/>
    <s v="Blend Controlled"/>
    <n v="0"/>
  </r>
  <r>
    <x v="2"/>
    <s v="Data Engineering"/>
    <x v="19"/>
    <d v="2024-07-31T00:00:00"/>
    <d v="2024-07-01T00:00:00"/>
    <s v="46476"/>
    <x v="150"/>
    <s v="25160"/>
    <s v="16856642182"/>
    <m/>
    <m/>
    <m/>
    <n v="480.55984474424571"/>
    <x v="4"/>
    <x v="4"/>
    <s v="Blend Controlled"/>
    <n v="0"/>
  </r>
  <r>
    <x v="2"/>
    <s v="Data Engineering"/>
    <x v="19"/>
    <d v="2024-07-31T00:00:00"/>
    <d v="2024-07-01T00:00:00"/>
    <s v="46326"/>
    <x v="123"/>
    <s v="25138"/>
    <s v="16977995014"/>
    <m/>
    <m/>
    <m/>
    <n v="210.24493207560749"/>
    <x v="4"/>
    <x v="71"/>
    <s v="Blend Controlled"/>
    <n v="0"/>
  </r>
  <r>
    <x v="2"/>
    <s v="Data Engineering"/>
    <x v="19"/>
    <d v="2024-07-31T00:00:00"/>
    <d v="2024-07-01T00:00:00"/>
    <s v="47005"/>
    <x v="123"/>
    <s v="25138"/>
    <s v="16977995014"/>
    <m/>
    <m/>
    <m/>
    <n v="320.37322982949712"/>
    <x v="4"/>
    <x v="71"/>
    <s v="Blend Controlled"/>
    <n v="0"/>
  </r>
  <r>
    <x v="2"/>
    <s v="Data Engineering"/>
    <x v="19"/>
    <d v="2024-07-31T00:00:00"/>
    <d v="2024-07-01T00:00:00"/>
    <s v="46912"/>
    <x v="123"/>
    <s v="25138"/>
    <s v="16977995014"/>
    <m/>
    <m/>
    <m/>
    <n v="320.37322982949712"/>
    <x v="4"/>
    <x v="71"/>
    <s v="Blend Controlled"/>
    <n v="0"/>
  </r>
  <r>
    <x v="2"/>
    <s v="Data Engineering"/>
    <x v="19"/>
    <d v="2024-07-31T00:00:00"/>
    <d v="2024-07-01T00:00:00"/>
    <s v="46028"/>
    <x v="171"/>
    <s v="25544"/>
    <s v="16807042572"/>
    <m/>
    <m/>
    <m/>
    <n v="536.62515996440766"/>
    <x v="4"/>
    <x v="4"/>
    <s v="Blend Controlled"/>
    <n v="0"/>
  </r>
  <r>
    <x v="2"/>
    <s v="Data Engineering"/>
    <x v="19"/>
    <d v="2024-07-31T00:00:00"/>
    <d v="2024-07-01T00:00:00"/>
    <s v="47279"/>
    <x v="165"/>
    <s v="25152"/>
    <s v="17001844665"/>
    <m/>
    <m/>
    <m/>
    <n v="315.36752234301082"/>
    <x v="4"/>
    <x v="80"/>
    <s v="Blend Controlled"/>
    <n v="0"/>
  </r>
  <r>
    <x v="2"/>
    <s v="Data Engineering"/>
    <x v="19"/>
    <d v="2024-07-31T00:00:00"/>
    <d v="2024-07-01T00:00:00"/>
    <s v="46321"/>
    <x v="150"/>
    <s v="25160"/>
    <s v="16856642182"/>
    <m/>
    <m/>
    <m/>
    <n v="560.65315220161995"/>
    <x v="4"/>
    <x v="4"/>
    <s v="Blend Controlled"/>
    <n v="0"/>
  </r>
  <r>
    <x v="2"/>
    <s v="Data Engineering"/>
    <x v="19"/>
    <d v="2024-07-31T00:00:00"/>
    <d v="2024-07-01T00:00:00"/>
    <s v="46300"/>
    <x v="123"/>
    <s v="25138"/>
    <s v="16977995014"/>
    <m/>
    <m/>
    <m/>
    <n v="360.41988355818427"/>
    <x v="4"/>
    <x v="71"/>
    <s v="Blend Controlled"/>
    <n v="0"/>
  </r>
  <r>
    <x v="2"/>
    <s v="Data Engineering"/>
    <x v="19"/>
    <d v="2024-07-31T00:00:00"/>
    <d v="2024-07-01T00:00:00"/>
    <s v="46022"/>
    <x v="171"/>
    <s v="25544"/>
    <s v="16807042572"/>
    <m/>
    <m/>
    <m/>
    <n v="536.62515996440766"/>
    <x v="4"/>
    <x v="4"/>
    <s v="Blend Controlled"/>
    <n v="0"/>
  </r>
  <r>
    <x v="2"/>
    <s v="Data Engineering"/>
    <x v="19"/>
    <d v="2024-07-31T00:00:00"/>
    <d v="2024-07-01T00:00:00"/>
    <s v="47319"/>
    <x v="161"/>
    <s v="28145"/>
    <s v="17581549176"/>
    <m/>
    <m/>
    <m/>
    <n v="240.27992237212285"/>
    <x v="4"/>
    <x v="80"/>
    <s v="Blend Controlled"/>
    <n v="0"/>
  </r>
  <r>
    <x v="2"/>
    <s v="Data Engineering"/>
    <x v="19"/>
    <d v="2024-07-31T00:00:00"/>
    <d v="2024-07-01T00:00:00"/>
    <s v="46079"/>
    <x v="11"/>
    <s v="25146"/>
    <s v="16716229170"/>
    <m/>
    <m/>
    <m/>
    <n v="464.54118325277085"/>
    <x v="4"/>
    <x v="30"/>
    <s v="Blend Controlled"/>
    <n v="0"/>
  </r>
  <r>
    <x v="2"/>
    <s v="Data Engineering"/>
    <x v="19"/>
    <d v="2024-07-31T00:00:00"/>
    <d v="2024-07-01T00:00:00"/>
    <s v="46330"/>
    <x v="123"/>
    <s v="25138"/>
    <s v="16977995014"/>
    <m/>
    <m/>
    <m/>
    <n v="480.55984474424571"/>
    <x v="4"/>
    <x v="71"/>
    <s v="Blend Controlled"/>
    <n v="0"/>
  </r>
  <r>
    <x v="2"/>
    <s v="Data Engineering"/>
    <x v="19"/>
    <d v="2024-07-31T00:00:00"/>
    <d v="2024-07-01T00:00:00"/>
    <s v="47179"/>
    <x v="168"/>
    <s v="25140"/>
    <s v="16977994594"/>
    <m/>
    <m/>
    <m/>
    <n v="480.55984474424571"/>
    <x v="4"/>
    <x v="71"/>
    <s v="Blend Controlled"/>
    <n v="0"/>
  </r>
  <r>
    <x v="2"/>
    <s v="Data Engineering"/>
    <x v="19"/>
    <d v="2024-07-31T00:00:00"/>
    <d v="2024-07-01T00:00:00"/>
    <s v="46454"/>
    <x v="123"/>
    <s v="25138"/>
    <s v="16977995014"/>
    <m/>
    <m/>
    <m/>
    <n v="320.37322982949712"/>
    <x v="4"/>
    <x v="71"/>
    <s v="Blend Controlled"/>
    <n v="0"/>
  </r>
  <r>
    <x v="0"/>
    <s v="Data Engineering"/>
    <x v="19"/>
    <d v="2024-07-31T00:00:00"/>
    <d v="2024-07-01T00:00:00"/>
    <s v="47475"/>
    <x v="186"/>
    <s v="28150"/>
    <m/>
    <m/>
    <m/>
    <m/>
    <n v="513.090416"/>
    <x v="0"/>
    <x v="10"/>
    <s v="Blend Controlled"/>
    <n v="0"/>
  </r>
  <r>
    <x v="0"/>
    <s v="Data Engineering"/>
    <x v="19"/>
    <d v="2024-07-31T00:00:00"/>
    <d v="2024-07-01T00:00:00"/>
    <s v="47474"/>
    <x v="186"/>
    <s v="28150"/>
    <m/>
    <m/>
    <m/>
    <m/>
    <n v="14866.7948036"/>
    <x v="0"/>
    <x v="10"/>
    <s v="Blend Controlled"/>
    <n v="0"/>
  </r>
  <r>
    <x v="8"/>
    <s v="Data Engineering"/>
    <x v="19"/>
    <d v="2024-07-31T00:00:00"/>
    <d v="2024-07-01T00:00:00"/>
    <s v="47798"/>
    <x v="138"/>
    <s v="26547"/>
    <s v="14544872752"/>
    <m/>
    <m/>
    <m/>
    <n v="1891.73"/>
    <x v="4"/>
    <x v="23"/>
    <s v="Blend Controlled"/>
    <n v="0"/>
  </r>
  <r>
    <x v="8"/>
    <s v="Data Engineering"/>
    <x v="19"/>
    <d v="2024-07-31T00:00:00"/>
    <d v="2024-07-01T00:00:00"/>
    <s v="47877"/>
    <x v="20"/>
    <s v="31318"/>
    <s v="18657995555"/>
    <m/>
    <m/>
    <m/>
    <n v="1833.44"/>
    <x v="4"/>
    <x v="23"/>
    <s v="Blend Controlled"/>
    <n v="0"/>
  </r>
  <r>
    <x v="8"/>
    <s v="Data Engineering"/>
    <x v="19"/>
    <d v="2024-07-31T00:00:00"/>
    <d v="2024-07-01T00:00:00"/>
    <s v="48438"/>
    <x v="0"/>
    <m/>
    <m/>
    <s v="ICC 1040 CVS Health : MGE/PMH/GPT 2024 Team"/>
    <m/>
    <s v="TopSide Management Book Elim related to project ICC 1040 CVS Health : MGE/PMH/GPT 2024 Team"/>
    <n v="-9212.94"/>
    <x v="4"/>
    <x v="1"/>
    <s v="Blend Controlled"/>
    <s v="ICC 1040 CVS Health : MGE/PMH/GPT 2024 Team"/>
  </r>
  <r>
    <x v="8"/>
    <s v="Data Engineering"/>
    <x v="19"/>
    <d v="2024-07-31T00:00:00"/>
    <d v="2024-07-01T00:00:00"/>
    <s v="47688"/>
    <x v="4"/>
    <s v="30470"/>
    <s v="18849408353"/>
    <m/>
    <m/>
    <m/>
    <n v="1400"/>
    <x v="4"/>
    <x v="0"/>
    <s v="Blend Controlled"/>
    <n v="0"/>
  </r>
  <r>
    <x v="8"/>
    <s v="Data Engineering"/>
    <x v="19"/>
    <d v="2024-07-31T00:00:00"/>
    <d v="2024-07-01T00:00:00"/>
    <s v="47783"/>
    <x v="71"/>
    <s v="21119"/>
    <s v="14339724132"/>
    <m/>
    <m/>
    <m/>
    <n v="-571.64"/>
    <x v="4"/>
    <x v="25"/>
    <s v="Blend Controlled"/>
    <n v="0"/>
  </r>
  <r>
    <x v="2"/>
    <s v="Data Engineering"/>
    <x v="19"/>
    <d v="2024-07-31T00:00:00"/>
    <d v="2024-07-01T00:00:00"/>
    <s v="46985"/>
    <x v="123"/>
    <s v="25138"/>
    <s v="16977995014"/>
    <m/>
    <m/>
    <m/>
    <n v="210.24493207560749"/>
    <x v="4"/>
    <x v="71"/>
    <s v="Blend Controlled"/>
    <n v="0"/>
  </r>
  <r>
    <x v="2"/>
    <s v="Data Engineering"/>
    <x v="19"/>
    <d v="2024-07-31T00:00:00"/>
    <d v="2024-07-01T00:00:00"/>
    <s v="47278"/>
    <x v="151"/>
    <s v="26788"/>
    <s v="16592846934"/>
    <m/>
    <m/>
    <m/>
    <n v="455.53081039341583"/>
    <x v="4"/>
    <x v="75"/>
    <s v="Blend Controlled"/>
    <n v="0"/>
  </r>
  <r>
    <x v="2"/>
    <s v="Data Engineering"/>
    <x v="19"/>
    <d v="2024-07-31T00:00:00"/>
    <d v="2024-07-01T00:00:00"/>
    <s v="46525"/>
    <x v="162"/>
    <s v="32036"/>
    <s v="19584503853"/>
    <m/>
    <m/>
    <m/>
    <n v="520.6064984729328"/>
    <x v="4"/>
    <x v="4"/>
    <s v="Blend Controlled"/>
    <n v="0"/>
  </r>
  <r>
    <x v="2"/>
    <s v="Data Engineering"/>
    <x v="19"/>
    <d v="2024-07-31T00:00:00"/>
    <d v="2024-07-01T00:00:00"/>
    <s v="46171"/>
    <x v="150"/>
    <s v="25160"/>
    <s v="16856642182"/>
    <m/>
    <m/>
    <m/>
    <n v="480.55984474424571"/>
    <x v="4"/>
    <x v="4"/>
    <s v="Blend Controlled"/>
    <n v="0"/>
  </r>
  <r>
    <x v="2"/>
    <s v="Data Engineering"/>
    <x v="19"/>
    <d v="2024-07-31T00:00:00"/>
    <d v="2024-07-01T00:00:00"/>
    <s v="46328"/>
    <x v="150"/>
    <s v="25160"/>
    <s v="16856642182"/>
    <m/>
    <m/>
    <m/>
    <n v="560.65315220161995"/>
    <x v="4"/>
    <x v="4"/>
    <s v="Blend Controlled"/>
    <n v="0"/>
  </r>
  <r>
    <x v="2"/>
    <s v="Data Engineering"/>
    <x v="19"/>
    <d v="2024-07-31T00:00:00"/>
    <d v="2024-07-01T00:00:00"/>
    <s v="46757"/>
    <x v="123"/>
    <s v="25138"/>
    <s v="16977995014"/>
    <m/>
    <m/>
    <m/>
    <n v="480.55984474424571"/>
    <x v="4"/>
    <x v="71"/>
    <s v="Blend Controlled"/>
    <n v="0"/>
  </r>
  <r>
    <x v="2"/>
    <s v="Data Engineering"/>
    <x v="19"/>
    <d v="2024-07-31T00:00:00"/>
    <d v="2024-07-01T00:00:00"/>
    <s v="46154"/>
    <x v="157"/>
    <s v="25155"/>
    <m/>
    <m/>
    <m/>
    <m/>
    <n v="312.36389908375969"/>
    <x v="4"/>
    <x v="78"/>
    <s v="Blend Controlled"/>
    <n v="0"/>
  </r>
  <r>
    <x v="2"/>
    <s v="Data Engineering"/>
    <x v="19"/>
    <d v="2024-07-31T00:00:00"/>
    <d v="2024-07-01T00:00:00"/>
    <s v="46435"/>
    <x v="123"/>
    <s v="25138"/>
    <s v="16977995014"/>
    <m/>
    <m/>
    <m/>
    <n v="464.54118325277085"/>
    <x v="4"/>
    <x v="71"/>
    <s v="Blend Controlled"/>
    <n v="0"/>
  </r>
  <r>
    <x v="2"/>
    <s v="Data Engineering"/>
    <x v="19"/>
    <d v="2024-07-31T00:00:00"/>
    <d v="2024-07-01T00:00:00"/>
    <s v="45854"/>
    <x v="11"/>
    <s v="25146"/>
    <s v="16716229170"/>
    <m/>
    <m/>
    <m/>
    <n v="336.39189132097198"/>
    <x v="4"/>
    <x v="30"/>
    <s v="Blend Controlled"/>
    <n v="0"/>
  </r>
  <r>
    <x v="2"/>
    <s v="Data Engineering"/>
    <x v="19"/>
    <d v="2024-07-31T00:00:00"/>
    <d v="2024-07-01T00:00:00"/>
    <s v="46782"/>
    <x v="123"/>
    <s v="25138"/>
    <s v="16977995014"/>
    <m/>
    <m/>
    <m/>
    <n v="400.46653728687141"/>
    <x v="4"/>
    <x v="71"/>
    <s v="Blend Controlled"/>
    <n v="0"/>
  </r>
  <r>
    <x v="2"/>
    <s v="Data Engineering"/>
    <x v="19"/>
    <d v="2024-07-31T00:00:00"/>
    <d v="2024-07-01T00:00:00"/>
    <s v="46975"/>
    <x v="123"/>
    <s v="25138"/>
    <s v="16977995014"/>
    <m/>
    <m/>
    <m/>
    <n v="360.41988355818427"/>
    <x v="4"/>
    <x v="71"/>
    <s v="Blend Controlled"/>
    <n v="0"/>
  </r>
  <r>
    <x v="2"/>
    <s v="Data Engineering"/>
    <x v="19"/>
    <d v="2024-07-31T00:00:00"/>
    <d v="2024-07-01T00:00:00"/>
    <s v="46481"/>
    <x v="123"/>
    <s v="25138"/>
    <s v="16977995014"/>
    <m/>
    <m/>
    <m/>
    <n v="480.55984474424571"/>
    <x v="4"/>
    <x v="71"/>
    <s v="Blend Controlled"/>
    <n v="0"/>
  </r>
  <r>
    <x v="2"/>
    <s v="Data Engineering"/>
    <x v="19"/>
    <d v="2024-07-31T00:00:00"/>
    <d v="2024-07-01T00:00:00"/>
    <s v="46812"/>
    <x v="123"/>
    <s v="25138"/>
    <s v="16977995014"/>
    <m/>
    <m/>
    <m/>
    <n v="320.37322982949712"/>
    <x v="4"/>
    <x v="71"/>
    <s v="Blend Controlled"/>
    <n v="0"/>
  </r>
  <r>
    <x v="2"/>
    <s v="Data Engineering"/>
    <x v="19"/>
    <d v="2024-07-31T00:00:00"/>
    <d v="2024-07-01T00:00:00"/>
    <s v="46250"/>
    <x v="123"/>
    <s v="25138"/>
    <s v="16977995014"/>
    <m/>
    <m/>
    <m/>
    <n v="432.50386026982113"/>
    <x v="4"/>
    <x v="71"/>
    <s v="Blend Controlled"/>
    <n v="0"/>
  </r>
  <r>
    <x v="2"/>
    <s v="Data Engineering"/>
    <x v="19"/>
    <d v="2024-07-31T00:00:00"/>
    <d v="2024-07-01T00:00:00"/>
    <s v="46314"/>
    <x v="123"/>
    <s v="25138"/>
    <s v="16977995014"/>
    <m/>
    <m/>
    <m/>
    <n v="504.587836981458"/>
    <x v="4"/>
    <x v="71"/>
    <s v="Blend Controlled"/>
    <n v="0"/>
  </r>
  <r>
    <x v="2"/>
    <s v="Data Engineering"/>
    <x v="19"/>
    <d v="2024-07-31T00:00:00"/>
    <d v="2024-07-01T00:00:00"/>
    <s v="46214"/>
    <x v="150"/>
    <s v="25160"/>
    <s v="16856642182"/>
    <m/>
    <m/>
    <m/>
    <n v="440.51319101555856"/>
    <x v="4"/>
    <x v="4"/>
    <s v="Blend Controlled"/>
    <n v="0"/>
  </r>
  <r>
    <x v="2"/>
    <s v="Data Engineering"/>
    <x v="19"/>
    <d v="2024-07-31T00:00:00"/>
    <d v="2024-07-01T00:00:00"/>
    <s v="46224"/>
    <x v="150"/>
    <s v="25160"/>
    <s v="16856642182"/>
    <m/>
    <m/>
    <m/>
    <n v="440.51319101555856"/>
    <x v="4"/>
    <x v="4"/>
    <s v="Blend Controlled"/>
    <n v="0"/>
  </r>
  <r>
    <x v="2"/>
    <s v="Data Engineering"/>
    <x v="19"/>
    <d v="2024-07-31T00:00:00"/>
    <d v="2024-07-01T00:00:00"/>
    <s v="46945"/>
    <x v="160"/>
    <s v="25869"/>
    <s v="16974074989"/>
    <m/>
    <m/>
    <m/>
    <n v="504.587836981458"/>
    <x v="4"/>
    <x v="77"/>
    <s v="Blend Controlled"/>
    <n v="0"/>
  </r>
  <r>
    <x v="2"/>
    <s v="Data Engineering"/>
    <x v="19"/>
    <d v="2024-07-31T00:00:00"/>
    <d v="2024-07-01T00:00:00"/>
    <s v="46571"/>
    <x v="123"/>
    <s v="25138"/>
    <s v="16977995014"/>
    <m/>
    <m/>
    <m/>
    <n v="320.37322982949712"/>
    <x v="4"/>
    <x v="71"/>
    <s v="Blend Controlled"/>
    <n v="0"/>
  </r>
  <r>
    <x v="2"/>
    <s v="Data Engineering"/>
    <x v="19"/>
    <d v="2024-07-31T00:00:00"/>
    <d v="2024-07-01T00:00:00"/>
    <s v="47451"/>
    <x v="159"/>
    <s v="29211"/>
    <s v="17692058278"/>
    <m/>
    <m/>
    <m/>
    <n v="400.46653728687141"/>
    <x v="4"/>
    <x v="76"/>
    <s v="Blend Controlled"/>
    <n v="0"/>
  </r>
  <r>
    <x v="2"/>
    <s v="Data Engineering"/>
    <x v="19"/>
    <d v="2024-07-31T00:00:00"/>
    <d v="2024-07-01T00:00:00"/>
    <s v="47388"/>
    <x v="175"/>
    <s v="34751"/>
    <s v="18659335221"/>
    <m/>
    <m/>
    <m/>
    <n v="560.65315220161995"/>
    <x v="4"/>
    <x v="4"/>
    <s v="Blend Controlled"/>
    <n v="0"/>
  </r>
  <r>
    <x v="2"/>
    <s v="Data Engineering"/>
    <x v="19"/>
    <d v="2024-07-31T00:00:00"/>
    <d v="2024-07-01T00:00:00"/>
    <s v="47133"/>
    <x v="123"/>
    <s v="25138"/>
    <s v="16977995014"/>
    <m/>
    <m/>
    <m/>
    <n v="320.37322982949712"/>
    <x v="4"/>
    <x v="71"/>
    <s v="Blend Controlled"/>
    <n v="0"/>
  </r>
  <r>
    <x v="2"/>
    <s v="Data Engineering"/>
    <x v="19"/>
    <d v="2024-07-31T00:00:00"/>
    <d v="2024-07-01T00:00:00"/>
    <s v="46721"/>
    <x v="123"/>
    <s v="25138"/>
    <s v="16977995014"/>
    <m/>
    <m/>
    <m/>
    <n v="344.40122206670941"/>
    <x v="4"/>
    <x v="71"/>
    <s v="Blend Controlled"/>
    <n v="0"/>
  </r>
  <r>
    <x v="2"/>
    <s v="Data Engineering"/>
    <x v="19"/>
    <d v="2024-07-31T00:00:00"/>
    <d v="2024-07-01T00:00:00"/>
    <s v="47211"/>
    <x v="165"/>
    <s v="25152"/>
    <s v="17001844665"/>
    <m/>
    <m/>
    <m/>
    <n v="240.27992237212285"/>
    <x v="4"/>
    <x v="80"/>
    <s v="Blend Controlled"/>
    <n v="0"/>
  </r>
  <r>
    <x v="2"/>
    <s v="Data Engineering"/>
    <x v="19"/>
    <d v="2024-07-31T00:00:00"/>
    <d v="2024-07-01T00:00:00"/>
    <s v="47081"/>
    <x v="123"/>
    <s v="25138"/>
    <s v="16977995014"/>
    <m/>
    <m/>
    <m/>
    <n v="320.37322982949712"/>
    <x v="4"/>
    <x v="71"/>
    <s v="Blend Controlled"/>
    <n v="0"/>
  </r>
  <r>
    <x v="2"/>
    <s v="Data Engineering"/>
    <x v="19"/>
    <d v="2024-07-31T00:00:00"/>
    <d v="2024-07-01T00:00:00"/>
    <s v="45942"/>
    <x v="173"/>
    <s v="28998"/>
    <s v="18243049512"/>
    <m/>
    <m/>
    <m/>
    <n v="440.51319101555856"/>
    <x v="4"/>
    <x v="4"/>
    <s v="Blend Controlled"/>
    <n v="0"/>
  </r>
  <r>
    <x v="2"/>
    <s v="Data Engineering"/>
    <x v="19"/>
    <d v="2024-07-31T00:00:00"/>
    <d v="2024-07-01T00:00:00"/>
    <s v="46745"/>
    <x v="155"/>
    <s v="25867"/>
    <s v="16974076254"/>
    <m/>
    <m/>
    <m/>
    <n v="270.31491266863821"/>
    <x v="4"/>
    <x v="77"/>
    <s v="Blend Controlled"/>
    <n v="0"/>
  </r>
  <r>
    <x v="2"/>
    <s v="Data Engineering"/>
    <x v="19"/>
    <d v="2024-07-31T00:00:00"/>
    <d v="2024-07-01T00:00:00"/>
    <s v="46203"/>
    <x v="150"/>
    <s v="25160"/>
    <s v="16856642182"/>
    <m/>
    <m/>
    <m/>
    <n v="480.55984474424571"/>
    <x v="4"/>
    <x v="4"/>
    <s v="Blend Controlled"/>
    <n v="0"/>
  </r>
  <r>
    <x v="13"/>
    <s v="Data Engineering"/>
    <x v="19"/>
    <d v="2024-07-31T00:00:00"/>
    <d v="2024-07-01T00:00:00"/>
    <s v="45747"/>
    <x v="3"/>
    <s v="26776"/>
    <m/>
    <m/>
    <m/>
    <m/>
    <n v="2433.4289090708398"/>
    <x v="0"/>
    <x v="27"/>
    <s v="Blend Controlled"/>
    <n v="0"/>
  </r>
  <r>
    <x v="13"/>
    <s v="Data Engineering"/>
    <x v="19"/>
    <d v="2024-07-31T00:00:00"/>
    <d v="2024-07-01T00:00:00"/>
    <s v="45603"/>
    <x v="158"/>
    <s v="16674"/>
    <s v="10642652269"/>
    <m/>
    <m/>
    <m/>
    <n v="1930.5202678628664"/>
    <x v="0"/>
    <x v="79"/>
    <s v="Blend Controlled"/>
    <n v="0"/>
  </r>
  <r>
    <x v="13"/>
    <s v="Data Engineering"/>
    <x v="19"/>
    <d v="2024-07-31T00:00:00"/>
    <d v="2024-07-01T00:00:00"/>
    <s v="45612"/>
    <x v="158"/>
    <s v="16674"/>
    <s v="10642652269"/>
    <m/>
    <m/>
    <m/>
    <n v="1551.9868820074023"/>
    <x v="0"/>
    <x v="79"/>
    <s v="Blend Controlled"/>
    <n v="0"/>
  </r>
  <r>
    <x v="8"/>
    <s v="Data Engineering"/>
    <x v="19"/>
    <d v="2024-07-31T00:00:00"/>
    <d v="2024-07-01T00:00:00"/>
    <s v="47685"/>
    <x v="4"/>
    <s v="30470"/>
    <s v="18849408353"/>
    <m/>
    <m/>
    <m/>
    <n v="1600"/>
    <x v="4"/>
    <x v="0"/>
    <s v="Blend Controlled"/>
    <n v="0"/>
  </r>
  <r>
    <x v="8"/>
    <s v="Data Engineering"/>
    <x v="19"/>
    <d v="2024-07-31T00:00:00"/>
    <d v="2024-07-01T00:00:00"/>
    <s v="47873"/>
    <x v="23"/>
    <s v="30365"/>
    <s v="17735849755"/>
    <m/>
    <m/>
    <m/>
    <n v="11831.7"/>
    <x v="4"/>
    <x v="7"/>
    <s v="Blend Controlled"/>
    <n v="0"/>
  </r>
  <r>
    <x v="8"/>
    <s v="Data Engineering"/>
    <x v="19"/>
    <d v="2024-07-31T00:00:00"/>
    <d v="2024-07-01T00:00:00"/>
    <s v="47645"/>
    <x v="4"/>
    <s v="30470"/>
    <s v="18849408353"/>
    <m/>
    <m/>
    <m/>
    <n v="720"/>
    <x v="4"/>
    <x v="0"/>
    <s v="Blend Controlled"/>
    <n v="0"/>
  </r>
  <r>
    <x v="2"/>
    <s v="Data Engineering"/>
    <x v="19"/>
    <d v="2024-07-31T00:00:00"/>
    <d v="2024-07-01T00:00:00"/>
    <s v="46669"/>
    <x v="123"/>
    <s v="25138"/>
    <s v="16977995014"/>
    <m/>
    <m/>
    <m/>
    <n v="320.37322982949712"/>
    <x v="4"/>
    <x v="71"/>
    <s v="Blend Controlled"/>
    <n v="0"/>
  </r>
  <r>
    <x v="2"/>
    <s v="Data Engineering"/>
    <x v="19"/>
    <d v="2024-07-31T00:00:00"/>
    <d v="2024-07-01T00:00:00"/>
    <s v="47364"/>
    <x v="151"/>
    <s v="26788"/>
    <s v="16592846934"/>
    <m/>
    <m/>
    <m/>
    <n v="360.41988355818427"/>
    <x v="4"/>
    <x v="75"/>
    <s v="Blend Controlled"/>
    <n v="0"/>
  </r>
  <r>
    <x v="2"/>
    <s v="Data Engineering"/>
    <x v="19"/>
    <d v="2024-07-31T00:00:00"/>
    <d v="2024-07-01T00:00:00"/>
    <s v="46987"/>
    <x v="123"/>
    <s v="25138"/>
    <s v="16977995014"/>
    <m/>
    <m/>
    <m/>
    <n v="240.27992237212285"/>
    <x v="4"/>
    <x v="71"/>
    <s v="Blend Controlled"/>
    <n v="0"/>
  </r>
  <r>
    <x v="2"/>
    <s v="Data Engineering"/>
    <x v="19"/>
    <d v="2024-07-31T00:00:00"/>
    <d v="2024-07-01T00:00:00"/>
    <s v="46149"/>
    <x v="150"/>
    <s v="25160"/>
    <s v="16856642182"/>
    <m/>
    <m/>
    <m/>
    <n v="480.55984474424571"/>
    <x v="4"/>
    <x v="4"/>
    <s v="Blend Controlled"/>
    <n v="0"/>
  </r>
  <r>
    <x v="2"/>
    <s v="Data Engineering"/>
    <x v="19"/>
    <d v="2024-07-31T00:00:00"/>
    <d v="2024-07-01T00:00:00"/>
    <s v="46752"/>
    <x v="155"/>
    <s v="25867"/>
    <s v="16974076254"/>
    <m/>
    <m/>
    <m/>
    <n v="376.43854504965913"/>
    <x v="4"/>
    <x v="77"/>
    <s v="Blend Controlled"/>
    <n v="0"/>
  </r>
  <r>
    <x v="2"/>
    <s v="Data Engineering"/>
    <x v="19"/>
    <d v="2024-07-31T00:00:00"/>
    <d v="2024-07-01T00:00:00"/>
    <s v="46473"/>
    <x v="123"/>
    <s v="25138"/>
    <s v="16977995014"/>
    <m/>
    <m/>
    <m/>
    <n v="464.54118325277085"/>
    <x v="4"/>
    <x v="71"/>
    <s v="Blend Controlled"/>
    <n v="0"/>
  </r>
  <r>
    <x v="2"/>
    <s v="Data Engineering"/>
    <x v="19"/>
    <d v="2024-07-31T00:00:00"/>
    <d v="2024-07-01T00:00:00"/>
    <s v="45926"/>
    <x v="11"/>
    <s v="25146"/>
    <s v="16716229170"/>
    <m/>
    <m/>
    <m/>
    <n v="336.39189132097198"/>
    <x v="4"/>
    <x v="30"/>
    <s v="Blend Controlled"/>
    <n v="0"/>
  </r>
  <r>
    <x v="2"/>
    <s v="Data Engineering"/>
    <x v="19"/>
    <d v="2024-07-31T00:00:00"/>
    <d v="2024-07-01T00:00:00"/>
    <s v="47452"/>
    <x v="159"/>
    <s v="29211"/>
    <s v="17692058278"/>
    <m/>
    <m/>
    <m/>
    <n v="400.46653728687141"/>
    <x v="4"/>
    <x v="76"/>
    <s v="Blend Controlled"/>
    <n v="0"/>
  </r>
  <r>
    <x v="2"/>
    <s v="Data Engineering"/>
    <x v="19"/>
    <d v="2024-07-31T00:00:00"/>
    <d v="2024-07-01T00:00:00"/>
    <s v="46695"/>
    <x v="123"/>
    <s v="25138"/>
    <s v="16977995014"/>
    <m/>
    <m/>
    <m/>
    <n v="464.54118325277085"/>
    <x v="4"/>
    <x v="71"/>
    <s v="Blend Controlled"/>
    <n v="0"/>
  </r>
  <r>
    <x v="2"/>
    <s v="Data Engineering"/>
    <x v="19"/>
    <d v="2024-07-31T00:00:00"/>
    <d v="2024-07-01T00:00:00"/>
    <s v="45948"/>
    <x v="173"/>
    <s v="28998"/>
    <s v="18243049512"/>
    <m/>
    <m/>
    <m/>
    <n v="440.51319101555856"/>
    <x v="4"/>
    <x v="4"/>
    <s v="Blend Controlled"/>
    <n v="0"/>
  </r>
  <r>
    <x v="2"/>
    <s v="Data Engineering"/>
    <x v="19"/>
    <d v="2024-07-31T00:00:00"/>
    <d v="2024-07-01T00:00:00"/>
    <s v="46876"/>
    <x v="160"/>
    <s v="25869"/>
    <s v="16974074989"/>
    <m/>
    <m/>
    <m/>
    <n v="384.44787579539656"/>
    <x v="4"/>
    <x v="77"/>
    <s v="Blend Controlled"/>
    <n v="0"/>
  </r>
  <r>
    <x v="2"/>
    <s v="Data Engineering"/>
    <x v="19"/>
    <d v="2024-07-31T00:00:00"/>
    <d v="2024-07-01T00:00:00"/>
    <s v="45958"/>
    <x v="11"/>
    <s v="25146"/>
    <s v="16716229170"/>
    <m/>
    <m/>
    <m/>
    <n v="336.39189132097198"/>
    <x v="4"/>
    <x v="30"/>
    <s v="Blend Controlled"/>
    <n v="0"/>
  </r>
  <r>
    <x v="2"/>
    <s v="Data Engineering"/>
    <x v="19"/>
    <d v="2024-07-31T00:00:00"/>
    <d v="2024-07-01T00:00:00"/>
    <s v="47007"/>
    <x v="123"/>
    <s v="25138"/>
    <s v="16977995014"/>
    <m/>
    <m/>
    <m/>
    <n v="464.54118325277085"/>
    <x v="4"/>
    <x v="71"/>
    <s v="Blend Controlled"/>
    <n v="0"/>
  </r>
  <r>
    <x v="2"/>
    <s v="Data Engineering"/>
    <x v="19"/>
    <d v="2024-07-31T00:00:00"/>
    <d v="2024-07-01T00:00:00"/>
    <s v="46174"/>
    <x v="150"/>
    <s v="25160"/>
    <s v="16856642182"/>
    <m/>
    <m/>
    <m/>
    <n v="480.55984474424571"/>
    <x v="4"/>
    <x v="4"/>
    <s v="Blend Controlled"/>
    <n v="0"/>
  </r>
  <r>
    <x v="2"/>
    <s v="Data Engineering"/>
    <x v="19"/>
    <d v="2024-07-31T00:00:00"/>
    <d v="2024-07-01T00:00:00"/>
    <s v="47031"/>
    <x v="160"/>
    <s v="25869"/>
    <s v="16974074989"/>
    <m/>
    <m/>
    <m/>
    <n v="392.45720654113398"/>
    <x v="4"/>
    <x v="77"/>
    <s v="Blend Controlled"/>
    <n v="0"/>
  </r>
  <r>
    <x v="2"/>
    <s v="Data Engineering"/>
    <x v="19"/>
    <d v="2024-07-31T00:00:00"/>
    <d v="2024-07-01T00:00:00"/>
    <s v="46434"/>
    <x v="123"/>
    <s v="25138"/>
    <s v="16977995014"/>
    <m/>
    <m/>
    <m/>
    <n v="464.54118325277085"/>
    <x v="4"/>
    <x v="71"/>
    <s v="Blend Controlled"/>
    <n v="0"/>
  </r>
  <r>
    <x v="2"/>
    <s v="Data Engineering"/>
    <x v="19"/>
    <d v="2024-07-31T00:00:00"/>
    <d v="2024-07-01T00:00:00"/>
    <s v="45896"/>
    <x v="176"/>
    <s v="29419"/>
    <s v="18262439992"/>
    <m/>
    <m/>
    <m/>
    <n v="560.65315220161995"/>
    <x v="4"/>
    <x v="4"/>
    <s v="Blend Controlled"/>
    <n v="0"/>
  </r>
  <r>
    <x v="2"/>
    <s v="Data Engineering"/>
    <x v="19"/>
    <d v="2024-07-31T00:00:00"/>
    <d v="2024-07-01T00:00:00"/>
    <s v="47437"/>
    <x v="159"/>
    <s v="29211"/>
    <s v="17692058278"/>
    <m/>
    <m/>
    <m/>
    <n v="400.46653728687141"/>
    <x v="4"/>
    <x v="76"/>
    <s v="Blend Controlled"/>
    <n v="0"/>
  </r>
  <r>
    <x v="2"/>
    <s v="Data Engineering"/>
    <x v="19"/>
    <d v="2024-07-31T00:00:00"/>
    <d v="2024-07-01T00:00:00"/>
    <s v="45970"/>
    <x v="173"/>
    <s v="28998"/>
    <s v="18243049512"/>
    <m/>
    <m/>
    <m/>
    <n v="440.51319101555856"/>
    <x v="4"/>
    <x v="4"/>
    <s v="Blend Controlled"/>
    <n v="0"/>
  </r>
  <r>
    <x v="13"/>
    <s v="Data Engineering"/>
    <x v="19"/>
    <d v="2024-07-31T00:00:00"/>
    <d v="2024-07-01T00:00:00"/>
    <s v="45596"/>
    <x v="158"/>
    <s v="16674"/>
    <s v="10642652269"/>
    <m/>
    <m/>
    <m/>
    <n v="1287.0135119085776"/>
    <x v="0"/>
    <x v="79"/>
    <s v="Blend Controlled"/>
    <n v="0"/>
  </r>
  <r>
    <x v="8"/>
    <s v="Data Engineering"/>
    <x v="19"/>
    <d v="2024-07-31T00:00:00"/>
    <d v="2024-07-01T00:00:00"/>
    <s v="47655"/>
    <x v="4"/>
    <s v="30470"/>
    <s v="18849408353"/>
    <m/>
    <m/>
    <m/>
    <n v="800"/>
    <x v="4"/>
    <x v="0"/>
    <s v="Blend Controlled"/>
    <n v="0"/>
  </r>
  <r>
    <x v="8"/>
    <s v="Data Engineering"/>
    <x v="19"/>
    <d v="2024-07-31T00:00:00"/>
    <d v="2024-07-01T00:00:00"/>
    <s v="47955"/>
    <x v="131"/>
    <s v="35679"/>
    <s v="20379207056"/>
    <m/>
    <m/>
    <m/>
    <n v="1108.46"/>
    <x v="4"/>
    <x v="23"/>
    <s v="Blend Controlled"/>
    <n v="0"/>
  </r>
  <r>
    <x v="2"/>
    <s v="Data Engineering"/>
    <x v="19"/>
    <d v="2024-07-31T00:00:00"/>
    <d v="2024-07-01T00:00:00"/>
    <s v="47064"/>
    <x v="153"/>
    <s v="27101"/>
    <s v="17579491979"/>
    <m/>
    <m/>
    <m/>
    <n v="560.65315220161995"/>
    <x v="4"/>
    <x v="77"/>
    <s v="Blend Controlled"/>
    <n v="0"/>
  </r>
  <r>
    <x v="2"/>
    <s v="Data Engineering"/>
    <x v="19"/>
    <d v="2024-07-31T00:00:00"/>
    <d v="2024-07-01T00:00:00"/>
    <s v="47264"/>
    <x v="151"/>
    <s v="26788"/>
    <s v="16592846934"/>
    <m/>
    <m/>
    <m/>
    <n v="270.31491266863821"/>
    <x v="4"/>
    <x v="75"/>
    <s v="Blend Controlled"/>
    <n v="0"/>
  </r>
  <r>
    <x v="2"/>
    <s v="Data Engineering"/>
    <x v="19"/>
    <d v="2024-07-31T00:00:00"/>
    <d v="2024-07-01T00:00:00"/>
    <s v="46521"/>
    <x v="162"/>
    <s v="32036"/>
    <s v="19584503853"/>
    <m/>
    <m/>
    <m/>
    <n v="520.6064984729328"/>
    <x v="4"/>
    <x v="4"/>
    <s v="Blend Controlled"/>
    <n v="0"/>
  </r>
  <r>
    <x v="2"/>
    <s v="Data Engineering"/>
    <x v="19"/>
    <d v="2024-07-31T00:00:00"/>
    <d v="2024-07-01T00:00:00"/>
    <s v="46302"/>
    <x v="123"/>
    <s v="25138"/>
    <s v="16977995014"/>
    <m/>
    <m/>
    <m/>
    <n v="360.41988355818427"/>
    <x v="4"/>
    <x v="71"/>
    <s v="Blend Controlled"/>
    <n v="0"/>
  </r>
  <r>
    <x v="2"/>
    <s v="Data Engineering"/>
    <x v="19"/>
    <d v="2024-07-31T00:00:00"/>
    <d v="2024-07-01T00:00:00"/>
    <s v="46360"/>
    <x v="123"/>
    <s v="25138"/>
    <s v="16977995014"/>
    <m/>
    <m/>
    <m/>
    <n v="360.41988355818427"/>
    <x v="4"/>
    <x v="71"/>
    <s v="Blend Controlled"/>
    <n v="0"/>
  </r>
  <r>
    <x v="2"/>
    <s v="Data Engineering"/>
    <x v="19"/>
    <d v="2024-07-31T00:00:00"/>
    <d v="2024-07-01T00:00:00"/>
    <s v="46874"/>
    <x v="160"/>
    <s v="25869"/>
    <s v="16974074989"/>
    <m/>
    <m/>
    <m/>
    <n v="448.52252176129599"/>
    <x v="4"/>
    <x v="77"/>
    <s v="Blend Controlled"/>
    <n v="0"/>
  </r>
  <r>
    <x v="2"/>
    <s v="Data Engineering"/>
    <x v="19"/>
    <d v="2024-07-31T00:00:00"/>
    <d v="2024-07-01T00:00:00"/>
    <s v="46564"/>
    <x v="123"/>
    <s v="25138"/>
    <s v="16977995014"/>
    <m/>
    <m/>
    <m/>
    <n v="210.24493207560749"/>
    <x v="4"/>
    <x v="71"/>
    <s v="Blend Controlled"/>
    <n v="0"/>
  </r>
  <r>
    <x v="2"/>
    <s v="Data Engineering"/>
    <x v="19"/>
    <d v="2024-07-31T00:00:00"/>
    <d v="2024-07-01T00:00:00"/>
    <s v="47328"/>
    <x v="151"/>
    <s v="26788"/>
    <s v="16592846934"/>
    <m/>
    <m/>
    <m/>
    <n v="360.41988355818427"/>
    <x v="4"/>
    <x v="75"/>
    <s v="Blend Controlled"/>
    <n v="0"/>
  </r>
  <r>
    <x v="2"/>
    <s v="Data Engineering"/>
    <x v="19"/>
    <d v="2024-07-31T00:00:00"/>
    <d v="2024-07-01T00:00:00"/>
    <s v="46235"/>
    <x v="150"/>
    <s v="25160"/>
    <s v="16856642182"/>
    <m/>
    <m/>
    <m/>
    <n v="440.51319101555856"/>
    <x v="4"/>
    <x v="4"/>
    <s v="Blend Controlled"/>
    <n v="0"/>
  </r>
  <r>
    <x v="2"/>
    <s v="Data Engineering"/>
    <x v="19"/>
    <d v="2024-07-31T00:00:00"/>
    <d v="2024-07-01T00:00:00"/>
    <s v="47046"/>
    <x v="123"/>
    <s v="25138"/>
    <s v="16977995014"/>
    <m/>
    <m/>
    <m/>
    <n v="344.40122206670941"/>
    <x v="4"/>
    <x v="71"/>
    <s v="Blend Controlled"/>
    <n v="0"/>
  </r>
  <r>
    <x v="2"/>
    <s v="Data Engineering"/>
    <x v="19"/>
    <d v="2024-07-31T00:00:00"/>
    <d v="2024-07-01T00:00:00"/>
    <s v="45930"/>
    <x v="176"/>
    <s v="29419"/>
    <s v="18262439992"/>
    <m/>
    <m/>
    <m/>
    <n v="560.65315220161995"/>
    <x v="4"/>
    <x v="4"/>
    <s v="Blend Controlled"/>
    <n v="0"/>
  </r>
  <r>
    <x v="2"/>
    <s v="Data Engineering"/>
    <x v="19"/>
    <d v="2024-07-31T00:00:00"/>
    <d v="2024-07-01T00:00:00"/>
    <s v="47127"/>
    <x v="123"/>
    <s v="25138"/>
    <s v="16977995014"/>
    <m/>
    <m/>
    <m/>
    <n v="320.37322982949712"/>
    <x v="4"/>
    <x v="71"/>
    <s v="Blend Controlled"/>
    <n v="0"/>
  </r>
  <r>
    <x v="2"/>
    <s v="Data Engineering"/>
    <x v="19"/>
    <d v="2024-07-31T00:00:00"/>
    <d v="2024-07-01T00:00:00"/>
    <s v="46623"/>
    <x v="123"/>
    <s v="25138"/>
    <s v="16977995014"/>
    <m/>
    <m/>
    <m/>
    <n v="360.41988355818427"/>
    <x v="4"/>
    <x v="71"/>
    <s v="Blend Controlled"/>
    <n v="0"/>
  </r>
  <r>
    <x v="2"/>
    <s v="Data Engineering"/>
    <x v="19"/>
    <d v="2024-07-31T00:00:00"/>
    <d v="2024-07-01T00:00:00"/>
    <s v="46433"/>
    <x v="150"/>
    <s v="25160"/>
    <s v="16856642182"/>
    <m/>
    <m/>
    <m/>
    <n v="560.65315220161995"/>
    <x v="4"/>
    <x v="4"/>
    <s v="Blend Controlled"/>
    <n v="0"/>
  </r>
  <r>
    <x v="2"/>
    <s v="Data Engineering"/>
    <x v="19"/>
    <d v="2024-07-31T00:00:00"/>
    <d v="2024-07-01T00:00:00"/>
    <s v="47232"/>
    <x v="165"/>
    <s v="25152"/>
    <s v="17001844665"/>
    <m/>
    <m/>
    <m/>
    <n v="240.27992237212285"/>
    <x v="4"/>
    <x v="80"/>
    <s v="Blend Controlled"/>
    <n v="0"/>
  </r>
  <r>
    <x v="2"/>
    <s v="Data Engineering"/>
    <x v="19"/>
    <d v="2024-07-31T00:00:00"/>
    <d v="2024-07-01T00:00:00"/>
    <s v="46145"/>
    <x v="150"/>
    <s v="25160"/>
    <s v="16856642182"/>
    <m/>
    <m/>
    <m/>
    <n v="480.55984474424571"/>
    <x v="4"/>
    <x v="4"/>
    <s v="Blend Controlled"/>
    <n v="0"/>
  </r>
  <r>
    <x v="2"/>
    <s v="Data Engineering"/>
    <x v="19"/>
    <d v="2024-07-31T00:00:00"/>
    <d v="2024-07-01T00:00:00"/>
    <s v="46966"/>
    <x v="160"/>
    <s v="25869"/>
    <s v="16974074989"/>
    <m/>
    <m/>
    <m/>
    <n v="392.45720654113398"/>
    <x v="4"/>
    <x v="77"/>
    <s v="Blend Controlled"/>
    <n v="0"/>
  </r>
  <r>
    <x v="2"/>
    <s v="Data Engineering"/>
    <x v="19"/>
    <d v="2024-07-31T00:00:00"/>
    <d v="2024-07-01T00:00:00"/>
    <s v="46301"/>
    <x v="150"/>
    <s v="25160"/>
    <s v="16856642182"/>
    <m/>
    <m/>
    <m/>
    <n v="360.41988355818427"/>
    <x v="4"/>
    <x v="4"/>
    <s v="Blend Controlled"/>
    <n v="0"/>
  </r>
  <r>
    <x v="2"/>
    <s v="Data Engineering"/>
    <x v="19"/>
    <d v="2024-07-31T00:00:00"/>
    <d v="2024-07-01T00:00:00"/>
    <s v="46068"/>
    <x v="150"/>
    <s v="25160"/>
    <s v="16856642182"/>
    <m/>
    <m/>
    <m/>
    <n v="560.65315220161995"/>
    <x v="4"/>
    <x v="4"/>
    <s v="Blend Controlled"/>
    <n v="0"/>
  </r>
  <r>
    <x v="2"/>
    <s v="Data Engineering"/>
    <x v="19"/>
    <d v="2024-07-31T00:00:00"/>
    <d v="2024-07-01T00:00:00"/>
    <s v="46698"/>
    <x v="155"/>
    <s v="25867"/>
    <s v="16974076254"/>
    <m/>
    <m/>
    <m/>
    <n v="376.43854504965913"/>
    <x v="4"/>
    <x v="77"/>
    <s v="Blend Controlled"/>
    <n v="0"/>
  </r>
  <r>
    <x v="2"/>
    <s v="Data Engineering"/>
    <x v="19"/>
    <d v="2024-07-31T00:00:00"/>
    <d v="2024-07-01T00:00:00"/>
    <s v="47035"/>
    <x v="160"/>
    <s v="25869"/>
    <s v="16974074989"/>
    <m/>
    <m/>
    <m/>
    <n v="384.44787579539656"/>
    <x v="4"/>
    <x v="77"/>
    <s v="Blend Controlled"/>
    <n v="0"/>
  </r>
  <r>
    <x v="2"/>
    <s v="Data Engineering"/>
    <x v="19"/>
    <d v="2024-07-31T00:00:00"/>
    <d v="2024-07-01T00:00:00"/>
    <s v="47050"/>
    <x v="160"/>
    <s v="25869"/>
    <s v="16974074989"/>
    <m/>
    <m/>
    <m/>
    <n v="448.52252176129599"/>
    <x v="4"/>
    <x v="77"/>
    <s v="Blend Controlled"/>
    <n v="0"/>
  </r>
  <r>
    <x v="2"/>
    <s v="Data Engineering"/>
    <x v="19"/>
    <d v="2024-07-31T00:00:00"/>
    <d v="2024-07-01T00:00:00"/>
    <s v="47184"/>
    <x v="168"/>
    <s v="25140"/>
    <s v="16977994594"/>
    <m/>
    <m/>
    <m/>
    <n v="480.55984474424571"/>
    <x v="4"/>
    <x v="71"/>
    <s v="Blend Controlled"/>
    <n v="0"/>
  </r>
  <r>
    <x v="2"/>
    <s v="Data Engineering"/>
    <x v="19"/>
    <d v="2024-07-31T00:00:00"/>
    <d v="2024-07-01T00:00:00"/>
    <s v="47303"/>
    <x v="151"/>
    <s v="26788"/>
    <s v="16592846934"/>
    <m/>
    <m/>
    <m/>
    <n v="240.27992237212285"/>
    <x v="4"/>
    <x v="75"/>
    <s v="Blend Controlled"/>
    <n v="0"/>
  </r>
  <r>
    <x v="2"/>
    <s v="Data Engineering"/>
    <x v="19"/>
    <d v="2024-07-31T00:00:00"/>
    <d v="2024-07-01T00:00:00"/>
    <s v="47344"/>
    <x v="167"/>
    <s v="25157"/>
    <s v="17001841791"/>
    <m/>
    <m/>
    <m/>
    <n v="520.6064984729328"/>
    <x v="4"/>
    <x v="76"/>
    <s v="Blend Controlled"/>
    <n v="0"/>
  </r>
  <r>
    <x v="2"/>
    <s v="Data Engineering"/>
    <x v="19"/>
    <d v="2024-07-31T00:00:00"/>
    <d v="2024-07-01T00:00:00"/>
    <s v="46799"/>
    <x v="169"/>
    <s v="25868"/>
    <s v="16974175491"/>
    <m/>
    <m/>
    <m/>
    <n v="520.6064984729328"/>
    <x v="4"/>
    <x v="77"/>
    <s v="Blend Controlled"/>
    <n v="0"/>
  </r>
  <r>
    <x v="2"/>
    <s v="Data Engineering"/>
    <x v="19"/>
    <d v="2024-07-31T00:00:00"/>
    <d v="2024-07-01T00:00:00"/>
    <s v="46487"/>
    <x v="123"/>
    <s v="25138"/>
    <s v="16977995014"/>
    <m/>
    <m/>
    <m/>
    <n v="280.32657610080997"/>
    <x v="4"/>
    <x v="71"/>
    <s v="Blend Controlled"/>
    <n v="0"/>
  </r>
  <r>
    <x v="13"/>
    <s v="Data Engineering"/>
    <x v="19"/>
    <d v="2024-07-31T00:00:00"/>
    <d v="2024-07-01T00:00:00"/>
    <s v="45621"/>
    <x v="158"/>
    <s v="16674"/>
    <s v="10642652269"/>
    <m/>
    <m/>
    <m/>
    <n v="75.706677171092807"/>
    <x v="0"/>
    <x v="79"/>
    <s v="Blend Controlled"/>
    <n v="0"/>
  </r>
  <r>
    <x v="8"/>
    <s v="Data Engineering"/>
    <x v="19"/>
    <d v="2024-07-31T00:00:00"/>
    <d v="2024-07-01T00:00:00"/>
    <s v="47915"/>
    <x v="124"/>
    <s v="30362"/>
    <s v="18821214569"/>
    <m/>
    <m/>
    <m/>
    <n v="98.88"/>
    <x v="4"/>
    <x v="16"/>
    <s v="Blend Controlled"/>
    <n v="0"/>
  </r>
  <r>
    <x v="8"/>
    <s v="Data Engineering"/>
    <x v="19"/>
    <d v="2024-07-31T00:00:00"/>
    <d v="2024-07-01T00:00:00"/>
    <s v="48438"/>
    <x v="0"/>
    <m/>
    <m/>
    <m/>
    <m/>
    <s v="TopSide Management Book Elim related to project (blank)"/>
    <n v="-79.11"/>
    <x v="4"/>
    <x v="11"/>
    <s v="Blend Controlled"/>
    <n v="0"/>
  </r>
  <r>
    <x v="8"/>
    <s v="Data Engineering"/>
    <x v="19"/>
    <d v="2024-07-31T00:00:00"/>
    <d v="2024-07-01T00:00:00"/>
    <s v="45263"/>
    <x v="41"/>
    <s v="24602"/>
    <s v="14229907640"/>
    <m/>
    <m/>
    <s v="Retainer Revenue Recognition"/>
    <n v="45628.92"/>
    <x v="4"/>
    <x v="30"/>
    <s v="Blend Controlled"/>
    <n v="0"/>
  </r>
  <r>
    <x v="8"/>
    <s v="Data Engineering"/>
    <x v="19"/>
    <d v="2024-07-31T00:00:00"/>
    <d v="2024-07-01T00:00:00"/>
    <s v="47572"/>
    <x v="4"/>
    <s v="30470"/>
    <s v="18849408353"/>
    <m/>
    <m/>
    <m/>
    <n v="1200"/>
    <x v="4"/>
    <x v="0"/>
    <s v="Blend Controlled"/>
    <n v="0"/>
  </r>
  <r>
    <x v="8"/>
    <s v="Data Engineering"/>
    <x v="19"/>
    <d v="2024-07-31T00:00:00"/>
    <d v="2024-07-01T00:00:00"/>
    <s v="47904"/>
    <x v="133"/>
    <s v="32546"/>
    <s v="19569236781"/>
    <m/>
    <m/>
    <m/>
    <n v="-0.01"/>
    <x v="4"/>
    <x v="23"/>
    <s v="Blend Controlled"/>
    <n v="0"/>
  </r>
  <r>
    <x v="2"/>
    <s v="Data Engineering"/>
    <x v="19"/>
    <d v="2024-07-31T00:00:00"/>
    <d v="2024-07-01T00:00:00"/>
    <s v="46992"/>
    <x v="160"/>
    <s v="25869"/>
    <s v="16974074989"/>
    <m/>
    <m/>
    <m/>
    <n v="392.45720654113398"/>
    <x v="4"/>
    <x v="77"/>
    <s v="Blend Controlled"/>
    <n v="0"/>
  </r>
  <r>
    <x v="2"/>
    <s v="Data Engineering"/>
    <x v="19"/>
    <d v="2024-07-31T00:00:00"/>
    <d v="2024-07-01T00:00:00"/>
    <s v="46090"/>
    <x v="11"/>
    <s v="25146"/>
    <s v="16716229170"/>
    <m/>
    <m/>
    <m/>
    <n v="400.46653728687141"/>
    <x v="4"/>
    <x v="30"/>
    <s v="Blend Controlled"/>
    <n v="0"/>
  </r>
  <r>
    <x v="2"/>
    <s v="Data Engineering"/>
    <x v="19"/>
    <d v="2024-07-31T00:00:00"/>
    <d v="2024-07-01T00:00:00"/>
    <s v="46323"/>
    <x v="150"/>
    <s v="25160"/>
    <s v="16856642182"/>
    <m/>
    <m/>
    <m/>
    <n v="560.65315220161995"/>
    <x v="4"/>
    <x v="4"/>
    <s v="Blend Controlled"/>
    <n v="0"/>
  </r>
  <r>
    <x v="2"/>
    <s v="Data Engineering"/>
    <x v="19"/>
    <d v="2024-07-31T00:00:00"/>
    <d v="2024-07-01T00:00:00"/>
    <s v="46236"/>
    <x v="123"/>
    <s v="25138"/>
    <s v="16977995014"/>
    <m/>
    <m/>
    <m/>
    <n v="432.50386026982113"/>
    <x v="4"/>
    <x v="71"/>
    <s v="Blend Controlled"/>
    <n v="0"/>
  </r>
  <r>
    <x v="2"/>
    <s v="Data Engineering"/>
    <x v="19"/>
    <d v="2024-07-31T00:00:00"/>
    <d v="2024-07-01T00:00:00"/>
    <s v="45932"/>
    <x v="176"/>
    <s v="29419"/>
    <s v="18262439992"/>
    <m/>
    <m/>
    <m/>
    <n v="504.587836981458"/>
    <x v="4"/>
    <x v="4"/>
    <s v="Blend Controlled"/>
    <n v="0"/>
  </r>
  <r>
    <x v="2"/>
    <s v="Data Engineering"/>
    <x v="19"/>
    <d v="2024-07-31T00:00:00"/>
    <d v="2024-07-01T00:00:00"/>
    <s v="46494"/>
    <x v="150"/>
    <s v="25160"/>
    <s v="16856642182"/>
    <m/>
    <m/>
    <m/>
    <n v="480.55984474424571"/>
    <x v="4"/>
    <x v="4"/>
    <s v="Blend Controlled"/>
    <n v="0"/>
  </r>
  <r>
    <x v="2"/>
    <s v="Data Engineering"/>
    <x v="19"/>
    <d v="2024-07-31T00:00:00"/>
    <d v="2024-07-01T00:00:00"/>
    <s v="47361"/>
    <x v="167"/>
    <s v="25157"/>
    <s v="17001841791"/>
    <m/>
    <m/>
    <m/>
    <n v="520.6064984729328"/>
    <x v="4"/>
    <x v="76"/>
    <s v="Blend Controlled"/>
    <n v="0"/>
  </r>
  <r>
    <x v="2"/>
    <s v="Data Engineering"/>
    <x v="19"/>
    <d v="2024-07-31T00:00:00"/>
    <d v="2024-07-01T00:00:00"/>
    <s v="46455"/>
    <x v="123"/>
    <s v="25138"/>
    <s v="16977995014"/>
    <m/>
    <m/>
    <m/>
    <n v="493.57513143566865"/>
    <x v="4"/>
    <x v="71"/>
    <s v="Blend Controlled"/>
    <n v="0"/>
  </r>
  <r>
    <x v="2"/>
    <s v="Data Engineering"/>
    <x v="19"/>
    <d v="2024-07-31T00:00:00"/>
    <d v="2024-07-01T00:00:00"/>
    <s v="46582"/>
    <x v="123"/>
    <s v="25138"/>
    <s v="16977995014"/>
    <m/>
    <m/>
    <m/>
    <n v="320.37322982949712"/>
    <x v="4"/>
    <x v="71"/>
    <s v="Blend Controlled"/>
    <n v="0"/>
  </r>
  <r>
    <x v="2"/>
    <s v="Data Engineering"/>
    <x v="19"/>
    <d v="2024-07-31T00:00:00"/>
    <d v="2024-07-01T00:00:00"/>
    <s v="45879"/>
    <x v="177"/>
    <s v="28140"/>
    <s v="17690283562"/>
    <m/>
    <m/>
    <m/>
    <n v="536.62515996440766"/>
    <x v="4"/>
    <x v="4"/>
    <s v="Blend Controlled"/>
    <n v="0"/>
  </r>
  <r>
    <x v="2"/>
    <s v="Data Engineering"/>
    <x v="19"/>
    <d v="2024-07-31T00:00:00"/>
    <d v="2024-07-01T00:00:00"/>
    <s v="46679"/>
    <x v="123"/>
    <s v="25138"/>
    <s v="16977995014"/>
    <m/>
    <m/>
    <m/>
    <n v="540.62982533727643"/>
    <x v="4"/>
    <x v="71"/>
    <s v="Blend Controlled"/>
    <n v="0"/>
  </r>
  <r>
    <x v="2"/>
    <s v="Data Engineering"/>
    <x v="19"/>
    <d v="2024-07-31T00:00:00"/>
    <d v="2024-07-01T00:00:00"/>
    <s v="46392"/>
    <x v="123"/>
    <s v="25138"/>
    <s v="16977995014"/>
    <m/>
    <m/>
    <m/>
    <n v="432.50386026982113"/>
    <x v="4"/>
    <x v="71"/>
    <s v="Blend Controlled"/>
    <n v="0"/>
  </r>
  <r>
    <x v="2"/>
    <s v="Data Engineering"/>
    <x v="19"/>
    <d v="2024-07-31T00:00:00"/>
    <d v="2024-07-01T00:00:00"/>
    <s v="46491"/>
    <x v="123"/>
    <s v="25138"/>
    <s v="16977995014"/>
    <m/>
    <m/>
    <m/>
    <n v="464.54118325277085"/>
    <x v="4"/>
    <x v="71"/>
    <s v="Blend Controlled"/>
    <n v="0"/>
  </r>
  <r>
    <x v="2"/>
    <s v="Data Engineering"/>
    <x v="19"/>
    <d v="2024-07-31T00:00:00"/>
    <d v="2024-07-01T00:00:00"/>
    <s v="47346"/>
    <x v="167"/>
    <s v="25157"/>
    <s v="17001841791"/>
    <m/>
    <m/>
    <m/>
    <n v="520.6064984729328"/>
    <x v="4"/>
    <x v="76"/>
    <s v="Blend Controlled"/>
    <n v="0"/>
  </r>
  <r>
    <x v="2"/>
    <s v="Data Engineering"/>
    <x v="19"/>
    <d v="2024-07-31T00:00:00"/>
    <d v="2024-07-01T00:00:00"/>
    <s v="47229"/>
    <x v="165"/>
    <s v="25152"/>
    <s v="17001844665"/>
    <m/>
    <m/>
    <m/>
    <n v="252.293918490729"/>
    <x v="4"/>
    <x v="80"/>
    <s v="Blend Controlled"/>
    <n v="0"/>
  </r>
  <r>
    <x v="2"/>
    <s v="Data Engineering"/>
    <x v="19"/>
    <d v="2024-07-31T00:00:00"/>
    <d v="2024-07-01T00:00:00"/>
    <s v="47245"/>
    <x v="151"/>
    <s v="26788"/>
    <s v="16592846934"/>
    <m/>
    <m/>
    <m/>
    <n v="240.27992237212285"/>
    <x v="4"/>
    <x v="75"/>
    <s v="Blend Controlled"/>
    <n v="0"/>
  </r>
  <r>
    <x v="2"/>
    <s v="Data Engineering"/>
    <x v="19"/>
    <d v="2024-07-31T00:00:00"/>
    <d v="2024-07-01T00:00:00"/>
    <s v="46343"/>
    <x v="150"/>
    <s v="25160"/>
    <s v="16856642182"/>
    <m/>
    <m/>
    <m/>
    <n v="536.62515996440766"/>
    <x v="4"/>
    <x v="4"/>
    <s v="Blend Controlled"/>
    <n v="0"/>
  </r>
  <r>
    <x v="2"/>
    <s v="Data Engineering"/>
    <x v="19"/>
    <d v="2024-07-31T00:00:00"/>
    <d v="2024-07-01T00:00:00"/>
    <s v="47253"/>
    <x v="151"/>
    <s v="26788"/>
    <s v="16592846934"/>
    <m/>
    <m/>
    <m/>
    <n v="240.27992237212285"/>
    <x v="4"/>
    <x v="75"/>
    <s v="Blend Controlled"/>
    <n v="0"/>
  </r>
  <r>
    <x v="2"/>
    <s v="Data Engineering"/>
    <x v="19"/>
    <d v="2024-07-31T00:00:00"/>
    <d v="2024-07-01T00:00:00"/>
    <s v="46443"/>
    <x v="150"/>
    <s v="25160"/>
    <s v="16856642182"/>
    <m/>
    <m/>
    <m/>
    <n v="560.65315220161995"/>
    <x v="4"/>
    <x v="4"/>
    <s v="Blend Controlled"/>
    <n v="0"/>
  </r>
  <r>
    <x v="2"/>
    <s v="Data Engineering"/>
    <x v="19"/>
    <d v="2024-07-31T00:00:00"/>
    <d v="2024-07-01T00:00:00"/>
    <s v="45881"/>
    <x v="177"/>
    <s v="28140"/>
    <s v="17690283562"/>
    <m/>
    <m/>
    <m/>
    <n v="536.62515996440766"/>
    <x v="4"/>
    <x v="4"/>
    <s v="Blend Controlled"/>
    <n v="0"/>
  </r>
  <r>
    <x v="2"/>
    <s v="Data Engineering"/>
    <x v="19"/>
    <d v="2024-07-31T00:00:00"/>
    <d v="2024-07-01T00:00:00"/>
    <s v="45804"/>
    <x v="11"/>
    <s v="25146"/>
    <s v="16716229170"/>
    <m/>
    <m/>
    <m/>
    <n v="496.57850623572057"/>
    <x v="4"/>
    <x v="30"/>
    <s v="Blend Controlled"/>
    <n v="0"/>
  </r>
  <r>
    <x v="2"/>
    <s v="Data Engineering"/>
    <x v="19"/>
    <d v="2024-07-31T00:00:00"/>
    <d v="2024-07-01T00:00:00"/>
    <s v="45981"/>
    <x v="11"/>
    <s v="25146"/>
    <s v="16716229170"/>
    <m/>
    <m/>
    <m/>
    <n v="400.46653728687141"/>
    <x v="4"/>
    <x v="30"/>
    <s v="Blend Controlled"/>
    <n v="0"/>
  </r>
  <r>
    <x v="13"/>
    <s v="Data Engineering"/>
    <x v="19"/>
    <d v="2024-07-31T00:00:00"/>
    <d v="2024-07-01T00:00:00"/>
    <s v="45604"/>
    <x v="158"/>
    <s v="16674"/>
    <s v="10642652269"/>
    <m/>
    <m/>
    <m/>
    <n v="1589.8402205929488"/>
    <x v="0"/>
    <x v="79"/>
    <s v="Blend Controlled"/>
    <n v="0"/>
  </r>
  <r>
    <x v="8"/>
    <s v="Data Engineering"/>
    <x v="19"/>
    <d v="2024-07-31T00:00:00"/>
    <d v="2024-07-01T00:00:00"/>
    <s v="47605"/>
    <x v="4"/>
    <s v="30470"/>
    <s v="18849408353"/>
    <m/>
    <m/>
    <m/>
    <n v="400"/>
    <x v="4"/>
    <x v="0"/>
    <s v="Blend Controlled"/>
    <n v="0"/>
  </r>
  <r>
    <x v="8"/>
    <s v="Data Engineering"/>
    <x v="19"/>
    <d v="2024-07-31T00:00:00"/>
    <d v="2024-07-01T00:00:00"/>
    <s v="47988"/>
    <x v="20"/>
    <s v="31318"/>
    <s v="18657995555"/>
    <m/>
    <m/>
    <m/>
    <n v="-384.77"/>
    <x v="4"/>
    <x v="23"/>
    <s v="Blend Controlled"/>
    <n v="0"/>
  </r>
  <r>
    <x v="8"/>
    <s v="Data Engineering"/>
    <x v="19"/>
    <d v="2024-07-31T00:00:00"/>
    <d v="2024-07-01T00:00:00"/>
    <s v="47768"/>
    <x v="71"/>
    <s v="21119"/>
    <s v="14339724132"/>
    <m/>
    <m/>
    <m/>
    <n v="-2335.5700000000002"/>
    <x v="4"/>
    <x v="25"/>
    <s v="Blend Controlled"/>
    <n v="0"/>
  </r>
  <r>
    <x v="8"/>
    <s v="Data Engineering"/>
    <x v="19"/>
    <d v="2024-07-31T00:00:00"/>
    <d v="2024-07-01T00:00:00"/>
    <s v="47897"/>
    <x v="122"/>
    <s v="30469"/>
    <s v="18435752789"/>
    <m/>
    <m/>
    <m/>
    <n v="12915.23"/>
    <x v="4"/>
    <x v="15"/>
    <s v="Blend Controlled"/>
    <n v="0"/>
  </r>
  <r>
    <x v="8"/>
    <s v="Data Engineering"/>
    <x v="19"/>
    <d v="2024-07-31T00:00:00"/>
    <d v="2024-07-01T00:00:00"/>
    <s v="47678"/>
    <x v="4"/>
    <s v="30470"/>
    <s v="18849408353"/>
    <m/>
    <m/>
    <m/>
    <n v="720"/>
    <x v="4"/>
    <x v="0"/>
    <s v="Blend Controlled"/>
    <n v="0"/>
  </r>
  <r>
    <x v="2"/>
    <s v="Data Engineering"/>
    <x v="19"/>
    <d v="2024-07-31T00:00:00"/>
    <d v="2024-07-01T00:00:00"/>
    <s v="46204"/>
    <x v="156"/>
    <s v="34753"/>
    <s v="17583740188"/>
    <m/>
    <m/>
    <m/>
    <n v="258.30091655003207"/>
    <x v="4"/>
    <x v="78"/>
    <s v="Blend Controlled"/>
    <n v="0"/>
  </r>
  <r>
    <x v="2"/>
    <s v="Data Engineering"/>
    <x v="19"/>
    <d v="2024-07-31T00:00:00"/>
    <d v="2024-07-01T00:00:00"/>
    <s v="46297"/>
    <x v="150"/>
    <s v="25160"/>
    <s v="16856642182"/>
    <m/>
    <m/>
    <m/>
    <n v="320.37322982949712"/>
    <x v="4"/>
    <x v="4"/>
    <s v="Blend Controlled"/>
    <n v="0"/>
  </r>
  <r>
    <x v="2"/>
    <s v="Data Engineering"/>
    <x v="19"/>
    <d v="2024-07-31T00:00:00"/>
    <d v="2024-07-01T00:00:00"/>
    <s v="46815"/>
    <x v="169"/>
    <s v="25868"/>
    <s v="16974175491"/>
    <m/>
    <m/>
    <m/>
    <n v="648.75579040473167"/>
    <x v="4"/>
    <x v="77"/>
    <s v="Blend Controlled"/>
    <n v="0"/>
  </r>
  <r>
    <x v="2"/>
    <s v="Data Engineering"/>
    <x v="19"/>
    <d v="2024-07-31T00:00:00"/>
    <d v="2024-07-01T00:00:00"/>
    <s v="46197"/>
    <x v="156"/>
    <s v="34753"/>
    <s v="17583740188"/>
    <m/>
    <m/>
    <m/>
    <n v="258.30091655003207"/>
    <x v="4"/>
    <x v="78"/>
    <s v="Blend Controlled"/>
    <n v="0"/>
  </r>
  <r>
    <x v="2"/>
    <s v="Data Engineering"/>
    <x v="19"/>
    <d v="2024-07-31T00:00:00"/>
    <d v="2024-07-01T00:00:00"/>
    <s v="46935"/>
    <x v="160"/>
    <s v="25869"/>
    <s v="16974074989"/>
    <m/>
    <m/>
    <m/>
    <n v="448.52252176129599"/>
    <x v="4"/>
    <x v="77"/>
    <s v="Blend Controlled"/>
    <n v="0"/>
  </r>
  <r>
    <x v="2"/>
    <s v="Data Engineering"/>
    <x v="19"/>
    <d v="2024-07-31T00:00:00"/>
    <d v="2024-07-01T00:00:00"/>
    <s v="46359"/>
    <x v="150"/>
    <s v="25160"/>
    <s v="16856642182"/>
    <m/>
    <m/>
    <m/>
    <n v="536.62515996440766"/>
    <x v="4"/>
    <x v="4"/>
    <s v="Blend Controlled"/>
    <n v="0"/>
  </r>
  <r>
    <x v="2"/>
    <s v="Data Engineering"/>
    <x v="19"/>
    <d v="2024-07-31T00:00:00"/>
    <d v="2024-07-01T00:00:00"/>
    <s v="46333"/>
    <x v="150"/>
    <s v="25160"/>
    <s v="16856642182"/>
    <m/>
    <m/>
    <m/>
    <n v="560.65315220161995"/>
    <x v="4"/>
    <x v="4"/>
    <s v="Blend Controlled"/>
    <n v="0"/>
  </r>
  <r>
    <x v="2"/>
    <s v="Data Engineering"/>
    <x v="19"/>
    <d v="2024-07-31T00:00:00"/>
    <d v="2024-07-01T00:00:00"/>
    <s v="46348"/>
    <x v="150"/>
    <s v="25160"/>
    <s v="16856642182"/>
    <m/>
    <m/>
    <m/>
    <n v="536.62515996440766"/>
    <x v="4"/>
    <x v="4"/>
    <s v="Blend Controlled"/>
    <n v="0"/>
  </r>
  <r>
    <x v="2"/>
    <s v="Data Engineering"/>
    <x v="19"/>
    <d v="2024-07-31T00:00:00"/>
    <d v="2024-07-01T00:00:00"/>
    <s v="46974"/>
    <x v="160"/>
    <s v="25869"/>
    <s v="16974074989"/>
    <m/>
    <m/>
    <m/>
    <n v="630.73479622682248"/>
    <x v="4"/>
    <x v="77"/>
    <s v="Blend Controlled"/>
    <n v="0"/>
  </r>
  <r>
    <x v="2"/>
    <s v="Data Engineering"/>
    <x v="19"/>
    <d v="2024-07-31T00:00:00"/>
    <d v="2024-07-01T00:00:00"/>
    <s v="46711"/>
    <x v="123"/>
    <s v="25138"/>
    <s v="16977995014"/>
    <m/>
    <m/>
    <m/>
    <n v="320.37322982949712"/>
    <x v="4"/>
    <x v="71"/>
    <s v="Blend Controlled"/>
    <n v="0"/>
  </r>
  <r>
    <x v="2"/>
    <s v="Data Engineering"/>
    <x v="19"/>
    <d v="2024-07-31T00:00:00"/>
    <d v="2024-07-01T00:00:00"/>
    <s v="47057"/>
    <x v="123"/>
    <s v="25138"/>
    <s v="16977995014"/>
    <m/>
    <m/>
    <m/>
    <n v="360.41988355818427"/>
    <x v="4"/>
    <x v="71"/>
    <s v="Blend Controlled"/>
    <n v="0"/>
  </r>
  <r>
    <x v="2"/>
    <s v="Data Engineering"/>
    <x v="19"/>
    <d v="2024-07-31T00:00:00"/>
    <d v="2024-07-01T00:00:00"/>
    <s v="46231"/>
    <x v="123"/>
    <s v="25138"/>
    <s v="16977995014"/>
    <m/>
    <m/>
    <m/>
    <n v="360.41988355818427"/>
    <x v="4"/>
    <x v="71"/>
    <s v="Blend Controlled"/>
    <n v="0"/>
  </r>
  <r>
    <x v="2"/>
    <s v="Data Engineering"/>
    <x v="19"/>
    <d v="2024-07-31T00:00:00"/>
    <d v="2024-07-01T00:00:00"/>
    <s v="47298"/>
    <x v="161"/>
    <s v="28145"/>
    <s v="17581549176"/>
    <m/>
    <m/>
    <m/>
    <n v="240.27992237212285"/>
    <x v="4"/>
    <x v="80"/>
    <s v="Blend Controlled"/>
    <n v="0"/>
  </r>
  <r>
    <x v="2"/>
    <s v="Data Engineering"/>
    <x v="19"/>
    <d v="2024-07-31T00:00:00"/>
    <d v="2024-07-01T00:00:00"/>
    <s v="46556"/>
    <x v="123"/>
    <s v="25138"/>
    <s v="16977995014"/>
    <m/>
    <m/>
    <m/>
    <n v="344.40122206670941"/>
    <x v="4"/>
    <x v="71"/>
    <s v="Blend Controlled"/>
    <n v="0"/>
  </r>
  <r>
    <x v="2"/>
    <s v="Data Engineering"/>
    <x v="19"/>
    <d v="2024-07-31T00:00:00"/>
    <d v="2024-07-01T00:00:00"/>
    <s v="47237"/>
    <x v="151"/>
    <s v="26788"/>
    <s v="16592846934"/>
    <m/>
    <m/>
    <m/>
    <n v="360.41988355818427"/>
    <x v="4"/>
    <x v="75"/>
    <s v="Blend Controlled"/>
    <n v="0"/>
  </r>
  <r>
    <x v="2"/>
    <s v="Data Engineering"/>
    <x v="19"/>
    <d v="2024-07-31T00:00:00"/>
    <d v="2024-07-01T00:00:00"/>
    <s v="46866"/>
    <x v="169"/>
    <s v="25868"/>
    <s v="16974175491"/>
    <m/>
    <m/>
    <m/>
    <n v="648.75579040473167"/>
    <x v="4"/>
    <x v="77"/>
    <s v="Blend Controlled"/>
    <n v="0"/>
  </r>
  <r>
    <x v="2"/>
    <s v="Data Engineering"/>
    <x v="19"/>
    <d v="2024-07-31T00:00:00"/>
    <d v="2024-07-01T00:00:00"/>
    <s v="46843"/>
    <x v="169"/>
    <s v="25868"/>
    <s v="16974175491"/>
    <m/>
    <m/>
    <m/>
    <n v="729.85038843492271"/>
    <x v="4"/>
    <x v="77"/>
    <s v="Blend Controlled"/>
    <n v="0"/>
  </r>
  <r>
    <x v="2"/>
    <s v="Data Engineering"/>
    <x v="19"/>
    <d v="2024-07-31T00:00:00"/>
    <d v="2024-07-01T00:00:00"/>
    <s v="46504"/>
    <x v="162"/>
    <s v="32036"/>
    <s v="19584503853"/>
    <m/>
    <m/>
    <m/>
    <n v="560.65315220161995"/>
    <x v="4"/>
    <x v="4"/>
    <s v="Blend Controlled"/>
    <n v="0"/>
  </r>
  <r>
    <x v="2"/>
    <s v="Data Engineering"/>
    <x v="19"/>
    <d v="2024-07-31T00:00:00"/>
    <d v="2024-07-01T00:00:00"/>
    <s v="45921"/>
    <x v="176"/>
    <s v="29419"/>
    <s v="18262439992"/>
    <m/>
    <m/>
    <m/>
    <n v="504.587836981458"/>
    <x v="4"/>
    <x v="4"/>
    <s v="Blend Controlled"/>
    <n v="0"/>
  </r>
  <r>
    <x v="2"/>
    <s v="Data Engineering"/>
    <x v="19"/>
    <d v="2024-07-31T00:00:00"/>
    <d v="2024-07-01T00:00:00"/>
    <s v="47305"/>
    <x v="151"/>
    <s v="26788"/>
    <s v="16592846934"/>
    <m/>
    <m/>
    <m/>
    <n v="270.31491266863821"/>
    <x v="4"/>
    <x v="75"/>
    <s v="Blend Controlled"/>
    <n v="0"/>
  </r>
  <r>
    <x v="2"/>
    <s v="Data Engineering"/>
    <x v="19"/>
    <d v="2024-07-31T00:00:00"/>
    <d v="2024-07-01T00:00:00"/>
    <s v="47233"/>
    <x v="151"/>
    <s v="26788"/>
    <s v="16592846934"/>
    <m/>
    <m/>
    <m/>
    <n v="270.31491266863821"/>
    <x v="4"/>
    <x v="75"/>
    <s v="Blend Controlled"/>
    <n v="0"/>
  </r>
  <r>
    <x v="2"/>
    <s v="Data Engineering"/>
    <x v="19"/>
    <d v="2024-07-31T00:00:00"/>
    <d v="2024-07-01T00:00:00"/>
    <s v="46122"/>
    <x v="157"/>
    <s v="25155"/>
    <m/>
    <m/>
    <m/>
    <m/>
    <n v="156.18194954187985"/>
    <x v="4"/>
    <x v="78"/>
    <s v="Blend Controlled"/>
    <n v="0"/>
  </r>
  <r>
    <x v="2"/>
    <s v="Data Engineering"/>
    <x v="19"/>
    <d v="2024-07-31T00:00:00"/>
    <d v="2024-07-01T00:00:00"/>
    <s v="46594"/>
    <x v="123"/>
    <s v="25138"/>
    <s v="16977995014"/>
    <m/>
    <m/>
    <m/>
    <n v="432.50386026982113"/>
    <x v="4"/>
    <x v="71"/>
    <s v="Blend Controlled"/>
    <n v="0"/>
  </r>
  <r>
    <x v="8"/>
    <s v="Data Engineering"/>
    <x v="19"/>
    <d v="2024-07-31T00:00:00"/>
    <d v="2024-07-01T00:00:00"/>
    <s v="47580"/>
    <x v="4"/>
    <s v="30470"/>
    <s v="18849408353"/>
    <m/>
    <m/>
    <m/>
    <n v="1200"/>
    <x v="4"/>
    <x v="0"/>
    <s v="Blend Controlled"/>
    <n v="0"/>
  </r>
  <r>
    <x v="8"/>
    <s v="Data Engineering"/>
    <x v="19"/>
    <d v="2024-07-31T00:00:00"/>
    <d v="2024-07-01T00:00:00"/>
    <s v="45289"/>
    <x v="187"/>
    <s v="26545"/>
    <s v="17301984096"/>
    <m/>
    <m/>
    <s v="Retainer Revenue Recognition"/>
    <n v="30054"/>
    <x v="4"/>
    <x v="9"/>
    <s v="Blend Controlled"/>
    <n v="0"/>
  </r>
  <r>
    <x v="8"/>
    <s v="Data Engineering"/>
    <x v="19"/>
    <d v="2024-07-31T00:00:00"/>
    <d v="2024-07-01T00:00:00"/>
    <s v="47611"/>
    <x v="4"/>
    <s v="30470"/>
    <s v="18849408353"/>
    <m/>
    <m/>
    <m/>
    <n v="720"/>
    <x v="4"/>
    <x v="0"/>
    <s v="Blend Controlled"/>
    <n v="0"/>
  </r>
  <r>
    <x v="8"/>
    <s v="Data Engineering"/>
    <x v="19"/>
    <d v="2024-07-31T00:00:00"/>
    <d v="2024-07-01T00:00:00"/>
    <s v="48009"/>
    <x v="130"/>
    <s v="32547"/>
    <s v="19569235802"/>
    <m/>
    <m/>
    <m/>
    <n v="3516.45"/>
    <x v="4"/>
    <x v="23"/>
    <s v="Blend Controlled"/>
    <n v="0"/>
  </r>
  <r>
    <x v="0"/>
    <s v="Data Engineering"/>
    <x v="19"/>
    <d v="2024-07-31T00:00:00"/>
    <d v="2024-07-01T00:00:00"/>
    <s v="45735"/>
    <x v="137"/>
    <s v="26566"/>
    <m/>
    <m/>
    <m/>
    <m/>
    <n v="20741.6800668"/>
    <x v="0"/>
    <x v="72"/>
    <s v="Blend Controlled"/>
    <n v="0"/>
  </r>
  <r>
    <x v="2"/>
    <s v="Data Engineering"/>
    <x v="19"/>
    <d v="2024-07-31T00:00:00"/>
    <d v="2024-07-01T00:00:00"/>
    <s v="46662"/>
    <x v="123"/>
    <s v="25138"/>
    <s v="16977995014"/>
    <m/>
    <m/>
    <m/>
    <n v="360.41988355818427"/>
    <x v="4"/>
    <x v="71"/>
    <s v="Blend Controlled"/>
    <n v="0"/>
  </r>
  <r>
    <x v="2"/>
    <s v="Data Engineering"/>
    <x v="19"/>
    <d v="2024-07-31T00:00:00"/>
    <d v="2024-07-01T00:00:00"/>
    <s v="46862"/>
    <x v="123"/>
    <s v="25138"/>
    <s v="16977995014"/>
    <m/>
    <m/>
    <m/>
    <n v="520.6064984729328"/>
    <x v="4"/>
    <x v="71"/>
    <s v="Blend Controlled"/>
    <n v="0"/>
  </r>
  <r>
    <x v="2"/>
    <s v="Data Engineering"/>
    <x v="19"/>
    <d v="2024-07-31T00:00:00"/>
    <d v="2024-07-01T00:00:00"/>
    <s v="47360"/>
    <x v="151"/>
    <s v="26788"/>
    <s v="16592846934"/>
    <m/>
    <m/>
    <m/>
    <n v="240.27992237212285"/>
    <x v="4"/>
    <x v="75"/>
    <s v="Blend Controlled"/>
    <n v="0"/>
  </r>
  <r>
    <x v="2"/>
    <s v="Data Engineering"/>
    <x v="19"/>
    <d v="2024-07-31T00:00:00"/>
    <d v="2024-07-01T00:00:00"/>
    <s v="46542"/>
    <x v="162"/>
    <s v="32036"/>
    <s v="19584503853"/>
    <m/>
    <m/>
    <m/>
    <n v="520.6064984729328"/>
    <x v="4"/>
    <x v="4"/>
    <s v="Blend Controlled"/>
    <n v="0"/>
  </r>
  <r>
    <x v="2"/>
    <s v="Data Engineering"/>
    <x v="19"/>
    <d v="2024-07-31T00:00:00"/>
    <d v="2024-07-01T00:00:00"/>
    <s v="46189"/>
    <x v="156"/>
    <s v="34753"/>
    <s v="17583740188"/>
    <m/>
    <m/>
    <m/>
    <n v="258.30091655003207"/>
    <x v="4"/>
    <x v="78"/>
    <s v="Blend Controlled"/>
    <n v="0"/>
  </r>
  <r>
    <x v="2"/>
    <s v="Data Engineering"/>
    <x v="19"/>
    <d v="2024-07-31T00:00:00"/>
    <d v="2024-07-01T00:00:00"/>
    <s v="47109"/>
    <x v="123"/>
    <s v="25138"/>
    <s v="16977995014"/>
    <m/>
    <m/>
    <m/>
    <n v="210.24493207560749"/>
    <x v="4"/>
    <x v="71"/>
    <s v="Blend Controlled"/>
    <n v="0"/>
  </r>
  <r>
    <x v="2"/>
    <s v="Data Engineering"/>
    <x v="19"/>
    <d v="2024-07-31T00:00:00"/>
    <d v="2024-07-01T00:00:00"/>
    <s v="45976"/>
    <x v="173"/>
    <s v="28998"/>
    <s v="18243049512"/>
    <m/>
    <m/>
    <m/>
    <n v="440.51319101555856"/>
    <x v="4"/>
    <x v="4"/>
    <s v="Blend Controlled"/>
    <n v="0"/>
  </r>
  <r>
    <x v="2"/>
    <s v="Data Engineering"/>
    <x v="19"/>
    <d v="2024-07-31T00:00:00"/>
    <d v="2024-07-01T00:00:00"/>
    <s v="46423"/>
    <x v="123"/>
    <s v="25138"/>
    <s v="16977995014"/>
    <m/>
    <m/>
    <m/>
    <n v="320.37322982949712"/>
    <x v="4"/>
    <x v="71"/>
    <s v="Blend Controlled"/>
    <n v="0"/>
  </r>
  <r>
    <x v="2"/>
    <s v="Data Engineering"/>
    <x v="19"/>
    <d v="2024-07-31T00:00:00"/>
    <d v="2024-07-01T00:00:00"/>
    <s v="46120"/>
    <x v="150"/>
    <s v="25160"/>
    <s v="16856642182"/>
    <m/>
    <m/>
    <m/>
    <n v="480.55984474424571"/>
    <x v="4"/>
    <x v="4"/>
    <s v="Blend Controlled"/>
    <n v="0"/>
  </r>
  <r>
    <x v="2"/>
    <s v="Data Engineering"/>
    <x v="19"/>
    <d v="2024-07-31T00:00:00"/>
    <d v="2024-07-01T00:00:00"/>
    <s v="46316"/>
    <x v="123"/>
    <s v="25138"/>
    <s v="16977995014"/>
    <m/>
    <m/>
    <m/>
    <n v="344.40122206670941"/>
    <x v="4"/>
    <x v="71"/>
    <s v="Blend Controlled"/>
    <n v="0"/>
  </r>
  <r>
    <x v="2"/>
    <s v="Data Engineering"/>
    <x v="19"/>
    <d v="2024-07-31T00:00:00"/>
    <d v="2024-07-01T00:00:00"/>
    <s v="47102"/>
    <x v="174"/>
    <s v="25147"/>
    <s v="16977650851"/>
    <m/>
    <m/>
    <m/>
    <n v="400.46653728687141"/>
    <x v="4"/>
    <x v="83"/>
    <s v="Blend Controlled"/>
    <n v="0"/>
  </r>
  <r>
    <x v="2"/>
    <s v="Data Engineering"/>
    <x v="19"/>
    <d v="2024-07-31T00:00:00"/>
    <d v="2024-07-01T00:00:00"/>
    <s v="46887"/>
    <x v="123"/>
    <s v="25138"/>
    <s v="16977995014"/>
    <m/>
    <m/>
    <m/>
    <n v="360.41988355818427"/>
    <x v="4"/>
    <x v="71"/>
    <s v="Blend Controlled"/>
    <n v="0"/>
  </r>
  <r>
    <x v="2"/>
    <s v="Data Engineering"/>
    <x v="19"/>
    <d v="2024-07-31T00:00:00"/>
    <d v="2024-07-01T00:00:00"/>
    <s v="46292"/>
    <x v="123"/>
    <s v="25138"/>
    <s v="16977995014"/>
    <m/>
    <m/>
    <m/>
    <n v="432.50386026982113"/>
    <x v="4"/>
    <x v="71"/>
    <s v="Blend Controlled"/>
    <n v="0"/>
  </r>
  <r>
    <x v="2"/>
    <s v="Data Engineering"/>
    <x v="19"/>
    <d v="2024-07-31T00:00:00"/>
    <d v="2024-07-01T00:00:00"/>
    <s v="46227"/>
    <x v="123"/>
    <s v="25138"/>
    <s v="16977995014"/>
    <m/>
    <m/>
    <m/>
    <n v="464.54118325277085"/>
    <x v="4"/>
    <x v="71"/>
    <s v="Blend Controlled"/>
    <n v="0"/>
  </r>
  <r>
    <x v="2"/>
    <s v="Data Engineering"/>
    <x v="19"/>
    <d v="2024-07-31T00:00:00"/>
    <d v="2024-07-01T00:00:00"/>
    <s v="46415"/>
    <x v="150"/>
    <s v="25160"/>
    <s v="16856642182"/>
    <m/>
    <m/>
    <m/>
    <n v="560.65315220161995"/>
    <x v="4"/>
    <x v="4"/>
    <s v="Blend Controlled"/>
    <n v="0"/>
  </r>
  <r>
    <x v="2"/>
    <s v="Data Engineering"/>
    <x v="19"/>
    <d v="2024-07-31T00:00:00"/>
    <d v="2024-07-01T00:00:00"/>
    <s v="46712"/>
    <x v="155"/>
    <s v="25867"/>
    <s v="16974076254"/>
    <m/>
    <m/>
    <m/>
    <n v="360.41988355818427"/>
    <x v="4"/>
    <x v="77"/>
    <s v="Blend Controlled"/>
    <n v="0"/>
  </r>
  <r>
    <x v="2"/>
    <s v="Data Engineering"/>
    <x v="19"/>
    <d v="2024-07-31T00:00:00"/>
    <d v="2024-07-01T00:00:00"/>
    <s v="46306"/>
    <x v="123"/>
    <s v="25138"/>
    <s v="16977995014"/>
    <m/>
    <m/>
    <m/>
    <n v="464.54118325277085"/>
    <x v="4"/>
    <x v="71"/>
    <s v="Blend Controlled"/>
    <n v="0"/>
  </r>
  <r>
    <x v="2"/>
    <s v="Data Engineering"/>
    <x v="19"/>
    <d v="2024-07-31T00:00:00"/>
    <d v="2024-07-01T00:00:00"/>
    <s v="46501"/>
    <x v="123"/>
    <s v="25138"/>
    <s v="16977995014"/>
    <m/>
    <m/>
    <m/>
    <n v="320.37322982949712"/>
    <x v="4"/>
    <x v="71"/>
    <s v="Blend Controlled"/>
    <n v="0"/>
  </r>
  <r>
    <x v="2"/>
    <s v="Data Engineering"/>
    <x v="19"/>
    <d v="2024-07-31T00:00:00"/>
    <d v="2024-07-01T00:00:00"/>
    <s v="46074"/>
    <x v="150"/>
    <s v="25160"/>
    <s v="16856642182"/>
    <m/>
    <m/>
    <m/>
    <n v="560.65315220161995"/>
    <x v="4"/>
    <x v="4"/>
    <s v="Blend Controlled"/>
    <n v="0"/>
  </r>
  <r>
    <x v="2"/>
    <s v="Data Engineering"/>
    <x v="19"/>
    <d v="2024-07-31T00:00:00"/>
    <d v="2024-07-01T00:00:00"/>
    <s v="45929"/>
    <x v="11"/>
    <s v="25146"/>
    <s v="16716229170"/>
    <m/>
    <m/>
    <m/>
    <n v="464.54118325277085"/>
    <x v="4"/>
    <x v="30"/>
    <s v="Blend Controlled"/>
    <n v="0"/>
  </r>
  <r>
    <x v="2"/>
    <s v="Data Engineering"/>
    <x v="19"/>
    <d v="2024-07-31T00:00:00"/>
    <d v="2024-07-01T00:00:00"/>
    <s v="45813"/>
    <x v="154"/>
    <s v="29210"/>
    <s v="17485557310"/>
    <m/>
    <m/>
    <m/>
    <n v="560.65315220161995"/>
    <x v="4"/>
    <x v="4"/>
    <s v="Blend Controlled"/>
    <n v="0"/>
  </r>
  <r>
    <x v="8"/>
    <s v="Data Engineering"/>
    <x v="19"/>
    <d v="2024-07-31T00:00:00"/>
    <d v="2024-07-01T00:00:00"/>
    <s v="47545"/>
    <x v="4"/>
    <s v="30470"/>
    <s v="18849408353"/>
    <m/>
    <m/>
    <m/>
    <n v="720"/>
    <x v="4"/>
    <x v="0"/>
    <s v="Blend Controlled"/>
    <n v="0"/>
  </r>
  <r>
    <x v="8"/>
    <s v="Data Engineering"/>
    <x v="19"/>
    <d v="2024-07-31T00:00:00"/>
    <d v="2024-07-01T00:00:00"/>
    <s v="47536"/>
    <x v="4"/>
    <s v="30470"/>
    <s v="18849408353"/>
    <m/>
    <m/>
    <m/>
    <n v="720"/>
    <x v="4"/>
    <x v="0"/>
    <s v="Blend Controlled"/>
    <n v="0"/>
  </r>
  <r>
    <x v="8"/>
    <s v="Data Engineering"/>
    <x v="19"/>
    <d v="2024-07-31T00:00:00"/>
    <d v="2024-07-01T00:00:00"/>
    <s v="47975"/>
    <x v="20"/>
    <s v="31318"/>
    <s v="18657995555"/>
    <m/>
    <m/>
    <m/>
    <n v="5256.47"/>
    <x v="4"/>
    <x v="23"/>
    <s v="Blend Controlled"/>
    <n v="0"/>
  </r>
  <r>
    <x v="8"/>
    <s v="Data Engineering"/>
    <x v="19"/>
    <d v="2024-07-31T00:00:00"/>
    <d v="2024-07-01T00:00:00"/>
    <s v="47698"/>
    <x v="4"/>
    <s v="30470"/>
    <s v="18849408353"/>
    <m/>
    <m/>
    <m/>
    <n v="1600"/>
    <x v="4"/>
    <x v="0"/>
    <s v="Blend Controlled"/>
    <n v="0"/>
  </r>
  <r>
    <x v="2"/>
    <s v="Data Engineering"/>
    <x v="19"/>
    <d v="2024-07-31T00:00:00"/>
    <d v="2024-07-01T00:00:00"/>
    <s v="46968"/>
    <x v="160"/>
    <s v="25869"/>
    <s v="16974074989"/>
    <m/>
    <m/>
    <m/>
    <n v="504.587836981458"/>
    <x v="4"/>
    <x v="77"/>
    <s v="Blend Controlled"/>
    <n v="0"/>
  </r>
  <r>
    <x v="2"/>
    <s v="Data Engineering"/>
    <x v="19"/>
    <d v="2024-07-31T00:00:00"/>
    <d v="2024-07-01T00:00:00"/>
    <s v="45889"/>
    <x v="176"/>
    <s v="29419"/>
    <s v="18262439992"/>
    <m/>
    <m/>
    <m/>
    <n v="560.65315220161995"/>
    <x v="4"/>
    <x v="4"/>
    <s v="Blend Controlled"/>
    <n v="0"/>
  </r>
  <r>
    <x v="2"/>
    <s v="Data Engineering"/>
    <x v="19"/>
    <d v="2024-07-31T00:00:00"/>
    <d v="2024-07-01T00:00:00"/>
    <s v="47340"/>
    <x v="167"/>
    <s v="25157"/>
    <s v="17001841791"/>
    <m/>
    <m/>
    <m/>
    <n v="520.6064984729328"/>
    <x v="4"/>
    <x v="76"/>
    <s v="Blend Controlled"/>
    <n v="0"/>
  </r>
  <r>
    <x v="2"/>
    <s v="Data Engineering"/>
    <x v="19"/>
    <d v="2024-07-31T00:00:00"/>
    <d v="2024-07-01T00:00:00"/>
    <s v="46747"/>
    <x v="123"/>
    <s v="25138"/>
    <s v="16977995014"/>
    <m/>
    <m/>
    <m/>
    <n v="360.41988355818427"/>
    <x v="4"/>
    <x v="71"/>
    <s v="Blend Controlled"/>
    <n v="0"/>
  </r>
  <r>
    <x v="2"/>
    <s v="Data Engineering"/>
    <x v="19"/>
    <d v="2024-07-31T00:00:00"/>
    <d v="2024-07-01T00:00:00"/>
    <s v="46942"/>
    <x v="123"/>
    <s v="25138"/>
    <s v="16977995014"/>
    <m/>
    <m/>
    <m/>
    <n v="480.55984474424571"/>
    <x v="4"/>
    <x v="71"/>
    <s v="Blend Controlled"/>
    <n v="0"/>
  </r>
  <r>
    <x v="2"/>
    <s v="Data Engineering"/>
    <x v="19"/>
    <d v="2024-07-31T00:00:00"/>
    <d v="2024-07-01T00:00:00"/>
    <s v="46680"/>
    <x v="155"/>
    <s v="25867"/>
    <s v="16974076254"/>
    <m/>
    <m/>
    <m/>
    <n v="360.41988355818427"/>
    <x v="4"/>
    <x v="77"/>
    <s v="Blend Controlled"/>
    <n v="0"/>
  </r>
  <r>
    <x v="2"/>
    <s v="Data Engineering"/>
    <x v="19"/>
    <d v="2024-07-31T00:00:00"/>
    <d v="2024-07-01T00:00:00"/>
    <s v="46798"/>
    <x v="123"/>
    <s v="25138"/>
    <s v="16977995014"/>
    <m/>
    <m/>
    <m/>
    <n v="344.40122206670941"/>
    <x v="4"/>
    <x v="71"/>
    <s v="Blend Controlled"/>
    <n v="0"/>
  </r>
  <r>
    <x v="2"/>
    <s v="Data Engineering"/>
    <x v="19"/>
    <d v="2024-07-31T00:00:00"/>
    <d v="2024-07-01T00:00:00"/>
    <s v="46178"/>
    <x v="156"/>
    <s v="34753"/>
    <s v="17583740188"/>
    <m/>
    <m/>
    <m/>
    <n v="258.30091655003207"/>
    <x v="4"/>
    <x v="78"/>
    <s v="Blend Controlled"/>
    <n v="0"/>
  </r>
  <r>
    <x v="2"/>
    <s v="Data Engineering"/>
    <x v="19"/>
    <d v="2024-07-31T00:00:00"/>
    <d v="2024-07-01T00:00:00"/>
    <s v="46780"/>
    <x v="123"/>
    <s v="25138"/>
    <s v="16977995014"/>
    <m/>
    <m/>
    <m/>
    <n v="360.41988355818427"/>
    <x v="4"/>
    <x v="71"/>
    <s v="Blend Controlled"/>
    <n v="0"/>
  </r>
  <r>
    <x v="2"/>
    <s v="Data Engineering"/>
    <x v="19"/>
    <d v="2024-07-31T00:00:00"/>
    <d v="2024-07-01T00:00:00"/>
    <s v="46466"/>
    <x v="123"/>
    <s v="25138"/>
    <s v="16977995014"/>
    <m/>
    <m/>
    <m/>
    <n v="400.46653728687141"/>
    <x v="4"/>
    <x v="71"/>
    <s v="Blend Controlled"/>
    <n v="0"/>
  </r>
  <r>
    <x v="2"/>
    <s v="Data Engineering"/>
    <x v="19"/>
    <d v="2024-07-31T00:00:00"/>
    <d v="2024-07-01T00:00:00"/>
    <s v="46634"/>
    <x v="123"/>
    <s v="25138"/>
    <s v="16977995014"/>
    <m/>
    <m/>
    <m/>
    <n v="504.587836981458"/>
    <x v="4"/>
    <x v="71"/>
    <s v="Blend Controlled"/>
    <n v="0"/>
  </r>
  <r>
    <x v="2"/>
    <s v="Data Engineering"/>
    <x v="19"/>
    <d v="2024-07-31T00:00:00"/>
    <d v="2024-07-01T00:00:00"/>
    <s v="46885"/>
    <x v="123"/>
    <s v="25138"/>
    <s v="16977995014"/>
    <m/>
    <m/>
    <m/>
    <n v="360.41988355818427"/>
    <x v="4"/>
    <x v="71"/>
    <s v="Blend Controlled"/>
    <n v="0"/>
  </r>
  <r>
    <x v="2"/>
    <s v="Data Engineering"/>
    <x v="19"/>
    <d v="2024-07-31T00:00:00"/>
    <d v="2024-07-01T00:00:00"/>
    <s v="47331"/>
    <x v="167"/>
    <s v="25157"/>
    <s v="17001841791"/>
    <m/>
    <m/>
    <m/>
    <n v="520.6064984729328"/>
    <x v="4"/>
    <x v="76"/>
    <s v="Blend Controlled"/>
    <n v="0"/>
  </r>
  <r>
    <x v="2"/>
    <s v="Data Engineering"/>
    <x v="19"/>
    <d v="2024-07-31T00:00:00"/>
    <d v="2024-07-01T00:00:00"/>
    <s v="46138"/>
    <x v="150"/>
    <s v="25160"/>
    <s v="16856642182"/>
    <m/>
    <m/>
    <m/>
    <n v="480.55984474424571"/>
    <x v="4"/>
    <x v="4"/>
    <s v="Blend Controlled"/>
    <n v="0"/>
  </r>
  <r>
    <x v="2"/>
    <s v="Data Engineering"/>
    <x v="19"/>
    <d v="2024-07-31T00:00:00"/>
    <d v="2024-07-01T00:00:00"/>
    <s v="46884"/>
    <x v="160"/>
    <s v="25869"/>
    <s v="16974074989"/>
    <m/>
    <m/>
    <m/>
    <n v="384.44787579539656"/>
    <x v="4"/>
    <x v="77"/>
    <s v="Blend Controlled"/>
    <n v="0"/>
  </r>
  <r>
    <x v="2"/>
    <s v="Data Engineering"/>
    <x v="19"/>
    <d v="2024-07-31T00:00:00"/>
    <d v="2024-07-01T00:00:00"/>
    <s v="46993"/>
    <x v="123"/>
    <s v="25138"/>
    <s v="16977995014"/>
    <m/>
    <m/>
    <m/>
    <n v="520.6064984729328"/>
    <x v="4"/>
    <x v="71"/>
    <s v="Blend Controlled"/>
    <n v="0"/>
  </r>
  <r>
    <x v="2"/>
    <s v="Data Engineering"/>
    <x v="19"/>
    <d v="2024-07-31T00:00:00"/>
    <d v="2024-07-01T00:00:00"/>
    <s v="47153"/>
    <x v="168"/>
    <s v="25140"/>
    <s v="16977994594"/>
    <m/>
    <m/>
    <m/>
    <n v="480.55984474424571"/>
    <x v="4"/>
    <x v="71"/>
    <s v="Blend Controlled"/>
    <n v="0"/>
  </r>
  <r>
    <x v="2"/>
    <s v="Data Engineering"/>
    <x v="19"/>
    <d v="2024-07-31T00:00:00"/>
    <d v="2024-07-01T00:00:00"/>
    <s v="46241"/>
    <x v="150"/>
    <s v="25160"/>
    <s v="16856642182"/>
    <m/>
    <m/>
    <m/>
    <n v="440.51319101555856"/>
    <x v="4"/>
    <x v="4"/>
    <s v="Blend Controlled"/>
    <n v="0"/>
  </r>
  <r>
    <x v="2"/>
    <s v="Data Engineering"/>
    <x v="19"/>
    <d v="2024-07-31T00:00:00"/>
    <d v="2024-07-01T00:00:00"/>
    <s v="47454"/>
    <x v="159"/>
    <s v="29211"/>
    <s v="17692058278"/>
    <m/>
    <m/>
    <m/>
    <n v="400.46653728687141"/>
    <x v="4"/>
    <x v="76"/>
    <s v="Blend Controlled"/>
    <n v="0"/>
  </r>
  <r>
    <x v="2"/>
    <s v="Data Engineering"/>
    <x v="19"/>
    <d v="2024-07-31T00:00:00"/>
    <d v="2024-07-01T00:00:00"/>
    <s v="47083"/>
    <x v="123"/>
    <s v="25138"/>
    <s v="16977995014"/>
    <m/>
    <m/>
    <m/>
    <n v="520.6064984729328"/>
    <x v="4"/>
    <x v="71"/>
    <s v="Blend Controlled"/>
    <n v="0"/>
  </r>
  <r>
    <x v="2"/>
    <s v="Data Engineering"/>
    <x v="19"/>
    <d v="2024-07-31T00:00:00"/>
    <d v="2024-07-01T00:00:00"/>
    <s v="47091"/>
    <x v="123"/>
    <s v="25138"/>
    <s v="16977995014"/>
    <m/>
    <m/>
    <m/>
    <n v="432.50386026982113"/>
    <x v="4"/>
    <x v="71"/>
    <s v="Blend Controlled"/>
    <n v="0"/>
  </r>
  <r>
    <x v="13"/>
    <s v="Data Engineering"/>
    <x v="19"/>
    <d v="2024-07-31T00:00:00"/>
    <d v="2024-07-01T00:00:00"/>
    <s v="45535"/>
    <x v="188"/>
    <s v="28148"/>
    <m/>
    <m/>
    <m/>
    <m/>
    <n v="465.05530262242718"/>
    <x v="0"/>
    <x v="84"/>
    <s v="Blend Controlled"/>
    <n v="0"/>
  </r>
  <r>
    <x v="8"/>
    <s v="Data Engineering"/>
    <x v="19"/>
    <d v="2024-07-31T00:00:00"/>
    <d v="2024-07-01T00:00:00"/>
    <s v="45240"/>
    <x v="36"/>
    <s v="28141"/>
    <s v="17583569682"/>
    <m/>
    <m/>
    <s v="Retainer Revenue Recognition"/>
    <n v="4776.91"/>
    <x v="4"/>
    <x v="6"/>
    <s v="Blend Controlled"/>
    <n v="0"/>
  </r>
  <r>
    <x v="8"/>
    <s v="Data Engineering"/>
    <x v="19"/>
    <d v="2024-07-31T00:00:00"/>
    <d v="2024-07-01T00:00:00"/>
    <s v="45241"/>
    <x v="189"/>
    <s v="23425"/>
    <s v="15930153517"/>
    <m/>
    <m/>
    <s v="Retainer Revenue Recognition"/>
    <n v="25400"/>
    <x v="4"/>
    <x v="23"/>
    <s v="Blend Controlled"/>
    <n v="0"/>
  </r>
  <r>
    <x v="8"/>
    <s v="Data Engineering"/>
    <x v="19"/>
    <d v="2024-07-31T00:00:00"/>
    <d v="2024-07-01T00:00:00"/>
    <s v="47883"/>
    <x v="77"/>
    <s v="32653"/>
    <s v="17214937942"/>
    <m/>
    <m/>
    <m/>
    <n v="8568.36"/>
    <x v="4"/>
    <x v="18"/>
    <s v="Blend Controlled"/>
    <n v="0"/>
  </r>
  <r>
    <x v="0"/>
    <s v="Data Engineering"/>
    <x v="19"/>
    <d v="2024-07-31T00:00:00"/>
    <d v="2024-07-01T00:00:00"/>
    <s v="45739"/>
    <x v="190"/>
    <s v="34430"/>
    <m/>
    <m/>
    <m/>
    <m/>
    <n v="18278.84607"/>
    <x v="0"/>
    <x v="35"/>
    <s v="Blend Controlled"/>
    <n v="0"/>
  </r>
  <r>
    <x v="2"/>
    <s v="Data Engineering"/>
    <x v="19"/>
    <d v="2024-07-31T00:00:00"/>
    <d v="2024-07-01T00:00:00"/>
    <s v="46666"/>
    <x v="155"/>
    <s v="25867"/>
    <s v="16974076254"/>
    <m/>
    <m/>
    <m/>
    <n v="376.43854504965913"/>
    <x v="4"/>
    <x v="77"/>
    <s v="Blend Controlled"/>
    <n v="0"/>
  </r>
  <r>
    <x v="2"/>
    <s v="Data Engineering"/>
    <x v="19"/>
    <d v="2024-07-31T00:00:00"/>
    <d v="2024-07-01T00:00:00"/>
    <s v="46931"/>
    <x v="160"/>
    <s v="25869"/>
    <s v="16974074989"/>
    <m/>
    <m/>
    <m/>
    <n v="392.45720654113398"/>
    <x v="4"/>
    <x v="77"/>
    <s v="Blend Controlled"/>
    <n v="0"/>
  </r>
  <r>
    <x v="2"/>
    <s v="Data Engineering"/>
    <x v="19"/>
    <d v="2024-07-31T00:00:00"/>
    <d v="2024-07-01T00:00:00"/>
    <s v="47415"/>
    <x v="11"/>
    <s v="25146"/>
    <s v="16716229170"/>
    <m/>
    <m/>
    <m/>
    <n v="416.48519877834627"/>
    <x v="4"/>
    <x v="30"/>
    <s v="Blend Controlled"/>
    <n v="0"/>
  </r>
  <r>
    <x v="2"/>
    <s v="Data Engineering"/>
    <x v="19"/>
    <d v="2024-07-31T00:00:00"/>
    <d v="2024-07-01T00:00:00"/>
    <s v="46341"/>
    <x v="150"/>
    <s v="25160"/>
    <s v="16856642182"/>
    <m/>
    <m/>
    <m/>
    <n v="536.62515996440766"/>
    <x v="4"/>
    <x v="4"/>
    <s v="Blend Controlled"/>
    <n v="0"/>
  </r>
  <r>
    <x v="2"/>
    <s v="Data Engineering"/>
    <x v="19"/>
    <d v="2024-07-31T00:00:00"/>
    <d v="2024-07-01T00:00:00"/>
    <s v="46374"/>
    <x v="150"/>
    <s v="25160"/>
    <s v="16856642182"/>
    <m/>
    <m/>
    <m/>
    <n v="536.62515996440766"/>
    <x v="4"/>
    <x v="4"/>
    <s v="Blend Controlled"/>
    <n v="0"/>
  </r>
  <r>
    <x v="2"/>
    <s v="Data Engineering"/>
    <x v="19"/>
    <d v="2024-07-31T00:00:00"/>
    <d v="2024-07-01T00:00:00"/>
    <s v="45867"/>
    <x v="11"/>
    <s v="25146"/>
    <s v="16716229170"/>
    <m/>
    <m/>
    <m/>
    <n v="406.47353534617451"/>
    <x v="4"/>
    <x v="30"/>
    <s v="Blend Controlled"/>
    <n v="0"/>
  </r>
  <r>
    <x v="2"/>
    <s v="Data Engineering"/>
    <x v="19"/>
    <d v="2024-07-31T00:00:00"/>
    <d v="2024-07-01T00:00:00"/>
    <s v="46469"/>
    <x v="123"/>
    <s v="25138"/>
    <s v="16977995014"/>
    <m/>
    <m/>
    <m/>
    <n v="504.587836981458"/>
    <x v="4"/>
    <x v="71"/>
    <s v="Blend Controlled"/>
    <n v="0"/>
  </r>
  <r>
    <x v="2"/>
    <s v="Data Engineering"/>
    <x v="19"/>
    <d v="2024-07-31T00:00:00"/>
    <d v="2024-07-01T00:00:00"/>
    <s v="46868"/>
    <x v="169"/>
    <s v="25868"/>
    <s v="16974175491"/>
    <m/>
    <m/>
    <m/>
    <n v="585.68243501164909"/>
    <x v="4"/>
    <x v="77"/>
    <s v="Blend Controlled"/>
    <n v="0"/>
  </r>
  <r>
    <x v="2"/>
    <s v="Data Engineering"/>
    <x v="19"/>
    <d v="2024-07-31T00:00:00"/>
    <d v="2024-07-01T00:00:00"/>
    <s v="45890"/>
    <x v="11"/>
    <s v="25146"/>
    <s v="16716229170"/>
    <m/>
    <m/>
    <m/>
    <n v="116.13529581319271"/>
    <x v="4"/>
    <x v="30"/>
    <s v="Blend Controlled"/>
    <n v="0"/>
  </r>
  <r>
    <x v="2"/>
    <s v="Data Engineering"/>
    <x v="19"/>
    <d v="2024-07-31T00:00:00"/>
    <d v="2024-07-01T00:00:00"/>
    <s v="46925"/>
    <x v="123"/>
    <s v="25138"/>
    <s v="16977995014"/>
    <m/>
    <m/>
    <m/>
    <n v="320.37322982949712"/>
    <x v="4"/>
    <x v="71"/>
    <s v="Blend Controlled"/>
    <n v="0"/>
  </r>
  <r>
    <x v="2"/>
    <s v="Data Engineering"/>
    <x v="19"/>
    <d v="2024-07-31T00:00:00"/>
    <d v="2024-07-01T00:00:00"/>
    <s v="47422"/>
    <x v="11"/>
    <s v="25146"/>
    <s v="16716229170"/>
    <m/>
    <m/>
    <m/>
    <n v="336.39189132097198"/>
    <x v="4"/>
    <x v="30"/>
    <s v="Blend Controlled"/>
    <n v="0"/>
  </r>
  <r>
    <x v="2"/>
    <s v="Data Engineering"/>
    <x v="19"/>
    <d v="2024-07-31T00:00:00"/>
    <d v="2024-07-01T00:00:00"/>
    <s v="46875"/>
    <x v="123"/>
    <s v="25138"/>
    <s v="16977995014"/>
    <m/>
    <m/>
    <m/>
    <n v="432.50386026982113"/>
    <x v="4"/>
    <x v="71"/>
    <s v="Blend Controlled"/>
    <n v="0"/>
  </r>
  <r>
    <x v="2"/>
    <s v="Data Engineering"/>
    <x v="19"/>
    <d v="2024-07-31T00:00:00"/>
    <d v="2024-07-01T00:00:00"/>
    <s v="47151"/>
    <x v="168"/>
    <s v="25140"/>
    <s v="16977994594"/>
    <m/>
    <m/>
    <m/>
    <n v="480.55984474424571"/>
    <x v="4"/>
    <x v="71"/>
    <s v="Blend Controlled"/>
    <n v="0"/>
  </r>
  <r>
    <x v="2"/>
    <s v="Data Engineering"/>
    <x v="19"/>
    <d v="2024-07-31T00:00:00"/>
    <d v="2024-07-01T00:00:00"/>
    <s v="46153"/>
    <x v="150"/>
    <s v="25160"/>
    <s v="16856642182"/>
    <m/>
    <m/>
    <m/>
    <n v="480.55984474424571"/>
    <x v="4"/>
    <x v="4"/>
    <s v="Blend Controlled"/>
    <n v="0"/>
  </r>
  <r>
    <x v="2"/>
    <s v="Data Engineering"/>
    <x v="19"/>
    <d v="2024-07-31T00:00:00"/>
    <d v="2024-07-01T00:00:00"/>
    <s v="46156"/>
    <x v="150"/>
    <s v="25160"/>
    <s v="16856642182"/>
    <m/>
    <m/>
    <m/>
    <n v="480.55984474424571"/>
    <x v="4"/>
    <x v="4"/>
    <s v="Blend Controlled"/>
    <n v="0"/>
  </r>
  <r>
    <x v="2"/>
    <s v="Data Engineering"/>
    <x v="19"/>
    <d v="2024-07-31T00:00:00"/>
    <d v="2024-07-01T00:00:00"/>
    <s v="47027"/>
    <x v="160"/>
    <s v="25869"/>
    <s v="16974074989"/>
    <m/>
    <m/>
    <m/>
    <n v="384.44787579539656"/>
    <x v="4"/>
    <x v="77"/>
    <s v="Blend Controlled"/>
    <n v="0"/>
  </r>
  <r>
    <x v="2"/>
    <s v="Data Engineering"/>
    <x v="19"/>
    <d v="2024-07-31T00:00:00"/>
    <d v="2024-07-01T00:00:00"/>
    <s v="47265"/>
    <x v="165"/>
    <s v="25152"/>
    <s v="17001844665"/>
    <m/>
    <m/>
    <m/>
    <n v="240.27992237212285"/>
    <x v="4"/>
    <x v="80"/>
    <s v="Blend Controlled"/>
    <n v="0"/>
  </r>
  <r>
    <x v="2"/>
    <s v="Data Engineering"/>
    <x v="19"/>
    <d v="2024-07-31T00:00:00"/>
    <d v="2024-07-01T00:00:00"/>
    <s v="47442"/>
    <x v="159"/>
    <s v="29211"/>
    <s v="17692058278"/>
    <m/>
    <m/>
    <m/>
    <n v="400.46653728687141"/>
    <x v="4"/>
    <x v="76"/>
    <s v="Blend Controlled"/>
    <n v="0"/>
  </r>
  <r>
    <x v="2"/>
    <s v="Data Engineering"/>
    <x v="19"/>
    <d v="2024-07-31T00:00:00"/>
    <d v="2024-07-01T00:00:00"/>
    <s v="45836"/>
    <x v="154"/>
    <s v="29210"/>
    <s v="17485557310"/>
    <m/>
    <m/>
    <m/>
    <n v="560.65315220161995"/>
    <x v="4"/>
    <x v="4"/>
    <s v="Blend Controlled"/>
    <n v="0"/>
  </r>
  <r>
    <x v="8"/>
    <s v="Insourcing Services"/>
    <x v="20"/>
    <d v="2024-07-31T00:00:00"/>
    <d v="2024-07-01T00:00:00"/>
    <s v="47462"/>
    <x v="97"/>
    <s v="2020"/>
    <m/>
    <m/>
    <m/>
    <s v="Yaseen Ghani - Direct Placement"/>
    <n v="11100"/>
    <x v="2"/>
    <x v="1"/>
    <s v="Blend Controlled"/>
    <n v="0"/>
  </r>
  <r>
    <x v="8"/>
    <s v="Insourcing Services"/>
    <x v="20"/>
    <d v="2024-07-31T00:00:00"/>
    <d v="2024-07-01T00:00:00"/>
    <s v="47462"/>
    <x v="97"/>
    <s v="2020"/>
    <m/>
    <m/>
    <m/>
    <s v="Semira Kuku - Direct Placement"/>
    <n v="12700"/>
    <x v="2"/>
    <x v="1"/>
    <s v="Blend Controlled"/>
    <n v="0"/>
  </r>
  <r>
    <x v="8"/>
    <s v="Insourcing Services"/>
    <x v="20"/>
    <d v="2024-07-31T00:00:00"/>
    <d v="2024-07-01T00:00:00"/>
    <s v="47462"/>
    <x v="97"/>
    <s v="2020"/>
    <m/>
    <m/>
    <m/>
    <s v="Sina Abaee - Direct Placement"/>
    <n v="11550"/>
    <x v="2"/>
    <x v="1"/>
    <s v="Blend Controlled"/>
    <n v="0"/>
  </r>
  <r>
    <x v="13"/>
    <s v="CX"/>
    <x v="21"/>
    <d v="2024-07-31T00:00:00"/>
    <d v="2024-07-01T00:00:00"/>
    <s v="45536"/>
    <x v="191"/>
    <s v="10051"/>
    <s v="12649095808"/>
    <m/>
    <m/>
    <m/>
    <n v="811.14296969027998"/>
    <x v="8"/>
    <x v="85"/>
    <s v="Blend Controlled"/>
    <n v="0"/>
  </r>
  <r>
    <x v="3"/>
    <s v="CX"/>
    <x v="21"/>
    <d v="2024-07-31T00:00:00"/>
    <d v="2024-07-01T00:00:00"/>
    <s v="45637"/>
    <x v="192"/>
    <s v="27419"/>
    <m/>
    <m/>
    <m/>
    <m/>
    <n v="88.013173292001099"/>
    <x v="8"/>
    <x v="21"/>
    <s v="Blend Controlled"/>
    <n v="0"/>
  </r>
  <r>
    <x v="3"/>
    <s v="CX"/>
    <x v="21"/>
    <d v="2024-07-31T00:00:00"/>
    <d v="2024-07-01T00:00:00"/>
    <s v="45572"/>
    <x v="193"/>
    <s v="25431"/>
    <s v="15951609682"/>
    <m/>
    <m/>
    <m/>
    <n v="179.67110324992933"/>
    <x v="8"/>
    <x v="86"/>
    <s v="Blend Controlled"/>
    <n v="0"/>
  </r>
  <r>
    <x v="3"/>
    <s v="CX"/>
    <x v="21"/>
    <d v="2024-07-31T00:00:00"/>
    <d v="2024-07-01T00:00:00"/>
    <s v="45710"/>
    <x v="194"/>
    <s v="9647"/>
    <s v="10996678329"/>
    <m/>
    <m/>
    <m/>
    <n v="110.0100497898853"/>
    <x v="8"/>
    <x v="87"/>
    <s v="Blend Controlled"/>
    <n v="0"/>
  </r>
  <r>
    <x v="13"/>
    <s v="CX"/>
    <x v="21"/>
    <d v="2024-07-31T00:00:00"/>
    <d v="2024-07-01T00:00:00"/>
    <s v="45363"/>
    <x v="195"/>
    <s v="20491"/>
    <s v="14040307053"/>
    <m/>
    <m/>
    <m/>
    <n v="565.09626888422838"/>
    <x v="8"/>
    <x v="88"/>
    <s v="Blend Controlled"/>
    <n v="0"/>
  </r>
  <r>
    <x v="13"/>
    <s v="CX"/>
    <x v="21"/>
    <d v="2024-07-31T00:00:00"/>
    <d v="2024-07-01T00:00:00"/>
    <s v="45504"/>
    <x v="196"/>
    <s v="16465"/>
    <s v="8897859619"/>
    <m/>
    <m/>
    <m/>
    <n v="125.67308410401405"/>
    <x v="8"/>
    <x v="89"/>
    <s v="Blend Controlled"/>
    <n v="0"/>
  </r>
  <r>
    <x v="13"/>
    <s v="CX"/>
    <x v="21"/>
    <d v="2024-07-31T00:00:00"/>
    <d v="2024-07-01T00:00:00"/>
    <s v="45676"/>
    <x v="196"/>
    <s v="16465"/>
    <s v="8897859619"/>
    <m/>
    <m/>
    <m/>
    <n v="905.2355541743525"/>
    <x v="8"/>
    <x v="89"/>
    <s v="Blend Controlled"/>
    <n v="0"/>
  </r>
  <r>
    <x v="13"/>
    <s v="CX"/>
    <x v="21"/>
    <d v="2024-07-31T00:00:00"/>
    <d v="2024-07-01T00:00:00"/>
    <s v="45402"/>
    <x v="196"/>
    <s v="16465"/>
    <s v="8897859619"/>
    <m/>
    <m/>
    <m/>
    <n v="62.868987770794632"/>
    <x v="8"/>
    <x v="89"/>
    <s v="Blend Controlled"/>
    <n v="0"/>
  </r>
  <r>
    <x v="13"/>
    <s v="CX"/>
    <x v="21"/>
    <d v="2024-07-31T00:00:00"/>
    <d v="2024-07-01T00:00:00"/>
    <s v="45369"/>
    <x v="196"/>
    <s v="16465"/>
    <s v="8897859619"/>
    <m/>
    <m/>
    <m/>
    <n v="135.78533312615286"/>
    <x v="8"/>
    <x v="89"/>
    <s v="Blend Controlled"/>
    <n v="0"/>
  </r>
  <r>
    <x v="13"/>
    <s v="CX"/>
    <x v="21"/>
    <d v="2024-07-31T00:00:00"/>
    <d v="2024-07-01T00:00:00"/>
    <s v="45502"/>
    <x v="196"/>
    <s v="16465"/>
    <s v="8897859619"/>
    <m/>
    <m/>
    <m/>
    <n v="47.770913294959556"/>
    <x v="8"/>
    <x v="89"/>
    <s v="Blend Controlled"/>
    <n v="0"/>
  </r>
  <r>
    <x v="13"/>
    <s v="CX"/>
    <x v="21"/>
    <d v="2024-07-31T00:00:00"/>
    <d v="2024-07-01T00:00:00"/>
    <s v="45642"/>
    <x v="196"/>
    <s v="16465"/>
    <s v="8897859619"/>
    <m/>
    <m/>
    <m/>
    <n v="440.05046867677481"/>
    <x v="8"/>
    <x v="89"/>
    <s v="Blend Controlled"/>
    <n v="0"/>
  </r>
  <r>
    <x v="13"/>
    <s v="CX"/>
    <x v="21"/>
    <d v="2024-07-31T00:00:00"/>
    <d v="2024-07-01T00:00:00"/>
    <s v="45634"/>
    <x v="196"/>
    <s v="16465"/>
    <s v="8897859619"/>
    <m/>
    <m/>
    <m/>
    <n v="188.59614807278803"/>
    <x v="8"/>
    <x v="89"/>
    <s v="Blend Controlled"/>
    <n v="0"/>
  </r>
  <r>
    <x v="3"/>
    <s v="CX"/>
    <x v="21"/>
    <d v="2024-07-31T00:00:00"/>
    <d v="2024-07-01T00:00:00"/>
    <s v="45456"/>
    <x v="197"/>
    <s v="34862"/>
    <s v="20186694415"/>
    <m/>
    <m/>
    <m/>
    <n v="385.0351742645986"/>
    <x v="8"/>
    <x v="90"/>
    <s v="Blend Controlled"/>
    <n v="0"/>
  </r>
  <r>
    <x v="13"/>
    <s v="CX"/>
    <x v="21"/>
    <d v="2024-07-31T00:00:00"/>
    <d v="2024-07-01T00:00:00"/>
    <s v="45393"/>
    <x v="198"/>
    <s v="23530"/>
    <s v="15310283836"/>
    <m/>
    <m/>
    <m/>
    <n v="51.372388080384397"/>
    <x v="8"/>
    <x v="88"/>
    <s v="Blend Controlled"/>
    <n v="0"/>
  </r>
  <r>
    <x v="13"/>
    <s v="CX"/>
    <x v="21"/>
    <d v="2024-07-31T00:00:00"/>
    <d v="2024-07-01T00:00:00"/>
    <s v="45525"/>
    <x v="196"/>
    <s v="16465"/>
    <s v="8897859619"/>
    <m/>
    <m/>
    <m/>
    <n v="314.32330837478145"/>
    <x v="8"/>
    <x v="89"/>
    <s v="Blend Controlled"/>
    <n v="0"/>
  </r>
  <r>
    <x v="13"/>
    <s v="CX"/>
    <x v="21"/>
    <d v="2024-07-31T00:00:00"/>
    <d v="2024-07-01T00:00:00"/>
    <s v="45474"/>
    <x v="196"/>
    <s v="16465"/>
    <s v="8897859619"/>
    <m/>
    <m/>
    <m/>
    <n v="115.66898747783392"/>
    <x v="8"/>
    <x v="89"/>
    <s v="Blend Controlled"/>
    <n v="0"/>
  </r>
  <r>
    <x v="13"/>
    <s v="CX"/>
    <x v="21"/>
    <d v="2024-07-31T00:00:00"/>
    <d v="2024-07-01T00:00:00"/>
    <s v="45490"/>
    <x v="196"/>
    <s v="16465"/>
    <s v="8897859619"/>
    <m/>
    <m/>
    <m/>
    <n v="678.92666563076432"/>
    <x v="8"/>
    <x v="89"/>
    <s v="Blend Controlled"/>
    <n v="0"/>
  </r>
  <r>
    <x v="3"/>
    <s v="CX"/>
    <x v="21"/>
    <d v="2024-07-31T00:00:00"/>
    <d v="2024-07-01T00:00:00"/>
    <s v="45708"/>
    <x v="194"/>
    <s v="9647"/>
    <s v="10996678329"/>
    <m/>
    <m/>
    <m/>
    <n v="110.0100497898853"/>
    <x v="8"/>
    <x v="87"/>
    <s v="Blend Controlled"/>
    <n v="0"/>
  </r>
  <r>
    <x v="13"/>
    <s v="CX"/>
    <x v="21"/>
    <d v="2024-07-31T00:00:00"/>
    <d v="2024-07-01T00:00:00"/>
    <s v="45428"/>
    <x v="196"/>
    <s v="16465"/>
    <s v="8897859619"/>
    <m/>
    <m/>
    <m/>
    <n v="382.21056731805993"/>
    <x v="8"/>
    <x v="89"/>
    <s v="Blend Controlled"/>
    <n v="0"/>
  </r>
  <r>
    <x v="13"/>
    <s v="CX"/>
    <x v="21"/>
    <d v="2024-07-31T00:00:00"/>
    <d v="2024-07-01T00:00:00"/>
    <s v="47504"/>
    <x v="199"/>
    <s v="12951"/>
    <s v="10561512286"/>
    <m/>
    <m/>
    <m/>
    <n v="7246.210529233168"/>
    <x v="8"/>
    <x v="91"/>
    <s v="Blend Controlled"/>
    <n v="0"/>
  </r>
  <r>
    <x v="13"/>
    <s v="CX"/>
    <x v="21"/>
    <d v="2024-07-31T00:00:00"/>
    <d v="2024-07-01T00:00:00"/>
    <s v="45678"/>
    <x v="196"/>
    <s v="16465"/>
    <s v="8897859619"/>
    <m/>
    <m/>
    <m/>
    <n v="251.45432060398679"/>
    <x v="8"/>
    <x v="89"/>
    <s v="Blend Controlled"/>
    <n v="0"/>
  </r>
  <r>
    <x v="13"/>
    <s v="CX"/>
    <x v="21"/>
    <d v="2024-07-31T00:00:00"/>
    <d v="2024-07-01T00:00:00"/>
    <s v="45389"/>
    <x v="196"/>
    <s v="16465"/>
    <s v="8897859619"/>
    <m/>
    <m/>
    <m/>
    <n v="62.868987770794632"/>
    <x v="8"/>
    <x v="89"/>
    <s v="Blend Controlled"/>
    <n v="0"/>
  </r>
  <r>
    <x v="3"/>
    <s v="CX"/>
    <x v="21"/>
    <d v="2024-07-31T00:00:00"/>
    <d v="2024-07-01T00:00:00"/>
    <s v="45423"/>
    <x v="197"/>
    <s v="34862"/>
    <s v="20186694415"/>
    <m/>
    <m/>
    <m/>
    <n v="55.00502489494265"/>
    <x v="8"/>
    <x v="90"/>
    <s v="Blend Controlled"/>
    <n v="0"/>
  </r>
  <r>
    <x v="3"/>
    <s v="CX"/>
    <x v="21"/>
    <d v="2024-07-31T00:00:00"/>
    <d v="2024-07-01T00:00:00"/>
    <s v="45547"/>
    <x v="193"/>
    <s v="25431"/>
    <s v="15951609682"/>
    <m/>
    <m/>
    <m/>
    <n v="179.67110324992933"/>
    <x v="8"/>
    <x v="86"/>
    <s v="Blend Controlled"/>
    <n v="0"/>
  </r>
  <r>
    <x v="3"/>
    <s v="CX"/>
    <x v="21"/>
    <d v="2024-07-31T00:00:00"/>
    <d v="2024-07-01T00:00:00"/>
    <s v="45538"/>
    <x v="193"/>
    <s v="25431"/>
    <s v="15951609682"/>
    <m/>
    <m/>
    <m/>
    <n v="179.67110324992933"/>
    <x v="8"/>
    <x v="86"/>
    <s v="Blend Controlled"/>
    <n v="0"/>
  </r>
  <r>
    <x v="13"/>
    <s v="CX"/>
    <x v="21"/>
    <d v="2024-07-31T00:00:00"/>
    <d v="2024-07-01T00:00:00"/>
    <s v="45386"/>
    <x v="200"/>
    <s v="28257"/>
    <s v="16173717633"/>
    <m/>
    <m/>
    <m/>
    <n v="146.0057345442504"/>
    <x v="8"/>
    <x v="88"/>
    <s v="Blend Controlled"/>
    <n v="0"/>
  </r>
  <r>
    <x v="13"/>
    <s v="CX"/>
    <x v="21"/>
    <d v="2024-07-31T00:00:00"/>
    <d v="2024-07-01T00:00:00"/>
    <s v="45668"/>
    <x v="196"/>
    <s v="16465"/>
    <s v="8897859619"/>
    <m/>
    <m/>
    <m/>
    <n v="347.00696243350177"/>
    <x v="8"/>
    <x v="89"/>
    <s v="Blend Controlled"/>
    <n v="0"/>
  </r>
  <r>
    <x v="3"/>
    <s v="CX"/>
    <x v="21"/>
    <d v="2024-07-31T00:00:00"/>
    <d v="2024-07-01T00:00:00"/>
    <s v="45430"/>
    <x v="197"/>
    <s v="34862"/>
    <s v="20186694415"/>
    <m/>
    <m/>
    <m/>
    <n v="275.02512447471327"/>
    <x v="8"/>
    <x v="90"/>
    <s v="Blend Controlled"/>
    <n v="0"/>
  </r>
  <r>
    <x v="3"/>
    <s v="CX"/>
    <x v="21"/>
    <d v="2024-07-31T00:00:00"/>
    <d v="2024-07-01T00:00:00"/>
    <s v="45655"/>
    <x v="192"/>
    <s v="27419"/>
    <m/>
    <m/>
    <m/>
    <m/>
    <n v="352.02702586754015"/>
    <x v="8"/>
    <x v="21"/>
    <s v="Blend Controlled"/>
    <n v="0"/>
  </r>
  <r>
    <x v="13"/>
    <s v="CX"/>
    <x v="21"/>
    <d v="2024-07-31T00:00:00"/>
    <d v="2024-07-01T00:00:00"/>
    <s v="45401"/>
    <x v="201"/>
    <s v="18311"/>
    <s v="13458564467"/>
    <m/>
    <m/>
    <m/>
    <n v="1558.8870048695678"/>
    <x v="8"/>
    <x v="92"/>
    <s v="Blend Controlled"/>
    <n v="0"/>
  </r>
  <r>
    <x v="3"/>
    <s v="CX"/>
    <x v="21"/>
    <d v="2024-07-31T00:00:00"/>
    <d v="2024-07-01T00:00:00"/>
    <s v="45521"/>
    <x v="197"/>
    <s v="34862"/>
    <s v="20186694415"/>
    <m/>
    <m/>
    <m/>
    <n v="220.0200995797706"/>
    <x v="8"/>
    <x v="90"/>
    <s v="Blend Controlled"/>
    <n v="0"/>
  </r>
  <r>
    <x v="3"/>
    <s v="CX"/>
    <x v="21"/>
    <d v="2024-07-31T00:00:00"/>
    <d v="2024-07-01T00:00:00"/>
    <s v="45712"/>
    <x v="194"/>
    <s v="9647"/>
    <s v="10996678329"/>
    <m/>
    <m/>
    <m/>
    <n v="110.0100497898853"/>
    <x v="8"/>
    <x v="87"/>
    <s v="Blend Controlled"/>
    <n v="0"/>
  </r>
  <r>
    <x v="3"/>
    <s v="CX"/>
    <x v="21"/>
    <d v="2024-07-31T00:00:00"/>
    <d v="2024-07-01T00:00:00"/>
    <s v="45633"/>
    <x v="192"/>
    <s v="27419"/>
    <m/>
    <m/>
    <m/>
    <m/>
    <n v="88.013173292001099"/>
    <x v="8"/>
    <x v="21"/>
    <s v="Blend Controlled"/>
    <n v="0"/>
  </r>
  <r>
    <x v="13"/>
    <s v="CX"/>
    <x v="21"/>
    <d v="2024-07-31T00:00:00"/>
    <d v="2024-07-01T00:00:00"/>
    <s v="45662"/>
    <x v="196"/>
    <s v="16465"/>
    <s v="8897859619"/>
    <m/>
    <m/>
    <m/>
    <n v="603.49036944956833"/>
    <x v="8"/>
    <x v="89"/>
    <s v="Blend Controlled"/>
    <n v="0"/>
  </r>
  <r>
    <x v="13"/>
    <s v="CX"/>
    <x v="21"/>
    <d v="2024-07-31T00:00:00"/>
    <d v="2024-07-01T00:00:00"/>
    <s v="45361"/>
    <x v="202"/>
    <s v="30774"/>
    <m/>
    <m/>
    <m/>
    <m/>
    <n v="3460.8766706785282"/>
    <x v="8"/>
    <x v="93"/>
    <s v="Blend Controlled"/>
    <n v="0"/>
  </r>
  <r>
    <x v="13"/>
    <s v="CX"/>
    <x v="21"/>
    <d v="2024-07-31T00:00:00"/>
    <d v="2024-07-01T00:00:00"/>
    <s v="47500"/>
    <x v="203"/>
    <s v="20698"/>
    <s v="8504915609"/>
    <m/>
    <m/>
    <m/>
    <n v="59.4838177772872"/>
    <x v="8"/>
    <x v="85"/>
    <s v="Blend Controlled"/>
    <n v="0"/>
  </r>
  <r>
    <x v="13"/>
    <s v="CX"/>
    <x v="21"/>
    <d v="2024-07-31T00:00:00"/>
    <d v="2024-07-01T00:00:00"/>
    <s v="45376"/>
    <x v="196"/>
    <s v="16465"/>
    <s v="8897859619"/>
    <m/>
    <m/>
    <m/>
    <n v="1005.8172824159471"/>
    <x v="8"/>
    <x v="89"/>
    <s v="Blend Controlled"/>
    <n v="0"/>
  </r>
  <r>
    <x v="13"/>
    <s v="CX"/>
    <x v="21"/>
    <d v="2024-07-31T00:00:00"/>
    <d v="2024-07-01T00:00:00"/>
    <s v="45541"/>
    <x v="191"/>
    <s v="10051"/>
    <s v="12649095808"/>
    <m/>
    <m/>
    <m/>
    <n v="202.78574242257"/>
    <x v="8"/>
    <x v="85"/>
    <s v="Blend Controlled"/>
    <n v="0"/>
  </r>
  <r>
    <x v="13"/>
    <s v="CX"/>
    <x v="21"/>
    <d v="2024-07-31T00:00:00"/>
    <d v="2024-07-01T00:00:00"/>
    <s v="45488"/>
    <x v="196"/>
    <s v="16465"/>
    <s v="8897859619"/>
    <m/>
    <m/>
    <m/>
    <n v="440.05046867677481"/>
    <x v="8"/>
    <x v="89"/>
    <s v="Blend Controlled"/>
    <n v="0"/>
  </r>
  <r>
    <x v="13"/>
    <s v="CX"/>
    <x v="21"/>
    <d v="2024-07-31T00:00:00"/>
    <d v="2024-07-01T00:00:00"/>
    <s v="45636"/>
    <x v="196"/>
    <s v="16465"/>
    <s v="8897859619"/>
    <m/>
    <m/>
    <m/>
    <n v="125.72716030199339"/>
    <x v="8"/>
    <x v="89"/>
    <s v="Blend Controlled"/>
    <n v="0"/>
  </r>
  <r>
    <x v="13"/>
    <s v="CX"/>
    <x v="21"/>
    <d v="2024-07-31T00:00:00"/>
    <d v="2024-07-01T00:00:00"/>
    <s v="45665"/>
    <x v="196"/>
    <s v="16465"/>
    <s v="8897859619"/>
    <m/>
    <m/>
    <m/>
    <n v="135.78533312615286"/>
    <x v="8"/>
    <x v="89"/>
    <s v="Blend Controlled"/>
    <n v="0"/>
  </r>
  <r>
    <x v="3"/>
    <s v="CX"/>
    <x v="21"/>
    <d v="2024-07-31T00:00:00"/>
    <d v="2024-07-01T00:00:00"/>
    <s v="45477"/>
    <x v="197"/>
    <s v="34862"/>
    <s v="20186694415"/>
    <m/>
    <m/>
    <m/>
    <n v="55.00502489494265"/>
    <x v="8"/>
    <x v="90"/>
    <s v="Blend Controlled"/>
    <n v="0"/>
  </r>
  <r>
    <x v="13"/>
    <s v="CX"/>
    <x v="21"/>
    <d v="2024-07-31T00:00:00"/>
    <d v="2024-07-01T00:00:00"/>
    <s v="45517"/>
    <x v="196"/>
    <s v="16465"/>
    <s v="8897859619"/>
    <m/>
    <m/>
    <m/>
    <n v="452.61777708717625"/>
    <x v="8"/>
    <x v="89"/>
    <s v="Blend Controlled"/>
    <n v="0"/>
  </r>
  <r>
    <x v="13"/>
    <s v="CX"/>
    <x v="21"/>
    <d v="2024-07-31T00:00:00"/>
    <d v="2024-07-01T00:00:00"/>
    <s v="45498"/>
    <x v="196"/>
    <s v="16465"/>
    <s v="8897859619"/>
    <m/>
    <m/>
    <m/>
    <n v="251.45432060398679"/>
    <x v="8"/>
    <x v="89"/>
    <s v="Blend Controlled"/>
    <n v="0"/>
  </r>
  <r>
    <x v="3"/>
    <s v="CX"/>
    <x v="21"/>
    <d v="2024-07-31T00:00:00"/>
    <d v="2024-07-01T00:00:00"/>
    <s v="45493"/>
    <x v="197"/>
    <s v="34862"/>
    <s v="20186694415"/>
    <m/>
    <m/>
    <m/>
    <n v="715.06532363425447"/>
    <x v="8"/>
    <x v="90"/>
    <s v="Blend Controlled"/>
    <n v="0"/>
  </r>
  <r>
    <x v="13"/>
    <s v="CX"/>
    <x v="21"/>
    <d v="2024-07-31T00:00:00"/>
    <d v="2024-07-01T00:00:00"/>
    <s v="47503"/>
    <x v="203"/>
    <s v="20698"/>
    <s v="8504915609"/>
    <m/>
    <m/>
    <m/>
    <n v="811.14296969027998"/>
    <x v="8"/>
    <x v="85"/>
    <s v="Blend Controlled"/>
    <n v="0"/>
  </r>
  <r>
    <x v="3"/>
    <s v="CX"/>
    <x v="21"/>
    <d v="2024-07-31T00:00:00"/>
    <d v="2024-07-01T00:00:00"/>
    <s v="45415"/>
    <x v="197"/>
    <s v="34862"/>
    <s v="20186694415"/>
    <m/>
    <m/>
    <m/>
    <n v="55.00502489494265"/>
    <x v="8"/>
    <x v="90"/>
    <s v="Blend Controlled"/>
    <n v="0"/>
  </r>
  <r>
    <x v="3"/>
    <s v="CX"/>
    <x v="21"/>
    <d v="2024-07-31T00:00:00"/>
    <d v="2024-07-01T00:00:00"/>
    <s v="45544"/>
    <x v="193"/>
    <s v="25431"/>
    <s v="15951609682"/>
    <m/>
    <m/>
    <m/>
    <n v="539.01330974978805"/>
    <x v="8"/>
    <x v="86"/>
    <s v="Blend Controlled"/>
    <n v="0"/>
  </r>
  <r>
    <x v="3"/>
    <s v="CX"/>
    <x v="21"/>
    <d v="2024-07-31T00:00:00"/>
    <d v="2024-07-01T00:00:00"/>
    <s v="45659"/>
    <x v="192"/>
    <s v="27419"/>
    <m/>
    <m/>
    <m/>
    <m/>
    <n v="704.06688538531239"/>
    <x v="8"/>
    <x v="21"/>
    <s v="Blend Controlled"/>
    <n v="0"/>
  </r>
  <r>
    <x v="13"/>
    <s v="CX"/>
    <x v="21"/>
    <d v="2024-07-31T00:00:00"/>
    <d v="2024-07-01T00:00:00"/>
    <s v="45644"/>
    <x v="196"/>
    <s v="16465"/>
    <s v="8897859619"/>
    <m/>
    <m/>
    <m/>
    <n v="377.18148090598021"/>
    <x v="8"/>
    <x v="89"/>
    <s v="Blend Controlled"/>
    <n v="0"/>
  </r>
  <r>
    <x v="13"/>
    <s v="CX"/>
    <x v="21"/>
    <d v="2024-07-31T00:00:00"/>
    <d v="2024-07-01T00:00:00"/>
    <s v="45383"/>
    <x v="196"/>
    <s v="16465"/>
    <s v="8897859619"/>
    <m/>
    <m/>
    <m/>
    <n v="173.50888883654883"/>
    <x v="8"/>
    <x v="89"/>
    <s v="Blend Controlled"/>
    <n v="0"/>
  </r>
  <r>
    <x v="13"/>
    <s v="CX"/>
    <x v="21"/>
    <d v="2024-07-31T00:00:00"/>
    <d v="2024-07-01T00:00:00"/>
    <s v="47493"/>
    <x v="203"/>
    <s v="20698"/>
    <s v="8504915609"/>
    <m/>
    <m/>
    <m/>
    <n v="178.45145333186159"/>
    <x v="8"/>
    <x v="85"/>
    <s v="Blend Controlled"/>
    <n v="0"/>
  </r>
  <r>
    <x v="3"/>
    <s v="CX"/>
    <x v="21"/>
    <d v="2024-07-31T00:00:00"/>
    <d v="2024-07-01T00:00:00"/>
    <s v="45478"/>
    <x v="197"/>
    <s v="34862"/>
    <s v="20186694415"/>
    <m/>
    <m/>
    <m/>
    <n v="275.02512447471327"/>
    <x v="8"/>
    <x v="90"/>
    <s v="Blend Controlled"/>
    <n v="0"/>
  </r>
  <r>
    <x v="3"/>
    <s v="CX"/>
    <x v="21"/>
    <d v="2024-07-31T00:00:00"/>
    <d v="2024-07-01T00:00:00"/>
    <s v="45501"/>
    <x v="197"/>
    <s v="34862"/>
    <s v="20186694415"/>
    <m/>
    <m/>
    <m/>
    <n v="-220.0200995797706"/>
    <x v="8"/>
    <x v="90"/>
    <s v="Blend Controlled"/>
    <n v="0"/>
  </r>
  <r>
    <x v="13"/>
    <s v="CX"/>
    <x v="21"/>
    <d v="2024-07-31T00:00:00"/>
    <d v="2024-07-01T00:00:00"/>
    <s v="45391"/>
    <x v="196"/>
    <s v="16465"/>
    <s v="8897859619"/>
    <m/>
    <m/>
    <m/>
    <n v="502.90864120797357"/>
    <x v="8"/>
    <x v="89"/>
    <s v="Blend Controlled"/>
    <n v="0"/>
  </r>
  <r>
    <x v="13"/>
    <s v="CX"/>
    <x v="21"/>
    <d v="2024-07-31T00:00:00"/>
    <d v="2024-07-01T00:00:00"/>
    <s v="45543"/>
    <x v="191"/>
    <s v="10051"/>
    <s v="12649095808"/>
    <m/>
    <m/>
    <m/>
    <n v="675.95247474190001"/>
    <x v="8"/>
    <x v="85"/>
    <s v="Blend Controlled"/>
    <n v="0"/>
  </r>
  <r>
    <x v="3"/>
    <s v="CX"/>
    <x v="21"/>
    <d v="2024-07-31T00:00:00"/>
    <d v="2024-07-01T00:00:00"/>
    <s v="45707"/>
    <x v="194"/>
    <s v="9647"/>
    <s v="10996678329"/>
    <m/>
    <m/>
    <m/>
    <n v="450.03761269037659"/>
    <x v="8"/>
    <x v="87"/>
    <s v="Blend Controlled"/>
    <n v="0"/>
  </r>
  <r>
    <x v="3"/>
    <s v="CX"/>
    <x v="21"/>
    <d v="2024-07-31T00:00:00"/>
    <d v="2024-07-01T00:00:00"/>
    <s v="45427"/>
    <x v="197"/>
    <s v="34862"/>
    <s v="20186694415"/>
    <m/>
    <m/>
    <m/>
    <n v="220.0200995797706"/>
    <x v="8"/>
    <x v="90"/>
    <s v="Blend Controlled"/>
    <n v="0"/>
  </r>
  <r>
    <x v="3"/>
    <s v="CX"/>
    <x v="21"/>
    <d v="2024-07-31T00:00:00"/>
    <d v="2024-07-01T00:00:00"/>
    <s v="45455"/>
    <x v="197"/>
    <s v="34862"/>
    <s v="20186694415"/>
    <m/>
    <m/>
    <m/>
    <n v="220.0200995797706"/>
    <x v="8"/>
    <x v="90"/>
    <s v="Blend Controlled"/>
    <n v="0"/>
  </r>
  <r>
    <x v="13"/>
    <s v="CX"/>
    <x v="21"/>
    <d v="2024-07-31T00:00:00"/>
    <d v="2024-07-01T00:00:00"/>
    <s v="45550"/>
    <x v="191"/>
    <s v="10051"/>
    <s v="12649095808"/>
    <m/>
    <m/>
    <m/>
    <n v="135.19049494838001"/>
    <x v="8"/>
    <x v="85"/>
    <s v="Blend Controlled"/>
    <n v="0"/>
  </r>
  <r>
    <x v="3"/>
    <s v="CX"/>
    <x v="21"/>
    <d v="2024-07-31T00:00:00"/>
    <d v="2024-07-01T00:00:00"/>
    <s v="45438"/>
    <x v="197"/>
    <s v="34862"/>
    <s v="20186694415"/>
    <m/>
    <m/>
    <m/>
    <n v="270.02000088417952"/>
    <x v="8"/>
    <x v="90"/>
    <s v="Blend Controlled"/>
    <n v="0"/>
  </r>
  <r>
    <x v="3"/>
    <s v="CX"/>
    <x v="21"/>
    <d v="2024-07-31T00:00:00"/>
    <d v="2024-07-01T00:00:00"/>
    <s v="45661"/>
    <x v="192"/>
    <s v="27419"/>
    <m/>
    <m/>
    <m/>
    <m/>
    <n v="528.05337245154237"/>
    <x v="8"/>
    <x v="21"/>
    <s v="Blend Controlled"/>
    <n v="0"/>
  </r>
  <r>
    <x v="3"/>
    <s v="CX"/>
    <x v="21"/>
    <d v="2024-07-31T00:00:00"/>
    <d v="2024-07-01T00:00:00"/>
    <s v="45641"/>
    <x v="192"/>
    <s v="27419"/>
    <m/>
    <m/>
    <m/>
    <m/>
    <n v="88.013173292001099"/>
    <x v="8"/>
    <x v="21"/>
    <s v="Blend Controlled"/>
    <n v="0"/>
  </r>
  <r>
    <x v="3"/>
    <s v="CX"/>
    <x v="21"/>
    <d v="2024-07-31T00:00:00"/>
    <d v="2024-07-01T00:00:00"/>
    <s v="45553"/>
    <x v="193"/>
    <s v="25431"/>
    <s v="15951609682"/>
    <m/>
    <m/>
    <m/>
    <n v="449.17775812482336"/>
    <x v="8"/>
    <x v="86"/>
    <s v="Blend Controlled"/>
    <n v="0"/>
  </r>
  <r>
    <x v="3"/>
    <s v="CX"/>
    <x v="21"/>
    <d v="2024-07-31T00:00:00"/>
    <d v="2024-07-01T00:00:00"/>
    <s v="45714"/>
    <x v="194"/>
    <s v="9647"/>
    <s v="10996678329"/>
    <m/>
    <m/>
    <m/>
    <n v="110.0100497898853"/>
    <x v="8"/>
    <x v="87"/>
    <s v="Blend Controlled"/>
    <n v="0"/>
  </r>
  <r>
    <x v="13"/>
    <s v="CX"/>
    <x v="21"/>
    <d v="2024-07-31T00:00:00"/>
    <d v="2024-07-01T00:00:00"/>
    <s v="45494"/>
    <x v="196"/>
    <s v="16465"/>
    <s v="8897859619"/>
    <m/>
    <m/>
    <m/>
    <n v="173.50888883654883"/>
    <x v="8"/>
    <x v="89"/>
    <s v="Blend Controlled"/>
    <n v="0"/>
  </r>
  <r>
    <x v="13"/>
    <s v="CX"/>
    <x v="21"/>
    <d v="2024-07-31T00:00:00"/>
    <d v="2024-07-01T00:00:00"/>
    <s v="45426"/>
    <x v="196"/>
    <s v="16465"/>
    <s v="8897859619"/>
    <m/>
    <m/>
    <m/>
    <n v="125.69471458320579"/>
    <x v="8"/>
    <x v="89"/>
    <s v="Blend Controlled"/>
    <n v="0"/>
  </r>
  <r>
    <x v="13"/>
    <s v="CX"/>
    <x v="21"/>
    <d v="2024-07-31T00:00:00"/>
    <d v="2024-07-01T00:00:00"/>
    <s v="45378"/>
    <x v="195"/>
    <s v="20491"/>
    <s v="14040307053"/>
    <m/>
    <m/>
    <m/>
    <n v="565.09626888422838"/>
    <x v="8"/>
    <x v="88"/>
    <s v="Blend Controlled"/>
    <n v="0"/>
  </r>
  <r>
    <x v="13"/>
    <s v="CX"/>
    <x v="21"/>
    <d v="2024-07-31T00:00:00"/>
    <d v="2024-07-01T00:00:00"/>
    <s v="45593"/>
    <x v="204"/>
    <s v="24387"/>
    <m/>
    <m/>
    <m/>
    <m/>
    <n v="156.8209741401208"/>
    <x v="8"/>
    <x v="94"/>
    <s v="Blend Controlled"/>
    <n v="0"/>
  </r>
  <r>
    <x v="3"/>
    <s v="CX"/>
    <x v="21"/>
    <d v="2024-07-31T00:00:00"/>
    <d v="2024-07-01T00:00:00"/>
    <s v="45528"/>
    <x v="197"/>
    <s v="34862"/>
    <s v="20186694415"/>
    <m/>
    <m/>
    <m/>
    <n v="135.01000044208976"/>
    <x v="8"/>
    <x v="90"/>
    <s v="Blend Controlled"/>
    <n v="0"/>
  </r>
  <r>
    <x v="3"/>
    <s v="CX"/>
    <x v="21"/>
    <d v="2024-07-31T00:00:00"/>
    <d v="2024-07-01T00:00:00"/>
    <s v="45513"/>
    <x v="197"/>
    <s v="34862"/>
    <s v="20186694415"/>
    <m/>
    <m/>
    <m/>
    <n v="605.05527384436914"/>
    <x v="8"/>
    <x v="90"/>
    <s v="Blend Controlled"/>
    <n v="0"/>
  </r>
  <r>
    <x v="3"/>
    <s v="CX"/>
    <x v="21"/>
    <d v="2024-07-31T00:00:00"/>
    <d v="2024-07-01T00:00:00"/>
    <s v="45507"/>
    <x v="197"/>
    <s v="34862"/>
    <s v="20186694415"/>
    <m/>
    <m/>
    <m/>
    <n v="715.06532363425447"/>
    <x v="8"/>
    <x v="90"/>
    <s v="Blend Controlled"/>
    <n v="0"/>
  </r>
  <r>
    <x v="3"/>
    <s v="CX"/>
    <x v="21"/>
    <d v="2024-07-31T00:00:00"/>
    <d v="2024-07-01T00:00:00"/>
    <s v="45703"/>
    <x v="194"/>
    <s v="9647"/>
    <s v="10996678329"/>
    <m/>
    <m/>
    <m/>
    <n v="110.0100497898853"/>
    <x v="8"/>
    <x v="87"/>
    <s v="Blend Controlled"/>
    <n v="0"/>
  </r>
  <r>
    <x v="3"/>
    <s v="CX"/>
    <x v="21"/>
    <d v="2024-07-31T00:00:00"/>
    <d v="2024-07-01T00:00:00"/>
    <s v="45555"/>
    <x v="193"/>
    <s v="25431"/>
    <s v="15951609682"/>
    <m/>
    <m/>
    <m/>
    <n v="359.34220649985866"/>
    <x v="8"/>
    <x v="86"/>
    <s v="Blend Controlled"/>
    <n v="0"/>
  </r>
  <r>
    <x v="13"/>
    <s v="CX"/>
    <x v="21"/>
    <d v="2024-07-31T00:00:00"/>
    <d v="2024-07-01T00:00:00"/>
    <s v="45656"/>
    <x v="196"/>
    <s v="16465"/>
    <s v="8897859619"/>
    <m/>
    <m/>
    <m/>
    <n v="462.67594991133569"/>
    <x v="8"/>
    <x v="89"/>
    <s v="Blend Controlled"/>
    <n v="0"/>
  </r>
  <r>
    <x v="3"/>
    <s v="CX"/>
    <x v="21"/>
    <d v="2024-07-31T00:00:00"/>
    <d v="2024-07-01T00:00:00"/>
    <s v="45706"/>
    <x v="194"/>
    <s v="9647"/>
    <s v="10996678329"/>
    <m/>
    <m/>
    <m/>
    <n v="190.01502533703243"/>
    <x v="8"/>
    <x v="87"/>
    <s v="Blend Controlled"/>
    <n v="0"/>
  </r>
  <r>
    <x v="3"/>
    <s v="CX"/>
    <x v="21"/>
    <d v="2024-07-31T00:00:00"/>
    <d v="2024-07-01T00:00:00"/>
    <s v="45499"/>
    <x v="197"/>
    <s v="34862"/>
    <s v="20186694415"/>
    <m/>
    <m/>
    <m/>
    <n v="-715.06532363425447"/>
    <x v="8"/>
    <x v="90"/>
    <s v="Blend Controlled"/>
    <n v="0"/>
  </r>
  <r>
    <x v="3"/>
    <s v="CX"/>
    <x v="21"/>
    <d v="2024-07-31T00:00:00"/>
    <d v="2024-07-01T00:00:00"/>
    <s v="45704"/>
    <x v="194"/>
    <s v="9647"/>
    <s v="10996678329"/>
    <m/>
    <m/>
    <m/>
    <n v="190.01502533703243"/>
    <x v="8"/>
    <x v="87"/>
    <s v="Blend Controlled"/>
    <n v="0"/>
  </r>
  <r>
    <x v="3"/>
    <s v="CX"/>
    <x v="21"/>
    <d v="2024-07-31T00:00:00"/>
    <d v="2024-07-01T00:00:00"/>
    <s v="45463"/>
    <x v="197"/>
    <s v="34862"/>
    <s v="20186694415"/>
    <m/>
    <m/>
    <m/>
    <n v="110.0100497898853"/>
    <x v="8"/>
    <x v="90"/>
    <s v="Blend Controlled"/>
    <n v="0"/>
  </r>
  <r>
    <x v="3"/>
    <s v="CX"/>
    <x v="21"/>
    <d v="2024-07-31T00:00:00"/>
    <d v="2024-07-01T00:00:00"/>
    <s v="45403"/>
    <x v="205"/>
    <s v="29524"/>
    <m/>
    <m/>
    <m/>
    <m/>
    <n v="112.51261158515219"/>
    <x v="8"/>
    <x v="90"/>
    <s v="Blend Controlled"/>
    <n v="0"/>
  </r>
  <r>
    <x v="3"/>
    <s v="CX"/>
    <x v="21"/>
    <d v="2024-07-31T00:00:00"/>
    <d v="2024-07-01T00:00:00"/>
    <s v="45628"/>
    <x v="192"/>
    <s v="27419"/>
    <m/>
    <m/>
    <m/>
    <m/>
    <n v="440.0401991595412"/>
    <x v="8"/>
    <x v="21"/>
    <s v="Blend Controlled"/>
    <n v="0"/>
  </r>
  <r>
    <x v="3"/>
    <s v="CX"/>
    <x v="21"/>
    <d v="2024-07-31T00:00:00"/>
    <d v="2024-07-01T00:00:00"/>
    <s v="45564"/>
    <x v="193"/>
    <s v="25431"/>
    <s v="15951609682"/>
    <m/>
    <m/>
    <m/>
    <n v="179.67110324992933"/>
    <x v="8"/>
    <x v="86"/>
    <s v="Blend Controlled"/>
    <n v="0"/>
  </r>
  <r>
    <x v="13"/>
    <s v="CX"/>
    <x v="21"/>
    <d v="2024-07-31T00:00:00"/>
    <d v="2024-07-01T00:00:00"/>
    <s v="47498"/>
    <x v="203"/>
    <s v="20698"/>
    <s v="8504915609"/>
    <m/>
    <m/>
    <m/>
    <n v="237.9352711091488"/>
    <x v="8"/>
    <x v="85"/>
    <s v="Blend Controlled"/>
    <n v="0"/>
  </r>
  <r>
    <x v="13"/>
    <s v="CX"/>
    <x v="21"/>
    <d v="2024-07-31T00:00:00"/>
    <d v="2024-07-01T00:00:00"/>
    <s v="45623"/>
    <x v="196"/>
    <s v="16465"/>
    <s v="8897859619"/>
    <m/>
    <m/>
    <m/>
    <n v="251.45432060398679"/>
    <x v="8"/>
    <x v="89"/>
    <s v="Blend Controlled"/>
    <n v="0"/>
  </r>
  <r>
    <x v="3"/>
    <s v="CX"/>
    <x v="21"/>
    <d v="2024-07-31T00:00:00"/>
    <d v="2024-07-01T00:00:00"/>
    <s v="45461"/>
    <x v="197"/>
    <s v="34862"/>
    <s v="20186694415"/>
    <m/>
    <m/>
    <m/>
    <n v="135.01000044208976"/>
    <x v="8"/>
    <x v="90"/>
    <s v="Blend Controlled"/>
    <n v="0"/>
  </r>
  <r>
    <x v="3"/>
    <s v="CX"/>
    <x v="21"/>
    <d v="2024-07-31T00:00:00"/>
    <d v="2024-07-01T00:00:00"/>
    <s v="45471"/>
    <x v="197"/>
    <s v="34862"/>
    <s v="20186694415"/>
    <m/>
    <m/>
    <m/>
    <n v="135.01000044208976"/>
    <x v="8"/>
    <x v="90"/>
    <s v="Blend Controlled"/>
    <n v="0"/>
  </r>
  <r>
    <x v="13"/>
    <s v="CX"/>
    <x v="21"/>
    <d v="2024-07-31T00:00:00"/>
    <d v="2024-07-01T00:00:00"/>
    <s v="45410"/>
    <x v="196"/>
    <s v="16465"/>
    <s v="8897859619"/>
    <m/>
    <m/>
    <m/>
    <n v="135.78533312615286"/>
    <x v="8"/>
    <x v="89"/>
    <s v="Blend Controlled"/>
    <n v="0"/>
  </r>
  <r>
    <x v="3"/>
    <s v="CX"/>
    <x v="21"/>
    <d v="2024-07-31T00:00:00"/>
    <d v="2024-07-01T00:00:00"/>
    <s v="45509"/>
    <x v="197"/>
    <s v="34862"/>
    <s v="20186694415"/>
    <m/>
    <m/>
    <m/>
    <n v="55.00502489494265"/>
    <x v="8"/>
    <x v="90"/>
    <s v="Blend Controlled"/>
    <n v="0"/>
  </r>
  <r>
    <x v="3"/>
    <s v="CX"/>
    <x v="21"/>
    <d v="2024-07-31T00:00:00"/>
    <d v="2024-07-01T00:00:00"/>
    <s v="45407"/>
    <x v="206"/>
    <s v="32544"/>
    <s v="15540690797"/>
    <m/>
    <m/>
    <m/>
    <n v="560.04766248026192"/>
    <x v="8"/>
    <x v="90"/>
    <s v="Blend Controlled"/>
    <n v="0"/>
  </r>
  <r>
    <x v="13"/>
    <s v="CX"/>
    <x v="21"/>
    <d v="2024-07-31T00:00:00"/>
    <d v="2024-07-01T00:00:00"/>
    <s v="45480"/>
    <x v="196"/>
    <s v="16465"/>
    <s v="8897859619"/>
    <m/>
    <m/>
    <m/>
    <n v="829.7992579931564"/>
    <x v="8"/>
    <x v="89"/>
    <s v="Blend Controlled"/>
    <n v="0"/>
  </r>
  <r>
    <x v="13"/>
    <s v="CX"/>
    <x v="21"/>
    <d v="2024-07-31T00:00:00"/>
    <d v="2024-07-01T00:00:00"/>
    <s v="45625"/>
    <x v="196"/>
    <s v="16465"/>
    <s v="8897859619"/>
    <m/>
    <m/>
    <m/>
    <n v="271.57066625230573"/>
    <x v="8"/>
    <x v="89"/>
    <s v="Blend Controlled"/>
    <n v="0"/>
  </r>
  <r>
    <x v="3"/>
    <s v="CX"/>
    <x v="21"/>
    <d v="2024-07-31T00:00:00"/>
    <d v="2024-07-01T00:00:00"/>
    <s v="45624"/>
    <x v="192"/>
    <s v="27419"/>
    <m/>
    <m/>
    <m/>
    <m/>
    <n v="264.02668622577119"/>
    <x v="8"/>
    <x v="21"/>
    <s v="Blend Controlled"/>
    <n v="0"/>
  </r>
  <r>
    <x v="13"/>
    <s v="CX"/>
    <x v="21"/>
    <d v="2024-07-31T00:00:00"/>
    <d v="2024-07-01T00:00:00"/>
    <s v="45449"/>
    <x v="196"/>
    <s v="16465"/>
    <s v="8897859619"/>
    <m/>
    <m/>
    <m/>
    <n v="62.868987770794632"/>
    <x v="8"/>
    <x v="89"/>
    <s v="Blend Controlled"/>
    <n v="0"/>
  </r>
  <r>
    <x v="13"/>
    <s v="CX"/>
    <x v="21"/>
    <d v="2024-07-31T00:00:00"/>
    <d v="2024-07-01T00:00:00"/>
    <s v="45397"/>
    <x v="196"/>
    <s v="16465"/>
    <s v="8897859619"/>
    <m/>
    <m/>
    <m/>
    <n v="1005.8172824159471"/>
    <x v="8"/>
    <x v="89"/>
    <s v="Blend Controlled"/>
    <n v="0"/>
  </r>
  <r>
    <x v="3"/>
    <s v="CX"/>
    <x v="21"/>
    <d v="2024-07-31T00:00:00"/>
    <d v="2024-07-01T00:00:00"/>
    <s v="45448"/>
    <x v="197"/>
    <s v="34862"/>
    <s v="20186694415"/>
    <m/>
    <m/>
    <m/>
    <n v="220.0200995797706"/>
    <x v="8"/>
    <x v="90"/>
    <s v="Blend Controlled"/>
    <n v="0"/>
  </r>
  <r>
    <x v="3"/>
    <s v="CX"/>
    <x v="21"/>
    <d v="2024-07-31T00:00:00"/>
    <d v="2024-07-01T00:00:00"/>
    <s v="45421"/>
    <x v="197"/>
    <s v="34862"/>
    <s v="20186694415"/>
    <m/>
    <m/>
    <m/>
    <n v="135.01000044208976"/>
    <x v="8"/>
    <x v="90"/>
    <s v="Blend Controlled"/>
    <n v="0"/>
  </r>
  <r>
    <x v="3"/>
    <s v="CX"/>
    <x v="21"/>
    <d v="2024-07-31T00:00:00"/>
    <d v="2024-07-01T00:00:00"/>
    <s v="45649"/>
    <x v="192"/>
    <s v="27419"/>
    <m/>
    <m/>
    <m/>
    <m/>
    <n v="264.02668622577119"/>
    <x v="8"/>
    <x v="21"/>
    <s v="Blend Controlled"/>
    <n v="0"/>
  </r>
  <r>
    <x v="3"/>
    <s v="CX"/>
    <x v="21"/>
    <d v="2024-07-31T00:00:00"/>
    <d v="2024-07-01T00:00:00"/>
    <s v="45436"/>
    <x v="197"/>
    <s v="34862"/>
    <s v="20186694415"/>
    <m/>
    <m/>
    <m/>
    <n v="110.0100497898853"/>
    <x v="8"/>
    <x v="90"/>
    <s v="Blend Controlled"/>
    <n v="0"/>
  </r>
  <r>
    <x v="3"/>
    <s v="CX"/>
    <x v="21"/>
    <d v="2024-07-31T00:00:00"/>
    <d v="2024-07-01T00:00:00"/>
    <s v="45696"/>
    <x v="194"/>
    <s v="9647"/>
    <s v="10996678329"/>
    <m/>
    <m/>
    <m/>
    <n v="75.012685606845494"/>
    <x v="8"/>
    <x v="87"/>
    <s v="Blend Controlled"/>
    <n v="0"/>
  </r>
  <r>
    <x v="3"/>
    <s v="CX"/>
    <x v="21"/>
    <d v="2024-07-31T00:00:00"/>
    <d v="2024-07-01T00:00:00"/>
    <s v="45666"/>
    <x v="192"/>
    <s v="27419"/>
    <m/>
    <m/>
    <m/>
    <m/>
    <n v="528.05337245154237"/>
    <x v="8"/>
    <x v="21"/>
    <s v="Blend Controlled"/>
    <n v="0"/>
  </r>
  <r>
    <x v="3"/>
    <s v="CX"/>
    <x v="21"/>
    <d v="2024-07-31T00:00:00"/>
    <d v="2024-07-01T00:00:00"/>
    <s v="45450"/>
    <x v="197"/>
    <s v="34862"/>
    <s v="20186694415"/>
    <m/>
    <m/>
    <m/>
    <n v="165.01507468482797"/>
    <x v="8"/>
    <x v="90"/>
    <s v="Blend Controlled"/>
    <n v="0"/>
  </r>
  <r>
    <x v="3"/>
    <s v="CX"/>
    <x v="21"/>
    <d v="2024-07-31T00:00:00"/>
    <d v="2024-07-01T00:00:00"/>
    <s v="45444"/>
    <x v="197"/>
    <s v="34862"/>
    <s v="20186694415"/>
    <m/>
    <m/>
    <m/>
    <n v="180.01761180619707"/>
    <x v="8"/>
    <x v="90"/>
    <s v="Blend Controlled"/>
    <n v="0"/>
  </r>
  <r>
    <x v="3"/>
    <s v="CX"/>
    <x v="21"/>
    <d v="2024-07-31T00:00:00"/>
    <d v="2024-07-01T00:00:00"/>
    <s v="45702"/>
    <x v="194"/>
    <s v="9647"/>
    <s v="10996678329"/>
    <m/>
    <m/>
    <m/>
    <n v="600.05015025383545"/>
    <x v="8"/>
    <x v="87"/>
    <s v="Blend Controlled"/>
    <n v="0"/>
  </r>
  <r>
    <x v="13"/>
    <s v="CX"/>
    <x v="21"/>
    <d v="2024-07-31T00:00:00"/>
    <d v="2024-07-01T00:00:00"/>
    <s v="45482"/>
    <x v="196"/>
    <s v="16465"/>
    <s v="8897859619"/>
    <m/>
    <m/>
    <m/>
    <n v="314.32330837478145"/>
    <x v="8"/>
    <x v="89"/>
    <s v="Blend Controlled"/>
    <n v="0"/>
  </r>
  <r>
    <x v="13"/>
    <s v="CX"/>
    <x v="21"/>
    <d v="2024-07-31T00:00:00"/>
    <d v="2024-07-01T00:00:00"/>
    <s v="45640"/>
    <x v="196"/>
    <s v="16465"/>
    <s v="8897859619"/>
    <m/>
    <m/>
    <m/>
    <n v="231.33797495566785"/>
    <x v="8"/>
    <x v="89"/>
    <s v="Blend Controlled"/>
    <n v="0"/>
  </r>
  <r>
    <x v="13"/>
    <s v="CX"/>
    <x v="21"/>
    <d v="2024-07-31T00:00:00"/>
    <d v="2024-07-01T00:00:00"/>
    <s v="45632"/>
    <x v="196"/>
    <s v="16465"/>
    <s v="8897859619"/>
    <m/>
    <m/>
    <m/>
    <n v="404.84686379221671"/>
    <x v="8"/>
    <x v="89"/>
    <s v="Blend Controlled"/>
    <n v="0"/>
  </r>
  <r>
    <x v="13"/>
    <s v="CX"/>
    <x v="21"/>
    <d v="2024-07-31T00:00:00"/>
    <d v="2024-07-01T00:00:00"/>
    <s v="45408"/>
    <x v="196"/>
    <s v="16465"/>
    <s v="8897859619"/>
    <m/>
    <m/>
    <m/>
    <n v="377.18148090598021"/>
    <x v="8"/>
    <x v="89"/>
    <s v="Blend Controlled"/>
    <n v="0"/>
  </r>
  <r>
    <x v="13"/>
    <s v="CX"/>
    <x v="21"/>
    <d v="2024-07-31T00:00:00"/>
    <d v="2024-07-01T00:00:00"/>
    <s v="45396"/>
    <x v="198"/>
    <s v="23530"/>
    <s v="15310283836"/>
    <m/>
    <m/>
    <m/>
    <n v="102.74477616076879"/>
    <x v="8"/>
    <x v="88"/>
    <s v="Blend Controlled"/>
    <n v="0"/>
  </r>
  <r>
    <x v="13"/>
    <s v="CX"/>
    <x v="21"/>
    <d v="2024-07-31T00:00:00"/>
    <d v="2024-07-01T00:00:00"/>
    <s v="45464"/>
    <x v="196"/>
    <s v="16465"/>
    <s v="8897859619"/>
    <m/>
    <m/>
    <m/>
    <n v="95.552641829514982"/>
    <x v="8"/>
    <x v="89"/>
    <s v="Blend Controlled"/>
    <n v="0"/>
  </r>
  <r>
    <x v="13"/>
    <s v="CX"/>
    <x v="21"/>
    <d v="2024-07-31T00:00:00"/>
    <d v="2024-07-01T00:00:00"/>
    <s v="45431"/>
    <x v="196"/>
    <s v="16465"/>
    <s v="8897859619"/>
    <m/>
    <m/>
    <m/>
    <n v="125.72716030199339"/>
    <x v="8"/>
    <x v="89"/>
    <s v="Blend Controlled"/>
    <n v="0"/>
  </r>
  <r>
    <x v="13"/>
    <s v="CX"/>
    <x v="21"/>
    <d v="2024-07-31T00:00:00"/>
    <d v="2024-07-01T00:00:00"/>
    <s v="45373"/>
    <x v="196"/>
    <s v="16465"/>
    <s v="8897859619"/>
    <m/>
    <m/>
    <m/>
    <n v="462.67594991133569"/>
    <x v="8"/>
    <x v="89"/>
    <s v="Blend Controlled"/>
    <n v="0"/>
  </r>
  <r>
    <x v="14"/>
    <s v="CX"/>
    <x v="21"/>
    <d v="2024-07-31T00:00:00"/>
    <d v="2024-07-01T00:00:00"/>
    <s v="45574"/>
    <x v="207"/>
    <s v="9643"/>
    <s v="12560559931"/>
    <m/>
    <m/>
    <m/>
    <n v="55.096576927397763"/>
    <x v="8"/>
    <x v="95"/>
    <s v="Blend Controlled"/>
    <n v="0"/>
  </r>
  <r>
    <x v="14"/>
    <s v="CX"/>
    <x v="21"/>
    <d v="2024-07-31T00:00:00"/>
    <d v="2024-07-01T00:00:00"/>
    <s v="45588"/>
    <x v="207"/>
    <s v="9643"/>
    <s v="12560559931"/>
    <m/>
    <m/>
    <m/>
    <n v="55.096576927397763"/>
    <x v="8"/>
    <x v="95"/>
    <s v="Blend Controlled"/>
    <n v="0"/>
  </r>
  <r>
    <x v="3"/>
    <s v="CX"/>
    <x v="21"/>
    <d v="2024-07-31T00:00:00"/>
    <d v="2024-07-01T00:00:00"/>
    <s v="45487"/>
    <x v="197"/>
    <s v="34862"/>
    <s v="20186694415"/>
    <m/>
    <m/>
    <m/>
    <n v="440.0401991595412"/>
    <x v="8"/>
    <x v="90"/>
    <s v="Blend Controlled"/>
    <n v="0"/>
  </r>
  <r>
    <x v="3"/>
    <s v="CX"/>
    <x v="21"/>
    <d v="2024-07-31T00:00:00"/>
    <d v="2024-07-01T00:00:00"/>
    <s v="45618"/>
    <x v="192"/>
    <s v="27419"/>
    <m/>
    <m/>
    <m/>
    <m/>
    <n v="440.0401991595412"/>
    <x v="8"/>
    <x v="21"/>
    <s v="Blend Controlled"/>
    <n v="0"/>
  </r>
  <r>
    <x v="13"/>
    <s v="CX"/>
    <x v="21"/>
    <d v="2024-07-31T00:00:00"/>
    <d v="2024-07-01T00:00:00"/>
    <s v="45479"/>
    <x v="196"/>
    <s v="16465"/>
    <s v="8897859619"/>
    <m/>
    <m/>
    <m/>
    <n v="314.32330837478145"/>
    <x v="8"/>
    <x v="89"/>
    <s v="Blend Controlled"/>
    <n v="0"/>
  </r>
  <r>
    <x v="13"/>
    <s v="CX"/>
    <x v="21"/>
    <d v="2024-07-31T00:00:00"/>
    <d v="2024-07-01T00:00:00"/>
    <s v="45658"/>
    <x v="196"/>
    <s v="16465"/>
    <s v="8897859619"/>
    <m/>
    <m/>
    <m/>
    <n v="188.59614807278803"/>
    <x v="8"/>
    <x v="89"/>
    <s v="Blend Controlled"/>
    <n v="0"/>
  </r>
  <r>
    <x v="13"/>
    <s v="CX"/>
    <x v="21"/>
    <d v="2024-07-31T00:00:00"/>
    <d v="2024-07-01T00:00:00"/>
    <s v="45695"/>
    <x v="208"/>
    <s v="20169"/>
    <s v="12775792989"/>
    <m/>
    <m/>
    <m/>
    <n v="1460.0573454425039"/>
    <x v="8"/>
    <x v="91"/>
    <s v="Blend Controlled"/>
    <n v="0"/>
  </r>
  <r>
    <x v="13"/>
    <s v="CX"/>
    <x v="21"/>
    <d v="2024-07-31T00:00:00"/>
    <d v="2024-07-01T00:00:00"/>
    <s v="45404"/>
    <x v="196"/>
    <s v="16465"/>
    <s v="8897859619"/>
    <m/>
    <m/>
    <m/>
    <n v="188.59614807278803"/>
    <x v="8"/>
    <x v="89"/>
    <s v="Blend Controlled"/>
    <n v="0"/>
  </r>
  <r>
    <x v="3"/>
    <s v="CX"/>
    <x v="21"/>
    <d v="2024-07-31T00:00:00"/>
    <d v="2024-07-01T00:00:00"/>
    <s v="45626"/>
    <x v="192"/>
    <s v="27419"/>
    <m/>
    <m/>
    <m/>
    <m/>
    <n v="88.013173292001099"/>
    <x v="8"/>
    <x v="21"/>
    <s v="Blend Controlled"/>
    <n v="0"/>
  </r>
  <r>
    <x v="3"/>
    <s v="CX"/>
    <x v="21"/>
    <d v="2024-07-31T00:00:00"/>
    <d v="2024-07-01T00:00:00"/>
    <s v="45705"/>
    <x v="194"/>
    <s v="9647"/>
    <s v="10996678329"/>
    <m/>
    <m/>
    <m/>
    <n v="450.03761269037659"/>
    <x v="8"/>
    <x v="87"/>
    <s v="Blend Controlled"/>
    <n v="0"/>
  </r>
  <r>
    <x v="3"/>
    <s v="CX"/>
    <x v="21"/>
    <d v="2024-07-31T00:00:00"/>
    <d v="2024-07-01T00:00:00"/>
    <s v="45411"/>
    <x v="206"/>
    <s v="32544"/>
    <s v="15540690797"/>
    <m/>
    <m/>
    <m/>
    <n v="1960.1732355060326"/>
    <x v="8"/>
    <x v="90"/>
    <s v="Blend Controlled"/>
    <n v="0"/>
  </r>
  <r>
    <x v="3"/>
    <s v="CX"/>
    <x v="21"/>
    <d v="2024-07-31T00:00:00"/>
    <d v="2024-07-01T00:00:00"/>
    <s v="45545"/>
    <x v="193"/>
    <s v="25431"/>
    <s v="15951609682"/>
    <m/>
    <m/>
    <m/>
    <n v="718.68441299971732"/>
    <x v="8"/>
    <x v="86"/>
    <s v="Blend Controlled"/>
    <n v="0"/>
  </r>
  <r>
    <x v="3"/>
    <s v="CX"/>
    <x v="21"/>
    <d v="2024-07-31T00:00:00"/>
    <d v="2024-07-01T00:00:00"/>
    <s v="45715"/>
    <x v="194"/>
    <s v="9647"/>
    <s v="10996678329"/>
    <m/>
    <m/>
    <m/>
    <n v="285.0225380055486"/>
    <x v="8"/>
    <x v="87"/>
    <s v="Blend Controlled"/>
    <n v="0"/>
  </r>
  <r>
    <x v="13"/>
    <s v="CX"/>
    <x v="21"/>
    <d v="2024-07-31T00:00:00"/>
    <d v="2024-07-01T00:00:00"/>
    <s v="45660"/>
    <x v="196"/>
    <s v="16465"/>
    <s v="8897859619"/>
    <m/>
    <m/>
    <m/>
    <n v="125.72716030199339"/>
    <x v="8"/>
    <x v="89"/>
    <s v="Blend Controlled"/>
    <n v="0"/>
  </r>
  <r>
    <x v="13"/>
    <s v="CX"/>
    <x v="21"/>
    <d v="2024-07-31T00:00:00"/>
    <d v="2024-07-01T00:00:00"/>
    <s v="45367"/>
    <x v="196"/>
    <s v="16465"/>
    <s v="8897859619"/>
    <m/>
    <m/>
    <m/>
    <n v="62.868987770794632"/>
    <x v="8"/>
    <x v="89"/>
    <s v="Blend Controlled"/>
    <n v="0"/>
  </r>
  <r>
    <x v="3"/>
    <s v="CX"/>
    <x v="21"/>
    <d v="2024-07-31T00:00:00"/>
    <d v="2024-07-01T00:00:00"/>
    <s v="45647"/>
    <x v="192"/>
    <s v="27419"/>
    <m/>
    <m/>
    <m/>
    <m/>
    <n v="352.02702586754015"/>
    <x v="8"/>
    <x v="21"/>
    <s v="Blend Controlled"/>
    <n v="0"/>
  </r>
  <r>
    <x v="3"/>
    <s v="CX"/>
    <x v="21"/>
    <d v="2024-07-31T00:00:00"/>
    <d v="2024-07-01T00:00:00"/>
    <s v="45518"/>
    <x v="197"/>
    <s v="34862"/>
    <s v="20186694415"/>
    <m/>
    <m/>
    <m/>
    <n v="495.04522405448387"/>
    <x v="8"/>
    <x v="90"/>
    <s v="Blend Controlled"/>
    <n v="0"/>
  </r>
  <r>
    <x v="3"/>
    <s v="CX"/>
    <x v="21"/>
    <d v="2024-07-31T00:00:00"/>
    <d v="2024-07-01T00:00:00"/>
    <s v="45561"/>
    <x v="209"/>
    <s v="24052"/>
    <s v="6056925267"/>
    <m/>
    <m/>
    <m/>
    <n v="165.55408799457774"/>
    <x v="8"/>
    <x v="96"/>
    <s v="Blend Controlled"/>
    <n v="0"/>
  </r>
  <r>
    <x v="13"/>
    <s v="CX"/>
    <x v="21"/>
    <d v="2024-07-31T00:00:00"/>
    <d v="2024-07-01T00:00:00"/>
    <s v="45629"/>
    <x v="196"/>
    <s v="16465"/>
    <s v="8897859619"/>
    <m/>
    <m/>
    <m/>
    <n v="188.59614807278803"/>
    <x v="8"/>
    <x v="89"/>
    <s v="Blend Controlled"/>
    <n v="0"/>
  </r>
  <r>
    <x v="13"/>
    <s v="CX"/>
    <x v="21"/>
    <d v="2024-07-31T00:00:00"/>
    <d v="2024-07-01T00:00:00"/>
    <s v="45514"/>
    <x v="196"/>
    <s v="16465"/>
    <s v="8897859619"/>
    <m/>
    <m/>
    <m/>
    <n v="115.59328080066284"/>
    <x v="8"/>
    <x v="89"/>
    <s v="Blend Controlled"/>
    <n v="0"/>
  </r>
  <r>
    <x v="13"/>
    <s v="CX"/>
    <x v="21"/>
    <d v="2024-07-31T00:00:00"/>
    <d v="2024-07-01T00:00:00"/>
    <s v="45508"/>
    <x v="196"/>
    <s v="16465"/>
    <s v="8897859619"/>
    <m/>
    <m/>
    <m/>
    <n v="125.70552982280167"/>
    <x v="8"/>
    <x v="89"/>
    <s v="Blend Controlled"/>
    <n v="0"/>
  </r>
  <r>
    <x v="13"/>
    <s v="CX"/>
    <x v="21"/>
    <d v="2024-07-31T00:00:00"/>
    <d v="2024-07-01T00:00:00"/>
    <s v="45598"/>
    <x v="210"/>
    <s v="24048"/>
    <s v="15517916068"/>
    <m/>
    <m/>
    <m/>
    <n v="129.7828751504448"/>
    <x v="8"/>
    <x v="91"/>
    <s v="Blend Controlled"/>
    <n v="0"/>
  </r>
  <r>
    <x v="14"/>
    <s v="CX"/>
    <x v="21"/>
    <d v="2024-07-31T00:00:00"/>
    <d v="2024-07-01T00:00:00"/>
    <s v="45583"/>
    <x v="207"/>
    <s v="9643"/>
    <s v="12560559931"/>
    <m/>
    <m/>
    <m/>
    <n v="110.19315385479553"/>
    <x v="8"/>
    <x v="95"/>
    <s v="Blend Controlled"/>
    <n v="0"/>
  </r>
  <r>
    <x v="3"/>
    <s v="CX"/>
    <x v="21"/>
    <d v="2024-07-31T00:00:00"/>
    <d v="2024-07-01T00:00:00"/>
    <s v="45670"/>
    <x v="192"/>
    <s v="27419"/>
    <m/>
    <m/>
    <m/>
    <m/>
    <n v="792.06722502708135"/>
    <x v="8"/>
    <x v="21"/>
    <s v="Blend Controlled"/>
    <n v="0"/>
  </r>
  <r>
    <x v="3"/>
    <s v="CX"/>
    <x v="21"/>
    <d v="2024-07-31T00:00:00"/>
    <d v="2024-07-01T00:00:00"/>
    <s v="45505"/>
    <x v="197"/>
    <s v="34862"/>
    <s v="20186694415"/>
    <m/>
    <m/>
    <m/>
    <n v="220.0200995797706"/>
    <x v="8"/>
    <x v="90"/>
    <s v="Blend Controlled"/>
    <n v="0"/>
  </r>
  <r>
    <x v="3"/>
    <s v="CX"/>
    <x v="21"/>
    <d v="2024-07-31T00:00:00"/>
    <d v="2024-07-01T00:00:00"/>
    <s v="45663"/>
    <x v="192"/>
    <s v="27419"/>
    <m/>
    <m/>
    <m/>
    <m/>
    <n v="528.05337245154237"/>
    <x v="8"/>
    <x v="21"/>
    <s v="Blend Controlled"/>
    <n v="0"/>
  </r>
  <r>
    <x v="13"/>
    <s v="CX"/>
    <x v="21"/>
    <d v="2024-07-31T00:00:00"/>
    <d v="2024-07-01T00:00:00"/>
    <s v="45577"/>
    <x v="204"/>
    <s v="24387"/>
    <m/>
    <m/>
    <m/>
    <m/>
    <n v="784.10487070060401"/>
    <x v="8"/>
    <x v="94"/>
    <s v="Blend Controlled"/>
    <n v="0"/>
  </r>
  <r>
    <x v="13"/>
    <s v="CX"/>
    <x v="21"/>
    <d v="2024-07-31T00:00:00"/>
    <d v="2024-07-01T00:00:00"/>
    <s v="45381"/>
    <x v="196"/>
    <s v="16465"/>
    <s v="8897859619"/>
    <m/>
    <m/>
    <m/>
    <n v="377.18148090598021"/>
    <x v="8"/>
    <x v="89"/>
    <s v="Blend Controlled"/>
    <n v="0"/>
  </r>
  <r>
    <x v="3"/>
    <s v="CX"/>
    <x v="21"/>
    <d v="2024-07-31T00:00:00"/>
    <d v="2024-07-01T00:00:00"/>
    <s v="45459"/>
    <x v="197"/>
    <s v="34862"/>
    <s v="20186694415"/>
    <m/>
    <m/>
    <m/>
    <n v="660.06029873931186"/>
    <x v="8"/>
    <x v="90"/>
    <s v="Blend Controlled"/>
    <n v="0"/>
  </r>
  <r>
    <x v="3"/>
    <s v="CX"/>
    <x v="21"/>
    <d v="2024-07-31T00:00:00"/>
    <d v="2024-07-01T00:00:00"/>
    <s v="45700"/>
    <x v="194"/>
    <s v="9647"/>
    <s v="10996678329"/>
    <m/>
    <m/>
    <m/>
    <n v="110.0100497898853"/>
    <x v="8"/>
    <x v="87"/>
    <s v="Blend Controlled"/>
    <n v="0"/>
  </r>
  <r>
    <x v="13"/>
    <s v="CX"/>
    <x v="21"/>
    <d v="2024-07-31T00:00:00"/>
    <d v="2024-07-01T00:00:00"/>
    <s v="45646"/>
    <x v="196"/>
    <s v="16465"/>
    <s v="8897859619"/>
    <m/>
    <m/>
    <m/>
    <n v="125.72716030199339"/>
    <x v="8"/>
    <x v="89"/>
    <s v="Blend Controlled"/>
    <n v="0"/>
  </r>
  <r>
    <x v="13"/>
    <s v="CX"/>
    <x v="21"/>
    <d v="2024-07-31T00:00:00"/>
    <d v="2024-07-01T00:00:00"/>
    <s v="45406"/>
    <x v="196"/>
    <s v="16465"/>
    <s v="8897859619"/>
    <m/>
    <m/>
    <m/>
    <n v="754.36296181196042"/>
    <x v="8"/>
    <x v="89"/>
    <s v="Blend Controlled"/>
    <n v="0"/>
  </r>
  <r>
    <x v="3"/>
    <s v="CX"/>
    <x v="21"/>
    <d v="2024-07-31T00:00:00"/>
    <d v="2024-07-01T00:00:00"/>
    <s v="45481"/>
    <x v="197"/>
    <s v="34862"/>
    <s v="20186694415"/>
    <m/>
    <m/>
    <m/>
    <n v="135.01000044208976"/>
    <x v="8"/>
    <x v="90"/>
    <s v="Blend Controlled"/>
    <n v="0"/>
  </r>
  <r>
    <x v="3"/>
    <s v="CX"/>
    <x v="21"/>
    <d v="2024-07-31T00:00:00"/>
    <d v="2024-07-01T00:00:00"/>
    <s v="45697"/>
    <x v="194"/>
    <s v="9647"/>
    <s v="10996678329"/>
    <m/>
    <m/>
    <m/>
    <n v="220.0200995797706"/>
    <x v="8"/>
    <x v="87"/>
    <s v="Blend Controlled"/>
    <n v="0"/>
  </r>
  <r>
    <x v="13"/>
    <s v="CX"/>
    <x v="21"/>
    <d v="2024-07-31T00:00:00"/>
    <d v="2024-07-01T00:00:00"/>
    <s v="45460"/>
    <x v="196"/>
    <s v="16465"/>
    <s v="8897859619"/>
    <m/>
    <m/>
    <m/>
    <n v="231.33797495566785"/>
    <x v="8"/>
    <x v="89"/>
    <s v="Blend Controlled"/>
    <n v="0"/>
  </r>
  <r>
    <x v="3"/>
    <s v="CX"/>
    <x v="21"/>
    <d v="2024-07-31T00:00:00"/>
    <d v="2024-07-01T00:00:00"/>
    <s v="45713"/>
    <x v="194"/>
    <s v="9647"/>
    <s v="10996678329"/>
    <m/>
    <m/>
    <m/>
    <n v="285.0225380055486"/>
    <x v="8"/>
    <x v="87"/>
    <s v="Blend Controlled"/>
    <n v="0"/>
  </r>
  <r>
    <x v="3"/>
    <s v="CX"/>
    <x v="21"/>
    <d v="2024-07-31T00:00:00"/>
    <d v="2024-07-01T00:00:00"/>
    <s v="45540"/>
    <x v="193"/>
    <s v="25431"/>
    <s v="15951609682"/>
    <m/>
    <m/>
    <m/>
    <n v="179.67110324992933"/>
    <x v="8"/>
    <x v="86"/>
    <s v="Blend Controlled"/>
    <n v="0"/>
  </r>
  <r>
    <x v="13"/>
    <s v="CX"/>
    <x v="21"/>
    <d v="2024-07-31T00:00:00"/>
    <d v="2024-07-01T00:00:00"/>
    <s v="45631"/>
    <x v="196"/>
    <s v="16465"/>
    <s v="8897859619"/>
    <m/>
    <m/>
    <m/>
    <n v="188.59614807278803"/>
    <x v="8"/>
    <x v="89"/>
    <s v="Blend Controlled"/>
    <n v="0"/>
  </r>
  <r>
    <x v="3"/>
    <s v="CX"/>
    <x v="21"/>
    <d v="2024-07-31T00:00:00"/>
    <d v="2024-07-01T00:00:00"/>
    <s v="45473"/>
    <x v="197"/>
    <s v="34862"/>
    <s v="20186694415"/>
    <m/>
    <m/>
    <m/>
    <n v="220.0200995797706"/>
    <x v="8"/>
    <x v="90"/>
    <s v="Blend Controlled"/>
    <n v="0"/>
  </r>
  <r>
    <x v="3"/>
    <s v="CX"/>
    <x v="21"/>
    <d v="2024-07-31T00:00:00"/>
    <d v="2024-07-01T00:00:00"/>
    <s v="45709"/>
    <x v="194"/>
    <s v="9647"/>
    <s v="10996678329"/>
    <m/>
    <m/>
    <m/>
    <n v="190.01502533703243"/>
    <x v="8"/>
    <x v="87"/>
    <s v="Blend Controlled"/>
    <n v="0"/>
  </r>
  <r>
    <x v="3"/>
    <s v="CX"/>
    <x v="21"/>
    <d v="2024-07-31T00:00:00"/>
    <d v="2024-07-01T00:00:00"/>
    <s v="45716"/>
    <x v="194"/>
    <s v="9647"/>
    <s v="10996678329"/>
    <m/>
    <m/>
    <m/>
    <n v="110.0100497898853"/>
    <x v="8"/>
    <x v="87"/>
    <s v="Blend Controlled"/>
    <n v="0"/>
  </r>
  <r>
    <x v="13"/>
    <s v="CX"/>
    <x v="21"/>
    <d v="2024-07-31T00:00:00"/>
    <d v="2024-07-01T00:00:00"/>
    <s v="45584"/>
    <x v="204"/>
    <s v="24387"/>
    <m/>
    <m/>
    <m/>
    <m/>
    <n v="627.28389656048319"/>
    <x v="8"/>
    <x v="94"/>
    <s v="Blend Controlled"/>
    <n v="0"/>
  </r>
  <r>
    <x v="13"/>
    <s v="CX"/>
    <x v="21"/>
    <d v="2024-07-31T00:00:00"/>
    <d v="2024-07-01T00:00:00"/>
    <s v="45585"/>
    <x v="204"/>
    <s v="24387"/>
    <m/>
    <m/>
    <m/>
    <m/>
    <n v="156.8209741401208"/>
    <x v="8"/>
    <x v="94"/>
    <s v="Blend Controlled"/>
    <n v="0"/>
  </r>
  <r>
    <x v="13"/>
    <s v="CX"/>
    <x v="21"/>
    <d v="2024-07-31T00:00:00"/>
    <d v="2024-07-01T00:00:00"/>
    <s v="45368"/>
    <x v="195"/>
    <s v="20491"/>
    <s v="14040307053"/>
    <m/>
    <m/>
    <m/>
    <n v="513.72388080384405"/>
    <x v="8"/>
    <x v="88"/>
    <s v="Blend Controlled"/>
    <n v="0"/>
  </r>
  <r>
    <x v="13"/>
    <s v="CX"/>
    <x v="21"/>
    <d v="2024-07-31T00:00:00"/>
    <d v="2024-07-01T00:00:00"/>
    <s v="45648"/>
    <x v="196"/>
    <s v="16465"/>
    <s v="8897859619"/>
    <m/>
    <m/>
    <m/>
    <n v="462.67594991133569"/>
    <x v="8"/>
    <x v="89"/>
    <s v="Blend Controlled"/>
    <n v="0"/>
  </r>
  <r>
    <x v="13"/>
    <s v="CX"/>
    <x v="21"/>
    <d v="2024-07-31T00:00:00"/>
    <d v="2024-07-01T00:00:00"/>
    <s v="45364"/>
    <x v="196"/>
    <s v="16465"/>
    <s v="8897859619"/>
    <m/>
    <m/>
    <m/>
    <n v="251.45432060398679"/>
    <x v="8"/>
    <x v="89"/>
    <s v="Blend Controlled"/>
    <n v="0"/>
  </r>
  <r>
    <x v="3"/>
    <s v="CX"/>
    <x v="21"/>
    <d v="2024-07-31T00:00:00"/>
    <d v="2024-07-01T00:00:00"/>
    <s v="45469"/>
    <x v="197"/>
    <s v="34862"/>
    <s v="20186694415"/>
    <m/>
    <m/>
    <m/>
    <n v="385.0351742645986"/>
    <x v="8"/>
    <x v="90"/>
    <s v="Blend Controlled"/>
    <n v="0"/>
  </r>
  <r>
    <x v="3"/>
    <s v="CX"/>
    <x v="21"/>
    <d v="2024-07-31T00:00:00"/>
    <d v="2024-07-01T00:00:00"/>
    <s v="45645"/>
    <x v="192"/>
    <s v="27419"/>
    <m/>
    <m/>
    <m/>
    <m/>
    <n v="704.06688538531239"/>
    <x v="8"/>
    <x v="21"/>
    <s v="Blend Controlled"/>
    <n v="0"/>
  </r>
  <r>
    <x v="13"/>
    <s v="CX"/>
    <x v="21"/>
    <d v="2024-07-31T00:00:00"/>
    <d v="2024-07-01T00:00:00"/>
    <s v="45412"/>
    <x v="196"/>
    <s v="16465"/>
    <s v="8897859619"/>
    <m/>
    <m/>
    <m/>
    <n v="115.66898747783392"/>
    <x v="8"/>
    <x v="89"/>
    <s v="Blend Controlled"/>
    <n v="0"/>
  </r>
  <r>
    <x v="13"/>
    <s v="CX"/>
    <x v="21"/>
    <d v="2024-07-31T00:00:00"/>
    <d v="2024-07-01T00:00:00"/>
    <s v="45548"/>
    <x v="191"/>
    <s v="10051"/>
    <s v="12649095808"/>
    <m/>
    <m/>
    <m/>
    <n v="67.595247474190003"/>
    <x v="8"/>
    <x v="85"/>
    <s v="Blend Controlled"/>
    <n v="0"/>
  </r>
  <r>
    <x v="3"/>
    <s v="CX"/>
    <x v="21"/>
    <d v="2024-07-31T00:00:00"/>
    <d v="2024-07-01T00:00:00"/>
    <s v="45542"/>
    <x v="193"/>
    <s v="25431"/>
    <s v="15951609682"/>
    <m/>
    <m/>
    <m/>
    <n v="269.50665487489402"/>
    <x v="8"/>
    <x v="86"/>
    <s v="Blend Controlled"/>
    <n v="0"/>
  </r>
  <r>
    <x v="3"/>
    <s v="CX"/>
    <x v="21"/>
    <d v="2024-07-31T00:00:00"/>
    <d v="2024-07-01T00:00:00"/>
    <s v="45458"/>
    <x v="197"/>
    <s v="34862"/>
    <s v="20186694415"/>
    <m/>
    <m/>
    <m/>
    <n v="110.0100497898853"/>
    <x v="8"/>
    <x v="90"/>
    <s v="Blend Controlled"/>
    <n v="0"/>
  </r>
  <r>
    <x v="3"/>
    <s v="CX"/>
    <x v="21"/>
    <d v="2024-07-31T00:00:00"/>
    <d v="2024-07-01T00:00:00"/>
    <s v="45475"/>
    <x v="197"/>
    <s v="34862"/>
    <s v="20186694415"/>
    <m/>
    <m/>
    <m/>
    <n v="110.0100497898853"/>
    <x v="8"/>
    <x v="90"/>
    <s v="Blend Controlled"/>
    <n v="0"/>
  </r>
  <r>
    <x v="13"/>
    <s v="CX"/>
    <x v="21"/>
    <d v="2024-07-31T00:00:00"/>
    <d v="2024-07-01T00:00:00"/>
    <s v="45654"/>
    <x v="196"/>
    <s v="16465"/>
    <s v="8897859619"/>
    <m/>
    <m/>
    <m/>
    <n v="231.33797495566785"/>
    <x v="8"/>
    <x v="89"/>
    <s v="Blend Controlled"/>
    <n v="0"/>
  </r>
  <r>
    <x v="13"/>
    <s v="CX"/>
    <x v="21"/>
    <d v="2024-07-31T00:00:00"/>
    <d v="2024-07-01T00:00:00"/>
    <s v="45674"/>
    <x v="196"/>
    <s v="16465"/>
    <s v="8897859619"/>
    <m/>
    <m/>
    <m/>
    <n v="502.90864120797357"/>
    <x v="8"/>
    <x v="89"/>
    <s v="Blend Controlled"/>
    <n v="0"/>
  </r>
  <r>
    <x v="3"/>
    <s v="CX"/>
    <x v="21"/>
    <d v="2024-07-31T00:00:00"/>
    <d v="2024-07-01T00:00:00"/>
    <s v="45565"/>
    <x v="193"/>
    <s v="25431"/>
    <s v="15951609682"/>
    <m/>
    <m/>
    <m/>
    <n v="359.34220649985866"/>
    <x v="8"/>
    <x v="86"/>
    <s v="Blend Controlled"/>
    <n v="0"/>
  </r>
  <r>
    <x v="13"/>
    <s v="CX"/>
    <x v="21"/>
    <d v="2024-07-31T00:00:00"/>
    <d v="2024-07-01T00:00:00"/>
    <s v="45374"/>
    <x v="195"/>
    <s v="20491"/>
    <s v="14040307053"/>
    <m/>
    <m/>
    <m/>
    <n v="770.58582120576602"/>
    <x v="8"/>
    <x v="88"/>
    <s v="Blend Controlled"/>
    <n v="0"/>
  </r>
  <r>
    <x v="13"/>
    <s v="CX"/>
    <x v="21"/>
    <d v="2024-07-31T00:00:00"/>
    <d v="2024-07-01T00:00:00"/>
    <s v="45433"/>
    <x v="196"/>
    <s v="16465"/>
    <s v="8897859619"/>
    <m/>
    <m/>
    <m/>
    <n v="678.92666563076432"/>
    <x v="8"/>
    <x v="89"/>
    <s v="Blend Controlled"/>
    <n v="0"/>
  </r>
  <r>
    <x v="13"/>
    <s v="CX"/>
    <x v="21"/>
    <d v="2024-07-31T00:00:00"/>
    <d v="2024-07-01T00:00:00"/>
    <s v="47501"/>
    <x v="203"/>
    <s v="20698"/>
    <s v="8504915609"/>
    <m/>
    <m/>
    <m/>
    <n v="811.14296969027998"/>
    <x v="8"/>
    <x v="85"/>
    <s v="Blend Controlled"/>
    <n v="0"/>
  </r>
  <r>
    <x v="13"/>
    <s v="CX"/>
    <x v="21"/>
    <d v="2024-07-31T00:00:00"/>
    <d v="2024-07-01T00:00:00"/>
    <s v="47497"/>
    <x v="203"/>
    <s v="20698"/>
    <s v="8504915609"/>
    <m/>
    <m/>
    <m/>
    <n v="118.9676355545744"/>
    <x v="8"/>
    <x v="85"/>
    <s v="Blend Controlled"/>
    <n v="0"/>
  </r>
  <r>
    <x v="3"/>
    <s v="CX"/>
    <x v="21"/>
    <d v="2024-07-31T00:00:00"/>
    <d v="2024-07-01T00:00:00"/>
    <s v="45566"/>
    <x v="209"/>
    <s v="24052"/>
    <s v="6056925267"/>
    <m/>
    <m/>
    <m/>
    <n v="82.777043997288871"/>
    <x v="8"/>
    <x v="96"/>
    <s v="Blend Controlled"/>
    <n v="0"/>
  </r>
  <r>
    <x v="13"/>
    <s v="CX"/>
    <x v="21"/>
    <d v="2024-07-31T00:00:00"/>
    <d v="2024-07-01T00:00:00"/>
    <s v="45418"/>
    <x v="196"/>
    <s v="16465"/>
    <s v="8897859619"/>
    <m/>
    <m/>
    <m/>
    <n v="188.59614807278803"/>
    <x v="8"/>
    <x v="89"/>
    <s v="Blend Controlled"/>
    <n v="0"/>
  </r>
  <r>
    <x v="13"/>
    <s v="CX"/>
    <x v="21"/>
    <d v="2024-07-31T00:00:00"/>
    <d v="2024-07-01T00:00:00"/>
    <s v="45638"/>
    <x v="196"/>
    <s v="16465"/>
    <s v="8897859619"/>
    <m/>
    <m/>
    <m/>
    <n v="251.45432060398679"/>
    <x v="8"/>
    <x v="89"/>
    <s v="Blend Controlled"/>
    <n v="0"/>
  </r>
  <r>
    <x v="13"/>
    <s v="CX"/>
    <x v="21"/>
    <d v="2024-07-31T00:00:00"/>
    <d v="2024-07-01T00:00:00"/>
    <s v="45422"/>
    <x v="196"/>
    <s v="16465"/>
    <s v="8897859619"/>
    <m/>
    <m/>
    <m/>
    <n v="125.72716030199339"/>
    <x v="8"/>
    <x v="89"/>
    <s v="Blend Controlled"/>
    <n v="0"/>
  </r>
  <r>
    <x v="13"/>
    <s v="CX"/>
    <x v="21"/>
    <d v="2024-07-31T00:00:00"/>
    <d v="2024-07-01T00:00:00"/>
    <s v="45680"/>
    <x v="196"/>
    <s v="16465"/>
    <s v="8897859619"/>
    <m/>
    <m/>
    <m/>
    <n v="173.50888883654883"/>
    <x v="8"/>
    <x v="89"/>
    <s v="Blend Controlled"/>
    <n v="0"/>
  </r>
  <r>
    <x v="13"/>
    <s v="CX"/>
    <x v="21"/>
    <d v="2024-07-31T00:00:00"/>
    <d v="2024-07-01T00:00:00"/>
    <s v="45496"/>
    <x v="196"/>
    <s v="16465"/>
    <s v="8897859619"/>
    <m/>
    <m/>
    <m/>
    <n v="173.50888883654883"/>
    <x v="8"/>
    <x v="89"/>
    <s v="Blend Controlled"/>
    <n v="0"/>
  </r>
  <r>
    <x v="13"/>
    <s v="CX"/>
    <x v="21"/>
    <d v="2024-07-31T00:00:00"/>
    <d v="2024-07-01T00:00:00"/>
    <s v="45395"/>
    <x v="196"/>
    <s v="16465"/>
    <s v="8897859619"/>
    <m/>
    <m/>
    <m/>
    <n v="404.84686379221671"/>
    <x v="8"/>
    <x v="89"/>
    <s v="Blend Controlled"/>
    <n v="0"/>
  </r>
  <r>
    <x v="13"/>
    <s v="CX"/>
    <x v="21"/>
    <d v="2024-07-31T00:00:00"/>
    <d v="2024-07-01T00:00:00"/>
    <s v="45527"/>
    <x v="196"/>
    <s v="16465"/>
    <s v="8897859619"/>
    <m/>
    <m/>
    <m/>
    <n v="603.49036944956833"/>
    <x v="8"/>
    <x v="89"/>
    <s v="Blend Controlled"/>
    <n v="0"/>
  </r>
  <r>
    <x v="14"/>
    <s v="CX"/>
    <x v="21"/>
    <d v="2024-07-31T00:00:00"/>
    <d v="2024-07-01T00:00:00"/>
    <s v="45576"/>
    <x v="207"/>
    <s v="9643"/>
    <s v="12560559931"/>
    <m/>
    <m/>
    <m/>
    <n v="110.19315385479553"/>
    <x v="8"/>
    <x v="95"/>
    <s v="Blend Controlled"/>
    <n v="0"/>
  </r>
  <r>
    <x v="3"/>
    <s v="CX"/>
    <x v="21"/>
    <d v="2024-07-31T00:00:00"/>
    <d v="2024-07-01T00:00:00"/>
    <s v="45432"/>
    <x v="197"/>
    <s v="34862"/>
    <s v="20186694415"/>
    <m/>
    <m/>
    <m/>
    <n v="55.00502489494265"/>
    <x v="8"/>
    <x v="90"/>
    <s v="Blend Controlled"/>
    <n v="0"/>
  </r>
  <r>
    <x v="13"/>
    <s v="CX"/>
    <x v="21"/>
    <d v="2024-07-31T00:00:00"/>
    <d v="2024-07-01T00:00:00"/>
    <s v="45500"/>
    <x v="196"/>
    <s v="16465"/>
    <s v="8897859619"/>
    <m/>
    <m/>
    <m/>
    <n v="57.839901358714897"/>
    <x v="8"/>
    <x v="89"/>
    <s v="Blend Controlled"/>
    <n v="0"/>
  </r>
  <r>
    <x v="13"/>
    <s v="CX"/>
    <x v="21"/>
    <d v="2024-07-31T00:00:00"/>
    <d v="2024-07-01T00:00:00"/>
    <s v="45650"/>
    <x v="196"/>
    <s v="16465"/>
    <s v="8897859619"/>
    <m/>
    <m/>
    <m/>
    <n v="314.32330837478145"/>
    <x v="8"/>
    <x v="89"/>
    <s v="Blend Controlled"/>
    <n v="0"/>
  </r>
  <r>
    <x v="13"/>
    <s v="CX"/>
    <x v="21"/>
    <d v="2024-07-31T00:00:00"/>
    <d v="2024-07-01T00:00:00"/>
    <s v="45569"/>
    <x v="211"/>
    <s v="29527"/>
    <s v="10475232283"/>
    <m/>
    <m/>
    <m/>
    <n v="6453.9942288356615"/>
    <x v="8"/>
    <x v="97"/>
    <s v="Blend Controlled"/>
    <n v="0"/>
  </r>
  <r>
    <x v="13"/>
    <s v="CX"/>
    <x v="21"/>
    <d v="2024-07-31T00:00:00"/>
    <d v="2024-07-01T00:00:00"/>
    <s v="45554"/>
    <x v="191"/>
    <s v="10051"/>
    <s v="12649095808"/>
    <m/>
    <m/>
    <m/>
    <n v="135.19049494838001"/>
    <x v="8"/>
    <x v="85"/>
    <s v="Blend Controlled"/>
    <n v="0"/>
  </r>
  <r>
    <x v="3"/>
    <s v="CX"/>
    <x v="21"/>
    <d v="2024-07-31T00:00:00"/>
    <d v="2024-07-01T00:00:00"/>
    <s v="45657"/>
    <x v="192"/>
    <s v="27419"/>
    <m/>
    <m/>
    <m/>
    <m/>
    <n v="1232.1074241866227"/>
    <x v="8"/>
    <x v="21"/>
    <s v="Blend Controlled"/>
    <n v="0"/>
  </r>
  <r>
    <x v="13"/>
    <s v="CX"/>
    <x v="21"/>
    <d v="2024-07-31T00:00:00"/>
    <d v="2024-07-01T00:00:00"/>
    <s v="45452"/>
    <x v="196"/>
    <s v="16465"/>
    <s v="8897859619"/>
    <m/>
    <m/>
    <m/>
    <n v="125.72716030199339"/>
    <x v="8"/>
    <x v="89"/>
    <s v="Blend Controlled"/>
    <n v="0"/>
  </r>
  <r>
    <x v="13"/>
    <s v="CX"/>
    <x v="21"/>
    <d v="2024-07-31T00:00:00"/>
    <d v="2024-07-01T00:00:00"/>
    <s v="45492"/>
    <x v="196"/>
    <s v="16465"/>
    <s v="8897859619"/>
    <m/>
    <m/>
    <m/>
    <n v="188.59614807278803"/>
    <x v="8"/>
    <x v="89"/>
    <s v="Blend Controlled"/>
    <n v="0"/>
  </r>
  <r>
    <x v="13"/>
    <s v="CX"/>
    <x v="21"/>
    <d v="2024-07-31T00:00:00"/>
    <d v="2024-07-01T00:00:00"/>
    <s v="45532"/>
    <x v="196"/>
    <s v="16465"/>
    <s v="8897859619"/>
    <m/>
    <m/>
    <m/>
    <n v="347.00696243350177"/>
    <x v="8"/>
    <x v="89"/>
    <s v="Blend Controlled"/>
    <n v="0"/>
  </r>
  <r>
    <x v="14"/>
    <s v="CX"/>
    <x v="21"/>
    <d v="2024-07-31T00:00:00"/>
    <d v="2024-07-01T00:00:00"/>
    <s v="45586"/>
    <x v="207"/>
    <s v="9643"/>
    <s v="12560559931"/>
    <m/>
    <m/>
    <m/>
    <n v="55.096576927397763"/>
    <x v="8"/>
    <x v="95"/>
    <s v="Blend Controlled"/>
    <n v="0"/>
  </r>
  <r>
    <x v="3"/>
    <s v="CX"/>
    <x v="21"/>
    <d v="2024-07-31T00:00:00"/>
    <d v="2024-07-01T00:00:00"/>
    <s v="45420"/>
    <x v="197"/>
    <s v="34862"/>
    <s v="20186694415"/>
    <m/>
    <m/>
    <m/>
    <n v="550.05024894942653"/>
    <x v="8"/>
    <x v="90"/>
    <s v="Blend Controlled"/>
    <n v="0"/>
  </r>
  <r>
    <x v="3"/>
    <s v="CX"/>
    <x v="21"/>
    <d v="2024-07-31T00:00:00"/>
    <d v="2024-07-01T00:00:00"/>
    <s v="45653"/>
    <x v="192"/>
    <s v="27419"/>
    <m/>
    <m/>
    <m/>
    <m/>
    <n v="88.013173292001099"/>
    <x v="8"/>
    <x v="21"/>
    <s v="Blend Controlled"/>
    <n v="0"/>
  </r>
  <r>
    <x v="13"/>
    <s v="CX"/>
    <x v="21"/>
    <d v="2024-07-31T00:00:00"/>
    <d v="2024-07-01T00:00:00"/>
    <s v="45370"/>
    <x v="195"/>
    <s v="20491"/>
    <s v="14040307053"/>
    <m/>
    <m/>
    <m/>
    <n v="770.58582120576602"/>
    <x v="8"/>
    <x v="88"/>
    <s v="Blend Controlled"/>
    <n v="0"/>
  </r>
  <r>
    <x v="13"/>
    <s v="CX"/>
    <x v="21"/>
    <d v="2024-07-31T00:00:00"/>
    <d v="2024-07-01T00:00:00"/>
    <s v="45377"/>
    <x v="196"/>
    <s v="16465"/>
    <s v="8897859619"/>
    <m/>
    <m/>
    <m/>
    <n v="565.77762897876823"/>
    <x v="8"/>
    <x v="89"/>
    <s v="Blend Controlled"/>
    <n v="0"/>
  </r>
  <r>
    <x v="13"/>
    <s v="CX"/>
    <x v="21"/>
    <d v="2024-07-31T00:00:00"/>
    <d v="2024-07-01T00:00:00"/>
    <s v="45472"/>
    <x v="196"/>
    <s v="16465"/>
    <s v="8897859619"/>
    <m/>
    <m/>
    <m/>
    <n v="57.839901358714897"/>
    <x v="8"/>
    <x v="89"/>
    <s v="Blend Controlled"/>
    <n v="0"/>
  </r>
  <r>
    <x v="13"/>
    <s v="CX"/>
    <x v="21"/>
    <d v="2024-07-31T00:00:00"/>
    <d v="2024-07-01T00:00:00"/>
    <s v="45414"/>
    <x v="196"/>
    <s v="16465"/>
    <s v="8897859619"/>
    <m/>
    <m/>
    <m/>
    <n v="125.72716030199339"/>
    <x v="8"/>
    <x v="89"/>
    <s v="Blend Controlled"/>
    <n v="0"/>
  </r>
  <r>
    <x v="13"/>
    <s v="CX"/>
    <x v="21"/>
    <d v="2024-07-31T00:00:00"/>
    <d v="2024-07-01T00:00:00"/>
    <s v="45399"/>
    <x v="196"/>
    <s v="16465"/>
    <s v="8897859619"/>
    <m/>
    <m/>
    <m/>
    <n v="47.781728534555427"/>
    <x v="8"/>
    <x v="89"/>
    <s v="Blend Controlled"/>
    <n v="0"/>
  </r>
  <r>
    <x v="13"/>
    <s v="CX"/>
    <x v="21"/>
    <d v="2024-07-31T00:00:00"/>
    <d v="2024-07-01T00:00:00"/>
    <s v="45664"/>
    <x v="196"/>
    <s v="16465"/>
    <s v="8897859619"/>
    <m/>
    <m/>
    <m/>
    <n v="377.18148090598021"/>
    <x v="8"/>
    <x v="89"/>
    <s v="Blend Controlled"/>
    <n v="0"/>
  </r>
  <r>
    <x v="13"/>
    <s v="CX"/>
    <x v="21"/>
    <d v="2024-07-31T00:00:00"/>
    <d v="2024-07-01T00:00:00"/>
    <s v="45530"/>
    <x v="196"/>
    <s v="16465"/>
    <s v="8897859619"/>
    <m/>
    <m/>
    <m/>
    <n v="173.50888883654883"/>
    <x v="8"/>
    <x v="89"/>
    <s v="Blend Controlled"/>
    <n v="0"/>
  </r>
  <r>
    <x v="0"/>
    <s v="CX"/>
    <x v="21"/>
    <d v="2024-07-31T00:00:00"/>
    <d v="2024-07-01T00:00:00"/>
    <s v="28430"/>
    <x v="212"/>
    <s v="26408"/>
    <m/>
    <m/>
    <m/>
    <m/>
    <n v="5492.8637939671999"/>
    <x v="0"/>
    <x v="98"/>
    <s v="Blend Controlled"/>
    <n v="0"/>
  </r>
  <r>
    <x v="3"/>
    <s v="CX"/>
    <x v="21"/>
    <d v="2024-07-31T00:00:00"/>
    <d v="2024-07-01T00:00:00"/>
    <s v="45677"/>
    <x v="192"/>
    <s v="27419"/>
    <m/>
    <m/>
    <m/>
    <m/>
    <n v="176.01351293377007"/>
    <x v="8"/>
    <x v="21"/>
    <s v="Blend Controlled"/>
    <n v="0"/>
  </r>
  <r>
    <x v="3"/>
    <s v="CX"/>
    <x v="21"/>
    <d v="2024-07-31T00:00:00"/>
    <d v="2024-07-01T00:00:00"/>
    <s v="45417"/>
    <x v="197"/>
    <s v="34862"/>
    <s v="20186694415"/>
    <m/>
    <m/>
    <m/>
    <n v="270.02000088417952"/>
    <x v="8"/>
    <x v="90"/>
    <s v="Blend Controlled"/>
    <n v="0"/>
  </r>
  <r>
    <x v="3"/>
    <s v="CX"/>
    <x v="21"/>
    <d v="2024-07-31T00:00:00"/>
    <d v="2024-07-01T00:00:00"/>
    <s v="45698"/>
    <x v="194"/>
    <s v="9647"/>
    <s v="10996678329"/>
    <m/>
    <m/>
    <m/>
    <n v="190.01502533703243"/>
    <x v="8"/>
    <x v="87"/>
    <s v="Blend Controlled"/>
    <n v="0"/>
  </r>
  <r>
    <x v="13"/>
    <s v="CX"/>
    <x v="21"/>
    <d v="2024-07-31T00:00:00"/>
    <d v="2024-07-01T00:00:00"/>
    <s v="45365"/>
    <x v="195"/>
    <s v="20491"/>
    <s v="14040307053"/>
    <m/>
    <m/>
    <m/>
    <n v="821.95820928615035"/>
    <x v="8"/>
    <x v="88"/>
    <s v="Blend Controlled"/>
    <n v="0"/>
  </r>
  <r>
    <x v="14"/>
    <s v="CX"/>
    <x v="21"/>
    <d v="2024-07-31T00:00:00"/>
    <d v="2024-07-01T00:00:00"/>
    <s v="45581"/>
    <x v="207"/>
    <s v="9643"/>
    <s v="12560559931"/>
    <m/>
    <m/>
    <m/>
    <n v="55.096576927397763"/>
    <x v="8"/>
    <x v="95"/>
    <s v="Blend Controlled"/>
    <n v="0"/>
  </r>
  <r>
    <x v="3"/>
    <s v="CX"/>
    <x v="21"/>
    <d v="2024-07-31T00:00:00"/>
    <d v="2024-07-01T00:00:00"/>
    <s v="45563"/>
    <x v="209"/>
    <s v="24052"/>
    <s v="6056925267"/>
    <m/>
    <m/>
    <m/>
    <n v="82.777043997288871"/>
    <x v="8"/>
    <x v="96"/>
    <s v="Blend Controlled"/>
    <n v="0"/>
  </r>
  <r>
    <x v="3"/>
    <s v="CX"/>
    <x v="21"/>
    <d v="2024-07-31T00:00:00"/>
    <d v="2024-07-01T00:00:00"/>
    <s v="45560"/>
    <x v="209"/>
    <s v="24052"/>
    <s v="6056925267"/>
    <m/>
    <m/>
    <m/>
    <n v="331.10817598915548"/>
    <x v="8"/>
    <x v="96"/>
    <s v="Blend Controlled"/>
    <n v="0"/>
  </r>
  <r>
    <x v="3"/>
    <s v="CX"/>
    <x v="21"/>
    <d v="2024-07-31T00:00:00"/>
    <d v="2024-07-01T00:00:00"/>
    <s v="45567"/>
    <x v="209"/>
    <s v="24052"/>
    <s v="6056925267"/>
    <m/>
    <m/>
    <m/>
    <n v="82.777043997288871"/>
    <x v="8"/>
    <x v="96"/>
    <s v="Blend Controlled"/>
    <n v="0"/>
  </r>
  <r>
    <x v="3"/>
    <s v="CX"/>
    <x v="21"/>
    <d v="2024-07-31T00:00:00"/>
    <d v="2024-07-01T00:00:00"/>
    <s v="45495"/>
    <x v="197"/>
    <s v="34862"/>
    <s v="20186694415"/>
    <m/>
    <m/>
    <m/>
    <n v="220.0200995797706"/>
    <x v="8"/>
    <x v="90"/>
    <s v="Blend Controlled"/>
    <n v="0"/>
  </r>
  <r>
    <x v="13"/>
    <s v="CX"/>
    <x v="21"/>
    <d v="2024-07-31T00:00:00"/>
    <d v="2024-07-01T00:00:00"/>
    <s v="45390"/>
    <x v="198"/>
    <s v="23530"/>
    <s v="15310283836"/>
    <m/>
    <m/>
    <m/>
    <n v="102.74477616076879"/>
    <x v="8"/>
    <x v="88"/>
    <s v="Blend Controlled"/>
    <n v="0"/>
  </r>
  <r>
    <x v="13"/>
    <s v="CX"/>
    <x v="21"/>
    <d v="2024-07-31T00:00:00"/>
    <d v="2024-07-01T00:00:00"/>
    <s v="45384"/>
    <x v="195"/>
    <s v="20491"/>
    <s v="14040307053"/>
    <m/>
    <m/>
    <m/>
    <n v="256.86194040192203"/>
    <x v="8"/>
    <x v="88"/>
    <s v="Blend Controlled"/>
    <n v="0"/>
  </r>
  <r>
    <x v="3"/>
    <s v="CX"/>
    <x v="21"/>
    <d v="2024-07-31T00:00:00"/>
    <d v="2024-07-01T00:00:00"/>
    <s v="45643"/>
    <x v="192"/>
    <s v="27419"/>
    <m/>
    <m/>
    <m/>
    <m/>
    <n v="704.06688538531239"/>
    <x v="8"/>
    <x v="21"/>
    <s v="Blend Controlled"/>
    <n v="0"/>
  </r>
  <r>
    <x v="3"/>
    <s v="CX"/>
    <x v="21"/>
    <d v="2024-07-31T00:00:00"/>
    <d v="2024-07-01T00:00:00"/>
    <s v="45497"/>
    <x v="197"/>
    <s v="34862"/>
    <s v="20186694415"/>
    <m/>
    <m/>
    <m/>
    <n v="135.01000044208976"/>
    <x v="8"/>
    <x v="90"/>
    <s v="Blend Controlled"/>
    <n v="0"/>
  </r>
  <r>
    <x v="3"/>
    <s v="CX"/>
    <x v="21"/>
    <d v="2024-07-31T00:00:00"/>
    <d v="2024-07-01T00:00:00"/>
    <s v="45524"/>
    <x v="197"/>
    <s v="34862"/>
    <s v="20186694415"/>
    <m/>
    <m/>
    <m/>
    <n v="135.01000044208976"/>
    <x v="8"/>
    <x v="90"/>
    <s v="Blend Controlled"/>
    <n v="0"/>
  </r>
  <r>
    <x v="13"/>
    <s v="CX"/>
    <x v="21"/>
    <d v="2024-07-31T00:00:00"/>
    <d v="2024-07-01T00:00:00"/>
    <s v="45385"/>
    <x v="196"/>
    <s v="16465"/>
    <s v="8897859619"/>
    <m/>
    <m/>
    <m/>
    <n v="867.5228137035524"/>
    <x v="8"/>
    <x v="89"/>
    <s v="Blend Controlled"/>
    <n v="0"/>
  </r>
  <r>
    <x v="13"/>
    <s v="CX"/>
    <x v="21"/>
    <d v="2024-07-31T00:00:00"/>
    <d v="2024-07-01T00:00:00"/>
    <s v="45523"/>
    <x v="196"/>
    <s v="16465"/>
    <s v="8897859619"/>
    <m/>
    <m/>
    <m/>
    <n v="47.770913294959556"/>
    <x v="8"/>
    <x v="89"/>
    <s v="Blend Controlled"/>
    <n v="0"/>
  </r>
  <r>
    <x v="13"/>
    <s v="CX"/>
    <x v="21"/>
    <d v="2024-07-31T00:00:00"/>
    <d v="2024-07-01T00:00:00"/>
    <s v="45387"/>
    <x v="196"/>
    <s v="16465"/>
    <s v="8897859619"/>
    <m/>
    <m/>
    <m/>
    <n v="1005.8172824159471"/>
    <x v="8"/>
    <x v="89"/>
    <s v="Blend Controlled"/>
    <n v="0"/>
  </r>
  <r>
    <x v="3"/>
    <s v="CX"/>
    <x v="21"/>
    <d v="2024-07-31T00:00:00"/>
    <d v="2024-07-01T00:00:00"/>
    <s v="45531"/>
    <x v="197"/>
    <s v="34862"/>
    <s v="20186694415"/>
    <m/>
    <m/>
    <m/>
    <n v="135.01000044208976"/>
    <x v="8"/>
    <x v="90"/>
    <s v="Blend Controlled"/>
    <n v="0"/>
  </r>
  <r>
    <x v="3"/>
    <s v="CX"/>
    <x v="21"/>
    <d v="2024-07-31T00:00:00"/>
    <d v="2024-07-01T00:00:00"/>
    <s v="45515"/>
    <x v="197"/>
    <s v="34862"/>
    <s v="20186694415"/>
    <m/>
    <m/>
    <m/>
    <n v="-605.05527384436914"/>
    <x v="8"/>
    <x v="90"/>
    <s v="Blend Controlled"/>
    <n v="0"/>
  </r>
  <r>
    <x v="3"/>
    <s v="CX"/>
    <x v="21"/>
    <d v="2024-07-31T00:00:00"/>
    <d v="2024-07-01T00:00:00"/>
    <s v="45485"/>
    <x v="197"/>
    <s v="34862"/>
    <s v="20186694415"/>
    <m/>
    <m/>
    <m/>
    <n v="220.0200995797706"/>
    <x v="8"/>
    <x v="90"/>
    <s v="Blend Controlled"/>
    <n v="0"/>
  </r>
  <r>
    <x v="13"/>
    <s v="CX"/>
    <x v="21"/>
    <d v="2024-07-31T00:00:00"/>
    <d v="2024-07-01T00:00:00"/>
    <s v="45362"/>
    <x v="196"/>
    <s v="16465"/>
    <s v="8897859619"/>
    <m/>
    <m/>
    <m/>
    <n v="628.635801509967"/>
    <x v="8"/>
    <x v="89"/>
    <s v="Blend Controlled"/>
    <n v="0"/>
  </r>
  <r>
    <x v="13"/>
    <s v="CX"/>
    <x v="21"/>
    <d v="2024-07-31T00:00:00"/>
    <d v="2024-07-01T00:00:00"/>
    <s v="45669"/>
    <x v="196"/>
    <s v="16465"/>
    <s v="8897859619"/>
    <m/>
    <m/>
    <m/>
    <n v="809.68291234483752"/>
    <x v="8"/>
    <x v="89"/>
    <s v="Blend Controlled"/>
    <n v="0"/>
  </r>
  <r>
    <x v="13"/>
    <s v="CX"/>
    <x v="21"/>
    <d v="2024-07-31T00:00:00"/>
    <d v="2024-07-01T00:00:00"/>
    <s v="45380"/>
    <x v="195"/>
    <s v="20491"/>
    <s v="14040307053"/>
    <m/>
    <m/>
    <m/>
    <n v="616.46865696461282"/>
    <x v="8"/>
    <x v="88"/>
    <s v="Blend Controlled"/>
    <n v="0"/>
  </r>
  <r>
    <x v="3"/>
    <s v="CX"/>
    <x v="21"/>
    <d v="2024-07-31T00:00:00"/>
    <d v="2024-07-01T00:00:00"/>
    <s v="45667"/>
    <x v="192"/>
    <s v="27419"/>
    <m/>
    <m/>
    <m/>
    <m/>
    <n v="968.08073796085137"/>
    <x v="8"/>
    <x v="21"/>
    <s v="Blend Controlled"/>
    <n v="0"/>
  </r>
  <r>
    <x v="3"/>
    <s v="CX"/>
    <x v="21"/>
    <d v="2024-07-31T00:00:00"/>
    <d v="2024-07-01T00:00:00"/>
    <s v="45615"/>
    <x v="192"/>
    <s v="27419"/>
    <m/>
    <m/>
    <m/>
    <m/>
    <n v="176.01351293377007"/>
    <x v="8"/>
    <x v="21"/>
    <s v="Blend Controlled"/>
    <n v="0"/>
  </r>
  <r>
    <x v="3"/>
    <s v="CX"/>
    <x v="21"/>
    <d v="2024-07-31T00:00:00"/>
    <d v="2024-07-01T00:00:00"/>
    <s v="45557"/>
    <x v="193"/>
    <s v="25431"/>
    <s v="15951609682"/>
    <m/>
    <m/>
    <m/>
    <n v="539.01330974978805"/>
    <x v="8"/>
    <x v="86"/>
    <s v="Blend Controlled"/>
    <n v="0"/>
  </r>
  <r>
    <x v="13"/>
    <s v="CX"/>
    <x v="21"/>
    <d v="2024-07-31T00:00:00"/>
    <d v="2024-07-01T00:00:00"/>
    <s v="45571"/>
    <x v="204"/>
    <s v="24387"/>
    <m/>
    <m/>
    <m/>
    <m/>
    <n v="784.10487070060401"/>
    <x v="8"/>
    <x v="94"/>
    <s v="Blend Controlled"/>
    <n v="0"/>
  </r>
  <r>
    <x v="13"/>
    <s v="CX"/>
    <x v="21"/>
    <d v="2024-07-31T00:00:00"/>
    <d v="2024-07-01T00:00:00"/>
    <s v="45681"/>
    <x v="196"/>
    <s v="16465"/>
    <s v="8897859619"/>
    <m/>
    <m/>
    <m/>
    <n v="694.01392486700354"/>
    <x v="8"/>
    <x v="89"/>
    <s v="Blend Controlled"/>
    <n v="0"/>
  </r>
  <r>
    <x v="13"/>
    <s v="CX"/>
    <x v="21"/>
    <d v="2024-07-31T00:00:00"/>
    <d v="2024-07-01T00:00:00"/>
    <s v="45454"/>
    <x v="196"/>
    <s v="16465"/>
    <s v="8897859619"/>
    <m/>
    <m/>
    <m/>
    <n v="135.78533312615286"/>
    <x v="8"/>
    <x v="89"/>
    <s v="Blend Controlled"/>
    <n v="0"/>
  </r>
  <r>
    <x v="13"/>
    <s v="CX"/>
    <x v="21"/>
    <d v="2024-07-31T00:00:00"/>
    <d v="2024-07-01T00:00:00"/>
    <s v="47491"/>
    <x v="203"/>
    <s v="20698"/>
    <s v="8504915609"/>
    <m/>
    <m/>
    <m/>
    <n v="118.9676355545744"/>
    <x v="8"/>
    <x v="85"/>
    <s v="Blend Controlled"/>
    <n v="0"/>
  </r>
  <r>
    <x v="13"/>
    <s v="CX"/>
    <x v="21"/>
    <d v="2024-07-31T00:00:00"/>
    <d v="2024-07-01T00:00:00"/>
    <s v="45627"/>
    <x v="196"/>
    <s v="16465"/>
    <s v="8897859619"/>
    <m/>
    <m/>
    <m/>
    <n v="925.35189982267138"/>
    <x v="8"/>
    <x v="89"/>
    <s v="Blend Controlled"/>
    <n v="0"/>
  </r>
  <r>
    <x v="3"/>
    <s v="CX"/>
    <x v="21"/>
    <d v="2024-07-31T00:00:00"/>
    <d v="2024-07-01T00:00:00"/>
    <s v="45533"/>
    <x v="197"/>
    <s v="34862"/>
    <s v="20186694415"/>
    <m/>
    <m/>
    <m/>
    <n v="495.04522405448387"/>
    <x v="8"/>
    <x v="90"/>
    <s v="Blend Controlled"/>
    <n v="0"/>
  </r>
  <r>
    <x v="3"/>
    <s v="CX"/>
    <x v="21"/>
    <d v="2024-07-31T00:00:00"/>
    <d v="2024-07-01T00:00:00"/>
    <s v="45711"/>
    <x v="194"/>
    <s v="9647"/>
    <s v="10996678329"/>
    <m/>
    <m/>
    <m/>
    <n v="190.01502533703243"/>
    <x v="8"/>
    <x v="87"/>
    <s v="Blend Controlled"/>
    <n v="0"/>
  </r>
  <r>
    <x v="13"/>
    <s v="CX"/>
    <x v="21"/>
    <d v="2024-07-31T00:00:00"/>
    <d v="2024-07-01T00:00:00"/>
    <s v="45443"/>
    <x v="196"/>
    <s v="16465"/>
    <s v="8897859619"/>
    <m/>
    <m/>
    <m/>
    <n v="502.90864120797357"/>
    <x v="8"/>
    <x v="89"/>
    <s v="Blend Controlled"/>
    <n v="0"/>
  </r>
  <r>
    <x v="13"/>
    <s v="CX"/>
    <x v="21"/>
    <d v="2024-07-31T00:00:00"/>
    <d v="2024-07-01T00:00:00"/>
    <s v="45419"/>
    <x v="196"/>
    <s v="16465"/>
    <s v="8897859619"/>
    <m/>
    <m/>
    <m/>
    <n v="603.49036944956833"/>
    <x v="8"/>
    <x v="89"/>
    <s v="Blend Controlled"/>
    <n v="0"/>
  </r>
  <r>
    <x v="13"/>
    <s v="CX"/>
    <x v="21"/>
    <d v="2024-07-31T00:00:00"/>
    <d v="2024-07-01T00:00:00"/>
    <s v="45447"/>
    <x v="196"/>
    <s v="16465"/>
    <s v="8897859619"/>
    <m/>
    <m/>
    <m/>
    <n v="62.868987770794632"/>
    <x v="8"/>
    <x v="89"/>
    <s v="Blend Controlled"/>
    <n v="0"/>
  </r>
  <r>
    <x v="3"/>
    <s v="CX"/>
    <x v="21"/>
    <d v="2024-07-31T00:00:00"/>
    <d v="2024-07-01T00:00:00"/>
    <s v="45617"/>
    <x v="192"/>
    <s v="27419"/>
    <m/>
    <m/>
    <m/>
    <m/>
    <n v="176.01351293377007"/>
    <x v="8"/>
    <x v="21"/>
    <s v="Blend Controlled"/>
    <n v="0"/>
  </r>
  <r>
    <x v="13"/>
    <s v="CX"/>
    <x v="21"/>
    <d v="2024-07-31T00:00:00"/>
    <d v="2024-07-01T00:00:00"/>
    <s v="45578"/>
    <x v="204"/>
    <s v="24387"/>
    <m/>
    <m/>
    <m/>
    <m/>
    <n v="627.28389656048319"/>
    <x v="8"/>
    <x v="94"/>
    <s v="Blend Controlled"/>
    <n v="0"/>
  </r>
  <r>
    <x v="13"/>
    <s v="CX"/>
    <x v="21"/>
    <d v="2024-07-31T00:00:00"/>
    <d v="2024-07-01T00:00:00"/>
    <s v="45375"/>
    <x v="195"/>
    <s v="20491"/>
    <s v="14040307053"/>
    <m/>
    <m/>
    <m/>
    <n v="719.21343312538158"/>
    <x v="8"/>
    <x v="88"/>
    <s v="Blend Controlled"/>
    <n v="0"/>
  </r>
  <r>
    <x v="3"/>
    <s v="CX"/>
    <x v="21"/>
    <d v="2024-07-31T00:00:00"/>
    <d v="2024-07-01T00:00:00"/>
    <s v="45467"/>
    <x v="197"/>
    <s v="34862"/>
    <s v="20186694415"/>
    <m/>
    <m/>
    <m/>
    <n v="440.0401991595412"/>
    <x v="8"/>
    <x v="90"/>
    <s v="Blend Controlled"/>
    <n v="0"/>
  </r>
  <r>
    <x v="3"/>
    <s v="CX"/>
    <x v="21"/>
    <d v="2024-07-31T00:00:00"/>
    <d v="2024-07-01T00:00:00"/>
    <s v="45672"/>
    <x v="192"/>
    <s v="27419"/>
    <m/>
    <m/>
    <m/>
    <m/>
    <n v="440.0401991595412"/>
    <x v="8"/>
    <x v="21"/>
    <s v="Blend Controlled"/>
    <n v="0"/>
  </r>
  <r>
    <x v="3"/>
    <s v="CX"/>
    <x v="21"/>
    <d v="2024-07-31T00:00:00"/>
    <d v="2024-07-01T00:00:00"/>
    <s v="45551"/>
    <x v="193"/>
    <s v="25431"/>
    <s v="15951609682"/>
    <m/>
    <m/>
    <m/>
    <n v="179.67110324992933"/>
    <x v="8"/>
    <x v="86"/>
    <s v="Blend Controlled"/>
    <n v="0"/>
  </r>
  <r>
    <x v="3"/>
    <s v="CX"/>
    <x v="21"/>
    <d v="2024-07-31T00:00:00"/>
    <d v="2024-07-01T00:00:00"/>
    <s v="45549"/>
    <x v="193"/>
    <s v="25431"/>
    <s v="15951609682"/>
    <m/>
    <m/>
    <m/>
    <n v="179.67110324992933"/>
    <x v="8"/>
    <x v="86"/>
    <s v="Blend Controlled"/>
    <n v="0"/>
  </r>
  <r>
    <x v="13"/>
    <s v="CX"/>
    <x v="21"/>
    <d v="2024-07-31T00:00:00"/>
    <d v="2024-07-01T00:00:00"/>
    <s v="45468"/>
    <x v="196"/>
    <s v="16465"/>
    <s v="8897859619"/>
    <m/>
    <m/>
    <m/>
    <n v="452.61777708717625"/>
    <x v="8"/>
    <x v="89"/>
    <s v="Blend Controlled"/>
    <n v="0"/>
  </r>
  <r>
    <x v="13"/>
    <s v="CX"/>
    <x v="21"/>
    <d v="2024-07-31T00:00:00"/>
    <d v="2024-07-01T00:00:00"/>
    <s v="45546"/>
    <x v="191"/>
    <s v="10051"/>
    <s v="12649095808"/>
    <m/>
    <m/>
    <m/>
    <n v="67.595247474190003"/>
    <x v="8"/>
    <x v="85"/>
    <s v="Blend Controlled"/>
    <n v="0"/>
  </r>
  <r>
    <x v="3"/>
    <s v="CX"/>
    <x v="21"/>
    <d v="2024-07-31T00:00:00"/>
    <d v="2024-07-01T00:00:00"/>
    <s v="45559"/>
    <x v="193"/>
    <s v="25431"/>
    <s v="15951609682"/>
    <m/>
    <m/>
    <m/>
    <n v="539.01330974978805"/>
    <x v="8"/>
    <x v="86"/>
    <s v="Blend Controlled"/>
    <n v="0"/>
  </r>
  <r>
    <x v="13"/>
    <s v="CX"/>
    <x v="21"/>
    <d v="2024-07-31T00:00:00"/>
    <d v="2024-07-01T00:00:00"/>
    <s v="45679"/>
    <x v="196"/>
    <s v="16465"/>
    <s v="8897859619"/>
    <m/>
    <m/>
    <m/>
    <n v="135.78533312615286"/>
    <x v="8"/>
    <x v="89"/>
    <s v="Blend Controlled"/>
    <n v="0"/>
  </r>
  <r>
    <x v="13"/>
    <s v="CX"/>
    <x v="21"/>
    <d v="2024-07-31T00:00:00"/>
    <d v="2024-07-01T00:00:00"/>
    <s v="45400"/>
    <x v="201"/>
    <s v="18311"/>
    <s v="13458564467"/>
    <m/>
    <m/>
    <m/>
    <n v="1024.6033535939741"/>
    <x v="8"/>
    <x v="92"/>
    <s v="Blend Controlled"/>
    <n v="0"/>
  </r>
  <r>
    <x v="13"/>
    <s v="CX"/>
    <x v="21"/>
    <d v="2024-07-31T00:00:00"/>
    <d v="2024-07-01T00:00:00"/>
    <s v="47502"/>
    <x v="203"/>
    <s v="20698"/>
    <s v="8504915609"/>
    <m/>
    <m/>
    <m/>
    <n v="675.95247474190001"/>
    <x v="8"/>
    <x v="85"/>
    <s v="Blend Controlled"/>
    <n v="0"/>
  </r>
  <r>
    <x v="14"/>
    <s v="CX"/>
    <x v="21"/>
    <d v="2024-07-31T00:00:00"/>
    <d v="2024-07-01T00:00:00"/>
    <s v="45579"/>
    <x v="207"/>
    <s v="9643"/>
    <s v="12560559931"/>
    <m/>
    <m/>
    <m/>
    <n v="55.096576927397763"/>
    <x v="8"/>
    <x v="95"/>
    <s v="Blend Controlled"/>
    <n v="0"/>
  </r>
  <r>
    <x v="13"/>
    <s v="CX"/>
    <x v="21"/>
    <d v="2024-07-31T00:00:00"/>
    <d v="2024-07-01T00:00:00"/>
    <s v="45687"/>
    <x v="213"/>
    <s v="9639"/>
    <s v="16767474052"/>
    <m/>
    <m/>
    <m/>
    <n v="10739.511288220116"/>
    <x v="8"/>
    <x v="99"/>
    <s v="Blend Controlled"/>
    <n v="0"/>
  </r>
  <r>
    <x v="13"/>
    <s v="CX"/>
    <x v="21"/>
    <d v="2024-07-31T00:00:00"/>
    <d v="2024-07-01T00:00:00"/>
    <s v="45516"/>
    <x v="196"/>
    <s v="16465"/>
    <s v="8897859619"/>
    <m/>
    <m/>
    <m/>
    <n v="62.868987770794632"/>
    <x v="8"/>
    <x v="89"/>
    <s v="Blend Controlled"/>
    <n v="0"/>
  </r>
  <r>
    <x v="13"/>
    <s v="CX"/>
    <x v="21"/>
    <d v="2024-07-31T00:00:00"/>
    <d v="2024-07-01T00:00:00"/>
    <s v="45398"/>
    <x v="198"/>
    <s v="23530"/>
    <s v="15310283836"/>
    <m/>
    <m/>
    <m/>
    <n v="67.595247474190003"/>
    <x v="8"/>
    <x v="88"/>
    <s v="Blend Controlled"/>
    <n v="0"/>
  </r>
  <r>
    <x v="13"/>
    <s v="CX"/>
    <x v="21"/>
    <d v="2024-07-31T00:00:00"/>
    <d v="2024-07-01T00:00:00"/>
    <s v="45537"/>
    <x v="191"/>
    <s v="10051"/>
    <s v="12649095808"/>
    <m/>
    <m/>
    <m/>
    <n v="135.19049494838001"/>
    <x v="8"/>
    <x v="85"/>
    <s v="Blend Controlled"/>
    <n v="0"/>
  </r>
  <r>
    <x v="13"/>
    <s v="CX"/>
    <x v="21"/>
    <d v="2024-07-31T00:00:00"/>
    <d v="2024-07-01T00:00:00"/>
    <s v="47494"/>
    <x v="203"/>
    <s v="20698"/>
    <s v="8504915609"/>
    <m/>
    <m/>
    <m/>
    <n v="675.95247474190001"/>
    <x v="8"/>
    <x v="85"/>
    <s v="Blend Controlled"/>
    <n v="0"/>
  </r>
  <r>
    <x v="3"/>
    <s v="CX"/>
    <x v="21"/>
    <d v="2024-07-31T00:00:00"/>
    <d v="2024-07-01T00:00:00"/>
    <s v="45568"/>
    <x v="193"/>
    <s v="25431"/>
    <s v="15951609682"/>
    <m/>
    <m/>
    <m/>
    <n v="539.01330974978805"/>
    <x v="8"/>
    <x v="86"/>
    <s v="Blend Controlled"/>
    <n v="0"/>
  </r>
  <r>
    <x v="3"/>
    <s v="CX"/>
    <x v="21"/>
    <d v="2024-07-31T00:00:00"/>
    <d v="2024-07-01T00:00:00"/>
    <s v="45453"/>
    <x v="197"/>
    <s v="34862"/>
    <s v="20186694415"/>
    <m/>
    <m/>
    <m/>
    <n v="135.01000044208976"/>
    <x v="8"/>
    <x v="90"/>
    <s v="Blend Controlled"/>
    <n v="0"/>
  </r>
  <r>
    <x v="3"/>
    <s v="CX"/>
    <x v="21"/>
    <d v="2024-07-31T00:00:00"/>
    <d v="2024-07-01T00:00:00"/>
    <s v="45526"/>
    <x v="197"/>
    <s v="34862"/>
    <s v="20186694415"/>
    <m/>
    <m/>
    <m/>
    <n v="275.02512447471327"/>
    <x v="8"/>
    <x v="90"/>
    <s v="Blend Controlled"/>
    <n v="0"/>
  </r>
  <r>
    <x v="13"/>
    <s v="CX"/>
    <x v="21"/>
    <d v="2024-07-31T00:00:00"/>
    <d v="2024-07-01T00:00:00"/>
    <s v="45522"/>
    <x v="196"/>
    <s v="16465"/>
    <s v="8897859619"/>
    <m/>
    <m/>
    <m/>
    <n v="636.18483874788456"/>
    <x v="8"/>
    <x v="89"/>
    <s v="Blend Controlled"/>
    <n v="0"/>
  </r>
  <r>
    <x v="13"/>
    <s v="CX"/>
    <x v="21"/>
    <d v="2024-07-31T00:00:00"/>
    <d v="2024-07-01T00:00:00"/>
    <s v="45580"/>
    <x v="204"/>
    <s v="24387"/>
    <m/>
    <m/>
    <m/>
    <m/>
    <n v="156.8209741401208"/>
    <x v="8"/>
    <x v="94"/>
    <s v="Blend Controlled"/>
    <n v="0"/>
  </r>
  <r>
    <x v="13"/>
    <s v="CX"/>
    <x v="21"/>
    <d v="2024-07-31T00:00:00"/>
    <d v="2024-07-01T00:00:00"/>
    <s v="45552"/>
    <x v="191"/>
    <s v="10051"/>
    <s v="12649095808"/>
    <m/>
    <m/>
    <m/>
    <n v="135.19049494838001"/>
    <x v="8"/>
    <x v="85"/>
    <s v="Blend Controlled"/>
    <n v="0"/>
  </r>
  <r>
    <x v="3"/>
    <s v="CX"/>
    <x v="21"/>
    <d v="2024-07-31T00:00:00"/>
    <d v="2024-07-01T00:00:00"/>
    <s v="45489"/>
    <x v="197"/>
    <s v="34862"/>
    <s v="20186694415"/>
    <m/>
    <m/>
    <m/>
    <n v="825.0753734241398"/>
    <x v="8"/>
    <x v="90"/>
    <s v="Blend Controlled"/>
    <n v="0"/>
  </r>
  <r>
    <x v="13"/>
    <s v="CX"/>
    <x v="21"/>
    <d v="2024-07-31T00:00:00"/>
    <d v="2024-07-01T00:00:00"/>
    <s v="45445"/>
    <x v="196"/>
    <s v="16465"/>
    <s v="8897859619"/>
    <m/>
    <m/>
    <m/>
    <n v="143.33437036407042"/>
    <x v="8"/>
    <x v="89"/>
    <s v="Blend Controlled"/>
    <n v="0"/>
  </r>
  <r>
    <x v="13"/>
    <s v="CX"/>
    <x v="21"/>
    <d v="2024-07-31T00:00:00"/>
    <d v="2024-07-01T00:00:00"/>
    <s v="45372"/>
    <x v="196"/>
    <s v="16465"/>
    <s v="8897859619"/>
    <m/>
    <m/>
    <m/>
    <n v="173.50888883654883"/>
    <x v="8"/>
    <x v="89"/>
    <s v="Blend Controlled"/>
    <n v="0"/>
  </r>
  <r>
    <x v="13"/>
    <s v="CX"/>
    <x v="21"/>
    <d v="2024-07-31T00:00:00"/>
    <d v="2024-07-01T00:00:00"/>
    <s v="45582"/>
    <x v="204"/>
    <s v="24387"/>
    <m/>
    <m/>
    <m/>
    <m/>
    <n v="313.64194828024159"/>
    <x v="8"/>
    <x v="94"/>
    <s v="Blend Controlled"/>
    <n v="0"/>
  </r>
  <r>
    <x v="13"/>
    <s v="CX"/>
    <x v="21"/>
    <d v="2024-07-31T00:00:00"/>
    <d v="2024-07-01T00:00:00"/>
    <s v="45366"/>
    <x v="196"/>
    <s v="16465"/>
    <s v="8897859619"/>
    <m/>
    <m/>
    <m/>
    <n v="754.36296181196042"/>
    <x v="8"/>
    <x v="89"/>
    <s v="Blend Controlled"/>
    <n v="0"/>
  </r>
  <r>
    <x v="3"/>
    <s v="CX"/>
    <x v="21"/>
    <d v="2024-07-31T00:00:00"/>
    <d v="2024-07-01T00:00:00"/>
    <s v="45511"/>
    <x v="197"/>
    <s v="34862"/>
    <s v="20186694415"/>
    <m/>
    <m/>
    <m/>
    <n v="110.0100497898853"/>
    <x v="8"/>
    <x v="90"/>
    <s v="Blend Controlled"/>
    <n v="0"/>
  </r>
  <r>
    <x v="3"/>
    <s v="CX"/>
    <x v="21"/>
    <d v="2024-07-31T00:00:00"/>
    <d v="2024-07-01T00:00:00"/>
    <s v="45440"/>
    <x v="197"/>
    <s v="34862"/>
    <s v="20186694415"/>
    <m/>
    <m/>
    <m/>
    <n v="330.03014936965593"/>
    <x v="8"/>
    <x v="90"/>
    <s v="Blend Controlled"/>
    <n v="0"/>
  </r>
  <r>
    <x v="3"/>
    <s v="CX"/>
    <x v="21"/>
    <d v="2024-07-31T00:00:00"/>
    <d v="2024-07-01T00:00:00"/>
    <s v="45701"/>
    <x v="194"/>
    <s v="9647"/>
    <s v="10996678329"/>
    <m/>
    <m/>
    <m/>
    <n v="285.0225380055486"/>
    <x v="8"/>
    <x v="87"/>
    <s v="Blend Controlled"/>
    <n v="0"/>
  </r>
  <r>
    <x v="13"/>
    <s v="CX"/>
    <x v="21"/>
    <d v="2024-07-31T00:00:00"/>
    <d v="2024-07-01T00:00:00"/>
    <s v="45435"/>
    <x v="196"/>
    <s v="16465"/>
    <s v="8897859619"/>
    <m/>
    <m/>
    <m/>
    <n v="251.45432060398679"/>
    <x v="8"/>
    <x v="89"/>
    <s v="Blend Controlled"/>
    <n v="0"/>
  </r>
  <r>
    <x v="13"/>
    <s v="CX"/>
    <x v="21"/>
    <d v="2024-07-31T00:00:00"/>
    <d v="2024-07-01T00:00:00"/>
    <s v="45486"/>
    <x v="196"/>
    <s v="16465"/>
    <s v="8897859619"/>
    <m/>
    <m/>
    <m/>
    <n v="347.00696243350177"/>
    <x v="8"/>
    <x v="89"/>
    <s v="Blend Controlled"/>
    <n v="0"/>
  </r>
  <r>
    <x v="13"/>
    <s v="CX"/>
    <x v="21"/>
    <d v="2024-07-31T00:00:00"/>
    <d v="2024-07-01T00:00:00"/>
    <s v="45573"/>
    <x v="204"/>
    <s v="24387"/>
    <m/>
    <m/>
    <m/>
    <m/>
    <n v="470.46292242036242"/>
    <x v="8"/>
    <x v="94"/>
    <s v="Blend Controlled"/>
    <n v="0"/>
  </r>
  <r>
    <x v="13"/>
    <s v="CX"/>
    <x v="21"/>
    <d v="2024-07-31T00:00:00"/>
    <d v="2024-07-01T00:00:00"/>
    <s v="45671"/>
    <x v="196"/>
    <s v="16465"/>
    <s v="8897859619"/>
    <m/>
    <m/>
    <m/>
    <n v="377.18148090598021"/>
    <x v="8"/>
    <x v="89"/>
    <s v="Blend Controlled"/>
    <n v="0"/>
  </r>
  <r>
    <x v="13"/>
    <s v="CX"/>
    <x v="21"/>
    <d v="2024-07-31T00:00:00"/>
    <d v="2024-07-01T00:00:00"/>
    <s v="47496"/>
    <x v="203"/>
    <s v="20698"/>
    <s v="8504915609"/>
    <m/>
    <m/>
    <m/>
    <n v="59.4838177772872"/>
    <x v="8"/>
    <x v="85"/>
    <s v="Blend Controlled"/>
    <n v="0"/>
  </r>
  <r>
    <x v="13"/>
    <s v="CX"/>
    <x v="21"/>
    <d v="2024-07-31T00:00:00"/>
    <d v="2024-07-01T00:00:00"/>
    <s v="45600"/>
    <x v="214"/>
    <s v="28149"/>
    <s v="17314751334"/>
    <m/>
    <m/>
    <m/>
    <n v="22521.492705846584"/>
    <x v="8"/>
    <x v="91"/>
    <s v="Blend Controlled"/>
    <n v="0"/>
  </r>
  <r>
    <x v="3"/>
    <s v="CX"/>
    <x v="21"/>
    <d v="2024-07-31T00:00:00"/>
    <d v="2024-07-01T00:00:00"/>
    <s v="45483"/>
    <x v="197"/>
    <s v="34862"/>
    <s v="20186694415"/>
    <m/>
    <m/>
    <m/>
    <n v="220.0200995797706"/>
    <x v="8"/>
    <x v="90"/>
    <s v="Blend Controlled"/>
    <n v="0"/>
  </r>
  <r>
    <x v="3"/>
    <s v="CX"/>
    <x v="21"/>
    <d v="2024-07-31T00:00:00"/>
    <d v="2024-07-01T00:00:00"/>
    <s v="45529"/>
    <x v="197"/>
    <s v="34862"/>
    <s v="20186694415"/>
    <m/>
    <m/>
    <m/>
    <n v="220.0200995797706"/>
    <x v="8"/>
    <x v="90"/>
    <s v="Blend Controlled"/>
    <n v="0"/>
  </r>
  <r>
    <x v="13"/>
    <s v="CX"/>
    <x v="21"/>
    <d v="2024-07-31T00:00:00"/>
    <d v="2024-07-01T00:00:00"/>
    <s v="45587"/>
    <x v="204"/>
    <s v="24387"/>
    <m/>
    <m/>
    <m/>
    <m/>
    <n v="470.46292242036242"/>
    <x v="8"/>
    <x v="94"/>
    <s v="Blend Controlled"/>
    <n v="0"/>
  </r>
  <r>
    <x v="13"/>
    <s v="CX"/>
    <x v="21"/>
    <d v="2024-07-31T00:00:00"/>
    <d v="2024-07-01T00:00:00"/>
    <s v="45466"/>
    <x v="196"/>
    <s v="16465"/>
    <s v="8897859619"/>
    <m/>
    <m/>
    <m/>
    <n v="188.59614807278803"/>
    <x v="8"/>
    <x v="89"/>
    <s v="Blend Controlled"/>
    <n v="0"/>
  </r>
  <r>
    <x v="13"/>
    <s v="CX"/>
    <x v="21"/>
    <d v="2024-07-31T00:00:00"/>
    <d v="2024-07-01T00:00:00"/>
    <s v="47492"/>
    <x v="203"/>
    <s v="20698"/>
    <s v="8504915609"/>
    <m/>
    <m/>
    <m/>
    <n v="951.7410844365952"/>
    <x v="8"/>
    <x v="85"/>
    <s v="Blend Controlled"/>
    <n v="0"/>
  </r>
  <r>
    <x v="13"/>
    <s v="CX"/>
    <x v="21"/>
    <d v="2024-07-31T00:00:00"/>
    <d v="2024-07-01T00:00:00"/>
    <s v="45591"/>
    <x v="204"/>
    <s v="24387"/>
    <m/>
    <m/>
    <m/>
    <m/>
    <n v="313.64194828024159"/>
    <x v="8"/>
    <x v="94"/>
    <s v="Blend Controlled"/>
    <n v="0"/>
  </r>
  <r>
    <x v="13"/>
    <s v="CX"/>
    <x v="21"/>
    <d v="2024-07-31T00:00:00"/>
    <d v="2024-07-01T00:00:00"/>
    <s v="45429"/>
    <x v="196"/>
    <s v="16465"/>
    <s v="8897859619"/>
    <m/>
    <m/>
    <m/>
    <n v="125.72716030199339"/>
    <x v="8"/>
    <x v="89"/>
    <s v="Blend Controlled"/>
    <n v="0"/>
  </r>
  <r>
    <x v="13"/>
    <s v="CX"/>
    <x v="21"/>
    <d v="2024-07-31T00:00:00"/>
    <d v="2024-07-01T00:00:00"/>
    <s v="45382"/>
    <x v="195"/>
    <s v="20491"/>
    <s v="14040307053"/>
    <m/>
    <m/>
    <m/>
    <n v="770.58582120576602"/>
    <x v="8"/>
    <x v="88"/>
    <s v="Blend Controlled"/>
    <n v="0"/>
  </r>
  <r>
    <x v="14"/>
    <s v="CX"/>
    <x v="21"/>
    <d v="2024-07-31T00:00:00"/>
    <d v="2024-07-01T00:00:00"/>
    <s v="45597"/>
    <x v="215"/>
    <s v="15101"/>
    <s v="11029184399"/>
    <m/>
    <m/>
    <m/>
    <n v="3681.1580627748931"/>
    <x v="8"/>
    <x v="100"/>
    <s v="Blend Controlled"/>
    <n v="0"/>
  </r>
  <r>
    <x v="3"/>
    <s v="CX"/>
    <x v="21"/>
    <d v="2024-07-31T00:00:00"/>
    <d v="2024-07-01T00:00:00"/>
    <s v="45622"/>
    <x v="192"/>
    <s v="27419"/>
    <m/>
    <m/>
    <m/>
    <m/>
    <n v="88.013173292001099"/>
    <x v="8"/>
    <x v="21"/>
    <s v="Blend Controlled"/>
    <n v="0"/>
  </r>
  <r>
    <x v="3"/>
    <s v="CX"/>
    <x v="21"/>
    <d v="2024-07-31T00:00:00"/>
    <d v="2024-07-01T00:00:00"/>
    <s v="45620"/>
    <x v="192"/>
    <s v="27419"/>
    <m/>
    <m/>
    <m/>
    <m/>
    <n v="88.013173292001099"/>
    <x v="8"/>
    <x v="21"/>
    <s v="Blend Controlled"/>
    <n v="0"/>
  </r>
  <r>
    <x v="3"/>
    <s v="CX"/>
    <x v="21"/>
    <d v="2024-07-31T00:00:00"/>
    <d v="2024-07-01T00:00:00"/>
    <s v="45425"/>
    <x v="197"/>
    <s v="34862"/>
    <s v="20186694415"/>
    <m/>
    <m/>
    <m/>
    <n v="550.05024894942653"/>
    <x v="8"/>
    <x v="90"/>
    <s v="Blend Controlled"/>
    <n v="0"/>
  </r>
  <r>
    <x v="3"/>
    <s v="CX"/>
    <x v="21"/>
    <d v="2024-07-31T00:00:00"/>
    <d v="2024-07-01T00:00:00"/>
    <s v="45405"/>
    <x v="206"/>
    <s v="32544"/>
    <s v="15540690797"/>
    <m/>
    <m/>
    <m/>
    <n v="1120.0953249605238"/>
    <x v="8"/>
    <x v="90"/>
    <s v="Blend Controlled"/>
    <n v="0"/>
  </r>
  <r>
    <x v="13"/>
    <s v="CX"/>
    <x v="21"/>
    <d v="2024-07-31T00:00:00"/>
    <d v="2024-07-01T00:00:00"/>
    <s v="45476"/>
    <x v="196"/>
    <s v="16465"/>
    <s v="8897859619"/>
    <m/>
    <m/>
    <m/>
    <n v="125.72716030199339"/>
    <x v="8"/>
    <x v="89"/>
    <s v="Blend Controlled"/>
    <n v="0"/>
  </r>
  <r>
    <x v="13"/>
    <s v="CX"/>
    <x v="21"/>
    <d v="2024-07-31T00:00:00"/>
    <d v="2024-07-01T00:00:00"/>
    <s v="45470"/>
    <x v="196"/>
    <s v="16465"/>
    <s v="8897859619"/>
    <m/>
    <m/>
    <m/>
    <n v="62.868987770794632"/>
    <x v="8"/>
    <x v="89"/>
    <s v="Blend Controlled"/>
    <n v="0"/>
  </r>
  <r>
    <x v="13"/>
    <s v="CX"/>
    <x v="21"/>
    <d v="2024-07-31T00:00:00"/>
    <d v="2024-07-01T00:00:00"/>
    <s v="45506"/>
    <x v="196"/>
    <s v="16465"/>
    <s v="8897859619"/>
    <m/>
    <m/>
    <m/>
    <n v="528.05407326837224"/>
    <x v="8"/>
    <x v="89"/>
    <s v="Blend Controlled"/>
    <n v="0"/>
  </r>
  <r>
    <x v="13"/>
    <s v="CX"/>
    <x v="21"/>
    <d v="2024-07-31T00:00:00"/>
    <d v="2024-07-01T00:00:00"/>
    <s v="45424"/>
    <x v="196"/>
    <s v="16465"/>
    <s v="8897859619"/>
    <m/>
    <m/>
    <m/>
    <n v="347.00696243350177"/>
    <x v="8"/>
    <x v="89"/>
    <s v="Blend Controlled"/>
    <n v="0"/>
  </r>
  <r>
    <x v="3"/>
    <s v="CX"/>
    <x v="21"/>
    <d v="2024-07-31T00:00:00"/>
    <d v="2024-07-01T00:00:00"/>
    <s v="45465"/>
    <x v="197"/>
    <s v="34862"/>
    <s v="20186694415"/>
    <m/>
    <m/>
    <m/>
    <n v="135.01000044208976"/>
    <x v="8"/>
    <x v="90"/>
    <s v="Blend Controlled"/>
    <n v="0"/>
  </r>
  <r>
    <x v="3"/>
    <s v="CX"/>
    <x v="21"/>
    <d v="2024-07-31T00:00:00"/>
    <d v="2024-07-01T00:00:00"/>
    <s v="45651"/>
    <x v="192"/>
    <s v="27419"/>
    <m/>
    <m/>
    <m/>
    <m/>
    <n v="352.02702586754015"/>
    <x v="8"/>
    <x v="21"/>
    <s v="Blend Controlled"/>
    <n v="0"/>
  </r>
  <r>
    <x v="3"/>
    <s v="CX"/>
    <x v="21"/>
    <d v="2024-07-31T00:00:00"/>
    <d v="2024-07-01T00:00:00"/>
    <s v="45413"/>
    <x v="206"/>
    <s v="32544"/>
    <s v="15540690797"/>
    <m/>
    <m/>
    <m/>
    <n v="1120.0953249605238"/>
    <x v="8"/>
    <x v="90"/>
    <s v="Blend Controlled"/>
    <n v="0"/>
  </r>
  <r>
    <x v="3"/>
    <s v="CX"/>
    <x v="21"/>
    <d v="2024-07-31T00:00:00"/>
    <d v="2024-07-01T00:00:00"/>
    <s v="45639"/>
    <x v="192"/>
    <s v="27419"/>
    <m/>
    <m/>
    <m/>
    <m/>
    <n v="88.013173292001099"/>
    <x v="8"/>
    <x v="21"/>
    <s v="Blend Controlled"/>
    <n v="0"/>
  </r>
  <r>
    <x v="13"/>
    <s v="CX"/>
    <x v="21"/>
    <d v="2024-07-31T00:00:00"/>
    <d v="2024-07-01T00:00:00"/>
    <s v="45371"/>
    <x v="195"/>
    <s v="20491"/>
    <s v="14040307053"/>
    <m/>
    <m/>
    <m/>
    <n v="102.74477616076879"/>
    <x v="8"/>
    <x v="88"/>
    <s v="Blend Controlled"/>
    <n v="0"/>
  </r>
  <r>
    <x v="3"/>
    <s v="CX"/>
    <x v="21"/>
    <d v="2024-07-31T00:00:00"/>
    <d v="2024-07-01T00:00:00"/>
    <s v="45570"/>
    <x v="193"/>
    <s v="25431"/>
    <s v="15951609682"/>
    <m/>
    <m/>
    <m/>
    <n v="179.67110324992933"/>
    <x v="8"/>
    <x v="86"/>
    <s v="Blend Controlled"/>
    <n v="0"/>
  </r>
  <r>
    <x v="3"/>
    <s v="CX"/>
    <x v="21"/>
    <d v="2024-07-31T00:00:00"/>
    <d v="2024-07-01T00:00:00"/>
    <s v="45520"/>
    <x v="197"/>
    <s v="34862"/>
    <s v="20186694415"/>
    <m/>
    <m/>
    <m/>
    <n v="135.01000044208976"/>
    <x v="8"/>
    <x v="90"/>
    <s v="Blend Controlled"/>
    <n v="0"/>
  </r>
  <r>
    <x v="3"/>
    <s v="CX"/>
    <x v="21"/>
    <d v="2024-07-31T00:00:00"/>
    <d v="2024-07-01T00:00:00"/>
    <s v="45613"/>
    <x v="192"/>
    <s v="27419"/>
    <m/>
    <m/>
    <m/>
    <m/>
    <n v="352.02702586754015"/>
    <x v="8"/>
    <x v="21"/>
    <s v="Blend Controlled"/>
    <n v="0"/>
  </r>
  <r>
    <x v="13"/>
    <s v="CX"/>
    <x v="21"/>
    <d v="2024-07-31T00:00:00"/>
    <d v="2024-07-01T00:00:00"/>
    <s v="45439"/>
    <x v="196"/>
    <s v="16465"/>
    <s v="8897859619"/>
    <m/>
    <m/>
    <m/>
    <n v="603.49036944956833"/>
    <x v="8"/>
    <x v="89"/>
    <s v="Blend Controlled"/>
    <n v="0"/>
  </r>
  <r>
    <x v="13"/>
    <s v="CX"/>
    <x v="21"/>
    <d v="2024-07-31T00:00:00"/>
    <d v="2024-07-01T00:00:00"/>
    <s v="45388"/>
    <x v="200"/>
    <s v="28257"/>
    <s v="16173717633"/>
    <m/>
    <m/>
    <m/>
    <n v="73.002867272125201"/>
    <x v="8"/>
    <x v="88"/>
    <s v="Blend Controlled"/>
    <n v="0"/>
  </r>
  <r>
    <x v="13"/>
    <s v="CX"/>
    <x v="21"/>
    <d v="2024-07-31T00:00:00"/>
    <d v="2024-07-01T00:00:00"/>
    <s v="45556"/>
    <x v="191"/>
    <s v="10051"/>
    <s v="12649095808"/>
    <m/>
    <m/>
    <m/>
    <n v="135.19049494838001"/>
    <x v="8"/>
    <x v="85"/>
    <s v="Blend Controlled"/>
    <n v="0"/>
  </r>
  <r>
    <x v="13"/>
    <s v="CX"/>
    <x v="21"/>
    <d v="2024-07-31T00:00:00"/>
    <d v="2024-07-01T00:00:00"/>
    <s v="45652"/>
    <x v="196"/>
    <s v="16465"/>
    <s v="8897859619"/>
    <m/>
    <m/>
    <m/>
    <n v="125.72716030199339"/>
    <x v="8"/>
    <x v="89"/>
    <s v="Blend Controlled"/>
    <n v="0"/>
  </r>
  <r>
    <x v="3"/>
    <s v="CX"/>
    <x v="21"/>
    <d v="2024-07-31T00:00:00"/>
    <d v="2024-07-01T00:00:00"/>
    <s v="45503"/>
    <x v="197"/>
    <s v="34862"/>
    <s v="20186694415"/>
    <m/>
    <m/>
    <m/>
    <n v="220.0200995797706"/>
    <x v="8"/>
    <x v="90"/>
    <s v="Blend Controlled"/>
    <n v="0"/>
  </r>
  <r>
    <x v="13"/>
    <s v="CX"/>
    <x v="21"/>
    <d v="2024-07-31T00:00:00"/>
    <d v="2024-07-01T00:00:00"/>
    <s v="45510"/>
    <x v="196"/>
    <s v="16465"/>
    <s v="8897859619"/>
    <m/>
    <m/>
    <m/>
    <n v="135.78533312615286"/>
    <x v="8"/>
    <x v="89"/>
    <s v="Blend Controlled"/>
    <n v="0"/>
  </r>
  <r>
    <x v="13"/>
    <s v="CX"/>
    <x v="21"/>
    <d v="2024-07-31T00:00:00"/>
    <d v="2024-07-01T00:00:00"/>
    <s v="45394"/>
    <x v="196"/>
    <s v="16465"/>
    <s v="8897859619"/>
    <m/>
    <m/>
    <m/>
    <n v="57.839901358714897"/>
    <x v="8"/>
    <x v="89"/>
    <s v="Blend Controlled"/>
    <n v="0"/>
  </r>
  <r>
    <x v="13"/>
    <s v="CX"/>
    <x v="21"/>
    <d v="2024-07-31T00:00:00"/>
    <d v="2024-07-01T00:00:00"/>
    <s v="45589"/>
    <x v="204"/>
    <s v="24387"/>
    <m/>
    <m/>
    <m/>
    <m/>
    <n v="313.64194828024159"/>
    <x v="8"/>
    <x v="94"/>
    <s v="Blend Controlled"/>
    <n v="0"/>
  </r>
  <r>
    <x v="3"/>
    <s v="CX"/>
    <x v="21"/>
    <d v="2024-07-31T00:00:00"/>
    <d v="2024-07-01T00:00:00"/>
    <s v="45630"/>
    <x v="192"/>
    <s v="27419"/>
    <m/>
    <m/>
    <m/>
    <m/>
    <n v="88.013173292001099"/>
    <x v="8"/>
    <x v="21"/>
    <s v="Blend Controlled"/>
    <n v="0"/>
  </r>
  <r>
    <x v="13"/>
    <s v="CX"/>
    <x v="21"/>
    <d v="2024-07-31T00:00:00"/>
    <d v="2024-07-01T00:00:00"/>
    <s v="45392"/>
    <x v="198"/>
    <s v="23530"/>
    <s v="15310283836"/>
    <m/>
    <m/>
    <m/>
    <n v="67.595247474190003"/>
    <x v="8"/>
    <x v="88"/>
    <s v="Blend Controlled"/>
    <n v="0"/>
  </r>
  <r>
    <x v="13"/>
    <s v="CX"/>
    <x v="21"/>
    <d v="2024-07-31T00:00:00"/>
    <d v="2024-07-01T00:00:00"/>
    <s v="45519"/>
    <x v="196"/>
    <s v="16465"/>
    <s v="8897859619"/>
    <m/>
    <m/>
    <m/>
    <n v="57.839901358714897"/>
    <x v="8"/>
    <x v="89"/>
    <s v="Blend Controlled"/>
    <n v="0"/>
  </r>
  <r>
    <x v="13"/>
    <s v="CX"/>
    <x v="21"/>
    <d v="2024-07-31T00:00:00"/>
    <d v="2024-07-01T00:00:00"/>
    <s v="45416"/>
    <x v="196"/>
    <s v="16465"/>
    <s v="8897859619"/>
    <m/>
    <m/>
    <m/>
    <n v="95.552641829514982"/>
    <x v="8"/>
    <x v="89"/>
    <s v="Blend Controlled"/>
    <n v="0"/>
  </r>
  <r>
    <x v="13"/>
    <s v="CX"/>
    <x v="21"/>
    <d v="2024-07-31T00:00:00"/>
    <d v="2024-07-01T00:00:00"/>
    <s v="45451"/>
    <x v="196"/>
    <s v="16465"/>
    <s v="8897859619"/>
    <m/>
    <m/>
    <m/>
    <n v="528.05407326837224"/>
    <x v="8"/>
    <x v="89"/>
    <s v="Blend Controlled"/>
    <n v="0"/>
  </r>
  <r>
    <x v="13"/>
    <s v="CX"/>
    <x v="21"/>
    <d v="2024-07-31T00:00:00"/>
    <d v="2024-07-01T00:00:00"/>
    <s v="45558"/>
    <x v="191"/>
    <s v="10051"/>
    <s v="12649095808"/>
    <m/>
    <m/>
    <m/>
    <n v="270.38098989676001"/>
    <x v="8"/>
    <x v="85"/>
    <s v="Blend Controlled"/>
    <n v="0"/>
  </r>
  <r>
    <x v="3"/>
    <s v="CX"/>
    <x v="21"/>
    <d v="2024-07-31T00:00:00"/>
    <d v="2024-07-01T00:00:00"/>
    <s v="45434"/>
    <x v="197"/>
    <s v="34862"/>
    <s v="20186694415"/>
    <m/>
    <m/>
    <m/>
    <n v="55.00502489494265"/>
    <x v="8"/>
    <x v="90"/>
    <s v="Blend Controlled"/>
    <n v="0"/>
  </r>
  <r>
    <x v="3"/>
    <s v="CX"/>
    <x v="21"/>
    <d v="2024-07-31T00:00:00"/>
    <d v="2024-07-01T00:00:00"/>
    <s v="45446"/>
    <x v="197"/>
    <s v="34862"/>
    <s v="20186694415"/>
    <m/>
    <m/>
    <m/>
    <n v="110.0100497898853"/>
    <x v="8"/>
    <x v="90"/>
    <s v="Blend Controlled"/>
    <n v="0"/>
  </r>
  <r>
    <x v="3"/>
    <s v="CX"/>
    <x v="21"/>
    <d v="2024-07-31T00:00:00"/>
    <d v="2024-07-01T00:00:00"/>
    <s v="45635"/>
    <x v="192"/>
    <s v="27419"/>
    <m/>
    <m/>
    <m/>
    <m/>
    <n v="176.01351293377007"/>
    <x v="8"/>
    <x v="21"/>
    <s v="Blend Controlled"/>
    <n v="0"/>
  </r>
  <r>
    <x v="13"/>
    <s v="CX"/>
    <x v="21"/>
    <d v="2024-07-31T00:00:00"/>
    <d v="2024-07-01T00:00:00"/>
    <s v="45512"/>
    <x v="196"/>
    <s v="16465"/>
    <s v="8897859619"/>
    <m/>
    <m/>
    <m/>
    <n v="57.839901358714897"/>
    <x v="8"/>
    <x v="89"/>
    <s v="Blend Controlled"/>
    <n v="0"/>
  </r>
  <r>
    <x v="13"/>
    <s v="CX"/>
    <x v="21"/>
    <d v="2024-07-31T00:00:00"/>
    <d v="2024-07-01T00:00:00"/>
    <s v="45457"/>
    <x v="196"/>
    <s v="16465"/>
    <s v="8897859619"/>
    <m/>
    <m/>
    <m/>
    <n v="115.66898747783392"/>
    <x v="8"/>
    <x v="89"/>
    <s v="Blend Controlled"/>
    <n v="0"/>
  </r>
  <r>
    <x v="3"/>
    <s v="CX"/>
    <x v="21"/>
    <d v="2024-07-31T00:00:00"/>
    <d v="2024-07-01T00:00:00"/>
    <s v="45442"/>
    <x v="197"/>
    <s v="34862"/>
    <s v="20186694415"/>
    <m/>
    <m/>
    <m/>
    <n v="275.02512447471327"/>
    <x v="8"/>
    <x v="90"/>
    <s v="Blend Controlled"/>
    <n v="0"/>
  </r>
  <r>
    <x v="3"/>
    <s v="CX"/>
    <x v="21"/>
    <d v="2024-07-31T00:00:00"/>
    <d v="2024-07-01T00:00:00"/>
    <s v="45562"/>
    <x v="193"/>
    <s v="25431"/>
    <s v="15951609682"/>
    <m/>
    <m/>
    <m/>
    <n v="179.67110324992933"/>
    <x v="8"/>
    <x v="86"/>
    <s v="Blend Controlled"/>
    <n v="0"/>
  </r>
  <r>
    <x v="3"/>
    <s v="CX"/>
    <x v="21"/>
    <d v="2024-07-31T00:00:00"/>
    <d v="2024-07-01T00:00:00"/>
    <s v="45409"/>
    <x v="206"/>
    <s v="32544"/>
    <s v="15540690797"/>
    <m/>
    <m/>
    <m/>
    <n v="560.04766248026192"/>
    <x v="8"/>
    <x v="90"/>
    <s v="Blend Controlled"/>
    <n v="0"/>
  </r>
  <r>
    <x v="13"/>
    <s v="CX"/>
    <x v="21"/>
    <d v="2024-07-31T00:00:00"/>
    <d v="2024-07-01T00:00:00"/>
    <s v="47499"/>
    <x v="203"/>
    <s v="20698"/>
    <s v="8504915609"/>
    <m/>
    <m/>
    <m/>
    <n v="675.95247474190001"/>
    <x v="8"/>
    <x v="85"/>
    <s v="Blend Controlled"/>
    <n v="0"/>
  </r>
  <r>
    <x v="3"/>
    <s v="CX"/>
    <x v="21"/>
    <d v="2024-07-31T00:00:00"/>
    <d v="2024-07-01T00:00:00"/>
    <s v="45699"/>
    <x v="194"/>
    <s v="9647"/>
    <s v="10996678329"/>
    <m/>
    <m/>
    <m/>
    <n v="285.0225380055486"/>
    <x v="8"/>
    <x v="87"/>
    <s v="Blend Controlled"/>
    <n v="0"/>
  </r>
  <r>
    <x v="3"/>
    <s v="CX"/>
    <x v="21"/>
    <d v="2024-07-31T00:00:00"/>
    <d v="2024-07-01T00:00:00"/>
    <s v="45673"/>
    <x v="192"/>
    <s v="27419"/>
    <m/>
    <m/>
    <m/>
    <m/>
    <n v="528.05337245154237"/>
    <x v="8"/>
    <x v="21"/>
    <s v="Blend Controlled"/>
    <n v="0"/>
  </r>
  <r>
    <x v="13"/>
    <s v="CX"/>
    <x v="21"/>
    <d v="2024-07-31T00:00:00"/>
    <d v="2024-07-01T00:00:00"/>
    <s v="45575"/>
    <x v="204"/>
    <s v="24387"/>
    <m/>
    <m/>
    <m/>
    <m/>
    <n v="156.8209741401208"/>
    <x v="8"/>
    <x v="94"/>
    <s v="Blend Controlled"/>
    <n v="0"/>
  </r>
  <r>
    <x v="13"/>
    <s v="CX"/>
    <x v="21"/>
    <d v="2024-07-31T00:00:00"/>
    <d v="2024-07-01T00:00:00"/>
    <s v="45437"/>
    <x v="196"/>
    <s v="16465"/>
    <s v="8897859619"/>
    <m/>
    <m/>
    <m/>
    <n v="251.45432060398679"/>
    <x v="8"/>
    <x v="89"/>
    <s v="Blend Controlled"/>
    <n v="0"/>
  </r>
  <r>
    <x v="13"/>
    <s v="CX"/>
    <x v="21"/>
    <d v="2024-07-31T00:00:00"/>
    <d v="2024-07-01T00:00:00"/>
    <s v="45379"/>
    <x v="196"/>
    <s v="16465"/>
    <s v="8897859619"/>
    <m/>
    <m/>
    <m/>
    <n v="980.67185035554849"/>
    <x v="8"/>
    <x v="89"/>
    <s v="Blend Controlled"/>
    <n v="0"/>
  </r>
  <r>
    <x v="3"/>
    <s v="CX"/>
    <x v="21"/>
    <d v="2024-07-31T00:00:00"/>
    <d v="2024-07-01T00:00:00"/>
    <s v="45675"/>
    <x v="192"/>
    <s v="27419"/>
    <m/>
    <m/>
    <m/>
    <m/>
    <n v="704.06688538531239"/>
    <x v="8"/>
    <x v="21"/>
    <s v="Blend Controlled"/>
    <n v="0"/>
  </r>
  <r>
    <x v="13"/>
    <s v="CX"/>
    <x v="21"/>
    <d v="2024-07-31T00:00:00"/>
    <d v="2024-07-01T00:00:00"/>
    <s v="45441"/>
    <x v="196"/>
    <s v="16465"/>
    <s v="8897859619"/>
    <m/>
    <m/>
    <m/>
    <n v="125.72716030199339"/>
    <x v="8"/>
    <x v="89"/>
    <s v="Blend Controlled"/>
    <n v="0"/>
  </r>
  <r>
    <x v="13"/>
    <s v="CX"/>
    <x v="21"/>
    <d v="2024-07-31T00:00:00"/>
    <d v="2024-07-01T00:00:00"/>
    <s v="45462"/>
    <x v="196"/>
    <s v="16465"/>
    <s v="8897859619"/>
    <m/>
    <m/>
    <m/>
    <n v="62.868987770794632"/>
    <x v="8"/>
    <x v="89"/>
    <s v="Blend Controlled"/>
    <n v="0"/>
  </r>
  <r>
    <x v="3"/>
    <s v="CX"/>
    <x v="21"/>
    <d v="2024-07-31T00:00:00"/>
    <d v="2024-07-01T00:00:00"/>
    <s v="45491"/>
    <x v="197"/>
    <s v="34862"/>
    <s v="20186694415"/>
    <m/>
    <m/>
    <m/>
    <n v="55.00502489494265"/>
    <x v="8"/>
    <x v="90"/>
    <s v="Blend Controlled"/>
    <n v="0"/>
  </r>
  <r>
    <x v="13"/>
    <s v="CX"/>
    <x v="21"/>
    <d v="2024-07-31T00:00:00"/>
    <d v="2024-07-01T00:00:00"/>
    <s v="45595"/>
    <x v="204"/>
    <s v="24387"/>
    <m/>
    <m/>
    <m/>
    <m/>
    <n v="627.28389656048319"/>
    <x v="8"/>
    <x v="94"/>
    <s v="Blend Controlled"/>
    <n v="0"/>
  </r>
  <r>
    <x v="13"/>
    <s v="CX"/>
    <x v="21"/>
    <d v="2024-07-31T00:00:00"/>
    <d v="2024-07-01T00:00:00"/>
    <s v="45539"/>
    <x v="191"/>
    <s v="10051"/>
    <s v="12649095808"/>
    <m/>
    <m/>
    <m/>
    <n v="67.595247474190003"/>
    <x v="8"/>
    <x v="85"/>
    <s v="Blend Controlled"/>
    <n v="0"/>
  </r>
  <r>
    <x v="13"/>
    <s v="CX"/>
    <x v="21"/>
    <d v="2024-07-31T00:00:00"/>
    <d v="2024-07-01T00:00:00"/>
    <s v="45484"/>
    <x v="196"/>
    <s v="16465"/>
    <s v="8897859619"/>
    <m/>
    <m/>
    <m/>
    <n v="231.33797495566785"/>
    <x v="8"/>
    <x v="89"/>
    <s v="Blend Controlled"/>
    <n v="0"/>
  </r>
  <r>
    <x v="13"/>
    <s v="CX"/>
    <x v="21"/>
    <d v="2024-07-31T00:00:00"/>
    <d v="2024-07-01T00:00:00"/>
    <s v="47495"/>
    <x v="203"/>
    <s v="20698"/>
    <s v="8504915609"/>
    <m/>
    <m/>
    <m/>
    <n v="811.14296969027998"/>
    <x v="8"/>
    <x v="85"/>
    <s v="Blend Controlled"/>
    <n v="0"/>
  </r>
  <r>
    <x v="14"/>
    <s v="CX"/>
    <x v="22"/>
    <d v="2024-07-31T00:00:00"/>
    <d v="2024-07-01T00:00:00"/>
    <s v="43712"/>
    <x v="216"/>
    <s v="29736"/>
    <m/>
    <m/>
    <m/>
    <m/>
    <n v="212.21899572388077"/>
    <x v="8"/>
    <x v="101"/>
    <s v="Blend Controlled"/>
    <n v="0"/>
  </r>
  <r>
    <x v="13"/>
    <s v="CX"/>
    <x v="22"/>
    <d v="2024-07-31T00:00:00"/>
    <d v="2024-07-01T00:00:00"/>
    <s v="45717"/>
    <x v="217"/>
    <s v="14209"/>
    <m/>
    <m/>
    <m/>
    <m/>
    <n v="4326.0958383481602"/>
    <x v="8"/>
    <x v="102"/>
    <s v="Blend Controlled"/>
    <n v="0"/>
  </r>
  <r>
    <x v="14"/>
    <s v="CX"/>
    <x v="22"/>
    <d v="2024-07-31T00:00:00"/>
    <d v="2024-07-01T00:00:00"/>
    <s v="43717"/>
    <x v="216"/>
    <s v="29736"/>
    <m/>
    <m/>
    <m/>
    <m/>
    <n v="-106.10996281195663"/>
    <x v="8"/>
    <x v="101"/>
    <s v="Blend Controlled"/>
    <n v="0"/>
  </r>
  <r>
    <x v="14"/>
    <s v="CX"/>
    <x v="22"/>
    <d v="2024-07-31T00:00:00"/>
    <d v="2024-07-01T00:00:00"/>
    <s v="40225"/>
    <x v="218"/>
    <s v="14672"/>
    <s v="12761031697"/>
    <m/>
    <m/>
    <m/>
    <n v="927.28422373841329"/>
    <x v="8"/>
    <x v="100"/>
    <s v="Blend Controlled"/>
    <n v="0"/>
  </r>
  <r>
    <x v="13"/>
    <s v="CX"/>
    <x v="22"/>
    <d v="2024-07-31T00:00:00"/>
    <d v="2024-07-01T00:00:00"/>
    <s v="45689"/>
    <x v="219"/>
    <s v="30991"/>
    <m/>
    <m/>
    <m/>
    <m/>
    <n v="449.55706428154491"/>
    <x v="8"/>
    <x v="103"/>
    <s v="Blend Controlled"/>
    <n v="0"/>
  </r>
  <r>
    <x v="3"/>
    <s v="CX"/>
    <x v="22"/>
    <d v="2024-07-31T00:00:00"/>
    <d v="2024-07-01T00:00:00"/>
    <s v="40997"/>
    <x v="220"/>
    <s v="33796"/>
    <m/>
    <m/>
    <m/>
    <m/>
    <n v="385.59985487481265"/>
    <x v="8"/>
    <x v="104"/>
    <s v="Blend Controlled"/>
    <n v="0"/>
  </r>
  <r>
    <x v="3"/>
    <s v="CX"/>
    <x v="22"/>
    <d v="2024-07-31T00:00:00"/>
    <d v="2024-07-01T00:00:00"/>
    <s v="45602"/>
    <x v="221"/>
    <s v="32760"/>
    <m/>
    <m/>
    <m/>
    <m/>
    <n v="1635.1482097269104"/>
    <x v="8"/>
    <x v="104"/>
    <s v="Blend Controlled"/>
    <n v="0"/>
  </r>
  <r>
    <x v="3"/>
    <s v="CX"/>
    <x v="22"/>
    <d v="2024-07-31T00:00:00"/>
    <d v="2024-07-01T00:00:00"/>
    <s v="43583"/>
    <x v="222"/>
    <s v="24601"/>
    <s v="15483828513"/>
    <m/>
    <m/>
    <m/>
    <n v="1252.4102588538647"/>
    <x v="8"/>
    <x v="90"/>
    <s v="Blend Controlled"/>
    <n v="0"/>
  </r>
  <r>
    <x v="13"/>
    <s v="CX"/>
    <x v="22"/>
    <d v="2024-07-31T00:00:00"/>
    <d v="2024-07-01T00:00:00"/>
    <s v="43458"/>
    <x v="223"/>
    <s v="28151"/>
    <m/>
    <m/>
    <m/>
    <m/>
    <n v="454.24006302655681"/>
    <x v="8"/>
    <x v="85"/>
    <s v="Blend Controlled"/>
    <n v="0"/>
  </r>
  <r>
    <x v="13"/>
    <s v="CX"/>
    <x v="22"/>
    <d v="2024-07-31T00:00:00"/>
    <d v="2024-07-01T00:00:00"/>
    <s v="41005"/>
    <x v="224"/>
    <s v="30890"/>
    <m/>
    <m/>
    <m/>
    <m/>
    <n v="569.66029999368573"/>
    <x v="8"/>
    <x v="105"/>
    <s v="Blend Controlled"/>
    <n v="0"/>
  </r>
  <r>
    <x v="3"/>
    <s v="CX"/>
    <x v="22"/>
    <d v="2024-07-31T00:00:00"/>
    <d v="2024-07-01T00:00:00"/>
    <s v="43581"/>
    <x v="225"/>
    <s v="20163"/>
    <s v="13520406858"/>
    <m/>
    <m/>
    <m/>
    <n v="1252.4102588538647"/>
    <x v="8"/>
    <x v="90"/>
    <s v="Blend Controlled"/>
    <n v="0"/>
  </r>
  <r>
    <x v="14"/>
    <s v="CX"/>
    <x v="22"/>
    <d v="2024-07-31T00:00:00"/>
    <d v="2024-07-01T00:00:00"/>
    <s v="27729"/>
    <x v="226"/>
    <s v="22985"/>
    <s v="12561338483"/>
    <m/>
    <m/>
    <m/>
    <n v="1502.957436876711"/>
    <x v="8"/>
    <x v="106"/>
    <s v="Blend Controlled"/>
    <n v="0"/>
  </r>
  <r>
    <x v="14"/>
    <s v="CX"/>
    <x v="22"/>
    <d v="2024-07-31T00:00:00"/>
    <d v="2024-07-01T00:00:00"/>
    <s v="43460"/>
    <x v="227"/>
    <s v="25537"/>
    <m/>
    <m/>
    <m/>
    <m/>
    <n v="1187.5753315439608"/>
    <x v="8"/>
    <x v="95"/>
    <s v="Blend Controlled"/>
    <n v="0"/>
  </r>
  <r>
    <x v="3"/>
    <s v="CX"/>
    <x v="22"/>
    <d v="2024-07-31T00:00:00"/>
    <d v="2024-07-01T00:00:00"/>
    <s v="40990"/>
    <x v="228"/>
    <s v="22403"/>
    <s v="12776088900"/>
    <m/>
    <m/>
    <m/>
    <n v="1463.0361264637104"/>
    <x v="8"/>
    <x v="96"/>
    <s v="Blend Controlled"/>
    <n v="0"/>
  </r>
  <r>
    <x v="13"/>
    <s v="CX"/>
    <x v="22"/>
    <d v="2024-07-31T00:00:00"/>
    <d v="2024-07-01T00:00:00"/>
    <s v="27719"/>
    <x v="229"/>
    <s v="26530"/>
    <s v="13410093568"/>
    <m/>
    <m/>
    <m/>
    <n v="1892.6669292773199"/>
    <x v="8"/>
    <x v="107"/>
    <s v="Blend Controlled"/>
    <n v="0"/>
  </r>
  <r>
    <x v="13"/>
    <s v="CX"/>
    <x v="22"/>
    <d v="2024-07-31T00:00:00"/>
    <d v="2024-07-01T00:00:00"/>
    <s v="40966"/>
    <x v="230"/>
    <s v="28684"/>
    <m/>
    <m/>
    <m/>
    <m/>
    <n v="225.31388650076804"/>
    <x v="8"/>
    <x v="91"/>
    <s v="Blend Controlled"/>
    <n v="0"/>
  </r>
  <r>
    <x v="13"/>
    <s v="CX"/>
    <x v="22"/>
    <d v="2024-07-31T00:00:00"/>
    <d v="2024-07-01T00:00:00"/>
    <s v="33047"/>
    <x v="231"/>
    <s v="22969"/>
    <m/>
    <m/>
    <m/>
    <m/>
    <n v="692.11044269813033"/>
    <x v="8"/>
    <x v="99"/>
    <s v="Blend Controlled"/>
    <n v="0"/>
  </r>
  <r>
    <x v="13"/>
    <s v="CX"/>
    <x v="22"/>
    <d v="2024-07-31T00:00:00"/>
    <d v="2024-07-01T00:00:00"/>
    <s v="43749"/>
    <x v="232"/>
    <s v="20910"/>
    <s v="13995838308"/>
    <m/>
    <m/>
    <m/>
    <n v="378.53338585546402"/>
    <x v="8"/>
    <x v="108"/>
    <s v="Blend Controlled"/>
    <n v="0"/>
  </r>
  <r>
    <x v="14"/>
    <s v="CX"/>
    <x v="22"/>
    <d v="2024-07-31T00:00:00"/>
    <d v="2024-07-01T00:00:00"/>
    <s v="43586"/>
    <x v="233"/>
    <s v="24279"/>
    <m/>
    <m/>
    <m/>
    <m/>
    <n v="23712.45082951296"/>
    <x v="8"/>
    <x v="95"/>
    <s v="Blend Controlled"/>
    <n v="0"/>
  </r>
  <r>
    <x v="13"/>
    <s v="CX"/>
    <x v="22"/>
    <d v="2024-07-31T00:00:00"/>
    <d v="2024-07-01T00:00:00"/>
    <s v="27706"/>
    <x v="234"/>
    <s v="28790"/>
    <m/>
    <m/>
    <m/>
    <m/>
    <n v="99.143301375343952"/>
    <x v="8"/>
    <x v="88"/>
    <s v="Blend Controlled"/>
    <n v="0"/>
  </r>
  <r>
    <x v="13"/>
    <s v="CX"/>
    <x v="22"/>
    <d v="2024-07-31T00:00:00"/>
    <d v="2024-07-01T00:00:00"/>
    <s v="33072"/>
    <x v="235"/>
    <s v="25872"/>
    <s v="12775792989"/>
    <m/>
    <m/>
    <m/>
    <n v="1982.790320829708"/>
    <x v="8"/>
    <x v="91"/>
    <s v="Blend Controlled"/>
    <n v="0"/>
  </r>
  <r>
    <x v="14"/>
    <s v="CX"/>
    <x v="22"/>
    <d v="2024-07-31T00:00:00"/>
    <d v="2024-07-01T00:00:00"/>
    <s v="43719"/>
    <x v="236"/>
    <s v="29842"/>
    <m/>
    <m/>
    <m/>
    <m/>
    <n v="106.10996281195663"/>
    <x v="8"/>
    <x v="109"/>
    <s v="Blend Controlled"/>
    <n v="0"/>
  </r>
  <r>
    <x v="14"/>
    <s v="CX"/>
    <x v="22"/>
    <d v="2024-07-31T00:00:00"/>
    <d v="2024-07-01T00:00:00"/>
    <s v="43461"/>
    <x v="237"/>
    <s v="28254"/>
    <m/>
    <m/>
    <m/>
    <m/>
    <n v="232.47500813248001"/>
    <x v="8"/>
    <x v="95"/>
    <s v="Blend Controlled"/>
    <n v="0"/>
  </r>
  <r>
    <x v="8"/>
    <s v="Insourcing Services"/>
    <x v="23"/>
    <d v="2024-07-01T00:00:00"/>
    <d v="2024-07-01T00:00:00"/>
    <s v="44687"/>
    <x v="94"/>
    <s v="567"/>
    <m/>
    <m/>
    <m/>
    <s v="Recognize payment discount adj erroneously posted to deferred revenues"/>
    <n v="233.11"/>
    <x v="2"/>
    <x v="30"/>
    <s v="Blend Controlled"/>
    <n v="0"/>
  </r>
  <r>
    <x v="8"/>
    <s v="Insourcing Services"/>
    <x v="23"/>
    <d v="2024-07-04T00:00:00"/>
    <d v="2024-07-01T00:00:00"/>
    <s v="43012"/>
    <x v="84"/>
    <s v="565"/>
    <m/>
    <m/>
    <m/>
    <s v="Amex payment Discount"/>
    <n v="-414.75"/>
    <x v="2"/>
    <x v="12"/>
    <s v="Blend Controlled"/>
    <n v="0"/>
  </r>
  <r>
    <x v="8"/>
    <s v="Insourcing Services"/>
    <x v="23"/>
    <d v="2024-07-06T00:00:00"/>
    <d v="2024-07-01T00:00:00"/>
    <s v="43013"/>
    <x v="84"/>
    <s v="565"/>
    <m/>
    <m/>
    <m/>
    <s v="Amex payment Discount"/>
    <n v="-2663.87"/>
    <x v="2"/>
    <x v="12"/>
    <s v="Blend Controlled"/>
    <n v="0"/>
  </r>
  <r>
    <x v="8"/>
    <s v="Insourcing Services"/>
    <x v="23"/>
    <d v="2024-07-08T00:00:00"/>
    <d v="2024-07-01T00:00:00"/>
    <s v="43014"/>
    <x v="84"/>
    <s v="565"/>
    <m/>
    <m/>
    <m/>
    <s v="Amex payment Discount"/>
    <n v="-2109.65"/>
    <x v="2"/>
    <x v="12"/>
    <s v="Blend Controlled"/>
    <n v="0"/>
  </r>
  <r>
    <x v="8"/>
    <s v="Insourcing Services"/>
    <x v="23"/>
    <d v="2024-07-11T00:00:00"/>
    <d v="2024-07-01T00:00:00"/>
    <s v="44358"/>
    <x v="84"/>
    <s v="565"/>
    <m/>
    <m/>
    <m/>
    <s v="Amex payment Discount"/>
    <n v="-1097.42"/>
    <x v="2"/>
    <x v="12"/>
    <s v="Blend Controlled"/>
    <n v="0"/>
  </r>
  <r>
    <x v="8"/>
    <s v="Insourcing Services"/>
    <x v="23"/>
    <d v="2024-07-12T00:00:00"/>
    <d v="2024-07-01T00:00:00"/>
    <s v="44359"/>
    <x v="84"/>
    <s v="565"/>
    <m/>
    <m/>
    <m/>
    <s v="Amex payment Discount"/>
    <n v="-822.59"/>
    <x v="2"/>
    <x v="12"/>
    <s v="Blend Controlled"/>
    <n v="0"/>
  </r>
  <r>
    <x v="8"/>
    <s v="Insourcing Services"/>
    <x v="23"/>
    <d v="2024-07-13T00:00:00"/>
    <d v="2024-07-01T00:00:00"/>
    <s v="44360"/>
    <x v="84"/>
    <s v="565"/>
    <m/>
    <m/>
    <m/>
    <s v="Amex payment Discount"/>
    <n v="-1683.14"/>
    <x v="2"/>
    <x v="12"/>
    <s v="Blend Controlled"/>
    <n v="0"/>
  </r>
  <r>
    <x v="8"/>
    <s v="Insourcing Services"/>
    <x v="23"/>
    <d v="2024-07-15T00:00:00"/>
    <d v="2024-07-01T00:00:00"/>
    <s v="44361"/>
    <x v="84"/>
    <s v="565"/>
    <m/>
    <m/>
    <m/>
    <s v="Amex payment Discount"/>
    <n v="-1841.88"/>
    <x v="2"/>
    <x v="12"/>
    <s v="Blend Controlled"/>
    <n v="0"/>
  </r>
  <r>
    <x v="8"/>
    <s v="Insourcing Services"/>
    <x v="23"/>
    <d v="2024-07-18T00:00:00"/>
    <d v="2024-07-01T00:00:00"/>
    <s v="44384"/>
    <x v="84"/>
    <s v="565"/>
    <m/>
    <m/>
    <m/>
    <s v="Amex payment Discount"/>
    <n v="-272.07"/>
    <x v="2"/>
    <x v="12"/>
    <s v="Blend Controlled"/>
    <n v="0"/>
  </r>
  <r>
    <x v="8"/>
    <s v="Insourcing Services"/>
    <x v="23"/>
    <d v="2024-07-19T00:00:00"/>
    <d v="2024-07-01T00:00:00"/>
    <s v="44383"/>
    <x v="84"/>
    <s v="565"/>
    <m/>
    <m/>
    <m/>
    <s v="Amex payment Discount"/>
    <n v="-65.38"/>
    <x v="2"/>
    <x v="12"/>
    <s v="Blend Controlled"/>
    <n v="0"/>
  </r>
  <r>
    <x v="8"/>
    <s v="Insourcing Services"/>
    <x v="23"/>
    <d v="2024-07-22T00:00:00"/>
    <d v="2024-07-01T00:00:00"/>
    <s v="44690"/>
    <x v="84"/>
    <s v="565"/>
    <m/>
    <m/>
    <m/>
    <s v="Amex payment Discount"/>
    <n v="-533.66999999999996"/>
    <x v="2"/>
    <x v="12"/>
    <s v="Blend Controlled"/>
    <n v="0"/>
  </r>
  <r>
    <x v="8"/>
    <s v="Insourcing Services"/>
    <x v="23"/>
    <d v="2024-07-25T00:00:00"/>
    <d v="2024-07-01T00:00:00"/>
    <s v="45201"/>
    <x v="84"/>
    <s v="565"/>
    <m/>
    <m/>
    <m/>
    <s v="Amex payment Discount"/>
    <n v="-166.87"/>
    <x v="2"/>
    <x v="12"/>
    <s v="Blend Controlled"/>
    <n v="0"/>
  </r>
  <r>
    <x v="8"/>
    <s v="Insourcing Services"/>
    <x v="23"/>
    <d v="2024-07-29T00:00:00"/>
    <d v="2024-07-01T00:00:00"/>
    <s v="45200"/>
    <x v="84"/>
    <s v="565"/>
    <m/>
    <m/>
    <m/>
    <s v="Amex payment discount"/>
    <n v="-276.08999999999997"/>
    <x v="2"/>
    <x v="12"/>
    <s v="Blend Controlled"/>
    <n v="0"/>
  </r>
  <r>
    <x v="8"/>
    <s v="Insourcing Services"/>
    <x v="23"/>
    <d v="2024-07-29T00:00:00"/>
    <d v="2024-07-01T00:00:00"/>
    <s v="45200"/>
    <x v="84"/>
    <s v="565"/>
    <m/>
    <m/>
    <m/>
    <s v="Amex payment Discount"/>
    <n v="-216.7"/>
    <x v="2"/>
    <x v="12"/>
    <s v="Blend Controlled"/>
    <n v="0"/>
  </r>
  <r>
    <x v="8"/>
    <s v="Data Science"/>
    <x v="23"/>
    <d v="2024-07-31T00:00:00"/>
    <d v="2024-07-01T00:00:00"/>
    <s v="47728"/>
    <x v="41"/>
    <s v="24602"/>
    <s v="14229907640"/>
    <m/>
    <m/>
    <s v="Cash Exchange discount reclass"/>
    <n v="-2365.46"/>
    <x v="1"/>
    <x v="30"/>
    <s v="Blend Controlled"/>
    <n v="0"/>
  </r>
  <r>
    <x v="11"/>
    <s v="Balance Sheet"/>
    <x v="23"/>
    <d v="2024-07-31T00:00:00"/>
    <d v="2024-07-01T00:00:00"/>
    <s v="47748"/>
    <x v="0"/>
    <m/>
    <m/>
    <m/>
    <m/>
    <s v="India July 2024 Activity"/>
    <n v="210.23661806812856"/>
    <x v="1"/>
    <x v="11"/>
    <s v="Blend Controlled"/>
    <n v="0"/>
  </r>
  <r>
    <x v="11"/>
    <s v="Facilities"/>
    <x v="23"/>
    <d v="2024-07-31T00:00:00"/>
    <d v="2024-07-01T00:00:00"/>
    <s v="47748"/>
    <x v="0"/>
    <m/>
    <m/>
    <m/>
    <m/>
    <s v="India July 2024 Activity - Purchase Discounts"/>
    <n v="-210.23649853346041"/>
    <x v="1"/>
    <x v="11"/>
    <s v="Blend Controlled"/>
    <n v="0"/>
  </r>
  <r>
    <x v="8"/>
    <s v="Insourcing Services"/>
    <x v="23"/>
    <d v="2024-07-31T00:00:00"/>
    <d v="2024-07-01T00:00:00"/>
    <s v="47728"/>
    <x v="238"/>
    <s v="26790"/>
    <m/>
    <m/>
    <m/>
    <s v="Cash Exchange discount reclass"/>
    <n v="-451.2"/>
    <x v="2"/>
    <x v="61"/>
    <s v="Blend Controlled"/>
    <n v="0"/>
  </r>
  <r>
    <x v="8"/>
    <s v="Insourcing Services"/>
    <x v="23"/>
    <d v="2024-07-31T00:00:00"/>
    <d v="2024-07-01T00:00:00"/>
    <s v="47728"/>
    <x v="85"/>
    <s v="566"/>
    <m/>
    <m/>
    <m/>
    <s v="Cash Exchange discount reclass"/>
    <n v="-13267.35"/>
    <x v="2"/>
    <x v="56"/>
    <s v="Blend Controlled"/>
    <n v="0"/>
  </r>
  <r>
    <x v="8"/>
    <s v="Data Science"/>
    <x v="23"/>
    <d v="2024-07-31T00:00:00"/>
    <d v="2024-07-01T00:00:00"/>
    <s v="47728"/>
    <x v="83"/>
    <s v="23415"/>
    <s v="15705783145"/>
    <m/>
    <m/>
    <s v="Cash Exchange discount reclass"/>
    <n v="-3422"/>
    <x v="1"/>
    <x v="20"/>
    <s v="Blend Controlled"/>
    <n v="0"/>
  </r>
  <r>
    <x v="8"/>
    <s v="Insourcing Services"/>
    <x v="23"/>
    <d v="2024-07-31T00:00:00"/>
    <d v="2024-07-01T00:00:00"/>
    <s v="47728"/>
    <x v="94"/>
    <s v="567"/>
    <m/>
    <m/>
    <m/>
    <s v="Cash Exchange discount reclass"/>
    <n v="-2993.56"/>
    <x v="2"/>
    <x v="30"/>
    <s v="Blend Controlled"/>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8">
  <r>
    <x v="0"/>
    <x v="0"/>
    <s v="2"/>
    <x v="0"/>
    <x v="0"/>
    <s v=""/>
    <s v="7- Closed Won"/>
    <n v="1"/>
    <s v="3. Platform"/>
    <s v="Insourcing Services"/>
    <n v="51667"/>
    <e v="#REF!"/>
    <e v="#REF!"/>
    <s v="AARP"/>
  </r>
  <r>
    <x v="0"/>
    <x v="0"/>
    <s v="2"/>
    <x v="1"/>
    <x v="1"/>
    <s v="1: |16530006669|AARP - Digital First BI - 2024| 7- Closed Won ~ No WAC"/>
    <s v="7- Closed Won"/>
    <n v="1"/>
    <s v="3. Platform"/>
    <s v="BI"/>
    <n v="31626.6"/>
    <e v="#REF!"/>
    <e v="#REF!"/>
    <s v="AARP"/>
  </r>
  <r>
    <x v="0"/>
    <x v="0"/>
    <s v="2"/>
    <x v="2"/>
    <x v="2"/>
    <s v="19763830574"/>
    <s v="4- Proposal Presented"/>
    <n v="0.5"/>
    <s v="3. Platform"/>
    <s v="DS"/>
    <m/>
    <e v="#REF!"/>
    <e v="#REF!"/>
    <s v="AARP"/>
  </r>
  <r>
    <x v="0"/>
    <x v="0"/>
    <s v="2"/>
    <x v="3"/>
    <x v="3"/>
    <s v="1: |17500424495|AARP - Lead Gen and Digital Rep. July - Dec 2024| 7- Closed Won ~ No WAC"/>
    <s v="7- Closed Won"/>
    <n v="1"/>
    <s v="3. Platform"/>
    <s v="BI"/>
    <n v="16666.666666666668"/>
    <e v="#REF!"/>
    <e v="#REF!"/>
    <s v="AARP"/>
  </r>
  <r>
    <x v="0"/>
    <x v="0"/>
    <s v="2"/>
    <x v="4"/>
    <x v="4"/>
    <s v="20695530013"/>
    <s v="5- Verbal Agreement"/>
    <n v="0.75"/>
    <s v="3. Platform"/>
    <s v="DS"/>
    <m/>
    <e v="#REF!"/>
    <e v="#REF!"/>
    <s v="AARP"/>
  </r>
  <r>
    <x v="0"/>
    <x v="0"/>
    <s v="2"/>
    <x v="5"/>
    <x v="5"/>
    <s v="1: |15340706956|AARP DAG Campaign Support 2024| 7- Closed Won ~ No WAC"/>
    <s v="7- Closed Won"/>
    <n v="1"/>
    <s v="3. Platform"/>
    <s v="CX"/>
    <n v="50000"/>
    <e v="#REF!"/>
    <e v="#REF!"/>
    <s v="AARP"/>
  </r>
  <r>
    <x v="0"/>
    <x v="0"/>
    <s v="2"/>
    <x v="6"/>
    <x v="6"/>
    <s v="1: |15339917917|ASI - Business Analyst/DS Support 2024 - 2025| 7- Closed Won ~ No WAC"/>
    <s v="7- Closed Won"/>
    <n v="1"/>
    <s v="3. Platform"/>
    <s v="DS"/>
    <n v="52000"/>
    <e v="#REF!"/>
    <e v="#REF!"/>
    <s v="AARP"/>
  </r>
  <r>
    <x v="0"/>
    <x v="0"/>
    <s v="2"/>
    <x v="7"/>
    <x v="7"/>
    <s v="1: |15799538994|DAG Web Dashboards - 2024| 7- Closed Won ~ No WAC _x000a_2: |18344138588|AARP - DAG Web Dashboards - July thru Dec| 7- Closed Won ~ No WAC"/>
    <s v="7- Closed Won"/>
    <n v="1"/>
    <s v="3. Platform"/>
    <s v="BI"/>
    <n v="21500"/>
    <e v="#REF!"/>
    <e v="#REF!"/>
    <s v="AARP"/>
  </r>
  <r>
    <x v="0"/>
    <x v="0"/>
    <s v="2"/>
    <x v="8"/>
    <x v="8"/>
    <s v="1: |14999340598|AARP - Journey Analytics - 2024| 7- Closed Won ~ WAC_x000a_2: |19069004120|AARP-Journey Analytics 50% Incremental DS Resource| 7- Closed Won ~ No WAC"/>
    <s v="7- Closed Won"/>
    <n v="1"/>
    <s v="3. Platform"/>
    <s v="BI"/>
    <n v="13730.032333072824"/>
    <e v="#REF!"/>
    <e v="#REF!"/>
    <s v="AARP"/>
  </r>
  <r>
    <x v="0"/>
    <x v="0"/>
    <s v="2"/>
    <x v="8"/>
    <x v="8"/>
    <s v="1: |14999340598|AARP - Journey Analytics - 2024| 7- Closed Won ~ WAC_x000a_2: |19069004120|AARP-Journey Analytics 50% Incremental DS Resource| 7- Closed Won ~ No WAC"/>
    <s v="7- Closed Won"/>
    <n v="1"/>
    <s v="3. Platform"/>
    <s v="Client Management"/>
    <n v="2356.6370517018026"/>
    <e v="#REF!"/>
    <e v="#REF!"/>
    <s v="AARP"/>
  </r>
  <r>
    <x v="0"/>
    <x v="0"/>
    <s v="2"/>
    <x v="8"/>
    <x v="8"/>
    <s v="1: |14999340598|AARP - Journey Analytics - 2024| 7- Closed Won ~ WAC_x000a_2: |19069004120|AARP-Journey Analytics 50% Incremental DS Resource| 7- Closed Won ~ No WAC"/>
    <s v="7- Closed Won"/>
    <n v="1"/>
    <s v="3. Platform"/>
    <s v="DE"/>
    <n v="21510.220583131617"/>
    <e v="#REF!"/>
    <e v="#REF!"/>
    <s v="AARP"/>
  </r>
  <r>
    <x v="0"/>
    <x v="0"/>
    <s v="2"/>
    <x v="8"/>
    <x v="8"/>
    <s v="1: |14999340598|AARP - Journey Analytics - 2024| 7- Closed Won ~ WAC_x000a_2: |19069004120|AARP-Journey Analytics 50% Incremental DS Resource| 7- Closed Won ~ No WAC"/>
    <s v="7- Closed Won"/>
    <n v="1"/>
    <s v="3. Platform"/>
    <s v="DS"/>
    <n v="32219.976698760427"/>
    <e v="#REF!"/>
    <e v="#REF!"/>
    <s v="AARP"/>
  </r>
  <r>
    <x v="1"/>
    <x v="1"/>
    <s v="168"/>
    <x v="9"/>
    <x v="2"/>
    <s v="19755548009"/>
    <s v="4- Proposal Presented"/>
    <n v="0.5"/>
    <s v="4. Core"/>
    <s v="DS"/>
    <m/>
    <e v="#REF!"/>
    <e v="#REF!"/>
    <s v="Adtalem (Walden)"/>
  </r>
  <r>
    <x v="2"/>
    <x v="2"/>
    <s v="7"/>
    <x v="0"/>
    <x v="0"/>
    <s v=""/>
    <s v="7- Closed Won"/>
    <n v="1"/>
    <s v="1. Diamond"/>
    <s v="Insourcing Services"/>
    <n v="1428441"/>
    <e v="#REF!"/>
    <e v="#REF!"/>
    <s v="American Express Company"/>
  </r>
  <r>
    <x v="2"/>
    <x v="2"/>
    <s v="7"/>
    <x v="10"/>
    <x v="2"/>
    <s v="20976286493"/>
    <s v="4- Proposal Presented"/>
    <n v="0.5"/>
    <s v="1. Diamond"/>
    <s v="Insourcing Services"/>
    <m/>
    <e v="#REF!"/>
    <e v="#REF!"/>
    <s v="American Express Company"/>
  </r>
  <r>
    <x v="2"/>
    <x v="2"/>
    <s v="7"/>
    <x v="11"/>
    <x v="2"/>
    <s v="21303560306"/>
    <s v="4- Proposal Presented"/>
    <n v="0.5"/>
    <s v="1. Diamond"/>
    <s v="Insourcing Services"/>
    <m/>
    <e v="#REF!"/>
    <e v="#REF!"/>
    <s v="American Express Company"/>
  </r>
  <r>
    <x v="2"/>
    <x v="2"/>
    <s v="7"/>
    <x v="12"/>
    <x v="2"/>
    <s v="20823230530"/>
    <s v="4- Proposal Presented"/>
    <n v="0.5"/>
    <s v="1. Diamond"/>
    <s v="Insourcing Services"/>
    <m/>
    <e v="#REF!"/>
    <e v="#REF!"/>
    <s v="American Express Company"/>
  </r>
  <r>
    <x v="2"/>
    <x v="2"/>
    <s v="7"/>
    <x v="13"/>
    <x v="2"/>
    <s v="20823258198"/>
    <s v="4- Proposal Presented"/>
    <n v="0.5"/>
    <s v="1. Diamond"/>
    <s v="Insourcing Services"/>
    <m/>
    <e v="#REF!"/>
    <e v="#REF!"/>
    <s v="American Express Company"/>
  </r>
  <r>
    <x v="2"/>
    <x v="2"/>
    <s v="7"/>
    <x v="14"/>
    <x v="2"/>
    <s v="20797225631"/>
    <s v="4- Proposal Presented"/>
    <n v="0.5"/>
    <s v="1. Diamond"/>
    <s v="Insourcing Services"/>
    <m/>
    <e v="#REF!"/>
    <e v="#REF!"/>
    <s v="American Express Company"/>
  </r>
  <r>
    <x v="2"/>
    <x v="2"/>
    <s v="7"/>
    <x v="15"/>
    <x v="2"/>
    <s v="20974328447"/>
    <s v="3- Qualified Opportunity"/>
    <n v="0.25"/>
    <s v="1. Diamond"/>
    <s v="Insourcing Services"/>
    <m/>
    <e v="#REF!"/>
    <e v="#REF!"/>
    <s v="American Express Company"/>
  </r>
  <r>
    <x v="2"/>
    <x v="2"/>
    <s v="7"/>
    <x v="16"/>
    <x v="2"/>
    <s v="21004136266"/>
    <s v="4- Proposal Presented"/>
    <n v="0.5"/>
    <s v="1. Diamond"/>
    <s v="Insourcing Services"/>
    <m/>
    <e v="#REF!"/>
    <e v="#REF!"/>
    <s v="American Express Company"/>
  </r>
  <r>
    <x v="2"/>
    <x v="2"/>
    <s v="7"/>
    <x v="17"/>
    <x v="2"/>
    <s v="21356446838"/>
    <s v="3- Qualified Opportunity"/>
    <n v="0.25"/>
    <s v="1. Diamond"/>
    <s v="Insourcing Services"/>
    <m/>
    <e v="#REF!"/>
    <e v="#REF!"/>
    <s v="American Express Company"/>
  </r>
  <r>
    <x v="2"/>
    <x v="2"/>
    <s v="7"/>
    <x v="18"/>
    <x v="2"/>
    <s v="21324506388"/>
    <s v="3- Qualified Opportunity"/>
    <n v="0.25"/>
    <s v="1. Diamond"/>
    <s v="Insourcing Services"/>
    <m/>
    <e v="#REF!"/>
    <e v="#REF!"/>
    <s v="American Express Company"/>
  </r>
  <r>
    <x v="2"/>
    <x v="2"/>
    <s v="7"/>
    <x v="19"/>
    <x v="2"/>
    <s v="21215006385"/>
    <s v="4- Proposal Presented"/>
    <n v="0.5"/>
    <s v="1. Diamond"/>
    <s v="Insourcing Services"/>
    <m/>
    <e v="#REF!"/>
    <e v="#REF!"/>
    <s v="American Express Company"/>
  </r>
  <r>
    <x v="2"/>
    <x v="2"/>
    <s v="7"/>
    <x v="19"/>
    <x v="2"/>
    <s v="21136055905"/>
    <s v="4- Proposal Presented"/>
    <n v="0.5"/>
    <s v="1. Diamond"/>
    <s v="Insourcing Services"/>
    <m/>
    <e v="#REF!"/>
    <e v="#REF!"/>
    <s v="American Express Company"/>
  </r>
  <r>
    <x v="2"/>
    <x v="2"/>
    <s v="7"/>
    <x v="20"/>
    <x v="2"/>
    <s v="20189294337"/>
    <s v="4- Proposal Presented"/>
    <n v="0.5"/>
    <s v="1. Diamond"/>
    <s v="Insourcing Services"/>
    <m/>
    <e v="#REF!"/>
    <e v="#REF!"/>
    <s v="American Express Company"/>
  </r>
  <r>
    <x v="2"/>
    <x v="2"/>
    <s v="7"/>
    <x v="21"/>
    <x v="2"/>
    <s v="21136012091"/>
    <s v="4- Proposal Presented"/>
    <n v="0.5"/>
    <s v="1. Diamond"/>
    <s v="Insourcing Services"/>
    <m/>
    <e v="#REF!"/>
    <e v="#REF!"/>
    <s v="American Express Company"/>
  </r>
  <r>
    <x v="2"/>
    <x v="2"/>
    <s v="7"/>
    <x v="22"/>
    <x v="2"/>
    <s v="20717297219"/>
    <s v="4- Proposal Presented"/>
    <n v="0.5"/>
    <s v="1. Diamond"/>
    <s v="Insourcing Services"/>
    <m/>
    <e v="#REF!"/>
    <e v="#REF!"/>
    <s v="American Express Company"/>
  </r>
  <r>
    <x v="2"/>
    <x v="2"/>
    <s v="7"/>
    <x v="23"/>
    <x v="2"/>
    <s v="20822932398"/>
    <s v="4- Proposal Presented"/>
    <n v="0.5"/>
    <s v="1. Diamond"/>
    <s v="Insourcing Services"/>
    <m/>
    <e v="#REF!"/>
    <e v="#REF!"/>
    <s v="American Express Company"/>
  </r>
  <r>
    <x v="3"/>
    <x v="3"/>
    <s v="176"/>
    <x v="24"/>
    <x v="9"/>
    <s v="1: |18309662633|TUI - Amperity Premium Services Pod_CO3 Tui Implementation| 7- Closed Won ~ No WAC _x000a_2: |15755102130|Amperity Premium Services Pod_R1| 7- Closed Won ~ No WAC _x000a_3: |17223529729|Amperity Premium Services Pod_CO1 Imp Doc Martens| 7- Closed Won ~ No WAC _x000a_4: |17223427209|Amperity Premium Services Pod_CO2 Core Support| 7- Closed Won ~ No WAC"/>
    <s v="7- Closed Won"/>
    <n v="1"/>
    <s v="4. Core"/>
    <s v="Client Management"/>
    <n v="15379.85"/>
    <e v="#REF!"/>
    <e v="#REF!"/>
    <s v="Amperity"/>
  </r>
  <r>
    <x v="3"/>
    <x v="3"/>
    <s v="176"/>
    <x v="24"/>
    <x v="9"/>
    <s v="1: |18309662633|TUI - Amperity Premium Services Pod_CO3 Tui Implementation| 7- Closed Won ~ No WAC _x000a_2: |15755102130|Amperity Premium Services Pod_R1| 7- Closed Won ~ No WAC _x000a_3: |17223529729|Amperity Premium Services Pod_CO1 Imp Doc Martens| 7- Closed Won ~ No WAC _x000a_4: |17223427209|Amperity Premium Services Pod_CO2 Core Support| 7- Closed Won ~ No WAC"/>
    <s v="7- Closed Won"/>
    <n v="1"/>
    <s v="4. Core"/>
    <s v="CX"/>
    <n v="43832.130000000005"/>
    <e v="#REF!"/>
    <e v="#REF!"/>
    <s v="Amperity"/>
  </r>
  <r>
    <x v="4"/>
    <x v="4"/>
    <s v="254"/>
    <x v="25"/>
    <x v="10"/>
    <s v="1: |18222859131|Automated Appends - 2024| 7- Closed Won ~ No WAC"/>
    <s v="7- Closed Won"/>
    <n v="1"/>
    <s v="4. Core"/>
    <s v="Data"/>
    <n v="2000"/>
    <e v="#REF!"/>
    <e v="#REF!"/>
    <s v="Analytic Marketing"/>
  </r>
  <r>
    <x v="5"/>
    <x v="5"/>
    <s v="194"/>
    <x v="0"/>
    <x v="0"/>
    <s v=""/>
    <s v="7- Closed Won"/>
    <n v="1"/>
    <s v="4. Core"/>
    <s v="Insourcing Services"/>
    <n v="43885"/>
    <e v="#REF!"/>
    <e v="#REF!"/>
    <s v="ASME"/>
  </r>
  <r>
    <x v="5"/>
    <x v="5"/>
    <s v="194"/>
    <x v="26"/>
    <x v="2"/>
    <s v="21179529134"/>
    <s v="6- Contracting"/>
    <n v="0.9"/>
    <s v="4. Core"/>
    <s v="Insourcing Services"/>
    <m/>
    <e v="#REF!"/>
    <e v="#REF!"/>
    <s v="ASME"/>
  </r>
  <r>
    <x v="6"/>
    <x v="6"/>
    <s v=""/>
    <x v="27"/>
    <x v="11"/>
    <s v="20222878088"/>
    <s v="4- Proposal Presented"/>
    <n v="0.5"/>
    <s v="6. Prospect"/>
    <s v="Client Management"/>
    <m/>
    <e v="#REF!"/>
    <e v="#REF!"/>
    <n v="0"/>
  </r>
  <r>
    <x v="6"/>
    <x v="7"/>
    <m/>
    <x v="27"/>
    <x v="11"/>
    <s v="20222878088"/>
    <s v="4- Proposal Presented"/>
    <n v="0.5"/>
    <s v="6. Prospect"/>
    <s v="DS"/>
    <m/>
    <e v="#REF!"/>
    <e v="#REF!"/>
    <n v="0"/>
  </r>
  <r>
    <x v="7"/>
    <x v="8"/>
    <s v="10"/>
    <x v="0"/>
    <x v="0"/>
    <s v=""/>
    <s v="7- Closed Won"/>
    <n v="1"/>
    <s v="4. Core"/>
    <s v="Insourcing Services"/>
    <n v="30174"/>
    <e v="#REF!"/>
    <e v="#REF!"/>
    <s v="Att"/>
  </r>
  <r>
    <x v="8"/>
    <x v="9"/>
    <s v="492"/>
    <x v="28"/>
    <x v="12"/>
    <s v="1: |17791738713|Carter's - Pega phase 1 implementation cx strategy| 7- Closed Won ~ WAC"/>
    <s v="7- Closed Won"/>
    <n v="1"/>
    <s v="5. Recent Acquisition"/>
    <s v="CX"/>
    <n v="23767.000000000058"/>
    <e v="#REF!"/>
    <e v="#REF!"/>
    <s v="Carter's"/>
  </r>
  <r>
    <x v="9"/>
    <x v="10"/>
    <s v="451"/>
    <x v="29"/>
    <x v="2"/>
    <s v="17731701323"/>
    <s v="3- Qualified Opportunity"/>
    <n v="0.25"/>
    <s v="2. Emerging"/>
    <s v="DE"/>
    <m/>
    <e v="#REF!"/>
    <e v="#REF!"/>
    <s v="Cornerstone Building Brands (CD&amp;R)"/>
  </r>
  <r>
    <x v="9"/>
    <x v="10"/>
    <s v="451"/>
    <x v="29"/>
    <x v="2"/>
    <s v="17731701323"/>
    <s v="3- Qualified Opportunity"/>
    <n v="0.25"/>
    <s v="2. Emerging"/>
    <s v="DS"/>
    <m/>
    <e v="#REF!"/>
    <e v="#REF!"/>
    <s v="Cornerstone Building Brands (CD&amp;R)"/>
  </r>
  <r>
    <x v="9"/>
    <x v="10"/>
    <s v="451"/>
    <x v="30"/>
    <x v="2"/>
    <s v="20695757132"/>
    <s v="3- Qualified Opportunity"/>
    <n v="0.25"/>
    <s v="2. Emerging"/>
    <s v="DS"/>
    <m/>
    <e v="#REF!"/>
    <e v="#REF!"/>
    <s v="Cornerstone Building Brands (CD&amp;R)"/>
  </r>
  <r>
    <x v="9"/>
    <x v="10"/>
    <s v="451"/>
    <x v="31"/>
    <x v="2"/>
    <s v="20710923941"/>
    <s v="4- Proposal Presented"/>
    <n v="0.5"/>
    <s v="2. Emerging"/>
    <s v="DE"/>
    <m/>
    <e v="#REF!"/>
    <e v="#REF!"/>
    <s v="Cornerstone Building Brands (CD&amp;R)"/>
  </r>
  <r>
    <x v="9"/>
    <x v="10"/>
    <s v="451"/>
    <x v="31"/>
    <x v="2"/>
    <s v="20710923941"/>
    <s v="4- Proposal Presented"/>
    <n v="0.5"/>
    <s v="2. Emerging"/>
    <s v="DS"/>
    <m/>
    <e v="#REF!"/>
    <e v="#REF!"/>
    <s v="Cornerstone Building Brands (CD&amp;R)"/>
  </r>
  <r>
    <x v="9"/>
    <x v="10"/>
    <s v="451"/>
    <x v="32"/>
    <x v="13"/>
    <s v="20973728397"/>
    <s v="6- Contracting"/>
    <n v="0.9"/>
    <s v="2. Emerging"/>
    <s v="DE"/>
    <n v="9000"/>
    <e v="#REF!"/>
    <e v="#REF!"/>
    <s v="Cornerstone Building Brands (CD&amp;R)"/>
  </r>
  <r>
    <x v="9"/>
    <x v="10"/>
    <s v="451"/>
    <x v="32"/>
    <x v="13"/>
    <s v="20973728397"/>
    <s v="6- Contracting"/>
    <n v="0.9"/>
    <s v="2. Emerging"/>
    <s v="DS"/>
    <n v="9000"/>
    <e v="#REF!"/>
    <e v="#REF!"/>
    <s v="Cornerstone Building Brands (CD&amp;R)"/>
  </r>
  <r>
    <x v="9"/>
    <x v="10"/>
    <s v="451"/>
    <x v="33"/>
    <x v="2"/>
    <s v="20921778195"/>
    <s v="3- Qualified Opportunity"/>
    <n v="0.25"/>
    <s v="2. Emerging"/>
    <s v="DE"/>
    <m/>
    <e v="#REF!"/>
    <e v="#REF!"/>
    <s v="Cornerstone Building Brands (CD&amp;R)"/>
  </r>
  <r>
    <x v="9"/>
    <x v="10"/>
    <s v="451"/>
    <x v="33"/>
    <x v="2"/>
    <s v="20921778195"/>
    <s v="3- Qualified Opportunity"/>
    <n v="0.25"/>
    <s v="2. Emerging"/>
    <s v="DS"/>
    <m/>
    <e v="#REF!"/>
    <e v="#REF!"/>
    <s v="Cornerstone Building Brands (CD&amp;R)"/>
  </r>
  <r>
    <x v="9"/>
    <x v="10"/>
    <s v="451"/>
    <x v="34"/>
    <x v="2"/>
    <s v="17445793939"/>
    <s v="4- Proposal Presented"/>
    <n v="0.5"/>
    <s v="2. Emerging"/>
    <s v="DE"/>
    <m/>
    <e v="#REF!"/>
    <e v="#REF!"/>
    <s v="Cornerstone Building Brands (CD&amp;R)"/>
  </r>
  <r>
    <x v="9"/>
    <x v="10"/>
    <s v="451"/>
    <x v="34"/>
    <x v="2"/>
    <s v="17445793939"/>
    <s v="4- Proposal Presented"/>
    <n v="0.5"/>
    <s v="2. Emerging"/>
    <s v="DS"/>
    <m/>
    <e v="#REF!"/>
    <e v="#REF!"/>
    <s v="Cornerstone Building Brands (CD&amp;R)"/>
  </r>
  <r>
    <x v="9"/>
    <x v="10"/>
    <s v="451"/>
    <x v="35"/>
    <x v="14"/>
    <s v="1: |17731619858|Cornerstone Shelter Scheduling Implementation| 7- Closed Won ~ WAC"/>
    <s v="7- Closed Won"/>
    <n v="1"/>
    <s v="2. Emerging"/>
    <s v="DE"/>
    <n v="18764.42301974224"/>
    <e v="#REF!"/>
    <e v="#REF!"/>
    <s v="Cornerstone Building Brands (CD&amp;R)"/>
  </r>
  <r>
    <x v="9"/>
    <x v="10"/>
    <s v="451"/>
    <x v="35"/>
    <x v="14"/>
    <s v="1: |17731619858|Cornerstone Shelter Scheduling Implementation| 7- Closed Won ~ WAC"/>
    <s v="7- Closed Won"/>
    <n v="1"/>
    <s v="2. Emerging"/>
    <s v="DS"/>
    <n v="22260.576980257767"/>
    <e v="#REF!"/>
    <e v="#REF!"/>
    <s v="Cornerstone Building Brands (CD&amp;R)"/>
  </r>
  <r>
    <x v="10"/>
    <x v="10"/>
    <s v="499"/>
    <x v="36"/>
    <x v="15"/>
    <s v="1: |20058081135|CD&amp;R - MCC - ERP Automation| 7- Closed Won ~ No WAC"/>
    <s v="7- Closed Won"/>
    <n v="1"/>
    <s v="2. Emerging"/>
    <s v="DE"/>
    <n v="50333.333333333336"/>
    <e v="#REF!"/>
    <e v="#REF!"/>
    <s v="Clayton, Dubilier &amp; Rice"/>
  </r>
  <r>
    <x v="10"/>
    <x v="10"/>
    <s v="499"/>
    <x v="37"/>
    <x v="16"/>
    <s v="1: |18845868143|CD&amp;R - MCC - Forecasting Retainer| 7- Closed Won ~ WAC_x000a_2: |21194308750|(CD&amp;R) - MCC - Forecasting Retainer - Renewal| 7- Closed Won ~ No WAC"/>
    <s v="7- Closed Won"/>
    <n v="1"/>
    <s v="2. Emerging"/>
    <s v="BI"/>
    <n v="1899.2671497129504"/>
    <e v="#REF!"/>
    <e v="#REF!"/>
    <s v="Clayton, Dubilier &amp; Rice"/>
  </r>
  <r>
    <x v="10"/>
    <x v="10"/>
    <s v="499"/>
    <x v="37"/>
    <x v="16"/>
    <s v="1: |18845868143|CD&amp;R - MCC - Forecasting Retainer| 7- Closed Won ~ WAC_x000a_2: |21194308750|(CD&amp;R) - MCC - Forecasting Retainer - Renewal| 7- Closed Won ~ No WAC"/>
    <s v="7- Closed Won"/>
    <n v="1"/>
    <s v="2. Emerging"/>
    <s v="DS"/>
    <n v="29517.399516953719"/>
    <e v="#REF!"/>
    <e v="#REF!"/>
    <s v="Clayton, Dubilier &amp; Rice"/>
  </r>
  <r>
    <x v="10"/>
    <x v="10"/>
    <s v="499"/>
    <x v="38"/>
    <x v="17"/>
    <s v="16869813174"/>
    <s v="5- Verbal Agreement"/>
    <n v="0.5"/>
    <s v="2. Emerging"/>
    <s v="DE"/>
    <m/>
    <e v="#REF!"/>
    <e v="#REF!"/>
    <s v="Clayton, Dubilier &amp; Rice"/>
  </r>
  <r>
    <x v="10"/>
    <x v="10"/>
    <s v="499"/>
    <x v="38"/>
    <x v="17"/>
    <s v="16869813174"/>
    <s v="5- Verbal Agreement"/>
    <n v="0.5"/>
    <s v="2. Emerging"/>
    <s v="DS"/>
    <m/>
    <e v="#REF!"/>
    <e v="#REF!"/>
    <s v="Clayton, Dubilier &amp; Rice"/>
  </r>
  <r>
    <x v="10"/>
    <x v="10"/>
    <s v="499"/>
    <x v="38"/>
    <x v="17"/>
    <s v="16869813174"/>
    <s v="5- Verbal Agreement"/>
    <n v="0.5"/>
    <s v="2. Emerging"/>
    <s v="Solutions"/>
    <m/>
    <e v="#REF!"/>
    <e v="#REF!"/>
    <s v="Clayton, Dubilier &amp; Rice"/>
  </r>
  <r>
    <x v="10"/>
    <x v="10"/>
    <s v="499"/>
    <x v="39"/>
    <x v="2"/>
    <s v="20193848671"/>
    <s v="4- Proposal Presented"/>
    <n v="0.5"/>
    <s v="2. Emerging"/>
    <s v="BI"/>
    <m/>
    <e v="#REF!"/>
    <e v="#REF!"/>
    <s v="Clayton, Dubilier &amp; Rice"/>
  </r>
  <r>
    <x v="10"/>
    <x v="10"/>
    <s v="499"/>
    <x v="39"/>
    <x v="2"/>
    <s v="20193848671"/>
    <s v="4- Proposal Presented"/>
    <n v="0.5"/>
    <s v="2. Emerging"/>
    <s v="DE"/>
    <m/>
    <e v="#REF!"/>
    <e v="#REF!"/>
    <s v="Clayton, Dubilier &amp; Rice"/>
  </r>
  <r>
    <x v="10"/>
    <x v="10"/>
    <s v="499"/>
    <x v="39"/>
    <x v="2"/>
    <s v="20193848671"/>
    <s v="4- Proposal Presented"/>
    <n v="0.5"/>
    <s v="2. Emerging"/>
    <s v="DS"/>
    <m/>
    <e v="#REF!"/>
    <e v="#REF!"/>
    <s v="Clayton, Dubilier &amp; Rice"/>
  </r>
  <r>
    <x v="11"/>
    <x v="10"/>
    <s v="526"/>
    <x v="40"/>
    <x v="2"/>
    <s v="18556480582"/>
    <s v="4- Proposal Presented"/>
    <n v="0.5"/>
    <s v="2. Emerging"/>
    <s v="CX"/>
    <m/>
    <e v="#REF!"/>
    <e v="#REF!"/>
    <s v="Clayton, Dubilier &amp; Rice"/>
  </r>
  <r>
    <x v="11"/>
    <x v="10"/>
    <s v="526"/>
    <x v="40"/>
    <x v="2"/>
    <s v="18556480582"/>
    <s v="4- Proposal Presented"/>
    <n v="0.5"/>
    <s v="2. Emerging"/>
    <s v="DS"/>
    <m/>
    <e v="#REF!"/>
    <e v="#REF!"/>
    <s v="Clayton, Dubilier &amp; Rice"/>
  </r>
  <r>
    <x v="11"/>
    <x v="10"/>
    <s v="526"/>
    <x v="40"/>
    <x v="2"/>
    <s v="18556480582"/>
    <s v="4- Proposal Presented"/>
    <n v="0.5"/>
    <s v="2. Emerging"/>
    <s v="Solutions"/>
    <m/>
    <e v="#REF!"/>
    <e v="#REF!"/>
    <s v="Clayton, Dubilier &amp; Rice"/>
  </r>
  <r>
    <x v="11"/>
    <x v="10"/>
    <s v="526"/>
    <x v="41"/>
    <x v="2"/>
    <s v="17732447259"/>
    <s v="6- Contracting"/>
    <n v="0.9"/>
    <s v="2. Emerging"/>
    <s v="DE"/>
    <m/>
    <e v="#REF!"/>
    <e v="#REF!"/>
    <s v="Clayton, Dubilier &amp; Rice"/>
  </r>
  <r>
    <x v="11"/>
    <x v="10"/>
    <s v="526"/>
    <x v="41"/>
    <x v="2"/>
    <s v="17732447259"/>
    <s v="6- Contracting"/>
    <n v="0.9"/>
    <s v="2. Emerging"/>
    <s v="Solutions"/>
    <m/>
    <e v="#REF!"/>
    <e v="#REF!"/>
    <s v="Clayton, Dubilier &amp; Rice"/>
  </r>
  <r>
    <x v="12"/>
    <x v="10"/>
    <s v="525"/>
    <x v="42"/>
    <x v="2"/>
    <s v="17521849905"/>
    <s v="4- Proposal Presented"/>
    <n v="0.5"/>
    <s v="2. Emerging"/>
    <s v="DE"/>
    <m/>
    <e v="#REF!"/>
    <e v="#REF!"/>
    <s v="Clayton, Dubilier &amp; Rice"/>
  </r>
  <r>
    <x v="12"/>
    <x v="10"/>
    <s v="525"/>
    <x v="42"/>
    <x v="2"/>
    <s v="17521849905"/>
    <s v="4- Proposal Presented"/>
    <n v="0.5"/>
    <s v="2. Emerging"/>
    <s v="DS"/>
    <m/>
    <e v="#REF!"/>
    <e v="#REF!"/>
    <s v="Clayton, Dubilier &amp; Rice"/>
  </r>
  <r>
    <x v="12"/>
    <x v="10"/>
    <s v="525"/>
    <x v="42"/>
    <x v="2"/>
    <s v="17521849905"/>
    <s v="4- Proposal Presented"/>
    <n v="0.5"/>
    <s v="2. Emerging"/>
    <s v="Solutions"/>
    <m/>
    <e v="#REF!"/>
    <e v="#REF!"/>
    <s v="Clayton, Dubilier &amp; Rice"/>
  </r>
  <r>
    <x v="12"/>
    <x v="10"/>
    <s v="525"/>
    <x v="43"/>
    <x v="18"/>
    <s v="21218804000"/>
    <s v="5- Verbal Agreement"/>
    <n v="0.9"/>
    <s v="2. Emerging"/>
    <s v="DE"/>
    <m/>
    <e v="#REF!"/>
    <e v="#REF!"/>
    <s v="Clayton, Dubilier &amp; Rice"/>
  </r>
  <r>
    <x v="12"/>
    <x v="10"/>
    <s v="525"/>
    <x v="43"/>
    <x v="18"/>
    <s v="21218804000"/>
    <s v="5- Verbal Agreement"/>
    <n v="0.9"/>
    <s v="2. Emerging"/>
    <s v="DS"/>
    <m/>
    <e v="#REF!"/>
    <e v="#REF!"/>
    <s v="Clayton, Dubilier &amp; Rice"/>
  </r>
  <r>
    <x v="13"/>
    <x v="11"/>
    <s v="175"/>
    <x v="44"/>
    <x v="19"/>
    <s v="1: |16979388196|Chewy - BI Canada - Renewal 1 Renewal| 7- Closed Won ~ No WAC _x000a_2: |16371671830|Chewy - BI Canada - Renewal 1| 7- Closed Won ~ No WAC _x000a_3: |14229981754|BI Support - Canada Launch - Phase 1| 7- Closed Won ~ No WAC"/>
    <s v="7- Closed Won"/>
    <n v="1"/>
    <s v="4. Core"/>
    <s v="BI"/>
    <n v="27444.763792907917"/>
    <e v="#REF!"/>
    <e v="#REF!"/>
    <s v="Chewy"/>
  </r>
  <r>
    <x v="13"/>
    <x v="11"/>
    <s v="175"/>
    <x v="44"/>
    <x v="19"/>
    <s v="1: |16979388196|Chewy - BI Canada - Renewal 1 Renewal| 7- Closed Won ~ No WAC _x000a_2: |16371671830|Chewy - BI Canada - Renewal 1| 7- Closed Won ~ No WAC _x000a_3: |14229981754|BI Support - Canada Launch - Phase 1| 7- Closed Won ~ No WAC"/>
    <s v="7- Closed Won"/>
    <n v="1"/>
    <s v="4. Core"/>
    <s v="Client Management"/>
    <n v="591.23620709208092"/>
    <e v="#REF!"/>
    <e v="#REF!"/>
    <s v="Chewy"/>
  </r>
  <r>
    <x v="14"/>
    <x v="12"/>
    <s v="8"/>
    <x v="0"/>
    <x v="0"/>
    <s v=""/>
    <s v="7- Closed Won"/>
    <n v="1"/>
    <s v="1. Diamond"/>
    <s v="Insourcing Services"/>
    <n v="1009462"/>
    <e v="#REF!"/>
    <e v="#REF!"/>
    <s v="citigroup"/>
  </r>
  <r>
    <x v="14"/>
    <x v="12"/>
    <s v="8"/>
    <x v="45"/>
    <x v="2"/>
    <s v="18900565548"/>
    <s v="3- Qualified Opportunity"/>
    <n v="0.25"/>
    <s v="1. Diamond"/>
    <s v="CX"/>
    <m/>
    <e v="#REF!"/>
    <e v="#REF!"/>
    <s v="citigroup"/>
  </r>
  <r>
    <x v="15"/>
    <x v="13"/>
    <s v="174"/>
    <x v="46"/>
    <x v="20"/>
    <s v="16898004375"/>
    <s v="6- Contracting"/>
    <n v="0.9"/>
    <s v="1. Diamond"/>
    <s v="BI"/>
    <m/>
    <e v="#REF!"/>
    <e v="#REF!"/>
    <s v="Comcast Corporation"/>
  </r>
  <r>
    <x v="15"/>
    <x v="13"/>
    <s v="174"/>
    <x v="46"/>
    <x v="20"/>
    <s v="16898004375"/>
    <s v="6- Contracting"/>
    <n v="0.9"/>
    <s v="1. Diamond"/>
    <s v="CX"/>
    <m/>
    <e v="#REF!"/>
    <e v="#REF!"/>
    <s v="Comcast Corporation"/>
  </r>
  <r>
    <x v="15"/>
    <x v="13"/>
    <s v="174"/>
    <x v="46"/>
    <x v="20"/>
    <s v="16898004375"/>
    <s v="6- Contracting"/>
    <n v="0.9"/>
    <s v="1. Diamond"/>
    <s v="DE"/>
    <m/>
    <e v="#REF!"/>
    <e v="#REF!"/>
    <s v="Comcast Corporation"/>
  </r>
  <r>
    <x v="15"/>
    <x v="13"/>
    <s v="174"/>
    <x v="47"/>
    <x v="20"/>
    <s v="1: |15705783145|Comcast: 2024 Loyalty and Rewards Pod (Renewal + Incremental) - H1 2024| 7- Closed Won ~ WAC_x000a_2: |17982941848|Comcast - Loyalty Strategy Need (change order adding Product Owner + Project Manager)| 7- Closed Won ~ WAC_x000a_3: |16898004375|Comcast - 2024 Loyalty Pod - Oct-Dec 2024| 6- Contracting ~ No WAC"/>
    <s v="7- Closed Won"/>
    <n v="1"/>
    <s v="1. Diamond"/>
    <s v="BI"/>
    <n v="26762.020000000004"/>
    <e v="#REF!"/>
    <e v="#REF!"/>
    <s v="Comcast Corporation"/>
  </r>
  <r>
    <x v="15"/>
    <x v="13"/>
    <s v="174"/>
    <x v="47"/>
    <x v="20"/>
    <s v="1: |15705783145|Comcast: 2024 Loyalty and Rewards Pod (Renewal + Incremental) - H1 2024| 7- Closed Won ~ WAC_x000a_2: |17982941848|Comcast - Loyalty Strategy Need (change order adding Product Owner + Project Manager)| 7- Closed Won ~ WAC_x000a_3: |16898004375|Comcast - 2024 Loyalty Pod - Oct-Dec 2024| 6- Contracting ~ No WAC"/>
    <s v="7- Closed Won"/>
    <n v="1"/>
    <s v="1. Diamond"/>
    <s v="CX"/>
    <n v="54210.33"/>
    <e v="#REF!"/>
    <e v="#REF!"/>
    <s v="Comcast Corporation"/>
  </r>
  <r>
    <x v="15"/>
    <x v="13"/>
    <s v="174"/>
    <x v="47"/>
    <x v="20"/>
    <s v="1: |15705783145|Comcast: 2024 Loyalty and Rewards Pod (Renewal + Incremental) - H1 2024| 7- Closed Won ~ WAC_x000a_2: |17982941848|Comcast - Loyalty Strategy Need (change order adding Product Owner + Project Manager)| 7- Closed Won ~ WAC_x000a_3: |16898004375|Comcast - 2024 Loyalty Pod - Oct-Dec 2024| 6- Contracting ~ No WAC"/>
    <s v="7- Closed Won"/>
    <n v="1"/>
    <s v="1. Diamond"/>
    <s v="DE"/>
    <n v="82981.009999999995"/>
    <e v="#REF!"/>
    <e v="#REF!"/>
    <s v="Comcast Corporation"/>
  </r>
  <r>
    <x v="16"/>
    <x v="14"/>
    <s v=" "/>
    <x v="0"/>
    <x v="0"/>
    <s v=""/>
    <s v="7- Closed Won"/>
    <n v="1"/>
    <s v="1. Diamond"/>
    <s v="Insourcing Services"/>
    <n v="72601"/>
    <e v="#REF!"/>
    <e v="#REF!"/>
    <s v="CVS Health"/>
  </r>
  <r>
    <x v="16"/>
    <x v="14"/>
    <s v=" "/>
    <x v="48"/>
    <x v="2"/>
    <s v="(blank)"/>
    <s v="7- Closed Won"/>
    <n v="1"/>
    <s v="1. Diamond"/>
    <s v="DE"/>
    <n v="20400"/>
    <e v="#REF!"/>
    <e v="#REF!"/>
    <s v="CVS Health"/>
  </r>
  <r>
    <x v="16"/>
    <x v="14"/>
    <s v=" "/>
    <x v="49"/>
    <x v="2"/>
    <s v="15691417919"/>
    <s v="4- Proposal Presented"/>
    <n v="0.5"/>
    <s v="1. Diamond"/>
    <s v="DE"/>
    <m/>
    <e v="#REF!"/>
    <e v="#REF!"/>
    <s v="CVS Health"/>
  </r>
  <r>
    <x v="16"/>
    <x v="14"/>
    <s v=" "/>
    <x v="50"/>
    <x v="2"/>
    <s v="20516576938"/>
    <s v="4- Proposal Presented"/>
    <n v="0.5"/>
    <s v="1. Diamond"/>
    <s v="Insourcing Services"/>
    <m/>
    <e v="#REF!"/>
    <e v="#REF!"/>
    <s v="CVS Health"/>
  </r>
  <r>
    <x v="16"/>
    <x v="14"/>
    <s v=" "/>
    <x v="51"/>
    <x v="2"/>
    <s v="(blank)"/>
    <s v="7- Closed Won"/>
    <n v="1"/>
    <s v="1. Diamond"/>
    <s v="DE"/>
    <n v="10720"/>
    <e v="#REF!"/>
    <e v="#REF!"/>
    <s v="CVS Health"/>
  </r>
  <r>
    <x v="16"/>
    <x v="14"/>
    <s v=" "/>
    <x v="52"/>
    <x v="2"/>
    <s v="(blank)"/>
    <s v="7- Closed Won"/>
    <n v="1"/>
    <s v="1. Diamond"/>
    <s v="DE"/>
    <n v="10720"/>
    <e v="#REF!"/>
    <e v="#REF!"/>
    <s v="CVS Health"/>
  </r>
  <r>
    <x v="16"/>
    <x v="14"/>
    <s v=" "/>
    <x v="53"/>
    <x v="2"/>
    <s v="(blank)"/>
    <s v="7- Closed Won"/>
    <n v="1"/>
    <s v="1. Diamond"/>
    <s v="DS"/>
    <n v="28000"/>
    <e v="#REF!"/>
    <e v="#REF!"/>
    <s v="CVS Health"/>
  </r>
  <r>
    <x v="16"/>
    <x v="14"/>
    <s v=" "/>
    <x v="54"/>
    <x v="2"/>
    <s v="18680756806"/>
    <s v="4- Proposal Presented"/>
    <n v="0.5"/>
    <s v="1. Diamond"/>
    <s v="CX"/>
    <m/>
    <e v="#REF!"/>
    <e v="#REF!"/>
    <s v="CVS Health"/>
  </r>
  <r>
    <x v="16"/>
    <x v="14"/>
    <s v=" "/>
    <x v="54"/>
    <x v="2"/>
    <s v="18680756806"/>
    <s v="4- Proposal Presented"/>
    <n v="0.5"/>
    <s v="1. Diamond"/>
    <s v="DE"/>
    <m/>
    <e v="#REF!"/>
    <e v="#REF!"/>
    <s v="CVS Health"/>
  </r>
  <r>
    <x v="16"/>
    <x v="14"/>
    <s v=" "/>
    <x v="55"/>
    <x v="2"/>
    <s v="(blank)"/>
    <s v="7- Closed Won"/>
    <n v="1"/>
    <s v="1. Diamond"/>
    <s v="Client Management"/>
    <n v="10880"/>
    <e v="#REF!"/>
    <e v="#REF!"/>
    <s v="CVS Health"/>
  </r>
  <r>
    <x v="16"/>
    <x v="14"/>
    <s v=" "/>
    <x v="55"/>
    <x v="2"/>
    <s v="(blank)"/>
    <s v="7- Closed Won"/>
    <n v="1"/>
    <s v="1. Diamond"/>
    <s v="CX"/>
    <n v="10520"/>
    <e v="#REF!"/>
    <e v="#REF!"/>
    <s v="CVS Health"/>
  </r>
  <r>
    <x v="16"/>
    <x v="14"/>
    <s v=" "/>
    <x v="55"/>
    <x v="2"/>
    <s v="(blank)"/>
    <s v="7- Closed Won"/>
    <n v="1"/>
    <s v="1. Diamond"/>
    <s v="DE"/>
    <n v="101360"/>
    <e v="#REF!"/>
    <e v="#REF!"/>
    <s v="CVS Health"/>
  </r>
  <r>
    <x v="16"/>
    <x v="14"/>
    <s v=" "/>
    <x v="55"/>
    <x v="2"/>
    <s v="(blank)"/>
    <s v="7- Closed Won"/>
    <n v="1"/>
    <s v="1. Diamond"/>
    <s v="DS"/>
    <n v="21840"/>
    <e v="#REF!"/>
    <e v="#REF!"/>
    <s v="CVS Health"/>
  </r>
  <r>
    <x v="16"/>
    <x v="14"/>
    <s v=" "/>
    <x v="56"/>
    <x v="2"/>
    <s v="(blank)"/>
    <s v="7- Closed Won"/>
    <n v="1"/>
    <s v="1. Diamond"/>
    <s v="Client Management"/>
    <n v="23343"/>
    <e v="#REF!"/>
    <e v="#REF!"/>
    <s v="CVS Health"/>
  </r>
  <r>
    <x v="16"/>
    <x v="14"/>
    <s v=" "/>
    <x v="56"/>
    <x v="2"/>
    <s v="(blank)"/>
    <s v="7- Closed Won"/>
    <n v="1"/>
    <s v="1. Diamond"/>
    <s v="CX"/>
    <n v="37460"/>
    <e v="#REF!"/>
    <e v="#REF!"/>
    <s v="CVS Health"/>
  </r>
  <r>
    <x v="16"/>
    <x v="14"/>
    <s v=" "/>
    <x v="57"/>
    <x v="2"/>
    <s v="(blank)"/>
    <s v="7- Closed Won"/>
    <n v="1"/>
    <s v="1. Diamond"/>
    <s v="Client Management"/>
    <n v="13200"/>
    <e v="#REF!"/>
    <e v="#REF!"/>
    <s v="CVS Health"/>
  </r>
  <r>
    <x v="16"/>
    <x v="14"/>
    <s v=" "/>
    <x v="57"/>
    <x v="2"/>
    <s v="(blank)"/>
    <s v="7- Closed Won"/>
    <n v="1"/>
    <s v="1. Diamond"/>
    <s v="CX"/>
    <n v="67560"/>
    <e v="#REF!"/>
    <e v="#REF!"/>
    <s v="CVS Health"/>
  </r>
  <r>
    <x v="16"/>
    <x v="14"/>
    <s v=" "/>
    <x v="57"/>
    <x v="2"/>
    <s v="(blank)"/>
    <s v="7- Closed Won"/>
    <n v="1"/>
    <s v="1. Diamond"/>
    <s v="DE"/>
    <n v="36600"/>
    <e v="#REF!"/>
    <e v="#REF!"/>
    <s v="CVS Health"/>
  </r>
  <r>
    <x v="16"/>
    <x v="14"/>
    <s v=" "/>
    <x v="58"/>
    <x v="2"/>
    <s v="18050496805"/>
    <s v="6- Contracting"/>
    <n v="0.9"/>
    <s v="1. Diamond"/>
    <s v="CX"/>
    <m/>
    <e v="#REF!"/>
    <e v="#REF!"/>
    <s v="CVS Health"/>
  </r>
  <r>
    <x v="16"/>
    <x v="14"/>
    <s v=" "/>
    <x v="59"/>
    <x v="2"/>
    <s v="(blank)"/>
    <s v="7- Closed Won"/>
    <n v="1"/>
    <s v="1. Diamond"/>
    <s v="DE"/>
    <n v="30448"/>
    <e v="#REF!"/>
    <e v="#REF!"/>
    <s v="CVS Health"/>
  </r>
  <r>
    <x v="16"/>
    <x v="14"/>
    <s v=" "/>
    <x v="60"/>
    <x v="2"/>
    <s v="(blank)"/>
    <s v="7- Closed Won"/>
    <n v="1"/>
    <s v="1. Diamond"/>
    <s v="BI"/>
    <n v="56000"/>
    <e v="#REF!"/>
    <e v="#REF!"/>
    <s v="CVS Health"/>
  </r>
  <r>
    <x v="16"/>
    <x v="14"/>
    <s v=" "/>
    <x v="60"/>
    <x v="2"/>
    <s v="(blank)"/>
    <s v="7- Closed Won"/>
    <n v="1"/>
    <s v="1. Diamond"/>
    <s v="CX"/>
    <n v="8008"/>
    <e v="#REF!"/>
    <e v="#REF!"/>
    <s v="CVS Health"/>
  </r>
  <r>
    <x v="16"/>
    <x v="14"/>
    <s v="170"/>
    <x v="60"/>
    <x v="2"/>
    <s v="(blank)"/>
    <s v="7- Closed Won"/>
    <n v="1"/>
    <s v="1. Diamond"/>
    <s v="DE"/>
    <n v="3975"/>
    <e v="#REF!"/>
    <e v="#REF!"/>
    <s v="CVS Health"/>
  </r>
  <r>
    <x v="16"/>
    <x v="14"/>
    <s v="170"/>
    <x v="60"/>
    <x v="2"/>
    <s v="(blank)"/>
    <s v="7- Closed Won"/>
    <n v="1"/>
    <s v="1. Diamond"/>
    <s v="DS"/>
    <n v="72280"/>
    <e v="#REF!"/>
    <e v="#REF!"/>
    <s v="CVS Health"/>
  </r>
  <r>
    <x v="16"/>
    <x v="14"/>
    <s v="170"/>
    <x v="61"/>
    <x v="2"/>
    <s v="18976821658"/>
    <s v="6- Contracting"/>
    <n v="0.9"/>
    <s v="1. Diamond"/>
    <s v="DS"/>
    <m/>
    <e v="#REF!"/>
    <e v="#REF!"/>
    <s v="CVS Health"/>
  </r>
  <r>
    <x v="16"/>
    <x v="14"/>
    <s v="170"/>
    <x v="62"/>
    <x v="2"/>
    <s v="(blank)"/>
    <s v="7- Closed Won"/>
    <n v="1"/>
    <s v="1. Diamond"/>
    <s v="CX"/>
    <n v="4368"/>
    <e v="#REF!"/>
    <e v="#REF!"/>
    <s v="CVS Health"/>
  </r>
  <r>
    <x v="16"/>
    <x v="14"/>
    <s v="170"/>
    <x v="62"/>
    <x v="2"/>
    <s v="(blank)"/>
    <s v="7- Closed Won"/>
    <n v="1"/>
    <s v="1. Diamond"/>
    <s v="DS"/>
    <n v="21404"/>
    <e v="#REF!"/>
    <e v="#REF!"/>
    <s v="CVS Health"/>
  </r>
  <r>
    <x v="16"/>
    <x v="14"/>
    <s v="170"/>
    <x v="63"/>
    <x v="2"/>
    <s v="(blank)"/>
    <s v="7- Closed Won"/>
    <n v="1"/>
    <s v="1. Diamond"/>
    <s v="DS"/>
    <n v="16262"/>
    <e v="#REF!"/>
    <e v="#REF!"/>
    <s v="CVS Health"/>
  </r>
  <r>
    <x v="16"/>
    <x v="14"/>
    <s v="170"/>
    <x v="64"/>
    <x v="2"/>
    <s v="(blank)"/>
    <s v="7- Closed Won"/>
    <n v="1"/>
    <s v="1. Diamond"/>
    <s v="BI"/>
    <n v="25520"/>
    <e v="#REF!"/>
    <e v="#REF!"/>
    <s v="CVS Health"/>
  </r>
  <r>
    <x v="17"/>
    <x v="15"/>
    <s v="453"/>
    <x v="0"/>
    <x v="0"/>
    <s v=""/>
    <s v="7- Closed Won"/>
    <n v="1"/>
    <s v="2. Emerging"/>
    <s v="Insourcing Services"/>
    <n v="168053"/>
    <e v="#REF!"/>
    <e v="#REF!"/>
    <s v="Discover"/>
  </r>
  <r>
    <x v="17"/>
    <x v="15"/>
    <s v="453"/>
    <x v="65"/>
    <x v="2"/>
    <s v="21049273466"/>
    <s v="3- Qualified Opportunity"/>
    <n v="0.25"/>
    <s v="2. Emerging"/>
    <s v="Insourcing Services"/>
    <m/>
    <e v="#REF!"/>
    <e v="#REF!"/>
    <s v="Discover"/>
  </r>
  <r>
    <x v="17"/>
    <x v="15"/>
    <s v="453"/>
    <x v="66"/>
    <x v="2"/>
    <s v="20461955106"/>
    <s v="3- Qualified Opportunity"/>
    <n v="0.25"/>
    <s v="2. Emerging"/>
    <s v="Insourcing Services"/>
    <m/>
    <e v="#REF!"/>
    <e v="#REF!"/>
    <s v="Discover"/>
  </r>
  <r>
    <x v="18"/>
    <x v="16"/>
    <s v="374"/>
    <x v="67"/>
    <x v="21"/>
    <s v="1: |17214937942|2: Dish - Integrated Data + Martech solution| 7- Closed Won ~ WAC"/>
    <s v="7- Closed Won"/>
    <n v="1"/>
    <s v="2. Emerging"/>
    <s v="Client Management"/>
    <n v="4327.79"/>
    <e v="#REF!"/>
    <e v="#REF!"/>
    <s v="Dish"/>
  </r>
  <r>
    <x v="18"/>
    <x v="16"/>
    <s v="374"/>
    <x v="67"/>
    <x v="21"/>
    <s v="1: |17214937942|2: Dish - Integrated Data + Martech solution| 7- Closed Won ~ WAC"/>
    <s v="7- Closed Won"/>
    <n v="1"/>
    <s v="2. Emerging"/>
    <s v="CX"/>
    <n v="24173.31"/>
    <e v="#REF!"/>
    <e v="#REF!"/>
    <s v="Dish"/>
  </r>
  <r>
    <x v="18"/>
    <x v="16"/>
    <s v="374"/>
    <x v="67"/>
    <x v="21"/>
    <s v="1: |17214937942|2: Dish - Integrated Data + Martech solution| 7- Closed Won ~ WAC"/>
    <s v="7- Closed Won"/>
    <n v="1"/>
    <s v="2. Emerging"/>
    <s v="DE"/>
    <n v="65311.740000000005"/>
    <e v="#REF!"/>
    <e v="#REF!"/>
    <s v="Dish"/>
  </r>
  <r>
    <x v="18"/>
    <x v="16"/>
    <s v="374"/>
    <x v="68"/>
    <x v="2"/>
    <s v="17214938383"/>
    <s v="3- Qualified Opportunity"/>
    <n v="0.85"/>
    <s v="2. Emerging"/>
    <s v="CX"/>
    <m/>
    <e v="#REF!"/>
    <e v="#REF!"/>
    <s v="Dish"/>
  </r>
  <r>
    <x v="18"/>
    <x v="16"/>
    <s v="374"/>
    <x v="68"/>
    <x v="2"/>
    <s v="17214938383"/>
    <s v="3- Qualified Opportunity"/>
    <n v="0.85"/>
    <s v="2. Emerging"/>
    <s v="DE"/>
    <m/>
    <e v="#REF!"/>
    <e v="#REF!"/>
    <s v="Dish"/>
  </r>
  <r>
    <x v="18"/>
    <x v="16"/>
    <s v="374"/>
    <x v="69"/>
    <x v="22"/>
    <s v="17728821080"/>
    <s v="6- Contracting"/>
    <n v="0.9"/>
    <s v="2. Emerging"/>
    <s v="CX"/>
    <m/>
    <e v="#REF!"/>
    <e v="#REF!"/>
    <s v="Dish"/>
  </r>
  <r>
    <x v="18"/>
    <x v="16"/>
    <s v="374"/>
    <x v="69"/>
    <x v="22"/>
    <s v="17728821080"/>
    <s v="6- Contracting"/>
    <n v="0.9"/>
    <s v="2. Emerging"/>
    <s v="DS"/>
    <m/>
    <e v="#REF!"/>
    <e v="#REF!"/>
    <s v="Dish"/>
  </r>
  <r>
    <x v="18"/>
    <x v="16"/>
    <s v="374"/>
    <x v="70"/>
    <x v="2"/>
    <s v="21047895215"/>
    <s v="3- Qualified Opportunity"/>
    <n v="0.6"/>
    <s v="2. Emerging"/>
    <s v="DE"/>
    <m/>
    <e v="#REF!"/>
    <e v="#REF!"/>
    <s v="Dish"/>
  </r>
  <r>
    <x v="18"/>
    <x v="16"/>
    <s v="374"/>
    <x v="70"/>
    <x v="2"/>
    <s v="21047895215"/>
    <s v="3- Qualified Opportunity"/>
    <n v="0.6"/>
    <s v="2. Emerging"/>
    <s v="DS"/>
    <m/>
    <e v="#REF!"/>
    <e v="#REF!"/>
    <s v="Dish"/>
  </r>
  <r>
    <x v="19"/>
    <x v="17"/>
    <s v="161"/>
    <x v="71"/>
    <x v="23"/>
    <s v="1: |14229394304|Atrio - Data &amp; Targeting| 7- Closed Won ~ No WAC"/>
    <s v="7- Closed Won"/>
    <n v="1"/>
    <s v="4. Core"/>
    <s v="Data"/>
    <n v="10000"/>
    <e v="#REF!"/>
    <e v="#REF!"/>
    <s v="DMW Direct"/>
  </r>
  <r>
    <x v="19"/>
    <x v="17"/>
    <s v="161"/>
    <x v="72"/>
    <x v="24"/>
    <s v="1: |15413849724|DMW - 2024 Core Retainer| 7- Closed Won ~ No WAC"/>
    <s v="7- Closed Won"/>
    <n v="1"/>
    <s v="4. Core"/>
    <s v="BI"/>
    <n v="10809.867164953574"/>
    <e v="#REF!"/>
    <e v="#REF!"/>
    <s v="DMW Direct"/>
  </r>
  <r>
    <x v="19"/>
    <x v="17"/>
    <s v="161"/>
    <x v="72"/>
    <x v="24"/>
    <s v="1: |15413849724|DMW - 2024 Core Retainer| 7- Closed Won ~ No WAC"/>
    <s v="7- Closed Won"/>
    <n v="1"/>
    <s v="4. Core"/>
    <s v="Client Management"/>
    <n v="4765.1328350464273"/>
    <e v="#REF!"/>
    <e v="#REF!"/>
    <s v="DMW Direct"/>
  </r>
  <r>
    <x v="19"/>
    <x v="17"/>
    <s v="161"/>
    <x v="73"/>
    <x v="25"/>
    <s v="1: |19882329491|DMW - Atrio AEP Model 2025| 7- Closed Won ~ No WAC"/>
    <s v="7- Closed Won"/>
    <n v="1"/>
    <s v="4. Core"/>
    <s v="Client Management"/>
    <n v="1177.3"/>
    <e v="#REF!"/>
    <e v="#REF!"/>
    <s v="DMW Direct"/>
  </r>
  <r>
    <x v="19"/>
    <x v="17"/>
    <s v="161"/>
    <x v="73"/>
    <x v="25"/>
    <s v="1: |19882329491|DMW - Atrio AEP Model 2025| 7- Closed Won ~ No WAC"/>
    <s v="7- Closed Won"/>
    <n v="1"/>
    <s v="4. Core"/>
    <s v="DS"/>
    <n v="5565.93"/>
    <e v="#REF!"/>
    <e v="#REF!"/>
    <s v="DMW Direct"/>
  </r>
  <r>
    <x v="19"/>
    <x v="17"/>
    <s v="161"/>
    <x v="74"/>
    <x v="26"/>
    <s v="1: |19675439778|DMW - MediGold AEP Data| 7- Closed Won ~ No WAC"/>
    <s v="7- Closed Won"/>
    <n v="1"/>
    <s v="4. Core"/>
    <s v="Data"/>
    <n v="10000"/>
    <e v="#REF!"/>
    <e v="#REF!"/>
    <s v="DMW Direct"/>
  </r>
  <r>
    <x v="20"/>
    <x v="18"/>
    <s v="500"/>
    <x v="75"/>
    <x v="27"/>
    <s v="1: |14611530574|ExploreLearning - Analytics Audit and GA4 Implementation| 7- Closed Won ~ WAC"/>
    <s v="7- Closed Won"/>
    <n v="1"/>
    <s v="4. Core"/>
    <s v="CX"/>
    <n v="15812.09"/>
    <e v="#REF!"/>
    <e v="#REF!"/>
    <s v="ExploreLearning"/>
  </r>
  <r>
    <x v="20"/>
    <x v="18"/>
    <s v="500"/>
    <x v="75"/>
    <x v="27"/>
    <s v="1: |14611530574|ExploreLearning - Analytics Audit and GA4 Implementation| 7- Closed Won ~ WAC"/>
    <s v="7- Closed Won"/>
    <n v="1"/>
    <s v="4. Core"/>
    <s v="DE"/>
    <n v="27468.13"/>
    <e v="#REF!"/>
    <e v="#REF!"/>
    <s v="ExploreLearning"/>
  </r>
  <r>
    <x v="21"/>
    <x v="19"/>
    <s v="364"/>
    <x v="0"/>
    <x v="0"/>
    <s v=""/>
    <s v="7- Closed Won"/>
    <n v="1"/>
    <s v="4. Core"/>
    <s v="Insourcing Services"/>
    <n v="8809"/>
    <e v="#REF!"/>
    <e v="#REF!"/>
    <s v="Flatiron Health"/>
  </r>
  <r>
    <x v="21"/>
    <x v="19"/>
    <s v="364"/>
    <x v="76"/>
    <x v="2"/>
    <s v="21135369397"/>
    <s v="4- Proposal Presented"/>
    <n v="0.5"/>
    <s v="4. Core"/>
    <s v="Insourcing Services"/>
    <m/>
    <e v="#REF!"/>
    <e v="#REF!"/>
    <s v="Flatiron Health"/>
  </r>
  <r>
    <x v="22"/>
    <x v="20"/>
    <s v="417"/>
    <x v="77"/>
    <x v="28"/>
    <s v="1: |17634612061|Franklin Templeton - DS Team| 7- Closed Won ~ WAC_x000a_2: |20510066602|Franklin Templeton - DS Team Change Order (Decrease)| 6- Contracting ~ WAC"/>
    <s v="7- Closed Won"/>
    <n v="1"/>
    <s v="2. Emerging"/>
    <s v="DS"/>
    <n v="104706.43"/>
    <e v="#REF!"/>
    <e v="#REF!"/>
    <s v="Franklin Templeton"/>
  </r>
  <r>
    <x v="22"/>
    <x v="20"/>
    <s v="417"/>
    <x v="78"/>
    <x v="2"/>
    <s v="19274805327"/>
    <s v="4- Proposal Presented"/>
    <n v="0.75"/>
    <s v="2. Emerging"/>
    <s v="DE"/>
    <m/>
    <e v="#REF!"/>
    <e v="#REF!"/>
    <s v="Franklin Templeton"/>
  </r>
  <r>
    <x v="22"/>
    <x v="20"/>
    <s v="417"/>
    <x v="78"/>
    <x v="2"/>
    <s v="19274805327"/>
    <s v="4- Proposal Presented"/>
    <n v="0.75"/>
    <s v="2. Emerging"/>
    <s v="DS"/>
    <m/>
    <e v="#REF!"/>
    <e v="#REF!"/>
    <s v="Franklin Templeton"/>
  </r>
  <r>
    <x v="22"/>
    <x v="20"/>
    <s v="417"/>
    <x v="79"/>
    <x v="29"/>
    <s v="1: |16975702538|Franklin Templeton - Portfolio Optimization - DS Need - Aug-October| 6- Contracting ~ WAC_x000a_2: |16975734341|Franklin Templeton - Portfolio Optimization - DS Need - May-July| 7- Closed Won ~ No WAC _x000a_3: |16865883964|Franklin Templeton - Portfolio Optimization - DS Need - Feb - April| 7- Closed Won ~ WAC"/>
    <s v="7- Closed Won"/>
    <n v="1"/>
    <s v="2. Emerging"/>
    <s v="DE"/>
    <n v="6672.22"/>
    <e v="#REF!"/>
    <e v="#REF!"/>
    <s v="Franklin Templeton"/>
  </r>
  <r>
    <x v="22"/>
    <x v="20"/>
    <s v="417"/>
    <x v="79"/>
    <x v="29"/>
    <s v="1: |16975702538|Franklin Templeton - Portfolio Optimization - DS Need - Aug-October| 6- Contracting ~ WAC_x000a_2: |16975734341|Franklin Templeton - Portfolio Optimization - DS Need - May-July| 7- Closed Won ~ No WAC _x000a_3: |16865883964|Franklin Templeton - Portfolio Optimization - DS Need - Feb - April| 7- Closed Won ~ WAC"/>
    <s v="7- Closed Won"/>
    <n v="1"/>
    <s v="2. Emerging"/>
    <s v="DS"/>
    <n v="6483.35"/>
    <e v="#REF!"/>
    <e v="#REF!"/>
    <s v="Franklin Templeton"/>
  </r>
  <r>
    <x v="22"/>
    <x v="20"/>
    <s v="417"/>
    <x v="80"/>
    <x v="30"/>
    <s v="1: |17731527745|Franklin Templeton - Tiger Teams Renewal (July - Sept)| 6- Contracting ~ WAC"/>
    <s v="7- Closed Won"/>
    <n v="1"/>
    <s v="2. Emerging"/>
    <s v="DE"/>
    <n v="179502.83454106282"/>
    <e v="#REF!"/>
    <e v="#REF!"/>
    <s v="Franklin Templeton"/>
  </r>
  <r>
    <x v="22"/>
    <x v="20"/>
    <s v="417"/>
    <x v="80"/>
    <x v="30"/>
    <s v="1: |17731527745|Franklin Templeton - Tiger Teams Renewal (July - Sept)| 6- Contracting ~ WAC"/>
    <s v="7- Closed Won"/>
    <n v="1"/>
    <s v="2. Emerging"/>
    <s v="DS"/>
    <n v="36307.165458937197"/>
    <e v="#REF!"/>
    <e v="#REF!"/>
    <s v="Franklin Templeton"/>
  </r>
  <r>
    <x v="22"/>
    <x v="20"/>
    <s v="417"/>
    <x v="81"/>
    <x v="2"/>
    <s v="18247212720"/>
    <s v="4- Proposal Presented"/>
    <n v="0.9"/>
    <s v="2. Emerging"/>
    <s v="DE"/>
    <m/>
    <e v="#REF!"/>
    <e v="#REF!"/>
    <s v="Franklin Templeton"/>
  </r>
  <r>
    <x v="22"/>
    <x v="20"/>
    <s v="417"/>
    <x v="81"/>
    <x v="2"/>
    <s v="18247212720"/>
    <s v="4- Proposal Presented"/>
    <n v="0.9"/>
    <s v="2. Emerging"/>
    <s v="DS"/>
    <m/>
    <e v="#REF!"/>
    <e v="#REF!"/>
    <s v="Franklin Templeton"/>
  </r>
  <r>
    <x v="22"/>
    <x v="20"/>
    <s v="417"/>
    <x v="82"/>
    <x v="31"/>
    <s v="1: |18849408353|Franklin Templeton - Vasu POC Team| 7- Closed Won ~ WAC_x000a_2: |20404305575|Franklin Templeton - Vasu Team (RFP) - Change Order - EMEA Team| 7- Closed Won ~ WAC"/>
    <s v="7- Closed Won"/>
    <n v="1"/>
    <s v="2. Emerging"/>
    <s v="DE"/>
    <n v="37875.199999999997"/>
    <e v="#REF!"/>
    <e v="#REF!"/>
    <s v="Franklin Templeton"/>
  </r>
  <r>
    <x v="22"/>
    <x v="20"/>
    <s v="417"/>
    <x v="82"/>
    <x v="31"/>
    <s v="1: |18849408353|Franklin Templeton - Vasu POC Team| 7- Closed Won ~ WAC_x000a_2: |20404305575|Franklin Templeton - Vasu Team (RFP) - Change Order - EMEA Team| 7- Closed Won ~ WAC"/>
    <s v="7- Closed Won"/>
    <n v="1"/>
    <s v="2. Emerging"/>
    <s v="DS"/>
    <n v="26403.91"/>
    <e v="#REF!"/>
    <e v="#REF!"/>
    <s v="Franklin Templeton"/>
  </r>
  <r>
    <x v="23"/>
    <x v="21"/>
    <s v="5"/>
    <x v="83"/>
    <x v="32"/>
    <s v="1: |15767035179|FreshDirect - 2024 PowerBI Support| 7- Closed Won ~ No WAC _x000a_2: |17870770228|Fresh Direct - BI Support August - Dec 2024| 7- Closed Won ~ No WAC"/>
    <s v="7- Closed Won"/>
    <n v="1"/>
    <s v="4. Core"/>
    <s v="BI"/>
    <n v="10000"/>
    <e v="#REF!"/>
    <e v="#REF!"/>
    <s v="Fresh Direct"/>
  </r>
  <r>
    <x v="24"/>
    <x v="22"/>
    <s v="162"/>
    <x v="84"/>
    <x v="33"/>
    <s v="1: |16976305012|GVL - 2024 Reporting Retainer| 7- Closed Won ~ No WAC"/>
    <s v="7- Closed Won"/>
    <n v="1"/>
    <s v="4. Core"/>
    <s v="BI"/>
    <n v="1250"/>
    <e v="#REF!"/>
    <e v="#REF!"/>
    <s v="GlobalVetLink"/>
  </r>
  <r>
    <x v="25"/>
    <x v="23"/>
    <s v="182"/>
    <x v="0"/>
    <x v="0"/>
    <s v=""/>
    <s v="7- Closed Won"/>
    <n v="1"/>
    <s v="4. Core"/>
    <s v="Insourcing Services"/>
    <n v="10164"/>
    <e v="#REF!"/>
    <e v="#REF!"/>
    <s v="GoodRx"/>
  </r>
  <r>
    <x v="25"/>
    <x v="23"/>
    <s v="182"/>
    <x v="85"/>
    <x v="34"/>
    <s v="1: |17583569682|GoodRx - April to October Renewal| 7- Closed Won ~ No WAC"/>
    <s v="7- Closed Won"/>
    <n v="1"/>
    <s v="4. Core"/>
    <s v="BI"/>
    <n v="24411.91152351549"/>
    <e v="#REF!"/>
    <e v="#REF!"/>
    <s v="GoodRx"/>
  </r>
  <r>
    <x v="25"/>
    <x v="23"/>
    <s v="182"/>
    <x v="85"/>
    <x v="34"/>
    <s v="1: |17583569682|GoodRx - April to October Renewal| 7- Closed Won ~ No WAC"/>
    <s v="7- Closed Won"/>
    <n v="1"/>
    <s v="4. Core"/>
    <s v="DE"/>
    <n v="4616.9286713741303"/>
    <e v="#REF!"/>
    <e v="#REF!"/>
    <s v="GoodRx"/>
  </r>
  <r>
    <x v="25"/>
    <x v="23"/>
    <s v="182"/>
    <x v="85"/>
    <x v="34"/>
    <s v="1: |17583569682|GoodRx - April to October Renewal| 7- Closed Won ~ No WAC"/>
    <s v="7- Closed Won"/>
    <n v="1"/>
    <s v="4. Core"/>
    <s v="DS"/>
    <n v="20971.156471777053"/>
    <e v="#REF!"/>
    <e v="#REF!"/>
    <s v="GoodRx"/>
  </r>
  <r>
    <x v="25"/>
    <x v="23"/>
    <s v="182"/>
    <x v="86"/>
    <x v="35"/>
    <s v="1: |19093193875|GoodRx - Incremental BI Support| 7- Closed Won ~ No WAC"/>
    <s v="7- Closed Won"/>
    <n v="1"/>
    <s v="4. Core"/>
    <s v="BI"/>
    <n v="11808"/>
    <e v="#REF!"/>
    <e v="#REF!"/>
    <s v="GoodRx"/>
  </r>
  <r>
    <x v="25"/>
    <x v="23"/>
    <s v="182"/>
    <x v="87"/>
    <x v="2"/>
    <s v="18603410503"/>
    <s v="3- Qualified Opportunity"/>
    <n v="0.75"/>
    <s v="4. Core"/>
    <s v="BI"/>
    <m/>
    <e v="#REF!"/>
    <e v="#REF!"/>
    <s v="GoodRx"/>
  </r>
  <r>
    <x v="25"/>
    <x v="23"/>
    <s v="182"/>
    <x v="87"/>
    <x v="2"/>
    <s v="18603410503"/>
    <s v="3- Qualified Opportunity"/>
    <n v="0.75"/>
    <s v="4. Core"/>
    <s v="DE"/>
    <m/>
    <e v="#REF!"/>
    <e v="#REF!"/>
    <s v="GoodRx"/>
  </r>
  <r>
    <x v="25"/>
    <x v="23"/>
    <s v="182"/>
    <x v="87"/>
    <x v="2"/>
    <s v="18603410503"/>
    <s v="3- Qualified Opportunity"/>
    <n v="0.75"/>
    <s v="4. Core"/>
    <s v="DS"/>
    <m/>
    <e v="#REF!"/>
    <e v="#REF!"/>
    <s v="GoodRx"/>
  </r>
  <r>
    <x v="26"/>
    <x v="24"/>
    <s v="460"/>
    <x v="88"/>
    <x v="36"/>
    <s v="1: |17772846592|Globalization Partners SOW #38 - Data Engineering Team Renewal| 7- Closed Won ~ No WAC"/>
    <s v="7- Closed Won"/>
    <n v="1"/>
    <s v="3. Platform"/>
    <s v="DE"/>
    <n v="10880"/>
    <e v="#REF!"/>
    <e v="#REF!"/>
    <s v="Globalization Partners"/>
  </r>
  <r>
    <x v="26"/>
    <x v="24"/>
    <s v="460"/>
    <x v="89"/>
    <x v="37"/>
    <s v="1: |17772967350|Globalization Partners SOW #39 - Data Engineering Team  Renewal| 7- Closed Won ~ No WAC"/>
    <s v="7- Closed Won"/>
    <n v="1"/>
    <s v="3. Platform"/>
    <s v="DE"/>
    <n v="18960"/>
    <e v="#REF!"/>
    <e v="#REF!"/>
    <s v="Globalization Partners"/>
  </r>
  <r>
    <x v="26"/>
    <x v="24"/>
    <s v="460"/>
    <x v="90"/>
    <x v="38"/>
    <s v="1: |17772859452|Globalization Partners SOW #40 - Data Engineering Team Renewal| 7- Closed Won ~ No WAC"/>
    <s v="7- Closed Won"/>
    <n v="1"/>
    <s v="3. Platform"/>
    <s v="DE"/>
    <n v="17520"/>
    <e v="#REF!"/>
    <e v="#REF!"/>
    <s v="Globalization Partners"/>
  </r>
  <r>
    <x v="26"/>
    <x v="24"/>
    <s v="460"/>
    <x v="91"/>
    <x v="39"/>
    <s v="1: |17771226635|Globalization Partners SOW #41 - Data Engineering Team Renewal| 7- Closed Won ~ No WAC"/>
    <s v="7- Closed Won"/>
    <n v="1"/>
    <s v="3. Platform"/>
    <s v="DE"/>
    <n v="30848"/>
    <e v="#REF!"/>
    <e v="#REF!"/>
    <s v="Globalization Partners"/>
  </r>
  <r>
    <x v="26"/>
    <x v="24"/>
    <s v="460"/>
    <x v="92"/>
    <x v="40"/>
    <s v="1: |17772618578|Globalization Partners SOW #42 - Data Engineering Team Renewal| 7- Closed Won ~ No WAC"/>
    <s v="7- Closed Won"/>
    <n v="1"/>
    <s v="3. Platform"/>
    <s v="DE"/>
    <n v="8400"/>
    <e v="#REF!"/>
    <e v="#REF!"/>
    <s v="Globalization Partners"/>
  </r>
  <r>
    <x v="27"/>
    <x v="25"/>
    <s v=""/>
    <x v="0"/>
    <x v="0"/>
    <s v=""/>
    <s v="7- Closed Won"/>
    <n v="1"/>
    <s v="4. Core"/>
    <s v="Insourcing Services"/>
    <n v="7508"/>
    <e v="#REF!"/>
    <e v="#REF!"/>
    <s v="Grifols"/>
  </r>
  <r>
    <x v="27"/>
    <x v="25"/>
    <s v="203"/>
    <x v="93"/>
    <x v="2"/>
    <s v="20384482624"/>
    <s v="6- Contracting"/>
    <n v="0.9"/>
    <s v="4. Core"/>
    <s v="Insourcing Services"/>
    <n v="9360"/>
    <e v="#REF!"/>
    <e v="#REF!"/>
    <s v="Grifols"/>
  </r>
  <r>
    <x v="28"/>
    <x v="26"/>
    <s v="192"/>
    <x v="0"/>
    <x v="0"/>
    <s v=""/>
    <s v="7- Closed Won"/>
    <n v="1"/>
    <s v="4. Core"/>
    <s v="Insourcing Services"/>
    <n v="77958"/>
    <e v="#REF!"/>
    <e v="#REF!"/>
    <s v="Hancock Whitney"/>
  </r>
  <r>
    <x v="29"/>
    <x v="27"/>
    <s v="164"/>
    <x v="94"/>
    <x v="41"/>
    <s v="20867246688"/>
    <s v="5- Verbal Agreement"/>
    <n v="0.75"/>
    <s v="3. Platform"/>
    <s v="DS"/>
    <n v="30000"/>
    <e v="#REF!"/>
    <e v="#REF!"/>
    <s v="HGV"/>
  </r>
  <r>
    <x v="29"/>
    <x v="27"/>
    <s v="164"/>
    <x v="95"/>
    <x v="42"/>
    <s v="1: |17633632436|HGV - 2024 2H Services Retainer | 6- Contracting ~ WAC"/>
    <s v="7- Closed Won"/>
    <n v="1"/>
    <s v="3. Platform"/>
    <s v="CX"/>
    <n v="21030.527311554335"/>
    <e v="#REF!"/>
    <e v="#REF!"/>
    <s v="HGV"/>
  </r>
  <r>
    <x v="29"/>
    <x v="27"/>
    <s v="164"/>
    <x v="95"/>
    <x v="42"/>
    <s v="1: |17633632436|HGV - 2024 2H Services Retainer | 6- Contracting ~ WAC"/>
    <s v="7- Closed Won"/>
    <n v="1"/>
    <s v="3. Platform"/>
    <s v="Data"/>
    <n v="4755"/>
    <e v="#REF!"/>
    <e v="#REF!"/>
    <s v="HGV"/>
  </r>
  <r>
    <x v="29"/>
    <x v="27"/>
    <s v="164"/>
    <x v="95"/>
    <x v="42"/>
    <s v="1: |17633632436|HGV - 2024 2H Services Retainer | 6- Contracting ~ WAC"/>
    <s v="7- Closed Won"/>
    <n v="1"/>
    <s v="3. Platform"/>
    <s v="DS"/>
    <n v="167176.30602177899"/>
    <e v="#REF!"/>
    <e v="#REF!"/>
    <s v="HGV"/>
  </r>
  <r>
    <x v="29"/>
    <x v="27"/>
    <s v="164"/>
    <x v="96"/>
    <x v="43"/>
    <s v="1: |18606168496|HGV - Data Management Support Renewal| 6- Contracting ~ WAC_x000a_2: |17576467343|HGV - Data Management Support| 7- Closed Won ~ No WAC"/>
    <s v="7- Closed Won"/>
    <n v="1"/>
    <s v="3. Platform"/>
    <s v="DE"/>
    <n v="9451.6490681079104"/>
    <e v="#REF!"/>
    <e v="#REF!"/>
    <s v="HGV"/>
  </r>
  <r>
    <x v="29"/>
    <x v="27"/>
    <s v="164"/>
    <x v="96"/>
    <x v="43"/>
    <s v="1: |18606168496|HGV - Data Management Support Renewal| 6- Contracting ~ WAC_x000a_2: |17576467343|HGV - Data Management Support| 7- Closed Won ~ No WAC"/>
    <s v="7- Closed Won"/>
    <n v="1"/>
    <s v="3. Platform"/>
    <s v="DS"/>
    <n v="27730.587943848983"/>
    <e v="#REF!"/>
    <e v="#REF!"/>
    <s v="HGV"/>
  </r>
  <r>
    <x v="30"/>
    <x v="28"/>
    <s v="382"/>
    <x v="97"/>
    <x v="44"/>
    <s v="20784252426"/>
    <s v="4- Proposal Presented"/>
    <n v="0.5"/>
    <s v="2. Emerging"/>
    <s v="DE"/>
    <m/>
    <e v="#REF!"/>
    <e v="#REF!"/>
    <s v="Hyatt"/>
  </r>
  <r>
    <x v="30"/>
    <x v="28"/>
    <s v="382"/>
    <x v="98"/>
    <x v="45"/>
    <s v="21002167724"/>
    <s v="4- Proposal Presented"/>
    <n v="0.95"/>
    <s v="2. Emerging"/>
    <s v="DE"/>
    <m/>
    <e v="#REF!"/>
    <e v="#REF!"/>
    <s v="Hyatt"/>
  </r>
  <r>
    <x v="30"/>
    <x v="28"/>
    <s v="382"/>
    <x v="98"/>
    <x v="45"/>
    <s v="21002167724"/>
    <s v="4- Proposal Presented"/>
    <n v="0.95"/>
    <s v="2. Emerging"/>
    <s v="DS"/>
    <m/>
    <e v="#REF!"/>
    <e v="#REF!"/>
    <s v="Hyatt"/>
  </r>
  <r>
    <x v="30"/>
    <x v="28"/>
    <s v="382"/>
    <x v="98"/>
    <x v="45"/>
    <s v="21002167724"/>
    <s v="4- Proposal Presented"/>
    <n v="0.95"/>
    <s v="2. Emerging"/>
    <s v="Solutions"/>
    <m/>
    <e v="#REF!"/>
    <e v="#REF!"/>
    <s v="Hyatt"/>
  </r>
  <r>
    <x v="30"/>
    <x v="28"/>
    <s v="382"/>
    <x v="99"/>
    <x v="46"/>
    <s v="1: |16896592535|Hyatt - GenAI Implementation| 7- Closed Won ~ No WAC _x000a_2: |18939402910|Hyatt - GenAI Pod (additional team) - CHANGE ORDER| 7- Closed Won ~ WAC"/>
    <s v="7- Closed Won"/>
    <n v="1"/>
    <s v="2. Emerging"/>
    <s v="DE"/>
    <n v="127149.45427137015"/>
    <e v="#REF!"/>
    <e v="#REF!"/>
    <s v="Hyatt"/>
  </r>
  <r>
    <x v="30"/>
    <x v="28"/>
    <s v="382"/>
    <x v="99"/>
    <x v="46"/>
    <s v="1: |16896592535|Hyatt - GenAI Implementation| 7- Closed Won ~ No WAC _x000a_2: |18939402910|Hyatt - GenAI Pod (additional team) - CHANGE ORDER| 7- Closed Won ~ WAC"/>
    <s v="7- Closed Won"/>
    <n v="1"/>
    <s v="2. Emerging"/>
    <s v="DS"/>
    <n v="86987.34893061241"/>
    <e v="#REF!"/>
    <e v="#REF!"/>
    <s v="Hyatt"/>
  </r>
  <r>
    <x v="30"/>
    <x v="28"/>
    <s v="382"/>
    <x v="99"/>
    <x v="46"/>
    <s v="1: |16896592535|Hyatt - GenAI Implementation| 7- Closed Won ~ No WAC _x000a_2: |18939402910|Hyatt - GenAI Pod (additional team) - CHANGE ORDER| 7- Closed Won ~ WAC"/>
    <s v="7- Closed Won"/>
    <n v="1"/>
    <s v="2. Emerging"/>
    <s v="Solutions"/>
    <n v="21401.389298017435"/>
    <e v="#REF!"/>
    <e v="#REF!"/>
    <s v="Hyatt"/>
  </r>
  <r>
    <x v="30"/>
    <x v="28"/>
    <s v="382"/>
    <x v="100"/>
    <x v="47"/>
    <s v="1: |17296920926|Hyatt - Martech Architecture Rebuild - Phase 1 (Design)| 7- Closed Won ~ WAC"/>
    <s v="7- Closed Won"/>
    <n v="1"/>
    <s v="2. Emerging"/>
    <s v="CX"/>
    <n v="16932.91"/>
    <e v="#REF!"/>
    <e v="#REF!"/>
    <s v="Hyatt"/>
  </r>
  <r>
    <x v="30"/>
    <x v="28"/>
    <s v="382"/>
    <x v="100"/>
    <x v="47"/>
    <s v="1: |17296920926|Hyatt - Martech Architecture Rebuild - Phase 1 (Design)| 7- Closed Won ~ WAC"/>
    <s v="7- Closed Won"/>
    <n v="1"/>
    <s v="2. Emerging"/>
    <s v="DE"/>
    <n v="53102.67"/>
    <e v="#REF!"/>
    <e v="#REF!"/>
    <s v="Hyatt"/>
  </r>
  <r>
    <x v="30"/>
    <x v="28"/>
    <s v="382"/>
    <x v="100"/>
    <x v="47"/>
    <s v="1: |17296920926|Hyatt - Martech Architecture Rebuild - Phase 1 (Design)| 7- Closed Won ~ WAC"/>
    <s v="7- Closed Won"/>
    <n v="1"/>
    <s v="2. Emerging"/>
    <s v="Solutions"/>
    <n v="45827.42"/>
    <m/>
    <n v="-45827.42"/>
    <s v="Hyatt"/>
  </r>
  <r>
    <x v="30"/>
    <x v="28"/>
    <s v="382"/>
    <x v="101"/>
    <x v="48"/>
    <s v="20079015968"/>
    <s v="4- Proposal Presented"/>
    <n v="0.9"/>
    <s v="2. Emerging"/>
    <s v="DE"/>
    <m/>
    <e v="#REF!"/>
    <e v="#REF!"/>
    <s v="Hyatt"/>
  </r>
  <r>
    <x v="30"/>
    <x v="28"/>
    <s v="382"/>
    <x v="101"/>
    <x v="48"/>
    <s v="20079015968"/>
    <s v="4- Proposal Presented"/>
    <n v="0.9"/>
    <s v="2. Emerging"/>
    <s v="DS"/>
    <m/>
    <e v="#REF!"/>
    <e v="#REF!"/>
    <s v="Hyatt"/>
  </r>
  <r>
    <x v="30"/>
    <x v="28"/>
    <s v="382"/>
    <x v="102"/>
    <x v="49"/>
    <s v="1: |20030054821|Hyatt - Product Manager Need| 7- Closed Won ~ WAC"/>
    <s v="7- Closed Won"/>
    <n v="1"/>
    <s v="2. Emerging"/>
    <s v="DE"/>
    <n v="21041.78"/>
    <e v="#REF!"/>
    <e v="#REF!"/>
    <s v="Hyatt"/>
  </r>
  <r>
    <x v="30"/>
    <x v="28"/>
    <s v="382"/>
    <x v="103"/>
    <x v="50"/>
    <s v="1: |17735849755|Hyatt - Segmentation Phase 2| 7- Closed Won ~ WAC"/>
    <s v="7- Closed Won"/>
    <n v="1"/>
    <s v="2. Emerging"/>
    <s v="DE"/>
    <n v="10189.9"/>
    <e v="#REF!"/>
    <e v="#REF!"/>
    <s v="Hyatt"/>
  </r>
  <r>
    <x v="30"/>
    <x v="28"/>
    <s v="382"/>
    <x v="104"/>
    <x v="51"/>
    <s v="1: |16644625585|Hyatt - TLP Bridge Deal| 7- Closed Won ~ WAC_x000a_2: |14833615214|Hyatt - TLP - H2 | 6- Contracting ~ WAC"/>
    <s v="7- Closed Won"/>
    <n v="1"/>
    <s v="2. Emerging"/>
    <s v="DE"/>
    <n v="47092.877457263094"/>
    <e v="#REF!"/>
    <e v="#REF!"/>
    <s v="Hyatt"/>
  </r>
  <r>
    <x v="30"/>
    <x v="28"/>
    <s v="382"/>
    <x v="104"/>
    <x v="51"/>
    <s v="1: |16644625585|Hyatt - TLP Bridge Deal| 7- Closed Won ~ WAC_x000a_2: |14833615214|Hyatt - TLP - H2 | 6- Contracting ~ WAC"/>
    <s v="7- Closed Won"/>
    <n v="1"/>
    <s v="2. Emerging"/>
    <s v="DS"/>
    <n v="49634.122542736906"/>
    <e v="#REF!"/>
    <e v="#REF!"/>
    <s v="Hyatt"/>
  </r>
  <r>
    <x v="31"/>
    <x v="29"/>
    <s v="489"/>
    <x v="105"/>
    <x v="52"/>
    <s v="1: |17581057915|IAC - Data Strategy &amp; Performance Measurement - Snowflake Sourced| 7- Closed Won ~ No WAC"/>
    <s v="7- Closed Won"/>
    <n v="1"/>
    <s v="5. Recent Acquisition"/>
    <s v="DE"/>
    <n v="41813.800000000003"/>
    <e v="#REF!"/>
    <e v="#REF!"/>
    <s v="IAC/InterActiveCorp"/>
  </r>
  <r>
    <x v="32"/>
    <x v="30"/>
    <s v="474"/>
    <x v="106"/>
    <x v="53"/>
    <s v="1: |15772947813|Turing - Personalization Phase 2 Capacity Services| 7- Closed Won ~ WAC"/>
    <s v="7- Closed Won"/>
    <n v="1"/>
    <s v="Unassigned"/>
    <s v="CX"/>
    <n v="120355.99863689739"/>
    <e v="#REF!"/>
    <e v="#REF!"/>
    <s v="Verizon"/>
  </r>
  <r>
    <x v="32"/>
    <x v="30"/>
    <s v="474"/>
    <x v="106"/>
    <x v="53"/>
    <s v="1: |15772947813|Turing - Personalization Phase 2 Capacity Services| 7- Closed Won ~ WAC"/>
    <s v="7- Closed Won"/>
    <n v="1"/>
    <s v="Unassigned"/>
    <s v="DE"/>
    <n v="32723.882481005192"/>
    <e v="#REF!"/>
    <e v="#REF!"/>
    <s v="Verizon"/>
  </r>
  <r>
    <x v="32"/>
    <x v="30"/>
    <s v="474"/>
    <x v="106"/>
    <x v="53"/>
    <s v="1: |15772947813|Turing - Personalization Phase 2 Capacity Services| 7- Closed Won ~ WAC"/>
    <s v="7- Closed Won"/>
    <n v="1"/>
    <s v="Unassigned"/>
    <s v="Solutions"/>
    <n v="17171.661882097433"/>
    <e v="#REF!"/>
    <e v="#REF!"/>
    <s v="Verizon"/>
  </r>
  <r>
    <x v="33"/>
    <x v="31"/>
    <s v="231"/>
    <x v="107"/>
    <x v="2"/>
    <s v="20862444658"/>
    <s v="4- Proposal Presented"/>
    <n v="0.5"/>
    <s v="4. Core"/>
    <s v="Insourcing Services"/>
    <m/>
    <e v="#REF!"/>
    <e v="#REF!"/>
    <n v="0"/>
  </r>
  <r>
    <x v="34"/>
    <x v="32"/>
    <s v="450"/>
    <x v="108"/>
    <x v="54"/>
    <s v="1: |17301984096|Monthly retainer - 6 months engagement| 7- Closed Won ~ No WAC"/>
    <s v="7- Closed Won"/>
    <n v="1"/>
    <s v="4. Core"/>
    <s v="DE"/>
    <n v="30054.333333333332"/>
    <e v="#REF!"/>
    <e v="#REF!"/>
    <s v="Know Your Cross"/>
  </r>
  <r>
    <x v="35"/>
    <x v="33"/>
    <s v="178"/>
    <x v="109"/>
    <x v="55"/>
    <s v="1: |20298599795|KSM - BI Support - 7/26/24 thru 3/26/25| 7- Closed Won ~ No WAC"/>
    <s v="7- Closed Won"/>
    <n v="1"/>
    <s v="4. Core"/>
    <s v="BI"/>
    <n v="8740.1232116879455"/>
    <e v="#REF!"/>
    <e v="#REF!"/>
    <s v="KSM"/>
  </r>
  <r>
    <x v="35"/>
    <x v="33"/>
    <s v="178"/>
    <x v="109"/>
    <x v="55"/>
    <s v="1: |20298599795|KSM - BI Support - 7/26/24 thru 3/26/25| 7- Closed Won ~ No WAC"/>
    <s v="7- Closed Won"/>
    <n v="1"/>
    <s v="4. Core"/>
    <s v="Client Management"/>
    <n v="2370.9878994231667"/>
    <e v="#REF!"/>
    <e v="#REF!"/>
    <s v="KSM"/>
  </r>
  <r>
    <x v="36"/>
    <x v="34"/>
    <s v="195"/>
    <x v="0"/>
    <x v="0"/>
    <s v=""/>
    <s v="7- Closed Won"/>
    <n v="1"/>
    <s v="4. Core"/>
    <s v="Insourcing Services"/>
    <n v="10376"/>
    <e v="#REF!"/>
    <e v="#REF!"/>
    <s v="Leukemia &amp; Lymphoma Society"/>
  </r>
  <r>
    <x v="37"/>
    <x v="35"/>
    <s v="463"/>
    <x v="110"/>
    <x v="56"/>
    <s v="1: |16997883282|Lily AI SOW 5 - Data Science Team| 7- Closed Won ~ No WAC"/>
    <s v="7- Closed Won"/>
    <n v="1"/>
    <s v="4. Core"/>
    <s v="DS"/>
    <n v="6960"/>
    <m/>
    <n v="-6960"/>
    <s v="lily.ai"/>
  </r>
  <r>
    <x v="37"/>
    <x v="35"/>
    <s v="463"/>
    <x v="111"/>
    <x v="57"/>
    <s v="1: |17000641921|Lily AI SOW 7 - Data Science Team| 7- Closed Won ~ No WAC"/>
    <s v="7- Closed Won"/>
    <n v="1"/>
    <s v="4. Core"/>
    <s v="DS"/>
    <n v="8480"/>
    <m/>
    <n v="-8480"/>
    <s v="lily.ai"/>
  </r>
  <r>
    <x v="38"/>
    <x v="36"/>
    <s v="169"/>
    <x v="0"/>
    <x v="0"/>
    <s v=""/>
    <s v="7- Closed Won"/>
    <n v="1"/>
    <s v="3. Platform"/>
    <s v="Insourcing Services"/>
    <n v="41164"/>
    <m/>
    <n v="-41164"/>
    <s v="LinkedIn"/>
  </r>
  <r>
    <x v="38"/>
    <x v="36"/>
    <s v="169"/>
    <x v="112"/>
    <x v="2"/>
    <s v="19412921438"/>
    <s v="3- Qualified Opportunity"/>
    <n v="0.25"/>
    <s v="3. Platform"/>
    <s v="BI"/>
    <m/>
    <m/>
    <n v="0"/>
    <s v="LinkedIn"/>
  </r>
  <r>
    <x v="38"/>
    <x v="36"/>
    <s v="169"/>
    <x v="113"/>
    <x v="58"/>
    <s v="1: |17583641901|LinkedIn FY2025H1 BI Retainer (Laura) CO9 Renewal| 7- Closed Won ~ WAC"/>
    <s v="7- Closed Won"/>
    <n v="1"/>
    <s v="3. Platform"/>
    <s v="BI"/>
    <n v="183687.35360253108"/>
    <m/>
    <n v="-183687.35360253108"/>
    <s v="LinkedIn"/>
  </r>
  <r>
    <x v="38"/>
    <x v="36"/>
    <s v="169"/>
    <x v="113"/>
    <x v="58"/>
    <s v="1: |17583641901|LinkedIn FY2025H1 BI Retainer (Laura) CO9 Renewal| 7- Closed Won ~ WAC"/>
    <s v="7- Closed Won"/>
    <n v="1"/>
    <s v="3. Platform"/>
    <s v="Client Management"/>
    <n v="1015.8130641355718"/>
    <m/>
    <n v="-1015.8130641355718"/>
    <s v="LinkedIn"/>
  </r>
  <r>
    <x v="38"/>
    <x v="36"/>
    <s v="169"/>
    <x v="114"/>
    <x v="59"/>
    <s v="1: |17583628723|LinkedIn FY2025H1 Datawatch Extension (Anu/Jenee)_R1 Renewal| 7- Closed Won ~ WAC"/>
    <s v="7- Closed Won"/>
    <n v="1"/>
    <s v="3. Platform"/>
    <s v="BI"/>
    <n v="41194.431975740437"/>
    <m/>
    <n v="-41194.431975740437"/>
    <s v="LinkedIn"/>
  </r>
  <r>
    <x v="38"/>
    <x v="36"/>
    <s v="169"/>
    <x v="114"/>
    <x v="59"/>
    <s v="1: |17583628723|LinkedIn FY2025H1 Datawatch Extension (Anu/Jenee)_R1 Renewal| 7- Closed Won ~ WAC"/>
    <s v="7- Closed Won"/>
    <n v="1"/>
    <s v="3. Platform"/>
    <s v="Client Management"/>
    <n v="1539.2950507826222"/>
    <m/>
    <n v="-1539.2950507826222"/>
    <s v="LinkedIn"/>
  </r>
  <r>
    <x v="38"/>
    <x v="36"/>
    <s v="169"/>
    <x v="114"/>
    <x v="59"/>
    <s v="1: |17583628723|LinkedIn FY2025H1 Datawatch Extension (Anu/Jenee)_R1 Renewal| 7- Closed Won ~ WAC"/>
    <s v="7- Closed Won"/>
    <n v="1"/>
    <s v="3. Platform"/>
    <s v="DE"/>
    <n v="64266.272973476924"/>
    <m/>
    <n v="-64266.272973476924"/>
    <s v="LinkedIn"/>
  </r>
  <r>
    <x v="38"/>
    <x v="36"/>
    <s v="169"/>
    <x v="115"/>
    <x v="60"/>
    <s v="1: |17583746589|LinkedIn FY2025H1 Measurement Oyster (Paul/Licurgo) Renewal| 7- Closed Won ~ WAC"/>
    <s v="7- Closed Won"/>
    <n v="1"/>
    <s v="3. Platform"/>
    <s v="Client Management"/>
    <n v="1033.8909521318674"/>
    <m/>
    <n v="-1033.8909521318674"/>
    <s v="LinkedIn"/>
  </r>
  <r>
    <x v="38"/>
    <x v="36"/>
    <s v="169"/>
    <x v="115"/>
    <x v="60"/>
    <s v="1: |17583746589|LinkedIn FY2025H1 Measurement Oyster (Paul/Licurgo) Renewal| 7- Closed Won ~ WAC"/>
    <s v="7- Closed Won"/>
    <n v="1"/>
    <s v="3. Platform"/>
    <s v="DE"/>
    <n v="9418.3951089288712"/>
    <m/>
    <n v="-9418.3951089288712"/>
    <s v="LinkedIn"/>
  </r>
  <r>
    <x v="38"/>
    <x v="36"/>
    <s v="169"/>
    <x v="115"/>
    <x v="60"/>
    <s v="1: |17583746589|LinkedIn FY2025H1 Measurement Oyster (Paul/Licurgo) Renewal| 7- Closed Won ~ WAC"/>
    <s v="7- Closed Won"/>
    <n v="1"/>
    <s v="3. Platform"/>
    <s v="DS"/>
    <n v="17325.713938939258"/>
    <m/>
    <n v="-17325.713938939258"/>
    <s v="LinkedIn"/>
  </r>
  <r>
    <x v="38"/>
    <x v="36"/>
    <s v="169"/>
    <x v="116"/>
    <x v="61"/>
    <s v="1: |17583816585|LinkedIn FY2025H1 Non-Profit BI (Leo) Renewal| 7- Closed Won ~ WAC"/>
    <s v="7- Closed Won"/>
    <n v="1"/>
    <s v="3. Platform"/>
    <s v="BI"/>
    <n v="65096.752250769845"/>
    <m/>
    <n v="-65096.752250769845"/>
    <s v="LinkedIn"/>
  </r>
  <r>
    <x v="38"/>
    <x v="36"/>
    <s v="169"/>
    <x v="116"/>
    <x v="61"/>
    <s v="1: |17583816585|LinkedIn FY2025H1 Non-Profit BI (Leo) Renewal| 7- Closed Won ~ WAC"/>
    <s v="7- Closed Won"/>
    <n v="1"/>
    <s v="3. Platform"/>
    <s v="Client Management"/>
    <n v="1068.2477492301543"/>
    <m/>
    <n v="-1068.2477492301543"/>
    <s v="LinkedIn"/>
  </r>
  <r>
    <x v="38"/>
    <x v="36"/>
    <s v="169"/>
    <x v="117"/>
    <x v="62"/>
    <s v="1: |19934646100|LinkedIn LTS BI (Grace) FY2025Q1 Renewal| 7- Closed Won ~ WAC"/>
    <s v="7- Closed Won"/>
    <n v="1"/>
    <s v="3. Platform"/>
    <s v="BI"/>
    <n v="17382.435950651579"/>
    <m/>
    <n v="-17382.435950651579"/>
    <s v="LinkedIn"/>
  </r>
  <r>
    <x v="38"/>
    <x v="36"/>
    <s v="169"/>
    <x v="117"/>
    <x v="62"/>
    <s v="1: |19934646100|LinkedIn LTS BI (Grace) FY2025Q1 Renewal| 7- Closed Won ~ WAC"/>
    <s v="7- Closed Won"/>
    <n v="1"/>
    <s v="3. Platform"/>
    <s v="Client Management"/>
    <n v="617.56404934841567"/>
    <m/>
    <n v="-617.56404934841567"/>
    <s v="LinkedIn"/>
  </r>
  <r>
    <x v="38"/>
    <x v="36"/>
    <s v="169"/>
    <x v="118"/>
    <x v="2"/>
    <s v="19990058785"/>
    <s v="3- Qualified Opportunity"/>
    <n v="0.7"/>
    <s v="3. Platform"/>
    <s v="BI"/>
    <m/>
    <m/>
    <n v="0"/>
    <s v="LinkedIn"/>
  </r>
  <r>
    <x v="38"/>
    <x v="36"/>
    <s v="169"/>
    <x v="119"/>
    <x v="63"/>
    <s v="1: |17583711252|LinkedIn Measurement Experimentation Support (Zaid) FY2025H1 Renewal| 7- Closed Won ~ WAC"/>
    <s v="7- Closed Won"/>
    <n v="1"/>
    <s v="3. Platform"/>
    <s v="BI"/>
    <n v="27636.559217696387"/>
    <m/>
    <n v="-27636.559217696387"/>
    <s v="LinkedIn"/>
  </r>
  <r>
    <x v="38"/>
    <x v="36"/>
    <s v="169"/>
    <x v="119"/>
    <x v="63"/>
    <s v="1: |17583711252|LinkedIn Measurement Experimentation Support (Zaid) FY2025H1 Renewal| 7- Closed Won ~ WAC"/>
    <s v="7- Closed Won"/>
    <n v="1"/>
    <s v="3. Platform"/>
    <s v="Client Management"/>
    <n v="1192.0332292955857"/>
    <m/>
    <n v="-1192.0332292955857"/>
    <s v="LinkedIn"/>
  </r>
  <r>
    <x v="38"/>
    <x v="36"/>
    <s v="169"/>
    <x v="119"/>
    <x v="63"/>
    <s v="1: |17583711252|LinkedIn Measurement Experimentation Support (Zaid) FY2025H1 Renewal| 7- Closed Won ~ WAC"/>
    <s v="7- Closed Won"/>
    <n v="1"/>
    <s v="3. Platform"/>
    <s v="DS"/>
    <n v="77247.240886341344"/>
    <m/>
    <n v="-77247.240886341344"/>
    <s v="LinkedIn"/>
  </r>
  <r>
    <x v="38"/>
    <x v="36"/>
    <s v="169"/>
    <x v="120"/>
    <x v="64"/>
    <s v="1: |16456055960|LinkedIn Targeting Renewal FY2025H1  (Paul)| 7- Closed Won ~ WAC"/>
    <s v="7- Closed Won"/>
    <n v="1"/>
    <s v="3. Platform"/>
    <s v="BI"/>
    <n v="90619.069553975642"/>
    <m/>
    <n v="-90619.069553975642"/>
    <s v="LinkedIn"/>
  </r>
  <r>
    <x v="38"/>
    <x v="36"/>
    <s v="169"/>
    <x v="120"/>
    <x v="64"/>
    <s v="1: |16456055960|LinkedIn Targeting Renewal FY2025H1  (Paul)| 7- Closed Won ~ WAC"/>
    <s v="7- Closed Won"/>
    <n v="1"/>
    <s v="3. Platform"/>
    <s v="Client Management"/>
    <n v="380.93044602434634"/>
    <m/>
    <n v="-380.93044602434634"/>
    <s v="LinkedIn"/>
  </r>
  <r>
    <x v="39"/>
    <x v="37"/>
    <s v="411"/>
    <x v="121"/>
    <x v="65"/>
    <s v="1: |16823762353|Lundbeck - Q4 DS Core Retainer| 7- Closed Lost ~ No WAC _x000a_2: |18229530398|Lundbeck - April - September Retainer| 7- Closed Won ~ No WAC _x000a_3: |14916644417|Lundbeck - 2024 Q1 Retainer| 7- Closed Won ~ No WAC _x000a_4: |16823684397|Lundbeck - Core DS Retainer Q2-Q4| 7- Closed Lost ~ No WAC _x000a_5: |16823684505|Lundbeck - Q3 Core DS Retainer| 7- Closed Lost ~ No WAC"/>
    <s v="7- Closed Won"/>
    <n v="1"/>
    <s v="2. Emerging"/>
    <s v="Client Management"/>
    <n v="5144.8981582072411"/>
    <m/>
    <n v="-5144.8981582072411"/>
    <s v="H. Lundbeck A/S"/>
  </r>
  <r>
    <x v="39"/>
    <x v="37"/>
    <s v="411"/>
    <x v="121"/>
    <x v="65"/>
    <s v="1: |16823762353|Lundbeck - Q4 DS Core Retainer| 7- Closed Lost ~ No WAC _x000a_2: |18229530398|Lundbeck - April - September Retainer| 7- Closed Won ~ No WAC _x000a_3: |14916644417|Lundbeck - 2024 Q1 Retainer| 7- Closed Won ~ No WAC _x000a_4: |16823684397|Lundbeck - Core DS Retainer Q2-Q4| 7- Closed Lost ~ No WAC _x000a_5: |16823684505|Lundbeck - Q3 Core DS Retainer| 7- Closed Lost ~ No WAC"/>
    <s v="7- Closed Won"/>
    <n v="1"/>
    <s v="2. Emerging"/>
    <s v="DS"/>
    <n v="66459.771841792754"/>
    <m/>
    <n v="-66459.771841792754"/>
    <s v="H. Lundbeck A/S"/>
  </r>
  <r>
    <x v="39"/>
    <x v="37"/>
    <s v="411"/>
    <x v="122"/>
    <x v="2"/>
    <s v="18573727839"/>
    <s v="4- Proposal Presented"/>
    <n v="0.8"/>
    <s v="2. Emerging"/>
    <s v="DS"/>
    <m/>
    <m/>
    <n v="0"/>
    <s v="H. Lundbeck A/S"/>
  </r>
  <r>
    <x v="39"/>
    <x v="37"/>
    <s v="411"/>
    <x v="123"/>
    <x v="2"/>
    <s v="19542138272"/>
    <s v="4- Proposal Presented"/>
    <n v="0.5"/>
    <s v="2. Emerging"/>
    <s v="CX"/>
    <m/>
    <m/>
    <n v="0"/>
    <s v="H. Lundbeck A/S"/>
  </r>
  <r>
    <x v="39"/>
    <x v="37"/>
    <s v="411"/>
    <x v="124"/>
    <x v="66"/>
    <s v="1: |18359600903|Lundbeck - Psych Franchise Analytics Support| 7- Closed Won ~ No WAC"/>
    <s v="7- Closed Won"/>
    <n v="1"/>
    <s v="2. Emerging"/>
    <s v="DS"/>
    <n v="20995"/>
    <m/>
    <n v="-20995"/>
    <s v="H. Lundbeck A/S"/>
  </r>
  <r>
    <x v="39"/>
    <x v="37"/>
    <s v="411"/>
    <x v="125"/>
    <x v="2"/>
    <s v="19542139948"/>
    <s v="4- Proposal Presented"/>
    <n v="0.5"/>
    <s v="2. Emerging"/>
    <s v="CX"/>
    <m/>
    <m/>
    <n v="0"/>
    <s v="H. Lundbeck A/S"/>
  </r>
  <r>
    <x v="40"/>
    <x v="38"/>
    <s v="482"/>
    <x v="126"/>
    <x v="67"/>
    <s v="1: |16592846934|Madhive - SOW1| 7- Closed Won ~ No WAC"/>
    <s v="7- Closed Won"/>
    <n v="1"/>
    <s v="4. Core"/>
    <s v="DE"/>
    <n v="22200"/>
    <m/>
    <n v="-22200"/>
    <s v="Madhive"/>
  </r>
  <r>
    <x v="41"/>
    <x v="39"/>
    <s v="3"/>
    <x v="127"/>
    <x v="68"/>
    <s v="1: |14229419129|Digital Analytics Reporting| 7- Closed Won ~ No WAC _x000a_2: |17583696449|Marriott - Topline Analytics Reporting Renewal| 7- Closed Won ~ No WAC _x000a_3: |15675820921|Marriott - Digital Analytics Nov '23 - June '24| 7- Closed Won ~ WAC"/>
    <s v="7- Closed Won"/>
    <n v="1"/>
    <s v="2. Emerging"/>
    <s v="DS"/>
    <n v="31000"/>
    <m/>
    <n v="-31000"/>
    <s v="Marriott"/>
  </r>
  <r>
    <x v="41"/>
    <x v="39"/>
    <s v="3"/>
    <x v="128"/>
    <x v="69"/>
    <s v="1: |16534035505|Marriott - CEC Analytics PowerBI Transformation - Delivery &amp; Training| 7- Closed Won ~ WAC"/>
    <s v="7- Closed Won"/>
    <n v="1"/>
    <s v="2. Emerging"/>
    <s v="BI"/>
    <n v="50000"/>
    <m/>
    <n v="-50000"/>
    <s v="Marriott"/>
  </r>
  <r>
    <x v="41"/>
    <x v="39"/>
    <s v="3"/>
    <x v="129"/>
    <x v="2"/>
    <s v="21255198620"/>
    <s v="3- Qualified Opportunity"/>
    <n v="0.25"/>
    <s v="2. Emerging"/>
    <s v="BI"/>
    <m/>
    <m/>
    <n v="0"/>
    <s v="Marriott"/>
  </r>
  <r>
    <x v="42"/>
    <x v="40"/>
    <s v="412"/>
    <x v="0"/>
    <x v="0"/>
    <s v=""/>
    <s v="7- Closed Won"/>
    <n v="1"/>
    <s v="2. Emerging"/>
    <s v="Insourcing Services"/>
    <n v="156822"/>
    <m/>
    <n v="-156822"/>
    <s v="MasterCard"/>
  </r>
  <r>
    <x v="42"/>
    <x v="40"/>
    <s v="412"/>
    <x v="130"/>
    <x v="2"/>
    <s v="19929372826"/>
    <s v="6- Contracting"/>
    <n v="0.9"/>
    <s v="2. Emerging"/>
    <s v="BI"/>
    <m/>
    <m/>
    <n v="0"/>
    <s v="MasterCard"/>
  </r>
  <r>
    <x v="42"/>
    <x v="40"/>
    <s v="412"/>
    <x v="130"/>
    <x v="2"/>
    <s v="19929372826"/>
    <s v="6- Contracting"/>
    <n v="0.9"/>
    <s v="2. Emerging"/>
    <s v="DE"/>
    <m/>
    <m/>
    <n v="0"/>
    <s v="MasterCard"/>
  </r>
  <r>
    <x v="42"/>
    <x v="40"/>
    <s v="9"/>
    <x v="130"/>
    <x v="2"/>
    <s v="19929372826"/>
    <s v="6- Contracting"/>
    <n v="0.9"/>
    <s v="2. Emerging"/>
    <s v="DS"/>
    <m/>
    <m/>
    <n v="0"/>
    <s v="MasterCard"/>
  </r>
  <r>
    <x v="42"/>
    <x v="40"/>
    <s v="9(BTS), 412(DSX)"/>
    <x v="131"/>
    <x v="2"/>
    <s v="19421126222"/>
    <s v="6- Contracting"/>
    <n v="0.9"/>
    <s v="2. Emerging"/>
    <s v="CX"/>
    <n v="13500"/>
    <m/>
    <n v="-13500"/>
    <s v="MasterCard"/>
  </r>
  <r>
    <x v="42"/>
    <x v="40"/>
    <s v="9(BTS), 412(DSX)"/>
    <x v="132"/>
    <x v="70"/>
    <s v="20004433472"/>
    <s v="5- Verbal Agreement"/>
    <n v="0.75"/>
    <s v="2. Emerging"/>
    <s v="DE"/>
    <m/>
    <m/>
    <n v="0"/>
    <s v="MasterCard"/>
  </r>
  <r>
    <x v="42"/>
    <x v="40"/>
    <s v="9(BTS), 412(DSX)"/>
    <x v="133"/>
    <x v="71"/>
    <s v="1: |14229907640|Mastercard - MMM Build and Transition| 7- Closed Won ~ No WAC"/>
    <s v="7- Closed Won"/>
    <n v="1"/>
    <s v="2. Emerging"/>
    <s v="BI"/>
    <n v="18754.238618727366"/>
    <m/>
    <n v="-18754.238618727366"/>
    <s v="MasterCard"/>
  </r>
  <r>
    <x v="42"/>
    <x v="40"/>
    <s v="9(BTS), 412(DSX)"/>
    <x v="133"/>
    <x v="71"/>
    <s v="1: |14229907640|Mastercard - MMM Build and Transition| 7- Closed Won ~ No WAC"/>
    <s v="7- Closed Won"/>
    <n v="1"/>
    <s v="2. Emerging"/>
    <s v="DE"/>
    <n v="51652.677408173826"/>
    <m/>
    <n v="-51652.677408173826"/>
    <s v="MasterCard"/>
  </r>
  <r>
    <x v="42"/>
    <x v="40"/>
    <s v="9(BTS), 412(DSX)"/>
    <x v="133"/>
    <x v="71"/>
    <s v="1: |14229907640|Mastercard - MMM Build and Transition| 7- Closed Won ~ No WAC"/>
    <s v="7- Closed Won"/>
    <n v="1"/>
    <s v="2. Emerging"/>
    <s v="DS"/>
    <n v="55032.333973098801"/>
    <m/>
    <n v="-55032.333973098801"/>
    <s v="MasterCard"/>
  </r>
  <r>
    <x v="42"/>
    <x v="40"/>
    <s v="9(BTS), 412(DSX)"/>
    <x v="134"/>
    <x v="2"/>
    <s v="20798850067"/>
    <s v="4- Proposal Presented"/>
    <n v="0.5"/>
    <s v="2. Emerging"/>
    <s v="Insourcing Services"/>
    <m/>
    <m/>
    <n v="0"/>
    <s v="MasterCard"/>
  </r>
  <r>
    <x v="43"/>
    <x v="40"/>
    <s v="461"/>
    <x v="135"/>
    <x v="72"/>
    <s v="1: |16716229170|Mastercard SOW#6 - DE &amp; BI Team | 7- Closed Won ~ No WAC"/>
    <s v="7- Closed Won"/>
    <n v="1"/>
    <s v="2. Emerging"/>
    <s v="BI"/>
    <n v="13920"/>
    <m/>
    <n v="-13920"/>
    <s v="MasterCard"/>
  </r>
  <r>
    <x v="43"/>
    <x v="40"/>
    <s v="461"/>
    <x v="135"/>
    <x v="72"/>
    <s v="1: |16716229170|Mastercard SOW#6 - DE &amp; BI Team | 7- Closed Won ~ No WAC"/>
    <s v="7- Closed Won"/>
    <n v="1"/>
    <s v="2. Emerging"/>
    <s v="DE"/>
    <n v="38040"/>
    <m/>
    <n v="-38040"/>
    <s v="MasterCard"/>
  </r>
  <r>
    <x v="43"/>
    <x v="40"/>
    <s v="461"/>
    <x v="135"/>
    <x v="72"/>
    <s v="1: |16716229170|Mastercard SOW#6 - DE &amp; BI Team | 7- Closed Won ~ No WAC"/>
    <s v="7- Closed Won"/>
    <n v="1"/>
    <s v="2. Emerging"/>
    <s v="DS"/>
    <n v="6000"/>
    <m/>
    <n v="-6000"/>
    <s v="MasterCard"/>
  </r>
  <r>
    <x v="44"/>
    <x v="41"/>
    <s v="226"/>
    <x v="136"/>
    <x v="73"/>
    <s v="1: |19756762544|Maurices - Ongoing Segmentation Support (June - July '24)| 7- Closed Won ~ No WAC _x000a_2: |14230050083|Customer Segmentation| 7- Closed Won ~ No WAC _x000a_3: |20839627090|Maurices - Ongoing Segmentation (August - December '24)| 7- Closed Won ~ No WAC"/>
    <s v="7- Closed Won"/>
    <n v="1"/>
    <s v="4. Core"/>
    <s v="DS"/>
    <n v="21978.68"/>
    <m/>
    <n v="-21978.68"/>
    <s v="Maurices"/>
  </r>
  <r>
    <x v="45"/>
    <x v="42"/>
    <s v="389"/>
    <x v="137"/>
    <x v="74"/>
    <s v="1: |20909109893|MillerKnoll - B2B Firmographic Data Append| 7- Closed Won ~ No WAC"/>
    <s v="7- Closed Won"/>
    <n v="1"/>
    <s v="4. Core"/>
    <s v="Data"/>
    <n v="1000"/>
    <m/>
    <n v="-1000"/>
    <s v="MillerKnoll"/>
  </r>
  <r>
    <x v="45"/>
    <x v="42"/>
    <s v="389"/>
    <x v="138"/>
    <x v="75"/>
    <s v="1: |18094918327|MillerKnoll - Consumer Data Append| 7- Closed Won ~ No WAC"/>
    <s v="7- Closed Won"/>
    <n v="1"/>
    <s v="4. Core"/>
    <s v="Data"/>
    <n v="5779.51"/>
    <m/>
    <n v="-5779.51"/>
    <s v="MillerKnoll"/>
  </r>
  <r>
    <x v="46"/>
    <x v="43"/>
    <s v="280"/>
    <x v="139"/>
    <x v="2"/>
    <s v="18741572210"/>
    <s v="4- Proposal Presented"/>
    <n v="1"/>
    <s v="1. Diamond"/>
    <s v="AI Consulting"/>
    <m/>
    <m/>
    <n v="0"/>
    <s v="NBCU"/>
  </r>
  <r>
    <x v="46"/>
    <x v="43"/>
    <s v="280"/>
    <x v="139"/>
    <x v="2"/>
    <s v="18741572210"/>
    <s v="4- Proposal Presented"/>
    <n v="1"/>
    <s v="1. Diamond"/>
    <s v="Solutions"/>
    <m/>
    <m/>
    <n v="0"/>
    <s v="NBCU"/>
  </r>
  <r>
    <x v="46"/>
    <x v="43"/>
    <s v="280"/>
    <x v="140"/>
    <x v="76"/>
    <s v="1: |19753653324|NBCU - 2H 2024 Pod Renewal: Chris Elm CO 1| 7- Closed Won ~ No WAC _x000a_2: |19753744762|NBCU - 2H 2024 Pod Renewal: Chris Elm CO 2| 7- Closed Won ~ No WAC _x000a_3: |15754439588|AWB 2.0 Pod 2H 2024 Renewal - Hugo Rimbert| 7- Closed Won ~ WAC_x000a_4: |14811023743|AWB 2.0 Pod 1H 2024 Extension - Hugo Rimbert| 7- Closed Won ~ WAC"/>
    <s v="7- Closed Won"/>
    <n v="1"/>
    <s v="1. Diamond"/>
    <s v="DE"/>
    <n v="65000"/>
    <m/>
    <n v="-65000"/>
    <s v="NBCU"/>
  </r>
  <r>
    <x v="46"/>
    <x v="43"/>
    <s v="280"/>
    <x v="140"/>
    <x v="76"/>
    <s v="1: |19753653324|NBCU - 2H 2024 Pod Renewal: Chris Elm CO 1| 7- Closed Won ~ No WAC _x000a_2: |19753744762|NBCU - 2H 2024 Pod Renewal: Chris Elm CO 2| 7- Closed Won ~ No WAC _x000a_3: |15754439588|AWB 2.0 Pod 2H 2024 Renewal - Hugo Rimbert| 7- Closed Won ~ WAC_x000a_4: |14811023743|AWB 2.0 Pod 1H 2024 Extension - Hugo Rimbert| 7- Closed Won ~ WAC"/>
    <s v="7- Closed Won"/>
    <n v="1"/>
    <s v="1. Diamond"/>
    <s v="DS"/>
    <n v="60000"/>
    <m/>
    <n v="-60000"/>
    <s v="NBCU"/>
  </r>
  <r>
    <x v="46"/>
    <x v="43"/>
    <s v="280"/>
    <x v="141"/>
    <x v="2"/>
    <s v="21254075760"/>
    <s v="6- Contracting"/>
    <n v="0.9"/>
    <s v="1. Diamond"/>
    <s v="DS"/>
    <n v="25896.15"/>
    <m/>
    <n v="-25896.15"/>
    <s v="NBCU"/>
  </r>
  <r>
    <x v="46"/>
    <x v="43"/>
    <s v="280"/>
    <x v="142"/>
    <x v="77"/>
    <s v="1: |14229394307|NBCU - Prism (Wingspan) 2.0 Engineering Team Extension| 7- Closed Won ~ WAC"/>
    <s v="7- Closed Won"/>
    <n v="1"/>
    <s v="1. Diamond"/>
    <s v="DE"/>
    <n v="38500"/>
    <m/>
    <n v="-38500"/>
    <s v="NBCU"/>
  </r>
  <r>
    <x v="46"/>
    <x v="43"/>
    <s v="280"/>
    <x v="143"/>
    <x v="2"/>
    <s v="20686804562"/>
    <s v="6- Contracting"/>
    <n v="0.9"/>
    <s v="1. Diamond"/>
    <s v="DE"/>
    <m/>
    <m/>
    <n v="0"/>
    <s v="NBCU"/>
  </r>
  <r>
    <x v="47"/>
    <x v="44"/>
    <s v=" "/>
    <x v="144"/>
    <x v="78"/>
    <s v="(blank)"/>
    <s v="7- Closed Won"/>
    <n v="1"/>
    <s v="Unassigned"/>
    <s v="CX"/>
    <n v="17500"/>
    <m/>
    <n v="-17500"/>
    <s v="NUC University"/>
  </r>
  <r>
    <x v="48"/>
    <x v="6"/>
    <s v=""/>
    <x v="145"/>
    <x v="2"/>
    <s v="21128337233"/>
    <s v="4- Proposal Presented"/>
    <n v="0.5"/>
    <s v="6. Prospect"/>
    <s v="Insourcing Services"/>
    <m/>
    <m/>
    <n v="0"/>
    <n v="0"/>
  </r>
  <r>
    <x v="49"/>
    <x v="45"/>
    <s v="0"/>
    <x v="0"/>
    <x v="0"/>
    <s v=""/>
    <s v="7- Closed Won"/>
    <n v="1"/>
    <s v="6. Prospect"/>
    <s v="Insourcing Services"/>
    <n v="13138"/>
    <m/>
    <n v="-13138"/>
    <s v="OceanSpray"/>
  </r>
  <r>
    <x v="50"/>
    <x v="46"/>
    <s v="466"/>
    <x v="146"/>
    <x v="79"/>
    <s v="1: |17583740188|Pixability SOW 4 | 7- Closed Won ~ No WAC"/>
    <s v="7- Closed Won"/>
    <n v="1"/>
    <s v="4. Core"/>
    <s v="DE"/>
    <n v="5160"/>
    <m/>
    <n v="-5160"/>
    <s v="Pixability"/>
  </r>
  <r>
    <x v="50"/>
    <x v="46"/>
    <s v="466"/>
    <x v="147"/>
    <x v="80"/>
    <s v="1: |17001022736|Pixability SOW 3 - Data Engineering Team| 7- Closed Won ~ No WAC"/>
    <s v="7- Closed Won"/>
    <n v="1"/>
    <s v="4. Core"/>
    <s v="DE"/>
    <n v="4680"/>
    <m/>
    <n v="-4680"/>
    <s v="Pixability"/>
  </r>
  <r>
    <x v="51"/>
    <x v="47"/>
    <s v="454"/>
    <x v="148"/>
    <x v="81"/>
    <s v="1: |17858935945|Gusto DM Matchback Reporting Renewal FY2025| 7- Closed Won ~ No WAC _x000a_2: |17858842259|Gusto DM Data Sourcing FY 2025| 7- Closed Won ~ No WAC"/>
    <s v="7- Closed Won"/>
    <n v="1"/>
    <s v="4. Core"/>
    <s v="Data"/>
    <n v="26000"/>
    <m/>
    <n v="-26000"/>
    <s v="Pragmatic Communications"/>
  </r>
  <r>
    <x v="51"/>
    <x v="47"/>
    <s v="454"/>
    <x v="149"/>
    <x v="81"/>
    <s v="1: |17858935945|Gusto DM Matchback Reporting Renewal FY2025| 7- Closed Won ~ No WAC _x000a_2: |17858842259|Gusto DM Data Sourcing FY 2025| 7- Closed Won ~ No WAC"/>
    <s v="7- Closed Won"/>
    <n v="1"/>
    <s v="4. Core"/>
    <s v="Data"/>
    <n v="2500"/>
    <m/>
    <n v="-2500"/>
    <s v="Pragmatic Communications"/>
  </r>
  <r>
    <x v="51"/>
    <x v="47"/>
    <s v="454"/>
    <x v="150"/>
    <x v="82"/>
    <s v="1: |18018469481|Shell Energy DM Acquisition| 7- Closed Won ~ No WAC"/>
    <s v="7- Closed Won"/>
    <n v="1"/>
    <s v="4. Core"/>
    <s v="Data"/>
    <n v="3333.3333333333298"/>
    <m/>
    <n v="-3333.3333333333298"/>
    <s v="Pragmatic Communications"/>
  </r>
  <r>
    <x v="52"/>
    <x v="48"/>
    <s v="416"/>
    <x v="151"/>
    <x v="2"/>
    <s v="19592810060"/>
    <s v="5- Verbal Agreement"/>
    <n v="0.75"/>
    <s v="5. Recent Acquisition"/>
    <s v="Data"/>
    <m/>
    <m/>
    <n v="0"/>
    <n v="0"/>
  </r>
  <r>
    <x v="52"/>
    <x v="48"/>
    <s v="416"/>
    <x v="151"/>
    <x v="2"/>
    <s v="19592810060"/>
    <s v="5- Verbal Agreement"/>
    <n v="0.75"/>
    <s v="5. Recent Acquisition"/>
    <s v="DS"/>
    <m/>
    <m/>
    <n v="0"/>
    <n v="0"/>
  </r>
  <r>
    <x v="52"/>
    <x v="48"/>
    <s v="416"/>
    <x v="152"/>
    <x v="2"/>
    <s v="19711736880"/>
    <s v="3- Qualified Opportunity"/>
    <n v="0.25"/>
    <s v="5. Recent Acquisition"/>
    <s v="Data"/>
    <m/>
    <m/>
    <n v="0"/>
    <n v="0"/>
  </r>
  <r>
    <x v="53"/>
    <x v="49"/>
    <s v="459"/>
    <x v="153"/>
    <x v="83"/>
    <s v="1: |16977994594|Roku SOW 2 - Data Engineering Team| 7- Closed Won ~ No WAC"/>
    <s v="7- Closed Won"/>
    <n v="1"/>
    <s v="3. Platform"/>
    <s v="DE"/>
    <n v="7200"/>
    <m/>
    <n v="-7200"/>
    <s v="Roku"/>
  </r>
  <r>
    <x v="53"/>
    <x v="49"/>
    <s v="459"/>
    <x v="154"/>
    <x v="2"/>
    <s v="17583730537"/>
    <s v="3- Qualified Opportunity"/>
    <n v="0.7"/>
    <s v="3. Platform"/>
    <s v="DE"/>
    <m/>
    <m/>
    <n v="0"/>
    <s v="Roku"/>
  </r>
  <r>
    <x v="53"/>
    <x v="49"/>
    <s v="459"/>
    <x v="155"/>
    <x v="84"/>
    <s v="1: |16977995014|Roku SOW#1 2024 - DE &amp; BI Team| 7- Closed Won ~ WAC"/>
    <s v="7- Closed Won"/>
    <n v="1"/>
    <s v="3. Platform"/>
    <s v="BI"/>
    <n v="9720"/>
    <m/>
    <n v="-9720"/>
    <s v="Roku"/>
  </r>
  <r>
    <x v="53"/>
    <x v="49"/>
    <s v="459"/>
    <x v="155"/>
    <x v="84"/>
    <s v="1: |16977995014|Roku SOW#1 2024 - DE &amp; BI Team| 7- Closed Won ~ WAC"/>
    <s v="7- Closed Won"/>
    <n v="1"/>
    <s v="3. Platform"/>
    <s v="DE"/>
    <n v="128672.6"/>
    <m/>
    <n v="-128672.6"/>
    <s v="Roku"/>
  </r>
  <r>
    <x v="54"/>
    <x v="50"/>
    <s v="465"/>
    <x v="156"/>
    <x v="85"/>
    <s v="1: |17002103833|Sincera SOW 2 - Data Engineering Team| 7- Closed Won ~ No WAC"/>
    <s v="7- Closed Won"/>
    <n v="1"/>
    <s v="4. Core"/>
    <s v="DE"/>
    <n v="8240"/>
    <m/>
    <n v="-8240"/>
    <s v="Sincera"/>
  </r>
  <r>
    <x v="54"/>
    <x v="50"/>
    <s v="465"/>
    <x v="157"/>
    <x v="86"/>
    <s v="1: |17581549176|Sincera SOW 4 - DE Team| 7- Closed Won ~ No WAC"/>
    <s v="7- Closed Won"/>
    <n v="1"/>
    <s v="4. Core"/>
    <s v="DE"/>
    <n v="4800"/>
    <m/>
    <n v="-4800"/>
    <s v="Sincera"/>
  </r>
  <r>
    <x v="55"/>
    <x v="51"/>
    <s v="507"/>
    <x v="158"/>
    <x v="87"/>
    <s v="1: |19191131792|Solar Landscape - Direct Mail List Sourcing and Data Processing| 7- Closed Won ~ No WAC"/>
    <s v="7- Closed Won"/>
    <n v="1"/>
    <s v="5. Recent Acquisition"/>
    <s v="Data"/>
    <n v="10000"/>
    <m/>
    <n v="-10000"/>
    <s v="Solar Landscape"/>
  </r>
  <r>
    <x v="56"/>
    <x v="52"/>
    <s v="393"/>
    <x v="159"/>
    <x v="88"/>
    <s v="1: |17583354413|SPARC - 2024 Extension Renewal - 4/15-8/15| 7- Closed Won ~ No WAC _x000a_2: |16404709420|SPARC - 2024 Extension| 7- Closed Won ~ No WAC _x000a_3: |19760303401|SPARC - 2024 Extension Renewal 8/16 - 12/16| 7- Closed Won ~ No WAC"/>
    <s v="7- Closed Won"/>
    <n v="1"/>
    <s v="4. Core"/>
    <s v="BI"/>
    <n v="9166.6666666666661"/>
    <m/>
    <n v="-9166.6666666666661"/>
    <s v="SPARC"/>
  </r>
  <r>
    <x v="57"/>
    <x v="53"/>
    <s v="245"/>
    <x v="160"/>
    <x v="89"/>
    <s v="1: |21000180538|Spire - Complete Paycom Dashboard| 7- Closed Won ~ No WAC"/>
    <s v="7- Closed Won"/>
    <n v="1"/>
    <s v="4. Core"/>
    <s v="BI"/>
    <n v="6950"/>
    <m/>
    <n v="-6950"/>
    <s v="Spire Orthopedic Partners"/>
  </r>
  <r>
    <x v="57"/>
    <x v="53"/>
    <s v="245"/>
    <x v="161"/>
    <x v="90"/>
    <s v="1: |15865571503|Spire 2024 retainer| 7- Closed Won ~ No WAC"/>
    <s v="7- Closed Won"/>
    <n v="1"/>
    <s v="4. Core"/>
    <s v="DE"/>
    <n v="27080"/>
    <m/>
    <n v="-27080"/>
    <s v="Spire Orthopedic Partners"/>
  </r>
  <r>
    <x v="58"/>
    <x v="54"/>
    <s v="469"/>
    <x v="162"/>
    <x v="91"/>
    <s v="1: |17692058278|Stagwell - SOW#4 - Data Engineering Team| 7- Closed Won ~ No WAC"/>
    <s v="7- Closed Won"/>
    <n v="1"/>
    <s v="4. Core"/>
    <s v="DE"/>
    <n v="8000"/>
    <m/>
    <n v="-8000"/>
    <s v="Stagwellglobal"/>
  </r>
  <r>
    <x v="58"/>
    <x v="54"/>
    <s v="469"/>
    <x v="163"/>
    <x v="92"/>
    <s v="1: |17001841791|Stagwell SOW 1 - Data Engineering Team| 7- Closed Won ~ No WAC"/>
    <s v="7- Closed Won"/>
    <n v="1"/>
    <s v="4. Core"/>
    <s v="DE"/>
    <n v="6240"/>
    <m/>
    <n v="-6240"/>
    <s v="Stagwellglobal"/>
  </r>
  <r>
    <x v="58"/>
    <x v="54"/>
    <s v="469"/>
    <x v="164"/>
    <x v="93"/>
    <s v="1: |17001801289|Stagwell SOW 2 - Data Engineeering Team| 7- Closed Won ~ No WAC"/>
    <s v="7- Closed Won"/>
    <n v="1"/>
    <s v="4. Core"/>
    <s v="DE"/>
    <n v="3600"/>
    <m/>
    <n v="-3600"/>
    <s v="Stagwellglobal"/>
  </r>
  <r>
    <x v="58"/>
    <x v="54"/>
    <s v="469"/>
    <x v="165"/>
    <x v="94"/>
    <s v="1: |17001802020|Stagwell SOW 3 - Data Engineering Team| 7- Closed Won ~ No WAC"/>
    <s v="7- Closed Won"/>
    <n v="1"/>
    <s v="4. Core"/>
    <s v="DE"/>
    <n v="6120"/>
    <m/>
    <n v="-6120"/>
    <s v="Stagwellglobal"/>
  </r>
  <r>
    <x v="59"/>
    <x v="55"/>
    <s v="181"/>
    <x v="166"/>
    <x v="95"/>
    <s v="1: |19763827879|SBD - Q3 BI| 7- Closed Won ~ WAC"/>
    <s v="7- Closed Won"/>
    <n v="1"/>
    <s v="4. Core"/>
    <s v="BI"/>
    <n v="10000"/>
    <m/>
    <n v="-10000"/>
    <s v="Stanley Black &amp; Decker"/>
  </r>
  <r>
    <x v="60"/>
    <x v="56"/>
    <s v="218"/>
    <x v="167"/>
    <x v="96"/>
    <s v="1: |17216144206|Blackstone - DS Retainer 2024 H2 Renewal| 7- Closed Won ~ No WAC"/>
    <s v="7- Closed Won"/>
    <n v="1"/>
    <s v="2. Emerging"/>
    <s v="DS"/>
    <n v="8000"/>
    <m/>
    <n v="-8000"/>
    <s v="The Blackstone Group"/>
  </r>
  <r>
    <x v="61"/>
    <x v="56"/>
    <s v="468"/>
    <x v="168"/>
    <x v="97"/>
    <s v="1: |19584503853|Blackstone - Python Engineers (James Team)| 7- Closed Won ~ No WAC"/>
    <s v="7- Closed Won"/>
    <n v="1"/>
    <s v="2. Emerging"/>
    <s v="DE"/>
    <n v="16200"/>
    <m/>
    <n v="-16200"/>
    <s v="The Blackstone Group"/>
  </r>
  <r>
    <x v="61"/>
    <x v="56"/>
    <s v="468"/>
    <x v="169"/>
    <x v="98"/>
    <s v="1: |17485557310|Blackstone - SOW#15 - Developer Experience Team (.Net)| 7- Closed Won ~ No WAC"/>
    <s v="7- Closed Won"/>
    <n v="1"/>
    <s v="2. Emerging"/>
    <s v="DE"/>
    <n v="8400"/>
    <m/>
    <n v="-8400"/>
    <s v="The Blackstone Group"/>
  </r>
  <r>
    <x v="61"/>
    <x v="56"/>
    <s v="468"/>
    <x v="170"/>
    <x v="99"/>
    <s v="1: |17690283562|Blackstone - SOW#16 - Exec Office Team (.Net)| 7- Closed Won ~ No WAC"/>
    <s v="7- Closed Won"/>
    <n v="1"/>
    <s v="2. Emerging"/>
    <s v="DE"/>
    <n v="8040"/>
    <m/>
    <n v="-8040"/>
    <s v="The Blackstone Group"/>
  </r>
  <r>
    <x v="61"/>
    <x v="56"/>
    <s v="468"/>
    <x v="171"/>
    <x v="100"/>
    <s v="1: |20242405226|Blackstone - SOW#17 - Data Engineering Team| 7- Closed Won ~ No WAC"/>
    <s v="7- Closed Won"/>
    <n v="1"/>
    <s v="2. Emerging"/>
    <s v="DE"/>
    <n v="9680"/>
    <m/>
    <n v="-9680"/>
    <s v="The Blackstone Group"/>
  </r>
  <r>
    <x v="61"/>
    <x v="56"/>
    <s v="468"/>
    <x v="172"/>
    <x v="101"/>
    <s v="1: |18262439992|Blackstone - SOW#18 - Data Engineer with AWS (Puneet Team)| 7- Closed Won ~ No WAC"/>
    <s v="7- Closed Won"/>
    <n v="1"/>
    <s v="2. Emerging"/>
    <s v="DE"/>
    <n v="11200"/>
    <m/>
    <n v="-11200"/>
    <s v="The Blackstone Group"/>
  </r>
  <r>
    <x v="61"/>
    <x v="56"/>
    <s v="468"/>
    <x v="173"/>
    <x v="102"/>
    <s v="1: |18659335221|Blackstone - SOW#19 - Exec Office Team (.Net)| 7- Closed Won ~ No WAC"/>
    <s v="7- Closed Won"/>
    <n v="1"/>
    <s v="2. Emerging"/>
    <s v="DE"/>
    <n v="8400"/>
    <m/>
    <n v="-8400"/>
    <s v="The Blackstone Group"/>
  </r>
  <r>
    <x v="61"/>
    <x v="56"/>
    <s v="468"/>
    <x v="174"/>
    <x v="103"/>
    <s v="1: |19561588493|Blackstone - SOW#22 - Data Engineer Mid Level with AWS (Puneet Team)| 7- Closed Won ~ No WAC"/>
    <s v="7- Closed Won"/>
    <n v="1"/>
    <s v="2. Emerging"/>
    <s v="DE"/>
    <n v="11088"/>
    <m/>
    <n v="-11088"/>
    <s v="The Blackstone Group"/>
  </r>
  <r>
    <x v="61"/>
    <x v="56"/>
    <s v="468"/>
    <x v="175"/>
    <x v="104"/>
    <s v="1: |19901929100|Blackstone - SOW#24 FS Engineer (Seb Team)| 7- Closed Won ~ No WAC"/>
    <s v="7- Closed Won"/>
    <n v="1"/>
    <s v="2. Emerging"/>
    <s v="DE"/>
    <n v="7800"/>
    <m/>
    <n v="-7800"/>
    <s v="The Blackstone Group"/>
  </r>
  <r>
    <x v="61"/>
    <x v="56"/>
    <s v="468"/>
    <x v="176"/>
    <x v="105"/>
    <s v="1: |19902785076|Blackstone - SOW#25 - FS Engineer (Seb Team)| 7- Closed Won ~ No WAC"/>
    <s v="7- Closed Won"/>
    <n v="1"/>
    <s v="2. Emerging"/>
    <s v="DE"/>
    <n v="7504"/>
    <m/>
    <n v="-7504"/>
    <s v="The Blackstone Group"/>
  </r>
  <r>
    <x v="61"/>
    <x v="56"/>
    <s v="468"/>
    <x v="177"/>
    <x v="106"/>
    <s v="1: |19584717835|Blackstone - SOW#26 BE Engineer Insurance Team (Scott S.)| 7- Closed Won ~ No WAC"/>
    <s v="7- Closed Won"/>
    <n v="1"/>
    <s v="2. Emerging"/>
    <s v="DE"/>
    <n v="8400"/>
    <m/>
    <n v="-8400"/>
    <s v="The Blackstone Group"/>
  </r>
  <r>
    <x v="61"/>
    <x v="56"/>
    <s v="468"/>
    <x v="178"/>
    <x v="107"/>
    <s v="1: |16856642182|Blackstone SOW#12 - Data Engineering Team| 7- Closed Won ~ No WAC"/>
    <s v="7- Closed Won"/>
    <n v="1"/>
    <s v="2. Emerging"/>
    <s v="DE"/>
    <n v="79840"/>
    <m/>
    <n v="-79840"/>
    <s v="The Blackstone Group"/>
  </r>
  <r>
    <x v="61"/>
    <x v="56"/>
    <s v="468"/>
    <x v="179"/>
    <x v="108"/>
    <s v="1: |16856641557|Blackstone SOW#13 - Data Engineering Team| 7- Closed Won ~ No WAC _x000a_2: |17583430918|Blackstone SOW#13 - Data Engineering Team Renewal| 7- Closed Won ~ No WAC"/>
    <s v="7- Closed Won"/>
    <n v="1"/>
    <s v="2. Emerging"/>
    <s v="BI"/>
    <n v="7200"/>
    <m/>
    <n v="-7200"/>
    <s v="The Blackstone Group"/>
  </r>
  <r>
    <x v="61"/>
    <x v="56"/>
    <s v="468"/>
    <x v="180"/>
    <x v="109"/>
    <s v="1: |16807042572|Blackstone SOW#14 - Data Engineering Team| 7- Closed Won ~ No WAC"/>
    <s v="7- Closed Won"/>
    <n v="1"/>
    <s v="2. Emerging"/>
    <s v="DE"/>
    <n v="8040"/>
    <m/>
    <n v="-8040"/>
    <s v="The Blackstone Group"/>
  </r>
  <r>
    <x v="62"/>
    <x v="56"/>
    <s v="218, 468"/>
    <x v="181"/>
    <x v="110"/>
    <s v="19429189946"/>
    <s v="4- Proposal Presented"/>
    <n v="0.5"/>
    <s v="2. Emerging"/>
    <s v="DE"/>
    <m/>
    <m/>
    <n v="0"/>
    <e v="#N/A"/>
  </r>
  <r>
    <x v="62"/>
    <x v="56"/>
    <s v="218, 468"/>
    <x v="182"/>
    <x v="111"/>
    <s v="20906891693"/>
    <s v="5- Verbal Agreement"/>
    <n v="0.75"/>
    <s v="2. Emerging"/>
    <s v="DE"/>
    <m/>
    <m/>
    <n v="0"/>
    <e v="#N/A"/>
  </r>
  <r>
    <x v="62"/>
    <x v="56"/>
    <s v="218, 468"/>
    <x v="183"/>
    <x v="2"/>
    <s v="18154626140"/>
    <s v="4- Proposal Presented"/>
    <n v="0.5"/>
    <s v="2. Emerging"/>
    <s v="DE"/>
    <m/>
    <m/>
    <n v="0"/>
    <e v="#N/A"/>
  </r>
  <r>
    <x v="62"/>
    <x v="56"/>
    <s v="218, 468"/>
    <x v="183"/>
    <x v="2"/>
    <s v="18154626140"/>
    <s v="4- Proposal Presented"/>
    <n v="0.5"/>
    <s v="2. Emerging"/>
    <s v="DS"/>
    <m/>
    <m/>
    <n v="0"/>
    <e v="#N/A"/>
  </r>
  <r>
    <x v="62"/>
    <x v="56"/>
    <s v="218, 468"/>
    <x v="184"/>
    <x v="112"/>
    <s v="18243049512"/>
    <s v="5- Verbal Agreement"/>
    <n v="0.75"/>
    <s v="2. Emerging"/>
    <s v="DE"/>
    <m/>
    <m/>
    <n v="0"/>
    <e v="#N/A"/>
  </r>
  <r>
    <x v="62"/>
    <x v="56"/>
    <s v="218, 468"/>
    <x v="185"/>
    <x v="113"/>
    <s v="21256209955"/>
    <s v="4- Proposal Presented"/>
    <n v="0.5"/>
    <s v="2. Emerging"/>
    <s v="DE"/>
    <m/>
    <m/>
    <n v="0"/>
    <e v="#N/A"/>
  </r>
  <r>
    <x v="62"/>
    <x v="56"/>
    <s v="218, 468"/>
    <x v="186"/>
    <x v="114"/>
    <s v="21256211496"/>
    <s v="4- Proposal Presented"/>
    <n v="0.5"/>
    <s v="2. Emerging"/>
    <s v="DE"/>
    <m/>
    <m/>
    <n v="0"/>
    <e v="#N/A"/>
  </r>
  <r>
    <x v="62"/>
    <x v="56"/>
    <s v="218, 468"/>
    <x v="187"/>
    <x v="115"/>
    <s v="18704584865"/>
    <s v="4- Proposal Presented"/>
    <n v="0.5"/>
    <s v="2. Emerging"/>
    <s v="DE"/>
    <m/>
    <m/>
    <n v="0"/>
    <e v="#N/A"/>
  </r>
  <r>
    <x v="62"/>
    <x v="56"/>
    <s v="218, 468"/>
    <x v="188"/>
    <x v="116"/>
    <s v="18923682902"/>
    <s v="4- Proposal Presented"/>
    <n v="0.5"/>
    <s v="2. Emerging"/>
    <s v="DE"/>
    <m/>
    <m/>
    <n v="0"/>
    <e v="#N/A"/>
  </r>
  <r>
    <x v="63"/>
    <x v="57"/>
    <s v="362"/>
    <x v="189"/>
    <x v="117"/>
    <s v="1: |14341758873|UDX - Epic Analytics Implementation FTE Support| 7- Closed Won ~ WAC"/>
    <s v="7- Closed Won"/>
    <n v="1"/>
    <s v="1. Diamond"/>
    <s v="CX"/>
    <n v="15666.5"/>
    <m/>
    <n v="-15666.5"/>
    <s v="UDX"/>
  </r>
  <r>
    <x v="63"/>
    <x v="57"/>
    <s v="362"/>
    <x v="190"/>
    <x v="118"/>
    <s v="1: |14300816419|UDX - BI Data Layer Build Wave 1| 7- Closed Won ~ WAC"/>
    <s v="7- Closed Won"/>
    <n v="1"/>
    <s v="1. Diamond"/>
    <s v="BI"/>
    <n v="-1139.71"/>
    <m/>
    <n v="1139.71"/>
    <s v="UDX"/>
  </r>
  <r>
    <x v="63"/>
    <x v="57"/>
    <s v="362"/>
    <x v="190"/>
    <x v="118"/>
    <s v="1: |14300816419|UDX - BI Data Layer Build Wave 1| 7- Closed Won ~ WAC"/>
    <s v="7- Closed Won"/>
    <n v="1"/>
    <s v="1. Diamond"/>
    <s v="DE"/>
    <n v="-933.72"/>
    <m/>
    <n v="933.72"/>
    <s v="UDX"/>
  </r>
  <r>
    <x v="63"/>
    <x v="57"/>
    <s v="362"/>
    <x v="191"/>
    <x v="119"/>
    <s v="1: |17100624192|Change Order to Deal 14339724132| 7- Closed Lost ~ No WAC _x000a_2: |16823218727|UDX - Change Order to Deal 14339724132: Digital Analytics FTE| 7- Closed Won ~ No WAC _x000a_3: |14339724132|Digital Analytics - FTE Support| 7- Closed Won ~ No WAC"/>
    <s v="7- Closed Won"/>
    <n v="1"/>
    <s v="1. Diamond"/>
    <s v="BI"/>
    <n v="4475.28"/>
    <m/>
    <n v="-4475.28"/>
    <s v="UDX"/>
  </r>
  <r>
    <x v="63"/>
    <x v="57"/>
    <s v="362"/>
    <x v="191"/>
    <x v="119"/>
    <s v="1: |17100624192|Change Order to Deal 14339724132| 7- Closed Lost ~ No WAC _x000a_2: |16823218727|UDX - Change Order to Deal 14339724132: Digital Analytics FTE| 7- Closed Won ~ No WAC _x000a_3: |14339724132|Digital Analytics - FTE Support| 7- Closed Won ~ No WAC"/>
    <s v="7- Closed Won"/>
    <n v="1"/>
    <s v="1. Diamond"/>
    <s v="Client Management"/>
    <n v="512.29"/>
    <m/>
    <n v="-512.29"/>
    <s v="UDX"/>
  </r>
  <r>
    <x v="63"/>
    <x v="57"/>
    <s v="362"/>
    <x v="191"/>
    <x v="119"/>
    <s v="1: |17100624192|Change Order to Deal 14339724132| 7- Closed Lost ~ No WAC _x000a_2: |16823218727|UDX - Change Order to Deal 14339724132: Digital Analytics FTE| 7- Closed Won ~ No WAC _x000a_3: |14339724132|Digital Analytics - FTE Support| 7- Closed Won ~ No WAC"/>
    <s v="7- Closed Won"/>
    <n v="1"/>
    <s v="1. Diamond"/>
    <s v="CX"/>
    <n v="7598.7800000000007"/>
    <m/>
    <n v="-7598.7800000000007"/>
    <s v="UDX"/>
  </r>
  <r>
    <x v="63"/>
    <x v="57"/>
    <s v="362"/>
    <x v="191"/>
    <x v="119"/>
    <s v="1: |17100624192|Change Order to Deal 14339724132| 7- Closed Lost ~ No WAC _x000a_2: |16823218727|UDX - Change Order to Deal 14339724132: Digital Analytics FTE| 7- Closed Won ~ No WAC _x000a_3: |14339724132|Digital Analytics - FTE Support| 7- Closed Won ~ No WAC"/>
    <s v="7- Closed Won"/>
    <n v="1"/>
    <s v="1. Diamond"/>
    <s v="DE"/>
    <n v="21916.02"/>
    <m/>
    <n v="-21916.02"/>
    <s v="UDX"/>
  </r>
  <r>
    <x v="63"/>
    <x v="57"/>
    <s v="362"/>
    <x v="192"/>
    <x v="120"/>
    <s v="1: |14545854040|UDX - GMAT Data Governance - Phase 2| 7- Closed Won ~ WAC_x000a_2: |17755405941|UDX - CO to GMAT Data Gov (AdOps 2H '24) | 6- Contracting ~ WAC"/>
    <s v="7- Closed Won"/>
    <n v="1"/>
    <s v="1. Diamond"/>
    <s v="CX"/>
    <n v="21384.75"/>
    <m/>
    <n v="-21384.75"/>
    <s v="UDX"/>
  </r>
  <r>
    <x v="63"/>
    <x v="57"/>
    <s v="362"/>
    <x v="192"/>
    <x v="120"/>
    <s v="1: |14545854040|UDX - GMAT Data Governance - Phase 2| 7- Closed Won ~ WAC_x000a_2: |17755405941|UDX - CO to GMAT Data Gov (AdOps 2H '24) | 6- Contracting ~ WAC"/>
    <s v="7- Closed Won"/>
    <n v="1"/>
    <s v="1. Diamond"/>
    <s v="DE"/>
    <n v="38013.770000000004"/>
    <m/>
    <n v="-38013.770000000004"/>
    <s v="UDX"/>
  </r>
  <r>
    <x v="63"/>
    <x v="57"/>
    <s v="362"/>
    <x v="193"/>
    <x v="121"/>
    <s v="20222666553"/>
    <s v="4- Proposal Presented"/>
    <n v="0.75"/>
    <s v="1. Diamond"/>
    <s v="BI"/>
    <m/>
    <m/>
    <n v="0"/>
    <s v="UDX"/>
  </r>
  <r>
    <x v="63"/>
    <x v="57"/>
    <s v="362"/>
    <x v="194"/>
    <x v="122"/>
    <s v="1: |16534047054|UDX - AdOps Support Renewal| 7- Closed Won ~ No WAC"/>
    <s v="7- Closed Won"/>
    <n v="1"/>
    <s v="1. Diamond"/>
    <s v="CX"/>
    <n v="22432.99"/>
    <m/>
    <n v="-22432.99"/>
    <s v="UDX"/>
  </r>
  <r>
    <x v="63"/>
    <x v="57"/>
    <s v="362"/>
    <x v="195"/>
    <x v="120"/>
    <s v="1: |14545854040|UDX - GMAT Data Governance - Phase 2| 7- Closed Won ~ WAC_x000a_2: |17755405941|UDX - CO to GMAT Data Gov (AdOps 2H '24) | 6- Contracting ~ WAC"/>
    <s v="7- Closed Won"/>
    <n v="1"/>
    <s v="1. Diamond"/>
    <s v="CX"/>
    <n v="34000"/>
    <m/>
    <n v="-34000"/>
    <s v="UDX"/>
  </r>
  <r>
    <x v="63"/>
    <x v="57"/>
    <s v="362"/>
    <x v="196"/>
    <x v="2"/>
    <s v="16534046626"/>
    <s v="4- Proposal Presented"/>
    <n v="0.5"/>
    <s v="1. Diamond"/>
    <s v="DE"/>
    <m/>
    <m/>
    <n v="0"/>
    <s v="UDX"/>
  </r>
  <r>
    <x v="63"/>
    <x v="57"/>
    <s v="362"/>
    <x v="197"/>
    <x v="123"/>
    <s v="1: |15846061497|UDX - Change order to deal 14229444098: XDM/Server-Side Analytics | 7- Closed Won ~ No WAC _x000a_2: |14229444098|XDM/Server Side Analytics| 7- Closed Won ~ No WAC"/>
    <s v="7- Closed Won"/>
    <n v="1"/>
    <s v="1. Diamond"/>
    <s v="CX"/>
    <n v="8049"/>
    <m/>
    <n v="-8049"/>
    <s v="UDX"/>
  </r>
  <r>
    <x v="63"/>
    <x v="57"/>
    <s v="362"/>
    <x v="197"/>
    <x v="123"/>
    <s v="1: |15846061497|UDX - Change order to deal 14229444098: XDM/Server-Side Analytics | 7- Closed Won ~ No WAC _x000a_2: |14229444098|XDM/Server Side Analytics| 7- Closed Won ~ No WAC"/>
    <s v="7- Closed Won"/>
    <n v="1"/>
    <s v="1. Diamond"/>
    <s v="DE"/>
    <n v="2344.71"/>
    <m/>
    <n v="-2344.71"/>
    <s v="UDX"/>
  </r>
  <r>
    <x v="64"/>
    <x v="58"/>
    <s v="276"/>
    <x v="198"/>
    <x v="124"/>
    <s v="20660299190"/>
    <s v="5- Verbal Agreement"/>
    <n v="0.75"/>
    <s v="3. Platform"/>
    <s v="BI"/>
    <n v="32812.5"/>
    <m/>
    <n v="-32812.5"/>
    <s v="Under Armour"/>
  </r>
  <r>
    <x v="64"/>
    <x v="58"/>
    <s v="276"/>
    <x v="198"/>
    <x v="124"/>
    <s v="20660299190"/>
    <s v="5- Verbal Agreement"/>
    <n v="0.75"/>
    <s v="3. Platform"/>
    <s v="Client Management"/>
    <n v="4732.5"/>
    <m/>
    <n v="-4732.5"/>
    <s v="Under Armour"/>
  </r>
  <r>
    <x v="64"/>
    <x v="58"/>
    <s v="276"/>
    <x v="198"/>
    <x v="124"/>
    <s v="20660299190"/>
    <s v="5- Verbal Agreement"/>
    <n v="0.75"/>
    <s v="3. Platform"/>
    <s v="DE"/>
    <n v="21270"/>
    <m/>
    <n v="-21270"/>
    <s v="Under Armour"/>
  </r>
  <r>
    <x v="64"/>
    <x v="58"/>
    <s v="276"/>
    <x v="199"/>
    <x v="125"/>
    <s v="1: |14230097156|E2E Planning System Implementation - Data Analytics and DE| 7- Closed Won ~ No WAC"/>
    <s v="7- Closed Won"/>
    <n v="1"/>
    <s v="3. Platform"/>
    <s v="BI"/>
    <n v="4912.9562661441178"/>
    <m/>
    <n v="-4912.9562661441178"/>
    <s v="Under Armour"/>
  </r>
  <r>
    <x v="64"/>
    <x v="58"/>
    <s v="276"/>
    <x v="199"/>
    <x v="125"/>
    <s v="1: |14230097156|E2E Planning System Implementation - Data Analytics and DE| 7- Closed Won ~ No WAC"/>
    <s v="7- Closed Won"/>
    <n v="1"/>
    <s v="3. Platform"/>
    <s v="DE"/>
    <n v="12367.043733855884"/>
    <m/>
    <n v="-12367.043733855884"/>
    <s v="Under Armour"/>
  </r>
  <r>
    <x v="64"/>
    <x v="58"/>
    <s v="276"/>
    <x v="200"/>
    <x v="126"/>
    <s v="18407390039"/>
    <s v="6- Contracting"/>
    <n v="0.9"/>
    <s v="3. Platform"/>
    <s v="BI"/>
    <n v="7848"/>
    <m/>
    <n v="-7848"/>
    <s v="Under Armour"/>
  </r>
  <r>
    <x v="64"/>
    <x v="58"/>
    <s v="276"/>
    <x v="201"/>
    <x v="127"/>
    <s v="1: |14229444097|EU Line List| 7- Closed Won ~ No WAC"/>
    <s v="7- Closed Won"/>
    <n v="1"/>
    <s v="3. Platform"/>
    <s v="BI"/>
    <n v="12045.689999999999"/>
    <m/>
    <n v="-12045.689999999999"/>
    <s v="Under Armour"/>
  </r>
  <r>
    <x v="64"/>
    <x v="58"/>
    <s v="276"/>
    <x v="201"/>
    <x v="127"/>
    <s v="1: |14229444097|EU Line List| 7- Closed Won ~ No WAC"/>
    <s v="7- Closed Won"/>
    <n v="1"/>
    <s v="3. Platform"/>
    <s v="DE"/>
    <n v="1755.03"/>
    <m/>
    <n v="-1755.03"/>
    <s v="Under Armour"/>
  </r>
  <r>
    <x v="64"/>
    <x v="58"/>
    <s v="276"/>
    <x v="202"/>
    <x v="128"/>
    <s v="1: |18821214569|Executive Insights and Rev Mgmt Dashboards| 7- Closed Won ~ No WAC"/>
    <s v="7- Closed Won"/>
    <n v="1"/>
    <s v="3. Platform"/>
    <s v="BI"/>
    <n v="71734.820000000007"/>
    <m/>
    <n v="-71734.820000000007"/>
    <s v="Under Armour"/>
  </r>
  <r>
    <x v="64"/>
    <x v="58"/>
    <s v="276"/>
    <x v="202"/>
    <x v="128"/>
    <s v="1: |18821214569|Executive Insights and Rev Mgmt Dashboards| 7- Closed Won ~ No WAC"/>
    <s v="7- Closed Won"/>
    <n v="1"/>
    <s v="3. Platform"/>
    <s v="DE"/>
    <n v="23506.550000000003"/>
    <m/>
    <n v="-23506.550000000003"/>
    <s v="Under Armour"/>
  </r>
  <r>
    <x v="64"/>
    <x v="58"/>
    <s v="276"/>
    <x v="203"/>
    <x v="129"/>
    <s v="1: |19572025691|Under Armour - Analytics POD| 7- Closed Won ~ No WAC _x000a_2: |20818953382|Under Armour - ML Engineer - Change order to &quot;Under Armour - Analytics POD&quot; SOW| 7- Closed Won ~ No WAC"/>
    <s v="7- Closed Won"/>
    <n v="1"/>
    <s v="3. Platform"/>
    <s v="DE"/>
    <n v="29660.094569674493"/>
    <m/>
    <n v="-29660.094569674493"/>
    <s v="Under Armour"/>
  </r>
  <r>
    <x v="64"/>
    <x v="58"/>
    <s v="276"/>
    <x v="203"/>
    <x v="129"/>
    <s v="1: |19572025691|Under Armour - Analytics POD| 7- Closed Won ~ No WAC _x000a_2: |20818953382|Under Armour - ML Engineer - Change order to &quot;Under Armour - Analytics POD&quot; SOW| 7- Closed Won ~ No WAC"/>
    <s v="7- Closed Won"/>
    <n v="1"/>
    <s v="3. Platform"/>
    <s v="DS"/>
    <n v="10225.619716039795"/>
    <m/>
    <n v="-10225.619716039795"/>
    <s v="Under Armour"/>
  </r>
  <r>
    <x v="64"/>
    <x v="58"/>
    <s v="276"/>
    <x v="204"/>
    <x v="2"/>
    <s v="20822641510"/>
    <s v="3- Qualified Opportunity"/>
    <n v="0.25"/>
    <s v="3. Platform"/>
    <s v="BI"/>
    <m/>
    <m/>
    <n v="0"/>
    <s v="Under Armour"/>
  </r>
  <r>
    <x v="64"/>
    <x v="58"/>
    <s v="276"/>
    <x v="204"/>
    <x v="2"/>
    <s v="20822641510"/>
    <s v="3- Qualified Opportunity"/>
    <n v="0.25"/>
    <s v="3. Platform"/>
    <s v="DE"/>
    <m/>
    <m/>
    <n v="0"/>
    <s v="Under Armour"/>
  </r>
  <r>
    <x v="64"/>
    <x v="58"/>
    <s v="276"/>
    <x v="205"/>
    <x v="130"/>
    <s v="1: |21171944558|US Carrier| 7- Closed Won ~ No WAC"/>
    <s v="7- Closed Won"/>
    <n v="1"/>
    <s v="3. Platform"/>
    <s v="DE"/>
    <n v="3009.6"/>
    <m/>
    <n v="-3009.6"/>
    <s v="Under Armour"/>
  </r>
  <r>
    <x v="65"/>
    <x v="59"/>
    <s v="166"/>
    <x v="206"/>
    <x v="131"/>
    <s v="1: |17620876859|UOP - Simulator Build| 7- Closed Won ~ WAC"/>
    <s v="7- Closed Won"/>
    <n v="1"/>
    <s v="4. Core"/>
    <s v="DS"/>
    <n v="14597.279999999999"/>
    <m/>
    <n v="-14597.279999999999"/>
    <s v="University of Phoenix"/>
  </r>
  <r>
    <x v="66"/>
    <x v="60"/>
    <s v="405"/>
    <x v="207"/>
    <x v="132"/>
    <s v="1: |14229318250|Upfield: MMM &amp; MTA| 7- Closed Won ~ No WAC"/>
    <s v="7- Closed Won"/>
    <n v="1"/>
    <s v="4. Core"/>
    <s v="DS"/>
    <n v="7548"/>
    <m/>
    <n v="-7548"/>
    <s v="Upfield"/>
  </r>
  <r>
    <x v="67"/>
    <x v="61"/>
    <s v=" "/>
    <x v="208"/>
    <x v="2"/>
    <s v="21175267932"/>
    <s v="4- Proposal Presented"/>
    <n v="0.5"/>
    <s v="Unassigned"/>
    <s v="BI"/>
    <m/>
    <m/>
    <n v="0"/>
    <n v="0"/>
  </r>
  <r>
    <x v="68"/>
    <x v="62"/>
    <s v="449"/>
    <x v="209"/>
    <x v="2"/>
    <s v="17855465231"/>
    <s v="4- Proposal Presented"/>
    <n v="0.5"/>
    <s v="2. Emerging"/>
    <s v="Data"/>
    <m/>
    <m/>
    <n v="0"/>
    <s v="Verizon"/>
  </r>
  <r>
    <x v="69"/>
    <x v="63"/>
    <s v="269"/>
    <x v="0"/>
    <x v="0"/>
    <s v=""/>
    <s v="7- Closed Won"/>
    <n v="1"/>
    <s v="1. Diamond"/>
    <s v="Insourcing Services"/>
    <n v="676302"/>
    <m/>
    <n v="-676302"/>
    <s v="Visa (BTS)"/>
  </r>
  <r>
    <x v="69"/>
    <x v="63"/>
    <s v="269"/>
    <x v="210"/>
    <x v="2"/>
    <s v="20062947087"/>
    <s v="4- Proposal Presented"/>
    <n v="0.05"/>
    <s v="1. Diamond"/>
    <s v="Insourcing Services"/>
    <m/>
    <m/>
    <n v="0"/>
    <s v="Visa (BTS)"/>
  </r>
  <r>
    <x v="69"/>
    <x v="63"/>
    <s v="269"/>
    <x v="211"/>
    <x v="2"/>
    <s v="20301184771"/>
    <s v="6- Contracting"/>
    <n v="0.9"/>
    <s v="1. Diamond"/>
    <s v="Insourcing Services"/>
    <n v="14400"/>
    <m/>
    <n v="-14400"/>
    <s v="Visa (BTS)"/>
  </r>
  <r>
    <x v="69"/>
    <x v="63"/>
    <s v="269"/>
    <x v="212"/>
    <x v="2"/>
    <s v="21191932929"/>
    <s v="3- Qualified Opportunity"/>
    <n v="0.25"/>
    <s v="1. Diamond"/>
    <s v="Insourcing Services"/>
    <m/>
    <m/>
    <n v="0"/>
    <s v="Visa (BTS)"/>
  </r>
  <r>
    <x v="69"/>
    <x v="63"/>
    <s v="269"/>
    <x v="213"/>
    <x v="2"/>
    <s v="21137889295"/>
    <s v="3- Qualified Opportunity"/>
    <n v="0.25"/>
    <s v="1. Diamond"/>
    <s v="Insourcing Services"/>
    <m/>
    <m/>
    <n v="0"/>
    <s v="Visa (BTS)"/>
  </r>
  <r>
    <x v="69"/>
    <x v="63"/>
    <s v="269"/>
    <x v="214"/>
    <x v="2"/>
    <s v="19565680926"/>
    <s v="3- Qualified Opportunity"/>
    <n v="0.25"/>
    <s v="1. Diamond"/>
    <s v="Insourcing Services"/>
    <m/>
    <m/>
    <n v="0"/>
    <s v="Visa (BTS)"/>
  </r>
  <r>
    <x v="69"/>
    <x v="63"/>
    <s v="269"/>
    <x v="215"/>
    <x v="2"/>
    <s v="21214799208"/>
    <s v="3- Qualified Opportunity"/>
    <n v="0.25"/>
    <s v="1. Diamond"/>
    <s v="Insourcing Services"/>
    <m/>
    <m/>
    <n v="0"/>
    <s v="Visa (BTS)"/>
  </r>
  <r>
    <x v="69"/>
    <x v="64"/>
    <s v="269"/>
    <x v="216"/>
    <x v="2"/>
    <s v="21298907006"/>
    <s v="3- Qualified Opportunity"/>
    <n v="0.25"/>
    <s v="1. Diamond"/>
    <s v="Insourcing Services"/>
    <m/>
    <m/>
    <n v="0"/>
    <s v="Visa (BTS)"/>
  </r>
  <r>
    <x v="70"/>
    <x v="63"/>
    <s v="11"/>
    <x v="217"/>
    <x v="133"/>
    <s v="1: |14230165822|BI managed services - 1 year engagement| 7- Closed Won ~ No WAC"/>
    <s v="7- Closed Won"/>
    <n v="1"/>
    <s v="1. Diamond"/>
    <s v="BI"/>
    <n v="17386.129999999997"/>
    <m/>
    <n v="-17386.129999999997"/>
    <s v="Visa"/>
  </r>
  <r>
    <x v="70"/>
    <x v="63"/>
    <s v="11"/>
    <x v="217"/>
    <x v="133"/>
    <s v="1: |14230165822|BI managed services - 1 year engagement| 7- Closed Won ~ No WAC"/>
    <s v="7- Closed Won"/>
    <n v="1"/>
    <s v="1. Diamond"/>
    <s v="Client Management"/>
    <n v="641.29999999999995"/>
    <m/>
    <n v="-641.29999999999995"/>
    <s v="Visa"/>
  </r>
  <r>
    <x v="70"/>
    <x v="63"/>
    <s v="11"/>
    <x v="218"/>
    <x v="2"/>
    <s v="17581506682"/>
    <s v="5- Verbal Agreement"/>
    <n v="0.9"/>
    <s v="1. Diamond"/>
    <s v="BI"/>
    <m/>
    <m/>
    <n v="0"/>
    <s v="Visa"/>
  </r>
  <r>
    <x v="70"/>
    <x v="63"/>
    <s v="11"/>
    <x v="219"/>
    <x v="134"/>
    <s v="1: |19153848364|BI retainer - Global Installments and Embedded Finance | 7- Closed Won ~ No WAC"/>
    <s v="7- Closed Won"/>
    <n v="1"/>
    <s v="1. Diamond"/>
    <s v="BI"/>
    <n v="10710.1"/>
    <m/>
    <n v="-10710.1"/>
    <s v="Visa"/>
  </r>
  <r>
    <x v="70"/>
    <x v="63"/>
    <s v="11"/>
    <x v="220"/>
    <x v="135"/>
    <s v="1: |14229355395|Federated Data Mart - Product Management| 7- Closed Won ~ No WAC _x000a_2: |14545548173|Visa - FDM Extension| 7- Closed Won ~ No WAC _x000a_3: |17731530802|FDM - Product Management support| 7- Closed Won ~ No WAC"/>
    <s v="7- Closed Won"/>
    <n v="1"/>
    <s v="1. Diamond"/>
    <s v="DE"/>
    <n v="44427.19"/>
    <m/>
    <n v="-44427.19"/>
    <s v="Visa"/>
  </r>
  <r>
    <x v="70"/>
    <x v="63"/>
    <s v="11"/>
    <x v="221"/>
    <x v="136"/>
    <s v="1: |18657995555|Visa (VCA) - Solution recommendation engine| 7- Closed Won ~ No WAC"/>
    <s v="7- Closed Won"/>
    <n v="1"/>
    <s v="1. Diamond"/>
    <s v="BI"/>
    <n v="60991.200000000004"/>
    <m/>
    <n v="-60991.200000000004"/>
    <s v="Visa"/>
  </r>
  <r>
    <x v="70"/>
    <x v="63"/>
    <s v="11"/>
    <x v="221"/>
    <x v="136"/>
    <s v="1: |18657995555|Visa (VCA) - Solution recommendation engine| 7- Closed Won ~ No WAC"/>
    <s v="7- Closed Won"/>
    <n v="1"/>
    <s v="1. Diamond"/>
    <s v="Client Management"/>
    <n v="21018.54"/>
    <m/>
    <n v="-21018.54"/>
    <s v="Visa"/>
  </r>
  <r>
    <x v="70"/>
    <x v="63"/>
    <s v="11"/>
    <x v="221"/>
    <x v="136"/>
    <s v="1: |18657995555|Visa (VCA) - Solution recommendation engine| 7- Closed Won ~ No WAC"/>
    <s v="7- Closed Won"/>
    <n v="1"/>
    <s v="1. Diamond"/>
    <s v="DE"/>
    <n v="174961.63"/>
    <m/>
    <n v="-174961.63"/>
    <s v="Visa"/>
  </r>
  <r>
    <x v="70"/>
    <x v="63"/>
    <s v="11"/>
    <x v="221"/>
    <x v="136"/>
    <s v="1: |18657995555|Visa (VCA) - Solution recommendation engine| 7- Closed Won ~ No WAC"/>
    <s v="7- Closed Won"/>
    <n v="1"/>
    <s v="1. Diamond"/>
    <s v="DS"/>
    <n v="9206.27"/>
    <m/>
    <n v="-9206.27"/>
    <s v="Visa"/>
  </r>
  <r>
    <x v="70"/>
    <x v="63"/>
    <s v="11"/>
    <x v="222"/>
    <x v="137"/>
    <s v="1: |17731383959|VCA- PMO work extension Renewal - Q2/Q3 2024| 7- Closed Won ~ No WAC _x000a_2: |15930153517|VCA- PMO work extension| 7- Closed Won ~ No WAC"/>
    <s v="7- Closed Won"/>
    <n v="1"/>
    <s v="1. Diamond"/>
    <s v="DE"/>
    <n v="25400"/>
    <m/>
    <n v="-25400"/>
    <s v="Visa"/>
  </r>
  <r>
    <x v="70"/>
    <x v="63"/>
    <s v="11"/>
    <x v="223"/>
    <x v="2"/>
    <s v="18361477502"/>
    <s v="3- Qualified Opportunity"/>
    <n v="0.25"/>
    <s v="1. Diamond"/>
    <s v="BI"/>
    <m/>
    <m/>
    <n v="0"/>
    <s v="Visa"/>
  </r>
  <r>
    <x v="70"/>
    <x v="63"/>
    <s v="11"/>
    <x v="223"/>
    <x v="2"/>
    <s v="18361477502"/>
    <s v="3- Qualified Opportunity"/>
    <n v="0.25"/>
    <s v="1. Diamond"/>
    <s v="DE"/>
    <m/>
    <m/>
    <n v="0"/>
    <s v="Visa"/>
  </r>
  <r>
    <x v="70"/>
    <x v="63"/>
    <s v="11"/>
    <x v="224"/>
    <x v="2"/>
    <s v="21062732874"/>
    <s v="3- Qualified Opportunity"/>
    <n v="0.25"/>
    <s v="1. Diamond"/>
    <s v="BI"/>
    <m/>
    <m/>
    <n v="0"/>
    <s v="Visa"/>
  </r>
  <r>
    <x v="70"/>
    <x v="63"/>
    <s v="11"/>
    <x v="224"/>
    <x v="2"/>
    <s v="21062732874"/>
    <s v="3- Qualified Opportunity"/>
    <n v="0.25"/>
    <s v="1. Diamond"/>
    <s v="DE"/>
    <m/>
    <m/>
    <n v="0"/>
    <s v="Visa"/>
  </r>
  <r>
    <x v="70"/>
    <x v="63"/>
    <s v="11"/>
    <x v="225"/>
    <x v="2"/>
    <s v="14545547797"/>
    <s v="3- Qualified Opportunity"/>
    <n v="0.25"/>
    <s v="1. Diamond"/>
    <s v="DE"/>
    <m/>
    <m/>
    <n v="0"/>
    <s v="Visa"/>
  </r>
  <r>
    <x v="70"/>
    <x v="63"/>
    <s v="11"/>
    <x v="226"/>
    <x v="138"/>
    <s v="19647858081"/>
    <s v="4- Proposal Presented"/>
    <n v="0.5"/>
    <s v="1. Diamond"/>
    <s v="DE"/>
    <m/>
    <m/>
    <n v="0"/>
    <s v="Visa"/>
  </r>
  <r>
    <x v="70"/>
    <x v="63"/>
    <s v="11"/>
    <x v="226"/>
    <x v="138"/>
    <s v="19647858081"/>
    <s v="4- Proposal Presented"/>
    <n v="0.5"/>
    <s v="1. Diamond"/>
    <s v="DS"/>
    <m/>
    <m/>
    <n v="0"/>
    <s v="Visa"/>
  </r>
  <r>
    <x v="70"/>
    <x v="63"/>
    <s v="11"/>
    <x v="227"/>
    <x v="139"/>
    <s v="1: |20379207056|Visa - Minerva dashboard automation| 7- Closed Won ~ WAC"/>
    <s v="7- Closed Won"/>
    <n v="1"/>
    <s v="1. Diamond"/>
    <s v="BI"/>
    <n v="42982.07"/>
    <m/>
    <n v="-42982.07"/>
    <s v="Visa"/>
  </r>
  <r>
    <x v="70"/>
    <x v="63"/>
    <s v="11"/>
    <x v="227"/>
    <x v="139"/>
    <s v="1: |20379207056|Visa - Minerva dashboard automation| 7- Closed Won ~ WAC"/>
    <s v="7- Closed Won"/>
    <n v="1"/>
    <s v="1. Diamond"/>
    <s v="DE"/>
    <n v="11171.77"/>
    <m/>
    <n v="-11171.77"/>
    <s v="Visa"/>
  </r>
  <r>
    <x v="70"/>
    <x v="63"/>
    <s v="11"/>
    <x v="228"/>
    <x v="2"/>
    <s v="21190804614"/>
    <s v="3- Qualified Opportunity"/>
    <n v="0.25"/>
    <s v="1. Diamond"/>
    <s v="Insourcing Services"/>
    <m/>
    <m/>
    <n v="0"/>
    <s v="Visa"/>
  </r>
  <r>
    <x v="70"/>
    <x v="63"/>
    <s v="11"/>
    <x v="229"/>
    <x v="140"/>
    <s v="20224203374"/>
    <s v="4- Proposal Presented"/>
    <n v="0.5"/>
    <s v="1. Diamond"/>
    <s v="BI"/>
    <m/>
    <m/>
    <n v="0"/>
    <s v="Visa"/>
  </r>
  <r>
    <x v="70"/>
    <x v="63"/>
    <s v="11"/>
    <x v="229"/>
    <x v="140"/>
    <s v="20224203374"/>
    <s v="4- Proposal Presented"/>
    <n v="0.5"/>
    <s v="1. Diamond"/>
    <s v="Client Management"/>
    <m/>
    <m/>
    <n v="0"/>
    <s v="Visa"/>
  </r>
  <r>
    <x v="70"/>
    <x v="63"/>
    <s v="11"/>
    <x v="229"/>
    <x v="140"/>
    <s v="20224203374"/>
    <s v="4- Proposal Presented"/>
    <n v="0.5"/>
    <s v="1. Diamond"/>
    <s v="CX"/>
    <m/>
    <m/>
    <n v="0"/>
    <s v="Visa"/>
  </r>
  <r>
    <x v="70"/>
    <x v="63"/>
    <s v="11"/>
    <x v="229"/>
    <x v="140"/>
    <s v="20224203374"/>
    <s v="4- Proposal Presented"/>
    <n v="0.5"/>
    <s v="1. Diamond"/>
    <s v="DE"/>
    <m/>
    <m/>
    <n v="0"/>
    <s v="Visa"/>
  </r>
  <r>
    <x v="70"/>
    <x v="63"/>
    <s v="11"/>
    <x v="229"/>
    <x v="140"/>
    <s v="20224203374"/>
    <s v="4- Proposal Presented"/>
    <n v="0.5"/>
    <s v="1. Diamond"/>
    <s v="DS"/>
    <m/>
    <m/>
    <n v="0"/>
    <s v="Visa"/>
  </r>
  <r>
    <x v="70"/>
    <x v="63"/>
    <s v="11"/>
    <x v="230"/>
    <x v="141"/>
    <s v="1: |19569236781|VISA Commercial Services - DE/BI project| 7- Closed Won ~ No WAC"/>
    <s v="7- Closed Won"/>
    <n v="1"/>
    <s v="1. Diamond"/>
    <s v="BI"/>
    <n v="19300.439999999999"/>
    <m/>
    <n v="-19300.439999999999"/>
    <s v="Visa"/>
  </r>
  <r>
    <x v="70"/>
    <x v="63"/>
    <s v="11"/>
    <x v="230"/>
    <x v="141"/>
    <s v="1: |19569236781|VISA Commercial Services - DE/BI project| 7- Closed Won ~ No WAC"/>
    <s v="7- Closed Won"/>
    <n v="1"/>
    <s v="1. Diamond"/>
    <s v="DE"/>
    <n v="15935.14"/>
    <m/>
    <n v="-15935.14"/>
    <s v="Visa"/>
  </r>
  <r>
    <x v="70"/>
    <x v="63"/>
    <s v="11"/>
    <x v="231"/>
    <x v="142"/>
    <s v="1: |19569235802|VISA Consumer Payment - DE/BI project| 7- Closed Won ~ No WAC"/>
    <s v="7- Closed Won"/>
    <n v="1"/>
    <s v="1. Diamond"/>
    <s v="BI"/>
    <n v="20288.34"/>
    <m/>
    <n v="-20288.34"/>
    <s v="Visa"/>
  </r>
  <r>
    <x v="70"/>
    <x v="63"/>
    <s v="11"/>
    <x v="231"/>
    <x v="142"/>
    <s v="1: |19569235802|VISA Consumer Payment - DE/BI project| 7- Closed Won ~ No WAC"/>
    <s v="7- Closed Won"/>
    <n v="1"/>
    <s v="1. Diamond"/>
    <s v="DE"/>
    <n v="12152.71"/>
    <m/>
    <n v="-12152.71"/>
    <s v="Visa"/>
  </r>
  <r>
    <x v="70"/>
    <x v="63"/>
    <s v="11"/>
    <x v="232"/>
    <x v="143"/>
    <s v="1: |20746896500|VISA India - 2 DE resource -4 months| 7- Closed Won ~ No WAC"/>
    <s v="7- Closed Won"/>
    <n v="1"/>
    <s v="1. Diamond"/>
    <s v="DE"/>
    <n v="7500"/>
    <m/>
    <n v="-7500"/>
    <s v="Visa"/>
  </r>
  <r>
    <x v="70"/>
    <x v="63"/>
    <s v="11"/>
    <x v="233"/>
    <x v="2"/>
    <s v="19004246663"/>
    <s v="4- Proposal Presented"/>
    <n v="0.5"/>
    <s v="1. Diamond"/>
    <s v="Insourcing Services"/>
    <m/>
    <m/>
    <n v="0"/>
    <s v="Visa"/>
  </r>
  <r>
    <x v="71"/>
    <x v="65"/>
    <s v="173"/>
    <x v="0"/>
    <x v="0"/>
    <s v=""/>
    <s v="7- Closed Won"/>
    <n v="1"/>
    <s v="1. Diamond"/>
    <s v="Insourcing Services"/>
    <n v="55902"/>
    <m/>
    <n v="-55902"/>
    <s v="Walmart"/>
  </r>
  <r>
    <x v="71"/>
    <x v="65"/>
    <s v="173"/>
    <x v="234"/>
    <x v="144"/>
    <s v="1: |18250804323|Walmart - FY25 LTA Projection Automation Team| 6- Contracting ~ WAC"/>
    <s v="7- Closed Won"/>
    <n v="1"/>
    <s v="1. Diamond"/>
    <s v="DS"/>
    <n v="9050.4285714285706"/>
    <m/>
    <n v="-9050.4285714285706"/>
    <s v="Walmart"/>
  </r>
  <r>
    <x v="71"/>
    <x v="65"/>
    <s v="173"/>
    <x v="235"/>
    <x v="145"/>
    <s v="1: |15845470578|Walmart - FY25 Marketing Advanced Analytics Retainer| 7- Closed Won ~ WAC_x000a_2: |17101007442|Walmart - FY25 Marketing MMM &amp; MTA| 7- Closed Won ~ WAC"/>
    <s v="7- Closed Won"/>
    <n v="1"/>
    <s v="1. Diamond"/>
    <s v="Client Management"/>
    <n v="3937.0922969240241"/>
    <m/>
    <n v="-3937.0922969240241"/>
    <s v="Walmart"/>
  </r>
  <r>
    <x v="71"/>
    <x v="65"/>
    <s v="173"/>
    <x v="235"/>
    <x v="145"/>
    <s v="1: |15845470578|Walmart - FY25 Marketing Advanced Analytics Retainer| 7- Closed Won ~ WAC_x000a_2: |17101007442|Walmart - FY25 Marketing MMM &amp; MTA| 7- Closed Won ~ WAC"/>
    <s v="7- Closed Won"/>
    <n v="1"/>
    <s v="1. Diamond"/>
    <s v="CX"/>
    <n v="62811.048833480098"/>
    <m/>
    <n v="-62811.048833480098"/>
    <s v="Walmart"/>
  </r>
  <r>
    <x v="71"/>
    <x v="65"/>
    <s v="173"/>
    <x v="235"/>
    <x v="145"/>
    <s v="1: |15845470578|Walmart - FY25 Marketing Advanced Analytics Retainer| 7- Closed Won ~ WAC_x000a_2: |17101007442|Walmart - FY25 Marketing MMM &amp; MTA| 7- Closed Won ~ WAC"/>
    <s v="7- Closed Won"/>
    <n v="1"/>
    <s v="1. Diamond"/>
    <s v="DS"/>
    <n v="219505.71458388152"/>
    <m/>
    <n v="-219505.71458388152"/>
    <s v="Walmart"/>
  </r>
  <r>
    <x v="71"/>
    <x v="65"/>
    <s v="173"/>
    <x v="236"/>
    <x v="146"/>
    <s v="19886010194"/>
    <s v="4- Proposal Presented"/>
    <n v="0.35"/>
    <s v="1. Diamond"/>
    <s v="DS"/>
    <m/>
    <m/>
    <n v="0"/>
    <s v="Walmart"/>
  </r>
  <r>
    <x v="71"/>
    <x v="65"/>
    <s v="173"/>
    <x v="237"/>
    <x v="147"/>
    <s v="1: |18309196058|Walmart - FY25 Marketing Toys Campaign Modelling| 7- Closed Won ~ WAC"/>
    <s v="7- Closed Won"/>
    <n v="1"/>
    <s v="1. Diamond"/>
    <s v="DS"/>
    <n v="27533"/>
    <m/>
    <n v="-27533"/>
    <s v="Walmart"/>
  </r>
  <r>
    <x v="71"/>
    <x v="65"/>
    <s v="173"/>
    <x v="238"/>
    <x v="2"/>
    <s v="19702449523"/>
    <s v="3- Qualified Opportunity"/>
    <n v="0.25"/>
    <s v="1. Diamond"/>
    <s v="Insourcing Services"/>
    <m/>
    <m/>
    <n v="0"/>
    <s v="Walmart"/>
  </r>
  <r>
    <x v="71"/>
    <x v="65"/>
    <s v="173"/>
    <x v="239"/>
    <x v="148"/>
    <s v="1: |18976374101|Walmart - Seller Risk Team 2024 July-Jan Extension| 6- Contracting ~ WAC"/>
    <s v="7- Closed Won"/>
    <n v="1"/>
    <s v="1. Diamond"/>
    <s v="DS"/>
    <n v="29093"/>
    <m/>
    <n v="-29093"/>
    <s v="Walmart"/>
  </r>
  <r>
    <x v="71"/>
    <x v="65"/>
    <s v="173"/>
    <x v="240"/>
    <x v="2"/>
    <s v="21220270420"/>
    <s v="3- Qualified Opportunity"/>
    <n v="0.25"/>
    <s v="1. Diamond"/>
    <s v="BI"/>
    <m/>
    <m/>
    <n v="0"/>
    <s v="Walmart"/>
  </r>
  <r>
    <x v="72"/>
    <x v="66"/>
    <s v="510"/>
    <x v="241"/>
    <x v="2"/>
    <s v="19370414908"/>
    <s v="4- Proposal Presented"/>
    <n v="0.5"/>
    <s v="6. Prospect"/>
    <s v="BI"/>
    <m/>
    <m/>
    <n v="0"/>
    <n v="0"/>
  </r>
  <r>
    <x v="72"/>
    <x v="66"/>
    <s v="510"/>
    <x v="241"/>
    <x v="2"/>
    <s v="19370414908"/>
    <s v="4- Proposal Presented"/>
    <n v="0.5"/>
    <s v="6. Prospect"/>
    <s v="DE"/>
    <m/>
    <m/>
    <n v="0"/>
    <n v="0"/>
  </r>
  <r>
    <x v="72"/>
    <x v="66"/>
    <s v="510"/>
    <x v="241"/>
    <x v="2"/>
    <s v="19370414908"/>
    <s v="4- Proposal Presented"/>
    <n v="0.5"/>
    <s v="6. Prospect"/>
    <s v="DS"/>
    <m/>
    <m/>
    <n v="0"/>
    <n v="0"/>
  </r>
  <r>
    <x v="73"/>
    <x v="67"/>
    <s v="473"/>
    <x v="242"/>
    <x v="2"/>
    <s v="20696421181"/>
    <s v="3- Qualified Opportunity"/>
    <n v="0.25"/>
    <s v="5. Recent Acquisition"/>
    <s v="DE"/>
    <m/>
    <m/>
    <n v="0"/>
    <s v="Wyndham Hotels and Resorts, LLC"/>
  </r>
  <r>
    <x v="73"/>
    <x v="67"/>
    <s v="473"/>
    <x v="243"/>
    <x v="149"/>
    <s v="1: |16336551605|Wyndham - Guest Analytics Retainer| 7- Closed Won ~ WAC"/>
    <s v="7- Closed Won"/>
    <n v="1"/>
    <s v="5. Recent Acquisition"/>
    <s v="BI"/>
    <n v="24690.245694697762"/>
    <m/>
    <n v="-24690.245694697762"/>
    <s v="Wyndham Hotels and Resorts, LLC"/>
  </r>
  <r>
    <x v="73"/>
    <x v="67"/>
    <s v="473"/>
    <x v="243"/>
    <x v="149"/>
    <s v="1: |16336551605|Wyndham - Guest Analytics Retainer| 7- Closed Won ~ WAC"/>
    <s v="7- Closed Won"/>
    <n v="1"/>
    <s v="5. Recent Acquisition"/>
    <s v="Client Management"/>
    <n v="6300.7380580225117"/>
    <m/>
    <n v="-6300.7380580225117"/>
    <s v="Wyndham Hotels and Resorts, LLC"/>
  </r>
  <r>
    <x v="73"/>
    <x v="67"/>
    <s v="473"/>
    <x v="243"/>
    <x v="149"/>
    <s v="1: |16336551605|Wyndham - Guest Analytics Retainer| 7- Closed Won ~ WAC"/>
    <s v="7- Closed Won"/>
    <n v="1"/>
    <s v="5. Recent Acquisition"/>
    <s v="CX"/>
    <n v="16388.298248789219"/>
    <m/>
    <n v="-16388.298248789219"/>
    <s v="Wyndham Hotels and Resorts, LLC"/>
  </r>
  <r>
    <x v="73"/>
    <x v="67"/>
    <s v="473"/>
    <x v="243"/>
    <x v="149"/>
    <s v="1: |16336551605|Wyndham - Guest Analytics Retainer| 7- Closed Won ~ WAC"/>
    <s v="7- Closed Won"/>
    <n v="1"/>
    <s v="5. Recent Acquisition"/>
    <s v="DE"/>
    <n v="17097.828680416707"/>
    <m/>
    <n v="-17097.828680416707"/>
    <s v="Wyndham Hotels and Resorts, LLC"/>
  </r>
  <r>
    <x v="73"/>
    <x v="67"/>
    <s v="473"/>
    <x v="243"/>
    <x v="149"/>
    <s v="1: |16336551605|Wyndham - Guest Analytics Retainer| 7- Closed Won ~ WAC"/>
    <s v="7- Closed Won"/>
    <n v="1"/>
    <s v="5. Recent Acquisition"/>
    <s v="DS"/>
    <n v="10522.888206962694"/>
    <m/>
    <n v="-10522.888206962694"/>
    <s v="Wyndham Hotels and Resorts, LLC"/>
  </r>
  <r>
    <x v="73"/>
    <x v="67"/>
    <s v="473"/>
    <x v="244"/>
    <x v="2"/>
    <s v="17922913291"/>
    <s v="4- Proposal Presented"/>
    <n v="0.5"/>
    <s v="5. Recent Acquisition"/>
    <s v="Data"/>
    <m/>
    <m/>
    <n v="0"/>
    <s v="Wyndham Hotels and Resorts, LLC"/>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24">
  <r>
    <s v="Journal"/>
    <x v="0"/>
    <s v="FPAI -General"/>
    <s v="Interco - Data Science Revenue"/>
    <d v="2024-08-12T00:00:00"/>
    <x v="0"/>
    <s v="32578"/>
    <s v="- No Entity -"/>
    <x v="0"/>
    <m/>
    <m/>
    <m/>
    <m/>
    <n v="49872.999495140655"/>
    <x v="0"/>
    <x v="0"/>
    <x v="0"/>
    <n v="0"/>
    <x v="0"/>
    <x v="0"/>
  </r>
  <r>
    <s v="Journal"/>
    <x v="0"/>
    <s v="FPAI -General"/>
    <s v="Interco - Data Science Revenue"/>
    <d v="2024-08-12T00:00:00"/>
    <x v="0"/>
    <s v="48168"/>
    <s v="- No Entity -"/>
    <x v="0"/>
    <m/>
    <m/>
    <m/>
    <m/>
    <n v="-116750.28815501828"/>
    <x v="0"/>
    <x v="0"/>
    <x v="0"/>
    <n v="0"/>
    <x v="0"/>
    <x v="0"/>
  </r>
  <r>
    <s v="Journal"/>
    <x v="0"/>
    <s v="FPAI -General"/>
    <s v="Interco - Data Science Revenue"/>
    <d v="2024-08-12T00:00:00"/>
    <x v="0"/>
    <s v="32579"/>
    <s v="- No Entity -"/>
    <x v="0"/>
    <m/>
    <m/>
    <m/>
    <m/>
    <n v="116750.28815501828"/>
    <x v="0"/>
    <x v="0"/>
    <x v="0"/>
    <n v="0"/>
    <x v="0"/>
    <x v="0"/>
  </r>
  <r>
    <s v="Journal"/>
    <x v="0"/>
    <s v="FPAI -General"/>
    <s v="Interco - Data Science Revenue"/>
    <d v="2024-08-12T00:00:00"/>
    <x v="0"/>
    <s v="48167"/>
    <s v="- No Entity -"/>
    <x v="0"/>
    <m/>
    <m/>
    <m/>
    <m/>
    <n v="-49872.999495140655"/>
    <x v="0"/>
    <x v="0"/>
    <x v="0"/>
    <n v="0"/>
    <x v="0"/>
    <x v="0"/>
  </r>
  <r>
    <s v="Journal"/>
    <x v="1"/>
    <s v="Data Science &amp; Insights"/>
    <s v="Interco - Data Science Revenue"/>
    <d v="2024-08-30T00:00:00"/>
    <x v="0"/>
    <s v="51595"/>
    <s v="- No Entity -"/>
    <x v="0"/>
    <m/>
    <s v="ICC 1364 ICC in Forth Point Represents Blend360 : Franklin Templeton - Vasu POC Team"/>
    <m/>
    <s v="Reclass F. Templeton to IC July revenues related to bill SC24122"/>
    <n v="15861.267923283831"/>
    <x v="1"/>
    <x v="1"/>
    <x v="1"/>
    <s v="ICC 1364 ICC in Forth Point Represents Blend360 : Franklin Templeton - Vasu POC Team"/>
    <x v="1"/>
    <x v="1"/>
  </r>
  <r>
    <s v="Journal"/>
    <x v="1"/>
    <s v="Data Science &amp; Insights"/>
    <s v="Interco - Data Science Revenue"/>
    <d v="2024-08-30T00:00:00"/>
    <x v="0"/>
    <s v="51596"/>
    <s v="- No Entity -"/>
    <x v="0"/>
    <m/>
    <s v="ICC 939 Walmart : Walmart - FY25 Marketing Advanced Analytics Retainer"/>
    <m/>
    <s v="Reclass Walmart to IC Aug revenues"/>
    <n v="37349.777692169177"/>
    <x v="1"/>
    <x v="2"/>
    <x v="1"/>
    <s v="ICC 939 Walmart : Walmart - FY25 Marketing Advanced Analytics Retainer"/>
    <x v="2"/>
    <x v="2"/>
  </r>
  <r>
    <s v="Journal"/>
    <x v="2"/>
    <s v="Data Science"/>
    <s v="Interco - Data Science Revenue"/>
    <d v="2024-08-31T00:00:00"/>
    <x v="0"/>
    <s v="51844"/>
    <s v="- No Entity -"/>
    <x v="0"/>
    <m/>
    <s v="ICC 867 CVS Health : Retail Analytics DS and BI - 2024"/>
    <m/>
    <s v="CVS: Retail Analytics DS and BI - 2024 Servicios exonerados de IRAE segun literal S articulo 52 Titulo 4 related to invoice  A2312"/>
    <n v="17288.047420349736"/>
    <x v="2"/>
    <x v="3"/>
    <x v="1"/>
    <s v="ICC 867 CVS Health : Retail Analytics DS and BI - 2024"/>
    <x v="3"/>
    <x v="3"/>
  </r>
  <r>
    <s v="Journal"/>
    <x v="3"/>
    <s v="Intercompany"/>
    <s v="Interco - Data Science Revenue"/>
    <d v="2024-08-31T00:00:00"/>
    <x v="0"/>
    <s v="52158"/>
    <s v="- No Entity -"/>
    <x v="0"/>
    <m/>
    <s v="ICC 1364 ICC in Forth Point Represents Blend360 : Franklin Templeton - Vasu POC Team"/>
    <m/>
    <m/>
    <n v="-15861.27"/>
    <x v="2"/>
    <x v="1"/>
    <x v="1"/>
    <s v="ICC 1364 ICC in Forth Point Represents Blend360 : Franklin Templeton - Vasu POC Team"/>
    <x v="1"/>
    <x v="1"/>
  </r>
  <r>
    <s v="Journal"/>
    <x v="2"/>
    <s v="Data Science"/>
    <s v="Interco - Data Science Revenue"/>
    <d v="2024-08-31T00:00:00"/>
    <x v="0"/>
    <s v="51844"/>
    <s v="- No Entity -"/>
    <x v="0"/>
    <m/>
    <s v="ICC 943 The Blackstone Group : Blackstone - DS Retainer 2024 H1"/>
    <m/>
    <s v="Blackstone - DS Retainer 2024 H1 Servicios exonerados de IRAE segun literal S articulo 52 Titulo 4 related to invoice  A2306"/>
    <n v="1920.8941578166373"/>
    <x v="2"/>
    <x v="4"/>
    <x v="1"/>
    <s v="ICC 943 The Blackstone Group : Blackstone - DS Retainer 2024 H1"/>
    <x v="4"/>
    <x v="4"/>
  </r>
  <r>
    <s v="Journal"/>
    <x v="2"/>
    <s v="Data Science"/>
    <s v="Interco - Data Science Revenue"/>
    <d v="2024-08-31T00:00:00"/>
    <x v="0"/>
    <s v="51844"/>
    <s v="- No Entity -"/>
    <x v="0"/>
    <m/>
    <s v="ICC 1040 CVS Health : MGE/PMH/GPT 2024 Team"/>
    <m/>
    <s v="CVS: MGE/PMH/GPT 2024 Team Servicios exonerados de IRAE segun literal S articulo 52 Titulo 4 related to invoice  A2312"/>
    <n v="5762.6824734499123"/>
    <x v="2"/>
    <x v="3"/>
    <x v="1"/>
    <s v="ICC 1040 CVS Health : MGE/PMH/GPT 2024 Team"/>
    <x v="5"/>
    <x v="5"/>
  </r>
  <r>
    <s v="Journal"/>
    <x v="3"/>
    <s v="Data Science"/>
    <s v="Interco - Data Science Revenue"/>
    <d v="2024-08-31T00:00:00"/>
    <x v="0"/>
    <s v="52164"/>
    <s v="- No Entity -"/>
    <x v="0"/>
    <m/>
    <m/>
    <m/>
    <s v="TopSide Management Book Elim  from Elim JE 52153"/>
    <n v="92827.23"/>
    <x v="2"/>
    <x v="0"/>
    <x v="1"/>
    <n v="0"/>
    <x v="0"/>
    <x v="0"/>
  </r>
  <r>
    <s v="Journal"/>
    <x v="3"/>
    <s v="Intercompany"/>
    <s v="Interco - Data Science Revenue"/>
    <d v="2024-08-31T00:00:00"/>
    <x v="0"/>
    <s v="52158"/>
    <s v="- No Entity -"/>
    <x v="0"/>
    <m/>
    <s v="ICC 1178 CVS Health : RX Supply Chain DS (Halil)"/>
    <m/>
    <m/>
    <n v="-21658.080000000002"/>
    <x v="2"/>
    <x v="3"/>
    <x v="1"/>
    <s v="ICC 1178 CVS Health : RX Supply Chain DS (Halil)"/>
    <x v="6"/>
    <x v="6"/>
  </r>
  <r>
    <s v="Journal"/>
    <x v="2"/>
    <s v="Data Science"/>
    <s v="Interco - Data Science Revenue"/>
    <d v="2024-08-31T00:00:00"/>
    <x v="0"/>
    <s v="51844"/>
    <s v="- No Entity -"/>
    <x v="0"/>
    <m/>
    <s v="ICC 1178 CVS Health : RX Supply Chain DS (Halil)"/>
    <m/>
    <s v="CVS: RX Supply Chain DS (Halil) Servicios exonerados de IRAE segun literal S articulo 52 Titulo 4 related to invoice  A2312"/>
    <n v="21658.081629382585"/>
    <x v="2"/>
    <x v="3"/>
    <x v="1"/>
    <s v="ICC 1178 CVS Health : RX Supply Chain DS (Halil)"/>
    <x v="6"/>
    <x v="6"/>
  </r>
  <r>
    <s v="Journal"/>
    <x v="3"/>
    <s v="Intercompany"/>
    <s v="Interco - Data Science Revenue"/>
    <d v="2024-08-31T00:00:00"/>
    <x v="0"/>
    <s v="52158"/>
    <s v="- No Entity -"/>
    <x v="0"/>
    <m/>
    <s v="ICC 1040 CVS Health : MGE/PMH/GPT 2024 Team"/>
    <m/>
    <m/>
    <n v="-5762.68"/>
    <x v="2"/>
    <x v="3"/>
    <x v="1"/>
    <s v="ICC 1040 CVS Health : MGE/PMH/GPT 2024 Team"/>
    <x v="5"/>
    <x v="5"/>
  </r>
  <r>
    <s v="Journal"/>
    <x v="3"/>
    <s v="Intercompany"/>
    <s v="Interco - Data Science Revenue"/>
    <d v="2024-08-31T00:00:00"/>
    <x v="0"/>
    <s v="52158"/>
    <s v="- No Entity -"/>
    <x v="0"/>
    <m/>
    <s v="ICC 1051 Wyndham Hotels and Resorts : Wyndham - Guest Analytics Retainer"/>
    <m/>
    <m/>
    <n v="-10564.92"/>
    <x v="2"/>
    <x v="5"/>
    <x v="1"/>
    <s v="ICC 1051 Wyndham Hotels and Resorts : Wyndham - Guest Analytics Retainer"/>
    <x v="7"/>
    <x v="7"/>
  </r>
  <r>
    <s v="Journal"/>
    <x v="2"/>
    <s v="Data Science"/>
    <s v="Interco - Data Science Revenue"/>
    <d v="2024-08-31T00:00:00"/>
    <x v="0"/>
    <s v="51844"/>
    <s v="- No Entity -"/>
    <x v="0"/>
    <m/>
    <s v="ICC 1051 Wyndham Hotels and Resorts : Wyndham - Guest Analytics Retainer"/>
    <m/>
    <s v="Wyndham - Guest Analytics Retainer Servicios exonerados de IRAE segun literal S articulo 52 Titulo 4 related to invoice  A2303"/>
    <n v="10564.917867991506"/>
    <x v="2"/>
    <x v="5"/>
    <x v="1"/>
    <s v="ICC 1051 Wyndham Hotels and Resorts : Wyndham - Guest Analytics Retainer"/>
    <x v="7"/>
    <x v="7"/>
  </r>
  <r>
    <s v="Journal"/>
    <x v="3"/>
    <s v="Intercompany"/>
    <s v="Interco - Data Science Revenue"/>
    <d v="2024-08-31T00:00:00"/>
    <x v="0"/>
    <s v="52158"/>
    <s v="- No Entity -"/>
    <x v="0"/>
    <m/>
    <s v="ICC 806 LinkedIn Corporation : LinkedIn Measurement Experimentation Support (Zaid)"/>
    <m/>
    <m/>
    <n v="-7683.58"/>
    <x v="2"/>
    <x v="6"/>
    <x v="1"/>
    <s v="ICC 806 LinkedIn Corporation : LinkedIn Measurement Experimentation Support (Zaid)"/>
    <x v="8"/>
    <x v="8"/>
  </r>
  <r>
    <s v="Journal"/>
    <x v="2"/>
    <s v="Data Science"/>
    <s v="Interco - Data Science Revenue"/>
    <d v="2024-08-31T00:00:00"/>
    <x v="0"/>
    <s v="51844"/>
    <s v="- No Entity -"/>
    <x v="0"/>
    <m/>
    <s v="ICC 939 Walmart : Walmart - FY25 Marketing Advanced Analytics Retainer"/>
    <m/>
    <s v="Walmart - FY25 Marketing Advanced Analytics Retainer Servicios exonerados de IRAE segun literal S articulo 52 Titulo 4 related to invoice  A2314"/>
    <n v="8804.0982233262548"/>
    <x v="2"/>
    <x v="2"/>
    <x v="1"/>
    <s v="ICC 939 Walmart : Walmart - FY25 Marketing Advanced Analytics Retainer"/>
    <x v="2"/>
    <x v="2"/>
  </r>
  <r>
    <s v="Journal"/>
    <x v="3"/>
    <s v="Intercompany"/>
    <s v="Interco - Data Science Revenue"/>
    <d v="2024-08-31T00:00:00"/>
    <x v="0"/>
    <s v="52158"/>
    <s v="- No Entity -"/>
    <x v="0"/>
    <m/>
    <s v="ICC 943 The Blackstone Group : Blackstone - DS Retainer 2024 H1"/>
    <m/>
    <m/>
    <n v="-1920.89"/>
    <x v="2"/>
    <x v="4"/>
    <x v="1"/>
    <s v="ICC 943 The Blackstone Group : Blackstone - DS Retainer 2024 H1"/>
    <x v="4"/>
    <x v="4"/>
  </r>
  <r>
    <s v="Journal"/>
    <x v="2"/>
    <s v="Data Science"/>
    <s v="Interco - Data Science Revenue"/>
    <d v="2024-08-31T00:00:00"/>
    <x v="0"/>
    <s v="51844"/>
    <s v="- No Entity -"/>
    <x v="0"/>
    <m/>
    <s v="ICC 880 NBCU : AWB 2.0 Pod 1H 2024 Extension"/>
    <m/>
    <s v="NBCU: AWB 2.0 Pod 1H 2024 Extension Servicios exonerados de IRAE segun literal S articulo 52 Titulo 4 related to invoice  A2313"/>
    <n v="7043.2785786610038"/>
    <x v="2"/>
    <x v="7"/>
    <x v="1"/>
    <s v="ICC 880 NBCU : AWB 2.0 Pod 1H 2024 Extension"/>
    <x v="9"/>
    <x v="9"/>
  </r>
  <r>
    <s v="Journal"/>
    <x v="3"/>
    <s v="Intercompany"/>
    <s v="Interco - Data Science Revenue"/>
    <d v="2024-08-31T00:00:00"/>
    <x v="0"/>
    <s v="52158"/>
    <s v="- No Entity -"/>
    <x v="0"/>
    <m/>
    <s v="ICC 880 NBCU : AWB 2.0 Pod 1H 2024 Extension"/>
    <m/>
    <m/>
    <n v="-7043.28"/>
    <x v="2"/>
    <x v="7"/>
    <x v="1"/>
    <s v="ICC 880 NBCU : AWB 2.0 Pod 1H 2024 Extension"/>
    <x v="9"/>
    <x v="9"/>
  </r>
  <r>
    <s v="Journal"/>
    <x v="2"/>
    <s v="Data Science"/>
    <s v="Interco - Data Science Revenue"/>
    <d v="2024-08-31T00:00:00"/>
    <x v="0"/>
    <s v="51844"/>
    <s v="- No Entity -"/>
    <x v="0"/>
    <m/>
    <s v="ICC 1222 Franklin Templeton : Franklin Templeton - Vasu POC Team"/>
    <m/>
    <s v="Franklin Templeton - Vasu POC Team Servicios exonerados de IRAE segun literal S articulo 52 Titulo 4 related to invoice  A2309"/>
    <n v="12101.633194244816"/>
    <x v="2"/>
    <x v="1"/>
    <x v="1"/>
    <s v="ICC 1222 Franklin Templeton : Franklin Templeton - Vasu POC Team"/>
    <x v="1"/>
    <x v="1"/>
  </r>
  <r>
    <s v="Journal"/>
    <x v="2"/>
    <s v="Data Science"/>
    <s v="Interco - Data Science Revenue"/>
    <d v="2024-08-31T00:00:00"/>
    <x v="0"/>
    <s v="51844"/>
    <s v="- No Entity -"/>
    <x v="0"/>
    <m/>
    <s v="ICC 806 LinkedIn Corporation : LinkedIn Measurement Experimentation Support (Zaid)"/>
    <m/>
    <s v="LinkedIn Measurement Experimentation Support (Zaid) FY2025H1 Servicios exonerados de IRAE segun literal S articulo 52 Titulo 4 related to invoice  A2305"/>
    <n v="7683.5766312665492"/>
    <x v="2"/>
    <x v="6"/>
    <x v="1"/>
    <s v="ICC 806 LinkedIn Corporation : LinkedIn Measurement Experimentation Support (Zaid)"/>
    <x v="8"/>
    <x v="8"/>
  </r>
  <r>
    <s v="Journal"/>
    <x v="3"/>
    <s v="Intercompany"/>
    <s v="Interco - Data Science Revenue"/>
    <d v="2024-08-31T00:00:00"/>
    <x v="0"/>
    <s v="52158"/>
    <s v="- No Entity -"/>
    <x v="0"/>
    <m/>
    <s v="ICC 1222 Franklin Templeton : Franklin Templeton - Vasu POC Team"/>
    <m/>
    <m/>
    <n v="-12101.63"/>
    <x v="2"/>
    <x v="1"/>
    <x v="1"/>
    <s v="ICC 1222 Franklin Templeton : Franklin Templeton - Vasu POC Team"/>
    <x v="1"/>
    <x v="1"/>
  </r>
  <r>
    <s v="Journal"/>
    <x v="3"/>
    <s v="Data Science &amp; Insights"/>
    <s v="Interco - Data Science Revenue"/>
    <d v="2024-08-31T00:00:00"/>
    <x v="0"/>
    <s v="52164"/>
    <s v="- No Entity -"/>
    <x v="0"/>
    <m/>
    <m/>
    <m/>
    <s v="TopSide Management Book Elim  from Elim JE 52153"/>
    <n v="53208.26"/>
    <x v="3"/>
    <x v="0"/>
    <x v="1"/>
    <n v="0"/>
    <x v="0"/>
    <x v="0"/>
  </r>
  <r>
    <s v="Journal"/>
    <x v="3"/>
    <s v="Intercompany"/>
    <s v="Interco - Data Science Revenue"/>
    <d v="2024-08-31T00:00:00"/>
    <x v="0"/>
    <s v="52158"/>
    <s v="- No Entity -"/>
    <x v="0"/>
    <m/>
    <s v="ICC 867 CVS Health : Retail Analytics DS and BI - 2024"/>
    <m/>
    <m/>
    <n v="-17288.05"/>
    <x v="2"/>
    <x v="3"/>
    <x v="1"/>
    <s v="ICC 867 CVS Health : Retail Analytics DS and BI - 2024"/>
    <x v="3"/>
    <x v="3"/>
  </r>
  <r>
    <s v="Journal"/>
    <x v="3"/>
    <s v="Intercompany"/>
    <s v="Interco - Data Science Revenue"/>
    <d v="2024-08-31T00:00:00"/>
    <x v="0"/>
    <s v="52158"/>
    <s v="- No Entity -"/>
    <x v="0"/>
    <m/>
    <s v="ICC 939 Walmart : Walmart - FY25 Marketing Advanced Analytics Retainer"/>
    <m/>
    <m/>
    <n v="-46153.88"/>
    <x v="2"/>
    <x v="2"/>
    <x v="1"/>
    <s v="ICC 939 Walmart : Walmart - FY25 Marketing Advanced Analytics Retainer"/>
    <x v="2"/>
    <x v="2"/>
  </r>
  <r>
    <s v="Journal"/>
    <x v="4"/>
    <s v="Insourcing Services"/>
    <s v="Interco - Insourcing Services Revenue"/>
    <d v="2024-08-30T00:00:00"/>
    <x v="0"/>
    <s v="51590"/>
    <s v="- No Entity -"/>
    <x v="0"/>
    <m/>
    <s v="ICC 654 ICC in Engagement Factory UK Represents Represents Blend360 : AmEx - BTS"/>
    <m/>
    <s v="Amex BTS IC rev reclass Aug"/>
    <n v="10249.100886802686"/>
    <x v="4"/>
    <x v="8"/>
    <x v="1"/>
    <s v="ICC 654 ICC in Engagement Factory UK Represents Represents Blend360 : AmEx - BTS"/>
    <x v="10"/>
    <x v="10"/>
  </r>
  <r>
    <s v="Journal"/>
    <x v="3"/>
    <s v="Insourcing Services"/>
    <s v="Interco - Insourcing Services Revenue"/>
    <d v="2024-08-31T00:00:00"/>
    <x v="0"/>
    <s v="52164"/>
    <s v="- No Entity -"/>
    <x v="0"/>
    <m/>
    <m/>
    <m/>
    <s v="TopSide Management Book Elim  from Elim JE 52153"/>
    <n v="10249.1"/>
    <x v="4"/>
    <x v="0"/>
    <x v="1"/>
    <n v="0"/>
    <x v="0"/>
    <x v="0"/>
  </r>
  <r>
    <s v="Journal"/>
    <x v="3"/>
    <s v="Intercompany"/>
    <s v="Interco - Insourcing Services Revenue"/>
    <d v="2024-08-31T00:00:00"/>
    <x v="0"/>
    <s v="52158"/>
    <s v="- No Entity -"/>
    <x v="0"/>
    <m/>
    <s v="ICC 654 ICC in Engagement Factory UK Represents Represents Blend360 : AmEx - BTS"/>
    <m/>
    <m/>
    <n v="-10242.280000000001"/>
    <x v="4"/>
    <x v="8"/>
    <x v="1"/>
    <s v="ICC 654 ICC in Engagement Factory UK Represents Represents Blend360 : AmEx - BTS"/>
    <x v="10"/>
    <x v="10"/>
  </r>
  <r>
    <s v="Journal"/>
    <x v="5"/>
    <s v="FPAI -General"/>
    <s v="Interco - FPAI Revenue"/>
    <d v="2024-08-31T00:00:00"/>
    <x v="0"/>
    <s v="51999"/>
    <s v="- No Entity -"/>
    <x v="0"/>
    <m/>
    <s v="ICC 1245 CVS Health : Pega/FPAI Decisioning"/>
    <m/>
    <s v="Pega/FPAI Decisioning Invoice 1515"/>
    <n v="143960"/>
    <x v="0"/>
    <x v="3"/>
    <x v="0"/>
    <s v="ICC 1245 CVS Health : Pega/FPAI Decisioning"/>
    <x v="11"/>
    <x v="11"/>
  </r>
  <r>
    <s v="Journal"/>
    <x v="0"/>
    <s v="FPAI -General"/>
    <s v="Interco - FPAI Revenue"/>
    <d v="2024-08-31T00:00:00"/>
    <x v="0"/>
    <s v="52012"/>
    <s v="- No Entity -"/>
    <x v="0"/>
    <m/>
    <m/>
    <m/>
    <s v="Aug24 - FPAI India Interco with FPAI UK LTD Bill #1050"/>
    <n v="7542.1531739953789"/>
    <x v="0"/>
    <x v="0"/>
    <x v="0"/>
    <n v="0"/>
    <x v="0"/>
    <x v="0"/>
  </r>
  <r>
    <s v="Journal"/>
    <x v="3"/>
    <s v="Intercompany"/>
    <s v="Interco - FPAI Revenue"/>
    <d v="2024-08-31T00:00:00"/>
    <x v="0"/>
    <s v="52158"/>
    <s v="- No Entity -"/>
    <x v="0"/>
    <m/>
    <s v="ICC 1183 The William Carter Company : Carter's - Pega phase 1 implementation cx strategy"/>
    <m/>
    <m/>
    <n v="-110804"/>
    <x v="0"/>
    <x v="9"/>
    <x v="1"/>
    <s v="ICC 1183 The William Carter Company : Carter's - Pega phase 1 implementation cx strategy"/>
    <x v="12"/>
    <x v="12"/>
  </r>
  <r>
    <s v="Journal"/>
    <x v="6"/>
    <s v="FPAI -General"/>
    <s v="Interco - FPAI Revenue"/>
    <d v="2024-08-31T00:00:00"/>
    <x v="0"/>
    <s v="52165"/>
    <s v="- No Entity -"/>
    <x v="0"/>
    <m/>
    <m/>
    <m/>
    <s v="TopSide Management Book Elim fromElim JE 52156"/>
    <n v="127385.01"/>
    <x v="0"/>
    <x v="0"/>
    <x v="0"/>
    <n v="0"/>
    <x v="0"/>
    <x v="0"/>
  </r>
  <r>
    <s v="Journal"/>
    <x v="5"/>
    <s v="FPAI -General"/>
    <s v="Interco - FPAI Revenue"/>
    <d v="2024-08-31T00:00:00"/>
    <x v="0"/>
    <s v="52002"/>
    <s v="- No Entity -"/>
    <x v="0"/>
    <m/>
    <s v="ICC 1183 The William Carter Company : Carter's - Pega phase 1 implementation cx strategy"/>
    <m/>
    <s v="1183 Carter's : Carter's - Pega phase 1 implementation cx strategy bill 1514"/>
    <n v="110804"/>
    <x v="0"/>
    <x v="9"/>
    <x v="0"/>
    <s v="ICC 1183 The William Carter Company : Carter's - Pega phase 1 implementation cx strategy"/>
    <x v="12"/>
    <x v="12"/>
  </r>
  <r>
    <s v="Journal"/>
    <x v="7"/>
    <s v="FPAI -General"/>
    <s v="Interco - FPAI Revenue"/>
    <d v="2024-08-31T00:00:00"/>
    <x v="0"/>
    <s v="52004"/>
    <s v="- No Entity -"/>
    <x v="0"/>
    <m/>
    <m/>
    <m/>
    <s v="Aug24 - FPAI UK LTD Interco with FPAI Inc Bill #1202"/>
    <n v="49753.491411789713"/>
    <x v="0"/>
    <x v="0"/>
    <x v="0"/>
    <n v="0"/>
    <x v="0"/>
    <x v="0"/>
  </r>
  <r>
    <s v="Journal"/>
    <x v="3"/>
    <s v="FPAI -General"/>
    <s v="Interco - FPAI Revenue"/>
    <d v="2024-08-31T00:00:00"/>
    <x v="0"/>
    <s v="52164"/>
    <s v="- No Entity -"/>
    <x v="0"/>
    <m/>
    <m/>
    <m/>
    <s v="TopSide Management Book Elim  from Elim JE 52153"/>
    <n v="254764"/>
    <x v="0"/>
    <x v="0"/>
    <x v="1"/>
    <n v="0"/>
    <x v="0"/>
    <x v="0"/>
  </r>
  <r>
    <s v="Journal"/>
    <x v="6"/>
    <s v="Intercompany"/>
    <s v="Interco - FPAI Revenue"/>
    <d v="2024-08-31T00:00:00"/>
    <x v="0"/>
    <s v="52159"/>
    <s v="- No Entity -"/>
    <x v="0"/>
    <m/>
    <m/>
    <m/>
    <m/>
    <n v="-127384.96000000001"/>
    <x v="0"/>
    <x v="0"/>
    <x v="0"/>
    <n v="0"/>
    <x v="0"/>
    <x v="0"/>
  </r>
  <r>
    <s v="Journal"/>
    <x v="0"/>
    <s v="FPAI -General"/>
    <s v="Interco - FPAI Revenue"/>
    <d v="2024-08-31T00:00:00"/>
    <x v="0"/>
    <s v="51998"/>
    <s v="- No Entity -"/>
    <x v="0"/>
    <m/>
    <m/>
    <m/>
    <s v="Aug24 - FPAI India Interco with FPAI Inc Bill #1049 &amp; under bill from July"/>
    <n v="70089.323031647786"/>
    <x v="0"/>
    <x v="0"/>
    <x v="0"/>
    <n v="0"/>
    <x v="0"/>
    <x v="0"/>
  </r>
  <r>
    <s v="Journal"/>
    <x v="3"/>
    <s v="Intercompany"/>
    <s v="Interco - FPAI Revenue"/>
    <d v="2024-08-31T00:00:00"/>
    <x v="0"/>
    <s v="52158"/>
    <s v="- No Entity -"/>
    <x v="0"/>
    <m/>
    <s v="ICC 1245 CVS Health : Pega/FPAI Decisioning"/>
    <m/>
    <m/>
    <n v="-143960"/>
    <x v="0"/>
    <x v="3"/>
    <x v="1"/>
    <s v="ICC 1245 CVS Health : Pega/FPAI Decisioning"/>
    <x v="11"/>
    <x v="11"/>
  </r>
  <r>
    <s v="Journal"/>
    <x v="1"/>
    <s v="Data Engineering"/>
    <s v="Interco - Data Engineering Revenue"/>
    <d v="2024-08-30T00:00:00"/>
    <x v="0"/>
    <s v="51624"/>
    <s v="- No Entity -"/>
    <x v="0"/>
    <m/>
    <s v="ICC 1364 ICC in Forth Point Represents Blend360 : Franklin Templeton - Vasu POC Team"/>
    <m/>
    <s v="Reclass Wyndham to IC Aug revenues"/>
    <n v="27326.520036570753"/>
    <x v="1"/>
    <x v="1"/>
    <x v="1"/>
    <s v="ICC 1364 ICC in Forth Point Represents Blend360 : Franklin Templeton - Vasu POC Team"/>
    <x v="1"/>
    <x v="1"/>
  </r>
  <r>
    <s v="Journal"/>
    <x v="1"/>
    <s v="Data Engineering"/>
    <s v="Interco - Data Engineering Revenue"/>
    <d v="2024-08-30T00:00:00"/>
    <x v="0"/>
    <s v="51593"/>
    <s v="- No Entity -"/>
    <x v="0"/>
    <m/>
    <s v="ICC 1019 ICC in Forth Point Represents Blend360 : Legrand - Cablofil Managed Service Level Agreement"/>
    <m/>
    <s v="Legrand IC rev reclass August"/>
    <n v="1482.103226528586"/>
    <x v="1"/>
    <x v="10"/>
    <x v="1"/>
    <s v="ICC 1019 ICC in Forth Point Represents Blend360 : Legrand - Cablofil Managed Service Level Agreement"/>
    <x v="13"/>
    <x v="13"/>
  </r>
  <r>
    <s v="Journal"/>
    <x v="1"/>
    <s v="Data Engineering"/>
    <s v="Interco - Data Engineering Revenue"/>
    <d v="2024-08-30T00:00:00"/>
    <x v="0"/>
    <s v="51594"/>
    <s v="- No Entity -"/>
    <x v="0"/>
    <m/>
    <s v="ICC 1151 ICC in Forth Point Represents FutureproofAI : British Telecom - Technical BA - Rhiannon"/>
    <m/>
    <s v="BT (FPAI) IC rev reclass August"/>
    <n v="16580.396567752981"/>
    <x v="1"/>
    <x v="11"/>
    <x v="1"/>
    <s v="ICC 1151 ICC in Forth Point Represents FutureproofAI : British Telecom - Technical BA - Rhiannon"/>
    <x v="14"/>
    <x v="14"/>
  </r>
  <r>
    <s v="Journal"/>
    <x v="1"/>
    <s v="Data Engineering"/>
    <s v="Interco - Data Engineering Revenue"/>
    <d v="2024-08-30T00:00:00"/>
    <x v="0"/>
    <s v="51595"/>
    <s v="- No Entity -"/>
    <x v="0"/>
    <m/>
    <s v="ICC 1364 ICC in Forth Point Represents Blend360 : Franklin Templeton - Vasu POC Team"/>
    <m/>
    <s v="Reclass F. Templeton to IC Aug revenues related to bill SC24140"/>
    <n v="34733.706930855238"/>
    <x v="1"/>
    <x v="1"/>
    <x v="1"/>
    <s v="ICC 1364 ICC in Forth Point Represents Blend360 : Franklin Templeton - Vasu POC Team"/>
    <x v="1"/>
    <x v="1"/>
  </r>
  <r>
    <s v="Journal"/>
    <x v="2"/>
    <s v="Data Engineering"/>
    <s v="Interco - Data Engineering Revenue"/>
    <d v="2024-08-31T00:00:00"/>
    <x v="0"/>
    <s v="51844"/>
    <s v="- No Entity -"/>
    <x v="0"/>
    <m/>
    <s v="ICC 1268 Dish : 2: Dish - Integrated Data + Martech solution"/>
    <m/>
    <s v="2: Dish - Integrated Data + Martech solution Servicios exonerados de IRAE segun literal S articulo 52 Titulo 4 related to invoice  A2308"/>
    <n v="3916.8233676003633"/>
    <x v="5"/>
    <x v="12"/>
    <x v="1"/>
    <s v="ICC 1268 Dish : 2: Dish - Integrated Data + Martech solution"/>
    <x v="15"/>
    <x v="15"/>
  </r>
  <r>
    <s v="Journal"/>
    <x v="3"/>
    <s v="Intercompany"/>
    <s v="Interco - Data Engineering Revenue"/>
    <d v="2024-08-31T00:00:00"/>
    <x v="0"/>
    <s v="52158"/>
    <s v="- No Entity -"/>
    <x v="0"/>
    <m/>
    <s v="ICC 834 Franklin Templeton : Franklin Templeton - PMO+Engineering Tiger Team"/>
    <m/>
    <m/>
    <n v="-237.11"/>
    <x v="5"/>
    <x v="1"/>
    <x v="1"/>
    <s v="ICC 834 Franklin Templeton : Franklin Templeton - PMO+Engineering Tiger Team"/>
    <x v="16"/>
    <x v="16"/>
  </r>
  <r>
    <s v="Journal"/>
    <x v="2"/>
    <s v="Data Engineering"/>
    <s v="Interco - Data Engineering Revenue"/>
    <d v="2024-08-31T00:00:00"/>
    <x v="0"/>
    <s v="51844"/>
    <s v="- No Entity -"/>
    <x v="0"/>
    <m/>
    <s v="ICC 1222 Franklin Templeton : Franklin Templeton - Vasu POC Team"/>
    <m/>
    <s v="Franklin Templeton - Vasu POC Team Servicios exonerados de IRAE segun literal S articulo 52 Titulo 4 related to invoice  A2309"/>
    <n v="11621.409654790656"/>
    <x v="5"/>
    <x v="1"/>
    <x v="1"/>
    <s v="ICC 1222 Franklin Templeton : Franklin Templeton - Vasu POC Team"/>
    <x v="1"/>
    <x v="1"/>
  </r>
  <r>
    <s v="Journal"/>
    <x v="2"/>
    <s v="Data Engineering"/>
    <s v="Interco - Data Engineering Revenue"/>
    <d v="2024-08-31T00:00:00"/>
    <x v="0"/>
    <s v="51844"/>
    <s v="- No Entity -"/>
    <x v="0"/>
    <m/>
    <s v="ICC 1051 Wyndham Hotels and Resorts : Wyndham - Guest Analytics Retainer"/>
    <m/>
    <s v="Wyndham - Guest Analytics Retainer Servicios exonerados de IRAE segun literal S articulo 52 Titulo 4 related to invoice  A2303"/>
    <n v="16687.767996032038"/>
    <x v="5"/>
    <x v="5"/>
    <x v="1"/>
    <s v="ICC 1051 Wyndham Hotels and Resorts : Wyndham - Guest Analytics Retainer"/>
    <x v="7"/>
    <x v="7"/>
  </r>
  <r>
    <s v="Journal"/>
    <x v="2"/>
    <s v="Data Engineering"/>
    <s v="Interco - Data Engineering Revenue"/>
    <d v="2024-08-31T00:00:00"/>
    <x v="0"/>
    <s v="51844"/>
    <s v="- No Entity -"/>
    <x v="0"/>
    <m/>
    <s v="ICC 1040 CVS Health : MGE/PMH/GPT 2024 Team"/>
    <m/>
    <s v="CVS: MGE/PMH/GPT 2024 Team Servicios exonerados de IRAE segun literal S articulo 52 Titulo 4 related to invoice  A2312"/>
    <n v="43450.225663529454"/>
    <x v="5"/>
    <x v="3"/>
    <x v="1"/>
    <s v="ICC 1040 CVS Health : MGE/PMH/GPT 2024 Team"/>
    <x v="5"/>
    <x v="5"/>
  </r>
  <r>
    <s v="Journal"/>
    <x v="2"/>
    <s v="Data Engineering"/>
    <s v="Interco - Data Engineering Revenue"/>
    <d v="2024-08-31T00:00:00"/>
    <x v="0"/>
    <s v="51844"/>
    <s v="- No Entity -"/>
    <x v="0"/>
    <m/>
    <s v="ICC 1077 Know Your Cross : Monthly retainer - 6 months engagement"/>
    <m/>
    <s v="Know Your Cross: Monthly retainer - 6 months engagement Servicios exonerados de IRAE segun literal S articulo 52 Titulo 4 related to invoice  A2307"/>
    <n v="26692.425067993689"/>
    <x v="5"/>
    <x v="13"/>
    <x v="1"/>
    <s v="ICC 1077 Know Your Cross : Monthly retainer - 6 months engagement"/>
    <x v="17"/>
    <x v="0"/>
  </r>
  <r>
    <s v="Journal"/>
    <x v="3"/>
    <s v="Intercompany"/>
    <s v="Interco - Data Engineering Revenue"/>
    <d v="2024-08-31T00:00:00"/>
    <x v="0"/>
    <s v="52158"/>
    <s v="- No Entity -"/>
    <x v="0"/>
    <m/>
    <s v="ICC 1202 Hyatt : Hyatt - GenAI Implementation"/>
    <m/>
    <m/>
    <n v="-25419.83"/>
    <x v="5"/>
    <x v="14"/>
    <x v="1"/>
    <s v="ICC 1202 Hyatt : Hyatt - GenAI Implementation"/>
    <x v="18"/>
    <x v="17"/>
  </r>
  <r>
    <s v="Journal"/>
    <x v="3"/>
    <s v="Intercompany"/>
    <s v="Interco - Data Engineering Revenue"/>
    <d v="2024-08-31T00:00:00"/>
    <x v="0"/>
    <s v="52158"/>
    <s v="- No Entity -"/>
    <x v="0"/>
    <m/>
    <s v="ICC 1364 ICC in Forth Point Represents Blend360 : Franklin Templeton - Vasu POC Team"/>
    <m/>
    <m/>
    <n v="-62060.23"/>
    <x v="5"/>
    <x v="1"/>
    <x v="1"/>
    <s v="ICC 1364 ICC in Forth Point Represents Blend360 : Franklin Templeton - Vasu POC Team"/>
    <x v="1"/>
    <x v="1"/>
  </r>
  <r>
    <s v="Journal"/>
    <x v="3"/>
    <s v="Intercompany"/>
    <s v="Interco - Data Engineering Revenue"/>
    <d v="2024-08-31T00:00:00"/>
    <x v="0"/>
    <s v="52158"/>
    <s v="- No Entity -"/>
    <x v="0"/>
    <m/>
    <s v="ICC 1019 ICC in Forth Point Represents Blend360 : Legrand - Cablofil Managed Service Level Agreement"/>
    <m/>
    <m/>
    <n v="-1482.1"/>
    <x v="5"/>
    <x v="10"/>
    <x v="1"/>
    <s v="ICC 1019 ICC in Forth Point Represents Blend360 : Legrand - Cablofil Managed Service Level Agreement"/>
    <x v="13"/>
    <x v="13"/>
  </r>
  <r>
    <s v="Journal"/>
    <x v="3"/>
    <s v="Intercompany"/>
    <s v="Interco - Data Engineering Revenue"/>
    <d v="2024-08-31T00:00:00"/>
    <x v="0"/>
    <s v="52158"/>
    <s v="- No Entity -"/>
    <x v="0"/>
    <m/>
    <s v="ICC 1203 CVS Health : Foundry--FED Harleen"/>
    <m/>
    <m/>
    <n v="-10564.92"/>
    <x v="5"/>
    <x v="3"/>
    <x v="1"/>
    <s v="ICC 1203 CVS Health : Foundry--FED Harleen"/>
    <x v="19"/>
    <x v="18"/>
  </r>
  <r>
    <s v="Journal"/>
    <x v="2"/>
    <s v="Data Engineering"/>
    <s v="Interco - Data Engineering Revenue"/>
    <d v="2024-08-31T00:00:00"/>
    <x v="0"/>
    <s v="51844"/>
    <s v="- No Entity -"/>
    <x v="0"/>
    <m/>
    <s v="ICC 1262 Under Armour : Under Armour - Analytics POD"/>
    <m/>
    <s v="Under Armour - Analytics POD Servicios exonerados de IRAE segun literal S articulo 52 Titulo 4 related to invoice  A2301"/>
    <n v="10564.917867991506"/>
    <x v="5"/>
    <x v="15"/>
    <x v="1"/>
    <s v="ICC 1262 Under Armour : Under Armour - Analytics POD"/>
    <x v="20"/>
    <x v="19"/>
  </r>
  <r>
    <s v="Journal"/>
    <x v="2"/>
    <s v="Data Engineering"/>
    <s v="Interco - Data Engineering Revenue"/>
    <d v="2024-08-31T00:00:00"/>
    <x v="0"/>
    <s v="52100"/>
    <s v="- No Entity -"/>
    <x v="0"/>
    <m/>
    <s v="ICC 1166 ICC in Montevideo represents Blend360 : Fedefarma: Landing Zone Assessment &amp; Recommendation Phase"/>
    <m/>
    <s v="Record IC Bill A 2249"/>
    <n v="160.07451315138644"/>
    <x v="5"/>
    <x v="16"/>
    <x v="1"/>
    <s v="ICC 1166 ICC in Montevideo represents Blend360 : Fedefarma: Landing Zone Assessment &amp; Recommendation Phase"/>
    <x v="17"/>
    <x v="0"/>
  </r>
  <r>
    <s v="Journal"/>
    <x v="3"/>
    <s v="Intercompany"/>
    <s v="Interco - Data Engineering Revenue"/>
    <d v="2024-08-31T00:00:00"/>
    <x v="0"/>
    <s v="52158"/>
    <s v="- No Entity -"/>
    <x v="0"/>
    <m/>
    <s v="ICC 1268 Dish : 2: Dish - Integrated Data + Martech solution"/>
    <m/>
    <m/>
    <n v="-3916.82"/>
    <x v="5"/>
    <x v="12"/>
    <x v="1"/>
    <s v="ICC 1268 Dish : 2: Dish - Integrated Data + Martech solution"/>
    <x v="15"/>
    <x v="15"/>
  </r>
  <r>
    <s v="Journal"/>
    <x v="8"/>
    <s v="Intercompany"/>
    <s v="Interco - Data Engineering Revenue"/>
    <d v="2024-08-31T00:00:00"/>
    <x v="0"/>
    <s v="52154"/>
    <s v="- No Entity -"/>
    <x v="0"/>
    <m/>
    <s v="ICC 1343 FEDERACIÃ“ FARMACÃˆUTICA, S.C.C.L : Landing Zone Implementation Phase"/>
    <m/>
    <m/>
    <n v="-27292.7"/>
    <x v="5"/>
    <x v="16"/>
    <x v="1"/>
    <s v="ICC 1343 FEDERACIÃ“ FARMACÃˆUTICA, S.C.C.L : Landing Zone Implementation Phase"/>
    <x v="17"/>
    <x v="0"/>
  </r>
  <r>
    <s v="Journal"/>
    <x v="3"/>
    <s v="Intercompany"/>
    <s v="Interco - Data Engineering Revenue"/>
    <d v="2024-08-31T00:00:00"/>
    <x v="0"/>
    <s v="52158"/>
    <s v="- No Entity -"/>
    <x v="0"/>
    <m/>
    <s v="ICC 1333 NBCU : Prism (Wingspan) 2.0 Phase 2"/>
    <m/>
    <m/>
    <n v="-11405.31"/>
    <x v="5"/>
    <x v="7"/>
    <x v="1"/>
    <s v="ICC 1333 NBCU : Prism (Wingspan) 2.0 Phase 2"/>
    <x v="21"/>
    <x v="20"/>
  </r>
  <r>
    <s v="Journal"/>
    <x v="3"/>
    <s v="Intercompany"/>
    <s v="Interco - Data Engineering Revenue"/>
    <d v="2024-08-31T00:00:00"/>
    <x v="0"/>
    <s v="52158"/>
    <s v="- No Entity -"/>
    <x v="0"/>
    <m/>
    <s v="ICC 895 Comcast Corporation : Comcast: 2024 Loyalty and Rewards Pod"/>
    <m/>
    <m/>
    <n v="-8804.1"/>
    <x v="5"/>
    <x v="17"/>
    <x v="1"/>
    <s v="ICC 895 Comcast Corporation : Comcast: 2024 Loyalty and Rewards Pod"/>
    <x v="22"/>
    <x v="21"/>
  </r>
  <r>
    <s v="Journal"/>
    <x v="2"/>
    <s v="Data Engineering"/>
    <s v="Interco - Data Engineering Revenue"/>
    <d v="2024-08-31T00:00:00"/>
    <x v="0"/>
    <s v="51844"/>
    <s v="- No Entity -"/>
    <x v="0"/>
    <m/>
    <s v="ICC 834 Franklin Templeton : Franklin Templeton - PMO+Engineering Tiger Team"/>
    <m/>
    <s v="Franklin Templeton - PMO+Engineering Tiger Team Servicios exonerados de IRAE segun literal S articulo 52 Titulo 4 related to invoice  A2309"/>
    <n v="237.11049653286727"/>
    <x v="5"/>
    <x v="1"/>
    <x v="1"/>
    <s v="ICC 834 Franklin Templeton : Franklin Templeton - PMO+Engineering Tiger Team"/>
    <x v="16"/>
    <x v="16"/>
  </r>
  <r>
    <s v="Journal"/>
    <x v="2"/>
    <s v="Data Engineering"/>
    <s v="Interco - Data Engineering Revenue"/>
    <d v="2024-08-31T00:00:00"/>
    <x v="0"/>
    <s v="51844"/>
    <s v="- No Entity -"/>
    <x v="0"/>
    <m/>
    <s v="ICC 895 Comcast Corporation : Comcast: 2024 Loyalty and Rewards Pod"/>
    <m/>
    <s v="Comcast: 2024 Loyalty and Rewards Pod Servicios exonerados de IRAE segun literal S articulo 52 Titulo 4 related to invoice  A2310"/>
    <n v="8804.0982233262548"/>
    <x v="5"/>
    <x v="17"/>
    <x v="1"/>
    <s v="ICC 895 Comcast Corporation : Comcast: 2024 Loyalty and Rewards Pod"/>
    <x v="22"/>
    <x v="21"/>
  </r>
  <r>
    <s v="Journal"/>
    <x v="2"/>
    <s v="Data Engineering"/>
    <s v="Interco - Data Engineering Revenue"/>
    <d v="2024-08-31T00:00:00"/>
    <x v="0"/>
    <s v="51844"/>
    <s v="- No Entity -"/>
    <x v="0"/>
    <m/>
    <s v="ICC 1203 CVS Health : Foundry--FED Harleen"/>
    <m/>
    <s v="CVS: Foundry--FED Harleen Servicios exonerados de IRAE segun literal S articulo 52 Titulo 4 related to invoice  A2312"/>
    <n v="10564.917867991506"/>
    <x v="5"/>
    <x v="3"/>
    <x v="1"/>
    <s v="ICC 1203 CVS Health : Foundry--FED Harleen"/>
    <x v="19"/>
    <x v="18"/>
  </r>
  <r>
    <s v="Journal"/>
    <x v="3"/>
    <s v="Intercompany"/>
    <s v="Interco - Data Engineering Revenue"/>
    <d v="2024-08-31T00:00:00"/>
    <x v="0"/>
    <s v="52158"/>
    <s v="- No Entity -"/>
    <x v="0"/>
    <m/>
    <s v="ICC 1312 Franklin Templeton : Franklin Templeton - Tiger Teams Renewal (July - Sept)"/>
    <m/>
    <m/>
    <n v="-88883.37"/>
    <x v="5"/>
    <x v="1"/>
    <x v="1"/>
    <s v="ICC 1312 Franklin Templeton : Franklin Templeton - Tiger Teams Renewal (July - Sept)"/>
    <x v="23"/>
    <x v="22"/>
  </r>
  <r>
    <s v="Journal"/>
    <x v="3"/>
    <s v="Intercompany"/>
    <s v="Interco - Data Engineering Revenue"/>
    <d v="2024-08-31T00:00:00"/>
    <x v="0"/>
    <s v="52158"/>
    <s v="- No Entity -"/>
    <x v="0"/>
    <m/>
    <s v="ICC 1040 CVS Health : MGE/PMH/GPT 2024 Team"/>
    <m/>
    <m/>
    <n v="-43450.23"/>
    <x v="5"/>
    <x v="3"/>
    <x v="1"/>
    <s v="ICC 1040 CVS Health : MGE/PMH/GPT 2024 Team"/>
    <x v="5"/>
    <x v="5"/>
  </r>
  <r>
    <s v="Journal"/>
    <x v="3"/>
    <s v="Intercompany"/>
    <s v="Interco - Data Engineering Revenue"/>
    <d v="2024-08-31T00:00:00"/>
    <x v="0"/>
    <s v="52158"/>
    <s v="- No Entity -"/>
    <x v="0"/>
    <m/>
    <s v="ICC 880 NBCU : AWB 2.0 Pod 1H 2024 Extension"/>
    <m/>
    <m/>
    <n v="-37417.42"/>
    <x v="5"/>
    <x v="7"/>
    <x v="1"/>
    <s v="ICC 880 NBCU : AWB 2.0 Pod 1H 2024 Extension"/>
    <x v="9"/>
    <x v="9"/>
  </r>
  <r>
    <s v="Journal"/>
    <x v="2"/>
    <s v="Data Engineering"/>
    <s v="Interco - Data Engineering Revenue"/>
    <d v="2024-08-31T00:00:00"/>
    <x v="0"/>
    <s v="51844"/>
    <s v="- No Entity -"/>
    <x v="0"/>
    <m/>
    <s v="ICC 1350 CVS Health : Personalization Future State--Francis"/>
    <m/>
    <s v="Personalization Future State--Francis Servicios exonerados de IRAE segun literal S articulo 52 Titulo 4 related to invoice  A2312"/>
    <n v="3121.4530064520359"/>
    <x v="5"/>
    <x v="3"/>
    <x v="1"/>
    <s v="ICC 1350 CVS Health : Personalization Future State--Francis"/>
    <x v="17"/>
    <x v="0"/>
  </r>
  <r>
    <s v="Journal"/>
    <x v="3"/>
    <s v="Data Engineering"/>
    <s v="Interco - Data Engineering Revenue"/>
    <d v="2024-08-31T00:00:00"/>
    <x v="0"/>
    <s v="52164"/>
    <s v="- No Entity -"/>
    <x v="0"/>
    <m/>
    <m/>
    <m/>
    <s v="TopSide Management Book Elim  from Elim JE 52153"/>
    <n v="416929.29"/>
    <x v="5"/>
    <x v="0"/>
    <x v="1"/>
    <n v="0"/>
    <x v="0"/>
    <x v="0"/>
  </r>
  <r>
    <s v="Journal"/>
    <x v="3"/>
    <s v="Intercompany"/>
    <s v="Interco - Data Engineering Revenue"/>
    <d v="2024-08-31T00:00:00"/>
    <x v="0"/>
    <s v="52158"/>
    <s v="- No Entity -"/>
    <x v="0"/>
    <m/>
    <s v="ICC 1262 Under Armour : Under Armour - Analytics POD"/>
    <m/>
    <m/>
    <n v="-10564.92"/>
    <x v="5"/>
    <x v="15"/>
    <x v="1"/>
    <s v="ICC 1262 Under Armour : Under Armour - Analytics POD"/>
    <x v="20"/>
    <x v="19"/>
  </r>
  <r>
    <s v="Journal"/>
    <x v="3"/>
    <s v="Intercompany"/>
    <s v="Interco - Data Engineering Revenue"/>
    <d v="2024-08-31T00:00:00"/>
    <x v="0"/>
    <s v="52158"/>
    <s v="- No Entity -"/>
    <x v="0"/>
    <m/>
    <s v="ICC 1350 CVS Health : Personalization Future State--Francis"/>
    <m/>
    <m/>
    <n v="-3121.45"/>
    <x v="5"/>
    <x v="3"/>
    <x v="1"/>
    <s v="ICC 1350 CVS Health : Personalization Future State--Francis"/>
    <x v="17"/>
    <x v="0"/>
  </r>
  <r>
    <s v="Journal"/>
    <x v="3"/>
    <s v="Intercompany"/>
    <s v="Interco - Data Engineering Revenue"/>
    <d v="2024-08-31T00:00:00"/>
    <x v="0"/>
    <s v="52158"/>
    <s v="- No Entity -"/>
    <x v="0"/>
    <m/>
    <s v="ICC 1051 Wyndham Hotels and Resorts : Wyndham - Guest Analytics Retainer"/>
    <m/>
    <m/>
    <n v="-16687.77"/>
    <x v="5"/>
    <x v="5"/>
    <x v="1"/>
    <s v="ICC 1051 Wyndham Hotels and Resorts : Wyndham - Guest Analytics Retainer"/>
    <x v="7"/>
    <x v="7"/>
  </r>
  <r>
    <s v="Journal"/>
    <x v="2"/>
    <s v="Data Engineering"/>
    <s v="Interco - Data Engineering Revenue"/>
    <d v="2024-08-31T00:00:00"/>
    <x v="0"/>
    <s v="51874"/>
    <s v="- No Entity -"/>
    <x v="0"/>
    <m/>
    <s v="ICC 1343 FEDERACIÃ“ FARMACÃˆUTICA, S.C.C.L : Landing Zone Implementation Phase"/>
    <m/>
    <s v="FedeFarma: Landing Zone Implementation Phase Servicios exonerados de IRAE segun literal S articulo 52 Titulo 4 related to invoice  A2296"/>
    <n v="27292.70449231139"/>
    <x v="5"/>
    <x v="16"/>
    <x v="1"/>
    <s v="ICC 1343 FEDERACIÃ“ FARMACÃˆUTICA, S.C.C.L : Landing Zone Implementation Phase"/>
    <x v="17"/>
    <x v="0"/>
  </r>
  <r>
    <s v="Journal"/>
    <x v="2"/>
    <s v="Data Engineering"/>
    <s v="Interco - Data Engineering Revenue"/>
    <d v="2024-08-31T00:00:00"/>
    <x v="0"/>
    <s v="51844"/>
    <s v="- No Entity -"/>
    <x v="0"/>
    <m/>
    <s v="ICC 1202 Hyatt : Hyatt - GenAI Implementation"/>
    <m/>
    <s v="Hyatt - GenAI Implementation Servicios exonerados de IRAE segun literal S articulo 52 Titulo 4 related to invoice  A2302"/>
    <n v="25419.832688440169"/>
    <x v="5"/>
    <x v="14"/>
    <x v="1"/>
    <s v="ICC 1202 Hyatt : Hyatt - GenAI Implementation"/>
    <x v="18"/>
    <x v="17"/>
  </r>
  <r>
    <s v="Journal"/>
    <x v="3"/>
    <s v="Intercompany"/>
    <s v="Interco - Data Engineering Revenue"/>
    <d v="2024-08-31T00:00:00"/>
    <x v="0"/>
    <s v="52158"/>
    <s v="- No Entity -"/>
    <x v="0"/>
    <m/>
    <s v="ICC 1225 ICC in Blend Represents FPAI Inc (OA) : Verizon: Turing- Personalization Phase 2 Capacity Service"/>
    <m/>
    <m/>
    <n v="-27458.69"/>
    <x v="5"/>
    <x v="18"/>
    <x v="1"/>
    <s v="ICC 1225 ICC in Blend Represents FPAI Inc (OA) : Verizon: Turing- Personalization Phase 2 Capacity Service"/>
    <x v="24"/>
    <x v="23"/>
  </r>
  <r>
    <s v="Journal"/>
    <x v="2"/>
    <s v="Data Engineering"/>
    <s v="Interco - Data Engineering Revenue"/>
    <d v="2024-08-31T00:00:00"/>
    <x v="0"/>
    <s v="51844"/>
    <s v="- No Entity -"/>
    <x v="0"/>
    <m/>
    <s v="ICC 880 NBCU : AWB 2.0 Pod 1H 2024 Extension"/>
    <m/>
    <s v="NBCU: AWB 2.0 Pod 1H 2024 Extension Servicios exonerados de IRAE segun literal S articulo 52 Titulo 4 related to invoice  A2313"/>
    <n v="37417.417449136585"/>
    <x v="5"/>
    <x v="7"/>
    <x v="1"/>
    <s v="ICC 880 NBCU : AWB 2.0 Pod 1H 2024 Extension"/>
    <x v="9"/>
    <x v="9"/>
  </r>
  <r>
    <s v="Journal"/>
    <x v="9"/>
    <s v="Data Engineering"/>
    <s v="Interco - Data Engineering Revenue"/>
    <d v="2024-08-31T00:00:00"/>
    <x v="0"/>
    <s v="49289"/>
    <s v="474 ICC in Blend Represents FPAI Inc (OA) : 1225 Verizon: Turing- Personalization Phase 2 Capacity Service"/>
    <x v="1"/>
    <s v="15772947813"/>
    <s v="ICC 1225 ICC in Blend Represents FPAI Inc (OA) : Verizon: Turing- Personalization Phase 2 Capacity Service"/>
    <m/>
    <s v="Retainer Revenue Recognition"/>
    <n v="27458.69"/>
    <x v="5"/>
    <x v="18"/>
    <x v="1"/>
    <s v="ICC 1225 ICC in Blend Represents FPAI Inc (OA) : Verizon: Turing- Personalization Phase 2 Capacity Service"/>
    <x v="24"/>
    <x v="23"/>
  </r>
  <r>
    <s v="Journal"/>
    <x v="8"/>
    <s v="Data Engineering"/>
    <s v="Interco - Data Engineering Revenue"/>
    <d v="2024-08-31T00:00:00"/>
    <x v="0"/>
    <s v="52163"/>
    <s v="- No Entity -"/>
    <x v="0"/>
    <m/>
    <m/>
    <m/>
    <s v="TopSide Management Book Elim from Elim JE 52151"/>
    <n v="27452.78"/>
    <x v="5"/>
    <x v="0"/>
    <x v="1"/>
    <n v="0"/>
    <x v="0"/>
    <x v="0"/>
  </r>
  <r>
    <s v="Journal"/>
    <x v="3"/>
    <s v="Intercompany"/>
    <s v="Interco - Data Engineering Revenue"/>
    <d v="2024-08-31T00:00:00"/>
    <x v="0"/>
    <s v="52158"/>
    <s v="- No Entity -"/>
    <x v="0"/>
    <m/>
    <s v="ICC 1222 Franklin Templeton : Franklin Templeton - Vasu POC Team"/>
    <m/>
    <m/>
    <n v="-11621.41"/>
    <x v="5"/>
    <x v="1"/>
    <x v="1"/>
    <s v="ICC 1222 Franklin Templeton : Franklin Templeton - Vasu POC Team"/>
    <x v="1"/>
    <x v="1"/>
  </r>
  <r>
    <s v="Journal"/>
    <x v="2"/>
    <s v="Data Engineering"/>
    <s v="Interco - Data Engineering Revenue"/>
    <d v="2024-08-31T00:00:00"/>
    <x v="0"/>
    <s v="51844"/>
    <s v="- No Entity -"/>
    <x v="0"/>
    <m/>
    <s v="ICC 1333 NBCU : Prism (Wingspan) 2.0 Phase 2"/>
    <m/>
    <s v="NBCU: Prism (Wingspan) 2.0 Engineering Team Extension Servicios exonerados de IRAE segun literal S articulo 52 Titulo 4 related to invoice  A2313"/>
    <n v="11405.309062036284"/>
    <x v="5"/>
    <x v="7"/>
    <x v="1"/>
    <s v="ICC 1333 NBCU : Prism (Wingspan) 2.0 Phase 2"/>
    <x v="21"/>
    <x v="20"/>
  </r>
  <r>
    <s v="Journal"/>
    <x v="2"/>
    <s v="Data Engineering"/>
    <s v="Interco - Data Engineering Revenue"/>
    <d v="2024-08-31T00:00:00"/>
    <x v="0"/>
    <s v="51844"/>
    <s v="- No Entity -"/>
    <x v="0"/>
    <m/>
    <s v="ICC 1204 CVS Health : Foundry Targeting - Alpesh FED"/>
    <m/>
    <s v="CVS: Foundry Targeting - Alpesh FED Servicios exonerados de IRAE segun literal S articulo 52 Titulo 4 related to invoice  A2312"/>
    <n v="10564.917867991506"/>
    <x v="5"/>
    <x v="3"/>
    <x v="1"/>
    <s v="ICC 1204 CVS Health : Foundry Targeting - Alpesh FED"/>
    <x v="25"/>
    <x v="24"/>
  </r>
  <r>
    <s v="Journal"/>
    <x v="3"/>
    <s v="Intercompany"/>
    <s v="Interco - Data Engineering Revenue"/>
    <d v="2024-08-31T00:00:00"/>
    <x v="0"/>
    <s v="52158"/>
    <s v="- No Entity -"/>
    <x v="0"/>
    <m/>
    <s v="ICC 1204 CVS Health : Foundry Targeting - Alpesh FED"/>
    <m/>
    <m/>
    <n v="-10564.92"/>
    <x v="5"/>
    <x v="3"/>
    <x v="1"/>
    <s v="ICC 1204 CVS Health : Foundry Targeting - Alpesh FED"/>
    <x v="25"/>
    <x v="24"/>
  </r>
  <r>
    <s v="Journal"/>
    <x v="2"/>
    <s v="Data Engineering"/>
    <s v="Interco - Data Engineering Revenue"/>
    <d v="2024-08-31T00:00:00"/>
    <x v="0"/>
    <s v="51844"/>
    <s v="- No Entity -"/>
    <x v="0"/>
    <m/>
    <s v="ICC 1312 Franklin Templeton : Franklin Templeton - Tiger Teams Renewal (July - Sept)"/>
    <m/>
    <s v="Franklin Templeton - Tiger Teams Renewal (July - Sept) Servicios exonerados de IRAE segun literal S articulo 52 Titulo 4 related to invoice  A2309"/>
    <n v="88883.374358721718"/>
    <x v="5"/>
    <x v="1"/>
    <x v="1"/>
    <s v="ICC 1312 Franklin Templeton : Franklin Templeton - Tiger Teams Renewal (July - Sept)"/>
    <x v="23"/>
    <x v="22"/>
  </r>
  <r>
    <s v="Journal"/>
    <x v="3"/>
    <s v="Intercompany"/>
    <s v="Interco - Data Engineering Revenue"/>
    <d v="2024-08-31T00:00:00"/>
    <x v="0"/>
    <s v="52158"/>
    <s v="- No Entity -"/>
    <x v="0"/>
    <m/>
    <s v="ICC 1077 Know Your Cross : Monthly retainer - 6 months engagement"/>
    <m/>
    <m/>
    <n v="-26692.43"/>
    <x v="5"/>
    <x v="13"/>
    <x v="1"/>
    <s v="ICC 1077 Know Your Cross : Monthly retainer - 6 months engagement"/>
    <x v="17"/>
    <x v="0"/>
  </r>
  <r>
    <s v="Journal"/>
    <x v="3"/>
    <s v="Intercompany"/>
    <s v="Interco - Data Engineering Revenue"/>
    <d v="2024-08-31T00:00:00"/>
    <x v="0"/>
    <s v="52158"/>
    <s v="- No Entity -"/>
    <x v="0"/>
    <m/>
    <s v="ICC 1151 ICC in Forth Point Represents FutureproofAI : British Telecom - Technical BA - Rhiannon"/>
    <m/>
    <m/>
    <n v="-16580.400000000001"/>
    <x v="5"/>
    <x v="11"/>
    <x v="1"/>
    <s v="ICC 1151 ICC in Forth Point Represents FutureproofAI : British Telecom - Technical BA - Rhiannon"/>
    <x v="14"/>
    <x v="14"/>
  </r>
  <r>
    <s v="Journal"/>
    <x v="8"/>
    <s v="Intercompany"/>
    <s v="Interco - Data Engineering Revenue"/>
    <d v="2024-08-31T00:00:00"/>
    <x v="0"/>
    <s v="52154"/>
    <s v="- No Entity -"/>
    <x v="0"/>
    <m/>
    <s v="ICC 1166 ICC in Montevideo represents Blend360 : Fedefarma: Landing Zone Assessment &amp; Recommendation Phase"/>
    <m/>
    <m/>
    <n v="-160.07"/>
    <x v="5"/>
    <x v="16"/>
    <x v="1"/>
    <s v="ICC 1166 ICC in Montevideo represents Blend360 : Fedefarma: Landing Zone Assessment &amp; Recommendation Phase"/>
    <x v="17"/>
    <x v="0"/>
  </r>
  <r>
    <s v="Journal"/>
    <x v="1"/>
    <s v="Business Intelligence"/>
    <s v="Interco - Business Intelligence Revenue"/>
    <d v="2024-08-30T00:00:00"/>
    <x v="0"/>
    <s v="51594"/>
    <s v="- No Entity -"/>
    <x v="0"/>
    <m/>
    <s v="ICC 1091 ICC in Forth Point Represents FutureproofAI : British Telecom - IDC resource Chaitanya"/>
    <m/>
    <s v="BT (FPAI) IC rev reclass August"/>
    <n v="28949.89876909251"/>
    <x v="1"/>
    <x v="11"/>
    <x v="1"/>
    <s v="ICC 1091 ICC in Forth Point Represents FutureproofAI : British Telecom - IDC resource Chaitanya"/>
    <x v="26"/>
    <x v="25"/>
  </r>
  <r>
    <s v="Journal"/>
    <x v="1"/>
    <s v="Business Intelligence"/>
    <s v="Interco - Business Intelligence Revenue"/>
    <d v="2024-08-30T00:00:00"/>
    <x v="0"/>
    <s v="51593"/>
    <s v="- No Entity -"/>
    <x v="0"/>
    <m/>
    <s v="ICC 1019 ICC in Forth Point Represents Blend360 : Legrand - Cablofil Managed Service Level Agreement"/>
    <m/>
    <s v="Legrand IC rev reclass August"/>
    <n v="1482.103226528586"/>
    <x v="1"/>
    <x v="10"/>
    <x v="1"/>
    <s v="ICC 1019 ICC in Forth Point Represents Blend360 : Legrand - Cablofil Managed Service Level Agreement"/>
    <x v="13"/>
    <x v="13"/>
  </r>
  <r>
    <s v="Journal"/>
    <x v="2"/>
    <s v="Business Intelligence"/>
    <s v="Interco - Business Intelligence Revenue"/>
    <d v="2024-08-31T00:00:00"/>
    <x v="0"/>
    <s v="51844"/>
    <s v="- No Entity -"/>
    <x v="0"/>
    <m/>
    <s v="ICC 1051 Wyndham Hotels and Resorts : Wyndham - Guest Analytics Retainer"/>
    <m/>
    <s v="Wyndham - Guest Analytics Retainer Servicios exonerados de IRAE segun literal S articulo 52 Titulo 4 related to invoice  A2303"/>
    <n v="12017.594074840337"/>
    <x v="6"/>
    <x v="5"/>
    <x v="1"/>
    <s v="ICC 1051 Wyndham Hotels and Resorts : Wyndham - Guest Analytics Retainer"/>
    <x v="7"/>
    <x v="7"/>
  </r>
  <r>
    <s v="Journal"/>
    <x v="8"/>
    <s v="Business Intelligence"/>
    <s v="Interco - Business Intelligence Revenue"/>
    <d v="2024-08-31T00:00:00"/>
    <x v="0"/>
    <s v="52163"/>
    <s v="- No Entity -"/>
    <x v="0"/>
    <m/>
    <m/>
    <m/>
    <s v="TopSide Management Book Elim from Elim JE 52151"/>
    <n v="3378.98"/>
    <x v="6"/>
    <x v="0"/>
    <x v="1"/>
    <n v="0"/>
    <x v="0"/>
    <x v="0"/>
  </r>
  <r>
    <s v="Journal"/>
    <x v="3"/>
    <s v="Intercompany"/>
    <s v="Interco - Business Intelligence Revenue"/>
    <d v="2024-08-31T00:00:00"/>
    <x v="0"/>
    <s v="52158"/>
    <s v="- No Entity -"/>
    <x v="0"/>
    <m/>
    <s v="ICC 1115 ICC in Montevideo represents Blend360 : UDX: Digital Analytics - FTE Support"/>
    <m/>
    <m/>
    <n v="-5602.61"/>
    <x v="6"/>
    <x v="19"/>
    <x v="1"/>
    <s v="ICC 1115 ICC in Montevideo represents Blend360 : UDX: Digital Analytics - FTE Support"/>
    <x v="0"/>
    <x v="0"/>
  </r>
  <r>
    <s v="Journal"/>
    <x v="10"/>
    <s v="Business Intelligence"/>
    <s v="Interco - Business Intelligence Revenue"/>
    <d v="2024-08-31T00:00:00"/>
    <x v="0"/>
    <s v="49315"/>
    <s v="- No Entity -"/>
    <x v="0"/>
    <m/>
    <s v="ICC 782 ICC India representing FPAI : British Telecom - Qlik Development"/>
    <m/>
    <s v="Aug24 India recharge to FPAI for employee cost related Client ICC India representing FPAI project British Telecom - Qlik Development project British Telecom - Qlik Development User PADALA, CHAITANYA billable Hrs 153"/>
    <n v="3121.97"/>
    <x v="6"/>
    <x v="11"/>
    <x v="1"/>
    <s v="ICC 782 ICC India representing FPAI : British Telecom - Qlik Development"/>
    <x v="27"/>
    <x v="26"/>
  </r>
  <r>
    <s v="Journal"/>
    <x v="3"/>
    <s v="Intercompany"/>
    <s v="Interco - Business Intelligence Revenue"/>
    <d v="2024-08-31T00:00:00"/>
    <x v="0"/>
    <s v="52158"/>
    <s v="- No Entity -"/>
    <x v="0"/>
    <m/>
    <s v="ICC 1091 ICC in Forth Point Represents FutureproofAI : British Telecom - IDC resource Chaitanya"/>
    <m/>
    <m/>
    <n v="0"/>
    <x v="6"/>
    <x v="11"/>
    <x v="1"/>
    <s v="ICC 1091 ICC in Forth Point Represents FutureproofAI : British Telecom - IDC resource Chaitanya"/>
    <x v="26"/>
    <x v="25"/>
  </r>
  <r>
    <s v="Journal"/>
    <x v="10"/>
    <s v="Business Intelligence"/>
    <s v="Interco - Business Intelligence Revenue"/>
    <d v="2024-08-31T00:00:00"/>
    <x v="0"/>
    <s v="49311"/>
    <s v="- No Entity -"/>
    <x v="0"/>
    <m/>
    <s v="ICC 768 Soremartec S.A. : MUSST APAC-MEA Reporting Maintenance"/>
    <m/>
    <s v="Aug24 India recharge to BV for employee cost related to Client Ferrero (EF)  project MUSST APAC-MEA Reporting Maintenance - Employee RAMESH, LOKESH billable Hrs 16"/>
    <n v="90.4"/>
    <x v="6"/>
    <x v="20"/>
    <x v="1"/>
    <s v="ICC 768 Soremartec S.A. : MUSST APAC-MEA Reporting Maintenance"/>
    <x v="28"/>
    <x v="27"/>
  </r>
  <r>
    <s v="Journal"/>
    <x v="3"/>
    <s v="Business Intelligence"/>
    <s v="Interco - Business Intelligence Revenue"/>
    <d v="2024-08-31T00:00:00"/>
    <x v="0"/>
    <s v="52164"/>
    <s v="- No Entity -"/>
    <x v="0"/>
    <m/>
    <m/>
    <m/>
    <s v="TopSide Management Book Elim  from Elim JE 52153"/>
    <n v="56523.83"/>
    <x v="6"/>
    <x v="0"/>
    <x v="1"/>
    <n v="0"/>
    <x v="0"/>
    <x v="0"/>
  </r>
  <r>
    <s v="Journal"/>
    <x v="3"/>
    <s v="Intercompany"/>
    <s v="Interco - Business Intelligence Revenue"/>
    <d v="2024-08-31T00:00:00"/>
    <x v="0"/>
    <s v="52158"/>
    <s v="- No Entity -"/>
    <x v="0"/>
    <m/>
    <s v="ICC 1019 ICC in Forth Point Represents Blend360 : Legrand - Cablofil Managed Service Level Agreement"/>
    <m/>
    <m/>
    <n v="-1482.1"/>
    <x v="6"/>
    <x v="10"/>
    <x v="1"/>
    <s v="ICC 1019 ICC in Forth Point Represents Blend360 : Legrand - Cablofil Managed Service Level Agreement"/>
    <x v="13"/>
    <x v="13"/>
  </r>
  <r>
    <s v="Journal"/>
    <x v="3"/>
    <s v="Intercompany"/>
    <s v="Interco - Business Intelligence Revenue"/>
    <d v="2024-08-31T00:00:00"/>
    <x v="0"/>
    <s v="52158"/>
    <s v="- No Entity -"/>
    <x v="0"/>
    <m/>
    <s v="ICC 1244 GoodRx : GoodRx - Incremental BI Support"/>
    <m/>
    <m/>
    <n v="-10564.92"/>
    <x v="6"/>
    <x v="21"/>
    <x v="1"/>
    <s v="ICC 1244 GoodRx : GoodRx - Incremental BI Support"/>
    <x v="29"/>
    <x v="28"/>
  </r>
  <r>
    <s v="Journal"/>
    <x v="8"/>
    <s v="Intercompany"/>
    <s v="Interco - Business Intelligence Revenue"/>
    <d v="2024-08-31T00:00:00"/>
    <x v="0"/>
    <s v="52154"/>
    <s v="- No Entity -"/>
    <x v="0"/>
    <m/>
    <s v="ICC 770 Soremartec S.A. : P1 Africa-Levant Reports Ongoing"/>
    <m/>
    <m/>
    <n v="-797.74"/>
    <x v="6"/>
    <x v="20"/>
    <x v="1"/>
    <s v="ICC 770 Soremartec S.A. : P1 Africa-Levant Reports Ongoing"/>
    <x v="30"/>
    <x v="29"/>
  </r>
  <r>
    <s v="Journal"/>
    <x v="10"/>
    <s v="Business Intelligence"/>
    <s v="Interco - Business Intelligence Revenue"/>
    <d v="2024-08-31T00:00:00"/>
    <x v="0"/>
    <s v="49311"/>
    <s v="- No Entity -"/>
    <x v="0"/>
    <m/>
    <s v="ICC 770 Soremartec S.A. : P1 Africa-Levant Reports Ongoing"/>
    <m/>
    <s v="Aug24 India recharge to BV for employee cost related to Client Ferrero (EF)  project P1 Africa-Levant Reports Ongoing - Employee VEMULAPALLI, HARINI billable Hrs 15"/>
    <n v="490.22"/>
    <x v="6"/>
    <x v="20"/>
    <x v="1"/>
    <s v="ICC 770 Soremartec S.A. : P1 Africa-Levant Reports Ongoing"/>
    <x v="30"/>
    <x v="29"/>
  </r>
  <r>
    <s v="Journal"/>
    <x v="8"/>
    <s v="Intercompany"/>
    <s v="Interco - Business Intelligence Revenue"/>
    <d v="2024-08-31T00:00:00"/>
    <x v="0"/>
    <s v="52154"/>
    <s v="- No Entity -"/>
    <x v="0"/>
    <m/>
    <s v="ICC 768 Soremartec S.A. : MUSST APAC-MEA Reporting Maintenance"/>
    <m/>
    <m/>
    <n v="-180.8"/>
    <x v="6"/>
    <x v="20"/>
    <x v="1"/>
    <s v="ICC 768 Soremartec S.A. : MUSST APAC-MEA Reporting Maintenance"/>
    <x v="28"/>
    <x v="27"/>
  </r>
  <r>
    <s v="Journal"/>
    <x v="2"/>
    <s v="Business Intelligence"/>
    <s v="Interco - Business Intelligence Revenue"/>
    <d v="2024-08-31T00:00:00"/>
    <x v="0"/>
    <s v="51844"/>
    <s v="- No Entity -"/>
    <x v="0"/>
    <m/>
    <s v="ICC 867 CVS Health : Retail Analytics DS and BI - 2024"/>
    <m/>
    <s v="CVS: Retail Analytics DS and BI - 2024 Servicios exonerados de IRAE segun literal S articulo 52 Titulo 4 related to invoice  A2312"/>
    <n v="8804.0982233262548"/>
    <x v="6"/>
    <x v="3"/>
    <x v="1"/>
    <s v="ICC 867 CVS Health : Retail Analytics DS and BI - 2024"/>
    <x v="3"/>
    <x v="3"/>
  </r>
  <r>
    <s v="Journal"/>
    <x v="10"/>
    <s v="Business Intelligence"/>
    <s v="Interco - Business Intelligence Revenue"/>
    <d v="2024-08-31T00:00:00"/>
    <x v="0"/>
    <s v="49311"/>
    <s v="- No Entity -"/>
    <x v="0"/>
    <m/>
    <s v="ICC 1007 Soremartec S.A. : Offshore Business Insights Support"/>
    <m/>
    <s v="Aug24 India recharge to BV for employee cost related to Client Ferrero (EF)  project Offshore Business Insights Support - Employee VEMULAPALLI, HARINI billable Hrs 8"/>
    <n v="270.14"/>
    <x v="6"/>
    <x v="20"/>
    <x v="1"/>
    <s v="ICC 1007 Soremartec S.A. : Offshore Business Insights Support"/>
    <x v="31"/>
    <x v="30"/>
  </r>
  <r>
    <s v="Journal"/>
    <x v="3"/>
    <s v="Intercompany"/>
    <s v="Interco - Business Intelligence Revenue"/>
    <d v="2024-08-31T00:00:00"/>
    <x v="0"/>
    <s v="52158"/>
    <s v="- No Entity -"/>
    <x v="0"/>
    <m/>
    <s v="ICC 782 ICC India representing FPAI : British Telecom - Qlik Development"/>
    <m/>
    <m/>
    <n v="-7487.65"/>
    <x v="6"/>
    <x v="11"/>
    <x v="1"/>
    <s v="ICC 782 ICC India representing FPAI : British Telecom - Qlik Development"/>
    <x v="27"/>
    <x v="26"/>
  </r>
  <r>
    <s v="Journal"/>
    <x v="10"/>
    <s v="Business Intelligence"/>
    <s v="Interco - Business Intelligence Revenue"/>
    <d v="2024-08-31T00:00:00"/>
    <x v="0"/>
    <s v="49311"/>
    <s v="- No Entity -"/>
    <x v="0"/>
    <m/>
    <s v="ICC 770 Soremartec S.A. : P1 Africa-Levant Reports Ongoing"/>
    <m/>
    <s v="Aug24 India recharge to BV for employee cost related to Client Ferrero (EF)  project P1 Africa-Levant Reports Ongoing - Employee K, SIDDHARTHA billable Hrs 16"/>
    <n v="262.24"/>
    <x v="6"/>
    <x v="20"/>
    <x v="1"/>
    <s v="ICC 770 Soremartec S.A. : P1 Africa-Levant Reports Ongoing"/>
    <x v="30"/>
    <x v="29"/>
  </r>
  <r>
    <s v="Journal"/>
    <x v="3"/>
    <s v="Intercompany"/>
    <s v="Interco - Business Intelligence Revenue"/>
    <d v="2024-08-31T00:00:00"/>
    <x v="0"/>
    <s v="52158"/>
    <s v="- No Entity -"/>
    <x v="0"/>
    <m/>
    <s v="ICC 1051 Wyndham Hotels and Resorts : Wyndham - Guest Analytics Retainer"/>
    <m/>
    <m/>
    <n v="-12017.59"/>
    <x v="6"/>
    <x v="5"/>
    <x v="1"/>
    <s v="ICC 1051 Wyndham Hotels and Resorts : Wyndham - Guest Analytics Retainer"/>
    <x v="7"/>
    <x v="7"/>
  </r>
  <r>
    <s v="Journal"/>
    <x v="10"/>
    <s v="Business Intelligence"/>
    <s v="Interco - Business Intelligence Revenue"/>
    <d v="2024-08-31T00:00:00"/>
    <x v="0"/>
    <s v="49311"/>
    <s v="- No Entity -"/>
    <x v="0"/>
    <m/>
    <s v="ICC 1007 Soremartec S.A. : Offshore Business Insights Support"/>
    <m/>
    <s v="Aug24 India recharge to BV for employee cost related to Client Ferrero (EF)  project Offshore Business Insights Support - Employee K, SIDDHARTHA billable Hrs 80"/>
    <n v="1263.8399999999999"/>
    <x v="6"/>
    <x v="20"/>
    <x v="1"/>
    <s v="ICC 1007 Soremartec S.A. : Offshore Business Insights Support"/>
    <x v="31"/>
    <x v="30"/>
  </r>
  <r>
    <s v="Journal"/>
    <x v="10"/>
    <s v="Business Intelligence"/>
    <s v="Interco - Business Intelligence Revenue"/>
    <d v="2024-08-31T00:00:00"/>
    <x v="0"/>
    <s v="49311"/>
    <s v="- No Entity -"/>
    <x v="0"/>
    <m/>
    <s v="ICC 1007 Soremartec S.A. : Offshore Business Insights Support"/>
    <m/>
    <s v="Aug24 India recharge to BV for employee cost related to Client Ferrero (EF)  project Offshore Business Insights Support - Employee RAMESH, LOKESH billable Hrs 56"/>
    <n v="343.64"/>
    <x v="6"/>
    <x v="20"/>
    <x v="1"/>
    <s v="ICC 1007 Soremartec S.A. : Offshore Business Insights Support"/>
    <x v="31"/>
    <x v="30"/>
  </r>
  <r>
    <s v="Journal"/>
    <x v="10"/>
    <s v="Business Intelligence"/>
    <s v="Interco - Business Intelligence Revenue"/>
    <d v="2024-08-31T00:00:00"/>
    <x v="0"/>
    <s v="49315"/>
    <s v="- No Entity -"/>
    <x v="0"/>
    <m/>
    <s v="ICC 782 ICC India representing FPAI : British Telecom - Qlik Development"/>
    <m/>
    <s v="Aug24 India recharge to FPAI for employee cost related Client ICC India representing FPAI project British Telecom - Qlik Development project British Telecom - Qlik Development User VEDIYAPPAN, PREMANAND billable Hrs 144"/>
    <n v="2208.8000000000002"/>
    <x v="6"/>
    <x v="11"/>
    <x v="1"/>
    <s v="ICC 782 ICC India representing FPAI : British Telecom - Qlik Development"/>
    <x v="27"/>
    <x v="26"/>
  </r>
  <r>
    <s v="Journal"/>
    <x v="2"/>
    <s v="Business Intelligence"/>
    <s v="Interco - Business Intelligence Revenue"/>
    <d v="2024-08-31T00:00:00"/>
    <x v="0"/>
    <s v="51844"/>
    <s v="- No Entity -"/>
    <x v="0"/>
    <m/>
    <s v="ICC 1244 GoodRx : GoodRx - Incremental BI Support"/>
    <m/>
    <s v="GoodRx - Incremental BI Support Servicios exonerados de IRAE segun literal S articulo 52 Titulo 4 related to invoice  A2304"/>
    <n v="10564.917867991506"/>
    <x v="6"/>
    <x v="21"/>
    <x v="1"/>
    <s v="ICC 1244 GoodRx : GoodRx - Incremental BI Support"/>
    <x v="29"/>
    <x v="28"/>
  </r>
  <r>
    <s v="Journal"/>
    <x v="3"/>
    <s v="Intercompany"/>
    <s v="Interco - Business Intelligence Revenue"/>
    <d v="2024-08-31T00:00:00"/>
    <x v="0"/>
    <s v="52158"/>
    <s v="- No Entity -"/>
    <x v="0"/>
    <m/>
    <s v="ICC 1344 Visa : Visa - Minerva dashboard automation"/>
    <m/>
    <m/>
    <n v="-10564.92"/>
    <x v="6"/>
    <x v="22"/>
    <x v="1"/>
    <s v="ICC 1344 Visa : Visa - Minerva dashboard automation"/>
    <x v="32"/>
    <x v="31"/>
  </r>
  <r>
    <s v="Journal"/>
    <x v="8"/>
    <s v="Intercompany"/>
    <s v="Interco - Business Intelligence Revenue"/>
    <d v="2024-08-31T00:00:00"/>
    <x v="0"/>
    <s v="52154"/>
    <s v="- No Entity -"/>
    <x v="0"/>
    <m/>
    <s v="ICC 1007 Soremartec S.A. : Offshore Business Insights Support"/>
    <m/>
    <m/>
    <n v="-2400.44"/>
    <x v="6"/>
    <x v="20"/>
    <x v="1"/>
    <s v="ICC 1007 Soremartec S.A. : Offshore Business Insights Support"/>
    <x v="31"/>
    <x v="30"/>
  </r>
  <r>
    <s v="Journal"/>
    <x v="2"/>
    <s v="Business Intelligence"/>
    <s v="Interco - Business Intelligence Revenue"/>
    <d v="2024-08-31T00:00:00"/>
    <x v="0"/>
    <s v="51844"/>
    <s v="- No Entity -"/>
    <x v="0"/>
    <m/>
    <s v="ICC 1115 ICC in Montevideo represents Blend360 : UDX: Digital Analytics - FTE Support"/>
    <m/>
    <s v="UDX: Digital Analytics - FTE Support Servicios exonerados de IRAE segun literal S articulo 52 Titulo 4 related to invoice  A2311"/>
    <n v="5602.6079602985255"/>
    <x v="6"/>
    <x v="19"/>
    <x v="1"/>
    <s v="ICC 1115 ICC in Montevideo represents Blend360 : UDX: Digital Analytics - FTE Support"/>
    <x v="0"/>
    <x v="0"/>
  </r>
  <r>
    <s v="Journal"/>
    <x v="2"/>
    <s v="Business Intelligence"/>
    <s v="Interco - Business Intelligence Revenue"/>
    <d v="2024-08-31T00:00:00"/>
    <x v="0"/>
    <s v="51844"/>
    <s v="- No Entity -"/>
    <x v="0"/>
    <m/>
    <s v="ICC 1344 Visa : Visa - Minerva dashboard automation"/>
    <m/>
    <s v="Visa DSX: Visa - Minerva dashboard automation Servicios exonerados de IRAE segun literal S articulo 52 Titulo 4 related to invoice  A2300"/>
    <n v="10564.917867991506"/>
    <x v="6"/>
    <x v="22"/>
    <x v="1"/>
    <s v="ICC 1344 Visa : Visa - Minerva dashboard automation"/>
    <x v="32"/>
    <x v="31"/>
  </r>
  <r>
    <s v="Journal"/>
    <x v="3"/>
    <s v="Intercompany"/>
    <s v="Interco - Business Intelligence Revenue"/>
    <d v="2024-08-31T00:00:00"/>
    <x v="0"/>
    <s v="52158"/>
    <s v="- No Entity -"/>
    <x v="0"/>
    <m/>
    <s v="ICC 867 CVS Health : Retail Analytics DS and BI - 2024"/>
    <m/>
    <m/>
    <n v="-8804.1"/>
    <x v="6"/>
    <x v="3"/>
    <x v="1"/>
    <s v="ICC 867 CVS Health : Retail Analytics DS and BI - 2024"/>
    <x v="3"/>
    <x v="3"/>
  </r>
  <r>
    <s v="Journal"/>
    <x v="1"/>
    <s v="Business Intelligence"/>
    <s v="Interco - Business Intelligence Revenue"/>
    <d v="2024-08-31T00:00:00"/>
    <x v="0"/>
    <s v="52035"/>
    <s v="- No Entity -"/>
    <x v="0"/>
    <m/>
    <s v="ICC 1091 ICC in Forth Point Represents FutureproofAI : British Telecom - IDC resource Chaitanya"/>
    <m/>
    <s v="Remove BT IDC Transactions FP-FPAI_JE51594"/>
    <n v="-28949.89876909251"/>
    <x v="1"/>
    <x v="11"/>
    <x v="1"/>
    <s v="ICC 1091 ICC in Forth Point Represents FutureproofAI : British Telecom - IDC resource Chaitanya"/>
    <x v="26"/>
    <x v="25"/>
  </r>
  <r>
    <s v="Journal"/>
    <x v="10"/>
    <s v="Business Intelligence"/>
    <s v="Interco - Business Intelligence Revenue"/>
    <d v="2024-08-31T00:00:00"/>
    <x v="0"/>
    <s v="49311"/>
    <s v="- No Entity -"/>
    <x v="0"/>
    <m/>
    <s v="ICC 768 Soremartec S.A. : MUSST APAC-MEA Reporting Maintenance"/>
    <m/>
    <s v="Aug24 India recharge to BV for employee cost related to Client Ferrero (EF)  project MUSST APAC-MEA Reporting Maintenance - Employee REDDY, HARSHA billable Hrs 16"/>
    <n v="90.4"/>
    <x v="6"/>
    <x v="20"/>
    <x v="1"/>
    <s v="ICC 768 Soremartec S.A. : MUSST APAC-MEA Reporting Maintenance"/>
    <x v="28"/>
    <x v="27"/>
  </r>
  <r>
    <s v="Journal"/>
    <x v="10"/>
    <s v="Business Intelligence"/>
    <s v="Interco - Business Intelligence Revenue"/>
    <d v="2024-08-31T00:00:00"/>
    <x v="0"/>
    <s v="49311"/>
    <s v="- No Entity -"/>
    <x v="0"/>
    <m/>
    <s v="ICC 1007 Soremartec S.A. : Offshore Business Insights Support"/>
    <m/>
    <s v="Aug24 India recharge to BV for employee cost related to Client Ferrero (EF)  project Offshore Business Insights Support - Employee REDDY, HARSHA billable Hrs 88"/>
    <n v="522.82000000000005"/>
    <x v="6"/>
    <x v="20"/>
    <x v="1"/>
    <s v="ICC 1007 Soremartec S.A. : Offshore Business Insights Support"/>
    <x v="31"/>
    <x v="30"/>
  </r>
  <r>
    <s v="Journal"/>
    <x v="10"/>
    <s v="Business Intelligence"/>
    <s v="Interco - Business Intelligence Revenue"/>
    <d v="2024-08-31T00:00:00"/>
    <x v="0"/>
    <s v="49315"/>
    <s v="- No Entity -"/>
    <x v="0"/>
    <m/>
    <s v="ICC 782 ICC India representing FPAI : British Telecom - Qlik Development"/>
    <m/>
    <s v="Aug24 India recharge to FPAI for employee cost related Client ICC India representing FPAI project British Telecom - Qlik Development project British Telecom - Qlik Development User BOINPALLY, ANIRUDH RAO billable Hrs 136"/>
    <n v="2156.88"/>
    <x v="6"/>
    <x v="11"/>
    <x v="1"/>
    <s v="ICC 782 ICC India representing FPAI : British Telecom - Qlik Development"/>
    <x v="27"/>
    <x v="26"/>
  </r>
  <r>
    <s v="Journal"/>
    <x v="10"/>
    <s v="Business Intelligence"/>
    <s v="Interco - Business Intelligence Revenue"/>
    <d v="2024-08-31T00:00:00"/>
    <x v="0"/>
    <s v="49311"/>
    <s v="- No Entity -"/>
    <x v="0"/>
    <m/>
    <s v="ICC 770 Soremartec S.A. : P1 Africa-Levant Reports Ongoing"/>
    <m/>
    <s v="Aug24 India recharge to BV for employee cost related to Client Ferrero (EF)  project P1 Africa-Levant Reports Ongoing - Employee RAMESH, LOKESH billable Hrs 8"/>
    <n v="45.28"/>
    <x v="6"/>
    <x v="20"/>
    <x v="1"/>
    <s v="ICC 770 Soremartec S.A. : P1 Africa-Levant Reports Ongoing"/>
    <x v="30"/>
    <x v="29"/>
  </r>
  <r>
    <s v="Journal"/>
    <x v="1"/>
    <s v="AI Consulting"/>
    <s v="Interco - AI Consulting Revenue"/>
    <d v="2024-08-30T00:00:00"/>
    <x v="0"/>
    <s v="51596"/>
    <s v="- No Entity -"/>
    <x v="0"/>
    <m/>
    <s v="ICC 939 Walmart : Walmart - FY25 Marketing Advanced Analytics Retainer"/>
    <m/>
    <s v="Reclass Walmart to IC Aug revenues"/>
    <n v="26408.308201884509"/>
    <x v="1"/>
    <x v="2"/>
    <x v="1"/>
    <s v="ICC 939 Walmart : Walmart - FY25 Marketing Advanced Analytics Retainer"/>
    <x v="2"/>
    <x v="2"/>
  </r>
  <r>
    <s v="Journal"/>
    <x v="1"/>
    <s v="AI Consulting"/>
    <s v="Interco - AI Consulting Revenue"/>
    <d v="2024-08-30T00:00:00"/>
    <x v="0"/>
    <s v="51593"/>
    <s v="- No Entity -"/>
    <x v="0"/>
    <m/>
    <s v="ICC 1019 ICC in Forth Point Represents Blend360 : Legrand - Cablofil Managed Service Level Agreement"/>
    <m/>
    <s v="Legrand IC rev reclass August"/>
    <n v="778.47593694579268"/>
    <x v="1"/>
    <x v="10"/>
    <x v="1"/>
    <s v="ICC 1019 ICC in Forth Point Represents Blend360 : Legrand - Cablofil Managed Service Level Agreement"/>
    <x v="13"/>
    <x v="13"/>
  </r>
  <r>
    <s v="Journal"/>
    <x v="1"/>
    <s v="AI Consulting"/>
    <s v="Interco - AI Consulting Revenue"/>
    <d v="2024-08-30T00:00:00"/>
    <x v="0"/>
    <s v="51594"/>
    <s v="- No Entity -"/>
    <x v="0"/>
    <m/>
    <s v="ICC 1020 ICC in Forth Point Represents FutureproofAI : British Telecom - Delivery Lead 2024"/>
    <m/>
    <s v="BT (FPAI) IC rev reclass August"/>
    <n v="49280.62313193248"/>
    <x v="1"/>
    <x v="11"/>
    <x v="1"/>
    <s v="ICC 1020 ICC in Forth Point Represents FutureproofAI : British Telecom - Delivery Lead 2024"/>
    <x v="33"/>
    <x v="32"/>
  </r>
  <r>
    <s v="Journal"/>
    <x v="1"/>
    <s v="AI Consulting"/>
    <s v="Interco - AI Consulting Revenue"/>
    <d v="2024-08-30T00:00:00"/>
    <x v="0"/>
    <s v="51623"/>
    <s v="- No Entity -"/>
    <x v="0"/>
    <m/>
    <m/>
    <m/>
    <s v="Reclass Hyatt to IC Aug revenues"/>
    <n v="14544.034370245226"/>
    <x v="1"/>
    <x v="0"/>
    <x v="1"/>
    <n v="0"/>
    <x v="0"/>
    <x v="0"/>
  </r>
  <r>
    <s v="Journal"/>
    <x v="3"/>
    <s v="AI Consulting"/>
    <s v="Interco - AI Consulting Revenue"/>
    <d v="2024-08-31T00:00:00"/>
    <x v="0"/>
    <s v="52164"/>
    <s v="- No Entity -"/>
    <x v="0"/>
    <m/>
    <m/>
    <m/>
    <s v="TopSide Management Book Elim  from Elim JE 52153"/>
    <n v="91006.67"/>
    <x v="7"/>
    <x v="0"/>
    <x v="1"/>
    <n v="0"/>
    <x v="0"/>
    <x v="0"/>
  </r>
  <r>
    <s v="Journal"/>
    <x v="3"/>
    <s v="Intercompany"/>
    <s v="Interco - AI Consulting Revenue"/>
    <d v="2024-08-31T00:00:00"/>
    <x v="0"/>
    <s v="52158"/>
    <s v="- No Entity -"/>
    <x v="0"/>
    <m/>
    <s v="ICC 1020 ICC in Forth Point Represents FutureproofAI : British Telecom - Delivery Lead 2024"/>
    <m/>
    <m/>
    <n v="-49280.62"/>
    <x v="7"/>
    <x v="11"/>
    <x v="1"/>
    <s v="ICC 1020 ICC in Forth Point Represents FutureproofAI : British Telecom - Delivery Lead 2024"/>
    <x v="33"/>
    <x v="32"/>
  </r>
  <r>
    <s v="Journal"/>
    <x v="3"/>
    <s v="Intercompany"/>
    <s v="Interco - AI Consulting Revenue"/>
    <d v="2024-08-31T00:00:00"/>
    <x v="0"/>
    <s v="52158"/>
    <s v="- No Entity -"/>
    <x v="0"/>
    <m/>
    <s v="ICC 1019 ICC in Forth Point Represents Blend360 : Legrand - Cablofil Managed Service Level Agreement"/>
    <m/>
    <m/>
    <n v="-778.48"/>
    <x v="7"/>
    <x v="10"/>
    <x v="1"/>
    <s v="ICC 1019 ICC in Forth Point Represents Blend360 : Legrand - Cablofil Managed Service Level Agreement"/>
    <x v="13"/>
    <x v="13"/>
  </r>
  <r>
    <s v="Journal"/>
    <x v="3"/>
    <s v="Intercompany"/>
    <s v="Interco - AI Consulting Revenue"/>
    <d v="2024-08-31T00:00:00"/>
    <x v="0"/>
    <s v="52158"/>
    <s v="- No Entity -"/>
    <x v="0"/>
    <m/>
    <s v="ICC 939 Walmart : Walmart - FY25 Marketing Advanced Analytics Retainer"/>
    <m/>
    <m/>
    <n v="-26408.31"/>
    <x v="7"/>
    <x v="2"/>
    <x v="1"/>
    <s v="ICC 939 Walmart : Walmart - FY25 Marketing Advanced Analytics Retainer"/>
    <x v="2"/>
    <x v="2"/>
  </r>
  <r>
    <s v="Journal"/>
    <x v="3"/>
    <s v="Intercompany"/>
    <s v="Interco - AI Consulting Revenue"/>
    <d v="2024-08-31T00:00:00"/>
    <x v="0"/>
    <s v="52158"/>
    <s v="- No Entity -"/>
    <x v="0"/>
    <m/>
    <m/>
    <m/>
    <m/>
    <n v="-14544.03"/>
    <x v="7"/>
    <x v="0"/>
    <x v="1"/>
    <n v="0"/>
    <x v="0"/>
    <x v="0"/>
  </r>
  <r>
    <s v="Journal"/>
    <x v="3"/>
    <s v="Intercompany"/>
    <s v="Interco - Solutions Revenue"/>
    <d v="2024-08-31T00:00:00"/>
    <x v="0"/>
    <s v="52158"/>
    <s v="- No Entity -"/>
    <x v="0"/>
    <m/>
    <s v="ICC 1225 ICC in Blend Represents FPAI Inc (OA) : Verizon: Turing- Personalization Phase 2 Capacity Service"/>
    <m/>
    <m/>
    <n v="-13564.1"/>
    <x v="8"/>
    <x v="18"/>
    <x v="1"/>
    <s v="ICC 1225 ICC in Blend Represents FPAI Inc (OA) : Verizon: Turing- Personalization Phase 2 Capacity Service"/>
    <x v="24"/>
    <x v="23"/>
  </r>
  <r>
    <s v="Journal"/>
    <x v="9"/>
    <s v="Solutions"/>
    <s v="Interco - Solutions Revenue"/>
    <d v="2024-08-31T00:00:00"/>
    <x v="0"/>
    <s v="49291"/>
    <s v="474 ICC in Blend Represents FPAI Inc (OA) : 1225 Verizon: Turing- Personalization Phase 2 Capacity Service"/>
    <x v="1"/>
    <s v="15772947813"/>
    <s v="ICC 1225 ICC in Blend Represents FPAI Inc (OA) : Verizon: Turing- Personalization Phase 2 Capacity Service"/>
    <m/>
    <s v="Retainer Revenue Recognition"/>
    <n v="13564.1"/>
    <x v="8"/>
    <x v="18"/>
    <x v="1"/>
    <s v="ICC 1225 ICC in Blend Represents FPAI Inc (OA) : Verizon: Turing- Personalization Phase 2 Capacity Service"/>
    <x v="24"/>
    <x v="23"/>
  </r>
  <r>
    <s v="Journal"/>
    <x v="3"/>
    <s v="Solutions"/>
    <s v="Interco - Solutions Revenue"/>
    <d v="2024-08-31T00:00:00"/>
    <x v="0"/>
    <s v="52164"/>
    <s v="- No Entity -"/>
    <x v="0"/>
    <m/>
    <m/>
    <m/>
    <s v="TopSide Management Book Elim  from Elim JE 52153"/>
    <n v="13564.1"/>
    <x v="8"/>
    <x v="0"/>
    <x v="1"/>
    <n v="0"/>
    <x v="0"/>
    <x v="0"/>
  </r>
  <r>
    <s v="Journal"/>
    <x v="4"/>
    <s v="CX"/>
    <s v="Interco - CX Revenue"/>
    <d v="2024-08-30T00:00:00"/>
    <x v="0"/>
    <s v="51591"/>
    <s v="- No Entity -"/>
    <x v="0"/>
    <m/>
    <s v="ICC 1126 ICC in Engagement Factory UK Represents Represents Blend360 : Amperity Premium Services Pod_R1"/>
    <m/>
    <s v="Amperity Doc Martens IC rev reclass Aug"/>
    <n v="6927.1898647046273"/>
    <x v="9"/>
    <x v="23"/>
    <x v="1"/>
    <s v="ICC 1126 ICC in Engagement Factory UK Represents Represents Blend360 : Amperity Premium Services Pod_R1"/>
    <x v="34"/>
    <x v="33"/>
  </r>
  <r>
    <s v="Journal"/>
    <x v="2"/>
    <s v="CX"/>
    <s v="Interco - CX Revenue"/>
    <d v="2024-08-31T00:00:00"/>
    <x v="0"/>
    <s v="51844"/>
    <s v="- No Entity -"/>
    <x v="0"/>
    <m/>
    <s v="ICC 895 Comcast Corporation : Comcast: 2024 Loyalty and Rewards Pod"/>
    <m/>
    <s v="Comcast: 2024 Loyalty and Rewards Pod Servicios exonerados de IRAE segun literal S articulo 52 Titulo 4 related to invoice  A2310"/>
    <n v="8854.121508686063"/>
    <x v="9"/>
    <x v="17"/>
    <x v="1"/>
    <s v="ICC 895 Comcast Corporation : Comcast: 2024 Loyalty and Rewards Pod"/>
    <x v="22"/>
    <x v="21"/>
  </r>
  <r>
    <s v="Journal"/>
    <x v="3"/>
    <s v="Intercompany"/>
    <s v="Interco - CX Revenue"/>
    <d v="2024-08-31T00:00:00"/>
    <x v="0"/>
    <s v="52158"/>
    <s v="- No Entity -"/>
    <x v="0"/>
    <m/>
    <s v="ICC 1126 ICC in Engagement Factory UK Represents Represents Blend360 : Amperity Premium Services Pod_R1"/>
    <m/>
    <m/>
    <n v="-6922.58"/>
    <x v="9"/>
    <x v="23"/>
    <x v="1"/>
    <s v="ICC 1126 ICC in Engagement Factory UK Represents Represents Blend360 : Amperity Premium Services Pod_R1"/>
    <x v="34"/>
    <x v="33"/>
  </r>
  <r>
    <s v="Journal"/>
    <x v="10"/>
    <s v="CX"/>
    <s v="Interco - CX Revenue"/>
    <d v="2024-08-31T00:00:00"/>
    <x v="0"/>
    <s v="52031"/>
    <s v="- No Entity -"/>
    <x v="0"/>
    <m/>
    <s v="ICC 1207 Newfold : Newfold Adobe Analytics support"/>
    <m/>
    <s v="May24-Aug24 India recharge to Blend  for employee cost related Client Newfold project Newfold Adobe Analytics support project Newfold Adobe Analytics support User TRIPATHAY, HARSHVARDHAN billable Hrs 432"/>
    <n v="14878.08"/>
    <x v="9"/>
    <x v="24"/>
    <x v="1"/>
    <s v="ICC 1207 Newfold : Newfold Adobe Analytics support"/>
    <x v="17"/>
    <x v="0"/>
  </r>
  <r>
    <s v="Journal"/>
    <x v="10"/>
    <s v="CX"/>
    <s v="Interco - CX Revenue"/>
    <d v="2024-08-31T00:00:00"/>
    <x v="0"/>
    <s v="52031"/>
    <s v="- No Entity -"/>
    <x v="0"/>
    <m/>
    <s v="ICC 1207 Newfold : Newfold Adobe Analytics support"/>
    <m/>
    <s v="May24-Aug24 India recharge to Blend  for employee cost related Client Newfold project Newfold Adobe Analytics support project Newfold Adobe Analytics support User GUPTA, DEEVANSHU billable Hrs 136"/>
    <n v="1522.6"/>
    <x v="9"/>
    <x v="24"/>
    <x v="1"/>
    <s v="ICC 1207 Newfold : Newfold Adobe Analytics support"/>
    <x v="17"/>
    <x v="0"/>
  </r>
  <r>
    <s v="Journal"/>
    <x v="3"/>
    <s v="Intercompany"/>
    <s v="Interco - CX Revenue"/>
    <d v="2024-08-31T00:00:00"/>
    <x v="0"/>
    <s v="52158"/>
    <s v="- No Entity -"/>
    <x v="0"/>
    <m/>
    <s v="ICC 895 Comcast Corporation : Comcast: 2024 Loyalty and Rewards Pod"/>
    <m/>
    <m/>
    <n v="-8854.1200000000008"/>
    <x v="9"/>
    <x v="17"/>
    <x v="1"/>
    <s v="ICC 895 Comcast Corporation : Comcast: 2024 Loyalty and Rewards Pod"/>
    <x v="22"/>
    <x v="21"/>
  </r>
  <r>
    <s v="Journal"/>
    <x v="10"/>
    <s v="CX"/>
    <s v="Interco - CX Revenue"/>
    <d v="2024-08-31T00:00:00"/>
    <x v="0"/>
    <s v="52031"/>
    <s v="- No Entity -"/>
    <x v="0"/>
    <m/>
    <s v="ICC 1207 Newfold : Newfold Adobe Analytics support"/>
    <m/>
    <s v="May24-Aug24 India recharge to Blend  for employee cost related Client Newfold project Newfold Adobe Analytics support project Newfold Adobe Analytics support User CHATURVEDI, KUSHAGRA billable Hrs 120"/>
    <n v="726.36"/>
    <x v="9"/>
    <x v="24"/>
    <x v="1"/>
    <s v="ICC 1207 Newfold : Newfold Adobe Analytics support"/>
    <x v="17"/>
    <x v="0"/>
  </r>
  <r>
    <s v="Journal"/>
    <x v="3"/>
    <s v="Intercompany"/>
    <s v="Interco - CX Revenue"/>
    <d v="2024-08-31T00:00:00"/>
    <x v="0"/>
    <s v="52158"/>
    <s v="- No Entity -"/>
    <x v="0"/>
    <m/>
    <s v="ICC 1207 Newfold : Newfold Adobe Analytics support"/>
    <m/>
    <m/>
    <n v="-84127.039999999994"/>
    <x v="9"/>
    <x v="24"/>
    <x v="1"/>
    <s v="ICC 1207 Newfold : Newfold Adobe Analytics support"/>
    <x v="17"/>
    <x v="0"/>
  </r>
  <r>
    <s v="Journal"/>
    <x v="9"/>
    <s v="CX"/>
    <s v="Interco - CX Revenue"/>
    <d v="2024-08-31T00:00:00"/>
    <x v="0"/>
    <s v="52023"/>
    <s v="- No Entity -"/>
    <x v="0"/>
    <m/>
    <s v="ICC 1207 Newfold : Newfold Adobe Analytics support"/>
    <m/>
    <s v="IC Revvenue reclass for Newfold Project"/>
    <n v="67000"/>
    <x v="9"/>
    <x v="24"/>
    <x v="1"/>
    <s v="ICC 1207 Newfold : Newfold Adobe Analytics support"/>
    <x v="17"/>
    <x v="0"/>
  </r>
  <r>
    <s v="Journal"/>
    <x v="3"/>
    <s v="Intercompany"/>
    <s v="Interco - CX Revenue"/>
    <d v="2024-08-31T00:00:00"/>
    <x v="0"/>
    <s v="52158"/>
    <s v="- No Entity -"/>
    <x v="0"/>
    <m/>
    <s v="ICC 1225 ICC in Blend Represents FPAI Inc (OA) : Verizon: Turing- Personalization Phase 2 Capacity Service"/>
    <m/>
    <m/>
    <n v="-129231.21"/>
    <x v="9"/>
    <x v="18"/>
    <x v="1"/>
    <s v="ICC 1225 ICC in Blend Represents FPAI Inc (OA) : Verizon: Turing- Personalization Phase 2 Capacity Service"/>
    <x v="24"/>
    <x v="23"/>
  </r>
  <r>
    <s v="Journal"/>
    <x v="9"/>
    <s v="CX"/>
    <s v="Interco - CX Revenue"/>
    <d v="2024-08-31T00:00:00"/>
    <x v="0"/>
    <s v="49287"/>
    <s v="474 ICC in Blend Represents FPAI Inc (OA) : 1225 Verizon: Turing- Personalization Phase 2 Capacity Service"/>
    <x v="1"/>
    <s v="15772947813"/>
    <s v="ICC 1225 ICC in Blend Represents FPAI Inc (OA) : Verizon: Turing- Personalization Phase 2 Capacity Service"/>
    <m/>
    <s v="Retainer Revenue Recognition"/>
    <n v="129231.21"/>
    <x v="9"/>
    <x v="18"/>
    <x v="1"/>
    <s v="ICC 1225 ICC in Blend Represents FPAI Inc (OA) : Verizon: Turing- Personalization Phase 2 Capacity Service"/>
    <x v="24"/>
    <x v="23"/>
  </r>
  <r>
    <s v="Journal"/>
    <x v="3"/>
    <s v="CX"/>
    <s v="Interco - CX Revenue"/>
    <d v="2024-08-31T00:00:00"/>
    <x v="0"/>
    <s v="52164"/>
    <s v="- No Entity -"/>
    <x v="0"/>
    <m/>
    <m/>
    <m/>
    <s v="TopSide Management Book Elim  from Elim JE 52153"/>
    <n v="229139.56"/>
    <x v="9"/>
    <x v="0"/>
    <x v="1"/>
    <n v="0"/>
    <x v="0"/>
    <x v="0"/>
  </r>
  <r>
    <s v="Journal"/>
    <x v="3"/>
    <s v="Intercompany"/>
    <s v="Interco - Intercompany MarkUp Rev"/>
    <d v="2024-08-31T00:00:00"/>
    <x v="0"/>
    <s v="52158"/>
    <s v="- No Entity -"/>
    <x v="0"/>
    <m/>
    <m/>
    <m/>
    <m/>
    <n v="-231764.77"/>
    <x v="10"/>
    <x v="16"/>
    <x v="1"/>
    <n v="0"/>
    <x v="0"/>
    <x v="0"/>
  </r>
  <r>
    <s v="Journal"/>
    <x v="11"/>
    <s v="Intercompany"/>
    <s v="Interco - Intercompany MarkUp Rev"/>
    <d v="2024-08-31T00:00:00"/>
    <x v="0"/>
    <s v="51550"/>
    <s v="- No Entity -"/>
    <x v="0"/>
    <m/>
    <m/>
    <m/>
    <s v="to record INV00091 India - Blen"/>
    <n v="477734.04099389992"/>
    <x v="10"/>
    <x v="16"/>
    <x v="1"/>
    <n v="0"/>
    <x v="0"/>
    <x v="0"/>
  </r>
  <r>
    <s v="Journal"/>
    <x v="12"/>
    <s v="Intercompany"/>
    <s v="Interco - Intercompany MarkUp Rev"/>
    <d v="2024-08-31T00:00:00"/>
    <x v="0"/>
    <s v="51908"/>
    <s v="- No Entity -"/>
    <x v="0"/>
    <m/>
    <m/>
    <m/>
    <s v="Canada Intercompany 8% MarkUp Rev. Recognition for current month"/>
    <n v="231764.76642111741"/>
    <x v="10"/>
    <x v="16"/>
    <x v="1"/>
    <n v="0"/>
    <x v="0"/>
    <x v="0"/>
  </r>
  <r>
    <s v="Journal"/>
    <x v="8"/>
    <s v="Intercompany"/>
    <s v="Interco - Intercompany MarkUp Rev"/>
    <d v="2024-08-31T00:00:00"/>
    <x v="0"/>
    <s v="52154"/>
    <s v="- No Entity -"/>
    <x v="0"/>
    <m/>
    <m/>
    <m/>
    <m/>
    <n v="-477734.04"/>
    <x v="10"/>
    <x v="16"/>
    <x v="1"/>
    <n v="0"/>
    <x v="0"/>
    <x v="0"/>
  </r>
  <r>
    <s v="Journal"/>
    <x v="13"/>
    <s v="Data Science"/>
    <s v="Revenue from DSX Projects"/>
    <d v="2024-08-31T00:00:00"/>
    <x v="0"/>
    <s v="49565"/>
    <s v="294 ALDI Business Services B.V. : 1149 MMM Rebuild &amp; Monthly Rescoring 2024"/>
    <x v="2"/>
    <m/>
    <m/>
    <m/>
    <m/>
    <n v="8363.8155299999999"/>
    <x v="2"/>
    <x v="25"/>
    <x v="1"/>
    <n v="0"/>
    <x v="35"/>
    <x v="34"/>
  </r>
  <r>
    <s v="Journal"/>
    <x v="1"/>
    <s v="Data Science &amp; Insights"/>
    <s v="Data Science Revenue"/>
    <d v="2024-08-30T00:00:00"/>
    <x v="0"/>
    <s v="51596"/>
    <s v="402 ICC in Forth Point Represents Blend360 : 1377 Walmart - FY25 Marketing Advanced Analytics Retainer"/>
    <x v="3"/>
    <m/>
    <m/>
    <m/>
    <s v="Reclass Walmart to IC Aug revenues"/>
    <n v="-37349.777692169177"/>
    <x v="1"/>
    <x v="26"/>
    <x v="1"/>
    <n v="0"/>
    <x v="2"/>
    <x v="2"/>
  </r>
  <r>
    <s v="Journal"/>
    <x v="1"/>
    <s v="Data Science &amp; Insights"/>
    <s v="Data Science Revenue"/>
    <d v="2024-08-30T00:00:00"/>
    <x v="0"/>
    <s v="51595"/>
    <s v="- No Entity -"/>
    <x v="0"/>
    <m/>
    <m/>
    <m/>
    <s v="Reclass F. Templeton to IC Aug revenues related to bill SC24140"/>
    <n v="-15861.267923283831"/>
    <x v="1"/>
    <x v="0"/>
    <x v="1"/>
    <n v="0"/>
    <x v="0"/>
    <x v="0"/>
  </r>
  <r>
    <s v="Journal"/>
    <x v="9"/>
    <s v="Data Science"/>
    <s v="Data Science Revenue"/>
    <d v="2024-08-31T00:00:00"/>
    <x v="0"/>
    <s v="49253"/>
    <s v="411 H. Lundbeck A/S : 825 Lundbeck - 2024 Retainer"/>
    <x v="4"/>
    <s v="14916644417"/>
    <m/>
    <m/>
    <s v="Retainer Revenue Recognition"/>
    <n v="71703.77"/>
    <x v="2"/>
    <x v="27"/>
    <x v="1"/>
    <n v="0"/>
    <x v="36"/>
    <x v="35"/>
  </r>
  <r>
    <s v="Journal"/>
    <x v="2"/>
    <s v="Data Science"/>
    <s v="Data Science Revenue"/>
    <d v="2024-08-31T00:00:00"/>
    <x v="0"/>
    <s v="51178"/>
    <s v="463 OneLook Inc. D/B/A Lily AI : 977 Lily AI SOW#5"/>
    <x v="5"/>
    <s v="16997883282"/>
    <m/>
    <m/>
    <m/>
    <n v="464.21608813902071"/>
    <x v="2"/>
    <x v="28"/>
    <x v="1"/>
    <n v="0"/>
    <x v="37"/>
    <x v="36"/>
  </r>
  <r>
    <s v="Journal"/>
    <x v="2"/>
    <s v="Data Science"/>
    <s v="Data Science Revenue"/>
    <d v="2024-08-31T00:00:00"/>
    <x v="0"/>
    <s v="50092"/>
    <s v="461 Session M Inc. : 974 Mastercard SOW #6"/>
    <x v="6"/>
    <s v="16716229170"/>
    <m/>
    <m/>
    <m/>
    <n v="400.1862828784661"/>
    <x v="2"/>
    <x v="29"/>
    <x v="1"/>
    <n v="0"/>
    <x v="38"/>
    <x v="37"/>
  </r>
  <r>
    <s v="Journal"/>
    <x v="2"/>
    <s v="Data Science"/>
    <s v="Data Science Revenue"/>
    <d v="2024-08-31T00:00:00"/>
    <x v="0"/>
    <s v="51219"/>
    <s v="463 OneLook Inc. D/B/A Lily AI : 1016 Lily AI SOW#7"/>
    <x v="7"/>
    <s v="17000641921"/>
    <m/>
    <m/>
    <m/>
    <n v="424.19745985117407"/>
    <x v="2"/>
    <x v="28"/>
    <x v="1"/>
    <n v="0"/>
    <x v="39"/>
    <x v="38"/>
  </r>
  <r>
    <s v="Journal"/>
    <x v="2"/>
    <s v="Data Science"/>
    <s v="Data Science Revenue"/>
    <d v="2024-08-31T00:00:00"/>
    <x v="0"/>
    <s v="49870"/>
    <s v="461 Session M Inc. : 974 Mastercard SOW #6"/>
    <x v="6"/>
    <s v="16716229170"/>
    <m/>
    <m/>
    <m/>
    <n v="400.1862828784661"/>
    <x v="2"/>
    <x v="29"/>
    <x v="1"/>
    <n v="0"/>
    <x v="38"/>
    <x v="37"/>
  </r>
  <r>
    <s v="Journal"/>
    <x v="9"/>
    <s v="Data Science"/>
    <s v="Data Science Revenue"/>
    <d v="2024-08-31T00:00:00"/>
    <x v="0"/>
    <s v="49250"/>
    <s v="164 HGV : 1139 HGV - Data Management Support"/>
    <x v="8"/>
    <s v="17576467343"/>
    <m/>
    <m/>
    <s v="Retainer Revenue Recognition"/>
    <n v="24582.21"/>
    <x v="2"/>
    <x v="30"/>
    <x v="1"/>
    <n v="0"/>
    <x v="40"/>
    <x v="39"/>
  </r>
  <r>
    <s v="Journal"/>
    <x v="2"/>
    <s v="Data Science"/>
    <s v="Data Science Revenue"/>
    <d v="2024-08-31T00:00:00"/>
    <x v="0"/>
    <s v="49845"/>
    <s v="461 Session M Inc. : 974 Mastercard SOW #6"/>
    <x v="6"/>
    <s v="16716229170"/>
    <m/>
    <m/>
    <m/>
    <n v="400.1862828784661"/>
    <x v="2"/>
    <x v="29"/>
    <x v="1"/>
    <n v="0"/>
    <x v="38"/>
    <x v="37"/>
  </r>
  <r>
    <s v="Journal"/>
    <x v="9"/>
    <s v="Data Science"/>
    <s v="Data Science Revenue"/>
    <d v="2024-08-31T00:00:00"/>
    <x v="0"/>
    <s v="49258"/>
    <s v="451 Cornerstone Building Brands : 1212 Cornerstone Shelter Scheduling Implementation"/>
    <x v="9"/>
    <s v="17731619858"/>
    <m/>
    <m/>
    <s v="Retainer Revenue Recognition"/>
    <n v="39754.58"/>
    <x v="2"/>
    <x v="31"/>
    <x v="1"/>
    <n v="0"/>
    <x v="41"/>
    <x v="40"/>
  </r>
  <r>
    <s v="Journal"/>
    <x v="2"/>
    <s v="Data Science"/>
    <s v="Data Science Revenue"/>
    <d v="2024-08-31T00:00:00"/>
    <x v="0"/>
    <s v="51237"/>
    <s v="463 OneLook Inc. D/B/A Lily AI : 1016 Lily AI SOW#7"/>
    <x v="7"/>
    <s v="17000641921"/>
    <m/>
    <m/>
    <m/>
    <n v="424.19745985117407"/>
    <x v="2"/>
    <x v="28"/>
    <x v="1"/>
    <n v="0"/>
    <x v="39"/>
    <x v="38"/>
  </r>
  <r>
    <s v="Journal"/>
    <x v="1"/>
    <s v="Data Science"/>
    <s v="Data Science Revenue"/>
    <d v="2024-08-31T00:00:00"/>
    <x v="0"/>
    <s v="49348"/>
    <s v="402 ICC in Forth Point Represents Blend360 : 1364 Franklin Templeton - Vasu POC Team"/>
    <x v="10"/>
    <m/>
    <m/>
    <m/>
    <m/>
    <n v="15927.589509554842"/>
    <x v="1"/>
    <x v="26"/>
    <x v="1"/>
    <n v="0"/>
    <x v="42"/>
    <x v="1"/>
  </r>
  <r>
    <s v="Journal"/>
    <x v="9"/>
    <s v="Data Science"/>
    <s v="Data Science Revenue"/>
    <d v="2024-08-31T00:00:00"/>
    <x v="0"/>
    <s v="51699"/>
    <s v="417 Franklin Templeton : 1145 Franklin Templeton - DS Team"/>
    <x v="11"/>
    <s v="17634612061"/>
    <m/>
    <m/>
    <m/>
    <n v="-15.76"/>
    <x v="2"/>
    <x v="1"/>
    <x v="1"/>
    <n v="0"/>
    <x v="43"/>
    <x v="41"/>
  </r>
  <r>
    <s v="Journal"/>
    <x v="9"/>
    <s v="Data Science"/>
    <s v="Data Science Revenue"/>
    <d v="2024-08-31T00:00:00"/>
    <x v="0"/>
    <s v="51579"/>
    <s v="170 CVS Health : 1228 CVS-Soma King--Sr. Data Science"/>
    <x v="12"/>
    <s v="18454884166"/>
    <m/>
    <m/>
    <m/>
    <n v="16074"/>
    <x v="2"/>
    <x v="3"/>
    <x v="1"/>
    <n v="0"/>
    <x v="44"/>
    <x v="42"/>
  </r>
  <r>
    <s v="Journal"/>
    <x v="9"/>
    <s v="Data Science"/>
    <s v="Data Science Revenue"/>
    <d v="2024-08-31T00:00:00"/>
    <x v="0"/>
    <s v="51632"/>
    <s v="417 Franklin Templeton : 1145 Franklin Templeton - DS Team"/>
    <x v="11"/>
    <s v="17634612061"/>
    <m/>
    <m/>
    <m/>
    <n v="12838.03"/>
    <x v="2"/>
    <x v="1"/>
    <x v="1"/>
    <n v="0"/>
    <x v="43"/>
    <x v="41"/>
  </r>
  <r>
    <s v="Journal"/>
    <x v="9"/>
    <s v="Data Science"/>
    <s v="Data Science Revenue"/>
    <d v="2024-08-31T00:00:00"/>
    <x v="0"/>
    <s v="51634"/>
    <s v="417 Franklin Templeton : 1145 Franklin Templeton - DS Team"/>
    <x v="11"/>
    <s v="17634612061"/>
    <m/>
    <m/>
    <m/>
    <n v="25887.96"/>
    <x v="2"/>
    <x v="1"/>
    <x v="1"/>
    <n v="0"/>
    <x v="43"/>
    <x v="41"/>
  </r>
  <r>
    <s v="Journal"/>
    <x v="9"/>
    <s v="Data Science"/>
    <s v="Data Science Revenue"/>
    <d v="2024-08-31T00:00:00"/>
    <x v="0"/>
    <s v="49216"/>
    <s v="280 NBCU : 880 AWB 2.0 Pod 1H 2024 Extension"/>
    <x v="13"/>
    <s v="14811023743"/>
    <m/>
    <m/>
    <s v="Retainer Revenue Recognition"/>
    <n v="40484.660000000003"/>
    <x v="2"/>
    <x v="7"/>
    <x v="1"/>
    <n v="0"/>
    <x v="9"/>
    <x v="9"/>
  </r>
  <r>
    <s v="Journal"/>
    <x v="2"/>
    <s v="Data Science"/>
    <s v="Data Science Revenue"/>
    <d v="2024-08-31T00:00:00"/>
    <x v="0"/>
    <s v="51248"/>
    <s v="463 OneLook Inc. D/B/A Lily AI : 1016 Lily AI SOW#7"/>
    <x v="7"/>
    <s v="17000641921"/>
    <m/>
    <m/>
    <m/>
    <n v="424.19745985117407"/>
    <x v="2"/>
    <x v="28"/>
    <x v="1"/>
    <n v="0"/>
    <x v="39"/>
    <x v="38"/>
  </r>
  <r>
    <s v="Journal"/>
    <x v="9"/>
    <s v="Data Science"/>
    <s v="Data Science Revenue"/>
    <d v="2024-08-31T00:00:00"/>
    <x v="0"/>
    <s v="52166"/>
    <s v="- No Entity -"/>
    <x v="0"/>
    <m/>
    <s v="ICC 880 NBCU : AWB 2.0 Pod 1H 2024 Extension"/>
    <m/>
    <s v="TopSide Management Book Elim related to project ICC 880 NBCU : AWB 2.0 Pod 1H 2024 Extension"/>
    <n v="-7043.28"/>
    <x v="2"/>
    <x v="7"/>
    <x v="1"/>
    <s v="ICC 880 NBCU : AWB 2.0 Pod 1H 2024 Extension"/>
    <x v="9"/>
    <x v="9"/>
  </r>
  <r>
    <s v="Journal"/>
    <x v="9"/>
    <s v="Data Science"/>
    <s v="Data Science Revenue"/>
    <d v="2024-08-31T00:00:00"/>
    <x v="0"/>
    <s v="49234"/>
    <s v="173 Walmart : 939 Walmart - FY25 Marketing Advanced Analytics Retainer"/>
    <x v="14"/>
    <s v="15845470578"/>
    <m/>
    <m/>
    <s v="Retainer Revenue Recognition"/>
    <n v="220104.06"/>
    <x v="2"/>
    <x v="2"/>
    <x v="1"/>
    <n v="0"/>
    <x v="45"/>
    <x v="2"/>
  </r>
  <r>
    <s v="Journal"/>
    <x v="9"/>
    <s v="Data Science"/>
    <s v="Data Science Revenue"/>
    <d v="2024-08-31T00:00:00"/>
    <x v="0"/>
    <s v="51618"/>
    <s v="170 CVS Health : 1350 Personalization Future State--Francis"/>
    <x v="15"/>
    <s v="19326215502"/>
    <m/>
    <m/>
    <m/>
    <n v="16200"/>
    <x v="2"/>
    <x v="3"/>
    <x v="1"/>
    <n v="0"/>
    <x v="46"/>
    <x v="43"/>
  </r>
  <r>
    <s v="Journal"/>
    <x v="2"/>
    <s v="Data Science"/>
    <s v="Data Science Revenue"/>
    <d v="2024-08-31T00:00:00"/>
    <x v="0"/>
    <s v="51253"/>
    <s v="463 OneLook Inc. D/B/A Lily AI : 1016 Lily AI SOW#7"/>
    <x v="7"/>
    <s v="17000641921"/>
    <m/>
    <m/>
    <m/>
    <n v="424.19745985117407"/>
    <x v="2"/>
    <x v="28"/>
    <x v="1"/>
    <n v="0"/>
    <x v="39"/>
    <x v="38"/>
  </r>
  <r>
    <s v="Journal"/>
    <x v="9"/>
    <s v="Data Science"/>
    <s v="Data Science Revenue"/>
    <d v="2024-08-31T00:00:00"/>
    <x v="0"/>
    <s v="49221"/>
    <s v="2 AARP : 840 Journey Analytics - 2024"/>
    <x v="16"/>
    <s v="14999340598"/>
    <m/>
    <m/>
    <s v="Retainer Revenue Recognition"/>
    <n v="31552.400000000001"/>
    <x v="2"/>
    <x v="32"/>
    <x v="1"/>
    <n v="0"/>
    <x v="47"/>
    <x v="44"/>
  </r>
  <r>
    <s v="Journal"/>
    <x v="2"/>
    <s v="Data Science"/>
    <s v="Data Science Revenue"/>
    <d v="2024-08-31T00:00:00"/>
    <x v="0"/>
    <s v="51221"/>
    <s v="463 OneLook Inc. D/B/A Lily AI : 1016 Lily AI SOW#7"/>
    <x v="7"/>
    <s v="17000641921"/>
    <m/>
    <m/>
    <m/>
    <n v="424.19745985117407"/>
    <x v="2"/>
    <x v="28"/>
    <x v="1"/>
    <n v="0"/>
    <x v="39"/>
    <x v="38"/>
  </r>
  <r>
    <s v="Journal"/>
    <x v="9"/>
    <s v="Data Science"/>
    <s v="Data Science Revenue"/>
    <d v="2024-08-31T00:00:00"/>
    <x v="0"/>
    <s v="51814"/>
    <s v="510 Wind Creek Casino : 1297 Customer Analytics"/>
    <x v="17"/>
    <s v="19370414965"/>
    <m/>
    <m/>
    <m/>
    <n v="8783.26"/>
    <x v="2"/>
    <x v="33"/>
    <x v="1"/>
    <n v="0"/>
    <x v="48"/>
    <x v="45"/>
  </r>
  <r>
    <s v="Journal"/>
    <x v="9"/>
    <s v="Data Science"/>
    <s v="Data Science Revenue"/>
    <d v="2024-08-31T00:00:00"/>
    <x v="0"/>
    <s v="51742"/>
    <s v="11 Visa : 1246 NextGen Solutions"/>
    <x v="18"/>
    <s v="18657995555"/>
    <m/>
    <m/>
    <m/>
    <n v="95.75"/>
    <x v="2"/>
    <x v="22"/>
    <x v="1"/>
    <n v="0"/>
    <x v="49"/>
    <x v="46"/>
  </r>
  <r>
    <s v="Journal"/>
    <x v="9"/>
    <s v="Data Science"/>
    <s v="Data Science Revenue"/>
    <d v="2024-08-31T00:00:00"/>
    <x v="0"/>
    <s v="49306"/>
    <s v="451 Cornerstone Building Brands : 1212 Cornerstone Shelter Scheduling Implementation"/>
    <x v="9"/>
    <s v="17731619858"/>
    <m/>
    <m/>
    <m/>
    <n v="29359.37"/>
    <x v="2"/>
    <x v="31"/>
    <x v="1"/>
    <n v="0"/>
    <x v="41"/>
    <x v="40"/>
  </r>
  <r>
    <s v="Journal"/>
    <x v="2"/>
    <s v="Data Science"/>
    <s v="Data Science Revenue"/>
    <d v="2024-08-31T00:00:00"/>
    <x v="0"/>
    <s v="51208"/>
    <s v="463 OneLook Inc. D/B/A Lily AI : 977 Lily AI SOW#5"/>
    <x v="5"/>
    <s v="16997883282"/>
    <m/>
    <m/>
    <m/>
    <n v="464.21608813902071"/>
    <x v="2"/>
    <x v="28"/>
    <x v="1"/>
    <n v="0"/>
    <x v="37"/>
    <x v="36"/>
  </r>
  <r>
    <s v="Journal"/>
    <x v="2"/>
    <s v="Data Science"/>
    <s v="Data Science Revenue"/>
    <d v="2024-08-31T00:00:00"/>
    <x v="0"/>
    <s v="50037"/>
    <s v="461 Session M Inc. : 974 Mastercard SOW #6"/>
    <x v="6"/>
    <s v="16716229170"/>
    <m/>
    <m/>
    <m/>
    <n v="400.1862828784661"/>
    <x v="2"/>
    <x v="29"/>
    <x v="1"/>
    <n v="0"/>
    <x v="38"/>
    <x v="37"/>
  </r>
  <r>
    <s v="Journal"/>
    <x v="2"/>
    <s v="Data Science"/>
    <s v="Data Science Revenue"/>
    <d v="2024-08-31T00:00:00"/>
    <x v="0"/>
    <s v="51224"/>
    <s v="463 OneLook Inc. D/B/A Lily AI : 1016 Lily AI SOW#7"/>
    <x v="7"/>
    <s v="17000641921"/>
    <m/>
    <m/>
    <m/>
    <n v="424.19745985117407"/>
    <x v="2"/>
    <x v="28"/>
    <x v="1"/>
    <n v="0"/>
    <x v="39"/>
    <x v="38"/>
  </r>
  <r>
    <s v="Journal"/>
    <x v="9"/>
    <s v="Data Science"/>
    <s v="Data Science Revenue"/>
    <d v="2024-08-31T00:00:00"/>
    <x v="0"/>
    <s v="52026"/>
    <s v="182 GoodRx : 1142 GoodRx - April to October Renewal"/>
    <x v="19"/>
    <s v="17583569682"/>
    <m/>
    <m/>
    <m/>
    <n v="-20015.47"/>
    <x v="2"/>
    <x v="21"/>
    <x v="1"/>
    <n v="0"/>
    <x v="50"/>
    <x v="47"/>
  </r>
  <r>
    <s v="Journal"/>
    <x v="2"/>
    <s v="Data Science"/>
    <s v="Data Science Revenue"/>
    <d v="2024-08-31T00:00:00"/>
    <x v="0"/>
    <s v="50110"/>
    <s v="461 Session M Inc. : 974 Mastercard SOW #6"/>
    <x v="6"/>
    <s v="16716229170"/>
    <m/>
    <m/>
    <m/>
    <n v="400.1862828784661"/>
    <x v="2"/>
    <x v="29"/>
    <x v="1"/>
    <n v="0"/>
    <x v="38"/>
    <x v="37"/>
  </r>
  <r>
    <s v="Journal"/>
    <x v="9"/>
    <s v="Data Science"/>
    <s v="Data Science Revenue"/>
    <d v="2024-08-31T00:00:00"/>
    <x v="0"/>
    <s v="51615"/>
    <s v="170 CVS Health : 1296 PV Insights Portal PM"/>
    <x v="20"/>
    <s v="20194098727"/>
    <m/>
    <m/>
    <m/>
    <n v="-16200"/>
    <x v="2"/>
    <x v="3"/>
    <x v="1"/>
    <n v="0"/>
    <x v="51"/>
    <x v="48"/>
  </r>
  <r>
    <s v="Journal"/>
    <x v="9"/>
    <s v="Data Science"/>
    <s v="Data Science Revenue"/>
    <d v="2024-08-31T00:00:00"/>
    <x v="0"/>
    <s v="49263"/>
    <s v="382 Hyatt : 1060 Hyatt - TLP Bridge Deal"/>
    <x v="21"/>
    <s v="16644625585"/>
    <m/>
    <m/>
    <s v="Retainer Revenue Recognition"/>
    <n v="46138.3"/>
    <x v="2"/>
    <x v="14"/>
    <x v="1"/>
    <n v="0"/>
    <x v="52"/>
    <x v="49"/>
  </r>
  <r>
    <s v="Journal"/>
    <x v="2"/>
    <s v="Data Science"/>
    <s v="Data Science Revenue"/>
    <d v="2024-08-31T00:00:00"/>
    <x v="0"/>
    <s v="51238"/>
    <s v="463 OneLook Inc. D/B/A Lily AI : 1016 Lily AI SOW#7"/>
    <x v="7"/>
    <s v="17000641921"/>
    <m/>
    <m/>
    <m/>
    <n v="424.19745985117407"/>
    <x v="2"/>
    <x v="28"/>
    <x v="1"/>
    <n v="0"/>
    <x v="39"/>
    <x v="38"/>
  </r>
  <r>
    <s v="Journal"/>
    <x v="2"/>
    <s v="Data Science"/>
    <s v="Data Science Revenue"/>
    <d v="2024-08-31T00:00:00"/>
    <x v="0"/>
    <s v="51190"/>
    <s v="463 OneLook Inc. D/B/A Lily AI : 977 Lily AI SOW#5"/>
    <x v="5"/>
    <s v="16997883282"/>
    <m/>
    <m/>
    <m/>
    <n v="464.21608813902071"/>
    <x v="2"/>
    <x v="28"/>
    <x v="1"/>
    <n v="0"/>
    <x v="37"/>
    <x v="36"/>
  </r>
  <r>
    <s v="Journal"/>
    <x v="2"/>
    <s v="Data Science"/>
    <s v="Data Science Revenue"/>
    <d v="2024-08-31T00:00:00"/>
    <x v="0"/>
    <s v="51231"/>
    <s v="463 OneLook Inc. D/B/A Lily AI : 1016 Lily AI SOW#7"/>
    <x v="7"/>
    <s v="17000641921"/>
    <m/>
    <m/>
    <m/>
    <n v="424.19745985117407"/>
    <x v="2"/>
    <x v="28"/>
    <x v="1"/>
    <n v="0"/>
    <x v="39"/>
    <x v="38"/>
  </r>
  <r>
    <s v="Journal"/>
    <x v="2"/>
    <s v="Data Science"/>
    <s v="Data Science Revenue"/>
    <d v="2024-08-31T00:00:00"/>
    <x v="0"/>
    <s v="51257"/>
    <s v="463 OneLook Inc. D/B/A Lily AI : 1016 Lily AI SOW#7"/>
    <x v="7"/>
    <s v="17000641921"/>
    <m/>
    <m/>
    <m/>
    <n v="424.19745985117407"/>
    <x v="2"/>
    <x v="28"/>
    <x v="1"/>
    <n v="0"/>
    <x v="39"/>
    <x v="38"/>
  </r>
  <r>
    <s v="Journal"/>
    <x v="9"/>
    <s v="Data Science"/>
    <s v="Data Science Revenue"/>
    <d v="2024-08-31T00:00:00"/>
    <x v="0"/>
    <s v="52020"/>
    <s v="451 Cornerstone Building Brands : 1212 Cornerstone Shelter Scheduling Implementation"/>
    <x v="9"/>
    <s v="17731619858"/>
    <m/>
    <m/>
    <s v="Retainer Rev Rec"/>
    <n v="9009.73"/>
    <x v="2"/>
    <x v="31"/>
    <x v="1"/>
    <n v="0"/>
    <x v="41"/>
    <x v="40"/>
  </r>
  <r>
    <s v="Journal"/>
    <x v="9"/>
    <s v="Data Science"/>
    <s v="Data Science Revenue"/>
    <d v="2024-08-31T00:00:00"/>
    <x v="0"/>
    <s v="51564"/>
    <s v="170 CVS Health : 1040 MGE/PMH/GPT 2024 Team"/>
    <x v="22"/>
    <s v="15954185039"/>
    <m/>
    <m/>
    <m/>
    <n v="59120"/>
    <x v="2"/>
    <x v="3"/>
    <x v="1"/>
    <n v="0"/>
    <x v="5"/>
    <x v="5"/>
  </r>
  <r>
    <s v="Journal"/>
    <x v="9"/>
    <s v="Data Science"/>
    <s v="Data Science Revenue"/>
    <d v="2024-08-31T00:00:00"/>
    <x v="0"/>
    <s v="51643"/>
    <s v="417 Franklin Templeton : 1145 Franklin Templeton - DS Team"/>
    <x v="11"/>
    <s v="17634612061"/>
    <m/>
    <m/>
    <m/>
    <n v="29.15"/>
    <x v="2"/>
    <x v="1"/>
    <x v="1"/>
    <n v="0"/>
    <x v="43"/>
    <x v="41"/>
  </r>
  <r>
    <s v="Journal"/>
    <x v="9"/>
    <s v="Data Science"/>
    <s v="Data Science Revenue"/>
    <d v="2024-08-31T00:00:00"/>
    <x v="0"/>
    <s v="49304"/>
    <s v="451 Cornerstone Building Brands : 1212 Cornerstone Shelter Scheduling Implementation"/>
    <x v="9"/>
    <s v="17731619858"/>
    <m/>
    <m/>
    <m/>
    <n v="-63858.51"/>
    <x v="2"/>
    <x v="31"/>
    <x v="1"/>
    <n v="0"/>
    <x v="41"/>
    <x v="40"/>
  </r>
  <r>
    <s v="Journal"/>
    <x v="2"/>
    <s v="Data Science"/>
    <s v="Data Science Revenue"/>
    <d v="2024-08-31T00:00:00"/>
    <x v="0"/>
    <s v="49835"/>
    <s v="461 Session M Inc. : 974 Mastercard SOW #6"/>
    <x v="6"/>
    <s v="16716229170"/>
    <m/>
    <m/>
    <m/>
    <n v="400.1862828784661"/>
    <x v="2"/>
    <x v="29"/>
    <x v="1"/>
    <n v="0"/>
    <x v="38"/>
    <x v="37"/>
  </r>
  <r>
    <s v="Journal"/>
    <x v="2"/>
    <s v="Data Science"/>
    <s v="Data Science Revenue"/>
    <d v="2024-08-31T00:00:00"/>
    <x v="0"/>
    <s v="49777"/>
    <s v="461 Session M Inc. : 974 Mastercard SOW #6"/>
    <x v="6"/>
    <s v="16716229170"/>
    <m/>
    <m/>
    <m/>
    <n v="400.1862828784661"/>
    <x v="2"/>
    <x v="29"/>
    <x v="1"/>
    <n v="0"/>
    <x v="38"/>
    <x v="37"/>
  </r>
  <r>
    <s v="Journal"/>
    <x v="9"/>
    <s v="Data Science"/>
    <s v="Data Science Revenue"/>
    <d v="2024-08-31T00:00:00"/>
    <x v="0"/>
    <s v="51645"/>
    <s v="417 Franklin Templeton : 1145 Franklin Templeton - DS Team"/>
    <x v="11"/>
    <s v="17634612061"/>
    <m/>
    <m/>
    <m/>
    <n v="29.02"/>
    <x v="2"/>
    <x v="1"/>
    <x v="1"/>
    <n v="0"/>
    <x v="43"/>
    <x v="41"/>
  </r>
  <r>
    <s v="Journal"/>
    <x v="9"/>
    <s v="Data Science"/>
    <s v="Data Science Revenue"/>
    <d v="2024-08-31T00:00:00"/>
    <x v="0"/>
    <s v="49294"/>
    <s v="3 Marriott : 641 Digital Analytics Reporting"/>
    <x v="23"/>
    <m/>
    <m/>
    <m/>
    <s v="Retainer Revenue Recognition"/>
    <n v="31000"/>
    <x v="2"/>
    <x v="34"/>
    <x v="1"/>
    <n v="0"/>
    <x v="53"/>
    <x v="50"/>
  </r>
  <r>
    <s v="Journal"/>
    <x v="2"/>
    <s v="Data Science"/>
    <s v="Data Science Revenue"/>
    <d v="2024-08-31T00:00:00"/>
    <x v="0"/>
    <s v="51204"/>
    <s v="463 OneLook Inc. D/B/A Lily AI : 977 Lily AI SOW#5"/>
    <x v="5"/>
    <s v="16997883282"/>
    <m/>
    <m/>
    <m/>
    <n v="464.21608813902071"/>
    <x v="2"/>
    <x v="28"/>
    <x v="1"/>
    <n v="0"/>
    <x v="37"/>
    <x v="36"/>
  </r>
  <r>
    <s v="Journal"/>
    <x v="2"/>
    <s v="Data Science"/>
    <s v="Data Science Revenue"/>
    <d v="2024-08-31T00:00:00"/>
    <x v="0"/>
    <s v="50016"/>
    <s v="461 Session M Inc. : 974 Mastercard SOW #6"/>
    <x v="6"/>
    <s v="16716229170"/>
    <m/>
    <m/>
    <m/>
    <n v="400.1862828784661"/>
    <x v="2"/>
    <x v="29"/>
    <x v="1"/>
    <n v="0"/>
    <x v="38"/>
    <x v="37"/>
  </r>
  <r>
    <s v="Journal"/>
    <x v="2"/>
    <s v="Data Science"/>
    <s v="Data Science Revenue"/>
    <d v="2024-08-31T00:00:00"/>
    <x v="0"/>
    <s v="49911"/>
    <s v="461 Session M Inc. : 974 Mastercard SOW #6"/>
    <x v="6"/>
    <s v="16716229170"/>
    <m/>
    <m/>
    <m/>
    <n v="400.1862828784661"/>
    <x v="2"/>
    <x v="29"/>
    <x v="1"/>
    <n v="0"/>
    <x v="38"/>
    <x v="37"/>
  </r>
  <r>
    <s v="Journal"/>
    <x v="2"/>
    <s v="Data Science"/>
    <s v="Data Science Revenue"/>
    <d v="2024-08-31T00:00:00"/>
    <x v="0"/>
    <s v="51175"/>
    <s v="463 OneLook Inc. D/B/A Lily AI : 977 Lily AI SOW#5"/>
    <x v="5"/>
    <s v="16997883282"/>
    <m/>
    <m/>
    <m/>
    <n v="464.21608813902071"/>
    <x v="2"/>
    <x v="28"/>
    <x v="1"/>
    <n v="0"/>
    <x v="37"/>
    <x v="36"/>
  </r>
  <r>
    <s v="Journal"/>
    <x v="9"/>
    <s v="Data Science"/>
    <s v="Data Science Revenue"/>
    <d v="2024-08-31T00:00:00"/>
    <x v="0"/>
    <s v="52166"/>
    <s v="- No Entity -"/>
    <x v="0"/>
    <m/>
    <s v="ICC 1222 Franklin Templeton : Franklin Templeton - Vasu POC Team"/>
    <m/>
    <s v="TopSide Management Book Elim related to project ICC 1222 Franklin Templeton : Franklin Templeton - Vasu POC Team"/>
    <n v="-12101.64"/>
    <x v="2"/>
    <x v="1"/>
    <x v="1"/>
    <s v="ICC 1222 Franklin Templeton : Franklin Templeton - Vasu POC Team"/>
    <x v="1"/>
    <x v="1"/>
  </r>
  <r>
    <s v="Journal"/>
    <x v="2"/>
    <s v="Data Science"/>
    <s v="Data Science Revenue"/>
    <d v="2024-08-31T00:00:00"/>
    <x v="0"/>
    <s v="51211"/>
    <s v="463 OneLook Inc. D/B/A Lily AI : 977 Lily AI SOW#5"/>
    <x v="5"/>
    <s v="16997883282"/>
    <m/>
    <m/>
    <m/>
    <n v="464.21608813902071"/>
    <x v="2"/>
    <x v="28"/>
    <x v="1"/>
    <n v="0"/>
    <x v="37"/>
    <x v="36"/>
  </r>
  <r>
    <s v="Journal"/>
    <x v="9"/>
    <s v="Data Science"/>
    <s v="Data Science Revenue"/>
    <d v="2024-08-31T00:00:00"/>
    <x v="0"/>
    <s v="49265"/>
    <s v="169 LinkedIn Corporation : 1302 LinkedIn Measurement Experimentation Support (Zaid) FY2025H1"/>
    <x v="24"/>
    <s v="17583711252"/>
    <m/>
    <m/>
    <s v="Retainer Revenue Recognition"/>
    <n v="78256.800000000003"/>
    <x v="2"/>
    <x v="6"/>
    <x v="1"/>
    <n v="0"/>
    <x v="54"/>
    <x v="51"/>
  </r>
  <r>
    <s v="Journal"/>
    <x v="2"/>
    <s v="Data Science"/>
    <s v="Data Science Revenue"/>
    <d v="2024-08-31T00:00:00"/>
    <x v="0"/>
    <s v="50074"/>
    <s v="461 Session M Inc. : 974 Mastercard SOW #6"/>
    <x v="6"/>
    <s v="16716229170"/>
    <m/>
    <m/>
    <m/>
    <n v="400.1862828784661"/>
    <x v="2"/>
    <x v="29"/>
    <x v="1"/>
    <n v="0"/>
    <x v="38"/>
    <x v="37"/>
  </r>
  <r>
    <s v="Journal"/>
    <x v="9"/>
    <s v="Data Science"/>
    <s v="Data Science Revenue"/>
    <d v="2024-08-31T00:00:00"/>
    <x v="0"/>
    <s v="51638"/>
    <s v="417 Franklin Templeton : 1145 Franklin Templeton - DS Team"/>
    <x v="11"/>
    <s v="17634612061"/>
    <m/>
    <m/>
    <m/>
    <n v="20044.400000000001"/>
    <x v="2"/>
    <x v="1"/>
    <x v="1"/>
    <n v="0"/>
    <x v="43"/>
    <x v="41"/>
  </r>
  <r>
    <s v="Journal"/>
    <x v="2"/>
    <s v="Data Science"/>
    <s v="Data Science Revenue"/>
    <d v="2024-08-31T00:00:00"/>
    <x v="0"/>
    <s v="51194"/>
    <s v="463 OneLook Inc. D/B/A Lily AI : 977 Lily AI SOW#5"/>
    <x v="5"/>
    <s v="16997883282"/>
    <m/>
    <m/>
    <m/>
    <n v="464.21608813902071"/>
    <x v="2"/>
    <x v="28"/>
    <x v="1"/>
    <n v="0"/>
    <x v="37"/>
    <x v="36"/>
  </r>
  <r>
    <s v="Journal"/>
    <x v="2"/>
    <s v="Data Science"/>
    <s v="Data Science Revenue"/>
    <d v="2024-08-31T00:00:00"/>
    <x v="0"/>
    <s v="51174"/>
    <s v="463 OneLook Inc. D/B/A Lily AI : 977 Lily AI SOW#5"/>
    <x v="5"/>
    <s v="16997883282"/>
    <m/>
    <m/>
    <m/>
    <n v="464.21608813902071"/>
    <x v="2"/>
    <x v="28"/>
    <x v="1"/>
    <n v="0"/>
    <x v="37"/>
    <x v="36"/>
  </r>
  <r>
    <s v="Journal"/>
    <x v="2"/>
    <s v="Data Science"/>
    <s v="Data Science Revenue"/>
    <d v="2024-08-31T00:00:00"/>
    <x v="0"/>
    <s v="51246"/>
    <s v="463 OneLook Inc. D/B/A Lily AI : 1016 Lily AI SOW#7"/>
    <x v="7"/>
    <s v="17000641921"/>
    <m/>
    <m/>
    <m/>
    <n v="424.19745985117407"/>
    <x v="2"/>
    <x v="28"/>
    <x v="1"/>
    <n v="0"/>
    <x v="39"/>
    <x v="38"/>
  </r>
  <r>
    <s v="Journal"/>
    <x v="2"/>
    <s v="Data Science"/>
    <s v="Data Science Revenue"/>
    <d v="2024-08-31T00:00:00"/>
    <x v="0"/>
    <s v="51250"/>
    <s v="463 OneLook Inc. D/B/A Lily AI : 1016 Lily AI SOW#7"/>
    <x v="7"/>
    <s v="17000641921"/>
    <m/>
    <m/>
    <m/>
    <n v="424.19745985117407"/>
    <x v="2"/>
    <x v="28"/>
    <x v="1"/>
    <n v="0"/>
    <x v="39"/>
    <x v="38"/>
  </r>
  <r>
    <s v="Journal"/>
    <x v="9"/>
    <s v="Data Science"/>
    <s v="Data Science Revenue"/>
    <d v="2024-08-31T00:00:00"/>
    <x v="0"/>
    <s v="49213"/>
    <s v="2 AARP : 839 ASI - Business Analyst/BI Support 2024 - 2025"/>
    <x v="25"/>
    <s v="15339917917"/>
    <m/>
    <m/>
    <s v="Retainer Revenue Recognition"/>
    <n v="52000"/>
    <x v="2"/>
    <x v="32"/>
    <x v="1"/>
    <n v="0"/>
    <x v="55"/>
    <x v="52"/>
  </r>
  <r>
    <s v="Journal"/>
    <x v="9"/>
    <s v="Data Science"/>
    <s v="Data Science Revenue"/>
    <d v="2024-08-31T00:00:00"/>
    <x v="0"/>
    <s v="51697"/>
    <s v="417 Franklin Templeton : 1145 Franklin Templeton - DS Team"/>
    <x v="11"/>
    <s v="17634612061"/>
    <m/>
    <m/>
    <m/>
    <n v="-15.37"/>
    <x v="2"/>
    <x v="1"/>
    <x v="1"/>
    <n v="0"/>
    <x v="43"/>
    <x v="41"/>
  </r>
  <r>
    <s v="Journal"/>
    <x v="9"/>
    <s v="Data Science"/>
    <s v="Data Science Revenue"/>
    <d v="2024-08-31T00:00:00"/>
    <x v="0"/>
    <s v="51752"/>
    <s v="161 DMW Direct : 1283 DMW - Atrio AEP Model 2025"/>
    <x v="26"/>
    <s v="19882329491"/>
    <m/>
    <m/>
    <m/>
    <n v="2373.33"/>
    <x v="2"/>
    <x v="35"/>
    <x v="1"/>
    <n v="0"/>
    <x v="56"/>
    <x v="53"/>
  </r>
  <r>
    <s v="Journal"/>
    <x v="9"/>
    <s v="Data Science"/>
    <s v="Data Science Revenue"/>
    <d v="2024-08-31T00:00:00"/>
    <x v="0"/>
    <s v="51741"/>
    <s v="11 Visa : 1246 NextGen Solutions"/>
    <x v="18"/>
    <s v="18657995555"/>
    <m/>
    <m/>
    <m/>
    <n v="113.76"/>
    <x v="2"/>
    <x v="22"/>
    <x v="1"/>
    <n v="0"/>
    <x v="49"/>
    <x v="46"/>
  </r>
  <r>
    <s v="Journal"/>
    <x v="9"/>
    <s v="Data Science"/>
    <s v="Data Science Revenue"/>
    <d v="2024-08-31T00:00:00"/>
    <x v="0"/>
    <s v="51635"/>
    <s v="417 Franklin Templeton : 1045 Franklin Templeton - Portfolio Optimization - DS Need - Feb - Nov"/>
    <x v="27"/>
    <s v="16865883964"/>
    <m/>
    <m/>
    <m/>
    <n v="20.78"/>
    <x v="2"/>
    <x v="1"/>
    <x v="1"/>
    <n v="0"/>
    <x v="57"/>
    <x v="54"/>
  </r>
  <r>
    <s v="Journal"/>
    <x v="9"/>
    <s v="Data Science"/>
    <s v="Data Science Revenue"/>
    <d v="2024-08-31T00:00:00"/>
    <x v="0"/>
    <s v="49255"/>
    <s v="411 H. Lundbeck A/S : 1290 Lundbeck - Psych Franchise Analytics Support"/>
    <x v="28"/>
    <s v="18359600903"/>
    <m/>
    <m/>
    <s v="Retainer Revenue Recognition"/>
    <n v="20995"/>
    <x v="2"/>
    <x v="27"/>
    <x v="1"/>
    <n v="0"/>
    <x v="58"/>
    <x v="55"/>
  </r>
  <r>
    <s v="Journal"/>
    <x v="9"/>
    <s v="Data Science"/>
    <s v="Data Science Revenue"/>
    <d v="2024-08-31T00:00:00"/>
    <x v="0"/>
    <s v="49230"/>
    <s v="218 The Blackstone Group : 1320 Blackstone - DS Retainer 2024 H2 Renewal"/>
    <x v="29"/>
    <s v="17216144206"/>
    <m/>
    <m/>
    <s v="Retainer Revenue Recognition"/>
    <n v="8000"/>
    <x v="2"/>
    <x v="4"/>
    <x v="1"/>
    <n v="0"/>
    <x v="59"/>
    <x v="56"/>
  </r>
  <r>
    <s v="Journal"/>
    <x v="9"/>
    <s v="Data Science"/>
    <s v="Data Science Revenue"/>
    <d v="2024-08-31T00:00:00"/>
    <x v="0"/>
    <s v="51693"/>
    <s v="417 Franklin Templeton : 1145 Franklin Templeton - DS Team"/>
    <x v="11"/>
    <s v="17634612061"/>
    <m/>
    <m/>
    <m/>
    <n v="-7.92"/>
    <x v="2"/>
    <x v="1"/>
    <x v="1"/>
    <n v="0"/>
    <x v="43"/>
    <x v="41"/>
  </r>
  <r>
    <s v="Journal"/>
    <x v="1"/>
    <s v="Data Science"/>
    <s v="Data Science Revenue"/>
    <d v="2024-08-31T00:00:00"/>
    <x v="0"/>
    <s v="49360"/>
    <s v="418 Total Energies E&amp;P UK Limited : 1009 Data Science Retainer (Daniel Seal)"/>
    <x v="30"/>
    <m/>
    <m/>
    <m/>
    <m/>
    <n v="3750.3277950869842"/>
    <x v="1"/>
    <x v="36"/>
    <x v="1"/>
    <n v="0"/>
    <x v="60"/>
    <x v="57"/>
  </r>
  <r>
    <s v="Journal"/>
    <x v="2"/>
    <s v="Data Science"/>
    <s v="Data Science Revenue"/>
    <d v="2024-08-31T00:00:00"/>
    <x v="0"/>
    <s v="51199"/>
    <s v="463 OneLook Inc. D/B/A Lily AI : 977 Lily AI SOW#5"/>
    <x v="5"/>
    <s v="16997883282"/>
    <m/>
    <m/>
    <m/>
    <n v="464.21608813902071"/>
    <x v="2"/>
    <x v="28"/>
    <x v="1"/>
    <n v="0"/>
    <x v="37"/>
    <x v="36"/>
  </r>
  <r>
    <s v="Journal"/>
    <x v="2"/>
    <s v="Data Science"/>
    <s v="Data Science Revenue"/>
    <d v="2024-08-31T00:00:00"/>
    <x v="0"/>
    <s v="49897"/>
    <s v="461 Session M Inc. : 974 Mastercard SOW #6"/>
    <x v="6"/>
    <s v="16716229170"/>
    <m/>
    <m/>
    <m/>
    <n v="400.1862828784661"/>
    <x v="2"/>
    <x v="29"/>
    <x v="1"/>
    <n v="0"/>
    <x v="38"/>
    <x v="37"/>
  </r>
  <r>
    <s v="Journal"/>
    <x v="9"/>
    <s v="Data Science"/>
    <s v="Data Science Revenue"/>
    <d v="2024-08-31T00:00:00"/>
    <x v="0"/>
    <s v="49280"/>
    <s v="473 Wyndham Hotels and Resorts : 1051 Wyndham - Guest Analytics Retainer"/>
    <x v="31"/>
    <s v="16336551605"/>
    <m/>
    <m/>
    <s v="Retainer Revenue Recognition"/>
    <n v="11627.23"/>
    <x v="2"/>
    <x v="5"/>
    <x v="1"/>
    <n v="0"/>
    <x v="7"/>
    <x v="7"/>
  </r>
  <r>
    <s v="Journal"/>
    <x v="9"/>
    <s v="Data Science"/>
    <s v="Data Science Revenue"/>
    <d v="2024-08-31T00:00:00"/>
    <x v="0"/>
    <s v="52166"/>
    <s v="- No Entity -"/>
    <x v="0"/>
    <m/>
    <s v="ICC 943 The Blackstone Group : Blackstone - DS Retainer 2024 H1"/>
    <m/>
    <s v="TopSide Management Book Elim related to project ICC 943 The Blackstone Group : Blackstone - DS Retainer 2024 H1"/>
    <n v="-1920.89"/>
    <x v="2"/>
    <x v="4"/>
    <x v="1"/>
    <s v="ICC 943 The Blackstone Group : Blackstone - DS Retainer 2024 H1"/>
    <x v="4"/>
    <x v="4"/>
  </r>
  <r>
    <s v="Journal"/>
    <x v="2"/>
    <s v="Data Science"/>
    <s v="Data Science Revenue"/>
    <d v="2024-08-31T00:00:00"/>
    <x v="0"/>
    <s v="49997"/>
    <s v="461 Session M Inc. : 974 Mastercard SOW #6"/>
    <x v="6"/>
    <s v="16716229170"/>
    <m/>
    <m/>
    <m/>
    <n v="400.1862828784661"/>
    <x v="2"/>
    <x v="29"/>
    <x v="1"/>
    <n v="0"/>
    <x v="38"/>
    <x v="37"/>
  </r>
  <r>
    <s v="Journal"/>
    <x v="9"/>
    <s v="Data Science"/>
    <s v="Data Science Revenue"/>
    <d v="2024-08-31T00:00:00"/>
    <x v="0"/>
    <s v="51648"/>
    <s v="417 Franklin Templeton : 1145 Franklin Templeton - DS Team"/>
    <x v="11"/>
    <s v="17634612061"/>
    <m/>
    <m/>
    <m/>
    <n v="29.77"/>
    <x v="2"/>
    <x v="1"/>
    <x v="1"/>
    <n v="0"/>
    <x v="43"/>
    <x v="41"/>
  </r>
  <r>
    <s v="Journal"/>
    <x v="9"/>
    <s v="Data Science"/>
    <s v="Data Science Revenue"/>
    <d v="2024-08-31T00:00:00"/>
    <x v="0"/>
    <s v="49266"/>
    <s v="382 Hyatt : 1202 Hyatt - GenAI Implementation"/>
    <x v="32"/>
    <s v="16896592535"/>
    <m/>
    <m/>
    <s v="Retainer Revenue Recognition"/>
    <n v="97152.71"/>
    <x v="2"/>
    <x v="14"/>
    <x v="1"/>
    <n v="0"/>
    <x v="18"/>
    <x v="17"/>
  </r>
  <r>
    <s v="Journal"/>
    <x v="9"/>
    <s v="Data Science"/>
    <s v="Data Science Revenue"/>
    <d v="2024-08-31T00:00:00"/>
    <x v="0"/>
    <s v="49235"/>
    <s v="173 Walmart : 1196 Walmart - FY25 LTA Projection Automation Team"/>
    <x v="33"/>
    <s v="18250804323"/>
    <m/>
    <m/>
    <s v="Retainer Revenue Recognition"/>
    <n v="10317"/>
    <x v="2"/>
    <x v="2"/>
    <x v="1"/>
    <n v="0"/>
    <x v="61"/>
    <x v="58"/>
  </r>
  <r>
    <s v="Journal"/>
    <x v="9"/>
    <s v="Data Science"/>
    <s v="Data Science Revenue"/>
    <d v="2024-08-31T00:00:00"/>
    <x v="0"/>
    <s v="51626"/>
    <s v="226 Maurices : 254 Multi-Dimensional Segmentation"/>
    <x v="34"/>
    <m/>
    <m/>
    <m/>
    <m/>
    <n v="15890"/>
    <x v="2"/>
    <x v="37"/>
    <x v="1"/>
    <n v="0"/>
    <x v="62"/>
    <x v="59"/>
  </r>
  <r>
    <s v="Journal"/>
    <x v="9"/>
    <s v="Data Science"/>
    <s v="Data Science Revenue"/>
    <d v="2024-08-31T00:00:00"/>
    <x v="0"/>
    <s v="52166"/>
    <s v="- No Entity -"/>
    <x v="0"/>
    <m/>
    <s v="ICC 1040 CVS Health : MGE/PMH/GPT 2024 Team"/>
    <m/>
    <s v="TopSide Management Book Elim related to project ICC 1040 CVS Health : MGE/PMH/GPT 2024 Team"/>
    <n v="-5762.68"/>
    <x v="2"/>
    <x v="3"/>
    <x v="1"/>
    <s v="ICC 1040 CVS Health : MGE/PMH/GPT 2024 Team"/>
    <x v="5"/>
    <x v="5"/>
  </r>
  <r>
    <s v="Journal"/>
    <x v="2"/>
    <s v="Data Science"/>
    <s v="Data Science Revenue"/>
    <d v="2024-08-31T00:00:00"/>
    <x v="0"/>
    <s v="51213"/>
    <s v="463 OneLook Inc. D/B/A Lily AI : 977 Lily AI SOW#5"/>
    <x v="5"/>
    <s v="16997883282"/>
    <m/>
    <m/>
    <m/>
    <n v="464.21608813902071"/>
    <x v="2"/>
    <x v="28"/>
    <x v="1"/>
    <n v="0"/>
    <x v="37"/>
    <x v="36"/>
  </r>
  <r>
    <s v="Journal"/>
    <x v="9"/>
    <s v="Data Science"/>
    <s v="Data Science Revenue"/>
    <d v="2024-08-31T00:00:00"/>
    <x v="0"/>
    <s v="51701"/>
    <s v="417 Franklin Templeton : 1145 Franklin Templeton - DS Team"/>
    <x v="11"/>
    <s v="17634612061"/>
    <m/>
    <m/>
    <m/>
    <n v="-15.11"/>
    <x v="2"/>
    <x v="1"/>
    <x v="1"/>
    <n v="0"/>
    <x v="43"/>
    <x v="41"/>
  </r>
  <r>
    <s v="Journal"/>
    <x v="2"/>
    <s v="Data Science"/>
    <s v="Data Science Revenue"/>
    <d v="2024-08-31T00:00:00"/>
    <x v="0"/>
    <s v="49857"/>
    <s v="461 Session M Inc. : 974 Mastercard SOW #6"/>
    <x v="6"/>
    <s v="16716229170"/>
    <m/>
    <m/>
    <m/>
    <n v="400.1862828784661"/>
    <x v="2"/>
    <x v="29"/>
    <x v="1"/>
    <n v="0"/>
    <x v="38"/>
    <x v="37"/>
  </r>
  <r>
    <s v="Journal"/>
    <x v="2"/>
    <s v="Data Science"/>
    <s v="Data Science Revenue"/>
    <d v="2024-08-31T00:00:00"/>
    <x v="0"/>
    <s v="51181"/>
    <s v="463 OneLook Inc. D/B/A Lily AI : 977 Lily AI SOW#5"/>
    <x v="5"/>
    <s v="16997883282"/>
    <m/>
    <m/>
    <m/>
    <n v="464.21608813902071"/>
    <x v="2"/>
    <x v="28"/>
    <x v="1"/>
    <n v="0"/>
    <x v="37"/>
    <x v="36"/>
  </r>
  <r>
    <s v="Journal"/>
    <x v="2"/>
    <s v="Data Science"/>
    <s v="Data Science Revenue"/>
    <d v="2024-08-31T00:00:00"/>
    <x v="0"/>
    <s v="49980"/>
    <s v="461 Session M Inc. : 974 Mastercard SOW #6"/>
    <x v="6"/>
    <s v="16716229170"/>
    <m/>
    <m/>
    <m/>
    <n v="400.1862828784661"/>
    <x v="2"/>
    <x v="29"/>
    <x v="1"/>
    <n v="0"/>
    <x v="38"/>
    <x v="37"/>
  </r>
  <r>
    <s v="Journal"/>
    <x v="2"/>
    <s v="Data Science"/>
    <s v="Data Science Revenue"/>
    <d v="2024-08-31T00:00:00"/>
    <x v="0"/>
    <s v="51259"/>
    <s v="463 OneLook Inc. D/B/A Lily AI : 1016 Lily AI SOW#7"/>
    <x v="7"/>
    <s v="17000641921"/>
    <m/>
    <m/>
    <m/>
    <n v="424.19745985117407"/>
    <x v="2"/>
    <x v="28"/>
    <x v="1"/>
    <n v="0"/>
    <x v="39"/>
    <x v="38"/>
  </r>
  <r>
    <s v="Journal"/>
    <x v="9"/>
    <s v="Data Science"/>
    <s v="Data Science Revenue"/>
    <d v="2024-08-31T00:00:00"/>
    <x v="0"/>
    <s v="49254"/>
    <s v="164 HGV : 1334 HGV - 2024 2H Services Retainer"/>
    <x v="35"/>
    <s v="17633632436"/>
    <m/>
    <m/>
    <s v="Retainer Revenue Recognition"/>
    <n v="185222.05"/>
    <x v="2"/>
    <x v="30"/>
    <x v="1"/>
    <n v="0"/>
    <x v="63"/>
    <x v="60"/>
  </r>
  <r>
    <s v="Journal"/>
    <x v="9"/>
    <s v="Data Science"/>
    <s v="Data Science Revenue"/>
    <d v="2024-08-31T00:00:00"/>
    <x v="0"/>
    <s v="51586"/>
    <s v="417 Franklin Templeton : 1222 Franklin Templeton - Vasu POC Team"/>
    <x v="36"/>
    <s v="18849408353"/>
    <m/>
    <m/>
    <m/>
    <n v="43760"/>
    <x v="2"/>
    <x v="1"/>
    <x v="1"/>
    <n v="0"/>
    <x v="1"/>
    <x v="1"/>
  </r>
  <r>
    <s v="Journal"/>
    <x v="1"/>
    <s v="Data Science"/>
    <s v="Data Science Revenue"/>
    <d v="2024-08-31T00:00:00"/>
    <x v="0"/>
    <s v="51536"/>
    <s v="729 Huntsworth Health Limited (Inizio) : 1458 GenAI 5 Use Cases"/>
    <x v="37"/>
    <m/>
    <m/>
    <m/>
    <m/>
    <n v="43953.841758419454"/>
    <x v="1"/>
    <x v="0"/>
    <x v="1"/>
    <n v="0"/>
    <x v="64"/>
    <x v="0"/>
  </r>
  <r>
    <s v="Journal"/>
    <x v="1"/>
    <s v="Data Science"/>
    <s v="Data Science Revenue"/>
    <d v="2024-08-31T00:00:00"/>
    <x v="0"/>
    <s v="49473"/>
    <s v="402 ICC in Forth Point Represents Blend360 : 1377 Walmart - FY25 Marketing Advanced Analytics Retainer"/>
    <x v="3"/>
    <m/>
    <m/>
    <m/>
    <m/>
    <n v="37505.949236983535"/>
    <x v="1"/>
    <x v="26"/>
    <x v="1"/>
    <n v="0"/>
    <x v="2"/>
    <x v="2"/>
  </r>
  <r>
    <s v="Journal"/>
    <x v="9"/>
    <s v="Data Science"/>
    <s v="Data Science Revenue"/>
    <d v="2024-08-31T00:00:00"/>
    <x v="0"/>
    <s v="51712"/>
    <s v="382 Hyatt : 1219 Hyatt - Segmentation Phase 2"/>
    <x v="38"/>
    <s v="17735849755"/>
    <m/>
    <m/>
    <m/>
    <n v="2202.2600000000002"/>
    <x v="2"/>
    <x v="14"/>
    <x v="1"/>
    <n v="0"/>
    <x v="65"/>
    <x v="61"/>
  </r>
  <r>
    <s v="Journal"/>
    <x v="2"/>
    <s v="Data Science"/>
    <s v="Data Science Revenue"/>
    <d v="2024-08-31T00:00:00"/>
    <x v="0"/>
    <s v="51217"/>
    <s v="463 OneLook Inc. D/B/A Lily AI : 1016 Lily AI SOW#7"/>
    <x v="7"/>
    <s v="17000641921"/>
    <m/>
    <m/>
    <m/>
    <n v="424.19745985117407"/>
    <x v="2"/>
    <x v="28"/>
    <x v="1"/>
    <n v="0"/>
    <x v="39"/>
    <x v="38"/>
  </r>
  <r>
    <s v="Journal"/>
    <x v="2"/>
    <s v="Data Science"/>
    <s v="Data Science Revenue"/>
    <d v="2024-08-31T00:00:00"/>
    <x v="0"/>
    <s v="51226"/>
    <s v="463 OneLook Inc. D/B/A Lily AI : 1016 Lily AI SOW#7"/>
    <x v="7"/>
    <s v="17000641921"/>
    <m/>
    <m/>
    <m/>
    <n v="424.19745985117407"/>
    <x v="2"/>
    <x v="28"/>
    <x v="1"/>
    <n v="0"/>
    <x v="39"/>
    <x v="38"/>
  </r>
  <r>
    <s v="Journal"/>
    <x v="1"/>
    <s v="Data Science"/>
    <s v="Data Science Revenue"/>
    <d v="2024-08-31T00:00:00"/>
    <x v="0"/>
    <s v="49362"/>
    <s v="418 Total Energies E&amp;P UK Limited : 1317 Data Science Resource (Alan Tominey)"/>
    <x v="39"/>
    <m/>
    <m/>
    <m/>
    <m/>
    <n v="26252.294565608889"/>
    <x v="1"/>
    <x v="36"/>
    <x v="1"/>
    <n v="0"/>
    <x v="66"/>
    <x v="62"/>
  </r>
  <r>
    <s v="Journal"/>
    <x v="9"/>
    <s v="Data Science"/>
    <s v="Data Science Revenue"/>
    <d v="2024-08-31T00:00:00"/>
    <x v="0"/>
    <s v="49288"/>
    <s v="169 LinkedIn Corporation : 1314 LinkedIn FY2025H1 Measurement Oyster (Paul/Licurgo) Renewal"/>
    <x v="40"/>
    <s v="17583746589"/>
    <m/>
    <m/>
    <s v="Retainer Revenue Recognition"/>
    <n v="17574.689999999999"/>
    <x v="2"/>
    <x v="6"/>
    <x v="1"/>
    <n v="0"/>
    <x v="67"/>
    <x v="63"/>
  </r>
  <r>
    <s v="Journal"/>
    <x v="2"/>
    <s v="Data Science"/>
    <s v="Data Science Revenue"/>
    <d v="2024-08-31T00:00:00"/>
    <x v="0"/>
    <s v="51232"/>
    <s v="463 OneLook Inc. D/B/A Lily AI : 1016 Lily AI SOW#7"/>
    <x v="7"/>
    <s v="17000641921"/>
    <m/>
    <m/>
    <m/>
    <n v="424.19745985117407"/>
    <x v="2"/>
    <x v="28"/>
    <x v="1"/>
    <n v="0"/>
    <x v="39"/>
    <x v="38"/>
  </r>
  <r>
    <s v="Journal"/>
    <x v="2"/>
    <s v="Data Science"/>
    <s v="Data Science Revenue"/>
    <d v="2024-08-31T00:00:00"/>
    <x v="0"/>
    <s v="51186"/>
    <s v="463 OneLook Inc. D/B/A Lily AI : 977 Lily AI SOW#5"/>
    <x v="5"/>
    <s v="16997883282"/>
    <m/>
    <m/>
    <m/>
    <n v="464.21608813902071"/>
    <x v="2"/>
    <x v="28"/>
    <x v="1"/>
    <n v="0"/>
    <x v="37"/>
    <x v="36"/>
  </r>
  <r>
    <s v="Journal"/>
    <x v="9"/>
    <s v="Data Science"/>
    <s v="Data Science Revenue"/>
    <d v="2024-08-31T00:00:00"/>
    <x v="0"/>
    <s v="51677"/>
    <s v="417 Franklin Templeton : 1045 Franklin Templeton - Portfolio Optimization - DS Need - Feb - Nov"/>
    <x v="27"/>
    <s v="16865883964"/>
    <m/>
    <m/>
    <m/>
    <n v="5.13"/>
    <x v="2"/>
    <x v="1"/>
    <x v="1"/>
    <n v="0"/>
    <x v="57"/>
    <x v="54"/>
  </r>
  <r>
    <s v="Journal"/>
    <x v="2"/>
    <s v="Data Science"/>
    <s v="Data Science Revenue"/>
    <d v="2024-08-31T00:00:00"/>
    <x v="0"/>
    <s v="51241"/>
    <s v="463 OneLook Inc. D/B/A Lily AI : 1016 Lily AI SOW#7"/>
    <x v="7"/>
    <s v="17000641921"/>
    <m/>
    <m/>
    <m/>
    <n v="424.19745985117407"/>
    <x v="2"/>
    <x v="28"/>
    <x v="1"/>
    <n v="0"/>
    <x v="39"/>
    <x v="38"/>
  </r>
  <r>
    <s v="Journal"/>
    <x v="2"/>
    <s v="Data Science"/>
    <s v="Data Science Revenue"/>
    <d v="2024-08-31T00:00:00"/>
    <x v="0"/>
    <s v="50055"/>
    <s v="461 Session M Inc. : 974 Mastercard SOW #6"/>
    <x v="6"/>
    <s v="16716229170"/>
    <m/>
    <m/>
    <m/>
    <n v="400.1862828784661"/>
    <x v="2"/>
    <x v="29"/>
    <x v="1"/>
    <n v="0"/>
    <x v="38"/>
    <x v="37"/>
  </r>
  <r>
    <s v="Journal"/>
    <x v="2"/>
    <s v="Data Science"/>
    <s v="Data Science Revenue"/>
    <d v="2024-08-31T00:00:00"/>
    <x v="0"/>
    <s v="51242"/>
    <s v="463 OneLook Inc. D/B/A Lily AI : 1016 Lily AI SOW#7"/>
    <x v="7"/>
    <s v="17000641921"/>
    <m/>
    <m/>
    <m/>
    <n v="424.19745985117407"/>
    <x v="2"/>
    <x v="28"/>
    <x v="1"/>
    <n v="0"/>
    <x v="39"/>
    <x v="38"/>
  </r>
  <r>
    <s v="Journal"/>
    <x v="2"/>
    <s v="Data Science"/>
    <s v="Data Science Revenue"/>
    <d v="2024-08-31T00:00:00"/>
    <x v="0"/>
    <s v="51192"/>
    <s v="463 OneLook Inc. D/B/A Lily AI : 977 Lily AI SOW#5"/>
    <x v="5"/>
    <s v="16997883282"/>
    <m/>
    <m/>
    <m/>
    <n v="464.21608813902071"/>
    <x v="2"/>
    <x v="28"/>
    <x v="1"/>
    <n v="0"/>
    <x v="37"/>
    <x v="36"/>
  </r>
  <r>
    <s v="Journal"/>
    <x v="9"/>
    <s v="Data Science"/>
    <s v="Data Science Revenue"/>
    <d v="2024-08-31T00:00:00"/>
    <x v="0"/>
    <s v="51793"/>
    <s v="11 Visa : 1246 NextGen Solutions"/>
    <x v="18"/>
    <s v="18657995555"/>
    <m/>
    <m/>
    <m/>
    <n v="3577.76"/>
    <x v="2"/>
    <x v="22"/>
    <x v="1"/>
    <n v="0"/>
    <x v="49"/>
    <x v="46"/>
  </r>
  <r>
    <s v="Journal"/>
    <x v="2"/>
    <s v="Data Science"/>
    <s v="Data Science Revenue"/>
    <d v="2024-08-31T00:00:00"/>
    <x v="0"/>
    <s v="49925"/>
    <s v="461 Session M Inc. : 974 Mastercard SOW #6"/>
    <x v="6"/>
    <s v="16716229170"/>
    <m/>
    <m/>
    <m/>
    <n v="400.1862828784661"/>
    <x v="2"/>
    <x v="29"/>
    <x v="1"/>
    <n v="0"/>
    <x v="38"/>
    <x v="37"/>
  </r>
  <r>
    <s v="Journal"/>
    <x v="9"/>
    <s v="Data Science"/>
    <s v="Data Science Revenue"/>
    <d v="2024-08-31T00:00:00"/>
    <x v="0"/>
    <s v="51640"/>
    <s v="417 Franklin Templeton : 1145 Franklin Templeton - DS Team"/>
    <x v="11"/>
    <s v="17634612061"/>
    <m/>
    <m/>
    <m/>
    <n v="40955.15"/>
    <x v="2"/>
    <x v="1"/>
    <x v="1"/>
    <n v="0"/>
    <x v="43"/>
    <x v="41"/>
  </r>
  <r>
    <s v="Journal"/>
    <x v="2"/>
    <s v="Data Science"/>
    <s v="Data Science Revenue"/>
    <d v="2024-08-31T00:00:00"/>
    <x v="0"/>
    <s v="51188"/>
    <s v="463 OneLook Inc. D/B/A Lily AI : 977 Lily AI SOW#5"/>
    <x v="5"/>
    <s v="16997883282"/>
    <m/>
    <m/>
    <m/>
    <n v="464.21608813902071"/>
    <x v="2"/>
    <x v="28"/>
    <x v="1"/>
    <n v="0"/>
    <x v="37"/>
    <x v="36"/>
  </r>
  <r>
    <s v="Journal"/>
    <x v="9"/>
    <s v="Data Science"/>
    <s v="Data Science Revenue"/>
    <d v="2024-08-31T00:00:00"/>
    <x v="0"/>
    <s v="51791"/>
    <s v="11 Visa : 1246 NextGen Solutions"/>
    <x v="18"/>
    <s v="18657995555"/>
    <m/>
    <m/>
    <m/>
    <n v="2712.23"/>
    <x v="2"/>
    <x v="22"/>
    <x v="1"/>
    <n v="0"/>
    <x v="49"/>
    <x v="46"/>
  </r>
  <r>
    <s v="Journal"/>
    <x v="9"/>
    <s v="Data Science"/>
    <s v="Data Science Revenue"/>
    <d v="2024-08-31T00:00:00"/>
    <x v="0"/>
    <s v="51565"/>
    <s v="170 CVS Health : 867 Retail Analytics DS and BI - 2024"/>
    <x v="41"/>
    <s v="15582551047, 16592648012"/>
    <m/>
    <m/>
    <m/>
    <n v="81443"/>
    <x v="2"/>
    <x v="3"/>
    <x v="1"/>
    <n v="0"/>
    <x v="3"/>
    <x v="3"/>
  </r>
  <r>
    <s v="Journal"/>
    <x v="9"/>
    <s v="Data Science"/>
    <s v="Data Science Revenue"/>
    <d v="2024-08-31T00:00:00"/>
    <x v="0"/>
    <s v="51695"/>
    <s v="417 Franklin Templeton : 1145 Franklin Templeton - DS Team"/>
    <x v="11"/>
    <s v="17634612061"/>
    <m/>
    <m/>
    <m/>
    <n v="-15.43"/>
    <x v="2"/>
    <x v="1"/>
    <x v="1"/>
    <n v="0"/>
    <x v="43"/>
    <x v="41"/>
  </r>
  <r>
    <s v="Journal"/>
    <x v="2"/>
    <s v="Data Science"/>
    <s v="Data Science Revenue"/>
    <d v="2024-08-31T00:00:00"/>
    <x v="0"/>
    <s v="51203"/>
    <s v="463 OneLook Inc. D/B/A Lily AI : 977 Lily AI SOW#5"/>
    <x v="5"/>
    <s v="16997883282"/>
    <m/>
    <m/>
    <m/>
    <n v="464.21608813902071"/>
    <x v="2"/>
    <x v="28"/>
    <x v="1"/>
    <n v="0"/>
    <x v="37"/>
    <x v="36"/>
  </r>
  <r>
    <s v="Journal"/>
    <x v="9"/>
    <s v="Data Science"/>
    <s v="Data Science Revenue"/>
    <d v="2024-08-31T00:00:00"/>
    <x v="0"/>
    <s v="49241"/>
    <s v="173 Walmart : 1348 Walmart - Seller Risk Team 2024 July-Sept Extension"/>
    <x v="42"/>
    <s v="18976374101"/>
    <m/>
    <m/>
    <s v="Retainer Revenue Recognition"/>
    <n v="29093"/>
    <x v="2"/>
    <x v="2"/>
    <x v="1"/>
    <n v="0"/>
    <x v="68"/>
    <x v="64"/>
  </r>
  <r>
    <s v="Journal"/>
    <x v="2"/>
    <s v="Data Science"/>
    <s v="Data Science Revenue"/>
    <d v="2024-08-31T00:00:00"/>
    <x v="0"/>
    <s v="49793"/>
    <s v="461 Session M Inc. : 974 Mastercard SOW #6"/>
    <x v="6"/>
    <s v="16716229170"/>
    <m/>
    <m/>
    <m/>
    <n v="400.1862828784661"/>
    <x v="2"/>
    <x v="29"/>
    <x v="1"/>
    <n v="0"/>
    <x v="38"/>
    <x v="37"/>
  </r>
  <r>
    <s v="Journal"/>
    <x v="9"/>
    <s v="Data Science"/>
    <s v="Data Science Revenue"/>
    <d v="2024-08-31T00:00:00"/>
    <x v="0"/>
    <s v="51668"/>
    <s v="417 Franklin Templeton : 1045 Franklin Templeton - Portfolio Optimization - DS Need - Feb - Nov"/>
    <x v="27"/>
    <s v="16865883964"/>
    <m/>
    <m/>
    <m/>
    <n v="6065.97"/>
    <x v="2"/>
    <x v="1"/>
    <x v="1"/>
    <n v="0"/>
    <x v="57"/>
    <x v="54"/>
  </r>
  <r>
    <s v="Journal"/>
    <x v="2"/>
    <s v="Data Science"/>
    <s v="Data Science Revenue"/>
    <d v="2024-08-31T00:00:00"/>
    <x v="0"/>
    <s v="51179"/>
    <s v="463 OneLook Inc. D/B/A Lily AI : 977 Lily AI SOW#5"/>
    <x v="5"/>
    <s v="16997883282"/>
    <m/>
    <m/>
    <m/>
    <n v="464.21608813902071"/>
    <x v="2"/>
    <x v="28"/>
    <x v="1"/>
    <n v="0"/>
    <x v="37"/>
    <x v="36"/>
  </r>
  <r>
    <s v="Journal"/>
    <x v="9"/>
    <s v="Data Science"/>
    <s v="Data Science Revenue"/>
    <d v="2024-08-31T00:00:00"/>
    <x v="0"/>
    <s v="52166"/>
    <s v="- No Entity -"/>
    <x v="0"/>
    <m/>
    <s v="ICC 939 Walmart : Walmart - FY25 Marketing Advanced Analytics Retainer"/>
    <m/>
    <s v="TopSide Management Book Elim related to project ICC 939 Walmart : Walmart - FY25 Marketing Advanced Analytics Retainer"/>
    <n v="-8804.1"/>
    <x v="2"/>
    <x v="2"/>
    <x v="1"/>
    <s v="ICC 939 Walmart : Walmart - FY25 Marketing Advanced Analytics Retainer"/>
    <x v="2"/>
    <x v="2"/>
  </r>
  <r>
    <s v="Journal"/>
    <x v="2"/>
    <s v="Data Science"/>
    <s v="Data Science Revenue"/>
    <d v="2024-08-31T00:00:00"/>
    <x v="0"/>
    <s v="49962"/>
    <s v="461 Session M Inc. : 974 Mastercard SOW #6"/>
    <x v="6"/>
    <s v="16716229170"/>
    <m/>
    <m/>
    <m/>
    <n v="400.1862828784661"/>
    <x v="2"/>
    <x v="29"/>
    <x v="1"/>
    <n v="0"/>
    <x v="38"/>
    <x v="37"/>
  </r>
  <r>
    <s v="Journal"/>
    <x v="2"/>
    <s v="Data Science"/>
    <s v="Data Science Revenue"/>
    <d v="2024-08-31T00:00:00"/>
    <x v="0"/>
    <s v="51201"/>
    <s v="463 OneLook Inc. D/B/A Lily AI : 977 Lily AI SOW#5"/>
    <x v="5"/>
    <s v="16997883282"/>
    <m/>
    <m/>
    <m/>
    <n v="464.21608813902071"/>
    <x v="2"/>
    <x v="28"/>
    <x v="1"/>
    <n v="0"/>
    <x v="37"/>
    <x v="36"/>
  </r>
  <r>
    <s v="Journal"/>
    <x v="2"/>
    <s v="Data Science"/>
    <s v="Data Science Revenue"/>
    <d v="2024-08-31T00:00:00"/>
    <x v="0"/>
    <s v="51206"/>
    <s v="463 OneLook Inc. D/B/A Lily AI : 977 Lily AI SOW#5"/>
    <x v="5"/>
    <s v="16997883282"/>
    <m/>
    <m/>
    <m/>
    <n v="464.21608813902071"/>
    <x v="2"/>
    <x v="28"/>
    <x v="1"/>
    <n v="0"/>
    <x v="37"/>
    <x v="36"/>
  </r>
  <r>
    <s v="Journal"/>
    <x v="9"/>
    <s v="Data Science &amp; Insights"/>
    <s v="Data Science Revenue"/>
    <d v="2024-08-31T00:00:00"/>
    <x v="0"/>
    <s v="52166"/>
    <s v="- No Entity -"/>
    <x v="0"/>
    <m/>
    <s v="ICC 939 Walmart : Walmart - FY25 Marketing Advanced Analytics Retainer"/>
    <m/>
    <s v="TopSide Management Book Elim related to project ICC 939 Walmart : Walmart - FY25 Marketing Advanced Analytics Retainer"/>
    <n v="-37347.82"/>
    <x v="3"/>
    <x v="2"/>
    <x v="1"/>
    <s v="ICC 939 Walmart : Walmart - FY25 Marketing Advanced Analytics Retainer"/>
    <x v="2"/>
    <x v="2"/>
  </r>
  <r>
    <s v="Journal"/>
    <x v="2"/>
    <s v="Data Science"/>
    <s v="Data Science Revenue"/>
    <d v="2024-08-31T00:00:00"/>
    <x v="0"/>
    <s v="51196"/>
    <s v="463 OneLook Inc. D/B/A Lily AI : 977 Lily AI SOW#5"/>
    <x v="5"/>
    <s v="16997883282"/>
    <m/>
    <m/>
    <m/>
    <n v="464.21608813902071"/>
    <x v="2"/>
    <x v="28"/>
    <x v="1"/>
    <n v="0"/>
    <x v="37"/>
    <x v="36"/>
  </r>
  <r>
    <s v="Journal"/>
    <x v="9"/>
    <s v="Data Science"/>
    <s v="Data Science Revenue"/>
    <d v="2024-08-31T00:00:00"/>
    <x v="0"/>
    <s v="51641"/>
    <s v="417 Franklin Templeton : 1145 Franklin Templeton - DS Team"/>
    <x v="11"/>
    <s v="17634612061"/>
    <m/>
    <m/>
    <m/>
    <n v="14.97"/>
    <x v="2"/>
    <x v="1"/>
    <x v="1"/>
    <n v="0"/>
    <x v="43"/>
    <x v="41"/>
  </r>
  <r>
    <s v="Journal"/>
    <x v="2"/>
    <s v="Data Science"/>
    <s v="Data Science Revenue"/>
    <d v="2024-08-31T00:00:00"/>
    <x v="0"/>
    <s v="51215"/>
    <s v="463 OneLook Inc. D/B/A Lily AI : 977 Lily AI SOW#5"/>
    <x v="5"/>
    <s v="16997883282"/>
    <m/>
    <m/>
    <m/>
    <n v="464.21608813902071"/>
    <x v="2"/>
    <x v="28"/>
    <x v="1"/>
    <n v="0"/>
    <x v="37"/>
    <x v="36"/>
  </r>
  <r>
    <s v="Journal"/>
    <x v="2"/>
    <s v="Data Science"/>
    <s v="Data Science Revenue"/>
    <d v="2024-08-31T00:00:00"/>
    <x v="0"/>
    <s v="49883"/>
    <s v="461 Session M Inc. : 974 Mastercard SOW #6"/>
    <x v="6"/>
    <s v="16716229170"/>
    <m/>
    <m/>
    <m/>
    <n v="400.1862828784661"/>
    <x v="2"/>
    <x v="29"/>
    <x v="1"/>
    <n v="0"/>
    <x v="38"/>
    <x v="37"/>
  </r>
  <r>
    <s v="Journal"/>
    <x v="9"/>
    <s v="Data Science &amp; Insights"/>
    <s v="Data Science Revenue"/>
    <d v="2024-08-31T00:00:00"/>
    <x v="0"/>
    <s v="52166"/>
    <s v="- No Entity -"/>
    <x v="0"/>
    <m/>
    <s v="ICC 1364 ICC in Forth Point Represents Blend360 : Franklin Templeton - Vasu POC Team"/>
    <m/>
    <s v="TopSide Management Book Elim related to project ICC 1364 ICC in Forth Point Represents Blend360 : Franklin Templeton - Vasu POC Team"/>
    <n v="-15860.44"/>
    <x v="3"/>
    <x v="1"/>
    <x v="1"/>
    <s v="ICC 1364 ICC in Forth Point Represents Blend360 : Franklin Templeton - Vasu POC Team"/>
    <x v="1"/>
    <x v="1"/>
  </r>
  <r>
    <s v="Journal"/>
    <x v="9"/>
    <s v="Data Science"/>
    <s v="Data Science Revenue"/>
    <d v="2024-08-31T00:00:00"/>
    <x v="0"/>
    <s v="52166"/>
    <s v="- No Entity -"/>
    <x v="0"/>
    <m/>
    <s v="ICC 1178 CVS Health : RX Supply Chain DS (Halil)"/>
    <m/>
    <s v="TopSide Management Book Elim related to project ICC 1178 CVS Health : RX Supply Chain DS (Halil)"/>
    <n v="-21658.09"/>
    <x v="2"/>
    <x v="3"/>
    <x v="1"/>
    <s v="ICC 1178 CVS Health : RX Supply Chain DS (Halil)"/>
    <x v="6"/>
    <x v="6"/>
  </r>
  <r>
    <s v="Journal"/>
    <x v="9"/>
    <s v="Data Science"/>
    <s v="Data Science Revenue"/>
    <d v="2024-08-31T00:00:00"/>
    <x v="0"/>
    <s v="51706"/>
    <s v="382 Hyatt : 1219 Hyatt - Segmentation Phase 2"/>
    <x v="38"/>
    <s v="17735849755"/>
    <m/>
    <m/>
    <m/>
    <n v="1220.18"/>
    <x v="2"/>
    <x v="14"/>
    <x v="1"/>
    <n v="0"/>
    <x v="65"/>
    <x v="61"/>
  </r>
  <r>
    <s v="Journal"/>
    <x v="9"/>
    <s v="Data Science"/>
    <s v="Data Science Revenue"/>
    <d v="2024-08-31T00:00:00"/>
    <x v="0"/>
    <s v="49227"/>
    <s v="276 Under Armour : 1262 Under Armour - Analytics POD"/>
    <x v="43"/>
    <s v="19572025691"/>
    <m/>
    <m/>
    <s v="Retainer Revenue Recognition"/>
    <n v="10570.56"/>
    <x v="2"/>
    <x v="15"/>
    <x v="1"/>
    <n v="0"/>
    <x v="20"/>
    <x v="19"/>
  </r>
  <r>
    <s v="Journal"/>
    <x v="2"/>
    <s v="Data Science"/>
    <s v="Data Science Revenue"/>
    <d v="2024-08-31T00:00:00"/>
    <x v="0"/>
    <s v="49823"/>
    <s v="461 Session M Inc. : 974 Mastercard SOW #6"/>
    <x v="6"/>
    <s v="16716229170"/>
    <m/>
    <m/>
    <m/>
    <n v="400.1862828784661"/>
    <x v="2"/>
    <x v="29"/>
    <x v="1"/>
    <n v="0"/>
    <x v="38"/>
    <x v="37"/>
  </r>
  <r>
    <s v="Journal"/>
    <x v="2"/>
    <s v="Data Science"/>
    <s v="Data Science Revenue"/>
    <d v="2024-08-31T00:00:00"/>
    <x v="0"/>
    <s v="51184"/>
    <s v="463 OneLook Inc. D/B/A Lily AI : 977 Lily AI SOW#5"/>
    <x v="5"/>
    <s v="16997883282"/>
    <m/>
    <m/>
    <m/>
    <n v="464.21608813902071"/>
    <x v="2"/>
    <x v="28"/>
    <x v="1"/>
    <n v="0"/>
    <x v="37"/>
    <x v="36"/>
  </r>
  <r>
    <s v="Journal"/>
    <x v="2"/>
    <s v="Data Science"/>
    <s v="Data Science Revenue"/>
    <d v="2024-08-31T00:00:00"/>
    <x v="0"/>
    <s v="51228"/>
    <s v="463 OneLook Inc. D/B/A Lily AI : 1016 Lily AI SOW#7"/>
    <x v="7"/>
    <s v="17000641921"/>
    <m/>
    <m/>
    <m/>
    <n v="424.19745985117407"/>
    <x v="2"/>
    <x v="28"/>
    <x v="1"/>
    <n v="0"/>
    <x v="39"/>
    <x v="38"/>
  </r>
  <r>
    <s v="Journal"/>
    <x v="9"/>
    <s v="Data Science"/>
    <s v="Data Science Revenue"/>
    <d v="2024-08-31T00:00:00"/>
    <x v="0"/>
    <s v="51710"/>
    <s v="382 Hyatt : 1219 Hyatt - Segmentation Phase 2"/>
    <x v="38"/>
    <s v="17735849755"/>
    <m/>
    <m/>
    <m/>
    <n v="-244.69"/>
    <x v="2"/>
    <x v="14"/>
    <x v="1"/>
    <n v="0"/>
    <x v="65"/>
    <x v="61"/>
  </r>
  <r>
    <s v="Journal"/>
    <x v="9"/>
    <s v="Data Science"/>
    <s v="Data Science Revenue"/>
    <d v="2024-08-31T00:00:00"/>
    <x v="0"/>
    <s v="49244"/>
    <s v="182 GoodRx : 1142 GoodRx - April to October Renewal"/>
    <x v="19"/>
    <s v="17583569682"/>
    <m/>
    <m/>
    <s v="Retainer Revenue Recognition"/>
    <n v="20015.07"/>
    <x v="2"/>
    <x v="21"/>
    <x v="1"/>
    <n v="0"/>
    <x v="50"/>
    <x v="47"/>
  </r>
  <r>
    <s v="Journal"/>
    <x v="2"/>
    <s v="Data Science"/>
    <s v="Data Science Revenue"/>
    <d v="2024-08-31T00:00:00"/>
    <x v="0"/>
    <s v="49944"/>
    <s v="461 Session M Inc. : 974 Mastercard SOW #6"/>
    <x v="6"/>
    <s v="16716229170"/>
    <m/>
    <m/>
    <m/>
    <n v="400.1862828784661"/>
    <x v="2"/>
    <x v="29"/>
    <x v="1"/>
    <n v="0"/>
    <x v="38"/>
    <x v="37"/>
  </r>
  <r>
    <s v="Journal"/>
    <x v="9"/>
    <s v="Data Science"/>
    <s v="Data Science Revenue"/>
    <d v="2024-08-31T00:00:00"/>
    <x v="0"/>
    <s v="51583"/>
    <s v="170 CVS Health : 1296 PV Insights Portal PM"/>
    <x v="20"/>
    <s v="20194098727"/>
    <m/>
    <m/>
    <m/>
    <n v="16200"/>
    <x v="2"/>
    <x v="3"/>
    <x v="1"/>
    <n v="0"/>
    <x v="51"/>
    <x v="48"/>
  </r>
  <r>
    <s v="Journal"/>
    <x v="2"/>
    <s v="Data Science"/>
    <s v="Data Science Revenue"/>
    <d v="2024-08-31T00:00:00"/>
    <x v="0"/>
    <s v="51255"/>
    <s v="463 OneLook Inc. D/B/A Lily AI : 1016 Lily AI SOW#7"/>
    <x v="7"/>
    <s v="17000641921"/>
    <m/>
    <m/>
    <m/>
    <n v="424.19745985117407"/>
    <x v="2"/>
    <x v="28"/>
    <x v="1"/>
    <n v="0"/>
    <x v="39"/>
    <x v="38"/>
  </r>
  <r>
    <s v="Journal"/>
    <x v="9"/>
    <s v="Data Science"/>
    <s v="Data Science Revenue"/>
    <d v="2024-08-31T00:00:00"/>
    <x v="0"/>
    <s v="49295"/>
    <s v="499 Multi-Color Corporation (MCC) : 1247 CD&amp;R - MCC - Forecasting Retainer"/>
    <x v="44"/>
    <s v="18845868143"/>
    <m/>
    <m/>
    <s v="Retainer Revenue Recognition"/>
    <n v="54608.03"/>
    <x v="2"/>
    <x v="38"/>
    <x v="1"/>
    <n v="0"/>
    <x v="69"/>
    <x v="65"/>
  </r>
  <r>
    <s v="Journal"/>
    <x v="2"/>
    <s v="Data Science"/>
    <s v="Data Science Revenue"/>
    <d v="2024-08-31T00:00:00"/>
    <x v="0"/>
    <s v="49811"/>
    <s v="461 Session M Inc. : 974 Mastercard SOW #6"/>
    <x v="6"/>
    <s v="16716229170"/>
    <m/>
    <m/>
    <m/>
    <n v="400.1862828784661"/>
    <x v="2"/>
    <x v="29"/>
    <x v="1"/>
    <n v="0"/>
    <x v="38"/>
    <x v="37"/>
  </r>
  <r>
    <s v="Journal"/>
    <x v="9"/>
    <s v="Data Science"/>
    <s v="Data Science Revenue"/>
    <d v="2024-08-31T00:00:00"/>
    <x v="0"/>
    <s v="51913"/>
    <s v="166 University of Phoenix : 1259 UOP - Simulator Build"/>
    <x v="45"/>
    <s v="17620876859"/>
    <m/>
    <m/>
    <s v="Capability Adjustment"/>
    <n v="15389.21"/>
    <x v="2"/>
    <x v="39"/>
    <x v="1"/>
    <n v="0"/>
    <x v="70"/>
    <x v="66"/>
  </r>
  <r>
    <s v="Journal"/>
    <x v="9"/>
    <s v="Data Science"/>
    <s v="Data Science Revenue"/>
    <d v="2024-08-31T00:00:00"/>
    <x v="0"/>
    <s v="52174"/>
    <s v="- No Entity -"/>
    <x v="0"/>
    <m/>
    <s v="ICC 939 Walmart : Walmart - FY25 Marketing Advanced Analytics Retainer"/>
    <m/>
    <s v="Reclass Top Side JE52166 AI Consulting Rev accounts_Walmart"/>
    <n v="-23098.400000000001"/>
    <x v="2"/>
    <x v="2"/>
    <x v="1"/>
    <s v="ICC 939 Walmart : Walmart - FY25 Marketing Advanced Analytics Retainer"/>
    <x v="2"/>
    <x v="2"/>
  </r>
  <r>
    <s v="Journal"/>
    <x v="9"/>
    <s v="Data Science"/>
    <s v="Data Science Revenue"/>
    <d v="2024-08-31T00:00:00"/>
    <x v="0"/>
    <s v="52166"/>
    <s v="- No Entity -"/>
    <x v="0"/>
    <m/>
    <s v="ICC 1051 Wyndham Hotels and Resorts : Wyndham - Guest Analytics Retainer"/>
    <m/>
    <s v="TopSide Management Book Elim related to project ICC 1051 Wyndham Hotels and Resorts : Wyndham - Guest Analytics Retainer"/>
    <n v="-10564.92"/>
    <x v="2"/>
    <x v="5"/>
    <x v="1"/>
    <s v="ICC 1051 Wyndham Hotels and Resorts : Wyndham - Guest Analytics Retainer"/>
    <x v="7"/>
    <x v="7"/>
  </r>
  <r>
    <s v="Journal"/>
    <x v="2"/>
    <s v="Data Science"/>
    <s v="Data Science Revenue"/>
    <d v="2024-08-31T00:00:00"/>
    <x v="0"/>
    <s v="51182"/>
    <s v="463 OneLook Inc. D/B/A Lily AI : 977 Lily AI SOW#5"/>
    <x v="5"/>
    <s v="16997883282"/>
    <m/>
    <m/>
    <m/>
    <n v="464.21608813902071"/>
    <x v="2"/>
    <x v="28"/>
    <x v="1"/>
    <n v="0"/>
    <x v="37"/>
    <x v="36"/>
  </r>
  <r>
    <s v="Journal"/>
    <x v="9"/>
    <s v="Data Science"/>
    <s v="Data Science Revenue"/>
    <d v="2024-08-31T00:00:00"/>
    <x v="0"/>
    <s v="51636"/>
    <s v="417 Franklin Templeton : 1145 Franklin Templeton - DS Team"/>
    <x v="11"/>
    <s v="17634612061"/>
    <m/>
    <m/>
    <m/>
    <n v="-2495.92"/>
    <x v="2"/>
    <x v="1"/>
    <x v="1"/>
    <n v="0"/>
    <x v="43"/>
    <x v="41"/>
  </r>
  <r>
    <s v="Journal"/>
    <x v="9"/>
    <s v="Data Science"/>
    <s v="Data Science Revenue"/>
    <d v="2024-08-31T00:00:00"/>
    <x v="0"/>
    <s v="51559"/>
    <s v="170 CVS Health : 1178 RX Supply Chain DS (Halil)"/>
    <x v="46"/>
    <s v="17677233453"/>
    <m/>
    <m/>
    <m/>
    <n v="23484"/>
    <x v="2"/>
    <x v="3"/>
    <x v="1"/>
    <n v="0"/>
    <x v="6"/>
    <x v="6"/>
  </r>
  <r>
    <s v="Journal"/>
    <x v="2"/>
    <s v="Data Science"/>
    <s v="Data Science Revenue"/>
    <d v="2024-08-31T00:00:00"/>
    <x v="0"/>
    <s v="51234"/>
    <s v="463 OneLook Inc. D/B/A Lily AI : 1016 Lily AI SOW#7"/>
    <x v="7"/>
    <s v="17000641921"/>
    <m/>
    <m/>
    <m/>
    <n v="424.19745985117407"/>
    <x v="2"/>
    <x v="28"/>
    <x v="1"/>
    <n v="0"/>
    <x v="39"/>
    <x v="38"/>
  </r>
  <r>
    <s v="Journal"/>
    <x v="9"/>
    <s v="Data Science"/>
    <s v="Data Science Revenue"/>
    <d v="2024-08-31T00:00:00"/>
    <x v="0"/>
    <s v="49239"/>
    <s v="173 Walmart : 1229 Walmart - FY25 Marketing Toys Campaign Modelling"/>
    <x v="47"/>
    <s v="18309196058"/>
    <m/>
    <m/>
    <s v="Retainer Revenue Recognition"/>
    <n v="27533"/>
    <x v="2"/>
    <x v="2"/>
    <x v="1"/>
    <n v="0"/>
    <x v="71"/>
    <x v="67"/>
  </r>
  <r>
    <s v="Journal"/>
    <x v="9"/>
    <s v="Data Science"/>
    <s v="Data Science Revenue"/>
    <d v="2024-08-31T00:00:00"/>
    <x v="0"/>
    <s v="49285"/>
    <s v="417 Franklin Templeton : 1312 Franklin Templeton - Tiger Teams Renewal (July - Sept)"/>
    <x v="48"/>
    <s v="17731527745"/>
    <m/>
    <m/>
    <s v="Retainer Revenue Recognition"/>
    <n v="28650.17"/>
    <x v="2"/>
    <x v="1"/>
    <x v="1"/>
    <n v="0"/>
    <x v="23"/>
    <x v="22"/>
  </r>
  <r>
    <s v="Journal"/>
    <x v="9"/>
    <s v="Data Science"/>
    <s v="Data Science Revenue"/>
    <d v="2024-08-31T00:00:00"/>
    <x v="0"/>
    <s v="52166"/>
    <s v="- No Entity -"/>
    <x v="0"/>
    <m/>
    <s v="ICC 806 LinkedIn Corporation : LinkedIn Measurement Experimentation Support (Zaid)"/>
    <m/>
    <s v="TopSide Management Book Elim related to project ICC 806 LinkedIn Corporation : LinkedIn Measurement Experimentation Support (Zaid)"/>
    <n v="-7683.58"/>
    <x v="2"/>
    <x v="6"/>
    <x v="1"/>
    <s v="ICC 806 LinkedIn Corporation : LinkedIn Measurement Experimentation Support (Zaid)"/>
    <x v="8"/>
    <x v="8"/>
  </r>
  <r>
    <s v="Journal"/>
    <x v="9"/>
    <s v="Data Science"/>
    <s v="Data Science Revenue"/>
    <d v="2024-08-31T00:00:00"/>
    <x v="0"/>
    <s v="52166"/>
    <s v="- No Entity -"/>
    <x v="0"/>
    <m/>
    <s v="ICC 867 CVS Health : Retail Analytics DS and BI - 2024"/>
    <m/>
    <s v="TopSide Management Book Elim related to project ICC 867 CVS Health : Retail Analytics DS and BI - 2024"/>
    <n v="-17288.05"/>
    <x v="2"/>
    <x v="3"/>
    <x v="1"/>
    <s v="ICC 867 CVS Health : Retail Analytics DS and BI - 2024"/>
    <x v="3"/>
    <x v="3"/>
  </r>
  <r>
    <s v="Journal"/>
    <x v="9"/>
    <s v="Data Science"/>
    <s v="Data Science Revenue"/>
    <d v="2024-08-31T00:00:00"/>
    <x v="0"/>
    <s v="51650"/>
    <s v="417 Franklin Templeton : 1145 Franklin Templeton - DS Team"/>
    <x v="11"/>
    <s v="17634612061"/>
    <m/>
    <m/>
    <m/>
    <n v="28.53"/>
    <x v="2"/>
    <x v="1"/>
    <x v="1"/>
    <n v="0"/>
    <x v="43"/>
    <x v="41"/>
  </r>
  <r>
    <s v="Journal"/>
    <x v="2"/>
    <s v="Data Science"/>
    <s v="Data Science Revenue"/>
    <d v="2024-08-31T00:00:00"/>
    <x v="0"/>
    <s v="51223"/>
    <s v="463 OneLook Inc. D/B/A Lily AI : 1016 Lily AI SOW#7"/>
    <x v="7"/>
    <s v="17000641921"/>
    <m/>
    <m/>
    <m/>
    <n v="424.19745985117407"/>
    <x v="2"/>
    <x v="28"/>
    <x v="1"/>
    <n v="0"/>
    <x v="39"/>
    <x v="38"/>
  </r>
  <r>
    <s v="Journal"/>
    <x v="2"/>
    <s v="Data Science"/>
    <s v="Data Science Revenue"/>
    <d v="2024-08-31T00:00:00"/>
    <x v="0"/>
    <s v="51244"/>
    <s v="463 OneLook Inc. D/B/A Lily AI : 1016 Lily AI SOW#7"/>
    <x v="7"/>
    <s v="17000641921"/>
    <m/>
    <m/>
    <m/>
    <n v="424.19745985117407"/>
    <x v="2"/>
    <x v="28"/>
    <x v="1"/>
    <n v="0"/>
    <x v="39"/>
    <x v="38"/>
  </r>
  <r>
    <s v="Journal"/>
    <x v="7"/>
    <s v="FPAI -General"/>
    <s v="Revenue from FPAI"/>
    <d v="2024-08-31T00:00:00"/>
    <x v="0"/>
    <s v="52169"/>
    <s v="- No Entity -"/>
    <x v="0"/>
    <m/>
    <m/>
    <m/>
    <s v="TopSide Management Book Elim related to project (blank)"/>
    <n v="-7544.0682113714747"/>
    <x v="0"/>
    <x v="0"/>
    <x v="0"/>
    <n v="0"/>
    <x v="0"/>
    <x v="0"/>
  </r>
  <r>
    <s v="Journal"/>
    <x v="9"/>
    <s v="FPAI -General"/>
    <s v="Revenue from FPAI"/>
    <d v="2024-08-31T00:00:00"/>
    <x v="0"/>
    <s v="51573"/>
    <s v="170 CVS Health : 1245 Pega/FPAI Decisioning"/>
    <x v="49"/>
    <s v="17732407187"/>
    <m/>
    <m/>
    <m/>
    <n v="143960"/>
    <x v="0"/>
    <x v="3"/>
    <x v="1"/>
    <n v="0"/>
    <x v="11"/>
    <x v="11"/>
  </r>
  <r>
    <s v="Journal"/>
    <x v="5"/>
    <s v="FPAI -General"/>
    <s v="Revenue from FPAI"/>
    <d v="2024-08-31T00:00:00"/>
    <x v="0"/>
    <s v="51997"/>
    <s v="- No Entity -"/>
    <x v="0"/>
    <m/>
    <m/>
    <m/>
    <s v="Sales Invoice Newfold Digital"/>
    <n v="41684"/>
    <x v="0"/>
    <x v="0"/>
    <x v="0"/>
    <n v="0"/>
    <x v="0"/>
    <x v="0"/>
  </r>
  <r>
    <s v="Journal"/>
    <x v="7"/>
    <s v="FPAI -General"/>
    <s v="Revenue from FPAI"/>
    <d v="2024-08-31T00:00:00"/>
    <x v="0"/>
    <s v="51917"/>
    <s v="- No Entity -"/>
    <x v="0"/>
    <m/>
    <m/>
    <m/>
    <s v="Sales EE Ltd"/>
    <n v="516507.57075285719"/>
    <x v="0"/>
    <x v="0"/>
    <x v="0"/>
    <n v="0"/>
    <x v="0"/>
    <x v="0"/>
  </r>
  <r>
    <s v="Journal"/>
    <x v="5"/>
    <s v="FPAI -General"/>
    <s v="Revenue from FPAI"/>
    <d v="2024-08-31T00:00:00"/>
    <x v="0"/>
    <s v="51997"/>
    <s v="- No Entity -"/>
    <x v="0"/>
    <m/>
    <m/>
    <m/>
    <s v="Sales Invoice Lifetime Fitness"/>
    <n v="66400"/>
    <x v="0"/>
    <x v="0"/>
    <x v="0"/>
    <n v="0"/>
    <x v="0"/>
    <x v="0"/>
  </r>
  <r>
    <s v="Journal"/>
    <x v="9"/>
    <s v="FPAI -General"/>
    <s v="Revenue from FPAI"/>
    <d v="2024-08-31T00:00:00"/>
    <x v="0"/>
    <s v="52166"/>
    <s v="- No Entity -"/>
    <x v="0"/>
    <m/>
    <s v="ICC 1245 CVS Health : Pega/FPAI Decisioning"/>
    <m/>
    <s v="TopSide Management Book Elim related to project ICC 1245 CVS Health : Pega/FPAI Decisioning"/>
    <n v="-143960"/>
    <x v="0"/>
    <x v="3"/>
    <x v="1"/>
    <s v="ICC 1245 CVS Health : Pega/FPAI Decisioning"/>
    <x v="11"/>
    <x v="11"/>
  </r>
  <r>
    <s v="Journal"/>
    <x v="7"/>
    <s v="FPAI -General"/>
    <s v="Revenue from FPAI"/>
    <d v="2024-08-31T00:00:00"/>
    <x v="0"/>
    <s v="51917"/>
    <s v="- No Entity -"/>
    <x v="0"/>
    <m/>
    <m/>
    <m/>
    <s v="Sales Optima"/>
    <n v="52152.052426868082"/>
    <x v="0"/>
    <x v="0"/>
    <x v="0"/>
    <n v="0"/>
    <x v="0"/>
    <x v="0"/>
  </r>
  <r>
    <s v="Journal"/>
    <x v="9"/>
    <s v="FPAI -General"/>
    <s v="Revenue from FPAI"/>
    <d v="2024-08-31T00:00:00"/>
    <x v="0"/>
    <s v="52000"/>
    <s v="492 The William Carter Company : 1183 Carter's - Pega phase 1 implementation cx strategy"/>
    <x v="50"/>
    <s v="17791738713"/>
    <m/>
    <m/>
    <s v="Adjustment IC revenue"/>
    <n v="-10251.68"/>
    <x v="0"/>
    <x v="9"/>
    <x v="1"/>
    <n v="0"/>
    <x v="12"/>
    <x v="12"/>
  </r>
  <r>
    <s v="Journal"/>
    <x v="5"/>
    <s v="FPAI -General"/>
    <s v="Revenue from FPAI"/>
    <d v="2024-08-31T00:00:00"/>
    <x v="0"/>
    <s v="52170"/>
    <s v="- No Entity -"/>
    <x v="0"/>
    <m/>
    <m/>
    <m/>
    <s v="TopSide Management Book Elim related to project (blank)"/>
    <n v="-119842.86"/>
    <x v="0"/>
    <x v="0"/>
    <x v="0"/>
    <n v="0"/>
    <x v="0"/>
    <x v="0"/>
  </r>
  <r>
    <s v="Journal"/>
    <x v="9"/>
    <s v="FPAI -General"/>
    <s v="Revenue from FPAI"/>
    <d v="2024-08-31T00:00:00"/>
    <x v="0"/>
    <s v="51823"/>
    <s v="492 The William Carter Company : 1183 Carter's - Pega phase 1 implementation cx strategy"/>
    <x v="50"/>
    <s v="17791738713"/>
    <m/>
    <m/>
    <s v="Rev Rec According to supporting"/>
    <n v="121055.67999999999"/>
    <x v="0"/>
    <x v="9"/>
    <x v="1"/>
    <n v="0"/>
    <x v="12"/>
    <x v="12"/>
  </r>
  <r>
    <s v="Journal"/>
    <x v="5"/>
    <s v="FPAI -General"/>
    <s v="Revenue from FPAI"/>
    <d v="2024-08-31T00:00:00"/>
    <x v="0"/>
    <s v="51997"/>
    <s v="- No Entity -"/>
    <x v="0"/>
    <m/>
    <m/>
    <m/>
    <s v="Sales Invoice ProCom Consulting, Inc."/>
    <n v="79068"/>
    <x v="0"/>
    <x v="0"/>
    <x v="0"/>
    <n v="0"/>
    <x v="0"/>
    <x v="0"/>
  </r>
  <r>
    <s v="Journal"/>
    <x v="5"/>
    <s v="FPAI -General"/>
    <s v="Revenue from FPAI"/>
    <d v="2024-08-31T00:00:00"/>
    <x v="0"/>
    <s v="51997"/>
    <s v="- No Entity -"/>
    <x v="0"/>
    <m/>
    <m/>
    <m/>
    <s v="Sales Invoice Innova Solutions"/>
    <n v="476462.33"/>
    <x v="0"/>
    <x v="0"/>
    <x v="0"/>
    <n v="0"/>
    <x v="0"/>
    <x v="0"/>
  </r>
  <r>
    <s v="Journal"/>
    <x v="9"/>
    <s v="FPAI -General"/>
    <s v="Revenue from FPAI"/>
    <d v="2024-08-31T00:00:00"/>
    <x v="0"/>
    <s v="52166"/>
    <s v="- No Entity -"/>
    <x v="0"/>
    <m/>
    <s v="ICC 1183 The William Carter Company : Carter's - Pega phase 1 implementation cx strategy"/>
    <m/>
    <s v="TopSide Management Book Elim related to project ICC 1183 The William Carter Company : Carter's - Pega phase 1 implementation cx strategy"/>
    <n v="-110804"/>
    <x v="0"/>
    <x v="9"/>
    <x v="1"/>
    <s v="ICC 1183 The William Carter Company : Carter's - Pega phase 1 implementation cx strategy"/>
    <x v="12"/>
    <x v="12"/>
  </r>
  <r>
    <s v="Journal"/>
    <x v="1"/>
    <s v="AI Consulting"/>
    <s v="AI Consulting Revenue"/>
    <d v="2024-08-30T00:00:00"/>
    <x v="0"/>
    <s v="51594"/>
    <s v="- No Entity -"/>
    <x v="0"/>
    <m/>
    <m/>
    <m/>
    <s v="BT (FPAI) IC rev reclass August"/>
    <n v="-49280.62313193248"/>
    <x v="1"/>
    <x v="0"/>
    <x v="1"/>
    <n v="0"/>
    <x v="0"/>
    <x v="0"/>
  </r>
  <r>
    <s v="Journal"/>
    <x v="1"/>
    <s v="AI Consulting"/>
    <s v="AI Consulting Revenue"/>
    <d v="2024-08-30T00:00:00"/>
    <x v="0"/>
    <s v="51596"/>
    <s v="402 ICC in Forth Point Represents Blend360 : 1377 Walmart - FY25 Marketing Advanced Analytics Retainer"/>
    <x v="3"/>
    <m/>
    <m/>
    <m/>
    <s v="Reclass Walmart to IC Aug revenues"/>
    <n v="-26408.308201884509"/>
    <x v="1"/>
    <x v="26"/>
    <x v="1"/>
    <n v="0"/>
    <x v="2"/>
    <x v="2"/>
  </r>
  <r>
    <s v="Journal"/>
    <x v="1"/>
    <s v="AI Consulting"/>
    <s v="AI Consulting Revenue"/>
    <d v="2024-08-30T00:00:00"/>
    <x v="0"/>
    <s v="51623"/>
    <s v="- No Entity -"/>
    <x v="0"/>
    <m/>
    <m/>
    <m/>
    <s v="Reclass Hyatt to IC Aug revenues"/>
    <n v="-14544.034370245226"/>
    <x v="1"/>
    <x v="0"/>
    <x v="1"/>
    <n v="0"/>
    <x v="0"/>
    <x v="0"/>
  </r>
  <r>
    <s v="Journal"/>
    <x v="1"/>
    <s v="AI Consulting"/>
    <s v="AI Consulting Revenue"/>
    <d v="2024-08-30T00:00:00"/>
    <x v="0"/>
    <s v="51593"/>
    <s v="- No Entity -"/>
    <x v="0"/>
    <m/>
    <s v="ICC 1019 ICC in Forth Point Represents Blend360 : Legrand - Cablofil Managed Service Level Agreement"/>
    <m/>
    <s v="Legrand IC rev reclass August"/>
    <n v="-778.47593694579268"/>
    <x v="1"/>
    <x v="10"/>
    <x v="1"/>
    <s v="ICC 1019 ICC in Forth Point Represents Blend360 : Legrand - Cablofil Managed Service Level Agreement"/>
    <x v="13"/>
    <x v="13"/>
  </r>
  <r>
    <s v="Journal"/>
    <x v="9"/>
    <s v="AI Consulting"/>
    <s v="AI Consulting Revenue"/>
    <d v="2024-08-31T00:00:00"/>
    <x v="0"/>
    <s v="52174"/>
    <s v="- No Entity -"/>
    <x v="0"/>
    <m/>
    <s v="ICC 1294 Hyatt : Hyatt - Product Manager Need"/>
    <m/>
    <s v="Reclass Top Side JE52166 AI Consulting Rev accounts"/>
    <n v="14543.27"/>
    <x v="7"/>
    <x v="16"/>
    <x v="1"/>
    <s v="ICC 1294 Hyatt : Hyatt - Product Manager Need"/>
    <x v="17"/>
    <x v="0"/>
  </r>
  <r>
    <s v="Journal"/>
    <x v="1"/>
    <s v="AI Consulting"/>
    <s v="AI Consulting Revenue"/>
    <d v="2024-08-31T00:00:00"/>
    <x v="0"/>
    <s v="51484"/>
    <s v="434 Ineos FPS Ltd : 1450 Replacement of Commercial Auto ‘What If’ Model"/>
    <x v="51"/>
    <m/>
    <m/>
    <m/>
    <m/>
    <n v="27657.680560399382"/>
    <x v="1"/>
    <x v="40"/>
    <x v="1"/>
    <n v="0"/>
    <x v="72"/>
    <x v="0"/>
  </r>
  <r>
    <s v="Journal"/>
    <x v="1"/>
    <s v="AI Consulting"/>
    <s v="AI Consulting Revenue"/>
    <d v="2024-08-31T00:00:00"/>
    <x v="0"/>
    <s v="49511"/>
    <s v="402 ICC in Forth Point Represents Blend360 : 1379 Hyatt - Product Manager Need"/>
    <x v="52"/>
    <m/>
    <m/>
    <m/>
    <m/>
    <n v="610.35597936673537"/>
    <x v="1"/>
    <x v="26"/>
    <x v="1"/>
    <n v="0"/>
    <x v="73"/>
    <x v="68"/>
  </r>
  <r>
    <s v="Journal"/>
    <x v="9"/>
    <s v="AI Consulting"/>
    <s v="AI Consulting Revenue"/>
    <d v="2024-08-31T00:00:00"/>
    <x v="0"/>
    <s v="52166"/>
    <s v="- No Entity -"/>
    <x v="0"/>
    <m/>
    <s v="ICC 1294 Hyatt : Hyatt - Product Manager Need"/>
    <m/>
    <s v="TopSide Management Book Elim related to project ICC 1294 Hyatt : Hyatt - Product Manager Need"/>
    <n v="-14543.27"/>
    <x v="7"/>
    <x v="16"/>
    <x v="1"/>
    <s v="ICC 1294 Hyatt : Hyatt - Product Manager Need"/>
    <x v="17"/>
    <x v="0"/>
  </r>
  <r>
    <s v="Journal"/>
    <x v="1"/>
    <s v="AI Consulting"/>
    <s v="AI Consulting Revenue"/>
    <d v="2024-08-31T00:00:00"/>
    <x v="0"/>
    <s v="49358"/>
    <s v="402 ICC in Forth Point Represents Blend360 : 1019 Legrand - Cablofil Managed Service Level Agreement"/>
    <x v="53"/>
    <m/>
    <m/>
    <m/>
    <m/>
    <n v="781.72622103486799"/>
    <x v="1"/>
    <x v="26"/>
    <x v="1"/>
    <n v="0"/>
    <x v="13"/>
    <x v="13"/>
  </r>
  <r>
    <s v="Journal"/>
    <x v="1"/>
    <s v="AI Consulting"/>
    <s v="AI Consulting Revenue"/>
    <d v="2024-08-31T00:00:00"/>
    <x v="0"/>
    <s v="49483"/>
    <s v="402 ICC in Forth Point Represents Blend360 : 1379 Hyatt - Product Manager Need"/>
    <x v="52"/>
    <m/>
    <m/>
    <m/>
    <m/>
    <n v="610.35597936673537"/>
    <x v="1"/>
    <x v="26"/>
    <x v="1"/>
    <n v="0"/>
    <x v="73"/>
    <x v="68"/>
  </r>
  <r>
    <s v="Journal"/>
    <x v="1"/>
    <s v="AI Consulting"/>
    <s v="AI Consulting Revenue"/>
    <d v="2024-08-31T00:00:00"/>
    <x v="0"/>
    <s v="49485"/>
    <s v="402 ICC in Forth Point Represents Blend360 : 1379 Hyatt - Product Manager Need"/>
    <x v="52"/>
    <m/>
    <m/>
    <m/>
    <m/>
    <n v="1046.3151367394785"/>
    <x v="1"/>
    <x v="26"/>
    <x v="1"/>
    <n v="0"/>
    <x v="73"/>
    <x v="68"/>
  </r>
  <r>
    <s v="Journal"/>
    <x v="1"/>
    <s v="AI Consulting"/>
    <s v="AI Consulting Revenue"/>
    <d v="2024-08-31T00:00:00"/>
    <x v="0"/>
    <s v="49412"/>
    <s v="440 ICC in Forth Point Represents FutureproofAI : 1020 British Telecom - Delivery Lead 2024"/>
    <x v="54"/>
    <m/>
    <m/>
    <m/>
    <m/>
    <n v="25660.137545331996"/>
    <x v="1"/>
    <x v="11"/>
    <x v="1"/>
    <n v="0"/>
    <x v="33"/>
    <x v="32"/>
  </r>
  <r>
    <s v="Journal"/>
    <x v="1"/>
    <s v="AI Consulting"/>
    <s v="AI Consulting Revenue"/>
    <d v="2024-08-31T00:00:00"/>
    <x v="0"/>
    <s v="49419"/>
    <s v="440 ICC in Forth Point Represents FutureproofAI : 1020 British Telecom - Delivery Lead 2024"/>
    <x v="54"/>
    <m/>
    <m/>
    <m/>
    <m/>
    <n v="3849.0206317997995"/>
    <x v="1"/>
    <x v="11"/>
    <x v="1"/>
    <n v="0"/>
    <x v="33"/>
    <x v="32"/>
  </r>
  <r>
    <s v="Journal"/>
    <x v="1"/>
    <s v="AI Consulting"/>
    <s v="AI Consulting Revenue"/>
    <d v="2024-08-31T00:00:00"/>
    <x v="0"/>
    <s v="51517"/>
    <s v="434 Ineos FPS Ltd : 1450 Replacement of Commercial Auto ‘What If’ Model"/>
    <x v="51"/>
    <m/>
    <m/>
    <m/>
    <m/>
    <n v="-34613.551691918605"/>
    <x v="1"/>
    <x v="40"/>
    <x v="1"/>
    <n v="0"/>
    <x v="72"/>
    <x v="0"/>
  </r>
  <r>
    <s v="Journal"/>
    <x v="1"/>
    <s v="AI Consulting"/>
    <s v="AI Consulting Revenue"/>
    <d v="2024-08-31T00:00:00"/>
    <x v="0"/>
    <s v="49495"/>
    <s v="402 ICC in Forth Point Represents Blend360 : 1379 Hyatt - Product Manager Need"/>
    <x v="52"/>
    <m/>
    <m/>
    <m/>
    <m/>
    <n v="871.93147379038123"/>
    <x v="1"/>
    <x v="26"/>
    <x v="1"/>
    <n v="0"/>
    <x v="73"/>
    <x v="68"/>
  </r>
  <r>
    <s v="Journal"/>
    <x v="1"/>
    <s v="AI Consulting"/>
    <s v="AI Consulting Revenue"/>
    <d v="2024-08-31T00:00:00"/>
    <x v="0"/>
    <s v="49498"/>
    <s v="402 ICC in Forth Point Represents Blend360 : 1379 Hyatt - Product Manager Need"/>
    <x v="52"/>
    <m/>
    <m/>
    <m/>
    <m/>
    <n v="784.73964231583261"/>
    <x v="1"/>
    <x v="26"/>
    <x v="1"/>
    <n v="0"/>
    <x v="73"/>
    <x v="68"/>
  </r>
  <r>
    <s v="Journal"/>
    <x v="9"/>
    <s v="AI Consulting"/>
    <s v="AI Consulting Revenue"/>
    <d v="2024-08-31T00:00:00"/>
    <x v="0"/>
    <s v="52174"/>
    <s v="- No Entity -"/>
    <x v="0"/>
    <m/>
    <s v="ICC 939 Walmart : Walmart - FY25 Marketing Advanced Analytics Retainer"/>
    <m/>
    <s v="Reclass Top Side JE52166 AI Consulting Rev accounts"/>
    <n v="26406.92"/>
    <x v="7"/>
    <x v="2"/>
    <x v="1"/>
    <s v="ICC 939 Walmart : Walmart - FY25 Marketing Advanced Analytics Retainer"/>
    <x v="2"/>
    <x v="2"/>
  </r>
  <r>
    <s v="Journal"/>
    <x v="1"/>
    <s v="AI Consulting"/>
    <s v="AI Consulting Revenue"/>
    <d v="2024-08-31T00:00:00"/>
    <x v="0"/>
    <s v="49509"/>
    <s v="402 ICC in Forth Point Represents Blend360 : 1379 Hyatt - Product Manager Need"/>
    <x v="52"/>
    <m/>
    <m/>
    <m/>
    <m/>
    <n v="523.16414789218675"/>
    <x v="1"/>
    <x v="26"/>
    <x v="1"/>
    <n v="0"/>
    <x v="73"/>
    <x v="68"/>
  </r>
  <r>
    <s v="Journal"/>
    <x v="1"/>
    <s v="AI Consulting"/>
    <s v="AI Consulting Revenue"/>
    <d v="2024-08-31T00:00:00"/>
    <x v="0"/>
    <s v="49493"/>
    <s v="402 ICC in Forth Point Represents Blend360 : 1379 Hyatt - Product Manager Need"/>
    <x v="52"/>
    <m/>
    <m/>
    <m/>
    <m/>
    <n v="959.12330526492985"/>
    <x v="1"/>
    <x v="26"/>
    <x v="1"/>
    <n v="0"/>
    <x v="73"/>
    <x v="68"/>
  </r>
  <r>
    <s v="Journal"/>
    <x v="1"/>
    <s v="AI Consulting"/>
    <s v="AI Consulting Revenue"/>
    <d v="2024-08-31T00:00:00"/>
    <x v="0"/>
    <s v="49479"/>
    <s v="402 ICC in Forth Point Represents Blend360 : 1379 Hyatt - Product Manager Need"/>
    <x v="52"/>
    <m/>
    <m/>
    <m/>
    <m/>
    <n v="435.95915737274311"/>
    <x v="1"/>
    <x v="26"/>
    <x v="1"/>
    <n v="0"/>
    <x v="73"/>
    <x v="68"/>
  </r>
  <r>
    <s v="Journal"/>
    <x v="1"/>
    <s v="AI Consulting"/>
    <s v="AI Consulting Revenue"/>
    <d v="2024-08-31T00:00:00"/>
    <x v="0"/>
    <s v="49515"/>
    <s v="402 ICC in Forth Point Represents Blend360 : 1379 Hyatt - Product Manager Need"/>
    <x v="52"/>
    <m/>
    <m/>
    <m/>
    <m/>
    <n v="784.73964231583261"/>
    <x v="1"/>
    <x v="26"/>
    <x v="1"/>
    <n v="0"/>
    <x v="73"/>
    <x v="68"/>
  </r>
  <r>
    <s v="Journal"/>
    <x v="1"/>
    <s v="AI Consulting"/>
    <s v="AI Consulting Revenue"/>
    <d v="2024-08-31T00:00:00"/>
    <x v="0"/>
    <s v="51520"/>
    <s v="434 Ineos FPS Ltd : 1450 Replacement of Commercial Auto ‘What If’ Model"/>
    <x v="51"/>
    <m/>
    <m/>
    <m/>
    <m/>
    <n v="11537.85056397287"/>
    <x v="1"/>
    <x v="40"/>
    <x v="1"/>
    <n v="0"/>
    <x v="72"/>
    <x v="0"/>
  </r>
  <r>
    <s v="Journal"/>
    <x v="1"/>
    <s v="AI Consulting"/>
    <s v="AI Consulting Revenue"/>
    <d v="2024-08-31T00:00:00"/>
    <x v="0"/>
    <s v="49491"/>
    <s v="402 ICC in Forth Point Represents Blend360 : 1379 Hyatt - Product Manager Need"/>
    <x v="52"/>
    <m/>
    <m/>
    <m/>
    <m/>
    <n v="959.12330526492985"/>
    <x v="1"/>
    <x v="26"/>
    <x v="1"/>
    <n v="0"/>
    <x v="73"/>
    <x v="68"/>
  </r>
  <r>
    <s v="Journal"/>
    <x v="9"/>
    <s v="AI Consulting"/>
    <s v="AI Consulting Revenue"/>
    <d v="2024-08-31T00:00:00"/>
    <x v="0"/>
    <s v="52166"/>
    <s v="- No Entity -"/>
    <x v="0"/>
    <m/>
    <s v="ICC 1019 ICC in Forth Point Represents Blend360 : Legrand - Cablofil Managed Service Level Agreement"/>
    <m/>
    <s v="TopSide Management Book Elim related to project ICC 1019 ICC in Forth Point Represents Blend360 : Legrand - Cablofil Managed Service Level Agreement"/>
    <n v="-778.44"/>
    <x v="7"/>
    <x v="10"/>
    <x v="1"/>
    <s v="ICC 1019 ICC in Forth Point Represents Blend360 : Legrand - Cablofil Managed Service Level Agreement"/>
    <x v="13"/>
    <x v="13"/>
  </r>
  <r>
    <s v="Journal"/>
    <x v="1"/>
    <s v="AI Consulting"/>
    <s v="AI Consulting Revenue"/>
    <d v="2024-08-31T00:00:00"/>
    <x v="0"/>
    <s v="49501"/>
    <s v="402 ICC in Forth Point Represents Blend360 : 1379 Hyatt - Product Manager Need"/>
    <x v="52"/>
    <m/>
    <m/>
    <m/>
    <m/>
    <n v="610.35597936673537"/>
    <x v="1"/>
    <x v="26"/>
    <x v="1"/>
    <n v="0"/>
    <x v="73"/>
    <x v="68"/>
  </r>
  <r>
    <s v="Journal"/>
    <x v="1"/>
    <s v="AI Consulting"/>
    <s v="AI Consulting Revenue"/>
    <d v="2024-08-31T00:00:00"/>
    <x v="0"/>
    <s v="49414"/>
    <s v="440 ICC in Forth Point Represents FutureproofAI : 1020 British Telecom - Delivery Lead 2024"/>
    <x v="54"/>
    <m/>
    <m/>
    <m/>
    <m/>
    <n v="526.36179580168198"/>
    <x v="1"/>
    <x v="11"/>
    <x v="1"/>
    <n v="0"/>
    <x v="33"/>
    <x v="32"/>
  </r>
  <r>
    <s v="Journal"/>
    <x v="1"/>
    <s v="AI Consulting"/>
    <s v="AI Consulting Revenue"/>
    <d v="2024-08-31T00:00:00"/>
    <x v="0"/>
    <s v="49505"/>
    <s v="402 ICC in Forth Point Represents Blend360 : 1379 Hyatt - Product Manager Need"/>
    <x v="52"/>
    <m/>
    <m/>
    <m/>
    <m/>
    <n v="697.54781084128399"/>
    <x v="1"/>
    <x v="26"/>
    <x v="1"/>
    <n v="0"/>
    <x v="73"/>
    <x v="68"/>
  </r>
  <r>
    <s v="Journal"/>
    <x v="13"/>
    <s v="AI Consulting"/>
    <s v="AI Consulting Revenue"/>
    <d v="2024-08-31T00:00:00"/>
    <x v="0"/>
    <s v="49368"/>
    <s v="297 Atnahs Pharma UK Limited : 1319 Lakehouse MVP"/>
    <x v="55"/>
    <s v="17754450089"/>
    <m/>
    <m/>
    <m/>
    <n v="7332.8450097839996"/>
    <x v="7"/>
    <x v="41"/>
    <x v="1"/>
    <n v="0"/>
    <x v="74"/>
    <x v="69"/>
  </r>
  <r>
    <s v="Journal"/>
    <x v="1"/>
    <s v="AI Consulting"/>
    <s v="AI Consulting Revenue"/>
    <d v="2024-08-31T00:00:00"/>
    <x v="0"/>
    <s v="51485"/>
    <s v="434 Ineos FPS Ltd : 1450 Replacement of Commercial Auto ‘What If’ Model"/>
    <x v="51"/>
    <m/>
    <m/>
    <m/>
    <m/>
    <n v="34613.551691918605"/>
    <x v="1"/>
    <x v="40"/>
    <x v="1"/>
    <n v="0"/>
    <x v="72"/>
    <x v="0"/>
  </r>
  <r>
    <s v="Journal"/>
    <x v="1"/>
    <s v="AI Consulting"/>
    <s v="AI Consulting Revenue"/>
    <d v="2024-08-31T00:00:00"/>
    <x v="0"/>
    <s v="49489"/>
    <s v="402 ICC in Forth Point Represents Blend360 : 1379 Hyatt - Product Manager Need"/>
    <x v="52"/>
    <m/>
    <m/>
    <m/>
    <m/>
    <n v="959.12330526492985"/>
    <x v="1"/>
    <x v="26"/>
    <x v="1"/>
    <n v="0"/>
    <x v="73"/>
    <x v="68"/>
  </r>
  <r>
    <s v="Journal"/>
    <x v="1"/>
    <s v="AI Consulting"/>
    <s v="AI Consulting Revenue"/>
    <d v="2024-08-31T00:00:00"/>
    <x v="0"/>
    <s v="49507"/>
    <s v="402 ICC in Forth Point Represents Blend360 : 1379 Hyatt - Product Manager Need"/>
    <x v="52"/>
    <m/>
    <m/>
    <m/>
    <m/>
    <n v="1002.7192210022042"/>
    <x v="1"/>
    <x v="26"/>
    <x v="1"/>
    <n v="0"/>
    <x v="73"/>
    <x v="68"/>
  </r>
  <r>
    <s v="Journal"/>
    <x v="1"/>
    <s v="AI Consulting"/>
    <s v="AI Consulting Revenue"/>
    <d v="2024-08-31T00:00:00"/>
    <x v="0"/>
    <s v="49513"/>
    <s v="402 ICC in Forth Point Represents Blend360 : 1379 Hyatt - Product Manager Need"/>
    <x v="52"/>
    <m/>
    <m/>
    <m/>
    <m/>
    <n v="610.35597936673537"/>
    <x v="1"/>
    <x v="26"/>
    <x v="1"/>
    <n v="0"/>
    <x v="73"/>
    <x v="68"/>
  </r>
  <r>
    <s v="Journal"/>
    <x v="7"/>
    <s v="AI Consulting"/>
    <s v="AI Consulting Revenue"/>
    <d v="2024-08-31T00:00:00"/>
    <x v="0"/>
    <s v="52169"/>
    <s v="- No Entity -"/>
    <x v="0"/>
    <m/>
    <s v="ICC 1020 ICC in Forth Point Represents FutureproofAI : British Telecom - Delivery Lead 2024"/>
    <m/>
    <s v="TopSide Management Book Elim related to project ICC 1020 ICC in Forth Point Represents FutureproofAI : British Telecom - Delivery Lead 2024"/>
    <n v="-49290.53195570824"/>
    <x v="7"/>
    <x v="11"/>
    <x v="0"/>
    <s v="ICC 1020 ICC in Forth Point Represents FutureproofAI : British Telecom - Delivery Lead 2024"/>
    <x v="33"/>
    <x v="32"/>
  </r>
  <r>
    <s v="Journal"/>
    <x v="1"/>
    <s v="AI Consulting"/>
    <s v="AI Consulting Revenue"/>
    <d v="2024-08-31T00:00:00"/>
    <x v="0"/>
    <s v="49417"/>
    <s v="440 ICC in Forth Point Represents FutureproofAI : 1020 British Telecom - Delivery Lead 2024"/>
    <x v="54"/>
    <m/>
    <m/>
    <m/>
    <m/>
    <n v="19245.103158998998"/>
    <x v="1"/>
    <x v="11"/>
    <x v="1"/>
    <n v="0"/>
    <x v="33"/>
    <x v="32"/>
  </r>
  <r>
    <s v="Journal"/>
    <x v="1"/>
    <s v="AI Consulting"/>
    <s v="AI Consulting Revenue"/>
    <d v="2024-08-31T00:00:00"/>
    <x v="0"/>
    <s v="49503"/>
    <s v="402 ICC in Forth Point Represents Blend360 : 1379 Hyatt - Product Manager Need"/>
    <x v="52"/>
    <m/>
    <m/>
    <m/>
    <m/>
    <n v="784.73964231583261"/>
    <x v="1"/>
    <x v="26"/>
    <x v="1"/>
    <n v="0"/>
    <x v="73"/>
    <x v="68"/>
  </r>
  <r>
    <s v="Journal"/>
    <x v="1"/>
    <s v="AI Consulting"/>
    <s v="AI Consulting Revenue"/>
    <d v="2024-08-31T00:00:00"/>
    <x v="0"/>
    <s v="49560"/>
    <s v="490 FEDERACIÓ FARMACÈUTICA, S.C.C.L : 1343 Landing Zone Implementation Phase"/>
    <x v="56"/>
    <s v="18841851442"/>
    <m/>
    <m/>
    <m/>
    <n v="4650.3801478180703"/>
    <x v="1"/>
    <x v="42"/>
    <x v="1"/>
    <n v="0"/>
    <x v="75"/>
    <x v="70"/>
  </r>
  <r>
    <s v="Journal"/>
    <x v="1"/>
    <s v="AI Consulting"/>
    <s v="AI Consulting Revenue"/>
    <d v="2024-08-31T00:00:00"/>
    <x v="0"/>
    <s v="51537"/>
    <s v="481 Inizio Healthcare Limited : 1322 Product Owner"/>
    <x v="57"/>
    <m/>
    <m/>
    <m/>
    <m/>
    <n v="10593.031140508851"/>
    <x v="1"/>
    <x v="43"/>
    <x v="1"/>
    <n v="0"/>
    <x v="76"/>
    <x v="71"/>
  </r>
  <r>
    <s v="Journal"/>
    <x v="1"/>
    <s v="AI Consulting"/>
    <s v="AI Consulting Revenue"/>
    <d v="2024-08-31T00:00:00"/>
    <x v="0"/>
    <s v="51534"/>
    <s v="729 Huntsworth Health Limited (Inizio) : 1458 GenAI 5 Use Cases"/>
    <x v="37"/>
    <m/>
    <m/>
    <m/>
    <m/>
    <n v="83720.475431236526"/>
    <x v="1"/>
    <x v="0"/>
    <x v="1"/>
    <n v="0"/>
    <x v="64"/>
    <x v="0"/>
  </r>
  <r>
    <s v="Journal"/>
    <x v="1"/>
    <s v="AI Consulting"/>
    <s v="AI Consulting Revenue"/>
    <d v="2024-08-31T00:00:00"/>
    <x v="0"/>
    <s v="49475"/>
    <s v="402 ICC in Forth Point Represents Blend360 : 1377 Walmart - FY25 Marketing Advanced Analytics Retainer"/>
    <x v="3"/>
    <m/>
    <m/>
    <m/>
    <m/>
    <n v="26518.738906643703"/>
    <x v="1"/>
    <x v="26"/>
    <x v="1"/>
    <n v="0"/>
    <x v="2"/>
    <x v="2"/>
  </r>
  <r>
    <s v="Journal"/>
    <x v="1"/>
    <s v="AI Consulting"/>
    <s v="AI Consulting Revenue"/>
    <d v="2024-08-31T00:00:00"/>
    <x v="0"/>
    <s v="49497"/>
    <s v="402 ICC in Forth Point Represents Blend360 : 1379 Hyatt - Product Manager Need"/>
    <x v="52"/>
    <m/>
    <m/>
    <m/>
    <m/>
    <n v="959.12330526492985"/>
    <x v="1"/>
    <x v="26"/>
    <x v="1"/>
    <n v="0"/>
    <x v="73"/>
    <x v="68"/>
  </r>
  <r>
    <s v="Journal"/>
    <x v="1"/>
    <s v="AI Consulting"/>
    <s v="AI Consulting Revenue"/>
    <d v="2024-08-31T00:00:00"/>
    <x v="0"/>
    <s v="49481"/>
    <s v="402 ICC in Forth Point Represents Blend360 : 1379 Hyatt - Product Manager Need"/>
    <x v="52"/>
    <m/>
    <m/>
    <m/>
    <m/>
    <n v="610.35597936673537"/>
    <x v="1"/>
    <x v="26"/>
    <x v="1"/>
    <n v="0"/>
    <x v="73"/>
    <x v="68"/>
  </r>
  <r>
    <s v="Journal"/>
    <x v="1"/>
    <s v="AI Consulting"/>
    <s v="AI Consulting Revenue"/>
    <d v="2024-08-31T00:00:00"/>
    <x v="0"/>
    <s v="49487"/>
    <s v="402 ICC in Forth Point Represents Blend360 : 1379 Hyatt - Product Manager Need"/>
    <x v="52"/>
    <m/>
    <m/>
    <m/>
    <m/>
    <n v="784.73964231583261"/>
    <x v="1"/>
    <x v="26"/>
    <x v="1"/>
    <n v="0"/>
    <x v="73"/>
    <x v="68"/>
  </r>
  <r>
    <s v="Journal"/>
    <x v="9"/>
    <s v="AI Consulting"/>
    <s v="AI Consulting Revenue"/>
    <d v="2024-08-31T00:00:00"/>
    <x v="0"/>
    <s v="52166"/>
    <s v="- No Entity -"/>
    <x v="0"/>
    <m/>
    <s v="ICC 939 Walmart : Walmart - FY25 Marketing Advanced Analytics Retainer"/>
    <m/>
    <s v="TopSide Management Book Elim related to project ICC 939 Walmart : Walmart - FY25 Marketing Advanced Analytics Retainer"/>
    <n v="-26406.92"/>
    <x v="7"/>
    <x v="2"/>
    <x v="1"/>
    <s v="ICC 939 Walmart : Walmart - FY25 Marketing Advanced Analytics Retainer"/>
    <x v="2"/>
    <x v="2"/>
  </r>
  <r>
    <s v="Journal"/>
    <x v="4"/>
    <s v="CX"/>
    <s v="CX Intelligent Application Revenue"/>
    <d v="2024-08-30T00:00:00"/>
    <x v="0"/>
    <s v="51591"/>
    <s v="- No Entity -"/>
    <x v="0"/>
    <m/>
    <m/>
    <m/>
    <s v="Amperity Doc Martens IC rev reclass Aug"/>
    <n v="-6927.1898647046273"/>
    <x v="9"/>
    <x v="0"/>
    <x v="1"/>
    <n v="0"/>
    <x v="0"/>
    <x v="0"/>
  </r>
  <r>
    <s v="Journal"/>
    <x v="9"/>
    <s v="CX"/>
    <s v="CX Intelligent Application Revenue"/>
    <d v="2024-08-31T00:00:00"/>
    <x v="0"/>
    <s v="51717"/>
    <s v="500 ExploreLearning : 1231 ExploreLearning - GA4 and Data Privacy Support"/>
    <x v="58"/>
    <s v="14611530574"/>
    <m/>
    <m/>
    <m/>
    <n v="71.88"/>
    <x v="9"/>
    <x v="44"/>
    <x v="1"/>
    <n v="0"/>
    <x v="77"/>
    <x v="72"/>
  </r>
  <r>
    <s v="Journal"/>
    <x v="9"/>
    <s v="CX"/>
    <s v="CX Intelligent Application Revenue"/>
    <d v="2024-08-31T00:00:00"/>
    <x v="0"/>
    <s v="51653"/>
    <s v="362 Universal Parks &amp; Resorts : 1038 GMAT Data Governance - Phase 2"/>
    <x v="59"/>
    <s v="14545854040"/>
    <m/>
    <m/>
    <m/>
    <n v="476.34"/>
    <x v="9"/>
    <x v="19"/>
    <x v="1"/>
    <n v="0"/>
    <x v="78"/>
    <x v="73"/>
  </r>
  <r>
    <s v="Journal"/>
    <x v="9"/>
    <s v="CX"/>
    <s v="CX Intelligent Application Revenue"/>
    <d v="2024-08-31T00:00:00"/>
    <x v="0"/>
    <s v="51829"/>
    <s v="362 Universal Parks &amp; Resorts : 810 Digital Analytics - FTE Support"/>
    <x v="60"/>
    <s v="14339724132"/>
    <m/>
    <m/>
    <m/>
    <n v="18299.45"/>
    <x v="9"/>
    <x v="19"/>
    <x v="1"/>
    <n v="0"/>
    <x v="79"/>
    <x v="74"/>
  </r>
  <r>
    <s v="Journal"/>
    <x v="9"/>
    <s v="CX"/>
    <s v="CX Intelligent Application Revenue"/>
    <d v="2024-08-31T00:00:00"/>
    <x v="0"/>
    <s v="51657"/>
    <s v="362 Universal Parks &amp; Resorts : 1038 GMAT Data Governance - Phase 2"/>
    <x v="59"/>
    <s v="14545854040"/>
    <m/>
    <m/>
    <m/>
    <n v="5205.34"/>
    <x v="9"/>
    <x v="19"/>
    <x v="1"/>
    <n v="0"/>
    <x v="78"/>
    <x v="73"/>
  </r>
  <r>
    <s v="Journal"/>
    <x v="9"/>
    <s v="CX"/>
    <s v="CX Intelligent Application Revenue"/>
    <d v="2024-08-31T00:00:00"/>
    <x v="0"/>
    <s v="51683"/>
    <s v="362 Universal Parks &amp; Resorts : 1133 UDX - AdOps Support Renewal"/>
    <x v="61"/>
    <s v="16534047054"/>
    <m/>
    <m/>
    <m/>
    <n v="0.09"/>
    <x v="9"/>
    <x v="19"/>
    <x v="1"/>
    <n v="0"/>
    <x v="80"/>
    <x v="75"/>
  </r>
  <r>
    <s v="Journal"/>
    <x v="9"/>
    <s v="CX"/>
    <s v="CX Intelligent Application Revenue"/>
    <d v="2024-08-31T00:00:00"/>
    <x v="0"/>
    <s v="51660"/>
    <s v="362 Universal Parks &amp; Resorts : 1038 GMAT Data Governance - Phase 2"/>
    <x v="59"/>
    <s v="14545854040"/>
    <m/>
    <m/>
    <m/>
    <n v="105.19"/>
    <x v="9"/>
    <x v="19"/>
    <x v="1"/>
    <n v="0"/>
    <x v="78"/>
    <x v="73"/>
  </r>
  <r>
    <s v="Journal"/>
    <x v="9"/>
    <s v="CX"/>
    <s v="CX Intelligent Application Revenue"/>
    <d v="2024-08-31T00:00:00"/>
    <x v="0"/>
    <s v="52166"/>
    <s v="- No Entity -"/>
    <x v="0"/>
    <m/>
    <s v="ICC 1207 Newfold : Newfold Adobe Analytics support"/>
    <m/>
    <s v="TopSide Management Book Elim related to project ICC 1207 Newfold : Newfold Adobe Analytics support"/>
    <n v="-17127.04"/>
    <x v="9"/>
    <x v="24"/>
    <x v="1"/>
    <s v="ICC 1207 Newfold : Newfold Adobe Analytics support"/>
    <x v="17"/>
    <x v="0"/>
  </r>
  <r>
    <s v="Journal"/>
    <x v="9"/>
    <s v="CX"/>
    <s v="CX Intelligent Application Revenue"/>
    <d v="2024-08-31T00:00:00"/>
    <x v="0"/>
    <s v="52166"/>
    <s v="- No Entity -"/>
    <x v="0"/>
    <m/>
    <s v="ICC 1126 ICC in Engagement Factory UK Represents Represents Blend360 : Amperity Premium Services Pod_R1"/>
    <m/>
    <s v="TopSide Management Book Elim related to project ICC 1126 ICC in Engagement Factory UK Represents Represents Blend360 : Amperity Premium Services Pod_R1"/>
    <n v="-6927.19"/>
    <x v="9"/>
    <x v="23"/>
    <x v="1"/>
    <s v="ICC 1126 ICC in Engagement Factory UK Represents Represents Blend360 : Amperity Premium Services Pod_R1"/>
    <x v="34"/>
    <x v="33"/>
  </r>
  <r>
    <s v="Journal"/>
    <x v="5"/>
    <s v="CX"/>
    <s v="CX Intelligent Application Revenue"/>
    <d v="2024-08-31T00:00:00"/>
    <x v="0"/>
    <s v="52170"/>
    <s v="- No Entity -"/>
    <x v="0"/>
    <m/>
    <s v="ICC 1207 Newfold : Newfold Adobe Analytics support"/>
    <m/>
    <s v="TopSide Management Book Elim related to project ICC 1207 Newfold : Newfold Adobe Analytics support"/>
    <n v="-67000"/>
    <x v="9"/>
    <x v="0"/>
    <x v="0"/>
    <s v="ICC 1207 Newfold : Newfold Adobe Analytics support"/>
    <x v="17"/>
    <x v="0"/>
  </r>
  <r>
    <s v="Journal"/>
    <x v="9"/>
    <s v="CX"/>
    <s v="CX Intelligent Application Revenue"/>
    <d v="2024-08-31T00:00:00"/>
    <x v="0"/>
    <s v="51664"/>
    <s v="362 Universal Parks &amp; Resorts : 1038 GMAT Data Governance - Phase 2"/>
    <x v="59"/>
    <s v="14545854040"/>
    <m/>
    <m/>
    <m/>
    <n v="36.39"/>
    <x v="9"/>
    <x v="19"/>
    <x v="1"/>
    <n v="0"/>
    <x v="78"/>
    <x v="73"/>
  </r>
  <r>
    <s v="Journal"/>
    <x v="9"/>
    <s v="CX"/>
    <s v="CX Intelligent Application Revenue"/>
    <d v="2024-08-31T00:00:00"/>
    <x v="0"/>
    <s v="52001"/>
    <s v="492 The William Carter Company : 1183 Carter's - Pega phase 1 implementation cx strategy"/>
    <x v="50"/>
    <s v="17791738713"/>
    <m/>
    <m/>
    <s v="Adjustment IC revenue"/>
    <n v="10251.68"/>
    <x v="9"/>
    <x v="9"/>
    <x v="1"/>
    <n v="0"/>
    <x v="12"/>
    <x v="12"/>
  </r>
  <r>
    <s v="Journal"/>
    <x v="9"/>
    <s v="CX"/>
    <s v="CX Intelligent Application Revenue"/>
    <d v="2024-08-31T00:00:00"/>
    <x v="0"/>
    <s v="51686"/>
    <s v="492 The William Carter Company : 1183 Carter's - Pega phase 1 implementation cx strategy"/>
    <x v="50"/>
    <s v="17791738713"/>
    <m/>
    <m/>
    <m/>
    <n v="7889.34"/>
    <x v="9"/>
    <x v="9"/>
    <x v="1"/>
    <n v="0"/>
    <x v="12"/>
    <x v="12"/>
  </r>
  <r>
    <s v="Journal"/>
    <x v="9"/>
    <s v="CX"/>
    <s v="CX Intelligent Application Revenue"/>
    <d v="2024-08-31T00:00:00"/>
    <x v="0"/>
    <s v="51669"/>
    <s v="362 Universal Parks &amp; Resorts : 1038 GMAT Data Governance - Phase 2"/>
    <x v="59"/>
    <s v="14545854040"/>
    <m/>
    <m/>
    <m/>
    <n v="110.09"/>
    <x v="9"/>
    <x v="19"/>
    <x v="1"/>
    <n v="0"/>
    <x v="78"/>
    <x v="73"/>
  </r>
  <r>
    <s v="Journal"/>
    <x v="9"/>
    <s v="CX"/>
    <s v="CX Intelligent Application Revenue"/>
    <d v="2024-08-31T00:00:00"/>
    <x v="0"/>
    <s v="51768"/>
    <s v="500 ExploreLearning : 1231 ExploreLearning - GA4 and Data Privacy Support"/>
    <x v="58"/>
    <s v="14611530574"/>
    <m/>
    <m/>
    <m/>
    <n v="9343.16"/>
    <x v="9"/>
    <x v="44"/>
    <x v="1"/>
    <n v="0"/>
    <x v="77"/>
    <x v="72"/>
  </r>
  <r>
    <s v="Journal"/>
    <x v="9"/>
    <s v="CX"/>
    <s v="CX Intelligent Application Revenue"/>
    <d v="2024-08-31T00:00:00"/>
    <x v="0"/>
    <s v="51628"/>
    <s v="362 Universal Parks &amp; Resorts : 801 XDM/Server Side Analytics"/>
    <x v="62"/>
    <s v="14229444098"/>
    <m/>
    <m/>
    <m/>
    <n v="7225.43"/>
    <x v="9"/>
    <x v="19"/>
    <x v="1"/>
    <n v="0"/>
    <x v="81"/>
    <x v="76"/>
  </r>
  <r>
    <s v="Journal"/>
    <x v="9"/>
    <s v="CX"/>
    <s v="CX Intelligent Application Revenue"/>
    <d v="2024-08-31T00:00:00"/>
    <x v="0"/>
    <s v="51560"/>
    <s v="170 CVS Health : 1178 RX Supply Chain DS (Halil)"/>
    <x v="46"/>
    <s v="17677233453"/>
    <m/>
    <m/>
    <m/>
    <n v="4732"/>
    <x v="9"/>
    <x v="3"/>
    <x v="1"/>
    <n v="0"/>
    <x v="6"/>
    <x v="6"/>
  </r>
  <r>
    <s v="Journal"/>
    <x v="9"/>
    <s v="CX"/>
    <s v="CX Intelligent Application Revenue"/>
    <d v="2024-08-31T00:00:00"/>
    <x v="0"/>
    <s v="51730"/>
    <s v="11 Visa : 1246 NextGen Solutions"/>
    <x v="18"/>
    <s v="18657995555"/>
    <m/>
    <m/>
    <m/>
    <n v="62.68"/>
    <x v="9"/>
    <x v="22"/>
    <x v="1"/>
    <n v="0"/>
    <x v="49"/>
    <x v="46"/>
  </r>
  <r>
    <s v="Journal"/>
    <x v="9"/>
    <s v="CX"/>
    <s v="CX Intelligent Application Revenue"/>
    <d v="2024-08-31T00:00:00"/>
    <x v="0"/>
    <s v="51817"/>
    <s v="529 NUC University : 1398 NUC University - UX/UI Research Competitive Assessment"/>
    <x v="63"/>
    <s v="21485696637"/>
    <m/>
    <m/>
    <m/>
    <n v="10396.040000000001"/>
    <x v="9"/>
    <x v="45"/>
    <x v="1"/>
    <n v="0"/>
    <x v="82"/>
    <x v="77"/>
  </r>
  <r>
    <s v="Journal"/>
    <x v="9"/>
    <s v="CX"/>
    <s v="CX Intelligent Application Revenue"/>
    <d v="2024-08-31T00:00:00"/>
    <x v="0"/>
    <s v="51687"/>
    <s v="362 Universal Parks &amp; Resorts : 1133 UDX - AdOps Support Renewal"/>
    <x v="61"/>
    <s v="16534047054"/>
    <m/>
    <m/>
    <m/>
    <n v="7.75"/>
    <x v="9"/>
    <x v="19"/>
    <x v="1"/>
    <n v="0"/>
    <x v="80"/>
    <x v="75"/>
  </r>
  <r>
    <s v="Journal"/>
    <x v="9"/>
    <s v="CX"/>
    <s v="CX Intelligent Application Revenue"/>
    <d v="2024-08-31T00:00:00"/>
    <x v="0"/>
    <s v="49276"/>
    <s v="473 Wyndham Hotels and Resorts : 1051 Wyndham - Guest Analytics Retainer"/>
    <x v="31"/>
    <s v="16336551605"/>
    <m/>
    <m/>
    <s v="Retainer Revenue Recognition"/>
    <n v="14136.7"/>
    <x v="9"/>
    <x v="5"/>
    <x v="1"/>
    <n v="0"/>
    <x v="7"/>
    <x v="7"/>
  </r>
  <r>
    <s v="Journal"/>
    <x v="9"/>
    <s v="CX"/>
    <s v="CX Intelligent Application Revenue"/>
    <d v="2024-08-31T00:00:00"/>
    <x v="0"/>
    <s v="51676"/>
    <s v="362 Universal Parks &amp; Resorts : 1133 UDX - AdOps Support Renewal"/>
    <x v="61"/>
    <s v="16534047054"/>
    <m/>
    <m/>
    <m/>
    <n v="4008.21"/>
    <x v="9"/>
    <x v="19"/>
    <x v="1"/>
    <n v="0"/>
    <x v="80"/>
    <x v="75"/>
  </r>
  <r>
    <s v="Journal"/>
    <x v="9"/>
    <s v="CX"/>
    <s v="CX Intelligent Application Revenue"/>
    <d v="2024-08-31T00:00:00"/>
    <x v="0"/>
    <s v="51675"/>
    <s v="362 Universal Parks &amp; Resorts : 1038 GMAT Data Governance - Phase 2"/>
    <x v="59"/>
    <s v="14545854040"/>
    <m/>
    <m/>
    <m/>
    <n v="243.02"/>
    <x v="9"/>
    <x v="19"/>
    <x v="1"/>
    <n v="0"/>
    <x v="78"/>
    <x v="73"/>
  </r>
  <r>
    <s v="Journal"/>
    <x v="9"/>
    <s v="CX"/>
    <s v="CX Intelligent Application Revenue"/>
    <d v="2024-08-31T00:00:00"/>
    <x v="0"/>
    <s v="51646"/>
    <s v="362 Universal Parks &amp; Resorts : 1038 GMAT Data Governance - Phase 2"/>
    <x v="59"/>
    <s v="14545854040"/>
    <m/>
    <m/>
    <m/>
    <n v="2179.2199999999998"/>
    <x v="9"/>
    <x v="19"/>
    <x v="1"/>
    <n v="0"/>
    <x v="78"/>
    <x v="73"/>
  </r>
  <r>
    <s v="Journal"/>
    <x v="9"/>
    <s v="CX"/>
    <s v="CX Intelligent Application Revenue"/>
    <d v="2024-08-31T00:00:00"/>
    <x v="0"/>
    <s v="51656"/>
    <s v="362 Universal Parks &amp; Resorts : 1038 GMAT Data Governance - Phase 2"/>
    <x v="59"/>
    <s v="14545854040"/>
    <m/>
    <m/>
    <m/>
    <n v="12.39"/>
    <x v="9"/>
    <x v="19"/>
    <x v="1"/>
    <n v="0"/>
    <x v="78"/>
    <x v="73"/>
  </r>
  <r>
    <s v="Journal"/>
    <x v="9"/>
    <s v="CX"/>
    <s v="CX Intelligent Application Revenue"/>
    <d v="2024-08-31T00:00:00"/>
    <x v="0"/>
    <s v="52174"/>
    <s v="- No Entity -"/>
    <x v="0"/>
    <m/>
    <s v="ICC 939 Walmart : Walmart - FY25 Marketing Advanced Analytics Retainer"/>
    <m/>
    <s v="Reclass Top Side JE52166 AI Consulting Rev accounts_Walmart"/>
    <n v="-2871.71"/>
    <x v="9"/>
    <x v="2"/>
    <x v="1"/>
    <s v="ICC 939 Walmart : Walmart - FY25 Marketing Advanced Analytics Retainer"/>
    <x v="2"/>
    <x v="2"/>
  </r>
  <r>
    <s v="Journal"/>
    <x v="9"/>
    <s v="CX"/>
    <s v="CX Intelligent Application Revenue"/>
    <d v="2024-08-31T00:00:00"/>
    <x v="0"/>
    <s v="51771"/>
    <s v="500 ExploreLearning : 1231 ExploreLearning - GA4 and Data Privacy Support"/>
    <x v="58"/>
    <s v="14611530574"/>
    <m/>
    <m/>
    <m/>
    <n v="3668.63"/>
    <x v="9"/>
    <x v="44"/>
    <x v="1"/>
    <n v="0"/>
    <x v="77"/>
    <x v="72"/>
  </r>
  <r>
    <s v="Journal"/>
    <x v="9"/>
    <s v="CX"/>
    <s v="CX Intelligent Application Revenue"/>
    <d v="2024-08-31T00:00:00"/>
    <x v="0"/>
    <s v="51652"/>
    <s v="362 Universal Parks &amp; Resorts : 1038 GMAT Data Governance - Phase 2"/>
    <x v="59"/>
    <s v="14545854040"/>
    <m/>
    <m/>
    <m/>
    <n v="454.18"/>
    <x v="9"/>
    <x v="19"/>
    <x v="1"/>
    <n v="0"/>
    <x v="78"/>
    <x v="73"/>
  </r>
  <r>
    <s v="Journal"/>
    <x v="9"/>
    <s v="CX"/>
    <s v="CX Intelligent Application Revenue"/>
    <d v="2024-08-31T00:00:00"/>
    <x v="0"/>
    <s v="51833"/>
    <s v="382 Hyatt : 1254 Hyatt - Martech Architecture Rebuild - Phase 1 (Design)"/>
    <x v="64"/>
    <s v="17296920926"/>
    <m/>
    <m/>
    <m/>
    <n v="10822.51"/>
    <x v="9"/>
    <x v="14"/>
    <x v="1"/>
    <n v="0"/>
    <x v="83"/>
    <x v="78"/>
  </r>
  <r>
    <s v="Journal"/>
    <x v="9"/>
    <s v="CX"/>
    <s v="CX Intelligent Application Revenue"/>
    <d v="2024-08-31T00:00:00"/>
    <x v="0"/>
    <s v="49252"/>
    <s v="164 HGV : 1334 HGV - 2024 2H Services Retainer"/>
    <x v="35"/>
    <s v="17633632436"/>
    <m/>
    <m/>
    <s v="Retainer Revenue Recognition"/>
    <n v="21804.95"/>
    <x v="9"/>
    <x v="30"/>
    <x v="1"/>
    <n v="0"/>
    <x v="63"/>
    <x v="60"/>
  </r>
  <r>
    <s v="Journal"/>
    <x v="9"/>
    <s v="CX"/>
    <s v="CX Intelligent Application Revenue"/>
    <d v="2024-08-31T00:00:00"/>
    <x v="0"/>
    <s v="51616"/>
    <s v="170 CVS Health : 1350 Personalization Future State--Francis"/>
    <x v="15"/>
    <s v="19326215502"/>
    <m/>
    <m/>
    <m/>
    <n v="60932"/>
    <x v="9"/>
    <x v="3"/>
    <x v="1"/>
    <n v="0"/>
    <x v="46"/>
    <x v="43"/>
  </r>
  <r>
    <s v="Journal"/>
    <x v="9"/>
    <s v="CX"/>
    <s v="CX Intelligent Application Revenue"/>
    <d v="2024-08-31T00:00:00"/>
    <x v="0"/>
    <s v="49249"/>
    <s v="362 Universal Parks &amp; Resorts : 878 Analytics Implementation FTE Support"/>
    <x v="65"/>
    <s v="14341758873"/>
    <m/>
    <m/>
    <s v="Retainer Revenue Recognition"/>
    <n v="15667"/>
    <x v="9"/>
    <x v="19"/>
    <x v="1"/>
    <n v="0"/>
    <x v="84"/>
    <x v="79"/>
  </r>
  <r>
    <s v="Journal"/>
    <x v="9"/>
    <s v="CX"/>
    <s v="CX Intelligent Application Revenue"/>
    <d v="2024-08-31T00:00:00"/>
    <x v="0"/>
    <s v="52023"/>
    <s v="494 Newfold : 1207 Newfold Adobe Analytics support"/>
    <x v="66"/>
    <s v="18602696038"/>
    <m/>
    <m/>
    <s v="IC Revenue reclass for Newfold Project"/>
    <n v="-67000"/>
    <x v="9"/>
    <x v="24"/>
    <x v="1"/>
    <n v="0"/>
    <x v="85"/>
    <x v="80"/>
  </r>
  <r>
    <s v="Journal"/>
    <x v="9"/>
    <s v="CX"/>
    <s v="CX Intelligent Application Revenue"/>
    <d v="2024-08-31T00:00:00"/>
    <x v="0"/>
    <s v="51661"/>
    <s v="362 Universal Parks &amp; Resorts : 1038 GMAT Data Governance - Phase 2"/>
    <x v="59"/>
    <s v="14545854040"/>
    <m/>
    <m/>
    <m/>
    <n v="577.96"/>
    <x v="9"/>
    <x v="19"/>
    <x v="1"/>
    <n v="0"/>
    <x v="78"/>
    <x v="73"/>
  </r>
  <r>
    <s v="Journal"/>
    <x v="9"/>
    <s v="CX"/>
    <s v="CX Intelligent Application Revenue"/>
    <d v="2024-08-31T00:00:00"/>
    <x v="0"/>
    <s v="52166"/>
    <s v="- No Entity -"/>
    <x v="0"/>
    <m/>
    <s v="ICC 895 Comcast Corporation : Comcast: 2024 Loyalty and Rewards Pod"/>
    <m/>
    <s v="TopSide Management Book Elim related to project ICC 895 Comcast Corporation : Comcast: 2024 Loyalty and Rewards Pod"/>
    <n v="-8854.1200000000008"/>
    <x v="9"/>
    <x v="17"/>
    <x v="1"/>
    <s v="ICC 895 Comcast Corporation : Comcast: 2024 Loyalty and Rewards Pod"/>
    <x v="22"/>
    <x v="21"/>
  </r>
  <r>
    <s v="Journal"/>
    <x v="9"/>
    <s v="CX"/>
    <s v="CX Intelligent Application Revenue"/>
    <d v="2024-08-31T00:00:00"/>
    <x v="0"/>
    <s v="51781"/>
    <s v="11 Visa : 1246 NextGen Solutions"/>
    <x v="18"/>
    <s v="18657995555"/>
    <m/>
    <m/>
    <m/>
    <n v="6860.9"/>
    <x v="9"/>
    <x v="22"/>
    <x v="1"/>
    <n v="0"/>
    <x v="49"/>
    <x v="46"/>
  </r>
  <r>
    <s v="Journal"/>
    <x v="9"/>
    <s v="CX"/>
    <s v="CX Intelligent Application Revenue"/>
    <d v="2024-08-31T00:00:00"/>
    <x v="0"/>
    <s v="51666"/>
    <s v="362 Universal Parks &amp; Resorts : 1038 GMAT Data Governance - Phase 2"/>
    <x v="59"/>
    <s v="14545854040"/>
    <m/>
    <m/>
    <m/>
    <n v="6868.49"/>
    <x v="9"/>
    <x v="19"/>
    <x v="1"/>
    <n v="0"/>
    <x v="78"/>
    <x v="73"/>
  </r>
  <r>
    <s v="Journal"/>
    <x v="9"/>
    <s v="CX"/>
    <s v="CX Intelligent Application Revenue"/>
    <d v="2024-08-31T00:00:00"/>
    <x v="0"/>
    <s v="51711"/>
    <s v="492 The William Carter Company : 1183 Carter's - Pega phase 1 implementation cx strategy"/>
    <x v="50"/>
    <s v="17791738713"/>
    <m/>
    <m/>
    <m/>
    <n v="257.52"/>
    <x v="9"/>
    <x v="9"/>
    <x v="1"/>
    <n v="0"/>
    <x v="12"/>
    <x v="12"/>
  </r>
  <r>
    <s v="Journal"/>
    <x v="9"/>
    <s v="CX"/>
    <s v="CX Intelligent Application Revenue"/>
    <d v="2024-08-31T00:00:00"/>
    <x v="0"/>
    <s v="51567"/>
    <s v="170 CVS Health : 867 Retail Analytics DS and BI - 2024"/>
    <x v="41"/>
    <s v="15582551047, 16592648012"/>
    <m/>
    <m/>
    <m/>
    <n v="8554"/>
    <x v="9"/>
    <x v="3"/>
    <x v="1"/>
    <n v="0"/>
    <x v="3"/>
    <x v="3"/>
  </r>
  <r>
    <s v="Journal"/>
    <x v="9"/>
    <s v="CX"/>
    <s v="CX Intelligent Application Revenue"/>
    <d v="2024-08-31T00:00:00"/>
    <x v="0"/>
    <s v="51571"/>
    <s v="170 CVS Health : 1245 Pega/FPAI Decisioning"/>
    <x v="49"/>
    <s v="17732407187"/>
    <m/>
    <m/>
    <m/>
    <n v="38620"/>
    <x v="9"/>
    <x v="3"/>
    <x v="1"/>
    <n v="0"/>
    <x v="11"/>
    <x v="11"/>
  </r>
  <r>
    <s v="Journal"/>
    <x v="9"/>
    <s v="CX"/>
    <s v="CX Intelligent Application Revenue"/>
    <d v="2024-08-31T00:00:00"/>
    <x v="0"/>
    <s v="51685"/>
    <s v="492 The William Carter Company : 1183 Carter's - Pega phase 1 implementation cx strategy"/>
    <x v="50"/>
    <s v="17791738713"/>
    <m/>
    <m/>
    <m/>
    <n v="3125.96"/>
    <x v="9"/>
    <x v="9"/>
    <x v="1"/>
    <n v="0"/>
    <x v="12"/>
    <x v="12"/>
  </r>
  <r>
    <s v="Journal"/>
    <x v="9"/>
    <s v="CX"/>
    <s v="CX Intelligent Application Revenue"/>
    <d v="2024-08-31T00:00:00"/>
    <x v="0"/>
    <s v="51684"/>
    <s v="362 Universal Parks &amp; Resorts : 1133 UDX - AdOps Support Renewal"/>
    <x v="61"/>
    <s v="16534047054"/>
    <m/>
    <m/>
    <m/>
    <n v="1.0900000000000001"/>
    <x v="9"/>
    <x v="19"/>
    <x v="1"/>
    <n v="0"/>
    <x v="80"/>
    <x v="75"/>
  </r>
  <r>
    <s v="Journal"/>
    <x v="9"/>
    <s v="CX"/>
    <s v="CX Intelligent Application Revenue"/>
    <d v="2024-08-31T00:00:00"/>
    <x v="0"/>
    <s v="49224"/>
    <s v="2 AARP : 883 AARP DAG Campaign Support 2024"/>
    <x v="67"/>
    <s v="15340706956"/>
    <m/>
    <m/>
    <s v="Retainer Revenue Recognition"/>
    <n v="50000"/>
    <x v="9"/>
    <x v="32"/>
    <x v="1"/>
    <n v="0"/>
    <x v="86"/>
    <x v="81"/>
  </r>
  <r>
    <s v="Journal"/>
    <x v="9"/>
    <s v="CX"/>
    <s v="CX Intelligent Application Revenue"/>
    <d v="2024-08-31T00:00:00"/>
    <x v="0"/>
    <s v="51587"/>
    <s v="176 Amperity : 892 Amperity Premium Services Pod_R1"/>
    <x v="68"/>
    <s v="15755102130"/>
    <m/>
    <m/>
    <m/>
    <n v="28504.5"/>
    <x v="9"/>
    <x v="23"/>
    <x v="1"/>
    <n v="0"/>
    <x v="34"/>
    <x v="33"/>
  </r>
  <r>
    <s v="Journal"/>
    <x v="9"/>
    <s v="CX"/>
    <s v="CX Intelligent Application Revenue"/>
    <d v="2024-08-31T00:00:00"/>
    <x v="0"/>
    <s v="51671"/>
    <s v="362 Universal Parks &amp; Resorts : 1038 GMAT Data Governance - Phase 2"/>
    <x v="59"/>
    <s v="14545854040"/>
    <m/>
    <m/>
    <m/>
    <n v="425.86"/>
    <x v="9"/>
    <x v="19"/>
    <x v="1"/>
    <n v="0"/>
    <x v="78"/>
    <x v="73"/>
  </r>
  <r>
    <s v="Journal"/>
    <x v="9"/>
    <s v="CX"/>
    <s v="CX Intelligent Application Revenue"/>
    <d v="2024-08-31T00:00:00"/>
    <x v="0"/>
    <s v="51721"/>
    <s v="374 Dish : 1268 2: Dish - Integrated Data + Martech solution"/>
    <x v="69"/>
    <s v="17214937942"/>
    <m/>
    <m/>
    <m/>
    <n v="21775.42"/>
    <x v="9"/>
    <x v="12"/>
    <x v="1"/>
    <n v="0"/>
    <x v="15"/>
    <x v="15"/>
  </r>
  <r>
    <s v="Journal"/>
    <x v="9"/>
    <s v="CX"/>
    <s v="CX Intelligent Application Revenue"/>
    <d v="2024-08-31T00:00:00"/>
    <x v="0"/>
    <s v="51580"/>
    <s v="170 CVS Health : 1296 PV Insights Portal PM"/>
    <x v="20"/>
    <s v="20194098727"/>
    <m/>
    <m/>
    <m/>
    <n v="60932"/>
    <x v="9"/>
    <x v="3"/>
    <x v="1"/>
    <n v="0"/>
    <x v="51"/>
    <x v="48"/>
  </r>
  <r>
    <s v="Journal"/>
    <x v="9"/>
    <s v="CX"/>
    <s v="CX Intelligent Application Revenue"/>
    <d v="2024-08-31T00:00:00"/>
    <x v="0"/>
    <s v="51709"/>
    <s v="492 The William Carter Company : 1183 Carter's - Pega phase 1 implementation cx strategy"/>
    <x v="50"/>
    <s v="17791738713"/>
    <m/>
    <m/>
    <m/>
    <n v="1371.5"/>
    <x v="9"/>
    <x v="9"/>
    <x v="1"/>
    <n v="0"/>
    <x v="12"/>
    <x v="12"/>
  </r>
  <r>
    <s v="Journal"/>
    <x v="9"/>
    <s v="CX"/>
    <s v="CX Intelligent Application Revenue"/>
    <d v="2024-08-31T00:00:00"/>
    <x v="0"/>
    <s v="51612"/>
    <s v="170 CVS Health : 1296 PV Insights Portal PM"/>
    <x v="20"/>
    <s v="20194098727"/>
    <m/>
    <m/>
    <m/>
    <n v="-60932"/>
    <x v="9"/>
    <x v="3"/>
    <x v="1"/>
    <n v="0"/>
    <x v="51"/>
    <x v="48"/>
  </r>
  <r>
    <s v="Journal"/>
    <x v="9"/>
    <s v="CX"/>
    <s v="CX Intelligent Application Revenue"/>
    <d v="2024-08-31T00:00:00"/>
    <x v="0"/>
    <s v="51820"/>
    <s v="245 Spire Orthopedic Partners : 1356 Spire - Complete Paycom Dashboard"/>
    <x v="70"/>
    <s v="21000180538"/>
    <m/>
    <m/>
    <m/>
    <n v="6950"/>
    <x v="9"/>
    <x v="46"/>
    <x v="1"/>
    <n v="0"/>
    <x v="87"/>
    <x v="82"/>
  </r>
  <r>
    <s v="Journal"/>
    <x v="9"/>
    <s v="CX"/>
    <s v="CX Intelligent Application Revenue"/>
    <d v="2024-08-31T00:00:00"/>
    <x v="0"/>
    <s v="49231"/>
    <s v="173 Walmart : 939 Walmart - FY25 Marketing Advanced Analytics Retainer"/>
    <x v="14"/>
    <s v="15845470578"/>
    <m/>
    <m/>
    <s v="Retainer Revenue Recognition"/>
    <n v="61072.08"/>
    <x v="9"/>
    <x v="2"/>
    <x v="1"/>
    <n v="0"/>
    <x v="45"/>
    <x v="2"/>
  </r>
  <r>
    <s v="Journal"/>
    <x v="5"/>
    <s v="CX"/>
    <s v="CX Intelligent Application Revenue"/>
    <d v="2024-08-31T00:00:00"/>
    <x v="0"/>
    <s v="52170"/>
    <s v="- No Entity -"/>
    <x v="0"/>
    <m/>
    <s v="ICC 1225 ICC in Blend Represents FPAI Inc (OA) : Verizon: Turing- Personalization Phase 2 Capacity Service"/>
    <m/>
    <s v="TopSide Management Book Elim related to project ICC 1225 ICC in Blend Represents FPAI Inc (OA) : Verizon: Turing- Personalization Phase 2 Capacity Service"/>
    <n v="-129231.21"/>
    <x v="9"/>
    <x v="18"/>
    <x v="0"/>
    <s v="ICC 1225 ICC in Blend Represents FPAI Inc (OA) : Verizon: Turing- Personalization Phase 2 Capacity Service"/>
    <x v="24"/>
    <x v="23"/>
  </r>
  <r>
    <s v="Journal"/>
    <x v="9"/>
    <s v="CX"/>
    <s v="CX Intelligent Application Revenue"/>
    <d v="2024-08-31T00:00:00"/>
    <x v="0"/>
    <s v="51642"/>
    <s v="362 Universal Parks &amp; Resorts : 1038 GMAT Data Governance - Phase 2"/>
    <x v="59"/>
    <s v="14545854040"/>
    <m/>
    <m/>
    <m/>
    <n v="24214.53"/>
    <x v="9"/>
    <x v="19"/>
    <x v="1"/>
    <n v="0"/>
    <x v="78"/>
    <x v="73"/>
  </r>
  <r>
    <s v="Journal"/>
    <x v="9"/>
    <s v="CX"/>
    <s v="CX Intelligent Application Revenue"/>
    <d v="2024-08-31T00:00:00"/>
    <x v="0"/>
    <s v="51667"/>
    <s v="362 Universal Parks &amp; Resorts : 1038 GMAT Data Governance - Phase 2"/>
    <x v="59"/>
    <s v="14545854040"/>
    <m/>
    <m/>
    <m/>
    <n v="29.62"/>
    <x v="9"/>
    <x v="19"/>
    <x v="1"/>
    <n v="0"/>
    <x v="78"/>
    <x v="73"/>
  </r>
  <r>
    <s v="Journal"/>
    <x v="9"/>
    <s v="CX"/>
    <s v="CX Intelligent Application Revenue"/>
    <d v="2024-08-31T00:00:00"/>
    <x v="0"/>
    <s v="51649"/>
    <s v="362 Universal Parks &amp; Resorts : 1038 GMAT Data Governance - Phase 2"/>
    <x v="59"/>
    <s v="14545854040"/>
    <m/>
    <m/>
    <m/>
    <n v="1376.98"/>
    <x v="9"/>
    <x v="19"/>
    <x v="1"/>
    <n v="0"/>
    <x v="78"/>
    <x v="73"/>
  </r>
  <r>
    <s v="Journal"/>
    <x v="9"/>
    <s v="CX"/>
    <s v="CX Intelligent Application Revenue"/>
    <d v="2024-08-31T00:00:00"/>
    <x v="0"/>
    <s v="51810"/>
    <s v="174 Comcast Corporation : 895 Comcast: 2024 Loyalty and Rewards Pod"/>
    <x v="71"/>
    <s v="15705783145"/>
    <m/>
    <m/>
    <m/>
    <n v="63593.51"/>
    <x v="9"/>
    <x v="17"/>
    <x v="1"/>
    <n v="0"/>
    <x v="22"/>
    <x v="21"/>
  </r>
  <r>
    <s v="Journal"/>
    <x v="9"/>
    <s v="CX"/>
    <s v="CX Intelligent Application Revenue"/>
    <d v="2024-08-31T00:00:00"/>
    <x v="0"/>
    <s v="51659"/>
    <s v="362 Universal Parks &amp; Resorts : 1038 GMAT Data Governance - Phase 2"/>
    <x v="59"/>
    <s v="14545854040"/>
    <m/>
    <m/>
    <m/>
    <n v="1440.86"/>
    <x v="9"/>
    <x v="19"/>
    <x v="1"/>
    <n v="0"/>
    <x v="78"/>
    <x v="73"/>
  </r>
  <r>
    <s v="Journal"/>
    <x v="9"/>
    <s v="CX"/>
    <s v="CX Intelligent Application Revenue"/>
    <d v="2024-08-31T00:00:00"/>
    <x v="0"/>
    <s v="51796"/>
    <s v="374 Dish : 1268 2: Dish - Integrated Data + Martech solution"/>
    <x v="69"/>
    <s v="17214937942"/>
    <m/>
    <m/>
    <m/>
    <n v="295.63"/>
    <x v="9"/>
    <x v="12"/>
    <x v="1"/>
    <n v="0"/>
    <x v="15"/>
    <x v="15"/>
  </r>
  <r>
    <s v="Journal"/>
    <x v="9"/>
    <s v="CX"/>
    <s v="CX Intelligent Application Revenue"/>
    <d v="2024-08-31T00:00:00"/>
    <x v="0"/>
    <s v="51674"/>
    <s v="362 Universal Parks &amp; Resorts : 1133 UDX - AdOps Support Renewal"/>
    <x v="61"/>
    <s v="16534047054"/>
    <m/>
    <m/>
    <m/>
    <n v="1176.98"/>
    <x v="9"/>
    <x v="19"/>
    <x v="1"/>
    <n v="0"/>
    <x v="80"/>
    <x v="75"/>
  </r>
  <r>
    <s v="Journal"/>
    <x v="9"/>
    <s v="CX"/>
    <s v="CX Intelligent Application Revenue"/>
    <d v="2024-08-31T00:00:00"/>
    <x v="0"/>
    <s v="51562"/>
    <s v="170 CVS Health : 1040 MGE/PMH/GPT 2024 Team"/>
    <x v="22"/>
    <s v="15954185039"/>
    <m/>
    <m/>
    <m/>
    <n v="10520"/>
    <x v="9"/>
    <x v="3"/>
    <x v="1"/>
    <n v="0"/>
    <x v="5"/>
    <x v="5"/>
  </r>
  <r>
    <s v="Journal"/>
    <x v="9"/>
    <s v="CX"/>
    <s v="CX Intelligent Application Revenue"/>
    <d v="2024-08-31T00:00:00"/>
    <x v="0"/>
    <s v="51682"/>
    <s v="362 Universal Parks &amp; Resorts : 1133 UDX - AdOps Support Renewal"/>
    <x v="61"/>
    <s v="16534047054"/>
    <m/>
    <m/>
    <m/>
    <n v="378.15"/>
    <x v="9"/>
    <x v="19"/>
    <x v="1"/>
    <n v="0"/>
    <x v="80"/>
    <x v="75"/>
  </r>
  <r>
    <s v="Journal"/>
    <x v="9"/>
    <s v="CX"/>
    <s v="CX Intelligent Application Revenue"/>
    <d v="2024-08-31T00:00:00"/>
    <x v="0"/>
    <s v="51679"/>
    <s v="362 Universal Parks &amp; Resorts : 1133 UDX - AdOps Support Renewal"/>
    <x v="61"/>
    <s v="16534047054"/>
    <m/>
    <m/>
    <m/>
    <n v="15483.37"/>
    <x v="9"/>
    <x v="19"/>
    <x v="1"/>
    <n v="0"/>
    <x v="80"/>
    <x v="75"/>
  </r>
  <r>
    <s v="Journal"/>
    <x v="9"/>
    <s v="CX"/>
    <s v="CX Intelligent Application Revenue"/>
    <d v="2024-08-31T00:00:00"/>
    <x v="0"/>
    <s v="51910"/>
    <s v="245 Spire Orthopedic Partners : 1356 Spire - Complete Paycom Dashboard"/>
    <x v="70"/>
    <s v="21000180538"/>
    <m/>
    <m/>
    <s v="Capability Adjustment"/>
    <n v="-6950"/>
    <x v="9"/>
    <x v="46"/>
    <x v="1"/>
    <n v="0"/>
    <x v="87"/>
    <x v="82"/>
  </r>
  <r>
    <s v="Journal"/>
    <x v="9"/>
    <s v="CX"/>
    <s v="CX Intelligent Application Revenue"/>
    <d v="2024-08-31T00:00:00"/>
    <x v="0"/>
    <s v="51690"/>
    <s v="362 Universal Parks &amp; Resorts : 1133 UDX - AdOps Support Renewal"/>
    <x v="61"/>
    <s v="16534047054"/>
    <m/>
    <m/>
    <m/>
    <n v="0.12"/>
    <x v="9"/>
    <x v="19"/>
    <x v="1"/>
    <n v="0"/>
    <x v="80"/>
    <x v="75"/>
  </r>
  <r>
    <s v="Journal"/>
    <x v="9"/>
    <s v="CX"/>
    <s v="CX Intelligent Application Revenue"/>
    <d v="2024-08-31T00:00:00"/>
    <x v="0"/>
    <s v="51715"/>
    <s v="500 ExploreLearning : 1231 ExploreLearning - GA4 and Data Privacy Support"/>
    <x v="58"/>
    <s v="14611530574"/>
    <m/>
    <m/>
    <m/>
    <n v="4653.99"/>
    <x v="9"/>
    <x v="44"/>
    <x v="1"/>
    <n v="0"/>
    <x v="77"/>
    <x v="72"/>
  </r>
  <r>
    <s v="Journal"/>
    <x v="9"/>
    <s v="Insourcing Services"/>
    <s v="Insourcing Services Revenue"/>
    <d v="2024-08-01T00:00:00"/>
    <x v="0"/>
    <s v="48239"/>
    <s v="9 MasterCard"/>
    <x v="72"/>
    <m/>
    <m/>
    <m/>
    <s v="Ivan Basile - write-off balance"/>
    <n v="-880"/>
    <x v="4"/>
    <x v="29"/>
    <x v="1"/>
    <n v="0"/>
    <x v="88"/>
    <x v="0"/>
  </r>
  <r>
    <s v="Journal"/>
    <x v="9"/>
    <s v="Insourcing Services"/>
    <s v="Insourcing Services Revenue"/>
    <d v="2024-08-01T00:00:00"/>
    <x v="0"/>
    <s v="48239"/>
    <s v="7 American Express"/>
    <x v="73"/>
    <m/>
    <m/>
    <m/>
    <s v="Jacqueline Green - write-off balance (ended 11/2022)"/>
    <n v="-1200"/>
    <x v="4"/>
    <x v="8"/>
    <x v="1"/>
    <n v="0"/>
    <x v="89"/>
    <x v="0"/>
  </r>
  <r>
    <s v="Journal"/>
    <x v="9"/>
    <s v="Insourcing Services"/>
    <s v="Insourcing Services Revenue"/>
    <d v="2024-08-01T00:00:00"/>
    <x v="0"/>
    <s v="48239"/>
    <s v="195 Leukemia &amp; Lymphoma Society"/>
    <x v="74"/>
    <m/>
    <m/>
    <m/>
    <s v="Rashelle Baskin - write-off balance (ended 01/2023)"/>
    <n v="-877.5"/>
    <x v="4"/>
    <x v="47"/>
    <x v="1"/>
    <n v="0"/>
    <x v="90"/>
    <x v="0"/>
  </r>
  <r>
    <s v="Journal"/>
    <x v="9"/>
    <s v="Insourcing Services"/>
    <s v="Insourcing Services Revenue"/>
    <d v="2024-08-01T00:00:00"/>
    <x v="0"/>
    <s v="48239"/>
    <s v="194 ASME"/>
    <x v="75"/>
    <m/>
    <m/>
    <m/>
    <s v="Darshan Patel - write-off balance"/>
    <n v="551.26"/>
    <x v="4"/>
    <x v="48"/>
    <x v="1"/>
    <n v="0"/>
    <x v="91"/>
    <x v="0"/>
  </r>
  <r>
    <s v="Journal"/>
    <x v="9"/>
    <s v="Insourcing Services"/>
    <s v="Insourcing Services Revenue"/>
    <d v="2024-08-01T00:00:00"/>
    <x v="0"/>
    <s v="48239"/>
    <s v="273 Ent Credit Union"/>
    <x v="76"/>
    <m/>
    <m/>
    <m/>
    <s v="Georgeanne Nelson - write-off balance (ended 07/2023)"/>
    <n v="520"/>
    <x v="4"/>
    <x v="49"/>
    <x v="1"/>
    <n v="0"/>
    <x v="92"/>
    <x v="0"/>
  </r>
  <r>
    <s v="Journal"/>
    <x v="9"/>
    <s v="Insourcing Services"/>
    <s v="Insourcing Services Revenue"/>
    <d v="2024-08-01T00:00:00"/>
    <x v="0"/>
    <s v="48239"/>
    <s v="10 AT&amp;T"/>
    <x v="77"/>
    <m/>
    <m/>
    <m/>
    <s v="Mason McDowell - write-off balance"/>
    <n v="-336"/>
    <x v="4"/>
    <x v="50"/>
    <x v="1"/>
    <n v="0"/>
    <x v="93"/>
    <x v="0"/>
  </r>
  <r>
    <s v="Journal"/>
    <x v="9"/>
    <s v="Insourcing Services"/>
    <s v="Insourcing Services Revenue"/>
    <d v="2024-08-01T00:00:00"/>
    <x v="0"/>
    <s v="48239"/>
    <s v="10 AT&amp;T"/>
    <x v="77"/>
    <m/>
    <m/>
    <m/>
    <s v="Gregory Miller (unity Subscription) - write-off balance"/>
    <n v="206.48"/>
    <x v="4"/>
    <x v="50"/>
    <x v="1"/>
    <n v="0"/>
    <x v="93"/>
    <x v="0"/>
  </r>
  <r>
    <s v="Journal"/>
    <x v="9"/>
    <s v="Insourcing Services"/>
    <s v="Insourcing Services Revenue"/>
    <d v="2024-08-01T00:00:00"/>
    <x v="0"/>
    <s v="48239"/>
    <s v="7 American Express"/>
    <x v="73"/>
    <m/>
    <m/>
    <m/>
    <s v="Jeffrey Zhang - write-off balance"/>
    <n v="54"/>
    <x v="4"/>
    <x v="8"/>
    <x v="1"/>
    <n v="0"/>
    <x v="89"/>
    <x v="0"/>
  </r>
  <r>
    <s v="Journal"/>
    <x v="9"/>
    <s v="Insourcing Services"/>
    <s v="Insourcing Services Revenue"/>
    <d v="2024-08-01T00:00:00"/>
    <x v="0"/>
    <s v="48747"/>
    <s v="7 American Express"/>
    <x v="73"/>
    <m/>
    <m/>
    <m/>
    <s v="Zahara Kassamali - looks like 08/2023 expense was never billed for - Per LAM 08-15-24. This amt was taken from Prebilling - need to trace PO billing"/>
    <n v="-2831.81"/>
    <x v="4"/>
    <x v="8"/>
    <x v="1"/>
    <n v="0"/>
    <x v="89"/>
    <x v="0"/>
  </r>
  <r>
    <s v="Journal"/>
    <x v="9"/>
    <s v="Insourcing Services"/>
    <s v="Insourcing Services Revenue"/>
    <d v="2024-08-01T00:00:00"/>
    <x v="0"/>
    <s v="48239"/>
    <s v="10 AT&amp;T"/>
    <x v="77"/>
    <m/>
    <m/>
    <m/>
    <s v="Elizabeth DeSantis - write-off balance"/>
    <n v="190.8"/>
    <x v="4"/>
    <x v="50"/>
    <x v="1"/>
    <n v="0"/>
    <x v="93"/>
    <x v="0"/>
  </r>
  <r>
    <s v="Journal"/>
    <x v="9"/>
    <s v="Insourcing Services"/>
    <s v="Insourcing Services Revenue"/>
    <d v="2024-08-01T00:00:00"/>
    <x v="0"/>
    <s v="48747"/>
    <s v="7 American Express"/>
    <x v="73"/>
    <m/>
    <m/>
    <m/>
    <s v="Ann Tulley - consultant ended 12/2020   per LAM 08-15-24 - no record of transfer of balance."/>
    <n v="523.5"/>
    <x v="4"/>
    <x v="8"/>
    <x v="1"/>
    <n v="0"/>
    <x v="89"/>
    <x v="0"/>
  </r>
  <r>
    <s v="Journal"/>
    <x v="9"/>
    <s v="Insourcing Services"/>
    <s v="Insourcing Services Revenue"/>
    <d v="2024-08-01T00:00:00"/>
    <x v="0"/>
    <s v="48239"/>
    <s v="7 American Express"/>
    <x v="73"/>
    <m/>
    <m/>
    <m/>
    <s v="Angela Pagiazitis - write-off balance (ended 07/2023)"/>
    <n v="-442.25"/>
    <x v="4"/>
    <x v="8"/>
    <x v="1"/>
    <n v="0"/>
    <x v="89"/>
    <x v="0"/>
  </r>
  <r>
    <s v="Journal"/>
    <x v="9"/>
    <s v="Insourcing Services"/>
    <s v="Insourcing Services Revenue"/>
    <d v="2024-08-01T00:00:00"/>
    <x v="0"/>
    <s v="48239"/>
    <s v="8 Citi"/>
    <x v="78"/>
    <m/>
    <m/>
    <m/>
    <s v="Sydney Martin - write-off balance (ended 06/2023)"/>
    <n v="1072"/>
    <x v="4"/>
    <x v="51"/>
    <x v="1"/>
    <n v="0"/>
    <x v="94"/>
    <x v="0"/>
  </r>
  <r>
    <s v="Journal"/>
    <x v="9"/>
    <s v="Insourcing Services"/>
    <s v="Insourcing Services Revenue"/>
    <d v="2024-08-01T00:00:00"/>
    <x v="0"/>
    <s v="48239"/>
    <s v="7 American Express"/>
    <x v="73"/>
    <m/>
    <m/>
    <m/>
    <s v="Alexis Morgan - write-off balance"/>
    <n v="-719.46"/>
    <x v="4"/>
    <x v="8"/>
    <x v="1"/>
    <n v="0"/>
    <x v="89"/>
    <x v="0"/>
  </r>
  <r>
    <s v="Journal"/>
    <x v="9"/>
    <s v="Insourcing Services"/>
    <s v="Insourcing Services Revenue"/>
    <d v="2024-08-01T00:00:00"/>
    <x v="0"/>
    <s v="48239"/>
    <s v="269 Visa (BTS)"/>
    <x v="79"/>
    <m/>
    <m/>
    <m/>
    <s v="Amanda Moore - write-off balance (PTO)"/>
    <n v="-2407.1999999999998"/>
    <x v="4"/>
    <x v="22"/>
    <x v="1"/>
    <n v="0"/>
    <x v="95"/>
    <x v="0"/>
  </r>
  <r>
    <s v="Journal"/>
    <x v="9"/>
    <s v="Insourcing Services"/>
    <s v="Insourcing Services Revenue"/>
    <d v="2024-08-01T00:00:00"/>
    <x v="0"/>
    <s v="48747"/>
    <s v="269 Visa (BTS)"/>
    <x v="79"/>
    <m/>
    <m/>
    <m/>
    <s v="Michal Urban - Write off residual balance"/>
    <n v="60.08"/>
    <x v="4"/>
    <x v="22"/>
    <x v="1"/>
    <n v="0"/>
    <x v="95"/>
    <x v="0"/>
  </r>
  <r>
    <s v="Journal"/>
    <x v="9"/>
    <s v="Insourcing Services"/>
    <s v="Insourcing Services Revenue"/>
    <d v="2024-08-01T00:00:00"/>
    <x v="0"/>
    <s v="48239"/>
    <s v="7 American Express"/>
    <x v="73"/>
    <m/>
    <m/>
    <m/>
    <s v="Evan Anderson - write-off balance"/>
    <n v="-639.20000000000005"/>
    <x v="4"/>
    <x v="8"/>
    <x v="1"/>
    <n v="0"/>
    <x v="89"/>
    <x v="0"/>
  </r>
  <r>
    <s v="Journal"/>
    <x v="9"/>
    <s v="Insourcing Services"/>
    <s v="Insourcing Services Revenue"/>
    <d v="2024-08-01T00:00:00"/>
    <x v="0"/>
    <s v="48239"/>
    <s v="7 American Express"/>
    <x v="73"/>
    <m/>
    <m/>
    <m/>
    <s v="Alexandra Garanicova - write-off balance"/>
    <n v="-840"/>
    <x v="4"/>
    <x v="8"/>
    <x v="1"/>
    <n v="0"/>
    <x v="89"/>
    <x v="0"/>
  </r>
  <r>
    <s v="Journal"/>
    <x v="9"/>
    <s v="Insourcing Services"/>
    <s v="Insourcing Services Revenue"/>
    <d v="2024-08-01T00:00:00"/>
    <x v="0"/>
    <s v="48239"/>
    <s v="269 Visa (BTS)"/>
    <x v="79"/>
    <m/>
    <m/>
    <m/>
    <s v="Kathleen DeAnna - write-off balance"/>
    <n v="2565"/>
    <x v="4"/>
    <x v="22"/>
    <x v="1"/>
    <n v="0"/>
    <x v="95"/>
    <x v="0"/>
  </r>
  <r>
    <s v="Journal"/>
    <x v="9"/>
    <s v="Insourcing Services"/>
    <s v="Insourcing Services Revenue"/>
    <d v="2024-08-01T00:00:00"/>
    <x v="0"/>
    <s v="48239"/>
    <s v="- No Entity -"/>
    <x v="0"/>
    <m/>
    <m/>
    <m/>
    <s v="Deborah Audu - write-off balance (OT recognized as regular due to error in paperwork) - 196 Teladoc"/>
    <n v="2375"/>
    <x v="4"/>
    <x v="52"/>
    <x v="1"/>
    <n v="0"/>
    <x v="0"/>
    <x v="0"/>
  </r>
  <r>
    <s v="Journal"/>
    <x v="9"/>
    <s v="Insourcing Services"/>
    <s v="Insourcing Services Revenue"/>
    <d v="2024-08-01T00:00:00"/>
    <x v="0"/>
    <s v="48239"/>
    <s v="269 Visa (BTS)"/>
    <x v="79"/>
    <m/>
    <m/>
    <m/>
    <s v="Kryshae Averette - write-off balance"/>
    <n v="-380.37"/>
    <x v="4"/>
    <x v="22"/>
    <x v="1"/>
    <n v="0"/>
    <x v="95"/>
    <x v="0"/>
  </r>
  <r>
    <s v="Journal"/>
    <x v="9"/>
    <s v="Insourcing Services"/>
    <s v="Insourcing Services Revenue"/>
    <d v="2024-08-01T00:00:00"/>
    <x v="0"/>
    <s v="48747"/>
    <s v="7 American Express"/>
    <x v="73"/>
    <m/>
    <m/>
    <m/>
    <s v="Anthony Cocola - Amt transferred from Eugenia Ramirez=29,125.  Applied to Cocola between PO1364431 that ended in October 2023 and PO1386752 that started Feb 2024.  Billing amoung between those two POs was 32,960 - per LAM- depleted by Cocola then we billed monthly - Should write off"/>
    <n v="-3835"/>
    <x v="4"/>
    <x v="8"/>
    <x v="1"/>
    <n v="0"/>
    <x v="89"/>
    <x v="0"/>
  </r>
  <r>
    <s v="Journal"/>
    <x v="9"/>
    <s v="Insourcing Services"/>
    <s v="Insourcing Services Revenue"/>
    <d v="2024-08-01T00:00:00"/>
    <x v="0"/>
    <s v="48239"/>
    <s v="7 American Express"/>
    <x v="73"/>
    <m/>
    <m/>
    <m/>
    <s v="Klaudia Kotonski - write-off balance"/>
    <n v="-476.36"/>
    <x v="4"/>
    <x v="8"/>
    <x v="1"/>
    <n v="0"/>
    <x v="89"/>
    <x v="0"/>
  </r>
  <r>
    <s v="Journal"/>
    <x v="9"/>
    <s v="Insourcing Services"/>
    <s v="Insourcing Services Revenue"/>
    <d v="2024-08-01T00:00:00"/>
    <x v="0"/>
    <s v="48239"/>
    <s v="188 Blend360: DSX Internal"/>
    <x v="80"/>
    <m/>
    <m/>
    <m/>
    <s v="Harsha Krothapalli - write-off balance - old Blend internal BTS/DSX (Dish)"/>
    <n v="-1939.38"/>
    <x v="4"/>
    <x v="53"/>
    <x v="1"/>
    <n v="0"/>
    <x v="96"/>
    <x v="0"/>
  </r>
  <r>
    <s v="Journal"/>
    <x v="9"/>
    <s v="Insourcing Services"/>
    <s v="Insourcing Services Revenue"/>
    <d v="2024-08-01T00:00:00"/>
    <x v="0"/>
    <s v="48239"/>
    <s v="- No Entity -"/>
    <x v="0"/>
    <m/>
    <m/>
    <m/>
    <s v="Salem McLaughlin - write-off balance (ended 04/2023) - 235 Laird Superfood, Inc."/>
    <n v="414.66"/>
    <x v="4"/>
    <x v="54"/>
    <x v="1"/>
    <n v="0"/>
    <x v="0"/>
    <x v="0"/>
  </r>
  <r>
    <s v="Journal"/>
    <x v="9"/>
    <s v="Insourcing Services"/>
    <s v="Insourcing Services Revenue"/>
    <d v="2024-08-01T00:00:00"/>
    <x v="0"/>
    <s v="48747"/>
    <s v="7 American Express"/>
    <x v="73"/>
    <m/>
    <m/>
    <m/>
    <s v="Erik vanderWilt - ended 2021.  Was balance applied to someone else? - Per LAM 08-15-24.  Mikayala Bonsenor.  Should recognize.  (7580.00) was erroeneously written off for Bonsenor as it wasn't connected to this consultant"/>
    <n v="7580"/>
    <x v="4"/>
    <x v="8"/>
    <x v="1"/>
    <n v="0"/>
    <x v="89"/>
    <x v="0"/>
  </r>
  <r>
    <s v="Journal"/>
    <x v="9"/>
    <s v="Insourcing Services"/>
    <s v="Insourcing Services Revenue"/>
    <d v="2024-08-01T00:00:00"/>
    <x v="0"/>
    <s v="48239"/>
    <s v="193 BAI Connect"/>
    <x v="81"/>
    <m/>
    <m/>
    <m/>
    <s v="Anthony Kamminga - recognize balance"/>
    <n v="848"/>
    <x v="4"/>
    <x v="55"/>
    <x v="1"/>
    <n v="0"/>
    <x v="97"/>
    <x v="0"/>
  </r>
  <r>
    <s v="Journal"/>
    <x v="9"/>
    <s v="Insourcing Services"/>
    <s v="Insourcing Services Revenue"/>
    <d v="2024-08-01T00:00:00"/>
    <x v="0"/>
    <s v="48239"/>
    <s v="269 Visa (BTS)"/>
    <x v="79"/>
    <m/>
    <m/>
    <m/>
    <s v="Corey Drakes - write-off balance"/>
    <n v="-180.54"/>
    <x v="4"/>
    <x v="22"/>
    <x v="1"/>
    <n v="0"/>
    <x v="95"/>
    <x v="0"/>
  </r>
  <r>
    <s v="Journal"/>
    <x v="9"/>
    <s v="Insourcing Services"/>
    <s v="Insourcing Services Revenue"/>
    <d v="2024-08-01T00:00:00"/>
    <x v="0"/>
    <s v="48239"/>
    <s v="7 American Express"/>
    <x v="73"/>
    <m/>
    <m/>
    <m/>
    <s v="Queenie Suprena - write off balance.  12/31/22 JE676 to void erroneous bill - s/h gone to revenue"/>
    <n v="-2400"/>
    <x v="4"/>
    <x v="8"/>
    <x v="1"/>
    <n v="0"/>
    <x v="89"/>
    <x v="0"/>
  </r>
  <r>
    <s v="Journal"/>
    <x v="9"/>
    <s v="Insourcing Services"/>
    <s v="Insourcing Services Revenue"/>
    <d v="2024-08-01T00:00:00"/>
    <x v="0"/>
    <s v="48747"/>
    <s v="7 American Express"/>
    <x v="73"/>
    <m/>
    <m/>
    <m/>
    <s v="McKenzie Sutherland - Ended 02/2024.  overbilled by 5119.74.  why?? - per LAM 08-15-24 - correct amt billed.  Should recognize."/>
    <n v="5119.74"/>
    <x v="4"/>
    <x v="8"/>
    <x v="1"/>
    <n v="0"/>
    <x v="89"/>
    <x v="0"/>
  </r>
  <r>
    <s v="Journal"/>
    <x v="9"/>
    <s v="Insourcing Services"/>
    <s v="Insourcing Services Revenue"/>
    <d v="2024-08-01T00:00:00"/>
    <x v="0"/>
    <s v="48239"/>
    <s v="7 American Express"/>
    <x v="73"/>
    <m/>
    <m/>
    <m/>
    <s v="Claire Fanning - write-off balance - PTO originally posted as billable w/e 1/1/23"/>
    <n v="-780"/>
    <x v="4"/>
    <x v="8"/>
    <x v="1"/>
    <n v="0"/>
    <x v="89"/>
    <x v="0"/>
  </r>
  <r>
    <s v="Journal"/>
    <x v="9"/>
    <s v="Insourcing Services"/>
    <s v="Insourcing Services Revenue"/>
    <d v="2024-08-01T00:00:00"/>
    <x v="0"/>
    <s v="48747"/>
    <s v="7 American Express"/>
    <x v="73"/>
    <m/>
    <m/>
    <m/>
    <s v="Jessica Lane - underbilled by 2581.13..  why? - Per LAM 08-15-24.  PO replaced with PO1386249 issued 5/3/24. Used up.  Probably should write off"/>
    <n v="-2581.13"/>
    <x v="4"/>
    <x v="8"/>
    <x v="1"/>
    <n v="0"/>
    <x v="89"/>
    <x v="0"/>
  </r>
  <r>
    <s v="Journal"/>
    <x v="9"/>
    <s v="Insourcing Services"/>
    <s v="Insourcing Services Revenue"/>
    <d v="2024-08-01T00:00:00"/>
    <x v="0"/>
    <s v="48239"/>
    <s v="7 American Express"/>
    <x v="73"/>
    <m/>
    <m/>
    <m/>
    <s v="Anna Groffsky - write-off balance"/>
    <n v="-1433.5"/>
    <x v="4"/>
    <x v="8"/>
    <x v="1"/>
    <n v="0"/>
    <x v="89"/>
    <x v="0"/>
  </r>
  <r>
    <s v="Journal"/>
    <x v="9"/>
    <s v="Insourcing Services"/>
    <s v="Insourcing Services Revenue"/>
    <d v="2024-08-01T00:00:00"/>
    <x v="0"/>
    <s v="48239"/>
    <s v="7 American Express"/>
    <x v="73"/>
    <m/>
    <m/>
    <m/>
    <s v="Samantha McCarthy - write-off balance"/>
    <n v="-588.73"/>
    <x v="4"/>
    <x v="8"/>
    <x v="1"/>
    <n v="0"/>
    <x v="89"/>
    <x v="0"/>
  </r>
  <r>
    <s v="Journal"/>
    <x v="9"/>
    <s v="Insourcing Services"/>
    <s v="Insourcing Services Revenue"/>
    <d v="2024-08-01T00:00:00"/>
    <x v="0"/>
    <s v="48239"/>
    <s v="7 American Express"/>
    <x v="73"/>
    <m/>
    <m/>
    <m/>
    <s v="Maegan Macias - write-off balance"/>
    <n v="-640"/>
    <x v="4"/>
    <x v="8"/>
    <x v="1"/>
    <n v="0"/>
    <x v="89"/>
    <x v="0"/>
  </r>
  <r>
    <s v="Journal"/>
    <x v="9"/>
    <s v="Insourcing Services"/>
    <s v="Insourcing Services Revenue"/>
    <d v="2024-08-01T00:00:00"/>
    <x v="0"/>
    <s v="48239"/>
    <s v="7 American Express"/>
    <x v="73"/>
    <m/>
    <m/>
    <m/>
    <s v="Daisy Rozario - write-off balance"/>
    <n v="-1525"/>
    <x v="4"/>
    <x v="8"/>
    <x v="1"/>
    <n v="0"/>
    <x v="89"/>
    <x v="0"/>
  </r>
  <r>
    <s v="Journal"/>
    <x v="9"/>
    <s v="Insourcing Services"/>
    <s v="Insourcing Services Revenue"/>
    <d v="2024-08-01T00:00:00"/>
    <x v="0"/>
    <s v="48239"/>
    <s v="269 Visa (BTS)"/>
    <x v="79"/>
    <m/>
    <m/>
    <m/>
    <s v="Nancy Racz - write-off balance"/>
    <n v="-722.16"/>
    <x v="4"/>
    <x v="22"/>
    <x v="1"/>
    <n v="0"/>
    <x v="95"/>
    <x v="0"/>
  </r>
  <r>
    <s v="Journal"/>
    <x v="9"/>
    <s v="Insourcing Services"/>
    <s v="Insourcing Services Revenue"/>
    <d v="2024-08-01T00:00:00"/>
    <x v="0"/>
    <s v="48239"/>
    <s v="8 Citi"/>
    <x v="78"/>
    <m/>
    <m/>
    <m/>
    <s v="James Garvin - write-off balance (ended 07/2023)"/>
    <n v="-651"/>
    <x v="4"/>
    <x v="51"/>
    <x v="1"/>
    <n v="0"/>
    <x v="94"/>
    <x v="0"/>
  </r>
  <r>
    <s v="Journal"/>
    <x v="9"/>
    <s v="Insourcing Services"/>
    <s v="Insourcing Services Revenue"/>
    <d v="2024-08-01T00:00:00"/>
    <x v="0"/>
    <s v="48747"/>
    <s v="7 American Express"/>
    <x v="73"/>
    <m/>
    <m/>
    <m/>
    <s v="Emily Studnick - ended 09/2023.  Was balance applied to someone else? - Billed monthly.  Should recognize."/>
    <n v="1264"/>
    <x v="4"/>
    <x v="8"/>
    <x v="1"/>
    <n v="0"/>
    <x v="89"/>
    <x v="0"/>
  </r>
  <r>
    <s v="Journal"/>
    <x v="9"/>
    <s v="Insourcing Services"/>
    <s v="Insourcing Services Revenue"/>
    <d v="2024-08-01T00:00:00"/>
    <x v="0"/>
    <s v="48239"/>
    <s v="7 American Express"/>
    <x v="73"/>
    <m/>
    <m/>
    <m/>
    <s v="Deanna Turzi - write-off balance"/>
    <n v="-488"/>
    <x v="4"/>
    <x v="8"/>
    <x v="1"/>
    <n v="0"/>
    <x v="89"/>
    <x v="0"/>
  </r>
  <r>
    <s v="Journal"/>
    <x v="9"/>
    <s v="Insourcing Services"/>
    <s v="Insourcing Services Revenue"/>
    <d v="2024-08-01T00:00:00"/>
    <x v="0"/>
    <s v="48239"/>
    <s v="7 American Express"/>
    <x v="73"/>
    <m/>
    <m/>
    <m/>
    <s v="Charlotte Spruck - write-off balance (ended 08/2023)"/>
    <n v="-488"/>
    <x v="4"/>
    <x v="8"/>
    <x v="1"/>
    <n v="0"/>
    <x v="89"/>
    <x v="0"/>
  </r>
  <r>
    <s v="Journal"/>
    <x v="9"/>
    <s v="Insourcing Services"/>
    <s v="Insourcing Services Revenue"/>
    <d v="2024-08-01T00:00:00"/>
    <x v="0"/>
    <s v="48239"/>
    <s v="8 Citi"/>
    <x v="78"/>
    <m/>
    <m/>
    <m/>
    <s v="Mirna Macchiavello - recognize additional revenue due to rate change from $75 to 98 per hour for 2023"/>
    <n v="10856"/>
    <x v="4"/>
    <x v="51"/>
    <x v="1"/>
    <n v="0"/>
    <x v="94"/>
    <x v="0"/>
  </r>
  <r>
    <s v="Journal"/>
    <x v="9"/>
    <s v="Insourcing Services"/>
    <s v="Insourcing Services Revenue"/>
    <d v="2024-08-01T00:00:00"/>
    <x v="0"/>
    <s v="48239"/>
    <s v="269 Visa (BTS)"/>
    <x v="79"/>
    <m/>
    <m/>
    <m/>
    <s v="Dennis McGlynn - write-off balance"/>
    <n v="-880"/>
    <x v="4"/>
    <x v="22"/>
    <x v="1"/>
    <n v="0"/>
    <x v="95"/>
    <x v="0"/>
  </r>
  <r>
    <s v="Journal"/>
    <x v="9"/>
    <s v="Insourcing Services"/>
    <s v="Insourcing Services Revenue"/>
    <d v="2024-08-01T00:00:00"/>
    <x v="0"/>
    <s v="48239"/>
    <s v="9 MasterCard"/>
    <x v="72"/>
    <m/>
    <m/>
    <m/>
    <s v="Kerrianne Taxter - write-off balance"/>
    <n v="-770"/>
    <x v="4"/>
    <x v="29"/>
    <x v="1"/>
    <n v="0"/>
    <x v="88"/>
    <x v="0"/>
  </r>
  <r>
    <s v="Journal"/>
    <x v="9"/>
    <s v="Insourcing Services"/>
    <s v="Insourcing Services Revenue"/>
    <d v="2024-08-01T00:00:00"/>
    <x v="0"/>
    <s v="48239"/>
    <s v="269 Visa (BTS)"/>
    <x v="79"/>
    <m/>
    <m/>
    <m/>
    <s v="Lorraine Liu - recognize - additional 40 hours billed for w/e 6/11/23- she didn't start until w/e 6/18/23."/>
    <n v="6600"/>
    <x v="4"/>
    <x v="22"/>
    <x v="1"/>
    <n v="0"/>
    <x v="95"/>
    <x v="0"/>
  </r>
  <r>
    <s v="Journal"/>
    <x v="9"/>
    <s v="Insourcing Services"/>
    <s v="Insourcing Services Revenue"/>
    <d v="2024-08-01T00:00:00"/>
    <x v="0"/>
    <s v="48239"/>
    <s v="195 Leukemia &amp; Lymphoma Society"/>
    <x v="74"/>
    <m/>
    <m/>
    <m/>
    <s v="Faye Beresner - write-off balance (error in rate for 2023)"/>
    <n v="-1621.25"/>
    <x v="4"/>
    <x v="47"/>
    <x v="1"/>
    <n v="0"/>
    <x v="90"/>
    <x v="0"/>
  </r>
  <r>
    <s v="Journal"/>
    <x v="9"/>
    <s v="Insourcing Services"/>
    <s v="Insourcing Services Revenue"/>
    <d v="2024-08-01T00:00:00"/>
    <x v="0"/>
    <s v="48239"/>
    <s v="7 American Express"/>
    <x v="73"/>
    <m/>
    <m/>
    <m/>
    <s v="Michelle Yun - write off balance"/>
    <n v="-360"/>
    <x v="4"/>
    <x v="8"/>
    <x v="1"/>
    <n v="0"/>
    <x v="89"/>
    <x v="0"/>
  </r>
  <r>
    <s v="Journal"/>
    <x v="9"/>
    <s v="Insourcing Services"/>
    <s v="Insourcing Services Revenue"/>
    <d v="2024-08-01T00:00:00"/>
    <x v="0"/>
    <s v="48239"/>
    <s v="269 Visa (BTS)"/>
    <x v="79"/>
    <m/>
    <m/>
    <m/>
    <s v="Jordan Cuff - write-off balance"/>
    <n v="481.44"/>
    <x v="4"/>
    <x v="22"/>
    <x v="1"/>
    <n v="0"/>
    <x v="95"/>
    <x v="0"/>
  </r>
  <r>
    <s v="Journal"/>
    <x v="9"/>
    <s v="Insourcing Services"/>
    <s v="Insourcing Services Revenue"/>
    <d v="2024-08-01T00:00:00"/>
    <x v="0"/>
    <s v="48747"/>
    <s v="7 American Express"/>
    <x v="73"/>
    <m/>
    <m/>
    <m/>
    <s v="Kalliopi Gaidatzis - Ended Aug 2023 underbilled by 4844.58.  Why?? - Per LAM 08-15-24 - unknown"/>
    <n v="-4844.58"/>
    <x v="4"/>
    <x v="8"/>
    <x v="1"/>
    <n v="0"/>
    <x v="89"/>
    <x v="0"/>
  </r>
  <r>
    <s v="Journal"/>
    <x v="9"/>
    <s v="Insourcing Services"/>
    <s v="Insourcing Services Revenue"/>
    <d v="2024-08-01T00:00:00"/>
    <x v="0"/>
    <s v="48239"/>
    <s v="7 American Express"/>
    <x v="73"/>
    <m/>
    <m/>
    <m/>
    <s v="Kaitlyn Butler - write-off balance (ended 04/2023)"/>
    <n v="304"/>
    <x v="4"/>
    <x v="8"/>
    <x v="1"/>
    <n v="0"/>
    <x v="89"/>
    <x v="0"/>
  </r>
  <r>
    <s v="Journal"/>
    <x v="9"/>
    <s v="Insourcing Services"/>
    <s v="Insourcing Services Revenue"/>
    <d v="2024-08-01T00:00:00"/>
    <x v="0"/>
    <s v="48747"/>
    <s v="7 American Express"/>
    <x v="73"/>
    <m/>
    <m/>
    <m/>
    <s v="Kamila San - underbilled by 6080.00 why??? - Unknown.  Old.  Should Write off"/>
    <n v="-6080"/>
    <x v="4"/>
    <x v="8"/>
    <x v="1"/>
    <n v="0"/>
    <x v="89"/>
    <x v="0"/>
  </r>
  <r>
    <s v="Journal"/>
    <x v="9"/>
    <s v="Insourcing Services"/>
    <s v="Insourcing Services Revenue"/>
    <d v="2024-08-01T00:00:00"/>
    <x v="0"/>
    <s v="48239"/>
    <s v="269 Visa (BTS)"/>
    <x v="79"/>
    <m/>
    <m/>
    <m/>
    <s v="Ruben Rodriguez - write-off balance"/>
    <n v="-0.02"/>
    <x v="4"/>
    <x v="22"/>
    <x v="1"/>
    <n v="0"/>
    <x v="95"/>
    <x v="0"/>
  </r>
  <r>
    <s v="Journal"/>
    <x v="9"/>
    <s v="Insourcing Services"/>
    <s v="Insourcing Services Revenue"/>
    <d v="2024-08-01T00:00:00"/>
    <x v="0"/>
    <s v="48239"/>
    <s v="7 American Express"/>
    <x v="73"/>
    <m/>
    <m/>
    <m/>
    <s v="Vivianne Huang - write-off balance"/>
    <n v="65.45"/>
    <x v="4"/>
    <x v="8"/>
    <x v="1"/>
    <n v="0"/>
    <x v="89"/>
    <x v="0"/>
  </r>
  <r>
    <s v="Journal"/>
    <x v="9"/>
    <s v="Insourcing Services"/>
    <s v="Insourcing Services Revenue"/>
    <d v="2024-08-01T00:00:00"/>
    <x v="0"/>
    <s v="48239"/>
    <s v="8 Citi"/>
    <x v="78"/>
    <m/>
    <m/>
    <m/>
    <s v="Marcus Kuhlman - write-off balance (ended 06/2023)"/>
    <n v="-750"/>
    <x v="4"/>
    <x v="51"/>
    <x v="1"/>
    <n v="0"/>
    <x v="94"/>
    <x v="0"/>
  </r>
  <r>
    <s v="Journal"/>
    <x v="9"/>
    <s v="Insourcing Services"/>
    <s v="Insourcing Services Revenue"/>
    <d v="2024-08-01T00:00:00"/>
    <x v="0"/>
    <s v="48239"/>
    <s v="7 American Express"/>
    <x v="73"/>
    <m/>
    <m/>
    <m/>
    <s v="River Albo - write-off balance (ended 12/2022)"/>
    <n v="-1260"/>
    <x v="4"/>
    <x v="8"/>
    <x v="1"/>
    <n v="0"/>
    <x v="89"/>
    <x v="0"/>
  </r>
  <r>
    <s v="Journal"/>
    <x v="9"/>
    <s v="Insourcing Services"/>
    <s v="Insourcing Services Revenue"/>
    <d v="2024-08-01T00:00:00"/>
    <x v="0"/>
    <s v="48239"/>
    <s v="7 American Express"/>
    <x v="73"/>
    <m/>
    <m/>
    <m/>
    <s v="Claire Fanning - write-off balance - March 2023 hours were 161. Only billed for 136 due to late TS adjustments ($61 per hour) (ended 06/2023)"/>
    <n v="-2440"/>
    <x v="4"/>
    <x v="8"/>
    <x v="1"/>
    <n v="0"/>
    <x v="89"/>
    <x v="0"/>
  </r>
  <r>
    <s v="Journal"/>
    <x v="9"/>
    <s v="Insourcing Services"/>
    <s v="Insourcing Services Revenue"/>
    <d v="2024-08-01T00:00:00"/>
    <x v="0"/>
    <s v="48239"/>
    <s v="7 American Express"/>
    <x v="73"/>
    <m/>
    <m/>
    <m/>
    <s v="Ade Tutu - write-off balance"/>
    <n v="0.1"/>
    <x v="4"/>
    <x v="8"/>
    <x v="1"/>
    <n v="0"/>
    <x v="89"/>
    <x v="0"/>
  </r>
  <r>
    <s v="Journal"/>
    <x v="9"/>
    <s v="Insourcing Services"/>
    <s v="Insourcing Services Revenue"/>
    <d v="2024-08-01T00:00:00"/>
    <x v="0"/>
    <s v="48239"/>
    <s v="7 American Express"/>
    <x v="73"/>
    <m/>
    <m/>
    <m/>
    <s v="Kayla Spohr - write-off balance (ended 11/2023)"/>
    <n v="-2628.86"/>
    <x v="4"/>
    <x v="8"/>
    <x v="1"/>
    <n v="0"/>
    <x v="89"/>
    <x v="0"/>
  </r>
  <r>
    <s v="Journal"/>
    <x v="9"/>
    <s v="Insourcing Services"/>
    <s v="Insourcing Services Revenue"/>
    <d v="2024-08-01T00:00:00"/>
    <x v="0"/>
    <s v="48239"/>
    <s v="7 American Express"/>
    <x v="73"/>
    <m/>
    <m/>
    <m/>
    <s v="Kat Recio - write-off balance (ended 01/2023)"/>
    <n v="-100.1"/>
    <x v="4"/>
    <x v="8"/>
    <x v="1"/>
    <n v="0"/>
    <x v="89"/>
    <x v="0"/>
  </r>
  <r>
    <s v="Journal"/>
    <x v="9"/>
    <s v="Insourcing Services"/>
    <s v="Insourcing Services Revenue"/>
    <d v="2024-08-01T00:00:00"/>
    <x v="0"/>
    <s v="48239"/>
    <s v="7 American Express"/>
    <x v="73"/>
    <m/>
    <m/>
    <m/>
    <s v="Fatoumata Sow - write-off balance (ended 07/2023)"/>
    <n v="-2560.9"/>
    <x v="4"/>
    <x v="8"/>
    <x v="1"/>
    <n v="0"/>
    <x v="89"/>
    <x v="0"/>
  </r>
  <r>
    <s v="Journal"/>
    <x v="4"/>
    <s v="Insourcing Services"/>
    <s v="Insourcing Services Revenue"/>
    <d v="2024-08-30T00:00:00"/>
    <x v="0"/>
    <s v="51590"/>
    <s v="- No Entity -"/>
    <x v="0"/>
    <m/>
    <m/>
    <m/>
    <s v="Amex BTS IC rev reclass Aug"/>
    <n v="-10249.100886802686"/>
    <x v="4"/>
    <x v="0"/>
    <x v="1"/>
    <n v="0"/>
    <x v="0"/>
    <x v="0"/>
  </r>
  <r>
    <s v="Journal"/>
    <x v="9"/>
    <s v="Insourcing Services"/>
    <s v="Insourcing Services Revenue"/>
    <d v="2024-08-31T00:00:00"/>
    <x v="0"/>
    <s v="52022"/>
    <s v="7 American Express"/>
    <x v="73"/>
    <m/>
    <m/>
    <m/>
    <s v="Christopher Giorgio"/>
    <n v="8960"/>
    <x v="4"/>
    <x v="8"/>
    <x v="1"/>
    <n v="0"/>
    <x v="89"/>
    <x v="0"/>
  </r>
  <r>
    <s v="Journal"/>
    <x v="9"/>
    <s v="Insourcing Services"/>
    <s v="Insourcing Services Revenue"/>
    <d v="2024-08-31T00:00:00"/>
    <x v="0"/>
    <s v="52022"/>
    <s v="8 Citi"/>
    <x v="78"/>
    <m/>
    <m/>
    <m/>
    <s v="Lorraine Kenny"/>
    <n v="11634"/>
    <x v="4"/>
    <x v="51"/>
    <x v="1"/>
    <n v="0"/>
    <x v="94"/>
    <x v="0"/>
  </r>
  <r>
    <s v="Journal"/>
    <x v="9"/>
    <s v="Insourcing Services"/>
    <s v="Insourcing Services Revenue"/>
    <d v="2024-08-31T00:00:00"/>
    <x v="0"/>
    <s v="52022"/>
    <s v="7 American Express"/>
    <x v="73"/>
    <m/>
    <m/>
    <m/>
    <s v="Shayla Edwards"/>
    <n v="11070.4"/>
    <x v="4"/>
    <x v="8"/>
    <x v="1"/>
    <n v="0"/>
    <x v="89"/>
    <x v="0"/>
  </r>
  <r>
    <s v="Journal"/>
    <x v="9"/>
    <s v="Insourcing Services"/>
    <s v="Insourcing Services Revenue"/>
    <d v="2024-08-31T00:00:00"/>
    <x v="0"/>
    <s v="52022"/>
    <s v="7 American Express"/>
    <x v="73"/>
    <m/>
    <m/>
    <m/>
    <s v="Odera Mekkam"/>
    <n v="11440"/>
    <x v="4"/>
    <x v="8"/>
    <x v="1"/>
    <n v="0"/>
    <x v="89"/>
    <x v="0"/>
  </r>
  <r>
    <s v="Journal"/>
    <x v="9"/>
    <s v="Insourcing Services"/>
    <s v="Insourcing Services Revenue"/>
    <d v="2024-08-31T00:00:00"/>
    <x v="0"/>
    <s v="52022"/>
    <s v="269 Visa (BTS)"/>
    <x v="79"/>
    <m/>
    <m/>
    <m/>
    <s v="Katherine Zhang"/>
    <n v="6400"/>
    <x v="4"/>
    <x v="22"/>
    <x v="1"/>
    <n v="0"/>
    <x v="95"/>
    <x v="0"/>
  </r>
  <r>
    <s v="Journal"/>
    <x v="9"/>
    <s v="Insourcing Services"/>
    <s v="Insourcing Services Revenue"/>
    <d v="2024-08-31T00:00:00"/>
    <x v="0"/>
    <s v="52022"/>
    <s v="269 Visa (BTS)"/>
    <x v="79"/>
    <m/>
    <m/>
    <m/>
    <s v="Julmia Penn"/>
    <n v="10110.24"/>
    <x v="4"/>
    <x v="22"/>
    <x v="1"/>
    <n v="0"/>
    <x v="95"/>
    <x v="0"/>
  </r>
  <r>
    <s v="Journal"/>
    <x v="9"/>
    <s v="Insourcing Services"/>
    <s v="Insourcing Services Revenue"/>
    <d v="2024-08-31T00:00:00"/>
    <x v="0"/>
    <s v="52022"/>
    <s v="7 American Express"/>
    <x v="73"/>
    <m/>
    <m/>
    <m/>
    <s v="Sabrina Grassi"/>
    <n v="6556"/>
    <x v="4"/>
    <x v="8"/>
    <x v="1"/>
    <n v="0"/>
    <x v="89"/>
    <x v="0"/>
  </r>
  <r>
    <s v="Journal"/>
    <x v="9"/>
    <s v="Insourcing Services"/>
    <s v="Insourcing Services Revenue"/>
    <d v="2024-08-31T00:00:00"/>
    <x v="0"/>
    <s v="52022"/>
    <s v="7 American Express"/>
    <x v="73"/>
    <m/>
    <m/>
    <m/>
    <s v="Manzi Burns"/>
    <n v="11440"/>
    <x v="4"/>
    <x v="8"/>
    <x v="1"/>
    <n v="0"/>
    <x v="89"/>
    <x v="0"/>
  </r>
  <r>
    <s v="Journal"/>
    <x v="9"/>
    <s v="Insourcing Services"/>
    <s v="Insourcing Services Revenue"/>
    <d v="2024-08-31T00:00:00"/>
    <x v="0"/>
    <s v="52022"/>
    <s v="269 Visa (BTS)"/>
    <x v="79"/>
    <m/>
    <m/>
    <m/>
    <s v="Meghan Fitzgerald"/>
    <n v="18984"/>
    <x v="4"/>
    <x v="22"/>
    <x v="1"/>
    <n v="0"/>
    <x v="95"/>
    <x v="0"/>
  </r>
  <r>
    <s v="Journal"/>
    <x v="9"/>
    <s v="Insourcing Services"/>
    <s v="Insourcing Services Revenue"/>
    <d v="2024-08-31T00:00:00"/>
    <x v="0"/>
    <s v="52022"/>
    <s v="269 Visa (BTS)"/>
    <x v="79"/>
    <m/>
    <m/>
    <m/>
    <s v="Bernadin Cator"/>
    <n v="10584"/>
    <x v="4"/>
    <x v="22"/>
    <x v="1"/>
    <n v="0"/>
    <x v="95"/>
    <x v="0"/>
  </r>
  <r>
    <s v="Journal"/>
    <x v="9"/>
    <s v="Insourcing Services"/>
    <s v="Insourcing Services Revenue"/>
    <d v="2024-08-31T00:00:00"/>
    <x v="0"/>
    <s v="51575"/>
    <s v="170 CVS Health : 863 POD 8 Transition Support Team"/>
    <x v="82"/>
    <s v="15139729316"/>
    <m/>
    <m/>
    <m/>
    <n v="9360"/>
    <x v="4"/>
    <x v="3"/>
    <x v="1"/>
    <n v="0"/>
    <x v="98"/>
    <x v="83"/>
  </r>
  <r>
    <s v="Journal"/>
    <x v="9"/>
    <s v="Insourcing Services"/>
    <s v="Insourcing Services Revenue"/>
    <d v="2024-08-31T00:00:00"/>
    <x v="0"/>
    <s v="52022"/>
    <s v="7 American Express"/>
    <x v="73"/>
    <m/>
    <m/>
    <m/>
    <s v="Rachel Fuqua"/>
    <n v="4368"/>
    <x v="4"/>
    <x v="8"/>
    <x v="1"/>
    <n v="0"/>
    <x v="89"/>
    <x v="0"/>
  </r>
  <r>
    <s v="Journal"/>
    <x v="9"/>
    <s v="Insourcing Services"/>
    <s v="Insourcing Services Revenue"/>
    <d v="2024-08-31T00:00:00"/>
    <x v="0"/>
    <s v="52022"/>
    <s v="7 American Express"/>
    <x v="73"/>
    <m/>
    <m/>
    <m/>
    <s v="Alexa Shavitz"/>
    <n v="11700"/>
    <x v="4"/>
    <x v="8"/>
    <x v="1"/>
    <n v="0"/>
    <x v="89"/>
    <x v="0"/>
  </r>
  <r>
    <s v="Journal"/>
    <x v="9"/>
    <s v="Insourcing Services"/>
    <s v="Insourcing Services Revenue"/>
    <d v="2024-08-31T00:00:00"/>
    <x v="0"/>
    <s v="52022"/>
    <s v="170 CVS Health"/>
    <x v="83"/>
    <m/>
    <m/>
    <m/>
    <s v="Jigar Bhinde"/>
    <n v="5040"/>
    <x v="4"/>
    <x v="3"/>
    <x v="1"/>
    <n v="0"/>
    <x v="99"/>
    <x v="0"/>
  </r>
  <r>
    <s v="Journal"/>
    <x v="9"/>
    <s v="Insourcing Services"/>
    <s v="Insourcing Services Revenue"/>
    <d v="2024-08-31T00:00:00"/>
    <x v="0"/>
    <s v="52022"/>
    <s v="8 Citi"/>
    <x v="78"/>
    <m/>
    <m/>
    <m/>
    <s v="Andrea Grilo"/>
    <n v="19360"/>
    <x v="4"/>
    <x v="51"/>
    <x v="1"/>
    <n v="0"/>
    <x v="94"/>
    <x v="0"/>
  </r>
  <r>
    <s v="Journal"/>
    <x v="9"/>
    <s v="Insourcing Services"/>
    <s v="Insourcing Services Revenue"/>
    <d v="2024-08-31T00:00:00"/>
    <x v="0"/>
    <s v="52022"/>
    <s v="7 American Express"/>
    <x v="73"/>
    <m/>
    <m/>
    <m/>
    <s v="Laura Ruddy"/>
    <n v="29920"/>
    <x v="4"/>
    <x v="8"/>
    <x v="1"/>
    <n v="0"/>
    <x v="89"/>
    <x v="0"/>
  </r>
  <r>
    <s v="Journal"/>
    <x v="9"/>
    <s v="Insourcing Services"/>
    <s v="Insourcing Services Revenue"/>
    <d v="2024-08-31T00:00:00"/>
    <x v="0"/>
    <s v="52022"/>
    <s v="269 Visa (BTS)"/>
    <x v="79"/>
    <m/>
    <m/>
    <m/>
    <s v="Fatama AwadaZayour"/>
    <n v="9544.5"/>
    <x v="4"/>
    <x v="22"/>
    <x v="1"/>
    <n v="0"/>
    <x v="95"/>
    <x v="0"/>
  </r>
  <r>
    <s v="Journal"/>
    <x v="9"/>
    <s v="Insourcing Services"/>
    <s v="Insourcing Services Revenue"/>
    <d v="2024-08-31T00:00:00"/>
    <x v="0"/>
    <s v="52022"/>
    <s v="7 American Express"/>
    <x v="73"/>
    <m/>
    <m/>
    <m/>
    <s v="Grace Mathews"/>
    <n v="11537.5"/>
    <x v="4"/>
    <x v="8"/>
    <x v="1"/>
    <n v="0"/>
    <x v="89"/>
    <x v="0"/>
  </r>
  <r>
    <s v="Journal"/>
    <x v="9"/>
    <s v="Insourcing Services"/>
    <s v="Insourcing Services Revenue"/>
    <d v="2024-08-31T00:00:00"/>
    <x v="0"/>
    <s v="52022"/>
    <s v="7 American Express"/>
    <x v="73"/>
    <m/>
    <m/>
    <m/>
    <s v="Daniella Caputo"/>
    <n v="14080"/>
    <x v="4"/>
    <x v="8"/>
    <x v="1"/>
    <n v="0"/>
    <x v="89"/>
    <x v="0"/>
  </r>
  <r>
    <s v="Journal"/>
    <x v="9"/>
    <s v="Insourcing Services"/>
    <s v="Insourcing Services Revenue"/>
    <d v="2024-08-31T00:00:00"/>
    <x v="0"/>
    <s v="52022"/>
    <s v="7 American Express"/>
    <x v="73"/>
    <m/>
    <m/>
    <m/>
    <s v="Annie Arrix"/>
    <n v="11440"/>
    <x v="4"/>
    <x v="8"/>
    <x v="1"/>
    <n v="0"/>
    <x v="89"/>
    <x v="0"/>
  </r>
  <r>
    <s v="Journal"/>
    <x v="9"/>
    <s v="Insourcing Services"/>
    <s v="Insourcing Services Revenue"/>
    <d v="2024-08-31T00:00:00"/>
    <x v="0"/>
    <s v="52022"/>
    <s v="8 Citi"/>
    <x v="78"/>
    <m/>
    <m/>
    <m/>
    <s v="Tracy Poltie"/>
    <n v="11634"/>
    <x v="4"/>
    <x v="51"/>
    <x v="1"/>
    <n v="0"/>
    <x v="94"/>
    <x v="0"/>
  </r>
  <r>
    <s v="Journal"/>
    <x v="9"/>
    <s v="Insourcing Services"/>
    <s v="Insourcing Services Revenue"/>
    <d v="2024-08-31T00:00:00"/>
    <x v="0"/>
    <s v="52022"/>
    <s v="8 Citi"/>
    <x v="78"/>
    <m/>
    <m/>
    <m/>
    <s v="Ozzie Sosa"/>
    <n v="13200"/>
    <x v="4"/>
    <x v="51"/>
    <x v="1"/>
    <n v="0"/>
    <x v="94"/>
    <x v="0"/>
  </r>
  <r>
    <s v="Journal"/>
    <x v="9"/>
    <s v="Insourcing Services"/>
    <s v="Insourcing Services Revenue"/>
    <d v="2024-08-31T00:00:00"/>
    <x v="0"/>
    <s v="52022"/>
    <s v="8 Citi"/>
    <x v="78"/>
    <m/>
    <m/>
    <m/>
    <s v="Ashley Sargent"/>
    <n v="16200"/>
    <x v="4"/>
    <x v="51"/>
    <x v="1"/>
    <n v="0"/>
    <x v="94"/>
    <x v="0"/>
  </r>
  <r>
    <s v="Journal"/>
    <x v="9"/>
    <s v="Insourcing Services"/>
    <s v="Insourcing Services Revenue"/>
    <d v="2024-08-31T00:00:00"/>
    <x v="0"/>
    <s v="52022"/>
    <s v="269 Visa (BTS)"/>
    <x v="79"/>
    <m/>
    <m/>
    <m/>
    <s v="Valerie Williams"/>
    <n v="10080"/>
    <x v="4"/>
    <x v="22"/>
    <x v="1"/>
    <n v="0"/>
    <x v="95"/>
    <x v="0"/>
  </r>
  <r>
    <s v="Journal"/>
    <x v="9"/>
    <s v="Insourcing Services"/>
    <s v="Insourcing Services Revenue"/>
    <d v="2024-08-31T00:00:00"/>
    <x v="0"/>
    <s v="52022"/>
    <s v="8 Citi"/>
    <x v="78"/>
    <m/>
    <m/>
    <m/>
    <s v="Tahisha Jenkins"/>
    <n v="8160"/>
    <x v="4"/>
    <x v="51"/>
    <x v="1"/>
    <n v="0"/>
    <x v="94"/>
    <x v="0"/>
  </r>
  <r>
    <s v="Journal"/>
    <x v="9"/>
    <s v="Insourcing Services"/>
    <s v="Insourcing Services Revenue"/>
    <d v="2024-08-31T00:00:00"/>
    <x v="0"/>
    <s v="52022"/>
    <s v="8 Citi"/>
    <x v="78"/>
    <m/>
    <m/>
    <m/>
    <s v="Jessica Cordero"/>
    <n v="13200"/>
    <x v="4"/>
    <x v="51"/>
    <x v="1"/>
    <n v="0"/>
    <x v="94"/>
    <x v="0"/>
  </r>
  <r>
    <s v="Journal"/>
    <x v="9"/>
    <s v="Insourcing Services"/>
    <s v="Insourcing Services Revenue"/>
    <d v="2024-08-31T00:00:00"/>
    <x v="0"/>
    <s v="52022"/>
    <s v="269 Visa (BTS)"/>
    <x v="79"/>
    <m/>
    <m/>
    <m/>
    <s v="Shernelle Bonds"/>
    <n v="7560"/>
    <x v="4"/>
    <x v="22"/>
    <x v="1"/>
    <n v="0"/>
    <x v="95"/>
    <x v="0"/>
  </r>
  <r>
    <s v="Journal"/>
    <x v="9"/>
    <s v="Insourcing Services"/>
    <s v="Insourcing Services Revenue"/>
    <d v="2024-08-31T00:00:00"/>
    <x v="0"/>
    <s v="52022"/>
    <s v="269 Visa (BTS)"/>
    <x v="79"/>
    <m/>
    <m/>
    <m/>
    <s v="Marcie Wiehagen"/>
    <n v="18487"/>
    <x v="4"/>
    <x v="22"/>
    <x v="1"/>
    <n v="0"/>
    <x v="95"/>
    <x v="0"/>
  </r>
  <r>
    <s v="Journal"/>
    <x v="9"/>
    <s v="Insourcing Services"/>
    <s v="Insourcing Services Revenue"/>
    <d v="2024-08-31T00:00:00"/>
    <x v="0"/>
    <s v="52022"/>
    <s v="8 Citi"/>
    <x v="78"/>
    <m/>
    <m/>
    <m/>
    <s v="Jaylen Carter"/>
    <n v="9372"/>
    <x v="4"/>
    <x v="51"/>
    <x v="1"/>
    <n v="0"/>
    <x v="94"/>
    <x v="0"/>
  </r>
  <r>
    <s v="Journal"/>
    <x v="9"/>
    <s v="Insourcing Services"/>
    <s v="Insourcing Services Revenue"/>
    <d v="2024-08-31T00:00:00"/>
    <x v="0"/>
    <s v="52022"/>
    <s v="7 American Express"/>
    <x v="73"/>
    <m/>
    <m/>
    <m/>
    <s v="Sophie Krantz"/>
    <n v="14380"/>
    <x v="4"/>
    <x v="8"/>
    <x v="1"/>
    <n v="0"/>
    <x v="89"/>
    <x v="0"/>
  </r>
  <r>
    <s v="Journal"/>
    <x v="9"/>
    <s v="Insourcing Services"/>
    <s v="Insourcing Services Revenue"/>
    <d v="2024-08-31T00:00:00"/>
    <x v="0"/>
    <s v="52022"/>
    <s v="7 American Express"/>
    <x v="73"/>
    <m/>
    <m/>
    <m/>
    <s v="Skylar Heilos"/>
    <n v="14080"/>
    <x v="4"/>
    <x v="8"/>
    <x v="1"/>
    <n v="0"/>
    <x v="89"/>
    <x v="0"/>
  </r>
  <r>
    <s v="Journal"/>
    <x v="9"/>
    <s v="Insourcing Services"/>
    <s v="Insourcing Services Revenue"/>
    <d v="2024-08-31T00:00:00"/>
    <x v="0"/>
    <s v="52022"/>
    <s v="7 American Express"/>
    <x v="73"/>
    <m/>
    <m/>
    <m/>
    <s v="Kai Gregory"/>
    <n v="11440"/>
    <x v="4"/>
    <x v="8"/>
    <x v="1"/>
    <n v="0"/>
    <x v="89"/>
    <x v="0"/>
  </r>
  <r>
    <s v="Journal"/>
    <x v="9"/>
    <s v="Insourcing Services"/>
    <s v="Insourcing Services Revenue"/>
    <d v="2024-08-31T00:00:00"/>
    <x v="0"/>
    <s v="52022"/>
    <s v="170 CVS Health"/>
    <x v="83"/>
    <m/>
    <m/>
    <m/>
    <s v="Ramiz Shaik (Segra)"/>
    <n v="14080"/>
    <x v="4"/>
    <x v="3"/>
    <x v="1"/>
    <n v="0"/>
    <x v="99"/>
    <x v="0"/>
  </r>
  <r>
    <s v="Journal"/>
    <x v="9"/>
    <s v="Insourcing Services"/>
    <s v="Insourcing Services Revenue"/>
    <d v="2024-08-31T00:00:00"/>
    <x v="0"/>
    <s v="52022"/>
    <s v="7 American Express"/>
    <x v="73"/>
    <m/>
    <m/>
    <m/>
    <s v="Mary Ado"/>
    <n v="14960"/>
    <x v="4"/>
    <x v="8"/>
    <x v="1"/>
    <n v="0"/>
    <x v="89"/>
    <x v="0"/>
  </r>
  <r>
    <s v="Journal"/>
    <x v="9"/>
    <s v="Insourcing Services"/>
    <s v="Insourcing Services Revenue"/>
    <d v="2024-08-31T00:00:00"/>
    <x v="0"/>
    <s v="52022"/>
    <s v="7 American Express"/>
    <x v="73"/>
    <m/>
    <m/>
    <m/>
    <s v="Anthony Romero"/>
    <n v="11505"/>
    <x v="4"/>
    <x v="8"/>
    <x v="1"/>
    <n v="0"/>
    <x v="89"/>
    <x v="0"/>
  </r>
  <r>
    <s v="Journal"/>
    <x v="9"/>
    <s v="Insourcing Services"/>
    <s v="Insourcing Services Revenue"/>
    <d v="2024-08-31T00:00:00"/>
    <x v="0"/>
    <s v="52022"/>
    <s v="8 Citi"/>
    <x v="78"/>
    <m/>
    <m/>
    <m/>
    <s v="Roslyn Smith"/>
    <n v="17160"/>
    <x v="4"/>
    <x v="51"/>
    <x v="1"/>
    <n v="0"/>
    <x v="94"/>
    <x v="0"/>
  </r>
  <r>
    <s v="Journal"/>
    <x v="9"/>
    <s v="Insourcing Services"/>
    <s v="Insourcing Services Revenue"/>
    <d v="2024-08-31T00:00:00"/>
    <x v="0"/>
    <s v="52022"/>
    <s v="7 American Express"/>
    <x v="73"/>
    <m/>
    <m/>
    <m/>
    <s v="Kelsey McGuire"/>
    <n v="11070.4"/>
    <x v="4"/>
    <x v="8"/>
    <x v="1"/>
    <n v="0"/>
    <x v="89"/>
    <x v="0"/>
  </r>
  <r>
    <s v="Journal"/>
    <x v="9"/>
    <s v="Insourcing Services"/>
    <s v="Insourcing Services Revenue"/>
    <d v="2024-08-31T00:00:00"/>
    <x v="0"/>
    <s v="52022"/>
    <s v="7 American Express"/>
    <x v="73"/>
    <m/>
    <m/>
    <m/>
    <s v="Alexa Tsahalis"/>
    <n v="14040"/>
    <x v="4"/>
    <x v="8"/>
    <x v="1"/>
    <n v="0"/>
    <x v="89"/>
    <x v="0"/>
  </r>
  <r>
    <s v="Journal"/>
    <x v="9"/>
    <s v="Insourcing Services"/>
    <s v="Insourcing Services Revenue"/>
    <d v="2024-08-31T00:00:00"/>
    <x v="0"/>
    <s v="52022"/>
    <s v="7 American Express"/>
    <x v="73"/>
    <m/>
    <m/>
    <m/>
    <s v="Sarah Kirk"/>
    <n v="13440"/>
    <x v="4"/>
    <x v="8"/>
    <x v="1"/>
    <n v="0"/>
    <x v="89"/>
    <x v="0"/>
  </r>
  <r>
    <s v="Journal"/>
    <x v="9"/>
    <s v="Insourcing Services"/>
    <s v="Insourcing Services Revenue"/>
    <d v="2024-08-31T00:00:00"/>
    <x v="0"/>
    <s v="52022"/>
    <s v="7 American Express"/>
    <x v="73"/>
    <m/>
    <m/>
    <m/>
    <s v="Residual adjustments for various ended projects/consultants"/>
    <n v="7876.01"/>
    <x v="4"/>
    <x v="8"/>
    <x v="1"/>
    <n v="0"/>
    <x v="89"/>
    <x v="0"/>
  </r>
  <r>
    <s v="Journal"/>
    <x v="9"/>
    <s v="Insourcing Services"/>
    <s v="Insourcing Services Revenue"/>
    <d v="2024-08-31T00:00:00"/>
    <x v="0"/>
    <s v="52022"/>
    <s v="170 CVS Health : 863 POD 8 Transition Support Team"/>
    <x v="82"/>
    <s v="15139729316"/>
    <m/>
    <m/>
    <s v="Yaseen Ghani"/>
    <n v="-1680"/>
    <x v="4"/>
    <x v="3"/>
    <x v="1"/>
    <n v="0"/>
    <x v="98"/>
    <x v="83"/>
  </r>
  <r>
    <s v="Journal"/>
    <x v="9"/>
    <s v="Insourcing Services"/>
    <s v="Insourcing Services Revenue"/>
    <d v="2024-08-31T00:00:00"/>
    <x v="0"/>
    <s v="52022"/>
    <s v="7 American Express"/>
    <x v="73"/>
    <m/>
    <m/>
    <m/>
    <s v="Skye Mollica"/>
    <n v="8230.4699999999993"/>
    <x v="4"/>
    <x v="8"/>
    <x v="1"/>
    <n v="0"/>
    <x v="89"/>
    <x v="0"/>
  </r>
  <r>
    <s v="Journal"/>
    <x v="9"/>
    <s v="Insourcing Services"/>
    <s v="Insourcing Services Revenue"/>
    <d v="2024-08-31T00:00:00"/>
    <x v="0"/>
    <s v="52022"/>
    <s v="7 American Express"/>
    <x v="73"/>
    <m/>
    <m/>
    <m/>
    <s v="Natalie Vitols"/>
    <n v="9880"/>
    <x v="4"/>
    <x v="8"/>
    <x v="1"/>
    <n v="0"/>
    <x v="89"/>
    <x v="0"/>
  </r>
  <r>
    <s v="Journal"/>
    <x v="9"/>
    <s v="Insourcing Services"/>
    <s v="Insourcing Services Revenue"/>
    <d v="2024-08-31T00:00:00"/>
    <x v="0"/>
    <s v="52022"/>
    <s v="7 American Express"/>
    <x v="73"/>
    <m/>
    <m/>
    <m/>
    <s v="Claire Jansen"/>
    <n v="15638.25"/>
    <x v="4"/>
    <x v="8"/>
    <x v="1"/>
    <n v="0"/>
    <x v="89"/>
    <x v="0"/>
  </r>
  <r>
    <s v="Journal"/>
    <x v="9"/>
    <s v="Insourcing Services"/>
    <s v="Insourcing Services Revenue"/>
    <d v="2024-08-31T00:00:00"/>
    <x v="0"/>
    <s v="52022"/>
    <s v="8 Citi"/>
    <x v="78"/>
    <m/>
    <m/>
    <m/>
    <s v="Amari Hall"/>
    <n v="9196"/>
    <x v="4"/>
    <x v="51"/>
    <x v="1"/>
    <n v="0"/>
    <x v="94"/>
    <x v="0"/>
  </r>
  <r>
    <s v="Journal"/>
    <x v="9"/>
    <s v="Insourcing Services"/>
    <s v="Insourcing Services Revenue"/>
    <d v="2024-08-31T00:00:00"/>
    <x v="0"/>
    <s v="52022"/>
    <s v="8 Citi"/>
    <x v="78"/>
    <m/>
    <m/>
    <m/>
    <s v="Elizabeth Rossi"/>
    <n v="12144"/>
    <x v="4"/>
    <x v="51"/>
    <x v="1"/>
    <n v="0"/>
    <x v="94"/>
    <x v="0"/>
  </r>
  <r>
    <s v="Journal"/>
    <x v="9"/>
    <s v="Insourcing Services"/>
    <s v="Insourcing Services Revenue"/>
    <d v="2024-08-31T00:00:00"/>
    <x v="0"/>
    <s v="52022"/>
    <s v="8 Citi"/>
    <x v="78"/>
    <m/>
    <m/>
    <m/>
    <s v="Elizabeth Mrozek"/>
    <n v="10787.25"/>
    <x v="4"/>
    <x v="51"/>
    <x v="1"/>
    <n v="0"/>
    <x v="94"/>
    <x v="0"/>
  </r>
  <r>
    <s v="Journal"/>
    <x v="9"/>
    <s v="Insourcing Services"/>
    <s v="Insourcing Services Revenue"/>
    <d v="2024-08-31T00:00:00"/>
    <x v="0"/>
    <s v="52022"/>
    <s v="7 American Express"/>
    <x v="73"/>
    <m/>
    <m/>
    <m/>
    <s v="Harrison Bieber"/>
    <n v="11440"/>
    <x v="4"/>
    <x v="8"/>
    <x v="1"/>
    <n v="0"/>
    <x v="89"/>
    <x v="0"/>
  </r>
  <r>
    <s v="Journal"/>
    <x v="9"/>
    <s v="Insourcing Services"/>
    <s v="Insourcing Services Revenue"/>
    <d v="2024-08-31T00:00:00"/>
    <x v="0"/>
    <s v="52022"/>
    <s v="227 Tech Mahindra Americas"/>
    <x v="84"/>
    <m/>
    <m/>
    <m/>
    <s v="John Shinn"/>
    <n v="12474"/>
    <x v="4"/>
    <x v="56"/>
    <x v="1"/>
    <n v="0"/>
    <x v="100"/>
    <x v="0"/>
  </r>
  <r>
    <s v="Journal"/>
    <x v="9"/>
    <s v="Insourcing Services"/>
    <s v="Insourcing Services Revenue"/>
    <d v="2024-08-31T00:00:00"/>
    <x v="0"/>
    <s v="51578"/>
    <s v="170 CVS Health : 1228 CVS-Soma King--Sr. Data Science"/>
    <x v="12"/>
    <s v="18454884166"/>
    <m/>
    <m/>
    <m/>
    <n v="14570"/>
    <x v="4"/>
    <x v="3"/>
    <x v="1"/>
    <n v="0"/>
    <x v="44"/>
    <x v="42"/>
  </r>
  <r>
    <s v="Journal"/>
    <x v="9"/>
    <s v="Insourcing Services"/>
    <s v="Insourcing Services Revenue"/>
    <d v="2024-08-31T00:00:00"/>
    <x v="0"/>
    <s v="52022"/>
    <s v="8 Citi"/>
    <x v="78"/>
    <m/>
    <m/>
    <m/>
    <s v="Jason Foster"/>
    <n v="12144"/>
    <x v="4"/>
    <x v="51"/>
    <x v="1"/>
    <n v="0"/>
    <x v="94"/>
    <x v="0"/>
  </r>
  <r>
    <s v="Journal"/>
    <x v="9"/>
    <s v="Insourcing Services"/>
    <s v="Insourcing Services Revenue"/>
    <d v="2024-08-31T00:00:00"/>
    <x v="0"/>
    <s v="52022"/>
    <s v="8 Citi"/>
    <x v="78"/>
    <m/>
    <m/>
    <m/>
    <s v="Crystal Thomas"/>
    <n v="13188"/>
    <x v="4"/>
    <x v="51"/>
    <x v="1"/>
    <n v="0"/>
    <x v="94"/>
    <x v="0"/>
  </r>
  <r>
    <s v="Journal"/>
    <x v="9"/>
    <s v="Insourcing Services"/>
    <s v="Insourcing Services Revenue"/>
    <d v="2024-08-31T00:00:00"/>
    <x v="0"/>
    <s v="52022"/>
    <s v="7 American Express"/>
    <x v="73"/>
    <m/>
    <m/>
    <m/>
    <s v="Coreen Mason"/>
    <n v="15215"/>
    <x v="4"/>
    <x v="8"/>
    <x v="1"/>
    <n v="0"/>
    <x v="89"/>
    <x v="0"/>
  </r>
  <r>
    <s v="Journal"/>
    <x v="9"/>
    <s v="Insourcing Services"/>
    <s v="Insourcing Services Revenue"/>
    <d v="2024-08-31T00:00:00"/>
    <x v="0"/>
    <s v="52022"/>
    <s v="182 GoodRx"/>
    <x v="85"/>
    <m/>
    <m/>
    <m/>
    <s v="Hadiza Mamman"/>
    <n v="10080"/>
    <x v="4"/>
    <x v="21"/>
    <x v="1"/>
    <n v="0"/>
    <x v="101"/>
    <x v="0"/>
  </r>
  <r>
    <s v="Journal"/>
    <x v="9"/>
    <s v="Insourcing Services"/>
    <s v="Insourcing Services Revenue"/>
    <d v="2024-08-31T00:00:00"/>
    <x v="0"/>
    <s v="52022"/>
    <s v="7 American Express"/>
    <x v="73"/>
    <m/>
    <m/>
    <m/>
    <s v="Savannah Gervais"/>
    <n v="16560"/>
    <x v="4"/>
    <x v="8"/>
    <x v="1"/>
    <n v="0"/>
    <x v="89"/>
    <x v="0"/>
  </r>
  <r>
    <s v="Journal"/>
    <x v="9"/>
    <s v="Insourcing Services"/>
    <s v="Insourcing Services Revenue"/>
    <d v="2024-08-31T00:00:00"/>
    <x v="0"/>
    <s v="52022"/>
    <s v="8 Citi"/>
    <x v="78"/>
    <m/>
    <m/>
    <m/>
    <s v="Nick Prunty"/>
    <n v="15656"/>
    <x v="4"/>
    <x v="51"/>
    <x v="1"/>
    <n v="0"/>
    <x v="94"/>
    <x v="0"/>
  </r>
  <r>
    <s v="Journal"/>
    <x v="9"/>
    <s v="Insourcing Services"/>
    <s v="Insourcing Services Revenue"/>
    <d v="2024-08-31T00:00:00"/>
    <x v="0"/>
    <s v="52022"/>
    <s v="8 Citi"/>
    <x v="78"/>
    <m/>
    <m/>
    <m/>
    <s v="Maksim Margolin"/>
    <n v="13948"/>
    <x v="4"/>
    <x v="51"/>
    <x v="1"/>
    <n v="0"/>
    <x v="94"/>
    <x v="0"/>
  </r>
  <r>
    <s v="Journal"/>
    <x v="9"/>
    <s v="Insourcing Services"/>
    <s v="Insourcing Services Revenue"/>
    <d v="2024-08-31T00:00:00"/>
    <x v="0"/>
    <s v="52022"/>
    <s v="8 Citi"/>
    <x v="78"/>
    <m/>
    <m/>
    <m/>
    <s v="Gwen Riggins"/>
    <n v="12188"/>
    <x v="4"/>
    <x v="51"/>
    <x v="1"/>
    <n v="0"/>
    <x v="94"/>
    <x v="0"/>
  </r>
  <r>
    <s v="Journal"/>
    <x v="9"/>
    <s v="Insourcing Services"/>
    <s v="Insourcing Services Revenue"/>
    <d v="2024-08-31T00:00:00"/>
    <x v="0"/>
    <s v="52022"/>
    <s v="7 American Express"/>
    <x v="73"/>
    <m/>
    <m/>
    <m/>
    <s v="Rachel Fleischmann"/>
    <n v="6650"/>
    <x v="4"/>
    <x v="8"/>
    <x v="1"/>
    <n v="0"/>
    <x v="89"/>
    <x v="0"/>
  </r>
  <r>
    <s v="Journal"/>
    <x v="9"/>
    <s v="Insourcing Services"/>
    <s v="Insourcing Services Revenue"/>
    <d v="2024-08-31T00:00:00"/>
    <x v="0"/>
    <s v="52022"/>
    <s v="269 Visa (BTS)"/>
    <x v="79"/>
    <m/>
    <m/>
    <m/>
    <s v="Gustavo Perez"/>
    <n v="24787.68"/>
    <x v="4"/>
    <x v="22"/>
    <x v="1"/>
    <n v="0"/>
    <x v="95"/>
    <x v="0"/>
  </r>
  <r>
    <s v="Journal"/>
    <x v="9"/>
    <s v="Insourcing Services"/>
    <s v="Insourcing Services Revenue"/>
    <d v="2024-08-31T00:00:00"/>
    <x v="0"/>
    <s v="52022"/>
    <s v="7 American Express"/>
    <x v="73"/>
    <m/>
    <m/>
    <m/>
    <s v="Carly Lieder"/>
    <n v="10400"/>
    <x v="4"/>
    <x v="8"/>
    <x v="1"/>
    <n v="0"/>
    <x v="89"/>
    <x v="0"/>
  </r>
  <r>
    <s v="Journal"/>
    <x v="9"/>
    <s v="Insourcing Services"/>
    <s v="Insourcing Services Revenue"/>
    <d v="2024-08-31T00:00:00"/>
    <x v="0"/>
    <s v="52022"/>
    <s v="8 Citi"/>
    <x v="78"/>
    <m/>
    <m/>
    <m/>
    <s v="Sherie Norcome"/>
    <n v="9200"/>
    <x v="4"/>
    <x v="51"/>
    <x v="1"/>
    <n v="0"/>
    <x v="94"/>
    <x v="0"/>
  </r>
  <r>
    <s v="Journal"/>
    <x v="9"/>
    <s v="Insourcing Services"/>
    <s v="Insourcing Services Revenue"/>
    <d v="2024-08-31T00:00:00"/>
    <x v="0"/>
    <s v="52022"/>
    <s v="8 Citi"/>
    <x v="78"/>
    <m/>
    <m/>
    <m/>
    <s v="Mark Carew"/>
    <n v="14960"/>
    <x v="4"/>
    <x v="51"/>
    <x v="1"/>
    <n v="0"/>
    <x v="94"/>
    <x v="0"/>
  </r>
  <r>
    <s v="Journal"/>
    <x v="9"/>
    <s v="Insourcing Services"/>
    <s v="Insourcing Services Revenue"/>
    <d v="2024-08-31T00:00:00"/>
    <x v="0"/>
    <s v="52022"/>
    <s v="7 American Express"/>
    <x v="73"/>
    <m/>
    <m/>
    <m/>
    <s v="Jeronimo PeraltaRamos"/>
    <n v="8840"/>
    <x v="4"/>
    <x v="8"/>
    <x v="1"/>
    <n v="0"/>
    <x v="89"/>
    <x v="0"/>
  </r>
  <r>
    <s v="Journal"/>
    <x v="9"/>
    <s v="Insourcing Services"/>
    <s v="Insourcing Services Revenue"/>
    <d v="2024-08-31T00:00:00"/>
    <x v="0"/>
    <s v="52022"/>
    <s v="7 American Express"/>
    <x v="73"/>
    <m/>
    <m/>
    <m/>
    <s v="Jessica Katz"/>
    <n v="10920"/>
    <x v="4"/>
    <x v="8"/>
    <x v="1"/>
    <n v="0"/>
    <x v="89"/>
    <x v="0"/>
  </r>
  <r>
    <s v="Journal"/>
    <x v="9"/>
    <s v="Insourcing Services"/>
    <s v="Insourcing Services Revenue"/>
    <d v="2024-08-31T00:00:00"/>
    <x v="0"/>
    <s v="52022"/>
    <s v="173 Walmart"/>
    <x v="86"/>
    <m/>
    <m/>
    <m/>
    <s v="Dhruvil Shah"/>
    <n v="19360"/>
    <x v="4"/>
    <x v="2"/>
    <x v="1"/>
    <n v="0"/>
    <x v="102"/>
    <x v="0"/>
  </r>
  <r>
    <s v="Journal"/>
    <x v="9"/>
    <s v="Insourcing Services"/>
    <s v="Insourcing Services Revenue"/>
    <d v="2024-08-31T00:00:00"/>
    <x v="0"/>
    <s v="52022"/>
    <s v="269 Visa (BTS)"/>
    <x v="79"/>
    <m/>
    <m/>
    <m/>
    <s v="Roisha Cains"/>
    <n v="10300.5"/>
    <x v="4"/>
    <x v="22"/>
    <x v="1"/>
    <n v="0"/>
    <x v="95"/>
    <x v="0"/>
  </r>
  <r>
    <s v="Journal"/>
    <x v="9"/>
    <s v="Insourcing Services"/>
    <s v="Insourcing Services Revenue"/>
    <d v="2024-08-31T00:00:00"/>
    <x v="0"/>
    <s v="52022"/>
    <s v="7 American Express"/>
    <x v="73"/>
    <m/>
    <m/>
    <m/>
    <s v="Isabella Siazon"/>
    <n v="11440"/>
    <x v="4"/>
    <x v="8"/>
    <x v="1"/>
    <n v="0"/>
    <x v="89"/>
    <x v="0"/>
  </r>
  <r>
    <s v="Journal"/>
    <x v="9"/>
    <s v="Insourcing Services"/>
    <s v="Insourcing Services Revenue"/>
    <d v="2024-08-31T00:00:00"/>
    <x v="0"/>
    <s v="52022"/>
    <s v="8 Citi"/>
    <x v="78"/>
    <m/>
    <m/>
    <m/>
    <s v="LaDarius Owens"/>
    <n v="12672"/>
    <x v="4"/>
    <x v="51"/>
    <x v="1"/>
    <n v="0"/>
    <x v="94"/>
    <x v="0"/>
  </r>
  <r>
    <s v="Journal"/>
    <x v="9"/>
    <s v="Insourcing Services"/>
    <s v="Insourcing Services Revenue"/>
    <d v="2024-08-31T00:00:00"/>
    <x v="0"/>
    <s v="52022"/>
    <s v="269 Visa (BTS)"/>
    <x v="79"/>
    <m/>
    <m/>
    <m/>
    <s v="Michelle Rudolph"/>
    <n v="10591.68"/>
    <x v="4"/>
    <x v="22"/>
    <x v="1"/>
    <n v="0"/>
    <x v="95"/>
    <x v="0"/>
  </r>
  <r>
    <s v="Journal"/>
    <x v="9"/>
    <s v="Insourcing Services"/>
    <s v="Insourcing Services Revenue"/>
    <d v="2024-08-31T00:00:00"/>
    <x v="0"/>
    <s v="52022"/>
    <s v="9 MasterCard"/>
    <x v="72"/>
    <m/>
    <m/>
    <m/>
    <s v="Jeff Pearcy"/>
    <n v="13068"/>
    <x v="4"/>
    <x v="29"/>
    <x v="1"/>
    <n v="0"/>
    <x v="88"/>
    <x v="0"/>
  </r>
  <r>
    <s v="Journal"/>
    <x v="9"/>
    <s v="Insourcing Services"/>
    <s v="Insourcing Services Revenue"/>
    <d v="2024-08-31T00:00:00"/>
    <x v="0"/>
    <s v="52022"/>
    <s v="7 American Express"/>
    <x v="73"/>
    <m/>
    <m/>
    <m/>
    <s v="Blake Bosch"/>
    <n v="11635"/>
    <x v="4"/>
    <x v="8"/>
    <x v="1"/>
    <n v="0"/>
    <x v="89"/>
    <x v="0"/>
  </r>
  <r>
    <s v="Journal"/>
    <x v="9"/>
    <s v="Insourcing Services"/>
    <s v="Insourcing Services Revenue"/>
    <d v="2024-08-31T00:00:00"/>
    <x v="0"/>
    <s v="52022"/>
    <s v="192 Hancock Whitney"/>
    <x v="87"/>
    <m/>
    <m/>
    <m/>
    <s v="Krystina Nguyen"/>
    <n v="16896"/>
    <x v="4"/>
    <x v="57"/>
    <x v="1"/>
    <n v="0"/>
    <x v="103"/>
    <x v="0"/>
  </r>
  <r>
    <s v="Journal"/>
    <x v="9"/>
    <s v="Insourcing Services"/>
    <s v="Insourcing Services Revenue"/>
    <d v="2024-08-31T00:00:00"/>
    <x v="0"/>
    <s v="52022"/>
    <s v="8 Citi"/>
    <x v="78"/>
    <m/>
    <m/>
    <m/>
    <s v="Tara Bell"/>
    <n v="9680"/>
    <x v="4"/>
    <x v="51"/>
    <x v="1"/>
    <n v="0"/>
    <x v="94"/>
    <x v="0"/>
  </r>
  <r>
    <s v="Journal"/>
    <x v="9"/>
    <s v="Insourcing Services"/>
    <s v="Insourcing Services Revenue"/>
    <d v="2024-08-31T00:00:00"/>
    <x v="0"/>
    <s v="52022"/>
    <s v="8 Citi"/>
    <x v="78"/>
    <m/>
    <m/>
    <m/>
    <s v="Nuria Guardado"/>
    <n v="17680"/>
    <x v="4"/>
    <x v="51"/>
    <x v="1"/>
    <n v="0"/>
    <x v="94"/>
    <x v="0"/>
  </r>
  <r>
    <s v="Journal"/>
    <x v="9"/>
    <s v="Insourcing Services"/>
    <s v="Insourcing Services Revenue"/>
    <d v="2024-08-31T00:00:00"/>
    <x v="0"/>
    <s v="51611"/>
    <s v="170 CVS Health : 1228 CVS-Soma King--Sr. Data Science"/>
    <x v="12"/>
    <s v="18454884166"/>
    <m/>
    <m/>
    <s v="NIshant Jadhav"/>
    <n v="-16920"/>
    <x v="4"/>
    <x v="3"/>
    <x v="1"/>
    <n v="0"/>
    <x v="44"/>
    <x v="42"/>
  </r>
  <r>
    <s v="Journal"/>
    <x v="9"/>
    <s v="Insourcing Services"/>
    <s v="Insourcing Services Revenue"/>
    <d v="2024-08-31T00:00:00"/>
    <x v="0"/>
    <s v="52022"/>
    <s v="8 Citi"/>
    <x v="78"/>
    <m/>
    <m/>
    <m/>
    <s v="Erica Martell"/>
    <n v="10590.5"/>
    <x v="4"/>
    <x v="51"/>
    <x v="1"/>
    <n v="0"/>
    <x v="94"/>
    <x v="0"/>
  </r>
  <r>
    <s v="Journal"/>
    <x v="9"/>
    <s v="Insourcing Services"/>
    <s v="Insourcing Services Revenue"/>
    <d v="2024-08-31T00:00:00"/>
    <x v="0"/>
    <s v="52022"/>
    <s v="7 American Express"/>
    <x v="73"/>
    <m/>
    <m/>
    <m/>
    <s v="Sara Tesser"/>
    <n v="14080"/>
    <x v="4"/>
    <x v="8"/>
    <x v="1"/>
    <n v="0"/>
    <x v="89"/>
    <x v="0"/>
  </r>
  <r>
    <s v="Journal"/>
    <x v="9"/>
    <s v="Insourcing Services"/>
    <s v="Insourcing Services Revenue"/>
    <d v="2024-08-31T00:00:00"/>
    <x v="0"/>
    <s v="52022"/>
    <s v="7 American Express"/>
    <x v="73"/>
    <m/>
    <m/>
    <m/>
    <s v="Olivia Grala"/>
    <n v="10315.6"/>
    <x v="4"/>
    <x v="8"/>
    <x v="1"/>
    <n v="0"/>
    <x v="89"/>
    <x v="0"/>
  </r>
  <r>
    <s v="Journal"/>
    <x v="9"/>
    <s v="Insourcing Services"/>
    <s v="Insourcing Services Revenue"/>
    <d v="2024-08-31T00:00:00"/>
    <x v="0"/>
    <s v="52022"/>
    <s v="8 Citi"/>
    <x v="78"/>
    <m/>
    <m/>
    <m/>
    <s v="Joan Walker"/>
    <n v="11250"/>
    <x v="4"/>
    <x v="51"/>
    <x v="1"/>
    <n v="0"/>
    <x v="94"/>
    <x v="0"/>
  </r>
  <r>
    <s v="Journal"/>
    <x v="9"/>
    <s v="Insourcing Services"/>
    <s v="Insourcing Services Revenue"/>
    <d v="2024-08-31T00:00:00"/>
    <x v="0"/>
    <s v="52022"/>
    <s v="7 American Express"/>
    <x v="73"/>
    <m/>
    <m/>
    <m/>
    <s v="Riley BelBruno"/>
    <n v="14080"/>
    <x v="4"/>
    <x v="8"/>
    <x v="1"/>
    <n v="0"/>
    <x v="89"/>
    <x v="0"/>
  </r>
  <r>
    <s v="Journal"/>
    <x v="9"/>
    <s v="Insourcing Services"/>
    <s v="Insourcing Services Revenue"/>
    <d v="2024-08-31T00:00:00"/>
    <x v="0"/>
    <s v="52022"/>
    <s v="7 American Express"/>
    <x v="73"/>
    <m/>
    <m/>
    <m/>
    <s v="Justin Carter"/>
    <n v="11070.4"/>
    <x v="4"/>
    <x v="8"/>
    <x v="1"/>
    <n v="0"/>
    <x v="89"/>
    <x v="0"/>
  </r>
  <r>
    <s v="Journal"/>
    <x v="9"/>
    <s v="Insourcing Services"/>
    <s v="Insourcing Services Revenue"/>
    <d v="2024-08-31T00:00:00"/>
    <x v="0"/>
    <s v="52022"/>
    <s v="7 American Express"/>
    <x v="73"/>
    <m/>
    <m/>
    <m/>
    <s v="Jodyann Buchanan"/>
    <n v="11505"/>
    <x v="4"/>
    <x v="8"/>
    <x v="1"/>
    <n v="0"/>
    <x v="89"/>
    <x v="0"/>
  </r>
  <r>
    <s v="Journal"/>
    <x v="9"/>
    <s v="Insourcing Services"/>
    <s v="Insourcing Services Revenue"/>
    <d v="2024-08-31T00:00:00"/>
    <x v="0"/>
    <s v="52022"/>
    <s v="9 MasterCard"/>
    <x v="72"/>
    <m/>
    <m/>
    <m/>
    <s v="Johnathan Kelley"/>
    <n v="14960"/>
    <x v="4"/>
    <x v="29"/>
    <x v="1"/>
    <n v="0"/>
    <x v="88"/>
    <x v="0"/>
  </r>
  <r>
    <s v="Journal"/>
    <x v="9"/>
    <s v="Insourcing Services"/>
    <s v="Insourcing Services Revenue"/>
    <d v="2024-08-31T00:00:00"/>
    <x v="0"/>
    <s v="52022"/>
    <s v="364 Flatiron Health, Inc."/>
    <x v="88"/>
    <m/>
    <m/>
    <m/>
    <s v="Adam Burger"/>
    <n v="9152"/>
    <x v="4"/>
    <x v="58"/>
    <x v="1"/>
    <n v="0"/>
    <x v="104"/>
    <x v="0"/>
  </r>
  <r>
    <s v="Journal"/>
    <x v="9"/>
    <s v="Insourcing Services"/>
    <s v="Insourcing Services Revenue"/>
    <d v="2024-08-31T00:00:00"/>
    <x v="0"/>
    <s v="52022"/>
    <s v="8 Citi"/>
    <x v="78"/>
    <m/>
    <m/>
    <m/>
    <s v="Vance Turner"/>
    <n v="10695"/>
    <x v="4"/>
    <x v="51"/>
    <x v="1"/>
    <n v="0"/>
    <x v="94"/>
    <x v="0"/>
  </r>
  <r>
    <s v="Journal"/>
    <x v="9"/>
    <s v="Insourcing Services"/>
    <s v="Insourcing Services Revenue"/>
    <d v="2024-08-31T00:00:00"/>
    <x v="0"/>
    <s v="52022"/>
    <s v="8 Citi"/>
    <x v="78"/>
    <m/>
    <m/>
    <m/>
    <s v="David Weynand"/>
    <n v="6270"/>
    <x v="4"/>
    <x v="51"/>
    <x v="1"/>
    <n v="0"/>
    <x v="94"/>
    <x v="0"/>
  </r>
  <r>
    <s v="Journal"/>
    <x v="9"/>
    <s v="Insourcing Services"/>
    <s v="Insourcing Services Revenue"/>
    <d v="2024-08-31T00:00:00"/>
    <x v="0"/>
    <s v="52022"/>
    <s v="269 Visa (BTS)"/>
    <x v="79"/>
    <m/>
    <m/>
    <m/>
    <s v="Annica Engler"/>
    <n v="9147.36"/>
    <x v="4"/>
    <x v="22"/>
    <x v="1"/>
    <n v="0"/>
    <x v="95"/>
    <x v="0"/>
  </r>
  <r>
    <s v="Journal"/>
    <x v="9"/>
    <s v="Insourcing Services"/>
    <s v="Insourcing Services Revenue"/>
    <d v="2024-08-31T00:00:00"/>
    <x v="0"/>
    <s v="52022"/>
    <s v="9 MasterCard"/>
    <x v="72"/>
    <m/>
    <m/>
    <m/>
    <s v="Emma Lam"/>
    <n v="19360"/>
    <x v="4"/>
    <x v="29"/>
    <x v="1"/>
    <n v="0"/>
    <x v="88"/>
    <x v="0"/>
  </r>
  <r>
    <s v="Journal"/>
    <x v="9"/>
    <s v="Insourcing Services"/>
    <s v="Insourcing Services Revenue"/>
    <d v="2024-08-31T00:00:00"/>
    <x v="0"/>
    <s v="52022"/>
    <s v="9 MasterCard"/>
    <x v="72"/>
    <m/>
    <m/>
    <m/>
    <s v="David Tuttle"/>
    <n v="10098"/>
    <x v="4"/>
    <x v="29"/>
    <x v="1"/>
    <n v="0"/>
    <x v="88"/>
    <x v="0"/>
  </r>
  <r>
    <s v="Journal"/>
    <x v="9"/>
    <s v="Insourcing Services"/>
    <s v="Insourcing Services Revenue"/>
    <d v="2024-08-31T00:00:00"/>
    <x v="0"/>
    <s v="52022"/>
    <s v="195 Leukemia &amp; Lymphoma Society"/>
    <x v="74"/>
    <m/>
    <m/>
    <m/>
    <s v="RaShawd Solomon"/>
    <n v="12320"/>
    <x v="4"/>
    <x v="47"/>
    <x v="1"/>
    <n v="0"/>
    <x v="90"/>
    <x v="0"/>
  </r>
  <r>
    <s v="Journal"/>
    <x v="9"/>
    <s v="Insourcing Services"/>
    <s v="Insourcing Services Revenue"/>
    <d v="2024-08-31T00:00:00"/>
    <x v="0"/>
    <s v="52022"/>
    <s v="7 American Express"/>
    <x v="73"/>
    <m/>
    <m/>
    <m/>
    <s v="Alex Yasko"/>
    <n v="11440"/>
    <x v="4"/>
    <x v="8"/>
    <x v="1"/>
    <n v="0"/>
    <x v="89"/>
    <x v="0"/>
  </r>
  <r>
    <s v="Journal"/>
    <x v="9"/>
    <s v="Insourcing Services"/>
    <s v="Insourcing Services Revenue"/>
    <d v="2024-08-31T00:00:00"/>
    <x v="0"/>
    <s v="52022"/>
    <s v="7 American Express"/>
    <x v="73"/>
    <m/>
    <m/>
    <m/>
    <s v="Zainab Khan"/>
    <n v="14800"/>
    <x v="4"/>
    <x v="8"/>
    <x v="1"/>
    <n v="0"/>
    <x v="89"/>
    <x v="0"/>
  </r>
  <r>
    <s v="Journal"/>
    <x v="9"/>
    <s v="Insourcing Services"/>
    <s v="Insourcing Services Revenue"/>
    <d v="2024-08-31T00:00:00"/>
    <x v="0"/>
    <s v="52022"/>
    <s v="7 American Express"/>
    <x v="73"/>
    <m/>
    <m/>
    <m/>
    <s v="Rhea Nair"/>
    <n v="14337"/>
    <x v="4"/>
    <x v="8"/>
    <x v="1"/>
    <n v="0"/>
    <x v="89"/>
    <x v="0"/>
  </r>
  <r>
    <s v="Journal"/>
    <x v="9"/>
    <s v="Insourcing Services"/>
    <s v="Insourcing Services Revenue"/>
    <d v="2024-08-31T00:00:00"/>
    <x v="0"/>
    <s v="52022"/>
    <s v="8 Citi"/>
    <x v="78"/>
    <m/>
    <m/>
    <m/>
    <s v="Jasdeep Arora"/>
    <n v="18432"/>
    <x v="4"/>
    <x v="51"/>
    <x v="1"/>
    <n v="0"/>
    <x v="94"/>
    <x v="0"/>
  </r>
  <r>
    <s v="Journal"/>
    <x v="9"/>
    <s v="Insourcing Services"/>
    <s v="Insourcing Services Revenue"/>
    <d v="2024-08-31T00:00:00"/>
    <x v="0"/>
    <s v="52022"/>
    <s v="7 American Express"/>
    <x v="73"/>
    <m/>
    <m/>
    <m/>
    <s v="Taylor Li"/>
    <n v="2264.4"/>
    <x v="4"/>
    <x v="8"/>
    <x v="1"/>
    <n v="0"/>
    <x v="89"/>
    <x v="0"/>
  </r>
  <r>
    <s v="Journal"/>
    <x v="9"/>
    <s v="Insourcing Services"/>
    <s v="Insourcing Services Revenue"/>
    <d v="2024-08-31T00:00:00"/>
    <x v="0"/>
    <s v="52022"/>
    <s v="9 MasterCard"/>
    <x v="72"/>
    <m/>
    <m/>
    <m/>
    <s v="Adam Sandecki"/>
    <n v="15840"/>
    <x v="4"/>
    <x v="29"/>
    <x v="1"/>
    <n v="0"/>
    <x v="88"/>
    <x v="0"/>
  </r>
  <r>
    <s v="Journal"/>
    <x v="9"/>
    <s v="Insourcing Services"/>
    <s v="Insourcing Services Revenue"/>
    <d v="2024-08-31T00:00:00"/>
    <x v="0"/>
    <s v="52022"/>
    <s v="2 AARP"/>
    <x v="89"/>
    <m/>
    <m/>
    <m/>
    <s v="Karla Sodano"/>
    <n v="8330"/>
    <x v="4"/>
    <x v="32"/>
    <x v="1"/>
    <n v="0"/>
    <x v="105"/>
    <x v="0"/>
  </r>
  <r>
    <s v="Journal"/>
    <x v="9"/>
    <s v="Insourcing Services"/>
    <s v="Insourcing Services Revenue"/>
    <d v="2024-08-31T00:00:00"/>
    <x v="0"/>
    <s v="52022"/>
    <s v="170 CVS Health : 863 POD 8 Transition Support Team"/>
    <x v="82"/>
    <s v="15139729316"/>
    <m/>
    <m/>
    <s v="Krissy Wong"/>
    <n v="4680"/>
    <x v="4"/>
    <x v="3"/>
    <x v="1"/>
    <n v="0"/>
    <x v="98"/>
    <x v="83"/>
  </r>
  <r>
    <s v="Journal"/>
    <x v="9"/>
    <s v="Insourcing Services"/>
    <s v="Insourcing Services Revenue"/>
    <d v="2024-08-31T00:00:00"/>
    <x v="0"/>
    <s v="52022"/>
    <s v="8 Citi"/>
    <x v="78"/>
    <m/>
    <m/>
    <m/>
    <s v="Michael Tetting"/>
    <n v="16016"/>
    <x v="4"/>
    <x v="51"/>
    <x v="1"/>
    <n v="0"/>
    <x v="94"/>
    <x v="0"/>
  </r>
  <r>
    <s v="Journal"/>
    <x v="9"/>
    <s v="Insourcing Services"/>
    <s v="Insourcing Services Revenue"/>
    <d v="2024-08-31T00:00:00"/>
    <x v="0"/>
    <s v="52022"/>
    <s v="8 Citi"/>
    <x v="78"/>
    <m/>
    <m/>
    <m/>
    <s v="Dahveed Manning"/>
    <n v="9504"/>
    <x v="4"/>
    <x v="51"/>
    <x v="1"/>
    <n v="0"/>
    <x v="94"/>
    <x v="0"/>
  </r>
  <r>
    <s v="Journal"/>
    <x v="9"/>
    <s v="Insourcing Services"/>
    <s v="Insourcing Services Revenue"/>
    <d v="2024-08-31T00:00:00"/>
    <x v="0"/>
    <s v="52022"/>
    <s v="7 American Express"/>
    <x v="73"/>
    <m/>
    <m/>
    <m/>
    <s v="Zoe Kamman"/>
    <n v="15390"/>
    <x v="4"/>
    <x v="8"/>
    <x v="1"/>
    <n v="0"/>
    <x v="89"/>
    <x v="0"/>
  </r>
  <r>
    <s v="Journal"/>
    <x v="9"/>
    <s v="Insourcing Services"/>
    <s v="Insourcing Services Revenue"/>
    <d v="2024-08-31T00:00:00"/>
    <x v="0"/>
    <s v="52022"/>
    <s v="7 American Express"/>
    <x v="73"/>
    <m/>
    <m/>
    <m/>
    <s v="Joshika Andersson"/>
    <n v="14400"/>
    <x v="4"/>
    <x v="8"/>
    <x v="1"/>
    <n v="0"/>
    <x v="89"/>
    <x v="0"/>
  </r>
  <r>
    <s v="Journal"/>
    <x v="9"/>
    <s v="Insourcing Services"/>
    <s v="Insourcing Services Revenue"/>
    <d v="2024-08-31T00:00:00"/>
    <x v="0"/>
    <s v="52022"/>
    <s v="269 Visa (BTS)"/>
    <x v="79"/>
    <m/>
    <m/>
    <m/>
    <s v="Michael James"/>
    <n v="11088"/>
    <x v="4"/>
    <x v="22"/>
    <x v="1"/>
    <n v="0"/>
    <x v="95"/>
    <x v="0"/>
  </r>
  <r>
    <s v="Journal"/>
    <x v="9"/>
    <s v="Insourcing Services"/>
    <s v="Insourcing Services Revenue"/>
    <d v="2024-08-31T00:00:00"/>
    <x v="0"/>
    <s v="52022"/>
    <s v="7 American Express"/>
    <x v="73"/>
    <m/>
    <m/>
    <m/>
    <s v="Ana Pena"/>
    <n v="10660"/>
    <x v="4"/>
    <x v="8"/>
    <x v="1"/>
    <n v="0"/>
    <x v="89"/>
    <x v="0"/>
  </r>
  <r>
    <s v="Journal"/>
    <x v="9"/>
    <s v="Insourcing Services"/>
    <s v="Insourcing Services Revenue"/>
    <d v="2024-08-31T00:00:00"/>
    <x v="0"/>
    <s v="52022"/>
    <s v="8 Citi"/>
    <x v="78"/>
    <m/>
    <m/>
    <m/>
    <s v="Zeal Doshi"/>
    <n v="15796"/>
    <x v="4"/>
    <x v="51"/>
    <x v="1"/>
    <n v="0"/>
    <x v="94"/>
    <x v="0"/>
  </r>
  <r>
    <s v="Journal"/>
    <x v="9"/>
    <s v="Insourcing Services"/>
    <s v="Insourcing Services Revenue"/>
    <d v="2024-08-31T00:00:00"/>
    <x v="0"/>
    <s v="52022"/>
    <s v="269 Visa (BTS)"/>
    <x v="79"/>
    <m/>
    <m/>
    <m/>
    <s v="Suly Radilla"/>
    <n v="10584"/>
    <x v="4"/>
    <x v="22"/>
    <x v="1"/>
    <n v="0"/>
    <x v="95"/>
    <x v="0"/>
  </r>
  <r>
    <s v="Journal"/>
    <x v="9"/>
    <s v="Insourcing Services"/>
    <s v="Insourcing Services Revenue"/>
    <d v="2024-08-31T00:00:00"/>
    <x v="0"/>
    <s v="52022"/>
    <s v="269 Visa (BTS)"/>
    <x v="79"/>
    <m/>
    <m/>
    <m/>
    <s v="Laura Taras"/>
    <n v="23355"/>
    <x v="4"/>
    <x v="22"/>
    <x v="1"/>
    <n v="0"/>
    <x v="95"/>
    <x v="0"/>
  </r>
  <r>
    <s v="Journal"/>
    <x v="9"/>
    <s v="Insourcing Services"/>
    <s v="Insourcing Services Revenue"/>
    <d v="2024-08-31T00:00:00"/>
    <x v="0"/>
    <s v="52022"/>
    <s v="269 Visa (BTS)"/>
    <x v="79"/>
    <m/>
    <m/>
    <m/>
    <s v="Kelly Chase"/>
    <n v="7276.5"/>
    <x v="4"/>
    <x v="22"/>
    <x v="1"/>
    <n v="0"/>
    <x v="95"/>
    <x v="0"/>
  </r>
  <r>
    <s v="Journal"/>
    <x v="9"/>
    <s v="Insourcing Services"/>
    <s v="Insourcing Services Revenue"/>
    <d v="2024-08-31T00:00:00"/>
    <x v="0"/>
    <s v="52022"/>
    <s v="8 Citi"/>
    <x v="78"/>
    <m/>
    <m/>
    <m/>
    <s v="Ellen Regazzi"/>
    <n v="14008"/>
    <x v="4"/>
    <x v="51"/>
    <x v="1"/>
    <n v="0"/>
    <x v="94"/>
    <x v="0"/>
  </r>
  <r>
    <s v="Journal"/>
    <x v="9"/>
    <s v="Insourcing Services"/>
    <s v="Insourcing Services Revenue"/>
    <d v="2024-08-31T00:00:00"/>
    <x v="0"/>
    <s v="52022"/>
    <s v="173 Walmart"/>
    <x v="86"/>
    <m/>
    <m/>
    <m/>
    <s v="Ryan Puzon"/>
    <n v="18480"/>
    <x v="4"/>
    <x v="2"/>
    <x v="1"/>
    <n v="0"/>
    <x v="102"/>
    <x v="0"/>
  </r>
  <r>
    <s v="Journal"/>
    <x v="9"/>
    <s v="Insourcing Services"/>
    <s v="Insourcing Services Revenue"/>
    <d v="2024-08-31T00:00:00"/>
    <x v="0"/>
    <s v="52022"/>
    <s v="269 Visa (BTS)"/>
    <x v="79"/>
    <m/>
    <m/>
    <m/>
    <s v="Jennifer Gray"/>
    <n v="8936.73"/>
    <x v="4"/>
    <x v="22"/>
    <x v="1"/>
    <n v="0"/>
    <x v="95"/>
    <x v="0"/>
  </r>
  <r>
    <s v="Journal"/>
    <x v="9"/>
    <s v="Insourcing Services"/>
    <s v="Insourcing Services Revenue"/>
    <d v="2024-08-31T00:00:00"/>
    <x v="0"/>
    <s v="52022"/>
    <s v="9 MasterCard"/>
    <x v="72"/>
    <m/>
    <m/>
    <m/>
    <s v="Aldyn Royes"/>
    <n v="13068"/>
    <x v="4"/>
    <x v="29"/>
    <x v="1"/>
    <n v="0"/>
    <x v="88"/>
    <x v="0"/>
  </r>
  <r>
    <s v="Journal"/>
    <x v="9"/>
    <s v="Insourcing Services"/>
    <s v="Insourcing Services Revenue"/>
    <d v="2024-08-31T00:00:00"/>
    <x v="0"/>
    <s v="52022"/>
    <s v="170 CVS Health : 863 POD 8 Transition Support Team"/>
    <x v="82"/>
    <s v="15139729316"/>
    <m/>
    <m/>
    <s v="Diana Keester"/>
    <n v="4200"/>
    <x v="4"/>
    <x v="3"/>
    <x v="1"/>
    <n v="0"/>
    <x v="98"/>
    <x v="83"/>
  </r>
  <r>
    <s v="Journal"/>
    <x v="9"/>
    <s v="Insourcing Services"/>
    <s v="Insourcing Services Revenue"/>
    <d v="2024-08-31T00:00:00"/>
    <x v="0"/>
    <s v="52022"/>
    <s v="8 Citi"/>
    <x v="78"/>
    <m/>
    <m/>
    <m/>
    <s v="Brandon Dennis"/>
    <n v="13680"/>
    <x v="4"/>
    <x v="51"/>
    <x v="1"/>
    <n v="0"/>
    <x v="94"/>
    <x v="0"/>
  </r>
  <r>
    <s v="Journal"/>
    <x v="9"/>
    <s v="Insourcing Services"/>
    <s v="Insourcing Services Revenue"/>
    <d v="2024-08-31T00:00:00"/>
    <x v="0"/>
    <s v="52166"/>
    <s v="- No Entity -"/>
    <x v="0"/>
    <m/>
    <s v="ICC 654 ICC in Engagement Factory UK Represents Represents Blend360 : AmEx - BTS"/>
    <m/>
    <s v="TopSide Management Book Elim related to project ICC 654 ICC in Engagement Factory UK Represents Represents Blend360 : AmEx - BTS"/>
    <n v="-10249.1"/>
    <x v="4"/>
    <x v="8"/>
    <x v="1"/>
    <s v="ICC 654 ICC in Engagement Factory UK Represents Represents Blend360 : AmEx - BTS"/>
    <x v="10"/>
    <x v="10"/>
  </r>
  <r>
    <s v="Journal"/>
    <x v="9"/>
    <s v="Insourcing Services"/>
    <s v="Insourcing Services Revenue"/>
    <d v="2024-08-31T00:00:00"/>
    <x v="0"/>
    <s v="52022"/>
    <s v="7 American Express"/>
    <x v="73"/>
    <m/>
    <m/>
    <m/>
    <s v="Lillie Pomper"/>
    <n v="10567.2"/>
    <x v="4"/>
    <x v="8"/>
    <x v="1"/>
    <n v="0"/>
    <x v="89"/>
    <x v="0"/>
  </r>
  <r>
    <s v="Journal"/>
    <x v="9"/>
    <s v="Insourcing Services"/>
    <s v="Insourcing Services Revenue"/>
    <d v="2024-08-31T00:00:00"/>
    <x v="0"/>
    <s v="52022"/>
    <s v="7 American Express"/>
    <x v="73"/>
    <m/>
    <m/>
    <m/>
    <s v="Gal Elimelech"/>
    <n v="11440"/>
    <x v="4"/>
    <x v="8"/>
    <x v="1"/>
    <n v="0"/>
    <x v="89"/>
    <x v="0"/>
  </r>
  <r>
    <s v="Journal"/>
    <x v="9"/>
    <s v="Insourcing Services"/>
    <s v="Insourcing Services Revenue"/>
    <d v="2024-08-31T00:00:00"/>
    <x v="0"/>
    <s v="52022"/>
    <s v="8 Citi"/>
    <x v="78"/>
    <m/>
    <m/>
    <m/>
    <s v="Vanessa Robles"/>
    <n v="10208"/>
    <x v="4"/>
    <x v="51"/>
    <x v="1"/>
    <n v="0"/>
    <x v="94"/>
    <x v="0"/>
  </r>
  <r>
    <s v="Journal"/>
    <x v="4"/>
    <s v="Insourcing Services"/>
    <s v="Insourcing Services Revenue"/>
    <d v="2024-08-31T00:00:00"/>
    <x v="0"/>
    <s v="51524"/>
    <s v="386 ICC in Engagement Factory UK Represents Represents Blend360 : 654 AmEx - BTS"/>
    <x v="90"/>
    <s v="12002217473"/>
    <m/>
    <m/>
    <m/>
    <n v="10291.952453103373"/>
    <x v="4"/>
    <x v="23"/>
    <x v="1"/>
    <n v="0"/>
    <x v="10"/>
    <x v="10"/>
  </r>
  <r>
    <s v="Journal"/>
    <x v="9"/>
    <s v="Insourcing Services"/>
    <s v="Insourcing Services Revenue"/>
    <d v="2024-08-31T00:00:00"/>
    <x v="0"/>
    <s v="52022"/>
    <s v="7 American Express"/>
    <x v="73"/>
    <m/>
    <m/>
    <m/>
    <s v="Michelle Yun"/>
    <n v="13947"/>
    <x v="4"/>
    <x v="8"/>
    <x v="1"/>
    <n v="0"/>
    <x v="89"/>
    <x v="0"/>
  </r>
  <r>
    <s v="Journal"/>
    <x v="9"/>
    <s v="Insourcing Services"/>
    <s v="Insourcing Services Revenue"/>
    <d v="2024-08-31T00:00:00"/>
    <x v="0"/>
    <s v="52022"/>
    <s v="7 American Express"/>
    <x v="73"/>
    <m/>
    <m/>
    <m/>
    <s v="Brigid Regan"/>
    <n v="13728"/>
    <x v="4"/>
    <x v="8"/>
    <x v="1"/>
    <n v="0"/>
    <x v="89"/>
    <x v="0"/>
  </r>
  <r>
    <s v="Journal"/>
    <x v="9"/>
    <s v="Insourcing Services"/>
    <s v="Insourcing Services Revenue"/>
    <d v="2024-08-31T00:00:00"/>
    <x v="0"/>
    <s v="52022"/>
    <s v="194 ASME"/>
    <x v="75"/>
    <m/>
    <m/>
    <m/>
    <s v="Melody Miyaji"/>
    <n v="6600"/>
    <x v="4"/>
    <x v="48"/>
    <x v="1"/>
    <n v="0"/>
    <x v="91"/>
    <x v="0"/>
  </r>
  <r>
    <s v="Journal"/>
    <x v="9"/>
    <s v="Insourcing Services"/>
    <s v="Insourcing Services Revenue"/>
    <d v="2024-08-31T00:00:00"/>
    <x v="0"/>
    <s v="52022"/>
    <s v="7 American Express"/>
    <x v="73"/>
    <m/>
    <m/>
    <m/>
    <s v="Nicole Goldwert"/>
    <n v="14080"/>
    <x v="4"/>
    <x v="8"/>
    <x v="1"/>
    <n v="0"/>
    <x v="89"/>
    <x v="0"/>
  </r>
  <r>
    <s v="Journal"/>
    <x v="9"/>
    <s v="Insourcing Services"/>
    <s v="Insourcing Services Revenue"/>
    <d v="2024-08-31T00:00:00"/>
    <x v="0"/>
    <s v="52022"/>
    <s v="269 Visa (BTS)"/>
    <x v="79"/>
    <m/>
    <m/>
    <m/>
    <s v="Faith North"/>
    <n v="10584"/>
    <x v="4"/>
    <x v="22"/>
    <x v="1"/>
    <n v="0"/>
    <x v="95"/>
    <x v="0"/>
  </r>
  <r>
    <s v="Journal"/>
    <x v="9"/>
    <s v="Insourcing Services"/>
    <s v="Insourcing Services Revenue"/>
    <d v="2024-08-31T00:00:00"/>
    <x v="0"/>
    <s v="52022"/>
    <s v="7 American Express"/>
    <x v="73"/>
    <m/>
    <m/>
    <m/>
    <s v="Devin Blandino"/>
    <n v="11520"/>
    <x v="4"/>
    <x v="8"/>
    <x v="1"/>
    <n v="0"/>
    <x v="89"/>
    <x v="0"/>
  </r>
  <r>
    <s v="Journal"/>
    <x v="9"/>
    <s v="Insourcing Services"/>
    <s v="Insourcing Services Revenue"/>
    <d v="2024-08-31T00:00:00"/>
    <x v="0"/>
    <s v="52022"/>
    <s v="483 Discover"/>
    <x v="91"/>
    <m/>
    <m/>
    <m/>
    <s v="Bharath Akkinepally"/>
    <n v="10800"/>
    <x v="4"/>
    <x v="59"/>
    <x v="1"/>
    <n v="0"/>
    <x v="106"/>
    <x v="0"/>
  </r>
  <r>
    <s v="Journal"/>
    <x v="9"/>
    <s v="Insourcing Services"/>
    <s v="Insourcing Services Revenue"/>
    <d v="2024-08-31T00:00:00"/>
    <x v="0"/>
    <s v="52022"/>
    <s v="8 Citi"/>
    <x v="78"/>
    <m/>
    <m/>
    <m/>
    <s v="Delaurence Fouche"/>
    <n v="8820"/>
    <x v="4"/>
    <x v="51"/>
    <x v="1"/>
    <n v="0"/>
    <x v="94"/>
    <x v="0"/>
  </r>
  <r>
    <s v="Journal"/>
    <x v="9"/>
    <s v="Insourcing Services"/>
    <s v="Insourcing Services Revenue"/>
    <d v="2024-08-31T00:00:00"/>
    <x v="0"/>
    <s v="52022"/>
    <s v="7 American Express"/>
    <x v="73"/>
    <m/>
    <m/>
    <m/>
    <s v="Sam Fanning"/>
    <n v="10920"/>
    <x v="4"/>
    <x v="8"/>
    <x v="1"/>
    <n v="0"/>
    <x v="89"/>
    <x v="0"/>
  </r>
  <r>
    <s v="Journal"/>
    <x v="9"/>
    <s v="Insourcing Services"/>
    <s v="Insourcing Services Revenue"/>
    <d v="2024-08-31T00:00:00"/>
    <x v="0"/>
    <s v="52022"/>
    <s v="2 AARP"/>
    <x v="89"/>
    <m/>
    <m/>
    <m/>
    <s v="Julie Fitzpatrick"/>
    <n v="21796.25"/>
    <x v="4"/>
    <x v="32"/>
    <x v="1"/>
    <n v="0"/>
    <x v="105"/>
    <x v="0"/>
  </r>
  <r>
    <s v="Journal"/>
    <x v="9"/>
    <s v="Insourcing Services"/>
    <s v="Insourcing Services Revenue"/>
    <d v="2024-08-31T00:00:00"/>
    <x v="0"/>
    <s v="52022"/>
    <s v="8 Citi"/>
    <x v="78"/>
    <m/>
    <m/>
    <m/>
    <s v="Patricia McCoy"/>
    <n v="18643"/>
    <x v="4"/>
    <x v="51"/>
    <x v="1"/>
    <n v="0"/>
    <x v="94"/>
    <x v="0"/>
  </r>
  <r>
    <s v="Journal"/>
    <x v="9"/>
    <s v="Insourcing Services"/>
    <s v="Insourcing Services Revenue"/>
    <d v="2024-08-31T00:00:00"/>
    <x v="0"/>
    <s v="52022"/>
    <s v="8 Citi"/>
    <x v="78"/>
    <m/>
    <m/>
    <m/>
    <s v="Adelina DeStefanis"/>
    <n v="12144"/>
    <x v="4"/>
    <x v="51"/>
    <x v="1"/>
    <n v="0"/>
    <x v="94"/>
    <x v="0"/>
  </r>
  <r>
    <s v="Journal"/>
    <x v="9"/>
    <s v="Insourcing Services"/>
    <s v="Insourcing Services Revenue"/>
    <d v="2024-08-31T00:00:00"/>
    <x v="0"/>
    <s v="52022"/>
    <s v="7 American Express"/>
    <x v="73"/>
    <m/>
    <m/>
    <m/>
    <s v="Erica Odoemene"/>
    <n v="-1560"/>
    <x v="4"/>
    <x v="8"/>
    <x v="1"/>
    <n v="0"/>
    <x v="89"/>
    <x v="0"/>
  </r>
  <r>
    <s v="Journal"/>
    <x v="9"/>
    <s v="Insourcing Services"/>
    <s v="Insourcing Services Revenue"/>
    <d v="2024-08-31T00:00:00"/>
    <x v="0"/>
    <s v="52022"/>
    <s v="483 Discover"/>
    <x v="91"/>
    <m/>
    <m/>
    <m/>
    <s v="Murray Williams"/>
    <n v="13200"/>
    <x v="4"/>
    <x v="59"/>
    <x v="1"/>
    <n v="0"/>
    <x v="106"/>
    <x v="0"/>
  </r>
  <r>
    <s v="Journal"/>
    <x v="9"/>
    <s v="Insourcing Services"/>
    <s v="Insourcing Services Revenue"/>
    <d v="2024-08-31T00:00:00"/>
    <x v="0"/>
    <s v="52022"/>
    <s v="7 American Express"/>
    <x v="73"/>
    <m/>
    <m/>
    <m/>
    <s v="Tatiana JoseSantos"/>
    <n v="11440"/>
    <x v="4"/>
    <x v="8"/>
    <x v="1"/>
    <n v="0"/>
    <x v="89"/>
    <x v="0"/>
  </r>
  <r>
    <s v="Journal"/>
    <x v="9"/>
    <s v="Insourcing Services"/>
    <s v="Insourcing Services Revenue"/>
    <d v="2024-08-31T00:00:00"/>
    <x v="0"/>
    <s v="52022"/>
    <s v="7 American Express"/>
    <x v="73"/>
    <m/>
    <m/>
    <m/>
    <s v="Simone Finkelstein"/>
    <n v="16785"/>
    <x v="4"/>
    <x v="8"/>
    <x v="1"/>
    <n v="0"/>
    <x v="89"/>
    <x v="0"/>
  </r>
  <r>
    <s v="Journal"/>
    <x v="9"/>
    <s v="Insourcing Services"/>
    <s v="Insourcing Services Revenue"/>
    <d v="2024-08-31T00:00:00"/>
    <x v="0"/>
    <s v="52022"/>
    <s v="269 Visa (BTS)"/>
    <x v="79"/>
    <m/>
    <m/>
    <m/>
    <s v="Dillon Porter"/>
    <n v="10591.68"/>
    <x v="4"/>
    <x v="22"/>
    <x v="1"/>
    <n v="0"/>
    <x v="95"/>
    <x v="0"/>
  </r>
  <r>
    <s v="Journal"/>
    <x v="9"/>
    <s v="Insourcing Services"/>
    <s v="Insourcing Services Revenue"/>
    <d v="2024-08-31T00:00:00"/>
    <x v="0"/>
    <s v="52022"/>
    <s v="269 Visa (BTS)"/>
    <x v="79"/>
    <m/>
    <m/>
    <m/>
    <s v="Deanna Schroeder"/>
    <n v="10080"/>
    <x v="4"/>
    <x v="22"/>
    <x v="1"/>
    <n v="0"/>
    <x v="95"/>
    <x v="0"/>
  </r>
  <r>
    <s v="Journal"/>
    <x v="9"/>
    <s v="Insourcing Services"/>
    <s v="Insourcing Services Revenue"/>
    <d v="2024-08-31T00:00:00"/>
    <x v="0"/>
    <s v="52022"/>
    <s v="269 Visa (BTS)"/>
    <x v="79"/>
    <m/>
    <m/>
    <m/>
    <s v="Cherie Kracht"/>
    <n v="10110.24"/>
    <x v="4"/>
    <x v="22"/>
    <x v="1"/>
    <n v="0"/>
    <x v="95"/>
    <x v="0"/>
  </r>
  <r>
    <s v="Journal"/>
    <x v="9"/>
    <s v="Insourcing Services"/>
    <s v="Insourcing Services Revenue"/>
    <d v="2024-08-31T00:00:00"/>
    <x v="0"/>
    <s v="52022"/>
    <s v="7 American Express"/>
    <x v="73"/>
    <m/>
    <m/>
    <m/>
    <s v="Corey Parkins"/>
    <n v="12480"/>
    <x v="4"/>
    <x v="8"/>
    <x v="1"/>
    <n v="0"/>
    <x v="89"/>
    <x v="0"/>
  </r>
  <r>
    <s v="Journal"/>
    <x v="9"/>
    <s v="Insourcing Services"/>
    <s v="Insourcing Services Revenue"/>
    <d v="2024-08-31T00:00:00"/>
    <x v="0"/>
    <s v="52022"/>
    <s v="192 Hancock Whitney"/>
    <x v="87"/>
    <m/>
    <m/>
    <m/>
    <s v="Pamela Quintero"/>
    <n v="22880"/>
    <x v="4"/>
    <x v="57"/>
    <x v="1"/>
    <n v="0"/>
    <x v="103"/>
    <x v="0"/>
  </r>
  <r>
    <s v="Journal"/>
    <x v="9"/>
    <s v="Insourcing Services"/>
    <s v="Insourcing Services Revenue"/>
    <d v="2024-08-31T00:00:00"/>
    <x v="0"/>
    <s v="52022"/>
    <s v="269 Visa (BTS)"/>
    <x v="79"/>
    <m/>
    <m/>
    <m/>
    <s v="Residual adjustments for various ended projects/consultants"/>
    <n v="-15208.94"/>
    <x v="4"/>
    <x v="22"/>
    <x v="1"/>
    <n v="0"/>
    <x v="95"/>
    <x v="0"/>
  </r>
  <r>
    <s v="Journal"/>
    <x v="9"/>
    <s v="Insourcing Services"/>
    <s v="Insourcing Services Revenue"/>
    <d v="2024-08-31T00:00:00"/>
    <x v="0"/>
    <s v="49283"/>
    <s v="169 LinkedIn Corporation : 1313 LinkedIn LTS BI (Grace) FY2025 Renewal"/>
    <x v="92"/>
    <s v="19934646100"/>
    <m/>
    <m/>
    <s v="Retainer Revenue Recognition"/>
    <n v="22187"/>
    <x v="4"/>
    <x v="6"/>
    <x v="1"/>
    <n v="0"/>
    <x v="107"/>
    <x v="84"/>
  </r>
  <r>
    <s v="Journal"/>
    <x v="9"/>
    <s v="Insourcing Services"/>
    <s v="Insourcing Services Revenue"/>
    <d v="2024-08-31T00:00:00"/>
    <x v="0"/>
    <s v="52022"/>
    <s v="269 Visa (BTS)"/>
    <x v="79"/>
    <m/>
    <m/>
    <m/>
    <s v="Vicky Chan"/>
    <n v="11812.5"/>
    <x v="4"/>
    <x v="22"/>
    <x v="1"/>
    <n v="0"/>
    <x v="95"/>
    <x v="0"/>
  </r>
  <r>
    <s v="Journal"/>
    <x v="9"/>
    <s v="Insourcing Services"/>
    <s v="Insourcing Services Revenue"/>
    <d v="2024-08-31T00:00:00"/>
    <x v="0"/>
    <s v="52022"/>
    <s v="269 Visa (BTS)"/>
    <x v="79"/>
    <m/>
    <m/>
    <m/>
    <s v="Lynn Riggin"/>
    <n v="8280"/>
    <x v="4"/>
    <x v="22"/>
    <x v="1"/>
    <n v="0"/>
    <x v="95"/>
    <x v="0"/>
  </r>
  <r>
    <s v="Journal"/>
    <x v="9"/>
    <s v="Insourcing Services"/>
    <s v="Insourcing Services Revenue"/>
    <d v="2024-08-31T00:00:00"/>
    <x v="0"/>
    <s v="52022"/>
    <s v="269 Visa (BTS)"/>
    <x v="79"/>
    <m/>
    <m/>
    <m/>
    <s v="Jennifer Huggler"/>
    <n v="10110.24"/>
    <x v="4"/>
    <x v="22"/>
    <x v="1"/>
    <n v="0"/>
    <x v="95"/>
    <x v="0"/>
  </r>
  <r>
    <s v="Journal"/>
    <x v="9"/>
    <s v="Insourcing Services"/>
    <s v="Insourcing Services Revenue"/>
    <d v="2024-08-31T00:00:00"/>
    <x v="0"/>
    <s v="52022"/>
    <s v="7 American Express"/>
    <x v="73"/>
    <m/>
    <m/>
    <m/>
    <s v="Briana Brown"/>
    <n v="11070.4"/>
    <x v="4"/>
    <x v="8"/>
    <x v="1"/>
    <n v="0"/>
    <x v="89"/>
    <x v="0"/>
  </r>
  <r>
    <s v="Journal"/>
    <x v="9"/>
    <s v="Insourcing Services"/>
    <s v="Insourcing Services Revenue"/>
    <d v="2024-08-31T00:00:00"/>
    <x v="0"/>
    <s v="52022"/>
    <s v="483 Discover"/>
    <x v="91"/>
    <m/>
    <m/>
    <m/>
    <s v="Thomas Dietrich"/>
    <n v="22360"/>
    <x v="4"/>
    <x v="59"/>
    <x v="1"/>
    <n v="0"/>
    <x v="106"/>
    <x v="0"/>
  </r>
  <r>
    <s v="Journal"/>
    <x v="9"/>
    <s v="Insourcing Services"/>
    <s v="Insourcing Services Revenue"/>
    <d v="2024-08-31T00:00:00"/>
    <x v="0"/>
    <s v="52022"/>
    <s v="8 Citi"/>
    <x v="78"/>
    <m/>
    <m/>
    <m/>
    <s v="Soraya Dorce"/>
    <n v="14710.08"/>
    <x v="4"/>
    <x v="51"/>
    <x v="1"/>
    <n v="0"/>
    <x v="94"/>
    <x v="0"/>
  </r>
  <r>
    <s v="Journal"/>
    <x v="9"/>
    <s v="Insourcing Services"/>
    <s v="Insourcing Services Revenue"/>
    <d v="2024-08-31T00:00:00"/>
    <x v="0"/>
    <s v="52022"/>
    <s v="173 Walmart"/>
    <x v="86"/>
    <m/>
    <m/>
    <m/>
    <s v="Divyam Contractor"/>
    <n v="19360"/>
    <x v="4"/>
    <x v="2"/>
    <x v="1"/>
    <n v="0"/>
    <x v="102"/>
    <x v="0"/>
  </r>
  <r>
    <s v="Journal"/>
    <x v="9"/>
    <s v="Insourcing Services"/>
    <s v="Insourcing Services Revenue"/>
    <d v="2024-08-31T00:00:00"/>
    <x v="0"/>
    <s v="52022"/>
    <s v="269 Visa (BTS)"/>
    <x v="79"/>
    <m/>
    <m/>
    <m/>
    <s v="Giovanni Joachim"/>
    <n v="10584"/>
    <x v="4"/>
    <x v="22"/>
    <x v="1"/>
    <n v="0"/>
    <x v="95"/>
    <x v="0"/>
  </r>
  <r>
    <s v="Journal"/>
    <x v="9"/>
    <s v="Insourcing Services"/>
    <s v="Insourcing Services Revenue"/>
    <d v="2024-08-31T00:00:00"/>
    <x v="0"/>
    <s v="52022"/>
    <s v="7 American Express"/>
    <x v="73"/>
    <m/>
    <m/>
    <m/>
    <s v="Jennifer Testa"/>
    <n v="11440"/>
    <x v="4"/>
    <x v="8"/>
    <x v="1"/>
    <n v="0"/>
    <x v="89"/>
    <x v="0"/>
  </r>
  <r>
    <s v="Journal"/>
    <x v="9"/>
    <s v="Insourcing Services"/>
    <s v="Insourcing Services Revenue"/>
    <d v="2024-08-31T00:00:00"/>
    <x v="0"/>
    <s v="52022"/>
    <s v="7 American Express"/>
    <x v="73"/>
    <m/>
    <m/>
    <m/>
    <s v="Darla Cardino"/>
    <n v="8840"/>
    <x v="4"/>
    <x v="8"/>
    <x v="1"/>
    <n v="0"/>
    <x v="89"/>
    <x v="0"/>
  </r>
  <r>
    <s v="Journal"/>
    <x v="9"/>
    <s v="Insourcing Services"/>
    <s v="Insourcing Services Revenue"/>
    <d v="2024-08-31T00:00:00"/>
    <x v="0"/>
    <s v="52022"/>
    <s v="7 American Express"/>
    <x v="73"/>
    <m/>
    <m/>
    <m/>
    <s v="Anna Welch"/>
    <n v="7280"/>
    <x v="4"/>
    <x v="8"/>
    <x v="1"/>
    <n v="0"/>
    <x v="89"/>
    <x v="0"/>
  </r>
  <r>
    <s v="Journal"/>
    <x v="9"/>
    <s v="Insourcing Services"/>
    <s v="Insourcing Services Revenue"/>
    <d v="2024-08-31T00:00:00"/>
    <x v="0"/>
    <s v="52022"/>
    <s v="7 American Express"/>
    <x v="73"/>
    <m/>
    <m/>
    <m/>
    <s v="Angelo Moreno"/>
    <n v="11440"/>
    <x v="4"/>
    <x v="8"/>
    <x v="1"/>
    <n v="0"/>
    <x v="89"/>
    <x v="0"/>
  </r>
  <r>
    <s v="Journal"/>
    <x v="9"/>
    <s v="Insourcing Services"/>
    <s v="Insourcing Services Revenue"/>
    <d v="2024-08-31T00:00:00"/>
    <x v="0"/>
    <s v="52022"/>
    <s v="8 Citi"/>
    <x v="78"/>
    <m/>
    <m/>
    <m/>
    <s v="Jazzmin Evans"/>
    <n v="8904"/>
    <x v="4"/>
    <x v="51"/>
    <x v="1"/>
    <n v="0"/>
    <x v="94"/>
    <x v="0"/>
  </r>
  <r>
    <s v="Journal"/>
    <x v="9"/>
    <s v="Insourcing Services"/>
    <s v="Insourcing Services Revenue"/>
    <d v="2024-08-31T00:00:00"/>
    <x v="0"/>
    <s v="52022"/>
    <s v="7 American Express"/>
    <x v="73"/>
    <m/>
    <m/>
    <m/>
    <s v="Rachel Roberts"/>
    <n v="10880"/>
    <x v="4"/>
    <x v="8"/>
    <x v="1"/>
    <n v="0"/>
    <x v="89"/>
    <x v="0"/>
  </r>
  <r>
    <s v="Journal"/>
    <x v="9"/>
    <s v="Insourcing Services"/>
    <s v="Insourcing Services Revenue"/>
    <d v="2024-08-31T00:00:00"/>
    <x v="0"/>
    <s v="52022"/>
    <s v="7 American Express"/>
    <x v="73"/>
    <m/>
    <m/>
    <m/>
    <s v="David Reyes"/>
    <n v="11560"/>
    <x v="4"/>
    <x v="8"/>
    <x v="1"/>
    <n v="0"/>
    <x v="89"/>
    <x v="0"/>
  </r>
  <r>
    <s v="Journal"/>
    <x v="9"/>
    <s v="Insourcing Services"/>
    <s v="Insourcing Services Revenue"/>
    <d v="2024-08-31T00:00:00"/>
    <x v="0"/>
    <s v="52022"/>
    <s v="8 Citi"/>
    <x v="78"/>
    <m/>
    <m/>
    <m/>
    <s v="RuthRusso Silver"/>
    <n v="9102"/>
    <x v="4"/>
    <x v="51"/>
    <x v="1"/>
    <n v="0"/>
    <x v="94"/>
    <x v="0"/>
  </r>
  <r>
    <s v="Journal"/>
    <x v="9"/>
    <s v="Insourcing Services"/>
    <s v="Insourcing Services Revenue"/>
    <d v="2024-08-31T00:00:00"/>
    <x v="0"/>
    <s v="52022"/>
    <s v="8 Citi"/>
    <x v="78"/>
    <m/>
    <m/>
    <m/>
    <s v="Christian Baldelomar"/>
    <n v="9460"/>
    <x v="4"/>
    <x v="51"/>
    <x v="1"/>
    <n v="0"/>
    <x v="94"/>
    <x v="0"/>
  </r>
  <r>
    <s v="Journal"/>
    <x v="9"/>
    <s v="Insourcing Services"/>
    <s v="Insourcing Services Revenue"/>
    <d v="2024-08-31T00:00:00"/>
    <x v="0"/>
    <s v="52022"/>
    <s v="7 American Express"/>
    <x v="73"/>
    <m/>
    <m/>
    <m/>
    <s v="Victoria Lach"/>
    <n v="14080"/>
    <x v="4"/>
    <x v="8"/>
    <x v="1"/>
    <n v="0"/>
    <x v="89"/>
    <x v="0"/>
  </r>
  <r>
    <s v="Journal"/>
    <x v="9"/>
    <s v="Insourcing Services"/>
    <s v="Insourcing Services Revenue"/>
    <d v="2024-08-31T00:00:00"/>
    <x v="0"/>
    <s v="52022"/>
    <s v="7 American Express"/>
    <x v="73"/>
    <m/>
    <m/>
    <m/>
    <s v="Felicia Valenti"/>
    <n v="14608"/>
    <x v="4"/>
    <x v="8"/>
    <x v="1"/>
    <n v="0"/>
    <x v="89"/>
    <x v="0"/>
  </r>
  <r>
    <s v="Journal"/>
    <x v="9"/>
    <s v="Insourcing Services"/>
    <s v="Insourcing Services Revenue"/>
    <d v="2024-08-31T00:00:00"/>
    <x v="0"/>
    <s v="51611"/>
    <s v="169 LinkedIn Corporation : 1313 LinkedIn LTS BI (Grace) FY2025 Renewal"/>
    <x v="92"/>
    <s v="19934646100"/>
    <m/>
    <m/>
    <s v="Terrance Cure"/>
    <n v="-20864"/>
    <x v="4"/>
    <x v="6"/>
    <x v="1"/>
    <n v="0"/>
    <x v="107"/>
    <x v="84"/>
  </r>
  <r>
    <s v="Journal"/>
    <x v="9"/>
    <s v="Insourcing Services"/>
    <s v="Insourcing Services Revenue"/>
    <d v="2024-08-31T00:00:00"/>
    <x v="0"/>
    <s v="52022"/>
    <s v="7 American Express"/>
    <x v="73"/>
    <m/>
    <m/>
    <m/>
    <s v="Sutharshiny Sivakumaran"/>
    <n v="14080"/>
    <x v="4"/>
    <x v="8"/>
    <x v="1"/>
    <n v="0"/>
    <x v="89"/>
    <x v="0"/>
  </r>
  <r>
    <s v="Journal"/>
    <x v="9"/>
    <s v="Insourcing Services"/>
    <s v="Insourcing Services Revenue"/>
    <d v="2024-08-31T00:00:00"/>
    <x v="0"/>
    <s v="52022"/>
    <s v="7 American Express"/>
    <x v="73"/>
    <m/>
    <m/>
    <m/>
    <s v="Elizabeth LeGard"/>
    <n v="14608"/>
    <x v="4"/>
    <x v="8"/>
    <x v="1"/>
    <n v="0"/>
    <x v="89"/>
    <x v="0"/>
  </r>
  <r>
    <s v="Journal"/>
    <x v="9"/>
    <s v="Insourcing Services"/>
    <s v="Insourcing Services Revenue"/>
    <d v="2024-08-31T00:00:00"/>
    <x v="0"/>
    <s v="52022"/>
    <s v="169 LinkedIn Corporation : 672 LinkedIn FY2024 DataWatch Deployment (Jenee)"/>
    <x v="93"/>
    <s v="14230055452"/>
    <m/>
    <m/>
    <s v="Grant Wilburn"/>
    <n v="20240"/>
    <x v="4"/>
    <x v="6"/>
    <x v="1"/>
    <n v="0"/>
    <x v="108"/>
    <x v="85"/>
  </r>
  <r>
    <s v="Journal"/>
    <x v="9"/>
    <s v="Insourcing Services"/>
    <s v="Insourcing Services Revenue"/>
    <d v="2024-08-31T00:00:00"/>
    <x v="0"/>
    <s v="52022"/>
    <s v="483 Discover"/>
    <x v="91"/>
    <m/>
    <m/>
    <m/>
    <s v="Dorian Regester"/>
    <n v="19440"/>
    <x v="4"/>
    <x v="59"/>
    <x v="1"/>
    <n v="0"/>
    <x v="106"/>
    <x v="0"/>
  </r>
  <r>
    <s v="Journal"/>
    <x v="9"/>
    <s v="Insourcing Services"/>
    <s v="Insourcing Services Revenue"/>
    <d v="2024-08-31T00:00:00"/>
    <x v="0"/>
    <s v="52022"/>
    <s v="8 Citi"/>
    <x v="78"/>
    <m/>
    <m/>
    <m/>
    <s v="Ravi Jaundoo"/>
    <n v="17304"/>
    <x v="4"/>
    <x v="51"/>
    <x v="1"/>
    <n v="0"/>
    <x v="94"/>
    <x v="0"/>
  </r>
  <r>
    <s v="Journal"/>
    <x v="9"/>
    <s v="Insourcing Services"/>
    <s v="Insourcing Services Revenue"/>
    <d v="2024-08-31T00:00:00"/>
    <x v="0"/>
    <s v="52022"/>
    <s v="8 Citi"/>
    <x v="78"/>
    <m/>
    <m/>
    <m/>
    <s v="Kriziah Hernandez"/>
    <n v="14960"/>
    <x v="4"/>
    <x v="51"/>
    <x v="1"/>
    <n v="0"/>
    <x v="94"/>
    <x v="0"/>
  </r>
  <r>
    <s v="Journal"/>
    <x v="9"/>
    <s v="Insourcing Services"/>
    <s v="Insourcing Services Revenue"/>
    <d v="2024-08-31T00:00:00"/>
    <x v="0"/>
    <s v="52022"/>
    <s v="8 Citi"/>
    <x v="78"/>
    <m/>
    <m/>
    <m/>
    <s v="Claudia Hanna"/>
    <n v="12798.88"/>
    <x v="4"/>
    <x v="51"/>
    <x v="1"/>
    <n v="0"/>
    <x v="94"/>
    <x v="0"/>
  </r>
  <r>
    <s v="Journal"/>
    <x v="9"/>
    <s v="Insourcing Services"/>
    <s v="Insourcing Services Revenue"/>
    <d v="2024-08-31T00:00:00"/>
    <x v="0"/>
    <s v="52022"/>
    <s v="269 Visa (BTS)"/>
    <x v="79"/>
    <m/>
    <m/>
    <m/>
    <s v="Trey(Edward) Thomas"/>
    <n v="15120"/>
    <x v="4"/>
    <x v="22"/>
    <x v="1"/>
    <n v="0"/>
    <x v="95"/>
    <x v="0"/>
  </r>
  <r>
    <s v="Journal"/>
    <x v="9"/>
    <s v="Insourcing Services"/>
    <s v="Insourcing Services Revenue"/>
    <d v="2024-08-31T00:00:00"/>
    <x v="0"/>
    <s v="52022"/>
    <s v="269 Visa (BTS)"/>
    <x v="79"/>
    <m/>
    <m/>
    <m/>
    <s v="Heather Cella"/>
    <n v="7221.6"/>
    <x v="4"/>
    <x v="22"/>
    <x v="1"/>
    <n v="0"/>
    <x v="95"/>
    <x v="0"/>
  </r>
  <r>
    <s v="Journal"/>
    <x v="9"/>
    <s v="Insourcing Services"/>
    <s v="Insourcing Services Revenue"/>
    <d v="2024-08-31T00:00:00"/>
    <x v="0"/>
    <s v="52022"/>
    <s v="7 American Express"/>
    <x v="73"/>
    <m/>
    <m/>
    <m/>
    <s v="Hope Seiler"/>
    <n v="10400"/>
    <x v="4"/>
    <x v="8"/>
    <x v="1"/>
    <n v="0"/>
    <x v="89"/>
    <x v="0"/>
  </r>
  <r>
    <s v="Journal"/>
    <x v="9"/>
    <s v="Insourcing Services"/>
    <s v="Insourcing Services Revenue"/>
    <d v="2024-08-31T00:00:00"/>
    <x v="0"/>
    <s v="52022"/>
    <s v="7 American Express"/>
    <x v="73"/>
    <m/>
    <m/>
    <m/>
    <s v="Alexandra Garanicova"/>
    <n v="14774"/>
    <x v="4"/>
    <x v="8"/>
    <x v="1"/>
    <n v="0"/>
    <x v="89"/>
    <x v="0"/>
  </r>
  <r>
    <s v="Journal"/>
    <x v="9"/>
    <s v="Insourcing Services"/>
    <s v="Insourcing Services Revenue"/>
    <d v="2024-08-31T00:00:00"/>
    <x v="0"/>
    <s v="52022"/>
    <s v="8 Citi"/>
    <x v="78"/>
    <m/>
    <m/>
    <m/>
    <s v="Julie Diperna"/>
    <n v="13642"/>
    <x v="4"/>
    <x v="51"/>
    <x v="1"/>
    <n v="0"/>
    <x v="94"/>
    <x v="0"/>
  </r>
  <r>
    <s v="Journal"/>
    <x v="9"/>
    <s v="Insourcing Services"/>
    <s v="Insourcing Services Revenue"/>
    <d v="2024-08-31T00:00:00"/>
    <x v="0"/>
    <s v="52022"/>
    <s v="8 Citi"/>
    <x v="78"/>
    <m/>
    <m/>
    <m/>
    <s v="Jennifer Hofrichter"/>
    <n v="17600"/>
    <x v="4"/>
    <x v="51"/>
    <x v="1"/>
    <n v="0"/>
    <x v="94"/>
    <x v="0"/>
  </r>
  <r>
    <s v="Journal"/>
    <x v="9"/>
    <s v="Insourcing Services"/>
    <s v="Insourcing Services Revenue"/>
    <d v="2024-08-31T00:00:00"/>
    <x v="0"/>
    <s v="52022"/>
    <s v="8 Citi"/>
    <x v="78"/>
    <m/>
    <m/>
    <m/>
    <s v="Christie Furman"/>
    <n v="15796"/>
    <x v="4"/>
    <x v="51"/>
    <x v="1"/>
    <n v="0"/>
    <x v="94"/>
    <x v="0"/>
  </r>
  <r>
    <s v="Journal"/>
    <x v="9"/>
    <s v="Insourcing Services"/>
    <s v="Insourcing Services Revenue"/>
    <d v="2024-08-31T00:00:00"/>
    <x v="0"/>
    <s v="52022"/>
    <s v="7 American Express"/>
    <x v="73"/>
    <m/>
    <m/>
    <m/>
    <s v="Tasnia Hussain"/>
    <n v="8970"/>
    <x v="4"/>
    <x v="8"/>
    <x v="1"/>
    <n v="0"/>
    <x v="89"/>
    <x v="0"/>
  </r>
  <r>
    <s v="Journal"/>
    <x v="9"/>
    <s v="Insourcing Services"/>
    <s v="Insourcing Services Revenue"/>
    <d v="2024-08-31T00:00:00"/>
    <x v="0"/>
    <s v="52022"/>
    <s v="269 Visa (BTS)"/>
    <x v="79"/>
    <m/>
    <m/>
    <m/>
    <s v="Christine Golub"/>
    <n v="3780"/>
    <x v="4"/>
    <x v="22"/>
    <x v="1"/>
    <n v="0"/>
    <x v="95"/>
    <x v="0"/>
  </r>
  <r>
    <s v="Journal"/>
    <x v="9"/>
    <s v="Insourcing Services"/>
    <s v="Insourcing Services Revenue"/>
    <d v="2024-08-31T00:00:00"/>
    <x v="0"/>
    <s v="52022"/>
    <s v="483 Discover"/>
    <x v="91"/>
    <m/>
    <m/>
    <m/>
    <s v="Michael Norton"/>
    <n v="19920"/>
    <x v="4"/>
    <x v="59"/>
    <x v="1"/>
    <n v="0"/>
    <x v="106"/>
    <x v="0"/>
  </r>
  <r>
    <s v="Journal"/>
    <x v="9"/>
    <s v="Insourcing Services"/>
    <s v="Insourcing Services Revenue"/>
    <d v="2024-08-31T00:00:00"/>
    <x v="0"/>
    <s v="52022"/>
    <s v="7 American Express"/>
    <x v="73"/>
    <m/>
    <m/>
    <m/>
    <s v="Anna Canino"/>
    <n v="11288"/>
    <x v="4"/>
    <x v="8"/>
    <x v="1"/>
    <n v="0"/>
    <x v="89"/>
    <x v="0"/>
  </r>
  <r>
    <s v="Journal"/>
    <x v="9"/>
    <s v="Insourcing Services"/>
    <s v="Insourcing Services Revenue"/>
    <d v="2024-08-31T00:00:00"/>
    <x v="0"/>
    <s v="52022"/>
    <s v="8 Citi"/>
    <x v="78"/>
    <m/>
    <m/>
    <m/>
    <s v="James Mazzola"/>
    <n v="12000"/>
    <x v="4"/>
    <x v="51"/>
    <x v="1"/>
    <n v="0"/>
    <x v="94"/>
    <x v="0"/>
  </r>
  <r>
    <s v="Journal"/>
    <x v="9"/>
    <s v="Insourcing Services"/>
    <s v="Insourcing Services Revenue"/>
    <d v="2024-08-31T00:00:00"/>
    <x v="0"/>
    <s v="52022"/>
    <s v="7 American Express"/>
    <x v="73"/>
    <m/>
    <m/>
    <m/>
    <s v="Madelyn Thompson"/>
    <n v="3200"/>
    <x v="4"/>
    <x v="8"/>
    <x v="1"/>
    <n v="0"/>
    <x v="89"/>
    <x v="0"/>
  </r>
  <r>
    <s v="Journal"/>
    <x v="9"/>
    <s v="Insourcing Services"/>
    <s v="Insourcing Services Revenue"/>
    <d v="2024-08-31T00:00:00"/>
    <x v="0"/>
    <s v="52022"/>
    <s v="269 Visa (BTS)"/>
    <x v="79"/>
    <m/>
    <m/>
    <m/>
    <s v="Tracy Cherry"/>
    <n v="6552"/>
    <x v="4"/>
    <x v="22"/>
    <x v="1"/>
    <n v="0"/>
    <x v="95"/>
    <x v="0"/>
  </r>
  <r>
    <s v="Journal"/>
    <x v="9"/>
    <s v="Insourcing Services"/>
    <s v="Insourcing Services Revenue"/>
    <d v="2024-08-31T00:00:00"/>
    <x v="0"/>
    <s v="52022"/>
    <s v="477 CompNova, LLC"/>
    <x v="94"/>
    <m/>
    <m/>
    <m/>
    <s v="Kathleen Moore"/>
    <n v="14713.6"/>
    <x v="4"/>
    <x v="56"/>
    <x v="1"/>
    <n v="0"/>
    <x v="109"/>
    <x v="0"/>
  </r>
  <r>
    <s v="Journal"/>
    <x v="9"/>
    <s v="Insourcing Services"/>
    <s v="Insourcing Services Revenue"/>
    <d v="2024-08-31T00:00:00"/>
    <x v="0"/>
    <s v="52022"/>
    <s v="7 American Express"/>
    <x v="73"/>
    <m/>
    <m/>
    <m/>
    <s v="Catarina Cheng"/>
    <n v="2900"/>
    <x v="4"/>
    <x v="8"/>
    <x v="1"/>
    <n v="0"/>
    <x v="89"/>
    <x v="0"/>
  </r>
  <r>
    <s v="Journal"/>
    <x v="9"/>
    <s v="Insourcing Services"/>
    <s v="Insourcing Services Revenue"/>
    <d v="2024-08-31T00:00:00"/>
    <x v="0"/>
    <s v="52022"/>
    <s v="7 American Express"/>
    <x v="73"/>
    <m/>
    <m/>
    <m/>
    <s v="Amy Lau"/>
    <n v="21296"/>
    <x v="4"/>
    <x v="8"/>
    <x v="1"/>
    <n v="0"/>
    <x v="89"/>
    <x v="0"/>
  </r>
  <r>
    <s v="Journal"/>
    <x v="9"/>
    <s v="Insourcing Services"/>
    <s v="Insourcing Services Revenue"/>
    <d v="2024-08-31T00:00:00"/>
    <x v="0"/>
    <s v="52022"/>
    <s v="8 Citi"/>
    <x v="78"/>
    <m/>
    <m/>
    <m/>
    <s v="Steven David"/>
    <n v="12188"/>
    <x v="4"/>
    <x v="51"/>
    <x v="1"/>
    <n v="0"/>
    <x v="94"/>
    <x v="0"/>
  </r>
  <r>
    <s v="Journal"/>
    <x v="9"/>
    <s v="Insourcing Services"/>
    <s v="Insourcing Services Revenue"/>
    <d v="2024-08-31T00:00:00"/>
    <x v="0"/>
    <s v="52022"/>
    <s v="8 Citi"/>
    <x v="78"/>
    <m/>
    <m/>
    <m/>
    <s v="Kimberly Anglin"/>
    <n v="14100"/>
    <x v="4"/>
    <x v="51"/>
    <x v="1"/>
    <n v="0"/>
    <x v="94"/>
    <x v="0"/>
  </r>
  <r>
    <s v="Journal"/>
    <x v="9"/>
    <s v="Insourcing Services"/>
    <s v="Insourcing Services Revenue"/>
    <d v="2024-08-31T00:00:00"/>
    <x v="0"/>
    <s v="52022"/>
    <s v="7 American Express"/>
    <x v="73"/>
    <m/>
    <m/>
    <m/>
    <s v="Annie Chen"/>
    <n v="6800"/>
    <x v="4"/>
    <x v="8"/>
    <x v="1"/>
    <n v="0"/>
    <x v="89"/>
    <x v="0"/>
  </r>
  <r>
    <s v="Journal"/>
    <x v="9"/>
    <s v="Insourcing Services"/>
    <s v="Insourcing Services Revenue"/>
    <d v="2024-08-31T00:00:00"/>
    <x v="0"/>
    <s v="52022"/>
    <s v="8 Citi"/>
    <x v="78"/>
    <m/>
    <m/>
    <m/>
    <s v="Lisa Revis"/>
    <n v="9592"/>
    <x v="4"/>
    <x v="51"/>
    <x v="1"/>
    <n v="0"/>
    <x v="94"/>
    <x v="0"/>
  </r>
  <r>
    <s v="Journal"/>
    <x v="9"/>
    <s v="Insourcing Services"/>
    <s v="Insourcing Services Revenue"/>
    <d v="2024-08-31T00:00:00"/>
    <x v="0"/>
    <s v="52022"/>
    <s v="194 ASME"/>
    <x v="75"/>
    <m/>
    <m/>
    <m/>
    <s v="Elizabeth Hoopes"/>
    <n v="12375"/>
    <x v="4"/>
    <x v="48"/>
    <x v="1"/>
    <n v="0"/>
    <x v="91"/>
    <x v="0"/>
  </r>
  <r>
    <s v="Journal"/>
    <x v="9"/>
    <s v="Insourcing Services"/>
    <s v="Insourcing Services Revenue"/>
    <d v="2024-08-31T00:00:00"/>
    <x v="0"/>
    <s v="52022"/>
    <s v="7 American Express"/>
    <x v="73"/>
    <m/>
    <m/>
    <m/>
    <s v="Mackenzie Newman"/>
    <n v="10080"/>
    <x v="4"/>
    <x v="8"/>
    <x v="1"/>
    <n v="0"/>
    <x v="89"/>
    <x v="0"/>
  </r>
  <r>
    <s v="Journal"/>
    <x v="9"/>
    <s v="Insourcing Services"/>
    <s v="Insourcing Services Revenue"/>
    <d v="2024-08-31T00:00:00"/>
    <x v="0"/>
    <s v="52022"/>
    <s v="269 Visa (BTS)"/>
    <x v="79"/>
    <m/>
    <m/>
    <m/>
    <s v="Kelly Gherardi"/>
    <n v="25520"/>
    <x v="4"/>
    <x v="22"/>
    <x v="1"/>
    <n v="0"/>
    <x v="95"/>
    <x v="0"/>
  </r>
  <r>
    <s v="Journal"/>
    <x v="9"/>
    <s v="Insourcing Services"/>
    <s v="Insourcing Services Revenue"/>
    <d v="2024-08-31T00:00:00"/>
    <x v="0"/>
    <s v="52022"/>
    <s v="7 American Express"/>
    <x v="73"/>
    <m/>
    <m/>
    <m/>
    <s v="Hayden Cohen"/>
    <n v="7680"/>
    <x v="4"/>
    <x v="8"/>
    <x v="1"/>
    <n v="0"/>
    <x v="89"/>
    <x v="0"/>
  </r>
  <r>
    <s v="Journal"/>
    <x v="9"/>
    <s v="Insourcing Services"/>
    <s v="Insourcing Services Revenue"/>
    <d v="2024-08-31T00:00:00"/>
    <x v="0"/>
    <s v="52022"/>
    <s v="7 American Express"/>
    <x v="73"/>
    <m/>
    <m/>
    <m/>
    <s v="Chloe Zehfuss"/>
    <n v="9880"/>
    <x v="4"/>
    <x v="8"/>
    <x v="1"/>
    <n v="0"/>
    <x v="89"/>
    <x v="0"/>
  </r>
  <r>
    <s v="Journal"/>
    <x v="9"/>
    <s v="Insourcing Services"/>
    <s v="Insourcing Services Revenue"/>
    <d v="2024-08-31T00:00:00"/>
    <x v="0"/>
    <s v="52022"/>
    <s v="192 Hancock Whitney"/>
    <x v="87"/>
    <m/>
    <m/>
    <m/>
    <s v="Lisa Forgang"/>
    <n v="14580"/>
    <x v="4"/>
    <x v="57"/>
    <x v="1"/>
    <n v="0"/>
    <x v="103"/>
    <x v="0"/>
  </r>
  <r>
    <s v="Journal"/>
    <x v="9"/>
    <s v="Insourcing Services"/>
    <s v="Insourcing Services Revenue"/>
    <d v="2024-08-31T00:00:00"/>
    <x v="0"/>
    <s v="52022"/>
    <s v="7 American Express"/>
    <x v="73"/>
    <m/>
    <m/>
    <m/>
    <s v="Willow Malsch"/>
    <n v="14732.5"/>
    <x v="4"/>
    <x v="8"/>
    <x v="1"/>
    <n v="0"/>
    <x v="89"/>
    <x v="0"/>
  </r>
  <r>
    <s v="Journal"/>
    <x v="9"/>
    <s v="Insourcing Services"/>
    <s v="Insourcing Services Revenue"/>
    <d v="2024-08-31T00:00:00"/>
    <x v="0"/>
    <s v="52022"/>
    <s v="8 Citi"/>
    <x v="78"/>
    <m/>
    <m/>
    <m/>
    <s v="Corson Fidler"/>
    <n v="17784"/>
    <x v="4"/>
    <x v="51"/>
    <x v="1"/>
    <n v="0"/>
    <x v="94"/>
    <x v="0"/>
  </r>
  <r>
    <s v="Journal"/>
    <x v="9"/>
    <s v="Insourcing Services"/>
    <s v="Insourcing Services Revenue"/>
    <d v="2024-08-31T00:00:00"/>
    <x v="0"/>
    <s v="52022"/>
    <s v="170 CVS Health : 1228 CVS-Soma King--Sr. Data Science"/>
    <x v="12"/>
    <s v="18454884166"/>
    <m/>
    <m/>
    <s v="Nishant Jadhav (hybrid SOW)"/>
    <n v="16920"/>
    <x v="4"/>
    <x v="3"/>
    <x v="1"/>
    <n v="0"/>
    <x v="44"/>
    <x v="42"/>
  </r>
  <r>
    <s v="Journal"/>
    <x v="9"/>
    <s v="Insourcing Services"/>
    <s v="Insourcing Services Revenue"/>
    <d v="2024-08-31T00:00:00"/>
    <x v="0"/>
    <s v="52022"/>
    <s v="269 Visa (BTS)"/>
    <x v="79"/>
    <m/>
    <m/>
    <m/>
    <s v="Solomon Akinro"/>
    <n v="10584"/>
    <x v="4"/>
    <x v="22"/>
    <x v="1"/>
    <n v="0"/>
    <x v="95"/>
    <x v="0"/>
  </r>
  <r>
    <s v="Journal"/>
    <x v="9"/>
    <s v="Insourcing Services"/>
    <s v="Insourcing Services Revenue"/>
    <d v="2024-08-31T00:00:00"/>
    <x v="0"/>
    <s v="52022"/>
    <s v="170 CVS Health : 863 POD 8 Transition Support Team"/>
    <x v="82"/>
    <s v="15139729316"/>
    <m/>
    <m/>
    <s v="Semira Kuku"/>
    <n v="-2520"/>
    <x v="4"/>
    <x v="3"/>
    <x v="1"/>
    <n v="0"/>
    <x v="98"/>
    <x v="83"/>
  </r>
  <r>
    <s v="Journal"/>
    <x v="9"/>
    <s v="Insourcing Services"/>
    <s v="Insourcing Services Revenue"/>
    <d v="2024-08-31T00:00:00"/>
    <x v="0"/>
    <s v="52022"/>
    <s v="8 Citi"/>
    <x v="78"/>
    <m/>
    <m/>
    <m/>
    <s v="Jamie Cortez"/>
    <n v="10120"/>
    <x v="4"/>
    <x v="51"/>
    <x v="1"/>
    <n v="0"/>
    <x v="94"/>
    <x v="0"/>
  </r>
  <r>
    <s v="Journal"/>
    <x v="9"/>
    <s v="Insourcing Services"/>
    <s v="Insourcing Services Revenue"/>
    <d v="2024-08-31T00:00:00"/>
    <x v="0"/>
    <s v="52022"/>
    <s v="8 Citi"/>
    <x v="78"/>
    <m/>
    <m/>
    <m/>
    <s v="Michael Jones"/>
    <n v="15400"/>
    <x v="4"/>
    <x v="51"/>
    <x v="1"/>
    <n v="0"/>
    <x v="94"/>
    <x v="0"/>
  </r>
  <r>
    <s v="Journal"/>
    <x v="9"/>
    <s v="Insourcing Services"/>
    <s v="Insourcing Services Revenue"/>
    <d v="2024-08-31T00:00:00"/>
    <x v="0"/>
    <s v="52022"/>
    <s v="7 American Express"/>
    <x v="73"/>
    <m/>
    <m/>
    <m/>
    <s v="Miguel Moreno"/>
    <n v="11440"/>
    <x v="4"/>
    <x v="8"/>
    <x v="1"/>
    <n v="0"/>
    <x v="89"/>
    <x v="0"/>
  </r>
  <r>
    <s v="Journal"/>
    <x v="9"/>
    <s v="Insourcing Services"/>
    <s v="Insourcing Services Revenue"/>
    <d v="2024-08-31T00:00:00"/>
    <x v="0"/>
    <s v="52022"/>
    <s v="7 American Express"/>
    <x v="73"/>
    <m/>
    <m/>
    <m/>
    <s v="Maryum Kazmi"/>
    <n v="10318.75"/>
    <x v="4"/>
    <x v="8"/>
    <x v="1"/>
    <n v="0"/>
    <x v="89"/>
    <x v="0"/>
  </r>
  <r>
    <s v="Journal"/>
    <x v="9"/>
    <s v="Insourcing Services"/>
    <s v="Insourcing Services Revenue"/>
    <d v="2024-08-31T00:00:00"/>
    <x v="0"/>
    <s v="52022"/>
    <s v="7 American Express"/>
    <x v="73"/>
    <m/>
    <m/>
    <m/>
    <s v="Kiara Armetta"/>
    <n v="11440"/>
    <x v="4"/>
    <x v="8"/>
    <x v="1"/>
    <n v="0"/>
    <x v="89"/>
    <x v="0"/>
  </r>
  <r>
    <s v="Journal"/>
    <x v="9"/>
    <s v="Insourcing Services"/>
    <s v="Insourcing Services Revenue"/>
    <d v="2024-08-31T00:00:00"/>
    <x v="0"/>
    <s v="52022"/>
    <s v="269 Visa (BTS)"/>
    <x v="79"/>
    <m/>
    <m/>
    <m/>
    <s v="Claire Kostic"/>
    <n v="21952"/>
    <x v="4"/>
    <x v="22"/>
    <x v="1"/>
    <n v="0"/>
    <x v="95"/>
    <x v="0"/>
  </r>
  <r>
    <s v="Journal"/>
    <x v="9"/>
    <s v="Insourcing Services"/>
    <s v="Insourcing Services Revenue"/>
    <d v="2024-08-31T00:00:00"/>
    <x v="0"/>
    <s v="52022"/>
    <s v="483 Discover"/>
    <x v="91"/>
    <m/>
    <m/>
    <m/>
    <s v="Ravi Tiwari"/>
    <n v="21120"/>
    <x v="4"/>
    <x v="59"/>
    <x v="1"/>
    <n v="0"/>
    <x v="106"/>
    <x v="0"/>
  </r>
  <r>
    <s v="Journal"/>
    <x v="9"/>
    <s v="Insourcing Services"/>
    <s v="Insourcing Services Revenue"/>
    <d v="2024-08-31T00:00:00"/>
    <x v="0"/>
    <s v="52022"/>
    <s v="7 American Express"/>
    <x v="73"/>
    <m/>
    <m/>
    <m/>
    <s v="Samantha Turco"/>
    <n v="13383.75"/>
    <x v="4"/>
    <x v="8"/>
    <x v="1"/>
    <n v="0"/>
    <x v="89"/>
    <x v="0"/>
  </r>
  <r>
    <s v="Journal"/>
    <x v="9"/>
    <s v="Insourcing Services"/>
    <s v="Insourcing Services Revenue"/>
    <d v="2024-08-31T00:00:00"/>
    <x v="0"/>
    <s v="52022"/>
    <s v="8 Citi"/>
    <x v="78"/>
    <m/>
    <m/>
    <m/>
    <s v="Melody Toyphommarath"/>
    <n v="15225"/>
    <x v="4"/>
    <x v="51"/>
    <x v="1"/>
    <n v="0"/>
    <x v="94"/>
    <x v="0"/>
  </r>
  <r>
    <s v="Journal"/>
    <x v="9"/>
    <s v="Insourcing Services"/>
    <s v="Insourcing Services Revenue"/>
    <d v="2024-08-31T00:00:00"/>
    <x v="0"/>
    <s v="52022"/>
    <s v="8 Citi"/>
    <x v="78"/>
    <m/>
    <m/>
    <m/>
    <s v="Joseph Bosco"/>
    <n v="12188"/>
    <x v="4"/>
    <x v="51"/>
    <x v="1"/>
    <n v="0"/>
    <x v="94"/>
    <x v="0"/>
  </r>
  <r>
    <s v="Journal"/>
    <x v="9"/>
    <s v="Insourcing Services"/>
    <s v="Insourcing Services Revenue"/>
    <d v="2024-08-31T00:00:00"/>
    <x v="0"/>
    <s v="52022"/>
    <s v="8 Citi"/>
    <x v="78"/>
    <m/>
    <m/>
    <m/>
    <s v="Donna Johnson"/>
    <n v="12188"/>
    <x v="4"/>
    <x v="51"/>
    <x v="1"/>
    <n v="0"/>
    <x v="94"/>
    <x v="0"/>
  </r>
  <r>
    <s v="Journal"/>
    <x v="9"/>
    <s v="Insourcing Services"/>
    <s v="Insourcing Services Revenue"/>
    <d v="2024-08-31T00:00:00"/>
    <x v="0"/>
    <s v="52022"/>
    <s v="8 Citi"/>
    <x v="78"/>
    <m/>
    <m/>
    <m/>
    <s v="Corinne Fox"/>
    <n v="12144"/>
    <x v="4"/>
    <x v="51"/>
    <x v="1"/>
    <n v="0"/>
    <x v="94"/>
    <x v="0"/>
  </r>
  <r>
    <s v="Journal"/>
    <x v="9"/>
    <s v="Insourcing Services"/>
    <s v="Insourcing Services Revenue"/>
    <d v="2024-08-31T00:00:00"/>
    <x v="0"/>
    <s v="52022"/>
    <s v="7 American Express"/>
    <x v="73"/>
    <m/>
    <m/>
    <m/>
    <s v="Kamila San"/>
    <n v="14620"/>
    <x v="4"/>
    <x v="8"/>
    <x v="1"/>
    <n v="0"/>
    <x v="89"/>
    <x v="0"/>
  </r>
  <r>
    <s v="Journal"/>
    <x v="9"/>
    <s v="Insourcing Services"/>
    <s v="Insourcing Services Revenue"/>
    <d v="2024-08-31T00:00:00"/>
    <x v="0"/>
    <s v="52022"/>
    <s v="7 American Express"/>
    <x v="73"/>
    <m/>
    <m/>
    <m/>
    <s v="Fatoumata Sow"/>
    <n v="4803.63"/>
    <x v="4"/>
    <x v="8"/>
    <x v="1"/>
    <n v="0"/>
    <x v="89"/>
    <x v="0"/>
  </r>
  <r>
    <s v="Journal"/>
    <x v="9"/>
    <s v="Insourcing Services"/>
    <s v="Insourcing Services Revenue"/>
    <d v="2024-08-31T00:00:00"/>
    <x v="0"/>
    <s v="52022"/>
    <s v="170 CVS Health : 863 POD 8 Transition Support Team"/>
    <x v="82"/>
    <s v="15139729316"/>
    <m/>
    <m/>
    <s v="Sina Abhaee"/>
    <n v="-1560"/>
    <x v="4"/>
    <x v="3"/>
    <x v="1"/>
    <n v="0"/>
    <x v="98"/>
    <x v="83"/>
  </r>
  <r>
    <s v="Journal"/>
    <x v="9"/>
    <s v="Insourcing Services"/>
    <s v="Insourcing Services Revenue"/>
    <d v="2024-08-31T00:00:00"/>
    <x v="0"/>
    <s v="52022"/>
    <s v="7 American Express"/>
    <x v="73"/>
    <m/>
    <m/>
    <m/>
    <s v="Sophie Leighton"/>
    <n v="11440"/>
    <x v="4"/>
    <x v="8"/>
    <x v="1"/>
    <n v="0"/>
    <x v="89"/>
    <x v="0"/>
  </r>
  <r>
    <s v="Journal"/>
    <x v="9"/>
    <s v="Insourcing Services"/>
    <s v="Insourcing Services Revenue"/>
    <d v="2024-08-31T00:00:00"/>
    <x v="0"/>
    <s v="52022"/>
    <s v="269 Visa (BTS)"/>
    <x v="79"/>
    <m/>
    <m/>
    <m/>
    <s v="Ronni Zapf"/>
    <n v="4937.1899999999996"/>
    <x v="4"/>
    <x v="22"/>
    <x v="1"/>
    <n v="0"/>
    <x v="95"/>
    <x v="0"/>
  </r>
  <r>
    <s v="Journal"/>
    <x v="9"/>
    <s v="Insourcing Services"/>
    <s v="Insourcing Services Revenue"/>
    <d v="2024-08-31T00:00:00"/>
    <x v="0"/>
    <s v="52022"/>
    <s v="269 Visa (BTS)"/>
    <x v="79"/>
    <m/>
    <m/>
    <m/>
    <s v="Kane Makekau"/>
    <n v="19488"/>
    <x v="4"/>
    <x v="22"/>
    <x v="1"/>
    <n v="0"/>
    <x v="95"/>
    <x v="0"/>
  </r>
  <r>
    <s v="Journal"/>
    <x v="9"/>
    <s v="Insourcing Services"/>
    <s v="Insourcing Services Revenue"/>
    <d v="2024-08-31T00:00:00"/>
    <x v="0"/>
    <s v="52022"/>
    <s v="8 Citi"/>
    <x v="78"/>
    <m/>
    <m/>
    <m/>
    <s v="Steven Gundlach"/>
    <n v="16480"/>
    <x v="4"/>
    <x v="51"/>
    <x v="1"/>
    <n v="0"/>
    <x v="94"/>
    <x v="0"/>
  </r>
  <r>
    <s v="Journal"/>
    <x v="9"/>
    <s v="Insourcing Services"/>
    <s v="Insourcing Services Revenue"/>
    <d v="2024-08-31T00:00:00"/>
    <x v="0"/>
    <s v="52022"/>
    <s v="7 American Express"/>
    <x v="73"/>
    <m/>
    <m/>
    <m/>
    <s v="Clementina Rodriguez"/>
    <n v="13483.75"/>
    <x v="4"/>
    <x v="8"/>
    <x v="1"/>
    <n v="0"/>
    <x v="89"/>
    <x v="0"/>
  </r>
  <r>
    <s v="Journal"/>
    <x v="9"/>
    <s v="Insourcing Services"/>
    <s v="Insourcing Services Revenue"/>
    <d v="2024-08-31T00:00:00"/>
    <x v="0"/>
    <s v="52022"/>
    <s v="8 Citi"/>
    <x v="78"/>
    <m/>
    <m/>
    <m/>
    <s v="Keiana Hunter"/>
    <n v="9856"/>
    <x v="4"/>
    <x v="51"/>
    <x v="1"/>
    <n v="0"/>
    <x v="94"/>
    <x v="0"/>
  </r>
  <r>
    <s v="Journal"/>
    <x v="9"/>
    <s v="Insourcing Services"/>
    <s v="Insourcing Services Revenue"/>
    <d v="2024-08-31T00:00:00"/>
    <x v="0"/>
    <s v="52022"/>
    <s v="8 Citi"/>
    <x v="78"/>
    <m/>
    <m/>
    <m/>
    <s v="Katelyn Black"/>
    <n v="12144"/>
    <x v="4"/>
    <x v="51"/>
    <x v="1"/>
    <n v="0"/>
    <x v="94"/>
    <x v="0"/>
  </r>
  <r>
    <s v="Journal"/>
    <x v="9"/>
    <s v="Insourcing Services"/>
    <s v="Insourcing Services Revenue"/>
    <d v="2024-08-31T00:00:00"/>
    <x v="0"/>
    <s v="52022"/>
    <s v="8 Citi"/>
    <x v="78"/>
    <m/>
    <m/>
    <m/>
    <s v="JoAnne Butler"/>
    <n v="14568.75"/>
    <x v="4"/>
    <x v="51"/>
    <x v="1"/>
    <n v="0"/>
    <x v="94"/>
    <x v="0"/>
  </r>
  <r>
    <s v="Journal"/>
    <x v="9"/>
    <s v="Insourcing Services"/>
    <s v="Insourcing Services Revenue"/>
    <d v="2024-08-31T00:00:00"/>
    <x v="0"/>
    <s v="52022"/>
    <s v="7 American Express"/>
    <x v="73"/>
    <m/>
    <m/>
    <m/>
    <s v="Vittoria Fronte"/>
    <n v="13920"/>
    <x v="4"/>
    <x v="8"/>
    <x v="1"/>
    <n v="0"/>
    <x v="89"/>
    <x v="0"/>
  </r>
  <r>
    <s v="Journal"/>
    <x v="9"/>
    <s v="Insourcing Services"/>
    <s v="Insourcing Services Revenue"/>
    <d v="2024-08-31T00:00:00"/>
    <x v="0"/>
    <s v="52022"/>
    <s v="269 Visa (BTS)"/>
    <x v="79"/>
    <m/>
    <m/>
    <m/>
    <s v="Semica Spinner"/>
    <n v="15120"/>
    <x v="4"/>
    <x v="22"/>
    <x v="1"/>
    <n v="0"/>
    <x v="95"/>
    <x v="0"/>
  </r>
  <r>
    <s v="Journal"/>
    <x v="9"/>
    <s v="Insourcing Services"/>
    <s v="Insourcing Services Revenue"/>
    <d v="2024-08-31T00:00:00"/>
    <x v="0"/>
    <s v="52022"/>
    <s v="269 Visa (BTS)"/>
    <x v="79"/>
    <m/>
    <m/>
    <m/>
    <s v="Miguel Villa"/>
    <n v="10591.68"/>
    <x v="4"/>
    <x v="22"/>
    <x v="1"/>
    <n v="0"/>
    <x v="95"/>
    <x v="0"/>
  </r>
  <r>
    <s v="Journal"/>
    <x v="9"/>
    <s v="Insourcing Services"/>
    <s v="Insourcing Services Revenue"/>
    <d v="2024-08-31T00:00:00"/>
    <x v="0"/>
    <s v="52022"/>
    <s v="269 Visa (BTS)"/>
    <x v="79"/>
    <m/>
    <m/>
    <m/>
    <s v="Caroline Hough"/>
    <n v="23152.5"/>
    <x v="4"/>
    <x v="22"/>
    <x v="1"/>
    <n v="0"/>
    <x v="95"/>
    <x v="0"/>
  </r>
  <r>
    <s v="Journal"/>
    <x v="9"/>
    <s v="Insourcing Services"/>
    <s v="Insourcing Services Revenue"/>
    <d v="2024-08-31T00:00:00"/>
    <x v="0"/>
    <s v="52022"/>
    <s v="7 American Express"/>
    <x v="73"/>
    <m/>
    <m/>
    <m/>
    <s v="Cassandra Gallardo"/>
    <n v="11440"/>
    <x v="4"/>
    <x v="8"/>
    <x v="1"/>
    <n v="0"/>
    <x v="89"/>
    <x v="0"/>
  </r>
  <r>
    <s v="Journal"/>
    <x v="9"/>
    <s v="Insourcing Services"/>
    <s v="Insourcing Services Revenue"/>
    <d v="2024-08-31T00:00:00"/>
    <x v="0"/>
    <s v="52022"/>
    <s v="8 Citi"/>
    <x v="78"/>
    <m/>
    <m/>
    <m/>
    <s v="Lisa Grisafi"/>
    <n v="29125"/>
    <x v="4"/>
    <x v="51"/>
    <x v="1"/>
    <n v="0"/>
    <x v="94"/>
    <x v="0"/>
  </r>
  <r>
    <s v="Journal"/>
    <x v="9"/>
    <s v="Insourcing Services"/>
    <s v="Insourcing Services Revenue"/>
    <d v="2024-08-31T00:00:00"/>
    <x v="0"/>
    <s v="52022"/>
    <s v="269 Visa (BTS)"/>
    <x v="79"/>
    <m/>
    <m/>
    <m/>
    <s v="Letigra Coles"/>
    <n v="9620.7999999999993"/>
    <x v="4"/>
    <x v="22"/>
    <x v="1"/>
    <n v="0"/>
    <x v="95"/>
    <x v="0"/>
  </r>
  <r>
    <s v="Journal"/>
    <x v="9"/>
    <s v="Insourcing Services"/>
    <s v="Insourcing Services Revenue"/>
    <d v="2024-08-31T00:00:00"/>
    <x v="0"/>
    <s v="52022"/>
    <s v="170 CVS Health"/>
    <x v="83"/>
    <m/>
    <m/>
    <m/>
    <s v="Jessica Carnes"/>
    <n v="15840"/>
    <x v="4"/>
    <x v="3"/>
    <x v="1"/>
    <n v="0"/>
    <x v="99"/>
    <x v="0"/>
  </r>
  <r>
    <s v="Journal"/>
    <x v="9"/>
    <s v="Insourcing Services"/>
    <s v="Insourcing Services Revenue"/>
    <d v="2024-08-31T00:00:00"/>
    <x v="0"/>
    <s v="51611"/>
    <s v="170 CVS Health : 863 POD 8 Transition Support Team"/>
    <x v="82"/>
    <s v="15139729316"/>
    <m/>
    <m/>
    <s v="Krissy Wong"/>
    <n v="-4680"/>
    <x v="4"/>
    <x v="3"/>
    <x v="1"/>
    <n v="0"/>
    <x v="98"/>
    <x v="83"/>
  </r>
  <r>
    <s v="Journal"/>
    <x v="9"/>
    <s v="Insourcing Services"/>
    <s v="Insourcing Services Revenue"/>
    <d v="2024-08-31T00:00:00"/>
    <x v="0"/>
    <s v="52022"/>
    <s v="8 Citi"/>
    <x v="78"/>
    <m/>
    <m/>
    <m/>
    <s v="Abdullah Shanewayz"/>
    <n v="12978"/>
    <x v="4"/>
    <x v="51"/>
    <x v="1"/>
    <n v="0"/>
    <x v="94"/>
    <x v="0"/>
  </r>
  <r>
    <s v="Journal"/>
    <x v="9"/>
    <s v="Insourcing Services"/>
    <s v="Insourcing Services Revenue"/>
    <d v="2024-08-31T00:00:00"/>
    <x v="0"/>
    <s v="52022"/>
    <s v="7 American Express"/>
    <x v="73"/>
    <m/>
    <m/>
    <m/>
    <s v="O'Brien Hemans"/>
    <n v="24480"/>
    <x v="4"/>
    <x v="8"/>
    <x v="1"/>
    <n v="0"/>
    <x v="89"/>
    <x v="0"/>
  </r>
  <r>
    <s v="Journal"/>
    <x v="9"/>
    <s v="Insourcing Services"/>
    <s v="Insourcing Services Revenue"/>
    <d v="2024-08-31T00:00:00"/>
    <x v="0"/>
    <s v="52022"/>
    <s v="7 American Express"/>
    <x v="73"/>
    <m/>
    <m/>
    <m/>
    <s v="Kyle Romanoff"/>
    <n v="14080"/>
    <x v="4"/>
    <x v="8"/>
    <x v="1"/>
    <n v="0"/>
    <x v="89"/>
    <x v="0"/>
  </r>
  <r>
    <s v="Journal"/>
    <x v="9"/>
    <s v="Insourcing Services"/>
    <s v="Insourcing Services Revenue"/>
    <d v="2024-08-31T00:00:00"/>
    <x v="0"/>
    <s v="52022"/>
    <s v="7 American Express"/>
    <x v="73"/>
    <m/>
    <m/>
    <m/>
    <s v="Ashley Alvarez"/>
    <n v="14080"/>
    <x v="4"/>
    <x v="8"/>
    <x v="1"/>
    <n v="0"/>
    <x v="89"/>
    <x v="0"/>
  </r>
  <r>
    <s v="Journal"/>
    <x v="9"/>
    <s v="Insourcing Services"/>
    <s v="Insourcing Services Revenue"/>
    <d v="2024-08-31T00:00:00"/>
    <x v="0"/>
    <s v="52022"/>
    <s v="8 Citi"/>
    <x v="78"/>
    <m/>
    <m/>
    <m/>
    <s v="Sarah Fiola"/>
    <n v="12144"/>
    <x v="4"/>
    <x v="51"/>
    <x v="1"/>
    <n v="0"/>
    <x v="94"/>
    <x v="0"/>
  </r>
  <r>
    <s v="Journal"/>
    <x v="9"/>
    <s v="Insourcing Services"/>
    <s v="Insourcing Services Revenue"/>
    <d v="2024-08-31T00:00:00"/>
    <x v="0"/>
    <s v="52022"/>
    <s v="8 Citi"/>
    <x v="78"/>
    <m/>
    <m/>
    <m/>
    <s v="Fareed Mohammed"/>
    <n v="17716"/>
    <x v="4"/>
    <x v="51"/>
    <x v="1"/>
    <n v="0"/>
    <x v="94"/>
    <x v="0"/>
  </r>
  <r>
    <s v="Journal"/>
    <x v="9"/>
    <s v="Insourcing Services"/>
    <s v="Insourcing Services Revenue"/>
    <d v="2024-08-31T00:00:00"/>
    <x v="0"/>
    <s v="52022"/>
    <s v="728 Ocean Spray"/>
    <x v="95"/>
    <m/>
    <m/>
    <m/>
    <s v="Lena Stecker"/>
    <n v="2375"/>
    <x v="4"/>
    <x v="60"/>
    <x v="1"/>
    <n v="0"/>
    <x v="110"/>
    <x v="0"/>
  </r>
  <r>
    <s v="Journal"/>
    <x v="9"/>
    <s v="Insourcing Services"/>
    <s v="Insourcing Services Revenue"/>
    <d v="2024-08-31T00:00:00"/>
    <x v="0"/>
    <s v="52022"/>
    <s v="728 Ocean Spray"/>
    <x v="95"/>
    <m/>
    <m/>
    <m/>
    <s v="Adetoun Adegbite"/>
    <n v="10000"/>
    <x v="4"/>
    <x v="60"/>
    <x v="1"/>
    <n v="0"/>
    <x v="110"/>
    <x v="0"/>
  </r>
  <r>
    <s v="Journal"/>
    <x v="9"/>
    <s v="Insourcing Services"/>
    <s v="Insourcing Services Revenue"/>
    <d v="2024-08-31T00:00:00"/>
    <x v="0"/>
    <s v="52022"/>
    <s v="9 MasterCard"/>
    <x v="72"/>
    <m/>
    <m/>
    <m/>
    <s v="Victor Rodriguez"/>
    <n v="14560"/>
    <x v="4"/>
    <x v="29"/>
    <x v="1"/>
    <n v="0"/>
    <x v="88"/>
    <x v="0"/>
  </r>
  <r>
    <s v="Journal"/>
    <x v="9"/>
    <s v="Insourcing Services"/>
    <s v="Insourcing Services Revenue"/>
    <d v="2024-08-31T00:00:00"/>
    <x v="0"/>
    <s v="52022"/>
    <s v="477 CompNova, LLC"/>
    <x v="94"/>
    <m/>
    <m/>
    <m/>
    <s v="Nadine Ong"/>
    <n v="7270.08"/>
    <x v="4"/>
    <x v="56"/>
    <x v="1"/>
    <n v="0"/>
    <x v="109"/>
    <x v="0"/>
  </r>
  <r>
    <s v="Journal"/>
    <x v="9"/>
    <s v="Insourcing Services"/>
    <s v="Insourcing Services Revenue"/>
    <d v="2024-08-31T00:00:00"/>
    <x v="0"/>
    <s v="52022"/>
    <s v="8 Citi"/>
    <x v="78"/>
    <m/>
    <m/>
    <m/>
    <s v="Pamela Saqueton"/>
    <n v="14073.5"/>
    <x v="4"/>
    <x v="51"/>
    <x v="1"/>
    <n v="0"/>
    <x v="94"/>
    <x v="0"/>
  </r>
  <r>
    <s v="Journal"/>
    <x v="9"/>
    <s v="Insourcing Services"/>
    <s v="Insourcing Services Revenue"/>
    <d v="2024-08-31T00:00:00"/>
    <x v="0"/>
    <s v="52022"/>
    <s v="9 MasterCard"/>
    <x v="72"/>
    <m/>
    <m/>
    <m/>
    <s v="Bryan Conrad"/>
    <n v="13280"/>
    <x v="4"/>
    <x v="29"/>
    <x v="1"/>
    <n v="0"/>
    <x v="88"/>
    <x v="0"/>
  </r>
  <r>
    <s v="Journal"/>
    <x v="9"/>
    <s v="Insourcing Services"/>
    <s v="Insourcing Services Revenue"/>
    <d v="2024-08-31T00:00:00"/>
    <x v="0"/>
    <s v="52022"/>
    <s v="169 LinkedIn Corporation : 1313 LinkedIn LTS BI (Grace) FY2025 Renewal"/>
    <x v="92"/>
    <s v="19934646100"/>
    <m/>
    <m/>
    <s v="Terrance Cure(HTW Talent)"/>
    <n v="20864"/>
    <x v="4"/>
    <x v="6"/>
    <x v="1"/>
    <n v="0"/>
    <x v="107"/>
    <x v="84"/>
  </r>
  <r>
    <s v="Journal"/>
    <x v="9"/>
    <s v="Insourcing Services"/>
    <s v="Insourcing Services Revenue"/>
    <d v="2024-08-31T00:00:00"/>
    <x v="0"/>
    <s v="52022"/>
    <s v="8 Citi"/>
    <x v="78"/>
    <m/>
    <m/>
    <m/>
    <s v="Residual adjustments for various ended projects/consultants"/>
    <n v="4965.6499999999996"/>
    <x v="4"/>
    <x v="51"/>
    <x v="1"/>
    <n v="0"/>
    <x v="94"/>
    <x v="0"/>
  </r>
  <r>
    <s v="Journal"/>
    <x v="9"/>
    <s v="Insourcing Services"/>
    <s v="Insourcing Services Revenue"/>
    <d v="2024-08-31T00:00:00"/>
    <x v="0"/>
    <s v="52022"/>
    <s v="8 Citi"/>
    <x v="78"/>
    <m/>
    <m/>
    <m/>
    <s v="Shanelle Gorham"/>
    <n v="10626"/>
    <x v="4"/>
    <x v="51"/>
    <x v="1"/>
    <n v="0"/>
    <x v="94"/>
    <x v="0"/>
  </r>
  <r>
    <s v="Journal"/>
    <x v="9"/>
    <s v="Insourcing Services"/>
    <s v="Insourcing Services Revenue"/>
    <d v="2024-08-31T00:00:00"/>
    <x v="0"/>
    <s v="51611"/>
    <s v="170 CVS Health : 863 POD 8 Transition Support Team"/>
    <x v="82"/>
    <s v="15139729316"/>
    <m/>
    <m/>
    <s v="Diana Keester"/>
    <n v="-4200"/>
    <x v="4"/>
    <x v="3"/>
    <x v="1"/>
    <n v="0"/>
    <x v="98"/>
    <x v="83"/>
  </r>
  <r>
    <s v="Journal"/>
    <x v="9"/>
    <s v="Insourcing Services"/>
    <s v="Insourcing Services Revenue"/>
    <d v="2024-08-31T00:00:00"/>
    <x v="0"/>
    <s v="52022"/>
    <s v="7 American Express"/>
    <x v="73"/>
    <m/>
    <m/>
    <m/>
    <s v="Nicole Czernicki"/>
    <n v="26850"/>
    <x v="4"/>
    <x v="8"/>
    <x v="1"/>
    <n v="0"/>
    <x v="89"/>
    <x v="0"/>
  </r>
  <r>
    <s v="Journal"/>
    <x v="9"/>
    <s v="Insourcing Services"/>
    <s v="Insourcing Services Revenue"/>
    <d v="2024-08-31T00:00:00"/>
    <x v="0"/>
    <s v="52022"/>
    <s v="7 American Express"/>
    <x v="73"/>
    <m/>
    <m/>
    <m/>
    <s v="Molly Hennessy"/>
    <n v="11570"/>
    <x v="4"/>
    <x v="8"/>
    <x v="1"/>
    <n v="0"/>
    <x v="89"/>
    <x v="0"/>
  </r>
  <r>
    <s v="Journal"/>
    <x v="9"/>
    <s v="Insourcing Services"/>
    <s v="Insourcing Services Revenue"/>
    <d v="2024-08-31T00:00:00"/>
    <x v="0"/>
    <s v="52022"/>
    <s v="7 American Express"/>
    <x v="73"/>
    <m/>
    <m/>
    <m/>
    <s v="Roslyn Davis"/>
    <n v="14212.5"/>
    <x v="4"/>
    <x v="8"/>
    <x v="1"/>
    <n v="0"/>
    <x v="89"/>
    <x v="0"/>
  </r>
  <r>
    <s v="Journal"/>
    <x v="9"/>
    <s v="Insourcing Services"/>
    <s v="Insourcing Services Revenue"/>
    <d v="2024-08-31T00:00:00"/>
    <x v="0"/>
    <s v="52022"/>
    <s v="7 American Express"/>
    <x v="73"/>
    <m/>
    <m/>
    <m/>
    <s v="Morgan Dill"/>
    <n v="13461"/>
    <x v="4"/>
    <x v="8"/>
    <x v="1"/>
    <n v="0"/>
    <x v="89"/>
    <x v="0"/>
  </r>
  <r>
    <s v="Journal"/>
    <x v="9"/>
    <s v="Insourcing Services"/>
    <s v="Insourcing Services Revenue"/>
    <d v="2024-08-31T00:00:00"/>
    <x v="0"/>
    <s v="52022"/>
    <s v="269 Visa (BTS)"/>
    <x v="79"/>
    <m/>
    <m/>
    <m/>
    <s v="Madeline Amador"/>
    <n v="10899"/>
    <x v="4"/>
    <x v="22"/>
    <x v="1"/>
    <n v="0"/>
    <x v="95"/>
    <x v="0"/>
  </r>
  <r>
    <s v="Journal"/>
    <x v="9"/>
    <s v="Insourcing Services"/>
    <s v="Insourcing Services Revenue"/>
    <d v="2024-08-31T00:00:00"/>
    <x v="0"/>
    <s v="52022"/>
    <s v="9 MasterCard"/>
    <x v="72"/>
    <m/>
    <m/>
    <m/>
    <s v="Selina Wagowski"/>
    <n v="16720"/>
    <x v="4"/>
    <x v="29"/>
    <x v="1"/>
    <n v="0"/>
    <x v="88"/>
    <x v="0"/>
  </r>
  <r>
    <s v="Journal"/>
    <x v="9"/>
    <s v="Insourcing Services"/>
    <s v="Insourcing Services Revenue"/>
    <d v="2024-08-31T00:00:00"/>
    <x v="0"/>
    <s v="52022"/>
    <s v="8 Citi"/>
    <x v="78"/>
    <m/>
    <m/>
    <m/>
    <s v="Kimberly Pipkin"/>
    <n v="12144"/>
    <x v="4"/>
    <x v="51"/>
    <x v="1"/>
    <n v="0"/>
    <x v="94"/>
    <x v="0"/>
  </r>
  <r>
    <s v="Journal"/>
    <x v="9"/>
    <s v="Insourcing Services"/>
    <s v="Insourcing Services Revenue"/>
    <d v="2024-08-31T00:00:00"/>
    <x v="0"/>
    <s v="52022"/>
    <s v="269 Visa (BTS)"/>
    <x v="79"/>
    <m/>
    <m/>
    <m/>
    <s v="Jacob Holstead"/>
    <n v="10591.68"/>
    <x v="4"/>
    <x v="22"/>
    <x v="1"/>
    <n v="0"/>
    <x v="95"/>
    <x v="0"/>
  </r>
  <r>
    <s v="Journal"/>
    <x v="9"/>
    <s v="Insourcing Services"/>
    <s v="Insourcing Services Revenue"/>
    <d v="2024-08-31T00:00:00"/>
    <x v="0"/>
    <s v="52022"/>
    <s v="269 Visa (BTS)"/>
    <x v="79"/>
    <m/>
    <m/>
    <m/>
    <s v="Curtis Botting"/>
    <n v="10591.68"/>
    <x v="4"/>
    <x v="22"/>
    <x v="1"/>
    <n v="0"/>
    <x v="95"/>
    <x v="0"/>
  </r>
  <r>
    <s v="Journal"/>
    <x v="9"/>
    <s v="Insourcing Services"/>
    <s v="Insourcing Services Revenue"/>
    <d v="2024-08-31T00:00:00"/>
    <x v="0"/>
    <s v="52022"/>
    <s v="7 American Express"/>
    <x v="73"/>
    <m/>
    <m/>
    <m/>
    <s v="Sara Wright"/>
    <n v="13940"/>
    <x v="4"/>
    <x v="8"/>
    <x v="1"/>
    <n v="0"/>
    <x v="89"/>
    <x v="0"/>
  </r>
  <r>
    <s v="Journal"/>
    <x v="9"/>
    <s v="Insourcing Services"/>
    <s v="Insourcing Services Revenue"/>
    <d v="2024-08-31T00:00:00"/>
    <x v="0"/>
    <s v="52022"/>
    <s v="7 American Express"/>
    <x v="73"/>
    <m/>
    <m/>
    <m/>
    <s v="Leah Richard"/>
    <n v="11180"/>
    <x v="4"/>
    <x v="8"/>
    <x v="1"/>
    <n v="0"/>
    <x v="89"/>
    <x v="0"/>
  </r>
  <r>
    <s v="Journal"/>
    <x v="9"/>
    <s v="Insourcing Services"/>
    <s v="Insourcing Services Revenue"/>
    <d v="2024-08-31T00:00:00"/>
    <x v="0"/>
    <s v="52022"/>
    <s v="269 Visa (BTS)"/>
    <x v="79"/>
    <m/>
    <m/>
    <m/>
    <s v="Kristina  Stansell"/>
    <n v="10584"/>
    <x v="4"/>
    <x v="22"/>
    <x v="1"/>
    <n v="0"/>
    <x v="95"/>
    <x v="0"/>
  </r>
  <r>
    <s v="Journal"/>
    <x v="9"/>
    <s v="Insourcing Services"/>
    <s v="Insourcing Services Revenue"/>
    <d v="2024-08-31T00:00:00"/>
    <x v="0"/>
    <s v="52022"/>
    <s v="7 American Express"/>
    <x v="73"/>
    <m/>
    <m/>
    <m/>
    <s v="Ashley West"/>
    <n v="8260"/>
    <x v="4"/>
    <x v="8"/>
    <x v="1"/>
    <n v="0"/>
    <x v="89"/>
    <x v="0"/>
  </r>
  <r>
    <s v="Journal"/>
    <x v="9"/>
    <s v="Insourcing Services"/>
    <s v="Insourcing Services Revenue"/>
    <d v="2024-08-31T00:00:00"/>
    <x v="0"/>
    <s v="52022"/>
    <s v="192 Hancock Whitney"/>
    <x v="87"/>
    <m/>
    <m/>
    <m/>
    <s v="Richard Tanner"/>
    <n v="18304"/>
    <x v="4"/>
    <x v="57"/>
    <x v="1"/>
    <n v="0"/>
    <x v="103"/>
    <x v="0"/>
  </r>
  <r>
    <s v="Journal"/>
    <x v="9"/>
    <s v="Insourcing Services"/>
    <s v="Insourcing Services Revenue"/>
    <d v="2024-08-31T00:00:00"/>
    <x v="0"/>
    <s v="52022"/>
    <s v="8 Citi"/>
    <x v="78"/>
    <m/>
    <m/>
    <m/>
    <s v="Monika Pollick"/>
    <n v="8832"/>
    <x v="4"/>
    <x v="51"/>
    <x v="1"/>
    <n v="0"/>
    <x v="94"/>
    <x v="0"/>
  </r>
  <r>
    <s v="Journal"/>
    <x v="9"/>
    <s v="Insourcing Services"/>
    <s v="Insourcing Services Revenue"/>
    <d v="2024-08-31T00:00:00"/>
    <x v="0"/>
    <s v="52022"/>
    <s v="194 ASME"/>
    <x v="75"/>
    <m/>
    <m/>
    <m/>
    <s v="Nicholas Busman"/>
    <n v="19129.5"/>
    <x v="4"/>
    <x v="48"/>
    <x v="1"/>
    <n v="0"/>
    <x v="91"/>
    <x v="0"/>
  </r>
  <r>
    <s v="Journal"/>
    <x v="9"/>
    <s v="Insourcing Services"/>
    <s v="Insourcing Services Revenue"/>
    <d v="2024-08-31T00:00:00"/>
    <x v="0"/>
    <s v="52022"/>
    <s v="7 American Express"/>
    <x v="73"/>
    <m/>
    <m/>
    <m/>
    <s v="Sarah Cheung"/>
    <n v="14080"/>
    <x v="4"/>
    <x v="8"/>
    <x v="1"/>
    <n v="0"/>
    <x v="89"/>
    <x v="0"/>
  </r>
  <r>
    <s v="Journal"/>
    <x v="9"/>
    <s v="Insourcing Services"/>
    <s v="Insourcing Services Revenue"/>
    <d v="2024-08-31T00:00:00"/>
    <x v="0"/>
    <s v="52022"/>
    <s v="7 American Express"/>
    <x v="73"/>
    <m/>
    <m/>
    <m/>
    <s v="Michelle Velez"/>
    <n v="14080"/>
    <x v="4"/>
    <x v="8"/>
    <x v="1"/>
    <n v="0"/>
    <x v="89"/>
    <x v="0"/>
  </r>
  <r>
    <s v="Journal"/>
    <x v="9"/>
    <s v="Insourcing Services"/>
    <s v="Insourcing Services Revenue"/>
    <d v="2024-08-31T00:00:00"/>
    <x v="0"/>
    <s v="52022"/>
    <s v="7 American Express"/>
    <x v="73"/>
    <m/>
    <m/>
    <m/>
    <s v="Isabella Dolan"/>
    <n v="11440"/>
    <x v="4"/>
    <x v="8"/>
    <x v="1"/>
    <n v="0"/>
    <x v="89"/>
    <x v="0"/>
  </r>
  <r>
    <s v="Journal"/>
    <x v="9"/>
    <s v="Insourcing Services"/>
    <s v="Insourcing Services Revenue"/>
    <d v="2024-08-31T00:00:00"/>
    <x v="0"/>
    <s v="52022"/>
    <s v="203 Grifols"/>
    <x v="96"/>
    <m/>
    <m/>
    <m/>
    <s v="Taylor Pariso"/>
    <n v="5200"/>
    <x v="4"/>
    <x v="61"/>
    <x v="1"/>
    <n v="0"/>
    <x v="111"/>
    <x v="0"/>
  </r>
  <r>
    <s v="Journal"/>
    <x v="9"/>
    <s v="Insourcing Services"/>
    <s v="Insourcing Services Revenue"/>
    <d v="2024-08-31T00:00:00"/>
    <x v="0"/>
    <s v="52022"/>
    <s v="7 American Express"/>
    <x v="73"/>
    <m/>
    <m/>
    <m/>
    <s v="Brooke Matits"/>
    <n v="14080"/>
    <x v="4"/>
    <x v="8"/>
    <x v="1"/>
    <n v="0"/>
    <x v="89"/>
    <x v="0"/>
  </r>
  <r>
    <s v="Journal"/>
    <x v="9"/>
    <s v="Insourcing Services"/>
    <s v="Insourcing Services Revenue"/>
    <d v="2024-08-31T00:00:00"/>
    <x v="0"/>
    <s v="52022"/>
    <s v="8 Citi"/>
    <x v="78"/>
    <m/>
    <m/>
    <m/>
    <s v="Donny Wilson"/>
    <n v="9408"/>
    <x v="4"/>
    <x v="51"/>
    <x v="1"/>
    <n v="0"/>
    <x v="94"/>
    <x v="0"/>
  </r>
  <r>
    <s v="Journal"/>
    <x v="9"/>
    <s v="Insourcing Services"/>
    <s v="Insourcing Services Revenue"/>
    <d v="2024-08-31T00:00:00"/>
    <x v="0"/>
    <s v="52022"/>
    <s v="269 Visa (BTS)"/>
    <x v="79"/>
    <m/>
    <m/>
    <m/>
    <s v="Jeremy Schultze"/>
    <n v="10591.68"/>
    <x v="4"/>
    <x v="22"/>
    <x v="1"/>
    <n v="0"/>
    <x v="95"/>
    <x v="0"/>
  </r>
  <r>
    <s v="Journal"/>
    <x v="9"/>
    <s v="Insourcing Services"/>
    <s v="Insourcing Services Revenue"/>
    <d v="2024-08-31T00:00:00"/>
    <x v="0"/>
    <s v="52022"/>
    <s v="7 American Express"/>
    <x v="73"/>
    <m/>
    <m/>
    <m/>
    <s v="Jamie Waltzer"/>
    <n v="17510"/>
    <x v="4"/>
    <x v="8"/>
    <x v="1"/>
    <n v="0"/>
    <x v="89"/>
    <x v="0"/>
  </r>
  <r>
    <s v="Journal"/>
    <x v="9"/>
    <s v="Insourcing Services"/>
    <s v="Insourcing Services Revenue"/>
    <d v="2024-08-31T00:00:00"/>
    <x v="0"/>
    <s v="52022"/>
    <s v="9 MasterCard"/>
    <x v="72"/>
    <m/>
    <m/>
    <m/>
    <s v="Baron Smith"/>
    <n v="12320"/>
    <x v="4"/>
    <x v="29"/>
    <x v="1"/>
    <n v="0"/>
    <x v="88"/>
    <x v="0"/>
  </r>
  <r>
    <s v="Journal"/>
    <x v="9"/>
    <s v="Insourcing Services"/>
    <s v="Insourcing Services Revenue"/>
    <d v="2024-08-31T00:00:00"/>
    <x v="0"/>
    <s v="52022"/>
    <s v="8 Citi"/>
    <x v="78"/>
    <m/>
    <m/>
    <m/>
    <s v="Jose Burgos"/>
    <n v="10296"/>
    <x v="4"/>
    <x v="51"/>
    <x v="1"/>
    <n v="0"/>
    <x v="94"/>
    <x v="0"/>
  </r>
  <r>
    <s v="Journal"/>
    <x v="9"/>
    <s v="Insourcing Services"/>
    <s v="Insourcing Services Revenue"/>
    <d v="2024-08-31T00:00:00"/>
    <x v="0"/>
    <s v="52022"/>
    <s v="7 American Express"/>
    <x v="73"/>
    <m/>
    <m/>
    <m/>
    <s v="Samantha Colie"/>
    <n v="11440"/>
    <x v="4"/>
    <x v="8"/>
    <x v="1"/>
    <n v="0"/>
    <x v="89"/>
    <x v="0"/>
  </r>
  <r>
    <s v="Journal"/>
    <x v="9"/>
    <s v="Insourcing Services"/>
    <s v="Insourcing Services Revenue"/>
    <d v="2024-08-31T00:00:00"/>
    <x v="0"/>
    <s v="52022"/>
    <s v="269 Visa (BTS)"/>
    <x v="79"/>
    <m/>
    <m/>
    <m/>
    <s v="Michelle Denmark-Williams"/>
    <n v="9628.7999999999993"/>
    <x v="4"/>
    <x v="22"/>
    <x v="1"/>
    <n v="0"/>
    <x v="95"/>
    <x v="0"/>
  </r>
  <r>
    <s v="Journal"/>
    <x v="9"/>
    <s v="Insourcing Services"/>
    <s v="Insourcing Services Revenue"/>
    <d v="2024-08-31T00:00:00"/>
    <x v="0"/>
    <s v="52022"/>
    <s v="269 Visa (BTS)"/>
    <x v="79"/>
    <m/>
    <m/>
    <m/>
    <s v="Michael Figueroa"/>
    <n v="10591.68"/>
    <x v="4"/>
    <x v="22"/>
    <x v="1"/>
    <n v="0"/>
    <x v="95"/>
    <x v="0"/>
  </r>
  <r>
    <s v="Journal"/>
    <x v="9"/>
    <s v="Insourcing Services"/>
    <s v="Insourcing Services Revenue"/>
    <d v="2024-08-31T00:00:00"/>
    <x v="0"/>
    <s v="52022"/>
    <s v="7 American Express"/>
    <x v="73"/>
    <m/>
    <m/>
    <m/>
    <s v="James Ford"/>
    <n v="13600"/>
    <x v="4"/>
    <x v="8"/>
    <x v="1"/>
    <n v="0"/>
    <x v="89"/>
    <x v="0"/>
  </r>
  <r>
    <s v="Journal"/>
    <x v="9"/>
    <s v="Insourcing Services"/>
    <s v="Insourcing Services Revenue"/>
    <d v="2024-08-31T00:00:00"/>
    <x v="0"/>
    <s v="52022"/>
    <s v="269 Visa (BTS)"/>
    <x v="79"/>
    <m/>
    <m/>
    <m/>
    <s v="Celeste Signal"/>
    <n v="10584"/>
    <x v="4"/>
    <x v="22"/>
    <x v="1"/>
    <n v="0"/>
    <x v="95"/>
    <x v="0"/>
  </r>
  <r>
    <s v="Journal"/>
    <x v="9"/>
    <s v="Insourcing Services"/>
    <s v="Insourcing Services Revenue"/>
    <d v="2024-08-31T00:00:00"/>
    <x v="0"/>
    <s v="52022"/>
    <s v="7 American Express"/>
    <x v="73"/>
    <m/>
    <m/>
    <m/>
    <s v="Erin Hoel"/>
    <n v="20062.78"/>
    <x v="4"/>
    <x v="8"/>
    <x v="1"/>
    <n v="0"/>
    <x v="89"/>
    <x v="0"/>
  </r>
  <r>
    <s v="Journal"/>
    <x v="9"/>
    <s v="Insourcing Services"/>
    <s v="Insourcing Services Revenue"/>
    <d v="2024-08-31T00:00:00"/>
    <x v="0"/>
    <s v="52022"/>
    <s v="8 Citi"/>
    <x v="78"/>
    <m/>
    <m/>
    <m/>
    <s v="Peggy Martin"/>
    <n v="18128"/>
    <x v="4"/>
    <x v="51"/>
    <x v="1"/>
    <n v="0"/>
    <x v="94"/>
    <x v="0"/>
  </r>
  <r>
    <s v="Journal"/>
    <x v="9"/>
    <s v="Insourcing Services"/>
    <s v="Insourcing Services Revenue"/>
    <d v="2024-08-31T00:00:00"/>
    <x v="0"/>
    <s v="52022"/>
    <s v="269 Visa (BTS)"/>
    <x v="79"/>
    <m/>
    <m/>
    <m/>
    <s v="Melissa Cole"/>
    <n v="8568"/>
    <x v="4"/>
    <x v="22"/>
    <x v="1"/>
    <n v="0"/>
    <x v="95"/>
    <x v="0"/>
  </r>
  <r>
    <s v="Journal"/>
    <x v="9"/>
    <s v="Insourcing Services"/>
    <s v="Insourcing Services Revenue"/>
    <d v="2024-08-31T00:00:00"/>
    <x v="0"/>
    <s v="52022"/>
    <s v="9 MasterCard"/>
    <x v="72"/>
    <m/>
    <m/>
    <m/>
    <s v="Lovetta Fortune"/>
    <n v="15840"/>
    <x v="4"/>
    <x v="29"/>
    <x v="1"/>
    <n v="0"/>
    <x v="88"/>
    <x v="0"/>
  </r>
  <r>
    <s v="Journal"/>
    <x v="9"/>
    <s v="Insourcing Services"/>
    <s v="Insourcing Services Revenue"/>
    <d v="2024-08-31T00:00:00"/>
    <x v="0"/>
    <s v="52022"/>
    <s v="8 Citi"/>
    <x v="78"/>
    <m/>
    <m/>
    <m/>
    <s v="Taylor Littleton"/>
    <n v="9680"/>
    <x v="4"/>
    <x v="51"/>
    <x v="1"/>
    <n v="0"/>
    <x v="94"/>
    <x v="0"/>
  </r>
  <r>
    <s v="Journal"/>
    <x v="9"/>
    <s v="Insourcing Services"/>
    <s v="Insourcing Services Revenue"/>
    <d v="2024-08-31T00:00:00"/>
    <x v="0"/>
    <s v="52022"/>
    <s v="8 Citi"/>
    <x v="78"/>
    <m/>
    <m/>
    <m/>
    <s v="Rebecca Gruber"/>
    <n v="2260"/>
    <x v="4"/>
    <x v="51"/>
    <x v="1"/>
    <n v="0"/>
    <x v="94"/>
    <x v="0"/>
  </r>
  <r>
    <s v="Journal"/>
    <x v="9"/>
    <s v="Insourcing Services"/>
    <s v="Insourcing Services Revenue"/>
    <d v="2024-08-31T00:00:00"/>
    <x v="0"/>
    <s v="52022"/>
    <s v="7 American Express"/>
    <x v="73"/>
    <m/>
    <m/>
    <m/>
    <s v="Winny Chen"/>
    <n v="13312.5"/>
    <x v="4"/>
    <x v="8"/>
    <x v="1"/>
    <n v="0"/>
    <x v="89"/>
    <x v="0"/>
  </r>
  <r>
    <s v="Journal"/>
    <x v="9"/>
    <s v="Insourcing Services"/>
    <s v="Insourcing Services Revenue"/>
    <d v="2024-08-31T00:00:00"/>
    <x v="0"/>
    <s v="52022"/>
    <s v="7 American Express"/>
    <x v="73"/>
    <m/>
    <m/>
    <m/>
    <s v="Sidney Beauregard"/>
    <n v="10920"/>
    <x v="4"/>
    <x v="8"/>
    <x v="1"/>
    <n v="0"/>
    <x v="89"/>
    <x v="0"/>
  </r>
  <r>
    <s v="Journal"/>
    <x v="9"/>
    <s v="Insourcing Services"/>
    <s v="Insourcing Services Revenue"/>
    <d v="2024-08-31T00:00:00"/>
    <x v="0"/>
    <s v="52022"/>
    <s v="7 American Express"/>
    <x v="73"/>
    <m/>
    <m/>
    <m/>
    <s v="Shayna Gomez"/>
    <n v="12600"/>
    <x v="4"/>
    <x v="8"/>
    <x v="1"/>
    <n v="0"/>
    <x v="89"/>
    <x v="0"/>
  </r>
  <r>
    <s v="Journal"/>
    <x v="9"/>
    <s v="Insourcing Services"/>
    <s v="Insourcing Services Revenue"/>
    <d v="2024-08-31T00:00:00"/>
    <x v="0"/>
    <s v="52022"/>
    <s v="7 American Express"/>
    <x v="73"/>
    <m/>
    <m/>
    <m/>
    <s v="Sabrina Suazo"/>
    <n v="11440"/>
    <x v="4"/>
    <x v="8"/>
    <x v="1"/>
    <n v="0"/>
    <x v="89"/>
    <x v="0"/>
  </r>
  <r>
    <s v="Journal"/>
    <x v="9"/>
    <s v="Insourcing Services"/>
    <s v="Insourcing Services Revenue"/>
    <d v="2024-08-31T00:00:00"/>
    <x v="0"/>
    <s v="52022"/>
    <s v="7 American Express"/>
    <x v="73"/>
    <m/>
    <m/>
    <m/>
    <s v="Brigitte McKay"/>
    <n v="19360"/>
    <x v="4"/>
    <x v="8"/>
    <x v="1"/>
    <n v="0"/>
    <x v="89"/>
    <x v="0"/>
  </r>
  <r>
    <s v="Journal"/>
    <x v="9"/>
    <s v="Insourcing Services"/>
    <s v="Insourcing Services Revenue"/>
    <d v="2024-08-31T00:00:00"/>
    <x v="0"/>
    <s v="52022"/>
    <s v="483 Discover"/>
    <x v="91"/>
    <m/>
    <m/>
    <m/>
    <s v="Chido Mutendi"/>
    <n v="18480"/>
    <x v="4"/>
    <x v="59"/>
    <x v="1"/>
    <n v="0"/>
    <x v="106"/>
    <x v="0"/>
  </r>
  <r>
    <s v="Journal"/>
    <x v="9"/>
    <s v="Insourcing Services"/>
    <s v="Insourcing Services Revenue"/>
    <d v="2024-08-31T00:00:00"/>
    <x v="0"/>
    <s v="52022"/>
    <s v="194 ASME"/>
    <x v="75"/>
    <m/>
    <m/>
    <m/>
    <s v="Lucy Deal"/>
    <n v="8992.5"/>
    <x v="4"/>
    <x v="48"/>
    <x v="1"/>
    <n v="0"/>
    <x v="91"/>
    <x v="0"/>
  </r>
  <r>
    <s v="Journal"/>
    <x v="9"/>
    <s v="Insourcing Services"/>
    <s v="Insourcing Services Revenue"/>
    <d v="2024-08-31T00:00:00"/>
    <x v="0"/>
    <s v="52022"/>
    <s v="269 Visa (BTS)"/>
    <x v="79"/>
    <m/>
    <m/>
    <m/>
    <s v="Willy Lokiru"/>
    <n v="10584"/>
    <x v="4"/>
    <x v="22"/>
    <x v="1"/>
    <n v="0"/>
    <x v="95"/>
    <x v="0"/>
  </r>
  <r>
    <s v="Journal"/>
    <x v="9"/>
    <s v="Insourcing Services"/>
    <s v="Insourcing Services Revenue"/>
    <d v="2024-08-31T00:00:00"/>
    <x v="0"/>
    <s v="52022"/>
    <s v="269 Visa (BTS)"/>
    <x v="79"/>
    <m/>
    <m/>
    <m/>
    <s v="Kate Umohituen"/>
    <n v="10591.68"/>
    <x v="4"/>
    <x v="22"/>
    <x v="1"/>
    <n v="0"/>
    <x v="95"/>
    <x v="0"/>
  </r>
  <r>
    <s v="Journal"/>
    <x v="9"/>
    <s v="Insourcing Services"/>
    <s v="Insourcing Services Revenue"/>
    <d v="2024-08-31T00:00:00"/>
    <x v="0"/>
    <s v="52022"/>
    <s v="194 ASME"/>
    <x v="75"/>
    <m/>
    <m/>
    <m/>
    <s v="Residual adjustments for various ended projects/consultants"/>
    <n v="-935"/>
    <x v="4"/>
    <x v="48"/>
    <x v="1"/>
    <n v="0"/>
    <x v="91"/>
    <x v="0"/>
  </r>
  <r>
    <s v="Journal"/>
    <x v="9"/>
    <s v="Insourcing Services"/>
    <s v="Insourcing Services Revenue"/>
    <d v="2024-08-31T00:00:00"/>
    <x v="0"/>
    <s v="52022"/>
    <s v="7 American Express"/>
    <x v="73"/>
    <m/>
    <m/>
    <m/>
    <s v="Amanda Senk"/>
    <n v="14768"/>
    <x v="4"/>
    <x v="8"/>
    <x v="1"/>
    <n v="0"/>
    <x v="89"/>
    <x v="0"/>
  </r>
  <r>
    <s v="Journal"/>
    <x v="9"/>
    <s v="Insourcing Services"/>
    <s v="Insourcing Services Revenue"/>
    <d v="2024-08-31T00:00:00"/>
    <x v="0"/>
    <s v="52022"/>
    <s v="8 Citi"/>
    <x v="78"/>
    <m/>
    <m/>
    <m/>
    <s v="MaryAnne Rose"/>
    <n v="17675"/>
    <x v="4"/>
    <x v="51"/>
    <x v="1"/>
    <n v="0"/>
    <x v="94"/>
    <x v="0"/>
  </r>
  <r>
    <s v="Journal"/>
    <x v="9"/>
    <s v="Insourcing Services"/>
    <s v="Insourcing Services Revenue"/>
    <d v="2024-08-31T00:00:00"/>
    <x v="0"/>
    <s v="52022"/>
    <s v="483 Discover"/>
    <x v="91"/>
    <m/>
    <m/>
    <m/>
    <s v="Baffour Agyapong"/>
    <n v="22200"/>
    <x v="4"/>
    <x v="59"/>
    <x v="1"/>
    <n v="0"/>
    <x v="106"/>
    <x v="0"/>
  </r>
  <r>
    <s v="Journal"/>
    <x v="9"/>
    <s v="Data"/>
    <s v="Data Fee Revenue"/>
    <d v="2024-08-31T00:00:00"/>
    <x v="0"/>
    <s v="49638"/>
    <s v="451 Cornerstone Building Brands : 1416 Cornerstone - B2B Data Supplementation"/>
    <x v="97"/>
    <s v="21543023191"/>
    <m/>
    <m/>
    <s v="Data Rev Rec Aug 24"/>
    <n v="1989.18"/>
    <x v="11"/>
    <x v="31"/>
    <x v="1"/>
    <n v="0"/>
    <x v="112"/>
    <x v="0"/>
  </r>
  <r>
    <s v="Journal"/>
    <x v="9"/>
    <s v="Data"/>
    <s v="Data Fee Revenue"/>
    <d v="2024-08-31T00:00:00"/>
    <x v="0"/>
    <s v="49632"/>
    <s v="254 Analytic Marketing : 1188 Automated Appends 2024"/>
    <x v="98"/>
    <s v="18222859131"/>
    <m/>
    <m/>
    <m/>
    <n v="2000"/>
    <x v="11"/>
    <x v="62"/>
    <x v="1"/>
    <n v="0"/>
    <x v="113"/>
    <x v="86"/>
  </r>
  <r>
    <s v="Journal"/>
    <x v="9"/>
    <s v="Data"/>
    <s v="Data Fee Revenue"/>
    <d v="2024-08-31T00:00:00"/>
    <x v="0"/>
    <s v="49636"/>
    <s v="454 Pragmatic Communications : 1267 Gusto DM FY 2025"/>
    <x v="99"/>
    <s v="17858842259; 17858935945"/>
    <m/>
    <m/>
    <s v="Data RevRec Aug24"/>
    <n v="26000"/>
    <x v="11"/>
    <x v="63"/>
    <x v="1"/>
    <n v="0"/>
    <x v="114"/>
    <x v="87"/>
  </r>
  <r>
    <s v="Journal"/>
    <x v="9"/>
    <s v="Data"/>
    <s v="Data Fee Revenue"/>
    <d v="2024-08-31T00:00:00"/>
    <x v="0"/>
    <s v="49641"/>
    <s v="262 Pragmatic - LinkedIn : 1355 LinkedIn (Pragmatic): LLS Direct Mail FY25"/>
    <x v="100"/>
    <s v="19570188551"/>
    <m/>
    <m/>
    <s v="Data Rev Rec Aug 24"/>
    <n v="2500"/>
    <x v="11"/>
    <x v="63"/>
    <x v="1"/>
    <n v="0"/>
    <x v="115"/>
    <x v="88"/>
  </r>
  <r>
    <s v="Journal"/>
    <x v="9"/>
    <s v="Data"/>
    <s v="Data Fee Revenue"/>
    <d v="2024-08-31T00:00:00"/>
    <x v="0"/>
    <s v="49640"/>
    <s v="164 HGV : 1334 HGV - 2024 2H Services Retainer"/>
    <x v="35"/>
    <s v="17633632436"/>
    <m/>
    <m/>
    <s v="Data Rev Rec AUg 24"/>
    <n v="4830"/>
    <x v="11"/>
    <x v="30"/>
    <x v="1"/>
    <n v="0"/>
    <x v="63"/>
    <x v="60"/>
  </r>
  <r>
    <s v="Journal"/>
    <x v="9"/>
    <s v="Data"/>
    <s v="Data Fee Revenue"/>
    <d v="2024-08-31T00:00:00"/>
    <x v="0"/>
    <s v="49635"/>
    <s v="454 Pragmatic Communications : 1267 Gusto DM FY 2025"/>
    <x v="99"/>
    <s v="17858842259; 17858935945"/>
    <m/>
    <m/>
    <s v="Data RevRec Aug24"/>
    <n v="2500"/>
    <x v="11"/>
    <x v="63"/>
    <x v="1"/>
    <n v="0"/>
    <x v="114"/>
    <x v="87"/>
  </r>
  <r>
    <s v="Journal"/>
    <x v="9"/>
    <s v="Data"/>
    <s v="Data Fee Revenue"/>
    <d v="2024-08-31T00:00:00"/>
    <x v="0"/>
    <s v="49634"/>
    <s v="389 MillerKnoll : 1347 MillerKnoll - B2B Firmographic Data Append"/>
    <x v="101"/>
    <s v="20909109893"/>
    <m/>
    <m/>
    <s v="Data rev rec Aug24"/>
    <n v="1000"/>
    <x v="11"/>
    <x v="64"/>
    <x v="1"/>
    <n v="0"/>
    <x v="116"/>
    <x v="89"/>
  </r>
  <r>
    <s v="Journal"/>
    <x v="9"/>
    <s v="Data"/>
    <s v="Data Fee Revenue"/>
    <d v="2024-08-31T00:00:00"/>
    <x v="0"/>
    <s v="49637"/>
    <s v="161 DMW Direct : 1336 DMW - MediGold AEP Data"/>
    <x v="102"/>
    <s v="19675439778"/>
    <m/>
    <m/>
    <s v="Data RevRec Aug24"/>
    <n v="10000"/>
    <x v="11"/>
    <x v="35"/>
    <x v="1"/>
    <n v="0"/>
    <x v="117"/>
    <x v="90"/>
  </r>
  <r>
    <s v="Journal"/>
    <x v="9"/>
    <s v="Data"/>
    <s v="Data Fee Revenue"/>
    <d v="2024-08-31T00:00:00"/>
    <x v="0"/>
    <s v="49633"/>
    <s v="389 MillerKnoll : 1346 MillerKnoll - Consumer Data Append"/>
    <x v="103"/>
    <s v="18094918327"/>
    <m/>
    <m/>
    <s v="Data Rev Rec Aug24"/>
    <n v="5779.51"/>
    <x v="11"/>
    <x v="64"/>
    <x v="1"/>
    <n v="0"/>
    <x v="118"/>
    <x v="91"/>
  </r>
  <r>
    <s v="Journal"/>
    <x v="9"/>
    <s v="Client Management"/>
    <s v="Client Management Revenue"/>
    <d v="2024-08-31T00:00:00"/>
    <x v="0"/>
    <s v="49275"/>
    <s v="473 Wyndham Hotels and Resorts : 1051 Wyndham - Guest Analytics Retainer"/>
    <x v="31"/>
    <s v="16336551605"/>
    <m/>
    <m/>
    <s v="Retainer Revenue Recognition"/>
    <n v="5876.04"/>
    <x v="12"/>
    <x v="5"/>
    <x v="1"/>
    <n v="0"/>
    <x v="7"/>
    <x v="7"/>
  </r>
  <r>
    <s v="Journal"/>
    <x v="9"/>
    <s v="Client Management"/>
    <s v="Client Management Revenue"/>
    <d v="2024-08-31T00:00:00"/>
    <x v="0"/>
    <s v="51832"/>
    <s v="166 University of Phoenix : 1259 UOP - Simulator Build"/>
    <x v="45"/>
    <s v="17620876859"/>
    <m/>
    <m/>
    <m/>
    <n v="15389.21"/>
    <x v="12"/>
    <x v="39"/>
    <x v="1"/>
    <n v="0"/>
    <x v="70"/>
    <x v="66"/>
  </r>
  <r>
    <s v="Journal"/>
    <x v="9"/>
    <s v="Client Management"/>
    <s v="Client Management Revenue"/>
    <d v="2024-08-31T00:00:00"/>
    <x v="0"/>
    <s v="51718"/>
    <s v="374 Dish : 1268 2: Dish - Integrated Data + Martech solution"/>
    <x v="69"/>
    <s v="17214937942"/>
    <m/>
    <m/>
    <m/>
    <n v="768.07"/>
    <x v="12"/>
    <x v="12"/>
    <x v="1"/>
    <n v="0"/>
    <x v="15"/>
    <x v="15"/>
  </r>
  <r>
    <s v="Journal"/>
    <x v="9"/>
    <s v="Client Management"/>
    <s v="Client Management Revenue"/>
    <d v="2024-08-31T00:00:00"/>
    <x v="0"/>
    <s v="51813"/>
    <s v="11 Visa : 1246 NextGen Solutions"/>
    <x v="18"/>
    <s v="18657995555"/>
    <m/>
    <m/>
    <m/>
    <n v="34084.660000000003"/>
    <x v="12"/>
    <x v="22"/>
    <x v="1"/>
    <n v="0"/>
    <x v="49"/>
    <x v="46"/>
  </r>
  <r>
    <s v="Journal"/>
    <x v="9"/>
    <s v="Client Management"/>
    <s v="Client Management Revenue"/>
    <d v="2024-08-31T00:00:00"/>
    <x v="0"/>
    <s v="51702"/>
    <s v="382 Hyatt : 1219 Hyatt - Segmentation Phase 2"/>
    <x v="38"/>
    <s v="17735849755"/>
    <m/>
    <m/>
    <m/>
    <n v="-97"/>
    <x v="12"/>
    <x v="14"/>
    <x v="1"/>
    <n v="0"/>
    <x v="65"/>
    <x v="61"/>
  </r>
  <r>
    <s v="Journal"/>
    <x v="9"/>
    <s v="Client Management"/>
    <s v="Client Management Revenue"/>
    <d v="2024-08-31T00:00:00"/>
    <x v="0"/>
    <s v="49269"/>
    <s v="169 LinkedIn Corporation : 1303 LinkedIn Targeting Renewal FY2025H1 (Paul)"/>
    <x v="104"/>
    <s v="16456055960"/>
    <m/>
    <m/>
    <s v="Retainer Revenue Recognition"/>
    <n v="349.35"/>
    <x v="12"/>
    <x v="6"/>
    <x v="1"/>
    <n v="0"/>
    <x v="119"/>
    <x v="92"/>
  </r>
  <r>
    <s v="Journal"/>
    <x v="9"/>
    <s v="Client Management"/>
    <s v="Client Management Revenue"/>
    <d v="2024-08-31T00:00:00"/>
    <x v="0"/>
    <s v="49284"/>
    <s v="169 LinkedIn Corporation : 1314 LinkedIn FY2025H1 Measurement Oyster (Paul/Licurgo) Renewal"/>
    <x v="40"/>
    <s v="17583746589"/>
    <m/>
    <m/>
    <s v="Retainer Revenue Recognition"/>
    <n v="1220.67"/>
    <x v="12"/>
    <x v="6"/>
    <x v="1"/>
    <n v="0"/>
    <x v="67"/>
    <x v="63"/>
  </r>
  <r>
    <s v="Journal"/>
    <x v="9"/>
    <s v="Client Management"/>
    <s v="Client Management Revenue"/>
    <d v="2024-08-31T00:00:00"/>
    <x v="0"/>
    <s v="49292"/>
    <s v="169 LinkedIn Corporation : 1315 LinkedIn FY2025H1 Non-Profit BI (Leo) Renewal"/>
    <x v="105"/>
    <s v="17583816585"/>
    <m/>
    <m/>
    <s v="Retainer Revenue Recognition"/>
    <n v="1208.99"/>
    <x v="12"/>
    <x v="6"/>
    <x v="1"/>
    <n v="0"/>
    <x v="120"/>
    <x v="93"/>
  </r>
  <r>
    <s v="Journal"/>
    <x v="9"/>
    <s v="Client Management"/>
    <s v="Client Management Revenue"/>
    <d v="2024-08-31T00:00:00"/>
    <x v="0"/>
    <s v="51617"/>
    <s v="170 CVS Health : 1350 Personalization Future State--Francis"/>
    <x v="15"/>
    <s v="19326215502"/>
    <m/>
    <m/>
    <m/>
    <n v="12540"/>
    <x v="12"/>
    <x v="3"/>
    <x v="1"/>
    <n v="0"/>
    <x v="46"/>
    <x v="43"/>
  </r>
  <r>
    <s v="Journal"/>
    <x v="9"/>
    <s v="Client Management"/>
    <s v="Client Management Revenue"/>
    <d v="2024-08-31T00:00:00"/>
    <x v="0"/>
    <s v="49272"/>
    <s v="169 LinkedIn Corporation : 1304 LinkedIn FY2025H1 BI Retainer (Laura) CO9 Renewal"/>
    <x v="106"/>
    <s v="17583641901"/>
    <m/>
    <m/>
    <s v="Retainer Revenue Recognition"/>
    <n v="1126.1400000000001"/>
    <x v="12"/>
    <x v="6"/>
    <x v="1"/>
    <n v="0"/>
    <x v="121"/>
    <x v="94"/>
  </r>
  <r>
    <s v="Journal"/>
    <x v="9"/>
    <s v="Client Management"/>
    <s v="Client Management Revenue"/>
    <d v="2024-08-31T00:00:00"/>
    <x v="0"/>
    <s v="51912"/>
    <s v="166 University of Phoenix : 1259 UOP - Simulator Build"/>
    <x v="45"/>
    <s v="17620876859"/>
    <m/>
    <m/>
    <m/>
    <n v="-15389.21"/>
    <x v="12"/>
    <x v="39"/>
    <x v="1"/>
    <n v="0"/>
    <x v="70"/>
    <x v="66"/>
  </r>
  <r>
    <s v="Journal"/>
    <x v="9"/>
    <s v="Client Management"/>
    <s v="Client Management Revenue"/>
    <d v="2024-08-31T00:00:00"/>
    <x v="0"/>
    <s v="51581"/>
    <s v="170 CVS Health : 1296 PV Insights Portal PM"/>
    <x v="20"/>
    <s v="20194098727"/>
    <m/>
    <m/>
    <m/>
    <n v="12540"/>
    <x v="12"/>
    <x v="3"/>
    <x v="1"/>
    <n v="0"/>
    <x v="51"/>
    <x v="48"/>
  </r>
  <r>
    <s v="Journal"/>
    <x v="9"/>
    <s v="Client Management"/>
    <s v="Client Management Revenue"/>
    <d v="2024-08-31T00:00:00"/>
    <x v="0"/>
    <s v="51572"/>
    <s v="170 CVS Health : 1245 Pega/FPAI Decisioning"/>
    <x v="49"/>
    <s v="17732407187"/>
    <m/>
    <m/>
    <m/>
    <n v="25602"/>
    <x v="12"/>
    <x v="3"/>
    <x v="1"/>
    <n v="0"/>
    <x v="11"/>
    <x v="11"/>
  </r>
  <r>
    <s v="Journal"/>
    <x v="9"/>
    <s v="Client Management"/>
    <s v="Client Management Revenue"/>
    <d v="2024-08-31T00:00:00"/>
    <x v="0"/>
    <s v="49229"/>
    <s v="173 Walmart : 939 Walmart - FY25 Marketing Advanced Analytics Retainer"/>
    <x v="14"/>
    <s v="15845470578"/>
    <m/>
    <m/>
    <s v="Retainer Revenue Recognition"/>
    <n v="4501.8599999999997"/>
    <x v="12"/>
    <x v="2"/>
    <x v="1"/>
    <n v="0"/>
    <x v="45"/>
    <x v="2"/>
  </r>
  <r>
    <s v="Journal"/>
    <x v="9"/>
    <s v="Client Management"/>
    <s v="Client Management Revenue"/>
    <d v="2024-08-31T00:00:00"/>
    <x v="0"/>
    <s v="51754"/>
    <s v="161 DMW Direct : 1283 DMW - Atrio AEP Model 2025"/>
    <x v="26"/>
    <s v="19882329491"/>
    <m/>
    <m/>
    <m/>
    <n v="753.79"/>
    <x v="12"/>
    <x v="35"/>
    <x v="1"/>
    <n v="0"/>
    <x v="56"/>
    <x v="53"/>
  </r>
  <r>
    <s v="Journal"/>
    <x v="9"/>
    <s v="Client Management"/>
    <s v="Client Management Revenue"/>
    <d v="2024-08-31T00:00:00"/>
    <x v="0"/>
    <s v="49251"/>
    <s v="411 H. Lundbeck A/S : 825 Lundbeck - 2024 Retainer"/>
    <x v="4"/>
    <s v="14916644417"/>
    <m/>
    <m/>
    <s v="Retainer Revenue Recognition"/>
    <n v="5234.2299999999996"/>
    <x v="12"/>
    <x v="27"/>
    <x v="1"/>
    <n v="0"/>
    <x v="36"/>
    <x v="35"/>
  </r>
  <r>
    <s v="Journal"/>
    <x v="9"/>
    <s v="Client Management"/>
    <s v="Client Management Revenue"/>
    <d v="2024-08-31T00:00:00"/>
    <x v="0"/>
    <s v="51588"/>
    <s v="176 Amperity : 892 Amperity Premium Services Pod_R1"/>
    <x v="68"/>
    <s v="15755102130"/>
    <m/>
    <m/>
    <m/>
    <n v="8780"/>
    <x v="12"/>
    <x v="23"/>
    <x v="1"/>
    <n v="0"/>
    <x v="34"/>
    <x v="33"/>
  </r>
  <r>
    <s v="Journal"/>
    <x v="9"/>
    <s v="Client Management"/>
    <s v="Client Management Revenue"/>
    <d v="2024-08-31T00:00:00"/>
    <x v="0"/>
    <s v="51794"/>
    <s v="374 Dish : 1268 2: Dish - Integrated Data + Martech solution"/>
    <x v="69"/>
    <s v="17214937942"/>
    <m/>
    <m/>
    <m/>
    <n v="-665.71"/>
    <x v="12"/>
    <x v="12"/>
    <x v="1"/>
    <n v="0"/>
    <x v="15"/>
    <x v="15"/>
  </r>
  <r>
    <s v="Journal"/>
    <x v="9"/>
    <s v="Client Management"/>
    <s v="Client Management Revenue"/>
    <d v="2024-08-31T00:00:00"/>
    <x v="0"/>
    <s v="51633"/>
    <s v="276 Under Armour : 1374 ECI Concession Model Project"/>
    <x v="107"/>
    <s v="18407390039"/>
    <m/>
    <m/>
    <m/>
    <n v="16862.12"/>
    <x v="12"/>
    <x v="15"/>
    <x v="1"/>
    <n v="0"/>
    <x v="122"/>
    <x v="95"/>
  </r>
  <r>
    <s v="Journal"/>
    <x v="9"/>
    <s v="Client Management"/>
    <s v="Client Management Revenue"/>
    <d v="2024-08-31T00:00:00"/>
    <x v="0"/>
    <s v="51763"/>
    <s v="11 Visa : 1246 NextGen Solutions"/>
    <x v="18"/>
    <s v="18657995555"/>
    <m/>
    <m/>
    <m/>
    <n v="-6029.49"/>
    <x v="12"/>
    <x v="22"/>
    <x v="1"/>
    <n v="0"/>
    <x v="49"/>
    <x v="46"/>
  </r>
  <r>
    <s v="Journal"/>
    <x v="9"/>
    <s v="Client Management"/>
    <s v="Client Management Revenue"/>
    <d v="2024-08-31T00:00:00"/>
    <x v="0"/>
    <s v="49233"/>
    <s v="175 Chewy : 739 BI Support - Canada Launch - Phase 1"/>
    <x v="108"/>
    <s v="14229981754"/>
    <m/>
    <m/>
    <s v="Retainer Revenue Recognition"/>
    <n v="626.39"/>
    <x v="12"/>
    <x v="65"/>
    <x v="1"/>
    <n v="0"/>
    <x v="123"/>
    <x v="96"/>
  </r>
  <r>
    <s v="Journal"/>
    <x v="9"/>
    <s v="Client Management"/>
    <s v="Client Management Revenue"/>
    <d v="2024-08-31T00:00:00"/>
    <x v="0"/>
    <s v="51563"/>
    <s v="170 CVS Health : 1040 MGE/PMH/GPT 2024 Team"/>
    <x v="22"/>
    <s v="15954185039"/>
    <m/>
    <m/>
    <m/>
    <n v="10880"/>
    <x v="12"/>
    <x v="3"/>
    <x v="1"/>
    <n v="0"/>
    <x v="5"/>
    <x v="5"/>
  </r>
  <r>
    <s v="Journal"/>
    <x v="9"/>
    <s v="Client Management"/>
    <s v="Client Management Revenue"/>
    <d v="2024-08-31T00:00:00"/>
    <x v="0"/>
    <s v="49217"/>
    <s v="2 AARP : 840 Journey Analytics - 2024"/>
    <x v="16"/>
    <s v="14999340598"/>
    <m/>
    <m/>
    <s v="Retainer Revenue Recognition"/>
    <n v="2793.78"/>
    <x v="12"/>
    <x v="32"/>
    <x v="1"/>
    <n v="0"/>
    <x v="47"/>
    <x v="44"/>
  </r>
  <r>
    <s v="Journal"/>
    <x v="9"/>
    <s v="Client Management"/>
    <s v="Client Management Revenue"/>
    <d v="2024-08-31T00:00:00"/>
    <x v="0"/>
    <s v="49277"/>
    <s v="169 LinkedIn Corporation : 1305 LinkedIn FY2025H1 Datawatch Extension (Anu/Jenee)_R1 Renewal"/>
    <x v="109"/>
    <s v="17583628723"/>
    <m/>
    <m/>
    <s v="Retainer Revenue Recognition"/>
    <n v="1717.77"/>
    <x v="12"/>
    <x v="6"/>
    <x v="1"/>
    <n v="0"/>
    <x v="124"/>
    <x v="97"/>
  </r>
  <r>
    <s v="Journal"/>
    <x v="9"/>
    <s v="Client Management"/>
    <s v="Client Management Revenue"/>
    <d v="2024-08-31T00:00:00"/>
    <x v="0"/>
    <s v="49237"/>
    <s v="161 DMW Direct : 857 DMW - 2024 Core Retainer"/>
    <x v="110"/>
    <s v="15413849724"/>
    <m/>
    <m/>
    <s v="Retainer Revenue Recognition"/>
    <n v="5052.09"/>
    <x v="12"/>
    <x v="35"/>
    <x v="1"/>
    <n v="0"/>
    <x v="125"/>
    <x v="98"/>
  </r>
  <r>
    <s v="Journal"/>
    <x v="9"/>
    <s v="Client Management"/>
    <s v="Client Management Revenue"/>
    <d v="2024-08-31T00:00:00"/>
    <x v="0"/>
    <s v="51613"/>
    <s v="170 CVS Health : 1296 PV Insights Portal PM"/>
    <x v="20"/>
    <s v="20194098727"/>
    <m/>
    <m/>
    <m/>
    <n v="-12540"/>
    <x v="12"/>
    <x v="3"/>
    <x v="1"/>
    <n v="0"/>
    <x v="51"/>
    <x v="48"/>
  </r>
  <r>
    <s v="Journal"/>
    <x v="9"/>
    <s v="Client Management"/>
    <s v="Client Management Revenue"/>
    <d v="2024-08-31T00:00:00"/>
    <x v="0"/>
    <s v="49262"/>
    <s v="169 LinkedIn Corporation : 1302 LinkedIn Measurement Experimentation Support (Zaid) FY2025H1"/>
    <x v="24"/>
    <s v="17583711252"/>
    <m/>
    <m/>
    <s v="Retainer Revenue Recognition"/>
    <n v="1237.56"/>
    <x v="12"/>
    <x v="6"/>
    <x v="1"/>
    <n v="0"/>
    <x v="54"/>
    <x v="51"/>
  </r>
  <r>
    <s v="Journal"/>
    <x v="9"/>
    <s v="Client Management"/>
    <s v="Client Management Revenue"/>
    <d v="2024-08-31T00:00:00"/>
    <x v="0"/>
    <s v="49259"/>
    <s v="178 KSM : 1352 KSM - BI Support - 7/26/24 thru 3/26/25"/>
    <x v="111"/>
    <s v="20298599795"/>
    <m/>
    <m/>
    <s v="Retainer Revenue Recognition"/>
    <n v="3782.19"/>
    <x v="12"/>
    <x v="66"/>
    <x v="1"/>
    <n v="0"/>
    <x v="126"/>
    <x v="99"/>
  </r>
  <r>
    <s v="Journal"/>
    <x v="9"/>
    <s v="Client Management"/>
    <s v="Client Management Revenue"/>
    <d v="2024-08-31T00:00:00"/>
    <x v="0"/>
    <s v="52174"/>
    <s v="- No Entity -"/>
    <x v="0"/>
    <m/>
    <s v="ICC 939 Walmart : Walmart - FY25 Marketing Advanced Analytics Retainer"/>
    <m/>
    <s v="Reclass Top Side JE52166 AI Consulting Rev accounts_Walmart"/>
    <n v="-436.81"/>
    <x v="12"/>
    <x v="2"/>
    <x v="1"/>
    <s v="ICC 939 Walmart : Walmart - FY25 Marketing Advanced Analytics Retainer"/>
    <x v="2"/>
    <x v="2"/>
  </r>
  <r>
    <s v="Journal"/>
    <x v="9"/>
    <s v="Solutions"/>
    <s v="Solutions Revenue"/>
    <d v="2024-08-31T00:00:00"/>
    <x v="0"/>
    <s v="49268"/>
    <s v="382 Hyatt : 1202 Hyatt - GenAI Implementation"/>
    <x v="32"/>
    <s v="16896592535"/>
    <m/>
    <m/>
    <s v="Retainer Revenue Recognition"/>
    <n v="25011.26"/>
    <x v="8"/>
    <x v="14"/>
    <x v="1"/>
    <n v="0"/>
    <x v="18"/>
    <x v="17"/>
  </r>
  <r>
    <s v="Journal"/>
    <x v="5"/>
    <s v="Solutions"/>
    <s v="Solutions Revenue"/>
    <d v="2024-08-31T00:00:00"/>
    <x v="0"/>
    <s v="52170"/>
    <s v="- No Entity -"/>
    <x v="0"/>
    <m/>
    <s v="ICC 1225 ICC in Blend Represents FPAI Inc (OA) : Verizon: Turing- Personalization Phase 2 Capacity Service"/>
    <m/>
    <s v="TopSide Management Book Elim related to project ICC 1225 ICC in Blend Represents FPAI Inc (OA) : Verizon: Turing- Personalization Phase 2 Capacity Service"/>
    <n v="-13564.1"/>
    <x v="8"/>
    <x v="18"/>
    <x v="0"/>
    <s v="ICC 1225 ICC in Blend Represents FPAI Inc (OA) : Verizon: Turing- Personalization Phase 2 Capacity Service"/>
    <x v="24"/>
    <x v="23"/>
  </r>
  <r>
    <s v="Journal"/>
    <x v="9"/>
    <s v="Solutions"/>
    <s v="Solutions Revenue"/>
    <d v="2024-08-31T00:00:00"/>
    <x v="0"/>
    <s v="51838"/>
    <s v="382 Hyatt : 1254 Hyatt - Martech Architecture Rebuild - Phase 1 (Design)"/>
    <x v="64"/>
    <s v="17296920926"/>
    <m/>
    <m/>
    <m/>
    <n v="41125.519999999997"/>
    <x v="8"/>
    <x v="14"/>
    <x v="1"/>
    <n v="0"/>
    <x v="83"/>
    <x v="78"/>
  </r>
  <r>
    <s v="Journal"/>
    <x v="9"/>
    <s v="Solutions"/>
    <s v="Solutions Revenue"/>
    <d v="2024-08-31T00:00:00"/>
    <x v="0"/>
    <s v="51700"/>
    <s v="382 Hyatt : 1219 Hyatt - Segmentation Phase 2"/>
    <x v="38"/>
    <s v="17735849755"/>
    <m/>
    <m/>
    <m/>
    <n v="-223.18"/>
    <x v="8"/>
    <x v="14"/>
    <x v="1"/>
    <n v="0"/>
    <x v="65"/>
    <x v="61"/>
  </r>
  <r>
    <s v="Journal"/>
    <x v="1"/>
    <s v="Business Intelligence"/>
    <s v="Business Intelligence"/>
    <d v="2024-08-30T00:00:00"/>
    <x v="0"/>
    <s v="51593"/>
    <s v="- No Entity -"/>
    <x v="0"/>
    <m/>
    <s v="ICC 1019 ICC in Forth Point Represents Blend360 : Legrand - Cablofil Managed Service Level Agreement"/>
    <m/>
    <s v="Legrand IC rev reclass August"/>
    <n v="-1482.103226528586"/>
    <x v="1"/>
    <x v="10"/>
    <x v="1"/>
    <s v="ICC 1019 ICC in Forth Point Represents Blend360 : Legrand - Cablofil Managed Service Level Agreement"/>
    <x v="13"/>
    <x v="13"/>
  </r>
  <r>
    <s v="Journal"/>
    <x v="1"/>
    <s v="Business Intelligence"/>
    <s v="Business Intelligence"/>
    <d v="2024-08-30T00:00:00"/>
    <x v="0"/>
    <s v="51594"/>
    <s v="- No Entity -"/>
    <x v="0"/>
    <m/>
    <m/>
    <m/>
    <s v="BT (FPAI) IC rev reclass August"/>
    <n v="-28949.89876909251"/>
    <x v="1"/>
    <x v="0"/>
    <x v="1"/>
    <n v="0"/>
    <x v="0"/>
    <x v="0"/>
  </r>
  <r>
    <s v="Journal"/>
    <x v="13"/>
    <s v="Business Intelligence"/>
    <s v="Business Intelligence"/>
    <d v="2024-08-31T00:00:00"/>
    <x v="0"/>
    <s v="49342"/>
    <s v="349 Soremartec S.A. : 768 MUSST APAC-MEA Reporting Maintenance"/>
    <x v="112"/>
    <m/>
    <m/>
    <m/>
    <m/>
    <n v="666.91145472000005"/>
    <x v="6"/>
    <x v="20"/>
    <x v="1"/>
    <n v="0"/>
    <x v="28"/>
    <x v="27"/>
  </r>
  <r>
    <s v="Journal"/>
    <x v="1"/>
    <s v="Business Intelligence"/>
    <s v="Business Intelligence"/>
    <d v="2024-08-31T00:00:00"/>
    <x v="0"/>
    <s v="49422"/>
    <s v="440 ICC in Forth Point Represents FutureproofAI : 1137 British Telecom - IDC resource Anirudh"/>
    <x v="113"/>
    <m/>
    <m/>
    <m/>
    <m/>
    <n v="8948.1505286285937"/>
    <x v="1"/>
    <x v="11"/>
    <x v="1"/>
    <n v="0"/>
    <x v="127"/>
    <x v="100"/>
  </r>
  <r>
    <s v="Journal"/>
    <x v="2"/>
    <s v="Business Intelligence"/>
    <s v="Business Intelligence"/>
    <d v="2024-08-31T00:00:00"/>
    <x v="0"/>
    <s v="49927"/>
    <s v="461 Session M Inc. : 974 Mastercard SOW #6"/>
    <x v="6"/>
    <s v="16716229170"/>
    <m/>
    <m/>
    <m/>
    <n v="352.16392893305016"/>
    <x v="6"/>
    <x v="29"/>
    <x v="1"/>
    <n v="0"/>
    <x v="38"/>
    <x v="37"/>
  </r>
  <r>
    <s v="Journal"/>
    <x v="9"/>
    <s v="Business Intelligence"/>
    <s v="Business Intelligence"/>
    <d v="2024-08-31T00:00:00"/>
    <x v="0"/>
    <s v="51783"/>
    <s v="11 Visa : 1246 NextGen Solutions"/>
    <x v="18"/>
    <s v="18657995555"/>
    <m/>
    <m/>
    <m/>
    <n v="14605.49"/>
    <x v="6"/>
    <x v="22"/>
    <x v="1"/>
    <n v="0"/>
    <x v="49"/>
    <x v="46"/>
  </r>
  <r>
    <s v="Journal"/>
    <x v="9"/>
    <s v="Business Intelligence"/>
    <s v="Business Intelligence"/>
    <d v="2024-08-31T00:00:00"/>
    <x v="0"/>
    <s v="52166"/>
    <s v="- No Entity -"/>
    <x v="0"/>
    <m/>
    <s v="ICC 1344 Visa : Visa - Minerva dashboard automation"/>
    <m/>
    <s v="TopSide Management Book Elim related to project ICC 1344 Visa : Visa - Minerva dashboard automation"/>
    <n v="-10564.92"/>
    <x v="6"/>
    <x v="22"/>
    <x v="1"/>
    <s v="ICC 1344 Visa : Visa - Minerva dashboard automation"/>
    <x v="32"/>
    <x v="31"/>
  </r>
  <r>
    <s v="Journal"/>
    <x v="2"/>
    <s v="Business Intelligence"/>
    <s v="Business Intelligence"/>
    <d v="2024-08-31T00:00:00"/>
    <x v="0"/>
    <s v="50207"/>
    <s v="468 Blackstone Inc. : 989 Blackstone SOW #13"/>
    <x v="114"/>
    <s v="16856641557"/>
    <m/>
    <m/>
    <m/>
    <n v="480.22353945415932"/>
    <x v="6"/>
    <x v="4"/>
    <x v="1"/>
    <n v="0"/>
    <x v="128"/>
    <x v="101"/>
  </r>
  <r>
    <s v="Journal"/>
    <x v="9"/>
    <s v="Business Intelligence"/>
    <s v="Business Intelligence"/>
    <d v="2024-08-31T00:00:00"/>
    <x v="0"/>
    <s v="49236"/>
    <s v="161 DMW Direct : 857 DMW - 2024 Core Retainer"/>
    <x v="110"/>
    <s v="15413849724"/>
    <m/>
    <m/>
    <s v="Retainer Revenue Recognition"/>
    <n v="10522.91"/>
    <x v="6"/>
    <x v="35"/>
    <x v="1"/>
    <n v="0"/>
    <x v="125"/>
    <x v="98"/>
  </r>
  <r>
    <s v="Journal"/>
    <x v="2"/>
    <s v="Business Intelligence"/>
    <s v="Business Intelligence"/>
    <d v="2024-08-31T00:00:00"/>
    <x v="0"/>
    <s v="50060"/>
    <s v="461 Session M Inc. : 974 Mastercard SOW #6"/>
    <x v="6"/>
    <s v="16716229170"/>
    <m/>
    <m/>
    <m/>
    <n v="352.16392893305016"/>
    <x v="6"/>
    <x v="29"/>
    <x v="1"/>
    <n v="0"/>
    <x v="38"/>
    <x v="37"/>
  </r>
  <r>
    <s v="Journal"/>
    <x v="9"/>
    <s v="Business Intelligence"/>
    <s v="Business Intelligence"/>
    <d v="2024-08-31T00:00:00"/>
    <x v="0"/>
    <s v="49290"/>
    <s v="169 LinkedIn Corporation : 1315 LinkedIn FY2025H1 Non-Profit BI (Leo) Renewal"/>
    <x v="105"/>
    <s v="17583816585"/>
    <m/>
    <m/>
    <s v="Retainer Revenue Recognition"/>
    <n v="64956.01"/>
    <x v="6"/>
    <x v="6"/>
    <x v="1"/>
    <n v="0"/>
    <x v="120"/>
    <x v="93"/>
  </r>
  <r>
    <s v="Journal"/>
    <x v="9"/>
    <s v="Business Intelligence"/>
    <s v="Business Intelligence"/>
    <d v="2024-08-31T00:00:00"/>
    <x v="0"/>
    <s v="49246"/>
    <s v="182 GoodRx : 1244 GoodRx - Incremental BI Support"/>
    <x v="115"/>
    <s v="19093193875"/>
    <m/>
    <m/>
    <s v="Retainer Revenue Recognition"/>
    <n v="11808"/>
    <x v="6"/>
    <x v="21"/>
    <x v="1"/>
    <n v="0"/>
    <x v="29"/>
    <x v="28"/>
  </r>
  <r>
    <s v="Journal"/>
    <x v="2"/>
    <s v="Business Intelligence"/>
    <s v="Business Intelligence"/>
    <d v="2024-08-31T00:00:00"/>
    <x v="0"/>
    <s v="50765"/>
    <s v="459 Roku Inc. : 966 SOW#1 2024 - DE &amp; BI Team"/>
    <x v="116"/>
    <s v="16977995014"/>
    <m/>
    <m/>
    <m/>
    <n v="228.10618124072568"/>
    <x v="6"/>
    <x v="67"/>
    <x v="1"/>
    <n v="0"/>
    <x v="129"/>
    <x v="102"/>
  </r>
  <r>
    <s v="Journal"/>
    <x v="2"/>
    <s v="Business Intelligence"/>
    <s v="Business Intelligence"/>
    <d v="2024-08-31T00:00:00"/>
    <x v="0"/>
    <s v="50093"/>
    <s v="461 Session M Inc. : 974 Mastercard SOW #6"/>
    <x v="6"/>
    <s v="16716229170"/>
    <m/>
    <m/>
    <m/>
    <n v="352.16392893305016"/>
    <x v="6"/>
    <x v="29"/>
    <x v="1"/>
    <n v="0"/>
    <x v="38"/>
    <x v="37"/>
  </r>
  <r>
    <s v="Journal"/>
    <x v="9"/>
    <s v="Business Intelligence"/>
    <s v="Business Intelligence"/>
    <d v="2024-08-31T00:00:00"/>
    <x v="0"/>
    <s v="52166"/>
    <s v="- No Entity -"/>
    <x v="0"/>
    <m/>
    <s v="ICC 1244 GoodRx : GoodRx - Incremental BI Support"/>
    <m/>
    <s v="TopSide Management Book Elim related to project ICC 1244 GoodRx : GoodRx - Incremental BI Support"/>
    <n v="-10564.92"/>
    <x v="6"/>
    <x v="21"/>
    <x v="1"/>
    <s v="ICC 1244 GoodRx : GoodRx - Incremental BI Support"/>
    <x v="29"/>
    <x v="28"/>
  </r>
  <r>
    <s v="Journal"/>
    <x v="2"/>
    <s v="Business Intelligence"/>
    <s v="Business Intelligence"/>
    <d v="2024-08-31T00:00:00"/>
    <x v="0"/>
    <s v="50199"/>
    <s v="468 Blackstone Inc. : 989 Blackstone SOW #13"/>
    <x v="114"/>
    <s v="16856641557"/>
    <m/>
    <m/>
    <m/>
    <n v="480.22353945415932"/>
    <x v="6"/>
    <x v="4"/>
    <x v="1"/>
    <n v="0"/>
    <x v="128"/>
    <x v="101"/>
  </r>
  <r>
    <s v="Journal"/>
    <x v="9"/>
    <s v="Business Intelligence"/>
    <s v="Business Intelligence"/>
    <d v="2024-08-31T00:00:00"/>
    <x v="0"/>
    <s v="51569"/>
    <s v="170 CVS Health : 1293 CVS PWC --ThoughtSpot--Jonathan Nawrocki"/>
    <x v="117"/>
    <s v="19159531854"/>
    <m/>
    <m/>
    <m/>
    <n v="22040"/>
    <x v="6"/>
    <x v="3"/>
    <x v="1"/>
    <n v="0"/>
    <x v="130"/>
    <x v="103"/>
  </r>
  <r>
    <s v="Journal"/>
    <x v="9"/>
    <s v="Business Intelligence"/>
    <s v="Business Intelligence"/>
    <d v="2024-08-31T00:00:00"/>
    <x v="0"/>
    <s v="51749"/>
    <s v="11 Visa : 1246 NextGen Solutions"/>
    <x v="18"/>
    <s v="18657995555"/>
    <m/>
    <m/>
    <m/>
    <n v="113.94"/>
    <x v="6"/>
    <x v="22"/>
    <x v="1"/>
    <n v="0"/>
    <x v="49"/>
    <x v="46"/>
  </r>
  <r>
    <s v="Journal"/>
    <x v="2"/>
    <s v="Business Intelligence"/>
    <s v="Business Intelligence"/>
    <d v="2024-08-31T00:00:00"/>
    <x v="0"/>
    <s v="49825"/>
    <s v="461 Session M Inc. : 974 Mastercard SOW #6"/>
    <x v="6"/>
    <s v="16716229170"/>
    <m/>
    <m/>
    <m/>
    <n v="176.08196446652508"/>
    <x v="6"/>
    <x v="29"/>
    <x v="1"/>
    <n v="0"/>
    <x v="38"/>
    <x v="37"/>
  </r>
  <r>
    <s v="Journal"/>
    <x v="9"/>
    <s v="Business Intelligence"/>
    <s v="Business Intelligence"/>
    <d v="2024-08-31T00:00:00"/>
    <x v="0"/>
    <s v="49240"/>
    <s v="182 GoodRx : 1142 GoodRx - April to October Renewal"/>
    <x v="19"/>
    <s v="17583569682"/>
    <m/>
    <m/>
    <s v="Retainer Revenue Recognition"/>
    <n v="22637.55"/>
    <x v="6"/>
    <x v="21"/>
    <x v="1"/>
    <n v="0"/>
    <x v="50"/>
    <x v="47"/>
  </r>
  <r>
    <s v="Journal"/>
    <x v="2"/>
    <s v="Business Intelligence"/>
    <s v="Business Intelligence"/>
    <d v="2024-08-31T00:00:00"/>
    <x v="0"/>
    <s v="50221"/>
    <s v="468 Blackstone Inc. : 989 Blackstone SOW #13"/>
    <x v="114"/>
    <s v="16856641557"/>
    <m/>
    <m/>
    <m/>
    <n v="480.22353945415932"/>
    <x v="6"/>
    <x v="4"/>
    <x v="1"/>
    <n v="0"/>
    <x v="128"/>
    <x v="101"/>
  </r>
  <r>
    <s v="Journal"/>
    <x v="2"/>
    <s v="Business Intelligence"/>
    <s v="Business Intelligence"/>
    <d v="2024-08-31T00:00:00"/>
    <x v="0"/>
    <s v="49946"/>
    <s v="461 Session M Inc. : 974 Mastercard SOW #6"/>
    <x v="6"/>
    <s v="16716229170"/>
    <m/>
    <m/>
    <m/>
    <n v="352.16392893305016"/>
    <x v="6"/>
    <x v="29"/>
    <x v="1"/>
    <n v="0"/>
    <x v="38"/>
    <x v="37"/>
  </r>
  <r>
    <s v="Journal"/>
    <x v="9"/>
    <s v="Business Intelligence"/>
    <s v="Business Intelligence"/>
    <d v="2024-08-31T00:00:00"/>
    <x v="0"/>
    <s v="51760"/>
    <s v="11 Visa : 1246 NextGen Solutions"/>
    <x v="18"/>
    <s v="18657995555"/>
    <m/>
    <m/>
    <m/>
    <n v="42.22"/>
    <x v="6"/>
    <x v="22"/>
    <x v="1"/>
    <n v="0"/>
    <x v="49"/>
    <x v="46"/>
  </r>
  <r>
    <s v="Journal"/>
    <x v="9"/>
    <s v="Business Intelligence"/>
    <s v="Business Intelligence"/>
    <d v="2024-08-31T00:00:00"/>
    <x v="0"/>
    <s v="49281"/>
    <s v="169 LinkedIn Corporation : 1313 LinkedIn LTS BI (Grace) FY2025 Renewal"/>
    <x v="92"/>
    <s v="19934646100"/>
    <m/>
    <m/>
    <s v="Retainer Revenue Recognition"/>
    <n v="13000"/>
    <x v="6"/>
    <x v="6"/>
    <x v="1"/>
    <n v="0"/>
    <x v="107"/>
    <x v="84"/>
  </r>
  <r>
    <s v="Journal"/>
    <x v="9"/>
    <s v="Business Intelligence"/>
    <s v="Business Intelligence"/>
    <d v="2024-08-31T00:00:00"/>
    <x v="0"/>
    <s v="49274"/>
    <s v="169 LinkedIn Corporation : 1305 LinkedIn FY2025H1 Datawatch Extension (Anu/Jenee)_R1 Renewal"/>
    <x v="109"/>
    <s v="17583628723"/>
    <m/>
    <m/>
    <s v="Retainer Revenue Recognition"/>
    <n v="39605.75"/>
    <x v="6"/>
    <x v="6"/>
    <x v="1"/>
    <n v="0"/>
    <x v="124"/>
    <x v="97"/>
  </r>
  <r>
    <s v="Journal"/>
    <x v="9"/>
    <s v="Business Intelligence"/>
    <s v="Business Intelligence"/>
    <d v="2024-08-31T00:00:00"/>
    <x v="0"/>
    <s v="49260"/>
    <s v="169 LinkedIn Corporation : 1302 LinkedIn Measurement Experimentation Support (Zaid) FY2025H1"/>
    <x v="24"/>
    <s v="17583711252"/>
    <m/>
    <m/>
    <s v="Retainer Revenue Recognition"/>
    <n v="26581.49"/>
    <x v="6"/>
    <x v="6"/>
    <x v="1"/>
    <n v="0"/>
    <x v="54"/>
    <x v="51"/>
  </r>
  <r>
    <s v="Journal"/>
    <x v="2"/>
    <s v="Business Intelligence"/>
    <s v="Business Intelligence"/>
    <d v="2024-08-31T00:00:00"/>
    <x v="0"/>
    <s v="49899"/>
    <s v="461 Session M Inc. : 974 Mastercard SOW #6"/>
    <x v="6"/>
    <s v="16716229170"/>
    <m/>
    <m/>
    <m/>
    <n v="352.16392893305016"/>
    <x v="6"/>
    <x v="29"/>
    <x v="1"/>
    <n v="0"/>
    <x v="38"/>
    <x v="37"/>
  </r>
  <r>
    <s v="Journal"/>
    <x v="1"/>
    <s v="Business Intelligence"/>
    <s v="Business Intelligence"/>
    <d v="2024-08-31T00:00:00"/>
    <x v="0"/>
    <s v="51507"/>
    <s v="419 Repsol Resources UK Limited : 1093 Core Digital Team 2024"/>
    <x v="118"/>
    <m/>
    <m/>
    <m/>
    <m/>
    <n v="31754.749188470723"/>
    <x v="1"/>
    <x v="68"/>
    <x v="1"/>
    <n v="0"/>
    <x v="131"/>
    <x v="104"/>
  </r>
  <r>
    <s v="Journal"/>
    <x v="2"/>
    <s v="Business Intelligence"/>
    <s v="Business Intelligence"/>
    <d v="2024-08-31T00:00:00"/>
    <x v="0"/>
    <s v="49913"/>
    <s v="461 Session M Inc. : 974 Mastercard SOW #6"/>
    <x v="6"/>
    <s v="16716229170"/>
    <m/>
    <m/>
    <m/>
    <n v="352.16392893305016"/>
    <x v="6"/>
    <x v="29"/>
    <x v="1"/>
    <n v="0"/>
    <x v="38"/>
    <x v="37"/>
  </r>
  <r>
    <s v="Journal"/>
    <x v="9"/>
    <s v="Business Intelligence"/>
    <s v="Business Intelligence"/>
    <d v="2024-08-31T00:00:00"/>
    <x v="0"/>
    <s v="49270"/>
    <s v="393 SPARC : 1025 SPARC 2024 Renewal"/>
    <x v="119"/>
    <s v="16404709420"/>
    <m/>
    <m/>
    <s v="Retainer Revenue Recognition"/>
    <n v="5000"/>
    <x v="6"/>
    <x v="69"/>
    <x v="1"/>
    <n v="0"/>
    <x v="132"/>
    <x v="105"/>
  </r>
  <r>
    <s v="Journal"/>
    <x v="2"/>
    <s v="Business Intelligence"/>
    <s v="Business Intelligence"/>
    <d v="2024-08-31T00:00:00"/>
    <x v="0"/>
    <s v="49795"/>
    <s v="461 Session M Inc. : 974 Mastercard SOW #6"/>
    <x v="6"/>
    <s v="16716229170"/>
    <m/>
    <m/>
    <m/>
    <n v="295.13750755024483"/>
    <x v="6"/>
    <x v="29"/>
    <x v="1"/>
    <n v="0"/>
    <x v="38"/>
    <x v="37"/>
  </r>
  <r>
    <s v="Journal"/>
    <x v="2"/>
    <s v="Business Intelligence"/>
    <s v="Business Intelligence"/>
    <d v="2024-08-31T00:00:00"/>
    <x v="0"/>
    <s v="50856"/>
    <s v="459 Roku Inc. : 966 SOW#1 2024 - DE &amp; BI Team"/>
    <x v="116"/>
    <s v="16977995014"/>
    <m/>
    <m/>
    <m/>
    <n v="344.16020327548085"/>
    <x v="6"/>
    <x v="67"/>
    <x v="1"/>
    <n v="0"/>
    <x v="129"/>
    <x v="102"/>
  </r>
  <r>
    <s v="Journal"/>
    <x v="2"/>
    <s v="Business Intelligence"/>
    <s v="Business Intelligence"/>
    <d v="2024-08-31T00:00:00"/>
    <x v="0"/>
    <s v="50217"/>
    <s v="468 Blackstone Inc. : 989 Blackstone SOW #13"/>
    <x v="114"/>
    <s v="16856641557"/>
    <m/>
    <m/>
    <m/>
    <n v="480.22353945415932"/>
    <x v="6"/>
    <x v="4"/>
    <x v="1"/>
    <n v="0"/>
    <x v="128"/>
    <x v="101"/>
  </r>
  <r>
    <s v="Journal"/>
    <x v="9"/>
    <s v="Business Intelligence"/>
    <s v="Business Intelligence"/>
    <d v="2024-08-31T00:00:00"/>
    <x v="0"/>
    <s v="51692"/>
    <s v="276 Under Armour : 1167 EU Line List"/>
    <x v="120"/>
    <s v="14229444097"/>
    <m/>
    <m/>
    <m/>
    <n v="903.97"/>
    <x v="6"/>
    <x v="15"/>
    <x v="1"/>
    <n v="0"/>
    <x v="133"/>
    <x v="106"/>
  </r>
  <r>
    <s v="Journal"/>
    <x v="9"/>
    <s v="Business Intelligence"/>
    <s v="Business Intelligence"/>
    <d v="2024-08-31T00:00:00"/>
    <x v="0"/>
    <s v="51589"/>
    <s v="11 Visa : 676 BI Managed services - 1 year engagement"/>
    <x v="121"/>
    <s v="14230165822"/>
    <m/>
    <m/>
    <m/>
    <n v="14553"/>
    <x v="6"/>
    <x v="22"/>
    <x v="1"/>
    <n v="0"/>
    <x v="134"/>
    <x v="107"/>
  </r>
  <r>
    <s v="Journal"/>
    <x v="2"/>
    <s v="Business Intelligence"/>
    <s v="Business Intelligence"/>
    <d v="2024-08-31T00:00:00"/>
    <x v="0"/>
    <s v="51168"/>
    <s v="459 Roku Inc. : 966 SOW#1 2024 - DE &amp; BI Team"/>
    <x v="116"/>
    <s v="16977995014"/>
    <m/>
    <m/>
    <m/>
    <n v="344.16020327548085"/>
    <x v="6"/>
    <x v="67"/>
    <x v="1"/>
    <n v="0"/>
    <x v="129"/>
    <x v="102"/>
  </r>
  <r>
    <s v="Journal"/>
    <x v="9"/>
    <s v="Business Intelligence"/>
    <s v="Business Intelligence"/>
    <d v="2024-08-31T00:00:00"/>
    <x v="0"/>
    <s v="51824"/>
    <s v="11 Visa : 1264 VISA Consumer Payment - DE/BI project"/>
    <x v="122"/>
    <s v="19569235802"/>
    <m/>
    <m/>
    <m/>
    <n v="2810.57"/>
    <x v="6"/>
    <x v="22"/>
    <x v="1"/>
    <n v="0"/>
    <x v="135"/>
    <x v="108"/>
  </r>
  <r>
    <s v="Journal"/>
    <x v="2"/>
    <s v="Business Intelligence"/>
    <s v="Business Intelligence"/>
    <d v="2024-08-31T00:00:00"/>
    <x v="0"/>
    <s v="49949"/>
    <s v="461 Session M Inc. : 974 Mastercard SOW #6"/>
    <x v="6"/>
    <s v="16716229170"/>
    <m/>
    <m/>
    <m/>
    <n v="396.18442004968142"/>
    <x v="6"/>
    <x v="29"/>
    <x v="1"/>
    <n v="0"/>
    <x v="38"/>
    <x v="37"/>
  </r>
  <r>
    <s v="Journal"/>
    <x v="2"/>
    <s v="Business Intelligence"/>
    <s v="Business Intelligence"/>
    <d v="2024-08-31T00:00:00"/>
    <x v="0"/>
    <s v="49850"/>
    <s v="461 Session M Inc. : 974 Mastercard SOW #6"/>
    <x v="6"/>
    <s v="16716229170"/>
    <m/>
    <m/>
    <m/>
    <n v="352.16392893305016"/>
    <x v="6"/>
    <x v="29"/>
    <x v="1"/>
    <n v="0"/>
    <x v="38"/>
    <x v="37"/>
  </r>
  <r>
    <s v="Journal"/>
    <x v="2"/>
    <s v="Business Intelligence"/>
    <s v="Business Intelligence"/>
    <d v="2024-08-31T00:00:00"/>
    <x v="0"/>
    <s v="50815"/>
    <s v="459 Roku Inc. : 966 SOW#1 2024 - DE &amp; BI Team"/>
    <x v="116"/>
    <s v="16977995014"/>
    <m/>
    <m/>
    <m/>
    <n v="344.16020327548085"/>
    <x v="6"/>
    <x v="67"/>
    <x v="1"/>
    <n v="0"/>
    <x v="129"/>
    <x v="102"/>
  </r>
  <r>
    <s v="Journal"/>
    <x v="2"/>
    <s v="Business Intelligence"/>
    <s v="Business Intelligence"/>
    <d v="2024-08-31T00:00:00"/>
    <x v="0"/>
    <s v="49889"/>
    <s v="461 Session M Inc. : 974 Mastercard SOW #6"/>
    <x v="6"/>
    <s v="16716229170"/>
    <m/>
    <m/>
    <m/>
    <n v="531.24741444853987"/>
    <x v="6"/>
    <x v="29"/>
    <x v="1"/>
    <n v="0"/>
    <x v="38"/>
    <x v="37"/>
  </r>
  <r>
    <s v="Journal"/>
    <x v="9"/>
    <s v="Business Intelligence"/>
    <s v="Business Intelligence"/>
    <d v="2024-08-31T00:00:00"/>
    <x v="0"/>
    <s v="49238"/>
    <s v="5 Fresh Direct : 849 FreshDirect - 2024 PowerBI Support"/>
    <x v="123"/>
    <s v="15767035179"/>
    <m/>
    <m/>
    <s v="Retainer Revenue Recognition"/>
    <n v="10000"/>
    <x v="6"/>
    <x v="70"/>
    <x v="1"/>
    <n v="0"/>
    <x v="136"/>
    <x v="109"/>
  </r>
  <r>
    <s v="Journal"/>
    <x v="2"/>
    <s v="Business Intelligence"/>
    <s v="Business Intelligence"/>
    <d v="2024-08-31T00:00:00"/>
    <x v="0"/>
    <s v="49930"/>
    <s v="461 Session M Inc. : 974 Mastercard SOW #6"/>
    <x v="6"/>
    <s v="16716229170"/>
    <m/>
    <m/>
    <m/>
    <n v="531.24741444853987"/>
    <x v="6"/>
    <x v="29"/>
    <x v="1"/>
    <n v="0"/>
    <x v="38"/>
    <x v="37"/>
  </r>
  <r>
    <s v="Journal"/>
    <x v="2"/>
    <s v="Business Intelligence"/>
    <s v="Business Intelligence"/>
    <d v="2024-08-31T00:00:00"/>
    <x v="0"/>
    <s v="49987"/>
    <s v="461 Session M Inc. : 974 Mastercard SOW #6"/>
    <x v="6"/>
    <s v="16716229170"/>
    <m/>
    <m/>
    <m/>
    <n v="531.24741444853987"/>
    <x v="6"/>
    <x v="29"/>
    <x v="1"/>
    <n v="0"/>
    <x v="38"/>
    <x v="37"/>
  </r>
  <r>
    <s v="Journal"/>
    <x v="9"/>
    <s v="Business Intelligence"/>
    <s v="Business Intelligence"/>
    <d v="2024-08-31T00:00:00"/>
    <x v="0"/>
    <s v="51750"/>
    <s v="11 Visa : 1242 BI retainer - Global Installments and Embedded Finance"/>
    <x v="124"/>
    <s v="19153848364"/>
    <m/>
    <m/>
    <m/>
    <n v="6519.88"/>
    <x v="6"/>
    <x v="22"/>
    <x v="1"/>
    <n v="0"/>
    <x v="137"/>
    <x v="110"/>
  </r>
  <r>
    <s v="Journal"/>
    <x v="2"/>
    <s v="Business Intelligence"/>
    <s v="Business Intelligence"/>
    <d v="2024-08-31T00:00:00"/>
    <x v="0"/>
    <s v="50020"/>
    <s v="461 Session M Inc. : 974 Mastercard SOW #6"/>
    <x v="6"/>
    <s v="16716229170"/>
    <m/>
    <m/>
    <m/>
    <n v="352.16392893305016"/>
    <x v="6"/>
    <x v="29"/>
    <x v="1"/>
    <n v="0"/>
    <x v="38"/>
    <x v="37"/>
  </r>
  <r>
    <s v="Journal"/>
    <x v="2"/>
    <s v="Business Intelligence"/>
    <s v="Business Intelligence"/>
    <d v="2024-08-31T00:00:00"/>
    <x v="0"/>
    <s v="50226"/>
    <s v="468 Blackstone Inc. : 989 Blackstone SOW #13"/>
    <x v="114"/>
    <s v="16856641557"/>
    <m/>
    <m/>
    <m/>
    <n v="480.22353945415932"/>
    <x v="6"/>
    <x v="4"/>
    <x v="1"/>
    <n v="0"/>
    <x v="128"/>
    <x v="101"/>
  </r>
  <r>
    <s v="Journal"/>
    <x v="2"/>
    <s v="Business Intelligence"/>
    <s v="Business Intelligence"/>
    <d v="2024-08-31T00:00:00"/>
    <x v="0"/>
    <s v="49837"/>
    <s v="461 Session M Inc. : 974 Mastercard SOW #6"/>
    <x v="6"/>
    <s v="16716229170"/>
    <m/>
    <m/>
    <m/>
    <n v="352.16392893305016"/>
    <x v="6"/>
    <x v="29"/>
    <x v="1"/>
    <n v="0"/>
    <x v="38"/>
    <x v="37"/>
  </r>
  <r>
    <s v="Journal"/>
    <x v="2"/>
    <s v="Business Intelligence"/>
    <s v="Business Intelligence"/>
    <d v="2024-08-31T00:00:00"/>
    <x v="0"/>
    <s v="51012"/>
    <s v="459 Roku Inc. : 966 SOW#1 2024 - DE &amp; BI Team"/>
    <x v="116"/>
    <s v="16977995014"/>
    <m/>
    <m/>
    <m/>
    <n v="228.10618124072568"/>
    <x v="6"/>
    <x v="67"/>
    <x v="1"/>
    <n v="0"/>
    <x v="129"/>
    <x v="102"/>
  </r>
  <r>
    <s v="Journal"/>
    <x v="2"/>
    <s v="Business Intelligence"/>
    <s v="Business Intelligence"/>
    <d v="2024-08-31T00:00:00"/>
    <x v="0"/>
    <s v="50236"/>
    <s v="468 Blackstone Inc. : 989 Blackstone SOW #13"/>
    <x v="114"/>
    <s v="16856641557"/>
    <m/>
    <m/>
    <m/>
    <n v="480.22353945415932"/>
    <x v="6"/>
    <x v="4"/>
    <x v="1"/>
    <n v="0"/>
    <x v="128"/>
    <x v="101"/>
  </r>
  <r>
    <s v="Journal"/>
    <x v="2"/>
    <s v="Business Intelligence"/>
    <s v="Business Intelligence"/>
    <d v="2024-08-31T00:00:00"/>
    <x v="0"/>
    <s v="50215"/>
    <s v="468 Blackstone Inc. : 989 Blackstone SOW #13"/>
    <x v="114"/>
    <s v="16856641557"/>
    <m/>
    <m/>
    <m/>
    <n v="480.22353945415932"/>
    <x v="6"/>
    <x v="4"/>
    <x v="1"/>
    <n v="0"/>
    <x v="128"/>
    <x v="101"/>
  </r>
  <r>
    <s v="Journal"/>
    <x v="9"/>
    <s v="Business Intelligence"/>
    <s v="Business Intelligence"/>
    <d v="2024-08-31T00:00:00"/>
    <x v="0"/>
    <s v="51719"/>
    <s v="11 Visa : 1242 BI retainer - Global Installments and Embedded Finance"/>
    <x v="124"/>
    <s v="19153848364"/>
    <m/>
    <m/>
    <m/>
    <n v="8.81"/>
    <x v="6"/>
    <x v="22"/>
    <x v="1"/>
    <n v="0"/>
    <x v="137"/>
    <x v="110"/>
  </r>
  <r>
    <s v="Journal"/>
    <x v="9"/>
    <s v="Business Intelligence"/>
    <s v="Business Intelligence"/>
    <d v="2024-08-31T00:00:00"/>
    <x v="0"/>
    <s v="51840"/>
    <s v="11 Visa : 1344 Visa - Minerva dashboard automation"/>
    <x v="125"/>
    <s v="20379207056"/>
    <m/>
    <m/>
    <m/>
    <n v="26084.89"/>
    <x v="6"/>
    <x v="22"/>
    <x v="1"/>
    <n v="0"/>
    <x v="32"/>
    <x v="31"/>
  </r>
  <r>
    <s v="Journal"/>
    <x v="13"/>
    <s v="Business Intelligence"/>
    <s v="Business Intelligence"/>
    <d v="2024-08-31T00:00:00"/>
    <x v="0"/>
    <s v="52167"/>
    <s v="- No Entity -"/>
    <x v="0"/>
    <m/>
    <s v="ICC 770 Soremartec S.A. : P1 Africa-Levant Reports Ongoing"/>
    <m/>
    <s v="TopSide Management Book Elim related to project ICC 770 Soremartec S.A. : P1 Africa-Levant Reports Ongoing"/>
    <n v="-792.04510398720004"/>
    <x v="6"/>
    <x v="20"/>
    <x v="1"/>
    <s v="ICC 770 Soremartec S.A. : P1 Africa-Levant Reports Ongoing"/>
    <x v="30"/>
    <x v="29"/>
  </r>
  <r>
    <s v="Journal"/>
    <x v="2"/>
    <s v="Business Intelligence"/>
    <s v="Business Intelligence"/>
    <d v="2024-08-31T00:00:00"/>
    <x v="0"/>
    <s v="50767"/>
    <s v="459 Roku Inc. : 966 SOW#1 2024 - DE &amp; BI Team"/>
    <x v="116"/>
    <s v="16977995014"/>
    <m/>
    <m/>
    <m/>
    <n v="344.16020327548085"/>
    <x v="6"/>
    <x v="67"/>
    <x v="1"/>
    <n v="0"/>
    <x v="129"/>
    <x v="102"/>
  </r>
  <r>
    <s v="Journal"/>
    <x v="2"/>
    <s v="Business Intelligence"/>
    <s v="Business Intelligence"/>
    <d v="2024-08-31T00:00:00"/>
    <x v="0"/>
    <s v="49968"/>
    <s v="461 Session M Inc. : 974 Mastercard SOW #6"/>
    <x v="6"/>
    <s v="16716229170"/>
    <m/>
    <m/>
    <m/>
    <n v="531.24741444853987"/>
    <x v="6"/>
    <x v="29"/>
    <x v="1"/>
    <n v="0"/>
    <x v="38"/>
    <x v="37"/>
  </r>
  <r>
    <s v="Journal"/>
    <x v="2"/>
    <s v="Business Intelligence"/>
    <s v="Business Intelligence"/>
    <d v="2024-08-31T00:00:00"/>
    <x v="0"/>
    <s v="50975"/>
    <s v="459 Roku Inc. : 966 SOW#1 2024 - DE &amp; BI Team"/>
    <x v="116"/>
    <s v="16977995014"/>
    <m/>
    <m/>
    <m/>
    <n v="344.16020327548085"/>
    <x v="6"/>
    <x v="67"/>
    <x v="1"/>
    <n v="0"/>
    <x v="129"/>
    <x v="102"/>
  </r>
  <r>
    <s v="Journal"/>
    <x v="9"/>
    <s v="Business Intelligence"/>
    <s v="Business Intelligence"/>
    <d v="2024-08-31T00:00:00"/>
    <x v="0"/>
    <s v="52027"/>
    <s v="182 GoodRx : 1142 GoodRx - April to October Renewal"/>
    <x v="19"/>
    <s v="17583569682"/>
    <m/>
    <m/>
    <m/>
    <n v="15519.57"/>
    <x v="6"/>
    <x v="21"/>
    <x v="1"/>
    <n v="0"/>
    <x v="50"/>
    <x v="47"/>
  </r>
  <r>
    <s v="Journal"/>
    <x v="2"/>
    <s v="Business Intelligence"/>
    <s v="Business Intelligence"/>
    <d v="2024-08-31T00:00:00"/>
    <x v="0"/>
    <s v="50211"/>
    <s v="468 Blackstone Inc. : 989 Blackstone SOW #13"/>
    <x v="114"/>
    <s v="16856641557"/>
    <m/>
    <m/>
    <m/>
    <n v="480.22353945415932"/>
    <x v="6"/>
    <x v="4"/>
    <x v="1"/>
    <n v="0"/>
    <x v="128"/>
    <x v="101"/>
  </r>
  <r>
    <s v="Journal"/>
    <x v="2"/>
    <s v="Business Intelligence"/>
    <s v="Business Intelligence"/>
    <d v="2024-08-31T00:00:00"/>
    <x v="0"/>
    <s v="49965"/>
    <s v="461 Session M Inc. : 974 Mastercard SOW #6"/>
    <x v="6"/>
    <s v="16716229170"/>
    <m/>
    <m/>
    <m/>
    <n v="352.16392893305016"/>
    <x v="6"/>
    <x v="29"/>
    <x v="1"/>
    <n v="0"/>
    <x v="38"/>
    <x v="37"/>
  </r>
  <r>
    <s v="Journal"/>
    <x v="13"/>
    <s v="Business Intelligence"/>
    <s v="Business Intelligence"/>
    <d v="2024-08-31T00:00:00"/>
    <x v="0"/>
    <s v="49345"/>
    <s v="349 Soremartec S.A. : 1007 Offshore Business Insights Support"/>
    <x v="126"/>
    <m/>
    <m/>
    <m/>
    <m/>
    <n v="23529.469761839999"/>
    <x v="6"/>
    <x v="20"/>
    <x v="1"/>
    <n v="0"/>
    <x v="31"/>
    <x v="30"/>
  </r>
  <r>
    <s v="Journal"/>
    <x v="2"/>
    <s v="Business Intelligence"/>
    <s v="Business Intelligence"/>
    <d v="2024-08-31T00:00:00"/>
    <x v="0"/>
    <s v="50234"/>
    <s v="468 Blackstone Inc. : 989 Blackstone SOW #13"/>
    <x v="114"/>
    <s v="16856641557"/>
    <m/>
    <m/>
    <m/>
    <n v="480.22353945415932"/>
    <x v="6"/>
    <x v="4"/>
    <x v="1"/>
    <n v="0"/>
    <x v="128"/>
    <x v="101"/>
  </r>
  <r>
    <s v="Journal"/>
    <x v="2"/>
    <s v="Business Intelligence"/>
    <s v="Business Intelligence"/>
    <d v="2024-08-31T00:00:00"/>
    <x v="0"/>
    <s v="51132"/>
    <s v="459 Roku Inc. : 966 SOW#1 2024 - DE &amp; BI Team"/>
    <x v="116"/>
    <s v="16977995014"/>
    <m/>
    <m/>
    <m/>
    <n v="344.16020327548085"/>
    <x v="6"/>
    <x v="67"/>
    <x v="1"/>
    <n v="0"/>
    <x v="129"/>
    <x v="102"/>
  </r>
  <r>
    <s v="Journal"/>
    <x v="2"/>
    <s v="Business Intelligence"/>
    <s v="Business Intelligence"/>
    <d v="2024-08-31T00:00:00"/>
    <x v="0"/>
    <s v="50097"/>
    <s v="461 Session M Inc. : 974 Mastercard SOW #6"/>
    <x v="6"/>
    <s v="16716229170"/>
    <m/>
    <m/>
    <m/>
    <n v="531.24741444853987"/>
    <x v="6"/>
    <x v="29"/>
    <x v="1"/>
    <n v="0"/>
    <x v="38"/>
    <x v="37"/>
  </r>
  <r>
    <s v="Journal"/>
    <x v="2"/>
    <s v="Business Intelligence"/>
    <s v="Business Intelligence"/>
    <d v="2024-08-31T00:00:00"/>
    <x v="0"/>
    <s v="49861"/>
    <s v="461 Session M Inc. : 974 Mastercard SOW #6"/>
    <x v="6"/>
    <s v="16716229170"/>
    <m/>
    <m/>
    <m/>
    <n v="352.16392893305016"/>
    <x v="6"/>
    <x v="29"/>
    <x v="1"/>
    <n v="0"/>
    <x v="38"/>
    <x v="37"/>
  </r>
  <r>
    <s v="Journal"/>
    <x v="1"/>
    <s v="Business Intelligence"/>
    <s v="Business Intelligence"/>
    <d v="2024-08-31T00:00:00"/>
    <x v="0"/>
    <s v="49357"/>
    <s v="402 ICC in Forth Point Represents Blend360 : 1019 Legrand - Cablofil Managed Service Level Agreement"/>
    <x v="53"/>
    <m/>
    <m/>
    <m/>
    <m/>
    <n v="1488.3011366741509"/>
    <x v="1"/>
    <x v="26"/>
    <x v="1"/>
    <n v="0"/>
    <x v="13"/>
    <x v="13"/>
  </r>
  <r>
    <s v="Journal"/>
    <x v="9"/>
    <s v="Business Intelligence"/>
    <s v="Business Intelligence"/>
    <d v="2024-08-31T00:00:00"/>
    <x v="0"/>
    <s v="49271"/>
    <s v="169 LinkedIn Corporation : 1304 LinkedIn FY2025H1 BI Retainer (Laura) CO9 Renewal"/>
    <x v="106"/>
    <s v="17583641901"/>
    <m/>
    <m/>
    <s v="Retainer Revenue Recognition"/>
    <n v="183577.06"/>
    <x v="6"/>
    <x v="6"/>
    <x v="1"/>
    <n v="0"/>
    <x v="121"/>
    <x v="94"/>
  </r>
  <r>
    <s v="Journal"/>
    <x v="2"/>
    <s v="Business Intelligence"/>
    <s v="Business Intelligence"/>
    <d v="2024-08-31T00:00:00"/>
    <x v="0"/>
    <s v="49933"/>
    <s v="461 Session M Inc. : 974 Mastercard SOW #6"/>
    <x v="6"/>
    <s v="16716229170"/>
    <m/>
    <m/>
    <m/>
    <n v="177.08255410109734"/>
    <x v="6"/>
    <x v="29"/>
    <x v="1"/>
    <n v="0"/>
    <x v="38"/>
    <x v="37"/>
  </r>
  <r>
    <s v="Journal"/>
    <x v="9"/>
    <s v="Business Intelligence"/>
    <s v="Business Intelligence"/>
    <d v="2024-08-31T00:00:00"/>
    <x v="0"/>
    <s v="52166"/>
    <s v="- No Entity -"/>
    <x v="0"/>
    <m/>
    <s v="ICC 1019 ICC in Forth Point Represents Blend360 : Legrand - Cablofil Managed Service Level Agreement"/>
    <m/>
    <s v="TopSide Management Book Elim related to project ICC 1019 ICC in Forth Point Represents Blend360 : Legrand - Cablofil Managed Service Level Agreement"/>
    <n v="-1482.03"/>
    <x v="6"/>
    <x v="10"/>
    <x v="1"/>
    <s v="ICC 1019 ICC in Forth Point Represents Blend360 : Legrand - Cablofil Managed Service Level Agreement"/>
    <x v="13"/>
    <x v="13"/>
  </r>
  <r>
    <s v="Journal"/>
    <x v="2"/>
    <s v="Business Intelligence"/>
    <s v="Business Intelligence"/>
    <d v="2024-08-31T00:00:00"/>
    <x v="0"/>
    <s v="49887"/>
    <s v="461 Session M Inc. : 974 Mastercard SOW #6"/>
    <x v="6"/>
    <s v="16716229170"/>
    <m/>
    <m/>
    <m/>
    <n v="352.16392893305016"/>
    <x v="6"/>
    <x v="29"/>
    <x v="1"/>
    <n v="0"/>
    <x v="38"/>
    <x v="37"/>
  </r>
  <r>
    <s v="Journal"/>
    <x v="9"/>
    <s v="Business Intelligence"/>
    <s v="Business Intelligence"/>
    <d v="2024-08-31T00:00:00"/>
    <x v="0"/>
    <s v="51720"/>
    <s v="11 Visa : 1242 BI retainer - Global Installments and Embedded Finance"/>
    <x v="124"/>
    <s v="19153848364"/>
    <m/>
    <m/>
    <m/>
    <n v="6.15"/>
    <x v="6"/>
    <x v="22"/>
    <x v="1"/>
    <n v="0"/>
    <x v="137"/>
    <x v="110"/>
  </r>
  <r>
    <s v="Journal"/>
    <x v="2"/>
    <s v="Business Intelligence"/>
    <s v="Business Intelligence"/>
    <d v="2024-08-31T00:00:00"/>
    <x v="0"/>
    <s v="50810"/>
    <s v="459 Roku Inc. : 966 SOW#1 2024 - DE &amp; BI Team"/>
    <x v="116"/>
    <s v="16977995014"/>
    <m/>
    <m/>
    <m/>
    <n v="228.10618124072568"/>
    <x v="6"/>
    <x v="67"/>
    <x v="1"/>
    <n v="0"/>
    <x v="129"/>
    <x v="102"/>
  </r>
  <r>
    <s v="Journal"/>
    <x v="2"/>
    <s v="Business Intelligence"/>
    <s v="Business Intelligence"/>
    <d v="2024-08-31T00:00:00"/>
    <x v="0"/>
    <s v="50112"/>
    <s v="461 Session M Inc. : 974 Mastercard SOW #6"/>
    <x v="6"/>
    <s v="16716229170"/>
    <m/>
    <m/>
    <m/>
    <n v="352.16392893305016"/>
    <x v="6"/>
    <x v="29"/>
    <x v="1"/>
    <n v="0"/>
    <x v="38"/>
    <x v="37"/>
  </r>
  <r>
    <s v="Journal"/>
    <x v="2"/>
    <s v="Business Intelligence"/>
    <s v="Business Intelligence"/>
    <d v="2024-08-31T00:00:00"/>
    <x v="0"/>
    <s v="50113"/>
    <s v="461 Session M Inc. : 974 Mastercard SOW #6"/>
    <x v="6"/>
    <s v="16716229170"/>
    <m/>
    <m/>
    <m/>
    <n v="352.16392893305016"/>
    <x v="6"/>
    <x v="29"/>
    <x v="1"/>
    <n v="0"/>
    <x v="38"/>
    <x v="37"/>
  </r>
  <r>
    <s v="Journal"/>
    <x v="2"/>
    <s v="Business Intelligence"/>
    <s v="Business Intelligence"/>
    <d v="2024-08-31T00:00:00"/>
    <x v="0"/>
    <s v="51205"/>
    <s v="459 Roku Inc. : 966 SOW#1 2024 - DE &amp; BI Team"/>
    <x v="116"/>
    <s v="16977995014"/>
    <m/>
    <m/>
    <m/>
    <n v="344.16020327548085"/>
    <x v="6"/>
    <x v="67"/>
    <x v="1"/>
    <n v="0"/>
    <x v="129"/>
    <x v="102"/>
  </r>
  <r>
    <s v="Journal"/>
    <x v="9"/>
    <s v="Business Intelligence"/>
    <s v="Business Intelligence"/>
    <d v="2024-08-31T00:00:00"/>
    <x v="0"/>
    <s v="49228"/>
    <s v="2 AARP : 1269 AARP - Lead Gen and Digital Rep. July - Dec 2024"/>
    <x v="127"/>
    <s v="17500424495"/>
    <m/>
    <m/>
    <s v="Retainer Revenue Recognition"/>
    <n v="16666.669999999998"/>
    <x v="6"/>
    <x v="32"/>
    <x v="1"/>
    <n v="0"/>
    <x v="138"/>
    <x v="111"/>
  </r>
  <r>
    <s v="Journal"/>
    <x v="2"/>
    <s v="Business Intelligence"/>
    <s v="Business Intelligence"/>
    <d v="2024-08-31T00:00:00"/>
    <x v="0"/>
    <s v="50232"/>
    <s v="468 Blackstone Inc. : 989 Blackstone SOW #13"/>
    <x v="114"/>
    <s v="16856641557"/>
    <m/>
    <m/>
    <m/>
    <n v="480.22353945415932"/>
    <x v="6"/>
    <x v="4"/>
    <x v="1"/>
    <n v="0"/>
    <x v="128"/>
    <x v="101"/>
  </r>
  <r>
    <s v="Journal"/>
    <x v="9"/>
    <s v="Business Intelligence"/>
    <s v="Business Intelligence"/>
    <d v="2024-08-31T00:00:00"/>
    <x v="0"/>
    <s v="51625"/>
    <s v="276 Under Armour : 1340 Centric Footwear"/>
    <x v="128"/>
    <s v="20660299190"/>
    <m/>
    <m/>
    <m/>
    <n v="4237.45"/>
    <x v="6"/>
    <x v="15"/>
    <x v="1"/>
    <n v="0"/>
    <x v="139"/>
    <x v="112"/>
  </r>
  <r>
    <s v="Journal"/>
    <x v="2"/>
    <s v="Business Intelligence"/>
    <s v="Business Intelligence"/>
    <d v="2024-08-31T00:00:00"/>
    <x v="0"/>
    <s v="49917"/>
    <s v="461 Session M Inc. : 974 Mastercard SOW #6"/>
    <x v="6"/>
    <s v="16716229170"/>
    <m/>
    <m/>
    <m/>
    <n v="590.27476724573751"/>
    <x v="6"/>
    <x v="29"/>
    <x v="1"/>
    <n v="0"/>
    <x v="38"/>
    <x v="37"/>
  </r>
  <r>
    <s v="Journal"/>
    <x v="13"/>
    <s v="Business Intelligence"/>
    <s v="Business Intelligence"/>
    <d v="2024-08-31T00:00:00"/>
    <x v="0"/>
    <s v="49340"/>
    <s v="349 Soremartec S.A. : 768 MUSST APAC-MEA Reporting Maintenance"/>
    <x v="112"/>
    <m/>
    <m/>
    <m/>
    <m/>
    <n v="1333.8229094400001"/>
    <x v="6"/>
    <x v="20"/>
    <x v="1"/>
    <n v="0"/>
    <x v="28"/>
    <x v="27"/>
  </r>
  <r>
    <s v="Journal"/>
    <x v="9"/>
    <s v="Business Intelligence"/>
    <s v="Business Intelligence"/>
    <d v="2024-08-31T00:00:00"/>
    <x v="0"/>
    <s v="51828"/>
    <s v="362 Universal Parks &amp; Resorts : 810 Digital Analytics - FTE Support"/>
    <x v="60"/>
    <s v="14339724132"/>
    <m/>
    <m/>
    <m/>
    <n v="5855.82"/>
    <x v="6"/>
    <x v="19"/>
    <x v="1"/>
    <n v="0"/>
    <x v="79"/>
    <x v="74"/>
  </r>
  <r>
    <s v="Journal"/>
    <x v="2"/>
    <s v="Business Intelligence"/>
    <s v="Business Intelligence"/>
    <d v="2024-08-31T00:00:00"/>
    <x v="0"/>
    <s v="50114"/>
    <s v="461 Session M Inc. : 974 Mastercard SOW #6"/>
    <x v="6"/>
    <s v="16716229170"/>
    <m/>
    <m/>
    <m/>
    <n v="531.24741444853987"/>
    <x v="6"/>
    <x v="29"/>
    <x v="1"/>
    <n v="0"/>
    <x v="38"/>
    <x v="37"/>
  </r>
  <r>
    <s v="Journal"/>
    <x v="2"/>
    <s v="Business Intelligence"/>
    <s v="Business Intelligence"/>
    <d v="2024-08-31T00:00:00"/>
    <x v="0"/>
    <s v="49781"/>
    <s v="461 Session M Inc. : 974 Mastercard SOW #6"/>
    <x v="6"/>
    <s v="16716229170"/>
    <m/>
    <m/>
    <m/>
    <n v="590.27476724573751"/>
    <x v="6"/>
    <x v="29"/>
    <x v="1"/>
    <n v="0"/>
    <x v="38"/>
    <x v="37"/>
  </r>
  <r>
    <s v="Journal"/>
    <x v="2"/>
    <s v="Business Intelligence"/>
    <s v="Business Intelligence"/>
    <d v="2024-08-31T00:00:00"/>
    <x v="0"/>
    <s v="49876"/>
    <s v="461 Session M Inc. : 974 Mastercard SOW #6"/>
    <x v="6"/>
    <s v="16716229170"/>
    <m/>
    <m/>
    <m/>
    <n v="396.18442004968142"/>
    <x v="6"/>
    <x v="29"/>
    <x v="1"/>
    <n v="0"/>
    <x v="38"/>
    <x v="37"/>
  </r>
  <r>
    <s v="Journal"/>
    <x v="9"/>
    <s v="Business Intelligence"/>
    <s v="Business Intelligence"/>
    <d v="2024-08-31T00:00:00"/>
    <x v="0"/>
    <s v="51726"/>
    <s v="2 AARP : 1210 AARP - Digital First BI - 2024"/>
    <x v="129"/>
    <s v="16530006669"/>
    <m/>
    <m/>
    <m/>
    <n v="22896.14"/>
    <x v="6"/>
    <x v="32"/>
    <x v="1"/>
    <n v="0"/>
    <x v="140"/>
    <x v="113"/>
  </r>
  <r>
    <s v="Journal"/>
    <x v="2"/>
    <s v="Business Intelligence"/>
    <s v="Business Intelligence"/>
    <d v="2024-08-31T00:00:00"/>
    <x v="0"/>
    <s v="50238"/>
    <s v="468 Blackstone Inc. : 989 Blackstone SOW #13"/>
    <x v="114"/>
    <s v="16856641557"/>
    <m/>
    <m/>
    <m/>
    <n v="480.22353945415932"/>
    <x v="6"/>
    <x v="4"/>
    <x v="1"/>
    <n v="0"/>
    <x v="128"/>
    <x v="101"/>
  </r>
  <r>
    <s v="Journal"/>
    <x v="9"/>
    <s v="Business Intelligence"/>
    <s v="Business Intelligence"/>
    <d v="2024-08-31T00:00:00"/>
    <x v="0"/>
    <s v="49267"/>
    <s v="169 LinkedIn Corporation : 1303 LinkedIn Targeting Renewal FY2025H1 (Paul)"/>
    <x v="104"/>
    <s v="16456055960"/>
    <m/>
    <m/>
    <s v="Retainer Revenue Recognition"/>
    <n v="90650.65"/>
    <x v="6"/>
    <x v="6"/>
    <x v="1"/>
    <n v="0"/>
    <x v="119"/>
    <x v="92"/>
  </r>
  <r>
    <s v="Journal"/>
    <x v="9"/>
    <s v="Business Intelligence"/>
    <s v="Business Intelligence"/>
    <d v="2024-08-31T00:00:00"/>
    <x v="0"/>
    <s v="51764"/>
    <s v="11 Visa : 1263 VISA Commercial Services - DE/BI project"/>
    <x v="130"/>
    <s v="19569236781"/>
    <m/>
    <m/>
    <m/>
    <n v="3573.04"/>
    <x v="6"/>
    <x v="22"/>
    <x v="1"/>
    <n v="0"/>
    <x v="141"/>
    <x v="114"/>
  </r>
  <r>
    <s v="Journal"/>
    <x v="2"/>
    <s v="Business Intelligence"/>
    <s v="Business Intelligence"/>
    <d v="2024-08-31T00:00:00"/>
    <x v="0"/>
    <s v="49848"/>
    <s v="461 Session M Inc. : 974 Mastercard SOW #6"/>
    <x v="6"/>
    <s v="16716229170"/>
    <m/>
    <m/>
    <m/>
    <n v="176.08196446652508"/>
    <x v="6"/>
    <x v="29"/>
    <x v="1"/>
    <n v="0"/>
    <x v="38"/>
    <x v="37"/>
  </r>
  <r>
    <s v="Journal"/>
    <x v="2"/>
    <s v="Business Intelligence"/>
    <s v="Business Intelligence"/>
    <d v="2024-08-31T00:00:00"/>
    <x v="0"/>
    <s v="50041"/>
    <s v="461 Session M Inc. : 974 Mastercard SOW #6"/>
    <x v="6"/>
    <s v="16716229170"/>
    <m/>
    <m/>
    <m/>
    <n v="396.18442004968142"/>
    <x v="6"/>
    <x v="29"/>
    <x v="1"/>
    <n v="0"/>
    <x v="38"/>
    <x v="37"/>
  </r>
  <r>
    <s v="Journal"/>
    <x v="2"/>
    <s v="Business Intelligence"/>
    <s v="Business Intelligence"/>
    <d v="2024-08-31T00:00:00"/>
    <x v="0"/>
    <s v="50039"/>
    <s v="461 Session M Inc. : 974 Mastercard SOW #6"/>
    <x v="6"/>
    <s v="16716229170"/>
    <m/>
    <m/>
    <m/>
    <n v="352.16392893305016"/>
    <x v="6"/>
    <x v="29"/>
    <x v="1"/>
    <n v="0"/>
    <x v="38"/>
    <x v="37"/>
  </r>
  <r>
    <s v="Journal"/>
    <x v="2"/>
    <s v="Business Intelligence"/>
    <s v="Business Intelligence"/>
    <d v="2024-08-31T00:00:00"/>
    <x v="0"/>
    <s v="50201"/>
    <s v="468 Blackstone Inc. : 989 Blackstone SOW #13"/>
    <x v="114"/>
    <s v="16856641557"/>
    <m/>
    <m/>
    <m/>
    <n v="480.22353945415932"/>
    <x v="6"/>
    <x v="4"/>
    <x v="1"/>
    <n v="0"/>
    <x v="128"/>
    <x v="101"/>
  </r>
  <r>
    <s v="Journal"/>
    <x v="2"/>
    <s v="Business Intelligence"/>
    <s v="Business Intelligence"/>
    <d v="2024-08-31T00:00:00"/>
    <x v="0"/>
    <s v="51052"/>
    <s v="459 Roku Inc. : 966 SOW#1 2024 - DE &amp; BI Team"/>
    <x v="116"/>
    <s v="16977995014"/>
    <m/>
    <m/>
    <m/>
    <n v="228.10618124072568"/>
    <x v="6"/>
    <x v="67"/>
    <x v="1"/>
    <n v="0"/>
    <x v="129"/>
    <x v="102"/>
  </r>
  <r>
    <s v="Journal"/>
    <x v="9"/>
    <s v="Business Intelligence"/>
    <s v="Business Intelligence"/>
    <d v="2024-08-31T00:00:00"/>
    <x v="0"/>
    <s v="51815"/>
    <s v="11 Visa : 1246 NextGen Solutions"/>
    <x v="18"/>
    <s v="18657995555"/>
    <m/>
    <m/>
    <m/>
    <n v="1751.52"/>
    <x v="6"/>
    <x v="22"/>
    <x v="1"/>
    <n v="0"/>
    <x v="49"/>
    <x v="46"/>
  </r>
  <r>
    <s v="Journal"/>
    <x v="9"/>
    <s v="Business Intelligence"/>
    <s v="Business Intelligence"/>
    <d v="2024-08-31T00:00:00"/>
    <x v="0"/>
    <s v="51778"/>
    <s v="11 Visa : 1263 VISA Commercial Services - DE/BI project"/>
    <x v="130"/>
    <s v="19569236781"/>
    <m/>
    <m/>
    <m/>
    <n v="-178.35"/>
    <x v="6"/>
    <x v="22"/>
    <x v="1"/>
    <n v="0"/>
    <x v="141"/>
    <x v="114"/>
  </r>
  <r>
    <s v="Journal"/>
    <x v="2"/>
    <s v="Business Intelligence"/>
    <s v="Business Intelligence"/>
    <d v="2024-08-31T00:00:00"/>
    <x v="0"/>
    <s v="49779"/>
    <s v="461 Session M Inc. : 974 Mastercard SOW #6"/>
    <x v="6"/>
    <s v="16716229170"/>
    <m/>
    <m/>
    <m/>
    <n v="352.16392893305016"/>
    <x v="6"/>
    <x v="29"/>
    <x v="1"/>
    <n v="0"/>
    <x v="38"/>
    <x v="37"/>
  </r>
  <r>
    <s v="Journal"/>
    <x v="2"/>
    <s v="Business Intelligence"/>
    <s v="Business Intelligence"/>
    <d v="2024-08-31T00:00:00"/>
    <x v="0"/>
    <s v="50854"/>
    <s v="459 Roku Inc. : 966 SOW#1 2024 - DE &amp; BI Team"/>
    <x v="116"/>
    <s v="16977995014"/>
    <m/>
    <m/>
    <m/>
    <n v="228.10618124072568"/>
    <x v="6"/>
    <x v="67"/>
    <x v="1"/>
    <n v="0"/>
    <x v="129"/>
    <x v="102"/>
  </r>
  <r>
    <s v="Journal"/>
    <x v="9"/>
    <s v="Business Intelligence"/>
    <s v="Business Intelligence"/>
    <d v="2024-08-31T00:00:00"/>
    <x v="0"/>
    <s v="51629"/>
    <s v="276 Under Armour : 1340 Centric Footwear"/>
    <x v="128"/>
    <s v="20660299190"/>
    <m/>
    <m/>
    <m/>
    <n v="4459.2299999999996"/>
    <x v="6"/>
    <x v="15"/>
    <x v="1"/>
    <n v="0"/>
    <x v="139"/>
    <x v="112"/>
  </r>
  <r>
    <s v="Journal"/>
    <x v="2"/>
    <s v="Business Intelligence"/>
    <s v="Business Intelligence"/>
    <d v="2024-08-31T00:00:00"/>
    <x v="0"/>
    <s v="49915"/>
    <s v="461 Session M Inc. : 974 Mastercard SOW #6"/>
    <x v="6"/>
    <s v="16716229170"/>
    <m/>
    <m/>
    <m/>
    <n v="352.16392893305016"/>
    <x v="6"/>
    <x v="29"/>
    <x v="1"/>
    <n v="0"/>
    <x v="38"/>
    <x v="37"/>
  </r>
  <r>
    <s v="Journal"/>
    <x v="9"/>
    <s v="Business Intelligence"/>
    <s v="Business Intelligence"/>
    <d v="2024-08-31T00:00:00"/>
    <x v="0"/>
    <s v="51758"/>
    <s v="11 Visa : 1263 VISA Commercial Services - DE/BI project"/>
    <x v="130"/>
    <s v="19569236781"/>
    <m/>
    <m/>
    <m/>
    <n v="4200.46"/>
    <x v="6"/>
    <x v="22"/>
    <x v="1"/>
    <n v="0"/>
    <x v="141"/>
    <x v="114"/>
  </r>
  <r>
    <s v="Journal"/>
    <x v="13"/>
    <s v="Business Intelligence"/>
    <s v="Business Intelligence"/>
    <d v="2024-08-31T00:00:00"/>
    <x v="0"/>
    <s v="43593"/>
    <s v="349 Soremartec S.A. : 770 P1 Africa-Levant Reports Ongoing"/>
    <x v="131"/>
    <m/>
    <m/>
    <m/>
    <m/>
    <n v="2063.2573130400001"/>
    <x v="6"/>
    <x v="20"/>
    <x v="1"/>
    <n v="0"/>
    <x v="30"/>
    <x v="29"/>
  </r>
  <r>
    <s v="Journal"/>
    <x v="2"/>
    <s v="Business Intelligence"/>
    <s v="Business Intelligence"/>
    <d v="2024-08-31T00:00:00"/>
    <x v="0"/>
    <s v="50076"/>
    <s v="461 Session M Inc. : 974 Mastercard SOW #6"/>
    <x v="6"/>
    <s v="16716229170"/>
    <m/>
    <m/>
    <m/>
    <n v="352.16392893305016"/>
    <x v="6"/>
    <x v="29"/>
    <x v="1"/>
    <n v="0"/>
    <x v="38"/>
    <x v="37"/>
  </r>
  <r>
    <s v="Journal"/>
    <x v="9"/>
    <s v="Business Intelligence"/>
    <s v="Business Intelligence"/>
    <d v="2024-08-31T00:00:00"/>
    <x v="0"/>
    <s v="51691"/>
    <s v="276 Under Armour : 1167 EU Line List"/>
    <x v="120"/>
    <s v="14229444097"/>
    <m/>
    <m/>
    <m/>
    <n v="19.5"/>
    <x v="6"/>
    <x v="15"/>
    <x v="1"/>
    <n v="0"/>
    <x v="133"/>
    <x v="106"/>
  </r>
  <r>
    <s v="Journal"/>
    <x v="2"/>
    <s v="Business Intelligence"/>
    <s v="Business Intelligence"/>
    <d v="2024-08-31T00:00:00"/>
    <x v="0"/>
    <s v="50004"/>
    <s v="461 Session M Inc. : 974 Mastercard SOW #6"/>
    <x v="6"/>
    <s v="16716229170"/>
    <m/>
    <m/>
    <m/>
    <n v="649.3023678976873"/>
    <x v="6"/>
    <x v="29"/>
    <x v="1"/>
    <n v="0"/>
    <x v="38"/>
    <x v="37"/>
  </r>
  <r>
    <s v="Journal"/>
    <x v="9"/>
    <s v="Business Intelligence"/>
    <s v="Business Intelligence"/>
    <d v="2024-08-31T00:00:00"/>
    <x v="0"/>
    <s v="51830"/>
    <s v="11 Visa : 1264 VISA Consumer Payment - DE/BI project"/>
    <x v="122"/>
    <s v="19569235802"/>
    <m/>
    <m/>
    <m/>
    <n v="4123.3599999999997"/>
    <x v="6"/>
    <x v="22"/>
    <x v="1"/>
    <n v="0"/>
    <x v="135"/>
    <x v="108"/>
  </r>
  <r>
    <s v="Journal"/>
    <x v="9"/>
    <s v="Business Intelligence"/>
    <s v="Business Intelligence"/>
    <d v="2024-08-31T00:00:00"/>
    <x v="0"/>
    <s v="49220"/>
    <s v="181 Stanley Black &amp; Decker : 1291 SBD - Q3 BI"/>
    <x v="132"/>
    <s v="19763827879"/>
    <m/>
    <m/>
    <s v="Retainer Revenue Recognition"/>
    <n v="10000"/>
    <x v="6"/>
    <x v="71"/>
    <x v="1"/>
    <n v="0"/>
    <x v="142"/>
    <x v="115"/>
  </r>
  <r>
    <s v="Journal"/>
    <x v="9"/>
    <s v="Business Intelligence"/>
    <s v="Business Intelligence"/>
    <d v="2024-08-31T00:00:00"/>
    <x v="0"/>
    <s v="49232"/>
    <s v="175 Chewy : 739 BI Support - Canada Launch - Phase 1"/>
    <x v="108"/>
    <s v="14229981754"/>
    <m/>
    <m/>
    <s v="Retainer Revenue Recognition"/>
    <n v="25453.61"/>
    <x v="6"/>
    <x v="65"/>
    <x v="1"/>
    <n v="0"/>
    <x v="123"/>
    <x v="96"/>
  </r>
  <r>
    <s v="Journal"/>
    <x v="9"/>
    <s v="Business Intelligence"/>
    <s v="Business Intelligence"/>
    <d v="2024-08-31T00:00:00"/>
    <x v="0"/>
    <s v="51788"/>
    <s v="11 Visa : 1264 VISA Consumer Payment - DE/BI project"/>
    <x v="122"/>
    <s v="19569235802"/>
    <m/>
    <m/>
    <m/>
    <n v="3.09"/>
    <x v="6"/>
    <x v="22"/>
    <x v="1"/>
    <n v="0"/>
    <x v="135"/>
    <x v="108"/>
  </r>
  <r>
    <s v="Journal"/>
    <x v="2"/>
    <s v="Business Intelligence"/>
    <s v="Business Intelligence"/>
    <d v="2024-08-31T00:00:00"/>
    <x v="0"/>
    <s v="49966"/>
    <s v="461 Session M Inc. : 974 Mastercard SOW #6"/>
    <x v="6"/>
    <s v="16716229170"/>
    <m/>
    <m/>
    <m/>
    <n v="396.18442004968142"/>
    <x v="6"/>
    <x v="29"/>
    <x v="1"/>
    <n v="0"/>
    <x v="38"/>
    <x v="37"/>
  </r>
  <r>
    <s v="Journal"/>
    <x v="2"/>
    <s v="Business Intelligence"/>
    <s v="Business Intelligence"/>
    <d v="2024-08-31T00:00:00"/>
    <x v="0"/>
    <s v="50080"/>
    <s v="461 Session M Inc. : 974 Mastercard SOW #6"/>
    <x v="6"/>
    <s v="16716229170"/>
    <m/>
    <m/>
    <m/>
    <n v="440.20491116631274"/>
    <x v="6"/>
    <x v="29"/>
    <x v="1"/>
    <n v="0"/>
    <x v="38"/>
    <x v="37"/>
  </r>
  <r>
    <s v="Journal"/>
    <x v="9"/>
    <s v="Business Intelligence"/>
    <s v="Business Intelligence"/>
    <d v="2024-08-31T00:00:00"/>
    <x v="0"/>
    <s v="51839"/>
    <s v="11 Visa : 1344 Visa - Minerva dashboard automation"/>
    <x v="125"/>
    <s v="20379207056"/>
    <m/>
    <m/>
    <m/>
    <n v="12984.48"/>
    <x v="6"/>
    <x v="22"/>
    <x v="1"/>
    <n v="0"/>
    <x v="32"/>
    <x v="31"/>
  </r>
  <r>
    <s v="Journal"/>
    <x v="2"/>
    <s v="Business Intelligence"/>
    <s v="Business Intelligence"/>
    <d v="2024-08-31T00:00:00"/>
    <x v="0"/>
    <s v="51243"/>
    <s v="459 Roku Inc. : 966 SOW#1 2024 - DE &amp; BI Team"/>
    <x v="116"/>
    <s v="16977995014"/>
    <m/>
    <m/>
    <m/>
    <n v="344.16020327548085"/>
    <x v="6"/>
    <x v="67"/>
    <x v="1"/>
    <n v="0"/>
    <x v="129"/>
    <x v="102"/>
  </r>
  <r>
    <s v="Journal"/>
    <x v="2"/>
    <s v="Business Intelligence"/>
    <s v="Business Intelligence"/>
    <d v="2024-08-31T00:00:00"/>
    <x v="0"/>
    <s v="50683"/>
    <s v="459 Roku Inc. : 966 SOW#1 2024 - DE &amp; BI Team"/>
    <x v="116"/>
    <s v="16977995014"/>
    <m/>
    <m/>
    <m/>
    <n v="344.16020327548085"/>
    <x v="6"/>
    <x v="67"/>
    <x v="1"/>
    <n v="0"/>
    <x v="129"/>
    <x v="102"/>
  </r>
  <r>
    <s v="Journal"/>
    <x v="9"/>
    <s v="Business Intelligence"/>
    <s v="Business Intelligence"/>
    <d v="2024-08-31T00:00:00"/>
    <x v="0"/>
    <s v="49293"/>
    <s v="499 Multi-Color Corporation (MCC) : 1247 CD&amp;R - MCC - Forecasting Retainer"/>
    <x v="44"/>
    <s v="18845868143"/>
    <m/>
    <m/>
    <s v="Retainer Revenue Recognition"/>
    <n v="1941.97"/>
    <x v="6"/>
    <x v="38"/>
    <x v="1"/>
    <n v="0"/>
    <x v="69"/>
    <x v="65"/>
  </r>
  <r>
    <s v="Journal"/>
    <x v="2"/>
    <s v="Business Intelligence"/>
    <s v="Business Intelligence"/>
    <d v="2024-08-31T00:00:00"/>
    <x v="0"/>
    <s v="50043"/>
    <s v="461 Session M Inc. : 974 Mastercard SOW #6"/>
    <x v="6"/>
    <s v="16716229170"/>
    <m/>
    <m/>
    <m/>
    <n v="649.3023678976873"/>
    <x v="6"/>
    <x v="29"/>
    <x v="1"/>
    <n v="0"/>
    <x v="38"/>
    <x v="37"/>
  </r>
  <r>
    <s v="Journal"/>
    <x v="9"/>
    <s v="Business Intelligence"/>
    <s v="Business Intelligence"/>
    <d v="2024-08-31T00:00:00"/>
    <x v="0"/>
    <s v="52166"/>
    <s v="- No Entity -"/>
    <x v="0"/>
    <m/>
    <s v="ICC 1051 Wyndham Hotels and Resorts : Wyndham - Guest Analytics Retainer"/>
    <m/>
    <s v="TopSide Management Book Elim related to project ICC 1051 Wyndham Hotels and Resorts : Wyndham - Guest Analytics Retainer"/>
    <n v="-12017.6"/>
    <x v="6"/>
    <x v="5"/>
    <x v="1"/>
    <s v="ICC 1051 Wyndham Hotels and Resorts : Wyndham - Guest Analytics Retainer"/>
    <x v="7"/>
    <x v="7"/>
  </r>
  <r>
    <s v="Journal"/>
    <x v="2"/>
    <s v="Business Intelligence"/>
    <s v="Business Intelligence"/>
    <d v="2024-08-31T00:00:00"/>
    <x v="0"/>
    <s v="50198"/>
    <s v="468 Blackstone Inc. : 989 Blackstone SOW #13"/>
    <x v="114"/>
    <s v="16856641557"/>
    <m/>
    <m/>
    <m/>
    <n v="480.22353945415932"/>
    <x v="6"/>
    <x v="4"/>
    <x v="1"/>
    <n v="0"/>
    <x v="128"/>
    <x v="101"/>
  </r>
  <r>
    <s v="Journal"/>
    <x v="2"/>
    <s v="Business Intelligence"/>
    <s v="Business Intelligence"/>
    <d v="2024-08-31T00:00:00"/>
    <x v="0"/>
    <s v="50600"/>
    <s v="459 Roku Inc. : 966 SOW#1 2024 - DE &amp; BI Team"/>
    <x v="116"/>
    <s v="16977995014"/>
    <m/>
    <m/>
    <m/>
    <n v="344.16020327548085"/>
    <x v="6"/>
    <x v="67"/>
    <x v="1"/>
    <n v="0"/>
    <x v="129"/>
    <x v="102"/>
  </r>
  <r>
    <s v="Journal"/>
    <x v="2"/>
    <s v="Business Intelligence"/>
    <s v="Business Intelligence"/>
    <d v="2024-08-31T00:00:00"/>
    <x v="0"/>
    <s v="50213"/>
    <s v="468 Blackstone Inc. : 989 Blackstone SOW #13"/>
    <x v="114"/>
    <s v="16856641557"/>
    <m/>
    <m/>
    <m/>
    <n v="480.22353945415932"/>
    <x v="6"/>
    <x v="4"/>
    <x v="1"/>
    <n v="0"/>
    <x v="128"/>
    <x v="101"/>
  </r>
  <r>
    <s v="Journal"/>
    <x v="9"/>
    <s v="Business Intelligence"/>
    <s v="Business Intelligence"/>
    <d v="2024-08-31T00:00:00"/>
    <x v="0"/>
    <s v="49257"/>
    <s v="178 KSM : 1352 KSM - BI Support - 7/26/24 thru 3/26/25"/>
    <x v="111"/>
    <s v="20298599795"/>
    <m/>
    <m/>
    <s v="Retainer Revenue Recognition"/>
    <n v="8717.81"/>
    <x v="6"/>
    <x v="66"/>
    <x v="1"/>
    <n v="0"/>
    <x v="126"/>
    <x v="99"/>
  </r>
  <r>
    <s v="Journal"/>
    <x v="2"/>
    <s v="Business Intelligence"/>
    <s v="Business Intelligence"/>
    <d v="2024-08-31T00:00:00"/>
    <x v="0"/>
    <s v="50934"/>
    <s v="459 Roku Inc. : 966 SOW#1 2024 - DE &amp; BI Team"/>
    <x v="116"/>
    <s v="16977995014"/>
    <m/>
    <m/>
    <m/>
    <n v="190.08848436727141"/>
    <x v="6"/>
    <x v="67"/>
    <x v="1"/>
    <n v="0"/>
    <x v="129"/>
    <x v="102"/>
  </r>
  <r>
    <s v="Journal"/>
    <x v="9"/>
    <s v="Business Intelligence"/>
    <s v="Business Intelligence"/>
    <d v="2024-08-31T00:00:00"/>
    <x v="0"/>
    <s v="51723"/>
    <s v="11 Visa : 1246 NextGen Solutions"/>
    <x v="18"/>
    <s v="18657995555"/>
    <m/>
    <m/>
    <m/>
    <n v="372.74"/>
    <x v="6"/>
    <x v="22"/>
    <x v="1"/>
    <n v="0"/>
    <x v="49"/>
    <x v="46"/>
  </r>
  <r>
    <s v="Journal"/>
    <x v="9"/>
    <s v="Business Intelligence"/>
    <s v="Business Intelligence"/>
    <d v="2024-08-31T00:00:00"/>
    <x v="0"/>
    <s v="51799"/>
    <s v="11 Visa : 1246 NextGen Solutions"/>
    <x v="18"/>
    <s v="18657995555"/>
    <m/>
    <m/>
    <m/>
    <n v="5098.99"/>
    <x v="6"/>
    <x v="22"/>
    <x v="1"/>
    <n v="0"/>
    <x v="49"/>
    <x v="46"/>
  </r>
  <r>
    <s v="Journal"/>
    <x v="9"/>
    <s v="Business Intelligence"/>
    <s v="Business Intelligence"/>
    <d v="2024-08-31T00:00:00"/>
    <x v="0"/>
    <s v="51737"/>
    <s v="276 Under Armour : 1216 Executive Insights and Rev Mgmt Dashboards"/>
    <x v="133"/>
    <s v="18821214569"/>
    <m/>
    <m/>
    <m/>
    <n v="36330.6"/>
    <x v="6"/>
    <x v="15"/>
    <x v="1"/>
    <n v="0"/>
    <x v="143"/>
    <x v="116"/>
  </r>
  <r>
    <s v="Journal"/>
    <x v="2"/>
    <s v="Business Intelligence"/>
    <s v="Business Intelligence"/>
    <d v="2024-08-31T00:00:00"/>
    <x v="0"/>
    <s v="49885"/>
    <s v="461 Session M Inc. : 974 Mastercard SOW #6"/>
    <x v="6"/>
    <s v="16716229170"/>
    <m/>
    <m/>
    <m/>
    <n v="352.16392893305016"/>
    <x v="6"/>
    <x v="29"/>
    <x v="1"/>
    <n v="0"/>
    <x v="38"/>
    <x v="37"/>
  </r>
  <r>
    <s v="Journal"/>
    <x v="2"/>
    <s v="Business Intelligence"/>
    <s v="Business Intelligence"/>
    <d v="2024-08-31T00:00:00"/>
    <x v="0"/>
    <s v="50641"/>
    <s v="459 Roku Inc. : 966 SOW#1 2024 - DE &amp; BI Team"/>
    <x v="116"/>
    <s v="16977995014"/>
    <m/>
    <m/>
    <m/>
    <n v="344.16020327548085"/>
    <x v="6"/>
    <x v="67"/>
    <x v="1"/>
    <n v="0"/>
    <x v="129"/>
    <x v="102"/>
  </r>
  <r>
    <s v="Journal"/>
    <x v="1"/>
    <s v="Business Intelligence"/>
    <s v="Business Intelligence"/>
    <d v="2024-08-31T00:00:00"/>
    <x v="0"/>
    <s v="49421"/>
    <s v="440 ICC in Forth Point Represents FutureproofAI : 1091 British Telecom - IDC resource Chaitanya"/>
    <x v="134"/>
    <m/>
    <m/>
    <m/>
    <m/>
    <n v="10527.23591603364"/>
    <x v="1"/>
    <x v="11"/>
    <x v="1"/>
    <n v="0"/>
    <x v="26"/>
    <x v="25"/>
  </r>
  <r>
    <s v="Journal"/>
    <x v="9"/>
    <s v="Business Intelligence"/>
    <s v="Business Intelligence"/>
    <d v="2024-08-31T00:00:00"/>
    <x v="0"/>
    <s v="49273"/>
    <s v="473 Wyndham Hotels and Resorts : 1051 Wyndham - Guest Analytics Retainer"/>
    <x v="31"/>
    <s v="16336551605"/>
    <m/>
    <m/>
    <s v="Retainer Revenue Recognition"/>
    <n v="26985.88"/>
    <x v="6"/>
    <x v="5"/>
    <x v="1"/>
    <n v="0"/>
    <x v="7"/>
    <x v="7"/>
  </r>
  <r>
    <s v="Journal"/>
    <x v="9"/>
    <s v="Business Intelligence"/>
    <s v="Business Intelligence"/>
    <d v="2024-08-31T00:00:00"/>
    <x v="0"/>
    <s v="51732"/>
    <s v="11 Visa : 1246 NextGen Solutions"/>
    <x v="18"/>
    <s v="18657995555"/>
    <m/>
    <m/>
    <m/>
    <n v="150.01"/>
    <x v="6"/>
    <x v="22"/>
    <x v="1"/>
    <n v="0"/>
    <x v="49"/>
    <x v="46"/>
  </r>
  <r>
    <s v="Journal"/>
    <x v="7"/>
    <s v="Business Intelligence"/>
    <s v="Business Intelligence"/>
    <d v="2024-08-31T00:00:00"/>
    <x v="0"/>
    <s v="52169"/>
    <s v="- No Entity -"/>
    <x v="0"/>
    <m/>
    <s v="ICC 782 ICC India representing FPAI : British Telecom - Qlik Development"/>
    <m/>
    <s v="TopSide Management Book Elim related to project ICC 782 ICC India representing FPAI : British Telecom - Qlik Development"/>
    <n v="-7489.5521777215299"/>
    <x v="6"/>
    <x v="11"/>
    <x v="0"/>
    <s v="ICC 782 ICC India representing FPAI : British Telecom - Qlik Development"/>
    <x v="27"/>
    <x v="26"/>
  </r>
  <r>
    <s v="Journal"/>
    <x v="9"/>
    <s v="Business Intelligence"/>
    <s v="Business Intelligence"/>
    <d v="2024-08-31T00:00:00"/>
    <x v="0"/>
    <s v="51825"/>
    <s v="11 Visa : 1264 VISA Consumer Payment - DE/BI project"/>
    <x v="122"/>
    <s v="19569235802"/>
    <m/>
    <m/>
    <m/>
    <n v="11832.51"/>
    <x v="6"/>
    <x v="22"/>
    <x v="1"/>
    <n v="0"/>
    <x v="135"/>
    <x v="108"/>
  </r>
  <r>
    <s v="Journal"/>
    <x v="2"/>
    <s v="Business Intelligence"/>
    <s v="Business Intelligence"/>
    <d v="2024-08-31T00:00:00"/>
    <x v="0"/>
    <s v="50474"/>
    <s v="459 Roku Inc. : 966 SOW#1 2024 - DE &amp; BI Team"/>
    <x v="116"/>
    <s v="16977995014"/>
    <m/>
    <m/>
    <m/>
    <n v="344.16020327548085"/>
    <x v="6"/>
    <x v="67"/>
    <x v="1"/>
    <n v="0"/>
    <x v="129"/>
    <x v="102"/>
  </r>
  <r>
    <s v="Journal"/>
    <x v="9"/>
    <s v="Business Intelligence"/>
    <s v="Business Intelligence"/>
    <d v="2024-08-31T00:00:00"/>
    <x v="0"/>
    <s v="51735"/>
    <s v="276 Under Armour : 1216 Executive Insights and Rev Mgmt Dashboards"/>
    <x v="133"/>
    <s v="18821214569"/>
    <m/>
    <m/>
    <m/>
    <n v="5829.33"/>
    <x v="6"/>
    <x v="15"/>
    <x v="1"/>
    <n v="0"/>
    <x v="143"/>
    <x v="116"/>
  </r>
  <r>
    <s v="Journal"/>
    <x v="9"/>
    <s v="Business Intelligence"/>
    <s v="Business Intelligence"/>
    <d v="2024-08-31T00:00:00"/>
    <x v="0"/>
    <s v="51811"/>
    <s v="11 Visa : 1246 NextGen Solutions"/>
    <x v="18"/>
    <s v="18657995555"/>
    <m/>
    <m/>
    <m/>
    <n v="2269"/>
    <x v="6"/>
    <x v="22"/>
    <x v="1"/>
    <n v="0"/>
    <x v="49"/>
    <x v="46"/>
  </r>
  <r>
    <s v="Journal"/>
    <x v="9"/>
    <s v="Business Intelligence"/>
    <s v="Business Intelligence"/>
    <d v="2024-08-31T00:00:00"/>
    <x v="0"/>
    <s v="51724"/>
    <s v="2 AARP : 1210 AARP - Digital First BI - 2024"/>
    <x v="129"/>
    <s v="16530006669"/>
    <m/>
    <m/>
    <m/>
    <n v="8531.85"/>
    <x v="6"/>
    <x v="32"/>
    <x v="1"/>
    <n v="0"/>
    <x v="140"/>
    <x v="113"/>
  </r>
  <r>
    <s v="Journal"/>
    <x v="9"/>
    <s v="Business Intelligence"/>
    <s v="Business Intelligence"/>
    <d v="2024-08-31T00:00:00"/>
    <x v="0"/>
    <s v="52166"/>
    <s v="- No Entity -"/>
    <x v="0"/>
    <m/>
    <s v="ICC 867 CVS Health : Retail Analytics DS and BI - 2024"/>
    <m/>
    <s v="TopSide Management Book Elim related to project ICC 867 CVS Health : Retail Analytics DS and BI - 2024"/>
    <n v="-8804.1"/>
    <x v="6"/>
    <x v="3"/>
    <x v="1"/>
    <s v="ICC 867 CVS Health : Retail Analytics DS and BI - 2024"/>
    <x v="3"/>
    <x v="3"/>
  </r>
  <r>
    <s v="Journal"/>
    <x v="13"/>
    <s v="Business Intelligence"/>
    <s v="Business Intelligence"/>
    <d v="2024-08-31T00:00:00"/>
    <x v="0"/>
    <s v="52167"/>
    <s v="- No Entity -"/>
    <x v="0"/>
    <m/>
    <s v="ICC 1007 Soremartec S.A. : Offshore Business Insights Support"/>
    <m/>
    <s v="TopSide Management Book Elim related to project ICC 1007 Soremartec S.A. : Offshore Business Insights Support"/>
    <n v="-2383.3089976751999"/>
    <x v="6"/>
    <x v="20"/>
    <x v="1"/>
    <s v="ICC 1007 Soremartec S.A. : Offshore Business Insights Support"/>
    <x v="31"/>
    <x v="30"/>
  </r>
  <r>
    <s v="Journal"/>
    <x v="9"/>
    <s v="Business Intelligence"/>
    <s v="Business Intelligence"/>
    <d v="2024-08-31T00:00:00"/>
    <x v="0"/>
    <s v="51774"/>
    <s v="11 Visa : 1263 VISA Commercial Services - DE/BI project"/>
    <x v="130"/>
    <s v="19569236781"/>
    <m/>
    <m/>
    <m/>
    <n v="-1189.49"/>
    <x v="6"/>
    <x v="22"/>
    <x v="1"/>
    <n v="0"/>
    <x v="141"/>
    <x v="114"/>
  </r>
  <r>
    <s v="Journal"/>
    <x v="1"/>
    <s v="Business Intelligence"/>
    <s v="Business Intelligence"/>
    <d v="2024-08-31T00:00:00"/>
    <x v="0"/>
    <s v="49424"/>
    <s v="440 ICC in Forth Point Represents FutureproofAI : 1380 British Telecom - IDC resource Premanand"/>
    <x v="135"/>
    <m/>
    <m/>
    <m/>
    <m/>
    <n v="9474.5123244302758"/>
    <x v="1"/>
    <x v="11"/>
    <x v="1"/>
    <n v="0"/>
    <x v="144"/>
    <x v="117"/>
  </r>
  <r>
    <s v="Journal"/>
    <x v="2"/>
    <s v="Business Intelligence"/>
    <s v="Business Intelligence"/>
    <d v="2024-08-31T00:00:00"/>
    <x v="0"/>
    <s v="49827"/>
    <s v="461 Session M Inc. : 974 Mastercard SOW #6"/>
    <x v="6"/>
    <s v="16716229170"/>
    <m/>
    <m/>
    <m/>
    <n v="352.16392893305016"/>
    <x v="6"/>
    <x v="29"/>
    <x v="1"/>
    <n v="0"/>
    <x v="38"/>
    <x v="37"/>
  </r>
  <r>
    <s v="Journal"/>
    <x v="9"/>
    <s v="Business Intelligence"/>
    <s v="Business Intelligence"/>
    <d v="2024-08-31T00:00:00"/>
    <x v="0"/>
    <s v="51631"/>
    <s v="276 Under Armour : 1340 Centric Footwear"/>
    <x v="128"/>
    <s v="20660299190"/>
    <m/>
    <m/>
    <m/>
    <n v="16630.87"/>
    <x v="6"/>
    <x v="15"/>
    <x v="1"/>
    <n v="0"/>
    <x v="139"/>
    <x v="112"/>
  </r>
  <r>
    <s v="Journal"/>
    <x v="9"/>
    <s v="Business Intelligence"/>
    <s v="Business Intelligence"/>
    <d v="2024-08-31T00:00:00"/>
    <x v="0"/>
    <s v="51761"/>
    <s v="11 Visa : 1263 VISA Commercial Services - DE/BI project"/>
    <x v="130"/>
    <s v="19569236781"/>
    <m/>
    <m/>
    <m/>
    <n v="18207.150000000001"/>
    <x v="6"/>
    <x v="22"/>
    <x v="1"/>
    <n v="0"/>
    <x v="141"/>
    <x v="114"/>
  </r>
  <r>
    <s v="Journal"/>
    <x v="2"/>
    <s v="Business Intelligence"/>
    <s v="Business Intelligence"/>
    <d v="2024-08-31T00:00:00"/>
    <x v="0"/>
    <s v="51392"/>
    <s v="459 Roku Inc. : 966 SOW#1 2024 - DE &amp; BI Team"/>
    <x v="116"/>
    <s v="16977995014"/>
    <m/>
    <m/>
    <m/>
    <n v="228.10618124072568"/>
    <x v="6"/>
    <x v="67"/>
    <x v="1"/>
    <n v="0"/>
    <x v="129"/>
    <x v="102"/>
  </r>
  <r>
    <s v="Journal"/>
    <x v="9"/>
    <s v="Business Intelligence"/>
    <s v="Business Intelligence"/>
    <d v="2024-08-31T00:00:00"/>
    <x v="0"/>
    <s v="51728"/>
    <s v="276 Under Armour : 1216 Executive Insights and Rev Mgmt Dashboards"/>
    <x v="133"/>
    <s v="18821214569"/>
    <m/>
    <m/>
    <m/>
    <n v="11443.28"/>
    <x v="6"/>
    <x v="15"/>
    <x v="1"/>
    <n v="0"/>
    <x v="143"/>
    <x v="116"/>
  </r>
  <r>
    <s v="Journal"/>
    <x v="2"/>
    <s v="Business Intelligence"/>
    <s v="Business Intelligence"/>
    <d v="2024-08-31T00:00:00"/>
    <x v="0"/>
    <s v="49985"/>
    <s v="461 Session M Inc. : 974 Mastercard SOW #6"/>
    <x v="6"/>
    <s v="16716229170"/>
    <m/>
    <m/>
    <m/>
    <n v="352.16392893305016"/>
    <x v="6"/>
    <x v="29"/>
    <x v="1"/>
    <n v="0"/>
    <x v="38"/>
    <x v="37"/>
  </r>
  <r>
    <s v="Journal"/>
    <x v="9"/>
    <s v="Business Intelligence"/>
    <s v="Business Intelligence"/>
    <d v="2024-08-31T00:00:00"/>
    <x v="0"/>
    <s v="49626"/>
    <s v="169 LinkedIn Corporation : 1313 LinkedIn LTS BI (Grace) FY2025 Renewal"/>
    <x v="92"/>
    <s v="19934646100"/>
    <m/>
    <m/>
    <s v="Rev Rec Aug"/>
    <n v="13000"/>
    <x v="6"/>
    <x v="6"/>
    <x v="1"/>
    <n v="0"/>
    <x v="107"/>
    <x v="84"/>
  </r>
  <r>
    <s v="Journal"/>
    <x v="9"/>
    <s v="Business Intelligence"/>
    <s v="Business Intelligence"/>
    <d v="2024-08-31T00:00:00"/>
    <x v="0"/>
    <s v="49226"/>
    <s v="2 AARP : 891 DAG Web Dashboards - 2024"/>
    <x v="136"/>
    <s v="15799538994"/>
    <m/>
    <m/>
    <s v="Retainer Revenue Recognition"/>
    <n v="21500"/>
    <x v="6"/>
    <x v="32"/>
    <x v="1"/>
    <n v="0"/>
    <x v="145"/>
    <x v="118"/>
  </r>
  <r>
    <s v="Journal"/>
    <x v="9"/>
    <s v="Business Intelligence"/>
    <s v="Business Intelligence"/>
    <d v="2024-08-31T00:00:00"/>
    <x v="0"/>
    <s v="51694"/>
    <s v="276 Under Armour : 1167 EU Line List"/>
    <x v="120"/>
    <s v="14229444097"/>
    <m/>
    <m/>
    <m/>
    <n v="2982.1"/>
    <x v="6"/>
    <x v="15"/>
    <x v="1"/>
    <n v="0"/>
    <x v="133"/>
    <x v="106"/>
  </r>
  <r>
    <s v="Journal"/>
    <x v="9"/>
    <s v="Business Intelligence"/>
    <s v="Business Intelligence"/>
    <d v="2024-08-31T00:00:00"/>
    <x v="0"/>
    <s v="51784"/>
    <s v="11 Visa : 1264 VISA Consumer Payment - DE/BI project"/>
    <x v="122"/>
    <s v="19569235802"/>
    <m/>
    <m/>
    <m/>
    <n v="7.23"/>
    <x v="6"/>
    <x v="22"/>
    <x v="1"/>
    <n v="0"/>
    <x v="135"/>
    <x v="108"/>
  </r>
  <r>
    <s v="Journal"/>
    <x v="2"/>
    <s v="Business Intelligence"/>
    <s v="Business Intelligence"/>
    <d v="2024-08-31T00:00:00"/>
    <x v="0"/>
    <s v="49999"/>
    <s v="461 Session M Inc. : 974 Mastercard SOW #6"/>
    <x v="6"/>
    <s v="16716229170"/>
    <m/>
    <m/>
    <m/>
    <n v="352.16392893305016"/>
    <x v="6"/>
    <x v="29"/>
    <x v="1"/>
    <n v="0"/>
    <x v="38"/>
    <x v="37"/>
  </r>
  <r>
    <s v="Journal"/>
    <x v="2"/>
    <s v="Business Intelligence"/>
    <s v="Business Intelligence"/>
    <d v="2024-08-31T00:00:00"/>
    <x v="0"/>
    <s v="50062"/>
    <s v="461 Session M Inc. : 974 Mastercard SOW #6"/>
    <x v="6"/>
    <s v="16716229170"/>
    <m/>
    <m/>
    <m/>
    <n v="501.73361412256492"/>
    <x v="6"/>
    <x v="29"/>
    <x v="1"/>
    <n v="0"/>
    <x v="38"/>
    <x v="37"/>
  </r>
  <r>
    <s v="Journal"/>
    <x v="9"/>
    <s v="Business Intelligence"/>
    <s v="Business Intelligence"/>
    <d v="2024-08-31T00:00:00"/>
    <x v="0"/>
    <s v="51773"/>
    <s v="11 Visa : 1246 NextGen Solutions"/>
    <x v="18"/>
    <s v="18657995555"/>
    <m/>
    <m/>
    <m/>
    <n v="14840.77"/>
    <x v="6"/>
    <x v="22"/>
    <x v="1"/>
    <n v="0"/>
    <x v="49"/>
    <x v="46"/>
  </r>
  <r>
    <s v="Journal"/>
    <x v="2"/>
    <s v="Business Intelligence"/>
    <s v="Business Intelligence"/>
    <d v="2024-08-31T00:00:00"/>
    <x v="0"/>
    <s v="50203"/>
    <s v="468 Blackstone Inc. : 989 Blackstone SOW #13"/>
    <x v="114"/>
    <s v="16856641557"/>
    <m/>
    <m/>
    <m/>
    <n v="480.22353945415932"/>
    <x v="6"/>
    <x v="4"/>
    <x v="1"/>
    <n v="0"/>
    <x v="128"/>
    <x v="101"/>
  </r>
  <r>
    <s v="Journal"/>
    <x v="9"/>
    <s v="Business Intelligence"/>
    <s v="Business Intelligence"/>
    <d v="2024-08-31T00:00:00"/>
    <x v="0"/>
    <s v="51698"/>
    <s v="276 Under Armour : 1167 EU Line List"/>
    <x v="120"/>
    <s v="14229444097"/>
    <m/>
    <m/>
    <m/>
    <n v="15.95"/>
    <x v="6"/>
    <x v="15"/>
    <x v="1"/>
    <n v="0"/>
    <x v="133"/>
    <x v="106"/>
  </r>
  <r>
    <s v="Journal"/>
    <x v="2"/>
    <s v="Business Intelligence"/>
    <s v="Business Intelligence"/>
    <d v="2024-08-31T00:00:00"/>
    <x v="0"/>
    <s v="50095"/>
    <s v="461 Session M Inc. : 974 Mastercard SOW #6"/>
    <x v="6"/>
    <s v="16716229170"/>
    <m/>
    <m/>
    <m/>
    <n v="396.18442004968142"/>
    <x v="6"/>
    <x v="29"/>
    <x v="1"/>
    <n v="0"/>
    <x v="38"/>
    <x v="37"/>
  </r>
  <r>
    <s v="Journal"/>
    <x v="9"/>
    <s v="Business Intelligence"/>
    <s v="Business Intelligence"/>
    <d v="2024-08-31T00:00:00"/>
    <x v="0"/>
    <s v="51772"/>
    <s v="11 Visa : 1263 VISA Commercial Services - DE/BI project"/>
    <x v="130"/>
    <s v="19569236781"/>
    <m/>
    <m/>
    <m/>
    <n v="-247.64"/>
    <x v="6"/>
    <x v="22"/>
    <x v="1"/>
    <n v="0"/>
    <x v="141"/>
    <x v="114"/>
  </r>
  <r>
    <s v="Journal"/>
    <x v="2"/>
    <s v="Business Intelligence"/>
    <s v="Business Intelligence"/>
    <d v="2024-08-31T00:00:00"/>
    <x v="0"/>
    <s v="50228"/>
    <s v="468 Blackstone Inc. : 989 Blackstone SOW #13"/>
    <x v="114"/>
    <s v="16856641557"/>
    <m/>
    <m/>
    <m/>
    <n v="480.22353945415932"/>
    <x v="6"/>
    <x v="4"/>
    <x v="1"/>
    <n v="0"/>
    <x v="128"/>
    <x v="101"/>
  </r>
  <r>
    <s v="Journal"/>
    <x v="9"/>
    <s v="Business Intelligence"/>
    <s v="Business Intelligence"/>
    <d v="2024-08-31T00:00:00"/>
    <x v="0"/>
    <s v="51746"/>
    <s v="11 Visa : 1246 NextGen Solutions"/>
    <x v="18"/>
    <s v="18657995555"/>
    <m/>
    <m/>
    <m/>
    <n v="55.42"/>
    <x v="6"/>
    <x v="22"/>
    <x v="1"/>
    <n v="0"/>
    <x v="49"/>
    <x v="46"/>
  </r>
  <r>
    <s v="Journal"/>
    <x v="2"/>
    <s v="Business Intelligence"/>
    <s v="Business Intelligence"/>
    <d v="2024-08-31T00:00:00"/>
    <x v="0"/>
    <s v="49950"/>
    <s v="461 Session M Inc. : 974 Mastercard SOW #6"/>
    <x v="6"/>
    <s v="16716229170"/>
    <m/>
    <m/>
    <m/>
    <n v="767.35732134683485"/>
    <x v="6"/>
    <x v="29"/>
    <x v="1"/>
    <n v="0"/>
    <x v="38"/>
    <x v="37"/>
  </r>
  <r>
    <s v="Journal"/>
    <x v="2"/>
    <s v="Business Intelligence"/>
    <s v="Business Intelligence"/>
    <d v="2024-08-31T00:00:00"/>
    <x v="0"/>
    <s v="50894"/>
    <s v="459 Roku Inc. : 966 SOW#1 2024 - DE &amp; BI Team"/>
    <x v="116"/>
    <s v="16977995014"/>
    <m/>
    <m/>
    <m/>
    <n v="304.14157498763427"/>
    <x v="6"/>
    <x v="67"/>
    <x v="1"/>
    <n v="0"/>
    <x v="129"/>
    <x v="102"/>
  </r>
  <r>
    <s v="Journal"/>
    <x v="2"/>
    <s v="Business Intelligence"/>
    <s v="Business Intelligence"/>
    <d v="2024-08-31T00:00:00"/>
    <x v="0"/>
    <s v="49859"/>
    <s v="461 Session M Inc. : 974 Mastercard SOW #6"/>
    <x v="6"/>
    <s v="16716229170"/>
    <m/>
    <m/>
    <m/>
    <n v="352.16392893305016"/>
    <x v="6"/>
    <x v="29"/>
    <x v="1"/>
    <n v="0"/>
    <x v="38"/>
    <x v="37"/>
  </r>
  <r>
    <s v="Journal"/>
    <x v="2"/>
    <s v="Business Intelligence"/>
    <s v="Business Intelligence"/>
    <d v="2024-08-31T00:00:00"/>
    <x v="0"/>
    <s v="50223"/>
    <s v="468 Blackstone Inc. : 989 Blackstone SOW #13"/>
    <x v="114"/>
    <s v="16856641557"/>
    <m/>
    <m/>
    <m/>
    <n v="480.22353945415932"/>
    <x v="6"/>
    <x v="4"/>
    <x v="1"/>
    <n v="0"/>
    <x v="128"/>
    <x v="101"/>
  </r>
  <r>
    <s v="Journal"/>
    <x v="2"/>
    <s v="Business Intelligence"/>
    <s v="Business Intelligence"/>
    <d v="2024-08-31T00:00:00"/>
    <x v="0"/>
    <s v="50025"/>
    <s v="461 Session M Inc. : 974 Mastercard SOW #6"/>
    <x v="6"/>
    <s v="16716229170"/>
    <m/>
    <m/>
    <m/>
    <n v="236.10990689829501"/>
    <x v="6"/>
    <x v="29"/>
    <x v="1"/>
    <n v="0"/>
    <x v="38"/>
    <x v="37"/>
  </r>
  <r>
    <s v="Journal"/>
    <x v="2"/>
    <s v="Business Intelligence"/>
    <s v="Business Intelligence"/>
    <d v="2024-08-31T00:00:00"/>
    <x v="0"/>
    <s v="50230"/>
    <s v="468 Blackstone Inc. : 989 Blackstone SOW #13"/>
    <x v="114"/>
    <s v="16856641557"/>
    <m/>
    <m/>
    <m/>
    <n v="480.22353945415932"/>
    <x v="6"/>
    <x v="4"/>
    <x v="1"/>
    <n v="0"/>
    <x v="128"/>
    <x v="101"/>
  </r>
  <r>
    <s v="Journal"/>
    <x v="9"/>
    <s v="Business Intelligence"/>
    <s v="Business Intelligence"/>
    <d v="2024-08-31T00:00:00"/>
    <x v="0"/>
    <s v="49247"/>
    <s v="162 GlobalVetLink : 1036 GVL - 2024 Reporting Retainer"/>
    <x v="137"/>
    <s v="16976305012"/>
    <m/>
    <m/>
    <s v="Retainer Revenue Recognition"/>
    <n v="3750"/>
    <x v="6"/>
    <x v="72"/>
    <x v="1"/>
    <n v="0"/>
    <x v="146"/>
    <x v="119"/>
  </r>
  <r>
    <s v="Journal"/>
    <x v="2"/>
    <s v="Business Intelligence"/>
    <s v="Business Intelligence"/>
    <d v="2024-08-31T00:00:00"/>
    <x v="0"/>
    <s v="50936"/>
    <s v="459 Roku Inc. : 966 SOW#1 2024 - DE &amp; BI Team"/>
    <x v="116"/>
    <s v="16977995014"/>
    <m/>
    <m/>
    <m/>
    <n v="344.16020327548085"/>
    <x v="6"/>
    <x v="67"/>
    <x v="1"/>
    <n v="0"/>
    <x v="129"/>
    <x v="102"/>
  </r>
  <r>
    <s v="Journal"/>
    <x v="2"/>
    <s v="Business Intelligence"/>
    <s v="Business Intelligence"/>
    <d v="2024-08-31T00:00:00"/>
    <x v="0"/>
    <s v="49838"/>
    <s v="461 Session M Inc. : 974 Mastercard SOW #6"/>
    <x v="6"/>
    <s v="16716229170"/>
    <m/>
    <m/>
    <m/>
    <n v="352.16392893305016"/>
    <x v="6"/>
    <x v="29"/>
    <x v="1"/>
    <n v="0"/>
    <x v="38"/>
    <x v="37"/>
  </r>
  <r>
    <s v="Journal"/>
    <x v="9"/>
    <s v="Business Intelligence"/>
    <s v="Business Intelligence"/>
    <d v="2024-08-31T00:00:00"/>
    <x v="0"/>
    <s v="51733"/>
    <s v="276 Under Armour : 1216 Executive Insights and Rev Mgmt Dashboards"/>
    <x v="133"/>
    <s v="18821214569"/>
    <m/>
    <m/>
    <m/>
    <n v="6644.85"/>
    <x v="6"/>
    <x v="15"/>
    <x v="1"/>
    <n v="0"/>
    <x v="143"/>
    <x v="116"/>
  </r>
  <r>
    <s v="Journal"/>
    <x v="9"/>
    <s v="Business Intelligence"/>
    <s v="Business Intelligence"/>
    <d v="2024-08-31T00:00:00"/>
    <x v="0"/>
    <s v="51808"/>
    <s v="174 Comcast Corporation : 895 Comcast: 2024 Loyalty and Rewards Pod"/>
    <x v="71"/>
    <s v="15705783145"/>
    <m/>
    <m/>
    <m/>
    <n v="25832.5"/>
    <x v="6"/>
    <x v="17"/>
    <x v="1"/>
    <n v="0"/>
    <x v="22"/>
    <x v="21"/>
  </r>
  <r>
    <s v="Journal"/>
    <x v="9"/>
    <s v="Business Intelligence"/>
    <s v="Business Intelligence"/>
    <d v="2024-08-31T00:00:00"/>
    <x v="0"/>
    <s v="51688"/>
    <s v="276 Under Armour : 1167 EU Line List"/>
    <x v="120"/>
    <s v="14229444097"/>
    <m/>
    <m/>
    <m/>
    <n v="5784.69"/>
    <x v="6"/>
    <x v="15"/>
    <x v="1"/>
    <n v="0"/>
    <x v="133"/>
    <x v="106"/>
  </r>
  <r>
    <s v="Journal"/>
    <x v="9"/>
    <s v="Business Intelligence"/>
    <s v="Business Intelligence"/>
    <d v="2024-08-31T00:00:00"/>
    <x v="0"/>
    <s v="51627"/>
    <s v="276 Under Armour : 1340 Centric Footwear"/>
    <x v="128"/>
    <s v="20660299190"/>
    <m/>
    <m/>
    <m/>
    <n v="5023.58"/>
    <x v="6"/>
    <x v="15"/>
    <x v="1"/>
    <n v="0"/>
    <x v="139"/>
    <x v="112"/>
  </r>
  <r>
    <s v="Journal"/>
    <x v="9"/>
    <s v="Business Intelligence"/>
    <s v="Business Intelligence"/>
    <d v="2024-08-31T00:00:00"/>
    <x v="0"/>
    <s v="51566"/>
    <s v="170 CVS Health : 867 Retail Analytics DS and BI - 2024"/>
    <x v="41"/>
    <s v="15582551047, 16592648012"/>
    <m/>
    <m/>
    <m/>
    <n v="55776"/>
    <x v="6"/>
    <x v="3"/>
    <x v="1"/>
    <n v="0"/>
    <x v="3"/>
    <x v="3"/>
  </r>
  <r>
    <s v="Journal"/>
    <x v="9"/>
    <s v="Business Intelligence"/>
    <s v="Business Intelligence"/>
    <d v="2024-08-31T00:00:00"/>
    <x v="0"/>
    <s v="51800"/>
    <s v="276 Under Armour : 1340 Centric Footwear"/>
    <x v="128"/>
    <s v="20660299190"/>
    <m/>
    <m/>
    <m/>
    <n v="12.56"/>
    <x v="6"/>
    <x v="15"/>
    <x v="1"/>
    <n v="0"/>
    <x v="139"/>
    <x v="112"/>
  </r>
  <r>
    <s v="Journal"/>
    <x v="2"/>
    <s v="Business Intelligence"/>
    <s v="Business Intelligence"/>
    <d v="2024-08-31T00:00:00"/>
    <x v="0"/>
    <s v="50206"/>
    <s v="468 Blackstone Inc. : 989 Blackstone SOW #13"/>
    <x v="114"/>
    <s v="16856641557"/>
    <m/>
    <m/>
    <m/>
    <n v="480.22353945415932"/>
    <x v="6"/>
    <x v="4"/>
    <x v="1"/>
    <n v="0"/>
    <x v="128"/>
    <x v="101"/>
  </r>
  <r>
    <s v="Journal"/>
    <x v="9"/>
    <s v="Business Intelligence"/>
    <s v="Business Intelligence"/>
    <d v="2024-08-31T00:00:00"/>
    <x v="0"/>
    <s v="49215"/>
    <s v="2 AARP : 840 Journey Analytics - 2024"/>
    <x v="16"/>
    <s v="14999340598"/>
    <m/>
    <m/>
    <s v="Retainer Revenue Recognition"/>
    <n v="14461.41"/>
    <x v="6"/>
    <x v="32"/>
    <x v="1"/>
    <n v="0"/>
    <x v="47"/>
    <x v="44"/>
  </r>
  <r>
    <s v="Journal"/>
    <x v="9"/>
    <s v="Business Intelligence"/>
    <s v="Business Intelligence"/>
    <d v="2024-08-31T00:00:00"/>
    <x v="0"/>
    <s v="51802"/>
    <s v="276 Under Armour : 1340 Centric Footwear"/>
    <x v="128"/>
    <s v="20660299190"/>
    <m/>
    <m/>
    <m/>
    <n v="14.89"/>
    <x v="6"/>
    <x v="15"/>
    <x v="1"/>
    <n v="0"/>
    <x v="139"/>
    <x v="112"/>
  </r>
  <r>
    <s v="Journal"/>
    <x v="9"/>
    <s v="Business Intelligence"/>
    <s v="Business Intelligence"/>
    <d v="2024-08-31T00:00:00"/>
    <x v="0"/>
    <s v="51797"/>
    <s v="11 Visa : 1246 NextGen Solutions"/>
    <x v="18"/>
    <s v="18657995555"/>
    <m/>
    <m/>
    <m/>
    <n v="5300.84"/>
    <x v="6"/>
    <x v="22"/>
    <x v="1"/>
    <n v="0"/>
    <x v="49"/>
    <x v="46"/>
  </r>
  <r>
    <s v="Journal"/>
    <x v="2"/>
    <s v="Business Intelligence"/>
    <s v="Business Intelligence"/>
    <d v="2024-08-31T00:00:00"/>
    <x v="0"/>
    <s v="51054"/>
    <s v="459 Roku Inc. : 966 SOW#1 2024 - DE &amp; BI Team"/>
    <x v="116"/>
    <s v="16977995014"/>
    <m/>
    <m/>
    <m/>
    <n v="344.16020327548085"/>
    <x v="6"/>
    <x v="67"/>
    <x v="1"/>
    <n v="0"/>
    <x v="129"/>
    <x v="102"/>
  </r>
  <r>
    <s v="Journal"/>
    <x v="2"/>
    <s v="Business Intelligence"/>
    <s v="Business Intelligence"/>
    <d v="2024-08-31T00:00:00"/>
    <x v="0"/>
    <s v="49813"/>
    <s v="461 Session M Inc. : 974 Mastercard SOW #6"/>
    <x v="6"/>
    <s v="16716229170"/>
    <m/>
    <m/>
    <m/>
    <n v="352.16392893305016"/>
    <x v="6"/>
    <x v="29"/>
    <x v="1"/>
    <n v="0"/>
    <x v="38"/>
    <x v="37"/>
  </r>
  <r>
    <s v="Journal"/>
    <x v="2"/>
    <s v="Business Intelligence"/>
    <s v="Business Intelligence"/>
    <d v="2024-08-31T00:00:00"/>
    <x v="0"/>
    <s v="50515"/>
    <s v="459 Roku Inc. : 966 SOW#1 2024 - DE &amp; BI Team"/>
    <x v="116"/>
    <s v="16977995014"/>
    <m/>
    <m/>
    <m/>
    <n v="344.16020327548085"/>
    <x v="6"/>
    <x v="67"/>
    <x v="1"/>
    <n v="0"/>
    <x v="129"/>
    <x v="102"/>
  </r>
  <r>
    <s v="Journal"/>
    <x v="9"/>
    <s v="Business Intelligence"/>
    <s v="Business Intelligence"/>
    <d v="2024-08-31T00:00:00"/>
    <x v="0"/>
    <s v="49625"/>
    <s v="169 LinkedIn Corporation : 1313 LinkedIn LTS BI (Grace) FY2025 Renewal"/>
    <x v="92"/>
    <s v="19934646100"/>
    <m/>
    <m/>
    <s v="Late RevRec from July"/>
    <n v="13000"/>
    <x v="6"/>
    <x v="6"/>
    <x v="1"/>
    <n v="0"/>
    <x v="107"/>
    <x v="84"/>
  </r>
  <r>
    <s v="Journal"/>
    <x v="9"/>
    <s v="Business Intelligence"/>
    <s v="Business Intelligence"/>
    <d v="2024-08-31T00:00:00"/>
    <x v="0"/>
    <s v="51837"/>
    <s v="11 Visa : 1344 Visa - Minerva dashboard automation"/>
    <x v="125"/>
    <s v="20379207056"/>
    <m/>
    <m/>
    <m/>
    <n v="13401.96"/>
    <x v="6"/>
    <x v="22"/>
    <x v="1"/>
    <n v="0"/>
    <x v="32"/>
    <x v="31"/>
  </r>
  <r>
    <s v="Journal"/>
    <x v="2"/>
    <s v="Business Intelligence"/>
    <s v="Business Intelligence"/>
    <d v="2024-08-31T00:00:00"/>
    <x v="0"/>
    <s v="49929"/>
    <s v="461 Session M Inc. : 974 Mastercard SOW #6"/>
    <x v="6"/>
    <s v="16716229170"/>
    <m/>
    <m/>
    <m/>
    <n v="352.16392893305016"/>
    <x v="6"/>
    <x v="29"/>
    <x v="1"/>
    <n v="0"/>
    <x v="38"/>
    <x v="37"/>
  </r>
  <r>
    <s v="Journal"/>
    <x v="2"/>
    <s v="Business Intelligence"/>
    <s v="Business Intelligence"/>
    <d v="2024-08-31T00:00:00"/>
    <x v="0"/>
    <s v="50021"/>
    <s v="461 Session M Inc. : 974 Mastercard SOW #6"/>
    <x v="6"/>
    <s v="16716229170"/>
    <m/>
    <m/>
    <m/>
    <n v="619.78856757171241"/>
    <x v="6"/>
    <x v="29"/>
    <x v="1"/>
    <n v="0"/>
    <x v="38"/>
    <x v="37"/>
  </r>
  <r>
    <s v="Journal"/>
    <x v="2"/>
    <s v="Business Intelligence"/>
    <s v="Business Intelligence"/>
    <d v="2024-08-31T00:00:00"/>
    <x v="0"/>
    <s v="50560"/>
    <s v="459 Roku Inc. : 966 SOW#1 2024 - DE &amp; BI Team"/>
    <x v="116"/>
    <s v="16977995014"/>
    <m/>
    <m/>
    <m/>
    <n v="344.16020327548085"/>
    <x v="6"/>
    <x v="67"/>
    <x v="1"/>
    <n v="0"/>
    <x v="129"/>
    <x v="102"/>
  </r>
  <r>
    <s v="Journal"/>
    <x v="2"/>
    <s v="Business Intelligence"/>
    <s v="Business Intelligence"/>
    <d v="2024-08-31T00:00:00"/>
    <x v="0"/>
    <s v="50018"/>
    <s v="461 Session M Inc. : 974 Mastercard SOW #6"/>
    <x v="6"/>
    <s v="16716229170"/>
    <m/>
    <m/>
    <m/>
    <n v="352.16392893305016"/>
    <x v="6"/>
    <x v="29"/>
    <x v="1"/>
    <n v="0"/>
    <x v="38"/>
    <x v="37"/>
  </r>
  <r>
    <s v="Journal"/>
    <x v="2"/>
    <s v="Business Intelligence"/>
    <s v="Business Intelligence"/>
    <d v="2024-08-31T00:00:00"/>
    <x v="0"/>
    <s v="49901"/>
    <s v="461 Session M Inc. : 974 Mastercard SOW #6"/>
    <x v="6"/>
    <s v="16716229170"/>
    <m/>
    <m/>
    <m/>
    <n v="352.16392893305016"/>
    <x v="6"/>
    <x v="29"/>
    <x v="1"/>
    <n v="0"/>
    <x v="38"/>
    <x v="37"/>
  </r>
  <r>
    <s v="Journal"/>
    <x v="2"/>
    <s v="Business Intelligence"/>
    <s v="Business Intelligence"/>
    <d v="2024-08-31T00:00:00"/>
    <x v="0"/>
    <s v="49903"/>
    <s v="461 Session M Inc. : 974 Mastercard SOW #6"/>
    <x v="6"/>
    <s v="16716229170"/>
    <m/>
    <m/>
    <m/>
    <n v="531.24741444853987"/>
    <x v="6"/>
    <x v="29"/>
    <x v="1"/>
    <n v="0"/>
    <x v="38"/>
    <x v="37"/>
  </r>
  <r>
    <s v="Journal"/>
    <x v="2"/>
    <s v="Business Intelligence"/>
    <s v="Business Intelligence"/>
    <d v="2024-08-31T00:00:00"/>
    <x v="0"/>
    <s v="50724"/>
    <s v="459 Roku Inc. : 966 SOW#1 2024 - DE &amp; BI Team"/>
    <x v="116"/>
    <s v="16977995014"/>
    <m/>
    <m/>
    <m/>
    <n v="344.16020327548085"/>
    <x v="6"/>
    <x v="67"/>
    <x v="1"/>
    <n v="0"/>
    <x v="129"/>
    <x v="102"/>
  </r>
  <r>
    <s v="Journal"/>
    <x v="9"/>
    <s v="Business Intelligence"/>
    <s v="Business Intelligence"/>
    <d v="2024-08-31T00:00:00"/>
    <x v="0"/>
    <s v="51765"/>
    <s v="11 Visa : 1246 NextGen Solutions"/>
    <x v="18"/>
    <s v="18657995555"/>
    <m/>
    <m/>
    <m/>
    <n v="48.44"/>
    <x v="6"/>
    <x v="22"/>
    <x v="1"/>
    <n v="0"/>
    <x v="49"/>
    <x v="46"/>
  </r>
  <r>
    <s v="Journal"/>
    <x v="2"/>
    <s v="Business Intelligence"/>
    <s v="Business Intelligence"/>
    <d v="2024-08-31T00:00:00"/>
    <x v="0"/>
    <s v="50209"/>
    <s v="468 Blackstone Inc. : 989 Blackstone SOW #13"/>
    <x v="114"/>
    <s v="16856641557"/>
    <m/>
    <m/>
    <m/>
    <n v="480.22353945415932"/>
    <x v="6"/>
    <x v="4"/>
    <x v="1"/>
    <n v="0"/>
    <x v="128"/>
    <x v="101"/>
  </r>
  <r>
    <s v="Journal"/>
    <x v="2"/>
    <s v="Business Intelligence"/>
    <s v="Business Intelligence"/>
    <d v="2024-08-31T00:00:00"/>
    <x v="0"/>
    <s v="49797"/>
    <s v="461 Session M Inc. : 974 Mastercard SOW #6"/>
    <x v="6"/>
    <s v="16716229170"/>
    <m/>
    <m/>
    <m/>
    <n v="352.16392893305016"/>
    <x v="6"/>
    <x v="29"/>
    <x v="1"/>
    <n v="0"/>
    <x v="38"/>
    <x v="37"/>
  </r>
  <r>
    <s v="Journal"/>
    <x v="9"/>
    <s v="Business Intelligence"/>
    <s v="Business Intelligence"/>
    <d v="2024-08-31T00:00:00"/>
    <x v="0"/>
    <s v="51748"/>
    <s v="11 Visa : 1242 BI retainer - Global Installments and Embedded Finance"/>
    <x v="124"/>
    <s v="19153848364"/>
    <m/>
    <m/>
    <m/>
    <n v="3823.35"/>
    <x v="6"/>
    <x v="22"/>
    <x v="1"/>
    <n v="0"/>
    <x v="137"/>
    <x v="110"/>
  </r>
  <r>
    <s v="Journal"/>
    <x v="2"/>
    <s v="Business Intelligence"/>
    <s v="Business Intelligence"/>
    <d v="2024-08-31T00:00:00"/>
    <x v="0"/>
    <s v="49982"/>
    <s v="461 Session M Inc. : 974 Mastercard SOW #6"/>
    <x v="6"/>
    <s v="16716229170"/>
    <m/>
    <m/>
    <m/>
    <n v="352.16392893305016"/>
    <x v="6"/>
    <x v="29"/>
    <x v="1"/>
    <n v="0"/>
    <x v="38"/>
    <x v="37"/>
  </r>
  <r>
    <s v="Journal"/>
    <x v="2"/>
    <s v="Business Intelligence"/>
    <s v="Business Intelligence"/>
    <d v="2024-08-31T00:00:00"/>
    <x v="0"/>
    <s v="51014"/>
    <s v="459 Roku Inc. : 966 SOW#1 2024 - DE &amp; BI Team"/>
    <x v="116"/>
    <s v="16977995014"/>
    <m/>
    <m/>
    <m/>
    <n v="344.16020327548085"/>
    <x v="6"/>
    <x v="67"/>
    <x v="1"/>
    <n v="0"/>
    <x v="129"/>
    <x v="102"/>
  </r>
  <r>
    <s v="Journal"/>
    <x v="9"/>
    <s v="Business Intelligence"/>
    <s v="Business Intelligence"/>
    <d v="2024-08-31T00:00:00"/>
    <x v="0"/>
    <s v="49222"/>
    <s v="276 Under Armour : 1041 E2E Planning System Implementation - Data Analytics and DE"/>
    <x v="138"/>
    <s v="14230097156"/>
    <m/>
    <m/>
    <s v="Retainer Revenue Recognition"/>
    <n v="6826.03"/>
    <x v="6"/>
    <x v="15"/>
    <x v="1"/>
    <n v="0"/>
    <x v="147"/>
    <x v="120"/>
  </r>
  <r>
    <s v="Journal"/>
    <x v="1"/>
    <s v="Business Intelligence"/>
    <s v="Business Intelligence"/>
    <d v="2024-08-31T00:00:00"/>
    <x v="0"/>
    <s v="51483"/>
    <s v="434 Ineos FPS Ltd : 1450 Replacement of Commercial Auto ‘What If’ Model"/>
    <x v="51"/>
    <m/>
    <m/>
    <m/>
    <m/>
    <n v="8005.9629141435835"/>
    <x v="1"/>
    <x v="40"/>
    <x v="1"/>
    <n v="0"/>
    <x v="72"/>
    <x v="0"/>
  </r>
  <r>
    <s v="Journal"/>
    <x v="2"/>
    <s v="Business Intelligence"/>
    <s v="Business Intelligence"/>
    <d v="2024-08-31T00:00:00"/>
    <x v="0"/>
    <s v="51090"/>
    <s v="459 Roku Inc. : 966 SOW#1 2024 - DE &amp; BI Team"/>
    <x v="116"/>
    <s v="16977995014"/>
    <m/>
    <m/>
    <m/>
    <n v="228.10618124072568"/>
    <x v="6"/>
    <x v="67"/>
    <x v="1"/>
    <n v="0"/>
    <x v="129"/>
    <x v="102"/>
  </r>
  <r>
    <s v="Journal"/>
    <x v="2"/>
    <s v="Business Intelligence"/>
    <s v="Business Intelligence"/>
    <d v="2024-08-31T00:00:00"/>
    <x v="0"/>
    <s v="50058"/>
    <s v="461 Session M Inc. : 974 Mastercard SOW #6"/>
    <x v="6"/>
    <s v="16716229170"/>
    <m/>
    <m/>
    <m/>
    <n v="352.16392893305016"/>
    <x v="6"/>
    <x v="29"/>
    <x v="1"/>
    <n v="0"/>
    <x v="38"/>
    <x v="37"/>
  </r>
  <r>
    <s v="Journal"/>
    <x v="2"/>
    <s v="Business Intelligence"/>
    <s v="Business Intelligence"/>
    <d v="2024-08-31T00:00:00"/>
    <x v="0"/>
    <s v="51319"/>
    <s v="459 Roku Inc. : 966 SOW#1 2024 - DE &amp; BI Team"/>
    <x v="116"/>
    <s v="16977995014"/>
    <m/>
    <m/>
    <m/>
    <n v="344.16020327548085"/>
    <x v="6"/>
    <x v="67"/>
    <x v="1"/>
    <n v="0"/>
    <x v="129"/>
    <x v="102"/>
  </r>
  <r>
    <s v="Journal"/>
    <x v="2"/>
    <s v="Business Intelligence"/>
    <s v="Business Intelligence"/>
    <d v="2024-08-31T00:00:00"/>
    <x v="0"/>
    <s v="49815"/>
    <s v="461 Session M Inc. : 974 Mastercard SOW #6"/>
    <x v="6"/>
    <s v="16716229170"/>
    <m/>
    <m/>
    <m/>
    <n v="352.16392893305016"/>
    <x v="6"/>
    <x v="29"/>
    <x v="1"/>
    <n v="0"/>
    <x v="38"/>
    <x v="37"/>
  </r>
  <r>
    <s v="Journal"/>
    <x v="9"/>
    <s v="Business Intelligence"/>
    <s v="Business Intelligence"/>
    <d v="2024-08-31T00:00:00"/>
    <x v="0"/>
    <s v="52024"/>
    <s v="182 GoodRx : 1142 GoodRx - April to October Renewal"/>
    <x v="19"/>
    <s v="17583569682"/>
    <m/>
    <m/>
    <m/>
    <n v="-22637.55"/>
    <x v="6"/>
    <x v="21"/>
    <x v="1"/>
    <n v="0"/>
    <x v="50"/>
    <x v="47"/>
  </r>
  <r>
    <s v="Journal"/>
    <x v="9"/>
    <s v="Business Intelligence"/>
    <s v="Business Intelligence"/>
    <d v="2024-08-31T00:00:00"/>
    <x v="0"/>
    <s v="51911"/>
    <s v="245 Spire Orthopedic Partners : 1356 Spire - Complete Paycom Dashboard"/>
    <x v="70"/>
    <s v="21000180538"/>
    <m/>
    <m/>
    <s v="Capability Adjutsment"/>
    <n v="6950"/>
    <x v="6"/>
    <x v="46"/>
    <x v="1"/>
    <n v="0"/>
    <x v="87"/>
    <x v="82"/>
  </r>
  <r>
    <s v="Journal"/>
    <x v="2"/>
    <s v="Business Intelligence"/>
    <s v="Business Intelligence"/>
    <d v="2024-08-31T00:00:00"/>
    <x v="0"/>
    <s v="51280"/>
    <s v="459 Roku Inc. : 966 SOW#1 2024 - DE &amp; BI Team"/>
    <x v="116"/>
    <s v="16977995014"/>
    <m/>
    <m/>
    <m/>
    <n v="344.16020327548085"/>
    <x v="6"/>
    <x v="67"/>
    <x v="1"/>
    <n v="0"/>
    <x v="129"/>
    <x v="102"/>
  </r>
  <r>
    <s v="Journal"/>
    <x v="2"/>
    <s v="Business Intelligence"/>
    <s v="Business Intelligence"/>
    <d v="2024-08-31T00:00:00"/>
    <x v="0"/>
    <s v="49872"/>
    <s v="461 Session M Inc. : 974 Mastercard SOW #6"/>
    <x v="6"/>
    <s v="16716229170"/>
    <m/>
    <m/>
    <m/>
    <n v="352.16392893305016"/>
    <x v="6"/>
    <x v="29"/>
    <x v="1"/>
    <n v="0"/>
    <x v="38"/>
    <x v="37"/>
  </r>
  <r>
    <s v="Journal"/>
    <x v="2"/>
    <s v="Business Intelligence"/>
    <s v="Business Intelligence"/>
    <d v="2024-08-31T00:00:00"/>
    <x v="0"/>
    <s v="50002"/>
    <s v="461 Session M Inc. : 974 Mastercard SOW #6"/>
    <x v="6"/>
    <s v="16716229170"/>
    <m/>
    <m/>
    <m/>
    <n v="352.16392893305016"/>
    <x v="6"/>
    <x v="29"/>
    <x v="1"/>
    <n v="0"/>
    <x v="38"/>
    <x v="37"/>
  </r>
  <r>
    <s v="Journal"/>
    <x v="2"/>
    <s v="Business Intelligence"/>
    <s v="Business Intelligence"/>
    <d v="2024-08-31T00:00:00"/>
    <x v="0"/>
    <s v="51093"/>
    <s v="459 Roku Inc. : 966 SOW#1 2024 - DE &amp; BI Team"/>
    <x v="116"/>
    <s v="16977995014"/>
    <m/>
    <m/>
    <m/>
    <n v="344.16020327548085"/>
    <x v="6"/>
    <x v="67"/>
    <x v="1"/>
    <n v="0"/>
    <x v="129"/>
    <x v="102"/>
  </r>
  <r>
    <s v="Journal"/>
    <x v="2"/>
    <s v="Business Intelligence"/>
    <s v="Business Intelligence"/>
    <d v="2024-08-31T00:00:00"/>
    <x v="0"/>
    <s v="50078"/>
    <s v="461 Session M Inc. : 974 Mastercard SOW #6"/>
    <x v="6"/>
    <s v="16716229170"/>
    <m/>
    <m/>
    <m/>
    <n v="531.24741444853987"/>
    <x v="6"/>
    <x v="29"/>
    <x v="1"/>
    <n v="0"/>
    <x v="38"/>
    <x v="37"/>
  </r>
  <r>
    <s v="Journal"/>
    <x v="13"/>
    <s v="Business Intelligence"/>
    <s v="Business Intelligence"/>
    <d v="2024-08-31T00:00:00"/>
    <x v="0"/>
    <s v="52167"/>
    <s v="- No Entity -"/>
    <x v="0"/>
    <m/>
    <s v="ICC 768 Soremartec S.A. : MUSST APAC-MEA Reporting Maintenance"/>
    <m/>
    <s v="TopSide Management Book Elim related to project ICC 768 Soremartec S.A. : MUSST APAC-MEA Reporting Maintenance"/>
    <n v="-179.506676916"/>
    <x v="6"/>
    <x v="20"/>
    <x v="1"/>
    <s v="ICC 768 Soremartec S.A. : MUSST APAC-MEA Reporting Maintenance"/>
    <x v="28"/>
    <x v="27"/>
  </r>
  <r>
    <s v="Journal"/>
    <x v="2"/>
    <s v="Business Intelligence"/>
    <s v="Business Intelligence"/>
    <d v="2024-08-31T00:00:00"/>
    <x v="0"/>
    <s v="50219"/>
    <s v="468 Blackstone Inc. : 989 Blackstone SOW #13"/>
    <x v="114"/>
    <s v="16856641557"/>
    <m/>
    <m/>
    <m/>
    <n v="480.22353945415932"/>
    <x v="6"/>
    <x v="4"/>
    <x v="1"/>
    <n v="0"/>
    <x v="128"/>
    <x v="101"/>
  </r>
  <r>
    <s v="Journal"/>
    <x v="2"/>
    <s v="Business Intelligence"/>
    <s v="Business Intelligence"/>
    <d v="2024-08-31T00:00:00"/>
    <x v="0"/>
    <s v="50893"/>
    <s v="459 Roku Inc. : 966 SOW#1 2024 - DE &amp; BI Team"/>
    <x v="116"/>
    <s v="16977995014"/>
    <m/>
    <m/>
    <m/>
    <n v="344.16020327548085"/>
    <x v="6"/>
    <x v="67"/>
    <x v="1"/>
    <n v="0"/>
    <x v="129"/>
    <x v="102"/>
  </r>
  <r>
    <s v="Journal"/>
    <x v="1"/>
    <s v="Business Intelligence"/>
    <s v="Business Intelligence"/>
    <d v="2024-08-31T00:00:00"/>
    <x v="0"/>
    <s v="49366"/>
    <s v="419 Repsol Resources UK Limited : 1093 Core Digital Team 2024"/>
    <x v="118"/>
    <m/>
    <m/>
    <m/>
    <m/>
    <n v="14185.450396855329"/>
    <x v="1"/>
    <x v="68"/>
    <x v="1"/>
    <n v="0"/>
    <x v="131"/>
    <x v="104"/>
  </r>
  <r>
    <s v="Journal"/>
    <x v="2"/>
    <s v="Business Intelligence"/>
    <s v="Business Intelligence"/>
    <d v="2024-08-31T00:00:00"/>
    <x v="0"/>
    <s v="49874"/>
    <s v="461 Session M Inc. : 974 Mastercard SOW #6"/>
    <x v="6"/>
    <s v="16716229170"/>
    <m/>
    <m/>
    <m/>
    <n v="472.21981379659002"/>
    <x v="6"/>
    <x v="29"/>
    <x v="1"/>
    <n v="0"/>
    <x v="38"/>
    <x v="37"/>
  </r>
  <r>
    <s v="Journal"/>
    <x v="1"/>
    <s v="Business Intelligence"/>
    <s v="Business Intelligence"/>
    <d v="2024-08-31T00:00:00"/>
    <x v="0"/>
    <s v="51519"/>
    <s v="434 Ineos FPS Ltd : 1450 Replacement of Commercial Auto ‘What If’ Model"/>
    <x v="51"/>
    <m/>
    <m/>
    <m/>
    <m/>
    <n v="11537.85056397287"/>
    <x v="1"/>
    <x v="40"/>
    <x v="1"/>
    <n v="0"/>
    <x v="72"/>
    <x v="0"/>
  </r>
  <r>
    <s v="Journal"/>
    <x v="9"/>
    <s v="Business Intelligence"/>
    <s v="Business Intelligence"/>
    <d v="2024-08-31T00:00:00"/>
    <x v="0"/>
    <s v="51782"/>
    <s v="11 Visa : 1264 VISA Consumer Payment - DE/BI project"/>
    <x v="122"/>
    <s v="19569235802"/>
    <m/>
    <m/>
    <m/>
    <n v="1.71"/>
    <x v="6"/>
    <x v="22"/>
    <x v="1"/>
    <n v="0"/>
    <x v="135"/>
    <x v="108"/>
  </r>
  <r>
    <s v="Journal"/>
    <x v="9"/>
    <s v="Business Intelligence"/>
    <s v="Business Intelligence"/>
    <d v="2024-08-31T00:00:00"/>
    <x v="0"/>
    <s v="51806"/>
    <s v="276 Under Armour : 1340 Centric Footwear"/>
    <x v="128"/>
    <s v="20660299190"/>
    <m/>
    <m/>
    <m/>
    <n v="49.31"/>
    <x v="6"/>
    <x v="15"/>
    <x v="1"/>
    <n v="0"/>
    <x v="139"/>
    <x v="112"/>
  </r>
  <r>
    <s v="Journal"/>
    <x v="9"/>
    <s v="Business Intelligence"/>
    <s v="Business Intelligence"/>
    <d v="2024-08-31T00:00:00"/>
    <x v="0"/>
    <s v="51804"/>
    <s v="276 Under Armour : 1340 Centric Footwear"/>
    <x v="128"/>
    <s v="20660299190"/>
    <m/>
    <m/>
    <m/>
    <n v="13.22"/>
    <x v="6"/>
    <x v="15"/>
    <x v="1"/>
    <n v="0"/>
    <x v="139"/>
    <x v="112"/>
  </r>
  <r>
    <s v="Journal"/>
    <x v="9"/>
    <s v="Business Intelligence"/>
    <s v="Business Intelligence"/>
    <d v="2024-08-31T00:00:00"/>
    <x v="0"/>
    <s v="52166"/>
    <s v="- No Entity -"/>
    <x v="0"/>
    <m/>
    <s v="ICC 1115 ICC in Montevideo represents Blend360 : UDX: Digital Analytics - FTE Support"/>
    <m/>
    <s v="TopSide Management Book Elim related to project ICC 1115 ICC in Montevideo represents Blend360 : UDX: Digital Analytics - FTE Support"/>
    <n v="-5602.61"/>
    <x v="6"/>
    <x v="19"/>
    <x v="1"/>
    <s v="ICC 1115 ICC in Montevideo represents Blend360 : UDX: Digital Analytics - FTE Support"/>
    <x v="0"/>
    <x v="0"/>
  </r>
  <r>
    <s v="Journal"/>
    <x v="1"/>
    <s v="Data Engineering"/>
    <s v="Data Engineering"/>
    <d v="2024-08-30T00:00:00"/>
    <x v="0"/>
    <s v="51594"/>
    <s v="- No Entity -"/>
    <x v="0"/>
    <m/>
    <m/>
    <m/>
    <s v="BT (FPAI) IC rev reclass August"/>
    <n v="-16580.396567752981"/>
    <x v="1"/>
    <x v="0"/>
    <x v="1"/>
    <n v="0"/>
    <x v="0"/>
    <x v="0"/>
  </r>
  <r>
    <s v="Journal"/>
    <x v="1"/>
    <s v="Data Engineering"/>
    <s v="Data Engineering"/>
    <d v="2024-08-30T00:00:00"/>
    <x v="0"/>
    <s v="51593"/>
    <s v="- No Entity -"/>
    <x v="0"/>
    <m/>
    <s v="ICC 1019 ICC in Forth Point Represents Blend360 : Legrand - Cablofil Managed Service Level Agreement"/>
    <m/>
    <s v="Legrand IC rev reclass August"/>
    <n v="-1482.103226528586"/>
    <x v="1"/>
    <x v="10"/>
    <x v="1"/>
    <s v="ICC 1019 ICC in Forth Point Represents Blend360 : Legrand - Cablofil Managed Service Level Agreement"/>
    <x v="13"/>
    <x v="13"/>
  </r>
  <r>
    <s v="Journal"/>
    <x v="1"/>
    <s v="Data Engineering"/>
    <s v="Data Engineering"/>
    <d v="2024-08-30T00:00:00"/>
    <x v="0"/>
    <s v="51595"/>
    <s v="- No Entity -"/>
    <x v="0"/>
    <m/>
    <m/>
    <m/>
    <s v="Reclass F. Templeton to IC Aug revenues related to bill SC24140"/>
    <n v="-34733.706930855238"/>
    <x v="1"/>
    <x v="0"/>
    <x v="1"/>
    <n v="0"/>
    <x v="0"/>
    <x v="0"/>
  </r>
  <r>
    <s v="Journal"/>
    <x v="1"/>
    <s v="Data Engineering"/>
    <s v="Data Engineering"/>
    <d v="2024-08-30T00:00:00"/>
    <x v="0"/>
    <s v="51624"/>
    <s v="- No Entity -"/>
    <x v="0"/>
    <m/>
    <m/>
    <m/>
    <s v="Reclass Wyndham to IC Aug revenues"/>
    <n v="-27326.520036570753"/>
    <x v="1"/>
    <x v="0"/>
    <x v="1"/>
    <n v="0"/>
    <x v="0"/>
    <x v="0"/>
  </r>
  <r>
    <s v="Journal"/>
    <x v="2"/>
    <s v="Data Engineering"/>
    <s v="Data Engineering"/>
    <d v="2024-08-31T00:00:00"/>
    <x v="0"/>
    <s v="50756"/>
    <s v="460 Globalization Partners Inc. : 1349 Globalization Partners SOW #41 - Data Engineering Team Renewal"/>
    <x v="139"/>
    <s v="17771226635"/>
    <m/>
    <m/>
    <m/>
    <n v="504.23471642686729"/>
    <x v="5"/>
    <x v="73"/>
    <x v="1"/>
    <n v="0"/>
    <x v="148"/>
    <x v="121"/>
  </r>
  <r>
    <s v="Journal"/>
    <x v="2"/>
    <s v="Data Engineering"/>
    <s v="Data Engineering"/>
    <d v="2024-08-31T00:00:00"/>
    <x v="0"/>
    <s v="51389"/>
    <s v="468 Blackstone Inc. : 1256 Blackstone - SOW#26 BE Engineer Insurance Team (Scott S.)"/>
    <x v="140"/>
    <s v="19584717835"/>
    <m/>
    <m/>
    <m/>
    <n v="560.2607960298526"/>
    <x v="5"/>
    <x v="4"/>
    <x v="1"/>
    <n v="0"/>
    <x v="149"/>
    <x v="122"/>
  </r>
  <r>
    <s v="Journal"/>
    <x v="9"/>
    <s v="Data Engineering"/>
    <s v="Data Engineering"/>
    <d v="2024-08-31T00:00:00"/>
    <x v="0"/>
    <s v="51785"/>
    <s v="11 Visa : 1246 NextGen Solutions"/>
    <x v="18"/>
    <s v="18657995555"/>
    <m/>
    <m/>
    <m/>
    <n v="8268.58"/>
    <x v="5"/>
    <x v="22"/>
    <x v="1"/>
    <n v="0"/>
    <x v="49"/>
    <x v="46"/>
  </r>
  <r>
    <s v="Journal"/>
    <x v="2"/>
    <s v="Data Engineering"/>
    <s v="Data Engineering"/>
    <d v="2024-08-31T00:00:00"/>
    <x v="0"/>
    <s v="50081"/>
    <s v="468 Blackstone Inc. : 988 Blackstone SOW #12"/>
    <x v="141"/>
    <s v="16856642182"/>
    <m/>
    <m/>
    <m/>
    <n v="480.22353945415932"/>
    <x v="5"/>
    <x v="4"/>
    <x v="1"/>
    <n v="0"/>
    <x v="150"/>
    <x v="123"/>
  </r>
  <r>
    <s v="Journal"/>
    <x v="2"/>
    <s v="Data Engineering"/>
    <s v="Data Engineering"/>
    <d v="2024-08-31T00:00:00"/>
    <x v="0"/>
    <s v="50146"/>
    <s v="466 Pixability Inc. : 1331 Pixability SOW 4"/>
    <x v="142"/>
    <s v="17583740188"/>
    <m/>
    <m/>
    <m/>
    <n v="258.12015245661064"/>
    <x v="5"/>
    <x v="74"/>
    <x v="1"/>
    <n v="0"/>
    <x v="151"/>
    <x v="124"/>
  </r>
  <r>
    <s v="Journal"/>
    <x v="2"/>
    <s v="Data Engineering"/>
    <s v="Data Engineering"/>
    <d v="2024-08-31T00:00:00"/>
    <x v="0"/>
    <s v="51395"/>
    <s v="456 ICC in Montevideo represents Blend360 : 1166 Fedefarma: Landing Zone Assessment &amp; Recommendation Phase"/>
    <x v="143"/>
    <s v="17806464279"/>
    <m/>
    <m/>
    <m/>
    <n v="180.08382729530976"/>
    <x v="5"/>
    <x v="16"/>
    <x v="1"/>
    <n v="0"/>
    <x v="152"/>
    <x v="125"/>
  </r>
  <r>
    <s v="Journal"/>
    <x v="2"/>
    <s v="Data Engineering"/>
    <s v="Data Engineering"/>
    <d v="2024-08-31T00:00:00"/>
    <x v="0"/>
    <s v="51077"/>
    <s v="459 Roku Inc. : 966 SOW#1 2024 - DE &amp; BI Team"/>
    <x v="116"/>
    <s v="16977995014"/>
    <m/>
    <m/>
    <m/>
    <n v="464.21608813902071"/>
    <x v="5"/>
    <x v="67"/>
    <x v="1"/>
    <n v="0"/>
    <x v="129"/>
    <x v="102"/>
  </r>
  <r>
    <s v="Journal"/>
    <x v="2"/>
    <s v="Data Engineering"/>
    <s v="Data Engineering"/>
    <d v="2024-08-31T00:00:00"/>
    <x v="0"/>
    <s v="50299"/>
    <s v="465 Sincera Technologies LLC : 1146 Sincera SOW 4 - DE Team"/>
    <x v="144"/>
    <s v="17581549176"/>
    <m/>
    <m/>
    <m/>
    <n v="280.1303980149263"/>
    <x v="5"/>
    <x v="75"/>
    <x v="1"/>
    <n v="0"/>
    <x v="153"/>
    <x v="126"/>
  </r>
  <r>
    <s v="Journal"/>
    <x v="2"/>
    <s v="Data Engineering"/>
    <s v="Data Engineering"/>
    <d v="2024-08-31T00:00:00"/>
    <x v="0"/>
    <s v="51123"/>
    <s v="460 Globalization Partners Inc. : 1367 Globalization Partners SOW #40 - Data Engineering Team Renewal"/>
    <x v="145"/>
    <s v="17772859452"/>
    <m/>
    <m/>
    <m/>
    <n v="729.33962447338058"/>
    <x v="5"/>
    <x v="73"/>
    <x v="1"/>
    <n v="0"/>
    <x v="154"/>
    <x v="127"/>
  </r>
  <r>
    <s v="Journal"/>
    <x v="9"/>
    <s v="Data Engineering"/>
    <s v="Data Engineering"/>
    <d v="2024-08-31T00:00:00"/>
    <x v="0"/>
    <s v="51680"/>
    <s v="417 Franklin Templeton : 1045 Franklin Templeton - Portfolio Optimization - DS Need - Feb - Nov"/>
    <x v="27"/>
    <s v="16865883964"/>
    <m/>
    <m/>
    <m/>
    <n v="1.62"/>
    <x v="5"/>
    <x v="1"/>
    <x v="1"/>
    <n v="0"/>
    <x v="57"/>
    <x v="54"/>
  </r>
  <r>
    <s v="Journal"/>
    <x v="2"/>
    <s v="Data Engineering"/>
    <s v="Data Engineering"/>
    <d v="2024-08-31T00:00:00"/>
    <x v="0"/>
    <s v="50356"/>
    <s v="468 Blackstone Inc. : 1181 Blackstone - SOW#23 - DE Tech Lead (Rafael Team)"/>
    <x v="146"/>
    <s v="18243049512"/>
    <m/>
    <m/>
    <m/>
    <n v="440.20491116631274"/>
    <x v="5"/>
    <x v="4"/>
    <x v="1"/>
    <n v="0"/>
    <x v="155"/>
    <x v="128"/>
  </r>
  <r>
    <s v="Journal"/>
    <x v="2"/>
    <s v="Data Engineering"/>
    <s v="Data Engineering"/>
    <d v="2024-08-31T00:00:00"/>
    <x v="0"/>
    <s v="51214"/>
    <s v="459 Roku Inc. : 966 SOW#1 2024 - DE &amp; BI Team"/>
    <x v="116"/>
    <s v="16977995014"/>
    <m/>
    <m/>
    <m/>
    <n v="464.21608813902071"/>
    <x v="5"/>
    <x v="67"/>
    <x v="1"/>
    <n v="0"/>
    <x v="129"/>
    <x v="102"/>
  </r>
  <r>
    <s v="Journal"/>
    <x v="2"/>
    <s v="Data Engineering"/>
    <s v="Data Engineering"/>
    <d v="2024-08-31T00:00:00"/>
    <x v="0"/>
    <s v="50340"/>
    <s v="469 Stagwell Marketing Cloud LLC : 985 Stagwell SOW#1"/>
    <x v="147"/>
    <s v="17001841791"/>
    <m/>
    <m/>
    <m/>
    <n v="520.2421677420059"/>
    <x v="5"/>
    <x v="76"/>
    <x v="1"/>
    <n v="0"/>
    <x v="156"/>
    <x v="129"/>
  </r>
  <r>
    <s v="Journal"/>
    <x v="2"/>
    <s v="Data Engineering"/>
    <s v="Data Engineering"/>
    <d v="2024-08-31T00:00:00"/>
    <x v="0"/>
    <s v="49942"/>
    <s v="468 Blackstone Inc. : 988 Blackstone SOW #12"/>
    <x v="141"/>
    <s v="16856642182"/>
    <m/>
    <m/>
    <m/>
    <n v="480.22353945415932"/>
    <x v="5"/>
    <x v="4"/>
    <x v="1"/>
    <n v="0"/>
    <x v="150"/>
    <x v="123"/>
  </r>
  <r>
    <s v="Journal"/>
    <x v="2"/>
    <s v="Data Engineering"/>
    <s v="Data Engineering"/>
    <d v="2024-08-31T00:00:00"/>
    <x v="0"/>
    <s v="49809"/>
    <s v="461 Session M Inc. : 974 Mastercard SOW #6"/>
    <x v="6"/>
    <s v="16716229170"/>
    <m/>
    <m/>
    <m/>
    <n v="580.27011017377583"/>
    <x v="5"/>
    <x v="29"/>
    <x v="1"/>
    <n v="0"/>
    <x v="38"/>
    <x v="37"/>
  </r>
  <r>
    <s v="Journal"/>
    <x v="2"/>
    <s v="Data Engineering"/>
    <s v="Data Engineering"/>
    <d v="2024-08-31T00:00:00"/>
    <x v="0"/>
    <s v="50806"/>
    <s v="459 Roku Inc. : 966 SOW#1 2024 - DE &amp; BI Team"/>
    <x v="116"/>
    <s v="16977995014"/>
    <m/>
    <m/>
    <m/>
    <n v="600.27942431769918"/>
    <x v="5"/>
    <x v="67"/>
    <x v="1"/>
    <n v="0"/>
    <x v="129"/>
    <x v="102"/>
  </r>
  <r>
    <s v="Journal"/>
    <x v="2"/>
    <s v="Data Engineering"/>
    <s v="Data Engineering"/>
    <d v="2024-08-31T00:00:00"/>
    <x v="0"/>
    <s v="50861"/>
    <s v="459 Roku Inc. : 966 SOW#1 2024 - DE &amp; BI Team"/>
    <x v="116"/>
    <s v="16977995014"/>
    <m/>
    <m/>
    <m/>
    <n v="406.18907712164309"/>
    <x v="5"/>
    <x v="67"/>
    <x v="1"/>
    <n v="0"/>
    <x v="129"/>
    <x v="102"/>
  </r>
  <r>
    <s v="Journal"/>
    <x v="2"/>
    <s v="Data Engineering"/>
    <s v="Data Engineering"/>
    <d v="2024-08-31T00:00:00"/>
    <x v="0"/>
    <s v="50398"/>
    <s v="468 Blackstone Inc. : 1189 Blackstone - SOW#15 - Developer Experience Team (.Net)"/>
    <x v="148"/>
    <s v="17485557310"/>
    <m/>
    <m/>
    <m/>
    <n v="560.2607960298526"/>
    <x v="5"/>
    <x v="4"/>
    <x v="1"/>
    <n v="0"/>
    <x v="157"/>
    <x v="130"/>
  </r>
  <r>
    <s v="Journal"/>
    <x v="2"/>
    <s v="Data Engineering"/>
    <s v="Data Engineering"/>
    <d v="2024-08-31T00:00:00"/>
    <x v="0"/>
    <s v="50117"/>
    <s v="468 Blackstone Inc. : 988 Blackstone SOW #12"/>
    <x v="141"/>
    <s v="16856642182"/>
    <m/>
    <m/>
    <m/>
    <n v="560.2607960298526"/>
    <x v="5"/>
    <x v="4"/>
    <x v="1"/>
    <n v="0"/>
    <x v="150"/>
    <x v="123"/>
  </r>
  <r>
    <s v="Journal"/>
    <x v="2"/>
    <s v="Data Engineering"/>
    <s v="Data Engineering"/>
    <d v="2024-08-31T00:00:00"/>
    <x v="0"/>
    <s v="49770"/>
    <s v="461 Session M Inc. : 974 Mastercard SOW #6"/>
    <x v="6"/>
    <s v="16716229170"/>
    <m/>
    <m/>
    <m/>
    <n v="336.15647761791155"/>
    <x v="5"/>
    <x v="29"/>
    <x v="1"/>
    <n v="0"/>
    <x v="38"/>
    <x v="37"/>
  </r>
  <r>
    <s v="Journal"/>
    <x v="2"/>
    <s v="Data Engineering"/>
    <s v="Data Engineering"/>
    <d v="2024-08-31T00:00:00"/>
    <x v="0"/>
    <s v="50612"/>
    <s v="468 Blackstone Inc. : 1285 Blackstone - SOW#24 FS Engineer (Seb Team)"/>
    <x v="149"/>
    <s v="19901929100"/>
    <m/>
    <m/>
    <m/>
    <n v="520.2421677420059"/>
    <x v="5"/>
    <x v="4"/>
    <x v="1"/>
    <n v="0"/>
    <x v="158"/>
    <x v="131"/>
  </r>
  <r>
    <s v="Journal"/>
    <x v="2"/>
    <s v="Data Engineering"/>
    <s v="Data Engineering"/>
    <d v="2024-08-31T00:00:00"/>
    <x v="0"/>
    <s v="50339"/>
    <s v="468 Blackstone Inc. : 1181 Blackstone - SOW#23 - DE Tech Lead (Rafael Team)"/>
    <x v="146"/>
    <s v="18243049512"/>
    <m/>
    <m/>
    <m/>
    <n v="440.20491116631274"/>
    <x v="5"/>
    <x v="4"/>
    <x v="1"/>
    <n v="0"/>
    <x v="155"/>
    <x v="128"/>
  </r>
  <r>
    <s v="Journal"/>
    <x v="2"/>
    <s v="Data Engineering"/>
    <s v="Data Engineering"/>
    <d v="2024-08-31T00:00:00"/>
    <x v="0"/>
    <s v="50679"/>
    <s v="459 Roku Inc. : 966 SOW#1 2024 - DE &amp; BI Team"/>
    <x v="116"/>
    <s v="16977995014"/>
    <m/>
    <m/>
    <m/>
    <n v="540.25148188592925"/>
    <x v="5"/>
    <x v="67"/>
    <x v="1"/>
    <n v="0"/>
    <x v="129"/>
    <x v="102"/>
  </r>
  <r>
    <s v="Journal"/>
    <x v="2"/>
    <s v="Data Engineering"/>
    <s v="Data Engineering"/>
    <d v="2024-08-31T00:00:00"/>
    <x v="0"/>
    <s v="51072"/>
    <s v="459 Roku Inc. : 966 SOW#1 2024 - DE &amp; BI Team"/>
    <x v="116"/>
    <s v="16977995014"/>
    <m/>
    <m/>
    <m/>
    <n v="320.14902630277288"/>
    <x v="5"/>
    <x v="67"/>
    <x v="1"/>
    <n v="0"/>
    <x v="129"/>
    <x v="102"/>
  </r>
  <r>
    <s v="Journal"/>
    <x v="2"/>
    <s v="Data Engineering"/>
    <s v="Data Engineering"/>
    <d v="2024-08-31T00:00:00"/>
    <x v="0"/>
    <s v="49766"/>
    <s v="468 Blackstone Inc. : 988 Blackstone SOW #12"/>
    <x v="141"/>
    <s v="16856642182"/>
    <m/>
    <m/>
    <m/>
    <n v="560.2607960298526"/>
    <x v="5"/>
    <x v="4"/>
    <x v="1"/>
    <n v="0"/>
    <x v="150"/>
    <x v="123"/>
  </r>
  <r>
    <s v="Journal"/>
    <x v="2"/>
    <s v="Data Engineering"/>
    <s v="Data Engineering"/>
    <d v="2024-08-31T00:00:00"/>
    <x v="0"/>
    <s v="50774"/>
    <s v="460 Globalization Partners Inc. : 1349 Globalization Partners SOW #41 - Data Engineering Team Renewal"/>
    <x v="139"/>
    <s v="17771226635"/>
    <m/>
    <m/>
    <m/>
    <n v="504.23471642686729"/>
    <x v="5"/>
    <x v="73"/>
    <x v="1"/>
    <n v="0"/>
    <x v="148"/>
    <x v="121"/>
  </r>
  <r>
    <s v="Journal"/>
    <x v="2"/>
    <s v="Data Engineering"/>
    <s v="Data Engineering"/>
    <d v="2024-08-31T00:00:00"/>
    <x v="0"/>
    <s v="50757"/>
    <s v="459 Roku Inc. : 966 SOW#1 2024 - DE &amp; BI Team"/>
    <x v="116"/>
    <s v="16977995014"/>
    <m/>
    <m/>
    <m/>
    <n v="480.22353945415932"/>
    <x v="5"/>
    <x v="67"/>
    <x v="1"/>
    <n v="0"/>
    <x v="129"/>
    <x v="102"/>
  </r>
  <r>
    <s v="Journal"/>
    <x v="2"/>
    <s v="Data Engineering"/>
    <s v="Data Engineering"/>
    <d v="2024-08-31T00:00:00"/>
    <x v="0"/>
    <s v="50648"/>
    <s v="468 Blackstone Inc. : 1329 Blackstone - SOW#19 - Exec Office Team (.Net)"/>
    <x v="150"/>
    <s v="18659335221"/>
    <m/>
    <m/>
    <m/>
    <n v="560.2607960298526"/>
    <x v="5"/>
    <x v="4"/>
    <x v="1"/>
    <n v="0"/>
    <x v="159"/>
    <x v="132"/>
  </r>
  <r>
    <s v="Journal"/>
    <x v="9"/>
    <s v="Data Engineering"/>
    <s v="Data Engineering"/>
    <d v="2024-08-31T00:00:00"/>
    <x v="0"/>
    <s v="51725"/>
    <s v="11 Visa : 1246 NextGen Solutions"/>
    <x v="18"/>
    <s v="18657995555"/>
    <m/>
    <m/>
    <m/>
    <n v="96.16"/>
    <x v="5"/>
    <x v="22"/>
    <x v="1"/>
    <n v="0"/>
    <x v="49"/>
    <x v="46"/>
  </r>
  <r>
    <s v="Journal"/>
    <x v="9"/>
    <s v="Data Engineering"/>
    <s v="Data Engineering"/>
    <d v="2024-08-31T00:00:00"/>
    <x v="0"/>
    <s v="49296"/>
    <s v="499 Multi-Color Corporation (MCC) : 1328 CD&amp;R - MCC - ERP Automation"/>
    <x v="151"/>
    <s v="20058081135"/>
    <m/>
    <m/>
    <s v="Retainer Revenue Recognition"/>
    <n v="50333"/>
    <x v="5"/>
    <x v="38"/>
    <x v="1"/>
    <n v="0"/>
    <x v="160"/>
    <x v="133"/>
  </r>
  <r>
    <s v="Journal"/>
    <x v="2"/>
    <s v="Data Engineering"/>
    <s v="Data Engineering"/>
    <d v="2024-08-31T00:00:00"/>
    <x v="0"/>
    <s v="51290"/>
    <s v="459 Roku Inc. : 966 SOW#1 2024 - DE &amp; BI Team"/>
    <x v="116"/>
    <s v="16977995014"/>
    <m/>
    <m/>
    <m/>
    <n v="315.14682169416818"/>
    <x v="5"/>
    <x v="67"/>
    <x v="1"/>
    <n v="0"/>
    <x v="129"/>
    <x v="102"/>
  </r>
  <r>
    <s v="Journal"/>
    <x v="2"/>
    <s v="Data Engineering"/>
    <s v="Data Engineering"/>
    <d v="2024-08-31T00:00:00"/>
    <x v="0"/>
    <s v="49992"/>
    <s v="461 Session M Inc. : 974 Mastercard SOW #6"/>
    <x v="6"/>
    <s v="16716229170"/>
    <m/>
    <m/>
    <m/>
    <n v="416.19373419360477"/>
    <x v="5"/>
    <x v="29"/>
    <x v="1"/>
    <n v="0"/>
    <x v="38"/>
    <x v="37"/>
  </r>
  <r>
    <s v="Journal"/>
    <x v="2"/>
    <s v="Data Engineering"/>
    <s v="Data Engineering"/>
    <d v="2024-08-31T00:00:00"/>
    <x v="0"/>
    <s v="51098"/>
    <s v="460 Globalization Partners Inc. : 1367 Globalization Partners SOW #40 - Data Engineering Team Renewal"/>
    <x v="145"/>
    <s v="17772859452"/>
    <m/>
    <m/>
    <m/>
    <n v="520.2421677420059"/>
    <x v="5"/>
    <x v="73"/>
    <x v="1"/>
    <n v="0"/>
    <x v="154"/>
    <x v="127"/>
  </r>
  <r>
    <s v="Journal"/>
    <x v="9"/>
    <s v="Data Engineering"/>
    <s v="Data Engineering"/>
    <d v="2024-08-31T00:00:00"/>
    <x v="0"/>
    <s v="51755"/>
    <s v="11 Visa : 1246 NextGen Solutions"/>
    <x v="18"/>
    <s v="18657995555"/>
    <m/>
    <m/>
    <m/>
    <n v="916.15"/>
    <x v="5"/>
    <x v="22"/>
    <x v="1"/>
    <n v="0"/>
    <x v="49"/>
    <x v="46"/>
  </r>
  <r>
    <s v="Journal"/>
    <x v="9"/>
    <s v="Data Engineering"/>
    <s v="Data Engineering"/>
    <d v="2024-08-31T00:00:00"/>
    <x v="0"/>
    <s v="51678"/>
    <s v="417 Franklin Templeton : 1045 Franklin Templeton - Portfolio Optimization - DS Need - Feb - Nov"/>
    <x v="27"/>
    <s v="16865883964"/>
    <m/>
    <m/>
    <m/>
    <n v="5"/>
    <x v="5"/>
    <x v="1"/>
    <x v="1"/>
    <n v="0"/>
    <x v="57"/>
    <x v="54"/>
  </r>
  <r>
    <s v="Journal"/>
    <x v="2"/>
    <s v="Data Engineering"/>
    <s v="Data Engineering"/>
    <d v="2024-08-31T00:00:00"/>
    <x v="0"/>
    <s v="49877"/>
    <s v="468 Blackstone Inc. : 988 Blackstone SOW #12"/>
    <x v="141"/>
    <s v="16856642182"/>
    <m/>
    <m/>
    <m/>
    <n v="560.2607960298526"/>
    <x v="5"/>
    <x v="4"/>
    <x v="1"/>
    <n v="0"/>
    <x v="150"/>
    <x v="123"/>
  </r>
  <r>
    <s v="Journal"/>
    <x v="2"/>
    <s v="Data Engineering"/>
    <s v="Data Engineering"/>
    <d v="2024-08-31T00:00:00"/>
    <x v="0"/>
    <s v="50195"/>
    <s v="468 Blackstone Inc. : 988 Blackstone SOW #12"/>
    <x v="141"/>
    <s v="16856642182"/>
    <m/>
    <m/>
    <m/>
    <n v="480.22353945415932"/>
    <x v="5"/>
    <x v="4"/>
    <x v="1"/>
    <n v="0"/>
    <x v="150"/>
    <x v="123"/>
  </r>
  <r>
    <s v="Journal"/>
    <x v="9"/>
    <s v="Data Engineering"/>
    <s v="Data Engineering"/>
    <d v="2024-08-31T00:00:00"/>
    <x v="0"/>
    <s v="52166"/>
    <s v="- No Entity -"/>
    <x v="0"/>
    <m/>
    <s v="ICC 1262 Under Armour : Under Armour - Analytics POD"/>
    <m/>
    <s v="TopSide Management Book Elim related to project ICC 1262 Under Armour : Under Armour - Analytics POD"/>
    <n v="-10564.92"/>
    <x v="5"/>
    <x v="15"/>
    <x v="1"/>
    <s v="ICC 1262 Under Armour : Under Armour - Analytics POD"/>
    <x v="20"/>
    <x v="19"/>
  </r>
  <r>
    <s v="Journal"/>
    <x v="2"/>
    <s v="Data Engineering"/>
    <s v="Data Engineering"/>
    <d v="2024-08-31T00:00:00"/>
    <x v="0"/>
    <s v="51031"/>
    <s v="459 Roku Inc. : 966 SOW#1 2024 - DE &amp; BI Team"/>
    <x v="116"/>
    <s v="16977995014"/>
    <m/>
    <m/>
    <m/>
    <n v="480.22353945415932"/>
    <x v="5"/>
    <x v="67"/>
    <x v="1"/>
    <n v="0"/>
    <x v="129"/>
    <x v="102"/>
  </r>
  <r>
    <s v="Journal"/>
    <x v="2"/>
    <s v="Data Engineering"/>
    <s v="Data Engineering"/>
    <d v="2024-08-31T00:00:00"/>
    <x v="0"/>
    <s v="50967"/>
    <s v="460 Globalization Partners Inc. : 1366 Globalization Partners SOW #39 - Data Engineering Team  Renewal"/>
    <x v="152"/>
    <s v="17772967350"/>
    <m/>
    <m/>
    <m/>
    <n v="376.17510590575813"/>
    <x v="5"/>
    <x v="73"/>
    <x v="1"/>
    <n v="0"/>
    <x v="161"/>
    <x v="134"/>
  </r>
  <r>
    <s v="Journal"/>
    <x v="2"/>
    <s v="Data Engineering"/>
    <s v="Data Engineering"/>
    <d v="2024-08-31T00:00:00"/>
    <x v="0"/>
    <s v="50508"/>
    <s v="468 Blackstone Inc. : 1255 Blackstone - Python Engineers (James Team)"/>
    <x v="153"/>
    <s v="19584503853"/>
    <m/>
    <m/>
    <m/>
    <n v="560.2607960298526"/>
    <x v="5"/>
    <x v="4"/>
    <x v="1"/>
    <n v="0"/>
    <x v="162"/>
    <x v="135"/>
  </r>
  <r>
    <s v="Journal"/>
    <x v="2"/>
    <s v="Data Engineering"/>
    <s v="Data Engineering"/>
    <d v="2024-08-31T00:00:00"/>
    <x v="0"/>
    <s v="50986"/>
    <s v="459 Roku Inc. : 966 SOW#1 2024 - DE &amp; BI Team"/>
    <x v="116"/>
    <s v="16977995014"/>
    <m/>
    <m/>
    <m/>
    <n v="320.14902630277288"/>
    <x v="5"/>
    <x v="67"/>
    <x v="1"/>
    <n v="0"/>
    <x v="129"/>
    <x v="102"/>
  </r>
  <r>
    <s v="Journal"/>
    <x v="2"/>
    <s v="Data Engineering"/>
    <s v="Data Engineering"/>
    <d v="2024-08-31T00:00:00"/>
    <x v="0"/>
    <s v="49836"/>
    <s v="468 Blackstone Inc. : 988 Blackstone SOW #12"/>
    <x v="141"/>
    <s v="16856642182"/>
    <m/>
    <m/>
    <m/>
    <n v="560.2607960298526"/>
    <x v="5"/>
    <x v="4"/>
    <x v="1"/>
    <n v="0"/>
    <x v="150"/>
    <x v="123"/>
  </r>
  <r>
    <s v="Journal"/>
    <x v="2"/>
    <s v="Data Engineering"/>
    <s v="Data Engineering"/>
    <d v="2024-08-31T00:00:00"/>
    <x v="0"/>
    <s v="50761"/>
    <s v="459 Roku Inc. : 966 SOW#1 2024 - DE &amp; BI Team"/>
    <x v="116"/>
    <s v="16977995014"/>
    <m/>
    <m/>
    <m/>
    <n v="432.20118550874338"/>
    <x v="5"/>
    <x v="67"/>
    <x v="1"/>
    <n v="0"/>
    <x v="129"/>
    <x v="102"/>
  </r>
  <r>
    <s v="Journal"/>
    <x v="2"/>
    <s v="Data Engineering"/>
    <s v="Data Engineering"/>
    <d v="2024-08-31T00:00:00"/>
    <x v="0"/>
    <s v="50071"/>
    <s v="468 Blackstone Inc. : 988 Blackstone SOW #12"/>
    <x v="141"/>
    <s v="16856642182"/>
    <m/>
    <m/>
    <m/>
    <n v="536.24961905714463"/>
    <x v="5"/>
    <x v="4"/>
    <x v="1"/>
    <n v="0"/>
    <x v="150"/>
    <x v="123"/>
  </r>
  <r>
    <s v="Journal"/>
    <x v="2"/>
    <s v="Data Engineering"/>
    <s v="Data Engineering"/>
    <d v="2024-08-31T00:00:00"/>
    <x v="0"/>
    <s v="50957"/>
    <s v="459 Roku Inc. : 966 SOW#1 2024 - DE &amp; BI Team"/>
    <x v="116"/>
    <s v="16977995014"/>
    <m/>
    <m/>
    <m/>
    <n v="464.21608813902071"/>
    <x v="5"/>
    <x v="67"/>
    <x v="1"/>
    <n v="0"/>
    <x v="129"/>
    <x v="102"/>
  </r>
  <r>
    <s v="Journal"/>
    <x v="2"/>
    <s v="Data Engineering"/>
    <s v="Data Engineering"/>
    <d v="2024-08-31T00:00:00"/>
    <x v="0"/>
    <s v="50947"/>
    <s v="460 Globalization Partners Inc. : 1366 Globalization Partners SOW #39 - Data Engineering Team  Renewal"/>
    <x v="152"/>
    <s v="17772967350"/>
    <m/>
    <m/>
    <m/>
    <n v="360.16765459061952"/>
    <x v="5"/>
    <x v="73"/>
    <x v="1"/>
    <n v="0"/>
    <x v="161"/>
    <x v="134"/>
  </r>
  <r>
    <s v="Journal"/>
    <x v="2"/>
    <s v="Data Engineering"/>
    <s v="Data Engineering"/>
    <d v="2024-08-31T00:00:00"/>
    <x v="0"/>
    <s v="50945"/>
    <s v="460 Globalization Partners Inc. : 1366 Globalization Partners SOW #39 - Data Engineering Team  Renewal"/>
    <x v="152"/>
    <s v="17772967350"/>
    <m/>
    <m/>
    <m/>
    <n v="360.16765459061952"/>
    <x v="5"/>
    <x v="73"/>
    <x v="1"/>
    <n v="0"/>
    <x v="161"/>
    <x v="134"/>
  </r>
  <r>
    <s v="Journal"/>
    <x v="2"/>
    <s v="Data Engineering"/>
    <s v="Data Engineering"/>
    <d v="2024-08-31T00:00:00"/>
    <x v="0"/>
    <s v="50054"/>
    <s v="468 Blackstone Inc. : 988 Blackstone SOW #12"/>
    <x v="141"/>
    <s v="16856642182"/>
    <m/>
    <m/>
    <m/>
    <n v="560.2607960298526"/>
    <x v="5"/>
    <x v="4"/>
    <x v="1"/>
    <n v="0"/>
    <x v="150"/>
    <x v="123"/>
  </r>
  <r>
    <s v="Journal"/>
    <x v="2"/>
    <s v="Data Engineering"/>
    <s v="Data Engineering"/>
    <d v="2024-08-31T00:00:00"/>
    <x v="0"/>
    <s v="50288"/>
    <s v="468 Blackstone Inc. : 1141 Blackstone - SOW#16 - Exec Office Team (.Net)"/>
    <x v="154"/>
    <s v="17690283562"/>
    <m/>
    <m/>
    <m/>
    <n v="536.24961905714463"/>
    <x v="5"/>
    <x v="4"/>
    <x v="1"/>
    <n v="0"/>
    <x v="163"/>
    <x v="136"/>
  </r>
  <r>
    <s v="Journal"/>
    <x v="2"/>
    <s v="Data Engineering"/>
    <s v="Data Engineering"/>
    <d v="2024-08-31T00:00:00"/>
    <x v="0"/>
    <s v="50001"/>
    <s v="468 Blackstone Inc. : 988 Blackstone SOW #12"/>
    <x v="141"/>
    <s v="16856642182"/>
    <m/>
    <m/>
    <m/>
    <n v="560.2607960298526"/>
    <x v="5"/>
    <x v="4"/>
    <x v="1"/>
    <n v="0"/>
    <x v="150"/>
    <x v="123"/>
  </r>
  <r>
    <s v="Journal"/>
    <x v="2"/>
    <s v="Data Engineering"/>
    <s v="Data Engineering"/>
    <d v="2024-08-31T00:00:00"/>
    <x v="0"/>
    <s v="49935"/>
    <s v="461 Session M Inc. : 974 Mastercard SOW #6"/>
    <x v="6"/>
    <s v="16716229170"/>
    <m/>
    <m/>
    <m/>
    <n v="336.15647761791155"/>
    <x v="5"/>
    <x v="29"/>
    <x v="1"/>
    <n v="0"/>
    <x v="38"/>
    <x v="37"/>
  </r>
  <r>
    <s v="Journal"/>
    <x v="2"/>
    <s v="Data Engineering"/>
    <s v="Data Engineering"/>
    <d v="2024-08-31T00:00:00"/>
    <x v="0"/>
    <s v="50143"/>
    <s v="466 Pixability Inc. : 1331 Pixability SOW 4"/>
    <x v="142"/>
    <s v="17583740188"/>
    <m/>
    <m/>
    <m/>
    <n v="258.12015245661064"/>
    <x v="5"/>
    <x v="74"/>
    <x v="1"/>
    <n v="0"/>
    <x v="151"/>
    <x v="124"/>
  </r>
  <r>
    <s v="Journal"/>
    <x v="2"/>
    <s v="Data Engineering"/>
    <s v="Data Engineering"/>
    <d v="2024-08-31T00:00:00"/>
    <x v="0"/>
    <s v="50341"/>
    <s v="468 Blackstone Inc. : 1181 Blackstone - SOW#23 - DE Tech Lead (Rafael Team)"/>
    <x v="146"/>
    <s v="18243049512"/>
    <m/>
    <m/>
    <m/>
    <n v="440.20491116631274"/>
    <x v="5"/>
    <x v="4"/>
    <x v="1"/>
    <n v="0"/>
    <x v="155"/>
    <x v="128"/>
  </r>
  <r>
    <s v="Journal"/>
    <x v="2"/>
    <s v="Data Engineering"/>
    <s v="Data Engineering"/>
    <d v="2024-08-31T00:00:00"/>
    <x v="0"/>
    <s v="49761"/>
    <s v="482 Madhive : 1111 Madhive - SOW1"/>
    <x v="155"/>
    <s v="16592846934"/>
    <m/>
    <m/>
    <m/>
    <n v="520.2421677420059"/>
    <x v="5"/>
    <x v="77"/>
    <x v="1"/>
    <n v="0"/>
    <x v="164"/>
    <x v="137"/>
  </r>
  <r>
    <s v="Journal"/>
    <x v="2"/>
    <s v="Data Engineering"/>
    <s v="Data Engineering"/>
    <d v="2024-08-31T00:00:00"/>
    <x v="0"/>
    <s v="50825"/>
    <s v="460 Globalization Partners Inc. : 1349 Globalization Partners SOW #41 - Data Engineering Team Renewal"/>
    <x v="139"/>
    <s v="17771226635"/>
    <m/>
    <m/>
    <m/>
    <n v="384.17883156332749"/>
    <x v="5"/>
    <x v="73"/>
    <x v="1"/>
    <n v="0"/>
    <x v="148"/>
    <x v="121"/>
  </r>
  <r>
    <s v="Journal"/>
    <x v="2"/>
    <s v="Data Engineering"/>
    <s v="Data Engineering"/>
    <d v="2024-08-31T00:00:00"/>
    <x v="0"/>
    <s v="49904"/>
    <s v="468 Blackstone Inc. : 988 Blackstone SOW #12"/>
    <x v="141"/>
    <s v="16856642182"/>
    <m/>
    <m/>
    <m/>
    <n v="480.22353945415932"/>
    <x v="5"/>
    <x v="4"/>
    <x v="1"/>
    <n v="0"/>
    <x v="150"/>
    <x v="123"/>
  </r>
  <r>
    <s v="Journal"/>
    <x v="2"/>
    <s v="Data Engineering"/>
    <s v="Data Engineering"/>
    <d v="2024-08-31T00:00:00"/>
    <x v="0"/>
    <s v="50532"/>
    <s v="468 Blackstone Inc. : 1255 Blackstone - Python Engineers (James Team)"/>
    <x v="153"/>
    <s v="19584503853"/>
    <m/>
    <m/>
    <m/>
    <n v="560.2607960298526"/>
    <x v="5"/>
    <x v="4"/>
    <x v="1"/>
    <n v="0"/>
    <x v="162"/>
    <x v="135"/>
  </r>
  <r>
    <s v="Journal"/>
    <x v="2"/>
    <s v="Data Engineering"/>
    <s v="Data Engineering"/>
    <d v="2024-08-31T00:00:00"/>
    <x v="0"/>
    <s v="49978"/>
    <s v="461 Session M Inc. : 974 Mastercard SOW #6"/>
    <x v="6"/>
    <s v="16716229170"/>
    <m/>
    <m/>
    <m/>
    <n v="580.27011017377583"/>
    <x v="5"/>
    <x v="29"/>
    <x v="1"/>
    <n v="0"/>
    <x v="38"/>
    <x v="37"/>
  </r>
  <r>
    <s v="Journal"/>
    <x v="2"/>
    <s v="Data Engineering"/>
    <s v="Data Engineering"/>
    <d v="2024-08-31T00:00:00"/>
    <x v="0"/>
    <s v="50334"/>
    <s v="469 Stagwell Marketing Cloud LLC : 985 Stagwell SOW#1"/>
    <x v="147"/>
    <s v="17001841791"/>
    <m/>
    <m/>
    <m/>
    <n v="520.2421677420059"/>
    <x v="5"/>
    <x v="76"/>
    <x v="1"/>
    <n v="0"/>
    <x v="156"/>
    <x v="129"/>
  </r>
  <r>
    <s v="Journal"/>
    <x v="9"/>
    <s v="Data Engineering"/>
    <s v="Data Engineering"/>
    <d v="2024-08-31T00:00:00"/>
    <x v="0"/>
    <s v="49261"/>
    <s v="382 Hyatt : 1060 Hyatt - TLP Bridge Deal"/>
    <x v="21"/>
    <s v="16644625585"/>
    <m/>
    <m/>
    <s v="Retainer Revenue Recognition"/>
    <n v="50648.7"/>
    <x v="5"/>
    <x v="14"/>
    <x v="1"/>
    <n v="0"/>
    <x v="52"/>
    <x v="49"/>
  </r>
  <r>
    <s v="Journal"/>
    <x v="2"/>
    <s v="Data Engineering"/>
    <s v="Data Engineering"/>
    <d v="2024-08-31T00:00:00"/>
    <x v="0"/>
    <s v="51302"/>
    <s v="482 Madhive : 1111 Madhive - SOW1"/>
    <x v="155"/>
    <s v="16592846934"/>
    <m/>
    <m/>
    <m/>
    <n v="455.21202070163127"/>
    <x v="5"/>
    <x v="77"/>
    <x v="1"/>
    <n v="0"/>
    <x v="164"/>
    <x v="137"/>
  </r>
  <r>
    <s v="Journal"/>
    <x v="2"/>
    <s v="Data Engineering"/>
    <s v="Data Engineering"/>
    <d v="2024-08-31T00:00:00"/>
    <x v="0"/>
    <s v="50718"/>
    <s v="459 Roku Inc. : 966 SOW#1 2024 - DE &amp; BI Team"/>
    <x v="116"/>
    <s v="16977995014"/>
    <m/>
    <m/>
    <m/>
    <n v="480.22353945415932"/>
    <x v="5"/>
    <x v="67"/>
    <x v="1"/>
    <n v="0"/>
    <x v="129"/>
    <x v="102"/>
  </r>
  <r>
    <s v="Journal"/>
    <x v="2"/>
    <s v="Data Engineering"/>
    <s v="Data Engineering"/>
    <d v="2024-08-31T00:00:00"/>
    <x v="0"/>
    <s v="50250"/>
    <s v="468 Blackstone Inc. : 1013 Blackstone SOW#14 - Data Engineering Team"/>
    <x v="156"/>
    <s v="16807042572"/>
    <m/>
    <m/>
    <m/>
    <n v="536.24961905714463"/>
    <x v="5"/>
    <x v="4"/>
    <x v="1"/>
    <n v="0"/>
    <x v="165"/>
    <x v="138"/>
  </r>
  <r>
    <s v="Journal"/>
    <x v="9"/>
    <s v="Data Engineering"/>
    <s v="Data Engineering"/>
    <d v="2024-08-31T00:00:00"/>
    <x v="0"/>
    <s v="52166"/>
    <s v="- No Entity -"/>
    <x v="0"/>
    <m/>
    <s v="ICC 1019 ICC in Forth Point Represents Blend360 : Legrand - Cablofil Managed Service Level Agreement"/>
    <m/>
    <s v="TopSide Management Book Elim related to project ICC 1019 ICC in Forth Point Represents Blend360 : Legrand - Cablofil Managed Service Level Agreement"/>
    <n v="-1482.03"/>
    <x v="5"/>
    <x v="10"/>
    <x v="1"/>
    <s v="ICC 1019 ICC in Forth Point Represents Blend360 : Legrand - Cablofil Managed Service Level Agreement"/>
    <x v="13"/>
    <x v="13"/>
  </r>
  <r>
    <s v="Journal"/>
    <x v="2"/>
    <s v="Data Engineering"/>
    <s v="Data Engineering"/>
    <d v="2024-08-31T00:00:00"/>
    <x v="0"/>
    <s v="51119"/>
    <s v="460 Globalization Partners Inc. : 1367 Globalization Partners SOW #40 - Data Engineering Team Renewal"/>
    <x v="145"/>
    <s v="17772859452"/>
    <m/>
    <m/>
    <m/>
    <n v="648.30177826311512"/>
    <x v="5"/>
    <x v="73"/>
    <x v="1"/>
    <n v="0"/>
    <x v="154"/>
    <x v="127"/>
  </r>
  <r>
    <s v="Journal"/>
    <x v="2"/>
    <s v="Data Engineering"/>
    <s v="Data Engineering"/>
    <d v="2024-08-31T00:00:00"/>
    <x v="0"/>
    <s v="51053"/>
    <s v="460 Globalization Partners Inc. : 1367 Globalization Partners SOW #40 - Data Engineering Team Renewal"/>
    <x v="145"/>
    <s v="17772859452"/>
    <m/>
    <m/>
    <m/>
    <n v="520.2421677420059"/>
    <x v="5"/>
    <x v="73"/>
    <x v="1"/>
    <n v="0"/>
    <x v="154"/>
    <x v="127"/>
  </r>
  <r>
    <s v="Journal"/>
    <x v="2"/>
    <s v="Data Engineering"/>
    <s v="Data Engineering"/>
    <d v="2024-08-31T00:00:00"/>
    <x v="0"/>
    <s v="51096"/>
    <s v="460 Globalization Partners Inc. : 1367 Globalization Partners SOW #40 - Data Engineering Team Renewal"/>
    <x v="145"/>
    <s v="17772859452"/>
    <m/>
    <m/>
    <m/>
    <n v="648.30177826311512"/>
    <x v="5"/>
    <x v="73"/>
    <x v="1"/>
    <n v="0"/>
    <x v="154"/>
    <x v="127"/>
  </r>
  <r>
    <s v="Journal"/>
    <x v="2"/>
    <s v="Data Engineering"/>
    <s v="Data Engineering"/>
    <d v="2024-08-31T00:00:00"/>
    <x v="0"/>
    <s v="49814"/>
    <s v="468 Blackstone Inc. : 988 Blackstone SOW #12"/>
    <x v="141"/>
    <s v="16856642182"/>
    <m/>
    <m/>
    <m/>
    <n v="480.22353945415932"/>
    <x v="5"/>
    <x v="4"/>
    <x v="1"/>
    <n v="0"/>
    <x v="150"/>
    <x v="123"/>
  </r>
  <r>
    <s v="Journal"/>
    <x v="2"/>
    <s v="Data Engineering"/>
    <s v="Data Engineering"/>
    <d v="2024-08-31T00:00:00"/>
    <x v="0"/>
    <s v="50649"/>
    <s v="459 Roku Inc. : 966 SOW#1 2024 - DE &amp; BI Team"/>
    <x v="116"/>
    <s v="16977995014"/>
    <m/>
    <m/>
    <m/>
    <n v="280.1303980149263"/>
    <x v="5"/>
    <x v="67"/>
    <x v="1"/>
    <n v="0"/>
    <x v="129"/>
    <x v="102"/>
  </r>
  <r>
    <s v="Journal"/>
    <x v="2"/>
    <s v="Data Engineering"/>
    <s v="Data Engineering"/>
    <d v="2024-08-31T00:00:00"/>
    <x v="0"/>
    <s v="50111"/>
    <s v="468 Blackstone Inc. : 988 Blackstone SOW #12"/>
    <x v="141"/>
    <s v="16856642182"/>
    <m/>
    <m/>
    <m/>
    <n v="536.24961905714463"/>
    <x v="5"/>
    <x v="4"/>
    <x v="1"/>
    <n v="0"/>
    <x v="150"/>
    <x v="123"/>
  </r>
  <r>
    <s v="Journal"/>
    <x v="2"/>
    <s v="Data Engineering"/>
    <s v="Data Engineering"/>
    <d v="2024-08-31T00:00:00"/>
    <x v="0"/>
    <s v="50136"/>
    <s v="468 Blackstone Inc. : 988 Blackstone SOW #12"/>
    <x v="141"/>
    <s v="16856642182"/>
    <m/>
    <m/>
    <m/>
    <n v="560.2607960298526"/>
    <x v="5"/>
    <x v="4"/>
    <x v="1"/>
    <n v="0"/>
    <x v="150"/>
    <x v="123"/>
  </r>
  <r>
    <s v="Journal"/>
    <x v="2"/>
    <s v="Data Engineering"/>
    <s v="Data Engineering"/>
    <d v="2024-08-31T00:00:00"/>
    <x v="0"/>
    <s v="51374"/>
    <s v="482 Madhive : 1111 Madhive - SOW1"/>
    <x v="155"/>
    <s v="16592846934"/>
    <m/>
    <m/>
    <m/>
    <n v="270.12574094296463"/>
    <x v="5"/>
    <x v="77"/>
    <x v="1"/>
    <n v="0"/>
    <x v="164"/>
    <x v="137"/>
  </r>
  <r>
    <s v="Journal"/>
    <x v="2"/>
    <s v="Data Engineering"/>
    <s v="Data Engineering"/>
    <d v="2024-08-31T00:00:00"/>
    <x v="0"/>
    <s v="50434"/>
    <s v="469 Stagwell Marketing Cloud LLC : 1190 Stagwell - SOW#4 - Data Engineering Team"/>
    <x v="157"/>
    <s v="17692058278"/>
    <m/>
    <m/>
    <m/>
    <n v="400.1862828784661"/>
    <x v="5"/>
    <x v="76"/>
    <x v="1"/>
    <n v="0"/>
    <x v="166"/>
    <x v="139"/>
  </r>
  <r>
    <s v="Journal"/>
    <x v="2"/>
    <s v="Data Engineering"/>
    <s v="Data Engineering"/>
    <d v="2024-08-31T00:00:00"/>
    <x v="0"/>
    <s v="50535"/>
    <s v="459 Roku Inc. : 966 SOW#1 2024 - DE &amp; BI Team"/>
    <x v="116"/>
    <s v="16977995014"/>
    <m/>
    <m/>
    <m/>
    <n v="320.14902630277288"/>
    <x v="5"/>
    <x v="67"/>
    <x v="1"/>
    <n v="0"/>
    <x v="129"/>
    <x v="102"/>
  </r>
  <r>
    <s v="Journal"/>
    <x v="2"/>
    <s v="Data Engineering"/>
    <s v="Data Engineering"/>
    <d v="2024-08-31T00:00:00"/>
    <x v="0"/>
    <s v="50446"/>
    <s v="459 Roku Inc. : 966 SOW#1 2024 - DE &amp; BI Team"/>
    <x v="116"/>
    <s v="16977995014"/>
    <m/>
    <m/>
    <m/>
    <n v="520.2421677420059"/>
    <x v="5"/>
    <x v="67"/>
    <x v="1"/>
    <n v="0"/>
    <x v="129"/>
    <x v="102"/>
  </r>
  <r>
    <s v="Journal"/>
    <x v="2"/>
    <s v="Data Engineering"/>
    <s v="Data Engineering"/>
    <d v="2024-08-31T00:00:00"/>
    <x v="0"/>
    <s v="50997"/>
    <s v="460 Globalization Partners Inc. : 1366 Globalization Partners SOW #39 - Data Engineering Team  Renewal"/>
    <x v="152"/>
    <s v="17772967350"/>
    <m/>
    <m/>
    <m/>
    <n v="270.12574094296463"/>
    <x v="5"/>
    <x v="73"/>
    <x v="1"/>
    <n v="0"/>
    <x v="161"/>
    <x v="134"/>
  </r>
  <r>
    <s v="Journal"/>
    <x v="2"/>
    <s v="Data Engineering"/>
    <s v="Data Engineering"/>
    <d v="2024-08-31T00:00:00"/>
    <x v="0"/>
    <s v="51359"/>
    <s v="482 Madhive : 1111 Madhive - SOW1"/>
    <x v="155"/>
    <s v="16592846934"/>
    <m/>
    <m/>
    <m/>
    <n v="360.16765459061952"/>
    <x v="5"/>
    <x v="77"/>
    <x v="1"/>
    <n v="0"/>
    <x v="164"/>
    <x v="137"/>
  </r>
  <r>
    <s v="Journal"/>
    <x v="2"/>
    <s v="Data Engineering"/>
    <s v="Data Engineering"/>
    <d v="2024-08-31T00:00:00"/>
    <x v="0"/>
    <s v="51343"/>
    <s v="459 Roku Inc. : 968 Roku SOW 2 - Data Engineering Team"/>
    <x v="158"/>
    <s v="16977994594"/>
    <m/>
    <m/>
    <m/>
    <n v="480.22353945415932"/>
    <x v="5"/>
    <x v="67"/>
    <x v="1"/>
    <n v="0"/>
    <x v="167"/>
    <x v="140"/>
  </r>
  <r>
    <s v="Journal"/>
    <x v="2"/>
    <s v="Data Engineering"/>
    <s v="Data Engineering"/>
    <d v="2024-08-31T00:00:00"/>
    <x v="0"/>
    <s v="50852"/>
    <s v="459 Roku Inc. : 966 SOW#1 2024 - DE &amp; BI Team"/>
    <x v="116"/>
    <s v="16977995014"/>
    <m/>
    <m/>
    <m/>
    <n v="400.1862828784661"/>
    <x v="5"/>
    <x v="67"/>
    <x v="1"/>
    <n v="0"/>
    <x v="129"/>
    <x v="102"/>
  </r>
  <r>
    <s v="Journal"/>
    <x v="2"/>
    <s v="Data Engineering"/>
    <s v="Data Engineering"/>
    <d v="2024-08-31T00:00:00"/>
    <x v="0"/>
    <s v="50220"/>
    <s v="465 Sincera Technologies LLC : 980 Sincera SOW 3 - Data Engineering Team"/>
    <x v="159"/>
    <s v="17001844665"/>
    <m/>
    <m/>
    <m/>
    <n v="336.15647761791155"/>
    <x v="5"/>
    <x v="75"/>
    <x v="1"/>
    <n v="0"/>
    <x v="168"/>
    <x v="141"/>
  </r>
  <r>
    <s v="Journal"/>
    <x v="2"/>
    <s v="Data Engineering"/>
    <s v="Data Engineering"/>
    <d v="2024-08-31T00:00:00"/>
    <x v="0"/>
    <s v="50151"/>
    <s v="468 Blackstone Inc. : 988 Blackstone SOW #12"/>
    <x v="141"/>
    <s v="16856642182"/>
    <m/>
    <m/>
    <m/>
    <n v="560.2607960298526"/>
    <x v="5"/>
    <x v="4"/>
    <x v="1"/>
    <n v="0"/>
    <x v="150"/>
    <x v="123"/>
  </r>
  <r>
    <s v="Journal"/>
    <x v="2"/>
    <s v="Data Engineering"/>
    <s v="Data Engineering"/>
    <d v="2024-08-31T00:00:00"/>
    <x v="0"/>
    <s v="50841"/>
    <s v="460 Globalization Partners Inc. : 1349 Globalization Partners SOW #41 - Data Engineering Team Renewal"/>
    <x v="139"/>
    <s v="17771226635"/>
    <m/>
    <m/>
    <m/>
    <n v="448.20863682388205"/>
    <x v="5"/>
    <x v="73"/>
    <x v="1"/>
    <n v="0"/>
    <x v="148"/>
    <x v="121"/>
  </r>
  <r>
    <s v="Journal"/>
    <x v="2"/>
    <s v="Data Engineering"/>
    <s v="Data Engineering"/>
    <d v="2024-08-31T00:00:00"/>
    <x v="0"/>
    <s v="50692"/>
    <s v="468 Blackstone Inc. : 1370 Blackstone - SOW#17 - Data Engineering Team"/>
    <x v="160"/>
    <s v="20242405226"/>
    <m/>
    <m/>
    <m/>
    <n v="440.20491116631274"/>
    <x v="5"/>
    <x v="4"/>
    <x v="1"/>
    <n v="0"/>
    <x v="169"/>
    <x v="142"/>
  </r>
  <r>
    <s v="Journal"/>
    <x v="2"/>
    <s v="Data Engineering"/>
    <s v="Data Engineering"/>
    <d v="2024-08-31T00:00:00"/>
    <x v="0"/>
    <s v="51064"/>
    <s v="459 Roku Inc. : 966 SOW#1 2024 - DE &amp; BI Team"/>
    <x v="116"/>
    <s v="16977995014"/>
    <m/>
    <m/>
    <m/>
    <n v="360.16765459061952"/>
    <x v="5"/>
    <x v="67"/>
    <x v="1"/>
    <n v="0"/>
    <x v="129"/>
    <x v="102"/>
  </r>
  <r>
    <s v="Journal"/>
    <x v="2"/>
    <s v="Data Engineering"/>
    <s v="Data Engineering"/>
    <d v="2024-08-31T00:00:00"/>
    <x v="0"/>
    <s v="50743"/>
    <s v="460 Globalization Partners Inc. : 1029 GP SOW #34"/>
    <x v="161"/>
    <s v="16974076254"/>
    <m/>
    <m/>
    <m/>
    <n v="360.16765459061952"/>
    <x v="5"/>
    <x v="73"/>
    <x v="1"/>
    <n v="0"/>
    <x v="170"/>
    <x v="143"/>
  </r>
  <r>
    <s v="Journal"/>
    <x v="2"/>
    <s v="Data Engineering"/>
    <s v="Data Engineering"/>
    <d v="2024-08-31T00:00:00"/>
    <x v="0"/>
    <s v="50740"/>
    <s v="459 Roku Inc. : 966 SOW#1 2024 - DE &amp; BI Team"/>
    <x v="116"/>
    <s v="16977995014"/>
    <m/>
    <m/>
    <m/>
    <n v="320.14902630277288"/>
    <x v="5"/>
    <x v="67"/>
    <x v="1"/>
    <n v="0"/>
    <x v="129"/>
    <x v="102"/>
  </r>
  <r>
    <s v="Journal"/>
    <x v="9"/>
    <s v="Data Engineering"/>
    <s v="Data Engineering"/>
    <d v="2024-08-31T00:00:00"/>
    <x v="0"/>
    <s v="51637"/>
    <s v="417 Franklin Templeton : 1045 Franklin Templeton - Portfolio Optimization - DS Need - Feb - Nov"/>
    <x v="27"/>
    <s v="16865883964"/>
    <m/>
    <m/>
    <m/>
    <n v="20.23"/>
    <x v="5"/>
    <x v="1"/>
    <x v="1"/>
    <n v="0"/>
    <x v="57"/>
    <x v="54"/>
  </r>
  <r>
    <s v="Journal"/>
    <x v="2"/>
    <s v="Data Engineering"/>
    <s v="Data Engineering"/>
    <d v="2024-08-31T00:00:00"/>
    <x v="0"/>
    <s v="51262"/>
    <s v="482 Madhive : 1111 Madhive - SOW1"/>
    <x v="155"/>
    <s v="16592846934"/>
    <m/>
    <m/>
    <m/>
    <n v="240.11176972707966"/>
    <x v="5"/>
    <x v="77"/>
    <x v="1"/>
    <n v="0"/>
    <x v="164"/>
    <x v="137"/>
  </r>
  <r>
    <s v="Journal"/>
    <x v="2"/>
    <s v="Data Engineering"/>
    <s v="Data Engineering"/>
    <d v="2024-08-31T00:00:00"/>
    <x v="0"/>
    <s v="51268"/>
    <s v="482 Madhive : 1111 Madhive - SOW1"/>
    <x v="155"/>
    <s v="16592846934"/>
    <m/>
    <m/>
    <m/>
    <n v="240.11176972707966"/>
    <x v="5"/>
    <x v="77"/>
    <x v="1"/>
    <n v="0"/>
    <x v="164"/>
    <x v="137"/>
  </r>
  <r>
    <s v="Journal"/>
    <x v="2"/>
    <s v="Data Engineering"/>
    <s v="Data Engineering"/>
    <d v="2024-08-31T00:00:00"/>
    <x v="0"/>
    <s v="50073"/>
    <s v="468 Blackstone Inc. : 988 Blackstone SOW #12"/>
    <x v="141"/>
    <s v="16856642182"/>
    <m/>
    <m/>
    <m/>
    <n v="560.2607960298526"/>
    <x v="5"/>
    <x v="4"/>
    <x v="1"/>
    <n v="0"/>
    <x v="150"/>
    <x v="123"/>
  </r>
  <r>
    <s v="Journal"/>
    <x v="2"/>
    <s v="Data Engineering"/>
    <s v="Data Engineering"/>
    <d v="2024-08-31T00:00:00"/>
    <x v="0"/>
    <s v="51254"/>
    <s v="459 Roku Inc. : 966 SOW#1 2024 - DE &amp; BI Team"/>
    <x v="116"/>
    <s v="16977995014"/>
    <m/>
    <m/>
    <m/>
    <n v="464.21608813902071"/>
    <x v="5"/>
    <x v="67"/>
    <x v="1"/>
    <n v="0"/>
    <x v="129"/>
    <x v="102"/>
  </r>
  <r>
    <s v="Journal"/>
    <x v="2"/>
    <s v="Data Engineering"/>
    <s v="Data Engineering"/>
    <d v="2024-08-31T00:00:00"/>
    <x v="0"/>
    <s v="50065"/>
    <s v="468 Blackstone Inc. : 988 Blackstone SOW #12"/>
    <x v="141"/>
    <s v="16856642182"/>
    <m/>
    <m/>
    <m/>
    <n v="440.20491116631274"/>
    <x v="5"/>
    <x v="4"/>
    <x v="1"/>
    <n v="0"/>
    <x v="150"/>
    <x v="123"/>
  </r>
  <r>
    <s v="Journal"/>
    <x v="2"/>
    <s v="Data Engineering"/>
    <s v="Data Engineering"/>
    <d v="2024-08-31T00:00:00"/>
    <x v="0"/>
    <s v="50167"/>
    <s v="468 Blackstone Inc. : 988 Blackstone SOW #12"/>
    <x v="141"/>
    <s v="16856642182"/>
    <m/>
    <m/>
    <m/>
    <n v="440.20491116631274"/>
    <x v="5"/>
    <x v="4"/>
    <x v="1"/>
    <n v="0"/>
    <x v="150"/>
    <x v="123"/>
  </r>
  <r>
    <s v="Journal"/>
    <x v="2"/>
    <s v="Data Engineering"/>
    <s v="Data Engineering"/>
    <d v="2024-08-31T00:00:00"/>
    <x v="0"/>
    <s v="51024"/>
    <s v="459 Roku Inc. : 966 SOW#1 2024 - DE &amp; BI Team"/>
    <x v="116"/>
    <s v="16977995014"/>
    <m/>
    <m/>
    <m/>
    <n v="464.21608813902071"/>
    <x v="5"/>
    <x v="67"/>
    <x v="1"/>
    <n v="0"/>
    <x v="129"/>
    <x v="102"/>
  </r>
  <r>
    <s v="Journal"/>
    <x v="2"/>
    <s v="Data Engineering"/>
    <s v="Data Engineering"/>
    <d v="2024-08-31T00:00:00"/>
    <x v="0"/>
    <s v="50928"/>
    <s v="459 Roku Inc. : 966 SOW#1 2024 - DE &amp; BI Team"/>
    <x v="116"/>
    <s v="16977995014"/>
    <m/>
    <m/>
    <m/>
    <n v="480.22353945415932"/>
    <x v="5"/>
    <x v="67"/>
    <x v="1"/>
    <n v="0"/>
    <x v="129"/>
    <x v="102"/>
  </r>
  <r>
    <s v="Journal"/>
    <x v="2"/>
    <s v="Data Engineering"/>
    <s v="Data Engineering"/>
    <d v="2024-08-31T00:00:00"/>
    <x v="0"/>
    <s v="50084"/>
    <s v="461 Session M Inc. : 974 Mastercard SOW #6"/>
    <x v="6"/>
    <s v="16716229170"/>
    <m/>
    <m/>
    <m/>
    <n v="496.23099076929799"/>
    <x v="5"/>
    <x v="29"/>
    <x v="1"/>
    <n v="0"/>
    <x v="38"/>
    <x v="37"/>
  </r>
  <r>
    <s v="Journal"/>
    <x v="2"/>
    <s v="Data Engineering"/>
    <s v="Data Engineering"/>
    <d v="2024-08-31T00:00:00"/>
    <x v="0"/>
    <s v="51002"/>
    <s v="459 Roku Inc. : 966 SOW#1 2024 - DE &amp; BI Team"/>
    <x v="116"/>
    <s v="16977995014"/>
    <m/>
    <m/>
    <m/>
    <n v="432.20118550874338"/>
    <x v="5"/>
    <x v="67"/>
    <x v="1"/>
    <n v="0"/>
    <x v="129"/>
    <x v="102"/>
  </r>
  <r>
    <s v="Journal"/>
    <x v="2"/>
    <s v="Data Engineering"/>
    <s v="Data Engineering"/>
    <d v="2024-08-31T00:00:00"/>
    <x v="0"/>
    <s v="50973"/>
    <s v="459 Roku Inc. : 966 SOW#1 2024 - DE &amp; BI Team"/>
    <x v="116"/>
    <s v="16977995014"/>
    <m/>
    <m/>
    <m/>
    <n v="630.29339553358409"/>
    <x v="5"/>
    <x v="67"/>
    <x v="1"/>
    <n v="0"/>
    <x v="129"/>
    <x v="102"/>
  </r>
  <r>
    <s v="Journal"/>
    <x v="2"/>
    <s v="Data Engineering"/>
    <s v="Data Engineering"/>
    <d v="2024-08-31T00:00:00"/>
    <x v="0"/>
    <s v="50122"/>
    <s v="466 Pixability Inc. : 983 Pixability SOW#3"/>
    <x v="162"/>
    <m/>
    <m/>
    <m/>
    <m/>
    <n v="312.14530064520358"/>
    <x v="5"/>
    <x v="74"/>
    <x v="1"/>
    <n v="0"/>
    <x v="171"/>
    <x v="144"/>
  </r>
  <r>
    <s v="Journal"/>
    <x v="2"/>
    <s v="Data Engineering"/>
    <s v="Data Engineering"/>
    <d v="2024-08-31T00:00:00"/>
    <x v="0"/>
    <s v="51055"/>
    <s v="460 Globalization Partners Inc. : 1367 Globalization Partners SOW #40 - Data Engineering Team Renewal"/>
    <x v="145"/>
    <s v="17772859452"/>
    <m/>
    <m/>
    <m/>
    <n v="729.33962447338058"/>
    <x v="5"/>
    <x v="73"/>
    <x v="1"/>
    <n v="0"/>
    <x v="154"/>
    <x v="127"/>
  </r>
  <r>
    <s v="Journal"/>
    <x v="2"/>
    <s v="Data Engineering"/>
    <s v="Data Engineering"/>
    <d v="2024-08-31T00:00:00"/>
    <x v="0"/>
    <s v="49902"/>
    <s v="468 Blackstone Inc. : 988 Blackstone SOW #12"/>
    <x v="141"/>
    <s v="16856642182"/>
    <m/>
    <m/>
    <m/>
    <n v="480.22353945415932"/>
    <x v="5"/>
    <x v="4"/>
    <x v="1"/>
    <n v="0"/>
    <x v="150"/>
    <x v="123"/>
  </r>
  <r>
    <s v="Journal"/>
    <x v="2"/>
    <s v="Data Engineering"/>
    <s v="Data Engineering"/>
    <d v="2024-08-31T00:00:00"/>
    <x v="0"/>
    <s v="50125"/>
    <s v="466 Pixability Inc. : 983 Pixability SOW#3"/>
    <x v="162"/>
    <m/>
    <m/>
    <m/>
    <m/>
    <n v="312.14530064520358"/>
    <x v="5"/>
    <x v="74"/>
    <x v="1"/>
    <n v="0"/>
    <x v="171"/>
    <x v="144"/>
  </r>
  <r>
    <s v="Journal"/>
    <x v="2"/>
    <s v="Data Engineering"/>
    <s v="Data Engineering"/>
    <d v="2024-08-31T00:00:00"/>
    <x v="0"/>
    <s v="51425"/>
    <s v="456 ICC in Montevideo represents Blend360 : 1166 Fedefarma: Landing Zone Assessment &amp; Recommendation Phase"/>
    <x v="143"/>
    <s v="17806464279"/>
    <m/>
    <m/>
    <m/>
    <n v="320.14902630277288"/>
    <x v="5"/>
    <x v="16"/>
    <x v="1"/>
    <n v="0"/>
    <x v="152"/>
    <x v="125"/>
  </r>
  <r>
    <s v="Journal"/>
    <x v="2"/>
    <s v="Data Engineering"/>
    <s v="Data Engineering"/>
    <d v="2024-08-31T00:00:00"/>
    <x v="0"/>
    <s v="51346"/>
    <s v="482 Madhive : 1111 Madhive - SOW1"/>
    <x v="155"/>
    <s v="16592846934"/>
    <m/>
    <m/>
    <m/>
    <n v="455.21202070163127"/>
    <x v="5"/>
    <x v="77"/>
    <x v="1"/>
    <n v="0"/>
    <x v="164"/>
    <x v="137"/>
  </r>
  <r>
    <s v="Journal"/>
    <x v="2"/>
    <s v="Data Engineering"/>
    <s v="Data Engineering"/>
    <d v="2024-08-31T00:00:00"/>
    <x v="0"/>
    <s v="51322"/>
    <s v="482 Madhive : 1111 Madhive - SOW1"/>
    <x v="155"/>
    <s v="16592846934"/>
    <m/>
    <m/>
    <m/>
    <n v="270.12574094296463"/>
    <x v="5"/>
    <x v="77"/>
    <x v="1"/>
    <n v="0"/>
    <x v="164"/>
    <x v="137"/>
  </r>
  <r>
    <s v="Journal"/>
    <x v="2"/>
    <s v="Data Engineering"/>
    <s v="Data Engineering"/>
    <d v="2024-08-31T00:00:00"/>
    <x v="0"/>
    <s v="50901"/>
    <s v="460 Globalization Partners Inc. : 1349 Globalization Partners SOW #41 - Data Engineering Team Renewal"/>
    <x v="139"/>
    <s v="17771226635"/>
    <m/>
    <m/>
    <m/>
    <n v="448.20863682388205"/>
    <x v="5"/>
    <x v="73"/>
    <x v="1"/>
    <n v="0"/>
    <x v="148"/>
    <x v="121"/>
  </r>
  <r>
    <s v="Journal"/>
    <x v="2"/>
    <s v="Data Engineering"/>
    <s v="Data Engineering"/>
    <d v="2024-08-31T00:00:00"/>
    <x v="0"/>
    <s v="50880"/>
    <s v="459 Roku Inc. : 966 SOW#1 2024 - DE &amp; BI Team"/>
    <x v="116"/>
    <s v="16977995014"/>
    <m/>
    <m/>
    <m/>
    <n v="432.20118550874338"/>
    <x v="5"/>
    <x v="67"/>
    <x v="1"/>
    <n v="0"/>
    <x v="129"/>
    <x v="102"/>
  </r>
  <r>
    <s v="Journal"/>
    <x v="2"/>
    <s v="Data Engineering"/>
    <s v="Data Engineering"/>
    <d v="2024-08-31T00:00:00"/>
    <x v="0"/>
    <s v="51285"/>
    <s v="482 Madhive : 1111 Madhive - SOW1"/>
    <x v="155"/>
    <s v="16592846934"/>
    <m/>
    <m/>
    <m/>
    <n v="270.12574094296463"/>
    <x v="5"/>
    <x v="77"/>
    <x v="1"/>
    <n v="0"/>
    <x v="164"/>
    <x v="137"/>
  </r>
  <r>
    <s v="Journal"/>
    <x v="2"/>
    <s v="Data Engineering"/>
    <s v="Data Engineering"/>
    <d v="2024-08-31T00:00:00"/>
    <x v="0"/>
    <s v="51279"/>
    <s v="482 Madhive : 1111 Madhive - SOW1"/>
    <x v="155"/>
    <s v="16592846934"/>
    <m/>
    <m/>
    <m/>
    <n v="520.2421677420059"/>
    <x v="5"/>
    <x v="77"/>
    <x v="1"/>
    <n v="0"/>
    <x v="164"/>
    <x v="137"/>
  </r>
  <r>
    <s v="Journal"/>
    <x v="2"/>
    <s v="Data Engineering"/>
    <s v="Data Engineering"/>
    <d v="2024-08-31T00:00:00"/>
    <x v="0"/>
    <s v="51410"/>
    <s v="456 ICC in Montevideo represents Blend360 : 1166 Fedefarma: Landing Zone Assessment &amp; Recommendation Phase"/>
    <x v="143"/>
    <s v="17806464279"/>
    <m/>
    <m/>
    <m/>
    <n v="160.07451315138644"/>
    <x v="5"/>
    <x v="16"/>
    <x v="1"/>
    <n v="0"/>
    <x v="152"/>
    <x v="125"/>
  </r>
  <r>
    <s v="Journal"/>
    <x v="2"/>
    <s v="Data Engineering"/>
    <s v="Data Engineering"/>
    <d v="2024-08-31T00:00:00"/>
    <x v="0"/>
    <s v="50702"/>
    <s v="459 Roku Inc. : 966 SOW#1 2024 - DE &amp; BI Team"/>
    <x v="116"/>
    <s v="16977995014"/>
    <m/>
    <m/>
    <m/>
    <n v="320.14902630277288"/>
    <x v="5"/>
    <x v="67"/>
    <x v="1"/>
    <n v="0"/>
    <x v="129"/>
    <x v="102"/>
  </r>
  <r>
    <s v="Journal"/>
    <x v="2"/>
    <s v="Data Engineering"/>
    <s v="Data Engineering"/>
    <d v="2024-08-31T00:00:00"/>
    <x v="0"/>
    <s v="50067"/>
    <s v="468 Blackstone Inc. : 988 Blackstone SOW #12"/>
    <x v="141"/>
    <s v="16856642182"/>
    <m/>
    <m/>
    <m/>
    <n v="320.14902630277288"/>
    <x v="5"/>
    <x v="4"/>
    <x v="1"/>
    <n v="0"/>
    <x v="150"/>
    <x v="123"/>
  </r>
  <r>
    <s v="Journal"/>
    <x v="2"/>
    <s v="Data Engineering"/>
    <s v="Data Engineering"/>
    <d v="2024-08-31T00:00:00"/>
    <x v="0"/>
    <s v="50922"/>
    <s v="459 Roku Inc. : 966 SOW#1 2024 - DE &amp; BI Team"/>
    <x v="116"/>
    <s v="16977995014"/>
    <m/>
    <m/>
    <m/>
    <n v="425.19804948574631"/>
    <x v="5"/>
    <x v="67"/>
    <x v="1"/>
    <n v="0"/>
    <x v="129"/>
    <x v="102"/>
  </r>
  <r>
    <s v="Journal"/>
    <x v="2"/>
    <s v="Data Engineering"/>
    <s v="Data Engineering"/>
    <d v="2024-08-31T00:00:00"/>
    <x v="0"/>
    <s v="50874"/>
    <s v="459 Roku Inc. : 966 SOW#1 2024 - DE &amp; BI Team"/>
    <x v="116"/>
    <s v="16977995014"/>
    <m/>
    <m/>
    <m/>
    <n v="504.23471642686729"/>
    <x v="5"/>
    <x v="67"/>
    <x v="1"/>
    <n v="0"/>
    <x v="129"/>
    <x v="102"/>
  </r>
  <r>
    <s v="Journal"/>
    <x v="2"/>
    <s v="Data Engineering"/>
    <s v="Data Engineering"/>
    <d v="2024-08-31T00:00:00"/>
    <x v="0"/>
    <s v="49794"/>
    <s v="468 Blackstone Inc. : 988 Blackstone SOW #12"/>
    <x v="141"/>
    <s v="16856642182"/>
    <m/>
    <m/>
    <m/>
    <n v="480.22353945415932"/>
    <x v="5"/>
    <x v="4"/>
    <x v="1"/>
    <n v="0"/>
    <x v="150"/>
    <x v="123"/>
  </r>
  <r>
    <s v="Journal"/>
    <x v="2"/>
    <s v="Data Engineering"/>
    <s v="Data Engineering"/>
    <d v="2024-08-31T00:00:00"/>
    <x v="0"/>
    <s v="50621"/>
    <s v="459 Roku Inc. : 966 SOW#1 2024 - DE &amp; BI Team"/>
    <x v="116"/>
    <s v="16977995014"/>
    <m/>
    <m/>
    <m/>
    <n v="464.21608813902071"/>
    <x v="5"/>
    <x v="67"/>
    <x v="1"/>
    <n v="0"/>
    <x v="129"/>
    <x v="102"/>
  </r>
  <r>
    <s v="Journal"/>
    <x v="2"/>
    <s v="Data Engineering"/>
    <s v="Data Engineering"/>
    <d v="2024-08-31T00:00:00"/>
    <x v="0"/>
    <s v="50797"/>
    <s v="460 Globalization Partners Inc. : 1349 Globalization Partners SOW #41 - Data Engineering Team Renewal"/>
    <x v="139"/>
    <s v="17771226635"/>
    <m/>
    <m/>
    <m/>
    <n v="392.1825572208968"/>
    <x v="5"/>
    <x v="73"/>
    <x v="1"/>
    <n v="0"/>
    <x v="148"/>
    <x v="121"/>
  </r>
  <r>
    <s v="Journal"/>
    <x v="9"/>
    <s v="Data Engineering"/>
    <s v="Data Engineering"/>
    <d v="2024-08-31T00:00:00"/>
    <x v="0"/>
    <s v="51639"/>
    <s v="417 Franklin Templeton : 1045 Franklin Templeton - Portfolio Optimization - DS Need - Feb - Nov"/>
    <x v="27"/>
    <s v="16865883964"/>
    <m/>
    <m/>
    <m/>
    <n v="6.56"/>
    <x v="5"/>
    <x v="1"/>
    <x v="1"/>
    <n v="0"/>
    <x v="57"/>
    <x v="54"/>
  </r>
  <r>
    <s v="Journal"/>
    <x v="2"/>
    <s v="Data Engineering"/>
    <s v="Data Engineering"/>
    <d v="2024-08-31T00:00:00"/>
    <x v="0"/>
    <s v="51239"/>
    <s v="459 Roku Inc. : 966 SOW#1 2024 - DE &amp; BI Team"/>
    <x v="116"/>
    <s v="16977995014"/>
    <m/>
    <m/>
    <m/>
    <n v="450.20956823827436"/>
    <x v="5"/>
    <x v="67"/>
    <x v="1"/>
    <n v="0"/>
    <x v="129"/>
    <x v="102"/>
  </r>
  <r>
    <s v="Journal"/>
    <x v="2"/>
    <s v="Data Engineering"/>
    <s v="Data Engineering"/>
    <d v="2024-08-31T00:00:00"/>
    <x v="0"/>
    <s v="51227"/>
    <s v="459 Roku Inc. : 966 SOW#1 2024 - DE &amp; BI Team"/>
    <x v="116"/>
    <s v="16977995014"/>
    <m/>
    <m/>
    <m/>
    <n v="432.20118550874338"/>
    <x v="5"/>
    <x v="67"/>
    <x v="1"/>
    <n v="0"/>
    <x v="129"/>
    <x v="102"/>
  </r>
  <r>
    <s v="Journal"/>
    <x v="2"/>
    <s v="Data Engineering"/>
    <s v="Data Engineering"/>
    <d v="2024-08-31T00:00:00"/>
    <x v="0"/>
    <s v="51152"/>
    <s v="459 Roku Inc. : 966 SOW#1 2024 - DE &amp; BI Team"/>
    <x v="116"/>
    <s v="16977995014"/>
    <m/>
    <m/>
    <m/>
    <n v="320.14902630277288"/>
    <x v="5"/>
    <x v="67"/>
    <x v="1"/>
    <n v="0"/>
    <x v="129"/>
    <x v="102"/>
  </r>
  <r>
    <s v="Journal"/>
    <x v="2"/>
    <s v="Data Engineering"/>
    <s v="Data Engineering"/>
    <d v="2024-08-31T00:00:00"/>
    <x v="0"/>
    <s v="51082"/>
    <s v="459 Roku Inc. : 966 SOW#1 2024 - DE &amp; BI Team"/>
    <x v="116"/>
    <s v="16977995014"/>
    <m/>
    <m/>
    <m/>
    <n v="540.25148188592925"/>
    <x v="5"/>
    <x v="67"/>
    <x v="1"/>
    <n v="0"/>
    <x v="129"/>
    <x v="102"/>
  </r>
  <r>
    <s v="Journal"/>
    <x v="2"/>
    <s v="Data Engineering"/>
    <s v="Data Engineering"/>
    <d v="2024-08-31T00:00:00"/>
    <x v="0"/>
    <s v="51364"/>
    <s v="482 Madhive : 1111 Madhive - SOW1"/>
    <x v="155"/>
    <s v="16592846934"/>
    <m/>
    <m/>
    <m/>
    <n v="270.12574094296463"/>
    <x v="5"/>
    <x v="77"/>
    <x v="1"/>
    <n v="0"/>
    <x v="164"/>
    <x v="137"/>
  </r>
  <r>
    <s v="Journal"/>
    <x v="2"/>
    <s v="Data Engineering"/>
    <s v="Data Engineering"/>
    <d v="2024-08-31T00:00:00"/>
    <x v="0"/>
    <s v="50068"/>
    <s v="461 Session M Inc. : 974 Mastercard SOW #6"/>
    <x v="6"/>
    <s v="16716229170"/>
    <m/>
    <m/>
    <m/>
    <n v="416.19373419360477"/>
    <x v="5"/>
    <x v="29"/>
    <x v="1"/>
    <n v="0"/>
    <x v="38"/>
    <x v="37"/>
  </r>
  <r>
    <s v="Journal"/>
    <x v="2"/>
    <s v="Data Engineering"/>
    <s v="Data Engineering"/>
    <d v="2024-08-31T00:00:00"/>
    <x v="0"/>
    <s v="49960"/>
    <s v="461 Session M Inc. : 974 Mastercard SOW #6"/>
    <x v="6"/>
    <s v="16716229170"/>
    <m/>
    <m/>
    <m/>
    <n v="580.27011017377583"/>
    <x v="5"/>
    <x v="29"/>
    <x v="1"/>
    <n v="0"/>
    <x v="38"/>
    <x v="37"/>
  </r>
  <r>
    <s v="Journal"/>
    <x v="2"/>
    <s v="Data Engineering"/>
    <s v="Data Engineering"/>
    <d v="2024-08-31T00:00:00"/>
    <x v="0"/>
    <s v="50193"/>
    <s v="468 Blackstone Inc. : 988 Blackstone SOW #12"/>
    <x v="141"/>
    <s v="16856642182"/>
    <m/>
    <m/>
    <m/>
    <n v="560.2607960298526"/>
    <x v="5"/>
    <x v="4"/>
    <x v="1"/>
    <n v="0"/>
    <x v="150"/>
    <x v="123"/>
  </r>
  <r>
    <s v="Journal"/>
    <x v="2"/>
    <s v="Data Engineering"/>
    <s v="Data Engineering"/>
    <d v="2024-08-31T00:00:00"/>
    <x v="0"/>
    <s v="50836"/>
    <s v="459 Roku Inc. : 966 SOW#1 2024 - DE &amp; BI Team"/>
    <x v="116"/>
    <s v="16977995014"/>
    <m/>
    <m/>
    <m/>
    <n v="432.20118550874338"/>
    <x v="5"/>
    <x v="67"/>
    <x v="1"/>
    <n v="0"/>
    <x v="129"/>
    <x v="102"/>
  </r>
  <r>
    <s v="Journal"/>
    <x v="2"/>
    <s v="Data Engineering"/>
    <s v="Data Engineering"/>
    <d v="2024-08-31T00:00:00"/>
    <x v="0"/>
    <s v="50033"/>
    <s v="468 Blackstone Inc. : 988 Blackstone SOW #12"/>
    <x v="141"/>
    <s v="16856642182"/>
    <m/>
    <m/>
    <m/>
    <n v="560.2607960298526"/>
    <x v="5"/>
    <x v="4"/>
    <x v="1"/>
    <n v="0"/>
    <x v="150"/>
    <x v="123"/>
  </r>
  <r>
    <s v="Journal"/>
    <x v="2"/>
    <s v="Data Engineering"/>
    <s v="Data Engineering"/>
    <d v="2024-08-31T00:00:00"/>
    <x v="0"/>
    <s v="51299"/>
    <s v="482 Madhive : 1111 Madhive - SOW1"/>
    <x v="155"/>
    <s v="16592846934"/>
    <m/>
    <m/>
    <m/>
    <n v="240.11176972707966"/>
    <x v="5"/>
    <x v="77"/>
    <x v="1"/>
    <n v="0"/>
    <x v="164"/>
    <x v="137"/>
  </r>
  <r>
    <s v="Journal"/>
    <x v="9"/>
    <s v="Data Engineering"/>
    <s v="Data Engineering"/>
    <d v="2024-08-31T00:00:00"/>
    <x v="0"/>
    <s v="51716"/>
    <s v="374 Dish : 1268 2: Dish - Integrated Data + Martech solution"/>
    <x v="69"/>
    <s v="17214937942"/>
    <m/>
    <m/>
    <m/>
    <n v="23959.91"/>
    <x v="5"/>
    <x v="12"/>
    <x v="1"/>
    <n v="0"/>
    <x v="15"/>
    <x v="15"/>
  </r>
  <r>
    <s v="Journal"/>
    <x v="2"/>
    <s v="Data Engineering"/>
    <s v="Data Engineering"/>
    <d v="2024-08-31T00:00:00"/>
    <x v="0"/>
    <s v="51344"/>
    <s v="459 Roku Inc. : 968 Roku SOW 2 - Data Engineering Team"/>
    <x v="158"/>
    <s v="16977994594"/>
    <m/>
    <m/>
    <m/>
    <n v="480.22353945415932"/>
    <x v="5"/>
    <x v="67"/>
    <x v="1"/>
    <n v="0"/>
    <x v="167"/>
    <x v="140"/>
  </r>
  <r>
    <s v="Journal"/>
    <x v="2"/>
    <s v="Data Engineering"/>
    <s v="Data Engineering"/>
    <d v="2024-08-31T00:00:00"/>
    <x v="0"/>
    <s v="50805"/>
    <s v="460 Globalization Partners Inc. : 1349 Globalization Partners SOW #41 - Data Engineering Team Renewal"/>
    <x v="139"/>
    <s v="17771226635"/>
    <m/>
    <m/>
    <m/>
    <n v="504.23471642686729"/>
    <x v="5"/>
    <x v="73"/>
    <x v="1"/>
    <n v="0"/>
    <x v="148"/>
    <x v="121"/>
  </r>
  <r>
    <s v="Journal"/>
    <x v="2"/>
    <s v="Data Engineering"/>
    <s v="Data Engineering"/>
    <d v="2024-08-31T00:00:00"/>
    <x v="0"/>
    <s v="51306"/>
    <s v="482 Madhive : 1111 Madhive - SOW1"/>
    <x v="155"/>
    <s v="16592846934"/>
    <m/>
    <m/>
    <m/>
    <n v="360.16765459061952"/>
    <x v="5"/>
    <x v="77"/>
    <x v="1"/>
    <n v="0"/>
    <x v="164"/>
    <x v="137"/>
  </r>
  <r>
    <s v="Journal"/>
    <x v="2"/>
    <s v="Data Engineering"/>
    <s v="Data Engineering"/>
    <d v="2024-08-31T00:00:00"/>
    <x v="0"/>
    <s v="50115"/>
    <s v="468 Blackstone Inc. : 988 Blackstone SOW #12"/>
    <x v="141"/>
    <s v="16856642182"/>
    <m/>
    <m/>
    <m/>
    <n v="560.2607960298526"/>
    <x v="5"/>
    <x v="4"/>
    <x v="1"/>
    <n v="0"/>
    <x v="150"/>
    <x v="123"/>
  </r>
  <r>
    <s v="Journal"/>
    <x v="2"/>
    <s v="Data Engineering"/>
    <s v="Data Engineering"/>
    <d v="2024-08-31T00:00:00"/>
    <x v="0"/>
    <s v="49945"/>
    <s v="468 Blackstone Inc. : 988 Blackstone SOW #12"/>
    <x v="141"/>
    <s v="16856642182"/>
    <m/>
    <m/>
    <m/>
    <n v="480.22353945415932"/>
    <x v="5"/>
    <x v="4"/>
    <x v="1"/>
    <n v="0"/>
    <x v="150"/>
    <x v="123"/>
  </r>
  <r>
    <s v="Journal"/>
    <x v="2"/>
    <s v="Data Engineering"/>
    <s v="Data Engineering"/>
    <d v="2024-08-31T00:00:00"/>
    <x v="0"/>
    <s v="49783"/>
    <s v="461 Session M Inc. : 974 Mastercard SOW #6"/>
    <x v="6"/>
    <s v="16716229170"/>
    <m/>
    <m/>
    <m/>
    <n v="416.19373419360477"/>
    <x v="5"/>
    <x v="29"/>
    <x v="1"/>
    <n v="0"/>
    <x v="38"/>
    <x v="37"/>
  </r>
  <r>
    <s v="Journal"/>
    <x v="2"/>
    <s v="Data Engineering"/>
    <s v="Data Engineering"/>
    <d v="2024-08-31T00:00:00"/>
    <x v="0"/>
    <s v="50651"/>
    <s v="459 Roku Inc. : 966 SOW#1 2024 - DE &amp; BI Team"/>
    <x v="116"/>
    <s v="16977995014"/>
    <m/>
    <m/>
    <m/>
    <n v="360.16765459061952"/>
    <x v="5"/>
    <x v="67"/>
    <x v="1"/>
    <n v="0"/>
    <x v="129"/>
    <x v="102"/>
  </r>
  <r>
    <s v="Journal"/>
    <x v="2"/>
    <s v="Data Engineering"/>
    <s v="Data Engineering"/>
    <d v="2024-08-31T00:00:00"/>
    <x v="0"/>
    <s v="50374"/>
    <s v="468 Blackstone Inc. : 1189 Blackstone - SOW#15 - Developer Experience Team (.Net)"/>
    <x v="148"/>
    <s v="17485557310"/>
    <m/>
    <m/>
    <m/>
    <n v="560.2607960298526"/>
    <x v="5"/>
    <x v="4"/>
    <x v="1"/>
    <n v="0"/>
    <x v="157"/>
    <x v="130"/>
  </r>
  <r>
    <s v="Journal"/>
    <x v="2"/>
    <s v="Data Engineering"/>
    <s v="Data Engineering"/>
    <d v="2024-08-31T00:00:00"/>
    <x v="0"/>
    <s v="50662"/>
    <s v="468 Blackstone Inc. : 1329 Blackstone - SOW#19 - Exec Office Team (.Net)"/>
    <x v="150"/>
    <s v="18659335221"/>
    <m/>
    <m/>
    <m/>
    <n v="560.2607960298526"/>
    <x v="5"/>
    <x v="4"/>
    <x v="1"/>
    <n v="0"/>
    <x v="159"/>
    <x v="132"/>
  </r>
  <r>
    <s v="Journal"/>
    <x v="2"/>
    <s v="Data Engineering"/>
    <s v="Data Engineering"/>
    <d v="2024-08-31T00:00:00"/>
    <x v="0"/>
    <s v="50570"/>
    <s v="468 Blackstone Inc. : 1255 Blackstone - Python Engineers (James Team)"/>
    <x v="153"/>
    <s v="19584503853"/>
    <m/>
    <m/>
    <m/>
    <n v="560.2607960298526"/>
    <x v="5"/>
    <x v="4"/>
    <x v="1"/>
    <n v="0"/>
    <x v="162"/>
    <x v="135"/>
  </r>
  <r>
    <s v="Journal"/>
    <x v="2"/>
    <s v="Data Engineering"/>
    <s v="Data Engineering"/>
    <d v="2024-08-31T00:00:00"/>
    <x v="0"/>
    <s v="49804"/>
    <s v="468 Blackstone Inc. : 988 Blackstone SOW #12"/>
    <x v="141"/>
    <s v="16856642182"/>
    <m/>
    <m/>
    <m/>
    <n v="320.14902630277288"/>
    <x v="5"/>
    <x v="4"/>
    <x v="1"/>
    <n v="0"/>
    <x v="150"/>
    <x v="123"/>
  </r>
  <r>
    <s v="Journal"/>
    <x v="2"/>
    <s v="Data Engineering"/>
    <s v="Data Engineering"/>
    <d v="2024-08-31T00:00:00"/>
    <x v="0"/>
    <s v="51230"/>
    <s v="459 Roku Inc. : 966 SOW#1 2024 - DE &amp; BI Team"/>
    <x v="116"/>
    <s v="16977995014"/>
    <m/>
    <m/>
    <m/>
    <n v="493.2297175750856"/>
    <x v="5"/>
    <x v="67"/>
    <x v="1"/>
    <n v="0"/>
    <x v="129"/>
    <x v="102"/>
  </r>
  <r>
    <s v="Journal"/>
    <x v="2"/>
    <s v="Data Engineering"/>
    <s v="Data Engineering"/>
    <d v="2024-08-31T00:00:00"/>
    <x v="0"/>
    <s v="50464"/>
    <s v="459 Roku Inc. : 966 SOW#1 2024 - DE &amp; BI Team"/>
    <x v="116"/>
    <s v="16977995014"/>
    <m/>
    <m/>
    <m/>
    <n v="464.21608813902071"/>
    <x v="5"/>
    <x v="67"/>
    <x v="1"/>
    <n v="0"/>
    <x v="129"/>
    <x v="102"/>
  </r>
  <r>
    <s v="Journal"/>
    <x v="2"/>
    <s v="Data Engineering"/>
    <s v="Data Engineering"/>
    <d v="2024-08-31T00:00:00"/>
    <x v="0"/>
    <s v="50253"/>
    <s v="468 Blackstone Inc. : 1013 Blackstone SOW#14 - Data Engineering Team"/>
    <x v="156"/>
    <s v="16807042572"/>
    <m/>
    <m/>
    <m/>
    <n v="536.24961905714463"/>
    <x v="5"/>
    <x v="4"/>
    <x v="1"/>
    <n v="0"/>
    <x v="165"/>
    <x v="138"/>
  </r>
  <r>
    <s v="Journal"/>
    <x v="2"/>
    <s v="Data Engineering"/>
    <s v="Data Engineering"/>
    <d v="2024-08-31T00:00:00"/>
    <x v="0"/>
    <s v="50119"/>
    <s v="468 Blackstone Inc. : 988 Blackstone SOW #12"/>
    <x v="141"/>
    <s v="16856642182"/>
    <m/>
    <m/>
    <m/>
    <n v="480.22353945415932"/>
    <x v="5"/>
    <x v="4"/>
    <x v="1"/>
    <n v="0"/>
    <x v="150"/>
    <x v="123"/>
  </r>
  <r>
    <s v="Journal"/>
    <x v="2"/>
    <s v="Data Engineering"/>
    <s v="Data Engineering"/>
    <d v="2024-08-31T00:00:00"/>
    <x v="0"/>
    <s v="50948"/>
    <s v="459 Roku Inc. : 966 SOW#1 2024 - DE &amp; BI Team"/>
    <x v="116"/>
    <s v="16977995014"/>
    <m/>
    <m/>
    <m/>
    <n v="464.21608813902071"/>
    <x v="5"/>
    <x v="67"/>
    <x v="1"/>
    <n v="0"/>
    <x v="129"/>
    <x v="102"/>
  </r>
  <r>
    <s v="Journal"/>
    <x v="2"/>
    <s v="Data Engineering"/>
    <s v="Data Engineering"/>
    <d v="2024-08-31T00:00:00"/>
    <x v="0"/>
    <s v="50375"/>
    <s v="469 Stagwell Marketing Cloud LLC : 987 Stagwell SOW#3"/>
    <x v="163"/>
    <s v="17001802020"/>
    <m/>
    <m/>
    <m/>
    <n v="408.19000853603541"/>
    <x v="5"/>
    <x v="76"/>
    <x v="1"/>
    <n v="0"/>
    <x v="172"/>
    <x v="145"/>
  </r>
  <r>
    <s v="Journal"/>
    <x v="2"/>
    <s v="Data Engineering"/>
    <s v="Data Engineering"/>
    <d v="2024-08-31T00:00:00"/>
    <x v="0"/>
    <s v="50671"/>
    <s v="459 Roku Inc. : 966 SOW#1 2024 - DE &amp; BI Team"/>
    <x v="116"/>
    <s v="16977995014"/>
    <m/>
    <m/>
    <m/>
    <n v="504.23471642686729"/>
    <x v="5"/>
    <x v="67"/>
    <x v="1"/>
    <n v="0"/>
    <x v="129"/>
    <x v="102"/>
  </r>
  <r>
    <s v="Journal"/>
    <x v="2"/>
    <s v="Data Engineering"/>
    <s v="Data Engineering"/>
    <d v="2024-08-31T00:00:00"/>
    <x v="0"/>
    <s v="50628"/>
    <s v="468 Blackstone Inc. : 1285 Blackstone - SOW#24 FS Engineer (Seb Team)"/>
    <x v="149"/>
    <s v="19901929100"/>
    <m/>
    <m/>
    <m/>
    <n v="520.2421677420059"/>
    <x v="5"/>
    <x v="4"/>
    <x v="1"/>
    <n v="0"/>
    <x v="158"/>
    <x v="131"/>
  </r>
  <r>
    <s v="Journal"/>
    <x v="2"/>
    <s v="Data Engineering"/>
    <s v="Data Engineering"/>
    <d v="2024-08-31T00:00:00"/>
    <x v="0"/>
    <s v="51086"/>
    <s v="459 Roku Inc. : 966 SOW#1 2024 - DE &amp; BI Team"/>
    <x v="116"/>
    <s v="16977995014"/>
    <m/>
    <m/>
    <m/>
    <n v="360.16765459061952"/>
    <x v="5"/>
    <x v="67"/>
    <x v="1"/>
    <n v="0"/>
    <x v="129"/>
    <x v="102"/>
  </r>
  <r>
    <s v="Journal"/>
    <x v="2"/>
    <s v="Data Engineering"/>
    <s v="Data Engineering"/>
    <d v="2024-08-31T00:00:00"/>
    <x v="0"/>
    <s v="50492"/>
    <s v="459 Roku Inc. : 966 SOW#1 2024 - DE &amp; BI Team"/>
    <x v="116"/>
    <s v="16977995014"/>
    <m/>
    <m/>
    <m/>
    <n v="320.14902630277288"/>
    <x v="5"/>
    <x v="67"/>
    <x v="1"/>
    <n v="0"/>
    <x v="129"/>
    <x v="102"/>
  </r>
  <r>
    <s v="Journal"/>
    <x v="2"/>
    <s v="Data Engineering"/>
    <s v="Data Engineering"/>
    <d v="2024-08-31T00:00:00"/>
    <x v="0"/>
    <s v="50809"/>
    <s v="460 Globalization Partners Inc. : 1349 Globalization Partners SOW #41 - Data Engineering Team Renewal"/>
    <x v="139"/>
    <s v="17771226635"/>
    <m/>
    <m/>
    <m/>
    <n v="504.23471642686729"/>
    <x v="5"/>
    <x v="73"/>
    <x v="1"/>
    <n v="0"/>
    <x v="148"/>
    <x v="121"/>
  </r>
  <r>
    <s v="Journal"/>
    <x v="2"/>
    <s v="Data Engineering"/>
    <s v="Data Engineering"/>
    <d v="2024-08-31T00:00:00"/>
    <x v="0"/>
    <s v="50164"/>
    <s v="468 Blackstone Inc. : 988 Blackstone SOW #12"/>
    <x v="141"/>
    <s v="16856642182"/>
    <m/>
    <m/>
    <m/>
    <n v="480.22353945415932"/>
    <x v="5"/>
    <x v="4"/>
    <x v="1"/>
    <n v="0"/>
    <x v="150"/>
    <x v="123"/>
  </r>
  <r>
    <s v="Journal"/>
    <x v="2"/>
    <s v="Data Engineering"/>
    <s v="Data Engineering"/>
    <d v="2024-08-31T00:00:00"/>
    <x v="0"/>
    <s v="50174"/>
    <s v="466 Pixability Inc. : 1331 Pixability SOW 4"/>
    <x v="142"/>
    <s v="17583740188"/>
    <m/>
    <m/>
    <m/>
    <n v="258.12015245661064"/>
    <x v="5"/>
    <x v="74"/>
    <x v="1"/>
    <n v="0"/>
    <x v="151"/>
    <x v="124"/>
  </r>
  <r>
    <s v="Journal"/>
    <x v="2"/>
    <s v="Data Engineering"/>
    <s v="Data Engineering"/>
    <d v="2024-08-31T00:00:00"/>
    <x v="0"/>
    <s v="49873"/>
    <s v="468 Blackstone Inc. : 988 Blackstone SOW #12"/>
    <x v="141"/>
    <s v="16856642182"/>
    <m/>
    <m/>
    <m/>
    <n v="560.2607960298526"/>
    <x v="5"/>
    <x v="4"/>
    <x v="1"/>
    <n v="0"/>
    <x v="150"/>
    <x v="123"/>
  </r>
  <r>
    <s v="Journal"/>
    <x v="2"/>
    <s v="Data Engineering"/>
    <s v="Data Engineering"/>
    <d v="2024-08-31T00:00:00"/>
    <x v="0"/>
    <s v="50685"/>
    <s v="459 Roku Inc. : 966 SOW#1 2024 - DE &amp; BI Team"/>
    <x v="116"/>
    <s v="16977995014"/>
    <m/>
    <m/>
    <m/>
    <n v="79.036914795873145"/>
    <x v="5"/>
    <x v="67"/>
    <x v="1"/>
    <n v="0"/>
    <x v="129"/>
    <x v="102"/>
  </r>
  <r>
    <s v="Journal"/>
    <x v="2"/>
    <s v="Data Engineering"/>
    <s v="Data Engineering"/>
    <d v="2024-08-31T00:00:00"/>
    <x v="0"/>
    <s v="50909"/>
    <s v="459 Roku Inc. : 966 SOW#1 2024 - DE &amp; BI Team"/>
    <x v="116"/>
    <s v="16977995014"/>
    <m/>
    <m/>
    <m/>
    <n v="360.16765459061952"/>
    <x v="5"/>
    <x v="67"/>
    <x v="1"/>
    <n v="0"/>
    <x v="129"/>
    <x v="102"/>
  </r>
  <r>
    <s v="Journal"/>
    <x v="2"/>
    <s v="Data Engineering"/>
    <s v="Data Engineering"/>
    <d v="2024-08-31T00:00:00"/>
    <x v="0"/>
    <s v="50233"/>
    <s v="465 Sincera Technologies LLC : 980 Sincera SOW 3 - Data Engineering Team"/>
    <x v="159"/>
    <s v="17001844665"/>
    <m/>
    <m/>
    <m/>
    <n v="240.11176972707966"/>
    <x v="5"/>
    <x v="75"/>
    <x v="1"/>
    <n v="0"/>
    <x v="168"/>
    <x v="141"/>
  </r>
  <r>
    <s v="Journal"/>
    <x v="9"/>
    <s v="Data Engineering"/>
    <s v="Data Engineering"/>
    <d v="2024-08-31T00:00:00"/>
    <x v="0"/>
    <s v="51561"/>
    <s v="170 CVS Health : 1040 MGE/PMH/GPT 2024 Team"/>
    <x v="22"/>
    <s v="15954185039"/>
    <m/>
    <m/>
    <m/>
    <n v="92080"/>
    <x v="5"/>
    <x v="3"/>
    <x v="1"/>
    <n v="0"/>
    <x v="5"/>
    <x v="5"/>
  </r>
  <r>
    <s v="Journal"/>
    <x v="2"/>
    <s v="Data Engineering"/>
    <s v="Data Engineering"/>
    <d v="2024-08-31T00:00:00"/>
    <x v="0"/>
    <s v="50822"/>
    <s v="460 Globalization Partners Inc. : 1349 Globalization Partners SOW #41 - Data Engineering Team Renewal"/>
    <x v="139"/>
    <s v="17771226635"/>
    <m/>
    <m/>
    <m/>
    <n v="504.23471642686729"/>
    <x v="5"/>
    <x v="73"/>
    <x v="1"/>
    <n v="0"/>
    <x v="148"/>
    <x v="121"/>
  </r>
  <r>
    <s v="Journal"/>
    <x v="2"/>
    <s v="Data Engineering"/>
    <s v="Data Engineering"/>
    <d v="2024-08-31T00:00:00"/>
    <x v="0"/>
    <s v="51434"/>
    <s v="456 ICC in Montevideo represents Blend360 : 1166 Fedefarma: Landing Zone Assessment &amp; Recommendation Phase"/>
    <x v="143"/>
    <s v="17806464279"/>
    <m/>
    <m/>
    <m/>
    <n v="160.07451315138644"/>
    <x v="5"/>
    <x v="16"/>
    <x v="1"/>
    <n v="0"/>
    <x v="152"/>
    <x v="125"/>
  </r>
  <r>
    <s v="Journal"/>
    <x v="2"/>
    <s v="Data Engineering"/>
    <s v="Data Engineering"/>
    <d v="2024-08-31T00:00:00"/>
    <x v="0"/>
    <s v="50426"/>
    <s v="468 Blackstone Inc. : 1194 Blackstone - SOW#18 - Data Engineer with AWS (Puneet Team)"/>
    <x v="164"/>
    <s v="18262439992"/>
    <m/>
    <m/>
    <m/>
    <n v="504.23471642686729"/>
    <x v="5"/>
    <x v="4"/>
    <x v="1"/>
    <n v="0"/>
    <x v="173"/>
    <x v="146"/>
  </r>
  <r>
    <s v="Journal"/>
    <x v="2"/>
    <s v="Data Engineering"/>
    <s v="Data Engineering"/>
    <d v="2024-08-31T00:00:00"/>
    <x v="0"/>
    <s v="50196"/>
    <s v="465 Sincera Technologies LLC : 980 Sincera SOW 3 - Data Engineering Team"/>
    <x v="159"/>
    <s v="17001844665"/>
    <m/>
    <m/>
    <m/>
    <n v="240.11176972707966"/>
    <x v="5"/>
    <x v="75"/>
    <x v="1"/>
    <n v="0"/>
    <x v="168"/>
    <x v="141"/>
  </r>
  <r>
    <s v="Journal"/>
    <x v="2"/>
    <s v="Data Engineering"/>
    <s v="Data Engineering"/>
    <d v="2024-08-31T00:00:00"/>
    <x v="0"/>
    <s v="50415"/>
    <s v="469 Stagwell Marketing Cloud LLC : 1190 Stagwell - SOW#4 - Data Engineering Team"/>
    <x v="157"/>
    <s v="17692058278"/>
    <m/>
    <m/>
    <m/>
    <n v="400.1862828784661"/>
    <x v="5"/>
    <x v="76"/>
    <x v="1"/>
    <n v="0"/>
    <x v="166"/>
    <x v="139"/>
  </r>
  <r>
    <s v="Journal"/>
    <x v="2"/>
    <s v="Data Engineering"/>
    <s v="Data Engineering"/>
    <d v="2024-08-31T00:00:00"/>
    <x v="0"/>
    <s v="50294"/>
    <s v="468 Blackstone Inc. : 1141 Blackstone - SOW#16 - Exec Office Team (.Net)"/>
    <x v="154"/>
    <s v="17690283562"/>
    <m/>
    <m/>
    <m/>
    <n v="536.24961905714463"/>
    <x v="5"/>
    <x v="4"/>
    <x v="1"/>
    <n v="0"/>
    <x v="163"/>
    <x v="136"/>
  </r>
  <r>
    <s v="Journal"/>
    <x v="1"/>
    <s v="Data Engineering"/>
    <s v="Data Engineering"/>
    <d v="2024-08-31T00:00:00"/>
    <x v="0"/>
    <s v="49351"/>
    <s v="402 ICC in Forth Point Represents Blend360 : 1364 Franklin Templeton - Vasu POC Team"/>
    <x v="10"/>
    <m/>
    <m/>
    <m/>
    <m/>
    <n v="34878.943309361814"/>
    <x v="1"/>
    <x v="26"/>
    <x v="1"/>
    <n v="0"/>
    <x v="42"/>
    <x v="1"/>
  </r>
  <r>
    <s v="Journal"/>
    <x v="13"/>
    <s v="Data Engineering"/>
    <s v="Data Engineering"/>
    <d v="2024-08-31T00:00:00"/>
    <x v="0"/>
    <s v="49400"/>
    <s v="353 De Lage Landen International B.V : 1387 EPAS support"/>
    <x v="165"/>
    <m/>
    <m/>
    <m/>
    <m/>
    <n v="1234.00557"/>
    <x v="5"/>
    <x v="78"/>
    <x v="1"/>
    <n v="0"/>
    <x v="174"/>
    <x v="147"/>
  </r>
  <r>
    <s v="Journal"/>
    <x v="2"/>
    <s v="Data Engineering"/>
    <s v="Data Engineering"/>
    <d v="2024-08-31T00:00:00"/>
    <x v="0"/>
    <s v="49831"/>
    <s v="461 Session M Inc. : 974 Mastercard SOW #6"/>
    <x v="6"/>
    <s v="16716229170"/>
    <m/>
    <m/>
    <m/>
    <n v="400.1862828784661"/>
    <x v="5"/>
    <x v="29"/>
    <x v="1"/>
    <n v="0"/>
    <x v="38"/>
    <x v="37"/>
  </r>
  <r>
    <s v="Journal"/>
    <x v="2"/>
    <s v="Data Engineering"/>
    <s v="Data Engineering"/>
    <d v="2024-08-31T00:00:00"/>
    <x v="0"/>
    <s v="50245"/>
    <s v="465 Sincera Technologies LLC : 980 Sincera SOW 3 - Data Engineering Team"/>
    <x v="159"/>
    <s v="17001844665"/>
    <m/>
    <m/>
    <m/>
    <n v="240.11176972707966"/>
    <x v="5"/>
    <x v="75"/>
    <x v="1"/>
    <n v="0"/>
    <x v="168"/>
    <x v="141"/>
  </r>
  <r>
    <s v="Journal"/>
    <x v="9"/>
    <s v="Data Engineering"/>
    <s v="Data Engineering"/>
    <d v="2024-08-31T00:00:00"/>
    <x v="0"/>
    <s v="52166"/>
    <s v="- No Entity -"/>
    <x v="0"/>
    <m/>
    <s v="ICC 1350 CVS Health : Personalization Future State--Francis"/>
    <m/>
    <s v="TopSide Management Book Elim related to project ICC 1350 CVS Health : Personalization Future State--Francis"/>
    <n v="-3121.45"/>
    <x v="5"/>
    <x v="3"/>
    <x v="1"/>
    <s v="ICC 1350 CVS Health : Personalization Future State--Francis"/>
    <x v="17"/>
    <x v="0"/>
  </r>
  <r>
    <s v="Journal"/>
    <x v="2"/>
    <s v="Data Engineering"/>
    <s v="Data Engineering"/>
    <d v="2024-08-31T00:00:00"/>
    <x v="0"/>
    <s v="50950"/>
    <s v="459 Roku Inc. : 966 SOW#1 2024 - DE &amp; BI Team"/>
    <x v="116"/>
    <s v="16977995014"/>
    <m/>
    <m/>
    <m/>
    <n v="320.14902630277288"/>
    <x v="5"/>
    <x v="67"/>
    <x v="1"/>
    <n v="0"/>
    <x v="129"/>
    <x v="102"/>
  </r>
  <r>
    <s v="Journal"/>
    <x v="2"/>
    <s v="Data Engineering"/>
    <s v="Data Engineering"/>
    <d v="2024-08-31T00:00:00"/>
    <x v="0"/>
    <s v="50777"/>
    <s v="459 Roku Inc. : 966 SOW#1 2024 - DE &amp; BI Team"/>
    <x v="116"/>
    <s v="16977995014"/>
    <m/>
    <m/>
    <m/>
    <n v="320.14902630277288"/>
    <x v="5"/>
    <x v="67"/>
    <x v="1"/>
    <n v="0"/>
    <x v="129"/>
    <x v="102"/>
  </r>
  <r>
    <s v="Journal"/>
    <x v="2"/>
    <s v="Data Engineering"/>
    <s v="Data Engineering"/>
    <d v="2024-08-31T00:00:00"/>
    <x v="0"/>
    <s v="50826"/>
    <s v="460 Globalization Partners Inc. : 1349 Globalization Partners SOW #41 - Data Engineering Team Renewal"/>
    <x v="139"/>
    <s v="17771226635"/>
    <m/>
    <m/>
    <m/>
    <n v="392.1825572208968"/>
    <x v="5"/>
    <x v="73"/>
    <x v="1"/>
    <n v="0"/>
    <x v="148"/>
    <x v="121"/>
  </r>
  <r>
    <s v="Journal"/>
    <x v="2"/>
    <s v="Data Engineering"/>
    <s v="Data Engineering"/>
    <d v="2024-08-31T00:00:00"/>
    <x v="0"/>
    <s v="50278"/>
    <s v="468 Blackstone Inc. : 1013 Blackstone SOW#14 - Data Engineering Team"/>
    <x v="156"/>
    <s v="16807042572"/>
    <m/>
    <m/>
    <m/>
    <n v="536.24961905714463"/>
    <x v="5"/>
    <x v="4"/>
    <x v="1"/>
    <n v="0"/>
    <x v="165"/>
    <x v="138"/>
  </r>
  <r>
    <s v="Journal"/>
    <x v="2"/>
    <s v="Data Engineering"/>
    <s v="Data Engineering"/>
    <d v="2024-08-31T00:00:00"/>
    <x v="0"/>
    <s v="50264"/>
    <s v="468 Blackstone Inc. : 1013 Blackstone SOW#14 - Data Engineering Team"/>
    <x v="156"/>
    <s v="16807042572"/>
    <m/>
    <m/>
    <m/>
    <n v="536.24961905714463"/>
    <x v="5"/>
    <x v="4"/>
    <x v="1"/>
    <n v="0"/>
    <x v="165"/>
    <x v="138"/>
  </r>
  <r>
    <s v="Journal"/>
    <x v="2"/>
    <s v="Data Engineering"/>
    <s v="Data Engineering"/>
    <d v="2024-08-31T00:00:00"/>
    <x v="0"/>
    <s v="49881"/>
    <s v="468 Blackstone Inc. : 988 Blackstone SOW #12"/>
    <x v="141"/>
    <s v="16856642182"/>
    <m/>
    <m/>
    <m/>
    <n v="480.22353945415932"/>
    <x v="5"/>
    <x v="4"/>
    <x v="1"/>
    <n v="0"/>
    <x v="150"/>
    <x v="123"/>
  </r>
  <r>
    <s v="Journal"/>
    <x v="2"/>
    <s v="Data Engineering"/>
    <s v="Data Engineering"/>
    <d v="2024-08-31T00:00:00"/>
    <x v="0"/>
    <s v="50239"/>
    <s v="465 Sincera Technologies LLC : 980 Sincera SOW 3 - Data Engineering Team"/>
    <x v="159"/>
    <s v="17001844665"/>
    <m/>
    <m/>
    <m/>
    <n v="240.11176972707966"/>
    <x v="5"/>
    <x v="75"/>
    <x v="1"/>
    <n v="0"/>
    <x v="168"/>
    <x v="141"/>
  </r>
  <r>
    <s v="Journal"/>
    <x v="2"/>
    <s v="Data Engineering"/>
    <s v="Data Engineering"/>
    <d v="2024-08-31T00:00:00"/>
    <x v="0"/>
    <s v="50287"/>
    <s v="465 Sincera Technologies LLC : 1146 Sincera SOW 4 - DE Team"/>
    <x v="144"/>
    <s v="17581549176"/>
    <m/>
    <m/>
    <m/>
    <n v="240.11176972707966"/>
    <x v="5"/>
    <x v="75"/>
    <x v="1"/>
    <n v="0"/>
    <x v="153"/>
    <x v="126"/>
  </r>
  <r>
    <s v="Journal"/>
    <x v="2"/>
    <s v="Data Engineering"/>
    <s v="Data Engineering"/>
    <d v="2024-08-31T00:00:00"/>
    <x v="0"/>
    <s v="50390"/>
    <s v="468 Blackstone Inc. : 1189 Blackstone - SOW#15 - Developer Experience Team (.Net)"/>
    <x v="148"/>
    <s v="17485557310"/>
    <m/>
    <m/>
    <m/>
    <n v="560.2607960298526"/>
    <x v="5"/>
    <x v="4"/>
    <x v="1"/>
    <n v="0"/>
    <x v="157"/>
    <x v="130"/>
  </r>
  <r>
    <s v="Journal"/>
    <x v="2"/>
    <s v="Data Engineering"/>
    <s v="Data Engineering"/>
    <d v="2024-08-31T00:00:00"/>
    <x v="0"/>
    <s v="50799"/>
    <s v="460 Globalization Partners Inc. : 1349 Globalization Partners SOW #41 - Data Engineering Team Renewal"/>
    <x v="139"/>
    <s v="17771226635"/>
    <m/>
    <m/>
    <m/>
    <n v="630.29339553358409"/>
    <x v="5"/>
    <x v="73"/>
    <x v="1"/>
    <n v="0"/>
    <x v="148"/>
    <x v="121"/>
  </r>
  <r>
    <s v="Journal"/>
    <x v="2"/>
    <s v="Data Engineering"/>
    <s v="Data Engineering"/>
    <d v="2024-08-31T00:00:00"/>
    <x v="0"/>
    <s v="49819"/>
    <s v="461 Session M Inc. : 974 Mastercard SOW #6"/>
    <x v="6"/>
    <s v="16716229170"/>
    <m/>
    <m/>
    <m/>
    <n v="400.1862828784661"/>
    <x v="5"/>
    <x v="29"/>
    <x v="1"/>
    <n v="0"/>
    <x v="38"/>
    <x v="37"/>
  </r>
  <r>
    <s v="Journal"/>
    <x v="2"/>
    <s v="Data Engineering"/>
    <s v="Data Engineering"/>
    <d v="2024-08-31T00:00:00"/>
    <x v="0"/>
    <s v="50349"/>
    <s v="469 Stagwell Marketing Cloud LLC : 987 Stagwell SOW#3"/>
    <x v="163"/>
    <s v="17001802020"/>
    <m/>
    <m/>
    <m/>
    <n v="408.19000853603541"/>
    <x v="5"/>
    <x v="76"/>
    <x v="1"/>
    <n v="0"/>
    <x v="172"/>
    <x v="145"/>
  </r>
  <r>
    <s v="Journal"/>
    <x v="13"/>
    <s v="Data Engineering"/>
    <s v="Data Engineering"/>
    <d v="2024-08-31T00:00:00"/>
    <x v="0"/>
    <s v="49396"/>
    <s v="353 De Lage Landen International B.V : 1387 EPAS support"/>
    <x v="165"/>
    <m/>
    <m/>
    <m/>
    <m/>
    <n v="575.86926600000004"/>
    <x v="5"/>
    <x v="78"/>
    <x v="1"/>
    <n v="0"/>
    <x v="174"/>
    <x v="147"/>
  </r>
  <r>
    <s v="Journal"/>
    <x v="2"/>
    <s v="Data Engineering"/>
    <s v="Data Engineering"/>
    <d v="2024-08-31T00:00:00"/>
    <x v="0"/>
    <s v="50427"/>
    <s v="469 Stagwell Marketing Cloud LLC : 1190 Stagwell - SOW#4 - Data Engineering Team"/>
    <x v="157"/>
    <s v="17692058278"/>
    <m/>
    <m/>
    <m/>
    <n v="400.1862828784661"/>
    <x v="5"/>
    <x v="76"/>
    <x v="1"/>
    <n v="0"/>
    <x v="166"/>
    <x v="139"/>
  </r>
  <r>
    <s v="Journal"/>
    <x v="2"/>
    <s v="Data Engineering"/>
    <s v="Data Engineering"/>
    <d v="2024-08-31T00:00:00"/>
    <x v="0"/>
    <s v="50488"/>
    <s v="459 Roku Inc. : 966 SOW#1 2024 - DE &amp; BI Team"/>
    <x v="116"/>
    <s v="16977995014"/>
    <m/>
    <m/>
    <m/>
    <n v="480.22353945415932"/>
    <x v="5"/>
    <x v="67"/>
    <x v="1"/>
    <n v="0"/>
    <x v="129"/>
    <x v="102"/>
  </r>
  <r>
    <s v="Journal"/>
    <x v="2"/>
    <s v="Data Engineering"/>
    <s v="Data Engineering"/>
    <d v="2024-08-31T00:00:00"/>
    <x v="0"/>
    <s v="51159"/>
    <s v="460 Globalization Partners Inc. : 1368 Globalization Partners SOW #42 - Data Engineering Team Renewal"/>
    <x v="166"/>
    <s v="17772618578"/>
    <m/>
    <m/>
    <m/>
    <n v="560.2607960298526"/>
    <x v="5"/>
    <x v="73"/>
    <x v="1"/>
    <n v="0"/>
    <x v="175"/>
    <x v="148"/>
  </r>
  <r>
    <s v="Journal"/>
    <x v="2"/>
    <s v="Data Engineering"/>
    <s v="Data Engineering"/>
    <d v="2024-08-31T00:00:00"/>
    <x v="0"/>
    <s v="50471"/>
    <s v="468 Blackstone Inc. : 1194 Blackstone - SOW#18 - Data Engineer with AWS (Puneet Team)"/>
    <x v="164"/>
    <s v="18262439992"/>
    <m/>
    <m/>
    <m/>
    <n v="504.23471642686729"/>
    <x v="5"/>
    <x v="4"/>
    <x v="1"/>
    <n v="0"/>
    <x v="173"/>
    <x v="146"/>
  </r>
  <r>
    <s v="Journal"/>
    <x v="2"/>
    <s v="Data Engineering"/>
    <s v="Data Engineering"/>
    <d v="2024-08-31T00:00:00"/>
    <x v="0"/>
    <s v="50964"/>
    <s v="459 Roku Inc. : 966 SOW#1 2024 - DE &amp; BI Team"/>
    <x v="116"/>
    <s v="16977995014"/>
    <m/>
    <m/>
    <m/>
    <n v="432.20118550874338"/>
    <x v="5"/>
    <x v="67"/>
    <x v="1"/>
    <n v="0"/>
    <x v="129"/>
    <x v="102"/>
  </r>
  <r>
    <s v="Journal"/>
    <x v="9"/>
    <s v="Data Engineering"/>
    <s v="Data Engineering"/>
    <d v="2024-08-31T00:00:00"/>
    <x v="0"/>
    <s v="52166"/>
    <s v="- No Entity -"/>
    <x v="0"/>
    <m/>
    <s v="ICC 1040 CVS Health : MGE/PMH/GPT 2024 Team"/>
    <m/>
    <s v="TopSide Management Book Elim related to project ICC 1040 CVS Health : MGE/PMH/GPT 2024 Team"/>
    <n v="-43450.239999999998"/>
    <x v="5"/>
    <x v="3"/>
    <x v="1"/>
    <s v="ICC 1040 CVS Health : MGE/PMH/GPT 2024 Team"/>
    <x v="5"/>
    <x v="5"/>
  </r>
  <r>
    <s v="Journal"/>
    <x v="2"/>
    <s v="Data Engineering"/>
    <s v="Data Engineering"/>
    <d v="2024-08-31T00:00:00"/>
    <x v="0"/>
    <s v="50429"/>
    <s v="469 Stagwell Marketing Cloud LLC : 1190 Stagwell - SOW#4 - Data Engineering Team"/>
    <x v="157"/>
    <s v="17692058278"/>
    <m/>
    <m/>
    <m/>
    <n v="400.1862828784661"/>
    <x v="5"/>
    <x v="76"/>
    <x v="1"/>
    <n v="0"/>
    <x v="166"/>
    <x v="139"/>
  </r>
  <r>
    <s v="Journal"/>
    <x v="2"/>
    <s v="Data Engineering"/>
    <s v="Data Engineering"/>
    <d v="2024-08-31T00:00:00"/>
    <x v="0"/>
    <s v="49829"/>
    <s v="461 Session M Inc. : 974 Mastercard SOW #6"/>
    <x v="6"/>
    <s v="16716229170"/>
    <m/>
    <m/>
    <m/>
    <n v="496.23099076929799"/>
    <x v="5"/>
    <x v="29"/>
    <x v="1"/>
    <n v="0"/>
    <x v="38"/>
    <x v="37"/>
  </r>
  <r>
    <s v="Journal"/>
    <x v="2"/>
    <s v="Data Engineering"/>
    <s v="Data Engineering"/>
    <d v="2024-08-31T00:00:00"/>
    <x v="0"/>
    <s v="50626"/>
    <s v="468 Blackstone Inc. : 1285 Blackstone - SOW#24 FS Engineer (Seb Team)"/>
    <x v="149"/>
    <s v="19901929100"/>
    <m/>
    <m/>
    <m/>
    <n v="520.2421677420059"/>
    <x v="5"/>
    <x v="4"/>
    <x v="1"/>
    <n v="0"/>
    <x v="158"/>
    <x v="131"/>
  </r>
  <r>
    <s v="Journal"/>
    <x v="2"/>
    <s v="Data Engineering"/>
    <s v="Data Engineering"/>
    <d v="2024-08-31T00:00:00"/>
    <x v="0"/>
    <s v="50622"/>
    <s v="468 Blackstone Inc. : 1285 Blackstone - SOW#24 FS Engineer (Seb Team)"/>
    <x v="149"/>
    <s v="19901929100"/>
    <m/>
    <m/>
    <m/>
    <n v="520.2421677420059"/>
    <x v="5"/>
    <x v="4"/>
    <x v="1"/>
    <n v="0"/>
    <x v="158"/>
    <x v="131"/>
  </r>
  <r>
    <s v="Journal"/>
    <x v="2"/>
    <s v="Data Engineering"/>
    <s v="Data Engineering"/>
    <d v="2024-08-31T00:00:00"/>
    <x v="0"/>
    <s v="51378"/>
    <s v="482 Madhive : 1111 Madhive - SOW1"/>
    <x v="155"/>
    <s v="16592846934"/>
    <m/>
    <m/>
    <m/>
    <n v="520.2421677420059"/>
    <x v="5"/>
    <x v="77"/>
    <x v="1"/>
    <n v="0"/>
    <x v="164"/>
    <x v="137"/>
  </r>
  <r>
    <s v="Journal"/>
    <x v="2"/>
    <s v="Data Engineering"/>
    <s v="Data Engineering"/>
    <d v="2024-08-31T00:00:00"/>
    <x v="0"/>
    <s v="50731"/>
    <s v="460 Globalization Partners Inc. : 1029 GP SOW #34"/>
    <x v="161"/>
    <s v="16974076254"/>
    <m/>
    <m/>
    <m/>
    <n v="360.16765459061952"/>
    <x v="5"/>
    <x v="73"/>
    <x v="1"/>
    <n v="0"/>
    <x v="170"/>
    <x v="143"/>
  </r>
  <r>
    <s v="Journal"/>
    <x v="2"/>
    <s v="Data Engineering"/>
    <s v="Data Engineering"/>
    <d v="2024-08-31T00:00:00"/>
    <x v="0"/>
    <s v="50780"/>
    <s v="459 Roku Inc. : 966 SOW#1 2024 - DE &amp; BI Team"/>
    <x v="116"/>
    <s v="16977995014"/>
    <m/>
    <m/>
    <m/>
    <n v="360.16765459061952"/>
    <x v="5"/>
    <x v="67"/>
    <x v="1"/>
    <n v="0"/>
    <x v="129"/>
    <x v="102"/>
  </r>
  <r>
    <s v="Journal"/>
    <x v="2"/>
    <s v="Data Engineering"/>
    <s v="Data Engineering"/>
    <d v="2024-08-31T00:00:00"/>
    <x v="0"/>
    <s v="50587"/>
    <s v="468 Blackstone Inc. : 1284 Blackstone - SOW#25 - FS Engineer (Seb Team)"/>
    <x v="167"/>
    <s v="19902785076"/>
    <m/>
    <m/>
    <m/>
    <n v="536.24961905714463"/>
    <x v="5"/>
    <x v="4"/>
    <x v="1"/>
    <n v="0"/>
    <x v="176"/>
    <x v="149"/>
  </r>
  <r>
    <s v="Journal"/>
    <x v="2"/>
    <s v="Data Engineering"/>
    <s v="Data Engineering"/>
    <d v="2024-08-31T00:00:00"/>
    <x v="0"/>
    <s v="50422"/>
    <s v="469 Stagwell Marketing Cloud LLC : 1190 Stagwell - SOW#4 - Data Engineering Team"/>
    <x v="157"/>
    <s v="17692058278"/>
    <m/>
    <m/>
    <m/>
    <n v="400.1862828784661"/>
    <x v="5"/>
    <x v="76"/>
    <x v="1"/>
    <n v="0"/>
    <x v="166"/>
    <x v="139"/>
  </r>
  <r>
    <s v="Journal"/>
    <x v="2"/>
    <s v="Data Engineering"/>
    <s v="Data Engineering"/>
    <d v="2024-08-31T00:00:00"/>
    <x v="0"/>
    <s v="50218"/>
    <s v="465 Sincera Technologies LLC : 980 Sincera SOW 3 - Data Engineering Team"/>
    <x v="159"/>
    <s v="17001844665"/>
    <m/>
    <m/>
    <m/>
    <n v="336.15647761791155"/>
    <x v="5"/>
    <x v="75"/>
    <x v="1"/>
    <n v="0"/>
    <x v="168"/>
    <x v="141"/>
  </r>
  <r>
    <s v="Journal"/>
    <x v="2"/>
    <s v="Data Engineering"/>
    <s v="Data Engineering"/>
    <d v="2024-08-31T00:00:00"/>
    <x v="0"/>
    <s v="50400"/>
    <s v="469 Stagwell Marketing Cloud LLC : 1190 Stagwell - SOW#4 - Data Engineering Team"/>
    <x v="157"/>
    <s v="17692058278"/>
    <m/>
    <m/>
    <m/>
    <n v="400.1862828784661"/>
    <x v="5"/>
    <x v="76"/>
    <x v="1"/>
    <n v="0"/>
    <x v="166"/>
    <x v="139"/>
  </r>
  <r>
    <s v="Journal"/>
    <x v="2"/>
    <s v="Data Engineering"/>
    <s v="Data Engineering"/>
    <d v="2024-08-31T00:00:00"/>
    <x v="0"/>
    <s v="51437"/>
    <s v="456 ICC in Montevideo represents Blend360 : 1166 Fedefarma: Landing Zone Assessment &amp; Recommendation Phase"/>
    <x v="143"/>
    <s v="17806464279"/>
    <m/>
    <m/>
    <m/>
    <n v="180.08382729530976"/>
    <x v="5"/>
    <x v="16"/>
    <x v="1"/>
    <n v="0"/>
    <x v="152"/>
    <x v="125"/>
  </r>
  <r>
    <s v="Journal"/>
    <x v="2"/>
    <s v="Data Engineering"/>
    <s v="Data Engineering"/>
    <d v="2024-08-31T00:00:00"/>
    <x v="0"/>
    <s v="50911"/>
    <s v="460 Globalization Partners Inc. : 1349 Globalization Partners SOW #41 - Data Engineering Team Renewal"/>
    <x v="139"/>
    <s v="17771226635"/>
    <m/>
    <m/>
    <m/>
    <n v="384.17883156332749"/>
    <x v="5"/>
    <x v="73"/>
    <x v="1"/>
    <n v="0"/>
    <x v="148"/>
    <x v="121"/>
  </r>
  <r>
    <s v="Journal"/>
    <x v="9"/>
    <s v="Data Engineering"/>
    <s v="Data Engineering"/>
    <d v="2024-08-31T00:00:00"/>
    <x v="0"/>
    <s v="51834"/>
    <s v="280 NBCU : 1333 NBCU - Prism (Wingspan) 2.0 Engineering Team Extension"/>
    <x v="168"/>
    <s v="14229394307"/>
    <m/>
    <m/>
    <m/>
    <n v="15933.77"/>
    <x v="5"/>
    <x v="7"/>
    <x v="1"/>
    <n v="0"/>
    <x v="177"/>
    <x v="20"/>
  </r>
  <r>
    <s v="Journal"/>
    <x v="2"/>
    <s v="Data Engineering"/>
    <s v="Data Engineering"/>
    <d v="2024-08-31T00:00:00"/>
    <x v="0"/>
    <s v="51413"/>
    <s v="456 ICC in Montevideo represents Blend360 : 1166 Fedefarma: Landing Zone Assessment &amp; Recommendation Phase"/>
    <x v="143"/>
    <s v="17806464279"/>
    <m/>
    <m/>
    <m/>
    <n v="160.07451315138644"/>
    <x v="5"/>
    <x v="16"/>
    <x v="1"/>
    <n v="0"/>
    <x v="152"/>
    <x v="125"/>
  </r>
  <r>
    <s v="Journal"/>
    <x v="2"/>
    <s v="Data Engineering"/>
    <s v="Data Engineering"/>
    <d v="2024-08-31T00:00:00"/>
    <x v="0"/>
    <s v="50269"/>
    <s v="465 Sincera Technologies LLC : 1146 Sincera SOW 4 - DE Team"/>
    <x v="144"/>
    <s v="17581549176"/>
    <m/>
    <m/>
    <m/>
    <n v="240.11176972707966"/>
    <x v="5"/>
    <x v="75"/>
    <x v="1"/>
    <n v="0"/>
    <x v="153"/>
    <x v="126"/>
  </r>
  <r>
    <s v="Journal"/>
    <x v="2"/>
    <s v="Data Engineering"/>
    <s v="Data Engineering"/>
    <d v="2024-08-31T00:00:00"/>
    <x v="0"/>
    <s v="50654"/>
    <s v="468 Blackstone Inc. : 1329 Blackstone - SOW#19 - Exec Office Team (.Net)"/>
    <x v="150"/>
    <s v="18659335221"/>
    <m/>
    <m/>
    <m/>
    <n v="560.2607960298526"/>
    <x v="5"/>
    <x v="4"/>
    <x v="1"/>
    <n v="0"/>
    <x v="159"/>
    <x v="132"/>
  </r>
  <r>
    <s v="Journal"/>
    <x v="2"/>
    <s v="Data Engineering"/>
    <s v="Data Engineering"/>
    <d v="2024-08-31T00:00:00"/>
    <x v="0"/>
    <s v="49879"/>
    <s v="461 Session M Inc. : 974 Mastercard SOW #6"/>
    <x v="6"/>
    <s v="16716229170"/>
    <m/>
    <m/>
    <m/>
    <n v="416.19373419360477"/>
    <x v="5"/>
    <x v="29"/>
    <x v="1"/>
    <n v="0"/>
    <x v="38"/>
    <x v="37"/>
  </r>
  <r>
    <s v="Journal"/>
    <x v="2"/>
    <s v="Data Engineering"/>
    <s v="Data Engineering"/>
    <d v="2024-08-31T00:00:00"/>
    <x v="0"/>
    <s v="50638"/>
    <s v="468 Blackstone Inc. : 1285 Blackstone - SOW#24 FS Engineer (Seb Team)"/>
    <x v="149"/>
    <s v="19901929100"/>
    <m/>
    <m/>
    <m/>
    <n v="520.2421677420059"/>
    <x v="5"/>
    <x v="4"/>
    <x v="1"/>
    <n v="0"/>
    <x v="158"/>
    <x v="131"/>
  </r>
  <r>
    <s v="Journal"/>
    <x v="2"/>
    <s v="Data Engineering"/>
    <s v="Data Engineering"/>
    <d v="2024-08-31T00:00:00"/>
    <x v="0"/>
    <s v="50629"/>
    <s v="459 Roku Inc. : 966 SOW#1 2024 - DE &amp; BI Team"/>
    <x v="116"/>
    <s v="16977995014"/>
    <m/>
    <m/>
    <m/>
    <n v="504.23471642686729"/>
    <x v="5"/>
    <x v="67"/>
    <x v="1"/>
    <n v="0"/>
    <x v="129"/>
    <x v="102"/>
  </r>
  <r>
    <s v="Journal"/>
    <x v="9"/>
    <s v="Data Engineering"/>
    <s v="Data Engineering"/>
    <d v="2024-08-31T00:00:00"/>
    <x v="0"/>
    <s v="51722"/>
    <s v="374 Dish : 1268 2: Dish - Integrated Data + Martech solution"/>
    <x v="69"/>
    <s v="17214937942"/>
    <m/>
    <m/>
    <m/>
    <n v="4813.3599999999997"/>
    <x v="5"/>
    <x v="12"/>
    <x v="1"/>
    <n v="0"/>
    <x v="15"/>
    <x v="15"/>
  </r>
  <r>
    <s v="Journal"/>
    <x v="2"/>
    <s v="Data Engineering"/>
    <s v="Data Engineering"/>
    <d v="2024-08-31T00:00:00"/>
    <x v="0"/>
    <s v="51127"/>
    <s v="460 Globalization Partners Inc. : 1367 Globalization Partners SOW #40 - Data Engineering Team Renewal"/>
    <x v="145"/>
    <s v="17772859452"/>
    <m/>
    <m/>
    <m/>
    <n v="520.2421677420059"/>
    <x v="5"/>
    <x v="73"/>
    <x v="1"/>
    <n v="0"/>
    <x v="154"/>
    <x v="127"/>
  </r>
  <r>
    <s v="Journal"/>
    <x v="2"/>
    <s v="Data Engineering"/>
    <s v="Data Engineering"/>
    <d v="2024-08-31T00:00:00"/>
    <x v="0"/>
    <s v="50524"/>
    <s v="459 Roku Inc. : 966 SOW#1 2024 - DE &amp; BI Team"/>
    <x v="116"/>
    <s v="16977995014"/>
    <m/>
    <m/>
    <m/>
    <n v="280.1303980149263"/>
    <x v="5"/>
    <x v="67"/>
    <x v="1"/>
    <n v="0"/>
    <x v="129"/>
    <x v="102"/>
  </r>
  <r>
    <s v="Journal"/>
    <x v="2"/>
    <s v="Data Engineering"/>
    <s v="Data Engineering"/>
    <d v="2024-08-31T00:00:00"/>
    <x v="0"/>
    <s v="50325"/>
    <s v="468 Blackstone Inc. : 1181 Blackstone - SOW#23 - DE Tech Lead (Rafael Team)"/>
    <x v="146"/>
    <s v="18243049512"/>
    <m/>
    <m/>
    <m/>
    <n v="440.20491116631274"/>
    <x v="5"/>
    <x v="4"/>
    <x v="1"/>
    <n v="0"/>
    <x v="155"/>
    <x v="128"/>
  </r>
  <r>
    <s v="Journal"/>
    <x v="2"/>
    <s v="Data Engineering"/>
    <s v="Data Engineering"/>
    <d v="2024-08-31T00:00:00"/>
    <x v="0"/>
    <s v="50677"/>
    <s v="468 Blackstone Inc. : 1329 Blackstone - SOW#19 - Exec Office Team (.Net)"/>
    <x v="150"/>
    <s v="18659335221"/>
    <m/>
    <m/>
    <m/>
    <n v="560.2607960298526"/>
    <x v="5"/>
    <x v="4"/>
    <x v="1"/>
    <n v="0"/>
    <x v="159"/>
    <x v="132"/>
  </r>
  <r>
    <s v="Journal"/>
    <x v="2"/>
    <s v="Data Engineering"/>
    <s v="Data Engineering"/>
    <d v="2024-08-31T00:00:00"/>
    <x v="0"/>
    <s v="50011"/>
    <s v="468 Blackstone Inc. : 988 Blackstone SOW #12"/>
    <x v="141"/>
    <s v="16856642182"/>
    <m/>
    <m/>
    <m/>
    <n v="536.24961905714463"/>
    <x v="5"/>
    <x v="4"/>
    <x v="1"/>
    <n v="0"/>
    <x v="150"/>
    <x v="123"/>
  </r>
  <r>
    <s v="Journal"/>
    <x v="2"/>
    <s v="Data Engineering"/>
    <s v="Data Engineering"/>
    <d v="2024-08-31T00:00:00"/>
    <x v="0"/>
    <s v="50353"/>
    <s v="469 Stagwell Marketing Cloud LLC : 987 Stagwell SOW#3"/>
    <x v="163"/>
    <s v="17001802020"/>
    <m/>
    <m/>
    <m/>
    <n v="408.19000853603541"/>
    <x v="5"/>
    <x v="76"/>
    <x v="1"/>
    <n v="0"/>
    <x v="172"/>
    <x v="145"/>
  </r>
  <r>
    <s v="Journal"/>
    <x v="2"/>
    <s v="Data Engineering"/>
    <s v="Data Engineering"/>
    <d v="2024-08-31T00:00:00"/>
    <x v="0"/>
    <s v="50886"/>
    <s v="459 Roku Inc. : 966 SOW#1 2024 - DE &amp; BI Team"/>
    <x v="116"/>
    <s v="16977995014"/>
    <m/>
    <m/>
    <m/>
    <n v="450.20956823827436"/>
    <x v="5"/>
    <x v="67"/>
    <x v="1"/>
    <n v="0"/>
    <x v="129"/>
    <x v="102"/>
  </r>
  <r>
    <s v="Journal"/>
    <x v="2"/>
    <s v="Data Engineering"/>
    <s v="Data Engineering"/>
    <d v="2024-08-31T00:00:00"/>
    <x v="0"/>
    <s v="50930"/>
    <s v="459 Roku Inc. : 966 SOW#1 2024 - DE &amp; BI Team"/>
    <x v="116"/>
    <s v="16977995014"/>
    <m/>
    <m/>
    <m/>
    <n v="464.21608813902071"/>
    <x v="5"/>
    <x v="67"/>
    <x v="1"/>
    <n v="0"/>
    <x v="129"/>
    <x v="102"/>
  </r>
  <r>
    <s v="Journal"/>
    <x v="2"/>
    <s v="Data Engineering"/>
    <s v="Data Engineering"/>
    <d v="2024-08-31T00:00:00"/>
    <x v="0"/>
    <s v="50831"/>
    <s v="459 Roku Inc. : 966 SOW#1 2024 - DE &amp; BI Team"/>
    <x v="116"/>
    <s v="16977995014"/>
    <m/>
    <m/>
    <m/>
    <n v="464.21608813902071"/>
    <x v="5"/>
    <x v="67"/>
    <x v="1"/>
    <n v="0"/>
    <x v="129"/>
    <x v="102"/>
  </r>
  <r>
    <s v="Journal"/>
    <x v="2"/>
    <s v="Data Engineering"/>
    <s v="Data Engineering"/>
    <d v="2024-08-31T00:00:00"/>
    <x v="0"/>
    <s v="49844"/>
    <s v="468 Blackstone Inc. : 988 Blackstone SOW #12"/>
    <x v="141"/>
    <s v="16856642182"/>
    <m/>
    <m/>
    <m/>
    <n v="440.20491116631274"/>
    <x v="5"/>
    <x v="4"/>
    <x v="1"/>
    <n v="0"/>
    <x v="150"/>
    <x v="123"/>
  </r>
  <r>
    <s v="Journal"/>
    <x v="2"/>
    <s v="Data Engineering"/>
    <s v="Data Engineering"/>
    <d v="2024-08-31T00:00:00"/>
    <x v="0"/>
    <s v="50509"/>
    <s v="459 Roku Inc. : 966 SOW#1 2024 - DE &amp; BI Team"/>
    <x v="116"/>
    <s v="16977995014"/>
    <m/>
    <m/>
    <m/>
    <n v="432.20118550874338"/>
    <x v="5"/>
    <x v="67"/>
    <x v="1"/>
    <n v="0"/>
    <x v="129"/>
    <x v="102"/>
  </r>
  <r>
    <s v="Journal"/>
    <x v="2"/>
    <s v="Data Engineering"/>
    <s v="Data Engineering"/>
    <d v="2024-08-31T00:00:00"/>
    <x v="0"/>
    <s v="50506"/>
    <s v="468 Blackstone Inc. : 1255 Blackstone - Python Engineers (James Team)"/>
    <x v="153"/>
    <s v="19584503853"/>
    <m/>
    <m/>
    <m/>
    <n v="520.2421677420059"/>
    <x v="5"/>
    <x v="4"/>
    <x v="1"/>
    <n v="0"/>
    <x v="162"/>
    <x v="135"/>
  </r>
  <r>
    <s v="Journal"/>
    <x v="2"/>
    <s v="Data Engineering"/>
    <s v="Data Engineering"/>
    <d v="2024-08-31T00:00:00"/>
    <x v="0"/>
    <s v="50417"/>
    <s v="469 Stagwell Marketing Cloud LLC : 1190 Stagwell - SOW#4 - Data Engineering Team"/>
    <x v="157"/>
    <s v="17692058278"/>
    <m/>
    <m/>
    <m/>
    <n v="400.1862828784661"/>
    <x v="5"/>
    <x v="76"/>
    <x v="1"/>
    <n v="0"/>
    <x v="166"/>
    <x v="139"/>
  </r>
  <r>
    <s v="Journal"/>
    <x v="2"/>
    <s v="Data Engineering"/>
    <s v="Data Engineering"/>
    <d v="2024-08-31T00:00:00"/>
    <x v="0"/>
    <s v="50897"/>
    <s v="459 Roku Inc. : 966 SOW#1 2024 - DE &amp; BI Team"/>
    <x v="116"/>
    <s v="16977995014"/>
    <m/>
    <m/>
    <m/>
    <n v="158.0735817369941"/>
    <x v="5"/>
    <x v="67"/>
    <x v="1"/>
    <n v="0"/>
    <x v="129"/>
    <x v="102"/>
  </r>
  <r>
    <s v="Journal"/>
    <x v="13"/>
    <s v="Data Engineering"/>
    <s v="Data Engineering"/>
    <d v="2024-08-31T00:00:00"/>
    <x v="0"/>
    <s v="49562"/>
    <s v="294 ALDI Business Services B.V. : 1149 MMM Rebuild &amp; Monthly Rescoring 2024"/>
    <x v="2"/>
    <m/>
    <m/>
    <m/>
    <m/>
    <n v="471.6643512"/>
    <x v="5"/>
    <x v="25"/>
    <x v="1"/>
    <n v="0"/>
    <x v="35"/>
    <x v="34"/>
  </r>
  <r>
    <s v="Journal"/>
    <x v="1"/>
    <s v="Data Engineering"/>
    <s v="Data Engineering"/>
    <d v="2024-08-31T00:00:00"/>
    <x v="0"/>
    <s v="49523"/>
    <s v="402 ICC in Forth Point Represents Blend360 : 1378 Wyndham - Guest Analytics Retainer"/>
    <x v="169"/>
    <m/>
    <m/>
    <m/>
    <m/>
    <n v="1483.2875405691398"/>
    <x v="1"/>
    <x v="26"/>
    <x v="1"/>
    <n v="0"/>
    <x v="178"/>
    <x v="7"/>
  </r>
  <r>
    <s v="Journal"/>
    <x v="9"/>
    <s v="Data Engineering"/>
    <s v="Data Engineering"/>
    <d v="2024-08-31T00:00:00"/>
    <x v="0"/>
    <s v="51727"/>
    <s v="11 Visa : 1246 NextGen Solutions"/>
    <x v="18"/>
    <s v="18657995555"/>
    <m/>
    <m/>
    <m/>
    <n v="215.08"/>
    <x v="5"/>
    <x v="22"/>
    <x v="1"/>
    <n v="0"/>
    <x v="49"/>
    <x v="46"/>
  </r>
  <r>
    <s v="Journal"/>
    <x v="2"/>
    <s v="Data Engineering"/>
    <s v="Data Engineering"/>
    <d v="2024-08-31T00:00:00"/>
    <x v="0"/>
    <s v="50549"/>
    <s v="459 Roku Inc. : 966 SOW#1 2024 - DE &amp; BI Team"/>
    <x v="116"/>
    <s v="16977995014"/>
    <m/>
    <m/>
    <m/>
    <n v="480.22353945415932"/>
    <x v="5"/>
    <x v="67"/>
    <x v="1"/>
    <n v="0"/>
    <x v="129"/>
    <x v="102"/>
  </r>
  <r>
    <s v="Journal"/>
    <x v="2"/>
    <s v="Data Engineering"/>
    <s v="Data Engineering"/>
    <d v="2024-08-31T00:00:00"/>
    <x v="0"/>
    <s v="50455"/>
    <s v="468 Blackstone Inc. : 1194 Blackstone - SOW#18 - Data Engineer with AWS (Puneet Team)"/>
    <x v="164"/>
    <s v="18262439992"/>
    <m/>
    <m/>
    <m/>
    <n v="560.2607960298526"/>
    <x v="5"/>
    <x v="4"/>
    <x v="1"/>
    <n v="0"/>
    <x v="173"/>
    <x v="146"/>
  </r>
  <r>
    <s v="Journal"/>
    <x v="2"/>
    <s v="Data Engineering"/>
    <s v="Data Engineering"/>
    <d v="2024-08-31T00:00:00"/>
    <x v="0"/>
    <s v="50437"/>
    <s v="468 Blackstone Inc. : 1194 Blackstone - SOW#18 - Data Engineer with AWS (Puneet Team)"/>
    <x v="164"/>
    <s v="18262439992"/>
    <m/>
    <m/>
    <m/>
    <n v="560.2607960298526"/>
    <x v="5"/>
    <x v="4"/>
    <x v="1"/>
    <n v="0"/>
    <x v="173"/>
    <x v="146"/>
  </r>
  <r>
    <s v="Journal"/>
    <x v="2"/>
    <s v="Data Engineering"/>
    <s v="Data Engineering"/>
    <d v="2024-08-31T00:00:00"/>
    <x v="0"/>
    <s v="50807"/>
    <s v="460 Globalization Partners Inc. : 1349 Globalization Partners SOW #41 - Data Engineering Team Renewal"/>
    <x v="139"/>
    <s v="17771226635"/>
    <m/>
    <m/>
    <m/>
    <n v="384.17883156332749"/>
    <x v="5"/>
    <x v="73"/>
    <x v="1"/>
    <n v="0"/>
    <x v="148"/>
    <x v="121"/>
  </r>
  <r>
    <s v="Journal"/>
    <x v="9"/>
    <s v="Data Engineering"/>
    <s v="Data Engineering"/>
    <d v="2024-08-31T00:00:00"/>
    <x v="0"/>
    <s v="52166"/>
    <s v="- No Entity -"/>
    <x v="0"/>
    <m/>
    <s v="ICC 1222 Franklin Templeton : Franklin Templeton - Vasu POC Team"/>
    <m/>
    <s v="TopSide Management Book Elim related to project ICC 1222 Franklin Templeton : Franklin Templeton - Vasu POC Team"/>
    <n v="-11621.41"/>
    <x v="5"/>
    <x v="1"/>
    <x v="1"/>
    <s v="ICC 1222 Franklin Templeton : Franklin Templeton - Vasu POC Team"/>
    <x v="1"/>
    <x v="1"/>
  </r>
  <r>
    <s v="Journal"/>
    <x v="2"/>
    <s v="Data Engineering"/>
    <s v="Data Engineering"/>
    <d v="2024-08-31T00:00:00"/>
    <x v="0"/>
    <s v="51051"/>
    <s v="459 Roku Inc. : 966 SOW#1 2024 - DE &amp; BI Team"/>
    <x v="116"/>
    <s v="16977995014"/>
    <m/>
    <m/>
    <m/>
    <n v="661.80812727395141"/>
    <x v="5"/>
    <x v="67"/>
    <x v="1"/>
    <n v="0"/>
    <x v="129"/>
    <x v="102"/>
  </r>
  <r>
    <s v="Journal"/>
    <x v="2"/>
    <s v="Data Engineering"/>
    <s v="Data Engineering"/>
    <d v="2024-08-31T00:00:00"/>
    <x v="0"/>
    <s v="50851"/>
    <s v="460 Globalization Partners Inc. : 1349 Globalization Partners SOW #41 - Data Engineering Team Renewal"/>
    <x v="139"/>
    <s v="17771226635"/>
    <m/>
    <m/>
    <m/>
    <n v="448.20863682388205"/>
    <x v="5"/>
    <x v="73"/>
    <x v="1"/>
    <n v="0"/>
    <x v="148"/>
    <x v="121"/>
  </r>
  <r>
    <s v="Journal"/>
    <x v="2"/>
    <s v="Data Engineering"/>
    <s v="Data Engineering"/>
    <d v="2024-08-31T00:00:00"/>
    <x v="0"/>
    <s v="50344"/>
    <s v="468 Blackstone Inc. : 1181 Blackstone - SOW#23 - DE Tech Lead (Rafael Team)"/>
    <x v="146"/>
    <s v="18243049512"/>
    <m/>
    <m/>
    <m/>
    <n v="440.20491116631274"/>
    <x v="5"/>
    <x v="4"/>
    <x v="1"/>
    <n v="0"/>
    <x v="155"/>
    <x v="128"/>
  </r>
  <r>
    <s v="Journal"/>
    <x v="2"/>
    <s v="Data Engineering"/>
    <s v="Data Engineering"/>
    <d v="2024-08-31T00:00:00"/>
    <x v="0"/>
    <s v="50132"/>
    <s v="468 Blackstone Inc. : 988 Blackstone SOW #12"/>
    <x v="141"/>
    <s v="16856642182"/>
    <m/>
    <m/>
    <m/>
    <n v="536.24961905714463"/>
    <x v="5"/>
    <x v="4"/>
    <x v="1"/>
    <n v="0"/>
    <x v="150"/>
    <x v="123"/>
  </r>
  <r>
    <s v="Journal"/>
    <x v="2"/>
    <s v="Data Engineering"/>
    <s v="Data Engineering"/>
    <d v="2024-08-31T00:00:00"/>
    <x v="0"/>
    <s v="49979"/>
    <s v="468 Blackstone Inc. : 988 Blackstone SOW #12"/>
    <x v="141"/>
    <s v="16856642182"/>
    <m/>
    <m/>
    <m/>
    <n v="480.22353945415932"/>
    <x v="5"/>
    <x v="4"/>
    <x v="1"/>
    <n v="0"/>
    <x v="150"/>
    <x v="123"/>
  </r>
  <r>
    <s v="Journal"/>
    <x v="2"/>
    <s v="Data Engineering"/>
    <s v="Data Engineering"/>
    <d v="2024-08-31T00:00:00"/>
    <x v="0"/>
    <s v="51390"/>
    <s v="468 Blackstone Inc. : 1256 Blackstone - SOW#26 BE Engineer Insurance Team (Scott S.)"/>
    <x v="140"/>
    <s v="19584717835"/>
    <m/>
    <m/>
    <m/>
    <n v="560.2607960298526"/>
    <x v="5"/>
    <x v="4"/>
    <x v="1"/>
    <n v="0"/>
    <x v="149"/>
    <x v="122"/>
  </r>
  <r>
    <s v="Journal"/>
    <x v="2"/>
    <s v="Data Engineering"/>
    <s v="Data Engineering"/>
    <d v="2024-08-31T00:00:00"/>
    <x v="0"/>
    <s v="51351"/>
    <s v="482 Madhive : 1111 Madhive - SOW1"/>
    <x v="155"/>
    <s v="16592846934"/>
    <m/>
    <m/>
    <m/>
    <n v="270.12574094296463"/>
    <x v="5"/>
    <x v="77"/>
    <x v="1"/>
    <n v="0"/>
    <x v="164"/>
    <x v="137"/>
  </r>
  <r>
    <s v="Journal"/>
    <x v="2"/>
    <s v="Data Engineering"/>
    <s v="Data Engineering"/>
    <d v="2024-08-31T00:00:00"/>
    <x v="0"/>
    <s v="51102"/>
    <s v="460 Globalization Partners Inc. : 1367 Globalization Partners SOW #40 - Data Engineering Team Renewal"/>
    <x v="145"/>
    <s v="17772859452"/>
    <m/>
    <m/>
    <m/>
    <n v="520.2421677420059"/>
    <x v="5"/>
    <x v="73"/>
    <x v="1"/>
    <n v="0"/>
    <x v="154"/>
    <x v="127"/>
  </r>
  <r>
    <s v="Journal"/>
    <x v="9"/>
    <s v="Data Engineering"/>
    <s v="Data Engineering"/>
    <d v="2024-08-31T00:00:00"/>
    <x v="0"/>
    <s v="51681"/>
    <s v="362 Universal Parks &amp; Resorts : 1133 UDX - AdOps Support Renewal"/>
    <x v="61"/>
    <s v="16534047054"/>
    <m/>
    <m/>
    <m/>
    <n v="-0.19"/>
    <x v="5"/>
    <x v="19"/>
    <x v="1"/>
    <n v="0"/>
    <x v="80"/>
    <x v="75"/>
  </r>
  <r>
    <s v="Journal"/>
    <x v="2"/>
    <s v="Data Engineering"/>
    <s v="Data Engineering"/>
    <d v="2024-08-31T00:00:00"/>
    <x v="0"/>
    <s v="51350"/>
    <s v="459 Roku Inc. : 968 Roku SOW 2 - Data Engineering Team"/>
    <x v="158"/>
    <s v="16977994594"/>
    <m/>
    <m/>
    <m/>
    <n v="480.22353945415932"/>
    <x v="5"/>
    <x v="67"/>
    <x v="1"/>
    <n v="0"/>
    <x v="167"/>
    <x v="140"/>
  </r>
  <r>
    <s v="Journal"/>
    <x v="2"/>
    <s v="Data Engineering"/>
    <s v="Data Engineering"/>
    <d v="2024-08-31T00:00:00"/>
    <x v="0"/>
    <s v="50944"/>
    <s v="459 Roku Inc. : 966 SOW#1 2024 - DE &amp; BI Team"/>
    <x v="116"/>
    <s v="16977995014"/>
    <m/>
    <m/>
    <m/>
    <n v="320.14902630277288"/>
    <x v="5"/>
    <x v="67"/>
    <x v="1"/>
    <n v="0"/>
    <x v="129"/>
    <x v="102"/>
  </r>
  <r>
    <s v="Journal"/>
    <x v="2"/>
    <s v="Data Engineering"/>
    <s v="Data Engineering"/>
    <d v="2024-08-31T00:00:00"/>
    <x v="0"/>
    <s v="51337"/>
    <s v="459 Roku Inc. : 968 Roku SOW 2 - Data Engineering Team"/>
    <x v="158"/>
    <s v="16977994594"/>
    <m/>
    <m/>
    <m/>
    <n v="480.22353945415932"/>
    <x v="5"/>
    <x v="67"/>
    <x v="1"/>
    <n v="0"/>
    <x v="167"/>
    <x v="140"/>
  </r>
  <r>
    <s v="Journal"/>
    <x v="2"/>
    <s v="Data Engineering"/>
    <s v="Data Engineering"/>
    <d v="2024-08-31T00:00:00"/>
    <x v="0"/>
    <s v="50706"/>
    <s v="459 Roku Inc. : 966 SOW#1 2024 - DE &amp; BI Team"/>
    <x v="116"/>
    <s v="16977995014"/>
    <m/>
    <m/>
    <m/>
    <n v="320.14902630277288"/>
    <x v="5"/>
    <x v="67"/>
    <x v="1"/>
    <n v="0"/>
    <x v="129"/>
    <x v="102"/>
  </r>
  <r>
    <s v="Journal"/>
    <x v="2"/>
    <s v="Data Engineering"/>
    <s v="Data Engineering"/>
    <d v="2024-08-31T00:00:00"/>
    <x v="0"/>
    <s v="50346"/>
    <s v="469 Stagwell Marketing Cloud LLC : 985 Stagwell SOW#1"/>
    <x v="147"/>
    <s v="17001841791"/>
    <m/>
    <m/>
    <m/>
    <n v="520.2421677420059"/>
    <x v="5"/>
    <x v="76"/>
    <x v="1"/>
    <n v="0"/>
    <x v="156"/>
    <x v="129"/>
  </r>
  <r>
    <s v="Journal"/>
    <x v="2"/>
    <s v="Data Engineering"/>
    <s v="Data Engineering"/>
    <d v="2024-08-31T00:00:00"/>
    <x v="0"/>
    <s v="50623"/>
    <s v="459 Roku Inc. : 966 SOW#1 2024 - DE &amp; BI Team"/>
    <x v="116"/>
    <s v="16977995014"/>
    <m/>
    <m/>
    <m/>
    <n v="464.21608813902071"/>
    <x v="5"/>
    <x v="67"/>
    <x v="1"/>
    <n v="0"/>
    <x v="129"/>
    <x v="102"/>
  </r>
  <r>
    <s v="Journal"/>
    <x v="2"/>
    <s v="Data Engineering"/>
    <s v="Data Engineering"/>
    <d v="2024-08-31T00:00:00"/>
    <x v="0"/>
    <s v="50674"/>
    <s v="468 Blackstone Inc. : 1329 Blackstone - SOW#19 - Exec Office Team (.Net)"/>
    <x v="150"/>
    <s v="18659335221"/>
    <m/>
    <m/>
    <m/>
    <n v="560.2607960298526"/>
    <x v="5"/>
    <x v="4"/>
    <x v="1"/>
    <n v="0"/>
    <x v="159"/>
    <x v="132"/>
  </r>
  <r>
    <s v="Journal"/>
    <x v="2"/>
    <s v="Data Engineering"/>
    <s v="Data Engineering"/>
    <d v="2024-08-31T00:00:00"/>
    <x v="0"/>
    <s v="51406"/>
    <s v="456 ICC in Montevideo represents Blend360 : 1166 Fedefarma: Landing Zone Assessment &amp; Recommendation Phase"/>
    <x v="143"/>
    <s v="17806464279"/>
    <m/>
    <m/>
    <m/>
    <n v="160.07451315138644"/>
    <x v="5"/>
    <x v="16"/>
    <x v="1"/>
    <n v="0"/>
    <x v="152"/>
    <x v="125"/>
  </r>
  <r>
    <s v="Journal"/>
    <x v="2"/>
    <s v="Data Engineering"/>
    <s v="Data Engineering"/>
    <d v="2024-08-31T00:00:00"/>
    <x v="0"/>
    <s v="49862"/>
    <s v="468 Blackstone Inc. : 988 Blackstone SOW #12"/>
    <x v="141"/>
    <s v="16856642182"/>
    <m/>
    <m/>
    <m/>
    <n v="480.22353945415932"/>
    <x v="5"/>
    <x v="4"/>
    <x v="1"/>
    <n v="0"/>
    <x v="150"/>
    <x v="123"/>
  </r>
  <r>
    <s v="Journal"/>
    <x v="9"/>
    <s v="Data Engineering"/>
    <s v="Data Engineering"/>
    <d v="2024-08-31T00:00:00"/>
    <x v="0"/>
    <s v="51759"/>
    <s v="11 Visa : 1246 NextGen Solutions"/>
    <x v="18"/>
    <s v="18657995555"/>
    <m/>
    <m/>
    <m/>
    <n v="47.55"/>
    <x v="5"/>
    <x v="22"/>
    <x v="1"/>
    <n v="0"/>
    <x v="49"/>
    <x v="46"/>
  </r>
  <r>
    <s v="Journal"/>
    <x v="2"/>
    <s v="Data Engineering"/>
    <s v="Data Engineering"/>
    <d v="2024-08-31T00:00:00"/>
    <x v="0"/>
    <s v="50246"/>
    <s v="468 Blackstone Inc. : 1013 Blackstone SOW#14 - Data Engineering Team"/>
    <x v="156"/>
    <s v="16807042572"/>
    <m/>
    <m/>
    <m/>
    <n v="536.24961905714463"/>
    <x v="5"/>
    <x v="4"/>
    <x v="1"/>
    <n v="0"/>
    <x v="165"/>
    <x v="138"/>
  </r>
  <r>
    <s v="Journal"/>
    <x v="9"/>
    <s v="Data Engineering"/>
    <s v="Data Engineering"/>
    <d v="2024-08-31T00:00:00"/>
    <x v="0"/>
    <s v="49242"/>
    <s v="182 GoodRx : 1142 GoodRx - April to October Renewal"/>
    <x v="19"/>
    <s v="17583569682"/>
    <m/>
    <m/>
    <s v="Retainer Revenue Recognition"/>
    <n v="4347.3900000000003"/>
    <x v="5"/>
    <x v="21"/>
    <x v="1"/>
    <n v="0"/>
    <x v="50"/>
    <x v="47"/>
  </r>
  <r>
    <s v="Journal"/>
    <x v="9"/>
    <s v="Data Engineering"/>
    <s v="Data Engineering"/>
    <d v="2024-08-31T00:00:00"/>
    <x v="0"/>
    <s v="49214"/>
    <s v="280 NBCU : 880 AWB 2.0 Pod 1H 2024 Extension"/>
    <x v="13"/>
    <s v="14811023743"/>
    <m/>
    <m/>
    <s v="Retainer Revenue Recognition"/>
    <n v="97303.34"/>
    <x v="5"/>
    <x v="7"/>
    <x v="1"/>
    <n v="0"/>
    <x v="9"/>
    <x v="9"/>
  </r>
  <r>
    <s v="Journal"/>
    <x v="2"/>
    <s v="Data Engineering"/>
    <s v="Data Engineering"/>
    <d v="2024-08-31T00:00:00"/>
    <x v="0"/>
    <s v="51187"/>
    <s v="459 Roku Inc. : 966 SOW#1 2024 - DE &amp; BI Team"/>
    <x v="116"/>
    <s v="16977995014"/>
    <m/>
    <m/>
    <m/>
    <n v="320.14902630277288"/>
    <x v="5"/>
    <x v="67"/>
    <x v="1"/>
    <n v="0"/>
    <x v="129"/>
    <x v="102"/>
  </r>
  <r>
    <s v="Journal"/>
    <x v="2"/>
    <s v="Data Engineering"/>
    <s v="Data Engineering"/>
    <d v="2024-08-31T00:00:00"/>
    <x v="0"/>
    <s v="50145"/>
    <s v="468 Blackstone Inc. : 988 Blackstone SOW #12"/>
    <x v="141"/>
    <s v="16856642182"/>
    <m/>
    <m/>
    <m/>
    <n v="480.22353945415932"/>
    <x v="5"/>
    <x v="4"/>
    <x v="1"/>
    <n v="0"/>
    <x v="150"/>
    <x v="123"/>
  </r>
  <r>
    <s v="Journal"/>
    <x v="2"/>
    <s v="Data Engineering"/>
    <s v="Data Engineering"/>
    <d v="2024-08-31T00:00:00"/>
    <x v="0"/>
    <s v="50276"/>
    <s v="468 Blackstone Inc. : 1013 Blackstone SOW#14 - Data Engineering Team"/>
    <x v="156"/>
    <s v="16807042572"/>
    <m/>
    <m/>
    <m/>
    <n v="536.24961905714463"/>
    <x v="5"/>
    <x v="4"/>
    <x v="1"/>
    <n v="0"/>
    <x v="165"/>
    <x v="138"/>
  </r>
  <r>
    <s v="Journal"/>
    <x v="2"/>
    <s v="Data Engineering"/>
    <s v="Data Engineering"/>
    <d v="2024-08-31T00:00:00"/>
    <x v="0"/>
    <s v="51075"/>
    <s v="460 Globalization Partners Inc. : 1367 Globalization Partners SOW #40 - Data Engineering Team Renewal"/>
    <x v="145"/>
    <s v="17772859452"/>
    <m/>
    <m/>
    <m/>
    <n v="729.33962447338058"/>
    <x v="5"/>
    <x v="73"/>
    <x v="1"/>
    <n v="0"/>
    <x v="154"/>
    <x v="127"/>
  </r>
  <r>
    <s v="Journal"/>
    <x v="2"/>
    <s v="Data Engineering"/>
    <s v="Data Engineering"/>
    <d v="2024-08-31T00:00:00"/>
    <x v="0"/>
    <s v="49955"/>
    <s v="468 Blackstone Inc. : 988 Blackstone SOW #12"/>
    <x v="141"/>
    <s v="16856642182"/>
    <m/>
    <m/>
    <m/>
    <n v="560.2607960298526"/>
    <x v="5"/>
    <x v="4"/>
    <x v="1"/>
    <n v="0"/>
    <x v="150"/>
    <x v="123"/>
  </r>
  <r>
    <s v="Journal"/>
    <x v="9"/>
    <s v="Data Engineering"/>
    <s v="Data Engineering"/>
    <d v="2024-08-31T00:00:00"/>
    <x v="0"/>
    <s v="52166"/>
    <s v="- No Entity -"/>
    <x v="0"/>
    <m/>
    <s v="ICC 1203 CVS Health : Foundry--FED Harleen"/>
    <m/>
    <s v="TopSide Management Book Elim related to project ICC 1203 CVS Health : Foundry--FED Harleen"/>
    <n v="-10564.92"/>
    <x v="5"/>
    <x v="3"/>
    <x v="1"/>
    <s v="ICC 1203 CVS Health : Foundry--FED Harleen"/>
    <x v="19"/>
    <x v="18"/>
  </r>
  <r>
    <s v="Journal"/>
    <x v="2"/>
    <s v="Data Engineering"/>
    <s v="Data Engineering"/>
    <d v="2024-08-31T00:00:00"/>
    <x v="0"/>
    <s v="50772"/>
    <s v="460 Globalization Partners Inc. : 1349 Globalization Partners SOW #41 - Data Engineering Team Renewal"/>
    <x v="139"/>
    <s v="17771226635"/>
    <m/>
    <m/>
    <m/>
    <n v="384.17883156332749"/>
    <x v="5"/>
    <x v="73"/>
    <x v="1"/>
    <n v="0"/>
    <x v="148"/>
    <x v="121"/>
  </r>
  <r>
    <s v="Journal"/>
    <x v="2"/>
    <s v="Data Engineering"/>
    <s v="Data Engineering"/>
    <d v="2024-08-31T00:00:00"/>
    <x v="0"/>
    <s v="50477"/>
    <s v="468 Blackstone Inc. : 1194 Blackstone - SOW#18 - Data Engineer with AWS (Puneet Team)"/>
    <x v="164"/>
    <s v="18262439992"/>
    <m/>
    <m/>
    <m/>
    <n v="560.2607960298526"/>
    <x v="5"/>
    <x v="4"/>
    <x v="1"/>
    <n v="0"/>
    <x v="173"/>
    <x v="146"/>
  </r>
  <r>
    <s v="Journal"/>
    <x v="2"/>
    <s v="Data Engineering"/>
    <s v="Data Engineering"/>
    <d v="2024-08-31T00:00:00"/>
    <x v="0"/>
    <s v="50739"/>
    <s v="460 Globalization Partners Inc. : 1029 GP SOW #34"/>
    <x v="161"/>
    <s v="16974076254"/>
    <m/>
    <m/>
    <m/>
    <n v="360.16765459061952"/>
    <x v="5"/>
    <x v="73"/>
    <x v="1"/>
    <n v="0"/>
    <x v="170"/>
    <x v="143"/>
  </r>
  <r>
    <s v="Journal"/>
    <x v="2"/>
    <s v="Data Engineering"/>
    <s v="Data Engineering"/>
    <d v="2024-08-31T00:00:00"/>
    <x v="0"/>
    <s v="49890"/>
    <s v="468 Blackstone Inc. : 988 Blackstone SOW #12"/>
    <x v="141"/>
    <s v="16856642182"/>
    <m/>
    <m/>
    <m/>
    <n v="536.24961905714463"/>
    <x v="5"/>
    <x v="4"/>
    <x v="1"/>
    <n v="0"/>
    <x v="150"/>
    <x v="123"/>
  </r>
  <r>
    <s v="Journal"/>
    <x v="2"/>
    <s v="Data Engineering"/>
    <s v="Data Engineering"/>
    <d v="2024-08-31T00:00:00"/>
    <x v="0"/>
    <s v="49816"/>
    <s v="468 Blackstone Inc. : 988 Blackstone SOW #12"/>
    <x v="141"/>
    <s v="16856642182"/>
    <m/>
    <m/>
    <m/>
    <n v="560.2607960298526"/>
    <x v="5"/>
    <x v="4"/>
    <x v="1"/>
    <n v="0"/>
    <x v="150"/>
    <x v="123"/>
  </r>
  <r>
    <s v="Journal"/>
    <x v="2"/>
    <s v="Data Engineering"/>
    <s v="Data Engineering"/>
    <d v="2024-08-31T00:00:00"/>
    <x v="0"/>
    <s v="51162"/>
    <s v="459 Roku Inc. : 966 SOW#1 2024 - DE &amp; BI Team"/>
    <x v="116"/>
    <s v="16977995014"/>
    <m/>
    <m/>
    <m/>
    <n v="360.16765459061952"/>
    <x v="5"/>
    <x v="67"/>
    <x v="1"/>
    <n v="0"/>
    <x v="129"/>
    <x v="102"/>
  </r>
  <r>
    <s v="Journal"/>
    <x v="9"/>
    <s v="Data Engineering"/>
    <s v="Data Engineering"/>
    <d v="2024-08-31T00:00:00"/>
    <x v="0"/>
    <s v="51743"/>
    <s v="489 IAC/InterActiveCorp : 1163 IAC - Data Strategy &amp; Performance Measurement - Snowflake Sourced"/>
    <x v="170"/>
    <s v="17581057915"/>
    <m/>
    <m/>
    <m/>
    <n v="2541.31"/>
    <x v="5"/>
    <x v="79"/>
    <x v="1"/>
    <n v="0"/>
    <x v="179"/>
    <x v="150"/>
  </r>
  <r>
    <s v="Journal"/>
    <x v="2"/>
    <s v="Data Engineering"/>
    <s v="Data Engineering"/>
    <d v="2024-08-31T00:00:00"/>
    <x v="0"/>
    <s v="50693"/>
    <s v="459 Roku Inc. : 966 SOW#1 2024 - DE &amp; BI Team"/>
    <x v="116"/>
    <s v="16977995014"/>
    <m/>
    <m/>
    <m/>
    <n v="280.1303980149263"/>
    <x v="5"/>
    <x v="67"/>
    <x v="1"/>
    <n v="0"/>
    <x v="129"/>
    <x v="102"/>
  </r>
  <r>
    <s v="Journal"/>
    <x v="2"/>
    <s v="Data Engineering"/>
    <s v="Data Engineering"/>
    <d v="2024-08-31T00:00:00"/>
    <x v="0"/>
    <s v="51393"/>
    <s v="456 ICC in Montevideo represents Blend360 : 1166 Fedefarma: Landing Zone Assessment &amp; Recommendation Phase"/>
    <x v="143"/>
    <s v="17806464279"/>
    <m/>
    <m/>
    <m/>
    <n v="160.07451315138644"/>
    <x v="5"/>
    <x v="16"/>
    <x v="1"/>
    <n v="0"/>
    <x v="152"/>
    <x v="125"/>
  </r>
  <r>
    <s v="Journal"/>
    <x v="2"/>
    <s v="Data Engineering"/>
    <s v="Data Engineering"/>
    <d v="2024-08-31T00:00:00"/>
    <x v="0"/>
    <s v="49893"/>
    <s v="468 Blackstone Inc. : 988 Blackstone SOW #12"/>
    <x v="141"/>
    <s v="16856642182"/>
    <m/>
    <m/>
    <m/>
    <n v="560.2607960298526"/>
    <x v="5"/>
    <x v="4"/>
    <x v="1"/>
    <n v="0"/>
    <x v="150"/>
    <x v="123"/>
  </r>
  <r>
    <s v="Journal"/>
    <x v="2"/>
    <s v="Data Engineering"/>
    <s v="Data Engineering"/>
    <d v="2024-08-31T00:00:00"/>
    <x v="0"/>
    <s v="49803"/>
    <s v="461 Session M Inc. : 974 Mastercard SOW #6"/>
    <x v="6"/>
    <s v="16716229170"/>
    <m/>
    <m/>
    <m/>
    <n v="416.19373419360477"/>
    <x v="5"/>
    <x v="29"/>
    <x v="1"/>
    <n v="0"/>
    <x v="38"/>
    <x v="37"/>
  </r>
  <r>
    <s v="Journal"/>
    <x v="2"/>
    <s v="Data Engineering"/>
    <s v="Data Engineering"/>
    <d v="2024-08-31T00:00:00"/>
    <x v="0"/>
    <s v="50365"/>
    <s v="468 Blackstone Inc. : 1189 Blackstone - SOW#15 - Developer Experience Team (.Net)"/>
    <x v="148"/>
    <s v="17485557310"/>
    <m/>
    <m/>
    <m/>
    <n v="560.2607960298526"/>
    <x v="5"/>
    <x v="4"/>
    <x v="1"/>
    <n v="0"/>
    <x v="157"/>
    <x v="130"/>
  </r>
  <r>
    <s v="Journal"/>
    <x v="2"/>
    <s v="Data Engineering"/>
    <s v="Data Engineering"/>
    <d v="2024-08-31T00:00:00"/>
    <x v="0"/>
    <s v="50523"/>
    <s v="468 Blackstone Inc. : 1255 Blackstone - Python Engineers (James Team)"/>
    <x v="153"/>
    <s v="19584503853"/>
    <m/>
    <m/>
    <m/>
    <n v="520.2421677420059"/>
    <x v="5"/>
    <x v="4"/>
    <x v="1"/>
    <n v="0"/>
    <x v="162"/>
    <x v="135"/>
  </r>
  <r>
    <s v="Journal"/>
    <x v="2"/>
    <s v="Data Engineering"/>
    <s v="Data Engineering"/>
    <d v="2024-08-31T00:00:00"/>
    <x v="0"/>
    <s v="49878"/>
    <s v="461 Session M Inc. : 974 Mastercard SOW #6"/>
    <x v="6"/>
    <s v="16716229170"/>
    <m/>
    <m/>
    <m/>
    <n v="496.23099076929799"/>
    <x v="5"/>
    <x v="29"/>
    <x v="1"/>
    <n v="0"/>
    <x v="38"/>
    <x v="37"/>
  </r>
  <r>
    <s v="Journal"/>
    <x v="2"/>
    <s v="Data Engineering"/>
    <s v="Data Engineering"/>
    <d v="2024-08-31T00:00:00"/>
    <x v="0"/>
    <s v="50282"/>
    <s v="468 Blackstone Inc. : 1141 Blackstone - SOW#16 - Exec Office Team (.Net)"/>
    <x v="154"/>
    <s v="17690283562"/>
    <m/>
    <m/>
    <m/>
    <n v="536.24961905714463"/>
    <x v="5"/>
    <x v="4"/>
    <x v="1"/>
    <n v="0"/>
    <x v="163"/>
    <x v="136"/>
  </r>
  <r>
    <s v="Journal"/>
    <x v="2"/>
    <s v="Data Engineering"/>
    <s v="Data Engineering"/>
    <d v="2024-08-31T00:00:00"/>
    <x v="0"/>
    <s v="49866"/>
    <s v="468 Blackstone Inc. : 988 Blackstone SOW #12"/>
    <x v="141"/>
    <s v="16856642182"/>
    <m/>
    <m/>
    <m/>
    <n v="320.14902630277288"/>
    <x v="5"/>
    <x v="4"/>
    <x v="1"/>
    <n v="0"/>
    <x v="150"/>
    <x v="123"/>
  </r>
  <r>
    <s v="Journal"/>
    <x v="2"/>
    <s v="Data Engineering"/>
    <s v="Data Engineering"/>
    <d v="2024-08-31T00:00:00"/>
    <x v="0"/>
    <s v="50676"/>
    <s v="459 Roku Inc. : 966 SOW#1 2024 - DE &amp; BI Team"/>
    <x v="116"/>
    <s v="16977995014"/>
    <m/>
    <m/>
    <m/>
    <n v="344.16020327548085"/>
    <x v="5"/>
    <x v="67"/>
    <x v="1"/>
    <n v="0"/>
    <x v="129"/>
    <x v="102"/>
  </r>
  <r>
    <s v="Journal"/>
    <x v="2"/>
    <s v="Data Engineering"/>
    <s v="Data Engineering"/>
    <d v="2024-08-31T00:00:00"/>
    <x v="0"/>
    <s v="50823"/>
    <s v="459 Roku Inc. : 966 SOW#1 2024 - DE &amp; BI Team"/>
    <x v="116"/>
    <s v="16977995014"/>
    <m/>
    <m/>
    <m/>
    <n v="280.1303980149263"/>
    <x v="5"/>
    <x v="67"/>
    <x v="1"/>
    <n v="0"/>
    <x v="129"/>
    <x v="102"/>
  </r>
  <r>
    <s v="Journal"/>
    <x v="2"/>
    <s v="Data Engineering"/>
    <s v="Data Engineering"/>
    <d v="2024-08-31T00:00:00"/>
    <x v="0"/>
    <s v="50888"/>
    <s v="459 Roku Inc. : 966 SOW#1 2024 - DE &amp; BI Team"/>
    <x v="116"/>
    <s v="16977995014"/>
    <m/>
    <m/>
    <m/>
    <n v="600.27942431769918"/>
    <x v="5"/>
    <x v="67"/>
    <x v="1"/>
    <n v="0"/>
    <x v="129"/>
    <x v="102"/>
  </r>
  <r>
    <s v="Journal"/>
    <x v="2"/>
    <s v="Data Engineering"/>
    <s v="Data Engineering"/>
    <d v="2024-08-31T00:00:00"/>
    <x v="0"/>
    <s v="50753"/>
    <s v="459 Roku Inc. : 966 SOW#1 2024 - DE &amp; BI Team"/>
    <x v="116"/>
    <s v="16977995014"/>
    <m/>
    <m/>
    <m/>
    <n v="320.14902630277288"/>
    <x v="5"/>
    <x v="67"/>
    <x v="1"/>
    <n v="0"/>
    <x v="129"/>
    <x v="102"/>
  </r>
  <r>
    <s v="Journal"/>
    <x v="2"/>
    <s v="Data Engineering"/>
    <s v="Data Engineering"/>
    <d v="2024-08-31T00:00:00"/>
    <x v="0"/>
    <s v="50656"/>
    <s v="468 Blackstone Inc. : 1329 Blackstone - SOW#19 - Exec Office Team (.Net)"/>
    <x v="150"/>
    <s v="18659335221"/>
    <m/>
    <m/>
    <m/>
    <n v="560.2607960298526"/>
    <x v="5"/>
    <x v="4"/>
    <x v="1"/>
    <n v="0"/>
    <x v="159"/>
    <x v="132"/>
  </r>
  <r>
    <s v="Journal"/>
    <x v="2"/>
    <s v="Data Engineering"/>
    <s v="Data Engineering"/>
    <d v="2024-08-31T00:00:00"/>
    <x v="0"/>
    <s v="50552"/>
    <s v="468 Blackstone Inc. : 1255 Blackstone - Python Engineers (James Team)"/>
    <x v="153"/>
    <s v="19584503853"/>
    <m/>
    <m/>
    <m/>
    <n v="560.2607960298526"/>
    <x v="5"/>
    <x v="4"/>
    <x v="1"/>
    <n v="0"/>
    <x v="162"/>
    <x v="135"/>
  </r>
  <r>
    <s v="Journal"/>
    <x v="2"/>
    <s v="Data Engineering"/>
    <s v="Data Engineering"/>
    <d v="2024-08-31T00:00:00"/>
    <x v="0"/>
    <s v="50202"/>
    <s v="465 Sincera Technologies LLC : 980 Sincera SOW 3 - Data Engineering Team"/>
    <x v="159"/>
    <s v="17001844665"/>
    <m/>
    <m/>
    <m/>
    <n v="240.11176972707966"/>
    <x v="5"/>
    <x v="75"/>
    <x v="1"/>
    <n v="0"/>
    <x v="168"/>
    <x v="141"/>
  </r>
  <r>
    <s v="Journal"/>
    <x v="2"/>
    <s v="Data Engineering"/>
    <s v="Data Engineering"/>
    <d v="2024-08-31T00:00:00"/>
    <x v="0"/>
    <s v="50630"/>
    <s v="468 Blackstone Inc. : 1285 Blackstone - SOW#24 FS Engineer (Seb Team)"/>
    <x v="149"/>
    <s v="19901929100"/>
    <m/>
    <m/>
    <m/>
    <n v="520.2421677420059"/>
    <x v="5"/>
    <x v="4"/>
    <x v="1"/>
    <n v="0"/>
    <x v="158"/>
    <x v="131"/>
  </r>
  <r>
    <s v="Journal"/>
    <x v="2"/>
    <s v="Data Engineering"/>
    <s v="Data Engineering"/>
    <d v="2024-08-31T00:00:00"/>
    <x v="0"/>
    <s v="51249"/>
    <s v="459 Roku Inc. : 966 SOW#1 2024 - DE &amp; BI Team"/>
    <x v="116"/>
    <s v="16977995014"/>
    <m/>
    <m/>
    <m/>
    <n v="480.22353945415932"/>
    <x v="5"/>
    <x v="67"/>
    <x v="1"/>
    <n v="0"/>
    <x v="129"/>
    <x v="102"/>
  </r>
  <r>
    <s v="Journal"/>
    <x v="1"/>
    <s v="Data Engineering"/>
    <s v="Data Engineering"/>
    <d v="2024-08-31T00:00:00"/>
    <x v="0"/>
    <s v="49544"/>
    <s v="402 ICC in Forth Point Represents Blend360 : 1378 Wyndham - Guest Analytics Retainer"/>
    <x v="169"/>
    <m/>
    <m/>
    <m/>
    <m/>
    <n v="1483.2875405691398"/>
    <x v="1"/>
    <x v="26"/>
    <x v="1"/>
    <n v="0"/>
    <x v="178"/>
    <x v="7"/>
  </r>
  <r>
    <s v="Journal"/>
    <x v="2"/>
    <s v="Data Engineering"/>
    <s v="Data Engineering"/>
    <d v="2024-08-31T00:00:00"/>
    <x v="0"/>
    <s v="50046"/>
    <s v="468 Blackstone Inc. : 988 Blackstone SOW #12"/>
    <x v="141"/>
    <s v="16856642182"/>
    <m/>
    <m/>
    <m/>
    <n v="440.20491116631274"/>
    <x v="5"/>
    <x v="4"/>
    <x v="1"/>
    <n v="0"/>
    <x v="150"/>
    <x v="123"/>
  </r>
  <r>
    <s v="Journal"/>
    <x v="9"/>
    <s v="Data Engineering"/>
    <s v="Data Engineering"/>
    <d v="2024-08-31T00:00:00"/>
    <x v="0"/>
    <s v="51780"/>
    <s v="11 Visa : 1264 VISA Consumer Payment - DE/BI project"/>
    <x v="122"/>
    <s v="19569235802"/>
    <m/>
    <m/>
    <m/>
    <n v="5.68"/>
    <x v="5"/>
    <x v="22"/>
    <x v="1"/>
    <n v="0"/>
    <x v="135"/>
    <x v="108"/>
  </r>
  <r>
    <s v="Journal"/>
    <x v="9"/>
    <s v="Data Engineering"/>
    <s v="Data Engineering"/>
    <d v="2024-08-31T00:00:00"/>
    <x v="0"/>
    <s v="51777"/>
    <s v="11 Visa : 1246 NextGen Solutions"/>
    <x v="18"/>
    <s v="18657995555"/>
    <m/>
    <m/>
    <m/>
    <n v="15461.76"/>
    <x v="5"/>
    <x v="22"/>
    <x v="1"/>
    <n v="0"/>
    <x v="49"/>
    <x v="46"/>
  </r>
  <r>
    <s v="Journal"/>
    <x v="2"/>
    <s v="Data Engineering"/>
    <s v="Data Engineering"/>
    <d v="2024-08-31T00:00:00"/>
    <x v="0"/>
    <s v="51388"/>
    <s v="482 Madhive : 1111 Madhive - SOW1"/>
    <x v="155"/>
    <s v="16592846934"/>
    <m/>
    <m/>
    <m/>
    <n v="455.21202070163127"/>
    <x v="5"/>
    <x v="77"/>
    <x v="1"/>
    <n v="0"/>
    <x v="164"/>
    <x v="137"/>
  </r>
  <r>
    <s v="Journal"/>
    <x v="9"/>
    <s v="Data Engineering"/>
    <s v="Data Engineering"/>
    <d v="2024-08-31T00:00:00"/>
    <x v="0"/>
    <s v="51619"/>
    <s v="170 CVS Health : 1350 Personalization Future State--Francis"/>
    <x v="15"/>
    <s v="19326215502"/>
    <m/>
    <m/>
    <m/>
    <n v="19890"/>
    <x v="5"/>
    <x v="3"/>
    <x v="1"/>
    <n v="0"/>
    <x v="46"/>
    <x v="43"/>
  </r>
  <r>
    <s v="Journal"/>
    <x v="2"/>
    <s v="Data Engineering"/>
    <s v="Data Engineering"/>
    <d v="2024-08-31T00:00:00"/>
    <x v="0"/>
    <s v="50450"/>
    <s v="459 Roku Inc. : 966 SOW#1 2024 - DE &amp; BI Team"/>
    <x v="116"/>
    <s v="16977995014"/>
    <m/>
    <m/>
    <m/>
    <n v="320.14902630277288"/>
    <x v="5"/>
    <x v="67"/>
    <x v="1"/>
    <n v="0"/>
    <x v="129"/>
    <x v="102"/>
  </r>
  <r>
    <s v="Journal"/>
    <x v="2"/>
    <s v="Data Engineering"/>
    <s v="Data Engineering"/>
    <d v="2024-08-31T00:00:00"/>
    <x v="0"/>
    <s v="50409"/>
    <s v="469 Stagwell Marketing Cloud LLC : 1190 Stagwell - SOW#4 - Data Engineering Team"/>
    <x v="157"/>
    <s v="17692058278"/>
    <m/>
    <m/>
    <m/>
    <n v="400.1862828784661"/>
    <x v="5"/>
    <x v="76"/>
    <x v="1"/>
    <n v="0"/>
    <x v="166"/>
    <x v="139"/>
  </r>
  <r>
    <s v="Journal"/>
    <x v="2"/>
    <s v="Data Engineering"/>
    <s v="Data Engineering"/>
    <d v="2024-08-31T00:00:00"/>
    <x v="0"/>
    <s v="50173"/>
    <s v="468 Blackstone Inc. : 988 Blackstone SOW #12"/>
    <x v="141"/>
    <s v="16856642182"/>
    <m/>
    <m/>
    <m/>
    <n v="536.24961905714463"/>
    <x v="5"/>
    <x v="4"/>
    <x v="1"/>
    <n v="0"/>
    <x v="150"/>
    <x v="123"/>
  </r>
  <r>
    <s v="Journal"/>
    <x v="2"/>
    <s v="Data Engineering"/>
    <s v="Data Engineering"/>
    <d v="2024-08-31T00:00:00"/>
    <x v="0"/>
    <s v="51036"/>
    <s v="459 Roku Inc. : 966 SOW#1 2024 - DE &amp; BI Team"/>
    <x v="116"/>
    <s v="16977995014"/>
    <m/>
    <m/>
    <m/>
    <n v="320.14902630277288"/>
    <x v="5"/>
    <x v="67"/>
    <x v="1"/>
    <n v="0"/>
    <x v="129"/>
    <x v="102"/>
  </r>
  <r>
    <s v="Journal"/>
    <x v="2"/>
    <s v="Data Engineering"/>
    <s v="Data Engineering"/>
    <d v="2024-08-31T00:00:00"/>
    <x v="0"/>
    <s v="51355"/>
    <s v="482 Madhive : 1111 Madhive - SOW1"/>
    <x v="155"/>
    <s v="16592846934"/>
    <m/>
    <m/>
    <m/>
    <n v="360.16765459061952"/>
    <x v="5"/>
    <x v="77"/>
    <x v="1"/>
    <n v="0"/>
    <x v="164"/>
    <x v="137"/>
  </r>
  <r>
    <s v="Journal"/>
    <x v="2"/>
    <s v="Data Engineering"/>
    <s v="Data Engineering"/>
    <d v="2024-08-31T00:00:00"/>
    <x v="0"/>
    <s v="51300"/>
    <s v="482 Madhive : 1111 Madhive - SOW1"/>
    <x v="155"/>
    <s v="16592846934"/>
    <m/>
    <m/>
    <m/>
    <n v="270.12574094296463"/>
    <x v="5"/>
    <x v="77"/>
    <x v="1"/>
    <n v="0"/>
    <x v="164"/>
    <x v="137"/>
  </r>
  <r>
    <s v="Journal"/>
    <x v="2"/>
    <s v="Data Engineering"/>
    <s v="Data Engineering"/>
    <d v="2024-08-31T00:00:00"/>
    <x v="0"/>
    <s v="51266"/>
    <s v="482 Madhive : 1111 Madhive - SOW1"/>
    <x v="155"/>
    <s v="16592846934"/>
    <m/>
    <m/>
    <m/>
    <n v="520.2421677420059"/>
    <x v="5"/>
    <x v="77"/>
    <x v="1"/>
    <n v="0"/>
    <x v="164"/>
    <x v="137"/>
  </r>
  <r>
    <s v="Journal"/>
    <x v="2"/>
    <s v="Data Engineering"/>
    <s v="Data Engineering"/>
    <d v="2024-08-31T00:00:00"/>
    <x v="0"/>
    <s v="50961"/>
    <s v="460 Globalization Partners Inc. : 1366 Globalization Partners SOW #39 - Data Engineering Team  Renewal"/>
    <x v="152"/>
    <s v="17772967350"/>
    <m/>
    <m/>
    <m/>
    <n v="360.16765459061952"/>
    <x v="5"/>
    <x v="73"/>
    <x v="1"/>
    <n v="0"/>
    <x v="161"/>
    <x v="134"/>
  </r>
  <r>
    <s v="Journal"/>
    <x v="2"/>
    <s v="Data Engineering"/>
    <s v="Data Engineering"/>
    <d v="2024-08-31T00:00:00"/>
    <x v="0"/>
    <s v="50958"/>
    <s v="460 Globalization Partners Inc. : 1366 Globalization Partners SOW #39 - Data Engineering Team  Renewal"/>
    <x v="152"/>
    <s v="17772967350"/>
    <m/>
    <m/>
    <m/>
    <n v="360.16765459061952"/>
    <x v="5"/>
    <x v="73"/>
    <x v="1"/>
    <n v="0"/>
    <x v="161"/>
    <x v="134"/>
  </r>
  <r>
    <s v="Journal"/>
    <x v="2"/>
    <s v="Data Engineering"/>
    <s v="Data Engineering"/>
    <d v="2024-08-31T00:00:00"/>
    <x v="0"/>
    <s v="51063"/>
    <s v="460 Globalization Partners Inc. : 1367 Globalization Partners SOW #40 - Data Engineering Team Renewal"/>
    <x v="145"/>
    <s v="17772859452"/>
    <m/>
    <m/>
    <m/>
    <n v="648.30177826311512"/>
    <x v="5"/>
    <x v="73"/>
    <x v="1"/>
    <n v="0"/>
    <x v="154"/>
    <x v="127"/>
  </r>
  <r>
    <s v="Journal"/>
    <x v="5"/>
    <s v="Data Engineering"/>
    <s v="Data Engineering"/>
    <d v="2024-08-31T00:00:00"/>
    <x v="0"/>
    <s v="52170"/>
    <s v="- No Entity -"/>
    <x v="0"/>
    <m/>
    <s v="ICC 1225 ICC in Blend Represents FPAI Inc (OA) : Verizon: Turing- Personalization Phase 2 Capacity Service"/>
    <m/>
    <s v="TopSide Management Book Elim related to project ICC 1225 ICC in Blend Represents FPAI Inc (OA) : Verizon: Turing- Personalization Phase 2 Capacity Service"/>
    <n v="-27458.69"/>
    <x v="5"/>
    <x v="18"/>
    <x v="0"/>
    <s v="ICC 1225 ICC in Blend Represents FPAI Inc (OA) : Verizon: Turing- Personalization Phase 2 Capacity Service"/>
    <x v="24"/>
    <x v="23"/>
  </r>
  <r>
    <s v="Journal"/>
    <x v="2"/>
    <s v="Data Engineering"/>
    <s v="Data Engineering"/>
    <d v="2024-08-31T00:00:00"/>
    <x v="0"/>
    <s v="50941"/>
    <s v="460 Globalization Partners Inc. : 1366 Globalization Partners SOW #39 - Data Engineering Team  Renewal"/>
    <x v="152"/>
    <s v="17772967350"/>
    <m/>
    <m/>
    <m/>
    <n v="360.16765459061952"/>
    <x v="5"/>
    <x v="73"/>
    <x v="1"/>
    <n v="0"/>
    <x v="161"/>
    <x v="134"/>
  </r>
  <r>
    <s v="Journal"/>
    <x v="2"/>
    <s v="Data Engineering"/>
    <s v="Data Engineering"/>
    <d v="2024-08-31T00:00:00"/>
    <x v="0"/>
    <s v="50319"/>
    <s v="469 Stagwell Marketing Cloud LLC : 985 Stagwell SOW#1"/>
    <x v="147"/>
    <s v="17001841791"/>
    <m/>
    <m/>
    <m/>
    <n v="520.2421677420059"/>
    <x v="5"/>
    <x v="76"/>
    <x v="1"/>
    <n v="0"/>
    <x v="156"/>
    <x v="129"/>
  </r>
  <r>
    <s v="Journal"/>
    <x v="2"/>
    <s v="Data Engineering"/>
    <s v="Data Engineering"/>
    <d v="2024-08-31T00:00:00"/>
    <x v="0"/>
    <s v="51398"/>
    <s v="456 ICC in Montevideo represents Blend360 : 1166 Fedefarma: Landing Zone Assessment &amp; Recommendation Phase"/>
    <x v="143"/>
    <s v="17806464279"/>
    <m/>
    <m/>
    <m/>
    <n v="180.08382729530976"/>
    <x v="5"/>
    <x v="16"/>
    <x v="1"/>
    <n v="0"/>
    <x v="152"/>
    <x v="125"/>
  </r>
  <r>
    <s v="Journal"/>
    <x v="2"/>
    <s v="Data Engineering"/>
    <s v="Data Engineering"/>
    <d v="2024-08-31T00:00:00"/>
    <x v="0"/>
    <s v="50048"/>
    <s v="461 Session M Inc. : 974 Mastercard SOW #6"/>
    <x v="6"/>
    <s v="16716229170"/>
    <m/>
    <m/>
    <m/>
    <n v="496.23099076929799"/>
    <x v="5"/>
    <x v="29"/>
    <x v="1"/>
    <n v="0"/>
    <x v="38"/>
    <x v="37"/>
  </r>
  <r>
    <s v="Journal"/>
    <x v="2"/>
    <s v="Data Engineering"/>
    <s v="Data Engineering"/>
    <d v="2024-08-31T00:00:00"/>
    <x v="0"/>
    <s v="50141"/>
    <s v="466 Pixability Inc. : 1331 Pixability SOW 4"/>
    <x v="142"/>
    <s v="17583740188"/>
    <m/>
    <m/>
    <m/>
    <n v="258.12015245661064"/>
    <x v="5"/>
    <x v="74"/>
    <x v="1"/>
    <n v="0"/>
    <x v="151"/>
    <x v="124"/>
  </r>
  <r>
    <s v="Journal"/>
    <x v="2"/>
    <s v="Data Engineering"/>
    <s v="Data Engineering"/>
    <d v="2024-08-31T00:00:00"/>
    <x v="0"/>
    <s v="50124"/>
    <s v="468 Blackstone Inc. : 988 Blackstone SOW #12"/>
    <x v="141"/>
    <s v="16856642182"/>
    <m/>
    <m/>
    <m/>
    <n v="480.22353945415932"/>
    <x v="5"/>
    <x v="4"/>
    <x v="1"/>
    <n v="0"/>
    <x v="150"/>
    <x v="123"/>
  </r>
  <r>
    <s v="Journal"/>
    <x v="2"/>
    <s v="Data Engineering"/>
    <s v="Data Engineering"/>
    <d v="2024-08-31T00:00:00"/>
    <x v="0"/>
    <s v="49928"/>
    <s v="468 Blackstone Inc. : 988 Blackstone SOW #12"/>
    <x v="141"/>
    <s v="16856642182"/>
    <m/>
    <m/>
    <m/>
    <n v="320.14902630277288"/>
    <x v="5"/>
    <x v="4"/>
    <x v="1"/>
    <n v="0"/>
    <x v="150"/>
    <x v="123"/>
  </r>
  <r>
    <s v="Journal"/>
    <x v="2"/>
    <s v="Data Engineering"/>
    <s v="Data Engineering"/>
    <d v="2024-08-31T00:00:00"/>
    <x v="0"/>
    <s v="50267"/>
    <s v="465 Sincera Technologies LLC : 1146 Sincera SOW 4 - DE Team"/>
    <x v="144"/>
    <s v="17581549176"/>
    <m/>
    <m/>
    <m/>
    <n v="240.11176972707966"/>
    <x v="5"/>
    <x v="75"/>
    <x v="1"/>
    <n v="0"/>
    <x v="153"/>
    <x v="126"/>
  </r>
  <r>
    <s v="Journal"/>
    <x v="2"/>
    <s v="Data Engineering"/>
    <s v="Data Engineering"/>
    <d v="2024-08-31T00:00:00"/>
    <x v="0"/>
    <s v="49806"/>
    <s v="468 Blackstone Inc. : 988 Blackstone SOW #12"/>
    <x v="141"/>
    <s v="16856642182"/>
    <m/>
    <m/>
    <m/>
    <n v="560.2607960298526"/>
    <x v="5"/>
    <x v="4"/>
    <x v="1"/>
    <n v="0"/>
    <x v="150"/>
    <x v="123"/>
  </r>
  <r>
    <s v="Journal"/>
    <x v="2"/>
    <s v="Data Engineering"/>
    <s v="Data Engineering"/>
    <d v="2024-08-31T00:00:00"/>
    <x v="0"/>
    <s v="50497"/>
    <s v="459 Roku Inc. : 966 SOW#1 2024 - DE &amp; BI Team"/>
    <x v="116"/>
    <s v="16977995014"/>
    <m/>
    <m/>
    <m/>
    <n v="464.21608813902071"/>
    <x v="5"/>
    <x v="67"/>
    <x v="1"/>
    <n v="0"/>
    <x v="129"/>
    <x v="102"/>
  </r>
  <r>
    <s v="Journal"/>
    <x v="2"/>
    <s v="Data Engineering"/>
    <s v="Data Engineering"/>
    <d v="2024-08-31T00:00:00"/>
    <x v="0"/>
    <s v="51416"/>
    <s v="456 ICC in Montevideo represents Blend360 : 1166 Fedefarma: Landing Zone Assessment &amp; Recommendation Phase"/>
    <x v="143"/>
    <s v="17806464279"/>
    <m/>
    <m/>
    <m/>
    <n v="180.08382729530976"/>
    <x v="5"/>
    <x v="16"/>
    <x v="1"/>
    <n v="0"/>
    <x v="152"/>
    <x v="125"/>
  </r>
  <r>
    <s v="Journal"/>
    <x v="2"/>
    <s v="Data Engineering"/>
    <s v="Data Engineering"/>
    <d v="2024-08-31T00:00:00"/>
    <x v="0"/>
    <s v="50360"/>
    <s v="469 Stagwell Marketing Cloud LLC : 987 Stagwell SOW#3"/>
    <x v="163"/>
    <s v="17001802020"/>
    <m/>
    <m/>
    <m/>
    <n v="408.19000853603541"/>
    <x v="5"/>
    <x v="76"/>
    <x v="1"/>
    <n v="0"/>
    <x v="172"/>
    <x v="145"/>
  </r>
  <r>
    <s v="Journal"/>
    <x v="2"/>
    <s v="Data Engineering"/>
    <s v="Data Engineering"/>
    <d v="2024-08-31T00:00:00"/>
    <x v="0"/>
    <s v="50786"/>
    <s v="460 Globalization Partners Inc. : 1349 Globalization Partners SOW #41 - Data Engineering Team Renewal"/>
    <x v="139"/>
    <s v="17771226635"/>
    <m/>
    <m/>
    <m/>
    <n v="504.23471642686729"/>
    <x v="5"/>
    <x v="73"/>
    <x v="1"/>
    <n v="0"/>
    <x v="148"/>
    <x v="121"/>
  </r>
  <r>
    <s v="Journal"/>
    <x v="2"/>
    <s v="Data Engineering"/>
    <s v="Data Engineering"/>
    <d v="2024-08-31T00:00:00"/>
    <x v="0"/>
    <s v="51247"/>
    <s v="459 Roku Inc. : 966 SOW#1 2024 - DE &amp; BI Team"/>
    <x v="116"/>
    <s v="16977995014"/>
    <m/>
    <m/>
    <m/>
    <n v="464.21608813902071"/>
    <x v="5"/>
    <x v="67"/>
    <x v="1"/>
    <n v="0"/>
    <x v="129"/>
    <x v="102"/>
  </r>
  <r>
    <s v="Journal"/>
    <x v="2"/>
    <s v="Data Engineering"/>
    <s v="Data Engineering"/>
    <d v="2024-08-31T00:00:00"/>
    <x v="0"/>
    <s v="50247"/>
    <s v="465 Sincera Technologies LLC : 980 Sincera SOW 3 - Data Engineering Team"/>
    <x v="159"/>
    <s v="17001844665"/>
    <m/>
    <m/>
    <m/>
    <n v="294.1369179156726"/>
    <x v="5"/>
    <x v="75"/>
    <x v="1"/>
    <n v="0"/>
    <x v="168"/>
    <x v="141"/>
  </r>
  <r>
    <s v="Journal"/>
    <x v="2"/>
    <s v="Data Engineering"/>
    <s v="Data Engineering"/>
    <d v="2024-08-31T00:00:00"/>
    <x v="0"/>
    <s v="51292"/>
    <s v="459 Roku Inc. : 966 SOW#1 2024 - DE &amp; BI Team"/>
    <x v="116"/>
    <s v="16977995014"/>
    <m/>
    <m/>
    <m/>
    <n v="464.21608813902071"/>
    <x v="5"/>
    <x v="67"/>
    <x v="1"/>
    <n v="0"/>
    <x v="129"/>
    <x v="102"/>
  </r>
  <r>
    <s v="Journal"/>
    <x v="2"/>
    <s v="Data Engineering"/>
    <s v="Data Engineering"/>
    <d v="2024-08-31T00:00:00"/>
    <x v="0"/>
    <s v="50493"/>
    <s v="459 Roku Inc. : 966 SOW#1 2024 - DE &amp; BI Team"/>
    <x v="116"/>
    <s v="16977995014"/>
    <m/>
    <m/>
    <m/>
    <n v="360.16765459061952"/>
    <x v="5"/>
    <x v="67"/>
    <x v="1"/>
    <n v="0"/>
    <x v="129"/>
    <x v="102"/>
  </r>
  <r>
    <s v="Journal"/>
    <x v="2"/>
    <s v="Data Engineering"/>
    <s v="Data Engineering"/>
    <d v="2024-08-31T00:00:00"/>
    <x v="0"/>
    <s v="50969"/>
    <s v="460 Globalization Partners Inc. : 1366 Globalization Partners SOW #39 - Data Engineering Team  Renewal"/>
    <x v="152"/>
    <s v="17772967350"/>
    <m/>
    <m/>
    <m/>
    <n v="360.16765459061952"/>
    <x v="5"/>
    <x v="73"/>
    <x v="1"/>
    <n v="0"/>
    <x v="161"/>
    <x v="134"/>
  </r>
  <r>
    <s v="Journal"/>
    <x v="2"/>
    <s v="Data Engineering"/>
    <s v="Data Engineering"/>
    <d v="2024-08-31T00:00:00"/>
    <x v="0"/>
    <s v="50303"/>
    <s v="469 Stagwell Marketing Cloud LLC : 985 Stagwell SOW#1"/>
    <x v="147"/>
    <s v="17001841791"/>
    <m/>
    <m/>
    <m/>
    <n v="520.2421677420059"/>
    <x v="5"/>
    <x v="76"/>
    <x v="1"/>
    <n v="0"/>
    <x v="156"/>
    <x v="129"/>
  </r>
  <r>
    <s v="Journal"/>
    <x v="2"/>
    <s v="Data Engineering"/>
    <s v="Data Engineering"/>
    <d v="2024-08-31T00:00:00"/>
    <x v="0"/>
    <s v="50840"/>
    <s v="459 Roku Inc. : 966 SOW#1 2024 - DE &amp; BI Team"/>
    <x v="116"/>
    <s v="16977995014"/>
    <m/>
    <m/>
    <m/>
    <n v="400.1862828784661"/>
    <x v="5"/>
    <x v="67"/>
    <x v="1"/>
    <n v="0"/>
    <x v="129"/>
    <x v="102"/>
  </r>
  <r>
    <s v="Journal"/>
    <x v="9"/>
    <s v="Data Engineering"/>
    <s v="Data Engineering"/>
    <d v="2024-08-31T00:00:00"/>
    <x v="0"/>
    <s v="51689"/>
    <s v="362 Universal Parks &amp; Resorts : 1133 UDX - AdOps Support Renewal"/>
    <x v="61"/>
    <s v="16534047054"/>
    <m/>
    <m/>
    <m/>
    <n v="0.41"/>
    <x v="5"/>
    <x v="19"/>
    <x v="1"/>
    <n v="0"/>
    <x v="80"/>
    <x v="75"/>
  </r>
  <r>
    <s v="Journal"/>
    <x v="2"/>
    <s v="Data Engineering"/>
    <s v="Data Engineering"/>
    <d v="2024-08-31T00:00:00"/>
    <x v="0"/>
    <s v="50401"/>
    <s v="468 Blackstone Inc. : 1189 Blackstone - SOW#15 - Developer Experience Team (.Net)"/>
    <x v="148"/>
    <s v="17485557310"/>
    <m/>
    <m/>
    <m/>
    <n v="560.2607960298526"/>
    <x v="5"/>
    <x v="4"/>
    <x v="1"/>
    <n v="0"/>
    <x v="157"/>
    <x v="130"/>
  </r>
  <r>
    <s v="Journal"/>
    <x v="9"/>
    <s v="Data Engineering"/>
    <s v="Data Engineering"/>
    <d v="2024-08-31T00:00:00"/>
    <x v="0"/>
    <s v="51738"/>
    <s v="276 Under Armour : 1216 Executive Insights and Rev Mgmt Dashboards"/>
    <x v="133"/>
    <s v="18821214569"/>
    <m/>
    <m/>
    <m/>
    <n v="108.85"/>
    <x v="5"/>
    <x v="15"/>
    <x v="1"/>
    <n v="0"/>
    <x v="143"/>
    <x v="116"/>
  </r>
  <r>
    <s v="Journal"/>
    <x v="2"/>
    <s v="Data Engineering"/>
    <s v="Data Engineering"/>
    <d v="2024-08-31T00:00:00"/>
    <x v="0"/>
    <s v="50522"/>
    <s v="459 Roku Inc. : 966 SOW#1 2024 - DE &amp; BI Team"/>
    <x v="116"/>
    <s v="16977995014"/>
    <m/>
    <m/>
    <m/>
    <n v="210.0977985111947"/>
    <x v="5"/>
    <x v="67"/>
    <x v="1"/>
    <n v="0"/>
    <x v="129"/>
    <x v="102"/>
  </r>
  <r>
    <s v="Journal"/>
    <x v="2"/>
    <s v="Data Engineering"/>
    <s v="Data Engineering"/>
    <d v="2024-08-31T00:00:00"/>
    <x v="0"/>
    <s v="50031"/>
    <s v="468 Blackstone Inc. : 988 Blackstone SOW #12"/>
    <x v="141"/>
    <s v="16856642182"/>
    <m/>
    <m/>
    <m/>
    <n v="536.24961905714463"/>
    <x v="5"/>
    <x v="4"/>
    <x v="1"/>
    <n v="0"/>
    <x v="150"/>
    <x v="123"/>
  </r>
  <r>
    <s v="Journal"/>
    <x v="9"/>
    <s v="Data Engineering"/>
    <s v="Data Engineering"/>
    <d v="2024-08-31T00:00:00"/>
    <x v="0"/>
    <s v="51655"/>
    <s v="362 Universal Parks &amp; Resorts : 1038 GMAT Data Governance - Phase 2"/>
    <x v="59"/>
    <s v="14545854040"/>
    <m/>
    <m/>
    <m/>
    <n v="13319.92"/>
    <x v="5"/>
    <x v="19"/>
    <x v="1"/>
    <n v="0"/>
    <x v="78"/>
    <x v="73"/>
  </r>
  <r>
    <s v="Journal"/>
    <x v="2"/>
    <s v="Data Engineering"/>
    <s v="Data Engineering"/>
    <d v="2024-08-31T00:00:00"/>
    <x v="0"/>
    <s v="50311"/>
    <s v="469 Stagwell Marketing Cloud LLC : 985 Stagwell SOW#1"/>
    <x v="147"/>
    <s v="17001841791"/>
    <m/>
    <m/>
    <m/>
    <n v="520.2421677420059"/>
    <x v="5"/>
    <x v="76"/>
    <x v="1"/>
    <n v="0"/>
    <x v="156"/>
    <x v="129"/>
  </r>
  <r>
    <s v="Journal"/>
    <x v="2"/>
    <s v="Data Engineering"/>
    <s v="Data Engineering"/>
    <d v="2024-08-31T00:00:00"/>
    <x v="0"/>
    <s v="51167"/>
    <s v="460 Globalization Partners Inc. : 1368 Globalization Partners SOW #42 - Data Engineering Team Renewal"/>
    <x v="166"/>
    <s v="17772618578"/>
    <m/>
    <m/>
    <m/>
    <n v="560.2607960298526"/>
    <x v="5"/>
    <x v="73"/>
    <x v="1"/>
    <n v="0"/>
    <x v="175"/>
    <x v="148"/>
  </r>
  <r>
    <s v="Journal"/>
    <x v="2"/>
    <s v="Data Engineering"/>
    <s v="Data Engineering"/>
    <d v="2024-08-31T00:00:00"/>
    <x v="0"/>
    <s v="50816"/>
    <s v="460 Globalization Partners Inc. : 1349 Globalization Partners SOW #41 - Data Engineering Team Renewal"/>
    <x v="139"/>
    <s v="17771226635"/>
    <m/>
    <m/>
    <m/>
    <n v="384.17883156332749"/>
    <x v="5"/>
    <x v="73"/>
    <x v="1"/>
    <n v="0"/>
    <x v="148"/>
    <x v="121"/>
  </r>
  <r>
    <s v="Journal"/>
    <x v="2"/>
    <s v="Data Engineering"/>
    <s v="Data Engineering"/>
    <d v="2024-08-31T00:00:00"/>
    <x v="0"/>
    <s v="50027"/>
    <s v="461 Session M Inc. : 974 Mastercard SOW #6"/>
    <x v="6"/>
    <s v="16716229170"/>
    <m/>
    <m/>
    <m/>
    <n v="464.21608813902071"/>
    <x v="5"/>
    <x v="29"/>
    <x v="1"/>
    <n v="0"/>
    <x v="38"/>
    <x v="37"/>
  </r>
  <r>
    <s v="Journal"/>
    <x v="2"/>
    <s v="Data Engineering"/>
    <s v="Data Engineering"/>
    <d v="2024-08-31T00:00:00"/>
    <x v="0"/>
    <s v="50513"/>
    <s v="459 Roku Inc. : 966 SOW#1 2024 - DE &amp; BI Team"/>
    <x v="116"/>
    <s v="16977995014"/>
    <m/>
    <m/>
    <m/>
    <n v="380.17696873454281"/>
    <x v="5"/>
    <x v="67"/>
    <x v="1"/>
    <n v="0"/>
    <x v="129"/>
    <x v="102"/>
  </r>
  <r>
    <s v="Journal"/>
    <x v="9"/>
    <s v="Data Engineering"/>
    <s v="Data Engineering"/>
    <d v="2024-08-31T00:00:00"/>
    <x v="0"/>
    <s v="51747"/>
    <s v="489 IAC/InterActiveCorp : 1163 IAC - Data Strategy &amp; Performance Measurement - Snowflake Sourced"/>
    <x v="170"/>
    <s v="17581057915"/>
    <m/>
    <m/>
    <m/>
    <n v="24091.67"/>
    <x v="5"/>
    <x v="79"/>
    <x v="1"/>
    <n v="0"/>
    <x v="179"/>
    <x v="150"/>
  </r>
  <r>
    <s v="Journal"/>
    <x v="2"/>
    <s v="Data Engineering"/>
    <s v="Data Engineering"/>
    <d v="2024-08-31T00:00:00"/>
    <x v="0"/>
    <s v="51304"/>
    <s v="482 Madhive : 1111 Madhive - SOW1"/>
    <x v="155"/>
    <s v="16592846934"/>
    <m/>
    <m/>
    <m/>
    <n v="360.16765459061952"/>
    <x v="5"/>
    <x v="77"/>
    <x v="1"/>
    <n v="0"/>
    <x v="164"/>
    <x v="137"/>
  </r>
  <r>
    <s v="Journal"/>
    <x v="2"/>
    <s v="Data Engineering"/>
    <s v="Data Engineering"/>
    <d v="2024-08-31T00:00:00"/>
    <x v="0"/>
    <s v="50968"/>
    <s v="459 Roku Inc. : 966 SOW#1 2024 - DE &amp; BI Team"/>
    <x v="116"/>
    <s v="16977995014"/>
    <m/>
    <m/>
    <m/>
    <n v="540.25148188592925"/>
    <x v="5"/>
    <x v="67"/>
    <x v="1"/>
    <n v="0"/>
    <x v="129"/>
    <x v="102"/>
  </r>
  <r>
    <s v="Journal"/>
    <x v="2"/>
    <s v="Data Engineering"/>
    <s v="Data Engineering"/>
    <d v="2024-08-31T00:00:00"/>
    <x v="0"/>
    <s v="50428"/>
    <s v="468 Blackstone Inc. : 1194 Blackstone - SOW#18 - Data Engineer with AWS (Puneet Team)"/>
    <x v="164"/>
    <s v="18262439992"/>
    <m/>
    <m/>
    <m/>
    <n v="560.2607960298526"/>
    <x v="5"/>
    <x v="4"/>
    <x v="1"/>
    <n v="0"/>
    <x v="173"/>
    <x v="146"/>
  </r>
  <r>
    <s v="Journal"/>
    <x v="2"/>
    <s v="Data Engineering"/>
    <s v="Data Engineering"/>
    <d v="2024-08-31T00:00:00"/>
    <x v="0"/>
    <s v="50766"/>
    <s v="460 Globalization Partners Inc. : 1349 Globalization Partners SOW #41 - Data Engineering Team Renewal"/>
    <x v="139"/>
    <s v="17771226635"/>
    <m/>
    <m/>
    <m/>
    <n v="504.23471642686729"/>
    <x v="5"/>
    <x v="73"/>
    <x v="1"/>
    <n v="0"/>
    <x v="148"/>
    <x v="121"/>
  </r>
  <r>
    <s v="Journal"/>
    <x v="2"/>
    <s v="Data Engineering"/>
    <s v="Data Engineering"/>
    <d v="2024-08-31T00:00:00"/>
    <x v="0"/>
    <s v="50643"/>
    <s v="459 Roku Inc. : 966 SOW#1 2024 - DE &amp; BI Team"/>
    <x v="116"/>
    <s v="16977995014"/>
    <m/>
    <m/>
    <m/>
    <n v="79.036914795873145"/>
    <x v="5"/>
    <x v="67"/>
    <x v="1"/>
    <n v="0"/>
    <x v="129"/>
    <x v="102"/>
  </r>
  <r>
    <s v="Journal"/>
    <x v="13"/>
    <s v="Data Engineering"/>
    <s v="Data Engineering"/>
    <d v="2024-08-31T00:00:00"/>
    <x v="0"/>
    <s v="49477"/>
    <s v="297 Atnahs Pharma UK Limited : 1257 Data Engineering Ongoing Support"/>
    <x v="171"/>
    <m/>
    <m/>
    <m/>
    <m/>
    <n v="2607.2398751112"/>
    <x v="5"/>
    <x v="41"/>
    <x v="1"/>
    <n v="0"/>
    <x v="180"/>
    <x v="151"/>
  </r>
  <r>
    <s v="Journal"/>
    <x v="2"/>
    <s v="Data Engineering"/>
    <s v="Data Engineering"/>
    <d v="2024-08-31T00:00:00"/>
    <x v="0"/>
    <s v="51193"/>
    <s v="459 Roku Inc. : 966 SOW#1 2024 - DE &amp; BI Team"/>
    <x v="116"/>
    <s v="16977995014"/>
    <m/>
    <m/>
    <m/>
    <n v="432.20118550874338"/>
    <x v="5"/>
    <x v="67"/>
    <x v="1"/>
    <n v="0"/>
    <x v="129"/>
    <x v="102"/>
  </r>
  <r>
    <s v="Journal"/>
    <x v="2"/>
    <s v="Data Engineering"/>
    <s v="Data Engineering"/>
    <d v="2024-08-31T00:00:00"/>
    <x v="0"/>
    <s v="49787"/>
    <s v="461 Session M Inc. : 974 Mastercard SOW #6"/>
    <x v="6"/>
    <s v="16716229170"/>
    <m/>
    <m/>
    <m/>
    <n v="496.23099076929799"/>
    <x v="5"/>
    <x v="29"/>
    <x v="1"/>
    <n v="0"/>
    <x v="38"/>
    <x v="37"/>
  </r>
  <r>
    <s v="Journal"/>
    <x v="9"/>
    <s v="Data Engineering"/>
    <s v="Data Engineering"/>
    <d v="2024-08-31T00:00:00"/>
    <x v="0"/>
    <s v="52166"/>
    <s v="- No Entity -"/>
    <x v="0"/>
    <m/>
    <s v="ICC 1051 Wyndham Hotels and Resorts : Wyndham - Guest Analytics Retainer"/>
    <m/>
    <s v="TopSide Management Book Elim related to project ICC 1051 Wyndham Hotels and Resorts : Wyndham - Guest Analytics Retainer"/>
    <n v="-16687.77"/>
    <x v="5"/>
    <x v="5"/>
    <x v="1"/>
    <s v="ICC 1051 Wyndham Hotels and Resorts : Wyndham - Guest Analytics Retainer"/>
    <x v="7"/>
    <x v="7"/>
  </r>
  <r>
    <s v="Journal"/>
    <x v="2"/>
    <s v="Data Engineering"/>
    <s v="Data Engineering"/>
    <d v="2024-08-31T00:00:00"/>
    <x v="0"/>
    <s v="51383"/>
    <s v="482 Madhive : 1111 Madhive - SOW1"/>
    <x v="155"/>
    <s v="16592846934"/>
    <m/>
    <m/>
    <m/>
    <n v="360.16765459061952"/>
    <x v="5"/>
    <x v="77"/>
    <x v="1"/>
    <n v="0"/>
    <x v="164"/>
    <x v="137"/>
  </r>
  <r>
    <s v="Journal"/>
    <x v="2"/>
    <s v="Data Engineering"/>
    <s v="Data Engineering"/>
    <d v="2024-08-31T00:00:00"/>
    <x v="0"/>
    <s v="51330"/>
    <s v="482 Madhive : 1111 Madhive - SOW1"/>
    <x v="155"/>
    <s v="16592846934"/>
    <m/>
    <m/>
    <m/>
    <n v="270.12574094296463"/>
    <x v="5"/>
    <x v="77"/>
    <x v="1"/>
    <n v="0"/>
    <x v="164"/>
    <x v="137"/>
  </r>
  <r>
    <s v="Journal"/>
    <x v="2"/>
    <s v="Data Engineering"/>
    <s v="Data Engineering"/>
    <d v="2024-08-31T00:00:00"/>
    <x v="0"/>
    <s v="51323"/>
    <s v="459 Roku Inc. : 968 Roku SOW 2 - Data Engineering Team"/>
    <x v="158"/>
    <s v="16977994594"/>
    <m/>
    <m/>
    <m/>
    <n v="480.22353945415932"/>
    <x v="5"/>
    <x v="67"/>
    <x v="1"/>
    <n v="0"/>
    <x v="167"/>
    <x v="140"/>
  </r>
  <r>
    <s v="Journal"/>
    <x v="2"/>
    <s v="Data Engineering"/>
    <s v="Data Engineering"/>
    <d v="2024-08-31T00:00:00"/>
    <x v="0"/>
    <s v="50951"/>
    <s v="460 Globalization Partners Inc. : 1366 Globalization Partners SOW #39 - Data Engineering Team  Renewal"/>
    <x v="152"/>
    <s v="17772967350"/>
    <m/>
    <m/>
    <m/>
    <n v="376.17510590575813"/>
    <x v="5"/>
    <x v="73"/>
    <x v="1"/>
    <n v="0"/>
    <x v="161"/>
    <x v="134"/>
  </r>
  <r>
    <s v="Journal"/>
    <x v="2"/>
    <s v="Data Engineering"/>
    <s v="Data Engineering"/>
    <d v="2024-08-31T00:00:00"/>
    <x v="0"/>
    <s v="50038"/>
    <s v="468 Blackstone Inc. : 988 Blackstone SOW #12"/>
    <x v="141"/>
    <s v="16856642182"/>
    <m/>
    <m/>
    <m/>
    <n v="480.22353945415932"/>
    <x v="5"/>
    <x v="4"/>
    <x v="1"/>
    <n v="0"/>
    <x v="150"/>
    <x v="123"/>
  </r>
  <r>
    <s v="Journal"/>
    <x v="2"/>
    <s v="Data Engineering"/>
    <s v="Data Engineering"/>
    <d v="2024-08-31T00:00:00"/>
    <x v="0"/>
    <s v="50396"/>
    <s v="468 Blackstone Inc. : 1189 Blackstone - SOW#15 - Developer Experience Team (.Net)"/>
    <x v="148"/>
    <s v="17485557310"/>
    <m/>
    <m/>
    <m/>
    <n v="560.2607960298526"/>
    <x v="5"/>
    <x v="4"/>
    <x v="1"/>
    <n v="0"/>
    <x v="157"/>
    <x v="130"/>
  </r>
  <r>
    <s v="Journal"/>
    <x v="2"/>
    <s v="Data Engineering"/>
    <s v="Data Engineering"/>
    <d v="2024-08-31T00:00:00"/>
    <x v="0"/>
    <s v="50162"/>
    <s v="466 Pixability Inc. : 1331 Pixability SOW 4"/>
    <x v="142"/>
    <s v="17583740188"/>
    <m/>
    <m/>
    <m/>
    <n v="258.12015245661064"/>
    <x v="5"/>
    <x v="74"/>
    <x v="1"/>
    <n v="0"/>
    <x v="151"/>
    <x v="124"/>
  </r>
  <r>
    <s v="Journal"/>
    <x v="2"/>
    <s v="Data Engineering"/>
    <s v="Data Engineering"/>
    <d v="2024-08-31T00:00:00"/>
    <x v="0"/>
    <s v="50585"/>
    <s v="468 Blackstone Inc. : 1284 Blackstone - SOW#25 - FS Engineer (Seb Team)"/>
    <x v="167"/>
    <s v="19902785076"/>
    <m/>
    <m/>
    <m/>
    <n v="536.24961905714463"/>
    <x v="5"/>
    <x v="4"/>
    <x v="1"/>
    <n v="0"/>
    <x v="176"/>
    <x v="149"/>
  </r>
  <r>
    <s v="Journal"/>
    <x v="2"/>
    <s v="Data Engineering"/>
    <s v="Data Engineering"/>
    <d v="2024-08-31T00:00:00"/>
    <x v="0"/>
    <s v="51320"/>
    <s v="482 Madhive : 1111 Madhive - SOW1"/>
    <x v="155"/>
    <s v="16592846934"/>
    <m/>
    <m/>
    <m/>
    <n v="240.11176972707966"/>
    <x v="5"/>
    <x v="77"/>
    <x v="1"/>
    <n v="0"/>
    <x v="164"/>
    <x v="137"/>
  </r>
  <r>
    <s v="Journal"/>
    <x v="2"/>
    <s v="Data Engineering"/>
    <s v="Data Engineering"/>
    <d v="2024-08-31T00:00:00"/>
    <x v="0"/>
    <s v="50184"/>
    <s v="468 Blackstone Inc. : 988 Blackstone SOW #12"/>
    <x v="141"/>
    <s v="16856642182"/>
    <m/>
    <m/>
    <m/>
    <n v="480.22353945415932"/>
    <x v="5"/>
    <x v="4"/>
    <x v="1"/>
    <n v="0"/>
    <x v="150"/>
    <x v="123"/>
  </r>
  <r>
    <s v="Journal"/>
    <x v="2"/>
    <s v="Data Engineering"/>
    <s v="Data Engineering"/>
    <d v="2024-08-31T00:00:00"/>
    <x v="0"/>
    <s v="50608"/>
    <s v="459 Roku Inc. : 966 SOW#1 2024 - DE &amp; BI Team"/>
    <x v="116"/>
    <s v="16977995014"/>
    <m/>
    <m/>
    <m/>
    <n v="435.20270655770798"/>
    <x v="5"/>
    <x v="67"/>
    <x v="1"/>
    <n v="0"/>
    <x v="129"/>
    <x v="102"/>
  </r>
  <r>
    <s v="Journal"/>
    <x v="2"/>
    <s v="Data Engineering"/>
    <s v="Data Engineering"/>
    <d v="2024-08-31T00:00:00"/>
    <x v="0"/>
    <s v="50771"/>
    <s v="459 Roku Inc. : 966 SOW#1 2024 - DE &amp; BI Team"/>
    <x v="116"/>
    <s v="16977995014"/>
    <m/>
    <m/>
    <m/>
    <n v="210.0977985111947"/>
    <x v="5"/>
    <x v="67"/>
    <x v="1"/>
    <n v="0"/>
    <x v="129"/>
    <x v="102"/>
  </r>
  <r>
    <s v="Journal"/>
    <x v="2"/>
    <s v="Data Engineering"/>
    <s v="Data Engineering"/>
    <d v="2024-08-31T00:00:00"/>
    <x v="0"/>
    <s v="49868"/>
    <s v="468 Blackstone Inc. : 988 Blackstone SOW #12"/>
    <x v="141"/>
    <s v="16856642182"/>
    <m/>
    <m/>
    <m/>
    <n v="560.2607960298526"/>
    <x v="5"/>
    <x v="4"/>
    <x v="1"/>
    <n v="0"/>
    <x v="150"/>
    <x v="123"/>
  </r>
  <r>
    <s v="Journal"/>
    <x v="9"/>
    <s v="Data Engineering"/>
    <s v="Data Engineering"/>
    <d v="2024-08-31T00:00:00"/>
    <x v="0"/>
    <s v="51577"/>
    <s v="170 CVS Health : 1204 Foundry Targeting - Alpesh FED"/>
    <x v="172"/>
    <s v="18175846934"/>
    <m/>
    <m/>
    <m/>
    <n v="11792"/>
    <x v="5"/>
    <x v="3"/>
    <x v="1"/>
    <n v="0"/>
    <x v="25"/>
    <x v="24"/>
  </r>
  <r>
    <s v="Journal"/>
    <x v="2"/>
    <s v="Data Engineering"/>
    <s v="Data Engineering"/>
    <d v="2024-08-31T00:00:00"/>
    <x v="0"/>
    <s v="51407"/>
    <s v="456 ICC in Montevideo represents Blend360 : 1166 Fedefarma: Landing Zone Assessment &amp; Recommendation Phase"/>
    <x v="143"/>
    <s v="17806464279"/>
    <m/>
    <m/>
    <m/>
    <n v="180.08382729530976"/>
    <x v="5"/>
    <x v="16"/>
    <x v="1"/>
    <n v="0"/>
    <x v="152"/>
    <x v="125"/>
  </r>
  <r>
    <s v="Journal"/>
    <x v="2"/>
    <s v="Data Engineering"/>
    <s v="Data Engineering"/>
    <d v="2024-08-31T00:00:00"/>
    <x v="0"/>
    <s v="51111"/>
    <s v="459 Roku Inc. : 966 SOW#1 2024 - DE &amp; BI Team"/>
    <x v="116"/>
    <s v="16977995014"/>
    <m/>
    <m/>
    <m/>
    <n v="493.2297175750856"/>
    <x v="5"/>
    <x v="67"/>
    <x v="1"/>
    <n v="0"/>
    <x v="129"/>
    <x v="102"/>
  </r>
  <r>
    <s v="Journal"/>
    <x v="2"/>
    <s v="Data Engineering"/>
    <s v="Data Engineering"/>
    <d v="2024-08-31T00:00:00"/>
    <x v="0"/>
    <s v="50866"/>
    <s v="459 Roku Inc. : 966 SOW#1 2024 - DE &amp; BI Team"/>
    <x v="116"/>
    <s v="16977995014"/>
    <m/>
    <m/>
    <m/>
    <n v="464.21608813902071"/>
    <x v="5"/>
    <x v="67"/>
    <x v="1"/>
    <n v="0"/>
    <x v="129"/>
    <x v="102"/>
  </r>
  <r>
    <s v="Journal"/>
    <x v="2"/>
    <s v="Data Engineering"/>
    <s v="Data Engineering"/>
    <d v="2024-08-31T00:00:00"/>
    <x v="0"/>
    <s v="51436"/>
    <s v="456 ICC in Montevideo represents Blend360 : 1166 Fedefarma: Landing Zone Assessment &amp; Recommendation Phase"/>
    <x v="143"/>
    <s v="17806464279"/>
    <m/>
    <m/>
    <m/>
    <n v="180.08382729530976"/>
    <x v="5"/>
    <x v="16"/>
    <x v="1"/>
    <n v="0"/>
    <x v="152"/>
    <x v="125"/>
  </r>
  <r>
    <s v="Journal"/>
    <x v="2"/>
    <s v="Data Engineering"/>
    <s v="Data Engineering"/>
    <d v="2024-08-31T00:00:00"/>
    <x v="0"/>
    <s v="50659"/>
    <s v="459 Roku Inc. : 966 SOW#1 2024 - DE &amp; BI Team"/>
    <x v="116"/>
    <s v="16977995014"/>
    <m/>
    <m/>
    <m/>
    <n v="360.16765459061952"/>
    <x v="5"/>
    <x v="67"/>
    <x v="1"/>
    <n v="0"/>
    <x v="129"/>
    <x v="102"/>
  </r>
  <r>
    <s v="Journal"/>
    <x v="2"/>
    <s v="Data Engineering"/>
    <s v="Data Engineering"/>
    <d v="2024-08-31T00:00:00"/>
    <x v="0"/>
    <s v="51225"/>
    <s v="459 Roku Inc. : 966 SOW#1 2024 - DE &amp; BI Team"/>
    <x v="116"/>
    <s v="16977995014"/>
    <m/>
    <m/>
    <m/>
    <n v="320.14902630277288"/>
    <x v="5"/>
    <x v="67"/>
    <x v="1"/>
    <n v="0"/>
    <x v="129"/>
    <x v="102"/>
  </r>
  <r>
    <s v="Journal"/>
    <x v="2"/>
    <s v="Data Engineering"/>
    <s v="Data Engineering"/>
    <d v="2024-08-31T00:00:00"/>
    <x v="0"/>
    <s v="50478"/>
    <s v="459 Roku Inc. : 966 SOW#1 2024 - DE &amp; BI Team"/>
    <x v="116"/>
    <s v="16977995014"/>
    <m/>
    <m/>
    <m/>
    <n v="210.0977985111947"/>
    <x v="5"/>
    <x v="67"/>
    <x v="1"/>
    <n v="0"/>
    <x v="129"/>
    <x v="102"/>
  </r>
  <r>
    <s v="Journal"/>
    <x v="2"/>
    <s v="Data Engineering"/>
    <s v="Data Engineering"/>
    <d v="2024-08-31T00:00:00"/>
    <x v="0"/>
    <s v="50302"/>
    <s v="468 Blackstone Inc. : 1141 Blackstone - SOW#16 - Exec Office Team (.Net)"/>
    <x v="154"/>
    <s v="17690283562"/>
    <m/>
    <m/>
    <m/>
    <n v="536.24961905714463"/>
    <x v="5"/>
    <x v="4"/>
    <x v="1"/>
    <n v="0"/>
    <x v="163"/>
    <x v="136"/>
  </r>
  <r>
    <s v="Journal"/>
    <x v="1"/>
    <s v="Data Engineering"/>
    <s v="Data Engineering"/>
    <d v="2024-08-31T00:00:00"/>
    <x v="0"/>
    <s v="49354"/>
    <s v="402 ICC in Forth Point Represents Blend360 : 1019 Legrand - Cablofil Managed Service Level Agreement"/>
    <x v="53"/>
    <m/>
    <m/>
    <m/>
    <m/>
    <n v="1488.3011366741509"/>
    <x v="1"/>
    <x v="26"/>
    <x v="1"/>
    <n v="0"/>
    <x v="13"/>
    <x v="13"/>
  </r>
  <r>
    <s v="Journal"/>
    <x v="2"/>
    <s v="Data Engineering"/>
    <s v="Data Engineering"/>
    <d v="2024-08-31T00:00:00"/>
    <x v="0"/>
    <s v="51134"/>
    <s v="460 Globalization Partners Inc. : 1368 Globalization Partners SOW #42 - Data Engineering Team Renewal"/>
    <x v="166"/>
    <s v="17772618578"/>
    <m/>
    <m/>
    <m/>
    <n v="560.2607960298526"/>
    <x v="5"/>
    <x v="73"/>
    <x v="1"/>
    <n v="0"/>
    <x v="175"/>
    <x v="148"/>
  </r>
  <r>
    <s v="Journal"/>
    <x v="2"/>
    <s v="Data Engineering"/>
    <s v="Data Engineering"/>
    <d v="2024-08-31T00:00:00"/>
    <x v="0"/>
    <s v="51081"/>
    <s v="460 Globalization Partners Inc. : 1367 Globalization Partners SOW #40 - Data Engineering Team Renewal"/>
    <x v="145"/>
    <s v="17772859452"/>
    <m/>
    <m/>
    <m/>
    <n v="520.2421677420059"/>
    <x v="5"/>
    <x v="73"/>
    <x v="1"/>
    <n v="0"/>
    <x v="154"/>
    <x v="127"/>
  </r>
  <r>
    <s v="Journal"/>
    <x v="2"/>
    <s v="Data Engineering"/>
    <s v="Data Engineering"/>
    <d v="2024-08-31T00:00:00"/>
    <x v="0"/>
    <s v="50438"/>
    <s v="468 Blackstone Inc. : 1194 Blackstone - SOW#18 - Data Engineer with AWS (Puneet Team)"/>
    <x v="164"/>
    <s v="18262439992"/>
    <m/>
    <m/>
    <m/>
    <n v="560.2607960298526"/>
    <x v="5"/>
    <x v="4"/>
    <x v="1"/>
    <n v="0"/>
    <x v="173"/>
    <x v="146"/>
  </r>
  <r>
    <s v="Journal"/>
    <x v="2"/>
    <s v="Data Engineering"/>
    <s v="Data Engineering"/>
    <d v="2024-08-31T00:00:00"/>
    <x v="0"/>
    <s v="50989"/>
    <s v="460 Globalization Partners Inc. : 1366 Globalization Partners SOW #39 - Data Engineering Team  Renewal"/>
    <x v="152"/>
    <s v="17772967350"/>
    <m/>
    <m/>
    <m/>
    <n v="376.17510590575813"/>
    <x v="5"/>
    <x v="73"/>
    <x v="1"/>
    <n v="0"/>
    <x v="161"/>
    <x v="134"/>
  </r>
  <r>
    <s v="Journal"/>
    <x v="2"/>
    <s v="Data Engineering"/>
    <s v="Data Engineering"/>
    <d v="2024-08-31T00:00:00"/>
    <x v="0"/>
    <s v="50860"/>
    <s v="460 Globalization Partners Inc. : 1349 Globalization Partners SOW #41 - Data Engineering Team Renewal"/>
    <x v="139"/>
    <s v="17771226635"/>
    <m/>
    <m/>
    <m/>
    <n v="448.20863682388205"/>
    <x v="5"/>
    <x v="73"/>
    <x v="1"/>
    <n v="0"/>
    <x v="148"/>
    <x v="121"/>
  </r>
  <r>
    <s v="Journal"/>
    <x v="2"/>
    <s v="Data Engineering"/>
    <s v="Data Engineering"/>
    <d v="2024-08-31T00:00:00"/>
    <x v="0"/>
    <s v="50480"/>
    <s v="459 Roku Inc. : 966 SOW#1 2024 - DE &amp; BI Team"/>
    <x v="116"/>
    <s v="16977995014"/>
    <m/>
    <m/>
    <m/>
    <n v="432.20118550874338"/>
    <x v="5"/>
    <x v="67"/>
    <x v="1"/>
    <n v="0"/>
    <x v="129"/>
    <x v="102"/>
  </r>
  <r>
    <s v="Journal"/>
    <x v="2"/>
    <s v="Data Engineering"/>
    <s v="Data Engineering"/>
    <d v="2024-08-31T00:00:00"/>
    <x v="0"/>
    <s v="50309"/>
    <s v="469 Stagwell Marketing Cloud LLC : 985 Stagwell SOW#1"/>
    <x v="147"/>
    <s v="17001841791"/>
    <m/>
    <m/>
    <m/>
    <n v="520.2421677420059"/>
    <x v="5"/>
    <x v="76"/>
    <x v="1"/>
    <n v="0"/>
    <x v="156"/>
    <x v="129"/>
  </r>
  <r>
    <s v="Journal"/>
    <x v="2"/>
    <s v="Data Engineering"/>
    <s v="Data Engineering"/>
    <d v="2024-08-31T00:00:00"/>
    <x v="0"/>
    <s v="50301"/>
    <s v="465 Sincera Technologies LLC : 1146 Sincera SOW 4 - DE Team"/>
    <x v="144"/>
    <s v="17581549176"/>
    <m/>
    <m/>
    <m/>
    <n v="240.11176972707966"/>
    <x v="5"/>
    <x v="75"/>
    <x v="1"/>
    <n v="0"/>
    <x v="153"/>
    <x v="126"/>
  </r>
  <r>
    <s v="Journal"/>
    <x v="2"/>
    <s v="Data Engineering"/>
    <s v="Data Engineering"/>
    <d v="2024-08-31T00:00:00"/>
    <x v="0"/>
    <s v="51363"/>
    <s v="459 Roku Inc. : 968 Roku SOW 2 - Data Engineering Team"/>
    <x v="158"/>
    <s v="16977994594"/>
    <m/>
    <m/>
    <m/>
    <n v="480.22353945415932"/>
    <x v="5"/>
    <x v="67"/>
    <x v="1"/>
    <n v="0"/>
    <x v="167"/>
    <x v="140"/>
  </r>
  <r>
    <s v="Journal"/>
    <x v="2"/>
    <s v="Data Engineering"/>
    <s v="Data Engineering"/>
    <d v="2024-08-31T00:00:00"/>
    <x v="0"/>
    <s v="51394"/>
    <s v="456 ICC in Montevideo represents Blend360 : 1166 Fedefarma: Landing Zone Assessment &amp; Recommendation Phase"/>
    <x v="143"/>
    <s v="17806464279"/>
    <m/>
    <m/>
    <m/>
    <n v="160.07451315138644"/>
    <x v="5"/>
    <x v="16"/>
    <x v="1"/>
    <n v="0"/>
    <x v="152"/>
    <x v="125"/>
  </r>
  <r>
    <s v="Journal"/>
    <x v="2"/>
    <s v="Data Engineering"/>
    <s v="Data Engineering"/>
    <d v="2024-08-31T00:00:00"/>
    <x v="0"/>
    <s v="51172"/>
    <s v="459 Roku Inc. : 966 SOW#1 2024 - DE &amp; BI Team"/>
    <x v="116"/>
    <s v="16977995014"/>
    <m/>
    <m/>
    <m/>
    <n v="300.13971215884959"/>
    <x v="5"/>
    <x v="67"/>
    <x v="1"/>
    <n v="0"/>
    <x v="129"/>
    <x v="102"/>
  </r>
  <r>
    <s v="Journal"/>
    <x v="2"/>
    <s v="Data Engineering"/>
    <s v="Data Engineering"/>
    <d v="2024-08-31T00:00:00"/>
    <x v="0"/>
    <s v="51137"/>
    <s v="460 Globalization Partners Inc. : 1368 Globalization Partners SOW #42 - Data Engineering Team Renewal"/>
    <x v="166"/>
    <s v="17772618578"/>
    <m/>
    <m/>
    <m/>
    <n v="560.2607960298526"/>
    <x v="5"/>
    <x v="73"/>
    <x v="1"/>
    <n v="0"/>
    <x v="175"/>
    <x v="148"/>
  </r>
  <r>
    <s v="Journal"/>
    <x v="2"/>
    <s v="Data Engineering"/>
    <s v="Data Engineering"/>
    <d v="2024-08-31T00:00:00"/>
    <x v="0"/>
    <s v="50153"/>
    <s v="468 Blackstone Inc. : 988 Blackstone SOW #12"/>
    <x v="141"/>
    <s v="16856642182"/>
    <m/>
    <m/>
    <m/>
    <n v="536.24961905714463"/>
    <x v="5"/>
    <x v="4"/>
    <x v="1"/>
    <n v="0"/>
    <x v="150"/>
    <x v="123"/>
  </r>
  <r>
    <s v="Journal"/>
    <x v="2"/>
    <s v="Data Engineering"/>
    <s v="Data Engineering"/>
    <d v="2024-08-31T00:00:00"/>
    <x v="0"/>
    <s v="49998"/>
    <s v="468 Blackstone Inc. : 988 Blackstone SOW #12"/>
    <x v="141"/>
    <s v="16856642182"/>
    <m/>
    <m/>
    <m/>
    <n v="560.2607960298526"/>
    <x v="5"/>
    <x v="4"/>
    <x v="1"/>
    <n v="0"/>
    <x v="150"/>
    <x v="123"/>
  </r>
  <r>
    <s v="Journal"/>
    <x v="2"/>
    <s v="Data Engineering"/>
    <s v="Data Engineering"/>
    <d v="2024-08-31T00:00:00"/>
    <x v="0"/>
    <s v="49912"/>
    <s v="468 Blackstone Inc. : 988 Blackstone SOW #12"/>
    <x v="141"/>
    <s v="16856642182"/>
    <m/>
    <m/>
    <m/>
    <n v="536.24961905714463"/>
    <x v="5"/>
    <x v="4"/>
    <x v="1"/>
    <n v="0"/>
    <x v="150"/>
    <x v="123"/>
  </r>
  <r>
    <s v="Journal"/>
    <x v="2"/>
    <s v="Data Engineering"/>
    <s v="Data Engineering"/>
    <d v="2024-08-31T00:00:00"/>
    <x v="0"/>
    <s v="49871"/>
    <s v="468 Blackstone Inc. : 988 Blackstone SOW #12"/>
    <x v="141"/>
    <s v="16856642182"/>
    <m/>
    <m/>
    <m/>
    <n v="560.2607960298526"/>
    <x v="5"/>
    <x v="4"/>
    <x v="1"/>
    <n v="0"/>
    <x v="150"/>
    <x v="123"/>
  </r>
  <r>
    <s v="Journal"/>
    <x v="2"/>
    <s v="Data Engineering"/>
    <s v="Data Engineering"/>
    <d v="2024-08-31T00:00:00"/>
    <x v="0"/>
    <s v="49860"/>
    <s v="468 Blackstone Inc. : 988 Blackstone SOW #12"/>
    <x v="141"/>
    <s v="16856642182"/>
    <m/>
    <m/>
    <m/>
    <n v="480.22353945415932"/>
    <x v="5"/>
    <x v="4"/>
    <x v="1"/>
    <n v="0"/>
    <x v="150"/>
    <x v="123"/>
  </r>
  <r>
    <s v="Journal"/>
    <x v="2"/>
    <s v="Data Engineering"/>
    <s v="Data Engineering"/>
    <d v="2024-08-31T00:00:00"/>
    <x v="0"/>
    <s v="49774"/>
    <s v="468 Blackstone Inc. : 988 Blackstone SOW #12"/>
    <x v="141"/>
    <s v="16856642182"/>
    <m/>
    <m/>
    <m/>
    <n v="480.22353945415932"/>
    <x v="5"/>
    <x v="4"/>
    <x v="1"/>
    <n v="0"/>
    <x v="150"/>
    <x v="123"/>
  </r>
  <r>
    <s v="Journal"/>
    <x v="9"/>
    <s v="Data Engineering"/>
    <s v="Data Engineering"/>
    <d v="2024-08-31T00:00:00"/>
    <x v="0"/>
    <s v="51739"/>
    <s v="11 Visa : 1246 NextGen Solutions"/>
    <x v="18"/>
    <s v="18657995555"/>
    <m/>
    <m/>
    <m/>
    <n v="406.48"/>
    <x v="5"/>
    <x v="22"/>
    <x v="1"/>
    <n v="0"/>
    <x v="49"/>
    <x v="46"/>
  </r>
  <r>
    <s v="Journal"/>
    <x v="2"/>
    <s v="Data Engineering"/>
    <s v="Data Engineering"/>
    <d v="2024-08-31T00:00:00"/>
    <x v="0"/>
    <s v="50495"/>
    <s v="459 Roku Inc. : 966 SOW#1 2024 - DE &amp; BI Team"/>
    <x v="116"/>
    <s v="16977995014"/>
    <m/>
    <m/>
    <m/>
    <n v="320.14902630277288"/>
    <x v="5"/>
    <x v="67"/>
    <x v="1"/>
    <n v="0"/>
    <x v="129"/>
    <x v="102"/>
  </r>
  <r>
    <s v="Journal"/>
    <x v="2"/>
    <s v="Data Engineering"/>
    <s v="Data Engineering"/>
    <d v="2024-08-31T00:00:00"/>
    <x v="0"/>
    <s v="50751"/>
    <s v="459 Roku Inc. : 966 SOW#1 2024 - DE &amp; BI Team"/>
    <x v="116"/>
    <s v="16977995014"/>
    <m/>
    <m/>
    <m/>
    <n v="320.14902630277288"/>
    <x v="5"/>
    <x v="67"/>
    <x v="1"/>
    <n v="0"/>
    <x v="129"/>
    <x v="102"/>
  </r>
  <r>
    <s v="Journal"/>
    <x v="2"/>
    <s v="Data Engineering"/>
    <s v="Data Engineering"/>
    <d v="2024-08-31T00:00:00"/>
    <x v="0"/>
    <s v="50697"/>
    <s v="459 Roku Inc. : 966 SOW#1 2024 - DE &amp; BI Team"/>
    <x v="116"/>
    <s v="16977995014"/>
    <m/>
    <m/>
    <m/>
    <n v="360.16765459061952"/>
    <x v="5"/>
    <x v="67"/>
    <x v="1"/>
    <n v="0"/>
    <x v="129"/>
    <x v="102"/>
  </r>
  <r>
    <s v="Journal"/>
    <x v="2"/>
    <s v="Data Engineering"/>
    <s v="Data Engineering"/>
    <d v="2024-08-31T00:00:00"/>
    <x v="0"/>
    <s v="51381"/>
    <s v="482 Madhive : 1111 Madhive - SOW1"/>
    <x v="155"/>
    <s v="16592846934"/>
    <m/>
    <m/>
    <m/>
    <n v="520.2421677420059"/>
    <x v="5"/>
    <x v="77"/>
    <x v="1"/>
    <n v="0"/>
    <x v="164"/>
    <x v="137"/>
  </r>
  <r>
    <s v="Journal"/>
    <x v="2"/>
    <s v="Data Engineering"/>
    <s v="Data Engineering"/>
    <d v="2024-08-31T00:00:00"/>
    <x v="0"/>
    <s v="50544"/>
    <s v="468 Blackstone Inc. : 1255 Blackstone - Python Engineers (James Team)"/>
    <x v="153"/>
    <s v="19584503853"/>
    <m/>
    <m/>
    <m/>
    <n v="520.2421677420059"/>
    <x v="5"/>
    <x v="4"/>
    <x v="1"/>
    <n v="0"/>
    <x v="162"/>
    <x v="135"/>
  </r>
  <r>
    <s v="Journal"/>
    <x v="2"/>
    <s v="Data Engineering"/>
    <s v="Data Engineering"/>
    <d v="2024-08-31T00:00:00"/>
    <x v="0"/>
    <s v="50343"/>
    <s v="469 Stagwell Marketing Cloud LLC : 985 Stagwell SOW#1"/>
    <x v="147"/>
    <s v="17001841791"/>
    <m/>
    <m/>
    <m/>
    <n v="520.2421677420059"/>
    <x v="5"/>
    <x v="76"/>
    <x v="1"/>
    <n v="0"/>
    <x v="156"/>
    <x v="129"/>
  </r>
  <r>
    <s v="Journal"/>
    <x v="1"/>
    <s v="Data Engineering"/>
    <s v="Data Engineering"/>
    <d v="2024-08-31T00:00:00"/>
    <x v="0"/>
    <s v="49519"/>
    <s v="402 ICC in Forth Point Represents Blend360 : 1378 Wyndham - Guest Analytics Retainer"/>
    <x v="169"/>
    <m/>
    <m/>
    <m/>
    <m/>
    <n v="1483.2875405691398"/>
    <x v="1"/>
    <x v="26"/>
    <x v="1"/>
    <n v="0"/>
    <x v="178"/>
    <x v="7"/>
  </r>
  <r>
    <s v="Journal"/>
    <x v="9"/>
    <s v="Data Engineering"/>
    <s v="Data Engineering"/>
    <d v="2024-08-31T00:00:00"/>
    <x v="0"/>
    <s v="49264"/>
    <s v="382 Hyatt : 1202 Hyatt - GenAI Implementation"/>
    <x v="32"/>
    <s v="16896592535"/>
    <m/>
    <m/>
    <s v="Retainer Revenue Recognition"/>
    <n v="142590.01999999999"/>
    <x v="5"/>
    <x v="14"/>
    <x v="1"/>
    <n v="0"/>
    <x v="18"/>
    <x v="17"/>
  </r>
  <r>
    <s v="Journal"/>
    <x v="2"/>
    <s v="Data Engineering"/>
    <s v="Data Engineering"/>
    <d v="2024-08-31T00:00:00"/>
    <x v="0"/>
    <s v="51197"/>
    <s v="459 Roku Inc. : 966 SOW#1 2024 - DE &amp; BI Team"/>
    <x v="116"/>
    <s v="16977995014"/>
    <m/>
    <m/>
    <m/>
    <n v="320.14902630277288"/>
    <x v="5"/>
    <x v="67"/>
    <x v="1"/>
    <n v="0"/>
    <x v="129"/>
    <x v="102"/>
  </r>
  <r>
    <s v="Journal"/>
    <x v="9"/>
    <s v="Data Engineering"/>
    <s v="Data Engineering"/>
    <d v="2024-08-31T00:00:00"/>
    <x v="0"/>
    <s v="51762"/>
    <s v="11 Visa : 1263 VISA Commercial Services - DE/BI project"/>
    <x v="130"/>
    <s v="19569236781"/>
    <m/>
    <m/>
    <m/>
    <n v="8830.0300000000007"/>
    <x v="5"/>
    <x v="22"/>
    <x v="1"/>
    <n v="0"/>
    <x v="141"/>
    <x v="114"/>
  </r>
  <r>
    <s v="Journal"/>
    <x v="2"/>
    <s v="Data Engineering"/>
    <s v="Data Engineering"/>
    <d v="2024-08-31T00:00:00"/>
    <x v="0"/>
    <s v="50742"/>
    <s v="459 Roku Inc. : 966 SOW#1 2024 - DE &amp; BI Team"/>
    <x v="116"/>
    <s v="16977995014"/>
    <m/>
    <m/>
    <m/>
    <n v="360.16765459061952"/>
    <x v="5"/>
    <x v="67"/>
    <x v="1"/>
    <n v="0"/>
    <x v="129"/>
    <x v="102"/>
  </r>
  <r>
    <s v="Journal"/>
    <x v="2"/>
    <s v="Data Engineering"/>
    <s v="Data Engineering"/>
    <d v="2024-08-31T00:00:00"/>
    <x v="0"/>
    <s v="50255"/>
    <s v="468 Blackstone Inc. : 1013 Blackstone SOW#14 - Data Engineering Team"/>
    <x v="156"/>
    <s v="16807042572"/>
    <m/>
    <m/>
    <m/>
    <n v="536.24961905714463"/>
    <x v="5"/>
    <x v="4"/>
    <x v="1"/>
    <n v="0"/>
    <x v="165"/>
    <x v="138"/>
  </r>
  <r>
    <s v="Journal"/>
    <x v="2"/>
    <s v="Data Engineering"/>
    <s v="Data Engineering"/>
    <d v="2024-08-31T00:00:00"/>
    <x v="0"/>
    <s v="50408"/>
    <s v="468 Blackstone Inc. : 1194 Blackstone - SOW#18 - Data Engineer with AWS (Puneet Team)"/>
    <x v="164"/>
    <s v="18262439992"/>
    <m/>
    <m/>
    <m/>
    <n v="560.2607960298526"/>
    <x v="5"/>
    <x v="4"/>
    <x v="1"/>
    <n v="0"/>
    <x v="173"/>
    <x v="146"/>
  </r>
  <r>
    <s v="Journal"/>
    <x v="2"/>
    <s v="Data Engineering"/>
    <s v="Data Engineering"/>
    <d v="2024-08-31T00:00:00"/>
    <x v="0"/>
    <s v="51139"/>
    <s v="460 Globalization Partners Inc. : 1368 Globalization Partners SOW #42 - Data Engineering Team Renewal"/>
    <x v="166"/>
    <s v="17772618578"/>
    <m/>
    <m/>
    <m/>
    <n v="560.2607960298526"/>
    <x v="5"/>
    <x v="73"/>
    <x v="1"/>
    <n v="0"/>
    <x v="175"/>
    <x v="148"/>
  </r>
  <r>
    <s v="Journal"/>
    <x v="2"/>
    <s v="Data Engineering"/>
    <s v="Data Engineering"/>
    <d v="2024-08-31T00:00:00"/>
    <x v="0"/>
    <s v="50955"/>
    <s v="460 Globalization Partners Inc. : 1366 Globalization Partners SOW #39 - Data Engineering Team  Renewal"/>
    <x v="152"/>
    <s v="17772967350"/>
    <m/>
    <m/>
    <m/>
    <n v="376.17510590575813"/>
    <x v="5"/>
    <x v="73"/>
    <x v="1"/>
    <n v="0"/>
    <x v="161"/>
    <x v="134"/>
  </r>
  <r>
    <s v="Journal"/>
    <x v="2"/>
    <s v="Data Engineering"/>
    <s v="Data Engineering"/>
    <d v="2024-08-31T00:00:00"/>
    <x v="0"/>
    <s v="49975"/>
    <s v="468 Blackstone Inc. : 988 Blackstone SOW #12"/>
    <x v="141"/>
    <s v="16856642182"/>
    <m/>
    <m/>
    <m/>
    <n v="560.2607960298526"/>
    <x v="5"/>
    <x v="4"/>
    <x v="1"/>
    <n v="0"/>
    <x v="150"/>
    <x v="123"/>
  </r>
  <r>
    <s v="Journal"/>
    <x v="2"/>
    <s v="Data Engineering"/>
    <s v="Data Engineering"/>
    <d v="2024-08-31T00:00:00"/>
    <x v="0"/>
    <s v="50419"/>
    <s v="469 Stagwell Marketing Cloud LLC : 1190 Stagwell - SOW#4 - Data Engineering Team"/>
    <x v="157"/>
    <s v="17692058278"/>
    <m/>
    <m/>
    <m/>
    <n v="400.1862828784661"/>
    <x v="5"/>
    <x v="76"/>
    <x v="1"/>
    <n v="0"/>
    <x v="166"/>
    <x v="139"/>
  </r>
  <r>
    <s v="Journal"/>
    <x v="2"/>
    <s v="Data Engineering"/>
    <s v="Data Engineering"/>
    <d v="2024-08-31T00:00:00"/>
    <x v="0"/>
    <s v="51057"/>
    <s v="460 Globalization Partners Inc. : 1367 Globalization Partners SOW #40 - Data Engineering Team Renewal"/>
    <x v="145"/>
    <s v="17772859452"/>
    <m/>
    <m/>
    <m/>
    <n v="648.30177826311512"/>
    <x v="5"/>
    <x v="73"/>
    <x v="1"/>
    <n v="0"/>
    <x v="154"/>
    <x v="127"/>
  </r>
  <r>
    <s v="Journal"/>
    <x v="2"/>
    <s v="Data Engineering"/>
    <s v="Data Engineering"/>
    <d v="2024-08-31T00:00:00"/>
    <x v="0"/>
    <s v="49974"/>
    <s v="461 Session M Inc. : 974 Mastercard SOW #6"/>
    <x v="6"/>
    <s v="16716229170"/>
    <m/>
    <m/>
    <m/>
    <n v="416.19373419360477"/>
    <x v="5"/>
    <x v="29"/>
    <x v="1"/>
    <n v="0"/>
    <x v="38"/>
    <x v="37"/>
  </r>
  <r>
    <s v="Journal"/>
    <x v="2"/>
    <s v="Data Engineering"/>
    <s v="Data Engineering"/>
    <d v="2024-08-31T00:00:00"/>
    <x v="0"/>
    <s v="49792"/>
    <s v="468 Blackstone Inc. : 988 Blackstone SOW #12"/>
    <x v="141"/>
    <s v="16856642182"/>
    <m/>
    <m/>
    <m/>
    <n v="560.2607960298526"/>
    <x v="5"/>
    <x v="4"/>
    <x v="1"/>
    <n v="0"/>
    <x v="150"/>
    <x v="123"/>
  </r>
  <r>
    <s v="Journal"/>
    <x v="2"/>
    <s v="Data Engineering"/>
    <s v="Data Engineering"/>
    <d v="2024-08-31T00:00:00"/>
    <x v="0"/>
    <s v="50563"/>
    <s v="468 Blackstone Inc. : 1255 Blackstone - Python Engineers (James Team)"/>
    <x v="153"/>
    <s v="19584503853"/>
    <m/>
    <m/>
    <m/>
    <n v="520.2421677420059"/>
    <x v="5"/>
    <x v="4"/>
    <x v="1"/>
    <n v="0"/>
    <x v="162"/>
    <x v="135"/>
  </r>
  <r>
    <s v="Journal"/>
    <x v="2"/>
    <s v="Data Engineering"/>
    <s v="Data Engineering"/>
    <d v="2024-08-31T00:00:00"/>
    <x v="0"/>
    <s v="51121"/>
    <s v="460 Globalization Partners Inc. : 1367 Globalization Partners SOW #40 - Data Engineering Team Renewal"/>
    <x v="145"/>
    <s v="17772859452"/>
    <m/>
    <m/>
    <m/>
    <n v="520.2421677420059"/>
    <x v="5"/>
    <x v="73"/>
    <x v="1"/>
    <n v="0"/>
    <x v="154"/>
    <x v="127"/>
  </r>
  <r>
    <s v="Journal"/>
    <x v="2"/>
    <s v="Data Engineering"/>
    <s v="Data Engineering"/>
    <d v="2024-08-31T00:00:00"/>
    <x v="0"/>
    <s v="50502"/>
    <s v="468 Blackstone Inc. : 1255 Blackstone - Python Engineers (James Team)"/>
    <x v="153"/>
    <s v="19584503853"/>
    <m/>
    <m/>
    <m/>
    <n v="560.2607960298526"/>
    <x v="5"/>
    <x v="4"/>
    <x v="1"/>
    <n v="0"/>
    <x v="162"/>
    <x v="135"/>
  </r>
  <r>
    <s v="Journal"/>
    <x v="2"/>
    <s v="Data Engineering"/>
    <s v="Data Engineering"/>
    <d v="2024-08-31T00:00:00"/>
    <x v="0"/>
    <s v="50713"/>
    <s v="459 Roku Inc. : 966 SOW#1 2024 - DE &amp; BI Team"/>
    <x v="116"/>
    <s v="16977995014"/>
    <m/>
    <m/>
    <m/>
    <n v="320.14902630277288"/>
    <x v="5"/>
    <x v="67"/>
    <x v="1"/>
    <n v="0"/>
    <x v="129"/>
    <x v="102"/>
  </r>
  <r>
    <s v="Journal"/>
    <x v="2"/>
    <s v="Data Engineering"/>
    <s v="Data Engineering"/>
    <d v="2024-08-31T00:00:00"/>
    <x v="0"/>
    <s v="50088"/>
    <s v="461 Session M Inc. : 974 Mastercard SOW #6"/>
    <x v="6"/>
    <s v="16716229170"/>
    <m/>
    <m/>
    <m/>
    <n v="400.1862828784661"/>
    <x v="5"/>
    <x v="29"/>
    <x v="1"/>
    <n v="0"/>
    <x v="38"/>
    <x v="37"/>
  </r>
  <r>
    <s v="Journal"/>
    <x v="2"/>
    <s v="Data Engineering"/>
    <s v="Data Engineering"/>
    <d v="2024-08-31T00:00:00"/>
    <x v="0"/>
    <s v="50921"/>
    <s v="460 Globalization Partners Inc. : 1365 Globalization Partners SOW #38 - Data Engineering Team Renewal"/>
    <x v="173"/>
    <s v="17772846592"/>
    <m/>
    <m/>
    <m/>
    <n v="612.28501280405317"/>
    <x v="5"/>
    <x v="73"/>
    <x v="1"/>
    <n v="0"/>
    <x v="181"/>
    <x v="152"/>
  </r>
  <r>
    <s v="Journal"/>
    <x v="2"/>
    <s v="Data Engineering"/>
    <s v="Data Engineering"/>
    <d v="2024-08-31T00:00:00"/>
    <x v="0"/>
    <s v="49812"/>
    <s v="468 Blackstone Inc. : 988 Blackstone SOW #12"/>
    <x v="141"/>
    <s v="16856642182"/>
    <m/>
    <m/>
    <m/>
    <n v="560.2607960298526"/>
    <x v="5"/>
    <x v="4"/>
    <x v="1"/>
    <n v="0"/>
    <x v="150"/>
    <x v="123"/>
  </r>
  <r>
    <s v="Journal"/>
    <x v="2"/>
    <s v="Data Engineering"/>
    <s v="Data Engineering"/>
    <d v="2024-08-31T00:00:00"/>
    <x v="0"/>
    <s v="50457"/>
    <s v="468 Blackstone Inc. : 1194 Blackstone - SOW#18 - Data Engineer with AWS (Puneet Team)"/>
    <x v="164"/>
    <s v="18262439992"/>
    <m/>
    <m/>
    <m/>
    <n v="504.23471642686729"/>
    <x v="5"/>
    <x v="4"/>
    <x v="1"/>
    <n v="0"/>
    <x v="173"/>
    <x v="146"/>
  </r>
  <r>
    <s v="Journal"/>
    <x v="2"/>
    <s v="Data Engineering"/>
    <s v="Data Engineering"/>
    <d v="2024-08-31T00:00:00"/>
    <x v="0"/>
    <s v="50241"/>
    <s v="465 Sincera Technologies LLC : 980 Sincera SOW 3 - Data Engineering Team"/>
    <x v="159"/>
    <s v="17001844665"/>
    <m/>
    <m/>
    <m/>
    <n v="240.11176972707966"/>
    <x v="5"/>
    <x v="75"/>
    <x v="1"/>
    <n v="0"/>
    <x v="168"/>
    <x v="141"/>
  </r>
  <r>
    <s v="Journal"/>
    <x v="2"/>
    <s v="Data Engineering"/>
    <s v="Data Engineering"/>
    <d v="2024-08-31T00:00:00"/>
    <x v="0"/>
    <s v="50598"/>
    <s v="459 Roku Inc. : 966 SOW#1 2024 - DE &amp; BI Team"/>
    <x v="116"/>
    <s v="16977995014"/>
    <m/>
    <m/>
    <m/>
    <n v="600.27942431769918"/>
    <x v="5"/>
    <x v="67"/>
    <x v="1"/>
    <n v="0"/>
    <x v="129"/>
    <x v="102"/>
  </r>
  <r>
    <s v="Journal"/>
    <x v="2"/>
    <s v="Data Engineering"/>
    <s v="Data Engineering"/>
    <d v="2024-08-31T00:00:00"/>
    <x v="0"/>
    <s v="50725"/>
    <s v="460 Globalization Partners Inc. : 1029 GP SOW #34"/>
    <x v="161"/>
    <s v="16974076254"/>
    <m/>
    <m/>
    <m/>
    <n v="360.16765459061952"/>
    <x v="5"/>
    <x v="73"/>
    <x v="1"/>
    <n v="0"/>
    <x v="170"/>
    <x v="143"/>
  </r>
  <r>
    <s v="Journal"/>
    <x v="2"/>
    <s v="Data Engineering"/>
    <s v="Data Engineering"/>
    <d v="2024-08-31T00:00:00"/>
    <x v="0"/>
    <s v="50412"/>
    <s v="468 Blackstone Inc. : 1194 Blackstone - SOW#18 - Data Engineer with AWS (Puneet Team)"/>
    <x v="164"/>
    <s v="18262439992"/>
    <m/>
    <m/>
    <m/>
    <n v="504.23471642686729"/>
    <x v="5"/>
    <x v="4"/>
    <x v="1"/>
    <n v="0"/>
    <x v="173"/>
    <x v="146"/>
  </r>
  <r>
    <s v="Journal"/>
    <x v="2"/>
    <s v="Data Engineering"/>
    <s v="Data Engineering"/>
    <d v="2024-08-31T00:00:00"/>
    <x v="0"/>
    <s v="50391"/>
    <s v="469 Stagwell Marketing Cloud LLC : 987 Stagwell SOW#3"/>
    <x v="163"/>
    <s v="17001802020"/>
    <m/>
    <m/>
    <m/>
    <n v="408.19000853603541"/>
    <x v="5"/>
    <x v="76"/>
    <x v="1"/>
    <n v="0"/>
    <x v="172"/>
    <x v="145"/>
  </r>
  <r>
    <s v="Journal"/>
    <x v="2"/>
    <s v="Data Engineering"/>
    <s v="Data Engineering"/>
    <d v="2024-08-31T00:00:00"/>
    <x v="0"/>
    <s v="49938"/>
    <s v="468 Blackstone Inc. : 988 Blackstone SOW #12"/>
    <x v="141"/>
    <s v="16856642182"/>
    <m/>
    <m/>
    <m/>
    <n v="480.22353945415932"/>
    <x v="5"/>
    <x v="4"/>
    <x v="1"/>
    <n v="0"/>
    <x v="150"/>
    <x v="123"/>
  </r>
  <r>
    <s v="Journal"/>
    <x v="2"/>
    <s v="Data Engineering"/>
    <s v="Data Engineering"/>
    <d v="2024-08-31T00:00:00"/>
    <x v="0"/>
    <s v="50811"/>
    <s v="460 Globalization Partners Inc. : 1349 Globalization Partners SOW #41 - Data Engineering Team Renewal"/>
    <x v="139"/>
    <s v="17771226635"/>
    <m/>
    <m/>
    <m/>
    <n v="448.20863682388205"/>
    <x v="5"/>
    <x v="73"/>
    <x v="1"/>
    <n v="0"/>
    <x v="148"/>
    <x v="121"/>
  </r>
  <r>
    <s v="Journal"/>
    <x v="2"/>
    <s v="Data Engineering"/>
    <s v="Data Engineering"/>
    <d v="2024-08-31T00:00:00"/>
    <x v="0"/>
    <s v="51074"/>
    <s v="459 Roku Inc. : 966 SOW#1 2024 - DE &amp; BI Team"/>
    <x v="116"/>
    <s v="16977995014"/>
    <m/>
    <m/>
    <m/>
    <n v="320.14902630277288"/>
    <x v="5"/>
    <x v="67"/>
    <x v="1"/>
    <n v="0"/>
    <x v="129"/>
    <x v="102"/>
  </r>
  <r>
    <s v="Journal"/>
    <x v="2"/>
    <s v="Data Engineering"/>
    <s v="Data Engineering"/>
    <d v="2024-08-31T00:00:00"/>
    <x v="0"/>
    <s v="51435"/>
    <s v="456 ICC in Montevideo represents Blend360 : 1166 Fedefarma: Landing Zone Assessment &amp; Recommendation Phase"/>
    <x v="143"/>
    <s v="17806464279"/>
    <m/>
    <m/>
    <m/>
    <n v="180.08382729530976"/>
    <x v="5"/>
    <x v="16"/>
    <x v="1"/>
    <n v="0"/>
    <x v="152"/>
    <x v="125"/>
  </r>
  <r>
    <s v="Journal"/>
    <x v="2"/>
    <s v="Data Engineering"/>
    <s v="Data Engineering"/>
    <d v="2024-08-31T00:00:00"/>
    <x v="0"/>
    <s v="51133"/>
    <s v="460 Globalization Partners Inc. : 1368 Globalization Partners SOW #42 - Data Engineering Team Renewal"/>
    <x v="166"/>
    <s v="17772618578"/>
    <m/>
    <m/>
    <m/>
    <n v="560.2607960298526"/>
    <x v="5"/>
    <x v="73"/>
    <x v="1"/>
    <n v="0"/>
    <x v="175"/>
    <x v="148"/>
  </r>
  <r>
    <s v="Journal"/>
    <x v="2"/>
    <s v="Data Engineering"/>
    <s v="Data Engineering"/>
    <d v="2024-08-31T00:00:00"/>
    <x v="0"/>
    <s v="50981"/>
    <s v="459 Roku Inc. : 966 SOW#1 2024 - DE &amp; BI Team"/>
    <x v="116"/>
    <s v="16977995014"/>
    <m/>
    <m/>
    <m/>
    <n v="480.22353945415932"/>
    <x v="5"/>
    <x v="67"/>
    <x v="1"/>
    <n v="0"/>
    <x v="129"/>
    <x v="102"/>
  </r>
  <r>
    <s v="Journal"/>
    <x v="2"/>
    <s v="Data Engineering"/>
    <s v="Data Engineering"/>
    <d v="2024-08-31T00:00:00"/>
    <x v="0"/>
    <s v="51034"/>
    <s v="459 Roku Inc. : 966 SOW#1 2024 - DE &amp; BI Team"/>
    <x v="116"/>
    <s v="16977995014"/>
    <m/>
    <m/>
    <m/>
    <n v="493.2297175750856"/>
    <x v="5"/>
    <x v="67"/>
    <x v="1"/>
    <n v="0"/>
    <x v="129"/>
    <x v="102"/>
  </r>
  <r>
    <s v="Journal"/>
    <x v="2"/>
    <s v="Data Engineering"/>
    <s v="Data Engineering"/>
    <d v="2024-08-31T00:00:00"/>
    <x v="0"/>
    <s v="49943"/>
    <s v="461 Session M Inc. : 974 Mastercard SOW #6"/>
    <x v="6"/>
    <s v="16716229170"/>
    <m/>
    <m/>
    <m/>
    <n v="522.24309915639833"/>
    <x v="5"/>
    <x v="29"/>
    <x v="1"/>
    <n v="0"/>
    <x v="38"/>
    <x v="37"/>
  </r>
  <r>
    <s v="Journal"/>
    <x v="2"/>
    <s v="Data Engineering"/>
    <s v="Data Engineering"/>
    <d v="2024-08-31T00:00:00"/>
    <x v="0"/>
    <s v="50813"/>
    <s v="460 Globalization Partners Inc. : 1349 Globalization Partners SOW #41 - Data Engineering Team Renewal"/>
    <x v="139"/>
    <s v="17771226635"/>
    <m/>
    <m/>
    <m/>
    <n v="384.17883156332749"/>
    <x v="5"/>
    <x v="73"/>
    <x v="1"/>
    <n v="0"/>
    <x v="148"/>
    <x v="121"/>
  </r>
  <r>
    <s v="Journal"/>
    <x v="2"/>
    <s v="Data Engineering"/>
    <s v="Data Engineering"/>
    <d v="2024-08-31T00:00:00"/>
    <x v="0"/>
    <s v="50824"/>
    <s v="459 Roku Inc. : 966 SOW#1 2024 - DE &amp; BI Team"/>
    <x v="116"/>
    <s v="16977995014"/>
    <m/>
    <m/>
    <m/>
    <n v="480.22353945415932"/>
    <x v="5"/>
    <x v="67"/>
    <x v="1"/>
    <n v="0"/>
    <x v="129"/>
    <x v="102"/>
  </r>
  <r>
    <s v="Journal"/>
    <x v="2"/>
    <s v="Data Engineering"/>
    <s v="Data Engineering"/>
    <d v="2024-08-31T00:00:00"/>
    <x v="0"/>
    <s v="50820"/>
    <s v="460 Globalization Partners Inc. : 1349 Globalization Partners SOW #41 - Data Engineering Team Renewal"/>
    <x v="139"/>
    <s v="17771226635"/>
    <m/>
    <m/>
    <m/>
    <n v="448.20863682388205"/>
    <x v="5"/>
    <x v="73"/>
    <x v="1"/>
    <n v="0"/>
    <x v="148"/>
    <x v="121"/>
  </r>
  <r>
    <s v="Journal"/>
    <x v="2"/>
    <s v="Data Engineering"/>
    <s v="Data Engineering"/>
    <d v="2024-08-31T00:00:00"/>
    <x v="0"/>
    <s v="49941"/>
    <s v="468 Blackstone Inc. : 988 Blackstone SOW #12"/>
    <x v="141"/>
    <s v="16856642182"/>
    <m/>
    <m/>
    <m/>
    <n v="560.2607960298526"/>
    <x v="5"/>
    <x v="4"/>
    <x v="1"/>
    <n v="0"/>
    <x v="150"/>
    <x v="123"/>
  </r>
  <r>
    <s v="Journal"/>
    <x v="2"/>
    <s v="Data Engineering"/>
    <s v="Data Engineering"/>
    <d v="2024-08-31T00:00:00"/>
    <x v="0"/>
    <s v="50107"/>
    <s v="461 Session M Inc. : 974 Mastercard SOW #6"/>
    <x v="6"/>
    <s v="16716229170"/>
    <m/>
    <m/>
    <m/>
    <n v="400.1862828784661"/>
    <x v="5"/>
    <x v="29"/>
    <x v="1"/>
    <n v="0"/>
    <x v="38"/>
    <x v="37"/>
  </r>
  <r>
    <s v="Journal"/>
    <x v="2"/>
    <s v="Data Engineering"/>
    <s v="Data Engineering"/>
    <d v="2024-08-31T00:00:00"/>
    <x v="0"/>
    <s v="50865"/>
    <s v="460 Globalization Partners Inc. : 1349 Globalization Partners SOW #41 - Data Engineering Team Renewal"/>
    <x v="139"/>
    <s v="17771226635"/>
    <m/>
    <m/>
    <m/>
    <n v="392.1825572208968"/>
    <x v="5"/>
    <x v="73"/>
    <x v="1"/>
    <n v="0"/>
    <x v="148"/>
    <x v="121"/>
  </r>
  <r>
    <s v="Journal"/>
    <x v="2"/>
    <s v="Data Engineering"/>
    <s v="Data Engineering"/>
    <d v="2024-08-31T00:00:00"/>
    <x v="0"/>
    <s v="50862"/>
    <s v="460 Globalization Partners Inc. : 1349 Globalization Partners SOW #41 - Data Engineering Team Renewal"/>
    <x v="139"/>
    <s v="17771226635"/>
    <m/>
    <m/>
    <m/>
    <n v="384.17883156332749"/>
    <x v="5"/>
    <x v="73"/>
    <x v="1"/>
    <n v="0"/>
    <x v="148"/>
    <x v="121"/>
  </r>
  <r>
    <s v="Journal"/>
    <x v="9"/>
    <s v="Data Engineering"/>
    <s v="Data Engineering"/>
    <d v="2024-08-31T00:00:00"/>
    <x v="0"/>
    <s v="51703"/>
    <s v="489 IAC/InterActiveCorp : 1163 IAC - Data Strategy &amp; Performance Measurement - Snowflake Sourced"/>
    <x v="170"/>
    <s v="17581057915"/>
    <m/>
    <m/>
    <m/>
    <n v="0.91"/>
    <x v="5"/>
    <x v="79"/>
    <x v="1"/>
    <n v="0"/>
    <x v="179"/>
    <x v="150"/>
  </r>
  <r>
    <s v="Journal"/>
    <x v="2"/>
    <s v="Data Engineering"/>
    <s v="Data Engineering"/>
    <d v="2024-08-31T00:00:00"/>
    <x v="0"/>
    <s v="49771"/>
    <s v="461 Session M Inc. : 974 Mastercard SOW #6"/>
    <x v="6"/>
    <s v="16716229170"/>
    <m/>
    <m/>
    <m/>
    <n v="464.21608813902071"/>
    <x v="5"/>
    <x v="29"/>
    <x v="1"/>
    <n v="0"/>
    <x v="38"/>
    <x v="37"/>
  </r>
  <r>
    <s v="Journal"/>
    <x v="2"/>
    <s v="Data Engineering"/>
    <s v="Data Engineering"/>
    <d v="2024-08-31T00:00:00"/>
    <x v="0"/>
    <s v="49919"/>
    <s v="468 Blackstone Inc. : 988 Blackstone SOW #12"/>
    <x v="141"/>
    <s v="16856642182"/>
    <m/>
    <m/>
    <m/>
    <n v="480.22353945415932"/>
    <x v="5"/>
    <x v="4"/>
    <x v="1"/>
    <n v="0"/>
    <x v="150"/>
    <x v="123"/>
  </r>
  <r>
    <s v="Journal"/>
    <x v="2"/>
    <s v="Data Engineering"/>
    <s v="Data Engineering"/>
    <d v="2024-08-31T00:00:00"/>
    <x v="0"/>
    <s v="49914"/>
    <s v="468 Blackstone Inc. : 988 Blackstone SOW #12"/>
    <x v="141"/>
    <s v="16856642182"/>
    <m/>
    <m/>
    <m/>
    <n v="560.2607960298526"/>
    <x v="5"/>
    <x v="4"/>
    <x v="1"/>
    <n v="0"/>
    <x v="150"/>
    <x v="123"/>
  </r>
  <r>
    <s v="Journal"/>
    <x v="2"/>
    <s v="Data Engineering"/>
    <s v="Data Engineering"/>
    <d v="2024-08-31T00:00:00"/>
    <x v="0"/>
    <s v="50584"/>
    <s v="459 Roku Inc. : 966 SOW#1 2024 - DE &amp; BI Team"/>
    <x v="116"/>
    <s v="16977995014"/>
    <m/>
    <m/>
    <m/>
    <n v="432.20118550874338"/>
    <x v="5"/>
    <x v="67"/>
    <x v="1"/>
    <n v="0"/>
    <x v="129"/>
    <x v="102"/>
  </r>
  <r>
    <s v="Journal"/>
    <x v="2"/>
    <s v="Data Engineering"/>
    <s v="Data Engineering"/>
    <d v="2024-08-31T00:00:00"/>
    <x v="0"/>
    <s v="49948"/>
    <s v="468 Blackstone Inc. : 988 Blackstone SOW #12"/>
    <x v="141"/>
    <s v="16856642182"/>
    <m/>
    <m/>
    <m/>
    <n v="320.14902630277288"/>
    <x v="5"/>
    <x v="4"/>
    <x v="1"/>
    <n v="0"/>
    <x v="150"/>
    <x v="123"/>
  </r>
  <r>
    <s v="Journal"/>
    <x v="2"/>
    <s v="Data Engineering"/>
    <s v="Data Engineering"/>
    <d v="2024-08-31T00:00:00"/>
    <x v="0"/>
    <s v="50924"/>
    <s v="460 Globalization Partners Inc. : 1365 Globalization Partners SOW #38 - Data Engineering Team Renewal"/>
    <x v="173"/>
    <s v="17772846592"/>
    <m/>
    <m/>
    <m/>
    <n v="612.28501280405317"/>
    <x v="5"/>
    <x v="73"/>
    <x v="1"/>
    <n v="0"/>
    <x v="181"/>
    <x v="152"/>
  </r>
  <r>
    <s v="Journal"/>
    <x v="2"/>
    <s v="Data Engineering"/>
    <s v="Data Engineering"/>
    <d v="2024-08-31T00:00:00"/>
    <x v="0"/>
    <s v="51440"/>
    <s v="456 ICC in Montevideo represents Blend360 : 1166 Fedefarma: Landing Zone Assessment &amp; Recommendation Phase"/>
    <x v="143"/>
    <s v="17806464279"/>
    <m/>
    <m/>
    <m/>
    <n v="160.07451315138644"/>
    <x v="5"/>
    <x v="16"/>
    <x v="1"/>
    <n v="0"/>
    <x v="152"/>
    <x v="125"/>
  </r>
  <r>
    <s v="Journal"/>
    <x v="2"/>
    <s v="Data Engineering"/>
    <s v="Data Engineering"/>
    <d v="2024-08-31T00:00:00"/>
    <x v="0"/>
    <s v="50729"/>
    <s v="460 Globalization Partners Inc. : 1029 GP SOW #34"/>
    <x v="161"/>
    <s v="16974076254"/>
    <m/>
    <m/>
    <m/>
    <n v="360.16765459061952"/>
    <x v="5"/>
    <x v="73"/>
    <x v="1"/>
    <n v="0"/>
    <x v="170"/>
    <x v="143"/>
  </r>
  <r>
    <s v="Journal"/>
    <x v="2"/>
    <s v="Data Engineering"/>
    <s v="Data Engineering"/>
    <d v="2024-08-31T00:00:00"/>
    <x v="0"/>
    <s v="50695"/>
    <s v="459 Roku Inc. : 966 SOW#1 2024 - DE &amp; BI Team"/>
    <x v="116"/>
    <s v="16977995014"/>
    <m/>
    <m/>
    <m/>
    <n v="480.22353945415932"/>
    <x v="5"/>
    <x v="67"/>
    <x v="1"/>
    <n v="0"/>
    <x v="129"/>
    <x v="102"/>
  </r>
  <r>
    <s v="Journal"/>
    <x v="2"/>
    <s v="Data Engineering"/>
    <s v="Data Engineering"/>
    <d v="2024-08-31T00:00:00"/>
    <x v="0"/>
    <s v="50252"/>
    <s v="465 Sincera Technologies LLC : 980 Sincera SOW 3 - Data Engineering Team"/>
    <x v="159"/>
    <s v="17001844665"/>
    <m/>
    <m/>
    <m/>
    <n v="240.11176972707966"/>
    <x v="5"/>
    <x v="75"/>
    <x v="1"/>
    <n v="0"/>
    <x v="168"/>
    <x v="141"/>
  </r>
  <r>
    <s v="Journal"/>
    <x v="2"/>
    <s v="Data Engineering"/>
    <s v="Data Engineering"/>
    <d v="2024-08-31T00:00:00"/>
    <x v="0"/>
    <s v="50613"/>
    <s v="459 Roku Inc. : 966 SOW#1 2024 - DE &amp; BI Team"/>
    <x v="116"/>
    <s v="16977995014"/>
    <m/>
    <m/>
    <m/>
    <n v="320.14902630277288"/>
    <x v="5"/>
    <x v="67"/>
    <x v="1"/>
    <n v="0"/>
    <x v="129"/>
    <x v="102"/>
  </r>
  <r>
    <s v="Journal"/>
    <x v="2"/>
    <s v="Data Engineering"/>
    <s v="Data Engineering"/>
    <d v="2024-08-31T00:00:00"/>
    <x v="0"/>
    <s v="50491"/>
    <s v="468 Blackstone Inc. : 1255 Blackstone - Python Engineers (James Team)"/>
    <x v="153"/>
    <s v="19584503853"/>
    <m/>
    <m/>
    <m/>
    <n v="520.2421677420059"/>
    <x v="5"/>
    <x v="4"/>
    <x v="1"/>
    <n v="0"/>
    <x v="162"/>
    <x v="135"/>
  </r>
  <r>
    <s v="Journal"/>
    <x v="13"/>
    <s v="Data Engineering"/>
    <s v="Data Engineering"/>
    <d v="2024-08-31T00:00:00"/>
    <x v="0"/>
    <s v="49394"/>
    <s v="353 De Lage Landen International B.V : 634 Insurance Engine Phase 2"/>
    <x v="174"/>
    <s v="10642652269"/>
    <m/>
    <m/>
    <m/>
    <n v="18427.816512000001"/>
    <x v="5"/>
    <x v="78"/>
    <x v="1"/>
    <n v="0"/>
    <x v="182"/>
    <x v="153"/>
  </r>
  <r>
    <s v="Journal"/>
    <x v="2"/>
    <s v="Data Engineering"/>
    <s v="Data Engineering"/>
    <d v="2024-08-31T00:00:00"/>
    <x v="0"/>
    <s v="51185"/>
    <s v="459 Roku Inc. : 966 SOW#1 2024 - DE &amp; BI Team"/>
    <x v="116"/>
    <s v="16977995014"/>
    <m/>
    <m/>
    <m/>
    <n v="504.23471642686729"/>
    <x v="5"/>
    <x v="67"/>
    <x v="1"/>
    <n v="0"/>
    <x v="129"/>
    <x v="102"/>
  </r>
  <r>
    <s v="Journal"/>
    <x v="2"/>
    <s v="Data Engineering"/>
    <s v="Data Engineering"/>
    <d v="2024-08-31T00:00:00"/>
    <x v="0"/>
    <s v="50386"/>
    <s v="469 Stagwell Marketing Cloud LLC : 987 Stagwell SOW#3"/>
    <x v="163"/>
    <s v="17001802020"/>
    <m/>
    <m/>
    <m/>
    <n v="408.19000853603541"/>
    <x v="5"/>
    <x v="76"/>
    <x v="1"/>
    <n v="0"/>
    <x v="172"/>
    <x v="145"/>
  </r>
  <r>
    <s v="Journal"/>
    <x v="2"/>
    <s v="Data Engineering"/>
    <s v="Data Engineering"/>
    <d v="2024-08-31T00:00:00"/>
    <x v="0"/>
    <s v="51311"/>
    <s v="459 Roku Inc. : 966 SOW#1 2024 - DE &amp; BI Team"/>
    <x v="116"/>
    <s v="16977995014"/>
    <m/>
    <m/>
    <m/>
    <n v="400.1862828784661"/>
    <x v="5"/>
    <x v="67"/>
    <x v="1"/>
    <n v="0"/>
    <x v="129"/>
    <x v="102"/>
  </r>
  <r>
    <s v="Journal"/>
    <x v="2"/>
    <s v="Data Engineering"/>
    <s v="Data Engineering"/>
    <d v="2024-08-31T00:00:00"/>
    <x v="0"/>
    <s v="50121"/>
    <s v="468 Blackstone Inc. : 988 Blackstone SOW #12"/>
    <x v="141"/>
    <s v="16856642182"/>
    <m/>
    <m/>
    <m/>
    <n v="560.2607960298526"/>
    <x v="5"/>
    <x v="4"/>
    <x v="1"/>
    <n v="0"/>
    <x v="150"/>
    <x v="123"/>
  </r>
  <r>
    <s v="Journal"/>
    <x v="2"/>
    <s v="Data Engineering"/>
    <s v="Data Engineering"/>
    <d v="2024-08-31T00:00:00"/>
    <x v="0"/>
    <s v="50475"/>
    <s v="468 Blackstone Inc. : 1194 Blackstone - SOW#18 - Data Engineer with AWS (Puneet Team)"/>
    <x v="164"/>
    <s v="18262439992"/>
    <m/>
    <m/>
    <m/>
    <n v="504.23471642686729"/>
    <x v="5"/>
    <x v="4"/>
    <x v="1"/>
    <n v="0"/>
    <x v="173"/>
    <x v="146"/>
  </r>
  <r>
    <s v="Journal"/>
    <x v="2"/>
    <s v="Data Engineering"/>
    <s v="Data Engineering"/>
    <d v="2024-08-31T00:00:00"/>
    <x v="0"/>
    <s v="49923"/>
    <s v="461 Session M Inc. : 974 Mastercard SOW #6"/>
    <x v="6"/>
    <s v="16716229170"/>
    <m/>
    <m/>
    <m/>
    <n v="400.1862828784661"/>
    <x v="5"/>
    <x v="29"/>
    <x v="1"/>
    <n v="0"/>
    <x v="38"/>
    <x v="37"/>
  </r>
  <r>
    <s v="Journal"/>
    <x v="2"/>
    <s v="Data Engineering"/>
    <s v="Data Engineering"/>
    <d v="2024-08-31T00:00:00"/>
    <x v="0"/>
    <s v="50439"/>
    <s v="459 Roku Inc. : 966 SOW#1 2024 - DE &amp; BI Team"/>
    <x v="116"/>
    <s v="16977995014"/>
    <m/>
    <m/>
    <m/>
    <n v="432.20118550874338"/>
    <x v="5"/>
    <x v="67"/>
    <x v="1"/>
    <n v="0"/>
    <x v="129"/>
    <x v="102"/>
  </r>
  <r>
    <s v="Journal"/>
    <x v="2"/>
    <s v="Data Engineering"/>
    <s v="Data Engineering"/>
    <d v="2024-08-31T00:00:00"/>
    <x v="0"/>
    <s v="50435"/>
    <s v="468 Blackstone Inc. : 1194 Blackstone - SOW#18 - Data Engineer with AWS (Puneet Team)"/>
    <x v="164"/>
    <s v="18262439992"/>
    <m/>
    <m/>
    <m/>
    <n v="504.23471642686729"/>
    <x v="5"/>
    <x v="4"/>
    <x v="1"/>
    <n v="0"/>
    <x v="173"/>
    <x v="146"/>
  </r>
  <r>
    <s v="Journal"/>
    <x v="2"/>
    <s v="Data Engineering"/>
    <s v="Data Engineering"/>
    <d v="2024-08-31T00:00:00"/>
    <x v="0"/>
    <s v="50754"/>
    <s v="460 Globalization Partners Inc. : 1349 Globalization Partners SOW #41 - Data Engineering Team Renewal"/>
    <x v="139"/>
    <s v="17771226635"/>
    <m/>
    <m/>
    <m/>
    <n v="448.20863682388205"/>
    <x v="5"/>
    <x v="73"/>
    <x v="1"/>
    <n v="0"/>
    <x v="148"/>
    <x v="121"/>
  </r>
  <r>
    <s v="Journal"/>
    <x v="2"/>
    <s v="Data Engineering"/>
    <s v="Data Engineering"/>
    <d v="2024-08-31T00:00:00"/>
    <x v="0"/>
    <s v="50954"/>
    <s v="459 Roku Inc. : 966 SOW#1 2024 - DE &amp; BI Team"/>
    <x v="116"/>
    <s v="16977995014"/>
    <m/>
    <m/>
    <m/>
    <n v="480.22353945415932"/>
    <x v="5"/>
    <x v="67"/>
    <x v="1"/>
    <n v="0"/>
    <x v="129"/>
    <x v="102"/>
  </r>
  <r>
    <s v="Journal"/>
    <x v="2"/>
    <s v="Data Engineering"/>
    <s v="Data Engineering"/>
    <d v="2024-08-31T00:00:00"/>
    <x v="0"/>
    <s v="50224"/>
    <s v="465 Sincera Technologies LLC : 980 Sincera SOW 3 - Data Engineering Team"/>
    <x v="159"/>
    <s v="17001844665"/>
    <m/>
    <m/>
    <m/>
    <n v="294.1369179156726"/>
    <x v="5"/>
    <x v="75"/>
    <x v="1"/>
    <n v="0"/>
    <x v="168"/>
    <x v="141"/>
  </r>
  <r>
    <s v="Journal"/>
    <x v="2"/>
    <s v="Data Engineering"/>
    <s v="Data Engineering"/>
    <d v="2024-08-31T00:00:00"/>
    <x v="0"/>
    <s v="49767"/>
    <s v="461 Session M Inc. : 974 Mastercard SOW #6"/>
    <x v="6"/>
    <s v="16716229170"/>
    <m/>
    <m/>
    <m/>
    <n v="416.19373419360477"/>
    <x v="5"/>
    <x v="29"/>
    <x v="1"/>
    <n v="0"/>
    <x v="38"/>
    <x v="37"/>
  </r>
  <r>
    <s v="Journal"/>
    <x v="2"/>
    <s v="Data Engineering"/>
    <s v="Data Engineering"/>
    <d v="2024-08-31T00:00:00"/>
    <x v="0"/>
    <s v="50759"/>
    <s v="459 Roku Inc. : 966 SOW#1 2024 - DE &amp; BI Team"/>
    <x v="116"/>
    <s v="16977995014"/>
    <m/>
    <m/>
    <m/>
    <n v="464.21608813902071"/>
    <x v="5"/>
    <x v="67"/>
    <x v="1"/>
    <n v="0"/>
    <x v="129"/>
    <x v="102"/>
  </r>
  <r>
    <s v="Journal"/>
    <x v="2"/>
    <s v="Data Engineering"/>
    <s v="Data Engineering"/>
    <d v="2024-08-31T00:00:00"/>
    <x v="0"/>
    <s v="50468"/>
    <s v="459 Roku Inc. : 966 SOW#1 2024 - DE &amp; BI Team"/>
    <x v="116"/>
    <s v="16977995014"/>
    <m/>
    <m/>
    <m/>
    <n v="432.20118550874338"/>
    <x v="5"/>
    <x v="67"/>
    <x v="1"/>
    <n v="0"/>
    <x v="129"/>
    <x v="102"/>
  </r>
  <r>
    <s v="Journal"/>
    <x v="2"/>
    <s v="Data Engineering"/>
    <s v="Data Engineering"/>
    <d v="2024-08-31T00:00:00"/>
    <x v="0"/>
    <s v="50507"/>
    <s v="459 Roku Inc. : 966 SOW#1 2024 - DE &amp; BI Team"/>
    <x v="116"/>
    <s v="16977995014"/>
    <m/>
    <m/>
    <m/>
    <n v="464.21608813902071"/>
    <x v="5"/>
    <x v="67"/>
    <x v="1"/>
    <n v="0"/>
    <x v="129"/>
    <x v="102"/>
  </r>
  <r>
    <s v="Journal"/>
    <x v="2"/>
    <s v="Data Engineering"/>
    <s v="Data Engineering"/>
    <d v="2024-08-31T00:00:00"/>
    <x v="0"/>
    <s v="51316"/>
    <s v="482 Madhive : 1111 Madhive - SOW1"/>
    <x v="155"/>
    <s v="16592846934"/>
    <m/>
    <m/>
    <m/>
    <n v="270.12574094296463"/>
    <x v="5"/>
    <x v="77"/>
    <x v="1"/>
    <n v="0"/>
    <x v="164"/>
    <x v="137"/>
  </r>
  <r>
    <s v="Journal"/>
    <x v="2"/>
    <s v="Data Engineering"/>
    <s v="Data Engineering"/>
    <d v="2024-08-31T00:00:00"/>
    <x v="0"/>
    <s v="51135"/>
    <s v="459 Roku Inc. : 966 SOW#1 2024 - DE &amp; BI Team"/>
    <x v="116"/>
    <s v="16977995014"/>
    <m/>
    <m/>
    <m/>
    <n v="210.0977985111947"/>
    <x v="5"/>
    <x v="67"/>
    <x v="1"/>
    <n v="0"/>
    <x v="129"/>
    <x v="102"/>
  </r>
  <r>
    <s v="Journal"/>
    <x v="2"/>
    <s v="Data Engineering"/>
    <s v="Data Engineering"/>
    <d v="2024-08-31T00:00:00"/>
    <x v="0"/>
    <s v="50381"/>
    <s v="468 Blackstone Inc. : 1189 Blackstone - SOW#15 - Developer Experience Team (.Net)"/>
    <x v="148"/>
    <s v="17485557310"/>
    <m/>
    <m/>
    <m/>
    <n v="560.2607960298526"/>
    <x v="5"/>
    <x v="4"/>
    <x v="1"/>
    <n v="0"/>
    <x v="157"/>
    <x v="130"/>
  </r>
  <r>
    <s v="Journal"/>
    <x v="2"/>
    <s v="Data Engineering"/>
    <s v="Data Engineering"/>
    <d v="2024-08-31T00:00:00"/>
    <x v="0"/>
    <s v="50131"/>
    <s v="466 Pixability Inc. : 983 Pixability SOW#3"/>
    <x v="162"/>
    <m/>
    <m/>
    <m/>
    <m/>
    <n v="312.14530064520358"/>
    <x v="5"/>
    <x v="74"/>
    <x v="1"/>
    <n v="0"/>
    <x v="171"/>
    <x v="144"/>
  </r>
  <r>
    <s v="Journal"/>
    <x v="2"/>
    <s v="Data Engineering"/>
    <s v="Data Engineering"/>
    <d v="2024-08-31T00:00:00"/>
    <x v="0"/>
    <s v="49786"/>
    <s v="468 Blackstone Inc. : 988 Blackstone SOW #12"/>
    <x v="141"/>
    <s v="16856642182"/>
    <m/>
    <m/>
    <m/>
    <n v="560.2607960298526"/>
    <x v="5"/>
    <x v="4"/>
    <x v="1"/>
    <n v="0"/>
    <x v="150"/>
    <x v="123"/>
  </r>
  <r>
    <s v="Journal"/>
    <x v="2"/>
    <s v="Data Engineering"/>
    <s v="Data Engineering"/>
    <d v="2024-08-31T00:00:00"/>
    <x v="0"/>
    <s v="50762"/>
    <s v="460 Globalization Partners Inc. : 1349 Globalization Partners SOW #41 - Data Engineering Team Renewal"/>
    <x v="139"/>
    <s v="17771226635"/>
    <m/>
    <m/>
    <m/>
    <n v="441.20550080088498"/>
    <x v="5"/>
    <x v="73"/>
    <x v="1"/>
    <n v="0"/>
    <x v="148"/>
    <x v="121"/>
  </r>
  <r>
    <s v="Journal"/>
    <x v="2"/>
    <s v="Data Engineering"/>
    <s v="Data Engineering"/>
    <d v="2024-08-31T00:00:00"/>
    <x v="0"/>
    <s v="50758"/>
    <s v="460 Globalization Partners Inc. : 1349 Globalization Partners SOW #41 - Data Engineering Team Renewal"/>
    <x v="139"/>
    <s v="17771226635"/>
    <m/>
    <m/>
    <m/>
    <n v="441.20550080088498"/>
    <x v="5"/>
    <x v="73"/>
    <x v="1"/>
    <n v="0"/>
    <x v="148"/>
    <x v="121"/>
  </r>
  <r>
    <s v="Journal"/>
    <x v="2"/>
    <s v="Data Engineering"/>
    <s v="Data Engineering"/>
    <d v="2024-08-31T00:00:00"/>
    <x v="0"/>
    <s v="50871"/>
    <s v="459 Roku Inc. : 966 SOW#1 2024 - DE &amp; BI Team"/>
    <x v="116"/>
    <s v="16977995014"/>
    <m/>
    <m/>
    <m/>
    <n v="320.14902630277288"/>
    <x v="5"/>
    <x v="67"/>
    <x v="1"/>
    <n v="0"/>
    <x v="129"/>
    <x v="102"/>
  </r>
  <r>
    <s v="Journal"/>
    <x v="2"/>
    <s v="Data Engineering"/>
    <s v="Data Engineering"/>
    <d v="2024-08-31T00:00:00"/>
    <x v="0"/>
    <s v="51382"/>
    <s v="468 Blackstone Inc. : 1256 Blackstone - SOW#26 BE Engineer Insurance Team (Scott S.)"/>
    <x v="140"/>
    <s v="19584717835"/>
    <m/>
    <m/>
    <m/>
    <n v="560.2607960298526"/>
    <x v="5"/>
    <x v="4"/>
    <x v="1"/>
    <n v="0"/>
    <x v="149"/>
    <x v="122"/>
  </r>
  <r>
    <s v="Journal"/>
    <x v="2"/>
    <s v="Data Engineering"/>
    <s v="Data Engineering"/>
    <d v="2024-08-31T00:00:00"/>
    <x v="0"/>
    <s v="49818"/>
    <s v="461 Session M Inc. : 974 Mastercard SOW #6"/>
    <x v="6"/>
    <s v="16716229170"/>
    <m/>
    <m/>
    <m/>
    <n v="496.23099076929799"/>
    <x v="5"/>
    <x v="29"/>
    <x v="1"/>
    <n v="0"/>
    <x v="38"/>
    <x v="37"/>
  </r>
  <r>
    <s v="Journal"/>
    <x v="2"/>
    <s v="Data Engineering"/>
    <s v="Data Engineering"/>
    <d v="2024-08-31T00:00:00"/>
    <x v="0"/>
    <s v="50511"/>
    <s v="459 Roku Inc. : 966 SOW#1 2024 - DE &amp; BI Team"/>
    <x v="116"/>
    <s v="16977995014"/>
    <m/>
    <m/>
    <m/>
    <n v="344.16020327548085"/>
    <x v="5"/>
    <x v="67"/>
    <x v="1"/>
    <n v="0"/>
    <x v="129"/>
    <x v="102"/>
  </r>
  <r>
    <s v="Journal"/>
    <x v="2"/>
    <s v="Data Engineering"/>
    <s v="Data Engineering"/>
    <d v="2024-08-31T00:00:00"/>
    <x v="0"/>
    <s v="51276"/>
    <s v="459 Roku Inc. : 966 SOW#1 2024 - DE &amp; BI Team"/>
    <x v="116"/>
    <s v="16977995014"/>
    <m/>
    <m/>
    <m/>
    <n v="450.20956823827436"/>
    <x v="5"/>
    <x v="67"/>
    <x v="1"/>
    <n v="0"/>
    <x v="129"/>
    <x v="102"/>
  </r>
  <r>
    <s v="Journal"/>
    <x v="2"/>
    <s v="Data Engineering"/>
    <s v="Data Engineering"/>
    <d v="2024-08-31T00:00:00"/>
    <x v="0"/>
    <s v="50069"/>
    <s v="468 Blackstone Inc. : 988 Blackstone SOW #12"/>
    <x v="141"/>
    <s v="16856642182"/>
    <m/>
    <m/>
    <m/>
    <n v="560.2607960298526"/>
    <x v="5"/>
    <x v="4"/>
    <x v="1"/>
    <n v="0"/>
    <x v="150"/>
    <x v="123"/>
  </r>
  <r>
    <s v="Journal"/>
    <x v="2"/>
    <s v="Data Engineering"/>
    <s v="Data Engineering"/>
    <d v="2024-08-31T00:00:00"/>
    <x v="0"/>
    <s v="51155"/>
    <s v="460 Globalization Partners Inc. : 1368 Globalization Partners SOW #42 - Data Engineering Team Renewal"/>
    <x v="166"/>
    <s v="17772618578"/>
    <m/>
    <m/>
    <m/>
    <n v="560.2607960298526"/>
    <x v="5"/>
    <x v="73"/>
    <x v="1"/>
    <n v="0"/>
    <x v="175"/>
    <x v="148"/>
  </r>
  <r>
    <s v="Journal"/>
    <x v="2"/>
    <s v="Data Engineering"/>
    <s v="Data Engineering"/>
    <d v="2024-08-31T00:00:00"/>
    <x v="0"/>
    <s v="50402"/>
    <s v="469 Stagwell Marketing Cloud LLC : 1190 Stagwell - SOW#4 - Data Engineering Team"/>
    <x v="157"/>
    <s v="17692058278"/>
    <m/>
    <m/>
    <m/>
    <n v="400.1862828784661"/>
    <x v="5"/>
    <x v="76"/>
    <x v="1"/>
    <n v="0"/>
    <x v="166"/>
    <x v="139"/>
  </r>
  <r>
    <s v="Journal"/>
    <x v="2"/>
    <s v="Data Engineering"/>
    <s v="Data Engineering"/>
    <d v="2024-08-31T00:00:00"/>
    <x v="0"/>
    <s v="51352"/>
    <s v="459 Roku Inc. : 968 Roku SOW 2 - Data Engineering Team"/>
    <x v="158"/>
    <s v="16977994594"/>
    <m/>
    <m/>
    <m/>
    <n v="480.22353945415932"/>
    <x v="5"/>
    <x v="67"/>
    <x v="1"/>
    <n v="0"/>
    <x v="167"/>
    <x v="140"/>
  </r>
  <r>
    <s v="Journal"/>
    <x v="9"/>
    <s v="Data Engineering"/>
    <s v="Data Engineering"/>
    <d v="2024-08-31T00:00:00"/>
    <x v="0"/>
    <s v="52166"/>
    <s v="- No Entity -"/>
    <x v="0"/>
    <m/>
    <s v="ICC 1364 ICC in Forth Point Represents Blend360 : Franklin Templeton - Vasu POC Team"/>
    <m/>
    <s v="TopSide Management Book Elim related to project ICC 1364 ICC in Forth Point Represents Blend360 : Franklin Templeton - Vasu POC Team"/>
    <n v="-62056.97"/>
    <x v="5"/>
    <x v="1"/>
    <x v="1"/>
    <s v="ICC 1364 ICC in Forth Point Represents Blend360 : Franklin Templeton - Vasu POC Team"/>
    <x v="1"/>
    <x v="1"/>
  </r>
  <r>
    <s v="Journal"/>
    <x v="2"/>
    <s v="Data Engineering"/>
    <s v="Data Engineering"/>
    <d v="2024-08-31T00:00:00"/>
    <x v="0"/>
    <s v="51312"/>
    <s v="482 Madhive : 1111 Madhive - SOW1"/>
    <x v="155"/>
    <s v="16592846934"/>
    <m/>
    <m/>
    <m/>
    <n v="240.11176972707966"/>
    <x v="5"/>
    <x v="77"/>
    <x v="1"/>
    <n v="0"/>
    <x v="164"/>
    <x v="137"/>
  </r>
  <r>
    <s v="Journal"/>
    <x v="2"/>
    <s v="Data Engineering"/>
    <s v="Data Engineering"/>
    <d v="2024-08-31T00:00:00"/>
    <x v="0"/>
    <s v="49956"/>
    <s v="468 Blackstone Inc. : 988 Blackstone SOW #12"/>
    <x v="141"/>
    <s v="16856642182"/>
    <m/>
    <m/>
    <m/>
    <n v="560.2607960298526"/>
    <x v="5"/>
    <x v="4"/>
    <x v="1"/>
    <n v="0"/>
    <x v="150"/>
    <x v="123"/>
  </r>
  <r>
    <s v="Journal"/>
    <x v="2"/>
    <s v="Data Engineering"/>
    <s v="Data Engineering"/>
    <d v="2024-08-31T00:00:00"/>
    <x v="0"/>
    <s v="51003"/>
    <s v="460 Globalization Partners Inc. : 1366 Globalization Partners SOW #39 - Data Engineering Team  Renewal"/>
    <x v="152"/>
    <s v="17772967350"/>
    <m/>
    <m/>
    <m/>
    <n v="360.16765459061952"/>
    <x v="5"/>
    <x v="73"/>
    <x v="1"/>
    <n v="0"/>
    <x v="161"/>
    <x v="134"/>
  </r>
  <r>
    <s v="Journal"/>
    <x v="2"/>
    <s v="Data Engineering"/>
    <s v="Data Engineering"/>
    <d v="2024-08-31T00:00:00"/>
    <x v="0"/>
    <s v="50903"/>
    <s v="460 Globalization Partners Inc. : 1349 Globalization Partners SOW #41 - Data Engineering Team Renewal"/>
    <x v="139"/>
    <s v="17771226635"/>
    <m/>
    <m/>
    <m/>
    <n v="384.17883156332749"/>
    <x v="5"/>
    <x v="73"/>
    <x v="1"/>
    <n v="0"/>
    <x v="148"/>
    <x v="121"/>
  </r>
  <r>
    <s v="Journal"/>
    <x v="2"/>
    <s v="Data Engineering"/>
    <s v="Data Engineering"/>
    <d v="2024-08-31T00:00:00"/>
    <x v="0"/>
    <s v="50918"/>
    <s v="460 Globalization Partners Inc. : 1365 Globalization Partners SOW #38 - Data Engineering Team Renewal"/>
    <x v="173"/>
    <s v="17772846592"/>
    <m/>
    <m/>
    <m/>
    <n v="544.25334471471388"/>
    <x v="5"/>
    <x v="73"/>
    <x v="1"/>
    <n v="0"/>
    <x v="181"/>
    <x v="152"/>
  </r>
  <r>
    <s v="Journal"/>
    <x v="2"/>
    <s v="Data Engineering"/>
    <s v="Data Engineering"/>
    <d v="2024-08-31T00:00:00"/>
    <x v="0"/>
    <s v="50494"/>
    <s v="468 Blackstone Inc. : 1255 Blackstone - Python Engineers (James Team)"/>
    <x v="153"/>
    <s v="19584503853"/>
    <m/>
    <m/>
    <m/>
    <n v="560.2607960298526"/>
    <x v="5"/>
    <x v="4"/>
    <x v="1"/>
    <n v="0"/>
    <x v="162"/>
    <x v="135"/>
  </r>
  <r>
    <s v="Journal"/>
    <x v="2"/>
    <s v="Data Engineering"/>
    <s v="Data Engineering"/>
    <d v="2024-08-31T00:00:00"/>
    <x v="0"/>
    <s v="51171"/>
    <s v="460 Globalization Partners Inc. : 1368 Globalization Partners SOW #42 - Data Engineering Team Renewal"/>
    <x v="166"/>
    <s v="17772618578"/>
    <m/>
    <m/>
    <m/>
    <n v="560.2607960298526"/>
    <x v="5"/>
    <x v="73"/>
    <x v="1"/>
    <n v="0"/>
    <x v="175"/>
    <x v="148"/>
  </r>
  <r>
    <s v="Journal"/>
    <x v="2"/>
    <s v="Data Engineering"/>
    <s v="Data Engineering"/>
    <d v="2024-08-31T00:00:00"/>
    <x v="0"/>
    <s v="51039"/>
    <s v="459 Roku Inc. : 966 SOW#1 2024 - DE &amp; BI Team"/>
    <x v="116"/>
    <s v="16977995014"/>
    <m/>
    <m/>
    <m/>
    <n v="320.14902630277288"/>
    <x v="5"/>
    <x v="67"/>
    <x v="1"/>
    <n v="0"/>
    <x v="129"/>
    <x v="102"/>
  </r>
  <r>
    <s v="Journal"/>
    <x v="9"/>
    <s v="Data Engineering"/>
    <s v="Data Engineering"/>
    <d v="2024-08-31T00:00:00"/>
    <x v="0"/>
    <s v="51775"/>
    <s v="11 Visa : 1246 NextGen Solutions"/>
    <x v="18"/>
    <s v="18657995555"/>
    <m/>
    <m/>
    <m/>
    <n v="-2629.45"/>
    <x v="5"/>
    <x v="22"/>
    <x v="1"/>
    <n v="0"/>
    <x v="49"/>
    <x v="46"/>
  </r>
  <r>
    <s v="Journal"/>
    <x v="2"/>
    <s v="Data Engineering"/>
    <s v="Data Engineering"/>
    <d v="2024-08-31T00:00:00"/>
    <x v="0"/>
    <s v="50150"/>
    <s v="466 Pixability Inc. : 1331 Pixability SOW 4"/>
    <x v="142"/>
    <s v="17583740188"/>
    <m/>
    <m/>
    <m/>
    <n v="258.12015245661064"/>
    <x v="5"/>
    <x v="74"/>
    <x v="1"/>
    <n v="0"/>
    <x v="151"/>
    <x v="124"/>
  </r>
  <r>
    <s v="Journal"/>
    <x v="2"/>
    <s v="Data Engineering"/>
    <s v="Data Engineering"/>
    <d v="2024-08-31T00:00:00"/>
    <x v="0"/>
    <s v="50849"/>
    <s v="460 Globalization Partners Inc. : 1349 Globalization Partners SOW #41 - Data Engineering Team Renewal"/>
    <x v="139"/>
    <s v="17771226635"/>
    <m/>
    <m/>
    <m/>
    <n v="504.23471642686729"/>
    <x v="5"/>
    <x v="73"/>
    <x v="1"/>
    <n v="0"/>
    <x v="148"/>
    <x v="121"/>
  </r>
  <r>
    <s v="Journal"/>
    <x v="2"/>
    <s v="Data Engineering"/>
    <s v="Data Engineering"/>
    <d v="2024-08-31T00:00:00"/>
    <x v="0"/>
    <s v="50140"/>
    <s v="468 Blackstone Inc. : 988 Blackstone SOW #12"/>
    <x v="141"/>
    <s v="16856642182"/>
    <m/>
    <m/>
    <m/>
    <n v="560.2607960298526"/>
    <x v="5"/>
    <x v="4"/>
    <x v="1"/>
    <n v="0"/>
    <x v="150"/>
    <x v="123"/>
  </r>
  <r>
    <s v="Journal"/>
    <x v="2"/>
    <s v="Data Engineering"/>
    <s v="Data Engineering"/>
    <d v="2024-08-31T00:00:00"/>
    <x v="0"/>
    <s v="50586"/>
    <s v="459 Roku Inc. : 966 SOW#1 2024 - DE &amp; BI Team"/>
    <x v="116"/>
    <s v="16977995014"/>
    <m/>
    <m/>
    <m/>
    <n v="320.14902630277288"/>
    <x v="5"/>
    <x v="67"/>
    <x v="1"/>
    <n v="0"/>
    <x v="129"/>
    <x v="102"/>
  </r>
  <r>
    <s v="Journal"/>
    <x v="2"/>
    <s v="Data Engineering"/>
    <s v="Data Engineering"/>
    <d v="2024-08-31T00:00:00"/>
    <x v="0"/>
    <s v="51369"/>
    <s v="468 Blackstone Inc. : 1256 Blackstone - SOW#26 BE Engineer Insurance Team (Scott S.)"/>
    <x v="140"/>
    <s v="19584717835"/>
    <m/>
    <m/>
    <m/>
    <n v="560.2607960298526"/>
    <x v="5"/>
    <x v="4"/>
    <x v="1"/>
    <n v="0"/>
    <x v="149"/>
    <x v="122"/>
  </r>
  <r>
    <s v="Journal"/>
    <x v="2"/>
    <s v="Data Engineering"/>
    <s v="Data Engineering"/>
    <d v="2024-08-31T00:00:00"/>
    <x v="0"/>
    <s v="50842"/>
    <s v="459 Roku Inc. : 966 SOW#1 2024 - DE &amp; BI Team"/>
    <x v="116"/>
    <s v="16977995014"/>
    <m/>
    <m/>
    <m/>
    <n v="320.14902630277288"/>
    <x v="5"/>
    <x v="67"/>
    <x v="1"/>
    <n v="0"/>
    <x v="129"/>
    <x v="102"/>
  </r>
  <r>
    <s v="Journal"/>
    <x v="2"/>
    <s v="Data Engineering"/>
    <s v="Data Engineering"/>
    <d v="2024-08-31T00:00:00"/>
    <x v="0"/>
    <s v="51130"/>
    <s v="459 Roku Inc. : 966 SOW#1 2024 - DE &amp; BI Team"/>
    <x v="116"/>
    <s v="16977995014"/>
    <m/>
    <m/>
    <m/>
    <n v="450.20956823827436"/>
    <x v="5"/>
    <x v="67"/>
    <x v="1"/>
    <n v="0"/>
    <x v="129"/>
    <x v="102"/>
  </r>
  <r>
    <s v="Journal"/>
    <x v="2"/>
    <s v="Data Engineering"/>
    <s v="Data Engineering"/>
    <d v="2024-08-31T00:00:00"/>
    <x v="0"/>
    <s v="50127"/>
    <s v="466 Pixability Inc. : 983 Pixability SOW#3"/>
    <x v="162"/>
    <m/>
    <m/>
    <m/>
    <m/>
    <n v="312.14530064520358"/>
    <x v="5"/>
    <x v="74"/>
    <x v="1"/>
    <n v="0"/>
    <x v="171"/>
    <x v="144"/>
  </r>
  <r>
    <s v="Journal"/>
    <x v="2"/>
    <s v="Data Engineering"/>
    <s v="Data Engineering"/>
    <d v="2024-08-31T00:00:00"/>
    <x v="0"/>
    <s v="50172"/>
    <s v="466 Pixability Inc. : 1331 Pixability SOW 4"/>
    <x v="142"/>
    <s v="17583740188"/>
    <m/>
    <m/>
    <m/>
    <n v="258.12015245661064"/>
    <x v="5"/>
    <x v="74"/>
    <x v="1"/>
    <n v="0"/>
    <x v="151"/>
    <x v="124"/>
  </r>
  <r>
    <s v="Journal"/>
    <x v="2"/>
    <s v="Data Engineering"/>
    <s v="Data Engineering"/>
    <d v="2024-08-31T00:00:00"/>
    <x v="0"/>
    <s v="50179"/>
    <s v="466 Pixability Inc. : 1331 Pixability SOW 4"/>
    <x v="142"/>
    <s v="17583740188"/>
    <m/>
    <m/>
    <m/>
    <n v="258.12015245661064"/>
    <x v="5"/>
    <x v="74"/>
    <x v="1"/>
    <n v="0"/>
    <x v="151"/>
    <x v="124"/>
  </r>
  <r>
    <s v="Journal"/>
    <x v="2"/>
    <s v="Data Engineering"/>
    <s v="Data Engineering"/>
    <d v="2024-08-31T00:00:00"/>
    <x v="0"/>
    <s v="50177"/>
    <s v="468 Blackstone Inc. : 988 Blackstone SOW #12"/>
    <x v="141"/>
    <s v="16856642182"/>
    <m/>
    <m/>
    <m/>
    <n v="480.22353945415932"/>
    <x v="5"/>
    <x v="4"/>
    <x v="1"/>
    <n v="0"/>
    <x v="150"/>
    <x v="123"/>
  </r>
  <r>
    <s v="Journal"/>
    <x v="2"/>
    <s v="Data Engineering"/>
    <s v="Data Engineering"/>
    <d v="2024-08-31T00:00:00"/>
    <x v="0"/>
    <s v="51071"/>
    <s v="459 Roku Inc. : 966 SOW#1 2024 - DE &amp; BI Team"/>
    <x v="116"/>
    <s v="16977995014"/>
    <m/>
    <m/>
    <m/>
    <n v="464.21608813902071"/>
    <x v="5"/>
    <x v="67"/>
    <x v="1"/>
    <n v="0"/>
    <x v="129"/>
    <x v="102"/>
  </r>
  <r>
    <s v="Journal"/>
    <x v="2"/>
    <s v="Data Engineering"/>
    <s v="Data Engineering"/>
    <d v="2024-08-31T00:00:00"/>
    <x v="0"/>
    <s v="50541"/>
    <s v="468 Blackstone Inc. : 1255 Blackstone - Python Engineers (James Team)"/>
    <x v="153"/>
    <s v="19584503853"/>
    <m/>
    <m/>
    <m/>
    <n v="560.2607960298526"/>
    <x v="5"/>
    <x v="4"/>
    <x v="1"/>
    <n v="0"/>
    <x v="162"/>
    <x v="135"/>
  </r>
  <r>
    <s v="Journal"/>
    <x v="2"/>
    <s v="Data Engineering"/>
    <s v="Data Engineering"/>
    <d v="2024-08-31T00:00:00"/>
    <x v="0"/>
    <s v="50361"/>
    <s v="468 Blackstone Inc. : 1189 Blackstone - SOW#15 - Developer Experience Team (.Net)"/>
    <x v="148"/>
    <s v="17485557310"/>
    <m/>
    <m/>
    <m/>
    <n v="560.2607960298526"/>
    <x v="5"/>
    <x v="4"/>
    <x v="1"/>
    <n v="0"/>
    <x v="157"/>
    <x v="130"/>
  </r>
  <r>
    <s v="Journal"/>
    <x v="2"/>
    <s v="Data Engineering"/>
    <s v="Data Engineering"/>
    <d v="2024-08-31T00:00:00"/>
    <x v="0"/>
    <s v="50182"/>
    <s v="468 Blackstone Inc. : 988 Blackstone SOW #12"/>
    <x v="141"/>
    <s v="16856642182"/>
    <m/>
    <m/>
    <m/>
    <n v="480.22353945415932"/>
    <x v="5"/>
    <x v="4"/>
    <x v="1"/>
    <n v="0"/>
    <x v="150"/>
    <x v="123"/>
  </r>
  <r>
    <s v="Journal"/>
    <x v="2"/>
    <s v="Data Engineering"/>
    <s v="Data Engineering"/>
    <d v="2024-08-31T00:00:00"/>
    <x v="0"/>
    <s v="50611"/>
    <s v="459 Roku Inc. : 966 SOW#1 2024 - DE &amp; BI Team"/>
    <x v="116"/>
    <s v="16977995014"/>
    <m/>
    <m/>
    <m/>
    <n v="400.1862828784661"/>
    <x v="5"/>
    <x v="67"/>
    <x v="1"/>
    <n v="0"/>
    <x v="129"/>
    <x v="102"/>
  </r>
  <r>
    <s v="Journal"/>
    <x v="2"/>
    <s v="Data Engineering"/>
    <s v="Data Engineering"/>
    <d v="2024-08-31T00:00:00"/>
    <x v="0"/>
    <s v="50342"/>
    <s v="469 Stagwell Marketing Cloud LLC : 985 Stagwell SOW#1"/>
    <x v="147"/>
    <s v="17001841791"/>
    <m/>
    <m/>
    <m/>
    <n v="520.2421677420059"/>
    <x v="5"/>
    <x v="76"/>
    <x v="1"/>
    <n v="0"/>
    <x v="156"/>
    <x v="129"/>
  </r>
  <r>
    <s v="Journal"/>
    <x v="9"/>
    <s v="Data Engineering"/>
    <s v="Data Engineering"/>
    <d v="2024-08-31T00:00:00"/>
    <x v="0"/>
    <s v="51792"/>
    <s v="374 Dish : 1268 2: Dish - Integrated Data + Martech solution"/>
    <x v="69"/>
    <s v="17214937942"/>
    <m/>
    <m/>
    <m/>
    <n v="1043.03"/>
    <x v="5"/>
    <x v="12"/>
    <x v="1"/>
    <n v="0"/>
    <x v="15"/>
    <x v="15"/>
  </r>
  <r>
    <s v="Journal"/>
    <x v="2"/>
    <s v="Data Engineering"/>
    <s v="Data Engineering"/>
    <d v="2024-08-31T00:00:00"/>
    <x v="0"/>
    <s v="49896"/>
    <s v="468 Blackstone Inc. : 988 Blackstone SOW #12"/>
    <x v="141"/>
    <s v="16856642182"/>
    <m/>
    <m/>
    <m/>
    <n v="480.22353945415932"/>
    <x v="5"/>
    <x v="4"/>
    <x v="1"/>
    <n v="0"/>
    <x v="150"/>
    <x v="123"/>
  </r>
  <r>
    <s v="Journal"/>
    <x v="2"/>
    <s v="Data Engineering"/>
    <s v="Data Engineering"/>
    <d v="2024-08-31T00:00:00"/>
    <x v="0"/>
    <s v="50313"/>
    <s v="469 Stagwell Marketing Cloud LLC : 985 Stagwell SOW#1"/>
    <x v="147"/>
    <s v="17001841791"/>
    <m/>
    <m/>
    <m/>
    <n v="520.2421677420059"/>
    <x v="5"/>
    <x v="76"/>
    <x v="1"/>
    <n v="0"/>
    <x v="156"/>
    <x v="129"/>
  </r>
  <r>
    <s v="Journal"/>
    <x v="2"/>
    <s v="Data Engineering"/>
    <s v="Data Engineering"/>
    <d v="2024-08-31T00:00:00"/>
    <x v="0"/>
    <s v="51368"/>
    <s v="482 Madhive : 1111 Madhive - SOW1"/>
    <x v="155"/>
    <s v="16592846934"/>
    <m/>
    <m/>
    <m/>
    <n v="270.12574094296463"/>
    <x v="5"/>
    <x v="77"/>
    <x v="1"/>
    <n v="0"/>
    <x v="164"/>
    <x v="137"/>
  </r>
  <r>
    <s v="Journal"/>
    <x v="9"/>
    <s v="Data Engineering"/>
    <s v="Data Engineering"/>
    <d v="2024-08-31T00:00:00"/>
    <x v="0"/>
    <s v="52166"/>
    <s v="- No Entity -"/>
    <x v="0"/>
    <m/>
    <s v="ICC 1312 Franklin Templeton : Franklin Templeton - Tiger Teams Renewal (July - Sept)"/>
    <m/>
    <s v="TopSide Management Book Elim related to project ICC 1312 Franklin Templeton : Franklin Templeton - Tiger Teams Renewal (July - Sept)"/>
    <n v="-88883.4"/>
    <x v="5"/>
    <x v="1"/>
    <x v="1"/>
    <s v="ICC 1312 Franklin Templeton : Franklin Templeton - Tiger Teams Renewal (July - Sept)"/>
    <x v="23"/>
    <x v="22"/>
  </r>
  <r>
    <s v="Journal"/>
    <x v="2"/>
    <s v="Data Engineering"/>
    <s v="Data Engineering"/>
    <d v="2024-08-31T00:00:00"/>
    <x v="0"/>
    <s v="51067"/>
    <s v="459 Roku Inc. : 966 SOW#1 2024 - DE &amp; BI Team"/>
    <x v="116"/>
    <s v="16977995014"/>
    <m/>
    <m/>
    <m/>
    <n v="480.22353945415932"/>
    <x v="5"/>
    <x v="67"/>
    <x v="1"/>
    <n v="0"/>
    <x v="129"/>
    <x v="102"/>
  </r>
  <r>
    <s v="Journal"/>
    <x v="2"/>
    <s v="Data Engineering"/>
    <s v="Data Engineering"/>
    <d v="2024-08-31T00:00:00"/>
    <x v="0"/>
    <s v="50726"/>
    <s v="459 Roku Inc. : 966 SOW#1 2024 - DE &amp; BI Team"/>
    <x v="116"/>
    <s v="16977995014"/>
    <m/>
    <m/>
    <m/>
    <n v="210.0977985111947"/>
    <x v="5"/>
    <x v="67"/>
    <x v="1"/>
    <n v="0"/>
    <x v="129"/>
    <x v="102"/>
  </r>
  <r>
    <s v="Journal"/>
    <x v="2"/>
    <s v="Data Engineering"/>
    <s v="Data Engineering"/>
    <d v="2024-08-31T00:00:00"/>
    <x v="0"/>
    <s v="50935"/>
    <s v="460 Globalization Partners Inc. : 1365 Globalization Partners SOW #38 - Data Engineering Team Renewal"/>
    <x v="173"/>
    <s v="17772846592"/>
    <m/>
    <m/>
    <m/>
    <n v="544.25334471471388"/>
    <x v="5"/>
    <x v="73"/>
    <x v="1"/>
    <n v="0"/>
    <x v="181"/>
    <x v="152"/>
  </r>
  <r>
    <s v="Journal"/>
    <x v="2"/>
    <s v="Data Engineering"/>
    <s v="Data Engineering"/>
    <d v="2024-08-31T00:00:00"/>
    <x v="0"/>
    <s v="50555"/>
    <s v="468 Blackstone Inc. : 1255 Blackstone - Python Engineers (James Team)"/>
    <x v="153"/>
    <s v="19584503853"/>
    <m/>
    <m/>
    <m/>
    <n v="520.2421677420059"/>
    <x v="5"/>
    <x v="4"/>
    <x v="1"/>
    <n v="0"/>
    <x v="162"/>
    <x v="135"/>
  </r>
  <r>
    <s v="Journal"/>
    <x v="2"/>
    <s v="Data Engineering"/>
    <s v="Data Engineering"/>
    <d v="2024-08-31T00:00:00"/>
    <x v="0"/>
    <s v="49863"/>
    <s v="461 Session M Inc. : 974 Mastercard SOW #6"/>
    <x v="6"/>
    <s v="16716229170"/>
    <m/>
    <m/>
    <m/>
    <n v="496.23099076929799"/>
    <x v="5"/>
    <x v="29"/>
    <x v="1"/>
    <n v="0"/>
    <x v="38"/>
    <x v="37"/>
  </r>
  <r>
    <s v="Journal"/>
    <x v="2"/>
    <s v="Data Engineering"/>
    <s v="Data Engineering"/>
    <d v="2024-08-31T00:00:00"/>
    <x v="0"/>
    <s v="50358"/>
    <s v="469 Stagwell Marketing Cloud LLC : 987 Stagwell SOW#3"/>
    <x v="163"/>
    <s v="17001802020"/>
    <m/>
    <m/>
    <m/>
    <n v="408.19000853603541"/>
    <x v="5"/>
    <x v="76"/>
    <x v="1"/>
    <n v="0"/>
    <x v="172"/>
    <x v="145"/>
  </r>
  <r>
    <s v="Journal"/>
    <x v="2"/>
    <s v="Data Engineering"/>
    <s v="Data Engineering"/>
    <d v="2024-08-31T00:00:00"/>
    <x v="0"/>
    <s v="50222"/>
    <s v="465 Sincera Technologies LLC : 980 Sincera SOW 3 - Data Engineering Team"/>
    <x v="159"/>
    <s v="17001844665"/>
    <m/>
    <m/>
    <m/>
    <n v="240.11176972707966"/>
    <x v="5"/>
    <x v="75"/>
    <x v="1"/>
    <n v="0"/>
    <x v="168"/>
    <x v="141"/>
  </r>
  <r>
    <s v="Journal"/>
    <x v="2"/>
    <s v="Data Engineering"/>
    <s v="Data Engineering"/>
    <d v="2024-08-31T00:00:00"/>
    <x v="0"/>
    <s v="51015"/>
    <s v="460 Globalization Partners Inc. : 1366 Globalization Partners SOW #39 - Data Engineering Team  Renewal"/>
    <x v="152"/>
    <s v="17772967350"/>
    <m/>
    <m/>
    <m/>
    <n v="360.16765459061952"/>
    <x v="5"/>
    <x v="73"/>
    <x v="1"/>
    <n v="0"/>
    <x v="161"/>
    <x v="134"/>
  </r>
  <r>
    <s v="Journal"/>
    <x v="2"/>
    <s v="Data Engineering"/>
    <s v="Data Engineering"/>
    <d v="2024-08-31T00:00:00"/>
    <x v="0"/>
    <s v="50032"/>
    <s v="461 Session M Inc. : 974 Mastercard SOW #6"/>
    <x v="6"/>
    <s v="16716229170"/>
    <m/>
    <m/>
    <m/>
    <n v="496.23099076929799"/>
    <x v="5"/>
    <x v="29"/>
    <x v="1"/>
    <n v="0"/>
    <x v="38"/>
    <x v="37"/>
  </r>
  <r>
    <s v="Journal"/>
    <x v="2"/>
    <s v="Data Engineering"/>
    <s v="Data Engineering"/>
    <d v="2024-08-31T00:00:00"/>
    <x v="0"/>
    <s v="50646"/>
    <s v="468 Blackstone Inc. : 1285 Blackstone - SOW#24 FS Engineer (Seb Team)"/>
    <x v="149"/>
    <s v="19901929100"/>
    <m/>
    <m/>
    <m/>
    <n v="520.2421677420059"/>
    <x v="5"/>
    <x v="4"/>
    <x v="1"/>
    <n v="0"/>
    <x v="158"/>
    <x v="131"/>
  </r>
  <r>
    <s v="Journal"/>
    <x v="2"/>
    <s v="Data Engineering"/>
    <s v="Data Engineering"/>
    <d v="2024-08-31T00:00:00"/>
    <x v="0"/>
    <s v="49984"/>
    <s v="468 Blackstone Inc. : 988 Blackstone SOW #12"/>
    <x v="141"/>
    <s v="16856642182"/>
    <m/>
    <m/>
    <m/>
    <n v="480.22353945415932"/>
    <x v="5"/>
    <x v="4"/>
    <x v="1"/>
    <n v="0"/>
    <x v="150"/>
    <x v="123"/>
  </r>
  <r>
    <s v="Journal"/>
    <x v="9"/>
    <s v="Data Engineering"/>
    <s v="Data Engineering"/>
    <d v="2024-08-31T00:00:00"/>
    <x v="0"/>
    <s v="51819"/>
    <s v="11 Visa : 1246 NextGen Solutions"/>
    <x v="18"/>
    <s v="18657995555"/>
    <m/>
    <m/>
    <m/>
    <n v="2523.38"/>
    <x v="5"/>
    <x v="22"/>
    <x v="1"/>
    <n v="0"/>
    <x v="49"/>
    <x v="46"/>
  </r>
  <r>
    <s v="Journal"/>
    <x v="2"/>
    <s v="Data Engineering"/>
    <s v="Data Engineering"/>
    <d v="2024-08-31T00:00:00"/>
    <x v="0"/>
    <s v="51301"/>
    <s v="459 Roku Inc. : 966 SOW#1 2024 - DE &amp; BI Team"/>
    <x v="116"/>
    <s v="16977995014"/>
    <m/>
    <m/>
    <m/>
    <n v="464.21608813902071"/>
    <x v="5"/>
    <x v="67"/>
    <x v="1"/>
    <n v="0"/>
    <x v="129"/>
    <x v="102"/>
  </r>
  <r>
    <s v="Journal"/>
    <x v="2"/>
    <s v="Data Engineering"/>
    <s v="Data Engineering"/>
    <d v="2024-08-31T00:00:00"/>
    <x v="0"/>
    <s v="50667"/>
    <s v="459 Roku Inc. : 966 SOW#1 2024 - DE &amp; BI Team"/>
    <x v="116"/>
    <s v="16977995014"/>
    <m/>
    <m/>
    <m/>
    <n v="432.20118550874338"/>
    <x v="5"/>
    <x v="67"/>
    <x v="1"/>
    <n v="0"/>
    <x v="129"/>
    <x v="102"/>
  </r>
  <r>
    <s v="Journal"/>
    <x v="2"/>
    <s v="Data Engineering"/>
    <s v="Data Engineering"/>
    <d v="2024-08-31T00:00:00"/>
    <x v="0"/>
    <s v="49805"/>
    <s v="461 Session M Inc. : 974 Mastercard SOW #6"/>
    <x v="6"/>
    <s v="16716229170"/>
    <m/>
    <m/>
    <m/>
    <n v="496.23099076929799"/>
    <x v="5"/>
    <x v="29"/>
    <x v="1"/>
    <n v="0"/>
    <x v="38"/>
    <x v="37"/>
  </r>
  <r>
    <s v="Journal"/>
    <x v="2"/>
    <s v="Data Engineering"/>
    <s v="Data Engineering"/>
    <d v="2024-08-31T00:00:00"/>
    <x v="0"/>
    <s v="50180"/>
    <s v="468 Blackstone Inc. : 988 Blackstone SOW #12"/>
    <x v="141"/>
    <s v="16856642182"/>
    <m/>
    <m/>
    <m/>
    <n v="560.2607960298526"/>
    <x v="5"/>
    <x v="4"/>
    <x v="1"/>
    <n v="0"/>
    <x v="150"/>
    <x v="123"/>
  </r>
  <r>
    <s v="Journal"/>
    <x v="2"/>
    <s v="Data Engineering"/>
    <s v="Data Engineering"/>
    <d v="2024-08-31T00:00:00"/>
    <x v="0"/>
    <s v="50678"/>
    <s v="468 Blackstone Inc. : 1329 Blackstone - SOW#19 - Exec Office Team (.Net)"/>
    <x v="150"/>
    <s v="18659335221"/>
    <m/>
    <m/>
    <m/>
    <n v="560.2607960298526"/>
    <x v="5"/>
    <x v="4"/>
    <x v="1"/>
    <n v="0"/>
    <x v="159"/>
    <x v="132"/>
  </r>
  <r>
    <s v="Journal"/>
    <x v="2"/>
    <s v="Data Engineering"/>
    <s v="Data Engineering"/>
    <d v="2024-08-31T00:00:00"/>
    <x v="0"/>
    <s v="50126"/>
    <s v="468 Blackstone Inc. : 988 Blackstone SOW #12"/>
    <x v="141"/>
    <s v="16856642182"/>
    <m/>
    <m/>
    <m/>
    <n v="440.20491116631274"/>
    <x v="5"/>
    <x v="4"/>
    <x v="1"/>
    <n v="0"/>
    <x v="150"/>
    <x v="123"/>
  </r>
  <r>
    <s v="Journal"/>
    <x v="2"/>
    <s v="Data Engineering"/>
    <s v="Data Engineering"/>
    <d v="2024-08-31T00:00:00"/>
    <x v="0"/>
    <s v="50091"/>
    <s v="468 Blackstone Inc. : 988 Blackstone SOW #12"/>
    <x v="141"/>
    <s v="16856642182"/>
    <m/>
    <m/>
    <m/>
    <n v="536.24961905714463"/>
    <x v="5"/>
    <x v="4"/>
    <x v="1"/>
    <n v="0"/>
    <x v="150"/>
    <x v="123"/>
  </r>
  <r>
    <s v="Journal"/>
    <x v="2"/>
    <s v="Data Engineering"/>
    <s v="Data Engineering"/>
    <d v="2024-08-31T00:00:00"/>
    <x v="0"/>
    <s v="50237"/>
    <s v="465 Sincera Technologies LLC : 980 Sincera SOW 3 - Data Engineering Team"/>
    <x v="159"/>
    <s v="17001844665"/>
    <m/>
    <m/>
    <m/>
    <n v="252.11735821343365"/>
    <x v="5"/>
    <x v="75"/>
    <x v="1"/>
    <n v="0"/>
    <x v="168"/>
    <x v="141"/>
  </r>
  <r>
    <s v="Journal"/>
    <x v="2"/>
    <s v="Data Engineering"/>
    <s v="Data Engineering"/>
    <d v="2024-08-31T00:00:00"/>
    <x v="0"/>
    <s v="50268"/>
    <s v="468 Blackstone Inc. : 1013 Blackstone SOW#14 - Data Engineering Team"/>
    <x v="156"/>
    <s v="16807042572"/>
    <m/>
    <m/>
    <m/>
    <n v="536.24961905714463"/>
    <x v="5"/>
    <x v="4"/>
    <x v="1"/>
    <n v="0"/>
    <x v="165"/>
    <x v="138"/>
  </r>
  <r>
    <s v="Journal"/>
    <x v="2"/>
    <s v="Data Engineering"/>
    <s v="Data Engineering"/>
    <d v="2024-08-31T00:00:00"/>
    <x v="0"/>
    <s v="50925"/>
    <s v="460 Globalization Partners Inc. : 1365 Globalization Partners SOW #38 - Data Engineering Team Renewal"/>
    <x v="173"/>
    <s v="17772846592"/>
    <m/>
    <m/>
    <m/>
    <n v="612.28501280405317"/>
    <x v="5"/>
    <x v="73"/>
    <x v="1"/>
    <n v="0"/>
    <x v="181"/>
    <x v="152"/>
  </r>
  <r>
    <s v="Journal"/>
    <x v="2"/>
    <s v="Data Engineering"/>
    <s v="Data Engineering"/>
    <d v="2024-08-31T00:00:00"/>
    <x v="0"/>
    <s v="51284"/>
    <s v="459 Roku Inc. : 966 SOW#1 2024 - DE &amp; BI Team"/>
    <x v="116"/>
    <s v="16977995014"/>
    <m/>
    <m/>
    <m/>
    <n v="240.11176972707966"/>
    <x v="5"/>
    <x v="67"/>
    <x v="1"/>
    <n v="0"/>
    <x v="129"/>
    <x v="102"/>
  </r>
  <r>
    <s v="Journal"/>
    <x v="2"/>
    <s v="Data Engineering"/>
    <s v="Data Engineering"/>
    <d v="2024-08-31T00:00:00"/>
    <x v="0"/>
    <s v="50514"/>
    <s v="468 Blackstone Inc. : 1255 Blackstone - Python Engineers (James Team)"/>
    <x v="153"/>
    <s v="19584503853"/>
    <m/>
    <m/>
    <m/>
    <n v="520.2421677420059"/>
    <x v="5"/>
    <x v="4"/>
    <x v="1"/>
    <n v="0"/>
    <x v="162"/>
    <x v="135"/>
  </r>
  <r>
    <s v="Journal"/>
    <x v="2"/>
    <s v="Data Engineering"/>
    <s v="Data Engineering"/>
    <d v="2024-08-31T00:00:00"/>
    <x v="0"/>
    <s v="50569"/>
    <s v="459 Roku Inc. : 966 SOW#1 2024 - DE &amp; BI Team"/>
    <x v="116"/>
    <s v="16977995014"/>
    <m/>
    <m/>
    <m/>
    <n v="360.16765459061952"/>
    <x v="5"/>
    <x v="67"/>
    <x v="1"/>
    <n v="0"/>
    <x v="129"/>
    <x v="102"/>
  </r>
  <r>
    <s v="Journal"/>
    <x v="1"/>
    <s v="Data Engineering"/>
    <s v="Data Engineering"/>
    <d v="2024-08-31T00:00:00"/>
    <x v="0"/>
    <s v="49427"/>
    <s v="440 ICC in Forth Point Represents FutureproofAI : 1151 British Telecom - Technical BA - Rhiannon"/>
    <x v="175"/>
    <m/>
    <m/>
    <m/>
    <m/>
    <n v="16054.034771951301"/>
    <x v="1"/>
    <x v="11"/>
    <x v="1"/>
    <n v="0"/>
    <x v="14"/>
    <x v="14"/>
  </r>
  <r>
    <s v="Journal"/>
    <x v="1"/>
    <s v="Data Engineering"/>
    <s v="Data Engineering"/>
    <d v="2024-08-31T00:00:00"/>
    <x v="0"/>
    <s v="49554"/>
    <s v="402 ICC in Forth Point Represents Blend360 : 1378 Wyndham - Guest Analytics Retainer"/>
    <x v="169"/>
    <m/>
    <m/>
    <m/>
    <m/>
    <n v="1483.2875405691398"/>
    <x v="1"/>
    <x v="26"/>
    <x v="1"/>
    <n v="0"/>
    <x v="178"/>
    <x v="7"/>
  </r>
  <r>
    <s v="Journal"/>
    <x v="9"/>
    <s v="Data Engineering"/>
    <s v="Data Engineering"/>
    <d v="2024-08-31T00:00:00"/>
    <x v="0"/>
    <s v="49248"/>
    <s v="164 HGV : 1139 HGV - Data Management Support"/>
    <x v="8"/>
    <s v="17576467343"/>
    <m/>
    <m/>
    <s v="Retainer Revenue Recognition"/>
    <n v="9046.7900000000009"/>
    <x v="5"/>
    <x v="30"/>
    <x v="1"/>
    <n v="0"/>
    <x v="40"/>
    <x v="39"/>
  </r>
  <r>
    <s v="Journal"/>
    <x v="2"/>
    <s v="Data Engineering"/>
    <s v="Data Engineering"/>
    <d v="2024-08-31T00:00:00"/>
    <x v="0"/>
    <s v="51158"/>
    <s v="459 Roku Inc. : 966 SOW#1 2024 - DE &amp; BI Team"/>
    <x v="116"/>
    <s v="16977995014"/>
    <m/>
    <m/>
    <m/>
    <n v="360.16765459061952"/>
    <x v="5"/>
    <x v="67"/>
    <x v="1"/>
    <n v="0"/>
    <x v="129"/>
    <x v="102"/>
  </r>
  <r>
    <s v="Journal"/>
    <x v="2"/>
    <s v="Data Engineering"/>
    <s v="Data Engineering"/>
    <d v="2024-08-31T00:00:00"/>
    <x v="0"/>
    <s v="51367"/>
    <s v="468 Blackstone Inc. : 1256 Blackstone - SOW#26 BE Engineer Insurance Team (Scott S.)"/>
    <x v="140"/>
    <s v="19584717835"/>
    <m/>
    <m/>
    <m/>
    <n v="560.2607960298526"/>
    <x v="5"/>
    <x v="4"/>
    <x v="1"/>
    <n v="0"/>
    <x v="149"/>
    <x v="122"/>
  </r>
  <r>
    <s v="Journal"/>
    <x v="2"/>
    <s v="Data Engineering"/>
    <s v="Data Engineering"/>
    <d v="2024-08-31T00:00:00"/>
    <x v="0"/>
    <s v="50720"/>
    <s v="459 Roku Inc. : 966 SOW#1 2024 - DE &amp; BI Team"/>
    <x v="116"/>
    <s v="16977995014"/>
    <m/>
    <m/>
    <m/>
    <n v="432.20118550874338"/>
    <x v="5"/>
    <x v="67"/>
    <x v="1"/>
    <n v="0"/>
    <x v="129"/>
    <x v="102"/>
  </r>
  <r>
    <s v="Journal"/>
    <x v="2"/>
    <s v="Data Engineering"/>
    <s v="Data Engineering"/>
    <d v="2024-08-31T00:00:00"/>
    <x v="0"/>
    <s v="50364"/>
    <s v="469 Stagwell Marketing Cloud LLC : 987 Stagwell SOW#3"/>
    <x v="163"/>
    <s v="17001802020"/>
    <m/>
    <m/>
    <m/>
    <n v="408.19000853603541"/>
    <x v="5"/>
    <x v="76"/>
    <x v="1"/>
    <n v="0"/>
    <x v="172"/>
    <x v="145"/>
  </r>
  <r>
    <s v="Journal"/>
    <x v="2"/>
    <s v="Data Engineering"/>
    <s v="Data Engineering"/>
    <d v="2024-08-31T00:00:00"/>
    <x v="0"/>
    <s v="51289"/>
    <s v="482 Madhive : 1111 Madhive - SOW1"/>
    <x v="155"/>
    <s v="16592846934"/>
    <m/>
    <m/>
    <m/>
    <n v="360.16765459061952"/>
    <x v="5"/>
    <x v="77"/>
    <x v="1"/>
    <n v="0"/>
    <x v="164"/>
    <x v="137"/>
  </r>
  <r>
    <s v="Journal"/>
    <x v="2"/>
    <s v="Data Engineering"/>
    <s v="Data Engineering"/>
    <d v="2024-08-31T00:00:00"/>
    <x v="0"/>
    <s v="50166"/>
    <s v="466 Pixability Inc. : 1331 Pixability SOW 4"/>
    <x v="142"/>
    <s v="17583740188"/>
    <m/>
    <m/>
    <m/>
    <n v="258.12015245661064"/>
    <x v="5"/>
    <x v="74"/>
    <x v="1"/>
    <n v="0"/>
    <x v="151"/>
    <x v="124"/>
  </r>
  <r>
    <s v="Journal"/>
    <x v="2"/>
    <s v="Data Engineering"/>
    <s v="Data Engineering"/>
    <d v="2024-08-31T00:00:00"/>
    <x v="0"/>
    <s v="51026"/>
    <s v="459 Roku Inc. : 966 SOW#1 2024 - DE &amp; BI Team"/>
    <x v="116"/>
    <s v="16977995014"/>
    <m/>
    <m/>
    <m/>
    <n v="320.14902630277288"/>
    <x v="5"/>
    <x v="67"/>
    <x v="1"/>
    <n v="0"/>
    <x v="129"/>
    <x v="102"/>
  </r>
  <r>
    <s v="Journal"/>
    <x v="2"/>
    <s v="Data Engineering"/>
    <s v="Data Engineering"/>
    <d v="2024-08-31T00:00:00"/>
    <x v="0"/>
    <s v="50779"/>
    <s v="460 Globalization Partners Inc. : 1349 Globalization Partners SOW #41 - Data Engineering Team Renewal"/>
    <x v="139"/>
    <s v="17771226635"/>
    <m/>
    <m/>
    <m/>
    <n v="392.1825572208968"/>
    <x v="5"/>
    <x v="73"/>
    <x v="1"/>
    <n v="0"/>
    <x v="148"/>
    <x v="121"/>
  </r>
  <r>
    <s v="Journal"/>
    <x v="2"/>
    <s v="Data Engineering"/>
    <s v="Data Engineering"/>
    <d v="2024-08-31T00:00:00"/>
    <x v="0"/>
    <s v="51050"/>
    <s v="460 Globalization Partners Inc. : 1367 Globalization Partners SOW #40 - Data Engineering Team Renewal"/>
    <x v="145"/>
    <s v="17772859452"/>
    <m/>
    <m/>
    <m/>
    <n v="648.30177826311512"/>
    <x v="5"/>
    <x v="73"/>
    <x v="1"/>
    <n v="0"/>
    <x v="154"/>
    <x v="127"/>
  </r>
  <r>
    <s v="Journal"/>
    <x v="2"/>
    <s v="Data Engineering"/>
    <s v="Data Engineering"/>
    <d v="2024-08-31T00:00:00"/>
    <x v="0"/>
    <s v="49916"/>
    <s v="468 Blackstone Inc. : 988 Blackstone SOW #12"/>
    <x v="141"/>
    <s v="16856642182"/>
    <m/>
    <m/>
    <m/>
    <n v="560.2607960298526"/>
    <x v="5"/>
    <x v="4"/>
    <x v="1"/>
    <n v="0"/>
    <x v="150"/>
    <x v="123"/>
  </r>
  <r>
    <s v="Journal"/>
    <x v="2"/>
    <s v="Data Engineering"/>
    <s v="Data Engineering"/>
    <d v="2024-08-31T00:00:00"/>
    <x v="0"/>
    <s v="50413"/>
    <s v="469 Stagwell Marketing Cloud LLC : 1190 Stagwell - SOW#4 - Data Engineering Team"/>
    <x v="157"/>
    <s v="17692058278"/>
    <m/>
    <m/>
    <m/>
    <n v="400.1862828784661"/>
    <x v="5"/>
    <x v="76"/>
    <x v="1"/>
    <n v="0"/>
    <x v="166"/>
    <x v="139"/>
  </r>
  <r>
    <s v="Journal"/>
    <x v="2"/>
    <s v="Data Engineering"/>
    <s v="Data Engineering"/>
    <d v="2024-08-31T00:00:00"/>
    <x v="0"/>
    <s v="50456"/>
    <s v="459 Roku Inc. : 966 SOW#1 2024 - DE &amp; BI Team"/>
    <x v="116"/>
    <s v="16977995014"/>
    <m/>
    <m/>
    <m/>
    <n v="320.14902630277288"/>
    <x v="5"/>
    <x v="67"/>
    <x v="1"/>
    <n v="0"/>
    <x v="129"/>
    <x v="102"/>
  </r>
  <r>
    <s v="Journal"/>
    <x v="2"/>
    <s v="Data Engineering"/>
    <s v="Data Engineering"/>
    <d v="2024-08-31T00:00:00"/>
    <x v="0"/>
    <s v="50848"/>
    <s v="459 Roku Inc. : 966 SOW#1 2024 - DE &amp; BI Team"/>
    <x v="116"/>
    <s v="16977995014"/>
    <m/>
    <m/>
    <m/>
    <n v="464.21608813902071"/>
    <x v="5"/>
    <x v="67"/>
    <x v="1"/>
    <n v="0"/>
    <x v="129"/>
    <x v="102"/>
  </r>
  <r>
    <s v="Journal"/>
    <x v="2"/>
    <s v="Data Engineering"/>
    <s v="Data Engineering"/>
    <d v="2024-08-31T00:00:00"/>
    <x v="0"/>
    <s v="50052"/>
    <s v="461 Session M Inc. : 974 Mastercard SOW #6"/>
    <x v="6"/>
    <s v="16716229170"/>
    <m/>
    <m/>
    <m/>
    <n v="400.1862828784661"/>
    <x v="5"/>
    <x v="29"/>
    <x v="1"/>
    <n v="0"/>
    <x v="38"/>
    <x v="37"/>
  </r>
  <r>
    <s v="Journal"/>
    <x v="2"/>
    <s v="Data Engineering"/>
    <s v="Data Engineering"/>
    <d v="2024-08-31T00:00:00"/>
    <x v="0"/>
    <s v="50006"/>
    <s v="461 Session M Inc. : 974 Mastercard SOW #6"/>
    <x v="6"/>
    <s v="16716229170"/>
    <m/>
    <m/>
    <m/>
    <n v="336.15647761791155"/>
    <x v="5"/>
    <x v="29"/>
    <x v="1"/>
    <n v="0"/>
    <x v="38"/>
    <x v="37"/>
  </r>
  <r>
    <s v="Journal"/>
    <x v="2"/>
    <s v="Data Engineering"/>
    <s v="Data Engineering"/>
    <d v="2024-08-31T00:00:00"/>
    <x v="0"/>
    <s v="50660"/>
    <s v="468 Blackstone Inc. : 1329 Blackstone - SOW#19 - Exec Office Team (.Net)"/>
    <x v="150"/>
    <s v="18659335221"/>
    <m/>
    <m/>
    <m/>
    <n v="560.2607960298526"/>
    <x v="5"/>
    <x v="4"/>
    <x v="1"/>
    <n v="0"/>
    <x v="159"/>
    <x v="132"/>
  </r>
  <r>
    <s v="Journal"/>
    <x v="2"/>
    <s v="Data Engineering"/>
    <s v="Data Engineering"/>
    <d v="2024-08-31T00:00:00"/>
    <x v="0"/>
    <s v="49967"/>
    <s v="468 Blackstone Inc. : 988 Blackstone SOW #12"/>
    <x v="141"/>
    <s v="16856642182"/>
    <m/>
    <m/>
    <m/>
    <n v="440.20491116631274"/>
    <x v="5"/>
    <x v="4"/>
    <x v="1"/>
    <n v="0"/>
    <x v="150"/>
    <x v="123"/>
  </r>
  <r>
    <s v="Journal"/>
    <x v="2"/>
    <s v="Data Engineering"/>
    <s v="Data Engineering"/>
    <d v="2024-08-31T00:00:00"/>
    <x v="0"/>
    <s v="49855"/>
    <s v="461 Session M Inc. : 974 Mastercard SOW #6"/>
    <x v="6"/>
    <s v="16716229170"/>
    <m/>
    <m/>
    <m/>
    <n v="400.1862828784661"/>
    <x v="5"/>
    <x v="29"/>
    <x v="1"/>
    <n v="0"/>
    <x v="38"/>
    <x v="37"/>
  </r>
  <r>
    <s v="Journal"/>
    <x v="2"/>
    <s v="Data Engineering"/>
    <s v="Data Engineering"/>
    <d v="2024-08-31T00:00:00"/>
    <x v="0"/>
    <s v="50066"/>
    <s v="461 Session M Inc. : 974 Mastercard SOW #6"/>
    <x v="6"/>
    <s v="16716229170"/>
    <m/>
    <m/>
    <m/>
    <n v="496.23099076929799"/>
    <x v="5"/>
    <x v="29"/>
    <x v="1"/>
    <n v="0"/>
    <x v="38"/>
    <x v="37"/>
  </r>
  <r>
    <s v="Journal"/>
    <x v="2"/>
    <s v="Data Engineering"/>
    <s v="Data Engineering"/>
    <d v="2024-08-31T00:00:00"/>
    <x v="0"/>
    <s v="50263"/>
    <s v="465 Sincera Technologies LLC : 1146 Sincera SOW 4 - DE Team"/>
    <x v="144"/>
    <s v="17581549176"/>
    <m/>
    <m/>
    <m/>
    <n v="240.11176972707966"/>
    <x v="5"/>
    <x v="75"/>
    <x v="1"/>
    <n v="0"/>
    <x v="153"/>
    <x v="126"/>
  </r>
  <r>
    <s v="Journal"/>
    <x v="2"/>
    <s v="Data Engineering"/>
    <s v="Data Engineering"/>
    <d v="2024-08-31T00:00:00"/>
    <x v="0"/>
    <s v="50377"/>
    <s v="469 Stagwell Marketing Cloud LLC : 987 Stagwell SOW#3"/>
    <x v="163"/>
    <s v="17001802020"/>
    <m/>
    <m/>
    <m/>
    <n v="408.19000853603541"/>
    <x v="5"/>
    <x v="76"/>
    <x v="1"/>
    <n v="0"/>
    <x v="172"/>
    <x v="145"/>
  </r>
  <r>
    <s v="Journal"/>
    <x v="2"/>
    <s v="Data Engineering"/>
    <s v="Data Engineering"/>
    <d v="2024-08-31T00:00:00"/>
    <x v="0"/>
    <s v="50251"/>
    <s v="465 Sincera Technologies LLC : 980 Sincera SOW 3 - Data Engineering Team"/>
    <x v="159"/>
    <s v="17001844665"/>
    <m/>
    <m/>
    <m/>
    <n v="240.11176972707966"/>
    <x v="5"/>
    <x v="75"/>
    <x v="1"/>
    <n v="0"/>
    <x v="168"/>
    <x v="141"/>
  </r>
  <r>
    <s v="Journal"/>
    <x v="2"/>
    <s v="Data Engineering"/>
    <s v="Data Engineering"/>
    <d v="2024-08-31T00:00:00"/>
    <x v="0"/>
    <s v="50557"/>
    <s v="468 Blackstone Inc. : 1255 Blackstone - Python Engineers (James Team)"/>
    <x v="153"/>
    <s v="19584503853"/>
    <m/>
    <m/>
    <m/>
    <n v="560.2607960298526"/>
    <x v="5"/>
    <x v="4"/>
    <x v="1"/>
    <n v="0"/>
    <x v="162"/>
    <x v="135"/>
  </r>
  <r>
    <s v="Journal"/>
    <x v="9"/>
    <s v="Data Engineering"/>
    <s v="Data Engineering"/>
    <d v="2024-08-31T00:00:00"/>
    <x v="0"/>
    <s v="49225"/>
    <s v="276 Under Armour : 1262 Under Armour - Analytics POD"/>
    <x v="43"/>
    <s v="19572025691"/>
    <m/>
    <m/>
    <s v="Retainer Revenue Recognition"/>
    <n v="24359.439999999999"/>
    <x v="5"/>
    <x v="15"/>
    <x v="1"/>
    <n v="0"/>
    <x v="20"/>
    <x v="19"/>
  </r>
  <r>
    <s v="Journal"/>
    <x v="2"/>
    <s v="Data Engineering"/>
    <s v="Data Engineering"/>
    <d v="2024-08-31T00:00:00"/>
    <x v="0"/>
    <s v="50243"/>
    <s v="465 Sincera Technologies LLC : 980 Sincera SOW 3 - Data Engineering Team"/>
    <x v="159"/>
    <s v="17001844665"/>
    <m/>
    <m/>
    <m/>
    <n v="210.0977985111947"/>
    <x v="5"/>
    <x v="75"/>
    <x v="1"/>
    <n v="0"/>
    <x v="168"/>
    <x v="141"/>
  </r>
  <r>
    <s v="Journal"/>
    <x v="2"/>
    <s v="Data Engineering"/>
    <s v="Data Engineering"/>
    <d v="2024-08-31T00:00:00"/>
    <x v="0"/>
    <s v="51149"/>
    <s v="459 Roku Inc. : 966 SOW#1 2024 - DE &amp; BI Team"/>
    <x v="116"/>
    <s v="16977995014"/>
    <m/>
    <m/>
    <m/>
    <n v="464.21608813902071"/>
    <x v="5"/>
    <x v="67"/>
    <x v="1"/>
    <n v="0"/>
    <x v="129"/>
    <x v="102"/>
  </r>
  <r>
    <s v="Journal"/>
    <x v="2"/>
    <s v="Data Engineering"/>
    <s v="Data Engineering"/>
    <d v="2024-08-31T00:00:00"/>
    <x v="0"/>
    <s v="50467"/>
    <s v="468 Blackstone Inc. : 1194 Blackstone - SOW#18 - Data Engineer with AWS (Puneet Team)"/>
    <x v="164"/>
    <s v="18262439992"/>
    <m/>
    <m/>
    <m/>
    <n v="504.23471642686729"/>
    <x v="5"/>
    <x v="4"/>
    <x v="1"/>
    <n v="0"/>
    <x v="173"/>
    <x v="146"/>
  </r>
  <r>
    <s v="Journal"/>
    <x v="2"/>
    <s v="Data Engineering"/>
    <s v="Data Engineering"/>
    <d v="2024-08-31T00:00:00"/>
    <x v="0"/>
    <s v="49821"/>
    <s v="461 Session M Inc. : 974 Mastercard SOW #6"/>
    <x v="6"/>
    <s v="16716229170"/>
    <m/>
    <m/>
    <m/>
    <n v="580.27011017377583"/>
    <x v="5"/>
    <x v="29"/>
    <x v="1"/>
    <n v="0"/>
    <x v="38"/>
    <x v="37"/>
  </r>
  <r>
    <s v="Journal"/>
    <x v="2"/>
    <s v="Data Engineering"/>
    <s v="Data Engineering"/>
    <d v="2024-08-31T00:00:00"/>
    <x v="0"/>
    <s v="50186"/>
    <s v="468 Blackstone Inc. : 988 Blackstone SOW #12"/>
    <x v="141"/>
    <s v="16856642182"/>
    <m/>
    <m/>
    <m/>
    <n v="440.20491116631274"/>
    <x v="5"/>
    <x v="4"/>
    <x v="1"/>
    <n v="0"/>
    <x v="150"/>
    <x v="123"/>
  </r>
  <r>
    <s v="Journal"/>
    <x v="2"/>
    <s v="Data Engineering"/>
    <s v="Data Engineering"/>
    <d v="2024-08-31T00:00:00"/>
    <x v="0"/>
    <s v="50133"/>
    <s v="466 Pixability Inc. : 983 Pixability SOW#3"/>
    <x v="162"/>
    <m/>
    <m/>
    <m/>
    <m/>
    <n v="312.14530064520358"/>
    <x v="5"/>
    <x v="74"/>
    <x v="1"/>
    <n v="0"/>
    <x v="171"/>
    <x v="144"/>
  </r>
  <r>
    <s v="Journal"/>
    <x v="2"/>
    <s v="Data Engineering"/>
    <s v="Data Engineering"/>
    <d v="2024-08-31T00:00:00"/>
    <x v="0"/>
    <s v="51017"/>
    <s v="460 Globalization Partners Inc. : 1366 Globalization Partners SOW #39 - Data Engineering Team  Renewal"/>
    <x v="152"/>
    <s v="17772967350"/>
    <m/>
    <m/>
    <m/>
    <n v="376.17510590575813"/>
    <x v="5"/>
    <x v="73"/>
    <x v="1"/>
    <n v="0"/>
    <x v="161"/>
    <x v="134"/>
  </r>
  <r>
    <s v="Journal"/>
    <x v="2"/>
    <s v="Data Engineering"/>
    <s v="Data Engineering"/>
    <d v="2024-08-31T00:00:00"/>
    <x v="0"/>
    <s v="50090"/>
    <s v="461 Session M Inc. : 974 Mastercard SOW #6"/>
    <x v="6"/>
    <s v="16716229170"/>
    <m/>
    <m/>
    <m/>
    <n v="638.29712119115345"/>
    <x v="5"/>
    <x v="29"/>
    <x v="1"/>
    <n v="0"/>
    <x v="38"/>
    <x v="37"/>
  </r>
  <r>
    <s v="Journal"/>
    <x v="2"/>
    <s v="Data Engineering"/>
    <s v="Data Engineering"/>
    <d v="2024-08-31T00:00:00"/>
    <x v="0"/>
    <s v="50486"/>
    <s v="459 Roku Inc. : 966 SOW#1 2024 - DE &amp; BI Team"/>
    <x v="116"/>
    <s v="16977995014"/>
    <m/>
    <m/>
    <m/>
    <n v="480.22353945415932"/>
    <x v="5"/>
    <x v="67"/>
    <x v="1"/>
    <n v="0"/>
    <x v="129"/>
    <x v="102"/>
  </r>
  <r>
    <s v="Journal"/>
    <x v="2"/>
    <s v="Data Engineering"/>
    <s v="Data Engineering"/>
    <d v="2024-08-31T00:00:00"/>
    <x v="0"/>
    <s v="50637"/>
    <s v="459 Roku Inc. : 966 SOW#1 2024 - DE &amp; BI Team"/>
    <x v="116"/>
    <s v="16977995014"/>
    <m/>
    <m/>
    <m/>
    <n v="380.17696873454281"/>
    <x v="5"/>
    <x v="67"/>
    <x v="1"/>
    <n v="0"/>
    <x v="129"/>
    <x v="102"/>
  </r>
  <r>
    <s v="Journal"/>
    <x v="2"/>
    <s v="Data Engineering"/>
    <s v="Data Engineering"/>
    <d v="2024-08-31T00:00:00"/>
    <x v="0"/>
    <s v="51169"/>
    <s v="460 Globalization Partners Inc. : 1368 Globalization Partners SOW #42 - Data Engineering Team Renewal"/>
    <x v="166"/>
    <s v="17772618578"/>
    <m/>
    <m/>
    <m/>
    <n v="560.2607960298526"/>
    <x v="5"/>
    <x v="73"/>
    <x v="1"/>
    <n v="0"/>
    <x v="175"/>
    <x v="148"/>
  </r>
  <r>
    <s v="Journal"/>
    <x v="2"/>
    <s v="Data Engineering"/>
    <s v="Data Engineering"/>
    <d v="2024-08-31T00:00:00"/>
    <x v="0"/>
    <s v="50616"/>
    <s v="468 Blackstone Inc. : 1285 Blackstone - SOW#24 FS Engineer (Seb Team)"/>
    <x v="149"/>
    <s v="19901929100"/>
    <m/>
    <m/>
    <m/>
    <n v="520.2421677420059"/>
    <x v="5"/>
    <x v="4"/>
    <x v="1"/>
    <n v="0"/>
    <x v="158"/>
    <x v="131"/>
  </r>
  <r>
    <s v="Journal"/>
    <x v="2"/>
    <s v="Data Engineering"/>
    <s v="Data Engineering"/>
    <d v="2024-08-31T00:00:00"/>
    <x v="0"/>
    <s v="50350"/>
    <s v="468 Blackstone Inc. : 1181 Blackstone - SOW#23 - DE Tech Lead (Rafael Team)"/>
    <x v="146"/>
    <s v="18243049512"/>
    <m/>
    <m/>
    <m/>
    <n v="440.20491116631274"/>
    <x v="5"/>
    <x v="4"/>
    <x v="1"/>
    <n v="0"/>
    <x v="155"/>
    <x v="128"/>
  </r>
  <r>
    <s v="Journal"/>
    <x v="2"/>
    <s v="Data Engineering"/>
    <s v="Data Engineering"/>
    <d v="2024-08-31T00:00:00"/>
    <x v="0"/>
    <s v="50029"/>
    <s v="468 Blackstone Inc. : 988 Blackstone SOW #12"/>
    <x v="141"/>
    <s v="16856642182"/>
    <m/>
    <m/>
    <m/>
    <n v="560.2607960298526"/>
    <x v="5"/>
    <x v="4"/>
    <x v="1"/>
    <n v="0"/>
    <x v="150"/>
    <x v="123"/>
  </r>
  <r>
    <s v="Journal"/>
    <x v="2"/>
    <s v="Data Engineering"/>
    <s v="Data Engineering"/>
    <d v="2024-08-31T00:00:00"/>
    <x v="0"/>
    <s v="50000"/>
    <s v="468 Blackstone Inc. : 988 Blackstone SOW #12"/>
    <x v="141"/>
    <s v="16856642182"/>
    <m/>
    <m/>
    <m/>
    <n v="480.22353945415932"/>
    <x v="5"/>
    <x v="4"/>
    <x v="1"/>
    <n v="0"/>
    <x v="150"/>
    <x v="123"/>
  </r>
  <r>
    <s v="Journal"/>
    <x v="2"/>
    <s v="Data Engineering"/>
    <s v="Data Engineering"/>
    <d v="2024-08-31T00:00:00"/>
    <x v="0"/>
    <s v="50265"/>
    <s v="465 Sincera Technologies LLC : 1146 Sincera SOW 4 - DE Team"/>
    <x v="144"/>
    <s v="17581549176"/>
    <m/>
    <m/>
    <m/>
    <n v="280.1303980149263"/>
    <x v="5"/>
    <x v="75"/>
    <x v="1"/>
    <n v="0"/>
    <x v="153"/>
    <x v="126"/>
  </r>
  <r>
    <s v="Journal"/>
    <x v="2"/>
    <s v="Data Engineering"/>
    <s v="Data Engineering"/>
    <d v="2024-08-31T00:00:00"/>
    <x v="0"/>
    <s v="50875"/>
    <s v="460 Globalization Partners Inc. : 1349 Globalization Partners SOW #41 - Data Engineering Team Renewal"/>
    <x v="139"/>
    <s v="17771226635"/>
    <m/>
    <m/>
    <m/>
    <n v="384.17883156332749"/>
    <x v="5"/>
    <x v="73"/>
    <x v="1"/>
    <n v="0"/>
    <x v="148"/>
    <x v="121"/>
  </r>
  <r>
    <s v="Journal"/>
    <x v="2"/>
    <s v="Data Engineering"/>
    <s v="Data Engineering"/>
    <d v="2024-08-31T00:00:00"/>
    <x v="0"/>
    <s v="51372"/>
    <s v="482 Madhive : 1111 Madhive - SOW1"/>
    <x v="155"/>
    <s v="16592846934"/>
    <m/>
    <m/>
    <m/>
    <n v="360.16765459061952"/>
    <x v="5"/>
    <x v="77"/>
    <x v="1"/>
    <n v="0"/>
    <x v="164"/>
    <x v="137"/>
  </r>
  <r>
    <s v="Journal"/>
    <x v="9"/>
    <s v="Data Engineering"/>
    <s v="Data Engineering"/>
    <d v="2024-08-31T00:00:00"/>
    <x v="0"/>
    <s v="51805"/>
    <s v="11 Visa : 1246 NextGen Solutions"/>
    <x v="18"/>
    <s v="18657995555"/>
    <m/>
    <m/>
    <m/>
    <n v="32467.7"/>
    <x v="5"/>
    <x v="22"/>
    <x v="1"/>
    <n v="0"/>
    <x v="49"/>
    <x v="46"/>
  </r>
  <r>
    <s v="Journal"/>
    <x v="2"/>
    <s v="Data Engineering"/>
    <s v="Data Engineering"/>
    <d v="2024-08-31T00:00:00"/>
    <x v="0"/>
    <s v="50887"/>
    <s v="460 Globalization Partners Inc. : 1349 Globalization Partners SOW #41 - Data Engineering Team Renewal"/>
    <x v="139"/>
    <s v="17771226635"/>
    <m/>
    <m/>
    <m/>
    <n v="392.1825572208968"/>
    <x v="5"/>
    <x v="73"/>
    <x v="1"/>
    <n v="0"/>
    <x v="148"/>
    <x v="121"/>
  </r>
  <r>
    <s v="Journal"/>
    <x v="2"/>
    <s v="Data Engineering"/>
    <s v="Data Engineering"/>
    <d v="2024-08-31T00:00:00"/>
    <x v="0"/>
    <s v="49758"/>
    <s v="482 Madhive : 1111 Madhive - SOW1"/>
    <x v="155"/>
    <s v="16592846934"/>
    <m/>
    <m/>
    <m/>
    <n v="360.16765459061952"/>
    <x v="5"/>
    <x v="77"/>
    <x v="1"/>
    <n v="0"/>
    <x v="164"/>
    <x v="137"/>
  </r>
  <r>
    <s v="Journal"/>
    <x v="2"/>
    <s v="Data Engineering"/>
    <s v="Data Engineering"/>
    <d v="2024-08-31T00:00:00"/>
    <x v="0"/>
    <s v="49986"/>
    <s v="468 Blackstone Inc. : 988 Blackstone SOW #12"/>
    <x v="141"/>
    <s v="16856642182"/>
    <m/>
    <m/>
    <m/>
    <n v="440.20491116631274"/>
    <x v="5"/>
    <x v="4"/>
    <x v="1"/>
    <n v="0"/>
    <x v="150"/>
    <x v="123"/>
  </r>
  <r>
    <s v="Journal"/>
    <x v="2"/>
    <s v="Data Engineering"/>
    <s v="Data Engineering"/>
    <d v="2024-08-31T00:00:00"/>
    <x v="0"/>
    <s v="50297"/>
    <s v="465 Sincera Technologies LLC : 1146 Sincera SOW 4 - DE Team"/>
    <x v="144"/>
    <s v="17581549176"/>
    <m/>
    <m/>
    <m/>
    <n v="280.1303980149263"/>
    <x v="5"/>
    <x v="75"/>
    <x v="1"/>
    <n v="0"/>
    <x v="153"/>
    <x v="126"/>
  </r>
  <r>
    <s v="Journal"/>
    <x v="9"/>
    <s v="Data Engineering"/>
    <s v="Data Engineering"/>
    <d v="2024-08-31T00:00:00"/>
    <x v="0"/>
    <s v="49256"/>
    <s v="451 Cornerstone Building Brands : 1212 Cornerstone Shelter Scheduling Implementation"/>
    <x v="9"/>
    <s v="17731619858"/>
    <m/>
    <m/>
    <s v="Retainer Revenue Recognition"/>
    <n v="25374.35"/>
    <x v="5"/>
    <x v="31"/>
    <x v="1"/>
    <n v="0"/>
    <x v="41"/>
    <x v="40"/>
  </r>
  <r>
    <s v="Journal"/>
    <x v="2"/>
    <s v="Data Engineering"/>
    <s v="Data Engineering"/>
    <d v="2024-08-31T00:00:00"/>
    <x v="0"/>
    <s v="51180"/>
    <s v="459 Roku Inc. : 966 SOW#1 2024 - DE &amp; BI Team"/>
    <x v="116"/>
    <s v="16977995014"/>
    <m/>
    <m/>
    <m/>
    <n v="320.14902630277288"/>
    <x v="5"/>
    <x v="67"/>
    <x v="1"/>
    <n v="0"/>
    <x v="129"/>
    <x v="102"/>
  </r>
  <r>
    <s v="Journal"/>
    <x v="2"/>
    <s v="Data Engineering"/>
    <s v="Data Engineering"/>
    <d v="2024-08-31T00:00:00"/>
    <x v="0"/>
    <s v="51103"/>
    <s v="459 Roku Inc. : 966 SOW#1 2024 - DE &amp; BI Team"/>
    <x v="116"/>
    <s v="16977995014"/>
    <m/>
    <m/>
    <m/>
    <n v="464.21608813902071"/>
    <x v="5"/>
    <x v="67"/>
    <x v="1"/>
    <n v="0"/>
    <x v="129"/>
    <x v="102"/>
  </r>
  <r>
    <s v="Journal"/>
    <x v="2"/>
    <s v="Data Engineering"/>
    <s v="Data Engineering"/>
    <d v="2024-08-31T00:00:00"/>
    <x v="0"/>
    <s v="50178"/>
    <s v="466 Pixability Inc. : 1331 Pixability SOW 4"/>
    <x v="142"/>
    <s v="17583740188"/>
    <m/>
    <m/>
    <m/>
    <n v="258.12015245661064"/>
    <x v="5"/>
    <x v="74"/>
    <x v="1"/>
    <n v="0"/>
    <x v="151"/>
    <x v="124"/>
  </r>
  <r>
    <s v="Journal"/>
    <x v="9"/>
    <s v="Data Engineering"/>
    <s v="Data Engineering"/>
    <d v="2024-08-31T00:00:00"/>
    <x v="0"/>
    <s v="51614"/>
    <s v="170 CVS Health : 1296 PV Insights Portal PM"/>
    <x v="20"/>
    <s v="20194098727"/>
    <m/>
    <m/>
    <m/>
    <n v="-19890"/>
    <x v="5"/>
    <x v="3"/>
    <x v="1"/>
    <n v="0"/>
    <x v="51"/>
    <x v="48"/>
  </r>
  <r>
    <s v="Journal"/>
    <x v="2"/>
    <s v="Data Engineering"/>
    <s v="Data Engineering"/>
    <d v="2024-08-31T00:00:00"/>
    <x v="0"/>
    <s v="50430"/>
    <s v="468 Blackstone Inc. : 1194 Blackstone - SOW#18 - Data Engineer with AWS (Puneet Team)"/>
    <x v="164"/>
    <s v="18262439992"/>
    <m/>
    <m/>
    <m/>
    <n v="504.23471642686729"/>
    <x v="5"/>
    <x v="4"/>
    <x v="1"/>
    <n v="0"/>
    <x v="173"/>
    <x v="146"/>
  </r>
  <r>
    <s v="Journal"/>
    <x v="2"/>
    <s v="Data Engineering"/>
    <s v="Data Engineering"/>
    <d v="2024-08-31T00:00:00"/>
    <x v="0"/>
    <s v="51422"/>
    <s v="456 ICC in Montevideo represents Blend360 : 1166 Fedefarma: Landing Zone Assessment &amp; Recommendation Phase"/>
    <x v="143"/>
    <s v="17806464279"/>
    <m/>
    <m/>
    <m/>
    <n v="180.08382729530976"/>
    <x v="5"/>
    <x v="16"/>
    <x v="1"/>
    <n v="0"/>
    <x v="152"/>
    <x v="125"/>
  </r>
  <r>
    <s v="Journal"/>
    <x v="2"/>
    <s v="Data Engineering"/>
    <s v="Data Engineering"/>
    <d v="2024-08-31T00:00:00"/>
    <x v="0"/>
    <s v="51087"/>
    <s v="460 Globalization Partners Inc. : 1367 Globalization Partners SOW #40 - Data Engineering Team Renewal"/>
    <x v="145"/>
    <s v="17772859452"/>
    <m/>
    <m/>
    <m/>
    <n v="520.2421677420059"/>
    <x v="5"/>
    <x v="73"/>
    <x v="1"/>
    <n v="0"/>
    <x v="154"/>
    <x v="127"/>
  </r>
  <r>
    <s v="Journal"/>
    <x v="9"/>
    <s v="Data Engineering"/>
    <s v="Data Engineering"/>
    <d v="2024-08-31T00:00:00"/>
    <x v="0"/>
    <s v="52166"/>
    <s v="- No Entity -"/>
    <x v="0"/>
    <m/>
    <s v="ICC 834 Franklin Templeton : Franklin Templeton - PMO+Engineering Tiger Team"/>
    <m/>
    <s v="TopSide Management Book Elim related to project ICC 834 Franklin Templeton : Franklin Templeton - PMO+Engineering Tiger Team"/>
    <n v="-237.11"/>
    <x v="5"/>
    <x v="1"/>
    <x v="1"/>
    <s v="ICC 834 Franklin Templeton : Franklin Templeton - PMO+Engineering Tiger Team"/>
    <x v="16"/>
    <x v="16"/>
  </r>
  <r>
    <s v="Journal"/>
    <x v="2"/>
    <s v="Data Engineering"/>
    <s v="Data Engineering"/>
    <d v="2024-08-31T00:00:00"/>
    <x v="0"/>
    <s v="50157"/>
    <s v="468 Blackstone Inc. : 988 Blackstone SOW #12"/>
    <x v="141"/>
    <s v="16856642182"/>
    <m/>
    <m/>
    <m/>
    <n v="560.2607960298526"/>
    <x v="5"/>
    <x v="4"/>
    <x v="1"/>
    <n v="0"/>
    <x v="150"/>
    <x v="123"/>
  </r>
  <r>
    <s v="Journal"/>
    <x v="2"/>
    <s v="Data Engineering"/>
    <s v="Data Engineering"/>
    <d v="2024-08-31T00:00:00"/>
    <x v="0"/>
    <s v="51070"/>
    <s v="460 Globalization Partners Inc. : 1367 Globalization Partners SOW #40 - Data Engineering Team Renewal"/>
    <x v="145"/>
    <s v="17772859452"/>
    <m/>
    <m/>
    <m/>
    <n v="648.30177826311512"/>
    <x v="5"/>
    <x v="73"/>
    <x v="1"/>
    <n v="0"/>
    <x v="154"/>
    <x v="127"/>
  </r>
  <r>
    <s v="Journal"/>
    <x v="2"/>
    <s v="Data Engineering"/>
    <s v="Data Engineering"/>
    <d v="2024-08-31T00:00:00"/>
    <x v="0"/>
    <s v="50982"/>
    <s v="459 Roku Inc. : 966 SOW#1 2024 - DE &amp; BI Team"/>
    <x v="116"/>
    <s v="16977995014"/>
    <m/>
    <m/>
    <m/>
    <n v="320.14902630277288"/>
    <x v="5"/>
    <x v="67"/>
    <x v="1"/>
    <n v="0"/>
    <x v="129"/>
    <x v="102"/>
  </r>
  <r>
    <s v="Journal"/>
    <x v="2"/>
    <s v="Data Engineering"/>
    <s v="Data Engineering"/>
    <d v="2024-08-31T00:00:00"/>
    <x v="0"/>
    <s v="50985"/>
    <s v="460 Globalization Partners Inc. : 1366 Globalization Partners SOW #39 - Data Engineering Team  Renewal"/>
    <x v="152"/>
    <s v="17772967350"/>
    <m/>
    <m/>
    <m/>
    <n v="376.17510590575813"/>
    <x v="5"/>
    <x v="73"/>
    <x v="1"/>
    <n v="0"/>
    <x v="161"/>
    <x v="134"/>
  </r>
  <r>
    <s v="Journal"/>
    <x v="2"/>
    <s v="Data Engineering"/>
    <s v="Data Engineering"/>
    <d v="2024-08-31T00:00:00"/>
    <x v="0"/>
    <s v="51385"/>
    <s v="482 Madhive : 1111 Madhive - SOW1"/>
    <x v="155"/>
    <s v="16592846934"/>
    <m/>
    <m/>
    <m/>
    <n v="270.12574094296463"/>
    <x v="5"/>
    <x v="77"/>
    <x v="1"/>
    <n v="0"/>
    <x v="164"/>
    <x v="137"/>
  </r>
  <r>
    <s v="Journal"/>
    <x v="2"/>
    <s v="Data Engineering"/>
    <s v="Data Engineering"/>
    <d v="2024-08-31T00:00:00"/>
    <x v="0"/>
    <s v="50407"/>
    <s v="468 Blackstone Inc. : 1194 Blackstone - SOW#18 - Data Engineer with AWS (Puneet Team)"/>
    <x v="164"/>
    <s v="18262439992"/>
    <m/>
    <m/>
    <m/>
    <n v="504.23471642686729"/>
    <x v="5"/>
    <x v="4"/>
    <x v="1"/>
    <n v="0"/>
    <x v="173"/>
    <x v="146"/>
  </r>
  <r>
    <s v="Journal"/>
    <x v="9"/>
    <s v="Data Engineering"/>
    <s v="Data Engineering"/>
    <d v="2024-08-31T00:00:00"/>
    <x v="0"/>
    <s v="51822"/>
    <s v="276 Under Armour : 1375 US Carrier"/>
    <x v="176"/>
    <s v="21171944558"/>
    <m/>
    <m/>
    <m/>
    <n v="4820.1400000000003"/>
    <x v="5"/>
    <x v="15"/>
    <x v="1"/>
    <n v="0"/>
    <x v="183"/>
    <x v="154"/>
  </r>
  <r>
    <s v="Journal"/>
    <x v="2"/>
    <s v="Data Engineering"/>
    <s v="Data Engineering"/>
    <d v="2024-08-31T00:00:00"/>
    <x v="0"/>
    <s v="51022"/>
    <s v="459 Roku Inc. : 966 SOW#1 2024 - DE &amp; BI Team"/>
    <x v="116"/>
    <s v="16977995014"/>
    <m/>
    <m/>
    <m/>
    <n v="320.14902630277288"/>
    <x v="5"/>
    <x v="67"/>
    <x v="1"/>
    <n v="0"/>
    <x v="129"/>
    <x v="102"/>
  </r>
  <r>
    <s v="Journal"/>
    <x v="2"/>
    <s v="Data Engineering"/>
    <s v="Data Engineering"/>
    <d v="2024-08-31T00:00:00"/>
    <x v="0"/>
    <s v="50101"/>
    <s v="461 Session M Inc. : 974 Mastercard SOW #6"/>
    <x v="6"/>
    <s v="16716229170"/>
    <m/>
    <m/>
    <m/>
    <n v="336.15647761791155"/>
    <x v="5"/>
    <x v="29"/>
    <x v="1"/>
    <n v="0"/>
    <x v="38"/>
    <x v="37"/>
  </r>
  <r>
    <s v="Journal"/>
    <x v="2"/>
    <s v="Data Engineering"/>
    <s v="Data Engineering"/>
    <d v="2024-08-31T00:00:00"/>
    <x v="0"/>
    <s v="50966"/>
    <s v="459 Roku Inc. : 966 SOW#1 2024 - DE &amp; BI Team"/>
    <x v="116"/>
    <s v="16977995014"/>
    <m/>
    <m/>
    <m/>
    <n v="432.20118550874338"/>
    <x v="5"/>
    <x v="67"/>
    <x v="1"/>
    <n v="0"/>
    <x v="129"/>
    <x v="102"/>
  </r>
  <r>
    <s v="Journal"/>
    <x v="2"/>
    <s v="Data Engineering"/>
    <s v="Data Engineering"/>
    <d v="2024-08-31T00:00:00"/>
    <x v="0"/>
    <s v="50959"/>
    <s v="460 Globalization Partners Inc. : 1366 Globalization Partners SOW #39 - Data Engineering Team  Renewal"/>
    <x v="152"/>
    <s v="17772967350"/>
    <m/>
    <m/>
    <m/>
    <n v="376.17510590575813"/>
    <x v="5"/>
    <x v="73"/>
    <x v="1"/>
    <n v="0"/>
    <x v="161"/>
    <x v="134"/>
  </r>
  <r>
    <s v="Journal"/>
    <x v="2"/>
    <s v="Data Engineering"/>
    <s v="Data Engineering"/>
    <d v="2024-08-31T00:00:00"/>
    <x v="0"/>
    <s v="51370"/>
    <s v="482 Madhive : 1111 Madhive - SOW1"/>
    <x v="155"/>
    <s v="16592846934"/>
    <m/>
    <m/>
    <m/>
    <n v="520.2421677420059"/>
    <x v="5"/>
    <x v="77"/>
    <x v="1"/>
    <n v="0"/>
    <x v="164"/>
    <x v="137"/>
  </r>
  <r>
    <s v="Journal"/>
    <x v="2"/>
    <s v="Data Engineering"/>
    <s v="Data Engineering"/>
    <d v="2024-08-31T00:00:00"/>
    <x v="0"/>
    <s v="50064"/>
    <s v="461 Session M Inc. : 974 Mastercard SOW #6"/>
    <x v="6"/>
    <s v="16716229170"/>
    <m/>
    <m/>
    <m/>
    <n v="336.15647761791155"/>
    <x v="5"/>
    <x v="29"/>
    <x v="1"/>
    <n v="0"/>
    <x v="38"/>
    <x v="37"/>
  </r>
  <r>
    <s v="Journal"/>
    <x v="2"/>
    <s v="Data Engineering"/>
    <s v="Data Engineering"/>
    <d v="2024-08-31T00:00:00"/>
    <x v="0"/>
    <s v="51399"/>
    <s v="456 ICC in Montevideo represents Blend360 : 1166 Fedefarma: Landing Zone Assessment &amp; Recommendation Phase"/>
    <x v="143"/>
    <s v="17806464279"/>
    <m/>
    <m/>
    <m/>
    <n v="180.08382729530976"/>
    <x v="5"/>
    <x v="16"/>
    <x v="1"/>
    <n v="0"/>
    <x v="152"/>
    <x v="125"/>
  </r>
  <r>
    <s v="Journal"/>
    <x v="2"/>
    <s v="Data Engineering"/>
    <s v="Data Engineering"/>
    <d v="2024-08-31T00:00:00"/>
    <x v="0"/>
    <s v="50783"/>
    <s v="459 Roku Inc. : 966 SOW#1 2024 - DE &amp; BI Team"/>
    <x v="116"/>
    <s v="16977995014"/>
    <m/>
    <m/>
    <m/>
    <n v="320.14902630277288"/>
    <x v="5"/>
    <x v="67"/>
    <x v="1"/>
    <n v="0"/>
    <x v="129"/>
    <x v="102"/>
  </r>
  <r>
    <s v="Journal"/>
    <x v="2"/>
    <s v="Data Engineering"/>
    <s v="Data Engineering"/>
    <d v="2024-08-31T00:00:00"/>
    <x v="0"/>
    <s v="50686"/>
    <s v="468 Blackstone Inc. : 1329 Blackstone - SOW#19 - Exec Office Team (.Net)"/>
    <x v="150"/>
    <s v="18659335221"/>
    <m/>
    <m/>
    <m/>
    <n v="560.2607960298526"/>
    <x v="5"/>
    <x v="4"/>
    <x v="1"/>
    <n v="0"/>
    <x v="159"/>
    <x v="132"/>
  </r>
  <r>
    <s v="Journal"/>
    <x v="2"/>
    <s v="Data Engineering"/>
    <s v="Data Engineering"/>
    <d v="2024-08-31T00:00:00"/>
    <x v="0"/>
    <s v="50529"/>
    <s v="459 Roku Inc. : 966 SOW#1 2024 - DE &amp; BI Team"/>
    <x v="116"/>
    <s v="16977995014"/>
    <m/>
    <m/>
    <m/>
    <n v="504.23471642686729"/>
    <x v="5"/>
    <x v="67"/>
    <x v="1"/>
    <n v="0"/>
    <x v="129"/>
    <x v="102"/>
  </r>
  <r>
    <s v="Journal"/>
    <x v="9"/>
    <s v="Data Engineering"/>
    <s v="Data Engineering"/>
    <d v="2024-08-31T00:00:00"/>
    <x v="0"/>
    <s v="51809"/>
    <s v="11 Visa : 1246 NextGen Solutions"/>
    <x v="18"/>
    <s v="18657995555"/>
    <m/>
    <m/>
    <m/>
    <n v="1916.01"/>
    <x v="5"/>
    <x v="22"/>
    <x v="1"/>
    <n v="0"/>
    <x v="49"/>
    <x v="46"/>
  </r>
  <r>
    <s v="Journal"/>
    <x v="2"/>
    <s v="Data Engineering"/>
    <s v="Data Engineering"/>
    <d v="2024-08-31T00:00:00"/>
    <x v="0"/>
    <s v="50290"/>
    <s v="468 Blackstone Inc. : 1141 Blackstone - SOW#16 - Exec Office Team (.Net)"/>
    <x v="154"/>
    <s v="17690283562"/>
    <m/>
    <m/>
    <m/>
    <n v="536.24961905714463"/>
    <x v="5"/>
    <x v="4"/>
    <x v="1"/>
    <n v="0"/>
    <x v="163"/>
    <x v="136"/>
  </r>
  <r>
    <s v="Journal"/>
    <x v="2"/>
    <s v="Data Engineering"/>
    <s v="Data Engineering"/>
    <d v="2024-08-31T00:00:00"/>
    <x v="0"/>
    <s v="50801"/>
    <s v="460 Globalization Partners Inc. : 1349 Globalization Partners SOW #41 - Data Engineering Team Renewal"/>
    <x v="139"/>
    <s v="17771226635"/>
    <m/>
    <m/>
    <m/>
    <n v="336.15647761791155"/>
    <x v="5"/>
    <x v="73"/>
    <x v="1"/>
    <n v="0"/>
    <x v="148"/>
    <x v="121"/>
  </r>
  <r>
    <s v="Journal"/>
    <x v="2"/>
    <s v="Data Engineering"/>
    <s v="Data Engineering"/>
    <d v="2024-08-31T00:00:00"/>
    <x v="0"/>
    <s v="50556"/>
    <s v="459 Roku Inc. : 966 SOW#1 2024 - DE &amp; BI Team"/>
    <x v="116"/>
    <s v="16977995014"/>
    <m/>
    <m/>
    <m/>
    <n v="540.25148188592925"/>
    <x v="5"/>
    <x v="67"/>
    <x v="1"/>
    <n v="0"/>
    <x v="129"/>
    <x v="102"/>
  </r>
  <r>
    <s v="Journal"/>
    <x v="2"/>
    <s v="Data Engineering"/>
    <s v="Data Engineering"/>
    <d v="2024-08-31T00:00:00"/>
    <x v="0"/>
    <s v="50636"/>
    <s v="468 Blackstone Inc. : 1285 Blackstone - SOW#24 FS Engineer (Seb Team)"/>
    <x v="149"/>
    <s v="19901929100"/>
    <m/>
    <m/>
    <m/>
    <n v="520.2421677420059"/>
    <x v="5"/>
    <x v="4"/>
    <x v="1"/>
    <n v="0"/>
    <x v="158"/>
    <x v="131"/>
  </r>
  <r>
    <s v="Journal"/>
    <x v="2"/>
    <s v="Data Engineering"/>
    <s v="Data Engineering"/>
    <d v="2024-08-31T00:00:00"/>
    <x v="0"/>
    <s v="50373"/>
    <s v="469 Stagwell Marketing Cloud LLC : 987 Stagwell SOW#3"/>
    <x v="163"/>
    <s v="17001802020"/>
    <m/>
    <m/>
    <m/>
    <n v="408.19000853603541"/>
    <x v="5"/>
    <x v="76"/>
    <x v="1"/>
    <n v="0"/>
    <x v="172"/>
    <x v="145"/>
  </r>
  <r>
    <s v="Journal"/>
    <x v="9"/>
    <s v="Data Engineering"/>
    <s v="Data Engineering"/>
    <d v="2024-08-31T00:00:00"/>
    <x v="0"/>
    <s v="49639"/>
    <s v="161 DMW Direct : 707 Atrio - Data &amp; Targeting"/>
    <x v="177"/>
    <m/>
    <m/>
    <m/>
    <s v="Data RevRec Aug24"/>
    <n v="10000"/>
    <x v="5"/>
    <x v="35"/>
    <x v="1"/>
    <n v="0"/>
    <x v="184"/>
    <x v="155"/>
  </r>
  <r>
    <s v="Journal"/>
    <x v="9"/>
    <s v="Data Engineering"/>
    <s v="Data Engineering"/>
    <d v="2024-08-31T00:00:00"/>
    <x v="0"/>
    <s v="49282"/>
    <s v="417 Franklin Templeton : 1312 Franklin Templeton - Tiger Teams Renewal (July - Sept)"/>
    <x v="48"/>
    <s v="17731527745"/>
    <m/>
    <m/>
    <s v="Retainer Revenue Recognition"/>
    <n v="187159.83"/>
    <x v="5"/>
    <x v="1"/>
    <x v="1"/>
    <n v="0"/>
    <x v="23"/>
    <x v="22"/>
  </r>
  <r>
    <s v="Journal"/>
    <x v="9"/>
    <s v="Data Engineering"/>
    <s v="Data Engineering"/>
    <d v="2024-08-31T00:00:00"/>
    <x v="0"/>
    <s v="51740"/>
    <s v="276 Under Armour : 1216 Executive Insights and Rev Mgmt Dashboards"/>
    <x v="133"/>
    <s v="18821214569"/>
    <m/>
    <m/>
    <m/>
    <n v="15001.46"/>
    <x v="5"/>
    <x v="15"/>
    <x v="1"/>
    <n v="0"/>
    <x v="143"/>
    <x v="116"/>
  </r>
  <r>
    <s v="Journal"/>
    <x v="2"/>
    <s v="Data Engineering"/>
    <s v="Data Engineering"/>
    <d v="2024-08-31T00:00:00"/>
    <x v="0"/>
    <s v="51252"/>
    <s v="459 Roku Inc. : 966 SOW#1 2024 - DE &amp; BI Team"/>
    <x v="116"/>
    <s v="16977995014"/>
    <m/>
    <m/>
    <m/>
    <n v="432.20118550874338"/>
    <x v="5"/>
    <x v="67"/>
    <x v="1"/>
    <n v="0"/>
    <x v="129"/>
    <x v="102"/>
  </r>
  <r>
    <s v="Journal"/>
    <x v="2"/>
    <s v="Data Engineering"/>
    <s v="Data Engineering"/>
    <d v="2024-08-31T00:00:00"/>
    <x v="0"/>
    <s v="51150"/>
    <s v="459 Roku Inc. : 966 SOW#1 2024 - DE &amp; BI Team"/>
    <x v="116"/>
    <s v="16977995014"/>
    <m/>
    <m/>
    <m/>
    <n v="320.14902630277288"/>
    <x v="5"/>
    <x v="67"/>
    <x v="1"/>
    <n v="0"/>
    <x v="129"/>
    <x v="102"/>
  </r>
  <r>
    <s v="Journal"/>
    <x v="9"/>
    <s v="Data Engineering"/>
    <s v="Data Engineering"/>
    <d v="2024-08-31T00:00:00"/>
    <x v="0"/>
    <s v="51790"/>
    <s v="374 Dish : 1268 2: Dish - Integrated Data + Martech solution"/>
    <x v="69"/>
    <s v="17214937942"/>
    <m/>
    <m/>
    <m/>
    <n v="727.83"/>
    <x v="5"/>
    <x v="12"/>
    <x v="1"/>
    <n v="0"/>
    <x v="15"/>
    <x v="15"/>
  </r>
  <r>
    <s v="Journal"/>
    <x v="2"/>
    <s v="Data Engineering"/>
    <s v="Data Engineering"/>
    <d v="2024-08-31T00:00:00"/>
    <x v="0"/>
    <s v="51286"/>
    <s v="459 Roku Inc. : 966 SOW#1 2024 - DE &amp; BI Team"/>
    <x v="116"/>
    <s v="16977995014"/>
    <m/>
    <m/>
    <m/>
    <n v="210.0977985111947"/>
    <x v="5"/>
    <x v="67"/>
    <x v="1"/>
    <n v="0"/>
    <x v="129"/>
    <x v="102"/>
  </r>
  <r>
    <s v="Journal"/>
    <x v="9"/>
    <s v="Data Engineering"/>
    <s v="Data Engineering"/>
    <d v="2024-08-31T00:00:00"/>
    <x v="0"/>
    <s v="51647"/>
    <s v="362 Universal Parks &amp; Resorts : 1038 GMAT Data Governance - Phase 2"/>
    <x v="59"/>
    <s v="14545854040"/>
    <m/>
    <m/>
    <m/>
    <n v="27006.99"/>
    <x v="5"/>
    <x v="19"/>
    <x v="1"/>
    <n v="0"/>
    <x v="78"/>
    <x v="73"/>
  </r>
  <r>
    <s v="Journal"/>
    <x v="2"/>
    <s v="Data Engineering"/>
    <s v="Data Engineering"/>
    <d v="2024-08-31T00:00:00"/>
    <x v="0"/>
    <s v="50142"/>
    <s v="468 Blackstone Inc. : 988 Blackstone SOW #12"/>
    <x v="141"/>
    <s v="16856642182"/>
    <m/>
    <m/>
    <m/>
    <n v="480.22353945415932"/>
    <x v="5"/>
    <x v="4"/>
    <x v="1"/>
    <n v="0"/>
    <x v="150"/>
    <x v="123"/>
  </r>
  <r>
    <s v="Journal"/>
    <x v="2"/>
    <s v="Data Engineering"/>
    <s v="Data Engineering"/>
    <d v="2024-08-31T00:00:00"/>
    <x v="0"/>
    <s v="50348"/>
    <s v="468 Blackstone Inc. : 1181 Blackstone - SOW#23 - DE Tech Lead (Rafael Team)"/>
    <x v="146"/>
    <s v="18243049512"/>
    <m/>
    <m/>
    <m/>
    <n v="440.20491116631274"/>
    <x v="5"/>
    <x v="4"/>
    <x v="1"/>
    <n v="0"/>
    <x v="155"/>
    <x v="128"/>
  </r>
  <r>
    <s v="Journal"/>
    <x v="2"/>
    <s v="Data Engineering"/>
    <s v="Data Engineering"/>
    <d v="2024-08-31T00:00:00"/>
    <x v="0"/>
    <s v="51260"/>
    <s v="459 Roku Inc. : 966 SOW#1 2024 - DE &amp; BI Team"/>
    <x v="116"/>
    <s v="16977995014"/>
    <m/>
    <m/>
    <m/>
    <n v="360.16765459061952"/>
    <x v="5"/>
    <x v="67"/>
    <x v="1"/>
    <n v="0"/>
    <x v="129"/>
    <x v="102"/>
  </r>
  <r>
    <s v="Journal"/>
    <x v="2"/>
    <s v="Data Engineering"/>
    <s v="Data Engineering"/>
    <d v="2024-08-31T00:00:00"/>
    <x v="0"/>
    <s v="50328"/>
    <s v="469 Stagwell Marketing Cloud LLC : 985 Stagwell SOW#1"/>
    <x v="147"/>
    <s v="17001841791"/>
    <m/>
    <m/>
    <m/>
    <n v="520.2421677420059"/>
    <x v="5"/>
    <x v="76"/>
    <x v="1"/>
    <n v="0"/>
    <x v="156"/>
    <x v="129"/>
  </r>
  <r>
    <s v="Journal"/>
    <x v="2"/>
    <s v="Data Engineering"/>
    <s v="Data Engineering"/>
    <d v="2024-08-31T00:00:00"/>
    <x v="0"/>
    <s v="50345"/>
    <s v="468 Blackstone Inc. : 1181 Blackstone - SOW#23 - DE Tech Lead (Rafael Team)"/>
    <x v="146"/>
    <s v="18243049512"/>
    <m/>
    <m/>
    <m/>
    <n v="440.20491116631274"/>
    <x v="5"/>
    <x v="4"/>
    <x v="1"/>
    <n v="0"/>
    <x v="155"/>
    <x v="128"/>
  </r>
  <r>
    <s v="Journal"/>
    <x v="2"/>
    <s v="Data Engineering"/>
    <s v="Data Engineering"/>
    <d v="2024-08-31T00:00:00"/>
    <x v="0"/>
    <s v="50795"/>
    <s v="459 Roku Inc. : 966 SOW#1 2024 - DE &amp; BI Team"/>
    <x v="116"/>
    <s v="16977995014"/>
    <m/>
    <m/>
    <m/>
    <n v="504.23471642686729"/>
    <x v="5"/>
    <x v="67"/>
    <x v="1"/>
    <n v="0"/>
    <x v="129"/>
    <x v="102"/>
  </r>
  <r>
    <s v="Journal"/>
    <x v="2"/>
    <s v="Data Engineering"/>
    <s v="Data Engineering"/>
    <d v="2024-08-31T00:00:00"/>
    <x v="0"/>
    <s v="49839"/>
    <s v="468 Blackstone Inc. : 988 Blackstone SOW #12"/>
    <x v="141"/>
    <s v="16856642182"/>
    <m/>
    <m/>
    <m/>
    <n v="480.22353945415932"/>
    <x v="5"/>
    <x v="4"/>
    <x v="1"/>
    <n v="0"/>
    <x v="150"/>
    <x v="123"/>
  </r>
  <r>
    <s v="Journal"/>
    <x v="2"/>
    <s v="Data Engineering"/>
    <s v="Data Engineering"/>
    <d v="2024-08-31T00:00:00"/>
    <x v="0"/>
    <s v="49906"/>
    <s v="468 Blackstone Inc. : 988 Blackstone SOW #12"/>
    <x v="141"/>
    <s v="16856642182"/>
    <m/>
    <m/>
    <m/>
    <n v="440.20491116631274"/>
    <x v="5"/>
    <x v="4"/>
    <x v="1"/>
    <n v="0"/>
    <x v="150"/>
    <x v="123"/>
  </r>
  <r>
    <s v="Journal"/>
    <x v="2"/>
    <s v="Data Engineering"/>
    <s v="Data Engineering"/>
    <d v="2024-08-31T00:00:00"/>
    <x v="0"/>
    <s v="50505"/>
    <s v="459 Roku Inc. : 966 SOW#1 2024 - DE &amp; BI Team"/>
    <x v="116"/>
    <s v="16977995014"/>
    <m/>
    <m/>
    <m/>
    <n v="464.21608813902071"/>
    <x v="5"/>
    <x v="67"/>
    <x v="1"/>
    <n v="0"/>
    <x v="129"/>
    <x v="102"/>
  </r>
  <r>
    <s v="Journal"/>
    <x v="2"/>
    <s v="Data Engineering"/>
    <s v="Data Engineering"/>
    <d v="2024-08-31T00:00:00"/>
    <x v="0"/>
    <s v="50896"/>
    <s v="460 Globalization Partners Inc. : 1349 Globalization Partners SOW #41 - Data Engineering Team Renewal"/>
    <x v="139"/>
    <s v="17771226635"/>
    <m/>
    <m/>
    <m/>
    <n v="448.20863682388205"/>
    <x v="5"/>
    <x v="73"/>
    <x v="1"/>
    <n v="0"/>
    <x v="148"/>
    <x v="121"/>
  </r>
  <r>
    <s v="Journal"/>
    <x v="2"/>
    <s v="Data Engineering"/>
    <s v="Data Engineering"/>
    <d v="2024-08-31T00:00:00"/>
    <x v="0"/>
    <s v="50898"/>
    <s v="459 Roku Inc. : 966 SOW#1 2024 - DE &amp; BI Team"/>
    <x v="116"/>
    <s v="16977995014"/>
    <m/>
    <m/>
    <m/>
    <n v="232.10804406951036"/>
    <x v="5"/>
    <x v="67"/>
    <x v="1"/>
    <n v="0"/>
    <x v="129"/>
    <x v="102"/>
  </r>
  <r>
    <s v="Journal"/>
    <x v="2"/>
    <s v="Data Engineering"/>
    <s v="Data Engineering"/>
    <d v="2024-08-31T00:00:00"/>
    <x v="0"/>
    <s v="51288"/>
    <s v="459 Roku Inc. : 966 SOW#1 2024 - DE &amp; BI Team"/>
    <x v="116"/>
    <s v="16977995014"/>
    <m/>
    <m/>
    <m/>
    <n v="280.1303980149263"/>
    <x v="5"/>
    <x v="67"/>
    <x v="1"/>
    <n v="0"/>
    <x v="129"/>
    <x v="102"/>
  </r>
  <r>
    <s v="Journal"/>
    <x v="2"/>
    <s v="Data Engineering"/>
    <s v="Data Engineering"/>
    <d v="2024-08-31T00:00:00"/>
    <x v="0"/>
    <s v="51106"/>
    <s v="460 Globalization Partners Inc. : 1367 Globalization Partners SOW #40 - Data Engineering Team Renewal"/>
    <x v="145"/>
    <s v="17772859452"/>
    <m/>
    <m/>
    <m/>
    <n v="648.30177826311512"/>
    <x v="5"/>
    <x v="73"/>
    <x v="1"/>
    <n v="0"/>
    <x v="154"/>
    <x v="127"/>
  </r>
  <r>
    <s v="Journal"/>
    <x v="2"/>
    <s v="Data Engineering"/>
    <s v="Data Engineering"/>
    <d v="2024-08-31T00:00:00"/>
    <x v="0"/>
    <s v="50668"/>
    <s v="468 Blackstone Inc. : 1329 Blackstone - SOW#19 - Exec Office Team (.Net)"/>
    <x v="150"/>
    <s v="18659335221"/>
    <m/>
    <m/>
    <m/>
    <n v="560.2607960298526"/>
    <x v="5"/>
    <x v="4"/>
    <x v="1"/>
    <n v="0"/>
    <x v="159"/>
    <x v="132"/>
  </r>
  <r>
    <s v="Journal"/>
    <x v="2"/>
    <s v="Data Engineering"/>
    <s v="Data Engineering"/>
    <d v="2024-08-31T00:00:00"/>
    <x v="0"/>
    <s v="51124"/>
    <s v="460 Globalization Partners Inc. : 1367 Globalization Partners SOW #40 - Data Engineering Team Renewal"/>
    <x v="145"/>
    <s v="17772859452"/>
    <m/>
    <m/>
    <m/>
    <n v="520.2421677420059"/>
    <x v="5"/>
    <x v="73"/>
    <x v="1"/>
    <n v="0"/>
    <x v="154"/>
    <x v="127"/>
  </r>
  <r>
    <s v="Journal"/>
    <x v="2"/>
    <s v="Data Engineering"/>
    <s v="Data Engineering"/>
    <d v="2024-08-31T00:00:00"/>
    <x v="0"/>
    <s v="49936"/>
    <s v="468 Blackstone Inc. : 988 Blackstone SOW #12"/>
    <x v="141"/>
    <s v="16856642182"/>
    <m/>
    <m/>
    <m/>
    <n v="560.2607960298526"/>
    <x v="5"/>
    <x v="4"/>
    <x v="1"/>
    <n v="0"/>
    <x v="150"/>
    <x v="123"/>
  </r>
  <r>
    <s v="Journal"/>
    <x v="2"/>
    <s v="Data Engineering"/>
    <s v="Data Engineering"/>
    <d v="2024-08-31T00:00:00"/>
    <x v="0"/>
    <s v="50260"/>
    <s v="465 Sincera Technologies LLC : 1146 Sincera SOW 4 - DE Team"/>
    <x v="144"/>
    <s v="17581549176"/>
    <m/>
    <m/>
    <m/>
    <n v="240.11176972707966"/>
    <x v="5"/>
    <x v="75"/>
    <x v="1"/>
    <n v="0"/>
    <x v="153"/>
    <x v="126"/>
  </r>
  <r>
    <s v="Journal"/>
    <x v="9"/>
    <s v="Data Engineering"/>
    <s v="Data Engineering"/>
    <d v="2024-08-31T00:00:00"/>
    <x v="0"/>
    <s v="51630"/>
    <s v="362 Universal Parks &amp; Resorts : 801 XDM/Server Side Analytics"/>
    <x v="62"/>
    <s v="14229444098"/>
    <m/>
    <m/>
    <m/>
    <n v="2774.57"/>
    <x v="5"/>
    <x v="19"/>
    <x v="1"/>
    <n v="0"/>
    <x v="81"/>
    <x v="76"/>
  </r>
  <r>
    <s v="Journal"/>
    <x v="2"/>
    <s v="Data Engineering"/>
    <s v="Data Engineering"/>
    <d v="2024-08-31T00:00:00"/>
    <x v="0"/>
    <s v="50597"/>
    <s v="468 Blackstone Inc. : 1284 Blackstone - SOW#25 - FS Engineer (Seb Team)"/>
    <x v="167"/>
    <s v="19902785076"/>
    <m/>
    <m/>
    <m/>
    <n v="536.24961905714463"/>
    <x v="5"/>
    <x v="4"/>
    <x v="1"/>
    <n v="0"/>
    <x v="176"/>
    <x v="149"/>
  </r>
  <r>
    <s v="Journal"/>
    <x v="2"/>
    <s v="Data Engineering"/>
    <s v="Data Engineering"/>
    <d v="2024-08-31T00:00:00"/>
    <x v="0"/>
    <s v="51229"/>
    <s v="459 Roku Inc. : 966 SOW#1 2024 - DE &amp; BI Team"/>
    <x v="116"/>
    <s v="16977995014"/>
    <m/>
    <m/>
    <m/>
    <n v="360.16765459061952"/>
    <x v="5"/>
    <x v="67"/>
    <x v="1"/>
    <n v="0"/>
    <x v="129"/>
    <x v="102"/>
  </r>
  <r>
    <s v="Journal"/>
    <x v="2"/>
    <s v="Data Engineering"/>
    <s v="Data Engineering"/>
    <d v="2024-08-31T00:00:00"/>
    <x v="0"/>
    <s v="51147"/>
    <s v="460 Globalization Partners Inc. : 1368 Globalization Partners SOW #42 - Data Engineering Team Renewal"/>
    <x v="166"/>
    <s v="17772618578"/>
    <m/>
    <m/>
    <m/>
    <n v="560.2607960298526"/>
    <x v="5"/>
    <x v="73"/>
    <x v="1"/>
    <n v="0"/>
    <x v="175"/>
    <x v="148"/>
  </r>
  <r>
    <s v="Journal"/>
    <x v="2"/>
    <s v="Data Engineering"/>
    <s v="Data Engineering"/>
    <d v="2024-08-31T00:00:00"/>
    <x v="0"/>
    <s v="51165"/>
    <s v="460 Globalization Partners Inc. : 1368 Globalization Partners SOW #42 - Data Engineering Team Renewal"/>
    <x v="166"/>
    <s v="17772618578"/>
    <m/>
    <m/>
    <m/>
    <n v="630.29339553358409"/>
    <x v="5"/>
    <x v="73"/>
    <x v="1"/>
    <n v="0"/>
    <x v="175"/>
    <x v="148"/>
  </r>
  <r>
    <s v="Journal"/>
    <x v="2"/>
    <s v="Data Engineering"/>
    <s v="Data Engineering"/>
    <d v="2024-08-31T00:00:00"/>
    <x v="0"/>
    <s v="51079"/>
    <s v="460 Globalization Partners Inc. : 1367 Globalization Partners SOW #40 - Data Engineering Team Renewal"/>
    <x v="145"/>
    <s v="17772859452"/>
    <m/>
    <m/>
    <m/>
    <n v="648.30177826311512"/>
    <x v="5"/>
    <x v="73"/>
    <x v="1"/>
    <n v="0"/>
    <x v="154"/>
    <x v="127"/>
  </r>
  <r>
    <s v="Journal"/>
    <x v="2"/>
    <s v="Data Engineering"/>
    <s v="Data Engineering"/>
    <d v="2024-08-31T00:00:00"/>
    <x v="0"/>
    <s v="50943"/>
    <s v="460 Globalization Partners Inc. : 1366 Globalization Partners SOW #39 - Data Engineering Team  Renewal"/>
    <x v="152"/>
    <s v="17772967350"/>
    <m/>
    <m/>
    <m/>
    <n v="270.12574094296463"/>
    <x v="5"/>
    <x v="73"/>
    <x v="1"/>
    <n v="0"/>
    <x v="161"/>
    <x v="134"/>
  </r>
  <r>
    <s v="Journal"/>
    <x v="2"/>
    <s v="Data Engineering"/>
    <s v="Data Engineering"/>
    <d v="2024-08-31T00:00:00"/>
    <x v="0"/>
    <s v="49937"/>
    <s v="461 Session M Inc. : 974 Mastercard SOW #6"/>
    <x v="6"/>
    <s v="16716229170"/>
    <m/>
    <m/>
    <m/>
    <n v="400.1862828784661"/>
    <x v="5"/>
    <x v="29"/>
    <x v="1"/>
    <n v="0"/>
    <x v="38"/>
    <x v="37"/>
  </r>
  <r>
    <s v="Journal"/>
    <x v="2"/>
    <s v="Data Engineering"/>
    <s v="Data Engineering"/>
    <d v="2024-08-31T00:00:00"/>
    <x v="0"/>
    <s v="50775"/>
    <s v="459 Roku Inc. : 966 SOW#1 2024 - DE &amp; BI Team"/>
    <x v="116"/>
    <s v="16977995014"/>
    <m/>
    <m/>
    <m/>
    <n v="360.16765459061952"/>
    <x v="5"/>
    <x v="67"/>
    <x v="1"/>
    <n v="0"/>
    <x v="129"/>
    <x v="102"/>
  </r>
  <r>
    <s v="Journal"/>
    <x v="2"/>
    <s v="Data Engineering"/>
    <s v="Data Engineering"/>
    <d v="2024-08-31T00:00:00"/>
    <x v="0"/>
    <s v="50154"/>
    <s v="466 Pixability Inc. : 1331 Pixability SOW 4"/>
    <x v="142"/>
    <s v="17583740188"/>
    <m/>
    <m/>
    <m/>
    <n v="258.12015245661064"/>
    <x v="5"/>
    <x v="74"/>
    <x v="1"/>
    <n v="0"/>
    <x v="151"/>
    <x v="124"/>
  </r>
  <r>
    <s v="Journal"/>
    <x v="2"/>
    <s v="Data Engineering"/>
    <s v="Data Engineering"/>
    <d v="2024-08-31T00:00:00"/>
    <x v="0"/>
    <s v="50152"/>
    <s v="466 Pixability Inc. : 1331 Pixability SOW 4"/>
    <x v="142"/>
    <s v="17583740188"/>
    <m/>
    <m/>
    <m/>
    <n v="258.12015245661064"/>
    <x v="5"/>
    <x v="74"/>
    <x v="1"/>
    <n v="0"/>
    <x v="151"/>
    <x v="124"/>
  </r>
  <r>
    <s v="Journal"/>
    <x v="9"/>
    <s v="Data Engineering"/>
    <s v="Data Engineering"/>
    <d v="2024-08-31T00:00:00"/>
    <x v="0"/>
    <s v="51654"/>
    <s v="362 Universal Parks &amp; Resorts : 1038 GMAT Data Governance - Phase 2"/>
    <x v="59"/>
    <s v="14545854040"/>
    <m/>
    <m/>
    <m/>
    <n v="494.68"/>
    <x v="5"/>
    <x v="19"/>
    <x v="1"/>
    <n v="0"/>
    <x v="78"/>
    <x v="73"/>
  </r>
  <r>
    <s v="Journal"/>
    <x v="2"/>
    <s v="Data Engineering"/>
    <s v="Data Engineering"/>
    <d v="2024-08-31T00:00:00"/>
    <x v="0"/>
    <s v="50798"/>
    <s v="459 Roku Inc. : 966 SOW#1 2024 - DE &amp; BI Team"/>
    <x v="116"/>
    <s v="16977995014"/>
    <m/>
    <m/>
    <m/>
    <n v="464.21608813902071"/>
    <x v="5"/>
    <x v="67"/>
    <x v="1"/>
    <n v="0"/>
    <x v="129"/>
    <x v="102"/>
  </r>
  <r>
    <s v="Journal"/>
    <x v="2"/>
    <s v="Data Engineering"/>
    <s v="Data Engineering"/>
    <d v="2024-08-31T00:00:00"/>
    <x v="0"/>
    <s v="50099"/>
    <s v="461 Session M Inc. : 974 Mastercard SOW #6"/>
    <x v="6"/>
    <s v="16716229170"/>
    <m/>
    <m/>
    <m/>
    <n v="464.21608813902071"/>
    <x v="5"/>
    <x v="29"/>
    <x v="1"/>
    <n v="0"/>
    <x v="38"/>
    <x v="37"/>
  </r>
  <r>
    <s v="Journal"/>
    <x v="2"/>
    <s v="Data Engineering"/>
    <s v="Data Engineering"/>
    <d v="2024-08-31T00:00:00"/>
    <x v="0"/>
    <s v="49934"/>
    <s v="468 Blackstone Inc. : 988 Blackstone SOW #12"/>
    <x v="141"/>
    <s v="16856642182"/>
    <m/>
    <m/>
    <m/>
    <n v="560.2607960298526"/>
    <x v="5"/>
    <x v="4"/>
    <x v="1"/>
    <n v="0"/>
    <x v="150"/>
    <x v="123"/>
  </r>
  <r>
    <s v="Journal"/>
    <x v="2"/>
    <s v="Data Engineering"/>
    <s v="Data Engineering"/>
    <d v="2024-08-31T00:00:00"/>
    <x v="0"/>
    <s v="50208"/>
    <s v="465 Sincera Technologies LLC : 980 Sincera SOW 3 - Data Engineering Team"/>
    <x v="159"/>
    <s v="17001844665"/>
    <m/>
    <m/>
    <m/>
    <n v="168.07823880895577"/>
    <x v="5"/>
    <x v="75"/>
    <x v="1"/>
    <n v="0"/>
    <x v="168"/>
    <x v="141"/>
  </r>
  <r>
    <s v="Journal"/>
    <x v="2"/>
    <s v="Data Engineering"/>
    <s v="Data Engineering"/>
    <d v="2024-08-31T00:00:00"/>
    <x v="0"/>
    <s v="51136"/>
    <s v="459 Roku Inc. : 966 SOW#1 2024 - DE &amp; BI Team"/>
    <x v="116"/>
    <s v="16977995014"/>
    <m/>
    <m/>
    <m/>
    <n v="464.21608813902071"/>
    <x v="5"/>
    <x v="67"/>
    <x v="1"/>
    <n v="0"/>
    <x v="129"/>
    <x v="102"/>
  </r>
  <r>
    <s v="Journal"/>
    <x v="2"/>
    <s v="Data Engineering"/>
    <s v="Data Engineering"/>
    <d v="2024-08-31T00:00:00"/>
    <x v="0"/>
    <s v="50285"/>
    <s v="465 Sincera Technologies LLC : 1146 Sincera SOW 4 - DE Team"/>
    <x v="144"/>
    <s v="17581549176"/>
    <m/>
    <m/>
    <m/>
    <n v="280.1303980149263"/>
    <x v="5"/>
    <x v="75"/>
    <x v="1"/>
    <n v="0"/>
    <x v="153"/>
    <x v="126"/>
  </r>
  <r>
    <s v="Journal"/>
    <x v="1"/>
    <s v="Data Engineering"/>
    <s v="Data Engineering"/>
    <d v="2024-08-31T00:00:00"/>
    <x v="0"/>
    <s v="51482"/>
    <s v="434 Ineos FPS Ltd : 1450 Replacement of Commercial Auto ‘What If’ Model"/>
    <x v="51"/>
    <m/>
    <m/>
    <m/>
    <m/>
    <n v="21836.119098832776"/>
    <x v="1"/>
    <x v="40"/>
    <x v="1"/>
    <n v="0"/>
    <x v="72"/>
    <x v="0"/>
  </r>
  <r>
    <s v="Journal"/>
    <x v="2"/>
    <s v="Data Engineering"/>
    <s v="Data Engineering"/>
    <d v="2024-08-31T00:00:00"/>
    <x v="0"/>
    <s v="50156"/>
    <s v="466 Pixability Inc. : 1331 Pixability SOW 4"/>
    <x v="142"/>
    <s v="17583740188"/>
    <m/>
    <m/>
    <m/>
    <n v="258.12015245661064"/>
    <x v="5"/>
    <x v="74"/>
    <x v="1"/>
    <n v="0"/>
    <x v="151"/>
    <x v="124"/>
  </r>
  <r>
    <s v="Journal"/>
    <x v="2"/>
    <s v="Data Engineering"/>
    <s v="Data Engineering"/>
    <d v="2024-08-31T00:00:00"/>
    <x v="0"/>
    <s v="50003"/>
    <s v="468 Blackstone Inc. : 988 Blackstone SOW #12"/>
    <x v="141"/>
    <s v="16856642182"/>
    <m/>
    <m/>
    <m/>
    <n v="480.22353945415932"/>
    <x v="5"/>
    <x v="4"/>
    <x v="1"/>
    <n v="0"/>
    <x v="150"/>
    <x v="123"/>
  </r>
  <r>
    <s v="Journal"/>
    <x v="2"/>
    <s v="Data Engineering"/>
    <s v="Data Engineering"/>
    <d v="2024-08-31T00:00:00"/>
    <x v="0"/>
    <s v="50405"/>
    <s v="469 Stagwell Marketing Cloud LLC : 1190 Stagwell - SOW#4 - Data Engineering Team"/>
    <x v="157"/>
    <s v="17692058278"/>
    <m/>
    <m/>
    <m/>
    <n v="400.1862828784661"/>
    <x v="5"/>
    <x v="76"/>
    <x v="1"/>
    <n v="0"/>
    <x v="166"/>
    <x v="139"/>
  </r>
  <r>
    <s v="Journal"/>
    <x v="2"/>
    <s v="Data Engineering"/>
    <s v="Data Engineering"/>
    <d v="2024-08-31T00:00:00"/>
    <x v="0"/>
    <s v="50389"/>
    <s v="469 Stagwell Marketing Cloud LLC : 987 Stagwell SOW#3"/>
    <x v="163"/>
    <s v="17001802020"/>
    <m/>
    <m/>
    <m/>
    <n v="408.19000853603541"/>
    <x v="5"/>
    <x v="76"/>
    <x v="1"/>
    <n v="0"/>
    <x v="172"/>
    <x v="145"/>
  </r>
  <r>
    <s v="Journal"/>
    <x v="2"/>
    <s v="Data Engineering"/>
    <s v="Data Engineering"/>
    <d v="2024-08-31T00:00:00"/>
    <x v="0"/>
    <s v="51115"/>
    <s v="460 Globalization Partners Inc. : 1367 Globalization Partners SOW #40 - Data Engineering Team Renewal"/>
    <x v="145"/>
    <s v="17772859452"/>
    <m/>
    <m/>
    <m/>
    <n v="648.30177826311512"/>
    <x v="5"/>
    <x v="73"/>
    <x v="1"/>
    <n v="0"/>
    <x v="154"/>
    <x v="127"/>
  </r>
  <r>
    <s v="Journal"/>
    <x v="2"/>
    <s v="Data Engineering"/>
    <s v="Data Engineering"/>
    <d v="2024-08-31T00:00:00"/>
    <x v="0"/>
    <s v="51417"/>
    <s v="456 ICC in Montevideo represents Blend360 : 1166 Fedefarma: Landing Zone Assessment &amp; Recommendation Phase"/>
    <x v="143"/>
    <s v="17806464279"/>
    <m/>
    <m/>
    <m/>
    <n v="160.07451315138644"/>
    <x v="5"/>
    <x v="16"/>
    <x v="1"/>
    <n v="0"/>
    <x v="152"/>
    <x v="125"/>
  </r>
  <r>
    <s v="Journal"/>
    <x v="2"/>
    <s v="Data Engineering"/>
    <s v="Data Engineering"/>
    <d v="2024-08-31T00:00:00"/>
    <x v="0"/>
    <s v="50750"/>
    <s v="460 Globalization Partners Inc. : 1349 Globalization Partners SOW #41 - Data Engineering Team Renewal"/>
    <x v="139"/>
    <s v="17771226635"/>
    <m/>
    <m/>
    <m/>
    <n v="392.1825572208968"/>
    <x v="5"/>
    <x v="73"/>
    <x v="1"/>
    <n v="0"/>
    <x v="148"/>
    <x v="121"/>
  </r>
  <r>
    <s v="Journal"/>
    <x v="2"/>
    <s v="Data Engineering"/>
    <s v="Data Engineering"/>
    <d v="2024-08-31T00:00:00"/>
    <x v="0"/>
    <s v="50605"/>
    <s v="468 Blackstone Inc. : 1285 Blackstone - SOW#24 FS Engineer (Seb Team)"/>
    <x v="149"/>
    <s v="19901929100"/>
    <m/>
    <m/>
    <m/>
    <n v="520.2421677420059"/>
    <x v="5"/>
    <x v="4"/>
    <x v="1"/>
    <n v="0"/>
    <x v="158"/>
    <x v="131"/>
  </r>
  <r>
    <s v="Journal"/>
    <x v="2"/>
    <s v="Data Engineering"/>
    <s v="Data Engineering"/>
    <d v="2024-08-31T00:00:00"/>
    <x v="0"/>
    <s v="50776"/>
    <s v="460 Globalization Partners Inc. : 1349 Globalization Partners SOW #41 - Data Engineering Team Renewal"/>
    <x v="139"/>
    <s v="17771226635"/>
    <m/>
    <m/>
    <m/>
    <n v="448.20863682388205"/>
    <x v="5"/>
    <x v="73"/>
    <x v="1"/>
    <n v="0"/>
    <x v="148"/>
    <x v="121"/>
  </r>
  <r>
    <s v="Journal"/>
    <x v="2"/>
    <s v="Data Engineering"/>
    <s v="Data Engineering"/>
    <d v="2024-08-31T00:00:00"/>
    <x v="0"/>
    <s v="50185"/>
    <s v="465 Sincera Technologies LLC : 980 Sincera SOW 3 - Data Engineering Team"/>
    <x v="159"/>
    <s v="17001844665"/>
    <m/>
    <m/>
    <m/>
    <n v="240.11176972707966"/>
    <x v="5"/>
    <x v="75"/>
    <x v="1"/>
    <n v="0"/>
    <x v="168"/>
    <x v="141"/>
  </r>
  <r>
    <s v="Journal"/>
    <x v="2"/>
    <s v="Data Engineering"/>
    <s v="Data Engineering"/>
    <d v="2024-08-31T00:00:00"/>
    <x v="0"/>
    <s v="50362"/>
    <s v="469 Stagwell Marketing Cloud LLC : 987 Stagwell SOW#3"/>
    <x v="163"/>
    <s v="17001802020"/>
    <m/>
    <m/>
    <m/>
    <n v="408.19000853603541"/>
    <x v="5"/>
    <x v="76"/>
    <x v="1"/>
    <n v="0"/>
    <x v="172"/>
    <x v="145"/>
  </r>
  <r>
    <s v="Journal"/>
    <x v="2"/>
    <s v="Data Engineering"/>
    <s v="Data Engineering"/>
    <d v="2024-08-31T00:00:00"/>
    <x v="0"/>
    <s v="50469"/>
    <s v="468 Blackstone Inc. : 1194 Blackstone - SOW#18 - Data Engineer with AWS (Puneet Team)"/>
    <x v="164"/>
    <s v="18262439992"/>
    <m/>
    <m/>
    <m/>
    <n v="560.2607960298526"/>
    <x v="5"/>
    <x v="4"/>
    <x v="1"/>
    <n v="0"/>
    <x v="173"/>
    <x v="146"/>
  </r>
  <r>
    <s v="Journal"/>
    <x v="2"/>
    <s v="Data Engineering"/>
    <s v="Data Engineering"/>
    <d v="2024-08-31T00:00:00"/>
    <x v="0"/>
    <s v="50077"/>
    <s v="468 Blackstone Inc. : 988 Blackstone SOW #12"/>
    <x v="141"/>
    <s v="16856642182"/>
    <m/>
    <m/>
    <m/>
    <n v="480.22353945415932"/>
    <x v="5"/>
    <x v="4"/>
    <x v="1"/>
    <n v="0"/>
    <x v="150"/>
    <x v="123"/>
  </r>
  <r>
    <s v="Journal"/>
    <x v="2"/>
    <s v="Data Engineering"/>
    <s v="Data Engineering"/>
    <d v="2024-08-31T00:00:00"/>
    <x v="0"/>
    <s v="50812"/>
    <s v="460 Globalization Partners Inc. : 1349 Globalization Partners SOW #41 - Data Engineering Team Renewal"/>
    <x v="139"/>
    <s v="17771226635"/>
    <m/>
    <m/>
    <m/>
    <n v="392.1825572208968"/>
    <x v="5"/>
    <x v="73"/>
    <x v="1"/>
    <n v="0"/>
    <x v="148"/>
    <x v="121"/>
  </r>
  <r>
    <s v="Journal"/>
    <x v="2"/>
    <s v="Data Engineering"/>
    <s v="Data Engineering"/>
    <d v="2024-08-31T00:00:00"/>
    <x v="0"/>
    <s v="50414"/>
    <s v="468 Blackstone Inc. : 1194 Blackstone - SOW#18 - Data Engineer with AWS (Puneet Team)"/>
    <x v="164"/>
    <s v="18262439992"/>
    <m/>
    <m/>
    <m/>
    <n v="504.23471642686729"/>
    <x v="5"/>
    <x v="4"/>
    <x v="1"/>
    <n v="0"/>
    <x v="173"/>
    <x v="146"/>
  </r>
  <r>
    <s v="Journal"/>
    <x v="2"/>
    <s v="Data Engineering"/>
    <s v="Data Engineering"/>
    <d v="2024-08-31T00:00:00"/>
    <x v="0"/>
    <s v="49924"/>
    <s v="468 Blackstone Inc. : 988 Blackstone SOW #12"/>
    <x v="141"/>
    <s v="16856642182"/>
    <m/>
    <m/>
    <m/>
    <n v="480.22353945415932"/>
    <x v="5"/>
    <x v="4"/>
    <x v="1"/>
    <n v="0"/>
    <x v="150"/>
    <x v="123"/>
  </r>
  <r>
    <s v="Journal"/>
    <x v="2"/>
    <s v="Data Engineering"/>
    <s v="Data Engineering"/>
    <d v="2024-08-31T00:00:00"/>
    <x v="0"/>
    <s v="50257"/>
    <s v="465 Sincera Technologies LLC : 980 Sincera SOW 3 - Data Engineering Team"/>
    <x v="159"/>
    <s v="17001844665"/>
    <m/>
    <m/>
    <m/>
    <n v="252.11735821343365"/>
    <x v="5"/>
    <x v="75"/>
    <x v="1"/>
    <n v="0"/>
    <x v="168"/>
    <x v="141"/>
  </r>
  <r>
    <s v="Journal"/>
    <x v="2"/>
    <s v="Data Engineering"/>
    <s v="Data Engineering"/>
    <d v="2024-08-31T00:00:00"/>
    <x v="0"/>
    <s v="51049"/>
    <s v="460 Globalization Partners Inc. : 1367 Globalization Partners SOW #40 - Data Engineering Team Renewal"/>
    <x v="145"/>
    <s v="17772859452"/>
    <m/>
    <m/>
    <m/>
    <n v="520.2421677420059"/>
    <x v="5"/>
    <x v="73"/>
    <x v="1"/>
    <n v="0"/>
    <x v="154"/>
    <x v="127"/>
  </r>
  <r>
    <s v="Journal"/>
    <x v="2"/>
    <s v="Data Engineering"/>
    <s v="Data Engineering"/>
    <d v="2024-08-31T00:00:00"/>
    <x v="0"/>
    <s v="51073"/>
    <s v="460 Globalization Partners Inc. : 1367 Globalization Partners SOW #40 - Data Engineering Team Renewal"/>
    <x v="145"/>
    <s v="17772859452"/>
    <m/>
    <m/>
    <m/>
    <n v="520.2421677420059"/>
    <x v="5"/>
    <x v="73"/>
    <x v="1"/>
    <n v="0"/>
    <x v="154"/>
    <x v="127"/>
  </r>
  <r>
    <s v="Journal"/>
    <x v="2"/>
    <s v="Data Engineering"/>
    <s v="Data Engineering"/>
    <d v="2024-08-31T00:00:00"/>
    <x v="0"/>
    <s v="50148"/>
    <s v="466 Pixability Inc. : 1331 Pixability SOW 4"/>
    <x v="142"/>
    <s v="17583740188"/>
    <m/>
    <m/>
    <m/>
    <n v="258.12015245661064"/>
    <x v="5"/>
    <x v="74"/>
    <x v="1"/>
    <n v="0"/>
    <x v="151"/>
    <x v="124"/>
  </r>
  <r>
    <s v="Journal"/>
    <x v="2"/>
    <s v="Data Engineering"/>
    <s v="Data Engineering"/>
    <d v="2024-08-31T00:00:00"/>
    <x v="0"/>
    <s v="51166"/>
    <s v="459 Roku Inc. : 966 SOW#1 2024 - DE &amp; BI Team"/>
    <x v="116"/>
    <s v="16977995014"/>
    <m/>
    <m/>
    <m/>
    <n v="567.26417990760183"/>
    <x v="5"/>
    <x v="67"/>
    <x v="1"/>
    <n v="0"/>
    <x v="129"/>
    <x v="102"/>
  </r>
  <r>
    <s v="Journal"/>
    <x v="2"/>
    <s v="Data Engineering"/>
    <s v="Data Engineering"/>
    <d v="2024-08-31T00:00:00"/>
    <x v="0"/>
    <s v="50781"/>
    <s v="460 Globalization Partners Inc. : 1349 Globalization Partners SOW #41 - Data Engineering Team Renewal"/>
    <x v="139"/>
    <s v="17771226635"/>
    <m/>
    <m/>
    <m/>
    <n v="384.17883156332749"/>
    <x v="5"/>
    <x v="73"/>
    <x v="1"/>
    <n v="0"/>
    <x v="148"/>
    <x v="121"/>
  </r>
  <r>
    <s v="Journal"/>
    <x v="2"/>
    <s v="Data Engineering"/>
    <s v="Data Engineering"/>
    <d v="2024-08-31T00:00:00"/>
    <x v="0"/>
    <s v="51283"/>
    <s v="482 Madhive : 1111 Madhive - SOW1"/>
    <x v="155"/>
    <s v="16592846934"/>
    <m/>
    <m/>
    <m/>
    <n v="240.11176972707966"/>
    <x v="5"/>
    <x v="77"/>
    <x v="1"/>
    <n v="0"/>
    <x v="164"/>
    <x v="137"/>
  </r>
  <r>
    <s v="Journal"/>
    <x v="2"/>
    <s v="Data Engineering"/>
    <s v="Data Engineering"/>
    <d v="2024-08-31T00:00:00"/>
    <x v="0"/>
    <s v="50932"/>
    <s v="459 Roku Inc. : 966 SOW#1 2024 - DE &amp; BI Team"/>
    <x v="116"/>
    <s v="16977995014"/>
    <m/>
    <m/>
    <m/>
    <n v="432.20118550874338"/>
    <x v="5"/>
    <x v="67"/>
    <x v="1"/>
    <n v="0"/>
    <x v="129"/>
    <x v="102"/>
  </r>
  <r>
    <s v="Journal"/>
    <x v="2"/>
    <s v="Data Engineering"/>
    <s v="Data Engineering"/>
    <d v="2024-08-31T00:00:00"/>
    <x v="0"/>
    <s v="51327"/>
    <s v="459 Roku Inc. : 968 Roku SOW 2 - Data Engineering Team"/>
    <x v="158"/>
    <s v="16977994594"/>
    <m/>
    <m/>
    <m/>
    <n v="480.22353945415932"/>
    <x v="5"/>
    <x v="67"/>
    <x v="1"/>
    <n v="0"/>
    <x v="167"/>
    <x v="140"/>
  </r>
  <r>
    <s v="Journal"/>
    <x v="2"/>
    <s v="Data Engineering"/>
    <s v="Data Engineering"/>
    <d v="2024-08-31T00:00:00"/>
    <x v="0"/>
    <s v="49780"/>
    <s v="468 Blackstone Inc. : 988 Blackstone SOW #12"/>
    <x v="141"/>
    <s v="16856642182"/>
    <m/>
    <m/>
    <m/>
    <n v="480.22353945415932"/>
    <x v="5"/>
    <x v="4"/>
    <x v="1"/>
    <n v="0"/>
    <x v="150"/>
    <x v="123"/>
  </r>
  <r>
    <s v="Journal"/>
    <x v="2"/>
    <s v="Data Engineering"/>
    <s v="Data Engineering"/>
    <d v="2024-08-31T00:00:00"/>
    <x v="0"/>
    <s v="50510"/>
    <s v="468 Blackstone Inc. : 1255 Blackstone - Python Engineers (James Team)"/>
    <x v="153"/>
    <s v="19584503853"/>
    <m/>
    <m/>
    <m/>
    <n v="520.2421677420059"/>
    <x v="5"/>
    <x v="4"/>
    <x v="1"/>
    <n v="0"/>
    <x v="162"/>
    <x v="135"/>
  </r>
  <r>
    <s v="Journal"/>
    <x v="2"/>
    <s v="Data Engineering"/>
    <s v="Data Engineering"/>
    <d v="2024-08-31T00:00:00"/>
    <x v="0"/>
    <s v="51059"/>
    <s v="460 Globalization Partners Inc. : 1367 Globalization Partners SOW #40 - Data Engineering Team Renewal"/>
    <x v="145"/>
    <s v="17772859452"/>
    <m/>
    <m/>
    <m/>
    <n v="520.2421677420059"/>
    <x v="5"/>
    <x v="73"/>
    <x v="1"/>
    <n v="0"/>
    <x v="154"/>
    <x v="127"/>
  </r>
  <r>
    <s v="Journal"/>
    <x v="2"/>
    <s v="Data Engineering"/>
    <s v="Data Engineering"/>
    <d v="2024-08-31T00:00:00"/>
    <x v="0"/>
    <s v="50465"/>
    <s v="468 Blackstone Inc. : 1194 Blackstone - SOW#18 - Data Engineer with AWS (Puneet Team)"/>
    <x v="164"/>
    <s v="18262439992"/>
    <m/>
    <m/>
    <m/>
    <n v="560.2607960298526"/>
    <x v="5"/>
    <x v="4"/>
    <x v="1"/>
    <n v="0"/>
    <x v="173"/>
    <x v="146"/>
  </r>
  <r>
    <s v="Journal"/>
    <x v="2"/>
    <s v="Data Engineering"/>
    <s v="Data Engineering"/>
    <d v="2024-08-31T00:00:00"/>
    <x v="0"/>
    <s v="50835"/>
    <s v="459 Roku Inc. : 966 SOW#1 2024 - DE &amp; BI Team"/>
    <x v="116"/>
    <s v="16977995014"/>
    <m/>
    <m/>
    <m/>
    <n v="464.21608813902071"/>
    <x v="5"/>
    <x v="67"/>
    <x v="1"/>
    <n v="0"/>
    <x v="129"/>
    <x v="102"/>
  </r>
  <r>
    <s v="Journal"/>
    <x v="2"/>
    <s v="Data Engineering"/>
    <s v="Data Engineering"/>
    <d v="2024-08-31T00:00:00"/>
    <x v="0"/>
    <s v="50994"/>
    <s v="459 Roku Inc. : 966 SOW#1 2024 - DE &amp; BI Team"/>
    <x v="116"/>
    <s v="16977995014"/>
    <m/>
    <m/>
    <m/>
    <n v="320.14902630277288"/>
    <x v="5"/>
    <x v="67"/>
    <x v="1"/>
    <n v="0"/>
    <x v="129"/>
    <x v="102"/>
  </r>
  <r>
    <s v="Journal"/>
    <x v="2"/>
    <s v="Data Engineering"/>
    <s v="Data Engineering"/>
    <d v="2024-08-31T00:00:00"/>
    <x v="0"/>
    <s v="51066"/>
    <s v="460 Globalization Partners Inc. : 1367 Globalization Partners SOW #40 - Data Engineering Team Renewal"/>
    <x v="145"/>
    <s v="17772859452"/>
    <m/>
    <m/>
    <m/>
    <n v="648.30177826311512"/>
    <x v="5"/>
    <x v="73"/>
    <x v="1"/>
    <n v="0"/>
    <x v="154"/>
    <x v="127"/>
  </r>
  <r>
    <s v="Journal"/>
    <x v="2"/>
    <s v="Data Engineering"/>
    <s v="Data Engineering"/>
    <d v="2024-08-31T00:00:00"/>
    <x v="0"/>
    <s v="51129"/>
    <s v="460 Globalization Partners Inc. : 1367 Globalization Partners SOW #40 - Data Engineering Team Renewal"/>
    <x v="145"/>
    <s v="17772859452"/>
    <m/>
    <m/>
    <m/>
    <n v="648.30177826311512"/>
    <x v="5"/>
    <x v="73"/>
    <x v="1"/>
    <n v="0"/>
    <x v="154"/>
    <x v="127"/>
  </r>
  <r>
    <s v="Journal"/>
    <x v="2"/>
    <s v="Data Engineering"/>
    <s v="Data Engineering"/>
    <d v="2024-08-31T00:00:00"/>
    <x v="0"/>
    <s v="50791"/>
    <s v="459 Roku Inc. : 966 SOW#1 2024 - DE &amp; BI Team"/>
    <x v="116"/>
    <s v="16977995014"/>
    <m/>
    <m/>
    <m/>
    <n v="425.19804948574631"/>
    <x v="5"/>
    <x v="67"/>
    <x v="1"/>
    <n v="0"/>
    <x v="129"/>
    <x v="102"/>
  </r>
  <r>
    <s v="Journal"/>
    <x v="2"/>
    <s v="Data Engineering"/>
    <s v="Data Engineering"/>
    <d v="2024-08-31T00:00:00"/>
    <x v="0"/>
    <s v="50158"/>
    <s v="466 Pixability Inc. : 1331 Pixability SOW 4"/>
    <x v="142"/>
    <s v="17583740188"/>
    <m/>
    <m/>
    <m/>
    <n v="258.12015245661064"/>
    <x v="5"/>
    <x v="74"/>
    <x v="1"/>
    <n v="0"/>
    <x v="151"/>
    <x v="124"/>
  </r>
  <r>
    <s v="Journal"/>
    <x v="2"/>
    <s v="Data Engineering"/>
    <s v="Data Engineering"/>
    <d v="2024-08-31T00:00:00"/>
    <x v="0"/>
    <s v="50083"/>
    <s v="468 Blackstone Inc. : 988 Blackstone SOW #12"/>
    <x v="141"/>
    <s v="16856642182"/>
    <m/>
    <m/>
    <m/>
    <n v="480.22353945415932"/>
    <x v="5"/>
    <x v="4"/>
    <x v="1"/>
    <n v="0"/>
    <x v="150"/>
    <x v="123"/>
  </r>
  <r>
    <s v="Journal"/>
    <x v="2"/>
    <s v="Data Engineering"/>
    <s v="Data Engineering"/>
    <d v="2024-08-31T00:00:00"/>
    <x v="0"/>
    <s v="49847"/>
    <s v="468 Blackstone Inc. : 988 Blackstone SOW #12"/>
    <x v="141"/>
    <s v="16856642182"/>
    <m/>
    <m/>
    <m/>
    <n v="560.2607960298526"/>
    <x v="5"/>
    <x v="4"/>
    <x v="1"/>
    <n v="0"/>
    <x v="150"/>
    <x v="123"/>
  </r>
  <r>
    <s v="Journal"/>
    <x v="2"/>
    <s v="Data Engineering"/>
    <s v="Data Engineering"/>
    <d v="2024-08-31T00:00:00"/>
    <x v="0"/>
    <s v="51426"/>
    <s v="456 ICC in Montevideo represents Blend360 : 1166 Fedefarma: Landing Zone Assessment &amp; Recommendation Phase"/>
    <x v="143"/>
    <s v="17806464279"/>
    <m/>
    <m/>
    <m/>
    <n v="180.08382729530976"/>
    <x v="5"/>
    <x v="16"/>
    <x v="1"/>
    <n v="0"/>
    <x v="152"/>
    <x v="125"/>
  </r>
  <r>
    <s v="Journal"/>
    <x v="2"/>
    <s v="Data Engineering"/>
    <s v="Data Engineering"/>
    <d v="2024-08-31T00:00:00"/>
    <x v="0"/>
    <s v="51421"/>
    <s v="456 ICC in Montevideo represents Blend360 : 1166 Fedefarma: Landing Zone Assessment &amp; Recommendation Phase"/>
    <x v="143"/>
    <s v="17806464279"/>
    <m/>
    <m/>
    <m/>
    <n v="160.07451315138644"/>
    <x v="5"/>
    <x v="16"/>
    <x v="1"/>
    <n v="0"/>
    <x v="152"/>
    <x v="125"/>
  </r>
  <r>
    <s v="Journal"/>
    <x v="2"/>
    <s v="Data Engineering"/>
    <s v="Data Engineering"/>
    <d v="2024-08-31T00:00:00"/>
    <x v="0"/>
    <s v="50749"/>
    <s v="459 Roku Inc. : 966 SOW#1 2024 - DE &amp; BI Team"/>
    <x v="116"/>
    <s v="16977995014"/>
    <m/>
    <m/>
    <m/>
    <n v="432.20118550874338"/>
    <x v="5"/>
    <x v="67"/>
    <x v="1"/>
    <n v="0"/>
    <x v="129"/>
    <x v="102"/>
  </r>
  <r>
    <s v="Journal"/>
    <x v="2"/>
    <s v="Data Engineering"/>
    <s v="Data Engineering"/>
    <d v="2024-08-31T00:00:00"/>
    <x v="0"/>
    <s v="50642"/>
    <s v="468 Blackstone Inc. : 1285 Blackstone - SOW#24 FS Engineer (Seb Team)"/>
    <x v="149"/>
    <s v="19901929100"/>
    <m/>
    <m/>
    <m/>
    <n v="520.2421677420059"/>
    <x v="5"/>
    <x v="4"/>
    <x v="1"/>
    <n v="0"/>
    <x v="158"/>
    <x v="131"/>
  </r>
  <r>
    <s v="Journal"/>
    <x v="2"/>
    <s v="Data Engineering"/>
    <s v="Data Engineering"/>
    <d v="2024-08-31T00:00:00"/>
    <x v="0"/>
    <s v="50785"/>
    <s v="459 Roku Inc. : 966 SOW#1 2024 - DE &amp; BI Team"/>
    <x v="116"/>
    <s v="16977995014"/>
    <m/>
    <m/>
    <m/>
    <n v="464.21608813902071"/>
    <x v="5"/>
    <x v="67"/>
    <x v="1"/>
    <n v="0"/>
    <x v="129"/>
    <x v="102"/>
  </r>
  <r>
    <s v="Journal"/>
    <x v="2"/>
    <s v="Data Engineering"/>
    <s v="Data Engineering"/>
    <d v="2024-08-31T00:00:00"/>
    <x v="0"/>
    <s v="50627"/>
    <s v="459 Roku Inc. : 966 SOW#1 2024 - DE &amp; BI Team"/>
    <x v="116"/>
    <s v="16977995014"/>
    <m/>
    <m/>
    <m/>
    <n v="320.14902630277288"/>
    <x v="5"/>
    <x v="67"/>
    <x v="1"/>
    <n v="0"/>
    <x v="129"/>
    <x v="102"/>
  </r>
  <r>
    <s v="Journal"/>
    <x v="2"/>
    <s v="Data Engineering"/>
    <s v="Data Engineering"/>
    <d v="2024-08-31T00:00:00"/>
    <x v="0"/>
    <s v="50312"/>
    <s v="468 Blackstone Inc. : 1141 Blackstone - SOW#16 - Exec Office Team (.Net)"/>
    <x v="154"/>
    <s v="17690283562"/>
    <m/>
    <m/>
    <m/>
    <n v="536.24961905714463"/>
    <x v="5"/>
    <x v="4"/>
    <x v="1"/>
    <n v="0"/>
    <x v="163"/>
    <x v="136"/>
  </r>
  <r>
    <s v="Journal"/>
    <x v="2"/>
    <s v="Data Engineering"/>
    <s v="Data Engineering"/>
    <d v="2024-08-31T00:00:00"/>
    <x v="0"/>
    <s v="50369"/>
    <s v="468 Blackstone Inc. : 1189 Blackstone - SOW#15 - Developer Experience Team (.Net)"/>
    <x v="148"/>
    <s v="17485557310"/>
    <m/>
    <m/>
    <m/>
    <n v="560.2607960298526"/>
    <x v="5"/>
    <x v="4"/>
    <x v="1"/>
    <n v="0"/>
    <x v="157"/>
    <x v="130"/>
  </r>
  <r>
    <s v="Journal"/>
    <x v="9"/>
    <s v="Data Engineering"/>
    <s v="Data Engineering"/>
    <d v="2024-08-31T00:00:00"/>
    <x v="0"/>
    <s v="49245"/>
    <s v="11 Visa : 1341 VISA India - 2 DE resource -4 months"/>
    <x v="178"/>
    <s v="20746896500"/>
    <m/>
    <m/>
    <s v="Retainer Revenue Recognition"/>
    <n v="2810"/>
    <x v="5"/>
    <x v="22"/>
    <x v="1"/>
    <n v="0"/>
    <x v="185"/>
    <x v="156"/>
  </r>
  <r>
    <s v="Journal"/>
    <x v="2"/>
    <s v="Data Engineering"/>
    <s v="Data Engineering"/>
    <d v="2024-08-31T00:00:00"/>
    <x v="0"/>
    <s v="50214"/>
    <s v="465 Sincera Technologies LLC : 980 Sincera SOW 3 - Data Engineering Team"/>
    <x v="159"/>
    <s v="17001844665"/>
    <m/>
    <m/>
    <m/>
    <n v="294.1369179156726"/>
    <x v="5"/>
    <x v="75"/>
    <x v="1"/>
    <n v="0"/>
    <x v="168"/>
    <x v="141"/>
  </r>
  <r>
    <s v="Journal"/>
    <x v="2"/>
    <s v="Data Engineering"/>
    <s v="Data Engineering"/>
    <d v="2024-08-31T00:00:00"/>
    <x v="0"/>
    <s v="50615"/>
    <s v="459 Roku Inc. : 966 SOW#1 2024 - DE &amp; BI Team"/>
    <x v="116"/>
    <s v="16977995014"/>
    <m/>
    <m/>
    <m/>
    <n v="320.14902630277288"/>
    <x v="5"/>
    <x v="67"/>
    <x v="1"/>
    <n v="0"/>
    <x v="129"/>
    <x v="102"/>
  </r>
  <r>
    <s v="Journal"/>
    <x v="2"/>
    <s v="Data Engineering"/>
    <s v="Data Engineering"/>
    <d v="2024-08-31T00:00:00"/>
    <x v="0"/>
    <s v="50730"/>
    <s v="459 Roku Inc. : 966 SOW#1 2024 - DE &amp; BI Team"/>
    <x v="116"/>
    <s v="16977995014"/>
    <m/>
    <m/>
    <m/>
    <n v="320.14902630277288"/>
    <x v="5"/>
    <x v="67"/>
    <x v="1"/>
    <n v="0"/>
    <x v="129"/>
    <x v="102"/>
  </r>
  <r>
    <s v="Journal"/>
    <x v="2"/>
    <s v="Data Engineering"/>
    <s v="Data Engineering"/>
    <d v="2024-08-31T00:00:00"/>
    <x v="0"/>
    <s v="50448"/>
    <s v="459 Roku Inc. : 966 SOW#1 2024 - DE &amp; BI Team"/>
    <x v="116"/>
    <s v="16977995014"/>
    <m/>
    <m/>
    <m/>
    <n v="400.1862828784661"/>
    <x v="5"/>
    <x v="67"/>
    <x v="1"/>
    <n v="0"/>
    <x v="129"/>
    <x v="102"/>
  </r>
  <r>
    <s v="Journal"/>
    <x v="2"/>
    <s v="Data Engineering"/>
    <s v="Data Engineering"/>
    <d v="2024-08-31T00:00:00"/>
    <x v="0"/>
    <s v="50442"/>
    <s v="459 Roku Inc. : 966 SOW#1 2024 - DE &amp; BI Team"/>
    <x v="116"/>
    <s v="16977995014"/>
    <m/>
    <m/>
    <m/>
    <n v="320.14902630277288"/>
    <x v="5"/>
    <x v="67"/>
    <x v="1"/>
    <n v="0"/>
    <x v="129"/>
    <x v="102"/>
  </r>
  <r>
    <s v="Journal"/>
    <x v="2"/>
    <s v="Data Engineering"/>
    <s v="Data Engineering"/>
    <d v="2024-08-31T00:00:00"/>
    <x v="0"/>
    <s v="50387"/>
    <s v="468 Blackstone Inc. : 1189 Blackstone - SOW#15 - Developer Experience Team (.Net)"/>
    <x v="148"/>
    <s v="17485557310"/>
    <m/>
    <m/>
    <m/>
    <n v="560.2607960298526"/>
    <x v="5"/>
    <x v="4"/>
    <x v="1"/>
    <n v="0"/>
    <x v="157"/>
    <x v="130"/>
  </r>
  <r>
    <s v="Journal"/>
    <x v="2"/>
    <s v="Data Engineering"/>
    <s v="Data Engineering"/>
    <d v="2024-08-31T00:00:00"/>
    <x v="0"/>
    <s v="49882"/>
    <s v="461 Session M Inc. : 974 Mastercard SOW #6"/>
    <x v="6"/>
    <s v="16716229170"/>
    <m/>
    <m/>
    <m/>
    <n v="400.1862828784661"/>
    <x v="5"/>
    <x v="29"/>
    <x v="1"/>
    <n v="0"/>
    <x v="38"/>
    <x v="37"/>
  </r>
  <r>
    <s v="Journal"/>
    <x v="2"/>
    <s v="Data Engineering"/>
    <s v="Data Engineering"/>
    <d v="2024-08-31T00:00:00"/>
    <x v="0"/>
    <s v="51107"/>
    <s v="459 Roku Inc. : 966 SOW#1 2024 - DE &amp; BI Team"/>
    <x v="116"/>
    <s v="16977995014"/>
    <m/>
    <m/>
    <m/>
    <n v="480.22353945415932"/>
    <x v="5"/>
    <x v="67"/>
    <x v="1"/>
    <n v="0"/>
    <x v="129"/>
    <x v="102"/>
  </r>
  <r>
    <s v="Journal"/>
    <x v="2"/>
    <s v="Data Engineering"/>
    <s v="Data Engineering"/>
    <d v="2024-08-31T00:00:00"/>
    <x v="0"/>
    <s v="51011"/>
    <s v="460 Globalization Partners Inc. : 1366 Globalization Partners SOW #39 - Data Engineering Team  Renewal"/>
    <x v="152"/>
    <s v="17772967350"/>
    <m/>
    <m/>
    <m/>
    <n v="376.17510590575813"/>
    <x v="5"/>
    <x v="73"/>
    <x v="1"/>
    <n v="0"/>
    <x v="161"/>
    <x v="134"/>
  </r>
  <r>
    <s v="Journal"/>
    <x v="2"/>
    <s v="Data Engineering"/>
    <s v="Data Engineering"/>
    <d v="2024-08-31T00:00:00"/>
    <x v="0"/>
    <s v="50913"/>
    <s v="459 Roku Inc. : 966 SOW#1 2024 - DE &amp; BI Team"/>
    <x v="116"/>
    <s v="16977995014"/>
    <m/>
    <m/>
    <m/>
    <n v="320.14902630277288"/>
    <x v="5"/>
    <x v="67"/>
    <x v="1"/>
    <n v="0"/>
    <x v="129"/>
    <x v="102"/>
  </r>
  <r>
    <s v="Journal"/>
    <x v="2"/>
    <s v="Data Engineering"/>
    <s v="Data Engineering"/>
    <d v="2024-08-31T00:00:00"/>
    <x v="0"/>
    <s v="51016"/>
    <s v="459 Roku Inc. : 966 SOW#1 2024 - DE &amp; BI Team"/>
    <x v="116"/>
    <s v="16977995014"/>
    <m/>
    <m/>
    <m/>
    <n v="210.0977985111947"/>
    <x v="5"/>
    <x v="67"/>
    <x v="1"/>
    <n v="0"/>
    <x v="129"/>
    <x v="102"/>
  </r>
  <r>
    <s v="Journal"/>
    <x v="2"/>
    <s v="Data Engineering"/>
    <s v="Data Engineering"/>
    <d v="2024-08-31T00:00:00"/>
    <x v="0"/>
    <s v="49939"/>
    <s v="461 Session M Inc. : 974 Mastercard SOW #6"/>
    <x v="6"/>
    <s v="16716229170"/>
    <m/>
    <m/>
    <m/>
    <n v="416.19373419360477"/>
    <x v="5"/>
    <x v="29"/>
    <x v="1"/>
    <n v="0"/>
    <x v="38"/>
    <x v="37"/>
  </r>
  <r>
    <s v="Journal"/>
    <x v="9"/>
    <s v="Data Engineering"/>
    <s v="Data Engineering"/>
    <d v="2024-08-31T00:00:00"/>
    <x v="0"/>
    <s v="51795"/>
    <s v="11 Visa : 1246 NextGen Solutions"/>
    <x v="18"/>
    <s v="18657995555"/>
    <m/>
    <m/>
    <m/>
    <n v="13816.98"/>
    <x v="5"/>
    <x v="22"/>
    <x v="1"/>
    <n v="0"/>
    <x v="49"/>
    <x v="46"/>
  </r>
  <r>
    <s v="Journal"/>
    <x v="2"/>
    <s v="Data Engineering"/>
    <s v="Data Engineering"/>
    <d v="2024-08-31T00:00:00"/>
    <x v="0"/>
    <s v="50763"/>
    <s v="459 Roku Inc. : 966 SOW#1 2024 - DE &amp; BI Team"/>
    <x v="116"/>
    <s v="16977995014"/>
    <m/>
    <m/>
    <m/>
    <n v="430.20025409435107"/>
    <x v="5"/>
    <x v="67"/>
    <x v="1"/>
    <n v="0"/>
    <x v="129"/>
    <x v="102"/>
  </r>
  <r>
    <s v="Journal"/>
    <x v="2"/>
    <s v="Data Engineering"/>
    <s v="Data Engineering"/>
    <d v="2024-08-31T00:00:00"/>
    <x v="0"/>
    <s v="51038"/>
    <s v="460 Globalization Partners Inc. : 1366 Globalization Partners SOW #39 - Data Engineering Team  Renewal"/>
    <x v="152"/>
    <s v="17772967350"/>
    <m/>
    <m/>
    <m/>
    <n v="376.17510590575813"/>
    <x v="5"/>
    <x v="73"/>
    <x v="1"/>
    <n v="0"/>
    <x v="161"/>
    <x v="134"/>
  </r>
  <r>
    <s v="Journal"/>
    <x v="2"/>
    <s v="Data Engineering"/>
    <s v="Data Engineering"/>
    <d v="2024-08-31T00:00:00"/>
    <x v="0"/>
    <s v="49953"/>
    <s v="468 Blackstone Inc. : 988 Blackstone SOW #12"/>
    <x v="141"/>
    <s v="16856642182"/>
    <m/>
    <m/>
    <m/>
    <n v="536.24961905714463"/>
    <x v="5"/>
    <x v="4"/>
    <x v="1"/>
    <n v="0"/>
    <x v="150"/>
    <x v="123"/>
  </r>
  <r>
    <s v="Journal"/>
    <x v="2"/>
    <s v="Data Engineering"/>
    <s v="Data Engineering"/>
    <d v="2024-08-31T00:00:00"/>
    <x v="0"/>
    <s v="49973"/>
    <s v="468 Blackstone Inc. : 988 Blackstone SOW #12"/>
    <x v="141"/>
    <s v="16856642182"/>
    <m/>
    <m/>
    <m/>
    <n v="536.24961905714463"/>
    <x v="5"/>
    <x v="4"/>
    <x v="1"/>
    <n v="0"/>
    <x v="150"/>
    <x v="123"/>
  </r>
  <r>
    <s v="Journal"/>
    <x v="2"/>
    <s v="Data Engineering"/>
    <s v="Data Engineering"/>
    <d v="2024-08-31T00:00:00"/>
    <x v="0"/>
    <s v="51008"/>
    <s v="459 Roku Inc. : 966 SOW#1 2024 - DE &amp; BI Team"/>
    <x v="116"/>
    <s v="16977995014"/>
    <m/>
    <m/>
    <m/>
    <n v="360.16765459061952"/>
    <x v="5"/>
    <x v="67"/>
    <x v="1"/>
    <n v="0"/>
    <x v="129"/>
    <x v="102"/>
  </r>
  <r>
    <s v="Journal"/>
    <x v="2"/>
    <s v="Data Engineering"/>
    <s v="Data Engineering"/>
    <d v="2024-08-31T00:00:00"/>
    <x v="0"/>
    <s v="50591"/>
    <s v="468 Blackstone Inc. : 1284 Blackstone - SOW#25 - FS Engineer (Seb Team)"/>
    <x v="167"/>
    <s v="19902785076"/>
    <m/>
    <m/>
    <m/>
    <n v="536.24961905714463"/>
    <x v="5"/>
    <x v="4"/>
    <x v="1"/>
    <n v="0"/>
    <x v="176"/>
    <x v="149"/>
  </r>
  <r>
    <s v="Journal"/>
    <x v="2"/>
    <s v="Data Engineering"/>
    <s v="Data Engineering"/>
    <d v="2024-08-31T00:00:00"/>
    <x v="0"/>
    <s v="51296"/>
    <s v="459 Roku Inc. : 966 SOW#1 2024 - DE &amp; BI Team"/>
    <x v="116"/>
    <s v="16977995014"/>
    <m/>
    <m/>
    <m/>
    <n v="320.14902630277288"/>
    <x v="5"/>
    <x v="67"/>
    <x v="1"/>
    <n v="0"/>
    <x v="129"/>
    <x v="102"/>
  </r>
  <r>
    <s v="Journal"/>
    <x v="2"/>
    <s v="Data Engineering"/>
    <s v="Data Engineering"/>
    <d v="2024-08-31T00:00:00"/>
    <x v="0"/>
    <s v="51386"/>
    <s v="468 Blackstone Inc. : 1256 Blackstone - SOW#26 BE Engineer Insurance Team (Scott S.)"/>
    <x v="140"/>
    <s v="19584717835"/>
    <m/>
    <m/>
    <m/>
    <n v="560.2607960298526"/>
    <x v="5"/>
    <x v="4"/>
    <x v="1"/>
    <n v="0"/>
    <x v="149"/>
    <x v="122"/>
  </r>
  <r>
    <s v="Journal"/>
    <x v="2"/>
    <s v="Data Engineering"/>
    <s v="Data Engineering"/>
    <d v="2024-08-31T00:00:00"/>
    <x v="0"/>
    <s v="50846"/>
    <s v="459 Roku Inc. : 966 SOW#1 2024 - DE &amp; BI Team"/>
    <x v="116"/>
    <s v="16977995014"/>
    <m/>
    <m/>
    <m/>
    <n v="480.22353945415932"/>
    <x v="5"/>
    <x v="67"/>
    <x v="1"/>
    <n v="0"/>
    <x v="129"/>
    <x v="102"/>
  </r>
  <r>
    <s v="Journal"/>
    <x v="2"/>
    <s v="Data Engineering"/>
    <s v="Data Engineering"/>
    <d v="2024-08-31T00:00:00"/>
    <x v="0"/>
    <s v="51125"/>
    <s v="459 Roku Inc. : 966 SOW#1 2024 - DE &amp; BI Team"/>
    <x v="116"/>
    <s v="16977995014"/>
    <m/>
    <m/>
    <m/>
    <n v="504.23471642686729"/>
    <x v="5"/>
    <x v="67"/>
    <x v="1"/>
    <n v="0"/>
    <x v="129"/>
    <x v="102"/>
  </r>
  <r>
    <s v="Journal"/>
    <x v="2"/>
    <s v="Data Engineering"/>
    <s v="Data Engineering"/>
    <d v="2024-08-31T00:00:00"/>
    <x v="0"/>
    <s v="50181"/>
    <s v="466 Pixability Inc. : 1331 Pixability SOW 4"/>
    <x v="142"/>
    <s v="17583740188"/>
    <m/>
    <m/>
    <m/>
    <n v="258.12015245661064"/>
    <x v="5"/>
    <x v="74"/>
    <x v="1"/>
    <n v="0"/>
    <x v="151"/>
    <x v="124"/>
  </r>
  <r>
    <s v="Journal"/>
    <x v="2"/>
    <s v="Data Engineering"/>
    <s v="Data Engineering"/>
    <d v="2024-08-31T00:00:00"/>
    <x v="0"/>
    <s v="49996"/>
    <s v="461 Session M Inc. : 974 Mastercard SOW #6"/>
    <x v="6"/>
    <s v="16716229170"/>
    <m/>
    <m/>
    <m/>
    <n v="638.29712119115345"/>
    <x v="5"/>
    <x v="29"/>
    <x v="1"/>
    <n v="0"/>
    <x v="38"/>
    <x v="37"/>
  </r>
  <r>
    <s v="Journal"/>
    <x v="2"/>
    <s v="Data Engineering"/>
    <s v="Data Engineering"/>
    <d v="2024-08-31T00:00:00"/>
    <x v="0"/>
    <s v="50675"/>
    <s v="459 Roku Inc. : 966 SOW#1 2024 - DE &amp; BI Team"/>
    <x v="116"/>
    <s v="16977995014"/>
    <m/>
    <m/>
    <m/>
    <n v="432.20118550874338"/>
    <x v="5"/>
    <x v="67"/>
    <x v="1"/>
    <n v="0"/>
    <x v="129"/>
    <x v="102"/>
  </r>
  <r>
    <s v="Journal"/>
    <x v="2"/>
    <s v="Data Engineering"/>
    <s v="Data Engineering"/>
    <d v="2024-08-31T00:00:00"/>
    <x v="0"/>
    <s v="50620"/>
    <s v="468 Blackstone Inc. : 1285 Blackstone - SOW#24 FS Engineer (Seb Team)"/>
    <x v="149"/>
    <s v="19901929100"/>
    <m/>
    <m/>
    <m/>
    <n v="520.2421677420059"/>
    <x v="5"/>
    <x v="4"/>
    <x v="1"/>
    <n v="0"/>
    <x v="158"/>
    <x v="131"/>
  </r>
  <r>
    <s v="Journal"/>
    <x v="2"/>
    <s v="Data Engineering"/>
    <s v="Data Engineering"/>
    <d v="2024-08-31T00:00:00"/>
    <x v="0"/>
    <s v="50869"/>
    <s v="459 Roku Inc. : 966 SOW#1 2024 - DE &amp; BI Team"/>
    <x v="116"/>
    <s v="16977995014"/>
    <m/>
    <m/>
    <m/>
    <n v="432.20118550874338"/>
    <x v="5"/>
    <x v="67"/>
    <x v="1"/>
    <n v="0"/>
    <x v="129"/>
    <x v="102"/>
  </r>
  <r>
    <s v="Journal"/>
    <x v="2"/>
    <s v="Data Engineering"/>
    <s v="Data Engineering"/>
    <d v="2024-08-31T00:00:00"/>
    <x v="0"/>
    <s v="51424"/>
    <s v="456 ICC in Montevideo represents Blend360 : 1166 Fedefarma: Landing Zone Assessment &amp; Recommendation Phase"/>
    <x v="143"/>
    <s v="17806464279"/>
    <m/>
    <m/>
    <m/>
    <n v="160.07451315138644"/>
    <x v="5"/>
    <x v="16"/>
    <x v="1"/>
    <n v="0"/>
    <x v="152"/>
    <x v="125"/>
  </r>
  <r>
    <s v="Journal"/>
    <x v="2"/>
    <s v="Data Engineering"/>
    <s v="Data Engineering"/>
    <d v="2024-08-31T00:00:00"/>
    <x v="0"/>
    <s v="50379"/>
    <s v="469 Stagwell Marketing Cloud LLC : 987 Stagwell SOW#3"/>
    <x v="163"/>
    <s v="17001802020"/>
    <m/>
    <m/>
    <m/>
    <n v="408.19000853603541"/>
    <x v="5"/>
    <x v="76"/>
    <x v="1"/>
    <n v="0"/>
    <x v="172"/>
    <x v="145"/>
  </r>
  <r>
    <s v="Journal"/>
    <x v="2"/>
    <s v="Data Engineering"/>
    <s v="Data Engineering"/>
    <d v="2024-08-31T00:00:00"/>
    <x v="0"/>
    <s v="49755"/>
    <s v="468 Blackstone Inc. : 988 Blackstone SOW #12"/>
    <x v="141"/>
    <s v="16856642182"/>
    <m/>
    <m/>
    <m/>
    <n v="560.2607960298526"/>
    <x v="5"/>
    <x v="4"/>
    <x v="1"/>
    <n v="0"/>
    <x v="150"/>
    <x v="123"/>
  </r>
  <r>
    <s v="Journal"/>
    <x v="13"/>
    <s v="Data Engineering"/>
    <s v="Data Engineering"/>
    <d v="2024-08-31T00:00:00"/>
    <x v="0"/>
    <s v="49398"/>
    <s v="353 De Lage Landen International B.V : 1387 EPAS support"/>
    <x v="165"/>
    <m/>
    <m/>
    <m/>
    <m/>
    <n v="123.40055700000001"/>
    <x v="5"/>
    <x v="78"/>
    <x v="1"/>
    <n v="0"/>
    <x v="174"/>
    <x v="147"/>
  </r>
  <r>
    <s v="Journal"/>
    <x v="1"/>
    <s v="Data Engineering"/>
    <s v="Data Engineering"/>
    <d v="2024-08-31T00:00:00"/>
    <x v="0"/>
    <s v="49530"/>
    <s v="402 ICC in Forth Point Represents Blend360 : 1378 Wyndham - Guest Analytics Retainer"/>
    <x v="169"/>
    <m/>
    <m/>
    <m/>
    <m/>
    <n v="1483.2875405691398"/>
    <x v="1"/>
    <x v="26"/>
    <x v="1"/>
    <n v="0"/>
    <x v="178"/>
    <x v="7"/>
  </r>
  <r>
    <s v="Journal"/>
    <x v="9"/>
    <s v="Data Engineering"/>
    <s v="Data Engineering"/>
    <d v="2024-08-31T00:00:00"/>
    <x v="0"/>
    <s v="49279"/>
    <s v="473 Wyndham Hotels and Resorts : 1051 Wyndham - Guest Analytics Retainer"/>
    <x v="31"/>
    <s v="16336551605"/>
    <m/>
    <m/>
    <s v="Retainer Revenue Recognition"/>
    <n v="16374.15"/>
    <x v="5"/>
    <x v="5"/>
    <x v="1"/>
    <n v="0"/>
    <x v="7"/>
    <x v="7"/>
  </r>
  <r>
    <s v="Journal"/>
    <x v="9"/>
    <s v="Data Engineering"/>
    <s v="Data Engineering"/>
    <d v="2024-08-31T00:00:00"/>
    <x v="0"/>
    <s v="49286"/>
    <s v="169 LinkedIn Corporation : 1314 LinkedIn FY2025H1 Measurement Oyster (Paul/Licurgo) Renewal"/>
    <x v="40"/>
    <s v="17583746589"/>
    <m/>
    <m/>
    <s v="Retainer Revenue Recognition"/>
    <n v="8982.64"/>
    <x v="5"/>
    <x v="6"/>
    <x v="1"/>
    <n v="0"/>
    <x v="67"/>
    <x v="63"/>
  </r>
  <r>
    <s v="Journal"/>
    <x v="2"/>
    <s v="Data Engineering"/>
    <s v="Data Engineering"/>
    <d v="2024-08-31T00:00:00"/>
    <x v="0"/>
    <s v="50183"/>
    <s v="465 Sincera Technologies LLC : 980 Sincera SOW 3 - Data Engineering Team"/>
    <x v="159"/>
    <s v="17001844665"/>
    <m/>
    <m/>
    <m/>
    <n v="273.12726199192923"/>
    <x v="5"/>
    <x v="75"/>
    <x v="1"/>
    <n v="0"/>
    <x v="168"/>
    <x v="141"/>
  </r>
  <r>
    <s v="Journal"/>
    <x v="2"/>
    <s v="Data Engineering"/>
    <s v="Data Engineering"/>
    <d v="2024-08-31T00:00:00"/>
    <x v="0"/>
    <s v="51041"/>
    <s v="460 Globalization Partners Inc. : 1366 Globalization Partners SOW #39 - Data Engineering Team  Renewal"/>
    <x v="152"/>
    <s v="17772967350"/>
    <m/>
    <m/>
    <m/>
    <n v="360.16765459061952"/>
    <x v="5"/>
    <x v="73"/>
    <x v="1"/>
    <n v="0"/>
    <x v="161"/>
    <x v="134"/>
  </r>
  <r>
    <s v="Journal"/>
    <x v="2"/>
    <s v="Data Engineering"/>
    <s v="Data Engineering"/>
    <d v="2024-08-31T00:00:00"/>
    <x v="0"/>
    <s v="50096"/>
    <s v="468 Blackstone Inc. : 988 Blackstone SOW #12"/>
    <x v="141"/>
    <s v="16856642182"/>
    <m/>
    <m/>
    <m/>
    <n v="560.2607960298526"/>
    <x v="5"/>
    <x v="4"/>
    <x v="1"/>
    <n v="0"/>
    <x v="150"/>
    <x v="123"/>
  </r>
  <r>
    <s v="Journal"/>
    <x v="2"/>
    <s v="Data Engineering"/>
    <s v="Data Engineering"/>
    <d v="2024-08-31T00:00:00"/>
    <x v="0"/>
    <s v="50907"/>
    <s v="459 Roku Inc. : 966 SOW#1 2024 - DE &amp; BI Team"/>
    <x v="116"/>
    <s v="16977995014"/>
    <m/>
    <m/>
    <m/>
    <n v="320.14902630277288"/>
    <x v="5"/>
    <x v="67"/>
    <x v="1"/>
    <n v="0"/>
    <x v="129"/>
    <x v="102"/>
  </r>
  <r>
    <s v="Journal"/>
    <x v="2"/>
    <s v="Data Engineering"/>
    <s v="Data Engineering"/>
    <d v="2024-08-31T00:00:00"/>
    <x v="0"/>
    <s v="50845"/>
    <s v="460 Globalization Partners Inc. : 1349 Globalization Partners SOW #41 - Data Engineering Team Renewal"/>
    <x v="139"/>
    <s v="17771226635"/>
    <m/>
    <m/>
    <m/>
    <n v="384.17883156332749"/>
    <x v="5"/>
    <x v="73"/>
    <x v="1"/>
    <n v="0"/>
    <x v="148"/>
    <x v="121"/>
  </r>
  <r>
    <s v="Journal"/>
    <x v="2"/>
    <s v="Data Engineering"/>
    <s v="Data Engineering"/>
    <d v="2024-08-31T00:00:00"/>
    <x v="0"/>
    <s v="49884"/>
    <s v="468 Blackstone Inc. : 988 Blackstone SOW #12"/>
    <x v="141"/>
    <s v="16856642182"/>
    <m/>
    <m/>
    <m/>
    <n v="440.20491116631274"/>
    <x v="5"/>
    <x v="4"/>
    <x v="1"/>
    <n v="0"/>
    <x v="150"/>
    <x v="123"/>
  </r>
  <r>
    <s v="Journal"/>
    <x v="2"/>
    <s v="Data Engineering"/>
    <s v="Data Engineering"/>
    <d v="2024-08-31T00:00:00"/>
    <x v="0"/>
    <s v="49867"/>
    <s v="461 Session M Inc. : 974 Mastercard SOW #6"/>
    <x v="6"/>
    <s v="16716229170"/>
    <m/>
    <m/>
    <m/>
    <n v="400.1862828784661"/>
    <x v="5"/>
    <x v="29"/>
    <x v="1"/>
    <n v="0"/>
    <x v="38"/>
    <x v="37"/>
  </r>
  <r>
    <s v="Journal"/>
    <x v="2"/>
    <s v="Data Engineering"/>
    <s v="Data Engineering"/>
    <d v="2024-08-31T00:00:00"/>
    <x v="0"/>
    <s v="49842"/>
    <s v="468 Blackstone Inc. : 988 Blackstone SOW #12"/>
    <x v="141"/>
    <s v="16856642182"/>
    <m/>
    <m/>
    <m/>
    <n v="480.22353945415932"/>
    <x v="5"/>
    <x v="4"/>
    <x v="1"/>
    <n v="0"/>
    <x v="150"/>
    <x v="123"/>
  </r>
  <r>
    <s v="Journal"/>
    <x v="2"/>
    <s v="Data Engineering"/>
    <s v="Data Engineering"/>
    <d v="2024-08-31T00:00:00"/>
    <x v="0"/>
    <s v="49840"/>
    <s v="461 Session M Inc. : 974 Mastercard SOW #6"/>
    <x v="6"/>
    <s v="16716229170"/>
    <m/>
    <m/>
    <m/>
    <n v="496.23099076929799"/>
    <x v="5"/>
    <x v="29"/>
    <x v="1"/>
    <n v="0"/>
    <x v="38"/>
    <x v="37"/>
  </r>
  <r>
    <s v="Journal"/>
    <x v="2"/>
    <s v="Data Engineering"/>
    <s v="Data Engineering"/>
    <d v="2024-08-31T00:00:00"/>
    <x v="0"/>
    <s v="50732"/>
    <s v="459 Roku Inc. : 966 SOW#1 2024 - DE &amp; BI Team"/>
    <x v="116"/>
    <s v="16977995014"/>
    <m/>
    <m/>
    <m/>
    <n v="480.22353945415932"/>
    <x v="5"/>
    <x v="67"/>
    <x v="1"/>
    <n v="0"/>
    <x v="129"/>
    <x v="102"/>
  </r>
  <r>
    <s v="Journal"/>
    <x v="2"/>
    <s v="Data Engineering"/>
    <s v="Data Engineering"/>
    <d v="2024-08-31T00:00:00"/>
    <x v="0"/>
    <s v="50681"/>
    <s v="459 Roku Inc. : 966 SOW#1 2024 - DE &amp; BI Team"/>
    <x v="116"/>
    <s v="16977995014"/>
    <m/>
    <m/>
    <m/>
    <n v="360.16765459061952"/>
    <x v="5"/>
    <x v="67"/>
    <x v="1"/>
    <n v="0"/>
    <x v="129"/>
    <x v="102"/>
  </r>
  <r>
    <s v="Journal"/>
    <x v="2"/>
    <s v="Data Engineering"/>
    <s v="Data Engineering"/>
    <d v="2024-08-31T00:00:00"/>
    <x v="0"/>
    <s v="50128"/>
    <s v="468 Blackstone Inc. : 988 Blackstone SOW #12"/>
    <x v="141"/>
    <s v="16856642182"/>
    <m/>
    <m/>
    <m/>
    <n v="320.14902630277288"/>
    <x v="5"/>
    <x v="4"/>
    <x v="1"/>
    <n v="0"/>
    <x v="150"/>
    <x v="123"/>
  </r>
  <r>
    <s v="Journal"/>
    <x v="2"/>
    <s v="Data Engineering"/>
    <s v="Data Engineering"/>
    <d v="2024-08-31T00:00:00"/>
    <x v="0"/>
    <s v="50580"/>
    <s v="459 Roku Inc. : 966 SOW#1 2024 - DE &amp; BI Team"/>
    <x v="116"/>
    <s v="16977995014"/>
    <m/>
    <m/>
    <m/>
    <n v="464.21608813902071"/>
    <x v="5"/>
    <x v="67"/>
    <x v="1"/>
    <n v="0"/>
    <x v="129"/>
    <x v="102"/>
  </r>
  <r>
    <s v="Journal"/>
    <x v="2"/>
    <s v="Data Engineering"/>
    <s v="Data Engineering"/>
    <d v="2024-08-31T00:00:00"/>
    <x v="0"/>
    <s v="50281"/>
    <s v="465 Sincera Technologies LLC : 1146 Sincera SOW 4 - DE Team"/>
    <x v="144"/>
    <s v="17581549176"/>
    <m/>
    <m/>
    <m/>
    <n v="200.09314143923305"/>
    <x v="5"/>
    <x v="75"/>
    <x v="1"/>
    <n v="0"/>
    <x v="153"/>
    <x v="126"/>
  </r>
  <r>
    <s v="Journal"/>
    <x v="2"/>
    <s v="Data Engineering"/>
    <s v="Data Engineering"/>
    <d v="2024-08-31T00:00:00"/>
    <x v="0"/>
    <s v="50451"/>
    <s v="468 Blackstone Inc. : 1194 Blackstone - SOW#18 - Data Engineer with AWS (Puneet Team)"/>
    <x v="164"/>
    <s v="18262439992"/>
    <m/>
    <m/>
    <m/>
    <n v="560.2607960298526"/>
    <x v="5"/>
    <x v="4"/>
    <x v="1"/>
    <n v="0"/>
    <x v="173"/>
    <x v="146"/>
  </r>
  <r>
    <s v="Journal"/>
    <x v="2"/>
    <s v="Data Engineering"/>
    <s v="Data Engineering"/>
    <d v="2024-08-31T00:00:00"/>
    <x v="0"/>
    <s v="50832"/>
    <s v="460 Globalization Partners Inc. : 1349 Globalization Partners SOW #41 - Data Engineering Team Renewal"/>
    <x v="139"/>
    <s v="17771226635"/>
    <m/>
    <m/>
    <m/>
    <n v="392.1825572208968"/>
    <x v="5"/>
    <x v="73"/>
    <x v="1"/>
    <n v="0"/>
    <x v="148"/>
    <x v="121"/>
  </r>
  <r>
    <s v="Journal"/>
    <x v="2"/>
    <s v="Data Engineering"/>
    <s v="Data Engineering"/>
    <d v="2024-08-31T00:00:00"/>
    <x v="0"/>
    <s v="51354"/>
    <s v="459 Roku Inc. : 968 Roku SOW 2 - Data Engineering Team"/>
    <x v="158"/>
    <s v="16977994594"/>
    <m/>
    <m/>
    <m/>
    <n v="480.22353945415932"/>
    <x v="5"/>
    <x v="67"/>
    <x v="1"/>
    <n v="0"/>
    <x v="167"/>
    <x v="140"/>
  </r>
  <r>
    <s v="Journal"/>
    <x v="9"/>
    <s v="Data Engineering"/>
    <s v="Data Engineering"/>
    <d v="2024-08-31T00:00:00"/>
    <x v="0"/>
    <s v="51827"/>
    <s v="11 Visa : 1264 VISA Consumer Payment - DE/BI project"/>
    <x v="122"/>
    <s v="19569235802"/>
    <m/>
    <m/>
    <m/>
    <n v="4212.16"/>
    <x v="5"/>
    <x v="22"/>
    <x v="1"/>
    <n v="0"/>
    <x v="135"/>
    <x v="108"/>
  </r>
  <r>
    <s v="Journal"/>
    <x v="2"/>
    <s v="Data Engineering"/>
    <s v="Data Engineering"/>
    <d v="2024-08-31T00:00:00"/>
    <x v="0"/>
    <s v="51062"/>
    <s v="459 Roku Inc. : 966 SOW#1 2024 - DE &amp; BI Team"/>
    <x v="116"/>
    <s v="16977995014"/>
    <m/>
    <m/>
    <m/>
    <n v="320.14902630277288"/>
    <x v="5"/>
    <x v="67"/>
    <x v="1"/>
    <n v="0"/>
    <x v="129"/>
    <x v="102"/>
  </r>
  <r>
    <s v="Journal"/>
    <x v="9"/>
    <s v="Data Engineering"/>
    <s v="Data Engineering"/>
    <d v="2024-08-31T00:00:00"/>
    <x v="0"/>
    <s v="51745"/>
    <s v="489 IAC/InterActiveCorp : 1163 IAC - Data Strategy &amp; Performance Measurement - Snowflake Sourced"/>
    <x v="170"/>
    <s v="17581057915"/>
    <m/>
    <m/>
    <m/>
    <n v="9274.84"/>
    <x v="5"/>
    <x v="79"/>
    <x v="1"/>
    <n v="0"/>
    <x v="179"/>
    <x v="150"/>
  </r>
  <r>
    <s v="Journal"/>
    <x v="2"/>
    <s v="Data Engineering"/>
    <s v="Data Engineering"/>
    <d v="2024-08-31T00:00:00"/>
    <x v="0"/>
    <s v="50647"/>
    <s v="459 Roku Inc. : 966 SOW#1 2024 - DE &amp; BI Team"/>
    <x v="116"/>
    <s v="16977995014"/>
    <m/>
    <m/>
    <m/>
    <n v="280.1303980149263"/>
    <x v="5"/>
    <x v="67"/>
    <x v="1"/>
    <n v="0"/>
    <x v="129"/>
    <x v="102"/>
  </r>
  <r>
    <s v="Journal"/>
    <x v="1"/>
    <s v="Data Engineering"/>
    <s v="Data Engineering"/>
    <d v="2024-08-31T00:00:00"/>
    <x v="0"/>
    <s v="49352"/>
    <s v="418 Total Energies E&amp;P UK Limited : 1318 Data Engineering Resource (Alan Miller)"/>
    <x v="179"/>
    <m/>
    <m/>
    <m/>
    <m/>
    <n v="25002.185300579895"/>
    <x v="1"/>
    <x v="36"/>
    <x v="1"/>
    <n v="0"/>
    <x v="186"/>
    <x v="157"/>
  </r>
  <r>
    <s v="Journal"/>
    <x v="1"/>
    <s v="Data Engineering"/>
    <s v="Data Engineering"/>
    <d v="2024-08-31T00:00:00"/>
    <x v="0"/>
    <s v="49364"/>
    <s v="419 Repsol Resources UK Limited : 1093 Core Digital Team 2024"/>
    <x v="118"/>
    <m/>
    <m/>
    <m/>
    <m/>
    <n v="14185.450396855329"/>
    <x v="1"/>
    <x v="68"/>
    <x v="1"/>
    <n v="0"/>
    <x v="131"/>
    <x v="104"/>
  </r>
  <r>
    <s v="Journal"/>
    <x v="2"/>
    <s v="Data Engineering"/>
    <s v="Data Engineering"/>
    <d v="2024-08-31T00:00:00"/>
    <x v="0"/>
    <s v="51338"/>
    <s v="482 Madhive : 1111 Madhive - SOW1"/>
    <x v="155"/>
    <s v="16592846934"/>
    <m/>
    <m/>
    <m/>
    <n v="240.11176972707966"/>
    <x v="5"/>
    <x v="77"/>
    <x v="1"/>
    <n v="0"/>
    <x v="164"/>
    <x v="137"/>
  </r>
  <r>
    <s v="Journal"/>
    <x v="2"/>
    <s v="Data Engineering"/>
    <s v="Data Engineering"/>
    <d v="2024-08-31T00:00:00"/>
    <x v="0"/>
    <s v="51138"/>
    <s v="459 Roku Inc. : 966 SOW#1 2024 - DE &amp; BI Team"/>
    <x v="116"/>
    <s v="16977995014"/>
    <m/>
    <m/>
    <m/>
    <n v="320.14902630277288"/>
    <x v="5"/>
    <x v="67"/>
    <x v="1"/>
    <n v="0"/>
    <x v="129"/>
    <x v="102"/>
  </r>
  <r>
    <s v="Journal"/>
    <x v="2"/>
    <s v="Data Engineering"/>
    <s v="Data Engineering"/>
    <d v="2024-08-31T00:00:00"/>
    <x v="0"/>
    <s v="50704"/>
    <s v="459 Roku Inc. : 966 SOW#1 2024 - DE &amp; BI Team"/>
    <x v="116"/>
    <s v="16977995014"/>
    <m/>
    <m/>
    <m/>
    <n v="320.14902630277288"/>
    <x v="5"/>
    <x v="67"/>
    <x v="1"/>
    <n v="0"/>
    <x v="129"/>
    <x v="102"/>
  </r>
  <r>
    <s v="Journal"/>
    <x v="2"/>
    <s v="Data Engineering"/>
    <s v="Data Engineering"/>
    <d v="2024-08-31T00:00:00"/>
    <x v="0"/>
    <s v="50404"/>
    <s v="468 Blackstone Inc. : 1194 Blackstone - SOW#18 - Data Engineer with AWS (Puneet Team)"/>
    <x v="164"/>
    <s v="18262439992"/>
    <m/>
    <m/>
    <m/>
    <n v="504.23471642686729"/>
    <x v="5"/>
    <x v="4"/>
    <x v="1"/>
    <n v="0"/>
    <x v="173"/>
    <x v="146"/>
  </r>
  <r>
    <s v="Journal"/>
    <x v="2"/>
    <s v="Data Engineering"/>
    <s v="Data Engineering"/>
    <d v="2024-08-31T00:00:00"/>
    <x v="0"/>
    <s v="50733"/>
    <s v="460 Globalization Partners Inc. : 1029 GP SOW #34"/>
    <x v="161"/>
    <s v="16974076254"/>
    <m/>
    <m/>
    <m/>
    <n v="360.16765459061952"/>
    <x v="5"/>
    <x v="73"/>
    <x v="1"/>
    <n v="0"/>
    <x v="170"/>
    <x v="143"/>
  </r>
  <r>
    <s v="Journal"/>
    <x v="2"/>
    <s v="Data Engineering"/>
    <s v="Data Engineering"/>
    <d v="2024-08-31T00:00:00"/>
    <x v="0"/>
    <s v="50559"/>
    <s v="468 Blackstone Inc. : 1255 Blackstone - Python Engineers (James Team)"/>
    <x v="153"/>
    <s v="19584503853"/>
    <m/>
    <m/>
    <m/>
    <n v="520.2421677420059"/>
    <x v="5"/>
    <x v="4"/>
    <x v="1"/>
    <n v="0"/>
    <x v="162"/>
    <x v="135"/>
  </r>
  <r>
    <s v="Journal"/>
    <x v="2"/>
    <s v="Data Engineering"/>
    <s v="Data Engineering"/>
    <d v="2024-08-31T00:00:00"/>
    <x v="0"/>
    <s v="50351"/>
    <s v="468 Blackstone Inc. : 1181 Blackstone - SOW#23 - DE Tech Lead (Rafael Team)"/>
    <x v="146"/>
    <s v="18243049512"/>
    <m/>
    <m/>
    <m/>
    <n v="440.20491116631274"/>
    <x v="5"/>
    <x v="4"/>
    <x v="1"/>
    <n v="0"/>
    <x v="155"/>
    <x v="128"/>
  </r>
  <r>
    <s v="Journal"/>
    <x v="2"/>
    <s v="Data Engineering"/>
    <s v="Data Engineering"/>
    <d v="2024-08-31T00:00:00"/>
    <x v="0"/>
    <s v="50710"/>
    <s v="460 Globalization Partners Inc. : 1028 GP SOW #33"/>
    <x v="180"/>
    <s v="16973568605"/>
    <m/>
    <m/>
    <m/>
    <n v="544.25334471471388"/>
    <x v="5"/>
    <x v="73"/>
    <x v="1"/>
    <n v="0"/>
    <x v="187"/>
    <x v="158"/>
  </r>
  <r>
    <s v="Journal"/>
    <x v="2"/>
    <s v="Data Engineering"/>
    <s v="Data Engineering"/>
    <d v="2024-08-31T00:00:00"/>
    <x v="0"/>
    <s v="51400"/>
    <s v="456 ICC in Montevideo represents Blend360 : 1166 Fedefarma: Landing Zone Assessment &amp; Recommendation Phase"/>
    <x v="143"/>
    <s v="17806464279"/>
    <m/>
    <m/>
    <m/>
    <n v="160.07451315138644"/>
    <x v="5"/>
    <x v="16"/>
    <x v="1"/>
    <n v="0"/>
    <x v="152"/>
    <x v="125"/>
  </r>
  <r>
    <s v="Journal"/>
    <x v="2"/>
    <s v="Data Engineering"/>
    <s v="Data Engineering"/>
    <d v="2024-08-31T00:00:00"/>
    <x v="0"/>
    <s v="50892"/>
    <s v="460 Globalization Partners Inc. : 1349 Globalization Partners SOW #41 - Data Engineering Team Renewal"/>
    <x v="139"/>
    <s v="17771226635"/>
    <m/>
    <m/>
    <m/>
    <n v="384.17883156332749"/>
    <x v="5"/>
    <x v="73"/>
    <x v="1"/>
    <n v="0"/>
    <x v="148"/>
    <x v="121"/>
  </r>
  <r>
    <s v="Journal"/>
    <x v="2"/>
    <s v="Data Engineering"/>
    <s v="Data Engineering"/>
    <d v="2024-08-31T00:00:00"/>
    <x v="0"/>
    <s v="50938"/>
    <s v="459 Roku Inc. : 966 SOW#1 2024 - DE &amp; BI Team"/>
    <x v="116"/>
    <s v="16977995014"/>
    <m/>
    <m/>
    <m/>
    <n v="210.0977985111947"/>
    <x v="5"/>
    <x v="67"/>
    <x v="1"/>
    <n v="0"/>
    <x v="129"/>
    <x v="102"/>
  </r>
  <r>
    <s v="Journal"/>
    <x v="2"/>
    <s v="Data Engineering"/>
    <s v="Data Engineering"/>
    <d v="2024-08-31T00:00:00"/>
    <x v="0"/>
    <s v="49764"/>
    <s v="482 Madhive : 1111 Madhive - SOW1"/>
    <x v="155"/>
    <s v="16592846934"/>
    <m/>
    <m/>
    <m/>
    <n v="360.16765459061952"/>
    <x v="5"/>
    <x v="77"/>
    <x v="1"/>
    <n v="0"/>
    <x v="164"/>
    <x v="137"/>
  </r>
  <r>
    <s v="Journal"/>
    <x v="2"/>
    <s v="Data Engineering"/>
    <s v="Data Engineering"/>
    <d v="2024-08-31T00:00:00"/>
    <x v="0"/>
    <s v="50937"/>
    <s v="460 Globalization Partners Inc. : 1365 Globalization Partners SOW #38 - Data Engineering Team Renewal"/>
    <x v="173"/>
    <s v="17772846592"/>
    <m/>
    <m/>
    <m/>
    <n v="544.25334471471388"/>
    <x v="5"/>
    <x v="73"/>
    <x v="1"/>
    <n v="0"/>
    <x v="181"/>
    <x v="152"/>
  </r>
  <r>
    <s v="Journal"/>
    <x v="2"/>
    <s v="Data Engineering"/>
    <s v="Data Engineering"/>
    <d v="2024-08-31T00:00:00"/>
    <x v="0"/>
    <s v="50007"/>
    <s v="468 Blackstone Inc. : 988 Blackstone SOW #12"/>
    <x v="141"/>
    <s v="16856642182"/>
    <m/>
    <m/>
    <m/>
    <n v="320.14902630277288"/>
    <x v="5"/>
    <x v="4"/>
    <x v="1"/>
    <n v="0"/>
    <x v="150"/>
    <x v="123"/>
  </r>
  <r>
    <s v="Journal"/>
    <x v="2"/>
    <s v="Data Engineering"/>
    <s v="Data Engineering"/>
    <d v="2024-08-31T00:00:00"/>
    <x v="0"/>
    <s v="50691"/>
    <s v="459 Roku Inc. : 966 SOW#1 2024 - DE &amp; BI Team"/>
    <x v="116"/>
    <s v="16977995014"/>
    <m/>
    <m/>
    <m/>
    <n v="435.20270655770798"/>
    <x v="5"/>
    <x v="67"/>
    <x v="1"/>
    <n v="0"/>
    <x v="129"/>
    <x v="102"/>
  </r>
  <r>
    <s v="Journal"/>
    <x v="2"/>
    <s v="Data Engineering"/>
    <s v="Data Engineering"/>
    <d v="2024-08-31T00:00:00"/>
    <x v="0"/>
    <s v="51156"/>
    <s v="459 Roku Inc. : 966 SOW#1 2024 - DE &amp; BI Team"/>
    <x v="116"/>
    <s v="16977995014"/>
    <m/>
    <m/>
    <m/>
    <n v="360.16765459061952"/>
    <x v="5"/>
    <x v="67"/>
    <x v="1"/>
    <n v="0"/>
    <x v="129"/>
    <x v="102"/>
  </r>
  <r>
    <s v="Journal"/>
    <x v="2"/>
    <s v="Data Engineering"/>
    <s v="Data Engineering"/>
    <d v="2024-08-31T00:00:00"/>
    <x v="0"/>
    <s v="51094"/>
    <s v="459 Roku Inc. : 966 SOW#1 2024 - DE &amp; BI Team"/>
    <x v="116"/>
    <s v="16977995014"/>
    <m/>
    <m/>
    <m/>
    <n v="395.1840782698614"/>
    <x v="5"/>
    <x v="67"/>
    <x v="1"/>
    <n v="0"/>
    <x v="129"/>
    <x v="102"/>
  </r>
  <r>
    <s v="Journal"/>
    <x v="2"/>
    <s v="Data Engineering"/>
    <s v="Data Engineering"/>
    <d v="2024-08-31T00:00:00"/>
    <x v="0"/>
    <s v="50773"/>
    <s v="459 Roku Inc. : 966 SOW#1 2024 - DE &amp; BI Team"/>
    <x v="116"/>
    <s v="16977995014"/>
    <m/>
    <m/>
    <m/>
    <n v="320.14902630277288"/>
    <x v="5"/>
    <x v="67"/>
    <x v="1"/>
    <n v="0"/>
    <x v="129"/>
    <x v="102"/>
  </r>
  <r>
    <s v="Journal"/>
    <x v="2"/>
    <s v="Data Engineering"/>
    <s v="Data Engineering"/>
    <d v="2024-08-31T00:00:00"/>
    <x v="0"/>
    <s v="50378"/>
    <s v="468 Blackstone Inc. : 1189 Blackstone - SOW#15 - Developer Experience Team (.Net)"/>
    <x v="148"/>
    <s v="17485557310"/>
    <m/>
    <m/>
    <m/>
    <n v="560.2607960298526"/>
    <x v="5"/>
    <x v="4"/>
    <x v="1"/>
    <n v="0"/>
    <x v="157"/>
    <x v="130"/>
  </r>
  <r>
    <s v="Journal"/>
    <x v="2"/>
    <s v="Data Engineering"/>
    <s v="Data Engineering"/>
    <d v="2024-08-31T00:00:00"/>
    <x v="0"/>
    <s v="50087"/>
    <s v="468 Blackstone Inc. : 988 Blackstone SOW #12"/>
    <x v="141"/>
    <s v="16856642182"/>
    <m/>
    <m/>
    <m/>
    <n v="320.14902630277288"/>
    <x v="5"/>
    <x v="4"/>
    <x v="1"/>
    <n v="0"/>
    <x v="150"/>
    <x v="123"/>
  </r>
  <r>
    <s v="Journal"/>
    <x v="2"/>
    <s v="Data Engineering"/>
    <s v="Data Engineering"/>
    <d v="2024-08-31T00:00:00"/>
    <x v="0"/>
    <s v="50593"/>
    <s v="468 Blackstone Inc. : 1284 Blackstone - SOW#25 - FS Engineer (Seb Team)"/>
    <x v="167"/>
    <s v="19902785076"/>
    <m/>
    <m/>
    <m/>
    <n v="536.24961905714463"/>
    <x v="5"/>
    <x v="4"/>
    <x v="1"/>
    <n v="0"/>
    <x v="176"/>
    <x v="149"/>
  </r>
  <r>
    <s v="Journal"/>
    <x v="2"/>
    <s v="Data Engineering"/>
    <s v="Data Engineering"/>
    <d v="2024-08-31T00:00:00"/>
    <x v="0"/>
    <s v="50827"/>
    <s v="459 Roku Inc. : 966 SOW#1 2024 - DE &amp; BI Team"/>
    <x v="116"/>
    <s v="16977995014"/>
    <m/>
    <m/>
    <m/>
    <n v="360.16765459061952"/>
    <x v="5"/>
    <x v="67"/>
    <x v="1"/>
    <n v="0"/>
    <x v="129"/>
    <x v="102"/>
  </r>
  <r>
    <s v="Journal"/>
    <x v="2"/>
    <s v="Data Engineering"/>
    <s v="Data Engineering"/>
    <d v="2024-08-31T00:00:00"/>
    <x v="0"/>
    <s v="50035"/>
    <s v="468 Blackstone Inc. : 988 Blackstone SOW #12"/>
    <x v="141"/>
    <s v="16856642182"/>
    <m/>
    <m/>
    <m/>
    <n v="560.2607960298526"/>
    <x v="5"/>
    <x v="4"/>
    <x v="1"/>
    <n v="0"/>
    <x v="150"/>
    <x v="123"/>
  </r>
  <r>
    <s v="Journal"/>
    <x v="2"/>
    <s v="Data Engineering"/>
    <s v="Data Engineering"/>
    <d v="2024-08-31T00:00:00"/>
    <x v="0"/>
    <s v="50625"/>
    <s v="459 Roku Inc. : 966 SOW#1 2024 - DE &amp; BI Team"/>
    <x v="116"/>
    <s v="16977995014"/>
    <m/>
    <m/>
    <m/>
    <n v="432.20118550874338"/>
    <x v="5"/>
    <x v="67"/>
    <x v="1"/>
    <n v="0"/>
    <x v="129"/>
    <x v="102"/>
  </r>
  <r>
    <s v="Journal"/>
    <x v="2"/>
    <s v="Data Engineering"/>
    <s v="Data Engineering"/>
    <d v="2024-08-31T00:00:00"/>
    <x v="0"/>
    <s v="50397"/>
    <s v="469 Stagwell Marketing Cloud LLC : 1190 Stagwell - SOW#4 - Data Engineering Team"/>
    <x v="157"/>
    <s v="17692058278"/>
    <m/>
    <m/>
    <m/>
    <n v="400.1862828784661"/>
    <x v="5"/>
    <x v="76"/>
    <x v="1"/>
    <n v="0"/>
    <x v="166"/>
    <x v="139"/>
  </r>
  <r>
    <s v="Journal"/>
    <x v="2"/>
    <s v="Data Engineering"/>
    <s v="Data Engineering"/>
    <d v="2024-08-31T00:00:00"/>
    <x v="0"/>
    <s v="50794"/>
    <s v="460 Globalization Partners Inc. : 1349 Globalization Partners SOW #41 - Data Engineering Team Renewal"/>
    <x v="139"/>
    <s v="17771226635"/>
    <m/>
    <m/>
    <m/>
    <n v="448.20863682388205"/>
    <x v="5"/>
    <x v="73"/>
    <x v="1"/>
    <n v="0"/>
    <x v="148"/>
    <x v="121"/>
  </r>
  <r>
    <s v="Journal"/>
    <x v="2"/>
    <s v="Data Engineering"/>
    <s v="Data Engineering"/>
    <d v="2024-08-31T00:00:00"/>
    <x v="0"/>
    <s v="50590"/>
    <s v="459 Roku Inc. : 966 SOW#1 2024 - DE &amp; BI Team"/>
    <x v="116"/>
    <s v="16977995014"/>
    <m/>
    <m/>
    <m/>
    <n v="432.20118550874338"/>
    <x v="5"/>
    <x v="67"/>
    <x v="1"/>
    <n v="0"/>
    <x v="129"/>
    <x v="102"/>
  </r>
  <r>
    <s v="Journal"/>
    <x v="2"/>
    <s v="Data Engineering"/>
    <s v="Data Engineering"/>
    <d v="2024-08-31T00:00:00"/>
    <x v="0"/>
    <s v="49834"/>
    <s v="468 Blackstone Inc. : 988 Blackstone SOW #12"/>
    <x v="141"/>
    <s v="16856642182"/>
    <m/>
    <m/>
    <m/>
    <n v="480.22353945415932"/>
    <x v="5"/>
    <x v="4"/>
    <x v="1"/>
    <n v="0"/>
    <x v="150"/>
    <x v="123"/>
  </r>
  <r>
    <s v="Journal"/>
    <x v="2"/>
    <s v="Data Engineering"/>
    <s v="Data Engineering"/>
    <d v="2024-08-31T00:00:00"/>
    <x v="0"/>
    <s v="50274"/>
    <s v="468 Blackstone Inc. : 1013 Blackstone SOW#14 - Data Engineering Team"/>
    <x v="156"/>
    <s v="16807042572"/>
    <m/>
    <m/>
    <m/>
    <n v="536.24961905714463"/>
    <x v="5"/>
    <x v="4"/>
    <x v="1"/>
    <n v="0"/>
    <x v="165"/>
    <x v="138"/>
  </r>
  <r>
    <s v="Journal"/>
    <x v="2"/>
    <s v="Data Engineering"/>
    <s v="Data Engineering"/>
    <d v="2024-08-31T00:00:00"/>
    <x v="0"/>
    <s v="51297"/>
    <s v="482 Madhive : 1111 Madhive - SOW1"/>
    <x v="155"/>
    <s v="16592846934"/>
    <m/>
    <m/>
    <m/>
    <n v="270.12574094296463"/>
    <x v="5"/>
    <x v="77"/>
    <x v="1"/>
    <n v="0"/>
    <x v="164"/>
    <x v="137"/>
  </r>
  <r>
    <s v="Journal"/>
    <x v="9"/>
    <s v="Data Engineering"/>
    <s v="Data Engineering"/>
    <d v="2024-08-31T00:00:00"/>
    <x v="0"/>
    <s v="51769"/>
    <s v="11 Visa : 1246 NextGen Solutions"/>
    <x v="18"/>
    <s v="18657995555"/>
    <m/>
    <m/>
    <m/>
    <n v="23.05"/>
    <x v="5"/>
    <x v="22"/>
    <x v="1"/>
    <n v="0"/>
    <x v="49"/>
    <x v="46"/>
  </r>
  <r>
    <s v="Journal"/>
    <x v="2"/>
    <s v="Data Engineering"/>
    <s v="Data Engineering"/>
    <d v="2024-08-31T00:00:00"/>
    <x v="0"/>
    <s v="51391"/>
    <s v="468 Blackstone Inc. : 1256 Blackstone - SOW#26 BE Engineer Insurance Team (Scott S.)"/>
    <x v="140"/>
    <s v="19584717835"/>
    <m/>
    <m/>
    <m/>
    <n v="560.2607960298526"/>
    <x v="5"/>
    <x v="4"/>
    <x v="1"/>
    <n v="0"/>
    <x v="149"/>
    <x v="122"/>
  </r>
  <r>
    <s v="Journal"/>
    <x v="2"/>
    <s v="Data Engineering"/>
    <s v="Data Engineering"/>
    <d v="2024-08-31T00:00:00"/>
    <x v="0"/>
    <s v="50061"/>
    <s v="468 Blackstone Inc. : 988 Blackstone SOW #12"/>
    <x v="141"/>
    <s v="16856642182"/>
    <m/>
    <m/>
    <m/>
    <n v="480.22353945415932"/>
    <x v="5"/>
    <x v="4"/>
    <x v="1"/>
    <n v="0"/>
    <x v="150"/>
    <x v="123"/>
  </r>
  <r>
    <s v="Journal"/>
    <x v="2"/>
    <s v="Data Engineering"/>
    <s v="Data Engineering"/>
    <d v="2024-08-31T00:00:00"/>
    <x v="0"/>
    <s v="50736"/>
    <s v="459 Roku Inc. : 966 SOW#1 2024 - DE &amp; BI Team"/>
    <x v="116"/>
    <s v="16977995014"/>
    <m/>
    <m/>
    <m/>
    <n v="360.16765459061952"/>
    <x v="5"/>
    <x v="67"/>
    <x v="1"/>
    <n v="0"/>
    <x v="129"/>
    <x v="102"/>
  </r>
  <r>
    <s v="Journal"/>
    <x v="2"/>
    <s v="Data Engineering"/>
    <s v="Data Engineering"/>
    <d v="2024-08-31T00:00:00"/>
    <x v="0"/>
    <s v="50870"/>
    <s v="460 Globalization Partners Inc. : 1349 Globalization Partners SOW #41 - Data Engineering Team Renewal"/>
    <x v="139"/>
    <s v="17771226635"/>
    <m/>
    <m/>
    <m/>
    <n v="504.23471642686729"/>
    <x v="5"/>
    <x v="73"/>
    <x v="1"/>
    <n v="0"/>
    <x v="148"/>
    <x v="121"/>
  </r>
  <r>
    <s v="Journal"/>
    <x v="2"/>
    <s v="Data Engineering"/>
    <s v="Data Engineering"/>
    <d v="2024-08-31T00:00:00"/>
    <x v="0"/>
    <s v="50116"/>
    <s v="466 Pixability Inc. : 983 Pixability SOW#3"/>
    <x v="162"/>
    <m/>
    <m/>
    <m/>
    <m/>
    <n v="312.14530064520358"/>
    <x v="5"/>
    <x v="74"/>
    <x v="1"/>
    <n v="0"/>
    <x v="171"/>
    <x v="144"/>
  </r>
  <r>
    <s v="Journal"/>
    <x v="2"/>
    <s v="Data Engineering"/>
    <s v="Data Engineering"/>
    <d v="2024-08-31T00:00:00"/>
    <x v="0"/>
    <s v="51220"/>
    <s v="459 Roku Inc. : 966 SOW#1 2024 - DE &amp; BI Team"/>
    <x v="116"/>
    <s v="16977995014"/>
    <m/>
    <m/>
    <m/>
    <n v="432.20118550874338"/>
    <x v="5"/>
    <x v="67"/>
    <x v="1"/>
    <n v="0"/>
    <x v="129"/>
    <x v="102"/>
  </r>
  <r>
    <s v="Journal"/>
    <x v="2"/>
    <s v="Data Engineering"/>
    <s v="Data Engineering"/>
    <d v="2024-08-31T00:00:00"/>
    <x v="0"/>
    <s v="50819"/>
    <s v="459 Roku Inc. : 966 SOW#1 2024 - DE &amp; BI Team"/>
    <x v="116"/>
    <s v="16977995014"/>
    <m/>
    <m/>
    <m/>
    <n v="210.0977985111947"/>
    <x v="5"/>
    <x v="67"/>
    <x v="1"/>
    <n v="0"/>
    <x v="129"/>
    <x v="102"/>
  </r>
  <r>
    <s v="Journal"/>
    <x v="2"/>
    <s v="Data Engineering"/>
    <s v="Data Engineering"/>
    <d v="2024-08-31T00:00:00"/>
    <x v="0"/>
    <s v="50487"/>
    <s v="468 Blackstone Inc. : 1255 Blackstone - Python Engineers (James Team)"/>
    <x v="153"/>
    <s v="19584503853"/>
    <m/>
    <m/>
    <m/>
    <n v="560.2607960298526"/>
    <x v="5"/>
    <x v="4"/>
    <x v="1"/>
    <n v="0"/>
    <x v="162"/>
    <x v="135"/>
  </r>
  <r>
    <s v="Journal"/>
    <x v="9"/>
    <s v="Data Engineering"/>
    <s v="Data Engineering"/>
    <d v="2024-08-31T00:00:00"/>
    <x v="0"/>
    <s v="51707"/>
    <s v="489 IAC/InterActiveCorp : 1163 IAC - Data Strategy &amp; Performance Measurement - Snowflake Sourced"/>
    <x v="170"/>
    <s v="17581057915"/>
    <m/>
    <m/>
    <m/>
    <n v="13.22"/>
    <x v="5"/>
    <x v="79"/>
    <x v="1"/>
    <n v="0"/>
    <x v="179"/>
    <x v="150"/>
  </r>
  <r>
    <s v="Journal"/>
    <x v="2"/>
    <s v="Data Engineering"/>
    <s v="Data Engineering"/>
    <d v="2024-08-31T00:00:00"/>
    <x v="0"/>
    <s v="50900"/>
    <s v="459 Roku Inc. : 966 SOW#1 2024 - DE &amp; BI Team"/>
    <x v="116"/>
    <s v="16977995014"/>
    <m/>
    <m/>
    <m/>
    <n v="210.0977985111947"/>
    <x v="5"/>
    <x v="67"/>
    <x v="1"/>
    <n v="0"/>
    <x v="129"/>
    <x v="102"/>
  </r>
  <r>
    <s v="Journal"/>
    <x v="2"/>
    <s v="Data Engineering"/>
    <s v="Data Engineering"/>
    <d v="2024-08-31T00:00:00"/>
    <x v="0"/>
    <s v="50318"/>
    <s v="468 Blackstone Inc. : 1141 Blackstone - SOW#16 - Exec Office Team (.Net)"/>
    <x v="154"/>
    <s v="17690283562"/>
    <m/>
    <m/>
    <m/>
    <n v="536.24961905714463"/>
    <x v="5"/>
    <x v="4"/>
    <x v="1"/>
    <n v="0"/>
    <x v="163"/>
    <x v="136"/>
  </r>
  <r>
    <s v="Journal"/>
    <x v="2"/>
    <s v="Data Engineering"/>
    <s v="Data Engineering"/>
    <d v="2024-08-31T00:00:00"/>
    <x v="0"/>
    <s v="50707"/>
    <s v="459 Roku Inc. : 966 SOW#1 2024 - DE &amp; BI Team"/>
    <x v="116"/>
    <s v="16977995014"/>
    <m/>
    <m/>
    <m/>
    <n v="464.21608813902071"/>
    <x v="5"/>
    <x v="67"/>
    <x v="1"/>
    <n v="0"/>
    <x v="129"/>
    <x v="102"/>
  </r>
  <r>
    <s v="Journal"/>
    <x v="2"/>
    <s v="Data Engineering"/>
    <s v="Data Engineering"/>
    <d v="2024-08-31T00:00:00"/>
    <x v="0"/>
    <s v="51530"/>
    <s v="456 ICC in Montevideo represents Blend360 : 1166 Fedefarma: Landing Zone Assessment &amp; Recommendation Phase"/>
    <x v="143"/>
    <s v="17806464279"/>
    <m/>
    <m/>
    <s v="Adjustment wrong revrec for August generated by OA."/>
    <n v="-8563.9864535991746"/>
    <x v="5"/>
    <x v="16"/>
    <x v="1"/>
    <n v="0"/>
    <x v="152"/>
    <x v="125"/>
  </r>
  <r>
    <s v="Journal"/>
    <x v="2"/>
    <s v="Data Engineering"/>
    <s v="Data Engineering"/>
    <d v="2024-08-31T00:00:00"/>
    <x v="0"/>
    <s v="50769"/>
    <s v="459 Roku Inc. : 966 SOW#1 2024 - DE &amp; BI Team"/>
    <x v="116"/>
    <s v="16977995014"/>
    <m/>
    <m/>
    <m/>
    <n v="86.040050818870213"/>
    <x v="5"/>
    <x v="67"/>
    <x v="1"/>
    <n v="0"/>
    <x v="129"/>
    <x v="102"/>
  </r>
  <r>
    <s v="Journal"/>
    <x v="9"/>
    <s v="Data Engineering"/>
    <s v="Data Engineering"/>
    <d v="2024-08-31T00:00:00"/>
    <x v="0"/>
    <s v="51665"/>
    <s v="362 Universal Parks &amp; Resorts : 1038 GMAT Data Governance - Phase 2"/>
    <x v="59"/>
    <s v="14545854040"/>
    <m/>
    <m/>
    <m/>
    <n v="452.78"/>
    <x v="5"/>
    <x v="19"/>
    <x v="1"/>
    <n v="0"/>
    <x v="78"/>
    <x v="73"/>
  </r>
  <r>
    <s v="Journal"/>
    <x v="2"/>
    <s v="Data Engineering"/>
    <s v="Data Engineering"/>
    <d v="2024-08-31T00:00:00"/>
    <x v="0"/>
    <s v="49851"/>
    <s v="461 Session M Inc. : 974 Mastercard SOW #6"/>
    <x v="6"/>
    <s v="16716229170"/>
    <m/>
    <m/>
    <m/>
    <n v="496.23099076929799"/>
    <x v="5"/>
    <x v="29"/>
    <x v="1"/>
    <n v="0"/>
    <x v="38"/>
    <x v="37"/>
  </r>
  <r>
    <s v="Journal"/>
    <x v="2"/>
    <s v="Data Engineering"/>
    <s v="Data Engineering"/>
    <d v="2024-08-31T00:00:00"/>
    <x v="0"/>
    <s v="50431"/>
    <s v="469 Stagwell Marketing Cloud LLC : 1190 Stagwell - SOW#4 - Data Engineering Team"/>
    <x v="157"/>
    <s v="17692058278"/>
    <m/>
    <m/>
    <m/>
    <n v="400.1862828784661"/>
    <x v="5"/>
    <x v="76"/>
    <x v="1"/>
    <n v="0"/>
    <x v="166"/>
    <x v="139"/>
  </r>
  <r>
    <s v="Journal"/>
    <x v="2"/>
    <s v="Data Engineering"/>
    <s v="Data Engineering"/>
    <d v="2024-08-31T00:00:00"/>
    <x v="0"/>
    <s v="50370"/>
    <s v="468 Blackstone Inc. : 1189 Blackstone - SOW#15 - Developer Experience Team (.Net)"/>
    <x v="148"/>
    <s v="17485557310"/>
    <m/>
    <m/>
    <m/>
    <n v="560.2607960298526"/>
    <x v="5"/>
    <x v="4"/>
    <x v="1"/>
    <n v="0"/>
    <x v="157"/>
    <x v="130"/>
  </r>
  <r>
    <s v="Journal"/>
    <x v="2"/>
    <s v="Data Engineering"/>
    <s v="Data Engineering"/>
    <d v="2024-08-31T00:00:00"/>
    <x v="0"/>
    <s v="50337"/>
    <s v="468 Blackstone Inc. : 1181 Blackstone - SOW#23 - DE Tech Lead (Rafael Team)"/>
    <x v="146"/>
    <s v="18243049512"/>
    <m/>
    <m/>
    <m/>
    <n v="440.20491116631274"/>
    <x v="5"/>
    <x v="4"/>
    <x v="1"/>
    <n v="0"/>
    <x v="155"/>
    <x v="128"/>
  </r>
  <r>
    <s v="Journal"/>
    <x v="2"/>
    <s v="Data Engineering"/>
    <s v="Data Engineering"/>
    <d v="2024-08-31T00:00:00"/>
    <x v="0"/>
    <s v="49981"/>
    <s v="468 Blackstone Inc. : 988 Blackstone SOW #12"/>
    <x v="141"/>
    <s v="16856642182"/>
    <m/>
    <m/>
    <m/>
    <n v="560.2607960298526"/>
    <x v="5"/>
    <x v="4"/>
    <x v="1"/>
    <n v="0"/>
    <x v="150"/>
    <x v="123"/>
  </r>
  <r>
    <s v="Journal"/>
    <x v="2"/>
    <s v="Data Engineering"/>
    <s v="Data Engineering"/>
    <d v="2024-08-31T00:00:00"/>
    <x v="0"/>
    <s v="50338"/>
    <s v="469 Stagwell Marketing Cloud LLC : 985 Stagwell SOW#1"/>
    <x v="147"/>
    <s v="17001841791"/>
    <m/>
    <m/>
    <m/>
    <n v="520.2421677420059"/>
    <x v="5"/>
    <x v="76"/>
    <x v="1"/>
    <n v="0"/>
    <x v="156"/>
    <x v="129"/>
  </r>
  <r>
    <s v="Journal"/>
    <x v="2"/>
    <s v="Data Engineering"/>
    <s v="Data Engineering"/>
    <d v="2024-08-31T00:00:00"/>
    <x v="0"/>
    <s v="50314"/>
    <s v="468 Blackstone Inc. : 1141 Blackstone - SOW#16 - Exec Office Team (.Net)"/>
    <x v="154"/>
    <s v="17690283562"/>
    <m/>
    <m/>
    <m/>
    <n v="536.24961905714463"/>
    <x v="5"/>
    <x v="4"/>
    <x v="1"/>
    <n v="0"/>
    <x v="163"/>
    <x v="136"/>
  </r>
  <r>
    <s v="Journal"/>
    <x v="2"/>
    <s v="Data Engineering"/>
    <s v="Data Engineering"/>
    <d v="2024-08-31T00:00:00"/>
    <x v="0"/>
    <s v="50262"/>
    <s v="468 Blackstone Inc. : 1013 Blackstone SOW#14 - Data Engineering Team"/>
    <x v="156"/>
    <s v="16807042572"/>
    <m/>
    <m/>
    <m/>
    <n v="536.24961905714463"/>
    <x v="5"/>
    <x v="4"/>
    <x v="1"/>
    <n v="0"/>
    <x v="165"/>
    <x v="138"/>
  </r>
  <r>
    <s v="Journal"/>
    <x v="1"/>
    <s v="Data Engineering"/>
    <s v="Data Engineering"/>
    <d v="2024-08-31T00:00:00"/>
    <x v="0"/>
    <s v="49525"/>
    <s v="402 ICC in Forth Point Represents Blend360 : 1378 Wyndham - Guest Analytics Retainer"/>
    <x v="169"/>
    <m/>
    <m/>
    <m/>
    <m/>
    <n v="1483.2875405691398"/>
    <x v="1"/>
    <x v="26"/>
    <x v="1"/>
    <n v="0"/>
    <x v="178"/>
    <x v="7"/>
  </r>
  <r>
    <s v="Journal"/>
    <x v="2"/>
    <s v="Data Engineering"/>
    <s v="Data Engineering"/>
    <d v="2024-08-31T00:00:00"/>
    <x v="0"/>
    <s v="50454"/>
    <s v="459 Roku Inc. : 966 SOW#1 2024 - DE &amp; BI Team"/>
    <x v="116"/>
    <s v="16977995014"/>
    <m/>
    <m/>
    <m/>
    <n v="320.14902630277288"/>
    <x v="5"/>
    <x v="67"/>
    <x v="1"/>
    <n v="0"/>
    <x v="129"/>
    <x v="102"/>
  </r>
  <r>
    <s v="Journal"/>
    <x v="2"/>
    <s v="Data Engineering"/>
    <s v="Data Engineering"/>
    <d v="2024-08-31T00:00:00"/>
    <x v="0"/>
    <s v="50258"/>
    <s v="465 Sincera Technologies LLC : 980 Sincera SOW 3 - Data Engineering Team"/>
    <x v="159"/>
    <s v="17001844665"/>
    <m/>
    <m/>
    <m/>
    <n v="240.11176972707966"/>
    <x v="5"/>
    <x v="75"/>
    <x v="1"/>
    <n v="0"/>
    <x v="168"/>
    <x v="141"/>
  </r>
  <r>
    <s v="Journal"/>
    <x v="2"/>
    <s v="Data Engineering"/>
    <s v="Data Engineering"/>
    <d v="2024-08-31T00:00:00"/>
    <x v="0"/>
    <s v="49921"/>
    <s v="468 Blackstone Inc. : 988 Blackstone SOW #12"/>
    <x v="141"/>
    <s v="16856642182"/>
    <m/>
    <m/>
    <m/>
    <n v="560.2607960298526"/>
    <x v="5"/>
    <x v="4"/>
    <x v="1"/>
    <n v="0"/>
    <x v="150"/>
    <x v="123"/>
  </r>
  <r>
    <s v="Journal"/>
    <x v="2"/>
    <s v="Data Engineering"/>
    <s v="Data Engineering"/>
    <d v="2024-08-31T00:00:00"/>
    <x v="0"/>
    <s v="51085"/>
    <s v="460 Globalization Partners Inc. : 1367 Globalization Partners SOW #40 - Data Engineering Team Renewal"/>
    <x v="145"/>
    <s v="17772859452"/>
    <m/>
    <m/>
    <m/>
    <n v="648.30177826311512"/>
    <x v="5"/>
    <x v="73"/>
    <x v="1"/>
    <n v="0"/>
    <x v="154"/>
    <x v="127"/>
  </r>
  <r>
    <s v="Journal"/>
    <x v="2"/>
    <s v="Data Engineering"/>
    <s v="Data Engineering"/>
    <d v="2024-08-31T00:00:00"/>
    <x v="0"/>
    <s v="51035"/>
    <s v="460 Globalization Partners Inc. : 1366 Globalization Partners SOW #39 - Data Engineering Team  Renewal"/>
    <x v="152"/>
    <s v="17772967350"/>
    <m/>
    <m/>
    <m/>
    <n v="360.16765459061952"/>
    <x v="5"/>
    <x v="73"/>
    <x v="1"/>
    <n v="0"/>
    <x v="161"/>
    <x v="134"/>
  </r>
  <r>
    <s v="Journal"/>
    <x v="2"/>
    <s v="Data Engineering"/>
    <s v="Data Engineering"/>
    <d v="2024-08-31T00:00:00"/>
    <x v="0"/>
    <s v="51314"/>
    <s v="482 Madhive : 1111 Madhive - SOW1"/>
    <x v="155"/>
    <s v="16592846934"/>
    <m/>
    <m/>
    <m/>
    <n v="240.11176972707966"/>
    <x v="5"/>
    <x v="77"/>
    <x v="1"/>
    <n v="0"/>
    <x v="164"/>
    <x v="137"/>
  </r>
  <r>
    <s v="Journal"/>
    <x v="2"/>
    <s v="Data Engineering"/>
    <s v="Data Engineering"/>
    <d v="2024-08-31T00:00:00"/>
    <x v="0"/>
    <s v="50459"/>
    <s v="468 Blackstone Inc. : 1194 Blackstone - SOW#18 - Data Engineer with AWS (Puneet Team)"/>
    <x v="164"/>
    <s v="18262439992"/>
    <m/>
    <m/>
    <m/>
    <n v="504.23471642686729"/>
    <x v="5"/>
    <x v="4"/>
    <x v="1"/>
    <n v="0"/>
    <x v="173"/>
    <x v="146"/>
  </r>
  <r>
    <s v="Journal"/>
    <x v="2"/>
    <s v="Data Engineering"/>
    <s v="Data Engineering"/>
    <d v="2024-08-31T00:00:00"/>
    <x v="0"/>
    <s v="50476"/>
    <s v="459 Roku Inc. : 966 SOW#1 2024 - DE &amp; BI Team"/>
    <x v="116"/>
    <s v="16977995014"/>
    <m/>
    <m/>
    <m/>
    <n v="158.0735817369941"/>
    <x v="5"/>
    <x v="67"/>
    <x v="1"/>
    <n v="0"/>
    <x v="129"/>
    <x v="102"/>
  </r>
  <r>
    <s v="Journal"/>
    <x v="2"/>
    <s v="Data Engineering"/>
    <s v="Data Engineering"/>
    <d v="2024-08-31T00:00:00"/>
    <x v="0"/>
    <s v="50741"/>
    <s v="460 Globalization Partners Inc. : 1029 GP SOW #34"/>
    <x v="161"/>
    <s v="16974076254"/>
    <m/>
    <m/>
    <m/>
    <n v="360.16765459061952"/>
    <x v="5"/>
    <x v="73"/>
    <x v="1"/>
    <n v="0"/>
    <x v="170"/>
    <x v="143"/>
  </r>
  <r>
    <s v="Journal"/>
    <x v="2"/>
    <s v="Data Engineering"/>
    <s v="Data Engineering"/>
    <d v="2024-08-31T00:00:00"/>
    <x v="0"/>
    <s v="51040"/>
    <s v="459 Roku Inc. : 966 SOW#1 2024 - DE &amp; BI Team"/>
    <x v="116"/>
    <s v="16977995014"/>
    <m/>
    <m/>
    <m/>
    <n v="464.21608813902071"/>
    <x v="5"/>
    <x v="67"/>
    <x v="1"/>
    <n v="0"/>
    <x v="129"/>
    <x v="102"/>
  </r>
  <r>
    <s v="Journal"/>
    <x v="2"/>
    <s v="Data Engineering"/>
    <s v="Data Engineering"/>
    <d v="2024-08-31T00:00:00"/>
    <x v="0"/>
    <s v="50075"/>
    <s v="468 Blackstone Inc. : 988 Blackstone SOW #12"/>
    <x v="141"/>
    <s v="16856642182"/>
    <m/>
    <m/>
    <m/>
    <n v="560.2607960298526"/>
    <x v="5"/>
    <x v="4"/>
    <x v="1"/>
    <n v="0"/>
    <x v="150"/>
    <x v="123"/>
  </r>
  <r>
    <s v="Journal"/>
    <x v="2"/>
    <s v="Data Engineering"/>
    <s v="Data Engineering"/>
    <d v="2024-08-31T00:00:00"/>
    <x v="0"/>
    <s v="50850"/>
    <s v="459 Roku Inc. : 966 SOW#1 2024 - DE &amp; BI Team"/>
    <x v="116"/>
    <s v="16977995014"/>
    <m/>
    <m/>
    <m/>
    <n v="432.20118550874338"/>
    <x v="5"/>
    <x v="67"/>
    <x v="1"/>
    <n v="0"/>
    <x v="129"/>
    <x v="102"/>
  </r>
  <r>
    <s v="Journal"/>
    <x v="2"/>
    <s v="Data Engineering"/>
    <s v="Data Engineering"/>
    <d v="2024-08-31T00:00:00"/>
    <x v="0"/>
    <s v="50094"/>
    <s v="468 Blackstone Inc. : 988 Blackstone SOW #12"/>
    <x v="141"/>
    <s v="16856642182"/>
    <m/>
    <m/>
    <m/>
    <n v="560.2607960298526"/>
    <x v="5"/>
    <x v="4"/>
    <x v="1"/>
    <n v="0"/>
    <x v="150"/>
    <x v="123"/>
  </r>
  <r>
    <s v="Journal"/>
    <x v="2"/>
    <s v="Data Engineering"/>
    <s v="Data Engineering"/>
    <d v="2024-08-31T00:00:00"/>
    <x v="0"/>
    <s v="50520"/>
    <s v="468 Blackstone Inc. : 1255 Blackstone - Python Engineers (James Team)"/>
    <x v="153"/>
    <s v="19584503853"/>
    <m/>
    <m/>
    <m/>
    <n v="520.2421677420059"/>
    <x v="5"/>
    <x v="4"/>
    <x v="1"/>
    <n v="0"/>
    <x v="162"/>
    <x v="135"/>
  </r>
  <r>
    <s v="Journal"/>
    <x v="2"/>
    <s v="Data Engineering"/>
    <s v="Data Engineering"/>
    <d v="2024-08-31T00:00:00"/>
    <x v="0"/>
    <s v="50518"/>
    <s v="468 Blackstone Inc. : 1255 Blackstone - Python Engineers (James Team)"/>
    <x v="153"/>
    <s v="19584503853"/>
    <m/>
    <m/>
    <m/>
    <n v="560.2607960298526"/>
    <x v="5"/>
    <x v="4"/>
    <x v="1"/>
    <n v="0"/>
    <x v="162"/>
    <x v="135"/>
  </r>
  <r>
    <s v="Journal"/>
    <x v="2"/>
    <s v="Data Engineering"/>
    <s v="Data Engineering"/>
    <d v="2024-08-31T00:00:00"/>
    <x v="0"/>
    <s v="51076"/>
    <s v="460 Globalization Partners Inc. : 1367 Globalization Partners SOW #40 - Data Engineering Team Renewal"/>
    <x v="145"/>
    <s v="17772859452"/>
    <m/>
    <m/>
    <m/>
    <n v="520.2421677420059"/>
    <x v="5"/>
    <x v="73"/>
    <x v="1"/>
    <n v="0"/>
    <x v="154"/>
    <x v="127"/>
  </r>
  <r>
    <s v="Journal"/>
    <x v="2"/>
    <s v="Data Engineering"/>
    <s v="Data Engineering"/>
    <d v="2024-08-31T00:00:00"/>
    <x v="0"/>
    <s v="50844"/>
    <s v="459 Roku Inc. : 966 SOW#1 2024 - DE &amp; BI Team"/>
    <x v="116"/>
    <s v="16977995014"/>
    <m/>
    <m/>
    <m/>
    <n v="504.23471642686729"/>
    <x v="5"/>
    <x v="67"/>
    <x v="1"/>
    <n v="0"/>
    <x v="129"/>
    <x v="102"/>
  </r>
  <r>
    <s v="Journal"/>
    <x v="2"/>
    <s v="Data Engineering"/>
    <s v="Data Engineering"/>
    <d v="2024-08-31T00:00:00"/>
    <x v="0"/>
    <s v="50664"/>
    <s v="468 Blackstone Inc. : 1329 Blackstone - SOW#19 - Exec Office Team (.Net)"/>
    <x v="150"/>
    <s v="18659335221"/>
    <m/>
    <m/>
    <m/>
    <n v="560.2607960298526"/>
    <x v="5"/>
    <x v="4"/>
    <x v="1"/>
    <n v="0"/>
    <x v="159"/>
    <x v="132"/>
  </r>
  <r>
    <s v="Journal"/>
    <x v="2"/>
    <s v="Data Engineering"/>
    <s v="Data Engineering"/>
    <d v="2024-08-31T00:00:00"/>
    <x v="0"/>
    <s v="50705"/>
    <s v="460 Globalization Partners Inc. : 1028 GP SOW #33"/>
    <x v="180"/>
    <s v="16973568605"/>
    <m/>
    <m/>
    <m/>
    <n v="544.25334471471388"/>
    <x v="5"/>
    <x v="73"/>
    <x v="1"/>
    <n v="0"/>
    <x v="187"/>
    <x v="158"/>
  </r>
  <r>
    <s v="Journal"/>
    <x v="2"/>
    <s v="Data Engineering"/>
    <s v="Data Engineering"/>
    <d v="2024-08-31T00:00:00"/>
    <x v="0"/>
    <s v="49772"/>
    <s v="468 Blackstone Inc. : 988 Blackstone SOW #12"/>
    <x v="141"/>
    <s v="16856642182"/>
    <m/>
    <m/>
    <m/>
    <n v="560.2607960298526"/>
    <x v="5"/>
    <x v="4"/>
    <x v="1"/>
    <n v="0"/>
    <x v="150"/>
    <x v="123"/>
  </r>
  <r>
    <s v="Journal"/>
    <x v="2"/>
    <s v="Data Engineering"/>
    <s v="Data Engineering"/>
    <d v="2024-08-31T00:00:00"/>
    <x v="0"/>
    <s v="51084"/>
    <s v="459 Roku Inc. : 966 SOW#1 2024 - DE &amp; BI Team"/>
    <x v="116"/>
    <s v="16977995014"/>
    <m/>
    <m/>
    <m/>
    <n v="380.17696873454281"/>
    <x v="5"/>
    <x v="67"/>
    <x v="1"/>
    <n v="0"/>
    <x v="129"/>
    <x v="102"/>
  </r>
  <r>
    <s v="Journal"/>
    <x v="2"/>
    <s v="Data Engineering"/>
    <s v="Data Engineering"/>
    <d v="2024-08-31T00:00:00"/>
    <x v="0"/>
    <s v="50735"/>
    <s v="460 Globalization Partners Inc. : 1029 GP SOW #34"/>
    <x v="161"/>
    <s v="16974076254"/>
    <m/>
    <m/>
    <m/>
    <n v="360.16765459061952"/>
    <x v="5"/>
    <x v="73"/>
    <x v="1"/>
    <n v="0"/>
    <x v="170"/>
    <x v="143"/>
  </r>
  <r>
    <s v="Journal"/>
    <x v="2"/>
    <s v="Data Engineering"/>
    <s v="Data Engineering"/>
    <d v="2024-08-31T00:00:00"/>
    <x v="0"/>
    <s v="50423"/>
    <s v="468 Blackstone Inc. : 1194 Blackstone - SOW#18 - Data Engineer with AWS (Puneet Team)"/>
    <x v="164"/>
    <s v="18262439992"/>
    <m/>
    <m/>
    <m/>
    <n v="560.2607960298526"/>
    <x v="5"/>
    <x v="4"/>
    <x v="1"/>
    <n v="0"/>
    <x v="173"/>
    <x v="146"/>
  </r>
  <r>
    <s v="Journal"/>
    <x v="2"/>
    <s v="Data Engineering"/>
    <s v="Data Engineering"/>
    <d v="2024-08-31T00:00:00"/>
    <x v="0"/>
    <s v="49849"/>
    <s v="468 Blackstone Inc. : 988 Blackstone SOW #12"/>
    <x v="141"/>
    <s v="16856642182"/>
    <m/>
    <m/>
    <m/>
    <n v="536.24961905714463"/>
    <x v="5"/>
    <x v="4"/>
    <x v="1"/>
    <n v="0"/>
    <x v="150"/>
    <x v="123"/>
  </r>
  <r>
    <s v="Journal"/>
    <x v="9"/>
    <s v="Data Engineering"/>
    <s v="Data Engineering"/>
    <d v="2024-08-31T00:00:00"/>
    <x v="0"/>
    <s v="52166"/>
    <s v="- No Entity -"/>
    <x v="0"/>
    <m/>
    <s v="ICC 880 NBCU : AWB 2.0 Pod 1H 2024 Extension"/>
    <m/>
    <s v="TopSide Management Book Elim related to project ICC 880 NBCU : AWB 2.0 Pod 1H 2024 Extension"/>
    <n v="-37417.43"/>
    <x v="5"/>
    <x v="7"/>
    <x v="1"/>
    <s v="ICC 880 NBCU : AWB 2.0 Pod 1H 2024 Extension"/>
    <x v="9"/>
    <x v="9"/>
  </r>
  <r>
    <s v="Journal"/>
    <x v="9"/>
    <s v="Data Engineering"/>
    <s v="Data Engineering"/>
    <d v="2024-08-31T00:00:00"/>
    <x v="0"/>
    <s v="51568"/>
    <s v="170 CVS Health : 867 Retail Analytics DS and BI - 2024"/>
    <x v="41"/>
    <s v="15582551047, 16592648012"/>
    <m/>
    <m/>
    <m/>
    <n v="9010"/>
    <x v="5"/>
    <x v="3"/>
    <x v="1"/>
    <n v="0"/>
    <x v="3"/>
    <x v="3"/>
  </r>
  <r>
    <s v="Journal"/>
    <x v="2"/>
    <s v="Data Engineering"/>
    <s v="Data Engineering"/>
    <d v="2024-08-31T00:00:00"/>
    <x v="0"/>
    <s v="51019"/>
    <s v="460 Globalization Partners Inc. : 1366 Globalization Partners SOW #39 - Data Engineering Team  Renewal"/>
    <x v="152"/>
    <s v="17772967350"/>
    <m/>
    <m/>
    <m/>
    <n v="315.14682169416818"/>
    <x v="5"/>
    <x v="73"/>
    <x v="1"/>
    <n v="0"/>
    <x v="161"/>
    <x v="134"/>
  </r>
  <r>
    <s v="Journal"/>
    <x v="2"/>
    <s v="Data Engineering"/>
    <s v="Data Engineering"/>
    <d v="2024-08-31T00:00:00"/>
    <x v="0"/>
    <s v="50266"/>
    <s v="468 Blackstone Inc. : 1013 Blackstone SOW#14 - Data Engineering Team"/>
    <x v="156"/>
    <s v="16807042572"/>
    <m/>
    <m/>
    <m/>
    <n v="536.24961905714463"/>
    <x v="5"/>
    <x v="4"/>
    <x v="1"/>
    <n v="0"/>
    <x v="165"/>
    <x v="138"/>
  </r>
  <r>
    <s v="Journal"/>
    <x v="2"/>
    <s v="Data Engineering"/>
    <s v="Data Engineering"/>
    <d v="2024-08-31T00:00:00"/>
    <x v="0"/>
    <s v="51411"/>
    <s v="456 ICC in Montevideo represents Blend360 : 1166 Fedefarma: Landing Zone Assessment &amp; Recommendation Phase"/>
    <x v="143"/>
    <s v="17806464279"/>
    <m/>
    <m/>
    <m/>
    <n v="160.07451315138644"/>
    <x v="5"/>
    <x v="16"/>
    <x v="1"/>
    <n v="0"/>
    <x v="152"/>
    <x v="125"/>
  </r>
  <r>
    <s v="Journal"/>
    <x v="2"/>
    <s v="Data Engineering"/>
    <s v="Data Engineering"/>
    <d v="2024-08-31T00:00:00"/>
    <x v="0"/>
    <s v="51409"/>
    <s v="456 ICC in Montevideo represents Blend360 : 1166 Fedefarma: Landing Zone Assessment &amp; Recommendation Phase"/>
    <x v="143"/>
    <s v="17806464279"/>
    <m/>
    <m/>
    <m/>
    <n v="180.08382729530976"/>
    <x v="5"/>
    <x v="16"/>
    <x v="1"/>
    <n v="0"/>
    <x v="152"/>
    <x v="125"/>
  </r>
  <r>
    <s v="Journal"/>
    <x v="2"/>
    <s v="Data Engineering"/>
    <s v="Data Engineering"/>
    <d v="2024-08-31T00:00:00"/>
    <x v="0"/>
    <s v="50483"/>
    <s v="468 Blackstone Inc. : 1194 Blackstone - SOW#18 - Data Engineer with AWS (Puneet Team)"/>
    <x v="164"/>
    <s v="18262439992"/>
    <m/>
    <m/>
    <m/>
    <n v="504.23471642686729"/>
    <x v="5"/>
    <x v="4"/>
    <x v="1"/>
    <n v="0"/>
    <x v="173"/>
    <x v="146"/>
  </r>
  <r>
    <s v="Journal"/>
    <x v="2"/>
    <s v="Data Engineering"/>
    <s v="Data Engineering"/>
    <d v="2024-08-31T00:00:00"/>
    <x v="0"/>
    <s v="50385"/>
    <s v="468 Blackstone Inc. : 1189 Blackstone - SOW#15 - Developer Experience Team (.Net)"/>
    <x v="148"/>
    <s v="17485557310"/>
    <m/>
    <m/>
    <m/>
    <n v="560.2607960298526"/>
    <x v="5"/>
    <x v="4"/>
    <x v="1"/>
    <n v="0"/>
    <x v="157"/>
    <x v="130"/>
  </r>
  <r>
    <s v="Journal"/>
    <x v="2"/>
    <s v="Data Engineering"/>
    <s v="Data Engineering"/>
    <d v="2024-08-31T00:00:00"/>
    <x v="0"/>
    <s v="49833"/>
    <s v="461 Session M Inc. : 974 Mastercard SOW #6"/>
    <x v="6"/>
    <s v="16716229170"/>
    <m/>
    <m/>
    <m/>
    <n v="580.27011017377583"/>
    <x v="5"/>
    <x v="29"/>
    <x v="1"/>
    <n v="0"/>
    <x v="38"/>
    <x v="37"/>
  </r>
  <r>
    <s v="Journal"/>
    <x v="2"/>
    <s v="Data Engineering"/>
    <s v="Data Engineering"/>
    <d v="2024-08-31T00:00:00"/>
    <x v="0"/>
    <s v="51271"/>
    <s v="459 Roku Inc. : 966 SOW#1 2024 - DE &amp; BI Team"/>
    <x v="116"/>
    <s v="16977995014"/>
    <m/>
    <m/>
    <m/>
    <n v="360.16765459061952"/>
    <x v="5"/>
    <x v="67"/>
    <x v="1"/>
    <n v="0"/>
    <x v="129"/>
    <x v="102"/>
  </r>
  <r>
    <s v="Journal"/>
    <x v="2"/>
    <s v="Data Engineering"/>
    <s v="Data Engineering"/>
    <d v="2024-08-31T00:00:00"/>
    <x v="0"/>
    <s v="50582"/>
    <s v="468 Blackstone Inc. : 1284 Blackstone - SOW#25 - FS Engineer (Seb Team)"/>
    <x v="167"/>
    <s v="19902785076"/>
    <m/>
    <m/>
    <m/>
    <n v="536.24961905714463"/>
    <x v="5"/>
    <x v="4"/>
    <x v="1"/>
    <n v="0"/>
    <x v="176"/>
    <x v="149"/>
  </r>
  <r>
    <s v="Journal"/>
    <x v="9"/>
    <s v="Data Engineering"/>
    <s v="Data Engineering"/>
    <d v="2024-08-31T00:00:00"/>
    <x v="0"/>
    <s v="51803"/>
    <s v="11 Visa : 1246 NextGen Solutions"/>
    <x v="18"/>
    <s v="18657995555"/>
    <m/>
    <m/>
    <m/>
    <n v="331.87"/>
    <x v="5"/>
    <x v="22"/>
    <x v="1"/>
    <n v="0"/>
    <x v="49"/>
    <x v="46"/>
  </r>
  <r>
    <s v="Journal"/>
    <x v="2"/>
    <s v="Data Engineering"/>
    <s v="Data Engineering"/>
    <d v="2024-08-31T00:00:00"/>
    <x v="0"/>
    <s v="49782"/>
    <s v="468 Blackstone Inc. : 988 Blackstone SOW #12"/>
    <x v="141"/>
    <s v="16856642182"/>
    <m/>
    <m/>
    <m/>
    <n v="440.20491116631274"/>
    <x v="5"/>
    <x v="4"/>
    <x v="1"/>
    <n v="0"/>
    <x v="150"/>
    <x v="123"/>
  </r>
  <r>
    <s v="Journal"/>
    <x v="2"/>
    <s v="Data Engineering"/>
    <s v="Data Engineering"/>
    <d v="2024-08-31T00:00:00"/>
    <x v="0"/>
    <s v="51100"/>
    <s v="459 Roku Inc. : 966 SOW#1 2024 - DE &amp; BI Team"/>
    <x v="116"/>
    <s v="16977995014"/>
    <m/>
    <m/>
    <m/>
    <n v="240.11176972707966"/>
    <x v="5"/>
    <x v="67"/>
    <x v="1"/>
    <n v="0"/>
    <x v="129"/>
    <x v="102"/>
  </r>
  <r>
    <s v="Journal"/>
    <x v="2"/>
    <s v="Data Engineering"/>
    <s v="Data Engineering"/>
    <d v="2024-08-31T00:00:00"/>
    <x v="0"/>
    <s v="50443"/>
    <s v="468 Blackstone Inc. : 1194 Blackstone - SOW#18 - Data Engineer with AWS (Puneet Team)"/>
    <x v="164"/>
    <s v="18262439992"/>
    <m/>
    <m/>
    <m/>
    <n v="560.2607960298526"/>
    <x v="5"/>
    <x v="4"/>
    <x v="1"/>
    <n v="0"/>
    <x v="173"/>
    <x v="146"/>
  </r>
  <r>
    <s v="Journal"/>
    <x v="9"/>
    <s v="Data Engineering"/>
    <s v="Data Engineering"/>
    <d v="2024-08-31T00:00:00"/>
    <x v="0"/>
    <s v="51704"/>
    <s v="382 Hyatt : 1219 Hyatt - Segmentation Phase 2"/>
    <x v="38"/>
    <s v="17735849755"/>
    <m/>
    <m/>
    <m/>
    <n v="2566.81"/>
    <x v="5"/>
    <x v="14"/>
    <x v="1"/>
    <n v="0"/>
    <x v="65"/>
    <x v="61"/>
  </r>
  <r>
    <s v="Journal"/>
    <x v="2"/>
    <s v="Data Engineering"/>
    <s v="Data Engineering"/>
    <d v="2024-08-31T00:00:00"/>
    <x v="0"/>
    <s v="50452"/>
    <s v="459 Roku Inc. : 966 SOW#1 2024 - DE &amp; BI Team"/>
    <x v="116"/>
    <s v="16977995014"/>
    <m/>
    <m/>
    <m/>
    <n v="360.16765459061952"/>
    <x v="5"/>
    <x v="67"/>
    <x v="1"/>
    <n v="0"/>
    <x v="129"/>
    <x v="102"/>
  </r>
  <r>
    <s v="Journal"/>
    <x v="2"/>
    <s v="Data Engineering"/>
    <s v="Data Engineering"/>
    <d v="2024-08-31T00:00:00"/>
    <x v="0"/>
    <s v="50056"/>
    <s v="468 Blackstone Inc. : 988 Blackstone SOW #12"/>
    <x v="141"/>
    <s v="16856642182"/>
    <m/>
    <m/>
    <m/>
    <n v="560.2607960298526"/>
    <x v="5"/>
    <x v="4"/>
    <x v="1"/>
    <n v="0"/>
    <x v="150"/>
    <x v="123"/>
  </r>
  <r>
    <s v="Journal"/>
    <x v="2"/>
    <s v="Data Engineering"/>
    <s v="Data Engineering"/>
    <d v="2024-08-31T00:00:00"/>
    <x v="0"/>
    <s v="50089"/>
    <s v="468 Blackstone Inc. : 988 Blackstone SOW #12"/>
    <x v="141"/>
    <s v="16856642182"/>
    <m/>
    <m/>
    <m/>
    <n v="560.2607960298526"/>
    <x v="5"/>
    <x v="4"/>
    <x v="1"/>
    <n v="0"/>
    <x v="150"/>
    <x v="123"/>
  </r>
  <r>
    <s v="Journal"/>
    <x v="2"/>
    <s v="Data Engineering"/>
    <s v="Data Engineering"/>
    <d v="2024-08-31T00:00:00"/>
    <x v="0"/>
    <s v="51375"/>
    <s v="468 Blackstone Inc. : 1256 Blackstone - SOW#26 BE Engineer Insurance Team (Scott S.)"/>
    <x v="140"/>
    <s v="19584717835"/>
    <m/>
    <m/>
    <m/>
    <n v="560.2607960298526"/>
    <x v="5"/>
    <x v="4"/>
    <x v="1"/>
    <n v="0"/>
    <x v="149"/>
    <x v="122"/>
  </r>
  <r>
    <s v="Journal"/>
    <x v="2"/>
    <s v="Data Engineering"/>
    <s v="Data Engineering"/>
    <d v="2024-08-31T00:00:00"/>
    <x v="0"/>
    <s v="50283"/>
    <s v="465 Sincera Technologies LLC : 1146 Sincera SOW 4 - DE Team"/>
    <x v="144"/>
    <s v="17581549176"/>
    <m/>
    <m/>
    <m/>
    <n v="280.1303980149263"/>
    <x v="5"/>
    <x v="75"/>
    <x v="1"/>
    <n v="0"/>
    <x v="153"/>
    <x v="126"/>
  </r>
  <r>
    <s v="Journal"/>
    <x v="2"/>
    <s v="Data Engineering"/>
    <s v="Data Engineering"/>
    <d v="2024-08-31T00:00:00"/>
    <x v="0"/>
    <s v="51233"/>
    <s v="459 Roku Inc. : 966 SOW#1 2024 - DE &amp; BI Team"/>
    <x v="116"/>
    <s v="16977995014"/>
    <m/>
    <m/>
    <m/>
    <n v="360.16765459061952"/>
    <x v="5"/>
    <x v="67"/>
    <x v="1"/>
    <n v="0"/>
    <x v="129"/>
    <x v="102"/>
  </r>
  <r>
    <s v="Journal"/>
    <x v="2"/>
    <s v="Data Engineering"/>
    <s v="Data Engineering"/>
    <d v="2024-08-31T00:00:00"/>
    <x v="0"/>
    <s v="50155"/>
    <s v="468 Blackstone Inc. : 988 Blackstone SOW #12"/>
    <x v="141"/>
    <s v="16856642182"/>
    <m/>
    <m/>
    <m/>
    <n v="560.2607960298526"/>
    <x v="5"/>
    <x v="4"/>
    <x v="1"/>
    <n v="0"/>
    <x v="150"/>
    <x v="123"/>
  </r>
  <r>
    <s v="Journal"/>
    <x v="9"/>
    <s v="Data Engineering"/>
    <s v="Data Engineering"/>
    <d v="2024-08-31T00:00:00"/>
    <x v="0"/>
    <s v="51651"/>
    <s v="362 Universal Parks &amp; Resorts : 1038 GMAT Data Governance - Phase 2"/>
    <x v="59"/>
    <s v="14545854040"/>
    <m/>
    <m/>
    <m/>
    <n v="20946.009999999998"/>
    <x v="5"/>
    <x v="19"/>
    <x v="1"/>
    <n v="0"/>
    <x v="78"/>
    <x v="73"/>
  </r>
  <r>
    <s v="Journal"/>
    <x v="2"/>
    <s v="Data Engineering"/>
    <s v="Data Engineering"/>
    <d v="2024-08-31T00:00:00"/>
    <x v="0"/>
    <s v="50858"/>
    <s v="459 Roku Inc. : 966 SOW#1 2024 - DE &amp; BI Team"/>
    <x v="116"/>
    <s v="16977995014"/>
    <m/>
    <m/>
    <m/>
    <n v="210.0977985111947"/>
    <x v="5"/>
    <x v="67"/>
    <x v="1"/>
    <n v="0"/>
    <x v="129"/>
    <x v="102"/>
  </r>
  <r>
    <s v="Journal"/>
    <x v="2"/>
    <s v="Data Engineering"/>
    <s v="Data Engineering"/>
    <d v="2024-08-31T00:00:00"/>
    <x v="0"/>
    <s v="51313"/>
    <s v="459 Roku Inc. : 966 SOW#1 2024 - DE &amp; BI Team"/>
    <x v="116"/>
    <s v="16977995014"/>
    <m/>
    <m/>
    <m/>
    <n v="320.14902630277288"/>
    <x v="5"/>
    <x v="67"/>
    <x v="1"/>
    <n v="0"/>
    <x v="129"/>
    <x v="102"/>
  </r>
  <r>
    <s v="Journal"/>
    <x v="2"/>
    <s v="Data Engineering"/>
    <s v="Data Engineering"/>
    <d v="2024-08-31T00:00:00"/>
    <x v="0"/>
    <s v="51358"/>
    <s v="459 Roku Inc. : 968 Roku SOW 2 - Data Engineering Team"/>
    <x v="158"/>
    <s v="16977994594"/>
    <m/>
    <m/>
    <m/>
    <n v="480.22353945415932"/>
    <x v="5"/>
    <x v="67"/>
    <x v="1"/>
    <n v="0"/>
    <x v="167"/>
    <x v="140"/>
  </r>
  <r>
    <s v="Journal"/>
    <x v="2"/>
    <s v="Data Engineering"/>
    <s v="Data Engineering"/>
    <d v="2024-08-31T00:00:00"/>
    <x v="0"/>
    <s v="51126"/>
    <s v="460 Globalization Partners Inc. : 1367 Globalization Partners SOW #40 - Data Engineering Team Renewal"/>
    <x v="145"/>
    <s v="17772859452"/>
    <m/>
    <m/>
    <m/>
    <n v="648.30177826311512"/>
    <x v="5"/>
    <x v="73"/>
    <x v="1"/>
    <n v="0"/>
    <x v="154"/>
    <x v="127"/>
  </r>
  <r>
    <s v="Journal"/>
    <x v="2"/>
    <s v="Data Engineering"/>
    <s v="Data Engineering"/>
    <d v="2024-08-31T00:00:00"/>
    <x v="0"/>
    <s v="51258"/>
    <s v="459 Roku Inc. : 966 SOW#1 2024 - DE &amp; BI Team"/>
    <x v="116"/>
    <s v="16977995014"/>
    <m/>
    <m/>
    <m/>
    <n v="432.20118550874338"/>
    <x v="5"/>
    <x v="67"/>
    <x v="1"/>
    <n v="0"/>
    <x v="129"/>
    <x v="102"/>
  </r>
  <r>
    <s v="Journal"/>
    <x v="2"/>
    <s v="Data Engineering"/>
    <s v="Data Engineering"/>
    <d v="2024-08-31T00:00:00"/>
    <x v="0"/>
    <s v="50991"/>
    <s v="460 Globalization Partners Inc. : 1366 Globalization Partners SOW #39 - Data Engineering Team  Renewal"/>
    <x v="152"/>
    <s v="17772967350"/>
    <m/>
    <m/>
    <m/>
    <n v="270.12574094296463"/>
    <x v="5"/>
    <x v="73"/>
    <x v="1"/>
    <n v="0"/>
    <x v="161"/>
    <x v="134"/>
  </r>
  <r>
    <s v="Journal"/>
    <x v="2"/>
    <s v="Data Engineering"/>
    <s v="Data Engineering"/>
    <d v="2024-08-31T00:00:00"/>
    <x v="0"/>
    <s v="51347"/>
    <s v="459 Roku Inc. : 968 Roku SOW 2 - Data Engineering Team"/>
    <x v="158"/>
    <s v="16977994594"/>
    <m/>
    <m/>
    <m/>
    <n v="480.22353945415932"/>
    <x v="5"/>
    <x v="67"/>
    <x v="1"/>
    <n v="0"/>
    <x v="167"/>
    <x v="140"/>
  </r>
  <r>
    <s v="Journal"/>
    <x v="2"/>
    <s v="Data Engineering"/>
    <s v="Data Engineering"/>
    <d v="2024-08-31T00:00:00"/>
    <x v="0"/>
    <s v="51305"/>
    <s v="459 Roku Inc. : 966 SOW#1 2024 - DE &amp; BI Team"/>
    <x v="116"/>
    <s v="16977995014"/>
    <m/>
    <m/>
    <m/>
    <n v="432.20118550874338"/>
    <x v="5"/>
    <x v="67"/>
    <x v="1"/>
    <n v="0"/>
    <x v="129"/>
    <x v="102"/>
  </r>
  <r>
    <s v="Journal"/>
    <x v="2"/>
    <s v="Data Engineering"/>
    <s v="Data Engineering"/>
    <d v="2024-08-31T00:00:00"/>
    <x v="0"/>
    <s v="50837"/>
    <s v="460 Globalization Partners Inc. : 1349 Globalization Partners SOW #41 - Data Engineering Team Renewal"/>
    <x v="139"/>
    <s v="17771226635"/>
    <m/>
    <m/>
    <m/>
    <n v="392.1825572208968"/>
    <x v="5"/>
    <x v="73"/>
    <x v="1"/>
    <n v="0"/>
    <x v="148"/>
    <x v="121"/>
  </r>
  <r>
    <s v="Journal"/>
    <x v="2"/>
    <s v="Data Engineering"/>
    <s v="Data Engineering"/>
    <d v="2024-08-31T00:00:00"/>
    <x v="0"/>
    <s v="50512"/>
    <s v="468 Blackstone Inc. : 1255 Blackstone - Python Engineers (James Team)"/>
    <x v="153"/>
    <s v="19584503853"/>
    <m/>
    <m/>
    <m/>
    <n v="560.2607960298526"/>
    <x v="5"/>
    <x v="4"/>
    <x v="1"/>
    <n v="0"/>
    <x v="162"/>
    <x v="135"/>
  </r>
  <r>
    <s v="Journal"/>
    <x v="2"/>
    <s v="Data Engineering"/>
    <s v="Data Engineering"/>
    <d v="2024-08-31T00:00:00"/>
    <x v="0"/>
    <s v="50709"/>
    <s v="459 Roku Inc. : 966 SOW#1 2024 - DE &amp; BI Team"/>
    <x v="116"/>
    <s v="16977995014"/>
    <m/>
    <m/>
    <m/>
    <n v="464.21608813902071"/>
    <x v="5"/>
    <x v="67"/>
    <x v="1"/>
    <n v="0"/>
    <x v="129"/>
    <x v="102"/>
  </r>
  <r>
    <s v="Journal"/>
    <x v="2"/>
    <s v="Data Engineering"/>
    <s v="Data Engineering"/>
    <d v="2024-08-31T00:00:00"/>
    <x v="0"/>
    <s v="50682"/>
    <s v="468 Blackstone Inc. : 1329 Blackstone - SOW#19 - Exec Office Team (.Net)"/>
    <x v="150"/>
    <s v="18659335221"/>
    <m/>
    <m/>
    <m/>
    <n v="560.2607960298526"/>
    <x v="5"/>
    <x v="4"/>
    <x v="1"/>
    <n v="0"/>
    <x v="159"/>
    <x v="132"/>
  </r>
  <r>
    <s v="Journal"/>
    <x v="2"/>
    <s v="Data Engineering"/>
    <s v="Data Engineering"/>
    <d v="2024-08-31T00:00:00"/>
    <x v="0"/>
    <s v="49824"/>
    <s v="468 Blackstone Inc. : 988 Blackstone SOW #12"/>
    <x v="141"/>
    <s v="16856642182"/>
    <m/>
    <m/>
    <m/>
    <n v="320.14902630277288"/>
    <x v="5"/>
    <x v="4"/>
    <x v="1"/>
    <n v="0"/>
    <x v="150"/>
    <x v="123"/>
  </r>
  <r>
    <s v="Journal"/>
    <x v="2"/>
    <s v="Data Engineering"/>
    <s v="Data Engineering"/>
    <d v="2024-08-31T00:00:00"/>
    <x v="0"/>
    <s v="50734"/>
    <s v="459 Roku Inc. : 966 SOW#1 2024 - DE &amp; BI Team"/>
    <x v="116"/>
    <s v="16977995014"/>
    <m/>
    <m/>
    <m/>
    <n v="320.14902630277288"/>
    <x v="5"/>
    <x v="67"/>
    <x v="1"/>
    <n v="0"/>
    <x v="129"/>
    <x v="102"/>
  </r>
  <r>
    <s v="Journal"/>
    <x v="9"/>
    <s v="Data Engineering"/>
    <s v="Data Engineering"/>
    <d v="2024-08-31T00:00:00"/>
    <x v="0"/>
    <s v="51816"/>
    <s v="11 Visa : 679 Federated Data Mart - Product Management"/>
    <x v="181"/>
    <m/>
    <m/>
    <m/>
    <m/>
    <n v="38835.67"/>
    <x v="5"/>
    <x v="22"/>
    <x v="1"/>
    <n v="0"/>
    <x v="188"/>
    <x v="159"/>
  </r>
  <r>
    <s v="Journal"/>
    <x v="2"/>
    <s v="Data Engineering"/>
    <s v="Data Engineering"/>
    <d v="2024-08-31T00:00:00"/>
    <x v="0"/>
    <s v="50977"/>
    <s v="459 Roku Inc. : 966 SOW#1 2024 - DE &amp; BI Team"/>
    <x v="116"/>
    <s v="16977995014"/>
    <m/>
    <m/>
    <m/>
    <n v="210.0977985111947"/>
    <x v="5"/>
    <x v="67"/>
    <x v="1"/>
    <n v="0"/>
    <x v="129"/>
    <x v="102"/>
  </r>
  <r>
    <s v="Journal"/>
    <x v="2"/>
    <s v="Data Engineering"/>
    <s v="Data Engineering"/>
    <d v="2024-08-31T00:00:00"/>
    <x v="0"/>
    <s v="51371"/>
    <s v="468 Blackstone Inc. : 1256 Blackstone - SOW#26 BE Engineer Insurance Team (Scott S.)"/>
    <x v="140"/>
    <s v="19584717835"/>
    <m/>
    <m/>
    <m/>
    <n v="560.2607960298526"/>
    <x v="5"/>
    <x v="4"/>
    <x v="1"/>
    <n v="0"/>
    <x v="149"/>
    <x v="122"/>
  </r>
  <r>
    <s v="Journal"/>
    <x v="2"/>
    <s v="Data Engineering"/>
    <s v="Data Engineering"/>
    <d v="2024-08-31T00:00:00"/>
    <x v="0"/>
    <s v="50784"/>
    <s v="460 Globalization Partners Inc. : 1349 Globalization Partners SOW #41 - Data Engineering Team Renewal"/>
    <x v="139"/>
    <s v="17771226635"/>
    <m/>
    <m/>
    <m/>
    <n v="504.23471642686729"/>
    <x v="5"/>
    <x v="73"/>
    <x v="1"/>
    <n v="0"/>
    <x v="148"/>
    <x v="121"/>
  </r>
  <r>
    <s v="Journal"/>
    <x v="2"/>
    <s v="Data Engineering"/>
    <s v="Data Engineering"/>
    <d v="2024-08-31T00:00:00"/>
    <x v="0"/>
    <s v="50804"/>
    <s v="460 Globalization Partners Inc. : 1349 Globalization Partners SOW #41 - Data Engineering Team Renewal"/>
    <x v="139"/>
    <s v="17771226635"/>
    <m/>
    <m/>
    <m/>
    <n v="294.1369179156726"/>
    <x v="5"/>
    <x v="73"/>
    <x v="1"/>
    <n v="0"/>
    <x v="148"/>
    <x v="121"/>
  </r>
  <r>
    <s v="Journal"/>
    <x v="2"/>
    <s v="Data Engineering"/>
    <s v="Data Engineering"/>
    <d v="2024-08-31T00:00:00"/>
    <x v="0"/>
    <s v="50653"/>
    <s v="459 Roku Inc. : 966 SOW#1 2024 - DE &amp; BI Team"/>
    <x v="116"/>
    <s v="16977995014"/>
    <m/>
    <m/>
    <m/>
    <n v="400.1862828784661"/>
    <x v="5"/>
    <x v="67"/>
    <x v="1"/>
    <n v="0"/>
    <x v="129"/>
    <x v="102"/>
  </r>
  <r>
    <s v="Journal"/>
    <x v="2"/>
    <s v="Data Engineering"/>
    <s v="Data Engineering"/>
    <d v="2024-08-31T00:00:00"/>
    <x v="0"/>
    <s v="49880"/>
    <s v="468 Blackstone Inc. : 988 Blackstone SOW #12"/>
    <x v="141"/>
    <s v="16856642182"/>
    <m/>
    <m/>
    <m/>
    <n v="480.22353945415932"/>
    <x v="5"/>
    <x v="4"/>
    <x v="1"/>
    <n v="0"/>
    <x v="150"/>
    <x v="123"/>
  </r>
  <r>
    <s v="Journal"/>
    <x v="2"/>
    <s v="Data Engineering"/>
    <s v="Data Engineering"/>
    <d v="2024-08-31T00:00:00"/>
    <x v="0"/>
    <s v="50070"/>
    <s v="461 Session M Inc. : 974 Mastercard SOW #6"/>
    <x v="6"/>
    <s v="16716229170"/>
    <m/>
    <m/>
    <m/>
    <n v="400.1862828784661"/>
    <x v="5"/>
    <x v="29"/>
    <x v="1"/>
    <n v="0"/>
    <x v="38"/>
    <x v="37"/>
  </r>
  <r>
    <s v="Journal"/>
    <x v="2"/>
    <s v="Data Engineering"/>
    <s v="Data Engineering"/>
    <d v="2024-08-31T00:00:00"/>
    <x v="0"/>
    <s v="50057"/>
    <s v="468 Blackstone Inc. : 988 Blackstone SOW #12"/>
    <x v="141"/>
    <s v="16856642182"/>
    <m/>
    <m/>
    <m/>
    <n v="480.22353945415932"/>
    <x v="5"/>
    <x v="4"/>
    <x v="1"/>
    <n v="0"/>
    <x v="150"/>
    <x v="123"/>
  </r>
  <r>
    <s v="Journal"/>
    <x v="2"/>
    <s v="Data Engineering"/>
    <s v="Data Engineering"/>
    <d v="2024-08-31T00:00:00"/>
    <x v="0"/>
    <s v="49977"/>
    <s v="468 Blackstone Inc. : 988 Blackstone SOW #12"/>
    <x v="141"/>
    <s v="16856642182"/>
    <m/>
    <m/>
    <m/>
    <n v="560.2607960298526"/>
    <x v="5"/>
    <x v="4"/>
    <x v="1"/>
    <n v="0"/>
    <x v="150"/>
    <x v="123"/>
  </r>
  <r>
    <s v="Journal"/>
    <x v="9"/>
    <s v="Data Engineering"/>
    <s v="Data Engineering"/>
    <d v="2024-08-31T00:00:00"/>
    <x v="0"/>
    <s v="51644"/>
    <s v="362 Universal Parks &amp; Resorts : 1038 GMAT Data Governance - Phase 2"/>
    <x v="59"/>
    <s v="14545854040"/>
    <m/>
    <m/>
    <m/>
    <n v="18621.14"/>
    <x v="5"/>
    <x v="19"/>
    <x v="1"/>
    <n v="0"/>
    <x v="78"/>
    <x v="73"/>
  </r>
  <r>
    <s v="Journal"/>
    <x v="2"/>
    <s v="Data Engineering"/>
    <s v="Data Engineering"/>
    <d v="2024-08-31T00:00:00"/>
    <x v="0"/>
    <s v="51010"/>
    <s v="459 Roku Inc. : 966 SOW#1 2024 - DE &amp; BI Team"/>
    <x v="116"/>
    <s v="16977995014"/>
    <m/>
    <m/>
    <m/>
    <n v="567.26417990760183"/>
    <x v="5"/>
    <x v="67"/>
    <x v="1"/>
    <n v="0"/>
    <x v="129"/>
    <x v="102"/>
  </r>
  <r>
    <s v="Journal"/>
    <x v="2"/>
    <s v="Data Engineering"/>
    <s v="Data Engineering"/>
    <d v="2024-08-31T00:00:00"/>
    <x v="0"/>
    <s v="51431"/>
    <s v="456 ICC in Montevideo represents Blend360 : 1166 Fedefarma: Landing Zone Assessment &amp; Recommendation Phase"/>
    <x v="143"/>
    <s v="17806464279"/>
    <m/>
    <m/>
    <m/>
    <n v="180.08382729530976"/>
    <x v="5"/>
    <x v="16"/>
    <x v="1"/>
    <n v="0"/>
    <x v="152"/>
    <x v="125"/>
  </r>
  <r>
    <s v="Journal"/>
    <x v="2"/>
    <s v="Data Engineering"/>
    <s v="Data Engineering"/>
    <d v="2024-08-31T00:00:00"/>
    <x v="0"/>
    <s v="50604"/>
    <s v="459 Roku Inc. : 966 SOW#1 2024 - DE &amp; BI Team"/>
    <x v="116"/>
    <s v="16977995014"/>
    <m/>
    <m/>
    <m/>
    <n v="180.08382729530976"/>
    <x v="5"/>
    <x v="67"/>
    <x v="1"/>
    <n v="0"/>
    <x v="129"/>
    <x v="102"/>
  </r>
  <r>
    <s v="Journal"/>
    <x v="2"/>
    <s v="Data Engineering"/>
    <s v="Data Engineering"/>
    <d v="2024-08-31T00:00:00"/>
    <x v="0"/>
    <s v="50372"/>
    <s v="468 Blackstone Inc. : 1189 Blackstone - SOW#15 - Developer Experience Team (.Net)"/>
    <x v="148"/>
    <s v="17485557310"/>
    <m/>
    <m/>
    <m/>
    <n v="560.2607960298526"/>
    <x v="5"/>
    <x v="4"/>
    <x v="1"/>
    <n v="0"/>
    <x v="157"/>
    <x v="130"/>
  </r>
  <r>
    <s v="Journal"/>
    <x v="2"/>
    <s v="Data Engineering"/>
    <s v="Data Engineering"/>
    <d v="2024-08-31T00:00:00"/>
    <x v="0"/>
    <s v="51209"/>
    <s v="459 Roku Inc. : 966 SOW#1 2024 - DE &amp; BI Team"/>
    <x v="116"/>
    <s v="16977995014"/>
    <m/>
    <m/>
    <m/>
    <n v="210.0977985111947"/>
    <x v="5"/>
    <x v="67"/>
    <x v="1"/>
    <n v="0"/>
    <x v="129"/>
    <x v="102"/>
  </r>
  <r>
    <s v="Journal"/>
    <x v="2"/>
    <s v="Data Engineering"/>
    <s v="Data Engineering"/>
    <d v="2024-08-31T00:00:00"/>
    <x v="0"/>
    <s v="51293"/>
    <s v="482 Madhive : 1111 Madhive - SOW1"/>
    <x v="155"/>
    <s v="16592846934"/>
    <m/>
    <m/>
    <m/>
    <n v="360.16765459061952"/>
    <x v="5"/>
    <x v="77"/>
    <x v="1"/>
    <n v="0"/>
    <x v="164"/>
    <x v="137"/>
  </r>
  <r>
    <s v="Journal"/>
    <x v="2"/>
    <s v="Data Engineering"/>
    <s v="Data Engineering"/>
    <d v="2024-08-31T00:00:00"/>
    <x v="0"/>
    <s v="51287"/>
    <s v="482 Madhive : 1111 Madhive - SOW1"/>
    <x v="155"/>
    <s v="16592846934"/>
    <m/>
    <m/>
    <m/>
    <n v="455.21202070163127"/>
    <x v="5"/>
    <x v="77"/>
    <x v="1"/>
    <n v="0"/>
    <x v="164"/>
    <x v="137"/>
  </r>
  <r>
    <s v="Journal"/>
    <x v="2"/>
    <s v="Data Engineering"/>
    <s v="Data Engineering"/>
    <d v="2024-08-31T00:00:00"/>
    <x v="0"/>
    <s v="51256"/>
    <s v="459 Roku Inc. : 966 SOW#1 2024 - DE &amp; BI Team"/>
    <x v="116"/>
    <s v="16977995014"/>
    <m/>
    <m/>
    <m/>
    <n v="320.14902630277288"/>
    <x v="5"/>
    <x v="67"/>
    <x v="1"/>
    <n v="0"/>
    <x v="129"/>
    <x v="102"/>
  </r>
  <r>
    <s v="Journal"/>
    <x v="2"/>
    <s v="Data Engineering"/>
    <s v="Data Engineering"/>
    <d v="2024-08-31T00:00:00"/>
    <x v="0"/>
    <s v="51240"/>
    <s v="459 Roku Inc. : 966 SOW#1 2024 - DE &amp; BI Team"/>
    <x v="116"/>
    <s v="16977995014"/>
    <m/>
    <m/>
    <m/>
    <n v="400.1862828784661"/>
    <x v="5"/>
    <x v="67"/>
    <x v="1"/>
    <n v="0"/>
    <x v="129"/>
    <x v="102"/>
  </r>
  <r>
    <s v="Journal"/>
    <x v="2"/>
    <s v="Data Engineering"/>
    <s v="Data Engineering"/>
    <d v="2024-08-31T00:00:00"/>
    <x v="0"/>
    <s v="50690"/>
    <s v="468 Blackstone Inc. : 1329 Blackstone - SOW#19 - Exec Office Team (.Net)"/>
    <x v="150"/>
    <s v="18659335221"/>
    <m/>
    <m/>
    <m/>
    <n v="560.2607960298526"/>
    <x v="5"/>
    <x v="4"/>
    <x v="1"/>
    <n v="0"/>
    <x v="159"/>
    <x v="132"/>
  </r>
  <r>
    <s v="Journal"/>
    <x v="9"/>
    <s v="Data Engineering"/>
    <s v="Data Engineering"/>
    <d v="2024-08-31T00:00:00"/>
    <x v="0"/>
    <s v="51826"/>
    <s v="161 DMW Direct : 707 Atrio - Data &amp; Targeting"/>
    <x v="177"/>
    <m/>
    <m/>
    <m/>
    <s v="Correction wrong allocation of data revenue"/>
    <n v="-10000"/>
    <x v="5"/>
    <x v="35"/>
    <x v="1"/>
    <n v="0"/>
    <x v="184"/>
    <x v="155"/>
  </r>
  <r>
    <s v="Journal"/>
    <x v="2"/>
    <s v="Data Engineering"/>
    <s v="Data Engineering"/>
    <d v="2024-08-31T00:00:00"/>
    <x v="0"/>
    <s v="50490"/>
    <s v="459 Roku Inc. : 966 SOW#1 2024 - DE &amp; BI Team"/>
    <x v="116"/>
    <s v="16977995014"/>
    <m/>
    <m/>
    <m/>
    <n v="520.2421677420059"/>
    <x v="5"/>
    <x v="67"/>
    <x v="1"/>
    <n v="0"/>
    <x v="129"/>
    <x v="102"/>
  </r>
  <r>
    <s v="Journal"/>
    <x v="2"/>
    <s v="Data Engineering"/>
    <s v="Data Engineering"/>
    <d v="2024-08-31T00:00:00"/>
    <x v="0"/>
    <s v="50168"/>
    <s v="468 Blackstone Inc. : 988 Blackstone SOW #12"/>
    <x v="141"/>
    <s v="16856642182"/>
    <m/>
    <m/>
    <m/>
    <n v="280.1303980149263"/>
    <x v="5"/>
    <x v="4"/>
    <x v="1"/>
    <n v="0"/>
    <x v="150"/>
    <x v="123"/>
  </r>
  <r>
    <s v="Journal"/>
    <x v="2"/>
    <s v="Data Engineering"/>
    <s v="Data Engineering"/>
    <d v="2024-08-31T00:00:00"/>
    <x v="0"/>
    <s v="51325"/>
    <s v="459 Roku Inc. : 968 Roku SOW 2 - Data Engineering Team"/>
    <x v="158"/>
    <s v="16977994594"/>
    <m/>
    <m/>
    <m/>
    <n v="480.22353945415932"/>
    <x v="5"/>
    <x v="67"/>
    <x v="1"/>
    <n v="0"/>
    <x v="167"/>
    <x v="140"/>
  </r>
  <r>
    <s v="Journal"/>
    <x v="2"/>
    <s v="Data Engineering"/>
    <s v="Data Engineering"/>
    <d v="2024-08-31T00:00:00"/>
    <x v="0"/>
    <s v="51110"/>
    <s v="460 Globalization Partners Inc. : 1367 Globalization Partners SOW #40 - Data Engineering Team Renewal"/>
    <x v="145"/>
    <s v="17772859452"/>
    <m/>
    <m/>
    <m/>
    <n v="648.30177826311512"/>
    <x v="5"/>
    <x v="73"/>
    <x v="1"/>
    <n v="0"/>
    <x v="154"/>
    <x v="127"/>
  </r>
  <r>
    <s v="Journal"/>
    <x v="2"/>
    <s v="Data Engineering"/>
    <s v="Data Engineering"/>
    <d v="2024-08-31T00:00:00"/>
    <x v="0"/>
    <s v="51282"/>
    <s v="459 Roku Inc. : 966 SOW#1 2024 - DE &amp; BI Team"/>
    <x v="116"/>
    <s v="16977995014"/>
    <m/>
    <m/>
    <m/>
    <n v="158.0735817369941"/>
    <x v="5"/>
    <x v="67"/>
    <x v="1"/>
    <n v="0"/>
    <x v="129"/>
    <x v="102"/>
  </r>
  <r>
    <s v="Journal"/>
    <x v="2"/>
    <s v="Data Engineering"/>
    <s v="Data Engineering"/>
    <d v="2024-08-31T00:00:00"/>
    <x v="0"/>
    <s v="50990"/>
    <s v="459 Roku Inc. : 966 SOW#1 2024 - DE &amp; BI Team"/>
    <x v="116"/>
    <s v="16977995014"/>
    <m/>
    <m/>
    <m/>
    <n v="480.22353945415932"/>
    <x v="5"/>
    <x v="67"/>
    <x v="1"/>
    <n v="0"/>
    <x v="129"/>
    <x v="102"/>
  </r>
  <r>
    <s v="Journal"/>
    <x v="9"/>
    <s v="Data Engineering"/>
    <s v="Data Engineering"/>
    <d v="2024-08-31T00:00:00"/>
    <x v="0"/>
    <s v="52174"/>
    <s v="- No Entity -"/>
    <x v="0"/>
    <m/>
    <s v="ICC 1294 Hyatt : Hyatt - Product Manager Need"/>
    <m/>
    <s v="Reclass Top Side JE52166 AI Consulting Rev accounts_Hyatt"/>
    <n v="-14543.27"/>
    <x v="5"/>
    <x v="14"/>
    <x v="1"/>
    <s v="ICC 1294 Hyatt : Hyatt - Product Manager Need"/>
    <x v="17"/>
    <x v="0"/>
  </r>
  <r>
    <s v="Journal"/>
    <x v="2"/>
    <s v="Data Engineering"/>
    <s v="Data Engineering"/>
    <d v="2024-08-31T00:00:00"/>
    <x v="0"/>
    <s v="51202"/>
    <s v="459 Roku Inc. : 966 SOW#1 2024 - DE &amp; BI Team"/>
    <x v="116"/>
    <s v="16977995014"/>
    <m/>
    <m/>
    <m/>
    <n v="360.16765459061952"/>
    <x v="5"/>
    <x v="67"/>
    <x v="1"/>
    <n v="0"/>
    <x v="129"/>
    <x v="102"/>
  </r>
  <r>
    <s v="Journal"/>
    <x v="2"/>
    <s v="Data Engineering"/>
    <s v="Data Engineering"/>
    <d v="2024-08-31T00:00:00"/>
    <x v="0"/>
    <s v="49865"/>
    <s v="461 Session M Inc. : 974 Mastercard SOW #6"/>
    <x v="6"/>
    <s v="16716229170"/>
    <m/>
    <m/>
    <m/>
    <n v="416.19373419360477"/>
    <x v="5"/>
    <x v="29"/>
    <x v="1"/>
    <n v="0"/>
    <x v="38"/>
    <x v="37"/>
  </r>
  <r>
    <s v="Journal"/>
    <x v="2"/>
    <s v="Data Engineering"/>
    <s v="Data Engineering"/>
    <d v="2024-08-31T00:00:00"/>
    <x v="0"/>
    <s v="49894"/>
    <s v="461 Session M Inc. : 974 Mastercard SOW #6"/>
    <x v="6"/>
    <s v="16716229170"/>
    <m/>
    <m/>
    <m/>
    <n v="416.19373419360477"/>
    <x v="5"/>
    <x v="29"/>
    <x v="1"/>
    <n v="0"/>
    <x v="38"/>
    <x v="37"/>
  </r>
  <r>
    <s v="Journal"/>
    <x v="2"/>
    <s v="Data Engineering"/>
    <s v="Data Engineering"/>
    <d v="2024-08-31T00:00:00"/>
    <x v="0"/>
    <s v="49822"/>
    <s v="468 Blackstone Inc. : 988 Blackstone SOW #12"/>
    <x v="141"/>
    <s v="16856642182"/>
    <m/>
    <m/>
    <m/>
    <n v="440.20491116631274"/>
    <x v="5"/>
    <x v="4"/>
    <x v="1"/>
    <n v="0"/>
    <x v="150"/>
    <x v="123"/>
  </r>
  <r>
    <s v="Journal"/>
    <x v="2"/>
    <s v="Data Engineering"/>
    <s v="Data Engineering"/>
    <d v="2024-08-31T00:00:00"/>
    <x v="0"/>
    <s v="50910"/>
    <s v="459 Roku Inc. : 966 SOW#1 2024 - DE &amp; BI Team"/>
    <x v="116"/>
    <s v="16977995014"/>
    <m/>
    <m/>
    <m/>
    <n v="320.14902630277288"/>
    <x v="5"/>
    <x v="67"/>
    <x v="1"/>
    <n v="0"/>
    <x v="129"/>
    <x v="102"/>
  </r>
  <r>
    <s v="Journal"/>
    <x v="2"/>
    <s v="Data Engineering"/>
    <s v="Data Engineering"/>
    <d v="2024-08-31T00:00:00"/>
    <x v="0"/>
    <s v="50109"/>
    <s v="468 Blackstone Inc. : 988 Blackstone SOW #12"/>
    <x v="141"/>
    <s v="16856642182"/>
    <m/>
    <m/>
    <m/>
    <n v="560.2607960298526"/>
    <x v="5"/>
    <x v="4"/>
    <x v="1"/>
    <n v="0"/>
    <x v="150"/>
    <x v="123"/>
  </r>
  <r>
    <s v="Journal"/>
    <x v="9"/>
    <s v="Data Engineering"/>
    <s v="Data Engineering"/>
    <d v="2024-08-31T00:00:00"/>
    <x v="0"/>
    <s v="51835"/>
    <s v="382 Hyatt : 1254 Hyatt - Martech Architecture Rebuild - Phase 1 (Design)"/>
    <x v="64"/>
    <s v="17296920926"/>
    <m/>
    <m/>
    <m/>
    <n v="31655.83"/>
    <x v="5"/>
    <x v="14"/>
    <x v="1"/>
    <n v="0"/>
    <x v="83"/>
    <x v="78"/>
  </r>
  <r>
    <s v="Journal"/>
    <x v="2"/>
    <s v="Data Engineering"/>
    <s v="Data Engineering"/>
    <d v="2024-08-31T00:00:00"/>
    <x v="0"/>
    <s v="49820"/>
    <s v="468 Blackstone Inc. : 988 Blackstone SOW #12"/>
    <x v="141"/>
    <s v="16856642182"/>
    <m/>
    <m/>
    <m/>
    <n v="480.22353945415932"/>
    <x v="5"/>
    <x v="4"/>
    <x v="1"/>
    <n v="0"/>
    <x v="150"/>
    <x v="123"/>
  </r>
  <r>
    <s v="Journal"/>
    <x v="2"/>
    <s v="Data Engineering"/>
    <s v="Data Engineering"/>
    <d v="2024-08-31T00:00:00"/>
    <x v="0"/>
    <s v="50307"/>
    <s v="469 Stagwell Marketing Cloud LLC : 985 Stagwell SOW#1"/>
    <x v="147"/>
    <s v="17001841791"/>
    <m/>
    <m/>
    <m/>
    <n v="520.2421677420059"/>
    <x v="5"/>
    <x v="76"/>
    <x v="1"/>
    <n v="0"/>
    <x v="156"/>
    <x v="129"/>
  </r>
  <r>
    <s v="Journal"/>
    <x v="2"/>
    <s v="Data Engineering"/>
    <s v="Data Engineering"/>
    <d v="2024-08-31T00:00:00"/>
    <x v="0"/>
    <s v="51361"/>
    <s v="459 Roku Inc. : 968 Roku SOW 2 - Data Engineering Team"/>
    <x v="158"/>
    <s v="16977994594"/>
    <m/>
    <m/>
    <m/>
    <n v="480.22353945415932"/>
    <x v="5"/>
    <x v="67"/>
    <x v="1"/>
    <n v="0"/>
    <x v="167"/>
    <x v="140"/>
  </r>
  <r>
    <s v="Journal"/>
    <x v="2"/>
    <s v="Data Engineering"/>
    <s v="Data Engineering"/>
    <d v="2024-08-31T00:00:00"/>
    <x v="0"/>
    <s v="50839"/>
    <s v="460 Globalization Partners Inc. : 1349 Globalization Partners SOW #41 - Data Engineering Team Renewal"/>
    <x v="139"/>
    <s v="17771226635"/>
    <m/>
    <m/>
    <m/>
    <n v="384.17883156332749"/>
    <x v="5"/>
    <x v="73"/>
    <x v="1"/>
    <n v="0"/>
    <x v="148"/>
    <x v="121"/>
  </r>
  <r>
    <s v="Journal"/>
    <x v="2"/>
    <s v="Data Engineering"/>
    <s v="Data Engineering"/>
    <d v="2024-08-31T00:00:00"/>
    <x v="0"/>
    <s v="51348"/>
    <s v="482 Madhive : 1111 Madhive - SOW1"/>
    <x v="155"/>
    <s v="16592846934"/>
    <m/>
    <m/>
    <m/>
    <n v="360.16765459061952"/>
    <x v="5"/>
    <x v="77"/>
    <x v="1"/>
    <n v="0"/>
    <x v="164"/>
    <x v="137"/>
  </r>
  <r>
    <s v="Journal"/>
    <x v="2"/>
    <s v="Data Engineering"/>
    <s v="Data Engineering"/>
    <d v="2024-08-31T00:00:00"/>
    <x v="0"/>
    <s v="50939"/>
    <s v="460 Globalization Partners Inc. : 1366 Globalization Partners SOW #39 - Data Engineering Team  Renewal"/>
    <x v="152"/>
    <s v="17772967350"/>
    <m/>
    <m/>
    <m/>
    <n v="376.17510590575813"/>
    <x v="5"/>
    <x v="73"/>
    <x v="1"/>
    <n v="0"/>
    <x v="161"/>
    <x v="134"/>
  </r>
  <r>
    <s v="Journal"/>
    <x v="2"/>
    <s v="Data Engineering"/>
    <s v="Data Engineering"/>
    <d v="2024-08-31T00:00:00"/>
    <x v="0"/>
    <s v="50100"/>
    <s v="468 Blackstone Inc. : 988 Blackstone SOW #12"/>
    <x v="141"/>
    <s v="16856642182"/>
    <m/>
    <m/>
    <m/>
    <n v="560.2607960298526"/>
    <x v="5"/>
    <x v="4"/>
    <x v="1"/>
    <n v="0"/>
    <x v="150"/>
    <x v="123"/>
  </r>
  <r>
    <s v="Journal"/>
    <x v="2"/>
    <s v="Data Engineering"/>
    <s v="Data Engineering"/>
    <d v="2024-08-31T00:00:00"/>
    <x v="0"/>
    <s v="50227"/>
    <s v="465 Sincera Technologies LLC : 980 Sincera SOW 3 - Data Engineering Team"/>
    <x v="159"/>
    <s v="17001844665"/>
    <m/>
    <m/>
    <m/>
    <n v="240.11176972707966"/>
    <x v="5"/>
    <x v="75"/>
    <x v="1"/>
    <n v="0"/>
    <x v="168"/>
    <x v="141"/>
  </r>
  <r>
    <s v="Journal"/>
    <x v="2"/>
    <s v="Data Engineering"/>
    <s v="Data Engineering"/>
    <d v="2024-08-31T00:00:00"/>
    <x v="0"/>
    <s v="50176"/>
    <s v="466 Pixability Inc. : 1331 Pixability SOW 4"/>
    <x v="142"/>
    <s v="17583740188"/>
    <m/>
    <m/>
    <m/>
    <n v="258.12015245661064"/>
    <x v="5"/>
    <x v="74"/>
    <x v="1"/>
    <n v="0"/>
    <x v="151"/>
    <x v="124"/>
  </r>
  <r>
    <s v="Journal"/>
    <x v="2"/>
    <s v="Data Engineering"/>
    <s v="Data Engineering"/>
    <d v="2024-08-31T00:00:00"/>
    <x v="0"/>
    <s v="51120"/>
    <s v="459 Roku Inc. : 966 SOW#1 2024 - DE &amp; BI Team"/>
    <x v="116"/>
    <s v="16977995014"/>
    <m/>
    <m/>
    <m/>
    <n v="432.20118550874338"/>
    <x v="5"/>
    <x v="67"/>
    <x v="1"/>
    <n v="0"/>
    <x v="129"/>
    <x v="102"/>
  </r>
  <r>
    <s v="Journal"/>
    <x v="2"/>
    <s v="Data Engineering"/>
    <s v="Data Engineering"/>
    <d v="2024-08-31T00:00:00"/>
    <x v="0"/>
    <s v="50920"/>
    <s v="459 Roku Inc. : 966 SOW#1 2024 - DE &amp; BI Team"/>
    <x v="116"/>
    <s v="16977995014"/>
    <m/>
    <m/>
    <m/>
    <n v="320.14902630277288"/>
    <x v="5"/>
    <x v="67"/>
    <x v="1"/>
    <n v="0"/>
    <x v="129"/>
    <x v="102"/>
  </r>
  <r>
    <s v="Journal"/>
    <x v="2"/>
    <s v="Data Engineering"/>
    <s v="Data Engineering"/>
    <d v="2024-08-31T00:00:00"/>
    <x v="0"/>
    <s v="49954"/>
    <s v="461 Session M Inc. : 974 Mastercard SOW #6"/>
    <x v="6"/>
    <s v="16716229170"/>
    <m/>
    <m/>
    <m/>
    <n v="400.1862828784661"/>
    <x v="5"/>
    <x v="29"/>
    <x v="1"/>
    <n v="0"/>
    <x v="38"/>
    <x v="37"/>
  </r>
  <r>
    <s v="Journal"/>
    <x v="9"/>
    <s v="Data Engineering"/>
    <s v="Data Engineering"/>
    <d v="2024-08-31T00:00:00"/>
    <x v="0"/>
    <s v="51807"/>
    <s v="11 Visa : 1246 NextGen Solutions"/>
    <x v="18"/>
    <s v="18657995555"/>
    <m/>
    <m/>
    <m/>
    <n v="-483.98"/>
    <x v="5"/>
    <x v="22"/>
    <x v="1"/>
    <n v="0"/>
    <x v="49"/>
    <x v="46"/>
  </r>
  <r>
    <s v="Journal"/>
    <x v="2"/>
    <s v="Data Engineering"/>
    <s v="Data Engineering"/>
    <d v="2024-08-31T00:00:00"/>
    <x v="0"/>
    <s v="49788"/>
    <s v="468 Blackstone Inc. : 988 Blackstone SOW #12"/>
    <x v="141"/>
    <s v="16856642182"/>
    <m/>
    <m/>
    <m/>
    <n v="536.24961905714463"/>
    <x v="5"/>
    <x v="4"/>
    <x v="1"/>
    <n v="0"/>
    <x v="150"/>
    <x v="123"/>
  </r>
  <r>
    <s v="Journal"/>
    <x v="2"/>
    <s v="Data Engineering"/>
    <s v="Data Engineering"/>
    <d v="2024-08-31T00:00:00"/>
    <x v="0"/>
    <s v="50617"/>
    <s v="459 Roku Inc. : 966 SOW#1 2024 - DE &amp; BI Team"/>
    <x v="116"/>
    <s v="16977995014"/>
    <m/>
    <m/>
    <m/>
    <n v="320.14902630277288"/>
    <x v="5"/>
    <x v="67"/>
    <x v="1"/>
    <n v="0"/>
    <x v="129"/>
    <x v="102"/>
  </r>
  <r>
    <s v="Journal"/>
    <x v="2"/>
    <s v="Data Engineering"/>
    <s v="Data Engineering"/>
    <d v="2024-08-31T00:00:00"/>
    <x v="0"/>
    <s v="50324"/>
    <s v="469 Stagwell Marketing Cloud LLC : 985 Stagwell SOW#1"/>
    <x v="147"/>
    <s v="17001841791"/>
    <m/>
    <m/>
    <m/>
    <n v="520.2421677420059"/>
    <x v="5"/>
    <x v="76"/>
    <x v="1"/>
    <n v="0"/>
    <x v="156"/>
    <x v="129"/>
  </r>
  <r>
    <s v="Journal"/>
    <x v="2"/>
    <s v="Data Engineering"/>
    <s v="Data Engineering"/>
    <d v="2024-08-31T00:00:00"/>
    <x v="0"/>
    <s v="50699"/>
    <s v="468 Blackstone Inc. : 1370 Blackstone - SOW#17 - Data Engineering Team"/>
    <x v="160"/>
    <s v="20242405226"/>
    <m/>
    <m/>
    <m/>
    <n v="440.20491116631274"/>
    <x v="5"/>
    <x v="4"/>
    <x v="1"/>
    <n v="0"/>
    <x v="169"/>
    <x v="142"/>
  </r>
  <r>
    <s v="Journal"/>
    <x v="2"/>
    <s v="Data Engineering"/>
    <s v="Data Engineering"/>
    <d v="2024-08-31T00:00:00"/>
    <x v="0"/>
    <s v="50737"/>
    <s v="460 Globalization Partners Inc. : 1029 GP SOW #34"/>
    <x v="161"/>
    <s v="16974076254"/>
    <m/>
    <m/>
    <m/>
    <n v="360.16765459061952"/>
    <x v="5"/>
    <x v="73"/>
    <x v="1"/>
    <n v="0"/>
    <x v="170"/>
    <x v="143"/>
  </r>
  <r>
    <s v="Journal"/>
    <x v="2"/>
    <s v="Data Engineering"/>
    <s v="Data Engineering"/>
    <d v="2024-08-31T00:00:00"/>
    <x v="0"/>
    <s v="50577"/>
    <s v="459 Roku Inc. : 966 SOW#1 2024 - DE &amp; BI Team"/>
    <x v="116"/>
    <s v="16977995014"/>
    <m/>
    <m/>
    <m/>
    <n v="320.14902630277288"/>
    <x v="5"/>
    <x v="67"/>
    <x v="1"/>
    <n v="0"/>
    <x v="129"/>
    <x v="102"/>
  </r>
  <r>
    <s v="Journal"/>
    <x v="2"/>
    <s v="Data Engineering"/>
    <s v="Data Engineering"/>
    <d v="2024-08-31T00:00:00"/>
    <x v="0"/>
    <s v="50548"/>
    <s v="459 Roku Inc. : 966 SOW#1 2024 - DE &amp; BI Team"/>
    <x v="116"/>
    <s v="16977995014"/>
    <m/>
    <m/>
    <m/>
    <n v="320.14902630277288"/>
    <x v="5"/>
    <x v="67"/>
    <x v="1"/>
    <n v="0"/>
    <x v="129"/>
    <x v="102"/>
  </r>
  <r>
    <s v="Journal"/>
    <x v="2"/>
    <s v="Data Engineering"/>
    <s v="Data Engineering"/>
    <d v="2024-08-31T00:00:00"/>
    <x v="0"/>
    <s v="50538"/>
    <s v="468 Blackstone Inc. : 1255 Blackstone - Python Engineers (James Team)"/>
    <x v="153"/>
    <s v="19584503853"/>
    <m/>
    <m/>
    <m/>
    <n v="560.2607960298526"/>
    <x v="5"/>
    <x v="4"/>
    <x v="1"/>
    <n v="0"/>
    <x v="162"/>
    <x v="135"/>
  </r>
  <r>
    <s v="Journal"/>
    <x v="2"/>
    <s v="Data Engineering"/>
    <s v="Data Engineering"/>
    <d v="2024-08-31T00:00:00"/>
    <x v="0"/>
    <s v="50433"/>
    <s v="469 Stagwell Marketing Cloud LLC : 1190 Stagwell - SOW#4 - Data Engineering Team"/>
    <x v="157"/>
    <s v="17692058278"/>
    <m/>
    <m/>
    <m/>
    <n v="400.1862828784661"/>
    <x v="5"/>
    <x v="76"/>
    <x v="1"/>
    <n v="0"/>
    <x v="166"/>
    <x v="139"/>
  </r>
  <r>
    <s v="Journal"/>
    <x v="2"/>
    <s v="Data Engineering"/>
    <s v="Data Engineering"/>
    <d v="2024-08-31T00:00:00"/>
    <x v="0"/>
    <s v="49909"/>
    <s v="461 Session M Inc. : 974 Mastercard SOW #6"/>
    <x v="6"/>
    <s v="16716229170"/>
    <m/>
    <m/>
    <m/>
    <n v="400.1862828784661"/>
    <x v="5"/>
    <x v="29"/>
    <x v="1"/>
    <n v="0"/>
    <x v="38"/>
    <x v="37"/>
  </r>
  <r>
    <s v="Journal"/>
    <x v="2"/>
    <s v="Data Engineering"/>
    <s v="Data Engineering"/>
    <d v="2024-08-31T00:00:00"/>
    <x v="0"/>
    <s v="50891"/>
    <s v="460 Globalization Partners Inc. : 1349 Globalization Partners SOW #41 - Data Engineering Team Renewal"/>
    <x v="139"/>
    <s v="17771226635"/>
    <m/>
    <m/>
    <m/>
    <n v="384.17883156332749"/>
    <x v="5"/>
    <x v="73"/>
    <x v="1"/>
    <n v="0"/>
    <x v="148"/>
    <x v="121"/>
  </r>
  <r>
    <s v="Journal"/>
    <x v="2"/>
    <s v="Data Engineering"/>
    <s v="Data Engineering"/>
    <d v="2024-08-31T00:00:00"/>
    <x v="0"/>
    <s v="51114"/>
    <s v="459 Roku Inc. : 966 SOW#1 2024 - DE &amp; BI Team"/>
    <x v="116"/>
    <s v="16977995014"/>
    <m/>
    <m/>
    <m/>
    <n v="320.14902630277288"/>
    <x v="5"/>
    <x v="67"/>
    <x v="1"/>
    <n v="0"/>
    <x v="129"/>
    <x v="102"/>
  </r>
  <r>
    <s v="Journal"/>
    <x v="2"/>
    <s v="Data Engineering"/>
    <s v="Data Engineering"/>
    <d v="2024-08-31T00:00:00"/>
    <x v="0"/>
    <s v="51265"/>
    <s v="459 Roku Inc. : 966 SOW#1 2024 - DE &amp; BI Team"/>
    <x v="116"/>
    <s v="16977995014"/>
    <m/>
    <m/>
    <m/>
    <n v="360.16765459061952"/>
    <x v="5"/>
    <x v="67"/>
    <x v="1"/>
    <n v="0"/>
    <x v="129"/>
    <x v="102"/>
  </r>
  <r>
    <s v="Journal"/>
    <x v="2"/>
    <s v="Data Engineering"/>
    <s v="Data Engineering"/>
    <d v="2024-08-31T00:00:00"/>
    <x v="0"/>
    <s v="50028"/>
    <s v="468 Blackstone Inc. : 988 Blackstone SOW #12"/>
    <x v="141"/>
    <s v="16856642182"/>
    <m/>
    <m/>
    <m/>
    <n v="320.14902630277288"/>
    <x v="5"/>
    <x v="4"/>
    <x v="1"/>
    <n v="0"/>
    <x v="150"/>
    <x v="123"/>
  </r>
  <r>
    <s v="Journal"/>
    <x v="2"/>
    <s v="Data Engineering"/>
    <s v="Data Engineering"/>
    <d v="2024-08-31T00:00:00"/>
    <x v="0"/>
    <s v="51000"/>
    <s v="459 Roku Inc. : 966 SOW#1 2024 - DE &amp; BI Team"/>
    <x v="116"/>
    <s v="16977995014"/>
    <m/>
    <m/>
    <m/>
    <n v="464.21608813902071"/>
    <x v="5"/>
    <x v="67"/>
    <x v="1"/>
    <n v="0"/>
    <x v="129"/>
    <x v="102"/>
  </r>
  <r>
    <s v="Journal"/>
    <x v="9"/>
    <s v="Data Engineering"/>
    <s v="Data Engineering"/>
    <d v="2024-08-31T00:00:00"/>
    <x v="0"/>
    <s v="52019"/>
    <s v="451 Cornerstone Building Brands : 1212 Cornerstone Shelter Scheduling Implementation"/>
    <x v="9"/>
    <s v="17731619858"/>
    <m/>
    <m/>
    <s v="Retainer Rev Rec"/>
    <n v="31960.85"/>
    <x v="5"/>
    <x v="31"/>
    <x v="1"/>
    <n v="0"/>
    <x v="41"/>
    <x v="40"/>
  </r>
  <r>
    <s v="Journal"/>
    <x v="2"/>
    <s v="Data Engineering"/>
    <s v="Data Engineering"/>
    <d v="2024-08-31T00:00:00"/>
    <x v="0"/>
    <s v="50721"/>
    <s v="460 Globalization Partners Inc. : 1028 GP SOW #33"/>
    <x v="180"/>
    <s v="16973568605"/>
    <m/>
    <m/>
    <m/>
    <n v="544.25334471471388"/>
    <x v="5"/>
    <x v="73"/>
    <x v="1"/>
    <n v="0"/>
    <x v="187"/>
    <x v="158"/>
  </r>
  <r>
    <s v="Journal"/>
    <x v="2"/>
    <s v="Data Engineering"/>
    <s v="Data Engineering"/>
    <d v="2024-08-31T00:00:00"/>
    <x v="0"/>
    <s v="49789"/>
    <s v="461 Session M Inc. : 974 Mastercard SOW #6"/>
    <x v="6"/>
    <s v="16716229170"/>
    <m/>
    <m/>
    <m/>
    <n v="400.1862828784661"/>
    <x v="5"/>
    <x v="29"/>
    <x v="1"/>
    <n v="0"/>
    <x v="38"/>
    <x v="37"/>
  </r>
  <r>
    <s v="Journal"/>
    <x v="2"/>
    <s v="Data Engineering"/>
    <s v="Data Engineering"/>
    <d v="2024-08-31T00:00:00"/>
    <x v="0"/>
    <s v="49773"/>
    <s v="461 Session M Inc. : 974 Mastercard SOW #6"/>
    <x v="6"/>
    <s v="16716229170"/>
    <m/>
    <m/>
    <m/>
    <n v="496.23099076929799"/>
    <x v="5"/>
    <x v="29"/>
    <x v="1"/>
    <n v="0"/>
    <x v="38"/>
    <x v="37"/>
  </r>
  <r>
    <s v="Journal"/>
    <x v="2"/>
    <s v="Data Engineering"/>
    <s v="Data Engineering"/>
    <d v="2024-08-31T00:00:00"/>
    <x v="0"/>
    <s v="49910"/>
    <s v="468 Blackstone Inc. : 988 Blackstone SOW #12"/>
    <x v="141"/>
    <s v="16856642182"/>
    <m/>
    <m/>
    <m/>
    <n v="560.2607960298526"/>
    <x v="5"/>
    <x v="4"/>
    <x v="1"/>
    <n v="0"/>
    <x v="150"/>
    <x v="123"/>
  </r>
  <r>
    <s v="Journal"/>
    <x v="9"/>
    <s v="Data Engineering"/>
    <s v="Data Engineering"/>
    <d v="2024-08-31T00:00:00"/>
    <x v="0"/>
    <s v="51821"/>
    <s v="11 Visa : 1264 VISA Consumer Payment - DE/BI project"/>
    <x v="122"/>
    <s v="19569235802"/>
    <m/>
    <m/>
    <m/>
    <n v="9367.73"/>
    <x v="5"/>
    <x v="22"/>
    <x v="1"/>
    <n v="0"/>
    <x v="135"/>
    <x v="108"/>
  </r>
  <r>
    <s v="Journal"/>
    <x v="2"/>
    <s v="Data Engineering"/>
    <s v="Data Engineering"/>
    <d v="2024-08-31T00:00:00"/>
    <x v="0"/>
    <s v="51142"/>
    <s v="459 Roku Inc. : 966 SOW#1 2024 - DE &amp; BI Team"/>
    <x v="116"/>
    <s v="16977995014"/>
    <m/>
    <m/>
    <m/>
    <n v="480.22353945415932"/>
    <x v="5"/>
    <x v="67"/>
    <x v="1"/>
    <n v="0"/>
    <x v="129"/>
    <x v="102"/>
  </r>
  <r>
    <s v="Journal"/>
    <x v="2"/>
    <s v="Data Engineering"/>
    <s v="Data Engineering"/>
    <d v="2024-08-31T00:00:00"/>
    <x v="0"/>
    <s v="51345"/>
    <s v="482 Madhive : 1111 Madhive - SOW1"/>
    <x v="155"/>
    <s v="16592846934"/>
    <m/>
    <m/>
    <m/>
    <n v="270.12574094296463"/>
    <x v="5"/>
    <x v="77"/>
    <x v="1"/>
    <n v="0"/>
    <x v="164"/>
    <x v="137"/>
  </r>
  <r>
    <s v="Journal"/>
    <x v="2"/>
    <s v="Data Engineering"/>
    <s v="Data Engineering"/>
    <d v="2024-08-31T00:00:00"/>
    <x v="0"/>
    <s v="51109"/>
    <s v="459 Roku Inc. : 966 SOW#1 2024 - DE &amp; BI Team"/>
    <x v="116"/>
    <s v="16977995014"/>
    <m/>
    <m/>
    <m/>
    <n v="360.16765459061952"/>
    <x v="5"/>
    <x v="67"/>
    <x v="1"/>
    <n v="0"/>
    <x v="129"/>
    <x v="102"/>
  </r>
  <r>
    <s v="Journal"/>
    <x v="2"/>
    <s v="Data Engineering"/>
    <s v="Data Engineering"/>
    <d v="2024-08-31T00:00:00"/>
    <x v="0"/>
    <s v="50553"/>
    <s v="459 Roku Inc. : 966 SOW#1 2024 - DE &amp; BI Team"/>
    <x v="116"/>
    <s v="16977995014"/>
    <m/>
    <m/>
    <m/>
    <n v="344.16020327548085"/>
    <x v="5"/>
    <x v="67"/>
    <x v="1"/>
    <n v="0"/>
    <x v="129"/>
    <x v="102"/>
  </r>
  <r>
    <s v="Journal"/>
    <x v="2"/>
    <s v="Data Engineering"/>
    <s v="Data Engineering"/>
    <d v="2024-08-31T00:00:00"/>
    <x v="0"/>
    <s v="50333"/>
    <s v="468 Blackstone Inc. : 1181 Blackstone - SOW#23 - DE Tech Lead (Rafael Team)"/>
    <x v="146"/>
    <s v="18243049512"/>
    <m/>
    <m/>
    <m/>
    <n v="440.20491116631274"/>
    <x v="5"/>
    <x v="4"/>
    <x v="1"/>
    <n v="0"/>
    <x v="155"/>
    <x v="128"/>
  </r>
  <r>
    <s v="Journal"/>
    <x v="2"/>
    <s v="Data Engineering"/>
    <s v="Data Engineering"/>
    <d v="2024-08-31T00:00:00"/>
    <x v="0"/>
    <s v="50440"/>
    <s v="459 Roku Inc. : 966 SOW#1 2024 - DE &amp; BI Team"/>
    <x v="116"/>
    <s v="16977995014"/>
    <m/>
    <m/>
    <m/>
    <n v="320.14902630277288"/>
    <x v="5"/>
    <x v="67"/>
    <x v="1"/>
    <n v="0"/>
    <x v="129"/>
    <x v="102"/>
  </r>
  <r>
    <s v="Journal"/>
    <x v="2"/>
    <s v="Data Engineering"/>
    <s v="Data Engineering"/>
    <d v="2024-08-31T00:00:00"/>
    <x v="0"/>
    <s v="51331"/>
    <s v="459 Roku Inc. : 968 Roku SOW 2 - Data Engineering Team"/>
    <x v="158"/>
    <s v="16977994594"/>
    <m/>
    <m/>
    <m/>
    <n v="480.22353945415932"/>
    <x v="5"/>
    <x v="67"/>
    <x v="1"/>
    <n v="0"/>
    <x v="167"/>
    <x v="140"/>
  </r>
  <r>
    <s v="Journal"/>
    <x v="2"/>
    <s v="Data Engineering"/>
    <s v="Data Engineering"/>
    <d v="2024-08-31T00:00:00"/>
    <x v="0"/>
    <s v="50708"/>
    <s v="460 Globalization Partners Inc. : 1028 GP SOW #33"/>
    <x v="180"/>
    <s v="16973568605"/>
    <m/>
    <m/>
    <m/>
    <n v="544.25334471471388"/>
    <x v="5"/>
    <x v="73"/>
    <x v="1"/>
    <n v="0"/>
    <x v="187"/>
    <x v="158"/>
  </r>
  <r>
    <s v="Journal"/>
    <x v="9"/>
    <s v="Data Engineering"/>
    <s v="Data Engineering"/>
    <d v="2024-08-31T00:00:00"/>
    <x v="0"/>
    <s v="51836"/>
    <s v="280 NBCU : 1333 NBCU - Prism (Wingspan) 2.0 Engineering Team Extension"/>
    <x v="168"/>
    <s v="14229394307"/>
    <m/>
    <m/>
    <m/>
    <n v="19114.09"/>
    <x v="5"/>
    <x v="7"/>
    <x v="1"/>
    <n v="0"/>
    <x v="177"/>
    <x v="20"/>
  </r>
  <r>
    <s v="Journal"/>
    <x v="2"/>
    <s v="Data Engineering"/>
    <s v="Data Engineering"/>
    <d v="2024-08-31T00:00:00"/>
    <x v="0"/>
    <s v="50790"/>
    <s v="460 Globalization Partners Inc. : 1349 Globalization Partners SOW #41 - Data Engineering Team Renewal"/>
    <x v="139"/>
    <s v="17771226635"/>
    <m/>
    <m/>
    <m/>
    <n v="448.20863682388205"/>
    <x v="5"/>
    <x v="73"/>
    <x v="1"/>
    <n v="0"/>
    <x v="148"/>
    <x v="121"/>
  </r>
  <r>
    <s v="Journal"/>
    <x v="2"/>
    <s v="Data Engineering"/>
    <s v="Data Engineering"/>
    <d v="2024-08-31T00:00:00"/>
    <x v="0"/>
    <s v="49800"/>
    <s v="468 Blackstone Inc. : 988 Blackstone SOW #12"/>
    <x v="141"/>
    <s v="16856642182"/>
    <m/>
    <m/>
    <m/>
    <n v="480.22353945415932"/>
    <x v="5"/>
    <x v="4"/>
    <x v="1"/>
    <n v="0"/>
    <x v="150"/>
    <x v="123"/>
  </r>
  <r>
    <s v="Journal"/>
    <x v="2"/>
    <s v="Data Engineering"/>
    <s v="Data Engineering"/>
    <d v="2024-08-31T00:00:00"/>
    <x v="0"/>
    <s v="50526"/>
    <s v="459 Roku Inc. : 966 SOW#1 2024 - DE &amp; BI Team"/>
    <x v="116"/>
    <s v="16977995014"/>
    <m/>
    <m/>
    <m/>
    <n v="320.14902630277288"/>
    <x v="5"/>
    <x v="67"/>
    <x v="1"/>
    <n v="0"/>
    <x v="129"/>
    <x v="102"/>
  </r>
  <r>
    <s v="Journal"/>
    <x v="2"/>
    <s v="Data Engineering"/>
    <s v="Data Engineering"/>
    <d v="2024-08-31T00:00:00"/>
    <x v="0"/>
    <s v="50554"/>
    <s v="468 Blackstone Inc. : 1255 Blackstone - Python Engineers (James Team)"/>
    <x v="153"/>
    <s v="19584503853"/>
    <m/>
    <m/>
    <m/>
    <n v="520.2421677420059"/>
    <x v="5"/>
    <x v="4"/>
    <x v="1"/>
    <n v="0"/>
    <x v="162"/>
    <x v="135"/>
  </r>
  <r>
    <s v="Journal"/>
    <x v="2"/>
    <s v="Data Engineering"/>
    <s v="Data Engineering"/>
    <d v="2024-08-31T00:00:00"/>
    <x v="0"/>
    <s v="50624"/>
    <s v="468 Blackstone Inc. : 1285 Blackstone - SOW#24 FS Engineer (Seb Team)"/>
    <x v="149"/>
    <s v="19901929100"/>
    <m/>
    <m/>
    <m/>
    <n v="520.2421677420059"/>
    <x v="5"/>
    <x v="4"/>
    <x v="1"/>
    <n v="0"/>
    <x v="158"/>
    <x v="131"/>
  </r>
  <r>
    <s v="Journal"/>
    <x v="2"/>
    <s v="Data Engineering"/>
    <s v="Data Engineering"/>
    <d v="2024-08-31T00:00:00"/>
    <x v="0"/>
    <s v="50566"/>
    <s v="459 Roku Inc. : 966 SOW#1 2024 - DE &amp; BI Team"/>
    <x v="116"/>
    <s v="16977995014"/>
    <m/>
    <m/>
    <m/>
    <n v="464.21608813902071"/>
    <x v="5"/>
    <x v="67"/>
    <x v="1"/>
    <n v="0"/>
    <x v="129"/>
    <x v="102"/>
  </r>
  <r>
    <s v="Journal"/>
    <x v="2"/>
    <s v="Data Engineering"/>
    <s v="Data Engineering"/>
    <d v="2024-08-31T00:00:00"/>
    <x v="0"/>
    <s v="51222"/>
    <s v="459 Roku Inc. : 966 SOW#1 2024 - DE &amp; BI Team"/>
    <x v="116"/>
    <s v="16977995014"/>
    <m/>
    <m/>
    <m/>
    <n v="464.21608813902071"/>
    <x v="5"/>
    <x v="67"/>
    <x v="1"/>
    <n v="0"/>
    <x v="129"/>
    <x v="102"/>
  </r>
  <r>
    <s v="Journal"/>
    <x v="2"/>
    <s v="Data Engineering"/>
    <s v="Data Engineering"/>
    <d v="2024-08-31T00:00:00"/>
    <x v="0"/>
    <s v="50650"/>
    <s v="468 Blackstone Inc. : 1329 Blackstone - SOW#19 - Exec Office Team (.Net)"/>
    <x v="150"/>
    <s v="18659335221"/>
    <m/>
    <m/>
    <m/>
    <n v="560.2607960298526"/>
    <x v="5"/>
    <x v="4"/>
    <x v="1"/>
    <n v="0"/>
    <x v="159"/>
    <x v="132"/>
  </r>
  <r>
    <s v="Journal"/>
    <x v="2"/>
    <s v="Data Engineering"/>
    <s v="Data Engineering"/>
    <d v="2024-08-31T00:00:00"/>
    <x v="0"/>
    <s v="50286"/>
    <s v="468 Blackstone Inc. : 1141 Blackstone - SOW#16 - Exec Office Team (.Net)"/>
    <x v="154"/>
    <s v="17690283562"/>
    <m/>
    <m/>
    <m/>
    <n v="536.24961905714463"/>
    <x v="5"/>
    <x v="4"/>
    <x v="1"/>
    <n v="0"/>
    <x v="163"/>
    <x v="136"/>
  </r>
  <r>
    <s v="Journal"/>
    <x v="2"/>
    <s v="Data Engineering"/>
    <s v="Data Engineering"/>
    <d v="2024-08-31T00:00:00"/>
    <x v="0"/>
    <s v="50305"/>
    <s v="469 Stagwell Marketing Cloud LLC : 985 Stagwell SOW#1"/>
    <x v="147"/>
    <s v="17001841791"/>
    <m/>
    <m/>
    <m/>
    <n v="520.2421677420059"/>
    <x v="5"/>
    <x v="76"/>
    <x v="1"/>
    <n v="0"/>
    <x v="156"/>
    <x v="129"/>
  </r>
  <r>
    <s v="Journal"/>
    <x v="2"/>
    <s v="Data Engineering"/>
    <s v="Data Engineering"/>
    <d v="2024-08-31T00:00:00"/>
    <x v="0"/>
    <s v="49826"/>
    <s v="468 Blackstone Inc. : 988 Blackstone SOW #12"/>
    <x v="141"/>
    <s v="16856642182"/>
    <m/>
    <m/>
    <m/>
    <n v="560.2607960298526"/>
    <x v="5"/>
    <x v="4"/>
    <x v="1"/>
    <n v="0"/>
    <x v="150"/>
    <x v="123"/>
  </r>
  <r>
    <s v="Journal"/>
    <x v="2"/>
    <s v="Data Engineering"/>
    <s v="Data Engineering"/>
    <d v="2024-08-31T00:00:00"/>
    <x v="0"/>
    <s v="51439"/>
    <s v="456 ICC in Montevideo represents Blend360 : 1166 Fedefarma: Landing Zone Assessment &amp; Recommendation Phase"/>
    <x v="143"/>
    <s v="17806464279"/>
    <m/>
    <m/>
    <m/>
    <n v="180.08382729530976"/>
    <x v="5"/>
    <x v="16"/>
    <x v="1"/>
    <n v="0"/>
    <x v="152"/>
    <x v="125"/>
  </r>
  <r>
    <s v="Journal"/>
    <x v="2"/>
    <s v="Data Engineering"/>
    <s v="Data Engineering"/>
    <d v="2024-08-31T00:00:00"/>
    <x v="0"/>
    <s v="50296"/>
    <s v="468 Blackstone Inc. : 1141 Blackstone - SOW#16 - Exec Office Team (.Net)"/>
    <x v="154"/>
    <s v="17690283562"/>
    <m/>
    <m/>
    <m/>
    <n v="536.24961905714463"/>
    <x v="5"/>
    <x v="4"/>
    <x v="1"/>
    <n v="0"/>
    <x v="163"/>
    <x v="136"/>
  </r>
  <r>
    <s v="Journal"/>
    <x v="2"/>
    <s v="Data Engineering"/>
    <s v="Data Engineering"/>
    <d v="2024-08-31T00:00:00"/>
    <x v="0"/>
    <s v="51112"/>
    <s v="460 Globalization Partners Inc. : 1367 Globalization Partners SOW #40 - Data Engineering Team Renewal"/>
    <x v="145"/>
    <s v="17772859452"/>
    <m/>
    <m/>
    <m/>
    <n v="520.2421677420059"/>
    <x v="5"/>
    <x v="73"/>
    <x v="1"/>
    <n v="0"/>
    <x v="154"/>
    <x v="127"/>
  </r>
  <r>
    <s v="Journal"/>
    <x v="2"/>
    <s v="Data Engineering"/>
    <s v="Data Engineering"/>
    <d v="2024-08-31T00:00:00"/>
    <x v="0"/>
    <s v="51020"/>
    <s v="459 Roku Inc. : 966 SOW#1 2024 - DE &amp; BI Team"/>
    <x v="116"/>
    <s v="16977995014"/>
    <m/>
    <m/>
    <m/>
    <n v="320.14902630277288"/>
    <x v="5"/>
    <x v="67"/>
    <x v="1"/>
    <n v="0"/>
    <x v="129"/>
    <x v="102"/>
  </r>
  <r>
    <s v="Journal"/>
    <x v="2"/>
    <s v="Data Engineering"/>
    <s v="Data Engineering"/>
    <d v="2024-08-31T00:00:00"/>
    <x v="0"/>
    <s v="50940"/>
    <s v="459 Roku Inc. : 966 SOW#1 2024 - DE &amp; BI Team"/>
    <x v="116"/>
    <s v="16977995014"/>
    <m/>
    <m/>
    <m/>
    <n v="320.14902630277288"/>
    <x v="5"/>
    <x v="67"/>
    <x v="1"/>
    <n v="0"/>
    <x v="129"/>
    <x v="102"/>
  </r>
  <r>
    <s v="Journal"/>
    <x v="2"/>
    <s v="Data Engineering"/>
    <s v="Data Engineering"/>
    <d v="2024-08-31T00:00:00"/>
    <x v="0"/>
    <s v="50634"/>
    <s v="468 Blackstone Inc. : 1285 Blackstone - SOW#24 FS Engineer (Seb Team)"/>
    <x v="149"/>
    <s v="19901929100"/>
    <m/>
    <m/>
    <m/>
    <n v="520.2421677420059"/>
    <x v="5"/>
    <x v="4"/>
    <x v="1"/>
    <n v="0"/>
    <x v="158"/>
    <x v="131"/>
  </r>
  <r>
    <s v="Journal"/>
    <x v="2"/>
    <s v="Data Engineering"/>
    <s v="Data Engineering"/>
    <d v="2024-08-31T00:00:00"/>
    <x v="0"/>
    <s v="50829"/>
    <s v="459 Roku Inc. : 966 SOW#1 2024 - DE &amp; BI Team"/>
    <x v="116"/>
    <s v="16977995014"/>
    <m/>
    <m/>
    <m/>
    <n v="320.14902630277288"/>
    <x v="5"/>
    <x v="67"/>
    <x v="1"/>
    <n v="0"/>
    <x v="129"/>
    <x v="102"/>
  </r>
  <r>
    <s v="Journal"/>
    <x v="2"/>
    <s v="Data Engineering"/>
    <s v="Data Engineering"/>
    <d v="2024-08-31T00:00:00"/>
    <x v="0"/>
    <s v="51046"/>
    <s v="459 Roku Inc. : 966 SOW#1 2024 - DE &amp; BI Team"/>
    <x v="116"/>
    <s v="16977995014"/>
    <m/>
    <m/>
    <m/>
    <n v="360.16765459061952"/>
    <x v="5"/>
    <x v="67"/>
    <x v="1"/>
    <n v="0"/>
    <x v="129"/>
    <x v="102"/>
  </r>
  <r>
    <s v="Journal"/>
    <x v="2"/>
    <s v="Data Engineering"/>
    <s v="Data Engineering"/>
    <d v="2024-08-31T00:00:00"/>
    <x v="0"/>
    <s v="49918"/>
    <s v="461 Session M Inc. : 974 Mastercard SOW #6"/>
    <x v="6"/>
    <s v="16716229170"/>
    <m/>
    <m/>
    <m/>
    <n v="496.23099076929799"/>
    <x v="5"/>
    <x v="29"/>
    <x v="1"/>
    <n v="0"/>
    <x v="38"/>
    <x v="37"/>
  </r>
  <r>
    <s v="Journal"/>
    <x v="2"/>
    <s v="Data Engineering"/>
    <s v="Data Engineering"/>
    <d v="2024-08-31T00:00:00"/>
    <x v="0"/>
    <s v="51433"/>
    <s v="456 ICC in Montevideo represents Blend360 : 1166 Fedefarma: Landing Zone Assessment &amp; Recommendation Phase"/>
    <x v="143"/>
    <s v="17806464279"/>
    <m/>
    <m/>
    <m/>
    <n v="160.07451315138644"/>
    <x v="5"/>
    <x v="16"/>
    <x v="1"/>
    <n v="0"/>
    <x v="152"/>
    <x v="125"/>
  </r>
  <r>
    <s v="Journal"/>
    <x v="2"/>
    <s v="Data Engineering"/>
    <s v="Data Engineering"/>
    <d v="2024-08-31T00:00:00"/>
    <x v="0"/>
    <s v="51117"/>
    <s v="460 Globalization Partners Inc. : 1367 Globalization Partners SOW #40 - Data Engineering Team Renewal"/>
    <x v="145"/>
    <s v="17772859452"/>
    <m/>
    <m/>
    <m/>
    <n v="520.2421677420059"/>
    <x v="5"/>
    <x v="73"/>
    <x v="1"/>
    <n v="0"/>
    <x v="154"/>
    <x v="127"/>
  </r>
  <r>
    <s v="Journal"/>
    <x v="2"/>
    <s v="Data Engineering"/>
    <s v="Data Engineering"/>
    <d v="2024-08-31T00:00:00"/>
    <x v="0"/>
    <s v="50393"/>
    <s v="468 Blackstone Inc. : 1189 Blackstone - SOW#15 - Developer Experience Team (.Net)"/>
    <x v="148"/>
    <s v="17485557310"/>
    <m/>
    <m/>
    <m/>
    <n v="560.2607960298526"/>
    <x v="5"/>
    <x v="4"/>
    <x v="1"/>
    <n v="0"/>
    <x v="157"/>
    <x v="130"/>
  </r>
  <r>
    <s v="Journal"/>
    <x v="2"/>
    <s v="Data Engineering"/>
    <s v="Data Engineering"/>
    <d v="2024-08-31T00:00:00"/>
    <x v="0"/>
    <s v="51029"/>
    <s v="460 Globalization Partners Inc. : 1366 Globalization Partners SOW #39 - Data Engineering Team  Renewal"/>
    <x v="152"/>
    <s v="17772967350"/>
    <m/>
    <m/>
    <m/>
    <n v="376.17510590575813"/>
    <x v="5"/>
    <x v="73"/>
    <x v="1"/>
    <n v="0"/>
    <x v="161"/>
    <x v="134"/>
  </r>
  <r>
    <s v="Journal"/>
    <x v="2"/>
    <s v="Data Engineering"/>
    <s v="Data Engineering"/>
    <d v="2024-08-31T00:00:00"/>
    <x v="0"/>
    <s v="50912"/>
    <s v="460 Globalization Partners Inc. : 1349 Globalization Partners SOW #41 - Data Engineering Team Renewal"/>
    <x v="139"/>
    <s v="17771226635"/>
    <m/>
    <m/>
    <m/>
    <n v="392.1825572208968"/>
    <x v="5"/>
    <x v="73"/>
    <x v="1"/>
    <n v="0"/>
    <x v="148"/>
    <x v="121"/>
  </r>
  <r>
    <s v="Journal"/>
    <x v="2"/>
    <s v="Data Engineering"/>
    <s v="Data Engineering"/>
    <d v="2024-08-31T00:00:00"/>
    <x v="0"/>
    <s v="51307"/>
    <s v="459 Roku Inc. : 966 SOW#1 2024 - DE &amp; BI Team"/>
    <x v="116"/>
    <s v="16977995014"/>
    <m/>
    <m/>
    <m/>
    <n v="464.21608813902071"/>
    <x v="5"/>
    <x v="67"/>
    <x v="1"/>
    <n v="0"/>
    <x v="129"/>
    <x v="102"/>
  </r>
  <r>
    <s v="Journal"/>
    <x v="2"/>
    <s v="Data Engineering"/>
    <s v="Data Engineering"/>
    <d v="2024-08-31T00:00:00"/>
    <x v="0"/>
    <s v="51442"/>
    <s v="456 ICC in Montevideo represents Blend360 : 1166 Fedefarma: Landing Zone Assessment &amp; Recommendation Phase"/>
    <x v="143"/>
    <s v="17806464279"/>
    <m/>
    <m/>
    <m/>
    <n v="160.07451315138644"/>
    <x v="5"/>
    <x v="16"/>
    <x v="1"/>
    <n v="0"/>
    <x v="152"/>
    <x v="125"/>
  </r>
  <r>
    <s v="Journal"/>
    <x v="2"/>
    <s v="Data Engineering"/>
    <s v="Data Engineering"/>
    <d v="2024-08-31T00:00:00"/>
    <x v="0"/>
    <s v="50885"/>
    <s v="460 Globalization Partners Inc. : 1349 Globalization Partners SOW #41 - Data Engineering Team Renewal"/>
    <x v="139"/>
    <s v="17771226635"/>
    <m/>
    <m/>
    <m/>
    <n v="504.23471642686729"/>
    <x v="5"/>
    <x v="73"/>
    <x v="1"/>
    <n v="0"/>
    <x v="148"/>
    <x v="121"/>
  </r>
  <r>
    <s v="Journal"/>
    <x v="2"/>
    <s v="Data Engineering"/>
    <s v="Data Engineering"/>
    <d v="2024-08-31T00:00:00"/>
    <x v="0"/>
    <s v="49756"/>
    <s v="482 Madhive : 1111 Madhive - SOW1"/>
    <x v="155"/>
    <s v="16592846934"/>
    <m/>
    <m/>
    <m/>
    <n v="270.12574094296463"/>
    <x v="5"/>
    <x v="77"/>
    <x v="1"/>
    <n v="0"/>
    <x v="164"/>
    <x v="137"/>
  </r>
  <r>
    <s v="Journal"/>
    <x v="2"/>
    <s v="Data Engineering"/>
    <s v="Data Engineering"/>
    <d v="2024-08-31T00:00:00"/>
    <x v="0"/>
    <s v="50828"/>
    <s v="460 Globalization Partners Inc. : 1349 Globalization Partners SOW #41 - Data Engineering Team Renewal"/>
    <x v="139"/>
    <s v="17771226635"/>
    <m/>
    <m/>
    <m/>
    <n v="384.17883156332749"/>
    <x v="5"/>
    <x v="73"/>
    <x v="1"/>
    <n v="0"/>
    <x v="148"/>
    <x v="121"/>
  </r>
  <r>
    <s v="Journal"/>
    <x v="2"/>
    <s v="Data Engineering"/>
    <s v="Data Engineering"/>
    <d v="2024-08-31T00:00:00"/>
    <x v="0"/>
    <s v="50755"/>
    <s v="459 Roku Inc. : 966 SOW#1 2024 - DE &amp; BI Team"/>
    <x v="116"/>
    <s v="16977995014"/>
    <m/>
    <m/>
    <m/>
    <n v="504.23471642686729"/>
    <x v="5"/>
    <x v="67"/>
    <x v="1"/>
    <n v="0"/>
    <x v="129"/>
    <x v="102"/>
  </r>
  <r>
    <s v="Journal"/>
    <x v="9"/>
    <s v="Data Engineering"/>
    <s v="Data Engineering"/>
    <d v="2024-08-31T00:00:00"/>
    <x v="0"/>
    <s v="49305"/>
    <s v="451 Cornerstone Building Brands : 1212 Cornerstone Shelter Scheduling Implementation"/>
    <x v="9"/>
    <s v="17731619858"/>
    <m/>
    <m/>
    <m/>
    <n v="-25274.35"/>
    <x v="5"/>
    <x v="31"/>
    <x v="1"/>
    <n v="0"/>
    <x v="41"/>
    <x v="40"/>
  </r>
  <r>
    <s v="Journal"/>
    <x v="9"/>
    <s v="Data Engineering"/>
    <s v="Data Engineering"/>
    <d v="2024-08-31T00:00:00"/>
    <x v="0"/>
    <s v="51798"/>
    <s v="374 Dish : 1268 2: Dish - Integrated Data + Martech solution"/>
    <x v="69"/>
    <s v="17214937942"/>
    <m/>
    <m/>
    <m/>
    <n v="66.319999999999993"/>
    <x v="5"/>
    <x v="12"/>
    <x v="1"/>
    <n v="0"/>
    <x v="15"/>
    <x v="15"/>
  </r>
  <r>
    <s v="Journal"/>
    <x v="2"/>
    <s v="Data Engineering"/>
    <s v="Data Engineering"/>
    <d v="2024-08-31T00:00:00"/>
    <x v="0"/>
    <s v="51373"/>
    <s v="468 Blackstone Inc. : 1256 Blackstone - SOW#26 BE Engineer Insurance Team (Scott S.)"/>
    <x v="140"/>
    <s v="19584717835"/>
    <m/>
    <m/>
    <m/>
    <n v="560.2607960298526"/>
    <x v="5"/>
    <x v="4"/>
    <x v="1"/>
    <n v="0"/>
    <x v="149"/>
    <x v="122"/>
  </r>
  <r>
    <s v="Journal"/>
    <x v="2"/>
    <s v="Data Engineering"/>
    <s v="Data Engineering"/>
    <d v="2024-08-31T00:00:00"/>
    <x v="0"/>
    <s v="51298"/>
    <s v="459 Roku Inc. : 966 SOW#1 2024 - DE &amp; BI Team"/>
    <x v="116"/>
    <s v="16977995014"/>
    <m/>
    <m/>
    <m/>
    <n v="432.20118550874338"/>
    <x v="5"/>
    <x v="67"/>
    <x v="1"/>
    <n v="0"/>
    <x v="129"/>
    <x v="102"/>
  </r>
  <r>
    <s v="Journal"/>
    <x v="2"/>
    <s v="Data Engineering"/>
    <s v="Data Engineering"/>
    <d v="2024-08-31T00:00:00"/>
    <x v="0"/>
    <s v="50079"/>
    <s v="468 Blackstone Inc. : 988 Blackstone SOW #12"/>
    <x v="141"/>
    <s v="16856642182"/>
    <m/>
    <m/>
    <m/>
    <n v="560.2607960298526"/>
    <x v="5"/>
    <x v="4"/>
    <x v="1"/>
    <n v="0"/>
    <x v="150"/>
    <x v="123"/>
  </r>
  <r>
    <s v="Journal"/>
    <x v="2"/>
    <s v="Data Engineering"/>
    <s v="Data Engineering"/>
    <d v="2024-08-31T00:00:00"/>
    <x v="0"/>
    <s v="51441"/>
    <s v="456 ICC in Montevideo represents Blend360 : 1166 Fedefarma: Landing Zone Assessment &amp; Recommendation Phase"/>
    <x v="143"/>
    <s v="17806464279"/>
    <m/>
    <m/>
    <m/>
    <n v="180.08382729530976"/>
    <x v="5"/>
    <x v="16"/>
    <x v="1"/>
    <n v="0"/>
    <x v="152"/>
    <x v="125"/>
  </r>
  <r>
    <s v="Journal"/>
    <x v="2"/>
    <s v="Data Engineering"/>
    <s v="Data Engineering"/>
    <d v="2024-08-31T00:00:00"/>
    <x v="0"/>
    <s v="51317"/>
    <s v="459 Roku Inc. : 966 SOW#1 2024 - DE &amp; BI Team"/>
    <x v="116"/>
    <s v="16977995014"/>
    <m/>
    <m/>
    <m/>
    <n v="567.26417990760183"/>
    <x v="5"/>
    <x v="67"/>
    <x v="1"/>
    <n v="0"/>
    <x v="129"/>
    <x v="102"/>
  </r>
  <r>
    <s v="Journal"/>
    <x v="2"/>
    <s v="Data Engineering"/>
    <s v="Data Engineering"/>
    <d v="2024-08-31T00:00:00"/>
    <x v="0"/>
    <s v="50473"/>
    <s v="468 Blackstone Inc. : 1194 Blackstone - SOW#18 - Data Engineer with AWS (Puneet Team)"/>
    <x v="164"/>
    <s v="18262439992"/>
    <m/>
    <m/>
    <m/>
    <n v="560.2607960298526"/>
    <x v="5"/>
    <x v="4"/>
    <x v="1"/>
    <n v="0"/>
    <x v="173"/>
    <x v="146"/>
  </r>
  <r>
    <s v="Journal"/>
    <x v="2"/>
    <s v="Data Engineering"/>
    <s v="Data Engineering"/>
    <d v="2024-08-31T00:00:00"/>
    <x v="0"/>
    <s v="51108"/>
    <s v="460 Globalization Partners Inc. : 1367 Globalization Partners SOW #40 - Data Engineering Team Renewal"/>
    <x v="145"/>
    <s v="17772859452"/>
    <m/>
    <m/>
    <m/>
    <n v="520.2421677420059"/>
    <x v="5"/>
    <x v="73"/>
    <x v="1"/>
    <n v="0"/>
    <x v="154"/>
    <x v="127"/>
  </r>
  <r>
    <s v="Journal"/>
    <x v="2"/>
    <s v="Data Engineering"/>
    <s v="Data Engineering"/>
    <d v="2024-08-31T00:00:00"/>
    <x v="0"/>
    <s v="50684"/>
    <s v="468 Blackstone Inc. : 1329 Blackstone - SOW#19 - Exec Office Team (.Net)"/>
    <x v="150"/>
    <s v="18659335221"/>
    <m/>
    <m/>
    <m/>
    <n v="560.2607960298526"/>
    <x v="5"/>
    <x v="4"/>
    <x v="1"/>
    <n v="0"/>
    <x v="159"/>
    <x v="132"/>
  </r>
  <r>
    <s v="Journal"/>
    <x v="2"/>
    <s v="Data Engineering"/>
    <s v="Data Engineering"/>
    <d v="2024-08-31T00:00:00"/>
    <x v="0"/>
    <s v="50363"/>
    <s v="468 Blackstone Inc. : 1189 Blackstone - SOW#15 - Developer Experience Team (.Net)"/>
    <x v="148"/>
    <s v="17485557310"/>
    <m/>
    <m/>
    <m/>
    <n v="560.2607960298526"/>
    <x v="5"/>
    <x v="4"/>
    <x v="1"/>
    <n v="0"/>
    <x v="157"/>
    <x v="130"/>
  </r>
  <r>
    <s v="Journal"/>
    <x v="2"/>
    <s v="Data Engineering"/>
    <s v="Data Engineering"/>
    <d v="2024-08-31T00:00:00"/>
    <x v="0"/>
    <s v="49775"/>
    <s v="461 Session M Inc. : 974 Mastercard SOW #6"/>
    <x v="6"/>
    <s v="16716229170"/>
    <m/>
    <m/>
    <m/>
    <n v="400.1862828784661"/>
    <x v="5"/>
    <x v="29"/>
    <x v="1"/>
    <n v="0"/>
    <x v="38"/>
    <x v="37"/>
  </r>
  <r>
    <s v="Journal"/>
    <x v="2"/>
    <s v="Data Engineering"/>
    <s v="Data Engineering"/>
    <d v="2024-08-31T00:00:00"/>
    <x v="0"/>
    <s v="50418"/>
    <s v="468 Blackstone Inc. : 1194 Blackstone - SOW#18 - Data Engineer with AWS (Puneet Team)"/>
    <x v="164"/>
    <s v="18262439992"/>
    <m/>
    <m/>
    <m/>
    <n v="504.23471642686729"/>
    <x v="5"/>
    <x v="4"/>
    <x v="1"/>
    <n v="0"/>
    <x v="173"/>
    <x v="146"/>
  </r>
  <r>
    <s v="Journal"/>
    <x v="2"/>
    <s v="Data Engineering"/>
    <s v="Data Engineering"/>
    <d v="2024-08-31T00:00:00"/>
    <x v="0"/>
    <s v="51272"/>
    <s v="482 Madhive : 1111 Madhive - SOW1"/>
    <x v="155"/>
    <s v="16592846934"/>
    <m/>
    <m/>
    <m/>
    <n v="360.16765459061952"/>
    <x v="5"/>
    <x v="77"/>
    <x v="1"/>
    <n v="0"/>
    <x v="164"/>
    <x v="137"/>
  </r>
  <r>
    <s v="Journal"/>
    <x v="2"/>
    <s v="Data Engineering"/>
    <s v="Data Engineering"/>
    <d v="2024-08-31T00:00:00"/>
    <x v="0"/>
    <s v="50596"/>
    <s v="459 Roku Inc. : 966 SOW#1 2024 - DE &amp; BI Team"/>
    <x v="116"/>
    <s v="16977995014"/>
    <m/>
    <m/>
    <m/>
    <n v="500.23285359808261"/>
    <x v="5"/>
    <x v="67"/>
    <x v="1"/>
    <n v="0"/>
    <x v="129"/>
    <x v="102"/>
  </r>
  <r>
    <s v="Journal"/>
    <x v="2"/>
    <s v="Data Engineering"/>
    <s v="Data Engineering"/>
    <d v="2024-08-31T00:00:00"/>
    <x v="0"/>
    <s v="51261"/>
    <s v="482 Madhive : 1111 Madhive - SOW1"/>
    <x v="155"/>
    <s v="16592846934"/>
    <m/>
    <m/>
    <m/>
    <n v="270.12574094296463"/>
    <x v="5"/>
    <x v="77"/>
    <x v="1"/>
    <n v="0"/>
    <x v="164"/>
    <x v="137"/>
  </r>
  <r>
    <s v="Journal"/>
    <x v="1"/>
    <s v="Data Engineering"/>
    <s v="Data Engineering"/>
    <d v="2024-08-31T00:00:00"/>
    <x v="0"/>
    <s v="49517"/>
    <s v="402 ICC in Forth Point Represents Blend360 : 1378 Wyndham - Guest Analytics Retainer"/>
    <x v="169"/>
    <m/>
    <m/>
    <m/>
    <m/>
    <n v="1483.2875405691398"/>
    <x v="1"/>
    <x v="26"/>
    <x v="1"/>
    <n v="0"/>
    <x v="178"/>
    <x v="7"/>
  </r>
  <r>
    <s v="Journal"/>
    <x v="9"/>
    <s v="Data Engineering"/>
    <s v="Data Engineering"/>
    <d v="2024-08-31T00:00:00"/>
    <x v="0"/>
    <s v="51582"/>
    <s v="170 CVS Health : 1296 PV Insights Portal PM"/>
    <x v="20"/>
    <s v="20194098727"/>
    <m/>
    <m/>
    <m/>
    <n v="19890"/>
    <x v="5"/>
    <x v="3"/>
    <x v="1"/>
    <n v="0"/>
    <x v="51"/>
    <x v="48"/>
  </r>
  <r>
    <s v="Journal"/>
    <x v="2"/>
    <s v="Data Engineering"/>
    <s v="Data Engineering"/>
    <d v="2024-08-31T00:00:00"/>
    <x v="0"/>
    <s v="51195"/>
    <s v="459 Roku Inc. : 966 SOW#1 2024 - DE &amp; BI Team"/>
    <x v="116"/>
    <s v="16977995014"/>
    <m/>
    <m/>
    <m/>
    <n v="360.16765459061952"/>
    <x v="5"/>
    <x v="67"/>
    <x v="1"/>
    <n v="0"/>
    <x v="129"/>
    <x v="102"/>
  </r>
  <r>
    <s v="Journal"/>
    <x v="2"/>
    <s v="Data Engineering"/>
    <s v="Data Engineering"/>
    <d v="2024-08-31T00:00:00"/>
    <x v="0"/>
    <s v="51153"/>
    <s v="460 Globalization Partners Inc. : 1368 Globalization Partners SOW #42 - Data Engineering Team Renewal"/>
    <x v="166"/>
    <s v="17772618578"/>
    <m/>
    <m/>
    <m/>
    <n v="560.2607960298526"/>
    <x v="5"/>
    <x v="73"/>
    <x v="1"/>
    <n v="0"/>
    <x v="175"/>
    <x v="148"/>
  </r>
  <r>
    <s v="Journal"/>
    <x v="2"/>
    <s v="Data Engineering"/>
    <s v="Data Engineering"/>
    <d v="2024-08-31T00:00:00"/>
    <x v="0"/>
    <s v="50472"/>
    <s v="459 Roku Inc. : 966 SOW#1 2024 - DE &amp; BI Team"/>
    <x v="116"/>
    <s v="16977995014"/>
    <m/>
    <m/>
    <m/>
    <n v="540.25148188592925"/>
    <x v="5"/>
    <x v="67"/>
    <x v="1"/>
    <n v="0"/>
    <x v="129"/>
    <x v="102"/>
  </r>
  <r>
    <s v="Journal"/>
    <x v="2"/>
    <s v="Data Engineering"/>
    <s v="Data Engineering"/>
    <d v="2024-08-31T00:00:00"/>
    <x v="0"/>
    <s v="50030"/>
    <s v="461 Session M Inc. : 974 Mastercard SOW #6"/>
    <x v="6"/>
    <s v="16716229170"/>
    <m/>
    <m/>
    <m/>
    <n v="336.15647761791155"/>
    <x v="5"/>
    <x v="29"/>
    <x v="1"/>
    <n v="0"/>
    <x v="38"/>
    <x v="37"/>
  </r>
  <r>
    <s v="Journal"/>
    <x v="2"/>
    <s v="Data Engineering"/>
    <s v="Data Engineering"/>
    <d v="2024-08-31T00:00:00"/>
    <x v="0"/>
    <s v="50026"/>
    <s v="468 Blackstone Inc. : 988 Blackstone SOW #12"/>
    <x v="141"/>
    <s v="16856642182"/>
    <m/>
    <m/>
    <m/>
    <n v="440.20491116631274"/>
    <x v="5"/>
    <x v="4"/>
    <x v="1"/>
    <n v="0"/>
    <x v="150"/>
    <x v="123"/>
  </r>
  <r>
    <s v="Journal"/>
    <x v="2"/>
    <s v="Data Engineering"/>
    <s v="Data Engineering"/>
    <d v="2024-08-31T00:00:00"/>
    <x v="0"/>
    <s v="50160"/>
    <s v="466 Pixability Inc. : 1331 Pixability SOW 4"/>
    <x v="142"/>
    <s v="17583740188"/>
    <m/>
    <m/>
    <m/>
    <n v="258.12015245661064"/>
    <x v="5"/>
    <x v="74"/>
    <x v="1"/>
    <n v="0"/>
    <x v="151"/>
    <x v="124"/>
  </r>
  <r>
    <s v="Journal"/>
    <x v="2"/>
    <s v="Data Engineering"/>
    <s v="Data Engineering"/>
    <d v="2024-08-31T00:00:00"/>
    <x v="0"/>
    <s v="50567"/>
    <s v="468 Blackstone Inc. : 1255 Blackstone - Python Engineers (James Team)"/>
    <x v="153"/>
    <s v="19584503853"/>
    <m/>
    <m/>
    <m/>
    <n v="520.2421677420059"/>
    <x v="5"/>
    <x v="4"/>
    <x v="1"/>
    <n v="0"/>
    <x v="162"/>
    <x v="135"/>
  </r>
  <r>
    <s v="Journal"/>
    <x v="2"/>
    <s v="Data Engineering"/>
    <s v="Data Engineering"/>
    <d v="2024-08-31T00:00:00"/>
    <x v="0"/>
    <s v="51095"/>
    <s v="460 Globalization Partners Inc. : 1367 Globalization Partners SOW #40 - Data Engineering Team Renewal"/>
    <x v="145"/>
    <s v="17772859452"/>
    <m/>
    <m/>
    <m/>
    <n v="520.2421677420059"/>
    <x v="5"/>
    <x v="73"/>
    <x v="1"/>
    <n v="0"/>
    <x v="154"/>
    <x v="127"/>
  </r>
  <r>
    <s v="Journal"/>
    <x v="2"/>
    <s v="Data Engineering"/>
    <s v="Data Engineering"/>
    <d v="2024-08-31T00:00:00"/>
    <x v="0"/>
    <s v="50971"/>
    <s v="460 Globalization Partners Inc. : 1366 Globalization Partners SOW #39 - Data Engineering Team  Renewal"/>
    <x v="152"/>
    <s v="17772967350"/>
    <m/>
    <m/>
    <m/>
    <n v="270.12574094296463"/>
    <x v="5"/>
    <x v="73"/>
    <x v="1"/>
    <n v="0"/>
    <x v="161"/>
    <x v="134"/>
  </r>
  <r>
    <s v="Journal"/>
    <x v="2"/>
    <s v="Data Engineering"/>
    <s v="Data Engineering"/>
    <d v="2024-08-31T00:00:00"/>
    <x v="0"/>
    <s v="50949"/>
    <s v="460 Globalization Partners Inc. : 1366 Globalization Partners SOW #39 - Data Engineering Team  Renewal"/>
    <x v="152"/>
    <s v="17772967350"/>
    <m/>
    <m/>
    <m/>
    <n v="376.17510590575813"/>
    <x v="5"/>
    <x v="73"/>
    <x v="1"/>
    <n v="0"/>
    <x v="161"/>
    <x v="134"/>
  </r>
  <r>
    <s v="Journal"/>
    <x v="2"/>
    <s v="Data Engineering"/>
    <s v="Data Engineering"/>
    <d v="2024-08-31T00:00:00"/>
    <x v="0"/>
    <s v="51308"/>
    <s v="482 Madhive : 1111 Madhive - SOW1"/>
    <x v="155"/>
    <s v="16592846934"/>
    <m/>
    <m/>
    <m/>
    <n v="520.2421677420059"/>
    <x v="5"/>
    <x v="77"/>
    <x v="1"/>
    <n v="0"/>
    <x v="164"/>
    <x v="137"/>
  </r>
  <r>
    <s v="Journal"/>
    <x v="2"/>
    <s v="Data Engineering"/>
    <s v="Data Engineering"/>
    <d v="2024-08-31T00:00:00"/>
    <x v="0"/>
    <s v="51360"/>
    <s v="482 Madhive : 1111 Madhive - SOW1"/>
    <x v="155"/>
    <s v="16592846934"/>
    <m/>
    <m/>
    <m/>
    <n v="520.2421677420059"/>
    <x v="5"/>
    <x v="77"/>
    <x v="1"/>
    <n v="0"/>
    <x v="164"/>
    <x v="137"/>
  </r>
  <r>
    <s v="Journal"/>
    <x v="2"/>
    <s v="Data Engineering"/>
    <s v="Data Engineering"/>
    <d v="2024-08-31T00:00:00"/>
    <x v="0"/>
    <s v="50444"/>
    <s v="459 Roku Inc. : 966 SOW#1 2024 - DE &amp; BI Team"/>
    <x v="116"/>
    <s v="16977995014"/>
    <m/>
    <m/>
    <m/>
    <n v="480.22353945415932"/>
    <x v="5"/>
    <x v="67"/>
    <x v="1"/>
    <n v="0"/>
    <x v="129"/>
    <x v="102"/>
  </r>
  <r>
    <s v="Journal"/>
    <x v="2"/>
    <s v="Data Engineering"/>
    <s v="Data Engineering"/>
    <d v="2024-08-31T00:00:00"/>
    <x v="0"/>
    <s v="50711"/>
    <s v="459 Roku Inc. : 966 SOW#1 2024 - DE &amp; BI Team"/>
    <x v="116"/>
    <s v="16977995014"/>
    <m/>
    <m/>
    <m/>
    <n v="432.20118550874338"/>
    <x v="5"/>
    <x v="67"/>
    <x v="1"/>
    <n v="0"/>
    <x v="129"/>
    <x v="102"/>
  </r>
  <r>
    <s v="Journal"/>
    <x v="2"/>
    <s v="Data Engineering"/>
    <s v="Data Engineering"/>
    <d v="2024-08-31T00:00:00"/>
    <x v="0"/>
    <s v="50008"/>
    <s v="461 Session M Inc. : 974 Mastercard SOW #6"/>
    <x v="6"/>
    <s v="16716229170"/>
    <m/>
    <m/>
    <m/>
    <n v="400.1862828784661"/>
    <x v="5"/>
    <x v="29"/>
    <x v="1"/>
    <n v="0"/>
    <x v="38"/>
    <x v="37"/>
  </r>
  <r>
    <s v="Journal"/>
    <x v="2"/>
    <s v="Data Engineering"/>
    <s v="Data Engineering"/>
    <d v="2024-08-31T00:00:00"/>
    <x v="0"/>
    <s v="50322"/>
    <s v="469 Stagwell Marketing Cloud LLC : 985 Stagwell SOW#1"/>
    <x v="147"/>
    <s v="17001841791"/>
    <m/>
    <m/>
    <m/>
    <n v="520.2421677420059"/>
    <x v="5"/>
    <x v="76"/>
    <x v="1"/>
    <n v="0"/>
    <x v="156"/>
    <x v="129"/>
  </r>
  <r>
    <s v="Journal"/>
    <x v="2"/>
    <s v="Data Engineering"/>
    <s v="Data Engineering"/>
    <d v="2024-08-31T00:00:00"/>
    <x v="0"/>
    <s v="50316"/>
    <s v="468 Blackstone Inc. : 1141 Blackstone - SOW#16 - Exec Office Team (.Net)"/>
    <x v="154"/>
    <s v="17690283562"/>
    <m/>
    <m/>
    <m/>
    <n v="536.24961905714463"/>
    <x v="5"/>
    <x v="4"/>
    <x v="1"/>
    <n v="0"/>
    <x v="163"/>
    <x v="136"/>
  </r>
  <r>
    <s v="Journal"/>
    <x v="9"/>
    <s v="Data Engineering"/>
    <s v="Data Engineering"/>
    <d v="2024-08-31T00:00:00"/>
    <x v="0"/>
    <s v="51770"/>
    <s v="11 Visa : 1263 VISA Commercial Services - DE/BI project"/>
    <x v="130"/>
    <s v="19569236781"/>
    <m/>
    <m/>
    <m/>
    <n v="-390.57"/>
    <x v="5"/>
    <x v="22"/>
    <x v="1"/>
    <n v="0"/>
    <x v="141"/>
    <x v="114"/>
  </r>
  <r>
    <s v="Journal"/>
    <x v="2"/>
    <s v="Data Engineering"/>
    <s v="Data Engineering"/>
    <d v="2024-08-31T00:00:00"/>
    <x v="0"/>
    <s v="50884"/>
    <s v="459 Roku Inc. : 966 SOW#1 2024 - DE &amp; BI Team"/>
    <x v="116"/>
    <s v="16977995014"/>
    <m/>
    <m/>
    <m/>
    <n v="360.16765459061952"/>
    <x v="5"/>
    <x v="67"/>
    <x v="1"/>
    <n v="0"/>
    <x v="129"/>
    <x v="102"/>
  </r>
  <r>
    <s v="Journal"/>
    <x v="2"/>
    <s v="Data Engineering"/>
    <s v="Data Engineering"/>
    <d v="2024-08-31T00:00:00"/>
    <x v="0"/>
    <s v="50760"/>
    <s v="460 Globalization Partners Inc. : 1349 Globalization Partners SOW #41 - Data Engineering Team Renewal"/>
    <x v="139"/>
    <s v="17771226635"/>
    <m/>
    <m/>
    <m/>
    <n v="432.20118550874338"/>
    <x v="5"/>
    <x v="73"/>
    <x v="1"/>
    <n v="0"/>
    <x v="148"/>
    <x v="121"/>
  </r>
  <r>
    <s v="Journal"/>
    <x v="1"/>
    <s v="Data Engineering"/>
    <s v="Data Engineering"/>
    <d v="2024-08-31T00:00:00"/>
    <x v="0"/>
    <s v="49538"/>
    <s v="402 ICC in Forth Point Represents Blend360 : 1378 Wyndham - Guest Analytics Retainer"/>
    <x v="169"/>
    <m/>
    <m/>
    <m/>
    <m/>
    <n v="1483.2875405691398"/>
    <x v="1"/>
    <x v="26"/>
    <x v="1"/>
    <n v="0"/>
    <x v="178"/>
    <x v="7"/>
  </r>
  <r>
    <s v="Journal"/>
    <x v="2"/>
    <s v="Data Engineering"/>
    <s v="Data Engineering"/>
    <d v="2024-08-31T00:00:00"/>
    <x v="0"/>
    <s v="51044"/>
    <s v="459 Roku Inc. : 966 SOW#1 2024 - DE &amp; BI Team"/>
    <x v="116"/>
    <s v="16977995014"/>
    <m/>
    <m/>
    <m/>
    <n v="432.20118550874338"/>
    <x v="5"/>
    <x v="67"/>
    <x v="1"/>
    <n v="0"/>
    <x v="129"/>
    <x v="102"/>
  </r>
  <r>
    <s v="Journal"/>
    <x v="2"/>
    <s v="Data Engineering"/>
    <s v="Data Engineering"/>
    <d v="2024-08-31T00:00:00"/>
    <x v="0"/>
    <s v="50689"/>
    <s v="459 Roku Inc. : 966 SOW#1 2024 - DE &amp; BI Team"/>
    <x v="116"/>
    <s v="16977995014"/>
    <m/>
    <m/>
    <m/>
    <n v="210.0977985111947"/>
    <x v="5"/>
    <x v="67"/>
    <x v="1"/>
    <n v="0"/>
    <x v="129"/>
    <x v="102"/>
  </r>
  <r>
    <s v="Journal"/>
    <x v="2"/>
    <s v="Data Engineering"/>
    <s v="Data Engineering"/>
    <d v="2024-08-31T00:00:00"/>
    <x v="0"/>
    <s v="50770"/>
    <s v="460 Globalization Partners Inc. : 1349 Globalization Partners SOW #41 - Data Engineering Team Renewal"/>
    <x v="139"/>
    <s v="17771226635"/>
    <m/>
    <m/>
    <m/>
    <n v="392.1825572208968"/>
    <x v="5"/>
    <x v="73"/>
    <x v="1"/>
    <n v="0"/>
    <x v="148"/>
    <x v="121"/>
  </r>
  <r>
    <s v="Journal"/>
    <x v="2"/>
    <s v="Data Engineering"/>
    <s v="Data Engineering"/>
    <d v="2024-08-31T00:00:00"/>
    <x v="0"/>
    <s v="50170"/>
    <s v="468 Blackstone Inc. : 988 Blackstone SOW #12"/>
    <x v="141"/>
    <s v="16856642182"/>
    <m/>
    <m/>
    <m/>
    <n v="560.2607960298526"/>
    <x v="5"/>
    <x v="4"/>
    <x v="1"/>
    <n v="0"/>
    <x v="150"/>
    <x v="123"/>
  </r>
  <r>
    <s v="Journal"/>
    <x v="2"/>
    <s v="Data Engineering"/>
    <s v="Data Engineering"/>
    <d v="2024-08-31T00:00:00"/>
    <x v="0"/>
    <s v="49852"/>
    <s v="468 Blackstone Inc. : 988 Blackstone SOW #12"/>
    <x v="141"/>
    <s v="16856642182"/>
    <m/>
    <m/>
    <m/>
    <n v="560.2607960298526"/>
    <x v="5"/>
    <x v="4"/>
    <x v="1"/>
    <n v="0"/>
    <x v="150"/>
    <x v="123"/>
  </r>
  <r>
    <s v="Journal"/>
    <x v="2"/>
    <s v="Data Engineering"/>
    <s v="Data Engineering"/>
    <d v="2024-08-31T00:00:00"/>
    <x v="0"/>
    <s v="51088"/>
    <s v="459 Roku Inc. : 966 SOW#1 2024 - DE &amp; BI Team"/>
    <x v="116"/>
    <s v="16977995014"/>
    <m/>
    <m/>
    <m/>
    <n v="630.29339553358409"/>
    <x v="5"/>
    <x v="67"/>
    <x v="1"/>
    <n v="0"/>
    <x v="129"/>
    <x v="102"/>
  </r>
  <r>
    <s v="Journal"/>
    <x v="2"/>
    <s v="Data Engineering"/>
    <s v="Data Engineering"/>
    <d v="2024-08-31T00:00:00"/>
    <x v="0"/>
    <s v="50970"/>
    <s v="459 Roku Inc. : 966 SOW#1 2024 - DE &amp; BI Team"/>
    <x v="116"/>
    <s v="16977995014"/>
    <m/>
    <m/>
    <m/>
    <n v="400.1862828784661"/>
    <x v="5"/>
    <x v="67"/>
    <x v="1"/>
    <n v="0"/>
    <x v="129"/>
    <x v="102"/>
  </r>
  <r>
    <s v="Journal"/>
    <x v="9"/>
    <s v="Data Engineering"/>
    <s v="Data Engineering"/>
    <d v="2024-08-31T00:00:00"/>
    <x v="0"/>
    <s v="52166"/>
    <s v="- No Entity -"/>
    <x v="0"/>
    <m/>
    <s v="ICC 1268 Dish : 2: Dish - Integrated Data + Martech solution"/>
    <m/>
    <s v="TopSide Management Book Elim related to project ICC 1268 Dish : 2: Dish - Integrated Data + Martech solution"/>
    <n v="-3916.82"/>
    <x v="5"/>
    <x v="12"/>
    <x v="1"/>
    <s v="ICC 1268 Dish : 2: Dish - Integrated Data + Martech solution"/>
    <x v="15"/>
    <x v="15"/>
  </r>
  <r>
    <s v="Journal"/>
    <x v="2"/>
    <s v="Data Engineering"/>
    <s v="Data Engineering"/>
    <d v="2024-08-31T00:00:00"/>
    <x v="0"/>
    <s v="51027"/>
    <s v="460 Globalization Partners Inc. : 1366 Globalization Partners SOW #39 - Data Engineering Team  Renewal"/>
    <x v="152"/>
    <s v="17772967350"/>
    <m/>
    <m/>
    <m/>
    <n v="360.16765459061952"/>
    <x v="5"/>
    <x v="73"/>
    <x v="1"/>
    <n v="0"/>
    <x v="161"/>
    <x v="134"/>
  </r>
  <r>
    <s v="Journal"/>
    <x v="2"/>
    <s v="Data Engineering"/>
    <s v="Data Engineering"/>
    <d v="2024-08-31T00:00:00"/>
    <x v="0"/>
    <s v="50583"/>
    <s v="468 Blackstone Inc. : 1284 Blackstone - SOW#25 - FS Engineer (Seb Team)"/>
    <x v="167"/>
    <s v="19902785076"/>
    <m/>
    <m/>
    <m/>
    <n v="536.24961905714463"/>
    <x v="5"/>
    <x v="4"/>
    <x v="1"/>
    <n v="0"/>
    <x v="176"/>
    <x v="149"/>
  </r>
  <r>
    <s v="Journal"/>
    <x v="2"/>
    <s v="Data Engineering"/>
    <s v="Data Engineering"/>
    <d v="2024-08-31T00:00:00"/>
    <x v="0"/>
    <s v="49951"/>
    <s v="468 Blackstone Inc. : 988 Blackstone SOW #12"/>
    <x v="141"/>
    <s v="16856642182"/>
    <m/>
    <m/>
    <m/>
    <n v="560.2607960298526"/>
    <x v="5"/>
    <x v="4"/>
    <x v="1"/>
    <n v="0"/>
    <x v="150"/>
    <x v="123"/>
  </r>
  <r>
    <s v="Journal"/>
    <x v="2"/>
    <s v="Data Engineering"/>
    <s v="Data Engineering"/>
    <d v="2024-08-31T00:00:00"/>
    <x v="0"/>
    <s v="50640"/>
    <s v="468 Blackstone Inc. : 1285 Blackstone - SOW#24 FS Engineer (Seb Team)"/>
    <x v="149"/>
    <s v="19901929100"/>
    <m/>
    <m/>
    <m/>
    <n v="520.2421677420059"/>
    <x v="5"/>
    <x v="4"/>
    <x v="1"/>
    <n v="0"/>
    <x v="158"/>
    <x v="131"/>
  </r>
  <r>
    <s v="Journal"/>
    <x v="2"/>
    <s v="Data Engineering"/>
    <s v="Data Engineering"/>
    <d v="2024-08-31T00:00:00"/>
    <x v="0"/>
    <s v="50632"/>
    <s v="468 Blackstone Inc. : 1285 Blackstone - SOW#24 FS Engineer (Seb Team)"/>
    <x v="149"/>
    <s v="19901929100"/>
    <m/>
    <m/>
    <m/>
    <n v="520.2421677420059"/>
    <x v="5"/>
    <x v="4"/>
    <x v="1"/>
    <n v="0"/>
    <x v="158"/>
    <x v="131"/>
  </r>
  <r>
    <s v="Journal"/>
    <x v="9"/>
    <s v="Data Engineering"/>
    <s v="Data Engineering"/>
    <d v="2024-08-31T00:00:00"/>
    <x v="0"/>
    <s v="51672"/>
    <s v="417 Franklin Templeton : 1045 Franklin Templeton - Portfolio Optimization - DS Need - Feb - Nov"/>
    <x v="27"/>
    <s v="16865883964"/>
    <m/>
    <m/>
    <m/>
    <n v="3274.55"/>
    <x v="5"/>
    <x v="1"/>
    <x v="1"/>
    <n v="0"/>
    <x v="57"/>
    <x v="54"/>
  </r>
  <r>
    <s v="Journal"/>
    <x v="2"/>
    <s v="Data Engineering"/>
    <s v="Data Engineering"/>
    <d v="2024-08-31T00:00:00"/>
    <x v="0"/>
    <s v="51083"/>
    <s v="460 Globalization Partners Inc. : 1367 Globalization Partners SOW #40 - Data Engineering Team Renewal"/>
    <x v="145"/>
    <s v="17772859452"/>
    <m/>
    <m/>
    <m/>
    <n v="729.33962447338058"/>
    <x v="5"/>
    <x v="73"/>
    <x v="1"/>
    <n v="0"/>
    <x v="154"/>
    <x v="127"/>
  </r>
  <r>
    <s v="Journal"/>
    <x v="2"/>
    <s v="Data Engineering"/>
    <s v="Data Engineering"/>
    <d v="2024-08-31T00:00:00"/>
    <x v="0"/>
    <s v="50315"/>
    <s v="469 Stagwell Marketing Cloud LLC : 985 Stagwell SOW#1"/>
    <x v="147"/>
    <s v="17001841791"/>
    <m/>
    <m/>
    <m/>
    <n v="520.2421677420059"/>
    <x v="5"/>
    <x v="76"/>
    <x v="1"/>
    <n v="0"/>
    <x v="156"/>
    <x v="129"/>
  </r>
  <r>
    <s v="Journal"/>
    <x v="2"/>
    <s v="Data Engineering"/>
    <s v="Data Engineering"/>
    <d v="2024-08-31T00:00:00"/>
    <x v="0"/>
    <s v="51380"/>
    <s v="468 Blackstone Inc. : 1256 Blackstone - SOW#26 BE Engineer Insurance Team (Scott S.)"/>
    <x v="140"/>
    <s v="19584717835"/>
    <m/>
    <m/>
    <m/>
    <n v="560.2607960298526"/>
    <x v="5"/>
    <x v="4"/>
    <x v="1"/>
    <n v="0"/>
    <x v="149"/>
    <x v="122"/>
  </r>
  <r>
    <s v="Journal"/>
    <x v="2"/>
    <s v="Data Engineering"/>
    <s v="Data Engineering"/>
    <d v="2024-08-31T00:00:00"/>
    <x v="0"/>
    <s v="50872"/>
    <s v="459 Roku Inc. : 966 SOW#1 2024 - DE &amp; BI Team"/>
    <x v="116"/>
    <s v="16977995014"/>
    <m/>
    <m/>
    <m/>
    <n v="320.14902630277288"/>
    <x v="5"/>
    <x v="67"/>
    <x v="1"/>
    <n v="0"/>
    <x v="129"/>
    <x v="102"/>
  </r>
  <r>
    <s v="Journal"/>
    <x v="2"/>
    <s v="Data Engineering"/>
    <s v="Data Engineering"/>
    <d v="2024-08-31T00:00:00"/>
    <x v="0"/>
    <s v="50194"/>
    <s v="465 Sincera Technologies LLC : 980 Sincera SOW 3 - Data Engineering Team"/>
    <x v="159"/>
    <s v="17001844665"/>
    <m/>
    <m/>
    <m/>
    <n v="240.11176972707966"/>
    <x v="5"/>
    <x v="75"/>
    <x v="1"/>
    <n v="0"/>
    <x v="168"/>
    <x v="141"/>
  </r>
  <r>
    <s v="Journal"/>
    <x v="2"/>
    <s v="Data Engineering"/>
    <s v="Data Engineering"/>
    <d v="2024-08-31T00:00:00"/>
    <x v="0"/>
    <s v="50169"/>
    <s v="466 Pixability Inc. : 1331 Pixability SOW 4"/>
    <x v="142"/>
    <s v="17583740188"/>
    <m/>
    <m/>
    <m/>
    <n v="258.12015245661064"/>
    <x v="5"/>
    <x v="74"/>
    <x v="1"/>
    <n v="0"/>
    <x v="151"/>
    <x v="124"/>
  </r>
  <r>
    <s v="Journal"/>
    <x v="2"/>
    <s v="Data Engineering"/>
    <s v="Data Engineering"/>
    <d v="2024-08-31T00:00:00"/>
    <x v="0"/>
    <s v="50139"/>
    <s v="466 Pixability Inc. : 983 Pixability SOW#3"/>
    <x v="162"/>
    <m/>
    <m/>
    <m/>
    <m/>
    <n v="312.14530064520358"/>
    <x v="5"/>
    <x v="74"/>
    <x v="1"/>
    <n v="0"/>
    <x v="171"/>
    <x v="144"/>
  </r>
  <r>
    <s v="Journal"/>
    <x v="2"/>
    <s v="Data Engineering"/>
    <s v="Data Engineering"/>
    <d v="2024-08-31T00:00:00"/>
    <x v="0"/>
    <s v="50137"/>
    <s v="466 Pixability Inc. : 983 Pixability SOW#3"/>
    <x v="162"/>
    <m/>
    <m/>
    <m/>
    <m/>
    <n v="312.14530064520358"/>
    <x v="5"/>
    <x v="74"/>
    <x v="1"/>
    <n v="0"/>
    <x v="171"/>
    <x v="144"/>
  </r>
  <r>
    <s v="Journal"/>
    <x v="9"/>
    <s v="Data Engineering"/>
    <s v="Data Engineering"/>
    <d v="2024-08-31T00:00:00"/>
    <x v="0"/>
    <s v="51776"/>
    <s v="11 Visa : 1263 VISA Commercial Services - DE/BI project"/>
    <x v="130"/>
    <s v="19569236781"/>
    <m/>
    <m/>
    <m/>
    <n v="-487.54"/>
    <x v="5"/>
    <x v="22"/>
    <x v="1"/>
    <n v="0"/>
    <x v="141"/>
    <x v="114"/>
  </r>
  <r>
    <s v="Journal"/>
    <x v="2"/>
    <s v="Data Engineering"/>
    <s v="Data Engineering"/>
    <d v="2024-08-31T00:00:00"/>
    <x v="0"/>
    <s v="49801"/>
    <s v="461 Session M Inc. : 974 Mastercard SOW #6"/>
    <x v="6"/>
    <s v="16716229170"/>
    <m/>
    <m/>
    <m/>
    <n v="174.08103305213277"/>
    <x v="5"/>
    <x v="29"/>
    <x v="1"/>
    <n v="0"/>
    <x v="38"/>
    <x v="37"/>
  </r>
  <r>
    <s v="Journal"/>
    <x v="2"/>
    <s v="Data Engineering"/>
    <s v="Data Engineering"/>
    <d v="2024-08-31T00:00:00"/>
    <x v="0"/>
    <s v="50416"/>
    <s v="468 Blackstone Inc. : 1194 Blackstone - SOW#18 - Data Engineer with AWS (Puneet Team)"/>
    <x v="164"/>
    <s v="18262439992"/>
    <m/>
    <m/>
    <m/>
    <n v="560.2607960298526"/>
    <x v="5"/>
    <x v="4"/>
    <x v="1"/>
    <n v="0"/>
    <x v="173"/>
    <x v="146"/>
  </r>
  <r>
    <s v="Journal"/>
    <x v="2"/>
    <s v="Data Engineering"/>
    <s v="Data Engineering"/>
    <d v="2024-08-31T00:00:00"/>
    <x v="0"/>
    <s v="51235"/>
    <s v="459 Roku Inc. : 966 SOW#1 2024 - DE &amp; BI Team"/>
    <x v="116"/>
    <s v="16977995014"/>
    <m/>
    <m/>
    <m/>
    <n v="320.14902630277288"/>
    <x v="5"/>
    <x v="67"/>
    <x v="1"/>
    <n v="0"/>
    <x v="129"/>
    <x v="102"/>
  </r>
  <r>
    <s v="Journal"/>
    <x v="2"/>
    <s v="Data Engineering"/>
    <s v="Data Engineering"/>
    <d v="2024-08-31T00:00:00"/>
    <x v="0"/>
    <s v="50321"/>
    <s v="468 Blackstone Inc. : 1141 Blackstone - SOW#16 - Exec Office Team (.Net)"/>
    <x v="154"/>
    <s v="17690283562"/>
    <m/>
    <m/>
    <m/>
    <n v="536.24961905714463"/>
    <x v="5"/>
    <x v="4"/>
    <x v="1"/>
    <n v="0"/>
    <x v="163"/>
    <x v="136"/>
  </r>
  <r>
    <s v="Journal"/>
    <x v="9"/>
    <s v="Data Engineering"/>
    <s v="Data Engineering"/>
    <d v="2024-08-31T00:00:00"/>
    <x v="0"/>
    <s v="49219"/>
    <s v="2 AARP : 840 Journey Analytics - 2024"/>
    <x v="16"/>
    <s v="14999340598"/>
    <m/>
    <m/>
    <s v="Retainer Revenue Recognition"/>
    <n v="23919.69"/>
    <x v="5"/>
    <x v="32"/>
    <x v="1"/>
    <n v="0"/>
    <x v="47"/>
    <x v="44"/>
  </r>
  <r>
    <s v="Journal"/>
    <x v="2"/>
    <s v="Data Engineering"/>
    <s v="Data Engineering"/>
    <d v="2024-08-31T00:00:00"/>
    <x v="0"/>
    <s v="51318"/>
    <s v="482 Madhive : 1111 Madhive - SOW1"/>
    <x v="155"/>
    <s v="16592846934"/>
    <m/>
    <m/>
    <m/>
    <n v="520.2421677420059"/>
    <x v="5"/>
    <x v="77"/>
    <x v="1"/>
    <n v="0"/>
    <x v="164"/>
    <x v="137"/>
  </r>
  <r>
    <s v="Journal"/>
    <x v="2"/>
    <s v="Data Engineering"/>
    <s v="Data Engineering"/>
    <d v="2024-08-31T00:00:00"/>
    <x v="0"/>
    <s v="50461"/>
    <s v="468 Blackstone Inc. : 1194 Blackstone - SOW#18 - Data Engineer with AWS (Puneet Team)"/>
    <x v="164"/>
    <s v="18262439992"/>
    <m/>
    <m/>
    <m/>
    <n v="504.23471642686729"/>
    <x v="5"/>
    <x v="4"/>
    <x v="1"/>
    <n v="0"/>
    <x v="173"/>
    <x v="146"/>
  </r>
  <r>
    <s v="Journal"/>
    <x v="2"/>
    <s v="Data Engineering"/>
    <s v="Data Engineering"/>
    <d v="2024-08-31T00:00:00"/>
    <x v="0"/>
    <s v="49853"/>
    <s v="461 Session M Inc. : 974 Mastercard SOW #6"/>
    <x v="6"/>
    <s v="16716229170"/>
    <m/>
    <m/>
    <m/>
    <n v="464.21608813902071"/>
    <x v="5"/>
    <x v="29"/>
    <x v="1"/>
    <n v="0"/>
    <x v="38"/>
    <x v="37"/>
  </r>
  <r>
    <s v="Journal"/>
    <x v="2"/>
    <s v="Data Engineering"/>
    <s v="Data Engineering"/>
    <d v="2024-08-31T00:00:00"/>
    <x v="0"/>
    <s v="51092"/>
    <s v="460 Globalization Partners Inc. : 1367 Globalization Partners SOW #40 - Data Engineering Team Renewal"/>
    <x v="145"/>
    <s v="17772859452"/>
    <m/>
    <m/>
    <m/>
    <n v="648.30177826311512"/>
    <x v="5"/>
    <x v="73"/>
    <x v="1"/>
    <n v="0"/>
    <x v="154"/>
    <x v="127"/>
  </r>
  <r>
    <s v="Journal"/>
    <x v="2"/>
    <s v="Data Engineering"/>
    <s v="Data Engineering"/>
    <d v="2024-08-31T00:00:00"/>
    <x v="0"/>
    <s v="50916"/>
    <s v="460 Globalization Partners Inc. : 1365 Globalization Partners SOW #38 - Data Engineering Team Renewal"/>
    <x v="173"/>
    <s v="17772846592"/>
    <m/>
    <m/>
    <m/>
    <n v="544.25334471471388"/>
    <x v="5"/>
    <x v="73"/>
    <x v="1"/>
    <n v="0"/>
    <x v="181"/>
    <x v="152"/>
  </r>
  <r>
    <s v="Journal"/>
    <x v="2"/>
    <s v="Data Engineering"/>
    <s v="Data Engineering"/>
    <d v="2024-08-31T00:00:00"/>
    <x v="0"/>
    <s v="50694"/>
    <s v="468 Blackstone Inc. : 1370 Blackstone - SOW#17 - Data Engineering Team"/>
    <x v="160"/>
    <s v="20242405226"/>
    <m/>
    <m/>
    <m/>
    <n v="440.20491116631274"/>
    <x v="5"/>
    <x v="4"/>
    <x v="1"/>
    <n v="0"/>
    <x v="169"/>
    <x v="142"/>
  </r>
  <r>
    <s v="Journal"/>
    <x v="2"/>
    <s v="Data Engineering"/>
    <s v="Data Engineering"/>
    <d v="2024-08-31T00:00:00"/>
    <x v="0"/>
    <s v="51267"/>
    <s v="459 Roku Inc. : 966 SOW#1 2024 - DE &amp; BI Team"/>
    <x v="116"/>
    <s v="16977995014"/>
    <m/>
    <m/>
    <m/>
    <n v="320.14902630277288"/>
    <x v="5"/>
    <x v="67"/>
    <x v="1"/>
    <n v="0"/>
    <x v="129"/>
    <x v="102"/>
  </r>
  <r>
    <s v="Journal"/>
    <x v="2"/>
    <s v="Data Engineering"/>
    <s v="Data Engineering"/>
    <d v="2024-08-31T00:00:00"/>
    <x v="0"/>
    <s v="50669"/>
    <s v="459 Roku Inc. : 966 SOW#1 2024 - DE &amp; BI Team"/>
    <x v="116"/>
    <s v="16977995014"/>
    <m/>
    <m/>
    <m/>
    <n v="320.14902630277288"/>
    <x v="5"/>
    <x v="67"/>
    <x v="1"/>
    <n v="0"/>
    <x v="129"/>
    <x v="102"/>
  </r>
  <r>
    <s v="Journal"/>
    <x v="2"/>
    <s v="Data Engineering"/>
    <s v="Data Engineering"/>
    <d v="2024-08-31T00:00:00"/>
    <x v="0"/>
    <s v="49892"/>
    <s v="468 Blackstone Inc. : 988 Blackstone SOW #12"/>
    <x v="141"/>
    <s v="16856642182"/>
    <m/>
    <m/>
    <m/>
    <n v="560.2607960298526"/>
    <x v="5"/>
    <x v="4"/>
    <x v="1"/>
    <n v="0"/>
    <x v="150"/>
    <x v="123"/>
  </r>
  <r>
    <s v="Journal"/>
    <x v="2"/>
    <s v="Data Engineering"/>
    <s v="Data Engineering"/>
    <d v="2024-08-31T00:00:00"/>
    <x v="0"/>
    <s v="51423"/>
    <s v="456 ICC in Montevideo represents Blend360 : 1166 Fedefarma: Landing Zone Assessment &amp; Recommendation Phase"/>
    <x v="143"/>
    <s v="17806464279"/>
    <m/>
    <m/>
    <m/>
    <n v="180.08382729530976"/>
    <x v="5"/>
    <x v="16"/>
    <x v="1"/>
    <n v="0"/>
    <x v="152"/>
    <x v="125"/>
  </r>
  <r>
    <s v="Journal"/>
    <x v="2"/>
    <s v="Data Engineering"/>
    <s v="Data Engineering"/>
    <d v="2024-08-31T00:00:00"/>
    <x v="0"/>
    <s v="50335"/>
    <s v="468 Blackstone Inc. : 1181 Blackstone - SOW#23 - DE Tech Lead (Rafael Team)"/>
    <x v="146"/>
    <s v="18243049512"/>
    <m/>
    <m/>
    <m/>
    <n v="440.20491116631274"/>
    <x v="5"/>
    <x v="4"/>
    <x v="1"/>
    <n v="0"/>
    <x v="155"/>
    <x v="128"/>
  </r>
  <r>
    <s v="Journal"/>
    <x v="2"/>
    <s v="Data Engineering"/>
    <s v="Data Engineering"/>
    <d v="2024-08-31T00:00:00"/>
    <x v="0"/>
    <s v="50533"/>
    <s v="459 Roku Inc. : 966 SOW#1 2024 - DE &amp; BI Team"/>
    <x v="116"/>
    <s v="16977995014"/>
    <m/>
    <m/>
    <m/>
    <n v="360.16765459061952"/>
    <x v="5"/>
    <x v="67"/>
    <x v="1"/>
    <n v="0"/>
    <x v="129"/>
    <x v="102"/>
  </r>
  <r>
    <s v="Journal"/>
    <x v="9"/>
    <s v="Data Engineering"/>
    <s v="Data Engineering"/>
    <d v="2024-08-31T00:00:00"/>
    <x v="0"/>
    <s v="51713"/>
    <s v="500 ExploreLearning : 1231 ExploreLearning - GA4 and Data Privacy Support"/>
    <x v="58"/>
    <s v="14611530574"/>
    <m/>
    <m/>
    <m/>
    <n v="618.34"/>
    <x v="5"/>
    <x v="44"/>
    <x v="1"/>
    <n v="0"/>
    <x v="77"/>
    <x v="72"/>
  </r>
  <r>
    <s v="Journal"/>
    <x v="2"/>
    <s v="Data Engineering"/>
    <s v="Data Engineering"/>
    <d v="2024-08-31T00:00:00"/>
    <x v="0"/>
    <s v="50752"/>
    <s v="460 Globalization Partners Inc. : 1349 Globalization Partners SOW #41 - Data Engineering Team Renewal"/>
    <x v="139"/>
    <s v="17771226635"/>
    <m/>
    <m/>
    <m/>
    <n v="336.15647761791155"/>
    <x v="5"/>
    <x v="73"/>
    <x v="1"/>
    <n v="0"/>
    <x v="148"/>
    <x v="121"/>
  </r>
  <r>
    <s v="Journal"/>
    <x v="2"/>
    <s v="Data Engineering"/>
    <s v="Data Engineering"/>
    <d v="2024-08-31T00:00:00"/>
    <x v="0"/>
    <s v="50665"/>
    <s v="459 Roku Inc. : 966 SOW#1 2024 - DE &amp; BI Team"/>
    <x v="116"/>
    <s v="16977995014"/>
    <m/>
    <m/>
    <m/>
    <n v="464.21608813902071"/>
    <x v="5"/>
    <x v="67"/>
    <x v="1"/>
    <n v="0"/>
    <x v="129"/>
    <x v="102"/>
  </r>
  <r>
    <s v="Journal"/>
    <x v="1"/>
    <s v="Data Engineering"/>
    <s v="Data Engineering"/>
    <d v="2024-08-31T00:00:00"/>
    <x v="0"/>
    <s v="51506"/>
    <s v="419 Repsol Resources UK Limited : 1093 Core Digital Team 2024"/>
    <x v="118"/>
    <m/>
    <m/>
    <m/>
    <m/>
    <n v="31754.749188470723"/>
    <x v="1"/>
    <x v="68"/>
    <x v="1"/>
    <n v="0"/>
    <x v="131"/>
    <x v="104"/>
  </r>
  <r>
    <s v="Journal"/>
    <x v="2"/>
    <s v="Data Engineering"/>
    <s v="Data Engineering"/>
    <d v="2024-08-31T00:00:00"/>
    <x v="0"/>
    <s v="50272"/>
    <s v="468 Blackstone Inc. : 1013 Blackstone SOW#14 - Data Engineering Team"/>
    <x v="156"/>
    <s v="16807042572"/>
    <m/>
    <m/>
    <m/>
    <n v="536.24961905714463"/>
    <x v="5"/>
    <x v="4"/>
    <x v="1"/>
    <n v="0"/>
    <x v="165"/>
    <x v="138"/>
  </r>
  <r>
    <s v="Journal"/>
    <x v="2"/>
    <s v="Data Engineering"/>
    <s v="Data Engineering"/>
    <d v="2024-08-31T00:00:00"/>
    <x v="0"/>
    <s v="50357"/>
    <s v="468 Blackstone Inc. : 1181 Blackstone - SOW#23 - DE Tech Lead (Rafael Team)"/>
    <x v="146"/>
    <s v="18243049512"/>
    <m/>
    <m/>
    <m/>
    <n v="440.20491116631274"/>
    <x v="5"/>
    <x v="4"/>
    <x v="1"/>
    <n v="0"/>
    <x v="155"/>
    <x v="128"/>
  </r>
  <r>
    <s v="Journal"/>
    <x v="2"/>
    <s v="Data Engineering"/>
    <s v="Data Engineering"/>
    <d v="2024-08-31T00:00:00"/>
    <x v="0"/>
    <s v="50792"/>
    <s v="460 Globalization Partners Inc. : 1349 Globalization Partners SOW #41 - Data Engineering Team Renewal"/>
    <x v="139"/>
    <s v="17771226635"/>
    <m/>
    <m/>
    <m/>
    <n v="336.15647761791155"/>
    <x v="5"/>
    <x v="73"/>
    <x v="1"/>
    <n v="0"/>
    <x v="148"/>
    <x v="121"/>
  </r>
  <r>
    <s v="Journal"/>
    <x v="2"/>
    <s v="Data Engineering"/>
    <s v="Data Engineering"/>
    <d v="2024-08-31T00:00:00"/>
    <x v="0"/>
    <s v="51269"/>
    <s v="459 Roku Inc. : 966 SOW#1 2024 - DE &amp; BI Team"/>
    <x v="116"/>
    <s v="16977995014"/>
    <m/>
    <m/>
    <m/>
    <n v="320.14902630277288"/>
    <x v="5"/>
    <x v="67"/>
    <x v="1"/>
    <n v="0"/>
    <x v="129"/>
    <x v="102"/>
  </r>
  <r>
    <s v="Journal"/>
    <x v="2"/>
    <s v="Data Engineering"/>
    <s v="Data Engineering"/>
    <d v="2024-08-31T00:00:00"/>
    <x v="0"/>
    <s v="50517"/>
    <s v="459 Roku Inc. : 966 SOW#1 2024 - DE &amp; BI Team"/>
    <x v="116"/>
    <s v="16977995014"/>
    <m/>
    <m/>
    <m/>
    <n v="135.06299439885839"/>
    <x v="5"/>
    <x v="67"/>
    <x v="1"/>
    <n v="0"/>
    <x v="129"/>
    <x v="102"/>
  </r>
  <r>
    <s v="Journal"/>
    <x v="2"/>
    <s v="Data Engineering"/>
    <s v="Data Engineering"/>
    <d v="2024-08-31T00:00:00"/>
    <x v="0"/>
    <s v="49994"/>
    <s v="468 Blackstone Inc. : 988 Blackstone SOW #12"/>
    <x v="141"/>
    <s v="16856642182"/>
    <m/>
    <m/>
    <m/>
    <n v="536.24961905714463"/>
    <x v="5"/>
    <x v="4"/>
    <x v="1"/>
    <n v="0"/>
    <x v="150"/>
    <x v="123"/>
  </r>
  <r>
    <s v="Journal"/>
    <x v="2"/>
    <s v="Data Engineering"/>
    <s v="Data Engineering"/>
    <d v="2024-08-31T00:00:00"/>
    <x v="0"/>
    <s v="50778"/>
    <s v="459 Roku Inc. : 966 SOW#1 2024 - DE &amp; BI Team"/>
    <x v="116"/>
    <s v="16977995014"/>
    <m/>
    <m/>
    <m/>
    <n v="464.21608813902071"/>
    <x v="5"/>
    <x v="67"/>
    <x v="1"/>
    <n v="0"/>
    <x v="129"/>
    <x v="102"/>
  </r>
  <r>
    <s v="Journal"/>
    <x v="2"/>
    <s v="Data Engineering"/>
    <s v="Data Engineering"/>
    <d v="2024-08-31T00:00:00"/>
    <x v="0"/>
    <s v="50976"/>
    <s v="460 Globalization Partners Inc. : 1366 Globalization Partners SOW #39 - Data Engineering Team  Renewal"/>
    <x v="152"/>
    <s v="17772967350"/>
    <m/>
    <m/>
    <m/>
    <n v="376.17510590575813"/>
    <x v="5"/>
    <x v="73"/>
    <x v="1"/>
    <n v="0"/>
    <x v="161"/>
    <x v="134"/>
  </r>
  <r>
    <s v="Journal"/>
    <x v="2"/>
    <s v="Data Engineering"/>
    <s v="Data Engineering"/>
    <d v="2024-08-31T00:00:00"/>
    <x v="0"/>
    <s v="50462"/>
    <s v="459 Roku Inc. : 966 SOW#1 2024 - DE &amp; BI Team"/>
    <x v="116"/>
    <s v="16977995014"/>
    <m/>
    <m/>
    <m/>
    <n v="320.14902630277288"/>
    <x v="5"/>
    <x v="67"/>
    <x v="1"/>
    <n v="0"/>
    <x v="129"/>
    <x v="102"/>
  </r>
  <r>
    <s v="Journal"/>
    <x v="9"/>
    <s v="Data Engineering"/>
    <s v="Data Engineering"/>
    <d v="2024-08-31T00:00:00"/>
    <x v="0"/>
    <s v="51751"/>
    <s v="11 Visa : 1246 NextGen Solutions"/>
    <x v="18"/>
    <s v="18657995555"/>
    <m/>
    <m/>
    <m/>
    <n v="41.38"/>
    <x v="5"/>
    <x v="22"/>
    <x v="1"/>
    <n v="0"/>
    <x v="49"/>
    <x v="46"/>
  </r>
  <r>
    <s v="Journal"/>
    <x v="2"/>
    <s v="Data Engineering"/>
    <s v="Data Engineering"/>
    <d v="2024-08-31T00:00:00"/>
    <x v="0"/>
    <s v="49891"/>
    <s v="461 Session M Inc. : 974 Mastercard SOW #6"/>
    <x v="6"/>
    <s v="16716229170"/>
    <m/>
    <m/>
    <m/>
    <n v="496.23099076929799"/>
    <x v="5"/>
    <x v="29"/>
    <x v="1"/>
    <n v="0"/>
    <x v="38"/>
    <x v="37"/>
  </r>
  <r>
    <s v="Journal"/>
    <x v="1"/>
    <s v="Data Engineering"/>
    <s v="Data Engineering"/>
    <d v="2024-08-31T00:00:00"/>
    <x v="0"/>
    <s v="52168"/>
    <s v="- No Entity -"/>
    <x v="0"/>
    <m/>
    <s v="ICC 1166 ICC in Montevideo represents Blend360 : Fedefarma: Landing Zone Assessment &amp; Recommendation Phase"/>
    <m/>
    <s v="TopSide Management Book Elim related to project ICC 1166 ICC in Montevideo represents Blend360 : Fedefarma: Landing Zone Assessment &amp; Recommendation Phase"/>
    <n v="-160.42191631545762"/>
    <x v="1"/>
    <x v="0"/>
    <x v="1"/>
    <s v="ICC 1166 ICC in Montevideo represents Blend360 : Fedefarma: Landing Zone Assessment &amp; Recommendation Phase"/>
    <x v="17"/>
    <x v="0"/>
  </r>
  <r>
    <s v="Journal"/>
    <x v="2"/>
    <s v="Data Engineering"/>
    <s v="Data Engineering"/>
    <d v="2024-08-31T00:00:00"/>
    <x v="0"/>
    <s v="50022"/>
    <s v="468 Blackstone Inc. : 988 Blackstone SOW #12"/>
    <x v="141"/>
    <s v="16856642182"/>
    <m/>
    <m/>
    <m/>
    <n v="480.22353945415932"/>
    <x v="5"/>
    <x v="4"/>
    <x v="1"/>
    <n v="0"/>
    <x v="150"/>
    <x v="123"/>
  </r>
  <r>
    <s v="Journal"/>
    <x v="9"/>
    <s v="Data Engineering"/>
    <s v="Data Engineering"/>
    <d v="2024-08-31T00:00:00"/>
    <x v="0"/>
    <s v="51658"/>
    <s v="362 Universal Parks &amp; Resorts : 1038 GMAT Data Governance - Phase 2"/>
    <x v="59"/>
    <s v="14545854040"/>
    <m/>
    <m/>
    <m/>
    <n v="687.98"/>
    <x v="5"/>
    <x v="19"/>
    <x v="1"/>
    <n v="0"/>
    <x v="78"/>
    <x v="73"/>
  </r>
  <r>
    <s v="Journal"/>
    <x v="9"/>
    <s v="Data Engineering"/>
    <s v="Data Engineering"/>
    <d v="2024-08-31T00:00:00"/>
    <x v="0"/>
    <s v="51574"/>
    <s v="170 CVS Health : 944 CMX Stop Gap -- Chad"/>
    <x v="182"/>
    <s v="15866099972"/>
    <m/>
    <m/>
    <m/>
    <n v="18870"/>
    <x v="5"/>
    <x v="3"/>
    <x v="1"/>
    <n v="0"/>
    <x v="189"/>
    <x v="160"/>
  </r>
  <r>
    <s v="Journal"/>
    <x v="2"/>
    <s v="Data Engineering"/>
    <s v="Data Engineering"/>
    <d v="2024-08-31T00:00:00"/>
    <x v="0"/>
    <s v="50927"/>
    <s v="460 Globalization Partners Inc. : 1365 Globalization Partners SOW #38 - Data Engineering Team Renewal"/>
    <x v="173"/>
    <s v="17772846592"/>
    <m/>
    <m/>
    <m/>
    <n v="544.25334471471388"/>
    <x v="5"/>
    <x v="73"/>
    <x v="1"/>
    <n v="0"/>
    <x v="181"/>
    <x v="152"/>
  </r>
  <r>
    <s v="Journal"/>
    <x v="2"/>
    <s v="Data Engineering"/>
    <s v="Data Engineering"/>
    <d v="2024-08-31T00:00:00"/>
    <x v="0"/>
    <s v="51419"/>
    <s v="456 ICC in Montevideo represents Blend360 : 1166 Fedefarma: Landing Zone Assessment &amp; Recommendation Phase"/>
    <x v="143"/>
    <s v="17806464279"/>
    <m/>
    <m/>
    <m/>
    <n v="160.07451315138644"/>
    <x v="5"/>
    <x v="16"/>
    <x v="1"/>
    <n v="0"/>
    <x v="152"/>
    <x v="125"/>
  </r>
  <r>
    <s v="Journal"/>
    <x v="2"/>
    <s v="Data Engineering"/>
    <s v="Data Engineering"/>
    <d v="2024-08-31T00:00:00"/>
    <x v="0"/>
    <s v="50727"/>
    <s v="460 Globalization Partners Inc. : 1029 GP SOW #34"/>
    <x v="161"/>
    <s v="16974076254"/>
    <m/>
    <m/>
    <m/>
    <n v="360.16765459061952"/>
    <x v="5"/>
    <x v="73"/>
    <x v="1"/>
    <n v="0"/>
    <x v="170"/>
    <x v="143"/>
  </r>
  <r>
    <s v="Journal"/>
    <x v="2"/>
    <s v="Data Engineering"/>
    <s v="Data Engineering"/>
    <d v="2024-08-31T00:00:00"/>
    <x v="0"/>
    <s v="50607"/>
    <s v="468 Blackstone Inc. : 1285 Blackstone - SOW#24 FS Engineer (Seb Team)"/>
    <x v="149"/>
    <s v="19901929100"/>
    <m/>
    <m/>
    <m/>
    <n v="520.2421677420059"/>
    <x v="5"/>
    <x v="4"/>
    <x v="1"/>
    <n v="0"/>
    <x v="158"/>
    <x v="131"/>
  </r>
  <r>
    <s v="Journal"/>
    <x v="2"/>
    <s v="Data Engineering"/>
    <s v="Data Engineering"/>
    <d v="2024-08-31T00:00:00"/>
    <x v="0"/>
    <s v="50504"/>
    <s v="468 Blackstone Inc. : 1255 Blackstone - Python Engineers (James Team)"/>
    <x v="153"/>
    <s v="19584503853"/>
    <m/>
    <m/>
    <m/>
    <n v="560.2607960298526"/>
    <x v="5"/>
    <x v="4"/>
    <x v="1"/>
    <n v="0"/>
    <x v="162"/>
    <x v="135"/>
  </r>
  <r>
    <s v="Journal"/>
    <x v="2"/>
    <s v="Data Engineering"/>
    <s v="Data Engineering"/>
    <d v="2024-08-31T00:00:00"/>
    <x v="0"/>
    <s v="51274"/>
    <s v="482 Madhive : 1111 Madhive - SOW1"/>
    <x v="155"/>
    <s v="16592846934"/>
    <m/>
    <m/>
    <m/>
    <n v="520.2421677420059"/>
    <x v="5"/>
    <x v="77"/>
    <x v="1"/>
    <n v="0"/>
    <x v="164"/>
    <x v="137"/>
  </r>
  <r>
    <s v="Journal"/>
    <x v="2"/>
    <s v="Data Engineering"/>
    <s v="Data Engineering"/>
    <d v="2024-08-31T00:00:00"/>
    <x v="0"/>
    <s v="51212"/>
    <s v="459 Roku Inc. : 966 SOW#1 2024 - DE &amp; BI Team"/>
    <x v="116"/>
    <s v="16977995014"/>
    <m/>
    <m/>
    <m/>
    <n v="280.1303980149263"/>
    <x v="5"/>
    <x v="67"/>
    <x v="1"/>
    <n v="0"/>
    <x v="129"/>
    <x v="102"/>
  </r>
  <r>
    <s v="Journal"/>
    <x v="9"/>
    <s v="Data Engineering"/>
    <s v="Data Engineering"/>
    <d v="2024-08-31T00:00:00"/>
    <x v="0"/>
    <s v="51744"/>
    <s v="11 Visa : 1246 NextGen Solutions"/>
    <x v="18"/>
    <s v="18657995555"/>
    <m/>
    <m/>
    <m/>
    <n v="352.97"/>
    <x v="5"/>
    <x v="22"/>
    <x v="1"/>
    <n v="0"/>
    <x v="49"/>
    <x v="46"/>
  </r>
  <r>
    <s v="Journal"/>
    <x v="2"/>
    <s v="Data Engineering"/>
    <s v="Data Engineering"/>
    <d v="2024-08-31T00:00:00"/>
    <x v="0"/>
    <s v="50105"/>
    <s v="468 Blackstone Inc. : 988 Blackstone SOW #12"/>
    <x v="141"/>
    <s v="16856642182"/>
    <m/>
    <m/>
    <m/>
    <n v="440.20491116631274"/>
    <x v="5"/>
    <x v="4"/>
    <x v="1"/>
    <n v="0"/>
    <x v="150"/>
    <x v="123"/>
  </r>
  <r>
    <s v="Journal"/>
    <x v="2"/>
    <s v="Data Engineering"/>
    <s v="Data Engineering"/>
    <d v="2024-08-31T00:00:00"/>
    <x v="0"/>
    <s v="50458"/>
    <s v="459 Roku Inc. : 966 SOW#1 2024 - DE &amp; BI Team"/>
    <x v="116"/>
    <s v="16977995014"/>
    <m/>
    <m/>
    <m/>
    <n v="464.21608813902071"/>
    <x v="5"/>
    <x v="67"/>
    <x v="1"/>
    <n v="0"/>
    <x v="129"/>
    <x v="102"/>
  </r>
  <r>
    <s v="Journal"/>
    <x v="2"/>
    <s v="Data Engineering"/>
    <s v="Data Engineering"/>
    <d v="2024-08-31T00:00:00"/>
    <x v="0"/>
    <s v="50383"/>
    <s v="468 Blackstone Inc. : 1189 Blackstone - SOW#15 - Developer Experience Team (.Net)"/>
    <x v="148"/>
    <s v="17485557310"/>
    <m/>
    <m/>
    <m/>
    <n v="560.2607960298526"/>
    <x v="5"/>
    <x v="4"/>
    <x v="1"/>
    <n v="0"/>
    <x v="157"/>
    <x v="130"/>
  </r>
  <r>
    <s v="Journal"/>
    <x v="2"/>
    <s v="Data Engineering"/>
    <s v="Data Engineering"/>
    <d v="2024-08-31T00:00:00"/>
    <x v="0"/>
    <s v="49843"/>
    <s v="461 Session M Inc. : 974 Mastercard SOW #6"/>
    <x v="6"/>
    <s v="16716229170"/>
    <m/>
    <m/>
    <m/>
    <n v="638.29712119115345"/>
    <x v="5"/>
    <x v="29"/>
    <x v="1"/>
    <n v="0"/>
    <x v="38"/>
    <x v="37"/>
  </r>
  <r>
    <s v="Journal"/>
    <x v="2"/>
    <s v="Data Engineering"/>
    <s v="Data Engineering"/>
    <d v="2024-08-31T00:00:00"/>
    <x v="0"/>
    <s v="49830"/>
    <s v="468 Blackstone Inc. : 988 Blackstone SOW #12"/>
    <x v="141"/>
    <s v="16856642182"/>
    <m/>
    <m/>
    <m/>
    <n v="560.2607960298526"/>
    <x v="5"/>
    <x v="4"/>
    <x v="1"/>
    <n v="0"/>
    <x v="150"/>
    <x v="123"/>
  </r>
  <r>
    <s v="Journal"/>
    <x v="2"/>
    <s v="Data Engineering"/>
    <s v="Data Engineering"/>
    <d v="2024-08-31T00:00:00"/>
    <x v="0"/>
    <s v="51356"/>
    <s v="459 Roku Inc. : 968 Roku SOW 2 - Data Engineering Team"/>
    <x v="158"/>
    <s v="16977994594"/>
    <m/>
    <m/>
    <m/>
    <n v="480.22353945415932"/>
    <x v="5"/>
    <x v="67"/>
    <x v="1"/>
    <n v="0"/>
    <x v="167"/>
    <x v="140"/>
  </r>
  <r>
    <s v="Journal"/>
    <x v="2"/>
    <s v="Data Engineering"/>
    <s v="Data Engineering"/>
    <d v="2024-08-31T00:00:00"/>
    <x v="0"/>
    <s v="51069"/>
    <s v="459 Roku Inc. : 966 SOW#1 2024 - DE &amp; BI Team"/>
    <x v="116"/>
    <s v="16977995014"/>
    <m/>
    <m/>
    <m/>
    <n v="360.16765459061952"/>
    <x v="5"/>
    <x v="67"/>
    <x v="1"/>
    <n v="0"/>
    <x v="129"/>
    <x v="102"/>
  </r>
  <r>
    <s v="Journal"/>
    <x v="2"/>
    <s v="Data Engineering"/>
    <s v="Data Engineering"/>
    <d v="2024-08-31T00:00:00"/>
    <x v="0"/>
    <s v="50902"/>
    <s v="459 Roku Inc. : 966 SOW#1 2024 - DE &amp; BI Team"/>
    <x v="116"/>
    <s v="16977995014"/>
    <m/>
    <m/>
    <m/>
    <n v="280.1303980149263"/>
    <x v="5"/>
    <x v="67"/>
    <x v="1"/>
    <n v="0"/>
    <x v="129"/>
    <x v="102"/>
  </r>
  <r>
    <s v="Journal"/>
    <x v="2"/>
    <s v="Data Engineering"/>
    <s v="Data Engineering"/>
    <d v="2024-08-31T00:00:00"/>
    <x v="0"/>
    <s v="50631"/>
    <s v="459 Roku Inc. : 966 SOW#1 2024 - DE &amp; BI Team"/>
    <x v="116"/>
    <s v="16977995014"/>
    <m/>
    <m/>
    <m/>
    <n v="480.22353945415932"/>
    <x v="5"/>
    <x v="67"/>
    <x v="1"/>
    <n v="0"/>
    <x v="129"/>
    <x v="102"/>
  </r>
  <r>
    <s v="Journal"/>
    <x v="2"/>
    <s v="Data Engineering"/>
    <s v="Data Engineering"/>
    <d v="2024-08-31T00:00:00"/>
    <x v="0"/>
    <s v="50889"/>
    <s v="460 Globalization Partners Inc. : 1349 Globalization Partners SOW #41 - Data Engineering Team Renewal"/>
    <x v="139"/>
    <s v="17771226635"/>
    <m/>
    <m/>
    <m/>
    <n v="448.20863682388205"/>
    <x v="5"/>
    <x v="73"/>
    <x v="1"/>
    <n v="0"/>
    <x v="148"/>
    <x v="121"/>
  </r>
  <r>
    <s v="Journal"/>
    <x v="2"/>
    <s v="Data Engineering"/>
    <s v="Data Engineering"/>
    <d v="2024-08-31T00:00:00"/>
    <x v="0"/>
    <s v="50123"/>
    <s v="468 Blackstone Inc. : 988 Blackstone SOW #12"/>
    <x v="141"/>
    <s v="16856642182"/>
    <m/>
    <m/>
    <m/>
    <n v="480.22353945415932"/>
    <x v="5"/>
    <x v="4"/>
    <x v="1"/>
    <n v="0"/>
    <x v="150"/>
    <x v="123"/>
  </r>
  <r>
    <s v="Journal"/>
    <x v="2"/>
    <s v="Data Engineering"/>
    <s v="Data Engineering"/>
    <d v="2024-08-31T00:00:00"/>
    <x v="0"/>
    <s v="50572"/>
    <s v="468 Blackstone Inc. : 1255 Blackstone - Python Engineers (James Team)"/>
    <x v="153"/>
    <s v="19584503853"/>
    <m/>
    <m/>
    <m/>
    <n v="520.2421677420059"/>
    <x v="5"/>
    <x v="4"/>
    <x v="1"/>
    <n v="0"/>
    <x v="162"/>
    <x v="135"/>
  </r>
  <r>
    <s v="Journal"/>
    <x v="2"/>
    <s v="Data Engineering"/>
    <s v="Data Engineering"/>
    <d v="2024-08-31T00:00:00"/>
    <x v="0"/>
    <s v="50306"/>
    <s v="468 Blackstone Inc. : 1141 Blackstone - SOW#16 - Exec Office Team (.Net)"/>
    <x v="154"/>
    <s v="17690283562"/>
    <m/>
    <m/>
    <m/>
    <n v="536.24961905714463"/>
    <x v="5"/>
    <x v="4"/>
    <x v="1"/>
    <n v="0"/>
    <x v="163"/>
    <x v="136"/>
  </r>
  <r>
    <s v="Journal"/>
    <x v="2"/>
    <s v="Data Engineering"/>
    <s v="Data Engineering"/>
    <d v="2024-08-31T00:00:00"/>
    <x v="0"/>
    <s v="51294"/>
    <s v="459 Roku Inc. : 966 SOW#1 2024 - DE &amp; BI Team"/>
    <x v="116"/>
    <s v="16977995014"/>
    <m/>
    <m/>
    <m/>
    <n v="480.22353945415932"/>
    <x v="5"/>
    <x v="67"/>
    <x v="1"/>
    <n v="0"/>
    <x v="129"/>
    <x v="102"/>
  </r>
  <r>
    <s v="Journal"/>
    <x v="2"/>
    <s v="Data Engineering"/>
    <s v="Data Engineering"/>
    <d v="2024-08-31T00:00:00"/>
    <x v="0"/>
    <s v="51397"/>
    <s v="456 ICC in Montevideo represents Blend360 : 1166 Fedefarma: Landing Zone Assessment &amp; Recommendation Phase"/>
    <x v="143"/>
    <s v="17806464279"/>
    <m/>
    <m/>
    <m/>
    <n v="160.07451315138644"/>
    <x v="5"/>
    <x v="16"/>
    <x v="1"/>
    <n v="0"/>
    <x v="152"/>
    <x v="125"/>
  </r>
  <r>
    <s v="Journal"/>
    <x v="2"/>
    <s v="Data Engineering"/>
    <s v="Data Engineering"/>
    <d v="2024-08-31T00:00:00"/>
    <x v="0"/>
    <s v="49972"/>
    <s v="461 Session M Inc. : 974 Mastercard SOW #6"/>
    <x v="6"/>
    <s v="16716229170"/>
    <m/>
    <m/>
    <m/>
    <n v="400.1862828784661"/>
    <x v="5"/>
    <x v="29"/>
    <x v="1"/>
    <n v="0"/>
    <x v="38"/>
    <x v="37"/>
  </r>
  <r>
    <s v="Journal"/>
    <x v="2"/>
    <s v="Data Engineering"/>
    <s v="Data Engineering"/>
    <d v="2024-08-31T00:00:00"/>
    <x v="0"/>
    <s v="50044"/>
    <s v="468 Blackstone Inc. : 988 Blackstone SOW #12"/>
    <x v="141"/>
    <s v="16856642182"/>
    <m/>
    <m/>
    <m/>
    <n v="480.22353945415932"/>
    <x v="5"/>
    <x v="4"/>
    <x v="1"/>
    <n v="0"/>
    <x v="150"/>
    <x v="123"/>
  </r>
  <r>
    <s v="Journal"/>
    <x v="2"/>
    <s v="Data Engineering"/>
    <s v="Data Engineering"/>
    <d v="2024-08-31T00:00:00"/>
    <x v="0"/>
    <s v="50445"/>
    <s v="468 Blackstone Inc. : 1194 Blackstone - SOW#18 - Data Engineer with AWS (Puneet Team)"/>
    <x v="164"/>
    <s v="18262439992"/>
    <m/>
    <m/>
    <m/>
    <n v="504.23471642686729"/>
    <x v="5"/>
    <x v="4"/>
    <x v="1"/>
    <n v="0"/>
    <x v="173"/>
    <x v="146"/>
  </r>
  <r>
    <s v="Journal"/>
    <x v="2"/>
    <s v="Data Engineering"/>
    <s v="Data Engineering"/>
    <d v="2024-08-31T00:00:00"/>
    <x v="0"/>
    <s v="51101"/>
    <s v="460 Globalization Partners Inc. : 1367 Globalization Partners SOW #40 - Data Engineering Team Renewal"/>
    <x v="145"/>
    <s v="17772859452"/>
    <m/>
    <m/>
    <m/>
    <n v="648.30177826311512"/>
    <x v="5"/>
    <x v="73"/>
    <x v="1"/>
    <n v="0"/>
    <x v="154"/>
    <x v="127"/>
  </r>
  <r>
    <s v="Journal"/>
    <x v="2"/>
    <s v="Data Engineering"/>
    <s v="Data Engineering"/>
    <d v="2024-08-31T00:00:00"/>
    <x v="0"/>
    <s v="50565"/>
    <s v="468 Blackstone Inc. : 1255 Blackstone - Python Engineers (James Team)"/>
    <x v="153"/>
    <s v="19584503853"/>
    <m/>
    <m/>
    <m/>
    <n v="560.2607960298526"/>
    <x v="5"/>
    <x v="4"/>
    <x v="1"/>
    <n v="0"/>
    <x v="162"/>
    <x v="135"/>
  </r>
  <r>
    <s v="Journal"/>
    <x v="2"/>
    <s v="Data Engineering"/>
    <s v="Data Engineering"/>
    <d v="2024-08-31T00:00:00"/>
    <x v="0"/>
    <s v="50359"/>
    <s v="468 Blackstone Inc. : 1189 Blackstone - SOW#15 - Developer Experience Team (.Net)"/>
    <x v="148"/>
    <s v="17485557310"/>
    <m/>
    <m/>
    <m/>
    <n v="560.2607960298526"/>
    <x v="5"/>
    <x v="4"/>
    <x v="1"/>
    <n v="0"/>
    <x v="157"/>
    <x v="130"/>
  </r>
  <r>
    <s v="Journal"/>
    <x v="13"/>
    <s v="Data Engineering"/>
    <s v="Data Engineering"/>
    <d v="2024-08-31T00:00:00"/>
    <x v="0"/>
    <s v="49564"/>
    <s v="294 ALDI Business Services B.V. : 1149 MMM Rebuild &amp; Monthly Rescoring 2024"/>
    <x v="2"/>
    <m/>
    <m/>
    <m/>
    <m/>
    <n v="8363.8155299999999"/>
    <x v="5"/>
    <x v="25"/>
    <x v="1"/>
    <n v="0"/>
    <x v="35"/>
    <x v="34"/>
  </r>
  <r>
    <s v="Journal"/>
    <x v="2"/>
    <s v="Data Engineering"/>
    <s v="Data Engineering"/>
    <d v="2024-08-31T00:00:00"/>
    <x v="0"/>
    <s v="51143"/>
    <s v="460 Globalization Partners Inc. : 1368 Globalization Partners SOW #42 - Data Engineering Team Renewal"/>
    <x v="166"/>
    <s v="17772618578"/>
    <m/>
    <m/>
    <m/>
    <n v="560.2607960298526"/>
    <x v="5"/>
    <x v="73"/>
    <x v="1"/>
    <n v="0"/>
    <x v="175"/>
    <x v="148"/>
  </r>
  <r>
    <s v="Journal"/>
    <x v="2"/>
    <s v="Data Engineering"/>
    <s v="Data Engineering"/>
    <d v="2024-08-31T00:00:00"/>
    <x v="0"/>
    <s v="51047"/>
    <s v="460 Globalization Partners Inc. : 1367 Globalization Partners SOW #40 - Data Engineering Team Renewal"/>
    <x v="145"/>
    <s v="17772859452"/>
    <m/>
    <m/>
    <m/>
    <n v="520.2421677420059"/>
    <x v="5"/>
    <x v="73"/>
    <x v="1"/>
    <n v="0"/>
    <x v="154"/>
    <x v="127"/>
  </r>
  <r>
    <s v="Journal"/>
    <x v="2"/>
    <s v="Data Engineering"/>
    <s v="Data Engineering"/>
    <d v="2024-08-31T00:00:00"/>
    <x v="0"/>
    <s v="50818"/>
    <s v="460 Globalization Partners Inc. : 1349 Globalization Partners SOW #41 - Data Engineering Team Renewal"/>
    <x v="139"/>
    <s v="17771226635"/>
    <m/>
    <m/>
    <m/>
    <n v="504.23471642686729"/>
    <x v="5"/>
    <x v="73"/>
    <x v="1"/>
    <n v="0"/>
    <x v="148"/>
    <x v="121"/>
  </r>
  <r>
    <s v="Journal"/>
    <x v="2"/>
    <s v="Data Engineering"/>
    <s v="Data Engineering"/>
    <d v="2024-08-31T00:00:00"/>
    <x v="0"/>
    <s v="49940"/>
    <s v="461 Session M Inc. : 974 Mastercard SOW #6"/>
    <x v="6"/>
    <s v="16716229170"/>
    <m/>
    <m/>
    <m/>
    <n v="496.23099076929799"/>
    <x v="5"/>
    <x v="29"/>
    <x v="1"/>
    <n v="0"/>
    <x v="38"/>
    <x v="37"/>
  </r>
  <r>
    <s v="Journal"/>
    <x v="2"/>
    <s v="Data Engineering"/>
    <s v="Data Engineering"/>
    <d v="2024-08-31T00:00:00"/>
    <x v="0"/>
    <s v="50284"/>
    <s v="468 Blackstone Inc. : 1141 Blackstone - SOW#16 - Exec Office Team (.Net)"/>
    <x v="154"/>
    <s v="17690283562"/>
    <m/>
    <m/>
    <m/>
    <n v="536.24961905714463"/>
    <x v="5"/>
    <x v="4"/>
    <x v="1"/>
    <n v="0"/>
    <x v="163"/>
    <x v="136"/>
  </r>
  <r>
    <s v="Journal"/>
    <x v="2"/>
    <s v="Data Engineering"/>
    <s v="Data Engineering"/>
    <d v="2024-08-31T00:00:00"/>
    <x v="0"/>
    <s v="50204"/>
    <s v="465 Sincera Technologies LLC : 980 Sincera SOW 3 - Data Engineering Team"/>
    <x v="159"/>
    <s v="17001844665"/>
    <m/>
    <m/>
    <m/>
    <n v="294.1369179156726"/>
    <x v="5"/>
    <x v="75"/>
    <x v="1"/>
    <n v="0"/>
    <x v="168"/>
    <x v="141"/>
  </r>
  <r>
    <s v="Journal"/>
    <x v="2"/>
    <s v="Data Engineering"/>
    <s v="Data Engineering"/>
    <d v="2024-08-31T00:00:00"/>
    <x v="0"/>
    <s v="51048"/>
    <s v="459 Roku Inc. : 966 SOW#1 2024 - DE &amp; BI Team"/>
    <x v="116"/>
    <s v="16977995014"/>
    <m/>
    <m/>
    <m/>
    <n v="600.27942431769918"/>
    <x v="5"/>
    <x v="67"/>
    <x v="1"/>
    <n v="0"/>
    <x v="129"/>
    <x v="102"/>
  </r>
  <r>
    <s v="Journal"/>
    <x v="2"/>
    <s v="Data Engineering"/>
    <s v="Data Engineering"/>
    <d v="2024-08-31T00:00:00"/>
    <x v="0"/>
    <s v="50323"/>
    <s v="468 Blackstone Inc. : 1141 Blackstone - SOW#16 - Exec Office Team (.Net)"/>
    <x v="154"/>
    <s v="17690283562"/>
    <m/>
    <m/>
    <m/>
    <n v="536.24961905714463"/>
    <x v="5"/>
    <x v="4"/>
    <x v="1"/>
    <n v="0"/>
    <x v="163"/>
    <x v="136"/>
  </r>
  <r>
    <s v="Journal"/>
    <x v="2"/>
    <s v="Data Engineering"/>
    <s v="Data Engineering"/>
    <d v="2024-08-31T00:00:00"/>
    <x v="0"/>
    <s v="51376"/>
    <s v="482 Madhive : 1111 Madhive - SOW1"/>
    <x v="155"/>
    <s v="16592846934"/>
    <m/>
    <m/>
    <m/>
    <n v="360.16765459061952"/>
    <x v="5"/>
    <x v="77"/>
    <x v="1"/>
    <n v="0"/>
    <x v="164"/>
    <x v="137"/>
  </r>
  <r>
    <s v="Journal"/>
    <x v="2"/>
    <s v="Data Engineering"/>
    <s v="Data Engineering"/>
    <d v="2024-08-31T00:00:00"/>
    <x v="0"/>
    <s v="50273"/>
    <s v="465 Sincera Technologies LLC : 1146 Sincera SOW 4 - DE Team"/>
    <x v="144"/>
    <s v="17581549176"/>
    <m/>
    <m/>
    <m/>
    <n v="200.09314143923305"/>
    <x v="5"/>
    <x v="75"/>
    <x v="1"/>
    <n v="0"/>
    <x v="153"/>
    <x v="126"/>
  </r>
  <r>
    <s v="Journal"/>
    <x v="2"/>
    <s v="Data Engineering"/>
    <s v="Data Engineering"/>
    <d v="2024-08-31T00:00:00"/>
    <x v="0"/>
    <s v="50644"/>
    <s v="468 Blackstone Inc. : 1285 Blackstone - SOW#24 FS Engineer (Seb Team)"/>
    <x v="149"/>
    <s v="19901929100"/>
    <m/>
    <m/>
    <m/>
    <n v="520.2421677420059"/>
    <x v="5"/>
    <x v="4"/>
    <x v="1"/>
    <n v="0"/>
    <x v="158"/>
    <x v="131"/>
  </r>
  <r>
    <s v="Journal"/>
    <x v="2"/>
    <s v="Data Engineering"/>
    <s v="Data Engineering"/>
    <d v="2024-08-31T00:00:00"/>
    <x v="0"/>
    <s v="50833"/>
    <s v="459 Roku Inc. : 966 SOW#1 2024 - DE &amp; BI Team"/>
    <x v="116"/>
    <s v="16977995014"/>
    <m/>
    <m/>
    <m/>
    <n v="360.16765459061952"/>
    <x v="5"/>
    <x v="67"/>
    <x v="1"/>
    <n v="0"/>
    <x v="129"/>
    <x v="102"/>
  </r>
  <r>
    <s v="Journal"/>
    <x v="2"/>
    <s v="Data Engineering"/>
    <s v="Data Engineering"/>
    <d v="2024-08-31T00:00:00"/>
    <x v="0"/>
    <s v="51161"/>
    <s v="460 Globalization Partners Inc. : 1368 Globalization Partners SOW #42 - Data Engineering Team Renewal"/>
    <x v="166"/>
    <s v="17772618578"/>
    <m/>
    <m/>
    <m/>
    <n v="560.2607960298526"/>
    <x v="5"/>
    <x v="73"/>
    <x v="1"/>
    <n v="0"/>
    <x v="175"/>
    <x v="148"/>
  </r>
  <r>
    <s v="Journal"/>
    <x v="2"/>
    <s v="Data Engineering"/>
    <s v="Data Engineering"/>
    <d v="2024-08-31T00:00:00"/>
    <x v="0"/>
    <s v="50308"/>
    <s v="468 Blackstone Inc. : 1141 Blackstone - SOW#16 - Exec Office Team (.Net)"/>
    <x v="154"/>
    <s v="17690283562"/>
    <m/>
    <m/>
    <m/>
    <n v="536.24961905714463"/>
    <x v="5"/>
    <x v="4"/>
    <x v="1"/>
    <n v="0"/>
    <x v="163"/>
    <x v="136"/>
  </r>
  <r>
    <s v="Journal"/>
    <x v="2"/>
    <s v="Data Engineering"/>
    <s v="Data Engineering"/>
    <d v="2024-08-31T00:00:00"/>
    <x v="0"/>
    <s v="50304"/>
    <s v="468 Blackstone Inc. : 1141 Blackstone - SOW#16 - Exec Office Team (.Net)"/>
    <x v="154"/>
    <s v="17690283562"/>
    <m/>
    <m/>
    <m/>
    <n v="536.24961905714463"/>
    <x v="5"/>
    <x v="4"/>
    <x v="1"/>
    <n v="0"/>
    <x v="163"/>
    <x v="136"/>
  </r>
  <r>
    <s v="Journal"/>
    <x v="2"/>
    <s v="Data Engineering"/>
    <s v="Data Engineering"/>
    <d v="2024-08-31T00:00:00"/>
    <x v="0"/>
    <s v="51329"/>
    <s v="459 Roku Inc. : 968 Roku SOW 2 - Data Engineering Team"/>
    <x v="158"/>
    <s v="16977994594"/>
    <m/>
    <m/>
    <m/>
    <n v="480.22353945415932"/>
    <x v="5"/>
    <x v="67"/>
    <x v="1"/>
    <n v="0"/>
    <x v="167"/>
    <x v="140"/>
  </r>
  <r>
    <s v="Journal"/>
    <x v="2"/>
    <s v="Data Engineering"/>
    <s v="Data Engineering"/>
    <d v="2024-08-31T00:00:00"/>
    <x v="0"/>
    <s v="50453"/>
    <s v="468 Blackstone Inc. : 1194 Blackstone - SOW#18 - Data Engineer with AWS (Puneet Team)"/>
    <x v="164"/>
    <s v="18262439992"/>
    <m/>
    <m/>
    <m/>
    <n v="504.23471642686729"/>
    <x v="5"/>
    <x v="4"/>
    <x v="1"/>
    <n v="0"/>
    <x v="173"/>
    <x v="146"/>
  </r>
  <r>
    <s v="Journal"/>
    <x v="9"/>
    <s v="Data Engineering"/>
    <s v="Data Engineering"/>
    <d v="2024-08-31T00:00:00"/>
    <x v="0"/>
    <s v="51714"/>
    <s v="374 Dish : 1268 2: Dish - Integrated Data + Martech solution"/>
    <x v="69"/>
    <s v="17214937942"/>
    <m/>
    <m/>
    <m/>
    <n v="46483"/>
    <x v="5"/>
    <x v="12"/>
    <x v="1"/>
    <n v="0"/>
    <x v="15"/>
    <x v="15"/>
  </r>
  <r>
    <s v="Journal"/>
    <x v="2"/>
    <s v="Data Engineering"/>
    <s v="Data Engineering"/>
    <d v="2024-08-31T00:00:00"/>
    <x v="0"/>
    <s v="50187"/>
    <s v="465 Sincera Technologies LLC : 980 Sincera SOW 3 - Data Engineering Team"/>
    <x v="159"/>
    <s v="17001844665"/>
    <m/>
    <m/>
    <m/>
    <n v="240.11176972707966"/>
    <x v="5"/>
    <x v="75"/>
    <x v="1"/>
    <n v="0"/>
    <x v="168"/>
    <x v="141"/>
  </r>
  <r>
    <s v="Journal"/>
    <x v="2"/>
    <s v="Data Engineering"/>
    <s v="Data Engineering"/>
    <d v="2024-08-31T00:00:00"/>
    <x v="0"/>
    <s v="49990"/>
    <s v="468 Blackstone Inc. : 988 Blackstone SOW #12"/>
    <x v="141"/>
    <s v="16856642182"/>
    <m/>
    <m/>
    <m/>
    <n v="320.14902630277288"/>
    <x v="5"/>
    <x v="4"/>
    <x v="1"/>
    <n v="0"/>
    <x v="150"/>
    <x v="123"/>
  </r>
  <r>
    <s v="Journal"/>
    <x v="2"/>
    <s v="Data Engineering"/>
    <s v="Data Engineering"/>
    <d v="2024-08-31T00:00:00"/>
    <x v="0"/>
    <s v="50108"/>
    <s v="468 Blackstone Inc. : 988 Blackstone SOW #12"/>
    <x v="141"/>
    <s v="16856642182"/>
    <m/>
    <m/>
    <m/>
    <n v="320.14902630277288"/>
    <x v="5"/>
    <x v="4"/>
    <x v="1"/>
    <n v="0"/>
    <x v="150"/>
    <x v="123"/>
  </r>
  <r>
    <s v="Journal"/>
    <x v="2"/>
    <s v="Data Engineering"/>
    <s v="Data Engineering"/>
    <d v="2024-08-31T00:00:00"/>
    <x v="0"/>
    <s v="50917"/>
    <s v="459 Roku Inc. : 966 SOW#1 2024 - DE &amp; BI Team"/>
    <x v="116"/>
    <s v="16977995014"/>
    <m/>
    <m/>
    <m/>
    <n v="432.20118550874338"/>
    <x v="5"/>
    <x v="67"/>
    <x v="1"/>
    <n v="0"/>
    <x v="129"/>
    <x v="102"/>
  </r>
  <r>
    <s v="Journal"/>
    <x v="2"/>
    <s v="Data Engineering"/>
    <s v="Data Engineering"/>
    <d v="2024-08-31T00:00:00"/>
    <x v="0"/>
    <s v="50618"/>
    <s v="468 Blackstone Inc. : 1285 Blackstone - SOW#24 FS Engineer (Seb Team)"/>
    <x v="149"/>
    <s v="19901929100"/>
    <m/>
    <m/>
    <m/>
    <n v="520.2421677420059"/>
    <x v="5"/>
    <x v="4"/>
    <x v="1"/>
    <n v="0"/>
    <x v="158"/>
    <x v="131"/>
  </r>
  <r>
    <s v="Journal"/>
    <x v="2"/>
    <s v="Data Engineering"/>
    <s v="Data Engineering"/>
    <d v="2024-08-31T00:00:00"/>
    <x v="0"/>
    <s v="50890"/>
    <s v="459 Roku Inc. : 966 SOW#1 2024 - DE &amp; BI Team"/>
    <x v="116"/>
    <s v="16977995014"/>
    <m/>
    <m/>
    <m/>
    <n v="400.1862828784661"/>
    <x v="5"/>
    <x v="67"/>
    <x v="1"/>
    <n v="0"/>
    <x v="129"/>
    <x v="102"/>
  </r>
  <r>
    <s v="Journal"/>
    <x v="2"/>
    <s v="Data Engineering"/>
    <s v="Data Engineering"/>
    <d v="2024-08-31T00:00:00"/>
    <x v="0"/>
    <s v="51403"/>
    <s v="456 ICC in Montevideo represents Blend360 : 1166 Fedefarma: Landing Zone Assessment &amp; Recommendation Phase"/>
    <x v="143"/>
    <s v="17806464279"/>
    <m/>
    <m/>
    <m/>
    <n v="160.07451315138644"/>
    <x v="5"/>
    <x v="16"/>
    <x v="1"/>
    <n v="0"/>
    <x v="152"/>
    <x v="125"/>
  </r>
  <r>
    <s v="Journal"/>
    <x v="2"/>
    <s v="Data Engineering"/>
    <s v="Data Engineering"/>
    <d v="2024-08-31T00:00:00"/>
    <x v="0"/>
    <s v="50564"/>
    <s v="459 Roku Inc. : 966 SOW#1 2024 - DE &amp; BI Team"/>
    <x v="116"/>
    <s v="16977995014"/>
    <m/>
    <m/>
    <m/>
    <n v="504.23471642686729"/>
    <x v="5"/>
    <x v="67"/>
    <x v="1"/>
    <n v="0"/>
    <x v="129"/>
    <x v="102"/>
  </r>
  <r>
    <s v="Journal"/>
    <x v="2"/>
    <s v="Data Engineering"/>
    <s v="Data Engineering"/>
    <d v="2024-08-31T00:00:00"/>
    <x v="0"/>
    <s v="50883"/>
    <s v="460 Globalization Partners Inc. : 1349 Globalization Partners SOW #41 - Data Engineering Team Renewal"/>
    <x v="139"/>
    <s v="17771226635"/>
    <m/>
    <m/>
    <m/>
    <n v="392.1825572208968"/>
    <x v="5"/>
    <x v="73"/>
    <x v="1"/>
    <n v="0"/>
    <x v="148"/>
    <x v="121"/>
  </r>
  <r>
    <s v="Journal"/>
    <x v="2"/>
    <s v="Data Engineering"/>
    <s v="Data Engineering"/>
    <d v="2024-08-31T00:00:00"/>
    <x v="0"/>
    <s v="50830"/>
    <s v="460 Globalization Partners Inc. : 1349 Globalization Partners SOW #41 - Data Engineering Team Renewal"/>
    <x v="139"/>
    <s v="17771226635"/>
    <m/>
    <m/>
    <m/>
    <n v="448.20863682388205"/>
    <x v="5"/>
    <x v="73"/>
    <x v="1"/>
    <n v="0"/>
    <x v="148"/>
    <x v="121"/>
  </r>
  <r>
    <s v="Journal"/>
    <x v="9"/>
    <s v="Data Engineering"/>
    <s v="Data Engineering"/>
    <d v="2024-08-31T00:00:00"/>
    <x v="0"/>
    <s v="51818"/>
    <s v="11 Visa : 1246 NextGen Solutions"/>
    <x v="18"/>
    <s v="18657995555"/>
    <m/>
    <m/>
    <m/>
    <n v="1968.95"/>
    <x v="5"/>
    <x v="22"/>
    <x v="1"/>
    <n v="0"/>
    <x v="49"/>
    <x v="46"/>
  </r>
  <r>
    <s v="Journal"/>
    <x v="2"/>
    <s v="Data Engineering"/>
    <s v="Data Engineering"/>
    <d v="2024-08-31T00:00:00"/>
    <x v="0"/>
    <s v="51438"/>
    <s v="456 ICC in Montevideo represents Blend360 : 1166 Fedefarma: Landing Zone Assessment &amp; Recommendation Phase"/>
    <x v="143"/>
    <s v="17806464279"/>
    <m/>
    <m/>
    <m/>
    <n v="160.07451315138644"/>
    <x v="5"/>
    <x v="16"/>
    <x v="1"/>
    <n v="0"/>
    <x v="152"/>
    <x v="125"/>
  </r>
  <r>
    <s v="Journal"/>
    <x v="2"/>
    <s v="Data Engineering"/>
    <s v="Data Engineering"/>
    <d v="2024-08-31T00:00:00"/>
    <x v="0"/>
    <s v="50655"/>
    <s v="459 Roku Inc. : 966 SOW#1 2024 - DE &amp; BI Team"/>
    <x v="116"/>
    <s v="16977995014"/>
    <m/>
    <m/>
    <m/>
    <n v="320.14902630277288"/>
    <x v="5"/>
    <x v="67"/>
    <x v="1"/>
    <n v="0"/>
    <x v="129"/>
    <x v="102"/>
  </r>
  <r>
    <s v="Journal"/>
    <x v="2"/>
    <s v="Data Engineering"/>
    <s v="Data Engineering"/>
    <d v="2024-08-31T00:00:00"/>
    <x v="0"/>
    <s v="50576"/>
    <s v="459 Roku Inc. : 966 SOW#1 2024 - DE &amp; BI Team"/>
    <x v="116"/>
    <s v="16977995014"/>
    <m/>
    <m/>
    <m/>
    <n v="320.14902630277288"/>
    <x v="5"/>
    <x v="67"/>
    <x v="1"/>
    <n v="0"/>
    <x v="129"/>
    <x v="102"/>
  </r>
  <r>
    <s v="Journal"/>
    <x v="2"/>
    <s v="Data Engineering"/>
    <s v="Data Engineering"/>
    <d v="2024-08-31T00:00:00"/>
    <x v="0"/>
    <s v="50639"/>
    <s v="459 Roku Inc. : 966 SOW#1 2024 - DE &amp; BI Team"/>
    <x v="116"/>
    <s v="16977995014"/>
    <m/>
    <m/>
    <m/>
    <n v="540.25148188592925"/>
    <x v="5"/>
    <x v="67"/>
    <x v="1"/>
    <n v="0"/>
    <x v="129"/>
    <x v="102"/>
  </r>
  <r>
    <s v="Journal"/>
    <x v="9"/>
    <s v="Data Engineering"/>
    <s v="Data Engineering"/>
    <d v="2024-08-31T00:00:00"/>
    <x v="0"/>
    <s v="49243"/>
    <s v="11 Visa : 905 VCA - PMO work extension"/>
    <x v="183"/>
    <s v="15930153517"/>
    <m/>
    <m/>
    <s v="Retainer Revenue Recognition"/>
    <n v="25400"/>
    <x v="5"/>
    <x v="22"/>
    <x v="1"/>
    <n v="0"/>
    <x v="190"/>
    <x v="161"/>
  </r>
  <r>
    <s v="Journal"/>
    <x v="2"/>
    <s v="Data Engineering"/>
    <s v="Data Engineering"/>
    <d v="2024-08-31T00:00:00"/>
    <x v="0"/>
    <s v="51321"/>
    <s v="459 Roku Inc. : 968 Roku SOW 2 - Data Engineering Team"/>
    <x v="158"/>
    <s v="16977994594"/>
    <m/>
    <m/>
    <m/>
    <n v="480.22353945415932"/>
    <x v="5"/>
    <x v="67"/>
    <x v="1"/>
    <n v="0"/>
    <x v="167"/>
    <x v="140"/>
  </r>
  <r>
    <s v="Journal"/>
    <x v="2"/>
    <s v="Data Engineering"/>
    <s v="Data Engineering"/>
    <d v="2024-08-31T00:00:00"/>
    <x v="0"/>
    <s v="50485"/>
    <s v="468 Blackstone Inc. : 1194 Blackstone - SOW#18 - Data Engineer with AWS (Puneet Team)"/>
    <x v="164"/>
    <s v="18262439992"/>
    <m/>
    <m/>
    <m/>
    <n v="560.2607960298526"/>
    <x v="5"/>
    <x v="4"/>
    <x v="1"/>
    <n v="0"/>
    <x v="173"/>
    <x v="146"/>
  </r>
  <r>
    <s v="Journal"/>
    <x v="2"/>
    <s v="Data Engineering"/>
    <s v="Data Engineering"/>
    <d v="2024-08-31T00:00:00"/>
    <x v="0"/>
    <s v="51173"/>
    <s v="459 Roku Inc. : 966 SOW#1 2024 - DE &amp; BI Team"/>
    <x v="116"/>
    <s v="16977995014"/>
    <m/>
    <m/>
    <m/>
    <n v="315.14682169416818"/>
    <x v="5"/>
    <x v="67"/>
    <x v="1"/>
    <n v="0"/>
    <x v="129"/>
    <x v="102"/>
  </r>
  <r>
    <s v="Journal"/>
    <x v="2"/>
    <s v="Data Engineering"/>
    <s v="Data Engineering"/>
    <d v="2024-08-31T00:00:00"/>
    <x v="0"/>
    <s v="50366"/>
    <s v="469 Stagwell Marketing Cloud LLC : 987 Stagwell SOW#3"/>
    <x v="163"/>
    <s v="17001802020"/>
    <m/>
    <m/>
    <m/>
    <n v="408.19000853603541"/>
    <x v="5"/>
    <x v="76"/>
    <x v="1"/>
    <n v="0"/>
    <x v="172"/>
    <x v="145"/>
  </r>
  <r>
    <s v="Journal"/>
    <x v="2"/>
    <s v="Data Engineering"/>
    <s v="Data Engineering"/>
    <d v="2024-08-31T00:00:00"/>
    <x v="0"/>
    <s v="50352"/>
    <s v="469 Stagwell Marketing Cloud LLC : 987 Stagwell SOW#3"/>
    <x v="163"/>
    <s v="17001802020"/>
    <m/>
    <m/>
    <m/>
    <n v="408.19000853603541"/>
    <x v="5"/>
    <x v="76"/>
    <x v="1"/>
    <n v="0"/>
    <x v="172"/>
    <x v="145"/>
  </r>
  <r>
    <s v="Journal"/>
    <x v="2"/>
    <s v="Data Engineering"/>
    <s v="Data Engineering"/>
    <d v="2024-08-31T00:00:00"/>
    <x v="0"/>
    <s v="51349"/>
    <s v="459 Roku Inc. : 968 Roku SOW 2 - Data Engineering Team"/>
    <x v="158"/>
    <s v="16977994594"/>
    <m/>
    <m/>
    <m/>
    <n v="480.22353945415932"/>
    <x v="5"/>
    <x v="67"/>
    <x v="1"/>
    <n v="0"/>
    <x v="167"/>
    <x v="140"/>
  </r>
  <r>
    <s v="Journal"/>
    <x v="2"/>
    <s v="Data Engineering"/>
    <s v="Data Engineering"/>
    <d v="2024-08-31T00:00:00"/>
    <x v="0"/>
    <s v="50059"/>
    <s v="468 Blackstone Inc. : 988 Blackstone SOW #12"/>
    <x v="141"/>
    <s v="16856642182"/>
    <m/>
    <m/>
    <m/>
    <n v="560.2607960298526"/>
    <x v="5"/>
    <x v="4"/>
    <x v="1"/>
    <n v="0"/>
    <x v="150"/>
    <x v="123"/>
  </r>
  <r>
    <s v="Journal"/>
    <x v="2"/>
    <s v="Data Engineering"/>
    <s v="Data Engineering"/>
    <d v="2024-08-31T00:00:00"/>
    <x v="0"/>
    <s v="50995"/>
    <s v="460 Globalization Partners Inc. : 1366 Globalization Partners SOW #39 - Data Engineering Team  Renewal"/>
    <x v="152"/>
    <s v="17772967350"/>
    <m/>
    <m/>
    <m/>
    <n v="376.17510590575813"/>
    <x v="5"/>
    <x v="73"/>
    <x v="1"/>
    <n v="0"/>
    <x v="161"/>
    <x v="134"/>
  </r>
  <r>
    <s v="Journal"/>
    <x v="2"/>
    <s v="Data Engineering"/>
    <s v="Data Engineering"/>
    <d v="2024-08-31T00:00:00"/>
    <x v="0"/>
    <s v="51005"/>
    <s v="460 Globalization Partners Inc. : 1366 Globalization Partners SOW #39 - Data Engineering Team  Renewal"/>
    <x v="152"/>
    <s v="17772967350"/>
    <m/>
    <m/>
    <m/>
    <n v="376.17510590575813"/>
    <x v="5"/>
    <x v="73"/>
    <x v="1"/>
    <n v="0"/>
    <x v="161"/>
    <x v="134"/>
  </r>
  <r>
    <s v="Journal"/>
    <x v="2"/>
    <s v="Data Engineering"/>
    <s v="Data Engineering"/>
    <d v="2024-08-31T00:00:00"/>
    <x v="0"/>
    <s v="50787"/>
    <s v="459 Roku Inc. : 966 SOW#1 2024 - DE &amp; BI Team"/>
    <x v="116"/>
    <s v="16977995014"/>
    <m/>
    <m/>
    <m/>
    <n v="432.20118550874338"/>
    <x v="5"/>
    <x v="67"/>
    <x v="1"/>
    <n v="0"/>
    <x v="129"/>
    <x v="102"/>
  </r>
  <r>
    <s v="Journal"/>
    <x v="2"/>
    <s v="Data Engineering"/>
    <s v="Data Engineering"/>
    <d v="2024-08-31T00:00:00"/>
    <x v="0"/>
    <s v="50347"/>
    <s v="469 Stagwell Marketing Cloud LLC : 987 Stagwell SOW#3"/>
    <x v="163"/>
    <s v="17001802020"/>
    <m/>
    <m/>
    <m/>
    <n v="408.19000853603541"/>
    <x v="5"/>
    <x v="76"/>
    <x v="1"/>
    <n v="0"/>
    <x v="172"/>
    <x v="145"/>
  </r>
  <r>
    <s v="Journal"/>
    <x v="2"/>
    <s v="Data Engineering"/>
    <s v="Data Engineering"/>
    <d v="2024-08-31T00:00:00"/>
    <x v="0"/>
    <s v="50635"/>
    <s v="459 Roku Inc. : 966 SOW#1 2024 - DE &amp; BI Team"/>
    <x v="116"/>
    <s v="16977995014"/>
    <m/>
    <m/>
    <m/>
    <n v="344.16020327548085"/>
    <x v="5"/>
    <x v="67"/>
    <x v="1"/>
    <n v="0"/>
    <x v="129"/>
    <x v="102"/>
  </r>
  <r>
    <s v="Journal"/>
    <x v="2"/>
    <s v="Data Engineering"/>
    <s v="Data Engineering"/>
    <d v="2024-08-31T00:00:00"/>
    <x v="0"/>
    <s v="50329"/>
    <s v="468 Blackstone Inc. : 1181 Blackstone - SOW#23 - DE Tech Lead (Rafael Team)"/>
    <x v="146"/>
    <s v="18243049512"/>
    <m/>
    <m/>
    <m/>
    <n v="440.20491116631274"/>
    <x v="5"/>
    <x v="4"/>
    <x v="1"/>
    <n v="0"/>
    <x v="155"/>
    <x v="128"/>
  </r>
  <r>
    <s v="Journal"/>
    <x v="2"/>
    <s v="Data Engineering"/>
    <s v="Data Engineering"/>
    <d v="2024-08-31T00:00:00"/>
    <x v="0"/>
    <s v="50015"/>
    <s v="468 Blackstone Inc. : 988 Blackstone SOW #12"/>
    <x v="141"/>
    <s v="16856642182"/>
    <m/>
    <m/>
    <m/>
    <n v="560.2607960298526"/>
    <x v="5"/>
    <x v="4"/>
    <x v="1"/>
    <n v="0"/>
    <x v="150"/>
    <x v="123"/>
  </r>
  <r>
    <s v="Journal"/>
    <x v="2"/>
    <s v="Data Engineering"/>
    <s v="Data Engineering"/>
    <d v="2024-08-31T00:00:00"/>
    <x v="0"/>
    <s v="49754"/>
    <s v="482 Madhive : 1111 Madhive - SOW1"/>
    <x v="155"/>
    <s v="16592846934"/>
    <m/>
    <m/>
    <m/>
    <n v="360.16765459061952"/>
    <x v="5"/>
    <x v="77"/>
    <x v="1"/>
    <n v="0"/>
    <x v="164"/>
    <x v="137"/>
  </r>
  <r>
    <s v="Journal"/>
    <x v="2"/>
    <s v="Data Engineering"/>
    <s v="Data Engineering"/>
    <d v="2024-08-31T00:00:00"/>
    <x v="0"/>
    <s v="49869"/>
    <s v="468 Blackstone Inc. : 988 Blackstone SOW #12"/>
    <x v="141"/>
    <s v="16856642182"/>
    <m/>
    <m/>
    <m/>
    <n v="536.24961905714463"/>
    <x v="5"/>
    <x v="4"/>
    <x v="1"/>
    <n v="0"/>
    <x v="150"/>
    <x v="123"/>
  </r>
  <r>
    <s v="Journal"/>
    <x v="2"/>
    <s v="Data Engineering"/>
    <s v="Data Engineering"/>
    <d v="2024-08-31T00:00:00"/>
    <x v="0"/>
    <s v="50235"/>
    <s v="465 Sincera Technologies LLC : 980 Sincera SOW 3 - Data Engineering Team"/>
    <x v="159"/>
    <s v="17001844665"/>
    <m/>
    <m/>
    <m/>
    <n v="252.11735821343365"/>
    <x v="5"/>
    <x v="75"/>
    <x v="1"/>
    <n v="0"/>
    <x v="168"/>
    <x v="141"/>
  </r>
  <r>
    <s v="Journal"/>
    <x v="2"/>
    <s v="Data Engineering"/>
    <s v="Data Engineering"/>
    <d v="2024-08-31T00:00:00"/>
    <x v="0"/>
    <s v="50336"/>
    <s v="469 Stagwell Marketing Cloud LLC : 985 Stagwell SOW#1"/>
    <x v="147"/>
    <s v="17001841791"/>
    <m/>
    <m/>
    <m/>
    <n v="520.2421677420059"/>
    <x v="5"/>
    <x v="76"/>
    <x v="1"/>
    <n v="0"/>
    <x v="156"/>
    <x v="129"/>
  </r>
  <r>
    <s v="Journal"/>
    <x v="2"/>
    <s v="Data Engineering"/>
    <s v="Data Engineering"/>
    <d v="2024-08-31T00:00:00"/>
    <x v="0"/>
    <s v="50782"/>
    <s v="460 Globalization Partners Inc. : 1349 Globalization Partners SOW #41 - Data Engineering Team Renewal"/>
    <x v="139"/>
    <s v="17771226635"/>
    <m/>
    <m/>
    <m/>
    <n v="448.20863682388205"/>
    <x v="5"/>
    <x v="73"/>
    <x v="1"/>
    <n v="0"/>
    <x v="148"/>
    <x v="121"/>
  </r>
  <r>
    <s v="Journal"/>
    <x v="2"/>
    <s v="Data Engineering"/>
    <s v="Data Engineering"/>
    <d v="2024-08-31T00:00:00"/>
    <x v="0"/>
    <s v="50688"/>
    <s v="468 Blackstone Inc. : 1329 Blackstone - SOW#19 - Exec Office Team (.Net)"/>
    <x v="150"/>
    <s v="18659335221"/>
    <m/>
    <m/>
    <m/>
    <n v="560.2607960298526"/>
    <x v="5"/>
    <x v="4"/>
    <x v="1"/>
    <n v="0"/>
    <x v="159"/>
    <x v="132"/>
  </r>
  <r>
    <s v="Journal"/>
    <x v="2"/>
    <s v="Data Engineering"/>
    <s v="Data Engineering"/>
    <d v="2024-08-31T00:00:00"/>
    <x v="0"/>
    <s v="50410"/>
    <s v="468 Blackstone Inc. : 1194 Blackstone - SOW#18 - Data Engineer with AWS (Puneet Team)"/>
    <x v="164"/>
    <s v="18262439992"/>
    <m/>
    <m/>
    <m/>
    <n v="560.2607960298526"/>
    <x v="5"/>
    <x v="4"/>
    <x v="1"/>
    <n v="0"/>
    <x v="173"/>
    <x v="146"/>
  </r>
  <r>
    <s v="Journal"/>
    <x v="1"/>
    <s v="Data Engineering"/>
    <s v="Data Engineering"/>
    <d v="2024-08-31T00:00:00"/>
    <x v="0"/>
    <s v="49546"/>
    <s v="402 ICC in Forth Point Represents Blend360 : 1378 Wyndham - Guest Analytics Retainer"/>
    <x v="169"/>
    <m/>
    <m/>
    <m/>
    <m/>
    <n v="1483.2875405691398"/>
    <x v="1"/>
    <x v="26"/>
    <x v="1"/>
    <n v="0"/>
    <x v="178"/>
    <x v="7"/>
  </r>
  <r>
    <s v="Journal"/>
    <x v="1"/>
    <s v="Data Engineering"/>
    <s v="Data Engineering"/>
    <d v="2024-08-31T00:00:00"/>
    <x v="0"/>
    <s v="49532"/>
    <s v="402 ICC in Forth Point Represents Blend360 : 1378 Wyndham - Guest Analytics Retainer"/>
    <x v="169"/>
    <m/>
    <m/>
    <m/>
    <m/>
    <n v="1483.2875405691398"/>
    <x v="1"/>
    <x v="26"/>
    <x v="1"/>
    <n v="0"/>
    <x v="178"/>
    <x v="7"/>
  </r>
  <r>
    <s v="Journal"/>
    <x v="2"/>
    <s v="Data Engineering"/>
    <s v="Data Engineering"/>
    <d v="2024-08-31T00:00:00"/>
    <x v="0"/>
    <s v="50367"/>
    <s v="468 Blackstone Inc. : 1189 Blackstone - SOW#15 - Developer Experience Team (.Net)"/>
    <x v="148"/>
    <s v="17485557310"/>
    <m/>
    <m/>
    <m/>
    <n v="560.2607960298526"/>
    <x v="5"/>
    <x v="4"/>
    <x v="1"/>
    <n v="0"/>
    <x v="157"/>
    <x v="130"/>
  </r>
  <r>
    <s v="Journal"/>
    <x v="2"/>
    <s v="Data Engineering"/>
    <s v="Data Engineering"/>
    <d v="2024-08-31T00:00:00"/>
    <x v="0"/>
    <s v="51402"/>
    <s v="456 ICC in Montevideo represents Blend360 : 1166 Fedefarma: Landing Zone Assessment &amp; Recommendation Phase"/>
    <x v="143"/>
    <s v="17806464279"/>
    <m/>
    <m/>
    <m/>
    <n v="160.07451315138644"/>
    <x v="5"/>
    <x v="16"/>
    <x v="1"/>
    <n v="0"/>
    <x v="152"/>
    <x v="125"/>
  </r>
  <r>
    <s v="Journal"/>
    <x v="2"/>
    <s v="Data Engineering"/>
    <s v="Data Engineering"/>
    <d v="2024-08-31T00:00:00"/>
    <x v="0"/>
    <s v="50165"/>
    <s v="466 Pixability Inc. : 1331 Pixability SOW 4"/>
    <x v="142"/>
    <s v="17583740188"/>
    <m/>
    <m/>
    <m/>
    <n v="258.12015245661064"/>
    <x v="5"/>
    <x v="74"/>
    <x v="1"/>
    <n v="0"/>
    <x v="151"/>
    <x v="124"/>
  </r>
  <r>
    <s v="Journal"/>
    <x v="2"/>
    <s v="Data Engineering"/>
    <s v="Data Engineering"/>
    <d v="2024-08-31T00:00:00"/>
    <x v="0"/>
    <s v="51264"/>
    <s v="482 Madhive : 1111 Madhive - SOW1"/>
    <x v="155"/>
    <s v="16592846934"/>
    <m/>
    <m/>
    <m/>
    <n v="360.16765459061952"/>
    <x v="5"/>
    <x v="77"/>
    <x v="1"/>
    <n v="0"/>
    <x v="164"/>
    <x v="137"/>
  </r>
  <r>
    <s v="Journal"/>
    <x v="2"/>
    <s v="Data Engineering"/>
    <s v="Data Engineering"/>
    <d v="2024-08-31T00:00:00"/>
    <x v="0"/>
    <s v="51032"/>
    <s v="460 Globalization Partners Inc. : 1366 Globalization Partners SOW #39 - Data Engineering Team  Renewal"/>
    <x v="152"/>
    <s v="17772967350"/>
    <m/>
    <m/>
    <m/>
    <n v="376.17510590575813"/>
    <x v="5"/>
    <x v="73"/>
    <x v="1"/>
    <n v="0"/>
    <x v="161"/>
    <x v="134"/>
  </r>
  <r>
    <s v="Journal"/>
    <x v="2"/>
    <s v="Data Engineering"/>
    <s v="Data Engineering"/>
    <d v="2024-08-31T00:00:00"/>
    <x v="0"/>
    <s v="50024"/>
    <s v="468 Blackstone Inc. : 988 Blackstone SOW #12"/>
    <x v="141"/>
    <s v="16856642182"/>
    <m/>
    <m/>
    <m/>
    <n v="480.22353945415932"/>
    <x v="5"/>
    <x v="4"/>
    <x v="1"/>
    <n v="0"/>
    <x v="150"/>
    <x v="123"/>
  </r>
  <r>
    <s v="Journal"/>
    <x v="2"/>
    <s v="Data Engineering"/>
    <s v="Data Engineering"/>
    <d v="2024-08-31T00:00:00"/>
    <x v="0"/>
    <s v="50942"/>
    <s v="459 Roku Inc. : 966 SOW#1 2024 - DE &amp; BI Team"/>
    <x v="116"/>
    <s v="16977995014"/>
    <m/>
    <m/>
    <m/>
    <n v="400.1862828784661"/>
    <x v="5"/>
    <x v="67"/>
    <x v="1"/>
    <n v="0"/>
    <x v="129"/>
    <x v="102"/>
  </r>
  <r>
    <s v="Journal"/>
    <x v="2"/>
    <s v="Data Engineering"/>
    <s v="Data Engineering"/>
    <d v="2024-08-31T00:00:00"/>
    <x v="0"/>
    <s v="50987"/>
    <s v="460 Globalization Partners Inc. : 1366 Globalization Partners SOW #39 - Data Engineering Team  Renewal"/>
    <x v="152"/>
    <s v="17772967350"/>
    <m/>
    <m/>
    <m/>
    <n v="270.12574094296463"/>
    <x v="5"/>
    <x v="73"/>
    <x v="1"/>
    <n v="0"/>
    <x v="161"/>
    <x v="134"/>
  </r>
  <r>
    <s v="Journal"/>
    <x v="2"/>
    <s v="Data Engineering"/>
    <s v="Data Engineering"/>
    <d v="2024-08-31T00:00:00"/>
    <x v="0"/>
    <s v="50962"/>
    <s v="459 Roku Inc. : 966 SOW#1 2024 - DE &amp; BI Team"/>
    <x v="116"/>
    <s v="16977995014"/>
    <m/>
    <m/>
    <m/>
    <n v="464.21608813902071"/>
    <x v="5"/>
    <x v="67"/>
    <x v="1"/>
    <n v="0"/>
    <x v="129"/>
    <x v="102"/>
  </r>
  <r>
    <s v="Journal"/>
    <x v="2"/>
    <s v="Data Engineering"/>
    <s v="Data Engineering"/>
    <d v="2024-08-31T00:00:00"/>
    <x v="0"/>
    <s v="50579"/>
    <s v="468 Blackstone Inc. : 1284 Blackstone - SOW#25 - FS Engineer (Seb Team)"/>
    <x v="167"/>
    <s v="19902785076"/>
    <m/>
    <m/>
    <m/>
    <n v="536.24961905714463"/>
    <x v="5"/>
    <x v="4"/>
    <x v="1"/>
    <n v="0"/>
    <x v="176"/>
    <x v="149"/>
  </r>
  <r>
    <s v="Journal"/>
    <x v="2"/>
    <s v="Data Engineering"/>
    <s v="Data Engineering"/>
    <d v="2024-08-31T00:00:00"/>
    <x v="0"/>
    <s v="50717"/>
    <s v="460 Globalization Partners Inc. : 1028 GP SOW #33"/>
    <x v="180"/>
    <s v="16973568605"/>
    <m/>
    <m/>
    <m/>
    <n v="544.25334471471388"/>
    <x v="5"/>
    <x v="73"/>
    <x v="1"/>
    <n v="0"/>
    <x v="187"/>
    <x v="158"/>
  </r>
  <r>
    <s v="Journal"/>
    <x v="9"/>
    <s v="Data Engineering"/>
    <s v="Data Engineering"/>
    <d v="2024-08-31T00:00:00"/>
    <x v="0"/>
    <s v="51786"/>
    <s v="11 Visa : 1264 VISA Consumer Payment - DE/BI project"/>
    <x v="122"/>
    <s v="19569235802"/>
    <m/>
    <m/>
    <m/>
    <n v="3.02"/>
    <x v="5"/>
    <x v="22"/>
    <x v="1"/>
    <n v="0"/>
    <x v="135"/>
    <x v="108"/>
  </r>
  <r>
    <s v="Journal"/>
    <x v="2"/>
    <s v="Data Engineering"/>
    <s v="Data Engineering"/>
    <d v="2024-08-31T00:00:00"/>
    <x v="0"/>
    <s v="49784"/>
    <s v="468 Blackstone Inc. : 988 Blackstone SOW #12"/>
    <x v="141"/>
    <s v="16856642182"/>
    <m/>
    <m/>
    <m/>
    <n v="280.1303980149263"/>
    <x v="5"/>
    <x v="4"/>
    <x v="1"/>
    <n v="0"/>
    <x v="150"/>
    <x v="123"/>
  </r>
  <r>
    <s v="Journal"/>
    <x v="2"/>
    <s v="Data Engineering"/>
    <s v="Data Engineering"/>
    <d v="2024-08-31T00:00:00"/>
    <x v="0"/>
    <s v="51365"/>
    <s v="468 Blackstone Inc. : 1256 Blackstone - SOW#26 BE Engineer Insurance Team (Scott S.)"/>
    <x v="140"/>
    <s v="19584717835"/>
    <m/>
    <m/>
    <m/>
    <n v="560.2607960298526"/>
    <x v="5"/>
    <x v="4"/>
    <x v="1"/>
    <n v="0"/>
    <x v="149"/>
    <x v="122"/>
  </r>
  <r>
    <s v="Journal"/>
    <x v="2"/>
    <s v="Data Engineering"/>
    <s v="Data Engineering"/>
    <d v="2024-08-31T00:00:00"/>
    <x v="0"/>
    <s v="50466"/>
    <s v="459 Roku Inc. : 966 SOW#1 2024 - DE &amp; BI Team"/>
    <x v="116"/>
    <s v="16977995014"/>
    <m/>
    <m/>
    <m/>
    <n v="464.21608813902071"/>
    <x v="5"/>
    <x v="67"/>
    <x v="1"/>
    <n v="0"/>
    <x v="129"/>
    <x v="102"/>
  </r>
  <r>
    <s v="Journal"/>
    <x v="2"/>
    <s v="Data Engineering"/>
    <s v="Data Engineering"/>
    <d v="2024-08-31T00:00:00"/>
    <x v="0"/>
    <s v="50479"/>
    <s v="468 Blackstone Inc. : 1194 Blackstone - SOW#18 - Data Engineer with AWS (Puneet Team)"/>
    <x v="164"/>
    <s v="18262439992"/>
    <m/>
    <m/>
    <m/>
    <n v="504.23471642686729"/>
    <x v="5"/>
    <x v="4"/>
    <x v="1"/>
    <n v="0"/>
    <x v="173"/>
    <x v="146"/>
  </r>
  <r>
    <s v="Journal"/>
    <x v="2"/>
    <s v="Data Engineering"/>
    <s v="Data Engineering"/>
    <d v="2024-08-31T00:00:00"/>
    <x v="0"/>
    <s v="50914"/>
    <s v="460 Globalization Partners Inc. : 1349 Globalization Partners SOW #41 - Data Engineering Team Renewal"/>
    <x v="139"/>
    <s v="17771226635"/>
    <m/>
    <m/>
    <m/>
    <n v="630.29339553358409"/>
    <x v="5"/>
    <x v="73"/>
    <x v="1"/>
    <n v="0"/>
    <x v="148"/>
    <x v="121"/>
  </r>
  <r>
    <s v="Journal"/>
    <x v="2"/>
    <s v="Data Engineering"/>
    <s v="Data Engineering"/>
    <d v="2024-08-31T00:00:00"/>
    <x v="0"/>
    <s v="50814"/>
    <s v="460 Globalization Partners Inc. : 1349 Globalization Partners SOW #41 - Data Engineering Team Renewal"/>
    <x v="139"/>
    <s v="17771226635"/>
    <m/>
    <m/>
    <m/>
    <n v="504.23471642686729"/>
    <x v="5"/>
    <x v="73"/>
    <x v="1"/>
    <n v="0"/>
    <x v="148"/>
    <x v="121"/>
  </r>
  <r>
    <s v="Journal"/>
    <x v="2"/>
    <s v="Data Engineering"/>
    <s v="Data Engineering"/>
    <d v="2024-08-31T00:00:00"/>
    <x v="0"/>
    <s v="50197"/>
    <s v="465 Sincera Technologies LLC : 980 Sincera SOW 3 - Data Engineering Team"/>
    <x v="159"/>
    <s v="17001844665"/>
    <m/>
    <m/>
    <m/>
    <n v="336.15647761791155"/>
    <x v="5"/>
    <x v="75"/>
    <x v="1"/>
    <n v="0"/>
    <x v="168"/>
    <x v="141"/>
  </r>
  <r>
    <s v="Journal"/>
    <x v="2"/>
    <s v="Data Engineering"/>
    <s v="Data Engineering"/>
    <d v="2024-08-31T00:00:00"/>
    <x v="0"/>
    <s v="50144"/>
    <s v="466 Pixability Inc. : 1331 Pixability SOW 4"/>
    <x v="142"/>
    <s v="17583740188"/>
    <m/>
    <m/>
    <m/>
    <n v="258.12015245661064"/>
    <x v="5"/>
    <x v="74"/>
    <x v="1"/>
    <n v="0"/>
    <x v="151"/>
    <x v="124"/>
  </r>
  <r>
    <s v="Journal"/>
    <x v="2"/>
    <s v="Data Engineering"/>
    <s v="Data Engineering"/>
    <d v="2024-08-31T00:00:00"/>
    <x v="0"/>
    <s v="50049"/>
    <s v="461 Session M Inc. : 974 Mastercard SOW #6"/>
    <x v="6"/>
    <s v="16716229170"/>
    <m/>
    <m/>
    <m/>
    <n v="416.19373419360477"/>
    <x v="5"/>
    <x v="29"/>
    <x v="1"/>
    <n v="0"/>
    <x v="38"/>
    <x v="37"/>
  </r>
  <r>
    <s v="Journal"/>
    <x v="2"/>
    <s v="Data Engineering"/>
    <s v="Data Engineering"/>
    <d v="2024-08-31T00:00:00"/>
    <x v="0"/>
    <s v="49969"/>
    <s v="468 Blackstone Inc. : 988 Blackstone SOW #12"/>
    <x v="141"/>
    <s v="16856642182"/>
    <m/>
    <m/>
    <m/>
    <n v="320.14902630277288"/>
    <x v="5"/>
    <x v="4"/>
    <x v="1"/>
    <n v="0"/>
    <x v="150"/>
    <x v="123"/>
  </r>
  <r>
    <s v="Journal"/>
    <x v="2"/>
    <s v="Data Engineering"/>
    <s v="Data Engineering"/>
    <d v="2024-08-31T00:00:00"/>
    <x v="0"/>
    <s v="51091"/>
    <s v="460 Globalization Partners Inc. : 1367 Globalization Partners SOW #40 - Data Engineering Team Renewal"/>
    <x v="145"/>
    <s v="17772859452"/>
    <m/>
    <m/>
    <m/>
    <n v="520.2421677420059"/>
    <x v="5"/>
    <x v="73"/>
    <x v="1"/>
    <n v="0"/>
    <x v="154"/>
    <x v="127"/>
  </r>
  <r>
    <s v="Journal"/>
    <x v="2"/>
    <s v="Data Engineering"/>
    <s v="Data Engineering"/>
    <d v="2024-08-31T00:00:00"/>
    <x v="0"/>
    <s v="50931"/>
    <s v="460 Globalization Partners Inc. : 1365 Globalization Partners SOW #38 - Data Engineering Team Renewal"/>
    <x v="173"/>
    <s v="17772846592"/>
    <m/>
    <m/>
    <m/>
    <n v="544.25334471471388"/>
    <x v="5"/>
    <x v="73"/>
    <x v="1"/>
    <n v="0"/>
    <x v="181"/>
    <x v="152"/>
  </r>
  <r>
    <s v="Journal"/>
    <x v="2"/>
    <s v="Data Engineering"/>
    <s v="Data Engineering"/>
    <d v="2024-08-31T00:00:00"/>
    <x v="0"/>
    <s v="51405"/>
    <s v="456 ICC in Montevideo represents Blend360 : 1166 Fedefarma: Landing Zone Assessment &amp; Recommendation Phase"/>
    <x v="143"/>
    <s v="17806464279"/>
    <m/>
    <m/>
    <m/>
    <n v="160.07451315138644"/>
    <x v="5"/>
    <x v="16"/>
    <x v="1"/>
    <n v="0"/>
    <x v="152"/>
    <x v="125"/>
  </r>
  <r>
    <s v="Journal"/>
    <x v="2"/>
    <s v="Data Engineering"/>
    <s v="Data Engineering"/>
    <d v="2024-08-31T00:00:00"/>
    <x v="0"/>
    <s v="51430"/>
    <s v="456 ICC in Montevideo represents Blend360 : 1166 Fedefarma: Landing Zone Assessment &amp; Recommendation Phase"/>
    <x v="143"/>
    <s v="17806464279"/>
    <m/>
    <m/>
    <m/>
    <n v="160.07451315138644"/>
    <x v="5"/>
    <x v="16"/>
    <x v="1"/>
    <n v="0"/>
    <x v="152"/>
    <x v="125"/>
  </r>
  <r>
    <s v="Journal"/>
    <x v="9"/>
    <s v="Data Engineering"/>
    <s v="Data Engineering"/>
    <d v="2024-08-31T00:00:00"/>
    <x v="0"/>
    <s v="51696"/>
    <s v="276 Under Armour : 1167 EU Line List"/>
    <x v="120"/>
    <s v="14229444097"/>
    <m/>
    <m/>
    <m/>
    <n v="4157.93"/>
    <x v="5"/>
    <x v="15"/>
    <x v="1"/>
    <n v="0"/>
    <x v="133"/>
    <x v="106"/>
  </r>
  <r>
    <s v="Journal"/>
    <x v="2"/>
    <s v="Data Engineering"/>
    <s v="Data Engineering"/>
    <d v="2024-08-31T00:00:00"/>
    <x v="0"/>
    <s v="51263"/>
    <s v="459 Roku Inc. : 966 SOW#1 2024 - DE &amp; BI Team"/>
    <x v="116"/>
    <s v="16977995014"/>
    <m/>
    <m/>
    <m/>
    <n v="493.2297175750856"/>
    <x v="5"/>
    <x v="67"/>
    <x v="1"/>
    <n v="0"/>
    <x v="129"/>
    <x v="102"/>
  </r>
  <r>
    <s v="Journal"/>
    <x v="9"/>
    <s v="Data Engineering"/>
    <s v="Data Engineering"/>
    <d v="2024-08-31T00:00:00"/>
    <x v="0"/>
    <s v="49307"/>
    <s v="451 Cornerstone Building Brands : 1212 Cornerstone Shelter Scheduling Implementation"/>
    <x v="9"/>
    <s v="17731619858"/>
    <m/>
    <m/>
    <m/>
    <n v="11620.05"/>
    <x v="5"/>
    <x v="31"/>
    <x v="1"/>
    <n v="0"/>
    <x v="41"/>
    <x v="40"/>
  </r>
  <r>
    <s v="Journal"/>
    <x v="2"/>
    <s v="Data Engineering"/>
    <s v="Data Engineering"/>
    <d v="2024-08-31T00:00:00"/>
    <x v="0"/>
    <s v="51342"/>
    <s v="482 Madhive : 1111 Madhive - SOW1"/>
    <x v="155"/>
    <s v="16592846934"/>
    <m/>
    <m/>
    <m/>
    <n v="520.2421677420059"/>
    <x v="5"/>
    <x v="77"/>
    <x v="1"/>
    <n v="0"/>
    <x v="164"/>
    <x v="137"/>
  </r>
  <r>
    <s v="Journal"/>
    <x v="2"/>
    <s v="Data Engineering"/>
    <s v="Data Engineering"/>
    <d v="2024-08-31T00:00:00"/>
    <x v="0"/>
    <s v="50249"/>
    <s v="465 Sincera Technologies LLC : 980 Sincera SOW 3 - Data Engineering Team"/>
    <x v="159"/>
    <s v="17001844665"/>
    <m/>
    <m/>
    <m/>
    <n v="210.0977985111947"/>
    <x v="5"/>
    <x v="75"/>
    <x v="1"/>
    <n v="0"/>
    <x v="168"/>
    <x v="141"/>
  </r>
  <r>
    <s v="Journal"/>
    <x v="2"/>
    <s v="Data Engineering"/>
    <s v="Data Engineering"/>
    <d v="2024-08-31T00:00:00"/>
    <x v="0"/>
    <s v="50106"/>
    <s v="461 Session M Inc. : 974 Mastercard SOW #6"/>
    <x v="6"/>
    <s v="16716229170"/>
    <m/>
    <m/>
    <m/>
    <n v="416.19373419360477"/>
    <x v="5"/>
    <x v="29"/>
    <x v="1"/>
    <n v="0"/>
    <x v="38"/>
    <x v="37"/>
  </r>
  <r>
    <s v="Journal"/>
    <x v="2"/>
    <s v="Data Engineering"/>
    <s v="Data Engineering"/>
    <d v="2024-08-31T00:00:00"/>
    <x v="0"/>
    <s v="50289"/>
    <s v="465 Sincera Technologies LLC : 1146 Sincera SOW 4 - DE Team"/>
    <x v="144"/>
    <s v="17581549176"/>
    <m/>
    <m/>
    <m/>
    <n v="240.11176972707966"/>
    <x v="5"/>
    <x v="75"/>
    <x v="1"/>
    <n v="0"/>
    <x v="153"/>
    <x v="126"/>
  </r>
  <r>
    <s v="Journal"/>
    <x v="2"/>
    <s v="Data Engineering"/>
    <s v="Data Engineering"/>
    <d v="2024-08-31T00:00:00"/>
    <x v="0"/>
    <s v="49760"/>
    <s v="468 Blackstone Inc. : 988 Blackstone SOW #12"/>
    <x v="141"/>
    <s v="16856642182"/>
    <m/>
    <m/>
    <m/>
    <n v="440.20491116631274"/>
    <x v="5"/>
    <x v="4"/>
    <x v="1"/>
    <n v="0"/>
    <x v="150"/>
    <x v="123"/>
  </r>
  <r>
    <s v="Journal"/>
    <x v="9"/>
    <s v="Data Engineering"/>
    <s v="Data Engineering"/>
    <d v="2024-08-31T00:00:00"/>
    <x v="0"/>
    <s v="51731"/>
    <s v="276 Under Armour : 1216 Executive Insights and Rev Mgmt Dashboards"/>
    <x v="133"/>
    <s v="18821214569"/>
    <m/>
    <m/>
    <m/>
    <n v="10616.54"/>
    <x v="5"/>
    <x v="15"/>
    <x v="1"/>
    <n v="0"/>
    <x v="143"/>
    <x v="116"/>
  </r>
  <r>
    <s v="Journal"/>
    <x v="2"/>
    <s v="Data Engineering"/>
    <s v="Data Engineering"/>
    <d v="2024-08-31T00:00:00"/>
    <x v="0"/>
    <s v="49976"/>
    <s v="461 Session M Inc. : 974 Mastercard SOW #6"/>
    <x v="6"/>
    <s v="16716229170"/>
    <m/>
    <m/>
    <m/>
    <n v="496.23099076929799"/>
    <x v="5"/>
    <x v="29"/>
    <x v="1"/>
    <n v="0"/>
    <x v="38"/>
    <x v="37"/>
  </r>
  <r>
    <s v="Journal"/>
    <x v="2"/>
    <s v="Data Engineering"/>
    <s v="Data Engineering"/>
    <d v="2024-08-31T00:00:00"/>
    <x v="0"/>
    <s v="50531"/>
    <s v="459 Roku Inc. : 966 SOW#1 2024 - DE &amp; BI Team"/>
    <x v="116"/>
    <s v="16977995014"/>
    <m/>
    <m/>
    <m/>
    <n v="464.21608813902071"/>
    <x v="5"/>
    <x v="67"/>
    <x v="1"/>
    <n v="0"/>
    <x v="129"/>
    <x v="102"/>
  </r>
  <r>
    <s v="Journal"/>
    <x v="2"/>
    <s v="Data Engineering"/>
    <s v="Data Engineering"/>
    <d v="2024-08-31T00:00:00"/>
    <x v="0"/>
    <s v="51043"/>
    <s v="460 Globalization Partners Inc. : 1366 Globalization Partners SOW #39 - Data Engineering Team  Renewal"/>
    <x v="152"/>
    <s v="17772967350"/>
    <m/>
    <m/>
    <m/>
    <n v="360.16765459061952"/>
    <x v="5"/>
    <x v="73"/>
    <x v="1"/>
    <n v="0"/>
    <x v="161"/>
    <x v="134"/>
  </r>
  <r>
    <s v="Journal"/>
    <x v="2"/>
    <s v="Data Engineering"/>
    <s v="Data Engineering"/>
    <d v="2024-08-31T00:00:00"/>
    <x v="0"/>
    <s v="50859"/>
    <s v="460 Globalization Partners Inc. : 1349 Globalization Partners SOW #41 - Data Engineering Team Renewal"/>
    <x v="139"/>
    <s v="17771226635"/>
    <m/>
    <m/>
    <m/>
    <n v="448.20863682388205"/>
    <x v="5"/>
    <x v="73"/>
    <x v="1"/>
    <n v="0"/>
    <x v="148"/>
    <x v="121"/>
  </r>
  <r>
    <s v="Journal"/>
    <x v="2"/>
    <s v="Data Engineering"/>
    <s v="Data Engineering"/>
    <d v="2024-08-31T00:00:00"/>
    <x v="0"/>
    <s v="49798"/>
    <s v="468 Blackstone Inc. : 988 Blackstone SOW #12"/>
    <x v="141"/>
    <s v="16856642182"/>
    <m/>
    <m/>
    <m/>
    <n v="480.22353945415932"/>
    <x v="5"/>
    <x v="4"/>
    <x v="1"/>
    <n v="0"/>
    <x v="150"/>
    <x v="123"/>
  </r>
  <r>
    <s v="Journal"/>
    <x v="2"/>
    <s v="Data Engineering"/>
    <s v="Data Engineering"/>
    <d v="2024-08-31T00:00:00"/>
    <x v="0"/>
    <s v="50134"/>
    <s v="468 Blackstone Inc. : 988 Blackstone SOW #12"/>
    <x v="141"/>
    <s v="16856642182"/>
    <m/>
    <m/>
    <m/>
    <n v="560.2607960298526"/>
    <x v="5"/>
    <x v="4"/>
    <x v="1"/>
    <n v="0"/>
    <x v="150"/>
    <x v="123"/>
  </r>
  <r>
    <s v="Journal"/>
    <x v="2"/>
    <s v="Data Engineering"/>
    <s v="Data Engineering"/>
    <d v="2024-08-31T00:00:00"/>
    <x v="0"/>
    <s v="50014"/>
    <s v="461 Session M Inc. : 974 Mastercard SOW #6"/>
    <x v="6"/>
    <s v="16716229170"/>
    <m/>
    <m/>
    <m/>
    <n v="522.24309915639833"/>
    <x v="5"/>
    <x v="29"/>
    <x v="1"/>
    <n v="0"/>
    <x v="38"/>
    <x v="37"/>
  </r>
  <r>
    <s v="Journal"/>
    <x v="2"/>
    <s v="Data Engineering"/>
    <s v="Data Engineering"/>
    <d v="2024-08-31T00:00:00"/>
    <x v="0"/>
    <s v="50421"/>
    <s v="469 Stagwell Marketing Cloud LLC : 1190 Stagwell - SOW#4 - Data Engineering Team"/>
    <x v="157"/>
    <s v="17692058278"/>
    <m/>
    <m/>
    <m/>
    <n v="400.1862828784661"/>
    <x v="5"/>
    <x v="76"/>
    <x v="1"/>
    <n v="0"/>
    <x v="166"/>
    <x v="139"/>
  </r>
  <r>
    <s v="Journal"/>
    <x v="2"/>
    <s v="Data Engineering"/>
    <s v="Data Engineering"/>
    <d v="2024-08-31T00:00:00"/>
    <x v="0"/>
    <s v="49991"/>
    <s v="468 Blackstone Inc. : 988 Blackstone SOW #12"/>
    <x v="141"/>
    <s v="16856642182"/>
    <m/>
    <m/>
    <m/>
    <n v="560.2607960298526"/>
    <x v="5"/>
    <x v="4"/>
    <x v="1"/>
    <n v="0"/>
    <x v="150"/>
    <x v="123"/>
  </r>
  <r>
    <s v="Journal"/>
    <x v="2"/>
    <s v="Data Engineering"/>
    <s v="Data Engineering"/>
    <d v="2024-08-31T00:00:00"/>
    <x v="0"/>
    <s v="50189"/>
    <s v="468 Blackstone Inc. : 988 Blackstone SOW #12"/>
    <x v="141"/>
    <s v="16856642182"/>
    <m/>
    <m/>
    <m/>
    <n v="536.24961905714463"/>
    <x v="5"/>
    <x v="4"/>
    <x v="1"/>
    <n v="0"/>
    <x v="150"/>
    <x v="123"/>
  </r>
  <r>
    <s v="Journal"/>
    <x v="2"/>
    <s v="Data Engineering"/>
    <s v="Data Engineering"/>
    <d v="2024-08-31T00:00:00"/>
    <x v="0"/>
    <s v="50521"/>
    <s v="468 Blackstone Inc. : 1255 Blackstone - Python Engineers (James Team)"/>
    <x v="153"/>
    <s v="19584503853"/>
    <m/>
    <m/>
    <m/>
    <n v="560.2607960298526"/>
    <x v="5"/>
    <x v="4"/>
    <x v="1"/>
    <n v="0"/>
    <x v="162"/>
    <x v="135"/>
  </r>
  <r>
    <s v="Journal"/>
    <x v="2"/>
    <s v="Data Engineering"/>
    <s v="Data Engineering"/>
    <d v="2024-08-31T00:00:00"/>
    <x v="0"/>
    <s v="50542"/>
    <s v="459 Roku Inc. : 966 SOW#1 2024 - DE &amp; BI Team"/>
    <x v="116"/>
    <s v="16977995014"/>
    <m/>
    <m/>
    <m/>
    <n v="464.21608813902071"/>
    <x v="5"/>
    <x v="67"/>
    <x v="1"/>
    <n v="0"/>
    <x v="129"/>
    <x v="102"/>
  </r>
  <r>
    <s v="Journal"/>
    <x v="2"/>
    <s v="Data Engineering"/>
    <s v="Data Engineering"/>
    <d v="2024-08-31T00:00:00"/>
    <x v="0"/>
    <s v="51097"/>
    <s v="459 Roku Inc. : 966 SOW#1 2024 - DE &amp; BI Team"/>
    <x v="116"/>
    <s v="16977995014"/>
    <m/>
    <m/>
    <m/>
    <n v="240.11176972707966"/>
    <x v="5"/>
    <x v="67"/>
    <x v="1"/>
    <n v="0"/>
    <x v="129"/>
    <x v="102"/>
  </r>
  <r>
    <s v="Journal"/>
    <x v="2"/>
    <s v="Data Engineering"/>
    <s v="Data Engineering"/>
    <d v="2024-08-31T00:00:00"/>
    <x v="0"/>
    <s v="49858"/>
    <s v="468 Blackstone Inc. : 988 Blackstone SOW #12"/>
    <x v="141"/>
    <s v="16856642182"/>
    <m/>
    <m/>
    <m/>
    <n v="560.2607960298526"/>
    <x v="5"/>
    <x v="4"/>
    <x v="1"/>
    <n v="0"/>
    <x v="150"/>
    <x v="123"/>
  </r>
  <r>
    <s v="Journal"/>
    <x v="2"/>
    <s v="Data Engineering"/>
    <s v="Data Engineering"/>
    <d v="2024-08-31T00:00:00"/>
    <x v="0"/>
    <s v="50744"/>
    <s v="459 Roku Inc. : 966 SOW#1 2024 - DE &amp; BI Team"/>
    <x v="116"/>
    <s v="16977995014"/>
    <m/>
    <m/>
    <m/>
    <n v="320.14902630277288"/>
    <x v="5"/>
    <x v="67"/>
    <x v="1"/>
    <n v="0"/>
    <x v="129"/>
    <x v="102"/>
  </r>
  <r>
    <s v="Journal"/>
    <x v="2"/>
    <s v="Data Engineering"/>
    <s v="Data Engineering"/>
    <d v="2024-08-31T00:00:00"/>
    <x v="0"/>
    <s v="50420"/>
    <s v="468 Blackstone Inc. : 1194 Blackstone - SOW#18 - Data Engineer with AWS (Puneet Team)"/>
    <x v="164"/>
    <s v="18262439992"/>
    <m/>
    <m/>
    <m/>
    <n v="560.2607960298526"/>
    <x v="5"/>
    <x v="4"/>
    <x v="1"/>
    <n v="0"/>
    <x v="173"/>
    <x v="146"/>
  </r>
  <r>
    <s v="Journal"/>
    <x v="2"/>
    <s v="Data Engineering"/>
    <s v="Data Engineering"/>
    <d v="2024-08-31T00:00:00"/>
    <x v="0"/>
    <s v="50703"/>
    <s v="460 Globalization Partners Inc. : 1028 GP SOW #33"/>
    <x v="180"/>
    <s v="16973568605"/>
    <m/>
    <m/>
    <m/>
    <n v="544.25334471471388"/>
    <x v="5"/>
    <x v="73"/>
    <x v="1"/>
    <n v="0"/>
    <x v="187"/>
    <x v="158"/>
  </r>
  <r>
    <s v="Journal"/>
    <x v="2"/>
    <s v="Data Engineering"/>
    <s v="Data Engineering"/>
    <d v="2024-08-31T00:00:00"/>
    <x v="0"/>
    <s v="50687"/>
    <s v="459 Roku Inc. : 966 SOW#1 2024 - DE &amp; BI Team"/>
    <x v="116"/>
    <s v="16977995014"/>
    <m/>
    <m/>
    <m/>
    <n v="325.1514787661298"/>
    <x v="5"/>
    <x v="67"/>
    <x v="1"/>
    <n v="0"/>
    <x v="129"/>
    <x v="102"/>
  </r>
  <r>
    <s v="Journal"/>
    <x v="2"/>
    <s v="Data Engineering"/>
    <s v="Data Engineering"/>
    <d v="2024-08-31T00:00:00"/>
    <x v="0"/>
    <s v="51414"/>
    <s v="456 ICC in Montevideo represents Blend360 : 1166 Fedefarma: Landing Zone Assessment &amp; Recommendation Phase"/>
    <x v="143"/>
    <s v="17806464279"/>
    <m/>
    <m/>
    <m/>
    <n v="160.07451315138644"/>
    <x v="5"/>
    <x v="16"/>
    <x v="1"/>
    <n v="0"/>
    <x v="152"/>
    <x v="125"/>
  </r>
  <r>
    <s v="Journal"/>
    <x v="2"/>
    <s v="Data Engineering"/>
    <s v="Data Engineering"/>
    <d v="2024-08-31T00:00:00"/>
    <x v="0"/>
    <s v="49776"/>
    <s v="468 Blackstone Inc. : 988 Blackstone SOW #12"/>
    <x v="141"/>
    <s v="16856642182"/>
    <m/>
    <m/>
    <m/>
    <n v="560.2607960298526"/>
    <x v="5"/>
    <x v="4"/>
    <x v="1"/>
    <n v="0"/>
    <x v="150"/>
    <x v="123"/>
  </r>
  <r>
    <s v="Journal"/>
    <x v="9"/>
    <s v="Data Engineering"/>
    <s v="Data Engineering"/>
    <d v="2024-08-31T00:00:00"/>
    <x v="0"/>
    <s v="51708"/>
    <s v="382 Hyatt : 1219 Hyatt - Segmentation Phase 2"/>
    <x v="38"/>
    <s v="17735849755"/>
    <m/>
    <m/>
    <m/>
    <n v="2334.94"/>
    <x v="5"/>
    <x v="14"/>
    <x v="1"/>
    <n v="0"/>
    <x v="65"/>
    <x v="61"/>
  </r>
  <r>
    <s v="Journal"/>
    <x v="2"/>
    <s v="Data Engineering"/>
    <s v="Data Engineering"/>
    <d v="2024-08-31T00:00:00"/>
    <x v="0"/>
    <s v="50714"/>
    <s v="460 Globalization Partners Inc. : 1028 GP SOW #33"/>
    <x v="180"/>
    <s v="16973568605"/>
    <m/>
    <m/>
    <m/>
    <n v="68.031668089339234"/>
    <x v="5"/>
    <x v="73"/>
    <x v="1"/>
    <n v="0"/>
    <x v="187"/>
    <x v="158"/>
  </r>
  <r>
    <s v="Journal"/>
    <x v="2"/>
    <s v="Data Engineering"/>
    <s v="Data Engineering"/>
    <d v="2024-08-31T00:00:00"/>
    <x v="0"/>
    <s v="50292"/>
    <s v="468 Blackstone Inc. : 1141 Blackstone - SOW#16 - Exec Office Team (.Net)"/>
    <x v="154"/>
    <s v="17690283562"/>
    <m/>
    <m/>
    <m/>
    <n v="536.24961905714463"/>
    <x v="5"/>
    <x v="4"/>
    <x v="1"/>
    <n v="0"/>
    <x v="163"/>
    <x v="136"/>
  </r>
  <r>
    <s v="Journal"/>
    <x v="2"/>
    <s v="Data Engineering"/>
    <s v="Data Engineering"/>
    <d v="2024-08-31T00:00:00"/>
    <x v="0"/>
    <s v="50019"/>
    <s v="468 Blackstone Inc. : 988 Blackstone SOW #12"/>
    <x v="141"/>
    <s v="16856642182"/>
    <m/>
    <m/>
    <m/>
    <n v="560.2607960298526"/>
    <x v="5"/>
    <x v="4"/>
    <x v="1"/>
    <n v="0"/>
    <x v="150"/>
    <x v="123"/>
  </r>
  <r>
    <s v="Journal"/>
    <x v="2"/>
    <s v="Data Engineering"/>
    <s v="Data Engineering"/>
    <d v="2024-08-31T00:00:00"/>
    <x v="0"/>
    <s v="50118"/>
    <s v="466 Pixability Inc. : 983 Pixability SOW#3"/>
    <x v="162"/>
    <m/>
    <m/>
    <m/>
    <m/>
    <n v="312.14530064520358"/>
    <x v="5"/>
    <x v="74"/>
    <x v="1"/>
    <n v="0"/>
    <x v="171"/>
    <x v="144"/>
  </r>
  <r>
    <s v="Journal"/>
    <x v="2"/>
    <s v="Data Engineering"/>
    <s v="Data Engineering"/>
    <d v="2024-08-31T00:00:00"/>
    <x v="0"/>
    <s v="50895"/>
    <s v="460 Globalization Partners Inc. : 1349 Globalization Partners SOW #41 - Data Engineering Team Renewal"/>
    <x v="139"/>
    <s v="17771226635"/>
    <m/>
    <m/>
    <m/>
    <n v="392.1825572208968"/>
    <x v="5"/>
    <x v="73"/>
    <x v="1"/>
    <n v="0"/>
    <x v="148"/>
    <x v="121"/>
  </r>
  <r>
    <s v="Journal"/>
    <x v="2"/>
    <s v="Data Engineering"/>
    <s v="Data Engineering"/>
    <d v="2024-08-31T00:00:00"/>
    <x v="0"/>
    <s v="50606"/>
    <s v="459 Roku Inc. : 966 SOW#1 2024 - DE &amp; BI Team"/>
    <x v="116"/>
    <s v="16977995014"/>
    <m/>
    <m/>
    <m/>
    <n v="210.0977985111947"/>
    <x v="5"/>
    <x v="67"/>
    <x v="1"/>
    <n v="0"/>
    <x v="129"/>
    <x v="102"/>
  </r>
  <r>
    <s v="Journal"/>
    <x v="2"/>
    <s v="Data Engineering"/>
    <s v="Data Engineering"/>
    <d v="2024-08-31T00:00:00"/>
    <x v="0"/>
    <s v="50102"/>
    <s v="468 Blackstone Inc. : 988 Blackstone SOW #12"/>
    <x v="141"/>
    <s v="16856642182"/>
    <m/>
    <m/>
    <m/>
    <n v="480.22353945415932"/>
    <x v="5"/>
    <x v="4"/>
    <x v="1"/>
    <n v="0"/>
    <x v="150"/>
    <x v="123"/>
  </r>
  <r>
    <s v="Journal"/>
    <x v="2"/>
    <s v="Data Engineering"/>
    <s v="Data Engineering"/>
    <d v="2024-08-31T00:00:00"/>
    <x v="0"/>
    <s v="49932"/>
    <s v="468 Blackstone Inc. : 988 Blackstone SOW #12"/>
    <x v="141"/>
    <s v="16856642182"/>
    <m/>
    <m/>
    <m/>
    <n v="536.24961905714463"/>
    <x v="5"/>
    <x v="4"/>
    <x v="1"/>
    <n v="0"/>
    <x v="150"/>
    <x v="123"/>
  </r>
  <r>
    <s v="Journal"/>
    <x v="2"/>
    <s v="Data Engineering"/>
    <s v="Data Engineering"/>
    <d v="2024-08-31T00:00:00"/>
    <x v="0"/>
    <s v="49908"/>
    <s v="468 Blackstone Inc. : 988 Blackstone SOW #12"/>
    <x v="141"/>
    <s v="16856642182"/>
    <m/>
    <m/>
    <m/>
    <n v="320.14902630277288"/>
    <x v="5"/>
    <x v="4"/>
    <x v="1"/>
    <n v="0"/>
    <x v="150"/>
    <x v="123"/>
  </r>
  <r>
    <s v="Journal"/>
    <x v="9"/>
    <s v="Data Engineering"/>
    <s v="Data Engineering"/>
    <d v="2024-08-31T00:00:00"/>
    <x v="0"/>
    <s v="51729"/>
    <s v="11 Visa : 1246 NextGen Solutions"/>
    <x v="18"/>
    <s v="18657995555"/>
    <m/>
    <m/>
    <m/>
    <n v="140.36000000000001"/>
    <x v="5"/>
    <x v="22"/>
    <x v="1"/>
    <n v="0"/>
    <x v="49"/>
    <x v="46"/>
  </r>
  <r>
    <s v="Journal"/>
    <x v="2"/>
    <s v="Data Engineering"/>
    <s v="Data Engineering"/>
    <d v="2024-08-31T00:00:00"/>
    <x v="0"/>
    <s v="51384"/>
    <s v="468 Blackstone Inc. : 1256 Blackstone - SOW#26 BE Engineer Insurance Team (Scott S.)"/>
    <x v="140"/>
    <s v="19584717835"/>
    <m/>
    <m/>
    <m/>
    <n v="560.2607960298526"/>
    <x v="5"/>
    <x v="4"/>
    <x v="1"/>
    <n v="0"/>
    <x v="149"/>
    <x v="122"/>
  </r>
  <r>
    <s v="Journal"/>
    <x v="2"/>
    <s v="Data Engineering"/>
    <s v="Data Engineering"/>
    <d v="2024-08-31T00:00:00"/>
    <x v="0"/>
    <s v="51333"/>
    <s v="482 Madhive : 1111 Madhive - SOW1"/>
    <x v="155"/>
    <s v="16592846934"/>
    <m/>
    <m/>
    <m/>
    <n v="240.11176972707966"/>
    <x v="5"/>
    <x v="77"/>
    <x v="1"/>
    <n v="0"/>
    <x v="164"/>
    <x v="137"/>
  </r>
  <r>
    <s v="Journal"/>
    <x v="2"/>
    <s v="Data Engineering"/>
    <s v="Data Engineering"/>
    <d v="2024-08-31T00:00:00"/>
    <x v="0"/>
    <s v="50972"/>
    <s v="460 Globalization Partners Inc. : 1366 Globalization Partners SOW #39 - Data Engineering Team  Renewal"/>
    <x v="152"/>
    <s v="17772967350"/>
    <m/>
    <m/>
    <m/>
    <n v="376.17510590575813"/>
    <x v="5"/>
    <x v="73"/>
    <x v="1"/>
    <n v="0"/>
    <x v="161"/>
    <x v="134"/>
  </r>
  <r>
    <s v="Journal"/>
    <x v="2"/>
    <s v="Data Engineering"/>
    <s v="Data Engineering"/>
    <d v="2024-08-31T00:00:00"/>
    <x v="0"/>
    <s v="50291"/>
    <s v="465 Sincera Technologies LLC : 1146 Sincera SOW 4 - DE Team"/>
    <x v="144"/>
    <s v="17581549176"/>
    <m/>
    <m/>
    <m/>
    <n v="160.07451315138644"/>
    <x v="5"/>
    <x v="75"/>
    <x v="1"/>
    <n v="0"/>
    <x v="153"/>
    <x v="126"/>
  </r>
  <r>
    <s v="Journal"/>
    <x v="2"/>
    <s v="Data Engineering"/>
    <s v="Data Engineering"/>
    <d v="2024-08-31T00:00:00"/>
    <x v="0"/>
    <s v="50568"/>
    <s v="459 Roku Inc. : 966 SOW#1 2024 - DE &amp; BI Team"/>
    <x v="116"/>
    <s v="16977995014"/>
    <m/>
    <m/>
    <m/>
    <n v="340.15834044669617"/>
    <x v="5"/>
    <x v="67"/>
    <x v="1"/>
    <n v="0"/>
    <x v="129"/>
    <x v="102"/>
  </r>
  <r>
    <s v="Journal"/>
    <x v="2"/>
    <s v="Data Engineering"/>
    <s v="Data Engineering"/>
    <d v="2024-08-31T00:00:00"/>
    <x v="0"/>
    <s v="50923"/>
    <s v="459 Roku Inc. : 966 SOW#1 2024 - DE &amp; BI Team"/>
    <x v="116"/>
    <s v="16977995014"/>
    <m/>
    <m/>
    <m/>
    <n v="320.14902630277288"/>
    <x v="5"/>
    <x v="67"/>
    <x v="1"/>
    <n v="0"/>
    <x v="129"/>
    <x v="102"/>
  </r>
  <r>
    <s v="Journal"/>
    <x v="2"/>
    <s v="Data Engineering"/>
    <s v="Data Engineering"/>
    <d v="2024-08-31T00:00:00"/>
    <x v="0"/>
    <s v="51432"/>
    <s v="456 ICC in Montevideo represents Blend360 : 1166 Fedefarma: Landing Zone Assessment &amp; Recommendation Phase"/>
    <x v="143"/>
    <s v="17806464279"/>
    <m/>
    <m/>
    <m/>
    <n v="180.08382729530976"/>
    <x v="5"/>
    <x v="16"/>
    <x v="1"/>
    <n v="0"/>
    <x v="152"/>
    <x v="125"/>
  </r>
  <r>
    <s v="Journal"/>
    <x v="2"/>
    <s v="Data Engineering"/>
    <s v="Data Engineering"/>
    <d v="2024-08-31T00:00:00"/>
    <x v="0"/>
    <s v="50599"/>
    <s v="468 Blackstone Inc. : 1284 Blackstone - SOW#25 - FS Engineer (Seb Team)"/>
    <x v="167"/>
    <s v="19902785076"/>
    <m/>
    <m/>
    <m/>
    <n v="536.24961905714463"/>
    <x v="5"/>
    <x v="4"/>
    <x v="1"/>
    <n v="0"/>
    <x v="176"/>
    <x v="149"/>
  </r>
  <r>
    <s v="Journal"/>
    <x v="2"/>
    <s v="Data Engineering"/>
    <s v="Data Engineering"/>
    <d v="2024-08-31T00:00:00"/>
    <x v="0"/>
    <s v="50581"/>
    <s v="459 Roku Inc. : 966 SOW#1 2024 - DE &amp; BI Team"/>
    <x v="116"/>
    <s v="16977995014"/>
    <m/>
    <m/>
    <m/>
    <n v="464.21608813902071"/>
    <x v="5"/>
    <x v="67"/>
    <x v="1"/>
    <n v="0"/>
    <x v="129"/>
    <x v="102"/>
  </r>
  <r>
    <s v="Journal"/>
    <x v="2"/>
    <s v="Data Engineering"/>
    <s v="Data Engineering"/>
    <d v="2024-08-31T00:00:00"/>
    <x v="0"/>
    <s v="50424"/>
    <s v="468 Blackstone Inc. : 1194 Blackstone - SOW#18 - Data Engineer with AWS (Puneet Team)"/>
    <x v="164"/>
    <s v="18262439992"/>
    <m/>
    <m/>
    <m/>
    <n v="504.23471642686729"/>
    <x v="5"/>
    <x v="4"/>
    <x v="1"/>
    <n v="0"/>
    <x v="173"/>
    <x v="146"/>
  </r>
  <r>
    <s v="Journal"/>
    <x v="1"/>
    <s v="Data Engineering"/>
    <s v="Data Engineering"/>
    <d v="2024-08-31T00:00:00"/>
    <x v="0"/>
    <s v="49540"/>
    <s v="402 ICC in Forth Point Represents Blend360 : 1378 Wyndham - Guest Analytics Retainer"/>
    <x v="169"/>
    <m/>
    <m/>
    <m/>
    <m/>
    <n v="1483.2875405691398"/>
    <x v="1"/>
    <x v="26"/>
    <x v="1"/>
    <n v="0"/>
    <x v="178"/>
    <x v="7"/>
  </r>
  <r>
    <s v="Journal"/>
    <x v="2"/>
    <s v="Data Engineering"/>
    <s v="Data Engineering"/>
    <d v="2024-08-31T00:00:00"/>
    <x v="0"/>
    <s v="51104"/>
    <s v="460 Globalization Partners Inc. : 1367 Globalization Partners SOW #40 - Data Engineering Team Renewal"/>
    <x v="145"/>
    <s v="17772859452"/>
    <m/>
    <m/>
    <m/>
    <n v="520.2421677420059"/>
    <x v="5"/>
    <x v="73"/>
    <x v="1"/>
    <n v="0"/>
    <x v="154"/>
    <x v="127"/>
  </r>
  <r>
    <s v="Journal"/>
    <x v="2"/>
    <s v="Data Engineering"/>
    <s v="Data Engineering"/>
    <d v="2024-08-31T00:00:00"/>
    <x v="0"/>
    <s v="51295"/>
    <s v="482 Madhive : 1111 Madhive - SOW1"/>
    <x v="155"/>
    <s v="16592846934"/>
    <m/>
    <m/>
    <m/>
    <n v="240.11176972707966"/>
    <x v="5"/>
    <x v="77"/>
    <x v="1"/>
    <n v="0"/>
    <x v="164"/>
    <x v="137"/>
  </r>
  <r>
    <s v="Journal"/>
    <x v="2"/>
    <s v="Data Engineering"/>
    <s v="Data Engineering"/>
    <d v="2024-08-31T00:00:00"/>
    <x v="0"/>
    <s v="51164"/>
    <s v="459 Roku Inc. : 966 SOW#1 2024 - DE &amp; BI Team"/>
    <x v="116"/>
    <s v="16977995014"/>
    <m/>
    <m/>
    <m/>
    <n v="360.16765459061952"/>
    <x v="5"/>
    <x v="67"/>
    <x v="1"/>
    <n v="0"/>
    <x v="129"/>
    <x v="102"/>
  </r>
  <r>
    <s v="Journal"/>
    <x v="2"/>
    <s v="Data Engineering"/>
    <s v="Data Engineering"/>
    <d v="2024-08-31T00:00:00"/>
    <x v="0"/>
    <s v="50609"/>
    <s v="459 Roku Inc. : 966 SOW#1 2024 - DE &amp; BI Team"/>
    <x v="116"/>
    <s v="16977995014"/>
    <m/>
    <m/>
    <m/>
    <n v="360.16765459061952"/>
    <x v="5"/>
    <x v="67"/>
    <x v="1"/>
    <n v="0"/>
    <x v="129"/>
    <x v="102"/>
  </r>
  <r>
    <s v="Journal"/>
    <x v="2"/>
    <s v="Data Engineering"/>
    <s v="Data Engineering"/>
    <d v="2024-08-31T00:00:00"/>
    <x v="0"/>
    <s v="50602"/>
    <s v="459 Roku Inc. : 966 SOW#1 2024 - DE &amp; BI Team"/>
    <x v="116"/>
    <s v="16977995014"/>
    <m/>
    <m/>
    <m/>
    <n v="79.036914795873145"/>
    <x v="5"/>
    <x v="67"/>
    <x v="1"/>
    <n v="0"/>
    <x v="129"/>
    <x v="102"/>
  </r>
  <r>
    <s v="Journal"/>
    <x v="2"/>
    <s v="Data Engineering"/>
    <s v="Data Engineering"/>
    <d v="2024-08-31T00:00:00"/>
    <x v="0"/>
    <s v="49762"/>
    <s v="468 Blackstone Inc. : 988 Blackstone SOW #12"/>
    <x v="141"/>
    <s v="16856642182"/>
    <m/>
    <m/>
    <m/>
    <n v="320.14902630277288"/>
    <x v="5"/>
    <x v="4"/>
    <x v="1"/>
    <n v="0"/>
    <x v="150"/>
    <x v="123"/>
  </r>
  <r>
    <s v="Journal"/>
    <x v="2"/>
    <s v="Data Engineering"/>
    <s v="Data Engineering"/>
    <d v="2024-08-31T00:00:00"/>
    <x v="0"/>
    <s v="51357"/>
    <s v="482 Madhive : 1111 Madhive - SOW1"/>
    <x v="155"/>
    <s v="16592846934"/>
    <m/>
    <m/>
    <m/>
    <n v="270.12574094296463"/>
    <x v="5"/>
    <x v="77"/>
    <x v="1"/>
    <n v="0"/>
    <x v="164"/>
    <x v="137"/>
  </r>
  <r>
    <s v="Journal"/>
    <x v="9"/>
    <s v="Data Engineering"/>
    <s v="Data Engineering"/>
    <d v="2024-08-31T00:00:00"/>
    <x v="0"/>
    <s v="51570"/>
    <s v="170 CVS Health : 1296 PV Insights Portal PM"/>
    <x v="20"/>
    <s v="20194098727"/>
    <m/>
    <m/>
    <m/>
    <n v="29064"/>
    <x v="5"/>
    <x v="3"/>
    <x v="1"/>
    <n v="0"/>
    <x v="51"/>
    <x v="48"/>
  </r>
  <r>
    <s v="Journal"/>
    <x v="2"/>
    <s v="Data Engineering"/>
    <s v="Data Engineering"/>
    <d v="2024-08-31T00:00:00"/>
    <x v="0"/>
    <s v="50138"/>
    <s v="468 Blackstone Inc. : 988 Blackstone SOW #12"/>
    <x v="141"/>
    <s v="16856642182"/>
    <m/>
    <m/>
    <m/>
    <n v="480.22353945415932"/>
    <x v="5"/>
    <x v="4"/>
    <x v="1"/>
    <n v="0"/>
    <x v="150"/>
    <x v="123"/>
  </r>
  <r>
    <s v="Journal"/>
    <x v="2"/>
    <s v="Data Engineering"/>
    <s v="Data Engineering"/>
    <d v="2024-08-31T00:00:00"/>
    <x v="0"/>
    <s v="50847"/>
    <s v="460 Globalization Partners Inc. : 1349 Globalization Partners SOW #41 - Data Engineering Team Renewal"/>
    <x v="139"/>
    <s v="17771226635"/>
    <m/>
    <m/>
    <m/>
    <n v="392.1825572208968"/>
    <x v="5"/>
    <x v="73"/>
    <x v="1"/>
    <n v="0"/>
    <x v="148"/>
    <x v="121"/>
  </r>
  <r>
    <s v="Journal"/>
    <x v="9"/>
    <s v="Data Engineering"/>
    <s v="Data Engineering"/>
    <d v="2024-08-31T00:00:00"/>
    <x v="0"/>
    <s v="51812"/>
    <s v="174 Comcast Corporation : 895 Comcast: 2024 Loyalty and Rewards Pod"/>
    <x v="71"/>
    <s v="15705783145"/>
    <m/>
    <m/>
    <m/>
    <n v="75380"/>
    <x v="5"/>
    <x v="17"/>
    <x v="1"/>
    <n v="0"/>
    <x v="22"/>
    <x v="21"/>
  </r>
  <r>
    <s v="Journal"/>
    <x v="2"/>
    <s v="Data Engineering"/>
    <s v="Data Engineering"/>
    <d v="2024-08-31T00:00:00"/>
    <x v="0"/>
    <s v="50999"/>
    <s v="460 Globalization Partners Inc. : 1366 Globalization Partners SOW #39 - Data Engineering Team  Renewal"/>
    <x v="152"/>
    <s v="17772967350"/>
    <m/>
    <m/>
    <m/>
    <n v="376.17510590575813"/>
    <x v="5"/>
    <x v="73"/>
    <x v="1"/>
    <n v="0"/>
    <x v="161"/>
    <x v="134"/>
  </r>
  <r>
    <s v="Journal"/>
    <x v="2"/>
    <s v="Data Engineering"/>
    <s v="Data Engineering"/>
    <d v="2024-08-31T00:00:00"/>
    <x v="0"/>
    <s v="50808"/>
    <s v="460 Globalization Partners Inc. : 1349 Globalization Partners SOW #41 - Data Engineering Team Renewal"/>
    <x v="139"/>
    <s v="17771226635"/>
    <m/>
    <m/>
    <m/>
    <n v="448.20863682388205"/>
    <x v="5"/>
    <x v="73"/>
    <x v="1"/>
    <n v="0"/>
    <x v="148"/>
    <x v="121"/>
  </r>
  <r>
    <s v="Journal"/>
    <x v="2"/>
    <s v="Data Engineering"/>
    <s v="Data Engineering"/>
    <d v="2024-08-31T00:00:00"/>
    <x v="0"/>
    <s v="51273"/>
    <s v="459 Roku Inc. : 966 SOW#1 2024 - DE &amp; BI Team"/>
    <x v="116"/>
    <s v="16977995014"/>
    <m/>
    <m/>
    <m/>
    <n v="360.16765459061952"/>
    <x v="5"/>
    <x v="67"/>
    <x v="1"/>
    <n v="0"/>
    <x v="129"/>
    <x v="102"/>
  </r>
  <r>
    <s v="Journal"/>
    <x v="2"/>
    <s v="Data Engineering"/>
    <s v="Data Engineering"/>
    <d v="2024-08-31T00:00:00"/>
    <x v="0"/>
    <s v="50574"/>
    <s v="459 Roku Inc. : 966 SOW#1 2024 - DE &amp; BI Team"/>
    <x v="116"/>
    <s v="16977995014"/>
    <m/>
    <m/>
    <m/>
    <n v="360.16765459061952"/>
    <x v="5"/>
    <x v="67"/>
    <x v="1"/>
    <n v="0"/>
    <x v="129"/>
    <x v="102"/>
  </r>
  <r>
    <s v="Journal"/>
    <x v="2"/>
    <s v="Data Engineering"/>
    <s v="Data Engineering"/>
    <d v="2024-08-31T00:00:00"/>
    <x v="0"/>
    <s v="49898"/>
    <s v="468 Blackstone Inc. : 988 Blackstone SOW #12"/>
    <x v="141"/>
    <s v="16856642182"/>
    <m/>
    <m/>
    <m/>
    <n v="268.12480952857231"/>
    <x v="5"/>
    <x v="4"/>
    <x v="1"/>
    <n v="0"/>
    <x v="150"/>
    <x v="123"/>
  </r>
  <r>
    <s v="Journal"/>
    <x v="2"/>
    <s v="Data Engineering"/>
    <s v="Data Engineering"/>
    <d v="2024-08-31T00:00:00"/>
    <x v="0"/>
    <s v="51144"/>
    <s v="460 Globalization Partners Inc. : 1368 Globalization Partners SOW #42 - Data Engineering Team Renewal"/>
    <x v="166"/>
    <s v="17772618578"/>
    <m/>
    <m/>
    <m/>
    <n v="560.2607960298526"/>
    <x v="5"/>
    <x v="73"/>
    <x v="1"/>
    <n v="0"/>
    <x v="175"/>
    <x v="148"/>
  </r>
  <r>
    <s v="Journal"/>
    <x v="2"/>
    <s v="Data Engineering"/>
    <s v="Data Engineering"/>
    <d v="2024-08-31T00:00:00"/>
    <x v="0"/>
    <s v="50963"/>
    <s v="460 Globalization Partners Inc. : 1366 Globalization Partners SOW #39 - Data Engineering Team  Renewal"/>
    <x v="152"/>
    <s v="17772967350"/>
    <m/>
    <m/>
    <m/>
    <n v="376.17510590575813"/>
    <x v="5"/>
    <x v="73"/>
    <x v="1"/>
    <n v="0"/>
    <x v="161"/>
    <x v="134"/>
  </r>
  <r>
    <s v="Journal"/>
    <x v="2"/>
    <s v="Data Engineering"/>
    <s v="Data Engineering"/>
    <d v="2024-08-31T00:00:00"/>
    <x v="0"/>
    <s v="51291"/>
    <s v="482 Madhive : 1111 Madhive - SOW1"/>
    <x v="155"/>
    <s v="16592846934"/>
    <m/>
    <m/>
    <m/>
    <n v="520.2421677420059"/>
    <x v="5"/>
    <x v="77"/>
    <x v="1"/>
    <n v="0"/>
    <x v="164"/>
    <x v="137"/>
  </r>
  <r>
    <s v="Journal"/>
    <x v="2"/>
    <s v="Data Engineering"/>
    <s v="Data Engineering"/>
    <d v="2024-08-31T00:00:00"/>
    <x v="0"/>
    <s v="51146"/>
    <s v="459 Roku Inc. : 966 SOW#1 2024 - DE &amp; BI Team"/>
    <x v="116"/>
    <s v="16977995014"/>
    <m/>
    <m/>
    <m/>
    <n v="464.21608813902071"/>
    <x v="5"/>
    <x v="67"/>
    <x v="1"/>
    <n v="0"/>
    <x v="129"/>
    <x v="102"/>
  </r>
  <r>
    <s v="Journal"/>
    <x v="1"/>
    <s v="Data Engineering"/>
    <s v="Data Engineering"/>
    <d v="2024-08-31T00:00:00"/>
    <x v="0"/>
    <s v="52168"/>
    <s v="- No Entity -"/>
    <x v="0"/>
    <m/>
    <s v="ICC 1166 ICC in Montevideo represents Blend360 : Fedefarma: Landing Zone Assessment &amp; Recommendation Phase"/>
    <m/>
    <s v="TopSide Management Book Elim related to project ICC 1343 FEDERACIÃƒâ€œ FARMACÃƒË†UTICA, S.C.C.L : Landing Zone Implementation Phase"/>
    <n v="-27353.298692932163"/>
    <x v="1"/>
    <x v="0"/>
    <x v="1"/>
    <s v="ICC 1166 ICC in Montevideo represents Blend360 : Fedefarma: Landing Zone Assessment &amp; Recommendation Phase"/>
    <x v="17"/>
    <x v="0"/>
  </r>
  <r>
    <s v="Journal"/>
    <x v="2"/>
    <s v="Data Engineering"/>
    <s v="Data Engineering"/>
    <d v="2024-08-31T00:00:00"/>
    <x v="0"/>
    <s v="50012"/>
    <s v="461 Session M Inc. : 974 Mastercard SOW #6"/>
    <x v="6"/>
    <s v="16716229170"/>
    <m/>
    <m/>
    <m/>
    <n v="496.23099076929799"/>
    <x v="5"/>
    <x v="29"/>
    <x v="1"/>
    <n v="0"/>
    <x v="38"/>
    <x v="37"/>
  </r>
  <r>
    <s v="Journal"/>
    <x v="2"/>
    <s v="Data Engineering"/>
    <s v="Data Engineering"/>
    <d v="2024-08-31T00:00:00"/>
    <x v="0"/>
    <s v="50171"/>
    <s v="466 Pixability Inc. : 1331 Pixability SOW 4"/>
    <x v="142"/>
    <s v="17583740188"/>
    <m/>
    <m/>
    <m/>
    <n v="258.12015245661064"/>
    <x v="5"/>
    <x v="74"/>
    <x v="1"/>
    <n v="0"/>
    <x v="151"/>
    <x v="124"/>
  </r>
  <r>
    <s v="Journal"/>
    <x v="2"/>
    <s v="Data Engineering"/>
    <s v="Data Engineering"/>
    <d v="2024-08-31T00:00:00"/>
    <x v="0"/>
    <s v="50129"/>
    <s v="466 Pixability Inc. : 983 Pixability SOW#3"/>
    <x v="162"/>
    <m/>
    <m/>
    <m/>
    <m/>
    <n v="312.14530064520358"/>
    <x v="5"/>
    <x v="74"/>
    <x v="1"/>
    <n v="0"/>
    <x v="171"/>
    <x v="144"/>
  </r>
  <r>
    <s v="Journal"/>
    <x v="2"/>
    <s v="Data Engineering"/>
    <s v="Data Engineering"/>
    <d v="2024-08-31T00:00:00"/>
    <x v="0"/>
    <s v="50906"/>
    <s v="460 Globalization Partners Inc. : 1349 Globalization Partners SOW #41 - Data Engineering Team Renewal"/>
    <x v="139"/>
    <s v="17771226635"/>
    <m/>
    <m/>
    <m/>
    <n v="630.29339553358409"/>
    <x v="5"/>
    <x v="73"/>
    <x v="1"/>
    <n v="0"/>
    <x v="148"/>
    <x v="121"/>
  </r>
  <r>
    <s v="Journal"/>
    <x v="2"/>
    <s v="Data Engineering"/>
    <s v="Data Engineering"/>
    <d v="2024-08-31T00:00:00"/>
    <x v="0"/>
    <s v="49971"/>
    <s v="468 Blackstone Inc. : 988 Blackstone SOW #12"/>
    <x v="141"/>
    <s v="16856642182"/>
    <m/>
    <m/>
    <m/>
    <n v="560.2607960298526"/>
    <x v="5"/>
    <x v="4"/>
    <x v="1"/>
    <n v="0"/>
    <x v="150"/>
    <x v="123"/>
  </r>
  <r>
    <s v="Journal"/>
    <x v="2"/>
    <s v="Data Engineering"/>
    <s v="Data Engineering"/>
    <d v="2024-08-31T00:00:00"/>
    <x v="0"/>
    <s v="51404"/>
    <s v="456 ICC in Montevideo represents Blend360 : 1166 Fedefarma: Landing Zone Assessment &amp; Recommendation Phase"/>
    <x v="143"/>
    <s v="17806464279"/>
    <m/>
    <m/>
    <m/>
    <n v="180.08382729530976"/>
    <x v="5"/>
    <x v="16"/>
    <x v="1"/>
    <n v="0"/>
    <x v="152"/>
    <x v="125"/>
  </r>
  <r>
    <s v="Journal"/>
    <x v="2"/>
    <s v="Data Engineering"/>
    <s v="Data Engineering"/>
    <d v="2024-08-31T00:00:00"/>
    <x v="0"/>
    <s v="49832"/>
    <s v="468 Blackstone Inc. : 988 Blackstone SOW #12"/>
    <x v="141"/>
    <s v="16856642182"/>
    <m/>
    <m/>
    <m/>
    <n v="560.2607960298526"/>
    <x v="5"/>
    <x v="4"/>
    <x v="1"/>
    <n v="0"/>
    <x v="150"/>
    <x v="123"/>
  </r>
  <r>
    <s v="Journal"/>
    <x v="2"/>
    <s v="Data Engineering"/>
    <s v="Data Engineering"/>
    <d v="2024-08-31T00:00:00"/>
    <x v="0"/>
    <s v="50135"/>
    <s v="466 Pixability Inc. : 983 Pixability SOW#3"/>
    <x v="162"/>
    <m/>
    <m/>
    <m/>
    <m/>
    <n v="312.14530064520358"/>
    <x v="5"/>
    <x v="74"/>
    <x v="1"/>
    <n v="0"/>
    <x v="171"/>
    <x v="144"/>
  </r>
  <r>
    <s v="Journal"/>
    <x v="2"/>
    <s v="Data Engineering"/>
    <s v="Data Engineering"/>
    <d v="2024-08-31T00:00:00"/>
    <x v="0"/>
    <s v="49989"/>
    <s v="461 Session M Inc. : 974 Mastercard SOW #6"/>
    <x v="6"/>
    <s v="16716229170"/>
    <m/>
    <m/>
    <m/>
    <n v="400.1862828784661"/>
    <x v="5"/>
    <x v="29"/>
    <x v="1"/>
    <n v="0"/>
    <x v="38"/>
    <x v="37"/>
  </r>
  <r>
    <s v="Journal"/>
    <x v="2"/>
    <s v="Data Engineering"/>
    <s v="Data Engineering"/>
    <d v="2024-08-31T00:00:00"/>
    <x v="0"/>
    <s v="51210"/>
    <s v="459 Roku Inc. : 966 SOW#1 2024 - DE &amp; BI Team"/>
    <x v="116"/>
    <s v="16977995014"/>
    <m/>
    <m/>
    <m/>
    <n v="280.1303980149263"/>
    <x v="5"/>
    <x v="67"/>
    <x v="1"/>
    <n v="0"/>
    <x v="129"/>
    <x v="102"/>
  </r>
  <r>
    <s v="Journal"/>
    <x v="2"/>
    <s v="Data Engineering"/>
    <s v="Data Engineering"/>
    <d v="2024-08-31T00:00:00"/>
    <x v="0"/>
    <s v="50326"/>
    <s v="469 Stagwell Marketing Cloud LLC : 985 Stagwell SOW#1"/>
    <x v="147"/>
    <s v="17001841791"/>
    <m/>
    <m/>
    <m/>
    <n v="520.2421677420059"/>
    <x v="5"/>
    <x v="76"/>
    <x v="1"/>
    <n v="0"/>
    <x v="156"/>
    <x v="129"/>
  </r>
  <r>
    <s v="Journal"/>
    <x v="2"/>
    <s v="Data Engineering"/>
    <s v="Data Engineering"/>
    <d v="2024-08-31T00:00:00"/>
    <x v="0"/>
    <s v="50277"/>
    <s v="465 Sincera Technologies LLC : 1146 Sincera SOW 4 - DE Team"/>
    <x v="144"/>
    <s v="17581549176"/>
    <m/>
    <m/>
    <m/>
    <n v="280.1303980149263"/>
    <x v="5"/>
    <x v="75"/>
    <x v="1"/>
    <n v="0"/>
    <x v="153"/>
    <x v="126"/>
  </r>
  <r>
    <s v="Journal"/>
    <x v="2"/>
    <s v="Data Engineering"/>
    <s v="Data Engineering"/>
    <d v="2024-08-31T00:00:00"/>
    <x v="0"/>
    <s v="51277"/>
    <s v="482 Madhive : 1111 Madhive - SOW1"/>
    <x v="155"/>
    <s v="16592846934"/>
    <m/>
    <m/>
    <m/>
    <n v="270.12574094296463"/>
    <x v="5"/>
    <x v="77"/>
    <x v="1"/>
    <n v="0"/>
    <x v="164"/>
    <x v="137"/>
  </r>
  <r>
    <s v="Journal"/>
    <x v="2"/>
    <s v="Data Engineering"/>
    <s v="Data Engineering"/>
    <d v="2024-08-31T00:00:00"/>
    <x v="0"/>
    <s v="51207"/>
    <s v="459 Roku Inc. : 966 SOW#1 2024 - DE &amp; BI Team"/>
    <x v="116"/>
    <s v="16977995014"/>
    <m/>
    <m/>
    <m/>
    <n v="79.036914795873145"/>
    <x v="5"/>
    <x v="67"/>
    <x v="1"/>
    <n v="0"/>
    <x v="129"/>
    <x v="102"/>
  </r>
  <r>
    <s v="Journal"/>
    <x v="2"/>
    <s v="Data Engineering"/>
    <s v="Data Engineering"/>
    <d v="2024-08-31T00:00:00"/>
    <x v="0"/>
    <s v="51160"/>
    <s v="459 Roku Inc. : 966 SOW#1 2024 - DE &amp; BI Team"/>
    <x v="116"/>
    <s v="16977995014"/>
    <m/>
    <m/>
    <m/>
    <n v="320.14902630277288"/>
    <x v="5"/>
    <x v="67"/>
    <x v="1"/>
    <n v="0"/>
    <x v="129"/>
    <x v="102"/>
  </r>
  <r>
    <s v="Journal"/>
    <x v="2"/>
    <s v="Data Engineering"/>
    <s v="Data Engineering"/>
    <d v="2024-08-31T00:00:00"/>
    <x v="0"/>
    <s v="50384"/>
    <s v="469 Stagwell Marketing Cloud LLC : 987 Stagwell SOW#3"/>
    <x v="163"/>
    <s v="17001802020"/>
    <m/>
    <m/>
    <m/>
    <n v="408.19000853603541"/>
    <x v="5"/>
    <x v="76"/>
    <x v="1"/>
    <n v="0"/>
    <x v="172"/>
    <x v="145"/>
  </r>
  <r>
    <s v="Journal"/>
    <x v="2"/>
    <s v="Data Engineering"/>
    <s v="Data Engineering"/>
    <d v="2024-08-31T00:00:00"/>
    <x v="0"/>
    <s v="50996"/>
    <s v="459 Roku Inc. : 966 SOW#1 2024 - DE &amp; BI Team"/>
    <x v="116"/>
    <s v="16977995014"/>
    <m/>
    <m/>
    <m/>
    <n v="464.21608813902071"/>
    <x v="5"/>
    <x v="67"/>
    <x v="1"/>
    <n v="0"/>
    <x v="129"/>
    <x v="102"/>
  </r>
  <r>
    <s v="Journal"/>
    <x v="2"/>
    <s v="Data Engineering"/>
    <s v="Data Engineering"/>
    <d v="2024-08-31T00:00:00"/>
    <x v="0"/>
    <s v="51018"/>
    <s v="459 Roku Inc. : 966 SOW#1 2024 - DE &amp; BI Team"/>
    <x v="116"/>
    <s v="16977995014"/>
    <m/>
    <m/>
    <m/>
    <n v="425.19804948574631"/>
    <x v="5"/>
    <x v="67"/>
    <x v="1"/>
    <n v="0"/>
    <x v="129"/>
    <x v="102"/>
  </r>
  <r>
    <s v="Journal"/>
    <x v="9"/>
    <s v="Data Engineering"/>
    <s v="Data Engineering"/>
    <d v="2024-08-31T00:00:00"/>
    <x v="0"/>
    <s v="51736"/>
    <s v="11 Visa : 1246 NextGen Solutions"/>
    <x v="18"/>
    <s v="18657995555"/>
    <m/>
    <m/>
    <m/>
    <n v="2.35"/>
    <x v="5"/>
    <x v="22"/>
    <x v="1"/>
    <n v="0"/>
    <x v="49"/>
    <x v="46"/>
  </r>
  <r>
    <s v="Journal"/>
    <x v="2"/>
    <s v="Data Engineering"/>
    <s v="Data Engineering"/>
    <d v="2024-08-31T00:00:00"/>
    <x v="0"/>
    <s v="51362"/>
    <s v="482 Madhive : 1111 Madhive - SOW1"/>
    <x v="155"/>
    <s v="16592846934"/>
    <m/>
    <m/>
    <m/>
    <n v="360.16765459061952"/>
    <x v="5"/>
    <x v="77"/>
    <x v="1"/>
    <n v="0"/>
    <x v="164"/>
    <x v="137"/>
  </r>
  <r>
    <s v="Journal"/>
    <x v="2"/>
    <s v="Data Engineering"/>
    <s v="Data Engineering"/>
    <d v="2024-08-31T00:00:00"/>
    <x v="0"/>
    <s v="51131"/>
    <s v="460 Globalization Partners Inc. : 1368 Globalization Partners SOW #42 - Data Engineering Team Renewal"/>
    <x v="166"/>
    <s v="17772618578"/>
    <m/>
    <m/>
    <m/>
    <n v="630.29339553358409"/>
    <x v="5"/>
    <x v="73"/>
    <x v="1"/>
    <n v="0"/>
    <x v="175"/>
    <x v="148"/>
  </r>
  <r>
    <s v="Journal"/>
    <x v="2"/>
    <s v="Data Engineering"/>
    <s v="Data Engineering"/>
    <d v="2024-08-31T00:00:00"/>
    <x v="0"/>
    <s v="50789"/>
    <s v="459 Roku Inc. : 966 SOW#1 2024 - DE &amp; BI Team"/>
    <x v="116"/>
    <s v="16977995014"/>
    <m/>
    <m/>
    <m/>
    <n v="320.14902630277288"/>
    <x v="5"/>
    <x v="67"/>
    <x v="1"/>
    <n v="0"/>
    <x v="129"/>
    <x v="102"/>
  </r>
  <r>
    <s v="Journal"/>
    <x v="2"/>
    <s v="Data Engineering"/>
    <s v="Data Engineering"/>
    <d v="2024-08-31T00:00:00"/>
    <x v="0"/>
    <s v="50908"/>
    <s v="460 Globalization Partners Inc. : 1349 Globalization Partners SOW #41 - Data Engineering Team Renewal"/>
    <x v="139"/>
    <s v="17771226635"/>
    <m/>
    <m/>
    <m/>
    <n v="448.20863682388205"/>
    <x v="5"/>
    <x v="73"/>
    <x v="1"/>
    <n v="0"/>
    <x v="148"/>
    <x v="121"/>
  </r>
  <r>
    <s v="Journal"/>
    <x v="2"/>
    <s v="Data Engineering"/>
    <s v="Data Engineering"/>
    <d v="2024-08-31T00:00:00"/>
    <x v="0"/>
    <s v="51412"/>
    <s v="456 ICC in Montevideo represents Blend360 : 1166 Fedefarma: Landing Zone Assessment &amp; Recommendation Phase"/>
    <x v="143"/>
    <s v="17806464279"/>
    <m/>
    <m/>
    <m/>
    <n v="180.08382729530976"/>
    <x v="5"/>
    <x v="16"/>
    <x v="1"/>
    <n v="0"/>
    <x v="152"/>
    <x v="125"/>
  </r>
  <r>
    <s v="Journal"/>
    <x v="2"/>
    <s v="Data Engineering"/>
    <s v="Data Engineering"/>
    <d v="2024-08-31T00:00:00"/>
    <x v="0"/>
    <s v="51151"/>
    <s v="460 Globalization Partners Inc. : 1368 Globalization Partners SOW #42 - Data Engineering Team Renewal"/>
    <x v="166"/>
    <s v="17772618578"/>
    <m/>
    <m/>
    <m/>
    <n v="560.2607960298526"/>
    <x v="5"/>
    <x v="73"/>
    <x v="1"/>
    <n v="0"/>
    <x v="175"/>
    <x v="148"/>
  </r>
  <r>
    <s v="Journal"/>
    <x v="2"/>
    <s v="Data Engineering"/>
    <s v="Data Engineering"/>
    <d v="2024-08-31T00:00:00"/>
    <x v="0"/>
    <s v="50394"/>
    <s v="468 Blackstone Inc. : 1189 Blackstone - SOW#15 - Developer Experience Team (.Net)"/>
    <x v="148"/>
    <s v="17485557310"/>
    <m/>
    <m/>
    <m/>
    <n v="560.2607960298526"/>
    <x v="5"/>
    <x v="4"/>
    <x v="1"/>
    <n v="0"/>
    <x v="157"/>
    <x v="130"/>
  </r>
  <r>
    <s v="Journal"/>
    <x v="2"/>
    <s v="Data Engineering"/>
    <s v="Data Engineering"/>
    <d v="2024-08-31T00:00:00"/>
    <x v="0"/>
    <s v="49768"/>
    <s v="468 Blackstone Inc. : 988 Blackstone SOW #12"/>
    <x v="141"/>
    <s v="16856642182"/>
    <m/>
    <m/>
    <m/>
    <n v="536.24961905714463"/>
    <x v="5"/>
    <x v="4"/>
    <x v="1"/>
    <n v="0"/>
    <x v="150"/>
    <x v="123"/>
  </r>
  <r>
    <s v="Journal"/>
    <x v="2"/>
    <s v="Data Engineering"/>
    <s v="Data Engineering"/>
    <d v="2024-08-31T00:00:00"/>
    <x v="0"/>
    <s v="51061"/>
    <s v="459 Roku Inc. : 966 SOW#1 2024 - DE &amp; BI Team"/>
    <x v="116"/>
    <s v="16977995014"/>
    <m/>
    <m/>
    <m/>
    <n v="464.21608813902071"/>
    <x v="5"/>
    <x v="67"/>
    <x v="1"/>
    <n v="0"/>
    <x v="129"/>
    <x v="102"/>
  </r>
  <r>
    <s v="Journal"/>
    <x v="2"/>
    <s v="Data Engineering"/>
    <s v="Data Engineering"/>
    <d v="2024-08-31T00:00:00"/>
    <x v="0"/>
    <s v="49886"/>
    <s v="468 Blackstone Inc. : 988 Blackstone SOW #12"/>
    <x v="141"/>
    <s v="16856642182"/>
    <m/>
    <m/>
    <m/>
    <n v="320.14902630277288"/>
    <x v="5"/>
    <x v="4"/>
    <x v="1"/>
    <n v="0"/>
    <x v="150"/>
    <x v="123"/>
  </r>
  <r>
    <s v="Journal"/>
    <x v="2"/>
    <s v="Data Engineering"/>
    <s v="Data Engineering"/>
    <d v="2024-08-31T00:00:00"/>
    <x v="0"/>
    <s v="51078"/>
    <s v="459 Roku Inc. : 966 SOW#1 2024 - DE &amp; BI Team"/>
    <x v="116"/>
    <s v="16977995014"/>
    <m/>
    <m/>
    <m/>
    <n v="432.20118550874338"/>
    <x v="5"/>
    <x v="67"/>
    <x v="1"/>
    <n v="0"/>
    <x v="129"/>
    <x v="102"/>
  </r>
  <r>
    <s v="Journal"/>
    <x v="2"/>
    <s v="Data Engineering"/>
    <s v="Data Engineering"/>
    <d v="2024-08-31T00:00:00"/>
    <x v="0"/>
    <s v="51007"/>
    <s v="460 Globalization Partners Inc. : 1366 Globalization Partners SOW #39 - Data Engineering Team  Renewal"/>
    <x v="152"/>
    <s v="17772967350"/>
    <m/>
    <m/>
    <m/>
    <n v="180.08382729530976"/>
    <x v="5"/>
    <x v="73"/>
    <x v="1"/>
    <n v="0"/>
    <x v="161"/>
    <x v="134"/>
  </r>
  <r>
    <s v="Journal"/>
    <x v="2"/>
    <s v="Data Engineering"/>
    <s v="Data Engineering"/>
    <d v="2024-08-31T00:00:00"/>
    <x v="0"/>
    <s v="50231"/>
    <s v="465 Sincera Technologies LLC : 980 Sincera SOW 3 - Data Engineering Team"/>
    <x v="159"/>
    <s v="17001844665"/>
    <m/>
    <m/>
    <m/>
    <n v="240.11176972707966"/>
    <x v="5"/>
    <x v="75"/>
    <x v="1"/>
    <n v="0"/>
    <x v="168"/>
    <x v="141"/>
  </r>
  <r>
    <s v="Journal"/>
    <x v="2"/>
    <s v="Data Engineering"/>
    <s v="Data Engineering"/>
    <d v="2024-08-31T00:00:00"/>
    <x v="0"/>
    <s v="51251"/>
    <s v="459 Roku Inc. : 966 SOW#1 2024 - DE &amp; BI Team"/>
    <x v="116"/>
    <s v="16977995014"/>
    <m/>
    <m/>
    <m/>
    <n v="320.14902630277288"/>
    <x v="5"/>
    <x v="67"/>
    <x v="1"/>
    <n v="0"/>
    <x v="129"/>
    <x v="102"/>
  </r>
  <r>
    <s v="Journal"/>
    <x v="2"/>
    <s v="Data Engineering"/>
    <s v="Data Engineering"/>
    <d v="2024-08-31T00:00:00"/>
    <x v="0"/>
    <s v="49841"/>
    <s v="461 Session M Inc. : 974 Mastercard SOW #6"/>
    <x v="6"/>
    <s v="16716229170"/>
    <m/>
    <m/>
    <m/>
    <n v="400.1862828784661"/>
    <x v="5"/>
    <x v="29"/>
    <x v="1"/>
    <n v="0"/>
    <x v="38"/>
    <x v="37"/>
  </r>
  <r>
    <s v="Journal"/>
    <x v="2"/>
    <s v="Data Engineering"/>
    <s v="Data Engineering"/>
    <d v="2024-08-31T00:00:00"/>
    <x v="0"/>
    <s v="51216"/>
    <s v="459 Roku Inc. : 966 SOW#1 2024 - DE &amp; BI Team"/>
    <x v="116"/>
    <s v="16977995014"/>
    <m/>
    <m/>
    <m/>
    <n v="480.22353945415932"/>
    <x v="5"/>
    <x v="67"/>
    <x v="1"/>
    <n v="0"/>
    <x v="129"/>
    <x v="102"/>
  </r>
  <r>
    <s v="Journal"/>
    <x v="2"/>
    <s v="Data Engineering"/>
    <s v="Data Engineering"/>
    <d v="2024-08-31T00:00:00"/>
    <x v="0"/>
    <s v="51281"/>
    <s v="482 Madhive : 1111 Madhive - SOW1"/>
    <x v="155"/>
    <s v="16592846934"/>
    <m/>
    <m/>
    <m/>
    <n v="360.16765459061952"/>
    <x v="5"/>
    <x v="77"/>
    <x v="1"/>
    <n v="0"/>
    <x v="164"/>
    <x v="137"/>
  </r>
  <r>
    <s v="Journal"/>
    <x v="2"/>
    <s v="Data Engineering"/>
    <s v="Data Engineering"/>
    <d v="2024-08-31T00:00:00"/>
    <x v="0"/>
    <s v="51118"/>
    <s v="459 Roku Inc. : 966 SOW#1 2024 - DE &amp; BI Team"/>
    <x v="116"/>
    <s v="16977995014"/>
    <m/>
    <m/>
    <m/>
    <n v="464.21608813902071"/>
    <x v="5"/>
    <x v="67"/>
    <x v="1"/>
    <n v="0"/>
    <x v="129"/>
    <x v="102"/>
  </r>
  <r>
    <s v="Journal"/>
    <x v="2"/>
    <s v="Data Engineering"/>
    <s v="Data Engineering"/>
    <d v="2024-08-31T00:00:00"/>
    <x v="0"/>
    <s v="51089"/>
    <s v="460 Globalization Partners Inc. : 1367 Globalization Partners SOW #40 - Data Engineering Team Renewal"/>
    <x v="145"/>
    <s v="17772859452"/>
    <m/>
    <m/>
    <m/>
    <n v="567.26417990760183"/>
    <x v="5"/>
    <x v="73"/>
    <x v="1"/>
    <n v="0"/>
    <x v="154"/>
    <x v="127"/>
  </r>
  <r>
    <s v="Journal"/>
    <x v="9"/>
    <s v="Data Engineering"/>
    <s v="Data Engineering"/>
    <d v="2024-08-31T00:00:00"/>
    <x v="0"/>
    <s v="51705"/>
    <s v="489 IAC/InterActiveCorp : 1163 IAC - Data Strategy &amp; Performance Measurement - Snowflake Sourced"/>
    <x v="170"/>
    <s v="17581057915"/>
    <m/>
    <m/>
    <m/>
    <n v="3.05"/>
    <x v="5"/>
    <x v="79"/>
    <x v="1"/>
    <n v="0"/>
    <x v="179"/>
    <x v="150"/>
  </r>
  <r>
    <s v="Journal"/>
    <x v="2"/>
    <s v="Data Engineering"/>
    <s v="Data Engineering"/>
    <d v="2024-08-31T00:00:00"/>
    <x v="0"/>
    <s v="51060"/>
    <s v="460 Globalization Partners Inc. : 1367 Globalization Partners SOW #40 - Data Engineering Team Renewal"/>
    <x v="145"/>
    <s v="17772859452"/>
    <m/>
    <m/>
    <m/>
    <n v="520.2421677420059"/>
    <x v="5"/>
    <x v="73"/>
    <x v="1"/>
    <n v="0"/>
    <x v="154"/>
    <x v="127"/>
  </r>
  <r>
    <s v="Journal"/>
    <x v="2"/>
    <s v="Data Engineering"/>
    <s v="Data Engineering"/>
    <d v="2024-08-31T00:00:00"/>
    <x v="0"/>
    <s v="50516"/>
    <s v="468 Blackstone Inc. : 1255 Blackstone - Python Engineers (James Team)"/>
    <x v="153"/>
    <s v="19584503853"/>
    <m/>
    <m/>
    <m/>
    <n v="520.2421677420059"/>
    <x v="5"/>
    <x v="4"/>
    <x v="1"/>
    <n v="0"/>
    <x v="162"/>
    <x v="135"/>
  </r>
  <r>
    <s v="Journal"/>
    <x v="2"/>
    <s v="Data Engineering"/>
    <s v="Data Engineering"/>
    <d v="2024-08-31T00:00:00"/>
    <x v="0"/>
    <s v="50380"/>
    <s v="469 Stagwell Marketing Cloud LLC : 987 Stagwell SOW#3"/>
    <x v="163"/>
    <s v="17001802020"/>
    <m/>
    <m/>
    <m/>
    <n v="408.19000853603541"/>
    <x v="5"/>
    <x v="76"/>
    <x v="1"/>
    <n v="0"/>
    <x v="172"/>
    <x v="145"/>
  </r>
  <r>
    <s v="Journal"/>
    <x v="2"/>
    <s v="Data Engineering"/>
    <s v="Data Engineering"/>
    <d v="2024-08-31T00:00:00"/>
    <x v="0"/>
    <s v="50040"/>
    <s v="468 Blackstone Inc. : 988 Blackstone SOW #12"/>
    <x v="141"/>
    <s v="16856642182"/>
    <m/>
    <m/>
    <m/>
    <n v="560.2607960298526"/>
    <x v="5"/>
    <x v="4"/>
    <x v="1"/>
    <n v="0"/>
    <x v="150"/>
    <x v="123"/>
  </r>
  <r>
    <s v="Journal"/>
    <x v="2"/>
    <s v="Data Engineering"/>
    <s v="Data Engineering"/>
    <d v="2024-08-31T00:00:00"/>
    <x v="0"/>
    <s v="50601"/>
    <s v="468 Blackstone Inc. : 1284 Blackstone - SOW#25 - FS Engineer (Seb Team)"/>
    <x v="167"/>
    <s v="19902785076"/>
    <m/>
    <m/>
    <m/>
    <n v="536.24961905714463"/>
    <x v="5"/>
    <x v="4"/>
    <x v="1"/>
    <n v="0"/>
    <x v="176"/>
    <x v="149"/>
  </r>
  <r>
    <s v="Journal"/>
    <x v="2"/>
    <s v="Data Engineering"/>
    <s v="Data Engineering"/>
    <d v="2024-08-31T00:00:00"/>
    <x v="0"/>
    <s v="50562"/>
    <s v="459 Roku Inc. : 966 SOW#1 2024 - DE &amp; BI Team"/>
    <x v="116"/>
    <s v="16977995014"/>
    <m/>
    <m/>
    <m/>
    <n v="210.0977985111947"/>
    <x v="5"/>
    <x v="67"/>
    <x v="1"/>
    <n v="0"/>
    <x v="129"/>
    <x v="102"/>
  </r>
  <r>
    <s v="Journal"/>
    <x v="2"/>
    <s v="Data Engineering"/>
    <s v="Data Engineering"/>
    <d v="2024-08-31T00:00:00"/>
    <x v="0"/>
    <s v="50500"/>
    <s v="468 Blackstone Inc. : 1255 Blackstone - Python Engineers (James Team)"/>
    <x v="153"/>
    <s v="19584503853"/>
    <m/>
    <m/>
    <m/>
    <n v="520.2421677420059"/>
    <x v="5"/>
    <x v="4"/>
    <x v="1"/>
    <n v="0"/>
    <x v="162"/>
    <x v="135"/>
  </r>
  <r>
    <s v="Journal"/>
    <x v="2"/>
    <s v="Data Engineering"/>
    <s v="Data Engineering"/>
    <d v="2024-08-31T00:00:00"/>
    <x v="0"/>
    <s v="50540"/>
    <s v="468 Blackstone Inc. : 1255 Blackstone - Python Engineers (James Team)"/>
    <x v="153"/>
    <s v="19584503853"/>
    <m/>
    <m/>
    <m/>
    <n v="520.2421677420059"/>
    <x v="5"/>
    <x v="4"/>
    <x v="1"/>
    <n v="0"/>
    <x v="162"/>
    <x v="135"/>
  </r>
  <r>
    <s v="Journal"/>
    <x v="2"/>
    <s v="Data Engineering"/>
    <s v="Data Engineering"/>
    <d v="2024-08-31T00:00:00"/>
    <x v="0"/>
    <s v="50482"/>
    <s v="459 Roku Inc. : 966 SOW#1 2024 - DE &amp; BI Team"/>
    <x v="116"/>
    <s v="16977995014"/>
    <m/>
    <m/>
    <m/>
    <n v="320.14902630277288"/>
    <x v="5"/>
    <x v="67"/>
    <x v="1"/>
    <n v="0"/>
    <x v="129"/>
    <x v="102"/>
  </r>
  <r>
    <s v="Journal"/>
    <x v="2"/>
    <s v="Data Engineering"/>
    <s v="Data Engineering"/>
    <d v="2024-08-31T00:00:00"/>
    <x v="0"/>
    <s v="50463"/>
    <s v="468 Blackstone Inc. : 1194 Blackstone - SOW#18 - Data Engineer with AWS (Puneet Team)"/>
    <x v="164"/>
    <s v="18262439992"/>
    <m/>
    <m/>
    <m/>
    <n v="504.23471642686729"/>
    <x v="5"/>
    <x v="4"/>
    <x v="1"/>
    <n v="0"/>
    <x v="173"/>
    <x v="146"/>
  </r>
  <r>
    <s v="Journal"/>
    <x v="2"/>
    <s v="Data Engineering"/>
    <s v="Data Engineering"/>
    <d v="2024-08-31T00:00:00"/>
    <x v="0"/>
    <s v="50470"/>
    <s v="459 Roku Inc. : 966 SOW#1 2024 - DE &amp; BI Team"/>
    <x v="116"/>
    <s v="16977995014"/>
    <m/>
    <m/>
    <m/>
    <n v="344.16020327548085"/>
    <x v="5"/>
    <x v="67"/>
    <x v="1"/>
    <n v="0"/>
    <x v="129"/>
    <x v="102"/>
  </r>
  <r>
    <s v="Journal"/>
    <x v="2"/>
    <s v="Data Engineering"/>
    <s v="Data Engineering"/>
    <d v="2024-08-31T00:00:00"/>
    <x v="0"/>
    <s v="50406"/>
    <s v="469 Stagwell Marketing Cloud LLC : 1190 Stagwell - SOW#4 - Data Engineering Team"/>
    <x v="157"/>
    <s v="17692058278"/>
    <m/>
    <m/>
    <m/>
    <n v="400.1862828784661"/>
    <x v="5"/>
    <x v="76"/>
    <x v="1"/>
    <n v="0"/>
    <x v="166"/>
    <x v="139"/>
  </r>
  <r>
    <s v="Journal"/>
    <x v="2"/>
    <s v="Data Engineering"/>
    <s v="Data Engineering"/>
    <d v="2024-08-31T00:00:00"/>
    <x v="0"/>
    <s v="50149"/>
    <s v="468 Blackstone Inc. : 988 Blackstone SOW #12"/>
    <x v="141"/>
    <s v="16856642182"/>
    <m/>
    <m/>
    <m/>
    <n v="360.16765459061952"/>
    <x v="5"/>
    <x v="4"/>
    <x v="1"/>
    <n v="0"/>
    <x v="150"/>
    <x v="123"/>
  </r>
  <r>
    <s v="Journal"/>
    <x v="2"/>
    <s v="Data Engineering"/>
    <s v="Data Engineering"/>
    <d v="2024-08-31T00:00:00"/>
    <x v="0"/>
    <s v="50085"/>
    <s v="468 Blackstone Inc. : 988 Blackstone SOW #12"/>
    <x v="141"/>
    <s v="16856642182"/>
    <m/>
    <m/>
    <m/>
    <n v="440.20491116631274"/>
    <x v="5"/>
    <x v="4"/>
    <x v="1"/>
    <n v="0"/>
    <x v="150"/>
    <x v="123"/>
  </r>
  <r>
    <s v="Journal"/>
    <x v="2"/>
    <s v="Data Engineering"/>
    <s v="Data Engineering"/>
    <d v="2024-08-31T00:00:00"/>
    <x v="0"/>
    <s v="51200"/>
    <s v="459 Roku Inc. : 966 SOW#1 2024 - DE &amp; BI Team"/>
    <x v="116"/>
    <s v="16977995014"/>
    <m/>
    <m/>
    <m/>
    <n v="450.20956823827436"/>
    <x v="5"/>
    <x v="67"/>
    <x v="1"/>
    <n v="0"/>
    <x v="129"/>
    <x v="102"/>
  </r>
  <r>
    <s v="Journal"/>
    <x v="2"/>
    <s v="Data Engineering"/>
    <s v="Data Engineering"/>
    <d v="2024-08-31T00:00:00"/>
    <x v="0"/>
    <s v="50280"/>
    <s v="468 Blackstone Inc. : 1013 Blackstone SOW#14 - Data Engineering Team"/>
    <x v="156"/>
    <s v="16807042572"/>
    <m/>
    <m/>
    <m/>
    <n v="536.24961905714463"/>
    <x v="5"/>
    <x v="4"/>
    <x v="1"/>
    <n v="0"/>
    <x v="165"/>
    <x v="138"/>
  </r>
  <r>
    <s v="Journal"/>
    <x v="2"/>
    <s v="Data Engineering"/>
    <s v="Data Engineering"/>
    <d v="2024-08-31T00:00:00"/>
    <x v="0"/>
    <s v="50259"/>
    <s v="468 Blackstone Inc. : 1013 Blackstone SOW#14 - Data Engineering Team"/>
    <x v="156"/>
    <s v="16807042572"/>
    <m/>
    <m/>
    <m/>
    <n v="536.24961905714463"/>
    <x v="5"/>
    <x v="4"/>
    <x v="1"/>
    <n v="0"/>
    <x v="165"/>
    <x v="138"/>
  </r>
  <r>
    <s v="Journal"/>
    <x v="2"/>
    <s v="Data Engineering"/>
    <s v="Data Engineering"/>
    <d v="2024-08-31T00:00:00"/>
    <x v="0"/>
    <s v="50877"/>
    <s v="460 Globalization Partners Inc. : 1349 Globalization Partners SOW #41 - Data Engineering Team Renewal"/>
    <x v="139"/>
    <s v="17771226635"/>
    <m/>
    <m/>
    <m/>
    <n v="384.17883156332749"/>
    <x v="5"/>
    <x v="73"/>
    <x v="1"/>
    <n v="0"/>
    <x v="148"/>
    <x v="121"/>
  </r>
  <r>
    <s v="Journal"/>
    <x v="2"/>
    <s v="Data Engineering"/>
    <s v="Data Engineering"/>
    <d v="2024-08-31T00:00:00"/>
    <x v="0"/>
    <s v="50310"/>
    <s v="468 Blackstone Inc. : 1141 Blackstone - SOW#16 - Exec Office Team (.Net)"/>
    <x v="154"/>
    <s v="17690283562"/>
    <m/>
    <m/>
    <m/>
    <n v="536.24961905714463"/>
    <x v="5"/>
    <x v="4"/>
    <x v="1"/>
    <n v="0"/>
    <x v="163"/>
    <x v="136"/>
  </r>
  <r>
    <s v="Journal"/>
    <x v="2"/>
    <s v="Data Engineering"/>
    <s v="Data Engineering"/>
    <d v="2024-08-31T00:00:00"/>
    <x v="0"/>
    <s v="50010"/>
    <s v="461 Session M Inc. : 974 Mastercard SOW #6"/>
    <x v="6"/>
    <s v="16716229170"/>
    <m/>
    <m/>
    <m/>
    <n v="416.19373419360477"/>
    <x v="5"/>
    <x v="29"/>
    <x v="1"/>
    <n v="0"/>
    <x v="38"/>
    <x v="37"/>
  </r>
  <r>
    <s v="Journal"/>
    <x v="2"/>
    <s v="Data Engineering"/>
    <s v="Data Engineering"/>
    <d v="2024-08-31T00:00:00"/>
    <x v="0"/>
    <s v="50882"/>
    <s v="459 Roku Inc. : 966 SOW#1 2024 - DE &amp; BI Team"/>
    <x v="116"/>
    <s v="16977995014"/>
    <m/>
    <m/>
    <m/>
    <n v="360.16765459061952"/>
    <x v="5"/>
    <x v="67"/>
    <x v="1"/>
    <n v="0"/>
    <x v="129"/>
    <x v="102"/>
  </r>
  <r>
    <s v="Journal"/>
    <x v="9"/>
    <s v="Data Engineering"/>
    <s v="Data Engineering"/>
    <d v="2024-08-31T00:00:00"/>
    <x v="0"/>
    <s v="51789"/>
    <s v="11 Visa : 1246 NextGen Solutions"/>
    <x v="18"/>
    <s v="18657995555"/>
    <m/>
    <m/>
    <m/>
    <n v="25236.51"/>
    <x v="5"/>
    <x v="22"/>
    <x v="1"/>
    <n v="0"/>
    <x v="49"/>
    <x v="46"/>
  </r>
  <r>
    <s v="Journal"/>
    <x v="2"/>
    <s v="Data Engineering"/>
    <s v="Data Engineering"/>
    <d v="2024-08-31T00:00:00"/>
    <x v="0"/>
    <s v="49817"/>
    <s v="468 Blackstone Inc. : 988 Blackstone SOW #12"/>
    <x v="141"/>
    <s v="16856642182"/>
    <m/>
    <m/>
    <m/>
    <n v="480.22353945415932"/>
    <x v="5"/>
    <x v="4"/>
    <x v="1"/>
    <n v="0"/>
    <x v="150"/>
    <x v="123"/>
  </r>
  <r>
    <s v="Journal"/>
    <x v="2"/>
    <s v="Data Engineering"/>
    <s v="Data Engineering"/>
    <d v="2024-08-31T00:00:00"/>
    <x v="0"/>
    <s v="50330"/>
    <s v="469 Stagwell Marketing Cloud LLC : 985 Stagwell SOW#1"/>
    <x v="147"/>
    <s v="17001841791"/>
    <m/>
    <m/>
    <m/>
    <n v="520.2421677420059"/>
    <x v="5"/>
    <x v="76"/>
    <x v="1"/>
    <n v="0"/>
    <x v="156"/>
    <x v="129"/>
  </r>
  <r>
    <s v="Journal"/>
    <x v="2"/>
    <s v="Data Engineering"/>
    <s v="Data Engineering"/>
    <d v="2024-08-31T00:00:00"/>
    <x v="0"/>
    <s v="50537"/>
    <s v="459 Roku Inc. : 966 SOW#1 2024 - DE &amp; BI Team"/>
    <x v="116"/>
    <s v="16977995014"/>
    <m/>
    <m/>
    <m/>
    <n v="360.16765459061952"/>
    <x v="5"/>
    <x v="67"/>
    <x v="1"/>
    <n v="0"/>
    <x v="129"/>
    <x v="102"/>
  </r>
  <r>
    <s v="Journal"/>
    <x v="2"/>
    <s v="Data Engineering"/>
    <s v="Data Engineering"/>
    <d v="2024-08-31T00:00:00"/>
    <x v="0"/>
    <s v="50519"/>
    <s v="459 Roku Inc. : 966 SOW#1 2024 - DE &amp; BI Team"/>
    <x v="116"/>
    <s v="16977995014"/>
    <m/>
    <m/>
    <m/>
    <n v="79.036914795873145"/>
    <x v="5"/>
    <x v="67"/>
    <x v="1"/>
    <n v="0"/>
    <x v="129"/>
    <x v="102"/>
  </r>
  <r>
    <s v="Journal"/>
    <x v="2"/>
    <s v="Data Engineering"/>
    <s v="Data Engineering"/>
    <d v="2024-08-31T00:00:00"/>
    <x v="0"/>
    <s v="51310"/>
    <s v="482 Madhive : 1111 Madhive - SOW1"/>
    <x v="155"/>
    <s v="16592846934"/>
    <m/>
    <m/>
    <m/>
    <n v="270.12574094296463"/>
    <x v="5"/>
    <x v="77"/>
    <x v="1"/>
    <n v="0"/>
    <x v="164"/>
    <x v="137"/>
  </r>
  <r>
    <s v="Journal"/>
    <x v="2"/>
    <s v="Data Engineering"/>
    <s v="Data Engineering"/>
    <d v="2024-08-31T00:00:00"/>
    <x v="0"/>
    <s v="50425"/>
    <s v="469 Stagwell Marketing Cloud LLC : 1190 Stagwell - SOW#4 - Data Engineering Team"/>
    <x v="157"/>
    <s v="17692058278"/>
    <m/>
    <m/>
    <m/>
    <n v="400.1862828784661"/>
    <x v="5"/>
    <x v="76"/>
    <x v="1"/>
    <n v="0"/>
    <x v="166"/>
    <x v="139"/>
  </r>
  <r>
    <s v="Journal"/>
    <x v="2"/>
    <s v="Data Engineering"/>
    <s v="Data Engineering"/>
    <d v="2024-08-31T00:00:00"/>
    <x v="0"/>
    <s v="50053"/>
    <s v="461 Session M Inc. : 974 Mastercard SOW #6"/>
    <x v="6"/>
    <s v="16716229170"/>
    <m/>
    <m/>
    <m/>
    <n v="696.32413220853107"/>
    <x v="5"/>
    <x v="29"/>
    <x v="1"/>
    <n v="0"/>
    <x v="38"/>
    <x v="37"/>
  </r>
  <r>
    <s v="Journal"/>
    <x v="2"/>
    <s v="Data Engineering"/>
    <s v="Data Engineering"/>
    <d v="2024-08-31T00:00:00"/>
    <x v="0"/>
    <s v="50550"/>
    <s v="468 Blackstone Inc. : 1255 Blackstone - Python Engineers (James Team)"/>
    <x v="153"/>
    <s v="19584503853"/>
    <m/>
    <m/>
    <m/>
    <n v="520.2421677420059"/>
    <x v="5"/>
    <x v="4"/>
    <x v="1"/>
    <n v="0"/>
    <x v="162"/>
    <x v="135"/>
  </r>
  <r>
    <s v="Journal"/>
    <x v="9"/>
    <s v="Data Engineering"/>
    <s v="Data Engineering"/>
    <d v="2024-08-31T00:00:00"/>
    <x v="0"/>
    <s v="51841"/>
    <s v="11 Visa : 1344 Visa - Minerva dashboard automation"/>
    <x v="125"/>
    <s v="20379207056"/>
    <m/>
    <m/>
    <m/>
    <n v="5622.09"/>
    <x v="5"/>
    <x v="22"/>
    <x v="1"/>
    <n v="0"/>
    <x v="32"/>
    <x v="31"/>
  </r>
  <r>
    <s v="Journal"/>
    <x v="2"/>
    <s v="Data Engineering"/>
    <s v="Data Engineering"/>
    <d v="2024-08-31T00:00:00"/>
    <x v="0"/>
    <s v="51113"/>
    <s v="459 Roku Inc. : 966 SOW#1 2024 - DE &amp; BI Team"/>
    <x v="116"/>
    <s v="16977995014"/>
    <m/>
    <m/>
    <m/>
    <n v="320.14902630277288"/>
    <x v="5"/>
    <x v="67"/>
    <x v="1"/>
    <n v="0"/>
    <x v="129"/>
    <x v="102"/>
  </r>
  <r>
    <s v="Journal"/>
    <x v="2"/>
    <s v="Data Engineering"/>
    <s v="Data Engineering"/>
    <d v="2024-08-31T00:00:00"/>
    <x v="0"/>
    <s v="49791"/>
    <s v="461 Session M Inc. : 974 Mastercard SOW #6"/>
    <x v="6"/>
    <s v="16716229170"/>
    <m/>
    <m/>
    <m/>
    <n v="580.27011017377583"/>
    <x v="5"/>
    <x v="29"/>
    <x v="1"/>
    <n v="0"/>
    <x v="38"/>
    <x v="37"/>
  </r>
  <r>
    <s v="Journal"/>
    <x v="2"/>
    <s v="Data Engineering"/>
    <s v="Data Engineering"/>
    <d v="2024-08-31T00:00:00"/>
    <x v="0"/>
    <s v="49802"/>
    <s v="468 Blackstone Inc. : 988 Blackstone SOW #12"/>
    <x v="141"/>
    <s v="16856642182"/>
    <m/>
    <m/>
    <m/>
    <n v="440.20491116631274"/>
    <x v="5"/>
    <x v="4"/>
    <x v="1"/>
    <n v="0"/>
    <x v="150"/>
    <x v="123"/>
  </r>
  <r>
    <s v="Journal"/>
    <x v="2"/>
    <s v="Data Engineering"/>
    <s v="Data Engineering"/>
    <d v="2024-08-31T00:00:00"/>
    <x v="0"/>
    <s v="50610"/>
    <s v="468 Blackstone Inc. : 1285 Blackstone - SOW#24 FS Engineer (Seb Team)"/>
    <x v="149"/>
    <s v="19901929100"/>
    <m/>
    <m/>
    <m/>
    <n v="520.2421677420059"/>
    <x v="5"/>
    <x v="4"/>
    <x v="1"/>
    <n v="0"/>
    <x v="158"/>
    <x v="131"/>
  </r>
  <r>
    <s v="Journal"/>
    <x v="1"/>
    <s v="Data Engineering"/>
    <s v="Data Engineering"/>
    <d v="2024-08-31T00:00:00"/>
    <x v="0"/>
    <s v="49548"/>
    <s v="402 ICC in Forth Point Represents Blend360 : 1378 Wyndham - Guest Analytics Retainer"/>
    <x v="169"/>
    <m/>
    <m/>
    <m/>
    <m/>
    <n v="1483.2875405691398"/>
    <x v="1"/>
    <x v="26"/>
    <x v="1"/>
    <n v="0"/>
    <x v="178"/>
    <x v="7"/>
  </r>
  <r>
    <s v="Journal"/>
    <x v="2"/>
    <s v="Data Engineering"/>
    <s v="Data Engineering"/>
    <d v="2024-08-31T00:00:00"/>
    <x v="0"/>
    <s v="51236"/>
    <s v="459 Roku Inc. : 966 SOW#1 2024 - DE &amp; BI Team"/>
    <x v="116"/>
    <s v="16977995014"/>
    <m/>
    <m/>
    <m/>
    <n v="567.26417990760183"/>
    <x v="5"/>
    <x v="67"/>
    <x v="1"/>
    <n v="0"/>
    <x v="129"/>
    <x v="102"/>
  </r>
  <r>
    <s v="Journal"/>
    <x v="2"/>
    <s v="Data Engineering"/>
    <s v="Data Engineering"/>
    <d v="2024-08-31T00:00:00"/>
    <x v="0"/>
    <s v="50543"/>
    <s v="459 Roku Inc. : 966 SOW#1 2024 - DE &amp; BI Team"/>
    <x v="116"/>
    <s v="16977995014"/>
    <m/>
    <m/>
    <m/>
    <n v="464.21608813902071"/>
    <x v="5"/>
    <x v="67"/>
    <x v="1"/>
    <n v="0"/>
    <x v="129"/>
    <x v="102"/>
  </r>
  <r>
    <s v="Journal"/>
    <x v="2"/>
    <s v="Data Engineering"/>
    <s v="Data Engineering"/>
    <d v="2024-08-31T00:00:00"/>
    <x v="0"/>
    <s v="49769"/>
    <s v="468 Blackstone Inc. : 988 Blackstone SOW #12"/>
    <x v="141"/>
    <s v="16856642182"/>
    <m/>
    <m/>
    <m/>
    <n v="560.2607960298526"/>
    <x v="5"/>
    <x v="4"/>
    <x v="1"/>
    <n v="0"/>
    <x v="150"/>
    <x v="123"/>
  </r>
  <r>
    <s v="Journal"/>
    <x v="2"/>
    <s v="Data Engineering"/>
    <s v="Data Engineering"/>
    <d v="2024-08-31T00:00:00"/>
    <x v="0"/>
    <s v="51315"/>
    <s v="459 Roku Inc. : 966 SOW#1 2024 - DE &amp; BI Team"/>
    <x v="116"/>
    <s v="16977995014"/>
    <m/>
    <m/>
    <m/>
    <n v="380.17696873454281"/>
    <x v="5"/>
    <x v="67"/>
    <x v="1"/>
    <n v="0"/>
    <x v="129"/>
    <x v="102"/>
  </r>
  <r>
    <s v="Journal"/>
    <x v="2"/>
    <s v="Data Engineering"/>
    <s v="Data Engineering"/>
    <d v="2024-08-31T00:00:00"/>
    <x v="0"/>
    <s v="49961"/>
    <s v="468 Blackstone Inc. : 988 Blackstone SOW #12"/>
    <x v="141"/>
    <s v="16856642182"/>
    <m/>
    <m/>
    <m/>
    <n v="560.2607960298526"/>
    <x v="5"/>
    <x v="4"/>
    <x v="1"/>
    <n v="0"/>
    <x v="150"/>
    <x v="123"/>
  </r>
  <r>
    <s v="Journal"/>
    <x v="2"/>
    <s v="Data Engineering"/>
    <s v="Data Engineering"/>
    <d v="2024-08-31T00:00:00"/>
    <x v="0"/>
    <s v="51116"/>
    <s v="459 Roku Inc. : 966 SOW#1 2024 - DE &amp; BI Team"/>
    <x v="116"/>
    <s v="16977995014"/>
    <m/>
    <m/>
    <m/>
    <n v="320.14902630277288"/>
    <x v="5"/>
    <x v="67"/>
    <x v="1"/>
    <n v="0"/>
    <x v="129"/>
    <x v="102"/>
  </r>
  <r>
    <s v="Journal"/>
    <x v="2"/>
    <s v="Data Engineering"/>
    <s v="Data Engineering"/>
    <d v="2024-08-31T00:00:00"/>
    <x v="0"/>
    <s v="50979"/>
    <s v="459 Roku Inc. : 966 SOW#1 2024 - DE &amp; BI Team"/>
    <x v="116"/>
    <s v="16977995014"/>
    <m/>
    <m/>
    <m/>
    <n v="280.1303980149263"/>
    <x v="5"/>
    <x v="67"/>
    <x v="1"/>
    <n v="0"/>
    <x v="129"/>
    <x v="102"/>
  </r>
  <r>
    <s v="Journal"/>
    <x v="2"/>
    <s v="Data Engineering"/>
    <s v="Data Engineering"/>
    <d v="2024-08-31T00:00:00"/>
    <x v="0"/>
    <s v="50965"/>
    <s v="460 Globalization Partners Inc. : 1366 Globalization Partners SOW #39 - Data Engineering Team  Renewal"/>
    <x v="152"/>
    <s v="17772967350"/>
    <m/>
    <m/>
    <m/>
    <n v="360.16765459061952"/>
    <x v="5"/>
    <x v="73"/>
    <x v="1"/>
    <n v="0"/>
    <x v="161"/>
    <x v="134"/>
  </r>
  <r>
    <s v="Journal"/>
    <x v="2"/>
    <s v="Data Engineering"/>
    <s v="Data Engineering"/>
    <d v="2024-08-31T00:00:00"/>
    <x v="0"/>
    <s v="49763"/>
    <s v="482 Madhive : 1111 Madhive - SOW1"/>
    <x v="155"/>
    <s v="16592846934"/>
    <m/>
    <m/>
    <m/>
    <n v="270.12574094296463"/>
    <x v="5"/>
    <x v="77"/>
    <x v="1"/>
    <n v="0"/>
    <x v="164"/>
    <x v="137"/>
  </r>
  <r>
    <s v="Journal"/>
    <x v="2"/>
    <s v="Data Engineering"/>
    <s v="Data Engineering"/>
    <d v="2024-08-31T00:00:00"/>
    <x v="0"/>
    <s v="50546"/>
    <s v="459 Roku Inc. : 966 SOW#1 2024 - DE &amp; BI Team"/>
    <x v="116"/>
    <s v="16977995014"/>
    <m/>
    <m/>
    <m/>
    <n v="432.20118550874338"/>
    <x v="5"/>
    <x v="67"/>
    <x v="1"/>
    <n v="0"/>
    <x v="129"/>
    <x v="102"/>
  </r>
  <r>
    <s v="Journal"/>
    <x v="2"/>
    <s v="Data Engineering"/>
    <s v="Data Engineering"/>
    <d v="2024-08-31T00:00:00"/>
    <x v="0"/>
    <s v="50388"/>
    <s v="468 Blackstone Inc. : 1189 Blackstone - SOW#15 - Developer Experience Team (.Net)"/>
    <x v="148"/>
    <s v="17485557310"/>
    <m/>
    <m/>
    <m/>
    <n v="560.2607960298526"/>
    <x v="5"/>
    <x v="4"/>
    <x v="1"/>
    <n v="0"/>
    <x v="157"/>
    <x v="130"/>
  </r>
  <r>
    <s v="Journal"/>
    <x v="2"/>
    <s v="Data Engineering"/>
    <s v="Data Engineering"/>
    <d v="2024-08-31T00:00:00"/>
    <x v="0"/>
    <s v="50023"/>
    <s v="461 Session M Inc. : 974 Mastercard SOW #6"/>
    <x v="6"/>
    <s v="16716229170"/>
    <m/>
    <m/>
    <m/>
    <n v="174.08103305213277"/>
    <x v="5"/>
    <x v="29"/>
    <x v="1"/>
    <n v="0"/>
    <x v="38"/>
    <x v="37"/>
  </r>
  <r>
    <s v="Journal"/>
    <x v="2"/>
    <s v="Data Engineering"/>
    <s v="Data Engineering"/>
    <d v="2024-08-31T00:00:00"/>
    <x v="0"/>
    <s v="50275"/>
    <s v="465 Sincera Technologies LLC : 1146 Sincera SOW 4 - DE Team"/>
    <x v="144"/>
    <s v="17581549176"/>
    <m/>
    <m/>
    <m/>
    <n v="240.11176972707966"/>
    <x v="5"/>
    <x v="75"/>
    <x v="1"/>
    <n v="0"/>
    <x v="153"/>
    <x v="126"/>
  </r>
  <r>
    <s v="Journal"/>
    <x v="2"/>
    <s v="Data Engineering"/>
    <s v="Data Engineering"/>
    <d v="2024-08-31T00:00:00"/>
    <x v="0"/>
    <s v="50525"/>
    <s v="468 Blackstone Inc. : 1255 Blackstone - Python Engineers (James Team)"/>
    <x v="153"/>
    <s v="19584503853"/>
    <m/>
    <m/>
    <m/>
    <n v="560.2607960298526"/>
    <x v="5"/>
    <x v="4"/>
    <x v="1"/>
    <n v="0"/>
    <x v="162"/>
    <x v="135"/>
  </r>
  <r>
    <s v="Journal"/>
    <x v="2"/>
    <s v="Data Engineering"/>
    <s v="Data Engineering"/>
    <d v="2024-08-31T00:00:00"/>
    <x v="0"/>
    <s v="49920"/>
    <s v="461 Session M Inc. : 974 Mastercard SOW #6"/>
    <x v="6"/>
    <s v="16716229170"/>
    <m/>
    <m/>
    <m/>
    <n v="416.19373419360477"/>
    <x v="5"/>
    <x v="29"/>
    <x v="1"/>
    <n v="0"/>
    <x v="38"/>
    <x v="37"/>
  </r>
  <r>
    <s v="Journal"/>
    <x v="2"/>
    <s v="Data Engineering"/>
    <s v="Data Engineering"/>
    <d v="2024-08-31T00:00:00"/>
    <x v="0"/>
    <s v="50298"/>
    <s v="468 Blackstone Inc. : 1141 Blackstone - SOW#16 - Exec Office Team (.Net)"/>
    <x v="154"/>
    <s v="17690283562"/>
    <m/>
    <m/>
    <m/>
    <n v="536.24961905714463"/>
    <x v="5"/>
    <x v="4"/>
    <x v="1"/>
    <n v="0"/>
    <x v="163"/>
    <x v="136"/>
  </r>
  <r>
    <s v="Journal"/>
    <x v="2"/>
    <s v="Data Engineering"/>
    <s v="Data Engineering"/>
    <d v="2024-08-31T00:00:00"/>
    <x v="0"/>
    <s v="51377"/>
    <s v="468 Blackstone Inc. : 1256 Blackstone - SOW#26 BE Engineer Insurance Team (Scott S.)"/>
    <x v="140"/>
    <s v="19584717835"/>
    <m/>
    <m/>
    <m/>
    <n v="560.2607960298526"/>
    <x v="5"/>
    <x v="4"/>
    <x v="1"/>
    <n v="0"/>
    <x v="149"/>
    <x v="122"/>
  </r>
  <r>
    <s v="Journal"/>
    <x v="2"/>
    <s v="Data Engineering"/>
    <s v="Data Engineering"/>
    <d v="2024-08-31T00:00:00"/>
    <x v="0"/>
    <s v="50919"/>
    <s v="460 Globalization Partners Inc. : 1365 Globalization Partners SOW #38 - Data Engineering Team Renewal"/>
    <x v="173"/>
    <s v="17772846592"/>
    <m/>
    <m/>
    <m/>
    <n v="544.25334471471388"/>
    <x v="5"/>
    <x v="73"/>
    <x v="1"/>
    <n v="0"/>
    <x v="181"/>
    <x v="152"/>
  </r>
  <r>
    <s v="Journal"/>
    <x v="2"/>
    <s v="Data Engineering"/>
    <s v="Data Engineering"/>
    <d v="2024-08-31T00:00:00"/>
    <x v="0"/>
    <s v="49888"/>
    <s v="468 Blackstone Inc. : 988 Blackstone SOW #12"/>
    <x v="141"/>
    <s v="16856642182"/>
    <m/>
    <m/>
    <m/>
    <n v="560.2607960298526"/>
    <x v="5"/>
    <x v="4"/>
    <x v="1"/>
    <n v="0"/>
    <x v="150"/>
    <x v="123"/>
  </r>
  <r>
    <s v="Journal"/>
    <x v="2"/>
    <s v="Data Engineering"/>
    <s v="Data Engineering"/>
    <d v="2024-08-31T00:00:00"/>
    <x v="0"/>
    <s v="51415"/>
    <s v="456 ICC in Montevideo represents Blend360 : 1166 Fedefarma: Landing Zone Assessment &amp; Recommendation Phase"/>
    <x v="143"/>
    <s v="17806464279"/>
    <m/>
    <m/>
    <m/>
    <n v="160.07451315138644"/>
    <x v="5"/>
    <x v="16"/>
    <x v="1"/>
    <n v="0"/>
    <x v="152"/>
    <x v="125"/>
  </r>
  <r>
    <s v="Journal"/>
    <x v="2"/>
    <s v="Data Engineering"/>
    <s v="Data Engineering"/>
    <d v="2024-08-31T00:00:00"/>
    <x v="0"/>
    <s v="50036"/>
    <s v="461 Session M Inc. : 974 Mastercard SOW #6"/>
    <x v="6"/>
    <s v="16716229170"/>
    <m/>
    <m/>
    <m/>
    <n v="400.1862828784661"/>
    <x v="5"/>
    <x v="29"/>
    <x v="1"/>
    <n v="0"/>
    <x v="38"/>
    <x v="37"/>
  </r>
  <r>
    <s v="Journal"/>
    <x v="1"/>
    <s v="Data Engineering"/>
    <s v="Data Engineering"/>
    <d v="2024-08-31T00:00:00"/>
    <x v="0"/>
    <s v="49558"/>
    <s v="490 FEDERACIÓ FARMACÈUTICA, S.C.C.L : 1343 Landing Zone Implementation Phase"/>
    <x v="56"/>
    <s v="18841851442"/>
    <m/>
    <m/>
    <m/>
    <n v="28566.588950344831"/>
    <x v="1"/>
    <x v="42"/>
    <x v="1"/>
    <n v="0"/>
    <x v="75"/>
    <x v="70"/>
  </r>
  <r>
    <s v="Journal"/>
    <x v="2"/>
    <s v="Data Engineering"/>
    <s v="Data Engineering"/>
    <d v="2024-08-31T00:00:00"/>
    <x v="0"/>
    <s v="50857"/>
    <s v="460 Globalization Partners Inc. : 1349 Globalization Partners SOW #41 - Data Engineering Team Renewal"/>
    <x v="139"/>
    <s v="17771226635"/>
    <m/>
    <m/>
    <m/>
    <n v="504.23471642686729"/>
    <x v="5"/>
    <x v="73"/>
    <x v="1"/>
    <n v="0"/>
    <x v="148"/>
    <x v="121"/>
  </r>
  <r>
    <s v="Journal"/>
    <x v="2"/>
    <s v="Data Engineering"/>
    <s v="Data Engineering"/>
    <d v="2024-08-31T00:00:00"/>
    <x v="0"/>
    <s v="50436"/>
    <s v="459 Roku Inc. : 966 SOW#1 2024 - DE &amp; BI Team"/>
    <x v="116"/>
    <s v="16977995014"/>
    <m/>
    <m/>
    <m/>
    <n v="210.0977985111947"/>
    <x v="5"/>
    <x v="67"/>
    <x v="1"/>
    <n v="0"/>
    <x v="129"/>
    <x v="102"/>
  </r>
  <r>
    <s v="Journal"/>
    <x v="2"/>
    <s v="Data Engineering"/>
    <s v="Data Engineering"/>
    <d v="2024-08-31T00:00:00"/>
    <x v="0"/>
    <s v="51080"/>
    <s v="459 Roku Inc. : 966 SOW#1 2024 - DE &amp; BI Team"/>
    <x v="116"/>
    <s v="16977995014"/>
    <m/>
    <m/>
    <m/>
    <n v="432.20118550874338"/>
    <x v="5"/>
    <x v="67"/>
    <x v="1"/>
    <n v="0"/>
    <x v="129"/>
    <x v="102"/>
  </r>
  <r>
    <s v="Journal"/>
    <x v="2"/>
    <s v="Data Engineering"/>
    <s v="Data Engineering"/>
    <d v="2024-08-31T00:00:00"/>
    <x v="0"/>
    <s v="51028"/>
    <s v="459 Roku Inc. : 966 SOW#1 2024 - DE &amp; BI Team"/>
    <x v="116"/>
    <s v="16977995014"/>
    <m/>
    <m/>
    <m/>
    <n v="360.16765459061952"/>
    <x v="5"/>
    <x v="67"/>
    <x v="1"/>
    <n v="0"/>
    <x v="129"/>
    <x v="102"/>
  </r>
  <r>
    <s v="Journal"/>
    <x v="2"/>
    <s v="Data Engineering"/>
    <s v="Data Engineering"/>
    <d v="2024-08-31T00:00:00"/>
    <x v="0"/>
    <s v="50034"/>
    <s v="461 Session M Inc. : 974 Mastercard SOW #6"/>
    <x v="6"/>
    <s v="16716229170"/>
    <m/>
    <m/>
    <m/>
    <n v="416.19373419360477"/>
    <x v="5"/>
    <x v="29"/>
    <x v="1"/>
    <n v="0"/>
    <x v="38"/>
    <x v="37"/>
  </r>
  <r>
    <s v="Journal"/>
    <x v="2"/>
    <s v="Data Engineering"/>
    <s v="Data Engineering"/>
    <d v="2024-08-31T00:00:00"/>
    <x v="0"/>
    <s v="50666"/>
    <s v="468 Blackstone Inc. : 1329 Blackstone - SOW#19 - Exec Office Team (.Net)"/>
    <x v="150"/>
    <s v="18659335221"/>
    <m/>
    <m/>
    <m/>
    <n v="560.2607960298526"/>
    <x v="5"/>
    <x v="4"/>
    <x v="1"/>
    <n v="0"/>
    <x v="159"/>
    <x v="132"/>
  </r>
  <r>
    <s v="Journal"/>
    <x v="2"/>
    <s v="Data Engineering"/>
    <s v="Data Engineering"/>
    <d v="2024-08-31T00:00:00"/>
    <x v="0"/>
    <s v="50229"/>
    <s v="465 Sincera Technologies LLC : 980 Sincera SOW 3 - Data Engineering Team"/>
    <x v="159"/>
    <s v="17001844665"/>
    <m/>
    <m/>
    <m/>
    <n v="294.1369179156726"/>
    <x v="5"/>
    <x v="75"/>
    <x v="1"/>
    <n v="0"/>
    <x v="168"/>
    <x v="141"/>
  </r>
  <r>
    <s v="Journal"/>
    <x v="2"/>
    <s v="Data Engineering"/>
    <s v="Data Engineering"/>
    <d v="2024-08-31T00:00:00"/>
    <x v="0"/>
    <s v="50992"/>
    <s v="459 Roku Inc. : 966 SOW#1 2024 - DE &amp; BI Team"/>
    <x v="116"/>
    <s v="16977995014"/>
    <m/>
    <m/>
    <m/>
    <n v="360.16765459061952"/>
    <x v="5"/>
    <x v="67"/>
    <x v="1"/>
    <n v="0"/>
    <x v="129"/>
    <x v="102"/>
  </r>
  <r>
    <s v="Journal"/>
    <x v="2"/>
    <s v="Data Engineering"/>
    <s v="Data Engineering"/>
    <d v="2024-08-31T00:00:00"/>
    <x v="0"/>
    <s v="50715"/>
    <s v="459 Roku Inc. : 966 SOW#1 2024 - DE &amp; BI Team"/>
    <x v="116"/>
    <s v="16977995014"/>
    <m/>
    <m/>
    <m/>
    <n v="504.23471642686729"/>
    <x v="5"/>
    <x v="67"/>
    <x v="1"/>
    <n v="0"/>
    <x v="129"/>
    <x v="102"/>
  </r>
  <r>
    <s v="Journal"/>
    <x v="2"/>
    <s v="Data Engineering"/>
    <s v="Data Engineering"/>
    <d v="2024-08-31T00:00:00"/>
    <x v="0"/>
    <s v="50496"/>
    <s v="468 Blackstone Inc. : 1255 Blackstone - Python Engineers (James Team)"/>
    <x v="153"/>
    <s v="19584503853"/>
    <m/>
    <m/>
    <m/>
    <n v="560.2607960298526"/>
    <x v="5"/>
    <x v="4"/>
    <x v="1"/>
    <n v="0"/>
    <x v="162"/>
    <x v="135"/>
  </r>
  <r>
    <s v="Journal"/>
    <x v="2"/>
    <s v="Data Engineering"/>
    <s v="Data Engineering"/>
    <d v="2024-08-31T00:00:00"/>
    <x v="0"/>
    <s v="50747"/>
    <s v="459 Roku Inc. : 966 SOW#1 2024 - DE &amp; BI Team"/>
    <x v="116"/>
    <s v="16977995014"/>
    <m/>
    <m/>
    <m/>
    <n v="464.21608813902071"/>
    <x v="5"/>
    <x v="67"/>
    <x v="1"/>
    <n v="0"/>
    <x v="129"/>
    <x v="102"/>
  </r>
  <r>
    <s v="Journal"/>
    <x v="2"/>
    <s v="Data Engineering"/>
    <s v="Data Engineering"/>
    <d v="2024-08-31T00:00:00"/>
    <x v="0"/>
    <s v="50009"/>
    <s v="468 Blackstone Inc. : 988 Blackstone SOW #12"/>
    <x v="141"/>
    <s v="16856642182"/>
    <m/>
    <m/>
    <m/>
    <n v="560.2607960298526"/>
    <x v="5"/>
    <x v="4"/>
    <x v="1"/>
    <n v="0"/>
    <x v="150"/>
    <x v="123"/>
  </r>
  <r>
    <s v="Journal"/>
    <x v="2"/>
    <s v="Data Engineering"/>
    <s v="Data Engineering"/>
    <d v="2024-08-31T00:00:00"/>
    <x v="0"/>
    <s v="50188"/>
    <s v="468 Blackstone Inc. : 988 Blackstone SOW #12"/>
    <x v="141"/>
    <s v="16856642182"/>
    <m/>
    <m/>
    <m/>
    <n v="560.2607960298526"/>
    <x v="5"/>
    <x v="4"/>
    <x v="1"/>
    <n v="0"/>
    <x v="150"/>
    <x v="123"/>
  </r>
  <r>
    <s v="Journal"/>
    <x v="2"/>
    <s v="Data Engineering"/>
    <s v="Data Engineering"/>
    <d v="2024-08-31T00:00:00"/>
    <x v="0"/>
    <s v="50175"/>
    <s v="468 Blackstone Inc. : 988 Blackstone SOW #12"/>
    <x v="141"/>
    <s v="16856642182"/>
    <m/>
    <m/>
    <m/>
    <n v="560.2607960298526"/>
    <x v="5"/>
    <x v="4"/>
    <x v="1"/>
    <n v="0"/>
    <x v="150"/>
    <x v="123"/>
  </r>
  <r>
    <s v="Journal"/>
    <x v="2"/>
    <s v="Data Engineering"/>
    <s v="Data Engineering"/>
    <d v="2024-08-31T00:00:00"/>
    <x v="0"/>
    <s v="50051"/>
    <s v="468 Blackstone Inc. : 988 Blackstone SOW #12"/>
    <x v="141"/>
    <s v="16856642182"/>
    <m/>
    <m/>
    <m/>
    <n v="536.24961905714463"/>
    <x v="5"/>
    <x v="4"/>
    <x v="1"/>
    <n v="0"/>
    <x v="150"/>
    <x v="123"/>
  </r>
  <r>
    <s v="Journal"/>
    <x v="2"/>
    <s v="Data Engineering"/>
    <s v="Data Engineering"/>
    <d v="2024-08-31T00:00:00"/>
    <x v="0"/>
    <s v="49810"/>
    <s v="468 Blackstone Inc. : 988 Blackstone SOW #12"/>
    <x v="141"/>
    <s v="16856642182"/>
    <m/>
    <m/>
    <m/>
    <n v="560.2607960298526"/>
    <x v="5"/>
    <x v="4"/>
    <x v="1"/>
    <n v="0"/>
    <x v="150"/>
    <x v="123"/>
  </r>
  <r>
    <s v="Journal"/>
    <x v="2"/>
    <s v="Data Engineering"/>
    <s v="Data Engineering"/>
    <d v="2024-08-31T00:00:00"/>
    <x v="0"/>
    <s v="49808"/>
    <s v="468 Blackstone Inc. : 988 Blackstone SOW #12"/>
    <x v="141"/>
    <s v="16856642182"/>
    <m/>
    <m/>
    <m/>
    <n v="536.24961905714463"/>
    <x v="5"/>
    <x v="4"/>
    <x v="1"/>
    <n v="0"/>
    <x v="150"/>
    <x v="123"/>
  </r>
  <r>
    <s v="Journal"/>
    <x v="2"/>
    <s v="Data Engineering"/>
    <s v="Data Engineering"/>
    <d v="2024-08-31T00:00:00"/>
    <x v="0"/>
    <s v="50745"/>
    <s v="460 Globalization Partners Inc. : 1349 Globalization Partners SOW #41 - Data Engineering Team Renewal"/>
    <x v="139"/>
    <s v="17771226635"/>
    <m/>
    <m/>
    <m/>
    <n v="448.20863682388205"/>
    <x v="5"/>
    <x v="73"/>
    <x v="1"/>
    <n v="0"/>
    <x v="148"/>
    <x v="121"/>
  </r>
  <r>
    <s v="Journal"/>
    <x v="2"/>
    <s v="Data Engineering"/>
    <s v="Data Engineering"/>
    <d v="2024-08-31T00:00:00"/>
    <x v="0"/>
    <s v="50558"/>
    <s v="459 Roku Inc. : 966 SOW#1 2024 - DE &amp; BI Team"/>
    <x v="116"/>
    <s v="16977995014"/>
    <m/>
    <m/>
    <m/>
    <n v="360.16765459061952"/>
    <x v="5"/>
    <x v="67"/>
    <x v="1"/>
    <n v="0"/>
    <x v="129"/>
    <x v="102"/>
  </r>
  <r>
    <s v="Journal"/>
    <x v="13"/>
    <s v="Data Engineering"/>
    <s v="Data Engineering"/>
    <d v="2024-08-31T00:00:00"/>
    <x v="0"/>
    <s v="49370"/>
    <s v="297 Atnahs Pharma UK Limited : 1319 Lakehouse MVP"/>
    <x v="55"/>
    <s v="17754450089"/>
    <m/>
    <m/>
    <m/>
    <n v="24931.684002204001"/>
    <x v="5"/>
    <x v="41"/>
    <x v="1"/>
    <n v="0"/>
    <x v="74"/>
    <x v="69"/>
  </r>
  <r>
    <s v="Journal"/>
    <x v="2"/>
    <s v="Data Engineering"/>
    <s v="Data Engineering"/>
    <d v="2024-08-31T00:00:00"/>
    <x v="0"/>
    <s v="51427"/>
    <s v="456 ICC in Montevideo represents Blend360 : 1166 Fedefarma: Landing Zone Assessment &amp; Recommendation Phase"/>
    <x v="143"/>
    <s v="17806464279"/>
    <m/>
    <m/>
    <m/>
    <n v="160.07451315138644"/>
    <x v="5"/>
    <x v="16"/>
    <x v="1"/>
    <n v="0"/>
    <x v="152"/>
    <x v="125"/>
  </r>
  <r>
    <s v="Journal"/>
    <x v="2"/>
    <s v="Data Engineering"/>
    <s v="Data Engineering"/>
    <d v="2024-08-31T00:00:00"/>
    <x v="0"/>
    <s v="51058"/>
    <s v="459 Roku Inc. : 966 SOW#1 2024 - DE &amp; BI Team"/>
    <x v="116"/>
    <s v="16977995014"/>
    <m/>
    <m/>
    <m/>
    <n v="320.14902630277288"/>
    <x v="5"/>
    <x v="67"/>
    <x v="1"/>
    <n v="0"/>
    <x v="129"/>
    <x v="102"/>
  </r>
  <r>
    <s v="Journal"/>
    <x v="2"/>
    <s v="Data Engineering"/>
    <s v="Data Engineering"/>
    <d v="2024-08-31T00:00:00"/>
    <x v="0"/>
    <s v="51278"/>
    <s v="459 Roku Inc. : 966 SOW#1 2024 - DE &amp; BI Team"/>
    <x v="116"/>
    <s v="16977995014"/>
    <m/>
    <m/>
    <m/>
    <n v="756.352074640301"/>
    <x v="5"/>
    <x v="67"/>
    <x v="1"/>
    <n v="0"/>
    <x v="129"/>
    <x v="102"/>
  </r>
  <r>
    <s v="Journal"/>
    <x v="2"/>
    <s v="Data Engineering"/>
    <s v="Data Engineering"/>
    <d v="2024-08-31T00:00:00"/>
    <x v="0"/>
    <s v="50998"/>
    <s v="459 Roku Inc. : 966 SOW#1 2024 - DE &amp; BI Team"/>
    <x v="116"/>
    <s v="16977995014"/>
    <m/>
    <m/>
    <m/>
    <n v="320.14902630277288"/>
    <x v="5"/>
    <x v="67"/>
    <x v="1"/>
    <n v="0"/>
    <x v="129"/>
    <x v="102"/>
  </r>
  <r>
    <s v="Journal"/>
    <x v="2"/>
    <s v="Data Engineering"/>
    <s v="Data Engineering"/>
    <d v="2024-08-31T00:00:00"/>
    <x v="0"/>
    <s v="50983"/>
    <s v="460 Globalization Partners Inc. : 1366 Globalization Partners SOW #39 - Data Engineering Team  Renewal"/>
    <x v="152"/>
    <s v="17772967350"/>
    <m/>
    <m/>
    <m/>
    <n v="270.12574094296463"/>
    <x v="5"/>
    <x v="73"/>
    <x v="1"/>
    <n v="0"/>
    <x v="161"/>
    <x v="134"/>
  </r>
  <r>
    <s v="Journal"/>
    <x v="2"/>
    <s v="Data Engineering"/>
    <s v="Data Engineering"/>
    <d v="2024-08-31T00:00:00"/>
    <x v="0"/>
    <s v="50817"/>
    <s v="460 Globalization Partners Inc. : 1349 Globalization Partners SOW #41 - Data Engineering Team Renewal"/>
    <x v="139"/>
    <s v="17771226635"/>
    <m/>
    <m/>
    <m/>
    <n v="392.1825572208968"/>
    <x v="5"/>
    <x v="73"/>
    <x v="1"/>
    <n v="0"/>
    <x v="148"/>
    <x v="121"/>
  </r>
  <r>
    <s v="Journal"/>
    <x v="2"/>
    <s v="Data Engineering"/>
    <s v="Data Engineering"/>
    <d v="2024-08-31T00:00:00"/>
    <x v="0"/>
    <s v="50603"/>
    <s v="468 Blackstone Inc. : 1285 Blackstone - SOW#24 FS Engineer (Seb Team)"/>
    <x v="149"/>
    <s v="19901929100"/>
    <m/>
    <m/>
    <m/>
    <n v="520.2421677420059"/>
    <x v="5"/>
    <x v="4"/>
    <x v="1"/>
    <n v="0"/>
    <x v="158"/>
    <x v="131"/>
  </r>
  <r>
    <s v="Journal"/>
    <x v="9"/>
    <s v="Data Engineering"/>
    <s v="Data Engineering"/>
    <d v="2024-08-31T00:00:00"/>
    <x v="0"/>
    <s v="51787"/>
    <s v="11 Visa : 1246 NextGen Solutions"/>
    <x v="18"/>
    <s v="18657995555"/>
    <m/>
    <m/>
    <m/>
    <n v="256.51"/>
    <x v="5"/>
    <x v="22"/>
    <x v="1"/>
    <n v="0"/>
    <x v="49"/>
    <x v="46"/>
  </r>
  <r>
    <s v="Journal"/>
    <x v="2"/>
    <s v="Data Engineering"/>
    <s v="Data Engineering"/>
    <d v="2024-08-31T00:00:00"/>
    <x v="0"/>
    <s v="50980"/>
    <s v="460 Globalization Partners Inc. : 1366 Globalization Partners SOW #39 - Data Engineering Team  Renewal"/>
    <x v="152"/>
    <s v="17772967350"/>
    <m/>
    <m/>
    <m/>
    <n v="405.18873534182302"/>
    <x v="5"/>
    <x v="73"/>
    <x v="1"/>
    <n v="0"/>
    <x v="161"/>
    <x v="134"/>
  </r>
  <r>
    <s v="Journal"/>
    <x v="2"/>
    <s v="Data Engineering"/>
    <s v="Data Engineering"/>
    <d v="2024-08-31T00:00:00"/>
    <x v="0"/>
    <s v="50489"/>
    <s v="468 Blackstone Inc. : 1255 Blackstone - Python Engineers (James Team)"/>
    <x v="153"/>
    <s v="19584503853"/>
    <m/>
    <m/>
    <m/>
    <n v="520.2421677420059"/>
    <x v="5"/>
    <x v="4"/>
    <x v="1"/>
    <n v="0"/>
    <x v="162"/>
    <x v="135"/>
  </r>
  <r>
    <s v="Journal"/>
    <x v="2"/>
    <s v="Data Engineering"/>
    <s v="Data Engineering"/>
    <d v="2024-08-31T00:00:00"/>
    <x v="0"/>
    <s v="50441"/>
    <s v="468 Blackstone Inc. : 1194 Blackstone - SOW#18 - Data Engineer with AWS (Puneet Team)"/>
    <x v="164"/>
    <s v="18262439992"/>
    <m/>
    <m/>
    <m/>
    <n v="504.23471642686729"/>
    <x v="5"/>
    <x v="4"/>
    <x v="1"/>
    <n v="0"/>
    <x v="173"/>
    <x v="146"/>
  </r>
  <r>
    <s v="Journal"/>
    <x v="2"/>
    <s v="Data Engineering"/>
    <s v="Data Engineering"/>
    <d v="2024-08-31T00:00:00"/>
    <x v="0"/>
    <s v="51334"/>
    <s v="482 Madhive : 1111 Madhive - SOW1"/>
    <x v="155"/>
    <s v="16592846934"/>
    <m/>
    <m/>
    <m/>
    <n v="270.12574094296463"/>
    <x v="5"/>
    <x v="77"/>
    <x v="1"/>
    <n v="0"/>
    <x v="164"/>
    <x v="137"/>
  </r>
  <r>
    <s v="Journal"/>
    <x v="2"/>
    <s v="Data Engineering"/>
    <s v="Data Engineering"/>
    <d v="2024-08-31T00:00:00"/>
    <x v="0"/>
    <s v="50855"/>
    <s v="460 Globalization Partners Inc. : 1349 Globalization Partners SOW #41 - Data Engineering Team Renewal"/>
    <x v="139"/>
    <s v="17771226635"/>
    <m/>
    <m/>
    <m/>
    <n v="384.17883156332749"/>
    <x v="5"/>
    <x v="73"/>
    <x v="1"/>
    <n v="0"/>
    <x v="148"/>
    <x v="121"/>
  </r>
  <r>
    <s v="Journal"/>
    <x v="2"/>
    <s v="Data Engineering"/>
    <s v="Data Engineering"/>
    <d v="2024-08-31T00:00:00"/>
    <x v="0"/>
    <s v="50293"/>
    <s v="465 Sincera Technologies LLC : 1146 Sincera SOW 4 - DE Team"/>
    <x v="144"/>
    <s v="17581549176"/>
    <m/>
    <m/>
    <m/>
    <n v="240.11176972707966"/>
    <x v="5"/>
    <x v="75"/>
    <x v="1"/>
    <n v="0"/>
    <x v="153"/>
    <x v="126"/>
  </r>
  <r>
    <s v="Journal"/>
    <x v="2"/>
    <s v="Data Engineering"/>
    <s v="Data Engineering"/>
    <d v="2024-08-31T00:00:00"/>
    <x v="0"/>
    <s v="49905"/>
    <s v="461 Session M Inc. : 974 Mastercard SOW #6"/>
    <x v="6"/>
    <s v="16716229170"/>
    <m/>
    <m/>
    <m/>
    <n v="496.23099076929799"/>
    <x v="5"/>
    <x v="29"/>
    <x v="1"/>
    <n v="0"/>
    <x v="38"/>
    <x v="37"/>
  </r>
  <r>
    <s v="Journal"/>
    <x v="2"/>
    <s v="Data Engineering"/>
    <s v="Data Engineering"/>
    <d v="2024-08-31T00:00:00"/>
    <x v="0"/>
    <s v="49785"/>
    <s v="461 Session M Inc. : 974 Mastercard SOW #6"/>
    <x v="6"/>
    <s v="16716229170"/>
    <m/>
    <m/>
    <m/>
    <n v="336.15647761791155"/>
    <x v="5"/>
    <x v="29"/>
    <x v="1"/>
    <n v="0"/>
    <x v="38"/>
    <x v="37"/>
  </r>
  <r>
    <s v="Journal"/>
    <x v="2"/>
    <s v="Data Engineering"/>
    <s v="Data Engineering"/>
    <d v="2024-08-31T00:00:00"/>
    <x v="0"/>
    <s v="50271"/>
    <s v="465 Sincera Technologies LLC : 1146 Sincera SOW 4 - DE Team"/>
    <x v="144"/>
    <s v="17581549176"/>
    <m/>
    <m/>
    <m/>
    <n v="200.09314143923305"/>
    <x v="5"/>
    <x v="75"/>
    <x v="1"/>
    <n v="0"/>
    <x v="153"/>
    <x v="126"/>
  </r>
  <r>
    <s v="Journal"/>
    <x v="2"/>
    <s v="Data Engineering"/>
    <s v="Data Engineering"/>
    <d v="2024-08-31T00:00:00"/>
    <x v="0"/>
    <s v="50933"/>
    <s v="460 Globalization Partners Inc. : 1365 Globalization Partners SOW #38 - Data Engineering Team Renewal"/>
    <x v="173"/>
    <s v="17772846592"/>
    <m/>
    <m/>
    <m/>
    <n v="272.12667235735694"/>
    <x v="5"/>
    <x v="73"/>
    <x v="1"/>
    <n v="0"/>
    <x v="181"/>
    <x v="152"/>
  </r>
  <r>
    <s v="Journal"/>
    <x v="2"/>
    <s v="Data Engineering"/>
    <s v="Data Engineering"/>
    <d v="2024-08-31T00:00:00"/>
    <x v="0"/>
    <s v="49864"/>
    <s v="468 Blackstone Inc. : 988 Blackstone SOW #12"/>
    <x v="141"/>
    <s v="16856642182"/>
    <m/>
    <m/>
    <m/>
    <n v="440.20491116631274"/>
    <x v="5"/>
    <x v="4"/>
    <x v="1"/>
    <n v="0"/>
    <x v="150"/>
    <x v="123"/>
  </r>
  <r>
    <s v="Journal"/>
    <x v="1"/>
    <s v="Data Engineering"/>
    <s v="Data Engineering"/>
    <d v="2024-08-31T00:00:00"/>
    <x v="0"/>
    <s v="51518"/>
    <s v="434 Ineos FPS Ltd : 1450 Replacement of Commercial Auto ‘What If’ Model"/>
    <x v="51"/>
    <m/>
    <m/>
    <m/>
    <m/>
    <n v="11537.85056397287"/>
    <x v="1"/>
    <x v="40"/>
    <x v="1"/>
    <n v="0"/>
    <x v="72"/>
    <x v="0"/>
  </r>
  <r>
    <s v="Journal"/>
    <x v="2"/>
    <s v="Data Engineering"/>
    <s v="Data Engineering"/>
    <d v="2024-08-31T00:00:00"/>
    <x v="0"/>
    <s v="50657"/>
    <s v="459 Roku Inc. : 966 SOW#1 2024 - DE &amp; BI Team"/>
    <x v="116"/>
    <s v="16977995014"/>
    <m/>
    <m/>
    <m/>
    <n v="464.21608813902071"/>
    <x v="5"/>
    <x v="67"/>
    <x v="1"/>
    <n v="0"/>
    <x v="129"/>
    <x v="102"/>
  </r>
  <r>
    <s v="Journal"/>
    <x v="2"/>
    <s v="Data Engineering"/>
    <s v="Data Engineering"/>
    <d v="2024-08-31T00:00:00"/>
    <x v="0"/>
    <s v="49988"/>
    <s v="461 Session M Inc. : 974 Mastercard SOW #6"/>
    <x v="6"/>
    <s v="16716229170"/>
    <m/>
    <m/>
    <m/>
    <n v="336.15647761791155"/>
    <x v="5"/>
    <x v="29"/>
    <x v="1"/>
    <n v="0"/>
    <x v="38"/>
    <x v="37"/>
  </r>
  <r>
    <s v="Journal"/>
    <x v="2"/>
    <s v="Data Engineering"/>
    <s v="Data Engineering"/>
    <d v="2024-08-31T00:00:00"/>
    <x v="0"/>
    <s v="50528"/>
    <s v="468 Blackstone Inc. : 1255 Blackstone - Python Engineers (James Team)"/>
    <x v="153"/>
    <s v="19584503853"/>
    <m/>
    <m/>
    <m/>
    <n v="560.2607960298526"/>
    <x v="5"/>
    <x v="4"/>
    <x v="1"/>
    <n v="0"/>
    <x v="162"/>
    <x v="135"/>
  </r>
  <r>
    <s v="Journal"/>
    <x v="2"/>
    <s v="Data Engineering"/>
    <s v="Data Engineering"/>
    <d v="2024-08-31T00:00:00"/>
    <x v="0"/>
    <s v="50592"/>
    <s v="459 Roku Inc. : 966 SOW#1 2024 - DE &amp; BI Team"/>
    <x v="116"/>
    <s v="16977995014"/>
    <m/>
    <m/>
    <m/>
    <n v="344.16020327548085"/>
    <x v="5"/>
    <x v="67"/>
    <x v="1"/>
    <n v="0"/>
    <x v="129"/>
    <x v="102"/>
  </r>
  <r>
    <s v="Journal"/>
    <x v="2"/>
    <s v="Data Engineering"/>
    <s v="Data Engineering"/>
    <d v="2024-08-31T00:00:00"/>
    <x v="0"/>
    <s v="50481"/>
    <s v="468 Blackstone Inc. : 1194 Blackstone - SOW#18 - Data Engineer with AWS (Puneet Team)"/>
    <x v="164"/>
    <s v="18262439992"/>
    <m/>
    <m/>
    <m/>
    <n v="560.2607960298526"/>
    <x v="5"/>
    <x v="4"/>
    <x v="1"/>
    <n v="0"/>
    <x v="173"/>
    <x v="146"/>
  </r>
  <r>
    <s v="Journal"/>
    <x v="9"/>
    <s v="Data Engineering"/>
    <s v="Data Engineering"/>
    <d v="2024-08-31T00:00:00"/>
    <x v="0"/>
    <s v="49223"/>
    <s v="276 Under Armour : 1041 E2E Planning System Implementation - Data Analytics and DE"/>
    <x v="138"/>
    <s v="14230097156"/>
    <m/>
    <m/>
    <s v="Retainer Revenue Recognition"/>
    <n v="14773.97"/>
    <x v="5"/>
    <x v="15"/>
    <x v="1"/>
    <n v="0"/>
    <x v="147"/>
    <x v="120"/>
  </r>
  <r>
    <s v="Journal"/>
    <x v="2"/>
    <s v="Data Engineering"/>
    <s v="Data Engineering"/>
    <d v="2024-08-31T00:00:00"/>
    <x v="0"/>
    <s v="50047"/>
    <s v="468 Blackstone Inc. : 988 Blackstone SOW #12"/>
    <x v="141"/>
    <s v="16856642182"/>
    <m/>
    <m/>
    <m/>
    <n v="320.14902630277288"/>
    <x v="5"/>
    <x v="4"/>
    <x v="1"/>
    <n v="0"/>
    <x v="150"/>
    <x v="123"/>
  </r>
  <r>
    <s v="Journal"/>
    <x v="2"/>
    <s v="Data Engineering"/>
    <s v="Data Engineering"/>
    <d v="2024-08-31T00:00:00"/>
    <x v="0"/>
    <s v="51177"/>
    <s v="459 Roku Inc. : 966 SOW#1 2024 - DE &amp; BI Team"/>
    <x v="116"/>
    <s v="16977995014"/>
    <m/>
    <m/>
    <m/>
    <n v="480.22353945415932"/>
    <x v="5"/>
    <x v="67"/>
    <x v="1"/>
    <n v="0"/>
    <x v="129"/>
    <x v="102"/>
  </r>
  <r>
    <s v="Journal"/>
    <x v="2"/>
    <s v="Data Engineering"/>
    <s v="Data Engineering"/>
    <d v="2024-08-31T00:00:00"/>
    <x v="0"/>
    <s v="50063"/>
    <s v="468 Blackstone Inc. : 988 Blackstone SOW #12"/>
    <x v="141"/>
    <s v="16856642182"/>
    <m/>
    <m/>
    <m/>
    <n v="480.22353945415932"/>
    <x v="5"/>
    <x v="4"/>
    <x v="1"/>
    <n v="0"/>
    <x v="150"/>
    <x v="123"/>
  </r>
  <r>
    <s v="Journal"/>
    <x v="9"/>
    <s v="Data Engineering"/>
    <s v="Data Engineering"/>
    <d v="2024-08-31T00:00:00"/>
    <x v="0"/>
    <s v="52166"/>
    <s v="- No Entity -"/>
    <x v="0"/>
    <m/>
    <s v="ICC 1333 NBCU : Prism (Wingspan) 2.0 Phase 2"/>
    <m/>
    <s v="TopSide Management Book Elim related to project ICC 1333 NBCU : Prism (Wingspan) 2.0 Phase 2"/>
    <n v="-11405.31"/>
    <x v="5"/>
    <x v="7"/>
    <x v="1"/>
    <s v="ICC 1333 NBCU : Prism (Wingspan) 2.0 Phase 2"/>
    <x v="21"/>
    <x v="20"/>
  </r>
  <r>
    <s v="Journal"/>
    <x v="2"/>
    <s v="Data Engineering"/>
    <s v="Data Engineering"/>
    <d v="2024-08-31T00:00:00"/>
    <x v="0"/>
    <s v="50130"/>
    <s v="468 Blackstone Inc. : 988 Blackstone SOW #12"/>
    <x v="141"/>
    <s v="16856642182"/>
    <m/>
    <m/>
    <m/>
    <n v="560.2607960298526"/>
    <x v="5"/>
    <x v="4"/>
    <x v="1"/>
    <n v="0"/>
    <x v="150"/>
    <x v="123"/>
  </r>
  <r>
    <s v="Journal"/>
    <x v="2"/>
    <s v="Data Engineering"/>
    <s v="Data Engineering"/>
    <d v="2024-08-31T00:00:00"/>
    <x v="0"/>
    <s v="51387"/>
    <s v="482 Madhive : 1111 Madhive - SOW1"/>
    <x v="155"/>
    <s v="16592846934"/>
    <m/>
    <m/>
    <m/>
    <n v="270.12574094296463"/>
    <x v="5"/>
    <x v="77"/>
    <x v="1"/>
    <n v="0"/>
    <x v="164"/>
    <x v="137"/>
  </r>
  <r>
    <s v="Journal"/>
    <x v="2"/>
    <s v="Data Engineering"/>
    <s v="Data Engineering"/>
    <d v="2024-08-31T00:00:00"/>
    <x v="0"/>
    <s v="50881"/>
    <s v="460 Globalization Partners Inc. : 1349 Globalization Partners SOW #41 - Data Engineering Team Renewal"/>
    <x v="139"/>
    <s v="17771226635"/>
    <m/>
    <m/>
    <m/>
    <n v="504.23471642686729"/>
    <x v="5"/>
    <x v="73"/>
    <x v="1"/>
    <n v="0"/>
    <x v="148"/>
    <x v="121"/>
  </r>
  <r>
    <s v="Journal"/>
    <x v="2"/>
    <s v="Data Engineering"/>
    <s v="Data Engineering"/>
    <d v="2024-08-31T00:00:00"/>
    <x v="0"/>
    <s v="51418"/>
    <s v="456 ICC in Montevideo represents Blend360 : 1166 Fedefarma: Landing Zone Assessment &amp; Recommendation Phase"/>
    <x v="143"/>
    <s v="17806464279"/>
    <m/>
    <m/>
    <m/>
    <n v="180.08382729530976"/>
    <x v="5"/>
    <x v="16"/>
    <x v="1"/>
    <n v="0"/>
    <x v="152"/>
    <x v="125"/>
  </r>
  <r>
    <s v="Journal"/>
    <x v="2"/>
    <s v="Data Engineering"/>
    <s v="Data Engineering"/>
    <d v="2024-08-31T00:00:00"/>
    <x v="0"/>
    <s v="50863"/>
    <s v="459 Roku Inc. : 966 SOW#1 2024 - DE &amp; BI Team"/>
    <x v="116"/>
    <s v="16977995014"/>
    <m/>
    <m/>
    <m/>
    <n v="320.14902630277288"/>
    <x v="5"/>
    <x v="67"/>
    <x v="1"/>
    <n v="0"/>
    <x v="129"/>
    <x v="102"/>
  </r>
  <r>
    <s v="Journal"/>
    <x v="9"/>
    <s v="Data Engineering"/>
    <s v="Data Engineering"/>
    <d v="2024-08-31T00:00:00"/>
    <x v="0"/>
    <s v="51673"/>
    <s v="362 Universal Parks &amp; Resorts : 1038 GMAT Data Governance - Phase 2"/>
    <x v="59"/>
    <s v="14545854040"/>
    <m/>
    <m/>
    <m/>
    <n v="770.38"/>
    <x v="5"/>
    <x v="19"/>
    <x v="1"/>
    <n v="0"/>
    <x v="78"/>
    <x v="73"/>
  </r>
  <r>
    <s v="Journal"/>
    <x v="2"/>
    <s v="Data Engineering"/>
    <s v="Data Engineering"/>
    <d v="2024-08-31T00:00:00"/>
    <x v="0"/>
    <s v="51045"/>
    <s v="460 Globalization Partners Inc. : 1367 Globalization Partners SOW #40 - Data Engineering Team Renewal"/>
    <x v="145"/>
    <s v="17772859452"/>
    <m/>
    <m/>
    <m/>
    <n v="648.30177826311512"/>
    <x v="5"/>
    <x v="73"/>
    <x v="1"/>
    <n v="0"/>
    <x v="154"/>
    <x v="127"/>
  </r>
  <r>
    <s v="Journal"/>
    <x v="2"/>
    <s v="Data Engineering"/>
    <s v="Data Engineering"/>
    <d v="2024-08-31T00:00:00"/>
    <x v="0"/>
    <s v="50878"/>
    <s v="459 Roku Inc. : 966 SOW#1 2024 - DE &amp; BI Team"/>
    <x v="116"/>
    <s v="16977995014"/>
    <m/>
    <m/>
    <m/>
    <n v="464.21608813902071"/>
    <x v="5"/>
    <x v="67"/>
    <x v="1"/>
    <n v="0"/>
    <x v="129"/>
    <x v="102"/>
  </r>
  <r>
    <s v="Journal"/>
    <x v="2"/>
    <s v="Data Engineering"/>
    <s v="Data Engineering"/>
    <d v="2024-08-31T00:00:00"/>
    <x v="0"/>
    <s v="50853"/>
    <s v="460 Globalization Partners Inc. : 1349 Globalization Partners SOW #41 - Data Engineering Team Renewal"/>
    <x v="139"/>
    <s v="17771226635"/>
    <m/>
    <m/>
    <m/>
    <n v="245.11422219043658"/>
    <x v="5"/>
    <x v="73"/>
    <x v="1"/>
    <n v="0"/>
    <x v="148"/>
    <x v="121"/>
  </r>
  <r>
    <s v="Journal"/>
    <x v="2"/>
    <s v="Data Engineering"/>
    <s v="Data Engineering"/>
    <d v="2024-08-31T00:00:00"/>
    <x v="0"/>
    <s v="50696"/>
    <s v="468 Blackstone Inc. : 1370 Blackstone - SOW#17 - Data Engineering Team"/>
    <x v="160"/>
    <s v="20242405226"/>
    <m/>
    <m/>
    <m/>
    <n v="440.20491116631274"/>
    <x v="5"/>
    <x v="4"/>
    <x v="1"/>
    <n v="0"/>
    <x v="169"/>
    <x v="142"/>
  </r>
  <r>
    <s v="Journal"/>
    <x v="2"/>
    <s v="Data Engineering"/>
    <s v="Data Engineering"/>
    <d v="2024-08-31T00:00:00"/>
    <x v="0"/>
    <s v="50042"/>
    <s v="468 Blackstone Inc. : 988 Blackstone SOW #12"/>
    <x v="141"/>
    <s v="16856642182"/>
    <m/>
    <m/>
    <m/>
    <n v="480.22353945415932"/>
    <x v="5"/>
    <x v="4"/>
    <x v="1"/>
    <n v="0"/>
    <x v="150"/>
    <x v="123"/>
  </r>
  <r>
    <s v="Journal"/>
    <x v="2"/>
    <s v="Data Engineering"/>
    <s v="Data Engineering"/>
    <d v="2024-08-31T00:00:00"/>
    <x v="0"/>
    <s v="51328"/>
    <s v="482 Madhive : 1111 Madhive - SOW1"/>
    <x v="155"/>
    <s v="16592846934"/>
    <m/>
    <m/>
    <m/>
    <n v="240.11176972707966"/>
    <x v="5"/>
    <x v="77"/>
    <x v="1"/>
    <n v="0"/>
    <x v="164"/>
    <x v="137"/>
  </r>
  <r>
    <s v="Journal"/>
    <x v="2"/>
    <s v="Data Engineering"/>
    <s v="Data Engineering"/>
    <d v="2024-08-31T00:00:00"/>
    <x v="0"/>
    <s v="51353"/>
    <s v="482 Madhive : 1111 Madhive - SOW1"/>
    <x v="155"/>
    <s v="16592846934"/>
    <m/>
    <m/>
    <m/>
    <n v="455.21202070163127"/>
    <x v="5"/>
    <x v="77"/>
    <x v="1"/>
    <n v="0"/>
    <x v="164"/>
    <x v="137"/>
  </r>
  <r>
    <s v="Journal"/>
    <x v="2"/>
    <s v="Data Engineering"/>
    <s v="Data Engineering"/>
    <d v="2024-08-31T00:00:00"/>
    <x v="0"/>
    <s v="50867"/>
    <s v="460 Globalization Partners Inc. : 1349 Globalization Partners SOW #41 - Data Engineering Team Renewal"/>
    <x v="139"/>
    <s v="17771226635"/>
    <m/>
    <m/>
    <m/>
    <n v="504.23471642686729"/>
    <x v="5"/>
    <x v="73"/>
    <x v="1"/>
    <n v="0"/>
    <x v="148"/>
    <x v="121"/>
  </r>
  <r>
    <s v="Journal"/>
    <x v="2"/>
    <s v="Data Engineering"/>
    <s v="Data Engineering"/>
    <d v="2024-08-31T00:00:00"/>
    <x v="0"/>
    <s v="50719"/>
    <s v="460 Globalization Partners Inc. : 1028 GP SOW #33"/>
    <x v="180"/>
    <s v="16973568605"/>
    <m/>
    <m/>
    <m/>
    <n v="544.25334471471388"/>
    <x v="5"/>
    <x v="73"/>
    <x v="1"/>
    <n v="0"/>
    <x v="187"/>
    <x v="158"/>
  </r>
  <r>
    <s v="Journal"/>
    <x v="2"/>
    <s v="Data Engineering"/>
    <s v="Data Engineering"/>
    <d v="2024-08-31T00:00:00"/>
    <x v="0"/>
    <s v="49757"/>
    <s v="468 Blackstone Inc. : 988 Blackstone SOW #12"/>
    <x v="141"/>
    <s v="16856642182"/>
    <m/>
    <m/>
    <m/>
    <n v="480.22353945415932"/>
    <x v="5"/>
    <x v="4"/>
    <x v="1"/>
    <n v="0"/>
    <x v="150"/>
    <x v="123"/>
  </r>
  <r>
    <s v="Journal"/>
    <x v="2"/>
    <s v="Data Engineering"/>
    <s v="Data Engineering"/>
    <d v="2024-08-31T00:00:00"/>
    <x v="0"/>
    <s v="50005"/>
    <s v="468 Blackstone Inc. : 988 Blackstone SOW #12"/>
    <x v="141"/>
    <s v="16856642182"/>
    <m/>
    <m/>
    <m/>
    <n v="440.20491116631274"/>
    <x v="5"/>
    <x v="4"/>
    <x v="1"/>
    <n v="0"/>
    <x v="150"/>
    <x v="123"/>
  </r>
  <r>
    <s v="Journal"/>
    <x v="2"/>
    <s v="Data Engineering"/>
    <s v="Data Engineering"/>
    <d v="2024-08-31T00:00:00"/>
    <x v="0"/>
    <s v="50663"/>
    <s v="459 Roku Inc. : 966 SOW#1 2024 - DE &amp; BI Team"/>
    <x v="116"/>
    <s v="16977995014"/>
    <m/>
    <m/>
    <m/>
    <n v="464.21608813902071"/>
    <x v="5"/>
    <x v="67"/>
    <x v="1"/>
    <n v="0"/>
    <x v="129"/>
    <x v="102"/>
  </r>
  <r>
    <s v="Journal"/>
    <x v="2"/>
    <s v="Data Engineering"/>
    <s v="Data Engineering"/>
    <d v="2024-08-31T00:00:00"/>
    <x v="0"/>
    <s v="49765"/>
    <s v="482 Madhive : 1111 Madhive - SOW1"/>
    <x v="155"/>
    <s v="16592846934"/>
    <m/>
    <m/>
    <m/>
    <n v="520.2421677420059"/>
    <x v="5"/>
    <x v="77"/>
    <x v="1"/>
    <n v="0"/>
    <x v="164"/>
    <x v="137"/>
  </r>
  <r>
    <s v="Journal"/>
    <x v="2"/>
    <s v="Data Engineering"/>
    <s v="Data Engineering"/>
    <d v="2024-08-31T00:00:00"/>
    <x v="0"/>
    <s v="50320"/>
    <s v="468 Blackstone Inc. : 1141 Blackstone - SOW#16 - Exec Office Team (.Net)"/>
    <x v="154"/>
    <s v="17690283562"/>
    <m/>
    <m/>
    <m/>
    <n v="536.24961905714463"/>
    <x v="5"/>
    <x v="4"/>
    <x v="1"/>
    <n v="0"/>
    <x v="163"/>
    <x v="136"/>
  </r>
  <r>
    <s v="Journal"/>
    <x v="2"/>
    <s v="Data Engineering"/>
    <s v="Data Engineering"/>
    <d v="2024-08-31T00:00:00"/>
    <x v="0"/>
    <s v="49995"/>
    <s v="468 Blackstone Inc. : 988 Blackstone SOW #12"/>
    <x v="141"/>
    <s v="16856642182"/>
    <m/>
    <m/>
    <m/>
    <n v="560.2607960298526"/>
    <x v="5"/>
    <x v="4"/>
    <x v="1"/>
    <n v="0"/>
    <x v="150"/>
    <x v="123"/>
  </r>
  <r>
    <s v="Journal"/>
    <x v="2"/>
    <s v="Data Engineering"/>
    <s v="Data Engineering"/>
    <d v="2024-08-31T00:00:00"/>
    <x v="0"/>
    <s v="49959"/>
    <s v="461 Session M Inc. : 974 Mastercard SOW #6"/>
    <x v="6"/>
    <s v="16716229170"/>
    <m/>
    <m/>
    <m/>
    <n v="496.23099076929799"/>
    <x v="5"/>
    <x v="29"/>
    <x v="1"/>
    <n v="0"/>
    <x v="38"/>
    <x v="37"/>
  </r>
  <r>
    <s v="Journal"/>
    <x v="2"/>
    <s v="Data Engineering"/>
    <s v="Data Engineering"/>
    <d v="2024-08-31T00:00:00"/>
    <x v="0"/>
    <s v="50248"/>
    <s v="468 Blackstone Inc. : 1013 Blackstone SOW#14 - Data Engineering Team"/>
    <x v="156"/>
    <s v="16807042572"/>
    <m/>
    <m/>
    <m/>
    <n v="536.24961905714463"/>
    <x v="5"/>
    <x v="4"/>
    <x v="1"/>
    <n v="0"/>
    <x v="165"/>
    <x v="138"/>
  </r>
  <r>
    <s v="Journal"/>
    <x v="2"/>
    <s v="Data Engineering"/>
    <s v="Data Engineering"/>
    <d v="2024-08-31T00:00:00"/>
    <x v="0"/>
    <s v="51068"/>
    <s v="460 Globalization Partners Inc. : 1367 Globalization Partners SOW #40 - Data Engineering Team Renewal"/>
    <x v="145"/>
    <s v="17772859452"/>
    <m/>
    <m/>
    <m/>
    <n v="520.2421677420059"/>
    <x v="5"/>
    <x v="73"/>
    <x v="1"/>
    <n v="0"/>
    <x v="154"/>
    <x v="127"/>
  </r>
  <r>
    <s v="Journal"/>
    <x v="9"/>
    <s v="Data Engineering"/>
    <s v="Data Engineering"/>
    <d v="2024-08-31T00:00:00"/>
    <x v="0"/>
    <s v="52166"/>
    <s v="- No Entity -"/>
    <x v="0"/>
    <m/>
    <s v="ICC 1202 Hyatt : Hyatt - GenAI Implementation"/>
    <m/>
    <s v="TopSide Management Book Elim related to project ICC 1202 Hyatt : Hyatt - GenAI Implementation"/>
    <n v="-25419.84"/>
    <x v="5"/>
    <x v="14"/>
    <x v="1"/>
    <s v="ICC 1202 Hyatt : Hyatt - GenAI Implementation"/>
    <x v="18"/>
    <x v="17"/>
  </r>
  <r>
    <s v="Journal"/>
    <x v="2"/>
    <s v="Data Engineering"/>
    <s v="Data Engineering"/>
    <d v="2024-08-31T00:00:00"/>
    <x v="0"/>
    <s v="51145"/>
    <s v="459 Roku Inc. : 966 SOW#1 2024 - DE &amp; BI Team"/>
    <x v="116"/>
    <s v="16977995014"/>
    <m/>
    <m/>
    <m/>
    <n v="432.20118550874338"/>
    <x v="5"/>
    <x v="67"/>
    <x v="1"/>
    <n v="0"/>
    <x v="129"/>
    <x v="102"/>
  </r>
  <r>
    <s v="Journal"/>
    <x v="9"/>
    <s v="Data Engineering"/>
    <s v="Data Engineering"/>
    <d v="2024-08-31T00:00:00"/>
    <x v="0"/>
    <s v="52028"/>
    <s v="182 GoodRx : 1142 GoodRx - April to October Renewal"/>
    <x v="19"/>
    <s v="17583569682"/>
    <m/>
    <m/>
    <m/>
    <n v="2980.43"/>
    <x v="5"/>
    <x v="21"/>
    <x v="1"/>
    <n v="0"/>
    <x v="50"/>
    <x v="47"/>
  </r>
  <r>
    <s v="Journal"/>
    <x v="2"/>
    <s v="Data Engineering"/>
    <s v="Data Engineering"/>
    <d v="2024-08-31T00:00:00"/>
    <x v="0"/>
    <s v="50974"/>
    <s v="460 Globalization Partners Inc. : 1366 Globalization Partners SOW #39 - Data Engineering Team  Renewal"/>
    <x v="152"/>
    <s v="17772967350"/>
    <m/>
    <m/>
    <m/>
    <n v="270.12574094296463"/>
    <x v="5"/>
    <x v="73"/>
    <x v="1"/>
    <n v="0"/>
    <x v="161"/>
    <x v="134"/>
  </r>
  <r>
    <s v="Journal"/>
    <x v="2"/>
    <s v="Data Engineering"/>
    <s v="Data Engineering"/>
    <d v="2024-08-31T00:00:00"/>
    <x v="0"/>
    <s v="51042"/>
    <s v="459 Roku Inc. : 966 SOW#1 2024 - DE &amp; BI Team"/>
    <x v="116"/>
    <s v="16977995014"/>
    <m/>
    <m/>
    <m/>
    <n v="432.20118550874338"/>
    <x v="5"/>
    <x v="67"/>
    <x v="1"/>
    <n v="0"/>
    <x v="129"/>
    <x v="102"/>
  </r>
  <r>
    <s v="Journal"/>
    <x v="2"/>
    <s v="Data Engineering"/>
    <s v="Data Engineering"/>
    <d v="2024-08-31T00:00:00"/>
    <x v="0"/>
    <s v="49964"/>
    <s v="468 Blackstone Inc. : 988 Blackstone SOW #12"/>
    <x v="141"/>
    <s v="16856642182"/>
    <m/>
    <m/>
    <m/>
    <n v="480.22353945415932"/>
    <x v="5"/>
    <x v="4"/>
    <x v="1"/>
    <n v="0"/>
    <x v="150"/>
    <x v="123"/>
  </r>
  <r>
    <s v="Journal"/>
    <x v="2"/>
    <s v="Data Engineering"/>
    <s v="Data Engineering"/>
    <d v="2024-08-31T00:00:00"/>
    <x v="0"/>
    <s v="51013"/>
    <s v="460 Globalization Partners Inc. : 1366 Globalization Partners SOW #39 - Data Engineering Team  Renewal"/>
    <x v="152"/>
    <s v="17772967350"/>
    <m/>
    <m/>
    <m/>
    <n v="360.16765459061952"/>
    <x v="5"/>
    <x v="73"/>
    <x v="1"/>
    <n v="0"/>
    <x v="161"/>
    <x v="134"/>
  </r>
  <r>
    <s v="Journal"/>
    <x v="9"/>
    <s v="Data Engineering"/>
    <s v="Data Engineering"/>
    <d v="2024-08-31T00:00:00"/>
    <x v="0"/>
    <s v="51757"/>
    <s v="11 Visa : 1246 NextGen Solutions"/>
    <x v="18"/>
    <s v="18657995555"/>
    <m/>
    <m/>
    <m/>
    <n v="17.7"/>
    <x v="5"/>
    <x v="22"/>
    <x v="1"/>
    <n v="0"/>
    <x v="49"/>
    <x v="46"/>
  </r>
  <r>
    <s v="Journal"/>
    <x v="2"/>
    <s v="Data Engineering"/>
    <s v="Data Engineering"/>
    <d v="2024-08-31T00:00:00"/>
    <x v="0"/>
    <s v="50210"/>
    <s v="465 Sincera Technologies LLC : 980 Sincera SOW 3 - Data Engineering Team"/>
    <x v="159"/>
    <s v="17001844665"/>
    <m/>
    <m/>
    <m/>
    <n v="240.11176972707966"/>
    <x v="5"/>
    <x v="75"/>
    <x v="1"/>
    <n v="0"/>
    <x v="168"/>
    <x v="141"/>
  </r>
  <r>
    <s v="Journal"/>
    <x v="2"/>
    <s v="Data Engineering"/>
    <s v="Data Engineering"/>
    <d v="2024-08-31T00:00:00"/>
    <x v="0"/>
    <s v="50082"/>
    <s v="461 Session M Inc. : 974 Mastercard SOW #6"/>
    <x v="6"/>
    <s v="16716229170"/>
    <m/>
    <m/>
    <m/>
    <n v="336.15647761791155"/>
    <x v="5"/>
    <x v="29"/>
    <x v="1"/>
    <n v="0"/>
    <x v="38"/>
    <x v="37"/>
  </r>
  <r>
    <s v="Journal"/>
    <x v="2"/>
    <s v="Data Engineering"/>
    <s v="Data Engineering"/>
    <d v="2024-08-31T00:00:00"/>
    <x v="0"/>
    <s v="49895"/>
    <s v="461 Session M Inc. : 974 Mastercard SOW #6"/>
    <x v="6"/>
    <s v="16716229170"/>
    <m/>
    <m/>
    <m/>
    <n v="400.1862828784661"/>
    <x v="5"/>
    <x v="29"/>
    <x v="1"/>
    <n v="0"/>
    <x v="38"/>
    <x v="37"/>
  </r>
  <r>
    <s v="Journal"/>
    <x v="2"/>
    <s v="Data Engineering"/>
    <s v="Data Engineering"/>
    <d v="2024-08-31T00:00:00"/>
    <x v="0"/>
    <s v="51332"/>
    <s v="459 Roku Inc. : 968 Roku SOW 2 - Data Engineering Team"/>
    <x v="158"/>
    <s v="16977994594"/>
    <m/>
    <m/>
    <m/>
    <n v="480.22353945415932"/>
    <x v="5"/>
    <x v="67"/>
    <x v="1"/>
    <n v="0"/>
    <x v="167"/>
    <x v="140"/>
  </r>
  <r>
    <s v="Journal"/>
    <x v="2"/>
    <s v="Data Engineering"/>
    <s v="Data Engineering"/>
    <d v="2024-08-31T00:00:00"/>
    <x v="0"/>
    <s v="50270"/>
    <s v="468 Blackstone Inc. : 1013 Blackstone SOW#14 - Data Engineering Team"/>
    <x v="156"/>
    <s v="16807042572"/>
    <m/>
    <m/>
    <m/>
    <n v="536.24961905714463"/>
    <x v="5"/>
    <x v="4"/>
    <x v="1"/>
    <n v="0"/>
    <x v="165"/>
    <x v="138"/>
  </r>
  <r>
    <s v="Journal"/>
    <x v="2"/>
    <s v="Data Engineering"/>
    <s v="Data Engineering"/>
    <d v="2024-08-31T00:00:00"/>
    <x v="0"/>
    <s v="50163"/>
    <s v="468 Blackstone Inc. : 988 Blackstone SOW #12"/>
    <x v="141"/>
    <s v="16856642182"/>
    <m/>
    <m/>
    <m/>
    <n v="480.22353945415932"/>
    <x v="5"/>
    <x v="4"/>
    <x v="1"/>
    <n v="0"/>
    <x v="150"/>
    <x v="123"/>
  </r>
  <r>
    <s v="Journal"/>
    <x v="2"/>
    <s v="Data Engineering"/>
    <s v="Data Engineering"/>
    <d v="2024-08-31T00:00:00"/>
    <x v="0"/>
    <s v="50192"/>
    <s v="465 Sincera Technologies LLC : 980 Sincera SOW 3 - Data Engineering Team"/>
    <x v="159"/>
    <s v="17001844665"/>
    <m/>
    <m/>
    <m/>
    <n v="210.0977985111947"/>
    <x v="5"/>
    <x v="75"/>
    <x v="1"/>
    <n v="0"/>
    <x v="168"/>
    <x v="141"/>
  </r>
  <r>
    <s v="Journal"/>
    <x v="2"/>
    <s v="Data Engineering"/>
    <s v="Data Engineering"/>
    <d v="2024-08-31T00:00:00"/>
    <x v="0"/>
    <s v="50672"/>
    <s v="468 Blackstone Inc. : 1329 Blackstone - SOW#19 - Exec Office Team (.Net)"/>
    <x v="150"/>
    <s v="18659335221"/>
    <m/>
    <m/>
    <m/>
    <n v="560.2607960298526"/>
    <x v="5"/>
    <x v="4"/>
    <x v="1"/>
    <n v="0"/>
    <x v="159"/>
    <x v="132"/>
  </r>
  <r>
    <s v="Journal"/>
    <x v="2"/>
    <s v="Data Engineering"/>
    <s v="Data Engineering"/>
    <d v="2024-08-31T00:00:00"/>
    <x v="0"/>
    <s v="50645"/>
    <s v="459 Roku Inc. : 966 SOW#1 2024 - DE &amp; BI Team"/>
    <x v="116"/>
    <s v="16977995014"/>
    <m/>
    <m/>
    <m/>
    <n v="210.0977985111947"/>
    <x v="5"/>
    <x v="67"/>
    <x v="1"/>
    <n v="0"/>
    <x v="129"/>
    <x v="102"/>
  </r>
  <r>
    <s v="Journal"/>
    <x v="2"/>
    <s v="Data Engineering"/>
    <s v="Data Engineering"/>
    <d v="2024-08-31T00:00:00"/>
    <x v="0"/>
    <s v="50530"/>
    <s v="468 Blackstone Inc. : 1255 Blackstone - Python Engineers (James Team)"/>
    <x v="153"/>
    <s v="19584503853"/>
    <m/>
    <m/>
    <m/>
    <n v="520.2421677420059"/>
    <x v="5"/>
    <x v="4"/>
    <x v="1"/>
    <n v="0"/>
    <x v="162"/>
    <x v="135"/>
  </r>
  <r>
    <s v="Journal"/>
    <x v="2"/>
    <s v="Data Engineering"/>
    <s v="Data Engineering"/>
    <d v="2024-08-31T00:00:00"/>
    <x v="0"/>
    <s v="50614"/>
    <s v="468 Blackstone Inc. : 1285 Blackstone - SOW#24 FS Engineer (Seb Team)"/>
    <x v="149"/>
    <s v="19901929100"/>
    <m/>
    <m/>
    <m/>
    <n v="520.2421677420059"/>
    <x v="5"/>
    <x v="4"/>
    <x v="1"/>
    <n v="0"/>
    <x v="158"/>
    <x v="131"/>
  </r>
  <r>
    <s v="Journal"/>
    <x v="2"/>
    <s v="Data Engineering"/>
    <s v="Data Engineering"/>
    <d v="2024-08-31T00:00:00"/>
    <x v="0"/>
    <s v="49796"/>
    <s v="468 Blackstone Inc. : 988 Blackstone SOW #12"/>
    <x v="141"/>
    <s v="16856642182"/>
    <m/>
    <m/>
    <m/>
    <n v="560.2607960298526"/>
    <x v="5"/>
    <x v="4"/>
    <x v="1"/>
    <n v="0"/>
    <x v="150"/>
    <x v="123"/>
  </r>
  <r>
    <s v="Journal"/>
    <x v="2"/>
    <s v="Data Engineering"/>
    <s v="Data Engineering"/>
    <d v="2024-08-31T00:00:00"/>
    <x v="0"/>
    <s v="50332"/>
    <s v="469 Stagwell Marketing Cloud LLC : 985 Stagwell SOW#1"/>
    <x v="147"/>
    <s v="17001841791"/>
    <m/>
    <m/>
    <m/>
    <n v="520.2421677420059"/>
    <x v="5"/>
    <x v="76"/>
    <x v="1"/>
    <n v="0"/>
    <x v="156"/>
    <x v="129"/>
  </r>
  <r>
    <s v="Journal"/>
    <x v="2"/>
    <s v="Data Engineering"/>
    <s v="Data Engineering"/>
    <d v="2024-08-31T00:00:00"/>
    <x v="0"/>
    <s v="50926"/>
    <s v="459 Roku Inc. : 966 SOW#1 2024 - DE &amp; BI Team"/>
    <x v="116"/>
    <s v="16977995014"/>
    <m/>
    <m/>
    <m/>
    <n v="504.23471642686729"/>
    <x v="5"/>
    <x v="67"/>
    <x v="1"/>
    <n v="0"/>
    <x v="129"/>
    <x v="102"/>
  </r>
  <r>
    <s v="Journal"/>
    <x v="1"/>
    <s v="Data Engineering"/>
    <s v="Data Engineering"/>
    <d v="2024-08-31T00:00:00"/>
    <x v="0"/>
    <s v="49429"/>
    <s v="440 ICC in Forth Point Represents FutureproofAI : 1151 British Telecom - Technical BA - Rhiannon"/>
    <x v="175"/>
    <m/>
    <m/>
    <m/>
    <m/>
    <n v="526.36179580168198"/>
    <x v="1"/>
    <x v="11"/>
    <x v="1"/>
    <n v="0"/>
    <x v="14"/>
    <x v="14"/>
  </r>
  <r>
    <s v="Journal"/>
    <x v="1"/>
    <s v="Data Engineering"/>
    <s v="Data Engineering"/>
    <d v="2024-08-31T00:00:00"/>
    <x v="0"/>
    <s v="49556"/>
    <s v="506 Loveelectric : 1451 Chatbot POC Refinements"/>
    <x v="184"/>
    <m/>
    <m/>
    <m/>
    <m/>
    <n v="4605.6657132647179"/>
    <x v="1"/>
    <x v="80"/>
    <x v="1"/>
    <n v="0"/>
    <x v="191"/>
    <x v="0"/>
  </r>
  <r>
    <s v="Journal"/>
    <x v="9"/>
    <s v="Data Engineering"/>
    <s v="Data Engineering"/>
    <d v="2024-08-31T00:00:00"/>
    <x v="0"/>
    <s v="49218"/>
    <s v="245 Spire Orthopedic Partners : 902 Spire 2024 retainer"/>
    <x v="185"/>
    <s v="15865571503"/>
    <m/>
    <m/>
    <s v="Retainer Revenue Recognition"/>
    <n v="27080"/>
    <x v="5"/>
    <x v="46"/>
    <x v="1"/>
    <n v="0"/>
    <x v="192"/>
    <x v="162"/>
  </r>
  <r>
    <s v="Journal"/>
    <x v="2"/>
    <s v="Data Engineering"/>
    <s v="Data Engineering"/>
    <d v="2024-08-31T00:00:00"/>
    <x v="0"/>
    <s v="51408"/>
    <s v="456 ICC in Montevideo represents Blend360 : 1166 Fedefarma: Landing Zone Assessment &amp; Recommendation Phase"/>
    <x v="143"/>
    <s v="17806464279"/>
    <m/>
    <m/>
    <m/>
    <n v="160.07451315138644"/>
    <x v="5"/>
    <x v="16"/>
    <x v="1"/>
    <n v="0"/>
    <x v="152"/>
    <x v="125"/>
  </r>
  <r>
    <s v="Journal"/>
    <x v="9"/>
    <s v="Data Engineering"/>
    <s v="Data Engineering"/>
    <d v="2024-08-31T00:00:00"/>
    <x v="0"/>
    <s v="51662"/>
    <s v="362 Universal Parks &amp; Resorts : 1038 GMAT Data Governance - Phase 2"/>
    <x v="59"/>
    <s v="14545854040"/>
    <m/>
    <m/>
    <m/>
    <n v="447.14"/>
    <x v="5"/>
    <x v="19"/>
    <x v="1"/>
    <n v="0"/>
    <x v="78"/>
    <x v="73"/>
  </r>
  <r>
    <s v="Journal"/>
    <x v="2"/>
    <s v="Data Engineering"/>
    <s v="Data Engineering"/>
    <d v="2024-08-31T00:00:00"/>
    <x v="0"/>
    <s v="50098"/>
    <s v="468 Blackstone Inc. : 988 Blackstone SOW #12"/>
    <x v="141"/>
    <s v="16856642182"/>
    <m/>
    <m/>
    <m/>
    <n v="480.22353945415932"/>
    <x v="5"/>
    <x v="4"/>
    <x v="1"/>
    <n v="0"/>
    <x v="150"/>
    <x v="123"/>
  </r>
  <r>
    <s v="Journal"/>
    <x v="2"/>
    <s v="Data Engineering"/>
    <s v="Data Engineering"/>
    <d v="2024-08-31T00:00:00"/>
    <x v="0"/>
    <s v="51163"/>
    <s v="460 Globalization Partners Inc. : 1368 Globalization Partners SOW #42 - Data Engineering Team Renewal"/>
    <x v="166"/>
    <s v="17772618578"/>
    <m/>
    <m/>
    <m/>
    <n v="560.2607960298526"/>
    <x v="5"/>
    <x v="73"/>
    <x v="1"/>
    <n v="0"/>
    <x v="175"/>
    <x v="148"/>
  </r>
  <r>
    <s v="Journal"/>
    <x v="2"/>
    <s v="Data Engineering"/>
    <s v="Data Engineering"/>
    <d v="2024-08-31T00:00:00"/>
    <x v="0"/>
    <s v="50503"/>
    <s v="459 Roku Inc. : 966 SOW#1 2024 - DE &amp; BI Team"/>
    <x v="116"/>
    <s v="16977995014"/>
    <m/>
    <m/>
    <m/>
    <n v="320.14902630277288"/>
    <x v="5"/>
    <x v="67"/>
    <x v="1"/>
    <n v="0"/>
    <x v="129"/>
    <x v="102"/>
  </r>
  <r>
    <s v="Journal"/>
    <x v="2"/>
    <s v="Data Engineering"/>
    <s v="Data Engineering"/>
    <d v="2024-08-31T00:00:00"/>
    <x v="0"/>
    <s v="50216"/>
    <s v="465 Sincera Technologies LLC : 980 Sincera SOW 3 - Data Engineering Team"/>
    <x v="159"/>
    <s v="17001844665"/>
    <m/>
    <m/>
    <m/>
    <n v="231.10770228969028"/>
    <x v="5"/>
    <x v="75"/>
    <x v="1"/>
    <n v="0"/>
    <x v="168"/>
    <x v="141"/>
  </r>
  <r>
    <s v="Journal"/>
    <x v="2"/>
    <s v="Data Engineering"/>
    <s v="Data Engineering"/>
    <d v="2024-08-31T00:00:00"/>
    <x v="0"/>
    <s v="50256"/>
    <s v="468 Blackstone Inc. : 1013 Blackstone SOW#14 - Data Engineering Team"/>
    <x v="156"/>
    <s v="16807042572"/>
    <m/>
    <m/>
    <m/>
    <n v="536.24961905714463"/>
    <x v="5"/>
    <x v="4"/>
    <x v="1"/>
    <n v="0"/>
    <x v="165"/>
    <x v="138"/>
  </r>
  <r>
    <s v="Journal"/>
    <x v="2"/>
    <s v="Data Engineering"/>
    <s v="Data Engineering"/>
    <d v="2024-08-31T00:00:00"/>
    <x v="0"/>
    <s v="50953"/>
    <s v="460 Globalization Partners Inc. : 1366 Globalization Partners SOW #39 - Data Engineering Team  Renewal"/>
    <x v="152"/>
    <s v="17772967350"/>
    <m/>
    <m/>
    <m/>
    <n v="360.16765459061952"/>
    <x v="5"/>
    <x v="73"/>
    <x v="1"/>
    <n v="0"/>
    <x v="161"/>
    <x v="134"/>
  </r>
  <r>
    <s v="Journal"/>
    <x v="2"/>
    <s v="Data Engineering"/>
    <s v="Data Engineering"/>
    <d v="2024-08-31T00:00:00"/>
    <x v="0"/>
    <s v="51030"/>
    <s v="460 Globalization Partners Inc. : 1366 Globalization Partners SOW #39 - Data Engineering Team  Renewal"/>
    <x v="152"/>
    <s v="17772967350"/>
    <m/>
    <m/>
    <m/>
    <n v="360.16765459061952"/>
    <x v="5"/>
    <x v="73"/>
    <x v="1"/>
    <n v="0"/>
    <x v="161"/>
    <x v="134"/>
  </r>
  <r>
    <s v="Journal"/>
    <x v="2"/>
    <s v="Data Engineering"/>
    <s v="Data Engineering"/>
    <d v="2024-08-31T00:00:00"/>
    <x v="0"/>
    <s v="50993"/>
    <s v="460 Globalization Partners Inc. : 1366 Globalization Partners SOW #39 - Data Engineering Team  Renewal"/>
    <x v="152"/>
    <s v="17772967350"/>
    <m/>
    <m/>
    <m/>
    <n v="360.16765459061952"/>
    <x v="5"/>
    <x v="73"/>
    <x v="1"/>
    <n v="0"/>
    <x v="161"/>
    <x v="134"/>
  </r>
  <r>
    <s v="Journal"/>
    <x v="2"/>
    <s v="Data Engineering"/>
    <s v="Data Engineering"/>
    <d v="2024-08-31T00:00:00"/>
    <x v="0"/>
    <s v="51023"/>
    <s v="460 Globalization Partners Inc. : 1366 Globalization Partners SOW #39 - Data Engineering Team  Renewal"/>
    <x v="152"/>
    <s v="17772967350"/>
    <m/>
    <m/>
    <m/>
    <n v="376.17510590575813"/>
    <x v="5"/>
    <x v="73"/>
    <x v="1"/>
    <n v="0"/>
    <x v="161"/>
    <x v="134"/>
  </r>
  <r>
    <s v="Journal"/>
    <x v="2"/>
    <s v="Data Engineering"/>
    <s v="Data Engineering"/>
    <d v="2024-08-31T00:00:00"/>
    <x v="0"/>
    <s v="51037"/>
    <s v="460 Globalization Partners Inc. : 1366 Globalization Partners SOW #39 - Data Engineering Team  Renewal"/>
    <x v="152"/>
    <s v="17772967350"/>
    <m/>
    <m/>
    <m/>
    <n v="360.16765459061952"/>
    <x v="5"/>
    <x v="73"/>
    <x v="1"/>
    <n v="0"/>
    <x v="161"/>
    <x v="134"/>
  </r>
  <r>
    <s v="Journal"/>
    <x v="2"/>
    <s v="Data Engineering"/>
    <s v="Data Engineering"/>
    <d v="2024-08-31T00:00:00"/>
    <x v="0"/>
    <s v="49846"/>
    <s v="468 Blackstone Inc. : 988 Blackstone SOW #12"/>
    <x v="141"/>
    <s v="16856642182"/>
    <m/>
    <m/>
    <m/>
    <n v="320.14902630277288"/>
    <x v="5"/>
    <x v="4"/>
    <x v="1"/>
    <n v="0"/>
    <x v="150"/>
    <x v="123"/>
  </r>
  <r>
    <s v="Journal"/>
    <x v="2"/>
    <s v="Data Engineering"/>
    <s v="Data Engineering"/>
    <d v="2024-08-31T00:00:00"/>
    <x v="0"/>
    <s v="50561"/>
    <s v="468 Blackstone Inc. : 1255 Blackstone - Python Engineers (James Team)"/>
    <x v="153"/>
    <s v="19584503853"/>
    <m/>
    <m/>
    <m/>
    <n v="560.2607960298526"/>
    <x v="5"/>
    <x v="4"/>
    <x v="1"/>
    <n v="0"/>
    <x v="162"/>
    <x v="135"/>
  </r>
  <r>
    <s v="Journal"/>
    <x v="2"/>
    <s v="Data Engineering"/>
    <s v="Data Engineering"/>
    <d v="2024-08-31T00:00:00"/>
    <x v="0"/>
    <s v="50652"/>
    <s v="468 Blackstone Inc. : 1329 Blackstone - SOW#19 - Exec Office Team (.Net)"/>
    <x v="150"/>
    <s v="18659335221"/>
    <m/>
    <m/>
    <m/>
    <n v="560.2607960298526"/>
    <x v="5"/>
    <x v="4"/>
    <x v="1"/>
    <n v="0"/>
    <x v="159"/>
    <x v="132"/>
  </r>
  <r>
    <s v="Journal"/>
    <x v="2"/>
    <s v="Data Engineering"/>
    <s v="Data Engineering"/>
    <d v="2024-08-31T00:00:00"/>
    <x v="0"/>
    <s v="50382"/>
    <s v="469 Stagwell Marketing Cloud LLC : 987 Stagwell SOW#3"/>
    <x v="163"/>
    <s v="17001802020"/>
    <m/>
    <m/>
    <m/>
    <n v="408.19000853603541"/>
    <x v="5"/>
    <x v="76"/>
    <x v="1"/>
    <n v="0"/>
    <x v="172"/>
    <x v="145"/>
  </r>
  <r>
    <s v="Journal"/>
    <x v="9"/>
    <s v="Data Engineering"/>
    <s v="Data Engineering"/>
    <d v="2024-08-31T00:00:00"/>
    <x v="0"/>
    <s v="51753"/>
    <s v="11 Visa : 1246 NextGen Solutions"/>
    <x v="18"/>
    <s v="18657995555"/>
    <m/>
    <m/>
    <m/>
    <n v="39.82"/>
    <x v="5"/>
    <x v="22"/>
    <x v="1"/>
    <n v="0"/>
    <x v="49"/>
    <x v="46"/>
  </r>
  <r>
    <s v="Journal"/>
    <x v="1"/>
    <s v="Data Engineering"/>
    <s v="Data Engineering"/>
    <d v="2024-08-31T00:00:00"/>
    <x v="0"/>
    <s v="49534"/>
    <s v="402 ICC in Forth Point Represents Blend360 : 1378 Wyndham - Guest Analytics Retainer"/>
    <x v="169"/>
    <m/>
    <m/>
    <m/>
    <m/>
    <n v="1483.2875405691398"/>
    <x v="1"/>
    <x v="26"/>
    <x v="1"/>
    <n v="0"/>
    <x v="178"/>
    <x v="7"/>
  </r>
  <r>
    <s v="Journal"/>
    <x v="2"/>
    <s v="Data Engineering"/>
    <s v="Data Engineering"/>
    <d v="2024-08-31T00:00:00"/>
    <x v="0"/>
    <s v="50498"/>
    <s v="468 Blackstone Inc. : 1255 Blackstone - Python Engineers (James Team)"/>
    <x v="153"/>
    <s v="19584503853"/>
    <m/>
    <m/>
    <m/>
    <n v="520.2421677420059"/>
    <x v="5"/>
    <x v="4"/>
    <x v="1"/>
    <n v="0"/>
    <x v="162"/>
    <x v="135"/>
  </r>
  <r>
    <s v="Journal"/>
    <x v="2"/>
    <s v="Data Engineering"/>
    <s v="Data Engineering"/>
    <d v="2024-08-31T00:00:00"/>
    <x v="0"/>
    <s v="50619"/>
    <s v="459 Roku Inc. : 966 SOW#1 2024 - DE &amp; BI Team"/>
    <x v="116"/>
    <s v="16977995014"/>
    <m/>
    <m/>
    <m/>
    <n v="320.14902630277288"/>
    <x v="5"/>
    <x v="67"/>
    <x v="1"/>
    <n v="0"/>
    <x v="129"/>
    <x v="102"/>
  </r>
  <r>
    <s v="Journal"/>
    <x v="2"/>
    <s v="Data Engineering"/>
    <s v="Data Engineering"/>
    <d v="2024-08-31T00:00:00"/>
    <x v="0"/>
    <s v="50788"/>
    <s v="460 Globalization Partners Inc. : 1349 Globalization Partners SOW #41 - Data Engineering Team Renewal"/>
    <x v="139"/>
    <s v="17771226635"/>
    <m/>
    <m/>
    <m/>
    <n v="392.1825572208968"/>
    <x v="5"/>
    <x v="73"/>
    <x v="1"/>
    <n v="0"/>
    <x v="148"/>
    <x v="121"/>
  </r>
  <r>
    <s v="Journal"/>
    <x v="9"/>
    <s v="Data Engineering"/>
    <s v="Data Engineering"/>
    <d v="2024-08-31T00:00:00"/>
    <x v="0"/>
    <s v="51576"/>
    <s v="170 CVS Health : 1203 Foundry--FED Harleen"/>
    <x v="186"/>
    <s v="18032731280"/>
    <m/>
    <m/>
    <m/>
    <n v="11792"/>
    <x v="5"/>
    <x v="3"/>
    <x v="1"/>
    <n v="0"/>
    <x v="19"/>
    <x v="18"/>
  </r>
  <r>
    <s v="Journal"/>
    <x v="9"/>
    <s v="Data Engineering"/>
    <s v="Data Engineering"/>
    <d v="2024-08-31T00:00:00"/>
    <x v="0"/>
    <s v="51766"/>
    <s v="500 ExploreLearning : 1231 ExploreLearning - GA4 and Data Privacy Support"/>
    <x v="58"/>
    <s v="14611530574"/>
    <m/>
    <m/>
    <m/>
    <n v="24984.35"/>
    <x v="5"/>
    <x v="44"/>
    <x v="1"/>
    <n v="0"/>
    <x v="77"/>
    <x v="72"/>
  </r>
  <r>
    <s v="Journal"/>
    <x v="2"/>
    <s v="Data Engineering"/>
    <s v="Data Engineering"/>
    <d v="2024-08-31T00:00:00"/>
    <x v="0"/>
    <s v="49875"/>
    <s v="468 Blackstone Inc. : 988 Blackstone SOW #12"/>
    <x v="141"/>
    <s v="16856642182"/>
    <m/>
    <m/>
    <m/>
    <n v="480.22353945415932"/>
    <x v="5"/>
    <x v="4"/>
    <x v="1"/>
    <n v="0"/>
    <x v="150"/>
    <x v="123"/>
  </r>
  <r>
    <s v="Journal"/>
    <x v="2"/>
    <s v="Data Engineering"/>
    <s v="Data Engineering"/>
    <d v="2024-08-31T00:00:00"/>
    <x v="0"/>
    <s v="50376"/>
    <s v="468 Blackstone Inc. : 1189 Blackstone - SOW#15 - Developer Experience Team (.Net)"/>
    <x v="148"/>
    <s v="17485557310"/>
    <m/>
    <m/>
    <m/>
    <n v="560.2607960298526"/>
    <x v="5"/>
    <x v="4"/>
    <x v="1"/>
    <n v="0"/>
    <x v="157"/>
    <x v="130"/>
  </r>
  <r>
    <s v="Journal"/>
    <x v="2"/>
    <s v="Data Engineering"/>
    <s v="Data Engineering"/>
    <d v="2024-08-31T00:00:00"/>
    <x v="0"/>
    <s v="51157"/>
    <s v="460 Globalization Partners Inc. : 1368 Globalization Partners SOW #42 - Data Engineering Team Renewal"/>
    <x v="166"/>
    <s v="17772618578"/>
    <m/>
    <m/>
    <m/>
    <n v="560.2607960298526"/>
    <x v="5"/>
    <x v="73"/>
    <x v="1"/>
    <n v="0"/>
    <x v="175"/>
    <x v="148"/>
  </r>
  <r>
    <s v="Journal"/>
    <x v="2"/>
    <s v="Data Engineering"/>
    <s v="Data Engineering"/>
    <d v="2024-08-31T00:00:00"/>
    <x v="0"/>
    <s v="50929"/>
    <s v="460 Globalization Partners Inc. : 1365 Globalization Partners SOW #38 - Data Engineering Team Renewal"/>
    <x v="173"/>
    <s v="17772846592"/>
    <m/>
    <m/>
    <m/>
    <n v="544.25334471471388"/>
    <x v="5"/>
    <x v="73"/>
    <x v="1"/>
    <n v="0"/>
    <x v="181"/>
    <x v="152"/>
  </r>
  <r>
    <s v="Journal"/>
    <x v="2"/>
    <s v="Data Engineering"/>
    <s v="Data Engineering"/>
    <d v="2024-08-31T00:00:00"/>
    <x v="0"/>
    <s v="50589"/>
    <s v="468 Blackstone Inc. : 1284 Blackstone - SOW#25 - FS Engineer (Seb Team)"/>
    <x v="167"/>
    <s v="19902785076"/>
    <m/>
    <m/>
    <m/>
    <n v="536.24961905714463"/>
    <x v="5"/>
    <x v="4"/>
    <x v="1"/>
    <n v="0"/>
    <x v="176"/>
    <x v="149"/>
  </r>
  <r>
    <s v="Journal"/>
    <x v="2"/>
    <s v="Data Engineering"/>
    <s v="Data Engineering"/>
    <d v="2024-08-31T00:00:00"/>
    <x v="0"/>
    <s v="51191"/>
    <s v="459 Roku Inc. : 966 SOW#1 2024 - DE &amp; BI Team"/>
    <x v="116"/>
    <s v="16977995014"/>
    <m/>
    <m/>
    <m/>
    <n v="320.14902630277288"/>
    <x v="5"/>
    <x v="67"/>
    <x v="1"/>
    <n v="0"/>
    <x v="129"/>
    <x v="102"/>
  </r>
  <r>
    <s v="Journal"/>
    <x v="9"/>
    <s v="Data Engineering"/>
    <s v="Data Engineering"/>
    <d v="2024-08-31T00:00:00"/>
    <x v="0"/>
    <s v="51585"/>
    <s v="417 Franklin Templeton : 1222 Franklin Templeton - Vasu POC Team"/>
    <x v="36"/>
    <s v="18849408353"/>
    <m/>
    <m/>
    <m/>
    <n v="43400"/>
    <x v="5"/>
    <x v="1"/>
    <x v="1"/>
    <n v="0"/>
    <x v="1"/>
    <x v="1"/>
  </r>
  <r>
    <s v="Journal"/>
    <x v="2"/>
    <s v="Data Engineering"/>
    <s v="Data Engineering"/>
    <d v="2024-08-31T00:00:00"/>
    <x v="0"/>
    <s v="51141"/>
    <s v="459 Roku Inc. : 966 SOW#1 2024 - DE &amp; BI Team"/>
    <x v="116"/>
    <s v="16977995014"/>
    <m/>
    <m/>
    <m/>
    <n v="400.1862828784661"/>
    <x v="5"/>
    <x v="67"/>
    <x v="1"/>
    <n v="0"/>
    <x v="129"/>
    <x v="102"/>
  </r>
  <r>
    <s v="Journal"/>
    <x v="2"/>
    <s v="Data Engineering"/>
    <s v="Data Engineering"/>
    <d v="2024-08-31T00:00:00"/>
    <x v="0"/>
    <s v="50371"/>
    <s v="469 Stagwell Marketing Cloud LLC : 987 Stagwell SOW#3"/>
    <x v="163"/>
    <s v="17001802020"/>
    <m/>
    <m/>
    <m/>
    <n v="408.19000853603541"/>
    <x v="5"/>
    <x v="76"/>
    <x v="1"/>
    <n v="0"/>
    <x v="172"/>
    <x v="145"/>
  </r>
  <r>
    <s v="Journal"/>
    <x v="2"/>
    <s v="Data Engineering"/>
    <s v="Data Engineering"/>
    <d v="2024-08-31T00:00:00"/>
    <x v="0"/>
    <s v="51396"/>
    <s v="456 ICC in Montevideo represents Blend360 : 1166 Fedefarma: Landing Zone Assessment &amp; Recommendation Phase"/>
    <x v="143"/>
    <s v="17806464279"/>
    <m/>
    <m/>
    <m/>
    <n v="160.07451315138644"/>
    <x v="5"/>
    <x v="16"/>
    <x v="1"/>
    <n v="0"/>
    <x v="152"/>
    <x v="125"/>
  </r>
  <r>
    <s v="Journal"/>
    <x v="2"/>
    <s v="Data Engineering"/>
    <s v="Data Engineering"/>
    <d v="2024-08-31T00:00:00"/>
    <x v="0"/>
    <s v="49778"/>
    <s v="468 Blackstone Inc. : 988 Blackstone SOW #12"/>
    <x v="141"/>
    <s v="16856642182"/>
    <m/>
    <m/>
    <m/>
    <n v="480.22353945415932"/>
    <x v="5"/>
    <x v="4"/>
    <x v="1"/>
    <n v="0"/>
    <x v="150"/>
    <x v="123"/>
  </r>
  <r>
    <s v="Journal"/>
    <x v="2"/>
    <s v="Data Engineering"/>
    <s v="Data Engineering"/>
    <d v="2024-08-31T00:00:00"/>
    <x v="0"/>
    <s v="50395"/>
    <s v="469 Stagwell Marketing Cloud LLC : 1190 Stagwell - SOW#4 - Data Engineering Team"/>
    <x v="157"/>
    <s v="17692058278"/>
    <m/>
    <m/>
    <m/>
    <n v="400.1862828784661"/>
    <x v="5"/>
    <x v="76"/>
    <x v="1"/>
    <n v="0"/>
    <x v="166"/>
    <x v="139"/>
  </r>
  <r>
    <s v="Journal"/>
    <x v="2"/>
    <s v="Data Engineering"/>
    <s v="Data Engineering"/>
    <d v="2024-08-31T00:00:00"/>
    <x v="0"/>
    <s v="50355"/>
    <s v="469 Stagwell Marketing Cloud LLC : 987 Stagwell SOW#3"/>
    <x v="163"/>
    <s v="17001802020"/>
    <m/>
    <m/>
    <m/>
    <n v="408.19000853603541"/>
    <x v="5"/>
    <x v="76"/>
    <x v="1"/>
    <n v="0"/>
    <x v="172"/>
    <x v="145"/>
  </r>
  <r>
    <s v="Journal"/>
    <x v="2"/>
    <s v="Data Engineering"/>
    <s v="Data Engineering"/>
    <d v="2024-08-31T00:00:00"/>
    <x v="0"/>
    <s v="49799"/>
    <s v="461 Session M Inc. : 974 Mastercard SOW #6"/>
    <x v="6"/>
    <s v="16716229170"/>
    <m/>
    <m/>
    <m/>
    <n v="174.08103305213277"/>
    <x v="5"/>
    <x v="29"/>
    <x v="1"/>
    <n v="0"/>
    <x v="38"/>
    <x v="37"/>
  </r>
  <r>
    <s v="Journal"/>
    <x v="2"/>
    <s v="Data Engineering"/>
    <s v="Data Engineering"/>
    <d v="2024-08-31T00:00:00"/>
    <x v="0"/>
    <s v="50698"/>
    <s v="459 Roku Inc. : 966 SOW#1 2024 - DE &amp; BI Team"/>
    <x v="116"/>
    <s v="16977995014"/>
    <m/>
    <m/>
    <m/>
    <n v="320.14902630277288"/>
    <x v="5"/>
    <x v="67"/>
    <x v="1"/>
    <n v="0"/>
    <x v="129"/>
    <x v="102"/>
  </r>
  <r>
    <s v="Journal"/>
    <x v="2"/>
    <s v="Data Engineering"/>
    <s v="Data Engineering"/>
    <d v="2024-08-31T00:00:00"/>
    <x v="0"/>
    <s v="50748"/>
    <s v="460 Globalization Partners Inc. : 1349 Globalization Partners SOW #41 - Data Engineering Team Renewal"/>
    <x v="139"/>
    <s v="17771226635"/>
    <m/>
    <m/>
    <m/>
    <n v="504.23471642686729"/>
    <x v="5"/>
    <x v="73"/>
    <x v="1"/>
    <n v="0"/>
    <x v="148"/>
    <x v="121"/>
  </r>
  <r>
    <s v="Journal"/>
    <x v="2"/>
    <s v="Data Engineering"/>
    <s v="Data Engineering"/>
    <d v="2024-08-31T00:00:00"/>
    <x v="0"/>
    <s v="50864"/>
    <s v="459 Roku Inc. : 966 SOW#1 2024 - DE &amp; BI Team"/>
    <x v="116"/>
    <s v="16977995014"/>
    <m/>
    <m/>
    <m/>
    <n v="360.16765459061952"/>
    <x v="5"/>
    <x v="67"/>
    <x v="1"/>
    <n v="0"/>
    <x v="129"/>
    <x v="102"/>
  </r>
  <r>
    <s v="Journal"/>
    <x v="2"/>
    <s v="Data Engineering"/>
    <s v="Data Engineering"/>
    <d v="2024-08-31T00:00:00"/>
    <x v="0"/>
    <s v="50960"/>
    <s v="459 Roku Inc. : 966 SOW#1 2024 - DE &amp; BI Team"/>
    <x v="116"/>
    <s v="16977995014"/>
    <m/>
    <m/>
    <m/>
    <n v="320.14902630277288"/>
    <x v="5"/>
    <x v="67"/>
    <x v="1"/>
    <n v="0"/>
    <x v="129"/>
    <x v="102"/>
  </r>
  <r>
    <s v="Journal"/>
    <x v="2"/>
    <s v="Data Engineering"/>
    <s v="Data Engineering"/>
    <d v="2024-08-31T00:00:00"/>
    <x v="0"/>
    <s v="50212"/>
    <s v="465 Sincera Technologies LLC : 980 Sincera SOW 3 - Data Engineering Team"/>
    <x v="159"/>
    <s v="17001844665"/>
    <m/>
    <m/>
    <m/>
    <n v="231.10770228969028"/>
    <x v="5"/>
    <x v="75"/>
    <x v="1"/>
    <n v="0"/>
    <x v="168"/>
    <x v="141"/>
  </r>
  <r>
    <s v="Journal"/>
    <x v="2"/>
    <s v="Data Engineering"/>
    <s v="Data Engineering"/>
    <d v="2024-08-31T00:00:00"/>
    <x v="0"/>
    <s v="51128"/>
    <s v="459 Roku Inc. : 966 SOW#1 2024 - DE &amp; BI Team"/>
    <x v="116"/>
    <s v="16977995014"/>
    <m/>
    <m/>
    <m/>
    <n v="600.27942431769918"/>
    <x v="5"/>
    <x v="67"/>
    <x v="1"/>
    <n v="0"/>
    <x v="129"/>
    <x v="102"/>
  </r>
  <r>
    <s v="Journal"/>
    <x v="2"/>
    <s v="Data Engineering"/>
    <s v="Data Engineering"/>
    <d v="2024-08-31T00:00:00"/>
    <x v="0"/>
    <s v="50484"/>
    <s v="459 Roku Inc. : 966 SOW#1 2024 - DE &amp; BI Team"/>
    <x v="116"/>
    <s v="16977995014"/>
    <m/>
    <m/>
    <m/>
    <n v="320.14902630277288"/>
    <x v="5"/>
    <x v="67"/>
    <x v="1"/>
    <n v="0"/>
    <x v="129"/>
    <x v="102"/>
  </r>
  <r>
    <s v="Journal"/>
    <x v="2"/>
    <s v="Data Engineering"/>
    <s v="Data Engineering"/>
    <d v="2024-08-31T00:00:00"/>
    <x v="0"/>
    <s v="50547"/>
    <s v="468 Blackstone Inc. : 1255 Blackstone - Python Engineers (James Team)"/>
    <x v="153"/>
    <s v="19584503853"/>
    <m/>
    <m/>
    <m/>
    <n v="560.2607960298526"/>
    <x v="5"/>
    <x v="4"/>
    <x v="1"/>
    <n v="0"/>
    <x v="162"/>
    <x v="135"/>
  </r>
  <r>
    <s v="Journal"/>
    <x v="2"/>
    <s v="Data Engineering"/>
    <s v="Data Engineering"/>
    <d v="2024-08-31T00:00:00"/>
    <x v="0"/>
    <s v="51140"/>
    <s v="460 Globalization Partners Inc. : 1368 Globalization Partners SOW #42 - Data Engineering Team Renewal"/>
    <x v="166"/>
    <s v="17772618578"/>
    <m/>
    <m/>
    <m/>
    <n v="630.29339553358409"/>
    <x v="5"/>
    <x v="73"/>
    <x v="1"/>
    <n v="0"/>
    <x v="175"/>
    <x v="148"/>
  </r>
  <r>
    <s v="Journal"/>
    <x v="9"/>
    <s v="Data Engineering"/>
    <s v="Data Engineering"/>
    <d v="2024-08-31T00:00:00"/>
    <x v="0"/>
    <s v="51767"/>
    <s v="11 Visa : 1246 NextGen Solutions"/>
    <x v="18"/>
    <s v="18657995555"/>
    <m/>
    <m/>
    <m/>
    <n v="17.98"/>
    <x v="5"/>
    <x v="22"/>
    <x v="1"/>
    <n v="0"/>
    <x v="49"/>
    <x v="46"/>
  </r>
  <r>
    <s v="Journal"/>
    <x v="2"/>
    <s v="Data Engineering"/>
    <s v="Data Engineering"/>
    <d v="2024-08-31T00:00:00"/>
    <x v="0"/>
    <s v="50796"/>
    <s v="459 Roku Inc. : 966 SOW#1 2024 - DE &amp; BI Team"/>
    <x v="116"/>
    <s v="16977995014"/>
    <m/>
    <m/>
    <m/>
    <n v="480.22353945415932"/>
    <x v="5"/>
    <x v="67"/>
    <x v="1"/>
    <n v="0"/>
    <x v="129"/>
    <x v="102"/>
  </r>
  <r>
    <s v="Journal"/>
    <x v="2"/>
    <s v="Data Engineering"/>
    <s v="Data Engineering"/>
    <d v="2024-08-31T00:00:00"/>
    <x v="0"/>
    <s v="50868"/>
    <s v="460 Globalization Partners Inc. : 1349 Globalization Partners SOW #41 - Data Engineering Team Renewal"/>
    <x v="139"/>
    <s v="17771226635"/>
    <m/>
    <m/>
    <m/>
    <n v="392.1825572208968"/>
    <x v="5"/>
    <x v="73"/>
    <x v="1"/>
    <n v="0"/>
    <x v="148"/>
    <x v="121"/>
  </r>
  <r>
    <s v="Journal"/>
    <x v="2"/>
    <s v="Data Engineering"/>
    <s v="Data Engineering"/>
    <d v="2024-08-31T00:00:00"/>
    <x v="0"/>
    <s v="51021"/>
    <s v="460 Globalization Partners Inc. : 1366 Globalization Partners SOW #39 - Data Engineering Team  Renewal"/>
    <x v="152"/>
    <s v="17772967350"/>
    <m/>
    <m/>
    <m/>
    <n v="315.14682169416818"/>
    <x v="5"/>
    <x v="73"/>
    <x v="1"/>
    <n v="0"/>
    <x v="161"/>
    <x v="134"/>
  </r>
  <r>
    <s v="Journal"/>
    <x v="2"/>
    <s v="Data Engineering"/>
    <s v="Data Engineering"/>
    <d v="2024-08-31T00:00:00"/>
    <x v="0"/>
    <s v="51006"/>
    <s v="459 Roku Inc. : 966 SOW#1 2024 - DE &amp; BI Team"/>
    <x v="116"/>
    <s v="16977995014"/>
    <m/>
    <m/>
    <m/>
    <n v="450.20956823827436"/>
    <x v="5"/>
    <x v="67"/>
    <x v="1"/>
    <n v="0"/>
    <x v="129"/>
    <x v="102"/>
  </r>
  <r>
    <s v="Journal"/>
    <x v="2"/>
    <s v="Data Engineering"/>
    <s v="Data Engineering"/>
    <d v="2024-08-31T00:00:00"/>
    <x v="0"/>
    <s v="50331"/>
    <s v="468 Blackstone Inc. : 1181 Blackstone - SOW#23 - DE Tech Lead (Rafael Team)"/>
    <x v="146"/>
    <s v="18243049512"/>
    <m/>
    <m/>
    <m/>
    <n v="440.20491116631274"/>
    <x v="5"/>
    <x v="4"/>
    <x v="1"/>
    <n v="0"/>
    <x v="155"/>
    <x v="128"/>
  </r>
  <r>
    <s v="Journal"/>
    <x v="2"/>
    <s v="Data Engineering"/>
    <s v="Data Engineering"/>
    <d v="2024-08-31T00:00:00"/>
    <x v="0"/>
    <s v="50191"/>
    <s v="468 Blackstone Inc. : 988 Blackstone SOW #12"/>
    <x v="141"/>
    <s v="16856642182"/>
    <m/>
    <m/>
    <m/>
    <n v="560.2607960298526"/>
    <x v="5"/>
    <x v="4"/>
    <x v="1"/>
    <n v="0"/>
    <x v="150"/>
    <x v="123"/>
  </r>
  <r>
    <s v="Journal"/>
    <x v="2"/>
    <s v="Data Engineering"/>
    <s v="Data Engineering"/>
    <d v="2024-08-31T00:00:00"/>
    <x v="0"/>
    <s v="51056"/>
    <s v="459 Roku Inc. : 966 SOW#1 2024 - DE &amp; BI Team"/>
    <x v="116"/>
    <s v="16977995014"/>
    <m/>
    <m/>
    <m/>
    <n v="210.0977985111947"/>
    <x v="5"/>
    <x v="67"/>
    <x v="1"/>
    <n v="0"/>
    <x v="129"/>
    <x v="102"/>
  </r>
  <r>
    <s v="Journal"/>
    <x v="2"/>
    <s v="Data Engineering"/>
    <s v="Data Engineering"/>
    <d v="2024-08-31T00:00:00"/>
    <x v="0"/>
    <s v="49926"/>
    <s v="468 Blackstone Inc. : 988 Blackstone SOW #12"/>
    <x v="141"/>
    <s v="16856642182"/>
    <m/>
    <m/>
    <m/>
    <n v="440.20491116631274"/>
    <x v="5"/>
    <x v="4"/>
    <x v="1"/>
    <n v="0"/>
    <x v="150"/>
    <x v="123"/>
  </r>
  <r>
    <s v="Journal"/>
    <x v="2"/>
    <s v="Data Engineering"/>
    <s v="Data Engineering"/>
    <d v="2024-08-31T00:00:00"/>
    <x v="0"/>
    <s v="50399"/>
    <s v="469 Stagwell Marketing Cloud LLC : 1190 Stagwell - SOW#4 - Data Engineering Team"/>
    <x v="157"/>
    <s v="17692058278"/>
    <m/>
    <m/>
    <m/>
    <n v="400.1862828784661"/>
    <x v="5"/>
    <x v="76"/>
    <x v="1"/>
    <n v="0"/>
    <x v="166"/>
    <x v="139"/>
  </r>
  <r>
    <s v="Journal"/>
    <x v="2"/>
    <s v="Data Engineering"/>
    <s v="Data Engineering"/>
    <d v="2024-08-31T00:00:00"/>
    <x v="0"/>
    <s v="50802"/>
    <s v="460 Globalization Partners Inc. : 1349 Globalization Partners SOW #41 - Data Engineering Team Renewal"/>
    <x v="139"/>
    <s v="17771226635"/>
    <m/>
    <m/>
    <m/>
    <n v="96.044707890831873"/>
    <x v="5"/>
    <x v="73"/>
    <x v="1"/>
    <n v="0"/>
    <x v="148"/>
    <x v="121"/>
  </r>
  <r>
    <s v="Journal"/>
    <x v="2"/>
    <s v="Data Engineering"/>
    <s v="Data Engineering"/>
    <d v="2024-08-31T00:00:00"/>
    <x v="0"/>
    <s v="50573"/>
    <s v="468 Blackstone Inc. : 1255 Blackstone - Python Engineers (James Team)"/>
    <x v="153"/>
    <s v="19584503853"/>
    <m/>
    <m/>
    <m/>
    <n v="560.2607960298526"/>
    <x v="5"/>
    <x v="4"/>
    <x v="1"/>
    <n v="0"/>
    <x v="162"/>
    <x v="135"/>
  </r>
  <r>
    <s v="Journal"/>
    <x v="9"/>
    <s v="Data Engineering"/>
    <s v="Data Engineering"/>
    <d v="2024-08-31T00:00:00"/>
    <x v="0"/>
    <s v="51734"/>
    <s v="11 Visa : 1246 NextGen Solutions"/>
    <x v="18"/>
    <s v="18657995555"/>
    <m/>
    <m/>
    <m/>
    <n v="117.85"/>
    <x v="5"/>
    <x v="22"/>
    <x v="1"/>
    <n v="0"/>
    <x v="49"/>
    <x v="46"/>
  </r>
  <r>
    <s v="Journal"/>
    <x v="2"/>
    <s v="Data Engineering"/>
    <s v="Data Engineering"/>
    <d v="2024-08-31T00:00:00"/>
    <x v="0"/>
    <s v="51428"/>
    <s v="456 ICC in Montevideo represents Blend360 : 1166 Fedefarma: Landing Zone Assessment &amp; Recommendation Phase"/>
    <x v="143"/>
    <s v="17806464279"/>
    <m/>
    <m/>
    <m/>
    <n v="160.07451315138644"/>
    <x v="5"/>
    <x v="16"/>
    <x v="1"/>
    <n v="0"/>
    <x v="152"/>
    <x v="125"/>
  </r>
  <r>
    <s v="Journal"/>
    <x v="2"/>
    <s v="Data Engineering"/>
    <s v="Data Engineering"/>
    <d v="2024-08-31T00:00:00"/>
    <x v="0"/>
    <s v="50670"/>
    <s v="468 Blackstone Inc. : 1329 Blackstone - SOW#19 - Exec Office Team (.Net)"/>
    <x v="150"/>
    <s v="18659335221"/>
    <m/>
    <m/>
    <m/>
    <n v="560.2607960298526"/>
    <x v="5"/>
    <x v="4"/>
    <x v="1"/>
    <n v="0"/>
    <x v="159"/>
    <x v="132"/>
  </r>
  <r>
    <s v="Journal"/>
    <x v="2"/>
    <s v="Data Engineering"/>
    <s v="Data Engineering"/>
    <d v="2024-08-31T00:00:00"/>
    <x v="0"/>
    <s v="50242"/>
    <s v="468 Blackstone Inc. : 1013 Blackstone SOW#14 - Data Engineering Team"/>
    <x v="156"/>
    <s v="16807042572"/>
    <m/>
    <m/>
    <m/>
    <n v="536.24961905714463"/>
    <x v="5"/>
    <x v="4"/>
    <x v="1"/>
    <n v="0"/>
    <x v="165"/>
    <x v="138"/>
  </r>
  <r>
    <s v="Journal"/>
    <x v="2"/>
    <s v="Data Engineering"/>
    <s v="Data Engineering"/>
    <d v="2024-08-31T00:00:00"/>
    <x v="0"/>
    <s v="51170"/>
    <s v="459 Roku Inc. : 966 SOW#1 2024 - DE &amp; BI Team"/>
    <x v="116"/>
    <s v="16977995014"/>
    <m/>
    <m/>
    <m/>
    <n v="210.0977985111947"/>
    <x v="5"/>
    <x v="67"/>
    <x v="1"/>
    <n v="0"/>
    <x v="129"/>
    <x v="102"/>
  </r>
  <r>
    <s v="Journal"/>
    <x v="9"/>
    <s v="Data Engineering"/>
    <s v="Data Engineering"/>
    <d v="2024-08-31T00:00:00"/>
    <x v="0"/>
    <s v="49278"/>
    <s v="169 LinkedIn Corporation : 1305 LinkedIn FY2025H1 Datawatch Extension (Anu/Jenee)_R1 Renewal"/>
    <x v="109"/>
    <s v="17583628723"/>
    <m/>
    <m/>
    <s v="Retainer Revenue Recognition"/>
    <n v="65676.479999999996"/>
    <x v="5"/>
    <x v="6"/>
    <x v="1"/>
    <n v="0"/>
    <x v="124"/>
    <x v="97"/>
  </r>
  <r>
    <s v="Journal"/>
    <x v="2"/>
    <s v="Data Engineering"/>
    <s v="Data Engineering"/>
    <d v="2024-08-31T00:00:00"/>
    <x v="0"/>
    <s v="50190"/>
    <s v="465 Sincera Technologies LLC : 980 Sincera SOW 3 - Data Engineering Team"/>
    <x v="159"/>
    <s v="17001844665"/>
    <m/>
    <m/>
    <m/>
    <n v="231.10770228969028"/>
    <x v="5"/>
    <x v="75"/>
    <x v="1"/>
    <n v="0"/>
    <x v="168"/>
    <x v="141"/>
  </r>
  <r>
    <s v="Journal"/>
    <x v="2"/>
    <s v="Data Engineering"/>
    <s v="Data Engineering"/>
    <d v="2024-08-31T00:00:00"/>
    <x v="0"/>
    <s v="51245"/>
    <s v="459 Roku Inc. : 966 SOW#1 2024 - DE &amp; BI Team"/>
    <x v="116"/>
    <s v="16977995014"/>
    <m/>
    <m/>
    <m/>
    <n v="210.0977985111947"/>
    <x v="5"/>
    <x v="67"/>
    <x v="1"/>
    <n v="0"/>
    <x v="129"/>
    <x v="102"/>
  </r>
  <r>
    <s v="Journal"/>
    <x v="9"/>
    <s v="Data Engineering"/>
    <s v="Data Engineering"/>
    <d v="2024-08-31T00:00:00"/>
    <x v="0"/>
    <s v="51663"/>
    <s v="362 Universal Parks &amp; Resorts : 1038 GMAT Data Governance - Phase 2"/>
    <x v="59"/>
    <s v="14545854040"/>
    <m/>
    <m/>
    <m/>
    <n v="28665.87"/>
    <x v="5"/>
    <x v="19"/>
    <x v="1"/>
    <n v="0"/>
    <x v="78"/>
    <x v="73"/>
  </r>
  <r>
    <s v="Journal"/>
    <x v="2"/>
    <s v="Data Engineering"/>
    <s v="Data Engineering"/>
    <d v="2024-08-31T00:00:00"/>
    <x v="0"/>
    <s v="50843"/>
    <s v="460 Globalization Partners Inc. : 1349 Globalization Partners SOW #41 - Data Engineering Team Renewal"/>
    <x v="139"/>
    <s v="17771226635"/>
    <m/>
    <m/>
    <m/>
    <n v="630.29339553358409"/>
    <x v="5"/>
    <x v="73"/>
    <x v="1"/>
    <n v="0"/>
    <x v="148"/>
    <x v="121"/>
  </r>
  <r>
    <s v="Journal"/>
    <x v="2"/>
    <s v="Data Engineering"/>
    <s v="Data Engineering"/>
    <d v="2024-08-31T00:00:00"/>
    <x v="0"/>
    <s v="49854"/>
    <s v="468 Blackstone Inc. : 988 Blackstone SOW #12"/>
    <x v="141"/>
    <s v="16856642182"/>
    <m/>
    <m/>
    <m/>
    <n v="560.2607960298526"/>
    <x v="5"/>
    <x v="4"/>
    <x v="1"/>
    <n v="0"/>
    <x v="150"/>
    <x v="123"/>
  </r>
  <r>
    <s v="Journal"/>
    <x v="2"/>
    <s v="Data Engineering"/>
    <s v="Data Engineering"/>
    <d v="2024-08-31T00:00:00"/>
    <x v="0"/>
    <s v="50588"/>
    <s v="459 Roku Inc. : 966 SOW#1 2024 - DE &amp; BI Team"/>
    <x v="116"/>
    <s v="16977995014"/>
    <m/>
    <m/>
    <m/>
    <n v="480.22353945415932"/>
    <x v="5"/>
    <x v="67"/>
    <x v="1"/>
    <n v="0"/>
    <x v="129"/>
    <x v="102"/>
  </r>
  <r>
    <s v="Journal"/>
    <x v="2"/>
    <s v="Data Engineering"/>
    <s v="Data Engineering"/>
    <d v="2024-08-31T00:00:00"/>
    <x v="0"/>
    <s v="51099"/>
    <s v="459 Roku Inc. : 966 SOW#1 2024 - DE &amp; BI Team"/>
    <x v="116"/>
    <s v="16977995014"/>
    <m/>
    <m/>
    <m/>
    <n v="210.0977985111947"/>
    <x v="5"/>
    <x v="67"/>
    <x v="1"/>
    <n v="0"/>
    <x v="129"/>
    <x v="102"/>
  </r>
  <r>
    <s v="Journal"/>
    <x v="2"/>
    <s v="Data Engineering"/>
    <s v="Data Engineering"/>
    <d v="2024-08-31T00:00:00"/>
    <x v="0"/>
    <s v="50017"/>
    <s v="468 Blackstone Inc. : 988 Blackstone SOW #12"/>
    <x v="141"/>
    <s v="16856642182"/>
    <m/>
    <m/>
    <m/>
    <n v="480.22353945415932"/>
    <x v="5"/>
    <x v="4"/>
    <x v="1"/>
    <n v="0"/>
    <x v="150"/>
    <x v="123"/>
  </r>
  <r>
    <s v="Journal"/>
    <x v="2"/>
    <s v="Data Engineering"/>
    <s v="Data Engineering"/>
    <d v="2024-08-31T00:00:00"/>
    <x v="0"/>
    <s v="51339"/>
    <s v="459 Roku Inc. : 968 Roku SOW 2 - Data Engineering Team"/>
    <x v="158"/>
    <s v="16977994594"/>
    <m/>
    <m/>
    <m/>
    <n v="480.22353945415932"/>
    <x v="5"/>
    <x v="67"/>
    <x v="1"/>
    <n v="0"/>
    <x v="167"/>
    <x v="140"/>
  </r>
  <r>
    <s v="Journal"/>
    <x v="2"/>
    <s v="Data Engineering"/>
    <s v="Data Engineering"/>
    <d v="2024-08-31T00:00:00"/>
    <x v="0"/>
    <s v="51341"/>
    <s v="459 Roku Inc. : 968 Roku SOW 2 - Data Engineering Team"/>
    <x v="158"/>
    <s v="16977994594"/>
    <m/>
    <m/>
    <m/>
    <n v="480.22353945415932"/>
    <x v="5"/>
    <x v="67"/>
    <x v="1"/>
    <n v="0"/>
    <x v="167"/>
    <x v="140"/>
  </r>
  <r>
    <s v="Journal"/>
    <x v="2"/>
    <s v="Data Engineering"/>
    <s v="Data Engineering"/>
    <d v="2024-08-31T00:00:00"/>
    <x v="0"/>
    <s v="51324"/>
    <s v="482 Madhive : 1111 Madhive - SOW1"/>
    <x v="155"/>
    <s v="16592846934"/>
    <m/>
    <m/>
    <m/>
    <n v="520.2421677420059"/>
    <x v="5"/>
    <x v="77"/>
    <x v="1"/>
    <n v="0"/>
    <x v="164"/>
    <x v="137"/>
  </r>
  <r>
    <s v="Journal"/>
    <x v="2"/>
    <s v="Data Engineering"/>
    <s v="Data Engineering"/>
    <d v="2024-08-31T00:00:00"/>
    <x v="0"/>
    <s v="51001"/>
    <s v="460 Globalization Partners Inc. : 1366 Globalization Partners SOW #39 - Data Engineering Team  Renewal"/>
    <x v="152"/>
    <s v="17772967350"/>
    <m/>
    <m/>
    <m/>
    <n v="360.16765459061952"/>
    <x v="5"/>
    <x v="73"/>
    <x v="1"/>
    <n v="0"/>
    <x v="161"/>
    <x v="134"/>
  </r>
  <r>
    <s v="Journal"/>
    <x v="2"/>
    <s v="Data Engineering"/>
    <s v="Data Engineering"/>
    <d v="2024-08-31T00:00:00"/>
    <x v="0"/>
    <s v="50499"/>
    <s v="459 Roku Inc. : 966 SOW#1 2024 - DE &amp; BI Team"/>
    <x v="116"/>
    <s v="16977995014"/>
    <m/>
    <m/>
    <m/>
    <n v="400.1862828784661"/>
    <x v="5"/>
    <x v="67"/>
    <x v="1"/>
    <n v="0"/>
    <x v="129"/>
    <x v="102"/>
  </r>
  <r>
    <s v="Journal"/>
    <x v="2"/>
    <s v="Data Engineering"/>
    <s v="Data Engineering"/>
    <d v="2024-08-31T00:00:00"/>
    <x v="0"/>
    <s v="50411"/>
    <s v="469 Stagwell Marketing Cloud LLC : 1190 Stagwell - SOW#4 - Data Engineering Team"/>
    <x v="157"/>
    <s v="17692058278"/>
    <m/>
    <m/>
    <m/>
    <n v="400.1862828784661"/>
    <x v="5"/>
    <x v="76"/>
    <x v="1"/>
    <n v="0"/>
    <x v="166"/>
    <x v="139"/>
  </r>
  <r>
    <s v="Journal"/>
    <x v="9"/>
    <s v="Data Engineering"/>
    <s v="Data Engineering"/>
    <d v="2024-08-31T00:00:00"/>
    <x v="0"/>
    <s v="51779"/>
    <s v="11 Visa : 1246 NextGen Solutions"/>
    <x v="18"/>
    <s v="18657995555"/>
    <m/>
    <m/>
    <m/>
    <n v="4144.78"/>
    <x v="5"/>
    <x v="22"/>
    <x v="1"/>
    <n v="0"/>
    <x v="49"/>
    <x v="46"/>
  </r>
  <r>
    <s v="Journal"/>
    <x v="2"/>
    <s v="Data Engineering"/>
    <s v="Data Engineering"/>
    <d v="2024-08-31T00:00:00"/>
    <x v="0"/>
    <s v="51198"/>
    <s v="459 Roku Inc. : 966 SOW#1 2024 - DE &amp; BI Team"/>
    <x v="116"/>
    <s v="16977995014"/>
    <m/>
    <m/>
    <m/>
    <n v="522.24309915639833"/>
    <x v="5"/>
    <x v="67"/>
    <x v="1"/>
    <n v="0"/>
    <x v="129"/>
    <x v="102"/>
  </r>
  <r>
    <s v="Journal"/>
    <x v="2"/>
    <s v="Data Engineering"/>
    <s v="Data Engineering"/>
    <d v="2024-08-31T00:00:00"/>
    <x v="0"/>
    <s v="50013"/>
    <s v="468 Blackstone Inc. : 988 Blackstone SOW #12"/>
    <x v="141"/>
    <s v="16856642182"/>
    <m/>
    <m/>
    <m/>
    <n v="560.2607960298526"/>
    <x v="5"/>
    <x v="4"/>
    <x v="1"/>
    <n v="0"/>
    <x v="150"/>
    <x v="123"/>
  </r>
  <r>
    <s v="Journal"/>
    <x v="2"/>
    <s v="Data Engineering"/>
    <s v="Data Engineering"/>
    <d v="2024-08-31T00:00:00"/>
    <x v="0"/>
    <s v="50952"/>
    <s v="459 Roku Inc. : 966 SOW#1 2024 - DE &amp; BI Team"/>
    <x v="116"/>
    <s v="16977995014"/>
    <m/>
    <m/>
    <m/>
    <n v="360.16765459061952"/>
    <x v="5"/>
    <x v="67"/>
    <x v="1"/>
    <n v="0"/>
    <x v="129"/>
    <x v="102"/>
  </r>
  <r>
    <s v="Journal"/>
    <x v="2"/>
    <s v="Data Engineering"/>
    <s v="Data Engineering"/>
    <d v="2024-08-31T00:00:00"/>
    <x v="0"/>
    <s v="50946"/>
    <s v="459 Roku Inc. : 966 SOW#1 2024 - DE &amp; BI Team"/>
    <x v="116"/>
    <s v="16977995014"/>
    <m/>
    <m/>
    <m/>
    <n v="320.14902630277288"/>
    <x v="5"/>
    <x v="67"/>
    <x v="1"/>
    <n v="0"/>
    <x v="129"/>
    <x v="102"/>
  </r>
  <r>
    <s v="Journal"/>
    <x v="2"/>
    <s v="Data Engineering"/>
    <s v="Data Engineering"/>
    <d v="2024-08-31T00:00:00"/>
    <x v="0"/>
    <s v="50147"/>
    <s v="468 Blackstone Inc. : 988 Blackstone SOW #12"/>
    <x v="141"/>
    <s v="16856642182"/>
    <m/>
    <m/>
    <m/>
    <n v="440.20491116631274"/>
    <x v="5"/>
    <x v="4"/>
    <x v="1"/>
    <n v="0"/>
    <x v="150"/>
    <x v="123"/>
  </r>
  <r>
    <s v="Journal"/>
    <x v="2"/>
    <s v="Data Engineering"/>
    <s v="Data Engineering"/>
    <d v="2024-08-31T00:00:00"/>
    <x v="0"/>
    <s v="50200"/>
    <s v="465 Sincera Technologies LLC : 980 Sincera SOW 3 - Data Engineering Team"/>
    <x v="159"/>
    <s v="17001844665"/>
    <m/>
    <m/>
    <m/>
    <n v="252.11735821343365"/>
    <x v="5"/>
    <x v="75"/>
    <x v="1"/>
    <n v="0"/>
    <x v="168"/>
    <x v="141"/>
  </r>
  <r>
    <s v="Journal"/>
    <x v="2"/>
    <s v="Data Engineering"/>
    <s v="Data Engineering"/>
    <d v="2024-08-31T00:00:00"/>
    <x v="0"/>
    <s v="51309"/>
    <s v="459 Roku Inc. : 966 SOW#1 2024 - DE &amp; BI Team"/>
    <x v="116"/>
    <s v="16977995014"/>
    <m/>
    <m/>
    <m/>
    <n v="360.16765459061952"/>
    <x v="5"/>
    <x v="67"/>
    <x v="1"/>
    <n v="0"/>
    <x v="129"/>
    <x v="102"/>
  </r>
  <r>
    <s v="Journal"/>
    <x v="2"/>
    <s v="Data Engineering"/>
    <s v="Data Engineering"/>
    <d v="2024-08-31T00:00:00"/>
    <x v="0"/>
    <s v="49759"/>
    <s v="468 Blackstone Inc. : 988 Blackstone SOW #12"/>
    <x v="141"/>
    <s v="16856642182"/>
    <m/>
    <m/>
    <m/>
    <n v="480.22353945415932"/>
    <x v="5"/>
    <x v="4"/>
    <x v="1"/>
    <n v="0"/>
    <x v="150"/>
    <x v="123"/>
  </r>
  <r>
    <s v="Journal"/>
    <x v="2"/>
    <s v="Data Engineering"/>
    <s v="Data Engineering"/>
    <d v="2024-08-31T00:00:00"/>
    <x v="0"/>
    <s v="50501"/>
    <s v="459 Roku Inc. : 966 SOW#1 2024 - DE &amp; BI Team"/>
    <x v="116"/>
    <s v="16977995014"/>
    <m/>
    <m/>
    <m/>
    <n v="504.23471642686729"/>
    <x v="5"/>
    <x v="67"/>
    <x v="1"/>
    <n v="0"/>
    <x v="129"/>
    <x v="102"/>
  </r>
  <r>
    <s v="Journal"/>
    <x v="2"/>
    <s v="Data Engineering"/>
    <s v="Data Engineering"/>
    <d v="2024-08-31T00:00:00"/>
    <x v="0"/>
    <s v="50595"/>
    <s v="468 Blackstone Inc. : 1284 Blackstone - SOW#25 - FS Engineer (Seb Team)"/>
    <x v="167"/>
    <s v="19902785076"/>
    <m/>
    <m/>
    <m/>
    <n v="536.24961905714463"/>
    <x v="5"/>
    <x v="4"/>
    <x v="1"/>
    <n v="0"/>
    <x v="176"/>
    <x v="149"/>
  </r>
  <r>
    <s v="Journal"/>
    <x v="2"/>
    <s v="Data Engineering"/>
    <s v="Data Engineering"/>
    <d v="2024-08-31T00:00:00"/>
    <x v="0"/>
    <s v="50072"/>
    <s v="461 Session M Inc. : 974 Mastercard SOW #6"/>
    <x v="6"/>
    <s v="16716229170"/>
    <m/>
    <m/>
    <m/>
    <n v="696.32413220853107"/>
    <x v="5"/>
    <x v="29"/>
    <x v="1"/>
    <n v="0"/>
    <x v="38"/>
    <x v="37"/>
  </r>
  <r>
    <s v="Journal"/>
    <x v="2"/>
    <s v="Data Engineering"/>
    <s v="Data Engineering"/>
    <d v="2024-08-31T00:00:00"/>
    <x v="0"/>
    <s v="50159"/>
    <s v="468 Blackstone Inc. : 988 Blackstone SOW #12"/>
    <x v="141"/>
    <s v="16856642182"/>
    <m/>
    <m/>
    <m/>
    <n v="480.22353945415932"/>
    <x v="5"/>
    <x v="4"/>
    <x v="1"/>
    <n v="0"/>
    <x v="150"/>
    <x v="123"/>
  </r>
  <r>
    <s v="Journal"/>
    <x v="2"/>
    <s v="Data Engineering"/>
    <s v="Data Engineering"/>
    <d v="2024-08-31T00:00:00"/>
    <x v="0"/>
    <s v="51105"/>
    <s v="459 Roku Inc. : 966 SOW#1 2024 - DE &amp; BI Team"/>
    <x v="116"/>
    <s v="16977995014"/>
    <m/>
    <m/>
    <m/>
    <n v="320.14902630277288"/>
    <x v="5"/>
    <x v="67"/>
    <x v="1"/>
    <n v="0"/>
    <x v="129"/>
    <x v="102"/>
  </r>
  <r>
    <s v="Journal"/>
    <x v="2"/>
    <s v="Data Engineering"/>
    <s v="Data Engineering"/>
    <d v="2024-08-31T00:00:00"/>
    <x v="0"/>
    <s v="51340"/>
    <s v="482 Madhive : 1111 Madhive - SOW1"/>
    <x v="155"/>
    <s v="16592846934"/>
    <m/>
    <m/>
    <m/>
    <n v="270.12574094296463"/>
    <x v="5"/>
    <x v="77"/>
    <x v="1"/>
    <n v="0"/>
    <x v="164"/>
    <x v="137"/>
  </r>
  <r>
    <s v="Journal"/>
    <x v="1"/>
    <s v="Data Engineering"/>
    <s v="Data Engineering"/>
    <d v="2024-08-31T00:00:00"/>
    <x v="0"/>
    <s v="49528"/>
    <s v="402 ICC in Forth Point Represents Blend360 : 1378 Wyndham - Guest Analytics Retainer"/>
    <x v="169"/>
    <m/>
    <m/>
    <m/>
    <m/>
    <n v="1483.2875405691398"/>
    <x v="1"/>
    <x v="26"/>
    <x v="1"/>
    <n v="0"/>
    <x v="178"/>
    <x v="7"/>
  </r>
  <r>
    <s v="Journal"/>
    <x v="1"/>
    <s v="Data Engineering"/>
    <s v="Data Engineering"/>
    <d v="2024-08-31T00:00:00"/>
    <x v="0"/>
    <s v="49536"/>
    <s v="402 ICC in Forth Point Represents Blend360 : 1378 Wyndham - Guest Analytics Retainer"/>
    <x v="169"/>
    <m/>
    <m/>
    <m/>
    <m/>
    <n v="1483.2875405691398"/>
    <x v="1"/>
    <x v="26"/>
    <x v="1"/>
    <n v="0"/>
    <x v="178"/>
    <x v="7"/>
  </r>
  <r>
    <s v="Journal"/>
    <x v="1"/>
    <s v="Data Engineering"/>
    <s v="Data Engineering"/>
    <d v="2024-08-31T00:00:00"/>
    <x v="0"/>
    <s v="49550"/>
    <s v="402 ICC in Forth Point Represents Blend360 : 1378 Wyndham - Guest Analytics Retainer"/>
    <x v="169"/>
    <m/>
    <m/>
    <m/>
    <m/>
    <n v="1483.2875405691398"/>
    <x v="1"/>
    <x v="26"/>
    <x v="1"/>
    <n v="0"/>
    <x v="178"/>
    <x v="7"/>
  </r>
  <r>
    <s v="Journal"/>
    <x v="2"/>
    <s v="Data Engineering"/>
    <s v="Data Engineering"/>
    <d v="2024-08-31T00:00:00"/>
    <x v="0"/>
    <s v="50317"/>
    <s v="469 Stagwell Marketing Cloud LLC : 985 Stagwell SOW#1"/>
    <x v="147"/>
    <s v="17001841791"/>
    <m/>
    <m/>
    <m/>
    <n v="520.2421677420059"/>
    <x v="5"/>
    <x v="76"/>
    <x v="1"/>
    <n v="0"/>
    <x v="156"/>
    <x v="129"/>
  </r>
  <r>
    <s v="Journal"/>
    <x v="2"/>
    <s v="Data Engineering"/>
    <s v="Data Engineering"/>
    <d v="2024-08-31T00:00:00"/>
    <x v="0"/>
    <s v="49963"/>
    <s v="468 Blackstone Inc. : 988 Blackstone SOW #12"/>
    <x v="141"/>
    <s v="16856642182"/>
    <m/>
    <m/>
    <m/>
    <n v="480.22353945415932"/>
    <x v="5"/>
    <x v="4"/>
    <x v="1"/>
    <n v="0"/>
    <x v="150"/>
    <x v="123"/>
  </r>
  <r>
    <s v="Journal"/>
    <x v="2"/>
    <s v="Data Engineering"/>
    <s v="Data Engineering"/>
    <d v="2024-08-31T00:00:00"/>
    <x v="0"/>
    <s v="50534"/>
    <s v="468 Blackstone Inc. : 1255 Blackstone - Python Engineers (James Team)"/>
    <x v="153"/>
    <s v="19584503853"/>
    <m/>
    <m/>
    <m/>
    <n v="520.2421677420059"/>
    <x v="5"/>
    <x v="4"/>
    <x v="1"/>
    <n v="0"/>
    <x v="162"/>
    <x v="135"/>
  </r>
  <r>
    <s v="Journal"/>
    <x v="2"/>
    <s v="Data Engineering"/>
    <s v="Data Engineering"/>
    <d v="2024-08-31T00:00:00"/>
    <x v="0"/>
    <s v="50244"/>
    <s v="468 Blackstone Inc. : 1013 Blackstone SOW#14 - Data Engineering Team"/>
    <x v="156"/>
    <s v="16807042572"/>
    <m/>
    <m/>
    <m/>
    <n v="536.24961905714463"/>
    <x v="5"/>
    <x v="4"/>
    <x v="1"/>
    <n v="0"/>
    <x v="165"/>
    <x v="138"/>
  </r>
  <r>
    <s v="Journal"/>
    <x v="1"/>
    <s v="Data Engineering"/>
    <s v="Data Engineering"/>
    <d v="2024-08-31T00:00:00"/>
    <x v="0"/>
    <s v="51535"/>
    <s v="729 Huntsworth Health Limited (Inizio) : 1458 GenAI 5 Use Cases"/>
    <x v="37"/>
    <m/>
    <m/>
    <m/>
    <m/>
    <n v="81626.871388435335"/>
    <x v="1"/>
    <x v="0"/>
    <x v="1"/>
    <n v="0"/>
    <x v="64"/>
    <x v="0"/>
  </r>
  <r>
    <s v="Journal"/>
    <x v="2"/>
    <s v="Data Engineering"/>
    <s v="Data Engineering"/>
    <d v="2024-08-31T00:00:00"/>
    <x v="0"/>
    <s v="50354"/>
    <s v="468 Blackstone Inc. : 1181 Blackstone - SOW#23 - DE Tech Lead (Rafael Team)"/>
    <x v="146"/>
    <s v="18243049512"/>
    <m/>
    <m/>
    <m/>
    <n v="440.20491116631274"/>
    <x v="5"/>
    <x v="4"/>
    <x v="1"/>
    <n v="0"/>
    <x v="155"/>
    <x v="128"/>
  </r>
  <r>
    <s v="Journal"/>
    <x v="2"/>
    <s v="Data Engineering"/>
    <s v="Data Engineering"/>
    <d v="2024-08-31T00:00:00"/>
    <x v="0"/>
    <s v="50661"/>
    <s v="459 Roku Inc. : 966 SOW#1 2024 - DE &amp; BI Team"/>
    <x v="116"/>
    <s v="16977995014"/>
    <m/>
    <m/>
    <m/>
    <n v="320.14902630277288"/>
    <x v="5"/>
    <x v="67"/>
    <x v="1"/>
    <n v="0"/>
    <x v="129"/>
    <x v="102"/>
  </r>
  <r>
    <s v="Journal"/>
    <x v="2"/>
    <s v="Data Engineering"/>
    <s v="Data Engineering"/>
    <d v="2024-08-31T00:00:00"/>
    <x v="0"/>
    <s v="51429"/>
    <s v="456 ICC in Montevideo represents Blend360 : 1166 Fedefarma: Landing Zone Assessment &amp; Recommendation Phase"/>
    <x v="143"/>
    <s v="17806464279"/>
    <m/>
    <m/>
    <m/>
    <n v="180.08382729530976"/>
    <x v="5"/>
    <x v="16"/>
    <x v="1"/>
    <n v="0"/>
    <x v="152"/>
    <x v="125"/>
  </r>
  <r>
    <s v="Journal"/>
    <x v="2"/>
    <s v="Data Engineering"/>
    <s v="Data Engineering"/>
    <d v="2024-08-31T00:00:00"/>
    <x v="0"/>
    <s v="50876"/>
    <s v="459 Roku Inc. : 966 SOW#1 2024 - DE &amp; BI Team"/>
    <x v="116"/>
    <s v="16977995014"/>
    <m/>
    <m/>
    <m/>
    <n v="480.22353945415932"/>
    <x v="5"/>
    <x v="67"/>
    <x v="1"/>
    <n v="0"/>
    <x v="129"/>
    <x v="102"/>
  </r>
  <r>
    <s v="Journal"/>
    <x v="2"/>
    <s v="Data Engineering"/>
    <s v="Data Engineering"/>
    <d v="2024-08-31T00:00:00"/>
    <x v="0"/>
    <s v="50261"/>
    <s v="465 Sincera Technologies LLC : 1146 Sincera SOW 4 - DE Team"/>
    <x v="144"/>
    <s v="17581549176"/>
    <m/>
    <m/>
    <m/>
    <n v="240.11176972707966"/>
    <x v="5"/>
    <x v="75"/>
    <x v="1"/>
    <n v="0"/>
    <x v="153"/>
    <x v="126"/>
  </r>
  <r>
    <s v="Journal"/>
    <x v="2"/>
    <s v="Data Engineering"/>
    <s v="Data Engineering"/>
    <d v="2024-08-31T00:00:00"/>
    <x v="0"/>
    <s v="49952"/>
    <s v="461 Session M Inc. : 974 Mastercard SOW #6"/>
    <x v="6"/>
    <s v="16716229170"/>
    <m/>
    <m/>
    <m/>
    <n v="336.15647761791155"/>
    <x v="5"/>
    <x v="29"/>
    <x v="1"/>
    <n v="0"/>
    <x v="38"/>
    <x v="37"/>
  </r>
  <r>
    <s v="Journal"/>
    <x v="2"/>
    <s v="Data Engineering"/>
    <s v="Data Engineering"/>
    <d v="2024-08-31T00:00:00"/>
    <x v="0"/>
    <s v="50045"/>
    <s v="461 Session M Inc. : 974 Mastercard SOW #6"/>
    <x v="6"/>
    <s v="16716229170"/>
    <m/>
    <m/>
    <m/>
    <n v="336.15647761791155"/>
    <x v="5"/>
    <x v="29"/>
    <x v="1"/>
    <n v="0"/>
    <x v="38"/>
    <x v="37"/>
  </r>
  <r>
    <s v="Journal"/>
    <x v="2"/>
    <s v="Data Engineering"/>
    <s v="Data Engineering"/>
    <d v="2024-08-31T00:00:00"/>
    <x v="0"/>
    <s v="50905"/>
    <s v="459 Roku Inc. : 966 SOW#1 2024 - DE &amp; BI Team"/>
    <x v="116"/>
    <s v="16977995014"/>
    <m/>
    <m/>
    <m/>
    <n v="480.22353945415932"/>
    <x v="5"/>
    <x v="67"/>
    <x v="1"/>
    <n v="0"/>
    <x v="129"/>
    <x v="102"/>
  </r>
  <r>
    <s v="Journal"/>
    <x v="2"/>
    <s v="Data Engineering"/>
    <s v="Data Engineering"/>
    <d v="2024-08-31T00:00:00"/>
    <x v="0"/>
    <s v="49993"/>
    <s v="461 Session M Inc. : 974 Mastercard SOW #6"/>
    <x v="6"/>
    <s v="16716229170"/>
    <m/>
    <m/>
    <m/>
    <n v="496.23099076929799"/>
    <x v="5"/>
    <x v="29"/>
    <x v="1"/>
    <n v="0"/>
    <x v="38"/>
    <x v="37"/>
  </r>
  <r>
    <s v="Journal"/>
    <x v="9"/>
    <s v="Data Engineering"/>
    <s v="Data Engineering"/>
    <d v="2024-08-31T00:00:00"/>
    <x v="0"/>
    <s v="51831"/>
    <s v="362 Universal Parks &amp; Resorts : 810 Digital Analytics - FTE Support"/>
    <x v="60"/>
    <s v="14339724132"/>
    <m/>
    <m/>
    <m/>
    <n v="8844.73"/>
    <x v="5"/>
    <x v="19"/>
    <x v="1"/>
    <n v="0"/>
    <x v="79"/>
    <x v="74"/>
  </r>
  <r>
    <s v="Journal"/>
    <x v="2"/>
    <s v="Data Engineering"/>
    <s v="Data Engineering"/>
    <d v="2024-08-31T00:00:00"/>
    <x v="0"/>
    <s v="51366"/>
    <s v="482 Madhive : 1111 Madhive - SOW1"/>
    <x v="155"/>
    <s v="16592846934"/>
    <m/>
    <m/>
    <m/>
    <n v="520.2421677420059"/>
    <x v="5"/>
    <x v="77"/>
    <x v="1"/>
    <n v="0"/>
    <x v="164"/>
    <x v="137"/>
  </r>
  <r>
    <s v="Journal"/>
    <x v="2"/>
    <s v="Data Engineering"/>
    <s v="Data Engineering"/>
    <d v="2024-08-31T00:00:00"/>
    <x v="0"/>
    <s v="50956"/>
    <s v="459 Roku Inc. : 966 SOW#1 2024 - DE &amp; BI Team"/>
    <x v="116"/>
    <s v="16977995014"/>
    <m/>
    <m/>
    <m/>
    <n v="360.16765459061952"/>
    <x v="5"/>
    <x v="67"/>
    <x v="1"/>
    <n v="0"/>
    <x v="129"/>
    <x v="102"/>
  </r>
  <r>
    <s v="Journal"/>
    <x v="2"/>
    <s v="Data Engineering"/>
    <s v="Data Engineering"/>
    <d v="2024-08-31T00:00:00"/>
    <x v="0"/>
    <s v="50432"/>
    <s v="468 Blackstone Inc. : 1194 Blackstone - SOW#18 - Data Engineer with AWS (Puneet Team)"/>
    <x v="164"/>
    <s v="18262439992"/>
    <m/>
    <m/>
    <m/>
    <n v="560.2607960298526"/>
    <x v="5"/>
    <x v="4"/>
    <x v="1"/>
    <n v="0"/>
    <x v="173"/>
    <x v="146"/>
  </r>
  <r>
    <s v="Journal"/>
    <x v="2"/>
    <s v="Data Engineering"/>
    <s v="Data Engineering"/>
    <d v="2024-08-31T00:00:00"/>
    <x v="0"/>
    <s v="50594"/>
    <s v="459 Roku Inc. : 966 SOW#1 2024 - DE &amp; BI Team"/>
    <x v="116"/>
    <s v="16977995014"/>
    <m/>
    <m/>
    <m/>
    <n v="360.16765459061952"/>
    <x v="5"/>
    <x v="67"/>
    <x v="1"/>
    <n v="0"/>
    <x v="129"/>
    <x v="102"/>
  </r>
  <r>
    <s v="Journal"/>
    <x v="9"/>
    <s v="Data Engineering"/>
    <s v="Data Engineering"/>
    <d v="2024-08-31T00:00:00"/>
    <x v="0"/>
    <s v="52025"/>
    <s v="182 GoodRx : 1142 GoodRx - April to October Renewal"/>
    <x v="19"/>
    <s v="17583569682"/>
    <m/>
    <m/>
    <m/>
    <n v="-4347.3900000000003"/>
    <x v="5"/>
    <x v="21"/>
    <x v="1"/>
    <n v="0"/>
    <x v="50"/>
    <x v="47"/>
  </r>
  <r>
    <s v="Journal"/>
    <x v="2"/>
    <s v="Data Engineering"/>
    <s v="Data Engineering"/>
    <d v="2024-08-31T00:00:00"/>
    <x v="0"/>
    <s v="49900"/>
    <s v="468 Blackstone Inc. : 988 Blackstone SOW #12"/>
    <x v="141"/>
    <s v="16856642182"/>
    <m/>
    <m/>
    <m/>
    <n v="560.2607960298526"/>
    <x v="5"/>
    <x v="4"/>
    <x v="1"/>
    <n v="0"/>
    <x v="150"/>
    <x v="123"/>
  </r>
  <r>
    <s v="Journal"/>
    <x v="2"/>
    <s v="Data Engineering"/>
    <s v="Data Engineering"/>
    <d v="2024-08-31T00:00:00"/>
    <x v="0"/>
    <s v="49922"/>
    <s v="468 Blackstone Inc. : 988 Blackstone SOW #12"/>
    <x v="141"/>
    <s v="16856642182"/>
    <m/>
    <m/>
    <m/>
    <n v="480.22353945415932"/>
    <x v="5"/>
    <x v="4"/>
    <x v="1"/>
    <n v="0"/>
    <x v="150"/>
    <x v="123"/>
  </r>
  <r>
    <s v="Journal"/>
    <x v="2"/>
    <s v="Data Engineering"/>
    <s v="Data Engineering"/>
    <d v="2024-08-31T00:00:00"/>
    <x v="0"/>
    <s v="51218"/>
    <s v="459 Roku Inc. : 966 SOW#1 2024 - DE &amp; BI Team"/>
    <x v="116"/>
    <s v="16977995014"/>
    <m/>
    <m/>
    <m/>
    <n v="320.14902630277288"/>
    <x v="5"/>
    <x v="67"/>
    <x v="1"/>
    <n v="0"/>
    <x v="129"/>
    <x v="102"/>
  </r>
  <r>
    <s v="Journal"/>
    <x v="9"/>
    <s v="Data Engineering"/>
    <s v="Data Engineering"/>
    <d v="2024-08-31T00:00:00"/>
    <x v="0"/>
    <s v="51584"/>
    <s v="382 Hyatt : 1294 Hyatt - Product Manager Need"/>
    <x v="187"/>
    <s v="20030054821"/>
    <m/>
    <m/>
    <m/>
    <n v="27200"/>
    <x v="5"/>
    <x v="14"/>
    <x v="1"/>
    <n v="0"/>
    <x v="193"/>
    <x v="68"/>
  </r>
  <r>
    <s v="Journal"/>
    <x v="2"/>
    <s v="Data Engineering"/>
    <s v="Data Engineering"/>
    <d v="2024-08-31T00:00:00"/>
    <x v="0"/>
    <s v="50793"/>
    <s v="459 Roku Inc. : 966 SOW#1 2024 - DE &amp; BI Team"/>
    <x v="116"/>
    <s v="16977995014"/>
    <m/>
    <m/>
    <m/>
    <n v="320.14902630277288"/>
    <x v="5"/>
    <x v="67"/>
    <x v="1"/>
    <n v="0"/>
    <x v="129"/>
    <x v="102"/>
  </r>
  <r>
    <s v="Journal"/>
    <x v="2"/>
    <s v="Data Engineering"/>
    <s v="Data Engineering"/>
    <d v="2024-08-31T00:00:00"/>
    <x v="0"/>
    <s v="51033"/>
    <s v="459 Roku Inc. : 966 SOW#1 2024 - DE &amp; BI Team"/>
    <x v="116"/>
    <s v="16977995014"/>
    <m/>
    <m/>
    <m/>
    <n v="360.16765459061952"/>
    <x v="5"/>
    <x v="67"/>
    <x v="1"/>
    <n v="0"/>
    <x v="129"/>
    <x v="102"/>
  </r>
  <r>
    <s v="Journal"/>
    <x v="2"/>
    <s v="Data Engineering"/>
    <s v="Data Engineering"/>
    <d v="2024-08-31T00:00:00"/>
    <x v="0"/>
    <s v="50879"/>
    <s v="460 Globalization Partners Inc. : 1349 Globalization Partners SOW #41 - Data Engineering Team Renewal"/>
    <x v="139"/>
    <s v="17771226635"/>
    <m/>
    <m/>
    <m/>
    <n v="448.20863682388205"/>
    <x v="5"/>
    <x v="73"/>
    <x v="1"/>
    <n v="0"/>
    <x v="148"/>
    <x v="121"/>
  </r>
  <r>
    <s v="Journal"/>
    <x v="2"/>
    <s v="Data Engineering"/>
    <s v="Data Engineering"/>
    <d v="2024-08-31T00:00:00"/>
    <x v="0"/>
    <s v="51004"/>
    <s v="459 Roku Inc. : 966 SOW#1 2024 - DE &amp; BI Team"/>
    <x v="116"/>
    <s v="16977995014"/>
    <m/>
    <m/>
    <m/>
    <n v="432.20118550874338"/>
    <x v="5"/>
    <x v="67"/>
    <x v="1"/>
    <n v="0"/>
    <x v="129"/>
    <x v="102"/>
  </r>
  <r>
    <s v="Journal"/>
    <x v="2"/>
    <s v="Data Engineering"/>
    <s v="Data Engineering"/>
    <d v="2024-08-31T00:00:00"/>
    <x v="0"/>
    <s v="51025"/>
    <s v="460 Globalization Partners Inc. : 1366 Globalization Partners SOW #39 - Data Engineering Team  Renewal"/>
    <x v="152"/>
    <s v="17772967350"/>
    <m/>
    <m/>
    <m/>
    <n v="360.16765459061952"/>
    <x v="5"/>
    <x v="73"/>
    <x v="1"/>
    <n v="0"/>
    <x v="161"/>
    <x v="134"/>
  </r>
  <r>
    <s v="Journal"/>
    <x v="2"/>
    <s v="Data Engineering"/>
    <s v="Data Engineering"/>
    <d v="2024-08-31T00:00:00"/>
    <x v="0"/>
    <s v="50728"/>
    <s v="459 Roku Inc. : 966 SOW#1 2024 - DE &amp; BI Team"/>
    <x v="116"/>
    <s v="16977995014"/>
    <m/>
    <m/>
    <m/>
    <n v="375.17476412593805"/>
    <x v="5"/>
    <x v="67"/>
    <x v="1"/>
    <n v="0"/>
    <x v="129"/>
    <x v="102"/>
  </r>
  <r>
    <s v="Journal"/>
    <x v="9"/>
    <s v="Data Engineering"/>
    <s v="Data Engineering"/>
    <d v="2024-08-31T00:00:00"/>
    <x v="0"/>
    <s v="52166"/>
    <s v="- No Entity -"/>
    <x v="0"/>
    <m/>
    <s v="ICC 1204 CVS Health : Foundry Targeting - Alpesh FED"/>
    <m/>
    <s v="TopSide Management Book Elim related to project ICC 1204 CVS Health : Foundry Targeting - Alpesh FED"/>
    <n v="-10564.92"/>
    <x v="5"/>
    <x v="3"/>
    <x v="1"/>
    <s v="ICC 1204 CVS Health : Foundry Targeting - Alpesh FED"/>
    <x v="25"/>
    <x v="24"/>
  </r>
  <r>
    <s v="Journal"/>
    <x v="2"/>
    <s v="Data Engineering"/>
    <s v="Data Engineering"/>
    <d v="2024-08-31T00:00:00"/>
    <x v="0"/>
    <s v="50368"/>
    <s v="469 Stagwell Marketing Cloud LLC : 987 Stagwell SOW#3"/>
    <x v="163"/>
    <s v="17001802020"/>
    <m/>
    <m/>
    <m/>
    <n v="408.19000853603541"/>
    <x v="5"/>
    <x v="76"/>
    <x v="1"/>
    <n v="0"/>
    <x v="172"/>
    <x v="145"/>
  </r>
  <r>
    <s v="Journal"/>
    <x v="2"/>
    <s v="Data Engineering"/>
    <s v="Data Engineering"/>
    <d v="2024-08-31T00:00:00"/>
    <x v="0"/>
    <s v="50392"/>
    <s v="469 Stagwell Marketing Cloud LLC : 1190 Stagwell - SOW#4 - Data Engineering Team"/>
    <x v="157"/>
    <s v="17692058278"/>
    <m/>
    <m/>
    <m/>
    <n v="400.1862828784661"/>
    <x v="5"/>
    <x v="76"/>
    <x v="1"/>
    <n v="0"/>
    <x v="166"/>
    <x v="139"/>
  </r>
  <r>
    <s v="Journal"/>
    <x v="2"/>
    <s v="Data Engineering"/>
    <s v="Data Engineering"/>
    <d v="2024-08-31T00:00:00"/>
    <x v="0"/>
    <s v="50821"/>
    <s v="459 Roku Inc. : 966 SOW#1 2024 - DE &amp; BI Team"/>
    <x v="116"/>
    <s v="16977995014"/>
    <m/>
    <m/>
    <m/>
    <n v="280.1303980149263"/>
    <x v="5"/>
    <x v="67"/>
    <x v="1"/>
    <n v="0"/>
    <x v="129"/>
    <x v="102"/>
  </r>
  <r>
    <s v="Journal"/>
    <x v="2"/>
    <s v="Data Engineering"/>
    <s v="Data Engineering"/>
    <d v="2024-08-31T00:00:00"/>
    <x v="0"/>
    <s v="50723"/>
    <s v="460 Globalization Partners Inc. : 1028 GP SOW #33"/>
    <x v="180"/>
    <s v="16973568605"/>
    <m/>
    <m/>
    <m/>
    <n v="476.2216766253747"/>
    <x v="5"/>
    <x v="73"/>
    <x v="1"/>
    <n v="0"/>
    <x v="187"/>
    <x v="158"/>
  </r>
  <r>
    <s v="Journal"/>
    <x v="2"/>
    <s v="Data Engineering"/>
    <s v="Data Engineering"/>
    <d v="2024-08-31T00:00:00"/>
    <x v="0"/>
    <s v="51275"/>
    <s v="482 Madhive : 1111 Madhive - SOW1"/>
    <x v="155"/>
    <s v="16592846934"/>
    <m/>
    <m/>
    <m/>
    <n v="240.11176972707966"/>
    <x v="5"/>
    <x v="77"/>
    <x v="1"/>
    <n v="0"/>
    <x v="164"/>
    <x v="137"/>
  </r>
  <r>
    <s v="Journal"/>
    <x v="2"/>
    <s v="Data Engineering"/>
    <s v="Data Engineering"/>
    <d v="2024-08-31T00:00:00"/>
    <x v="0"/>
    <s v="50701"/>
    <s v="468 Blackstone Inc. : 1370 Blackstone - SOW#17 - Data Engineering Team"/>
    <x v="160"/>
    <s v="20242405226"/>
    <m/>
    <m/>
    <m/>
    <n v="440.20491116631274"/>
    <x v="5"/>
    <x v="4"/>
    <x v="1"/>
    <n v="0"/>
    <x v="169"/>
    <x v="142"/>
  </r>
  <r>
    <s v="Journal"/>
    <x v="2"/>
    <s v="Data Engineering"/>
    <s v="Data Engineering"/>
    <d v="2024-08-31T00:00:00"/>
    <x v="0"/>
    <s v="50161"/>
    <s v="468 Blackstone Inc. : 988 Blackstone SOW #12"/>
    <x v="141"/>
    <s v="16856642182"/>
    <m/>
    <m/>
    <m/>
    <n v="560.2607960298526"/>
    <x v="5"/>
    <x v="4"/>
    <x v="1"/>
    <n v="0"/>
    <x v="150"/>
    <x v="123"/>
  </r>
  <r>
    <s v="Journal"/>
    <x v="2"/>
    <s v="Data Engineering"/>
    <s v="Data Engineering"/>
    <d v="2024-08-31T00:00:00"/>
    <x v="0"/>
    <s v="50327"/>
    <s v="468 Blackstone Inc. : 1181 Blackstone - SOW#23 - DE Tech Lead (Rafael Team)"/>
    <x v="146"/>
    <s v="18243049512"/>
    <m/>
    <m/>
    <m/>
    <n v="440.20491116631274"/>
    <x v="5"/>
    <x v="4"/>
    <x v="1"/>
    <n v="0"/>
    <x v="155"/>
    <x v="128"/>
  </r>
  <r>
    <s v="Journal"/>
    <x v="2"/>
    <s v="Data Engineering"/>
    <s v="Data Engineering"/>
    <d v="2024-08-31T00:00:00"/>
    <x v="0"/>
    <s v="50295"/>
    <s v="465 Sincera Technologies LLC : 1146 Sincera SOW 4 - DE Team"/>
    <x v="144"/>
    <s v="17581549176"/>
    <m/>
    <m/>
    <m/>
    <n v="160.07451315138644"/>
    <x v="5"/>
    <x v="75"/>
    <x v="1"/>
    <n v="0"/>
    <x v="153"/>
    <x v="126"/>
  </r>
  <r>
    <s v="Journal"/>
    <x v="2"/>
    <s v="Data Engineering"/>
    <s v="Data Engineering"/>
    <d v="2024-08-31T00:00:00"/>
    <x v="0"/>
    <s v="50447"/>
    <s v="468 Blackstone Inc. : 1194 Blackstone - SOW#18 - Data Engineer with AWS (Puneet Team)"/>
    <x v="164"/>
    <s v="18262439992"/>
    <m/>
    <m/>
    <m/>
    <n v="560.2607960298526"/>
    <x v="5"/>
    <x v="4"/>
    <x v="1"/>
    <n v="0"/>
    <x v="173"/>
    <x v="146"/>
  </r>
  <r>
    <s v="Journal"/>
    <x v="2"/>
    <s v="Data Engineering"/>
    <s v="Data Engineering"/>
    <d v="2024-08-31T00:00:00"/>
    <x v="0"/>
    <s v="49983"/>
    <s v="468 Blackstone Inc. : 988 Blackstone SOW #12"/>
    <x v="141"/>
    <s v="16856642182"/>
    <m/>
    <m/>
    <m/>
    <n v="480.22353945415932"/>
    <x v="5"/>
    <x v="4"/>
    <x v="1"/>
    <n v="0"/>
    <x v="150"/>
    <x v="123"/>
  </r>
  <r>
    <s v="Journal"/>
    <x v="2"/>
    <s v="Data Engineering"/>
    <s v="Data Engineering"/>
    <d v="2024-08-31T00:00:00"/>
    <x v="0"/>
    <s v="50539"/>
    <s v="459 Roku Inc. : 966 SOW#1 2024 - DE &amp; BI Team"/>
    <x v="116"/>
    <s v="16977995014"/>
    <m/>
    <m/>
    <m/>
    <n v="320.14902630277288"/>
    <x v="5"/>
    <x v="67"/>
    <x v="1"/>
    <n v="0"/>
    <x v="129"/>
    <x v="102"/>
  </r>
  <r>
    <s v="Journal"/>
    <x v="2"/>
    <s v="Data Engineering"/>
    <s v="Data Engineering"/>
    <d v="2024-08-31T00:00:00"/>
    <x v="0"/>
    <s v="50800"/>
    <s v="459 Roku Inc. : 966 SOW#1 2024 - DE &amp; BI Team"/>
    <x v="116"/>
    <s v="16977995014"/>
    <m/>
    <m/>
    <m/>
    <n v="432.20118550874338"/>
    <x v="5"/>
    <x v="67"/>
    <x v="1"/>
    <n v="0"/>
    <x v="129"/>
    <x v="102"/>
  </r>
  <r>
    <s v="Journal"/>
    <x v="2"/>
    <s v="Data Engineering"/>
    <s v="Data Engineering"/>
    <d v="2024-08-31T00:00:00"/>
    <x v="0"/>
    <s v="51401"/>
    <s v="456 ICC in Montevideo represents Blend360 : 1166 Fedefarma: Landing Zone Assessment &amp; Recommendation Phase"/>
    <x v="143"/>
    <s v="17806464279"/>
    <m/>
    <m/>
    <m/>
    <n v="160.07451315138644"/>
    <x v="5"/>
    <x v="16"/>
    <x v="1"/>
    <n v="0"/>
    <x v="152"/>
    <x v="125"/>
  </r>
  <r>
    <s v="Journal"/>
    <x v="2"/>
    <s v="Data Engineering"/>
    <s v="Data Engineering"/>
    <d v="2024-08-31T00:00:00"/>
    <x v="0"/>
    <s v="49931"/>
    <s v="468 Blackstone Inc. : 988 Blackstone SOW #12"/>
    <x v="141"/>
    <s v="16856642182"/>
    <m/>
    <m/>
    <m/>
    <n v="560.2607960298526"/>
    <x v="5"/>
    <x v="4"/>
    <x v="1"/>
    <n v="0"/>
    <x v="150"/>
    <x v="123"/>
  </r>
  <r>
    <s v="Journal"/>
    <x v="2"/>
    <s v="Data Engineering"/>
    <s v="Data Engineering"/>
    <d v="2024-08-31T00:00:00"/>
    <x v="0"/>
    <s v="51009"/>
    <s v="460 Globalization Partners Inc. : 1366 Globalization Partners SOW #39 - Data Engineering Team  Renewal"/>
    <x v="152"/>
    <s v="17772967350"/>
    <m/>
    <m/>
    <m/>
    <n v="376.17510590575813"/>
    <x v="5"/>
    <x v="73"/>
    <x v="1"/>
    <n v="0"/>
    <x v="161"/>
    <x v="134"/>
  </r>
  <r>
    <s v="Journal"/>
    <x v="2"/>
    <s v="Data Engineering"/>
    <s v="Data Engineering"/>
    <d v="2024-08-31T00:00:00"/>
    <x v="0"/>
    <s v="49807"/>
    <s v="461 Session M Inc. : 974 Mastercard SOW #6"/>
    <x v="6"/>
    <s v="16716229170"/>
    <m/>
    <m/>
    <m/>
    <n v="400.1862828784661"/>
    <x v="5"/>
    <x v="29"/>
    <x v="1"/>
    <n v="0"/>
    <x v="38"/>
    <x v="37"/>
  </r>
  <r>
    <s v="Journal"/>
    <x v="2"/>
    <s v="Data Engineering"/>
    <s v="Data Engineering"/>
    <d v="2024-08-31T00:00:00"/>
    <x v="0"/>
    <s v="51303"/>
    <s v="459 Roku Inc. : 966 SOW#1 2024 - DE &amp; BI Team"/>
    <x v="116"/>
    <s v="16977995014"/>
    <m/>
    <m/>
    <m/>
    <n v="320.14902630277288"/>
    <x v="5"/>
    <x v="67"/>
    <x v="1"/>
    <n v="0"/>
    <x v="129"/>
    <x v="102"/>
  </r>
  <r>
    <s v="Journal"/>
    <x v="2"/>
    <s v="Data Engineering"/>
    <s v="Data Engineering"/>
    <d v="2024-08-31T00:00:00"/>
    <x v="0"/>
    <s v="50904"/>
    <s v="460 Globalization Partners Inc. : 1349 Globalization Partners SOW #41 - Data Engineering Team Renewal"/>
    <x v="139"/>
    <s v="17771226635"/>
    <m/>
    <m/>
    <m/>
    <n v="392.1825572208968"/>
    <x v="5"/>
    <x v="73"/>
    <x v="1"/>
    <n v="0"/>
    <x v="148"/>
    <x v="121"/>
  </r>
  <r>
    <s v="Journal"/>
    <x v="2"/>
    <s v="Data Engineering"/>
    <s v="Data Engineering"/>
    <d v="2024-08-31T00:00:00"/>
    <x v="0"/>
    <s v="50738"/>
    <s v="459 Roku Inc. : 966 SOW#1 2024 - DE &amp; BI Team"/>
    <x v="116"/>
    <s v="16977995014"/>
    <m/>
    <m/>
    <m/>
    <n v="464.21608813902071"/>
    <x v="5"/>
    <x v="67"/>
    <x v="1"/>
    <n v="0"/>
    <x v="129"/>
    <x v="102"/>
  </r>
  <r>
    <s v="Journal"/>
    <x v="9"/>
    <s v="Data Engineering"/>
    <s v="Data Engineering"/>
    <d v="2024-08-31T00:00:00"/>
    <x v="0"/>
    <s v="51670"/>
    <s v="417 Franklin Templeton : 1045 Franklin Templeton - Portfolio Optimization - DS Need - Feb - Nov"/>
    <x v="27"/>
    <s v="16865883964"/>
    <m/>
    <m/>
    <m/>
    <n v="6350.35"/>
    <x v="5"/>
    <x v="1"/>
    <x v="1"/>
    <n v="0"/>
    <x v="57"/>
    <x v="54"/>
  </r>
  <r>
    <s v="Journal"/>
    <x v="2"/>
    <s v="Data Engineering"/>
    <s v="Data Engineering"/>
    <d v="2024-08-31T00:00:00"/>
    <x v="0"/>
    <s v="50838"/>
    <s v="459 Roku Inc. : 966 SOW#1 2024 - DE &amp; BI Team"/>
    <x v="116"/>
    <s v="16977995014"/>
    <m/>
    <m/>
    <m/>
    <n v="320.14902630277288"/>
    <x v="5"/>
    <x v="67"/>
    <x v="1"/>
    <n v="0"/>
    <x v="129"/>
    <x v="102"/>
  </r>
  <r>
    <s v="Journal"/>
    <x v="9"/>
    <s v="Data Engineering"/>
    <s v="Data Engineering"/>
    <d v="2024-08-31T00:00:00"/>
    <x v="0"/>
    <s v="52166"/>
    <s v="- No Entity -"/>
    <x v="0"/>
    <m/>
    <s v="ICC 895 Comcast Corporation : Comcast: 2024 Loyalty and Rewards Pod"/>
    <m/>
    <s v="TopSide Management Book Elim related to project ICC 895 Comcast Corporation : Comcast: 2024 Loyalty and Rewards Pod"/>
    <n v="-8804.1"/>
    <x v="5"/>
    <x v="17"/>
    <x v="1"/>
    <s v="ICC 895 Comcast Corporation : Comcast: 2024 Loyalty and Rewards Pod"/>
    <x v="22"/>
    <x v="21"/>
  </r>
  <r>
    <s v="Journal"/>
    <x v="2"/>
    <s v="Data Engineering"/>
    <s v="Data Engineering"/>
    <d v="2024-08-31T00:00:00"/>
    <x v="0"/>
    <s v="49828"/>
    <s v="468 Blackstone Inc. : 988 Blackstone SOW #12"/>
    <x v="141"/>
    <s v="16856642182"/>
    <m/>
    <m/>
    <m/>
    <n v="536.24961905714463"/>
    <x v="5"/>
    <x v="4"/>
    <x v="1"/>
    <n v="0"/>
    <x v="150"/>
    <x v="123"/>
  </r>
  <r>
    <s v="Journal"/>
    <x v="2"/>
    <s v="Data Engineering"/>
    <s v="Data Engineering"/>
    <d v="2024-08-31T00:00:00"/>
    <x v="0"/>
    <s v="50104"/>
    <s v="461 Session M Inc. : 974 Mastercard SOW #6"/>
    <x v="6"/>
    <s v="16716229170"/>
    <m/>
    <m/>
    <m/>
    <n v="496.23099076929799"/>
    <x v="5"/>
    <x v="29"/>
    <x v="1"/>
    <n v="0"/>
    <x v="38"/>
    <x v="37"/>
  </r>
  <r>
    <s v="Journal"/>
    <x v="2"/>
    <s v="Data Engineering"/>
    <s v="Data Engineering"/>
    <d v="2024-08-31T00:00:00"/>
    <x v="0"/>
    <s v="50571"/>
    <s v="459 Roku Inc. : 966 SOW#1 2024 - DE &amp; BI Team"/>
    <x v="116"/>
    <s v="16977995014"/>
    <m/>
    <m/>
    <m/>
    <n v="320.14902630277288"/>
    <x v="5"/>
    <x v="67"/>
    <x v="1"/>
    <n v="0"/>
    <x v="129"/>
    <x v="102"/>
  </r>
  <r>
    <s v="Journal"/>
    <x v="2"/>
    <s v="Data Engineering"/>
    <s v="Data Engineering"/>
    <d v="2024-08-31T00:00:00"/>
    <x v="0"/>
    <s v="51335"/>
    <s v="459 Roku Inc. : 968 Roku SOW 2 - Data Engineering Team"/>
    <x v="158"/>
    <s v="16977994594"/>
    <m/>
    <m/>
    <m/>
    <n v="480.22353945415932"/>
    <x v="5"/>
    <x v="67"/>
    <x v="1"/>
    <n v="0"/>
    <x v="167"/>
    <x v="140"/>
  </r>
  <r>
    <s v="Journal"/>
    <x v="2"/>
    <s v="Data Engineering"/>
    <s v="Data Engineering"/>
    <d v="2024-08-31T00:00:00"/>
    <x v="0"/>
    <s v="51270"/>
    <s v="482 Madhive : 1111 Madhive - SOW1"/>
    <x v="155"/>
    <s v="16592846934"/>
    <m/>
    <m/>
    <m/>
    <n v="270.12574094296463"/>
    <x v="5"/>
    <x v="77"/>
    <x v="1"/>
    <n v="0"/>
    <x v="164"/>
    <x v="137"/>
  </r>
  <r>
    <s v="Journal"/>
    <x v="2"/>
    <s v="Data Engineering"/>
    <s v="Data Engineering"/>
    <d v="2024-08-31T00:00:00"/>
    <x v="0"/>
    <s v="51336"/>
    <s v="482 Madhive : 1111 Madhive - SOW1"/>
    <x v="155"/>
    <s v="16592846934"/>
    <m/>
    <m/>
    <m/>
    <n v="520.2421677420059"/>
    <x v="5"/>
    <x v="77"/>
    <x v="1"/>
    <n v="0"/>
    <x v="164"/>
    <x v="137"/>
  </r>
  <r>
    <s v="Journal"/>
    <x v="9"/>
    <s v="Data Engineering"/>
    <s v="Data Engineering"/>
    <d v="2024-08-31T00:00:00"/>
    <x v="0"/>
    <s v="51756"/>
    <s v="11 Visa : 1263 VISA Commercial Services - DE/BI project"/>
    <x v="130"/>
    <s v="19569236781"/>
    <m/>
    <m/>
    <m/>
    <n v="5387.23"/>
    <x v="5"/>
    <x v="22"/>
    <x v="1"/>
    <n v="0"/>
    <x v="141"/>
    <x v="114"/>
  </r>
  <r>
    <s v="Journal"/>
    <x v="2"/>
    <s v="Data Engineering"/>
    <s v="Data Engineering"/>
    <d v="2024-08-31T00:00:00"/>
    <x v="0"/>
    <s v="50633"/>
    <s v="459 Roku Inc. : 966 SOW#1 2024 - DE &amp; BI Team"/>
    <x v="116"/>
    <s v="16977995014"/>
    <m/>
    <m/>
    <m/>
    <n v="432.20118550874338"/>
    <x v="5"/>
    <x v="67"/>
    <x v="1"/>
    <n v="0"/>
    <x v="129"/>
    <x v="102"/>
  </r>
  <r>
    <s v="Journal"/>
    <x v="2"/>
    <s v="Data Engineering"/>
    <s v="Data Engineering"/>
    <d v="2024-08-31T00:00:00"/>
    <x v="0"/>
    <s v="50551"/>
    <s v="459 Roku Inc. : 966 SOW#1 2024 - DE &amp; BI Team"/>
    <x v="116"/>
    <s v="16977995014"/>
    <m/>
    <m/>
    <m/>
    <n v="432.20118550874338"/>
    <x v="5"/>
    <x v="67"/>
    <x v="1"/>
    <n v="0"/>
    <x v="129"/>
    <x v="102"/>
  </r>
  <r>
    <s v="Journal"/>
    <x v="2"/>
    <s v="Data Engineering"/>
    <s v="Data Engineering"/>
    <d v="2024-08-31T00:00:00"/>
    <x v="0"/>
    <s v="50254"/>
    <s v="465 Sincera Technologies LLC : 980 Sincera SOW 3 - Data Engineering Team"/>
    <x v="159"/>
    <s v="17001844665"/>
    <m/>
    <m/>
    <m/>
    <n v="294.1369179156726"/>
    <x v="5"/>
    <x v="75"/>
    <x v="1"/>
    <n v="0"/>
    <x v="168"/>
    <x v="141"/>
  </r>
  <r>
    <s v="Journal"/>
    <x v="2"/>
    <s v="Data Engineering"/>
    <s v="Data Engineering"/>
    <d v="2024-08-31T00:00:00"/>
    <x v="0"/>
    <s v="50545"/>
    <s v="468 Blackstone Inc. : 1255 Blackstone - Python Engineers (James Team)"/>
    <x v="153"/>
    <s v="19584503853"/>
    <m/>
    <m/>
    <m/>
    <n v="560.2607960298526"/>
    <x v="5"/>
    <x v="4"/>
    <x v="1"/>
    <n v="0"/>
    <x v="162"/>
    <x v="135"/>
  </r>
  <r>
    <s v="Journal"/>
    <x v="2"/>
    <s v="Data Engineering"/>
    <s v="Data Engineering"/>
    <d v="2024-08-31T00:00:00"/>
    <x v="0"/>
    <s v="50834"/>
    <s v="460 Globalization Partners Inc. : 1349 Globalization Partners SOW #41 - Data Engineering Team Renewal"/>
    <x v="139"/>
    <s v="17771226635"/>
    <m/>
    <m/>
    <m/>
    <n v="504.23471642686729"/>
    <x v="5"/>
    <x v="73"/>
    <x v="1"/>
    <n v="0"/>
    <x v="148"/>
    <x v="121"/>
  </r>
  <r>
    <s v="Journal"/>
    <x v="2"/>
    <s v="Data Engineering"/>
    <s v="Data Engineering"/>
    <d v="2024-08-31T00:00:00"/>
    <x v="0"/>
    <s v="50673"/>
    <s v="459 Roku Inc. : 966 SOW#1 2024 - DE &amp; BI Team"/>
    <x v="116"/>
    <s v="16977995014"/>
    <m/>
    <m/>
    <m/>
    <n v="480.22353945415932"/>
    <x v="5"/>
    <x v="67"/>
    <x v="1"/>
    <n v="0"/>
    <x v="129"/>
    <x v="102"/>
  </r>
  <r>
    <s v="Journal"/>
    <x v="2"/>
    <s v="Data Engineering"/>
    <s v="Data Engineering"/>
    <d v="2024-08-31T00:00:00"/>
    <x v="0"/>
    <s v="50050"/>
    <s v="468 Blackstone Inc. : 988 Blackstone SOW #12"/>
    <x v="141"/>
    <s v="16856642182"/>
    <m/>
    <m/>
    <m/>
    <n v="560.2607960298526"/>
    <x v="5"/>
    <x v="4"/>
    <x v="1"/>
    <n v="0"/>
    <x v="150"/>
    <x v="123"/>
  </r>
  <r>
    <s v="Journal"/>
    <x v="2"/>
    <s v="Data Engineering"/>
    <s v="Data Engineering"/>
    <d v="2024-08-31T00:00:00"/>
    <x v="0"/>
    <s v="50578"/>
    <s v="468 Blackstone Inc. : 1284 Blackstone - SOW#25 - FS Engineer (Seb Team)"/>
    <x v="167"/>
    <s v="19902785076"/>
    <m/>
    <m/>
    <m/>
    <n v="536.24961905714463"/>
    <x v="5"/>
    <x v="4"/>
    <x v="1"/>
    <n v="0"/>
    <x v="176"/>
    <x v="149"/>
  </r>
  <r>
    <s v="Journal"/>
    <x v="2"/>
    <s v="Data Engineering"/>
    <s v="Data Engineering"/>
    <d v="2024-08-31T00:00:00"/>
    <x v="0"/>
    <s v="50680"/>
    <s v="468 Blackstone Inc. : 1329 Blackstone - SOW#19 - Exec Office Team (.Net)"/>
    <x v="150"/>
    <s v="18659335221"/>
    <m/>
    <m/>
    <m/>
    <n v="560.2607960298526"/>
    <x v="5"/>
    <x v="4"/>
    <x v="1"/>
    <n v="0"/>
    <x v="159"/>
    <x v="132"/>
  </r>
  <r>
    <s v="Journal"/>
    <x v="2"/>
    <s v="Data Engineering"/>
    <s v="Data Engineering"/>
    <d v="2024-08-31T00:00:00"/>
    <x v="0"/>
    <s v="51154"/>
    <s v="459 Roku Inc. : 966 SOW#1 2024 - DE &amp; BI Team"/>
    <x v="116"/>
    <s v="16977995014"/>
    <m/>
    <m/>
    <m/>
    <n v="432.20118550874338"/>
    <x v="5"/>
    <x v="67"/>
    <x v="1"/>
    <n v="0"/>
    <x v="129"/>
    <x v="102"/>
  </r>
  <r>
    <s v="Journal"/>
    <x v="2"/>
    <s v="Data Engineering"/>
    <s v="Data Engineering"/>
    <d v="2024-08-31T00:00:00"/>
    <x v="0"/>
    <s v="51183"/>
    <s v="459 Roku Inc. : 966 SOW#1 2024 - DE &amp; BI Team"/>
    <x v="116"/>
    <s v="16977995014"/>
    <m/>
    <m/>
    <m/>
    <n v="432.20118550874338"/>
    <x v="5"/>
    <x v="67"/>
    <x v="1"/>
    <n v="0"/>
    <x v="129"/>
    <x v="102"/>
  </r>
  <r>
    <s v="Journal"/>
    <x v="2"/>
    <s v="Data Engineering"/>
    <s v="Data Engineering"/>
    <d v="2024-08-31T00:00:00"/>
    <x v="0"/>
    <s v="51326"/>
    <s v="482 Madhive : 1111 Madhive - SOW1"/>
    <x v="155"/>
    <s v="16592846934"/>
    <m/>
    <m/>
    <m/>
    <n v="520.2421677420059"/>
    <x v="5"/>
    <x v="77"/>
    <x v="1"/>
    <n v="0"/>
    <x v="164"/>
    <x v="137"/>
  </r>
  <r>
    <s v="Journal"/>
    <x v="2"/>
    <s v="Data Engineering"/>
    <s v="Data Engineering"/>
    <d v="2024-08-31T00:00:00"/>
    <x v="0"/>
    <s v="50460"/>
    <s v="459 Roku Inc. : 966 SOW#1 2024 - DE &amp; BI Team"/>
    <x v="116"/>
    <s v="16977995014"/>
    <m/>
    <m/>
    <m/>
    <n v="504.23471642686729"/>
    <x v="5"/>
    <x v="67"/>
    <x v="1"/>
    <n v="0"/>
    <x v="129"/>
    <x v="102"/>
  </r>
  <r>
    <s v="Journal"/>
    <x v="2"/>
    <s v="Data Engineering"/>
    <s v="Data Engineering"/>
    <d v="2024-08-31T00:00:00"/>
    <x v="0"/>
    <s v="51122"/>
    <s v="459 Roku Inc. : 966 SOW#1 2024 - DE &amp; BI Team"/>
    <x v="116"/>
    <s v="16977995014"/>
    <m/>
    <m/>
    <m/>
    <n v="432.20118550874338"/>
    <x v="5"/>
    <x v="67"/>
    <x v="1"/>
    <n v="0"/>
    <x v="129"/>
    <x v="102"/>
  </r>
  <r>
    <s v="Journal"/>
    <x v="2"/>
    <s v="Data Engineering"/>
    <s v="Data Engineering"/>
    <d v="2024-08-31T00:00:00"/>
    <x v="0"/>
    <s v="49790"/>
    <s v="468 Blackstone Inc. : 988 Blackstone SOW #12"/>
    <x v="141"/>
    <s v="16856642182"/>
    <m/>
    <m/>
    <m/>
    <n v="560.2607960298526"/>
    <x v="5"/>
    <x v="4"/>
    <x v="1"/>
    <n v="0"/>
    <x v="150"/>
    <x v="123"/>
  </r>
  <r>
    <s v="Journal"/>
    <x v="2"/>
    <s v="Data Engineering"/>
    <s v="Data Engineering"/>
    <d v="2024-08-31T00:00:00"/>
    <x v="0"/>
    <s v="50103"/>
    <s v="468 Blackstone Inc. : 988 Blackstone SOW #12"/>
    <x v="141"/>
    <s v="16856642182"/>
    <m/>
    <m/>
    <m/>
    <n v="480.22353945415932"/>
    <x v="5"/>
    <x v="4"/>
    <x v="1"/>
    <n v="0"/>
    <x v="150"/>
    <x v="123"/>
  </r>
  <r>
    <s v="Journal"/>
    <x v="2"/>
    <s v="Data Engineering"/>
    <s v="Data Engineering"/>
    <d v="2024-08-31T00:00:00"/>
    <x v="0"/>
    <s v="49957"/>
    <s v="461 Session M Inc. : 974 Mastercard SOW #6"/>
    <x v="6"/>
    <s v="16716229170"/>
    <m/>
    <m/>
    <m/>
    <n v="416.19373419360477"/>
    <x v="5"/>
    <x v="29"/>
    <x v="1"/>
    <n v="0"/>
    <x v="38"/>
    <x v="37"/>
  </r>
  <r>
    <s v="Journal"/>
    <x v="2"/>
    <s v="Data Engineering"/>
    <s v="Data Engineering"/>
    <d v="2024-08-31T00:00:00"/>
    <x v="0"/>
    <s v="50984"/>
    <s v="459 Roku Inc. : 966 SOW#1 2024 - DE &amp; BI Team"/>
    <x v="116"/>
    <s v="16977995014"/>
    <m/>
    <m/>
    <m/>
    <n v="464.21608813902071"/>
    <x v="5"/>
    <x v="67"/>
    <x v="1"/>
    <n v="0"/>
    <x v="129"/>
    <x v="102"/>
  </r>
  <r>
    <s v="Journal"/>
    <x v="2"/>
    <s v="Data Engineering"/>
    <s v="Data Engineering"/>
    <d v="2024-08-31T00:00:00"/>
    <x v="0"/>
    <s v="50527"/>
    <s v="459 Roku Inc. : 966 SOW#1 2024 - DE &amp; BI Team"/>
    <x v="116"/>
    <s v="16977995014"/>
    <m/>
    <m/>
    <m/>
    <n v="400.1862828784661"/>
    <x v="5"/>
    <x v="67"/>
    <x v="1"/>
    <n v="0"/>
    <x v="129"/>
    <x v="102"/>
  </r>
  <r>
    <s v="Journal"/>
    <x v="7"/>
    <s v="Data Engineering"/>
    <s v="Data Engineering"/>
    <d v="2024-08-31T00:00:00"/>
    <x v="0"/>
    <s v="52169"/>
    <s v="- No Entity -"/>
    <x v="0"/>
    <m/>
    <s v="ICC 1151 ICC in Forth Point Represents FutureproofAI : British Telecom - Technical BA - Rhiannon"/>
    <m/>
    <s v="TopSide Management Book Elim related to project ICC 1151 ICC in Forth Point Represents FutureproofAI : British Telecom - Technical BA - Rhiannon"/>
    <n v="-16583.735409980247"/>
    <x v="5"/>
    <x v="11"/>
    <x v="0"/>
    <s v="ICC 1151 ICC in Forth Point Represents FutureproofAI : British Telecom - Technical BA - Rhiannon"/>
    <x v="14"/>
    <x v="14"/>
  </r>
  <r>
    <s v="Journal"/>
    <x v="2"/>
    <s v="Data Engineering"/>
    <s v="Data Engineering"/>
    <d v="2024-08-31T00:00:00"/>
    <x v="0"/>
    <s v="50712"/>
    <s v="460 Globalization Partners Inc. : 1028 GP SOW #33"/>
    <x v="180"/>
    <s v="16973568605"/>
    <m/>
    <m/>
    <m/>
    <n v="544.25334471471388"/>
    <x v="5"/>
    <x v="73"/>
    <x v="1"/>
    <n v="0"/>
    <x v="187"/>
    <x v="158"/>
  </r>
  <r>
    <s v="Journal"/>
    <x v="2"/>
    <s v="Data Engineering"/>
    <s v="Data Engineering"/>
    <d v="2024-08-31T00:00:00"/>
    <x v="0"/>
    <s v="50803"/>
    <s v="459 Roku Inc. : 966 SOW#1 2024 - DE &amp; BI Team"/>
    <x v="116"/>
    <s v="16977995014"/>
    <m/>
    <m/>
    <m/>
    <n v="360.16765459061952"/>
    <x v="5"/>
    <x v="67"/>
    <x v="1"/>
    <n v="0"/>
    <x v="129"/>
    <x v="102"/>
  </r>
  <r>
    <s v="Journal"/>
    <x v="2"/>
    <s v="Data Engineering"/>
    <s v="Data Engineering"/>
    <d v="2024-08-31T00:00:00"/>
    <x v="0"/>
    <s v="50915"/>
    <s v="459 Roku Inc. : 966 SOW#1 2024 - DE &amp; BI Team"/>
    <x v="116"/>
    <s v="16977995014"/>
    <m/>
    <m/>
    <m/>
    <n v="464.21608813902071"/>
    <x v="5"/>
    <x v="67"/>
    <x v="1"/>
    <n v="0"/>
    <x v="129"/>
    <x v="102"/>
  </r>
  <r>
    <s v="Journal"/>
    <x v="2"/>
    <s v="Data Engineering"/>
    <s v="Data Engineering"/>
    <d v="2024-08-31T00:00:00"/>
    <x v="0"/>
    <s v="50086"/>
    <s v="461 Session M Inc. : 974 Mastercard SOW #6"/>
    <x v="6"/>
    <s v="16716229170"/>
    <m/>
    <m/>
    <m/>
    <n v="416.19373419360477"/>
    <x v="5"/>
    <x v="29"/>
    <x v="1"/>
    <n v="0"/>
    <x v="38"/>
    <x v="37"/>
  </r>
  <r>
    <s v="Journal"/>
    <x v="2"/>
    <s v="Data Engineering"/>
    <s v="Data Engineering"/>
    <d v="2024-08-31T00:00:00"/>
    <x v="0"/>
    <s v="51065"/>
    <s v="460 Globalization Partners Inc. : 1367 Globalization Partners SOW #40 - Data Engineering Team Renewal"/>
    <x v="145"/>
    <s v="17772859452"/>
    <m/>
    <m/>
    <m/>
    <n v="520.2421677420059"/>
    <x v="5"/>
    <x v="73"/>
    <x v="1"/>
    <n v="0"/>
    <x v="154"/>
    <x v="127"/>
  </r>
  <r>
    <s v="Journal"/>
    <x v="2"/>
    <s v="Data Engineering"/>
    <s v="Data Engineering"/>
    <d v="2024-08-31T00:00:00"/>
    <x v="0"/>
    <s v="51148"/>
    <s v="460 Globalization Partners Inc. : 1368 Globalization Partners SOW #42 - Data Engineering Team Renewal"/>
    <x v="166"/>
    <s v="17772618578"/>
    <m/>
    <m/>
    <m/>
    <n v="700.32599503731569"/>
    <x v="5"/>
    <x v="73"/>
    <x v="1"/>
    <n v="0"/>
    <x v="175"/>
    <x v="148"/>
  </r>
  <r>
    <s v="Journal"/>
    <x v="9"/>
    <s v="Data Engineering"/>
    <s v="Data Engineering"/>
    <d v="2024-08-31T00:00:00"/>
    <x v="0"/>
    <s v="52166"/>
    <s v="- No Entity -"/>
    <x v="0"/>
    <m/>
    <s v="ICC 1077 Know Your Cross : Monthly retainer - 6 months engagement"/>
    <m/>
    <s v="TopSide Management Book Elim related to project ICC 1077 Know Your Cross : Monthly retainer - 6 months engagement"/>
    <n v="-26692.43"/>
    <x v="5"/>
    <x v="13"/>
    <x v="1"/>
    <s v="ICC 1077 Know Your Cross : Monthly retainer - 6 months engagement"/>
    <x v="17"/>
    <x v="0"/>
  </r>
  <r>
    <s v="Journal"/>
    <x v="2"/>
    <s v="Data Engineering"/>
    <s v="Data Engineering"/>
    <d v="2024-08-31T00:00:00"/>
    <x v="0"/>
    <s v="50279"/>
    <s v="465 Sincera Technologies LLC : 1146 Sincera SOW 4 - DE Team"/>
    <x v="144"/>
    <s v="17581549176"/>
    <m/>
    <m/>
    <m/>
    <n v="280.1303980149263"/>
    <x v="5"/>
    <x v="75"/>
    <x v="1"/>
    <n v="0"/>
    <x v="153"/>
    <x v="126"/>
  </r>
  <r>
    <s v="Journal"/>
    <x v="2"/>
    <s v="Data Engineering"/>
    <s v="Data Engineering"/>
    <d v="2024-08-31T00:00:00"/>
    <x v="0"/>
    <s v="50120"/>
    <s v="466 Pixability Inc. : 983 Pixability SOW#3"/>
    <x v="162"/>
    <m/>
    <m/>
    <m/>
    <m/>
    <n v="312.14530064520358"/>
    <x v="5"/>
    <x v="74"/>
    <x v="1"/>
    <n v="0"/>
    <x v="171"/>
    <x v="144"/>
  </r>
  <r>
    <s v="Journal"/>
    <x v="9"/>
    <s v="Data Engineering"/>
    <s v="Data Engineering"/>
    <d v="2024-08-31T00:00:00"/>
    <x v="0"/>
    <s v="51801"/>
    <s v="11 Visa : 1246 NextGen Solutions"/>
    <x v="18"/>
    <s v="18657995555"/>
    <m/>
    <m/>
    <m/>
    <n v="817.82"/>
    <x v="5"/>
    <x v="22"/>
    <x v="1"/>
    <n v="0"/>
    <x v="49"/>
    <x v="46"/>
  </r>
  <r>
    <s v="Journal"/>
    <x v="2"/>
    <s v="Data Engineering"/>
    <s v="Data Engineering"/>
    <d v="2024-08-31T00:00:00"/>
    <x v="0"/>
    <s v="50700"/>
    <s v="459 Roku Inc. : 966 SOW#1 2024 - DE &amp; BI Team"/>
    <x v="116"/>
    <s v="16977995014"/>
    <m/>
    <m/>
    <m/>
    <n v="360.16765459061952"/>
    <x v="5"/>
    <x v="67"/>
    <x v="1"/>
    <n v="0"/>
    <x v="129"/>
    <x v="102"/>
  </r>
  <r>
    <s v="Journal"/>
    <x v="2"/>
    <s v="Data Engineering"/>
    <s v="Data Engineering"/>
    <d v="2024-08-31T00:00:00"/>
    <x v="0"/>
    <s v="51189"/>
    <s v="459 Roku Inc. : 966 SOW#1 2024 - DE &amp; BI Team"/>
    <x v="116"/>
    <s v="16977995014"/>
    <m/>
    <m/>
    <m/>
    <n v="464.21608813902071"/>
    <x v="5"/>
    <x v="67"/>
    <x v="1"/>
    <n v="0"/>
    <x v="129"/>
    <x v="102"/>
  </r>
  <r>
    <s v="Journal"/>
    <x v="1"/>
    <s v="Data Engineering"/>
    <s v="Data Engineering"/>
    <d v="2024-08-31T00:00:00"/>
    <x v="0"/>
    <s v="49521"/>
    <s v="402 ICC in Forth Point Represents Blend360 : 1378 Wyndham - Guest Analytics Retainer"/>
    <x v="169"/>
    <m/>
    <m/>
    <m/>
    <m/>
    <n v="1483.2875405691398"/>
    <x v="1"/>
    <x v="26"/>
    <x v="1"/>
    <n v="0"/>
    <x v="178"/>
    <x v="7"/>
  </r>
  <r>
    <s v="Journal"/>
    <x v="1"/>
    <s v="Data Engineering"/>
    <s v="Data Engineering"/>
    <d v="2024-08-31T00:00:00"/>
    <x v="0"/>
    <s v="49542"/>
    <s v="402 ICC in Forth Point Represents Blend360 : 1378 Wyndham - Guest Analytics Retainer"/>
    <x v="169"/>
    <m/>
    <m/>
    <m/>
    <m/>
    <n v="1483.2875405691398"/>
    <x v="1"/>
    <x v="26"/>
    <x v="1"/>
    <n v="0"/>
    <x v="178"/>
    <x v="7"/>
  </r>
  <r>
    <s v="Journal"/>
    <x v="1"/>
    <s v="Data Engineering"/>
    <s v="Data Engineering"/>
    <d v="2024-08-31T00:00:00"/>
    <x v="0"/>
    <s v="49552"/>
    <s v="402 ICC in Forth Point Represents Blend360 : 1378 Wyndham - Guest Analytics Retainer"/>
    <x v="169"/>
    <m/>
    <m/>
    <m/>
    <m/>
    <n v="741.64377028456988"/>
    <x v="1"/>
    <x v="26"/>
    <x v="1"/>
    <n v="0"/>
    <x v="178"/>
    <x v="7"/>
  </r>
  <r>
    <s v="Journal"/>
    <x v="2"/>
    <s v="Data Engineering"/>
    <s v="Data Engineering"/>
    <d v="2024-08-31T00:00:00"/>
    <x v="0"/>
    <s v="50300"/>
    <s v="468 Blackstone Inc. : 1141 Blackstone - SOW#16 - Exec Office Team (.Net)"/>
    <x v="154"/>
    <s v="17690283562"/>
    <m/>
    <m/>
    <m/>
    <n v="536.24961905714463"/>
    <x v="5"/>
    <x v="4"/>
    <x v="1"/>
    <n v="0"/>
    <x v="163"/>
    <x v="136"/>
  </r>
  <r>
    <s v="Journal"/>
    <x v="2"/>
    <s v="Data Engineering"/>
    <s v="Data Engineering"/>
    <d v="2024-08-31T00:00:00"/>
    <x v="0"/>
    <s v="50899"/>
    <s v="460 Globalization Partners Inc. : 1349 Globalization Partners SOW #41 - Data Engineering Team Renewal"/>
    <x v="139"/>
    <s v="17771226635"/>
    <m/>
    <m/>
    <m/>
    <n v="504.23471642686729"/>
    <x v="5"/>
    <x v="73"/>
    <x v="1"/>
    <n v="0"/>
    <x v="148"/>
    <x v="121"/>
  </r>
  <r>
    <s v="Journal"/>
    <x v="2"/>
    <s v="Data Engineering"/>
    <s v="Data Engineering"/>
    <d v="2024-08-31T00:00:00"/>
    <x v="0"/>
    <s v="50658"/>
    <s v="468 Blackstone Inc. : 1329 Blackstone - SOW#19 - Exec Office Team (.Net)"/>
    <x v="150"/>
    <s v="18659335221"/>
    <m/>
    <m/>
    <m/>
    <n v="560.2607960298526"/>
    <x v="5"/>
    <x v="4"/>
    <x v="1"/>
    <n v="0"/>
    <x v="159"/>
    <x v="132"/>
  </r>
  <r>
    <s v="Journal"/>
    <x v="2"/>
    <s v="Data Engineering"/>
    <s v="Data Engineering"/>
    <d v="2024-08-31T00:00:00"/>
    <x v="0"/>
    <s v="50536"/>
    <s v="468 Blackstone Inc. : 1255 Blackstone - Python Engineers (James Team)"/>
    <x v="153"/>
    <s v="19584503853"/>
    <m/>
    <m/>
    <m/>
    <n v="520.2421677420059"/>
    <x v="5"/>
    <x v="4"/>
    <x v="1"/>
    <n v="0"/>
    <x v="162"/>
    <x v="135"/>
  </r>
  <r>
    <s v="Journal"/>
    <x v="2"/>
    <s v="Data Engineering"/>
    <s v="Data Engineering"/>
    <d v="2024-08-31T00:00:00"/>
    <x v="0"/>
    <s v="50764"/>
    <s v="460 Globalization Partners Inc. : 1349 Globalization Partners SOW #41 - Data Engineering Team Renewal"/>
    <x v="139"/>
    <s v="17771226635"/>
    <m/>
    <m/>
    <m/>
    <n v="448.20863682388205"/>
    <x v="5"/>
    <x v="73"/>
    <x v="1"/>
    <n v="0"/>
    <x v="148"/>
    <x v="121"/>
  </r>
  <r>
    <s v="Journal"/>
    <x v="2"/>
    <s v="Data Engineering"/>
    <s v="Data Engineering"/>
    <d v="2024-08-31T00:00:00"/>
    <x v="0"/>
    <s v="50768"/>
    <s v="460 Globalization Partners Inc. : 1349 Globalization Partners SOW #41 - Data Engineering Team Renewal"/>
    <x v="139"/>
    <s v="17771226635"/>
    <m/>
    <m/>
    <m/>
    <n v="384.17883156332749"/>
    <x v="5"/>
    <x v="73"/>
    <x v="1"/>
    <n v="0"/>
    <x v="148"/>
    <x v="121"/>
  </r>
  <r>
    <s v="Journal"/>
    <x v="2"/>
    <s v="Data Engineering"/>
    <s v="Data Engineering"/>
    <d v="2024-08-31T00:00:00"/>
    <x v="0"/>
    <s v="50240"/>
    <s v="468 Blackstone Inc. : 1013 Blackstone SOW#14 - Data Engineering Team"/>
    <x v="156"/>
    <s v="16807042572"/>
    <m/>
    <m/>
    <m/>
    <n v="536.24961905714463"/>
    <x v="5"/>
    <x v="4"/>
    <x v="1"/>
    <n v="0"/>
    <x v="165"/>
    <x v="138"/>
  </r>
  <r>
    <s v="Journal"/>
    <x v="2"/>
    <s v="Data Engineering"/>
    <s v="Data Engineering"/>
    <d v="2024-08-31T00:00:00"/>
    <x v="0"/>
    <s v="49856"/>
    <s v="468 Blackstone Inc. : 988 Blackstone SOW #12"/>
    <x v="141"/>
    <s v="16856642182"/>
    <m/>
    <m/>
    <m/>
    <n v="480.22353945415932"/>
    <x v="5"/>
    <x v="4"/>
    <x v="1"/>
    <n v="0"/>
    <x v="150"/>
    <x v="123"/>
  </r>
  <r>
    <s v="Journal"/>
    <x v="2"/>
    <s v="Data Engineering"/>
    <s v="Data Engineering"/>
    <d v="2024-08-31T00:00:00"/>
    <x v="0"/>
    <s v="49970"/>
    <s v="461 Session M Inc. : 974 Mastercard SOW #6"/>
    <x v="6"/>
    <s v="16716229170"/>
    <m/>
    <m/>
    <m/>
    <n v="336.15647761791155"/>
    <x v="5"/>
    <x v="29"/>
    <x v="1"/>
    <n v="0"/>
    <x v="38"/>
    <x v="37"/>
  </r>
  <r>
    <s v="Journal"/>
    <x v="2"/>
    <s v="Data Engineering"/>
    <s v="Data Engineering"/>
    <d v="2024-08-31T00:00:00"/>
    <x v="0"/>
    <s v="49907"/>
    <s v="461 Session M Inc. : 974 Mastercard SOW #6"/>
    <x v="6"/>
    <s v="16716229170"/>
    <m/>
    <m/>
    <m/>
    <n v="416.19373419360477"/>
    <x v="5"/>
    <x v="29"/>
    <x v="1"/>
    <n v="0"/>
    <x v="38"/>
    <x v="37"/>
  </r>
  <r>
    <s v="Journal"/>
    <x v="2"/>
    <s v="Data Engineering"/>
    <s v="Data Engineering"/>
    <d v="2024-08-31T00:00:00"/>
    <x v="0"/>
    <s v="50205"/>
    <s v="465 Sincera Technologies LLC : 980 Sincera SOW 3 - Data Engineering Team"/>
    <x v="159"/>
    <s v="17001844665"/>
    <m/>
    <m/>
    <m/>
    <n v="240.11176972707966"/>
    <x v="5"/>
    <x v="75"/>
    <x v="1"/>
    <n v="0"/>
    <x v="168"/>
    <x v="141"/>
  </r>
  <r>
    <s v="Journal"/>
    <x v="2"/>
    <s v="Data Engineering"/>
    <s v="Data Engineering"/>
    <d v="2024-08-31T00:00:00"/>
    <x v="0"/>
    <s v="50722"/>
    <s v="459 Roku Inc. : 966 SOW#1 2024 - DE &amp; BI Team"/>
    <x v="116"/>
    <s v="16977995014"/>
    <m/>
    <m/>
    <m/>
    <n v="344.16020327548085"/>
    <x v="5"/>
    <x v="67"/>
    <x v="1"/>
    <n v="0"/>
    <x v="129"/>
    <x v="102"/>
  </r>
  <r>
    <s v="Journal"/>
    <x v="2"/>
    <s v="Data Engineering"/>
    <s v="Data Engineering"/>
    <d v="2024-08-31T00:00:00"/>
    <x v="0"/>
    <s v="50449"/>
    <s v="468 Blackstone Inc. : 1194 Blackstone - SOW#18 - Data Engineer with AWS (Puneet Team)"/>
    <x v="164"/>
    <s v="18262439992"/>
    <m/>
    <m/>
    <m/>
    <n v="504.23471642686729"/>
    <x v="5"/>
    <x v="4"/>
    <x v="1"/>
    <n v="0"/>
    <x v="173"/>
    <x v="146"/>
  </r>
  <r>
    <s v="Journal"/>
    <x v="2"/>
    <s v="Data Engineering"/>
    <s v="Data Engineering"/>
    <d v="2024-08-31T00:00:00"/>
    <x v="0"/>
    <s v="51379"/>
    <s v="468 Blackstone Inc. : 1256 Blackstone - SOW#26 BE Engineer Insurance Team (Scott S.)"/>
    <x v="140"/>
    <s v="19584717835"/>
    <m/>
    <m/>
    <m/>
    <n v="560.2607960298526"/>
    <x v="5"/>
    <x v="4"/>
    <x v="1"/>
    <n v="0"/>
    <x v="149"/>
    <x v="122"/>
  </r>
  <r>
    <s v="Journal"/>
    <x v="2"/>
    <s v="Data Engineering"/>
    <s v="Data Engineering"/>
    <d v="2024-08-31T00:00:00"/>
    <x v="0"/>
    <s v="51420"/>
    <s v="456 ICC in Montevideo represents Blend360 : 1166 Fedefarma: Landing Zone Assessment &amp; Recommendation Phase"/>
    <x v="143"/>
    <s v="17806464279"/>
    <m/>
    <m/>
    <m/>
    <n v="160.07451315138644"/>
    <x v="5"/>
    <x v="16"/>
    <x v="1"/>
    <n v="0"/>
    <x v="152"/>
    <x v="125"/>
  </r>
  <r>
    <s v="Journal"/>
    <x v="2"/>
    <s v="Data Engineering"/>
    <s v="Data Engineering"/>
    <d v="2024-08-31T00:00:00"/>
    <x v="0"/>
    <s v="50978"/>
    <s v="460 Globalization Partners Inc. : 1366 Globalization Partners SOW #39 - Data Engineering Team  Renewal"/>
    <x v="152"/>
    <s v="17772967350"/>
    <m/>
    <m/>
    <m/>
    <n v="376.17510590575813"/>
    <x v="5"/>
    <x v="73"/>
    <x v="1"/>
    <n v="0"/>
    <x v="161"/>
    <x v="134"/>
  </r>
  <r>
    <s v="Journal"/>
    <x v="2"/>
    <s v="Data Engineering"/>
    <s v="Data Engineering"/>
    <d v="2024-08-31T00:00:00"/>
    <x v="0"/>
    <s v="50988"/>
    <s v="459 Roku Inc. : 966 SOW#1 2024 - DE &amp; BI Team"/>
    <x v="116"/>
    <s v="16977995014"/>
    <m/>
    <m/>
    <m/>
    <n v="360.16765459061952"/>
    <x v="5"/>
    <x v="67"/>
    <x v="1"/>
    <n v="0"/>
    <x v="129"/>
    <x v="102"/>
  </r>
  <r>
    <s v="Journal"/>
    <x v="2"/>
    <s v="Data Engineering"/>
    <s v="Data Engineering"/>
    <d v="2024-08-31T00:00:00"/>
    <x v="0"/>
    <s v="50873"/>
    <s v="460 Globalization Partners Inc. : 1349 Globalization Partners SOW #41 - Data Engineering Team Renewal"/>
    <x v="139"/>
    <s v="17771226635"/>
    <m/>
    <m/>
    <m/>
    <n v="448.20863682388205"/>
    <x v="5"/>
    <x v="73"/>
    <x v="1"/>
    <n v="0"/>
    <x v="148"/>
    <x v="121"/>
  </r>
  <r>
    <s v="Journal"/>
    <x v="2"/>
    <s v="Data Engineering"/>
    <s v="Data Engineering"/>
    <d v="2024-08-31T00:00:00"/>
    <x v="0"/>
    <s v="51176"/>
    <s v="459 Roku Inc. : 966 SOW#1 2024 - DE &amp; BI Team"/>
    <x v="116"/>
    <s v="16977995014"/>
    <m/>
    <m/>
    <m/>
    <n v="464.21608813902071"/>
    <x v="5"/>
    <x v="67"/>
    <x v="1"/>
    <n v="0"/>
    <x v="129"/>
    <x v="102"/>
  </r>
  <r>
    <s v="Journal"/>
    <x v="2"/>
    <s v="Data Engineering"/>
    <s v="Data Engineering"/>
    <d v="2024-08-31T00:00:00"/>
    <x v="0"/>
    <s v="50403"/>
    <s v="468 Blackstone Inc. : 1194 Blackstone - SOW#18 - Data Engineer with AWS (Puneet Team)"/>
    <x v="164"/>
    <s v="18262439992"/>
    <m/>
    <m/>
    <m/>
    <n v="560.2607960298526"/>
    <x v="5"/>
    <x v="4"/>
    <x v="1"/>
    <n v="0"/>
    <x v="173"/>
    <x v="146"/>
  </r>
  <r>
    <s v="Journal"/>
    <x v="2"/>
    <s v="Data Engineering"/>
    <s v="Data Engineering"/>
    <d v="2024-08-31T00:00:00"/>
    <x v="0"/>
    <s v="49947"/>
    <s v="468 Blackstone Inc. : 988 Blackstone SOW #12"/>
    <x v="141"/>
    <s v="16856642182"/>
    <m/>
    <m/>
    <m/>
    <n v="440.20491116631274"/>
    <x v="5"/>
    <x v="4"/>
    <x v="1"/>
    <n v="0"/>
    <x v="150"/>
    <x v="123"/>
  </r>
  <r>
    <s v="Journal"/>
    <x v="2"/>
    <s v="Data Engineering"/>
    <s v="Data Engineering"/>
    <d v="2024-08-31T00:00:00"/>
    <x v="0"/>
    <s v="49958"/>
    <s v="468 Blackstone Inc. : 988 Blackstone SOW #12"/>
    <x v="141"/>
    <s v="16856642182"/>
    <m/>
    <m/>
    <m/>
    <n v="480.22353945415932"/>
    <x v="5"/>
    <x v="4"/>
    <x v="1"/>
    <n v="0"/>
    <x v="150"/>
    <x v="123"/>
  </r>
  <r>
    <s v="Journal"/>
    <x v="2"/>
    <s v="Data Engineering"/>
    <s v="Data Engineering"/>
    <d v="2024-08-31T00:00:00"/>
    <x v="0"/>
    <s v="50716"/>
    <s v="460 Globalization Partners Inc. : 1028 GP SOW #33"/>
    <x v="180"/>
    <s v="16973568605"/>
    <m/>
    <m/>
    <m/>
    <n v="544.25334471471388"/>
    <x v="5"/>
    <x v="73"/>
    <x v="1"/>
    <n v="0"/>
    <x v="187"/>
    <x v="158"/>
  </r>
  <r>
    <s v="Journal"/>
    <x v="2"/>
    <s v="Data Engineering"/>
    <s v="Data Engineering"/>
    <d v="2024-08-31T00:00:00"/>
    <x v="0"/>
    <s v="50575"/>
    <s v="468 Blackstone Inc. : 1284 Blackstone - SOW#25 - FS Engineer (Seb Team)"/>
    <x v="167"/>
    <s v="19902785076"/>
    <m/>
    <m/>
    <m/>
    <n v="268.12480952857231"/>
    <x v="5"/>
    <x v="4"/>
    <x v="1"/>
    <n v="0"/>
    <x v="176"/>
    <x v="149"/>
  </r>
  <r>
    <s v="Journal"/>
    <x v="9"/>
    <s v="Insourcing Services"/>
    <s v="Direct Placement Revenue"/>
    <d v="2024-08-31T00:00:00"/>
    <x v="0"/>
    <s v="52022"/>
    <s v="170 CVS Health"/>
    <x v="83"/>
    <m/>
    <m/>
    <m/>
    <s v="Krissy Wong - Direct Placement"/>
    <n v="10550"/>
    <x v="4"/>
    <x v="3"/>
    <x v="1"/>
    <n v="0"/>
    <x v="99"/>
    <x v="0"/>
  </r>
  <r>
    <s v="Journal"/>
    <x v="9"/>
    <s v="Insourcing Services"/>
    <s v="Direct Placement Revenue"/>
    <d v="2024-08-31T00:00:00"/>
    <x v="0"/>
    <s v="52022"/>
    <s v="170 CVS Health"/>
    <x v="83"/>
    <m/>
    <m/>
    <m/>
    <s v="Diana Keester - Direct Placement"/>
    <n v="11100"/>
    <x v="4"/>
    <x v="3"/>
    <x v="1"/>
    <n v="0"/>
    <x v="99"/>
    <x v="0"/>
  </r>
  <r>
    <s v="Journal"/>
    <x v="4"/>
    <s v="CX"/>
    <s v="Revenue from CX projects"/>
    <d v="2024-08-31T00:00:00"/>
    <x v="0"/>
    <s v="49682"/>
    <s v="333 Just Retirement Services Ltd : 920 Technical Support Services 24"/>
    <x v="188"/>
    <s v="6056925267"/>
    <m/>
    <m/>
    <m/>
    <n v="209.19815519182038"/>
    <x v="9"/>
    <x v="81"/>
    <x v="1"/>
    <n v="0"/>
    <x v="194"/>
    <x v="163"/>
  </r>
  <r>
    <s v="Journal"/>
    <x v="13"/>
    <s v="CX"/>
    <s v="Revenue from CX projects"/>
    <d v="2024-08-31T00:00:00"/>
    <x v="0"/>
    <s v="51491"/>
    <s v="299 Axa Investment Managers SA : 1384 Eloqua Support 2024"/>
    <x v="189"/>
    <m/>
    <m/>
    <m/>
    <m/>
    <n v="90.493741799999995"/>
    <x v="9"/>
    <x v="82"/>
    <x v="1"/>
    <n v="0"/>
    <x v="195"/>
    <x v="164"/>
  </r>
  <r>
    <s v="Journal"/>
    <x v="13"/>
    <s v="CX"/>
    <s v="Revenue from CX projects"/>
    <d v="2024-08-31T00:00:00"/>
    <x v="0"/>
    <s v="51505"/>
    <s v="346 KYOCERA Document Solutions Europe B.V. : 799 Sales Toolkit Development &amp; Support"/>
    <x v="190"/>
    <s v="8504915609"/>
    <m/>
    <m/>
    <m/>
    <n v="482.63328960000001"/>
    <x v="9"/>
    <x v="83"/>
    <x v="1"/>
    <n v="0"/>
    <x v="196"/>
    <x v="165"/>
  </r>
  <r>
    <s v="Journal"/>
    <x v="13"/>
    <s v="CX"/>
    <s v="Revenue from CX projects"/>
    <d v="2024-08-31T00:00:00"/>
    <x v="0"/>
    <s v="49508"/>
    <s v="346 KYOCERA Document Solutions Europe B.V. : 435 KYO Pardot Support"/>
    <x v="191"/>
    <s v="12649095808"/>
    <m/>
    <m/>
    <m/>
    <n v="137.11172999999999"/>
    <x v="9"/>
    <x v="83"/>
    <x v="1"/>
    <n v="0"/>
    <x v="197"/>
    <x v="166"/>
  </r>
  <r>
    <s v="Journal"/>
    <x v="4"/>
    <s v="CX"/>
    <s v="Revenue from CX projects"/>
    <d v="2024-08-31T00:00:00"/>
    <x v="0"/>
    <s v="49607"/>
    <s v="329 Belmond Management Limited : 1003 Responsys Support 2024"/>
    <x v="192"/>
    <s v="15951609682"/>
    <m/>
    <m/>
    <m/>
    <n v="363.25881211602922"/>
    <x v="9"/>
    <x v="84"/>
    <x v="1"/>
    <n v="0"/>
    <x v="198"/>
    <x v="167"/>
  </r>
  <r>
    <s v="Journal"/>
    <x v="4"/>
    <s v="CX"/>
    <s v="Revenue from CX projects"/>
    <d v="2024-08-31T00:00:00"/>
    <x v="0"/>
    <s v="49603"/>
    <s v="329 Belmond Management Limited : 1003 Responsys Support 2024"/>
    <x v="192"/>
    <s v="15951609682"/>
    <m/>
    <m/>
    <m/>
    <n v="363.25881211602922"/>
    <x v="9"/>
    <x v="84"/>
    <x v="1"/>
    <n v="0"/>
    <x v="198"/>
    <x v="167"/>
  </r>
  <r>
    <s v="Journal"/>
    <x v="13"/>
    <s v="CX"/>
    <s v="Revenue from CX projects"/>
    <d v="2024-08-31T00:00:00"/>
    <x v="0"/>
    <s v="49448"/>
    <s v="379 Henkel AG &amp; Co. KGaA : 629 Henkel SmartWash Customer Engagement Consultancy"/>
    <x v="193"/>
    <s v="8897859619"/>
    <m/>
    <m/>
    <m/>
    <n v="459.05007203999998"/>
    <x v="9"/>
    <x v="85"/>
    <x v="1"/>
    <n v="0"/>
    <x v="199"/>
    <x v="168"/>
  </r>
  <r>
    <s v="Journal"/>
    <x v="13"/>
    <s v="CX"/>
    <s v="Revenue from CX projects"/>
    <d v="2024-08-31T00:00:00"/>
    <x v="0"/>
    <s v="49454"/>
    <s v="379 Henkel AG &amp; Co. KGaA : 629 Henkel SmartWash Customer Engagement Consultancy"/>
    <x v="193"/>
    <s v="8897859619"/>
    <m/>
    <m/>
    <m/>
    <n v="255.02781780000001"/>
    <x v="9"/>
    <x v="85"/>
    <x v="1"/>
    <n v="0"/>
    <x v="199"/>
    <x v="168"/>
  </r>
  <r>
    <s v="Journal"/>
    <x v="4"/>
    <s v="CX"/>
    <s v="Revenue from CX projects"/>
    <d v="2024-08-31T00:00:00"/>
    <x v="0"/>
    <s v="49735"/>
    <s v="330 American Chemical Society : 1338 Eloqua Enablement Support H2 2024"/>
    <x v="194"/>
    <s v="20186694415"/>
    <m/>
    <m/>
    <m/>
    <n v="217.38445199343519"/>
    <x v="9"/>
    <x v="86"/>
    <x v="1"/>
    <n v="0"/>
    <x v="200"/>
    <x v="169"/>
  </r>
  <r>
    <s v="Journal"/>
    <x v="4"/>
    <s v="CX"/>
    <s v="Revenue from CX projects"/>
    <d v="2024-08-31T00:00:00"/>
    <x v="0"/>
    <s v="49739"/>
    <s v="330 American Chemical Society : 1338 Eloqua Enablement Support H2 2024"/>
    <x v="194"/>
    <s v="20186694415"/>
    <m/>
    <m/>
    <m/>
    <n v="54.346112998358798"/>
    <x v="9"/>
    <x v="86"/>
    <x v="1"/>
    <n v="0"/>
    <x v="200"/>
    <x v="169"/>
  </r>
  <r>
    <s v="Journal"/>
    <x v="4"/>
    <s v="CX"/>
    <s v="Revenue from CX projects"/>
    <d v="2024-08-31T00:00:00"/>
    <x v="0"/>
    <s v="49669"/>
    <s v="333 Just Retirement Services Ltd : 920 Technical Support Services 24"/>
    <x v="188"/>
    <s v="6056925267"/>
    <m/>
    <m/>
    <m/>
    <n v="167.3585241534563"/>
    <x v="9"/>
    <x v="81"/>
    <x v="1"/>
    <n v="0"/>
    <x v="194"/>
    <x v="163"/>
  </r>
  <r>
    <s v="Journal"/>
    <x v="13"/>
    <s v="CX"/>
    <s v="Revenue from CX projects"/>
    <d v="2024-08-31T00:00:00"/>
    <x v="0"/>
    <s v="49363"/>
    <s v="340 CZ Verzekeringen : 910 Migration Webforms"/>
    <x v="195"/>
    <s v="15310283836"/>
    <m/>
    <m/>
    <m/>
    <n v="104.2049148"/>
    <x v="9"/>
    <x v="87"/>
    <x v="1"/>
    <n v="0"/>
    <x v="201"/>
    <x v="170"/>
  </r>
  <r>
    <s v="Journal"/>
    <x v="4"/>
    <s v="CX"/>
    <s v="Revenue from CX projects"/>
    <d v="2024-08-31T00:00:00"/>
    <x v="0"/>
    <s v="49441"/>
    <s v="386 ICC in Engagement Factory UK Represents Represents Blend360 : 1126 Amperity Premium Services Pod_R1"/>
    <x v="196"/>
    <m/>
    <m/>
    <m/>
    <m/>
    <n v="86.948591385772417"/>
    <x v="9"/>
    <x v="23"/>
    <x v="1"/>
    <n v="0"/>
    <x v="202"/>
    <x v="33"/>
  </r>
  <r>
    <s v="Journal"/>
    <x v="13"/>
    <s v="CX"/>
    <s v="Revenue from CX projects"/>
    <d v="2024-08-31T00:00:00"/>
    <x v="0"/>
    <s v="49438"/>
    <s v="379 Henkel AG &amp; Co. KGaA : 629 Henkel SmartWash Customer Engagement Consultancy"/>
    <x v="193"/>
    <s v="8897859619"/>
    <m/>
    <m/>
    <m/>
    <n v="127.5139089"/>
    <x v="9"/>
    <x v="85"/>
    <x v="1"/>
    <n v="0"/>
    <x v="199"/>
    <x v="168"/>
  </r>
  <r>
    <s v="Journal"/>
    <x v="4"/>
    <s v="CX"/>
    <s v="Revenue from CX projects"/>
    <d v="2024-08-31T00:00:00"/>
    <x v="0"/>
    <s v="49724"/>
    <s v="330 American Chemical Society : 1338 Eloqua Enablement Support H2 2024"/>
    <x v="194"/>
    <s v="20186694415"/>
    <m/>
    <m/>
    <m/>
    <n v="271.73056499179398"/>
    <x v="9"/>
    <x v="86"/>
    <x v="1"/>
    <n v="0"/>
    <x v="200"/>
    <x v="169"/>
  </r>
  <r>
    <s v="Journal"/>
    <x v="13"/>
    <s v="CX"/>
    <s v="Revenue from CX projects"/>
    <d v="2024-08-31T00:00:00"/>
    <x v="0"/>
    <s v="51467"/>
    <s v="346 KYOCERA Document Solutions Europe B.V. : 799 Sales Toolkit Development &amp; Support"/>
    <x v="190"/>
    <s v="8504915609"/>
    <m/>
    <m/>
    <m/>
    <n v="120.6583224"/>
    <x v="9"/>
    <x v="83"/>
    <x v="1"/>
    <n v="0"/>
    <x v="196"/>
    <x v="165"/>
  </r>
  <r>
    <s v="Journal"/>
    <x v="13"/>
    <s v="CX"/>
    <s v="Revenue from CX projects"/>
    <d v="2024-08-31T00:00:00"/>
    <x v="0"/>
    <s v="49343"/>
    <s v="340 CZ Verzekeringen : 910 Migration Webforms"/>
    <x v="195"/>
    <s v="15310283836"/>
    <m/>
    <m/>
    <m/>
    <n v="68.555864999999997"/>
    <x v="9"/>
    <x v="87"/>
    <x v="1"/>
    <n v="0"/>
    <x v="201"/>
    <x v="170"/>
  </r>
  <r>
    <s v="Journal"/>
    <x v="13"/>
    <s v="CX"/>
    <s v="Revenue from CX projects"/>
    <d v="2024-08-31T00:00:00"/>
    <x v="0"/>
    <s v="49482"/>
    <s v="379 Henkel AG &amp; Co. KGaA : 629 Henkel SmartWash Customer Engagement Consultancy"/>
    <x v="193"/>
    <s v="8897859619"/>
    <m/>
    <m/>
    <m/>
    <n v="255.02781780000001"/>
    <x v="9"/>
    <x v="85"/>
    <x v="1"/>
    <n v="0"/>
    <x v="199"/>
    <x v="168"/>
  </r>
  <r>
    <s v="Journal"/>
    <x v="4"/>
    <s v="CX"/>
    <s v="Revenue from CX projects"/>
    <d v="2024-08-31T00:00:00"/>
    <x v="0"/>
    <s v="49449"/>
    <s v="386 ICC in Engagement Factory UK Represents Represents Blend360 : 1126 Amperity Premium Services Pod_R1"/>
    <x v="196"/>
    <m/>
    <m/>
    <m/>
    <m/>
    <n v="1217.3321735168304"/>
    <x v="9"/>
    <x v="23"/>
    <x v="1"/>
    <n v="0"/>
    <x v="202"/>
    <x v="33"/>
  </r>
  <r>
    <s v="Journal"/>
    <x v="13"/>
    <s v="CX"/>
    <s v="Revenue from CX projects"/>
    <d v="2024-08-31T00:00:00"/>
    <x v="0"/>
    <s v="49537"/>
    <s v="340 CZ Verzekeringen : 795 Dedicated Marketing Automation Support"/>
    <x v="197"/>
    <s v="14040307053"/>
    <m/>
    <m/>
    <m/>
    <n v="833.63931839999998"/>
    <x v="9"/>
    <x v="87"/>
    <x v="1"/>
    <n v="0"/>
    <x v="203"/>
    <x v="171"/>
  </r>
  <r>
    <s v="Journal"/>
    <x v="13"/>
    <s v="CX"/>
    <s v="Revenue from CX projects"/>
    <d v="2024-08-31T00:00:00"/>
    <x v="0"/>
    <s v="51492"/>
    <s v="299 Axa Investment Managers SA : 1384 Eloqua Support 2024"/>
    <x v="189"/>
    <m/>
    <m/>
    <m/>
    <m/>
    <n v="180.98748359999999"/>
    <x v="9"/>
    <x v="82"/>
    <x v="1"/>
    <n v="0"/>
    <x v="195"/>
    <x v="164"/>
  </r>
  <r>
    <s v="Journal"/>
    <x v="13"/>
    <s v="CX"/>
    <s v="Revenue from CX projects"/>
    <d v="2024-08-31T00:00:00"/>
    <x v="0"/>
    <s v="51487"/>
    <s v="299 Axa Investment Managers SA : 1384 Eloqua Support 2024"/>
    <x v="189"/>
    <m/>
    <m/>
    <m/>
    <m/>
    <n v="148.08066840000001"/>
    <x v="9"/>
    <x v="82"/>
    <x v="1"/>
    <n v="0"/>
    <x v="195"/>
    <x v="164"/>
  </r>
  <r>
    <s v="Journal"/>
    <x v="4"/>
    <s v="CX"/>
    <s v="Revenue from CX projects"/>
    <d v="2024-08-31T00:00:00"/>
    <x v="0"/>
    <s v="49741"/>
    <s v="330 American Chemical Society : 1338 Eloqua Enablement Support H2 2024"/>
    <x v="194"/>
    <s v="20186694415"/>
    <m/>
    <m/>
    <m/>
    <n v="133.39382522060757"/>
    <x v="9"/>
    <x v="86"/>
    <x v="1"/>
    <n v="0"/>
    <x v="200"/>
    <x v="169"/>
  </r>
  <r>
    <s v="Journal"/>
    <x v="13"/>
    <s v="CX"/>
    <s v="Revenue from CX projects"/>
    <d v="2024-08-31T00:00:00"/>
    <x v="0"/>
    <s v="51464"/>
    <s v="346 KYOCERA Document Solutions Europe B.V. : 799 Sales Toolkit Development &amp; Support"/>
    <x v="190"/>
    <s v="8504915609"/>
    <m/>
    <m/>
    <m/>
    <n v="120.6583224"/>
    <x v="9"/>
    <x v="83"/>
    <x v="1"/>
    <n v="0"/>
    <x v="196"/>
    <x v="165"/>
  </r>
  <r>
    <s v="Journal"/>
    <x v="13"/>
    <s v="CX"/>
    <s v="Revenue from CX projects"/>
    <d v="2024-08-31T00:00:00"/>
    <x v="0"/>
    <s v="51462"/>
    <s v="346 KYOCERA Document Solutions Europe B.V. : 799 Sales Toolkit Development &amp; Support"/>
    <x v="190"/>
    <s v="8504915609"/>
    <m/>
    <m/>
    <m/>
    <n v="120.6583224"/>
    <x v="9"/>
    <x v="83"/>
    <x v="1"/>
    <n v="0"/>
    <x v="196"/>
    <x v="165"/>
  </r>
  <r>
    <s v="Journal"/>
    <x v="13"/>
    <s v="CX"/>
    <s v="Revenue from CX projects"/>
    <d v="2024-08-31T00:00:00"/>
    <x v="0"/>
    <s v="49488"/>
    <s v="379 Henkel AG &amp; Co. KGaA : 629 Henkel SmartWash Customer Engagement Consultancy"/>
    <x v="193"/>
    <s v="8897859619"/>
    <m/>
    <m/>
    <m/>
    <n v="459.05007203999998"/>
    <x v="9"/>
    <x v="85"/>
    <x v="1"/>
    <n v="0"/>
    <x v="199"/>
    <x v="168"/>
  </r>
  <r>
    <s v="Journal"/>
    <x v="4"/>
    <s v="CX"/>
    <s v="Revenue from CX projects"/>
    <d v="2024-08-31T00:00:00"/>
    <x v="0"/>
    <s v="49647"/>
    <s v="330 American Chemical Society : 1338 Eloqua Enablement Support H2 2024"/>
    <x v="194"/>
    <s v="20186694415"/>
    <m/>
    <m/>
    <m/>
    <n v="163.0383389950764"/>
    <x v="9"/>
    <x v="86"/>
    <x v="1"/>
    <n v="0"/>
    <x v="200"/>
    <x v="169"/>
  </r>
  <r>
    <s v="Journal"/>
    <x v="13"/>
    <s v="CX"/>
    <s v="Revenue from CX projects"/>
    <d v="2024-08-31T00:00:00"/>
    <x v="0"/>
    <s v="49725"/>
    <s v="310 SSE AIRTRICITY LTD : 1386 Template Design Phase 2"/>
    <x v="198"/>
    <m/>
    <m/>
    <m/>
    <m/>
    <n v="482.63328960000001"/>
    <x v="9"/>
    <x v="88"/>
    <x v="1"/>
    <n v="0"/>
    <x v="204"/>
    <x v="172"/>
  </r>
  <r>
    <s v="Journal"/>
    <x v="13"/>
    <s v="CX"/>
    <s v="Revenue from CX projects"/>
    <d v="2024-08-31T00:00:00"/>
    <x v="0"/>
    <s v="51463"/>
    <s v="346 KYOCERA Document Solutions Europe B.V. : 799 Sales Toolkit Development &amp; Support"/>
    <x v="190"/>
    <s v="8504915609"/>
    <m/>
    <m/>
    <m/>
    <n v="120.6583224"/>
    <x v="9"/>
    <x v="83"/>
    <x v="1"/>
    <n v="0"/>
    <x v="196"/>
    <x v="165"/>
  </r>
  <r>
    <s v="Journal"/>
    <x v="13"/>
    <s v="CX"/>
    <s v="Revenue from CX projects"/>
    <d v="2024-08-31T00:00:00"/>
    <x v="0"/>
    <s v="51539"/>
    <s v="392 GNT Group B.V. : 1459 Manual Master UI"/>
    <x v="199"/>
    <m/>
    <m/>
    <m/>
    <m/>
    <n v="2106.0361727999998"/>
    <x v="9"/>
    <x v="89"/>
    <x v="1"/>
    <n v="0"/>
    <x v="205"/>
    <x v="0"/>
  </r>
  <r>
    <s v="Journal"/>
    <x v="13"/>
    <s v="CX"/>
    <s v="Revenue from CX projects"/>
    <d v="2024-08-31T00:00:00"/>
    <x v="0"/>
    <s v="51502"/>
    <s v="299 Axa Investment Managers SA : 1384 Eloqua Support 2024"/>
    <x v="189"/>
    <m/>
    <m/>
    <m/>
    <m/>
    <n v="-37.020167100000002"/>
    <x v="9"/>
    <x v="82"/>
    <x v="1"/>
    <n v="0"/>
    <x v="195"/>
    <x v="164"/>
  </r>
  <r>
    <s v="Journal"/>
    <x v="13"/>
    <s v="CX"/>
    <s v="Revenue from CX projects"/>
    <d v="2024-08-31T00:00:00"/>
    <x v="0"/>
    <s v="49710"/>
    <s v="310 SSE AIRTRICITY LTD : 1386 Template Design Phase 2"/>
    <x v="198"/>
    <m/>
    <m/>
    <m/>
    <m/>
    <n v="142.5961992"/>
    <x v="9"/>
    <x v="88"/>
    <x v="1"/>
    <n v="0"/>
    <x v="204"/>
    <x v="172"/>
  </r>
  <r>
    <s v="Journal"/>
    <x v="4"/>
    <s v="CX"/>
    <s v="Revenue from CX projects"/>
    <d v="2024-08-31T00:00:00"/>
    <x v="0"/>
    <s v="49606"/>
    <s v="329 Belmond Management Limited : 1003 Responsys Support 2024"/>
    <x v="192"/>
    <s v="15951609682"/>
    <m/>
    <m/>
    <m/>
    <n v="136.22205454351095"/>
    <x v="9"/>
    <x v="84"/>
    <x v="1"/>
    <n v="0"/>
    <x v="198"/>
    <x v="167"/>
  </r>
  <r>
    <s v="Journal"/>
    <x v="4"/>
    <s v="CX"/>
    <s v="Revenue from CX projects"/>
    <d v="2024-08-31T00:00:00"/>
    <x v="0"/>
    <s v="49601"/>
    <s v="329 Belmond Management Limited : 1003 Responsys Support 2024"/>
    <x v="192"/>
    <s v="15951609682"/>
    <m/>
    <m/>
    <m/>
    <n v="272.4441090870219"/>
    <x v="9"/>
    <x v="84"/>
    <x v="1"/>
    <n v="0"/>
    <x v="198"/>
    <x v="167"/>
  </r>
  <r>
    <s v="Journal"/>
    <x v="13"/>
    <s v="CX"/>
    <s v="Revenue from CX projects"/>
    <d v="2024-08-31T00:00:00"/>
    <x v="0"/>
    <s v="49402"/>
    <s v="399 Mazars N.V. : 934 Eloqua Support en Integratie 2024"/>
    <x v="200"/>
    <m/>
    <m/>
    <m/>
    <m/>
    <n v="159.04960679999999"/>
    <x v="9"/>
    <x v="90"/>
    <x v="1"/>
    <n v="0"/>
    <x v="206"/>
    <x v="173"/>
  </r>
  <r>
    <s v="Journal"/>
    <x v="4"/>
    <s v="CX"/>
    <s v="Revenue from CX projects"/>
    <d v="2024-08-31T00:00:00"/>
    <x v="0"/>
    <s v="49675"/>
    <s v="330 American Chemical Society : 1338 Eloqua Enablement Support H2 2024"/>
    <x v="194"/>
    <s v="20186694415"/>
    <m/>
    <m/>
    <m/>
    <n v="54.346112998358798"/>
    <x v="9"/>
    <x v="86"/>
    <x v="1"/>
    <n v="0"/>
    <x v="200"/>
    <x v="169"/>
  </r>
  <r>
    <s v="Journal"/>
    <x v="13"/>
    <s v="CX"/>
    <s v="Revenue from CX projects"/>
    <d v="2024-08-31T00:00:00"/>
    <x v="0"/>
    <s v="51471"/>
    <s v="346 KYOCERA Document Solutions Europe B.V. : 799 Sales Toolkit Development &amp; Support"/>
    <x v="190"/>
    <s v="8504915609"/>
    <m/>
    <m/>
    <m/>
    <n v="120.6583224"/>
    <x v="9"/>
    <x v="83"/>
    <x v="1"/>
    <n v="0"/>
    <x v="196"/>
    <x v="165"/>
  </r>
  <r>
    <s v="Journal"/>
    <x v="4"/>
    <s v="CX"/>
    <s v="Revenue from CX projects"/>
    <d v="2024-08-31T00:00:00"/>
    <x v="0"/>
    <s v="49605"/>
    <s v="329 Belmond Management Limited : 1003 Responsys Support 2024"/>
    <x v="192"/>
    <s v="15951609682"/>
    <m/>
    <m/>
    <m/>
    <n v="181.62940605801461"/>
    <x v="9"/>
    <x v="84"/>
    <x v="1"/>
    <n v="0"/>
    <x v="198"/>
    <x v="167"/>
  </r>
  <r>
    <s v="Journal"/>
    <x v="13"/>
    <s v="CX"/>
    <s v="Revenue from CX projects"/>
    <d v="2024-08-31T00:00:00"/>
    <x v="0"/>
    <s v="49535"/>
    <s v="340 CZ Verzekeringen : 795 Dedicated Marketing Automation Support"/>
    <x v="197"/>
    <s v="14040307053"/>
    <m/>
    <m/>
    <m/>
    <n v="833.63931839999998"/>
    <x v="9"/>
    <x v="87"/>
    <x v="1"/>
    <n v="0"/>
    <x v="203"/>
    <x v="171"/>
  </r>
  <r>
    <s v="Journal"/>
    <x v="13"/>
    <s v="CX"/>
    <s v="Revenue from CX projects"/>
    <d v="2024-08-31T00:00:00"/>
    <x v="0"/>
    <s v="51498"/>
    <s v="299 Axa Investment Managers SA : 1384 Eloqua Support 2024"/>
    <x v="189"/>
    <m/>
    <m/>
    <m/>
    <m/>
    <n v="271.48122540000003"/>
    <x v="9"/>
    <x v="82"/>
    <x v="1"/>
    <n v="0"/>
    <x v="195"/>
    <x v="164"/>
  </r>
  <r>
    <s v="Journal"/>
    <x v="4"/>
    <s v="CX"/>
    <s v="Revenue from CX projects"/>
    <d v="2024-08-31T00:00:00"/>
    <x v="0"/>
    <s v="49684"/>
    <s v="333 Just Retirement Services Ltd : 920 Technical Support Services 24"/>
    <x v="188"/>
    <s v="6056925267"/>
    <m/>
    <m/>
    <m/>
    <n v="83.679262076728151"/>
    <x v="9"/>
    <x v="81"/>
    <x v="1"/>
    <n v="0"/>
    <x v="194"/>
    <x v="163"/>
  </r>
  <r>
    <s v="Journal"/>
    <x v="4"/>
    <s v="CX"/>
    <s v="Revenue from CX projects"/>
    <d v="2024-08-31T00:00:00"/>
    <x v="0"/>
    <s v="49661"/>
    <s v="330 American Chemical Society : 1338 Eloqua Enablement Support H2 2024"/>
    <x v="194"/>
    <s v="20186694415"/>
    <m/>
    <m/>
    <m/>
    <n v="135.85879573139493"/>
    <x v="9"/>
    <x v="86"/>
    <x v="1"/>
    <n v="0"/>
    <x v="200"/>
    <x v="169"/>
  </r>
  <r>
    <s v="Journal"/>
    <x v="4"/>
    <s v="CX"/>
    <s v="Revenue from CX projects"/>
    <d v="2024-08-31T00:00:00"/>
    <x v="0"/>
    <s v="49707"/>
    <s v="330 American Chemical Society : 1338 Eloqua Enablement Support H2 2024"/>
    <x v="194"/>
    <s v="20186694415"/>
    <m/>
    <m/>
    <m/>
    <n v="190.20490872975373"/>
    <x v="9"/>
    <x v="86"/>
    <x v="1"/>
    <n v="0"/>
    <x v="200"/>
    <x v="169"/>
  </r>
  <r>
    <s v="Journal"/>
    <x v="4"/>
    <s v="CX"/>
    <s v="Revenue from CX projects"/>
    <d v="2024-08-31T00:00:00"/>
    <x v="0"/>
    <s v="49722"/>
    <s v="330 American Chemical Society : 1338 Eloqua Enablement Support H2 2024"/>
    <x v="194"/>
    <s v="20186694415"/>
    <m/>
    <m/>
    <m/>
    <n v="133.39382522060757"/>
    <x v="9"/>
    <x v="86"/>
    <x v="1"/>
    <n v="0"/>
    <x v="200"/>
    <x v="169"/>
  </r>
  <r>
    <s v="Journal"/>
    <x v="13"/>
    <s v="CX"/>
    <s v="Revenue from CX projects"/>
    <d v="2024-08-31T00:00:00"/>
    <x v="0"/>
    <s v="49585"/>
    <s v="296 Arrow Electronics Inc and Subsidiaries : 401 Arrow USA Dedicated Resource"/>
    <x v="201"/>
    <s v="16767474052"/>
    <m/>
    <m/>
    <m/>
    <n v="10673.2596964896"/>
    <x v="9"/>
    <x v="91"/>
    <x v="1"/>
    <n v="0"/>
    <x v="207"/>
    <x v="174"/>
  </r>
  <r>
    <s v="Journal"/>
    <x v="13"/>
    <s v="CX"/>
    <s v="Revenue from CX projects"/>
    <d v="2024-08-31T00:00:00"/>
    <x v="0"/>
    <s v="49553"/>
    <s v="340 CZ Verzekeringen : 795 Dedicated Marketing Automation Support"/>
    <x v="197"/>
    <s v="14040307053"/>
    <m/>
    <m/>
    <m/>
    <n v="833.63931839999998"/>
    <x v="9"/>
    <x v="87"/>
    <x v="1"/>
    <n v="0"/>
    <x v="203"/>
    <x v="171"/>
  </r>
  <r>
    <s v="Journal"/>
    <x v="13"/>
    <s v="CX"/>
    <s v="Revenue from CX projects"/>
    <d v="2024-08-31T00:00:00"/>
    <x v="0"/>
    <s v="49716"/>
    <s v="310 SSE AIRTRICITY LTD : 1386 Template Design Phase 2"/>
    <x v="198"/>
    <m/>
    <m/>
    <m/>
    <m/>
    <n v="361.97496719999998"/>
    <x v="9"/>
    <x v="88"/>
    <x v="1"/>
    <n v="0"/>
    <x v="204"/>
    <x v="172"/>
  </r>
  <r>
    <s v="Journal"/>
    <x v="13"/>
    <s v="CX"/>
    <s v="Revenue from CX projects"/>
    <d v="2024-08-31T00:00:00"/>
    <x v="0"/>
    <s v="51499"/>
    <s v="299 Axa Investment Managers SA : 1384 Eloqua Support 2024"/>
    <x v="189"/>
    <m/>
    <m/>
    <m/>
    <m/>
    <n v="37.020167100000002"/>
    <x v="9"/>
    <x v="82"/>
    <x v="1"/>
    <n v="0"/>
    <x v="195"/>
    <x v="164"/>
  </r>
  <r>
    <s v="Journal"/>
    <x v="4"/>
    <s v="CX"/>
    <s v="Revenue from CX projects"/>
    <d v="2024-08-31T00:00:00"/>
    <x v="0"/>
    <s v="49589"/>
    <s v="330 American Chemical Society : 1261 SEO Enablement and Reporting - June 24 / Nov 24"/>
    <x v="202"/>
    <s v="15540690797"/>
    <m/>
    <m/>
    <m/>
    <n v="1106.6549975824789"/>
    <x v="9"/>
    <x v="86"/>
    <x v="1"/>
    <n v="0"/>
    <x v="208"/>
    <x v="175"/>
  </r>
  <r>
    <s v="Journal"/>
    <x v="4"/>
    <s v="CX"/>
    <s v="Revenue from CX projects"/>
    <d v="2024-08-31T00:00:00"/>
    <x v="0"/>
    <s v="49599"/>
    <s v="329 Belmond Management Limited : 1003 Responsys Support 2024"/>
    <x v="192"/>
    <s v="15951609682"/>
    <m/>
    <m/>
    <m/>
    <n v="181.62940605801461"/>
    <x v="9"/>
    <x v="84"/>
    <x v="1"/>
    <n v="0"/>
    <x v="198"/>
    <x v="167"/>
  </r>
  <r>
    <s v="Journal"/>
    <x v="13"/>
    <s v="CX"/>
    <s v="Revenue from CX projects"/>
    <d v="2024-08-31T00:00:00"/>
    <x v="0"/>
    <s v="49460"/>
    <s v="379 Henkel AG &amp; Co. KGaA : 629 Henkel SmartWash Customer Engagement Consultancy"/>
    <x v="193"/>
    <s v="8897859619"/>
    <m/>
    <m/>
    <m/>
    <n v="306.03338136000002"/>
    <x v="9"/>
    <x v="85"/>
    <x v="1"/>
    <n v="0"/>
    <x v="199"/>
    <x v="168"/>
  </r>
  <r>
    <s v="Journal"/>
    <x v="4"/>
    <s v="CX"/>
    <s v="Revenue from CX projects"/>
    <d v="2024-08-31T00:00:00"/>
    <x v="0"/>
    <s v="49655"/>
    <s v="330 American Chemical Society : 1338 Eloqua Enablement Support H2 2024"/>
    <x v="194"/>
    <s v="20186694415"/>
    <m/>
    <m/>
    <m/>
    <n v="163.0383389950764"/>
    <x v="9"/>
    <x v="86"/>
    <x v="1"/>
    <n v="0"/>
    <x v="200"/>
    <x v="169"/>
  </r>
  <r>
    <s v="Journal"/>
    <x v="13"/>
    <s v="CX"/>
    <s v="Revenue from CX projects"/>
    <d v="2024-08-31T00:00:00"/>
    <x v="0"/>
    <s v="49727"/>
    <s v="310 SSE AIRTRICITY LTD : 1386 Template Design Phase 2"/>
    <x v="198"/>
    <m/>
    <m/>
    <m/>
    <m/>
    <n v="93.235976399999998"/>
    <x v="9"/>
    <x v="88"/>
    <x v="1"/>
    <n v="0"/>
    <x v="204"/>
    <x v="172"/>
  </r>
  <r>
    <s v="Journal"/>
    <x v="13"/>
    <s v="CX"/>
    <s v="Revenue from CX projects"/>
    <d v="2024-08-31T00:00:00"/>
    <x v="0"/>
    <s v="51503"/>
    <s v="299 Axa Investment Managers SA : 1384 Eloqua Support 2024"/>
    <x v="189"/>
    <m/>
    <m/>
    <m/>
    <m/>
    <n v="37.020167100000002"/>
    <x v="9"/>
    <x v="82"/>
    <x v="1"/>
    <n v="0"/>
    <x v="195"/>
    <x v="164"/>
  </r>
  <r>
    <s v="Journal"/>
    <x v="13"/>
    <s v="CX"/>
    <s v="Revenue from CX projects"/>
    <d v="2024-08-31T00:00:00"/>
    <x v="0"/>
    <s v="49480"/>
    <s v="379 Henkel AG &amp; Co. KGaA : 629 Henkel SmartWash Customer Engagement Consultancy"/>
    <x v="193"/>
    <s v="8897859619"/>
    <m/>
    <m/>
    <m/>
    <n v="382.54172670000003"/>
    <x v="9"/>
    <x v="85"/>
    <x v="1"/>
    <n v="0"/>
    <x v="199"/>
    <x v="168"/>
  </r>
  <r>
    <s v="Journal"/>
    <x v="4"/>
    <s v="CX"/>
    <s v="Revenue from CX projects"/>
    <d v="2024-08-31T00:00:00"/>
    <x v="0"/>
    <s v="49447"/>
    <s v="386 ICC in Engagement Factory UK Represents Represents Blend360 : 1126 Amperity Premium Services Pod_R1"/>
    <x v="196"/>
    <m/>
    <m/>
    <m/>
    <m/>
    <n v="-695.61467814418768"/>
    <x v="9"/>
    <x v="23"/>
    <x v="1"/>
    <n v="0"/>
    <x v="202"/>
    <x v="33"/>
  </r>
  <r>
    <s v="Journal"/>
    <x v="13"/>
    <s v="CX"/>
    <s v="Revenue from CX projects"/>
    <d v="2024-08-31T00:00:00"/>
    <x v="0"/>
    <s v="49405"/>
    <s v="379 Henkel AG &amp; Co. KGaA : 629 Henkel SmartWash Customer Engagement Consultancy"/>
    <x v="193"/>
    <s v="8897859619"/>
    <m/>
    <m/>
    <m/>
    <n v="127.5139089"/>
    <x v="9"/>
    <x v="85"/>
    <x v="1"/>
    <n v="0"/>
    <x v="199"/>
    <x v="168"/>
  </r>
  <r>
    <s v="Journal"/>
    <x v="13"/>
    <s v="CX"/>
    <s v="Revenue from CX projects"/>
    <d v="2024-08-31T00:00:00"/>
    <x v="0"/>
    <s v="49371"/>
    <s v="340 CZ Verzekeringen : 1156 Business Support 2024"/>
    <x v="203"/>
    <s v="16173717633"/>
    <m/>
    <m/>
    <m/>
    <n v="148.08066840000001"/>
    <x v="9"/>
    <x v="87"/>
    <x v="1"/>
    <n v="0"/>
    <x v="209"/>
    <x v="176"/>
  </r>
  <r>
    <s v="Journal"/>
    <x v="4"/>
    <s v="CX"/>
    <s v="Revenue from CX projects"/>
    <d v="2024-08-31T00:00:00"/>
    <x v="0"/>
    <s v="49649"/>
    <s v="330 American Chemical Society : 1338 Eloqua Enablement Support H2 2024"/>
    <x v="194"/>
    <s v="20186694415"/>
    <m/>
    <m/>
    <m/>
    <n v="133.39382522060757"/>
    <x v="9"/>
    <x v="86"/>
    <x v="1"/>
    <n v="0"/>
    <x v="200"/>
    <x v="169"/>
  </r>
  <r>
    <s v="Journal"/>
    <x v="4"/>
    <s v="CX"/>
    <s v="Revenue from CX projects"/>
    <d v="2024-08-31T00:00:00"/>
    <x v="0"/>
    <s v="49455"/>
    <s v="386 ICC in Engagement Factory UK Represents Represents Blend360 : 1126 Amperity Premium Services Pod_R1"/>
    <x v="196"/>
    <m/>
    <m/>
    <m/>
    <m/>
    <n v="521.71749537264282"/>
    <x v="9"/>
    <x v="23"/>
    <x v="1"/>
    <n v="0"/>
    <x v="202"/>
    <x v="33"/>
  </r>
  <r>
    <s v="Journal"/>
    <x v="13"/>
    <s v="CX"/>
    <s v="Revenue from CX projects"/>
    <d v="2024-08-31T00:00:00"/>
    <x v="0"/>
    <s v="49440"/>
    <s v="379 Henkel AG &amp; Co. KGaA : 629 Henkel SmartWash Customer Engagement Consultancy"/>
    <x v="193"/>
    <s v="8897859619"/>
    <m/>
    <m/>
    <m/>
    <n v="637.56954450000001"/>
    <x v="9"/>
    <x v="85"/>
    <x v="1"/>
    <n v="0"/>
    <x v="199"/>
    <x v="168"/>
  </r>
  <r>
    <s v="Journal"/>
    <x v="14"/>
    <s v="CX"/>
    <s v="Revenue from CX projects"/>
    <d v="2024-08-31T00:00:00"/>
    <x v="0"/>
    <s v="49379"/>
    <s v="286 Bonnier News AB : 405 Ongoing Support"/>
    <x v="204"/>
    <s v="12560559931"/>
    <m/>
    <m/>
    <m/>
    <n v="57.061211515983977"/>
    <x v="9"/>
    <x v="92"/>
    <x v="1"/>
    <n v="0"/>
    <x v="210"/>
    <x v="177"/>
  </r>
  <r>
    <s v="Journal"/>
    <x v="13"/>
    <s v="CX"/>
    <s v="Revenue from CX projects"/>
    <d v="2024-08-31T00:00:00"/>
    <x v="0"/>
    <s v="49514"/>
    <s v="346 KYOCERA Document Solutions Europe B.V. : 435 KYO Pardot Support"/>
    <x v="191"/>
    <s v="12649095808"/>
    <m/>
    <m/>
    <m/>
    <n v="411.33519000000001"/>
    <x v="9"/>
    <x v="83"/>
    <x v="1"/>
    <n v="0"/>
    <x v="197"/>
    <x v="166"/>
  </r>
  <r>
    <s v="Journal"/>
    <x v="4"/>
    <s v="CX"/>
    <s v="Revenue from CX projects"/>
    <d v="2024-08-31T00:00:00"/>
    <x v="0"/>
    <s v="49733"/>
    <s v="330 American Chemical Society : 1338 Eloqua Enablement Support H2 2024"/>
    <x v="194"/>
    <s v="20186694415"/>
    <m/>
    <m/>
    <m/>
    <n v="54.346112998358798"/>
    <x v="9"/>
    <x v="86"/>
    <x v="1"/>
    <n v="0"/>
    <x v="200"/>
    <x v="169"/>
  </r>
  <r>
    <s v="Journal"/>
    <x v="13"/>
    <s v="CX"/>
    <s v="Revenue from CX projects"/>
    <d v="2024-08-31T00:00:00"/>
    <x v="0"/>
    <s v="51478"/>
    <s v="346 KYOCERA Document Solutions Europe B.V. : 799 Sales Toolkit Development &amp; Support"/>
    <x v="190"/>
    <s v="8504915609"/>
    <m/>
    <m/>
    <m/>
    <n v="241.31664480000001"/>
    <x v="9"/>
    <x v="83"/>
    <x v="1"/>
    <n v="0"/>
    <x v="196"/>
    <x v="165"/>
  </r>
  <r>
    <s v="Journal"/>
    <x v="13"/>
    <s v="CX"/>
    <s v="Revenue from CX projects"/>
    <d v="2024-08-31T00:00:00"/>
    <x v="0"/>
    <s v="51496"/>
    <s v="299 Axa Investment Managers SA : 1384 Eloqua Support 2024"/>
    <x v="189"/>
    <m/>
    <m/>
    <m/>
    <m/>
    <n v="180.98748359999999"/>
    <x v="9"/>
    <x v="82"/>
    <x v="1"/>
    <n v="0"/>
    <x v="195"/>
    <x v="164"/>
  </r>
  <r>
    <s v="Journal"/>
    <x v="13"/>
    <s v="CX"/>
    <s v="Revenue from CX projects"/>
    <d v="2024-08-31T00:00:00"/>
    <x v="0"/>
    <s v="49446"/>
    <s v="379 Henkel AG &amp; Co. KGaA : 629 Henkel SmartWash Customer Engagement Consultancy"/>
    <x v="193"/>
    <s v="8897859619"/>
    <m/>
    <m/>
    <m/>
    <n v="191.2763478192"/>
    <x v="9"/>
    <x v="85"/>
    <x v="1"/>
    <n v="0"/>
    <x v="199"/>
    <x v="168"/>
  </r>
  <r>
    <s v="Journal"/>
    <x v="4"/>
    <s v="CX"/>
    <s v="Revenue from CX projects"/>
    <d v="2024-08-31T00:00:00"/>
    <x v="0"/>
    <s v="49703"/>
    <s v="330 American Chemical Society : 1338 Eloqua Enablement Support H2 2024"/>
    <x v="194"/>
    <s v="20186694415"/>
    <m/>
    <m/>
    <m/>
    <n v="163.0383389950764"/>
    <x v="9"/>
    <x v="86"/>
    <x v="1"/>
    <n v="0"/>
    <x v="200"/>
    <x v="169"/>
  </r>
  <r>
    <s v="Journal"/>
    <x v="13"/>
    <s v="CX"/>
    <s v="Revenue from CX projects"/>
    <d v="2024-08-31T00:00:00"/>
    <x v="0"/>
    <s v="51473"/>
    <s v="346 KYOCERA Document Solutions Europe B.V. : 799 Sales Toolkit Development &amp; Support"/>
    <x v="190"/>
    <s v="8504915609"/>
    <m/>
    <m/>
    <m/>
    <n v="120.6583224"/>
    <x v="9"/>
    <x v="83"/>
    <x v="1"/>
    <n v="0"/>
    <x v="196"/>
    <x v="165"/>
  </r>
  <r>
    <s v="Journal"/>
    <x v="13"/>
    <s v="CX"/>
    <s v="Revenue from CX projects"/>
    <d v="2024-08-31T00:00:00"/>
    <x v="0"/>
    <s v="49456"/>
    <s v="379 Henkel AG &amp; Co. KGaA : 629 Henkel SmartWash Customer Engagement Consultancy"/>
    <x v="193"/>
    <s v="8897859619"/>
    <m/>
    <m/>
    <m/>
    <n v="306.03338136000002"/>
    <x v="9"/>
    <x v="85"/>
    <x v="1"/>
    <n v="0"/>
    <x v="199"/>
    <x v="168"/>
  </r>
  <r>
    <s v="Journal"/>
    <x v="13"/>
    <s v="CX"/>
    <s v="Revenue from CX projects"/>
    <d v="2024-08-31T00:00:00"/>
    <x v="0"/>
    <s v="49423"/>
    <s v="379 Henkel AG &amp; Co. KGaA : 629 Henkel SmartWash Customer Engagement Consultancy"/>
    <x v="193"/>
    <s v="8897859619"/>
    <m/>
    <m/>
    <m/>
    <n v="612.06676272000004"/>
    <x v="9"/>
    <x v="85"/>
    <x v="1"/>
    <n v="0"/>
    <x v="199"/>
    <x v="168"/>
  </r>
  <r>
    <s v="Journal"/>
    <x v="4"/>
    <s v="CX"/>
    <s v="Revenue from CX projects"/>
    <d v="2024-08-31T00:00:00"/>
    <x v="0"/>
    <s v="49593"/>
    <s v="329 Belmond Management Limited : 1003 Responsys Support 2024"/>
    <x v="192"/>
    <s v="15951609682"/>
    <m/>
    <m/>
    <m/>
    <n v="181.62940605801461"/>
    <x v="9"/>
    <x v="84"/>
    <x v="1"/>
    <n v="0"/>
    <x v="198"/>
    <x v="167"/>
  </r>
  <r>
    <s v="Journal"/>
    <x v="13"/>
    <s v="CX"/>
    <s v="Revenue from CX projects"/>
    <d v="2024-08-31T00:00:00"/>
    <x v="0"/>
    <s v="49378"/>
    <s v="379 Henkel AG &amp; Co. KGaA : 629 Henkel SmartWash Customer Engagement Consultancy"/>
    <x v="193"/>
    <s v="8897859619"/>
    <m/>
    <m/>
    <m/>
    <n v="191.2763478192"/>
    <x v="9"/>
    <x v="85"/>
    <x v="1"/>
    <n v="0"/>
    <x v="199"/>
    <x v="168"/>
  </r>
  <r>
    <s v="Journal"/>
    <x v="4"/>
    <s v="CX"/>
    <s v="Revenue from CX projects"/>
    <d v="2024-08-31T00:00:00"/>
    <x v="0"/>
    <s v="49726"/>
    <s v="330 American Chemical Society : 1338 Eloqua Enablement Support H2 2024"/>
    <x v="194"/>
    <s v="20186694415"/>
    <m/>
    <m/>
    <m/>
    <n v="54.346112998358798"/>
    <x v="9"/>
    <x v="86"/>
    <x v="1"/>
    <n v="0"/>
    <x v="200"/>
    <x v="169"/>
  </r>
  <r>
    <s v="Journal"/>
    <x v="4"/>
    <s v="CX"/>
    <s v="Revenue from CX projects"/>
    <d v="2024-08-31T00:00:00"/>
    <x v="0"/>
    <s v="49439"/>
    <s v="386 ICC in Engagement Factory UK Represents Represents Blend360 : 1126 Amperity Premium Services Pod_R1"/>
    <x v="196"/>
    <m/>
    <m/>
    <m/>
    <m/>
    <n v="347.80733907209384"/>
    <x v="9"/>
    <x v="23"/>
    <x v="1"/>
    <n v="0"/>
    <x v="202"/>
    <x v="33"/>
  </r>
  <r>
    <s v="Journal"/>
    <x v="14"/>
    <s v="CX"/>
    <s v="Revenue from CX projects"/>
    <d v="2024-08-31T00:00:00"/>
    <x v="0"/>
    <s v="49383"/>
    <s v="286 Bonnier News AB : 405 Ongoing Support"/>
    <x v="204"/>
    <s v="12560559931"/>
    <m/>
    <m/>
    <m/>
    <n v="171.18363454795193"/>
    <x v="9"/>
    <x v="92"/>
    <x v="1"/>
    <n v="0"/>
    <x v="210"/>
    <x v="177"/>
  </r>
  <r>
    <s v="Journal"/>
    <x v="13"/>
    <s v="CX"/>
    <s v="Revenue from CX projects"/>
    <d v="2024-08-31T00:00:00"/>
    <x v="0"/>
    <s v="49425"/>
    <s v="379 Henkel AG &amp; Co. KGaA : 629 Henkel SmartWash Customer Engagement Consultancy"/>
    <x v="193"/>
    <s v="8897859619"/>
    <m/>
    <m/>
    <m/>
    <n v="127.5139089"/>
    <x v="9"/>
    <x v="85"/>
    <x v="1"/>
    <n v="0"/>
    <x v="199"/>
    <x v="168"/>
  </r>
  <r>
    <s v="Journal"/>
    <x v="13"/>
    <s v="CX"/>
    <s v="Revenue from CX projects"/>
    <d v="2024-08-31T00:00:00"/>
    <x v="0"/>
    <s v="49399"/>
    <s v="379 Henkel AG &amp; Co. KGaA : 629 Henkel SmartWash Customer Engagement Consultancy"/>
    <x v="193"/>
    <s v="8897859619"/>
    <m/>
    <m/>
    <m/>
    <n v="637.56954450000001"/>
    <x v="9"/>
    <x v="85"/>
    <x v="1"/>
    <n v="0"/>
    <x v="199"/>
    <x v="168"/>
  </r>
  <r>
    <s v="Journal"/>
    <x v="13"/>
    <s v="CX"/>
    <s v="Revenue from CX projects"/>
    <d v="2024-08-31T00:00:00"/>
    <x v="0"/>
    <s v="49381"/>
    <s v="379 Henkel AG &amp; Co. KGaA : 629 Henkel SmartWash Customer Engagement Consultancy"/>
    <x v="193"/>
    <s v="8897859619"/>
    <m/>
    <m/>
    <m/>
    <n v="127.5139089"/>
    <x v="9"/>
    <x v="85"/>
    <x v="1"/>
    <n v="0"/>
    <x v="199"/>
    <x v="168"/>
  </r>
  <r>
    <s v="Journal"/>
    <x v="13"/>
    <s v="CX"/>
    <s v="Revenue from CX projects"/>
    <d v="2024-08-31T00:00:00"/>
    <x v="0"/>
    <s v="51477"/>
    <s v="346 KYOCERA Document Solutions Europe B.V. : 799 Sales Toolkit Development &amp; Support"/>
    <x v="190"/>
    <s v="8504915609"/>
    <m/>
    <m/>
    <m/>
    <n v="120.6583224"/>
    <x v="9"/>
    <x v="83"/>
    <x v="1"/>
    <n v="0"/>
    <x v="196"/>
    <x v="165"/>
  </r>
  <r>
    <s v="Journal"/>
    <x v="4"/>
    <s v="CX"/>
    <s v="Revenue from CX projects"/>
    <d v="2024-08-31T00:00:00"/>
    <x v="0"/>
    <s v="49709"/>
    <s v="330 American Chemical Society : 1338 Eloqua Enablement Support H2 2024"/>
    <x v="194"/>
    <s v="20186694415"/>
    <m/>
    <m/>
    <m/>
    <n v="133.39382522060757"/>
    <x v="9"/>
    <x v="86"/>
    <x v="1"/>
    <n v="0"/>
    <x v="200"/>
    <x v="169"/>
  </r>
  <r>
    <s v="Journal"/>
    <x v="4"/>
    <s v="CX"/>
    <s v="Revenue from CX projects"/>
    <d v="2024-08-31T00:00:00"/>
    <x v="0"/>
    <s v="49650"/>
    <s v="330 American Chemical Society : 1338 Eloqua Enablement Support H2 2024"/>
    <x v="194"/>
    <s v="20186694415"/>
    <m/>
    <m/>
    <m/>
    <n v="217.38445199343519"/>
    <x v="9"/>
    <x v="86"/>
    <x v="1"/>
    <n v="0"/>
    <x v="200"/>
    <x v="169"/>
  </r>
  <r>
    <s v="Journal"/>
    <x v="4"/>
    <s v="CX"/>
    <s v="Revenue from CX projects"/>
    <d v="2024-08-31T00:00:00"/>
    <x v="0"/>
    <s v="51538"/>
    <s v="333 Just Retirement Services Ltd : 1401 License - Litmus Plus (email testing software) 19-08-2024/18-08-2025"/>
    <x v="205"/>
    <m/>
    <m/>
    <m/>
    <m/>
    <n v="214.06322856837434"/>
    <x v="9"/>
    <x v="81"/>
    <x v="1"/>
    <n v="0"/>
    <x v="211"/>
    <x v="178"/>
  </r>
  <r>
    <s v="Journal"/>
    <x v="13"/>
    <s v="CX"/>
    <s v="Revenue from CX projects"/>
    <d v="2024-08-31T00:00:00"/>
    <x v="0"/>
    <s v="49730"/>
    <s v="310 SSE AIRTRICITY LTD : 1386 Template Design Phase 2"/>
    <x v="198"/>
    <m/>
    <m/>
    <m/>
    <m/>
    <n v="142.5961992"/>
    <x v="9"/>
    <x v="88"/>
    <x v="1"/>
    <n v="0"/>
    <x v="204"/>
    <x v="172"/>
  </r>
  <r>
    <s v="Journal"/>
    <x v="13"/>
    <s v="CX"/>
    <s v="Revenue from CX projects"/>
    <d v="2024-08-31T00:00:00"/>
    <x v="0"/>
    <s v="49539"/>
    <s v="340 CZ Verzekeringen : 795 Dedicated Marketing Automation Support"/>
    <x v="197"/>
    <s v="14040307053"/>
    <m/>
    <m/>
    <m/>
    <n v="781.53686100000004"/>
    <x v="9"/>
    <x v="87"/>
    <x v="1"/>
    <n v="0"/>
    <x v="203"/>
    <x v="171"/>
  </r>
  <r>
    <s v="Journal"/>
    <x v="4"/>
    <s v="CX"/>
    <s v="Revenue from CX projects"/>
    <d v="2024-08-31T00:00:00"/>
    <x v="0"/>
    <s v="49688"/>
    <s v="333 Just Retirement Services Ltd : 920 Technical Support Services 24"/>
    <x v="188"/>
    <s v="6056925267"/>
    <m/>
    <m/>
    <m/>
    <n v="83.679262076728151"/>
    <x v="9"/>
    <x v="81"/>
    <x v="1"/>
    <n v="0"/>
    <x v="194"/>
    <x v="163"/>
  </r>
  <r>
    <s v="Journal"/>
    <x v="13"/>
    <s v="CX"/>
    <s v="Revenue from CX projects"/>
    <d v="2024-08-31T00:00:00"/>
    <x v="0"/>
    <s v="49738"/>
    <s v="310 SSE AIRTRICITY LTD : 919 Dynamo SMS"/>
    <x v="206"/>
    <s v="15517916068"/>
    <m/>
    <m/>
    <m/>
    <n v="131.62726079999999"/>
    <x v="9"/>
    <x v="88"/>
    <x v="1"/>
    <n v="0"/>
    <x v="212"/>
    <x v="179"/>
  </r>
  <r>
    <s v="Journal"/>
    <x v="4"/>
    <s v="CX"/>
    <s v="Revenue from CX projects"/>
    <d v="2024-08-31T00:00:00"/>
    <x v="0"/>
    <s v="49704"/>
    <s v="334 Nana Wall Systems, Inc : 409 Eloqua Enablement"/>
    <x v="207"/>
    <s v="10996678329"/>
    <m/>
    <m/>
    <m/>
    <n v="93.863482344981122"/>
    <x v="9"/>
    <x v="93"/>
    <x v="1"/>
    <n v="0"/>
    <x v="213"/>
    <x v="180"/>
  </r>
  <r>
    <s v="Journal"/>
    <x v="13"/>
    <s v="CX"/>
    <s v="Revenue from CX projects"/>
    <d v="2024-08-31T00:00:00"/>
    <x v="0"/>
    <s v="49350"/>
    <s v="340 CZ Verzekeringen : 910 Migration Webforms"/>
    <x v="195"/>
    <s v="15310283836"/>
    <m/>
    <m/>
    <m/>
    <n v="68.555864999999997"/>
    <x v="9"/>
    <x v="87"/>
    <x v="1"/>
    <n v="0"/>
    <x v="201"/>
    <x v="170"/>
  </r>
  <r>
    <s v="Journal"/>
    <x v="4"/>
    <s v="CX"/>
    <s v="Revenue from CX projects"/>
    <d v="2024-08-31T00:00:00"/>
    <x v="0"/>
    <s v="49600"/>
    <s v="329 Belmond Management Limited : 1003 Responsys Support 2024"/>
    <x v="192"/>
    <s v="15951609682"/>
    <m/>
    <m/>
    <m/>
    <n v="181.62940605801461"/>
    <x v="9"/>
    <x v="84"/>
    <x v="1"/>
    <n v="0"/>
    <x v="198"/>
    <x v="167"/>
  </r>
  <r>
    <s v="Journal"/>
    <x v="4"/>
    <s v="CX"/>
    <s v="Revenue from CX projects"/>
    <d v="2024-08-31T00:00:00"/>
    <x v="0"/>
    <s v="49713"/>
    <s v="330 American Chemical Society : 1338 Eloqua Enablement Support H2 2024"/>
    <x v="194"/>
    <s v="20186694415"/>
    <m/>
    <m/>
    <m/>
    <n v="271.73056499179398"/>
    <x v="9"/>
    <x v="86"/>
    <x v="1"/>
    <n v="0"/>
    <x v="200"/>
    <x v="169"/>
  </r>
  <r>
    <s v="Journal"/>
    <x v="4"/>
    <s v="CX"/>
    <s v="Revenue from CX projects"/>
    <d v="2024-08-31T00:00:00"/>
    <x v="0"/>
    <s v="49659"/>
    <s v="330 American Chemical Society : 1338 Eloqua Enablement Support H2 2024"/>
    <x v="194"/>
    <s v="20186694415"/>
    <m/>
    <m/>
    <m/>
    <n v="108.6922259967176"/>
    <x v="9"/>
    <x v="86"/>
    <x v="1"/>
    <n v="0"/>
    <x v="200"/>
    <x v="169"/>
  </r>
  <r>
    <s v="Journal"/>
    <x v="13"/>
    <s v="CX"/>
    <s v="Revenue from CX projects"/>
    <d v="2024-08-31T00:00:00"/>
    <x v="0"/>
    <s v="49353"/>
    <s v="340 CZ Verzekeringen : 910 Migration Webforms"/>
    <x v="195"/>
    <s v="15310283836"/>
    <m/>
    <m/>
    <m/>
    <n v="137.11172999999999"/>
    <x v="9"/>
    <x v="87"/>
    <x v="1"/>
    <n v="0"/>
    <x v="201"/>
    <x v="170"/>
  </r>
  <r>
    <s v="Journal"/>
    <x v="13"/>
    <s v="CX"/>
    <s v="Revenue from CX projects"/>
    <d v="2024-08-31T00:00:00"/>
    <x v="0"/>
    <s v="49478"/>
    <s v="379 Henkel AG &amp; Co. KGaA : 629 Henkel SmartWash Customer Engagement Consultancy"/>
    <x v="193"/>
    <s v="8897859619"/>
    <m/>
    <m/>
    <m/>
    <n v="58.661882563200002"/>
    <x v="9"/>
    <x v="85"/>
    <x v="1"/>
    <n v="0"/>
    <x v="199"/>
    <x v="168"/>
  </r>
  <r>
    <s v="Journal"/>
    <x v="14"/>
    <s v="CX"/>
    <s v="Revenue from CX projects"/>
    <d v="2024-08-31T00:00:00"/>
    <x v="0"/>
    <s v="49533"/>
    <s v="287 LOfavörFagforb : 1337 SMS Connectors Setup"/>
    <x v="208"/>
    <s v="16173718152"/>
    <m/>
    <m/>
    <m/>
    <n v="142.07904597032237"/>
    <x v="9"/>
    <x v="94"/>
    <x v="1"/>
    <n v="0"/>
    <x v="214"/>
    <x v="181"/>
  </r>
  <r>
    <s v="Journal"/>
    <x v="4"/>
    <s v="CX"/>
    <s v="Revenue from CX projects"/>
    <d v="2024-08-31T00:00:00"/>
    <x v="0"/>
    <s v="49687"/>
    <s v="330 American Chemical Society : 1338 Eloqua Enablement Support H2 2024"/>
    <x v="194"/>
    <s v="20186694415"/>
    <m/>
    <m/>
    <m/>
    <n v="217.38445199343519"/>
    <x v="9"/>
    <x v="86"/>
    <x v="1"/>
    <n v="0"/>
    <x v="200"/>
    <x v="169"/>
  </r>
  <r>
    <s v="Journal"/>
    <x v="4"/>
    <s v="CX"/>
    <s v="Revenue from CX projects"/>
    <d v="2024-08-31T00:00:00"/>
    <x v="0"/>
    <s v="49662"/>
    <s v="330 American Chemical Society : 1338 Eloqua Enablement Support H2 2024"/>
    <x v="194"/>
    <s v="20186694415"/>
    <m/>
    <m/>
    <m/>
    <n v="108.6922259967176"/>
    <x v="9"/>
    <x v="86"/>
    <x v="1"/>
    <n v="0"/>
    <x v="200"/>
    <x v="169"/>
  </r>
  <r>
    <s v="Journal"/>
    <x v="13"/>
    <s v="CX"/>
    <s v="Revenue from CX projects"/>
    <d v="2024-08-31T00:00:00"/>
    <x v="0"/>
    <s v="49510"/>
    <s v="346 KYOCERA Document Solutions Europe B.V. : 435 KYO Pardot Support"/>
    <x v="191"/>
    <s v="12649095808"/>
    <m/>
    <m/>
    <m/>
    <n v="137.11172999999999"/>
    <x v="9"/>
    <x v="83"/>
    <x v="1"/>
    <n v="0"/>
    <x v="197"/>
    <x v="166"/>
  </r>
  <r>
    <s v="Journal"/>
    <x v="13"/>
    <s v="CX"/>
    <s v="Revenue from CX projects"/>
    <d v="2024-08-31T00:00:00"/>
    <x v="0"/>
    <s v="49373"/>
    <s v="340 CZ Verzekeringen : 1156 Business Support 2024"/>
    <x v="203"/>
    <s v="16173717633"/>
    <m/>
    <m/>
    <m/>
    <n v="74.040334200000004"/>
    <x v="9"/>
    <x v="87"/>
    <x v="1"/>
    <n v="0"/>
    <x v="209"/>
    <x v="176"/>
  </r>
  <r>
    <s v="Journal"/>
    <x v="4"/>
    <s v="CX"/>
    <s v="Revenue from CX projects"/>
    <d v="2024-08-31T00:00:00"/>
    <x v="0"/>
    <s v="49689"/>
    <s v="330 American Chemical Society : 1338 Eloqua Enablement Support H2 2024"/>
    <x v="194"/>
    <s v="20186694415"/>
    <m/>
    <m/>
    <m/>
    <n v="54.346112998358798"/>
    <x v="9"/>
    <x v="86"/>
    <x v="1"/>
    <n v="0"/>
    <x v="200"/>
    <x v="169"/>
  </r>
  <r>
    <s v="Journal"/>
    <x v="4"/>
    <s v="CX"/>
    <s v="Revenue from CX projects"/>
    <d v="2024-08-31T00:00:00"/>
    <x v="0"/>
    <s v="49694"/>
    <s v="333 Just Retirement Services Ltd : 920 Technical Support Services 24"/>
    <x v="188"/>
    <s v="6056925267"/>
    <m/>
    <m/>
    <m/>
    <n v="83.679262076728151"/>
    <x v="9"/>
    <x v="81"/>
    <x v="1"/>
    <n v="0"/>
    <x v="194"/>
    <x v="163"/>
  </r>
  <r>
    <s v="Journal"/>
    <x v="4"/>
    <s v="CX"/>
    <s v="Revenue from CX projects"/>
    <d v="2024-08-31T00:00:00"/>
    <x v="0"/>
    <s v="49463"/>
    <s v="386 ICC in Engagement Factory UK Represents Represents Blend360 : 1126 Amperity Premium Services Pod_R1"/>
    <x v="196"/>
    <m/>
    <m/>
    <m/>
    <m/>
    <n v="608.66608675841519"/>
    <x v="9"/>
    <x v="23"/>
    <x v="1"/>
    <n v="0"/>
    <x v="202"/>
    <x v="33"/>
  </r>
  <r>
    <s v="Journal"/>
    <x v="13"/>
    <s v="CX"/>
    <s v="Revenue from CX projects"/>
    <d v="2024-08-31T00:00:00"/>
    <x v="0"/>
    <s v="49413"/>
    <s v="379 Henkel AG &amp; Co. KGaA : 629 Henkel SmartWash Customer Engagement Consultancy"/>
    <x v="193"/>
    <s v="8897859619"/>
    <m/>
    <m/>
    <m/>
    <n v="459.05007203999998"/>
    <x v="9"/>
    <x v="85"/>
    <x v="1"/>
    <n v="0"/>
    <x v="199"/>
    <x v="168"/>
  </r>
  <r>
    <s v="Journal"/>
    <x v="13"/>
    <s v="CX"/>
    <s v="Revenue from CX projects"/>
    <d v="2024-08-31T00:00:00"/>
    <x v="0"/>
    <s v="49547"/>
    <s v="340 CZ Verzekeringen : 795 Dedicated Marketing Automation Support"/>
    <x v="197"/>
    <s v="14040307053"/>
    <m/>
    <m/>
    <m/>
    <n v="833.63931839999998"/>
    <x v="9"/>
    <x v="87"/>
    <x v="1"/>
    <n v="0"/>
    <x v="203"/>
    <x v="171"/>
  </r>
  <r>
    <s v="Journal"/>
    <x v="4"/>
    <s v="CX"/>
    <s v="Revenue from CX projects"/>
    <d v="2024-08-31T00:00:00"/>
    <x v="0"/>
    <s v="49663"/>
    <s v="330 American Chemical Society : 1338 Eloqua Enablement Support H2 2024"/>
    <x v="194"/>
    <s v="20186694415"/>
    <m/>
    <m/>
    <m/>
    <n v="54.346112998358798"/>
    <x v="9"/>
    <x v="86"/>
    <x v="1"/>
    <n v="0"/>
    <x v="200"/>
    <x v="169"/>
  </r>
  <r>
    <s v="Journal"/>
    <x v="4"/>
    <s v="CX"/>
    <s v="Revenue from CX projects"/>
    <d v="2024-08-31T00:00:00"/>
    <x v="0"/>
    <s v="49702"/>
    <s v="334 Nana Wall Systems, Inc : 409 Eloqua Enablement"/>
    <x v="207"/>
    <s v="10996678329"/>
    <m/>
    <m/>
    <m/>
    <n v="108.6922259967176"/>
    <x v="9"/>
    <x v="93"/>
    <x v="1"/>
    <n v="0"/>
    <x v="213"/>
    <x v="180"/>
  </r>
  <r>
    <s v="Journal"/>
    <x v="4"/>
    <s v="CX"/>
    <s v="Revenue from CX projects"/>
    <d v="2024-08-31T00:00:00"/>
    <x v="0"/>
    <s v="49695"/>
    <s v="330 American Chemical Society : 1338 Eloqua Enablement Support H2 2024"/>
    <x v="194"/>
    <s v="20186694415"/>
    <m/>
    <m/>
    <m/>
    <n v="133.39382522060757"/>
    <x v="9"/>
    <x v="86"/>
    <x v="1"/>
    <n v="0"/>
    <x v="200"/>
    <x v="169"/>
  </r>
  <r>
    <s v="Journal"/>
    <x v="13"/>
    <s v="CX"/>
    <s v="Revenue from CX projects"/>
    <d v="2024-08-31T00:00:00"/>
    <x v="0"/>
    <s v="49504"/>
    <s v="346 KYOCERA Document Solutions Europe B.V. : 435 KYO Pardot Support"/>
    <x v="191"/>
    <s v="12649095808"/>
    <m/>
    <m/>
    <m/>
    <n v="137.11172999999999"/>
    <x v="9"/>
    <x v="83"/>
    <x v="1"/>
    <n v="0"/>
    <x v="197"/>
    <x v="166"/>
  </r>
  <r>
    <s v="Journal"/>
    <x v="13"/>
    <s v="CX"/>
    <s v="Revenue from CX projects"/>
    <d v="2024-08-31T00:00:00"/>
    <x v="0"/>
    <s v="49384"/>
    <s v="379 Henkel AG &amp; Co. KGaA : 629 Henkel SmartWash Customer Engagement Consultancy"/>
    <x v="193"/>
    <s v="8897859619"/>
    <m/>
    <m/>
    <m/>
    <n v="234.62559237599999"/>
    <x v="9"/>
    <x v="85"/>
    <x v="1"/>
    <n v="0"/>
    <x v="199"/>
    <x v="168"/>
  </r>
  <r>
    <s v="Journal"/>
    <x v="13"/>
    <s v="CX"/>
    <s v="Revenue from CX projects"/>
    <d v="2024-08-31T00:00:00"/>
    <x v="0"/>
    <s v="51501"/>
    <s v="299 Axa Investment Managers SA : 1384 Eloqua Support 2024"/>
    <x v="189"/>
    <m/>
    <m/>
    <m/>
    <m/>
    <n v="-37.020167100000002"/>
    <x v="9"/>
    <x v="82"/>
    <x v="1"/>
    <n v="0"/>
    <x v="195"/>
    <x v="164"/>
  </r>
  <r>
    <s v="Journal"/>
    <x v="4"/>
    <s v="CX"/>
    <s v="Revenue from CX projects"/>
    <d v="2024-08-31T00:00:00"/>
    <x v="0"/>
    <s v="49665"/>
    <s v="330 American Chemical Society : 1338 Eloqua Enablement Support H2 2024"/>
    <x v="194"/>
    <s v="20186694415"/>
    <m/>
    <m/>
    <m/>
    <n v="271.73056499179398"/>
    <x v="9"/>
    <x v="86"/>
    <x v="1"/>
    <n v="0"/>
    <x v="200"/>
    <x v="169"/>
  </r>
  <r>
    <s v="Journal"/>
    <x v="13"/>
    <s v="CX"/>
    <s v="Revenue from CX projects"/>
    <d v="2024-08-31T00:00:00"/>
    <x v="0"/>
    <s v="49356"/>
    <s v="340 CZ Verzekeringen : 910 Migration Webforms"/>
    <x v="195"/>
    <s v="15310283836"/>
    <m/>
    <m/>
    <m/>
    <n v="52.102457399999999"/>
    <x v="9"/>
    <x v="87"/>
    <x v="1"/>
    <n v="0"/>
    <x v="201"/>
    <x v="170"/>
  </r>
  <r>
    <s v="Journal"/>
    <x v="13"/>
    <s v="CX"/>
    <s v="Revenue from CX projects"/>
    <d v="2024-08-31T00:00:00"/>
    <x v="0"/>
    <s v="49474"/>
    <s v="379 Henkel AG &amp; Co. KGaA : 629 Henkel SmartWash Customer Engagement Consultancy"/>
    <x v="193"/>
    <s v="8897859619"/>
    <m/>
    <m/>
    <m/>
    <n v="127.5139089"/>
    <x v="9"/>
    <x v="85"/>
    <x v="1"/>
    <n v="0"/>
    <x v="199"/>
    <x v="168"/>
  </r>
  <r>
    <s v="Journal"/>
    <x v="13"/>
    <s v="CX"/>
    <s v="Revenue from CX projects"/>
    <d v="2024-08-31T00:00:00"/>
    <x v="0"/>
    <s v="49444"/>
    <s v="379 Henkel AG &amp; Co. KGaA : 629 Henkel SmartWash Customer Engagement Consultancy"/>
    <x v="193"/>
    <s v="8897859619"/>
    <m/>
    <m/>
    <m/>
    <n v="612.06676272000004"/>
    <x v="9"/>
    <x v="85"/>
    <x v="1"/>
    <n v="0"/>
    <x v="199"/>
    <x v="168"/>
  </r>
  <r>
    <s v="Journal"/>
    <x v="4"/>
    <s v="CX"/>
    <s v="Revenue from CX projects"/>
    <d v="2024-08-31T00:00:00"/>
    <x v="0"/>
    <s v="49443"/>
    <s v="386 ICC in Engagement Factory UK Represents Represents Blend360 : 1126 Amperity Premium Services Pod_R1"/>
    <x v="196"/>
    <m/>
    <m/>
    <m/>
    <m/>
    <n v="260.85874768632141"/>
    <x v="9"/>
    <x v="23"/>
    <x v="1"/>
    <n v="0"/>
    <x v="202"/>
    <x v="33"/>
  </r>
  <r>
    <s v="Journal"/>
    <x v="4"/>
    <s v="CX"/>
    <s v="Revenue from CX projects"/>
    <d v="2024-08-31T00:00:00"/>
    <x v="0"/>
    <s v="49592"/>
    <s v="329 Belmond Management Limited : 1003 Responsys Support 2024"/>
    <x v="192"/>
    <s v="15951609682"/>
    <m/>
    <m/>
    <m/>
    <n v="181.62940605801461"/>
    <x v="9"/>
    <x v="84"/>
    <x v="1"/>
    <n v="0"/>
    <x v="198"/>
    <x v="167"/>
  </r>
  <r>
    <s v="Journal"/>
    <x v="13"/>
    <s v="CX"/>
    <s v="Revenue from CX projects"/>
    <d v="2024-08-31T00:00:00"/>
    <x v="0"/>
    <s v="49376"/>
    <s v="379 Henkel AG &amp; Co. KGaA : 629 Henkel SmartWash Customer Engagement Consultancy"/>
    <x v="193"/>
    <s v="8897859619"/>
    <m/>
    <m/>
    <m/>
    <n v="765.08345340000005"/>
    <x v="9"/>
    <x v="85"/>
    <x v="1"/>
    <n v="0"/>
    <x v="199"/>
    <x v="168"/>
  </r>
  <r>
    <s v="Journal"/>
    <x v="4"/>
    <s v="CX"/>
    <s v="Revenue from CX projects"/>
    <d v="2024-08-31T00:00:00"/>
    <x v="0"/>
    <s v="49699"/>
    <s v="334 Nana Wall Systems, Inc : 409 Eloqua Enablement"/>
    <x v="207"/>
    <s v="10996678329"/>
    <m/>
    <m/>
    <m/>
    <n v="375.47987643793277"/>
    <x v="9"/>
    <x v="93"/>
    <x v="1"/>
    <n v="0"/>
    <x v="213"/>
    <x v="180"/>
  </r>
  <r>
    <s v="Journal"/>
    <x v="13"/>
    <s v="CX"/>
    <s v="Revenue from CX projects"/>
    <d v="2024-08-31T00:00:00"/>
    <x v="0"/>
    <s v="49721"/>
    <s v="310 SSE AIRTRICITY LTD : 1386 Template Design Phase 2"/>
    <x v="198"/>
    <m/>
    <m/>
    <m/>
    <m/>
    <n v="93.235976399999998"/>
    <x v="9"/>
    <x v="88"/>
    <x v="1"/>
    <n v="0"/>
    <x v="204"/>
    <x v="172"/>
  </r>
  <r>
    <s v="Journal"/>
    <x v="13"/>
    <s v="CX"/>
    <s v="Revenue from CX projects"/>
    <d v="2024-08-31T00:00:00"/>
    <x v="0"/>
    <s v="49408"/>
    <s v="379 Henkel AG &amp; Co. KGaA : 629 Henkel SmartWash Customer Engagement Consultancy"/>
    <x v="193"/>
    <s v="8897859619"/>
    <m/>
    <m/>
    <m/>
    <n v="510.05563560000002"/>
    <x v="9"/>
    <x v="85"/>
    <x v="1"/>
    <n v="0"/>
    <x v="199"/>
    <x v="168"/>
  </r>
  <r>
    <s v="Journal"/>
    <x v="13"/>
    <s v="CX"/>
    <s v="Revenue from CX projects"/>
    <d v="2024-08-31T00:00:00"/>
    <x v="0"/>
    <s v="49407"/>
    <s v="379 Henkel AG &amp; Co. KGaA : 629 Henkel SmartWash Customer Engagement Consultancy"/>
    <x v="193"/>
    <s v="8897859619"/>
    <m/>
    <m/>
    <m/>
    <n v="117.31279618799999"/>
    <x v="9"/>
    <x v="85"/>
    <x v="1"/>
    <n v="0"/>
    <x v="199"/>
    <x v="168"/>
  </r>
  <r>
    <s v="Journal"/>
    <x v="14"/>
    <s v="CX"/>
    <s v="Revenue from CX projects"/>
    <d v="2024-08-31T00:00:00"/>
    <x v="0"/>
    <s v="49522"/>
    <s v="287 LOfavörFagforb : 407 Ongoing technical Support services"/>
    <x v="209"/>
    <m/>
    <m/>
    <m/>
    <m/>
    <n v="71.03904145595007"/>
    <x v="9"/>
    <x v="94"/>
    <x v="1"/>
    <n v="0"/>
    <x v="215"/>
    <x v="182"/>
  </r>
  <r>
    <s v="Journal"/>
    <x v="4"/>
    <s v="CX"/>
    <s v="Revenue from CX projects"/>
    <d v="2024-08-31T00:00:00"/>
    <x v="0"/>
    <s v="49667"/>
    <s v="333 Just Retirement Services Ltd : 920 Technical Support Services 24"/>
    <x v="188"/>
    <s v="6056925267"/>
    <m/>
    <m/>
    <m/>
    <n v="83.679262076728151"/>
    <x v="9"/>
    <x v="81"/>
    <x v="1"/>
    <n v="0"/>
    <x v="194"/>
    <x v="163"/>
  </r>
  <r>
    <s v="Journal"/>
    <x v="13"/>
    <s v="CX"/>
    <s v="Revenue from CX projects"/>
    <d v="2024-08-31T00:00:00"/>
    <x v="0"/>
    <s v="51497"/>
    <s v="299 Axa Investment Managers SA : 1384 Eloqua Support 2024"/>
    <x v="189"/>
    <m/>
    <m/>
    <m/>
    <m/>
    <n v="180.98748359999999"/>
    <x v="9"/>
    <x v="82"/>
    <x v="1"/>
    <n v="0"/>
    <x v="195"/>
    <x v="164"/>
  </r>
  <r>
    <s v="Journal"/>
    <x v="13"/>
    <s v="CX"/>
    <s v="Revenue from CX projects"/>
    <d v="2024-08-31T00:00:00"/>
    <x v="0"/>
    <s v="49406"/>
    <s v="399 Mazars N.V. : 934 Eloqua Support en Integratie 2024"/>
    <x v="200"/>
    <m/>
    <m/>
    <m/>
    <m/>
    <n v="318.09921359999998"/>
    <x v="9"/>
    <x v="90"/>
    <x v="1"/>
    <n v="0"/>
    <x v="206"/>
    <x v="173"/>
  </r>
  <r>
    <s v="Journal"/>
    <x v="4"/>
    <s v="CX"/>
    <s v="Revenue from CX projects"/>
    <d v="2024-08-31T00:00:00"/>
    <x v="0"/>
    <s v="49451"/>
    <s v="386 ICC in Engagement Factory UK Represents Represents Blend360 : 1126 Amperity Premium Services Pod_R1"/>
    <x v="196"/>
    <m/>
    <m/>
    <m/>
    <m/>
    <n v="347.80733907209384"/>
    <x v="9"/>
    <x v="23"/>
    <x v="1"/>
    <n v="0"/>
    <x v="202"/>
    <x v="33"/>
  </r>
  <r>
    <s v="Journal"/>
    <x v="13"/>
    <s v="CX"/>
    <s v="Revenue from CX projects"/>
    <d v="2024-08-31T00:00:00"/>
    <x v="0"/>
    <s v="49559"/>
    <s v="340 CZ Verzekeringen : 795 Dedicated Marketing Automation Support"/>
    <x v="197"/>
    <s v="14040307053"/>
    <m/>
    <m/>
    <m/>
    <n v="781.53686100000004"/>
    <x v="9"/>
    <x v="87"/>
    <x v="1"/>
    <n v="0"/>
    <x v="203"/>
    <x v="171"/>
  </r>
  <r>
    <s v="Journal"/>
    <x v="13"/>
    <s v="CX"/>
    <s v="Revenue from CX projects"/>
    <d v="2024-08-31T00:00:00"/>
    <x v="0"/>
    <s v="51494"/>
    <s v="299 Axa Investment Managers SA : 1384 Eloqua Support 2024"/>
    <x v="189"/>
    <m/>
    <m/>
    <m/>
    <m/>
    <n v="271.48122540000003"/>
    <x v="9"/>
    <x v="82"/>
    <x v="1"/>
    <n v="0"/>
    <x v="195"/>
    <x v="164"/>
  </r>
  <r>
    <s v="Journal"/>
    <x v="13"/>
    <s v="CX"/>
    <s v="Revenue from CX projects"/>
    <d v="2024-08-31T00:00:00"/>
    <x v="0"/>
    <s v="51476"/>
    <s v="346 KYOCERA Document Solutions Europe B.V. : 799 Sales Toolkit Development &amp; Support"/>
    <x v="190"/>
    <s v="8504915609"/>
    <m/>
    <m/>
    <m/>
    <n v="120.6583224"/>
    <x v="9"/>
    <x v="83"/>
    <x v="1"/>
    <n v="0"/>
    <x v="196"/>
    <x v="165"/>
  </r>
  <r>
    <s v="Journal"/>
    <x v="13"/>
    <s v="CX"/>
    <s v="Revenue from CX projects"/>
    <d v="2024-08-31T00:00:00"/>
    <x v="0"/>
    <s v="51516"/>
    <s v="310 SSE AIRTRICITY LTD : 1150 Dedicated Campaign Support"/>
    <x v="210"/>
    <s v="17314751334"/>
    <m/>
    <m/>
    <m/>
    <n v="22901.300597548801"/>
    <x v="9"/>
    <x v="88"/>
    <x v="1"/>
    <n v="0"/>
    <x v="216"/>
    <x v="183"/>
  </r>
  <r>
    <s v="Journal"/>
    <x v="13"/>
    <s v="CX"/>
    <s v="Revenue from CX projects"/>
    <d v="2024-08-31T00:00:00"/>
    <x v="0"/>
    <s v="49418"/>
    <s v="379 Henkel AG &amp; Co. KGaA : 629 Henkel SmartWash Customer Engagement Consultancy"/>
    <x v="193"/>
    <s v="8897859619"/>
    <m/>
    <m/>
    <m/>
    <n v="382.54172670000003"/>
    <x v="9"/>
    <x v="85"/>
    <x v="1"/>
    <n v="0"/>
    <x v="199"/>
    <x v="168"/>
  </r>
  <r>
    <s v="Journal"/>
    <x v="14"/>
    <s v="CX"/>
    <s v="Revenue from CX projects"/>
    <d v="2024-08-31T00:00:00"/>
    <x v="0"/>
    <s v="49409"/>
    <s v="285 Norges Automobil-Forbund : 602 Eloqua Support (monthly retainer)"/>
    <x v="211"/>
    <s v="11029184399"/>
    <m/>
    <m/>
    <m/>
    <n v="3752.7873131069009"/>
    <x v="9"/>
    <x v="95"/>
    <x v="1"/>
    <n v="0"/>
    <x v="217"/>
    <x v="184"/>
  </r>
  <r>
    <s v="Journal"/>
    <x v="13"/>
    <s v="CX"/>
    <s v="Revenue from CX projects"/>
    <d v="2024-08-31T00:00:00"/>
    <x v="0"/>
    <s v="49516"/>
    <s v="346 KYOCERA Document Solutions Europe B.V. : 435 KYO Pardot Support"/>
    <x v="191"/>
    <s v="12649095808"/>
    <m/>
    <m/>
    <m/>
    <n v="68.555864999999997"/>
    <x v="9"/>
    <x v="83"/>
    <x v="1"/>
    <n v="0"/>
    <x v="197"/>
    <x v="166"/>
  </r>
  <r>
    <s v="Journal"/>
    <x v="4"/>
    <s v="CX"/>
    <s v="Revenue from CX projects"/>
    <d v="2024-08-31T00:00:00"/>
    <x v="0"/>
    <s v="49651"/>
    <s v="330 American Chemical Society : 1338 Eloqua Enablement Support H2 2024"/>
    <x v="194"/>
    <s v="20186694415"/>
    <m/>
    <m/>
    <m/>
    <n v="326.06370446114863"/>
    <x v="9"/>
    <x v="86"/>
    <x v="1"/>
    <n v="0"/>
    <x v="200"/>
    <x v="169"/>
  </r>
  <r>
    <s v="Journal"/>
    <x v="4"/>
    <s v="CX"/>
    <s v="Revenue from CX projects"/>
    <d v="2024-08-31T00:00:00"/>
    <x v="0"/>
    <s v="49654"/>
    <s v="330 American Chemical Society : 1338 Eloqua Enablement Support H2 2024"/>
    <x v="194"/>
    <s v="20186694415"/>
    <m/>
    <m/>
    <m/>
    <n v="108.6922259967176"/>
    <x v="9"/>
    <x v="86"/>
    <x v="1"/>
    <n v="0"/>
    <x v="200"/>
    <x v="169"/>
  </r>
  <r>
    <s v="Journal"/>
    <x v="4"/>
    <s v="CX"/>
    <s v="Revenue from CX projects"/>
    <d v="2024-08-31T00:00:00"/>
    <x v="0"/>
    <s v="49671"/>
    <s v="330 American Chemical Society : 1338 Eloqua Enablement Support H2 2024"/>
    <x v="194"/>
    <s v="20186694415"/>
    <m/>
    <m/>
    <m/>
    <n v="54.346112998358798"/>
    <x v="9"/>
    <x v="86"/>
    <x v="1"/>
    <n v="0"/>
    <x v="200"/>
    <x v="169"/>
  </r>
  <r>
    <s v="Journal"/>
    <x v="13"/>
    <s v="CX"/>
    <s v="Revenue from CX projects"/>
    <d v="2024-08-31T00:00:00"/>
    <x v="0"/>
    <s v="49502"/>
    <s v="379 Henkel AG &amp; Co. KGaA : 629 Henkel SmartWash Customer Engagement Consultancy"/>
    <x v="193"/>
    <s v="8897859619"/>
    <m/>
    <m/>
    <m/>
    <n v="127.4810020848"/>
    <x v="9"/>
    <x v="85"/>
    <x v="1"/>
    <n v="0"/>
    <x v="199"/>
    <x v="168"/>
  </r>
  <r>
    <s v="Journal"/>
    <x v="13"/>
    <s v="CX"/>
    <s v="Revenue from CX projects"/>
    <d v="2024-08-31T00:00:00"/>
    <x v="0"/>
    <s v="49462"/>
    <s v="379 Henkel AG &amp; Co. KGaA : 629 Henkel SmartWash Customer Engagement Consultancy"/>
    <x v="193"/>
    <s v="8897859619"/>
    <m/>
    <m/>
    <m/>
    <n v="63.762438919200001"/>
    <x v="9"/>
    <x v="85"/>
    <x v="1"/>
    <n v="0"/>
    <x v="199"/>
    <x v="168"/>
  </r>
  <r>
    <s v="Journal"/>
    <x v="4"/>
    <s v="CX"/>
    <s v="Revenue from CX projects"/>
    <d v="2024-08-31T00:00:00"/>
    <x v="0"/>
    <s v="49717"/>
    <s v="330 American Chemical Society : 1338 Eloqua Enablement Support H2 2024"/>
    <x v="194"/>
    <s v="20186694415"/>
    <m/>
    <m/>
    <m/>
    <n v="434.75593045786621"/>
    <x v="9"/>
    <x v="86"/>
    <x v="1"/>
    <n v="0"/>
    <x v="200"/>
    <x v="169"/>
  </r>
  <r>
    <s v="Journal"/>
    <x v="13"/>
    <s v="CX"/>
    <s v="Revenue from CX projects"/>
    <d v="2024-08-31T00:00:00"/>
    <x v="0"/>
    <s v="49355"/>
    <s v="340 CZ Verzekeringen : 910 Migration Webforms"/>
    <x v="195"/>
    <s v="15310283836"/>
    <m/>
    <m/>
    <m/>
    <n v="104.2049148"/>
    <x v="9"/>
    <x v="87"/>
    <x v="1"/>
    <n v="0"/>
    <x v="201"/>
    <x v="170"/>
  </r>
  <r>
    <s v="Journal"/>
    <x v="13"/>
    <s v="CX"/>
    <s v="Revenue from CX projects"/>
    <d v="2024-08-31T00:00:00"/>
    <x v="0"/>
    <s v="49397"/>
    <s v="379 Henkel AG &amp; Co. KGaA : 629 Henkel SmartWash Customer Engagement Consultancy"/>
    <x v="193"/>
    <s v="8897859619"/>
    <m/>
    <m/>
    <m/>
    <n v="58.661882563200002"/>
    <x v="9"/>
    <x v="85"/>
    <x v="1"/>
    <n v="0"/>
    <x v="199"/>
    <x v="168"/>
  </r>
  <r>
    <s v="Journal"/>
    <x v="13"/>
    <s v="CX"/>
    <s v="Revenue from CX projects"/>
    <d v="2024-08-31T00:00:00"/>
    <x v="0"/>
    <s v="49551"/>
    <s v="340 CZ Verzekeringen : 795 Dedicated Marketing Automation Support"/>
    <x v="197"/>
    <s v="14040307053"/>
    <m/>
    <m/>
    <m/>
    <n v="833.63931839999998"/>
    <x v="9"/>
    <x v="87"/>
    <x v="1"/>
    <n v="0"/>
    <x v="203"/>
    <x v="171"/>
  </r>
  <r>
    <s v="Journal"/>
    <x v="4"/>
    <s v="CX"/>
    <s v="Revenue from CX projects"/>
    <d v="2024-08-31T00:00:00"/>
    <x v="0"/>
    <s v="49715"/>
    <s v="330 American Chemical Society : 1338 Eloqua Enablement Support H2 2024"/>
    <x v="194"/>
    <s v="20186694415"/>
    <m/>
    <m/>
    <m/>
    <n v="133.39382522060757"/>
    <x v="9"/>
    <x v="86"/>
    <x v="1"/>
    <n v="0"/>
    <x v="200"/>
    <x v="169"/>
  </r>
  <r>
    <s v="Journal"/>
    <x v="13"/>
    <s v="CX"/>
    <s v="Revenue from CX projects"/>
    <d v="2024-08-31T00:00:00"/>
    <x v="0"/>
    <s v="51468"/>
    <s v="346 KYOCERA Document Solutions Europe B.V. : 799 Sales Toolkit Development &amp; Support"/>
    <x v="190"/>
    <s v="8504915609"/>
    <m/>
    <m/>
    <m/>
    <n v="60.329161200000001"/>
    <x v="9"/>
    <x v="83"/>
    <x v="1"/>
    <n v="0"/>
    <x v="196"/>
    <x v="165"/>
  </r>
  <r>
    <s v="Journal"/>
    <x v="13"/>
    <s v="CX"/>
    <s v="Revenue from CX projects"/>
    <d v="2024-08-31T00:00:00"/>
    <x v="0"/>
    <s v="51466"/>
    <s v="346 KYOCERA Document Solutions Europe B.V. : 799 Sales Toolkit Development &amp; Support"/>
    <x v="190"/>
    <s v="8504915609"/>
    <m/>
    <m/>
    <m/>
    <n v="241.31664480000001"/>
    <x v="9"/>
    <x v="83"/>
    <x v="1"/>
    <n v="0"/>
    <x v="196"/>
    <x v="165"/>
  </r>
  <r>
    <s v="Journal"/>
    <x v="4"/>
    <s v="CX"/>
    <s v="Revenue from CX projects"/>
    <d v="2024-08-31T00:00:00"/>
    <x v="0"/>
    <s v="49686"/>
    <s v="333 Just Retirement Services Ltd : 920 Technical Support Services 24"/>
    <x v="188"/>
    <s v="6056925267"/>
    <m/>
    <m/>
    <m/>
    <n v="167.3585241534563"/>
    <x v="9"/>
    <x v="81"/>
    <x v="1"/>
    <n v="0"/>
    <x v="194"/>
    <x v="163"/>
  </r>
  <r>
    <s v="Journal"/>
    <x v="13"/>
    <s v="CX"/>
    <s v="Revenue from CX projects"/>
    <d v="2024-08-31T00:00:00"/>
    <x v="0"/>
    <s v="49452"/>
    <s v="379 Henkel AG &amp; Co. KGaA : 629 Henkel SmartWash Customer Engagement Consultancy"/>
    <x v="193"/>
    <s v="8897859619"/>
    <m/>
    <m/>
    <m/>
    <n v="459.05007203999998"/>
    <x v="9"/>
    <x v="85"/>
    <x v="1"/>
    <n v="0"/>
    <x v="199"/>
    <x v="168"/>
  </r>
  <r>
    <s v="Journal"/>
    <x v="4"/>
    <s v="CX"/>
    <s v="Revenue from CX projects"/>
    <d v="2024-08-31T00:00:00"/>
    <x v="0"/>
    <s v="49660"/>
    <s v="330 American Chemical Society : 1338 Eloqua Enablement Support H2 2024"/>
    <x v="194"/>
    <s v="20186694415"/>
    <m/>
    <m/>
    <m/>
    <n v="133.39382522060757"/>
    <x v="9"/>
    <x v="86"/>
    <x v="1"/>
    <n v="0"/>
    <x v="200"/>
    <x v="169"/>
  </r>
  <r>
    <s v="Journal"/>
    <x v="4"/>
    <s v="CX"/>
    <s v="Revenue from CX projects"/>
    <d v="2024-08-31T00:00:00"/>
    <x v="0"/>
    <s v="49720"/>
    <s v="330 American Chemical Society : 1338 Eloqua Enablement Support H2 2024"/>
    <x v="194"/>
    <s v="20186694415"/>
    <m/>
    <m/>
    <m/>
    <n v="54.346112998358798"/>
    <x v="9"/>
    <x v="86"/>
    <x v="1"/>
    <n v="0"/>
    <x v="200"/>
    <x v="169"/>
  </r>
  <r>
    <s v="Journal"/>
    <x v="4"/>
    <s v="CX"/>
    <s v="Revenue from CX projects"/>
    <d v="2024-08-31T00:00:00"/>
    <x v="0"/>
    <s v="49604"/>
    <s v="329 Belmond Management Limited : 1003 Responsys Support 2024"/>
    <x v="192"/>
    <s v="15951609682"/>
    <m/>
    <m/>
    <m/>
    <n v="181.62940605801461"/>
    <x v="9"/>
    <x v="84"/>
    <x v="1"/>
    <n v="0"/>
    <x v="198"/>
    <x v="167"/>
  </r>
  <r>
    <s v="Journal"/>
    <x v="13"/>
    <s v="CX"/>
    <s v="Revenue from CX projects"/>
    <d v="2024-08-31T00:00:00"/>
    <x v="0"/>
    <s v="49420"/>
    <s v="379 Henkel AG &amp; Co. KGaA : 629 Henkel SmartWash Customer Engagement Consultancy"/>
    <x v="193"/>
    <s v="8897859619"/>
    <m/>
    <m/>
    <m/>
    <n v="255.02781780000001"/>
    <x v="9"/>
    <x v="85"/>
    <x v="1"/>
    <n v="0"/>
    <x v="199"/>
    <x v="168"/>
  </r>
  <r>
    <s v="Journal"/>
    <x v="13"/>
    <s v="CX"/>
    <s v="Revenue from CX projects"/>
    <d v="2024-08-31T00:00:00"/>
    <x v="0"/>
    <s v="49416"/>
    <s v="379 Henkel AG &amp; Co. KGaA : 629 Henkel SmartWash Customer Engagement Consultancy"/>
    <x v="193"/>
    <s v="8897859619"/>
    <m/>
    <m/>
    <m/>
    <n v="234.62559237599999"/>
    <x v="9"/>
    <x v="85"/>
    <x v="1"/>
    <n v="0"/>
    <x v="199"/>
    <x v="168"/>
  </r>
  <r>
    <s v="Journal"/>
    <x v="4"/>
    <s v="CX"/>
    <s v="Revenue from CX projects"/>
    <d v="2024-08-31T00:00:00"/>
    <x v="0"/>
    <s v="49594"/>
    <s v="329 Belmond Management Limited : 1003 Responsys Support 2024"/>
    <x v="192"/>
    <s v="15951609682"/>
    <m/>
    <m/>
    <m/>
    <n v="181.62940605801461"/>
    <x v="9"/>
    <x v="84"/>
    <x v="1"/>
    <n v="0"/>
    <x v="198"/>
    <x v="167"/>
  </r>
  <r>
    <s v="Journal"/>
    <x v="4"/>
    <s v="CX"/>
    <s v="Revenue from CX projects"/>
    <d v="2024-08-31T00:00:00"/>
    <x v="0"/>
    <s v="49676"/>
    <s v="333 Just Retirement Services Ltd : 920 Technical Support Services 24"/>
    <x v="188"/>
    <s v="6056925267"/>
    <m/>
    <m/>
    <m/>
    <n v="334.7170483069126"/>
    <x v="9"/>
    <x v="81"/>
    <x v="1"/>
    <n v="0"/>
    <x v="194"/>
    <x v="163"/>
  </r>
  <r>
    <s v="Journal"/>
    <x v="4"/>
    <s v="CX"/>
    <s v="Revenue from CX projects"/>
    <d v="2024-08-31T00:00:00"/>
    <x v="0"/>
    <s v="49668"/>
    <s v="330 American Chemical Society : 1338 Eloqua Enablement Support H2 2024"/>
    <x v="194"/>
    <s v="20186694415"/>
    <m/>
    <m/>
    <m/>
    <n v="380.40981745950745"/>
    <x v="9"/>
    <x v="86"/>
    <x v="1"/>
    <n v="0"/>
    <x v="200"/>
    <x v="169"/>
  </r>
  <r>
    <s v="Journal"/>
    <x v="4"/>
    <s v="CX"/>
    <s v="Revenue from CX projects"/>
    <d v="2024-08-31T00:00:00"/>
    <x v="0"/>
    <s v="49588"/>
    <s v="330 American Chemical Society : 1261 SEO Enablement and Reporting - June 24 / Nov 24"/>
    <x v="202"/>
    <s v="15540690797"/>
    <m/>
    <m/>
    <m/>
    <n v="1936.6624626805931"/>
    <x v="9"/>
    <x v="86"/>
    <x v="1"/>
    <n v="0"/>
    <x v="208"/>
    <x v="175"/>
  </r>
  <r>
    <s v="Journal"/>
    <x v="14"/>
    <s v="CX"/>
    <s v="Revenue from CX projects"/>
    <d v="2024-08-31T00:00:00"/>
    <x v="0"/>
    <s v="49393"/>
    <s v="286 Bonnier News AB : 405 Ongoing Support"/>
    <x v="204"/>
    <s v="12560559931"/>
    <m/>
    <m/>
    <m/>
    <n v="114.12242303196795"/>
    <x v="9"/>
    <x v="92"/>
    <x v="1"/>
    <n v="0"/>
    <x v="210"/>
    <x v="177"/>
  </r>
  <r>
    <s v="Journal"/>
    <x v="13"/>
    <s v="CX"/>
    <s v="Revenue from CX projects"/>
    <d v="2024-08-31T00:00:00"/>
    <x v="0"/>
    <s v="49403"/>
    <s v="379 Henkel AG &amp; Co. KGaA : 629 Henkel SmartWash Customer Engagement Consultancy"/>
    <x v="193"/>
    <s v="8897859619"/>
    <m/>
    <m/>
    <m/>
    <n v="612.06676272000004"/>
    <x v="9"/>
    <x v="85"/>
    <x v="1"/>
    <n v="0"/>
    <x v="199"/>
    <x v="168"/>
  </r>
  <r>
    <s v="Journal"/>
    <x v="13"/>
    <s v="CX"/>
    <s v="Revenue from CX projects"/>
    <d v="2024-08-31T00:00:00"/>
    <x v="0"/>
    <s v="51504"/>
    <s v="299 Axa Investment Managers SA : 1384 Eloqua Support 2024"/>
    <x v="189"/>
    <m/>
    <m/>
    <m/>
    <m/>
    <n v="45.246870899999998"/>
    <x v="9"/>
    <x v="82"/>
    <x v="1"/>
    <n v="0"/>
    <x v="195"/>
    <x v="164"/>
  </r>
  <r>
    <s v="Journal"/>
    <x v="13"/>
    <s v="CX"/>
    <s v="Revenue from CX projects"/>
    <d v="2024-08-31T00:00:00"/>
    <x v="0"/>
    <s v="49723"/>
    <s v="310 SSE AIRTRICITY LTD : 1386 Template Design Phase 2"/>
    <x v="198"/>
    <m/>
    <m/>
    <m/>
    <m/>
    <n v="93.235976399999998"/>
    <x v="9"/>
    <x v="88"/>
    <x v="1"/>
    <n v="0"/>
    <x v="204"/>
    <x v="172"/>
  </r>
  <r>
    <s v="Journal"/>
    <x v="13"/>
    <s v="CX"/>
    <s v="Revenue from CX projects"/>
    <d v="2024-08-31T00:00:00"/>
    <x v="0"/>
    <s v="51553"/>
    <s v="310 SSE AIRTRICITY LTD : 785 License - Dynamo Subscriptions Support (01-09-2023 / 31-08-2024)"/>
    <x v="212"/>
    <s v="12775792989"/>
    <m/>
    <m/>
    <m/>
    <n v="1480.8066839999999"/>
    <x v="9"/>
    <x v="88"/>
    <x v="1"/>
    <n v="0"/>
    <x v="218"/>
    <x v="185"/>
  </r>
  <r>
    <s v="Journal"/>
    <x v="14"/>
    <s v="CX"/>
    <s v="Revenue from CX projects"/>
    <d v="2024-08-31T00:00:00"/>
    <x v="0"/>
    <s v="49391"/>
    <s v="286 Bonnier News AB : 405 Ongoing Support"/>
    <x v="204"/>
    <s v="12560559931"/>
    <m/>
    <m/>
    <m/>
    <n v="114.12242303196795"/>
    <x v="9"/>
    <x v="92"/>
    <x v="1"/>
    <n v="0"/>
    <x v="210"/>
    <x v="177"/>
  </r>
  <r>
    <s v="Journal"/>
    <x v="14"/>
    <s v="CX"/>
    <s v="Revenue from CX projects"/>
    <d v="2024-08-31T00:00:00"/>
    <x v="0"/>
    <s v="49386"/>
    <s v="286 Bonnier News AB : 405 Ongoing Support"/>
    <x v="204"/>
    <s v="12560559931"/>
    <m/>
    <m/>
    <m/>
    <n v="114.12242303196795"/>
    <x v="9"/>
    <x v="92"/>
    <x v="1"/>
    <n v="0"/>
    <x v="210"/>
    <x v="177"/>
  </r>
  <r>
    <s v="Journal"/>
    <x v="4"/>
    <s v="CX"/>
    <s v="Revenue from CX projects"/>
    <d v="2024-08-31T00:00:00"/>
    <x v="0"/>
    <s v="49693"/>
    <s v="330 American Chemical Society : 1338 Eloqua Enablement Support H2 2024"/>
    <x v="194"/>
    <s v="20186694415"/>
    <m/>
    <m/>
    <m/>
    <n v="108.6922259967176"/>
    <x v="9"/>
    <x v="86"/>
    <x v="1"/>
    <n v="0"/>
    <x v="200"/>
    <x v="169"/>
  </r>
  <r>
    <s v="Journal"/>
    <x v="4"/>
    <s v="CX"/>
    <s v="Revenue from CX projects"/>
    <d v="2024-08-31T00:00:00"/>
    <x v="0"/>
    <s v="49691"/>
    <s v="330 American Chemical Society : 1338 Eloqua Enablement Support H2 2024"/>
    <x v="194"/>
    <s v="20186694415"/>
    <m/>
    <m/>
    <m/>
    <n v="163.0383389950764"/>
    <x v="9"/>
    <x v="86"/>
    <x v="1"/>
    <n v="0"/>
    <x v="200"/>
    <x v="169"/>
  </r>
  <r>
    <s v="Journal"/>
    <x v="4"/>
    <s v="CX"/>
    <s v="Revenue from CX projects"/>
    <d v="2024-08-31T00:00:00"/>
    <x v="0"/>
    <s v="49646"/>
    <s v="330 American Chemical Society : 1338 Eloqua Enablement Support H2 2024"/>
    <x v="194"/>
    <s v="20186694415"/>
    <m/>
    <m/>
    <m/>
    <n v="177.85410911780872"/>
    <x v="9"/>
    <x v="86"/>
    <x v="1"/>
    <n v="0"/>
    <x v="200"/>
    <x v="169"/>
  </r>
  <r>
    <s v="Journal"/>
    <x v="4"/>
    <s v="CX"/>
    <s v="Revenue from CX projects"/>
    <d v="2024-08-31T00:00:00"/>
    <x v="0"/>
    <s v="49445"/>
    <s v="386 ICC in Engagement Factory UK Represents Represents Blend360 : 1126 Amperity Premium Services Pod_R1"/>
    <x v="196"/>
    <m/>
    <m/>
    <m/>
    <m/>
    <n v="695.61467814418768"/>
    <x v="9"/>
    <x v="23"/>
    <x v="1"/>
    <n v="0"/>
    <x v="202"/>
    <x v="33"/>
  </r>
  <r>
    <s v="Journal"/>
    <x v="4"/>
    <s v="CX"/>
    <s v="Revenue from CX projects"/>
    <d v="2024-08-31T00:00:00"/>
    <x v="0"/>
    <s v="49435"/>
    <s v="386 ICC in Engagement Factory UK Represents Represents Blend360 : 1126 Amperity Premium Services Pod_R1"/>
    <x v="196"/>
    <m/>
    <m/>
    <m/>
    <m/>
    <n v="86.948591385772417"/>
    <x v="9"/>
    <x v="23"/>
    <x v="1"/>
    <n v="0"/>
    <x v="202"/>
    <x v="33"/>
  </r>
  <r>
    <s v="Journal"/>
    <x v="14"/>
    <s v="CX"/>
    <s v="Revenue from CX projects"/>
    <d v="2024-08-31T00:00:00"/>
    <x v="0"/>
    <s v="49527"/>
    <s v="287 LOfavörFagforb : 1337 SMS Connectors Setup"/>
    <x v="208"/>
    <s v="16173718152"/>
    <m/>
    <m/>
    <m/>
    <n v="71.03904145595007"/>
    <x v="9"/>
    <x v="94"/>
    <x v="1"/>
    <n v="0"/>
    <x v="214"/>
    <x v="181"/>
  </r>
  <r>
    <s v="Journal"/>
    <x v="13"/>
    <s v="CX"/>
    <s v="Revenue from CX projects"/>
    <d v="2024-08-31T00:00:00"/>
    <x v="0"/>
    <s v="49499"/>
    <s v="379 Henkel AG &amp; Co. KGaA : 629 Henkel SmartWash Customer Engagement Consultancy"/>
    <x v="193"/>
    <s v="8897859619"/>
    <m/>
    <m/>
    <m/>
    <n v="63.762438919200001"/>
    <x v="9"/>
    <x v="85"/>
    <x v="1"/>
    <n v="0"/>
    <x v="199"/>
    <x v="168"/>
  </r>
  <r>
    <s v="Journal"/>
    <x v="13"/>
    <s v="CX"/>
    <s v="Revenue from CX projects"/>
    <d v="2024-08-31T00:00:00"/>
    <x v="0"/>
    <s v="49344"/>
    <s v="340 CZ Verzekeringen : 910 Migration Webforms"/>
    <x v="195"/>
    <s v="15310283836"/>
    <m/>
    <m/>
    <m/>
    <n v="137.11172999999999"/>
    <x v="9"/>
    <x v="87"/>
    <x v="1"/>
    <n v="0"/>
    <x v="201"/>
    <x v="170"/>
  </r>
  <r>
    <s v="Journal"/>
    <x v="14"/>
    <s v="CX"/>
    <s v="Revenue from CX projects"/>
    <d v="2024-08-31T00:00:00"/>
    <x v="0"/>
    <s v="49388"/>
    <s v="286 Bonnier News AB : 405 Ongoing Support"/>
    <x v="204"/>
    <s v="12560559931"/>
    <m/>
    <m/>
    <m/>
    <n v="65.006443499222243"/>
    <x v="9"/>
    <x v="92"/>
    <x v="1"/>
    <n v="0"/>
    <x v="210"/>
    <x v="177"/>
  </r>
  <r>
    <s v="Journal"/>
    <x v="13"/>
    <s v="CX"/>
    <s v="Revenue from CX projects"/>
    <d v="2024-08-31T00:00:00"/>
    <x v="0"/>
    <s v="49543"/>
    <s v="340 CZ Verzekeringen : 795 Dedicated Marketing Automation Support"/>
    <x v="197"/>
    <s v="14040307053"/>
    <m/>
    <m/>
    <m/>
    <n v="104.2049148"/>
    <x v="9"/>
    <x v="87"/>
    <x v="1"/>
    <n v="0"/>
    <x v="203"/>
    <x v="171"/>
  </r>
  <r>
    <s v="Journal"/>
    <x v="4"/>
    <s v="CX"/>
    <s v="Revenue from CX projects"/>
    <d v="2024-08-31T00:00:00"/>
    <x v="0"/>
    <s v="49690"/>
    <s v="333 Just Retirement Services Ltd : 920 Technical Support Services 24"/>
    <x v="188"/>
    <s v="6056925267"/>
    <m/>
    <m/>
    <m/>
    <n v="83.679262076728151"/>
    <x v="9"/>
    <x v="81"/>
    <x v="1"/>
    <n v="0"/>
    <x v="194"/>
    <x v="163"/>
  </r>
  <r>
    <s v="Journal"/>
    <x v="4"/>
    <s v="CX"/>
    <s v="Revenue from CX projects"/>
    <d v="2024-08-31T00:00:00"/>
    <x v="0"/>
    <s v="49705"/>
    <s v="330 American Chemical Society : 1338 Eloqua Enablement Support H2 2024"/>
    <x v="194"/>
    <s v="20186694415"/>
    <m/>
    <m/>
    <m/>
    <n v="108.6922259967176"/>
    <x v="9"/>
    <x v="86"/>
    <x v="1"/>
    <n v="0"/>
    <x v="200"/>
    <x v="169"/>
  </r>
  <r>
    <s v="Journal"/>
    <x v="4"/>
    <s v="CX"/>
    <s v="Revenue from CX projects"/>
    <d v="2024-08-31T00:00:00"/>
    <x v="0"/>
    <s v="49679"/>
    <s v="330 American Chemical Society : 1338 Eloqua Enablement Support H2 2024"/>
    <x v="194"/>
    <s v="20186694415"/>
    <m/>
    <m/>
    <m/>
    <n v="108.6922259967176"/>
    <x v="9"/>
    <x v="86"/>
    <x v="1"/>
    <n v="0"/>
    <x v="200"/>
    <x v="169"/>
  </r>
  <r>
    <s v="Journal"/>
    <x v="13"/>
    <s v="CX"/>
    <s v="Revenue from CX projects"/>
    <d v="2024-08-31T00:00:00"/>
    <x v="0"/>
    <s v="51469"/>
    <s v="346 KYOCERA Document Solutions Europe B.V. : 799 Sales Toolkit Development &amp; Support"/>
    <x v="190"/>
    <s v="8504915609"/>
    <m/>
    <m/>
    <m/>
    <n v="120.6583224"/>
    <x v="9"/>
    <x v="83"/>
    <x v="1"/>
    <n v="0"/>
    <x v="196"/>
    <x v="165"/>
  </r>
  <r>
    <s v="Journal"/>
    <x v="13"/>
    <s v="CX"/>
    <s v="Revenue from CX projects"/>
    <d v="2024-08-31T00:00:00"/>
    <x v="0"/>
    <s v="49708"/>
    <s v="310 SSE AIRTRICITY LTD : 1386 Template Design Phase 2"/>
    <x v="198"/>
    <m/>
    <m/>
    <m/>
    <m/>
    <n v="241.31664480000001"/>
    <x v="9"/>
    <x v="88"/>
    <x v="1"/>
    <n v="0"/>
    <x v="204"/>
    <x v="172"/>
  </r>
  <r>
    <s v="Journal"/>
    <x v="13"/>
    <s v="CX"/>
    <s v="Revenue from CX projects"/>
    <d v="2024-08-31T00:00:00"/>
    <x v="0"/>
    <s v="49500"/>
    <s v="379 Henkel AG &amp; Co. KGaA : 629 Henkel SmartWash Customer Engagement Consultancy"/>
    <x v="193"/>
    <s v="8897859619"/>
    <m/>
    <m/>
    <m/>
    <n v="382.54172670000003"/>
    <x v="9"/>
    <x v="85"/>
    <x v="1"/>
    <n v="0"/>
    <x v="199"/>
    <x v="168"/>
  </r>
  <r>
    <s v="Journal"/>
    <x v="4"/>
    <s v="CX"/>
    <s v="Revenue from CX projects"/>
    <d v="2024-08-31T00:00:00"/>
    <x v="0"/>
    <s v="49587"/>
    <s v="330 American Chemical Society : 1261 SEO Enablement and Reporting - June 24 / Nov 24"/>
    <x v="202"/>
    <s v="15540690797"/>
    <m/>
    <m/>
    <m/>
    <n v="553.33398555574149"/>
    <x v="9"/>
    <x v="86"/>
    <x v="1"/>
    <n v="0"/>
    <x v="208"/>
    <x v="175"/>
  </r>
  <r>
    <s v="Journal"/>
    <x v="4"/>
    <s v="CX"/>
    <s v="Revenue from CX projects"/>
    <d v="2024-08-31T00:00:00"/>
    <x v="0"/>
    <s v="49433"/>
    <s v="386 ICC in Engagement Factory UK Represents Represents Blend360 : 1126 Amperity Premium Services Pod_R1"/>
    <x v="196"/>
    <m/>
    <m/>
    <m/>
    <m/>
    <n v="173.91015630054898"/>
    <x v="9"/>
    <x v="23"/>
    <x v="1"/>
    <n v="0"/>
    <x v="202"/>
    <x v="33"/>
  </r>
  <r>
    <s v="Journal"/>
    <x v="13"/>
    <s v="CX"/>
    <s v="Revenue from CX projects"/>
    <d v="2024-08-31T00:00:00"/>
    <x v="0"/>
    <s v="49395"/>
    <s v="379 Henkel AG &amp; Co. KGaA : 629 Henkel SmartWash Customer Engagement Consultancy"/>
    <x v="193"/>
    <s v="8897859619"/>
    <m/>
    <m/>
    <m/>
    <n v="318.79025671919999"/>
    <x v="9"/>
    <x v="85"/>
    <x v="1"/>
    <n v="0"/>
    <x v="199"/>
    <x v="168"/>
  </r>
  <r>
    <s v="Journal"/>
    <x v="13"/>
    <s v="CX"/>
    <s v="Revenue from CX projects"/>
    <d v="2024-08-31T00:00:00"/>
    <x v="0"/>
    <s v="49557"/>
    <s v="340 CZ Verzekeringen : 795 Dedicated Marketing Automation Support"/>
    <x v="197"/>
    <s v="14040307053"/>
    <m/>
    <m/>
    <m/>
    <n v="833.63931839999998"/>
    <x v="9"/>
    <x v="87"/>
    <x v="1"/>
    <n v="0"/>
    <x v="203"/>
    <x v="171"/>
  </r>
  <r>
    <s v="Journal"/>
    <x v="13"/>
    <s v="CX"/>
    <s v="Revenue from CX projects"/>
    <d v="2024-08-31T00:00:00"/>
    <x v="0"/>
    <s v="49541"/>
    <s v="340 CZ Verzekeringen : 795 Dedicated Marketing Automation Support"/>
    <x v="197"/>
    <s v="14040307053"/>
    <m/>
    <m/>
    <m/>
    <n v="781.53686100000004"/>
    <x v="9"/>
    <x v="87"/>
    <x v="1"/>
    <n v="0"/>
    <x v="203"/>
    <x v="171"/>
  </r>
  <r>
    <s v="Journal"/>
    <x v="4"/>
    <s v="CX"/>
    <s v="Revenue from CX projects"/>
    <d v="2024-08-31T00:00:00"/>
    <x v="0"/>
    <s v="49673"/>
    <s v="330 American Chemical Society : 1338 Eloqua Enablement Support H2 2024"/>
    <x v="194"/>
    <s v="20186694415"/>
    <m/>
    <m/>
    <m/>
    <n v="326.06370446114863"/>
    <x v="9"/>
    <x v="86"/>
    <x v="1"/>
    <n v="0"/>
    <x v="200"/>
    <x v="169"/>
  </r>
  <r>
    <s v="Journal"/>
    <x v="4"/>
    <s v="CX"/>
    <s v="Revenue from CX projects"/>
    <d v="2024-08-31T00:00:00"/>
    <x v="0"/>
    <s v="49728"/>
    <s v="330 American Chemical Society : 1338 Eloqua Enablement Support H2 2024"/>
    <x v="194"/>
    <s v="20186694415"/>
    <m/>
    <m/>
    <m/>
    <n v="108.6922259967176"/>
    <x v="9"/>
    <x v="86"/>
    <x v="1"/>
    <n v="0"/>
    <x v="200"/>
    <x v="169"/>
  </r>
  <r>
    <s v="Journal"/>
    <x v="4"/>
    <s v="CX"/>
    <s v="Revenue from CX projects"/>
    <d v="2024-08-31T00:00:00"/>
    <x v="0"/>
    <s v="49670"/>
    <s v="333 Just Retirement Services Ltd : 920 Technical Support Services 24"/>
    <x v="188"/>
    <s v="6056925267"/>
    <m/>
    <m/>
    <m/>
    <n v="83.679262076728151"/>
    <x v="9"/>
    <x v="81"/>
    <x v="1"/>
    <n v="0"/>
    <x v="194"/>
    <x v="163"/>
  </r>
  <r>
    <s v="Journal"/>
    <x v="13"/>
    <s v="CX"/>
    <s v="Revenue from CX projects"/>
    <d v="2024-08-31T00:00:00"/>
    <x v="0"/>
    <s v="49359"/>
    <s v="340 CZ Verzekeringen : 910 Migration Webforms"/>
    <x v="195"/>
    <s v="15310283836"/>
    <m/>
    <m/>
    <m/>
    <n v="104.2049148"/>
    <x v="9"/>
    <x v="87"/>
    <x v="1"/>
    <n v="0"/>
    <x v="201"/>
    <x v="170"/>
  </r>
  <r>
    <s v="Journal"/>
    <x v="13"/>
    <s v="CX"/>
    <s v="Revenue from CX projects"/>
    <d v="2024-08-31T00:00:00"/>
    <x v="0"/>
    <s v="49411"/>
    <s v="379 Henkel AG &amp; Co. KGaA : 629 Henkel SmartWash Customer Engagement Consultancy"/>
    <x v="193"/>
    <s v="8897859619"/>
    <m/>
    <m/>
    <m/>
    <n v="193.821141528"/>
    <x v="9"/>
    <x v="85"/>
    <x v="1"/>
    <n v="0"/>
    <x v="199"/>
    <x v="168"/>
  </r>
  <r>
    <s v="Journal"/>
    <x v="13"/>
    <s v="CX"/>
    <s v="Revenue from CX projects"/>
    <d v="2024-08-31T00:00:00"/>
    <x v="0"/>
    <s v="49390"/>
    <s v="379 Henkel AG &amp; Co. KGaA : 629 Henkel SmartWash Customer Engagement Consultancy"/>
    <x v="193"/>
    <s v="8897859619"/>
    <m/>
    <m/>
    <m/>
    <n v="387.642283056"/>
    <x v="9"/>
    <x v="85"/>
    <x v="1"/>
    <n v="0"/>
    <x v="199"/>
    <x v="168"/>
  </r>
  <r>
    <s v="Journal"/>
    <x v="13"/>
    <s v="CX"/>
    <s v="Revenue from CX projects"/>
    <d v="2024-08-31T00:00:00"/>
    <x v="0"/>
    <s v="49372"/>
    <s v="379 Henkel AG &amp; Co. KGaA : 629 Henkel SmartWash Customer Engagement Consultancy"/>
    <x v="193"/>
    <s v="8897859619"/>
    <m/>
    <m/>
    <m/>
    <n v="48.460769851199998"/>
    <x v="9"/>
    <x v="85"/>
    <x v="1"/>
    <n v="0"/>
    <x v="199"/>
    <x v="168"/>
  </r>
  <r>
    <s v="Journal"/>
    <x v="4"/>
    <s v="CX"/>
    <s v="Revenue from CX projects"/>
    <d v="2024-08-31T00:00:00"/>
    <x v="0"/>
    <s v="49698"/>
    <s v="330 American Chemical Society : 1338 Eloqua Enablement Support H2 2024"/>
    <x v="194"/>
    <s v="20186694415"/>
    <m/>
    <m/>
    <m/>
    <n v="217.38445199343519"/>
    <x v="9"/>
    <x v="86"/>
    <x v="1"/>
    <n v="0"/>
    <x v="200"/>
    <x v="169"/>
  </r>
  <r>
    <s v="Journal"/>
    <x v="13"/>
    <s v="CX"/>
    <s v="Revenue from CX projects"/>
    <d v="2024-08-31T00:00:00"/>
    <x v="0"/>
    <s v="49365"/>
    <s v="340 CZ Verzekeringen : 910 Migration Webforms"/>
    <x v="195"/>
    <s v="15310283836"/>
    <m/>
    <m/>
    <m/>
    <n v="52.102457399999999"/>
    <x v="9"/>
    <x v="87"/>
    <x v="1"/>
    <n v="0"/>
    <x v="201"/>
    <x v="170"/>
  </r>
  <r>
    <s v="Journal"/>
    <x v="13"/>
    <s v="CX"/>
    <s v="Revenue from CX projects"/>
    <d v="2024-08-31T00:00:00"/>
    <x v="0"/>
    <s v="49347"/>
    <s v="340 CZ Verzekeringen : 910 Migration Webforms"/>
    <x v="195"/>
    <s v="15310283836"/>
    <m/>
    <m/>
    <m/>
    <n v="104.2049148"/>
    <x v="9"/>
    <x v="87"/>
    <x v="1"/>
    <n v="0"/>
    <x v="201"/>
    <x v="170"/>
  </r>
  <r>
    <s v="Journal"/>
    <x v="13"/>
    <s v="CX"/>
    <s v="Revenue from CX projects"/>
    <d v="2024-08-31T00:00:00"/>
    <x v="0"/>
    <s v="49389"/>
    <s v="379 Henkel AG &amp; Co. KGaA : 629 Henkel SmartWash Customer Engagement Consultancy"/>
    <x v="193"/>
    <s v="8897859619"/>
    <m/>
    <m/>
    <m/>
    <n v="234.62559237599999"/>
    <x v="9"/>
    <x v="85"/>
    <x v="1"/>
    <n v="0"/>
    <x v="199"/>
    <x v="168"/>
  </r>
  <r>
    <s v="Journal"/>
    <x v="4"/>
    <s v="CX"/>
    <s v="Revenue from CX projects"/>
    <d v="2024-08-31T00:00:00"/>
    <x v="0"/>
    <s v="49457"/>
    <s v="386 ICC in Engagement Factory UK Represents Represents Blend360 : 1126 Amperity Premium Services Pod_R1"/>
    <x v="196"/>
    <m/>
    <m/>
    <m/>
    <m/>
    <n v="347.80733907209384"/>
    <x v="9"/>
    <x v="23"/>
    <x v="1"/>
    <n v="0"/>
    <x v="202"/>
    <x v="33"/>
  </r>
  <r>
    <s v="Journal"/>
    <x v="13"/>
    <s v="CX"/>
    <s v="Revenue from CX projects"/>
    <d v="2024-08-31T00:00:00"/>
    <x v="0"/>
    <s v="49442"/>
    <s v="379 Henkel AG &amp; Co. KGaA : 629 Henkel SmartWash Customer Engagement Consultancy"/>
    <x v="193"/>
    <s v="8897859619"/>
    <m/>
    <m/>
    <m/>
    <n v="127.5139089"/>
    <x v="9"/>
    <x v="85"/>
    <x v="1"/>
    <n v="0"/>
    <x v="199"/>
    <x v="168"/>
  </r>
  <r>
    <s v="Journal"/>
    <x v="4"/>
    <s v="CX"/>
    <s v="Revenue from CX projects"/>
    <d v="2024-08-31T00:00:00"/>
    <x v="0"/>
    <s v="49696"/>
    <s v="334 Nana Wall Systems, Inc : 409 Eloqua Enablement"/>
    <x v="207"/>
    <s v="10996678329"/>
    <m/>
    <m/>
    <m/>
    <n v="108.6922259967176"/>
    <x v="9"/>
    <x v="93"/>
    <x v="1"/>
    <n v="0"/>
    <x v="213"/>
    <x v="180"/>
  </r>
  <r>
    <s v="Journal"/>
    <x v="4"/>
    <s v="CX"/>
    <s v="Revenue from CX projects"/>
    <d v="2024-08-31T00:00:00"/>
    <x v="0"/>
    <s v="49719"/>
    <s v="330 American Chemical Society : 1338 Eloqua Enablement Support H2 2024"/>
    <x v="194"/>
    <s v="20186694415"/>
    <m/>
    <m/>
    <m/>
    <n v="434.75593045786621"/>
    <x v="9"/>
    <x v="86"/>
    <x v="1"/>
    <n v="0"/>
    <x v="200"/>
    <x v="169"/>
  </r>
  <r>
    <s v="Journal"/>
    <x v="4"/>
    <s v="CX"/>
    <s v="Revenue from CX projects"/>
    <d v="2024-08-31T00:00:00"/>
    <x v="0"/>
    <s v="49648"/>
    <s v="330 American Chemical Society : 1338 Eloqua Enablement Support H2 2024"/>
    <x v="194"/>
    <s v="20186694415"/>
    <m/>
    <m/>
    <m/>
    <n v="133.39382522060757"/>
    <x v="9"/>
    <x v="86"/>
    <x v="1"/>
    <n v="0"/>
    <x v="200"/>
    <x v="169"/>
  </r>
  <r>
    <s v="Journal"/>
    <x v="13"/>
    <s v="CX"/>
    <s v="Revenue from CX projects"/>
    <d v="2024-08-31T00:00:00"/>
    <x v="0"/>
    <s v="49472"/>
    <s v="379 Henkel AG &amp; Co. KGaA : 629 Henkel SmartWash Customer Engagement Consultancy"/>
    <x v="193"/>
    <s v="8897859619"/>
    <m/>
    <m/>
    <m/>
    <n v="459.05007203999998"/>
    <x v="9"/>
    <x v="85"/>
    <x v="1"/>
    <n v="0"/>
    <x v="199"/>
    <x v="168"/>
  </r>
  <r>
    <s v="Journal"/>
    <x v="14"/>
    <s v="CX"/>
    <s v="Revenue from CX projects"/>
    <d v="2024-08-31T00:00:00"/>
    <x v="0"/>
    <s v="49524"/>
    <s v="287 LOfavörFagforb : 407 Ongoing technical Support services"/>
    <x v="209"/>
    <m/>
    <m/>
    <m/>
    <m/>
    <n v="71.03904145595007"/>
    <x v="9"/>
    <x v="94"/>
    <x v="1"/>
    <n v="0"/>
    <x v="215"/>
    <x v="182"/>
  </r>
  <r>
    <s v="Journal"/>
    <x v="13"/>
    <s v="CX"/>
    <s v="Revenue from CX projects"/>
    <d v="2024-08-31T00:00:00"/>
    <x v="0"/>
    <s v="49496"/>
    <s v="379 Henkel AG &amp; Co. KGaA : 629 Henkel SmartWash Customer Engagement Consultancy"/>
    <x v="193"/>
    <s v="8897859619"/>
    <m/>
    <m/>
    <m/>
    <n v="306.03338136000002"/>
    <x v="9"/>
    <x v="85"/>
    <x v="1"/>
    <n v="0"/>
    <x v="199"/>
    <x v="168"/>
  </r>
  <r>
    <s v="Journal"/>
    <x v="4"/>
    <s v="CX"/>
    <s v="Revenue from CX projects"/>
    <d v="2024-08-31T00:00:00"/>
    <x v="0"/>
    <s v="49453"/>
    <s v="386 ICC in Engagement Factory UK Represents Represents Blend360 : 1126 Amperity Premium Services Pod_R1"/>
    <x v="196"/>
    <m/>
    <m/>
    <m/>
    <m/>
    <n v="521.71749537264282"/>
    <x v="9"/>
    <x v="23"/>
    <x v="1"/>
    <n v="0"/>
    <x v="202"/>
    <x v="33"/>
  </r>
  <r>
    <s v="Journal"/>
    <x v="4"/>
    <s v="CX"/>
    <s v="Revenue from CX projects"/>
    <d v="2024-08-31T00:00:00"/>
    <x v="0"/>
    <s v="49674"/>
    <s v="333 Just Retirement Services Ltd : 920 Technical Support Services 24"/>
    <x v="188"/>
    <s v="6056925267"/>
    <m/>
    <m/>
    <m/>
    <n v="83.679262076728151"/>
    <x v="9"/>
    <x v="81"/>
    <x v="1"/>
    <n v="0"/>
    <x v="194"/>
    <x v="163"/>
  </r>
  <r>
    <s v="Journal"/>
    <x v="13"/>
    <s v="CX"/>
    <s v="Revenue from CX projects"/>
    <d v="2024-08-31T00:00:00"/>
    <x v="0"/>
    <s v="51490"/>
    <s v="299 Axa Investment Managers SA : 1384 Eloqua Support 2024"/>
    <x v="189"/>
    <m/>
    <m/>
    <m/>
    <m/>
    <n v="271.48122540000003"/>
    <x v="9"/>
    <x v="82"/>
    <x v="1"/>
    <n v="0"/>
    <x v="195"/>
    <x v="164"/>
  </r>
  <r>
    <s v="Journal"/>
    <x v="13"/>
    <s v="CX"/>
    <s v="Revenue from CX projects"/>
    <d v="2024-08-31T00:00:00"/>
    <x v="0"/>
    <s v="49349"/>
    <s v="340 CZ Verzekeringen : 910 Migration Webforms"/>
    <x v="195"/>
    <s v="15310283836"/>
    <m/>
    <m/>
    <m/>
    <n v="68.555864999999997"/>
    <x v="9"/>
    <x v="87"/>
    <x v="1"/>
    <n v="0"/>
    <x v="201"/>
    <x v="170"/>
  </r>
  <r>
    <s v="Journal"/>
    <x v="4"/>
    <s v="CX"/>
    <s v="Revenue from CX projects"/>
    <d v="2024-08-31T00:00:00"/>
    <x v="0"/>
    <s v="49437"/>
    <s v="386 ICC in Engagement Factory UK Represents Represents Blend360 : 1126 Amperity Premium Services Pod_R1"/>
    <x v="196"/>
    <m/>
    <m/>
    <m/>
    <m/>
    <n v="86.948591385772417"/>
    <x v="9"/>
    <x v="23"/>
    <x v="1"/>
    <n v="0"/>
    <x v="202"/>
    <x v="33"/>
  </r>
  <r>
    <s v="Journal"/>
    <x v="13"/>
    <s v="CX"/>
    <s v="Revenue from CX projects"/>
    <d v="2024-08-31T00:00:00"/>
    <x v="0"/>
    <s v="49341"/>
    <s v="340 CZ Verzekeringen : 910 Migration Webforms"/>
    <x v="195"/>
    <s v="15310283836"/>
    <m/>
    <m/>
    <m/>
    <n v="312.61474440000001"/>
    <x v="9"/>
    <x v="87"/>
    <x v="1"/>
    <n v="0"/>
    <x v="201"/>
    <x v="170"/>
  </r>
  <r>
    <s v="Journal"/>
    <x v="13"/>
    <s v="CX"/>
    <s v="Revenue from CX projects"/>
    <d v="2024-08-31T00:00:00"/>
    <x v="0"/>
    <s v="49563"/>
    <s v="340 CZ Verzekeringen : 795 Dedicated Marketing Automation Support"/>
    <x v="197"/>
    <s v="14040307053"/>
    <m/>
    <m/>
    <m/>
    <n v="833.63931839999998"/>
    <x v="9"/>
    <x v="87"/>
    <x v="1"/>
    <n v="0"/>
    <x v="203"/>
    <x v="171"/>
  </r>
  <r>
    <s v="Journal"/>
    <x v="13"/>
    <s v="CX"/>
    <s v="Revenue from CX projects"/>
    <d v="2024-08-31T00:00:00"/>
    <x v="0"/>
    <s v="51525"/>
    <s v="310 SSE AIRTRICITY LTD : 544 Business Energy Data Integration - Addendum"/>
    <x v="213"/>
    <s v="10561512286"/>
    <m/>
    <m/>
    <m/>
    <n v="1509.6001472999999"/>
    <x v="9"/>
    <x v="88"/>
    <x v="1"/>
    <n v="0"/>
    <x v="219"/>
    <x v="186"/>
  </r>
  <r>
    <s v="Journal"/>
    <x v="13"/>
    <s v="CX"/>
    <s v="Revenue from CX projects"/>
    <d v="2024-08-31T00:00:00"/>
    <x v="0"/>
    <s v="49732"/>
    <s v="310 SSE AIRTRICITY LTD : 1386 Template Design Phase 2"/>
    <x v="198"/>
    <m/>
    <m/>
    <m/>
    <m/>
    <n v="93.235976399999998"/>
    <x v="9"/>
    <x v="88"/>
    <x v="1"/>
    <n v="0"/>
    <x v="204"/>
    <x v="172"/>
  </r>
  <r>
    <s v="Journal"/>
    <x v="4"/>
    <s v="CX"/>
    <s v="Revenue from CX projects"/>
    <d v="2024-08-31T00:00:00"/>
    <x v="0"/>
    <s v="49685"/>
    <s v="330 American Chemical Society : 1338 Eloqua Enablement Support H2 2024"/>
    <x v="194"/>
    <s v="20186694415"/>
    <m/>
    <m/>
    <m/>
    <n v="217.38445199343519"/>
    <x v="9"/>
    <x v="86"/>
    <x v="1"/>
    <n v="0"/>
    <x v="200"/>
    <x v="169"/>
  </r>
  <r>
    <s v="Journal"/>
    <x v="4"/>
    <s v="CX"/>
    <s v="Revenue from CX projects"/>
    <d v="2024-08-31T00:00:00"/>
    <x v="0"/>
    <s v="49677"/>
    <s v="330 American Chemical Society : 1338 Eloqua Enablement Support H2 2024"/>
    <x v="194"/>
    <s v="20186694415"/>
    <m/>
    <m/>
    <m/>
    <n v="108.6922259967176"/>
    <x v="9"/>
    <x v="86"/>
    <x v="1"/>
    <n v="0"/>
    <x v="200"/>
    <x v="169"/>
  </r>
  <r>
    <s v="Journal"/>
    <x v="4"/>
    <s v="CX"/>
    <s v="Revenue from CX projects"/>
    <d v="2024-08-31T00:00:00"/>
    <x v="0"/>
    <s v="49608"/>
    <s v="329 Belmond Management Limited : 1003 Responsys Support 2024"/>
    <x v="192"/>
    <s v="15951609682"/>
    <m/>
    <m/>
    <m/>
    <n v="1680.072006036635"/>
    <x v="9"/>
    <x v="84"/>
    <x v="1"/>
    <n v="0"/>
    <x v="198"/>
    <x v="167"/>
  </r>
  <r>
    <s v="Journal"/>
    <x v="4"/>
    <s v="CX"/>
    <s v="Revenue from CX projects"/>
    <d v="2024-08-31T00:00:00"/>
    <x v="0"/>
    <s v="49467"/>
    <s v="386 ICC in Engagement Factory UK Represents Represents Blend360 : 1126 Amperity Premium Services Pod_R1"/>
    <x v="196"/>
    <m/>
    <m/>
    <m/>
    <m/>
    <n v="521.71749537264282"/>
    <x v="9"/>
    <x v="23"/>
    <x v="1"/>
    <n v="0"/>
    <x v="202"/>
    <x v="33"/>
  </r>
  <r>
    <s v="Journal"/>
    <x v="13"/>
    <s v="CX"/>
    <s v="Revenue from CX projects"/>
    <d v="2024-08-31T00:00:00"/>
    <x v="0"/>
    <s v="49464"/>
    <s v="379 Henkel AG &amp; Co. KGaA : 629 Henkel SmartWash Customer Engagement Consultancy"/>
    <x v="193"/>
    <s v="8897859619"/>
    <m/>
    <m/>
    <m/>
    <n v="255.02781780000001"/>
    <x v="9"/>
    <x v="85"/>
    <x v="1"/>
    <n v="0"/>
    <x v="199"/>
    <x v="168"/>
  </r>
  <r>
    <s v="Journal"/>
    <x v="13"/>
    <s v="CX"/>
    <s v="Revenue from CX projects"/>
    <d v="2024-08-31T00:00:00"/>
    <x v="0"/>
    <s v="49374"/>
    <s v="379 Henkel AG &amp; Co. KGaA : 629 Henkel SmartWash Customer Engagement Consultancy"/>
    <x v="193"/>
    <s v="8897859619"/>
    <m/>
    <m/>
    <m/>
    <n v="255.02781780000001"/>
    <x v="9"/>
    <x v="85"/>
    <x v="1"/>
    <n v="0"/>
    <x v="199"/>
    <x v="168"/>
  </r>
  <r>
    <s v="Journal"/>
    <x v="14"/>
    <s v="CX"/>
    <s v="Revenue from CX projects"/>
    <d v="2024-08-31T00:00:00"/>
    <x v="0"/>
    <s v="49526"/>
    <s v="287 LOfavörFagforb : 1337 SMS Connectors Setup"/>
    <x v="208"/>
    <s v="16173718152"/>
    <m/>
    <m/>
    <m/>
    <n v="71.03904145595007"/>
    <x v="9"/>
    <x v="94"/>
    <x v="1"/>
    <n v="0"/>
    <x v="214"/>
    <x v="181"/>
  </r>
  <r>
    <s v="Journal"/>
    <x v="4"/>
    <s v="CX"/>
    <s v="Revenue from CX projects"/>
    <d v="2024-08-31T00:00:00"/>
    <x v="0"/>
    <s v="49656"/>
    <s v="330 American Chemical Society : 1338 Eloqua Enablement Support H2 2024"/>
    <x v="194"/>
    <s v="20186694415"/>
    <m/>
    <m/>
    <m/>
    <n v="108.6922259967176"/>
    <x v="9"/>
    <x v="86"/>
    <x v="1"/>
    <n v="0"/>
    <x v="200"/>
    <x v="169"/>
  </r>
  <r>
    <s v="Journal"/>
    <x v="13"/>
    <s v="CX"/>
    <s v="Revenue from CX projects"/>
    <d v="2024-08-31T00:00:00"/>
    <x v="0"/>
    <s v="49410"/>
    <s v="387 Platform Talent voor Technologie : 830 Training &amp; support"/>
    <x v="214"/>
    <m/>
    <m/>
    <m/>
    <m/>
    <n v="109.689384"/>
    <x v="9"/>
    <x v="0"/>
    <x v="1"/>
    <n v="0"/>
    <x v="220"/>
    <x v="187"/>
  </r>
  <r>
    <s v="Journal"/>
    <x v="13"/>
    <s v="CX"/>
    <s v="Revenue from CX projects"/>
    <d v="2024-08-31T00:00:00"/>
    <x v="0"/>
    <s v="49392"/>
    <s v="379 Henkel AG &amp; Co. KGaA : 629 Henkel SmartWash Customer Engagement Consultancy"/>
    <x v="193"/>
    <s v="8897859619"/>
    <m/>
    <m/>
    <m/>
    <n v="612.06676272000004"/>
    <x v="9"/>
    <x v="85"/>
    <x v="1"/>
    <n v="0"/>
    <x v="199"/>
    <x v="168"/>
  </r>
  <r>
    <s v="Journal"/>
    <x v="14"/>
    <s v="CX"/>
    <s v="Revenue from CX projects"/>
    <d v="2024-08-31T00:00:00"/>
    <x v="0"/>
    <s v="49385"/>
    <s v="286 Bonnier News AB : 405 Ongoing Support"/>
    <x v="204"/>
    <s v="12560559931"/>
    <m/>
    <m/>
    <m/>
    <n v="57.061211515983977"/>
    <x v="9"/>
    <x v="92"/>
    <x v="1"/>
    <n v="0"/>
    <x v="210"/>
    <x v="177"/>
  </r>
  <r>
    <s v="Journal"/>
    <x v="13"/>
    <s v="CX"/>
    <s v="Revenue from CX projects"/>
    <d v="2024-08-31T00:00:00"/>
    <x v="0"/>
    <s v="49561"/>
    <s v="340 CZ Verzekeringen : 795 Dedicated Marketing Automation Support"/>
    <x v="197"/>
    <s v="14040307053"/>
    <m/>
    <m/>
    <m/>
    <n v="781.53686100000004"/>
    <x v="9"/>
    <x v="87"/>
    <x v="1"/>
    <n v="0"/>
    <x v="203"/>
    <x v="171"/>
  </r>
  <r>
    <s v="Journal"/>
    <x v="13"/>
    <s v="CX"/>
    <s v="Revenue from CX projects"/>
    <d v="2024-08-31T00:00:00"/>
    <x v="0"/>
    <s v="51474"/>
    <s v="346 KYOCERA Document Solutions Europe B.V. : 799 Sales Toolkit Development &amp; Support"/>
    <x v="190"/>
    <s v="8504915609"/>
    <m/>
    <m/>
    <m/>
    <n v="120.6583224"/>
    <x v="9"/>
    <x v="83"/>
    <x v="1"/>
    <n v="0"/>
    <x v="196"/>
    <x v="165"/>
  </r>
  <r>
    <s v="Journal"/>
    <x v="4"/>
    <s v="CX"/>
    <s v="Revenue from CX projects"/>
    <d v="2024-08-31T00:00:00"/>
    <x v="0"/>
    <s v="49743"/>
    <s v="330 American Chemical Society : 1338 Eloqua Enablement Support H2 2024"/>
    <x v="194"/>
    <s v="20186694415"/>
    <m/>
    <m/>
    <m/>
    <n v="54.346112998358798"/>
    <x v="9"/>
    <x v="86"/>
    <x v="1"/>
    <n v="0"/>
    <x v="200"/>
    <x v="169"/>
  </r>
  <r>
    <s v="Journal"/>
    <x v="4"/>
    <s v="CX"/>
    <s v="Revenue from CX projects"/>
    <d v="2024-08-31T00:00:00"/>
    <x v="0"/>
    <s v="49680"/>
    <s v="333 Just Retirement Services Ltd : 920 Technical Support Services 24"/>
    <x v="188"/>
    <s v="6056925267"/>
    <m/>
    <m/>
    <m/>
    <n v="167.3585241534563"/>
    <x v="9"/>
    <x v="81"/>
    <x v="1"/>
    <n v="0"/>
    <x v="194"/>
    <x v="163"/>
  </r>
  <r>
    <s v="Journal"/>
    <x v="13"/>
    <s v="CX"/>
    <s v="Revenue from CX projects"/>
    <d v="2024-08-31T00:00:00"/>
    <x v="0"/>
    <s v="49367"/>
    <s v="340 CZ Verzekeringen : 1156 Business Support 2024"/>
    <x v="203"/>
    <s v="16173717633"/>
    <m/>
    <m/>
    <m/>
    <n v="148.08066840000001"/>
    <x v="9"/>
    <x v="87"/>
    <x v="1"/>
    <n v="0"/>
    <x v="209"/>
    <x v="176"/>
  </r>
  <r>
    <s v="Journal"/>
    <x v="13"/>
    <s v="CX"/>
    <s v="Revenue from CX projects"/>
    <d v="2024-08-31T00:00:00"/>
    <x v="0"/>
    <s v="49736"/>
    <s v="310 SSE AIRTRICITY LTD : 919 Dynamo SMS"/>
    <x v="206"/>
    <s v="15517916068"/>
    <m/>
    <m/>
    <m/>
    <n v="54.844692000000002"/>
    <x v="9"/>
    <x v="88"/>
    <x v="1"/>
    <n v="0"/>
    <x v="212"/>
    <x v="179"/>
  </r>
  <r>
    <s v="Journal"/>
    <x v="13"/>
    <s v="CX"/>
    <s v="Revenue from CX projects"/>
    <d v="2024-08-31T00:00:00"/>
    <x v="0"/>
    <s v="49718"/>
    <s v="310 SSE AIRTRICITY LTD : 1386 Template Design Phase 2"/>
    <x v="198"/>
    <m/>
    <m/>
    <m/>
    <m/>
    <n v="186.4719528"/>
    <x v="9"/>
    <x v="88"/>
    <x v="1"/>
    <n v="0"/>
    <x v="204"/>
    <x v="172"/>
  </r>
  <r>
    <s v="Journal"/>
    <x v="13"/>
    <s v="CX"/>
    <s v="Revenue from CX projects"/>
    <d v="2024-08-31T00:00:00"/>
    <x v="0"/>
    <s v="49450"/>
    <s v="379 Henkel AG &amp; Co. KGaA : 629 Henkel SmartWash Customer Engagement Consultancy"/>
    <x v="193"/>
    <s v="8897859619"/>
    <m/>
    <m/>
    <m/>
    <n v="255.02781780000001"/>
    <x v="9"/>
    <x v="85"/>
    <x v="1"/>
    <n v="0"/>
    <x v="199"/>
    <x v="168"/>
  </r>
  <r>
    <s v="Journal"/>
    <x v="13"/>
    <s v="CX"/>
    <s v="Revenue from CX projects"/>
    <d v="2024-08-31T00:00:00"/>
    <x v="0"/>
    <s v="51465"/>
    <s v="346 KYOCERA Document Solutions Europe B.V. : 799 Sales Toolkit Development &amp; Support"/>
    <x v="190"/>
    <s v="8504915609"/>
    <m/>
    <m/>
    <m/>
    <n v="241.31664480000001"/>
    <x v="9"/>
    <x v="83"/>
    <x v="1"/>
    <n v="0"/>
    <x v="196"/>
    <x v="165"/>
  </r>
  <r>
    <s v="Journal"/>
    <x v="13"/>
    <s v="CX"/>
    <s v="Revenue from CX projects"/>
    <d v="2024-08-31T00:00:00"/>
    <x v="0"/>
    <s v="51489"/>
    <s v="299 Axa Investment Managers SA : 1384 Eloqua Support 2024"/>
    <x v="189"/>
    <m/>
    <m/>
    <m/>
    <m/>
    <n v="135.74061270000001"/>
    <x v="9"/>
    <x v="82"/>
    <x v="1"/>
    <n v="0"/>
    <x v="195"/>
    <x v="164"/>
  </r>
  <r>
    <s v="Journal"/>
    <x v="4"/>
    <s v="CX"/>
    <s v="Revenue from CX projects"/>
    <d v="2024-08-31T00:00:00"/>
    <x v="0"/>
    <s v="49742"/>
    <s v="330 American Chemical Society : 1338 Eloqua Enablement Support H2 2024"/>
    <x v="194"/>
    <s v="20186694415"/>
    <m/>
    <m/>
    <m/>
    <n v="489.10204345622503"/>
    <x v="9"/>
    <x v="86"/>
    <x v="1"/>
    <n v="0"/>
    <x v="200"/>
    <x v="169"/>
  </r>
  <r>
    <s v="Journal"/>
    <x v="4"/>
    <s v="CX"/>
    <s v="Revenue from CX projects"/>
    <d v="2024-08-31T00:00:00"/>
    <x v="0"/>
    <s v="49471"/>
    <s v="386 ICC in Engagement Factory UK Represents Represents Blend360 : 1126 Amperity Premium Services Pod_R1"/>
    <x v="196"/>
    <m/>
    <m/>
    <m/>
    <m/>
    <n v="347.80733907209384"/>
    <x v="9"/>
    <x v="23"/>
    <x v="1"/>
    <n v="0"/>
    <x v="202"/>
    <x v="33"/>
  </r>
  <r>
    <s v="Journal"/>
    <x v="13"/>
    <s v="CX"/>
    <s v="Revenue from CX projects"/>
    <d v="2024-08-31T00:00:00"/>
    <x v="0"/>
    <s v="51461"/>
    <s v="346 KYOCERA Document Solutions Europe B.V. : 799 Sales Toolkit Development &amp; Support"/>
    <x v="190"/>
    <s v="8504915609"/>
    <m/>
    <m/>
    <m/>
    <n v="120.6583224"/>
    <x v="9"/>
    <x v="83"/>
    <x v="1"/>
    <n v="0"/>
    <x v="196"/>
    <x v="165"/>
  </r>
  <r>
    <s v="Journal"/>
    <x v="13"/>
    <s v="CX"/>
    <s v="Revenue from CX projects"/>
    <d v="2024-08-31T00:00:00"/>
    <x v="0"/>
    <s v="49714"/>
    <s v="310 SSE AIRTRICITY LTD : 1386 Template Design Phase 2"/>
    <x v="198"/>
    <m/>
    <m/>
    <m/>
    <m/>
    <n v="603.29161199999999"/>
    <x v="9"/>
    <x v="88"/>
    <x v="1"/>
    <n v="0"/>
    <x v="204"/>
    <x v="172"/>
  </r>
  <r>
    <s v="Journal"/>
    <x v="13"/>
    <s v="CX"/>
    <s v="Revenue from CX projects"/>
    <d v="2024-08-31T00:00:00"/>
    <x v="0"/>
    <s v="49468"/>
    <s v="379 Henkel AG &amp; Co. KGaA : 629 Henkel SmartWash Customer Engagement Consultancy"/>
    <x v="193"/>
    <s v="8897859619"/>
    <m/>
    <m/>
    <m/>
    <n v="127.5139089"/>
    <x v="9"/>
    <x v="85"/>
    <x v="1"/>
    <n v="0"/>
    <x v="199"/>
    <x v="168"/>
  </r>
  <r>
    <s v="Journal"/>
    <x v="13"/>
    <s v="CX"/>
    <s v="Revenue from CX projects"/>
    <d v="2024-08-31T00:00:00"/>
    <x v="0"/>
    <s v="49401"/>
    <s v="379 Henkel AG &amp; Co. KGaA : 629 Henkel SmartWash Customer Engagement Consultancy"/>
    <x v="193"/>
    <s v="8897859619"/>
    <m/>
    <m/>
    <m/>
    <n v="193.821141528"/>
    <x v="9"/>
    <x v="85"/>
    <x v="1"/>
    <n v="0"/>
    <x v="199"/>
    <x v="168"/>
  </r>
  <r>
    <s v="Journal"/>
    <x v="13"/>
    <s v="CX"/>
    <s v="Revenue from CX projects"/>
    <d v="2024-08-31T00:00:00"/>
    <x v="0"/>
    <s v="49545"/>
    <s v="340 CZ Verzekeringen : 795 Dedicated Marketing Automation Support"/>
    <x v="197"/>
    <s v="14040307053"/>
    <m/>
    <m/>
    <m/>
    <n v="729.4344036"/>
    <x v="9"/>
    <x v="87"/>
    <x v="1"/>
    <n v="0"/>
    <x v="203"/>
    <x v="171"/>
  </r>
  <r>
    <s v="Journal"/>
    <x v="4"/>
    <s v="CX"/>
    <s v="Revenue from CX projects"/>
    <d v="2024-08-31T00:00:00"/>
    <x v="0"/>
    <s v="49711"/>
    <s v="330 American Chemical Society : 1338 Eloqua Enablement Support H2 2024"/>
    <x v="194"/>
    <s v="20186694415"/>
    <m/>
    <m/>
    <m/>
    <n v="217.38445199343519"/>
    <x v="9"/>
    <x v="86"/>
    <x v="1"/>
    <n v="0"/>
    <x v="200"/>
    <x v="169"/>
  </r>
  <r>
    <s v="Journal"/>
    <x v="4"/>
    <s v="CX"/>
    <s v="Revenue from CX projects"/>
    <d v="2024-08-31T00:00:00"/>
    <x v="0"/>
    <s v="49692"/>
    <s v="333 Just Retirement Services Ltd : 920 Technical Support Services 24"/>
    <x v="188"/>
    <s v="6056925267"/>
    <m/>
    <m/>
    <m/>
    <n v="83.679262076728151"/>
    <x v="9"/>
    <x v="81"/>
    <x v="1"/>
    <n v="0"/>
    <x v="194"/>
    <x v="163"/>
  </r>
  <r>
    <s v="Journal"/>
    <x v="13"/>
    <s v="CX"/>
    <s v="Revenue from CX projects"/>
    <d v="2024-08-31T00:00:00"/>
    <x v="0"/>
    <s v="49337"/>
    <s v="340 CZ Verzekeringen : 795 Dedicated Marketing Automation Support"/>
    <x v="197"/>
    <s v="14040307053"/>
    <m/>
    <m/>
    <m/>
    <n v="104.2049148"/>
    <x v="9"/>
    <x v="87"/>
    <x v="1"/>
    <n v="0"/>
    <x v="203"/>
    <x v="171"/>
  </r>
  <r>
    <s v="Journal"/>
    <x v="13"/>
    <s v="CX"/>
    <s v="Revenue from CX projects"/>
    <d v="2024-08-31T00:00:00"/>
    <x v="0"/>
    <s v="49506"/>
    <s v="346 KYOCERA Document Solutions Europe B.V. : 435 KYO Pardot Support"/>
    <x v="191"/>
    <s v="12649095808"/>
    <m/>
    <m/>
    <m/>
    <n v="411.33519000000001"/>
    <x v="9"/>
    <x v="83"/>
    <x v="1"/>
    <n v="0"/>
    <x v="197"/>
    <x v="166"/>
  </r>
  <r>
    <s v="Journal"/>
    <x v="13"/>
    <s v="CX"/>
    <s v="Revenue from CX projects"/>
    <d v="2024-08-31T00:00:00"/>
    <x v="0"/>
    <s v="49430"/>
    <s v="379 Henkel AG &amp; Co. KGaA : 629 Henkel SmartWash Customer Engagement Consultancy"/>
    <x v="193"/>
    <s v="8897859619"/>
    <m/>
    <m/>
    <m/>
    <n v="117.31279618799999"/>
    <x v="9"/>
    <x v="85"/>
    <x v="1"/>
    <n v="0"/>
    <x v="199"/>
    <x v="168"/>
  </r>
  <r>
    <s v="Journal"/>
    <x v="13"/>
    <s v="CX"/>
    <s v="Revenue from CX projects"/>
    <d v="2024-08-31T00:00:00"/>
    <x v="0"/>
    <s v="49712"/>
    <s v="310 SSE AIRTRICITY LTD : 1386 Template Design Phase 2"/>
    <x v="198"/>
    <m/>
    <m/>
    <m/>
    <m/>
    <n v="723.94993439999996"/>
    <x v="9"/>
    <x v="88"/>
    <x v="1"/>
    <n v="0"/>
    <x v="204"/>
    <x v="172"/>
  </r>
  <r>
    <s v="Journal"/>
    <x v="13"/>
    <s v="CX"/>
    <s v="Revenue from CX projects"/>
    <d v="2024-08-31T00:00:00"/>
    <x v="0"/>
    <s v="51470"/>
    <s v="346 KYOCERA Document Solutions Europe B.V. : 799 Sales Toolkit Development &amp; Support"/>
    <x v="190"/>
    <s v="8504915609"/>
    <m/>
    <m/>
    <m/>
    <n v="241.31664480000001"/>
    <x v="9"/>
    <x v="83"/>
    <x v="1"/>
    <n v="0"/>
    <x v="196"/>
    <x v="165"/>
  </r>
  <r>
    <s v="Journal"/>
    <x v="13"/>
    <s v="CX"/>
    <s v="Revenue from CX projects"/>
    <d v="2024-08-31T00:00:00"/>
    <x v="0"/>
    <s v="49466"/>
    <s v="379 Henkel AG &amp; Co. KGaA : 629 Henkel SmartWash Customer Engagement Consultancy"/>
    <x v="193"/>
    <s v="8897859619"/>
    <m/>
    <m/>
    <m/>
    <n v="153.01669068000001"/>
    <x v="9"/>
    <x v="85"/>
    <x v="1"/>
    <n v="0"/>
    <x v="199"/>
    <x v="168"/>
  </r>
  <r>
    <s v="Journal"/>
    <x v="4"/>
    <s v="CX"/>
    <s v="Revenue from CX projects"/>
    <d v="2024-08-31T00:00:00"/>
    <x v="0"/>
    <s v="49590"/>
    <s v="329 Belmond Management Limited : 1003 Responsys Support 2024"/>
    <x v="192"/>
    <s v="15951609682"/>
    <m/>
    <m/>
    <m/>
    <n v="181.62940605801461"/>
    <x v="9"/>
    <x v="84"/>
    <x v="1"/>
    <n v="0"/>
    <x v="198"/>
    <x v="167"/>
  </r>
  <r>
    <s v="Journal"/>
    <x v="13"/>
    <s v="CX"/>
    <s v="Revenue from CX projects"/>
    <d v="2024-08-31T00:00:00"/>
    <x v="0"/>
    <s v="49492"/>
    <s v="379 Henkel AG &amp; Co. KGaA : 629 Henkel SmartWash Customer Engagement Consultancy"/>
    <x v="193"/>
    <s v="8897859619"/>
    <m/>
    <m/>
    <m/>
    <n v="117.31279618799999"/>
    <x v="9"/>
    <x v="85"/>
    <x v="1"/>
    <n v="0"/>
    <x v="199"/>
    <x v="168"/>
  </r>
  <r>
    <s v="Journal"/>
    <x v="14"/>
    <s v="CX"/>
    <s v="Revenue from CX projects"/>
    <d v="2024-08-31T00:00:00"/>
    <x v="0"/>
    <s v="49380"/>
    <s v="286 Bonnier News AB : 405 Ongoing Support"/>
    <x v="204"/>
    <s v="12560559931"/>
    <m/>
    <m/>
    <m/>
    <n v="57.061211515983977"/>
    <x v="9"/>
    <x v="92"/>
    <x v="1"/>
    <n v="0"/>
    <x v="210"/>
    <x v="177"/>
  </r>
  <r>
    <s v="Journal"/>
    <x v="13"/>
    <s v="CX"/>
    <s v="Revenue from CX projects"/>
    <d v="2024-08-31T00:00:00"/>
    <x v="0"/>
    <s v="49734"/>
    <s v="310 SSE AIRTRICITY LTD : 1386 Template Design Phase 2"/>
    <x v="198"/>
    <m/>
    <m/>
    <m/>
    <m/>
    <n v="93.235976399999998"/>
    <x v="9"/>
    <x v="88"/>
    <x v="1"/>
    <n v="0"/>
    <x v="204"/>
    <x v="172"/>
  </r>
  <r>
    <s v="Journal"/>
    <x v="4"/>
    <s v="CX"/>
    <s v="Revenue from CX projects"/>
    <d v="2024-08-31T00:00:00"/>
    <x v="0"/>
    <s v="49678"/>
    <s v="333 Just Retirement Services Ltd : 920 Technical Support Services 24"/>
    <x v="188"/>
    <s v="6056925267"/>
    <m/>
    <m/>
    <m/>
    <n v="125.51889311509223"/>
    <x v="9"/>
    <x v="81"/>
    <x v="1"/>
    <n v="0"/>
    <x v="194"/>
    <x v="163"/>
  </r>
  <r>
    <s v="Journal"/>
    <x v="4"/>
    <s v="CX"/>
    <s v="Revenue from CX projects"/>
    <d v="2024-08-31T00:00:00"/>
    <x v="0"/>
    <s v="49740"/>
    <s v="330 American Chemical Society : 1338 Eloqua Enablement Support H2 2024"/>
    <x v="194"/>
    <s v="20186694415"/>
    <m/>
    <m/>
    <m/>
    <n v="54.346112998358798"/>
    <x v="9"/>
    <x v="86"/>
    <x v="1"/>
    <n v="0"/>
    <x v="200"/>
    <x v="169"/>
  </r>
  <r>
    <s v="Journal"/>
    <x v="4"/>
    <s v="CX"/>
    <s v="Revenue from CX projects"/>
    <d v="2024-08-31T00:00:00"/>
    <x v="0"/>
    <s v="49657"/>
    <s v="330 American Chemical Society : 1338 Eloqua Enablement Support H2 2024"/>
    <x v="194"/>
    <s v="20186694415"/>
    <m/>
    <m/>
    <m/>
    <n v="570.62769971826526"/>
    <x v="9"/>
    <x v="86"/>
    <x v="1"/>
    <n v="0"/>
    <x v="200"/>
    <x v="169"/>
  </r>
  <r>
    <s v="Journal"/>
    <x v="4"/>
    <s v="CX"/>
    <s v="Revenue from CX projects"/>
    <d v="2024-08-31T00:00:00"/>
    <x v="0"/>
    <s v="49652"/>
    <s v="330 American Chemical Society : 1338 Eloqua Enablement Support H2 2024"/>
    <x v="194"/>
    <s v="20186694415"/>
    <m/>
    <m/>
    <m/>
    <n v="177.85410911780872"/>
    <x v="9"/>
    <x v="86"/>
    <x v="1"/>
    <n v="0"/>
    <x v="200"/>
    <x v="169"/>
  </r>
  <r>
    <s v="Journal"/>
    <x v="4"/>
    <s v="CX"/>
    <s v="Revenue from CX projects"/>
    <d v="2024-08-31T00:00:00"/>
    <x v="0"/>
    <s v="49701"/>
    <s v="334 Nana Wall Systems, Inc : 409 Eloqua Enablement"/>
    <x v="207"/>
    <s v="10996678329"/>
    <m/>
    <m/>
    <m/>
    <n v="108.6922259967176"/>
    <x v="9"/>
    <x v="93"/>
    <x v="1"/>
    <n v="0"/>
    <x v="213"/>
    <x v="180"/>
  </r>
  <r>
    <s v="Journal"/>
    <x v="4"/>
    <s v="CX"/>
    <s v="Revenue from CX projects"/>
    <d v="2024-08-31T00:00:00"/>
    <x v="0"/>
    <s v="49602"/>
    <s v="329 Belmond Management Limited : 1003 Responsys Support 2024"/>
    <x v="192"/>
    <s v="15951609682"/>
    <m/>
    <m/>
    <m/>
    <n v="544.8882181740438"/>
    <x v="9"/>
    <x v="84"/>
    <x v="1"/>
    <n v="0"/>
    <x v="198"/>
    <x v="167"/>
  </r>
  <r>
    <s v="Journal"/>
    <x v="4"/>
    <s v="CX"/>
    <s v="Revenue from CX projects"/>
    <d v="2024-08-31T00:00:00"/>
    <x v="0"/>
    <s v="49431"/>
    <s v="386 ICC in Engagement Factory UK Represents Represents Blend360 : 1126 Amperity Premium Services Pod_R1"/>
    <x v="196"/>
    <m/>
    <m/>
    <m/>
    <m/>
    <n v="86.948591385772417"/>
    <x v="9"/>
    <x v="23"/>
    <x v="1"/>
    <n v="0"/>
    <x v="202"/>
    <x v="33"/>
  </r>
  <r>
    <s v="Journal"/>
    <x v="14"/>
    <s v="CX"/>
    <s v="Revenue from CX projects"/>
    <d v="2024-08-31T00:00:00"/>
    <x v="0"/>
    <s v="49529"/>
    <s v="287 LOfavörFagforb : 1337 SMS Connectors Setup"/>
    <x v="208"/>
    <s v="16173718152"/>
    <m/>
    <m/>
    <m/>
    <n v="568.31522082286722"/>
    <x v="9"/>
    <x v="94"/>
    <x v="1"/>
    <n v="0"/>
    <x v="214"/>
    <x v="181"/>
  </r>
  <r>
    <s v="Journal"/>
    <x v="4"/>
    <s v="CX"/>
    <s v="Revenue from CX projects"/>
    <d v="2024-08-31T00:00:00"/>
    <x v="0"/>
    <s v="49681"/>
    <s v="330 American Chemical Society : 1338 Eloqua Enablement Support H2 2024"/>
    <x v="194"/>
    <s v="20186694415"/>
    <m/>
    <m/>
    <m/>
    <n v="108.6922259967176"/>
    <x v="9"/>
    <x v="86"/>
    <x v="1"/>
    <n v="0"/>
    <x v="200"/>
    <x v="169"/>
  </r>
  <r>
    <s v="Journal"/>
    <x v="4"/>
    <s v="CX"/>
    <s v="Revenue from CX projects"/>
    <d v="2024-08-31T00:00:00"/>
    <x v="0"/>
    <s v="49697"/>
    <s v="334 Nana Wall Systems, Inc : 409 Eloqua Enablement"/>
    <x v="207"/>
    <s v="10996678329"/>
    <m/>
    <m/>
    <m/>
    <n v="74.104797671669957"/>
    <x v="9"/>
    <x v="93"/>
    <x v="1"/>
    <n v="0"/>
    <x v="213"/>
    <x v="180"/>
  </r>
  <r>
    <s v="Journal"/>
    <x v="13"/>
    <s v="CX"/>
    <s v="Revenue from CX projects"/>
    <d v="2024-08-31T00:00:00"/>
    <x v="0"/>
    <s v="49486"/>
    <s v="379 Henkel AG &amp; Co. KGaA : 629 Henkel SmartWash Customer Engagement Consultancy"/>
    <x v="193"/>
    <s v="8897859619"/>
    <m/>
    <m/>
    <m/>
    <n v="127.5139089"/>
    <x v="9"/>
    <x v="85"/>
    <x v="1"/>
    <n v="0"/>
    <x v="199"/>
    <x v="168"/>
  </r>
  <r>
    <s v="Journal"/>
    <x v="13"/>
    <s v="CX"/>
    <s v="Revenue from CX projects"/>
    <d v="2024-08-31T00:00:00"/>
    <x v="0"/>
    <s v="49404"/>
    <s v="399 Mazars N.V. : 934 Eloqua Support en Integratie 2024"/>
    <x v="200"/>
    <m/>
    <m/>
    <m/>
    <m/>
    <n v="238.57441019999999"/>
    <x v="9"/>
    <x v="90"/>
    <x v="1"/>
    <n v="0"/>
    <x v="206"/>
    <x v="173"/>
  </r>
  <r>
    <s v="Journal"/>
    <x v="13"/>
    <s v="CX"/>
    <s v="Revenue from CX projects"/>
    <d v="2024-08-31T00:00:00"/>
    <x v="0"/>
    <s v="49490"/>
    <s v="379 Henkel AG &amp; Co. KGaA : 629 Henkel SmartWash Customer Engagement Consultancy"/>
    <x v="193"/>
    <s v="8897859619"/>
    <m/>
    <m/>
    <m/>
    <n v="63.762438919200001"/>
    <x v="9"/>
    <x v="85"/>
    <x v="1"/>
    <n v="0"/>
    <x v="199"/>
    <x v="168"/>
  </r>
  <r>
    <s v="Journal"/>
    <x v="13"/>
    <s v="CX"/>
    <s v="Revenue from CX projects"/>
    <d v="2024-08-31T00:00:00"/>
    <x v="0"/>
    <s v="49339"/>
    <s v="340 CZ Verzekeringen : 910 Migration Webforms"/>
    <x v="195"/>
    <s v="15310283836"/>
    <m/>
    <m/>
    <m/>
    <n v="137.11172999999999"/>
    <x v="9"/>
    <x v="87"/>
    <x v="1"/>
    <n v="0"/>
    <x v="201"/>
    <x v="170"/>
  </r>
  <r>
    <s v="Journal"/>
    <x v="13"/>
    <s v="CX"/>
    <s v="Revenue from CX projects"/>
    <d v="2024-08-31T00:00:00"/>
    <x v="0"/>
    <s v="51488"/>
    <s v="299 Axa Investment Managers SA : 1384 Eloqua Support 2024"/>
    <x v="189"/>
    <m/>
    <m/>
    <m/>
    <m/>
    <n v="90.493741799999995"/>
    <x v="9"/>
    <x v="82"/>
    <x v="1"/>
    <n v="0"/>
    <x v="195"/>
    <x v="164"/>
  </r>
  <r>
    <s v="Journal"/>
    <x v="4"/>
    <s v="CX"/>
    <s v="Revenue from CX projects"/>
    <d v="2024-08-31T00:00:00"/>
    <x v="0"/>
    <s v="49700"/>
    <s v="330 American Chemical Society : 1338 Eloqua Enablement Support H2 2024"/>
    <x v="194"/>
    <s v="20186694415"/>
    <m/>
    <m/>
    <m/>
    <n v="54.346112998358798"/>
    <x v="9"/>
    <x v="86"/>
    <x v="1"/>
    <n v="0"/>
    <x v="200"/>
    <x v="169"/>
  </r>
  <r>
    <s v="Journal"/>
    <x v="13"/>
    <s v="CX"/>
    <s v="Revenue from CX projects"/>
    <d v="2024-08-31T00:00:00"/>
    <x v="0"/>
    <s v="51479"/>
    <s v="346 KYOCERA Document Solutions Europe B.V. : 799 Sales Toolkit Development &amp; Support"/>
    <x v="190"/>
    <s v="8504915609"/>
    <m/>
    <m/>
    <m/>
    <n v="241.31664480000001"/>
    <x v="9"/>
    <x v="83"/>
    <x v="1"/>
    <n v="0"/>
    <x v="196"/>
    <x v="165"/>
  </r>
  <r>
    <s v="Journal"/>
    <x v="13"/>
    <s v="CX"/>
    <s v="Revenue from CX projects"/>
    <d v="2024-08-31T00:00:00"/>
    <x v="0"/>
    <s v="51515"/>
    <s v="493 Louwman Group Services BV : 1200 Louwman/ID&amp;D/programma CDP/CEC (240)"/>
    <x v="215"/>
    <s v="10475232283"/>
    <m/>
    <m/>
    <m/>
    <n v="3570.3894491999999"/>
    <x v="9"/>
    <x v="0"/>
    <x v="1"/>
    <n v="0"/>
    <x v="221"/>
    <x v="188"/>
  </r>
  <r>
    <s v="Journal"/>
    <x v="13"/>
    <s v="CX"/>
    <s v="Revenue from CX projects"/>
    <d v="2024-08-31T00:00:00"/>
    <x v="0"/>
    <s v="49434"/>
    <s v="379 Henkel AG &amp; Co. KGaA : 629 Henkel SmartWash Customer Engagement Consultancy"/>
    <x v="193"/>
    <s v="8897859619"/>
    <m/>
    <m/>
    <m/>
    <n v="96.910570763999999"/>
    <x v="9"/>
    <x v="85"/>
    <x v="1"/>
    <n v="0"/>
    <x v="199"/>
    <x v="168"/>
  </r>
  <r>
    <s v="Journal"/>
    <x v="13"/>
    <s v="CX"/>
    <s v="Revenue from CX projects"/>
    <d v="2024-08-31T00:00:00"/>
    <x v="0"/>
    <s v="49432"/>
    <s v="379 Henkel AG &amp; Co. KGaA : 629 Henkel SmartWash Customer Engagement Consultancy"/>
    <x v="193"/>
    <s v="8897859619"/>
    <m/>
    <m/>
    <m/>
    <n v="382.54172670000003"/>
    <x v="9"/>
    <x v="85"/>
    <x v="1"/>
    <n v="0"/>
    <x v="199"/>
    <x v="168"/>
  </r>
  <r>
    <s v="Journal"/>
    <x v="14"/>
    <s v="CX"/>
    <s v="Revenue from CX projects"/>
    <d v="2024-08-31T00:00:00"/>
    <x v="0"/>
    <s v="49377"/>
    <s v="286 Bonnier News AB : 405 Ongoing Support"/>
    <x v="204"/>
    <s v="12560559931"/>
    <m/>
    <m/>
    <m/>
    <n v="65.006443499222243"/>
    <x v="9"/>
    <x v="92"/>
    <x v="1"/>
    <n v="0"/>
    <x v="210"/>
    <x v="177"/>
  </r>
  <r>
    <s v="Journal"/>
    <x v="14"/>
    <s v="CX"/>
    <s v="Revenue from CX projects"/>
    <d v="2024-08-31T00:00:00"/>
    <x v="0"/>
    <s v="49531"/>
    <s v="287 LOfavörFagforb : 1337 SMS Connectors Setup"/>
    <x v="208"/>
    <s v="16173718152"/>
    <m/>
    <m/>
    <m/>
    <n v="71.03904145595007"/>
    <x v="9"/>
    <x v="94"/>
    <x v="1"/>
    <n v="0"/>
    <x v="214"/>
    <x v="181"/>
  </r>
  <r>
    <s v="Journal"/>
    <x v="14"/>
    <s v="CX"/>
    <s v="Revenue from CX projects"/>
    <d v="2024-08-31T00:00:00"/>
    <x v="0"/>
    <s v="49520"/>
    <s v="287 LOfavörFagforb : 407 Ongoing technical Support services"/>
    <x v="209"/>
    <m/>
    <m/>
    <m/>
    <m/>
    <n v="71.03904145595007"/>
    <x v="9"/>
    <x v="94"/>
    <x v="1"/>
    <n v="0"/>
    <x v="215"/>
    <x v="182"/>
  </r>
  <r>
    <s v="Journal"/>
    <x v="13"/>
    <s v="CX"/>
    <s v="Revenue from CX projects"/>
    <d v="2024-08-31T00:00:00"/>
    <x v="0"/>
    <s v="49361"/>
    <s v="340 CZ Verzekeringen : 910 Migration Webforms"/>
    <x v="195"/>
    <s v="15310283836"/>
    <m/>
    <m/>
    <m/>
    <n v="52.102457399999999"/>
    <x v="9"/>
    <x v="87"/>
    <x v="1"/>
    <n v="0"/>
    <x v="201"/>
    <x v="170"/>
  </r>
  <r>
    <s v="Journal"/>
    <x v="4"/>
    <s v="CX"/>
    <s v="Revenue from CX projects"/>
    <d v="2024-08-31T00:00:00"/>
    <x v="0"/>
    <s v="49591"/>
    <s v="329 Belmond Management Limited : 1003 Responsys Support 2024"/>
    <x v="192"/>
    <s v="15951609682"/>
    <m/>
    <m/>
    <m/>
    <n v="363.25881211602922"/>
    <x v="9"/>
    <x v="84"/>
    <x v="1"/>
    <n v="0"/>
    <x v="198"/>
    <x v="167"/>
  </r>
  <r>
    <s v="Journal"/>
    <x v="13"/>
    <s v="CX"/>
    <s v="Revenue from CX projects"/>
    <d v="2024-08-31T00:00:00"/>
    <x v="0"/>
    <s v="49484"/>
    <s v="379 Henkel AG &amp; Co. KGaA : 629 Henkel SmartWash Customer Engagement Consultancy"/>
    <x v="193"/>
    <s v="8897859619"/>
    <m/>
    <m/>
    <m/>
    <n v="117.31279618799999"/>
    <x v="9"/>
    <x v="85"/>
    <x v="1"/>
    <n v="0"/>
    <x v="199"/>
    <x v="168"/>
  </r>
  <r>
    <s v="Journal"/>
    <x v="13"/>
    <s v="CX"/>
    <s v="Revenue from CX projects"/>
    <d v="2024-08-31T00:00:00"/>
    <x v="0"/>
    <s v="51472"/>
    <s v="346 KYOCERA Document Solutions Europe B.V. : 799 Sales Toolkit Development &amp; Support"/>
    <x v="190"/>
    <s v="8504915609"/>
    <m/>
    <m/>
    <m/>
    <n v="180.98748359999999"/>
    <x v="9"/>
    <x v="83"/>
    <x v="1"/>
    <n v="0"/>
    <x v="196"/>
    <x v="165"/>
  </r>
  <r>
    <s v="Journal"/>
    <x v="13"/>
    <s v="CX"/>
    <s v="Revenue from CX projects"/>
    <d v="2024-08-31T00:00:00"/>
    <x v="0"/>
    <s v="49415"/>
    <s v="379 Henkel AG &amp; Co. KGaA : 629 Henkel SmartWash Customer Engagement Consultancy"/>
    <x v="193"/>
    <s v="8897859619"/>
    <m/>
    <m/>
    <m/>
    <n v="255.02781780000001"/>
    <x v="9"/>
    <x v="85"/>
    <x v="1"/>
    <n v="0"/>
    <x v="199"/>
    <x v="168"/>
  </r>
  <r>
    <s v="Journal"/>
    <x v="13"/>
    <s v="CX"/>
    <s v="Revenue from CX projects"/>
    <d v="2024-08-31T00:00:00"/>
    <x v="0"/>
    <s v="49549"/>
    <s v="340 CZ Verzekeringen : 795 Dedicated Marketing Automation Support"/>
    <x v="197"/>
    <s v="14040307053"/>
    <m/>
    <m/>
    <m/>
    <n v="104.2049148"/>
    <x v="9"/>
    <x v="87"/>
    <x v="1"/>
    <n v="0"/>
    <x v="203"/>
    <x v="171"/>
  </r>
  <r>
    <s v="Journal"/>
    <x v="4"/>
    <s v="CX"/>
    <s v="Revenue from CX projects"/>
    <d v="2024-08-31T00:00:00"/>
    <x v="0"/>
    <s v="49672"/>
    <s v="333 Just Retirement Services Ltd : 920 Technical Support Services 24"/>
    <x v="188"/>
    <s v="6056925267"/>
    <m/>
    <m/>
    <m/>
    <n v="334.7170483069126"/>
    <x v="9"/>
    <x v="81"/>
    <x v="1"/>
    <n v="0"/>
    <x v="194"/>
    <x v="163"/>
  </r>
  <r>
    <s v="Journal"/>
    <x v="4"/>
    <s v="CX"/>
    <s v="Revenue from CX projects"/>
    <d v="2024-08-31T00:00:00"/>
    <x v="0"/>
    <s v="49658"/>
    <s v="330 American Chemical Society : 1338 Eloqua Enablement Support H2 2024"/>
    <x v="194"/>
    <s v="20186694415"/>
    <m/>
    <m/>
    <m/>
    <n v="217.38445199343519"/>
    <x v="9"/>
    <x v="86"/>
    <x v="1"/>
    <n v="0"/>
    <x v="200"/>
    <x v="169"/>
  </r>
  <r>
    <s v="Journal"/>
    <x v="4"/>
    <s v="CX"/>
    <s v="Revenue from CX projects"/>
    <d v="2024-08-31T00:00:00"/>
    <x v="0"/>
    <s v="49597"/>
    <s v="329 Belmond Management Limited : 1003 Responsys Support 2024"/>
    <x v="192"/>
    <s v="15951609682"/>
    <m/>
    <m/>
    <m/>
    <n v="181.62940605801461"/>
    <x v="9"/>
    <x v="84"/>
    <x v="1"/>
    <n v="0"/>
    <x v="198"/>
    <x v="167"/>
  </r>
  <r>
    <s v="Journal"/>
    <x v="13"/>
    <s v="CX"/>
    <s v="Revenue from CX projects"/>
    <d v="2024-08-31T00:00:00"/>
    <x v="0"/>
    <s v="49428"/>
    <s v="379 Henkel AG &amp; Co. KGaA : 629 Henkel SmartWash Customer Engagement Consultancy"/>
    <x v="193"/>
    <s v="8897859619"/>
    <m/>
    <m/>
    <m/>
    <n v="127.5139089"/>
    <x v="9"/>
    <x v="85"/>
    <x v="1"/>
    <n v="0"/>
    <x v="199"/>
    <x v="168"/>
  </r>
  <r>
    <s v="Journal"/>
    <x v="13"/>
    <s v="CX"/>
    <s v="Revenue from CX projects"/>
    <d v="2024-08-31T00:00:00"/>
    <x v="0"/>
    <s v="51500"/>
    <s v="299 Axa Investment Managers SA : 1384 Eloqua Support 2024"/>
    <x v="189"/>
    <m/>
    <m/>
    <m/>
    <m/>
    <n v="45.246870899999998"/>
    <x v="9"/>
    <x v="82"/>
    <x v="1"/>
    <n v="0"/>
    <x v="195"/>
    <x v="164"/>
  </r>
  <r>
    <s v="Journal"/>
    <x v="13"/>
    <s v="CX"/>
    <s v="Revenue from CX projects"/>
    <d v="2024-08-31T00:00:00"/>
    <x v="0"/>
    <s v="49458"/>
    <s v="379 Henkel AG &amp; Co. KGaA : 629 Henkel SmartWash Customer Engagement Consultancy"/>
    <x v="193"/>
    <s v="8897859619"/>
    <m/>
    <m/>
    <m/>
    <n v="127.5139089"/>
    <x v="9"/>
    <x v="85"/>
    <x v="1"/>
    <n v="0"/>
    <x v="199"/>
    <x v="168"/>
  </r>
  <r>
    <s v="Journal"/>
    <x v="4"/>
    <s v="CX"/>
    <s v="Revenue from CX projects"/>
    <d v="2024-08-31T00:00:00"/>
    <x v="0"/>
    <s v="49596"/>
    <s v="329 Belmond Management Limited : 1003 Responsys Support 2024"/>
    <x v="192"/>
    <s v="15951609682"/>
    <m/>
    <m/>
    <m/>
    <n v="181.62940605801461"/>
    <x v="9"/>
    <x v="84"/>
    <x v="1"/>
    <n v="0"/>
    <x v="198"/>
    <x v="167"/>
  </r>
  <r>
    <s v="Journal"/>
    <x v="13"/>
    <s v="CX"/>
    <s v="Revenue from CX projects"/>
    <d v="2024-08-31T00:00:00"/>
    <x v="0"/>
    <s v="49555"/>
    <s v="340 CZ Verzekeringen : 795 Dedicated Marketing Automation Support"/>
    <x v="197"/>
    <s v="14040307053"/>
    <m/>
    <m/>
    <m/>
    <n v="833.63931839999998"/>
    <x v="9"/>
    <x v="87"/>
    <x v="1"/>
    <n v="0"/>
    <x v="203"/>
    <x v="171"/>
  </r>
  <r>
    <s v="Journal"/>
    <x v="1"/>
    <s v="CX"/>
    <s v="Revenue from CX projects"/>
    <d v="2024-08-31T00:00:00"/>
    <x v="0"/>
    <s v="28432"/>
    <s v="475 Circana (UK) Ltd : 1056 Mondelez MMM Project Management"/>
    <x v="216"/>
    <m/>
    <m/>
    <m/>
    <m/>
    <n v="5634.9398868651169"/>
    <x v="1"/>
    <x v="96"/>
    <x v="1"/>
    <n v="0"/>
    <x v="222"/>
    <x v="189"/>
  </r>
  <r>
    <s v="Journal"/>
    <x v="4"/>
    <s v="CX"/>
    <s v="Revenue from CX projects"/>
    <d v="2024-08-31T00:00:00"/>
    <x v="0"/>
    <s v="49653"/>
    <s v="330 American Chemical Society : 1338 Eloqua Enablement Support H2 2024"/>
    <x v="194"/>
    <s v="20186694415"/>
    <m/>
    <m/>
    <m/>
    <n v="54.346112998358798"/>
    <x v="9"/>
    <x v="86"/>
    <x v="1"/>
    <n v="0"/>
    <x v="200"/>
    <x v="169"/>
  </r>
  <r>
    <s v="Journal"/>
    <x v="13"/>
    <s v="CX"/>
    <s v="Revenue from CX projects"/>
    <d v="2024-08-31T00:00:00"/>
    <x v="0"/>
    <s v="49494"/>
    <s v="379 Henkel AG &amp; Co. KGaA : 629 Henkel SmartWash Customer Engagement Consultancy"/>
    <x v="193"/>
    <s v="8897859619"/>
    <m/>
    <m/>
    <m/>
    <n v="191.2763478192"/>
    <x v="9"/>
    <x v="85"/>
    <x v="1"/>
    <n v="0"/>
    <x v="199"/>
    <x v="168"/>
  </r>
  <r>
    <s v="Journal"/>
    <x v="13"/>
    <s v="CX"/>
    <s v="Revenue from CX projects"/>
    <d v="2024-08-31T00:00:00"/>
    <x v="0"/>
    <s v="49387"/>
    <s v="379 Henkel AG &amp; Co. KGaA : 629 Henkel SmartWash Customer Engagement Consultancy"/>
    <x v="193"/>
    <s v="8897859619"/>
    <m/>
    <m/>
    <m/>
    <n v="127.5139089"/>
    <x v="9"/>
    <x v="85"/>
    <x v="1"/>
    <n v="0"/>
    <x v="199"/>
    <x v="168"/>
  </r>
  <r>
    <s v="Journal"/>
    <x v="13"/>
    <s v="CX"/>
    <s v="Revenue from CX projects"/>
    <d v="2024-08-31T00:00:00"/>
    <x v="0"/>
    <s v="49436"/>
    <s v="379 Henkel AG &amp; Co. KGaA : 629 Henkel SmartWash Customer Engagement Consultancy"/>
    <x v="193"/>
    <s v="8897859619"/>
    <m/>
    <m/>
    <m/>
    <n v="612.06676272000004"/>
    <x v="9"/>
    <x v="85"/>
    <x v="1"/>
    <n v="0"/>
    <x v="199"/>
    <x v="168"/>
  </r>
  <r>
    <s v="Journal"/>
    <x v="13"/>
    <s v="CX"/>
    <s v="Revenue from CX projects"/>
    <d v="2024-08-31T00:00:00"/>
    <x v="0"/>
    <s v="51475"/>
    <s v="346 KYOCERA Document Solutions Europe B.V. : 799 Sales Toolkit Development &amp; Support"/>
    <x v="190"/>
    <s v="8504915609"/>
    <m/>
    <m/>
    <m/>
    <n v="120.6583224"/>
    <x v="9"/>
    <x v="83"/>
    <x v="1"/>
    <n v="0"/>
    <x v="196"/>
    <x v="165"/>
  </r>
  <r>
    <s v="Journal"/>
    <x v="4"/>
    <s v="CX"/>
    <s v="Revenue from CX projects"/>
    <d v="2024-08-31T00:00:00"/>
    <x v="0"/>
    <s v="49683"/>
    <s v="330 American Chemical Society : 1338 Eloqua Enablement Support H2 2024"/>
    <x v="194"/>
    <s v="20186694415"/>
    <m/>
    <m/>
    <m/>
    <n v="133.39382522060757"/>
    <x v="9"/>
    <x v="86"/>
    <x v="1"/>
    <n v="0"/>
    <x v="200"/>
    <x v="169"/>
  </r>
  <r>
    <s v="Journal"/>
    <x v="4"/>
    <s v="CX"/>
    <s v="Revenue from CX projects"/>
    <d v="2024-08-31T00:00:00"/>
    <x v="0"/>
    <s v="49465"/>
    <s v="386 ICC in Engagement Factory UK Represents Represents Blend360 : 1126 Amperity Premium Services Pod_R1"/>
    <x v="196"/>
    <m/>
    <m/>
    <m/>
    <m/>
    <n v="347.80733907209384"/>
    <x v="9"/>
    <x v="23"/>
    <x v="1"/>
    <n v="0"/>
    <x v="202"/>
    <x v="33"/>
  </r>
  <r>
    <s v="Journal"/>
    <x v="4"/>
    <s v="CX"/>
    <s v="Revenue from CX projects"/>
    <d v="2024-08-31T00:00:00"/>
    <x v="0"/>
    <s v="49595"/>
    <s v="329 Belmond Management Limited : 1003 Responsys Support 2024"/>
    <x v="192"/>
    <s v="15951609682"/>
    <m/>
    <m/>
    <m/>
    <n v="181.62940605801461"/>
    <x v="9"/>
    <x v="84"/>
    <x v="1"/>
    <n v="0"/>
    <x v="198"/>
    <x v="167"/>
  </r>
  <r>
    <s v="Journal"/>
    <x v="13"/>
    <s v="CX"/>
    <s v="Revenue from CX projects"/>
    <d v="2024-08-31T00:00:00"/>
    <x v="0"/>
    <s v="49375"/>
    <s v="340 CZ Verzekeringen : 1156 Business Support 2024"/>
    <x v="203"/>
    <s v="16173717633"/>
    <m/>
    <m/>
    <m/>
    <n v="170.01854520000001"/>
    <x v="9"/>
    <x v="87"/>
    <x v="1"/>
    <n v="0"/>
    <x v="209"/>
    <x v="176"/>
  </r>
  <r>
    <s v="Journal"/>
    <x v="4"/>
    <s v="CX"/>
    <s v="Revenue from CX projects"/>
    <d v="2024-08-31T00:00:00"/>
    <x v="0"/>
    <s v="49731"/>
    <s v="330 American Chemical Society : 1338 Eloqua Enablement Support H2 2024"/>
    <x v="194"/>
    <s v="20186694415"/>
    <m/>
    <m/>
    <m/>
    <n v="489.10204345622503"/>
    <x v="9"/>
    <x v="86"/>
    <x v="1"/>
    <n v="0"/>
    <x v="200"/>
    <x v="169"/>
  </r>
  <r>
    <s v="Journal"/>
    <x v="4"/>
    <s v="CX"/>
    <s v="Revenue from CX projects"/>
    <d v="2024-08-31T00:00:00"/>
    <x v="0"/>
    <s v="49737"/>
    <s v="330 American Chemical Society : 1338 Eloqua Enablement Support H2 2024"/>
    <x v="194"/>
    <s v="20186694415"/>
    <m/>
    <m/>
    <m/>
    <n v="54.346112998358798"/>
    <x v="9"/>
    <x v="86"/>
    <x v="1"/>
    <n v="0"/>
    <x v="200"/>
    <x v="169"/>
  </r>
  <r>
    <s v="Journal"/>
    <x v="4"/>
    <s v="CX"/>
    <s v="Revenue from CX projects"/>
    <d v="2024-08-31T00:00:00"/>
    <x v="0"/>
    <s v="49664"/>
    <s v="330 American Chemical Society : 1338 Eloqua Enablement Support H2 2024"/>
    <x v="194"/>
    <s v="20186694415"/>
    <m/>
    <m/>
    <m/>
    <n v="135.85879573139493"/>
    <x v="9"/>
    <x v="86"/>
    <x v="1"/>
    <n v="0"/>
    <x v="200"/>
    <x v="169"/>
  </r>
  <r>
    <s v="Journal"/>
    <x v="13"/>
    <s v="CX"/>
    <s v="Revenue from CX projects"/>
    <d v="2024-08-31T00:00:00"/>
    <x v="0"/>
    <s v="51495"/>
    <s v="299 Axa Investment Managers SA : 1384 Eloqua Support 2024"/>
    <x v="189"/>
    <m/>
    <m/>
    <m/>
    <m/>
    <n v="180.98748359999999"/>
    <x v="9"/>
    <x v="82"/>
    <x v="1"/>
    <n v="0"/>
    <x v="195"/>
    <x v="164"/>
  </r>
  <r>
    <s v="Journal"/>
    <x v="13"/>
    <s v="CX"/>
    <s v="Revenue from CX projects"/>
    <d v="2024-08-31T00:00:00"/>
    <x v="0"/>
    <s v="49729"/>
    <s v="310 SSE AIRTRICITY LTD : 1386 Template Design Phase 2"/>
    <x v="198"/>
    <m/>
    <m/>
    <m/>
    <m/>
    <n v="361.97496719999998"/>
    <x v="9"/>
    <x v="88"/>
    <x v="1"/>
    <n v="0"/>
    <x v="204"/>
    <x v="172"/>
  </r>
  <r>
    <s v="Journal"/>
    <x v="4"/>
    <s v="CX"/>
    <s v="Revenue from CX projects"/>
    <d v="2024-08-31T00:00:00"/>
    <x v="0"/>
    <s v="49469"/>
    <s v="386 ICC in Engagement Factory UK Represents Represents Blend360 : 1126 Amperity Premium Services Pod_R1"/>
    <x v="196"/>
    <m/>
    <m/>
    <m/>
    <m/>
    <n v="347.80733907209384"/>
    <x v="9"/>
    <x v="23"/>
    <x v="1"/>
    <n v="0"/>
    <x v="202"/>
    <x v="33"/>
  </r>
  <r>
    <s v="Journal"/>
    <x v="4"/>
    <s v="CX"/>
    <s v="Revenue from CX projects"/>
    <d v="2024-08-31T00:00:00"/>
    <x v="0"/>
    <s v="49461"/>
    <s v="386 ICC in Engagement Factory UK Represents Represents Blend360 : 1126 Amperity Premium Services Pod_R1"/>
    <x v="196"/>
    <m/>
    <m/>
    <m/>
    <m/>
    <n v="347.80733907209384"/>
    <x v="9"/>
    <x v="23"/>
    <x v="1"/>
    <n v="0"/>
    <x v="202"/>
    <x v="33"/>
  </r>
  <r>
    <s v="Journal"/>
    <x v="4"/>
    <s v="CX"/>
    <s v="Revenue from CX projects"/>
    <d v="2024-08-31T00:00:00"/>
    <x v="0"/>
    <s v="49459"/>
    <s v="386 ICC in Engagement Factory UK Represents Represents Blend360 : 1126 Amperity Premium Services Pod_R1"/>
    <x v="196"/>
    <m/>
    <m/>
    <m/>
    <m/>
    <n v="347.80733907209384"/>
    <x v="9"/>
    <x v="23"/>
    <x v="1"/>
    <n v="0"/>
    <x v="202"/>
    <x v="33"/>
  </r>
  <r>
    <s v="Journal"/>
    <x v="13"/>
    <s v="CX"/>
    <s v="Revenue from CX projects"/>
    <d v="2024-08-31T00:00:00"/>
    <x v="0"/>
    <s v="49382"/>
    <s v="379 Henkel AG &amp; Co. KGaA : 629 Henkel SmartWash Customer Engagement Consultancy"/>
    <x v="193"/>
    <s v="8897859619"/>
    <m/>
    <m/>
    <m/>
    <n v="117.31279618799999"/>
    <x v="9"/>
    <x v="85"/>
    <x v="1"/>
    <n v="0"/>
    <x v="199"/>
    <x v="168"/>
  </r>
  <r>
    <s v="Journal"/>
    <x v="13"/>
    <s v="CX"/>
    <s v="Revenue from CX projects"/>
    <d v="2024-08-31T00:00:00"/>
    <x v="0"/>
    <s v="49512"/>
    <s v="346 KYOCERA Document Solutions Europe B.V. : 435 KYO Pardot Support"/>
    <x v="191"/>
    <s v="12649095808"/>
    <m/>
    <m/>
    <m/>
    <n v="68.555864999999997"/>
    <x v="9"/>
    <x v="83"/>
    <x v="1"/>
    <n v="0"/>
    <x v="197"/>
    <x v="166"/>
  </r>
  <r>
    <s v="Journal"/>
    <x v="13"/>
    <s v="CX"/>
    <s v="Revenue from CX projects"/>
    <d v="2024-08-31T00:00:00"/>
    <x v="0"/>
    <s v="51493"/>
    <s v="299 Axa Investment Managers SA : 1384 Eloqua Support 2024"/>
    <x v="189"/>
    <m/>
    <m/>
    <m/>
    <m/>
    <n v="90.493741799999995"/>
    <x v="9"/>
    <x v="82"/>
    <x v="1"/>
    <n v="0"/>
    <x v="195"/>
    <x v="164"/>
  </r>
  <r>
    <s v="Journal"/>
    <x v="13"/>
    <s v="CX"/>
    <s v="Revenue from CX projects"/>
    <d v="2024-08-31T00:00:00"/>
    <x v="0"/>
    <s v="49470"/>
    <s v="379 Henkel AG &amp; Co. KGaA : 629 Henkel SmartWash Customer Engagement Consultancy"/>
    <x v="193"/>
    <s v="8897859619"/>
    <m/>
    <m/>
    <m/>
    <n v="127.5139089"/>
    <x v="9"/>
    <x v="85"/>
    <x v="1"/>
    <n v="0"/>
    <x v="199"/>
    <x v="168"/>
  </r>
  <r>
    <s v="Journal"/>
    <x v="13"/>
    <s v="CX"/>
    <s v="Revenue from CX projects"/>
    <d v="2024-08-31T00:00:00"/>
    <x v="0"/>
    <s v="49476"/>
    <s v="379 Henkel AG &amp; Co. KGaA : 629 Henkel SmartWash Customer Engagement Consultancy"/>
    <x v="193"/>
    <s v="8897859619"/>
    <m/>
    <m/>
    <m/>
    <n v="127.5139089"/>
    <x v="9"/>
    <x v="85"/>
    <x v="1"/>
    <n v="0"/>
    <x v="199"/>
    <x v="168"/>
  </r>
  <r>
    <s v="Journal"/>
    <x v="13"/>
    <s v="CX"/>
    <s v="Revenue from CX projects"/>
    <d v="2024-08-31T00:00:00"/>
    <x v="0"/>
    <s v="49426"/>
    <s v="379 Henkel AG &amp; Co. KGaA : 629 Henkel SmartWash Customer Engagement Consultancy"/>
    <x v="193"/>
    <s v="8897859619"/>
    <m/>
    <m/>
    <m/>
    <n v="193.821141528"/>
    <x v="9"/>
    <x v="85"/>
    <x v="1"/>
    <n v="0"/>
    <x v="199"/>
    <x v="168"/>
  </r>
  <r>
    <s v="Journal"/>
    <x v="13"/>
    <s v="CX"/>
    <s v="Revenue from CX projects"/>
    <d v="2024-08-31T00:00:00"/>
    <x v="0"/>
    <s v="49666"/>
    <s v="392 GNT Group B.V. : 1226 Program Phase 3"/>
    <x v="217"/>
    <m/>
    <m/>
    <m/>
    <m/>
    <n v="3510.0602880000001"/>
    <x v="9"/>
    <x v="89"/>
    <x v="1"/>
    <n v="0"/>
    <x v="223"/>
    <x v="190"/>
  </r>
  <r>
    <s v="Journal"/>
    <x v="13"/>
    <s v="CX"/>
    <s v="Revenue from CX projects"/>
    <d v="2024-08-31T00:00:00"/>
    <x v="0"/>
    <s v="51486"/>
    <s v="299 Axa Investment Managers SA : 1403 Eloqua Content Blocks 2024"/>
    <x v="218"/>
    <m/>
    <m/>
    <m/>
    <m/>
    <n v="3290.6815200000001"/>
    <x v="9"/>
    <x v="82"/>
    <x v="1"/>
    <n v="0"/>
    <x v="224"/>
    <x v="191"/>
  </r>
  <r>
    <s v="Journal"/>
    <x v="4"/>
    <s v="CX"/>
    <s v="Revenue from CX projects"/>
    <d v="2024-08-31T00:00:00"/>
    <x v="0"/>
    <s v="49598"/>
    <s v="329 Belmond Management Limited : 1003 Responsys Support 2024"/>
    <x v="192"/>
    <s v="15951609682"/>
    <m/>
    <m/>
    <m/>
    <n v="272.4441090870219"/>
    <x v="9"/>
    <x v="84"/>
    <x v="1"/>
    <n v="0"/>
    <x v="198"/>
    <x v="167"/>
  </r>
  <r>
    <s v="Journal"/>
    <x v="13"/>
    <s v="CX"/>
    <s v="Revenue from CX projects"/>
    <d v="2024-08-31T00:00:00"/>
    <x v="0"/>
    <s v="49369"/>
    <s v="340 CZ Verzekeringen : 1156 Business Support 2024"/>
    <x v="203"/>
    <s v="16173717633"/>
    <m/>
    <m/>
    <m/>
    <n v="148.08066840000001"/>
    <x v="9"/>
    <x v="87"/>
    <x v="1"/>
    <n v="0"/>
    <x v="209"/>
    <x v="176"/>
  </r>
  <r>
    <s v="Journal"/>
    <x v="4"/>
    <s v="CX"/>
    <s v="Revenue from proprietary licenses"/>
    <d v="2024-08-31T00:00:00"/>
    <x v="0"/>
    <s v="45605"/>
    <s v="330 American Chemical Society : 941 License - Dynamo Contract Renewal - ACS Society Division (Feb 2024 / Jan 2025)"/>
    <x v="219"/>
    <s v="15483828513"/>
    <m/>
    <m/>
    <m/>
    <n v="1272.4956188424503"/>
    <x v="9"/>
    <x v="86"/>
    <x v="1"/>
    <n v="0"/>
    <x v="225"/>
    <x v="192"/>
  </r>
  <r>
    <s v="Journal"/>
    <x v="14"/>
    <s v="CX"/>
    <s v="Revenue from proprietary licenses"/>
    <d v="2024-08-31T00:00:00"/>
    <x v="0"/>
    <s v="49706"/>
    <s v="495 Link Mobility Group AS : 1208 License - SMS App Cloud Connector Europe &amp; Mexico"/>
    <x v="220"/>
    <m/>
    <m/>
    <m/>
    <m/>
    <n v="218.58248091389595"/>
    <x v="9"/>
    <x v="97"/>
    <x v="1"/>
    <n v="0"/>
    <x v="226"/>
    <x v="193"/>
  </r>
  <r>
    <s v="Journal"/>
    <x v="4"/>
    <s v="CX"/>
    <s v="Revenue from proprietary licenses"/>
    <d v="2024-08-31T00:00:00"/>
    <x v="0"/>
    <s v="51514"/>
    <s v="498 Motorola Solutions, Inc. : 1275 License - Dynamo Subscription (May 2024 / Apr 2025)"/>
    <x v="221"/>
    <m/>
    <m/>
    <m/>
    <m/>
    <n v="1615.5286992410192"/>
    <x v="9"/>
    <x v="98"/>
    <x v="1"/>
    <n v="0"/>
    <x v="227"/>
    <x v="194"/>
  </r>
  <r>
    <s v="Journal"/>
    <x v="14"/>
    <s v="CX"/>
    <s v="Revenue from proprietary licenses"/>
    <d v="2024-08-31T00:00:00"/>
    <x v="0"/>
    <s v="49346"/>
    <s v="285 Norges Automobil-Forbund : 587 License - Dynamo Eloqua Service"/>
    <x v="222"/>
    <s v="12761031697"/>
    <m/>
    <m/>
    <m/>
    <n v="932.36960252853385"/>
    <x v="9"/>
    <x v="95"/>
    <x v="1"/>
    <n v="0"/>
    <x v="228"/>
    <x v="195"/>
  </r>
  <r>
    <s v="Journal"/>
    <x v="13"/>
    <s v="CX"/>
    <s v="Revenue from proprietary licenses"/>
    <d v="2024-08-31T00:00:00"/>
    <x v="0"/>
    <s v="41006"/>
    <s v="502 Pearson : 1235 License - Eloqua Voucher Manager App 2024"/>
    <x v="223"/>
    <m/>
    <m/>
    <m/>
    <m/>
    <n v="577.7559234048"/>
    <x v="9"/>
    <x v="99"/>
    <x v="1"/>
    <n v="0"/>
    <x v="229"/>
    <x v="196"/>
  </r>
  <r>
    <s v="Journal"/>
    <x v="14"/>
    <s v="CX"/>
    <s v="Revenue from proprietary licenses"/>
    <d v="2024-08-31T00:00:00"/>
    <x v="0"/>
    <s v="27730"/>
    <s v="287 LOfavörFagforb : 882 License - SMS Connectors Yearly Licenses (21/Oct/2023 – 20/Oct/2024)"/>
    <x v="224"/>
    <s v="12561338483"/>
    <m/>
    <m/>
    <m/>
    <n v="1556.5499163069994"/>
    <x v="9"/>
    <x v="94"/>
    <x v="1"/>
    <n v="0"/>
    <x v="230"/>
    <x v="197"/>
  </r>
  <r>
    <s v="Journal"/>
    <x v="4"/>
    <s v="CX"/>
    <s v="Revenue from proprietary licenses"/>
    <d v="2024-08-31T00:00:00"/>
    <x v="0"/>
    <s v="40991"/>
    <s v="333 Just Retirement Services Ltd : 838 License - Dynamo subscription 13-12-2023/12-12-2024"/>
    <x v="225"/>
    <s v="12776088900"/>
    <m/>
    <m/>
    <m/>
    <n v="1478.9823064724046"/>
    <x v="9"/>
    <x v="81"/>
    <x v="1"/>
    <n v="0"/>
    <x v="231"/>
    <x v="198"/>
  </r>
  <r>
    <s v="Journal"/>
    <x v="14"/>
    <s v="CX"/>
    <s v="Revenue from proprietary licenses"/>
    <d v="2024-08-31T00:00:00"/>
    <x v="0"/>
    <s v="49338"/>
    <s v="286 Bonnier News AB : 1006 License - Dynamo base license (Nov 2023 / Oct 2024)"/>
    <x v="226"/>
    <m/>
    <m/>
    <m/>
    <m/>
    <n v="1229.921911005285"/>
    <x v="9"/>
    <x v="92"/>
    <x v="1"/>
    <n v="0"/>
    <x v="232"/>
    <x v="199"/>
  </r>
  <r>
    <s v="Journal"/>
    <x v="4"/>
    <s v="CX"/>
    <s v="Revenue from proprietary licenses"/>
    <d v="2024-08-31T00:00:00"/>
    <x v="0"/>
    <s v="49586"/>
    <s v="330 American Chemical Society : 1385 License - Dynamo - ACS PUBS Division (Aug 2024 / July 2025)"/>
    <x v="227"/>
    <s v="19562630954"/>
    <m/>
    <m/>
    <m/>
    <n v="1235.1188817815116"/>
    <x v="9"/>
    <x v="86"/>
    <x v="1"/>
    <n v="0"/>
    <x v="233"/>
    <x v="200"/>
  </r>
  <r>
    <s v="Journal"/>
    <x v="13"/>
    <s v="CX"/>
    <s v="Revenue from proprietary licenses"/>
    <d v="2024-08-31T00:00:00"/>
    <x v="0"/>
    <s v="49518"/>
    <s v="346 KYOCERA Document Solutions Europe B.V. : 1152 License - STK hosting (April 2024/March 2025)"/>
    <x v="228"/>
    <m/>
    <m/>
    <m/>
    <m/>
    <n v="460.69541279999999"/>
    <x v="9"/>
    <x v="83"/>
    <x v="1"/>
    <n v="0"/>
    <x v="234"/>
    <x v="201"/>
  </r>
  <r>
    <s v="Journal"/>
    <x v="13"/>
    <s v="CX"/>
    <s v="Revenue from proprietary licenses"/>
    <d v="2024-08-31T00:00:00"/>
    <x v="0"/>
    <s v="33049"/>
    <s v="296 Arrow Electronics Inc and Subsidiaries : 872 License - Voucher Manager 01-09-2023 / 31-08-2024"/>
    <x v="229"/>
    <m/>
    <m/>
    <m/>
    <m/>
    <n v="701.9462439696"/>
    <x v="9"/>
    <x v="91"/>
    <x v="1"/>
    <n v="0"/>
    <x v="235"/>
    <x v="202"/>
  </r>
  <r>
    <s v="Journal"/>
    <x v="13"/>
    <s v="CX"/>
    <s v="Revenue from proprietary licenses"/>
    <d v="2024-08-31T00:00:00"/>
    <x v="0"/>
    <s v="40967"/>
    <s v="310 SSE AIRTRICITY LTD : 1170 License - Litmus (01-04-2024 / 31-03-2025)"/>
    <x v="230"/>
    <m/>
    <m/>
    <m/>
    <m/>
    <n v="228.51589368719999"/>
    <x v="9"/>
    <x v="88"/>
    <x v="1"/>
    <n v="0"/>
    <x v="236"/>
    <x v="203"/>
  </r>
  <r>
    <s v="Journal"/>
    <x v="13"/>
    <s v="CX"/>
    <s v="Revenue from proprietary licenses"/>
    <d v="2024-08-31T00:00:00"/>
    <x v="0"/>
    <s v="33075"/>
    <s v="310 SSE AIRTRICITY LTD : 1034 License - Dynamo Subscriptions (01-09-2023 / 31-08-2024)"/>
    <x v="231"/>
    <s v="12775792989"/>
    <m/>
    <m/>
    <m/>
    <n v="2010.9683836872"/>
    <x v="9"/>
    <x v="88"/>
    <x v="1"/>
    <n v="0"/>
    <x v="237"/>
    <x v="204"/>
  </r>
  <r>
    <s v="Journal"/>
    <x v="13"/>
    <s v="CX"/>
    <s v="Revenue from proprietary licenses"/>
    <d v="2024-08-31T00:00:00"/>
    <x v="0"/>
    <s v="45606"/>
    <s v="414 Quadient : 804 License - Cloud App SMS Connector"/>
    <x v="232"/>
    <s v="13995838308"/>
    <m/>
    <m/>
    <m/>
    <n v="383.91284400000001"/>
    <x v="9"/>
    <x v="100"/>
    <x v="1"/>
    <n v="0"/>
    <x v="238"/>
    <x v="205"/>
  </r>
  <r>
    <s v="Journal"/>
    <x v="13"/>
    <s v="CX"/>
    <s v="Revenue from proprietary licenses"/>
    <d v="2024-08-31T00:00:00"/>
    <x v="0"/>
    <s v="27707"/>
    <s v="340 CZ Verzekeringen : 1174 License - Azure Hosting 2024"/>
    <x v="233"/>
    <m/>
    <m/>
    <m/>
    <m/>
    <n v="100.55225831280001"/>
    <x v="9"/>
    <x v="87"/>
    <x v="1"/>
    <n v="0"/>
    <x v="239"/>
    <x v="206"/>
  </r>
  <r>
    <s v="Journal"/>
    <x v="13"/>
    <s v="CX"/>
    <s v="Revenue from proprietary licenses"/>
    <d v="2024-08-31T00:00:00"/>
    <x v="0"/>
    <s v="51523"/>
    <s v="368 HubSpot Ireland Ltd : 564 Commission on closed client deals"/>
    <x v="234"/>
    <m/>
    <m/>
    <m/>
    <m/>
    <n v="4387.5753599999998"/>
    <x v="9"/>
    <x v="101"/>
    <x v="1"/>
    <n v="0"/>
    <x v="240"/>
    <x v="207"/>
  </r>
  <r>
    <s v="Journal"/>
    <x v="13"/>
    <s v="CX"/>
    <s v="Revenue from proprietary licenses"/>
    <d v="2024-08-31T00:00:00"/>
    <x v="0"/>
    <s v="45690"/>
    <s v="308 Shentel : 1236 License - Eloqua SMS Cloud App 2024"/>
    <x v="235"/>
    <m/>
    <m/>
    <m/>
    <m/>
    <n v="450.72464779440003"/>
    <x v="9"/>
    <x v="102"/>
    <x v="1"/>
    <n v="0"/>
    <x v="241"/>
    <x v="208"/>
  </r>
  <r>
    <s v="Journal"/>
    <x v="14"/>
    <s v="CX"/>
    <s v="Revenue from proprietary licenses"/>
    <d v="2024-08-31T00:00:00"/>
    <x v="0"/>
    <s v="43464"/>
    <s v="286 Bonnier News AB : 1154 License - EF Link Mobility SMS App + SMS feeder (2024-02 / 2024-10)"/>
    <x v="236"/>
    <m/>
    <m/>
    <m/>
    <m/>
    <n v="240.76460555267499"/>
    <x v="9"/>
    <x v="92"/>
    <x v="1"/>
    <n v="0"/>
    <x v="242"/>
    <x v="209"/>
  </r>
  <r>
    <s v="Journal"/>
    <x v="13"/>
    <s v="CX"/>
    <s v="Revenue from proprietary licenses"/>
    <d v="2024-08-31T00:00:00"/>
    <x v="0"/>
    <s v="27720"/>
    <s v="345 INSEAD : 1067 Eloqua Dynamo Framework"/>
    <x v="237"/>
    <s v="13410093568"/>
    <m/>
    <m/>
    <m/>
    <n v="1919.56422"/>
    <x v="9"/>
    <x v="103"/>
    <x v="1"/>
    <n v="0"/>
    <x v="243"/>
    <x v="210"/>
  </r>
  <r>
    <s v="Journal"/>
    <x v="14"/>
    <s v="CX"/>
    <s v="Revenue from proprietary licenses"/>
    <d v="2024-08-31T00:00:00"/>
    <x v="0"/>
    <s v="49336"/>
    <s v="286 Bonnier News AB : 930 License - Oracle Eloqua Marketing - Enterprise Cloud Service 2023/2024"/>
    <x v="238"/>
    <m/>
    <m/>
    <m/>
    <m/>
    <n v="24557.989766372852"/>
    <x v="9"/>
    <x v="92"/>
    <x v="1"/>
    <n v="0"/>
    <x v="244"/>
    <x v="211"/>
  </r>
  <r>
    <s v="Journal"/>
    <x v="4"/>
    <s v="CX"/>
    <s v="Revenue from proprietary licenses"/>
    <d v="2024-08-31T00:00:00"/>
    <x v="0"/>
    <s v="40998"/>
    <s v="498 Motorola Solutions, Inc. : 1299 License - SMS App Cloud Connector (Jun 2024 / May 2025)"/>
    <x v="239"/>
    <m/>
    <m/>
    <m/>
    <m/>
    <n v="389.80265245850762"/>
    <x v="9"/>
    <x v="98"/>
    <x v="1"/>
    <n v="0"/>
    <x v="245"/>
    <x v="212"/>
  </r>
  <r>
    <s v="Journal"/>
    <x v="9"/>
    <s v="Insourcing Services"/>
    <s v="Discounts"/>
    <d v="2024-08-01T00:00:00"/>
    <x v="0"/>
    <s v="48506"/>
    <s v="7 American Express"/>
    <x v="73"/>
    <m/>
    <m/>
    <m/>
    <s v="Amex payment Discount"/>
    <n v="-87.1"/>
    <x v="4"/>
    <x v="8"/>
    <x v="1"/>
    <n v="0"/>
    <x v="89"/>
    <x v="0"/>
  </r>
  <r>
    <s v="Journal"/>
    <x v="9"/>
    <s v="Insourcing Services"/>
    <s v="Discounts"/>
    <d v="2024-08-05T00:00:00"/>
    <x v="0"/>
    <s v="48507"/>
    <s v="7 American Express"/>
    <x v="73"/>
    <m/>
    <m/>
    <m/>
    <s v="Amex payment Discount"/>
    <n v="-317.23"/>
    <x v="4"/>
    <x v="8"/>
    <x v="1"/>
    <n v="0"/>
    <x v="89"/>
    <x v="0"/>
  </r>
  <r>
    <s v="Journal"/>
    <x v="9"/>
    <s v="Insourcing Services"/>
    <s v="Discounts"/>
    <d v="2024-08-08T00:00:00"/>
    <x v="0"/>
    <s v="48508"/>
    <s v="7 American Express"/>
    <x v="73"/>
    <m/>
    <m/>
    <m/>
    <s v="Amex payment Discount"/>
    <n v="-82.8"/>
    <x v="4"/>
    <x v="8"/>
    <x v="1"/>
    <n v="0"/>
    <x v="89"/>
    <x v="0"/>
  </r>
  <r>
    <s v="Journal"/>
    <x v="9"/>
    <s v="Insourcing Services"/>
    <s v="Discounts"/>
    <d v="2024-08-10T00:00:00"/>
    <x v="0"/>
    <s v="48509"/>
    <s v="7 American Express"/>
    <x v="73"/>
    <m/>
    <m/>
    <m/>
    <s v="Amex payment Discount"/>
    <n v="-3835.72"/>
    <x v="4"/>
    <x v="8"/>
    <x v="1"/>
    <n v="0"/>
    <x v="89"/>
    <x v="0"/>
  </r>
  <r>
    <s v="Journal"/>
    <x v="9"/>
    <s v="Insourcing Services"/>
    <s v="Discounts"/>
    <d v="2024-08-12T00:00:00"/>
    <x v="0"/>
    <s v="48510"/>
    <s v="7 American Express"/>
    <x v="73"/>
    <m/>
    <m/>
    <m/>
    <s v="Amex payment Discount"/>
    <n v="-2219.8200000000002"/>
    <x v="4"/>
    <x v="8"/>
    <x v="1"/>
    <n v="0"/>
    <x v="89"/>
    <x v="0"/>
  </r>
  <r>
    <s v="Journal"/>
    <x v="9"/>
    <s v="Insourcing Services"/>
    <s v="Discounts"/>
    <d v="2024-08-16T00:00:00"/>
    <x v="0"/>
    <s v="48592"/>
    <s v="7 American Express"/>
    <x v="73"/>
    <m/>
    <m/>
    <m/>
    <s v="Amex payment Discount"/>
    <n v="-16993.169999999998"/>
    <x v="4"/>
    <x v="8"/>
    <x v="1"/>
    <n v="0"/>
    <x v="89"/>
    <x v="0"/>
  </r>
  <r>
    <s v="Journal"/>
    <x v="9"/>
    <s v="Insourcing Services"/>
    <s v="Discounts"/>
    <d v="2024-08-17T00:00:00"/>
    <x v="0"/>
    <s v="48593"/>
    <s v="7 American Express"/>
    <x v="73"/>
    <m/>
    <m/>
    <m/>
    <s v="Amex payment Discount"/>
    <n v="-348.38"/>
    <x v="4"/>
    <x v="8"/>
    <x v="1"/>
    <n v="0"/>
    <x v="89"/>
    <x v="0"/>
  </r>
  <r>
    <s v="Journal"/>
    <x v="9"/>
    <s v="Insourcing Services"/>
    <s v="Discounts"/>
    <d v="2024-08-19T00:00:00"/>
    <x v="0"/>
    <s v="48594"/>
    <s v="7 American Express"/>
    <x v="73"/>
    <m/>
    <m/>
    <m/>
    <s v="Amex payment Discount"/>
    <n v="-1168.58"/>
    <x v="4"/>
    <x v="8"/>
    <x v="1"/>
    <n v="0"/>
    <x v="89"/>
    <x v="0"/>
  </r>
  <r>
    <s v="Journal"/>
    <x v="9"/>
    <s v="Insourcing Services"/>
    <s v="Discounts"/>
    <d v="2024-08-22T00:00:00"/>
    <x v="0"/>
    <s v="48621"/>
    <s v="7 American Express"/>
    <x v="73"/>
    <m/>
    <m/>
    <m/>
    <s v="Amex payment Discount"/>
    <n v="-82.8"/>
    <x v="4"/>
    <x v="8"/>
    <x v="1"/>
    <n v="0"/>
    <x v="89"/>
    <x v="0"/>
  </r>
  <r>
    <s v="Journal"/>
    <x v="9"/>
    <s v="Insourcing Services"/>
    <s v="Discounts"/>
    <d v="2024-08-26T00:00:00"/>
    <x v="0"/>
    <s v="48871"/>
    <s v="7 American Express"/>
    <x v="73"/>
    <m/>
    <m/>
    <m/>
    <s v="Amex payment Discount"/>
    <n v="-1623.72"/>
    <x v="4"/>
    <x v="8"/>
    <x v="1"/>
    <n v="0"/>
    <x v="89"/>
    <x v="0"/>
  </r>
  <r>
    <s v="Journal"/>
    <x v="9"/>
    <s v="Insourcing Services"/>
    <s v="Discounts"/>
    <d v="2024-08-29T00:00:00"/>
    <x v="0"/>
    <s v="49308"/>
    <s v="7 American Express"/>
    <x v="73"/>
    <m/>
    <m/>
    <m/>
    <s v="Amex payment Discount"/>
    <n v="-2014.08"/>
    <x v="4"/>
    <x v="8"/>
    <x v="1"/>
    <n v="0"/>
    <x v="89"/>
    <x v="0"/>
  </r>
  <r>
    <s v="Journal"/>
    <x v="9"/>
    <s v="Data Science"/>
    <s v="Discounts"/>
    <d v="2024-08-31T00:00:00"/>
    <x v="0"/>
    <s v="49623"/>
    <s v="412 MasterCard : 942 MMM Build and Transition"/>
    <x v="240"/>
    <s v="14229907640"/>
    <m/>
    <m/>
    <s v="Cash Exchange discount reclass"/>
    <n v="-2383.5700000000002"/>
    <x v="2"/>
    <x v="29"/>
    <x v="1"/>
    <n v="0"/>
    <x v="246"/>
    <x v="213"/>
  </r>
  <r>
    <s v="Journal"/>
    <x v="9"/>
    <s v="Insourcing Services"/>
    <s v="Discounts"/>
    <d v="2024-08-31T00:00:00"/>
    <x v="0"/>
    <s v="49310"/>
    <s v="7 American Express"/>
    <x v="73"/>
    <m/>
    <m/>
    <m/>
    <s v="Amex payment Discount"/>
    <n v="-82.8"/>
    <x v="4"/>
    <x v="8"/>
    <x v="1"/>
    <n v="0"/>
    <x v="89"/>
    <x v="0"/>
  </r>
  <r>
    <s v="Journal"/>
    <x v="9"/>
    <s v="Insourcing Services"/>
    <s v="Discounts"/>
    <d v="2024-08-31T00:00:00"/>
    <x v="0"/>
    <s v="49623"/>
    <s v="9 MasterCard"/>
    <x v="72"/>
    <m/>
    <m/>
    <m/>
    <s v="Cash Exchange discount reclass"/>
    <n v="-3486.28"/>
    <x v="4"/>
    <x v="29"/>
    <x v="1"/>
    <n v="0"/>
    <x v="88"/>
    <x v="0"/>
  </r>
  <r>
    <s v="Journal"/>
    <x v="9"/>
    <s v="Insourcing Services"/>
    <s v="Discounts"/>
    <d v="2024-08-31T00:00:00"/>
    <x v="0"/>
    <s v="49623"/>
    <s v="8 Citi"/>
    <x v="78"/>
    <m/>
    <m/>
    <m/>
    <s v="Cash Exchange discount reclass"/>
    <n v="-2428.7600000000002"/>
    <x v="4"/>
    <x v="51"/>
    <x v="1"/>
    <n v="0"/>
    <x v="94"/>
    <x v="0"/>
  </r>
  <r>
    <s v="Journal"/>
    <x v="9"/>
    <s v="Insourcing Services"/>
    <s v="Discounts"/>
    <d v="2024-08-31T00:00:00"/>
    <x v="0"/>
    <s v="49623"/>
    <s v="483 Discover"/>
    <x v="91"/>
    <m/>
    <m/>
    <m/>
    <s v="Cash Exchange discount reclass"/>
    <n v="-466.8"/>
    <x v="4"/>
    <x v="59"/>
    <x v="1"/>
    <n v="0"/>
    <x v="106"/>
    <x v="0"/>
  </r>
  <r>
    <s v="Journal"/>
    <x v="4"/>
    <s v="CX"/>
    <s v="Revenue from CX projects"/>
    <d v="2024-07-31T00:00:00"/>
    <x v="1"/>
    <s v="45481"/>
    <s v="330 American Chemical Society : 1338 Eloqua Enablement Support H2 2024"/>
    <x v="194"/>
    <s v="20186694415"/>
    <m/>
    <m/>
    <m/>
    <n v="135.01000044208976"/>
    <x v="9"/>
    <x v="86"/>
    <x v="1"/>
    <n v="0"/>
    <x v="200"/>
    <x v="169"/>
  </r>
  <r>
    <s v="Journal"/>
    <x v="4"/>
    <s v="CX"/>
    <s v="Revenue from CX projects"/>
    <d v="2024-07-31T00:00:00"/>
    <x v="1"/>
    <s v="45697"/>
    <s v="334 Nana Wall Systems, Inc : 409 Eloqua Enablement"/>
    <x v="207"/>
    <s v="10996678329"/>
    <m/>
    <m/>
    <m/>
    <n v="220.0200995797706"/>
    <x v="9"/>
    <x v="93"/>
    <x v="1"/>
    <n v="0"/>
    <x v="213"/>
    <x v="180"/>
  </r>
  <r>
    <s v="Journal"/>
    <x v="13"/>
    <s v="CX"/>
    <s v="Revenue from CX projects"/>
    <d v="2024-07-31T00:00:00"/>
    <x v="1"/>
    <s v="45460"/>
    <s v="379 Henkel AG &amp; Co. KGaA : 629 Henkel SmartWash Customer Engagement Consultancy"/>
    <x v="193"/>
    <s v="8897859619"/>
    <m/>
    <m/>
    <m/>
    <n v="231.33797495566785"/>
    <x v="9"/>
    <x v="85"/>
    <x v="1"/>
    <n v="0"/>
    <x v="199"/>
    <x v="168"/>
  </r>
  <r>
    <s v="Journal"/>
    <x v="4"/>
    <s v="CX"/>
    <s v="Revenue from CX projects"/>
    <d v="2024-07-31T00:00:00"/>
    <x v="1"/>
    <s v="45713"/>
    <s v="334 Nana Wall Systems, Inc : 409 Eloqua Enablement"/>
    <x v="207"/>
    <s v="10996678329"/>
    <m/>
    <m/>
    <m/>
    <n v="285.0225380055486"/>
    <x v="9"/>
    <x v="93"/>
    <x v="1"/>
    <n v="0"/>
    <x v="213"/>
    <x v="180"/>
  </r>
  <r>
    <s v="Journal"/>
    <x v="4"/>
    <s v="CX"/>
    <s v="Revenue from CX projects"/>
    <d v="2024-07-31T00:00:00"/>
    <x v="1"/>
    <s v="45540"/>
    <s v="329 Belmond Management Limited : 1003 Responsys Support 2024"/>
    <x v="192"/>
    <s v="15951609682"/>
    <m/>
    <m/>
    <m/>
    <n v="179.67110324992933"/>
    <x v="9"/>
    <x v="84"/>
    <x v="1"/>
    <n v="0"/>
    <x v="198"/>
    <x v="167"/>
  </r>
  <r>
    <s v="Journal"/>
    <x v="13"/>
    <s v="CX"/>
    <s v="Revenue from CX projects"/>
    <d v="2024-07-31T00:00:00"/>
    <x v="1"/>
    <s v="45631"/>
    <s v="379 Henkel AG &amp; Co. KGaA : 629 Henkel SmartWash Customer Engagement Consultancy"/>
    <x v="193"/>
    <s v="8897859619"/>
    <m/>
    <m/>
    <m/>
    <n v="188.59614807278803"/>
    <x v="9"/>
    <x v="85"/>
    <x v="1"/>
    <n v="0"/>
    <x v="199"/>
    <x v="168"/>
  </r>
  <r>
    <s v="Journal"/>
    <x v="4"/>
    <s v="CX"/>
    <s v="Revenue from CX projects"/>
    <d v="2024-07-31T00:00:00"/>
    <x v="1"/>
    <s v="45473"/>
    <s v="330 American Chemical Society : 1338 Eloqua Enablement Support H2 2024"/>
    <x v="194"/>
    <s v="20186694415"/>
    <m/>
    <m/>
    <m/>
    <n v="220.0200995797706"/>
    <x v="9"/>
    <x v="86"/>
    <x v="1"/>
    <n v="0"/>
    <x v="200"/>
    <x v="169"/>
  </r>
  <r>
    <s v="Journal"/>
    <x v="4"/>
    <s v="CX"/>
    <s v="Revenue from CX projects"/>
    <d v="2024-07-31T00:00:00"/>
    <x v="1"/>
    <s v="45709"/>
    <s v="334 Nana Wall Systems, Inc : 409 Eloqua Enablement"/>
    <x v="207"/>
    <s v="10996678329"/>
    <m/>
    <m/>
    <m/>
    <n v="190.01502533703243"/>
    <x v="9"/>
    <x v="93"/>
    <x v="1"/>
    <n v="0"/>
    <x v="213"/>
    <x v="180"/>
  </r>
  <r>
    <s v="Journal"/>
    <x v="4"/>
    <s v="CX"/>
    <s v="Revenue from CX projects"/>
    <d v="2024-07-31T00:00:00"/>
    <x v="1"/>
    <s v="45716"/>
    <s v="334 Nana Wall Systems, Inc : 409 Eloqua Enablement"/>
    <x v="207"/>
    <s v="10996678329"/>
    <m/>
    <m/>
    <m/>
    <n v="110.0100497898853"/>
    <x v="9"/>
    <x v="93"/>
    <x v="1"/>
    <n v="0"/>
    <x v="213"/>
    <x v="180"/>
  </r>
  <r>
    <s v="Journal"/>
    <x v="13"/>
    <s v="CX"/>
    <s v="Revenue from CX projects"/>
    <d v="2024-07-31T00:00:00"/>
    <x v="1"/>
    <s v="45584"/>
    <s v="399 Mazars N.V. : 934 Eloqua Support en Integratie 2024"/>
    <x v="200"/>
    <m/>
    <m/>
    <m/>
    <m/>
    <n v="627.28389656048319"/>
    <x v="9"/>
    <x v="90"/>
    <x v="1"/>
    <n v="0"/>
    <x v="206"/>
    <x v="173"/>
  </r>
  <r>
    <s v="Journal"/>
    <x v="13"/>
    <s v="CX"/>
    <s v="Revenue from CX projects"/>
    <d v="2024-07-31T00:00:00"/>
    <x v="1"/>
    <s v="45585"/>
    <s v="399 Mazars N.V. : 934 Eloqua Support en Integratie 2024"/>
    <x v="200"/>
    <m/>
    <m/>
    <m/>
    <m/>
    <n v="156.8209741401208"/>
    <x v="9"/>
    <x v="90"/>
    <x v="1"/>
    <n v="0"/>
    <x v="206"/>
    <x v="173"/>
  </r>
  <r>
    <s v="Journal"/>
    <x v="13"/>
    <s v="CX"/>
    <s v="Revenue from CX projects"/>
    <d v="2024-07-31T00:00:00"/>
    <x v="1"/>
    <s v="45368"/>
    <s v="340 CZ Verzekeringen : 795 Dedicated Marketing Automation Support"/>
    <x v="197"/>
    <s v="14040307053"/>
    <m/>
    <m/>
    <m/>
    <n v="513.72388080384405"/>
    <x v="9"/>
    <x v="87"/>
    <x v="1"/>
    <n v="0"/>
    <x v="203"/>
    <x v="171"/>
  </r>
  <r>
    <s v="Journal"/>
    <x v="13"/>
    <s v="CX"/>
    <s v="Revenue from CX projects"/>
    <d v="2024-07-31T00:00:00"/>
    <x v="1"/>
    <s v="45648"/>
    <s v="379 Henkel AG &amp; Co. KGaA : 629 Henkel SmartWash Customer Engagement Consultancy"/>
    <x v="193"/>
    <s v="8897859619"/>
    <m/>
    <m/>
    <m/>
    <n v="462.67594991133569"/>
    <x v="9"/>
    <x v="85"/>
    <x v="1"/>
    <n v="0"/>
    <x v="199"/>
    <x v="168"/>
  </r>
  <r>
    <s v="Journal"/>
    <x v="13"/>
    <s v="CX"/>
    <s v="Revenue from CX projects"/>
    <d v="2024-07-31T00:00:00"/>
    <x v="1"/>
    <s v="45364"/>
    <s v="379 Henkel AG &amp; Co. KGaA : 629 Henkel SmartWash Customer Engagement Consultancy"/>
    <x v="193"/>
    <s v="8897859619"/>
    <m/>
    <m/>
    <m/>
    <n v="251.45432060398679"/>
    <x v="9"/>
    <x v="85"/>
    <x v="1"/>
    <n v="0"/>
    <x v="199"/>
    <x v="168"/>
  </r>
  <r>
    <s v="Journal"/>
    <x v="4"/>
    <s v="CX"/>
    <s v="Revenue from CX projects"/>
    <d v="2024-07-31T00:00:00"/>
    <x v="1"/>
    <s v="45469"/>
    <s v="330 American Chemical Society : 1338 Eloqua Enablement Support H2 2024"/>
    <x v="194"/>
    <s v="20186694415"/>
    <m/>
    <m/>
    <m/>
    <n v="385.0351742645986"/>
    <x v="9"/>
    <x v="86"/>
    <x v="1"/>
    <n v="0"/>
    <x v="200"/>
    <x v="169"/>
  </r>
  <r>
    <s v="Journal"/>
    <x v="4"/>
    <s v="CX"/>
    <s v="Revenue from CX projects"/>
    <d v="2024-07-31T00:00:00"/>
    <x v="1"/>
    <s v="45645"/>
    <s v="386 ICC in Engagement Factory UK Represents Represents Blend360 : 1126 Amperity Premium Services Pod_R1"/>
    <x v="196"/>
    <m/>
    <m/>
    <m/>
    <m/>
    <n v="704.06688538531239"/>
    <x v="9"/>
    <x v="23"/>
    <x v="1"/>
    <n v="0"/>
    <x v="202"/>
    <x v="33"/>
  </r>
  <r>
    <s v="Journal"/>
    <x v="13"/>
    <s v="CX"/>
    <s v="Revenue from CX projects"/>
    <d v="2024-07-31T00:00:00"/>
    <x v="1"/>
    <s v="45412"/>
    <s v="379 Henkel AG &amp; Co. KGaA : 629 Henkel SmartWash Customer Engagement Consultancy"/>
    <x v="193"/>
    <s v="8897859619"/>
    <m/>
    <m/>
    <m/>
    <n v="115.66898747783392"/>
    <x v="9"/>
    <x v="85"/>
    <x v="1"/>
    <n v="0"/>
    <x v="199"/>
    <x v="168"/>
  </r>
  <r>
    <s v="Journal"/>
    <x v="13"/>
    <s v="CX"/>
    <s v="Revenue from CX projects"/>
    <d v="2024-07-31T00:00:00"/>
    <x v="1"/>
    <s v="45548"/>
    <s v="346 KYOCERA Document Solutions Europe B.V. : 435 KYO Pardot Support"/>
    <x v="191"/>
    <s v="12649095808"/>
    <m/>
    <m/>
    <m/>
    <n v="67.595247474190003"/>
    <x v="9"/>
    <x v="83"/>
    <x v="1"/>
    <n v="0"/>
    <x v="197"/>
    <x v="166"/>
  </r>
  <r>
    <s v="Journal"/>
    <x v="4"/>
    <s v="CX"/>
    <s v="Revenue from CX projects"/>
    <d v="2024-07-31T00:00:00"/>
    <x v="1"/>
    <s v="45542"/>
    <s v="329 Belmond Management Limited : 1003 Responsys Support 2024"/>
    <x v="192"/>
    <s v="15951609682"/>
    <m/>
    <m/>
    <m/>
    <n v="269.50665487489402"/>
    <x v="9"/>
    <x v="84"/>
    <x v="1"/>
    <n v="0"/>
    <x v="198"/>
    <x v="167"/>
  </r>
  <r>
    <s v="Journal"/>
    <x v="4"/>
    <s v="CX"/>
    <s v="Revenue from CX projects"/>
    <d v="2024-07-31T00:00:00"/>
    <x v="1"/>
    <s v="45458"/>
    <s v="330 American Chemical Society : 1338 Eloqua Enablement Support H2 2024"/>
    <x v="194"/>
    <s v="20186694415"/>
    <m/>
    <m/>
    <m/>
    <n v="110.0100497898853"/>
    <x v="9"/>
    <x v="86"/>
    <x v="1"/>
    <n v="0"/>
    <x v="200"/>
    <x v="169"/>
  </r>
  <r>
    <s v="Journal"/>
    <x v="4"/>
    <s v="CX"/>
    <s v="Revenue from CX projects"/>
    <d v="2024-07-31T00:00:00"/>
    <x v="1"/>
    <s v="45475"/>
    <s v="330 American Chemical Society : 1338 Eloqua Enablement Support H2 2024"/>
    <x v="194"/>
    <s v="20186694415"/>
    <m/>
    <m/>
    <m/>
    <n v="110.0100497898853"/>
    <x v="9"/>
    <x v="86"/>
    <x v="1"/>
    <n v="0"/>
    <x v="200"/>
    <x v="169"/>
  </r>
  <r>
    <s v="Journal"/>
    <x v="13"/>
    <s v="CX"/>
    <s v="Revenue from CX projects"/>
    <d v="2024-07-31T00:00:00"/>
    <x v="1"/>
    <s v="45654"/>
    <s v="379 Henkel AG &amp; Co. KGaA : 629 Henkel SmartWash Customer Engagement Consultancy"/>
    <x v="193"/>
    <s v="8897859619"/>
    <m/>
    <m/>
    <m/>
    <n v="231.33797495566785"/>
    <x v="9"/>
    <x v="85"/>
    <x v="1"/>
    <n v="0"/>
    <x v="199"/>
    <x v="168"/>
  </r>
  <r>
    <s v="Journal"/>
    <x v="13"/>
    <s v="CX"/>
    <s v="Revenue from CX projects"/>
    <d v="2024-07-31T00:00:00"/>
    <x v="1"/>
    <s v="45674"/>
    <s v="379 Henkel AG &amp; Co. KGaA : 629 Henkel SmartWash Customer Engagement Consultancy"/>
    <x v="193"/>
    <s v="8897859619"/>
    <m/>
    <m/>
    <m/>
    <n v="502.90864120797357"/>
    <x v="9"/>
    <x v="85"/>
    <x v="1"/>
    <n v="0"/>
    <x v="199"/>
    <x v="168"/>
  </r>
  <r>
    <s v="Journal"/>
    <x v="4"/>
    <s v="CX"/>
    <s v="Revenue from CX projects"/>
    <d v="2024-07-31T00:00:00"/>
    <x v="1"/>
    <s v="45565"/>
    <s v="329 Belmond Management Limited : 1003 Responsys Support 2024"/>
    <x v="192"/>
    <s v="15951609682"/>
    <m/>
    <m/>
    <m/>
    <n v="359.34220649985866"/>
    <x v="9"/>
    <x v="84"/>
    <x v="1"/>
    <n v="0"/>
    <x v="198"/>
    <x v="167"/>
  </r>
  <r>
    <s v="Journal"/>
    <x v="13"/>
    <s v="CX"/>
    <s v="Revenue from CX projects"/>
    <d v="2024-07-31T00:00:00"/>
    <x v="1"/>
    <s v="45374"/>
    <s v="340 CZ Verzekeringen : 795 Dedicated Marketing Automation Support"/>
    <x v="197"/>
    <s v="14040307053"/>
    <m/>
    <m/>
    <m/>
    <n v="770.58582120576602"/>
    <x v="9"/>
    <x v="87"/>
    <x v="1"/>
    <n v="0"/>
    <x v="203"/>
    <x v="171"/>
  </r>
  <r>
    <s v="Journal"/>
    <x v="13"/>
    <s v="CX"/>
    <s v="Revenue from CX projects"/>
    <d v="2024-07-31T00:00:00"/>
    <x v="1"/>
    <s v="45433"/>
    <s v="379 Henkel AG &amp; Co. KGaA : 629 Henkel SmartWash Customer Engagement Consultancy"/>
    <x v="193"/>
    <s v="8897859619"/>
    <m/>
    <m/>
    <m/>
    <n v="678.92666563076432"/>
    <x v="9"/>
    <x v="85"/>
    <x v="1"/>
    <n v="0"/>
    <x v="199"/>
    <x v="168"/>
  </r>
  <r>
    <s v="Journal"/>
    <x v="13"/>
    <s v="CX"/>
    <s v="Revenue from CX projects"/>
    <d v="2024-07-31T00:00:00"/>
    <x v="1"/>
    <s v="47501"/>
    <s v="346 KYOCERA Document Solutions Europe B.V. : 799 Sales Toolkit Development &amp; Support"/>
    <x v="190"/>
    <s v="8504915609"/>
    <m/>
    <m/>
    <m/>
    <n v="811.14296969027998"/>
    <x v="9"/>
    <x v="83"/>
    <x v="1"/>
    <n v="0"/>
    <x v="196"/>
    <x v="165"/>
  </r>
  <r>
    <s v="Journal"/>
    <x v="13"/>
    <s v="CX"/>
    <s v="Revenue from CX projects"/>
    <d v="2024-07-31T00:00:00"/>
    <x v="1"/>
    <s v="47497"/>
    <s v="346 KYOCERA Document Solutions Europe B.V. : 799 Sales Toolkit Development &amp; Support"/>
    <x v="190"/>
    <s v="8504915609"/>
    <m/>
    <m/>
    <m/>
    <n v="118.9676355545744"/>
    <x v="9"/>
    <x v="83"/>
    <x v="1"/>
    <n v="0"/>
    <x v="196"/>
    <x v="165"/>
  </r>
  <r>
    <s v="Journal"/>
    <x v="4"/>
    <s v="CX"/>
    <s v="Revenue from CX projects"/>
    <d v="2024-07-31T00:00:00"/>
    <x v="1"/>
    <s v="45566"/>
    <s v="333 Just Retirement Services Ltd : 920 Technical Support Services 24"/>
    <x v="188"/>
    <s v="6056925267"/>
    <m/>
    <m/>
    <m/>
    <n v="82.777043997288871"/>
    <x v="9"/>
    <x v="81"/>
    <x v="1"/>
    <n v="0"/>
    <x v="194"/>
    <x v="163"/>
  </r>
  <r>
    <s v="Journal"/>
    <x v="13"/>
    <s v="CX"/>
    <s v="Revenue from CX projects"/>
    <d v="2024-07-31T00:00:00"/>
    <x v="1"/>
    <s v="45418"/>
    <s v="379 Henkel AG &amp; Co. KGaA : 629 Henkel SmartWash Customer Engagement Consultancy"/>
    <x v="193"/>
    <s v="8897859619"/>
    <m/>
    <m/>
    <m/>
    <n v="188.59614807278803"/>
    <x v="9"/>
    <x v="85"/>
    <x v="1"/>
    <n v="0"/>
    <x v="199"/>
    <x v="168"/>
  </r>
  <r>
    <s v="Journal"/>
    <x v="13"/>
    <s v="CX"/>
    <s v="Revenue from CX projects"/>
    <d v="2024-07-31T00:00:00"/>
    <x v="1"/>
    <s v="45638"/>
    <s v="379 Henkel AG &amp; Co. KGaA : 629 Henkel SmartWash Customer Engagement Consultancy"/>
    <x v="193"/>
    <s v="8897859619"/>
    <m/>
    <m/>
    <m/>
    <n v="251.45432060398679"/>
    <x v="9"/>
    <x v="85"/>
    <x v="1"/>
    <n v="0"/>
    <x v="199"/>
    <x v="168"/>
  </r>
  <r>
    <s v="Journal"/>
    <x v="13"/>
    <s v="CX"/>
    <s v="Revenue from CX projects"/>
    <d v="2024-07-31T00:00:00"/>
    <x v="1"/>
    <s v="45422"/>
    <s v="379 Henkel AG &amp; Co. KGaA : 629 Henkel SmartWash Customer Engagement Consultancy"/>
    <x v="193"/>
    <s v="8897859619"/>
    <m/>
    <m/>
    <m/>
    <n v="125.72716030199339"/>
    <x v="9"/>
    <x v="85"/>
    <x v="1"/>
    <n v="0"/>
    <x v="199"/>
    <x v="168"/>
  </r>
  <r>
    <s v="Journal"/>
    <x v="13"/>
    <s v="CX"/>
    <s v="Revenue from CX projects"/>
    <d v="2024-07-31T00:00:00"/>
    <x v="1"/>
    <s v="45680"/>
    <s v="379 Henkel AG &amp; Co. KGaA : 629 Henkel SmartWash Customer Engagement Consultancy"/>
    <x v="193"/>
    <s v="8897859619"/>
    <m/>
    <m/>
    <m/>
    <n v="173.50888883654883"/>
    <x v="9"/>
    <x v="85"/>
    <x v="1"/>
    <n v="0"/>
    <x v="199"/>
    <x v="168"/>
  </r>
  <r>
    <s v="Journal"/>
    <x v="13"/>
    <s v="CX"/>
    <s v="Revenue from CX projects"/>
    <d v="2024-07-31T00:00:00"/>
    <x v="1"/>
    <s v="45496"/>
    <s v="379 Henkel AG &amp; Co. KGaA : 629 Henkel SmartWash Customer Engagement Consultancy"/>
    <x v="193"/>
    <s v="8897859619"/>
    <m/>
    <m/>
    <m/>
    <n v="173.50888883654883"/>
    <x v="9"/>
    <x v="85"/>
    <x v="1"/>
    <n v="0"/>
    <x v="199"/>
    <x v="168"/>
  </r>
  <r>
    <s v="Journal"/>
    <x v="13"/>
    <s v="CX"/>
    <s v="Revenue from CX projects"/>
    <d v="2024-07-31T00:00:00"/>
    <x v="1"/>
    <s v="45395"/>
    <s v="379 Henkel AG &amp; Co. KGaA : 629 Henkel SmartWash Customer Engagement Consultancy"/>
    <x v="193"/>
    <s v="8897859619"/>
    <m/>
    <m/>
    <m/>
    <n v="404.84686379221671"/>
    <x v="9"/>
    <x v="85"/>
    <x v="1"/>
    <n v="0"/>
    <x v="199"/>
    <x v="168"/>
  </r>
  <r>
    <s v="Journal"/>
    <x v="13"/>
    <s v="CX"/>
    <s v="Revenue from CX projects"/>
    <d v="2024-07-31T00:00:00"/>
    <x v="1"/>
    <s v="45527"/>
    <s v="379 Henkel AG &amp; Co. KGaA : 629 Henkel SmartWash Customer Engagement Consultancy"/>
    <x v="193"/>
    <s v="8897859619"/>
    <m/>
    <m/>
    <m/>
    <n v="603.49036944956833"/>
    <x v="9"/>
    <x v="85"/>
    <x v="1"/>
    <n v="0"/>
    <x v="199"/>
    <x v="168"/>
  </r>
  <r>
    <s v="Journal"/>
    <x v="14"/>
    <s v="CX"/>
    <s v="Revenue from CX projects"/>
    <d v="2024-07-31T00:00:00"/>
    <x v="1"/>
    <s v="45576"/>
    <s v="286 Bonnier News AB : 405 Ongoing Support"/>
    <x v="204"/>
    <s v="12560559931"/>
    <m/>
    <m/>
    <m/>
    <n v="110.19315385479553"/>
    <x v="9"/>
    <x v="92"/>
    <x v="1"/>
    <n v="0"/>
    <x v="210"/>
    <x v="177"/>
  </r>
  <r>
    <s v="Journal"/>
    <x v="4"/>
    <s v="CX"/>
    <s v="Revenue from CX projects"/>
    <d v="2024-07-31T00:00:00"/>
    <x v="1"/>
    <s v="45432"/>
    <s v="330 American Chemical Society : 1338 Eloqua Enablement Support H2 2024"/>
    <x v="194"/>
    <s v="20186694415"/>
    <m/>
    <m/>
    <m/>
    <n v="55.00502489494265"/>
    <x v="9"/>
    <x v="86"/>
    <x v="1"/>
    <n v="0"/>
    <x v="200"/>
    <x v="169"/>
  </r>
  <r>
    <s v="Journal"/>
    <x v="13"/>
    <s v="CX"/>
    <s v="Revenue from CX projects"/>
    <d v="2024-07-31T00:00:00"/>
    <x v="1"/>
    <s v="45500"/>
    <s v="379 Henkel AG &amp; Co. KGaA : 629 Henkel SmartWash Customer Engagement Consultancy"/>
    <x v="193"/>
    <s v="8897859619"/>
    <m/>
    <m/>
    <m/>
    <n v="57.839901358714897"/>
    <x v="9"/>
    <x v="85"/>
    <x v="1"/>
    <n v="0"/>
    <x v="199"/>
    <x v="168"/>
  </r>
  <r>
    <s v="Journal"/>
    <x v="13"/>
    <s v="CX"/>
    <s v="Revenue from CX projects"/>
    <d v="2024-07-31T00:00:00"/>
    <x v="1"/>
    <s v="45650"/>
    <s v="379 Henkel AG &amp; Co. KGaA : 629 Henkel SmartWash Customer Engagement Consultancy"/>
    <x v="193"/>
    <s v="8897859619"/>
    <m/>
    <m/>
    <m/>
    <n v="314.32330837478145"/>
    <x v="9"/>
    <x v="85"/>
    <x v="1"/>
    <n v="0"/>
    <x v="199"/>
    <x v="168"/>
  </r>
  <r>
    <s v="Journal"/>
    <x v="13"/>
    <s v="CX"/>
    <s v="Revenue from CX projects"/>
    <d v="2024-07-31T00:00:00"/>
    <x v="1"/>
    <s v="45569"/>
    <s v="493 Louwman ID&amp;D B.V. : 1200 Louwman/ID&amp;D/programma CDP/CEC (240)"/>
    <x v="215"/>
    <s v="10475232283"/>
    <m/>
    <m/>
    <m/>
    <n v="6453.9942288356615"/>
    <x v="9"/>
    <x v="104"/>
    <x v="1"/>
    <n v="0"/>
    <x v="221"/>
    <x v="188"/>
  </r>
  <r>
    <s v="Journal"/>
    <x v="13"/>
    <s v="CX"/>
    <s v="Revenue from CX projects"/>
    <d v="2024-07-31T00:00:00"/>
    <x v="1"/>
    <s v="45554"/>
    <s v="346 KYOCERA Document Solutions Europe B.V. : 435 KYO Pardot Support"/>
    <x v="191"/>
    <s v="12649095808"/>
    <m/>
    <m/>
    <m/>
    <n v="135.19049494838001"/>
    <x v="9"/>
    <x v="83"/>
    <x v="1"/>
    <n v="0"/>
    <x v="197"/>
    <x v="166"/>
  </r>
  <r>
    <s v="Journal"/>
    <x v="4"/>
    <s v="CX"/>
    <s v="Revenue from CX projects"/>
    <d v="2024-07-31T00:00:00"/>
    <x v="1"/>
    <s v="45657"/>
    <s v="386 ICC in Engagement Factory UK Represents Represents Blend360 : 1126 Amperity Premium Services Pod_R1"/>
    <x v="196"/>
    <m/>
    <m/>
    <m/>
    <m/>
    <n v="1232.1074241866227"/>
    <x v="9"/>
    <x v="23"/>
    <x v="1"/>
    <n v="0"/>
    <x v="202"/>
    <x v="33"/>
  </r>
  <r>
    <s v="Journal"/>
    <x v="13"/>
    <s v="CX"/>
    <s v="Revenue from CX projects"/>
    <d v="2024-07-31T00:00:00"/>
    <x v="1"/>
    <s v="45452"/>
    <s v="379 Henkel AG &amp; Co. KGaA : 629 Henkel SmartWash Customer Engagement Consultancy"/>
    <x v="193"/>
    <s v="8897859619"/>
    <m/>
    <m/>
    <m/>
    <n v="125.72716030199339"/>
    <x v="9"/>
    <x v="85"/>
    <x v="1"/>
    <n v="0"/>
    <x v="199"/>
    <x v="168"/>
  </r>
  <r>
    <s v="Journal"/>
    <x v="13"/>
    <s v="CX"/>
    <s v="Revenue from CX projects"/>
    <d v="2024-07-31T00:00:00"/>
    <x v="1"/>
    <s v="45492"/>
    <s v="379 Henkel AG &amp; Co. KGaA : 629 Henkel SmartWash Customer Engagement Consultancy"/>
    <x v="193"/>
    <s v="8897859619"/>
    <m/>
    <m/>
    <m/>
    <n v="188.59614807278803"/>
    <x v="9"/>
    <x v="85"/>
    <x v="1"/>
    <n v="0"/>
    <x v="199"/>
    <x v="168"/>
  </r>
  <r>
    <s v="Journal"/>
    <x v="13"/>
    <s v="CX"/>
    <s v="Revenue from CX projects"/>
    <d v="2024-07-31T00:00:00"/>
    <x v="1"/>
    <s v="45532"/>
    <s v="379 Henkel AG &amp; Co. KGaA : 629 Henkel SmartWash Customer Engagement Consultancy"/>
    <x v="193"/>
    <s v="8897859619"/>
    <m/>
    <m/>
    <m/>
    <n v="347.00696243350177"/>
    <x v="9"/>
    <x v="85"/>
    <x v="1"/>
    <n v="0"/>
    <x v="199"/>
    <x v="168"/>
  </r>
  <r>
    <s v="Journal"/>
    <x v="14"/>
    <s v="CX"/>
    <s v="Revenue from CX projects"/>
    <d v="2024-07-31T00:00:00"/>
    <x v="1"/>
    <s v="45586"/>
    <s v="286 Bonnier News AB : 405 Ongoing Support"/>
    <x v="204"/>
    <s v="12560559931"/>
    <m/>
    <m/>
    <m/>
    <n v="55.096576927397763"/>
    <x v="9"/>
    <x v="92"/>
    <x v="1"/>
    <n v="0"/>
    <x v="210"/>
    <x v="177"/>
  </r>
  <r>
    <s v="Journal"/>
    <x v="4"/>
    <s v="CX"/>
    <s v="Revenue from CX projects"/>
    <d v="2024-07-31T00:00:00"/>
    <x v="1"/>
    <s v="45420"/>
    <s v="330 American Chemical Society : 1338 Eloqua Enablement Support H2 2024"/>
    <x v="194"/>
    <s v="20186694415"/>
    <m/>
    <m/>
    <m/>
    <n v="550.05024894942653"/>
    <x v="9"/>
    <x v="86"/>
    <x v="1"/>
    <n v="0"/>
    <x v="200"/>
    <x v="169"/>
  </r>
  <r>
    <s v="Journal"/>
    <x v="4"/>
    <s v="CX"/>
    <s v="Revenue from CX projects"/>
    <d v="2024-07-31T00:00:00"/>
    <x v="1"/>
    <s v="45653"/>
    <s v="386 ICC in Engagement Factory UK Represents Represents Blend360 : 1126 Amperity Premium Services Pod_R1"/>
    <x v="196"/>
    <m/>
    <m/>
    <m/>
    <m/>
    <n v="88.013173292001099"/>
    <x v="9"/>
    <x v="23"/>
    <x v="1"/>
    <n v="0"/>
    <x v="202"/>
    <x v="33"/>
  </r>
  <r>
    <s v="Journal"/>
    <x v="13"/>
    <s v="CX"/>
    <s v="Revenue from CX projects"/>
    <d v="2024-07-31T00:00:00"/>
    <x v="1"/>
    <s v="45370"/>
    <s v="340 CZ Verzekeringen : 795 Dedicated Marketing Automation Support"/>
    <x v="197"/>
    <s v="14040307053"/>
    <m/>
    <m/>
    <m/>
    <n v="770.58582120576602"/>
    <x v="9"/>
    <x v="87"/>
    <x v="1"/>
    <n v="0"/>
    <x v="203"/>
    <x v="171"/>
  </r>
  <r>
    <s v="Journal"/>
    <x v="13"/>
    <s v="CX"/>
    <s v="Revenue from CX projects"/>
    <d v="2024-07-31T00:00:00"/>
    <x v="1"/>
    <s v="45377"/>
    <s v="379 Henkel AG &amp; Co. KGaA : 629 Henkel SmartWash Customer Engagement Consultancy"/>
    <x v="193"/>
    <s v="8897859619"/>
    <m/>
    <m/>
    <m/>
    <n v="565.77762897876823"/>
    <x v="9"/>
    <x v="85"/>
    <x v="1"/>
    <n v="0"/>
    <x v="199"/>
    <x v="168"/>
  </r>
  <r>
    <s v="Journal"/>
    <x v="13"/>
    <s v="CX"/>
    <s v="Revenue from CX projects"/>
    <d v="2024-07-31T00:00:00"/>
    <x v="1"/>
    <s v="45472"/>
    <s v="379 Henkel AG &amp; Co. KGaA : 629 Henkel SmartWash Customer Engagement Consultancy"/>
    <x v="193"/>
    <s v="8897859619"/>
    <m/>
    <m/>
    <m/>
    <n v="57.839901358714897"/>
    <x v="9"/>
    <x v="85"/>
    <x v="1"/>
    <n v="0"/>
    <x v="199"/>
    <x v="168"/>
  </r>
  <r>
    <s v="Journal"/>
    <x v="13"/>
    <s v="CX"/>
    <s v="Revenue from CX projects"/>
    <d v="2024-07-31T00:00:00"/>
    <x v="1"/>
    <s v="45414"/>
    <s v="379 Henkel AG &amp; Co. KGaA : 629 Henkel SmartWash Customer Engagement Consultancy"/>
    <x v="193"/>
    <s v="8897859619"/>
    <m/>
    <m/>
    <m/>
    <n v="125.72716030199339"/>
    <x v="9"/>
    <x v="85"/>
    <x v="1"/>
    <n v="0"/>
    <x v="199"/>
    <x v="168"/>
  </r>
  <r>
    <s v="Journal"/>
    <x v="13"/>
    <s v="CX"/>
    <s v="Revenue from CX projects"/>
    <d v="2024-07-31T00:00:00"/>
    <x v="1"/>
    <s v="45399"/>
    <s v="379 Henkel AG &amp; Co. KGaA : 629 Henkel SmartWash Customer Engagement Consultancy"/>
    <x v="193"/>
    <s v="8897859619"/>
    <m/>
    <m/>
    <m/>
    <n v="47.781728534555427"/>
    <x v="9"/>
    <x v="85"/>
    <x v="1"/>
    <n v="0"/>
    <x v="199"/>
    <x v="168"/>
  </r>
  <r>
    <s v="Journal"/>
    <x v="13"/>
    <s v="CX"/>
    <s v="Revenue from CX projects"/>
    <d v="2024-07-31T00:00:00"/>
    <x v="1"/>
    <s v="45664"/>
    <s v="379 Henkel AG &amp; Co. KGaA : 629 Henkel SmartWash Customer Engagement Consultancy"/>
    <x v="193"/>
    <s v="8897859619"/>
    <m/>
    <m/>
    <m/>
    <n v="377.18148090598021"/>
    <x v="9"/>
    <x v="85"/>
    <x v="1"/>
    <n v="0"/>
    <x v="199"/>
    <x v="168"/>
  </r>
  <r>
    <s v="Journal"/>
    <x v="13"/>
    <s v="CX"/>
    <s v="Revenue from CX projects"/>
    <d v="2024-07-31T00:00:00"/>
    <x v="1"/>
    <s v="45530"/>
    <s v="379 Henkel AG &amp; Co. KGaA : 629 Henkel SmartWash Customer Engagement Consultancy"/>
    <x v="193"/>
    <s v="8897859619"/>
    <m/>
    <m/>
    <m/>
    <n v="173.50888883654883"/>
    <x v="9"/>
    <x v="85"/>
    <x v="1"/>
    <n v="0"/>
    <x v="199"/>
    <x v="168"/>
  </r>
  <r>
    <s v="Journal"/>
    <x v="1"/>
    <s v="CX"/>
    <s v="Revenue from CX projects"/>
    <d v="2024-07-31T00:00:00"/>
    <x v="1"/>
    <s v="28430"/>
    <s v="475 Circana (UK) Ltd : 1056 Mondelez MMM Project Management"/>
    <x v="216"/>
    <m/>
    <m/>
    <m/>
    <m/>
    <n v="5492.8637939671999"/>
    <x v="1"/>
    <x v="96"/>
    <x v="1"/>
    <n v="0"/>
    <x v="222"/>
    <x v="189"/>
  </r>
  <r>
    <s v="Journal"/>
    <x v="4"/>
    <s v="CX"/>
    <s v="Revenue from CX projects"/>
    <d v="2024-07-31T00:00:00"/>
    <x v="1"/>
    <s v="45677"/>
    <s v="386 ICC in Engagement Factory UK Represents Represents Blend360 : 1126 Amperity Premium Services Pod_R1"/>
    <x v="196"/>
    <m/>
    <m/>
    <m/>
    <m/>
    <n v="176.01351293377007"/>
    <x v="9"/>
    <x v="23"/>
    <x v="1"/>
    <n v="0"/>
    <x v="202"/>
    <x v="33"/>
  </r>
  <r>
    <s v="Journal"/>
    <x v="4"/>
    <s v="CX"/>
    <s v="Revenue from CX projects"/>
    <d v="2024-07-31T00:00:00"/>
    <x v="1"/>
    <s v="45417"/>
    <s v="330 American Chemical Society : 1338 Eloqua Enablement Support H2 2024"/>
    <x v="194"/>
    <s v="20186694415"/>
    <m/>
    <m/>
    <m/>
    <n v="270.02000088417952"/>
    <x v="9"/>
    <x v="86"/>
    <x v="1"/>
    <n v="0"/>
    <x v="200"/>
    <x v="169"/>
  </r>
  <r>
    <s v="Journal"/>
    <x v="4"/>
    <s v="CX"/>
    <s v="Revenue from CX projects"/>
    <d v="2024-07-31T00:00:00"/>
    <x v="1"/>
    <s v="45698"/>
    <s v="334 Nana Wall Systems, Inc : 409 Eloqua Enablement"/>
    <x v="207"/>
    <s v="10996678329"/>
    <m/>
    <m/>
    <m/>
    <n v="190.01502533703243"/>
    <x v="9"/>
    <x v="93"/>
    <x v="1"/>
    <n v="0"/>
    <x v="213"/>
    <x v="180"/>
  </r>
  <r>
    <s v="Journal"/>
    <x v="13"/>
    <s v="CX"/>
    <s v="Revenue from CX projects"/>
    <d v="2024-07-31T00:00:00"/>
    <x v="1"/>
    <s v="45365"/>
    <s v="340 CZ Verzekeringen : 795 Dedicated Marketing Automation Support"/>
    <x v="197"/>
    <s v="14040307053"/>
    <m/>
    <m/>
    <m/>
    <n v="821.95820928615035"/>
    <x v="9"/>
    <x v="87"/>
    <x v="1"/>
    <n v="0"/>
    <x v="203"/>
    <x v="171"/>
  </r>
  <r>
    <s v="Journal"/>
    <x v="14"/>
    <s v="CX"/>
    <s v="Revenue from CX projects"/>
    <d v="2024-07-31T00:00:00"/>
    <x v="1"/>
    <s v="45581"/>
    <s v="286 Bonnier News AB : 405 Ongoing Support"/>
    <x v="204"/>
    <s v="12560559931"/>
    <m/>
    <m/>
    <m/>
    <n v="55.096576927397763"/>
    <x v="9"/>
    <x v="92"/>
    <x v="1"/>
    <n v="0"/>
    <x v="210"/>
    <x v="177"/>
  </r>
  <r>
    <s v="Journal"/>
    <x v="4"/>
    <s v="CX"/>
    <s v="Revenue from CX projects"/>
    <d v="2024-07-31T00:00:00"/>
    <x v="1"/>
    <s v="45563"/>
    <s v="333 Just Retirement Services Ltd : 920 Technical Support Services 24"/>
    <x v="188"/>
    <s v="6056925267"/>
    <m/>
    <m/>
    <m/>
    <n v="82.777043997288871"/>
    <x v="9"/>
    <x v="81"/>
    <x v="1"/>
    <n v="0"/>
    <x v="194"/>
    <x v="163"/>
  </r>
  <r>
    <s v="Journal"/>
    <x v="4"/>
    <s v="CX"/>
    <s v="Revenue from CX projects"/>
    <d v="2024-07-31T00:00:00"/>
    <x v="1"/>
    <s v="45560"/>
    <s v="333 Just Retirement Services Ltd : 920 Technical Support Services 24"/>
    <x v="188"/>
    <s v="6056925267"/>
    <m/>
    <m/>
    <m/>
    <n v="331.10817598915548"/>
    <x v="9"/>
    <x v="81"/>
    <x v="1"/>
    <n v="0"/>
    <x v="194"/>
    <x v="163"/>
  </r>
  <r>
    <s v="Journal"/>
    <x v="4"/>
    <s v="CX"/>
    <s v="Revenue from CX projects"/>
    <d v="2024-07-31T00:00:00"/>
    <x v="1"/>
    <s v="45567"/>
    <s v="333 Just Retirement Services Ltd : 920 Technical Support Services 24"/>
    <x v="188"/>
    <s v="6056925267"/>
    <m/>
    <m/>
    <m/>
    <n v="82.777043997288871"/>
    <x v="9"/>
    <x v="81"/>
    <x v="1"/>
    <n v="0"/>
    <x v="194"/>
    <x v="163"/>
  </r>
  <r>
    <s v="Journal"/>
    <x v="4"/>
    <s v="CX"/>
    <s v="Revenue from CX projects"/>
    <d v="2024-07-31T00:00:00"/>
    <x v="1"/>
    <s v="45495"/>
    <s v="330 American Chemical Society : 1338 Eloqua Enablement Support H2 2024"/>
    <x v="194"/>
    <s v="20186694415"/>
    <m/>
    <m/>
    <m/>
    <n v="220.0200995797706"/>
    <x v="9"/>
    <x v="86"/>
    <x v="1"/>
    <n v="0"/>
    <x v="200"/>
    <x v="169"/>
  </r>
  <r>
    <s v="Journal"/>
    <x v="13"/>
    <s v="CX"/>
    <s v="Revenue from CX projects"/>
    <d v="2024-07-31T00:00:00"/>
    <x v="1"/>
    <s v="45390"/>
    <s v="340 CZ Verzekeringen : 910 Migration Webforms"/>
    <x v="195"/>
    <s v="15310283836"/>
    <m/>
    <m/>
    <m/>
    <n v="102.74477616076879"/>
    <x v="9"/>
    <x v="87"/>
    <x v="1"/>
    <n v="0"/>
    <x v="201"/>
    <x v="170"/>
  </r>
  <r>
    <s v="Journal"/>
    <x v="13"/>
    <s v="CX"/>
    <s v="Revenue from CX projects"/>
    <d v="2024-07-31T00:00:00"/>
    <x v="1"/>
    <s v="45384"/>
    <s v="340 CZ Verzekeringen : 795 Dedicated Marketing Automation Support"/>
    <x v="197"/>
    <s v="14040307053"/>
    <m/>
    <m/>
    <m/>
    <n v="256.86194040192203"/>
    <x v="9"/>
    <x v="87"/>
    <x v="1"/>
    <n v="0"/>
    <x v="203"/>
    <x v="171"/>
  </r>
  <r>
    <s v="Journal"/>
    <x v="4"/>
    <s v="CX"/>
    <s v="Revenue from CX projects"/>
    <d v="2024-07-31T00:00:00"/>
    <x v="1"/>
    <s v="45643"/>
    <s v="386 ICC in Engagement Factory UK Represents Represents Blend360 : 1126 Amperity Premium Services Pod_R1"/>
    <x v="196"/>
    <m/>
    <m/>
    <m/>
    <m/>
    <n v="704.06688538531239"/>
    <x v="9"/>
    <x v="23"/>
    <x v="1"/>
    <n v="0"/>
    <x v="202"/>
    <x v="33"/>
  </r>
  <r>
    <s v="Journal"/>
    <x v="4"/>
    <s v="CX"/>
    <s v="Revenue from CX projects"/>
    <d v="2024-07-31T00:00:00"/>
    <x v="1"/>
    <s v="45497"/>
    <s v="330 American Chemical Society : 1338 Eloqua Enablement Support H2 2024"/>
    <x v="194"/>
    <s v="20186694415"/>
    <m/>
    <m/>
    <m/>
    <n v="135.01000044208976"/>
    <x v="9"/>
    <x v="86"/>
    <x v="1"/>
    <n v="0"/>
    <x v="200"/>
    <x v="169"/>
  </r>
  <r>
    <s v="Journal"/>
    <x v="4"/>
    <s v="CX"/>
    <s v="Revenue from CX projects"/>
    <d v="2024-07-31T00:00:00"/>
    <x v="1"/>
    <s v="45524"/>
    <s v="330 American Chemical Society : 1338 Eloqua Enablement Support H2 2024"/>
    <x v="194"/>
    <s v="20186694415"/>
    <m/>
    <m/>
    <m/>
    <n v="135.01000044208976"/>
    <x v="9"/>
    <x v="86"/>
    <x v="1"/>
    <n v="0"/>
    <x v="200"/>
    <x v="169"/>
  </r>
  <r>
    <s v="Journal"/>
    <x v="13"/>
    <s v="CX"/>
    <s v="Revenue from CX projects"/>
    <d v="2024-07-31T00:00:00"/>
    <x v="1"/>
    <s v="45385"/>
    <s v="379 Henkel AG &amp; Co. KGaA : 629 Henkel SmartWash Customer Engagement Consultancy"/>
    <x v="193"/>
    <s v="8897859619"/>
    <m/>
    <m/>
    <m/>
    <n v="867.5228137035524"/>
    <x v="9"/>
    <x v="85"/>
    <x v="1"/>
    <n v="0"/>
    <x v="199"/>
    <x v="168"/>
  </r>
  <r>
    <s v="Journal"/>
    <x v="13"/>
    <s v="CX"/>
    <s v="Revenue from CX projects"/>
    <d v="2024-07-31T00:00:00"/>
    <x v="1"/>
    <s v="45523"/>
    <s v="379 Henkel AG &amp; Co. KGaA : 629 Henkel SmartWash Customer Engagement Consultancy"/>
    <x v="193"/>
    <s v="8897859619"/>
    <m/>
    <m/>
    <m/>
    <n v="47.770913294959556"/>
    <x v="9"/>
    <x v="85"/>
    <x v="1"/>
    <n v="0"/>
    <x v="199"/>
    <x v="168"/>
  </r>
  <r>
    <s v="Journal"/>
    <x v="13"/>
    <s v="CX"/>
    <s v="Revenue from CX projects"/>
    <d v="2024-07-31T00:00:00"/>
    <x v="1"/>
    <s v="45387"/>
    <s v="379 Henkel AG &amp; Co. KGaA : 629 Henkel SmartWash Customer Engagement Consultancy"/>
    <x v="193"/>
    <s v="8897859619"/>
    <m/>
    <m/>
    <m/>
    <n v="1005.8172824159471"/>
    <x v="9"/>
    <x v="85"/>
    <x v="1"/>
    <n v="0"/>
    <x v="199"/>
    <x v="168"/>
  </r>
  <r>
    <s v="Journal"/>
    <x v="4"/>
    <s v="CX"/>
    <s v="Revenue from CX projects"/>
    <d v="2024-07-31T00:00:00"/>
    <x v="1"/>
    <s v="45531"/>
    <s v="330 American Chemical Society : 1338 Eloqua Enablement Support H2 2024"/>
    <x v="194"/>
    <s v="20186694415"/>
    <m/>
    <m/>
    <m/>
    <n v="135.01000044208976"/>
    <x v="9"/>
    <x v="86"/>
    <x v="1"/>
    <n v="0"/>
    <x v="200"/>
    <x v="169"/>
  </r>
  <r>
    <s v="Journal"/>
    <x v="4"/>
    <s v="CX"/>
    <s v="Revenue from CX projects"/>
    <d v="2024-07-31T00:00:00"/>
    <x v="1"/>
    <s v="45515"/>
    <s v="330 American Chemical Society : 1338 Eloqua Enablement Support H2 2024"/>
    <x v="194"/>
    <s v="20186694415"/>
    <m/>
    <m/>
    <m/>
    <n v="-605.05527384436914"/>
    <x v="9"/>
    <x v="86"/>
    <x v="1"/>
    <n v="0"/>
    <x v="200"/>
    <x v="169"/>
  </r>
  <r>
    <s v="Journal"/>
    <x v="4"/>
    <s v="CX"/>
    <s v="Revenue from CX projects"/>
    <d v="2024-07-31T00:00:00"/>
    <x v="1"/>
    <s v="45485"/>
    <s v="330 American Chemical Society : 1338 Eloqua Enablement Support H2 2024"/>
    <x v="194"/>
    <s v="20186694415"/>
    <m/>
    <m/>
    <m/>
    <n v="220.0200995797706"/>
    <x v="9"/>
    <x v="86"/>
    <x v="1"/>
    <n v="0"/>
    <x v="200"/>
    <x v="169"/>
  </r>
  <r>
    <s v="Journal"/>
    <x v="13"/>
    <s v="CX"/>
    <s v="Revenue from CX projects"/>
    <d v="2024-07-31T00:00:00"/>
    <x v="1"/>
    <s v="45362"/>
    <s v="379 Henkel AG &amp; Co. KGaA : 629 Henkel SmartWash Customer Engagement Consultancy"/>
    <x v="193"/>
    <s v="8897859619"/>
    <m/>
    <m/>
    <m/>
    <n v="628.635801509967"/>
    <x v="9"/>
    <x v="85"/>
    <x v="1"/>
    <n v="0"/>
    <x v="199"/>
    <x v="168"/>
  </r>
  <r>
    <s v="Journal"/>
    <x v="13"/>
    <s v="CX"/>
    <s v="Revenue from CX projects"/>
    <d v="2024-07-31T00:00:00"/>
    <x v="1"/>
    <s v="45669"/>
    <s v="379 Henkel AG &amp; Co. KGaA : 629 Henkel SmartWash Customer Engagement Consultancy"/>
    <x v="193"/>
    <s v="8897859619"/>
    <m/>
    <m/>
    <m/>
    <n v="809.68291234483752"/>
    <x v="9"/>
    <x v="85"/>
    <x v="1"/>
    <n v="0"/>
    <x v="199"/>
    <x v="168"/>
  </r>
  <r>
    <s v="Journal"/>
    <x v="13"/>
    <s v="CX"/>
    <s v="Revenue from CX projects"/>
    <d v="2024-07-31T00:00:00"/>
    <x v="1"/>
    <s v="45380"/>
    <s v="340 CZ Verzekeringen : 795 Dedicated Marketing Automation Support"/>
    <x v="197"/>
    <s v="14040307053"/>
    <m/>
    <m/>
    <m/>
    <n v="616.46865696461282"/>
    <x v="9"/>
    <x v="87"/>
    <x v="1"/>
    <n v="0"/>
    <x v="203"/>
    <x v="171"/>
  </r>
  <r>
    <s v="Journal"/>
    <x v="4"/>
    <s v="CX"/>
    <s v="Revenue from CX projects"/>
    <d v="2024-07-31T00:00:00"/>
    <x v="1"/>
    <s v="45667"/>
    <s v="386 ICC in Engagement Factory UK Represents Represents Blend360 : 1126 Amperity Premium Services Pod_R1"/>
    <x v="196"/>
    <m/>
    <m/>
    <m/>
    <m/>
    <n v="968.08073796085137"/>
    <x v="9"/>
    <x v="23"/>
    <x v="1"/>
    <n v="0"/>
    <x v="202"/>
    <x v="33"/>
  </r>
  <r>
    <s v="Journal"/>
    <x v="4"/>
    <s v="CX"/>
    <s v="Revenue from CX projects"/>
    <d v="2024-07-31T00:00:00"/>
    <x v="1"/>
    <s v="45615"/>
    <s v="386 ICC in Engagement Factory UK Represents Represents Blend360 : 1126 Amperity Premium Services Pod_R1"/>
    <x v="196"/>
    <m/>
    <m/>
    <m/>
    <m/>
    <n v="176.01351293377007"/>
    <x v="9"/>
    <x v="23"/>
    <x v="1"/>
    <n v="0"/>
    <x v="202"/>
    <x v="33"/>
  </r>
  <r>
    <s v="Journal"/>
    <x v="4"/>
    <s v="CX"/>
    <s v="Revenue from CX projects"/>
    <d v="2024-07-31T00:00:00"/>
    <x v="1"/>
    <s v="45557"/>
    <s v="329 Belmond Management Limited : 1003 Responsys Support 2024"/>
    <x v="192"/>
    <s v="15951609682"/>
    <m/>
    <m/>
    <m/>
    <n v="539.01330974978805"/>
    <x v="9"/>
    <x v="84"/>
    <x v="1"/>
    <n v="0"/>
    <x v="198"/>
    <x v="167"/>
  </r>
  <r>
    <s v="Journal"/>
    <x v="13"/>
    <s v="CX"/>
    <s v="Revenue from CX projects"/>
    <d v="2024-07-31T00:00:00"/>
    <x v="1"/>
    <s v="45571"/>
    <s v="399 Mazars N.V. : 934 Eloqua Support en Integratie 2024"/>
    <x v="200"/>
    <m/>
    <m/>
    <m/>
    <m/>
    <n v="784.10487070060401"/>
    <x v="9"/>
    <x v="90"/>
    <x v="1"/>
    <n v="0"/>
    <x v="206"/>
    <x v="173"/>
  </r>
  <r>
    <s v="Journal"/>
    <x v="13"/>
    <s v="CX"/>
    <s v="Revenue from CX projects"/>
    <d v="2024-07-31T00:00:00"/>
    <x v="1"/>
    <s v="45681"/>
    <s v="379 Henkel AG &amp; Co. KGaA : 629 Henkel SmartWash Customer Engagement Consultancy"/>
    <x v="193"/>
    <s v="8897859619"/>
    <m/>
    <m/>
    <m/>
    <n v="694.01392486700354"/>
    <x v="9"/>
    <x v="85"/>
    <x v="1"/>
    <n v="0"/>
    <x v="199"/>
    <x v="168"/>
  </r>
  <r>
    <s v="Journal"/>
    <x v="13"/>
    <s v="CX"/>
    <s v="Revenue from CX projects"/>
    <d v="2024-07-31T00:00:00"/>
    <x v="1"/>
    <s v="45454"/>
    <s v="379 Henkel AG &amp; Co. KGaA : 629 Henkel SmartWash Customer Engagement Consultancy"/>
    <x v="193"/>
    <s v="8897859619"/>
    <m/>
    <m/>
    <m/>
    <n v="135.78533312615286"/>
    <x v="9"/>
    <x v="85"/>
    <x v="1"/>
    <n v="0"/>
    <x v="199"/>
    <x v="168"/>
  </r>
  <r>
    <s v="Journal"/>
    <x v="13"/>
    <s v="CX"/>
    <s v="Revenue from CX projects"/>
    <d v="2024-07-31T00:00:00"/>
    <x v="1"/>
    <s v="47491"/>
    <s v="346 KYOCERA Document Solutions Europe B.V. : 799 Sales Toolkit Development &amp; Support"/>
    <x v="190"/>
    <s v="8504915609"/>
    <m/>
    <m/>
    <m/>
    <n v="118.9676355545744"/>
    <x v="9"/>
    <x v="83"/>
    <x v="1"/>
    <n v="0"/>
    <x v="196"/>
    <x v="165"/>
  </r>
  <r>
    <s v="Journal"/>
    <x v="13"/>
    <s v="CX"/>
    <s v="Revenue from CX projects"/>
    <d v="2024-07-31T00:00:00"/>
    <x v="1"/>
    <s v="45627"/>
    <s v="379 Henkel AG &amp; Co. KGaA : 629 Henkel SmartWash Customer Engagement Consultancy"/>
    <x v="193"/>
    <s v="8897859619"/>
    <m/>
    <m/>
    <m/>
    <n v="925.35189982267138"/>
    <x v="9"/>
    <x v="85"/>
    <x v="1"/>
    <n v="0"/>
    <x v="199"/>
    <x v="168"/>
  </r>
  <r>
    <s v="Journal"/>
    <x v="4"/>
    <s v="CX"/>
    <s v="Revenue from CX projects"/>
    <d v="2024-07-31T00:00:00"/>
    <x v="1"/>
    <s v="45533"/>
    <s v="330 American Chemical Society : 1338 Eloqua Enablement Support H2 2024"/>
    <x v="194"/>
    <s v="20186694415"/>
    <m/>
    <m/>
    <m/>
    <n v="495.04522405448387"/>
    <x v="9"/>
    <x v="86"/>
    <x v="1"/>
    <n v="0"/>
    <x v="200"/>
    <x v="169"/>
  </r>
  <r>
    <s v="Journal"/>
    <x v="4"/>
    <s v="CX"/>
    <s v="Revenue from CX projects"/>
    <d v="2024-07-31T00:00:00"/>
    <x v="1"/>
    <s v="45711"/>
    <s v="334 Nana Wall Systems, Inc : 409 Eloqua Enablement"/>
    <x v="207"/>
    <s v="10996678329"/>
    <m/>
    <m/>
    <m/>
    <n v="190.01502533703243"/>
    <x v="9"/>
    <x v="93"/>
    <x v="1"/>
    <n v="0"/>
    <x v="213"/>
    <x v="180"/>
  </r>
  <r>
    <s v="Journal"/>
    <x v="13"/>
    <s v="CX"/>
    <s v="Revenue from CX projects"/>
    <d v="2024-07-31T00:00:00"/>
    <x v="1"/>
    <s v="45443"/>
    <s v="379 Henkel AG &amp; Co. KGaA : 629 Henkel SmartWash Customer Engagement Consultancy"/>
    <x v="193"/>
    <s v="8897859619"/>
    <m/>
    <m/>
    <m/>
    <n v="502.90864120797357"/>
    <x v="9"/>
    <x v="85"/>
    <x v="1"/>
    <n v="0"/>
    <x v="199"/>
    <x v="168"/>
  </r>
  <r>
    <s v="Journal"/>
    <x v="13"/>
    <s v="CX"/>
    <s v="Revenue from CX projects"/>
    <d v="2024-07-31T00:00:00"/>
    <x v="1"/>
    <s v="45419"/>
    <s v="379 Henkel AG &amp; Co. KGaA : 629 Henkel SmartWash Customer Engagement Consultancy"/>
    <x v="193"/>
    <s v="8897859619"/>
    <m/>
    <m/>
    <m/>
    <n v="603.49036944956833"/>
    <x v="9"/>
    <x v="85"/>
    <x v="1"/>
    <n v="0"/>
    <x v="199"/>
    <x v="168"/>
  </r>
  <r>
    <s v="Journal"/>
    <x v="13"/>
    <s v="CX"/>
    <s v="Revenue from CX projects"/>
    <d v="2024-07-31T00:00:00"/>
    <x v="1"/>
    <s v="45447"/>
    <s v="379 Henkel AG &amp; Co. KGaA : 629 Henkel SmartWash Customer Engagement Consultancy"/>
    <x v="193"/>
    <s v="8897859619"/>
    <m/>
    <m/>
    <m/>
    <n v="62.868987770794632"/>
    <x v="9"/>
    <x v="85"/>
    <x v="1"/>
    <n v="0"/>
    <x v="199"/>
    <x v="168"/>
  </r>
  <r>
    <s v="Journal"/>
    <x v="4"/>
    <s v="CX"/>
    <s v="Revenue from CX projects"/>
    <d v="2024-07-31T00:00:00"/>
    <x v="1"/>
    <s v="45617"/>
    <s v="386 ICC in Engagement Factory UK Represents Represents Blend360 : 1126 Amperity Premium Services Pod_R1"/>
    <x v="196"/>
    <m/>
    <m/>
    <m/>
    <m/>
    <n v="176.01351293377007"/>
    <x v="9"/>
    <x v="23"/>
    <x v="1"/>
    <n v="0"/>
    <x v="202"/>
    <x v="33"/>
  </r>
  <r>
    <s v="Journal"/>
    <x v="13"/>
    <s v="CX"/>
    <s v="Revenue from CX projects"/>
    <d v="2024-07-31T00:00:00"/>
    <x v="1"/>
    <s v="45578"/>
    <s v="399 Mazars N.V. : 934 Eloqua Support en Integratie 2024"/>
    <x v="200"/>
    <m/>
    <m/>
    <m/>
    <m/>
    <n v="627.28389656048319"/>
    <x v="9"/>
    <x v="90"/>
    <x v="1"/>
    <n v="0"/>
    <x v="206"/>
    <x v="173"/>
  </r>
  <r>
    <s v="Journal"/>
    <x v="13"/>
    <s v="CX"/>
    <s v="Revenue from CX projects"/>
    <d v="2024-07-31T00:00:00"/>
    <x v="1"/>
    <s v="45375"/>
    <s v="340 CZ Verzekeringen : 795 Dedicated Marketing Automation Support"/>
    <x v="197"/>
    <s v="14040307053"/>
    <m/>
    <m/>
    <m/>
    <n v="719.21343312538158"/>
    <x v="9"/>
    <x v="87"/>
    <x v="1"/>
    <n v="0"/>
    <x v="203"/>
    <x v="171"/>
  </r>
  <r>
    <s v="Journal"/>
    <x v="4"/>
    <s v="CX"/>
    <s v="Revenue from CX projects"/>
    <d v="2024-07-31T00:00:00"/>
    <x v="1"/>
    <s v="45467"/>
    <s v="330 American Chemical Society : 1338 Eloqua Enablement Support H2 2024"/>
    <x v="194"/>
    <s v="20186694415"/>
    <m/>
    <m/>
    <m/>
    <n v="440.0401991595412"/>
    <x v="9"/>
    <x v="86"/>
    <x v="1"/>
    <n v="0"/>
    <x v="200"/>
    <x v="169"/>
  </r>
  <r>
    <s v="Journal"/>
    <x v="4"/>
    <s v="CX"/>
    <s v="Revenue from CX projects"/>
    <d v="2024-07-31T00:00:00"/>
    <x v="1"/>
    <s v="45672"/>
    <s v="386 ICC in Engagement Factory UK Represents Represents Blend360 : 1126 Amperity Premium Services Pod_R1"/>
    <x v="196"/>
    <m/>
    <m/>
    <m/>
    <m/>
    <n v="440.0401991595412"/>
    <x v="9"/>
    <x v="23"/>
    <x v="1"/>
    <n v="0"/>
    <x v="202"/>
    <x v="33"/>
  </r>
  <r>
    <s v="Journal"/>
    <x v="4"/>
    <s v="CX"/>
    <s v="Revenue from CX projects"/>
    <d v="2024-07-31T00:00:00"/>
    <x v="1"/>
    <s v="45551"/>
    <s v="329 Belmond Management Limited : 1003 Responsys Support 2024"/>
    <x v="192"/>
    <s v="15951609682"/>
    <m/>
    <m/>
    <m/>
    <n v="179.67110324992933"/>
    <x v="9"/>
    <x v="84"/>
    <x v="1"/>
    <n v="0"/>
    <x v="198"/>
    <x v="167"/>
  </r>
  <r>
    <s v="Journal"/>
    <x v="4"/>
    <s v="CX"/>
    <s v="Revenue from CX projects"/>
    <d v="2024-07-31T00:00:00"/>
    <x v="1"/>
    <s v="45549"/>
    <s v="329 Belmond Management Limited : 1003 Responsys Support 2024"/>
    <x v="192"/>
    <s v="15951609682"/>
    <m/>
    <m/>
    <m/>
    <n v="179.67110324992933"/>
    <x v="9"/>
    <x v="84"/>
    <x v="1"/>
    <n v="0"/>
    <x v="198"/>
    <x v="167"/>
  </r>
  <r>
    <s v="Journal"/>
    <x v="13"/>
    <s v="CX"/>
    <s v="Revenue from CX projects"/>
    <d v="2024-07-31T00:00:00"/>
    <x v="1"/>
    <s v="45468"/>
    <s v="379 Henkel AG &amp; Co. KGaA : 629 Henkel SmartWash Customer Engagement Consultancy"/>
    <x v="193"/>
    <s v="8897859619"/>
    <m/>
    <m/>
    <m/>
    <n v="452.61777708717625"/>
    <x v="9"/>
    <x v="85"/>
    <x v="1"/>
    <n v="0"/>
    <x v="199"/>
    <x v="168"/>
  </r>
  <r>
    <s v="Journal"/>
    <x v="13"/>
    <s v="CX"/>
    <s v="Revenue from CX projects"/>
    <d v="2024-07-31T00:00:00"/>
    <x v="1"/>
    <s v="45546"/>
    <s v="346 KYOCERA Document Solutions Europe B.V. : 435 KYO Pardot Support"/>
    <x v="191"/>
    <s v="12649095808"/>
    <m/>
    <m/>
    <m/>
    <n v="67.595247474190003"/>
    <x v="9"/>
    <x v="83"/>
    <x v="1"/>
    <n v="0"/>
    <x v="197"/>
    <x v="166"/>
  </r>
  <r>
    <s v="Journal"/>
    <x v="4"/>
    <s v="CX"/>
    <s v="Revenue from CX projects"/>
    <d v="2024-07-31T00:00:00"/>
    <x v="1"/>
    <s v="45559"/>
    <s v="329 Belmond Management Limited : 1003 Responsys Support 2024"/>
    <x v="192"/>
    <s v="15951609682"/>
    <m/>
    <m/>
    <m/>
    <n v="539.01330974978805"/>
    <x v="9"/>
    <x v="84"/>
    <x v="1"/>
    <n v="0"/>
    <x v="198"/>
    <x v="167"/>
  </r>
  <r>
    <s v="Journal"/>
    <x v="13"/>
    <s v="CX"/>
    <s v="Revenue from CX projects"/>
    <d v="2024-07-31T00:00:00"/>
    <x v="1"/>
    <s v="45679"/>
    <s v="379 Henkel AG &amp; Co. KGaA : 629 Henkel SmartWash Customer Engagement Consultancy"/>
    <x v="193"/>
    <s v="8897859619"/>
    <m/>
    <m/>
    <m/>
    <n v="135.78533312615286"/>
    <x v="9"/>
    <x v="85"/>
    <x v="1"/>
    <n v="0"/>
    <x v="199"/>
    <x v="168"/>
  </r>
  <r>
    <s v="Journal"/>
    <x v="13"/>
    <s v="CX"/>
    <s v="Revenue from CX projects"/>
    <d v="2024-07-31T00:00:00"/>
    <x v="1"/>
    <s v="45400"/>
    <s v="299 Axa Investment Managers SA : 699 Eloqua Support - Integration and testing Q2"/>
    <x v="241"/>
    <s v="13458564467"/>
    <m/>
    <m/>
    <m/>
    <n v="1024.6033535939741"/>
    <x v="9"/>
    <x v="82"/>
    <x v="1"/>
    <n v="0"/>
    <x v="247"/>
    <x v="214"/>
  </r>
  <r>
    <s v="Journal"/>
    <x v="13"/>
    <s v="CX"/>
    <s v="Revenue from CX projects"/>
    <d v="2024-07-31T00:00:00"/>
    <x v="1"/>
    <s v="47502"/>
    <s v="346 KYOCERA Document Solutions Europe B.V. : 799 Sales Toolkit Development &amp; Support"/>
    <x v="190"/>
    <s v="8504915609"/>
    <m/>
    <m/>
    <m/>
    <n v="675.95247474190001"/>
    <x v="9"/>
    <x v="83"/>
    <x v="1"/>
    <n v="0"/>
    <x v="196"/>
    <x v="165"/>
  </r>
  <r>
    <s v="Journal"/>
    <x v="14"/>
    <s v="CX"/>
    <s v="Revenue from CX projects"/>
    <d v="2024-07-31T00:00:00"/>
    <x v="1"/>
    <s v="45579"/>
    <s v="286 Bonnier News AB : 405 Ongoing Support"/>
    <x v="204"/>
    <s v="12560559931"/>
    <m/>
    <m/>
    <m/>
    <n v="55.096576927397763"/>
    <x v="9"/>
    <x v="92"/>
    <x v="1"/>
    <n v="0"/>
    <x v="210"/>
    <x v="177"/>
  </r>
  <r>
    <s v="Journal"/>
    <x v="13"/>
    <s v="CX"/>
    <s v="Revenue from CX projects"/>
    <d v="2024-07-31T00:00:00"/>
    <x v="1"/>
    <s v="45687"/>
    <s v="296 Arrow Electronics Inc and Subsidiaries : 401 Arrow USA Dedicated Resource"/>
    <x v="201"/>
    <s v="16767474052"/>
    <m/>
    <m/>
    <m/>
    <n v="10739.511288220116"/>
    <x v="9"/>
    <x v="91"/>
    <x v="1"/>
    <n v="0"/>
    <x v="207"/>
    <x v="174"/>
  </r>
  <r>
    <s v="Journal"/>
    <x v="13"/>
    <s v="CX"/>
    <s v="Revenue from CX projects"/>
    <d v="2024-07-31T00:00:00"/>
    <x v="1"/>
    <s v="45516"/>
    <s v="379 Henkel AG &amp; Co. KGaA : 629 Henkel SmartWash Customer Engagement Consultancy"/>
    <x v="193"/>
    <s v="8897859619"/>
    <m/>
    <m/>
    <m/>
    <n v="62.868987770794632"/>
    <x v="9"/>
    <x v="85"/>
    <x v="1"/>
    <n v="0"/>
    <x v="199"/>
    <x v="168"/>
  </r>
  <r>
    <s v="Journal"/>
    <x v="13"/>
    <s v="CX"/>
    <s v="Revenue from CX projects"/>
    <d v="2024-07-31T00:00:00"/>
    <x v="1"/>
    <s v="45398"/>
    <s v="340 CZ Verzekeringen : 910 Migration Webforms"/>
    <x v="195"/>
    <s v="15310283836"/>
    <m/>
    <m/>
    <m/>
    <n v="67.595247474190003"/>
    <x v="9"/>
    <x v="87"/>
    <x v="1"/>
    <n v="0"/>
    <x v="201"/>
    <x v="170"/>
  </r>
  <r>
    <s v="Journal"/>
    <x v="13"/>
    <s v="CX"/>
    <s v="Revenue from CX projects"/>
    <d v="2024-07-31T00:00:00"/>
    <x v="1"/>
    <s v="45537"/>
    <s v="346 KYOCERA Document Solutions Europe B.V. : 435 KYO Pardot Support"/>
    <x v="191"/>
    <s v="12649095808"/>
    <m/>
    <m/>
    <m/>
    <n v="135.19049494838001"/>
    <x v="9"/>
    <x v="83"/>
    <x v="1"/>
    <n v="0"/>
    <x v="197"/>
    <x v="166"/>
  </r>
  <r>
    <s v="Journal"/>
    <x v="13"/>
    <s v="CX"/>
    <s v="Revenue from CX projects"/>
    <d v="2024-07-31T00:00:00"/>
    <x v="1"/>
    <s v="47494"/>
    <s v="346 KYOCERA Document Solutions Europe B.V. : 799 Sales Toolkit Development &amp; Support"/>
    <x v="190"/>
    <s v="8504915609"/>
    <m/>
    <m/>
    <m/>
    <n v="675.95247474190001"/>
    <x v="9"/>
    <x v="83"/>
    <x v="1"/>
    <n v="0"/>
    <x v="196"/>
    <x v="165"/>
  </r>
  <r>
    <s v="Journal"/>
    <x v="4"/>
    <s v="CX"/>
    <s v="Revenue from CX projects"/>
    <d v="2024-07-31T00:00:00"/>
    <x v="1"/>
    <s v="45568"/>
    <s v="329 Belmond Management Limited : 1003 Responsys Support 2024"/>
    <x v="192"/>
    <s v="15951609682"/>
    <m/>
    <m/>
    <m/>
    <n v="539.01330974978805"/>
    <x v="9"/>
    <x v="84"/>
    <x v="1"/>
    <n v="0"/>
    <x v="198"/>
    <x v="167"/>
  </r>
  <r>
    <s v="Journal"/>
    <x v="4"/>
    <s v="CX"/>
    <s v="Revenue from CX projects"/>
    <d v="2024-07-31T00:00:00"/>
    <x v="1"/>
    <s v="45453"/>
    <s v="330 American Chemical Society : 1338 Eloqua Enablement Support H2 2024"/>
    <x v="194"/>
    <s v="20186694415"/>
    <m/>
    <m/>
    <m/>
    <n v="135.01000044208976"/>
    <x v="9"/>
    <x v="86"/>
    <x v="1"/>
    <n v="0"/>
    <x v="200"/>
    <x v="169"/>
  </r>
  <r>
    <s v="Journal"/>
    <x v="4"/>
    <s v="CX"/>
    <s v="Revenue from CX projects"/>
    <d v="2024-07-31T00:00:00"/>
    <x v="1"/>
    <s v="45526"/>
    <s v="330 American Chemical Society : 1338 Eloqua Enablement Support H2 2024"/>
    <x v="194"/>
    <s v="20186694415"/>
    <m/>
    <m/>
    <m/>
    <n v="275.02512447471327"/>
    <x v="9"/>
    <x v="86"/>
    <x v="1"/>
    <n v="0"/>
    <x v="200"/>
    <x v="169"/>
  </r>
  <r>
    <s v="Journal"/>
    <x v="13"/>
    <s v="CX"/>
    <s v="Revenue from CX projects"/>
    <d v="2024-07-31T00:00:00"/>
    <x v="1"/>
    <s v="45522"/>
    <s v="379 Henkel AG &amp; Co. KGaA : 629 Henkel SmartWash Customer Engagement Consultancy"/>
    <x v="193"/>
    <s v="8897859619"/>
    <m/>
    <m/>
    <m/>
    <n v="636.18483874788456"/>
    <x v="9"/>
    <x v="85"/>
    <x v="1"/>
    <n v="0"/>
    <x v="199"/>
    <x v="168"/>
  </r>
  <r>
    <s v="Journal"/>
    <x v="13"/>
    <s v="CX"/>
    <s v="Revenue from CX projects"/>
    <d v="2024-07-31T00:00:00"/>
    <x v="1"/>
    <s v="45580"/>
    <s v="399 Mazars N.V. : 934 Eloqua Support en Integratie 2024"/>
    <x v="200"/>
    <m/>
    <m/>
    <m/>
    <m/>
    <n v="156.8209741401208"/>
    <x v="9"/>
    <x v="90"/>
    <x v="1"/>
    <n v="0"/>
    <x v="206"/>
    <x v="173"/>
  </r>
  <r>
    <s v="Journal"/>
    <x v="13"/>
    <s v="CX"/>
    <s v="Revenue from CX projects"/>
    <d v="2024-07-31T00:00:00"/>
    <x v="1"/>
    <s v="45552"/>
    <s v="346 KYOCERA Document Solutions Europe B.V. : 435 KYO Pardot Support"/>
    <x v="191"/>
    <s v="12649095808"/>
    <m/>
    <m/>
    <m/>
    <n v="135.19049494838001"/>
    <x v="9"/>
    <x v="83"/>
    <x v="1"/>
    <n v="0"/>
    <x v="197"/>
    <x v="166"/>
  </r>
  <r>
    <s v="Journal"/>
    <x v="4"/>
    <s v="CX"/>
    <s v="Revenue from CX projects"/>
    <d v="2024-07-31T00:00:00"/>
    <x v="1"/>
    <s v="45489"/>
    <s v="330 American Chemical Society : 1338 Eloqua Enablement Support H2 2024"/>
    <x v="194"/>
    <s v="20186694415"/>
    <m/>
    <m/>
    <m/>
    <n v="825.0753734241398"/>
    <x v="9"/>
    <x v="86"/>
    <x v="1"/>
    <n v="0"/>
    <x v="200"/>
    <x v="169"/>
  </r>
  <r>
    <s v="Journal"/>
    <x v="13"/>
    <s v="CX"/>
    <s v="Revenue from CX projects"/>
    <d v="2024-07-31T00:00:00"/>
    <x v="1"/>
    <s v="45445"/>
    <s v="379 Henkel AG &amp; Co. KGaA : 629 Henkel SmartWash Customer Engagement Consultancy"/>
    <x v="193"/>
    <s v="8897859619"/>
    <m/>
    <m/>
    <m/>
    <n v="143.33437036407042"/>
    <x v="9"/>
    <x v="85"/>
    <x v="1"/>
    <n v="0"/>
    <x v="199"/>
    <x v="168"/>
  </r>
  <r>
    <s v="Journal"/>
    <x v="13"/>
    <s v="CX"/>
    <s v="Revenue from CX projects"/>
    <d v="2024-07-31T00:00:00"/>
    <x v="1"/>
    <s v="45372"/>
    <s v="379 Henkel AG &amp; Co. KGaA : 629 Henkel SmartWash Customer Engagement Consultancy"/>
    <x v="193"/>
    <s v="8897859619"/>
    <m/>
    <m/>
    <m/>
    <n v="173.50888883654883"/>
    <x v="9"/>
    <x v="85"/>
    <x v="1"/>
    <n v="0"/>
    <x v="199"/>
    <x v="168"/>
  </r>
  <r>
    <s v="Journal"/>
    <x v="13"/>
    <s v="CX"/>
    <s v="Revenue from CX projects"/>
    <d v="2024-07-31T00:00:00"/>
    <x v="1"/>
    <s v="45582"/>
    <s v="399 Mazars N.V. : 934 Eloqua Support en Integratie 2024"/>
    <x v="200"/>
    <m/>
    <m/>
    <m/>
    <m/>
    <n v="313.64194828024159"/>
    <x v="9"/>
    <x v="90"/>
    <x v="1"/>
    <n v="0"/>
    <x v="206"/>
    <x v="173"/>
  </r>
  <r>
    <s v="Journal"/>
    <x v="13"/>
    <s v="CX"/>
    <s v="Revenue from CX projects"/>
    <d v="2024-07-31T00:00:00"/>
    <x v="1"/>
    <s v="45366"/>
    <s v="379 Henkel AG &amp; Co. KGaA : 629 Henkel SmartWash Customer Engagement Consultancy"/>
    <x v="193"/>
    <s v="8897859619"/>
    <m/>
    <m/>
    <m/>
    <n v="754.36296181196042"/>
    <x v="9"/>
    <x v="85"/>
    <x v="1"/>
    <n v="0"/>
    <x v="199"/>
    <x v="168"/>
  </r>
  <r>
    <s v="Journal"/>
    <x v="4"/>
    <s v="CX"/>
    <s v="Revenue from CX projects"/>
    <d v="2024-07-31T00:00:00"/>
    <x v="1"/>
    <s v="45511"/>
    <s v="330 American Chemical Society : 1338 Eloqua Enablement Support H2 2024"/>
    <x v="194"/>
    <s v="20186694415"/>
    <m/>
    <m/>
    <m/>
    <n v="110.0100497898853"/>
    <x v="9"/>
    <x v="86"/>
    <x v="1"/>
    <n v="0"/>
    <x v="200"/>
    <x v="169"/>
  </r>
  <r>
    <s v="Journal"/>
    <x v="4"/>
    <s v="CX"/>
    <s v="Revenue from CX projects"/>
    <d v="2024-07-31T00:00:00"/>
    <x v="1"/>
    <s v="45440"/>
    <s v="330 American Chemical Society : 1338 Eloqua Enablement Support H2 2024"/>
    <x v="194"/>
    <s v="20186694415"/>
    <m/>
    <m/>
    <m/>
    <n v="330.03014936965593"/>
    <x v="9"/>
    <x v="86"/>
    <x v="1"/>
    <n v="0"/>
    <x v="200"/>
    <x v="169"/>
  </r>
  <r>
    <s v="Journal"/>
    <x v="4"/>
    <s v="CX"/>
    <s v="Revenue from CX projects"/>
    <d v="2024-07-31T00:00:00"/>
    <x v="1"/>
    <s v="45701"/>
    <s v="334 Nana Wall Systems, Inc : 409 Eloqua Enablement"/>
    <x v="207"/>
    <s v="10996678329"/>
    <m/>
    <m/>
    <m/>
    <n v="285.0225380055486"/>
    <x v="9"/>
    <x v="93"/>
    <x v="1"/>
    <n v="0"/>
    <x v="213"/>
    <x v="180"/>
  </r>
  <r>
    <s v="Journal"/>
    <x v="13"/>
    <s v="CX"/>
    <s v="Revenue from CX projects"/>
    <d v="2024-07-31T00:00:00"/>
    <x v="1"/>
    <s v="45435"/>
    <s v="379 Henkel AG &amp; Co. KGaA : 629 Henkel SmartWash Customer Engagement Consultancy"/>
    <x v="193"/>
    <s v="8897859619"/>
    <m/>
    <m/>
    <m/>
    <n v="251.45432060398679"/>
    <x v="9"/>
    <x v="85"/>
    <x v="1"/>
    <n v="0"/>
    <x v="199"/>
    <x v="168"/>
  </r>
  <r>
    <s v="Journal"/>
    <x v="13"/>
    <s v="CX"/>
    <s v="Revenue from CX projects"/>
    <d v="2024-07-31T00:00:00"/>
    <x v="1"/>
    <s v="45486"/>
    <s v="379 Henkel AG &amp; Co. KGaA : 629 Henkel SmartWash Customer Engagement Consultancy"/>
    <x v="193"/>
    <s v="8897859619"/>
    <m/>
    <m/>
    <m/>
    <n v="347.00696243350177"/>
    <x v="9"/>
    <x v="85"/>
    <x v="1"/>
    <n v="0"/>
    <x v="199"/>
    <x v="168"/>
  </r>
  <r>
    <s v="Journal"/>
    <x v="13"/>
    <s v="CX"/>
    <s v="Revenue from CX projects"/>
    <d v="2024-07-31T00:00:00"/>
    <x v="1"/>
    <s v="45573"/>
    <s v="399 Mazars N.V. : 934 Eloqua Support en Integratie 2024"/>
    <x v="200"/>
    <m/>
    <m/>
    <m/>
    <m/>
    <n v="470.46292242036242"/>
    <x v="9"/>
    <x v="90"/>
    <x v="1"/>
    <n v="0"/>
    <x v="206"/>
    <x v="173"/>
  </r>
  <r>
    <s v="Journal"/>
    <x v="13"/>
    <s v="CX"/>
    <s v="Revenue from CX projects"/>
    <d v="2024-07-31T00:00:00"/>
    <x v="1"/>
    <s v="45671"/>
    <s v="379 Henkel AG &amp; Co. KGaA : 629 Henkel SmartWash Customer Engagement Consultancy"/>
    <x v="193"/>
    <s v="8897859619"/>
    <m/>
    <m/>
    <m/>
    <n v="377.18148090598021"/>
    <x v="9"/>
    <x v="85"/>
    <x v="1"/>
    <n v="0"/>
    <x v="199"/>
    <x v="168"/>
  </r>
  <r>
    <s v="Journal"/>
    <x v="13"/>
    <s v="CX"/>
    <s v="Revenue from CX projects"/>
    <d v="2024-07-31T00:00:00"/>
    <x v="1"/>
    <s v="47496"/>
    <s v="346 KYOCERA Document Solutions Europe B.V. : 799 Sales Toolkit Development &amp; Support"/>
    <x v="190"/>
    <s v="8504915609"/>
    <m/>
    <m/>
    <m/>
    <n v="59.4838177772872"/>
    <x v="9"/>
    <x v="83"/>
    <x v="1"/>
    <n v="0"/>
    <x v="196"/>
    <x v="165"/>
  </r>
  <r>
    <s v="Journal"/>
    <x v="13"/>
    <s v="CX"/>
    <s v="Revenue from CX projects"/>
    <d v="2024-07-31T00:00:00"/>
    <x v="1"/>
    <s v="45600"/>
    <s v="310 SSE AIRTRICITY LTD : 1150 Dedicated Campaign Support"/>
    <x v="210"/>
    <s v="17314751334"/>
    <m/>
    <m/>
    <m/>
    <n v="22521.492705846584"/>
    <x v="9"/>
    <x v="88"/>
    <x v="1"/>
    <n v="0"/>
    <x v="216"/>
    <x v="183"/>
  </r>
  <r>
    <s v="Journal"/>
    <x v="4"/>
    <s v="CX"/>
    <s v="Revenue from CX projects"/>
    <d v="2024-07-31T00:00:00"/>
    <x v="1"/>
    <s v="45483"/>
    <s v="330 American Chemical Society : 1338 Eloqua Enablement Support H2 2024"/>
    <x v="194"/>
    <s v="20186694415"/>
    <m/>
    <m/>
    <m/>
    <n v="220.0200995797706"/>
    <x v="9"/>
    <x v="86"/>
    <x v="1"/>
    <n v="0"/>
    <x v="200"/>
    <x v="169"/>
  </r>
  <r>
    <s v="Journal"/>
    <x v="4"/>
    <s v="CX"/>
    <s v="Revenue from CX projects"/>
    <d v="2024-07-31T00:00:00"/>
    <x v="1"/>
    <s v="45529"/>
    <s v="330 American Chemical Society : 1338 Eloqua Enablement Support H2 2024"/>
    <x v="194"/>
    <s v="20186694415"/>
    <m/>
    <m/>
    <m/>
    <n v="220.0200995797706"/>
    <x v="9"/>
    <x v="86"/>
    <x v="1"/>
    <n v="0"/>
    <x v="200"/>
    <x v="169"/>
  </r>
  <r>
    <s v="Journal"/>
    <x v="13"/>
    <s v="CX"/>
    <s v="Revenue from CX projects"/>
    <d v="2024-07-31T00:00:00"/>
    <x v="1"/>
    <s v="45587"/>
    <s v="399 Mazars N.V. : 934 Eloqua Support en Integratie 2024"/>
    <x v="200"/>
    <m/>
    <m/>
    <m/>
    <m/>
    <n v="470.46292242036242"/>
    <x v="9"/>
    <x v="90"/>
    <x v="1"/>
    <n v="0"/>
    <x v="206"/>
    <x v="173"/>
  </r>
  <r>
    <s v="Journal"/>
    <x v="13"/>
    <s v="CX"/>
    <s v="Revenue from CX projects"/>
    <d v="2024-07-31T00:00:00"/>
    <x v="1"/>
    <s v="45466"/>
    <s v="379 Henkel AG &amp; Co. KGaA : 629 Henkel SmartWash Customer Engagement Consultancy"/>
    <x v="193"/>
    <s v="8897859619"/>
    <m/>
    <m/>
    <m/>
    <n v="188.59614807278803"/>
    <x v="9"/>
    <x v="85"/>
    <x v="1"/>
    <n v="0"/>
    <x v="199"/>
    <x v="168"/>
  </r>
  <r>
    <s v="Journal"/>
    <x v="13"/>
    <s v="CX"/>
    <s v="Revenue from CX projects"/>
    <d v="2024-07-31T00:00:00"/>
    <x v="1"/>
    <s v="47492"/>
    <s v="346 KYOCERA Document Solutions Europe B.V. : 799 Sales Toolkit Development &amp; Support"/>
    <x v="190"/>
    <s v="8504915609"/>
    <m/>
    <m/>
    <m/>
    <n v="951.7410844365952"/>
    <x v="9"/>
    <x v="83"/>
    <x v="1"/>
    <n v="0"/>
    <x v="196"/>
    <x v="165"/>
  </r>
  <r>
    <s v="Journal"/>
    <x v="13"/>
    <s v="CX"/>
    <s v="Revenue from CX projects"/>
    <d v="2024-07-31T00:00:00"/>
    <x v="1"/>
    <s v="45591"/>
    <s v="399 Mazars N.V. : 934 Eloqua Support en Integratie 2024"/>
    <x v="200"/>
    <m/>
    <m/>
    <m/>
    <m/>
    <n v="313.64194828024159"/>
    <x v="9"/>
    <x v="90"/>
    <x v="1"/>
    <n v="0"/>
    <x v="206"/>
    <x v="173"/>
  </r>
  <r>
    <s v="Journal"/>
    <x v="13"/>
    <s v="CX"/>
    <s v="Revenue from CX projects"/>
    <d v="2024-07-31T00:00:00"/>
    <x v="1"/>
    <s v="45429"/>
    <s v="379 Henkel AG &amp; Co. KGaA : 629 Henkel SmartWash Customer Engagement Consultancy"/>
    <x v="193"/>
    <s v="8897859619"/>
    <m/>
    <m/>
    <m/>
    <n v="125.72716030199339"/>
    <x v="9"/>
    <x v="85"/>
    <x v="1"/>
    <n v="0"/>
    <x v="199"/>
    <x v="168"/>
  </r>
  <r>
    <s v="Journal"/>
    <x v="13"/>
    <s v="CX"/>
    <s v="Revenue from CX projects"/>
    <d v="2024-07-31T00:00:00"/>
    <x v="1"/>
    <s v="45382"/>
    <s v="340 CZ Verzekeringen : 795 Dedicated Marketing Automation Support"/>
    <x v="197"/>
    <s v="14040307053"/>
    <m/>
    <m/>
    <m/>
    <n v="770.58582120576602"/>
    <x v="9"/>
    <x v="87"/>
    <x v="1"/>
    <n v="0"/>
    <x v="203"/>
    <x v="171"/>
  </r>
  <r>
    <s v="Journal"/>
    <x v="14"/>
    <s v="CX"/>
    <s v="Revenue from CX projects"/>
    <d v="2024-07-31T00:00:00"/>
    <x v="1"/>
    <s v="45597"/>
    <s v="285 Norges Automobil-Forbund : 602 Eloqua Support (monthly retainer)"/>
    <x v="211"/>
    <s v="11029184399"/>
    <m/>
    <m/>
    <m/>
    <n v="3681.1580627748931"/>
    <x v="9"/>
    <x v="95"/>
    <x v="1"/>
    <n v="0"/>
    <x v="217"/>
    <x v="184"/>
  </r>
  <r>
    <s v="Journal"/>
    <x v="4"/>
    <s v="CX"/>
    <s v="Revenue from CX projects"/>
    <d v="2024-07-31T00:00:00"/>
    <x v="1"/>
    <s v="45622"/>
    <s v="386 ICC in Engagement Factory UK Represents Represents Blend360 : 1126 Amperity Premium Services Pod_R1"/>
    <x v="196"/>
    <m/>
    <m/>
    <m/>
    <m/>
    <n v="88.013173292001099"/>
    <x v="9"/>
    <x v="23"/>
    <x v="1"/>
    <n v="0"/>
    <x v="202"/>
    <x v="33"/>
  </r>
  <r>
    <s v="Journal"/>
    <x v="4"/>
    <s v="CX"/>
    <s v="Revenue from CX projects"/>
    <d v="2024-07-31T00:00:00"/>
    <x v="1"/>
    <s v="45620"/>
    <s v="386 ICC in Engagement Factory UK Represents Represents Blend360 : 1126 Amperity Premium Services Pod_R1"/>
    <x v="196"/>
    <m/>
    <m/>
    <m/>
    <m/>
    <n v="88.013173292001099"/>
    <x v="9"/>
    <x v="23"/>
    <x v="1"/>
    <n v="0"/>
    <x v="202"/>
    <x v="33"/>
  </r>
  <r>
    <s v="Journal"/>
    <x v="4"/>
    <s v="CX"/>
    <s v="Revenue from CX projects"/>
    <d v="2024-07-31T00:00:00"/>
    <x v="1"/>
    <s v="45425"/>
    <s v="330 American Chemical Society : 1338 Eloqua Enablement Support H2 2024"/>
    <x v="194"/>
    <s v="20186694415"/>
    <m/>
    <m/>
    <m/>
    <n v="550.05024894942653"/>
    <x v="9"/>
    <x v="86"/>
    <x v="1"/>
    <n v="0"/>
    <x v="200"/>
    <x v="169"/>
  </r>
  <r>
    <s v="Journal"/>
    <x v="4"/>
    <s v="CX"/>
    <s v="Revenue from CX projects"/>
    <d v="2024-07-31T00:00:00"/>
    <x v="1"/>
    <s v="45405"/>
    <s v="330 American Chemical Society : 1261 SEO Enablement and Reporting - June 24 / Nov 24"/>
    <x v="202"/>
    <s v="15540690797"/>
    <m/>
    <m/>
    <m/>
    <n v="1120.0953249605238"/>
    <x v="9"/>
    <x v="86"/>
    <x v="1"/>
    <n v="0"/>
    <x v="208"/>
    <x v="175"/>
  </r>
  <r>
    <s v="Journal"/>
    <x v="13"/>
    <s v="CX"/>
    <s v="Revenue from CX projects"/>
    <d v="2024-07-31T00:00:00"/>
    <x v="1"/>
    <s v="45476"/>
    <s v="379 Henkel AG &amp; Co. KGaA : 629 Henkel SmartWash Customer Engagement Consultancy"/>
    <x v="193"/>
    <s v="8897859619"/>
    <m/>
    <m/>
    <m/>
    <n v="125.72716030199339"/>
    <x v="9"/>
    <x v="85"/>
    <x v="1"/>
    <n v="0"/>
    <x v="199"/>
    <x v="168"/>
  </r>
  <r>
    <s v="Journal"/>
    <x v="13"/>
    <s v="CX"/>
    <s v="Revenue from CX projects"/>
    <d v="2024-07-31T00:00:00"/>
    <x v="1"/>
    <s v="45470"/>
    <s v="379 Henkel AG &amp; Co. KGaA : 629 Henkel SmartWash Customer Engagement Consultancy"/>
    <x v="193"/>
    <s v="8897859619"/>
    <m/>
    <m/>
    <m/>
    <n v="62.868987770794632"/>
    <x v="9"/>
    <x v="85"/>
    <x v="1"/>
    <n v="0"/>
    <x v="199"/>
    <x v="168"/>
  </r>
  <r>
    <s v="Journal"/>
    <x v="13"/>
    <s v="CX"/>
    <s v="Revenue from CX projects"/>
    <d v="2024-07-31T00:00:00"/>
    <x v="1"/>
    <s v="45506"/>
    <s v="379 Henkel AG &amp; Co. KGaA : 629 Henkel SmartWash Customer Engagement Consultancy"/>
    <x v="193"/>
    <s v="8897859619"/>
    <m/>
    <m/>
    <m/>
    <n v="528.05407326837224"/>
    <x v="9"/>
    <x v="85"/>
    <x v="1"/>
    <n v="0"/>
    <x v="199"/>
    <x v="168"/>
  </r>
  <r>
    <s v="Journal"/>
    <x v="13"/>
    <s v="CX"/>
    <s v="Revenue from CX projects"/>
    <d v="2024-07-31T00:00:00"/>
    <x v="1"/>
    <s v="45424"/>
    <s v="379 Henkel AG &amp; Co. KGaA : 629 Henkel SmartWash Customer Engagement Consultancy"/>
    <x v="193"/>
    <s v="8897859619"/>
    <m/>
    <m/>
    <m/>
    <n v="347.00696243350177"/>
    <x v="9"/>
    <x v="85"/>
    <x v="1"/>
    <n v="0"/>
    <x v="199"/>
    <x v="168"/>
  </r>
  <r>
    <s v="Journal"/>
    <x v="4"/>
    <s v="CX"/>
    <s v="Revenue from CX projects"/>
    <d v="2024-07-31T00:00:00"/>
    <x v="1"/>
    <s v="45465"/>
    <s v="330 American Chemical Society : 1338 Eloqua Enablement Support H2 2024"/>
    <x v="194"/>
    <s v="20186694415"/>
    <m/>
    <m/>
    <m/>
    <n v="135.01000044208976"/>
    <x v="9"/>
    <x v="86"/>
    <x v="1"/>
    <n v="0"/>
    <x v="200"/>
    <x v="169"/>
  </r>
  <r>
    <s v="Journal"/>
    <x v="4"/>
    <s v="CX"/>
    <s v="Revenue from CX projects"/>
    <d v="2024-07-31T00:00:00"/>
    <x v="1"/>
    <s v="45651"/>
    <s v="386 ICC in Engagement Factory UK Represents Represents Blend360 : 1126 Amperity Premium Services Pod_R1"/>
    <x v="196"/>
    <m/>
    <m/>
    <m/>
    <m/>
    <n v="352.02702586754015"/>
    <x v="9"/>
    <x v="23"/>
    <x v="1"/>
    <n v="0"/>
    <x v="202"/>
    <x v="33"/>
  </r>
  <r>
    <s v="Journal"/>
    <x v="4"/>
    <s v="CX"/>
    <s v="Revenue from CX projects"/>
    <d v="2024-07-31T00:00:00"/>
    <x v="1"/>
    <s v="45413"/>
    <s v="330 American Chemical Society : 1261 SEO Enablement and Reporting - June 24 / Nov 24"/>
    <x v="202"/>
    <s v="15540690797"/>
    <m/>
    <m/>
    <m/>
    <n v="1120.0953249605238"/>
    <x v="9"/>
    <x v="86"/>
    <x v="1"/>
    <n v="0"/>
    <x v="208"/>
    <x v="175"/>
  </r>
  <r>
    <s v="Journal"/>
    <x v="4"/>
    <s v="CX"/>
    <s v="Revenue from CX projects"/>
    <d v="2024-07-31T00:00:00"/>
    <x v="1"/>
    <s v="45639"/>
    <s v="386 ICC in Engagement Factory UK Represents Represents Blend360 : 1126 Amperity Premium Services Pod_R1"/>
    <x v="196"/>
    <m/>
    <m/>
    <m/>
    <m/>
    <n v="88.013173292001099"/>
    <x v="9"/>
    <x v="23"/>
    <x v="1"/>
    <n v="0"/>
    <x v="202"/>
    <x v="33"/>
  </r>
  <r>
    <s v="Journal"/>
    <x v="13"/>
    <s v="CX"/>
    <s v="Revenue from CX projects"/>
    <d v="2024-07-31T00:00:00"/>
    <x v="1"/>
    <s v="45371"/>
    <s v="340 CZ Verzekeringen : 795 Dedicated Marketing Automation Support"/>
    <x v="197"/>
    <s v="14040307053"/>
    <m/>
    <m/>
    <m/>
    <n v="102.74477616076879"/>
    <x v="9"/>
    <x v="87"/>
    <x v="1"/>
    <n v="0"/>
    <x v="203"/>
    <x v="171"/>
  </r>
  <r>
    <s v="Journal"/>
    <x v="4"/>
    <s v="CX"/>
    <s v="Revenue from CX projects"/>
    <d v="2024-07-31T00:00:00"/>
    <x v="1"/>
    <s v="45570"/>
    <s v="329 Belmond Management Limited : 1003 Responsys Support 2024"/>
    <x v="192"/>
    <s v="15951609682"/>
    <m/>
    <m/>
    <m/>
    <n v="179.67110324992933"/>
    <x v="9"/>
    <x v="84"/>
    <x v="1"/>
    <n v="0"/>
    <x v="198"/>
    <x v="167"/>
  </r>
  <r>
    <s v="Journal"/>
    <x v="4"/>
    <s v="CX"/>
    <s v="Revenue from CX projects"/>
    <d v="2024-07-31T00:00:00"/>
    <x v="1"/>
    <s v="45520"/>
    <s v="330 American Chemical Society : 1338 Eloqua Enablement Support H2 2024"/>
    <x v="194"/>
    <s v="20186694415"/>
    <m/>
    <m/>
    <m/>
    <n v="135.01000044208976"/>
    <x v="9"/>
    <x v="86"/>
    <x v="1"/>
    <n v="0"/>
    <x v="200"/>
    <x v="169"/>
  </r>
  <r>
    <s v="Journal"/>
    <x v="4"/>
    <s v="CX"/>
    <s v="Revenue from CX projects"/>
    <d v="2024-07-31T00:00:00"/>
    <x v="1"/>
    <s v="45613"/>
    <s v="386 ICC in Engagement Factory UK Represents Represents Blend360 : 1126 Amperity Premium Services Pod_R1"/>
    <x v="196"/>
    <m/>
    <m/>
    <m/>
    <m/>
    <n v="352.02702586754015"/>
    <x v="9"/>
    <x v="23"/>
    <x v="1"/>
    <n v="0"/>
    <x v="202"/>
    <x v="33"/>
  </r>
  <r>
    <s v="Journal"/>
    <x v="13"/>
    <s v="CX"/>
    <s v="Revenue from CX projects"/>
    <d v="2024-07-31T00:00:00"/>
    <x v="1"/>
    <s v="45439"/>
    <s v="379 Henkel AG &amp; Co. KGaA : 629 Henkel SmartWash Customer Engagement Consultancy"/>
    <x v="193"/>
    <s v="8897859619"/>
    <m/>
    <m/>
    <m/>
    <n v="603.49036944956833"/>
    <x v="9"/>
    <x v="85"/>
    <x v="1"/>
    <n v="0"/>
    <x v="199"/>
    <x v="168"/>
  </r>
  <r>
    <s v="Journal"/>
    <x v="13"/>
    <s v="CX"/>
    <s v="Revenue from CX projects"/>
    <d v="2024-07-31T00:00:00"/>
    <x v="1"/>
    <s v="45388"/>
    <s v="340 CZ Verzekeringen : 1156 Business Support 2024"/>
    <x v="203"/>
    <s v="16173717633"/>
    <m/>
    <m/>
    <m/>
    <n v="73.002867272125201"/>
    <x v="9"/>
    <x v="87"/>
    <x v="1"/>
    <n v="0"/>
    <x v="209"/>
    <x v="176"/>
  </r>
  <r>
    <s v="Journal"/>
    <x v="13"/>
    <s v="CX"/>
    <s v="Revenue from CX projects"/>
    <d v="2024-07-31T00:00:00"/>
    <x v="1"/>
    <s v="45556"/>
    <s v="346 KYOCERA Document Solutions Europe B.V. : 435 KYO Pardot Support"/>
    <x v="191"/>
    <s v="12649095808"/>
    <m/>
    <m/>
    <m/>
    <n v="135.19049494838001"/>
    <x v="9"/>
    <x v="83"/>
    <x v="1"/>
    <n v="0"/>
    <x v="197"/>
    <x v="166"/>
  </r>
  <r>
    <s v="Journal"/>
    <x v="13"/>
    <s v="CX"/>
    <s v="Revenue from CX projects"/>
    <d v="2024-07-31T00:00:00"/>
    <x v="1"/>
    <s v="45652"/>
    <s v="379 Henkel AG &amp; Co. KGaA : 629 Henkel SmartWash Customer Engagement Consultancy"/>
    <x v="193"/>
    <s v="8897859619"/>
    <m/>
    <m/>
    <m/>
    <n v="125.72716030199339"/>
    <x v="9"/>
    <x v="85"/>
    <x v="1"/>
    <n v="0"/>
    <x v="199"/>
    <x v="168"/>
  </r>
  <r>
    <s v="Journal"/>
    <x v="4"/>
    <s v="CX"/>
    <s v="Revenue from CX projects"/>
    <d v="2024-07-31T00:00:00"/>
    <x v="1"/>
    <s v="45503"/>
    <s v="330 American Chemical Society : 1338 Eloqua Enablement Support H2 2024"/>
    <x v="194"/>
    <s v="20186694415"/>
    <m/>
    <m/>
    <m/>
    <n v="220.0200995797706"/>
    <x v="9"/>
    <x v="86"/>
    <x v="1"/>
    <n v="0"/>
    <x v="200"/>
    <x v="169"/>
  </r>
  <r>
    <s v="Journal"/>
    <x v="13"/>
    <s v="CX"/>
    <s v="Revenue from CX projects"/>
    <d v="2024-07-31T00:00:00"/>
    <x v="1"/>
    <s v="45510"/>
    <s v="379 Henkel AG &amp; Co. KGaA : 629 Henkel SmartWash Customer Engagement Consultancy"/>
    <x v="193"/>
    <s v="8897859619"/>
    <m/>
    <m/>
    <m/>
    <n v="135.78533312615286"/>
    <x v="9"/>
    <x v="85"/>
    <x v="1"/>
    <n v="0"/>
    <x v="199"/>
    <x v="168"/>
  </r>
  <r>
    <s v="Journal"/>
    <x v="13"/>
    <s v="CX"/>
    <s v="Revenue from CX projects"/>
    <d v="2024-07-31T00:00:00"/>
    <x v="1"/>
    <s v="45394"/>
    <s v="379 Henkel AG &amp; Co. KGaA : 629 Henkel SmartWash Customer Engagement Consultancy"/>
    <x v="193"/>
    <s v="8897859619"/>
    <m/>
    <m/>
    <m/>
    <n v="57.839901358714897"/>
    <x v="9"/>
    <x v="85"/>
    <x v="1"/>
    <n v="0"/>
    <x v="199"/>
    <x v="168"/>
  </r>
  <r>
    <s v="Journal"/>
    <x v="13"/>
    <s v="CX"/>
    <s v="Revenue from CX projects"/>
    <d v="2024-07-31T00:00:00"/>
    <x v="1"/>
    <s v="45589"/>
    <s v="399 Mazars N.V. : 934 Eloqua Support en Integratie 2024"/>
    <x v="200"/>
    <m/>
    <m/>
    <m/>
    <m/>
    <n v="313.64194828024159"/>
    <x v="9"/>
    <x v="90"/>
    <x v="1"/>
    <n v="0"/>
    <x v="206"/>
    <x v="173"/>
  </r>
  <r>
    <s v="Journal"/>
    <x v="4"/>
    <s v="CX"/>
    <s v="Revenue from CX projects"/>
    <d v="2024-07-31T00:00:00"/>
    <x v="1"/>
    <s v="45630"/>
    <s v="386 ICC in Engagement Factory UK Represents Represents Blend360 : 1126 Amperity Premium Services Pod_R1"/>
    <x v="196"/>
    <m/>
    <m/>
    <m/>
    <m/>
    <n v="88.013173292001099"/>
    <x v="9"/>
    <x v="23"/>
    <x v="1"/>
    <n v="0"/>
    <x v="202"/>
    <x v="33"/>
  </r>
  <r>
    <s v="Journal"/>
    <x v="13"/>
    <s v="CX"/>
    <s v="Revenue from CX projects"/>
    <d v="2024-07-31T00:00:00"/>
    <x v="1"/>
    <s v="45392"/>
    <s v="340 CZ Verzekeringen : 910 Migration Webforms"/>
    <x v="195"/>
    <s v="15310283836"/>
    <m/>
    <m/>
    <m/>
    <n v="67.595247474190003"/>
    <x v="9"/>
    <x v="87"/>
    <x v="1"/>
    <n v="0"/>
    <x v="201"/>
    <x v="170"/>
  </r>
  <r>
    <s v="Journal"/>
    <x v="13"/>
    <s v="CX"/>
    <s v="Revenue from CX projects"/>
    <d v="2024-07-31T00:00:00"/>
    <x v="1"/>
    <s v="45519"/>
    <s v="379 Henkel AG &amp; Co. KGaA : 629 Henkel SmartWash Customer Engagement Consultancy"/>
    <x v="193"/>
    <s v="8897859619"/>
    <m/>
    <m/>
    <m/>
    <n v="57.839901358714897"/>
    <x v="9"/>
    <x v="85"/>
    <x v="1"/>
    <n v="0"/>
    <x v="199"/>
    <x v="168"/>
  </r>
  <r>
    <s v="Journal"/>
    <x v="13"/>
    <s v="CX"/>
    <s v="Revenue from CX projects"/>
    <d v="2024-07-31T00:00:00"/>
    <x v="1"/>
    <s v="45416"/>
    <s v="379 Henkel AG &amp; Co. KGaA : 629 Henkel SmartWash Customer Engagement Consultancy"/>
    <x v="193"/>
    <s v="8897859619"/>
    <m/>
    <m/>
    <m/>
    <n v="95.552641829514982"/>
    <x v="9"/>
    <x v="85"/>
    <x v="1"/>
    <n v="0"/>
    <x v="199"/>
    <x v="168"/>
  </r>
  <r>
    <s v="Journal"/>
    <x v="13"/>
    <s v="CX"/>
    <s v="Revenue from CX projects"/>
    <d v="2024-07-31T00:00:00"/>
    <x v="1"/>
    <s v="45451"/>
    <s v="379 Henkel AG &amp; Co. KGaA : 629 Henkel SmartWash Customer Engagement Consultancy"/>
    <x v="193"/>
    <s v="8897859619"/>
    <m/>
    <m/>
    <m/>
    <n v="528.05407326837224"/>
    <x v="9"/>
    <x v="85"/>
    <x v="1"/>
    <n v="0"/>
    <x v="199"/>
    <x v="168"/>
  </r>
  <r>
    <s v="Journal"/>
    <x v="13"/>
    <s v="CX"/>
    <s v="Revenue from CX projects"/>
    <d v="2024-07-31T00:00:00"/>
    <x v="1"/>
    <s v="45558"/>
    <s v="346 KYOCERA Document Solutions Europe B.V. : 435 KYO Pardot Support"/>
    <x v="191"/>
    <s v="12649095808"/>
    <m/>
    <m/>
    <m/>
    <n v="270.38098989676001"/>
    <x v="9"/>
    <x v="83"/>
    <x v="1"/>
    <n v="0"/>
    <x v="197"/>
    <x v="166"/>
  </r>
  <r>
    <s v="Journal"/>
    <x v="4"/>
    <s v="CX"/>
    <s v="Revenue from CX projects"/>
    <d v="2024-07-31T00:00:00"/>
    <x v="1"/>
    <s v="45434"/>
    <s v="330 American Chemical Society : 1338 Eloqua Enablement Support H2 2024"/>
    <x v="194"/>
    <s v="20186694415"/>
    <m/>
    <m/>
    <m/>
    <n v="55.00502489494265"/>
    <x v="9"/>
    <x v="86"/>
    <x v="1"/>
    <n v="0"/>
    <x v="200"/>
    <x v="169"/>
  </r>
  <r>
    <s v="Journal"/>
    <x v="4"/>
    <s v="CX"/>
    <s v="Revenue from CX projects"/>
    <d v="2024-07-31T00:00:00"/>
    <x v="1"/>
    <s v="45446"/>
    <s v="330 American Chemical Society : 1338 Eloqua Enablement Support H2 2024"/>
    <x v="194"/>
    <s v="20186694415"/>
    <m/>
    <m/>
    <m/>
    <n v="110.0100497898853"/>
    <x v="9"/>
    <x v="86"/>
    <x v="1"/>
    <n v="0"/>
    <x v="200"/>
    <x v="169"/>
  </r>
  <r>
    <s v="Journal"/>
    <x v="4"/>
    <s v="CX"/>
    <s v="Revenue from CX projects"/>
    <d v="2024-07-31T00:00:00"/>
    <x v="1"/>
    <s v="45635"/>
    <s v="386 ICC in Engagement Factory UK Represents Represents Blend360 : 1126 Amperity Premium Services Pod_R1"/>
    <x v="196"/>
    <m/>
    <m/>
    <m/>
    <m/>
    <n v="176.01351293377007"/>
    <x v="9"/>
    <x v="23"/>
    <x v="1"/>
    <n v="0"/>
    <x v="202"/>
    <x v="33"/>
  </r>
  <r>
    <s v="Journal"/>
    <x v="13"/>
    <s v="CX"/>
    <s v="Revenue from CX projects"/>
    <d v="2024-07-31T00:00:00"/>
    <x v="1"/>
    <s v="45512"/>
    <s v="379 Henkel AG &amp; Co. KGaA : 629 Henkel SmartWash Customer Engagement Consultancy"/>
    <x v="193"/>
    <s v="8897859619"/>
    <m/>
    <m/>
    <m/>
    <n v="57.839901358714897"/>
    <x v="9"/>
    <x v="85"/>
    <x v="1"/>
    <n v="0"/>
    <x v="199"/>
    <x v="168"/>
  </r>
  <r>
    <s v="Journal"/>
    <x v="13"/>
    <s v="CX"/>
    <s v="Revenue from CX projects"/>
    <d v="2024-07-31T00:00:00"/>
    <x v="1"/>
    <s v="45457"/>
    <s v="379 Henkel AG &amp; Co. KGaA : 629 Henkel SmartWash Customer Engagement Consultancy"/>
    <x v="193"/>
    <s v="8897859619"/>
    <m/>
    <m/>
    <m/>
    <n v="115.66898747783392"/>
    <x v="9"/>
    <x v="85"/>
    <x v="1"/>
    <n v="0"/>
    <x v="199"/>
    <x v="168"/>
  </r>
  <r>
    <s v="Journal"/>
    <x v="4"/>
    <s v="CX"/>
    <s v="Revenue from CX projects"/>
    <d v="2024-07-31T00:00:00"/>
    <x v="1"/>
    <s v="45442"/>
    <s v="330 American Chemical Society : 1338 Eloqua Enablement Support H2 2024"/>
    <x v="194"/>
    <s v="20186694415"/>
    <m/>
    <m/>
    <m/>
    <n v="275.02512447471327"/>
    <x v="9"/>
    <x v="86"/>
    <x v="1"/>
    <n v="0"/>
    <x v="200"/>
    <x v="169"/>
  </r>
  <r>
    <s v="Journal"/>
    <x v="4"/>
    <s v="CX"/>
    <s v="Revenue from CX projects"/>
    <d v="2024-07-31T00:00:00"/>
    <x v="1"/>
    <s v="45562"/>
    <s v="329 Belmond Management Limited : 1003 Responsys Support 2024"/>
    <x v="192"/>
    <s v="15951609682"/>
    <m/>
    <m/>
    <m/>
    <n v="179.67110324992933"/>
    <x v="9"/>
    <x v="84"/>
    <x v="1"/>
    <n v="0"/>
    <x v="198"/>
    <x v="167"/>
  </r>
  <r>
    <s v="Journal"/>
    <x v="4"/>
    <s v="CX"/>
    <s v="Revenue from CX projects"/>
    <d v="2024-07-31T00:00:00"/>
    <x v="1"/>
    <s v="45409"/>
    <s v="330 American Chemical Society : 1261 SEO Enablement and Reporting - June 24 / Nov 24"/>
    <x v="202"/>
    <s v="15540690797"/>
    <m/>
    <m/>
    <m/>
    <n v="560.04766248026192"/>
    <x v="9"/>
    <x v="86"/>
    <x v="1"/>
    <n v="0"/>
    <x v="208"/>
    <x v="175"/>
  </r>
  <r>
    <s v="Journal"/>
    <x v="13"/>
    <s v="CX"/>
    <s v="Revenue from CX projects"/>
    <d v="2024-07-31T00:00:00"/>
    <x v="1"/>
    <s v="47499"/>
    <s v="346 KYOCERA Document Solutions Europe B.V. : 799 Sales Toolkit Development &amp; Support"/>
    <x v="190"/>
    <s v="8504915609"/>
    <m/>
    <m/>
    <m/>
    <n v="675.95247474190001"/>
    <x v="9"/>
    <x v="83"/>
    <x v="1"/>
    <n v="0"/>
    <x v="196"/>
    <x v="165"/>
  </r>
  <r>
    <s v="Journal"/>
    <x v="4"/>
    <s v="CX"/>
    <s v="Revenue from CX projects"/>
    <d v="2024-07-31T00:00:00"/>
    <x v="1"/>
    <s v="45699"/>
    <s v="334 Nana Wall Systems, Inc : 409 Eloqua Enablement"/>
    <x v="207"/>
    <s v="10996678329"/>
    <m/>
    <m/>
    <m/>
    <n v="285.0225380055486"/>
    <x v="9"/>
    <x v="93"/>
    <x v="1"/>
    <n v="0"/>
    <x v="213"/>
    <x v="180"/>
  </r>
  <r>
    <s v="Journal"/>
    <x v="4"/>
    <s v="CX"/>
    <s v="Revenue from CX projects"/>
    <d v="2024-07-31T00:00:00"/>
    <x v="1"/>
    <s v="45673"/>
    <s v="386 ICC in Engagement Factory UK Represents Represents Blend360 : 1126 Amperity Premium Services Pod_R1"/>
    <x v="196"/>
    <m/>
    <m/>
    <m/>
    <m/>
    <n v="528.05337245154237"/>
    <x v="9"/>
    <x v="23"/>
    <x v="1"/>
    <n v="0"/>
    <x v="202"/>
    <x v="33"/>
  </r>
  <r>
    <s v="Journal"/>
    <x v="13"/>
    <s v="CX"/>
    <s v="Revenue from CX projects"/>
    <d v="2024-07-31T00:00:00"/>
    <x v="1"/>
    <s v="45575"/>
    <s v="399 Mazars N.V. : 934 Eloqua Support en Integratie 2024"/>
    <x v="200"/>
    <m/>
    <m/>
    <m/>
    <m/>
    <n v="156.8209741401208"/>
    <x v="9"/>
    <x v="90"/>
    <x v="1"/>
    <n v="0"/>
    <x v="206"/>
    <x v="173"/>
  </r>
  <r>
    <s v="Journal"/>
    <x v="13"/>
    <s v="CX"/>
    <s v="Revenue from CX projects"/>
    <d v="2024-07-31T00:00:00"/>
    <x v="1"/>
    <s v="45437"/>
    <s v="379 Henkel AG &amp; Co. KGaA : 629 Henkel SmartWash Customer Engagement Consultancy"/>
    <x v="193"/>
    <s v="8897859619"/>
    <m/>
    <m/>
    <m/>
    <n v="251.45432060398679"/>
    <x v="9"/>
    <x v="85"/>
    <x v="1"/>
    <n v="0"/>
    <x v="199"/>
    <x v="168"/>
  </r>
  <r>
    <s v="Journal"/>
    <x v="13"/>
    <s v="CX"/>
    <s v="Revenue from CX projects"/>
    <d v="2024-07-31T00:00:00"/>
    <x v="1"/>
    <s v="45379"/>
    <s v="379 Henkel AG &amp; Co. KGaA : 629 Henkel SmartWash Customer Engagement Consultancy"/>
    <x v="193"/>
    <s v="8897859619"/>
    <m/>
    <m/>
    <m/>
    <n v="980.67185035554849"/>
    <x v="9"/>
    <x v="85"/>
    <x v="1"/>
    <n v="0"/>
    <x v="199"/>
    <x v="168"/>
  </r>
  <r>
    <s v="Journal"/>
    <x v="4"/>
    <s v="CX"/>
    <s v="Revenue from CX projects"/>
    <d v="2024-07-31T00:00:00"/>
    <x v="1"/>
    <s v="45675"/>
    <s v="386 ICC in Engagement Factory UK Represents Represents Blend360 : 1126 Amperity Premium Services Pod_R1"/>
    <x v="196"/>
    <m/>
    <m/>
    <m/>
    <m/>
    <n v="704.06688538531239"/>
    <x v="9"/>
    <x v="23"/>
    <x v="1"/>
    <n v="0"/>
    <x v="202"/>
    <x v="33"/>
  </r>
  <r>
    <s v="Journal"/>
    <x v="13"/>
    <s v="CX"/>
    <s v="Revenue from CX projects"/>
    <d v="2024-07-31T00:00:00"/>
    <x v="1"/>
    <s v="45441"/>
    <s v="379 Henkel AG &amp; Co. KGaA : 629 Henkel SmartWash Customer Engagement Consultancy"/>
    <x v="193"/>
    <s v="8897859619"/>
    <m/>
    <m/>
    <m/>
    <n v="125.72716030199339"/>
    <x v="9"/>
    <x v="85"/>
    <x v="1"/>
    <n v="0"/>
    <x v="199"/>
    <x v="168"/>
  </r>
  <r>
    <s v="Journal"/>
    <x v="13"/>
    <s v="CX"/>
    <s v="Revenue from CX projects"/>
    <d v="2024-07-31T00:00:00"/>
    <x v="1"/>
    <s v="45462"/>
    <s v="379 Henkel AG &amp; Co. KGaA : 629 Henkel SmartWash Customer Engagement Consultancy"/>
    <x v="193"/>
    <s v="8897859619"/>
    <m/>
    <m/>
    <m/>
    <n v="62.868987770794632"/>
    <x v="9"/>
    <x v="85"/>
    <x v="1"/>
    <n v="0"/>
    <x v="199"/>
    <x v="168"/>
  </r>
  <r>
    <s v="Journal"/>
    <x v="4"/>
    <s v="CX"/>
    <s v="Revenue from CX projects"/>
    <d v="2024-07-31T00:00:00"/>
    <x v="1"/>
    <s v="45491"/>
    <s v="330 American Chemical Society : 1338 Eloqua Enablement Support H2 2024"/>
    <x v="194"/>
    <s v="20186694415"/>
    <m/>
    <m/>
    <m/>
    <n v="55.00502489494265"/>
    <x v="9"/>
    <x v="86"/>
    <x v="1"/>
    <n v="0"/>
    <x v="200"/>
    <x v="169"/>
  </r>
  <r>
    <s v="Journal"/>
    <x v="13"/>
    <s v="CX"/>
    <s v="Revenue from CX projects"/>
    <d v="2024-07-31T00:00:00"/>
    <x v="1"/>
    <s v="45595"/>
    <s v="399 Mazars N.V. : 934 Eloqua Support en Integratie 2024"/>
    <x v="200"/>
    <m/>
    <m/>
    <m/>
    <m/>
    <n v="627.28389656048319"/>
    <x v="9"/>
    <x v="90"/>
    <x v="1"/>
    <n v="0"/>
    <x v="206"/>
    <x v="173"/>
  </r>
  <r>
    <s v="Journal"/>
    <x v="13"/>
    <s v="CX"/>
    <s v="Revenue from CX projects"/>
    <d v="2024-07-31T00:00:00"/>
    <x v="1"/>
    <s v="45539"/>
    <s v="346 KYOCERA Document Solutions Europe B.V. : 435 KYO Pardot Support"/>
    <x v="191"/>
    <s v="12649095808"/>
    <m/>
    <m/>
    <m/>
    <n v="67.595247474190003"/>
    <x v="9"/>
    <x v="83"/>
    <x v="1"/>
    <n v="0"/>
    <x v="197"/>
    <x v="166"/>
  </r>
  <r>
    <s v="Journal"/>
    <x v="13"/>
    <s v="CX"/>
    <s v="Revenue from CX projects"/>
    <d v="2024-07-31T00:00:00"/>
    <x v="1"/>
    <s v="45484"/>
    <s v="379 Henkel AG &amp; Co. KGaA : 629 Henkel SmartWash Customer Engagement Consultancy"/>
    <x v="193"/>
    <s v="8897859619"/>
    <m/>
    <m/>
    <m/>
    <n v="231.33797495566785"/>
    <x v="9"/>
    <x v="85"/>
    <x v="1"/>
    <n v="0"/>
    <x v="199"/>
    <x v="168"/>
  </r>
  <r>
    <s v="Journal"/>
    <x v="13"/>
    <s v="CX"/>
    <s v="Revenue from CX projects"/>
    <d v="2024-07-31T00:00:00"/>
    <x v="1"/>
    <s v="47495"/>
    <s v="346 KYOCERA Document Solutions Europe B.V. : 799 Sales Toolkit Development &amp; Support"/>
    <x v="190"/>
    <s v="8504915609"/>
    <m/>
    <m/>
    <m/>
    <n v="811.14296969027998"/>
    <x v="9"/>
    <x v="83"/>
    <x v="1"/>
    <n v="0"/>
    <x v="196"/>
    <x v="165"/>
  </r>
  <r>
    <s v="Journal"/>
    <x v="14"/>
    <s v="CX"/>
    <s v="Revenue from proprietary licenses"/>
    <d v="2024-07-31T00:00:00"/>
    <x v="1"/>
    <s v="43712"/>
    <s v="292 LINK Mobility AB : 1205 License - SMS App Cloud Connector Mexico"/>
    <x v="242"/>
    <m/>
    <m/>
    <m/>
    <m/>
    <n v="212.21899572388077"/>
    <x v="9"/>
    <x v="105"/>
    <x v="1"/>
    <n v="0"/>
    <x v="248"/>
    <x v="215"/>
  </r>
  <r>
    <s v="Journal"/>
    <x v="13"/>
    <s v="CX"/>
    <s v="Revenue from proprietary licenses"/>
    <d v="2024-07-31T00:00:00"/>
    <x v="1"/>
    <s v="45717"/>
    <s v="368 HubSpot Ireland Ltd : 564 Commission on closed client deals"/>
    <x v="234"/>
    <m/>
    <m/>
    <m/>
    <m/>
    <n v="4326.0958383481602"/>
    <x v="9"/>
    <x v="101"/>
    <x v="1"/>
    <n v="0"/>
    <x v="240"/>
    <x v="207"/>
  </r>
  <r>
    <s v="Journal"/>
    <x v="14"/>
    <s v="CX"/>
    <s v="Revenue from proprietary licenses"/>
    <d v="2024-07-31T00:00:00"/>
    <x v="1"/>
    <s v="43717"/>
    <s v="292 LINK Mobility AB : 1205 License - SMS App Cloud Connector Mexico"/>
    <x v="242"/>
    <m/>
    <m/>
    <m/>
    <m/>
    <n v="-106.10996281195663"/>
    <x v="9"/>
    <x v="105"/>
    <x v="1"/>
    <n v="0"/>
    <x v="248"/>
    <x v="215"/>
  </r>
  <r>
    <s v="Journal"/>
    <x v="14"/>
    <s v="CX"/>
    <s v="Revenue from proprietary licenses"/>
    <d v="2024-07-31T00:00:00"/>
    <x v="1"/>
    <s v="40225"/>
    <s v="285 Norges Automobil-Forbund : 587 License - Dynamo Eloqua Service"/>
    <x v="222"/>
    <s v="12761031697"/>
    <m/>
    <m/>
    <m/>
    <n v="927.28422373841329"/>
    <x v="9"/>
    <x v="95"/>
    <x v="1"/>
    <n v="0"/>
    <x v="228"/>
    <x v="195"/>
  </r>
  <r>
    <s v="Journal"/>
    <x v="13"/>
    <s v="CX"/>
    <s v="Revenue from proprietary licenses"/>
    <d v="2024-07-31T00:00:00"/>
    <x v="1"/>
    <s v="45689"/>
    <s v="308 Shentel : 1236 License - Eloqua SMS Cloud App 2024"/>
    <x v="235"/>
    <m/>
    <m/>
    <m/>
    <m/>
    <n v="449.55706428154491"/>
    <x v="9"/>
    <x v="102"/>
    <x v="1"/>
    <n v="0"/>
    <x v="241"/>
    <x v="208"/>
  </r>
  <r>
    <s v="Journal"/>
    <x v="4"/>
    <s v="CX"/>
    <s v="Revenue from proprietary licenses"/>
    <d v="2024-07-31T00:00:00"/>
    <x v="1"/>
    <s v="40997"/>
    <s v="498 Motorola Solutions, Inc. : 1299 License - SMS App Cloud Connector (Jun 2024 / May 2025)"/>
    <x v="239"/>
    <m/>
    <m/>
    <m/>
    <m/>
    <n v="385.59985487481265"/>
    <x v="9"/>
    <x v="98"/>
    <x v="1"/>
    <n v="0"/>
    <x v="245"/>
    <x v="212"/>
  </r>
  <r>
    <s v="Journal"/>
    <x v="4"/>
    <s v="CX"/>
    <s v="Revenue from proprietary licenses"/>
    <d v="2024-07-31T00:00:00"/>
    <x v="1"/>
    <s v="45602"/>
    <s v="498 Motorola Solutions, Inc. : 1275 License - Dynamo Subscription (May 2024 / Apr 2025)"/>
    <x v="221"/>
    <m/>
    <m/>
    <m/>
    <m/>
    <n v="1635.1482097269104"/>
    <x v="9"/>
    <x v="98"/>
    <x v="1"/>
    <n v="0"/>
    <x v="227"/>
    <x v="194"/>
  </r>
  <r>
    <s v="Journal"/>
    <x v="4"/>
    <s v="CX"/>
    <s v="Revenue from proprietary licenses"/>
    <d v="2024-07-31T00:00:00"/>
    <x v="1"/>
    <s v="43583"/>
    <s v="330 American Chemical Society : 941 License - Dynamo Contract Renewal - ACS Society Division (Feb 2024 / Jan 2025)"/>
    <x v="219"/>
    <s v="15483828513"/>
    <m/>
    <m/>
    <m/>
    <n v="1252.4102588538647"/>
    <x v="9"/>
    <x v="86"/>
    <x v="1"/>
    <n v="0"/>
    <x v="225"/>
    <x v="192"/>
  </r>
  <r>
    <s v="Journal"/>
    <x v="13"/>
    <s v="CX"/>
    <s v="Revenue from proprietary licenses"/>
    <d v="2024-07-31T00:00:00"/>
    <x v="1"/>
    <s v="43458"/>
    <s v="346 KYOCERA Document Solutions Europe B.V. : 1152 License - STK hosting (April 2024/March 2025)"/>
    <x v="228"/>
    <m/>
    <m/>
    <m/>
    <m/>
    <n v="454.24006302655681"/>
    <x v="9"/>
    <x v="83"/>
    <x v="1"/>
    <n v="0"/>
    <x v="234"/>
    <x v="201"/>
  </r>
  <r>
    <s v="Journal"/>
    <x v="13"/>
    <s v="CX"/>
    <s v="Revenue from proprietary licenses"/>
    <d v="2024-07-31T00:00:00"/>
    <x v="1"/>
    <s v="41005"/>
    <s v="502 Pearson : 1235 License - Eloqua Voucher Manager App 2024"/>
    <x v="223"/>
    <m/>
    <m/>
    <m/>
    <m/>
    <n v="569.66029999368573"/>
    <x v="9"/>
    <x v="99"/>
    <x v="1"/>
    <n v="0"/>
    <x v="229"/>
    <x v="196"/>
  </r>
  <r>
    <s v="Journal"/>
    <x v="4"/>
    <s v="CX"/>
    <s v="Revenue from proprietary licenses"/>
    <d v="2024-07-31T00:00:00"/>
    <x v="1"/>
    <s v="43581"/>
    <s v="330 American Chemical Society : 781 License - Dynamo - ACS PUBS Division (Aug 2023  / July 2024)"/>
    <x v="243"/>
    <s v="13520406858"/>
    <m/>
    <m/>
    <m/>
    <n v="1252.4102588538647"/>
    <x v="9"/>
    <x v="86"/>
    <x v="1"/>
    <n v="0"/>
    <x v="249"/>
    <x v="216"/>
  </r>
  <r>
    <s v="Journal"/>
    <x v="14"/>
    <s v="CX"/>
    <s v="Revenue from proprietary licenses"/>
    <d v="2024-07-31T00:00:00"/>
    <x v="1"/>
    <s v="27729"/>
    <s v="287 LOfavörFagforb : 882 License - SMS Connectors Yearly Licenses (21/Oct/2023 – 20/Oct/2024)"/>
    <x v="224"/>
    <s v="12561338483"/>
    <m/>
    <m/>
    <m/>
    <n v="1502.957436876711"/>
    <x v="9"/>
    <x v="94"/>
    <x v="1"/>
    <n v="0"/>
    <x v="230"/>
    <x v="197"/>
  </r>
  <r>
    <s v="Journal"/>
    <x v="14"/>
    <s v="CX"/>
    <s v="Revenue from proprietary licenses"/>
    <d v="2024-07-31T00:00:00"/>
    <x v="1"/>
    <s v="43460"/>
    <s v="286 Bonnier News AB : 1006 License - Dynamo base license (Nov 2023 / Oct 2024)"/>
    <x v="226"/>
    <m/>
    <m/>
    <m/>
    <m/>
    <n v="1187.5753315439608"/>
    <x v="9"/>
    <x v="92"/>
    <x v="1"/>
    <n v="0"/>
    <x v="232"/>
    <x v="199"/>
  </r>
  <r>
    <s v="Journal"/>
    <x v="4"/>
    <s v="CX"/>
    <s v="Revenue from proprietary licenses"/>
    <d v="2024-07-31T00:00:00"/>
    <x v="1"/>
    <s v="40990"/>
    <s v="333 Just Retirement Services Ltd : 838 License - Dynamo subscription 13-12-2023/12-12-2024"/>
    <x v="225"/>
    <s v="12776088900"/>
    <m/>
    <m/>
    <m/>
    <n v="1463.0361264637104"/>
    <x v="9"/>
    <x v="81"/>
    <x v="1"/>
    <n v="0"/>
    <x v="231"/>
    <x v="198"/>
  </r>
  <r>
    <s v="Journal"/>
    <x v="13"/>
    <s v="CX"/>
    <s v="Revenue from proprietary licenses"/>
    <d v="2024-07-31T00:00:00"/>
    <x v="1"/>
    <s v="27719"/>
    <s v="345 INSEAD : 1067 Eloqua Dynamo Framework"/>
    <x v="237"/>
    <s v="13410093568"/>
    <m/>
    <m/>
    <m/>
    <n v="1892.6669292773199"/>
    <x v="9"/>
    <x v="103"/>
    <x v="1"/>
    <n v="0"/>
    <x v="243"/>
    <x v="210"/>
  </r>
  <r>
    <s v="Journal"/>
    <x v="13"/>
    <s v="CX"/>
    <s v="Revenue from proprietary licenses"/>
    <d v="2024-07-31T00:00:00"/>
    <x v="1"/>
    <s v="40966"/>
    <s v="310 SSE AIRTRICITY LTD : 1170 License - Litmus (01-04-2024 / 31-03-2025)"/>
    <x v="230"/>
    <m/>
    <m/>
    <m/>
    <m/>
    <n v="225.31388650076804"/>
    <x v="9"/>
    <x v="88"/>
    <x v="1"/>
    <n v="0"/>
    <x v="236"/>
    <x v="203"/>
  </r>
  <r>
    <s v="Journal"/>
    <x v="13"/>
    <s v="CX"/>
    <s v="Revenue from proprietary licenses"/>
    <d v="2024-07-31T00:00:00"/>
    <x v="1"/>
    <s v="33047"/>
    <s v="296 Arrow Electronics Inc and Subsidiaries : 872 License - Voucher Manager 01-09-2023 / 31-08-2024"/>
    <x v="229"/>
    <m/>
    <m/>
    <m/>
    <m/>
    <n v="692.11044269813033"/>
    <x v="9"/>
    <x v="91"/>
    <x v="1"/>
    <n v="0"/>
    <x v="235"/>
    <x v="202"/>
  </r>
  <r>
    <s v="Journal"/>
    <x v="13"/>
    <s v="CX"/>
    <s v="Revenue from proprietary licenses"/>
    <d v="2024-07-31T00:00:00"/>
    <x v="1"/>
    <s v="43749"/>
    <s v="414 Quadient : 804 License - Cloud App SMS Connector"/>
    <x v="232"/>
    <s v="13995838308"/>
    <m/>
    <m/>
    <m/>
    <n v="378.53338585546402"/>
    <x v="9"/>
    <x v="100"/>
    <x v="1"/>
    <n v="0"/>
    <x v="238"/>
    <x v="205"/>
  </r>
  <r>
    <s v="Journal"/>
    <x v="14"/>
    <s v="CX"/>
    <s v="Revenue from proprietary licenses"/>
    <d v="2024-07-31T00:00:00"/>
    <x v="1"/>
    <s v="43586"/>
    <s v="286 Bonnier News AB : 930 License - Oracle Eloqua Marketing - Enterprise Cloud Service 2023/2024"/>
    <x v="238"/>
    <m/>
    <m/>
    <m/>
    <m/>
    <n v="23712.45082951296"/>
    <x v="9"/>
    <x v="92"/>
    <x v="1"/>
    <n v="0"/>
    <x v="244"/>
    <x v="211"/>
  </r>
  <r>
    <s v="Journal"/>
    <x v="13"/>
    <s v="CX"/>
    <s v="Revenue from proprietary licenses"/>
    <d v="2024-07-31T00:00:00"/>
    <x v="1"/>
    <s v="27706"/>
    <s v="340 CZ Verzekeringen : 1174 License - Azure Hosting 2024"/>
    <x v="233"/>
    <m/>
    <m/>
    <m/>
    <m/>
    <n v="99.143301375343952"/>
    <x v="9"/>
    <x v="87"/>
    <x v="1"/>
    <n v="0"/>
    <x v="239"/>
    <x v="206"/>
  </r>
  <r>
    <s v="Journal"/>
    <x v="13"/>
    <s v="CX"/>
    <s v="Revenue from proprietary licenses"/>
    <d v="2024-07-31T00:00:00"/>
    <x v="1"/>
    <s v="33072"/>
    <s v="310 SSE AIRTRICITY LTD : 1034 License - Dynamo Subscriptions (01-09-2023 / 31-08-2024)"/>
    <x v="231"/>
    <s v="12775792989"/>
    <m/>
    <m/>
    <m/>
    <n v="1982.790320829708"/>
    <x v="9"/>
    <x v="88"/>
    <x v="1"/>
    <n v="0"/>
    <x v="237"/>
    <x v="204"/>
  </r>
  <r>
    <s v="Journal"/>
    <x v="14"/>
    <s v="CX"/>
    <s v="Revenue from proprietary licenses"/>
    <d v="2024-07-31T00:00:00"/>
    <x v="1"/>
    <s v="43719"/>
    <s v="495 Link Mobility Group AS : 1208 License - SMS App Cloud Connector Europe &amp; Mexico"/>
    <x v="220"/>
    <m/>
    <m/>
    <m/>
    <m/>
    <n v="106.10996281195663"/>
    <x v="9"/>
    <x v="97"/>
    <x v="1"/>
    <n v="0"/>
    <x v="226"/>
    <x v="193"/>
  </r>
  <r>
    <s v="Journal"/>
    <x v="14"/>
    <s v="CX"/>
    <s v="Revenue from proprietary licenses"/>
    <d v="2024-07-31T00:00:00"/>
    <x v="1"/>
    <s v="43461"/>
    <s v="286 Bonnier News AB : 1154 License - EF Link Mobility SMS App + SMS feeder (2024-02 / 2024-10)"/>
    <x v="236"/>
    <m/>
    <m/>
    <m/>
    <m/>
    <n v="232.47500813248001"/>
    <x v="9"/>
    <x v="92"/>
    <x v="1"/>
    <n v="0"/>
    <x v="242"/>
    <x v="209"/>
  </r>
  <r>
    <s v="Journal"/>
    <x v="9"/>
    <s v="Insourcing Services"/>
    <s v="Discounts"/>
    <d v="2024-07-01T00:00:00"/>
    <x v="1"/>
    <s v="44687"/>
    <s v="9 MasterCard"/>
    <x v="72"/>
    <m/>
    <m/>
    <m/>
    <s v="Recognize payment discount adj erroneously posted to deferred revenues"/>
    <n v="233.11"/>
    <x v="4"/>
    <x v="29"/>
    <x v="1"/>
    <n v="0"/>
    <x v="88"/>
    <x v="0"/>
  </r>
  <r>
    <s v="Journal"/>
    <x v="9"/>
    <s v="Insourcing Services"/>
    <s v="Discounts"/>
    <d v="2024-07-04T00:00:00"/>
    <x v="1"/>
    <s v="43012"/>
    <s v="7 American Express"/>
    <x v="73"/>
    <m/>
    <m/>
    <m/>
    <s v="Amex payment Discount"/>
    <n v="-414.75"/>
    <x v="4"/>
    <x v="8"/>
    <x v="1"/>
    <n v="0"/>
    <x v="89"/>
    <x v="0"/>
  </r>
  <r>
    <s v="Journal"/>
    <x v="9"/>
    <s v="Insourcing Services"/>
    <s v="Discounts"/>
    <d v="2024-07-06T00:00:00"/>
    <x v="1"/>
    <s v="43013"/>
    <s v="7 American Express"/>
    <x v="73"/>
    <m/>
    <m/>
    <m/>
    <s v="Amex payment Discount"/>
    <n v="-2663.87"/>
    <x v="4"/>
    <x v="8"/>
    <x v="1"/>
    <n v="0"/>
    <x v="89"/>
    <x v="0"/>
  </r>
  <r>
    <s v="Journal"/>
    <x v="9"/>
    <s v="Insourcing Services"/>
    <s v="Discounts"/>
    <d v="2024-07-08T00:00:00"/>
    <x v="1"/>
    <s v="43014"/>
    <s v="7 American Express"/>
    <x v="73"/>
    <m/>
    <m/>
    <m/>
    <s v="Amex payment Discount"/>
    <n v="-2109.65"/>
    <x v="4"/>
    <x v="8"/>
    <x v="1"/>
    <n v="0"/>
    <x v="89"/>
    <x v="0"/>
  </r>
  <r>
    <s v="Journal"/>
    <x v="9"/>
    <s v="Insourcing Services"/>
    <s v="Discounts"/>
    <d v="2024-07-11T00:00:00"/>
    <x v="1"/>
    <s v="44358"/>
    <s v="7 American Express"/>
    <x v="73"/>
    <m/>
    <m/>
    <m/>
    <s v="Amex payment Discount"/>
    <n v="-1097.42"/>
    <x v="4"/>
    <x v="8"/>
    <x v="1"/>
    <n v="0"/>
    <x v="89"/>
    <x v="0"/>
  </r>
  <r>
    <s v="Journal"/>
    <x v="9"/>
    <s v="Insourcing Services"/>
    <s v="Discounts"/>
    <d v="2024-07-12T00:00:00"/>
    <x v="1"/>
    <s v="44359"/>
    <s v="7 American Express"/>
    <x v="73"/>
    <m/>
    <m/>
    <m/>
    <s v="Amex payment Discount"/>
    <n v="-822.59"/>
    <x v="4"/>
    <x v="8"/>
    <x v="1"/>
    <n v="0"/>
    <x v="89"/>
    <x v="0"/>
  </r>
  <r>
    <s v="Journal"/>
    <x v="9"/>
    <s v="Insourcing Services"/>
    <s v="Discounts"/>
    <d v="2024-07-13T00:00:00"/>
    <x v="1"/>
    <s v="44360"/>
    <s v="7 American Express"/>
    <x v="73"/>
    <m/>
    <m/>
    <m/>
    <s v="Amex payment Discount"/>
    <n v="-1683.14"/>
    <x v="4"/>
    <x v="8"/>
    <x v="1"/>
    <n v="0"/>
    <x v="89"/>
    <x v="0"/>
  </r>
  <r>
    <s v="Journal"/>
    <x v="9"/>
    <s v="Insourcing Services"/>
    <s v="Discounts"/>
    <d v="2024-07-15T00:00:00"/>
    <x v="1"/>
    <s v="44361"/>
    <s v="7 American Express"/>
    <x v="73"/>
    <m/>
    <m/>
    <m/>
    <s v="Amex payment Discount"/>
    <n v="-1841.88"/>
    <x v="4"/>
    <x v="8"/>
    <x v="1"/>
    <n v="0"/>
    <x v="89"/>
    <x v="0"/>
  </r>
  <r>
    <s v="Journal"/>
    <x v="9"/>
    <s v="Insourcing Services"/>
    <s v="Discounts"/>
    <d v="2024-07-18T00:00:00"/>
    <x v="1"/>
    <s v="44384"/>
    <s v="7 American Express"/>
    <x v="73"/>
    <m/>
    <m/>
    <m/>
    <s v="Amex payment Discount"/>
    <n v="-272.07"/>
    <x v="4"/>
    <x v="8"/>
    <x v="1"/>
    <n v="0"/>
    <x v="89"/>
    <x v="0"/>
  </r>
  <r>
    <s v="Journal"/>
    <x v="9"/>
    <s v="Insourcing Services"/>
    <s v="Discounts"/>
    <d v="2024-07-19T00:00:00"/>
    <x v="1"/>
    <s v="44383"/>
    <s v="7 American Express"/>
    <x v="73"/>
    <m/>
    <m/>
    <m/>
    <s v="Amex payment Discount"/>
    <n v="-65.38"/>
    <x v="4"/>
    <x v="8"/>
    <x v="1"/>
    <n v="0"/>
    <x v="89"/>
    <x v="0"/>
  </r>
  <r>
    <s v="Journal"/>
    <x v="9"/>
    <s v="Insourcing Services"/>
    <s v="Discounts"/>
    <d v="2024-07-22T00:00:00"/>
    <x v="1"/>
    <s v="44690"/>
    <s v="7 American Express"/>
    <x v="73"/>
    <m/>
    <m/>
    <m/>
    <s v="Amex payment Discount"/>
    <n v="-533.66999999999996"/>
    <x v="4"/>
    <x v="8"/>
    <x v="1"/>
    <n v="0"/>
    <x v="89"/>
    <x v="0"/>
  </r>
  <r>
    <s v="Journal"/>
    <x v="9"/>
    <s v="Insourcing Services"/>
    <s v="Discounts"/>
    <d v="2024-07-25T00:00:00"/>
    <x v="1"/>
    <s v="45201"/>
    <s v="7 American Express"/>
    <x v="73"/>
    <m/>
    <m/>
    <m/>
    <s v="Amex payment Discount"/>
    <n v="-166.87"/>
    <x v="4"/>
    <x v="8"/>
    <x v="1"/>
    <n v="0"/>
    <x v="89"/>
    <x v="0"/>
  </r>
  <r>
    <s v="Journal"/>
    <x v="9"/>
    <s v="Insourcing Services"/>
    <s v="Discounts"/>
    <d v="2024-07-29T00:00:00"/>
    <x v="1"/>
    <s v="45200"/>
    <s v="7 American Express"/>
    <x v="73"/>
    <m/>
    <m/>
    <m/>
    <s v="Amex payment discount"/>
    <n v="-276.08999999999997"/>
    <x v="4"/>
    <x v="8"/>
    <x v="1"/>
    <n v="0"/>
    <x v="89"/>
    <x v="0"/>
  </r>
  <r>
    <s v="Journal"/>
    <x v="9"/>
    <s v="Insourcing Services"/>
    <s v="Discounts"/>
    <d v="2024-07-29T00:00:00"/>
    <x v="1"/>
    <s v="45200"/>
    <s v="7 American Express"/>
    <x v="73"/>
    <m/>
    <m/>
    <m/>
    <s v="Amex payment Discount"/>
    <n v="-216.7"/>
    <x v="4"/>
    <x v="8"/>
    <x v="1"/>
    <n v="0"/>
    <x v="89"/>
    <x v="0"/>
  </r>
  <r>
    <s v="Journal"/>
    <x v="9"/>
    <s v="Data Science"/>
    <s v="Discounts"/>
    <d v="2024-07-31T00:00:00"/>
    <x v="1"/>
    <s v="47728"/>
    <s v="412 MasterCard : 942 MMM Build and Transition"/>
    <x v="240"/>
    <s v="14229907640"/>
    <m/>
    <m/>
    <s v="Cash Exchange discount reclass"/>
    <n v="-2365.46"/>
    <x v="2"/>
    <x v="29"/>
    <x v="1"/>
    <n v="0"/>
    <x v="246"/>
    <x v="213"/>
  </r>
  <r>
    <s v="Journal"/>
    <x v="11"/>
    <s v="Balance Sheet"/>
    <s v="Discounts"/>
    <d v="2024-07-31T00:00:00"/>
    <x v="1"/>
    <s v="47748"/>
    <s v="- No Entity -"/>
    <x v="0"/>
    <m/>
    <m/>
    <m/>
    <s v="India July 2024 Activity"/>
    <n v="210.23661806812856"/>
    <x v="13"/>
    <x v="16"/>
    <x v="1"/>
    <n v="0"/>
    <x v="0"/>
    <x v="0"/>
  </r>
  <r>
    <s v="Journal"/>
    <x v="11"/>
    <s v="Facilities"/>
    <s v="Discounts"/>
    <d v="2024-07-31T00:00:00"/>
    <x v="1"/>
    <s v="47748"/>
    <s v="- No Entity -"/>
    <x v="0"/>
    <m/>
    <m/>
    <m/>
    <s v="India July 2024 Activity - Purchase Discounts"/>
    <n v="-210.23649853346041"/>
    <x v="14"/>
    <x v="16"/>
    <x v="1"/>
    <n v="0"/>
    <x v="0"/>
    <x v="0"/>
  </r>
  <r>
    <s v="Journal"/>
    <x v="9"/>
    <s v="Insourcing Services"/>
    <s v="Discounts"/>
    <d v="2024-07-31T00:00:00"/>
    <x v="1"/>
    <s v="47728"/>
    <s v="483 Discover"/>
    <x v="91"/>
    <m/>
    <m/>
    <m/>
    <s v="Cash Exchange discount reclass"/>
    <n v="-451.2"/>
    <x v="4"/>
    <x v="59"/>
    <x v="1"/>
    <n v="0"/>
    <x v="106"/>
    <x v="0"/>
  </r>
  <r>
    <s v="Journal"/>
    <x v="9"/>
    <s v="Insourcing Services"/>
    <s v="Discounts"/>
    <d v="2024-07-31T00:00:00"/>
    <x v="1"/>
    <s v="47728"/>
    <s v="8 Citi"/>
    <x v="78"/>
    <m/>
    <m/>
    <m/>
    <s v="Cash Exchange discount reclass"/>
    <n v="-13267.35"/>
    <x v="4"/>
    <x v="51"/>
    <x v="1"/>
    <n v="0"/>
    <x v="94"/>
    <x v="0"/>
  </r>
  <r>
    <s v="Journal"/>
    <x v="9"/>
    <s v="Data Science"/>
    <s v="Discounts"/>
    <d v="2024-07-31T00:00:00"/>
    <x v="1"/>
    <s v="47728"/>
    <s v="174 Comcast Corporation : 895 Comcast: 2024 Loyalty and Rewards Pod"/>
    <x v="71"/>
    <s v="15705783145"/>
    <m/>
    <m/>
    <s v="Cash Exchange discount reclass"/>
    <n v="-3422"/>
    <x v="2"/>
    <x v="17"/>
    <x v="1"/>
    <n v="0"/>
    <x v="22"/>
    <x v="21"/>
  </r>
  <r>
    <s v="Journal"/>
    <x v="9"/>
    <s v="Insourcing Services"/>
    <s v="Discounts"/>
    <d v="2024-07-31T00:00:00"/>
    <x v="1"/>
    <s v="47728"/>
    <s v="9 MasterCard"/>
    <x v="72"/>
    <m/>
    <m/>
    <m/>
    <s v="Cash Exchange discount reclass"/>
    <n v="-2993.56"/>
    <x v="4"/>
    <x v="29"/>
    <x v="1"/>
    <n v="0"/>
    <x v="88"/>
    <x v="0"/>
  </r>
  <r>
    <m/>
    <x v="15"/>
    <m/>
    <m/>
    <m/>
    <x v="2"/>
    <m/>
    <m/>
    <x v="0"/>
    <m/>
    <m/>
    <m/>
    <m/>
    <m/>
    <x v="15"/>
    <x v="106"/>
    <x v="2"/>
    <m/>
    <x v="250"/>
    <x v="217"/>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25">
  <r>
    <s v="Journal"/>
    <s v="futureproofAI India Private Limited"/>
    <s v="FPAI -General"/>
    <s v="Interco - Data Science Revenue"/>
    <d v="2024-08-12T00:00:00"/>
    <x v="0"/>
    <s v="32578"/>
    <s v="572819"/>
    <x v="0"/>
    <m/>
    <m/>
    <m/>
    <m/>
    <m/>
    <n v="49872.999495140655"/>
    <x v="0"/>
    <e v="#N/A"/>
  </r>
  <r>
    <s v="Journal"/>
    <s v="futureproofAI India Private Limited"/>
    <s v="FPAI -General"/>
    <s v="Interco - Data Science Revenue"/>
    <d v="2024-08-12T00:00:00"/>
    <x v="0"/>
    <s v="48168"/>
    <s v="839551"/>
    <x v="0"/>
    <m/>
    <m/>
    <m/>
    <m/>
    <m/>
    <n v="-116750.28815501828"/>
    <x v="0"/>
    <e v="#N/A"/>
  </r>
  <r>
    <s v="Journal"/>
    <s v="futureproofAI India Private Limited"/>
    <s v="FPAI -General"/>
    <s v="Interco - Data Science Revenue"/>
    <d v="2024-08-12T00:00:00"/>
    <x v="0"/>
    <s v="32579"/>
    <s v="572820"/>
    <x v="0"/>
    <m/>
    <m/>
    <m/>
    <m/>
    <m/>
    <n v="116750.28815501828"/>
    <x v="0"/>
    <e v="#N/A"/>
  </r>
  <r>
    <s v="Journal"/>
    <s v="futureproofAI India Private Limited"/>
    <s v="FPAI -General"/>
    <s v="Interco - Data Science Revenue"/>
    <d v="2024-08-12T00:00:00"/>
    <x v="0"/>
    <s v="48167"/>
    <s v="839550"/>
    <x v="0"/>
    <m/>
    <m/>
    <m/>
    <m/>
    <m/>
    <n v="-49872.999495140655"/>
    <x v="0"/>
    <e v="#N/A"/>
  </r>
  <r>
    <s v="Journal"/>
    <s v="Forthpoint"/>
    <s v="Data Science &amp; Insights"/>
    <s v="Interco - Data Science Revenue"/>
    <d v="2024-08-30T00:00:00"/>
    <x v="0"/>
    <s v="51595"/>
    <s v="898556"/>
    <x v="0"/>
    <m/>
    <m/>
    <s v="ICC 1364 ICC in Forth Point Represents Blend360 : Franklin Templeton - Vasu POC Team"/>
    <m/>
    <s v="Reclass F. Templeton to IC July revenues related to bill SC24122"/>
    <n v="15861.267923283831"/>
    <x v="1"/>
    <s v="Franklin Templeton"/>
  </r>
  <r>
    <s v="Journal"/>
    <s v="Forthpoint"/>
    <s v="Data Science &amp; Insights"/>
    <s v="Interco - Data Science Revenue"/>
    <d v="2024-08-30T00:00:00"/>
    <x v="0"/>
    <s v="51596"/>
    <s v="898557"/>
    <x v="0"/>
    <m/>
    <m/>
    <s v="ICC 939 Walmart : Walmart - FY25 Marketing Advanced Analytics Retainer"/>
    <m/>
    <s v="Reclass Walmart to IC Aug revenues"/>
    <n v="37349.777692169177"/>
    <x v="1"/>
    <s v="Walmart"/>
  </r>
  <r>
    <s v="Journal"/>
    <s v="Montevideo Labs"/>
    <s v="Data Science"/>
    <s v="Interco - Data Science Revenue"/>
    <d v="2024-08-31T00:00:00"/>
    <x v="0"/>
    <s v="51844"/>
    <s v="901789"/>
    <x v="0"/>
    <m/>
    <m/>
    <s v="ICC 867 CVS Health : Retail Analytics DS and BI - 2024"/>
    <m/>
    <s v="CVS: Retail Analytics DS and BI - 2024 Servicios exonerados de IRAE segun literal S articulo 52 Titulo 4 related to invoice  A2312"/>
    <n v="17288.047420349736"/>
    <x v="2"/>
    <s v="CVS Health"/>
  </r>
  <r>
    <s v="Journal"/>
    <s v="xElimination Blend360"/>
    <s v="Intercompany"/>
    <s v="Interco - Data Science Revenue"/>
    <d v="2024-08-31T00:00:00"/>
    <x v="0"/>
    <s v="52158"/>
    <s v="912617"/>
    <x v="0"/>
    <m/>
    <m/>
    <s v="ICC 1364 ICC in Forth Point Represents Blend360 : Franklin Templeton - Vasu POC Team"/>
    <m/>
    <m/>
    <n v="-15861.27"/>
    <x v="2"/>
    <s v="ZZ_Elim"/>
  </r>
  <r>
    <s v="Journal"/>
    <s v="Montevideo Labs"/>
    <s v="Data Science"/>
    <s v="Interco - Data Science Revenue"/>
    <d v="2024-08-31T00:00:00"/>
    <x v="0"/>
    <s v="51844"/>
    <s v="901789"/>
    <x v="0"/>
    <m/>
    <m/>
    <s v="ICC 943 The Blackstone Group : Blackstone - DS Retainer 2024 H1"/>
    <m/>
    <s v="Blackstone - DS Retainer 2024 H1 Servicios exonerados de IRAE segun literal S articulo 52 Titulo 4 related to invoice  A2306"/>
    <n v="1920.8941578166373"/>
    <x v="2"/>
    <s v="The Blackstone Group"/>
  </r>
  <r>
    <s v="Journal"/>
    <s v="Montevideo Labs"/>
    <s v="Data Science"/>
    <s v="Interco - Data Science Revenue"/>
    <d v="2024-08-31T00:00:00"/>
    <x v="0"/>
    <s v="51844"/>
    <s v="901789"/>
    <x v="0"/>
    <m/>
    <m/>
    <s v="ICC 1040 CVS Health : MGE/PMH/GPT 2024 Team"/>
    <m/>
    <s v="CVS: MGE/PMH/GPT 2024 Team Servicios exonerados de IRAE segun literal S articulo 52 Titulo 4 related to invoice  A2312"/>
    <n v="5762.6824734499123"/>
    <x v="2"/>
    <s v="CVS Health"/>
  </r>
  <r>
    <s v="Journal"/>
    <s v="xElimination Blend360"/>
    <s v="Data Science"/>
    <s v="Interco - Data Science Revenue"/>
    <d v="2024-08-31T00:00:00"/>
    <x v="0"/>
    <s v="52164"/>
    <s v="913917"/>
    <x v="0"/>
    <m/>
    <m/>
    <m/>
    <m/>
    <s v="TopSide Management Book Elim  from Elim JE 52153"/>
    <n v="92827.23"/>
    <x v="2"/>
    <s v="ZZ_Elim"/>
  </r>
  <r>
    <s v="Journal"/>
    <s v="xElimination Blend360"/>
    <s v="Intercompany"/>
    <s v="Interco - Data Science Revenue"/>
    <d v="2024-08-31T00:00:00"/>
    <x v="0"/>
    <s v="52158"/>
    <s v="912617"/>
    <x v="0"/>
    <m/>
    <m/>
    <s v="ICC 1178 CVS Health : RX Supply Chain DS (Halil)"/>
    <m/>
    <m/>
    <n v="-21658.080000000002"/>
    <x v="2"/>
    <s v="ZZ_Elim"/>
  </r>
  <r>
    <s v="Journal"/>
    <s v="Montevideo Labs"/>
    <s v="Data Science"/>
    <s v="Interco - Data Science Revenue"/>
    <d v="2024-08-31T00:00:00"/>
    <x v="0"/>
    <s v="51844"/>
    <s v="901789"/>
    <x v="0"/>
    <m/>
    <m/>
    <s v="ICC 1178 CVS Health : RX Supply Chain DS (Halil)"/>
    <m/>
    <s v="CVS: RX Supply Chain DS (Halil) Servicios exonerados de IRAE segun literal S articulo 52 Titulo 4 related to invoice  A2312"/>
    <n v="21658.081629382585"/>
    <x v="2"/>
    <s v="CVS Health"/>
  </r>
  <r>
    <s v="Journal"/>
    <s v="xElimination Blend360"/>
    <s v="Intercompany"/>
    <s v="Interco - Data Science Revenue"/>
    <d v="2024-08-31T00:00:00"/>
    <x v="0"/>
    <s v="52158"/>
    <s v="912617"/>
    <x v="0"/>
    <m/>
    <m/>
    <s v="ICC 1040 CVS Health : MGE/PMH/GPT 2024 Team"/>
    <m/>
    <m/>
    <n v="-5762.68"/>
    <x v="2"/>
    <s v="ZZ_Elim"/>
  </r>
  <r>
    <s v="Journal"/>
    <s v="xElimination Blend360"/>
    <s v="Intercompany"/>
    <s v="Interco - Data Science Revenue"/>
    <d v="2024-08-31T00:00:00"/>
    <x v="0"/>
    <s v="52158"/>
    <s v="912617"/>
    <x v="0"/>
    <m/>
    <m/>
    <s v="ICC 1051 Wyndham Hotels and Resorts : Wyndham - Guest Analytics Retainer"/>
    <m/>
    <m/>
    <n v="-10564.92"/>
    <x v="2"/>
    <s v="ZZ_Elim"/>
  </r>
  <r>
    <s v="Journal"/>
    <s v="Montevideo Labs"/>
    <s v="Data Science"/>
    <s v="Interco - Data Science Revenue"/>
    <d v="2024-08-31T00:00:00"/>
    <x v="0"/>
    <s v="51844"/>
    <s v="901789"/>
    <x v="0"/>
    <m/>
    <m/>
    <s v="ICC 1051 Wyndham Hotels and Resorts : Wyndham - Guest Analytics Retainer"/>
    <m/>
    <s v="Wyndham - Guest Analytics Retainer Servicios exonerados de IRAE segun literal S articulo 52 Titulo 4 related to invoice  A2303"/>
    <n v="10564.917867991506"/>
    <x v="2"/>
    <s v="Wyndham Hotels and Resorts, LLC"/>
  </r>
  <r>
    <s v="Journal"/>
    <s v="xElimination Blend360"/>
    <s v="Intercompany"/>
    <s v="Interco - Data Science Revenue"/>
    <d v="2024-08-31T00:00:00"/>
    <x v="0"/>
    <s v="52158"/>
    <s v="912617"/>
    <x v="0"/>
    <m/>
    <m/>
    <s v="ICC 806 LinkedIn Corporation : LinkedIn Measurement Experimentation Support (Zaid)"/>
    <m/>
    <m/>
    <n v="-7683.58"/>
    <x v="2"/>
    <s v="ZZ_Elim"/>
  </r>
  <r>
    <s v="Journal"/>
    <s v="Montevideo Labs"/>
    <s v="Data Science"/>
    <s v="Interco - Data Science Revenue"/>
    <d v="2024-08-31T00:00:00"/>
    <x v="0"/>
    <s v="51844"/>
    <s v="901789"/>
    <x v="0"/>
    <m/>
    <m/>
    <s v="ICC 939 Walmart : Walmart - FY25 Marketing Advanced Analytics Retainer"/>
    <m/>
    <s v="Walmart - FY25 Marketing Advanced Analytics Retainer Servicios exonerados de IRAE segun literal S articulo 52 Titulo 4 related to invoice  A2314"/>
    <n v="8804.0982233262548"/>
    <x v="2"/>
    <s v="Walmart"/>
  </r>
  <r>
    <s v="Journal"/>
    <s v="xElimination Blend360"/>
    <s v="Intercompany"/>
    <s v="Interco - Data Science Revenue"/>
    <d v="2024-08-31T00:00:00"/>
    <x v="0"/>
    <s v="52158"/>
    <s v="912617"/>
    <x v="0"/>
    <m/>
    <m/>
    <s v="ICC 943 The Blackstone Group : Blackstone - DS Retainer 2024 H1"/>
    <m/>
    <m/>
    <n v="-1920.89"/>
    <x v="2"/>
    <s v="ZZ_Elim"/>
  </r>
  <r>
    <s v="Journal"/>
    <s v="Montevideo Labs"/>
    <s v="Data Science"/>
    <s v="Interco - Data Science Revenue"/>
    <d v="2024-08-31T00:00:00"/>
    <x v="0"/>
    <s v="51844"/>
    <s v="901789"/>
    <x v="0"/>
    <m/>
    <m/>
    <s v="ICC 880 NBCU : AWB 2.0 Pod 1H 2024 Extension"/>
    <m/>
    <s v="NBCU: AWB 2.0 Pod 1H 2024 Extension Servicios exonerados de IRAE segun literal S articulo 52 Titulo 4 related to invoice  A2313"/>
    <n v="7043.2785786610038"/>
    <x v="2"/>
    <s v="NBCU"/>
  </r>
  <r>
    <s v="Journal"/>
    <s v="xElimination Blend360"/>
    <s v="Intercompany"/>
    <s v="Interco - Data Science Revenue"/>
    <d v="2024-08-31T00:00:00"/>
    <x v="0"/>
    <s v="52158"/>
    <s v="912617"/>
    <x v="0"/>
    <m/>
    <m/>
    <s v="ICC 880 NBCU : AWB 2.0 Pod 1H 2024 Extension"/>
    <m/>
    <m/>
    <n v="-7043.28"/>
    <x v="2"/>
    <s v="ZZ_Elim"/>
  </r>
  <r>
    <s v="Journal"/>
    <s v="Montevideo Labs"/>
    <s v="Data Science"/>
    <s v="Interco - Data Science Revenue"/>
    <d v="2024-08-31T00:00:00"/>
    <x v="0"/>
    <s v="51844"/>
    <s v="901789"/>
    <x v="0"/>
    <m/>
    <m/>
    <s v="ICC 1222 Franklin Templeton : Franklin Templeton - Vasu POC Team"/>
    <m/>
    <s v="Franklin Templeton - Vasu POC Team Servicios exonerados de IRAE segun literal S articulo 52 Titulo 4 related to invoice  A2309"/>
    <n v="12101.633194244816"/>
    <x v="2"/>
    <s v="Franklin Templeton"/>
  </r>
  <r>
    <s v="Journal"/>
    <s v="Montevideo Labs"/>
    <s v="Data Science"/>
    <s v="Interco - Data Science Revenue"/>
    <d v="2024-08-31T00:00:00"/>
    <x v="0"/>
    <s v="51844"/>
    <s v="901789"/>
    <x v="0"/>
    <m/>
    <m/>
    <s v="ICC 806 LinkedIn Corporation : LinkedIn Measurement Experimentation Support (Zaid)"/>
    <m/>
    <s v="LinkedIn Measurement Experimentation Support (Zaid) FY2025H1 Servicios exonerados de IRAE segun literal S articulo 52 Titulo 4 related to invoice  A2305"/>
    <n v="7683.5766312665492"/>
    <x v="2"/>
    <s v="LinkedIn"/>
  </r>
  <r>
    <s v="Journal"/>
    <s v="xElimination Blend360"/>
    <s v="Intercompany"/>
    <s v="Interco - Data Science Revenue"/>
    <d v="2024-08-31T00:00:00"/>
    <x v="0"/>
    <s v="52158"/>
    <s v="912617"/>
    <x v="0"/>
    <m/>
    <m/>
    <s v="ICC 1222 Franklin Templeton : Franklin Templeton - Vasu POC Team"/>
    <m/>
    <m/>
    <n v="-12101.63"/>
    <x v="2"/>
    <s v="ZZ_Elim"/>
  </r>
  <r>
    <s v="Journal"/>
    <s v="xElimination Blend360"/>
    <s v="Data Science &amp; Insights"/>
    <s v="Interco - Data Science Revenue"/>
    <d v="2024-08-31T00:00:00"/>
    <x v="0"/>
    <s v="52164"/>
    <s v="913917"/>
    <x v="0"/>
    <m/>
    <m/>
    <m/>
    <m/>
    <s v="TopSide Management Book Elim  from Elim JE 52153"/>
    <n v="53208.26"/>
    <x v="2"/>
    <s v="ZZ_Elim"/>
  </r>
  <r>
    <s v="Journal"/>
    <s v="xElimination Blend360"/>
    <s v="Intercompany"/>
    <s v="Interco - Data Science Revenue"/>
    <d v="2024-08-31T00:00:00"/>
    <x v="0"/>
    <s v="52158"/>
    <s v="912617"/>
    <x v="0"/>
    <m/>
    <m/>
    <s v="ICC 867 CVS Health : Retail Analytics DS and BI - 2024"/>
    <m/>
    <m/>
    <n v="-17288.05"/>
    <x v="2"/>
    <s v="ZZ_Elim"/>
  </r>
  <r>
    <s v="Journal"/>
    <s v="xElimination Blend360"/>
    <s v="Intercompany"/>
    <s v="Interco - Data Science Revenue"/>
    <d v="2024-08-31T00:00:00"/>
    <x v="0"/>
    <s v="52158"/>
    <s v="912617"/>
    <x v="0"/>
    <m/>
    <m/>
    <s v="ICC 939 Walmart : Walmart - FY25 Marketing Advanced Analytics Retainer"/>
    <m/>
    <m/>
    <n v="-46153.88"/>
    <x v="2"/>
    <s v="ZZ_Elim"/>
  </r>
  <r>
    <s v="Journal"/>
    <s v="Engagement Factory UK"/>
    <s v="Insourcing Services"/>
    <s v="Interco - Insourcing Services Revenue"/>
    <d v="2024-08-30T00:00:00"/>
    <x v="0"/>
    <s v="51590"/>
    <s v="898451"/>
    <x v="0"/>
    <m/>
    <m/>
    <s v="ICC 654 ICC in Engagement Factory UK Represents Represents Blend360 : AmEx - BTS"/>
    <m/>
    <s v="Amex BTS IC rev reclass Aug"/>
    <n v="10249.100886802686"/>
    <x v="3"/>
    <s v="American Express Company"/>
  </r>
  <r>
    <s v="Journal"/>
    <s v="xElimination Blend360"/>
    <s v="Insourcing Services"/>
    <s v="Interco - Insourcing Services Revenue"/>
    <d v="2024-08-31T00:00:00"/>
    <x v="0"/>
    <s v="52164"/>
    <s v="913917"/>
    <x v="0"/>
    <m/>
    <m/>
    <m/>
    <m/>
    <s v="TopSide Management Book Elim  from Elim JE 52153"/>
    <n v="10249.1"/>
    <x v="3"/>
    <s v="ZZ_Elim"/>
  </r>
  <r>
    <s v="Journal"/>
    <s v="xElimination Blend360"/>
    <s v="Intercompany"/>
    <s v="Interco - Insourcing Services Revenue"/>
    <d v="2024-08-31T00:00:00"/>
    <x v="0"/>
    <s v="52158"/>
    <s v="912617"/>
    <x v="0"/>
    <m/>
    <m/>
    <s v="ICC 654 ICC in Engagement Factory UK Represents Represents Blend360 : AmEx - BTS"/>
    <m/>
    <m/>
    <n v="-10242.280000000001"/>
    <x v="3"/>
    <s v="ZZ_Elim"/>
  </r>
  <r>
    <s v="Journal"/>
    <s v="futureproofAI, Inc"/>
    <s v="FPAI -General"/>
    <s v="Interco - FPAI Revenue"/>
    <d v="2024-08-31T00:00:00"/>
    <x v="0"/>
    <s v="51999"/>
    <s v="906335"/>
    <x v="0"/>
    <m/>
    <m/>
    <s v="ICC 1245 CVS Health : Pega/FPAI Decisioning"/>
    <m/>
    <s v="Pega/FPAI Decisioning Invoice 1515"/>
    <n v="143960"/>
    <x v="0"/>
    <s v="CVS Health"/>
  </r>
  <r>
    <s v="Journal"/>
    <s v="futureproofAI India Private Limited"/>
    <s v="FPAI -General"/>
    <s v="Interco - FPAI Revenue"/>
    <d v="2024-08-31T00:00:00"/>
    <x v="0"/>
    <s v="52012"/>
    <s v="906549"/>
    <x v="0"/>
    <m/>
    <m/>
    <m/>
    <m/>
    <s v="Aug24 - FPAI India Interco with FPAI UK LTD Bill #1050"/>
    <n v="7542.1531739953789"/>
    <x v="0"/>
    <e v="#N/A"/>
  </r>
  <r>
    <s v="Journal"/>
    <s v="xElimination Blend360"/>
    <s v="Intercompany"/>
    <s v="Interco - FPAI Revenue"/>
    <d v="2024-08-31T00:00:00"/>
    <x v="0"/>
    <s v="52158"/>
    <s v="912617"/>
    <x v="0"/>
    <m/>
    <m/>
    <s v="ICC 1183 The William Carter Company : Carter's - Pega phase 1 implementation cx strategy"/>
    <m/>
    <m/>
    <n v="-110804"/>
    <x v="0"/>
    <s v="ZZ_Elim"/>
  </r>
  <r>
    <s v="Journal"/>
    <s v="xElimination futureproofAI Holdings, Inc."/>
    <s v="FPAI -General"/>
    <s v="Interco - FPAI Revenue"/>
    <d v="2024-08-31T00:00:00"/>
    <x v="0"/>
    <s v="52165"/>
    <s v="913918"/>
    <x v="0"/>
    <m/>
    <m/>
    <m/>
    <m/>
    <s v="TopSide Management Book Elim fromElim JE 52156"/>
    <n v="127385.01"/>
    <x v="0"/>
    <s v="ZZ_Elim"/>
  </r>
  <r>
    <s v="Journal"/>
    <s v="futureproofAI, Inc"/>
    <s v="FPAI -General"/>
    <s v="Interco - FPAI Revenue"/>
    <d v="2024-08-31T00:00:00"/>
    <x v="0"/>
    <s v="52002"/>
    <s v="906536"/>
    <x v="0"/>
    <m/>
    <m/>
    <s v="ICC 1183 The William Carter Company : Carter's - Pega phase 1 implementation cx strategy"/>
    <m/>
    <s v="1183 Carter's : Carter's - Pega phase 1 implementation cx strategy bill 1514"/>
    <n v="110804"/>
    <x v="0"/>
    <s v="Carter's"/>
  </r>
  <r>
    <s v="Journal"/>
    <s v="futureproofAI LTD"/>
    <s v="FPAI -General"/>
    <s v="Interco - FPAI Revenue"/>
    <d v="2024-08-31T00:00:00"/>
    <x v="0"/>
    <s v="52004"/>
    <s v="906540"/>
    <x v="0"/>
    <m/>
    <m/>
    <m/>
    <m/>
    <s v="Aug24 - FPAI UK LTD Interco with FPAI Inc Bill #1202"/>
    <n v="49753.491411789713"/>
    <x v="0"/>
    <e v="#N/A"/>
  </r>
  <r>
    <s v="Journal"/>
    <s v="xElimination Blend360"/>
    <s v="FPAI -General"/>
    <s v="Interco - FPAI Revenue"/>
    <d v="2024-08-31T00:00:00"/>
    <x v="0"/>
    <s v="52164"/>
    <s v="913917"/>
    <x v="0"/>
    <m/>
    <m/>
    <m/>
    <m/>
    <s v="TopSide Management Book Elim  from Elim JE 52153"/>
    <n v="254764"/>
    <x v="0"/>
    <s v="ZZ_Elim"/>
  </r>
  <r>
    <s v="Journal"/>
    <s v="xElimination futureproofAI Holdings, Inc."/>
    <s v="Intercompany"/>
    <s v="Interco - FPAI Revenue"/>
    <d v="2024-08-31T00:00:00"/>
    <x v="0"/>
    <s v="52159"/>
    <s v="913810"/>
    <x v="0"/>
    <m/>
    <m/>
    <m/>
    <m/>
    <m/>
    <n v="-127384.96000000001"/>
    <x v="0"/>
    <s v="ZZ_Elim"/>
  </r>
  <r>
    <s v="Journal"/>
    <s v="futureproofAI India Private Limited"/>
    <s v="FPAI -General"/>
    <s v="Interco - FPAI Revenue"/>
    <d v="2024-08-31T00:00:00"/>
    <x v="0"/>
    <s v="51998"/>
    <s v="906334"/>
    <x v="0"/>
    <m/>
    <m/>
    <m/>
    <m/>
    <s v="Aug24 - FPAI India Interco with FPAI Inc Bill #1049 &amp; under bill from July"/>
    <n v="70089.323031647786"/>
    <x v="0"/>
    <e v="#N/A"/>
  </r>
  <r>
    <s v="Journal"/>
    <s v="xElimination Blend360"/>
    <s v="Intercompany"/>
    <s v="Interco - FPAI Revenue"/>
    <d v="2024-08-31T00:00:00"/>
    <x v="0"/>
    <s v="52158"/>
    <s v="912617"/>
    <x v="0"/>
    <m/>
    <m/>
    <s v="ICC 1245 CVS Health : Pega/FPAI Decisioning"/>
    <m/>
    <m/>
    <n v="-143960"/>
    <x v="0"/>
    <s v="ZZ_Elim"/>
  </r>
  <r>
    <s v="Journal"/>
    <s v="Forthpoint"/>
    <s v="Data Engineering"/>
    <s v="Interco - Data Engineering Revenue"/>
    <d v="2024-08-30T00:00:00"/>
    <x v="0"/>
    <s v="51624"/>
    <s v="901288"/>
    <x v="0"/>
    <m/>
    <m/>
    <s v="ICC 1364 ICC in Forth Point Represents Blend360 : Franklin Templeton - Vasu POC Team"/>
    <m/>
    <s v="Reclass Wyndham to IC Aug revenues"/>
    <n v="27326.520036570753"/>
    <x v="1"/>
    <s v="Franklin Templeton"/>
  </r>
  <r>
    <s v="Journal"/>
    <s v="Forthpoint"/>
    <s v="Data Engineering"/>
    <s v="Interco - Data Engineering Revenue"/>
    <d v="2024-08-30T00:00:00"/>
    <x v="0"/>
    <s v="51593"/>
    <s v="898554"/>
    <x v="0"/>
    <m/>
    <m/>
    <s v="ICC 1019 ICC in Forth Point Represents Blend360 : Legrand - Cablofil Managed Service Level Agreement"/>
    <m/>
    <s v="Legrand IC rev reclass August"/>
    <n v="1482.103226528586"/>
    <x v="1"/>
    <s v="Legrand Cablofil Inc"/>
  </r>
  <r>
    <s v="Journal"/>
    <s v="Forthpoint"/>
    <s v="Data Engineering"/>
    <s v="Interco - Data Engineering Revenue"/>
    <d v="2024-08-30T00:00:00"/>
    <x v="0"/>
    <s v="51594"/>
    <s v="898555"/>
    <x v="0"/>
    <m/>
    <m/>
    <s v="ICC 1151 ICC in Forth Point Represents FutureproofAI : British Telecom - Technical BA - Rhiannon"/>
    <m/>
    <s v="BT (FPAI) IC rev reclass August"/>
    <n v="16580.396567752981"/>
    <x v="1"/>
    <s v="British Telecom"/>
  </r>
  <r>
    <s v="Journal"/>
    <s v="Forthpoint"/>
    <s v="Data Engineering"/>
    <s v="Interco - Data Engineering Revenue"/>
    <d v="2024-08-30T00:00:00"/>
    <x v="0"/>
    <s v="51595"/>
    <s v="898556"/>
    <x v="0"/>
    <m/>
    <m/>
    <s v="ICC 1364 ICC in Forth Point Represents Blend360 : Franklin Templeton - Vasu POC Team"/>
    <m/>
    <s v="Reclass F. Templeton to IC Aug revenues related to bill SC24140"/>
    <n v="34733.706930855238"/>
    <x v="1"/>
    <s v="Franklin Templeton"/>
  </r>
  <r>
    <s v="Journal"/>
    <s v="Montevideo Labs"/>
    <s v="Data Engineering"/>
    <s v="Interco - Data Engineering Revenue"/>
    <d v="2024-08-31T00:00:00"/>
    <x v="0"/>
    <s v="51844"/>
    <s v="901789"/>
    <x v="0"/>
    <m/>
    <m/>
    <s v="ICC 1268 Dish : 2: Dish - Integrated Data + Martech solution"/>
    <m/>
    <s v="2: Dish - Integrated Data + Martech solution Servicios exonerados de IRAE segun literal S articulo 52 Titulo 4 related to invoice  A2308"/>
    <n v="3916.8233676003633"/>
    <x v="4"/>
    <s v="Dish"/>
  </r>
  <r>
    <s v="Journal"/>
    <s v="xElimination Blend360"/>
    <s v="Intercompany"/>
    <s v="Interco - Data Engineering Revenue"/>
    <d v="2024-08-31T00:00:00"/>
    <x v="0"/>
    <s v="52158"/>
    <s v="912617"/>
    <x v="0"/>
    <m/>
    <m/>
    <s v="ICC 834 Franklin Templeton : Franklin Templeton - PMO+Engineering Tiger Team"/>
    <m/>
    <m/>
    <n v="-237.11"/>
    <x v="4"/>
    <s v="ZZ_Elim"/>
  </r>
  <r>
    <s v="Journal"/>
    <s v="Montevideo Labs"/>
    <s v="Data Engineering"/>
    <s v="Interco - Data Engineering Revenue"/>
    <d v="2024-08-31T00:00:00"/>
    <x v="0"/>
    <s v="51844"/>
    <s v="901789"/>
    <x v="0"/>
    <m/>
    <m/>
    <s v="ICC 1222 Franklin Templeton : Franklin Templeton - Vasu POC Team"/>
    <m/>
    <s v="Franklin Templeton - Vasu POC Team Servicios exonerados de IRAE segun literal S articulo 52 Titulo 4 related to invoice  A2309"/>
    <n v="11621.409654790656"/>
    <x v="4"/>
    <s v="Franklin Templeton"/>
  </r>
  <r>
    <s v="Journal"/>
    <s v="Montevideo Labs"/>
    <s v="Data Engineering"/>
    <s v="Interco - Data Engineering Revenue"/>
    <d v="2024-08-31T00:00:00"/>
    <x v="0"/>
    <s v="51844"/>
    <s v="901789"/>
    <x v="0"/>
    <m/>
    <m/>
    <s v="ICC 1051 Wyndham Hotels and Resorts : Wyndham - Guest Analytics Retainer"/>
    <m/>
    <s v="Wyndham - Guest Analytics Retainer Servicios exonerados de IRAE segun literal S articulo 52 Titulo 4 related to invoice  A2303"/>
    <n v="16687.767996032038"/>
    <x v="4"/>
    <s v="Wyndham Hotels and Resorts, LLC"/>
  </r>
  <r>
    <s v="Journal"/>
    <s v="Montevideo Labs"/>
    <s v="Data Engineering"/>
    <s v="Interco - Data Engineering Revenue"/>
    <d v="2024-08-31T00:00:00"/>
    <x v="0"/>
    <s v="51844"/>
    <s v="901789"/>
    <x v="0"/>
    <m/>
    <m/>
    <s v="ICC 1040 CVS Health : MGE/PMH/GPT 2024 Team"/>
    <m/>
    <s v="CVS: MGE/PMH/GPT 2024 Team Servicios exonerados de IRAE segun literal S articulo 52 Titulo 4 related to invoice  A2312"/>
    <n v="43450.225663529454"/>
    <x v="4"/>
    <s v="CVS Health"/>
  </r>
  <r>
    <s v="Journal"/>
    <s v="Montevideo Labs"/>
    <s v="Data Engineering"/>
    <s v="Interco - Data Engineering Revenue"/>
    <d v="2024-08-31T00:00:00"/>
    <x v="0"/>
    <s v="51844"/>
    <s v="901789"/>
    <x v="0"/>
    <m/>
    <m/>
    <s v="ICC 1077 Know Your Cross : Monthly retainer - 6 months engagement"/>
    <m/>
    <s v="Know Your Cross: Monthly retainer - 6 months engagement Servicios exonerados de IRAE segun literal S articulo 52 Titulo 4 related to invoice  A2307"/>
    <n v="26692.425067993689"/>
    <x v="4"/>
    <s v="Know Your Cross"/>
  </r>
  <r>
    <s v="Journal"/>
    <s v="xElimination Blend360"/>
    <s v="Intercompany"/>
    <s v="Interco - Data Engineering Revenue"/>
    <d v="2024-08-31T00:00:00"/>
    <x v="0"/>
    <s v="52158"/>
    <s v="912617"/>
    <x v="0"/>
    <m/>
    <m/>
    <s v="ICC 1202 Hyatt : Hyatt - GenAI Implementation"/>
    <m/>
    <m/>
    <n v="-25419.83"/>
    <x v="4"/>
    <s v="ZZ_Elim"/>
  </r>
  <r>
    <s v="Journal"/>
    <s v="xElimination Blend360"/>
    <s v="Intercompany"/>
    <s v="Interco - Data Engineering Revenue"/>
    <d v="2024-08-31T00:00:00"/>
    <x v="0"/>
    <s v="52158"/>
    <s v="912617"/>
    <x v="0"/>
    <m/>
    <m/>
    <s v="ICC 1364 ICC in Forth Point Represents Blend360 : Franklin Templeton - Vasu POC Team"/>
    <m/>
    <m/>
    <n v="-62060.23"/>
    <x v="4"/>
    <s v="ZZ_Elim"/>
  </r>
  <r>
    <s v="Journal"/>
    <s v="xElimination Blend360"/>
    <s v="Intercompany"/>
    <s v="Interco - Data Engineering Revenue"/>
    <d v="2024-08-31T00:00:00"/>
    <x v="0"/>
    <s v="52158"/>
    <s v="912617"/>
    <x v="0"/>
    <m/>
    <m/>
    <s v="ICC 1019 ICC in Forth Point Represents Blend360 : Legrand - Cablofil Managed Service Level Agreement"/>
    <m/>
    <m/>
    <n v="-1482.1"/>
    <x v="4"/>
    <s v="ZZ_Elim"/>
  </r>
  <r>
    <s v="Journal"/>
    <s v="xElimination Blend360"/>
    <s v="Intercompany"/>
    <s v="Interco - Data Engineering Revenue"/>
    <d v="2024-08-31T00:00:00"/>
    <x v="0"/>
    <s v="52158"/>
    <s v="912617"/>
    <x v="0"/>
    <m/>
    <m/>
    <s v="ICC 1203 CVS Health : Foundry--FED Harleen"/>
    <m/>
    <m/>
    <n v="-10564.92"/>
    <x v="4"/>
    <s v="ZZ_Elim"/>
  </r>
  <r>
    <s v="Journal"/>
    <s v="Montevideo Labs"/>
    <s v="Data Engineering"/>
    <s v="Interco - Data Engineering Revenue"/>
    <d v="2024-08-31T00:00:00"/>
    <x v="0"/>
    <s v="51844"/>
    <s v="901789"/>
    <x v="0"/>
    <m/>
    <m/>
    <s v="ICC 1262 Under Armour : Under Armour - Analytics POD"/>
    <m/>
    <s v="Under Armour - Analytics POD Servicios exonerados de IRAE segun literal S articulo 52 Titulo 4 related to invoice  A2301"/>
    <n v="10564.917867991506"/>
    <x v="4"/>
    <s v="Under Armour"/>
  </r>
  <r>
    <s v="Journal"/>
    <s v="Montevideo Labs"/>
    <s v="Data Engineering"/>
    <s v="Interco - Data Engineering Revenue"/>
    <d v="2024-08-31T00:00:00"/>
    <x v="0"/>
    <s v="52100"/>
    <s v="912006"/>
    <x v="0"/>
    <m/>
    <m/>
    <s v="ICC 1166 ICC in Montevideo represents Blend360 : Fedefarma: Landing Zone Assessment &amp; Recommendation Phase"/>
    <m/>
    <s v="Record IC Bill A 2249"/>
    <n v="160.07451315138644"/>
    <x v="4"/>
    <s v="Fedefarma"/>
  </r>
  <r>
    <s v="Journal"/>
    <s v="xElimination Blend360"/>
    <s v="Intercompany"/>
    <s v="Interco - Data Engineering Revenue"/>
    <d v="2024-08-31T00:00:00"/>
    <x v="0"/>
    <s v="52158"/>
    <s v="912617"/>
    <x v="0"/>
    <m/>
    <m/>
    <s v="ICC 1268 Dish : 2: Dish - Integrated Data + Martech solution"/>
    <m/>
    <m/>
    <n v="-3916.82"/>
    <x v="4"/>
    <s v="ZZ_Elim"/>
  </r>
  <r>
    <s v="Journal"/>
    <s v="xElimination Blend International"/>
    <s v="Intercompany"/>
    <s v="Interco - Data Engineering Revenue"/>
    <d v="2024-08-31T00:00:00"/>
    <x v="0"/>
    <s v="52154"/>
    <s v="913412"/>
    <x v="0"/>
    <m/>
    <m/>
    <s v="ICC 1343 FEDERACIÃ“ FARMACÃˆUTICA, S.C.C.L : Landing Zone Implementation Phase"/>
    <m/>
    <m/>
    <n v="-27292.7"/>
    <x v="4"/>
    <s v="ZZ_Elim"/>
  </r>
  <r>
    <s v="Journal"/>
    <s v="xElimination Blend360"/>
    <s v="Intercompany"/>
    <s v="Interco - Data Engineering Revenue"/>
    <d v="2024-08-31T00:00:00"/>
    <x v="0"/>
    <s v="52158"/>
    <s v="912617"/>
    <x v="0"/>
    <m/>
    <m/>
    <s v="ICC 1333 NBCU : Prism (Wingspan) 2.0 Phase 2"/>
    <m/>
    <m/>
    <n v="-11405.31"/>
    <x v="4"/>
    <s v="ZZ_Elim"/>
  </r>
  <r>
    <s v="Journal"/>
    <s v="xElimination Blend360"/>
    <s v="Intercompany"/>
    <s v="Interco - Data Engineering Revenue"/>
    <d v="2024-08-31T00:00:00"/>
    <x v="0"/>
    <s v="52158"/>
    <s v="912617"/>
    <x v="0"/>
    <m/>
    <m/>
    <s v="ICC 895 Comcast Corporation : Comcast: 2024 Loyalty and Rewards Pod"/>
    <m/>
    <m/>
    <n v="-8804.1"/>
    <x v="4"/>
    <s v="ZZ_Elim"/>
  </r>
  <r>
    <s v="Journal"/>
    <s v="Montevideo Labs"/>
    <s v="Data Engineering"/>
    <s v="Interco - Data Engineering Revenue"/>
    <d v="2024-08-31T00:00:00"/>
    <x v="0"/>
    <s v="51844"/>
    <s v="901789"/>
    <x v="0"/>
    <m/>
    <m/>
    <s v="ICC 834 Franklin Templeton : Franklin Templeton - PMO+Engineering Tiger Team"/>
    <m/>
    <s v="Franklin Templeton - PMO+Engineering Tiger Team Servicios exonerados de IRAE segun literal S articulo 52 Titulo 4 related to invoice  A2309"/>
    <n v="237.11049653286727"/>
    <x v="4"/>
    <s v="Franklin Templeton"/>
  </r>
  <r>
    <s v="Journal"/>
    <s v="Montevideo Labs"/>
    <s v="Data Engineering"/>
    <s v="Interco - Data Engineering Revenue"/>
    <d v="2024-08-31T00:00:00"/>
    <x v="0"/>
    <s v="51844"/>
    <s v="901789"/>
    <x v="0"/>
    <m/>
    <m/>
    <s v="ICC 895 Comcast Corporation : Comcast: 2024 Loyalty and Rewards Pod"/>
    <m/>
    <s v="Comcast: 2024 Loyalty and Rewards Pod Servicios exonerados de IRAE segun literal S articulo 52 Titulo 4 related to invoice  A2310"/>
    <n v="8804.0982233262548"/>
    <x v="4"/>
    <s v="Comcast Corporation"/>
  </r>
  <r>
    <s v="Journal"/>
    <s v="Montevideo Labs"/>
    <s v="Data Engineering"/>
    <s v="Interco - Data Engineering Revenue"/>
    <d v="2024-08-31T00:00:00"/>
    <x v="0"/>
    <s v="51844"/>
    <s v="901789"/>
    <x v="0"/>
    <m/>
    <m/>
    <s v="ICC 1203 CVS Health : Foundry--FED Harleen"/>
    <m/>
    <s v="CVS: Foundry--FED Harleen Servicios exonerados de IRAE segun literal S articulo 52 Titulo 4 related to invoice  A2312"/>
    <n v="10564.917867991506"/>
    <x v="4"/>
    <s v="CVS Health"/>
  </r>
  <r>
    <s v="Journal"/>
    <s v="xElimination Blend360"/>
    <s v="Intercompany"/>
    <s v="Interco - Data Engineering Revenue"/>
    <d v="2024-08-31T00:00:00"/>
    <x v="0"/>
    <s v="52158"/>
    <s v="912617"/>
    <x v="0"/>
    <m/>
    <m/>
    <s v="ICC 1312 Franklin Templeton : Franklin Templeton - Tiger Teams Renewal (July - Sept)"/>
    <m/>
    <m/>
    <n v="-88883.37"/>
    <x v="4"/>
    <s v="ZZ_Elim"/>
  </r>
  <r>
    <s v="Journal"/>
    <s v="xElimination Blend360"/>
    <s v="Intercompany"/>
    <s v="Interco - Data Engineering Revenue"/>
    <d v="2024-08-31T00:00:00"/>
    <x v="0"/>
    <s v="52158"/>
    <s v="912617"/>
    <x v="0"/>
    <m/>
    <m/>
    <s v="ICC 1040 CVS Health : MGE/PMH/GPT 2024 Team"/>
    <m/>
    <m/>
    <n v="-43450.23"/>
    <x v="4"/>
    <s v="ZZ_Elim"/>
  </r>
  <r>
    <s v="Journal"/>
    <s v="xElimination Blend360"/>
    <s v="Intercompany"/>
    <s v="Interco - Data Engineering Revenue"/>
    <d v="2024-08-31T00:00:00"/>
    <x v="0"/>
    <s v="52158"/>
    <s v="912617"/>
    <x v="0"/>
    <m/>
    <m/>
    <s v="ICC 880 NBCU : AWB 2.0 Pod 1H 2024 Extension"/>
    <m/>
    <m/>
    <n v="-37417.42"/>
    <x v="4"/>
    <s v="ZZ_Elim"/>
  </r>
  <r>
    <s v="Journal"/>
    <s v="Montevideo Labs"/>
    <s v="Data Engineering"/>
    <s v="Interco - Data Engineering Revenue"/>
    <d v="2024-08-31T00:00:00"/>
    <x v="0"/>
    <s v="51844"/>
    <s v="901789"/>
    <x v="0"/>
    <m/>
    <m/>
    <s v="ICC 1350 CVS Health : Personalization Future State--Francis"/>
    <m/>
    <s v="Personalization Future State--Francis Servicios exonerados de IRAE segun literal S articulo 52 Titulo 4 related to invoice  A2312"/>
    <n v="3121.4530064520359"/>
    <x v="4"/>
    <s v="CVS Health"/>
  </r>
  <r>
    <s v="Journal"/>
    <s v="xElimination Blend360"/>
    <s v="Data Engineering"/>
    <s v="Interco - Data Engineering Revenue"/>
    <d v="2024-08-31T00:00:00"/>
    <x v="0"/>
    <s v="52164"/>
    <s v="913917"/>
    <x v="0"/>
    <m/>
    <m/>
    <m/>
    <m/>
    <s v="TopSide Management Book Elim  from Elim JE 52153"/>
    <n v="416929.29"/>
    <x v="4"/>
    <s v="ZZ_Elim"/>
  </r>
  <r>
    <s v="Journal"/>
    <s v="xElimination Blend360"/>
    <s v="Intercompany"/>
    <s v="Interco - Data Engineering Revenue"/>
    <d v="2024-08-31T00:00:00"/>
    <x v="0"/>
    <s v="52158"/>
    <s v="912617"/>
    <x v="0"/>
    <m/>
    <m/>
    <s v="ICC 1262 Under Armour : Under Armour - Analytics POD"/>
    <m/>
    <m/>
    <n v="-10564.92"/>
    <x v="4"/>
    <s v="ZZ_Elim"/>
  </r>
  <r>
    <s v="Journal"/>
    <s v="xElimination Blend360"/>
    <s v="Intercompany"/>
    <s v="Interco - Data Engineering Revenue"/>
    <d v="2024-08-31T00:00:00"/>
    <x v="0"/>
    <s v="52158"/>
    <s v="912617"/>
    <x v="0"/>
    <m/>
    <m/>
    <s v="ICC 1350 CVS Health : Personalization Future State--Francis"/>
    <m/>
    <m/>
    <n v="-3121.45"/>
    <x v="4"/>
    <s v="ZZ_Elim"/>
  </r>
  <r>
    <s v="Journal"/>
    <s v="xElimination Blend360"/>
    <s v="Intercompany"/>
    <s v="Interco - Data Engineering Revenue"/>
    <d v="2024-08-31T00:00:00"/>
    <x v="0"/>
    <s v="52158"/>
    <s v="912617"/>
    <x v="0"/>
    <m/>
    <m/>
    <s v="ICC 1051 Wyndham Hotels and Resorts : Wyndham - Guest Analytics Retainer"/>
    <m/>
    <m/>
    <n v="-16687.77"/>
    <x v="4"/>
    <s v="ZZ_Elim"/>
  </r>
  <r>
    <s v="Journal"/>
    <s v="Montevideo Labs"/>
    <s v="Data Engineering"/>
    <s v="Interco - Data Engineering Revenue"/>
    <d v="2024-08-31T00:00:00"/>
    <x v="0"/>
    <s v="51874"/>
    <s v="902725"/>
    <x v="0"/>
    <m/>
    <m/>
    <s v="ICC 1343 FEDERACIÃ“ FARMACÃˆUTICA, S.C.C.L : Landing Zone Implementation Phase"/>
    <m/>
    <s v="FedeFarma: Landing Zone Implementation Phase Servicios exonerados de IRAE segun literal S articulo 52 Titulo 4 related to invoice  A2296"/>
    <n v="27292.70449231139"/>
    <x v="4"/>
    <s v="Fedefarma"/>
  </r>
  <r>
    <s v="Journal"/>
    <s v="Montevideo Labs"/>
    <s v="Data Engineering"/>
    <s v="Interco - Data Engineering Revenue"/>
    <d v="2024-08-31T00:00:00"/>
    <x v="0"/>
    <s v="51844"/>
    <s v="901789"/>
    <x v="0"/>
    <m/>
    <m/>
    <s v="ICC 1202 Hyatt : Hyatt - GenAI Implementation"/>
    <m/>
    <s v="Hyatt - GenAI Implementation Servicios exonerados de IRAE segun literal S articulo 52 Titulo 4 related to invoice  A2302"/>
    <n v="25419.832688440169"/>
    <x v="4"/>
    <s v="Hyatt"/>
  </r>
  <r>
    <s v="Journal"/>
    <s v="xElimination Blend360"/>
    <s v="Intercompany"/>
    <s v="Interco - Data Engineering Revenue"/>
    <d v="2024-08-31T00:00:00"/>
    <x v="0"/>
    <s v="52158"/>
    <s v="912617"/>
    <x v="0"/>
    <m/>
    <m/>
    <s v="ICC 1225 ICC in Blend Represents FPAI Inc (OA) : Verizon: Turing- Personalization Phase 2 Capacity Service"/>
    <m/>
    <m/>
    <n v="-27458.69"/>
    <x v="4"/>
    <s v="ZZ_Elim"/>
  </r>
  <r>
    <s v="Journal"/>
    <s v="Montevideo Labs"/>
    <s v="Data Engineering"/>
    <s v="Interco - Data Engineering Revenue"/>
    <d v="2024-08-31T00:00:00"/>
    <x v="0"/>
    <s v="51844"/>
    <s v="901789"/>
    <x v="0"/>
    <m/>
    <m/>
    <s v="ICC 880 NBCU : AWB 2.0 Pod 1H 2024 Extension"/>
    <m/>
    <s v="NBCU: AWB 2.0 Pod 1H 2024 Extension Servicios exonerados de IRAE segun literal S articulo 52 Titulo 4 related to invoice  A2313"/>
    <n v="37417.417449136585"/>
    <x v="4"/>
    <s v="NBCU"/>
  </r>
  <r>
    <s v="Journal"/>
    <s v="Blend360, LLC"/>
    <s v="Data Engineering"/>
    <s v="Interco - Data Engineering Revenue"/>
    <d v="2024-08-31T00:00:00"/>
    <x v="0"/>
    <s v="49289"/>
    <s v="888244"/>
    <x v="1"/>
    <s v="30773"/>
    <s v="15772947813"/>
    <s v="ICC 1225 ICC in Blend Represents FPAI Inc (OA) : Verizon: Turing- Personalization Phase 2 Capacity Service"/>
    <m/>
    <s v="Retainer Revenue Recognition"/>
    <n v="27458.69"/>
    <x v="4"/>
    <s v="Verizon"/>
  </r>
  <r>
    <s v="Journal"/>
    <s v="xElimination Blend International"/>
    <s v="Data Engineering"/>
    <s v="Interco - Data Engineering Revenue"/>
    <d v="2024-08-31T00:00:00"/>
    <x v="0"/>
    <s v="52163"/>
    <s v="913916"/>
    <x v="0"/>
    <m/>
    <m/>
    <m/>
    <m/>
    <s v="TopSide Management Book Elim from Elim JE 52151"/>
    <n v="27452.78"/>
    <x v="4"/>
    <s v="ZZ_Elim"/>
  </r>
  <r>
    <s v="Journal"/>
    <s v="xElimination Blend360"/>
    <s v="Intercompany"/>
    <s v="Interco - Data Engineering Revenue"/>
    <d v="2024-08-31T00:00:00"/>
    <x v="0"/>
    <s v="52158"/>
    <s v="912617"/>
    <x v="0"/>
    <m/>
    <m/>
    <s v="ICC 1222 Franklin Templeton : Franklin Templeton - Vasu POC Team"/>
    <m/>
    <m/>
    <n v="-11621.41"/>
    <x v="4"/>
    <s v="ZZ_Elim"/>
  </r>
  <r>
    <s v="Journal"/>
    <s v="Montevideo Labs"/>
    <s v="Data Engineering"/>
    <s v="Interco - Data Engineering Revenue"/>
    <d v="2024-08-31T00:00:00"/>
    <x v="0"/>
    <s v="51844"/>
    <s v="901789"/>
    <x v="0"/>
    <m/>
    <m/>
    <s v="ICC 1333 NBCU : Prism (Wingspan) 2.0 Phase 2"/>
    <m/>
    <s v="NBCU: Prism (Wingspan) 2.0 Engineering Team Extension Servicios exonerados de IRAE segun literal S articulo 52 Titulo 4 related to invoice  A2313"/>
    <n v="11405.309062036284"/>
    <x v="4"/>
    <s v="NBCU"/>
  </r>
  <r>
    <s v="Journal"/>
    <s v="Montevideo Labs"/>
    <s v="Data Engineering"/>
    <s v="Interco - Data Engineering Revenue"/>
    <d v="2024-08-31T00:00:00"/>
    <x v="0"/>
    <s v="51844"/>
    <s v="901789"/>
    <x v="0"/>
    <m/>
    <m/>
    <s v="ICC 1204 CVS Health : Foundry Targeting - Alpesh FED"/>
    <m/>
    <s v="CVS: Foundry Targeting - Alpesh FED Servicios exonerados de IRAE segun literal S articulo 52 Titulo 4 related to invoice  A2312"/>
    <n v="10564.917867991506"/>
    <x v="4"/>
    <s v="CVS Health"/>
  </r>
  <r>
    <s v="Journal"/>
    <s v="xElimination Blend360"/>
    <s v="Intercompany"/>
    <s v="Interco - Data Engineering Revenue"/>
    <d v="2024-08-31T00:00:00"/>
    <x v="0"/>
    <s v="52158"/>
    <s v="912617"/>
    <x v="0"/>
    <m/>
    <m/>
    <s v="ICC 1204 CVS Health : Foundry Targeting - Alpesh FED"/>
    <m/>
    <m/>
    <n v="-10564.92"/>
    <x v="4"/>
    <s v="ZZ_Elim"/>
  </r>
  <r>
    <s v="Journal"/>
    <s v="Montevideo Labs"/>
    <s v="Data Engineering"/>
    <s v="Interco - Data Engineering Revenue"/>
    <d v="2024-08-31T00:00:00"/>
    <x v="0"/>
    <s v="51844"/>
    <s v="901789"/>
    <x v="0"/>
    <m/>
    <m/>
    <s v="ICC 1312 Franklin Templeton : Franklin Templeton - Tiger Teams Renewal (July - Sept)"/>
    <m/>
    <s v="Franklin Templeton - Tiger Teams Renewal (July - Sept) Servicios exonerados de IRAE segun literal S articulo 52 Titulo 4 related to invoice  A2309"/>
    <n v="88883.374358721718"/>
    <x v="4"/>
    <s v="Franklin Templeton"/>
  </r>
  <r>
    <s v="Journal"/>
    <s v="xElimination Blend360"/>
    <s v="Intercompany"/>
    <s v="Interco - Data Engineering Revenue"/>
    <d v="2024-08-31T00:00:00"/>
    <x v="0"/>
    <s v="52158"/>
    <s v="912617"/>
    <x v="0"/>
    <m/>
    <m/>
    <s v="ICC 1077 Know Your Cross : Monthly retainer - 6 months engagement"/>
    <m/>
    <m/>
    <n v="-26692.43"/>
    <x v="4"/>
    <s v="ZZ_Elim"/>
  </r>
  <r>
    <s v="Journal"/>
    <s v="xElimination Blend360"/>
    <s v="Intercompany"/>
    <s v="Interco - Data Engineering Revenue"/>
    <d v="2024-08-31T00:00:00"/>
    <x v="0"/>
    <s v="52158"/>
    <s v="912617"/>
    <x v="0"/>
    <m/>
    <m/>
    <s v="ICC 1151 ICC in Forth Point Represents FutureproofAI : British Telecom - Technical BA - Rhiannon"/>
    <m/>
    <m/>
    <n v="-16580.400000000001"/>
    <x v="4"/>
    <s v="ZZ_Elim"/>
  </r>
  <r>
    <s v="Journal"/>
    <s v="xElimination Blend International"/>
    <s v="Intercompany"/>
    <s v="Interco - Data Engineering Revenue"/>
    <d v="2024-08-31T00:00:00"/>
    <x v="0"/>
    <s v="52154"/>
    <s v="913412"/>
    <x v="0"/>
    <m/>
    <m/>
    <s v="ICC 1166 ICC in Montevideo represents Blend360 : Fedefarma: Landing Zone Assessment &amp; Recommendation Phase"/>
    <m/>
    <m/>
    <n v="-160.07"/>
    <x v="4"/>
    <s v="ZZ_Elim"/>
  </r>
  <r>
    <s v="Journal"/>
    <s v="Forthpoint"/>
    <s v="Business Intelligence"/>
    <s v="Interco - Business Intelligence Revenue"/>
    <d v="2024-08-30T00:00:00"/>
    <x v="0"/>
    <s v="51594"/>
    <s v="898555"/>
    <x v="0"/>
    <m/>
    <m/>
    <s v="ICC 1091 ICC in Forth Point Represents FutureproofAI : British Telecom - IDC resource Chaitanya"/>
    <m/>
    <s v="BT (FPAI) IC rev reclass August"/>
    <n v="28949.89876909251"/>
    <x v="1"/>
    <s v="British Telecom"/>
  </r>
  <r>
    <s v="Journal"/>
    <s v="Forthpoint"/>
    <s v="Business Intelligence"/>
    <s v="Interco - Business Intelligence Revenue"/>
    <d v="2024-08-30T00:00:00"/>
    <x v="0"/>
    <s v="51593"/>
    <s v="898554"/>
    <x v="0"/>
    <m/>
    <m/>
    <s v="ICC 1019 ICC in Forth Point Represents Blend360 : Legrand - Cablofil Managed Service Level Agreement"/>
    <m/>
    <s v="Legrand IC rev reclass August"/>
    <n v="1482.103226528586"/>
    <x v="1"/>
    <s v="Legrand Cablofil Inc"/>
  </r>
  <r>
    <s v="Journal"/>
    <s v="Montevideo Labs"/>
    <s v="Business Intelligence"/>
    <s v="Interco - Business Intelligence Revenue"/>
    <d v="2024-08-31T00:00:00"/>
    <x v="0"/>
    <s v="51844"/>
    <s v="901789"/>
    <x v="0"/>
    <m/>
    <m/>
    <s v="ICC 1051 Wyndham Hotels and Resorts : Wyndham - Guest Analytics Retainer"/>
    <m/>
    <s v="Wyndham - Guest Analytics Retainer Servicios exonerados de IRAE segun literal S articulo 52 Titulo 4 related to invoice  A2303"/>
    <n v="12017.594074840337"/>
    <x v="5"/>
    <s v="Wyndham Hotels and Resorts, LLC"/>
  </r>
  <r>
    <s v="Journal"/>
    <s v="xElimination Blend International"/>
    <s v="Business Intelligence"/>
    <s v="Interco - Business Intelligence Revenue"/>
    <d v="2024-08-31T00:00:00"/>
    <x v="0"/>
    <s v="52163"/>
    <s v="913916"/>
    <x v="0"/>
    <m/>
    <m/>
    <m/>
    <m/>
    <s v="TopSide Management Book Elim from Elim JE 52151"/>
    <n v="3378.98"/>
    <x v="5"/>
    <s v="ZZ_Elim"/>
  </r>
  <r>
    <s v="Journal"/>
    <s v="xElimination Blend360"/>
    <s v="Intercompany"/>
    <s v="Interco - Business Intelligence Revenue"/>
    <d v="2024-08-31T00:00:00"/>
    <x v="0"/>
    <s v="52158"/>
    <s v="912617"/>
    <x v="0"/>
    <m/>
    <m/>
    <s v="ICC 1115 ICC in Montevideo represents Blend360 : UDX: Digital Analytics - FTE Support"/>
    <m/>
    <m/>
    <n v="-5602.61"/>
    <x v="5"/>
    <s v="ZZ_Elim"/>
  </r>
  <r>
    <s v="Journal"/>
    <s v="Blend360 International Holdings, LLC"/>
    <s v="Business Intelligence"/>
    <s v="Interco - Business Intelligence Revenue"/>
    <d v="2024-08-31T00:00:00"/>
    <x v="0"/>
    <s v="49315"/>
    <s v="889371"/>
    <x v="0"/>
    <m/>
    <m/>
    <s v="ICC 782 ICC India representing FPAI : British Telecom - Qlik Development"/>
    <m/>
    <s v="Aug24 India recharge to FPAI for employee cost related Client ICC India representing FPAI project British Telecom - Qlik Development project British Telecom - Qlik Development User PADALA, CHAITANYA billable Hrs 153"/>
    <n v="3121.97"/>
    <x v="5"/>
    <s v="British Telecom"/>
  </r>
  <r>
    <s v="Journal"/>
    <s v="xElimination Blend360"/>
    <s v="Intercompany"/>
    <s v="Interco - Business Intelligence Revenue"/>
    <d v="2024-08-31T00:00:00"/>
    <x v="0"/>
    <s v="52158"/>
    <s v="912617"/>
    <x v="0"/>
    <m/>
    <m/>
    <s v="ICC 1091 ICC in Forth Point Represents FutureproofAI : British Telecom - IDC resource Chaitanya"/>
    <m/>
    <m/>
    <n v="0"/>
    <x v="5"/>
    <s v="ZZ_Elim"/>
  </r>
  <r>
    <s v="Journal"/>
    <s v="Blend360 International Holdings, LLC"/>
    <s v="Business Intelligence"/>
    <s v="Interco - Business Intelligence Revenue"/>
    <d v="2024-08-31T00:00:00"/>
    <x v="0"/>
    <s v="49311"/>
    <s v="889366"/>
    <x v="0"/>
    <m/>
    <m/>
    <s v="ICC 768 Soremartec S.A. : MUSST APAC-MEA Reporting Maintenance"/>
    <m/>
    <s v="Aug24 India recharge to BV for employee cost related to Client Ferrero (EF)  project MUSST APAC-MEA Reporting Maintenance - Employee RAMESH, LOKESH billable Hrs 16"/>
    <n v="90.4"/>
    <x v="5"/>
    <s v="Soremartec S.A."/>
  </r>
  <r>
    <s v="Journal"/>
    <s v="xElimination Blend360"/>
    <s v="Business Intelligence"/>
    <s v="Interco - Business Intelligence Revenue"/>
    <d v="2024-08-31T00:00:00"/>
    <x v="0"/>
    <s v="52164"/>
    <s v="913917"/>
    <x v="0"/>
    <m/>
    <m/>
    <m/>
    <m/>
    <s v="TopSide Management Book Elim  from Elim JE 52153"/>
    <n v="56523.83"/>
    <x v="5"/>
    <s v="ZZ_Elim"/>
  </r>
  <r>
    <s v="Journal"/>
    <s v="xElimination Blend360"/>
    <s v="Intercompany"/>
    <s v="Interco - Business Intelligence Revenue"/>
    <d v="2024-08-31T00:00:00"/>
    <x v="0"/>
    <s v="52158"/>
    <s v="912617"/>
    <x v="0"/>
    <m/>
    <m/>
    <s v="ICC 1019 ICC in Forth Point Represents Blend360 : Legrand - Cablofil Managed Service Level Agreement"/>
    <m/>
    <m/>
    <n v="-1482.1"/>
    <x v="5"/>
    <s v="ZZ_Elim"/>
  </r>
  <r>
    <s v="Journal"/>
    <s v="xElimination Blend360"/>
    <s v="Intercompany"/>
    <s v="Interco - Business Intelligence Revenue"/>
    <d v="2024-08-31T00:00:00"/>
    <x v="0"/>
    <s v="52158"/>
    <s v="912617"/>
    <x v="0"/>
    <m/>
    <m/>
    <s v="ICC 1244 GoodRx : GoodRx - Incremental BI Support"/>
    <m/>
    <m/>
    <n v="-10564.92"/>
    <x v="5"/>
    <s v="ZZ_Elim"/>
  </r>
  <r>
    <s v="Journal"/>
    <s v="xElimination Blend International"/>
    <s v="Intercompany"/>
    <s v="Interco - Business Intelligence Revenue"/>
    <d v="2024-08-31T00:00:00"/>
    <x v="0"/>
    <s v="52154"/>
    <s v="913412"/>
    <x v="0"/>
    <m/>
    <m/>
    <s v="ICC 770 Soremartec S.A. : P1 Africa-Levant Reports Ongoing"/>
    <m/>
    <m/>
    <n v="-797.74"/>
    <x v="5"/>
    <s v="ZZ_Elim"/>
  </r>
  <r>
    <s v="Journal"/>
    <s v="Blend360 International Holdings, LLC"/>
    <s v="Business Intelligence"/>
    <s v="Interco - Business Intelligence Revenue"/>
    <d v="2024-08-31T00:00:00"/>
    <x v="0"/>
    <s v="49311"/>
    <s v="889366"/>
    <x v="0"/>
    <m/>
    <m/>
    <s v="ICC 770 Soremartec S.A. : P1 Africa-Levant Reports Ongoing"/>
    <m/>
    <s v="Aug24 India recharge to BV for employee cost related to Client Ferrero (EF)  project P1 Africa-Levant Reports Ongoing - Employee VEMULAPALLI, HARINI billable Hrs 15"/>
    <n v="490.22"/>
    <x v="5"/>
    <s v="Soremartec S.A."/>
  </r>
  <r>
    <s v="Journal"/>
    <s v="xElimination Blend International"/>
    <s v="Intercompany"/>
    <s v="Interco - Business Intelligence Revenue"/>
    <d v="2024-08-31T00:00:00"/>
    <x v="0"/>
    <s v="52154"/>
    <s v="913412"/>
    <x v="0"/>
    <m/>
    <m/>
    <s v="ICC 768 Soremartec S.A. : MUSST APAC-MEA Reporting Maintenance"/>
    <m/>
    <m/>
    <n v="-180.8"/>
    <x v="5"/>
    <s v="ZZ_Elim"/>
  </r>
  <r>
    <s v="Journal"/>
    <s v="Montevideo Labs"/>
    <s v="Business Intelligence"/>
    <s v="Interco - Business Intelligence Revenue"/>
    <d v="2024-08-31T00:00:00"/>
    <x v="0"/>
    <s v="51844"/>
    <s v="901789"/>
    <x v="0"/>
    <m/>
    <m/>
    <s v="ICC 867 CVS Health : Retail Analytics DS and BI - 2024"/>
    <m/>
    <s v="CVS: Retail Analytics DS and BI - 2024 Servicios exonerados de IRAE segun literal S articulo 52 Titulo 4 related to invoice  A2312"/>
    <n v="8804.0982233262548"/>
    <x v="5"/>
    <s v="CVS Health"/>
  </r>
  <r>
    <s v="Journal"/>
    <s v="Blend360 International Holdings, LLC"/>
    <s v="Business Intelligence"/>
    <s v="Interco - Business Intelligence Revenue"/>
    <d v="2024-08-31T00:00:00"/>
    <x v="0"/>
    <s v="49311"/>
    <s v="889366"/>
    <x v="0"/>
    <m/>
    <m/>
    <s v="ICC 1007 Soremartec S.A. : Offshore Business Insights Support"/>
    <m/>
    <s v="Aug24 India recharge to BV for employee cost related to Client Ferrero (EF)  project Offshore Business Insights Support - Employee VEMULAPALLI, HARINI billable Hrs 8"/>
    <n v="270.14"/>
    <x v="5"/>
    <s v="Soremartec S.A."/>
  </r>
  <r>
    <s v="Journal"/>
    <s v="xElimination Blend360"/>
    <s v="Intercompany"/>
    <s v="Interco - Business Intelligence Revenue"/>
    <d v="2024-08-31T00:00:00"/>
    <x v="0"/>
    <s v="52158"/>
    <s v="912617"/>
    <x v="0"/>
    <m/>
    <m/>
    <s v="ICC 782 ICC India representing FPAI : British Telecom - Qlik Development"/>
    <m/>
    <m/>
    <n v="-7487.65"/>
    <x v="5"/>
    <s v="ZZ_Elim"/>
  </r>
  <r>
    <s v="Journal"/>
    <s v="Blend360 International Holdings, LLC"/>
    <s v="Business Intelligence"/>
    <s v="Interco - Business Intelligence Revenue"/>
    <d v="2024-08-31T00:00:00"/>
    <x v="0"/>
    <s v="49311"/>
    <s v="889366"/>
    <x v="0"/>
    <m/>
    <m/>
    <s v="ICC 770 Soremartec S.A. : P1 Africa-Levant Reports Ongoing"/>
    <m/>
    <s v="Aug24 India recharge to BV for employee cost related to Client Ferrero (EF)  project P1 Africa-Levant Reports Ongoing - Employee K, SIDDHARTHA billable Hrs 16"/>
    <n v="262.24"/>
    <x v="5"/>
    <s v="Soremartec S.A."/>
  </r>
  <r>
    <s v="Journal"/>
    <s v="xElimination Blend360"/>
    <s v="Intercompany"/>
    <s v="Interco - Business Intelligence Revenue"/>
    <d v="2024-08-31T00:00:00"/>
    <x v="0"/>
    <s v="52158"/>
    <s v="912617"/>
    <x v="0"/>
    <m/>
    <m/>
    <s v="ICC 1051 Wyndham Hotels and Resorts : Wyndham - Guest Analytics Retainer"/>
    <m/>
    <m/>
    <n v="-12017.59"/>
    <x v="5"/>
    <s v="ZZ_Elim"/>
  </r>
  <r>
    <s v="Journal"/>
    <s v="Blend360 International Holdings, LLC"/>
    <s v="Business Intelligence"/>
    <s v="Interco - Business Intelligence Revenue"/>
    <d v="2024-08-31T00:00:00"/>
    <x v="0"/>
    <s v="49311"/>
    <s v="889366"/>
    <x v="0"/>
    <m/>
    <m/>
    <s v="ICC 1007 Soremartec S.A. : Offshore Business Insights Support"/>
    <m/>
    <s v="Aug24 India recharge to BV for employee cost related to Client Ferrero (EF)  project Offshore Business Insights Support - Employee K, SIDDHARTHA billable Hrs 80"/>
    <n v="1263.8399999999999"/>
    <x v="5"/>
    <s v="Soremartec S.A."/>
  </r>
  <r>
    <s v="Journal"/>
    <s v="Blend360 International Holdings, LLC"/>
    <s v="Business Intelligence"/>
    <s v="Interco - Business Intelligence Revenue"/>
    <d v="2024-08-31T00:00:00"/>
    <x v="0"/>
    <s v="49311"/>
    <s v="889366"/>
    <x v="0"/>
    <m/>
    <m/>
    <s v="ICC 1007 Soremartec S.A. : Offshore Business Insights Support"/>
    <m/>
    <s v="Aug24 India recharge to BV for employee cost related to Client Ferrero (EF)  project Offshore Business Insights Support - Employee RAMESH, LOKESH billable Hrs 56"/>
    <n v="343.64"/>
    <x v="5"/>
    <s v="Soremartec S.A."/>
  </r>
  <r>
    <s v="Journal"/>
    <s v="Blend360 International Holdings, LLC"/>
    <s v="Business Intelligence"/>
    <s v="Interco - Business Intelligence Revenue"/>
    <d v="2024-08-31T00:00:00"/>
    <x v="0"/>
    <s v="49315"/>
    <s v="889371"/>
    <x v="0"/>
    <m/>
    <m/>
    <s v="ICC 782 ICC India representing FPAI : British Telecom - Qlik Development"/>
    <m/>
    <s v="Aug24 India recharge to FPAI for employee cost related Client ICC India representing FPAI project British Telecom - Qlik Development project British Telecom - Qlik Development User VEDIYAPPAN, PREMANAND billable Hrs 144"/>
    <n v="2208.8000000000002"/>
    <x v="5"/>
    <s v="British Telecom"/>
  </r>
  <r>
    <s v="Journal"/>
    <s v="Montevideo Labs"/>
    <s v="Business Intelligence"/>
    <s v="Interco - Business Intelligence Revenue"/>
    <d v="2024-08-31T00:00:00"/>
    <x v="0"/>
    <s v="51844"/>
    <s v="901789"/>
    <x v="0"/>
    <m/>
    <m/>
    <s v="ICC 1244 GoodRx : GoodRx - Incremental BI Support"/>
    <m/>
    <s v="GoodRx - Incremental BI Support Servicios exonerados de IRAE segun literal S articulo 52 Titulo 4 related to invoice  A2304"/>
    <n v="10564.917867991506"/>
    <x v="5"/>
    <s v="GoodRx"/>
  </r>
  <r>
    <s v="Journal"/>
    <s v="xElimination Blend360"/>
    <s v="Intercompany"/>
    <s v="Interco - Business Intelligence Revenue"/>
    <d v="2024-08-31T00:00:00"/>
    <x v="0"/>
    <s v="52158"/>
    <s v="912617"/>
    <x v="0"/>
    <m/>
    <m/>
    <s v="ICC 1344 Visa : Visa - Minerva dashboard automation"/>
    <m/>
    <m/>
    <n v="-10564.92"/>
    <x v="5"/>
    <s v="ZZ_Elim"/>
  </r>
  <r>
    <s v="Journal"/>
    <s v="xElimination Blend International"/>
    <s v="Intercompany"/>
    <s v="Interco - Business Intelligence Revenue"/>
    <d v="2024-08-31T00:00:00"/>
    <x v="0"/>
    <s v="52154"/>
    <s v="913412"/>
    <x v="0"/>
    <m/>
    <m/>
    <s v="ICC 1007 Soremartec S.A. : Offshore Business Insights Support"/>
    <m/>
    <m/>
    <n v="-2400.44"/>
    <x v="5"/>
    <s v="ZZ_Elim"/>
  </r>
  <r>
    <s v="Journal"/>
    <s v="Montevideo Labs"/>
    <s v="Business Intelligence"/>
    <s v="Interco - Business Intelligence Revenue"/>
    <d v="2024-08-31T00:00:00"/>
    <x v="0"/>
    <s v="51844"/>
    <s v="901789"/>
    <x v="0"/>
    <m/>
    <m/>
    <s v="ICC 1115 ICC in Montevideo represents Blend360 : UDX: Digital Analytics - FTE Support"/>
    <m/>
    <s v="UDX: Digital Analytics - FTE Support Servicios exonerados de IRAE segun literal S articulo 52 Titulo 4 related to invoice  A2311"/>
    <n v="5602.6079602985255"/>
    <x v="5"/>
    <s v="UDX"/>
  </r>
  <r>
    <s v="Journal"/>
    <s v="Montevideo Labs"/>
    <s v="Business Intelligence"/>
    <s v="Interco - Business Intelligence Revenue"/>
    <d v="2024-08-31T00:00:00"/>
    <x v="0"/>
    <s v="51844"/>
    <s v="901789"/>
    <x v="0"/>
    <m/>
    <m/>
    <s v="ICC 1344 Visa : Visa - Minerva dashboard automation"/>
    <m/>
    <s v="Visa DSX: Visa - Minerva dashboard automation Servicios exonerados de IRAE segun literal S articulo 52 Titulo 4 related to invoice  A2300"/>
    <n v="10564.917867991506"/>
    <x v="5"/>
    <s v="Visa"/>
  </r>
  <r>
    <s v="Journal"/>
    <s v="xElimination Blend360"/>
    <s v="Intercompany"/>
    <s v="Interco - Business Intelligence Revenue"/>
    <d v="2024-08-31T00:00:00"/>
    <x v="0"/>
    <s v="52158"/>
    <s v="912617"/>
    <x v="0"/>
    <m/>
    <m/>
    <s v="ICC 867 CVS Health : Retail Analytics DS and BI - 2024"/>
    <m/>
    <m/>
    <n v="-8804.1"/>
    <x v="5"/>
    <s v="ZZ_Elim"/>
  </r>
  <r>
    <s v="Journal"/>
    <s v="Forthpoint"/>
    <s v="Business Intelligence"/>
    <s v="Interco - Business Intelligence Revenue"/>
    <d v="2024-08-31T00:00:00"/>
    <x v="0"/>
    <s v="52035"/>
    <s v="909377"/>
    <x v="0"/>
    <m/>
    <m/>
    <s v="ICC 1091 ICC in Forth Point Represents FutureproofAI : British Telecom - IDC resource Chaitanya"/>
    <m/>
    <s v="Remove BT IDC Transactions FP-FPAI_JE51594"/>
    <n v="-28949.89876909251"/>
    <x v="1"/>
    <s v="British Telecom"/>
  </r>
  <r>
    <s v="Journal"/>
    <s v="Blend360 International Holdings, LLC"/>
    <s v="Business Intelligence"/>
    <s v="Interco - Business Intelligence Revenue"/>
    <d v="2024-08-31T00:00:00"/>
    <x v="0"/>
    <s v="49311"/>
    <s v="889366"/>
    <x v="0"/>
    <m/>
    <m/>
    <s v="ICC 768 Soremartec S.A. : MUSST APAC-MEA Reporting Maintenance"/>
    <m/>
    <s v="Aug24 India recharge to BV for employee cost related to Client Ferrero (EF)  project MUSST APAC-MEA Reporting Maintenance - Employee REDDY, HARSHA billable Hrs 16"/>
    <n v="90.4"/>
    <x v="5"/>
    <s v="Soremartec S.A."/>
  </r>
  <r>
    <s v="Journal"/>
    <s v="Blend360 International Holdings, LLC"/>
    <s v="Business Intelligence"/>
    <s v="Interco - Business Intelligence Revenue"/>
    <d v="2024-08-31T00:00:00"/>
    <x v="0"/>
    <s v="49311"/>
    <s v="889366"/>
    <x v="0"/>
    <m/>
    <m/>
    <s v="ICC 1007 Soremartec S.A. : Offshore Business Insights Support"/>
    <m/>
    <s v="Aug24 India recharge to BV for employee cost related to Client Ferrero (EF)  project Offshore Business Insights Support - Employee REDDY, HARSHA billable Hrs 88"/>
    <n v="522.82000000000005"/>
    <x v="5"/>
    <s v="Soremartec S.A."/>
  </r>
  <r>
    <s v="Journal"/>
    <s v="Blend360 International Holdings, LLC"/>
    <s v="Business Intelligence"/>
    <s v="Interco - Business Intelligence Revenue"/>
    <d v="2024-08-31T00:00:00"/>
    <x v="0"/>
    <s v="49315"/>
    <s v="889371"/>
    <x v="0"/>
    <m/>
    <m/>
    <s v="ICC 782 ICC India representing FPAI : British Telecom - Qlik Development"/>
    <m/>
    <s v="Aug24 India recharge to FPAI for employee cost related Client ICC India representing FPAI project British Telecom - Qlik Development project British Telecom - Qlik Development User BOINPALLY, ANIRUDH RAO billable Hrs 136"/>
    <n v="2156.88"/>
    <x v="5"/>
    <s v="British Telecom"/>
  </r>
  <r>
    <s v="Journal"/>
    <s v="Blend360 International Holdings, LLC"/>
    <s v="Business Intelligence"/>
    <s v="Interco - Business Intelligence Revenue"/>
    <d v="2024-08-31T00:00:00"/>
    <x v="0"/>
    <s v="49311"/>
    <s v="889366"/>
    <x v="0"/>
    <m/>
    <m/>
    <s v="ICC 770 Soremartec S.A. : P1 Africa-Levant Reports Ongoing"/>
    <m/>
    <s v="Aug24 India recharge to BV for employee cost related to Client Ferrero (EF)  project P1 Africa-Levant Reports Ongoing - Employee RAMESH, LOKESH billable Hrs 8"/>
    <n v="45.28"/>
    <x v="5"/>
    <s v="Soremartec S.A."/>
  </r>
  <r>
    <s v="Journal"/>
    <s v="Forthpoint"/>
    <s v="AI Consulting"/>
    <s v="Interco - AI Consulting Revenue"/>
    <d v="2024-08-30T00:00:00"/>
    <x v="0"/>
    <s v="51596"/>
    <s v="898557"/>
    <x v="0"/>
    <m/>
    <m/>
    <s v="ICC 939 Walmart : Walmart - FY25 Marketing Advanced Analytics Retainer"/>
    <m/>
    <s v="Reclass Walmart to IC Aug revenues"/>
    <n v="26408.308201884509"/>
    <x v="1"/>
    <s v="Walmart"/>
  </r>
  <r>
    <s v="Journal"/>
    <s v="Forthpoint"/>
    <s v="AI Consulting"/>
    <s v="Interco - AI Consulting Revenue"/>
    <d v="2024-08-30T00:00:00"/>
    <x v="0"/>
    <s v="51593"/>
    <s v="898554"/>
    <x v="0"/>
    <m/>
    <m/>
    <s v="ICC 1019 ICC in Forth Point Represents Blend360 : Legrand - Cablofil Managed Service Level Agreement"/>
    <m/>
    <s v="Legrand IC rev reclass August"/>
    <n v="778.47593694579268"/>
    <x v="1"/>
    <s v="Legrand Cablofil Inc"/>
  </r>
  <r>
    <s v="Journal"/>
    <s v="Forthpoint"/>
    <s v="AI Consulting"/>
    <s v="Interco - AI Consulting Revenue"/>
    <d v="2024-08-30T00:00:00"/>
    <x v="0"/>
    <s v="51594"/>
    <s v="898555"/>
    <x v="0"/>
    <m/>
    <m/>
    <s v="ICC 1020 ICC in Forth Point Represents FutureproofAI : British Telecom - Delivery Lead 2024"/>
    <m/>
    <s v="BT (FPAI) IC rev reclass August"/>
    <n v="49280.62313193248"/>
    <x v="1"/>
    <s v="British Telecom"/>
  </r>
  <r>
    <s v="Journal"/>
    <s v="Forthpoint"/>
    <s v="AI Consulting"/>
    <s v="Interco - AI Consulting Revenue"/>
    <d v="2024-08-30T00:00:00"/>
    <x v="0"/>
    <s v="51623"/>
    <s v="901287"/>
    <x v="0"/>
    <m/>
    <m/>
    <m/>
    <m/>
    <s v="Reclass Hyatt to IC Aug revenues"/>
    <n v="14544.034370245226"/>
    <x v="1"/>
    <s v="Hyatt"/>
  </r>
  <r>
    <s v="Journal"/>
    <s v="xElimination Blend360"/>
    <s v="AI Consulting"/>
    <s v="Interco - AI Consulting Revenue"/>
    <d v="2024-08-31T00:00:00"/>
    <x v="0"/>
    <s v="52164"/>
    <s v="913917"/>
    <x v="0"/>
    <m/>
    <m/>
    <m/>
    <m/>
    <s v="TopSide Management Book Elim  from Elim JE 52153"/>
    <n v="91006.67"/>
    <x v="6"/>
    <s v="ZZ_Elim"/>
  </r>
  <r>
    <s v="Journal"/>
    <s v="xElimination Blend360"/>
    <s v="Intercompany"/>
    <s v="Interco - AI Consulting Revenue"/>
    <d v="2024-08-31T00:00:00"/>
    <x v="0"/>
    <s v="52158"/>
    <s v="912617"/>
    <x v="0"/>
    <m/>
    <m/>
    <s v="ICC 1020 ICC in Forth Point Represents FutureproofAI : British Telecom - Delivery Lead 2024"/>
    <m/>
    <m/>
    <n v="-49280.62"/>
    <x v="6"/>
    <s v="ZZ_Elim"/>
  </r>
  <r>
    <s v="Journal"/>
    <s v="xElimination Blend360"/>
    <s v="Intercompany"/>
    <s v="Interco - AI Consulting Revenue"/>
    <d v="2024-08-31T00:00:00"/>
    <x v="0"/>
    <s v="52158"/>
    <s v="912617"/>
    <x v="0"/>
    <m/>
    <m/>
    <s v="ICC 1019 ICC in Forth Point Represents Blend360 : Legrand - Cablofil Managed Service Level Agreement"/>
    <m/>
    <m/>
    <n v="-778.48"/>
    <x v="6"/>
    <s v="ZZ_Elim"/>
  </r>
  <r>
    <s v="Journal"/>
    <s v="xElimination Blend360"/>
    <s v="Intercompany"/>
    <s v="Interco - AI Consulting Revenue"/>
    <d v="2024-08-31T00:00:00"/>
    <x v="0"/>
    <s v="52158"/>
    <s v="912617"/>
    <x v="0"/>
    <m/>
    <m/>
    <s v="ICC 939 Walmart : Walmart - FY25 Marketing Advanced Analytics Retainer"/>
    <m/>
    <m/>
    <n v="-26408.31"/>
    <x v="6"/>
    <s v="ZZ_Elim"/>
  </r>
  <r>
    <s v="Journal"/>
    <s v="xElimination Blend360"/>
    <s v="Intercompany"/>
    <s v="Interco - AI Consulting Revenue"/>
    <d v="2024-08-31T00:00:00"/>
    <x v="0"/>
    <s v="52158"/>
    <s v="912617"/>
    <x v="0"/>
    <m/>
    <m/>
    <m/>
    <m/>
    <m/>
    <n v="-14544.03"/>
    <x v="6"/>
    <s v="ZZ_Elim"/>
  </r>
  <r>
    <s v="Journal"/>
    <s v="xElimination Blend360"/>
    <s v="Intercompany"/>
    <s v="Interco - Solutions Revenue"/>
    <d v="2024-08-31T00:00:00"/>
    <x v="0"/>
    <s v="52158"/>
    <s v="912617"/>
    <x v="0"/>
    <m/>
    <m/>
    <s v="ICC 1225 ICC in Blend Represents FPAI Inc (OA) : Verizon: Turing- Personalization Phase 2 Capacity Service"/>
    <m/>
    <m/>
    <n v="-13564.1"/>
    <x v="7"/>
    <s v="ZZ_Elim"/>
  </r>
  <r>
    <s v="Journal"/>
    <s v="Blend360, LLC"/>
    <s v="Solutions"/>
    <s v="Interco - Solutions Revenue"/>
    <d v="2024-08-31T00:00:00"/>
    <x v="0"/>
    <s v="49291"/>
    <s v="888141"/>
    <x v="1"/>
    <s v="30773"/>
    <s v="15772947813"/>
    <s v="ICC 1225 ICC in Blend Represents FPAI Inc (OA) : Verizon: Turing- Personalization Phase 2 Capacity Service"/>
    <m/>
    <s v="Retainer Revenue Recognition"/>
    <n v="13564.1"/>
    <x v="7"/>
    <s v="Verizon"/>
  </r>
  <r>
    <s v="Journal"/>
    <s v="xElimination Blend360"/>
    <s v="Solutions"/>
    <s v="Interco - Solutions Revenue"/>
    <d v="2024-08-31T00:00:00"/>
    <x v="0"/>
    <s v="52164"/>
    <s v="913917"/>
    <x v="0"/>
    <m/>
    <m/>
    <m/>
    <m/>
    <s v="TopSide Management Book Elim  from Elim JE 52153"/>
    <n v="13564.1"/>
    <x v="7"/>
    <s v="ZZ_Elim"/>
  </r>
  <r>
    <s v="Journal"/>
    <s v="Engagement Factory UK"/>
    <s v="CX"/>
    <s v="Interco - CX Revenue"/>
    <d v="2024-08-30T00:00:00"/>
    <x v="0"/>
    <s v="51591"/>
    <s v="898452"/>
    <x v="0"/>
    <m/>
    <m/>
    <s v="ICC 1126 ICC in Engagement Factory UK Represents Represents Blend360 : Amperity Premium Services Pod_R1"/>
    <m/>
    <s v="Amperity Doc Martens IC rev reclass Aug"/>
    <n v="6927.1898647046273"/>
    <x v="8"/>
    <s v="Amperity"/>
  </r>
  <r>
    <s v="Journal"/>
    <s v="Montevideo Labs"/>
    <s v="CX"/>
    <s v="Interco - CX Revenue"/>
    <d v="2024-08-31T00:00:00"/>
    <x v="0"/>
    <s v="51844"/>
    <s v="901789"/>
    <x v="0"/>
    <m/>
    <m/>
    <s v="ICC 895 Comcast Corporation : Comcast: 2024 Loyalty and Rewards Pod"/>
    <m/>
    <s v="Comcast: 2024 Loyalty and Rewards Pod Servicios exonerados de IRAE segun literal S articulo 52 Titulo 4 related to invoice  A2310"/>
    <n v="8854.121508686063"/>
    <x v="8"/>
    <s v="Comcast Corporation"/>
  </r>
  <r>
    <s v="Journal"/>
    <s v="xElimination Blend360"/>
    <s v="Intercompany"/>
    <s v="Interco - CX Revenue"/>
    <d v="2024-08-31T00:00:00"/>
    <x v="0"/>
    <s v="52158"/>
    <s v="912617"/>
    <x v="0"/>
    <m/>
    <m/>
    <s v="ICC 1126 ICC in Engagement Factory UK Represents Represents Blend360 : Amperity Premium Services Pod_R1"/>
    <m/>
    <m/>
    <n v="-6922.58"/>
    <x v="8"/>
    <s v="ZZ_Elim"/>
  </r>
  <r>
    <s v="Journal"/>
    <s v="Blend360 International Holdings, LLC"/>
    <s v="CX"/>
    <s v="Interco - CX Revenue"/>
    <d v="2024-08-31T00:00:00"/>
    <x v="0"/>
    <s v="52031"/>
    <s v="909362"/>
    <x v="0"/>
    <m/>
    <m/>
    <s v="ICC 1207 Newfold : Newfold Adobe Analytics support"/>
    <m/>
    <s v="May24-Aug24 India recharge to Blend  for employee cost related Client Newfold project Newfold Adobe Analytics support project Newfold Adobe Analytics support User TRIPATHAY, HARSHVARDHAN billable Hrs 432"/>
    <n v="14878.08"/>
    <x v="8"/>
    <s v="Newfold"/>
  </r>
  <r>
    <s v="Journal"/>
    <s v="Blend360 International Holdings, LLC"/>
    <s v="CX"/>
    <s v="Interco - CX Revenue"/>
    <d v="2024-08-31T00:00:00"/>
    <x v="0"/>
    <s v="52031"/>
    <s v="909362"/>
    <x v="0"/>
    <m/>
    <m/>
    <s v="ICC 1207 Newfold : Newfold Adobe Analytics support"/>
    <m/>
    <s v="May24-Aug24 India recharge to Blend  for employee cost related Client Newfold project Newfold Adobe Analytics support project Newfold Adobe Analytics support User GUPTA, DEEVANSHU billable Hrs 136"/>
    <n v="1522.6"/>
    <x v="8"/>
    <s v="Newfold"/>
  </r>
  <r>
    <s v="Journal"/>
    <s v="xElimination Blend360"/>
    <s v="Intercompany"/>
    <s v="Interco - CX Revenue"/>
    <d v="2024-08-31T00:00:00"/>
    <x v="0"/>
    <s v="52158"/>
    <s v="912617"/>
    <x v="0"/>
    <m/>
    <m/>
    <s v="ICC 895 Comcast Corporation : Comcast: 2024 Loyalty and Rewards Pod"/>
    <m/>
    <m/>
    <n v="-8854.1200000000008"/>
    <x v="8"/>
    <s v="ZZ_Elim"/>
  </r>
  <r>
    <s v="Journal"/>
    <s v="Blend360 International Holdings, LLC"/>
    <s v="CX"/>
    <s v="Interco - CX Revenue"/>
    <d v="2024-08-31T00:00:00"/>
    <x v="0"/>
    <s v="52031"/>
    <s v="909362"/>
    <x v="0"/>
    <m/>
    <m/>
    <s v="ICC 1207 Newfold : Newfold Adobe Analytics support"/>
    <m/>
    <s v="May24-Aug24 India recharge to Blend  for employee cost related Client Newfold project Newfold Adobe Analytics support project Newfold Adobe Analytics support User CHATURVEDI, KUSHAGRA billable Hrs 120"/>
    <n v="726.36"/>
    <x v="8"/>
    <s v="Newfold"/>
  </r>
  <r>
    <s v="Journal"/>
    <s v="xElimination Blend360"/>
    <s v="Intercompany"/>
    <s v="Interco - CX Revenue"/>
    <d v="2024-08-31T00:00:00"/>
    <x v="0"/>
    <s v="52158"/>
    <s v="912617"/>
    <x v="0"/>
    <m/>
    <m/>
    <s v="ICC 1207 Newfold : Newfold Adobe Analytics support"/>
    <m/>
    <m/>
    <n v="-84127.039999999994"/>
    <x v="8"/>
    <s v="ZZ_Elim"/>
  </r>
  <r>
    <s v="Journal"/>
    <s v="Blend360, LLC"/>
    <s v="CX"/>
    <s v="Interco - CX Revenue"/>
    <d v="2024-08-31T00:00:00"/>
    <x v="0"/>
    <s v="52023"/>
    <s v="909259"/>
    <x v="0"/>
    <m/>
    <m/>
    <s v="ICC 1207 Newfold : Newfold Adobe Analytics support"/>
    <m/>
    <s v="IC Revvenue reclass for Newfold Project"/>
    <n v="67000"/>
    <x v="8"/>
    <s v="Newfold"/>
  </r>
  <r>
    <s v="Journal"/>
    <s v="xElimination Blend360"/>
    <s v="Intercompany"/>
    <s v="Interco - CX Revenue"/>
    <d v="2024-08-31T00:00:00"/>
    <x v="0"/>
    <s v="52158"/>
    <s v="912617"/>
    <x v="0"/>
    <m/>
    <m/>
    <s v="ICC 1225 ICC in Blend Represents FPAI Inc (OA) : Verizon: Turing- Personalization Phase 2 Capacity Service"/>
    <m/>
    <m/>
    <n v="-129231.21"/>
    <x v="8"/>
    <s v="ZZ_Elim"/>
  </r>
  <r>
    <s v="Journal"/>
    <s v="Blend360, LLC"/>
    <s v="CX"/>
    <s v="Interco - CX Revenue"/>
    <d v="2024-08-31T00:00:00"/>
    <x v="0"/>
    <s v="49287"/>
    <s v="887988"/>
    <x v="1"/>
    <s v="30773"/>
    <s v="15772947813"/>
    <s v="ICC 1225 ICC in Blend Represents FPAI Inc (OA) : Verizon: Turing- Personalization Phase 2 Capacity Service"/>
    <m/>
    <s v="Retainer Revenue Recognition"/>
    <n v="129231.21"/>
    <x v="8"/>
    <s v="Verizon"/>
  </r>
  <r>
    <s v="Journal"/>
    <s v="xElimination Blend360"/>
    <s v="CX"/>
    <s v="Interco - CX Revenue"/>
    <d v="2024-08-31T00:00:00"/>
    <x v="0"/>
    <s v="52164"/>
    <s v="913917"/>
    <x v="0"/>
    <m/>
    <m/>
    <m/>
    <m/>
    <s v="TopSide Management Book Elim  from Elim JE 52153"/>
    <n v="229139.56"/>
    <x v="8"/>
    <s v="ZZ_Elim"/>
  </r>
  <r>
    <s v="Journal"/>
    <s v="xElimination Blend360"/>
    <s v="Intercompany"/>
    <s v="Interco - Intercompany MarkUp Rev"/>
    <d v="2024-08-31T00:00:00"/>
    <x v="0"/>
    <s v="52158"/>
    <s v="912617"/>
    <x v="0"/>
    <m/>
    <m/>
    <m/>
    <m/>
    <m/>
    <n v="-231764.77"/>
    <x v="9"/>
    <s v="ZZ_Elim"/>
  </r>
  <r>
    <s v="Journal"/>
    <s v="Blend360 India Limited"/>
    <s v="Intercompany"/>
    <s v="Interco - Intercompany MarkUp Rev"/>
    <d v="2024-08-31T00:00:00"/>
    <x v="0"/>
    <s v="51550"/>
    <s v="897394"/>
    <x v="0"/>
    <m/>
    <m/>
    <m/>
    <m/>
    <s v="to record INV00091 India - Blen"/>
    <n v="477734.04099389992"/>
    <x v="9"/>
    <s v="ZZ_Elim"/>
  </r>
  <r>
    <s v="Journal"/>
    <s v="Blend360 Canada"/>
    <s v="Intercompany"/>
    <s v="Interco - Intercompany MarkUp Rev"/>
    <d v="2024-08-31T00:00:00"/>
    <x v="0"/>
    <s v="51908"/>
    <s v="904122"/>
    <x v="0"/>
    <m/>
    <m/>
    <m/>
    <m/>
    <s v="Canada Intercompany 8% MarkUp Rev. Recognition for current month"/>
    <n v="231764.76642111741"/>
    <x v="9"/>
    <s v="ZZ_Elim"/>
  </r>
  <r>
    <s v="Journal"/>
    <s v="xElimination Blend International"/>
    <s v="Intercompany"/>
    <s v="Interco - Intercompany MarkUp Rev"/>
    <d v="2024-08-31T00:00:00"/>
    <x v="0"/>
    <s v="52154"/>
    <s v="913412"/>
    <x v="0"/>
    <m/>
    <m/>
    <m/>
    <m/>
    <m/>
    <n v="-477734.04"/>
    <x v="9"/>
    <s v="ZZ_Elim"/>
  </r>
  <r>
    <s v="Journal"/>
    <s v="Engagement Factory BV Netherlands"/>
    <s v="Data Science"/>
    <s v="Revenue from DSX Projects"/>
    <d v="2024-08-31T00:00:00"/>
    <x v="0"/>
    <s v="49565"/>
    <s v="890197"/>
    <x v="2"/>
    <s v="28148"/>
    <m/>
    <m/>
    <m/>
    <m/>
    <n v="8363.8155299999999"/>
    <x v="1"/>
    <s v="ALDI Business Services B.V."/>
  </r>
  <r>
    <s v="Journal"/>
    <s v="Forthpoint"/>
    <s v="Data Science &amp; Insights"/>
    <s v="Data Science Revenue"/>
    <d v="2024-08-30T00:00:00"/>
    <x v="0"/>
    <s v="51596"/>
    <s v="898557"/>
    <x v="3"/>
    <s v="36721"/>
    <m/>
    <m/>
    <m/>
    <s v="Reclass Walmart to IC Aug revenues"/>
    <n v="-37349.777692169177"/>
    <x v="1"/>
    <s v="in Forth Point Represents Blend360"/>
  </r>
  <r>
    <s v="Journal"/>
    <s v="Forthpoint"/>
    <s v="Data Science &amp; Insights"/>
    <s v="Data Science Revenue"/>
    <d v="2024-08-30T00:00:00"/>
    <x v="0"/>
    <s v="51595"/>
    <s v="898556"/>
    <x v="0"/>
    <m/>
    <m/>
    <m/>
    <m/>
    <s v="Reclass F. Templeton to IC Aug revenues related to bill SC24140"/>
    <n v="-15861.267923283831"/>
    <x v="1"/>
    <s v="Franklin Templeton"/>
  </r>
  <r>
    <s v="Journal"/>
    <s v="Blend360, LLC"/>
    <s v="Data Science"/>
    <s v="Data Science Revenue"/>
    <d v="2024-08-31T00:00:00"/>
    <x v="0"/>
    <s v="49253"/>
    <s v="887961"/>
    <x v="4"/>
    <s v="21575"/>
    <s v="14916644417"/>
    <m/>
    <m/>
    <s v="Retainer Revenue Recognition"/>
    <n v="71703.77"/>
    <x v="2"/>
    <s v="H. Lundbeck A/S"/>
  </r>
  <r>
    <s v="Journal"/>
    <s v="Montevideo Labs"/>
    <s v="Data Science"/>
    <s v="Data Science Revenue"/>
    <d v="2024-08-31T00:00:00"/>
    <x v="0"/>
    <s v="51178"/>
    <s v="894357"/>
    <x v="5"/>
    <s v="25149"/>
    <s v="16997883282"/>
    <m/>
    <m/>
    <m/>
    <n v="464.21608813902071"/>
    <x v="2"/>
    <s v="lily.ai"/>
  </r>
  <r>
    <s v="Journal"/>
    <s v="Montevideo Labs"/>
    <s v="Data Science"/>
    <s v="Data Science Revenue"/>
    <d v="2024-08-31T00:00:00"/>
    <x v="0"/>
    <s v="50092"/>
    <s v="892913"/>
    <x v="6"/>
    <s v="25146"/>
    <s v="16716229170"/>
    <m/>
    <m/>
    <m/>
    <n v="400.1862828784661"/>
    <x v="2"/>
    <s v="MasterCard"/>
  </r>
  <r>
    <s v="Journal"/>
    <s v="Montevideo Labs"/>
    <s v="Data Science"/>
    <s v="Data Science Revenue"/>
    <d v="2024-08-31T00:00:00"/>
    <x v="0"/>
    <s v="51219"/>
    <s v="894392"/>
    <x v="7"/>
    <s v="25752"/>
    <s v="17000641921"/>
    <m/>
    <m/>
    <m/>
    <n v="424.19745985117407"/>
    <x v="2"/>
    <s v="lily.ai"/>
  </r>
  <r>
    <s v="Journal"/>
    <s v="Montevideo Labs"/>
    <s v="Data Science"/>
    <s v="Data Science Revenue"/>
    <d v="2024-08-31T00:00:00"/>
    <x v="0"/>
    <s v="49870"/>
    <s v="892320"/>
    <x v="6"/>
    <s v="25146"/>
    <s v="16716229170"/>
    <m/>
    <m/>
    <m/>
    <n v="400.1862828784661"/>
    <x v="2"/>
    <s v="MasterCard"/>
  </r>
  <r>
    <s v="Journal"/>
    <s v="Blend360, LLC"/>
    <s v="Data Science"/>
    <s v="Data Science Revenue"/>
    <d v="2024-08-31T00:00:00"/>
    <x v="0"/>
    <s v="49250"/>
    <s v="887958"/>
    <x v="8"/>
    <s v="28138"/>
    <s v="17576467343"/>
    <m/>
    <m/>
    <s v="Retainer Revenue Recognition"/>
    <n v="24582.21"/>
    <x v="2"/>
    <s v="HGV"/>
  </r>
  <r>
    <s v="Journal"/>
    <s v="Montevideo Labs"/>
    <s v="Data Science"/>
    <s v="Data Science Revenue"/>
    <d v="2024-08-31T00:00:00"/>
    <x v="0"/>
    <s v="49845"/>
    <s v="892449"/>
    <x v="6"/>
    <s v="25146"/>
    <s v="16716229170"/>
    <m/>
    <m/>
    <m/>
    <n v="400.1862828784661"/>
    <x v="2"/>
    <s v="MasterCard"/>
  </r>
  <r>
    <s v="Journal"/>
    <s v="Blend360, LLC"/>
    <s v="Data Science"/>
    <s v="Data Science Revenue"/>
    <d v="2024-08-31T00:00:00"/>
    <x v="0"/>
    <s v="49258"/>
    <s v="887966"/>
    <x v="9"/>
    <s v="30356"/>
    <s v="17731619858"/>
    <m/>
    <m/>
    <s v="Retainer Revenue Recognition"/>
    <n v="39754.58"/>
    <x v="2"/>
    <s v="Cornerstone Building Brands (CD&amp;R)"/>
  </r>
  <r>
    <s v="Journal"/>
    <s v="Montevideo Labs"/>
    <s v="Data Science"/>
    <s v="Data Science Revenue"/>
    <d v="2024-08-31T00:00:00"/>
    <x v="0"/>
    <s v="51237"/>
    <s v="894405"/>
    <x v="7"/>
    <s v="25752"/>
    <s v="17000641921"/>
    <m/>
    <m/>
    <m/>
    <n v="424.19745985117407"/>
    <x v="2"/>
    <s v="lily.ai"/>
  </r>
  <r>
    <s v="Journal"/>
    <s v="Forthpoint"/>
    <s v="Data Science"/>
    <s v="Data Science Revenue"/>
    <d v="2024-08-31T00:00:00"/>
    <x v="0"/>
    <s v="49348"/>
    <s v="889918"/>
    <x v="10"/>
    <s v="36305"/>
    <m/>
    <m/>
    <m/>
    <m/>
    <n v="15927.589509554842"/>
    <x v="1"/>
    <s v="in Forth Point Represents Blend360"/>
  </r>
  <r>
    <s v="Journal"/>
    <s v="Blend360, LLC"/>
    <s v="Data Science"/>
    <s v="Data Science Revenue"/>
    <d v="2024-08-31T00:00:00"/>
    <x v="0"/>
    <s v="51699"/>
    <s v="901502"/>
    <x v="11"/>
    <s v="28144"/>
    <s v="17634612061"/>
    <m/>
    <m/>
    <m/>
    <n v="-15.76"/>
    <x v="2"/>
    <s v="Franklin Templeton"/>
  </r>
  <r>
    <s v="Journal"/>
    <s v="Blend360, LLC"/>
    <s v="Data Science"/>
    <s v="Data Science Revenue"/>
    <d v="2024-08-31T00:00:00"/>
    <x v="0"/>
    <s v="51579"/>
    <s v="898158"/>
    <x v="12"/>
    <s v="30776"/>
    <s v="18454884166"/>
    <m/>
    <m/>
    <m/>
    <n v="16074"/>
    <x v="2"/>
    <s v="CVS Health"/>
  </r>
  <r>
    <s v="Journal"/>
    <s v="Blend360, LLC"/>
    <s v="Data Science"/>
    <s v="Data Science Revenue"/>
    <d v="2024-08-31T00:00:00"/>
    <x v="0"/>
    <s v="51632"/>
    <s v="901294"/>
    <x v="11"/>
    <s v="28144"/>
    <s v="17634612061"/>
    <m/>
    <m/>
    <m/>
    <n v="12838.03"/>
    <x v="2"/>
    <s v="Franklin Templeton"/>
  </r>
  <r>
    <s v="Journal"/>
    <s v="Blend360, LLC"/>
    <s v="Data Science"/>
    <s v="Data Science Revenue"/>
    <d v="2024-08-31T00:00:00"/>
    <x v="0"/>
    <s v="51634"/>
    <s v="901392"/>
    <x v="11"/>
    <s v="28144"/>
    <s v="17634612061"/>
    <m/>
    <m/>
    <m/>
    <n v="25887.96"/>
    <x v="2"/>
    <s v="Franklin Templeton"/>
  </r>
  <r>
    <s v="Journal"/>
    <s v="Blend360, LLC"/>
    <s v="Data Science"/>
    <s v="Data Science Revenue"/>
    <d v="2024-08-31T00:00:00"/>
    <x v="0"/>
    <s v="49216"/>
    <s v="887935"/>
    <x v="13"/>
    <s v="22983"/>
    <s v="14811023743"/>
    <m/>
    <m/>
    <s v="Retainer Revenue Recognition"/>
    <n v="40484.660000000003"/>
    <x v="2"/>
    <s v="NBCU"/>
  </r>
  <r>
    <s v="Journal"/>
    <s v="Montevideo Labs"/>
    <s v="Data Science"/>
    <s v="Data Science Revenue"/>
    <d v="2024-08-31T00:00:00"/>
    <x v="0"/>
    <s v="51248"/>
    <s v="894416"/>
    <x v="7"/>
    <s v="25752"/>
    <s v="17000641921"/>
    <m/>
    <m/>
    <m/>
    <n v="424.19745985117407"/>
    <x v="2"/>
    <s v="lily.ai"/>
  </r>
  <r>
    <s v="Journal"/>
    <s v="Blend360, LLC"/>
    <s v="Data Science"/>
    <s v="Data Science Revenue"/>
    <d v="2024-08-31T00:00:00"/>
    <x v="0"/>
    <s v="52166"/>
    <s v="913919"/>
    <x v="0"/>
    <m/>
    <m/>
    <s v="ICC 880 NBCU : AWB 2.0 Pod 1H 2024 Extension"/>
    <m/>
    <s v="TopSide Management Book Elim related to project ICC 880 NBCU : AWB 2.0 Pod 1H 2024 Extension"/>
    <n v="-7043.28"/>
    <x v="2"/>
    <s v="NBCU"/>
  </r>
  <r>
    <s v="Journal"/>
    <s v="Blend360, LLC"/>
    <s v="Data Science"/>
    <s v="Data Science Revenue"/>
    <d v="2024-08-31T00:00:00"/>
    <x v="0"/>
    <s v="49234"/>
    <s v="887949"/>
    <x v="14"/>
    <s v="24497"/>
    <s v="15845470578"/>
    <m/>
    <m/>
    <s v="Retainer Revenue Recognition"/>
    <n v="220104.06"/>
    <x v="2"/>
    <s v="Walmart"/>
  </r>
  <r>
    <s v="Journal"/>
    <s v="Blend360, LLC"/>
    <s v="Data Science"/>
    <s v="Data Science Revenue"/>
    <d v="2024-08-31T00:00:00"/>
    <x v="0"/>
    <s v="51618"/>
    <s v="901180"/>
    <x v="15"/>
    <s v="35886"/>
    <s v="19326215502"/>
    <m/>
    <m/>
    <m/>
    <n v="16200"/>
    <x v="2"/>
    <s v="CVS Health"/>
  </r>
  <r>
    <s v="Journal"/>
    <s v="Montevideo Labs"/>
    <s v="Data Science"/>
    <s v="Data Science Revenue"/>
    <d v="2024-08-31T00:00:00"/>
    <x v="0"/>
    <s v="51253"/>
    <s v="894421"/>
    <x v="7"/>
    <s v="25752"/>
    <s v="17000641921"/>
    <m/>
    <m/>
    <m/>
    <n v="424.19745985117407"/>
    <x v="2"/>
    <s v="lily.ai"/>
  </r>
  <r>
    <s v="Journal"/>
    <s v="Blend360, LLC"/>
    <s v="Data Science"/>
    <s v="Data Science Revenue"/>
    <d v="2024-08-31T00:00:00"/>
    <x v="0"/>
    <s v="49221"/>
    <s v="888133"/>
    <x v="16"/>
    <s v="22405"/>
    <s v="14999340598"/>
    <m/>
    <m/>
    <s v="Retainer Revenue Recognition"/>
    <n v="31552.400000000001"/>
    <x v="2"/>
    <s v="AARP"/>
  </r>
  <r>
    <s v="Journal"/>
    <s v="Montevideo Labs"/>
    <s v="Data Science"/>
    <s v="Data Science Revenue"/>
    <d v="2024-08-31T00:00:00"/>
    <x v="0"/>
    <s v="51221"/>
    <s v="894162"/>
    <x v="7"/>
    <s v="25752"/>
    <s v="17000641921"/>
    <m/>
    <m/>
    <m/>
    <n v="424.19745985117407"/>
    <x v="2"/>
    <s v="lily.ai"/>
  </r>
  <r>
    <s v="Journal"/>
    <s v="Blend360, LLC"/>
    <s v="Data Science"/>
    <s v="Data Science Revenue"/>
    <d v="2024-08-31T00:00:00"/>
    <x v="0"/>
    <s v="51814"/>
    <s v="901601"/>
    <x v="17"/>
    <s v="33392"/>
    <s v="19370414965"/>
    <m/>
    <m/>
    <m/>
    <n v="8783.26"/>
    <x v="2"/>
    <s v="Wind Creek Casino"/>
  </r>
  <r>
    <s v="Journal"/>
    <s v="Blend360, LLC"/>
    <s v="Data Science"/>
    <s v="Data Science Revenue"/>
    <d v="2024-08-31T00:00:00"/>
    <x v="0"/>
    <s v="51742"/>
    <s v="901350"/>
    <x v="18"/>
    <s v="31318"/>
    <s v="18657995555"/>
    <m/>
    <m/>
    <m/>
    <n v="95.75"/>
    <x v="2"/>
    <s v="Visa"/>
  </r>
  <r>
    <s v="Journal"/>
    <s v="Blend360, LLC"/>
    <s v="Data Science"/>
    <s v="Data Science Revenue"/>
    <d v="2024-08-31T00:00:00"/>
    <x v="0"/>
    <s v="49306"/>
    <s v="889048"/>
    <x v="9"/>
    <s v="30356"/>
    <s v="17731619858"/>
    <m/>
    <m/>
    <m/>
    <n v="29359.37"/>
    <x v="2"/>
    <s v="Cornerstone Building Brands (CD&amp;R)"/>
  </r>
  <r>
    <s v="Journal"/>
    <s v="Montevideo Labs"/>
    <s v="Data Science"/>
    <s v="Data Science Revenue"/>
    <d v="2024-08-31T00:00:00"/>
    <x v="0"/>
    <s v="51208"/>
    <s v="894387"/>
    <x v="5"/>
    <s v="25149"/>
    <s v="16997883282"/>
    <m/>
    <m/>
    <m/>
    <n v="464.21608813902071"/>
    <x v="2"/>
    <s v="lily.ai"/>
  </r>
  <r>
    <s v="Journal"/>
    <s v="Montevideo Labs"/>
    <s v="Data Science"/>
    <s v="Data Science Revenue"/>
    <d v="2024-08-31T00:00:00"/>
    <x v="0"/>
    <s v="50037"/>
    <s v="892702"/>
    <x v="6"/>
    <s v="25146"/>
    <s v="16716229170"/>
    <m/>
    <m/>
    <m/>
    <n v="400.1862828784661"/>
    <x v="2"/>
    <s v="MasterCard"/>
  </r>
  <r>
    <s v="Journal"/>
    <s v="Montevideo Labs"/>
    <s v="Data Science"/>
    <s v="Data Science Revenue"/>
    <d v="2024-08-31T00:00:00"/>
    <x v="0"/>
    <s v="51224"/>
    <s v="894165"/>
    <x v="7"/>
    <s v="25752"/>
    <s v="17000641921"/>
    <m/>
    <m/>
    <m/>
    <n v="424.19745985117407"/>
    <x v="2"/>
    <s v="lily.ai"/>
  </r>
  <r>
    <s v="Journal"/>
    <s v="Blend360, LLC"/>
    <s v="Data Science"/>
    <s v="Data Science Revenue"/>
    <d v="2024-08-31T00:00:00"/>
    <x v="0"/>
    <s v="52026"/>
    <s v="909262"/>
    <x v="19"/>
    <s v="28141"/>
    <s v="17583569682"/>
    <m/>
    <m/>
    <m/>
    <n v="-20015.47"/>
    <x v="2"/>
    <s v="GoodRx"/>
  </r>
  <r>
    <s v="Journal"/>
    <s v="Montevideo Labs"/>
    <s v="Data Science"/>
    <s v="Data Science Revenue"/>
    <d v="2024-08-31T00:00:00"/>
    <x v="0"/>
    <s v="50110"/>
    <s v="892921"/>
    <x v="6"/>
    <s v="25146"/>
    <s v="16716229170"/>
    <m/>
    <m/>
    <m/>
    <n v="400.1862828784661"/>
    <x v="2"/>
    <s v="MasterCard"/>
  </r>
  <r>
    <s v="Journal"/>
    <s v="Blend360, LLC"/>
    <s v="Data Science"/>
    <s v="Data Science Revenue"/>
    <d v="2024-08-31T00:00:00"/>
    <x v="0"/>
    <s v="51615"/>
    <s v="901177"/>
    <x v="20"/>
    <s v="33389"/>
    <s v="20194098727"/>
    <m/>
    <m/>
    <m/>
    <n v="-16200"/>
    <x v="2"/>
    <s v="CVS Health"/>
  </r>
  <r>
    <s v="Journal"/>
    <s v="Blend360, LLC"/>
    <s v="Data Science"/>
    <s v="Data Science Revenue"/>
    <d v="2024-08-31T00:00:00"/>
    <x v="0"/>
    <s v="49263"/>
    <s v="887971"/>
    <x v="21"/>
    <s v="26519"/>
    <s v="16644625585"/>
    <m/>
    <m/>
    <s v="Retainer Revenue Recognition"/>
    <n v="46138.3"/>
    <x v="2"/>
    <s v="Hyatt"/>
  </r>
  <r>
    <s v="Journal"/>
    <s v="Montevideo Labs"/>
    <s v="Data Science"/>
    <s v="Data Science Revenue"/>
    <d v="2024-08-31T00:00:00"/>
    <x v="0"/>
    <s v="51238"/>
    <s v="894406"/>
    <x v="7"/>
    <s v="25752"/>
    <s v="17000641921"/>
    <m/>
    <m/>
    <m/>
    <n v="424.19745985117407"/>
    <x v="2"/>
    <s v="lily.ai"/>
  </r>
  <r>
    <s v="Journal"/>
    <s v="Montevideo Labs"/>
    <s v="Data Science"/>
    <s v="Data Science Revenue"/>
    <d v="2024-08-31T00:00:00"/>
    <x v="0"/>
    <s v="51190"/>
    <s v="894369"/>
    <x v="5"/>
    <s v="25149"/>
    <s v="16997883282"/>
    <m/>
    <m/>
    <m/>
    <n v="464.21608813902071"/>
    <x v="2"/>
    <s v="lily.ai"/>
  </r>
  <r>
    <s v="Journal"/>
    <s v="Montevideo Labs"/>
    <s v="Data Science"/>
    <s v="Data Science Revenue"/>
    <d v="2024-08-31T00:00:00"/>
    <x v="0"/>
    <s v="51231"/>
    <s v="894398"/>
    <x v="7"/>
    <s v="25752"/>
    <s v="17000641921"/>
    <m/>
    <m/>
    <m/>
    <n v="424.19745985117407"/>
    <x v="2"/>
    <s v="lily.ai"/>
  </r>
  <r>
    <s v="Journal"/>
    <s v="Montevideo Labs"/>
    <s v="Data Science"/>
    <s v="Data Science Revenue"/>
    <d v="2024-08-31T00:00:00"/>
    <x v="0"/>
    <s v="51257"/>
    <s v="894425"/>
    <x v="7"/>
    <s v="25752"/>
    <s v="17000641921"/>
    <m/>
    <m/>
    <m/>
    <n v="424.19745985117407"/>
    <x v="2"/>
    <s v="lily.ai"/>
  </r>
  <r>
    <s v="Journal"/>
    <s v="Blend360, LLC"/>
    <s v="Data Science"/>
    <s v="Data Science Revenue"/>
    <d v="2024-08-31T00:00:00"/>
    <x v="0"/>
    <s v="52020"/>
    <s v="908758"/>
    <x v="9"/>
    <s v="30356"/>
    <s v="17731619858"/>
    <m/>
    <m/>
    <s v="Retainer Rev Rec"/>
    <n v="9009.73"/>
    <x v="2"/>
    <s v="Cornerstone Building Brands (CD&amp;R)"/>
  </r>
  <r>
    <s v="Journal"/>
    <s v="Blend360, LLC"/>
    <s v="Data Science"/>
    <s v="Data Science Revenue"/>
    <d v="2024-08-31T00:00:00"/>
    <x v="0"/>
    <s v="51564"/>
    <s v="898147"/>
    <x v="22"/>
    <s v="25980"/>
    <s v="15954185039"/>
    <m/>
    <m/>
    <m/>
    <n v="59120"/>
    <x v="2"/>
    <s v="CVS Health"/>
  </r>
  <r>
    <s v="Journal"/>
    <s v="Blend360, LLC"/>
    <s v="Data Science"/>
    <s v="Data Science Revenue"/>
    <d v="2024-08-31T00:00:00"/>
    <x v="0"/>
    <s v="51643"/>
    <s v="901400"/>
    <x v="11"/>
    <s v="28144"/>
    <s v="17634612061"/>
    <m/>
    <m/>
    <m/>
    <n v="29.15"/>
    <x v="2"/>
    <s v="Franklin Templeton"/>
  </r>
  <r>
    <s v="Journal"/>
    <s v="Blend360, LLC"/>
    <s v="Data Science"/>
    <s v="Data Science Revenue"/>
    <d v="2024-08-31T00:00:00"/>
    <x v="0"/>
    <s v="49304"/>
    <s v="889147"/>
    <x v="9"/>
    <s v="30356"/>
    <s v="17731619858"/>
    <m/>
    <m/>
    <m/>
    <n v="-63858.51"/>
    <x v="2"/>
    <s v="Cornerstone Building Brands (CD&amp;R)"/>
  </r>
  <r>
    <s v="Journal"/>
    <s v="Montevideo Labs"/>
    <s v="Data Science"/>
    <s v="Data Science Revenue"/>
    <d v="2024-08-31T00:00:00"/>
    <x v="0"/>
    <s v="49835"/>
    <s v="892303"/>
    <x v="6"/>
    <s v="25146"/>
    <s v="16716229170"/>
    <m/>
    <m/>
    <m/>
    <n v="400.1862828784661"/>
    <x v="2"/>
    <s v="MasterCard"/>
  </r>
  <r>
    <s v="Journal"/>
    <s v="Montevideo Labs"/>
    <s v="Data Science"/>
    <s v="Data Science Revenue"/>
    <d v="2024-08-31T00:00:00"/>
    <x v="0"/>
    <s v="49777"/>
    <s v="892405"/>
    <x v="6"/>
    <s v="25146"/>
    <s v="16716229170"/>
    <m/>
    <m/>
    <m/>
    <n v="400.1862828784661"/>
    <x v="2"/>
    <s v="MasterCard"/>
  </r>
  <r>
    <s v="Journal"/>
    <s v="Blend360, LLC"/>
    <s v="Data Science"/>
    <s v="Data Science Revenue"/>
    <d v="2024-08-31T00:00:00"/>
    <x v="0"/>
    <s v="51645"/>
    <s v="901402"/>
    <x v="11"/>
    <s v="28144"/>
    <s v="17634612061"/>
    <m/>
    <m/>
    <m/>
    <n v="29.02"/>
    <x v="2"/>
    <s v="Franklin Templeton"/>
  </r>
  <r>
    <s v="Journal"/>
    <s v="Blend360, LLC"/>
    <s v="Data Science"/>
    <s v="Data Science Revenue"/>
    <d v="2024-08-31T00:00:00"/>
    <x v="0"/>
    <s v="49294"/>
    <s v="888247"/>
    <x v="23"/>
    <s v="16989"/>
    <m/>
    <m/>
    <m/>
    <s v="Retainer Revenue Recognition"/>
    <n v="31000"/>
    <x v="2"/>
    <s v="Marriott"/>
  </r>
  <r>
    <s v="Journal"/>
    <s v="Montevideo Labs"/>
    <s v="Data Science"/>
    <s v="Data Science Revenue"/>
    <d v="2024-08-31T00:00:00"/>
    <x v="0"/>
    <s v="51204"/>
    <s v="894383"/>
    <x v="5"/>
    <s v="25149"/>
    <s v="16997883282"/>
    <m/>
    <m/>
    <m/>
    <n v="464.21608813902071"/>
    <x v="2"/>
    <s v="lily.ai"/>
  </r>
  <r>
    <s v="Journal"/>
    <s v="Montevideo Labs"/>
    <s v="Data Science"/>
    <s v="Data Science Revenue"/>
    <d v="2024-08-31T00:00:00"/>
    <x v="0"/>
    <s v="50016"/>
    <s v="892868"/>
    <x v="6"/>
    <s v="25146"/>
    <s v="16716229170"/>
    <m/>
    <m/>
    <m/>
    <n v="400.1862828784661"/>
    <x v="2"/>
    <s v="MasterCard"/>
  </r>
  <r>
    <s v="Journal"/>
    <s v="Montevideo Labs"/>
    <s v="Data Science"/>
    <s v="Data Science Revenue"/>
    <d v="2024-08-31T00:00:00"/>
    <x v="0"/>
    <s v="49911"/>
    <s v="892489"/>
    <x v="6"/>
    <s v="25146"/>
    <s v="16716229170"/>
    <m/>
    <m/>
    <m/>
    <n v="400.1862828784661"/>
    <x v="2"/>
    <s v="MasterCard"/>
  </r>
  <r>
    <s v="Journal"/>
    <s v="Montevideo Labs"/>
    <s v="Data Science"/>
    <s v="Data Science Revenue"/>
    <d v="2024-08-31T00:00:00"/>
    <x v="0"/>
    <s v="51175"/>
    <s v="894355"/>
    <x v="5"/>
    <s v="25149"/>
    <s v="16997883282"/>
    <m/>
    <m/>
    <m/>
    <n v="464.21608813902071"/>
    <x v="2"/>
    <s v="lily.ai"/>
  </r>
  <r>
    <s v="Journal"/>
    <s v="Blend360, LLC"/>
    <s v="Data Science"/>
    <s v="Data Science Revenue"/>
    <d v="2024-08-31T00:00:00"/>
    <x v="0"/>
    <s v="52166"/>
    <s v="913919"/>
    <x v="0"/>
    <m/>
    <m/>
    <s v="ICC 1222 Franklin Templeton : Franklin Templeton - Vasu POC Team"/>
    <m/>
    <s v="TopSide Management Book Elim related to project ICC 1222 Franklin Templeton : Franklin Templeton - Vasu POC Team"/>
    <n v="-12101.64"/>
    <x v="2"/>
    <s v="Franklin Templeton"/>
  </r>
  <r>
    <s v="Journal"/>
    <s v="Montevideo Labs"/>
    <s v="Data Science"/>
    <s v="Data Science Revenue"/>
    <d v="2024-08-31T00:00:00"/>
    <x v="0"/>
    <s v="51211"/>
    <s v="894155"/>
    <x v="5"/>
    <s v="25149"/>
    <s v="16997883282"/>
    <m/>
    <m/>
    <m/>
    <n v="464.21608813902071"/>
    <x v="2"/>
    <s v="lily.ai"/>
  </r>
  <r>
    <s v="Journal"/>
    <s v="Blend360, LLC"/>
    <s v="Data Science"/>
    <s v="Data Science Revenue"/>
    <d v="2024-08-31T00:00:00"/>
    <x v="0"/>
    <s v="49265"/>
    <s v="887973"/>
    <x v="24"/>
    <s v="34001"/>
    <s v="17583711252"/>
    <m/>
    <m/>
    <s v="Retainer Revenue Recognition"/>
    <n v="78256.800000000003"/>
    <x v="2"/>
    <s v="LinkedIn"/>
  </r>
  <r>
    <s v="Journal"/>
    <s v="Montevideo Labs"/>
    <s v="Data Science"/>
    <s v="Data Science Revenue"/>
    <d v="2024-08-31T00:00:00"/>
    <x v="0"/>
    <s v="50074"/>
    <s v="892905"/>
    <x v="6"/>
    <s v="25146"/>
    <s v="16716229170"/>
    <m/>
    <m/>
    <m/>
    <n v="400.1862828784661"/>
    <x v="2"/>
    <s v="MasterCard"/>
  </r>
  <r>
    <s v="Journal"/>
    <s v="Blend360, LLC"/>
    <s v="Data Science"/>
    <s v="Data Science Revenue"/>
    <d v="2024-08-31T00:00:00"/>
    <x v="0"/>
    <s v="51638"/>
    <s v="901395"/>
    <x v="11"/>
    <s v="28144"/>
    <s v="17634612061"/>
    <m/>
    <m/>
    <m/>
    <n v="20044.400000000001"/>
    <x v="2"/>
    <s v="Franklin Templeton"/>
  </r>
  <r>
    <s v="Journal"/>
    <s v="Montevideo Labs"/>
    <s v="Data Science"/>
    <s v="Data Science Revenue"/>
    <d v="2024-08-31T00:00:00"/>
    <x v="0"/>
    <s v="51194"/>
    <s v="894373"/>
    <x v="5"/>
    <s v="25149"/>
    <s v="16997883282"/>
    <m/>
    <m/>
    <m/>
    <n v="464.21608813902071"/>
    <x v="2"/>
    <s v="lily.ai"/>
  </r>
  <r>
    <s v="Journal"/>
    <s v="Montevideo Labs"/>
    <s v="Data Science"/>
    <s v="Data Science Revenue"/>
    <d v="2024-08-31T00:00:00"/>
    <x v="0"/>
    <s v="51174"/>
    <s v="894154"/>
    <x v="5"/>
    <s v="25149"/>
    <s v="16997883282"/>
    <m/>
    <m/>
    <m/>
    <n v="464.21608813902071"/>
    <x v="2"/>
    <s v="lily.ai"/>
  </r>
  <r>
    <s v="Journal"/>
    <s v="Montevideo Labs"/>
    <s v="Data Science"/>
    <s v="Data Science Revenue"/>
    <d v="2024-08-31T00:00:00"/>
    <x v="0"/>
    <s v="51246"/>
    <s v="894414"/>
    <x v="7"/>
    <s v="25752"/>
    <s v="17000641921"/>
    <m/>
    <m/>
    <m/>
    <n v="424.19745985117407"/>
    <x v="2"/>
    <s v="lily.ai"/>
  </r>
  <r>
    <s v="Journal"/>
    <s v="Montevideo Labs"/>
    <s v="Data Science"/>
    <s v="Data Science Revenue"/>
    <d v="2024-08-31T00:00:00"/>
    <x v="0"/>
    <s v="51250"/>
    <s v="894419"/>
    <x v="7"/>
    <s v="25752"/>
    <s v="17000641921"/>
    <m/>
    <m/>
    <m/>
    <n v="424.19745985117407"/>
    <x v="2"/>
    <s v="lily.ai"/>
  </r>
  <r>
    <s v="Journal"/>
    <s v="Blend360, LLC"/>
    <s v="Data Science"/>
    <s v="Data Science Revenue"/>
    <d v="2024-08-31T00:00:00"/>
    <x v="0"/>
    <s v="49213"/>
    <s v="887934"/>
    <x v="25"/>
    <s v="22404"/>
    <s v="15339917917"/>
    <m/>
    <m/>
    <s v="Retainer Revenue Recognition"/>
    <n v="52000"/>
    <x v="2"/>
    <s v="AARP"/>
  </r>
  <r>
    <s v="Journal"/>
    <s v="Blend360, LLC"/>
    <s v="Data Science"/>
    <s v="Data Science Revenue"/>
    <d v="2024-08-31T00:00:00"/>
    <x v="0"/>
    <s v="51697"/>
    <s v="901319"/>
    <x v="11"/>
    <s v="28144"/>
    <s v="17634612061"/>
    <m/>
    <m/>
    <m/>
    <n v="-15.37"/>
    <x v="2"/>
    <s v="Franklin Templeton"/>
  </r>
  <r>
    <s v="Journal"/>
    <s v="Blend360, LLC"/>
    <s v="Data Science"/>
    <s v="Data Science Revenue"/>
    <d v="2024-08-31T00:00:00"/>
    <x v="0"/>
    <s v="51752"/>
    <s v="901355"/>
    <x v="26"/>
    <s v="32873"/>
    <s v="19882329491"/>
    <m/>
    <m/>
    <m/>
    <n v="2373.33"/>
    <x v="2"/>
    <s v="DMW Direct"/>
  </r>
  <r>
    <s v="Journal"/>
    <s v="Blend360, LLC"/>
    <s v="Data Science"/>
    <s v="Data Science Revenue"/>
    <d v="2024-08-31T00:00:00"/>
    <x v="0"/>
    <s v="51741"/>
    <s v="901428"/>
    <x v="18"/>
    <s v="31318"/>
    <s v="18657995555"/>
    <m/>
    <m/>
    <m/>
    <n v="113.76"/>
    <x v="2"/>
    <s v="Visa"/>
  </r>
  <r>
    <s v="Journal"/>
    <s v="Blend360, LLC"/>
    <s v="Data Science"/>
    <s v="Data Science Revenue"/>
    <d v="2024-08-31T00:00:00"/>
    <x v="0"/>
    <s v="51635"/>
    <s v="901295"/>
    <x v="27"/>
    <s v="25989"/>
    <s v="16865883964"/>
    <m/>
    <m/>
    <m/>
    <n v="20.78"/>
    <x v="2"/>
    <s v="Franklin Templeton"/>
  </r>
  <r>
    <s v="Journal"/>
    <s v="Blend360, LLC"/>
    <s v="Data Science"/>
    <s v="Data Science Revenue"/>
    <d v="2024-08-31T00:00:00"/>
    <x v="0"/>
    <s v="49255"/>
    <s v="887963"/>
    <x v="28"/>
    <s v="33282"/>
    <s v="18359600903"/>
    <m/>
    <m/>
    <s v="Retainer Revenue Recognition"/>
    <n v="20995"/>
    <x v="2"/>
    <s v="H. Lundbeck A/S"/>
  </r>
  <r>
    <s v="Journal"/>
    <s v="Blend360, LLC"/>
    <s v="Data Science"/>
    <s v="Data Science Revenue"/>
    <d v="2024-08-31T00:00:00"/>
    <x v="0"/>
    <s v="49230"/>
    <s v="887945"/>
    <x v="29"/>
    <s v="34534"/>
    <s v="17216144206"/>
    <m/>
    <m/>
    <s v="Retainer Revenue Recognition"/>
    <n v="8000"/>
    <x v="2"/>
    <s v="The Blackstone Group"/>
  </r>
  <r>
    <s v="Journal"/>
    <s v="Blend360, LLC"/>
    <s v="Data Science"/>
    <s v="Data Science Revenue"/>
    <d v="2024-08-31T00:00:00"/>
    <x v="0"/>
    <s v="51693"/>
    <s v="901499"/>
    <x v="11"/>
    <s v="28144"/>
    <s v="17634612061"/>
    <m/>
    <m/>
    <m/>
    <n v="-7.92"/>
    <x v="2"/>
    <s v="Franklin Templeton"/>
  </r>
  <r>
    <s v="Journal"/>
    <s v="Forthpoint"/>
    <s v="Data Science"/>
    <s v="Data Science Revenue"/>
    <d v="2024-08-31T00:00:00"/>
    <x v="0"/>
    <s v="49360"/>
    <s v="889837"/>
    <x v="30"/>
    <s v="25540"/>
    <m/>
    <m/>
    <m/>
    <m/>
    <n v="3750.3277950869842"/>
    <x v="1"/>
    <s v="Total Energies E&amp;P UK Limited"/>
  </r>
  <r>
    <s v="Journal"/>
    <s v="Montevideo Labs"/>
    <s v="Data Science"/>
    <s v="Data Science Revenue"/>
    <d v="2024-08-31T00:00:00"/>
    <x v="0"/>
    <s v="51199"/>
    <s v="894377"/>
    <x v="5"/>
    <s v="25149"/>
    <s v="16997883282"/>
    <m/>
    <m/>
    <m/>
    <n v="464.21608813902071"/>
    <x v="2"/>
    <s v="lily.ai"/>
  </r>
  <r>
    <s v="Journal"/>
    <s v="Montevideo Labs"/>
    <s v="Data Science"/>
    <s v="Data Science Revenue"/>
    <d v="2024-08-31T00:00:00"/>
    <x v="0"/>
    <s v="49897"/>
    <s v="892509"/>
    <x v="6"/>
    <s v="25146"/>
    <s v="16716229170"/>
    <m/>
    <m/>
    <m/>
    <n v="400.1862828784661"/>
    <x v="2"/>
    <s v="MasterCard"/>
  </r>
  <r>
    <s v="Journal"/>
    <s v="Blend360, LLC"/>
    <s v="Data Science"/>
    <s v="Data Science Revenue"/>
    <d v="2024-08-31T00:00:00"/>
    <x v="0"/>
    <s v="49280"/>
    <s v="887984"/>
    <x v="31"/>
    <s v="25999"/>
    <s v="16336551605"/>
    <m/>
    <m/>
    <s v="Retainer Revenue Recognition"/>
    <n v="11627.23"/>
    <x v="2"/>
    <s v="Wyndham Hotels and Resorts, LLC"/>
  </r>
  <r>
    <s v="Journal"/>
    <s v="Blend360, LLC"/>
    <s v="Data Science"/>
    <s v="Data Science Revenue"/>
    <d v="2024-08-31T00:00:00"/>
    <x v="0"/>
    <s v="52166"/>
    <s v="913919"/>
    <x v="0"/>
    <m/>
    <m/>
    <s v="ICC 943 The Blackstone Group : Blackstone - DS Retainer 2024 H1"/>
    <m/>
    <s v="TopSide Management Book Elim related to project ICC 943 The Blackstone Group : Blackstone - DS Retainer 2024 H1"/>
    <n v="-1920.89"/>
    <x v="2"/>
    <s v="The Blackstone Group"/>
  </r>
  <r>
    <s v="Journal"/>
    <s v="Montevideo Labs"/>
    <s v="Data Science"/>
    <s v="Data Science Revenue"/>
    <d v="2024-08-31T00:00:00"/>
    <x v="0"/>
    <s v="49997"/>
    <s v="892856"/>
    <x v="6"/>
    <s v="25146"/>
    <s v="16716229170"/>
    <m/>
    <m/>
    <m/>
    <n v="400.1862828784661"/>
    <x v="2"/>
    <s v="MasterCard"/>
  </r>
  <r>
    <s v="Journal"/>
    <s v="Blend360, LLC"/>
    <s v="Data Science"/>
    <s v="Data Science Revenue"/>
    <d v="2024-08-31T00:00:00"/>
    <x v="0"/>
    <s v="51648"/>
    <s v="901489"/>
    <x v="11"/>
    <s v="28144"/>
    <s v="17634612061"/>
    <m/>
    <m/>
    <m/>
    <n v="29.77"/>
    <x v="2"/>
    <s v="Franklin Templeton"/>
  </r>
  <r>
    <s v="Journal"/>
    <s v="Blend360, LLC"/>
    <s v="Data Science"/>
    <s v="Data Science Revenue"/>
    <d v="2024-08-31T00:00:00"/>
    <x v="0"/>
    <s v="49266"/>
    <s v="887974"/>
    <x v="32"/>
    <s v="29630"/>
    <s v="16896592535"/>
    <m/>
    <m/>
    <s v="Retainer Revenue Recognition"/>
    <n v="97152.71"/>
    <x v="2"/>
    <s v="Hyatt"/>
  </r>
  <r>
    <s v="Journal"/>
    <s v="Blend360, LLC"/>
    <s v="Data Science"/>
    <s v="Data Science Revenue"/>
    <d v="2024-08-31T00:00:00"/>
    <x v="0"/>
    <s v="49235"/>
    <s v="887950"/>
    <x v="33"/>
    <s v="29521"/>
    <s v="18250804323"/>
    <m/>
    <m/>
    <s v="Retainer Revenue Recognition"/>
    <n v="10317"/>
    <x v="2"/>
    <s v="Walmart"/>
  </r>
  <r>
    <s v="Journal"/>
    <s v="Blend360, LLC"/>
    <s v="Data Science"/>
    <s v="Data Science Revenue"/>
    <d v="2024-08-31T00:00:00"/>
    <x v="0"/>
    <s v="51626"/>
    <s v="901289"/>
    <x v="34"/>
    <s v="5354"/>
    <m/>
    <m/>
    <m/>
    <m/>
    <n v="15890"/>
    <x v="2"/>
    <s v="Maurices"/>
  </r>
  <r>
    <s v="Journal"/>
    <s v="Blend360, LLC"/>
    <s v="Data Science"/>
    <s v="Data Science Revenue"/>
    <d v="2024-08-31T00:00:00"/>
    <x v="0"/>
    <s v="52166"/>
    <s v="913919"/>
    <x v="0"/>
    <m/>
    <m/>
    <s v="ICC 1040 CVS Health : MGE/PMH/GPT 2024 Team"/>
    <m/>
    <s v="TopSide Management Book Elim related to project ICC 1040 CVS Health : MGE/PMH/GPT 2024 Team"/>
    <n v="-5762.68"/>
    <x v="2"/>
    <s v="CVS Health"/>
  </r>
  <r>
    <s v="Journal"/>
    <s v="Montevideo Labs"/>
    <s v="Data Science"/>
    <s v="Data Science Revenue"/>
    <d v="2024-08-31T00:00:00"/>
    <x v="0"/>
    <s v="51213"/>
    <s v="894156"/>
    <x v="5"/>
    <s v="25149"/>
    <s v="16997883282"/>
    <m/>
    <m/>
    <m/>
    <n v="464.21608813902071"/>
    <x v="2"/>
    <s v="lily.ai"/>
  </r>
  <r>
    <s v="Journal"/>
    <s v="Blend360, LLC"/>
    <s v="Data Science"/>
    <s v="Data Science Revenue"/>
    <d v="2024-08-31T00:00:00"/>
    <x v="0"/>
    <s v="51701"/>
    <s v="901322"/>
    <x v="11"/>
    <s v="28144"/>
    <s v="17634612061"/>
    <m/>
    <m/>
    <m/>
    <n v="-15.11"/>
    <x v="2"/>
    <s v="Franklin Templeton"/>
  </r>
  <r>
    <s v="Journal"/>
    <s v="Montevideo Labs"/>
    <s v="Data Science"/>
    <s v="Data Science Revenue"/>
    <d v="2024-08-31T00:00:00"/>
    <x v="0"/>
    <s v="49857"/>
    <s v="892461"/>
    <x v="6"/>
    <s v="25146"/>
    <s v="16716229170"/>
    <m/>
    <m/>
    <m/>
    <n v="400.1862828784661"/>
    <x v="2"/>
    <s v="MasterCard"/>
  </r>
  <r>
    <s v="Journal"/>
    <s v="Montevideo Labs"/>
    <s v="Data Science"/>
    <s v="Data Science Revenue"/>
    <d v="2024-08-31T00:00:00"/>
    <x v="0"/>
    <s v="51181"/>
    <s v="894360"/>
    <x v="5"/>
    <s v="25149"/>
    <s v="16997883282"/>
    <m/>
    <m/>
    <m/>
    <n v="464.21608813902071"/>
    <x v="2"/>
    <s v="lily.ai"/>
  </r>
  <r>
    <s v="Journal"/>
    <s v="Montevideo Labs"/>
    <s v="Data Science"/>
    <s v="Data Science Revenue"/>
    <d v="2024-08-31T00:00:00"/>
    <x v="0"/>
    <s v="49980"/>
    <s v="892841"/>
    <x v="6"/>
    <s v="25146"/>
    <s v="16716229170"/>
    <m/>
    <m/>
    <m/>
    <n v="400.1862828784661"/>
    <x v="2"/>
    <s v="MasterCard"/>
  </r>
  <r>
    <s v="Journal"/>
    <s v="Montevideo Labs"/>
    <s v="Data Science"/>
    <s v="Data Science Revenue"/>
    <d v="2024-08-31T00:00:00"/>
    <x v="0"/>
    <s v="51259"/>
    <s v="894427"/>
    <x v="7"/>
    <s v="25752"/>
    <s v="17000641921"/>
    <m/>
    <m/>
    <m/>
    <n v="424.19745985117407"/>
    <x v="2"/>
    <s v="lily.ai"/>
  </r>
  <r>
    <s v="Journal"/>
    <s v="Blend360, LLC"/>
    <s v="Data Science"/>
    <s v="Data Science Revenue"/>
    <d v="2024-08-31T00:00:00"/>
    <x v="0"/>
    <s v="49254"/>
    <s v="887962"/>
    <x v="35"/>
    <s v="34756"/>
    <s v="17633632436"/>
    <m/>
    <m/>
    <s v="Retainer Revenue Recognition"/>
    <n v="185222.05"/>
    <x v="2"/>
    <s v="HGV"/>
  </r>
  <r>
    <s v="Journal"/>
    <s v="Blend360, LLC"/>
    <s v="Data Science"/>
    <s v="Data Science Revenue"/>
    <d v="2024-08-31T00:00:00"/>
    <x v="0"/>
    <s v="51586"/>
    <s v="898163"/>
    <x v="36"/>
    <s v="30470"/>
    <s v="18849408353"/>
    <m/>
    <m/>
    <m/>
    <n v="43760"/>
    <x v="2"/>
    <s v="Franklin Templeton"/>
  </r>
  <r>
    <s v="Journal"/>
    <s v="Forthpoint"/>
    <s v="Data Science"/>
    <s v="Data Science Revenue"/>
    <d v="2024-08-31T00:00:00"/>
    <x v="0"/>
    <s v="51536"/>
    <s v="896265"/>
    <x v="37"/>
    <s v="39131"/>
    <m/>
    <m/>
    <m/>
    <m/>
    <n v="43953.841758419454"/>
    <x v="1"/>
    <s v="Huntsworth Health Limited (Inizio)"/>
  </r>
  <r>
    <s v="Journal"/>
    <s v="Forthpoint"/>
    <s v="Data Science"/>
    <s v="Data Science Revenue"/>
    <d v="2024-08-31T00:00:00"/>
    <x v="0"/>
    <s v="49473"/>
    <s v="889939"/>
    <x v="3"/>
    <s v="36721"/>
    <m/>
    <m/>
    <m/>
    <m/>
    <n v="37505.949236983535"/>
    <x v="1"/>
    <s v="in Forth Point Represents Blend360"/>
  </r>
  <r>
    <s v="Journal"/>
    <s v="Blend360, LLC"/>
    <s v="Data Science"/>
    <s v="Data Science Revenue"/>
    <d v="2024-08-31T00:00:00"/>
    <x v="0"/>
    <s v="51712"/>
    <s v="901333"/>
    <x v="38"/>
    <s v="30365"/>
    <s v="17735849755"/>
    <m/>
    <m/>
    <m/>
    <n v="2202.2600000000002"/>
    <x v="2"/>
    <s v="Hyatt"/>
  </r>
  <r>
    <s v="Journal"/>
    <s v="Montevideo Labs"/>
    <s v="Data Science"/>
    <s v="Data Science Revenue"/>
    <d v="2024-08-31T00:00:00"/>
    <x v="0"/>
    <s v="51217"/>
    <s v="894159"/>
    <x v="7"/>
    <s v="25752"/>
    <s v="17000641921"/>
    <m/>
    <m/>
    <m/>
    <n v="424.19745985117407"/>
    <x v="2"/>
    <s v="lily.ai"/>
  </r>
  <r>
    <s v="Journal"/>
    <s v="Montevideo Labs"/>
    <s v="Data Science"/>
    <s v="Data Science Revenue"/>
    <d v="2024-08-31T00:00:00"/>
    <x v="0"/>
    <s v="51226"/>
    <s v="894394"/>
    <x v="7"/>
    <s v="25752"/>
    <s v="17000641921"/>
    <m/>
    <m/>
    <m/>
    <n v="424.19745985117407"/>
    <x v="2"/>
    <s v="lily.ai"/>
  </r>
  <r>
    <s v="Journal"/>
    <s v="Forthpoint"/>
    <s v="Data Science"/>
    <s v="Data Science Revenue"/>
    <d v="2024-08-31T00:00:00"/>
    <x v="0"/>
    <s v="49362"/>
    <s v="889839"/>
    <x v="39"/>
    <s v="34429"/>
    <m/>
    <m/>
    <m/>
    <m/>
    <n v="26252.294565608889"/>
    <x v="1"/>
    <s v="Total Energies E&amp;P UK Limited"/>
  </r>
  <r>
    <s v="Journal"/>
    <s v="Blend360, LLC"/>
    <s v="Data Science"/>
    <s v="Data Science Revenue"/>
    <d v="2024-08-31T00:00:00"/>
    <x v="0"/>
    <s v="49288"/>
    <s v="888140"/>
    <x v="40"/>
    <s v="34326"/>
    <s v="17583746589"/>
    <m/>
    <m/>
    <s v="Retainer Revenue Recognition"/>
    <n v="17574.689999999999"/>
    <x v="2"/>
    <s v="LinkedIn"/>
  </r>
  <r>
    <s v="Journal"/>
    <s v="Montevideo Labs"/>
    <s v="Data Science"/>
    <s v="Data Science Revenue"/>
    <d v="2024-08-31T00:00:00"/>
    <x v="0"/>
    <s v="51232"/>
    <s v="894401"/>
    <x v="7"/>
    <s v="25752"/>
    <s v="17000641921"/>
    <m/>
    <m/>
    <m/>
    <n v="424.19745985117407"/>
    <x v="2"/>
    <s v="lily.ai"/>
  </r>
  <r>
    <s v="Journal"/>
    <s v="Montevideo Labs"/>
    <s v="Data Science"/>
    <s v="Data Science Revenue"/>
    <d v="2024-08-31T00:00:00"/>
    <x v="0"/>
    <s v="51186"/>
    <s v="894365"/>
    <x v="5"/>
    <s v="25149"/>
    <s v="16997883282"/>
    <m/>
    <m/>
    <m/>
    <n v="464.21608813902071"/>
    <x v="2"/>
    <s v="lily.ai"/>
  </r>
  <r>
    <s v="Journal"/>
    <s v="Blend360, LLC"/>
    <s v="Data Science"/>
    <s v="Data Science Revenue"/>
    <d v="2024-08-31T00:00:00"/>
    <x v="0"/>
    <s v="51677"/>
    <s v="901310"/>
    <x v="27"/>
    <s v="25989"/>
    <s v="16865883964"/>
    <m/>
    <m/>
    <m/>
    <n v="5.13"/>
    <x v="2"/>
    <s v="Franklin Templeton"/>
  </r>
  <r>
    <s v="Journal"/>
    <s v="Montevideo Labs"/>
    <s v="Data Science"/>
    <s v="Data Science Revenue"/>
    <d v="2024-08-31T00:00:00"/>
    <x v="0"/>
    <s v="51241"/>
    <s v="894409"/>
    <x v="7"/>
    <s v="25752"/>
    <s v="17000641921"/>
    <m/>
    <m/>
    <m/>
    <n v="424.19745985117407"/>
    <x v="2"/>
    <s v="lily.ai"/>
  </r>
  <r>
    <s v="Journal"/>
    <s v="Montevideo Labs"/>
    <s v="Data Science"/>
    <s v="Data Science Revenue"/>
    <d v="2024-08-31T00:00:00"/>
    <x v="0"/>
    <s v="50055"/>
    <s v="892897"/>
    <x v="6"/>
    <s v="25146"/>
    <s v="16716229170"/>
    <m/>
    <m/>
    <m/>
    <n v="400.1862828784661"/>
    <x v="2"/>
    <s v="MasterCard"/>
  </r>
  <r>
    <s v="Journal"/>
    <s v="Montevideo Labs"/>
    <s v="Data Science"/>
    <s v="Data Science Revenue"/>
    <d v="2024-08-31T00:00:00"/>
    <x v="0"/>
    <s v="51242"/>
    <s v="894410"/>
    <x v="7"/>
    <s v="25752"/>
    <s v="17000641921"/>
    <m/>
    <m/>
    <m/>
    <n v="424.19745985117407"/>
    <x v="2"/>
    <s v="lily.ai"/>
  </r>
  <r>
    <s v="Journal"/>
    <s v="Montevideo Labs"/>
    <s v="Data Science"/>
    <s v="Data Science Revenue"/>
    <d v="2024-08-31T00:00:00"/>
    <x v="0"/>
    <s v="51192"/>
    <s v="894371"/>
    <x v="5"/>
    <s v="25149"/>
    <s v="16997883282"/>
    <m/>
    <m/>
    <m/>
    <n v="464.21608813902071"/>
    <x v="2"/>
    <s v="lily.ai"/>
  </r>
  <r>
    <s v="Journal"/>
    <s v="Blend360, LLC"/>
    <s v="Data Science"/>
    <s v="Data Science Revenue"/>
    <d v="2024-08-31T00:00:00"/>
    <x v="0"/>
    <s v="51793"/>
    <s v="901387"/>
    <x v="18"/>
    <s v="31318"/>
    <s v="18657995555"/>
    <m/>
    <m/>
    <m/>
    <n v="3577.76"/>
    <x v="2"/>
    <s v="Visa"/>
  </r>
  <r>
    <s v="Journal"/>
    <s v="Montevideo Labs"/>
    <s v="Data Science"/>
    <s v="Data Science Revenue"/>
    <d v="2024-08-31T00:00:00"/>
    <x v="0"/>
    <s v="49925"/>
    <s v="892803"/>
    <x v="6"/>
    <s v="25146"/>
    <s v="16716229170"/>
    <m/>
    <m/>
    <m/>
    <n v="400.1862828784661"/>
    <x v="2"/>
    <s v="MasterCard"/>
  </r>
  <r>
    <s v="Journal"/>
    <s v="Blend360, LLC"/>
    <s v="Data Science"/>
    <s v="Data Science Revenue"/>
    <d v="2024-08-31T00:00:00"/>
    <x v="0"/>
    <s v="51640"/>
    <s v="901397"/>
    <x v="11"/>
    <s v="28144"/>
    <s v="17634612061"/>
    <m/>
    <m/>
    <m/>
    <n v="40955.15"/>
    <x v="2"/>
    <s v="Franklin Templeton"/>
  </r>
  <r>
    <s v="Journal"/>
    <s v="Montevideo Labs"/>
    <s v="Data Science"/>
    <s v="Data Science Revenue"/>
    <d v="2024-08-31T00:00:00"/>
    <x v="0"/>
    <s v="51188"/>
    <s v="894367"/>
    <x v="5"/>
    <s v="25149"/>
    <s v="16997883282"/>
    <m/>
    <m/>
    <m/>
    <n v="464.21608813902071"/>
    <x v="2"/>
    <s v="lily.ai"/>
  </r>
  <r>
    <s v="Journal"/>
    <s v="Blend360, LLC"/>
    <s v="Data Science"/>
    <s v="Data Science Revenue"/>
    <d v="2024-08-31T00:00:00"/>
    <x v="0"/>
    <s v="51791"/>
    <s v="901385"/>
    <x v="18"/>
    <s v="31318"/>
    <s v="18657995555"/>
    <m/>
    <m/>
    <m/>
    <n v="2712.23"/>
    <x v="2"/>
    <s v="Visa"/>
  </r>
  <r>
    <s v="Journal"/>
    <s v="Blend360, LLC"/>
    <s v="Data Science"/>
    <s v="Data Science Revenue"/>
    <d v="2024-08-31T00:00:00"/>
    <x v="0"/>
    <s v="51565"/>
    <s v="898243"/>
    <x v="41"/>
    <s v="22863"/>
    <s v="15582551047, 16592648012"/>
    <m/>
    <m/>
    <m/>
    <n v="81443"/>
    <x v="2"/>
    <s v="CVS Health"/>
  </r>
  <r>
    <s v="Journal"/>
    <s v="Blend360, LLC"/>
    <s v="Data Science"/>
    <s v="Data Science Revenue"/>
    <d v="2024-08-31T00:00:00"/>
    <x v="0"/>
    <s v="51695"/>
    <s v="901318"/>
    <x v="11"/>
    <s v="28144"/>
    <s v="17634612061"/>
    <m/>
    <m/>
    <m/>
    <n v="-15.43"/>
    <x v="2"/>
    <s v="Franklin Templeton"/>
  </r>
  <r>
    <s v="Journal"/>
    <s v="Montevideo Labs"/>
    <s v="Data Science"/>
    <s v="Data Science Revenue"/>
    <d v="2024-08-31T00:00:00"/>
    <x v="0"/>
    <s v="51203"/>
    <s v="894382"/>
    <x v="5"/>
    <s v="25149"/>
    <s v="16997883282"/>
    <m/>
    <m/>
    <m/>
    <n v="464.21608813902071"/>
    <x v="2"/>
    <s v="lily.ai"/>
  </r>
  <r>
    <s v="Journal"/>
    <s v="Blend360, LLC"/>
    <s v="Data Science"/>
    <s v="Data Science Revenue"/>
    <d v="2024-08-31T00:00:00"/>
    <x v="0"/>
    <s v="49241"/>
    <s v="887954"/>
    <x v="42"/>
    <s v="35884"/>
    <s v="18976374101"/>
    <m/>
    <m/>
    <s v="Retainer Revenue Recognition"/>
    <n v="29093"/>
    <x v="2"/>
    <s v="Walmart"/>
  </r>
  <r>
    <s v="Journal"/>
    <s v="Montevideo Labs"/>
    <s v="Data Science"/>
    <s v="Data Science Revenue"/>
    <d v="2024-08-31T00:00:00"/>
    <x v="0"/>
    <s v="49793"/>
    <s v="892415"/>
    <x v="6"/>
    <s v="25146"/>
    <s v="16716229170"/>
    <m/>
    <m/>
    <m/>
    <n v="400.1862828784661"/>
    <x v="2"/>
    <s v="MasterCard"/>
  </r>
  <r>
    <s v="Journal"/>
    <s v="Blend360, LLC"/>
    <s v="Data Science"/>
    <s v="Data Science Revenue"/>
    <d v="2024-08-31T00:00:00"/>
    <x v="0"/>
    <s v="51668"/>
    <s v="901493"/>
    <x v="27"/>
    <s v="25989"/>
    <s v="16865883964"/>
    <m/>
    <m/>
    <m/>
    <n v="6065.97"/>
    <x v="2"/>
    <s v="Franklin Templeton"/>
  </r>
  <r>
    <s v="Journal"/>
    <s v="Montevideo Labs"/>
    <s v="Data Science"/>
    <s v="Data Science Revenue"/>
    <d v="2024-08-31T00:00:00"/>
    <x v="0"/>
    <s v="51179"/>
    <s v="894359"/>
    <x v="5"/>
    <s v="25149"/>
    <s v="16997883282"/>
    <m/>
    <m/>
    <m/>
    <n v="464.21608813902071"/>
    <x v="2"/>
    <s v="lily.ai"/>
  </r>
  <r>
    <s v="Journal"/>
    <s v="Blend360, LLC"/>
    <s v="Data Science"/>
    <s v="Data Science Revenue"/>
    <d v="2024-08-31T00:00:00"/>
    <x v="0"/>
    <s v="52166"/>
    <s v="913919"/>
    <x v="0"/>
    <m/>
    <m/>
    <s v="ICC 939 Walmart : Walmart - FY25 Marketing Advanced Analytics Retainer"/>
    <m/>
    <s v="TopSide Management Book Elim related to project ICC 939 Walmart : Walmart - FY25 Marketing Advanced Analytics Retainer"/>
    <n v="-8804.1"/>
    <x v="2"/>
    <s v="Walmart"/>
  </r>
  <r>
    <s v="Journal"/>
    <s v="Montevideo Labs"/>
    <s v="Data Science"/>
    <s v="Data Science Revenue"/>
    <d v="2024-08-31T00:00:00"/>
    <x v="0"/>
    <s v="49962"/>
    <s v="892336"/>
    <x v="6"/>
    <s v="25146"/>
    <s v="16716229170"/>
    <m/>
    <m/>
    <m/>
    <n v="400.1862828784661"/>
    <x v="2"/>
    <s v="MasterCard"/>
  </r>
  <r>
    <s v="Journal"/>
    <s v="Montevideo Labs"/>
    <s v="Data Science"/>
    <s v="Data Science Revenue"/>
    <d v="2024-08-31T00:00:00"/>
    <x v="0"/>
    <s v="51201"/>
    <s v="894380"/>
    <x v="5"/>
    <s v="25149"/>
    <s v="16997883282"/>
    <m/>
    <m/>
    <m/>
    <n v="464.21608813902071"/>
    <x v="2"/>
    <s v="lily.ai"/>
  </r>
  <r>
    <s v="Journal"/>
    <s v="Montevideo Labs"/>
    <s v="Data Science"/>
    <s v="Data Science Revenue"/>
    <d v="2024-08-31T00:00:00"/>
    <x v="0"/>
    <s v="51206"/>
    <s v="894385"/>
    <x v="5"/>
    <s v="25149"/>
    <s v="16997883282"/>
    <m/>
    <m/>
    <m/>
    <n v="464.21608813902071"/>
    <x v="2"/>
    <s v="lily.ai"/>
  </r>
  <r>
    <s v="Journal"/>
    <s v="Blend360, LLC"/>
    <s v="Data Science &amp; Insights"/>
    <s v="Data Science Revenue"/>
    <d v="2024-08-31T00:00:00"/>
    <x v="0"/>
    <s v="52166"/>
    <s v="913919"/>
    <x v="0"/>
    <m/>
    <m/>
    <s v="ICC 939 Walmart : Walmart - FY25 Marketing Advanced Analytics Retainer"/>
    <m/>
    <s v="TopSide Management Book Elim related to project ICC 939 Walmart : Walmart - FY25 Marketing Advanced Analytics Retainer"/>
    <n v="-37347.82"/>
    <x v="2"/>
    <s v="Walmart"/>
  </r>
  <r>
    <s v="Journal"/>
    <s v="Montevideo Labs"/>
    <s v="Data Science"/>
    <s v="Data Science Revenue"/>
    <d v="2024-08-31T00:00:00"/>
    <x v="0"/>
    <s v="51196"/>
    <s v="894375"/>
    <x v="5"/>
    <s v="25149"/>
    <s v="16997883282"/>
    <m/>
    <m/>
    <m/>
    <n v="464.21608813902071"/>
    <x v="2"/>
    <s v="lily.ai"/>
  </r>
  <r>
    <s v="Journal"/>
    <s v="Blend360, LLC"/>
    <s v="Data Science"/>
    <s v="Data Science Revenue"/>
    <d v="2024-08-31T00:00:00"/>
    <x v="0"/>
    <s v="51641"/>
    <s v="901398"/>
    <x v="11"/>
    <s v="28144"/>
    <s v="17634612061"/>
    <m/>
    <m/>
    <m/>
    <n v="14.97"/>
    <x v="2"/>
    <s v="Franklin Templeton"/>
  </r>
  <r>
    <s v="Journal"/>
    <s v="Montevideo Labs"/>
    <s v="Data Science"/>
    <s v="Data Science Revenue"/>
    <d v="2024-08-31T00:00:00"/>
    <x v="0"/>
    <s v="51215"/>
    <s v="894391"/>
    <x v="5"/>
    <s v="25149"/>
    <s v="16997883282"/>
    <m/>
    <m/>
    <m/>
    <n v="464.21608813902071"/>
    <x v="2"/>
    <s v="lily.ai"/>
  </r>
  <r>
    <s v="Journal"/>
    <s v="Montevideo Labs"/>
    <s v="Data Science"/>
    <s v="Data Science Revenue"/>
    <d v="2024-08-31T00:00:00"/>
    <x v="0"/>
    <s v="49883"/>
    <s v="892506"/>
    <x v="6"/>
    <s v="25146"/>
    <s v="16716229170"/>
    <m/>
    <m/>
    <m/>
    <n v="400.1862828784661"/>
    <x v="2"/>
    <s v="MasterCard"/>
  </r>
  <r>
    <s v="Journal"/>
    <s v="Blend360, LLC"/>
    <s v="Data Science &amp; Insights"/>
    <s v="Data Science Revenue"/>
    <d v="2024-08-31T00:00:00"/>
    <x v="0"/>
    <s v="52166"/>
    <s v="913919"/>
    <x v="0"/>
    <m/>
    <m/>
    <s v="ICC 1364 ICC in Forth Point Represents Blend360 : Franklin Templeton - Vasu POC Team"/>
    <m/>
    <s v="TopSide Management Book Elim related to project ICC 1364 ICC in Forth Point Represents Blend360 : Franklin Templeton - Vasu POC Team"/>
    <n v="-15860.44"/>
    <x v="2"/>
    <s v="Franklin Templeton"/>
  </r>
  <r>
    <s v="Journal"/>
    <s v="Blend360, LLC"/>
    <s v="Data Science"/>
    <s v="Data Science Revenue"/>
    <d v="2024-08-31T00:00:00"/>
    <x v="0"/>
    <s v="52166"/>
    <s v="913919"/>
    <x v="0"/>
    <m/>
    <m/>
    <s v="ICC 1178 CVS Health : RX Supply Chain DS (Halil)"/>
    <m/>
    <s v="TopSide Management Book Elim related to project ICC 1178 CVS Health : RX Supply Chain DS (Halil)"/>
    <n v="-21658.09"/>
    <x v="2"/>
    <s v="CVS Health"/>
  </r>
  <r>
    <s v="Journal"/>
    <s v="Blend360, LLC"/>
    <s v="Data Science"/>
    <s v="Data Science Revenue"/>
    <d v="2024-08-31T00:00:00"/>
    <x v="0"/>
    <s v="51706"/>
    <s v="901327"/>
    <x v="38"/>
    <s v="30365"/>
    <s v="17735849755"/>
    <m/>
    <m/>
    <m/>
    <n v="1220.18"/>
    <x v="2"/>
    <s v="Hyatt"/>
  </r>
  <r>
    <s v="Journal"/>
    <s v="Blend360, LLC"/>
    <s v="Data Science"/>
    <s v="Data Science Revenue"/>
    <d v="2024-08-31T00:00:00"/>
    <x v="0"/>
    <s v="49227"/>
    <s v="887942"/>
    <x v="43"/>
    <s v="32545"/>
    <s v="19572025691"/>
    <m/>
    <m/>
    <s v="Retainer Revenue Recognition"/>
    <n v="10570.56"/>
    <x v="2"/>
    <s v="Under Armour"/>
  </r>
  <r>
    <s v="Journal"/>
    <s v="Montevideo Labs"/>
    <s v="Data Science"/>
    <s v="Data Science Revenue"/>
    <d v="2024-08-31T00:00:00"/>
    <x v="0"/>
    <s v="49823"/>
    <s v="892435"/>
    <x v="6"/>
    <s v="25146"/>
    <s v="16716229170"/>
    <m/>
    <m/>
    <m/>
    <n v="400.1862828784661"/>
    <x v="2"/>
    <s v="MasterCard"/>
  </r>
  <r>
    <s v="Journal"/>
    <s v="Montevideo Labs"/>
    <s v="Data Science"/>
    <s v="Data Science Revenue"/>
    <d v="2024-08-31T00:00:00"/>
    <x v="0"/>
    <s v="51184"/>
    <s v="894363"/>
    <x v="5"/>
    <s v="25149"/>
    <s v="16997883282"/>
    <m/>
    <m/>
    <m/>
    <n v="464.21608813902071"/>
    <x v="2"/>
    <s v="lily.ai"/>
  </r>
  <r>
    <s v="Journal"/>
    <s v="Montevideo Labs"/>
    <s v="Data Science"/>
    <s v="Data Science Revenue"/>
    <d v="2024-08-31T00:00:00"/>
    <x v="0"/>
    <s v="51228"/>
    <s v="894396"/>
    <x v="7"/>
    <s v="25752"/>
    <s v="17000641921"/>
    <m/>
    <m/>
    <m/>
    <n v="424.19745985117407"/>
    <x v="2"/>
    <s v="lily.ai"/>
  </r>
  <r>
    <s v="Journal"/>
    <s v="Blend360, LLC"/>
    <s v="Data Science"/>
    <s v="Data Science Revenue"/>
    <d v="2024-08-31T00:00:00"/>
    <x v="0"/>
    <s v="51710"/>
    <s v="901331"/>
    <x v="38"/>
    <s v="30365"/>
    <s v="17735849755"/>
    <m/>
    <m/>
    <m/>
    <n v="-244.69"/>
    <x v="2"/>
    <s v="Hyatt"/>
  </r>
  <r>
    <s v="Journal"/>
    <s v="Blend360, LLC"/>
    <s v="Data Science"/>
    <s v="Data Science Revenue"/>
    <d v="2024-08-31T00:00:00"/>
    <x v="0"/>
    <s v="49244"/>
    <s v="888235"/>
    <x v="19"/>
    <s v="28141"/>
    <s v="17583569682"/>
    <m/>
    <m/>
    <s v="Retainer Revenue Recognition"/>
    <n v="20015.07"/>
    <x v="2"/>
    <s v="GoodRx"/>
  </r>
  <r>
    <s v="Journal"/>
    <s v="Montevideo Labs"/>
    <s v="Data Science"/>
    <s v="Data Science Revenue"/>
    <d v="2024-08-31T00:00:00"/>
    <x v="0"/>
    <s v="49944"/>
    <s v="892817"/>
    <x v="6"/>
    <s v="25146"/>
    <s v="16716229170"/>
    <m/>
    <m/>
    <m/>
    <n v="400.1862828784661"/>
    <x v="2"/>
    <s v="MasterCard"/>
  </r>
  <r>
    <s v="Journal"/>
    <s v="Blend360, LLC"/>
    <s v="Data Science"/>
    <s v="Data Science Revenue"/>
    <d v="2024-08-31T00:00:00"/>
    <x v="0"/>
    <s v="51583"/>
    <s v="898160"/>
    <x v="20"/>
    <s v="33389"/>
    <s v="20194098727"/>
    <m/>
    <m/>
    <m/>
    <n v="16200"/>
    <x v="2"/>
    <s v="CVS Health"/>
  </r>
  <r>
    <s v="Journal"/>
    <s v="Montevideo Labs"/>
    <s v="Data Science"/>
    <s v="Data Science Revenue"/>
    <d v="2024-08-31T00:00:00"/>
    <x v="0"/>
    <s v="51255"/>
    <s v="894423"/>
    <x v="7"/>
    <s v="25752"/>
    <s v="17000641921"/>
    <m/>
    <m/>
    <m/>
    <n v="424.19745985117407"/>
    <x v="2"/>
    <s v="lily.ai"/>
  </r>
  <r>
    <s v="Journal"/>
    <s v="Blend360, LLC"/>
    <s v="Data Science"/>
    <s v="Data Science Revenue"/>
    <d v="2024-08-31T00:00:00"/>
    <x v="0"/>
    <s v="49295"/>
    <s v="887989"/>
    <x v="44"/>
    <s v="31319"/>
    <s v="18845868143"/>
    <m/>
    <m/>
    <s v="Retainer Revenue Recognition"/>
    <n v="54608.03"/>
    <x v="2"/>
    <s v="Multi-Color Corporation (CD&amp;R)"/>
  </r>
  <r>
    <s v="Journal"/>
    <s v="Montevideo Labs"/>
    <s v="Data Science"/>
    <s v="Data Science Revenue"/>
    <d v="2024-08-31T00:00:00"/>
    <x v="0"/>
    <s v="49811"/>
    <s v="892501"/>
    <x v="6"/>
    <s v="25146"/>
    <s v="16716229170"/>
    <m/>
    <m/>
    <m/>
    <n v="400.1862828784661"/>
    <x v="2"/>
    <s v="MasterCard"/>
  </r>
  <r>
    <s v="Journal"/>
    <s v="Blend360, LLC"/>
    <s v="Data Science"/>
    <s v="Data Science Revenue"/>
    <d v="2024-08-31T00:00:00"/>
    <x v="0"/>
    <s v="51913"/>
    <s v="904127"/>
    <x v="45"/>
    <s v="32342"/>
    <s v="17620876859"/>
    <m/>
    <m/>
    <s v="Capability Adjustment"/>
    <n v="15389.21"/>
    <x v="2"/>
    <s v="University of Phoenix"/>
  </r>
  <r>
    <s v="Journal"/>
    <s v="Blend360, LLC"/>
    <s v="Data Science"/>
    <s v="Data Science Revenue"/>
    <d v="2024-08-31T00:00:00"/>
    <x v="0"/>
    <s v="52174"/>
    <s v="914031"/>
    <x v="0"/>
    <m/>
    <m/>
    <s v="ICC 939 Walmart : Walmart - FY25 Marketing Advanced Analytics Retainer"/>
    <m/>
    <s v="Reclass Top Side JE52166 AI Consulting Rev accounts_Walmart"/>
    <n v="-23098.400000000001"/>
    <x v="2"/>
    <s v="Walmart"/>
  </r>
  <r>
    <s v="Journal"/>
    <s v="Blend360, LLC"/>
    <s v="Data Science"/>
    <s v="Data Science Revenue"/>
    <d v="2024-08-31T00:00:00"/>
    <x v="0"/>
    <s v="52166"/>
    <s v="913919"/>
    <x v="0"/>
    <m/>
    <m/>
    <s v="ICC 1051 Wyndham Hotels and Resorts : Wyndham - Guest Analytics Retainer"/>
    <m/>
    <s v="TopSide Management Book Elim related to project ICC 1051 Wyndham Hotels and Resorts : Wyndham - Guest Analytics Retainer"/>
    <n v="-10564.92"/>
    <x v="2"/>
    <s v="Wyndham Hotels and Resorts, LLC"/>
  </r>
  <r>
    <s v="Journal"/>
    <s v="Montevideo Labs"/>
    <s v="Data Science"/>
    <s v="Data Science Revenue"/>
    <d v="2024-08-31T00:00:00"/>
    <x v="0"/>
    <s v="51182"/>
    <s v="894361"/>
    <x v="5"/>
    <s v="25149"/>
    <s v="16997883282"/>
    <m/>
    <m/>
    <m/>
    <n v="464.21608813902071"/>
    <x v="2"/>
    <s v="lily.ai"/>
  </r>
  <r>
    <s v="Journal"/>
    <s v="Blend360, LLC"/>
    <s v="Data Science"/>
    <s v="Data Science Revenue"/>
    <d v="2024-08-31T00:00:00"/>
    <x v="0"/>
    <s v="51636"/>
    <s v="901393"/>
    <x v="11"/>
    <s v="28144"/>
    <s v="17634612061"/>
    <m/>
    <m/>
    <m/>
    <n v="-2495.92"/>
    <x v="2"/>
    <s v="Franklin Templeton"/>
  </r>
  <r>
    <s v="Journal"/>
    <s v="Blend360, LLC"/>
    <s v="Data Science"/>
    <s v="Data Science Revenue"/>
    <d v="2024-08-31T00:00:00"/>
    <x v="0"/>
    <s v="52193"/>
    <s v="917162"/>
    <x v="36"/>
    <s v="30470"/>
    <s v="18849408353"/>
    <m/>
    <m/>
    <m/>
    <n v="15897.31"/>
    <x v="2"/>
    <s v="Franklin Templeton"/>
  </r>
  <r>
    <s v="Journal"/>
    <s v="Blend360, LLC"/>
    <s v="Data Science"/>
    <s v="Data Science Revenue"/>
    <d v="2024-08-31T00:00:00"/>
    <x v="0"/>
    <s v="51559"/>
    <s v="898043"/>
    <x v="46"/>
    <s v="28794"/>
    <s v="17677233453"/>
    <m/>
    <m/>
    <m/>
    <n v="23484"/>
    <x v="2"/>
    <s v="CVS Health"/>
  </r>
  <r>
    <s v="Journal"/>
    <s v="Montevideo Labs"/>
    <s v="Data Science"/>
    <s v="Data Science Revenue"/>
    <d v="2024-08-31T00:00:00"/>
    <x v="0"/>
    <s v="51234"/>
    <s v="894402"/>
    <x v="7"/>
    <s v="25752"/>
    <s v="17000641921"/>
    <m/>
    <m/>
    <m/>
    <n v="424.19745985117407"/>
    <x v="2"/>
    <s v="lily.ai"/>
  </r>
  <r>
    <s v="Journal"/>
    <s v="Blend360, LLC"/>
    <s v="Data Science"/>
    <s v="Data Science Revenue"/>
    <d v="2024-08-31T00:00:00"/>
    <x v="0"/>
    <s v="49239"/>
    <s v="888233"/>
    <x v="47"/>
    <s v="30777"/>
    <s v="18309196058"/>
    <m/>
    <m/>
    <s v="Retainer Revenue Recognition"/>
    <n v="27533"/>
    <x v="2"/>
    <s v="Walmart"/>
  </r>
  <r>
    <s v="Journal"/>
    <s v="Blend360, LLC"/>
    <s v="Data Science"/>
    <s v="Data Science Revenue"/>
    <d v="2024-08-31T00:00:00"/>
    <x v="0"/>
    <s v="49285"/>
    <s v="888243"/>
    <x v="48"/>
    <s v="34221"/>
    <s v="17731527745"/>
    <m/>
    <m/>
    <s v="Retainer Revenue Recognition"/>
    <n v="28650.17"/>
    <x v="2"/>
    <s v="Franklin Templeton"/>
  </r>
  <r>
    <s v="Journal"/>
    <s v="Blend360, LLC"/>
    <s v="Data Science"/>
    <s v="Data Science Revenue"/>
    <d v="2024-08-31T00:00:00"/>
    <x v="0"/>
    <s v="52166"/>
    <s v="913919"/>
    <x v="0"/>
    <m/>
    <m/>
    <s v="ICC 806 LinkedIn Corporation : LinkedIn Measurement Experimentation Support (Zaid)"/>
    <m/>
    <s v="TopSide Management Book Elim related to project ICC 806 LinkedIn Corporation : LinkedIn Measurement Experimentation Support (Zaid)"/>
    <n v="-7683.58"/>
    <x v="2"/>
    <s v="LinkedIn"/>
  </r>
  <r>
    <s v="Journal"/>
    <s v="Blend360, LLC"/>
    <s v="Data Science"/>
    <s v="Data Science Revenue"/>
    <d v="2024-08-31T00:00:00"/>
    <x v="0"/>
    <s v="52166"/>
    <s v="913919"/>
    <x v="0"/>
    <m/>
    <m/>
    <s v="ICC 867 CVS Health : Retail Analytics DS and BI - 2024"/>
    <m/>
    <s v="TopSide Management Book Elim related to project ICC 867 CVS Health : Retail Analytics DS and BI - 2024"/>
    <n v="-17288.05"/>
    <x v="2"/>
    <s v="CVS Health"/>
  </r>
  <r>
    <s v="Journal"/>
    <s v="Blend360, LLC"/>
    <s v="Data Science"/>
    <s v="Data Science Revenue"/>
    <d v="2024-08-31T00:00:00"/>
    <x v="0"/>
    <s v="51650"/>
    <s v="901297"/>
    <x v="11"/>
    <s v="28144"/>
    <s v="17634612061"/>
    <m/>
    <m/>
    <m/>
    <n v="28.53"/>
    <x v="2"/>
    <s v="Franklin Templeton"/>
  </r>
  <r>
    <s v="Journal"/>
    <s v="Montevideo Labs"/>
    <s v="Data Science"/>
    <s v="Data Science Revenue"/>
    <d v="2024-08-31T00:00:00"/>
    <x v="0"/>
    <s v="51223"/>
    <s v="894164"/>
    <x v="7"/>
    <s v="25752"/>
    <s v="17000641921"/>
    <m/>
    <m/>
    <m/>
    <n v="424.19745985117407"/>
    <x v="2"/>
    <s v="lily.ai"/>
  </r>
  <r>
    <s v="Journal"/>
    <s v="Montevideo Labs"/>
    <s v="Data Science"/>
    <s v="Data Science Revenue"/>
    <d v="2024-08-31T00:00:00"/>
    <x v="0"/>
    <s v="51244"/>
    <s v="894412"/>
    <x v="7"/>
    <s v="25752"/>
    <s v="17000641921"/>
    <m/>
    <m/>
    <m/>
    <n v="424.19745985117407"/>
    <x v="2"/>
    <s v="lily.ai"/>
  </r>
  <r>
    <s v="Journal"/>
    <s v="futureproofAI LTD"/>
    <s v="FPAI -General"/>
    <s v="Revenue from FPAI"/>
    <d v="2024-08-31T00:00:00"/>
    <x v="0"/>
    <s v="52169"/>
    <s v="913922"/>
    <x v="0"/>
    <m/>
    <m/>
    <m/>
    <m/>
    <s v="TopSide Management Book Elim related to project (blank)"/>
    <n v="-7544.0682113714747"/>
    <x v="0"/>
    <e v="#N/A"/>
  </r>
  <r>
    <s v="Journal"/>
    <s v="Blend360, LLC"/>
    <s v="FPAI -General"/>
    <s v="Revenue from FPAI"/>
    <d v="2024-08-31T00:00:00"/>
    <x v="0"/>
    <s v="51573"/>
    <s v="898152"/>
    <x v="49"/>
    <s v="31317"/>
    <s v="17732407187"/>
    <m/>
    <m/>
    <m/>
    <n v="143960"/>
    <x v="0"/>
    <s v="CVS Health"/>
  </r>
  <r>
    <s v="Journal"/>
    <s v="futureproofAI, Inc"/>
    <s v="FPAI -General"/>
    <s v="Revenue from FPAI"/>
    <d v="2024-08-31T00:00:00"/>
    <x v="0"/>
    <s v="51997"/>
    <s v="906333"/>
    <x v="0"/>
    <m/>
    <m/>
    <m/>
    <m/>
    <s v="Sales Invoice Newfold Digital"/>
    <n v="41684"/>
    <x v="0"/>
    <e v="#N/A"/>
  </r>
  <r>
    <s v="Journal"/>
    <s v="futureproofAI LTD"/>
    <s v="FPAI -General"/>
    <s v="Revenue from FPAI"/>
    <d v="2024-08-31T00:00:00"/>
    <x v="0"/>
    <s v="51917"/>
    <s v="904227"/>
    <x v="0"/>
    <m/>
    <m/>
    <m/>
    <m/>
    <s v="Sales EE Ltd"/>
    <n v="516507.57075285719"/>
    <x v="0"/>
    <e v="#N/A"/>
  </r>
  <r>
    <s v="Journal"/>
    <s v="futureproofAI, Inc"/>
    <s v="FPAI -General"/>
    <s v="Revenue from FPAI"/>
    <d v="2024-08-31T00:00:00"/>
    <x v="0"/>
    <s v="51997"/>
    <s v="906333"/>
    <x v="0"/>
    <m/>
    <m/>
    <m/>
    <m/>
    <s v="Sales Invoice Lifetime Fitness"/>
    <n v="66400"/>
    <x v="0"/>
    <e v="#N/A"/>
  </r>
  <r>
    <s v="Journal"/>
    <s v="Blend360, LLC"/>
    <s v="FPAI -General"/>
    <s v="Revenue from FPAI"/>
    <d v="2024-08-31T00:00:00"/>
    <x v="0"/>
    <s v="52166"/>
    <s v="913919"/>
    <x v="0"/>
    <m/>
    <m/>
    <s v="ICC 1245 CVS Health : Pega/FPAI Decisioning"/>
    <m/>
    <s v="TopSide Management Book Elim related to project ICC 1245 CVS Health : Pega/FPAI Decisioning"/>
    <n v="-143960"/>
    <x v="0"/>
    <s v="CVS Health"/>
  </r>
  <r>
    <s v="Journal"/>
    <s v="futureproofAI LTD"/>
    <s v="FPAI -General"/>
    <s v="Revenue from FPAI"/>
    <d v="2024-08-31T00:00:00"/>
    <x v="0"/>
    <s v="51917"/>
    <s v="904227"/>
    <x v="0"/>
    <m/>
    <m/>
    <m/>
    <m/>
    <s v="Sales Optima"/>
    <n v="52152.052426868082"/>
    <x v="0"/>
    <e v="#N/A"/>
  </r>
  <r>
    <s v="Journal"/>
    <s v="Blend360, LLC"/>
    <s v="FPAI -General"/>
    <s v="Revenue from FPAI"/>
    <d v="2024-08-31T00:00:00"/>
    <x v="0"/>
    <s v="52000"/>
    <s v="906347"/>
    <x v="50"/>
    <s v="29104"/>
    <s v="17791738713"/>
    <m/>
    <m/>
    <s v="Adjustment IC revenue"/>
    <n v="-10251.68"/>
    <x v="0"/>
    <s v="Carter's"/>
  </r>
  <r>
    <s v="Journal"/>
    <s v="futureproofAI, Inc"/>
    <s v="FPAI -General"/>
    <s v="Revenue from FPAI"/>
    <d v="2024-08-31T00:00:00"/>
    <x v="0"/>
    <s v="52170"/>
    <s v="913923"/>
    <x v="0"/>
    <m/>
    <m/>
    <m/>
    <m/>
    <s v="TopSide Management Book Elim related to project (blank)"/>
    <n v="-119842.86"/>
    <x v="0"/>
    <e v="#N/A"/>
  </r>
  <r>
    <s v="Journal"/>
    <s v="Blend360, LLC"/>
    <s v="FPAI -General"/>
    <s v="Revenue from FPAI"/>
    <d v="2024-08-31T00:00:00"/>
    <x v="0"/>
    <s v="51823"/>
    <s v="901608"/>
    <x v="50"/>
    <s v="29104"/>
    <s v="17791738713"/>
    <m/>
    <m/>
    <s v="Rev Rec According to supporting"/>
    <n v="121055.67999999999"/>
    <x v="0"/>
    <s v="Carter's"/>
  </r>
  <r>
    <s v="Journal"/>
    <s v="futureproofAI, Inc"/>
    <s v="FPAI -General"/>
    <s v="Revenue from FPAI"/>
    <d v="2024-08-31T00:00:00"/>
    <x v="0"/>
    <s v="51997"/>
    <s v="906333"/>
    <x v="0"/>
    <m/>
    <m/>
    <m/>
    <m/>
    <s v="Sales Invoice ProCom Consulting, Inc."/>
    <n v="79068"/>
    <x v="0"/>
    <e v="#N/A"/>
  </r>
  <r>
    <s v="Journal"/>
    <s v="futureproofAI, Inc"/>
    <s v="FPAI -General"/>
    <s v="Revenue from FPAI"/>
    <d v="2024-08-31T00:00:00"/>
    <x v="0"/>
    <s v="51997"/>
    <s v="906333"/>
    <x v="0"/>
    <m/>
    <m/>
    <m/>
    <m/>
    <s v="Sales Invoice Innova Solutions"/>
    <n v="476462.33"/>
    <x v="0"/>
    <e v="#N/A"/>
  </r>
  <r>
    <s v="Journal"/>
    <s v="Blend360, LLC"/>
    <s v="FPAI -General"/>
    <s v="Revenue from FPAI"/>
    <d v="2024-08-31T00:00:00"/>
    <x v="0"/>
    <s v="52166"/>
    <s v="913919"/>
    <x v="0"/>
    <m/>
    <m/>
    <s v="ICC 1183 The William Carter Company : Carter's - Pega phase 1 implementation cx strategy"/>
    <m/>
    <s v="TopSide Management Book Elim related to project ICC 1183 The William Carter Company : Carter's - Pega phase 1 implementation cx strategy"/>
    <n v="-110804"/>
    <x v="0"/>
    <s v="Carter's"/>
  </r>
  <r>
    <s v="Journal"/>
    <s v="Forthpoint"/>
    <s v="AI Consulting"/>
    <s v="AI Consulting Revenue"/>
    <d v="2024-08-30T00:00:00"/>
    <x v="0"/>
    <s v="51594"/>
    <s v="898555"/>
    <x v="0"/>
    <m/>
    <m/>
    <m/>
    <m/>
    <s v="BT (FPAI) IC rev reclass August"/>
    <n v="-49280.62313193248"/>
    <x v="1"/>
    <s v="zz_unknown"/>
  </r>
  <r>
    <s v="Journal"/>
    <s v="Forthpoint"/>
    <s v="AI Consulting"/>
    <s v="AI Consulting Revenue"/>
    <d v="2024-08-30T00:00:00"/>
    <x v="0"/>
    <s v="51596"/>
    <s v="898557"/>
    <x v="3"/>
    <s v="36721"/>
    <m/>
    <m/>
    <m/>
    <s v="Reclass Walmart to IC Aug revenues"/>
    <n v="-26408.308201884509"/>
    <x v="1"/>
    <s v="in Forth Point Represents Blend360"/>
  </r>
  <r>
    <s v="Journal"/>
    <s v="Forthpoint"/>
    <s v="AI Consulting"/>
    <s v="AI Consulting Revenue"/>
    <d v="2024-08-30T00:00:00"/>
    <x v="0"/>
    <s v="51623"/>
    <s v="901287"/>
    <x v="0"/>
    <m/>
    <m/>
    <m/>
    <m/>
    <s v="Reclass Hyatt to IC Aug revenues"/>
    <n v="-14544.034370245226"/>
    <x v="1"/>
    <s v="Hyatt"/>
  </r>
  <r>
    <s v="Journal"/>
    <s v="Forthpoint"/>
    <s v="AI Consulting"/>
    <s v="AI Consulting Revenue"/>
    <d v="2024-08-30T00:00:00"/>
    <x v="0"/>
    <s v="51593"/>
    <s v="898554"/>
    <x v="0"/>
    <m/>
    <m/>
    <s v="ICC 1019 ICC in Forth Point Represents Blend360 : Legrand - Cablofil Managed Service Level Agreement"/>
    <m/>
    <s v="Legrand IC rev reclass August"/>
    <n v="-778.47593694579268"/>
    <x v="1"/>
    <s v="Legrand Cablofil Inc"/>
  </r>
  <r>
    <s v="Journal"/>
    <s v="Blend360, LLC"/>
    <s v="AI Consulting"/>
    <s v="AI Consulting Revenue"/>
    <d v="2024-08-31T00:00:00"/>
    <x v="0"/>
    <s v="52174"/>
    <s v="914031"/>
    <x v="0"/>
    <m/>
    <m/>
    <s v="ICC 1294 Hyatt : Hyatt - Product Manager Need"/>
    <m/>
    <s v="Reclass Top Side JE52166 AI Consulting Rev accounts"/>
    <n v="14543.27"/>
    <x v="6"/>
    <s v="Hyatt"/>
  </r>
  <r>
    <s v="Journal"/>
    <s v="Forthpoint"/>
    <s v="AI Consulting"/>
    <s v="AI Consulting Revenue"/>
    <d v="2024-08-31T00:00:00"/>
    <x v="0"/>
    <s v="51484"/>
    <s v="895558"/>
    <x v="51"/>
    <s v="38720"/>
    <m/>
    <m/>
    <m/>
    <m/>
    <n v="27657.680560399382"/>
    <x v="1"/>
    <s v="Ineos FPS Ltd"/>
  </r>
  <r>
    <s v="Journal"/>
    <s v="Forthpoint"/>
    <s v="AI Consulting"/>
    <s v="AI Consulting Revenue"/>
    <d v="2024-08-31T00:00:00"/>
    <x v="0"/>
    <s v="49511"/>
    <s v="890159"/>
    <x v="52"/>
    <s v="36723"/>
    <m/>
    <m/>
    <m/>
    <m/>
    <n v="610.35597936673537"/>
    <x v="1"/>
    <s v="in Forth Point Represents Blend360"/>
  </r>
  <r>
    <s v="Journal"/>
    <s v="Blend360, LLC"/>
    <s v="AI Consulting"/>
    <s v="AI Consulting Revenue"/>
    <d v="2024-08-31T00:00:00"/>
    <x v="0"/>
    <s v="52166"/>
    <s v="913919"/>
    <x v="0"/>
    <m/>
    <m/>
    <s v="ICC 1294 Hyatt : Hyatt - Product Manager Need"/>
    <m/>
    <s v="TopSide Management Book Elim related to project ICC 1294 Hyatt : Hyatt - Product Manager Need"/>
    <n v="-14543.27"/>
    <x v="6"/>
    <s v="Hyatt"/>
  </r>
  <r>
    <s v="Journal"/>
    <s v="Forthpoint"/>
    <s v="AI Consulting"/>
    <s v="AI Consulting Revenue"/>
    <d v="2024-08-31T00:00:00"/>
    <x v="0"/>
    <s v="49358"/>
    <s v="889836"/>
    <x v="53"/>
    <s v="25755"/>
    <m/>
    <m/>
    <m/>
    <m/>
    <n v="781.72622103486799"/>
    <x v="1"/>
    <s v="in Forth Point Represents Blend360"/>
  </r>
  <r>
    <s v="Journal"/>
    <s v="Forthpoint"/>
    <s v="AI Consulting"/>
    <s v="AI Consulting Revenue"/>
    <d v="2024-08-31T00:00:00"/>
    <x v="0"/>
    <s v="49483"/>
    <s v="890137"/>
    <x v="52"/>
    <s v="36723"/>
    <m/>
    <m/>
    <m/>
    <m/>
    <n v="610.35597936673537"/>
    <x v="1"/>
    <s v="in Forth Point Represents Blend360"/>
  </r>
  <r>
    <s v="Journal"/>
    <s v="Forthpoint"/>
    <s v="AI Consulting"/>
    <s v="AI Consulting Revenue"/>
    <d v="2024-08-31T00:00:00"/>
    <x v="0"/>
    <s v="49485"/>
    <s v="890139"/>
    <x v="52"/>
    <s v="36723"/>
    <m/>
    <m/>
    <m/>
    <m/>
    <n v="1046.3151367394785"/>
    <x v="1"/>
    <s v="in Forth Point Represents Blend360"/>
  </r>
  <r>
    <s v="Journal"/>
    <s v="Forthpoint"/>
    <s v="AI Consulting"/>
    <s v="AI Consulting Revenue"/>
    <d v="2024-08-31T00:00:00"/>
    <x v="0"/>
    <s v="49412"/>
    <s v="889887"/>
    <x v="54"/>
    <s v="25757"/>
    <m/>
    <m/>
    <m/>
    <m/>
    <n v="25660.137545331996"/>
    <x v="1"/>
    <s v="British Telecom"/>
  </r>
  <r>
    <s v="Journal"/>
    <s v="Forthpoint"/>
    <s v="AI Consulting"/>
    <s v="AI Consulting Revenue"/>
    <d v="2024-08-31T00:00:00"/>
    <x v="0"/>
    <s v="49419"/>
    <s v="889894"/>
    <x v="54"/>
    <s v="25757"/>
    <m/>
    <m/>
    <m/>
    <m/>
    <n v="3849.0206317997995"/>
    <x v="1"/>
    <s v="British Telecom"/>
  </r>
  <r>
    <s v="Journal"/>
    <s v="Forthpoint"/>
    <s v="AI Consulting"/>
    <s v="AI Consulting Revenue"/>
    <d v="2024-08-31T00:00:00"/>
    <x v="0"/>
    <s v="51517"/>
    <s v="895756"/>
    <x v="51"/>
    <s v="38720"/>
    <m/>
    <m/>
    <m/>
    <m/>
    <n v="-34613.551691918605"/>
    <x v="1"/>
    <s v="Ineos FPS Ltd"/>
  </r>
  <r>
    <s v="Journal"/>
    <s v="Forthpoint"/>
    <s v="AI Consulting"/>
    <s v="AI Consulting Revenue"/>
    <d v="2024-08-31T00:00:00"/>
    <x v="0"/>
    <s v="49495"/>
    <s v="890148"/>
    <x v="52"/>
    <s v="36723"/>
    <m/>
    <m/>
    <m/>
    <m/>
    <n v="871.93147379038123"/>
    <x v="1"/>
    <s v="in Forth Point Represents Blend360"/>
  </r>
  <r>
    <s v="Journal"/>
    <s v="Forthpoint"/>
    <s v="AI Consulting"/>
    <s v="AI Consulting Revenue"/>
    <d v="2024-08-31T00:00:00"/>
    <x v="0"/>
    <s v="49498"/>
    <s v="890152"/>
    <x v="52"/>
    <s v="36723"/>
    <m/>
    <m/>
    <m/>
    <m/>
    <n v="784.73964231583261"/>
    <x v="1"/>
    <s v="in Forth Point Represents Blend360"/>
  </r>
  <r>
    <s v="Journal"/>
    <s v="Blend360, LLC"/>
    <s v="AI Consulting"/>
    <s v="AI Consulting Revenue"/>
    <d v="2024-08-31T00:00:00"/>
    <x v="0"/>
    <s v="52174"/>
    <s v="914031"/>
    <x v="0"/>
    <m/>
    <m/>
    <s v="ICC 939 Walmart : Walmart - FY25 Marketing Advanced Analytics Retainer"/>
    <m/>
    <s v="Reclass Top Side JE52166 AI Consulting Rev accounts"/>
    <n v="26406.92"/>
    <x v="6"/>
    <s v="Walmart"/>
  </r>
  <r>
    <s v="Journal"/>
    <s v="Forthpoint"/>
    <s v="AI Consulting"/>
    <s v="AI Consulting Revenue"/>
    <d v="2024-08-31T00:00:00"/>
    <x v="0"/>
    <s v="49509"/>
    <s v="889951"/>
    <x v="52"/>
    <s v="36723"/>
    <m/>
    <m/>
    <m/>
    <m/>
    <n v="523.16414789218675"/>
    <x v="1"/>
    <s v="in Forth Point Represents Blend360"/>
  </r>
  <r>
    <s v="Journal"/>
    <s v="Forthpoint"/>
    <s v="AI Consulting"/>
    <s v="AI Consulting Revenue"/>
    <d v="2024-08-31T00:00:00"/>
    <x v="0"/>
    <s v="49493"/>
    <s v="889946"/>
    <x v="52"/>
    <s v="36723"/>
    <m/>
    <m/>
    <m/>
    <m/>
    <n v="959.12330526492985"/>
    <x v="1"/>
    <s v="in Forth Point Represents Blend360"/>
  </r>
  <r>
    <s v="Journal"/>
    <s v="Forthpoint"/>
    <s v="AI Consulting"/>
    <s v="AI Consulting Revenue"/>
    <d v="2024-08-31T00:00:00"/>
    <x v="0"/>
    <s v="49479"/>
    <s v="889945"/>
    <x v="52"/>
    <s v="36723"/>
    <m/>
    <m/>
    <m/>
    <m/>
    <n v="435.95915737274311"/>
    <x v="1"/>
    <s v="in Forth Point Represents Blend360"/>
  </r>
  <r>
    <s v="Journal"/>
    <s v="Forthpoint"/>
    <s v="AI Consulting"/>
    <s v="AI Consulting Revenue"/>
    <d v="2024-08-31T00:00:00"/>
    <x v="0"/>
    <s v="49515"/>
    <s v="890163"/>
    <x v="52"/>
    <s v="36723"/>
    <m/>
    <m/>
    <m/>
    <m/>
    <n v="784.73964231583261"/>
    <x v="1"/>
    <s v="in Forth Point Represents Blend360"/>
  </r>
  <r>
    <s v="Journal"/>
    <s v="Forthpoint"/>
    <s v="AI Consulting"/>
    <s v="AI Consulting Revenue"/>
    <d v="2024-08-31T00:00:00"/>
    <x v="0"/>
    <s v="51520"/>
    <s v="895758"/>
    <x v="51"/>
    <s v="38720"/>
    <m/>
    <m/>
    <m/>
    <m/>
    <n v="11537.85056397287"/>
    <x v="1"/>
    <s v="Ineos FPS Ltd"/>
  </r>
  <r>
    <s v="Journal"/>
    <s v="Forthpoint"/>
    <s v="AI Consulting"/>
    <s v="AI Consulting Revenue"/>
    <d v="2024-08-31T00:00:00"/>
    <x v="0"/>
    <s v="49491"/>
    <s v="890145"/>
    <x v="52"/>
    <s v="36723"/>
    <m/>
    <m/>
    <m/>
    <m/>
    <n v="959.12330526492985"/>
    <x v="1"/>
    <s v="in Forth Point Represents Blend360"/>
  </r>
  <r>
    <s v="Journal"/>
    <s v="Blend360, LLC"/>
    <s v="AI Consulting"/>
    <s v="AI Consulting Revenue"/>
    <d v="2024-08-31T00:00:00"/>
    <x v="0"/>
    <s v="52166"/>
    <s v="913919"/>
    <x v="0"/>
    <m/>
    <m/>
    <s v="ICC 1019 ICC in Forth Point Represents Blend360 : Legrand - Cablofil Managed Service Level Agreement"/>
    <m/>
    <s v="TopSide Management Book Elim related to project ICC 1019 ICC in Forth Point Represents Blend360 : Legrand - Cablofil Managed Service Level Agreement"/>
    <n v="-778.44"/>
    <x v="6"/>
    <s v="Legrand Cablofil Inc"/>
  </r>
  <r>
    <s v="Journal"/>
    <s v="Forthpoint"/>
    <s v="AI Consulting"/>
    <s v="AI Consulting Revenue"/>
    <d v="2024-08-31T00:00:00"/>
    <x v="0"/>
    <s v="49501"/>
    <s v="890153"/>
    <x v="52"/>
    <s v="36723"/>
    <m/>
    <m/>
    <m/>
    <m/>
    <n v="610.35597936673537"/>
    <x v="1"/>
    <s v="in Forth Point Represents Blend360"/>
  </r>
  <r>
    <s v="Journal"/>
    <s v="Forthpoint"/>
    <s v="AI Consulting"/>
    <s v="AI Consulting Revenue"/>
    <d v="2024-08-31T00:00:00"/>
    <x v="0"/>
    <s v="49414"/>
    <s v="889889"/>
    <x v="54"/>
    <s v="25757"/>
    <m/>
    <m/>
    <m/>
    <m/>
    <n v="526.36179580168198"/>
    <x v="1"/>
    <s v="British Telecom"/>
  </r>
  <r>
    <s v="Journal"/>
    <s v="Forthpoint"/>
    <s v="AI Consulting"/>
    <s v="AI Consulting Revenue"/>
    <d v="2024-08-31T00:00:00"/>
    <x v="0"/>
    <s v="49505"/>
    <s v="890155"/>
    <x v="52"/>
    <s v="36723"/>
    <m/>
    <m/>
    <m/>
    <m/>
    <n v="697.54781084128399"/>
    <x v="1"/>
    <s v="in Forth Point Represents Blend360"/>
  </r>
  <r>
    <s v="Journal"/>
    <s v="Engagement Factory BV Netherlands"/>
    <s v="AI Consulting"/>
    <s v="AI Consulting Revenue"/>
    <d v="2024-08-31T00:00:00"/>
    <x v="0"/>
    <s v="49368"/>
    <s v="889844"/>
    <x v="55"/>
    <s v="34533"/>
    <s v="17754450089"/>
    <m/>
    <m/>
    <m/>
    <n v="7332.8450097839996"/>
    <x v="1"/>
    <s v="Atnahs Pharma UK Limited"/>
  </r>
  <r>
    <s v="Journal"/>
    <s v="Forthpoint"/>
    <s v="AI Consulting"/>
    <s v="AI Consulting Revenue"/>
    <d v="2024-08-31T00:00:00"/>
    <x v="0"/>
    <s v="51485"/>
    <s v="895458"/>
    <x v="51"/>
    <s v="38720"/>
    <m/>
    <m/>
    <m/>
    <m/>
    <n v="34613.551691918605"/>
    <x v="1"/>
    <s v="Ineos FPS Ltd"/>
  </r>
  <r>
    <s v="Journal"/>
    <s v="Forthpoint"/>
    <s v="AI Consulting"/>
    <s v="AI Consulting Revenue"/>
    <d v="2024-08-31T00:00:00"/>
    <x v="0"/>
    <s v="49489"/>
    <s v="890143"/>
    <x v="52"/>
    <s v="36723"/>
    <m/>
    <m/>
    <m/>
    <m/>
    <n v="959.12330526492985"/>
    <x v="1"/>
    <s v="in Forth Point Represents Blend360"/>
  </r>
  <r>
    <s v="Journal"/>
    <s v="Forthpoint"/>
    <s v="AI Consulting"/>
    <s v="AI Consulting Revenue"/>
    <d v="2024-08-31T00:00:00"/>
    <x v="0"/>
    <s v="49507"/>
    <s v="890156"/>
    <x v="52"/>
    <s v="36723"/>
    <m/>
    <m/>
    <m/>
    <m/>
    <n v="1002.7192210022042"/>
    <x v="1"/>
    <s v="in Forth Point Represents Blend360"/>
  </r>
  <r>
    <s v="Journal"/>
    <s v="Forthpoint"/>
    <s v="AI Consulting"/>
    <s v="AI Consulting Revenue"/>
    <d v="2024-08-31T00:00:00"/>
    <x v="0"/>
    <s v="49513"/>
    <s v="890161"/>
    <x v="52"/>
    <s v="36723"/>
    <m/>
    <m/>
    <m/>
    <m/>
    <n v="610.35597936673537"/>
    <x v="1"/>
    <s v="in Forth Point Represents Blend360"/>
  </r>
  <r>
    <s v="Journal"/>
    <s v="futureproofAI LTD"/>
    <s v="AI Consulting"/>
    <s v="AI Consulting Revenue"/>
    <d v="2024-08-31T00:00:00"/>
    <x v="0"/>
    <s v="52169"/>
    <s v="913922"/>
    <x v="0"/>
    <m/>
    <m/>
    <s v="ICC 1020 ICC in Forth Point Represents FutureproofAI : British Telecom - Delivery Lead 2024"/>
    <m/>
    <s v="TopSide Management Book Elim related to project ICC 1020 ICC in Forth Point Represents FutureproofAI : British Telecom - Delivery Lead 2024"/>
    <n v="-49290.53195570824"/>
    <x v="0"/>
    <s v="British Telecom"/>
  </r>
  <r>
    <s v="Journal"/>
    <s v="Forthpoint"/>
    <s v="AI Consulting"/>
    <s v="AI Consulting Revenue"/>
    <d v="2024-08-31T00:00:00"/>
    <x v="0"/>
    <s v="49417"/>
    <s v="889891"/>
    <x v="54"/>
    <s v="25757"/>
    <m/>
    <m/>
    <m/>
    <m/>
    <n v="19245.103158998998"/>
    <x v="1"/>
    <s v="British Telecom"/>
  </r>
  <r>
    <s v="Journal"/>
    <s v="Forthpoint"/>
    <s v="AI Consulting"/>
    <s v="AI Consulting Revenue"/>
    <d v="2024-08-31T00:00:00"/>
    <x v="0"/>
    <s v="49503"/>
    <s v="890154"/>
    <x v="52"/>
    <s v="36723"/>
    <m/>
    <m/>
    <m/>
    <m/>
    <n v="784.73964231583261"/>
    <x v="1"/>
    <s v="in Forth Point Represents Blend360"/>
  </r>
  <r>
    <s v="Journal"/>
    <s v="Forthpoint"/>
    <s v="AI Consulting"/>
    <s v="AI Consulting Revenue"/>
    <d v="2024-08-31T00:00:00"/>
    <x v="0"/>
    <s v="49560"/>
    <s v="890193"/>
    <x v="56"/>
    <s v="35576"/>
    <s v="18841851442"/>
    <m/>
    <m/>
    <m/>
    <n v="4650.3801478180703"/>
    <x v="1"/>
    <s v="FEDERACIÓ FARMACÈUTICA, S.C.C.L"/>
  </r>
  <r>
    <s v="Journal"/>
    <s v="Forthpoint"/>
    <s v="AI Consulting"/>
    <s v="AI Consulting Revenue"/>
    <d v="2024-08-31T00:00:00"/>
    <x v="0"/>
    <s v="51537"/>
    <s v="896266"/>
    <x v="57"/>
    <s v="34536"/>
    <m/>
    <m/>
    <m/>
    <m/>
    <n v="10593.031140508851"/>
    <x v="1"/>
    <s v="Inizio Healthcare Limited"/>
  </r>
  <r>
    <s v="Journal"/>
    <s v="Forthpoint"/>
    <s v="AI Consulting"/>
    <s v="AI Consulting Revenue"/>
    <d v="2024-08-31T00:00:00"/>
    <x v="0"/>
    <s v="51534"/>
    <s v="896263"/>
    <x v="37"/>
    <s v="39131"/>
    <m/>
    <m/>
    <m/>
    <m/>
    <n v="83720.475431236526"/>
    <x v="1"/>
    <s v="Huntsworth Health Limited (Inizio)"/>
  </r>
  <r>
    <s v="Journal"/>
    <s v="Forthpoint"/>
    <s v="AI Consulting"/>
    <s v="AI Consulting Revenue"/>
    <d v="2024-08-31T00:00:00"/>
    <x v="0"/>
    <s v="49475"/>
    <s v="889941"/>
    <x v="3"/>
    <s v="36721"/>
    <m/>
    <m/>
    <m/>
    <m/>
    <n v="26518.738906643703"/>
    <x v="1"/>
    <s v="in Forth Point Represents Blend360"/>
  </r>
  <r>
    <s v="Journal"/>
    <s v="Forthpoint"/>
    <s v="AI Consulting"/>
    <s v="AI Consulting Revenue"/>
    <d v="2024-08-31T00:00:00"/>
    <x v="0"/>
    <s v="49497"/>
    <s v="890150"/>
    <x v="52"/>
    <s v="36723"/>
    <m/>
    <m/>
    <m/>
    <m/>
    <n v="959.12330526492985"/>
    <x v="1"/>
    <s v="in Forth Point Represents Blend360"/>
  </r>
  <r>
    <s v="Journal"/>
    <s v="Forthpoint"/>
    <s v="AI Consulting"/>
    <s v="AI Consulting Revenue"/>
    <d v="2024-08-31T00:00:00"/>
    <x v="0"/>
    <s v="49481"/>
    <s v="890135"/>
    <x v="52"/>
    <s v="36723"/>
    <m/>
    <m/>
    <m/>
    <m/>
    <n v="610.35597936673537"/>
    <x v="1"/>
    <s v="in Forth Point Represents Blend360"/>
  </r>
  <r>
    <s v="Journal"/>
    <s v="Forthpoint"/>
    <s v="AI Consulting"/>
    <s v="AI Consulting Revenue"/>
    <d v="2024-08-31T00:00:00"/>
    <x v="0"/>
    <s v="49487"/>
    <s v="890141"/>
    <x v="52"/>
    <s v="36723"/>
    <m/>
    <m/>
    <m/>
    <m/>
    <n v="784.73964231583261"/>
    <x v="1"/>
    <s v="in Forth Point Represents Blend360"/>
  </r>
  <r>
    <s v="Journal"/>
    <s v="Blend360, LLC"/>
    <s v="AI Consulting"/>
    <s v="AI Consulting Revenue"/>
    <d v="2024-08-31T00:00:00"/>
    <x v="0"/>
    <s v="52166"/>
    <s v="913919"/>
    <x v="0"/>
    <m/>
    <m/>
    <s v="ICC 939 Walmart : Walmart - FY25 Marketing Advanced Analytics Retainer"/>
    <m/>
    <s v="TopSide Management Book Elim related to project ICC 939 Walmart : Walmart - FY25 Marketing Advanced Analytics Retainer"/>
    <n v="-26406.92"/>
    <x v="6"/>
    <s v="Walmart"/>
  </r>
  <r>
    <s v="Journal"/>
    <s v="Engagement Factory UK"/>
    <s v="CX"/>
    <s v="CX Intelligent Application Revenue"/>
    <d v="2024-08-30T00:00:00"/>
    <x v="0"/>
    <s v="51591"/>
    <s v="898452"/>
    <x v="0"/>
    <m/>
    <m/>
    <m/>
    <m/>
    <s v="Amperity Doc Martens IC rev reclass Aug"/>
    <n v="-6927.1898647046273"/>
    <x v="8"/>
    <s v="Amperity"/>
  </r>
  <r>
    <s v="Journal"/>
    <s v="Blend360, LLC"/>
    <s v="CX"/>
    <s v="CX Intelligent Application Revenue"/>
    <d v="2024-08-31T00:00:00"/>
    <x v="0"/>
    <s v="51717"/>
    <s v="901338"/>
    <x v="58"/>
    <s v="30780"/>
    <s v="14611530574"/>
    <m/>
    <m/>
    <m/>
    <n v="71.88"/>
    <x v="8"/>
    <s v="ExploreLearning"/>
  </r>
  <r>
    <s v="Journal"/>
    <s v="Blend360, LLC"/>
    <s v="CX"/>
    <s v="CX Intelligent Application Revenue"/>
    <d v="2024-08-31T00:00:00"/>
    <x v="0"/>
    <s v="51653"/>
    <s v="901300"/>
    <x v="59"/>
    <s v="25978"/>
    <s v="14545854040"/>
    <m/>
    <m/>
    <m/>
    <n v="476.34"/>
    <x v="8"/>
    <s v="UDX"/>
  </r>
  <r>
    <s v="Journal"/>
    <s v="Blend360, LLC"/>
    <s v="CX"/>
    <s v="CX Intelligent Application Revenue"/>
    <d v="2024-08-31T00:00:00"/>
    <x v="0"/>
    <s v="51829"/>
    <s v="901615"/>
    <x v="60"/>
    <s v="21119"/>
    <s v="14339724132"/>
    <m/>
    <m/>
    <m/>
    <n v="18299.45"/>
    <x v="8"/>
    <s v="UDX"/>
  </r>
  <r>
    <s v="Journal"/>
    <s v="Blend360, LLC"/>
    <s v="CX"/>
    <s v="CX Intelligent Application Revenue"/>
    <d v="2024-08-31T00:00:00"/>
    <x v="0"/>
    <s v="51657"/>
    <s v="901303"/>
    <x v="59"/>
    <s v="25978"/>
    <s v="14545854040"/>
    <m/>
    <m/>
    <m/>
    <n v="5205.34"/>
    <x v="8"/>
    <s v="UDX"/>
  </r>
  <r>
    <s v="Journal"/>
    <s v="Blend360, LLC"/>
    <s v="CX"/>
    <s v="CX Intelligent Application Revenue"/>
    <d v="2024-08-31T00:00:00"/>
    <x v="0"/>
    <s v="51683"/>
    <s v="901413"/>
    <x v="61"/>
    <s v="27529"/>
    <s v="16534047054"/>
    <m/>
    <m/>
    <m/>
    <n v="0.09"/>
    <x v="8"/>
    <s v="UDX"/>
  </r>
  <r>
    <s v="Journal"/>
    <s v="Blend360, LLC"/>
    <s v="CX"/>
    <s v="CX Intelligent Application Revenue"/>
    <d v="2024-08-31T00:00:00"/>
    <x v="0"/>
    <s v="51660"/>
    <s v="901492"/>
    <x v="59"/>
    <s v="25978"/>
    <s v="14545854040"/>
    <m/>
    <m/>
    <m/>
    <n v="105.19"/>
    <x v="8"/>
    <s v="UDX"/>
  </r>
  <r>
    <s v="Journal"/>
    <s v="Blend360, LLC"/>
    <s v="CX"/>
    <s v="CX Intelligent Application Revenue"/>
    <d v="2024-08-31T00:00:00"/>
    <x v="0"/>
    <s v="52166"/>
    <s v="913919"/>
    <x v="0"/>
    <m/>
    <m/>
    <s v="ICC 1207 Newfold : Newfold Adobe Analytics support"/>
    <m/>
    <s v="TopSide Management Book Elim related to project ICC 1207 Newfold : Newfold Adobe Analytics support"/>
    <n v="-17127.04"/>
    <x v="8"/>
    <s v="Newfold"/>
  </r>
  <r>
    <s v="Journal"/>
    <s v="Blend360, LLC"/>
    <s v="CX"/>
    <s v="CX Intelligent Application Revenue"/>
    <d v="2024-08-31T00:00:00"/>
    <x v="0"/>
    <s v="52166"/>
    <s v="913919"/>
    <x v="0"/>
    <m/>
    <m/>
    <s v="ICC 1126 ICC in Engagement Factory UK Represents Represents Blend360 : Amperity Premium Services Pod_R1"/>
    <m/>
    <s v="TopSide Management Book Elim related to project ICC 1126 ICC in Engagement Factory UK Represents Represents Blend360 : Amperity Premium Services Pod_R1"/>
    <n v="-6927.19"/>
    <x v="8"/>
    <s v="Amperity"/>
  </r>
  <r>
    <s v="Journal"/>
    <s v="futureproofAI, Inc"/>
    <s v="CX"/>
    <s v="CX Intelligent Application Revenue"/>
    <d v="2024-08-31T00:00:00"/>
    <x v="0"/>
    <s v="52170"/>
    <s v="913923"/>
    <x v="0"/>
    <m/>
    <m/>
    <s v="ICC 1207 Newfold : Newfold Adobe Analytics support"/>
    <m/>
    <s v="TopSide Management Book Elim related to project ICC 1207 Newfold : Newfold Adobe Analytics support"/>
    <n v="-67000"/>
    <x v="0"/>
    <s v="Newfold"/>
  </r>
  <r>
    <s v="Journal"/>
    <s v="Blend360, LLC"/>
    <s v="CX"/>
    <s v="CX Intelligent Application Revenue"/>
    <d v="2024-08-31T00:00:00"/>
    <x v="0"/>
    <s v="51664"/>
    <s v="901409"/>
    <x v="59"/>
    <s v="25978"/>
    <s v="14545854040"/>
    <m/>
    <m/>
    <m/>
    <n v="36.39"/>
    <x v="8"/>
    <s v="UDX"/>
  </r>
  <r>
    <s v="Journal"/>
    <s v="Blend360, LLC"/>
    <s v="CX"/>
    <s v="CX Intelligent Application Revenue"/>
    <d v="2024-08-31T00:00:00"/>
    <x v="0"/>
    <s v="52001"/>
    <s v="906348"/>
    <x v="50"/>
    <s v="29104"/>
    <s v="17791738713"/>
    <m/>
    <m/>
    <s v="Adjustment IC revenue"/>
    <n v="10251.68"/>
    <x v="8"/>
    <s v="Carter's"/>
  </r>
  <r>
    <s v="Journal"/>
    <s v="Blend360, LLC"/>
    <s v="CX"/>
    <s v="CX Intelligent Application Revenue"/>
    <d v="2024-08-31T00:00:00"/>
    <x v="0"/>
    <s v="51686"/>
    <s v="901417"/>
    <x v="50"/>
    <s v="29104"/>
    <s v="17791738713"/>
    <m/>
    <m/>
    <m/>
    <n v="7889.34"/>
    <x v="8"/>
    <s v="Carter's"/>
  </r>
  <r>
    <s v="Journal"/>
    <s v="Blend360, LLC"/>
    <s v="CX"/>
    <s v="CX Intelligent Application Revenue"/>
    <d v="2024-08-31T00:00:00"/>
    <x v="0"/>
    <s v="51669"/>
    <s v="901411"/>
    <x v="59"/>
    <s v="25978"/>
    <s v="14545854040"/>
    <m/>
    <m/>
    <m/>
    <n v="110.09"/>
    <x v="8"/>
    <s v="UDX"/>
  </r>
  <r>
    <s v="Journal"/>
    <s v="Blend360, LLC"/>
    <s v="CX"/>
    <s v="CX Intelligent Application Revenue"/>
    <d v="2024-08-31T00:00:00"/>
    <x v="0"/>
    <s v="51768"/>
    <s v="901366"/>
    <x v="58"/>
    <s v="30780"/>
    <s v="14611530574"/>
    <m/>
    <m/>
    <m/>
    <n v="9343.16"/>
    <x v="8"/>
    <s v="ExploreLearning"/>
  </r>
  <r>
    <s v="Journal"/>
    <s v="Blend360, LLC"/>
    <s v="CX"/>
    <s v="CX Intelligent Application Revenue"/>
    <d v="2024-08-31T00:00:00"/>
    <x v="0"/>
    <s v="51628"/>
    <s v="901291"/>
    <x v="62"/>
    <s v="20704"/>
    <s v="14229444098"/>
    <m/>
    <m/>
    <m/>
    <n v="7225.43"/>
    <x v="8"/>
    <s v="UDX"/>
  </r>
  <r>
    <s v="Journal"/>
    <s v="Blend360, LLC"/>
    <s v="CX"/>
    <s v="CX Intelligent Application Revenue"/>
    <d v="2024-08-31T00:00:00"/>
    <x v="0"/>
    <s v="51560"/>
    <s v="898143"/>
    <x v="46"/>
    <s v="28794"/>
    <s v="17677233453"/>
    <m/>
    <m/>
    <m/>
    <n v="4732"/>
    <x v="8"/>
    <s v="CVS Health"/>
  </r>
  <r>
    <s v="Journal"/>
    <s v="Blend360, LLC"/>
    <s v="CX"/>
    <s v="CX Intelligent Application Revenue"/>
    <d v="2024-08-31T00:00:00"/>
    <x v="0"/>
    <s v="51730"/>
    <s v="901341"/>
    <x v="18"/>
    <s v="31318"/>
    <s v="18657995555"/>
    <m/>
    <m/>
    <m/>
    <n v="62.68"/>
    <x v="8"/>
    <s v="Visa"/>
  </r>
  <r>
    <s v="Journal"/>
    <s v="Blend360, LLC"/>
    <s v="CX"/>
    <s v="CX Intelligent Application Revenue"/>
    <d v="2024-08-31T00:00:00"/>
    <x v="0"/>
    <s v="51817"/>
    <s v="901604"/>
    <x v="63"/>
    <s v="37354"/>
    <s v="21485696637"/>
    <m/>
    <m/>
    <m/>
    <n v="10396.040000000001"/>
    <x v="8"/>
    <s v="NUC University"/>
  </r>
  <r>
    <s v="Journal"/>
    <s v="Blend360, LLC"/>
    <s v="CX"/>
    <s v="CX Intelligent Application Revenue"/>
    <d v="2024-08-31T00:00:00"/>
    <x v="0"/>
    <s v="51687"/>
    <s v="901315"/>
    <x v="61"/>
    <s v="27529"/>
    <s v="16534047054"/>
    <m/>
    <m/>
    <m/>
    <n v="7.75"/>
    <x v="8"/>
    <s v="UDX"/>
  </r>
  <r>
    <s v="Journal"/>
    <s v="Blend360, LLC"/>
    <s v="CX"/>
    <s v="CX Intelligent Application Revenue"/>
    <d v="2024-08-31T00:00:00"/>
    <x v="0"/>
    <s v="49276"/>
    <s v="887979"/>
    <x v="31"/>
    <s v="25999"/>
    <s v="16336551605"/>
    <m/>
    <m/>
    <s v="Retainer Revenue Recognition"/>
    <n v="14136.7"/>
    <x v="8"/>
    <s v="Wyndham Hotels and Resorts, LLC"/>
  </r>
  <r>
    <s v="Journal"/>
    <s v="Blend360, LLC"/>
    <s v="CX"/>
    <s v="CX Intelligent Application Revenue"/>
    <d v="2024-08-31T00:00:00"/>
    <x v="0"/>
    <s v="51676"/>
    <s v="901309"/>
    <x v="61"/>
    <s v="27529"/>
    <s v="16534047054"/>
    <m/>
    <m/>
    <m/>
    <n v="4008.21"/>
    <x v="8"/>
    <s v="UDX"/>
  </r>
  <r>
    <s v="Journal"/>
    <s v="Blend360, LLC"/>
    <s v="CX"/>
    <s v="CX Intelligent Application Revenue"/>
    <d v="2024-08-31T00:00:00"/>
    <x v="0"/>
    <s v="51675"/>
    <s v="901308"/>
    <x v="59"/>
    <s v="25978"/>
    <s v="14545854040"/>
    <m/>
    <m/>
    <m/>
    <n v="243.02"/>
    <x v="8"/>
    <s v="UDX"/>
  </r>
  <r>
    <s v="Journal"/>
    <s v="Blend360, LLC"/>
    <s v="CX"/>
    <s v="CX Intelligent Application Revenue"/>
    <d v="2024-08-31T00:00:00"/>
    <x v="0"/>
    <s v="51646"/>
    <s v="901403"/>
    <x v="59"/>
    <s v="25978"/>
    <s v="14545854040"/>
    <m/>
    <m/>
    <m/>
    <n v="2179.2199999999998"/>
    <x v="8"/>
    <s v="UDX"/>
  </r>
  <r>
    <s v="Journal"/>
    <s v="Blend360, LLC"/>
    <s v="CX"/>
    <s v="CX Intelligent Application Revenue"/>
    <d v="2024-08-31T00:00:00"/>
    <x v="0"/>
    <s v="51656"/>
    <s v="901302"/>
    <x v="59"/>
    <s v="25978"/>
    <s v="14545854040"/>
    <m/>
    <m/>
    <m/>
    <n v="12.39"/>
    <x v="8"/>
    <s v="UDX"/>
  </r>
  <r>
    <s v="Journal"/>
    <s v="Blend360, LLC"/>
    <s v="CX"/>
    <s v="CX Intelligent Application Revenue"/>
    <d v="2024-08-31T00:00:00"/>
    <x v="0"/>
    <s v="52174"/>
    <s v="914031"/>
    <x v="0"/>
    <m/>
    <m/>
    <s v="ICC 939 Walmart : Walmart - FY25 Marketing Advanced Analytics Retainer"/>
    <m/>
    <s v="Reclass Top Side JE52166 AI Consulting Rev accounts_Walmart"/>
    <n v="-2871.71"/>
    <x v="8"/>
    <s v="Walmart"/>
  </r>
  <r>
    <s v="Journal"/>
    <s v="Blend360, LLC"/>
    <s v="CX"/>
    <s v="CX Intelligent Application Revenue"/>
    <d v="2024-08-31T00:00:00"/>
    <x v="0"/>
    <s v="51771"/>
    <s v="901368"/>
    <x v="58"/>
    <s v="30780"/>
    <s v="14611530574"/>
    <m/>
    <m/>
    <m/>
    <n v="3668.63"/>
    <x v="8"/>
    <s v="ExploreLearning"/>
  </r>
  <r>
    <s v="Journal"/>
    <s v="Blend360, LLC"/>
    <s v="CX"/>
    <s v="CX Intelligent Application Revenue"/>
    <d v="2024-08-31T00:00:00"/>
    <x v="0"/>
    <s v="51652"/>
    <s v="901299"/>
    <x v="59"/>
    <s v="25978"/>
    <s v="14545854040"/>
    <m/>
    <m/>
    <m/>
    <n v="454.18"/>
    <x v="8"/>
    <s v="UDX"/>
  </r>
  <r>
    <s v="Journal"/>
    <s v="Blend360, LLC"/>
    <s v="CX"/>
    <s v="CX Intelligent Application Revenue"/>
    <d v="2024-08-31T00:00:00"/>
    <x v="0"/>
    <s v="51833"/>
    <s v="901618"/>
    <x v="64"/>
    <s v="32035"/>
    <s v="17296920926"/>
    <m/>
    <m/>
    <m/>
    <n v="10822.51"/>
    <x v="8"/>
    <s v="Hyatt"/>
  </r>
  <r>
    <s v="Journal"/>
    <s v="Blend360, LLC"/>
    <s v="CX"/>
    <s v="CX Intelligent Application Revenue"/>
    <d v="2024-08-31T00:00:00"/>
    <x v="0"/>
    <s v="49252"/>
    <s v="887960"/>
    <x v="35"/>
    <s v="34756"/>
    <s v="17633632436"/>
    <m/>
    <m/>
    <s v="Retainer Revenue Recognition"/>
    <n v="21804.95"/>
    <x v="8"/>
    <s v="HGV"/>
  </r>
  <r>
    <s v="Journal"/>
    <s v="Blend360, LLC"/>
    <s v="CX"/>
    <s v="CX Intelligent Application Revenue"/>
    <d v="2024-08-31T00:00:00"/>
    <x v="0"/>
    <s v="51616"/>
    <s v="901178"/>
    <x v="15"/>
    <s v="35886"/>
    <s v="19326215502"/>
    <m/>
    <m/>
    <m/>
    <n v="60932"/>
    <x v="8"/>
    <s v="CVS Health"/>
  </r>
  <r>
    <s v="Journal"/>
    <s v="Blend360, LLC"/>
    <s v="CX"/>
    <s v="CX Intelligent Application Revenue"/>
    <d v="2024-08-31T00:00:00"/>
    <x v="0"/>
    <s v="49249"/>
    <s v="887957"/>
    <x v="65"/>
    <s v="22981"/>
    <s v="14341758873"/>
    <m/>
    <m/>
    <s v="Retainer Revenue Recognition"/>
    <n v="15667"/>
    <x v="8"/>
    <s v="UDX"/>
  </r>
  <r>
    <s v="Journal"/>
    <s v="Blend360, LLC"/>
    <s v="CX"/>
    <s v="CX Intelligent Application Revenue"/>
    <d v="2024-08-31T00:00:00"/>
    <x v="0"/>
    <s v="52023"/>
    <s v="909259"/>
    <x v="66"/>
    <s v="29839"/>
    <s v="18602696038"/>
    <m/>
    <m/>
    <s v="IC Revenue reclass for Newfold Project"/>
    <n v="-67000"/>
    <x v="8"/>
    <s v="Newfold"/>
  </r>
  <r>
    <s v="Journal"/>
    <s v="Blend360, LLC"/>
    <s v="CX"/>
    <s v="CX Intelligent Application Revenue"/>
    <d v="2024-08-31T00:00:00"/>
    <x v="0"/>
    <s v="52189"/>
    <s v="914884"/>
    <x v="66"/>
    <s v="29839"/>
    <s v="18602696038"/>
    <m/>
    <m/>
    <s v="ffset Rev Rec to new project 39544"/>
    <n v="-67000"/>
    <x v="8"/>
    <s v="Newfold"/>
  </r>
  <r>
    <s v="Journal"/>
    <s v="Blend360, LLC"/>
    <s v="CX"/>
    <s v="CX Intelligent Application Revenue"/>
    <d v="2024-08-31T00:00:00"/>
    <x v="0"/>
    <s v="51661"/>
    <s v="901406"/>
    <x v="59"/>
    <s v="25978"/>
    <s v="14545854040"/>
    <m/>
    <m/>
    <m/>
    <n v="577.96"/>
    <x v="8"/>
    <s v="UDX"/>
  </r>
  <r>
    <s v="Journal"/>
    <s v="Blend360, LLC"/>
    <s v="CX"/>
    <s v="CX Intelligent Application Revenue"/>
    <d v="2024-08-31T00:00:00"/>
    <x v="0"/>
    <s v="52166"/>
    <s v="913919"/>
    <x v="0"/>
    <m/>
    <m/>
    <s v="ICC 895 Comcast Corporation : Comcast: 2024 Loyalty and Rewards Pod"/>
    <m/>
    <s v="TopSide Management Book Elim related to project ICC 895 Comcast Corporation : Comcast: 2024 Loyalty and Rewards Pod"/>
    <n v="-8854.1200000000008"/>
    <x v="8"/>
    <s v="Comcast Corporation"/>
  </r>
  <r>
    <s v="Journal"/>
    <s v="Blend360, LLC"/>
    <s v="CX"/>
    <s v="CX Intelligent Application Revenue"/>
    <d v="2024-08-31T00:00:00"/>
    <x v="0"/>
    <s v="51781"/>
    <s v="901377"/>
    <x v="18"/>
    <s v="31318"/>
    <s v="18657995555"/>
    <m/>
    <m/>
    <m/>
    <n v="6860.9"/>
    <x v="8"/>
    <s v="Visa"/>
  </r>
  <r>
    <s v="Journal"/>
    <s v="Blend360, LLC"/>
    <s v="CX"/>
    <s v="CX Intelligent Application Revenue"/>
    <d v="2024-08-31T00:00:00"/>
    <x v="0"/>
    <s v="51666"/>
    <s v="901304"/>
    <x v="59"/>
    <s v="25978"/>
    <s v="14545854040"/>
    <m/>
    <m/>
    <m/>
    <n v="6868.49"/>
    <x v="8"/>
    <s v="UDX"/>
  </r>
  <r>
    <s v="Journal"/>
    <s v="Blend360, LLC"/>
    <s v="CX"/>
    <s v="CX Intelligent Application Revenue"/>
    <d v="2024-08-31T00:00:00"/>
    <x v="0"/>
    <s v="51711"/>
    <s v="901332"/>
    <x v="50"/>
    <s v="29104"/>
    <s v="17791738713"/>
    <m/>
    <m/>
    <m/>
    <n v="257.52"/>
    <x v="8"/>
    <s v="Carter's"/>
  </r>
  <r>
    <s v="Journal"/>
    <s v="Blend360, LLC"/>
    <s v="CX"/>
    <s v="CX Intelligent Application Revenue"/>
    <d v="2024-08-31T00:00:00"/>
    <x v="0"/>
    <s v="51567"/>
    <s v="898148"/>
    <x v="41"/>
    <s v="22863"/>
    <s v="15582551047, 16592648012"/>
    <m/>
    <m/>
    <m/>
    <n v="8554"/>
    <x v="8"/>
    <s v="CVS Health"/>
  </r>
  <r>
    <s v="Journal"/>
    <s v="Blend360, LLC"/>
    <s v="CX"/>
    <s v="CX Intelligent Application Revenue"/>
    <d v="2024-08-31T00:00:00"/>
    <x v="0"/>
    <s v="51571"/>
    <s v="898150"/>
    <x v="49"/>
    <s v="31317"/>
    <s v="17732407187"/>
    <m/>
    <m/>
    <m/>
    <n v="38620"/>
    <x v="8"/>
    <s v="CVS Health"/>
  </r>
  <r>
    <s v="Journal"/>
    <s v="Blend360, LLC"/>
    <s v="CX"/>
    <s v="CX Intelligent Application Revenue"/>
    <d v="2024-08-31T00:00:00"/>
    <x v="0"/>
    <s v="51685"/>
    <s v="901416"/>
    <x v="50"/>
    <s v="29104"/>
    <s v="17791738713"/>
    <m/>
    <m/>
    <m/>
    <n v="3125.96"/>
    <x v="8"/>
    <s v="Carter's"/>
  </r>
  <r>
    <s v="Journal"/>
    <s v="Blend360, LLC"/>
    <s v="CX"/>
    <s v="CX Intelligent Application Revenue"/>
    <d v="2024-08-31T00:00:00"/>
    <x v="0"/>
    <s v="51684"/>
    <s v="901415"/>
    <x v="61"/>
    <s v="27529"/>
    <s v="16534047054"/>
    <m/>
    <m/>
    <m/>
    <n v="1.0900000000000001"/>
    <x v="8"/>
    <s v="UDX"/>
  </r>
  <r>
    <s v="Journal"/>
    <s v="Blend360, LLC"/>
    <s v="CX"/>
    <s v="CX Intelligent Application Revenue"/>
    <d v="2024-08-31T00:00:00"/>
    <x v="0"/>
    <s v="49224"/>
    <s v="887940"/>
    <x v="67"/>
    <s v="22986"/>
    <s v="15340706956"/>
    <m/>
    <m/>
    <s v="Retainer Revenue Recognition"/>
    <n v="50000"/>
    <x v="8"/>
    <s v="AARP"/>
  </r>
  <r>
    <s v="Journal"/>
    <s v="Blend360, LLC"/>
    <s v="CX"/>
    <s v="CX Intelligent Application Revenue"/>
    <d v="2024-08-31T00:00:00"/>
    <x v="0"/>
    <s v="51587"/>
    <s v="898164"/>
    <x v="68"/>
    <s v="23411"/>
    <s v="15755102130"/>
    <m/>
    <m/>
    <m/>
    <n v="28504.5"/>
    <x v="8"/>
    <s v="Amperity"/>
  </r>
  <r>
    <s v="Journal"/>
    <s v="Blend360, LLC"/>
    <s v="CX"/>
    <s v="CX Intelligent Application Revenue"/>
    <d v="2024-08-31T00:00:00"/>
    <x v="0"/>
    <s v="51671"/>
    <s v="901412"/>
    <x v="59"/>
    <s v="25978"/>
    <s v="14545854040"/>
    <m/>
    <m/>
    <m/>
    <n v="425.86"/>
    <x v="8"/>
    <s v="UDX"/>
  </r>
  <r>
    <s v="Journal"/>
    <s v="Blend360, LLC"/>
    <s v="CX"/>
    <s v="CX Intelligent Application Revenue"/>
    <d v="2024-08-31T00:00:00"/>
    <x v="0"/>
    <s v="51721"/>
    <s v="901420"/>
    <x v="69"/>
    <s v="32653"/>
    <s v="17214937942"/>
    <m/>
    <m/>
    <m/>
    <n v="21775.42"/>
    <x v="8"/>
    <s v="Dish"/>
  </r>
  <r>
    <s v="Journal"/>
    <s v="Blend360, LLC"/>
    <s v="CX"/>
    <s v="CX Intelligent Application Revenue"/>
    <d v="2024-08-31T00:00:00"/>
    <x v="0"/>
    <s v="51580"/>
    <s v="898159"/>
    <x v="20"/>
    <s v="33389"/>
    <s v="20194098727"/>
    <m/>
    <m/>
    <m/>
    <n v="60932"/>
    <x v="8"/>
    <s v="CVS Health"/>
  </r>
  <r>
    <s v="Journal"/>
    <s v="Blend360, LLC"/>
    <s v="CX"/>
    <s v="CX Intelligent Application Revenue"/>
    <d v="2024-08-31T00:00:00"/>
    <x v="0"/>
    <s v="51709"/>
    <s v="901330"/>
    <x v="50"/>
    <s v="29104"/>
    <s v="17791738713"/>
    <m/>
    <m/>
    <m/>
    <n v="1371.5"/>
    <x v="8"/>
    <s v="Carter's"/>
  </r>
  <r>
    <s v="Journal"/>
    <s v="Blend360, LLC"/>
    <s v="CX"/>
    <s v="CX Intelligent Application Revenue"/>
    <d v="2024-08-31T00:00:00"/>
    <x v="0"/>
    <s v="51612"/>
    <s v="901174"/>
    <x v="20"/>
    <s v="33389"/>
    <s v="20194098727"/>
    <m/>
    <m/>
    <m/>
    <n v="-60932"/>
    <x v="8"/>
    <s v="CVS Health"/>
  </r>
  <r>
    <s v="Journal"/>
    <s v="Blend360, LLC"/>
    <s v="CX"/>
    <s v="CX Intelligent Application Revenue"/>
    <d v="2024-08-31T00:00:00"/>
    <x v="0"/>
    <s v="51820"/>
    <s v="901516"/>
    <x v="70"/>
    <s v="36094"/>
    <s v="21000180538"/>
    <m/>
    <m/>
    <m/>
    <n v="6950"/>
    <x v="8"/>
    <s v="Spire Orthopedic Partners"/>
  </r>
  <r>
    <s v="Journal"/>
    <s v="Blend360, LLC"/>
    <s v="CX"/>
    <s v="CX Intelligent Application Revenue"/>
    <d v="2024-08-31T00:00:00"/>
    <x v="0"/>
    <s v="49231"/>
    <s v="887946"/>
    <x v="14"/>
    <s v="24497"/>
    <s v="15845470578"/>
    <m/>
    <m/>
    <s v="Retainer Revenue Recognition"/>
    <n v="61072.08"/>
    <x v="8"/>
    <s v="Walmart"/>
  </r>
  <r>
    <s v="Journal"/>
    <s v="futureproofAI, Inc"/>
    <s v="CX"/>
    <s v="CX Intelligent Application Revenue"/>
    <d v="2024-08-31T00:00:00"/>
    <x v="0"/>
    <s v="52170"/>
    <s v="913923"/>
    <x v="0"/>
    <m/>
    <m/>
    <s v="ICC 1225 ICC in Blend Represents FPAI Inc (OA) : Verizon: Turing- Personalization Phase 2 Capacity Service"/>
    <m/>
    <s v="TopSide Management Book Elim related to project ICC 1225 ICC in Blend Represents FPAI Inc (OA) : Verizon: Turing- Personalization Phase 2 Capacity Service"/>
    <n v="-129231.21"/>
    <x v="0"/>
    <s v="Verizon"/>
  </r>
  <r>
    <s v="Journal"/>
    <s v="Blend360, LLC"/>
    <s v="CX"/>
    <s v="CX Intelligent Application Revenue"/>
    <d v="2024-08-31T00:00:00"/>
    <x v="0"/>
    <s v="51642"/>
    <s v="901399"/>
    <x v="59"/>
    <s v="25978"/>
    <s v="14545854040"/>
    <m/>
    <m/>
    <m/>
    <n v="24214.53"/>
    <x v="8"/>
    <s v="UDX"/>
  </r>
  <r>
    <s v="Journal"/>
    <s v="Blend360, LLC"/>
    <s v="CX"/>
    <s v="CX Intelligent Application Revenue"/>
    <d v="2024-08-31T00:00:00"/>
    <x v="0"/>
    <s v="52195"/>
    <s v="917266"/>
    <x v="68"/>
    <s v="23411"/>
    <s v="15755102130"/>
    <m/>
    <m/>
    <s v="Additional Rev Rec for the EMEA resources Aug 24"/>
    <n v="7040"/>
    <x v="8"/>
    <s v="Amperity"/>
  </r>
  <r>
    <s v="Journal"/>
    <s v="Blend360, LLC"/>
    <s v="CX"/>
    <s v="CX Intelligent Application Revenue"/>
    <d v="2024-08-31T00:00:00"/>
    <x v="0"/>
    <s v="51667"/>
    <s v="901305"/>
    <x v="59"/>
    <s v="25978"/>
    <s v="14545854040"/>
    <m/>
    <m/>
    <m/>
    <n v="29.62"/>
    <x v="8"/>
    <s v="UDX"/>
  </r>
  <r>
    <s v="Journal"/>
    <s v="Blend360, LLC"/>
    <s v="CX"/>
    <s v="CX Intelligent Application Revenue"/>
    <d v="2024-08-31T00:00:00"/>
    <x v="0"/>
    <s v="51649"/>
    <s v="901490"/>
    <x v="59"/>
    <s v="25978"/>
    <s v="14545854040"/>
    <m/>
    <m/>
    <m/>
    <n v="1376.98"/>
    <x v="8"/>
    <s v="UDX"/>
  </r>
  <r>
    <s v="Journal"/>
    <s v="Blend360, LLC"/>
    <s v="CX"/>
    <s v="CX Intelligent Application Revenue"/>
    <d v="2024-08-31T00:00:00"/>
    <x v="0"/>
    <s v="51810"/>
    <s v="901513"/>
    <x v="71"/>
    <s v="23415"/>
    <s v="15705783145"/>
    <m/>
    <m/>
    <m/>
    <n v="63593.51"/>
    <x v="8"/>
    <s v="Comcast Corporation"/>
  </r>
  <r>
    <s v="Journal"/>
    <s v="Blend360, LLC"/>
    <s v="CX"/>
    <s v="CX Intelligent Application Revenue"/>
    <d v="2024-08-31T00:00:00"/>
    <x v="0"/>
    <s v="51659"/>
    <s v="901405"/>
    <x v="59"/>
    <s v="25978"/>
    <s v="14545854040"/>
    <m/>
    <m/>
    <m/>
    <n v="1440.86"/>
    <x v="8"/>
    <s v="UDX"/>
  </r>
  <r>
    <s v="Journal"/>
    <s v="Blend360, LLC"/>
    <s v="CX"/>
    <s v="CX Intelligent Application Revenue"/>
    <d v="2024-08-31T00:00:00"/>
    <x v="0"/>
    <s v="51796"/>
    <s v="901590"/>
    <x v="69"/>
    <s v="32653"/>
    <s v="17214937942"/>
    <m/>
    <m/>
    <m/>
    <n v="295.63"/>
    <x v="8"/>
    <s v="Dish"/>
  </r>
  <r>
    <s v="Journal"/>
    <s v="Blend360, LLC"/>
    <s v="CX"/>
    <s v="CX Intelligent Application Revenue"/>
    <d v="2024-08-31T00:00:00"/>
    <x v="0"/>
    <s v="52188"/>
    <s v="914883"/>
    <x v="72"/>
    <s v="39544"/>
    <s v="18602696038; 20402739113"/>
    <m/>
    <m/>
    <s v="Revenue Recognition for entire project. Coming from PR ID 29839."/>
    <n v="67000"/>
    <x v="8"/>
    <s v="Verizon"/>
  </r>
  <r>
    <s v="Journal"/>
    <s v="Blend360, LLC"/>
    <s v="CX"/>
    <s v="CX Intelligent Application Revenue"/>
    <d v="2024-08-31T00:00:00"/>
    <x v="0"/>
    <s v="51674"/>
    <s v="901307"/>
    <x v="61"/>
    <s v="27529"/>
    <s v="16534047054"/>
    <m/>
    <m/>
    <m/>
    <n v="1176.98"/>
    <x v="8"/>
    <s v="UDX"/>
  </r>
  <r>
    <s v="Journal"/>
    <s v="Blend360, LLC"/>
    <s v="CX"/>
    <s v="CX Intelligent Application Revenue"/>
    <d v="2024-08-31T00:00:00"/>
    <x v="0"/>
    <s v="51562"/>
    <s v="898145"/>
    <x v="22"/>
    <s v="25980"/>
    <s v="15954185039"/>
    <m/>
    <m/>
    <m/>
    <n v="10520"/>
    <x v="8"/>
    <s v="CVS Health"/>
  </r>
  <r>
    <s v="Journal"/>
    <s v="Blend360, LLC"/>
    <s v="CX"/>
    <s v="CX Intelligent Application Revenue"/>
    <d v="2024-08-31T00:00:00"/>
    <x v="0"/>
    <s v="51682"/>
    <s v="901414"/>
    <x v="61"/>
    <s v="27529"/>
    <s v="16534047054"/>
    <m/>
    <m/>
    <m/>
    <n v="378.15"/>
    <x v="8"/>
    <s v="UDX"/>
  </r>
  <r>
    <s v="Journal"/>
    <s v="Blend360, LLC"/>
    <s v="CX"/>
    <s v="CX Intelligent Application Revenue"/>
    <d v="2024-08-31T00:00:00"/>
    <x v="0"/>
    <s v="51679"/>
    <s v="901312"/>
    <x v="61"/>
    <s v="27529"/>
    <s v="16534047054"/>
    <m/>
    <m/>
    <m/>
    <n v="15483.37"/>
    <x v="8"/>
    <s v="UDX"/>
  </r>
  <r>
    <s v="Journal"/>
    <s v="Blend360, LLC"/>
    <s v="CX"/>
    <s v="CX Intelligent Application Revenue"/>
    <d v="2024-08-31T00:00:00"/>
    <x v="0"/>
    <s v="51910"/>
    <s v="904124"/>
    <x v="70"/>
    <s v="36094"/>
    <s v="21000180538"/>
    <m/>
    <m/>
    <s v="Capability Adjustment"/>
    <n v="-6950"/>
    <x v="8"/>
    <s v="Spire Orthopedic Partners"/>
  </r>
  <r>
    <s v="Journal"/>
    <s v="Blend360, LLC"/>
    <s v="CX"/>
    <s v="CX Intelligent Application Revenue"/>
    <d v="2024-08-31T00:00:00"/>
    <x v="0"/>
    <s v="51690"/>
    <s v="901317"/>
    <x v="61"/>
    <s v="27529"/>
    <s v="16534047054"/>
    <m/>
    <m/>
    <m/>
    <n v="0.12"/>
    <x v="8"/>
    <s v="UDX"/>
  </r>
  <r>
    <s v="Journal"/>
    <s v="Blend360, LLC"/>
    <s v="CX"/>
    <s v="CX Intelligent Application Revenue"/>
    <d v="2024-08-31T00:00:00"/>
    <x v="0"/>
    <s v="51715"/>
    <s v="901336"/>
    <x v="58"/>
    <s v="30780"/>
    <s v="14611530574"/>
    <m/>
    <m/>
    <m/>
    <n v="4653.99"/>
    <x v="8"/>
    <s v="ExploreLearning"/>
  </r>
  <r>
    <s v="Journal"/>
    <s v="Blend360, LLC"/>
    <s v="Insourcing Services"/>
    <s v="Insourcing Services Revenue"/>
    <d v="2024-08-01T00:00:00"/>
    <x v="0"/>
    <s v="48239"/>
    <s v="839981"/>
    <x v="73"/>
    <s v="567"/>
    <m/>
    <m/>
    <m/>
    <s v="Ivan Basile - write-off balance"/>
    <n v="-880"/>
    <x v="3"/>
    <s v="MasterCard"/>
  </r>
  <r>
    <s v="Journal"/>
    <s v="Blend360, LLC"/>
    <s v="Insourcing Services"/>
    <s v="Insourcing Services Revenue"/>
    <d v="2024-08-01T00:00:00"/>
    <x v="0"/>
    <s v="48239"/>
    <s v="839981"/>
    <x v="74"/>
    <s v="565"/>
    <m/>
    <m/>
    <m/>
    <s v="Jacqueline Green - write-off balance (ended 11/2022)"/>
    <n v="-1200"/>
    <x v="3"/>
    <s v="American Express Company"/>
  </r>
  <r>
    <s v="Journal"/>
    <s v="Blend360, LLC"/>
    <s v="Insourcing Services"/>
    <s v="Insourcing Services Revenue"/>
    <d v="2024-08-01T00:00:00"/>
    <x v="0"/>
    <s v="48239"/>
    <s v="839981"/>
    <x v="75"/>
    <s v="3308"/>
    <m/>
    <m/>
    <m/>
    <s v="Rashelle Baskin - write-off balance (ended 01/2023)"/>
    <n v="-877.5"/>
    <x v="3"/>
    <s v="Leukemia &amp; Lymphoma Society"/>
  </r>
  <r>
    <s v="Journal"/>
    <s v="Blend360, LLC"/>
    <s v="Insourcing Services"/>
    <s v="Insourcing Services Revenue"/>
    <d v="2024-08-01T00:00:00"/>
    <x v="0"/>
    <s v="48239"/>
    <s v="839981"/>
    <x v="76"/>
    <s v="3307"/>
    <m/>
    <m/>
    <m/>
    <s v="Darshan Patel - write-off balance"/>
    <n v="551.26"/>
    <x v="3"/>
    <s v="ASME"/>
  </r>
  <r>
    <s v="Journal"/>
    <s v="Blend360, LLC"/>
    <s v="Insourcing Services"/>
    <s v="Insourcing Services Revenue"/>
    <d v="2024-08-01T00:00:00"/>
    <x v="0"/>
    <s v="48239"/>
    <s v="839981"/>
    <x v="77"/>
    <s v="6722"/>
    <m/>
    <m/>
    <m/>
    <s v="Georgeanne Nelson - write-off balance (ended 07/2023)"/>
    <n v="520"/>
    <x v="3"/>
    <s v="Ent Credit Union"/>
  </r>
  <r>
    <s v="Journal"/>
    <s v="Blend360, LLC"/>
    <s v="Insourcing Services"/>
    <s v="Insourcing Services Revenue"/>
    <d v="2024-08-01T00:00:00"/>
    <x v="0"/>
    <s v="48239"/>
    <s v="839981"/>
    <x v="78"/>
    <s v="568"/>
    <m/>
    <m/>
    <m/>
    <s v="Mason McDowell - write-off balance"/>
    <n v="-336"/>
    <x v="3"/>
    <s v="ATT"/>
  </r>
  <r>
    <s v="Journal"/>
    <s v="Blend360, LLC"/>
    <s v="Insourcing Services"/>
    <s v="Insourcing Services Revenue"/>
    <d v="2024-08-01T00:00:00"/>
    <x v="0"/>
    <s v="48239"/>
    <s v="839981"/>
    <x v="78"/>
    <s v="568"/>
    <m/>
    <m/>
    <m/>
    <s v="Gregory Miller (unity Subscription) - write-off balance"/>
    <n v="206.48"/>
    <x v="3"/>
    <s v="ATT"/>
  </r>
  <r>
    <s v="Journal"/>
    <s v="Blend360, LLC"/>
    <s v="Insourcing Services"/>
    <s v="Insourcing Services Revenue"/>
    <d v="2024-08-01T00:00:00"/>
    <x v="0"/>
    <s v="48239"/>
    <s v="839981"/>
    <x v="74"/>
    <s v="565"/>
    <m/>
    <m/>
    <m/>
    <s v="Jeffrey Zhang - write-off balance"/>
    <n v="54"/>
    <x v="3"/>
    <s v="American Express Company"/>
  </r>
  <r>
    <s v="Journal"/>
    <s v="Blend360, LLC"/>
    <s v="Insourcing Services"/>
    <s v="Insourcing Services Revenue"/>
    <d v="2024-08-01T00:00:00"/>
    <x v="0"/>
    <s v="48747"/>
    <s v="865395"/>
    <x v="74"/>
    <s v="565"/>
    <m/>
    <m/>
    <m/>
    <s v="Zahara Kassamali - looks like 08/2023 expense was never billed for - Per LAM 08-15-24. This amt was taken from Prebilling - need to trace PO billing"/>
    <n v="-2831.81"/>
    <x v="3"/>
    <s v="American Express Company"/>
  </r>
  <r>
    <s v="Journal"/>
    <s v="Blend360, LLC"/>
    <s v="Insourcing Services"/>
    <s v="Insourcing Services Revenue"/>
    <d v="2024-08-01T00:00:00"/>
    <x v="0"/>
    <s v="48239"/>
    <s v="839981"/>
    <x v="78"/>
    <s v="568"/>
    <m/>
    <m/>
    <m/>
    <s v="Elizabeth DeSantis - write-off balance"/>
    <n v="190.8"/>
    <x v="3"/>
    <s v="ATT"/>
  </r>
  <r>
    <s v="Journal"/>
    <s v="Blend360, LLC"/>
    <s v="Insourcing Services"/>
    <s v="Insourcing Services Revenue"/>
    <d v="2024-08-01T00:00:00"/>
    <x v="0"/>
    <s v="48747"/>
    <s v="865395"/>
    <x v="74"/>
    <s v="565"/>
    <m/>
    <m/>
    <m/>
    <s v="Ann Tulley - consultant ended 12/2020   per LAM 08-15-24 - no record of transfer of balance."/>
    <n v="523.5"/>
    <x v="3"/>
    <s v="American Express Company"/>
  </r>
  <r>
    <s v="Journal"/>
    <s v="Blend360, LLC"/>
    <s v="Insourcing Services"/>
    <s v="Insourcing Services Revenue"/>
    <d v="2024-08-01T00:00:00"/>
    <x v="0"/>
    <s v="48239"/>
    <s v="839981"/>
    <x v="74"/>
    <s v="565"/>
    <m/>
    <m/>
    <m/>
    <s v="Angela Pagiazitis - write-off balance (ended 07/2023)"/>
    <n v="-442.25"/>
    <x v="3"/>
    <s v="American Express Company"/>
  </r>
  <r>
    <s v="Journal"/>
    <s v="Blend360, LLC"/>
    <s v="Insourcing Services"/>
    <s v="Insourcing Services Revenue"/>
    <d v="2024-08-01T00:00:00"/>
    <x v="0"/>
    <s v="48239"/>
    <s v="839981"/>
    <x v="79"/>
    <s v="566"/>
    <m/>
    <m/>
    <m/>
    <s v="Sydney Martin - write-off balance (ended 06/2023)"/>
    <n v="1072"/>
    <x v="3"/>
    <s v="citigroup"/>
  </r>
  <r>
    <s v="Journal"/>
    <s v="Blend360, LLC"/>
    <s v="Insourcing Services"/>
    <s v="Insourcing Services Revenue"/>
    <d v="2024-08-01T00:00:00"/>
    <x v="0"/>
    <s v="48239"/>
    <s v="839981"/>
    <x v="74"/>
    <s v="565"/>
    <m/>
    <m/>
    <m/>
    <s v="Alexis Morgan - write-off balance"/>
    <n v="-719.46"/>
    <x v="3"/>
    <s v="American Express Company"/>
  </r>
  <r>
    <s v="Journal"/>
    <s v="Blend360, LLC"/>
    <s v="Insourcing Services"/>
    <s v="Insourcing Services Revenue"/>
    <d v="2024-08-01T00:00:00"/>
    <x v="0"/>
    <s v="48239"/>
    <s v="839981"/>
    <x v="80"/>
    <s v="5983"/>
    <m/>
    <m/>
    <m/>
    <s v="Amanda Moore - write-off balance (PTO)"/>
    <n v="-2407.1999999999998"/>
    <x v="3"/>
    <s v="Visa"/>
  </r>
  <r>
    <s v="Journal"/>
    <s v="Blend360, LLC"/>
    <s v="Insourcing Services"/>
    <s v="Insourcing Services Revenue"/>
    <d v="2024-08-01T00:00:00"/>
    <x v="0"/>
    <s v="48747"/>
    <s v="865395"/>
    <x v="80"/>
    <s v="5983"/>
    <m/>
    <m/>
    <m/>
    <s v="Michal Urban - Write off residual balance"/>
    <n v="60.08"/>
    <x v="3"/>
    <s v="Visa"/>
  </r>
  <r>
    <s v="Journal"/>
    <s v="Blend360, LLC"/>
    <s v="Insourcing Services"/>
    <s v="Insourcing Services Revenue"/>
    <d v="2024-08-01T00:00:00"/>
    <x v="0"/>
    <s v="48239"/>
    <s v="839981"/>
    <x v="74"/>
    <s v="565"/>
    <m/>
    <m/>
    <m/>
    <s v="Evan Anderson - write-off balance"/>
    <n v="-639.20000000000005"/>
    <x v="3"/>
    <s v="American Express Company"/>
  </r>
  <r>
    <s v="Journal"/>
    <s v="Blend360, LLC"/>
    <s v="Insourcing Services"/>
    <s v="Insourcing Services Revenue"/>
    <d v="2024-08-01T00:00:00"/>
    <x v="0"/>
    <s v="48239"/>
    <s v="839981"/>
    <x v="74"/>
    <s v="565"/>
    <m/>
    <m/>
    <m/>
    <s v="Alexandra Garanicova - write-off balance"/>
    <n v="-840"/>
    <x v="3"/>
    <s v="American Express Company"/>
  </r>
  <r>
    <s v="Journal"/>
    <s v="Blend360, LLC"/>
    <s v="Insourcing Services"/>
    <s v="Insourcing Services Revenue"/>
    <d v="2024-08-01T00:00:00"/>
    <x v="0"/>
    <s v="48239"/>
    <s v="839981"/>
    <x v="80"/>
    <s v="5983"/>
    <m/>
    <m/>
    <m/>
    <s v="Kathleen DeAnna - write-off balance"/>
    <n v="2565"/>
    <x v="3"/>
    <s v="Visa"/>
  </r>
  <r>
    <s v="Journal"/>
    <s v="Blend360, LLC"/>
    <s v="Insourcing Services"/>
    <s v="Insourcing Services Revenue"/>
    <d v="2024-08-01T00:00:00"/>
    <x v="0"/>
    <s v="48239"/>
    <s v="839981"/>
    <x v="0"/>
    <m/>
    <m/>
    <m/>
    <m/>
    <s v="Deborah Audu - write-off balance (OT recognized as regular due to error in paperwork) - 196 Teladoc"/>
    <n v="2375"/>
    <x v="3"/>
    <s v="Teladoc"/>
  </r>
  <r>
    <s v="Journal"/>
    <s v="Blend360, LLC"/>
    <s v="Insourcing Services"/>
    <s v="Insourcing Services Revenue"/>
    <d v="2024-08-01T00:00:00"/>
    <x v="0"/>
    <s v="48239"/>
    <s v="839981"/>
    <x v="80"/>
    <s v="5983"/>
    <m/>
    <m/>
    <m/>
    <s v="Kryshae Averette - write-off balance"/>
    <n v="-380.37"/>
    <x v="3"/>
    <s v="Visa"/>
  </r>
  <r>
    <s v="Journal"/>
    <s v="Blend360, LLC"/>
    <s v="Insourcing Services"/>
    <s v="Insourcing Services Revenue"/>
    <d v="2024-08-01T00:00:00"/>
    <x v="0"/>
    <s v="48747"/>
    <s v="865395"/>
    <x v="74"/>
    <s v="565"/>
    <m/>
    <m/>
    <m/>
    <s v="Anthony Cocola - Amt transferred from Eugenia Ramirez=29,125.  Applied to Cocola between PO1364431 that ended in October 2023 and PO1386752 that started Feb 2024.  Billing amoung between those two POs was 32,960 - per LAM- depleted by Cocola then we billed monthly - Should write off"/>
    <n v="-3835"/>
    <x v="3"/>
    <s v="American Express Company"/>
  </r>
  <r>
    <s v="Journal"/>
    <s v="Blend360, LLC"/>
    <s v="Insourcing Services"/>
    <s v="Insourcing Services Revenue"/>
    <d v="2024-08-01T00:00:00"/>
    <x v="0"/>
    <s v="48239"/>
    <s v="839981"/>
    <x v="74"/>
    <s v="565"/>
    <m/>
    <m/>
    <m/>
    <s v="Klaudia Kotonski - write-off balance"/>
    <n v="-476.36"/>
    <x v="3"/>
    <s v="American Express Company"/>
  </r>
  <r>
    <s v="Journal"/>
    <s v="Blend360, LLC"/>
    <s v="Insourcing Services"/>
    <s v="Insourcing Services Revenue"/>
    <d v="2024-08-01T00:00:00"/>
    <x v="0"/>
    <s v="48239"/>
    <s v="839981"/>
    <x v="81"/>
    <s v="2796"/>
    <m/>
    <m/>
    <m/>
    <s v="Harsha Krothapalli - write-off balance - old Blend internal BTS/DSX (Dish)"/>
    <n v="-1939.38"/>
    <x v="3"/>
    <s v="Blend360: DSX Internal"/>
  </r>
  <r>
    <s v="Journal"/>
    <s v="Blend360, LLC"/>
    <s v="Insourcing Services"/>
    <s v="Insourcing Services Revenue"/>
    <d v="2024-08-01T00:00:00"/>
    <x v="0"/>
    <s v="48239"/>
    <s v="839981"/>
    <x v="0"/>
    <m/>
    <m/>
    <m/>
    <m/>
    <s v="Salem McLaughlin - write-off balance (ended 04/2023) - 235 Laird Superfood, Inc."/>
    <n v="414.66"/>
    <x v="3"/>
    <s v="Laird Superfood"/>
  </r>
  <r>
    <s v="Journal"/>
    <s v="Blend360, LLC"/>
    <s v="Insourcing Services"/>
    <s v="Insourcing Services Revenue"/>
    <d v="2024-08-01T00:00:00"/>
    <x v="0"/>
    <s v="48747"/>
    <s v="865395"/>
    <x v="74"/>
    <s v="565"/>
    <m/>
    <m/>
    <m/>
    <s v="Erik vanderWilt - ended 2021.  Was balance applied to someone else? - Per LAM 08-15-24.  Mikayala Bonsenor.  Should recognize.  (7580.00) was erroeneously written off for Bonsenor as it wasn't connected to this consultant"/>
    <n v="7580"/>
    <x v="3"/>
    <s v="American Express Company"/>
  </r>
  <r>
    <s v="Journal"/>
    <s v="Blend360, LLC"/>
    <s v="Insourcing Services"/>
    <s v="Insourcing Services Revenue"/>
    <d v="2024-08-01T00:00:00"/>
    <x v="0"/>
    <s v="48239"/>
    <s v="839981"/>
    <x v="82"/>
    <s v="3306"/>
    <m/>
    <m/>
    <m/>
    <s v="Anthony Kamminga - recognize balance"/>
    <n v="848"/>
    <x v="3"/>
    <s v="BAI Connect"/>
  </r>
  <r>
    <s v="Journal"/>
    <s v="Blend360, LLC"/>
    <s v="Insourcing Services"/>
    <s v="Insourcing Services Revenue"/>
    <d v="2024-08-01T00:00:00"/>
    <x v="0"/>
    <s v="48239"/>
    <s v="839981"/>
    <x v="80"/>
    <s v="5983"/>
    <m/>
    <m/>
    <m/>
    <s v="Corey Drakes - write-off balance"/>
    <n v="-180.54"/>
    <x v="3"/>
    <s v="Visa"/>
  </r>
  <r>
    <s v="Journal"/>
    <s v="Blend360, LLC"/>
    <s v="Insourcing Services"/>
    <s v="Insourcing Services Revenue"/>
    <d v="2024-08-01T00:00:00"/>
    <x v="0"/>
    <s v="48239"/>
    <s v="839981"/>
    <x v="74"/>
    <s v="565"/>
    <m/>
    <m/>
    <m/>
    <s v="Queenie Suprena - write off balance.  12/31/22 JE676 to void erroneous bill - s/h gone to revenue"/>
    <n v="-2400"/>
    <x v="3"/>
    <s v="American Express Company"/>
  </r>
  <r>
    <s v="Journal"/>
    <s v="Blend360, LLC"/>
    <s v="Insourcing Services"/>
    <s v="Insourcing Services Revenue"/>
    <d v="2024-08-01T00:00:00"/>
    <x v="0"/>
    <s v="48747"/>
    <s v="865395"/>
    <x v="74"/>
    <s v="565"/>
    <m/>
    <m/>
    <m/>
    <s v="McKenzie Sutherland - Ended 02/2024.  overbilled by 5119.74.  why?? - per LAM 08-15-24 - correct amt billed.  Should recognize."/>
    <n v="5119.74"/>
    <x v="3"/>
    <s v="American Express Company"/>
  </r>
  <r>
    <s v="Journal"/>
    <s v="Blend360, LLC"/>
    <s v="Insourcing Services"/>
    <s v="Insourcing Services Revenue"/>
    <d v="2024-08-01T00:00:00"/>
    <x v="0"/>
    <s v="48239"/>
    <s v="839981"/>
    <x v="74"/>
    <s v="565"/>
    <m/>
    <m/>
    <m/>
    <s v="Claire Fanning - write-off balance - PTO originally posted as billable w/e 1/1/23"/>
    <n v="-780"/>
    <x v="3"/>
    <s v="American Express Company"/>
  </r>
  <r>
    <s v="Journal"/>
    <s v="Blend360, LLC"/>
    <s v="Insourcing Services"/>
    <s v="Insourcing Services Revenue"/>
    <d v="2024-08-01T00:00:00"/>
    <x v="0"/>
    <s v="48747"/>
    <s v="865395"/>
    <x v="74"/>
    <s v="565"/>
    <m/>
    <m/>
    <m/>
    <s v="Jessica Lane - underbilled by 2581.13..  why? - Per LAM 08-15-24.  PO replaced with PO1386249 issued 5/3/24. Used up.  Probably should write off"/>
    <n v="-2581.13"/>
    <x v="3"/>
    <s v="American Express Company"/>
  </r>
  <r>
    <s v="Journal"/>
    <s v="Blend360, LLC"/>
    <s v="Insourcing Services"/>
    <s v="Insourcing Services Revenue"/>
    <d v="2024-08-01T00:00:00"/>
    <x v="0"/>
    <s v="48239"/>
    <s v="839981"/>
    <x v="74"/>
    <s v="565"/>
    <m/>
    <m/>
    <m/>
    <s v="Anna Groffsky - write-off balance"/>
    <n v="-1433.5"/>
    <x v="3"/>
    <s v="American Express Company"/>
  </r>
  <r>
    <s v="Journal"/>
    <s v="Blend360, LLC"/>
    <s v="Insourcing Services"/>
    <s v="Insourcing Services Revenue"/>
    <d v="2024-08-01T00:00:00"/>
    <x v="0"/>
    <s v="48239"/>
    <s v="839981"/>
    <x v="74"/>
    <s v="565"/>
    <m/>
    <m/>
    <m/>
    <s v="Samantha McCarthy - write-off balance"/>
    <n v="-588.73"/>
    <x v="3"/>
    <s v="American Express Company"/>
  </r>
  <r>
    <s v="Journal"/>
    <s v="Blend360, LLC"/>
    <s v="Insourcing Services"/>
    <s v="Insourcing Services Revenue"/>
    <d v="2024-08-01T00:00:00"/>
    <x v="0"/>
    <s v="48239"/>
    <s v="839981"/>
    <x v="74"/>
    <s v="565"/>
    <m/>
    <m/>
    <m/>
    <s v="Maegan Macias - write-off balance"/>
    <n v="-640"/>
    <x v="3"/>
    <s v="American Express Company"/>
  </r>
  <r>
    <s v="Journal"/>
    <s v="Blend360, LLC"/>
    <s v="Insourcing Services"/>
    <s v="Insourcing Services Revenue"/>
    <d v="2024-08-01T00:00:00"/>
    <x v="0"/>
    <s v="48239"/>
    <s v="839981"/>
    <x v="74"/>
    <s v="565"/>
    <m/>
    <m/>
    <m/>
    <s v="Daisy Rozario - write-off balance"/>
    <n v="-1525"/>
    <x v="3"/>
    <s v="American Express Company"/>
  </r>
  <r>
    <s v="Journal"/>
    <s v="Blend360, LLC"/>
    <s v="Insourcing Services"/>
    <s v="Insourcing Services Revenue"/>
    <d v="2024-08-01T00:00:00"/>
    <x v="0"/>
    <s v="48239"/>
    <s v="839981"/>
    <x v="80"/>
    <s v="5983"/>
    <m/>
    <m/>
    <m/>
    <s v="Nancy Racz - write-off balance"/>
    <n v="-722.16"/>
    <x v="3"/>
    <s v="Visa"/>
  </r>
  <r>
    <s v="Journal"/>
    <s v="Blend360, LLC"/>
    <s v="Insourcing Services"/>
    <s v="Insourcing Services Revenue"/>
    <d v="2024-08-01T00:00:00"/>
    <x v="0"/>
    <s v="48239"/>
    <s v="839981"/>
    <x v="79"/>
    <s v="566"/>
    <m/>
    <m/>
    <m/>
    <s v="James Garvin - write-off balance (ended 07/2023)"/>
    <n v="-651"/>
    <x v="3"/>
    <s v="citigroup"/>
  </r>
  <r>
    <s v="Journal"/>
    <s v="Blend360, LLC"/>
    <s v="Insourcing Services"/>
    <s v="Insourcing Services Revenue"/>
    <d v="2024-08-01T00:00:00"/>
    <x v="0"/>
    <s v="48747"/>
    <s v="865395"/>
    <x v="74"/>
    <s v="565"/>
    <m/>
    <m/>
    <m/>
    <s v="Emily Studnick - ended 09/2023.  Was balance applied to someone else? - Billed monthly.  Should recognize."/>
    <n v="1264"/>
    <x v="3"/>
    <s v="American Express Company"/>
  </r>
  <r>
    <s v="Journal"/>
    <s v="Blend360, LLC"/>
    <s v="Insourcing Services"/>
    <s v="Insourcing Services Revenue"/>
    <d v="2024-08-01T00:00:00"/>
    <x v="0"/>
    <s v="48239"/>
    <s v="839981"/>
    <x v="74"/>
    <s v="565"/>
    <m/>
    <m/>
    <m/>
    <s v="Deanna Turzi - write-off balance"/>
    <n v="-488"/>
    <x v="3"/>
    <s v="American Express Company"/>
  </r>
  <r>
    <s v="Journal"/>
    <s v="Blend360, LLC"/>
    <s v="Insourcing Services"/>
    <s v="Insourcing Services Revenue"/>
    <d v="2024-08-01T00:00:00"/>
    <x v="0"/>
    <s v="48239"/>
    <s v="839981"/>
    <x v="74"/>
    <s v="565"/>
    <m/>
    <m/>
    <m/>
    <s v="Charlotte Spruck - write-off balance (ended 08/2023)"/>
    <n v="-488"/>
    <x v="3"/>
    <s v="American Express Company"/>
  </r>
  <r>
    <s v="Journal"/>
    <s v="Blend360, LLC"/>
    <s v="Insourcing Services"/>
    <s v="Insourcing Services Revenue"/>
    <d v="2024-08-01T00:00:00"/>
    <x v="0"/>
    <s v="48239"/>
    <s v="839981"/>
    <x v="79"/>
    <s v="566"/>
    <m/>
    <m/>
    <m/>
    <s v="Mirna Macchiavello - recognize additional revenue due to rate change from $75 to 98 per hour for 2023"/>
    <n v="10856"/>
    <x v="3"/>
    <s v="citigroup"/>
  </r>
  <r>
    <s v="Journal"/>
    <s v="Blend360, LLC"/>
    <s v="Insourcing Services"/>
    <s v="Insourcing Services Revenue"/>
    <d v="2024-08-01T00:00:00"/>
    <x v="0"/>
    <s v="48239"/>
    <s v="839981"/>
    <x v="80"/>
    <s v="5983"/>
    <m/>
    <m/>
    <m/>
    <s v="Dennis McGlynn - write-off balance"/>
    <n v="-880"/>
    <x v="3"/>
    <s v="Visa"/>
  </r>
  <r>
    <s v="Journal"/>
    <s v="Blend360, LLC"/>
    <s v="Insourcing Services"/>
    <s v="Insourcing Services Revenue"/>
    <d v="2024-08-01T00:00:00"/>
    <x v="0"/>
    <s v="48239"/>
    <s v="839981"/>
    <x v="73"/>
    <s v="567"/>
    <m/>
    <m/>
    <m/>
    <s v="Kerrianne Taxter - write-off balance"/>
    <n v="-770"/>
    <x v="3"/>
    <s v="MasterCard"/>
  </r>
  <r>
    <s v="Journal"/>
    <s v="Blend360, LLC"/>
    <s v="Insourcing Services"/>
    <s v="Insourcing Services Revenue"/>
    <d v="2024-08-01T00:00:00"/>
    <x v="0"/>
    <s v="48239"/>
    <s v="839981"/>
    <x v="80"/>
    <s v="5983"/>
    <m/>
    <m/>
    <m/>
    <s v="Lorraine Liu - recognize - additional 40 hours billed for w/e 6/11/23- she didn't start until w/e 6/18/23."/>
    <n v="6600"/>
    <x v="3"/>
    <s v="Visa"/>
  </r>
  <r>
    <s v="Journal"/>
    <s v="Blend360, LLC"/>
    <s v="Insourcing Services"/>
    <s v="Insourcing Services Revenue"/>
    <d v="2024-08-01T00:00:00"/>
    <x v="0"/>
    <s v="48239"/>
    <s v="839981"/>
    <x v="75"/>
    <s v="3308"/>
    <m/>
    <m/>
    <m/>
    <s v="Faye Beresner - write-off balance (error in rate for 2023)"/>
    <n v="-1621.25"/>
    <x v="3"/>
    <s v="Leukemia &amp; Lymphoma Society"/>
  </r>
  <r>
    <s v="Journal"/>
    <s v="Blend360, LLC"/>
    <s v="Insourcing Services"/>
    <s v="Insourcing Services Revenue"/>
    <d v="2024-08-01T00:00:00"/>
    <x v="0"/>
    <s v="48239"/>
    <s v="839981"/>
    <x v="74"/>
    <s v="565"/>
    <m/>
    <m/>
    <m/>
    <s v="Michelle Yun - write off balance"/>
    <n v="-360"/>
    <x v="3"/>
    <s v="American Express Company"/>
  </r>
  <r>
    <s v="Journal"/>
    <s v="Blend360, LLC"/>
    <s v="Insourcing Services"/>
    <s v="Insourcing Services Revenue"/>
    <d v="2024-08-01T00:00:00"/>
    <x v="0"/>
    <s v="48239"/>
    <s v="839981"/>
    <x v="80"/>
    <s v="5983"/>
    <m/>
    <m/>
    <m/>
    <s v="Jordan Cuff - write-off balance"/>
    <n v="481.44"/>
    <x v="3"/>
    <s v="Visa"/>
  </r>
  <r>
    <s v="Journal"/>
    <s v="Blend360, LLC"/>
    <s v="Insourcing Services"/>
    <s v="Insourcing Services Revenue"/>
    <d v="2024-08-01T00:00:00"/>
    <x v="0"/>
    <s v="48747"/>
    <s v="865395"/>
    <x v="74"/>
    <s v="565"/>
    <m/>
    <m/>
    <m/>
    <s v="Kalliopi Gaidatzis - Ended Aug 2023 underbilled by 4844.58.  Why?? - Per LAM 08-15-24 - unknown"/>
    <n v="-4844.58"/>
    <x v="3"/>
    <s v="American Express Company"/>
  </r>
  <r>
    <s v="Journal"/>
    <s v="Blend360, LLC"/>
    <s v="Insourcing Services"/>
    <s v="Insourcing Services Revenue"/>
    <d v="2024-08-01T00:00:00"/>
    <x v="0"/>
    <s v="48239"/>
    <s v="839981"/>
    <x v="74"/>
    <s v="565"/>
    <m/>
    <m/>
    <m/>
    <s v="Kaitlyn Butler - write-off balance (ended 04/2023)"/>
    <n v="304"/>
    <x v="3"/>
    <s v="American Express Company"/>
  </r>
  <r>
    <s v="Journal"/>
    <s v="Blend360, LLC"/>
    <s v="Insourcing Services"/>
    <s v="Insourcing Services Revenue"/>
    <d v="2024-08-01T00:00:00"/>
    <x v="0"/>
    <s v="48747"/>
    <s v="865395"/>
    <x v="74"/>
    <s v="565"/>
    <m/>
    <m/>
    <m/>
    <s v="Kamila San - underbilled by 6080.00 why??? - Unknown.  Old.  Should Write off"/>
    <n v="-6080"/>
    <x v="3"/>
    <s v="American Express Company"/>
  </r>
  <r>
    <s v="Journal"/>
    <s v="Blend360, LLC"/>
    <s v="Insourcing Services"/>
    <s v="Insourcing Services Revenue"/>
    <d v="2024-08-01T00:00:00"/>
    <x v="0"/>
    <s v="48239"/>
    <s v="839981"/>
    <x v="80"/>
    <s v="5983"/>
    <m/>
    <m/>
    <m/>
    <s v="Ruben Rodriguez - write-off balance"/>
    <n v="-0.02"/>
    <x v="3"/>
    <s v="Visa"/>
  </r>
  <r>
    <s v="Journal"/>
    <s v="Blend360, LLC"/>
    <s v="Insourcing Services"/>
    <s v="Insourcing Services Revenue"/>
    <d v="2024-08-01T00:00:00"/>
    <x v="0"/>
    <s v="48239"/>
    <s v="839981"/>
    <x v="74"/>
    <s v="565"/>
    <m/>
    <m/>
    <m/>
    <s v="Vivianne Huang - write-off balance"/>
    <n v="65.45"/>
    <x v="3"/>
    <s v="American Express Company"/>
  </r>
  <r>
    <s v="Journal"/>
    <s v="Blend360, LLC"/>
    <s v="Insourcing Services"/>
    <s v="Insourcing Services Revenue"/>
    <d v="2024-08-01T00:00:00"/>
    <x v="0"/>
    <s v="48239"/>
    <s v="839981"/>
    <x v="79"/>
    <s v="566"/>
    <m/>
    <m/>
    <m/>
    <s v="Marcus Kuhlman - write-off balance (ended 06/2023)"/>
    <n v="-750"/>
    <x v="3"/>
    <s v="citigroup"/>
  </r>
  <r>
    <s v="Journal"/>
    <s v="Blend360, LLC"/>
    <s v="Insourcing Services"/>
    <s v="Insourcing Services Revenue"/>
    <d v="2024-08-01T00:00:00"/>
    <x v="0"/>
    <s v="48239"/>
    <s v="839981"/>
    <x v="74"/>
    <s v="565"/>
    <m/>
    <m/>
    <m/>
    <s v="River Albo - write-off balance (ended 12/2022)"/>
    <n v="-1260"/>
    <x v="3"/>
    <s v="American Express Company"/>
  </r>
  <r>
    <s v="Journal"/>
    <s v="Blend360, LLC"/>
    <s v="Insourcing Services"/>
    <s v="Insourcing Services Revenue"/>
    <d v="2024-08-01T00:00:00"/>
    <x v="0"/>
    <s v="48239"/>
    <s v="839981"/>
    <x v="74"/>
    <s v="565"/>
    <m/>
    <m/>
    <m/>
    <s v="Claire Fanning - write-off balance - March 2023 hours were 161. Only billed for 136 due to late TS adjustments ($61 per hour) (ended 06/2023)"/>
    <n v="-2440"/>
    <x v="3"/>
    <s v="American Express Company"/>
  </r>
  <r>
    <s v="Journal"/>
    <s v="Blend360, LLC"/>
    <s v="Insourcing Services"/>
    <s v="Insourcing Services Revenue"/>
    <d v="2024-08-01T00:00:00"/>
    <x v="0"/>
    <s v="48239"/>
    <s v="839981"/>
    <x v="74"/>
    <s v="565"/>
    <m/>
    <m/>
    <m/>
    <s v="Ade Tutu - write-off balance"/>
    <n v="0.1"/>
    <x v="3"/>
    <s v="American Express Company"/>
  </r>
  <r>
    <s v="Journal"/>
    <s v="Blend360, LLC"/>
    <s v="Insourcing Services"/>
    <s v="Insourcing Services Revenue"/>
    <d v="2024-08-01T00:00:00"/>
    <x v="0"/>
    <s v="48239"/>
    <s v="839981"/>
    <x v="74"/>
    <s v="565"/>
    <m/>
    <m/>
    <m/>
    <s v="Kayla Spohr - write-off balance (ended 11/2023)"/>
    <n v="-2628.86"/>
    <x v="3"/>
    <s v="American Express Company"/>
  </r>
  <r>
    <s v="Journal"/>
    <s v="Blend360, LLC"/>
    <s v="Insourcing Services"/>
    <s v="Insourcing Services Revenue"/>
    <d v="2024-08-01T00:00:00"/>
    <x v="0"/>
    <s v="48239"/>
    <s v="839981"/>
    <x v="74"/>
    <s v="565"/>
    <m/>
    <m/>
    <m/>
    <s v="Kat Recio - write-off balance (ended 01/2023)"/>
    <n v="-100.1"/>
    <x v="3"/>
    <s v="American Express Company"/>
  </r>
  <r>
    <s v="Journal"/>
    <s v="Blend360, LLC"/>
    <s v="Insourcing Services"/>
    <s v="Insourcing Services Revenue"/>
    <d v="2024-08-01T00:00:00"/>
    <x v="0"/>
    <s v="48239"/>
    <s v="839981"/>
    <x v="74"/>
    <s v="565"/>
    <m/>
    <m/>
    <m/>
    <s v="Fatoumata Sow - write-off balance (ended 07/2023)"/>
    <n v="-2560.9"/>
    <x v="3"/>
    <s v="American Express Company"/>
  </r>
  <r>
    <s v="Journal"/>
    <s v="Engagement Factory UK"/>
    <s v="Insourcing Services"/>
    <s v="Insourcing Services Revenue"/>
    <d v="2024-08-30T00:00:00"/>
    <x v="0"/>
    <s v="51590"/>
    <s v="898451"/>
    <x v="0"/>
    <m/>
    <m/>
    <m/>
    <m/>
    <s v="Amex BTS IC rev reclass Aug"/>
    <n v="-10249.100886802686"/>
    <x v="3"/>
    <s v="American Express Company"/>
  </r>
  <r>
    <s v="Journal"/>
    <s v="Blend360, LLC"/>
    <s v="Insourcing Services"/>
    <s v="Insourcing Services Revenue"/>
    <d v="2024-08-31T00:00:00"/>
    <x v="0"/>
    <s v="52022"/>
    <s v="909159"/>
    <x v="74"/>
    <s v="565"/>
    <m/>
    <m/>
    <m/>
    <s v="Christopher Giorgio"/>
    <n v="8960"/>
    <x v="3"/>
    <s v="American Express Company"/>
  </r>
  <r>
    <s v="Journal"/>
    <s v="Blend360, LLC"/>
    <s v="Insourcing Services"/>
    <s v="Insourcing Services Revenue"/>
    <d v="2024-08-31T00:00:00"/>
    <x v="0"/>
    <s v="52022"/>
    <s v="909159"/>
    <x v="79"/>
    <s v="566"/>
    <m/>
    <m/>
    <m/>
    <s v="Lorraine Kenny"/>
    <n v="11634"/>
    <x v="3"/>
    <s v="citigroup"/>
  </r>
  <r>
    <s v="Journal"/>
    <s v="Blend360, LLC"/>
    <s v="Insourcing Services"/>
    <s v="Insourcing Services Revenue"/>
    <d v="2024-08-31T00:00:00"/>
    <x v="0"/>
    <s v="52022"/>
    <s v="909159"/>
    <x v="74"/>
    <s v="565"/>
    <m/>
    <m/>
    <m/>
    <s v="Shayla Edwards"/>
    <n v="11070.4"/>
    <x v="3"/>
    <s v="American Express Company"/>
  </r>
  <r>
    <s v="Journal"/>
    <s v="Blend360, LLC"/>
    <s v="Insourcing Services"/>
    <s v="Insourcing Services Revenue"/>
    <d v="2024-08-31T00:00:00"/>
    <x v="0"/>
    <s v="52022"/>
    <s v="909159"/>
    <x v="74"/>
    <s v="565"/>
    <m/>
    <m/>
    <m/>
    <s v="Odera Mekkam"/>
    <n v="11440"/>
    <x v="3"/>
    <s v="American Express Company"/>
  </r>
  <r>
    <s v="Journal"/>
    <s v="Blend360, LLC"/>
    <s v="Insourcing Services"/>
    <s v="Insourcing Services Revenue"/>
    <d v="2024-08-31T00:00:00"/>
    <x v="0"/>
    <s v="52022"/>
    <s v="909159"/>
    <x v="80"/>
    <s v="5983"/>
    <m/>
    <m/>
    <m/>
    <s v="Katherine Zhang"/>
    <n v="6400"/>
    <x v="3"/>
    <s v="Visa"/>
  </r>
  <r>
    <s v="Journal"/>
    <s v="Blend360, LLC"/>
    <s v="Insourcing Services"/>
    <s v="Insourcing Services Revenue"/>
    <d v="2024-08-31T00:00:00"/>
    <x v="0"/>
    <s v="52022"/>
    <s v="909159"/>
    <x v="80"/>
    <s v="5983"/>
    <m/>
    <m/>
    <m/>
    <s v="Julmia Penn"/>
    <n v="10110.24"/>
    <x v="3"/>
    <s v="Visa"/>
  </r>
  <r>
    <s v="Journal"/>
    <s v="Blend360, LLC"/>
    <s v="Insourcing Services"/>
    <s v="Insourcing Services Revenue"/>
    <d v="2024-08-31T00:00:00"/>
    <x v="0"/>
    <s v="52022"/>
    <s v="909159"/>
    <x v="74"/>
    <s v="565"/>
    <m/>
    <m/>
    <m/>
    <s v="Sabrina Grassi"/>
    <n v="6556"/>
    <x v="3"/>
    <s v="American Express Company"/>
  </r>
  <r>
    <s v="Journal"/>
    <s v="Blend360, LLC"/>
    <s v="Insourcing Services"/>
    <s v="Insourcing Services Revenue"/>
    <d v="2024-08-31T00:00:00"/>
    <x v="0"/>
    <s v="52022"/>
    <s v="909159"/>
    <x v="74"/>
    <s v="565"/>
    <m/>
    <m/>
    <m/>
    <s v="Manzi Burns"/>
    <n v="11440"/>
    <x v="3"/>
    <s v="American Express Company"/>
  </r>
  <r>
    <s v="Journal"/>
    <s v="Blend360, LLC"/>
    <s v="Insourcing Services"/>
    <s v="Insourcing Services Revenue"/>
    <d v="2024-08-31T00:00:00"/>
    <x v="0"/>
    <s v="52022"/>
    <s v="909159"/>
    <x v="80"/>
    <s v="5983"/>
    <m/>
    <m/>
    <m/>
    <s v="Meghan Fitzgerald"/>
    <n v="18984"/>
    <x v="3"/>
    <s v="Visa"/>
  </r>
  <r>
    <s v="Journal"/>
    <s v="Blend360, LLC"/>
    <s v="Insourcing Services"/>
    <s v="Insourcing Services Revenue"/>
    <d v="2024-08-31T00:00:00"/>
    <x v="0"/>
    <s v="52022"/>
    <s v="909159"/>
    <x v="80"/>
    <s v="5983"/>
    <m/>
    <m/>
    <m/>
    <s v="Bernadin Cator"/>
    <n v="10584"/>
    <x v="3"/>
    <s v="Visa"/>
  </r>
  <r>
    <s v="Journal"/>
    <s v="Blend360, LLC"/>
    <s v="Insourcing Services"/>
    <s v="Insourcing Services Revenue"/>
    <d v="2024-08-31T00:00:00"/>
    <x v="0"/>
    <s v="51575"/>
    <s v="898154"/>
    <x v="83"/>
    <s v="22854"/>
    <s v="15139729316"/>
    <m/>
    <m/>
    <m/>
    <n v="9360"/>
    <x v="3"/>
    <s v="CVS Health"/>
  </r>
  <r>
    <s v="Journal"/>
    <s v="Blend360, LLC"/>
    <s v="Insourcing Services"/>
    <s v="Insourcing Services Revenue"/>
    <d v="2024-08-31T00:00:00"/>
    <x v="0"/>
    <s v="52022"/>
    <s v="909159"/>
    <x v="74"/>
    <s v="565"/>
    <m/>
    <m/>
    <m/>
    <s v="Rachel Fuqua"/>
    <n v="4368"/>
    <x v="3"/>
    <s v="American Express Company"/>
  </r>
  <r>
    <s v="Journal"/>
    <s v="Blend360, LLC"/>
    <s v="Insourcing Services"/>
    <s v="Insourcing Services Revenue"/>
    <d v="2024-08-31T00:00:00"/>
    <x v="0"/>
    <s v="52022"/>
    <s v="909159"/>
    <x v="74"/>
    <s v="565"/>
    <m/>
    <m/>
    <m/>
    <s v="Alexa Shavitz"/>
    <n v="11700"/>
    <x v="3"/>
    <s v="American Express Company"/>
  </r>
  <r>
    <s v="Journal"/>
    <s v="Blend360, LLC"/>
    <s v="Insourcing Services"/>
    <s v="Insourcing Services Revenue"/>
    <d v="2024-08-31T00:00:00"/>
    <x v="0"/>
    <s v="52022"/>
    <s v="909159"/>
    <x v="84"/>
    <s v="2020"/>
    <m/>
    <m/>
    <m/>
    <s v="Jigar Bhinde"/>
    <n v="5040"/>
    <x v="3"/>
    <s v="CVS Health"/>
  </r>
  <r>
    <s v="Journal"/>
    <s v="Blend360, LLC"/>
    <s v="Insourcing Services"/>
    <s v="Insourcing Services Revenue"/>
    <d v="2024-08-31T00:00:00"/>
    <x v="0"/>
    <s v="52022"/>
    <s v="909159"/>
    <x v="79"/>
    <s v="566"/>
    <m/>
    <m/>
    <m/>
    <s v="Andrea Grilo"/>
    <n v="19360"/>
    <x v="3"/>
    <s v="citigroup"/>
  </r>
  <r>
    <s v="Journal"/>
    <s v="Blend360, LLC"/>
    <s v="Insourcing Services"/>
    <s v="Insourcing Services Revenue"/>
    <d v="2024-08-31T00:00:00"/>
    <x v="0"/>
    <s v="52022"/>
    <s v="909159"/>
    <x v="74"/>
    <s v="565"/>
    <m/>
    <m/>
    <m/>
    <s v="Laura Ruddy"/>
    <n v="29920"/>
    <x v="3"/>
    <s v="American Express Company"/>
  </r>
  <r>
    <s v="Journal"/>
    <s v="Blend360, LLC"/>
    <s v="Insourcing Services"/>
    <s v="Insourcing Services Revenue"/>
    <d v="2024-08-31T00:00:00"/>
    <x v="0"/>
    <s v="52022"/>
    <s v="909159"/>
    <x v="80"/>
    <s v="5983"/>
    <m/>
    <m/>
    <m/>
    <s v="Fatama AwadaZayour"/>
    <n v="9544.5"/>
    <x v="3"/>
    <s v="Visa"/>
  </r>
  <r>
    <s v="Journal"/>
    <s v="Blend360, LLC"/>
    <s v="Insourcing Services"/>
    <s v="Insourcing Services Revenue"/>
    <d v="2024-08-31T00:00:00"/>
    <x v="0"/>
    <s v="52022"/>
    <s v="909159"/>
    <x v="74"/>
    <s v="565"/>
    <m/>
    <m/>
    <m/>
    <s v="Grace Mathews"/>
    <n v="11537.5"/>
    <x v="3"/>
    <s v="American Express Company"/>
  </r>
  <r>
    <s v="Journal"/>
    <s v="Blend360, LLC"/>
    <s v="Insourcing Services"/>
    <s v="Insourcing Services Revenue"/>
    <d v="2024-08-31T00:00:00"/>
    <x v="0"/>
    <s v="52022"/>
    <s v="909159"/>
    <x v="74"/>
    <s v="565"/>
    <m/>
    <m/>
    <m/>
    <s v="Daniella Caputo"/>
    <n v="14080"/>
    <x v="3"/>
    <s v="American Express Company"/>
  </r>
  <r>
    <s v="Journal"/>
    <s v="Blend360, LLC"/>
    <s v="Insourcing Services"/>
    <s v="Insourcing Services Revenue"/>
    <d v="2024-08-31T00:00:00"/>
    <x v="0"/>
    <s v="52022"/>
    <s v="909159"/>
    <x v="74"/>
    <s v="565"/>
    <m/>
    <m/>
    <m/>
    <s v="Annie Arrix"/>
    <n v="11440"/>
    <x v="3"/>
    <s v="American Express Company"/>
  </r>
  <r>
    <s v="Journal"/>
    <s v="Blend360, LLC"/>
    <s v="Insourcing Services"/>
    <s v="Insourcing Services Revenue"/>
    <d v="2024-08-31T00:00:00"/>
    <x v="0"/>
    <s v="52022"/>
    <s v="909159"/>
    <x v="79"/>
    <s v="566"/>
    <m/>
    <m/>
    <m/>
    <s v="Tracy Poltie"/>
    <n v="11634"/>
    <x v="3"/>
    <s v="citigroup"/>
  </r>
  <r>
    <s v="Journal"/>
    <s v="Blend360, LLC"/>
    <s v="Insourcing Services"/>
    <s v="Insourcing Services Revenue"/>
    <d v="2024-08-31T00:00:00"/>
    <x v="0"/>
    <s v="52022"/>
    <s v="909159"/>
    <x v="79"/>
    <s v="566"/>
    <m/>
    <m/>
    <m/>
    <s v="Ozzie Sosa"/>
    <n v="13200"/>
    <x v="3"/>
    <s v="citigroup"/>
  </r>
  <r>
    <s v="Journal"/>
    <s v="Blend360, LLC"/>
    <s v="Insourcing Services"/>
    <s v="Insourcing Services Revenue"/>
    <d v="2024-08-31T00:00:00"/>
    <x v="0"/>
    <s v="52022"/>
    <s v="909159"/>
    <x v="79"/>
    <s v="566"/>
    <m/>
    <m/>
    <m/>
    <s v="Ashley Sargent"/>
    <n v="16200"/>
    <x v="3"/>
    <s v="citigroup"/>
  </r>
  <r>
    <s v="Journal"/>
    <s v="Blend360, LLC"/>
    <s v="Insourcing Services"/>
    <s v="Insourcing Services Revenue"/>
    <d v="2024-08-31T00:00:00"/>
    <x v="0"/>
    <s v="52022"/>
    <s v="909159"/>
    <x v="80"/>
    <s v="5983"/>
    <m/>
    <m/>
    <m/>
    <s v="Valerie Williams"/>
    <n v="10080"/>
    <x v="3"/>
    <s v="Visa"/>
  </r>
  <r>
    <s v="Journal"/>
    <s v="Blend360, LLC"/>
    <s v="Insourcing Services"/>
    <s v="Insourcing Services Revenue"/>
    <d v="2024-08-31T00:00:00"/>
    <x v="0"/>
    <s v="52022"/>
    <s v="909159"/>
    <x v="79"/>
    <s v="566"/>
    <m/>
    <m/>
    <m/>
    <s v="Tahisha Jenkins"/>
    <n v="8160"/>
    <x v="3"/>
    <s v="citigroup"/>
  </r>
  <r>
    <s v="Journal"/>
    <s v="Blend360, LLC"/>
    <s v="Insourcing Services"/>
    <s v="Insourcing Services Revenue"/>
    <d v="2024-08-31T00:00:00"/>
    <x v="0"/>
    <s v="52022"/>
    <s v="909159"/>
    <x v="79"/>
    <s v="566"/>
    <m/>
    <m/>
    <m/>
    <s v="Jessica Cordero"/>
    <n v="13200"/>
    <x v="3"/>
    <s v="citigroup"/>
  </r>
  <r>
    <s v="Journal"/>
    <s v="Blend360, LLC"/>
    <s v="Insourcing Services"/>
    <s v="Insourcing Services Revenue"/>
    <d v="2024-08-31T00:00:00"/>
    <x v="0"/>
    <s v="52022"/>
    <s v="909159"/>
    <x v="80"/>
    <s v="5983"/>
    <m/>
    <m/>
    <m/>
    <s v="Shernelle Bonds"/>
    <n v="7560"/>
    <x v="3"/>
    <s v="Visa"/>
  </r>
  <r>
    <s v="Journal"/>
    <s v="Blend360, LLC"/>
    <s v="Insourcing Services"/>
    <s v="Insourcing Services Revenue"/>
    <d v="2024-08-31T00:00:00"/>
    <x v="0"/>
    <s v="52022"/>
    <s v="909159"/>
    <x v="80"/>
    <s v="5983"/>
    <m/>
    <m/>
    <m/>
    <s v="Marcie Wiehagen"/>
    <n v="18487"/>
    <x v="3"/>
    <s v="Visa"/>
  </r>
  <r>
    <s v="Journal"/>
    <s v="Blend360, LLC"/>
    <s v="Insourcing Services"/>
    <s v="Insourcing Services Revenue"/>
    <d v="2024-08-31T00:00:00"/>
    <x v="0"/>
    <s v="52022"/>
    <s v="909159"/>
    <x v="79"/>
    <s v="566"/>
    <m/>
    <m/>
    <m/>
    <s v="Jaylen Carter"/>
    <n v="9372"/>
    <x v="3"/>
    <s v="citigroup"/>
  </r>
  <r>
    <s v="Journal"/>
    <s v="Blend360, LLC"/>
    <s v="Insourcing Services"/>
    <s v="Insourcing Services Revenue"/>
    <d v="2024-08-31T00:00:00"/>
    <x v="0"/>
    <s v="52022"/>
    <s v="909159"/>
    <x v="74"/>
    <s v="565"/>
    <m/>
    <m/>
    <m/>
    <s v="Sophie Krantz"/>
    <n v="14380"/>
    <x v="3"/>
    <s v="American Express Company"/>
  </r>
  <r>
    <s v="Journal"/>
    <s v="Blend360, LLC"/>
    <s v="Insourcing Services"/>
    <s v="Insourcing Services Revenue"/>
    <d v="2024-08-31T00:00:00"/>
    <x v="0"/>
    <s v="52022"/>
    <s v="909159"/>
    <x v="74"/>
    <s v="565"/>
    <m/>
    <m/>
    <m/>
    <s v="Skylar Heilos"/>
    <n v="14080"/>
    <x v="3"/>
    <s v="American Express Company"/>
  </r>
  <r>
    <s v="Journal"/>
    <s v="Blend360, LLC"/>
    <s v="Insourcing Services"/>
    <s v="Insourcing Services Revenue"/>
    <d v="2024-08-31T00:00:00"/>
    <x v="0"/>
    <s v="52022"/>
    <s v="909159"/>
    <x v="74"/>
    <s v="565"/>
    <m/>
    <m/>
    <m/>
    <s v="Kai Gregory"/>
    <n v="11440"/>
    <x v="3"/>
    <s v="American Express Company"/>
  </r>
  <r>
    <s v="Journal"/>
    <s v="Blend360, LLC"/>
    <s v="Insourcing Services"/>
    <s v="Insourcing Services Revenue"/>
    <d v="2024-08-31T00:00:00"/>
    <x v="0"/>
    <s v="52022"/>
    <s v="909159"/>
    <x v="84"/>
    <s v="2020"/>
    <m/>
    <m/>
    <m/>
    <s v="Ramiz Shaik (Segra)"/>
    <n v="14080"/>
    <x v="3"/>
    <s v="CVS Health"/>
  </r>
  <r>
    <s v="Journal"/>
    <s v="Blend360, LLC"/>
    <s v="Insourcing Services"/>
    <s v="Insourcing Services Revenue"/>
    <d v="2024-08-31T00:00:00"/>
    <x v="0"/>
    <s v="52022"/>
    <s v="909159"/>
    <x v="74"/>
    <s v="565"/>
    <m/>
    <m/>
    <m/>
    <s v="Mary Ado"/>
    <n v="14960"/>
    <x v="3"/>
    <s v="American Express Company"/>
  </r>
  <r>
    <s v="Journal"/>
    <s v="Blend360, LLC"/>
    <s v="Insourcing Services"/>
    <s v="Insourcing Services Revenue"/>
    <d v="2024-08-31T00:00:00"/>
    <x v="0"/>
    <s v="52022"/>
    <s v="909159"/>
    <x v="74"/>
    <s v="565"/>
    <m/>
    <m/>
    <m/>
    <s v="Anthony Romero"/>
    <n v="11505"/>
    <x v="3"/>
    <s v="American Express Company"/>
  </r>
  <r>
    <s v="Journal"/>
    <s v="Blend360, LLC"/>
    <s v="Insourcing Services"/>
    <s v="Insourcing Services Revenue"/>
    <d v="2024-08-31T00:00:00"/>
    <x v="0"/>
    <s v="52022"/>
    <s v="909159"/>
    <x v="79"/>
    <s v="566"/>
    <m/>
    <m/>
    <m/>
    <s v="Roslyn Smith"/>
    <n v="17160"/>
    <x v="3"/>
    <s v="citigroup"/>
  </r>
  <r>
    <s v="Journal"/>
    <s v="Blend360, LLC"/>
    <s v="Insourcing Services"/>
    <s v="Insourcing Services Revenue"/>
    <d v="2024-08-31T00:00:00"/>
    <x v="0"/>
    <s v="52022"/>
    <s v="909159"/>
    <x v="74"/>
    <s v="565"/>
    <m/>
    <m/>
    <m/>
    <s v="Kelsey McGuire"/>
    <n v="11070.4"/>
    <x v="3"/>
    <s v="American Express Company"/>
  </r>
  <r>
    <s v="Journal"/>
    <s v="Blend360, LLC"/>
    <s v="Insourcing Services"/>
    <s v="Insourcing Services Revenue"/>
    <d v="2024-08-31T00:00:00"/>
    <x v="0"/>
    <s v="52022"/>
    <s v="909159"/>
    <x v="74"/>
    <s v="565"/>
    <m/>
    <m/>
    <m/>
    <s v="Alexa Tsahalis"/>
    <n v="14040"/>
    <x v="3"/>
    <s v="American Express Company"/>
  </r>
  <r>
    <s v="Journal"/>
    <s v="Blend360, LLC"/>
    <s v="Insourcing Services"/>
    <s v="Insourcing Services Revenue"/>
    <d v="2024-08-31T00:00:00"/>
    <x v="0"/>
    <s v="52022"/>
    <s v="909159"/>
    <x v="74"/>
    <s v="565"/>
    <m/>
    <m/>
    <m/>
    <s v="Sarah Kirk"/>
    <n v="13440"/>
    <x v="3"/>
    <s v="American Express Company"/>
  </r>
  <r>
    <s v="Journal"/>
    <s v="Blend360, LLC"/>
    <s v="Insourcing Services"/>
    <s v="Insourcing Services Revenue"/>
    <d v="2024-08-31T00:00:00"/>
    <x v="0"/>
    <s v="52022"/>
    <s v="909159"/>
    <x v="74"/>
    <s v="565"/>
    <m/>
    <m/>
    <m/>
    <s v="Residual adjustments for various ended projects/consultants"/>
    <n v="7876.01"/>
    <x v="3"/>
    <s v="American Express Company"/>
  </r>
  <r>
    <s v="Journal"/>
    <s v="Blend360, LLC"/>
    <s v="Insourcing Services"/>
    <s v="Insourcing Services Revenue"/>
    <d v="2024-08-31T00:00:00"/>
    <x v="0"/>
    <s v="52022"/>
    <s v="909159"/>
    <x v="83"/>
    <s v="22854"/>
    <s v="15139729316"/>
    <m/>
    <m/>
    <s v="Yaseen Ghani"/>
    <n v="-1680"/>
    <x v="3"/>
    <s v="CVS Health"/>
  </r>
  <r>
    <s v="Journal"/>
    <s v="Blend360, LLC"/>
    <s v="Insourcing Services"/>
    <s v="Insourcing Services Revenue"/>
    <d v="2024-08-31T00:00:00"/>
    <x v="0"/>
    <s v="52022"/>
    <s v="909159"/>
    <x v="74"/>
    <s v="565"/>
    <m/>
    <m/>
    <m/>
    <s v="Skye Mollica"/>
    <n v="8230.4699999999993"/>
    <x v="3"/>
    <s v="American Express Company"/>
  </r>
  <r>
    <s v="Journal"/>
    <s v="Blend360, LLC"/>
    <s v="Insourcing Services"/>
    <s v="Insourcing Services Revenue"/>
    <d v="2024-08-31T00:00:00"/>
    <x v="0"/>
    <s v="52022"/>
    <s v="909159"/>
    <x v="74"/>
    <s v="565"/>
    <m/>
    <m/>
    <m/>
    <s v="Natalie Vitols"/>
    <n v="9880"/>
    <x v="3"/>
    <s v="American Express Company"/>
  </r>
  <r>
    <s v="Journal"/>
    <s v="Blend360, LLC"/>
    <s v="Insourcing Services"/>
    <s v="Insourcing Services Revenue"/>
    <d v="2024-08-31T00:00:00"/>
    <x v="0"/>
    <s v="52022"/>
    <s v="909159"/>
    <x v="74"/>
    <s v="565"/>
    <m/>
    <m/>
    <m/>
    <s v="Claire Jansen"/>
    <n v="15638.25"/>
    <x v="3"/>
    <s v="American Express Company"/>
  </r>
  <r>
    <s v="Journal"/>
    <s v="Blend360, LLC"/>
    <s v="Insourcing Services"/>
    <s v="Insourcing Services Revenue"/>
    <d v="2024-08-31T00:00:00"/>
    <x v="0"/>
    <s v="52022"/>
    <s v="909159"/>
    <x v="79"/>
    <s v="566"/>
    <m/>
    <m/>
    <m/>
    <s v="Amari Hall"/>
    <n v="9196"/>
    <x v="3"/>
    <s v="citigroup"/>
  </r>
  <r>
    <s v="Journal"/>
    <s v="Blend360, LLC"/>
    <s v="Insourcing Services"/>
    <s v="Insourcing Services Revenue"/>
    <d v="2024-08-31T00:00:00"/>
    <x v="0"/>
    <s v="52022"/>
    <s v="909159"/>
    <x v="79"/>
    <s v="566"/>
    <m/>
    <m/>
    <m/>
    <s v="Elizabeth Rossi"/>
    <n v="12144"/>
    <x v="3"/>
    <s v="citigroup"/>
  </r>
  <r>
    <s v="Journal"/>
    <s v="Blend360, LLC"/>
    <s v="Insourcing Services"/>
    <s v="Insourcing Services Revenue"/>
    <d v="2024-08-31T00:00:00"/>
    <x v="0"/>
    <s v="52022"/>
    <s v="909159"/>
    <x v="79"/>
    <s v="566"/>
    <m/>
    <m/>
    <m/>
    <s v="Elizabeth Mrozek"/>
    <n v="10787.25"/>
    <x v="3"/>
    <s v="citigroup"/>
  </r>
  <r>
    <s v="Journal"/>
    <s v="Blend360, LLC"/>
    <s v="Insourcing Services"/>
    <s v="Insourcing Services Revenue"/>
    <d v="2024-08-31T00:00:00"/>
    <x v="0"/>
    <s v="52022"/>
    <s v="909159"/>
    <x v="74"/>
    <s v="565"/>
    <m/>
    <m/>
    <m/>
    <s v="Harrison Bieber"/>
    <n v="11440"/>
    <x v="3"/>
    <s v="American Express Company"/>
  </r>
  <r>
    <s v="Journal"/>
    <s v="Blend360, LLC"/>
    <s v="Insourcing Services"/>
    <s v="Insourcing Services Revenue"/>
    <d v="2024-08-31T00:00:00"/>
    <x v="0"/>
    <s v="52022"/>
    <s v="909159"/>
    <x v="85"/>
    <s v="4160"/>
    <m/>
    <m/>
    <m/>
    <s v="John Shinn"/>
    <n v="12474"/>
    <x v="3"/>
    <s v="Att"/>
  </r>
  <r>
    <s v="Journal"/>
    <s v="Blend360, LLC"/>
    <s v="Insourcing Services"/>
    <s v="Insourcing Services Revenue"/>
    <d v="2024-08-31T00:00:00"/>
    <x v="0"/>
    <s v="51578"/>
    <s v="898157"/>
    <x v="12"/>
    <s v="30776"/>
    <s v="18454884166"/>
    <m/>
    <m/>
    <m/>
    <n v="14570"/>
    <x v="3"/>
    <s v="CVS Health"/>
  </r>
  <r>
    <s v="Journal"/>
    <s v="Blend360, LLC"/>
    <s v="Insourcing Services"/>
    <s v="Insourcing Services Revenue"/>
    <d v="2024-08-31T00:00:00"/>
    <x v="0"/>
    <s v="52022"/>
    <s v="909159"/>
    <x v="79"/>
    <s v="566"/>
    <m/>
    <m/>
    <m/>
    <s v="Jason Foster"/>
    <n v="12144"/>
    <x v="3"/>
    <s v="citigroup"/>
  </r>
  <r>
    <s v="Journal"/>
    <s v="Blend360, LLC"/>
    <s v="Insourcing Services"/>
    <s v="Insourcing Services Revenue"/>
    <d v="2024-08-31T00:00:00"/>
    <x v="0"/>
    <s v="52022"/>
    <s v="909159"/>
    <x v="79"/>
    <s v="566"/>
    <m/>
    <m/>
    <m/>
    <s v="Crystal Thomas"/>
    <n v="13188"/>
    <x v="3"/>
    <s v="citigroup"/>
  </r>
  <r>
    <s v="Journal"/>
    <s v="Blend360, LLC"/>
    <s v="Insourcing Services"/>
    <s v="Insourcing Services Revenue"/>
    <d v="2024-08-31T00:00:00"/>
    <x v="0"/>
    <s v="52022"/>
    <s v="909159"/>
    <x v="74"/>
    <s v="565"/>
    <m/>
    <m/>
    <m/>
    <s v="Coreen Mason"/>
    <n v="15215"/>
    <x v="3"/>
    <s v="American Express Company"/>
  </r>
  <r>
    <s v="Journal"/>
    <s v="Blend360, LLC"/>
    <s v="Insourcing Services"/>
    <s v="Insourcing Services Revenue"/>
    <d v="2024-08-31T00:00:00"/>
    <x v="0"/>
    <s v="52022"/>
    <s v="909159"/>
    <x v="86"/>
    <s v="2032"/>
    <m/>
    <m/>
    <m/>
    <s v="Hadiza Mamman"/>
    <n v="10080"/>
    <x v="3"/>
    <s v="GoodRx"/>
  </r>
  <r>
    <s v="Journal"/>
    <s v="Blend360, LLC"/>
    <s v="Insourcing Services"/>
    <s v="Insourcing Services Revenue"/>
    <d v="2024-08-31T00:00:00"/>
    <x v="0"/>
    <s v="52022"/>
    <s v="909159"/>
    <x v="74"/>
    <s v="565"/>
    <m/>
    <m/>
    <m/>
    <s v="Savannah Gervais"/>
    <n v="16560"/>
    <x v="3"/>
    <s v="American Express Company"/>
  </r>
  <r>
    <s v="Journal"/>
    <s v="Blend360, LLC"/>
    <s v="Insourcing Services"/>
    <s v="Insourcing Services Revenue"/>
    <d v="2024-08-31T00:00:00"/>
    <x v="0"/>
    <s v="52022"/>
    <s v="909159"/>
    <x v="79"/>
    <s v="566"/>
    <m/>
    <m/>
    <m/>
    <s v="Nick Prunty"/>
    <n v="15656"/>
    <x v="3"/>
    <s v="citigroup"/>
  </r>
  <r>
    <s v="Journal"/>
    <s v="Blend360, LLC"/>
    <s v="Insourcing Services"/>
    <s v="Insourcing Services Revenue"/>
    <d v="2024-08-31T00:00:00"/>
    <x v="0"/>
    <s v="52022"/>
    <s v="909159"/>
    <x v="79"/>
    <s v="566"/>
    <m/>
    <m/>
    <m/>
    <s v="Maksim Margolin"/>
    <n v="13948"/>
    <x v="3"/>
    <s v="citigroup"/>
  </r>
  <r>
    <s v="Journal"/>
    <s v="Blend360, LLC"/>
    <s v="Insourcing Services"/>
    <s v="Insourcing Services Revenue"/>
    <d v="2024-08-31T00:00:00"/>
    <x v="0"/>
    <s v="52022"/>
    <s v="909159"/>
    <x v="79"/>
    <s v="566"/>
    <m/>
    <m/>
    <m/>
    <s v="Gwen Riggins"/>
    <n v="12188"/>
    <x v="3"/>
    <s v="citigroup"/>
  </r>
  <r>
    <s v="Journal"/>
    <s v="Blend360, LLC"/>
    <s v="Insourcing Services"/>
    <s v="Insourcing Services Revenue"/>
    <d v="2024-08-31T00:00:00"/>
    <x v="0"/>
    <s v="52022"/>
    <s v="909159"/>
    <x v="74"/>
    <s v="565"/>
    <m/>
    <m/>
    <m/>
    <s v="Rachel Fleischmann"/>
    <n v="6650"/>
    <x v="3"/>
    <s v="American Express Company"/>
  </r>
  <r>
    <s v="Journal"/>
    <s v="Blend360, LLC"/>
    <s v="Insourcing Services"/>
    <s v="Insourcing Services Revenue"/>
    <d v="2024-08-31T00:00:00"/>
    <x v="0"/>
    <s v="52022"/>
    <s v="909159"/>
    <x v="80"/>
    <s v="5983"/>
    <m/>
    <m/>
    <m/>
    <s v="Gustavo Perez"/>
    <n v="24787.68"/>
    <x v="3"/>
    <s v="Visa"/>
  </r>
  <r>
    <s v="Journal"/>
    <s v="Blend360, LLC"/>
    <s v="Insourcing Services"/>
    <s v="Insourcing Services Revenue"/>
    <d v="2024-08-31T00:00:00"/>
    <x v="0"/>
    <s v="52022"/>
    <s v="909159"/>
    <x v="74"/>
    <s v="565"/>
    <m/>
    <m/>
    <m/>
    <s v="Carly Lieder"/>
    <n v="10400"/>
    <x v="3"/>
    <s v="American Express Company"/>
  </r>
  <r>
    <s v="Journal"/>
    <s v="Blend360, LLC"/>
    <s v="Insourcing Services"/>
    <s v="Insourcing Services Revenue"/>
    <d v="2024-08-31T00:00:00"/>
    <x v="0"/>
    <s v="52022"/>
    <s v="909159"/>
    <x v="79"/>
    <s v="566"/>
    <m/>
    <m/>
    <m/>
    <s v="Sherie Norcome"/>
    <n v="9200"/>
    <x v="3"/>
    <s v="citigroup"/>
  </r>
  <r>
    <s v="Journal"/>
    <s v="Blend360, LLC"/>
    <s v="Insourcing Services"/>
    <s v="Insourcing Services Revenue"/>
    <d v="2024-08-31T00:00:00"/>
    <x v="0"/>
    <s v="52022"/>
    <s v="909159"/>
    <x v="79"/>
    <s v="566"/>
    <m/>
    <m/>
    <m/>
    <s v="Mark Carew"/>
    <n v="14960"/>
    <x v="3"/>
    <s v="citigroup"/>
  </r>
  <r>
    <s v="Journal"/>
    <s v="Blend360, LLC"/>
    <s v="Insourcing Services"/>
    <s v="Insourcing Services Revenue"/>
    <d v="2024-08-31T00:00:00"/>
    <x v="0"/>
    <s v="52022"/>
    <s v="909159"/>
    <x v="74"/>
    <s v="565"/>
    <m/>
    <m/>
    <m/>
    <s v="Jeronimo PeraltaRamos"/>
    <n v="8840"/>
    <x v="3"/>
    <s v="American Express Company"/>
  </r>
  <r>
    <s v="Journal"/>
    <s v="Blend360, LLC"/>
    <s v="Insourcing Services"/>
    <s v="Insourcing Services Revenue"/>
    <d v="2024-08-31T00:00:00"/>
    <x v="0"/>
    <s v="52022"/>
    <s v="909159"/>
    <x v="74"/>
    <s v="565"/>
    <m/>
    <m/>
    <m/>
    <s v="Jessica Katz"/>
    <n v="10920"/>
    <x v="3"/>
    <s v="American Express Company"/>
  </r>
  <r>
    <s v="Journal"/>
    <s v="Blend360, LLC"/>
    <s v="Insourcing Services"/>
    <s v="Insourcing Services Revenue"/>
    <d v="2024-08-31T00:00:00"/>
    <x v="0"/>
    <s v="52022"/>
    <s v="909159"/>
    <x v="87"/>
    <s v="2023"/>
    <m/>
    <m/>
    <m/>
    <s v="Dhruvil Shah"/>
    <n v="19360"/>
    <x v="3"/>
    <s v="Walmart"/>
  </r>
  <r>
    <s v="Journal"/>
    <s v="Blend360, LLC"/>
    <s v="Insourcing Services"/>
    <s v="Insourcing Services Revenue"/>
    <d v="2024-08-31T00:00:00"/>
    <x v="0"/>
    <s v="52022"/>
    <s v="909159"/>
    <x v="80"/>
    <s v="5983"/>
    <m/>
    <m/>
    <m/>
    <s v="Roisha Cains"/>
    <n v="10300.5"/>
    <x v="3"/>
    <s v="Visa"/>
  </r>
  <r>
    <s v="Journal"/>
    <s v="Blend360, LLC"/>
    <s v="Insourcing Services"/>
    <s v="Insourcing Services Revenue"/>
    <d v="2024-08-31T00:00:00"/>
    <x v="0"/>
    <s v="52022"/>
    <s v="909159"/>
    <x v="74"/>
    <s v="565"/>
    <m/>
    <m/>
    <m/>
    <s v="Isabella Siazon"/>
    <n v="11440"/>
    <x v="3"/>
    <s v="American Express Company"/>
  </r>
  <r>
    <s v="Journal"/>
    <s v="Blend360, LLC"/>
    <s v="Insourcing Services"/>
    <s v="Insourcing Services Revenue"/>
    <d v="2024-08-31T00:00:00"/>
    <x v="0"/>
    <s v="52022"/>
    <s v="909159"/>
    <x v="79"/>
    <s v="566"/>
    <m/>
    <m/>
    <m/>
    <s v="LaDarius Owens"/>
    <n v="12672"/>
    <x v="3"/>
    <s v="citigroup"/>
  </r>
  <r>
    <s v="Journal"/>
    <s v="Blend360, LLC"/>
    <s v="Insourcing Services"/>
    <s v="Insourcing Services Revenue"/>
    <d v="2024-08-31T00:00:00"/>
    <x v="0"/>
    <s v="52022"/>
    <s v="909159"/>
    <x v="80"/>
    <s v="5983"/>
    <m/>
    <m/>
    <m/>
    <s v="Michelle Rudolph"/>
    <n v="10591.68"/>
    <x v="3"/>
    <s v="Visa"/>
  </r>
  <r>
    <s v="Journal"/>
    <s v="Blend360, LLC"/>
    <s v="Insourcing Services"/>
    <s v="Insourcing Services Revenue"/>
    <d v="2024-08-31T00:00:00"/>
    <x v="0"/>
    <s v="52022"/>
    <s v="909159"/>
    <x v="73"/>
    <s v="567"/>
    <m/>
    <m/>
    <m/>
    <s v="Jeff Pearcy"/>
    <n v="13068"/>
    <x v="3"/>
    <s v="MasterCard"/>
  </r>
  <r>
    <s v="Journal"/>
    <s v="Blend360, LLC"/>
    <s v="Insourcing Services"/>
    <s v="Insourcing Services Revenue"/>
    <d v="2024-08-31T00:00:00"/>
    <x v="0"/>
    <s v="52022"/>
    <s v="909159"/>
    <x v="74"/>
    <s v="565"/>
    <m/>
    <m/>
    <m/>
    <s v="Blake Bosch"/>
    <n v="11635"/>
    <x v="3"/>
    <s v="American Express Company"/>
  </r>
  <r>
    <s v="Journal"/>
    <s v="Blend360, LLC"/>
    <s v="Insourcing Services"/>
    <s v="Insourcing Services Revenue"/>
    <d v="2024-08-31T00:00:00"/>
    <x v="0"/>
    <s v="52022"/>
    <s v="909159"/>
    <x v="88"/>
    <s v="3305"/>
    <m/>
    <m/>
    <m/>
    <s v="Krystina Nguyen"/>
    <n v="16896"/>
    <x v="3"/>
    <s v="Hancock Whitney"/>
  </r>
  <r>
    <s v="Journal"/>
    <s v="Blend360, LLC"/>
    <s v="Insourcing Services"/>
    <s v="Insourcing Services Revenue"/>
    <d v="2024-08-31T00:00:00"/>
    <x v="0"/>
    <s v="52022"/>
    <s v="909159"/>
    <x v="79"/>
    <s v="566"/>
    <m/>
    <m/>
    <m/>
    <s v="Tara Bell"/>
    <n v="9680"/>
    <x v="3"/>
    <s v="citigroup"/>
  </r>
  <r>
    <s v="Journal"/>
    <s v="Blend360, LLC"/>
    <s v="Insourcing Services"/>
    <s v="Insourcing Services Revenue"/>
    <d v="2024-08-31T00:00:00"/>
    <x v="0"/>
    <s v="52022"/>
    <s v="909159"/>
    <x v="79"/>
    <s v="566"/>
    <m/>
    <m/>
    <m/>
    <s v="Nuria Guardado"/>
    <n v="17680"/>
    <x v="3"/>
    <s v="citigroup"/>
  </r>
  <r>
    <s v="Journal"/>
    <s v="Blend360, LLC"/>
    <s v="Insourcing Services"/>
    <s v="Insourcing Services Revenue"/>
    <d v="2024-08-31T00:00:00"/>
    <x v="0"/>
    <s v="51611"/>
    <s v="901172"/>
    <x v="12"/>
    <s v="30776"/>
    <s v="18454884166"/>
    <m/>
    <m/>
    <s v="NIshant Jadhav"/>
    <n v="-16920"/>
    <x v="3"/>
    <s v="CVS Health"/>
  </r>
  <r>
    <s v="Journal"/>
    <s v="Blend360, LLC"/>
    <s v="Insourcing Services"/>
    <s v="Insourcing Services Revenue"/>
    <d v="2024-08-31T00:00:00"/>
    <x v="0"/>
    <s v="52022"/>
    <s v="909159"/>
    <x v="79"/>
    <s v="566"/>
    <m/>
    <m/>
    <m/>
    <s v="Erica Martell"/>
    <n v="10590.5"/>
    <x v="3"/>
    <s v="citigroup"/>
  </r>
  <r>
    <s v="Journal"/>
    <s v="Blend360, LLC"/>
    <s v="Insourcing Services"/>
    <s v="Insourcing Services Revenue"/>
    <d v="2024-08-31T00:00:00"/>
    <x v="0"/>
    <s v="52022"/>
    <s v="909159"/>
    <x v="74"/>
    <s v="565"/>
    <m/>
    <m/>
    <m/>
    <s v="Sara Tesser"/>
    <n v="14080"/>
    <x v="3"/>
    <s v="American Express Company"/>
  </r>
  <r>
    <s v="Journal"/>
    <s v="Blend360, LLC"/>
    <s v="Insourcing Services"/>
    <s v="Insourcing Services Revenue"/>
    <d v="2024-08-31T00:00:00"/>
    <x v="0"/>
    <s v="52022"/>
    <s v="909159"/>
    <x v="74"/>
    <s v="565"/>
    <m/>
    <m/>
    <m/>
    <s v="Olivia Grala"/>
    <n v="10315.6"/>
    <x v="3"/>
    <s v="American Express Company"/>
  </r>
  <r>
    <s v="Journal"/>
    <s v="Blend360, LLC"/>
    <s v="Insourcing Services"/>
    <s v="Insourcing Services Revenue"/>
    <d v="2024-08-31T00:00:00"/>
    <x v="0"/>
    <s v="52022"/>
    <s v="909159"/>
    <x v="79"/>
    <s v="566"/>
    <m/>
    <m/>
    <m/>
    <s v="Joan Walker"/>
    <n v="11250"/>
    <x v="3"/>
    <s v="citigroup"/>
  </r>
  <r>
    <s v="Journal"/>
    <s v="Blend360, LLC"/>
    <s v="Insourcing Services"/>
    <s v="Insourcing Services Revenue"/>
    <d v="2024-08-31T00:00:00"/>
    <x v="0"/>
    <s v="52022"/>
    <s v="909159"/>
    <x v="74"/>
    <s v="565"/>
    <m/>
    <m/>
    <m/>
    <s v="Riley BelBruno"/>
    <n v="14080"/>
    <x v="3"/>
    <s v="American Express Company"/>
  </r>
  <r>
    <s v="Journal"/>
    <s v="Blend360, LLC"/>
    <s v="Insourcing Services"/>
    <s v="Insourcing Services Revenue"/>
    <d v="2024-08-31T00:00:00"/>
    <x v="0"/>
    <s v="52022"/>
    <s v="909159"/>
    <x v="74"/>
    <s v="565"/>
    <m/>
    <m/>
    <m/>
    <s v="Justin Carter"/>
    <n v="11070.4"/>
    <x v="3"/>
    <s v="American Express Company"/>
  </r>
  <r>
    <s v="Journal"/>
    <s v="Blend360, LLC"/>
    <s v="Insourcing Services"/>
    <s v="Insourcing Services Revenue"/>
    <d v="2024-08-31T00:00:00"/>
    <x v="0"/>
    <s v="52022"/>
    <s v="909159"/>
    <x v="74"/>
    <s v="565"/>
    <m/>
    <m/>
    <m/>
    <s v="Jodyann Buchanan"/>
    <n v="11505"/>
    <x v="3"/>
    <s v="American Express Company"/>
  </r>
  <r>
    <s v="Journal"/>
    <s v="Blend360, LLC"/>
    <s v="Insourcing Services"/>
    <s v="Insourcing Services Revenue"/>
    <d v="2024-08-31T00:00:00"/>
    <x v="0"/>
    <s v="52022"/>
    <s v="909159"/>
    <x v="73"/>
    <s v="567"/>
    <m/>
    <m/>
    <m/>
    <s v="Johnathan Kelley"/>
    <n v="14960"/>
    <x v="3"/>
    <s v="MasterCard"/>
  </r>
  <r>
    <s v="Journal"/>
    <s v="Blend360, LLC"/>
    <s v="Insourcing Services"/>
    <s v="Insourcing Services Revenue"/>
    <d v="2024-08-31T00:00:00"/>
    <x v="0"/>
    <s v="52022"/>
    <s v="909159"/>
    <x v="89"/>
    <s v="13364"/>
    <m/>
    <m/>
    <m/>
    <s v="Adam Burger"/>
    <n v="9152"/>
    <x v="3"/>
    <s v="Flatiron Health"/>
  </r>
  <r>
    <s v="Journal"/>
    <s v="Blend360, LLC"/>
    <s v="Insourcing Services"/>
    <s v="Insourcing Services Revenue"/>
    <d v="2024-08-31T00:00:00"/>
    <x v="0"/>
    <s v="52022"/>
    <s v="909159"/>
    <x v="79"/>
    <s v="566"/>
    <m/>
    <m/>
    <m/>
    <s v="Vance Turner"/>
    <n v="10695"/>
    <x v="3"/>
    <s v="citigroup"/>
  </r>
  <r>
    <s v="Journal"/>
    <s v="Blend360, LLC"/>
    <s v="Insourcing Services"/>
    <s v="Insourcing Services Revenue"/>
    <d v="2024-08-31T00:00:00"/>
    <x v="0"/>
    <s v="52022"/>
    <s v="909159"/>
    <x v="79"/>
    <s v="566"/>
    <m/>
    <m/>
    <m/>
    <s v="David Weynand"/>
    <n v="6270"/>
    <x v="3"/>
    <s v="citigroup"/>
  </r>
  <r>
    <s v="Journal"/>
    <s v="Blend360, LLC"/>
    <s v="Insourcing Services"/>
    <s v="Insourcing Services Revenue"/>
    <d v="2024-08-31T00:00:00"/>
    <x v="0"/>
    <s v="52022"/>
    <s v="909159"/>
    <x v="80"/>
    <s v="5983"/>
    <m/>
    <m/>
    <m/>
    <s v="Annica Engler"/>
    <n v="9147.36"/>
    <x v="3"/>
    <s v="Visa"/>
  </r>
  <r>
    <s v="Journal"/>
    <s v="Blend360, LLC"/>
    <s v="Insourcing Services"/>
    <s v="Insourcing Services Revenue"/>
    <d v="2024-08-31T00:00:00"/>
    <x v="0"/>
    <s v="52022"/>
    <s v="909159"/>
    <x v="73"/>
    <s v="567"/>
    <m/>
    <m/>
    <m/>
    <s v="Emma Lam"/>
    <n v="19360"/>
    <x v="3"/>
    <s v="MasterCard"/>
  </r>
  <r>
    <s v="Journal"/>
    <s v="Blend360, LLC"/>
    <s v="Insourcing Services"/>
    <s v="Insourcing Services Revenue"/>
    <d v="2024-08-31T00:00:00"/>
    <x v="0"/>
    <s v="52022"/>
    <s v="909159"/>
    <x v="73"/>
    <s v="567"/>
    <m/>
    <m/>
    <m/>
    <s v="David Tuttle"/>
    <n v="10098"/>
    <x v="3"/>
    <s v="MasterCard"/>
  </r>
  <r>
    <s v="Journal"/>
    <s v="Blend360, LLC"/>
    <s v="Insourcing Services"/>
    <s v="Insourcing Services Revenue"/>
    <d v="2024-08-31T00:00:00"/>
    <x v="0"/>
    <s v="52022"/>
    <s v="909159"/>
    <x v="75"/>
    <s v="3308"/>
    <m/>
    <m/>
    <m/>
    <s v="RaShawd Solomon"/>
    <n v="12320"/>
    <x v="3"/>
    <s v="Leukemia &amp; Lymphoma Society"/>
  </r>
  <r>
    <s v="Journal"/>
    <s v="Blend360, LLC"/>
    <s v="Insourcing Services"/>
    <s v="Insourcing Services Revenue"/>
    <d v="2024-08-31T00:00:00"/>
    <x v="0"/>
    <s v="52022"/>
    <s v="909159"/>
    <x v="74"/>
    <s v="565"/>
    <m/>
    <m/>
    <m/>
    <s v="Alex Yasko"/>
    <n v="11440"/>
    <x v="3"/>
    <s v="American Express Company"/>
  </r>
  <r>
    <s v="Journal"/>
    <s v="Blend360, LLC"/>
    <s v="Insourcing Services"/>
    <s v="Insourcing Services Revenue"/>
    <d v="2024-08-31T00:00:00"/>
    <x v="0"/>
    <s v="52022"/>
    <s v="909159"/>
    <x v="74"/>
    <s v="565"/>
    <m/>
    <m/>
    <m/>
    <s v="Zainab Khan"/>
    <n v="14800"/>
    <x v="3"/>
    <s v="American Express Company"/>
  </r>
  <r>
    <s v="Journal"/>
    <s v="Blend360, LLC"/>
    <s v="Insourcing Services"/>
    <s v="Insourcing Services Revenue"/>
    <d v="2024-08-31T00:00:00"/>
    <x v="0"/>
    <s v="52022"/>
    <s v="909159"/>
    <x v="74"/>
    <s v="565"/>
    <m/>
    <m/>
    <m/>
    <s v="Rhea Nair"/>
    <n v="14337"/>
    <x v="3"/>
    <s v="American Express Company"/>
  </r>
  <r>
    <s v="Journal"/>
    <s v="Blend360, LLC"/>
    <s v="Insourcing Services"/>
    <s v="Insourcing Services Revenue"/>
    <d v="2024-08-31T00:00:00"/>
    <x v="0"/>
    <s v="52022"/>
    <s v="909159"/>
    <x v="79"/>
    <s v="566"/>
    <m/>
    <m/>
    <m/>
    <s v="Jasdeep Arora"/>
    <n v="18432"/>
    <x v="3"/>
    <s v="citigroup"/>
  </r>
  <r>
    <s v="Journal"/>
    <s v="Blend360, LLC"/>
    <s v="Insourcing Services"/>
    <s v="Insourcing Services Revenue"/>
    <d v="2024-08-31T00:00:00"/>
    <x v="0"/>
    <s v="52022"/>
    <s v="909159"/>
    <x v="74"/>
    <s v="565"/>
    <m/>
    <m/>
    <m/>
    <s v="Taylor Li"/>
    <n v="2264.4"/>
    <x v="3"/>
    <s v="American Express Company"/>
  </r>
  <r>
    <s v="Journal"/>
    <s v="Blend360, LLC"/>
    <s v="Insourcing Services"/>
    <s v="Insourcing Services Revenue"/>
    <d v="2024-08-31T00:00:00"/>
    <x v="0"/>
    <s v="52022"/>
    <s v="909159"/>
    <x v="73"/>
    <s v="567"/>
    <m/>
    <m/>
    <m/>
    <s v="Adam Sandecki"/>
    <n v="15840"/>
    <x v="3"/>
    <s v="MasterCard"/>
  </r>
  <r>
    <s v="Journal"/>
    <s v="Blend360, LLC"/>
    <s v="Insourcing Services"/>
    <s v="Insourcing Services Revenue"/>
    <d v="2024-08-31T00:00:00"/>
    <x v="0"/>
    <s v="52022"/>
    <s v="909159"/>
    <x v="90"/>
    <s v="560"/>
    <m/>
    <m/>
    <m/>
    <s v="Karla Sodano"/>
    <n v="8330"/>
    <x v="3"/>
    <s v="AARP"/>
  </r>
  <r>
    <s v="Journal"/>
    <s v="Blend360, LLC"/>
    <s v="Insourcing Services"/>
    <s v="Insourcing Services Revenue"/>
    <d v="2024-08-31T00:00:00"/>
    <x v="0"/>
    <s v="52022"/>
    <s v="909159"/>
    <x v="83"/>
    <s v="22854"/>
    <s v="15139729316"/>
    <m/>
    <m/>
    <s v="Krissy Wong"/>
    <n v="4680"/>
    <x v="3"/>
    <s v="CVS Health"/>
  </r>
  <r>
    <s v="Journal"/>
    <s v="Blend360, LLC"/>
    <s v="Insourcing Services"/>
    <s v="Insourcing Services Revenue"/>
    <d v="2024-08-31T00:00:00"/>
    <x v="0"/>
    <s v="52022"/>
    <s v="909159"/>
    <x v="79"/>
    <s v="566"/>
    <m/>
    <m/>
    <m/>
    <s v="Michael Tetting"/>
    <n v="16016"/>
    <x v="3"/>
    <s v="citigroup"/>
  </r>
  <r>
    <s v="Journal"/>
    <s v="Blend360, LLC"/>
    <s v="Insourcing Services"/>
    <s v="Insourcing Services Revenue"/>
    <d v="2024-08-31T00:00:00"/>
    <x v="0"/>
    <s v="52022"/>
    <s v="909159"/>
    <x v="79"/>
    <s v="566"/>
    <m/>
    <m/>
    <m/>
    <s v="Dahveed Manning"/>
    <n v="9504"/>
    <x v="3"/>
    <s v="citigroup"/>
  </r>
  <r>
    <s v="Journal"/>
    <s v="Blend360, LLC"/>
    <s v="Insourcing Services"/>
    <s v="Insourcing Services Revenue"/>
    <d v="2024-08-31T00:00:00"/>
    <x v="0"/>
    <s v="52022"/>
    <s v="909159"/>
    <x v="74"/>
    <s v="565"/>
    <m/>
    <m/>
    <m/>
    <s v="Zoe Kamman"/>
    <n v="15390"/>
    <x v="3"/>
    <s v="American Express Company"/>
  </r>
  <r>
    <s v="Journal"/>
    <s v="Blend360, LLC"/>
    <s v="Insourcing Services"/>
    <s v="Insourcing Services Revenue"/>
    <d v="2024-08-31T00:00:00"/>
    <x v="0"/>
    <s v="52022"/>
    <s v="909159"/>
    <x v="74"/>
    <s v="565"/>
    <m/>
    <m/>
    <m/>
    <s v="Joshika Andersson"/>
    <n v="14400"/>
    <x v="3"/>
    <s v="American Express Company"/>
  </r>
  <r>
    <s v="Journal"/>
    <s v="Blend360, LLC"/>
    <s v="Insourcing Services"/>
    <s v="Insourcing Services Revenue"/>
    <d v="2024-08-31T00:00:00"/>
    <x v="0"/>
    <s v="52022"/>
    <s v="909159"/>
    <x v="80"/>
    <s v="5983"/>
    <m/>
    <m/>
    <m/>
    <s v="Michael James"/>
    <n v="11088"/>
    <x v="3"/>
    <s v="Visa"/>
  </r>
  <r>
    <s v="Journal"/>
    <s v="Blend360, LLC"/>
    <s v="Insourcing Services"/>
    <s v="Insourcing Services Revenue"/>
    <d v="2024-08-31T00:00:00"/>
    <x v="0"/>
    <s v="52022"/>
    <s v="909159"/>
    <x v="74"/>
    <s v="565"/>
    <m/>
    <m/>
    <m/>
    <s v="Ana Pena"/>
    <n v="10660"/>
    <x v="3"/>
    <s v="American Express Company"/>
  </r>
  <r>
    <s v="Journal"/>
    <s v="Blend360, LLC"/>
    <s v="Insourcing Services"/>
    <s v="Insourcing Services Revenue"/>
    <d v="2024-08-31T00:00:00"/>
    <x v="0"/>
    <s v="52022"/>
    <s v="909159"/>
    <x v="79"/>
    <s v="566"/>
    <m/>
    <m/>
    <m/>
    <s v="Zeal Doshi"/>
    <n v="15796"/>
    <x v="3"/>
    <s v="citigroup"/>
  </r>
  <r>
    <s v="Journal"/>
    <s v="Blend360, LLC"/>
    <s v="Insourcing Services"/>
    <s v="Insourcing Services Revenue"/>
    <d v="2024-08-31T00:00:00"/>
    <x v="0"/>
    <s v="52022"/>
    <s v="909159"/>
    <x v="80"/>
    <s v="5983"/>
    <m/>
    <m/>
    <m/>
    <s v="Suly Radilla"/>
    <n v="10584"/>
    <x v="3"/>
    <s v="Visa"/>
  </r>
  <r>
    <s v="Journal"/>
    <s v="Blend360, LLC"/>
    <s v="Insourcing Services"/>
    <s v="Insourcing Services Revenue"/>
    <d v="2024-08-31T00:00:00"/>
    <x v="0"/>
    <s v="52022"/>
    <s v="909159"/>
    <x v="80"/>
    <s v="5983"/>
    <m/>
    <m/>
    <m/>
    <s v="Laura Taras"/>
    <n v="23355"/>
    <x v="3"/>
    <s v="Visa"/>
  </r>
  <r>
    <s v="Journal"/>
    <s v="Blend360, LLC"/>
    <s v="Insourcing Services"/>
    <s v="Insourcing Services Revenue"/>
    <d v="2024-08-31T00:00:00"/>
    <x v="0"/>
    <s v="52022"/>
    <s v="909159"/>
    <x v="80"/>
    <s v="5983"/>
    <m/>
    <m/>
    <m/>
    <s v="Kelly Chase"/>
    <n v="7276.5"/>
    <x v="3"/>
    <s v="Visa"/>
  </r>
  <r>
    <s v="Journal"/>
    <s v="Blend360, LLC"/>
    <s v="Insourcing Services"/>
    <s v="Insourcing Services Revenue"/>
    <d v="2024-08-31T00:00:00"/>
    <x v="0"/>
    <s v="52022"/>
    <s v="909159"/>
    <x v="79"/>
    <s v="566"/>
    <m/>
    <m/>
    <m/>
    <s v="Ellen Regazzi"/>
    <n v="14008"/>
    <x v="3"/>
    <s v="citigroup"/>
  </r>
  <r>
    <s v="Journal"/>
    <s v="Blend360, LLC"/>
    <s v="Insourcing Services"/>
    <s v="Insourcing Services Revenue"/>
    <d v="2024-08-31T00:00:00"/>
    <x v="0"/>
    <s v="52022"/>
    <s v="909159"/>
    <x v="87"/>
    <s v="2023"/>
    <m/>
    <m/>
    <m/>
    <s v="Ryan Puzon"/>
    <n v="18480"/>
    <x v="3"/>
    <s v="Walmart"/>
  </r>
  <r>
    <s v="Journal"/>
    <s v="Blend360, LLC"/>
    <s v="Insourcing Services"/>
    <s v="Insourcing Services Revenue"/>
    <d v="2024-08-31T00:00:00"/>
    <x v="0"/>
    <s v="52022"/>
    <s v="909159"/>
    <x v="80"/>
    <s v="5983"/>
    <m/>
    <m/>
    <m/>
    <s v="Jennifer Gray"/>
    <n v="8936.73"/>
    <x v="3"/>
    <s v="Visa"/>
  </r>
  <r>
    <s v="Journal"/>
    <s v="Blend360, LLC"/>
    <s v="Insourcing Services"/>
    <s v="Insourcing Services Revenue"/>
    <d v="2024-08-31T00:00:00"/>
    <x v="0"/>
    <s v="52022"/>
    <s v="909159"/>
    <x v="73"/>
    <s v="567"/>
    <m/>
    <m/>
    <m/>
    <s v="Aldyn Royes"/>
    <n v="13068"/>
    <x v="3"/>
    <s v="MasterCard"/>
  </r>
  <r>
    <s v="Journal"/>
    <s v="Blend360, LLC"/>
    <s v="Insourcing Services"/>
    <s v="Insourcing Services Revenue"/>
    <d v="2024-08-31T00:00:00"/>
    <x v="0"/>
    <s v="52022"/>
    <s v="909159"/>
    <x v="83"/>
    <s v="22854"/>
    <s v="15139729316"/>
    <m/>
    <m/>
    <s v="Diana Keester"/>
    <n v="4200"/>
    <x v="3"/>
    <s v="CVS Health"/>
  </r>
  <r>
    <s v="Journal"/>
    <s v="Blend360, LLC"/>
    <s v="Insourcing Services"/>
    <s v="Insourcing Services Revenue"/>
    <d v="2024-08-31T00:00:00"/>
    <x v="0"/>
    <s v="52022"/>
    <s v="909159"/>
    <x v="79"/>
    <s v="566"/>
    <m/>
    <m/>
    <m/>
    <s v="Brandon Dennis"/>
    <n v="13680"/>
    <x v="3"/>
    <s v="citigroup"/>
  </r>
  <r>
    <s v="Journal"/>
    <s v="Blend360, LLC"/>
    <s v="Insourcing Services"/>
    <s v="Insourcing Services Revenue"/>
    <d v="2024-08-31T00:00:00"/>
    <x v="0"/>
    <s v="52166"/>
    <s v="913919"/>
    <x v="0"/>
    <m/>
    <m/>
    <s v="ICC 654 ICC in Engagement Factory UK Represents Represents Blend360 : AmEx - BTS"/>
    <m/>
    <s v="TopSide Management Book Elim related to project ICC 654 ICC in Engagement Factory UK Represents Represents Blend360 : AmEx - BTS"/>
    <n v="-10249.1"/>
    <x v="3"/>
    <s v="American Express Company"/>
  </r>
  <r>
    <s v="Journal"/>
    <s v="Blend360, LLC"/>
    <s v="Insourcing Services"/>
    <s v="Insourcing Services Revenue"/>
    <d v="2024-08-31T00:00:00"/>
    <x v="0"/>
    <s v="52022"/>
    <s v="909159"/>
    <x v="74"/>
    <s v="565"/>
    <m/>
    <m/>
    <m/>
    <s v="Lillie Pomper"/>
    <n v="10567.2"/>
    <x v="3"/>
    <s v="American Express Company"/>
  </r>
  <r>
    <s v="Journal"/>
    <s v="Blend360, LLC"/>
    <s v="Insourcing Services"/>
    <s v="Insourcing Services Revenue"/>
    <d v="2024-08-31T00:00:00"/>
    <x v="0"/>
    <s v="52022"/>
    <s v="909159"/>
    <x v="74"/>
    <s v="565"/>
    <m/>
    <m/>
    <m/>
    <s v="Gal Elimelech"/>
    <n v="11440"/>
    <x v="3"/>
    <s v="American Express Company"/>
  </r>
  <r>
    <s v="Journal"/>
    <s v="Blend360, LLC"/>
    <s v="Insourcing Services"/>
    <s v="Insourcing Services Revenue"/>
    <d v="2024-08-31T00:00:00"/>
    <x v="0"/>
    <s v="52022"/>
    <s v="909159"/>
    <x v="79"/>
    <s v="566"/>
    <m/>
    <m/>
    <m/>
    <s v="Vanessa Robles"/>
    <n v="10208"/>
    <x v="3"/>
    <s v="citigroup"/>
  </r>
  <r>
    <s v="Journal"/>
    <s v="Engagement Factory UK"/>
    <s v="Insourcing Services"/>
    <s v="Insourcing Services Revenue"/>
    <d v="2024-08-31T00:00:00"/>
    <x v="0"/>
    <s v="51524"/>
    <s v="895955"/>
    <x v="91"/>
    <s v="17217"/>
    <s v="12002217473"/>
    <m/>
    <m/>
    <m/>
    <n v="10291.952453103373"/>
    <x v="3"/>
    <s v="Amperity"/>
  </r>
  <r>
    <s v="Journal"/>
    <s v="Blend360, LLC"/>
    <s v="Insourcing Services"/>
    <s v="Insourcing Services Revenue"/>
    <d v="2024-08-31T00:00:00"/>
    <x v="0"/>
    <s v="52022"/>
    <s v="909159"/>
    <x v="74"/>
    <s v="565"/>
    <m/>
    <m/>
    <m/>
    <s v="Michelle Yun"/>
    <n v="13947"/>
    <x v="3"/>
    <s v="American Express Company"/>
  </r>
  <r>
    <s v="Journal"/>
    <s v="Blend360, LLC"/>
    <s v="Insourcing Services"/>
    <s v="Insourcing Services Revenue"/>
    <d v="2024-08-31T00:00:00"/>
    <x v="0"/>
    <s v="52022"/>
    <s v="909159"/>
    <x v="74"/>
    <s v="565"/>
    <m/>
    <m/>
    <m/>
    <s v="Brigid Regan"/>
    <n v="13728"/>
    <x v="3"/>
    <s v="American Express Company"/>
  </r>
  <r>
    <s v="Journal"/>
    <s v="Blend360, LLC"/>
    <s v="Insourcing Services"/>
    <s v="Insourcing Services Revenue"/>
    <d v="2024-08-31T00:00:00"/>
    <x v="0"/>
    <s v="52022"/>
    <s v="909159"/>
    <x v="76"/>
    <s v="3307"/>
    <m/>
    <m/>
    <m/>
    <s v="Melody Miyaji"/>
    <n v="6600"/>
    <x v="3"/>
    <s v="ASME"/>
  </r>
  <r>
    <s v="Journal"/>
    <s v="Blend360, LLC"/>
    <s v="Insourcing Services"/>
    <s v="Insourcing Services Revenue"/>
    <d v="2024-08-31T00:00:00"/>
    <x v="0"/>
    <s v="52022"/>
    <s v="909159"/>
    <x v="74"/>
    <s v="565"/>
    <m/>
    <m/>
    <m/>
    <s v="Nicole Goldwert"/>
    <n v="14080"/>
    <x v="3"/>
    <s v="American Express Company"/>
  </r>
  <r>
    <s v="Journal"/>
    <s v="Blend360, LLC"/>
    <s v="Insourcing Services"/>
    <s v="Insourcing Services Revenue"/>
    <d v="2024-08-31T00:00:00"/>
    <x v="0"/>
    <s v="52022"/>
    <s v="909159"/>
    <x v="80"/>
    <s v="5983"/>
    <m/>
    <m/>
    <m/>
    <s v="Faith North"/>
    <n v="10584"/>
    <x v="3"/>
    <s v="Visa"/>
  </r>
  <r>
    <s v="Journal"/>
    <s v="Blend360, LLC"/>
    <s v="Insourcing Services"/>
    <s v="Insourcing Services Revenue"/>
    <d v="2024-08-31T00:00:00"/>
    <x v="0"/>
    <s v="52022"/>
    <s v="909159"/>
    <x v="74"/>
    <s v="565"/>
    <m/>
    <m/>
    <m/>
    <s v="Devin Blandino"/>
    <n v="11520"/>
    <x v="3"/>
    <s v="American Express Company"/>
  </r>
  <r>
    <s v="Journal"/>
    <s v="Blend360, LLC"/>
    <s v="Insourcing Services"/>
    <s v="Insourcing Services Revenue"/>
    <d v="2024-08-31T00:00:00"/>
    <x v="0"/>
    <s v="52022"/>
    <s v="909159"/>
    <x v="92"/>
    <s v="26790"/>
    <m/>
    <m/>
    <m/>
    <s v="Bharath Akkinepally"/>
    <n v="10800"/>
    <x v="3"/>
    <s v="Discover"/>
  </r>
  <r>
    <s v="Journal"/>
    <s v="Blend360, LLC"/>
    <s v="Insourcing Services"/>
    <s v="Insourcing Services Revenue"/>
    <d v="2024-08-31T00:00:00"/>
    <x v="0"/>
    <s v="52022"/>
    <s v="909159"/>
    <x v="79"/>
    <s v="566"/>
    <m/>
    <m/>
    <m/>
    <s v="Delaurence Fouche"/>
    <n v="8820"/>
    <x v="3"/>
    <s v="citigroup"/>
  </r>
  <r>
    <s v="Journal"/>
    <s v="Blend360, LLC"/>
    <s v="Insourcing Services"/>
    <s v="Insourcing Services Revenue"/>
    <d v="2024-08-31T00:00:00"/>
    <x v="0"/>
    <s v="52022"/>
    <s v="909159"/>
    <x v="74"/>
    <s v="565"/>
    <m/>
    <m/>
    <m/>
    <s v="Sam Fanning"/>
    <n v="10920"/>
    <x v="3"/>
    <s v="American Express Company"/>
  </r>
  <r>
    <s v="Journal"/>
    <s v="Blend360, LLC"/>
    <s v="Insourcing Services"/>
    <s v="Insourcing Services Revenue"/>
    <d v="2024-08-31T00:00:00"/>
    <x v="0"/>
    <s v="52022"/>
    <s v="909159"/>
    <x v="90"/>
    <s v="560"/>
    <m/>
    <m/>
    <m/>
    <s v="Julie Fitzpatrick"/>
    <n v="21796.25"/>
    <x v="3"/>
    <s v="AARP"/>
  </r>
  <r>
    <s v="Journal"/>
    <s v="Blend360, LLC"/>
    <s v="Insourcing Services"/>
    <s v="Insourcing Services Revenue"/>
    <d v="2024-08-31T00:00:00"/>
    <x v="0"/>
    <s v="52022"/>
    <s v="909159"/>
    <x v="79"/>
    <s v="566"/>
    <m/>
    <m/>
    <m/>
    <s v="Patricia McCoy"/>
    <n v="18643"/>
    <x v="3"/>
    <s v="citigroup"/>
  </r>
  <r>
    <s v="Journal"/>
    <s v="Blend360, LLC"/>
    <s v="Insourcing Services"/>
    <s v="Insourcing Services Revenue"/>
    <d v="2024-08-31T00:00:00"/>
    <x v="0"/>
    <s v="52022"/>
    <s v="909159"/>
    <x v="79"/>
    <s v="566"/>
    <m/>
    <m/>
    <m/>
    <s v="Adelina DeStefanis"/>
    <n v="12144"/>
    <x v="3"/>
    <s v="citigroup"/>
  </r>
  <r>
    <s v="Journal"/>
    <s v="Blend360, LLC"/>
    <s v="Insourcing Services"/>
    <s v="Insourcing Services Revenue"/>
    <d v="2024-08-31T00:00:00"/>
    <x v="0"/>
    <s v="52022"/>
    <s v="909159"/>
    <x v="74"/>
    <s v="565"/>
    <m/>
    <m/>
    <m/>
    <s v="Erica Odoemene"/>
    <n v="-1560"/>
    <x v="3"/>
    <s v="American Express Company"/>
  </r>
  <r>
    <s v="Journal"/>
    <s v="Blend360, LLC"/>
    <s v="Insourcing Services"/>
    <s v="Insourcing Services Revenue"/>
    <d v="2024-08-31T00:00:00"/>
    <x v="0"/>
    <s v="52022"/>
    <s v="909159"/>
    <x v="92"/>
    <s v="26790"/>
    <m/>
    <m/>
    <m/>
    <s v="Murray Williams"/>
    <n v="13200"/>
    <x v="3"/>
    <s v="Discover"/>
  </r>
  <r>
    <s v="Journal"/>
    <s v="Blend360, LLC"/>
    <s v="Insourcing Services"/>
    <s v="Insourcing Services Revenue"/>
    <d v="2024-08-31T00:00:00"/>
    <x v="0"/>
    <s v="52022"/>
    <s v="909159"/>
    <x v="74"/>
    <s v="565"/>
    <m/>
    <m/>
    <m/>
    <s v="Tatiana JoseSantos"/>
    <n v="11440"/>
    <x v="3"/>
    <s v="American Express Company"/>
  </r>
  <r>
    <s v="Journal"/>
    <s v="Blend360, LLC"/>
    <s v="Insourcing Services"/>
    <s v="Insourcing Services Revenue"/>
    <d v="2024-08-31T00:00:00"/>
    <x v="0"/>
    <s v="52022"/>
    <s v="909159"/>
    <x v="74"/>
    <s v="565"/>
    <m/>
    <m/>
    <m/>
    <s v="Simone Finkelstein"/>
    <n v="16785"/>
    <x v="3"/>
    <s v="American Express Company"/>
  </r>
  <r>
    <s v="Journal"/>
    <s v="Blend360, LLC"/>
    <s v="Insourcing Services"/>
    <s v="Insourcing Services Revenue"/>
    <d v="2024-08-31T00:00:00"/>
    <x v="0"/>
    <s v="52022"/>
    <s v="909159"/>
    <x v="80"/>
    <s v="5983"/>
    <m/>
    <m/>
    <m/>
    <s v="Dillon Porter"/>
    <n v="10591.68"/>
    <x v="3"/>
    <s v="Visa"/>
  </r>
  <r>
    <s v="Journal"/>
    <s v="Blend360, LLC"/>
    <s v="Insourcing Services"/>
    <s v="Insourcing Services Revenue"/>
    <d v="2024-08-31T00:00:00"/>
    <x v="0"/>
    <s v="52022"/>
    <s v="909159"/>
    <x v="80"/>
    <s v="5983"/>
    <m/>
    <m/>
    <m/>
    <s v="Deanna Schroeder"/>
    <n v="10080"/>
    <x v="3"/>
    <s v="Visa"/>
  </r>
  <r>
    <s v="Journal"/>
    <s v="Blend360, LLC"/>
    <s v="Insourcing Services"/>
    <s v="Insourcing Services Revenue"/>
    <d v="2024-08-31T00:00:00"/>
    <x v="0"/>
    <s v="52022"/>
    <s v="909159"/>
    <x v="80"/>
    <s v="5983"/>
    <m/>
    <m/>
    <m/>
    <s v="Cherie Kracht"/>
    <n v="10110.24"/>
    <x v="3"/>
    <s v="Visa"/>
  </r>
  <r>
    <s v="Journal"/>
    <s v="Blend360, LLC"/>
    <s v="Insourcing Services"/>
    <s v="Insourcing Services Revenue"/>
    <d v="2024-08-31T00:00:00"/>
    <x v="0"/>
    <s v="52022"/>
    <s v="909159"/>
    <x v="74"/>
    <s v="565"/>
    <m/>
    <m/>
    <m/>
    <s v="Corey Parkins"/>
    <n v="12480"/>
    <x v="3"/>
    <s v="American Express Company"/>
  </r>
  <r>
    <s v="Journal"/>
    <s v="Blend360, LLC"/>
    <s v="Insourcing Services"/>
    <s v="Insourcing Services Revenue"/>
    <d v="2024-08-31T00:00:00"/>
    <x v="0"/>
    <s v="52022"/>
    <s v="909159"/>
    <x v="88"/>
    <s v="3305"/>
    <m/>
    <m/>
    <m/>
    <s v="Pamela Quintero"/>
    <n v="22880"/>
    <x v="3"/>
    <s v="Hancock Whitney"/>
  </r>
  <r>
    <s v="Journal"/>
    <s v="Blend360, LLC"/>
    <s v="Insourcing Services"/>
    <s v="Insourcing Services Revenue"/>
    <d v="2024-08-31T00:00:00"/>
    <x v="0"/>
    <s v="52022"/>
    <s v="909159"/>
    <x v="80"/>
    <s v="5983"/>
    <m/>
    <m/>
    <m/>
    <s v="Residual adjustments for various ended projects/consultants"/>
    <n v="-15208.94"/>
    <x v="3"/>
    <s v="Visa"/>
  </r>
  <r>
    <s v="Journal"/>
    <s v="Blend360, LLC"/>
    <s v="Insourcing Services"/>
    <s v="Insourcing Services Revenue"/>
    <d v="2024-08-31T00:00:00"/>
    <x v="0"/>
    <s v="49283"/>
    <s v="887985"/>
    <x v="93"/>
    <s v="34325"/>
    <s v="19934646100"/>
    <m/>
    <m/>
    <s v="Retainer Revenue Recognition"/>
    <n v="22187"/>
    <x v="3"/>
    <s v="LinkedIn"/>
  </r>
  <r>
    <s v="Journal"/>
    <s v="Blend360, LLC"/>
    <s v="Insourcing Services"/>
    <s v="Insourcing Services Revenue"/>
    <d v="2024-08-31T00:00:00"/>
    <x v="0"/>
    <s v="52022"/>
    <s v="909159"/>
    <x v="80"/>
    <s v="5983"/>
    <m/>
    <m/>
    <m/>
    <s v="Vicky Chan"/>
    <n v="11812.5"/>
    <x v="3"/>
    <s v="Visa"/>
  </r>
  <r>
    <s v="Journal"/>
    <s v="Blend360, LLC"/>
    <s v="Insourcing Services"/>
    <s v="Insourcing Services Revenue"/>
    <d v="2024-08-31T00:00:00"/>
    <x v="0"/>
    <s v="52022"/>
    <s v="909159"/>
    <x v="80"/>
    <s v="5983"/>
    <m/>
    <m/>
    <m/>
    <s v="Lynn Riggin"/>
    <n v="8280"/>
    <x v="3"/>
    <s v="Visa"/>
  </r>
  <r>
    <s v="Journal"/>
    <s v="Blend360, LLC"/>
    <s v="Insourcing Services"/>
    <s v="Insourcing Services Revenue"/>
    <d v="2024-08-31T00:00:00"/>
    <x v="0"/>
    <s v="52022"/>
    <s v="909159"/>
    <x v="80"/>
    <s v="5983"/>
    <m/>
    <m/>
    <m/>
    <s v="Jennifer Huggler"/>
    <n v="10110.24"/>
    <x v="3"/>
    <s v="Visa"/>
  </r>
  <r>
    <s v="Journal"/>
    <s v="Blend360, LLC"/>
    <s v="Insourcing Services"/>
    <s v="Insourcing Services Revenue"/>
    <d v="2024-08-31T00:00:00"/>
    <x v="0"/>
    <s v="52022"/>
    <s v="909159"/>
    <x v="74"/>
    <s v="565"/>
    <m/>
    <m/>
    <m/>
    <s v="Briana Brown"/>
    <n v="11070.4"/>
    <x v="3"/>
    <s v="American Express Company"/>
  </r>
  <r>
    <s v="Journal"/>
    <s v="Blend360, LLC"/>
    <s v="Insourcing Services"/>
    <s v="Insourcing Services Revenue"/>
    <d v="2024-08-31T00:00:00"/>
    <x v="0"/>
    <s v="52022"/>
    <s v="909159"/>
    <x v="92"/>
    <s v="26790"/>
    <m/>
    <m/>
    <m/>
    <s v="Thomas Dietrich"/>
    <n v="22360"/>
    <x v="3"/>
    <s v="Discover"/>
  </r>
  <r>
    <s v="Journal"/>
    <s v="Blend360, LLC"/>
    <s v="Insourcing Services"/>
    <s v="Insourcing Services Revenue"/>
    <d v="2024-08-31T00:00:00"/>
    <x v="0"/>
    <s v="52022"/>
    <s v="909159"/>
    <x v="79"/>
    <s v="566"/>
    <m/>
    <m/>
    <m/>
    <s v="Soraya Dorce"/>
    <n v="14710.08"/>
    <x v="3"/>
    <s v="citigroup"/>
  </r>
  <r>
    <s v="Journal"/>
    <s v="Blend360, LLC"/>
    <s v="Insourcing Services"/>
    <s v="Insourcing Services Revenue"/>
    <d v="2024-08-31T00:00:00"/>
    <x v="0"/>
    <s v="52022"/>
    <s v="909159"/>
    <x v="87"/>
    <s v="2023"/>
    <m/>
    <m/>
    <m/>
    <s v="Divyam Contractor"/>
    <n v="19360"/>
    <x v="3"/>
    <s v="Walmart"/>
  </r>
  <r>
    <s v="Journal"/>
    <s v="Blend360, LLC"/>
    <s v="Insourcing Services"/>
    <s v="Insourcing Services Revenue"/>
    <d v="2024-08-31T00:00:00"/>
    <x v="0"/>
    <s v="52022"/>
    <s v="909159"/>
    <x v="80"/>
    <s v="5983"/>
    <m/>
    <m/>
    <m/>
    <s v="Giovanni Joachim"/>
    <n v="10584"/>
    <x v="3"/>
    <s v="Visa"/>
  </r>
  <r>
    <s v="Journal"/>
    <s v="Blend360, LLC"/>
    <s v="Insourcing Services"/>
    <s v="Insourcing Services Revenue"/>
    <d v="2024-08-31T00:00:00"/>
    <x v="0"/>
    <s v="52022"/>
    <s v="909159"/>
    <x v="74"/>
    <s v="565"/>
    <m/>
    <m/>
    <m/>
    <s v="Jennifer Testa"/>
    <n v="11440"/>
    <x v="3"/>
    <s v="American Express Company"/>
  </r>
  <r>
    <s v="Journal"/>
    <s v="Blend360, LLC"/>
    <s v="Insourcing Services"/>
    <s v="Insourcing Services Revenue"/>
    <d v="2024-08-31T00:00:00"/>
    <x v="0"/>
    <s v="52022"/>
    <s v="909159"/>
    <x v="74"/>
    <s v="565"/>
    <m/>
    <m/>
    <m/>
    <s v="Darla Cardino"/>
    <n v="8840"/>
    <x v="3"/>
    <s v="American Express Company"/>
  </r>
  <r>
    <s v="Journal"/>
    <s v="Blend360, LLC"/>
    <s v="Insourcing Services"/>
    <s v="Insourcing Services Revenue"/>
    <d v="2024-08-31T00:00:00"/>
    <x v="0"/>
    <s v="52022"/>
    <s v="909159"/>
    <x v="74"/>
    <s v="565"/>
    <m/>
    <m/>
    <m/>
    <s v="Anna Welch"/>
    <n v="7280"/>
    <x v="3"/>
    <s v="American Express Company"/>
  </r>
  <r>
    <s v="Journal"/>
    <s v="Blend360, LLC"/>
    <s v="Insourcing Services"/>
    <s v="Insourcing Services Revenue"/>
    <d v="2024-08-31T00:00:00"/>
    <x v="0"/>
    <s v="52022"/>
    <s v="909159"/>
    <x v="74"/>
    <s v="565"/>
    <m/>
    <m/>
    <m/>
    <s v="Angelo Moreno"/>
    <n v="11440"/>
    <x v="3"/>
    <s v="American Express Company"/>
  </r>
  <r>
    <s v="Journal"/>
    <s v="Blend360, LLC"/>
    <s v="Insourcing Services"/>
    <s v="Insourcing Services Revenue"/>
    <d v="2024-08-31T00:00:00"/>
    <x v="0"/>
    <s v="52022"/>
    <s v="909159"/>
    <x v="79"/>
    <s v="566"/>
    <m/>
    <m/>
    <m/>
    <s v="Jazzmin Evans"/>
    <n v="8904"/>
    <x v="3"/>
    <s v="citigroup"/>
  </r>
  <r>
    <s v="Journal"/>
    <s v="Blend360, LLC"/>
    <s v="Insourcing Services"/>
    <s v="Insourcing Services Revenue"/>
    <d v="2024-08-31T00:00:00"/>
    <x v="0"/>
    <s v="52022"/>
    <s v="909159"/>
    <x v="74"/>
    <s v="565"/>
    <m/>
    <m/>
    <m/>
    <s v="Rachel Roberts"/>
    <n v="10880"/>
    <x v="3"/>
    <s v="American Express Company"/>
  </r>
  <r>
    <s v="Journal"/>
    <s v="Blend360, LLC"/>
    <s v="Insourcing Services"/>
    <s v="Insourcing Services Revenue"/>
    <d v="2024-08-31T00:00:00"/>
    <x v="0"/>
    <s v="52022"/>
    <s v="909159"/>
    <x v="74"/>
    <s v="565"/>
    <m/>
    <m/>
    <m/>
    <s v="David Reyes"/>
    <n v="11560"/>
    <x v="3"/>
    <s v="American Express Company"/>
  </r>
  <r>
    <s v="Journal"/>
    <s v="Blend360, LLC"/>
    <s v="Insourcing Services"/>
    <s v="Insourcing Services Revenue"/>
    <d v="2024-08-31T00:00:00"/>
    <x v="0"/>
    <s v="52022"/>
    <s v="909159"/>
    <x v="79"/>
    <s v="566"/>
    <m/>
    <m/>
    <m/>
    <s v="RuthRusso Silver"/>
    <n v="9102"/>
    <x v="3"/>
    <s v="citigroup"/>
  </r>
  <r>
    <s v="Journal"/>
    <s v="Blend360, LLC"/>
    <s v="Insourcing Services"/>
    <s v="Insourcing Services Revenue"/>
    <d v="2024-08-31T00:00:00"/>
    <x v="0"/>
    <s v="52022"/>
    <s v="909159"/>
    <x v="79"/>
    <s v="566"/>
    <m/>
    <m/>
    <m/>
    <s v="Christian Baldelomar"/>
    <n v="9460"/>
    <x v="3"/>
    <s v="citigroup"/>
  </r>
  <r>
    <s v="Journal"/>
    <s v="Blend360, LLC"/>
    <s v="Insourcing Services"/>
    <s v="Insourcing Services Revenue"/>
    <d v="2024-08-31T00:00:00"/>
    <x v="0"/>
    <s v="52022"/>
    <s v="909159"/>
    <x v="74"/>
    <s v="565"/>
    <m/>
    <m/>
    <m/>
    <s v="Victoria Lach"/>
    <n v="14080"/>
    <x v="3"/>
    <s v="American Express Company"/>
  </r>
  <r>
    <s v="Journal"/>
    <s v="Blend360, LLC"/>
    <s v="Insourcing Services"/>
    <s v="Insourcing Services Revenue"/>
    <d v="2024-08-31T00:00:00"/>
    <x v="0"/>
    <s v="52022"/>
    <s v="909159"/>
    <x v="74"/>
    <s v="565"/>
    <m/>
    <m/>
    <m/>
    <s v="Felicia Valenti"/>
    <n v="14608"/>
    <x v="3"/>
    <s v="American Express Company"/>
  </r>
  <r>
    <s v="Journal"/>
    <s v="Blend360, LLC"/>
    <s v="Insourcing Services"/>
    <s v="Insourcing Services Revenue"/>
    <d v="2024-08-31T00:00:00"/>
    <x v="0"/>
    <s v="51611"/>
    <s v="901172"/>
    <x v="93"/>
    <s v="34325"/>
    <s v="19934646100"/>
    <m/>
    <m/>
    <s v="Terrance Cure"/>
    <n v="-20864"/>
    <x v="3"/>
    <s v="LinkedIn"/>
  </r>
  <r>
    <s v="Journal"/>
    <s v="Blend360, LLC"/>
    <s v="Insourcing Services"/>
    <s v="Insourcing Services Revenue"/>
    <d v="2024-08-31T00:00:00"/>
    <x v="0"/>
    <s v="52022"/>
    <s v="909159"/>
    <x v="74"/>
    <s v="565"/>
    <m/>
    <m/>
    <m/>
    <s v="Sutharshiny Sivakumaran"/>
    <n v="14080"/>
    <x v="3"/>
    <s v="American Express Company"/>
  </r>
  <r>
    <s v="Journal"/>
    <s v="Blend360, LLC"/>
    <s v="Insourcing Services"/>
    <s v="Insourcing Services Revenue"/>
    <d v="2024-08-31T00:00:00"/>
    <x v="0"/>
    <s v="52022"/>
    <s v="909159"/>
    <x v="74"/>
    <s v="565"/>
    <m/>
    <m/>
    <m/>
    <s v="Elizabeth LeGard"/>
    <n v="14608"/>
    <x v="3"/>
    <s v="American Express Company"/>
  </r>
  <r>
    <s v="Journal"/>
    <s v="Blend360, LLC"/>
    <s v="Insourcing Services"/>
    <s v="Insourcing Services Revenue"/>
    <d v="2024-08-31T00:00:00"/>
    <x v="0"/>
    <s v="52022"/>
    <s v="909159"/>
    <x v="94"/>
    <s v="17353"/>
    <s v="14230055452"/>
    <m/>
    <m/>
    <s v="Grant Wilburn"/>
    <n v="20240"/>
    <x v="3"/>
    <s v="LinkedIn"/>
  </r>
  <r>
    <s v="Journal"/>
    <s v="Blend360, LLC"/>
    <s v="Insourcing Services"/>
    <s v="Insourcing Services Revenue"/>
    <d v="2024-08-31T00:00:00"/>
    <x v="0"/>
    <s v="52022"/>
    <s v="909159"/>
    <x v="92"/>
    <s v="26790"/>
    <m/>
    <m/>
    <m/>
    <s v="Dorian Regester"/>
    <n v="19440"/>
    <x v="3"/>
    <s v="Discover"/>
  </r>
  <r>
    <s v="Journal"/>
    <s v="Blend360, LLC"/>
    <s v="Insourcing Services"/>
    <s v="Insourcing Services Revenue"/>
    <d v="2024-08-31T00:00:00"/>
    <x v="0"/>
    <s v="52022"/>
    <s v="909159"/>
    <x v="79"/>
    <s v="566"/>
    <m/>
    <m/>
    <m/>
    <s v="Ravi Jaundoo"/>
    <n v="17304"/>
    <x v="3"/>
    <s v="citigroup"/>
  </r>
  <r>
    <s v="Journal"/>
    <s v="Blend360, LLC"/>
    <s v="Insourcing Services"/>
    <s v="Insourcing Services Revenue"/>
    <d v="2024-08-31T00:00:00"/>
    <x v="0"/>
    <s v="52022"/>
    <s v="909159"/>
    <x v="79"/>
    <s v="566"/>
    <m/>
    <m/>
    <m/>
    <s v="Kriziah Hernandez"/>
    <n v="14960"/>
    <x v="3"/>
    <s v="citigroup"/>
  </r>
  <r>
    <s v="Journal"/>
    <s v="Blend360, LLC"/>
    <s v="Insourcing Services"/>
    <s v="Insourcing Services Revenue"/>
    <d v="2024-08-31T00:00:00"/>
    <x v="0"/>
    <s v="52022"/>
    <s v="909159"/>
    <x v="79"/>
    <s v="566"/>
    <m/>
    <m/>
    <m/>
    <s v="Claudia Hanna"/>
    <n v="12798.88"/>
    <x v="3"/>
    <s v="citigroup"/>
  </r>
  <r>
    <s v="Journal"/>
    <s v="Blend360, LLC"/>
    <s v="Insourcing Services"/>
    <s v="Insourcing Services Revenue"/>
    <d v="2024-08-31T00:00:00"/>
    <x v="0"/>
    <s v="52022"/>
    <s v="909159"/>
    <x v="80"/>
    <s v="5983"/>
    <m/>
    <m/>
    <m/>
    <s v="Trey(Edward) Thomas"/>
    <n v="15120"/>
    <x v="3"/>
    <s v="Visa"/>
  </r>
  <r>
    <s v="Journal"/>
    <s v="Blend360, LLC"/>
    <s v="Insourcing Services"/>
    <s v="Insourcing Services Revenue"/>
    <d v="2024-08-31T00:00:00"/>
    <x v="0"/>
    <s v="52022"/>
    <s v="909159"/>
    <x v="80"/>
    <s v="5983"/>
    <m/>
    <m/>
    <m/>
    <s v="Heather Cella"/>
    <n v="7221.6"/>
    <x v="3"/>
    <s v="Visa"/>
  </r>
  <r>
    <s v="Journal"/>
    <s v="Blend360, LLC"/>
    <s v="Insourcing Services"/>
    <s v="Insourcing Services Revenue"/>
    <d v="2024-08-31T00:00:00"/>
    <x v="0"/>
    <s v="52022"/>
    <s v="909159"/>
    <x v="74"/>
    <s v="565"/>
    <m/>
    <m/>
    <m/>
    <s v="Hope Seiler"/>
    <n v="10400"/>
    <x v="3"/>
    <s v="American Express Company"/>
  </r>
  <r>
    <s v="Journal"/>
    <s v="Blend360, LLC"/>
    <s v="Insourcing Services"/>
    <s v="Insourcing Services Revenue"/>
    <d v="2024-08-31T00:00:00"/>
    <x v="0"/>
    <s v="52022"/>
    <s v="909159"/>
    <x v="74"/>
    <s v="565"/>
    <m/>
    <m/>
    <m/>
    <s v="Alexandra Garanicova"/>
    <n v="14774"/>
    <x v="3"/>
    <s v="American Express Company"/>
  </r>
  <r>
    <s v="Journal"/>
    <s v="Blend360, LLC"/>
    <s v="Insourcing Services"/>
    <s v="Insourcing Services Revenue"/>
    <d v="2024-08-31T00:00:00"/>
    <x v="0"/>
    <s v="52022"/>
    <s v="909159"/>
    <x v="79"/>
    <s v="566"/>
    <m/>
    <m/>
    <m/>
    <s v="Julie Diperna"/>
    <n v="13642"/>
    <x v="3"/>
    <s v="citigroup"/>
  </r>
  <r>
    <s v="Journal"/>
    <s v="Blend360, LLC"/>
    <s v="Insourcing Services"/>
    <s v="Insourcing Services Revenue"/>
    <d v="2024-08-31T00:00:00"/>
    <x v="0"/>
    <s v="52022"/>
    <s v="909159"/>
    <x v="79"/>
    <s v="566"/>
    <m/>
    <m/>
    <m/>
    <s v="Jennifer Hofrichter"/>
    <n v="17600"/>
    <x v="3"/>
    <s v="citigroup"/>
  </r>
  <r>
    <s v="Journal"/>
    <s v="Blend360, LLC"/>
    <s v="Insourcing Services"/>
    <s v="Insourcing Services Revenue"/>
    <d v="2024-08-31T00:00:00"/>
    <x v="0"/>
    <s v="52022"/>
    <s v="909159"/>
    <x v="79"/>
    <s v="566"/>
    <m/>
    <m/>
    <m/>
    <s v="Christie Furman"/>
    <n v="15796"/>
    <x v="3"/>
    <s v="citigroup"/>
  </r>
  <r>
    <s v="Journal"/>
    <s v="Blend360, LLC"/>
    <s v="Insourcing Services"/>
    <s v="Insourcing Services Revenue"/>
    <d v="2024-08-31T00:00:00"/>
    <x v="0"/>
    <s v="52022"/>
    <s v="909159"/>
    <x v="74"/>
    <s v="565"/>
    <m/>
    <m/>
    <m/>
    <s v="Tasnia Hussain"/>
    <n v="8970"/>
    <x v="3"/>
    <s v="American Express Company"/>
  </r>
  <r>
    <s v="Journal"/>
    <s v="Blend360, LLC"/>
    <s v="Insourcing Services"/>
    <s v="Insourcing Services Revenue"/>
    <d v="2024-08-31T00:00:00"/>
    <x v="0"/>
    <s v="52022"/>
    <s v="909159"/>
    <x v="80"/>
    <s v="5983"/>
    <m/>
    <m/>
    <m/>
    <s v="Christine Golub"/>
    <n v="3780"/>
    <x v="3"/>
    <s v="Visa"/>
  </r>
  <r>
    <s v="Journal"/>
    <s v="Blend360, LLC"/>
    <s v="Insourcing Services"/>
    <s v="Insourcing Services Revenue"/>
    <d v="2024-08-31T00:00:00"/>
    <x v="0"/>
    <s v="52022"/>
    <s v="909159"/>
    <x v="92"/>
    <s v="26790"/>
    <m/>
    <m/>
    <m/>
    <s v="Michael Norton"/>
    <n v="19920"/>
    <x v="3"/>
    <s v="Discover"/>
  </r>
  <r>
    <s v="Journal"/>
    <s v="Blend360, LLC"/>
    <s v="Insourcing Services"/>
    <s v="Insourcing Services Revenue"/>
    <d v="2024-08-31T00:00:00"/>
    <x v="0"/>
    <s v="52022"/>
    <s v="909159"/>
    <x v="74"/>
    <s v="565"/>
    <m/>
    <m/>
    <m/>
    <s v="Anna Canino"/>
    <n v="11288"/>
    <x v="3"/>
    <s v="American Express Company"/>
  </r>
  <r>
    <s v="Journal"/>
    <s v="Blend360, LLC"/>
    <s v="Insourcing Services"/>
    <s v="Insourcing Services Revenue"/>
    <d v="2024-08-31T00:00:00"/>
    <x v="0"/>
    <s v="52022"/>
    <s v="909159"/>
    <x v="79"/>
    <s v="566"/>
    <m/>
    <m/>
    <m/>
    <s v="James Mazzola"/>
    <n v="12000"/>
    <x v="3"/>
    <s v="citigroup"/>
  </r>
  <r>
    <s v="Journal"/>
    <s v="Blend360, LLC"/>
    <s v="Insourcing Services"/>
    <s v="Insourcing Services Revenue"/>
    <d v="2024-08-31T00:00:00"/>
    <x v="0"/>
    <s v="52022"/>
    <s v="909159"/>
    <x v="74"/>
    <s v="565"/>
    <m/>
    <m/>
    <m/>
    <s v="Madelyn Thompson"/>
    <n v="3200"/>
    <x v="3"/>
    <s v="American Express Company"/>
  </r>
  <r>
    <s v="Journal"/>
    <s v="Blend360, LLC"/>
    <s v="Insourcing Services"/>
    <s v="Insourcing Services Revenue"/>
    <d v="2024-08-31T00:00:00"/>
    <x v="0"/>
    <s v="52022"/>
    <s v="909159"/>
    <x v="80"/>
    <s v="5983"/>
    <m/>
    <m/>
    <m/>
    <s v="Tracy Cherry"/>
    <n v="6552"/>
    <x v="3"/>
    <s v="Visa"/>
  </r>
  <r>
    <s v="Journal"/>
    <s v="Blend360, LLC"/>
    <s v="Insourcing Services"/>
    <s v="Insourcing Services Revenue"/>
    <d v="2024-08-31T00:00:00"/>
    <x v="0"/>
    <s v="52022"/>
    <s v="909159"/>
    <x v="95"/>
    <s v="26538"/>
    <m/>
    <m/>
    <m/>
    <s v="Kathleen Moore"/>
    <n v="14713.6"/>
    <x v="3"/>
    <s v="Att"/>
  </r>
  <r>
    <s v="Journal"/>
    <s v="Blend360, LLC"/>
    <s v="Insourcing Services"/>
    <s v="Insourcing Services Revenue"/>
    <d v="2024-08-31T00:00:00"/>
    <x v="0"/>
    <s v="52022"/>
    <s v="909159"/>
    <x v="74"/>
    <s v="565"/>
    <m/>
    <m/>
    <m/>
    <s v="Catarina Cheng"/>
    <n v="2900"/>
    <x v="3"/>
    <s v="American Express Company"/>
  </r>
  <r>
    <s v="Journal"/>
    <s v="Blend360, LLC"/>
    <s v="Insourcing Services"/>
    <s v="Insourcing Services Revenue"/>
    <d v="2024-08-31T00:00:00"/>
    <x v="0"/>
    <s v="52022"/>
    <s v="909159"/>
    <x v="74"/>
    <s v="565"/>
    <m/>
    <m/>
    <m/>
    <s v="Amy Lau"/>
    <n v="21296"/>
    <x v="3"/>
    <s v="American Express Company"/>
  </r>
  <r>
    <s v="Journal"/>
    <s v="Blend360, LLC"/>
    <s v="Insourcing Services"/>
    <s v="Insourcing Services Revenue"/>
    <d v="2024-08-31T00:00:00"/>
    <x v="0"/>
    <s v="52022"/>
    <s v="909159"/>
    <x v="79"/>
    <s v="566"/>
    <m/>
    <m/>
    <m/>
    <s v="Steven David"/>
    <n v="12188"/>
    <x v="3"/>
    <s v="citigroup"/>
  </r>
  <r>
    <s v="Journal"/>
    <s v="Blend360, LLC"/>
    <s v="Insourcing Services"/>
    <s v="Insourcing Services Revenue"/>
    <d v="2024-08-31T00:00:00"/>
    <x v="0"/>
    <s v="52022"/>
    <s v="909159"/>
    <x v="79"/>
    <s v="566"/>
    <m/>
    <m/>
    <m/>
    <s v="Kimberly Anglin"/>
    <n v="14100"/>
    <x v="3"/>
    <s v="citigroup"/>
  </r>
  <r>
    <s v="Journal"/>
    <s v="Blend360, LLC"/>
    <s v="Insourcing Services"/>
    <s v="Insourcing Services Revenue"/>
    <d v="2024-08-31T00:00:00"/>
    <x v="0"/>
    <s v="52022"/>
    <s v="909159"/>
    <x v="74"/>
    <s v="565"/>
    <m/>
    <m/>
    <m/>
    <s v="Annie Chen"/>
    <n v="6800"/>
    <x v="3"/>
    <s v="American Express Company"/>
  </r>
  <r>
    <s v="Journal"/>
    <s v="Blend360, LLC"/>
    <s v="Insourcing Services"/>
    <s v="Insourcing Services Revenue"/>
    <d v="2024-08-31T00:00:00"/>
    <x v="0"/>
    <s v="52022"/>
    <s v="909159"/>
    <x v="79"/>
    <s v="566"/>
    <m/>
    <m/>
    <m/>
    <s v="Lisa Revis"/>
    <n v="9592"/>
    <x v="3"/>
    <s v="citigroup"/>
  </r>
  <r>
    <s v="Journal"/>
    <s v="Blend360, LLC"/>
    <s v="Insourcing Services"/>
    <s v="Insourcing Services Revenue"/>
    <d v="2024-08-31T00:00:00"/>
    <x v="0"/>
    <s v="52022"/>
    <s v="909159"/>
    <x v="76"/>
    <s v="3307"/>
    <m/>
    <m/>
    <m/>
    <s v="Elizabeth Hoopes"/>
    <n v="12375"/>
    <x v="3"/>
    <s v="ASME"/>
  </r>
  <r>
    <s v="Journal"/>
    <s v="Blend360, LLC"/>
    <s v="Insourcing Services"/>
    <s v="Insourcing Services Revenue"/>
    <d v="2024-08-31T00:00:00"/>
    <x v="0"/>
    <s v="52022"/>
    <s v="909159"/>
    <x v="74"/>
    <s v="565"/>
    <m/>
    <m/>
    <m/>
    <s v="Mackenzie Newman"/>
    <n v="10080"/>
    <x v="3"/>
    <s v="American Express Company"/>
  </r>
  <r>
    <s v="Journal"/>
    <s v="Blend360, LLC"/>
    <s v="Insourcing Services"/>
    <s v="Insourcing Services Revenue"/>
    <d v="2024-08-31T00:00:00"/>
    <x v="0"/>
    <s v="52022"/>
    <s v="909159"/>
    <x v="80"/>
    <s v="5983"/>
    <m/>
    <m/>
    <m/>
    <s v="Kelly Gherardi"/>
    <n v="25520"/>
    <x v="3"/>
    <s v="Visa"/>
  </r>
  <r>
    <s v="Journal"/>
    <s v="Blend360, LLC"/>
    <s v="Insourcing Services"/>
    <s v="Insourcing Services Revenue"/>
    <d v="2024-08-31T00:00:00"/>
    <x v="0"/>
    <s v="52022"/>
    <s v="909159"/>
    <x v="74"/>
    <s v="565"/>
    <m/>
    <m/>
    <m/>
    <s v="Hayden Cohen"/>
    <n v="7680"/>
    <x v="3"/>
    <s v="American Express Company"/>
  </r>
  <r>
    <s v="Journal"/>
    <s v="Blend360, LLC"/>
    <s v="Insourcing Services"/>
    <s v="Insourcing Services Revenue"/>
    <d v="2024-08-31T00:00:00"/>
    <x v="0"/>
    <s v="52022"/>
    <s v="909159"/>
    <x v="74"/>
    <s v="565"/>
    <m/>
    <m/>
    <m/>
    <s v="Chloe Zehfuss"/>
    <n v="9880"/>
    <x v="3"/>
    <s v="American Express Company"/>
  </r>
  <r>
    <s v="Journal"/>
    <s v="Blend360, LLC"/>
    <s v="Insourcing Services"/>
    <s v="Insourcing Services Revenue"/>
    <d v="2024-08-31T00:00:00"/>
    <x v="0"/>
    <s v="52022"/>
    <s v="909159"/>
    <x v="88"/>
    <s v="3305"/>
    <m/>
    <m/>
    <m/>
    <s v="Lisa Forgang"/>
    <n v="14580"/>
    <x v="3"/>
    <s v="Hancock Whitney"/>
  </r>
  <r>
    <s v="Journal"/>
    <s v="Blend360, LLC"/>
    <s v="Insourcing Services"/>
    <s v="Insourcing Services Revenue"/>
    <d v="2024-08-31T00:00:00"/>
    <x v="0"/>
    <s v="52022"/>
    <s v="909159"/>
    <x v="74"/>
    <s v="565"/>
    <m/>
    <m/>
    <m/>
    <s v="Willow Malsch"/>
    <n v="14732.5"/>
    <x v="3"/>
    <s v="American Express Company"/>
  </r>
  <r>
    <s v="Journal"/>
    <s v="Blend360, LLC"/>
    <s v="Insourcing Services"/>
    <s v="Insourcing Services Revenue"/>
    <d v="2024-08-31T00:00:00"/>
    <x v="0"/>
    <s v="52022"/>
    <s v="909159"/>
    <x v="79"/>
    <s v="566"/>
    <m/>
    <m/>
    <m/>
    <s v="Corson Fidler"/>
    <n v="17784"/>
    <x v="3"/>
    <s v="citigroup"/>
  </r>
  <r>
    <s v="Journal"/>
    <s v="Blend360, LLC"/>
    <s v="Insourcing Services"/>
    <s v="Insourcing Services Revenue"/>
    <d v="2024-08-31T00:00:00"/>
    <x v="0"/>
    <s v="52022"/>
    <s v="909159"/>
    <x v="12"/>
    <s v="30776"/>
    <s v="18454884166"/>
    <m/>
    <m/>
    <s v="Nishant Jadhav (hybrid SOW)"/>
    <n v="16920"/>
    <x v="3"/>
    <s v="CVS Health"/>
  </r>
  <r>
    <s v="Journal"/>
    <s v="Blend360, LLC"/>
    <s v="Insourcing Services"/>
    <s v="Insourcing Services Revenue"/>
    <d v="2024-08-31T00:00:00"/>
    <x v="0"/>
    <s v="52022"/>
    <s v="909159"/>
    <x v="80"/>
    <s v="5983"/>
    <m/>
    <m/>
    <m/>
    <s v="Solomon Akinro"/>
    <n v="10584"/>
    <x v="3"/>
    <s v="Visa"/>
  </r>
  <r>
    <s v="Journal"/>
    <s v="Blend360, LLC"/>
    <s v="Insourcing Services"/>
    <s v="Insourcing Services Revenue"/>
    <d v="2024-08-31T00:00:00"/>
    <x v="0"/>
    <s v="52022"/>
    <s v="909159"/>
    <x v="83"/>
    <s v="22854"/>
    <s v="15139729316"/>
    <m/>
    <m/>
    <s v="Semira Kuku"/>
    <n v="-2520"/>
    <x v="3"/>
    <s v="CVS Health"/>
  </r>
  <r>
    <s v="Journal"/>
    <s v="Blend360, LLC"/>
    <s v="Insourcing Services"/>
    <s v="Insourcing Services Revenue"/>
    <d v="2024-08-31T00:00:00"/>
    <x v="0"/>
    <s v="52022"/>
    <s v="909159"/>
    <x v="79"/>
    <s v="566"/>
    <m/>
    <m/>
    <m/>
    <s v="Jamie Cortez"/>
    <n v="10120"/>
    <x v="3"/>
    <s v="citigroup"/>
  </r>
  <r>
    <s v="Journal"/>
    <s v="Blend360, LLC"/>
    <s v="Insourcing Services"/>
    <s v="Insourcing Services Revenue"/>
    <d v="2024-08-31T00:00:00"/>
    <x v="0"/>
    <s v="52022"/>
    <s v="909159"/>
    <x v="79"/>
    <s v="566"/>
    <m/>
    <m/>
    <m/>
    <s v="Michael Jones"/>
    <n v="15400"/>
    <x v="3"/>
    <s v="citigroup"/>
  </r>
  <r>
    <s v="Journal"/>
    <s v="Blend360, LLC"/>
    <s v="Insourcing Services"/>
    <s v="Insourcing Services Revenue"/>
    <d v="2024-08-31T00:00:00"/>
    <x v="0"/>
    <s v="52022"/>
    <s v="909159"/>
    <x v="74"/>
    <s v="565"/>
    <m/>
    <m/>
    <m/>
    <s v="Miguel Moreno"/>
    <n v="11440"/>
    <x v="3"/>
    <s v="American Express Company"/>
  </r>
  <r>
    <s v="Journal"/>
    <s v="Blend360, LLC"/>
    <s v="Insourcing Services"/>
    <s v="Insourcing Services Revenue"/>
    <d v="2024-08-31T00:00:00"/>
    <x v="0"/>
    <s v="52022"/>
    <s v="909159"/>
    <x v="74"/>
    <s v="565"/>
    <m/>
    <m/>
    <m/>
    <s v="Maryum Kazmi"/>
    <n v="10318.75"/>
    <x v="3"/>
    <s v="American Express Company"/>
  </r>
  <r>
    <s v="Journal"/>
    <s v="Blend360, LLC"/>
    <s v="Insourcing Services"/>
    <s v="Insourcing Services Revenue"/>
    <d v="2024-08-31T00:00:00"/>
    <x v="0"/>
    <s v="52022"/>
    <s v="909159"/>
    <x v="74"/>
    <s v="565"/>
    <m/>
    <m/>
    <m/>
    <s v="Kiara Armetta"/>
    <n v="11440"/>
    <x v="3"/>
    <s v="American Express Company"/>
  </r>
  <r>
    <s v="Journal"/>
    <s v="Blend360, LLC"/>
    <s v="Insourcing Services"/>
    <s v="Insourcing Services Revenue"/>
    <d v="2024-08-31T00:00:00"/>
    <x v="0"/>
    <s v="52022"/>
    <s v="909159"/>
    <x v="80"/>
    <s v="5983"/>
    <m/>
    <m/>
    <m/>
    <s v="Claire Kostic"/>
    <n v="21952"/>
    <x v="3"/>
    <s v="Visa"/>
  </r>
  <r>
    <s v="Journal"/>
    <s v="Blend360, LLC"/>
    <s v="Insourcing Services"/>
    <s v="Insourcing Services Revenue"/>
    <d v="2024-08-31T00:00:00"/>
    <x v="0"/>
    <s v="52022"/>
    <s v="909159"/>
    <x v="92"/>
    <s v="26790"/>
    <m/>
    <m/>
    <m/>
    <s v="Ravi Tiwari"/>
    <n v="21120"/>
    <x v="3"/>
    <s v="Discover"/>
  </r>
  <r>
    <s v="Journal"/>
    <s v="Blend360, LLC"/>
    <s v="Insourcing Services"/>
    <s v="Insourcing Services Revenue"/>
    <d v="2024-08-31T00:00:00"/>
    <x v="0"/>
    <s v="52022"/>
    <s v="909159"/>
    <x v="74"/>
    <s v="565"/>
    <m/>
    <m/>
    <m/>
    <s v="Samantha Turco"/>
    <n v="13383.75"/>
    <x v="3"/>
    <s v="American Express Company"/>
  </r>
  <r>
    <s v="Journal"/>
    <s v="Blend360, LLC"/>
    <s v="Insourcing Services"/>
    <s v="Insourcing Services Revenue"/>
    <d v="2024-08-31T00:00:00"/>
    <x v="0"/>
    <s v="52022"/>
    <s v="909159"/>
    <x v="79"/>
    <s v="566"/>
    <m/>
    <m/>
    <m/>
    <s v="Melody Toyphommarath"/>
    <n v="15225"/>
    <x v="3"/>
    <s v="citigroup"/>
  </r>
  <r>
    <s v="Journal"/>
    <s v="Blend360, LLC"/>
    <s v="Insourcing Services"/>
    <s v="Insourcing Services Revenue"/>
    <d v="2024-08-31T00:00:00"/>
    <x v="0"/>
    <s v="52022"/>
    <s v="909159"/>
    <x v="79"/>
    <s v="566"/>
    <m/>
    <m/>
    <m/>
    <s v="Joseph Bosco"/>
    <n v="12188"/>
    <x v="3"/>
    <s v="citigroup"/>
  </r>
  <r>
    <s v="Journal"/>
    <s v="Blend360, LLC"/>
    <s v="Insourcing Services"/>
    <s v="Insourcing Services Revenue"/>
    <d v="2024-08-31T00:00:00"/>
    <x v="0"/>
    <s v="52022"/>
    <s v="909159"/>
    <x v="79"/>
    <s v="566"/>
    <m/>
    <m/>
    <m/>
    <s v="Donna Johnson"/>
    <n v="12188"/>
    <x v="3"/>
    <s v="citigroup"/>
  </r>
  <r>
    <s v="Journal"/>
    <s v="Blend360, LLC"/>
    <s v="Insourcing Services"/>
    <s v="Insourcing Services Revenue"/>
    <d v="2024-08-31T00:00:00"/>
    <x v="0"/>
    <s v="52022"/>
    <s v="909159"/>
    <x v="79"/>
    <s v="566"/>
    <m/>
    <m/>
    <m/>
    <s v="Corinne Fox"/>
    <n v="12144"/>
    <x v="3"/>
    <s v="citigroup"/>
  </r>
  <r>
    <s v="Journal"/>
    <s v="Blend360, LLC"/>
    <s v="Insourcing Services"/>
    <s v="Insourcing Services Revenue"/>
    <d v="2024-08-31T00:00:00"/>
    <x v="0"/>
    <s v="52022"/>
    <s v="909159"/>
    <x v="74"/>
    <s v="565"/>
    <m/>
    <m/>
    <m/>
    <s v="Kamila San"/>
    <n v="14620"/>
    <x v="3"/>
    <s v="American Express Company"/>
  </r>
  <r>
    <s v="Journal"/>
    <s v="Blend360, LLC"/>
    <s v="Insourcing Services"/>
    <s v="Insourcing Services Revenue"/>
    <d v="2024-08-31T00:00:00"/>
    <x v="0"/>
    <s v="52022"/>
    <s v="909159"/>
    <x v="74"/>
    <s v="565"/>
    <m/>
    <m/>
    <m/>
    <s v="Fatoumata Sow"/>
    <n v="4803.63"/>
    <x v="3"/>
    <s v="American Express Company"/>
  </r>
  <r>
    <s v="Journal"/>
    <s v="Blend360, LLC"/>
    <s v="Insourcing Services"/>
    <s v="Insourcing Services Revenue"/>
    <d v="2024-08-31T00:00:00"/>
    <x v="0"/>
    <s v="52022"/>
    <s v="909159"/>
    <x v="83"/>
    <s v="22854"/>
    <s v="15139729316"/>
    <m/>
    <m/>
    <s v="Sina Abhaee"/>
    <n v="-1560"/>
    <x v="3"/>
    <s v="CVS Health"/>
  </r>
  <r>
    <s v="Journal"/>
    <s v="Blend360, LLC"/>
    <s v="Insourcing Services"/>
    <s v="Insourcing Services Revenue"/>
    <d v="2024-08-31T00:00:00"/>
    <x v="0"/>
    <s v="52022"/>
    <s v="909159"/>
    <x v="74"/>
    <s v="565"/>
    <m/>
    <m/>
    <m/>
    <s v="Sophie Leighton"/>
    <n v="11440"/>
    <x v="3"/>
    <s v="American Express Company"/>
  </r>
  <r>
    <s v="Journal"/>
    <s v="Blend360, LLC"/>
    <s v="Insourcing Services"/>
    <s v="Insourcing Services Revenue"/>
    <d v="2024-08-31T00:00:00"/>
    <x v="0"/>
    <s v="52022"/>
    <s v="909159"/>
    <x v="80"/>
    <s v="5983"/>
    <m/>
    <m/>
    <m/>
    <s v="Ronni Zapf"/>
    <n v="4937.1899999999996"/>
    <x v="3"/>
    <s v="Visa"/>
  </r>
  <r>
    <s v="Journal"/>
    <s v="Blend360, LLC"/>
    <s v="Insourcing Services"/>
    <s v="Insourcing Services Revenue"/>
    <d v="2024-08-31T00:00:00"/>
    <x v="0"/>
    <s v="52022"/>
    <s v="909159"/>
    <x v="80"/>
    <s v="5983"/>
    <m/>
    <m/>
    <m/>
    <s v="Kane Makekau"/>
    <n v="19488"/>
    <x v="3"/>
    <s v="Visa"/>
  </r>
  <r>
    <s v="Journal"/>
    <s v="Blend360, LLC"/>
    <s v="Insourcing Services"/>
    <s v="Insourcing Services Revenue"/>
    <d v="2024-08-31T00:00:00"/>
    <x v="0"/>
    <s v="52022"/>
    <s v="909159"/>
    <x v="79"/>
    <s v="566"/>
    <m/>
    <m/>
    <m/>
    <s v="Steven Gundlach"/>
    <n v="16480"/>
    <x v="3"/>
    <s v="citigroup"/>
  </r>
  <r>
    <s v="Journal"/>
    <s v="Blend360, LLC"/>
    <s v="Insourcing Services"/>
    <s v="Insourcing Services Revenue"/>
    <d v="2024-08-31T00:00:00"/>
    <x v="0"/>
    <s v="52022"/>
    <s v="909159"/>
    <x v="74"/>
    <s v="565"/>
    <m/>
    <m/>
    <m/>
    <s v="Clementina Rodriguez"/>
    <n v="13483.75"/>
    <x v="3"/>
    <s v="American Express Company"/>
  </r>
  <r>
    <s v="Journal"/>
    <s v="Blend360, LLC"/>
    <s v="Insourcing Services"/>
    <s v="Insourcing Services Revenue"/>
    <d v="2024-08-31T00:00:00"/>
    <x v="0"/>
    <s v="52022"/>
    <s v="909159"/>
    <x v="79"/>
    <s v="566"/>
    <m/>
    <m/>
    <m/>
    <s v="Keiana Hunter"/>
    <n v="9856"/>
    <x v="3"/>
    <s v="citigroup"/>
  </r>
  <r>
    <s v="Journal"/>
    <s v="Blend360, LLC"/>
    <s v="Insourcing Services"/>
    <s v="Insourcing Services Revenue"/>
    <d v="2024-08-31T00:00:00"/>
    <x v="0"/>
    <s v="52022"/>
    <s v="909159"/>
    <x v="79"/>
    <s v="566"/>
    <m/>
    <m/>
    <m/>
    <s v="Katelyn Black"/>
    <n v="12144"/>
    <x v="3"/>
    <s v="citigroup"/>
  </r>
  <r>
    <s v="Journal"/>
    <s v="Blend360, LLC"/>
    <s v="Insourcing Services"/>
    <s v="Insourcing Services Revenue"/>
    <d v="2024-08-31T00:00:00"/>
    <x v="0"/>
    <s v="52022"/>
    <s v="909159"/>
    <x v="79"/>
    <s v="566"/>
    <m/>
    <m/>
    <m/>
    <s v="JoAnne Butler"/>
    <n v="14568.75"/>
    <x v="3"/>
    <s v="citigroup"/>
  </r>
  <r>
    <s v="Journal"/>
    <s v="Blend360, LLC"/>
    <s v="Insourcing Services"/>
    <s v="Insourcing Services Revenue"/>
    <d v="2024-08-31T00:00:00"/>
    <x v="0"/>
    <s v="52022"/>
    <s v="909159"/>
    <x v="74"/>
    <s v="565"/>
    <m/>
    <m/>
    <m/>
    <s v="Vittoria Fronte"/>
    <n v="13920"/>
    <x v="3"/>
    <s v="American Express Company"/>
  </r>
  <r>
    <s v="Journal"/>
    <s v="Blend360, LLC"/>
    <s v="Insourcing Services"/>
    <s v="Insourcing Services Revenue"/>
    <d v="2024-08-31T00:00:00"/>
    <x v="0"/>
    <s v="52022"/>
    <s v="909159"/>
    <x v="80"/>
    <s v="5983"/>
    <m/>
    <m/>
    <m/>
    <s v="Semica Spinner"/>
    <n v="15120"/>
    <x v="3"/>
    <s v="Visa"/>
  </r>
  <r>
    <s v="Journal"/>
    <s v="Blend360, LLC"/>
    <s v="Insourcing Services"/>
    <s v="Insourcing Services Revenue"/>
    <d v="2024-08-31T00:00:00"/>
    <x v="0"/>
    <s v="52022"/>
    <s v="909159"/>
    <x v="80"/>
    <s v="5983"/>
    <m/>
    <m/>
    <m/>
    <s v="Miguel Villa"/>
    <n v="10591.68"/>
    <x v="3"/>
    <s v="Visa"/>
  </r>
  <r>
    <s v="Journal"/>
    <s v="Blend360, LLC"/>
    <s v="Insourcing Services"/>
    <s v="Insourcing Services Revenue"/>
    <d v="2024-08-31T00:00:00"/>
    <x v="0"/>
    <s v="52022"/>
    <s v="909159"/>
    <x v="80"/>
    <s v="5983"/>
    <m/>
    <m/>
    <m/>
    <s v="Caroline Hough"/>
    <n v="23152.5"/>
    <x v="3"/>
    <s v="Visa"/>
  </r>
  <r>
    <s v="Journal"/>
    <s v="Blend360, LLC"/>
    <s v="Insourcing Services"/>
    <s v="Insourcing Services Revenue"/>
    <d v="2024-08-31T00:00:00"/>
    <x v="0"/>
    <s v="52022"/>
    <s v="909159"/>
    <x v="74"/>
    <s v="565"/>
    <m/>
    <m/>
    <m/>
    <s v="Cassandra Gallardo"/>
    <n v="11440"/>
    <x v="3"/>
    <s v="American Express Company"/>
  </r>
  <r>
    <s v="Journal"/>
    <s v="Blend360, LLC"/>
    <s v="Insourcing Services"/>
    <s v="Insourcing Services Revenue"/>
    <d v="2024-08-31T00:00:00"/>
    <x v="0"/>
    <s v="52022"/>
    <s v="909159"/>
    <x v="79"/>
    <s v="566"/>
    <m/>
    <m/>
    <m/>
    <s v="Lisa Grisafi"/>
    <n v="29125"/>
    <x v="3"/>
    <s v="citigroup"/>
  </r>
  <r>
    <s v="Journal"/>
    <s v="Blend360, LLC"/>
    <s v="Insourcing Services"/>
    <s v="Insourcing Services Revenue"/>
    <d v="2024-08-31T00:00:00"/>
    <x v="0"/>
    <s v="52022"/>
    <s v="909159"/>
    <x v="80"/>
    <s v="5983"/>
    <m/>
    <m/>
    <m/>
    <s v="Letigra Coles"/>
    <n v="9620.7999999999993"/>
    <x v="3"/>
    <s v="Visa"/>
  </r>
  <r>
    <s v="Journal"/>
    <s v="Blend360, LLC"/>
    <s v="Insourcing Services"/>
    <s v="Insourcing Services Revenue"/>
    <d v="2024-08-31T00:00:00"/>
    <x v="0"/>
    <s v="52022"/>
    <s v="909159"/>
    <x v="84"/>
    <s v="2020"/>
    <m/>
    <m/>
    <m/>
    <s v="Jessica Carnes"/>
    <n v="15840"/>
    <x v="3"/>
    <s v="CVS Health"/>
  </r>
  <r>
    <s v="Journal"/>
    <s v="Blend360, LLC"/>
    <s v="Insourcing Services"/>
    <s v="Insourcing Services Revenue"/>
    <d v="2024-08-31T00:00:00"/>
    <x v="0"/>
    <s v="51611"/>
    <s v="901172"/>
    <x v="83"/>
    <s v="22854"/>
    <s v="15139729316"/>
    <m/>
    <m/>
    <s v="Krissy Wong"/>
    <n v="-4680"/>
    <x v="3"/>
    <s v="CVS Health"/>
  </r>
  <r>
    <s v="Journal"/>
    <s v="Blend360, LLC"/>
    <s v="Insourcing Services"/>
    <s v="Insourcing Services Revenue"/>
    <d v="2024-08-31T00:00:00"/>
    <x v="0"/>
    <s v="52022"/>
    <s v="909159"/>
    <x v="79"/>
    <s v="566"/>
    <m/>
    <m/>
    <m/>
    <s v="Abdullah Shanewayz"/>
    <n v="12978"/>
    <x v="3"/>
    <s v="citigroup"/>
  </r>
  <r>
    <s v="Journal"/>
    <s v="Blend360, LLC"/>
    <s v="Insourcing Services"/>
    <s v="Insourcing Services Revenue"/>
    <d v="2024-08-31T00:00:00"/>
    <x v="0"/>
    <s v="52022"/>
    <s v="909159"/>
    <x v="74"/>
    <s v="565"/>
    <m/>
    <m/>
    <m/>
    <s v="O'Brien Hemans"/>
    <n v="24480"/>
    <x v="3"/>
    <s v="American Express Company"/>
  </r>
  <r>
    <s v="Journal"/>
    <s v="Blend360, LLC"/>
    <s v="Insourcing Services"/>
    <s v="Insourcing Services Revenue"/>
    <d v="2024-08-31T00:00:00"/>
    <x v="0"/>
    <s v="52022"/>
    <s v="909159"/>
    <x v="74"/>
    <s v="565"/>
    <m/>
    <m/>
    <m/>
    <s v="Kyle Romanoff"/>
    <n v="14080"/>
    <x v="3"/>
    <s v="American Express Company"/>
  </r>
  <r>
    <s v="Journal"/>
    <s v="Blend360, LLC"/>
    <s v="Insourcing Services"/>
    <s v="Insourcing Services Revenue"/>
    <d v="2024-08-31T00:00:00"/>
    <x v="0"/>
    <s v="52022"/>
    <s v="909159"/>
    <x v="74"/>
    <s v="565"/>
    <m/>
    <m/>
    <m/>
    <s v="Ashley Alvarez"/>
    <n v="14080"/>
    <x v="3"/>
    <s v="American Express Company"/>
  </r>
  <r>
    <s v="Journal"/>
    <s v="Blend360, LLC"/>
    <s v="Insourcing Services"/>
    <s v="Insourcing Services Revenue"/>
    <d v="2024-08-31T00:00:00"/>
    <x v="0"/>
    <s v="52022"/>
    <s v="909159"/>
    <x v="79"/>
    <s v="566"/>
    <m/>
    <m/>
    <m/>
    <s v="Sarah Fiola"/>
    <n v="12144"/>
    <x v="3"/>
    <s v="citigroup"/>
  </r>
  <r>
    <s v="Journal"/>
    <s v="Blend360, LLC"/>
    <s v="Insourcing Services"/>
    <s v="Insourcing Services Revenue"/>
    <d v="2024-08-31T00:00:00"/>
    <x v="0"/>
    <s v="52022"/>
    <s v="909159"/>
    <x v="79"/>
    <s v="566"/>
    <m/>
    <m/>
    <m/>
    <s v="Fareed Mohammed"/>
    <n v="17716"/>
    <x v="3"/>
    <s v="citigroup"/>
  </r>
  <r>
    <s v="Journal"/>
    <s v="Blend360, LLC"/>
    <s v="Insourcing Services"/>
    <s v="Insourcing Services Revenue"/>
    <d v="2024-08-31T00:00:00"/>
    <x v="0"/>
    <s v="52022"/>
    <s v="909159"/>
    <x v="96"/>
    <s v="38717"/>
    <m/>
    <m/>
    <m/>
    <s v="Lena Stecker"/>
    <n v="2375"/>
    <x v="3"/>
    <s v="Ocean Spray"/>
  </r>
  <r>
    <s v="Journal"/>
    <s v="Blend360, LLC"/>
    <s v="Insourcing Services"/>
    <s v="Insourcing Services Revenue"/>
    <d v="2024-08-31T00:00:00"/>
    <x v="0"/>
    <s v="52022"/>
    <s v="909159"/>
    <x v="96"/>
    <s v="38717"/>
    <m/>
    <m/>
    <m/>
    <s v="Adetoun Adegbite"/>
    <n v="10000"/>
    <x v="3"/>
    <s v="Ocean Spray"/>
  </r>
  <r>
    <s v="Journal"/>
    <s v="Blend360, LLC"/>
    <s v="Insourcing Services"/>
    <s v="Insourcing Services Revenue"/>
    <d v="2024-08-31T00:00:00"/>
    <x v="0"/>
    <s v="52022"/>
    <s v="909159"/>
    <x v="73"/>
    <s v="567"/>
    <m/>
    <m/>
    <m/>
    <s v="Victor Rodriguez"/>
    <n v="14560"/>
    <x v="3"/>
    <s v="MasterCard"/>
  </r>
  <r>
    <s v="Journal"/>
    <s v="Blend360, LLC"/>
    <s v="Insourcing Services"/>
    <s v="Insourcing Services Revenue"/>
    <d v="2024-08-31T00:00:00"/>
    <x v="0"/>
    <s v="52022"/>
    <s v="909159"/>
    <x v="95"/>
    <s v="26538"/>
    <m/>
    <m/>
    <m/>
    <s v="Nadine Ong"/>
    <n v="7270.08"/>
    <x v="3"/>
    <s v="Att"/>
  </r>
  <r>
    <s v="Journal"/>
    <s v="Blend360, LLC"/>
    <s v="Insourcing Services"/>
    <s v="Insourcing Services Revenue"/>
    <d v="2024-08-31T00:00:00"/>
    <x v="0"/>
    <s v="52022"/>
    <s v="909159"/>
    <x v="79"/>
    <s v="566"/>
    <m/>
    <m/>
    <m/>
    <s v="Pamela Saqueton"/>
    <n v="14073.5"/>
    <x v="3"/>
    <s v="citigroup"/>
  </r>
  <r>
    <s v="Journal"/>
    <s v="Blend360, LLC"/>
    <s v="Insourcing Services"/>
    <s v="Insourcing Services Revenue"/>
    <d v="2024-08-31T00:00:00"/>
    <x v="0"/>
    <s v="52022"/>
    <s v="909159"/>
    <x v="73"/>
    <s v="567"/>
    <m/>
    <m/>
    <m/>
    <s v="Bryan Conrad"/>
    <n v="13280"/>
    <x v="3"/>
    <s v="MasterCard"/>
  </r>
  <r>
    <s v="Journal"/>
    <s v="Blend360, LLC"/>
    <s v="Insourcing Services"/>
    <s v="Insourcing Services Revenue"/>
    <d v="2024-08-31T00:00:00"/>
    <x v="0"/>
    <s v="52022"/>
    <s v="909159"/>
    <x v="93"/>
    <s v="34325"/>
    <s v="19934646100"/>
    <m/>
    <m/>
    <s v="Terrance Cure(HTW Talent)"/>
    <n v="20864"/>
    <x v="3"/>
    <s v="LinkedIn"/>
  </r>
  <r>
    <s v="Journal"/>
    <s v="Blend360, LLC"/>
    <s v="Insourcing Services"/>
    <s v="Insourcing Services Revenue"/>
    <d v="2024-08-31T00:00:00"/>
    <x v="0"/>
    <s v="52022"/>
    <s v="909159"/>
    <x v="79"/>
    <s v="566"/>
    <m/>
    <m/>
    <m/>
    <s v="Residual adjustments for various ended projects/consultants"/>
    <n v="4965.6499999999996"/>
    <x v="3"/>
    <s v="citigroup"/>
  </r>
  <r>
    <s v="Journal"/>
    <s v="Blend360, LLC"/>
    <s v="Insourcing Services"/>
    <s v="Insourcing Services Revenue"/>
    <d v="2024-08-31T00:00:00"/>
    <x v="0"/>
    <s v="52022"/>
    <s v="909159"/>
    <x v="79"/>
    <s v="566"/>
    <m/>
    <m/>
    <m/>
    <s v="Shanelle Gorham"/>
    <n v="10626"/>
    <x v="3"/>
    <s v="citigroup"/>
  </r>
  <r>
    <s v="Journal"/>
    <s v="Blend360, LLC"/>
    <s v="Insourcing Services"/>
    <s v="Insourcing Services Revenue"/>
    <d v="2024-08-31T00:00:00"/>
    <x v="0"/>
    <s v="51611"/>
    <s v="901172"/>
    <x v="83"/>
    <s v="22854"/>
    <s v="15139729316"/>
    <m/>
    <m/>
    <s v="Diana Keester"/>
    <n v="-4200"/>
    <x v="3"/>
    <s v="CVS Health"/>
  </r>
  <r>
    <s v="Journal"/>
    <s v="Blend360, LLC"/>
    <s v="Insourcing Services"/>
    <s v="Insourcing Services Revenue"/>
    <d v="2024-08-31T00:00:00"/>
    <x v="0"/>
    <s v="52022"/>
    <s v="909159"/>
    <x v="74"/>
    <s v="565"/>
    <m/>
    <m/>
    <m/>
    <s v="Nicole Czernicki"/>
    <n v="26850"/>
    <x v="3"/>
    <s v="American Express Company"/>
  </r>
  <r>
    <s v="Journal"/>
    <s v="Blend360, LLC"/>
    <s v="Insourcing Services"/>
    <s v="Insourcing Services Revenue"/>
    <d v="2024-08-31T00:00:00"/>
    <x v="0"/>
    <s v="52022"/>
    <s v="909159"/>
    <x v="74"/>
    <s v="565"/>
    <m/>
    <m/>
    <m/>
    <s v="Molly Hennessy"/>
    <n v="11570"/>
    <x v="3"/>
    <s v="American Express Company"/>
  </r>
  <r>
    <s v="Journal"/>
    <s v="Blend360, LLC"/>
    <s v="Insourcing Services"/>
    <s v="Insourcing Services Revenue"/>
    <d v="2024-08-31T00:00:00"/>
    <x v="0"/>
    <s v="52022"/>
    <s v="909159"/>
    <x v="74"/>
    <s v="565"/>
    <m/>
    <m/>
    <m/>
    <s v="Roslyn Davis"/>
    <n v="14212.5"/>
    <x v="3"/>
    <s v="American Express Company"/>
  </r>
  <r>
    <s v="Journal"/>
    <s v="Blend360, LLC"/>
    <s v="Insourcing Services"/>
    <s v="Insourcing Services Revenue"/>
    <d v="2024-08-31T00:00:00"/>
    <x v="0"/>
    <s v="52022"/>
    <s v="909159"/>
    <x v="74"/>
    <s v="565"/>
    <m/>
    <m/>
    <m/>
    <s v="Morgan Dill"/>
    <n v="13461"/>
    <x v="3"/>
    <s v="American Express Company"/>
  </r>
  <r>
    <s v="Journal"/>
    <s v="Blend360, LLC"/>
    <s v="Insourcing Services"/>
    <s v="Insourcing Services Revenue"/>
    <d v="2024-08-31T00:00:00"/>
    <x v="0"/>
    <s v="52022"/>
    <s v="909159"/>
    <x v="80"/>
    <s v="5983"/>
    <m/>
    <m/>
    <m/>
    <s v="Madeline Amador"/>
    <n v="10899"/>
    <x v="3"/>
    <s v="Visa"/>
  </r>
  <r>
    <s v="Journal"/>
    <s v="Blend360, LLC"/>
    <s v="Insourcing Services"/>
    <s v="Insourcing Services Revenue"/>
    <d v="2024-08-31T00:00:00"/>
    <x v="0"/>
    <s v="52022"/>
    <s v="909159"/>
    <x v="73"/>
    <s v="567"/>
    <m/>
    <m/>
    <m/>
    <s v="Selina Wagowski"/>
    <n v="16720"/>
    <x v="3"/>
    <s v="MasterCard"/>
  </r>
  <r>
    <s v="Journal"/>
    <s v="Blend360, LLC"/>
    <s v="Insourcing Services"/>
    <s v="Insourcing Services Revenue"/>
    <d v="2024-08-31T00:00:00"/>
    <x v="0"/>
    <s v="52022"/>
    <s v="909159"/>
    <x v="79"/>
    <s v="566"/>
    <m/>
    <m/>
    <m/>
    <s v="Kimberly Pipkin"/>
    <n v="12144"/>
    <x v="3"/>
    <s v="citigroup"/>
  </r>
  <r>
    <s v="Journal"/>
    <s v="Blend360, LLC"/>
    <s v="Insourcing Services"/>
    <s v="Insourcing Services Revenue"/>
    <d v="2024-08-31T00:00:00"/>
    <x v="0"/>
    <s v="52022"/>
    <s v="909159"/>
    <x v="80"/>
    <s v="5983"/>
    <m/>
    <m/>
    <m/>
    <s v="Jacob Holstead"/>
    <n v="10591.68"/>
    <x v="3"/>
    <s v="Visa"/>
  </r>
  <r>
    <s v="Journal"/>
    <s v="Blend360, LLC"/>
    <s v="Insourcing Services"/>
    <s v="Insourcing Services Revenue"/>
    <d v="2024-08-31T00:00:00"/>
    <x v="0"/>
    <s v="52022"/>
    <s v="909159"/>
    <x v="80"/>
    <s v="5983"/>
    <m/>
    <m/>
    <m/>
    <s v="Curtis Botting"/>
    <n v="10591.68"/>
    <x v="3"/>
    <s v="Visa"/>
  </r>
  <r>
    <s v="Journal"/>
    <s v="Blend360, LLC"/>
    <s v="Insourcing Services"/>
    <s v="Insourcing Services Revenue"/>
    <d v="2024-08-31T00:00:00"/>
    <x v="0"/>
    <s v="52022"/>
    <s v="909159"/>
    <x v="74"/>
    <s v="565"/>
    <m/>
    <m/>
    <m/>
    <s v="Sara Wright"/>
    <n v="13940"/>
    <x v="3"/>
    <s v="American Express Company"/>
  </r>
  <r>
    <s v="Journal"/>
    <s v="Blend360, LLC"/>
    <s v="Insourcing Services"/>
    <s v="Insourcing Services Revenue"/>
    <d v="2024-08-31T00:00:00"/>
    <x v="0"/>
    <s v="52022"/>
    <s v="909159"/>
    <x v="74"/>
    <s v="565"/>
    <m/>
    <m/>
    <m/>
    <s v="Leah Richard"/>
    <n v="11180"/>
    <x v="3"/>
    <s v="American Express Company"/>
  </r>
  <r>
    <s v="Journal"/>
    <s v="Blend360, LLC"/>
    <s v="Insourcing Services"/>
    <s v="Insourcing Services Revenue"/>
    <d v="2024-08-31T00:00:00"/>
    <x v="0"/>
    <s v="52022"/>
    <s v="909159"/>
    <x v="80"/>
    <s v="5983"/>
    <m/>
    <m/>
    <m/>
    <s v="Kristina  Stansell"/>
    <n v="10584"/>
    <x v="3"/>
    <s v="Visa"/>
  </r>
  <r>
    <s v="Journal"/>
    <s v="Blend360, LLC"/>
    <s v="Insourcing Services"/>
    <s v="Insourcing Services Revenue"/>
    <d v="2024-08-31T00:00:00"/>
    <x v="0"/>
    <s v="52022"/>
    <s v="909159"/>
    <x v="74"/>
    <s v="565"/>
    <m/>
    <m/>
    <m/>
    <s v="Ashley West"/>
    <n v="8260"/>
    <x v="3"/>
    <s v="American Express Company"/>
  </r>
  <r>
    <s v="Journal"/>
    <s v="Blend360, LLC"/>
    <s v="Insourcing Services"/>
    <s v="Insourcing Services Revenue"/>
    <d v="2024-08-31T00:00:00"/>
    <x v="0"/>
    <s v="52022"/>
    <s v="909159"/>
    <x v="88"/>
    <s v="3305"/>
    <m/>
    <m/>
    <m/>
    <s v="Richard Tanner"/>
    <n v="18304"/>
    <x v="3"/>
    <s v="Hancock Whitney"/>
  </r>
  <r>
    <s v="Journal"/>
    <s v="Blend360, LLC"/>
    <s v="Insourcing Services"/>
    <s v="Insourcing Services Revenue"/>
    <d v="2024-08-31T00:00:00"/>
    <x v="0"/>
    <s v="52022"/>
    <s v="909159"/>
    <x v="79"/>
    <s v="566"/>
    <m/>
    <m/>
    <m/>
    <s v="Monika Pollick"/>
    <n v="8832"/>
    <x v="3"/>
    <s v="citigroup"/>
  </r>
  <r>
    <s v="Journal"/>
    <s v="Blend360, LLC"/>
    <s v="Insourcing Services"/>
    <s v="Insourcing Services Revenue"/>
    <d v="2024-08-31T00:00:00"/>
    <x v="0"/>
    <s v="52022"/>
    <s v="909159"/>
    <x v="76"/>
    <s v="3307"/>
    <m/>
    <m/>
    <m/>
    <s v="Nicholas Busman"/>
    <n v="19129.5"/>
    <x v="3"/>
    <s v="ASME"/>
  </r>
  <r>
    <s v="Journal"/>
    <s v="Blend360, LLC"/>
    <s v="Insourcing Services"/>
    <s v="Insourcing Services Revenue"/>
    <d v="2024-08-31T00:00:00"/>
    <x v="0"/>
    <s v="52022"/>
    <s v="909159"/>
    <x v="74"/>
    <s v="565"/>
    <m/>
    <m/>
    <m/>
    <s v="Sarah Cheung"/>
    <n v="14080"/>
    <x v="3"/>
    <s v="American Express Company"/>
  </r>
  <r>
    <s v="Journal"/>
    <s v="Blend360, LLC"/>
    <s v="Insourcing Services"/>
    <s v="Insourcing Services Revenue"/>
    <d v="2024-08-31T00:00:00"/>
    <x v="0"/>
    <s v="52022"/>
    <s v="909159"/>
    <x v="74"/>
    <s v="565"/>
    <m/>
    <m/>
    <m/>
    <s v="Michelle Velez"/>
    <n v="14080"/>
    <x v="3"/>
    <s v="American Express Company"/>
  </r>
  <r>
    <s v="Journal"/>
    <s v="Blend360, LLC"/>
    <s v="Insourcing Services"/>
    <s v="Insourcing Services Revenue"/>
    <d v="2024-08-31T00:00:00"/>
    <x v="0"/>
    <s v="52022"/>
    <s v="909159"/>
    <x v="74"/>
    <s v="565"/>
    <m/>
    <m/>
    <m/>
    <s v="Isabella Dolan"/>
    <n v="11440"/>
    <x v="3"/>
    <s v="American Express Company"/>
  </r>
  <r>
    <s v="Journal"/>
    <s v="Blend360, LLC"/>
    <s v="Insourcing Services"/>
    <s v="Insourcing Services Revenue"/>
    <d v="2024-08-31T00:00:00"/>
    <x v="0"/>
    <s v="52022"/>
    <s v="909159"/>
    <x v="97"/>
    <s v="3316"/>
    <m/>
    <m/>
    <m/>
    <s v="Taylor Pariso"/>
    <n v="5200"/>
    <x v="3"/>
    <s v="Grifols"/>
  </r>
  <r>
    <s v="Journal"/>
    <s v="Blend360, LLC"/>
    <s v="Insourcing Services"/>
    <s v="Insourcing Services Revenue"/>
    <d v="2024-08-31T00:00:00"/>
    <x v="0"/>
    <s v="52022"/>
    <s v="909159"/>
    <x v="74"/>
    <s v="565"/>
    <m/>
    <m/>
    <m/>
    <s v="Brooke Matits"/>
    <n v="14080"/>
    <x v="3"/>
    <s v="American Express Company"/>
  </r>
  <r>
    <s v="Journal"/>
    <s v="Blend360, LLC"/>
    <s v="Insourcing Services"/>
    <s v="Insourcing Services Revenue"/>
    <d v="2024-08-31T00:00:00"/>
    <x v="0"/>
    <s v="52022"/>
    <s v="909159"/>
    <x v="79"/>
    <s v="566"/>
    <m/>
    <m/>
    <m/>
    <s v="Donny Wilson"/>
    <n v="9408"/>
    <x v="3"/>
    <s v="citigroup"/>
  </r>
  <r>
    <s v="Journal"/>
    <s v="Blend360, LLC"/>
    <s v="Insourcing Services"/>
    <s v="Insourcing Services Revenue"/>
    <d v="2024-08-31T00:00:00"/>
    <x v="0"/>
    <s v="52022"/>
    <s v="909159"/>
    <x v="80"/>
    <s v="5983"/>
    <m/>
    <m/>
    <m/>
    <s v="Jeremy Schultze"/>
    <n v="10591.68"/>
    <x v="3"/>
    <s v="Visa"/>
  </r>
  <r>
    <s v="Journal"/>
    <s v="Blend360, LLC"/>
    <s v="Insourcing Services"/>
    <s v="Insourcing Services Revenue"/>
    <d v="2024-08-31T00:00:00"/>
    <x v="0"/>
    <s v="52022"/>
    <s v="909159"/>
    <x v="74"/>
    <s v="565"/>
    <m/>
    <m/>
    <m/>
    <s v="Jamie Waltzer"/>
    <n v="17510"/>
    <x v="3"/>
    <s v="American Express Company"/>
  </r>
  <r>
    <s v="Journal"/>
    <s v="Blend360, LLC"/>
    <s v="Insourcing Services"/>
    <s v="Insourcing Services Revenue"/>
    <d v="2024-08-31T00:00:00"/>
    <x v="0"/>
    <s v="52022"/>
    <s v="909159"/>
    <x v="73"/>
    <s v="567"/>
    <m/>
    <m/>
    <m/>
    <s v="Baron Smith"/>
    <n v="12320"/>
    <x v="3"/>
    <s v="MasterCard"/>
  </r>
  <r>
    <s v="Journal"/>
    <s v="Blend360, LLC"/>
    <s v="Insourcing Services"/>
    <s v="Insourcing Services Revenue"/>
    <d v="2024-08-31T00:00:00"/>
    <x v="0"/>
    <s v="52022"/>
    <s v="909159"/>
    <x v="79"/>
    <s v="566"/>
    <m/>
    <m/>
    <m/>
    <s v="Jose Burgos"/>
    <n v="10296"/>
    <x v="3"/>
    <s v="citigroup"/>
  </r>
  <r>
    <s v="Journal"/>
    <s v="Blend360, LLC"/>
    <s v="Insourcing Services"/>
    <s v="Insourcing Services Revenue"/>
    <d v="2024-08-31T00:00:00"/>
    <x v="0"/>
    <s v="52022"/>
    <s v="909159"/>
    <x v="74"/>
    <s v="565"/>
    <m/>
    <m/>
    <m/>
    <s v="Samantha Colie"/>
    <n v="11440"/>
    <x v="3"/>
    <s v="American Express Company"/>
  </r>
  <r>
    <s v="Journal"/>
    <s v="Blend360, LLC"/>
    <s v="Insourcing Services"/>
    <s v="Insourcing Services Revenue"/>
    <d v="2024-08-31T00:00:00"/>
    <x v="0"/>
    <s v="52022"/>
    <s v="909159"/>
    <x v="80"/>
    <s v="5983"/>
    <m/>
    <m/>
    <m/>
    <s v="Michelle Denmark-Williams"/>
    <n v="9628.7999999999993"/>
    <x v="3"/>
    <s v="Visa"/>
  </r>
  <r>
    <s v="Journal"/>
    <s v="Blend360, LLC"/>
    <s v="Insourcing Services"/>
    <s v="Insourcing Services Revenue"/>
    <d v="2024-08-31T00:00:00"/>
    <x v="0"/>
    <s v="52022"/>
    <s v="909159"/>
    <x v="80"/>
    <s v="5983"/>
    <m/>
    <m/>
    <m/>
    <s v="Michael Figueroa"/>
    <n v="10591.68"/>
    <x v="3"/>
    <s v="Visa"/>
  </r>
  <r>
    <s v="Journal"/>
    <s v="Blend360, LLC"/>
    <s v="Insourcing Services"/>
    <s v="Insourcing Services Revenue"/>
    <d v="2024-08-31T00:00:00"/>
    <x v="0"/>
    <s v="52022"/>
    <s v="909159"/>
    <x v="74"/>
    <s v="565"/>
    <m/>
    <m/>
    <m/>
    <s v="James Ford"/>
    <n v="13600"/>
    <x v="3"/>
    <s v="American Express Company"/>
  </r>
  <r>
    <s v="Journal"/>
    <s v="Blend360, LLC"/>
    <s v="Insourcing Services"/>
    <s v="Insourcing Services Revenue"/>
    <d v="2024-08-31T00:00:00"/>
    <x v="0"/>
    <s v="52022"/>
    <s v="909159"/>
    <x v="80"/>
    <s v="5983"/>
    <m/>
    <m/>
    <m/>
    <s v="Celeste Signal"/>
    <n v="10584"/>
    <x v="3"/>
    <s v="Visa"/>
  </r>
  <r>
    <s v="Journal"/>
    <s v="Blend360, LLC"/>
    <s v="Insourcing Services"/>
    <s v="Insourcing Services Revenue"/>
    <d v="2024-08-31T00:00:00"/>
    <x v="0"/>
    <s v="52022"/>
    <s v="909159"/>
    <x v="74"/>
    <s v="565"/>
    <m/>
    <m/>
    <m/>
    <s v="Erin Hoel"/>
    <n v="20062.78"/>
    <x v="3"/>
    <s v="American Express Company"/>
  </r>
  <r>
    <s v="Journal"/>
    <s v="Blend360, LLC"/>
    <s v="Insourcing Services"/>
    <s v="Insourcing Services Revenue"/>
    <d v="2024-08-31T00:00:00"/>
    <x v="0"/>
    <s v="52022"/>
    <s v="909159"/>
    <x v="79"/>
    <s v="566"/>
    <m/>
    <m/>
    <m/>
    <s v="Peggy Martin"/>
    <n v="18128"/>
    <x v="3"/>
    <s v="citigroup"/>
  </r>
  <r>
    <s v="Journal"/>
    <s v="Blend360, LLC"/>
    <s v="Insourcing Services"/>
    <s v="Insourcing Services Revenue"/>
    <d v="2024-08-31T00:00:00"/>
    <x v="0"/>
    <s v="52022"/>
    <s v="909159"/>
    <x v="80"/>
    <s v="5983"/>
    <m/>
    <m/>
    <m/>
    <s v="Melissa Cole"/>
    <n v="8568"/>
    <x v="3"/>
    <s v="Visa"/>
  </r>
  <r>
    <s v="Journal"/>
    <s v="Blend360, LLC"/>
    <s v="Insourcing Services"/>
    <s v="Insourcing Services Revenue"/>
    <d v="2024-08-31T00:00:00"/>
    <x v="0"/>
    <s v="52022"/>
    <s v="909159"/>
    <x v="73"/>
    <s v="567"/>
    <m/>
    <m/>
    <m/>
    <s v="Lovetta Fortune"/>
    <n v="15840"/>
    <x v="3"/>
    <s v="MasterCard"/>
  </r>
  <r>
    <s v="Journal"/>
    <s v="Blend360, LLC"/>
    <s v="Insourcing Services"/>
    <s v="Insourcing Services Revenue"/>
    <d v="2024-08-31T00:00:00"/>
    <x v="0"/>
    <s v="52022"/>
    <s v="909159"/>
    <x v="79"/>
    <s v="566"/>
    <m/>
    <m/>
    <m/>
    <s v="Taylor Littleton"/>
    <n v="9680"/>
    <x v="3"/>
    <s v="citigroup"/>
  </r>
  <r>
    <s v="Journal"/>
    <s v="Blend360, LLC"/>
    <s v="Insourcing Services"/>
    <s v="Insourcing Services Revenue"/>
    <d v="2024-08-31T00:00:00"/>
    <x v="0"/>
    <s v="52022"/>
    <s v="909159"/>
    <x v="79"/>
    <s v="566"/>
    <m/>
    <m/>
    <m/>
    <s v="Rebecca Gruber"/>
    <n v="2260"/>
    <x v="3"/>
    <s v="citigroup"/>
  </r>
  <r>
    <s v="Journal"/>
    <s v="Blend360, LLC"/>
    <s v="Insourcing Services"/>
    <s v="Insourcing Services Revenue"/>
    <d v="2024-08-31T00:00:00"/>
    <x v="0"/>
    <s v="52022"/>
    <s v="909159"/>
    <x v="74"/>
    <s v="565"/>
    <m/>
    <m/>
    <m/>
    <s v="Winny Chen"/>
    <n v="13312.5"/>
    <x v="3"/>
    <s v="American Express Company"/>
  </r>
  <r>
    <s v="Journal"/>
    <s v="Blend360, LLC"/>
    <s v="Insourcing Services"/>
    <s v="Insourcing Services Revenue"/>
    <d v="2024-08-31T00:00:00"/>
    <x v="0"/>
    <s v="52022"/>
    <s v="909159"/>
    <x v="74"/>
    <s v="565"/>
    <m/>
    <m/>
    <m/>
    <s v="Sidney Beauregard"/>
    <n v="10920"/>
    <x v="3"/>
    <s v="American Express Company"/>
  </r>
  <r>
    <s v="Journal"/>
    <s v="Blend360, LLC"/>
    <s v="Insourcing Services"/>
    <s v="Insourcing Services Revenue"/>
    <d v="2024-08-31T00:00:00"/>
    <x v="0"/>
    <s v="52022"/>
    <s v="909159"/>
    <x v="74"/>
    <s v="565"/>
    <m/>
    <m/>
    <m/>
    <s v="Shayna Gomez"/>
    <n v="12600"/>
    <x v="3"/>
    <s v="American Express Company"/>
  </r>
  <r>
    <s v="Journal"/>
    <s v="Blend360, LLC"/>
    <s v="Insourcing Services"/>
    <s v="Insourcing Services Revenue"/>
    <d v="2024-08-31T00:00:00"/>
    <x v="0"/>
    <s v="52022"/>
    <s v="909159"/>
    <x v="74"/>
    <s v="565"/>
    <m/>
    <m/>
    <m/>
    <s v="Sabrina Suazo"/>
    <n v="11440"/>
    <x v="3"/>
    <s v="American Express Company"/>
  </r>
  <r>
    <s v="Journal"/>
    <s v="Blend360, LLC"/>
    <s v="Insourcing Services"/>
    <s v="Insourcing Services Revenue"/>
    <d v="2024-08-31T00:00:00"/>
    <x v="0"/>
    <s v="52022"/>
    <s v="909159"/>
    <x v="74"/>
    <s v="565"/>
    <m/>
    <m/>
    <m/>
    <s v="Brigitte McKay"/>
    <n v="19360"/>
    <x v="3"/>
    <s v="American Express Company"/>
  </r>
  <r>
    <s v="Journal"/>
    <s v="Blend360, LLC"/>
    <s v="Insourcing Services"/>
    <s v="Insourcing Services Revenue"/>
    <d v="2024-08-31T00:00:00"/>
    <x v="0"/>
    <s v="52022"/>
    <s v="909159"/>
    <x v="92"/>
    <s v="26790"/>
    <m/>
    <m/>
    <m/>
    <s v="Chido Mutendi"/>
    <n v="18480"/>
    <x v="3"/>
    <s v="Discover"/>
  </r>
  <r>
    <s v="Journal"/>
    <s v="Blend360, LLC"/>
    <s v="Insourcing Services"/>
    <s v="Insourcing Services Revenue"/>
    <d v="2024-08-31T00:00:00"/>
    <x v="0"/>
    <s v="52022"/>
    <s v="909159"/>
    <x v="76"/>
    <s v="3307"/>
    <m/>
    <m/>
    <m/>
    <s v="Lucy Deal"/>
    <n v="8992.5"/>
    <x v="3"/>
    <s v="ASME"/>
  </r>
  <r>
    <s v="Journal"/>
    <s v="Blend360, LLC"/>
    <s v="Insourcing Services"/>
    <s v="Insourcing Services Revenue"/>
    <d v="2024-08-31T00:00:00"/>
    <x v="0"/>
    <s v="52022"/>
    <s v="909159"/>
    <x v="80"/>
    <s v="5983"/>
    <m/>
    <m/>
    <m/>
    <s v="Willy Lokiru"/>
    <n v="10584"/>
    <x v="3"/>
    <s v="Visa"/>
  </r>
  <r>
    <s v="Journal"/>
    <s v="Blend360, LLC"/>
    <s v="Insourcing Services"/>
    <s v="Insourcing Services Revenue"/>
    <d v="2024-08-31T00:00:00"/>
    <x v="0"/>
    <s v="52022"/>
    <s v="909159"/>
    <x v="80"/>
    <s v="5983"/>
    <m/>
    <m/>
    <m/>
    <s v="Kate Umohituen"/>
    <n v="10591.68"/>
    <x v="3"/>
    <s v="Visa"/>
  </r>
  <r>
    <s v="Journal"/>
    <s v="Blend360, LLC"/>
    <s v="Insourcing Services"/>
    <s v="Insourcing Services Revenue"/>
    <d v="2024-08-31T00:00:00"/>
    <x v="0"/>
    <s v="52022"/>
    <s v="909159"/>
    <x v="76"/>
    <s v="3307"/>
    <m/>
    <m/>
    <m/>
    <s v="Residual adjustments for various ended projects/consultants"/>
    <n v="-935"/>
    <x v="3"/>
    <s v="ASME"/>
  </r>
  <r>
    <s v="Journal"/>
    <s v="Blend360, LLC"/>
    <s v="Insourcing Services"/>
    <s v="Insourcing Services Revenue"/>
    <d v="2024-08-31T00:00:00"/>
    <x v="0"/>
    <s v="52022"/>
    <s v="909159"/>
    <x v="74"/>
    <s v="565"/>
    <m/>
    <m/>
    <m/>
    <s v="Amanda Senk"/>
    <n v="14768"/>
    <x v="3"/>
    <s v="American Express Company"/>
  </r>
  <r>
    <s v="Journal"/>
    <s v="Blend360, LLC"/>
    <s v="Insourcing Services"/>
    <s v="Insourcing Services Revenue"/>
    <d v="2024-08-31T00:00:00"/>
    <x v="0"/>
    <s v="52022"/>
    <s v="909159"/>
    <x v="79"/>
    <s v="566"/>
    <m/>
    <m/>
    <m/>
    <s v="MaryAnne Rose"/>
    <n v="17675"/>
    <x v="3"/>
    <s v="citigroup"/>
  </r>
  <r>
    <s v="Journal"/>
    <s v="Blend360, LLC"/>
    <s v="Insourcing Services"/>
    <s v="Insourcing Services Revenue"/>
    <d v="2024-08-31T00:00:00"/>
    <x v="0"/>
    <s v="52022"/>
    <s v="909159"/>
    <x v="92"/>
    <s v="26790"/>
    <m/>
    <m/>
    <m/>
    <s v="Baffour Agyapong"/>
    <n v="22200"/>
    <x v="3"/>
    <s v="Discover"/>
  </r>
  <r>
    <s v="Journal"/>
    <s v="Blend360, LLC"/>
    <s v="Data"/>
    <s v="Data Fee Revenue"/>
    <d v="2024-08-31T00:00:00"/>
    <x v="0"/>
    <s v="49638"/>
    <s v="891064"/>
    <x v="98"/>
    <s v="38480"/>
    <s v="21543023191"/>
    <m/>
    <m/>
    <s v="Data Rev Rec Aug 24"/>
    <n v="1989.18"/>
    <x v="10"/>
    <s v="Cornerstone Building Brands (CD&amp;R)"/>
  </r>
  <r>
    <s v="Journal"/>
    <s v="Blend360, LLC"/>
    <s v="Data"/>
    <s v="Data Fee Revenue"/>
    <d v="2024-08-31T00:00:00"/>
    <x v="0"/>
    <s v="49632"/>
    <s v="890962"/>
    <x v="99"/>
    <s v="29209"/>
    <s v="18222859131"/>
    <m/>
    <m/>
    <m/>
    <n v="2000"/>
    <x v="10"/>
    <s v="Analytic Marketing"/>
  </r>
  <r>
    <s v="Journal"/>
    <s v="Blend360, LLC"/>
    <s v="Data"/>
    <s v="Data Fee Revenue"/>
    <d v="2024-08-31T00:00:00"/>
    <x v="0"/>
    <s v="49636"/>
    <s v="891266"/>
    <x v="100"/>
    <s v="32652"/>
    <s v="17858842259; 17858935945"/>
    <m/>
    <m/>
    <s v="Data RevRec Aug24"/>
    <n v="26000"/>
    <x v="10"/>
    <s v="Pragmatic Communications"/>
  </r>
  <r>
    <s v="Journal"/>
    <s v="Blend360, LLC"/>
    <s v="Data"/>
    <s v="Data Fee Revenue"/>
    <d v="2024-08-31T00:00:00"/>
    <x v="0"/>
    <s v="49641"/>
    <s v="891067"/>
    <x v="101"/>
    <s v="36093"/>
    <s v="19570188551"/>
    <m/>
    <m/>
    <s v="Data Rev Rec Aug 24"/>
    <n v="2500"/>
    <x v="10"/>
    <s v="Pragmatic - LinkedIn"/>
  </r>
  <r>
    <s v="Journal"/>
    <s v="Blend360, LLC"/>
    <s v="Data"/>
    <s v="Data Fee Revenue"/>
    <d v="2024-08-31T00:00:00"/>
    <x v="0"/>
    <s v="49640"/>
    <s v="891066"/>
    <x v="35"/>
    <s v="34756"/>
    <s v="17633632436"/>
    <m/>
    <m/>
    <s v="Data Rev Rec AUg 24"/>
    <n v="4830"/>
    <x v="10"/>
    <s v="HGV"/>
  </r>
  <r>
    <s v="Journal"/>
    <s v="Blend360, LLC"/>
    <s v="Data"/>
    <s v="Data Fee Revenue"/>
    <d v="2024-08-31T00:00:00"/>
    <x v="0"/>
    <s v="49635"/>
    <s v="891166"/>
    <x v="100"/>
    <s v="32652"/>
    <s v="17858842259; 17858935945"/>
    <m/>
    <m/>
    <s v="Data RevRec Aug24"/>
    <n v="2500"/>
    <x v="10"/>
    <s v="Pragmatic Communications"/>
  </r>
  <r>
    <s v="Journal"/>
    <s v="Blend360, LLC"/>
    <s v="Data"/>
    <s v="Data Fee Revenue"/>
    <d v="2024-08-31T00:00:00"/>
    <x v="0"/>
    <s v="49634"/>
    <s v="891063"/>
    <x v="102"/>
    <s v="35783"/>
    <s v="20909109893"/>
    <m/>
    <m/>
    <s v="Data rev rec Aug24"/>
    <n v="1000"/>
    <x v="10"/>
    <s v="MillerKnoll"/>
  </r>
  <r>
    <s v="Journal"/>
    <s v="Blend360, LLC"/>
    <s v="Data"/>
    <s v="Data Fee Revenue"/>
    <d v="2024-08-31T00:00:00"/>
    <x v="0"/>
    <s v="49637"/>
    <s v="891267"/>
    <x v="103"/>
    <s v="34860"/>
    <s v="19675439778"/>
    <m/>
    <m/>
    <s v="Data RevRec Aug24"/>
    <n v="10000"/>
    <x v="10"/>
    <s v="DMW Direct"/>
  </r>
  <r>
    <s v="Journal"/>
    <s v="Blend360, LLC"/>
    <s v="Data"/>
    <s v="Data Fee Revenue"/>
    <d v="2024-08-31T00:00:00"/>
    <x v="0"/>
    <s v="49633"/>
    <s v="891062"/>
    <x v="104"/>
    <s v="35782"/>
    <s v="18094918327"/>
    <m/>
    <m/>
    <s v="Data Rev Rec Aug24"/>
    <n v="5779.51"/>
    <x v="10"/>
    <s v="MillerKnoll"/>
  </r>
  <r>
    <s v="Journal"/>
    <s v="Blend360, LLC"/>
    <s v="Client Management"/>
    <s v="Client Management Revenue"/>
    <d v="2024-08-31T00:00:00"/>
    <x v="0"/>
    <s v="49275"/>
    <s v="888241"/>
    <x v="31"/>
    <s v="25999"/>
    <s v="16336551605"/>
    <m/>
    <m/>
    <s v="Retainer Revenue Recognition"/>
    <n v="5876.04"/>
    <x v="11"/>
    <s v="Wyndham Hotels and Resorts, LLC"/>
  </r>
  <r>
    <s v="Journal"/>
    <s v="Blend360, LLC"/>
    <s v="Client Management"/>
    <s v="Client Management Revenue"/>
    <d v="2024-08-31T00:00:00"/>
    <x v="0"/>
    <s v="51832"/>
    <s v="901617"/>
    <x v="45"/>
    <s v="32342"/>
    <s v="17620876859"/>
    <m/>
    <m/>
    <m/>
    <n v="15389.21"/>
    <x v="11"/>
    <s v="University of Phoenix"/>
  </r>
  <r>
    <s v="Journal"/>
    <s v="Blend360, LLC"/>
    <s v="Client Management"/>
    <s v="Client Management Revenue"/>
    <d v="2024-08-31T00:00:00"/>
    <x v="0"/>
    <s v="51718"/>
    <s v="901418"/>
    <x v="69"/>
    <s v="32653"/>
    <s v="17214937942"/>
    <m/>
    <m/>
    <m/>
    <n v="768.07"/>
    <x v="11"/>
    <s v="Dish"/>
  </r>
  <r>
    <s v="Journal"/>
    <s v="Blend360, LLC"/>
    <s v="Client Management"/>
    <s v="Client Management Revenue"/>
    <d v="2024-08-31T00:00:00"/>
    <x v="0"/>
    <s v="51813"/>
    <s v="901514"/>
    <x v="18"/>
    <s v="31318"/>
    <s v="18657995555"/>
    <m/>
    <m/>
    <m/>
    <n v="34084.660000000003"/>
    <x v="11"/>
    <s v="Visa"/>
  </r>
  <r>
    <s v="Journal"/>
    <s v="Blend360, LLC"/>
    <s v="Client Management"/>
    <s v="Client Management Revenue"/>
    <d v="2024-08-31T00:00:00"/>
    <x v="0"/>
    <s v="51702"/>
    <s v="901323"/>
    <x v="38"/>
    <s v="30365"/>
    <s v="17735849755"/>
    <m/>
    <m/>
    <m/>
    <n v="-97"/>
    <x v="11"/>
    <s v="Hyatt"/>
  </r>
  <r>
    <s v="Journal"/>
    <s v="Blend360, LLC"/>
    <s v="Client Management"/>
    <s v="Client Management Revenue"/>
    <d v="2024-08-31T00:00:00"/>
    <x v="0"/>
    <s v="49269"/>
    <s v="888239"/>
    <x v="105"/>
    <s v="34002"/>
    <s v="16456055960"/>
    <m/>
    <m/>
    <s v="Retainer Revenue Recognition"/>
    <n v="349.35"/>
    <x v="11"/>
    <s v="LinkedIn"/>
  </r>
  <r>
    <s v="Journal"/>
    <s v="Blend360, LLC"/>
    <s v="Client Management"/>
    <s v="Client Management Revenue"/>
    <d v="2024-08-31T00:00:00"/>
    <x v="0"/>
    <s v="49284"/>
    <s v="887986"/>
    <x v="40"/>
    <s v="34326"/>
    <s v="17583746589"/>
    <m/>
    <m/>
    <s v="Retainer Revenue Recognition"/>
    <n v="1220.67"/>
    <x v="11"/>
    <s v="LinkedIn"/>
  </r>
  <r>
    <s v="Journal"/>
    <s v="Blend360, LLC"/>
    <s v="Client Management"/>
    <s v="Client Management Revenue"/>
    <d v="2024-08-31T00:00:00"/>
    <x v="0"/>
    <s v="49292"/>
    <s v="888246"/>
    <x v="106"/>
    <s v="34327"/>
    <s v="17583816585"/>
    <m/>
    <m/>
    <s v="Retainer Revenue Recognition"/>
    <n v="1208.99"/>
    <x v="11"/>
    <s v="LinkedIn"/>
  </r>
  <r>
    <s v="Journal"/>
    <s v="Blend360, LLC"/>
    <s v="Client Management"/>
    <s v="Client Management Revenue"/>
    <d v="2024-08-31T00:00:00"/>
    <x v="0"/>
    <s v="51617"/>
    <s v="901179"/>
    <x v="15"/>
    <s v="35886"/>
    <s v="19326215502"/>
    <m/>
    <m/>
    <m/>
    <n v="12540"/>
    <x v="11"/>
    <s v="CVS Health"/>
  </r>
  <r>
    <s v="Journal"/>
    <s v="Blend360, LLC"/>
    <s v="Client Management"/>
    <s v="Client Management Revenue"/>
    <d v="2024-08-31T00:00:00"/>
    <x v="0"/>
    <s v="49272"/>
    <s v="887977"/>
    <x v="107"/>
    <s v="34003"/>
    <s v="17583641901"/>
    <m/>
    <m/>
    <s v="Retainer Revenue Recognition"/>
    <n v="1126.1400000000001"/>
    <x v="11"/>
    <s v="LinkedIn"/>
  </r>
  <r>
    <s v="Journal"/>
    <s v="Blend360, LLC"/>
    <s v="Client Management"/>
    <s v="Client Management Revenue"/>
    <d v="2024-08-31T00:00:00"/>
    <x v="0"/>
    <s v="51912"/>
    <s v="904126"/>
    <x v="45"/>
    <s v="32342"/>
    <s v="17620876859"/>
    <m/>
    <m/>
    <m/>
    <n v="-15389.21"/>
    <x v="11"/>
    <s v="University of Phoenix"/>
  </r>
  <r>
    <s v="Journal"/>
    <s v="Blend360, LLC"/>
    <s v="Client Management"/>
    <s v="Client Management Revenue"/>
    <d v="2024-08-31T00:00:00"/>
    <x v="0"/>
    <s v="51581"/>
    <s v="898346"/>
    <x v="20"/>
    <s v="33389"/>
    <s v="20194098727"/>
    <m/>
    <m/>
    <m/>
    <n v="12540"/>
    <x v="11"/>
    <s v="CVS Health"/>
  </r>
  <r>
    <s v="Journal"/>
    <s v="Blend360, LLC"/>
    <s v="Client Management"/>
    <s v="Client Management Revenue"/>
    <d v="2024-08-31T00:00:00"/>
    <x v="0"/>
    <s v="51572"/>
    <s v="898151"/>
    <x v="49"/>
    <s v="31317"/>
    <s v="17732407187"/>
    <m/>
    <m/>
    <m/>
    <n v="25602"/>
    <x v="11"/>
    <s v="CVS Health"/>
  </r>
  <r>
    <s v="Journal"/>
    <s v="Blend360, LLC"/>
    <s v="Client Management"/>
    <s v="Client Management Revenue"/>
    <d v="2024-08-31T00:00:00"/>
    <x v="0"/>
    <s v="49229"/>
    <s v="887944"/>
    <x v="14"/>
    <s v="24497"/>
    <s v="15845470578"/>
    <m/>
    <m/>
    <s v="Retainer Revenue Recognition"/>
    <n v="4501.8599999999997"/>
    <x v="11"/>
    <s v="Walmart"/>
  </r>
  <r>
    <s v="Journal"/>
    <s v="Blend360, LLC"/>
    <s v="Client Management"/>
    <s v="Client Management Revenue"/>
    <d v="2024-08-31T00:00:00"/>
    <x v="0"/>
    <s v="51754"/>
    <s v="901356"/>
    <x v="26"/>
    <s v="32873"/>
    <s v="19882329491"/>
    <m/>
    <m/>
    <m/>
    <n v="753.79"/>
    <x v="11"/>
    <s v="DMW Direct"/>
  </r>
  <r>
    <s v="Journal"/>
    <s v="Blend360, LLC"/>
    <s v="Client Management"/>
    <s v="Client Management Revenue"/>
    <d v="2024-08-31T00:00:00"/>
    <x v="0"/>
    <s v="49251"/>
    <s v="887959"/>
    <x v="4"/>
    <s v="21575"/>
    <s v="14916644417"/>
    <m/>
    <m/>
    <s v="Retainer Revenue Recognition"/>
    <n v="5234.2299999999996"/>
    <x v="11"/>
    <s v="H. Lundbeck A/S"/>
  </r>
  <r>
    <s v="Journal"/>
    <s v="Blend360, LLC"/>
    <s v="Client Management"/>
    <s v="Client Management Revenue"/>
    <d v="2024-08-31T00:00:00"/>
    <x v="0"/>
    <s v="51588"/>
    <s v="898165"/>
    <x v="68"/>
    <s v="23411"/>
    <s v="15755102130"/>
    <m/>
    <m/>
    <m/>
    <n v="8780"/>
    <x v="11"/>
    <s v="Amperity"/>
  </r>
  <r>
    <s v="Journal"/>
    <s v="Blend360, LLC"/>
    <s v="Client Management"/>
    <s v="Client Management Revenue"/>
    <d v="2024-08-31T00:00:00"/>
    <x v="0"/>
    <s v="51794"/>
    <s v="901388"/>
    <x v="69"/>
    <s v="32653"/>
    <s v="17214937942"/>
    <m/>
    <m/>
    <m/>
    <n v="-665.71"/>
    <x v="11"/>
    <s v="Dish"/>
  </r>
  <r>
    <s v="Journal"/>
    <s v="Blend360, LLC"/>
    <s v="Client Management"/>
    <s v="Client Management Revenue"/>
    <d v="2024-08-31T00:00:00"/>
    <x v="0"/>
    <s v="51633"/>
    <s v="901391"/>
    <x v="108"/>
    <s v="36718"/>
    <s v="18407390039"/>
    <m/>
    <m/>
    <m/>
    <n v="16862.12"/>
    <x v="11"/>
    <s v="Under Armour"/>
  </r>
  <r>
    <s v="Journal"/>
    <s v="Blend360, LLC"/>
    <s v="Client Management"/>
    <s v="Client Management Revenue"/>
    <d v="2024-08-31T00:00:00"/>
    <x v="0"/>
    <s v="51763"/>
    <s v="901364"/>
    <x v="18"/>
    <s v="31318"/>
    <s v="18657995555"/>
    <m/>
    <m/>
    <m/>
    <n v="-6029.49"/>
    <x v="11"/>
    <s v="Visa"/>
  </r>
  <r>
    <s v="Journal"/>
    <s v="Blend360, LLC"/>
    <s v="Client Management"/>
    <s v="Client Management Revenue"/>
    <d v="2024-08-31T00:00:00"/>
    <x v="0"/>
    <s v="49233"/>
    <s v="887948"/>
    <x v="109"/>
    <s v="19490"/>
    <s v="14229981754"/>
    <m/>
    <m/>
    <s v="Retainer Revenue Recognition"/>
    <n v="626.39"/>
    <x v="11"/>
    <s v="Chewy"/>
  </r>
  <r>
    <s v="Journal"/>
    <s v="Blend360, LLC"/>
    <s v="Client Management"/>
    <s v="Client Management Revenue"/>
    <d v="2024-08-31T00:00:00"/>
    <x v="0"/>
    <s v="51563"/>
    <s v="898146"/>
    <x v="22"/>
    <s v="25980"/>
    <s v="15954185039"/>
    <m/>
    <m/>
    <m/>
    <n v="10880"/>
    <x v="11"/>
    <s v="CVS Health"/>
  </r>
  <r>
    <s v="Journal"/>
    <s v="Blend360, LLC"/>
    <s v="Client Management"/>
    <s v="Client Management Revenue"/>
    <d v="2024-08-31T00:00:00"/>
    <x v="0"/>
    <s v="49217"/>
    <s v="887936"/>
    <x v="16"/>
    <s v="22405"/>
    <s v="14999340598"/>
    <m/>
    <m/>
    <s v="Retainer Revenue Recognition"/>
    <n v="2793.78"/>
    <x v="11"/>
    <s v="AARP"/>
  </r>
  <r>
    <s v="Journal"/>
    <s v="Blend360, LLC"/>
    <s v="Client Management"/>
    <s v="Client Management Revenue"/>
    <d v="2024-08-31T00:00:00"/>
    <x v="0"/>
    <s v="49277"/>
    <s v="887980"/>
    <x v="110"/>
    <s v="34004"/>
    <s v="17583628723"/>
    <m/>
    <m/>
    <s v="Retainer Revenue Recognition"/>
    <n v="1717.77"/>
    <x v="11"/>
    <s v="LinkedIn"/>
  </r>
  <r>
    <s v="Journal"/>
    <s v="Blend360, LLC"/>
    <s v="Client Management"/>
    <s v="Client Management Revenue"/>
    <d v="2024-08-31T00:00:00"/>
    <x v="0"/>
    <s v="49237"/>
    <s v="887952"/>
    <x v="111"/>
    <s v="22644"/>
    <s v="15413849724"/>
    <m/>
    <m/>
    <s v="Retainer Revenue Recognition"/>
    <n v="5052.09"/>
    <x v="11"/>
    <s v="DMW Direct"/>
  </r>
  <r>
    <s v="Journal"/>
    <s v="Blend360, LLC"/>
    <s v="Client Management"/>
    <s v="Client Management Revenue"/>
    <d v="2024-08-31T00:00:00"/>
    <x v="0"/>
    <s v="51613"/>
    <s v="901175"/>
    <x v="20"/>
    <s v="33389"/>
    <s v="20194098727"/>
    <m/>
    <m/>
    <m/>
    <n v="-12540"/>
    <x v="11"/>
    <s v="CVS Health"/>
  </r>
  <r>
    <s v="Journal"/>
    <s v="Blend360, LLC"/>
    <s v="Client Management"/>
    <s v="Client Management Revenue"/>
    <d v="2024-08-31T00:00:00"/>
    <x v="0"/>
    <s v="49262"/>
    <s v="887970"/>
    <x v="24"/>
    <s v="34001"/>
    <s v="17583711252"/>
    <m/>
    <m/>
    <s v="Retainer Revenue Recognition"/>
    <n v="1237.56"/>
    <x v="11"/>
    <s v="LinkedIn"/>
  </r>
  <r>
    <s v="Journal"/>
    <s v="Blend360, LLC"/>
    <s v="Client Management"/>
    <s v="Client Management Revenue"/>
    <d v="2024-08-31T00:00:00"/>
    <x v="0"/>
    <s v="49259"/>
    <s v="887967"/>
    <x v="112"/>
    <s v="36090"/>
    <s v="20298599795"/>
    <m/>
    <m/>
    <s v="Retainer Revenue Recognition"/>
    <n v="3782.19"/>
    <x v="11"/>
    <s v="KSM"/>
  </r>
  <r>
    <s v="Journal"/>
    <s v="Blend360, LLC"/>
    <s v="Client Management"/>
    <s v="Client Management Revenue"/>
    <d v="2024-08-31T00:00:00"/>
    <x v="0"/>
    <s v="52174"/>
    <s v="914031"/>
    <x v="0"/>
    <m/>
    <m/>
    <s v="ICC 939 Walmart : Walmart - FY25 Marketing Advanced Analytics Retainer"/>
    <m/>
    <s v="Reclass Top Side JE52166 AI Consulting Rev accounts_Walmart"/>
    <n v="-436.81"/>
    <x v="11"/>
    <s v="Walmart"/>
  </r>
  <r>
    <s v="Journal"/>
    <s v="Blend360, LLC"/>
    <s v="Solutions"/>
    <s v="Solutions Revenue"/>
    <d v="2024-08-31T00:00:00"/>
    <x v="0"/>
    <s v="49268"/>
    <s v="888238"/>
    <x v="32"/>
    <s v="29630"/>
    <s v="16896592535"/>
    <m/>
    <m/>
    <s v="Retainer Revenue Recognition"/>
    <n v="25011.26"/>
    <x v="7"/>
    <s v="Hyatt"/>
  </r>
  <r>
    <s v="Journal"/>
    <s v="futureproofAI, Inc"/>
    <s v="Solutions"/>
    <s v="Solutions Revenue"/>
    <d v="2024-08-31T00:00:00"/>
    <x v="0"/>
    <s v="52170"/>
    <s v="913923"/>
    <x v="0"/>
    <m/>
    <m/>
    <s v="ICC 1225 ICC in Blend Represents FPAI Inc (OA) : Verizon: Turing- Personalization Phase 2 Capacity Service"/>
    <m/>
    <s v="TopSide Management Book Elim related to project ICC 1225 ICC in Blend Represents FPAI Inc (OA) : Verizon: Turing- Personalization Phase 2 Capacity Service"/>
    <n v="-13564.1"/>
    <x v="0"/>
    <s v="Verizon"/>
  </r>
  <r>
    <s v="Journal"/>
    <s v="Blend360, LLC"/>
    <s v="Solutions"/>
    <s v="Solutions Revenue"/>
    <d v="2024-08-31T00:00:00"/>
    <x v="0"/>
    <s v="51838"/>
    <s v="901440"/>
    <x v="64"/>
    <s v="32035"/>
    <s v="17296920926"/>
    <m/>
    <m/>
    <m/>
    <n v="41125.519999999997"/>
    <x v="7"/>
    <s v="Hyatt"/>
  </r>
  <r>
    <s v="Journal"/>
    <s v="Blend360, LLC"/>
    <s v="Solutions"/>
    <s v="Solutions Revenue"/>
    <d v="2024-08-31T00:00:00"/>
    <x v="0"/>
    <s v="51700"/>
    <s v="901321"/>
    <x v="38"/>
    <s v="30365"/>
    <s v="17735849755"/>
    <m/>
    <m/>
    <m/>
    <n v="-223.18"/>
    <x v="7"/>
    <s v="Hyatt"/>
  </r>
  <r>
    <s v="Journal"/>
    <s v="Forthpoint"/>
    <s v="Business Intelligence"/>
    <s v="Business Intelligence"/>
    <d v="2024-08-30T00:00:00"/>
    <x v="0"/>
    <s v="51593"/>
    <s v="898554"/>
    <x v="0"/>
    <m/>
    <m/>
    <s v="ICC 1019 ICC in Forth Point Represents Blend360 : Legrand - Cablofil Managed Service Level Agreement"/>
    <m/>
    <s v="Legrand IC rev reclass August"/>
    <n v="-1482.103226528586"/>
    <x v="1"/>
    <s v="Legrand Cablofil Inc"/>
  </r>
  <r>
    <s v="Journal"/>
    <s v="Forthpoint"/>
    <s v="Business Intelligence"/>
    <s v="Business Intelligence"/>
    <d v="2024-08-30T00:00:00"/>
    <x v="0"/>
    <s v="51594"/>
    <s v="898555"/>
    <x v="0"/>
    <m/>
    <m/>
    <m/>
    <m/>
    <s v="BT (FPAI) IC rev reclass August"/>
    <n v="-28949.89876909251"/>
    <x v="1"/>
    <s v="British Telecom"/>
  </r>
  <r>
    <s v="Journal"/>
    <s v="Engagement Factory BV Netherlands"/>
    <s v="Business Intelligence"/>
    <s v="Business Intelligence"/>
    <d v="2024-08-31T00:00:00"/>
    <x v="0"/>
    <s v="49342"/>
    <s v="889828"/>
    <x v="113"/>
    <s v="20140"/>
    <m/>
    <m/>
    <m/>
    <m/>
    <n v="666.91145472000005"/>
    <x v="1"/>
    <s v="Soremartec S.A."/>
  </r>
  <r>
    <s v="Journal"/>
    <s v="Forthpoint"/>
    <s v="Business Intelligence"/>
    <s v="Business Intelligence"/>
    <d v="2024-08-31T00:00:00"/>
    <x v="0"/>
    <s v="49422"/>
    <s v="889897"/>
    <x v="114"/>
    <s v="27534"/>
    <m/>
    <m/>
    <m/>
    <m/>
    <n v="8948.1505286285937"/>
    <x v="1"/>
    <s v="British Telecom"/>
  </r>
  <r>
    <s v="Journal"/>
    <s v="Montevideo Labs"/>
    <s v="Business Intelligence"/>
    <s v="Business Intelligence"/>
    <d v="2024-08-31T00:00:00"/>
    <x v="0"/>
    <s v="49927"/>
    <s v="892805"/>
    <x v="6"/>
    <s v="25146"/>
    <s v="16716229170"/>
    <m/>
    <m/>
    <m/>
    <n v="352.16392893305016"/>
    <x v="5"/>
    <s v="MasterCard"/>
  </r>
  <r>
    <s v="Journal"/>
    <s v="Blend360, LLC"/>
    <s v="Business Intelligence"/>
    <s v="Business Intelligence"/>
    <d v="2024-08-31T00:00:00"/>
    <x v="0"/>
    <s v="51783"/>
    <s v="901378"/>
    <x v="18"/>
    <s v="31318"/>
    <s v="18657995555"/>
    <m/>
    <m/>
    <m/>
    <n v="14605.49"/>
    <x v="5"/>
    <s v="Visa"/>
  </r>
  <r>
    <s v="Journal"/>
    <s v="Blend360, LLC"/>
    <s v="Business Intelligence"/>
    <s v="Business Intelligence"/>
    <d v="2024-08-31T00:00:00"/>
    <x v="0"/>
    <s v="52166"/>
    <s v="913919"/>
    <x v="0"/>
    <m/>
    <m/>
    <s v="ICC 1344 Visa : Visa - Minerva dashboard automation"/>
    <m/>
    <s v="TopSide Management Book Elim related to project ICC 1344 Visa : Visa - Minerva dashboard automation"/>
    <n v="-10564.92"/>
    <x v="5"/>
    <s v="Visa"/>
  </r>
  <r>
    <s v="Journal"/>
    <s v="Montevideo Labs"/>
    <s v="Business Intelligence"/>
    <s v="Business Intelligence"/>
    <d v="2024-08-31T00:00:00"/>
    <x v="0"/>
    <s v="50207"/>
    <s v="892964"/>
    <x v="115"/>
    <s v="25161"/>
    <s v="16856641557"/>
    <m/>
    <m/>
    <m/>
    <n v="480.22353945415932"/>
    <x v="5"/>
    <s v="The Blackstone Group"/>
  </r>
  <r>
    <s v="Journal"/>
    <s v="Blend360, LLC"/>
    <s v="Business Intelligence"/>
    <s v="Business Intelligence"/>
    <d v="2024-08-31T00:00:00"/>
    <x v="0"/>
    <s v="49236"/>
    <s v="887951"/>
    <x v="111"/>
    <s v="22644"/>
    <s v="15413849724"/>
    <m/>
    <m/>
    <s v="Retainer Revenue Recognition"/>
    <n v="10522.91"/>
    <x v="5"/>
    <s v="DMW Direct"/>
  </r>
  <r>
    <s v="Journal"/>
    <s v="Montevideo Labs"/>
    <s v="Business Intelligence"/>
    <s v="Business Intelligence"/>
    <d v="2024-08-31T00:00:00"/>
    <x v="0"/>
    <s v="50060"/>
    <s v="892709"/>
    <x v="6"/>
    <s v="25146"/>
    <s v="16716229170"/>
    <m/>
    <m/>
    <m/>
    <n v="352.16392893305016"/>
    <x v="5"/>
    <s v="MasterCard"/>
  </r>
  <r>
    <s v="Journal"/>
    <s v="Blend360, LLC"/>
    <s v="Business Intelligence"/>
    <s v="Business Intelligence"/>
    <d v="2024-08-31T00:00:00"/>
    <x v="0"/>
    <s v="49290"/>
    <s v="888245"/>
    <x v="106"/>
    <s v="34327"/>
    <s v="17583816585"/>
    <m/>
    <m/>
    <s v="Retainer Revenue Recognition"/>
    <n v="64956.01"/>
    <x v="5"/>
    <s v="LinkedIn"/>
  </r>
  <r>
    <s v="Journal"/>
    <s v="Blend360, LLC"/>
    <s v="Business Intelligence"/>
    <s v="Business Intelligence"/>
    <d v="2024-08-31T00:00:00"/>
    <x v="0"/>
    <s v="49246"/>
    <s v="887955"/>
    <x v="116"/>
    <s v="31316"/>
    <s v="19093193875"/>
    <m/>
    <m/>
    <s v="Retainer Revenue Recognition"/>
    <n v="11808"/>
    <x v="5"/>
    <s v="GoodRx"/>
  </r>
  <r>
    <s v="Journal"/>
    <s v="Montevideo Labs"/>
    <s v="Business Intelligence"/>
    <s v="Business Intelligence"/>
    <d v="2024-08-31T00:00:00"/>
    <x v="0"/>
    <s v="50765"/>
    <s v="893703"/>
    <x v="117"/>
    <s v="25138"/>
    <s v="16977995014"/>
    <m/>
    <m/>
    <m/>
    <n v="228.10618124072568"/>
    <x v="5"/>
    <s v="Roku"/>
  </r>
  <r>
    <s v="Journal"/>
    <s v="Montevideo Labs"/>
    <s v="Business Intelligence"/>
    <s v="Business Intelligence"/>
    <d v="2024-08-31T00:00:00"/>
    <x v="0"/>
    <s v="50093"/>
    <s v="892914"/>
    <x v="6"/>
    <s v="25146"/>
    <s v="16716229170"/>
    <m/>
    <m/>
    <m/>
    <n v="352.16392893305016"/>
    <x v="5"/>
    <s v="MasterCard"/>
  </r>
  <r>
    <s v="Journal"/>
    <s v="Blend360, LLC"/>
    <s v="Business Intelligence"/>
    <s v="Business Intelligence"/>
    <d v="2024-08-31T00:00:00"/>
    <x v="0"/>
    <s v="52166"/>
    <s v="913919"/>
    <x v="0"/>
    <m/>
    <m/>
    <s v="ICC 1244 GoodRx : GoodRx - Incremental BI Support"/>
    <m/>
    <s v="TopSide Management Book Elim related to project ICC 1244 GoodRx : GoodRx - Incremental BI Support"/>
    <n v="-10564.92"/>
    <x v="5"/>
    <s v="GoodRx"/>
  </r>
  <r>
    <s v="Journal"/>
    <s v="Montevideo Labs"/>
    <s v="Business Intelligence"/>
    <s v="Business Intelligence"/>
    <d v="2024-08-31T00:00:00"/>
    <x v="0"/>
    <s v="50199"/>
    <s v="892960"/>
    <x v="115"/>
    <s v="25161"/>
    <s v="16856641557"/>
    <m/>
    <m/>
    <m/>
    <n v="480.22353945415932"/>
    <x v="5"/>
    <s v="The Blackstone Group"/>
  </r>
  <r>
    <s v="Journal"/>
    <s v="Blend360, LLC"/>
    <s v="Business Intelligence"/>
    <s v="Business Intelligence"/>
    <d v="2024-08-31T00:00:00"/>
    <x v="0"/>
    <s v="51569"/>
    <s v="898149"/>
    <x v="118"/>
    <s v="33385"/>
    <s v="19159531854"/>
    <m/>
    <m/>
    <m/>
    <n v="22040"/>
    <x v="5"/>
    <s v="CVS Health"/>
  </r>
  <r>
    <s v="Journal"/>
    <s v="Blend360, LLC"/>
    <s v="Business Intelligence"/>
    <s v="Business Intelligence"/>
    <d v="2024-08-31T00:00:00"/>
    <x v="0"/>
    <s v="51749"/>
    <s v="901352"/>
    <x v="18"/>
    <s v="31318"/>
    <s v="18657995555"/>
    <m/>
    <m/>
    <m/>
    <n v="113.94"/>
    <x v="5"/>
    <s v="Visa"/>
  </r>
  <r>
    <s v="Journal"/>
    <s v="Montevideo Labs"/>
    <s v="Business Intelligence"/>
    <s v="Business Intelligence"/>
    <d v="2024-08-31T00:00:00"/>
    <x v="0"/>
    <s v="49825"/>
    <s v="892437"/>
    <x v="6"/>
    <s v="25146"/>
    <s v="16716229170"/>
    <m/>
    <m/>
    <m/>
    <n v="176.08196446652508"/>
    <x v="5"/>
    <s v="MasterCard"/>
  </r>
  <r>
    <s v="Journal"/>
    <s v="Blend360, LLC"/>
    <s v="Business Intelligence"/>
    <s v="Business Intelligence"/>
    <d v="2024-08-31T00:00:00"/>
    <x v="0"/>
    <s v="49240"/>
    <s v="888234"/>
    <x v="19"/>
    <s v="28141"/>
    <s v="17583569682"/>
    <m/>
    <m/>
    <s v="Retainer Revenue Recognition"/>
    <n v="22637.55"/>
    <x v="5"/>
    <s v="GoodRx"/>
  </r>
  <r>
    <s v="Journal"/>
    <s v="Montevideo Labs"/>
    <s v="Business Intelligence"/>
    <s v="Business Intelligence"/>
    <d v="2024-08-31T00:00:00"/>
    <x v="0"/>
    <s v="50221"/>
    <s v="892976"/>
    <x v="115"/>
    <s v="25161"/>
    <s v="16856641557"/>
    <m/>
    <m/>
    <m/>
    <n v="480.22353945415932"/>
    <x v="5"/>
    <s v="The Blackstone Group"/>
  </r>
  <r>
    <s v="Journal"/>
    <s v="Montevideo Labs"/>
    <s v="Business Intelligence"/>
    <s v="Business Intelligence"/>
    <d v="2024-08-31T00:00:00"/>
    <x v="0"/>
    <s v="49946"/>
    <s v="892819"/>
    <x v="6"/>
    <s v="25146"/>
    <s v="16716229170"/>
    <m/>
    <m/>
    <m/>
    <n v="352.16392893305016"/>
    <x v="5"/>
    <s v="MasterCard"/>
  </r>
  <r>
    <s v="Journal"/>
    <s v="Blend360, LLC"/>
    <s v="Business Intelligence"/>
    <s v="Business Intelligence"/>
    <d v="2024-08-31T00:00:00"/>
    <x v="0"/>
    <s v="51760"/>
    <s v="901362"/>
    <x v="18"/>
    <s v="31318"/>
    <s v="18657995555"/>
    <m/>
    <m/>
    <m/>
    <n v="42.22"/>
    <x v="5"/>
    <s v="Visa"/>
  </r>
  <r>
    <s v="Journal"/>
    <s v="Blend360, LLC"/>
    <s v="Business Intelligence"/>
    <s v="Business Intelligence"/>
    <d v="2024-08-31T00:00:00"/>
    <x v="0"/>
    <s v="49281"/>
    <s v="887983"/>
    <x v="93"/>
    <s v="34325"/>
    <s v="19934646100"/>
    <m/>
    <m/>
    <s v="Retainer Revenue Recognition"/>
    <n v="13000"/>
    <x v="5"/>
    <s v="LinkedIn"/>
  </r>
  <r>
    <s v="Journal"/>
    <s v="Blend360, LLC"/>
    <s v="Business Intelligence"/>
    <s v="Business Intelligence"/>
    <d v="2024-08-31T00:00:00"/>
    <x v="0"/>
    <s v="49274"/>
    <s v="887978"/>
    <x v="110"/>
    <s v="34004"/>
    <s v="17583628723"/>
    <m/>
    <m/>
    <s v="Retainer Revenue Recognition"/>
    <n v="39605.75"/>
    <x v="5"/>
    <s v="LinkedIn"/>
  </r>
  <r>
    <s v="Journal"/>
    <s v="Blend360, LLC"/>
    <s v="Business Intelligence"/>
    <s v="Business Intelligence"/>
    <d v="2024-08-31T00:00:00"/>
    <x v="0"/>
    <s v="49260"/>
    <s v="887968"/>
    <x v="24"/>
    <s v="34001"/>
    <s v="17583711252"/>
    <m/>
    <m/>
    <s v="Retainer Revenue Recognition"/>
    <n v="26581.49"/>
    <x v="5"/>
    <s v="LinkedIn"/>
  </r>
  <r>
    <s v="Journal"/>
    <s v="Montevideo Labs"/>
    <s v="Business Intelligence"/>
    <s v="Business Intelligence"/>
    <d v="2024-08-31T00:00:00"/>
    <x v="0"/>
    <s v="49899"/>
    <s v="892478"/>
    <x v="6"/>
    <s v="25146"/>
    <s v="16716229170"/>
    <m/>
    <m/>
    <m/>
    <n v="352.16392893305016"/>
    <x v="5"/>
    <s v="MasterCard"/>
  </r>
  <r>
    <s v="Journal"/>
    <s v="Forthpoint"/>
    <s v="Business Intelligence"/>
    <s v="Business Intelligence"/>
    <d v="2024-08-31T00:00:00"/>
    <x v="0"/>
    <s v="51507"/>
    <s v="895471"/>
    <x v="119"/>
    <s v="26566"/>
    <m/>
    <m/>
    <m/>
    <m/>
    <n v="31754.749188470723"/>
    <x v="1"/>
    <s v="Repsol Resources UK Limited"/>
  </r>
  <r>
    <s v="Journal"/>
    <s v="Montevideo Labs"/>
    <s v="Business Intelligence"/>
    <s v="Business Intelligence"/>
    <d v="2024-08-31T00:00:00"/>
    <x v="0"/>
    <s v="49913"/>
    <s v="892491"/>
    <x v="6"/>
    <s v="25146"/>
    <s v="16716229170"/>
    <m/>
    <m/>
    <m/>
    <n v="352.16392893305016"/>
    <x v="5"/>
    <s v="MasterCard"/>
  </r>
  <r>
    <s v="Journal"/>
    <s v="Blend360, LLC"/>
    <s v="Business Intelligence"/>
    <s v="Business Intelligence"/>
    <d v="2024-08-31T00:00:00"/>
    <x v="0"/>
    <s v="49270"/>
    <s v="887975"/>
    <x v="120"/>
    <s v="25762"/>
    <s v="16404709420"/>
    <m/>
    <m/>
    <s v="Retainer Revenue Recognition"/>
    <n v="5000"/>
    <x v="5"/>
    <s v="SPARC"/>
  </r>
  <r>
    <s v="Journal"/>
    <s v="Montevideo Labs"/>
    <s v="Business Intelligence"/>
    <s v="Business Intelligence"/>
    <d v="2024-08-31T00:00:00"/>
    <x v="0"/>
    <s v="49795"/>
    <s v="892417"/>
    <x v="6"/>
    <s v="25146"/>
    <s v="16716229170"/>
    <m/>
    <m/>
    <m/>
    <n v="295.13750755024483"/>
    <x v="5"/>
    <s v="MasterCard"/>
  </r>
  <r>
    <s v="Journal"/>
    <s v="Montevideo Labs"/>
    <s v="Business Intelligence"/>
    <s v="Business Intelligence"/>
    <d v="2024-08-31T00:00:00"/>
    <x v="0"/>
    <s v="50856"/>
    <s v="893762"/>
    <x v="117"/>
    <s v="25138"/>
    <s v="16977995014"/>
    <m/>
    <m/>
    <m/>
    <n v="344.16020327548085"/>
    <x v="5"/>
    <s v="Roku"/>
  </r>
  <r>
    <s v="Journal"/>
    <s v="Montevideo Labs"/>
    <s v="Business Intelligence"/>
    <s v="Business Intelligence"/>
    <d v="2024-08-31T00:00:00"/>
    <x v="0"/>
    <s v="50217"/>
    <s v="892972"/>
    <x v="115"/>
    <s v="25161"/>
    <s v="16856641557"/>
    <m/>
    <m/>
    <m/>
    <n v="480.22353945415932"/>
    <x v="5"/>
    <s v="The Blackstone Group"/>
  </r>
  <r>
    <s v="Journal"/>
    <s v="Blend360, LLC"/>
    <s v="Business Intelligence"/>
    <s v="Business Intelligence"/>
    <d v="2024-08-31T00:00:00"/>
    <x v="0"/>
    <s v="51692"/>
    <s v="901498"/>
    <x v="121"/>
    <s v="28679"/>
    <s v="14229444097"/>
    <m/>
    <m/>
    <m/>
    <n v="903.97"/>
    <x v="5"/>
    <s v="Under Armour"/>
  </r>
  <r>
    <s v="Journal"/>
    <s v="Blend360, LLC"/>
    <s v="Business Intelligence"/>
    <s v="Business Intelligence"/>
    <d v="2024-08-31T00:00:00"/>
    <x v="0"/>
    <s v="51589"/>
    <s v="898166"/>
    <x v="122"/>
    <s v="17357"/>
    <s v="14230165822"/>
    <m/>
    <m/>
    <m/>
    <n v="14553"/>
    <x v="5"/>
    <s v="Visa"/>
  </r>
  <r>
    <s v="Journal"/>
    <s v="Montevideo Labs"/>
    <s v="Business Intelligence"/>
    <s v="Business Intelligence"/>
    <d v="2024-08-31T00:00:00"/>
    <x v="0"/>
    <s v="51168"/>
    <s v="894153"/>
    <x v="117"/>
    <s v="25138"/>
    <s v="16977995014"/>
    <m/>
    <m/>
    <m/>
    <n v="344.16020327548085"/>
    <x v="5"/>
    <s v="Roku"/>
  </r>
  <r>
    <s v="Journal"/>
    <s v="Blend360, LLC"/>
    <s v="Business Intelligence"/>
    <s v="Business Intelligence"/>
    <d v="2024-08-31T00:00:00"/>
    <x v="0"/>
    <s v="51824"/>
    <s v="901609"/>
    <x v="123"/>
    <s v="32547"/>
    <s v="19569235802"/>
    <m/>
    <m/>
    <m/>
    <n v="2810.57"/>
    <x v="5"/>
    <s v="Visa"/>
  </r>
  <r>
    <s v="Journal"/>
    <s v="Montevideo Labs"/>
    <s v="Business Intelligence"/>
    <s v="Business Intelligence"/>
    <d v="2024-08-31T00:00:00"/>
    <x v="0"/>
    <s v="49949"/>
    <s v="892822"/>
    <x v="6"/>
    <s v="25146"/>
    <s v="16716229170"/>
    <m/>
    <m/>
    <m/>
    <n v="396.18442004968142"/>
    <x v="5"/>
    <s v="MasterCard"/>
  </r>
  <r>
    <s v="Journal"/>
    <s v="Blend360, LLC"/>
    <s v="Business Intelligence"/>
    <s v="Business Intelligence"/>
    <d v="2024-08-31T00:00:00"/>
    <x v="0"/>
    <s v="52184"/>
    <s v="914879"/>
    <x v="124"/>
    <s v="24823"/>
    <m/>
    <m/>
    <m/>
    <m/>
    <n v="1890"/>
    <x v="5"/>
    <s v="Legrand Cablofil Inc"/>
  </r>
  <r>
    <s v="Journal"/>
    <s v="Montevideo Labs"/>
    <s v="Business Intelligence"/>
    <s v="Business Intelligence"/>
    <d v="2024-08-31T00:00:00"/>
    <x v="0"/>
    <s v="49850"/>
    <s v="892453"/>
    <x v="6"/>
    <s v="25146"/>
    <s v="16716229170"/>
    <m/>
    <m/>
    <m/>
    <n v="352.16392893305016"/>
    <x v="5"/>
    <s v="MasterCard"/>
  </r>
  <r>
    <s v="Journal"/>
    <s v="Montevideo Labs"/>
    <s v="Business Intelligence"/>
    <s v="Business Intelligence"/>
    <d v="2024-08-31T00:00:00"/>
    <x v="0"/>
    <s v="50815"/>
    <s v="893727"/>
    <x v="117"/>
    <s v="25138"/>
    <s v="16977995014"/>
    <m/>
    <m/>
    <m/>
    <n v="344.16020327548085"/>
    <x v="5"/>
    <s v="Roku"/>
  </r>
  <r>
    <s v="Journal"/>
    <s v="Montevideo Labs"/>
    <s v="Business Intelligence"/>
    <s v="Business Intelligence"/>
    <d v="2024-08-31T00:00:00"/>
    <x v="0"/>
    <s v="49889"/>
    <s v="892475"/>
    <x v="6"/>
    <s v="25146"/>
    <s v="16716229170"/>
    <m/>
    <m/>
    <m/>
    <n v="531.24741444853987"/>
    <x v="5"/>
    <s v="MasterCard"/>
  </r>
  <r>
    <s v="Journal"/>
    <s v="Blend360, LLC"/>
    <s v="Business Intelligence"/>
    <s v="Business Intelligence"/>
    <d v="2024-08-31T00:00:00"/>
    <x v="0"/>
    <s v="52186"/>
    <s v="914881"/>
    <x v="124"/>
    <s v="24823"/>
    <m/>
    <m/>
    <m/>
    <m/>
    <n v="1890"/>
    <x v="5"/>
    <s v="Legrand Cablofil Inc"/>
  </r>
  <r>
    <s v="Journal"/>
    <s v="Blend360, LLC"/>
    <s v="Business Intelligence"/>
    <s v="Business Intelligence"/>
    <d v="2024-08-31T00:00:00"/>
    <x v="0"/>
    <s v="49238"/>
    <s v="887953"/>
    <x v="125"/>
    <s v="22531"/>
    <s v="15767035179"/>
    <m/>
    <m/>
    <s v="Retainer Revenue Recognition"/>
    <n v="10000"/>
    <x v="5"/>
    <s v="Fresh Direct"/>
  </r>
  <r>
    <s v="Journal"/>
    <s v="Montevideo Labs"/>
    <s v="Business Intelligence"/>
    <s v="Business Intelligence"/>
    <d v="2024-08-31T00:00:00"/>
    <x v="0"/>
    <s v="49930"/>
    <s v="892808"/>
    <x v="6"/>
    <s v="25146"/>
    <s v="16716229170"/>
    <m/>
    <m/>
    <m/>
    <n v="531.24741444853987"/>
    <x v="5"/>
    <s v="MasterCard"/>
  </r>
  <r>
    <s v="Journal"/>
    <s v="Montevideo Labs"/>
    <s v="Business Intelligence"/>
    <s v="Business Intelligence"/>
    <d v="2024-08-31T00:00:00"/>
    <x v="0"/>
    <s v="49987"/>
    <s v="892847"/>
    <x v="6"/>
    <s v="25146"/>
    <s v="16716229170"/>
    <m/>
    <m/>
    <m/>
    <n v="531.24741444853987"/>
    <x v="5"/>
    <s v="MasterCard"/>
  </r>
  <r>
    <s v="Journal"/>
    <s v="Blend360, LLC"/>
    <s v="Business Intelligence"/>
    <s v="Business Intelligence"/>
    <d v="2024-08-31T00:00:00"/>
    <x v="0"/>
    <s v="51750"/>
    <s v="901354"/>
    <x v="126"/>
    <s v="31106"/>
    <s v="19153848364"/>
    <m/>
    <m/>
    <m/>
    <n v="6519.88"/>
    <x v="5"/>
    <s v="Visa"/>
  </r>
  <r>
    <s v="Journal"/>
    <s v="Montevideo Labs"/>
    <s v="Business Intelligence"/>
    <s v="Business Intelligence"/>
    <d v="2024-08-31T00:00:00"/>
    <x v="0"/>
    <s v="50020"/>
    <s v="892872"/>
    <x v="6"/>
    <s v="25146"/>
    <s v="16716229170"/>
    <m/>
    <m/>
    <m/>
    <n v="352.16392893305016"/>
    <x v="5"/>
    <s v="MasterCard"/>
  </r>
  <r>
    <s v="Journal"/>
    <s v="Montevideo Labs"/>
    <s v="Business Intelligence"/>
    <s v="Business Intelligence"/>
    <d v="2024-08-31T00:00:00"/>
    <x v="0"/>
    <s v="50226"/>
    <s v="892981"/>
    <x v="115"/>
    <s v="25161"/>
    <s v="16856641557"/>
    <m/>
    <m/>
    <m/>
    <n v="480.22353945415932"/>
    <x v="5"/>
    <s v="The Blackstone Group"/>
  </r>
  <r>
    <s v="Journal"/>
    <s v="Montevideo Labs"/>
    <s v="Business Intelligence"/>
    <s v="Business Intelligence"/>
    <d v="2024-08-31T00:00:00"/>
    <x v="0"/>
    <s v="49837"/>
    <s v="892305"/>
    <x v="6"/>
    <s v="25146"/>
    <s v="16716229170"/>
    <m/>
    <m/>
    <m/>
    <n v="352.16392893305016"/>
    <x v="5"/>
    <s v="MasterCard"/>
  </r>
  <r>
    <s v="Journal"/>
    <s v="Montevideo Labs"/>
    <s v="Business Intelligence"/>
    <s v="Business Intelligence"/>
    <d v="2024-08-31T00:00:00"/>
    <x v="0"/>
    <s v="51012"/>
    <s v="894102"/>
    <x v="117"/>
    <s v="25138"/>
    <s v="16977995014"/>
    <m/>
    <m/>
    <m/>
    <n v="228.10618124072568"/>
    <x v="5"/>
    <s v="Roku"/>
  </r>
  <r>
    <s v="Journal"/>
    <s v="Montevideo Labs"/>
    <s v="Business Intelligence"/>
    <s v="Business Intelligence"/>
    <d v="2024-08-31T00:00:00"/>
    <x v="0"/>
    <s v="50236"/>
    <s v="893114"/>
    <x v="115"/>
    <s v="25161"/>
    <s v="16856641557"/>
    <m/>
    <m/>
    <m/>
    <n v="480.22353945415932"/>
    <x v="5"/>
    <s v="The Blackstone Group"/>
  </r>
  <r>
    <s v="Journal"/>
    <s v="Montevideo Labs"/>
    <s v="Business Intelligence"/>
    <s v="Business Intelligence"/>
    <d v="2024-08-31T00:00:00"/>
    <x v="0"/>
    <s v="50215"/>
    <s v="892970"/>
    <x v="115"/>
    <s v="25161"/>
    <s v="16856641557"/>
    <m/>
    <m/>
    <m/>
    <n v="480.22353945415932"/>
    <x v="5"/>
    <s v="The Blackstone Group"/>
  </r>
  <r>
    <s v="Journal"/>
    <s v="Blend360, LLC"/>
    <s v="Business Intelligence"/>
    <s v="Business Intelligence"/>
    <d v="2024-08-31T00:00:00"/>
    <x v="0"/>
    <s v="51719"/>
    <s v="901419"/>
    <x v="126"/>
    <s v="31106"/>
    <s v="19153848364"/>
    <m/>
    <m/>
    <m/>
    <n v="8.81"/>
    <x v="5"/>
    <s v="Visa"/>
  </r>
  <r>
    <s v="Journal"/>
    <s v="Blend360, LLC"/>
    <s v="Business Intelligence"/>
    <s v="Business Intelligence"/>
    <d v="2024-08-31T00:00:00"/>
    <x v="0"/>
    <s v="51840"/>
    <s v="901517"/>
    <x v="127"/>
    <s v="35679"/>
    <s v="20379207056"/>
    <m/>
    <m/>
    <m/>
    <n v="26084.89"/>
    <x v="5"/>
    <s v="Visa"/>
  </r>
  <r>
    <s v="Journal"/>
    <s v="Engagement Factory BV Netherlands"/>
    <s v="Business Intelligence"/>
    <s v="Business Intelligence"/>
    <d v="2024-08-31T00:00:00"/>
    <x v="0"/>
    <s v="52167"/>
    <s v="913920"/>
    <x v="0"/>
    <m/>
    <m/>
    <s v="ICC 770 Soremartec S.A. : P1 Africa-Levant Reports Ongoing"/>
    <m/>
    <s v="TopSide Management Book Elim related to project ICC 770 Soremartec S.A. : P1 Africa-Levant Reports Ongoing"/>
    <n v="-792.04510398720004"/>
    <x v="1"/>
    <s v="Soremartec S.A."/>
  </r>
  <r>
    <s v="Journal"/>
    <s v="Montevideo Labs"/>
    <s v="Business Intelligence"/>
    <s v="Business Intelligence"/>
    <d v="2024-08-31T00:00:00"/>
    <x v="0"/>
    <s v="50767"/>
    <s v="893705"/>
    <x v="117"/>
    <s v="25138"/>
    <s v="16977995014"/>
    <m/>
    <m/>
    <m/>
    <n v="344.16020327548085"/>
    <x v="5"/>
    <s v="Roku"/>
  </r>
  <r>
    <s v="Journal"/>
    <s v="Montevideo Labs"/>
    <s v="Business Intelligence"/>
    <s v="Business Intelligence"/>
    <d v="2024-08-31T00:00:00"/>
    <x v="0"/>
    <s v="49968"/>
    <s v="892694"/>
    <x v="6"/>
    <s v="25146"/>
    <s v="16716229170"/>
    <m/>
    <m/>
    <m/>
    <n v="531.24741444853987"/>
    <x v="5"/>
    <s v="MasterCard"/>
  </r>
  <r>
    <s v="Journal"/>
    <s v="Montevideo Labs"/>
    <s v="Business Intelligence"/>
    <s v="Business Intelligence"/>
    <d v="2024-08-31T00:00:00"/>
    <x v="0"/>
    <s v="50975"/>
    <s v="893931"/>
    <x v="117"/>
    <s v="25138"/>
    <s v="16977995014"/>
    <m/>
    <m/>
    <m/>
    <n v="344.16020327548085"/>
    <x v="5"/>
    <s v="Roku"/>
  </r>
  <r>
    <s v="Journal"/>
    <s v="Blend360, LLC"/>
    <s v="Business Intelligence"/>
    <s v="Business Intelligence"/>
    <d v="2024-08-31T00:00:00"/>
    <x v="0"/>
    <s v="52027"/>
    <s v="909263"/>
    <x v="19"/>
    <s v="28141"/>
    <s v="17583569682"/>
    <m/>
    <m/>
    <m/>
    <n v="15519.57"/>
    <x v="5"/>
    <s v="GoodRx"/>
  </r>
  <r>
    <s v="Journal"/>
    <s v="Montevideo Labs"/>
    <s v="Business Intelligence"/>
    <s v="Business Intelligence"/>
    <d v="2024-08-31T00:00:00"/>
    <x v="0"/>
    <s v="50211"/>
    <s v="892967"/>
    <x v="115"/>
    <s v="25161"/>
    <s v="16856641557"/>
    <m/>
    <m/>
    <m/>
    <n v="480.22353945415932"/>
    <x v="5"/>
    <s v="The Blackstone Group"/>
  </r>
  <r>
    <s v="Journal"/>
    <s v="Montevideo Labs"/>
    <s v="Business Intelligence"/>
    <s v="Business Intelligence"/>
    <d v="2024-08-31T00:00:00"/>
    <x v="0"/>
    <s v="49965"/>
    <s v="892833"/>
    <x v="6"/>
    <s v="25146"/>
    <s v="16716229170"/>
    <m/>
    <m/>
    <m/>
    <n v="352.16392893305016"/>
    <x v="5"/>
    <s v="MasterCard"/>
  </r>
  <r>
    <s v="Journal"/>
    <s v="Engagement Factory BV Netherlands"/>
    <s v="Business Intelligence"/>
    <s v="Business Intelligence"/>
    <d v="2024-08-31T00:00:00"/>
    <x v="0"/>
    <s v="49345"/>
    <s v="889830"/>
    <x v="128"/>
    <s v="25538"/>
    <m/>
    <m/>
    <m/>
    <m/>
    <n v="23529.469761839999"/>
    <x v="1"/>
    <s v="Soremartec S.A."/>
  </r>
  <r>
    <s v="Journal"/>
    <s v="Montevideo Labs"/>
    <s v="Business Intelligence"/>
    <s v="Business Intelligence"/>
    <d v="2024-08-31T00:00:00"/>
    <x v="0"/>
    <s v="50234"/>
    <s v="893112"/>
    <x v="115"/>
    <s v="25161"/>
    <s v="16856641557"/>
    <m/>
    <m/>
    <m/>
    <n v="480.22353945415932"/>
    <x v="5"/>
    <s v="The Blackstone Group"/>
  </r>
  <r>
    <s v="Journal"/>
    <s v="Montevideo Labs"/>
    <s v="Business Intelligence"/>
    <s v="Business Intelligence"/>
    <d v="2024-08-31T00:00:00"/>
    <x v="0"/>
    <s v="51132"/>
    <s v="894328"/>
    <x v="117"/>
    <s v="25138"/>
    <s v="16977995014"/>
    <m/>
    <m/>
    <m/>
    <n v="344.16020327548085"/>
    <x v="5"/>
    <s v="Roku"/>
  </r>
  <r>
    <s v="Journal"/>
    <s v="Montevideo Labs"/>
    <s v="Business Intelligence"/>
    <s v="Business Intelligence"/>
    <d v="2024-08-31T00:00:00"/>
    <x v="0"/>
    <s v="50097"/>
    <s v="892918"/>
    <x v="6"/>
    <s v="25146"/>
    <s v="16716229170"/>
    <m/>
    <m/>
    <m/>
    <n v="531.24741444853987"/>
    <x v="5"/>
    <s v="MasterCard"/>
  </r>
  <r>
    <s v="Journal"/>
    <s v="Montevideo Labs"/>
    <s v="Business Intelligence"/>
    <s v="Business Intelligence"/>
    <d v="2024-08-31T00:00:00"/>
    <x v="0"/>
    <s v="49861"/>
    <s v="892311"/>
    <x v="6"/>
    <s v="25146"/>
    <s v="16716229170"/>
    <m/>
    <m/>
    <m/>
    <n v="352.16392893305016"/>
    <x v="5"/>
    <s v="MasterCard"/>
  </r>
  <r>
    <s v="Journal"/>
    <s v="Forthpoint"/>
    <s v="Business Intelligence"/>
    <s v="Business Intelligence"/>
    <d v="2024-08-31T00:00:00"/>
    <x v="0"/>
    <s v="49357"/>
    <s v="889835"/>
    <x v="53"/>
    <s v="25755"/>
    <m/>
    <m/>
    <m/>
    <m/>
    <n v="1488.3011366741509"/>
    <x v="1"/>
    <s v="in Forth Point Represents Blend360"/>
  </r>
  <r>
    <s v="Journal"/>
    <s v="Blend360, LLC"/>
    <s v="Business Intelligence"/>
    <s v="Business Intelligence"/>
    <d v="2024-08-31T00:00:00"/>
    <x v="0"/>
    <s v="49271"/>
    <s v="887976"/>
    <x v="107"/>
    <s v="34003"/>
    <s v="17583641901"/>
    <m/>
    <m/>
    <s v="Retainer Revenue Recognition"/>
    <n v="183577.06"/>
    <x v="5"/>
    <s v="LinkedIn"/>
  </r>
  <r>
    <s v="Journal"/>
    <s v="Montevideo Labs"/>
    <s v="Business Intelligence"/>
    <s v="Business Intelligence"/>
    <d v="2024-08-31T00:00:00"/>
    <x v="0"/>
    <s v="49933"/>
    <s v="892810"/>
    <x v="6"/>
    <s v="25146"/>
    <s v="16716229170"/>
    <m/>
    <m/>
    <m/>
    <n v="177.08255410109734"/>
    <x v="5"/>
    <s v="MasterCard"/>
  </r>
  <r>
    <s v="Journal"/>
    <s v="Blend360, LLC"/>
    <s v="Business Intelligence"/>
    <s v="Business Intelligence"/>
    <d v="2024-08-31T00:00:00"/>
    <x v="0"/>
    <s v="52166"/>
    <s v="913919"/>
    <x v="0"/>
    <m/>
    <m/>
    <s v="ICC 1019 ICC in Forth Point Represents Blend360 : Legrand - Cablofil Managed Service Level Agreement"/>
    <m/>
    <s v="TopSide Management Book Elim related to project ICC 1019 ICC in Forth Point Represents Blend360 : Legrand - Cablofil Managed Service Level Agreement"/>
    <n v="-1482.03"/>
    <x v="5"/>
    <s v="Legrand Cablofil Inc"/>
  </r>
  <r>
    <s v="Journal"/>
    <s v="Montevideo Labs"/>
    <s v="Business Intelligence"/>
    <s v="Business Intelligence"/>
    <d v="2024-08-31T00:00:00"/>
    <x v="0"/>
    <s v="49887"/>
    <s v="892323"/>
    <x v="6"/>
    <s v="25146"/>
    <s v="16716229170"/>
    <m/>
    <m/>
    <m/>
    <n v="352.16392893305016"/>
    <x v="5"/>
    <s v="MasterCard"/>
  </r>
  <r>
    <s v="Journal"/>
    <s v="Blend360, LLC"/>
    <s v="Business Intelligence"/>
    <s v="Business Intelligence"/>
    <d v="2024-08-31T00:00:00"/>
    <x v="0"/>
    <s v="51720"/>
    <s v="901421"/>
    <x v="126"/>
    <s v="31106"/>
    <s v="19153848364"/>
    <m/>
    <m/>
    <m/>
    <n v="6.15"/>
    <x v="5"/>
    <s v="Visa"/>
  </r>
  <r>
    <s v="Journal"/>
    <s v="Montevideo Labs"/>
    <s v="Business Intelligence"/>
    <s v="Business Intelligence"/>
    <d v="2024-08-31T00:00:00"/>
    <x v="0"/>
    <s v="50810"/>
    <s v="892747"/>
    <x v="117"/>
    <s v="25138"/>
    <s v="16977995014"/>
    <m/>
    <m/>
    <m/>
    <n v="228.10618124072568"/>
    <x v="5"/>
    <s v="Roku"/>
  </r>
  <r>
    <s v="Journal"/>
    <s v="Montevideo Labs"/>
    <s v="Business Intelligence"/>
    <s v="Business Intelligence"/>
    <d v="2024-08-31T00:00:00"/>
    <x v="0"/>
    <s v="50112"/>
    <s v="892923"/>
    <x v="6"/>
    <s v="25146"/>
    <s v="16716229170"/>
    <m/>
    <m/>
    <m/>
    <n v="352.16392893305016"/>
    <x v="5"/>
    <s v="MasterCard"/>
  </r>
  <r>
    <s v="Journal"/>
    <s v="Montevideo Labs"/>
    <s v="Business Intelligence"/>
    <s v="Business Intelligence"/>
    <d v="2024-08-31T00:00:00"/>
    <x v="0"/>
    <s v="50113"/>
    <s v="892924"/>
    <x v="6"/>
    <s v="25146"/>
    <s v="16716229170"/>
    <m/>
    <m/>
    <m/>
    <n v="352.16392893305016"/>
    <x v="5"/>
    <s v="MasterCard"/>
  </r>
  <r>
    <s v="Journal"/>
    <s v="Montevideo Labs"/>
    <s v="Business Intelligence"/>
    <s v="Business Intelligence"/>
    <d v="2024-08-31T00:00:00"/>
    <x v="0"/>
    <s v="51205"/>
    <s v="894384"/>
    <x v="117"/>
    <s v="25138"/>
    <s v="16977995014"/>
    <m/>
    <m/>
    <m/>
    <n v="344.16020327548085"/>
    <x v="5"/>
    <s v="Roku"/>
  </r>
  <r>
    <s v="Journal"/>
    <s v="Blend360, LLC"/>
    <s v="Business Intelligence"/>
    <s v="Business Intelligence"/>
    <d v="2024-08-31T00:00:00"/>
    <x v="0"/>
    <s v="49228"/>
    <s v="887943"/>
    <x v="129"/>
    <s v="32654"/>
    <s v="17500424495"/>
    <m/>
    <m/>
    <s v="Retainer Revenue Recognition"/>
    <n v="16666.669999999998"/>
    <x v="5"/>
    <s v="AARP"/>
  </r>
  <r>
    <s v="Journal"/>
    <s v="Montevideo Labs"/>
    <s v="Business Intelligence"/>
    <s v="Business Intelligence"/>
    <d v="2024-08-31T00:00:00"/>
    <x v="0"/>
    <s v="50232"/>
    <s v="893110"/>
    <x v="115"/>
    <s v="25161"/>
    <s v="16856641557"/>
    <m/>
    <m/>
    <m/>
    <n v="480.22353945415932"/>
    <x v="5"/>
    <s v="The Blackstone Group"/>
  </r>
  <r>
    <s v="Journal"/>
    <s v="Blend360, LLC"/>
    <s v="Business Intelligence"/>
    <s v="Business Intelligence"/>
    <d v="2024-08-31T00:00:00"/>
    <x v="0"/>
    <s v="51625"/>
    <s v="901290"/>
    <x v="130"/>
    <s v="35067"/>
    <s v="20660299190"/>
    <m/>
    <m/>
    <m/>
    <n v="4237.45"/>
    <x v="5"/>
    <s v="Under Armour"/>
  </r>
  <r>
    <s v="Journal"/>
    <s v="Montevideo Labs"/>
    <s v="Business Intelligence"/>
    <s v="Business Intelligence"/>
    <d v="2024-08-31T00:00:00"/>
    <x v="0"/>
    <s v="49917"/>
    <s v="892795"/>
    <x v="6"/>
    <s v="25146"/>
    <s v="16716229170"/>
    <m/>
    <m/>
    <m/>
    <n v="590.27476724573751"/>
    <x v="5"/>
    <s v="MasterCard"/>
  </r>
  <r>
    <s v="Journal"/>
    <s v="Engagement Factory BV Netherlands"/>
    <s v="Business Intelligence"/>
    <s v="Business Intelligence"/>
    <d v="2024-08-31T00:00:00"/>
    <x v="0"/>
    <s v="49340"/>
    <s v="889826"/>
    <x v="113"/>
    <s v="20140"/>
    <m/>
    <m/>
    <m/>
    <m/>
    <n v="1333.8229094400001"/>
    <x v="1"/>
    <s v="Soremartec S.A."/>
  </r>
  <r>
    <s v="Journal"/>
    <s v="Blend360, LLC"/>
    <s v="Business Intelligence"/>
    <s v="Business Intelligence"/>
    <d v="2024-08-31T00:00:00"/>
    <x v="0"/>
    <s v="51828"/>
    <s v="901613"/>
    <x v="60"/>
    <s v="21119"/>
    <s v="14339724132"/>
    <m/>
    <m/>
    <m/>
    <n v="5855.82"/>
    <x v="5"/>
    <s v="UDX"/>
  </r>
  <r>
    <s v="Journal"/>
    <s v="Montevideo Labs"/>
    <s v="Business Intelligence"/>
    <s v="Business Intelligence"/>
    <d v="2024-08-31T00:00:00"/>
    <x v="0"/>
    <s v="50114"/>
    <s v="892925"/>
    <x v="6"/>
    <s v="25146"/>
    <s v="16716229170"/>
    <m/>
    <m/>
    <m/>
    <n v="531.24741444853987"/>
    <x v="5"/>
    <s v="MasterCard"/>
  </r>
  <r>
    <s v="Journal"/>
    <s v="Montevideo Labs"/>
    <s v="Business Intelligence"/>
    <s v="Business Intelligence"/>
    <d v="2024-08-31T00:00:00"/>
    <x v="0"/>
    <s v="49781"/>
    <s v="892495"/>
    <x v="6"/>
    <s v="25146"/>
    <s v="16716229170"/>
    <m/>
    <m/>
    <m/>
    <n v="590.27476724573751"/>
    <x v="5"/>
    <s v="MasterCard"/>
  </r>
  <r>
    <s v="Journal"/>
    <s v="Montevideo Labs"/>
    <s v="Business Intelligence"/>
    <s v="Business Intelligence"/>
    <d v="2024-08-31T00:00:00"/>
    <x v="0"/>
    <s v="49876"/>
    <s v="892467"/>
    <x v="6"/>
    <s v="25146"/>
    <s v="16716229170"/>
    <m/>
    <m/>
    <m/>
    <n v="396.18442004968142"/>
    <x v="5"/>
    <s v="MasterCard"/>
  </r>
  <r>
    <s v="Journal"/>
    <s v="Blend360, LLC"/>
    <s v="Business Intelligence"/>
    <s v="Business Intelligence"/>
    <d v="2024-08-31T00:00:00"/>
    <x v="0"/>
    <s v="51726"/>
    <s v="901426"/>
    <x v="131"/>
    <s v="30049"/>
    <s v="16530006669"/>
    <m/>
    <m/>
    <m/>
    <n v="22896.14"/>
    <x v="5"/>
    <s v="AARP"/>
  </r>
  <r>
    <s v="Journal"/>
    <s v="Montevideo Labs"/>
    <s v="Business Intelligence"/>
    <s v="Business Intelligence"/>
    <d v="2024-08-31T00:00:00"/>
    <x v="0"/>
    <s v="50238"/>
    <s v="893115"/>
    <x v="115"/>
    <s v="25161"/>
    <s v="16856641557"/>
    <m/>
    <m/>
    <m/>
    <n v="480.22353945415932"/>
    <x v="5"/>
    <s v="The Blackstone Group"/>
  </r>
  <r>
    <s v="Journal"/>
    <s v="Blend360, LLC"/>
    <s v="Business Intelligence"/>
    <s v="Business Intelligence"/>
    <d v="2024-08-31T00:00:00"/>
    <x v="0"/>
    <s v="49267"/>
    <s v="888237"/>
    <x v="105"/>
    <s v="34002"/>
    <s v="16456055960"/>
    <m/>
    <m/>
    <s v="Retainer Revenue Recognition"/>
    <n v="90650.65"/>
    <x v="5"/>
    <s v="LinkedIn"/>
  </r>
  <r>
    <s v="Journal"/>
    <s v="Blend360, LLC"/>
    <s v="Business Intelligence"/>
    <s v="Business Intelligence"/>
    <d v="2024-08-31T00:00:00"/>
    <x v="0"/>
    <s v="51764"/>
    <s v="901432"/>
    <x v="132"/>
    <s v="32546"/>
    <s v="19569236781"/>
    <m/>
    <m/>
    <m/>
    <n v="3573.04"/>
    <x v="5"/>
    <s v="Visa"/>
  </r>
  <r>
    <s v="Journal"/>
    <s v="Montevideo Labs"/>
    <s v="Business Intelligence"/>
    <s v="Business Intelligence"/>
    <d v="2024-08-31T00:00:00"/>
    <x v="0"/>
    <s v="49848"/>
    <s v="892452"/>
    <x v="6"/>
    <s v="25146"/>
    <s v="16716229170"/>
    <m/>
    <m/>
    <m/>
    <n v="176.08196446652508"/>
    <x v="5"/>
    <s v="MasterCard"/>
  </r>
  <r>
    <s v="Journal"/>
    <s v="Montevideo Labs"/>
    <s v="Business Intelligence"/>
    <s v="Business Intelligence"/>
    <d v="2024-08-31T00:00:00"/>
    <x v="0"/>
    <s v="50041"/>
    <s v="892705"/>
    <x v="6"/>
    <s v="25146"/>
    <s v="16716229170"/>
    <m/>
    <m/>
    <m/>
    <n v="396.18442004968142"/>
    <x v="5"/>
    <s v="MasterCard"/>
  </r>
  <r>
    <s v="Journal"/>
    <s v="Montevideo Labs"/>
    <s v="Business Intelligence"/>
    <s v="Business Intelligence"/>
    <d v="2024-08-31T00:00:00"/>
    <x v="0"/>
    <s v="50039"/>
    <s v="892704"/>
    <x v="6"/>
    <s v="25146"/>
    <s v="16716229170"/>
    <m/>
    <m/>
    <m/>
    <n v="352.16392893305016"/>
    <x v="5"/>
    <s v="MasterCard"/>
  </r>
  <r>
    <s v="Journal"/>
    <s v="Montevideo Labs"/>
    <s v="Business Intelligence"/>
    <s v="Business Intelligence"/>
    <d v="2024-08-31T00:00:00"/>
    <x v="0"/>
    <s v="50201"/>
    <s v="893104"/>
    <x v="115"/>
    <s v="25161"/>
    <s v="16856641557"/>
    <m/>
    <m/>
    <m/>
    <n v="480.22353945415932"/>
    <x v="5"/>
    <s v="The Blackstone Group"/>
  </r>
  <r>
    <s v="Journal"/>
    <s v="Montevideo Labs"/>
    <s v="Business Intelligence"/>
    <s v="Business Intelligence"/>
    <d v="2024-08-31T00:00:00"/>
    <x v="0"/>
    <s v="51052"/>
    <s v="894114"/>
    <x v="117"/>
    <s v="25138"/>
    <s v="16977995014"/>
    <m/>
    <m/>
    <m/>
    <n v="228.10618124072568"/>
    <x v="5"/>
    <s v="Roku"/>
  </r>
  <r>
    <s v="Journal"/>
    <s v="Blend360, LLC"/>
    <s v="Business Intelligence"/>
    <s v="Business Intelligence"/>
    <d v="2024-08-31T00:00:00"/>
    <x v="0"/>
    <s v="51815"/>
    <s v="901602"/>
    <x v="18"/>
    <s v="31318"/>
    <s v="18657995555"/>
    <m/>
    <m/>
    <m/>
    <n v="1751.52"/>
    <x v="5"/>
    <s v="Visa"/>
  </r>
  <r>
    <s v="Journal"/>
    <s v="Blend360, LLC"/>
    <s v="Business Intelligence"/>
    <s v="Business Intelligence"/>
    <d v="2024-08-31T00:00:00"/>
    <x v="0"/>
    <s v="51778"/>
    <s v="901374"/>
    <x v="132"/>
    <s v="32546"/>
    <s v="19569236781"/>
    <m/>
    <m/>
    <m/>
    <n v="-178.35"/>
    <x v="5"/>
    <s v="Visa"/>
  </r>
  <r>
    <s v="Journal"/>
    <s v="Montevideo Labs"/>
    <s v="Business Intelligence"/>
    <s v="Business Intelligence"/>
    <d v="2024-08-31T00:00:00"/>
    <x v="0"/>
    <s v="49779"/>
    <s v="892407"/>
    <x v="6"/>
    <s v="25146"/>
    <s v="16716229170"/>
    <m/>
    <m/>
    <m/>
    <n v="352.16392893305016"/>
    <x v="5"/>
    <s v="MasterCard"/>
  </r>
  <r>
    <s v="Journal"/>
    <s v="Montevideo Labs"/>
    <s v="Business Intelligence"/>
    <s v="Business Intelligence"/>
    <d v="2024-08-31T00:00:00"/>
    <x v="0"/>
    <s v="50854"/>
    <s v="893760"/>
    <x v="117"/>
    <s v="25138"/>
    <s v="16977995014"/>
    <m/>
    <m/>
    <m/>
    <n v="228.10618124072568"/>
    <x v="5"/>
    <s v="Roku"/>
  </r>
  <r>
    <s v="Journal"/>
    <s v="Blend360, LLC"/>
    <s v="Business Intelligence"/>
    <s v="Business Intelligence"/>
    <d v="2024-08-31T00:00:00"/>
    <x v="0"/>
    <s v="51629"/>
    <s v="901293"/>
    <x v="130"/>
    <s v="35067"/>
    <s v="20660299190"/>
    <m/>
    <m/>
    <m/>
    <n v="4459.2299999999996"/>
    <x v="5"/>
    <s v="Under Armour"/>
  </r>
  <r>
    <s v="Journal"/>
    <s v="Montevideo Labs"/>
    <s v="Business Intelligence"/>
    <s v="Business Intelligence"/>
    <d v="2024-08-31T00:00:00"/>
    <x v="0"/>
    <s v="49915"/>
    <s v="892793"/>
    <x v="6"/>
    <s v="25146"/>
    <s v="16716229170"/>
    <m/>
    <m/>
    <m/>
    <n v="352.16392893305016"/>
    <x v="5"/>
    <s v="MasterCard"/>
  </r>
  <r>
    <s v="Journal"/>
    <s v="Blend360, LLC"/>
    <s v="Business Intelligence"/>
    <s v="Business Intelligence"/>
    <d v="2024-08-31T00:00:00"/>
    <x v="0"/>
    <s v="51758"/>
    <s v="901359"/>
    <x v="132"/>
    <s v="32546"/>
    <s v="19569236781"/>
    <m/>
    <m/>
    <m/>
    <n v="4200.46"/>
    <x v="5"/>
    <s v="Visa"/>
  </r>
  <r>
    <s v="Journal"/>
    <s v="Engagement Factory BV Netherlands"/>
    <s v="Business Intelligence"/>
    <s v="Business Intelligence"/>
    <d v="2024-08-31T00:00:00"/>
    <x v="0"/>
    <s v="43593"/>
    <s v="755714"/>
    <x v="133"/>
    <s v="20142"/>
    <m/>
    <m/>
    <m/>
    <m/>
    <n v="2063.2573130400001"/>
    <x v="1"/>
    <s v="Soremartec S.A."/>
  </r>
  <r>
    <s v="Journal"/>
    <s v="Montevideo Labs"/>
    <s v="Business Intelligence"/>
    <s v="Business Intelligence"/>
    <d v="2024-08-31T00:00:00"/>
    <x v="0"/>
    <s v="50076"/>
    <s v="892906"/>
    <x v="6"/>
    <s v="25146"/>
    <s v="16716229170"/>
    <m/>
    <m/>
    <m/>
    <n v="352.16392893305016"/>
    <x v="5"/>
    <s v="MasterCard"/>
  </r>
  <r>
    <s v="Journal"/>
    <s v="Blend360, LLC"/>
    <s v="Business Intelligence"/>
    <s v="Business Intelligence"/>
    <d v="2024-08-31T00:00:00"/>
    <x v="0"/>
    <s v="51691"/>
    <s v="901497"/>
    <x v="121"/>
    <s v="28679"/>
    <s v="14229444097"/>
    <m/>
    <m/>
    <m/>
    <n v="19.5"/>
    <x v="5"/>
    <s v="Under Armour"/>
  </r>
  <r>
    <s v="Journal"/>
    <s v="Montevideo Labs"/>
    <s v="Business Intelligence"/>
    <s v="Business Intelligence"/>
    <d v="2024-08-31T00:00:00"/>
    <x v="0"/>
    <s v="50004"/>
    <s v="892342"/>
    <x v="6"/>
    <s v="25146"/>
    <s v="16716229170"/>
    <m/>
    <m/>
    <m/>
    <n v="649.3023678976873"/>
    <x v="5"/>
    <s v="MasterCard"/>
  </r>
  <r>
    <s v="Journal"/>
    <s v="Blend360, LLC"/>
    <s v="Business Intelligence"/>
    <s v="Business Intelligence"/>
    <d v="2024-08-31T00:00:00"/>
    <x v="0"/>
    <s v="51830"/>
    <s v="901614"/>
    <x v="123"/>
    <s v="32547"/>
    <s v="19569235802"/>
    <m/>
    <m/>
    <m/>
    <n v="4123.3599999999997"/>
    <x v="5"/>
    <s v="Visa"/>
  </r>
  <r>
    <s v="Journal"/>
    <s v="Blend360, LLC"/>
    <s v="Business Intelligence"/>
    <s v="Business Intelligence"/>
    <d v="2024-08-31T00:00:00"/>
    <x v="0"/>
    <s v="49220"/>
    <s v="887939"/>
    <x v="134"/>
    <s v="33283"/>
    <s v="19763827879"/>
    <m/>
    <m/>
    <s v="Retainer Revenue Recognition"/>
    <n v="10000"/>
    <x v="5"/>
    <s v="Stanley Black &amp; Decker"/>
  </r>
  <r>
    <s v="Journal"/>
    <s v="Blend360, LLC"/>
    <s v="Business Intelligence"/>
    <s v="Business Intelligence"/>
    <d v="2024-08-31T00:00:00"/>
    <x v="0"/>
    <s v="49232"/>
    <s v="887947"/>
    <x v="109"/>
    <s v="19490"/>
    <s v="14229981754"/>
    <m/>
    <m/>
    <s v="Retainer Revenue Recognition"/>
    <n v="25453.61"/>
    <x v="5"/>
    <s v="Chewy"/>
  </r>
  <r>
    <s v="Journal"/>
    <s v="Blend360, LLC"/>
    <s v="Business Intelligence"/>
    <s v="Business Intelligence"/>
    <d v="2024-08-31T00:00:00"/>
    <x v="0"/>
    <s v="51788"/>
    <s v="901382"/>
    <x v="123"/>
    <s v="32547"/>
    <s v="19569235802"/>
    <m/>
    <m/>
    <m/>
    <n v="3.09"/>
    <x v="5"/>
    <s v="Visa"/>
  </r>
  <r>
    <s v="Journal"/>
    <s v="Montevideo Labs"/>
    <s v="Business Intelligence"/>
    <s v="Business Intelligence"/>
    <d v="2024-08-31T00:00:00"/>
    <x v="0"/>
    <s v="49966"/>
    <s v="892338"/>
    <x v="6"/>
    <s v="25146"/>
    <s v="16716229170"/>
    <m/>
    <m/>
    <m/>
    <n v="396.18442004968142"/>
    <x v="5"/>
    <s v="MasterCard"/>
  </r>
  <r>
    <s v="Journal"/>
    <s v="Montevideo Labs"/>
    <s v="Business Intelligence"/>
    <s v="Business Intelligence"/>
    <d v="2024-08-31T00:00:00"/>
    <x v="0"/>
    <s v="50080"/>
    <s v="892357"/>
    <x v="6"/>
    <s v="25146"/>
    <s v="16716229170"/>
    <m/>
    <m/>
    <m/>
    <n v="440.20491116631274"/>
    <x v="5"/>
    <s v="MasterCard"/>
  </r>
  <r>
    <s v="Journal"/>
    <s v="Blend360, LLC"/>
    <s v="Business Intelligence"/>
    <s v="Business Intelligence"/>
    <d v="2024-08-31T00:00:00"/>
    <x v="0"/>
    <s v="51839"/>
    <s v="901623"/>
    <x v="127"/>
    <s v="35679"/>
    <s v="20379207056"/>
    <m/>
    <m/>
    <m/>
    <n v="12984.48"/>
    <x v="5"/>
    <s v="Visa"/>
  </r>
  <r>
    <s v="Journal"/>
    <s v="Montevideo Labs"/>
    <s v="Business Intelligence"/>
    <s v="Business Intelligence"/>
    <d v="2024-08-31T00:00:00"/>
    <x v="0"/>
    <s v="51243"/>
    <s v="894411"/>
    <x v="117"/>
    <s v="25138"/>
    <s v="16977995014"/>
    <m/>
    <m/>
    <m/>
    <n v="344.16020327548085"/>
    <x v="5"/>
    <s v="Roku"/>
  </r>
  <r>
    <s v="Journal"/>
    <s v="Montevideo Labs"/>
    <s v="Business Intelligence"/>
    <s v="Business Intelligence"/>
    <d v="2024-08-31T00:00:00"/>
    <x v="0"/>
    <s v="50683"/>
    <s v="893523"/>
    <x v="117"/>
    <s v="25138"/>
    <s v="16977995014"/>
    <m/>
    <m/>
    <m/>
    <n v="344.16020327548085"/>
    <x v="5"/>
    <s v="Roku"/>
  </r>
  <r>
    <s v="Journal"/>
    <s v="Blend360, LLC"/>
    <s v="Business Intelligence"/>
    <s v="Business Intelligence"/>
    <d v="2024-08-31T00:00:00"/>
    <x v="0"/>
    <s v="49293"/>
    <s v="888142"/>
    <x v="44"/>
    <s v="31319"/>
    <s v="18845868143"/>
    <m/>
    <m/>
    <s v="Retainer Revenue Recognition"/>
    <n v="1941.97"/>
    <x v="5"/>
    <s v="Multi-Color Corporation (CD&amp;R)"/>
  </r>
  <r>
    <s v="Journal"/>
    <s v="Montevideo Labs"/>
    <s v="Business Intelligence"/>
    <s v="Business Intelligence"/>
    <d v="2024-08-31T00:00:00"/>
    <x v="0"/>
    <s v="50043"/>
    <s v="892886"/>
    <x v="6"/>
    <s v="25146"/>
    <s v="16716229170"/>
    <m/>
    <m/>
    <m/>
    <n v="649.3023678976873"/>
    <x v="5"/>
    <s v="MasterCard"/>
  </r>
  <r>
    <s v="Journal"/>
    <s v="Blend360, LLC"/>
    <s v="Business Intelligence"/>
    <s v="Business Intelligence"/>
    <d v="2024-08-31T00:00:00"/>
    <x v="0"/>
    <s v="52166"/>
    <s v="913919"/>
    <x v="0"/>
    <m/>
    <m/>
    <s v="ICC 1051 Wyndham Hotels and Resorts : Wyndham - Guest Analytics Retainer"/>
    <m/>
    <s v="TopSide Management Book Elim related to project ICC 1051 Wyndham Hotels and Resorts : Wyndham - Guest Analytics Retainer"/>
    <n v="-12017.6"/>
    <x v="5"/>
    <s v="Wyndham Hotels and Resorts, LLC"/>
  </r>
  <r>
    <s v="Journal"/>
    <s v="Montevideo Labs"/>
    <s v="Business Intelligence"/>
    <s v="Business Intelligence"/>
    <d v="2024-08-31T00:00:00"/>
    <x v="0"/>
    <s v="50198"/>
    <s v="893102"/>
    <x v="115"/>
    <s v="25161"/>
    <s v="16856641557"/>
    <m/>
    <m/>
    <m/>
    <n v="480.22353945415932"/>
    <x v="5"/>
    <s v="The Blackstone Group"/>
  </r>
  <r>
    <s v="Journal"/>
    <s v="Montevideo Labs"/>
    <s v="Business Intelligence"/>
    <s v="Business Intelligence"/>
    <d v="2024-08-31T00:00:00"/>
    <x v="0"/>
    <s v="50600"/>
    <s v="893603"/>
    <x v="117"/>
    <s v="25138"/>
    <s v="16977995014"/>
    <m/>
    <m/>
    <m/>
    <n v="344.16020327548085"/>
    <x v="5"/>
    <s v="Roku"/>
  </r>
  <r>
    <s v="Journal"/>
    <s v="Montevideo Labs"/>
    <s v="Business Intelligence"/>
    <s v="Business Intelligence"/>
    <d v="2024-08-31T00:00:00"/>
    <x v="0"/>
    <s v="50213"/>
    <s v="892968"/>
    <x v="115"/>
    <s v="25161"/>
    <s v="16856641557"/>
    <m/>
    <m/>
    <m/>
    <n v="480.22353945415932"/>
    <x v="5"/>
    <s v="The Blackstone Group"/>
  </r>
  <r>
    <s v="Journal"/>
    <s v="Blend360, LLC"/>
    <s v="Business Intelligence"/>
    <s v="Business Intelligence"/>
    <d v="2024-08-31T00:00:00"/>
    <x v="0"/>
    <s v="49257"/>
    <s v="887964"/>
    <x v="112"/>
    <s v="36090"/>
    <s v="20298599795"/>
    <m/>
    <m/>
    <s v="Retainer Revenue Recognition"/>
    <n v="8717.81"/>
    <x v="5"/>
    <s v="KSM"/>
  </r>
  <r>
    <s v="Journal"/>
    <s v="Montevideo Labs"/>
    <s v="Business Intelligence"/>
    <s v="Business Intelligence"/>
    <d v="2024-08-31T00:00:00"/>
    <x v="0"/>
    <s v="50934"/>
    <s v="893899"/>
    <x v="117"/>
    <s v="25138"/>
    <s v="16977995014"/>
    <m/>
    <m/>
    <m/>
    <n v="190.08848436727141"/>
    <x v="5"/>
    <s v="Roku"/>
  </r>
  <r>
    <s v="Journal"/>
    <s v="Blend360, LLC"/>
    <s v="Business Intelligence"/>
    <s v="Business Intelligence"/>
    <d v="2024-08-31T00:00:00"/>
    <x v="0"/>
    <s v="51723"/>
    <s v="901423"/>
    <x v="18"/>
    <s v="31318"/>
    <s v="18657995555"/>
    <m/>
    <m/>
    <m/>
    <n v="372.74"/>
    <x v="5"/>
    <s v="Visa"/>
  </r>
  <r>
    <s v="Journal"/>
    <s v="Blend360, LLC"/>
    <s v="Business Intelligence"/>
    <s v="Business Intelligence"/>
    <d v="2024-08-31T00:00:00"/>
    <x v="0"/>
    <s v="51799"/>
    <s v="901439"/>
    <x v="18"/>
    <s v="31318"/>
    <s v="18657995555"/>
    <m/>
    <m/>
    <m/>
    <n v="5098.99"/>
    <x v="5"/>
    <s v="Visa"/>
  </r>
  <r>
    <s v="Journal"/>
    <s v="Blend360, LLC"/>
    <s v="Business Intelligence"/>
    <s v="Business Intelligence"/>
    <d v="2024-08-31T00:00:00"/>
    <x v="0"/>
    <s v="51737"/>
    <s v="901348"/>
    <x v="135"/>
    <s v="30362"/>
    <s v="18821214569"/>
    <m/>
    <m/>
    <m/>
    <n v="36330.6"/>
    <x v="5"/>
    <s v="Under Armour"/>
  </r>
  <r>
    <s v="Journal"/>
    <s v="Montevideo Labs"/>
    <s v="Business Intelligence"/>
    <s v="Business Intelligence"/>
    <d v="2024-08-31T00:00:00"/>
    <x v="0"/>
    <s v="49885"/>
    <s v="892474"/>
    <x v="6"/>
    <s v="25146"/>
    <s v="16716229170"/>
    <m/>
    <m/>
    <m/>
    <n v="352.16392893305016"/>
    <x v="5"/>
    <s v="MasterCard"/>
  </r>
  <r>
    <s v="Journal"/>
    <s v="Montevideo Labs"/>
    <s v="Business Intelligence"/>
    <s v="Business Intelligence"/>
    <d v="2024-08-31T00:00:00"/>
    <x v="0"/>
    <s v="50641"/>
    <s v="893640"/>
    <x v="117"/>
    <s v="25138"/>
    <s v="16977995014"/>
    <m/>
    <m/>
    <m/>
    <n v="344.16020327548085"/>
    <x v="5"/>
    <s v="Roku"/>
  </r>
  <r>
    <s v="Journal"/>
    <s v="Forthpoint"/>
    <s v="Business Intelligence"/>
    <s v="Business Intelligence"/>
    <d v="2024-08-31T00:00:00"/>
    <x v="0"/>
    <s v="49421"/>
    <s v="889895"/>
    <x v="136"/>
    <s v="26564"/>
    <m/>
    <m/>
    <m/>
    <m/>
    <n v="10527.23591603364"/>
    <x v="1"/>
    <s v="British Telecom"/>
  </r>
  <r>
    <s v="Journal"/>
    <s v="Blend360, LLC"/>
    <s v="Business Intelligence"/>
    <s v="Business Intelligence"/>
    <d v="2024-08-31T00:00:00"/>
    <x v="0"/>
    <s v="49273"/>
    <s v="888240"/>
    <x v="31"/>
    <s v="25999"/>
    <s v="16336551605"/>
    <m/>
    <m/>
    <s v="Retainer Revenue Recognition"/>
    <n v="26985.88"/>
    <x v="5"/>
    <s v="Wyndham Hotels and Resorts, LLC"/>
  </r>
  <r>
    <s v="Journal"/>
    <s v="Blend360, LLC"/>
    <s v="Business Intelligence"/>
    <s v="Business Intelligence"/>
    <d v="2024-08-31T00:00:00"/>
    <x v="0"/>
    <s v="51732"/>
    <s v="901343"/>
    <x v="18"/>
    <s v="31318"/>
    <s v="18657995555"/>
    <m/>
    <m/>
    <m/>
    <n v="150.01"/>
    <x v="5"/>
    <s v="Visa"/>
  </r>
  <r>
    <s v="Journal"/>
    <s v="futureproofAI LTD"/>
    <s v="Business Intelligence"/>
    <s v="Business Intelligence"/>
    <d v="2024-08-31T00:00:00"/>
    <x v="0"/>
    <s v="52169"/>
    <s v="913922"/>
    <x v="0"/>
    <m/>
    <m/>
    <s v="ICC 782 ICC India representing FPAI : British Telecom - Qlik Development"/>
    <m/>
    <s v="TopSide Management Book Elim related to project ICC 782 ICC India representing FPAI : British Telecom - Qlik Development"/>
    <n v="-7489.5521777215299"/>
    <x v="0"/>
    <s v="British Telecom"/>
  </r>
  <r>
    <s v="Journal"/>
    <s v="Blend360, LLC"/>
    <s v="Business Intelligence"/>
    <s v="Business Intelligence"/>
    <d v="2024-08-31T00:00:00"/>
    <x v="0"/>
    <s v="51825"/>
    <s v="901610"/>
    <x v="123"/>
    <s v="32547"/>
    <s v="19569235802"/>
    <m/>
    <m/>
    <m/>
    <n v="11832.51"/>
    <x v="5"/>
    <s v="Visa"/>
  </r>
  <r>
    <s v="Journal"/>
    <s v="Montevideo Labs"/>
    <s v="Business Intelligence"/>
    <s v="Business Intelligence"/>
    <d v="2024-08-31T00:00:00"/>
    <x v="0"/>
    <s v="50474"/>
    <s v="893184"/>
    <x v="117"/>
    <s v="25138"/>
    <s v="16977995014"/>
    <m/>
    <m/>
    <m/>
    <n v="344.16020327548085"/>
    <x v="5"/>
    <s v="Roku"/>
  </r>
  <r>
    <s v="Journal"/>
    <s v="Blend360, LLC"/>
    <s v="Business Intelligence"/>
    <s v="Business Intelligence"/>
    <d v="2024-08-31T00:00:00"/>
    <x v="0"/>
    <s v="51735"/>
    <s v="901346"/>
    <x v="135"/>
    <s v="30362"/>
    <s v="18821214569"/>
    <m/>
    <m/>
    <m/>
    <n v="5829.33"/>
    <x v="5"/>
    <s v="Under Armour"/>
  </r>
  <r>
    <s v="Journal"/>
    <s v="Blend360, LLC"/>
    <s v="Business Intelligence"/>
    <s v="Business Intelligence"/>
    <d v="2024-08-31T00:00:00"/>
    <x v="0"/>
    <s v="51811"/>
    <s v="901599"/>
    <x v="18"/>
    <s v="31318"/>
    <s v="18657995555"/>
    <m/>
    <m/>
    <m/>
    <n v="2269"/>
    <x v="5"/>
    <s v="Visa"/>
  </r>
  <r>
    <s v="Journal"/>
    <s v="Blend360, LLC"/>
    <s v="Business Intelligence"/>
    <s v="Business Intelligence"/>
    <d v="2024-08-31T00:00:00"/>
    <x v="0"/>
    <s v="51724"/>
    <s v="901424"/>
    <x v="131"/>
    <s v="30049"/>
    <s v="16530006669"/>
    <m/>
    <m/>
    <m/>
    <n v="8531.85"/>
    <x v="5"/>
    <s v="AARP"/>
  </r>
  <r>
    <s v="Journal"/>
    <s v="Blend360, LLC"/>
    <s v="Business Intelligence"/>
    <s v="Business Intelligence"/>
    <d v="2024-08-31T00:00:00"/>
    <x v="0"/>
    <s v="52166"/>
    <s v="913919"/>
    <x v="0"/>
    <m/>
    <m/>
    <s v="ICC 867 CVS Health : Retail Analytics DS and BI - 2024"/>
    <m/>
    <s v="TopSide Management Book Elim related to project ICC 867 CVS Health : Retail Analytics DS and BI - 2024"/>
    <n v="-8804.1"/>
    <x v="5"/>
    <s v="CVS Health"/>
  </r>
  <r>
    <s v="Journal"/>
    <s v="Engagement Factory BV Netherlands"/>
    <s v="Business Intelligence"/>
    <s v="Business Intelligence"/>
    <d v="2024-08-31T00:00:00"/>
    <x v="0"/>
    <s v="52167"/>
    <s v="913920"/>
    <x v="0"/>
    <m/>
    <m/>
    <s v="ICC 1007 Soremartec S.A. : Offshore Business Insights Support"/>
    <m/>
    <s v="TopSide Management Book Elim related to project ICC 1007 Soremartec S.A. : Offshore Business Insights Support"/>
    <n v="-2383.3089976751999"/>
    <x v="1"/>
    <s v="Soremartec S.A."/>
  </r>
  <r>
    <s v="Journal"/>
    <s v="Blend360, LLC"/>
    <s v="Business Intelligence"/>
    <s v="Business Intelligence"/>
    <d v="2024-08-31T00:00:00"/>
    <x v="0"/>
    <s v="51774"/>
    <s v="901370"/>
    <x v="132"/>
    <s v="32546"/>
    <s v="19569236781"/>
    <m/>
    <m/>
    <m/>
    <n v="-1189.49"/>
    <x v="5"/>
    <s v="Visa"/>
  </r>
  <r>
    <s v="Journal"/>
    <s v="Forthpoint"/>
    <s v="Business Intelligence"/>
    <s v="Business Intelligence"/>
    <d v="2024-08-31T00:00:00"/>
    <x v="0"/>
    <s v="49424"/>
    <s v="889899"/>
    <x v="137"/>
    <s v="36824"/>
    <m/>
    <m/>
    <m/>
    <m/>
    <n v="9474.5123244302758"/>
    <x v="1"/>
    <s v="British Telecom"/>
  </r>
  <r>
    <s v="Journal"/>
    <s v="Montevideo Labs"/>
    <s v="Business Intelligence"/>
    <s v="Business Intelligence"/>
    <d v="2024-08-31T00:00:00"/>
    <x v="0"/>
    <s v="49827"/>
    <s v="892439"/>
    <x v="6"/>
    <s v="25146"/>
    <s v="16716229170"/>
    <m/>
    <m/>
    <m/>
    <n v="352.16392893305016"/>
    <x v="5"/>
    <s v="MasterCard"/>
  </r>
  <r>
    <s v="Journal"/>
    <s v="Blend360, LLC"/>
    <s v="Business Intelligence"/>
    <s v="Business Intelligence"/>
    <d v="2024-08-31T00:00:00"/>
    <x v="0"/>
    <s v="51631"/>
    <s v="901390"/>
    <x v="130"/>
    <s v="35067"/>
    <s v="20660299190"/>
    <m/>
    <m/>
    <m/>
    <n v="16630.87"/>
    <x v="5"/>
    <s v="Under Armour"/>
  </r>
  <r>
    <s v="Journal"/>
    <s v="Blend360, LLC"/>
    <s v="Business Intelligence"/>
    <s v="Business Intelligence"/>
    <d v="2024-08-31T00:00:00"/>
    <x v="0"/>
    <s v="51761"/>
    <s v="901361"/>
    <x v="132"/>
    <s v="32546"/>
    <s v="19569236781"/>
    <m/>
    <m/>
    <m/>
    <n v="18207.150000000001"/>
    <x v="5"/>
    <s v="Visa"/>
  </r>
  <r>
    <s v="Journal"/>
    <s v="Montevideo Labs"/>
    <s v="Business Intelligence"/>
    <s v="Business Intelligence"/>
    <d v="2024-08-31T00:00:00"/>
    <x v="0"/>
    <s v="51392"/>
    <s v="894702"/>
    <x v="117"/>
    <s v="25138"/>
    <s v="16977995014"/>
    <m/>
    <m/>
    <m/>
    <n v="228.10618124072568"/>
    <x v="5"/>
    <s v="Roku"/>
  </r>
  <r>
    <s v="Journal"/>
    <s v="Blend360, LLC"/>
    <s v="Business Intelligence"/>
    <s v="Business Intelligence"/>
    <d v="2024-08-31T00:00:00"/>
    <x v="0"/>
    <s v="51728"/>
    <s v="901340"/>
    <x v="135"/>
    <s v="30362"/>
    <s v="18821214569"/>
    <m/>
    <m/>
    <m/>
    <n v="11443.28"/>
    <x v="5"/>
    <s v="Under Armour"/>
  </r>
  <r>
    <s v="Journal"/>
    <s v="Montevideo Labs"/>
    <s v="Business Intelligence"/>
    <s v="Business Intelligence"/>
    <d v="2024-08-31T00:00:00"/>
    <x v="0"/>
    <s v="49985"/>
    <s v="892512"/>
    <x v="6"/>
    <s v="25146"/>
    <s v="16716229170"/>
    <m/>
    <m/>
    <m/>
    <n v="352.16392893305016"/>
    <x v="5"/>
    <s v="MasterCard"/>
  </r>
  <r>
    <s v="Journal"/>
    <s v="Blend360, LLC"/>
    <s v="Business Intelligence"/>
    <s v="Business Intelligence"/>
    <d v="2024-08-31T00:00:00"/>
    <x v="0"/>
    <s v="49626"/>
    <s v="891061"/>
    <x v="93"/>
    <s v="34325"/>
    <s v="19934646100"/>
    <m/>
    <m/>
    <s v="Rev Rec Aug"/>
    <n v="13000"/>
    <x v="5"/>
    <s v="LinkedIn"/>
  </r>
  <r>
    <s v="Journal"/>
    <s v="Blend360, LLC"/>
    <s v="Business Intelligence"/>
    <s v="Business Intelligence"/>
    <d v="2024-08-31T00:00:00"/>
    <x v="0"/>
    <s v="49226"/>
    <s v="888136"/>
    <x v="138"/>
    <s v="23410"/>
    <s v="15799538994"/>
    <m/>
    <m/>
    <s v="Retainer Revenue Recognition"/>
    <n v="21500"/>
    <x v="5"/>
    <s v="AARP"/>
  </r>
  <r>
    <s v="Journal"/>
    <s v="Blend360, LLC"/>
    <s v="Business Intelligence"/>
    <s v="Business Intelligence"/>
    <d v="2024-08-31T00:00:00"/>
    <x v="0"/>
    <s v="51694"/>
    <s v="901500"/>
    <x v="121"/>
    <s v="28679"/>
    <s v="14229444097"/>
    <m/>
    <m/>
    <m/>
    <n v="2982.1"/>
    <x v="5"/>
    <s v="Under Armour"/>
  </r>
  <r>
    <s v="Journal"/>
    <s v="Blend360, LLC"/>
    <s v="Business Intelligence"/>
    <s v="Business Intelligence"/>
    <d v="2024-08-31T00:00:00"/>
    <x v="0"/>
    <s v="51784"/>
    <s v="901379"/>
    <x v="123"/>
    <s v="32547"/>
    <s v="19569235802"/>
    <m/>
    <m/>
    <m/>
    <n v="7.23"/>
    <x v="5"/>
    <s v="Visa"/>
  </r>
  <r>
    <s v="Journal"/>
    <s v="Montevideo Labs"/>
    <s v="Business Intelligence"/>
    <s v="Business Intelligence"/>
    <d v="2024-08-31T00:00:00"/>
    <x v="0"/>
    <s v="49999"/>
    <s v="892340"/>
    <x v="6"/>
    <s v="25146"/>
    <s v="16716229170"/>
    <m/>
    <m/>
    <m/>
    <n v="352.16392893305016"/>
    <x v="5"/>
    <s v="MasterCard"/>
  </r>
  <r>
    <s v="Journal"/>
    <s v="Montevideo Labs"/>
    <s v="Business Intelligence"/>
    <s v="Business Intelligence"/>
    <d v="2024-08-31T00:00:00"/>
    <x v="0"/>
    <s v="50062"/>
    <s v="892711"/>
    <x v="6"/>
    <s v="25146"/>
    <s v="16716229170"/>
    <m/>
    <m/>
    <m/>
    <n v="501.73361412256492"/>
    <x v="5"/>
    <s v="MasterCard"/>
  </r>
  <r>
    <s v="Journal"/>
    <s v="Blend360, LLC"/>
    <s v="Business Intelligence"/>
    <s v="Business Intelligence"/>
    <d v="2024-08-31T00:00:00"/>
    <x v="0"/>
    <s v="51773"/>
    <s v="901436"/>
    <x v="18"/>
    <s v="31318"/>
    <s v="18657995555"/>
    <m/>
    <m/>
    <m/>
    <n v="14840.77"/>
    <x v="5"/>
    <s v="Visa"/>
  </r>
  <r>
    <s v="Journal"/>
    <s v="Montevideo Labs"/>
    <s v="Business Intelligence"/>
    <s v="Business Intelligence"/>
    <d v="2024-08-31T00:00:00"/>
    <x v="0"/>
    <s v="50203"/>
    <s v="893105"/>
    <x v="115"/>
    <s v="25161"/>
    <s v="16856641557"/>
    <m/>
    <m/>
    <m/>
    <n v="480.22353945415932"/>
    <x v="5"/>
    <s v="The Blackstone Group"/>
  </r>
  <r>
    <s v="Journal"/>
    <s v="Blend360, LLC"/>
    <s v="Business Intelligence"/>
    <s v="Business Intelligence"/>
    <d v="2024-08-31T00:00:00"/>
    <x v="0"/>
    <s v="51698"/>
    <s v="901320"/>
    <x v="121"/>
    <s v="28679"/>
    <s v="14229444097"/>
    <m/>
    <m/>
    <m/>
    <n v="15.95"/>
    <x v="5"/>
    <s v="Under Armour"/>
  </r>
  <r>
    <s v="Journal"/>
    <s v="Montevideo Labs"/>
    <s v="Business Intelligence"/>
    <s v="Business Intelligence"/>
    <d v="2024-08-31T00:00:00"/>
    <x v="0"/>
    <s v="50095"/>
    <s v="892916"/>
    <x v="6"/>
    <s v="25146"/>
    <s v="16716229170"/>
    <m/>
    <m/>
    <m/>
    <n v="396.18442004968142"/>
    <x v="5"/>
    <s v="MasterCard"/>
  </r>
  <r>
    <s v="Journal"/>
    <s v="Blend360, LLC"/>
    <s v="Business Intelligence"/>
    <s v="Business Intelligence"/>
    <d v="2024-08-31T00:00:00"/>
    <x v="0"/>
    <s v="51772"/>
    <s v="901369"/>
    <x v="132"/>
    <s v="32546"/>
    <s v="19569236781"/>
    <m/>
    <m/>
    <m/>
    <n v="-247.64"/>
    <x v="5"/>
    <s v="Visa"/>
  </r>
  <r>
    <s v="Journal"/>
    <s v="Montevideo Labs"/>
    <s v="Business Intelligence"/>
    <s v="Business Intelligence"/>
    <d v="2024-08-31T00:00:00"/>
    <x v="0"/>
    <s v="50228"/>
    <s v="892982"/>
    <x v="115"/>
    <s v="25161"/>
    <s v="16856641557"/>
    <m/>
    <m/>
    <m/>
    <n v="480.22353945415932"/>
    <x v="5"/>
    <s v="The Blackstone Group"/>
  </r>
  <r>
    <s v="Journal"/>
    <s v="Blend360, LLC"/>
    <s v="Business Intelligence"/>
    <s v="Business Intelligence"/>
    <d v="2024-08-31T00:00:00"/>
    <x v="0"/>
    <s v="51746"/>
    <s v="901506"/>
    <x v="18"/>
    <s v="31318"/>
    <s v="18657995555"/>
    <m/>
    <m/>
    <m/>
    <n v="55.42"/>
    <x v="5"/>
    <s v="Visa"/>
  </r>
  <r>
    <s v="Journal"/>
    <s v="Montevideo Labs"/>
    <s v="Business Intelligence"/>
    <s v="Business Intelligence"/>
    <d v="2024-08-31T00:00:00"/>
    <x v="0"/>
    <s v="49950"/>
    <s v="892824"/>
    <x v="6"/>
    <s v="25146"/>
    <s v="16716229170"/>
    <m/>
    <m/>
    <m/>
    <n v="767.35732134683485"/>
    <x v="5"/>
    <s v="MasterCard"/>
  </r>
  <r>
    <s v="Journal"/>
    <s v="Montevideo Labs"/>
    <s v="Business Intelligence"/>
    <s v="Business Intelligence"/>
    <d v="2024-08-31T00:00:00"/>
    <x v="0"/>
    <s v="50894"/>
    <s v="893586"/>
    <x v="117"/>
    <s v="25138"/>
    <s v="16977995014"/>
    <m/>
    <m/>
    <m/>
    <n v="304.14157498763427"/>
    <x v="5"/>
    <s v="Roku"/>
  </r>
  <r>
    <s v="Journal"/>
    <s v="Montevideo Labs"/>
    <s v="Business Intelligence"/>
    <s v="Business Intelligence"/>
    <d v="2024-08-31T00:00:00"/>
    <x v="0"/>
    <s v="49859"/>
    <s v="892309"/>
    <x v="6"/>
    <s v="25146"/>
    <s v="16716229170"/>
    <m/>
    <m/>
    <m/>
    <n v="352.16392893305016"/>
    <x v="5"/>
    <s v="MasterCard"/>
  </r>
  <r>
    <s v="Journal"/>
    <s v="Montevideo Labs"/>
    <s v="Business Intelligence"/>
    <s v="Business Intelligence"/>
    <d v="2024-08-31T00:00:00"/>
    <x v="0"/>
    <s v="50223"/>
    <s v="892978"/>
    <x v="115"/>
    <s v="25161"/>
    <s v="16856641557"/>
    <m/>
    <m/>
    <m/>
    <n v="480.22353945415932"/>
    <x v="5"/>
    <s v="The Blackstone Group"/>
  </r>
  <r>
    <s v="Journal"/>
    <s v="Montevideo Labs"/>
    <s v="Business Intelligence"/>
    <s v="Business Intelligence"/>
    <d v="2024-08-31T00:00:00"/>
    <x v="0"/>
    <s v="50025"/>
    <s v="892877"/>
    <x v="6"/>
    <s v="25146"/>
    <s v="16716229170"/>
    <m/>
    <m/>
    <m/>
    <n v="236.10990689829501"/>
    <x v="5"/>
    <s v="MasterCard"/>
  </r>
  <r>
    <s v="Journal"/>
    <s v="Montevideo Labs"/>
    <s v="Business Intelligence"/>
    <s v="Business Intelligence"/>
    <d v="2024-08-31T00:00:00"/>
    <x v="0"/>
    <s v="50230"/>
    <s v="892984"/>
    <x v="115"/>
    <s v="25161"/>
    <s v="16856641557"/>
    <m/>
    <m/>
    <m/>
    <n v="480.22353945415932"/>
    <x v="5"/>
    <s v="The Blackstone Group"/>
  </r>
  <r>
    <s v="Journal"/>
    <s v="Blend360, LLC"/>
    <s v="Business Intelligence"/>
    <s v="Business Intelligence"/>
    <d v="2024-08-31T00:00:00"/>
    <x v="0"/>
    <s v="49247"/>
    <s v="888236"/>
    <x v="139"/>
    <s v="25976"/>
    <s v="16976305012"/>
    <m/>
    <m/>
    <s v="Retainer Revenue Recognition"/>
    <n v="3750"/>
    <x v="5"/>
    <s v="GlobalVetLink"/>
  </r>
  <r>
    <s v="Journal"/>
    <s v="Montevideo Labs"/>
    <s v="Business Intelligence"/>
    <s v="Business Intelligence"/>
    <d v="2024-08-31T00:00:00"/>
    <x v="0"/>
    <s v="50936"/>
    <s v="893900"/>
    <x v="117"/>
    <s v="25138"/>
    <s v="16977995014"/>
    <m/>
    <m/>
    <m/>
    <n v="344.16020327548085"/>
    <x v="5"/>
    <s v="Roku"/>
  </r>
  <r>
    <s v="Journal"/>
    <s v="Montevideo Labs"/>
    <s v="Business Intelligence"/>
    <s v="Business Intelligence"/>
    <d v="2024-08-31T00:00:00"/>
    <x v="0"/>
    <s v="49838"/>
    <s v="892306"/>
    <x v="6"/>
    <s v="25146"/>
    <s v="16716229170"/>
    <m/>
    <m/>
    <m/>
    <n v="352.16392893305016"/>
    <x v="5"/>
    <s v="MasterCard"/>
  </r>
  <r>
    <s v="Journal"/>
    <s v="Blend360, LLC"/>
    <s v="Business Intelligence"/>
    <s v="Business Intelligence"/>
    <d v="2024-08-31T00:00:00"/>
    <x v="0"/>
    <s v="51733"/>
    <s v="901344"/>
    <x v="135"/>
    <s v="30362"/>
    <s v="18821214569"/>
    <m/>
    <m/>
    <m/>
    <n v="6644.85"/>
    <x v="5"/>
    <s v="Under Armour"/>
  </r>
  <r>
    <s v="Journal"/>
    <s v="Blend360, LLC"/>
    <s v="Business Intelligence"/>
    <s v="Business Intelligence"/>
    <d v="2024-08-31T00:00:00"/>
    <x v="0"/>
    <s v="51808"/>
    <s v="901511"/>
    <x v="71"/>
    <s v="23415"/>
    <s v="15705783145"/>
    <m/>
    <m/>
    <m/>
    <n v="25832.5"/>
    <x v="5"/>
    <s v="Comcast Corporation"/>
  </r>
  <r>
    <s v="Journal"/>
    <s v="Blend360, LLC"/>
    <s v="Business Intelligence"/>
    <s v="Business Intelligence"/>
    <d v="2024-08-31T00:00:00"/>
    <x v="0"/>
    <s v="51688"/>
    <s v="901316"/>
    <x v="121"/>
    <s v="28679"/>
    <s v="14229444097"/>
    <m/>
    <m/>
    <m/>
    <n v="5784.69"/>
    <x v="5"/>
    <s v="Under Armour"/>
  </r>
  <r>
    <s v="Journal"/>
    <s v="Blend360, LLC"/>
    <s v="Business Intelligence"/>
    <s v="Business Intelligence"/>
    <d v="2024-08-31T00:00:00"/>
    <x v="0"/>
    <s v="51627"/>
    <s v="901292"/>
    <x v="130"/>
    <s v="35067"/>
    <s v="20660299190"/>
    <m/>
    <m/>
    <m/>
    <n v="5023.58"/>
    <x v="5"/>
    <s v="Under Armour"/>
  </r>
  <r>
    <s v="Journal"/>
    <s v="Blend360, LLC"/>
    <s v="Business Intelligence"/>
    <s v="Business Intelligence"/>
    <d v="2024-08-31T00:00:00"/>
    <x v="0"/>
    <s v="51566"/>
    <s v="898343"/>
    <x v="41"/>
    <s v="22863"/>
    <s v="15582551047, 16592648012"/>
    <m/>
    <m/>
    <m/>
    <n v="55776"/>
    <x v="5"/>
    <s v="CVS Health"/>
  </r>
  <r>
    <s v="Journal"/>
    <s v="Blend360, LLC"/>
    <s v="Business Intelligence"/>
    <s v="Business Intelligence"/>
    <d v="2024-08-31T00:00:00"/>
    <x v="0"/>
    <s v="51800"/>
    <s v="901593"/>
    <x v="130"/>
    <s v="35067"/>
    <s v="20660299190"/>
    <m/>
    <m/>
    <m/>
    <n v="12.56"/>
    <x v="5"/>
    <s v="Under Armour"/>
  </r>
  <r>
    <s v="Journal"/>
    <s v="Montevideo Labs"/>
    <s v="Business Intelligence"/>
    <s v="Business Intelligence"/>
    <d v="2024-08-31T00:00:00"/>
    <x v="0"/>
    <s v="50206"/>
    <s v="892963"/>
    <x v="115"/>
    <s v="25161"/>
    <s v="16856641557"/>
    <m/>
    <m/>
    <m/>
    <n v="480.22353945415932"/>
    <x v="5"/>
    <s v="The Blackstone Group"/>
  </r>
  <r>
    <s v="Journal"/>
    <s v="Blend360, LLC"/>
    <s v="Business Intelligence"/>
    <s v="Business Intelligence"/>
    <d v="2024-08-31T00:00:00"/>
    <x v="0"/>
    <s v="49215"/>
    <s v="888034"/>
    <x v="16"/>
    <s v="22405"/>
    <s v="14999340598"/>
    <m/>
    <m/>
    <s v="Retainer Revenue Recognition"/>
    <n v="14461.41"/>
    <x v="5"/>
    <s v="AARP"/>
  </r>
  <r>
    <s v="Journal"/>
    <s v="Blend360, LLC"/>
    <s v="Business Intelligence"/>
    <s v="Business Intelligence"/>
    <d v="2024-08-31T00:00:00"/>
    <x v="0"/>
    <s v="51802"/>
    <s v="901595"/>
    <x v="130"/>
    <s v="35067"/>
    <s v="20660299190"/>
    <m/>
    <m/>
    <m/>
    <n v="14.89"/>
    <x v="5"/>
    <s v="Under Armour"/>
  </r>
  <r>
    <s v="Journal"/>
    <s v="Blend360, LLC"/>
    <s v="Business Intelligence"/>
    <s v="Business Intelligence"/>
    <d v="2024-08-31T00:00:00"/>
    <x v="0"/>
    <s v="51797"/>
    <s v="901591"/>
    <x v="18"/>
    <s v="31318"/>
    <s v="18657995555"/>
    <m/>
    <m/>
    <m/>
    <n v="5300.84"/>
    <x v="5"/>
    <s v="Visa"/>
  </r>
  <r>
    <s v="Journal"/>
    <s v="Montevideo Labs"/>
    <s v="Business Intelligence"/>
    <s v="Business Intelligence"/>
    <d v="2024-08-31T00:00:00"/>
    <x v="0"/>
    <s v="51054"/>
    <s v="894115"/>
    <x v="117"/>
    <s v="25138"/>
    <s v="16977995014"/>
    <m/>
    <m/>
    <m/>
    <n v="344.16020327548085"/>
    <x v="5"/>
    <s v="Roku"/>
  </r>
  <r>
    <s v="Journal"/>
    <s v="Montevideo Labs"/>
    <s v="Business Intelligence"/>
    <s v="Business Intelligence"/>
    <d v="2024-08-31T00:00:00"/>
    <x v="0"/>
    <s v="49813"/>
    <s v="892502"/>
    <x v="6"/>
    <s v="25146"/>
    <s v="16716229170"/>
    <m/>
    <m/>
    <m/>
    <n v="352.16392893305016"/>
    <x v="5"/>
    <s v="MasterCard"/>
  </r>
  <r>
    <s v="Journal"/>
    <s v="Montevideo Labs"/>
    <s v="Business Intelligence"/>
    <s v="Business Intelligence"/>
    <d v="2024-08-31T00:00:00"/>
    <x v="0"/>
    <s v="50515"/>
    <s v="892996"/>
    <x v="117"/>
    <s v="25138"/>
    <s v="16977995014"/>
    <m/>
    <m/>
    <m/>
    <n v="344.16020327548085"/>
    <x v="5"/>
    <s v="Roku"/>
  </r>
  <r>
    <s v="Journal"/>
    <s v="Blend360, LLC"/>
    <s v="Business Intelligence"/>
    <s v="Business Intelligence"/>
    <d v="2024-08-31T00:00:00"/>
    <x v="0"/>
    <s v="49625"/>
    <s v="890961"/>
    <x v="93"/>
    <s v="34325"/>
    <s v="19934646100"/>
    <m/>
    <m/>
    <s v="Late RevRec from July"/>
    <n v="13000"/>
    <x v="5"/>
    <s v="LinkedIn"/>
  </r>
  <r>
    <s v="Journal"/>
    <s v="Blend360, LLC"/>
    <s v="Business Intelligence"/>
    <s v="Business Intelligence"/>
    <d v="2024-08-31T00:00:00"/>
    <x v="0"/>
    <s v="51837"/>
    <s v="901622"/>
    <x v="127"/>
    <s v="35679"/>
    <s v="20379207056"/>
    <m/>
    <m/>
    <m/>
    <n v="13401.96"/>
    <x v="5"/>
    <s v="Visa"/>
  </r>
  <r>
    <s v="Journal"/>
    <s v="Montevideo Labs"/>
    <s v="Business Intelligence"/>
    <s v="Business Intelligence"/>
    <d v="2024-08-31T00:00:00"/>
    <x v="0"/>
    <s v="49929"/>
    <s v="892807"/>
    <x v="6"/>
    <s v="25146"/>
    <s v="16716229170"/>
    <m/>
    <m/>
    <m/>
    <n v="352.16392893305016"/>
    <x v="5"/>
    <s v="MasterCard"/>
  </r>
  <r>
    <s v="Journal"/>
    <s v="Montevideo Labs"/>
    <s v="Business Intelligence"/>
    <s v="Business Intelligence"/>
    <d v="2024-08-31T00:00:00"/>
    <x v="0"/>
    <s v="50021"/>
    <s v="892874"/>
    <x v="6"/>
    <s v="25146"/>
    <s v="16716229170"/>
    <m/>
    <m/>
    <m/>
    <n v="619.78856757171241"/>
    <x v="5"/>
    <s v="MasterCard"/>
  </r>
  <r>
    <s v="Journal"/>
    <s v="Montevideo Labs"/>
    <s v="Business Intelligence"/>
    <s v="Business Intelligence"/>
    <d v="2024-08-31T00:00:00"/>
    <x v="0"/>
    <s v="50560"/>
    <s v="893190"/>
    <x v="117"/>
    <s v="25138"/>
    <s v="16977995014"/>
    <m/>
    <m/>
    <m/>
    <n v="344.16020327548085"/>
    <x v="5"/>
    <s v="Roku"/>
  </r>
  <r>
    <s v="Journal"/>
    <s v="Montevideo Labs"/>
    <s v="Business Intelligence"/>
    <s v="Business Intelligence"/>
    <d v="2024-08-31T00:00:00"/>
    <x v="0"/>
    <s v="50018"/>
    <s v="892870"/>
    <x v="6"/>
    <s v="25146"/>
    <s v="16716229170"/>
    <m/>
    <m/>
    <m/>
    <n v="352.16392893305016"/>
    <x v="5"/>
    <s v="MasterCard"/>
  </r>
  <r>
    <s v="Journal"/>
    <s v="Montevideo Labs"/>
    <s v="Business Intelligence"/>
    <s v="Business Intelligence"/>
    <d v="2024-08-31T00:00:00"/>
    <x v="0"/>
    <s v="49901"/>
    <s v="892480"/>
    <x v="6"/>
    <s v="25146"/>
    <s v="16716229170"/>
    <m/>
    <m/>
    <m/>
    <n v="352.16392893305016"/>
    <x v="5"/>
    <s v="MasterCard"/>
  </r>
  <r>
    <s v="Journal"/>
    <s v="Montevideo Labs"/>
    <s v="Business Intelligence"/>
    <s v="Business Intelligence"/>
    <d v="2024-08-31T00:00:00"/>
    <x v="0"/>
    <s v="49903"/>
    <s v="892482"/>
    <x v="6"/>
    <s v="25146"/>
    <s v="16716229170"/>
    <m/>
    <m/>
    <m/>
    <n v="531.24741444853987"/>
    <x v="5"/>
    <s v="MasterCard"/>
  </r>
  <r>
    <s v="Journal"/>
    <s v="Montevideo Labs"/>
    <s v="Business Intelligence"/>
    <s v="Business Intelligence"/>
    <d v="2024-08-31T00:00:00"/>
    <x v="0"/>
    <s v="50724"/>
    <s v="893680"/>
    <x v="117"/>
    <s v="25138"/>
    <s v="16977995014"/>
    <m/>
    <m/>
    <m/>
    <n v="344.16020327548085"/>
    <x v="5"/>
    <s v="Roku"/>
  </r>
  <r>
    <s v="Journal"/>
    <s v="Blend360, LLC"/>
    <s v="Business Intelligence"/>
    <s v="Business Intelligence"/>
    <d v="2024-08-31T00:00:00"/>
    <x v="0"/>
    <s v="51765"/>
    <s v="901365"/>
    <x v="18"/>
    <s v="31318"/>
    <s v="18657995555"/>
    <m/>
    <m/>
    <m/>
    <n v="48.44"/>
    <x v="5"/>
    <s v="Visa"/>
  </r>
  <r>
    <s v="Journal"/>
    <s v="Montevideo Labs"/>
    <s v="Business Intelligence"/>
    <s v="Business Intelligence"/>
    <d v="2024-08-31T00:00:00"/>
    <x v="0"/>
    <s v="50209"/>
    <s v="892965"/>
    <x v="115"/>
    <s v="25161"/>
    <s v="16856641557"/>
    <m/>
    <m/>
    <m/>
    <n v="480.22353945415932"/>
    <x v="5"/>
    <s v="The Blackstone Group"/>
  </r>
  <r>
    <s v="Journal"/>
    <s v="Montevideo Labs"/>
    <s v="Business Intelligence"/>
    <s v="Business Intelligence"/>
    <d v="2024-08-31T00:00:00"/>
    <x v="0"/>
    <s v="49797"/>
    <s v="892419"/>
    <x v="6"/>
    <s v="25146"/>
    <s v="16716229170"/>
    <m/>
    <m/>
    <m/>
    <n v="352.16392893305016"/>
    <x v="5"/>
    <s v="MasterCard"/>
  </r>
  <r>
    <s v="Journal"/>
    <s v="Blend360, LLC"/>
    <s v="Business Intelligence"/>
    <s v="Business Intelligence"/>
    <d v="2024-08-31T00:00:00"/>
    <x v="0"/>
    <s v="51748"/>
    <s v="901431"/>
    <x v="126"/>
    <s v="31106"/>
    <s v="19153848364"/>
    <m/>
    <m/>
    <m/>
    <n v="3823.35"/>
    <x v="5"/>
    <s v="Visa"/>
  </r>
  <r>
    <s v="Journal"/>
    <s v="Montevideo Labs"/>
    <s v="Business Intelligence"/>
    <s v="Business Intelligence"/>
    <d v="2024-08-31T00:00:00"/>
    <x v="0"/>
    <s v="49982"/>
    <s v="892843"/>
    <x v="6"/>
    <s v="25146"/>
    <s v="16716229170"/>
    <m/>
    <m/>
    <m/>
    <n v="352.16392893305016"/>
    <x v="5"/>
    <s v="MasterCard"/>
  </r>
  <r>
    <s v="Journal"/>
    <s v="Montevideo Labs"/>
    <s v="Business Intelligence"/>
    <s v="Business Intelligence"/>
    <d v="2024-08-31T00:00:00"/>
    <x v="0"/>
    <s v="51014"/>
    <s v="894104"/>
    <x v="117"/>
    <s v="25138"/>
    <s v="16977995014"/>
    <m/>
    <m/>
    <m/>
    <n v="344.16020327548085"/>
    <x v="5"/>
    <s v="Roku"/>
  </r>
  <r>
    <s v="Journal"/>
    <s v="Blend360, LLC"/>
    <s v="Business Intelligence"/>
    <s v="Business Intelligence"/>
    <d v="2024-08-31T00:00:00"/>
    <x v="0"/>
    <s v="49222"/>
    <s v="888134"/>
    <x v="140"/>
    <s v="25981"/>
    <s v="14230097156"/>
    <m/>
    <m/>
    <s v="Retainer Revenue Recognition"/>
    <n v="6826.03"/>
    <x v="5"/>
    <s v="Under Armour"/>
  </r>
  <r>
    <s v="Journal"/>
    <s v="Forthpoint"/>
    <s v="Business Intelligence"/>
    <s v="Business Intelligence"/>
    <d v="2024-08-31T00:00:00"/>
    <x v="0"/>
    <s v="51483"/>
    <s v="895457"/>
    <x v="51"/>
    <s v="38720"/>
    <m/>
    <m/>
    <m/>
    <m/>
    <n v="8005.9629141435835"/>
    <x v="1"/>
    <s v="Ineos FPS Ltd"/>
  </r>
  <r>
    <s v="Journal"/>
    <s v="Montevideo Labs"/>
    <s v="Business Intelligence"/>
    <s v="Business Intelligence"/>
    <d v="2024-08-31T00:00:00"/>
    <x v="0"/>
    <s v="51090"/>
    <s v="894303"/>
    <x v="117"/>
    <s v="25138"/>
    <s v="16977995014"/>
    <m/>
    <m/>
    <m/>
    <n v="228.10618124072568"/>
    <x v="5"/>
    <s v="Roku"/>
  </r>
  <r>
    <s v="Journal"/>
    <s v="Montevideo Labs"/>
    <s v="Business Intelligence"/>
    <s v="Business Intelligence"/>
    <d v="2024-08-31T00:00:00"/>
    <x v="0"/>
    <s v="50058"/>
    <s v="892707"/>
    <x v="6"/>
    <s v="25146"/>
    <s v="16716229170"/>
    <m/>
    <m/>
    <m/>
    <n v="352.16392893305016"/>
    <x v="5"/>
    <s v="MasterCard"/>
  </r>
  <r>
    <s v="Journal"/>
    <s v="Montevideo Labs"/>
    <s v="Business Intelligence"/>
    <s v="Business Intelligence"/>
    <d v="2024-08-31T00:00:00"/>
    <x v="0"/>
    <s v="51319"/>
    <s v="894496"/>
    <x v="117"/>
    <s v="25138"/>
    <s v="16977995014"/>
    <m/>
    <m/>
    <m/>
    <n v="344.16020327548085"/>
    <x v="5"/>
    <s v="Roku"/>
  </r>
  <r>
    <s v="Journal"/>
    <s v="Montevideo Labs"/>
    <s v="Business Intelligence"/>
    <s v="Business Intelligence"/>
    <d v="2024-08-31T00:00:00"/>
    <x v="0"/>
    <s v="49815"/>
    <s v="892503"/>
    <x v="6"/>
    <s v="25146"/>
    <s v="16716229170"/>
    <m/>
    <m/>
    <m/>
    <n v="352.16392893305016"/>
    <x v="5"/>
    <s v="MasterCard"/>
  </r>
  <r>
    <s v="Journal"/>
    <s v="Blend360, LLC"/>
    <s v="Business Intelligence"/>
    <s v="Business Intelligence"/>
    <d v="2024-08-31T00:00:00"/>
    <x v="0"/>
    <s v="52024"/>
    <s v="909260"/>
    <x v="19"/>
    <s v="28141"/>
    <s v="17583569682"/>
    <m/>
    <m/>
    <m/>
    <n v="-22637.55"/>
    <x v="5"/>
    <s v="GoodRx"/>
  </r>
  <r>
    <s v="Journal"/>
    <s v="Blend360, LLC"/>
    <s v="Business Intelligence"/>
    <s v="Business Intelligence"/>
    <d v="2024-08-31T00:00:00"/>
    <x v="0"/>
    <s v="51911"/>
    <s v="904125"/>
    <x v="70"/>
    <s v="36094"/>
    <s v="21000180538"/>
    <m/>
    <m/>
    <s v="Capability Adjutsment"/>
    <n v="6950"/>
    <x v="5"/>
    <s v="Spire Orthopedic Partners"/>
  </r>
  <r>
    <s v="Journal"/>
    <s v="Montevideo Labs"/>
    <s v="Business Intelligence"/>
    <s v="Business Intelligence"/>
    <d v="2024-08-31T00:00:00"/>
    <x v="0"/>
    <s v="51280"/>
    <s v="894436"/>
    <x v="117"/>
    <s v="25138"/>
    <s v="16977995014"/>
    <m/>
    <m/>
    <m/>
    <n v="344.16020327548085"/>
    <x v="5"/>
    <s v="Roku"/>
  </r>
  <r>
    <s v="Journal"/>
    <s v="Montevideo Labs"/>
    <s v="Business Intelligence"/>
    <s v="Business Intelligence"/>
    <d v="2024-08-31T00:00:00"/>
    <x v="0"/>
    <s v="49872"/>
    <s v="892463"/>
    <x v="6"/>
    <s v="25146"/>
    <s v="16716229170"/>
    <m/>
    <m/>
    <m/>
    <n v="352.16392893305016"/>
    <x v="5"/>
    <s v="MasterCard"/>
  </r>
  <r>
    <s v="Journal"/>
    <s v="Montevideo Labs"/>
    <s v="Business Intelligence"/>
    <s v="Business Intelligence"/>
    <d v="2024-08-31T00:00:00"/>
    <x v="0"/>
    <s v="50002"/>
    <s v="892341"/>
    <x v="6"/>
    <s v="25146"/>
    <s v="16716229170"/>
    <m/>
    <m/>
    <m/>
    <n v="352.16392893305016"/>
    <x v="5"/>
    <s v="MasterCard"/>
  </r>
  <r>
    <s v="Journal"/>
    <s v="Montevideo Labs"/>
    <s v="Business Intelligence"/>
    <s v="Business Intelligence"/>
    <d v="2024-08-31T00:00:00"/>
    <x v="0"/>
    <s v="51093"/>
    <s v="894305"/>
    <x v="117"/>
    <s v="25138"/>
    <s v="16977995014"/>
    <m/>
    <m/>
    <m/>
    <n v="344.16020327548085"/>
    <x v="5"/>
    <s v="Roku"/>
  </r>
  <r>
    <s v="Journal"/>
    <s v="Montevideo Labs"/>
    <s v="Business Intelligence"/>
    <s v="Business Intelligence"/>
    <d v="2024-08-31T00:00:00"/>
    <x v="0"/>
    <s v="50078"/>
    <s v="892355"/>
    <x v="6"/>
    <s v="25146"/>
    <s v="16716229170"/>
    <m/>
    <m/>
    <m/>
    <n v="531.24741444853987"/>
    <x v="5"/>
    <s v="MasterCard"/>
  </r>
  <r>
    <s v="Journal"/>
    <s v="Engagement Factory BV Netherlands"/>
    <s v="Business Intelligence"/>
    <s v="Business Intelligence"/>
    <d v="2024-08-31T00:00:00"/>
    <x v="0"/>
    <s v="52167"/>
    <s v="913920"/>
    <x v="0"/>
    <m/>
    <m/>
    <s v="ICC 768 Soremartec S.A. : MUSST APAC-MEA Reporting Maintenance"/>
    <m/>
    <s v="TopSide Management Book Elim related to project ICC 768 Soremartec S.A. : MUSST APAC-MEA Reporting Maintenance"/>
    <n v="-179.506676916"/>
    <x v="1"/>
    <s v="Soremartec S.A."/>
  </r>
  <r>
    <s v="Journal"/>
    <s v="Montevideo Labs"/>
    <s v="Business Intelligence"/>
    <s v="Business Intelligence"/>
    <d v="2024-08-31T00:00:00"/>
    <x v="0"/>
    <s v="50219"/>
    <s v="892974"/>
    <x v="115"/>
    <s v="25161"/>
    <s v="16856641557"/>
    <m/>
    <m/>
    <m/>
    <n v="480.22353945415932"/>
    <x v="5"/>
    <s v="The Blackstone Group"/>
  </r>
  <r>
    <s v="Journal"/>
    <s v="Montevideo Labs"/>
    <s v="Business Intelligence"/>
    <s v="Business Intelligence"/>
    <d v="2024-08-31T00:00:00"/>
    <x v="0"/>
    <s v="50893"/>
    <s v="893585"/>
    <x v="117"/>
    <s v="25138"/>
    <s v="16977995014"/>
    <m/>
    <m/>
    <m/>
    <n v="344.16020327548085"/>
    <x v="5"/>
    <s v="Roku"/>
  </r>
  <r>
    <s v="Journal"/>
    <s v="Forthpoint"/>
    <s v="Business Intelligence"/>
    <s v="Business Intelligence"/>
    <d v="2024-08-31T00:00:00"/>
    <x v="0"/>
    <s v="49366"/>
    <s v="889842"/>
    <x v="119"/>
    <s v="26566"/>
    <m/>
    <m/>
    <m/>
    <m/>
    <n v="14185.450396855329"/>
    <x v="1"/>
    <s v="Repsol Resources UK Limited"/>
  </r>
  <r>
    <s v="Journal"/>
    <s v="Montevideo Labs"/>
    <s v="Business Intelligence"/>
    <s v="Business Intelligence"/>
    <d v="2024-08-31T00:00:00"/>
    <x v="0"/>
    <s v="49874"/>
    <s v="892465"/>
    <x v="6"/>
    <s v="25146"/>
    <s v="16716229170"/>
    <m/>
    <m/>
    <m/>
    <n v="472.21981379659002"/>
    <x v="5"/>
    <s v="MasterCard"/>
  </r>
  <r>
    <s v="Journal"/>
    <s v="Forthpoint"/>
    <s v="Business Intelligence"/>
    <s v="Business Intelligence"/>
    <d v="2024-08-31T00:00:00"/>
    <x v="0"/>
    <s v="51519"/>
    <s v="895757"/>
    <x v="51"/>
    <s v="38720"/>
    <m/>
    <m/>
    <m/>
    <m/>
    <n v="11537.85056397287"/>
    <x v="1"/>
    <s v="Ineos FPS Ltd"/>
  </r>
  <r>
    <s v="Journal"/>
    <s v="Blend360, LLC"/>
    <s v="Business Intelligence"/>
    <s v="Business Intelligence"/>
    <d v="2024-08-31T00:00:00"/>
    <x v="0"/>
    <s v="51782"/>
    <s v="901437"/>
    <x v="123"/>
    <s v="32547"/>
    <s v="19569235802"/>
    <m/>
    <m/>
    <m/>
    <n v="1.71"/>
    <x v="5"/>
    <s v="Visa"/>
  </r>
  <r>
    <s v="Journal"/>
    <s v="Blend360, LLC"/>
    <s v="Business Intelligence"/>
    <s v="Business Intelligence"/>
    <d v="2024-08-31T00:00:00"/>
    <x v="0"/>
    <s v="51806"/>
    <s v="901598"/>
    <x v="130"/>
    <s v="35067"/>
    <s v="20660299190"/>
    <m/>
    <m/>
    <m/>
    <n v="49.31"/>
    <x v="5"/>
    <s v="Under Armour"/>
  </r>
  <r>
    <s v="Journal"/>
    <s v="Blend360, LLC"/>
    <s v="Business Intelligence"/>
    <s v="Business Intelligence"/>
    <d v="2024-08-31T00:00:00"/>
    <x v="0"/>
    <s v="51804"/>
    <s v="901597"/>
    <x v="130"/>
    <s v="35067"/>
    <s v="20660299190"/>
    <m/>
    <m/>
    <m/>
    <n v="13.22"/>
    <x v="5"/>
    <s v="Under Armour"/>
  </r>
  <r>
    <s v="Journal"/>
    <s v="Blend360, LLC"/>
    <s v="Business Intelligence"/>
    <s v="Business Intelligence"/>
    <d v="2024-08-31T00:00:00"/>
    <x v="0"/>
    <s v="52166"/>
    <s v="913919"/>
    <x v="0"/>
    <m/>
    <m/>
    <s v="ICC 1115 ICC in Montevideo represents Blend360 : UDX: Digital Analytics - FTE Support"/>
    <m/>
    <s v="TopSide Management Book Elim related to project ICC 1115 ICC in Montevideo represents Blend360 : UDX: Digital Analytics - FTE Support"/>
    <n v="-5602.61"/>
    <x v="5"/>
    <s v="UDX"/>
  </r>
  <r>
    <s v="Journal"/>
    <s v="Forthpoint"/>
    <s v="Data Engineering"/>
    <s v="Data Engineering"/>
    <d v="2024-08-30T00:00:00"/>
    <x v="0"/>
    <s v="51594"/>
    <s v="898555"/>
    <x v="0"/>
    <m/>
    <m/>
    <m/>
    <m/>
    <s v="BT (FPAI) IC rev reclass August"/>
    <n v="-16580.396567752981"/>
    <x v="1"/>
    <s v="British Telecom"/>
  </r>
  <r>
    <s v="Journal"/>
    <s v="Forthpoint"/>
    <s v="Data Engineering"/>
    <s v="Data Engineering"/>
    <d v="2024-08-30T00:00:00"/>
    <x v="0"/>
    <s v="51593"/>
    <s v="898554"/>
    <x v="0"/>
    <m/>
    <m/>
    <s v="ICC 1019 ICC in Forth Point Represents Blend360 : Legrand - Cablofil Managed Service Level Agreement"/>
    <m/>
    <s v="Legrand IC rev reclass August"/>
    <n v="-1482.103226528586"/>
    <x v="1"/>
    <s v="Legrand Cablofil Inc"/>
  </r>
  <r>
    <s v="Journal"/>
    <s v="Forthpoint"/>
    <s v="Data Engineering"/>
    <s v="Data Engineering"/>
    <d v="2024-08-30T00:00:00"/>
    <x v="0"/>
    <s v="51595"/>
    <s v="898556"/>
    <x v="0"/>
    <m/>
    <m/>
    <m/>
    <m/>
    <s v="Reclass F. Templeton to IC Aug revenues related to bill SC24140"/>
    <n v="-34733.706930855238"/>
    <x v="1"/>
    <s v="Franklin Templeton"/>
  </r>
  <r>
    <s v="Journal"/>
    <s v="Forthpoint"/>
    <s v="Data Engineering"/>
    <s v="Data Engineering"/>
    <d v="2024-08-30T00:00:00"/>
    <x v="0"/>
    <s v="51624"/>
    <s v="901288"/>
    <x v="0"/>
    <m/>
    <m/>
    <m/>
    <m/>
    <s v="Reclass Wyndham to IC Aug revenues"/>
    <n v="-27326.520036570753"/>
    <x v="1"/>
    <s v="Wyndham Hotels and Resorts, LLC"/>
  </r>
  <r>
    <s v="Journal"/>
    <s v="Montevideo Labs"/>
    <s v="Data Engineering"/>
    <s v="Data Engineering"/>
    <d v="2024-08-31T00:00:00"/>
    <x v="0"/>
    <s v="50756"/>
    <s v="893557"/>
    <x v="141"/>
    <s v="35885"/>
    <s v="17771226635"/>
    <m/>
    <m/>
    <m/>
    <n v="504.23471642686729"/>
    <x v="4"/>
    <s v="Globalization Partners"/>
  </r>
  <r>
    <s v="Journal"/>
    <s v="Montevideo Labs"/>
    <s v="Data Engineering"/>
    <s v="Data Engineering"/>
    <d v="2024-08-31T00:00:00"/>
    <x v="0"/>
    <s v="51389"/>
    <s v="894517"/>
    <x v="142"/>
    <s v="32037"/>
    <s v="19584717835"/>
    <m/>
    <m/>
    <m/>
    <n v="560.2607960298526"/>
    <x v="4"/>
    <s v="The Blackstone Group"/>
  </r>
  <r>
    <s v="Journal"/>
    <s v="Blend360, LLC"/>
    <s v="Data Engineering"/>
    <s v="Data Engineering"/>
    <d v="2024-08-31T00:00:00"/>
    <x v="0"/>
    <s v="51785"/>
    <s v="901380"/>
    <x v="18"/>
    <s v="31318"/>
    <s v="18657995555"/>
    <m/>
    <m/>
    <m/>
    <n v="8268.58"/>
    <x v="4"/>
    <s v="Visa"/>
  </r>
  <r>
    <s v="Journal"/>
    <s v="Montevideo Labs"/>
    <s v="Data Engineering"/>
    <s v="Data Engineering"/>
    <d v="2024-08-31T00:00:00"/>
    <x v="0"/>
    <s v="50081"/>
    <s v="892358"/>
    <x v="143"/>
    <s v="25160"/>
    <s v="16856642182"/>
    <m/>
    <m/>
    <m/>
    <n v="480.22353945415932"/>
    <x v="4"/>
    <s v="The Blackstone Group"/>
  </r>
  <r>
    <s v="Journal"/>
    <s v="Montevideo Labs"/>
    <s v="Data Engineering"/>
    <s v="Data Engineering"/>
    <d v="2024-08-31T00:00:00"/>
    <x v="0"/>
    <s v="50146"/>
    <s v="892382"/>
    <x v="144"/>
    <s v="34753"/>
    <s v="17583740188"/>
    <m/>
    <m/>
    <m/>
    <n v="258.12015245661064"/>
    <x v="4"/>
    <s v="Pixability"/>
  </r>
  <r>
    <s v="Journal"/>
    <s v="Montevideo Labs"/>
    <s v="Data Engineering"/>
    <s v="Data Engineering"/>
    <d v="2024-08-31T00:00:00"/>
    <x v="0"/>
    <s v="51395"/>
    <s v="894705"/>
    <x v="145"/>
    <s v="28678"/>
    <s v="17806464279"/>
    <m/>
    <m/>
    <m/>
    <n v="180.08382729530976"/>
    <x v="4"/>
    <s v="Fedefarma"/>
  </r>
  <r>
    <s v="Journal"/>
    <s v="Montevideo Labs"/>
    <s v="Data Engineering"/>
    <s v="Data Engineering"/>
    <d v="2024-08-31T00:00:00"/>
    <x v="0"/>
    <s v="51077"/>
    <s v="894126"/>
    <x v="117"/>
    <s v="25138"/>
    <s v="16977995014"/>
    <m/>
    <m/>
    <m/>
    <n v="464.21608813902071"/>
    <x v="4"/>
    <s v="Roku"/>
  </r>
  <r>
    <s v="Journal"/>
    <s v="Montevideo Labs"/>
    <s v="Data Engineering"/>
    <s v="Data Engineering"/>
    <d v="2024-08-31T00:00:00"/>
    <x v="0"/>
    <s v="50299"/>
    <s v="893219"/>
    <x v="146"/>
    <s v="28145"/>
    <s v="17581549176"/>
    <m/>
    <m/>
    <m/>
    <n v="280.1303980149263"/>
    <x v="4"/>
    <s v="Sincera"/>
  </r>
  <r>
    <s v="Journal"/>
    <s v="Montevideo Labs"/>
    <s v="Data Engineering"/>
    <s v="Data Engineering"/>
    <d v="2024-08-31T00:00:00"/>
    <x v="0"/>
    <s v="51123"/>
    <s v="894144"/>
    <x v="147"/>
    <s v="36410"/>
    <s v="17772859452"/>
    <m/>
    <m/>
    <m/>
    <n v="729.33962447338058"/>
    <x v="4"/>
    <s v="Globalization Partners"/>
  </r>
  <r>
    <s v="Journal"/>
    <s v="Blend360, LLC"/>
    <s v="Data Engineering"/>
    <s v="Data Engineering"/>
    <d v="2024-08-31T00:00:00"/>
    <x v="0"/>
    <s v="51680"/>
    <s v="901313"/>
    <x v="27"/>
    <s v="25989"/>
    <s v="16865883964"/>
    <m/>
    <m/>
    <m/>
    <n v="1.62"/>
    <x v="4"/>
    <s v="Franklin Templeton"/>
  </r>
  <r>
    <s v="Journal"/>
    <s v="Montevideo Labs"/>
    <s v="Data Engineering"/>
    <s v="Data Engineering"/>
    <d v="2024-08-31T00:00:00"/>
    <x v="0"/>
    <s v="50356"/>
    <s v="893152"/>
    <x v="148"/>
    <s v="28998"/>
    <s v="18243049512"/>
    <m/>
    <m/>
    <m/>
    <n v="440.20491116631274"/>
    <x v="4"/>
    <s v="The Blackstone Group"/>
  </r>
  <r>
    <s v="Journal"/>
    <s v="Montevideo Labs"/>
    <s v="Data Engineering"/>
    <s v="Data Engineering"/>
    <d v="2024-08-31T00:00:00"/>
    <x v="0"/>
    <s v="51214"/>
    <s v="894157"/>
    <x v="117"/>
    <s v="25138"/>
    <s v="16977995014"/>
    <m/>
    <m/>
    <m/>
    <n v="464.21608813902071"/>
    <x v="4"/>
    <s v="Roku"/>
  </r>
  <r>
    <s v="Journal"/>
    <s v="Montevideo Labs"/>
    <s v="Data Engineering"/>
    <s v="Data Engineering"/>
    <d v="2024-08-31T00:00:00"/>
    <x v="0"/>
    <s v="50340"/>
    <s v="893142"/>
    <x v="149"/>
    <s v="25157"/>
    <s v="17001841791"/>
    <m/>
    <m/>
    <m/>
    <n v="520.2421677420059"/>
    <x v="4"/>
    <s v="Stagwellglobal"/>
  </r>
  <r>
    <s v="Journal"/>
    <s v="Montevideo Labs"/>
    <s v="Data Engineering"/>
    <s v="Data Engineering"/>
    <d v="2024-08-31T00:00:00"/>
    <x v="0"/>
    <s v="49942"/>
    <s v="892815"/>
    <x v="143"/>
    <s v="25160"/>
    <s v="16856642182"/>
    <m/>
    <m/>
    <m/>
    <n v="480.22353945415932"/>
    <x v="4"/>
    <s v="The Blackstone Group"/>
  </r>
  <r>
    <s v="Journal"/>
    <s v="Montevideo Labs"/>
    <s v="Data Engineering"/>
    <s v="Data Engineering"/>
    <d v="2024-08-31T00:00:00"/>
    <x v="0"/>
    <s v="49809"/>
    <s v="892500"/>
    <x v="6"/>
    <s v="25146"/>
    <s v="16716229170"/>
    <m/>
    <m/>
    <m/>
    <n v="580.27011017377583"/>
    <x v="4"/>
    <s v="MasterCard"/>
  </r>
  <r>
    <s v="Journal"/>
    <s v="Montevideo Labs"/>
    <s v="Data Engineering"/>
    <s v="Data Engineering"/>
    <d v="2024-08-31T00:00:00"/>
    <x v="0"/>
    <s v="50806"/>
    <s v="892744"/>
    <x v="117"/>
    <s v="25138"/>
    <s v="16977995014"/>
    <m/>
    <m/>
    <m/>
    <n v="600.27942431769918"/>
    <x v="4"/>
    <s v="Roku"/>
  </r>
  <r>
    <s v="Journal"/>
    <s v="Montevideo Labs"/>
    <s v="Data Engineering"/>
    <s v="Data Engineering"/>
    <d v="2024-08-31T00:00:00"/>
    <x v="0"/>
    <s v="50861"/>
    <s v="893766"/>
    <x v="117"/>
    <s v="25138"/>
    <s v="16977995014"/>
    <m/>
    <m/>
    <m/>
    <n v="406.18907712164309"/>
    <x v="4"/>
    <s v="Roku"/>
  </r>
  <r>
    <s v="Journal"/>
    <s v="Montevideo Labs"/>
    <s v="Data Engineering"/>
    <s v="Data Engineering"/>
    <d v="2024-08-31T00:00:00"/>
    <x v="0"/>
    <s v="50398"/>
    <s v="893269"/>
    <x v="150"/>
    <s v="29210"/>
    <s v="17485557310"/>
    <m/>
    <m/>
    <m/>
    <n v="560.2607960298526"/>
    <x v="4"/>
    <s v="The Blackstone Group"/>
  </r>
  <r>
    <s v="Journal"/>
    <s v="Montevideo Labs"/>
    <s v="Data Engineering"/>
    <s v="Data Engineering"/>
    <d v="2024-08-31T00:00:00"/>
    <x v="0"/>
    <s v="50117"/>
    <s v="892928"/>
    <x v="143"/>
    <s v="25160"/>
    <s v="16856642182"/>
    <m/>
    <m/>
    <m/>
    <n v="560.2607960298526"/>
    <x v="4"/>
    <s v="The Blackstone Group"/>
  </r>
  <r>
    <s v="Journal"/>
    <s v="Montevideo Labs"/>
    <s v="Data Engineering"/>
    <s v="Data Engineering"/>
    <d v="2024-08-31T00:00:00"/>
    <x v="0"/>
    <s v="49770"/>
    <s v="892400"/>
    <x v="6"/>
    <s v="25146"/>
    <s v="16716229170"/>
    <m/>
    <m/>
    <m/>
    <n v="336.15647761791155"/>
    <x v="4"/>
    <s v="MasterCard"/>
  </r>
  <r>
    <s v="Journal"/>
    <s v="Montevideo Labs"/>
    <s v="Data Engineering"/>
    <s v="Data Engineering"/>
    <d v="2024-08-31T00:00:00"/>
    <x v="0"/>
    <s v="50612"/>
    <s v="893614"/>
    <x v="151"/>
    <s v="32875"/>
    <s v="19901929100"/>
    <m/>
    <m/>
    <m/>
    <n v="520.2421677420059"/>
    <x v="4"/>
    <s v="The Blackstone Group"/>
  </r>
  <r>
    <s v="Journal"/>
    <s v="Montevideo Labs"/>
    <s v="Data Engineering"/>
    <s v="Data Engineering"/>
    <d v="2024-08-31T00:00:00"/>
    <x v="0"/>
    <s v="50339"/>
    <s v="893143"/>
    <x v="148"/>
    <s v="28998"/>
    <s v="18243049512"/>
    <m/>
    <m/>
    <m/>
    <n v="440.20491116631274"/>
    <x v="4"/>
    <s v="The Blackstone Group"/>
  </r>
  <r>
    <s v="Journal"/>
    <s v="Montevideo Labs"/>
    <s v="Data Engineering"/>
    <s v="Data Engineering"/>
    <d v="2024-08-31T00:00:00"/>
    <x v="0"/>
    <s v="50679"/>
    <s v="892556"/>
    <x v="117"/>
    <s v="25138"/>
    <s v="16977995014"/>
    <m/>
    <m/>
    <m/>
    <n v="540.25148188592925"/>
    <x v="4"/>
    <s v="Roku"/>
  </r>
  <r>
    <s v="Journal"/>
    <s v="Montevideo Labs"/>
    <s v="Data Engineering"/>
    <s v="Data Engineering"/>
    <d v="2024-08-31T00:00:00"/>
    <x v="0"/>
    <s v="51072"/>
    <s v="894124"/>
    <x v="117"/>
    <s v="25138"/>
    <s v="16977995014"/>
    <m/>
    <m/>
    <m/>
    <n v="320.14902630277288"/>
    <x v="4"/>
    <s v="Roku"/>
  </r>
  <r>
    <s v="Journal"/>
    <s v="Montevideo Labs"/>
    <s v="Data Engineering"/>
    <s v="Data Engineering"/>
    <d v="2024-08-31T00:00:00"/>
    <x v="0"/>
    <s v="49766"/>
    <s v="892592"/>
    <x v="143"/>
    <s v="25160"/>
    <s v="16856642182"/>
    <m/>
    <m/>
    <m/>
    <n v="560.2607960298526"/>
    <x v="4"/>
    <s v="The Blackstone Group"/>
  </r>
  <r>
    <s v="Journal"/>
    <s v="Montevideo Labs"/>
    <s v="Data Engineering"/>
    <s v="Data Engineering"/>
    <d v="2024-08-31T00:00:00"/>
    <x v="0"/>
    <s v="50774"/>
    <s v="893560"/>
    <x v="141"/>
    <s v="35885"/>
    <s v="17771226635"/>
    <m/>
    <m/>
    <m/>
    <n v="504.23471642686729"/>
    <x v="4"/>
    <s v="Globalization Partners"/>
  </r>
  <r>
    <s v="Journal"/>
    <s v="Montevideo Labs"/>
    <s v="Data Engineering"/>
    <s v="Data Engineering"/>
    <d v="2024-08-31T00:00:00"/>
    <x v="0"/>
    <s v="50757"/>
    <s v="893695"/>
    <x v="117"/>
    <s v="25138"/>
    <s v="16977995014"/>
    <m/>
    <m/>
    <m/>
    <n v="480.22353945415932"/>
    <x v="4"/>
    <s v="Roku"/>
  </r>
  <r>
    <s v="Journal"/>
    <s v="Montevideo Labs"/>
    <s v="Data Engineering"/>
    <s v="Data Engineering"/>
    <d v="2024-08-31T00:00:00"/>
    <x v="0"/>
    <s v="50648"/>
    <s v="893513"/>
    <x v="152"/>
    <s v="34751"/>
    <s v="18659335221"/>
    <m/>
    <m/>
    <m/>
    <n v="560.2607960298526"/>
    <x v="4"/>
    <s v="The Blackstone Group"/>
  </r>
  <r>
    <s v="Journal"/>
    <s v="Blend360, LLC"/>
    <s v="Data Engineering"/>
    <s v="Data Engineering"/>
    <d v="2024-08-31T00:00:00"/>
    <x v="0"/>
    <s v="51725"/>
    <s v="901425"/>
    <x v="18"/>
    <s v="31318"/>
    <s v="18657995555"/>
    <m/>
    <m/>
    <m/>
    <n v="96.16"/>
    <x v="4"/>
    <s v="Visa"/>
  </r>
  <r>
    <s v="Journal"/>
    <s v="Blend360, LLC"/>
    <s v="Data Engineering"/>
    <s v="Data Engineering"/>
    <d v="2024-08-31T00:00:00"/>
    <x v="0"/>
    <s v="49296"/>
    <s v="887990"/>
    <x v="153"/>
    <s v="34650"/>
    <s v="20058081135"/>
    <m/>
    <m/>
    <s v="Retainer Revenue Recognition"/>
    <n v="50333"/>
    <x v="4"/>
    <s v="Multi-Color Corporation (CD&amp;R)"/>
  </r>
  <r>
    <s v="Journal"/>
    <s v="Montevideo Labs"/>
    <s v="Data Engineering"/>
    <s v="Data Engineering"/>
    <d v="2024-08-31T00:00:00"/>
    <x v="0"/>
    <s v="51290"/>
    <s v="894183"/>
    <x v="117"/>
    <s v="25138"/>
    <s v="16977995014"/>
    <m/>
    <m/>
    <m/>
    <n v="315.14682169416818"/>
    <x v="4"/>
    <s v="Roku"/>
  </r>
  <r>
    <s v="Journal"/>
    <s v="Montevideo Labs"/>
    <s v="Data Engineering"/>
    <s v="Data Engineering"/>
    <d v="2024-08-31T00:00:00"/>
    <x v="0"/>
    <s v="49992"/>
    <s v="892850"/>
    <x v="6"/>
    <s v="25146"/>
    <s v="16716229170"/>
    <m/>
    <m/>
    <m/>
    <n v="416.19373419360477"/>
    <x v="4"/>
    <s v="MasterCard"/>
  </r>
  <r>
    <s v="Journal"/>
    <s v="Montevideo Labs"/>
    <s v="Data Engineering"/>
    <s v="Data Engineering"/>
    <d v="2024-08-31T00:00:00"/>
    <x v="0"/>
    <s v="51098"/>
    <s v="894311"/>
    <x v="147"/>
    <s v="36410"/>
    <s v="17772859452"/>
    <m/>
    <m/>
    <m/>
    <n v="520.2421677420059"/>
    <x v="4"/>
    <s v="Globalization Partners"/>
  </r>
  <r>
    <s v="Journal"/>
    <s v="Blend360, LLC"/>
    <s v="Data Engineering"/>
    <s v="Data Engineering"/>
    <d v="2024-08-31T00:00:00"/>
    <x v="0"/>
    <s v="51755"/>
    <s v="901357"/>
    <x v="18"/>
    <s v="31318"/>
    <s v="18657995555"/>
    <m/>
    <m/>
    <m/>
    <n v="916.15"/>
    <x v="4"/>
    <s v="Visa"/>
  </r>
  <r>
    <s v="Journal"/>
    <s v="Blend360, LLC"/>
    <s v="Data Engineering"/>
    <s v="Data Engineering"/>
    <d v="2024-08-31T00:00:00"/>
    <x v="0"/>
    <s v="51678"/>
    <s v="901311"/>
    <x v="27"/>
    <s v="25989"/>
    <s v="16865883964"/>
    <m/>
    <m/>
    <m/>
    <n v="5"/>
    <x v="4"/>
    <s v="Franklin Templeton"/>
  </r>
  <r>
    <s v="Journal"/>
    <s v="Montevideo Labs"/>
    <s v="Data Engineering"/>
    <s v="Data Engineering"/>
    <d v="2024-08-31T00:00:00"/>
    <x v="0"/>
    <s v="49877"/>
    <s v="892469"/>
    <x v="143"/>
    <s v="25160"/>
    <s v="16856642182"/>
    <m/>
    <m/>
    <m/>
    <n v="560.2607960298526"/>
    <x v="4"/>
    <s v="The Blackstone Group"/>
  </r>
  <r>
    <s v="Journal"/>
    <s v="Montevideo Labs"/>
    <s v="Data Engineering"/>
    <s v="Data Engineering"/>
    <d v="2024-08-31T00:00:00"/>
    <x v="0"/>
    <s v="50195"/>
    <s v="893101"/>
    <x v="143"/>
    <s v="25160"/>
    <s v="16856642182"/>
    <m/>
    <m/>
    <m/>
    <n v="480.22353945415932"/>
    <x v="4"/>
    <s v="The Blackstone Group"/>
  </r>
  <r>
    <s v="Journal"/>
    <s v="Blend360, LLC"/>
    <s v="Data Engineering"/>
    <s v="Data Engineering"/>
    <d v="2024-08-31T00:00:00"/>
    <x v="0"/>
    <s v="52166"/>
    <s v="913919"/>
    <x v="0"/>
    <m/>
    <m/>
    <s v="ICC 1262 Under Armour : Under Armour - Analytics POD"/>
    <m/>
    <s v="TopSide Management Book Elim related to project ICC 1262 Under Armour : Under Armour - Analytics POD"/>
    <n v="-10564.92"/>
    <x v="4"/>
    <s v="Under Armour"/>
  </r>
  <r>
    <s v="Journal"/>
    <s v="Montevideo Labs"/>
    <s v="Data Engineering"/>
    <s v="Data Engineering"/>
    <d v="2024-08-31T00:00:00"/>
    <x v="0"/>
    <s v="51031"/>
    <s v="893972"/>
    <x v="117"/>
    <s v="25138"/>
    <s v="16977995014"/>
    <m/>
    <m/>
    <m/>
    <n v="480.22353945415932"/>
    <x v="4"/>
    <s v="Roku"/>
  </r>
  <r>
    <s v="Journal"/>
    <s v="Montevideo Labs"/>
    <s v="Data Engineering"/>
    <s v="Data Engineering"/>
    <d v="2024-08-31T00:00:00"/>
    <x v="0"/>
    <s v="50967"/>
    <s v="894195"/>
    <x v="154"/>
    <s v="36409"/>
    <s v="17772967350"/>
    <m/>
    <m/>
    <m/>
    <n v="376.17510590575813"/>
    <x v="4"/>
    <s v="Globalization Partners"/>
  </r>
  <r>
    <s v="Journal"/>
    <s v="Montevideo Labs"/>
    <s v="Data Engineering"/>
    <s v="Data Engineering"/>
    <d v="2024-08-31T00:00:00"/>
    <x v="0"/>
    <s v="50508"/>
    <s v="893446"/>
    <x v="155"/>
    <s v="32036"/>
    <s v="19584503853"/>
    <m/>
    <m/>
    <m/>
    <n v="560.2607960298526"/>
    <x v="4"/>
    <s v="The Blackstone Group"/>
  </r>
  <r>
    <s v="Journal"/>
    <s v="Montevideo Labs"/>
    <s v="Data Engineering"/>
    <s v="Data Engineering"/>
    <d v="2024-08-31T00:00:00"/>
    <x v="0"/>
    <s v="50986"/>
    <s v="894096"/>
    <x v="117"/>
    <s v="25138"/>
    <s v="16977995014"/>
    <m/>
    <m/>
    <m/>
    <n v="320.14902630277288"/>
    <x v="4"/>
    <s v="Roku"/>
  </r>
  <r>
    <s v="Journal"/>
    <s v="Montevideo Labs"/>
    <s v="Data Engineering"/>
    <s v="Data Engineering"/>
    <d v="2024-08-31T00:00:00"/>
    <x v="0"/>
    <s v="49836"/>
    <s v="892304"/>
    <x v="143"/>
    <s v="25160"/>
    <s v="16856642182"/>
    <m/>
    <m/>
    <m/>
    <n v="560.2607960298526"/>
    <x v="4"/>
    <s v="The Blackstone Group"/>
  </r>
  <r>
    <s v="Journal"/>
    <s v="Montevideo Labs"/>
    <s v="Data Engineering"/>
    <s v="Data Engineering"/>
    <d v="2024-08-31T00:00:00"/>
    <x v="0"/>
    <s v="50761"/>
    <s v="893699"/>
    <x v="117"/>
    <s v="25138"/>
    <s v="16977995014"/>
    <m/>
    <m/>
    <m/>
    <n v="432.20118550874338"/>
    <x v="4"/>
    <s v="Roku"/>
  </r>
  <r>
    <s v="Journal"/>
    <s v="Montevideo Labs"/>
    <s v="Data Engineering"/>
    <s v="Data Engineering"/>
    <d v="2024-08-31T00:00:00"/>
    <x v="0"/>
    <s v="50071"/>
    <s v="892351"/>
    <x v="143"/>
    <s v="25160"/>
    <s v="16856642182"/>
    <m/>
    <m/>
    <m/>
    <n v="536.24961905714463"/>
    <x v="4"/>
    <s v="The Blackstone Group"/>
  </r>
  <r>
    <s v="Journal"/>
    <s v="Montevideo Labs"/>
    <s v="Data Engineering"/>
    <s v="Data Engineering"/>
    <d v="2024-08-31T00:00:00"/>
    <x v="0"/>
    <s v="50957"/>
    <s v="893919"/>
    <x v="117"/>
    <s v="25138"/>
    <s v="16977995014"/>
    <m/>
    <m/>
    <m/>
    <n v="464.21608813902071"/>
    <x v="4"/>
    <s v="Roku"/>
  </r>
  <r>
    <s v="Journal"/>
    <s v="Montevideo Labs"/>
    <s v="Data Engineering"/>
    <s v="Data Engineering"/>
    <d v="2024-08-31T00:00:00"/>
    <x v="0"/>
    <s v="50947"/>
    <s v="893909"/>
    <x v="154"/>
    <s v="36409"/>
    <s v="17772967350"/>
    <m/>
    <m/>
    <m/>
    <n v="360.16765459061952"/>
    <x v="4"/>
    <s v="Globalization Partners"/>
  </r>
  <r>
    <s v="Journal"/>
    <s v="Montevideo Labs"/>
    <s v="Data Engineering"/>
    <s v="Data Engineering"/>
    <d v="2024-08-31T00:00:00"/>
    <x v="0"/>
    <s v="50945"/>
    <s v="893907"/>
    <x v="154"/>
    <s v="36409"/>
    <s v="17772967350"/>
    <m/>
    <m/>
    <m/>
    <n v="360.16765459061952"/>
    <x v="4"/>
    <s v="Globalization Partners"/>
  </r>
  <r>
    <s v="Journal"/>
    <s v="Montevideo Labs"/>
    <s v="Data Engineering"/>
    <s v="Data Engineering"/>
    <d v="2024-08-31T00:00:00"/>
    <x v="0"/>
    <s v="50054"/>
    <s v="892896"/>
    <x v="143"/>
    <s v="25160"/>
    <s v="16856642182"/>
    <m/>
    <m/>
    <m/>
    <n v="560.2607960298526"/>
    <x v="4"/>
    <s v="The Blackstone Group"/>
  </r>
  <r>
    <s v="Journal"/>
    <s v="Montevideo Labs"/>
    <s v="Data Engineering"/>
    <s v="Data Engineering"/>
    <d v="2024-08-31T00:00:00"/>
    <x v="0"/>
    <s v="50288"/>
    <s v="893131"/>
    <x v="156"/>
    <s v="28140"/>
    <s v="17690283562"/>
    <m/>
    <m/>
    <m/>
    <n v="536.24961905714463"/>
    <x v="4"/>
    <s v="The Blackstone Group"/>
  </r>
  <r>
    <s v="Journal"/>
    <s v="Montevideo Labs"/>
    <s v="Data Engineering"/>
    <s v="Data Engineering"/>
    <d v="2024-08-31T00:00:00"/>
    <x v="0"/>
    <s v="50001"/>
    <s v="892515"/>
    <x v="143"/>
    <s v="25160"/>
    <s v="16856642182"/>
    <m/>
    <m/>
    <m/>
    <n v="560.2607960298526"/>
    <x v="4"/>
    <s v="The Blackstone Group"/>
  </r>
  <r>
    <s v="Journal"/>
    <s v="Montevideo Labs"/>
    <s v="Data Engineering"/>
    <s v="Data Engineering"/>
    <d v="2024-08-31T00:00:00"/>
    <x v="0"/>
    <s v="49935"/>
    <s v="892813"/>
    <x v="6"/>
    <s v="25146"/>
    <s v="16716229170"/>
    <m/>
    <m/>
    <m/>
    <n v="336.15647761791155"/>
    <x v="4"/>
    <s v="MasterCard"/>
  </r>
  <r>
    <s v="Journal"/>
    <s v="Montevideo Labs"/>
    <s v="Data Engineering"/>
    <s v="Data Engineering"/>
    <d v="2024-08-31T00:00:00"/>
    <x v="0"/>
    <s v="50143"/>
    <s v="892380"/>
    <x v="144"/>
    <s v="34753"/>
    <s v="17583740188"/>
    <m/>
    <m/>
    <m/>
    <n v="258.12015245661064"/>
    <x v="4"/>
    <s v="Pixability"/>
  </r>
  <r>
    <s v="Journal"/>
    <s v="Montevideo Labs"/>
    <s v="Data Engineering"/>
    <s v="Data Engineering"/>
    <d v="2024-08-31T00:00:00"/>
    <x v="0"/>
    <s v="50341"/>
    <s v="893144"/>
    <x v="148"/>
    <s v="28998"/>
    <s v="18243049512"/>
    <m/>
    <m/>
    <m/>
    <n v="440.20491116631274"/>
    <x v="4"/>
    <s v="The Blackstone Group"/>
  </r>
  <r>
    <s v="Journal"/>
    <s v="Montevideo Labs"/>
    <s v="Data Engineering"/>
    <s v="Data Engineering"/>
    <d v="2024-08-31T00:00:00"/>
    <x v="0"/>
    <s v="49761"/>
    <s v="892397"/>
    <x v="157"/>
    <s v="26788"/>
    <s v="16592846934"/>
    <m/>
    <m/>
    <m/>
    <n v="520.2421677420059"/>
    <x v="4"/>
    <s v="Madhive"/>
  </r>
  <r>
    <s v="Journal"/>
    <s v="Montevideo Labs"/>
    <s v="Data Engineering"/>
    <s v="Data Engineering"/>
    <d v="2024-08-31T00:00:00"/>
    <x v="0"/>
    <s v="50825"/>
    <s v="893737"/>
    <x v="141"/>
    <s v="35885"/>
    <s v="17771226635"/>
    <m/>
    <m/>
    <m/>
    <n v="384.17883156332749"/>
    <x v="4"/>
    <s v="Globalization Partners"/>
  </r>
  <r>
    <s v="Journal"/>
    <s v="Montevideo Labs"/>
    <s v="Data Engineering"/>
    <s v="Data Engineering"/>
    <d v="2024-08-31T00:00:00"/>
    <x v="0"/>
    <s v="49904"/>
    <s v="892511"/>
    <x v="143"/>
    <s v="25160"/>
    <s v="16856642182"/>
    <m/>
    <m/>
    <m/>
    <n v="480.22353945415932"/>
    <x v="4"/>
    <s v="The Blackstone Group"/>
  </r>
  <r>
    <s v="Journal"/>
    <s v="Montevideo Labs"/>
    <s v="Data Engineering"/>
    <s v="Data Engineering"/>
    <d v="2024-08-31T00:00:00"/>
    <x v="0"/>
    <s v="50532"/>
    <s v="893457"/>
    <x v="155"/>
    <s v="32036"/>
    <s v="19584503853"/>
    <m/>
    <m/>
    <m/>
    <n v="560.2607960298526"/>
    <x v="4"/>
    <s v="The Blackstone Group"/>
  </r>
  <r>
    <s v="Journal"/>
    <s v="Montevideo Labs"/>
    <s v="Data Engineering"/>
    <s v="Data Engineering"/>
    <d v="2024-08-31T00:00:00"/>
    <x v="0"/>
    <s v="49978"/>
    <s v="892839"/>
    <x v="6"/>
    <s v="25146"/>
    <s v="16716229170"/>
    <m/>
    <m/>
    <m/>
    <n v="580.27011017377583"/>
    <x v="4"/>
    <s v="MasterCard"/>
  </r>
  <r>
    <s v="Journal"/>
    <s v="Montevideo Labs"/>
    <s v="Data Engineering"/>
    <s v="Data Engineering"/>
    <d v="2024-08-31T00:00:00"/>
    <x v="0"/>
    <s v="50334"/>
    <s v="892538"/>
    <x v="149"/>
    <s v="25157"/>
    <s v="17001841791"/>
    <m/>
    <m/>
    <m/>
    <n v="520.2421677420059"/>
    <x v="4"/>
    <s v="Stagwellglobal"/>
  </r>
  <r>
    <s v="Journal"/>
    <s v="Blend360, LLC"/>
    <s v="Data Engineering"/>
    <s v="Data Engineering"/>
    <d v="2024-08-31T00:00:00"/>
    <x v="0"/>
    <s v="49261"/>
    <s v="887969"/>
    <x v="21"/>
    <s v="26519"/>
    <s v="16644625585"/>
    <m/>
    <m/>
    <s v="Retainer Revenue Recognition"/>
    <n v="50648.7"/>
    <x v="4"/>
    <s v="Hyatt"/>
  </r>
  <r>
    <s v="Journal"/>
    <s v="Montevideo Labs"/>
    <s v="Data Engineering"/>
    <s v="Data Engineering"/>
    <d v="2024-08-31T00:00:00"/>
    <x v="0"/>
    <s v="51302"/>
    <s v="894191"/>
    <x v="157"/>
    <s v="26788"/>
    <s v="16592846934"/>
    <m/>
    <m/>
    <m/>
    <n v="455.21202070163127"/>
    <x v="4"/>
    <s v="Madhive"/>
  </r>
  <r>
    <s v="Journal"/>
    <s v="Montevideo Labs"/>
    <s v="Data Engineering"/>
    <s v="Data Engineering"/>
    <d v="2024-08-31T00:00:00"/>
    <x v="0"/>
    <s v="50718"/>
    <s v="893675"/>
    <x v="117"/>
    <s v="25138"/>
    <s v="16977995014"/>
    <m/>
    <m/>
    <m/>
    <n v="480.22353945415932"/>
    <x v="4"/>
    <s v="Roku"/>
  </r>
  <r>
    <s v="Journal"/>
    <s v="Montevideo Labs"/>
    <s v="Data Engineering"/>
    <s v="Data Engineering"/>
    <d v="2024-08-31T00:00:00"/>
    <x v="0"/>
    <s v="50250"/>
    <s v="893193"/>
    <x v="158"/>
    <s v="25544"/>
    <s v="16807042572"/>
    <m/>
    <m/>
    <m/>
    <n v="536.24961905714463"/>
    <x v="4"/>
    <s v="The Blackstone Group"/>
  </r>
  <r>
    <s v="Journal"/>
    <s v="Blend360, LLC"/>
    <s v="Data Engineering"/>
    <s v="Data Engineering"/>
    <d v="2024-08-31T00:00:00"/>
    <x v="0"/>
    <s v="52166"/>
    <s v="913919"/>
    <x v="0"/>
    <m/>
    <m/>
    <s v="ICC 1019 ICC in Forth Point Represents Blend360 : Legrand - Cablofil Managed Service Level Agreement"/>
    <m/>
    <s v="TopSide Management Book Elim related to project ICC 1019 ICC in Forth Point Represents Blend360 : Legrand - Cablofil Managed Service Level Agreement"/>
    <n v="-1482.03"/>
    <x v="4"/>
    <s v="Legrand Cablofil Inc"/>
  </r>
  <r>
    <s v="Journal"/>
    <s v="Montevideo Labs"/>
    <s v="Data Engineering"/>
    <s v="Data Engineering"/>
    <d v="2024-08-31T00:00:00"/>
    <x v="0"/>
    <s v="51119"/>
    <s v="894143"/>
    <x v="147"/>
    <s v="36410"/>
    <s v="17772859452"/>
    <m/>
    <m/>
    <m/>
    <n v="648.30177826311512"/>
    <x v="4"/>
    <s v="Globalization Partners"/>
  </r>
  <r>
    <s v="Journal"/>
    <s v="Montevideo Labs"/>
    <s v="Data Engineering"/>
    <s v="Data Engineering"/>
    <d v="2024-08-31T00:00:00"/>
    <x v="0"/>
    <s v="51053"/>
    <s v="893982"/>
    <x v="147"/>
    <s v="36410"/>
    <s v="17772859452"/>
    <m/>
    <m/>
    <m/>
    <n v="520.2421677420059"/>
    <x v="4"/>
    <s v="Globalization Partners"/>
  </r>
  <r>
    <s v="Journal"/>
    <s v="Montevideo Labs"/>
    <s v="Data Engineering"/>
    <s v="Data Engineering"/>
    <d v="2024-08-31T00:00:00"/>
    <x v="0"/>
    <s v="51096"/>
    <s v="894309"/>
    <x v="147"/>
    <s v="36410"/>
    <s v="17772859452"/>
    <m/>
    <m/>
    <m/>
    <n v="648.30177826311512"/>
    <x v="4"/>
    <s v="Globalization Partners"/>
  </r>
  <r>
    <s v="Journal"/>
    <s v="Montevideo Labs"/>
    <s v="Data Engineering"/>
    <s v="Data Engineering"/>
    <d v="2024-08-31T00:00:00"/>
    <x v="0"/>
    <s v="49814"/>
    <s v="892298"/>
    <x v="143"/>
    <s v="25160"/>
    <s v="16856642182"/>
    <m/>
    <m/>
    <m/>
    <n v="480.22353945415932"/>
    <x v="4"/>
    <s v="The Blackstone Group"/>
  </r>
  <r>
    <s v="Journal"/>
    <s v="Montevideo Labs"/>
    <s v="Data Engineering"/>
    <s v="Data Engineering"/>
    <d v="2024-08-31T00:00:00"/>
    <x v="0"/>
    <s v="50649"/>
    <s v="893514"/>
    <x v="117"/>
    <s v="25138"/>
    <s v="16977995014"/>
    <m/>
    <m/>
    <m/>
    <n v="280.1303980149263"/>
    <x v="4"/>
    <s v="Roku"/>
  </r>
  <r>
    <s v="Journal"/>
    <s v="Montevideo Labs"/>
    <s v="Data Engineering"/>
    <s v="Data Engineering"/>
    <d v="2024-08-31T00:00:00"/>
    <x v="0"/>
    <s v="50111"/>
    <s v="892922"/>
    <x v="143"/>
    <s v="25160"/>
    <s v="16856642182"/>
    <m/>
    <m/>
    <m/>
    <n v="536.24961905714463"/>
    <x v="4"/>
    <s v="The Blackstone Group"/>
  </r>
  <r>
    <s v="Journal"/>
    <s v="Montevideo Labs"/>
    <s v="Data Engineering"/>
    <s v="Data Engineering"/>
    <d v="2024-08-31T00:00:00"/>
    <x v="0"/>
    <s v="50136"/>
    <s v="892993"/>
    <x v="143"/>
    <s v="25160"/>
    <s v="16856642182"/>
    <m/>
    <m/>
    <m/>
    <n v="560.2607960298526"/>
    <x v="4"/>
    <s v="The Blackstone Group"/>
  </r>
  <r>
    <s v="Journal"/>
    <s v="Montevideo Labs"/>
    <s v="Data Engineering"/>
    <s v="Data Engineering"/>
    <d v="2024-08-31T00:00:00"/>
    <x v="0"/>
    <s v="51374"/>
    <s v="894487"/>
    <x v="157"/>
    <s v="26788"/>
    <s v="16592846934"/>
    <m/>
    <m/>
    <m/>
    <n v="270.12574094296463"/>
    <x v="4"/>
    <s v="Madhive"/>
  </r>
  <r>
    <s v="Journal"/>
    <s v="Montevideo Labs"/>
    <s v="Data Engineering"/>
    <s v="Data Engineering"/>
    <d v="2024-08-31T00:00:00"/>
    <x v="0"/>
    <s v="50434"/>
    <s v="893289"/>
    <x v="159"/>
    <s v="29211"/>
    <s v="17692058278"/>
    <m/>
    <m/>
    <m/>
    <n v="400.1862828784661"/>
    <x v="4"/>
    <s v="Stagwellglobal"/>
  </r>
  <r>
    <s v="Journal"/>
    <s v="Montevideo Labs"/>
    <s v="Data Engineering"/>
    <s v="Data Engineering"/>
    <d v="2024-08-31T00:00:00"/>
    <x v="0"/>
    <s v="50535"/>
    <s v="893459"/>
    <x v="117"/>
    <s v="25138"/>
    <s v="16977995014"/>
    <m/>
    <m/>
    <m/>
    <n v="320.14902630277288"/>
    <x v="4"/>
    <s v="Roku"/>
  </r>
  <r>
    <s v="Journal"/>
    <s v="Montevideo Labs"/>
    <s v="Data Engineering"/>
    <s v="Data Engineering"/>
    <d v="2024-08-31T00:00:00"/>
    <x v="0"/>
    <s v="50446"/>
    <s v="893398"/>
    <x v="117"/>
    <s v="25138"/>
    <s v="16977995014"/>
    <m/>
    <m/>
    <m/>
    <n v="520.2421677420059"/>
    <x v="4"/>
    <s v="Roku"/>
  </r>
  <r>
    <s v="Journal"/>
    <s v="Montevideo Labs"/>
    <s v="Data Engineering"/>
    <s v="Data Engineering"/>
    <d v="2024-08-31T00:00:00"/>
    <x v="0"/>
    <s v="50997"/>
    <s v="893951"/>
    <x v="154"/>
    <s v="36409"/>
    <s v="17772967350"/>
    <m/>
    <m/>
    <m/>
    <n v="270.12574094296463"/>
    <x v="4"/>
    <s v="Globalization Partners"/>
  </r>
  <r>
    <s v="Journal"/>
    <s v="Montevideo Labs"/>
    <s v="Data Engineering"/>
    <s v="Data Engineering"/>
    <d v="2024-08-31T00:00:00"/>
    <x v="0"/>
    <s v="51359"/>
    <s v="894479"/>
    <x v="157"/>
    <s v="26788"/>
    <s v="16592846934"/>
    <m/>
    <m/>
    <m/>
    <n v="360.16765459061952"/>
    <x v="4"/>
    <s v="Madhive"/>
  </r>
  <r>
    <s v="Journal"/>
    <s v="Montevideo Labs"/>
    <s v="Data Engineering"/>
    <s v="Data Engineering"/>
    <d v="2024-08-31T00:00:00"/>
    <x v="0"/>
    <s v="51343"/>
    <s v="894508"/>
    <x v="160"/>
    <s v="25140"/>
    <s v="16977994594"/>
    <m/>
    <m/>
    <m/>
    <n v="480.22353945415932"/>
    <x v="4"/>
    <s v="Roku"/>
  </r>
  <r>
    <s v="Journal"/>
    <s v="Montevideo Labs"/>
    <s v="Data Engineering"/>
    <s v="Data Engineering"/>
    <d v="2024-08-31T00:00:00"/>
    <x v="0"/>
    <s v="50852"/>
    <s v="893758"/>
    <x v="117"/>
    <s v="25138"/>
    <s v="16977995014"/>
    <m/>
    <m/>
    <m/>
    <n v="400.1862828784661"/>
    <x v="4"/>
    <s v="Roku"/>
  </r>
  <r>
    <s v="Journal"/>
    <s v="Montevideo Labs"/>
    <s v="Data Engineering"/>
    <s v="Data Engineering"/>
    <d v="2024-08-31T00:00:00"/>
    <x v="0"/>
    <s v="50220"/>
    <s v="892975"/>
    <x v="161"/>
    <s v="25152"/>
    <s v="17001844665"/>
    <m/>
    <m/>
    <m/>
    <n v="336.15647761791155"/>
    <x v="4"/>
    <s v="Sincera"/>
  </r>
  <r>
    <s v="Journal"/>
    <s v="Montevideo Labs"/>
    <s v="Data Engineering"/>
    <s v="Data Engineering"/>
    <d v="2024-08-31T00:00:00"/>
    <x v="0"/>
    <s v="50151"/>
    <s v="892520"/>
    <x v="143"/>
    <s v="25160"/>
    <s v="16856642182"/>
    <m/>
    <m/>
    <m/>
    <n v="560.2607960298526"/>
    <x v="4"/>
    <s v="The Blackstone Group"/>
  </r>
  <r>
    <s v="Journal"/>
    <s v="Montevideo Labs"/>
    <s v="Data Engineering"/>
    <s v="Data Engineering"/>
    <d v="2024-08-31T00:00:00"/>
    <x v="0"/>
    <s v="50841"/>
    <s v="893572"/>
    <x v="141"/>
    <s v="35885"/>
    <s v="17771226635"/>
    <m/>
    <m/>
    <m/>
    <n v="448.20863682388205"/>
    <x v="4"/>
    <s v="Globalization Partners"/>
  </r>
  <r>
    <s v="Journal"/>
    <s v="Montevideo Labs"/>
    <s v="Data Engineering"/>
    <s v="Data Engineering"/>
    <d v="2024-08-31T00:00:00"/>
    <x v="0"/>
    <s v="50692"/>
    <s v="893661"/>
    <x v="162"/>
    <s v="36413"/>
    <s v="20242405226"/>
    <m/>
    <m/>
    <m/>
    <n v="440.20491116631274"/>
    <x v="4"/>
    <s v="The Blackstone Group"/>
  </r>
  <r>
    <s v="Journal"/>
    <s v="Montevideo Labs"/>
    <s v="Data Engineering"/>
    <s v="Data Engineering"/>
    <d v="2024-08-31T00:00:00"/>
    <x v="0"/>
    <s v="51064"/>
    <s v="894119"/>
    <x v="117"/>
    <s v="25138"/>
    <s v="16977995014"/>
    <m/>
    <m/>
    <m/>
    <n v="360.16765459061952"/>
    <x v="4"/>
    <s v="Roku"/>
  </r>
  <r>
    <s v="Journal"/>
    <s v="Montevideo Labs"/>
    <s v="Data Engineering"/>
    <s v="Data Engineering"/>
    <d v="2024-08-31T00:00:00"/>
    <x v="0"/>
    <s v="50743"/>
    <s v="893694"/>
    <x v="163"/>
    <s v="25867"/>
    <s v="16974076254"/>
    <m/>
    <m/>
    <m/>
    <n v="360.16765459061952"/>
    <x v="4"/>
    <s v="Globalization Partners"/>
  </r>
  <r>
    <s v="Journal"/>
    <s v="Montevideo Labs"/>
    <s v="Data Engineering"/>
    <s v="Data Engineering"/>
    <d v="2024-08-31T00:00:00"/>
    <x v="0"/>
    <s v="50740"/>
    <s v="893691"/>
    <x v="117"/>
    <s v="25138"/>
    <s v="16977995014"/>
    <m/>
    <m/>
    <m/>
    <n v="320.14902630277288"/>
    <x v="4"/>
    <s v="Roku"/>
  </r>
  <r>
    <s v="Journal"/>
    <s v="Blend360, LLC"/>
    <s v="Data Engineering"/>
    <s v="Data Engineering"/>
    <d v="2024-08-31T00:00:00"/>
    <x v="0"/>
    <s v="51637"/>
    <s v="901394"/>
    <x v="27"/>
    <s v="25989"/>
    <s v="16865883964"/>
    <m/>
    <m/>
    <m/>
    <n v="20.23"/>
    <x v="4"/>
    <s v="Franklin Templeton"/>
  </r>
  <r>
    <s v="Journal"/>
    <s v="Montevideo Labs"/>
    <s v="Data Engineering"/>
    <s v="Data Engineering"/>
    <d v="2024-08-31T00:00:00"/>
    <x v="0"/>
    <s v="51262"/>
    <s v="894430"/>
    <x v="157"/>
    <s v="26788"/>
    <s v="16592846934"/>
    <m/>
    <m/>
    <m/>
    <n v="240.11176972707966"/>
    <x v="4"/>
    <s v="Madhive"/>
  </r>
  <r>
    <s v="Journal"/>
    <s v="Montevideo Labs"/>
    <s v="Data Engineering"/>
    <s v="Data Engineering"/>
    <d v="2024-08-31T00:00:00"/>
    <x v="0"/>
    <s v="51268"/>
    <s v="894167"/>
    <x v="157"/>
    <s v="26788"/>
    <s v="16592846934"/>
    <m/>
    <m/>
    <m/>
    <n v="240.11176972707966"/>
    <x v="4"/>
    <s v="Madhive"/>
  </r>
  <r>
    <s v="Journal"/>
    <s v="Montevideo Labs"/>
    <s v="Data Engineering"/>
    <s v="Data Engineering"/>
    <d v="2024-08-31T00:00:00"/>
    <x v="0"/>
    <s v="50073"/>
    <s v="892904"/>
    <x v="143"/>
    <s v="25160"/>
    <s v="16856642182"/>
    <m/>
    <m/>
    <m/>
    <n v="560.2607960298526"/>
    <x v="4"/>
    <s v="The Blackstone Group"/>
  </r>
  <r>
    <s v="Journal"/>
    <s v="Montevideo Labs"/>
    <s v="Data Engineering"/>
    <s v="Data Engineering"/>
    <d v="2024-08-31T00:00:00"/>
    <x v="0"/>
    <s v="51254"/>
    <s v="894422"/>
    <x v="117"/>
    <s v="25138"/>
    <s v="16977995014"/>
    <m/>
    <m/>
    <m/>
    <n v="464.21608813902071"/>
    <x v="4"/>
    <s v="Roku"/>
  </r>
  <r>
    <s v="Journal"/>
    <s v="Montevideo Labs"/>
    <s v="Data Engineering"/>
    <s v="Data Engineering"/>
    <d v="2024-08-31T00:00:00"/>
    <x v="0"/>
    <s v="50065"/>
    <s v="892349"/>
    <x v="143"/>
    <s v="25160"/>
    <s v="16856642182"/>
    <m/>
    <m/>
    <m/>
    <n v="440.20491116631274"/>
    <x v="4"/>
    <s v="The Blackstone Group"/>
  </r>
  <r>
    <s v="Journal"/>
    <s v="Montevideo Labs"/>
    <s v="Data Engineering"/>
    <s v="Data Engineering"/>
    <d v="2024-08-31T00:00:00"/>
    <x v="0"/>
    <s v="50167"/>
    <s v="892386"/>
    <x v="143"/>
    <s v="25160"/>
    <s v="16856642182"/>
    <m/>
    <m/>
    <m/>
    <n v="440.20491116631274"/>
    <x v="4"/>
    <s v="The Blackstone Group"/>
  </r>
  <r>
    <s v="Journal"/>
    <s v="Montevideo Labs"/>
    <s v="Data Engineering"/>
    <s v="Data Engineering"/>
    <d v="2024-08-31T00:00:00"/>
    <x v="0"/>
    <s v="51024"/>
    <s v="893966"/>
    <x v="117"/>
    <s v="25138"/>
    <s v="16977995014"/>
    <m/>
    <m/>
    <m/>
    <n v="464.21608813902071"/>
    <x v="4"/>
    <s v="Roku"/>
  </r>
  <r>
    <s v="Journal"/>
    <s v="Montevideo Labs"/>
    <s v="Data Engineering"/>
    <s v="Data Engineering"/>
    <d v="2024-08-31T00:00:00"/>
    <x v="0"/>
    <s v="50928"/>
    <s v="893590"/>
    <x v="117"/>
    <s v="25138"/>
    <s v="16977995014"/>
    <m/>
    <m/>
    <m/>
    <n v="480.22353945415932"/>
    <x v="4"/>
    <s v="Roku"/>
  </r>
  <r>
    <s v="Journal"/>
    <s v="Montevideo Labs"/>
    <s v="Data Engineering"/>
    <s v="Data Engineering"/>
    <d v="2024-08-31T00:00:00"/>
    <x v="0"/>
    <s v="50084"/>
    <s v="892712"/>
    <x v="6"/>
    <s v="25146"/>
    <s v="16716229170"/>
    <m/>
    <m/>
    <m/>
    <n v="496.23099076929799"/>
    <x v="4"/>
    <s v="MasterCard"/>
  </r>
  <r>
    <s v="Journal"/>
    <s v="Montevideo Labs"/>
    <s v="Data Engineering"/>
    <s v="Data Engineering"/>
    <d v="2024-08-31T00:00:00"/>
    <x v="0"/>
    <s v="51002"/>
    <s v="893956"/>
    <x v="117"/>
    <s v="25138"/>
    <s v="16977995014"/>
    <m/>
    <m/>
    <m/>
    <n v="432.20118550874338"/>
    <x v="4"/>
    <s v="Roku"/>
  </r>
  <r>
    <s v="Journal"/>
    <s v="Montevideo Labs"/>
    <s v="Data Engineering"/>
    <s v="Data Engineering"/>
    <d v="2024-08-31T00:00:00"/>
    <x v="0"/>
    <s v="50973"/>
    <s v="893930"/>
    <x v="117"/>
    <s v="25138"/>
    <s v="16977995014"/>
    <m/>
    <m/>
    <m/>
    <n v="630.29339553358409"/>
    <x v="4"/>
    <s v="Roku"/>
  </r>
  <r>
    <s v="Journal"/>
    <s v="Montevideo Labs"/>
    <s v="Data Engineering"/>
    <s v="Data Engineering"/>
    <d v="2024-08-31T00:00:00"/>
    <x v="0"/>
    <s v="50122"/>
    <s v="892518"/>
    <x v="164"/>
    <s v="25155"/>
    <m/>
    <m/>
    <m/>
    <m/>
    <n v="312.14530064520358"/>
    <x v="4"/>
    <s v="Pixability"/>
  </r>
  <r>
    <s v="Journal"/>
    <s v="Montevideo Labs"/>
    <s v="Data Engineering"/>
    <s v="Data Engineering"/>
    <d v="2024-08-31T00:00:00"/>
    <x v="0"/>
    <s v="51055"/>
    <s v="893983"/>
    <x v="147"/>
    <s v="36410"/>
    <s v="17772859452"/>
    <m/>
    <m/>
    <m/>
    <n v="729.33962447338058"/>
    <x v="4"/>
    <s v="Globalization Partners"/>
  </r>
  <r>
    <s v="Journal"/>
    <s v="Montevideo Labs"/>
    <s v="Data Engineering"/>
    <s v="Data Engineering"/>
    <d v="2024-08-31T00:00:00"/>
    <x v="0"/>
    <s v="49902"/>
    <s v="892481"/>
    <x v="143"/>
    <s v="25160"/>
    <s v="16856642182"/>
    <m/>
    <m/>
    <m/>
    <n v="480.22353945415932"/>
    <x v="4"/>
    <s v="The Blackstone Group"/>
  </r>
  <r>
    <s v="Journal"/>
    <s v="Montevideo Labs"/>
    <s v="Data Engineering"/>
    <s v="Data Engineering"/>
    <d v="2024-08-31T00:00:00"/>
    <x v="0"/>
    <s v="50125"/>
    <s v="892373"/>
    <x v="164"/>
    <s v="25155"/>
    <m/>
    <m/>
    <m/>
    <m/>
    <n v="312.14530064520358"/>
    <x v="4"/>
    <s v="Pixability"/>
  </r>
  <r>
    <s v="Journal"/>
    <s v="Montevideo Labs"/>
    <s v="Data Engineering"/>
    <s v="Data Engineering"/>
    <d v="2024-08-31T00:00:00"/>
    <x v="0"/>
    <s v="51425"/>
    <s v="894722"/>
    <x v="145"/>
    <s v="28678"/>
    <s v="17806464279"/>
    <m/>
    <m/>
    <m/>
    <n v="320.14902630277288"/>
    <x v="4"/>
    <s v="Fedefarma"/>
  </r>
  <r>
    <s v="Journal"/>
    <s v="Montevideo Labs"/>
    <s v="Data Engineering"/>
    <s v="Data Engineering"/>
    <d v="2024-08-31T00:00:00"/>
    <x v="0"/>
    <s v="51346"/>
    <s v="894466"/>
    <x v="157"/>
    <s v="26788"/>
    <s v="16592846934"/>
    <m/>
    <m/>
    <m/>
    <n v="455.21202070163127"/>
    <x v="4"/>
    <s v="Madhive"/>
  </r>
  <r>
    <s v="Journal"/>
    <s v="Montevideo Labs"/>
    <s v="Data Engineering"/>
    <s v="Data Engineering"/>
    <d v="2024-08-31T00:00:00"/>
    <x v="0"/>
    <s v="51322"/>
    <s v="894453"/>
    <x v="157"/>
    <s v="26788"/>
    <s v="16592846934"/>
    <m/>
    <m/>
    <m/>
    <n v="270.12574094296463"/>
    <x v="4"/>
    <s v="Madhive"/>
  </r>
  <r>
    <s v="Journal"/>
    <s v="Montevideo Labs"/>
    <s v="Data Engineering"/>
    <s v="Data Engineering"/>
    <d v="2024-08-31T00:00:00"/>
    <x v="0"/>
    <s v="50901"/>
    <s v="893782"/>
    <x v="141"/>
    <s v="35885"/>
    <s v="17771226635"/>
    <m/>
    <m/>
    <m/>
    <n v="448.20863682388205"/>
    <x v="4"/>
    <s v="Globalization Partners"/>
  </r>
  <r>
    <s v="Journal"/>
    <s v="Montevideo Labs"/>
    <s v="Data Engineering"/>
    <s v="Data Engineering"/>
    <d v="2024-08-31T00:00:00"/>
    <x v="0"/>
    <s v="50880"/>
    <s v="893778"/>
    <x v="117"/>
    <s v="25138"/>
    <s v="16977995014"/>
    <m/>
    <m/>
    <m/>
    <n v="432.20118550874338"/>
    <x v="4"/>
    <s v="Roku"/>
  </r>
  <r>
    <s v="Journal"/>
    <s v="Montevideo Labs"/>
    <s v="Data Engineering"/>
    <s v="Data Engineering"/>
    <d v="2024-08-31T00:00:00"/>
    <x v="0"/>
    <s v="51285"/>
    <s v="894179"/>
    <x v="157"/>
    <s v="26788"/>
    <s v="16592846934"/>
    <m/>
    <m/>
    <m/>
    <n v="270.12574094296463"/>
    <x v="4"/>
    <s v="Madhive"/>
  </r>
  <r>
    <s v="Journal"/>
    <s v="Montevideo Labs"/>
    <s v="Data Engineering"/>
    <s v="Data Engineering"/>
    <d v="2024-08-31T00:00:00"/>
    <x v="0"/>
    <s v="51279"/>
    <s v="894177"/>
    <x v="157"/>
    <s v="26788"/>
    <s v="16592846934"/>
    <m/>
    <m/>
    <m/>
    <n v="520.2421677420059"/>
    <x v="4"/>
    <s v="Madhive"/>
  </r>
  <r>
    <s v="Journal"/>
    <s v="Montevideo Labs"/>
    <s v="Data Engineering"/>
    <s v="Data Engineering"/>
    <d v="2024-08-31T00:00:00"/>
    <x v="0"/>
    <s v="51410"/>
    <s v="894713"/>
    <x v="145"/>
    <s v="28678"/>
    <s v="17806464279"/>
    <m/>
    <m/>
    <m/>
    <n v="160.07451315138644"/>
    <x v="4"/>
    <s v="Fedefarma"/>
  </r>
  <r>
    <s v="Journal"/>
    <s v="Montevideo Labs"/>
    <s v="Data Engineering"/>
    <s v="Data Engineering"/>
    <d v="2024-08-31T00:00:00"/>
    <x v="0"/>
    <s v="50702"/>
    <s v="892558"/>
    <x v="117"/>
    <s v="25138"/>
    <s v="16977995014"/>
    <m/>
    <m/>
    <m/>
    <n v="320.14902630277288"/>
    <x v="4"/>
    <s v="Roku"/>
  </r>
  <r>
    <s v="Journal"/>
    <s v="Montevideo Labs"/>
    <s v="Data Engineering"/>
    <s v="Data Engineering"/>
    <d v="2024-08-31T00:00:00"/>
    <x v="0"/>
    <s v="50067"/>
    <s v="892901"/>
    <x v="143"/>
    <s v="25160"/>
    <s v="16856642182"/>
    <m/>
    <m/>
    <m/>
    <n v="320.14902630277288"/>
    <x v="4"/>
    <s v="The Blackstone Group"/>
  </r>
  <r>
    <s v="Journal"/>
    <s v="Montevideo Labs"/>
    <s v="Data Engineering"/>
    <s v="Data Engineering"/>
    <d v="2024-08-31T00:00:00"/>
    <x v="0"/>
    <s v="50922"/>
    <s v="892756"/>
    <x v="117"/>
    <s v="25138"/>
    <s v="16977995014"/>
    <m/>
    <m/>
    <m/>
    <n v="425.19804948574631"/>
    <x v="4"/>
    <s v="Roku"/>
  </r>
  <r>
    <s v="Journal"/>
    <s v="Montevideo Labs"/>
    <s v="Data Engineering"/>
    <s v="Data Engineering"/>
    <d v="2024-08-31T00:00:00"/>
    <x v="0"/>
    <s v="50874"/>
    <s v="892561"/>
    <x v="117"/>
    <s v="25138"/>
    <s v="16977995014"/>
    <m/>
    <m/>
    <m/>
    <n v="504.23471642686729"/>
    <x v="4"/>
    <s v="Roku"/>
  </r>
  <r>
    <s v="Journal"/>
    <s v="Montevideo Labs"/>
    <s v="Data Engineering"/>
    <s v="Data Engineering"/>
    <d v="2024-08-31T00:00:00"/>
    <x v="0"/>
    <s v="49794"/>
    <s v="892416"/>
    <x v="143"/>
    <s v="25160"/>
    <s v="16856642182"/>
    <m/>
    <m/>
    <m/>
    <n v="480.22353945415932"/>
    <x v="4"/>
    <s v="The Blackstone Group"/>
  </r>
  <r>
    <s v="Journal"/>
    <s v="Montevideo Labs"/>
    <s v="Data Engineering"/>
    <s v="Data Engineering"/>
    <d v="2024-08-31T00:00:00"/>
    <x v="0"/>
    <s v="50621"/>
    <s v="893621"/>
    <x v="117"/>
    <s v="25138"/>
    <s v="16977995014"/>
    <m/>
    <m/>
    <m/>
    <n v="464.21608813902071"/>
    <x v="4"/>
    <s v="Roku"/>
  </r>
  <r>
    <s v="Journal"/>
    <s v="Montevideo Labs"/>
    <s v="Data Engineering"/>
    <s v="Data Engineering"/>
    <d v="2024-08-31T00:00:00"/>
    <x v="0"/>
    <s v="50797"/>
    <s v="893567"/>
    <x v="141"/>
    <s v="35885"/>
    <s v="17771226635"/>
    <m/>
    <m/>
    <m/>
    <n v="392.1825572208968"/>
    <x v="4"/>
    <s v="Globalization Partners"/>
  </r>
  <r>
    <s v="Journal"/>
    <s v="Blend360, LLC"/>
    <s v="Data Engineering"/>
    <s v="Data Engineering"/>
    <d v="2024-08-31T00:00:00"/>
    <x v="0"/>
    <s v="51639"/>
    <s v="901396"/>
    <x v="27"/>
    <s v="25989"/>
    <s v="16865883964"/>
    <m/>
    <m/>
    <m/>
    <n v="6.56"/>
    <x v="4"/>
    <s v="Franklin Templeton"/>
  </r>
  <r>
    <s v="Journal"/>
    <s v="Montevideo Labs"/>
    <s v="Data Engineering"/>
    <s v="Data Engineering"/>
    <d v="2024-08-31T00:00:00"/>
    <x v="0"/>
    <s v="51239"/>
    <s v="894407"/>
    <x v="117"/>
    <s v="25138"/>
    <s v="16977995014"/>
    <m/>
    <m/>
    <m/>
    <n v="450.20956823827436"/>
    <x v="4"/>
    <s v="Roku"/>
  </r>
  <r>
    <s v="Journal"/>
    <s v="Montevideo Labs"/>
    <s v="Data Engineering"/>
    <s v="Data Engineering"/>
    <d v="2024-08-31T00:00:00"/>
    <x v="0"/>
    <s v="51227"/>
    <s v="894395"/>
    <x v="117"/>
    <s v="25138"/>
    <s v="16977995014"/>
    <m/>
    <m/>
    <m/>
    <n v="432.20118550874338"/>
    <x v="4"/>
    <s v="Roku"/>
  </r>
  <r>
    <s v="Journal"/>
    <s v="Montevideo Labs"/>
    <s v="Data Engineering"/>
    <s v="Data Engineering"/>
    <d v="2024-08-31T00:00:00"/>
    <x v="0"/>
    <s v="51152"/>
    <s v="894343"/>
    <x v="117"/>
    <s v="25138"/>
    <s v="16977995014"/>
    <m/>
    <m/>
    <m/>
    <n v="320.14902630277288"/>
    <x v="4"/>
    <s v="Roku"/>
  </r>
  <r>
    <s v="Journal"/>
    <s v="Montevideo Labs"/>
    <s v="Data Engineering"/>
    <s v="Data Engineering"/>
    <d v="2024-08-31T00:00:00"/>
    <x v="0"/>
    <s v="51082"/>
    <s v="894130"/>
    <x v="117"/>
    <s v="25138"/>
    <s v="16977995014"/>
    <m/>
    <m/>
    <m/>
    <n v="540.25148188592925"/>
    <x v="4"/>
    <s v="Roku"/>
  </r>
  <r>
    <s v="Journal"/>
    <s v="Montevideo Labs"/>
    <s v="Data Engineering"/>
    <s v="Data Engineering"/>
    <d v="2024-08-31T00:00:00"/>
    <x v="0"/>
    <s v="51364"/>
    <s v="894511"/>
    <x v="157"/>
    <s v="26788"/>
    <s v="16592846934"/>
    <m/>
    <m/>
    <m/>
    <n v="270.12574094296463"/>
    <x v="4"/>
    <s v="Madhive"/>
  </r>
  <r>
    <s v="Journal"/>
    <s v="Montevideo Labs"/>
    <s v="Data Engineering"/>
    <s v="Data Engineering"/>
    <d v="2024-08-31T00:00:00"/>
    <x v="0"/>
    <s v="50068"/>
    <s v="892350"/>
    <x v="6"/>
    <s v="25146"/>
    <s v="16716229170"/>
    <m/>
    <m/>
    <m/>
    <n v="416.19373419360477"/>
    <x v="4"/>
    <s v="MasterCard"/>
  </r>
  <r>
    <s v="Journal"/>
    <s v="Montevideo Labs"/>
    <s v="Data Engineering"/>
    <s v="Data Engineering"/>
    <d v="2024-08-31T00:00:00"/>
    <x v="0"/>
    <s v="49960"/>
    <s v="892335"/>
    <x v="6"/>
    <s v="25146"/>
    <s v="16716229170"/>
    <m/>
    <m/>
    <m/>
    <n v="580.27011017377583"/>
    <x v="4"/>
    <s v="MasterCard"/>
  </r>
  <r>
    <s v="Journal"/>
    <s v="Montevideo Labs"/>
    <s v="Data Engineering"/>
    <s v="Data Engineering"/>
    <d v="2024-08-31T00:00:00"/>
    <x v="0"/>
    <s v="50193"/>
    <s v="893099"/>
    <x v="143"/>
    <s v="25160"/>
    <s v="16856642182"/>
    <m/>
    <m/>
    <m/>
    <n v="560.2607960298526"/>
    <x v="4"/>
    <s v="The Blackstone Group"/>
  </r>
  <r>
    <s v="Journal"/>
    <s v="Montevideo Labs"/>
    <s v="Data Engineering"/>
    <s v="Data Engineering"/>
    <d v="2024-08-31T00:00:00"/>
    <x v="0"/>
    <s v="50836"/>
    <s v="893746"/>
    <x v="117"/>
    <s v="25138"/>
    <s v="16977995014"/>
    <m/>
    <m/>
    <m/>
    <n v="432.20118550874338"/>
    <x v="4"/>
    <s v="Roku"/>
  </r>
  <r>
    <s v="Journal"/>
    <s v="Montevideo Labs"/>
    <s v="Data Engineering"/>
    <s v="Data Engineering"/>
    <d v="2024-08-31T00:00:00"/>
    <x v="0"/>
    <s v="50033"/>
    <s v="892345"/>
    <x v="143"/>
    <s v="25160"/>
    <s v="16856642182"/>
    <m/>
    <m/>
    <m/>
    <n v="560.2607960298526"/>
    <x v="4"/>
    <s v="The Blackstone Group"/>
  </r>
  <r>
    <s v="Journal"/>
    <s v="Montevideo Labs"/>
    <s v="Data Engineering"/>
    <s v="Data Engineering"/>
    <d v="2024-08-31T00:00:00"/>
    <x v="0"/>
    <s v="51299"/>
    <s v="894442"/>
    <x v="157"/>
    <s v="26788"/>
    <s v="16592846934"/>
    <m/>
    <m/>
    <m/>
    <n v="240.11176972707966"/>
    <x v="4"/>
    <s v="Madhive"/>
  </r>
  <r>
    <s v="Journal"/>
    <s v="Blend360, LLC"/>
    <s v="Data Engineering"/>
    <s v="Data Engineering"/>
    <d v="2024-08-31T00:00:00"/>
    <x v="0"/>
    <s v="51716"/>
    <s v="901337"/>
    <x v="69"/>
    <s v="32653"/>
    <s v="17214937942"/>
    <m/>
    <m/>
    <m/>
    <n v="23959.91"/>
    <x v="4"/>
    <s v="Dish"/>
  </r>
  <r>
    <s v="Journal"/>
    <s v="Montevideo Labs"/>
    <s v="Data Engineering"/>
    <s v="Data Engineering"/>
    <d v="2024-08-31T00:00:00"/>
    <x v="0"/>
    <s v="51344"/>
    <s v="894464"/>
    <x v="160"/>
    <s v="25140"/>
    <s v="16977994594"/>
    <m/>
    <m/>
    <m/>
    <n v="480.22353945415932"/>
    <x v="4"/>
    <s v="Roku"/>
  </r>
  <r>
    <s v="Journal"/>
    <s v="Montevideo Labs"/>
    <s v="Data Engineering"/>
    <s v="Data Engineering"/>
    <d v="2024-08-31T00:00:00"/>
    <x v="0"/>
    <s v="50805"/>
    <s v="892743"/>
    <x v="141"/>
    <s v="35885"/>
    <s v="17771226635"/>
    <m/>
    <m/>
    <m/>
    <n v="504.23471642686729"/>
    <x v="4"/>
    <s v="Globalization Partners"/>
  </r>
  <r>
    <s v="Journal"/>
    <s v="Montevideo Labs"/>
    <s v="Data Engineering"/>
    <s v="Data Engineering"/>
    <d v="2024-08-31T00:00:00"/>
    <x v="0"/>
    <s v="51306"/>
    <s v="892768"/>
    <x v="157"/>
    <s v="26788"/>
    <s v="16592846934"/>
    <m/>
    <m/>
    <m/>
    <n v="360.16765459061952"/>
    <x v="4"/>
    <s v="Madhive"/>
  </r>
  <r>
    <s v="Journal"/>
    <s v="Montevideo Labs"/>
    <s v="Data Engineering"/>
    <s v="Data Engineering"/>
    <d v="2024-08-31T00:00:00"/>
    <x v="0"/>
    <s v="50115"/>
    <s v="892926"/>
    <x v="143"/>
    <s v="25160"/>
    <s v="16856642182"/>
    <m/>
    <m/>
    <m/>
    <n v="560.2607960298526"/>
    <x v="4"/>
    <s v="The Blackstone Group"/>
  </r>
  <r>
    <s v="Journal"/>
    <s v="Montevideo Labs"/>
    <s v="Data Engineering"/>
    <s v="Data Engineering"/>
    <d v="2024-08-31T00:00:00"/>
    <x v="0"/>
    <s v="49945"/>
    <s v="892818"/>
    <x v="143"/>
    <s v="25160"/>
    <s v="16856642182"/>
    <m/>
    <m/>
    <m/>
    <n v="480.22353945415932"/>
    <x v="4"/>
    <s v="The Blackstone Group"/>
  </r>
  <r>
    <s v="Journal"/>
    <s v="Montevideo Labs"/>
    <s v="Data Engineering"/>
    <s v="Data Engineering"/>
    <d v="2024-08-31T00:00:00"/>
    <x v="0"/>
    <s v="49783"/>
    <s v="892409"/>
    <x v="6"/>
    <s v="25146"/>
    <s v="16716229170"/>
    <m/>
    <m/>
    <m/>
    <n v="416.19373419360477"/>
    <x v="4"/>
    <s v="MasterCard"/>
  </r>
  <r>
    <s v="Journal"/>
    <s v="Montevideo Labs"/>
    <s v="Data Engineering"/>
    <s v="Data Engineering"/>
    <d v="2024-08-31T00:00:00"/>
    <x v="0"/>
    <s v="50651"/>
    <s v="893516"/>
    <x v="117"/>
    <s v="25138"/>
    <s v="16977995014"/>
    <m/>
    <m/>
    <m/>
    <n v="360.16765459061952"/>
    <x v="4"/>
    <s v="Roku"/>
  </r>
  <r>
    <s v="Journal"/>
    <s v="Montevideo Labs"/>
    <s v="Data Engineering"/>
    <s v="Data Engineering"/>
    <d v="2024-08-31T00:00:00"/>
    <x v="0"/>
    <s v="50374"/>
    <s v="893255"/>
    <x v="150"/>
    <s v="29210"/>
    <s v="17485557310"/>
    <m/>
    <m/>
    <m/>
    <n v="560.2607960298526"/>
    <x v="4"/>
    <s v="The Blackstone Group"/>
  </r>
  <r>
    <s v="Journal"/>
    <s v="Montevideo Labs"/>
    <s v="Data Engineering"/>
    <s v="Data Engineering"/>
    <d v="2024-08-31T00:00:00"/>
    <x v="0"/>
    <s v="50662"/>
    <s v="893651"/>
    <x v="152"/>
    <s v="34751"/>
    <s v="18659335221"/>
    <m/>
    <m/>
    <m/>
    <n v="560.2607960298526"/>
    <x v="4"/>
    <s v="The Blackstone Group"/>
  </r>
  <r>
    <s v="Journal"/>
    <s v="Montevideo Labs"/>
    <s v="Data Engineering"/>
    <s v="Data Engineering"/>
    <d v="2024-08-31T00:00:00"/>
    <x v="0"/>
    <s v="50570"/>
    <s v="893497"/>
    <x v="155"/>
    <s v="32036"/>
    <s v="19584503853"/>
    <m/>
    <m/>
    <m/>
    <n v="560.2607960298526"/>
    <x v="4"/>
    <s v="The Blackstone Group"/>
  </r>
  <r>
    <s v="Journal"/>
    <s v="Montevideo Labs"/>
    <s v="Data Engineering"/>
    <s v="Data Engineering"/>
    <d v="2024-08-31T00:00:00"/>
    <x v="0"/>
    <s v="49804"/>
    <s v="892426"/>
    <x v="143"/>
    <s v="25160"/>
    <s v="16856642182"/>
    <m/>
    <m/>
    <m/>
    <n v="320.14902630277288"/>
    <x v="4"/>
    <s v="The Blackstone Group"/>
  </r>
  <r>
    <s v="Journal"/>
    <s v="Montevideo Labs"/>
    <s v="Data Engineering"/>
    <s v="Data Engineering"/>
    <d v="2024-08-31T00:00:00"/>
    <x v="0"/>
    <s v="51230"/>
    <s v="894399"/>
    <x v="117"/>
    <s v="25138"/>
    <s v="16977995014"/>
    <m/>
    <m/>
    <m/>
    <n v="493.2297175750856"/>
    <x v="4"/>
    <s v="Roku"/>
  </r>
  <r>
    <s v="Journal"/>
    <s v="Montevideo Labs"/>
    <s v="Data Engineering"/>
    <s v="Data Engineering"/>
    <d v="2024-08-31T00:00:00"/>
    <x v="0"/>
    <s v="50464"/>
    <s v="893412"/>
    <x v="117"/>
    <s v="25138"/>
    <s v="16977995014"/>
    <m/>
    <m/>
    <m/>
    <n v="464.21608813902071"/>
    <x v="4"/>
    <s v="Roku"/>
  </r>
  <r>
    <s v="Journal"/>
    <s v="Montevideo Labs"/>
    <s v="Data Engineering"/>
    <s v="Data Engineering"/>
    <d v="2024-08-31T00:00:00"/>
    <x v="0"/>
    <s v="50253"/>
    <s v="893196"/>
    <x v="158"/>
    <s v="25544"/>
    <s v="16807042572"/>
    <m/>
    <m/>
    <m/>
    <n v="536.24961905714463"/>
    <x v="4"/>
    <s v="The Blackstone Group"/>
  </r>
  <r>
    <s v="Journal"/>
    <s v="Montevideo Labs"/>
    <s v="Data Engineering"/>
    <s v="Data Engineering"/>
    <d v="2024-08-31T00:00:00"/>
    <x v="0"/>
    <s v="50119"/>
    <s v="892517"/>
    <x v="143"/>
    <s v="25160"/>
    <s v="16856642182"/>
    <m/>
    <m/>
    <m/>
    <n v="480.22353945415932"/>
    <x v="4"/>
    <s v="The Blackstone Group"/>
  </r>
  <r>
    <s v="Journal"/>
    <s v="Montevideo Labs"/>
    <s v="Data Engineering"/>
    <s v="Data Engineering"/>
    <d v="2024-08-31T00:00:00"/>
    <x v="0"/>
    <s v="50948"/>
    <s v="893910"/>
    <x v="117"/>
    <s v="25138"/>
    <s v="16977995014"/>
    <m/>
    <m/>
    <m/>
    <n v="464.21608813902071"/>
    <x v="4"/>
    <s v="Roku"/>
  </r>
  <r>
    <s v="Journal"/>
    <s v="Montevideo Labs"/>
    <s v="Data Engineering"/>
    <s v="Data Engineering"/>
    <d v="2024-08-31T00:00:00"/>
    <x v="0"/>
    <s v="50375"/>
    <s v="893256"/>
    <x v="165"/>
    <s v="25159"/>
    <s v="17001802020"/>
    <m/>
    <m/>
    <m/>
    <n v="408.19000853603541"/>
    <x v="4"/>
    <s v="Stagwellglobal"/>
  </r>
  <r>
    <s v="Journal"/>
    <s v="Montevideo Labs"/>
    <s v="Data Engineering"/>
    <s v="Data Engineering"/>
    <d v="2024-08-31T00:00:00"/>
    <x v="0"/>
    <s v="50671"/>
    <s v="892550"/>
    <x v="117"/>
    <s v="25138"/>
    <s v="16977995014"/>
    <m/>
    <m/>
    <m/>
    <n v="504.23471642686729"/>
    <x v="4"/>
    <s v="Roku"/>
  </r>
  <r>
    <s v="Journal"/>
    <s v="Montevideo Labs"/>
    <s v="Data Engineering"/>
    <s v="Data Engineering"/>
    <d v="2024-08-31T00:00:00"/>
    <x v="0"/>
    <s v="50628"/>
    <s v="893627"/>
    <x v="151"/>
    <s v="32875"/>
    <s v="19901929100"/>
    <m/>
    <m/>
    <m/>
    <n v="520.2421677420059"/>
    <x v="4"/>
    <s v="The Blackstone Group"/>
  </r>
  <r>
    <s v="Journal"/>
    <s v="Montevideo Labs"/>
    <s v="Data Engineering"/>
    <s v="Data Engineering"/>
    <d v="2024-08-31T00:00:00"/>
    <x v="0"/>
    <s v="51086"/>
    <s v="894299"/>
    <x v="117"/>
    <s v="25138"/>
    <s v="16977995014"/>
    <m/>
    <m/>
    <m/>
    <n v="360.16765459061952"/>
    <x v="4"/>
    <s v="Roku"/>
  </r>
  <r>
    <s v="Journal"/>
    <s v="Montevideo Labs"/>
    <s v="Data Engineering"/>
    <s v="Data Engineering"/>
    <d v="2024-08-31T00:00:00"/>
    <x v="0"/>
    <s v="50492"/>
    <s v="893433"/>
    <x v="117"/>
    <s v="25138"/>
    <s v="16977995014"/>
    <m/>
    <m/>
    <m/>
    <n v="320.14902630277288"/>
    <x v="4"/>
    <s v="Roku"/>
  </r>
  <r>
    <s v="Journal"/>
    <s v="Montevideo Labs"/>
    <s v="Data Engineering"/>
    <s v="Data Engineering"/>
    <d v="2024-08-31T00:00:00"/>
    <x v="0"/>
    <s v="50809"/>
    <s v="892746"/>
    <x v="141"/>
    <s v="35885"/>
    <s v="17771226635"/>
    <m/>
    <m/>
    <m/>
    <n v="504.23471642686729"/>
    <x v="4"/>
    <s v="Globalization Partners"/>
  </r>
  <r>
    <s v="Journal"/>
    <s v="Montevideo Labs"/>
    <s v="Data Engineering"/>
    <s v="Data Engineering"/>
    <d v="2024-08-31T00:00:00"/>
    <x v="0"/>
    <s v="50164"/>
    <s v="892948"/>
    <x v="143"/>
    <s v="25160"/>
    <s v="16856642182"/>
    <m/>
    <m/>
    <m/>
    <n v="480.22353945415932"/>
    <x v="4"/>
    <s v="The Blackstone Group"/>
  </r>
  <r>
    <s v="Journal"/>
    <s v="Montevideo Labs"/>
    <s v="Data Engineering"/>
    <s v="Data Engineering"/>
    <d v="2024-08-31T00:00:00"/>
    <x v="0"/>
    <s v="50174"/>
    <s v="893092"/>
    <x v="144"/>
    <s v="34753"/>
    <s v="17583740188"/>
    <m/>
    <m/>
    <m/>
    <n v="258.12015245661064"/>
    <x v="4"/>
    <s v="Pixability"/>
  </r>
  <r>
    <s v="Journal"/>
    <s v="Montevideo Labs"/>
    <s v="Data Engineering"/>
    <s v="Data Engineering"/>
    <d v="2024-08-31T00:00:00"/>
    <x v="0"/>
    <s v="49873"/>
    <s v="892464"/>
    <x v="143"/>
    <s v="25160"/>
    <s v="16856642182"/>
    <m/>
    <m/>
    <m/>
    <n v="560.2607960298526"/>
    <x v="4"/>
    <s v="The Blackstone Group"/>
  </r>
  <r>
    <s v="Journal"/>
    <s v="Montevideo Labs"/>
    <s v="Data Engineering"/>
    <s v="Data Engineering"/>
    <d v="2024-08-31T00:00:00"/>
    <x v="0"/>
    <s v="50685"/>
    <s v="893524"/>
    <x v="117"/>
    <s v="25138"/>
    <s v="16977995014"/>
    <m/>
    <m/>
    <m/>
    <n v="79.036914795873145"/>
    <x v="4"/>
    <s v="Roku"/>
  </r>
  <r>
    <s v="Journal"/>
    <s v="Montevideo Labs"/>
    <s v="Data Engineering"/>
    <s v="Data Engineering"/>
    <d v="2024-08-31T00:00:00"/>
    <x v="0"/>
    <s v="50909"/>
    <s v="893790"/>
    <x v="117"/>
    <s v="25138"/>
    <s v="16977995014"/>
    <m/>
    <m/>
    <m/>
    <n v="360.16765459061952"/>
    <x v="4"/>
    <s v="Roku"/>
  </r>
  <r>
    <s v="Journal"/>
    <s v="Montevideo Labs"/>
    <s v="Data Engineering"/>
    <s v="Data Engineering"/>
    <d v="2024-08-31T00:00:00"/>
    <x v="0"/>
    <s v="50233"/>
    <s v="893111"/>
    <x v="161"/>
    <s v="25152"/>
    <s v="17001844665"/>
    <m/>
    <m/>
    <m/>
    <n v="240.11176972707966"/>
    <x v="4"/>
    <s v="Sincera"/>
  </r>
  <r>
    <s v="Journal"/>
    <s v="Blend360, LLC"/>
    <s v="Data Engineering"/>
    <s v="Data Engineering"/>
    <d v="2024-08-31T00:00:00"/>
    <x v="0"/>
    <s v="51561"/>
    <s v="898144"/>
    <x v="22"/>
    <s v="25980"/>
    <s v="15954185039"/>
    <m/>
    <m/>
    <m/>
    <n v="92080"/>
    <x v="4"/>
    <s v="CVS Health"/>
  </r>
  <r>
    <s v="Journal"/>
    <s v="Montevideo Labs"/>
    <s v="Data Engineering"/>
    <s v="Data Engineering"/>
    <d v="2024-08-31T00:00:00"/>
    <x v="0"/>
    <s v="50822"/>
    <s v="893735"/>
    <x v="141"/>
    <s v="35885"/>
    <s v="17771226635"/>
    <m/>
    <m/>
    <m/>
    <n v="504.23471642686729"/>
    <x v="4"/>
    <s v="Globalization Partners"/>
  </r>
  <r>
    <s v="Journal"/>
    <s v="Montevideo Labs"/>
    <s v="Data Engineering"/>
    <s v="Data Engineering"/>
    <d v="2024-08-31T00:00:00"/>
    <x v="0"/>
    <s v="51434"/>
    <s v="894728"/>
    <x v="145"/>
    <s v="28678"/>
    <s v="17806464279"/>
    <m/>
    <m/>
    <m/>
    <n v="160.07451315138644"/>
    <x v="4"/>
    <s v="Fedefarma"/>
  </r>
  <r>
    <s v="Journal"/>
    <s v="Montevideo Labs"/>
    <s v="Data Engineering"/>
    <s v="Data Engineering"/>
    <d v="2024-08-31T00:00:00"/>
    <x v="0"/>
    <s v="50426"/>
    <s v="893169"/>
    <x v="166"/>
    <s v="29419"/>
    <s v="18262439992"/>
    <m/>
    <m/>
    <m/>
    <n v="504.23471642686729"/>
    <x v="4"/>
    <s v="The Blackstone Group"/>
  </r>
  <r>
    <s v="Journal"/>
    <s v="Montevideo Labs"/>
    <s v="Data Engineering"/>
    <s v="Data Engineering"/>
    <d v="2024-08-31T00:00:00"/>
    <x v="0"/>
    <s v="50196"/>
    <s v="892958"/>
    <x v="161"/>
    <s v="25152"/>
    <s v="17001844665"/>
    <m/>
    <m/>
    <m/>
    <n v="240.11176972707966"/>
    <x v="4"/>
    <s v="Sincera"/>
  </r>
  <r>
    <s v="Journal"/>
    <s v="Montevideo Labs"/>
    <s v="Data Engineering"/>
    <s v="Data Engineering"/>
    <d v="2024-08-31T00:00:00"/>
    <x v="0"/>
    <s v="50415"/>
    <s v="893281"/>
    <x v="159"/>
    <s v="29211"/>
    <s v="17692058278"/>
    <m/>
    <m/>
    <m/>
    <n v="400.1862828784661"/>
    <x v="4"/>
    <s v="Stagwellglobal"/>
  </r>
  <r>
    <s v="Journal"/>
    <s v="Montevideo Labs"/>
    <s v="Data Engineering"/>
    <s v="Data Engineering"/>
    <d v="2024-08-31T00:00:00"/>
    <x v="0"/>
    <s v="50294"/>
    <s v="893137"/>
    <x v="156"/>
    <s v="28140"/>
    <s v="17690283562"/>
    <m/>
    <m/>
    <m/>
    <n v="536.24961905714463"/>
    <x v="4"/>
    <s v="The Blackstone Group"/>
  </r>
  <r>
    <s v="Journal"/>
    <s v="Forthpoint"/>
    <s v="Data Engineering"/>
    <s v="Data Engineering"/>
    <d v="2024-08-31T00:00:00"/>
    <x v="0"/>
    <s v="49351"/>
    <s v="889921"/>
    <x v="10"/>
    <s v="36305"/>
    <m/>
    <m/>
    <m/>
    <m/>
    <n v="34878.943309361814"/>
    <x v="1"/>
    <s v="in Forth Point Represents Blend360"/>
  </r>
  <r>
    <s v="Journal"/>
    <s v="Engagement Factory BV Netherlands"/>
    <s v="Data Engineering"/>
    <s v="Data Engineering"/>
    <d v="2024-08-31T00:00:00"/>
    <x v="0"/>
    <s v="49400"/>
    <s v="889875"/>
    <x v="167"/>
    <s v="37238"/>
    <m/>
    <m/>
    <m/>
    <m/>
    <n v="1234.00557"/>
    <x v="1"/>
    <s v="De Lage Landen International B.V"/>
  </r>
  <r>
    <s v="Journal"/>
    <s v="Montevideo Labs"/>
    <s v="Data Engineering"/>
    <s v="Data Engineering"/>
    <d v="2024-08-31T00:00:00"/>
    <x v="0"/>
    <s v="49831"/>
    <s v="892443"/>
    <x v="6"/>
    <s v="25146"/>
    <s v="16716229170"/>
    <m/>
    <m/>
    <m/>
    <n v="400.1862828784661"/>
    <x v="4"/>
    <s v="MasterCard"/>
  </r>
  <r>
    <s v="Journal"/>
    <s v="Montevideo Labs"/>
    <s v="Data Engineering"/>
    <s v="Data Engineering"/>
    <d v="2024-08-31T00:00:00"/>
    <x v="0"/>
    <s v="50245"/>
    <s v="892988"/>
    <x v="161"/>
    <s v="25152"/>
    <s v="17001844665"/>
    <m/>
    <m/>
    <m/>
    <n v="240.11176972707966"/>
    <x v="4"/>
    <s v="Sincera"/>
  </r>
  <r>
    <s v="Journal"/>
    <s v="Blend360, LLC"/>
    <s v="Data Engineering"/>
    <s v="Data Engineering"/>
    <d v="2024-08-31T00:00:00"/>
    <x v="0"/>
    <s v="52166"/>
    <s v="913919"/>
    <x v="0"/>
    <m/>
    <m/>
    <s v="ICC 1350 CVS Health : Personalization Future State--Francis"/>
    <m/>
    <s v="TopSide Management Book Elim related to project ICC 1350 CVS Health : Personalization Future State--Francis"/>
    <n v="-3121.45"/>
    <x v="4"/>
    <s v="CVS Health"/>
  </r>
  <r>
    <s v="Journal"/>
    <s v="Montevideo Labs"/>
    <s v="Data Engineering"/>
    <s v="Data Engineering"/>
    <d v="2024-08-31T00:00:00"/>
    <x v="0"/>
    <s v="50950"/>
    <s v="893912"/>
    <x v="117"/>
    <s v="25138"/>
    <s v="16977995014"/>
    <m/>
    <m/>
    <m/>
    <n v="320.14902630277288"/>
    <x v="4"/>
    <s v="Roku"/>
  </r>
  <r>
    <s v="Journal"/>
    <s v="Montevideo Labs"/>
    <s v="Data Engineering"/>
    <s v="Data Engineering"/>
    <d v="2024-08-31T00:00:00"/>
    <x v="0"/>
    <s v="50777"/>
    <s v="893563"/>
    <x v="117"/>
    <s v="25138"/>
    <s v="16977995014"/>
    <m/>
    <m/>
    <m/>
    <n v="320.14902630277288"/>
    <x v="4"/>
    <s v="Roku"/>
  </r>
  <r>
    <s v="Journal"/>
    <s v="Montevideo Labs"/>
    <s v="Data Engineering"/>
    <s v="Data Engineering"/>
    <d v="2024-08-31T00:00:00"/>
    <x v="0"/>
    <s v="50826"/>
    <s v="893738"/>
    <x v="141"/>
    <s v="35885"/>
    <s v="17771226635"/>
    <m/>
    <m/>
    <m/>
    <n v="392.1825572208968"/>
    <x v="4"/>
    <s v="Globalization Partners"/>
  </r>
  <r>
    <s v="Journal"/>
    <s v="Montevideo Labs"/>
    <s v="Data Engineering"/>
    <s v="Data Engineering"/>
    <d v="2024-08-31T00:00:00"/>
    <x v="0"/>
    <s v="50278"/>
    <s v="893210"/>
    <x v="158"/>
    <s v="25544"/>
    <s v="16807042572"/>
    <m/>
    <m/>
    <m/>
    <n v="536.24961905714463"/>
    <x v="4"/>
    <s v="The Blackstone Group"/>
  </r>
  <r>
    <s v="Journal"/>
    <s v="Montevideo Labs"/>
    <s v="Data Engineering"/>
    <s v="Data Engineering"/>
    <d v="2024-08-31T00:00:00"/>
    <x v="0"/>
    <s v="50264"/>
    <s v="893120"/>
    <x v="158"/>
    <s v="25544"/>
    <s v="16807042572"/>
    <m/>
    <m/>
    <m/>
    <n v="536.24961905714463"/>
    <x v="4"/>
    <s v="The Blackstone Group"/>
  </r>
  <r>
    <s v="Journal"/>
    <s v="Montevideo Labs"/>
    <s v="Data Engineering"/>
    <s v="Data Engineering"/>
    <d v="2024-08-31T00:00:00"/>
    <x v="0"/>
    <s v="49881"/>
    <s v="892472"/>
    <x v="143"/>
    <s v="25160"/>
    <s v="16856642182"/>
    <m/>
    <m/>
    <m/>
    <n v="480.22353945415932"/>
    <x v="4"/>
    <s v="The Blackstone Group"/>
  </r>
  <r>
    <s v="Journal"/>
    <s v="Montevideo Labs"/>
    <s v="Data Engineering"/>
    <s v="Data Engineering"/>
    <d v="2024-08-31T00:00:00"/>
    <x v="0"/>
    <s v="50239"/>
    <s v="892526"/>
    <x v="161"/>
    <s v="25152"/>
    <s v="17001844665"/>
    <m/>
    <m/>
    <m/>
    <n v="240.11176972707966"/>
    <x v="4"/>
    <s v="Sincera"/>
  </r>
  <r>
    <s v="Journal"/>
    <s v="Montevideo Labs"/>
    <s v="Data Engineering"/>
    <s v="Data Engineering"/>
    <d v="2024-08-31T00:00:00"/>
    <x v="0"/>
    <s v="50287"/>
    <s v="893130"/>
    <x v="146"/>
    <s v="28145"/>
    <s v="17581549176"/>
    <m/>
    <m/>
    <m/>
    <n v="240.11176972707966"/>
    <x v="4"/>
    <s v="Sincera"/>
  </r>
  <r>
    <s v="Journal"/>
    <s v="Montevideo Labs"/>
    <s v="Data Engineering"/>
    <s v="Data Engineering"/>
    <d v="2024-08-31T00:00:00"/>
    <x v="0"/>
    <s v="50390"/>
    <s v="893264"/>
    <x v="150"/>
    <s v="29210"/>
    <s v="17485557310"/>
    <m/>
    <m/>
    <m/>
    <n v="560.2607960298526"/>
    <x v="4"/>
    <s v="The Blackstone Group"/>
  </r>
  <r>
    <s v="Journal"/>
    <s v="Montevideo Labs"/>
    <s v="Data Engineering"/>
    <s v="Data Engineering"/>
    <d v="2024-08-31T00:00:00"/>
    <x v="0"/>
    <s v="50799"/>
    <s v="893569"/>
    <x v="141"/>
    <s v="35885"/>
    <s v="17771226635"/>
    <m/>
    <m/>
    <m/>
    <n v="630.29339553358409"/>
    <x v="4"/>
    <s v="Globalization Partners"/>
  </r>
  <r>
    <s v="Journal"/>
    <s v="Montevideo Labs"/>
    <s v="Data Engineering"/>
    <s v="Data Engineering"/>
    <d v="2024-08-31T00:00:00"/>
    <x v="0"/>
    <s v="49819"/>
    <s v="892301"/>
    <x v="6"/>
    <s v="25146"/>
    <s v="16716229170"/>
    <m/>
    <m/>
    <m/>
    <n v="400.1862828784661"/>
    <x v="4"/>
    <s v="MasterCard"/>
  </r>
  <r>
    <s v="Journal"/>
    <s v="Montevideo Labs"/>
    <s v="Data Engineering"/>
    <s v="Data Engineering"/>
    <d v="2024-08-31T00:00:00"/>
    <x v="0"/>
    <s v="50349"/>
    <s v="892539"/>
    <x v="165"/>
    <s v="25159"/>
    <s v="17001802020"/>
    <m/>
    <m/>
    <m/>
    <n v="408.19000853603541"/>
    <x v="4"/>
    <s v="Stagwellglobal"/>
  </r>
  <r>
    <s v="Journal"/>
    <s v="Engagement Factory BV Netherlands"/>
    <s v="Data Engineering"/>
    <s v="Data Engineering"/>
    <d v="2024-08-31T00:00:00"/>
    <x v="0"/>
    <s v="49396"/>
    <s v="889871"/>
    <x v="167"/>
    <s v="37238"/>
    <m/>
    <m/>
    <m/>
    <m/>
    <n v="575.86926600000004"/>
    <x v="1"/>
    <s v="De Lage Landen International B.V"/>
  </r>
  <r>
    <s v="Journal"/>
    <s v="Montevideo Labs"/>
    <s v="Data Engineering"/>
    <s v="Data Engineering"/>
    <d v="2024-08-31T00:00:00"/>
    <x v="0"/>
    <s v="50427"/>
    <s v="893170"/>
    <x v="159"/>
    <s v="29211"/>
    <s v="17692058278"/>
    <m/>
    <m/>
    <m/>
    <n v="400.1862828784661"/>
    <x v="4"/>
    <s v="Stagwellglobal"/>
  </r>
  <r>
    <s v="Journal"/>
    <s v="Montevideo Labs"/>
    <s v="Data Engineering"/>
    <s v="Data Engineering"/>
    <d v="2024-08-31T00:00:00"/>
    <x v="0"/>
    <s v="50488"/>
    <s v="893429"/>
    <x v="117"/>
    <s v="25138"/>
    <s v="16977995014"/>
    <m/>
    <m/>
    <m/>
    <n v="480.22353945415932"/>
    <x v="4"/>
    <s v="Roku"/>
  </r>
  <r>
    <s v="Journal"/>
    <s v="Montevideo Labs"/>
    <s v="Data Engineering"/>
    <s v="Data Engineering"/>
    <d v="2024-08-31T00:00:00"/>
    <x v="0"/>
    <s v="51159"/>
    <s v="894350"/>
    <x v="168"/>
    <s v="36411"/>
    <s v="17772618578"/>
    <m/>
    <m/>
    <m/>
    <n v="560.2607960298526"/>
    <x v="4"/>
    <s v="Globalization Partners"/>
  </r>
  <r>
    <s v="Journal"/>
    <s v="Montevideo Labs"/>
    <s v="Data Engineering"/>
    <s v="Data Engineering"/>
    <d v="2024-08-31T00:00:00"/>
    <x v="0"/>
    <s v="50471"/>
    <s v="893415"/>
    <x v="166"/>
    <s v="29419"/>
    <s v="18262439992"/>
    <m/>
    <m/>
    <m/>
    <n v="504.23471642686729"/>
    <x v="4"/>
    <s v="The Blackstone Group"/>
  </r>
  <r>
    <s v="Journal"/>
    <s v="Montevideo Labs"/>
    <s v="Data Engineering"/>
    <s v="Data Engineering"/>
    <d v="2024-08-31T00:00:00"/>
    <x v="0"/>
    <s v="50964"/>
    <s v="893923"/>
    <x v="117"/>
    <s v="25138"/>
    <s v="16977995014"/>
    <m/>
    <m/>
    <m/>
    <n v="432.20118550874338"/>
    <x v="4"/>
    <s v="Roku"/>
  </r>
  <r>
    <s v="Journal"/>
    <s v="Blend360, LLC"/>
    <s v="Data Engineering"/>
    <s v="Data Engineering"/>
    <d v="2024-08-31T00:00:00"/>
    <x v="0"/>
    <s v="52166"/>
    <s v="913919"/>
    <x v="0"/>
    <m/>
    <m/>
    <s v="ICC 1040 CVS Health : MGE/PMH/GPT 2024 Team"/>
    <m/>
    <s v="TopSide Management Book Elim related to project ICC 1040 CVS Health : MGE/PMH/GPT 2024 Team"/>
    <n v="-43450.239999999998"/>
    <x v="4"/>
    <s v="CVS Health"/>
  </r>
  <r>
    <s v="Journal"/>
    <s v="Montevideo Labs"/>
    <s v="Data Engineering"/>
    <s v="Data Engineering"/>
    <d v="2024-08-31T00:00:00"/>
    <x v="0"/>
    <s v="50429"/>
    <s v="893172"/>
    <x v="159"/>
    <s v="29211"/>
    <s v="17692058278"/>
    <m/>
    <m/>
    <m/>
    <n v="400.1862828784661"/>
    <x v="4"/>
    <s v="Stagwellglobal"/>
  </r>
  <r>
    <s v="Journal"/>
    <s v="Montevideo Labs"/>
    <s v="Data Engineering"/>
    <s v="Data Engineering"/>
    <d v="2024-08-31T00:00:00"/>
    <x v="0"/>
    <s v="49829"/>
    <s v="892441"/>
    <x v="6"/>
    <s v="25146"/>
    <s v="16716229170"/>
    <m/>
    <m/>
    <m/>
    <n v="496.23099076929799"/>
    <x v="4"/>
    <s v="MasterCard"/>
  </r>
  <r>
    <s v="Journal"/>
    <s v="Montevideo Labs"/>
    <s v="Data Engineering"/>
    <s v="Data Engineering"/>
    <d v="2024-08-31T00:00:00"/>
    <x v="0"/>
    <s v="50626"/>
    <s v="893625"/>
    <x v="151"/>
    <s v="32875"/>
    <s v="19901929100"/>
    <m/>
    <m/>
    <m/>
    <n v="520.2421677420059"/>
    <x v="4"/>
    <s v="The Blackstone Group"/>
  </r>
  <r>
    <s v="Journal"/>
    <s v="Montevideo Labs"/>
    <s v="Data Engineering"/>
    <s v="Data Engineering"/>
    <d v="2024-08-31T00:00:00"/>
    <x v="0"/>
    <s v="50622"/>
    <s v="893622"/>
    <x v="151"/>
    <s v="32875"/>
    <s v="19901929100"/>
    <m/>
    <m/>
    <m/>
    <n v="520.2421677420059"/>
    <x v="4"/>
    <s v="The Blackstone Group"/>
  </r>
  <r>
    <s v="Journal"/>
    <s v="Montevideo Labs"/>
    <s v="Data Engineering"/>
    <s v="Data Engineering"/>
    <d v="2024-08-31T00:00:00"/>
    <x v="0"/>
    <s v="51378"/>
    <s v="894491"/>
    <x v="157"/>
    <s v="26788"/>
    <s v="16592846934"/>
    <m/>
    <m/>
    <m/>
    <n v="520.2421677420059"/>
    <x v="4"/>
    <s v="Madhive"/>
  </r>
  <r>
    <s v="Journal"/>
    <s v="Montevideo Labs"/>
    <s v="Data Engineering"/>
    <s v="Data Engineering"/>
    <d v="2024-08-31T00:00:00"/>
    <x v="0"/>
    <s v="50731"/>
    <s v="893545"/>
    <x v="163"/>
    <s v="25867"/>
    <s v="16974076254"/>
    <m/>
    <m/>
    <m/>
    <n v="360.16765459061952"/>
    <x v="4"/>
    <s v="Globalization Partners"/>
  </r>
  <r>
    <s v="Journal"/>
    <s v="Montevideo Labs"/>
    <s v="Data Engineering"/>
    <s v="Data Engineering"/>
    <d v="2024-08-31T00:00:00"/>
    <x v="0"/>
    <s v="50780"/>
    <s v="893710"/>
    <x v="117"/>
    <s v="25138"/>
    <s v="16977995014"/>
    <m/>
    <m/>
    <m/>
    <n v="360.16765459061952"/>
    <x v="4"/>
    <s v="Roku"/>
  </r>
  <r>
    <s v="Journal"/>
    <s v="Montevideo Labs"/>
    <s v="Data Engineering"/>
    <s v="Data Engineering"/>
    <d v="2024-08-31T00:00:00"/>
    <x v="0"/>
    <s v="50587"/>
    <s v="893499"/>
    <x v="169"/>
    <s v="32874"/>
    <s v="19902785076"/>
    <m/>
    <m/>
    <m/>
    <n v="536.24961905714463"/>
    <x v="4"/>
    <s v="The Blackstone Group"/>
  </r>
  <r>
    <s v="Journal"/>
    <s v="Montevideo Labs"/>
    <s v="Data Engineering"/>
    <s v="Data Engineering"/>
    <d v="2024-08-31T00:00:00"/>
    <x v="0"/>
    <s v="50422"/>
    <s v="893283"/>
    <x v="159"/>
    <s v="29211"/>
    <s v="17692058278"/>
    <m/>
    <m/>
    <m/>
    <n v="400.1862828784661"/>
    <x v="4"/>
    <s v="Stagwellglobal"/>
  </r>
  <r>
    <s v="Journal"/>
    <s v="Montevideo Labs"/>
    <s v="Data Engineering"/>
    <s v="Data Engineering"/>
    <d v="2024-08-31T00:00:00"/>
    <x v="0"/>
    <s v="50218"/>
    <s v="892973"/>
    <x v="161"/>
    <s v="25152"/>
    <s v="17001844665"/>
    <m/>
    <m/>
    <m/>
    <n v="336.15647761791155"/>
    <x v="4"/>
    <s v="Sincera"/>
  </r>
  <r>
    <s v="Journal"/>
    <s v="Montevideo Labs"/>
    <s v="Data Engineering"/>
    <s v="Data Engineering"/>
    <d v="2024-08-31T00:00:00"/>
    <x v="0"/>
    <s v="50400"/>
    <s v="893271"/>
    <x v="159"/>
    <s v="29211"/>
    <s v="17692058278"/>
    <m/>
    <m/>
    <m/>
    <n v="400.1862828784661"/>
    <x v="4"/>
    <s v="Stagwellglobal"/>
  </r>
  <r>
    <s v="Journal"/>
    <s v="Montevideo Labs"/>
    <s v="Data Engineering"/>
    <s v="Data Engineering"/>
    <d v="2024-08-31T00:00:00"/>
    <x v="0"/>
    <s v="51437"/>
    <s v="894731"/>
    <x v="145"/>
    <s v="28678"/>
    <s v="17806464279"/>
    <m/>
    <m/>
    <m/>
    <n v="180.08382729530976"/>
    <x v="4"/>
    <s v="Fedefarma"/>
  </r>
  <r>
    <s v="Journal"/>
    <s v="Montevideo Labs"/>
    <s v="Data Engineering"/>
    <s v="Data Engineering"/>
    <d v="2024-08-31T00:00:00"/>
    <x v="0"/>
    <s v="50911"/>
    <s v="893791"/>
    <x v="141"/>
    <s v="35885"/>
    <s v="17771226635"/>
    <m/>
    <m/>
    <m/>
    <n v="384.17883156332749"/>
    <x v="4"/>
    <s v="Globalization Partners"/>
  </r>
  <r>
    <s v="Journal"/>
    <s v="Blend360, LLC"/>
    <s v="Data Engineering"/>
    <s v="Data Engineering"/>
    <d v="2024-08-31T00:00:00"/>
    <x v="0"/>
    <s v="51834"/>
    <s v="901619"/>
    <x v="170"/>
    <s v="34755"/>
    <s v="14229394307"/>
    <m/>
    <m/>
    <m/>
    <n v="15933.77"/>
    <x v="4"/>
    <s v="NBCU"/>
  </r>
  <r>
    <s v="Journal"/>
    <s v="Montevideo Labs"/>
    <s v="Data Engineering"/>
    <s v="Data Engineering"/>
    <d v="2024-08-31T00:00:00"/>
    <x v="0"/>
    <s v="51413"/>
    <s v="894526"/>
    <x v="145"/>
    <s v="28678"/>
    <s v="17806464279"/>
    <m/>
    <m/>
    <m/>
    <n v="160.07451315138644"/>
    <x v="4"/>
    <s v="Fedefarma"/>
  </r>
  <r>
    <s v="Journal"/>
    <s v="Montevideo Labs"/>
    <s v="Data Engineering"/>
    <s v="Data Engineering"/>
    <d v="2024-08-31T00:00:00"/>
    <x v="0"/>
    <s v="50269"/>
    <s v="893203"/>
    <x v="146"/>
    <s v="28145"/>
    <s v="17581549176"/>
    <m/>
    <m/>
    <m/>
    <n v="240.11176972707966"/>
    <x v="4"/>
    <s v="Sincera"/>
  </r>
  <r>
    <s v="Journal"/>
    <s v="Montevideo Labs"/>
    <s v="Data Engineering"/>
    <s v="Data Engineering"/>
    <d v="2024-08-31T00:00:00"/>
    <x v="0"/>
    <s v="50654"/>
    <s v="893519"/>
    <x v="152"/>
    <s v="34751"/>
    <s v="18659335221"/>
    <m/>
    <m/>
    <m/>
    <n v="560.2607960298526"/>
    <x v="4"/>
    <s v="The Blackstone Group"/>
  </r>
  <r>
    <s v="Journal"/>
    <s v="Montevideo Labs"/>
    <s v="Data Engineering"/>
    <s v="Data Engineering"/>
    <d v="2024-08-31T00:00:00"/>
    <x v="0"/>
    <s v="49879"/>
    <s v="892470"/>
    <x v="6"/>
    <s v="25146"/>
    <s v="16716229170"/>
    <m/>
    <m/>
    <m/>
    <n v="416.19373419360477"/>
    <x v="4"/>
    <s v="MasterCard"/>
  </r>
  <r>
    <s v="Journal"/>
    <s v="Montevideo Labs"/>
    <s v="Data Engineering"/>
    <s v="Data Engineering"/>
    <d v="2024-08-31T00:00:00"/>
    <x v="0"/>
    <s v="50638"/>
    <s v="893637"/>
    <x v="151"/>
    <s v="32875"/>
    <s v="19901929100"/>
    <m/>
    <m/>
    <m/>
    <n v="520.2421677420059"/>
    <x v="4"/>
    <s v="The Blackstone Group"/>
  </r>
  <r>
    <s v="Journal"/>
    <s v="Montevideo Labs"/>
    <s v="Data Engineering"/>
    <s v="Data Engineering"/>
    <d v="2024-08-31T00:00:00"/>
    <x v="0"/>
    <s v="50629"/>
    <s v="893628"/>
    <x v="117"/>
    <s v="25138"/>
    <s v="16977995014"/>
    <m/>
    <m/>
    <m/>
    <n v="504.23471642686729"/>
    <x v="4"/>
    <s v="Roku"/>
  </r>
  <r>
    <s v="Journal"/>
    <s v="Blend360, LLC"/>
    <s v="Data Engineering"/>
    <s v="Data Engineering"/>
    <d v="2024-08-31T00:00:00"/>
    <x v="0"/>
    <s v="51722"/>
    <s v="901422"/>
    <x v="69"/>
    <s v="32653"/>
    <s v="17214937942"/>
    <m/>
    <m/>
    <m/>
    <n v="4813.3599999999997"/>
    <x v="4"/>
    <s v="Dish"/>
  </r>
  <r>
    <s v="Journal"/>
    <s v="Montevideo Labs"/>
    <s v="Data Engineering"/>
    <s v="Data Engineering"/>
    <d v="2024-08-31T00:00:00"/>
    <x v="0"/>
    <s v="51127"/>
    <s v="894324"/>
    <x v="147"/>
    <s v="36410"/>
    <s v="17772859452"/>
    <m/>
    <m/>
    <m/>
    <n v="520.2421677420059"/>
    <x v="4"/>
    <s v="Globalization Partners"/>
  </r>
  <r>
    <s v="Journal"/>
    <s v="Montevideo Labs"/>
    <s v="Data Engineering"/>
    <s v="Data Engineering"/>
    <d v="2024-08-31T00:00:00"/>
    <x v="0"/>
    <s v="50524"/>
    <s v="893453"/>
    <x v="117"/>
    <s v="25138"/>
    <s v="16977995014"/>
    <m/>
    <m/>
    <m/>
    <n v="280.1303980149263"/>
    <x v="4"/>
    <s v="Roku"/>
  </r>
  <r>
    <s v="Journal"/>
    <s v="Montevideo Labs"/>
    <s v="Data Engineering"/>
    <s v="Data Engineering"/>
    <d v="2024-08-31T00:00:00"/>
    <x v="0"/>
    <s v="50325"/>
    <s v="893236"/>
    <x v="148"/>
    <s v="28998"/>
    <s v="18243049512"/>
    <m/>
    <m/>
    <m/>
    <n v="440.20491116631274"/>
    <x v="4"/>
    <s v="The Blackstone Group"/>
  </r>
  <r>
    <s v="Journal"/>
    <s v="Montevideo Labs"/>
    <s v="Data Engineering"/>
    <s v="Data Engineering"/>
    <d v="2024-08-31T00:00:00"/>
    <x v="0"/>
    <s v="50677"/>
    <s v="893655"/>
    <x v="152"/>
    <s v="34751"/>
    <s v="18659335221"/>
    <m/>
    <m/>
    <m/>
    <n v="560.2607960298526"/>
    <x v="4"/>
    <s v="The Blackstone Group"/>
  </r>
  <r>
    <s v="Journal"/>
    <s v="Montevideo Labs"/>
    <s v="Data Engineering"/>
    <s v="Data Engineering"/>
    <d v="2024-08-31T00:00:00"/>
    <x v="0"/>
    <s v="50011"/>
    <s v="892863"/>
    <x v="143"/>
    <s v="25160"/>
    <s v="16856642182"/>
    <m/>
    <m/>
    <m/>
    <n v="536.24961905714463"/>
    <x v="4"/>
    <s v="The Blackstone Group"/>
  </r>
  <r>
    <s v="Journal"/>
    <s v="Montevideo Labs"/>
    <s v="Data Engineering"/>
    <s v="Data Engineering"/>
    <d v="2024-08-31T00:00:00"/>
    <x v="0"/>
    <s v="50353"/>
    <s v="893151"/>
    <x v="165"/>
    <s v="25159"/>
    <s v="17001802020"/>
    <m/>
    <m/>
    <m/>
    <n v="408.19000853603541"/>
    <x v="4"/>
    <s v="Stagwellglobal"/>
  </r>
  <r>
    <s v="Journal"/>
    <s v="Montevideo Labs"/>
    <s v="Data Engineering"/>
    <s v="Data Engineering"/>
    <d v="2024-08-31T00:00:00"/>
    <x v="0"/>
    <s v="50886"/>
    <s v="892565"/>
    <x v="117"/>
    <s v="25138"/>
    <s v="16977995014"/>
    <m/>
    <m/>
    <m/>
    <n v="450.20956823827436"/>
    <x v="4"/>
    <s v="Roku"/>
  </r>
  <r>
    <s v="Journal"/>
    <s v="Montevideo Labs"/>
    <s v="Data Engineering"/>
    <s v="Data Engineering"/>
    <d v="2024-08-31T00:00:00"/>
    <x v="0"/>
    <s v="50930"/>
    <s v="892759"/>
    <x v="117"/>
    <s v="25138"/>
    <s v="16977995014"/>
    <m/>
    <m/>
    <m/>
    <n v="464.21608813902071"/>
    <x v="4"/>
    <s v="Roku"/>
  </r>
  <r>
    <s v="Journal"/>
    <s v="Montevideo Labs"/>
    <s v="Data Engineering"/>
    <s v="Data Engineering"/>
    <d v="2024-08-31T00:00:00"/>
    <x v="0"/>
    <s v="50831"/>
    <s v="893743"/>
    <x v="117"/>
    <s v="25138"/>
    <s v="16977995014"/>
    <m/>
    <m/>
    <m/>
    <n v="464.21608813902071"/>
    <x v="4"/>
    <s v="Roku"/>
  </r>
  <r>
    <s v="Journal"/>
    <s v="Montevideo Labs"/>
    <s v="Data Engineering"/>
    <s v="Data Engineering"/>
    <d v="2024-08-31T00:00:00"/>
    <x v="0"/>
    <s v="49844"/>
    <s v="892448"/>
    <x v="143"/>
    <s v="25160"/>
    <s v="16856642182"/>
    <m/>
    <m/>
    <m/>
    <n v="440.20491116631274"/>
    <x v="4"/>
    <s v="The Blackstone Group"/>
  </r>
  <r>
    <s v="Journal"/>
    <s v="Montevideo Labs"/>
    <s v="Data Engineering"/>
    <s v="Data Engineering"/>
    <d v="2024-08-31T00:00:00"/>
    <x v="0"/>
    <s v="50509"/>
    <s v="893447"/>
    <x v="117"/>
    <s v="25138"/>
    <s v="16977995014"/>
    <m/>
    <m/>
    <m/>
    <n v="432.20118550874338"/>
    <x v="4"/>
    <s v="Roku"/>
  </r>
  <r>
    <s v="Journal"/>
    <s v="Montevideo Labs"/>
    <s v="Data Engineering"/>
    <s v="Data Engineering"/>
    <d v="2024-08-31T00:00:00"/>
    <x v="0"/>
    <s v="50506"/>
    <s v="893444"/>
    <x v="155"/>
    <s v="32036"/>
    <s v="19584503853"/>
    <m/>
    <m/>
    <m/>
    <n v="520.2421677420059"/>
    <x v="4"/>
    <s v="The Blackstone Group"/>
  </r>
  <r>
    <s v="Journal"/>
    <s v="Montevideo Labs"/>
    <s v="Data Engineering"/>
    <s v="Data Engineering"/>
    <d v="2024-08-31T00:00:00"/>
    <x v="0"/>
    <s v="50417"/>
    <s v="893282"/>
    <x v="159"/>
    <s v="29211"/>
    <s v="17692058278"/>
    <m/>
    <m/>
    <m/>
    <n v="400.1862828784661"/>
    <x v="4"/>
    <s v="Stagwellglobal"/>
  </r>
  <r>
    <s v="Journal"/>
    <s v="Montevideo Labs"/>
    <s v="Data Engineering"/>
    <s v="Data Engineering"/>
    <d v="2024-08-31T00:00:00"/>
    <x v="0"/>
    <s v="50897"/>
    <s v="892752"/>
    <x v="117"/>
    <s v="25138"/>
    <s v="16977995014"/>
    <m/>
    <m/>
    <m/>
    <n v="158.0735817369941"/>
    <x v="4"/>
    <s v="Roku"/>
  </r>
  <r>
    <s v="Journal"/>
    <s v="Engagement Factory BV Netherlands"/>
    <s v="Data Engineering"/>
    <s v="Data Engineering"/>
    <d v="2024-08-31T00:00:00"/>
    <x v="0"/>
    <s v="49562"/>
    <s v="890195"/>
    <x v="2"/>
    <s v="28148"/>
    <m/>
    <m/>
    <m/>
    <m/>
    <n v="471.6643512"/>
    <x v="1"/>
    <s v="ALDI Business Services B.V."/>
  </r>
  <r>
    <s v="Journal"/>
    <s v="Forthpoint"/>
    <s v="Data Engineering"/>
    <s v="Data Engineering"/>
    <d v="2024-08-31T00:00:00"/>
    <x v="0"/>
    <s v="49523"/>
    <s v="890169"/>
    <x v="171"/>
    <s v="36722"/>
    <m/>
    <m/>
    <m/>
    <m/>
    <n v="1483.2875405691398"/>
    <x v="1"/>
    <s v="in Forth Point Represents Blend360"/>
  </r>
  <r>
    <s v="Journal"/>
    <s v="Blend360, LLC"/>
    <s v="Data Engineering"/>
    <s v="Data Engineering"/>
    <d v="2024-08-31T00:00:00"/>
    <x v="0"/>
    <s v="51727"/>
    <s v="901339"/>
    <x v="18"/>
    <s v="31318"/>
    <s v="18657995555"/>
    <m/>
    <m/>
    <m/>
    <n v="215.08"/>
    <x v="4"/>
    <s v="Visa"/>
  </r>
  <r>
    <s v="Journal"/>
    <s v="Montevideo Labs"/>
    <s v="Data Engineering"/>
    <s v="Data Engineering"/>
    <d v="2024-08-31T00:00:00"/>
    <x v="0"/>
    <s v="50549"/>
    <s v="893473"/>
    <x v="117"/>
    <s v="25138"/>
    <s v="16977995014"/>
    <m/>
    <m/>
    <m/>
    <n v="480.22353945415932"/>
    <x v="4"/>
    <s v="Roku"/>
  </r>
  <r>
    <s v="Journal"/>
    <s v="Montevideo Labs"/>
    <s v="Data Engineering"/>
    <s v="Data Engineering"/>
    <d v="2024-08-31T00:00:00"/>
    <x v="0"/>
    <s v="50455"/>
    <s v="893403"/>
    <x v="166"/>
    <s v="29419"/>
    <s v="18262439992"/>
    <m/>
    <m/>
    <m/>
    <n v="560.2607960298526"/>
    <x v="4"/>
    <s v="The Blackstone Group"/>
  </r>
  <r>
    <s v="Journal"/>
    <s v="Montevideo Labs"/>
    <s v="Data Engineering"/>
    <s v="Data Engineering"/>
    <d v="2024-08-31T00:00:00"/>
    <x v="0"/>
    <s v="50437"/>
    <s v="893292"/>
    <x v="166"/>
    <s v="29419"/>
    <s v="18262439992"/>
    <m/>
    <m/>
    <m/>
    <n v="560.2607960298526"/>
    <x v="4"/>
    <s v="The Blackstone Group"/>
  </r>
  <r>
    <s v="Journal"/>
    <s v="Montevideo Labs"/>
    <s v="Data Engineering"/>
    <s v="Data Engineering"/>
    <d v="2024-08-31T00:00:00"/>
    <x v="0"/>
    <s v="50807"/>
    <s v="892745"/>
    <x v="141"/>
    <s v="35885"/>
    <s v="17771226635"/>
    <m/>
    <m/>
    <m/>
    <n v="384.17883156332749"/>
    <x v="4"/>
    <s v="Globalization Partners"/>
  </r>
  <r>
    <s v="Journal"/>
    <s v="Blend360, LLC"/>
    <s v="Data Engineering"/>
    <s v="Data Engineering"/>
    <d v="2024-08-31T00:00:00"/>
    <x v="0"/>
    <s v="52166"/>
    <s v="913919"/>
    <x v="0"/>
    <m/>
    <m/>
    <s v="ICC 1222 Franklin Templeton : Franklin Templeton - Vasu POC Team"/>
    <m/>
    <s v="TopSide Management Book Elim related to project ICC 1222 Franklin Templeton : Franklin Templeton - Vasu POC Team"/>
    <n v="-11621.41"/>
    <x v="4"/>
    <s v="Franklin Templeton"/>
  </r>
  <r>
    <s v="Journal"/>
    <s v="Montevideo Labs"/>
    <s v="Data Engineering"/>
    <s v="Data Engineering"/>
    <d v="2024-08-31T00:00:00"/>
    <x v="0"/>
    <s v="51051"/>
    <s v="893981"/>
    <x v="117"/>
    <s v="25138"/>
    <s v="16977995014"/>
    <m/>
    <m/>
    <m/>
    <n v="661.80812727395141"/>
    <x v="4"/>
    <s v="Roku"/>
  </r>
  <r>
    <s v="Journal"/>
    <s v="Montevideo Labs"/>
    <s v="Data Engineering"/>
    <s v="Data Engineering"/>
    <d v="2024-08-31T00:00:00"/>
    <x v="0"/>
    <s v="50851"/>
    <s v="893757"/>
    <x v="141"/>
    <s v="35885"/>
    <s v="17771226635"/>
    <m/>
    <m/>
    <m/>
    <n v="448.20863682388205"/>
    <x v="4"/>
    <s v="Globalization Partners"/>
  </r>
  <r>
    <s v="Journal"/>
    <s v="Montevideo Labs"/>
    <s v="Data Engineering"/>
    <s v="Data Engineering"/>
    <d v="2024-08-31T00:00:00"/>
    <x v="0"/>
    <s v="50344"/>
    <s v="893147"/>
    <x v="148"/>
    <s v="28998"/>
    <s v="18243049512"/>
    <m/>
    <m/>
    <m/>
    <n v="440.20491116631274"/>
    <x v="4"/>
    <s v="The Blackstone Group"/>
  </r>
  <r>
    <s v="Journal"/>
    <s v="Montevideo Labs"/>
    <s v="Data Engineering"/>
    <s v="Data Engineering"/>
    <d v="2024-08-31T00:00:00"/>
    <x v="0"/>
    <s v="50132"/>
    <s v="892933"/>
    <x v="143"/>
    <s v="25160"/>
    <s v="16856642182"/>
    <m/>
    <m/>
    <m/>
    <n v="536.24961905714463"/>
    <x v="4"/>
    <s v="The Blackstone Group"/>
  </r>
  <r>
    <s v="Journal"/>
    <s v="Montevideo Labs"/>
    <s v="Data Engineering"/>
    <s v="Data Engineering"/>
    <d v="2024-08-31T00:00:00"/>
    <x v="0"/>
    <s v="49979"/>
    <s v="892840"/>
    <x v="143"/>
    <s v="25160"/>
    <s v="16856642182"/>
    <m/>
    <m/>
    <m/>
    <n v="480.22353945415932"/>
    <x v="4"/>
    <s v="The Blackstone Group"/>
  </r>
  <r>
    <s v="Journal"/>
    <s v="Montevideo Labs"/>
    <s v="Data Engineering"/>
    <s v="Data Engineering"/>
    <d v="2024-08-31T00:00:00"/>
    <x v="0"/>
    <s v="51390"/>
    <s v="894701"/>
    <x v="142"/>
    <s v="32037"/>
    <s v="19584717835"/>
    <m/>
    <m/>
    <m/>
    <n v="560.2607960298526"/>
    <x v="4"/>
    <s v="The Blackstone Group"/>
  </r>
  <r>
    <s v="Journal"/>
    <s v="Montevideo Labs"/>
    <s v="Data Engineering"/>
    <s v="Data Engineering"/>
    <d v="2024-08-31T00:00:00"/>
    <x v="0"/>
    <s v="51351"/>
    <s v="894470"/>
    <x v="157"/>
    <s v="26788"/>
    <s v="16592846934"/>
    <m/>
    <m/>
    <m/>
    <n v="270.12574094296463"/>
    <x v="4"/>
    <s v="Madhive"/>
  </r>
  <r>
    <s v="Journal"/>
    <s v="Montevideo Labs"/>
    <s v="Data Engineering"/>
    <s v="Data Engineering"/>
    <d v="2024-08-31T00:00:00"/>
    <x v="0"/>
    <s v="51102"/>
    <s v="894315"/>
    <x v="147"/>
    <s v="36410"/>
    <s v="17772859452"/>
    <m/>
    <m/>
    <m/>
    <n v="520.2421677420059"/>
    <x v="4"/>
    <s v="Globalization Partners"/>
  </r>
  <r>
    <s v="Journal"/>
    <s v="Blend360, LLC"/>
    <s v="Data Engineering"/>
    <s v="Data Engineering"/>
    <d v="2024-08-31T00:00:00"/>
    <x v="0"/>
    <s v="51681"/>
    <s v="901314"/>
    <x v="61"/>
    <s v="27529"/>
    <s v="16534047054"/>
    <m/>
    <m/>
    <m/>
    <n v="-0.19"/>
    <x v="4"/>
    <s v="UDX"/>
  </r>
  <r>
    <s v="Journal"/>
    <s v="Montevideo Labs"/>
    <s v="Data Engineering"/>
    <s v="Data Engineering"/>
    <d v="2024-08-31T00:00:00"/>
    <x v="0"/>
    <s v="51350"/>
    <s v="894471"/>
    <x v="160"/>
    <s v="25140"/>
    <s v="16977994594"/>
    <m/>
    <m/>
    <m/>
    <n v="480.22353945415932"/>
    <x v="4"/>
    <s v="Roku"/>
  </r>
  <r>
    <s v="Journal"/>
    <s v="Montevideo Labs"/>
    <s v="Data Engineering"/>
    <s v="Data Engineering"/>
    <d v="2024-08-31T00:00:00"/>
    <x v="0"/>
    <s v="50944"/>
    <s v="893906"/>
    <x v="117"/>
    <s v="25138"/>
    <s v="16977995014"/>
    <m/>
    <m/>
    <m/>
    <n v="320.14902630277288"/>
    <x v="4"/>
    <s v="Roku"/>
  </r>
  <r>
    <s v="Journal"/>
    <s v="Montevideo Labs"/>
    <s v="Data Engineering"/>
    <s v="Data Engineering"/>
    <d v="2024-08-31T00:00:00"/>
    <x v="0"/>
    <s v="51337"/>
    <s v="894502"/>
    <x v="160"/>
    <s v="25140"/>
    <s v="16977994594"/>
    <m/>
    <m/>
    <m/>
    <n v="480.22353945415932"/>
    <x v="4"/>
    <s v="Roku"/>
  </r>
  <r>
    <s v="Journal"/>
    <s v="Montevideo Labs"/>
    <s v="Data Engineering"/>
    <s v="Data Engineering"/>
    <d v="2024-08-31T00:00:00"/>
    <x v="0"/>
    <s v="50706"/>
    <s v="893538"/>
    <x v="117"/>
    <s v="25138"/>
    <s v="16977995014"/>
    <m/>
    <m/>
    <m/>
    <n v="320.14902630277288"/>
    <x v="4"/>
    <s v="Roku"/>
  </r>
  <r>
    <s v="Journal"/>
    <s v="Montevideo Labs"/>
    <s v="Data Engineering"/>
    <s v="Data Engineering"/>
    <d v="2024-08-31T00:00:00"/>
    <x v="0"/>
    <s v="50346"/>
    <s v="893149"/>
    <x v="149"/>
    <s v="25157"/>
    <s v="17001841791"/>
    <m/>
    <m/>
    <m/>
    <n v="520.2421677420059"/>
    <x v="4"/>
    <s v="Stagwellglobal"/>
  </r>
  <r>
    <s v="Journal"/>
    <s v="Montevideo Labs"/>
    <s v="Data Engineering"/>
    <s v="Data Engineering"/>
    <d v="2024-08-31T00:00:00"/>
    <x v="0"/>
    <s v="50623"/>
    <s v="892735"/>
    <x v="117"/>
    <s v="25138"/>
    <s v="16977995014"/>
    <m/>
    <m/>
    <m/>
    <n v="464.21608813902071"/>
    <x v="4"/>
    <s v="Roku"/>
  </r>
  <r>
    <s v="Journal"/>
    <s v="Montevideo Labs"/>
    <s v="Data Engineering"/>
    <s v="Data Engineering"/>
    <d v="2024-08-31T00:00:00"/>
    <x v="0"/>
    <s v="50674"/>
    <s v="892553"/>
    <x v="152"/>
    <s v="34751"/>
    <s v="18659335221"/>
    <m/>
    <m/>
    <m/>
    <n v="560.2607960298526"/>
    <x v="4"/>
    <s v="The Blackstone Group"/>
  </r>
  <r>
    <s v="Journal"/>
    <s v="Montevideo Labs"/>
    <s v="Data Engineering"/>
    <s v="Data Engineering"/>
    <d v="2024-08-31T00:00:00"/>
    <x v="0"/>
    <s v="51406"/>
    <s v="894523"/>
    <x v="145"/>
    <s v="28678"/>
    <s v="17806464279"/>
    <m/>
    <m/>
    <m/>
    <n v="160.07451315138644"/>
    <x v="4"/>
    <s v="Fedefarma"/>
  </r>
  <r>
    <s v="Journal"/>
    <s v="Montevideo Labs"/>
    <s v="Data Engineering"/>
    <s v="Data Engineering"/>
    <d v="2024-08-31T00:00:00"/>
    <x v="0"/>
    <s v="49862"/>
    <s v="892312"/>
    <x v="143"/>
    <s v="25160"/>
    <s v="16856642182"/>
    <m/>
    <m/>
    <m/>
    <n v="480.22353945415932"/>
    <x v="4"/>
    <s v="The Blackstone Group"/>
  </r>
  <r>
    <s v="Journal"/>
    <s v="Blend360, LLC"/>
    <s v="Data Engineering"/>
    <s v="Data Engineering"/>
    <d v="2024-08-31T00:00:00"/>
    <x v="0"/>
    <s v="51759"/>
    <s v="901360"/>
    <x v="18"/>
    <s v="31318"/>
    <s v="18657995555"/>
    <m/>
    <m/>
    <m/>
    <n v="47.55"/>
    <x v="4"/>
    <s v="Visa"/>
  </r>
  <r>
    <s v="Journal"/>
    <s v="Montevideo Labs"/>
    <s v="Data Engineering"/>
    <s v="Data Engineering"/>
    <d v="2024-08-31T00:00:00"/>
    <x v="0"/>
    <s v="50246"/>
    <s v="892528"/>
    <x v="158"/>
    <s v="25544"/>
    <s v="16807042572"/>
    <m/>
    <m/>
    <m/>
    <n v="536.24961905714463"/>
    <x v="4"/>
    <s v="The Blackstone Group"/>
  </r>
  <r>
    <s v="Journal"/>
    <s v="Blend360, LLC"/>
    <s v="Data Engineering"/>
    <s v="Data Engineering"/>
    <d v="2024-08-31T00:00:00"/>
    <x v="0"/>
    <s v="49242"/>
    <s v="888137"/>
    <x v="19"/>
    <s v="28141"/>
    <s v="17583569682"/>
    <m/>
    <m/>
    <s v="Retainer Revenue Recognition"/>
    <n v="4347.3900000000003"/>
    <x v="4"/>
    <s v="GoodRx"/>
  </r>
  <r>
    <s v="Journal"/>
    <s v="Blend360, LLC"/>
    <s v="Data Engineering"/>
    <s v="Data Engineering"/>
    <d v="2024-08-31T00:00:00"/>
    <x v="0"/>
    <s v="49214"/>
    <s v="888033"/>
    <x v="13"/>
    <s v="22983"/>
    <s v="14811023743"/>
    <m/>
    <m/>
    <s v="Retainer Revenue Recognition"/>
    <n v="97303.34"/>
    <x v="4"/>
    <s v="NBCU"/>
  </r>
  <r>
    <s v="Journal"/>
    <s v="Montevideo Labs"/>
    <s v="Data Engineering"/>
    <s v="Data Engineering"/>
    <d v="2024-08-31T00:00:00"/>
    <x v="0"/>
    <s v="51187"/>
    <s v="894366"/>
    <x v="117"/>
    <s v="25138"/>
    <s v="16977995014"/>
    <m/>
    <m/>
    <m/>
    <n v="320.14902630277288"/>
    <x v="4"/>
    <s v="Roku"/>
  </r>
  <r>
    <s v="Journal"/>
    <s v="Montevideo Labs"/>
    <s v="Data Engineering"/>
    <s v="Data Engineering"/>
    <d v="2024-08-31T00:00:00"/>
    <x v="0"/>
    <s v="50145"/>
    <s v="892381"/>
    <x v="143"/>
    <s v="25160"/>
    <s v="16856642182"/>
    <m/>
    <m/>
    <m/>
    <n v="480.22353945415932"/>
    <x v="4"/>
    <s v="The Blackstone Group"/>
  </r>
  <r>
    <s v="Journal"/>
    <s v="Montevideo Labs"/>
    <s v="Data Engineering"/>
    <s v="Data Engineering"/>
    <d v="2024-08-31T00:00:00"/>
    <x v="0"/>
    <s v="50276"/>
    <s v="893208"/>
    <x v="158"/>
    <s v="25544"/>
    <s v="16807042572"/>
    <m/>
    <m/>
    <m/>
    <n v="536.24961905714463"/>
    <x v="4"/>
    <s v="The Blackstone Group"/>
  </r>
  <r>
    <s v="Journal"/>
    <s v="Montevideo Labs"/>
    <s v="Data Engineering"/>
    <s v="Data Engineering"/>
    <d v="2024-08-31T00:00:00"/>
    <x v="0"/>
    <s v="51075"/>
    <s v="894293"/>
    <x v="147"/>
    <s v="36410"/>
    <s v="17772859452"/>
    <m/>
    <m/>
    <m/>
    <n v="729.33962447338058"/>
    <x v="4"/>
    <s v="Globalization Partners"/>
  </r>
  <r>
    <s v="Journal"/>
    <s v="Montevideo Labs"/>
    <s v="Data Engineering"/>
    <s v="Data Engineering"/>
    <d v="2024-08-31T00:00:00"/>
    <x v="0"/>
    <s v="49955"/>
    <s v="892828"/>
    <x v="143"/>
    <s v="25160"/>
    <s v="16856642182"/>
    <m/>
    <m/>
    <m/>
    <n v="560.2607960298526"/>
    <x v="4"/>
    <s v="The Blackstone Group"/>
  </r>
  <r>
    <s v="Journal"/>
    <s v="Blend360, LLC"/>
    <s v="Data Engineering"/>
    <s v="Data Engineering"/>
    <d v="2024-08-31T00:00:00"/>
    <x v="0"/>
    <s v="52166"/>
    <s v="913919"/>
    <x v="0"/>
    <m/>
    <m/>
    <s v="ICC 1203 CVS Health : Foundry--FED Harleen"/>
    <m/>
    <s v="TopSide Management Book Elim related to project ICC 1203 CVS Health : Foundry--FED Harleen"/>
    <n v="-10564.92"/>
    <x v="4"/>
    <s v="CVS Health"/>
  </r>
  <r>
    <s v="Journal"/>
    <s v="Montevideo Labs"/>
    <s v="Data Engineering"/>
    <s v="Data Engineering"/>
    <d v="2024-08-31T00:00:00"/>
    <x v="0"/>
    <s v="50772"/>
    <s v="893558"/>
    <x v="141"/>
    <s v="35885"/>
    <s v="17771226635"/>
    <m/>
    <m/>
    <m/>
    <n v="384.17883156332749"/>
    <x v="4"/>
    <s v="Globalization Partners"/>
  </r>
  <r>
    <s v="Journal"/>
    <s v="Montevideo Labs"/>
    <s v="Data Engineering"/>
    <s v="Data Engineering"/>
    <d v="2024-08-31T00:00:00"/>
    <x v="0"/>
    <s v="50477"/>
    <s v="893418"/>
    <x v="166"/>
    <s v="29419"/>
    <s v="18262439992"/>
    <m/>
    <m/>
    <m/>
    <n v="560.2607960298526"/>
    <x v="4"/>
    <s v="The Blackstone Group"/>
  </r>
  <r>
    <s v="Journal"/>
    <s v="Montevideo Labs"/>
    <s v="Data Engineering"/>
    <s v="Data Engineering"/>
    <d v="2024-08-31T00:00:00"/>
    <x v="0"/>
    <s v="50739"/>
    <s v="893690"/>
    <x v="163"/>
    <s v="25867"/>
    <s v="16974076254"/>
    <m/>
    <m/>
    <m/>
    <n v="360.16765459061952"/>
    <x v="4"/>
    <s v="Globalization Partners"/>
  </r>
  <r>
    <s v="Journal"/>
    <s v="Montevideo Labs"/>
    <s v="Data Engineering"/>
    <s v="Data Engineering"/>
    <d v="2024-08-31T00:00:00"/>
    <x v="0"/>
    <s v="49890"/>
    <s v="892325"/>
    <x v="143"/>
    <s v="25160"/>
    <s v="16856642182"/>
    <m/>
    <m/>
    <m/>
    <n v="536.24961905714463"/>
    <x v="4"/>
    <s v="The Blackstone Group"/>
  </r>
  <r>
    <s v="Journal"/>
    <s v="Montevideo Labs"/>
    <s v="Data Engineering"/>
    <s v="Data Engineering"/>
    <d v="2024-08-31T00:00:00"/>
    <x v="0"/>
    <s v="49816"/>
    <s v="892299"/>
    <x v="143"/>
    <s v="25160"/>
    <s v="16856642182"/>
    <m/>
    <m/>
    <m/>
    <n v="560.2607960298526"/>
    <x v="4"/>
    <s v="The Blackstone Group"/>
  </r>
  <r>
    <s v="Journal"/>
    <s v="Montevideo Labs"/>
    <s v="Data Engineering"/>
    <s v="Data Engineering"/>
    <d v="2024-08-31T00:00:00"/>
    <x v="0"/>
    <s v="51162"/>
    <s v="894352"/>
    <x v="117"/>
    <s v="25138"/>
    <s v="16977995014"/>
    <m/>
    <m/>
    <m/>
    <n v="360.16765459061952"/>
    <x v="4"/>
    <s v="Roku"/>
  </r>
  <r>
    <s v="Journal"/>
    <s v="Blend360, LLC"/>
    <s v="Data Engineering"/>
    <s v="Data Engineering"/>
    <d v="2024-08-31T00:00:00"/>
    <x v="0"/>
    <s v="51743"/>
    <s v="901505"/>
    <x v="172"/>
    <s v="28469"/>
    <s v="17581057915"/>
    <m/>
    <m/>
    <m/>
    <n v="2541.31"/>
    <x v="4"/>
    <s v="IAC/InterActiveCorp"/>
  </r>
  <r>
    <s v="Journal"/>
    <s v="Montevideo Labs"/>
    <s v="Data Engineering"/>
    <s v="Data Engineering"/>
    <d v="2024-08-31T00:00:00"/>
    <x v="0"/>
    <s v="50693"/>
    <s v="893662"/>
    <x v="117"/>
    <s v="25138"/>
    <s v="16977995014"/>
    <m/>
    <m/>
    <m/>
    <n v="280.1303980149263"/>
    <x v="4"/>
    <s v="Roku"/>
  </r>
  <r>
    <s v="Journal"/>
    <s v="Montevideo Labs"/>
    <s v="Data Engineering"/>
    <s v="Data Engineering"/>
    <d v="2024-08-31T00:00:00"/>
    <x v="0"/>
    <s v="51393"/>
    <s v="894703"/>
    <x v="145"/>
    <s v="28678"/>
    <s v="17806464279"/>
    <m/>
    <m/>
    <m/>
    <n v="160.07451315138644"/>
    <x v="4"/>
    <s v="Fedefarma"/>
  </r>
  <r>
    <s v="Journal"/>
    <s v="Montevideo Labs"/>
    <s v="Data Engineering"/>
    <s v="Data Engineering"/>
    <d v="2024-08-31T00:00:00"/>
    <x v="0"/>
    <s v="49893"/>
    <s v="892327"/>
    <x v="143"/>
    <s v="25160"/>
    <s v="16856642182"/>
    <m/>
    <m/>
    <m/>
    <n v="560.2607960298526"/>
    <x v="4"/>
    <s v="The Blackstone Group"/>
  </r>
  <r>
    <s v="Journal"/>
    <s v="Montevideo Labs"/>
    <s v="Data Engineering"/>
    <s v="Data Engineering"/>
    <d v="2024-08-31T00:00:00"/>
    <x v="0"/>
    <s v="49803"/>
    <s v="892425"/>
    <x v="6"/>
    <s v="25146"/>
    <s v="16716229170"/>
    <m/>
    <m/>
    <m/>
    <n v="416.19373419360477"/>
    <x v="4"/>
    <s v="MasterCard"/>
  </r>
  <r>
    <s v="Journal"/>
    <s v="Montevideo Labs"/>
    <s v="Data Engineering"/>
    <s v="Data Engineering"/>
    <d v="2024-08-31T00:00:00"/>
    <x v="0"/>
    <s v="50365"/>
    <s v="892542"/>
    <x v="150"/>
    <s v="29210"/>
    <s v="17485557310"/>
    <m/>
    <m/>
    <m/>
    <n v="560.2607960298526"/>
    <x v="4"/>
    <s v="The Blackstone Group"/>
  </r>
  <r>
    <s v="Journal"/>
    <s v="Montevideo Labs"/>
    <s v="Data Engineering"/>
    <s v="Data Engineering"/>
    <d v="2024-08-31T00:00:00"/>
    <x v="0"/>
    <s v="50523"/>
    <s v="893001"/>
    <x v="155"/>
    <s v="32036"/>
    <s v="19584503853"/>
    <m/>
    <m/>
    <m/>
    <n v="520.2421677420059"/>
    <x v="4"/>
    <s v="The Blackstone Group"/>
  </r>
  <r>
    <s v="Journal"/>
    <s v="Montevideo Labs"/>
    <s v="Data Engineering"/>
    <s v="Data Engineering"/>
    <d v="2024-08-31T00:00:00"/>
    <x v="0"/>
    <s v="49878"/>
    <s v="892468"/>
    <x v="6"/>
    <s v="25146"/>
    <s v="16716229170"/>
    <m/>
    <m/>
    <m/>
    <n v="496.23099076929799"/>
    <x v="4"/>
    <s v="MasterCard"/>
  </r>
  <r>
    <s v="Journal"/>
    <s v="Montevideo Labs"/>
    <s v="Data Engineering"/>
    <s v="Data Engineering"/>
    <d v="2024-08-31T00:00:00"/>
    <x v="0"/>
    <s v="50282"/>
    <s v="893126"/>
    <x v="156"/>
    <s v="28140"/>
    <s v="17690283562"/>
    <m/>
    <m/>
    <m/>
    <n v="536.24961905714463"/>
    <x v="4"/>
    <s v="The Blackstone Group"/>
  </r>
  <r>
    <s v="Journal"/>
    <s v="Montevideo Labs"/>
    <s v="Data Engineering"/>
    <s v="Data Engineering"/>
    <d v="2024-08-31T00:00:00"/>
    <x v="0"/>
    <s v="49866"/>
    <s v="892316"/>
    <x v="143"/>
    <s v="25160"/>
    <s v="16856642182"/>
    <m/>
    <m/>
    <m/>
    <n v="320.14902630277288"/>
    <x v="4"/>
    <s v="The Blackstone Group"/>
  </r>
  <r>
    <s v="Journal"/>
    <s v="Montevideo Labs"/>
    <s v="Data Engineering"/>
    <s v="Data Engineering"/>
    <d v="2024-08-31T00:00:00"/>
    <x v="0"/>
    <s v="50676"/>
    <s v="892555"/>
    <x v="117"/>
    <s v="25138"/>
    <s v="16977995014"/>
    <m/>
    <m/>
    <m/>
    <n v="344.16020327548085"/>
    <x v="4"/>
    <s v="Roku"/>
  </r>
  <r>
    <s v="Journal"/>
    <s v="Montevideo Labs"/>
    <s v="Data Engineering"/>
    <s v="Data Engineering"/>
    <d v="2024-08-31T00:00:00"/>
    <x v="0"/>
    <s v="50823"/>
    <s v="893734"/>
    <x v="117"/>
    <s v="25138"/>
    <s v="16977995014"/>
    <m/>
    <m/>
    <m/>
    <n v="280.1303980149263"/>
    <x v="4"/>
    <s v="Roku"/>
  </r>
  <r>
    <s v="Journal"/>
    <s v="Montevideo Labs"/>
    <s v="Data Engineering"/>
    <s v="Data Engineering"/>
    <d v="2024-08-31T00:00:00"/>
    <x v="0"/>
    <s v="50888"/>
    <s v="892567"/>
    <x v="117"/>
    <s v="25138"/>
    <s v="16977995014"/>
    <m/>
    <m/>
    <m/>
    <n v="600.27942431769918"/>
    <x v="4"/>
    <s v="Roku"/>
  </r>
  <r>
    <s v="Journal"/>
    <s v="Montevideo Labs"/>
    <s v="Data Engineering"/>
    <s v="Data Engineering"/>
    <d v="2024-08-31T00:00:00"/>
    <x v="0"/>
    <s v="50753"/>
    <s v="893554"/>
    <x v="117"/>
    <s v="25138"/>
    <s v="16977995014"/>
    <m/>
    <m/>
    <m/>
    <n v="320.14902630277288"/>
    <x v="4"/>
    <s v="Roku"/>
  </r>
  <r>
    <s v="Journal"/>
    <s v="Montevideo Labs"/>
    <s v="Data Engineering"/>
    <s v="Data Engineering"/>
    <d v="2024-08-31T00:00:00"/>
    <x v="0"/>
    <s v="50656"/>
    <s v="893520"/>
    <x v="152"/>
    <s v="34751"/>
    <s v="18659335221"/>
    <m/>
    <m/>
    <m/>
    <n v="560.2607960298526"/>
    <x v="4"/>
    <s v="The Blackstone Group"/>
  </r>
  <r>
    <s v="Journal"/>
    <s v="Montevideo Labs"/>
    <s v="Data Engineering"/>
    <s v="Data Engineering"/>
    <d v="2024-08-31T00:00:00"/>
    <x v="0"/>
    <s v="50552"/>
    <s v="893474"/>
    <x v="155"/>
    <s v="32036"/>
    <s v="19584503853"/>
    <m/>
    <m/>
    <m/>
    <n v="560.2607960298526"/>
    <x v="4"/>
    <s v="The Blackstone Group"/>
  </r>
  <r>
    <s v="Journal"/>
    <s v="Montevideo Labs"/>
    <s v="Data Engineering"/>
    <s v="Data Engineering"/>
    <d v="2024-08-31T00:00:00"/>
    <x v="0"/>
    <s v="50202"/>
    <s v="892961"/>
    <x v="161"/>
    <s v="25152"/>
    <s v="17001844665"/>
    <m/>
    <m/>
    <m/>
    <n v="240.11176972707966"/>
    <x v="4"/>
    <s v="Sincera"/>
  </r>
  <r>
    <s v="Journal"/>
    <s v="Montevideo Labs"/>
    <s v="Data Engineering"/>
    <s v="Data Engineering"/>
    <d v="2024-08-31T00:00:00"/>
    <x v="0"/>
    <s v="50630"/>
    <s v="893629"/>
    <x v="151"/>
    <s v="32875"/>
    <s v="19901929100"/>
    <m/>
    <m/>
    <m/>
    <n v="520.2421677420059"/>
    <x v="4"/>
    <s v="The Blackstone Group"/>
  </r>
  <r>
    <s v="Journal"/>
    <s v="Montevideo Labs"/>
    <s v="Data Engineering"/>
    <s v="Data Engineering"/>
    <d v="2024-08-31T00:00:00"/>
    <x v="0"/>
    <s v="51249"/>
    <s v="894417"/>
    <x v="117"/>
    <s v="25138"/>
    <s v="16977995014"/>
    <m/>
    <m/>
    <m/>
    <n v="480.22353945415932"/>
    <x v="4"/>
    <s v="Roku"/>
  </r>
  <r>
    <s v="Journal"/>
    <s v="Forthpoint"/>
    <s v="Data Engineering"/>
    <s v="Data Engineering"/>
    <d v="2024-08-31T00:00:00"/>
    <x v="0"/>
    <s v="49544"/>
    <s v="890024"/>
    <x v="171"/>
    <s v="36722"/>
    <m/>
    <m/>
    <m/>
    <m/>
    <n v="1483.2875405691398"/>
    <x v="1"/>
    <s v="in Forth Point Represents Blend360"/>
  </r>
  <r>
    <s v="Journal"/>
    <s v="Montevideo Labs"/>
    <s v="Data Engineering"/>
    <s v="Data Engineering"/>
    <d v="2024-08-31T00:00:00"/>
    <x v="0"/>
    <s v="50046"/>
    <s v="892887"/>
    <x v="143"/>
    <s v="25160"/>
    <s v="16856642182"/>
    <m/>
    <m/>
    <m/>
    <n v="440.20491116631274"/>
    <x v="4"/>
    <s v="The Blackstone Group"/>
  </r>
  <r>
    <s v="Journal"/>
    <s v="Blend360, LLC"/>
    <s v="Data Engineering"/>
    <s v="Data Engineering"/>
    <d v="2024-08-31T00:00:00"/>
    <x v="0"/>
    <s v="51780"/>
    <s v="901376"/>
    <x v="123"/>
    <s v="32547"/>
    <s v="19569235802"/>
    <m/>
    <m/>
    <m/>
    <n v="5.68"/>
    <x v="4"/>
    <s v="Visa"/>
  </r>
  <r>
    <s v="Journal"/>
    <s v="Blend360, LLC"/>
    <s v="Data Engineering"/>
    <s v="Data Engineering"/>
    <d v="2024-08-31T00:00:00"/>
    <x v="0"/>
    <s v="51777"/>
    <s v="901373"/>
    <x v="18"/>
    <s v="31318"/>
    <s v="18657995555"/>
    <m/>
    <m/>
    <m/>
    <n v="15461.76"/>
    <x v="4"/>
    <s v="Visa"/>
  </r>
  <r>
    <s v="Journal"/>
    <s v="Montevideo Labs"/>
    <s v="Data Engineering"/>
    <s v="Data Engineering"/>
    <d v="2024-08-31T00:00:00"/>
    <x v="0"/>
    <s v="51388"/>
    <s v="894516"/>
    <x v="157"/>
    <s v="26788"/>
    <s v="16592846934"/>
    <m/>
    <m/>
    <m/>
    <n v="455.21202070163127"/>
    <x v="4"/>
    <s v="Madhive"/>
  </r>
  <r>
    <s v="Journal"/>
    <s v="Blend360, LLC"/>
    <s v="Data Engineering"/>
    <s v="Data Engineering"/>
    <d v="2024-08-31T00:00:00"/>
    <x v="0"/>
    <s v="51619"/>
    <s v="901181"/>
    <x v="15"/>
    <s v="35886"/>
    <s v="19326215502"/>
    <m/>
    <m/>
    <m/>
    <n v="19890"/>
    <x v="4"/>
    <s v="CVS Health"/>
  </r>
  <r>
    <s v="Journal"/>
    <s v="Montevideo Labs"/>
    <s v="Data Engineering"/>
    <s v="Data Engineering"/>
    <d v="2024-08-31T00:00:00"/>
    <x v="0"/>
    <s v="50450"/>
    <s v="893401"/>
    <x v="117"/>
    <s v="25138"/>
    <s v="16977995014"/>
    <m/>
    <m/>
    <m/>
    <n v="320.14902630277288"/>
    <x v="4"/>
    <s v="Roku"/>
  </r>
  <r>
    <s v="Journal"/>
    <s v="Montevideo Labs"/>
    <s v="Data Engineering"/>
    <s v="Data Engineering"/>
    <d v="2024-08-31T00:00:00"/>
    <x v="0"/>
    <s v="50409"/>
    <s v="893275"/>
    <x v="159"/>
    <s v="29211"/>
    <s v="17692058278"/>
    <m/>
    <m/>
    <m/>
    <n v="400.1862828784661"/>
    <x v="4"/>
    <s v="Stagwellglobal"/>
  </r>
  <r>
    <s v="Journal"/>
    <s v="Montevideo Labs"/>
    <s v="Data Engineering"/>
    <s v="Data Engineering"/>
    <d v="2024-08-31T00:00:00"/>
    <x v="0"/>
    <s v="50173"/>
    <s v="893093"/>
    <x v="143"/>
    <s v="25160"/>
    <s v="16856642182"/>
    <m/>
    <m/>
    <m/>
    <n v="536.24961905714463"/>
    <x v="4"/>
    <s v="The Blackstone Group"/>
  </r>
  <r>
    <s v="Journal"/>
    <s v="Montevideo Labs"/>
    <s v="Data Engineering"/>
    <s v="Data Engineering"/>
    <d v="2024-08-31T00:00:00"/>
    <x v="0"/>
    <s v="51036"/>
    <s v="893977"/>
    <x v="117"/>
    <s v="25138"/>
    <s v="16977995014"/>
    <m/>
    <m/>
    <m/>
    <n v="320.14902630277288"/>
    <x v="4"/>
    <s v="Roku"/>
  </r>
  <r>
    <s v="Journal"/>
    <s v="Montevideo Labs"/>
    <s v="Data Engineering"/>
    <s v="Data Engineering"/>
    <d v="2024-08-31T00:00:00"/>
    <x v="0"/>
    <s v="51355"/>
    <s v="894474"/>
    <x v="157"/>
    <s v="26788"/>
    <s v="16592846934"/>
    <m/>
    <m/>
    <m/>
    <n v="360.16765459061952"/>
    <x v="4"/>
    <s v="Madhive"/>
  </r>
  <r>
    <s v="Journal"/>
    <s v="Montevideo Labs"/>
    <s v="Data Engineering"/>
    <s v="Data Engineering"/>
    <d v="2024-08-31T00:00:00"/>
    <x v="0"/>
    <s v="51300"/>
    <s v="894444"/>
    <x v="157"/>
    <s v="26788"/>
    <s v="16592846934"/>
    <m/>
    <m/>
    <m/>
    <n v="270.12574094296463"/>
    <x v="4"/>
    <s v="Madhive"/>
  </r>
  <r>
    <s v="Journal"/>
    <s v="Montevideo Labs"/>
    <s v="Data Engineering"/>
    <s v="Data Engineering"/>
    <d v="2024-08-31T00:00:00"/>
    <x v="0"/>
    <s v="51266"/>
    <s v="894434"/>
    <x v="157"/>
    <s v="26788"/>
    <s v="16592846934"/>
    <m/>
    <m/>
    <m/>
    <n v="520.2421677420059"/>
    <x v="4"/>
    <s v="Madhive"/>
  </r>
  <r>
    <s v="Journal"/>
    <s v="Montevideo Labs"/>
    <s v="Data Engineering"/>
    <s v="Data Engineering"/>
    <d v="2024-08-31T00:00:00"/>
    <x v="0"/>
    <s v="50961"/>
    <s v="893921"/>
    <x v="154"/>
    <s v="36409"/>
    <s v="17772967350"/>
    <m/>
    <m/>
    <m/>
    <n v="360.16765459061952"/>
    <x v="4"/>
    <s v="Globalization Partners"/>
  </r>
  <r>
    <s v="Journal"/>
    <s v="Montevideo Labs"/>
    <s v="Data Engineering"/>
    <s v="Data Engineering"/>
    <d v="2024-08-31T00:00:00"/>
    <x v="0"/>
    <s v="50958"/>
    <s v="893918"/>
    <x v="154"/>
    <s v="36409"/>
    <s v="17772967350"/>
    <m/>
    <m/>
    <m/>
    <n v="360.16765459061952"/>
    <x v="4"/>
    <s v="Globalization Partners"/>
  </r>
  <r>
    <s v="Journal"/>
    <s v="Montevideo Labs"/>
    <s v="Data Engineering"/>
    <s v="Data Engineering"/>
    <d v="2024-08-31T00:00:00"/>
    <x v="0"/>
    <s v="51063"/>
    <s v="894117"/>
    <x v="147"/>
    <s v="36410"/>
    <s v="17772859452"/>
    <m/>
    <m/>
    <m/>
    <n v="648.30177826311512"/>
    <x v="4"/>
    <s v="Globalization Partners"/>
  </r>
  <r>
    <s v="Journal"/>
    <s v="futureproofAI, Inc"/>
    <s v="Data Engineering"/>
    <s v="Data Engineering"/>
    <d v="2024-08-31T00:00:00"/>
    <x v="0"/>
    <s v="52170"/>
    <s v="913923"/>
    <x v="0"/>
    <m/>
    <m/>
    <s v="ICC 1225 ICC in Blend Represents FPAI Inc (OA) : Verizon: Turing- Personalization Phase 2 Capacity Service"/>
    <m/>
    <s v="TopSide Management Book Elim related to project ICC 1225 ICC in Blend Represents FPAI Inc (OA) : Verizon: Turing- Personalization Phase 2 Capacity Service"/>
    <n v="-27458.69"/>
    <x v="0"/>
    <s v="Verizon"/>
  </r>
  <r>
    <s v="Journal"/>
    <s v="Montevideo Labs"/>
    <s v="Data Engineering"/>
    <s v="Data Engineering"/>
    <d v="2024-08-31T00:00:00"/>
    <x v="0"/>
    <s v="50941"/>
    <s v="893904"/>
    <x v="154"/>
    <s v="36409"/>
    <s v="17772967350"/>
    <m/>
    <m/>
    <m/>
    <n v="360.16765459061952"/>
    <x v="4"/>
    <s v="Globalization Partners"/>
  </r>
  <r>
    <s v="Journal"/>
    <s v="Montevideo Labs"/>
    <s v="Data Engineering"/>
    <s v="Data Engineering"/>
    <d v="2024-08-31T00:00:00"/>
    <x v="0"/>
    <s v="50319"/>
    <s v="892533"/>
    <x v="149"/>
    <s v="25157"/>
    <s v="17001841791"/>
    <m/>
    <m/>
    <m/>
    <n v="520.2421677420059"/>
    <x v="4"/>
    <s v="Stagwellglobal"/>
  </r>
  <r>
    <s v="Journal"/>
    <s v="Montevideo Labs"/>
    <s v="Data Engineering"/>
    <s v="Data Engineering"/>
    <d v="2024-08-31T00:00:00"/>
    <x v="0"/>
    <s v="51398"/>
    <s v="894708"/>
    <x v="145"/>
    <s v="28678"/>
    <s v="17806464279"/>
    <m/>
    <m/>
    <m/>
    <n v="180.08382729530976"/>
    <x v="4"/>
    <s v="Fedefarma"/>
  </r>
  <r>
    <s v="Journal"/>
    <s v="Montevideo Labs"/>
    <s v="Data Engineering"/>
    <s v="Data Engineering"/>
    <d v="2024-08-31T00:00:00"/>
    <x v="0"/>
    <s v="50048"/>
    <s v="892890"/>
    <x v="6"/>
    <s v="25146"/>
    <s v="16716229170"/>
    <m/>
    <m/>
    <m/>
    <n v="496.23099076929799"/>
    <x v="4"/>
    <s v="MasterCard"/>
  </r>
  <r>
    <s v="Journal"/>
    <s v="Montevideo Labs"/>
    <s v="Data Engineering"/>
    <s v="Data Engineering"/>
    <d v="2024-08-31T00:00:00"/>
    <x v="0"/>
    <s v="50141"/>
    <s v="892378"/>
    <x v="144"/>
    <s v="34753"/>
    <s v="17583740188"/>
    <m/>
    <m/>
    <m/>
    <n v="258.12015245661064"/>
    <x v="4"/>
    <s v="Pixability"/>
  </r>
  <r>
    <s v="Journal"/>
    <s v="Montevideo Labs"/>
    <s v="Data Engineering"/>
    <s v="Data Engineering"/>
    <d v="2024-08-31T00:00:00"/>
    <x v="0"/>
    <s v="50124"/>
    <s v="892372"/>
    <x v="143"/>
    <s v="25160"/>
    <s v="16856642182"/>
    <m/>
    <m/>
    <m/>
    <n v="480.22353945415932"/>
    <x v="4"/>
    <s v="The Blackstone Group"/>
  </r>
  <r>
    <s v="Journal"/>
    <s v="Montevideo Labs"/>
    <s v="Data Engineering"/>
    <s v="Data Engineering"/>
    <d v="2024-08-31T00:00:00"/>
    <x v="0"/>
    <s v="49928"/>
    <s v="892806"/>
    <x v="143"/>
    <s v="25160"/>
    <s v="16856642182"/>
    <m/>
    <m/>
    <m/>
    <n v="320.14902630277288"/>
    <x v="4"/>
    <s v="The Blackstone Group"/>
  </r>
  <r>
    <s v="Journal"/>
    <s v="Montevideo Labs"/>
    <s v="Data Engineering"/>
    <s v="Data Engineering"/>
    <d v="2024-08-31T00:00:00"/>
    <x v="0"/>
    <s v="50267"/>
    <s v="893122"/>
    <x v="146"/>
    <s v="28145"/>
    <s v="17581549176"/>
    <m/>
    <m/>
    <m/>
    <n v="240.11176972707966"/>
    <x v="4"/>
    <s v="Sincera"/>
  </r>
  <r>
    <s v="Journal"/>
    <s v="Montevideo Labs"/>
    <s v="Data Engineering"/>
    <s v="Data Engineering"/>
    <d v="2024-08-31T00:00:00"/>
    <x v="0"/>
    <s v="49806"/>
    <s v="892428"/>
    <x v="143"/>
    <s v="25160"/>
    <s v="16856642182"/>
    <m/>
    <m/>
    <m/>
    <n v="560.2607960298526"/>
    <x v="4"/>
    <s v="The Blackstone Group"/>
  </r>
  <r>
    <s v="Journal"/>
    <s v="Montevideo Labs"/>
    <s v="Data Engineering"/>
    <s v="Data Engineering"/>
    <d v="2024-08-31T00:00:00"/>
    <x v="0"/>
    <s v="50497"/>
    <s v="892547"/>
    <x v="117"/>
    <s v="25138"/>
    <s v="16977995014"/>
    <m/>
    <m/>
    <m/>
    <n v="464.21608813902071"/>
    <x v="4"/>
    <s v="Roku"/>
  </r>
  <r>
    <s v="Journal"/>
    <s v="Montevideo Labs"/>
    <s v="Data Engineering"/>
    <s v="Data Engineering"/>
    <d v="2024-08-31T00:00:00"/>
    <x v="0"/>
    <s v="51416"/>
    <s v="894529"/>
    <x v="145"/>
    <s v="28678"/>
    <s v="17806464279"/>
    <m/>
    <m/>
    <m/>
    <n v="180.08382729530976"/>
    <x v="4"/>
    <s v="Fedefarma"/>
  </r>
  <r>
    <s v="Journal"/>
    <s v="Montevideo Labs"/>
    <s v="Data Engineering"/>
    <s v="Data Engineering"/>
    <d v="2024-08-31T00:00:00"/>
    <x v="0"/>
    <s v="50360"/>
    <s v="893251"/>
    <x v="165"/>
    <s v="25159"/>
    <s v="17001802020"/>
    <m/>
    <m/>
    <m/>
    <n v="408.19000853603541"/>
    <x v="4"/>
    <s v="Stagwellglobal"/>
  </r>
  <r>
    <s v="Journal"/>
    <s v="Montevideo Labs"/>
    <s v="Data Engineering"/>
    <s v="Data Engineering"/>
    <d v="2024-08-31T00:00:00"/>
    <x v="0"/>
    <s v="50786"/>
    <s v="893712"/>
    <x v="141"/>
    <s v="35885"/>
    <s v="17771226635"/>
    <m/>
    <m/>
    <m/>
    <n v="504.23471642686729"/>
    <x v="4"/>
    <s v="Globalization Partners"/>
  </r>
  <r>
    <s v="Journal"/>
    <s v="Montevideo Labs"/>
    <s v="Data Engineering"/>
    <s v="Data Engineering"/>
    <d v="2024-08-31T00:00:00"/>
    <x v="0"/>
    <s v="51247"/>
    <s v="894415"/>
    <x v="117"/>
    <s v="25138"/>
    <s v="16977995014"/>
    <m/>
    <m/>
    <m/>
    <n v="464.21608813902071"/>
    <x v="4"/>
    <s v="Roku"/>
  </r>
  <r>
    <s v="Journal"/>
    <s v="Montevideo Labs"/>
    <s v="Data Engineering"/>
    <s v="Data Engineering"/>
    <d v="2024-08-31T00:00:00"/>
    <x v="0"/>
    <s v="50247"/>
    <s v="892989"/>
    <x v="161"/>
    <s v="25152"/>
    <s v="17001844665"/>
    <m/>
    <m/>
    <m/>
    <n v="294.1369179156726"/>
    <x v="4"/>
    <s v="Sincera"/>
  </r>
  <r>
    <s v="Journal"/>
    <s v="Montevideo Labs"/>
    <s v="Data Engineering"/>
    <s v="Data Engineering"/>
    <d v="2024-08-31T00:00:00"/>
    <x v="0"/>
    <s v="51292"/>
    <s v="894185"/>
    <x v="117"/>
    <s v="25138"/>
    <s v="16977995014"/>
    <m/>
    <m/>
    <m/>
    <n v="464.21608813902071"/>
    <x v="4"/>
    <s v="Roku"/>
  </r>
  <r>
    <s v="Journal"/>
    <s v="Montevideo Labs"/>
    <s v="Data Engineering"/>
    <s v="Data Engineering"/>
    <d v="2024-08-31T00:00:00"/>
    <x v="0"/>
    <s v="50493"/>
    <s v="893434"/>
    <x v="117"/>
    <s v="25138"/>
    <s v="16977995014"/>
    <m/>
    <m/>
    <m/>
    <n v="360.16765459061952"/>
    <x v="4"/>
    <s v="Roku"/>
  </r>
  <r>
    <s v="Journal"/>
    <s v="Montevideo Labs"/>
    <s v="Data Engineering"/>
    <s v="Data Engineering"/>
    <d v="2024-08-31T00:00:00"/>
    <x v="0"/>
    <s v="50969"/>
    <s v="893926"/>
    <x v="154"/>
    <s v="36409"/>
    <s v="17772967350"/>
    <m/>
    <m/>
    <m/>
    <n v="360.16765459061952"/>
    <x v="4"/>
    <s v="Globalization Partners"/>
  </r>
  <r>
    <s v="Journal"/>
    <s v="Montevideo Labs"/>
    <s v="Data Engineering"/>
    <s v="Data Engineering"/>
    <d v="2024-08-31T00:00:00"/>
    <x v="0"/>
    <s v="50303"/>
    <s v="893223"/>
    <x v="149"/>
    <s v="25157"/>
    <s v="17001841791"/>
    <m/>
    <m/>
    <m/>
    <n v="520.2421677420059"/>
    <x v="4"/>
    <s v="Stagwellglobal"/>
  </r>
  <r>
    <s v="Journal"/>
    <s v="Montevideo Labs"/>
    <s v="Data Engineering"/>
    <s v="Data Engineering"/>
    <d v="2024-08-31T00:00:00"/>
    <x v="0"/>
    <s v="50840"/>
    <s v="893749"/>
    <x v="117"/>
    <s v="25138"/>
    <s v="16977995014"/>
    <m/>
    <m/>
    <m/>
    <n v="400.1862828784661"/>
    <x v="4"/>
    <s v="Roku"/>
  </r>
  <r>
    <s v="Journal"/>
    <s v="Blend360, LLC"/>
    <s v="Data Engineering"/>
    <s v="Data Engineering"/>
    <d v="2024-08-31T00:00:00"/>
    <x v="0"/>
    <s v="51689"/>
    <s v="901496"/>
    <x v="61"/>
    <s v="27529"/>
    <s v="16534047054"/>
    <m/>
    <m/>
    <m/>
    <n v="0.41"/>
    <x v="4"/>
    <s v="UDX"/>
  </r>
  <r>
    <s v="Journal"/>
    <s v="Montevideo Labs"/>
    <s v="Data Engineering"/>
    <s v="Data Engineering"/>
    <d v="2024-08-31T00:00:00"/>
    <x v="0"/>
    <s v="50401"/>
    <s v="893158"/>
    <x v="150"/>
    <s v="29210"/>
    <s v="17485557310"/>
    <m/>
    <m/>
    <m/>
    <n v="560.2607960298526"/>
    <x v="4"/>
    <s v="The Blackstone Group"/>
  </r>
  <r>
    <s v="Journal"/>
    <s v="Blend360, LLC"/>
    <s v="Data Engineering"/>
    <s v="Data Engineering"/>
    <d v="2024-08-31T00:00:00"/>
    <x v="0"/>
    <s v="51738"/>
    <s v="901349"/>
    <x v="135"/>
    <s v="30362"/>
    <s v="18821214569"/>
    <m/>
    <m/>
    <m/>
    <n v="108.85"/>
    <x v="4"/>
    <s v="Under Armour"/>
  </r>
  <r>
    <s v="Journal"/>
    <s v="Montevideo Labs"/>
    <s v="Data Engineering"/>
    <s v="Data Engineering"/>
    <d v="2024-08-31T00:00:00"/>
    <x v="0"/>
    <s v="50522"/>
    <s v="893000"/>
    <x v="117"/>
    <s v="25138"/>
    <s v="16977995014"/>
    <m/>
    <m/>
    <m/>
    <n v="210.0977985111947"/>
    <x v="4"/>
    <s v="Roku"/>
  </r>
  <r>
    <s v="Journal"/>
    <s v="Montevideo Labs"/>
    <s v="Data Engineering"/>
    <s v="Data Engineering"/>
    <d v="2024-08-31T00:00:00"/>
    <x v="0"/>
    <s v="50031"/>
    <s v="892883"/>
    <x v="143"/>
    <s v="25160"/>
    <s v="16856642182"/>
    <m/>
    <m/>
    <m/>
    <n v="536.24961905714463"/>
    <x v="4"/>
    <s v="The Blackstone Group"/>
  </r>
  <r>
    <s v="Journal"/>
    <s v="Blend360, LLC"/>
    <s v="Data Engineering"/>
    <s v="Data Engineering"/>
    <d v="2024-08-31T00:00:00"/>
    <x v="0"/>
    <s v="51655"/>
    <s v="901301"/>
    <x v="59"/>
    <s v="25978"/>
    <s v="14545854040"/>
    <m/>
    <m/>
    <m/>
    <n v="13319.92"/>
    <x v="4"/>
    <s v="UDX"/>
  </r>
  <r>
    <s v="Journal"/>
    <s v="Montevideo Labs"/>
    <s v="Data Engineering"/>
    <s v="Data Engineering"/>
    <d v="2024-08-31T00:00:00"/>
    <x v="0"/>
    <s v="50311"/>
    <s v="893231"/>
    <x v="149"/>
    <s v="25157"/>
    <s v="17001841791"/>
    <m/>
    <m/>
    <m/>
    <n v="520.2421677420059"/>
    <x v="4"/>
    <s v="Stagwellglobal"/>
  </r>
  <r>
    <s v="Journal"/>
    <s v="Montevideo Labs"/>
    <s v="Data Engineering"/>
    <s v="Data Engineering"/>
    <d v="2024-08-31T00:00:00"/>
    <x v="0"/>
    <s v="51167"/>
    <s v="892582"/>
    <x v="168"/>
    <s v="36411"/>
    <s v="17772618578"/>
    <m/>
    <m/>
    <m/>
    <n v="560.2607960298526"/>
    <x v="4"/>
    <s v="Globalization Partners"/>
  </r>
  <r>
    <s v="Journal"/>
    <s v="Montevideo Labs"/>
    <s v="Data Engineering"/>
    <s v="Data Engineering"/>
    <d v="2024-08-31T00:00:00"/>
    <x v="0"/>
    <s v="50816"/>
    <s v="893728"/>
    <x v="141"/>
    <s v="35885"/>
    <s v="17771226635"/>
    <m/>
    <m/>
    <m/>
    <n v="384.17883156332749"/>
    <x v="4"/>
    <s v="Globalization Partners"/>
  </r>
  <r>
    <s v="Journal"/>
    <s v="Montevideo Labs"/>
    <s v="Data Engineering"/>
    <s v="Data Engineering"/>
    <d v="2024-08-31T00:00:00"/>
    <x v="0"/>
    <s v="50027"/>
    <s v="892879"/>
    <x v="6"/>
    <s v="25146"/>
    <s v="16716229170"/>
    <m/>
    <m/>
    <m/>
    <n v="464.21608813902071"/>
    <x v="4"/>
    <s v="MasterCard"/>
  </r>
  <r>
    <s v="Journal"/>
    <s v="Montevideo Labs"/>
    <s v="Data Engineering"/>
    <s v="Data Engineering"/>
    <d v="2024-08-31T00:00:00"/>
    <x v="0"/>
    <s v="50513"/>
    <s v="892994"/>
    <x v="117"/>
    <s v="25138"/>
    <s v="16977995014"/>
    <m/>
    <m/>
    <m/>
    <n v="380.17696873454281"/>
    <x v="4"/>
    <s v="Roku"/>
  </r>
  <r>
    <s v="Journal"/>
    <s v="Blend360, LLC"/>
    <s v="Data Engineering"/>
    <s v="Data Engineering"/>
    <d v="2024-08-31T00:00:00"/>
    <x v="0"/>
    <s v="51747"/>
    <s v="901430"/>
    <x v="172"/>
    <s v="28469"/>
    <s v="17581057915"/>
    <m/>
    <m/>
    <m/>
    <n v="24091.67"/>
    <x v="4"/>
    <s v="IAC/InterActiveCorp"/>
  </r>
  <r>
    <s v="Journal"/>
    <s v="Montevideo Labs"/>
    <s v="Data Engineering"/>
    <s v="Data Engineering"/>
    <d v="2024-08-31T00:00:00"/>
    <x v="0"/>
    <s v="51304"/>
    <s v="892766"/>
    <x v="157"/>
    <s v="26788"/>
    <s v="16592846934"/>
    <m/>
    <m/>
    <m/>
    <n v="360.16765459061952"/>
    <x v="4"/>
    <s v="Madhive"/>
  </r>
  <r>
    <s v="Journal"/>
    <s v="Montevideo Labs"/>
    <s v="Data Engineering"/>
    <s v="Data Engineering"/>
    <d v="2024-08-31T00:00:00"/>
    <x v="0"/>
    <s v="50968"/>
    <s v="894196"/>
    <x v="117"/>
    <s v="25138"/>
    <s v="16977995014"/>
    <m/>
    <m/>
    <m/>
    <n v="540.25148188592925"/>
    <x v="4"/>
    <s v="Roku"/>
  </r>
  <r>
    <s v="Journal"/>
    <s v="Montevideo Labs"/>
    <s v="Data Engineering"/>
    <s v="Data Engineering"/>
    <d v="2024-08-31T00:00:00"/>
    <x v="0"/>
    <s v="50428"/>
    <s v="893171"/>
    <x v="166"/>
    <s v="29419"/>
    <s v="18262439992"/>
    <m/>
    <m/>
    <m/>
    <n v="560.2607960298526"/>
    <x v="4"/>
    <s v="The Blackstone Group"/>
  </r>
  <r>
    <s v="Journal"/>
    <s v="Montevideo Labs"/>
    <s v="Data Engineering"/>
    <s v="Data Engineering"/>
    <d v="2024-08-31T00:00:00"/>
    <x v="0"/>
    <s v="50766"/>
    <s v="893704"/>
    <x v="141"/>
    <s v="35885"/>
    <s v="17771226635"/>
    <m/>
    <m/>
    <m/>
    <n v="504.23471642686729"/>
    <x v="4"/>
    <s v="Globalization Partners"/>
  </r>
  <r>
    <s v="Journal"/>
    <s v="Montevideo Labs"/>
    <s v="Data Engineering"/>
    <s v="Data Engineering"/>
    <d v="2024-08-31T00:00:00"/>
    <x v="0"/>
    <s v="50643"/>
    <s v="893642"/>
    <x v="117"/>
    <s v="25138"/>
    <s v="16977995014"/>
    <m/>
    <m/>
    <m/>
    <n v="79.036914795873145"/>
    <x v="4"/>
    <s v="Roku"/>
  </r>
  <r>
    <s v="Journal"/>
    <s v="Engagement Factory BV Netherlands"/>
    <s v="Data Engineering"/>
    <s v="Data Engineering"/>
    <d v="2024-08-31T00:00:00"/>
    <x v="0"/>
    <s v="49477"/>
    <s v="889943"/>
    <x v="173"/>
    <s v="32038"/>
    <m/>
    <m/>
    <m/>
    <m/>
    <n v="2607.2398751112"/>
    <x v="1"/>
    <s v="Atnahs Pharma UK Limited"/>
  </r>
  <r>
    <s v="Journal"/>
    <s v="Montevideo Labs"/>
    <s v="Data Engineering"/>
    <s v="Data Engineering"/>
    <d v="2024-08-31T00:00:00"/>
    <x v="0"/>
    <s v="51193"/>
    <s v="894372"/>
    <x v="117"/>
    <s v="25138"/>
    <s v="16977995014"/>
    <m/>
    <m/>
    <m/>
    <n v="432.20118550874338"/>
    <x v="4"/>
    <s v="Roku"/>
  </r>
  <r>
    <s v="Journal"/>
    <s v="Montevideo Labs"/>
    <s v="Data Engineering"/>
    <s v="Data Engineering"/>
    <d v="2024-08-31T00:00:00"/>
    <x v="0"/>
    <s v="49787"/>
    <s v="892410"/>
    <x v="6"/>
    <s v="25146"/>
    <s v="16716229170"/>
    <m/>
    <m/>
    <m/>
    <n v="496.23099076929799"/>
    <x v="4"/>
    <s v="MasterCard"/>
  </r>
  <r>
    <s v="Journal"/>
    <s v="Blend360, LLC"/>
    <s v="Data Engineering"/>
    <s v="Data Engineering"/>
    <d v="2024-08-31T00:00:00"/>
    <x v="0"/>
    <s v="52166"/>
    <s v="913919"/>
    <x v="0"/>
    <m/>
    <m/>
    <s v="ICC 1051 Wyndham Hotels and Resorts : Wyndham - Guest Analytics Retainer"/>
    <m/>
    <s v="TopSide Management Book Elim related to project ICC 1051 Wyndham Hotels and Resorts : Wyndham - Guest Analytics Retainer"/>
    <n v="-16687.77"/>
    <x v="4"/>
    <s v="Wyndham Hotels and Resorts, LLC"/>
  </r>
  <r>
    <s v="Journal"/>
    <s v="Montevideo Labs"/>
    <s v="Data Engineering"/>
    <s v="Data Engineering"/>
    <d v="2024-08-31T00:00:00"/>
    <x v="0"/>
    <s v="51383"/>
    <s v="894696"/>
    <x v="157"/>
    <s v="26788"/>
    <s v="16592846934"/>
    <m/>
    <m/>
    <m/>
    <n v="360.16765459061952"/>
    <x v="4"/>
    <s v="Madhive"/>
  </r>
  <r>
    <s v="Journal"/>
    <s v="Montevideo Labs"/>
    <s v="Data Engineering"/>
    <s v="Data Engineering"/>
    <d v="2024-08-31T00:00:00"/>
    <x v="0"/>
    <s v="51330"/>
    <s v="894461"/>
    <x v="157"/>
    <s v="26788"/>
    <s v="16592846934"/>
    <m/>
    <m/>
    <m/>
    <n v="270.12574094296463"/>
    <x v="4"/>
    <s v="Madhive"/>
  </r>
  <r>
    <s v="Journal"/>
    <s v="Montevideo Labs"/>
    <s v="Data Engineering"/>
    <s v="Data Engineering"/>
    <d v="2024-08-31T00:00:00"/>
    <x v="0"/>
    <s v="51323"/>
    <s v="894454"/>
    <x v="160"/>
    <s v="25140"/>
    <s v="16977994594"/>
    <m/>
    <m/>
    <m/>
    <n v="480.22353945415932"/>
    <x v="4"/>
    <s v="Roku"/>
  </r>
  <r>
    <s v="Journal"/>
    <s v="Montevideo Labs"/>
    <s v="Data Engineering"/>
    <s v="Data Engineering"/>
    <d v="2024-08-31T00:00:00"/>
    <x v="0"/>
    <s v="50951"/>
    <s v="893913"/>
    <x v="154"/>
    <s v="36409"/>
    <s v="17772967350"/>
    <m/>
    <m/>
    <m/>
    <n v="376.17510590575813"/>
    <x v="4"/>
    <s v="Globalization Partners"/>
  </r>
  <r>
    <s v="Journal"/>
    <s v="Montevideo Labs"/>
    <s v="Data Engineering"/>
    <s v="Data Engineering"/>
    <d v="2024-08-31T00:00:00"/>
    <x v="0"/>
    <s v="50038"/>
    <s v="892701"/>
    <x v="143"/>
    <s v="25160"/>
    <s v="16856642182"/>
    <m/>
    <m/>
    <m/>
    <n v="480.22353945415932"/>
    <x v="4"/>
    <s v="The Blackstone Group"/>
  </r>
  <r>
    <s v="Journal"/>
    <s v="Montevideo Labs"/>
    <s v="Data Engineering"/>
    <s v="Data Engineering"/>
    <d v="2024-08-31T00:00:00"/>
    <x v="0"/>
    <s v="50396"/>
    <s v="893157"/>
    <x v="150"/>
    <s v="29210"/>
    <s v="17485557310"/>
    <m/>
    <m/>
    <m/>
    <n v="560.2607960298526"/>
    <x v="4"/>
    <s v="The Blackstone Group"/>
  </r>
  <r>
    <s v="Journal"/>
    <s v="Montevideo Labs"/>
    <s v="Data Engineering"/>
    <s v="Data Engineering"/>
    <d v="2024-08-31T00:00:00"/>
    <x v="0"/>
    <s v="50162"/>
    <s v="892946"/>
    <x v="144"/>
    <s v="34753"/>
    <s v="17583740188"/>
    <m/>
    <m/>
    <m/>
    <n v="258.12015245661064"/>
    <x v="4"/>
    <s v="Pixability"/>
  </r>
  <r>
    <s v="Journal"/>
    <s v="Montevideo Labs"/>
    <s v="Data Engineering"/>
    <s v="Data Engineering"/>
    <d v="2024-08-31T00:00:00"/>
    <x v="0"/>
    <s v="50585"/>
    <s v="893599"/>
    <x v="169"/>
    <s v="32874"/>
    <s v="19902785076"/>
    <m/>
    <m/>
    <m/>
    <n v="536.24961905714463"/>
    <x v="4"/>
    <s v="The Blackstone Group"/>
  </r>
  <r>
    <s v="Journal"/>
    <s v="Montevideo Labs"/>
    <s v="Data Engineering"/>
    <s v="Data Engineering"/>
    <d v="2024-08-31T00:00:00"/>
    <x v="0"/>
    <s v="51320"/>
    <s v="894452"/>
    <x v="157"/>
    <s v="26788"/>
    <s v="16592846934"/>
    <m/>
    <m/>
    <m/>
    <n v="240.11176972707966"/>
    <x v="4"/>
    <s v="Madhive"/>
  </r>
  <r>
    <s v="Journal"/>
    <s v="Montevideo Labs"/>
    <s v="Data Engineering"/>
    <s v="Data Engineering"/>
    <d v="2024-08-31T00:00:00"/>
    <x v="0"/>
    <s v="50184"/>
    <s v="892954"/>
    <x v="143"/>
    <s v="25160"/>
    <s v="16856642182"/>
    <m/>
    <m/>
    <m/>
    <n v="480.22353945415932"/>
    <x v="4"/>
    <s v="The Blackstone Group"/>
  </r>
  <r>
    <s v="Journal"/>
    <s v="Montevideo Labs"/>
    <s v="Data Engineering"/>
    <s v="Data Engineering"/>
    <d v="2024-08-31T00:00:00"/>
    <x v="0"/>
    <s v="50608"/>
    <s v="893611"/>
    <x v="117"/>
    <s v="25138"/>
    <s v="16977995014"/>
    <m/>
    <m/>
    <m/>
    <n v="435.20270655770798"/>
    <x v="4"/>
    <s v="Roku"/>
  </r>
  <r>
    <s v="Journal"/>
    <s v="Montevideo Labs"/>
    <s v="Data Engineering"/>
    <s v="Data Engineering"/>
    <d v="2024-08-31T00:00:00"/>
    <x v="0"/>
    <s v="50771"/>
    <s v="893709"/>
    <x v="117"/>
    <s v="25138"/>
    <s v="16977995014"/>
    <m/>
    <m/>
    <m/>
    <n v="210.0977985111947"/>
    <x v="4"/>
    <s v="Roku"/>
  </r>
  <r>
    <s v="Journal"/>
    <s v="Montevideo Labs"/>
    <s v="Data Engineering"/>
    <s v="Data Engineering"/>
    <d v="2024-08-31T00:00:00"/>
    <x v="0"/>
    <s v="49868"/>
    <s v="892318"/>
    <x v="143"/>
    <s v="25160"/>
    <s v="16856642182"/>
    <m/>
    <m/>
    <m/>
    <n v="560.2607960298526"/>
    <x v="4"/>
    <s v="The Blackstone Group"/>
  </r>
  <r>
    <s v="Journal"/>
    <s v="Blend360, LLC"/>
    <s v="Data Engineering"/>
    <s v="Data Engineering"/>
    <d v="2024-08-31T00:00:00"/>
    <x v="0"/>
    <s v="51577"/>
    <s v="898156"/>
    <x v="174"/>
    <s v="29632"/>
    <s v="18175846934"/>
    <m/>
    <m/>
    <m/>
    <n v="11792"/>
    <x v="4"/>
    <s v="CVS Health"/>
  </r>
  <r>
    <s v="Journal"/>
    <s v="Montevideo Labs"/>
    <s v="Data Engineering"/>
    <s v="Data Engineering"/>
    <d v="2024-08-31T00:00:00"/>
    <x v="0"/>
    <s v="51407"/>
    <s v="894524"/>
    <x v="145"/>
    <s v="28678"/>
    <s v="17806464279"/>
    <m/>
    <m/>
    <m/>
    <n v="180.08382729530976"/>
    <x v="4"/>
    <s v="Fedefarma"/>
  </r>
  <r>
    <s v="Journal"/>
    <s v="Montevideo Labs"/>
    <s v="Data Engineering"/>
    <s v="Data Engineering"/>
    <d v="2024-08-31T00:00:00"/>
    <x v="0"/>
    <s v="51111"/>
    <s v="894137"/>
    <x v="117"/>
    <s v="25138"/>
    <s v="16977995014"/>
    <m/>
    <m/>
    <m/>
    <n v="493.2297175750856"/>
    <x v="4"/>
    <s v="Roku"/>
  </r>
  <r>
    <s v="Journal"/>
    <s v="Montevideo Labs"/>
    <s v="Data Engineering"/>
    <s v="Data Engineering"/>
    <d v="2024-08-31T00:00:00"/>
    <x v="0"/>
    <s v="50866"/>
    <s v="893772"/>
    <x v="117"/>
    <s v="25138"/>
    <s v="16977995014"/>
    <m/>
    <m/>
    <m/>
    <n v="464.21608813902071"/>
    <x v="4"/>
    <s v="Roku"/>
  </r>
  <r>
    <s v="Journal"/>
    <s v="Montevideo Labs"/>
    <s v="Data Engineering"/>
    <s v="Data Engineering"/>
    <d v="2024-08-31T00:00:00"/>
    <x v="0"/>
    <s v="51436"/>
    <s v="894730"/>
    <x v="145"/>
    <s v="28678"/>
    <s v="17806464279"/>
    <m/>
    <m/>
    <m/>
    <n v="180.08382729530976"/>
    <x v="4"/>
    <s v="Fedefarma"/>
  </r>
  <r>
    <s v="Journal"/>
    <s v="Montevideo Labs"/>
    <s v="Data Engineering"/>
    <s v="Data Engineering"/>
    <d v="2024-08-31T00:00:00"/>
    <x v="0"/>
    <s v="50659"/>
    <s v="893648"/>
    <x v="117"/>
    <s v="25138"/>
    <s v="16977995014"/>
    <m/>
    <m/>
    <m/>
    <n v="360.16765459061952"/>
    <x v="4"/>
    <s v="Roku"/>
  </r>
  <r>
    <s v="Journal"/>
    <s v="Montevideo Labs"/>
    <s v="Data Engineering"/>
    <s v="Data Engineering"/>
    <d v="2024-08-31T00:00:00"/>
    <x v="0"/>
    <s v="51225"/>
    <s v="894393"/>
    <x v="117"/>
    <s v="25138"/>
    <s v="16977995014"/>
    <m/>
    <m/>
    <m/>
    <n v="320.14902630277288"/>
    <x v="4"/>
    <s v="Roku"/>
  </r>
  <r>
    <s v="Journal"/>
    <s v="Montevideo Labs"/>
    <s v="Data Engineering"/>
    <s v="Data Engineering"/>
    <d v="2024-08-31T00:00:00"/>
    <x v="0"/>
    <s v="50478"/>
    <s v="893419"/>
    <x v="117"/>
    <s v="25138"/>
    <s v="16977995014"/>
    <m/>
    <m/>
    <m/>
    <n v="210.0977985111947"/>
    <x v="4"/>
    <s v="Roku"/>
  </r>
  <r>
    <s v="Journal"/>
    <s v="Montevideo Labs"/>
    <s v="Data Engineering"/>
    <s v="Data Engineering"/>
    <d v="2024-08-31T00:00:00"/>
    <x v="0"/>
    <s v="50302"/>
    <s v="893222"/>
    <x v="156"/>
    <s v="28140"/>
    <s v="17690283562"/>
    <m/>
    <m/>
    <m/>
    <n v="536.24961905714463"/>
    <x v="4"/>
    <s v="The Blackstone Group"/>
  </r>
  <r>
    <s v="Journal"/>
    <s v="Forthpoint"/>
    <s v="Data Engineering"/>
    <s v="Data Engineering"/>
    <d v="2024-08-31T00:00:00"/>
    <x v="0"/>
    <s v="49354"/>
    <s v="889923"/>
    <x v="53"/>
    <s v="25755"/>
    <m/>
    <m/>
    <m/>
    <m/>
    <n v="1488.3011366741509"/>
    <x v="1"/>
    <s v="in Forth Point Represents Blend360"/>
  </r>
  <r>
    <s v="Journal"/>
    <s v="Montevideo Labs"/>
    <s v="Data Engineering"/>
    <s v="Data Engineering"/>
    <d v="2024-08-31T00:00:00"/>
    <x v="0"/>
    <s v="51134"/>
    <s v="894329"/>
    <x v="168"/>
    <s v="36411"/>
    <s v="17772618578"/>
    <m/>
    <m/>
    <m/>
    <n v="560.2607960298526"/>
    <x v="4"/>
    <s v="Globalization Partners"/>
  </r>
  <r>
    <s v="Journal"/>
    <s v="Montevideo Labs"/>
    <s v="Data Engineering"/>
    <s v="Data Engineering"/>
    <d v="2024-08-31T00:00:00"/>
    <x v="0"/>
    <s v="51081"/>
    <s v="894295"/>
    <x v="147"/>
    <s v="36410"/>
    <s v="17772859452"/>
    <m/>
    <m/>
    <m/>
    <n v="520.2421677420059"/>
    <x v="4"/>
    <s v="Globalization Partners"/>
  </r>
  <r>
    <s v="Journal"/>
    <s v="Montevideo Labs"/>
    <s v="Data Engineering"/>
    <s v="Data Engineering"/>
    <d v="2024-08-31T00:00:00"/>
    <x v="0"/>
    <s v="50438"/>
    <s v="893393"/>
    <x v="166"/>
    <s v="29419"/>
    <s v="18262439992"/>
    <m/>
    <m/>
    <m/>
    <n v="560.2607960298526"/>
    <x v="4"/>
    <s v="The Blackstone Group"/>
  </r>
  <r>
    <s v="Journal"/>
    <s v="Montevideo Labs"/>
    <s v="Data Engineering"/>
    <s v="Data Engineering"/>
    <d v="2024-08-31T00:00:00"/>
    <x v="0"/>
    <s v="50989"/>
    <s v="893944"/>
    <x v="154"/>
    <s v="36409"/>
    <s v="17772967350"/>
    <m/>
    <m/>
    <m/>
    <n v="376.17510590575813"/>
    <x v="4"/>
    <s v="Globalization Partners"/>
  </r>
  <r>
    <s v="Journal"/>
    <s v="Montevideo Labs"/>
    <s v="Data Engineering"/>
    <s v="Data Engineering"/>
    <d v="2024-08-31T00:00:00"/>
    <x v="0"/>
    <s v="50860"/>
    <s v="893767"/>
    <x v="141"/>
    <s v="35885"/>
    <s v="17771226635"/>
    <m/>
    <m/>
    <m/>
    <n v="448.20863682388205"/>
    <x v="4"/>
    <s v="Globalization Partners"/>
  </r>
  <r>
    <s v="Journal"/>
    <s v="Montevideo Labs"/>
    <s v="Data Engineering"/>
    <s v="Data Engineering"/>
    <d v="2024-08-31T00:00:00"/>
    <x v="0"/>
    <s v="50480"/>
    <s v="893421"/>
    <x v="117"/>
    <s v="25138"/>
    <s v="16977995014"/>
    <m/>
    <m/>
    <m/>
    <n v="432.20118550874338"/>
    <x v="4"/>
    <s v="Roku"/>
  </r>
  <r>
    <s v="Journal"/>
    <s v="Montevideo Labs"/>
    <s v="Data Engineering"/>
    <s v="Data Engineering"/>
    <d v="2024-08-31T00:00:00"/>
    <x v="0"/>
    <s v="50309"/>
    <s v="893229"/>
    <x v="149"/>
    <s v="25157"/>
    <s v="17001841791"/>
    <m/>
    <m/>
    <m/>
    <n v="520.2421677420059"/>
    <x v="4"/>
    <s v="Stagwellglobal"/>
  </r>
  <r>
    <s v="Journal"/>
    <s v="Montevideo Labs"/>
    <s v="Data Engineering"/>
    <s v="Data Engineering"/>
    <d v="2024-08-31T00:00:00"/>
    <x v="0"/>
    <s v="50301"/>
    <s v="893221"/>
    <x v="146"/>
    <s v="28145"/>
    <s v="17581549176"/>
    <m/>
    <m/>
    <m/>
    <n v="240.11176972707966"/>
    <x v="4"/>
    <s v="Sincera"/>
  </r>
  <r>
    <s v="Journal"/>
    <s v="Montevideo Labs"/>
    <s v="Data Engineering"/>
    <s v="Data Engineering"/>
    <d v="2024-08-31T00:00:00"/>
    <x v="0"/>
    <s v="51363"/>
    <s v="894510"/>
    <x v="160"/>
    <s v="25140"/>
    <s v="16977994594"/>
    <m/>
    <m/>
    <m/>
    <n v="480.22353945415932"/>
    <x v="4"/>
    <s v="Roku"/>
  </r>
  <r>
    <s v="Journal"/>
    <s v="Montevideo Labs"/>
    <s v="Data Engineering"/>
    <s v="Data Engineering"/>
    <d v="2024-08-31T00:00:00"/>
    <x v="0"/>
    <s v="51394"/>
    <s v="894704"/>
    <x v="145"/>
    <s v="28678"/>
    <s v="17806464279"/>
    <m/>
    <m/>
    <m/>
    <n v="160.07451315138644"/>
    <x v="4"/>
    <s v="Fedefarma"/>
  </r>
  <r>
    <s v="Journal"/>
    <s v="Montevideo Labs"/>
    <s v="Data Engineering"/>
    <s v="Data Engineering"/>
    <d v="2024-08-31T00:00:00"/>
    <x v="0"/>
    <s v="51172"/>
    <s v="892586"/>
    <x v="117"/>
    <s v="25138"/>
    <s v="16977995014"/>
    <m/>
    <m/>
    <m/>
    <n v="300.13971215884959"/>
    <x v="4"/>
    <s v="Roku"/>
  </r>
  <r>
    <s v="Journal"/>
    <s v="Montevideo Labs"/>
    <s v="Data Engineering"/>
    <s v="Data Engineering"/>
    <d v="2024-08-31T00:00:00"/>
    <x v="0"/>
    <s v="51137"/>
    <s v="894332"/>
    <x v="168"/>
    <s v="36411"/>
    <s v="17772618578"/>
    <m/>
    <m/>
    <m/>
    <n v="560.2607960298526"/>
    <x v="4"/>
    <s v="Globalization Partners"/>
  </r>
  <r>
    <s v="Journal"/>
    <s v="Montevideo Labs"/>
    <s v="Data Engineering"/>
    <s v="Data Engineering"/>
    <d v="2024-08-31T00:00:00"/>
    <x v="0"/>
    <s v="50153"/>
    <s v="892521"/>
    <x v="143"/>
    <s v="25160"/>
    <s v="16856642182"/>
    <m/>
    <m/>
    <m/>
    <n v="536.24961905714463"/>
    <x v="4"/>
    <s v="The Blackstone Group"/>
  </r>
  <r>
    <s v="Journal"/>
    <s v="Montevideo Labs"/>
    <s v="Data Engineering"/>
    <s v="Data Engineering"/>
    <d v="2024-08-31T00:00:00"/>
    <x v="0"/>
    <s v="49998"/>
    <s v="892855"/>
    <x v="143"/>
    <s v="25160"/>
    <s v="16856642182"/>
    <m/>
    <m/>
    <m/>
    <n v="560.2607960298526"/>
    <x v="4"/>
    <s v="The Blackstone Group"/>
  </r>
  <r>
    <s v="Journal"/>
    <s v="Montevideo Labs"/>
    <s v="Data Engineering"/>
    <s v="Data Engineering"/>
    <d v="2024-08-31T00:00:00"/>
    <x v="0"/>
    <s v="49912"/>
    <s v="892490"/>
    <x v="143"/>
    <s v="25160"/>
    <s v="16856642182"/>
    <m/>
    <m/>
    <m/>
    <n v="536.24961905714463"/>
    <x v="4"/>
    <s v="The Blackstone Group"/>
  </r>
  <r>
    <s v="Journal"/>
    <s v="Montevideo Labs"/>
    <s v="Data Engineering"/>
    <s v="Data Engineering"/>
    <d v="2024-08-31T00:00:00"/>
    <x v="0"/>
    <s v="49871"/>
    <s v="892321"/>
    <x v="143"/>
    <s v="25160"/>
    <s v="16856642182"/>
    <m/>
    <m/>
    <m/>
    <n v="560.2607960298526"/>
    <x v="4"/>
    <s v="The Blackstone Group"/>
  </r>
  <r>
    <s v="Journal"/>
    <s v="Montevideo Labs"/>
    <s v="Data Engineering"/>
    <s v="Data Engineering"/>
    <d v="2024-08-31T00:00:00"/>
    <x v="0"/>
    <s v="49860"/>
    <s v="892310"/>
    <x v="143"/>
    <s v="25160"/>
    <s v="16856642182"/>
    <m/>
    <m/>
    <m/>
    <n v="480.22353945415932"/>
    <x v="4"/>
    <s v="The Blackstone Group"/>
  </r>
  <r>
    <s v="Journal"/>
    <s v="Montevideo Labs"/>
    <s v="Data Engineering"/>
    <s v="Data Engineering"/>
    <d v="2024-08-31T00:00:00"/>
    <x v="0"/>
    <s v="49774"/>
    <s v="892403"/>
    <x v="143"/>
    <s v="25160"/>
    <s v="16856642182"/>
    <m/>
    <m/>
    <m/>
    <n v="480.22353945415932"/>
    <x v="4"/>
    <s v="The Blackstone Group"/>
  </r>
  <r>
    <s v="Journal"/>
    <s v="Blend360, LLC"/>
    <s v="Data Engineering"/>
    <s v="Data Engineering"/>
    <d v="2024-08-31T00:00:00"/>
    <x v="0"/>
    <s v="51739"/>
    <s v="901503"/>
    <x v="18"/>
    <s v="31318"/>
    <s v="18657995555"/>
    <m/>
    <m/>
    <m/>
    <n v="406.48"/>
    <x v="4"/>
    <s v="Visa"/>
  </r>
  <r>
    <s v="Journal"/>
    <s v="Montevideo Labs"/>
    <s v="Data Engineering"/>
    <s v="Data Engineering"/>
    <d v="2024-08-31T00:00:00"/>
    <x v="0"/>
    <s v="50495"/>
    <s v="892546"/>
    <x v="117"/>
    <s v="25138"/>
    <s v="16977995014"/>
    <m/>
    <m/>
    <m/>
    <n v="320.14902630277288"/>
    <x v="4"/>
    <s v="Roku"/>
  </r>
  <r>
    <s v="Journal"/>
    <s v="Montevideo Labs"/>
    <s v="Data Engineering"/>
    <s v="Data Engineering"/>
    <d v="2024-08-31T00:00:00"/>
    <x v="0"/>
    <s v="50751"/>
    <s v="893552"/>
    <x v="117"/>
    <s v="25138"/>
    <s v="16977995014"/>
    <m/>
    <m/>
    <m/>
    <n v="320.14902630277288"/>
    <x v="4"/>
    <s v="Roku"/>
  </r>
  <r>
    <s v="Journal"/>
    <s v="Montevideo Labs"/>
    <s v="Data Engineering"/>
    <s v="Data Engineering"/>
    <d v="2024-08-31T00:00:00"/>
    <x v="0"/>
    <s v="50697"/>
    <s v="893531"/>
    <x v="117"/>
    <s v="25138"/>
    <s v="16977995014"/>
    <m/>
    <m/>
    <m/>
    <n v="360.16765459061952"/>
    <x v="4"/>
    <s v="Roku"/>
  </r>
  <r>
    <s v="Journal"/>
    <s v="Montevideo Labs"/>
    <s v="Data Engineering"/>
    <s v="Data Engineering"/>
    <d v="2024-08-31T00:00:00"/>
    <x v="0"/>
    <s v="51381"/>
    <s v="894694"/>
    <x v="157"/>
    <s v="26788"/>
    <s v="16592846934"/>
    <m/>
    <m/>
    <m/>
    <n v="520.2421677420059"/>
    <x v="4"/>
    <s v="Madhive"/>
  </r>
  <r>
    <s v="Journal"/>
    <s v="Montevideo Labs"/>
    <s v="Data Engineering"/>
    <s v="Data Engineering"/>
    <d v="2024-08-31T00:00:00"/>
    <x v="0"/>
    <s v="50544"/>
    <s v="893467"/>
    <x v="155"/>
    <s v="32036"/>
    <s v="19584503853"/>
    <m/>
    <m/>
    <m/>
    <n v="520.2421677420059"/>
    <x v="4"/>
    <s v="The Blackstone Group"/>
  </r>
  <r>
    <s v="Journal"/>
    <s v="Montevideo Labs"/>
    <s v="Data Engineering"/>
    <s v="Data Engineering"/>
    <d v="2024-08-31T00:00:00"/>
    <x v="0"/>
    <s v="50343"/>
    <s v="893146"/>
    <x v="149"/>
    <s v="25157"/>
    <s v="17001841791"/>
    <m/>
    <m/>
    <m/>
    <n v="520.2421677420059"/>
    <x v="4"/>
    <s v="Stagwellglobal"/>
  </r>
  <r>
    <s v="Journal"/>
    <s v="Forthpoint"/>
    <s v="Data Engineering"/>
    <s v="Data Engineering"/>
    <d v="2024-08-31T00:00:00"/>
    <x v="0"/>
    <s v="49519"/>
    <s v="890165"/>
    <x v="171"/>
    <s v="36722"/>
    <m/>
    <m/>
    <m/>
    <m/>
    <n v="1483.2875405691398"/>
    <x v="1"/>
    <s v="in Forth Point Represents Blend360"/>
  </r>
  <r>
    <s v="Journal"/>
    <s v="Blend360, LLC"/>
    <s v="Data Engineering"/>
    <s v="Data Engineering"/>
    <d v="2024-08-31T00:00:00"/>
    <x v="0"/>
    <s v="49264"/>
    <s v="887972"/>
    <x v="32"/>
    <s v="29630"/>
    <s v="16896592535"/>
    <m/>
    <m/>
    <s v="Retainer Revenue Recognition"/>
    <n v="142590.01999999999"/>
    <x v="4"/>
    <s v="Hyatt"/>
  </r>
  <r>
    <s v="Journal"/>
    <s v="Montevideo Labs"/>
    <s v="Data Engineering"/>
    <s v="Data Engineering"/>
    <d v="2024-08-31T00:00:00"/>
    <x v="0"/>
    <s v="51197"/>
    <s v="894376"/>
    <x v="117"/>
    <s v="25138"/>
    <s v="16977995014"/>
    <m/>
    <m/>
    <m/>
    <n v="320.14902630277288"/>
    <x v="4"/>
    <s v="Roku"/>
  </r>
  <r>
    <s v="Journal"/>
    <s v="Blend360, LLC"/>
    <s v="Data Engineering"/>
    <s v="Data Engineering"/>
    <d v="2024-08-31T00:00:00"/>
    <x v="0"/>
    <s v="51762"/>
    <s v="901363"/>
    <x v="132"/>
    <s v="32546"/>
    <s v="19569236781"/>
    <m/>
    <m/>
    <m/>
    <n v="8830.0300000000007"/>
    <x v="4"/>
    <s v="Visa"/>
  </r>
  <r>
    <s v="Journal"/>
    <s v="Montevideo Labs"/>
    <s v="Data Engineering"/>
    <s v="Data Engineering"/>
    <d v="2024-08-31T00:00:00"/>
    <x v="0"/>
    <s v="50742"/>
    <s v="893693"/>
    <x v="117"/>
    <s v="25138"/>
    <s v="16977995014"/>
    <m/>
    <m/>
    <m/>
    <n v="360.16765459061952"/>
    <x v="4"/>
    <s v="Roku"/>
  </r>
  <r>
    <s v="Journal"/>
    <s v="Montevideo Labs"/>
    <s v="Data Engineering"/>
    <s v="Data Engineering"/>
    <d v="2024-08-31T00:00:00"/>
    <x v="0"/>
    <s v="50255"/>
    <s v="893198"/>
    <x v="158"/>
    <s v="25544"/>
    <s v="16807042572"/>
    <m/>
    <m/>
    <m/>
    <n v="536.24961905714463"/>
    <x v="4"/>
    <s v="The Blackstone Group"/>
  </r>
  <r>
    <s v="Journal"/>
    <s v="Montevideo Labs"/>
    <s v="Data Engineering"/>
    <s v="Data Engineering"/>
    <d v="2024-08-31T00:00:00"/>
    <x v="0"/>
    <s v="50408"/>
    <s v="893274"/>
    <x v="166"/>
    <s v="29419"/>
    <s v="18262439992"/>
    <m/>
    <m/>
    <m/>
    <n v="560.2607960298526"/>
    <x v="4"/>
    <s v="The Blackstone Group"/>
  </r>
  <r>
    <s v="Journal"/>
    <s v="Montevideo Labs"/>
    <s v="Data Engineering"/>
    <s v="Data Engineering"/>
    <d v="2024-08-31T00:00:00"/>
    <x v="0"/>
    <s v="51139"/>
    <s v="894147"/>
    <x v="168"/>
    <s v="36411"/>
    <s v="17772618578"/>
    <m/>
    <m/>
    <m/>
    <n v="560.2607960298526"/>
    <x v="4"/>
    <s v="Globalization Partners"/>
  </r>
  <r>
    <s v="Journal"/>
    <s v="Montevideo Labs"/>
    <s v="Data Engineering"/>
    <s v="Data Engineering"/>
    <d v="2024-08-31T00:00:00"/>
    <x v="0"/>
    <s v="50955"/>
    <s v="894094"/>
    <x v="154"/>
    <s v="36409"/>
    <s v="17772967350"/>
    <m/>
    <m/>
    <m/>
    <n v="376.17510590575813"/>
    <x v="4"/>
    <s v="Globalization Partners"/>
  </r>
  <r>
    <s v="Journal"/>
    <s v="Montevideo Labs"/>
    <s v="Data Engineering"/>
    <s v="Data Engineering"/>
    <d v="2024-08-31T00:00:00"/>
    <x v="0"/>
    <s v="49975"/>
    <s v="892836"/>
    <x v="143"/>
    <s v="25160"/>
    <s v="16856642182"/>
    <m/>
    <m/>
    <m/>
    <n v="560.2607960298526"/>
    <x v="4"/>
    <s v="The Blackstone Group"/>
  </r>
  <r>
    <s v="Journal"/>
    <s v="Montevideo Labs"/>
    <s v="Data Engineering"/>
    <s v="Data Engineering"/>
    <d v="2024-08-31T00:00:00"/>
    <x v="0"/>
    <s v="50419"/>
    <s v="893165"/>
    <x v="159"/>
    <s v="29211"/>
    <s v="17692058278"/>
    <m/>
    <m/>
    <m/>
    <n v="400.1862828784661"/>
    <x v="4"/>
    <s v="Stagwellglobal"/>
  </r>
  <r>
    <s v="Journal"/>
    <s v="Montevideo Labs"/>
    <s v="Data Engineering"/>
    <s v="Data Engineering"/>
    <d v="2024-08-31T00:00:00"/>
    <x v="0"/>
    <s v="51057"/>
    <s v="894116"/>
    <x v="147"/>
    <s v="36410"/>
    <s v="17772859452"/>
    <m/>
    <m/>
    <m/>
    <n v="648.30177826311512"/>
    <x v="4"/>
    <s v="Globalization Partners"/>
  </r>
  <r>
    <s v="Journal"/>
    <s v="Montevideo Labs"/>
    <s v="Data Engineering"/>
    <s v="Data Engineering"/>
    <d v="2024-08-31T00:00:00"/>
    <x v="0"/>
    <s v="49974"/>
    <s v="892699"/>
    <x v="6"/>
    <s v="25146"/>
    <s v="16716229170"/>
    <m/>
    <m/>
    <m/>
    <n v="416.19373419360477"/>
    <x v="4"/>
    <s v="MasterCard"/>
  </r>
  <r>
    <s v="Journal"/>
    <s v="Montevideo Labs"/>
    <s v="Data Engineering"/>
    <s v="Data Engineering"/>
    <d v="2024-08-31T00:00:00"/>
    <x v="0"/>
    <s v="49792"/>
    <s v="892414"/>
    <x v="143"/>
    <s v="25160"/>
    <s v="16856642182"/>
    <m/>
    <m/>
    <m/>
    <n v="560.2607960298526"/>
    <x v="4"/>
    <s v="The Blackstone Group"/>
  </r>
  <r>
    <s v="Journal"/>
    <s v="Montevideo Labs"/>
    <s v="Data Engineering"/>
    <s v="Data Engineering"/>
    <d v="2024-08-31T00:00:00"/>
    <x v="0"/>
    <s v="50563"/>
    <s v="893493"/>
    <x v="155"/>
    <s v="32036"/>
    <s v="19584503853"/>
    <m/>
    <m/>
    <m/>
    <n v="520.2421677420059"/>
    <x v="4"/>
    <s v="The Blackstone Group"/>
  </r>
  <r>
    <s v="Journal"/>
    <s v="Montevideo Labs"/>
    <s v="Data Engineering"/>
    <s v="Data Engineering"/>
    <d v="2024-08-31T00:00:00"/>
    <x v="0"/>
    <s v="51121"/>
    <s v="894320"/>
    <x v="147"/>
    <s v="36410"/>
    <s v="17772859452"/>
    <m/>
    <m/>
    <m/>
    <n v="520.2421677420059"/>
    <x v="4"/>
    <s v="Globalization Partners"/>
  </r>
  <r>
    <s v="Journal"/>
    <s v="Montevideo Labs"/>
    <s v="Data Engineering"/>
    <s v="Data Engineering"/>
    <d v="2024-08-31T00:00:00"/>
    <x v="0"/>
    <s v="50502"/>
    <s v="893440"/>
    <x v="155"/>
    <s v="32036"/>
    <s v="19584503853"/>
    <m/>
    <m/>
    <m/>
    <n v="560.2607960298526"/>
    <x v="4"/>
    <s v="The Blackstone Group"/>
  </r>
  <r>
    <s v="Journal"/>
    <s v="Montevideo Labs"/>
    <s v="Data Engineering"/>
    <s v="Data Engineering"/>
    <d v="2024-08-31T00:00:00"/>
    <x v="0"/>
    <s v="50713"/>
    <s v="893670"/>
    <x v="117"/>
    <s v="25138"/>
    <s v="16977995014"/>
    <m/>
    <m/>
    <m/>
    <n v="320.14902630277288"/>
    <x v="4"/>
    <s v="Roku"/>
  </r>
  <r>
    <s v="Journal"/>
    <s v="Montevideo Labs"/>
    <s v="Data Engineering"/>
    <s v="Data Engineering"/>
    <d v="2024-08-31T00:00:00"/>
    <x v="0"/>
    <s v="50088"/>
    <s v="892910"/>
    <x v="6"/>
    <s v="25146"/>
    <s v="16716229170"/>
    <m/>
    <m/>
    <m/>
    <n v="400.1862828784661"/>
    <x v="4"/>
    <s v="MasterCard"/>
  </r>
  <r>
    <s v="Journal"/>
    <s v="Montevideo Labs"/>
    <s v="Data Engineering"/>
    <s v="Data Engineering"/>
    <d v="2024-08-31T00:00:00"/>
    <x v="0"/>
    <s v="50921"/>
    <s v="892568"/>
    <x v="175"/>
    <s v="36408"/>
    <s v="17772846592"/>
    <m/>
    <m/>
    <m/>
    <n v="612.28501280405317"/>
    <x v="4"/>
    <s v="Globalization Partners"/>
  </r>
  <r>
    <s v="Journal"/>
    <s v="Montevideo Labs"/>
    <s v="Data Engineering"/>
    <s v="Data Engineering"/>
    <d v="2024-08-31T00:00:00"/>
    <x v="0"/>
    <s v="49812"/>
    <s v="892432"/>
    <x v="143"/>
    <s v="25160"/>
    <s v="16856642182"/>
    <m/>
    <m/>
    <m/>
    <n v="560.2607960298526"/>
    <x v="4"/>
    <s v="The Blackstone Group"/>
  </r>
  <r>
    <s v="Journal"/>
    <s v="Montevideo Labs"/>
    <s v="Data Engineering"/>
    <s v="Data Engineering"/>
    <d v="2024-08-31T00:00:00"/>
    <x v="0"/>
    <s v="50457"/>
    <s v="893405"/>
    <x v="166"/>
    <s v="29419"/>
    <s v="18262439992"/>
    <m/>
    <m/>
    <m/>
    <n v="504.23471642686729"/>
    <x v="4"/>
    <s v="The Blackstone Group"/>
  </r>
  <r>
    <s v="Journal"/>
    <s v="Montevideo Labs"/>
    <s v="Data Engineering"/>
    <s v="Data Engineering"/>
    <d v="2024-08-31T00:00:00"/>
    <x v="0"/>
    <s v="50241"/>
    <s v="892985"/>
    <x v="161"/>
    <s v="25152"/>
    <s v="17001844665"/>
    <m/>
    <m/>
    <m/>
    <n v="240.11176972707966"/>
    <x v="4"/>
    <s v="Sincera"/>
  </r>
  <r>
    <s v="Journal"/>
    <s v="Montevideo Labs"/>
    <s v="Data Engineering"/>
    <s v="Data Engineering"/>
    <d v="2024-08-31T00:00:00"/>
    <x v="0"/>
    <s v="50598"/>
    <s v="893602"/>
    <x v="117"/>
    <s v="25138"/>
    <s v="16977995014"/>
    <m/>
    <m/>
    <m/>
    <n v="600.27942431769918"/>
    <x v="4"/>
    <s v="Roku"/>
  </r>
  <r>
    <s v="Journal"/>
    <s v="Montevideo Labs"/>
    <s v="Data Engineering"/>
    <s v="Data Engineering"/>
    <d v="2024-08-31T00:00:00"/>
    <x v="0"/>
    <s v="50725"/>
    <s v="893681"/>
    <x v="163"/>
    <s v="25867"/>
    <s v="16974076254"/>
    <m/>
    <m/>
    <m/>
    <n v="360.16765459061952"/>
    <x v="4"/>
    <s v="Globalization Partners"/>
  </r>
  <r>
    <s v="Journal"/>
    <s v="Montevideo Labs"/>
    <s v="Data Engineering"/>
    <s v="Data Engineering"/>
    <d v="2024-08-31T00:00:00"/>
    <x v="0"/>
    <s v="50412"/>
    <s v="893278"/>
    <x v="166"/>
    <s v="29419"/>
    <s v="18262439992"/>
    <m/>
    <m/>
    <m/>
    <n v="504.23471642686729"/>
    <x v="4"/>
    <s v="The Blackstone Group"/>
  </r>
  <r>
    <s v="Journal"/>
    <s v="Montevideo Labs"/>
    <s v="Data Engineering"/>
    <s v="Data Engineering"/>
    <d v="2024-08-31T00:00:00"/>
    <x v="0"/>
    <s v="50391"/>
    <s v="893263"/>
    <x v="165"/>
    <s v="25159"/>
    <s v="17001802020"/>
    <m/>
    <m/>
    <m/>
    <n v="408.19000853603541"/>
    <x v="4"/>
    <s v="Stagwellglobal"/>
  </r>
  <r>
    <s v="Journal"/>
    <s v="Montevideo Labs"/>
    <s v="Data Engineering"/>
    <s v="Data Engineering"/>
    <d v="2024-08-31T00:00:00"/>
    <x v="0"/>
    <s v="49938"/>
    <s v="892332"/>
    <x v="143"/>
    <s v="25160"/>
    <s v="16856642182"/>
    <m/>
    <m/>
    <m/>
    <n v="480.22353945415932"/>
    <x v="4"/>
    <s v="The Blackstone Group"/>
  </r>
  <r>
    <s v="Journal"/>
    <s v="Montevideo Labs"/>
    <s v="Data Engineering"/>
    <s v="Data Engineering"/>
    <d v="2024-08-31T00:00:00"/>
    <x v="0"/>
    <s v="50811"/>
    <s v="892748"/>
    <x v="141"/>
    <s v="35885"/>
    <s v="17771226635"/>
    <m/>
    <m/>
    <m/>
    <n v="448.20863682388205"/>
    <x v="4"/>
    <s v="Globalization Partners"/>
  </r>
  <r>
    <s v="Journal"/>
    <s v="Montevideo Labs"/>
    <s v="Data Engineering"/>
    <s v="Data Engineering"/>
    <d v="2024-08-31T00:00:00"/>
    <x v="0"/>
    <s v="51074"/>
    <s v="893992"/>
    <x v="117"/>
    <s v="25138"/>
    <s v="16977995014"/>
    <m/>
    <m/>
    <m/>
    <n v="320.14902630277288"/>
    <x v="4"/>
    <s v="Roku"/>
  </r>
  <r>
    <s v="Journal"/>
    <s v="Montevideo Labs"/>
    <s v="Data Engineering"/>
    <s v="Data Engineering"/>
    <d v="2024-08-31T00:00:00"/>
    <x v="0"/>
    <s v="51435"/>
    <s v="894729"/>
    <x v="145"/>
    <s v="28678"/>
    <s v="17806464279"/>
    <m/>
    <m/>
    <m/>
    <n v="180.08382729530976"/>
    <x v="4"/>
    <s v="Fedefarma"/>
  </r>
  <r>
    <s v="Journal"/>
    <s v="Montevideo Labs"/>
    <s v="Data Engineering"/>
    <s v="Data Engineering"/>
    <d v="2024-08-31T00:00:00"/>
    <x v="0"/>
    <s v="51133"/>
    <s v="894146"/>
    <x v="168"/>
    <s v="36411"/>
    <s v="17772618578"/>
    <m/>
    <m/>
    <m/>
    <n v="560.2607960298526"/>
    <x v="4"/>
    <s v="Globalization Partners"/>
  </r>
  <r>
    <s v="Journal"/>
    <s v="Montevideo Labs"/>
    <s v="Data Engineering"/>
    <s v="Data Engineering"/>
    <d v="2024-08-31T00:00:00"/>
    <x v="0"/>
    <s v="50981"/>
    <s v="893937"/>
    <x v="117"/>
    <s v="25138"/>
    <s v="16977995014"/>
    <m/>
    <m/>
    <m/>
    <n v="480.22353945415932"/>
    <x v="4"/>
    <s v="Roku"/>
  </r>
  <r>
    <s v="Journal"/>
    <s v="Montevideo Labs"/>
    <s v="Data Engineering"/>
    <s v="Data Engineering"/>
    <d v="2024-08-31T00:00:00"/>
    <x v="0"/>
    <s v="51034"/>
    <s v="893975"/>
    <x v="117"/>
    <s v="25138"/>
    <s v="16977995014"/>
    <m/>
    <m/>
    <m/>
    <n v="493.2297175750856"/>
    <x v="4"/>
    <s v="Roku"/>
  </r>
  <r>
    <s v="Journal"/>
    <s v="Montevideo Labs"/>
    <s v="Data Engineering"/>
    <s v="Data Engineering"/>
    <d v="2024-08-31T00:00:00"/>
    <x v="0"/>
    <s v="49943"/>
    <s v="892816"/>
    <x v="6"/>
    <s v="25146"/>
    <s v="16716229170"/>
    <m/>
    <m/>
    <m/>
    <n v="522.24309915639833"/>
    <x v="4"/>
    <s v="MasterCard"/>
  </r>
  <r>
    <s v="Journal"/>
    <s v="Montevideo Labs"/>
    <s v="Data Engineering"/>
    <s v="Data Engineering"/>
    <d v="2024-08-31T00:00:00"/>
    <x v="0"/>
    <s v="50813"/>
    <s v="893725"/>
    <x v="141"/>
    <s v="35885"/>
    <s v="17771226635"/>
    <m/>
    <m/>
    <m/>
    <n v="384.17883156332749"/>
    <x v="4"/>
    <s v="Globalization Partners"/>
  </r>
  <r>
    <s v="Journal"/>
    <s v="Montevideo Labs"/>
    <s v="Data Engineering"/>
    <s v="Data Engineering"/>
    <d v="2024-08-31T00:00:00"/>
    <x v="0"/>
    <s v="50824"/>
    <s v="893736"/>
    <x v="117"/>
    <s v="25138"/>
    <s v="16977995014"/>
    <m/>
    <m/>
    <m/>
    <n v="480.22353945415932"/>
    <x v="4"/>
    <s v="Roku"/>
  </r>
  <r>
    <s v="Journal"/>
    <s v="Montevideo Labs"/>
    <s v="Data Engineering"/>
    <s v="Data Engineering"/>
    <d v="2024-08-31T00:00:00"/>
    <x v="0"/>
    <s v="50820"/>
    <s v="893732"/>
    <x v="141"/>
    <s v="35885"/>
    <s v="17771226635"/>
    <m/>
    <m/>
    <m/>
    <n v="448.20863682388205"/>
    <x v="4"/>
    <s v="Globalization Partners"/>
  </r>
  <r>
    <s v="Journal"/>
    <s v="Montevideo Labs"/>
    <s v="Data Engineering"/>
    <s v="Data Engineering"/>
    <d v="2024-08-31T00:00:00"/>
    <x v="0"/>
    <s v="49941"/>
    <s v="892814"/>
    <x v="143"/>
    <s v="25160"/>
    <s v="16856642182"/>
    <m/>
    <m/>
    <m/>
    <n v="560.2607960298526"/>
    <x v="4"/>
    <s v="The Blackstone Group"/>
  </r>
  <r>
    <s v="Journal"/>
    <s v="Montevideo Labs"/>
    <s v="Data Engineering"/>
    <s v="Data Engineering"/>
    <d v="2024-08-31T00:00:00"/>
    <x v="0"/>
    <s v="50107"/>
    <s v="892368"/>
    <x v="6"/>
    <s v="25146"/>
    <s v="16716229170"/>
    <m/>
    <m/>
    <m/>
    <n v="400.1862828784661"/>
    <x v="4"/>
    <s v="MasterCard"/>
  </r>
  <r>
    <s v="Journal"/>
    <s v="Montevideo Labs"/>
    <s v="Data Engineering"/>
    <s v="Data Engineering"/>
    <d v="2024-08-31T00:00:00"/>
    <x v="0"/>
    <s v="50865"/>
    <s v="893771"/>
    <x v="141"/>
    <s v="35885"/>
    <s v="17771226635"/>
    <m/>
    <m/>
    <m/>
    <n v="392.1825572208968"/>
    <x v="4"/>
    <s v="Globalization Partners"/>
  </r>
  <r>
    <s v="Journal"/>
    <s v="Montevideo Labs"/>
    <s v="Data Engineering"/>
    <s v="Data Engineering"/>
    <d v="2024-08-31T00:00:00"/>
    <x v="0"/>
    <s v="50862"/>
    <s v="893768"/>
    <x v="141"/>
    <s v="35885"/>
    <s v="17771226635"/>
    <m/>
    <m/>
    <m/>
    <n v="384.17883156332749"/>
    <x v="4"/>
    <s v="Globalization Partners"/>
  </r>
  <r>
    <s v="Journal"/>
    <s v="Blend360, LLC"/>
    <s v="Data Engineering"/>
    <s v="Data Engineering"/>
    <d v="2024-08-31T00:00:00"/>
    <x v="0"/>
    <s v="51703"/>
    <s v="901324"/>
    <x v="172"/>
    <s v="28469"/>
    <s v="17581057915"/>
    <m/>
    <m/>
    <m/>
    <n v="0.91"/>
    <x v="4"/>
    <s v="IAC/InterActiveCorp"/>
  </r>
  <r>
    <s v="Journal"/>
    <s v="Montevideo Labs"/>
    <s v="Data Engineering"/>
    <s v="Data Engineering"/>
    <d v="2024-08-31T00:00:00"/>
    <x v="0"/>
    <s v="49771"/>
    <s v="892401"/>
    <x v="6"/>
    <s v="25146"/>
    <s v="16716229170"/>
    <m/>
    <m/>
    <m/>
    <n v="464.21608813902071"/>
    <x v="4"/>
    <s v="MasterCard"/>
  </r>
  <r>
    <s v="Journal"/>
    <s v="Montevideo Labs"/>
    <s v="Data Engineering"/>
    <s v="Data Engineering"/>
    <d v="2024-08-31T00:00:00"/>
    <x v="0"/>
    <s v="49919"/>
    <s v="892797"/>
    <x v="143"/>
    <s v="25160"/>
    <s v="16856642182"/>
    <m/>
    <m/>
    <m/>
    <n v="480.22353945415932"/>
    <x v="4"/>
    <s v="The Blackstone Group"/>
  </r>
  <r>
    <s v="Journal"/>
    <s v="Montevideo Labs"/>
    <s v="Data Engineering"/>
    <s v="Data Engineering"/>
    <d v="2024-08-31T00:00:00"/>
    <x v="0"/>
    <s v="49914"/>
    <s v="892792"/>
    <x v="143"/>
    <s v="25160"/>
    <s v="16856642182"/>
    <m/>
    <m/>
    <m/>
    <n v="560.2607960298526"/>
    <x v="4"/>
    <s v="The Blackstone Group"/>
  </r>
  <r>
    <s v="Journal"/>
    <s v="Montevideo Labs"/>
    <s v="Data Engineering"/>
    <s v="Data Engineering"/>
    <d v="2024-08-31T00:00:00"/>
    <x v="0"/>
    <s v="50584"/>
    <s v="893598"/>
    <x v="117"/>
    <s v="25138"/>
    <s v="16977995014"/>
    <m/>
    <m/>
    <m/>
    <n v="432.20118550874338"/>
    <x v="4"/>
    <s v="Roku"/>
  </r>
  <r>
    <s v="Journal"/>
    <s v="Montevideo Labs"/>
    <s v="Data Engineering"/>
    <s v="Data Engineering"/>
    <d v="2024-08-31T00:00:00"/>
    <x v="0"/>
    <s v="49948"/>
    <s v="892821"/>
    <x v="143"/>
    <s v="25160"/>
    <s v="16856642182"/>
    <m/>
    <m/>
    <m/>
    <n v="320.14902630277288"/>
    <x v="4"/>
    <s v="The Blackstone Group"/>
  </r>
  <r>
    <s v="Journal"/>
    <s v="Montevideo Labs"/>
    <s v="Data Engineering"/>
    <s v="Data Engineering"/>
    <d v="2024-08-31T00:00:00"/>
    <x v="0"/>
    <s v="50924"/>
    <s v="892757"/>
    <x v="175"/>
    <s v="36408"/>
    <s v="17772846592"/>
    <m/>
    <m/>
    <m/>
    <n v="612.28501280405317"/>
    <x v="4"/>
    <s v="Globalization Partners"/>
  </r>
  <r>
    <s v="Journal"/>
    <s v="Montevideo Labs"/>
    <s v="Data Engineering"/>
    <s v="Data Engineering"/>
    <d v="2024-08-31T00:00:00"/>
    <x v="0"/>
    <s v="51440"/>
    <s v="894734"/>
    <x v="145"/>
    <s v="28678"/>
    <s v="17806464279"/>
    <m/>
    <m/>
    <m/>
    <n v="160.07451315138644"/>
    <x v="4"/>
    <s v="Fedefarma"/>
  </r>
  <r>
    <s v="Journal"/>
    <s v="Montevideo Labs"/>
    <s v="Data Engineering"/>
    <s v="Data Engineering"/>
    <d v="2024-08-31T00:00:00"/>
    <x v="0"/>
    <s v="50729"/>
    <s v="893544"/>
    <x v="163"/>
    <s v="25867"/>
    <s v="16974076254"/>
    <m/>
    <m/>
    <m/>
    <n v="360.16765459061952"/>
    <x v="4"/>
    <s v="Globalization Partners"/>
  </r>
  <r>
    <s v="Journal"/>
    <s v="Montevideo Labs"/>
    <s v="Data Engineering"/>
    <s v="Data Engineering"/>
    <d v="2024-08-31T00:00:00"/>
    <x v="0"/>
    <s v="50695"/>
    <s v="893664"/>
    <x v="117"/>
    <s v="25138"/>
    <s v="16977995014"/>
    <m/>
    <m/>
    <m/>
    <n v="480.22353945415932"/>
    <x v="4"/>
    <s v="Roku"/>
  </r>
  <r>
    <s v="Journal"/>
    <s v="Montevideo Labs"/>
    <s v="Data Engineering"/>
    <s v="Data Engineering"/>
    <d v="2024-08-31T00:00:00"/>
    <x v="0"/>
    <s v="50252"/>
    <s v="893195"/>
    <x v="161"/>
    <s v="25152"/>
    <s v="17001844665"/>
    <m/>
    <m/>
    <m/>
    <n v="240.11176972707966"/>
    <x v="4"/>
    <s v="Sincera"/>
  </r>
  <r>
    <s v="Journal"/>
    <s v="Montevideo Labs"/>
    <s v="Data Engineering"/>
    <s v="Data Engineering"/>
    <d v="2024-08-31T00:00:00"/>
    <x v="0"/>
    <s v="50613"/>
    <s v="893616"/>
    <x v="117"/>
    <s v="25138"/>
    <s v="16977995014"/>
    <m/>
    <m/>
    <m/>
    <n v="320.14902630277288"/>
    <x v="4"/>
    <s v="Roku"/>
  </r>
  <r>
    <s v="Journal"/>
    <s v="Montevideo Labs"/>
    <s v="Data Engineering"/>
    <s v="Data Engineering"/>
    <d v="2024-08-31T00:00:00"/>
    <x v="0"/>
    <s v="50491"/>
    <s v="893432"/>
    <x v="155"/>
    <s v="32036"/>
    <s v="19584503853"/>
    <m/>
    <m/>
    <m/>
    <n v="520.2421677420059"/>
    <x v="4"/>
    <s v="The Blackstone Group"/>
  </r>
  <r>
    <s v="Journal"/>
    <s v="Engagement Factory BV Netherlands"/>
    <s v="Data Engineering"/>
    <s v="Data Engineering"/>
    <d v="2024-08-31T00:00:00"/>
    <x v="0"/>
    <s v="49394"/>
    <s v="889870"/>
    <x v="176"/>
    <s v="16674"/>
    <s v="10642652269"/>
    <m/>
    <m/>
    <m/>
    <n v="18427.816512000001"/>
    <x v="1"/>
    <s v="De Lage Landen International B.V"/>
  </r>
  <r>
    <s v="Journal"/>
    <s v="Montevideo Labs"/>
    <s v="Data Engineering"/>
    <s v="Data Engineering"/>
    <d v="2024-08-31T00:00:00"/>
    <x v="0"/>
    <s v="51185"/>
    <s v="894364"/>
    <x v="117"/>
    <s v="25138"/>
    <s v="16977995014"/>
    <m/>
    <m/>
    <m/>
    <n v="504.23471642686729"/>
    <x v="4"/>
    <s v="Roku"/>
  </r>
  <r>
    <s v="Journal"/>
    <s v="Montevideo Labs"/>
    <s v="Data Engineering"/>
    <s v="Data Engineering"/>
    <d v="2024-08-31T00:00:00"/>
    <x v="0"/>
    <s v="50386"/>
    <s v="892544"/>
    <x v="165"/>
    <s v="25159"/>
    <s v="17001802020"/>
    <m/>
    <m/>
    <m/>
    <n v="408.19000853603541"/>
    <x v="4"/>
    <s v="Stagwellglobal"/>
  </r>
  <r>
    <s v="Journal"/>
    <s v="Montevideo Labs"/>
    <s v="Data Engineering"/>
    <s v="Data Engineering"/>
    <d v="2024-08-31T00:00:00"/>
    <x v="0"/>
    <s v="51311"/>
    <s v="894192"/>
    <x v="117"/>
    <s v="25138"/>
    <s v="16977995014"/>
    <m/>
    <m/>
    <m/>
    <n v="400.1862828784661"/>
    <x v="4"/>
    <s v="Roku"/>
  </r>
  <r>
    <s v="Journal"/>
    <s v="Montevideo Labs"/>
    <s v="Data Engineering"/>
    <s v="Data Engineering"/>
    <d v="2024-08-31T00:00:00"/>
    <x v="0"/>
    <s v="50121"/>
    <s v="892370"/>
    <x v="143"/>
    <s v="25160"/>
    <s v="16856642182"/>
    <m/>
    <m/>
    <m/>
    <n v="560.2607960298526"/>
    <x v="4"/>
    <s v="The Blackstone Group"/>
  </r>
  <r>
    <s v="Journal"/>
    <s v="Montevideo Labs"/>
    <s v="Data Engineering"/>
    <s v="Data Engineering"/>
    <d v="2024-08-31T00:00:00"/>
    <x v="0"/>
    <s v="50475"/>
    <s v="893417"/>
    <x v="166"/>
    <s v="29419"/>
    <s v="18262439992"/>
    <m/>
    <m/>
    <m/>
    <n v="504.23471642686729"/>
    <x v="4"/>
    <s v="The Blackstone Group"/>
  </r>
  <r>
    <s v="Journal"/>
    <s v="Montevideo Labs"/>
    <s v="Data Engineering"/>
    <s v="Data Engineering"/>
    <d v="2024-08-31T00:00:00"/>
    <x v="0"/>
    <s v="49923"/>
    <s v="892800"/>
    <x v="6"/>
    <s v="25146"/>
    <s v="16716229170"/>
    <m/>
    <m/>
    <m/>
    <n v="400.1862828784661"/>
    <x v="4"/>
    <s v="MasterCard"/>
  </r>
  <r>
    <s v="Journal"/>
    <s v="Montevideo Labs"/>
    <s v="Data Engineering"/>
    <s v="Data Engineering"/>
    <d v="2024-08-31T00:00:00"/>
    <x v="0"/>
    <s v="50439"/>
    <s v="893394"/>
    <x v="117"/>
    <s v="25138"/>
    <s v="16977995014"/>
    <m/>
    <m/>
    <m/>
    <n v="432.20118550874338"/>
    <x v="4"/>
    <s v="Roku"/>
  </r>
  <r>
    <s v="Journal"/>
    <s v="Montevideo Labs"/>
    <s v="Data Engineering"/>
    <s v="Data Engineering"/>
    <d v="2024-08-31T00:00:00"/>
    <x v="0"/>
    <s v="50435"/>
    <s v="893290"/>
    <x v="166"/>
    <s v="29419"/>
    <s v="18262439992"/>
    <m/>
    <m/>
    <m/>
    <n v="504.23471642686729"/>
    <x v="4"/>
    <s v="The Blackstone Group"/>
  </r>
  <r>
    <s v="Journal"/>
    <s v="Montevideo Labs"/>
    <s v="Data Engineering"/>
    <s v="Data Engineering"/>
    <d v="2024-08-31T00:00:00"/>
    <x v="0"/>
    <s v="50754"/>
    <s v="893555"/>
    <x v="141"/>
    <s v="35885"/>
    <s v="17771226635"/>
    <m/>
    <m/>
    <m/>
    <n v="448.20863682388205"/>
    <x v="4"/>
    <s v="Globalization Partners"/>
  </r>
  <r>
    <s v="Journal"/>
    <s v="Montevideo Labs"/>
    <s v="Data Engineering"/>
    <s v="Data Engineering"/>
    <d v="2024-08-31T00:00:00"/>
    <x v="0"/>
    <s v="50954"/>
    <s v="893916"/>
    <x v="117"/>
    <s v="25138"/>
    <s v="16977995014"/>
    <m/>
    <m/>
    <m/>
    <n v="480.22353945415932"/>
    <x v="4"/>
    <s v="Roku"/>
  </r>
  <r>
    <s v="Journal"/>
    <s v="Montevideo Labs"/>
    <s v="Data Engineering"/>
    <s v="Data Engineering"/>
    <d v="2024-08-31T00:00:00"/>
    <x v="0"/>
    <s v="50224"/>
    <s v="892979"/>
    <x v="161"/>
    <s v="25152"/>
    <s v="17001844665"/>
    <m/>
    <m/>
    <m/>
    <n v="294.1369179156726"/>
    <x v="4"/>
    <s v="Sincera"/>
  </r>
  <r>
    <s v="Journal"/>
    <s v="Montevideo Labs"/>
    <s v="Data Engineering"/>
    <s v="Data Engineering"/>
    <d v="2024-08-31T00:00:00"/>
    <x v="0"/>
    <s v="49767"/>
    <s v="892593"/>
    <x v="6"/>
    <s v="25146"/>
    <s v="16716229170"/>
    <m/>
    <m/>
    <m/>
    <n v="416.19373419360477"/>
    <x v="4"/>
    <s v="MasterCard"/>
  </r>
  <r>
    <s v="Journal"/>
    <s v="Montevideo Labs"/>
    <s v="Data Engineering"/>
    <s v="Data Engineering"/>
    <d v="2024-08-31T00:00:00"/>
    <x v="0"/>
    <s v="50759"/>
    <s v="893697"/>
    <x v="117"/>
    <s v="25138"/>
    <s v="16977995014"/>
    <m/>
    <m/>
    <m/>
    <n v="464.21608813902071"/>
    <x v="4"/>
    <s v="Roku"/>
  </r>
  <r>
    <s v="Journal"/>
    <s v="Montevideo Labs"/>
    <s v="Data Engineering"/>
    <s v="Data Engineering"/>
    <d v="2024-08-31T00:00:00"/>
    <x v="0"/>
    <s v="50468"/>
    <s v="893180"/>
    <x v="117"/>
    <s v="25138"/>
    <s v="16977995014"/>
    <m/>
    <m/>
    <m/>
    <n v="432.20118550874338"/>
    <x v="4"/>
    <s v="Roku"/>
  </r>
  <r>
    <s v="Journal"/>
    <s v="Montevideo Labs"/>
    <s v="Data Engineering"/>
    <s v="Data Engineering"/>
    <d v="2024-08-31T00:00:00"/>
    <x v="0"/>
    <s v="50507"/>
    <s v="893445"/>
    <x v="117"/>
    <s v="25138"/>
    <s v="16977995014"/>
    <m/>
    <m/>
    <m/>
    <n v="464.21608813902071"/>
    <x v="4"/>
    <s v="Roku"/>
  </r>
  <r>
    <s v="Journal"/>
    <s v="Montevideo Labs"/>
    <s v="Data Engineering"/>
    <s v="Data Engineering"/>
    <d v="2024-08-31T00:00:00"/>
    <x v="0"/>
    <s v="51316"/>
    <s v="894450"/>
    <x v="157"/>
    <s v="26788"/>
    <s v="16592846934"/>
    <m/>
    <m/>
    <m/>
    <n v="270.12574094296463"/>
    <x v="4"/>
    <s v="Madhive"/>
  </r>
  <r>
    <s v="Journal"/>
    <s v="Montevideo Labs"/>
    <s v="Data Engineering"/>
    <s v="Data Engineering"/>
    <d v="2024-08-31T00:00:00"/>
    <x v="0"/>
    <s v="51135"/>
    <s v="894330"/>
    <x v="117"/>
    <s v="25138"/>
    <s v="16977995014"/>
    <m/>
    <m/>
    <m/>
    <n v="210.0977985111947"/>
    <x v="4"/>
    <s v="Roku"/>
  </r>
  <r>
    <s v="Journal"/>
    <s v="Montevideo Labs"/>
    <s v="Data Engineering"/>
    <s v="Data Engineering"/>
    <d v="2024-08-31T00:00:00"/>
    <x v="0"/>
    <s v="50381"/>
    <s v="893259"/>
    <x v="150"/>
    <s v="29210"/>
    <s v="17485557310"/>
    <m/>
    <m/>
    <m/>
    <n v="560.2607960298526"/>
    <x v="4"/>
    <s v="The Blackstone Group"/>
  </r>
  <r>
    <s v="Journal"/>
    <s v="Montevideo Labs"/>
    <s v="Data Engineering"/>
    <s v="Data Engineering"/>
    <d v="2024-08-31T00:00:00"/>
    <x v="0"/>
    <s v="50131"/>
    <s v="892931"/>
    <x v="164"/>
    <s v="25155"/>
    <m/>
    <m/>
    <m/>
    <m/>
    <n v="312.14530064520358"/>
    <x v="4"/>
    <s v="Pixability"/>
  </r>
  <r>
    <s v="Journal"/>
    <s v="Montevideo Labs"/>
    <s v="Data Engineering"/>
    <s v="Data Engineering"/>
    <d v="2024-08-31T00:00:00"/>
    <x v="0"/>
    <s v="49786"/>
    <s v="892498"/>
    <x v="143"/>
    <s v="25160"/>
    <s v="16856642182"/>
    <m/>
    <m/>
    <m/>
    <n v="560.2607960298526"/>
    <x v="4"/>
    <s v="The Blackstone Group"/>
  </r>
  <r>
    <s v="Journal"/>
    <s v="Montevideo Labs"/>
    <s v="Data Engineering"/>
    <s v="Data Engineering"/>
    <d v="2024-08-31T00:00:00"/>
    <x v="0"/>
    <s v="50762"/>
    <s v="893700"/>
    <x v="141"/>
    <s v="35885"/>
    <s v="17771226635"/>
    <m/>
    <m/>
    <m/>
    <n v="441.20550080088498"/>
    <x v="4"/>
    <s v="Globalization Partners"/>
  </r>
  <r>
    <s v="Journal"/>
    <s v="Montevideo Labs"/>
    <s v="Data Engineering"/>
    <s v="Data Engineering"/>
    <d v="2024-08-31T00:00:00"/>
    <x v="0"/>
    <s v="50758"/>
    <s v="893696"/>
    <x v="141"/>
    <s v="35885"/>
    <s v="17771226635"/>
    <m/>
    <m/>
    <m/>
    <n v="441.20550080088498"/>
    <x v="4"/>
    <s v="Globalization Partners"/>
  </r>
  <r>
    <s v="Journal"/>
    <s v="Montevideo Labs"/>
    <s v="Data Engineering"/>
    <s v="Data Engineering"/>
    <d v="2024-08-31T00:00:00"/>
    <x v="0"/>
    <s v="50871"/>
    <s v="893577"/>
    <x v="117"/>
    <s v="25138"/>
    <s v="16977995014"/>
    <m/>
    <m/>
    <m/>
    <n v="320.14902630277288"/>
    <x v="4"/>
    <s v="Roku"/>
  </r>
  <r>
    <s v="Journal"/>
    <s v="Montevideo Labs"/>
    <s v="Data Engineering"/>
    <s v="Data Engineering"/>
    <d v="2024-08-31T00:00:00"/>
    <x v="0"/>
    <s v="51382"/>
    <s v="894695"/>
    <x v="142"/>
    <s v="32037"/>
    <s v="19584717835"/>
    <m/>
    <m/>
    <m/>
    <n v="560.2607960298526"/>
    <x v="4"/>
    <s v="The Blackstone Group"/>
  </r>
  <r>
    <s v="Journal"/>
    <s v="Montevideo Labs"/>
    <s v="Data Engineering"/>
    <s v="Data Engineering"/>
    <d v="2024-08-31T00:00:00"/>
    <x v="0"/>
    <s v="49818"/>
    <s v="892300"/>
    <x v="6"/>
    <s v="25146"/>
    <s v="16716229170"/>
    <m/>
    <m/>
    <m/>
    <n v="496.23099076929799"/>
    <x v="4"/>
    <s v="MasterCard"/>
  </r>
  <r>
    <s v="Journal"/>
    <s v="Montevideo Labs"/>
    <s v="Data Engineering"/>
    <s v="Data Engineering"/>
    <d v="2024-08-31T00:00:00"/>
    <x v="0"/>
    <s v="50511"/>
    <s v="893449"/>
    <x v="117"/>
    <s v="25138"/>
    <s v="16977995014"/>
    <m/>
    <m/>
    <m/>
    <n v="344.16020327548085"/>
    <x v="4"/>
    <s v="Roku"/>
  </r>
  <r>
    <s v="Journal"/>
    <s v="Montevideo Labs"/>
    <s v="Data Engineering"/>
    <s v="Data Engineering"/>
    <d v="2024-08-31T00:00:00"/>
    <x v="0"/>
    <s v="51276"/>
    <s v="894175"/>
    <x v="117"/>
    <s v="25138"/>
    <s v="16977995014"/>
    <m/>
    <m/>
    <m/>
    <n v="450.20956823827436"/>
    <x v="4"/>
    <s v="Roku"/>
  </r>
  <r>
    <s v="Journal"/>
    <s v="Montevideo Labs"/>
    <s v="Data Engineering"/>
    <s v="Data Engineering"/>
    <d v="2024-08-31T00:00:00"/>
    <x v="0"/>
    <s v="50069"/>
    <s v="892902"/>
    <x v="143"/>
    <s v="25160"/>
    <s v="16856642182"/>
    <m/>
    <m/>
    <m/>
    <n v="560.2607960298526"/>
    <x v="4"/>
    <s v="The Blackstone Group"/>
  </r>
  <r>
    <s v="Journal"/>
    <s v="Montevideo Labs"/>
    <s v="Data Engineering"/>
    <s v="Data Engineering"/>
    <d v="2024-08-31T00:00:00"/>
    <x v="0"/>
    <s v="51155"/>
    <s v="894346"/>
    <x v="168"/>
    <s v="36411"/>
    <s v="17772618578"/>
    <m/>
    <m/>
    <m/>
    <n v="560.2607960298526"/>
    <x v="4"/>
    <s v="Globalization Partners"/>
  </r>
  <r>
    <s v="Journal"/>
    <s v="Montevideo Labs"/>
    <s v="Data Engineering"/>
    <s v="Data Engineering"/>
    <d v="2024-08-31T00:00:00"/>
    <x v="0"/>
    <s v="50402"/>
    <s v="893159"/>
    <x v="159"/>
    <s v="29211"/>
    <s v="17692058278"/>
    <m/>
    <m/>
    <m/>
    <n v="400.1862828784661"/>
    <x v="4"/>
    <s v="Stagwellglobal"/>
  </r>
  <r>
    <s v="Journal"/>
    <s v="Montevideo Labs"/>
    <s v="Data Engineering"/>
    <s v="Data Engineering"/>
    <d v="2024-08-31T00:00:00"/>
    <x v="0"/>
    <s v="51352"/>
    <s v="894473"/>
    <x v="160"/>
    <s v="25140"/>
    <s v="16977994594"/>
    <m/>
    <m/>
    <m/>
    <n v="480.22353945415932"/>
    <x v="4"/>
    <s v="Roku"/>
  </r>
  <r>
    <s v="Journal"/>
    <s v="Blend360, LLC"/>
    <s v="Data Engineering"/>
    <s v="Data Engineering"/>
    <d v="2024-08-31T00:00:00"/>
    <x v="0"/>
    <s v="52166"/>
    <s v="913919"/>
    <x v="0"/>
    <m/>
    <m/>
    <s v="ICC 1364 ICC in Forth Point Represents Blend360 : Franklin Templeton - Vasu POC Team"/>
    <m/>
    <s v="TopSide Management Book Elim related to project ICC 1364 ICC in Forth Point Represents Blend360 : Franklin Templeton - Vasu POC Team"/>
    <n v="-62056.97"/>
    <x v="4"/>
    <s v="Franklin Templeton"/>
  </r>
  <r>
    <s v="Journal"/>
    <s v="Montevideo Labs"/>
    <s v="Data Engineering"/>
    <s v="Data Engineering"/>
    <d v="2024-08-31T00:00:00"/>
    <x v="0"/>
    <s v="51312"/>
    <s v="894493"/>
    <x v="157"/>
    <s v="26788"/>
    <s v="16592846934"/>
    <m/>
    <m/>
    <m/>
    <n v="240.11176972707966"/>
    <x v="4"/>
    <s v="Madhive"/>
  </r>
  <r>
    <s v="Journal"/>
    <s v="Montevideo Labs"/>
    <s v="Data Engineering"/>
    <s v="Data Engineering"/>
    <d v="2024-08-31T00:00:00"/>
    <x v="0"/>
    <s v="49956"/>
    <s v="892830"/>
    <x v="143"/>
    <s v="25160"/>
    <s v="16856642182"/>
    <m/>
    <m/>
    <m/>
    <n v="560.2607960298526"/>
    <x v="4"/>
    <s v="The Blackstone Group"/>
  </r>
  <r>
    <s v="Journal"/>
    <s v="Montevideo Labs"/>
    <s v="Data Engineering"/>
    <s v="Data Engineering"/>
    <d v="2024-08-31T00:00:00"/>
    <x v="0"/>
    <s v="51003"/>
    <s v="893957"/>
    <x v="154"/>
    <s v="36409"/>
    <s v="17772967350"/>
    <m/>
    <m/>
    <m/>
    <n v="360.16765459061952"/>
    <x v="4"/>
    <s v="Globalization Partners"/>
  </r>
  <r>
    <s v="Journal"/>
    <s v="Montevideo Labs"/>
    <s v="Data Engineering"/>
    <s v="Data Engineering"/>
    <d v="2024-08-31T00:00:00"/>
    <x v="0"/>
    <s v="50903"/>
    <s v="893784"/>
    <x v="141"/>
    <s v="35885"/>
    <s v="17771226635"/>
    <m/>
    <m/>
    <m/>
    <n v="384.17883156332749"/>
    <x v="4"/>
    <s v="Globalization Partners"/>
  </r>
  <r>
    <s v="Journal"/>
    <s v="Montevideo Labs"/>
    <s v="Data Engineering"/>
    <s v="Data Engineering"/>
    <d v="2024-08-31T00:00:00"/>
    <x v="0"/>
    <s v="50918"/>
    <s v="893589"/>
    <x v="175"/>
    <s v="36408"/>
    <s v="17772846592"/>
    <m/>
    <m/>
    <m/>
    <n v="544.25334471471388"/>
    <x v="4"/>
    <s v="Globalization Partners"/>
  </r>
  <r>
    <s v="Journal"/>
    <s v="Montevideo Labs"/>
    <s v="Data Engineering"/>
    <s v="Data Engineering"/>
    <d v="2024-08-31T00:00:00"/>
    <x v="0"/>
    <s v="50494"/>
    <s v="892545"/>
    <x v="155"/>
    <s v="32036"/>
    <s v="19584503853"/>
    <m/>
    <m/>
    <m/>
    <n v="560.2607960298526"/>
    <x v="4"/>
    <s v="The Blackstone Group"/>
  </r>
  <r>
    <s v="Journal"/>
    <s v="Montevideo Labs"/>
    <s v="Data Engineering"/>
    <s v="Data Engineering"/>
    <d v="2024-08-31T00:00:00"/>
    <x v="0"/>
    <s v="51171"/>
    <s v="892585"/>
    <x v="168"/>
    <s v="36411"/>
    <s v="17772618578"/>
    <m/>
    <m/>
    <m/>
    <n v="560.2607960298526"/>
    <x v="4"/>
    <s v="Globalization Partners"/>
  </r>
  <r>
    <s v="Journal"/>
    <s v="Montevideo Labs"/>
    <s v="Data Engineering"/>
    <s v="Data Engineering"/>
    <d v="2024-08-31T00:00:00"/>
    <x v="0"/>
    <s v="51039"/>
    <s v="892575"/>
    <x v="117"/>
    <s v="25138"/>
    <s v="16977995014"/>
    <m/>
    <m/>
    <m/>
    <n v="320.14902630277288"/>
    <x v="4"/>
    <s v="Roku"/>
  </r>
  <r>
    <s v="Journal"/>
    <s v="Blend360, LLC"/>
    <s v="Data Engineering"/>
    <s v="Data Engineering"/>
    <d v="2024-08-31T00:00:00"/>
    <x v="0"/>
    <s v="51775"/>
    <s v="901371"/>
    <x v="18"/>
    <s v="31318"/>
    <s v="18657995555"/>
    <m/>
    <m/>
    <m/>
    <n v="-2629.45"/>
    <x v="4"/>
    <s v="Visa"/>
  </r>
  <r>
    <s v="Journal"/>
    <s v="Montevideo Labs"/>
    <s v="Data Engineering"/>
    <s v="Data Engineering"/>
    <d v="2024-08-31T00:00:00"/>
    <x v="0"/>
    <s v="50150"/>
    <s v="892936"/>
    <x v="144"/>
    <s v="34753"/>
    <s v="17583740188"/>
    <m/>
    <m/>
    <m/>
    <n v="258.12015245661064"/>
    <x v="4"/>
    <s v="Pixability"/>
  </r>
  <r>
    <s v="Journal"/>
    <s v="Montevideo Labs"/>
    <s v="Data Engineering"/>
    <s v="Data Engineering"/>
    <d v="2024-08-31T00:00:00"/>
    <x v="0"/>
    <s v="50849"/>
    <s v="893755"/>
    <x v="141"/>
    <s v="35885"/>
    <s v="17771226635"/>
    <m/>
    <m/>
    <m/>
    <n v="504.23471642686729"/>
    <x v="4"/>
    <s v="Globalization Partners"/>
  </r>
  <r>
    <s v="Journal"/>
    <s v="Montevideo Labs"/>
    <s v="Data Engineering"/>
    <s v="Data Engineering"/>
    <d v="2024-08-31T00:00:00"/>
    <x v="0"/>
    <s v="50140"/>
    <s v="892377"/>
    <x v="143"/>
    <s v="25160"/>
    <s v="16856642182"/>
    <m/>
    <m/>
    <m/>
    <n v="560.2607960298526"/>
    <x v="4"/>
    <s v="The Blackstone Group"/>
  </r>
  <r>
    <s v="Journal"/>
    <s v="Montevideo Labs"/>
    <s v="Data Engineering"/>
    <s v="Data Engineering"/>
    <d v="2024-08-31T00:00:00"/>
    <x v="0"/>
    <s v="50586"/>
    <s v="893498"/>
    <x v="117"/>
    <s v="25138"/>
    <s v="16977995014"/>
    <m/>
    <m/>
    <m/>
    <n v="320.14902630277288"/>
    <x v="4"/>
    <s v="Roku"/>
  </r>
  <r>
    <s v="Journal"/>
    <s v="Montevideo Labs"/>
    <s v="Data Engineering"/>
    <s v="Data Engineering"/>
    <d v="2024-08-31T00:00:00"/>
    <x v="0"/>
    <s v="51369"/>
    <s v="894484"/>
    <x v="142"/>
    <s v="32037"/>
    <s v="19584717835"/>
    <m/>
    <m/>
    <m/>
    <n v="560.2607960298526"/>
    <x v="4"/>
    <s v="The Blackstone Group"/>
  </r>
  <r>
    <s v="Journal"/>
    <s v="Montevideo Labs"/>
    <s v="Data Engineering"/>
    <s v="Data Engineering"/>
    <d v="2024-08-31T00:00:00"/>
    <x v="0"/>
    <s v="50842"/>
    <s v="893750"/>
    <x v="117"/>
    <s v="25138"/>
    <s v="16977995014"/>
    <m/>
    <m/>
    <m/>
    <n v="320.14902630277288"/>
    <x v="4"/>
    <s v="Roku"/>
  </r>
  <r>
    <s v="Journal"/>
    <s v="Montevideo Labs"/>
    <s v="Data Engineering"/>
    <s v="Data Engineering"/>
    <d v="2024-08-31T00:00:00"/>
    <x v="0"/>
    <s v="51130"/>
    <s v="894326"/>
    <x v="117"/>
    <s v="25138"/>
    <s v="16977995014"/>
    <m/>
    <m/>
    <m/>
    <n v="450.20956823827436"/>
    <x v="4"/>
    <s v="Roku"/>
  </r>
  <r>
    <s v="Journal"/>
    <s v="Montevideo Labs"/>
    <s v="Data Engineering"/>
    <s v="Data Engineering"/>
    <d v="2024-08-31T00:00:00"/>
    <x v="0"/>
    <s v="50127"/>
    <s v="892519"/>
    <x v="164"/>
    <s v="25155"/>
    <m/>
    <m/>
    <m/>
    <m/>
    <n v="312.14530064520358"/>
    <x v="4"/>
    <s v="Pixability"/>
  </r>
  <r>
    <s v="Journal"/>
    <s v="Montevideo Labs"/>
    <s v="Data Engineering"/>
    <s v="Data Engineering"/>
    <d v="2024-08-31T00:00:00"/>
    <x v="0"/>
    <s v="50172"/>
    <s v="892391"/>
    <x v="144"/>
    <s v="34753"/>
    <s v="17583740188"/>
    <m/>
    <m/>
    <m/>
    <n v="258.12015245661064"/>
    <x v="4"/>
    <s v="Pixability"/>
  </r>
  <r>
    <s v="Journal"/>
    <s v="Montevideo Labs"/>
    <s v="Data Engineering"/>
    <s v="Data Engineering"/>
    <d v="2024-08-31T00:00:00"/>
    <x v="0"/>
    <s v="50179"/>
    <s v="892524"/>
    <x v="144"/>
    <s v="34753"/>
    <s v="17583740188"/>
    <m/>
    <m/>
    <m/>
    <n v="258.12015245661064"/>
    <x v="4"/>
    <s v="Pixability"/>
  </r>
  <r>
    <s v="Journal"/>
    <s v="Montevideo Labs"/>
    <s v="Data Engineering"/>
    <s v="Data Engineering"/>
    <d v="2024-08-31T00:00:00"/>
    <x v="0"/>
    <s v="50177"/>
    <s v="892522"/>
    <x v="143"/>
    <s v="25160"/>
    <s v="16856642182"/>
    <m/>
    <m/>
    <m/>
    <n v="480.22353945415932"/>
    <x v="4"/>
    <s v="The Blackstone Group"/>
  </r>
  <r>
    <s v="Journal"/>
    <s v="Montevideo Labs"/>
    <s v="Data Engineering"/>
    <s v="Data Engineering"/>
    <d v="2024-08-31T00:00:00"/>
    <x v="0"/>
    <s v="51071"/>
    <s v="894123"/>
    <x v="117"/>
    <s v="25138"/>
    <s v="16977995014"/>
    <m/>
    <m/>
    <m/>
    <n v="464.21608813902071"/>
    <x v="4"/>
    <s v="Roku"/>
  </r>
  <r>
    <s v="Journal"/>
    <s v="Montevideo Labs"/>
    <s v="Data Engineering"/>
    <s v="Data Engineering"/>
    <d v="2024-08-31T00:00:00"/>
    <x v="0"/>
    <s v="50541"/>
    <s v="893464"/>
    <x v="155"/>
    <s v="32036"/>
    <s v="19584503853"/>
    <m/>
    <m/>
    <m/>
    <n v="560.2607960298526"/>
    <x v="4"/>
    <s v="The Blackstone Group"/>
  </r>
  <r>
    <s v="Journal"/>
    <s v="Montevideo Labs"/>
    <s v="Data Engineering"/>
    <s v="Data Engineering"/>
    <d v="2024-08-31T00:00:00"/>
    <x v="0"/>
    <s v="50361"/>
    <s v="893252"/>
    <x v="150"/>
    <s v="29210"/>
    <s v="17485557310"/>
    <m/>
    <m/>
    <m/>
    <n v="560.2607960298526"/>
    <x v="4"/>
    <s v="The Blackstone Group"/>
  </r>
  <r>
    <s v="Journal"/>
    <s v="Montevideo Labs"/>
    <s v="Data Engineering"/>
    <s v="Data Engineering"/>
    <d v="2024-08-31T00:00:00"/>
    <x v="0"/>
    <s v="50182"/>
    <s v="892952"/>
    <x v="143"/>
    <s v="25160"/>
    <s v="16856642182"/>
    <m/>
    <m/>
    <m/>
    <n v="480.22353945415932"/>
    <x v="4"/>
    <s v="The Blackstone Group"/>
  </r>
  <r>
    <s v="Journal"/>
    <s v="Montevideo Labs"/>
    <s v="Data Engineering"/>
    <s v="Data Engineering"/>
    <d v="2024-08-31T00:00:00"/>
    <x v="0"/>
    <s v="50611"/>
    <s v="893615"/>
    <x v="117"/>
    <s v="25138"/>
    <s v="16977995014"/>
    <m/>
    <m/>
    <m/>
    <n v="400.1862828784661"/>
    <x v="4"/>
    <s v="Roku"/>
  </r>
  <r>
    <s v="Journal"/>
    <s v="Montevideo Labs"/>
    <s v="Data Engineering"/>
    <s v="Data Engineering"/>
    <d v="2024-08-31T00:00:00"/>
    <x v="0"/>
    <s v="50342"/>
    <s v="893145"/>
    <x v="149"/>
    <s v="25157"/>
    <s v="17001841791"/>
    <m/>
    <m/>
    <m/>
    <n v="520.2421677420059"/>
    <x v="4"/>
    <s v="Stagwellglobal"/>
  </r>
  <r>
    <s v="Journal"/>
    <s v="Blend360, LLC"/>
    <s v="Data Engineering"/>
    <s v="Data Engineering"/>
    <d v="2024-08-31T00:00:00"/>
    <x v="0"/>
    <s v="51792"/>
    <s v="901386"/>
    <x v="69"/>
    <s v="32653"/>
    <s v="17214937942"/>
    <m/>
    <m/>
    <m/>
    <n v="1043.03"/>
    <x v="4"/>
    <s v="Dish"/>
  </r>
  <r>
    <s v="Journal"/>
    <s v="Montevideo Labs"/>
    <s v="Data Engineering"/>
    <s v="Data Engineering"/>
    <d v="2024-08-31T00:00:00"/>
    <x v="0"/>
    <s v="49896"/>
    <s v="892328"/>
    <x v="143"/>
    <s v="25160"/>
    <s v="16856642182"/>
    <m/>
    <m/>
    <m/>
    <n v="480.22353945415932"/>
    <x v="4"/>
    <s v="The Blackstone Group"/>
  </r>
  <r>
    <s v="Journal"/>
    <s v="Montevideo Labs"/>
    <s v="Data Engineering"/>
    <s v="Data Engineering"/>
    <d v="2024-08-31T00:00:00"/>
    <x v="0"/>
    <s v="50313"/>
    <s v="893138"/>
    <x v="149"/>
    <s v="25157"/>
    <s v="17001841791"/>
    <m/>
    <m/>
    <m/>
    <n v="520.2421677420059"/>
    <x v="4"/>
    <s v="Stagwellglobal"/>
  </r>
  <r>
    <s v="Journal"/>
    <s v="Montevideo Labs"/>
    <s v="Data Engineering"/>
    <s v="Data Engineering"/>
    <d v="2024-08-31T00:00:00"/>
    <x v="0"/>
    <s v="51368"/>
    <s v="894483"/>
    <x v="157"/>
    <s v="26788"/>
    <s v="16592846934"/>
    <m/>
    <m/>
    <m/>
    <n v="270.12574094296463"/>
    <x v="4"/>
    <s v="Madhive"/>
  </r>
  <r>
    <s v="Journal"/>
    <s v="Blend360, LLC"/>
    <s v="Data Engineering"/>
    <s v="Data Engineering"/>
    <d v="2024-08-31T00:00:00"/>
    <x v="0"/>
    <s v="52166"/>
    <s v="913919"/>
    <x v="0"/>
    <m/>
    <m/>
    <s v="ICC 1312 Franklin Templeton : Franklin Templeton - Tiger Teams Renewal (July - Sept)"/>
    <m/>
    <s v="TopSide Management Book Elim related to project ICC 1312 Franklin Templeton : Franklin Templeton - Tiger Teams Renewal (July - Sept)"/>
    <n v="-88883.4"/>
    <x v="4"/>
    <s v="Franklin Templeton"/>
  </r>
  <r>
    <s v="Journal"/>
    <s v="Montevideo Labs"/>
    <s v="Data Engineering"/>
    <s v="Data Engineering"/>
    <d v="2024-08-31T00:00:00"/>
    <x v="0"/>
    <s v="51067"/>
    <s v="893990"/>
    <x v="117"/>
    <s v="25138"/>
    <s v="16977995014"/>
    <m/>
    <m/>
    <m/>
    <n v="480.22353945415932"/>
    <x v="4"/>
    <s v="Roku"/>
  </r>
  <r>
    <s v="Journal"/>
    <s v="Montevideo Labs"/>
    <s v="Data Engineering"/>
    <s v="Data Engineering"/>
    <d v="2024-08-31T00:00:00"/>
    <x v="0"/>
    <s v="50726"/>
    <s v="893541"/>
    <x v="117"/>
    <s v="25138"/>
    <s v="16977995014"/>
    <m/>
    <m/>
    <m/>
    <n v="210.0977985111947"/>
    <x v="4"/>
    <s v="Roku"/>
  </r>
  <r>
    <s v="Journal"/>
    <s v="Blend360, LLC"/>
    <s v="Data Engineering"/>
    <s v="Data Engineering"/>
    <d v="2024-08-31T00:00:00"/>
    <x v="0"/>
    <s v="52187"/>
    <s v="914882"/>
    <x v="124"/>
    <s v="24823"/>
    <m/>
    <m/>
    <m/>
    <m/>
    <n v="1890"/>
    <x v="4"/>
    <s v="Legrand Cablofil Inc"/>
  </r>
  <r>
    <s v="Journal"/>
    <s v="Montevideo Labs"/>
    <s v="Data Engineering"/>
    <s v="Data Engineering"/>
    <d v="2024-08-31T00:00:00"/>
    <x v="0"/>
    <s v="50935"/>
    <s v="893592"/>
    <x v="175"/>
    <s v="36408"/>
    <s v="17772846592"/>
    <m/>
    <m/>
    <m/>
    <n v="544.25334471471388"/>
    <x v="4"/>
    <s v="Globalization Partners"/>
  </r>
  <r>
    <s v="Journal"/>
    <s v="Montevideo Labs"/>
    <s v="Data Engineering"/>
    <s v="Data Engineering"/>
    <d v="2024-08-31T00:00:00"/>
    <x v="0"/>
    <s v="50555"/>
    <s v="893478"/>
    <x v="155"/>
    <s v="32036"/>
    <s v="19584503853"/>
    <m/>
    <m/>
    <m/>
    <n v="520.2421677420059"/>
    <x v="4"/>
    <s v="The Blackstone Group"/>
  </r>
  <r>
    <s v="Journal"/>
    <s v="Montevideo Labs"/>
    <s v="Data Engineering"/>
    <s v="Data Engineering"/>
    <d v="2024-08-31T00:00:00"/>
    <x v="0"/>
    <s v="49863"/>
    <s v="892313"/>
    <x v="6"/>
    <s v="25146"/>
    <s v="16716229170"/>
    <m/>
    <m/>
    <m/>
    <n v="496.23099076929799"/>
    <x v="4"/>
    <s v="MasterCard"/>
  </r>
  <r>
    <s v="Journal"/>
    <s v="Montevideo Labs"/>
    <s v="Data Engineering"/>
    <s v="Data Engineering"/>
    <d v="2024-08-31T00:00:00"/>
    <x v="0"/>
    <s v="50358"/>
    <s v="893153"/>
    <x v="165"/>
    <s v="25159"/>
    <s v="17001802020"/>
    <m/>
    <m/>
    <m/>
    <n v="408.19000853603541"/>
    <x v="4"/>
    <s v="Stagwellglobal"/>
  </r>
  <r>
    <s v="Journal"/>
    <s v="Montevideo Labs"/>
    <s v="Data Engineering"/>
    <s v="Data Engineering"/>
    <d v="2024-08-31T00:00:00"/>
    <x v="0"/>
    <s v="50222"/>
    <s v="892977"/>
    <x v="161"/>
    <s v="25152"/>
    <s v="17001844665"/>
    <m/>
    <m/>
    <m/>
    <n v="240.11176972707966"/>
    <x v="4"/>
    <s v="Sincera"/>
  </r>
  <r>
    <s v="Journal"/>
    <s v="Montevideo Labs"/>
    <s v="Data Engineering"/>
    <s v="Data Engineering"/>
    <d v="2024-08-31T00:00:00"/>
    <x v="0"/>
    <s v="51015"/>
    <s v="894105"/>
    <x v="154"/>
    <s v="36409"/>
    <s v="17772967350"/>
    <m/>
    <m/>
    <m/>
    <n v="360.16765459061952"/>
    <x v="4"/>
    <s v="Globalization Partners"/>
  </r>
  <r>
    <s v="Journal"/>
    <s v="Montevideo Labs"/>
    <s v="Data Engineering"/>
    <s v="Data Engineering"/>
    <d v="2024-08-31T00:00:00"/>
    <x v="0"/>
    <s v="50032"/>
    <s v="892344"/>
    <x v="6"/>
    <s v="25146"/>
    <s v="16716229170"/>
    <m/>
    <m/>
    <m/>
    <n v="496.23099076929799"/>
    <x v="4"/>
    <s v="MasterCard"/>
  </r>
  <r>
    <s v="Journal"/>
    <s v="Montevideo Labs"/>
    <s v="Data Engineering"/>
    <s v="Data Engineering"/>
    <d v="2024-08-31T00:00:00"/>
    <x v="0"/>
    <s v="50646"/>
    <s v="893511"/>
    <x v="151"/>
    <s v="32875"/>
    <s v="19901929100"/>
    <m/>
    <m/>
    <m/>
    <n v="520.2421677420059"/>
    <x v="4"/>
    <s v="The Blackstone Group"/>
  </r>
  <r>
    <s v="Journal"/>
    <s v="Montevideo Labs"/>
    <s v="Data Engineering"/>
    <s v="Data Engineering"/>
    <d v="2024-08-31T00:00:00"/>
    <x v="0"/>
    <s v="49984"/>
    <s v="892845"/>
    <x v="143"/>
    <s v="25160"/>
    <s v="16856642182"/>
    <m/>
    <m/>
    <m/>
    <n v="480.22353945415932"/>
    <x v="4"/>
    <s v="The Blackstone Group"/>
  </r>
  <r>
    <s v="Journal"/>
    <s v="Blend360, LLC"/>
    <s v="Data Engineering"/>
    <s v="Data Engineering"/>
    <d v="2024-08-31T00:00:00"/>
    <x v="0"/>
    <s v="51819"/>
    <s v="901605"/>
    <x v="18"/>
    <s v="31318"/>
    <s v="18657995555"/>
    <m/>
    <m/>
    <m/>
    <n v="2523.38"/>
    <x v="4"/>
    <s v="Visa"/>
  </r>
  <r>
    <s v="Journal"/>
    <s v="Montevideo Labs"/>
    <s v="Data Engineering"/>
    <s v="Data Engineering"/>
    <d v="2024-08-31T00:00:00"/>
    <x v="0"/>
    <s v="51301"/>
    <s v="894443"/>
    <x v="117"/>
    <s v="25138"/>
    <s v="16977995014"/>
    <m/>
    <m/>
    <m/>
    <n v="464.21608813902071"/>
    <x v="4"/>
    <s v="Roku"/>
  </r>
  <r>
    <s v="Journal"/>
    <s v="Montevideo Labs"/>
    <s v="Data Engineering"/>
    <s v="Data Engineering"/>
    <d v="2024-08-31T00:00:00"/>
    <x v="0"/>
    <s v="50667"/>
    <s v="892736"/>
    <x v="117"/>
    <s v="25138"/>
    <s v="16977995014"/>
    <m/>
    <m/>
    <m/>
    <n v="432.20118550874338"/>
    <x v="4"/>
    <s v="Roku"/>
  </r>
  <r>
    <s v="Journal"/>
    <s v="Montevideo Labs"/>
    <s v="Data Engineering"/>
    <s v="Data Engineering"/>
    <d v="2024-08-31T00:00:00"/>
    <x v="0"/>
    <s v="49805"/>
    <s v="892427"/>
    <x v="6"/>
    <s v="25146"/>
    <s v="16716229170"/>
    <m/>
    <m/>
    <m/>
    <n v="496.23099076929799"/>
    <x v="4"/>
    <s v="MasterCard"/>
  </r>
  <r>
    <s v="Journal"/>
    <s v="Montevideo Labs"/>
    <s v="Data Engineering"/>
    <s v="Data Engineering"/>
    <d v="2024-08-31T00:00:00"/>
    <x v="0"/>
    <s v="50180"/>
    <s v="892950"/>
    <x v="143"/>
    <s v="25160"/>
    <s v="16856642182"/>
    <m/>
    <m/>
    <m/>
    <n v="560.2607960298526"/>
    <x v="4"/>
    <s v="The Blackstone Group"/>
  </r>
  <r>
    <s v="Journal"/>
    <s v="Montevideo Labs"/>
    <s v="Data Engineering"/>
    <s v="Data Engineering"/>
    <d v="2024-08-31T00:00:00"/>
    <x v="0"/>
    <s v="50678"/>
    <s v="893656"/>
    <x v="152"/>
    <s v="34751"/>
    <s v="18659335221"/>
    <m/>
    <m/>
    <m/>
    <n v="560.2607960298526"/>
    <x v="4"/>
    <s v="The Blackstone Group"/>
  </r>
  <r>
    <s v="Journal"/>
    <s v="Montevideo Labs"/>
    <s v="Data Engineering"/>
    <s v="Data Engineering"/>
    <d v="2024-08-31T00:00:00"/>
    <x v="0"/>
    <s v="50126"/>
    <s v="892374"/>
    <x v="143"/>
    <s v="25160"/>
    <s v="16856642182"/>
    <m/>
    <m/>
    <m/>
    <n v="440.20491116631274"/>
    <x v="4"/>
    <s v="The Blackstone Group"/>
  </r>
  <r>
    <s v="Journal"/>
    <s v="Montevideo Labs"/>
    <s v="Data Engineering"/>
    <s v="Data Engineering"/>
    <d v="2024-08-31T00:00:00"/>
    <x v="0"/>
    <s v="50091"/>
    <s v="892912"/>
    <x v="143"/>
    <s v="25160"/>
    <s v="16856642182"/>
    <m/>
    <m/>
    <m/>
    <n v="536.24961905714463"/>
    <x v="4"/>
    <s v="The Blackstone Group"/>
  </r>
  <r>
    <s v="Journal"/>
    <s v="Montevideo Labs"/>
    <s v="Data Engineering"/>
    <s v="Data Engineering"/>
    <d v="2024-08-31T00:00:00"/>
    <x v="0"/>
    <s v="50237"/>
    <s v="892525"/>
    <x v="161"/>
    <s v="25152"/>
    <s v="17001844665"/>
    <m/>
    <m/>
    <m/>
    <n v="252.11735821343365"/>
    <x v="4"/>
    <s v="Sincera"/>
  </r>
  <r>
    <s v="Journal"/>
    <s v="Montevideo Labs"/>
    <s v="Data Engineering"/>
    <s v="Data Engineering"/>
    <d v="2024-08-31T00:00:00"/>
    <x v="0"/>
    <s v="50268"/>
    <s v="893123"/>
    <x v="158"/>
    <s v="25544"/>
    <s v="16807042572"/>
    <m/>
    <m/>
    <m/>
    <n v="536.24961905714463"/>
    <x v="4"/>
    <s v="The Blackstone Group"/>
  </r>
  <r>
    <s v="Journal"/>
    <s v="Montevideo Labs"/>
    <s v="Data Engineering"/>
    <s v="Data Engineering"/>
    <d v="2024-08-31T00:00:00"/>
    <x v="0"/>
    <s v="50925"/>
    <s v="892570"/>
    <x v="175"/>
    <s v="36408"/>
    <s v="17772846592"/>
    <m/>
    <m/>
    <m/>
    <n v="612.28501280405317"/>
    <x v="4"/>
    <s v="Globalization Partners"/>
  </r>
  <r>
    <s v="Journal"/>
    <s v="Montevideo Labs"/>
    <s v="Data Engineering"/>
    <s v="Data Engineering"/>
    <d v="2024-08-31T00:00:00"/>
    <x v="0"/>
    <s v="51284"/>
    <s v="894439"/>
    <x v="117"/>
    <s v="25138"/>
    <s v="16977995014"/>
    <m/>
    <m/>
    <m/>
    <n v="240.11176972707966"/>
    <x v="4"/>
    <s v="Roku"/>
  </r>
  <r>
    <s v="Journal"/>
    <s v="Montevideo Labs"/>
    <s v="Data Engineering"/>
    <s v="Data Engineering"/>
    <d v="2024-08-31T00:00:00"/>
    <x v="0"/>
    <s v="50514"/>
    <s v="892995"/>
    <x v="155"/>
    <s v="32036"/>
    <s v="19584503853"/>
    <m/>
    <m/>
    <m/>
    <n v="520.2421677420059"/>
    <x v="4"/>
    <s v="The Blackstone Group"/>
  </r>
  <r>
    <s v="Journal"/>
    <s v="Montevideo Labs"/>
    <s v="Data Engineering"/>
    <s v="Data Engineering"/>
    <d v="2024-08-31T00:00:00"/>
    <x v="0"/>
    <s v="50569"/>
    <s v="893484"/>
    <x v="117"/>
    <s v="25138"/>
    <s v="16977995014"/>
    <m/>
    <m/>
    <m/>
    <n v="360.16765459061952"/>
    <x v="4"/>
    <s v="Roku"/>
  </r>
  <r>
    <s v="Journal"/>
    <s v="Forthpoint"/>
    <s v="Data Engineering"/>
    <s v="Data Engineering"/>
    <d v="2024-08-31T00:00:00"/>
    <x v="0"/>
    <s v="49427"/>
    <s v="889901"/>
    <x v="177"/>
    <s v="28150"/>
    <m/>
    <m/>
    <m/>
    <m/>
    <n v="16054.034771951301"/>
    <x v="1"/>
    <s v="British Telecom"/>
  </r>
  <r>
    <s v="Journal"/>
    <s v="Forthpoint"/>
    <s v="Data Engineering"/>
    <s v="Data Engineering"/>
    <d v="2024-08-31T00:00:00"/>
    <x v="0"/>
    <s v="49554"/>
    <s v="890028"/>
    <x v="171"/>
    <s v="36722"/>
    <m/>
    <m/>
    <m/>
    <m/>
    <n v="1483.2875405691398"/>
    <x v="1"/>
    <s v="in Forth Point Represents Blend360"/>
  </r>
  <r>
    <s v="Journal"/>
    <s v="Blend360, LLC"/>
    <s v="Data Engineering"/>
    <s v="Data Engineering"/>
    <d v="2024-08-31T00:00:00"/>
    <x v="0"/>
    <s v="49248"/>
    <s v="887956"/>
    <x v="8"/>
    <s v="28138"/>
    <s v="17576467343"/>
    <m/>
    <m/>
    <s v="Retainer Revenue Recognition"/>
    <n v="9046.7900000000009"/>
    <x v="4"/>
    <s v="HGV"/>
  </r>
  <r>
    <s v="Journal"/>
    <s v="Montevideo Labs"/>
    <s v="Data Engineering"/>
    <s v="Data Engineering"/>
    <d v="2024-08-31T00:00:00"/>
    <x v="0"/>
    <s v="51158"/>
    <s v="894349"/>
    <x v="117"/>
    <s v="25138"/>
    <s v="16977995014"/>
    <m/>
    <m/>
    <m/>
    <n v="360.16765459061952"/>
    <x v="4"/>
    <s v="Roku"/>
  </r>
  <r>
    <s v="Journal"/>
    <s v="Montevideo Labs"/>
    <s v="Data Engineering"/>
    <s v="Data Engineering"/>
    <d v="2024-08-31T00:00:00"/>
    <x v="0"/>
    <s v="51367"/>
    <s v="894513"/>
    <x v="142"/>
    <s v="32037"/>
    <s v="19584717835"/>
    <m/>
    <m/>
    <m/>
    <n v="560.2607960298526"/>
    <x v="4"/>
    <s v="The Blackstone Group"/>
  </r>
  <r>
    <s v="Journal"/>
    <s v="Montevideo Labs"/>
    <s v="Data Engineering"/>
    <s v="Data Engineering"/>
    <d v="2024-08-31T00:00:00"/>
    <x v="0"/>
    <s v="50720"/>
    <s v="893677"/>
    <x v="117"/>
    <s v="25138"/>
    <s v="16977995014"/>
    <m/>
    <m/>
    <m/>
    <n v="432.20118550874338"/>
    <x v="4"/>
    <s v="Roku"/>
  </r>
  <r>
    <s v="Journal"/>
    <s v="Montevideo Labs"/>
    <s v="Data Engineering"/>
    <s v="Data Engineering"/>
    <d v="2024-08-31T00:00:00"/>
    <x v="0"/>
    <s v="50364"/>
    <s v="892724"/>
    <x v="165"/>
    <s v="25159"/>
    <s v="17001802020"/>
    <m/>
    <m/>
    <m/>
    <n v="408.19000853603541"/>
    <x v="4"/>
    <s v="Stagwellglobal"/>
  </r>
  <r>
    <s v="Journal"/>
    <s v="Montevideo Labs"/>
    <s v="Data Engineering"/>
    <s v="Data Engineering"/>
    <d v="2024-08-31T00:00:00"/>
    <x v="0"/>
    <s v="51289"/>
    <s v="894440"/>
    <x v="157"/>
    <s v="26788"/>
    <s v="16592846934"/>
    <m/>
    <m/>
    <m/>
    <n v="360.16765459061952"/>
    <x v="4"/>
    <s v="Madhive"/>
  </r>
  <r>
    <s v="Journal"/>
    <s v="Montevideo Labs"/>
    <s v="Data Engineering"/>
    <s v="Data Engineering"/>
    <d v="2024-08-31T00:00:00"/>
    <x v="0"/>
    <s v="50166"/>
    <s v="892385"/>
    <x v="144"/>
    <s v="34753"/>
    <s v="17583740188"/>
    <m/>
    <m/>
    <m/>
    <n v="258.12015245661064"/>
    <x v="4"/>
    <s v="Pixability"/>
  </r>
  <r>
    <s v="Journal"/>
    <s v="Montevideo Labs"/>
    <s v="Data Engineering"/>
    <s v="Data Engineering"/>
    <d v="2024-08-31T00:00:00"/>
    <x v="0"/>
    <s v="51026"/>
    <s v="893969"/>
    <x v="117"/>
    <s v="25138"/>
    <s v="16977995014"/>
    <m/>
    <m/>
    <m/>
    <n v="320.14902630277288"/>
    <x v="4"/>
    <s v="Roku"/>
  </r>
  <r>
    <s v="Journal"/>
    <s v="Montevideo Labs"/>
    <s v="Data Engineering"/>
    <s v="Data Engineering"/>
    <d v="2024-08-31T00:00:00"/>
    <x v="0"/>
    <s v="50779"/>
    <s v="892559"/>
    <x v="141"/>
    <s v="35885"/>
    <s v="17771226635"/>
    <m/>
    <m/>
    <m/>
    <n v="392.1825572208968"/>
    <x v="4"/>
    <s v="Globalization Partners"/>
  </r>
  <r>
    <s v="Journal"/>
    <s v="Montevideo Labs"/>
    <s v="Data Engineering"/>
    <s v="Data Engineering"/>
    <d v="2024-08-31T00:00:00"/>
    <x v="0"/>
    <s v="51050"/>
    <s v="894113"/>
    <x v="147"/>
    <s v="36410"/>
    <s v="17772859452"/>
    <m/>
    <m/>
    <m/>
    <n v="648.30177826311512"/>
    <x v="4"/>
    <s v="Globalization Partners"/>
  </r>
  <r>
    <s v="Journal"/>
    <s v="Montevideo Labs"/>
    <s v="Data Engineering"/>
    <s v="Data Engineering"/>
    <d v="2024-08-31T00:00:00"/>
    <x v="0"/>
    <s v="49916"/>
    <s v="892794"/>
    <x v="143"/>
    <s v="25160"/>
    <s v="16856642182"/>
    <m/>
    <m/>
    <m/>
    <n v="560.2607960298526"/>
    <x v="4"/>
    <s v="The Blackstone Group"/>
  </r>
  <r>
    <s v="Journal"/>
    <s v="Montevideo Labs"/>
    <s v="Data Engineering"/>
    <s v="Data Engineering"/>
    <d v="2024-08-31T00:00:00"/>
    <x v="0"/>
    <s v="50413"/>
    <s v="893279"/>
    <x v="159"/>
    <s v="29211"/>
    <s v="17692058278"/>
    <m/>
    <m/>
    <m/>
    <n v="400.1862828784661"/>
    <x v="4"/>
    <s v="Stagwellglobal"/>
  </r>
  <r>
    <s v="Journal"/>
    <s v="Montevideo Labs"/>
    <s v="Data Engineering"/>
    <s v="Data Engineering"/>
    <d v="2024-08-31T00:00:00"/>
    <x v="0"/>
    <s v="50456"/>
    <s v="893404"/>
    <x v="117"/>
    <s v="25138"/>
    <s v="16977995014"/>
    <m/>
    <m/>
    <m/>
    <n v="320.14902630277288"/>
    <x v="4"/>
    <s v="Roku"/>
  </r>
  <r>
    <s v="Journal"/>
    <s v="Montevideo Labs"/>
    <s v="Data Engineering"/>
    <s v="Data Engineering"/>
    <d v="2024-08-31T00:00:00"/>
    <x v="0"/>
    <s v="50848"/>
    <s v="893754"/>
    <x v="117"/>
    <s v="25138"/>
    <s v="16977995014"/>
    <m/>
    <m/>
    <m/>
    <n v="464.21608813902071"/>
    <x v="4"/>
    <s v="Roku"/>
  </r>
  <r>
    <s v="Journal"/>
    <s v="Montevideo Labs"/>
    <s v="Data Engineering"/>
    <s v="Data Engineering"/>
    <d v="2024-08-31T00:00:00"/>
    <x v="0"/>
    <s v="50052"/>
    <s v="892893"/>
    <x v="6"/>
    <s v="25146"/>
    <s v="16716229170"/>
    <m/>
    <m/>
    <m/>
    <n v="400.1862828784661"/>
    <x v="4"/>
    <s v="MasterCard"/>
  </r>
  <r>
    <s v="Journal"/>
    <s v="Montevideo Labs"/>
    <s v="Data Engineering"/>
    <s v="Data Engineering"/>
    <d v="2024-08-31T00:00:00"/>
    <x v="0"/>
    <s v="50006"/>
    <s v="892858"/>
    <x v="6"/>
    <s v="25146"/>
    <s v="16716229170"/>
    <m/>
    <m/>
    <m/>
    <n v="336.15647761791155"/>
    <x v="4"/>
    <s v="MasterCard"/>
  </r>
  <r>
    <s v="Journal"/>
    <s v="Montevideo Labs"/>
    <s v="Data Engineering"/>
    <s v="Data Engineering"/>
    <d v="2024-08-31T00:00:00"/>
    <x v="0"/>
    <s v="50660"/>
    <s v="893649"/>
    <x v="152"/>
    <s v="34751"/>
    <s v="18659335221"/>
    <m/>
    <m/>
    <m/>
    <n v="560.2607960298526"/>
    <x v="4"/>
    <s v="The Blackstone Group"/>
  </r>
  <r>
    <s v="Journal"/>
    <s v="Montevideo Labs"/>
    <s v="Data Engineering"/>
    <s v="Data Engineering"/>
    <d v="2024-08-31T00:00:00"/>
    <x v="0"/>
    <s v="49967"/>
    <s v="892693"/>
    <x v="143"/>
    <s v="25160"/>
    <s v="16856642182"/>
    <m/>
    <m/>
    <m/>
    <n v="440.20491116631274"/>
    <x v="4"/>
    <s v="The Blackstone Group"/>
  </r>
  <r>
    <s v="Journal"/>
    <s v="Montevideo Labs"/>
    <s v="Data Engineering"/>
    <s v="Data Engineering"/>
    <d v="2024-08-31T00:00:00"/>
    <x v="0"/>
    <s v="49855"/>
    <s v="892459"/>
    <x v="6"/>
    <s v="25146"/>
    <s v="16716229170"/>
    <m/>
    <m/>
    <m/>
    <n v="400.1862828784661"/>
    <x v="4"/>
    <s v="MasterCard"/>
  </r>
  <r>
    <s v="Journal"/>
    <s v="Montevideo Labs"/>
    <s v="Data Engineering"/>
    <s v="Data Engineering"/>
    <d v="2024-08-31T00:00:00"/>
    <x v="0"/>
    <s v="50066"/>
    <s v="892900"/>
    <x v="6"/>
    <s v="25146"/>
    <s v="16716229170"/>
    <m/>
    <m/>
    <m/>
    <n v="496.23099076929799"/>
    <x v="4"/>
    <s v="MasterCard"/>
  </r>
  <r>
    <s v="Journal"/>
    <s v="Montevideo Labs"/>
    <s v="Data Engineering"/>
    <s v="Data Engineering"/>
    <d v="2024-08-31T00:00:00"/>
    <x v="0"/>
    <s v="50263"/>
    <s v="893119"/>
    <x v="146"/>
    <s v="28145"/>
    <s v="17581549176"/>
    <m/>
    <m/>
    <m/>
    <n v="240.11176972707966"/>
    <x v="4"/>
    <s v="Sincera"/>
  </r>
  <r>
    <s v="Journal"/>
    <s v="Montevideo Labs"/>
    <s v="Data Engineering"/>
    <s v="Data Engineering"/>
    <d v="2024-08-31T00:00:00"/>
    <x v="0"/>
    <s v="50377"/>
    <s v="893258"/>
    <x v="165"/>
    <s v="25159"/>
    <s v="17001802020"/>
    <m/>
    <m/>
    <m/>
    <n v="408.19000853603541"/>
    <x v="4"/>
    <s v="Stagwellglobal"/>
  </r>
  <r>
    <s v="Journal"/>
    <s v="Montevideo Labs"/>
    <s v="Data Engineering"/>
    <s v="Data Engineering"/>
    <d v="2024-08-31T00:00:00"/>
    <x v="0"/>
    <s v="50251"/>
    <s v="893194"/>
    <x v="161"/>
    <s v="25152"/>
    <s v="17001844665"/>
    <m/>
    <m/>
    <m/>
    <n v="240.11176972707966"/>
    <x v="4"/>
    <s v="Sincera"/>
  </r>
  <r>
    <s v="Journal"/>
    <s v="Montevideo Labs"/>
    <s v="Data Engineering"/>
    <s v="Data Engineering"/>
    <d v="2024-08-31T00:00:00"/>
    <x v="0"/>
    <s v="50557"/>
    <s v="893189"/>
    <x v="155"/>
    <s v="32036"/>
    <s v="19584503853"/>
    <m/>
    <m/>
    <m/>
    <n v="560.2607960298526"/>
    <x v="4"/>
    <s v="The Blackstone Group"/>
  </r>
  <r>
    <s v="Journal"/>
    <s v="Blend360, LLC"/>
    <s v="Data Engineering"/>
    <s v="Data Engineering"/>
    <d v="2024-08-31T00:00:00"/>
    <x v="0"/>
    <s v="49225"/>
    <s v="887941"/>
    <x v="43"/>
    <s v="32545"/>
    <s v="19572025691"/>
    <m/>
    <m/>
    <s v="Retainer Revenue Recognition"/>
    <n v="24359.439999999999"/>
    <x v="4"/>
    <s v="Under Armour"/>
  </r>
  <r>
    <s v="Journal"/>
    <s v="Montevideo Labs"/>
    <s v="Data Engineering"/>
    <s v="Data Engineering"/>
    <d v="2024-08-31T00:00:00"/>
    <x v="0"/>
    <s v="50243"/>
    <s v="892986"/>
    <x v="161"/>
    <s v="25152"/>
    <s v="17001844665"/>
    <m/>
    <m/>
    <m/>
    <n v="210.0977985111947"/>
    <x v="4"/>
    <s v="Sincera"/>
  </r>
  <r>
    <s v="Journal"/>
    <s v="Montevideo Labs"/>
    <s v="Data Engineering"/>
    <s v="Data Engineering"/>
    <d v="2024-08-31T00:00:00"/>
    <x v="0"/>
    <s v="51149"/>
    <s v="894340"/>
    <x v="117"/>
    <s v="25138"/>
    <s v="16977995014"/>
    <m/>
    <m/>
    <m/>
    <n v="464.21608813902071"/>
    <x v="4"/>
    <s v="Roku"/>
  </r>
  <r>
    <s v="Journal"/>
    <s v="Montevideo Labs"/>
    <s v="Data Engineering"/>
    <s v="Data Engineering"/>
    <d v="2024-08-31T00:00:00"/>
    <x v="0"/>
    <s v="50467"/>
    <s v="893179"/>
    <x v="166"/>
    <s v="29419"/>
    <s v="18262439992"/>
    <m/>
    <m/>
    <m/>
    <n v="504.23471642686729"/>
    <x v="4"/>
    <s v="The Blackstone Group"/>
  </r>
  <r>
    <s v="Journal"/>
    <s v="Montevideo Labs"/>
    <s v="Data Engineering"/>
    <s v="Data Engineering"/>
    <d v="2024-08-31T00:00:00"/>
    <x v="0"/>
    <s v="49821"/>
    <s v="892433"/>
    <x v="6"/>
    <s v="25146"/>
    <s v="16716229170"/>
    <m/>
    <m/>
    <m/>
    <n v="580.27011017377583"/>
    <x v="4"/>
    <s v="MasterCard"/>
  </r>
  <r>
    <s v="Journal"/>
    <s v="Montevideo Labs"/>
    <s v="Data Engineering"/>
    <s v="Data Engineering"/>
    <d v="2024-08-31T00:00:00"/>
    <x v="0"/>
    <s v="50186"/>
    <s v="892956"/>
    <x v="143"/>
    <s v="25160"/>
    <s v="16856642182"/>
    <m/>
    <m/>
    <m/>
    <n v="440.20491116631274"/>
    <x v="4"/>
    <s v="The Blackstone Group"/>
  </r>
  <r>
    <s v="Journal"/>
    <s v="Montevideo Labs"/>
    <s v="Data Engineering"/>
    <s v="Data Engineering"/>
    <d v="2024-08-31T00:00:00"/>
    <x v="0"/>
    <s v="50133"/>
    <s v="892932"/>
    <x v="164"/>
    <s v="25155"/>
    <m/>
    <m/>
    <m/>
    <m/>
    <n v="312.14530064520358"/>
    <x v="4"/>
    <s v="Pixability"/>
  </r>
  <r>
    <s v="Journal"/>
    <s v="Montevideo Labs"/>
    <s v="Data Engineering"/>
    <s v="Data Engineering"/>
    <d v="2024-08-31T00:00:00"/>
    <x v="0"/>
    <s v="51017"/>
    <s v="894107"/>
    <x v="154"/>
    <s v="36409"/>
    <s v="17772967350"/>
    <m/>
    <m/>
    <m/>
    <n v="376.17510590575813"/>
    <x v="4"/>
    <s v="Globalization Partners"/>
  </r>
  <r>
    <s v="Journal"/>
    <s v="Montevideo Labs"/>
    <s v="Data Engineering"/>
    <s v="Data Engineering"/>
    <d v="2024-08-31T00:00:00"/>
    <x v="0"/>
    <s v="50090"/>
    <s v="892714"/>
    <x v="6"/>
    <s v="25146"/>
    <s v="16716229170"/>
    <m/>
    <m/>
    <m/>
    <n v="638.29712119115345"/>
    <x v="4"/>
    <s v="MasterCard"/>
  </r>
  <r>
    <s v="Journal"/>
    <s v="Montevideo Labs"/>
    <s v="Data Engineering"/>
    <s v="Data Engineering"/>
    <d v="2024-08-31T00:00:00"/>
    <x v="0"/>
    <s v="50486"/>
    <s v="893427"/>
    <x v="117"/>
    <s v="25138"/>
    <s v="16977995014"/>
    <m/>
    <m/>
    <m/>
    <n v="480.22353945415932"/>
    <x v="4"/>
    <s v="Roku"/>
  </r>
  <r>
    <s v="Journal"/>
    <s v="Montevideo Labs"/>
    <s v="Data Engineering"/>
    <s v="Data Engineering"/>
    <d v="2024-08-31T00:00:00"/>
    <x v="0"/>
    <s v="50637"/>
    <s v="893636"/>
    <x v="117"/>
    <s v="25138"/>
    <s v="16977995014"/>
    <m/>
    <m/>
    <m/>
    <n v="380.17696873454281"/>
    <x v="4"/>
    <s v="Roku"/>
  </r>
  <r>
    <s v="Journal"/>
    <s v="Montevideo Labs"/>
    <s v="Data Engineering"/>
    <s v="Data Engineering"/>
    <d v="2024-08-31T00:00:00"/>
    <x v="0"/>
    <s v="51169"/>
    <s v="892583"/>
    <x v="168"/>
    <s v="36411"/>
    <s v="17772618578"/>
    <m/>
    <m/>
    <m/>
    <n v="560.2607960298526"/>
    <x v="4"/>
    <s v="Globalization Partners"/>
  </r>
  <r>
    <s v="Journal"/>
    <s v="Montevideo Labs"/>
    <s v="Data Engineering"/>
    <s v="Data Engineering"/>
    <d v="2024-08-31T00:00:00"/>
    <x v="0"/>
    <s v="50616"/>
    <s v="892734"/>
    <x v="151"/>
    <s v="32875"/>
    <s v="19901929100"/>
    <m/>
    <m/>
    <m/>
    <n v="520.2421677420059"/>
    <x v="4"/>
    <s v="The Blackstone Group"/>
  </r>
  <r>
    <s v="Journal"/>
    <s v="Montevideo Labs"/>
    <s v="Data Engineering"/>
    <s v="Data Engineering"/>
    <d v="2024-08-31T00:00:00"/>
    <x v="0"/>
    <s v="50350"/>
    <s v="892540"/>
    <x v="148"/>
    <s v="28998"/>
    <s v="18243049512"/>
    <m/>
    <m/>
    <m/>
    <n v="440.20491116631274"/>
    <x v="4"/>
    <s v="The Blackstone Group"/>
  </r>
  <r>
    <s v="Journal"/>
    <s v="Montevideo Labs"/>
    <s v="Data Engineering"/>
    <s v="Data Engineering"/>
    <d v="2024-08-31T00:00:00"/>
    <x v="0"/>
    <s v="50029"/>
    <s v="892881"/>
    <x v="143"/>
    <s v="25160"/>
    <s v="16856642182"/>
    <m/>
    <m/>
    <m/>
    <n v="560.2607960298526"/>
    <x v="4"/>
    <s v="The Blackstone Group"/>
  </r>
  <r>
    <s v="Journal"/>
    <s v="Montevideo Labs"/>
    <s v="Data Engineering"/>
    <s v="Data Engineering"/>
    <d v="2024-08-31T00:00:00"/>
    <x v="0"/>
    <s v="50000"/>
    <s v="892339"/>
    <x v="143"/>
    <s v="25160"/>
    <s v="16856642182"/>
    <m/>
    <m/>
    <m/>
    <n v="480.22353945415932"/>
    <x v="4"/>
    <s v="The Blackstone Group"/>
  </r>
  <r>
    <s v="Journal"/>
    <s v="Montevideo Labs"/>
    <s v="Data Engineering"/>
    <s v="Data Engineering"/>
    <d v="2024-08-31T00:00:00"/>
    <x v="0"/>
    <s v="50265"/>
    <s v="893121"/>
    <x v="146"/>
    <s v="28145"/>
    <s v="17581549176"/>
    <m/>
    <m/>
    <m/>
    <n v="280.1303980149263"/>
    <x v="4"/>
    <s v="Sincera"/>
  </r>
  <r>
    <s v="Journal"/>
    <s v="Montevideo Labs"/>
    <s v="Data Engineering"/>
    <s v="Data Engineering"/>
    <d v="2024-08-31T00:00:00"/>
    <x v="0"/>
    <s v="50875"/>
    <s v="893579"/>
    <x v="141"/>
    <s v="35885"/>
    <s v="17771226635"/>
    <m/>
    <m/>
    <m/>
    <n v="384.17883156332749"/>
    <x v="4"/>
    <s v="Globalization Partners"/>
  </r>
  <r>
    <s v="Journal"/>
    <s v="Montevideo Labs"/>
    <s v="Data Engineering"/>
    <s v="Data Engineering"/>
    <d v="2024-08-31T00:00:00"/>
    <x v="0"/>
    <s v="51372"/>
    <s v="894486"/>
    <x v="157"/>
    <s v="26788"/>
    <s v="16592846934"/>
    <m/>
    <m/>
    <m/>
    <n v="360.16765459061952"/>
    <x v="4"/>
    <s v="Madhive"/>
  </r>
  <r>
    <s v="Journal"/>
    <s v="Blend360, LLC"/>
    <s v="Data Engineering"/>
    <s v="Data Engineering"/>
    <d v="2024-08-31T00:00:00"/>
    <x v="0"/>
    <s v="51805"/>
    <s v="901509"/>
    <x v="18"/>
    <s v="31318"/>
    <s v="18657995555"/>
    <m/>
    <m/>
    <m/>
    <n v="32467.7"/>
    <x v="4"/>
    <s v="Visa"/>
  </r>
  <r>
    <s v="Journal"/>
    <s v="Montevideo Labs"/>
    <s v="Data Engineering"/>
    <s v="Data Engineering"/>
    <d v="2024-08-31T00:00:00"/>
    <x v="0"/>
    <s v="50887"/>
    <s v="892566"/>
    <x v="141"/>
    <s v="35885"/>
    <s v="17771226635"/>
    <m/>
    <m/>
    <m/>
    <n v="392.1825572208968"/>
    <x v="4"/>
    <s v="Globalization Partners"/>
  </r>
  <r>
    <s v="Journal"/>
    <s v="Montevideo Labs"/>
    <s v="Data Engineering"/>
    <s v="Data Engineering"/>
    <d v="2024-08-31T00:00:00"/>
    <x v="0"/>
    <s v="49758"/>
    <s v="892394"/>
    <x v="157"/>
    <s v="26788"/>
    <s v="16592846934"/>
    <m/>
    <m/>
    <m/>
    <n v="360.16765459061952"/>
    <x v="4"/>
    <s v="Madhive"/>
  </r>
  <r>
    <s v="Journal"/>
    <s v="Montevideo Labs"/>
    <s v="Data Engineering"/>
    <s v="Data Engineering"/>
    <d v="2024-08-31T00:00:00"/>
    <x v="0"/>
    <s v="49986"/>
    <s v="892846"/>
    <x v="143"/>
    <s v="25160"/>
    <s v="16856642182"/>
    <m/>
    <m/>
    <m/>
    <n v="440.20491116631274"/>
    <x v="4"/>
    <s v="The Blackstone Group"/>
  </r>
  <r>
    <s v="Journal"/>
    <s v="Montevideo Labs"/>
    <s v="Data Engineering"/>
    <s v="Data Engineering"/>
    <d v="2024-08-31T00:00:00"/>
    <x v="0"/>
    <s v="50297"/>
    <s v="893217"/>
    <x v="146"/>
    <s v="28145"/>
    <s v="17581549176"/>
    <m/>
    <m/>
    <m/>
    <n v="280.1303980149263"/>
    <x v="4"/>
    <s v="Sincera"/>
  </r>
  <r>
    <s v="Journal"/>
    <s v="Blend360, LLC"/>
    <s v="Data Engineering"/>
    <s v="Data Engineering"/>
    <d v="2024-08-31T00:00:00"/>
    <x v="0"/>
    <s v="49256"/>
    <s v="887965"/>
    <x v="9"/>
    <s v="30356"/>
    <s v="17731619858"/>
    <m/>
    <m/>
    <s v="Retainer Revenue Recognition"/>
    <n v="25374.35"/>
    <x v="4"/>
    <s v="Cornerstone Building Brands (CD&amp;R)"/>
  </r>
  <r>
    <s v="Journal"/>
    <s v="Montevideo Labs"/>
    <s v="Data Engineering"/>
    <s v="Data Engineering"/>
    <d v="2024-08-31T00:00:00"/>
    <x v="0"/>
    <s v="51180"/>
    <s v="894358"/>
    <x v="117"/>
    <s v="25138"/>
    <s v="16977995014"/>
    <m/>
    <m/>
    <m/>
    <n v="320.14902630277288"/>
    <x v="4"/>
    <s v="Roku"/>
  </r>
  <r>
    <s v="Journal"/>
    <s v="Montevideo Labs"/>
    <s v="Data Engineering"/>
    <s v="Data Engineering"/>
    <d v="2024-08-31T00:00:00"/>
    <x v="0"/>
    <s v="51103"/>
    <s v="894131"/>
    <x v="117"/>
    <s v="25138"/>
    <s v="16977995014"/>
    <m/>
    <m/>
    <m/>
    <n v="464.21608813902071"/>
    <x v="4"/>
    <s v="Roku"/>
  </r>
  <r>
    <s v="Journal"/>
    <s v="Montevideo Labs"/>
    <s v="Data Engineering"/>
    <s v="Data Engineering"/>
    <d v="2024-08-31T00:00:00"/>
    <x v="0"/>
    <s v="50178"/>
    <s v="892523"/>
    <x v="144"/>
    <s v="34753"/>
    <s v="17583740188"/>
    <m/>
    <m/>
    <m/>
    <n v="258.12015245661064"/>
    <x v="4"/>
    <s v="Pixability"/>
  </r>
  <r>
    <s v="Journal"/>
    <s v="Blend360, LLC"/>
    <s v="Data Engineering"/>
    <s v="Data Engineering"/>
    <d v="2024-08-31T00:00:00"/>
    <x v="0"/>
    <s v="51614"/>
    <s v="901176"/>
    <x v="20"/>
    <s v="33389"/>
    <s v="20194098727"/>
    <m/>
    <m/>
    <m/>
    <n v="-19890"/>
    <x v="4"/>
    <s v="CVS Health"/>
  </r>
  <r>
    <s v="Journal"/>
    <s v="Montevideo Labs"/>
    <s v="Data Engineering"/>
    <s v="Data Engineering"/>
    <d v="2024-08-31T00:00:00"/>
    <x v="0"/>
    <s v="50430"/>
    <s v="893286"/>
    <x v="166"/>
    <s v="29419"/>
    <s v="18262439992"/>
    <m/>
    <m/>
    <m/>
    <n v="504.23471642686729"/>
    <x v="4"/>
    <s v="The Blackstone Group"/>
  </r>
  <r>
    <s v="Journal"/>
    <s v="Montevideo Labs"/>
    <s v="Data Engineering"/>
    <s v="Data Engineering"/>
    <d v="2024-08-31T00:00:00"/>
    <x v="0"/>
    <s v="51422"/>
    <s v="892770"/>
    <x v="145"/>
    <s v="28678"/>
    <s v="17806464279"/>
    <m/>
    <m/>
    <m/>
    <n v="180.08382729530976"/>
    <x v="4"/>
    <s v="Fedefarma"/>
  </r>
  <r>
    <s v="Journal"/>
    <s v="Montevideo Labs"/>
    <s v="Data Engineering"/>
    <s v="Data Engineering"/>
    <d v="2024-08-31T00:00:00"/>
    <x v="0"/>
    <s v="51087"/>
    <s v="894300"/>
    <x v="147"/>
    <s v="36410"/>
    <s v="17772859452"/>
    <m/>
    <m/>
    <m/>
    <n v="520.2421677420059"/>
    <x v="4"/>
    <s v="Globalization Partners"/>
  </r>
  <r>
    <s v="Journal"/>
    <s v="Blend360, LLC"/>
    <s v="Data Engineering"/>
    <s v="Data Engineering"/>
    <d v="2024-08-31T00:00:00"/>
    <x v="0"/>
    <s v="52166"/>
    <s v="913919"/>
    <x v="0"/>
    <m/>
    <m/>
    <s v="ICC 834 Franklin Templeton : Franklin Templeton - PMO+Engineering Tiger Team"/>
    <m/>
    <s v="TopSide Management Book Elim related to project ICC 834 Franklin Templeton : Franklin Templeton - PMO+Engineering Tiger Team"/>
    <n v="-237.11"/>
    <x v="4"/>
    <s v="Franklin Templeton"/>
  </r>
  <r>
    <s v="Journal"/>
    <s v="Montevideo Labs"/>
    <s v="Data Engineering"/>
    <s v="Data Engineering"/>
    <d v="2024-08-31T00:00:00"/>
    <x v="0"/>
    <s v="50157"/>
    <s v="892941"/>
    <x v="143"/>
    <s v="25160"/>
    <s v="16856642182"/>
    <m/>
    <m/>
    <m/>
    <n v="560.2607960298526"/>
    <x v="4"/>
    <s v="The Blackstone Group"/>
  </r>
  <r>
    <s v="Journal"/>
    <s v="Montevideo Labs"/>
    <s v="Data Engineering"/>
    <s v="Data Engineering"/>
    <d v="2024-08-31T00:00:00"/>
    <x v="0"/>
    <s v="51070"/>
    <s v="894122"/>
    <x v="147"/>
    <s v="36410"/>
    <s v="17772859452"/>
    <m/>
    <m/>
    <m/>
    <n v="648.30177826311512"/>
    <x v="4"/>
    <s v="Globalization Partners"/>
  </r>
  <r>
    <s v="Journal"/>
    <s v="Montevideo Labs"/>
    <s v="Data Engineering"/>
    <s v="Data Engineering"/>
    <d v="2024-08-31T00:00:00"/>
    <x v="0"/>
    <s v="50982"/>
    <s v="893938"/>
    <x v="117"/>
    <s v="25138"/>
    <s v="16977995014"/>
    <m/>
    <m/>
    <m/>
    <n v="320.14902630277288"/>
    <x v="4"/>
    <s v="Roku"/>
  </r>
  <r>
    <s v="Journal"/>
    <s v="Montevideo Labs"/>
    <s v="Data Engineering"/>
    <s v="Data Engineering"/>
    <d v="2024-08-31T00:00:00"/>
    <x v="0"/>
    <s v="50985"/>
    <s v="893941"/>
    <x v="154"/>
    <s v="36409"/>
    <s v="17772967350"/>
    <m/>
    <m/>
    <m/>
    <n v="376.17510590575813"/>
    <x v="4"/>
    <s v="Globalization Partners"/>
  </r>
  <r>
    <s v="Journal"/>
    <s v="Montevideo Labs"/>
    <s v="Data Engineering"/>
    <s v="Data Engineering"/>
    <d v="2024-08-31T00:00:00"/>
    <x v="0"/>
    <s v="51385"/>
    <s v="894698"/>
    <x v="157"/>
    <s v="26788"/>
    <s v="16592846934"/>
    <m/>
    <m/>
    <m/>
    <n v="270.12574094296463"/>
    <x v="4"/>
    <s v="Madhive"/>
  </r>
  <r>
    <s v="Journal"/>
    <s v="Montevideo Labs"/>
    <s v="Data Engineering"/>
    <s v="Data Engineering"/>
    <d v="2024-08-31T00:00:00"/>
    <x v="0"/>
    <s v="50407"/>
    <s v="893272"/>
    <x v="166"/>
    <s v="29419"/>
    <s v="18262439992"/>
    <m/>
    <m/>
    <m/>
    <n v="504.23471642686729"/>
    <x v="4"/>
    <s v="The Blackstone Group"/>
  </r>
  <r>
    <s v="Journal"/>
    <s v="Blend360, LLC"/>
    <s v="Data Engineering"/>
    <s v="Data Engineering"/>
    <d v="2024-08-31T00:00:00"/>
    <x v="0"/>
    <s v="51822"/>
    <s v="901606"/>
    <x v="178"/>
    <s v="36719"/>
    <s v="21171944558"/>
    <m/>
    <m/>
    <m/>
    <n v="4820.1400000000003"/>
    <x v="4"/>
    <s v="Under Armour"/>
  </r>
  <r>
    <s v="Journal"/>
    <s v="Montevideo Labs"/>
    <s v="Data Engineering"/>
    <s v="Data Engineering"/>
    <d v="2024-08-31T00:00:00"/>
    <x v="0"/>
    <s v="51022"/>
    <s v="893964"/>
    <x v="117"/>
    <s v="25138"/>
    <s v="16977995014"/>
    <m/>
    <m/>
    <m/>
    <n v="320.14902630277288"/>
    <x v="4"/>
    <s v="Roku"/>
  </r>
  <r>
    <s v="Journal"/>
    <s v="Montevideo Labs"/>
    <s v="Data Engineering"/>
    <s v="Data Engineering"/>
    <d v="2024-08-31T00:00:00"/>
    <x v="0"/>
    <s v="50101"/>
    <s v="892362"/>
    <x v="6"/>
    <s v="25146"/>
    <s v="16716229170"/>
    <m/>
    <m/>
    <m/>
    <n v="336.15647761791155"/>
    <x v="4"/>
    <s v="MasterCard"/>
  </r>
  <r>
    <s v="Journal"/>
    <s v="Montevideo Labs"/>
    <s v="Data Engineering"/>
    <s v="Data Engineering"/>
    <d v="2024-08-31T00:00:00"/>
    <x v="0"/>
    <s v="50966"/>
    <s v="893925"/>
    <x v="117"/>
    <s v="25138"/>
    <s v="16977995014"/>
    <m/>
    <m/>
    <m/>
    <n v="432.20118550874338"/>
    <x v="4"/>
    <s v="Roku"/>
  </r>
  <r>
    <s v="Journal"/>
    <s v="Montevideo Labs"/>
    <s v="Data Engineering"/>
    <s v="Data Engineering"/>
    <d v="2024-08-31T00:00:00"/>
    <x v="0"/>
    <s v="50959"/>
    <s v="893920"/>
    <x v="154"/>
    <s v="36409"/>
    <s v="17772967350"/>
    <m/>
    <m/>
    <m/>
    <n v="376.17510590575813"/>
    <x v="4"/>
    <s v="Globalization Partners"/>
  </r>
  <r>
    <s v="Journal"/>
    <s v="Montevideo Labs"/>
    <s v="Data Engineering"/>
    <s v="Data Engineering"/>
    <d v="2024-08-31T00:00:00"/>
    <x v="0"/>
    <s v="51370"/>
    <s v="894514"/>
    <x v="157"/>
    <s v="26788"/>
    <s v="16592846934"/>
    <m/>
    <m/>
    <m/>
    <n v="520.2421677420059"/>
    <x v="4"/>
    <s v="Madhive"/>
  </r>
  <r>
    <s v="Journal"/>
    <s v="Montevideo Labs"/>
    <s v="Data Engineering"/>
    <s v="Data Engineering"/>
    <d v="2024-08-31T00:00:00"/>
    <x v="0"/>
    <s v="50064"/>
    <s v="892348"/>
    <x v="6"/>
    <s v="25146"/>
    <s v="16716229170"/>
    <m/>
    <m/>
    <m/>
    <n v="336.15647761791155"/>
    <x v="4"/>
    <s v="MasterCard"/>
  </r>
  <r>
    <s v="Journal"/>
    <s v="Montevideo Labs"/>
    <s v="Data Engineering"/>
    <s v="Data Engineering"/>
    <d v="2024-08-31T00:00:00"/>
    <x v="0"/>
    <s v="51399"/>
    <s v="894709"/>
    <x v="145"/>
    <s v="28678"/>
    <s v="17806464279"/>
    <m/>
    <m/>
    <m/>
    <n v="180.08382729530976"/>
    <x v="4"/>
    <s v="Fedefarma"/>
  </r>
  <r>
    <s v="Journal"/>
    <s v="Montevideo Labs"/>
    <s v="Data Engineering"/>
    <s v="Data Engineering"/>
    <d v="2024-08-31T00:00:00"/>
    <x v="0"/>
    <s v="50783"/>
    <s v="892738"/>
    <x v="117"/>
    <s v="25138"/>
    <s v="16977995014"/>
    <m/>
    <m/>
    <m/>
    <n v="320.14902630277288"/>
    <x v="4"/>
    <s v="Roku"/>
  </r>
  <r>
    <s v="Journal"/>
    <s v="Montevideo Labs"/>
    <s v="Data Engineering"/>
    <s v="Data Engineering"/>
    <d v="2024-08-31T00:00:00"/>
    <x v="0"/>
    <s v="50686"/>
    <s v="893527"/>
    <x v="152"/>
    <s v="34751"/>
    <s v="18659335221"/>
    <m/>
    <m/>
    <m/>
    <n v="560.2607960298526"/>
    <x v="4"/>
    <s v="The Blackstone Group"/>
  </r>
  <r>
    <s v="Journal"/>
    <s v="Montevideo Labs"/>
    <s v="Data Engineering"/>
    <s v="Data Engineering"/>
    <d v="2024-08-31T00:00:00"/>
    <x v="0"/>
    <s v="50529"/>
    <s v="893005"/>
    <x v="117"/>
    <s v="25138"/>
    <s v="16977995014"/>
    <m/>
    <m/>
    <m/>
    <n v="504.23471642686729"/>
    <x v="4"/>
    <s v="Roku"/>
  </r>
  <r>
    <s v="Journal"/>
    <s v="Blend360, LLC"/>
    <s v="Data Engineering"/>
    <s v="Data Engineering"/>
    <d v="2024-08-31T00:00:00"/>
    <x v="0"/>
    <s v="51809"/>
    <s v="901512"/>
    <x v="18"/>
    <s v="31318"/>
    <s v="18657995555"/>
    <m/>
    <m/>
    <m/>
    <n v="1916.01"/>
    <x v="4"/>
    <s v="Visa"/>
  </r>
  <r>
    <s v="Journal"/>
    <s v="Montevideo Labs"/>
    <s v="Data Engineering"/>
    <s v="Data Engineering"/>
    <d v="2024-08-31T00:00:00"/>
    <x v="0"/>
    <s v="50290"/>
    <s v="893133"/>
    <x v="156"/>
    <s v="28140"/>
    <s v="17690283562"/>
    <m/>
    <m/>
    <m/>
    <n v="536.24961905714463"/>
    <x v="4"/>
    <s v="The Blackstone Group"/>
  </r>
  <r>
    <s v="Journal"/>
    <s v="Montevideo Labs"/>
    <s v="Data Engineering"/>
    <s v="Data Engineering"/>
    <d v="2024-08-31T00:00:00"/>
    <x v="0"/>
    <s v="50801"/>
    <s v="893571"/>
    <x v="141"/>
    <s v="35885"/>
    <s v="17771226635"/>
    <m/>
    <m/>
    <m/>
    <n v="336.15647761791155"/>
    <x v="4"/>
    <s v="Globalization Partners"/>
  </r>
  <r>
    <s v="Journal"/>
    <s v="Montevideo Labs"/>
    <s v="Data Engineering"/>
    <s v="Data Engineering"/>
    <d v="2024-08-31T00:00:00"/>
    <x v="0"/>
    <s v="50556"/>
    <s v="893477"/>
    <x v="117"/>
    <s v="25138"/>
    <s v="16977995014"/>
    <m/>
    <m/>
    <m/>
    <n v="540.25148188592925"/>
    <x v="4"/>
    <s v="Roku"/>
  </r>
  <r>
    <s v="Journal"/>
    <s v="Montevideo Labs"/>
    <s v="Data Engineering"/>
    <s v="Data Engineering"/>
    <d v="2024-08-31T00:00:00"/>
    <x v="0"/>
    <s v="50636"/>
    <s v="893635"/>
    <x v="151"/>
    <s v="32875"/>
    <s v="19901929100"/>
    <m/>
    <m/>
    <m/>
    <n v="520.2421677420059"/>
    <x v="4"/>
    <s v="The Blackstone Group"/>
  </r>
  <r>
    <s v="Journal"/>
    <s v="Montevideo Labs"/>
    <s v="Data Engineering"/>
    <s v="Data Engineering"/>
    <d v="2024-08-31T00:00:00"/>
    <x v="0"/>
    <s v="50373"/>
    <s v="893296"/>
    <x v="165"/>
    <s v="25159"/>
    <s v="17001802020"/>
    <m/>
    <m/>
    <m/>
    <n v="408.19000853603541"/>
    <x v="4"/>
    <s v="Stagwellglobal"/>
  </r>
  <r>
    <s v="Journal"/>
    <s v="Blend360, LLC"/>
    <s v="Data Engineering"/>
    <s v="Data Engineering"/>
    <d v="2024-08-31T00:00:00"/>
    <x v="0"/>
    <s v="49639"/>
    <s v="891065"/>
    <x v="179"/>
    <s v="18322"/>
    <m/>
    <m/>
    <m/>
    <s v="Data RevRec Aug24"/>
    <n v="10000"/>
    <x v="4"/>
    <s v="DMW Direct"/>
  </r>
  <r>
    <s v="Journal"/>
    <s v="Blend360, LLC"/>
    <s v="Data Engineering"/>
    <s v="Data Engineering"/>
    <d v="2024-08-31T00:00:00"/>
    <x v="0"/>
    <s v="49282"/>
    <s v="888242"/>
    <x v="48"/>
    <s v="34221"/>
    <s v="17731527745"/>
    <m/>
    <m/>
    <s v="Retainer Revenue Recognition"/>
    <n v="187159.83"/>
    <x v="4"/>
    <s v="Franklin Templeton"/>
  </r>
  <r>
    <s v="Journal"/>
    <s v="Blend360, LLC"/>
    <s v="Data Engineering"/>
    <s v="Data Engineering"/>
    <d v="2024-08-31T00:00:00"/>
    <x v="0"/>
    <s v="51740"/>
    <s v="901504"/>
    <x v="135"/>
    <s v="30362"/>
    <s v="18821214569"/>
    <m/>
    <m/>
    <m/>
    <n v="15001.46"/>
    <x v="4"/>
    <s v="Under Armour"/>
  </r>
  <r>
    <s v="Journal"/>
    <s v="Montevideo Labs"/>
    <s v="Data Engineering"/>
    <s v="Data Engineering"/>
    <d v="2024-08-31T00:00:00"/>
    <x v="0"/>
    <s v="51252"/>
    <s v="894420"/>
    <x v="117"/>
    <s v="25138"/>
    <s v="16977995014"/>
    <m/>
    <m/>
    <m/>
    <n v="432.20118550874338"/>
    <x v="4"/>
    <s v="Roku"/>
  </r>
  <r>
    <s v="Journal"/>
    <s v="Montevideo Labs"/>
    <s v="Data Engineering"/>
    <s v="Data Engineering"/>
    <d v="2024-08-31T00:00:00"/>
    <x v="0"/>
    <s v="51150"/>
    <s v="894341"/>
    <x v="117"/>
    <s v="25138"/>
    <s v="16977995014"/>
    <m/>
    <m/>
    <m/>
    <n v="320.14902630277288"/>
    <x v="4"/>
    <s v="Roku"/>
  </r>
  <r>
    <s v="Journal"/>
    <s v="Blend360, LLC"/>
    <s v="Data Engineering"/>
    <s v="Data Engineering"/>
    <d v="2024-08-31T00:00:00"/>
    <x v="0"/>
    <s v="51790"/>
    <s v="901384"/>
    <x v="69"/>
    <s v="32653"/>
    <s v="17214937942"/>
    <m/>
    <m/>
    <m/>
    <n v="727.83"/>
    <x v="4"/>
    <s v="Dish"/>
  </r>
  <r>
    <s v="Journal"/>
    <s v="Montevideo Labs"/>
    <s v="Data Engineering"/>
    <s v="Data Engineering"/>
    <d v="2024-08-31T00:00:00"/>
    <x v="0"/>
    <s v="51286"/>
    <s v="894180"/>
    <x v="117"/>
    <s v="25138"/>
    <s v="16977995014"/>
    <m/>
    <m/>
    <m/>
    <n v="210.0977985111947"/>
    <x v="4"/>
    <s v="Roku"/>
  </r>
  <r>
    <s v="Journal"/>
    <s v="Blend360, LLC"/>
    <s v="Data Engineering"/>
    <s v="Data Engineering"/>
    <d v="2024-08-31T00:00:00"/>
    <x v="0"/>
    <s v="51647"/>
    <s v="901296"/>
    <x v="59"/>
    <s v="25978"/>
    <s v="14545854040"/>
    <m/>
    <m/>
    <m/>
    <n v="27006.99"/>
    <x v="4"/>
    <s v="UDX"/>
  </r>
  <r>
    <s v="Journal"/>
    <s v="Montevideo Labs"/>
    <s v="Data Engineering"/>
    <s v="Data Engineering"/>
    <d v="2024-08-31T00:00:00"/>
    <x v="0"/>
    <s v="50142"/>
    <s v="892379"/>
    <x v="143"/>
    <s v="25160"/>
    <s v="16856642182"/>
    <m/>
    <m/>
    <m/>
    <n v="480.22353945415932"/>
    <x v="4"/>
    <s v="The Blackstone Group"/>
  </r>
  <r>
    <s v="Journal"/>
    <s v="Montevideo Labs"/>
    <s v="Data Engineering"/>
    <s v="Data Engineering"/>
    <d v="2024-08-31T00:00:00"/>
    <x v="0"/>
    <s v="50348"/>
    <s v="892721"/>
    <x v="148"/>
    <s v="28998"/>
    <s v="18243049512"/>
    <m/>
    <m/>
    <m/>
    <n v="440.20491116631274"/>
    <x v="4"/>
    <s v="The Blackstone Group"/>
  </r>
  <r>
    <s v="Journal"/>
    <s v="Montevideo Labs"/>
    <s v="Data Engineering"/>
    <s v="Data Engineering"/>
    <d v="2024-08-31T00:00:00"/>
    <x v="0"/>
    <s v="51260"/>
    <s v="894429"/>
    <x v="117"/>
    <s v="25138"/>
    <s v="16977995014"/>
    <m/>
    <m/>
    <m/>
    <n v="360.16765459061952"/>
    <x v="4"/>
    <s v="Roku"/>
  </r>
  <r>
    <s v="Journal"/>
    <s v="Montevideo Labs"/>
    <s v="Data Engineering"/>
    <s v="Data Engineering"/>
    <d v="2024-08-31T00:00:00"/>
    <x v="0"/>
    <s v="50328"/>
    <s v="893238"/>
    <x v="149"/>
    <s v="25157"/>
    <s v="17001841791"/>
    <m/>
    <m/>
    <m/>
    <n v="520.2421677420059"/>
    <x v="4"/>
    <s v="Stagwellglobal"/>
  </r>
  <r>
    <s v="Journal"/>
    <s v="Montevideo Labs"/>
    <s v="Data Engineering"/>
    <s v="Data Engineering"/>
    <d v="2024-08-31T00:00:00"/>
    <x v="0"/>
    <s v="50345"/>
    <s v="893148"/>
    <x v="148"/>
    <s v="28998"/>
    <s v="18243049512"/>
    <m/>
    <m/>
    <m/>
    <n v="440.20491116631274"/>
    <x v="4"/>
    <s v="The Blackstone Group"/>
  </r>
  <r>
    <s v="Journal"/>
    <s v="Montevideo Labs"/>
    <s v="Data Engineering"/>
    <s v="Data Engineering"/>
    <d v="2024-08-31T00:00:00"/>
    <x v="0"/>
    <s v="50795"/>
    <s v="893718"/>
    <x v="117"/>
    <s v="25138"/>
    <s v="16977995014"/>
    <m/>
    <m/>
    <m/>
    <n v="504.23471642686729"/>
    <x v="4"/>
    <s v="Roku"/>
  </r>
  <r>
    <s v="Journal"/>
    <s v="Montevideo Labs"/>
    <s v="Data Engineering"/>
    <s v="Data Engineering"/>
    <d v="2024-08-31T00:00:00"/>
    <x v="0"/>
    <s v="49839"/>
    <s v="892692"/>
    <x v="143"/>
    <s v="25160"/>
    <s v="16856642182"/>
    <m/>
    <m/>
    <m/>
    <n v="480.22353945415932"/>
    <x v="4"/>
    <s v="The Blackstone Group"/>
  </r>
  <r>
    <s v="Journal"/>
    <s v="Montevideo Labs"/>
    <s v="Data Engineering"/>
    <s v="Data Engineering"/>
    <d v="2024-08-31T00:00:00"/>
    <x v="0"/>
    <s v="49906"/>
    <s v="892484"/>
    <x v="143"/>
    <s v="25160"/>
    <s v="16856642182"/>
    <m/>
    <m/>
    <m/>
    <n v="440.20491116631274"/>
    <x v="4"/>
    <s v="The Blackstone Group"/>
  </r>
  <r>
    <s v="Journal"/>
    <s v="Montevideo Labs"/>
    <s v="Data Engineering"/>
    <s v="Data Engineering"/>
    <d v="2024-08-31T00:00:00"/>
    <x v="0"/>
    <s v="50505"/>
    <s v="893443"/>
    <x v="117"/>
    <s v="25138"/>
    <s v="16977995014"/>
    <m/>
    <m/>
    <m/>
    <n v="464.21608813902071"/>
    <x v="4"/>
    <s v="Roku"/>
  </r>
  <r>
    <s v="Journal"/>
    <s v="Montevideo Labs"/>
    <s v="Data Engineering"/>
    <s v="Data Engineering"/>
    <d v="2024-08-31T00:00:00"/>
    <x v="0"/>
    <s v="50896"/>
    <s v="892753"/>
    <x v="141"/>
    <s v="35885"/>
    <s v="17771226635"/>
    <m/>
    <m/>
    <m/>
    <n v="448.20863682388205"/>
    <x v="4"/>
    <s v="Globalization Partners"/>
  </r>
  <r>
    <s v="Journal"/>
    <s v="Montevideo Labs"/>
    <s v="Data Engineering"/>
    <s v="Data Engineering"/>
    <d v="2024-08-31T00:00:00"/>
    <x v="0"/>
    <s v="50898"/>
    <s v="893781"/>
    <x v="117"/>
    <s v="25138"/>
    <s v="16977995014"/>
    <m/>
    <m/>
    <m/>
    <n v="232.10804406951036"/>
    <x v="4"/>
    <s v="Roku"/>
  </r>
  <r>
    <s v="Journal"/>
    <s v="Montevideo Labs"/>
    <s v="Data Engineering"/>
    <s v="Data Engineering"/>
    <d v="2024-08-31T00:00:00"/>
    <x v="0"/>
    <s v="51288"/>
    <s v="894182"/>
    <x v="117"/>
    <s v="25138"/>
    <s v="16977995014"/>
    <m/>
    <m/>
    <m/>
    <n v="280.1303980149263"/>
    <x v="4"/>
    <s v="Roku"/>
  </r>
  <r>
    <s v="Journal"/>
    <s v="Montevideo Labs"/>
    <s v="Data Engineering"/>
    <s v="Data Engineering"/>
    <d v="2024-08-31T00:00:00"/>
    <x v="0"/>
    <s v="51106"/>
    <s v="894134"/>
    <x v="147"/>
    <s v="36410"/>
    <s v="17772859452"/>
    <m/>
    <m/>
    <m/>
    <n v="648.30177826311512"/>
    <x v="4"/>
    <s v="Globalization Partners"/>
  </r>
  <r>
    <s v="Journal"/>
    <s v="Montevideo Labs"/>
    <s v="Data Engineering"/>
    <s v="Data Engineering"/>
    <d v="2024-08-31T00:00:00"/>
    <x v="0"/>
    <s v="50668"/>
    <s v="893521"/>
    <x v="152"/>
    <s v="34751"/>
    <s v="18659335221"/>
    <m/>
    <m/>
    <m/>
    <n v="560.2607960298526"/>
    <x v="4"/>
    <s v="The Blackstone Group"/>
  </r>
  <r>
    <s v="Journal"/>
    <s v="Montevideo Labs"/>
    <s v="Data Engineering"/>
    <s v="Data Engineering"/>
    <d v="2024-08-31T00:00:00"/>
    <x v="0"/>
    <s v="51124"/>
    <s v="894323"/>
    <x v="147"/>
    <s v="36410"/>
    <s v="17772859452"/>
    <m/>
    <m/>
    <m/>
    <n v="520.2421677420059"/>
    <x v="4"/>
    <s v="Globalization Partners"/>
  </r>
  <r>
    <s v="Journal"/>
    <s v="Montevideo Labs"/>
    <s v="Data Engineering"/>
    <s v="Data Engineering"/>
    <d v="2024-08-31T00:00:00"/>
    <x v="0"/>
    <s v="49936"/>
    <s v="892329"/>
    <x v="143"/>
    <s v="25160"/>
    <s v="16856642182"/>
    <m/>
    <m/>
    <m/>
    <n v="560.2607960298526"/>
    <x v="4"/>
    <s v="The Blackstone Group"/>
  </r>
  <r>
    <s v="Journal"/>
    <s v="Montevideo Labs"/>
    <s v="Data Engineering"/>
    <s v="Data Engineering"/>
    <d v="2024-08-31T00:00:00"/>
    <x v="0"/>
    <s v="50260"/>
    <s v="893117"/>
    <x v="146"/>
    <s v="28145"/>
    <s v="17581549176"/>
    <m/>
    <m/>
    <m/>
    <n v="240.11176972707966"/>
    <x v="4"/>
    <s v="Sincera"/>
  </r>
  <r>
    <s v="Journal"/>
    <s v="Blend360, LLC"/>
    <s v="Data Engineering"/>
    <s v="Data Engineering"/>
    <d v="2024-08-31T00:00:00"/>
    <x v="0"/>
    <s v="51630"/>
    <s v="901389"/>
    <x v="62"/>
    <s v="20704"/>
    <s v="14229444098"/>
    <m/>
    <m/>
    <m/>
    <n v="2774.57"/>
    <x v="4"/>
    <s v="UDX"/>
  </r>
  <r>
    <s v="Journal"/>
    <s v="Montevideo Labs"/>
    <s v="Data Engineering"/>
    <s v="Data Engineering"/>
    <d v="2024-08-31T00:00:00"/>
    <x v="0"/>
    <s v="50597"/>
    <s v="893601"/>
    <x v="169"/>
    <s v="32874"/>
    <s v="19902785076"/>
    <m/>
    <m/>
    <m/>
    <n v="536.24961905714463"/>
    <x v="4"/>
    <s v="The Blackstone Group"/>
  </r>
  <r>
    <s v="Journal"/>
    <s v="Montevideo Labs"/>
    <s v="Data Engineering"/>
    <s v="Data Engineering"/>
    <d v="2024-08-31T00:00:00"/>
    <x v="0"/>
    <s v="51229"/>
    <s v="894397"/>
    <x v="117"/>
    <s v="25138"/>
    <s v="16977995014"/>
    <m/>
    <m/>
    <m/>
    <n v="360.16765459061952"/>
    <x v="4"/>
    <s v="Roku"/>
  </r>
  <r>
    <s v="Journal"/>
    <s v="Montevideo Labs"/>
    <s v="Data Engineering"/>
    <s v="Data Engineering"/>
    <d v="2024-08-31T00:00:00"/>
    <x v="0"/>
    <s v="51147"/>
    <s v="894338"/>
    <x v="168"/>
    <s v="36411"/>
    <s v="17772618578"/>
    <m/>
    <m/>
    <m/>
    <n v="560.2607960298526"/>
    <x v="4"/>
    <s v="Globalization Partners"/>
  </r>
  <r>
    <s v="Journal"/>
    <s v="Montevideo Labs"/>
    <s v="Data Engineering"/>
    <s v="Data Engineering"/>
    <d v="2024-08-31T00:00:00"/>
    <x v="0"/>
    <s v="51165"/>
    <s v="894353"/>
    <x v="168"/>
    <s v="36411"/>
    <s v="17772618578"/>
    <m/>
    <m/>
    <m/>
    <n v="630.29339553358409"/>
    <x v="4"/>
    <s v="Globalization Partners"/>
  </r>
  <r>
    <s v="Journal"/>
    <s v="Montevideo Labs"/>
    <s v="Data Engineering"/>
    <s v="Data Engineering"/>
    <d v="2024-08-31T00:00:00"/>
    <x v="0"/>
    <s v="51079"/>
    <s v="894129"/>
    <x v="147"/>
    <s v="36410"/>
    <s v="17772859452"/>
    <m/>
    <m/>
    <m/>
    <n v="648.30177826311512"/>
    <x v="4"/>
    <s v="Globalization Partners"/>
  </r>
  <r>
    <s v="Journal"/>
    <s v="Montevideo Labs"/>
    <s v="Data Engineering"/>
    <s v="Data Engineering"/>
    <d v="2024-08-31T00:00:00"/>
    <x v="0"/>
    <s v="50943"/>
    <s v="892760"/>
    <x v="154"/>
    <s v="36409"/>
    <s v="17772967350"/>
    <m/>
    <m/>
    <m/>
    <n v="270.12574094296463"/>
    <x v="4"/>
    <s v="Globalization Partners"/>
  </r>
  <r>
    <s v="Journal"/>
    <s v="Montevideo Labs"/>
    <s v="Data Engineering"/>
    <s v="Data Engineering"/>
    <d v="2024-08-31T00:00:00"/>
    <x v="0"/>
    <s v="49937"/>
    <s v="892330"/>
    <x v="6"/>
    <s v="25146"/>
    <s v="16716229170"/>
    <m/>
    <m/>
    <m/>
    <n v="400.1862828784661"/>
    <x v="4"/>
    <s v="MasterCard"/>
  </r>
  <r>
    <s v="Journal"/>
    <s v="Montevideo Labs"/>
    <s v="Data Engineering"/>
    <s v="Data Engineering"/>
    <d v="2024-08-31T00:00:00"/>
    <x v="0"/>
    <s v="50775"/>
    <s v="893561"/>
    <x v="117"/>
    <s v="25138"/>
    <s v="16977995014"/>
    <m/>
    <m/>
    <m/>
    <n v="360.16765459061952"/>
    <x v="4"/>
    <s v="Roku"/>
  </r>
  <r>
    <s v="Journal"/>
    <s v="Montevideo Labs"/>
    <s v="Data Engineering"/>
    <s v="Data Engineering"/>
    <d v="2024-08-31T00:00:00"/>
    <x v="0"/>
    <s v="50154"/>
    <s v="892938"/>
    <x v="144"/>
    <s v="34753"/>
    <s v="17583740188"/>
    <m/>
    <m/>
    <m/>
    <n v="258.12015245661064"/>
    <x v="4"/>
    <s v="Pixability"/>
  </r>
  <r>
    <s v="Journal"/>
    <s v="Montevideo Labs"/>
    <s v="Data Engineering"/>
    <s v="Data Engineering"/>
    <d v="2024-08-31T00:00:00"/>
    <x v="0"/>
    <s v="50152"/>
    <s v="892937"/>
    <x v="144"/>
    <s v="34753"/>
    <s v="17583740188"/>
    <m/>
    <m/>
    <m/>
    <n v="258.12015245661064"/>
    <x v="4"/>
    <s v="Pixability"/>
  </r>
  <r>
    <s v="Journal"/>
    <s v="Blend360, LLC"/>
    <s v="Data Engineering"/>
    <s v="Data Engineering"/>
    <d v="2024-08-31T00:00:00"/>
    <x v="0"/>
    <s v="51654"/>
    <s v="901491"/>
    <x v="59"/>
    <s v="25978"/>
    <s v="14545854040"/>
    <m/>
    <m/>
    <m/>
    <n v="494.68"/>
    <x v="4"/>
    <s v="UDX"/>
  </r>
  <r>
    <s v="Journal"/>
    <s v="Montevideo Labs"/>
    <s v="Data Engineering"/>
    <s v="Data Engineering"/>
    <d v="2024-08-31T00:00:00"/>
    <x v="0"/>
    <s v="50798"/>
    <s v="893719"/>
    <x v="117"/>
    <s v="25138"/>
    <s v="16977995014"/>
    <m/>
    <m/>
    <m/>
    <n v="464.21608813902071"/>
    <x v="4"/>
    <s v="Roku"/>
  </r>
  <r>
    <s v="Journal"/>
    <s v="Montevideo Labs"/>
    <s v="Data Engineering"/>
    <s v="Data Engineering"/>
    <d v="2024-08-31T00:00:00"/>
    <x v="0"/>
    <s v="50099"/>
    <s v="892361"/>
    <x v="6"/>
    <s v="25146"/>
    <s v="16716229170"/>
    <m/>
    <m/>
    <m/>
    <n v="464.21608813902071"/>
    <x v="4"/>
    <s v="MasterCard"/>
  </r>
  <r>
    <s v="Journal"/>
    <s v="Montevideo Labs"/>
    <s v="Data Engineering"/>
    <s v="Data Engineering"/>
    <d v="2024-08-31T00:00:00"/>
    <x v="0"/>
    <s v="49934"/>
    <s v="892812"/>
    <x v="143"/>
    <s v="25160"/>
    <s v="16856642182"/>
    <m/>
    <m/>
    <m/>
    <n v="560.2607960298526"/>
    <x v="4"/>
    <s v="The Blackstone Group"/>
  </r>
  <r>
    <s v="Journal"/>
    <s v="Montevideo Labs"/>
    <s v="Data Engineering"/>
    <s v="Data Engineering"/>
    <d v="2024-08-31T00:00:00"/>
    <x v="0"/>
    <s v="50208"/>
    <s v="893107"/>
    <x v="161"/>
    <s v="25152"/>
    <s v="17001844665"/>
    <m/>
    <m/>
    <m/>
    <n v="168.07823880895577"/>
    <x v="4"/>
    <s v="Sincera"/>
  </r>
  <r>
    <s v="Journal"/>
    <s v="Montevideo Labs"/>
    <s v="Data Engineering"/>
    <s v="Data Engineering"/>
    <d v="2024-08-31T00:00:00"/>
    <x v="0"/>
    <s v="51136"/>
    <s v="894331"/>
    <x v="117"/>
    <s v="25138"/>
    <s v="16977995014"/>
    <m/>
    <m/>
    <m/>
    <n v="464.21608813902071"/>
    <x v="4"/>
    <s v="Roku"/>
  </r>
  <r>
    <s v="Journal"/>
    <s v="Montevideo Labs"/>
    <s v="Data Engineering"/>
    <s v="Data Engineering"/>
    <d v="2024-08-31T00:00:00"/>
    <x v="0"/>
    <s v="50285"/>
    <s v="893214"/>
    <x v="146"/>
    <s v="28145"/>
    <s v="17581549176"/>
    <m/>
    <m/>
    <m/>
    <n v="280.1303980149263"/>
    <x v="4"/>
    <s v="Sincera"/>
  </r>
  <r>
    <s v="Journal"/>
    <s v="Forthpoint"/>
    <s v="Data Engineering"/>
    <s v="Data Engineering"/>
    <d v="2024-08-31T00:00:00"/>
    <x v="0"/>
    <s v="51482"/>
    <s v="895456"/>
    <x v="51"/>
    <s v="38720"/>
    <m/>
    <m/>
    <m/>
    <m/>
    <n v="21836.119098832776"/>
    <x v="1"/>
    <s v="Ineos FPS Ltd"/>
  </r>
  <r>
    <s v="Journal"/>
    <s v="Montevideo Labs"/>
    <s v="Data Engineering"/>
    <s v="Data Engineering"/>
    <d v="2024-08-31T00:00:00"/>
    <x v="0"/>
    <s v="50156"/>
    <s v="892940"/>
    <x v="144"/>
    <s v="34753"/>
    <s v="17583740188"/>
    <m/>
    <m/>
    <m/>
    <n v="258.12015245661064"/>
    <x v="4"/>
    <s v="Pixability"/>
  </r>
  <r>
    <s v="Journal"/>
    <s v="Montevideo Labs"/>
    <s v="Data Engineering"/>
    <s v="Data Engineering"/>
    <d v="2024-08-31T00:00:00"/>
    <x v="0"/>
    <s v="50003"/>
    <s v="892857"/>
    <x v="143"/>
    <s v="25160"/>
    <s v="16856642182"/>
    <m/>
    <m/>
    <m/>
    <n v="480.22353945415932"/>
    <x v="4"/>
    <s v="The Blackstone Group"/>
  </r>
  <r>
    <s v="Journal"/>
    <s v="Montevideo Labs"/>
    <s v="Data Engineering"/>
    <s v="Data Engineering"/>
    <d v="2024-08-31T00:00:00"/>
    <x v="0"/>
    <s v="50405"/>
    <s v="893162"/>
    <x v="159"/>
    <s v="29211"/>
    <s v="17692058278"/>
    <m/>
    <m/>
    <m/>
    <n v="400.1862828784661"/>
    <x v="4"/>
    <s v="Stagwellglobal"/>
  </r>
  <r>
    <s v="Journal"/>
    <s v="Montevideo Labs"/>
    <s v="Data Engineering"/>
    <s v="Data Engineering"/>
    <d v="2024-08-31T00:00:00"/>
    <x v="0"/>
    <s v="50389"/>
    <s v="892730"/>
    <x v="165"/>
    <s v="25159"/>
    <s v="17001802020"/>
    <m/>
    <m/>
    <m/>
    <n v="408.19000853603541"/>
    <x v="4"/>
    <s v="Stagwellglobal"/>
  </r>
  <r>
    <s v="Journal"/>
    <s v="Montevideo Labs"/>
    <s v="Data Engineering"/>
    <s v="Data Engineering"/>
    <d v="2024-08-31T00:00:00"/>
    <x v="0"/>
    <s v="51115"/>
    <s v="894141"/>
    <x v="147"/>
    <s v="36410"/>
    <s v="17772859452"/>
    <m/>
    <m/>
    <m/>
    <n v="648.30177826311512"/>
    <x v="4"/>
    <s v="Globalization Partners"/>
  </r>
  <r>
    <s v="Journal"/>
    <s v="Montevideo Labs"/>
    <s v="Data Engineering"/>
    <s v="Data Engineering"/>
    <d v="2024-08-31T00:00:00"/>
    <x v="0"/>
    <s v="51417"/>
    <s v="894530"/>
    <x v="145"/>
    <s v="28678"/>
    <s v="17806464279"/>
    <m/>
    <m/>
    <m/>
    <n v="160.07451315138644"/>
    <x v="4"/>
    <s v="Fedefarma"/>
  </r>
  <r>
    <s v="Journal"/>
    <s v="Montevideo Labs"/>
    <s v="Data Engineering"/>
    <s v="Data Engineering"/>
    <d v="2024-08-31T00:00:00"/>
    <x v="0"/>
    <s v="50750"/>
    <s v="893551"/>
    <x v="141"/>
    <s v="35885"/>
    <s v="17771226635"/>
    <m/>
    <m/>
    <m/>
    <n v="392.1825572208968"/>
    <x v="4"/>
    <s v="Globalization Partners"/>
  </r>
  <r>
    <s v="Journal"/>
    <s v="Montevideo Labs"/>
    <s v="Data Engineering"/>
    <s v="Data Engineering"/>
    <d v="2024-08-31T00:00:00"/>
    <x v="0"/>
    <s v="50605"/>
    <s v="893608"/>
    <x v="151"/>
    <s v="32875"/>
    <s v="19901929100"/>
    <m/>
    <m/>
    <m/>
    <n v="520.2421677420059"/>
    <x v="4"/>
    <s v="The Blackstone Group"/>
  </r>
  <r>
    <s v="Journal"/>
    <s v="Montevideo Labs"/>
    <s v="Data Engineering"/>
    <s v="Data Engineering"/>
    <d v="2024-08-31T00:00:00"/>
    <x v="0"/>
    <s v="50776"/>
    <s v="893562"/>
    <x v="141"/>
    <s v="35885"/>
    <s v="17771226635"/>
    <m/>
    <m/>
    <m/>
    <n v="448.20863682388205"/>
    <x v="4"/>
    <s v="Globalization Partners"/>
  </r>
  <r>
    <s v="Journal"/>
    <s v="Montevideo Labs"/>
    <s v="Data Engineering"/>
    <s v="Data Engineering"/>
    <d v="2024-08-31T00:00:00"/>
    <x v="0"/>
    <s v="50185"/>
    <s v="892955"/>
    <x v="161"/>
    <s v="25152"/>
    <s v="17001844665"/>
    <m/>
    <m/>
    <m/>
    <n v="240.11176972707966"/>
    <x v="4"/>
    <s v="Sincera"/>
  </r>
  <r>
    <s v="Journal"/>
    <s v="Montevideo Labs"/>
    <s v="Data Engineering"/>
    <s v="Data Engineering"/>
    <d v="2024-08-31T00:00:00"/>
    <x v="0"/>
    <s v="50362"/>
    <s v="892541"/>
    <x v="165"/>
    <s v="25159"/>
    <s v="17001802020"/>
    <m/>
    <m/>
    <m/>
    <n v="408.19000853603541"/>
    <x v="4"/>
    <s v="Stagwellglobal"/>
  </r>
  <r>
    <s v="Journal"/>
    <s v="Montevideo Labs"/>
    <s v="Data Engineering"/>
    <s v="Data Engineering"/>
    <d v="2024-08-31T00:00:00"/>
    <x v="0"/>
    <s v="50469"/>
    <s v="893181"/>
    <x v="166"/>
    <s v="29419"/>
    <s v="18262439992"/>
    <m/>
    <m/>
    <m/>
    <n v="560.2607960298526"/>
    <x v="4"/>
    <s v="The Blackstone Group"/>
  </r>
  <r>
    <s v="Journal"/>
    <s v="Montevideo Labs"/>
    <s v="Data Engineering"/>
    <s v="Data Engineering"/>
    <d v="2024-08-31T00:00:00"/>
    <x v="0"/>
    <s v="50077"/>
    <s v="892354"/>
    <x v="143"/>
    <s v="25160"/>
    <s v="16856642182"/>
    <m/>
    <m/>
    <m/>
    <n v="480.22353945415932"/>
    <x v="4"/>
    <s v="The Blackstone Group"/>
  </r>
  <r>
    <s v="Journal"/>
    <s v="Montevideo Labs"/>
    <s v="Data Engineering"/>
    <s v="Data Engineering"/>
    <d v="2024-08-31T00:00:00"/>
    <x v="0"/>
    <s v="50812"/>
    <s v="893724"/>
    <x v="141"/>
    <s v="35885"/>
    <s v="17771226635"/>
    <m/>
    <m/>
    <m/>
    <n v="392.1825572208968"/>
    <x v="4"/>
    <s v="Globalization Partners"/>
  </r>
  <r>
    <s v="Journal"/>
    <s v="Montevideo Labs"/>
    <s v="Data Engineering"/>
    <s v="Data Engineering"/>
    <d v="2024-08-31T00:00:00"/>
    <x v="0"/>
    <s v="50414"/>
    <s v="893280"/>
    <x v="166"/>
    <s v="29419"/>
    <s v="18262439992"/>
    <m/>
    <m/>
    <m/>
    <n v="504.23471642686729"/>
    <x v="4"/>
    <s v="The Blackstone Group"/>
  </r>
  <r>
    <s v="Journal"/>
    <s v="Montevideo Labs"/>
    <s v="Data Engineering"/>
    <s v="Data Engineering"/>
    <d v="2024-08-31T00:00:00"/>
    <x v="0"/>
    <s v="49924"/>
    <s v="892802"/>
    <x v="143"/>
    <s v="25160"/>
    <s v="16856642182"/>
    <m/>
    <m/>
    <m/>
    <n v="480.22353945415932"/>
    <x v="4"/>
    <s v="The Blackstone Group"/>
  </r>
  <r>
    <s v="Journal"/>
    <s v="Montevideo Labs"/>
    <s v="Data Engineering"/>
    <s v="Data Engineering"/>
    <d v="2024-08-31T00:00:00"/>
    <x v="0"/>
    <s v="50257"/>
    <s v="893200"/>
    <x v="161"/>
    <s v="25152"/>
    <s v="17001844665"/>
    <m/>
    <m/>
    <m/>
    <n v="252.11735821343365"/>
    <x v="4"/>
    <s v="Sincera"/>
  </r>
  <r>
    <s v="Journal"/>
    <s v="Montevideo Labs"/>
    <s v="Data Engineering"/>
    <s v="Data Engineering"/>
    <d v="2024-08-31T00:00:00"/>
    <x v="0"/>
    <s v="51049"/>
    <s v="893979"/>
    <x v="147"/>
    <s v="36410"/>
    <s v="17772859452"/>
    <m/>
    <m/>
    <m/>
    <n v="520.2421677420059"/>
    <x v="4"/>
    <s v="Globalization Partners"/>
  </r>
  <r>
    <s v="Journal"/>
    <s v="Montevideo Labs"/>
    <s v="Data Engineering"/>
    <s v="Data Engineering"/>
    <d v="2024-08-31T00:00:00"/>
    <x v="0"/>
    <s v="51073"/>
    <s v="894125"/>
    <x v="147"/>
    <s v="36410"/>
    <s v="17772859452"/>
    <m/>
    <m/>
    <m/>
    <n v="520.2421677420059"/>
    <x v="4"/>
    <s v="Globalization Partners"/>
  </r>
  <r>
    <s v="Journal"/>
    <s v="Montevideo Labs"/>
    <s v="Data Engineering"/>
    <s v="Data Engineering"/>
    <d v="2024-08-31T00:00:00"/>
    <x v="0"/>
    <s v="50148"/>
    <s v="892384"/>
    <x v="144"/>
    <s v="34753"/>
    <s v="17583740188"/>
    <m/>
    <m/>
    <m/>
    <n v="258.12015245661064"/>
    <x v="4"/>
    <s v="Pixability"/>
  </r>
  <r>
    <s v="Journal"/>
    <s v="Montevideo Labs"/>
    <s v="Data Engineering"/>
    <s v="Data Engineering"/>
    <d v="2024-08-31T00:00:00"/>
    <x v="0"/>
    <s v="51166"/>
    <s v="894152"/>
    <x v="117"/>
    <s v="25138"/>
    <s v="16977995014"/>
    <m/>
    <m/>
    <m/>
    <n v="567.26417990760183"/>
    <x v="4"/>
    <s v="Roku"/>
  </r>
  <r>
    <s v="Journal"/>
    <s v="Montevideo Labs"/>
    <s v="Data Engineering"/>
    <s v="Data Engineering"/>
    <d v="2024-08-31T00:00:00"/>
    <x v="0"/>
    <s v="50781"/>
    <s v="893565"/>
    <x v="141"/>
    <s v="35885"/>
    <s v="17771226635"/>
    <m/>
    <m/>
    <m/>
    <n v="384.17883156332749"/>
    <x v="4"/>
    <s v="Globalization Partners"/>
  </r>
  <r>
    <s v="Journal"/>
    <s v="Montevideo Labs"/>
    <s v="Data Engineering"/>
    <s v="Data Engineering"/>
    <d v="2024-08-31T00:00:00"/>
    <x v="0"/>
    <s v="51283"/>
    <s v="894438"/>
    <x v="157"/>
    <s v="26788"/>
    <s v="16592846934"/>
    <m/>
    <m/>
    <m/>
    <n v="240.11176972707966"/>
    <x v="4"/>
    <s v="Madhive"/>
  </r>
  <r>
    <s v="Journal"/>
    <s v="Montevideo Labs"/>
    <s v="Data Engineering"/>
    <s v="Data Engineering"/>
    <d v="2024-08-31T00:00:00"/>
    <x v="0"/>
    <s v="50932"/>
    <s v="893591"/>
    <x v="117"/>
    <s v="25138"/>
    <s v="16977995014"/>
    <m/>
    <m/>
    <m/>
    <n v="432.20118550874338"/>
    <x v="4"/>
    <s v="Roku"/>
  </r>
  <r>
    <s v="Journal"/>
    <s v="Montevideo Labs"/>
    <s v="Data Engineering"/>
    <s v="Data Engineering"/>
    <d v="2024-08-31T00:00:00"/>
    <x v="0"/>
    <s v="51327"/>
    <s v="894458"/>
    <x v="160"/>
    <s v="25140"/>
    <s v="16977994594"/>
    <m/>
    <m/>
    <m/>
    <n v="480.22353945415932"/>
    <x v="4"/>
    <s v="Roku"/>
  </r>
  <r>
    <s v="Journal"/>
    <s v="Montevideo Labs"/>
    <s v="Data Engineering"/>
    <s v="Data Engineering"/>
    <d v="2024-08-31T00:00:00"/>
    <x v="0"/>
    <s v="49780"/>
    <s v="892494"/>
    <x v="143"/>
    <s v="25160"/>
    <s v="16856642182"/>
    <m/>
    <m/>
    <m/>
    <n v="480.22353945415932"/>
    <x v="4"/>
    <s v="The Blackstone Group"/>
  </r>
  <r>
    <s v="Journal"/>
    <s v="Montevideo Labs"/>
    <s v="Data Engineering"/>
    <s v="Data Engineering"/>
    <d v="2024-08-31T00:00:00"/>
    <x v="0"/>
    <s v="50510"/>
    <s v="893448"/>
    <x v="155"/>
    <s v="32036"/>
    <s v="19584503853"/>
    <m/>
    <m/>
    <m/>
    <n v="520.2421677420059"/>
    <x v="4"/>
    <s v="The Blackstone Group"/>
  </r>
  <r>
    <s v="Journal"/>
    <s v="Montevideo Labs"/>
    <s v="Data Engineering"/>
    <s v="Data Engineering"/>
    <d v="2024-08-31T00:00:00"/>
    <x v="0"/>
    <s v="51059"/>
    <s v="893986"/>
    <x v="147"/>
    <s v="36410"/>
    <s v="17772859452"/>
    <m/>
    <m/>
    <m/>
    <n v="520.2421677420059"/>
    <x v="4"/>
    <s v="Globalization Partners"/>
  </r>
  <r>
    <s v="Journal"/>
    <s v="Montevideo Labs"/>
    <s v="Data Engineering"/>
    <s v="Data Engineering"/>
    <d v="2024-08-31T00:00:00"/>
    <x v="0"/>
    <s v="50465"/>
    <s v="893413"/>
    <x v="166"/>
    <s v="29419"/>
    <s v="18262439992"/>
    <m/>
    <m/>
    <m/>
    <n v="560.2607960298526"/>
    <x v="4"/>
    <s v="The Blackstone Group"/>
  </r>
  <r>
    <s v="Journal"/>
    <s v="Montevideo Labs"/>
    <s v="Data Engineering"/>
    <s v="Data Engineering"/>
    <d v="2024-08-31T00:00:00"/>
    <x v="0"/>
    <s v="50835"/>
    <s v="893745"/>
    <x v="117"/>
    <s v="25138"/>
    <s v="16977995014"/>
    <m/>
    <m/>
    <m/>
    <n v="464.21608813902071"/>
    <x v="4"/>
    <s v="Roku"/>
  </r>
  <r>
    <s v="Journal"/>
    <s v="Montevideo Labs"/>
    <s v="Data Engineering"/>
    <s v="Data Engineering"/>
    <d v="2024-08-31T00:00:00"/>
    <x v="0"/>
    <s v="50994"/>
    <s v="892574"/>
    <x v="117"/>
    <s v="25138"/>
    <s v="16977995014"/>
    <m/>
    <m/>
    <m/>
    <n v="320.14902630277288"/>
    <x v="4"/>
    <s v="Roku"/>
  </r>
  <r>
    <s v="Journal"/>
    <s v="Montevideo Labs"/>
    <s v="Data Engineering"/>
    <s v="Data Engineering"/>
    <d v="2024-08-31T00:00:00"/>
    <x v="0"/>
    <s v="51066"/>
    <s v="894120"/>
    <x v="147"/>
    <s v="36410"/>
    <s v="17772859452"/>
    <m/>
    <m/>
    <m/>
    <n v="648.30177826311512"/>
    <x v="4"/>
    <s v="Globalization Partners"/>
  </r>
  <r>
    <s v="Journal"/>
    <s v="Montevideo Labs"/>
    <s v="Data Engineering"/>
    <s v="Data Engineering"/>
    <d v="2024-08-31T00:00:00"/>
    <x v="0"/>
    <s v="51129"/>
    <s v="894325"/>
    <x v="147"/>
    <s v="36410"/>
    <s v="17772859452"/>
    <m/>
    <m/>
    <m/>
    <n v="648.30177826311512"/>
    <x v="4"/>
    <s v="Globalization Partners"/>
  </r>
  <r>
    <s v="Journal"/>
    <s v="Montevideo Labs"/>
    <s v="Data Engineering"/>
    <s v="Data Engineering"/>
    <d v="2024-08-31T00:00:00"/>
    <x v="0"/>
    <s v="50791"/>
    <s v="892742"/>
    <x v="117"/>
    <s v="25138"/>
    <s v="16977995014"/>
    <m/>
    <m/>
    <m/>
    <n v="425.19804948574631"/>
    <x v="4"/>
    <s v="Roku"/>
  </r>
  <r>
    <s v="Journal"/>
    <s v="Montevideo Labs"/>
    <s v="Data Engineering"/>
    <s v="Data Engineering"/>
    <d v="2024-08-31T00:00:00"/>
    <x v="0"/>
    <s v="50158"/>
    <s v="892942"/>
    <x v="144"/>
    <s v="34753"/>
    <s v="17583740188"/>
    <m/>
    <m/>
    <m/>
    <n v="258.12015245661064"/>
    <x v="4"/>
    <s v="Pixability"/>
  </r>
  <r>
    <s v="Journal"/>
    <s v="Montevideo Labs"/>
    <s v="Data Engineering"/>
    <s v="Data Engineering"/>
    <d v="2024-08-31T00:00:00"/>
    <x v="0"/>
    <s v="50083"/>
    <s v="892907"/>
    <x v="143"/>
    <s v="25160"/>
    <s v="16856642182"/>
    <m/>
    <m/>
    <m/>
    <n v="480.22353945415932"/>
    <x v="4"/>
    <s v="The Blackstone Group"/>
  </r>
  <r>
    <s v="Journal"/>
    <s v="Montevideo Labs"/>
    <s v="Data Engineering"/>
    <s v="Data Engineering"/>
    <d v="2024-08-31T00:00:00"/>
    <x v="0"/>
    <s v="49847"/>
    <s v="892451"/>
    <x v="143"/>
    <s v="25160"/>
    <s v="16856642182"/>
    <m/>
    <m/>
    <m/>
    <n v="560.2607960298526"/>
    <x v="4"/>
    <s v="The Blackstone Group"/>
  </r>
  <r>
    <s v="Journal"/>
    <s v="Montevideo Labs"/>
    <s v="Data Engineering"/>
    <s v="Data Engineering"/>
    <d v="2024-08-31T00:00:00"/>
    <x v="0"/>
    <s v="51426"/>
    <s v="894723"/>
    <x v="145"/>
    <s v="28678"/>
    <s v="17806464279"/>
    <m/>
    <m/>
    <m/>
    <n v="180.08382729530976"/>
    <x v="4"/>
    <s v="Fedefarma"/>
  </r>
  <r>
    <s v="Journal"/>
    <s v="Montevideo Labs"/>
    <s v="Data Engineering"/>
    <s v="Data Engineering"/>
    <d v="2024-08-31T00:00:00"/>
    <x v="0"/>
    <s v="51421"/>
    <s v="894719"/>
    <x v="145"/>
    <s v="28678"/>
    <s v="17806464279"/>
    <m/>
    <m/>
    <m/>
    <n v="160.07451315138644"/>
    <x v="4"/>
    <s v="Fedefarma"/>
  </r>
  <r>
    <s v="Journal"/>
    <s v="Montevideo Labs"/>
    <s v="Data Engineering"/>
    <s v="Data Engineering"/>
    <d v="2024-08-31T00:00:00"/>
    <x v="0"/>
    <s v="50749"/>
    <s v="893550"/>
    <x v="117"/>
    <s v="25138"/>
    <s v="16977995014"/>
    <m/>
    <m/>
    <m/>
    <n v="432.20118550874338"/>
    <x v="4"/>
    <s v="Roku"/>
  </r>
  <r>
    <s v="Journal"/>
    <s v="Montevideo Labs"/>
    <s v="Data Engineering"/>
    <s v="Data Engineering"/>
    <d v="2024-08-31T00:00:00"/>
    <x v="0"/>
    <s v="50642"/>
    <s v="893641"/>
    <x v="151"/>
    <s v="32875"/>
    <s v="19901929100"/>
    <m/>
    <m/>
    <m/>
    <n v="520.2421677420059"/>
    <x v="4"/>
    <s v="The Blackstone Group"/>
  </r>
  <r>
    <s v="Journal"/>
    <s v="Montevideo Labs"/>
    <s v="Data Engineering"/>
    <s v="Data Engineering"/>
    <d v="2024-08-31T00:00:00"/>
    <x v="0"/>
    <s v="50785"/>
    <s v="893711"/>
    <x v="117"/>
    <s v="25138"/>
    <s v="16977995014"/>
    <m/>
    <m/>
    <m/>
    <n v="464.21608813902071"/>
    <x v="4"/>
    <s v="Roku"/>
  </r>
  <r>
    <s v="Journal"/>
    <s v="Montevideo Labs"/>
    <s v="Data Engineering"/>
    <s v="Data Engineering"/>
    <d v="2024-08-31T00:00:00"/>
    <x v="0"/>
    <s v="50627"/>
    <s v="893626"/>
    <x v="117"/>
    <s v="25138"/>
    <s v="16977995014"/>
    <m/>
    <m/>
    <m/>
    <n v="320.14902630277288"/>
    <x v="4"/>
    <s v="Roku"/>
  </r>
  <r>
    <s v="Journal"/>
    <s v="Montevideo Labs"/>
    <s v="Data Engineering"/>
    <s v="Data Engineering"/>
    <d v="2024-08-31T00:00:00"/>
    <x v="0"/>
    <s v="50312"/>
    <s v="893232"/>
    <x v="156"/>
    <s v="28140"/>
    <s v="17690283562"/>
    <m/>
    <m/>
    <m/>
    <n v="536.24961905714463"/>
    <x v="4"/>
    <s v="The Blackstone Group"/>
  </r>
  <r>
    <s v="Journal"/>
    <s v="Montevideo Labs"/>
    <s v="Data Engineering"/>
    <s v="Data Engineering"/>
    <d v="2024-08-31T00:00:00"/>
    <x v="0"/>
    <s v="50369"/>
    <s v="893294"/>
    <x v="150"/>
    <s v="29210"/>
    <s v="17485557310"/>
    <m/>
    <m/>
    <m/>
    <n v="560.2607960298526"/>
    <x v="4"/>
    <s v="The Blackstone Group"/>
  </r>
  <r>
    <s v="Journal"/>
    <s v="Blend360, LLC"/>
    <s v="Data Engineering"/>
    <s v="Data Engineering"/>
    <d v="2024-08-31T00:00:00"/>
    <x v="0"/>
    <s v="49245"/>
    <s v="888139"/>
    <x v="180"/>
    <s v="35269"/>
    <s v="20746896500"/>
    <m/>
    <m/>
    <s v="Retainer Revenue Recognition"/>
    <n v="2810"/>
    <x v="4"/>
    <s v="Visa"/>
  </r>
  <r>
    <s v="Journal"/>
    <s v="Montevideo Labs"/>
    <s v="Data Engineering"/>
    <s v="Data Engineering"/>
    <d v="2024-08-31T00:00:00"/>
    <x v="0"/>
    <s v="50214"/>
    <s v="892969"/>
    <x v="161"/>
    <s v="25152"/>
    <s v="17001844665"/>
    <m/>
    <m/>
    <m/>
    <n v="294.1369179156726"/>
    <x v="4"/>
    <s v="Sincera"/>
  </r>
  <r>
    <s v="Journal"/>
    <s v="Montevideo Labs"/>
    <s v="Data Engineering"/>
    <s v="Data Engineering"/>
    <d v="2024-08-31T00:00:00"/>
    <x v="0"/>
    <s v="50615"/>
    <s v="893617"/>
    <x v="117"/>
    <s v="25138"/>
    <s v="16977995014"/>
    <m/>
    <m/>
    <m/>
    <n v="320.14902630277288"/>
    <x v="4"/>
    <s v="Roku"/>
  </r>
  <r>
    <s v="Journal"/>
    <s v="Montevideo Labs"/>
    <s v="Data Engineering"/>
    <s v="Data Engineering"/>
    <d v="2024-08-31T00:00:00"/>
    <x v="0"/>
    <s v="50730"/>
    <s v="893682"/>
    <x v="117"/>
    <s v="25138"/>
    <s v="16977995014"/>
    <m/>
    <m/>
    <m/>
    <n v="320.14902630277288"/>
    <x v="4"/>
    <s v="Roku"/>
  </r>
  <r>
    <s v="Journal"/>
    <s v="Montevideo Labs"/>
    <s v="Data Engineering"/>
    <s v="Data Engineering"/>
    <d v="2024-08-31T00:00:00"/>
    <x v="0"/>
    <s v="50448"/>
    <s v="893400"/>
    <x v="117"/>
    <s v="25138"/>
    <s v="16977995014"/>
    <m/>
    <m/>
    <m/>
    <n v="400.1862828784661"/>
    <x v="4"/>
    <s v="Roku"/>
  </r>
  <r>
    <s v="Journal"/>
    <s v="Montevideo Labs"/>
    <s v="Data Engineering"/>
    <s v="Data Engineering"/>
    <d v="2024-08-31T00:00:00"/>
    <x v="0"/>
    <s v="50442"/>
    <s v="893396"/>
    <x v="117"/>
    <s v="25138"/>
    <s v="16977995014"/>
    <m/>
    <m/>
    <m/>
    <n v="320.14902630277288"/>
    <x v="4"/>
    <s v="Roku"/>
  </r>
  <r>
    <s v="Journal"/>
    <s v="Montevideo Labs"/>
    <s v="Data Engineering"/>
    <s v="Data Engineering"/>
    <d v="2024-08-31T00:00:00"/>
    <x v="0"/>
    <s v="50387"/>
    <s v="892729"/>
    <x v="150"/>
    <s v="29210"/>
    <s v="17485557310"/>
    <m/>
    <m/>
    <m/>
    <n v="560.2607960298526"/>
    <x v="4"/>
    <s v="The Blackstone Group"/>
  </r>
  <r>
    <s v="Journal"/>
    <s v="Montevideo Labs"/>
    <s v="Data Engineering"/>
    <s v="Data Engineering"/>
    <d v="2024-08-31T00:00:00"/>
    <x v="0"/>
    <s v="49882"/>
    <s v="892473"/>
    <x v="6"/>
    <s v="25146"/>
    <s v="16716229170"/>
    <m/>
    <m/>
    <m/>
    <n v="400.1862828784661"/>
    <x v="4"/>
    <s v="MasterCard"/>
  </r>
  <r>
    <s v="Journal"/>
    <s v="Montevideo Labs"/>
    <s v="Data Engineering"/>
    <s v="Data Engineering"/>
    <d v="2024-08-31T00:00:00"/>
    <x v="0"/>
    <s v="51107"/>
    <s v="894133"/>
    <x v="117"/>
    <s v="25138"/>
    <s v="16977995014"/>
    <m/>
    <m/>
    <m/>
    <n v="480.22353945415932"/>
    <x v="4"/>
    <s v="Roku"/>
  </r>
  <r>
    <s v="Journal"/>
    <s v="Montevideo Labs"/>
    <s v="Data Engineering"/>
    <s v="Data Engineering"/>
    <d v="2024-08-31T00:00:00"/>
    <x v="0"/>
    <s v="51011"/>
    <s v="894101"/>
    <x v="154"/>
    <s v="36409"/>
    <s v="17772967350"/>
    <m/>
    <m/>
    <m/>
    <n v="376.17510590575813"/>
    <x v="4"/>
    <s v="Globalization Partners"/>
  </r>
  <r>
    <s v="Journal"/>
    <s v="Montevideo Labs"/>
    <s v="Data Engineering"/>
    <s v="Data Engineering"/>
    <d v="2024-08-31T00:00:00"/>
    <x v="0"/>
    <s v="50913"/>
    <s v="893893"/>
    <x v="117"/>
    <s v="25138"/>
    <s v="16977995014"/>
    <m/>
    <m/>
    <m/>
    <n v="320.14902630277288"/>
    <x v="4"/>
    <s v="Roku"/>
  </r>
  <r>
    <s v="Journal"/>
    <s v="Montevideo Labs"/>
    <s v="Data Engineering"/>
    <s v="Data Engineering"/>
    <d v="2024-08-31T00:00:00"/>
    <x v="0"/>
    <s v="51016"/>
    <s v="894106"/>
    <x v="117"/>
    <s v="25138"/>
    <s v="16977995014"/>
    <m/>
    <m/>
    <m/>
    <n v="210.0977985111947"/>
    <x v="4"/>
    <s v="Roku"/>
  </r>
  <r>
    <s v="Journal"/>
    <s v="Montevideo Labs"/>
    <s v="Data Engineering"/>
    <s v="Data Engineering"/>
    <d v="2024-08-31T00:00:00"/>
    <x v="0"/>
    <s v="49939"/>
    <s v="892331"/>
    <x v="6"/>
    <s v="25146"/>
    <s v="16716229170"/>
    <m/>
    <m/>
    <m/>
    <n v="416.19373419360477"/>
    <x v="4"/>
    <s v="MasterCard"/>
  </r>
  <r>
    <s v="Journal"/>
    <s v="Blend360, LLC"/>
    <s v="Data Engineering"/>
    <s v="Data Engineering"/>
    <d v="2024-08-31T00:00:00"/>
    <x v="0"/>
    <s v="51795"/>
    <s v="901589"/>
    <x v="18"/>
    <s v="31318"/>
    <s v="18657995555"/>
    <m/>
    <m/>
    <m/>
    <n v="13816.98"/>
    <x v="4"/>
    <s v="Visa"/>
  </r>
  <r>
    <s v="Journal"/>
    <s v="Montevideo Labs"/>
    <s v="Data Engineering"/>
    <s v="Data Engineering"/>
    <d v="2024-08-31T00:00:00"/>
    <x v="0"/>
    <s v="50763"/>
    <s v="893701"/>
    <x v="117"/>
    <s v="25138"/>
    <s v="16977995014"/>
    <m/>
    <m/>
    <m/>
    <n v="430.20025409435107"/>
    <x v="4"/>
    <s v="Roku"/>
  </r>
  <r>
    <s v="Journal"/>
    <s v="Montevideo Labs"/>
    <s v="Data Engineering"/>
    <s v="Data Engineering"/>
    <d v="2024-08-31T00:00:00"/>
    <x v="0"/>
    <s v="51038"/>
    <s v="894110"/>
    <x v="154"/>
    <s v="36409"/>
    <s v="17772967350"/>
    <m/>
    <m/>
    <m/>
    <n v="376.17510590575813"/>
    <x v="4"/>
    <s v="Globalization Partners"/>
  </r>
  <r>
    <s v="Journal"/>
    <s v="Montevideo Labs"/>
    <s v="Data Engineering"/>
    <s v="Data Engineering"/>
    <d v="2024-08-31T00:00:00"/>
    <x v="0"/>
    <s v="49953"/>
    <s v="892825"/>
    <x v="143"/>
    <s v="25160"/>
    <s v="16856642182"/>
    <m/>
    <m/>
    <m/>
    <n v="536.24961905714463"/>
    <x v="4"/>
    <s v="The Blackstone Group"/>
  </r>
  <r>
    <s v="Journal"/>
    <s v="Montevideo Labs"/>
    <s v="Data Engineering"/>
    <s v="Data Engineering"/>
    <d v="2024-08-31T00:00:00"/>
    <x v="0"/>
    <s v="49973"/>
    <s v="892698"/>
    <x v="143"/>
    <s v="25160"/>
    <s v="16856642182"/>
    <m/>
    <m/>
    <m/>
    <n v="536.24961905714463"/>
    <x v="4"/>
    <s v="The Blackstone Group"/>
  </r>
  <r>
    <s v="Journal"/>
    <s v="Montevideo Labs"/>
    <s v="Data Engineering"/>
    <s v="Data Engineering"/>
    <d v="2024-08-31T00:00:00"/>
    <x v="0"/>
    <s v="51008"/>
    <s v="894098"/>
    <x v="117"/>
    <s v="25138"/>
    <s v="16977995014"/>
    <m/>
    <m/>
    <m/>
    <n v="360.16765459061952"/>
    <x v="4"/>
    <s v="Roku"/>
  </r>
  <r>
    <s v="Journal"/>
    <s v="Montevideo Labs"/>
    <s v="Data Engineering"/>
    <s v="Data Engineering"/>
    <d v="2024-08-31T00:00:00"/>
    <x v="0"/>
    <s v="50591"/>
    <s v="893503"/>
    <x v="169"/>
    <s v="32874"/>
    <s v="19902785076"/>
    <m/>
    <m/>
    <m/>
    <n v="536.24961905714463"/>
    <x v="4"/>
    <s v="The Blackstone Group"/>
  </r>
  <r>
    <s v="Journal"/>
    <s v="Montevideo Labs"/>
    <s v="Data Engineering"/>
    <s v="Data Engineering"/>
    <d v="2024-08-31T00:00:00"/>
    <x v="0"/>
    <s v="51296"/>
    <s v="894441"/>
    <x v="117"/>
    <s v="25138"/>
    <s v="16977995014"/>
    <m/>
    <m/>
    <m/>
    <n v="320.14902630277288"/>
    <x v="4"/>
    <s v="Roku"/>
  </r>
  <r>
    <s v="Journal"/>
    <s v="Montevideo Labs"/>
    <s v="Data Engineering"/>
    <s v="Data Engineering"/>
    <d v="2024-08-31T00:00:00"/>
    <x v="0"/>
    <s v="51386"/>
    <s v="894699"/>
    <x v="142"/>
    <s v="32037"/>
    <s v="19584717835"/>
    <m/>
    <m/>
    <m/>
    <n v="560.2607960298526"/>
    <x v="4"/>
    <s v="The Blackstone Group"/>
  </r>
  <r>
    <s v="Journal"/>
    <s v="Montevideo Labs"/>
    <s v="Data Engineering"/>
    <s v="Data Engineering"/>
    <d v="2024-08-31T00:00:00"/>
    <x v="0"/>
    <s v="50846"/>
    <s v="893752"/>
    <x v="117"/>
    <s v="25138"/>
    <s v="16977995014"/>
    <m/>
    <m/>
    <m/>
    <n v="480.22353945415932"/>
    <x v="4"/>
    <s v="Roku"/>
  </r>
  <r>
    <s v="Journal"/>
    <s v="Montevideo Labs"/>
    <s v="Data Engineering"/>
    <s v="Data Engineering"/>
    <d v="2024-08-31T00:00:00"/>
    <x v="0"/>
    <s v="51125"/>
    <s v="892763"/>
    <x v="117"/>
    <s v="25138"/>
    <s v="16977995014"/>
    <m/>
    <m/>
    <m/>
    <n v="504.23471642686729"/>
    <x v="4"/>
    <s v="Roku"/>
  </r>
  <r>
    <s v="Journal"/>
    <s v="Montevideo Labs"/>
    <s v="Data Engineering"/>
    <s v="Data Engineering"/>
    <d v="2024-08-31T00:00:00"/>
    <x v="0"/>
    <s v="50181"/>
    <s v="892951"/>
    <x v="144"/>
    <s v="34753"/>
    <s v="17583740188"/>
    <m/>
    <m/>
    <m/>
    <n v="258.12015245661064"/>
    <x v="4"/>
    <s v="Pixability"/>
  </r>
  <r>
    <s v="Journal"/>
    <s v="Montevideo Labs"/>
    <s v="Data Engineering"/>
    <s v="Data Engineering"/>
    <d v="2024-08-31T00:00:00"/>
    <x v="0"/>
    <s v="49996"/>
    <s v="892854"/>
    <x v="6"/>
    <s v="25146"/>
    <s v="16716229170"/>
    <m/>
    <m/>
    <m/>
    <n v="638.29712119115345"/>
    <x v="4"/>
    <s v="MasterCard"/>
  </r>
  <r>
    <s v="Journal"/>
    <s v="Montevideo Labs"/>
    <s v="Data Engineering"/>
    <s v="Data Engineering"/>
    <d v="2024-08-31T00:00:00"/>
    <x v="0"/>
    <s v="50675"/>
    <s v="892554"/>
    <x v="117"/>
    <s v="25138"/>
    <s v="16977995014"/>
    <m/>
    <m/>
    <m/>
    <n v="432.20118550874338"/>
    <x v="4"/>
    <s v="Roku"/>
  </r>
  <r>
    <s v="Journal"/>
    <s v="Montevideo Labs"/>
    <s v="Data Engineering"/>
    <s v="Data Engineering"/>
    <d v="2024-08-31T00:00:00"/>
    <x v="0"/>
    <s v="50620"/>
    <s v="893620"/>
    <x v="151"/>
    <s v="32875"/>
    <s v="19901929100"/>
    <m/>
    <m/>
    <m/>
    <n v="520.2421677420059"/>
    <x v="4"/>
    <s v="The Blackstone Group"/>
  </r>
  <r>
    <s v="Journal"/>
    <s v="Montevideo Labs"/>
    <s v="Data Engineering"/>
    <s v="Data Engineering"/>
    <d v="2024-08-31T00:00:00"/>
    <x v="0"/>
    <s v="50869"/>
    <s v="892560"/>
    <x v="117"/>
    <s v="25138"/>
    <s v="16977995014"/>
    <m/>
    <m/>
    <m/>
    <n v="432.20118550874338"/>
    <x v="4"/>
    <s v="Roku"/>
  </r>
  <r>
    <s v="Journal"/>
    <s v="Montevideo Labs"/>
    <s v="Data Engineering"/>
    <s v="Data Engineering"/>
    <d v="2024-08-31T00:00:00"/>
    <x v="0"/>
    <s v="51424"/>
    <s v="894721"/>
    <x v="145"/>
    <s v="28678"/>
    <s v="17806464279"/>
    <m/>
    <m/>
    <m/>
    <n v="160.07451315138644"/>
    <x v="4"/>
    <s v="Fedefarma"/>
  </r>
  <r>
    <s v="Journal"/>
    <s v="Montevideo Labs"/>
    <s v="Data Engineering"/>
    <s v="Data Engineering"/>
    <d v="2024-08-31T00:00:00"/>
    <x v="0"/>
    <s v="50379"/>
    <s v="893156"/>
    <x v="165"/>
    <s v="25159"/>
    <s v="17001802020"/>
    <m/>
    <m/>
    <m/>
    <n v="408.19000853603541"/>
    <x v="4"/>
    <s v="Stagwellglobal"/>
  </r>
  <r>
    <s v="Journal"/>
    <s v="Montevideo Labs"/>
    <s v="Data Engineering"/>
    <s v="Data Engineering"/>
    <d v="2024-08-31T00:00:00"/>
    <x v="0"/>
    <s v="49755"/>
    <s v="892293"/>
    <x v="143"/>
    <s v="25160"/>
    <s v="16856642182"/>
    <m/>
    <m/>
    <m/>
    <n v="560.2607960298526"/>
    <x v="4"/>
    <s v="The Blackstone Group"/>
  </r>
  <r>
    <s v="Journal"/>
    <s v="Engagement Factory BV Netherlands"/>
    <s v="Data Engineering"/>
    <s v="Data Engineering"/>
    <d v="2024-08-31T00:00:00"/>
    <x v="0"/>
    <s v="49398"/>
    <s v="889873"/>
    <x v="167"/>
    <s v="37238"/>
    <m/>
    <m/>
    <m/>
    <m/>
    <n v="123.40055700000001"/>
    <x v="1"/>
    <s v="De Lage Landen International B.V"/>
  </r>
  <r>
    <s v="Journal"/>
    <s v="Forthpoint"/>
    <s v="Data Engineering"/>
    <s v="Data Engineering"/>
    <d v="2024-08-31T00:00:00"/>
    <x v="0"/>
    <s v="49530"/>
    <s v="890175"/>
    <x v="171"/>
    <s v="36722"/>
    <m/>
    <m/>
    <m/>
    <m/>
    <n v="1483.2875405691398"/>
    <x v="1"/>
    <s v="in Forth Point Represents Blend360"/>
  </r>
  <r>
    <s v="Journal"/>
    <s v="Blend360, LLC"/>
    <s v="Data Engineering"/>
    <s v="Data Engineering"/>
    <d v="2024-08-31T00:00:00"/>
    <x v="0"/>
    <s v="49279"/>
    <s v="887982"/>
    <x v="31"/>
    <s v="25999"/>
    <s v="16336551605"/>
    <m/>
    <m/>
    <s v="Retainer Revenue Recognition"/>
    <n v="16374.15"/>
    <x v="4"/>
    <s v="Wyndham Hotels and Resorts, LLC"/>
  </r>
  <r>
    <s v="Journal"/>
    <s v="Blend360, LLC"/>
    <s v="Data Engineering"/>
    <s v="Data Engineering"/>
    <d v="2024-08-31T00:00:00"/>
    <x v="0"/>
    <s v="49286"/>
    <s v="887987"/>
    <x v="40"/>
    <s v="34326"/>
    <s v="17583746589"/>
    <m/>
    <m/>
    <s v="Retainer Revenue Recognition"/>
    <n v="8982.64"/>
    <x v="4"/>
    <s v="LinkedIn"/>
  </r>
  <r>
    <s v="Journal"/>
    <s v="Montevideo Labs"/>
    <s v="Data Engineering"/>
    <s v="Data Engineering"/>
    <d v="2024-08-31T00:00:00"/>
    <x v="0"/>
    <s v="50183"/>
    <s v="892953"/>
    <x v="161"/>
    <s v="25152"/>
    <s v="17001844665"/>
    <m/>
    <m/>
    <m/>
    <n v="273.12726199192923"/>
    <x v="4"/>
    <s v="Sincera"/>
  </r>
  <r>
    <s v="Journal"/>
    <s v="Montevideo Labs"/>
    <s v="Data Engineering"/>
    <s v="Data Engineering"/>
    <d v="2024-08-31T00:00:00"/>
    <x v="0"/>
    <s v="51041"/>
    <s v="892761"/>
    <x v="154"/>
    <s v="36409"/>
    <s v="17772967350"/>
    <m/>
    <m/>
    <m/>
    <n v="360.16765459061952"/>
    <x v="4"/>
    <s v="Globalization Partners"/>
  </r>
  <r>
    <s v="Journal"/>
    <s v="Montevideo Labs"/>
    <s v="Data Engineering"/>
    <s v="Data Engineering"/>
    <d v="2024-08-31T00:00:00"/>
    <x v="0"/>
    <s v="50096"/>
    <s v="892917"/>
    <x v="143"/>
    <s v="25160"/>
    <s v="16856642182"/>
    <m/>
    <m/>
    <m/>
    <n v="560.2607960298526"/>
    <x v="4"/>
    <s v="The Blackstone Group"/>
  </r>
  <r>
    <s v="Journal"/>
    <s v="Montevideo Labs"/>
    <s v="Data Engineering"/>
    <s v="Data Engineering"/>
    <d v="2024-08-31T00:00:00"/>
    <x v="0"/>
    <s v="50907"/>
    <s v="893788"/>
    <x v="117"/>
    <s v="25138"/>
    <s v="16977995014"/>
    <m/>
    <m/>
    <m/>
    <n v="320.14902630277288"/>
    <x v="4"/>
    <s v="Roku"/>
  </r>
  <r>
    <s v="Journal"/>
    <s v="Montevideo Labs"/>
    <s v="Data Engineering"/>
    <s v="Data Engineering"/>
    <d v="2024-08-31T00:00:00"/>
    <x v="0"/>
    <s v="50845"/>
    <s v="893751"/>
    <x v="141"/>
    <s v="35885"/>
    <s v="17771226635"/>
    <m/>
    <m/>
    <m/>
    <n v="384.17883156332749"/>
    <x v="4"/>
    <s v="Globalization Partners"/>
  </r>
  <r>
    <s v="Journal"/>
    <s v="Montevideo Labs"/>
    <s v="Data Engineering"/>
    <s v="Data Engineering"/>
    <d v="2024-08-31T00:00:00"/>
    <x v="0"/>
    <s v="49884"/>
    <s v="892507"/>
    <x v="143"/>
    <s v="25160"/>
    <s v="16856642182"/>
    <m/>
    <m/>
    <m/>
    <n v="440.20491116631274"/>
    <x v="4"/>
    <s v="The Blackstone Group"/>
  </r>
  <r>
    <s v="Journal"/>
    <s v="Montevideo Labs"/>
    <s v="Data Engineering"/>
    <s v="Data Engineering"/>
    <d v="2024-08-31T00:00:00"/>
    <x v="0"/>
    <s v="49867"/>
    <s v="892317"/>
    <x v="6"/>
    <s v="25146"/>
    <s v="16716229170"/>
    <m/>
    <m/>
    <m/>
    <n v="400.1862828784661"/>
    <x v="4"/>
    <s v="MasterCard"/>
  </r>
  <r>
    <s v="Journal"/>
    <s v="Montevideo Labs"/>
    <s v="Data Engineering"/>
    <s v="Data Engineering"/>
    <d v="2024-08-31T00:00:00"/>
    <x v="0"/>
    <s v="49842"/>
    <s v="892308"/>
    <x v="143"/>
    <s v="25160"/>
    <s v="16856642182"/>
    <m/>
    <m/>
    <m/>
    <n v="480.22353945415932"/>
    <x v="4"/>
    <s v="The Blackstone Group"/>
  </r>
  <r>
    <s v="Journal"/>
    <s v="Montevideo Labs"/>
    <s v="Data Engineering"/>
    <s v="Data Engineering"/>
    <d v="2024-08-31T00:00:00"/>
    <x v="0"/>
    <s v="49840"/>
    <s v="892307"/>
    <x v="6"/>
    <s v="25146"/>
    <s v="16716229170"/>
    <m/>
    <m/>
    <m/>
    <n v="496.23099076929799"/>
    <x v="4"/>
    <s v="MasterCard"/>
  </r>
  <r>
    <s v="Journal"/>
    <s v="Montevideo Labs"/>
    <s v="Data Engineering"/>
    <s v="Data Engineering"/>
    <d v="2024-08-31T00:00:00"/>
    <x v="0"/>
    <s v="50732"/>
    <s v="893683"/>
    <x v="117"/>
    <s v="25138"/>
    <s v="16977995014"/>
    <m/>
    <m/>
    <m/>
    <n v="480.22353945415932"/>
    <x v="4"/>
    <s v="Roku"/>
  </r>
  <r>
    <s v="Journal"/>
    <s v="Montevideo Labs"/>
    <s v="Data Engineering"/>
    <s v="Data Engineering"/>
    <d v="2024-08-31T00:00:00"/>
    <x v="0"/>
    <s v="50681"/>
    <s v="893658"/>
    <x v="117"/>
    <s v="25138"/>
    <s v="16977995014"/>
    <m/>
    <m/>
    <m/>
    <n v="360.16765459061952"/>
    <x v="4"/>
    <s v="Roku"/>
  </r>
  <r>
    <s v="Journal"/>
    <s v="Montevideo Labs"/>
    <s v="Data Engineering"/>
    <s v="Data Engineering"/>
    <d v="2024-08-31T00:00:00"/>
    <x v="0"/>
    <s v="50128"/>
    <s v="892375"/>
    <x v="143"/>
    <s v="25160"/>
    <s v="16856642182"/>
    <m/>
    <m/>
    <m/>
    <n v="320.14902630277288"/>
    <x v="4"/>
    <s v="The Blackstone Group"/>
  </r>
  <r>
    <s v="Journal"/>
    <s v="Montevideo Labs"/>
    <s v="Data Engineering"/>
    <s v="Data Engineering"/>
    <d v="2024-08-31T00:00:00"/>
    <x v="0"/>
    <s v="50580"/>
    <s v="893593"/>
    <x v="117"/>
    <s v="25138"/>
    <s v="16977995014"/>
    <m/>
    <m/>
    <m/>
    <n v="464.21608813902071"/>
    <x v="4"/>
    <s v="Roku"/>
  </r>
  <r>
    <s v="Journal"/>
    <s v="Montevideo Labs"/>
    <s v="Data Engineering"/>
    <s v="Data Engineering"/>
    <d v="2024-08-31T00:00:00"/>
    <x v="0"/>
    <s v="50281"/>
    <s v="893213"/>
    <x v="146"/>
    <s v="28145"/>
    <s v="17581549176"/>
    <m/>
    <m/>
    <m/>
    <n v="200.09314143923305"/>
    <x v="4"/>
    <s v="Sincera"/>
  </r>
  <r>
    <s v="Journal"/>
    <s v="Montevideo Labs"/>
    <s v="Data Engineering"/>
    <s v="Data Engineering"/>
    <d v="2024-08-31T00:00:00"/>
    <x v="0"/>
    <s v="50451"/>
    <s v="893402"/>
    <x v="166"/>
    <s v="29419"/>
    <s v="18262439992"/>
    <m/>
    <m/>
    <m/>
    <n v="560.2607960298526"/>
    <x v="4"/>
    <s v="The Blackstone Group"/>
  </r>
  <r>
    <s v="Journal"/>
    <s v="Montevideo Labs"/>
    <s v="Data Engineering"/>
    <s v="Data Engineering"/>
    <d v="2024-08-31T00:00:00"/>
    <x v="0"/>
    <s v="50832"/>
    <s v="892750"/>
    <x v="141"/>
    <s v="35885"/>
    <s v="17771226635"/>
    <m/>
    <m/>
    <m/>
    <n v="392.1825572208968"/>
    <x v="4"/>
    <s v="Globalization Partners"/>
  </r>
  <r>
    <s v="Journal"/>
    <s v="Montevideo Labs"/>
    <s v="Data Engineering"/>
    <s v="Data Engineering"/>
    <d v="2024-08-31T00:00:00"/>
    <x v="0"/>
    <s v="51354"/>
    <s v="894475"/>
    <x v="160"/>
    <s v="25140"/>
    <s v="16977994594"/>
    <m/>
    <m/>
    <m/>
    <n v="480.22353945415932"/>
    <x v="4"/>
    <s v="Roku"/>
  </r>
  <r>
    <s v="Journal"/>
    <s v="Blend360, LLC"/>
    <s v="Data Engineering"/>
    <s v="Data Engineering"/>
    <d v="2024-08-31T00:00:00"/>
    <x v="0"/>
    <s v="51827"/>
    <s v="901612"/>
    <x v="123"/>
    <s v="32547"/>
    <s v="19569235802"/>
    <m/>
    <m/>
    <m/>
    <n v="4212.16"/>
    <x v="4"/>
    <s v="Visa"/>
  </r>
  <r>
    <s v="Journal"/>
    <s v="Montevideo Labs"/>
    <s v="Data Engineering"/>
    <s v="Data Engineering"/>
    <d v="2024-08-31T00:00:00"/>
    <x v="0"/>
    <s v="51062"/>
    <s v="893989"/>
    <x v="117"/>
    <s v="25138"/>
    <s v="16977995014"/>
    <m/>
    <m/>
    <m/>
    <n v="320.14902630277288"/>
    <x v="4"/>
    <s v="Roku"/>
  </r>
  <r>
    <s v="Journal"/>
    <s v="Blend360, LLC"/>
    <s v="Data Engineering"/>
    <s v="Data Engineering"/>
    <d v="2024-08-31T00:00:00"/>
    <x v="0"/>
    <s v="51745"/>
    <s v="901429"/>
    <x v="172"/>
    <s v="28469"/>
    <s v="17581057915"/>
    <m/>
    <m/>
    <m/>
    <n v="9274.84"/>
    <x v="4"/>
    <s v="IAC/InterActiveCorp"/>
  </r>
  <r>
    <s v="Journal"/>
    <s v="Montevideo Labs"/>
    <s v="Data Engineering"/>
    <s v="Data Engineering"/>
    <d v="2024-08-31T00:00:00"/>
    <x v="0"/>
    <s v="50647"/>
    <s v="893512"/>
    <x v="117"/>
    <s v="25138"/>
    <s v="16977995014"/>
    <m/>
    <m/>
    <m/>
    <n v="280.1303980149263"/>
    <x v="4"/>
    <s v="Roku"/>
  </r>
  <r>
    <s v="Journal"/>
    <s v="Forthpoint"/>
    <s v="Data Engineering"/>
    <s v="Data Engineering"/>
    <d v="2024-08-31T00:00:00"/>
    <x v="0"/>
    <s v="49352"/>
    <s v="889922"/>
    <x v="181"/>
    <s v="34430"/>
    <m/>
    <m/>
    <m/>
    <m/>
    <n v="25002.185300579895"/>
    <x v="1"/>
    <s v="Total Energies E&amp;P UK Limited"/>
  </r>
  <r>
    <s v="Journal"/>
    <s v="Forthpoint"/>
    <s v="Data Engineering"/>
    <s v="Data Engineering"/>
    <d v="2024-08-31T00:00:00"/>
    <x v="0"/>
    <s v="49364"/>
    <s v="889840"/>
    <x v="119"/>
    <s v="26566"/>
    <m/>
    <m/>
    <m/>
    <m/>
    <n v="14185.450396855329"/>
    <x v="1"/>
    <s v="Repsol Resources UK Limited"/>
  </r>
  <r>
    <s v="Journal"/>
    <s v="Montevideo Labs"/>
    <s v="Data Engineering"/>
    <s v="Data Engineering"/>
    <d v="2024-08-31T00:00:00"/>
    <x v="0"/>
    <s v="51338"/>
    <s v="894503"/>
    <x v="157"/>
    <s v="26788"/>
    <s v="16592846934"/>
    <m/>
    <m/>
    <m/>
    <n v="240.11176972707966"/>
    <x v="4"/>
    <s v="Madhive"/>
  </r>
  <r>
    <s v="Journal"/>
    <s v="Montevideo Labs"/>
    <s v="Data Engineering"/>
    <s v="Data Engineering"/>
    <d v="2024-08-31T00:00:00"/>
    <x v="0"/>
    <s v="51138"/>
    <s v="894333"/>
    <x v="117"/>
    <s v="25138"/>
    <s v="16977995014"/>
    <m/>
    <m/>
    <m/>
    <n v="320.14902630277288"/>
    <x v="4"/>
    <s v="Roku"/>
  </r>
  <r>
    <s v="Journal"/>
    <s v="Montevideo Labs"/>
    <s v="Data Engineering"/>
    <s v="Data Engineering"/>
    <d v="2024-08-31T00:00:00"/>
    <x v="0"/>
    <s v="50704"/>
    <s v="893536"/>
    <x v="117"/>
    <s v="25138"/>
    <s v="16977995014"/>
    <m/>
    <m/>
    <m/>
    <n v="320.14902630277288"/>
    <x v="4"/>
    <s v="Roku"/>
  </r>
  <r>
    <s v="Journal"/>
    <s v="Montevideo Labs"/>
    <s v="Data Engineering"/>
    <s v="Data Engineering"/>
    <d v="2024-08-31T00:00:00"/>
    <x v="0"/>
    <s v="50404"/>
    <s v="893161"/>
    <x v="166"/>
    <s v="29419"/>
    <s v="18262439992"/>
    <m/>
    <m/>
    <m/>
    <n v="504.23471642686729"/>
    <x v="4"/>
    <s v="The Blackstone Group"/>
  </r>
  <r>
    <s v="Journal"/>
    <s v="Montevideo Labs"/>
    <s v="Data Engineering"/>
    <s v="Data Engineering"/>
    <d v="2024-08-31T00:00:00"/>
    <x v="0"/>
    <s v="50733"/>
    <s v="893684"/>
    <x v="163"/>
    <s v="25867"/>
    <s v="16974076254"/>
    <m/>
    <m/>
    <m/>
    <n v="360.16765459061952"/>
    <x v="4"/>
    <s v="Globalization Partners"/>
  </r>
  <r>
    <s v="Journal"/>
    <s v="Montevideo Labs"/>
    <s v="Data Engineering"/>
    <s v="Data Engineering"/>
    <d v="2024-08-31T00:00:00"/>
    <x v="0"/>
    <s v="50559"/>
    <s v="893480"/>
    <x v="155"/>
    <s v="32036"/>
    <s v="19584503853"/>
    <m/>
    <m/>
    <m/>
    <n v="520.2421677420059"/>
    <x v="4"/>
    <s v="The Blackstone Group"/>
  </r>
  <r>
    <s v="Journal"/>
    <s v="Montevideo Labs"/>
    <s v="Data Engineering"/>
    <s v="Data Engineering"/>
    <d v="2024-08-31T00:00:00"/>
    <x v="0"/>
    <s v="50351"/>
    <s v="892723"/>
    <x v="148"/>
    <s v="28998"/>
    <s v="18243049512"/>
    <m/>
    <m/>
    <m/>
    <n v="440.20491116631274"/>
    <x v="4"/>
    <s v="The Blackstone Group"/>
  </r>
  <r>
    <s v="Journal"/>
    <s v="Montevideo Labs"/>
    <s v="Data Engineering"/>
    <s v="Data Engineering"/>
    <d v="2024-08-31T00:00:00"/>
    <x v="0"/>
    <s v="50710"/>
    <s v="893667"/>
    <x v="182"/>
    <s v="25866"/>
    <s v="16973568605"/>
    <m/>
    <m/>
    <m/>
    <n v="544.25334471471388"/>
    <x v="4"/>
    <s v="Globalization Partners"/>
  </r>
  <r>
    <s v="Journal"/>
    <s v="Montevideo Labs"/>
    <s v="Data Engineering"/>
    <s v="Data Engineering"/>
    <d v="2024-08-31T00:00:00"/>
    <x v="0"/>
    <s v="51400"/>
    <s v="894710"/>
    <x v="145"/>
    <s v="28678"/>
    <s v="17806464279"/>
    <m/>
    <m/>
    <m/>
    <n v="160.07451315138644"/>
    <x v="4"/>
    <s v="Fedefarma"/>
  </r>
  <r>
    <s v="Journal"/>
    <s v="Montevideo Labs"/>
    <s v="Data Engineering"/>
    <s v="Data Engineering"/>
    <d v="2024-08-31T00:00:00"/>
    <x v="0"/>
    <s v="50892"/>
    <s v="893584"/>
    <x v="141"/>
    <s v="35885"/>
    <s v="17771226635"/>
    <m/>
    <m/>
    <m/>
    <n v="384.17883156332749"/>
    <x v="4"/>
    <s v="Globalization Partners"/>
  </r>
  <r>
    <s v="Journal"/>
    <s v="Montevideo Labs"/>
    <s v="Data Engineering"/>
    <s v="Data Engineering"/>
    <d v="2024-08-31T00:00:00"/>
    <x v="0"/>
    <s v="50938"/>
    <s v="894093"/>
    <x v="117"/>
    <s v="25138"/>
    <s v="16977995014"/>
    <m/>
    <m/>
    <m/>
    <n v="210.0977985111947"/>
    <x v="4"/>
    <s v="Roku"/>
  </r>
  <r>
    <s v="Journal"/>
    <s v="Montevideo Labs"/>
    <s v="Data Engineering"/>
    <s v="Data Engineering"/>
    <d v="2024-08-31T00:00:00"/>
    <x v="0"/>
    <s v="49764"/>
    <s v="892493"/>
    <x v="157"/>
    <s v="26788"/>
    <s v="16592846934"/>
    <m/>
    <m/>
    <m/>
    <n v="360.16765459061952"/>
    <x v="4"/>
    <s v="Madhive"/>
  </r>
  <r>
    <s v="Journal"/>
    <s v="Montevideo Labs"/>
    <s v="Data Engineering"/>
    <s v="Data Engineering"/>
    <d v="2024-08-31T00:00:00"/>
    <x v="0"/>
    <s v="50937"/>
    <s v="893901"/>
    <x v="175"/>
    <s v="36408"/>
    <s v="17772846592"/>
    <m/>
    <m/>
    <m/>
    <n v="544.25334471471388"/>
    <x v="4"/>
    <s v="Globalization Partners"/>
  </r>
  <r>
    <s v="Journal"/>
    <s v="Montevideo Labs"/>
    <s v="Data Engineering"/>
    <s v="Data Engineering"/>
    <d v="2024-08-31T00:00:00"/>
    <x v="0"/>
    <s v="50007"/>
    <s v="892859"/>
    <x v="143"/>
    <s v="25160"/>
    <s v="16856642182"/>
    <m/>
    <m/>
    <m/>
    <n v="320.14902630277288"/>
    <x v="4"/>
    <s v="The Blackstone Group"/>
  </r>
  <r>
    <s v="Journal"/>
    <s v="Montevideo Labs"/>
    <s v="Data Engineering"/>
    <s v="Data Engineering"/>
    <d v="2024-08-31T00:00:00"/>
    <x v="0"/>
    <s v="50691"/>
    <s v="893660"/>
    <x v="117"/>
    <s v="25138"/>
    <s v="16977995014"/>
    <m/>
    <m/>
    <m/>
    <n v="435.20270655770798"/>
    <x v="4"/>
    <s v="Roku"/>
  </r>
  <r>
    <s v="Journal"/>
    <s v="Montevideo Labs"/>
    <s v="Data Engineering"/>
    <s v="Data Engineering"/>
    <d v="2024-08-31T00:00:00"/>
    <x v="0"/>
    <s v="51156"/>
    <s v="894347"/>
    <x v="117"/>
    <s v="25138"/>
    <s v="16977995014"/>
    <m/>
    <m/>
    <m/>
    <n v="360.16765459061952"/>
    <x v="4"/>
    <s v="Roku"/>
  </r>
  <r>
    <s v="Journal"/>
    <s v="Montevideo Labs"/>
    <s v="Data Engineering"/>
    <s v="Data Engineering"/>
    <d v="2024-08-31T00:00:00"/>
    <x v="0"/>
    <s v="51094"/>
    <s v="894308"/>
    <x v="117"/>
    <s v="25138"/>
    <s v="16977995014"/>
    <m/>
    <m/>
    <m/>
    <n v="395.1840782698614"/>
    <x v="4"/>
    <s v="Roku"/>
  </r>
  <r>
    <s v="Journal"/>
    <s v="Montevideo Labs"/>
    <s v="Data Engineering"/>
    <s v="Data Engineering"/>
    <d v="2024-08-31T00:00:00"/>
    <x v="0"/>
    <s v="50773"/>
    <s v="893559"/>
    <x v="117"/>
    <s v="25138"/>
    <s v="16977995014"/>
    <m/>
    <m/>
    <m/>
    <n v="320.14902630277288"/>
    <x v="4"/>
    <s v="Roku"/>
  </r>
  <r>
    <s v="Journal"/>
    <s v="Montevideo Labs"/>
    <s v="Data Engineering"/>
    <s v="Data Engineering"/>
    <d v="2024-08-31T00:00:00"/>
    <x v="0"/>
    <s v="50378"/>
    <s v="893155"/>
    <x v="150"/>
    <s v="29210"/>
    <s v="17485557310"/>
    <m/>
    <m/>
    <m/>
    <n v="560.2607960298526"/>
    <x v="4"/>
    <s v="The Blackstone Group"/>
  </r>
  <r>
    <s v="Journal"/>
    <s v="Montevideo Labs"/>
    <s v="Data Engineering"/>
    <s v="Data Engineering"/>
    <d v="2024-08-31T00:00:00"/>
    <x v="0"/>
    <s v="50087"/>
    <s v="892909"/>
    <x v="143"/>
    <s v="25160"/>
    <s v="16856642182"/>
    <m/>
    <m/>
    <m/>
    <n v="320.14902630277288"/>
    <x v="4"/>
    <s v="The Blackstone Group"/>
  </r>
  <r>
    <s v="Journal"/>
    <s v="Montevideo Labs"/>
    <s v="Data Engineering"/>
    <s v="Data Engineering"/>
    <d v="2024-08-31T00:00:00"/>
    <x v="0"/>
    <s v="50593"/>
    <s v="893505"/>
    <x v="169"/>
    <s v="32874"/>
    <s v="19902785076"/>
    <m/>
    <m/>
    <m/>
    <n v="536.24961905714463"/>
    <x v="4"/>
    <s v="The Blackstone Group"/>
  </r>
  <r>
    <s v="Journal"/>
    <s v="Montevideo Labs"/>
    <s v="Data Engineering"/>
    <s v="Data Engineering"/>
    <d v="2024-08-31T00:00:00"/>
    <x v="0"/>
    <s v="50827"/>
    <s v="893739"/>
    <x v="117"/>
    <s v="25138"/>
    <s v="16977995014"/>
    <m/>
    <m/>
    <m/>
    <n v="360.16765459061952"/>
    <x v="4"/>
    <s v="Roku"/>
  </r>
  <r>
    <s v="Journal"/>
    <s v="Montevideo Labs"/>
    <s v="Data Engineering"/>
    <s v="Data Engineering"/>
    <d v="2024-08-31T00:00:00"/>
    <x v="0"/>
    <s v="50035"/>
    <s v="892346"/>
    <x v="143"/>
    <s v="25160"/>
    <s v="16856642182"/>
    <m/>
    <m/>
    <m/>
    <n v="560.2607960298526"/>
    <x v="4"/>
    <s v="The Blackstone Group"/>
  </r>
  <r>
    <s v="Journal"/>
    <s v="Montevideo Labs"/>
    <s v="Data Engineering"/>
    <s v="Data Engineering"/>
    <d v="2024-08-31T00:00:00"/>
    <x v="0"/>
    <s v="50625"/>
    <s v="893624"/>
    <x v="117"/>
    <s v="25138"/>
    <s v="16977995014"/>
    <m/>
    <m/>
    <m/>
    <n v="432.20118550874338"/>
    <x v="4"/>
    <s v="Roku"/>
  </r>
  <r>
    <s v="Journal"/>
    <s v="Montevideo Labs"/>
    <s v="Data Engineering"/>
    <s v="Data Engineering"/>
    <d v="2024-08-31T00:00:00"/>
    <x v="0"/>
    <s v="50397"/>
    <s v="893268"/>
    <x v="159"/>
    <s v="29211"/>
    <s v="17692058278"/>
    <m/>
    <m/>
    <m/>
    <n v="400.1862828784661"/>
    <x v="4"/>
    <s v="Stagwellglobal"/>
  </r>
  <r>
    <s v="Journal"/>
    <s v="Montevideo Labs"/>
    <s v="Data Engineering"/>
    <s v="Data Engineering"/>
    <d v="2024-08-31T00:00:00"/>
    <x v="0"/>
    <s v="50794"/>
    <s v="893717"/>
    <x v="141"/>
    <s v="35885"/>
    <s v="17771226635"/>
    <m/>
    <m/>
    <m/>
    <n v="448.20863682388205"/>
    <x v="4"/>
    <s v="Globalization Partners"/>
  </r>
  <r>
    <s v="Journal"/>
    <s v="Montevideo Labs"/>
    <s v="Data Engineering"/>
    <s v="Data Engineering"/>
    <d v="2024-08-31T00:00:00"/>
    <x v="0"/>
    <s v="50590"/>
    <s v="893502"/>
    <x v="117"/>
    <s v="25138"/>
    <s v="16977995014"/>
    <m/>
    <m/>
    <m/>
    <n v="432.20118550874338"/>
    <x v="4"/>
    <s v="Roku"/>
  </r>
  <r>
    <s v="Journal"/>
    <s v="Montevideo Labs"/>
    <s v="Data Engineering"/>
    <s v="Data Engineering"/>
    <d v="2024-08-31T00:00:00"/>
    <x v="0"/>
    <s v="49834"/>
    <s v="892445"/>
    <x v="143"/>
    <s v="25160"/>
    <s v="16856642182"/>
    <m/>
    <m/>
    <m/>
    <n v="480.22353945415932"/>
    <x v="4"/>
    <s v="The Blackstone Group"/>
  </r>
  <r>
    <s v="Journal"/>
    <s v="Montevideo Labs"/>
    <s v="Data Engineering"/>
    <s v="Data Engineering"/>
    <d v="2024-08-31T00:00:00"/>
    <x v="0"/>
    <s v="50274"/>
    <s v="893206"/>
    <x v="158"/>
    <s v="25544"/>
    <s v="16807042572"/>
    <m/>
    <m/>
    <m/>
    <n v="536.24961905714463"/>
    <x v="4"/>
    <s v="The Blackstone Group"/>
  </r>
  <r>
    <s v="Journal"/>
    <s v="Montevideo Labs"/>
    <s v="Data Engineering"/>
    <s v="Data Engineering"/>
    <d v="2024-08-31T00:00:00"/>
    <x v="0"/>
    <s v="51297"/>
    <s v="894189"/>
    <x v="157"/>
    <s v="26788"/>
    <s v="16592846934"/>
    <m/>
    <m/>
    <m/>
    <n v="270.12574094296463"/>
    <x v="4"/>
    <s v="Madhive"/>
  </r>
  <r>
    <s v="Journal"/>
    <s v="Blend360, LLC"/>
    <s v="Data Engineering"/>
    <s v="Data Engineering"/>
    <d v="2024-08-31T00:00:00"/>
    <x v="0"/>
    <s v="51769"/>
    <s v="901367"/>
    <x v="18"/>
    <s v="31318"/>
    <s v="18657995555"/>
    <m/>
    <m/>
    <m/>
    <n v="23.05"/>
    <x v="4"/>
    <s v="Visa"/>
  </r>
  <r>
    <s v="Journal"/>
    <s v="Montevideo Labs"/>
    <s v="Data Engineering"/>
    <s v="Data Engineering"/>
    <d v="2024-08-31T00:00:00"/>
    <x v="0"/>
    <s v="51391"/>
    <s v="894518"/>
    <x v="142"/>
    <s v="32037"/>
    <s v="19584717835"/>
    <m/>
    <m/>
    <m/>
    <n v="560.2607960298526"/>
    <x v="4"/>
    <s v="The Blackstone Group"/>
  </r>
  <r>
    <s v="Journal"/>
    <s v="Montevideo Labs"/>
    <s v="Data Engineering"/>
    <s v="Data Engineering"/>
    <d v="2024-08-31T00:00:00"/>
    <x v="0"/>
    <s v="50061"/>
    <s v="892710"/>
    <x v="143"/>
    <s v="25160"/>
    <s v="16856642182"/>
    <m/>
    <m/>
    <m/>
    <n v="480.22353945415932"/>
    <x v="4"/>
    <s v="The Blackstone Group"/>
  </r>
  <r>
    <s v="Journal"/>
    <s v="Montevideo Labs"/>
    <s v="Data Engineering"/>
    <s v="Data Engineering"/>
    <d v="2024-08-31T00:00:00"/>
    <x v="0"/>
    <s v="50736"/>
    <s v="893687"/>
    <x v="117"/>
    <s v="25138"/>
    <s v="16977995014"/>
    <m/>
    <m/>
    <m/>
    <n v="360.16765459061952"/>
    <x v="4"/>
    <s v="Roku"/>
  </r>
  <r>
    <s v="Journal"/>
    <s v="Montevideo Labs"/>
    <s v="Data Engineering"/>
    <s v="Data Engineering"/>
    <d v="2024-08-31T00:00:00"/>
    <x v="0"/>
    <s v="50870"/>
    <s v="893576"/>
    <x v="141"/>
    <s v="35885"/>
    <s v="17771226635"/>
    <m/>
    <m/>
    <m/>
    <n v="504.23471642686729"/>
    <x v="4"/>
    <s v="Globalization Partners"/>
  </r>
  <r>
    <s v="Journal"/>
    <s v="Montevideo Labs"/>
    <s v="Data Engineering"/>
    <s v="Data Engineering"/>
    <d v="2024-08-31T00:00:00"/>
    <x v="0"/>
    <s v="50116"/>
    <s v="892927"/>
    <x v="164"/>
    <s v="25155"/>
    <m/>
    <m/>
    <m/>
    <m/>
    <n v="312.14530064520358"/>
    <x v="4"/>
    <s v="Pixability"/>
  </r>
  <r>
    <s v="Journal"/>
    <s v="Montevideo Labs"/>
    <s v="Data Engineering"/>
    <s v="Data Engineering"/>
    <d v="2024-08-31T00:00:00"/>
    <x v="0"/>
    <s v="51220"/>
    <s v="894161"/>
    <x v="117"/>
    <s v="25138"/>
    <s v="16977995014"/>
    <m/>
    <m/>
    <m/>
    <n v="432.20118550874338"/>
    <x v="4"/>
    <s v="Roku"/>
  </r>
  <r>
    <s v="Journal"/>
    <s v="Montevideo Labs"/>
    <s v="Data Engineering"/>
    <s v="Data Engineering"/>
    <d v="2024-08-31T00:00:00"/>
    <x v="0"/>
    <s v="50819"/>
    <s v="893731"/>
    <x v="117"/>
    <s v="25138"/>
    <s v="16977995014"/>
    <m/>
    <m/>
    <m/>
    <n v="210.0977985111947"/>
    <x v="4"/>
    <s v="Roku"/>
  </r>
  <r>
    <s v="Journal"/>
    <s v="Montevideo Labs"/>
    <s v="Data Engineering"/>
    <s v="Data Engineering"/>
    <d v="2024-08-31T00:00:00"/>
    <x v="0"/>
    <s v="50487"/>
    <s v="893428"/>
    <x v="155"/>
    <s v="32036"/>
    <s v="19584503853"/>
    <m/>
    <m/>
    <m/>
    <n v="560.2607960298526"/>
    <x v="4"/>
    <s v="The Blackstone Group"/>
  </r>
  <r>
    <s v="Journal"/>
    <s v="Blend360, LLC"/>
    <s v="Data Engineering"/>
    <s v="Data Engineering"/>
    <d v="2024-08-31T00:00:00"/>
    <x v="0"/>
    <s v="51707"/>
    <s v="901328"/>
    <x v="172"/>
    <s v="28469"/>
    <s v="17581057915"/>
    <m/>
    <m/>
    <m/>
    <n v="13.22"/>
    <x v="4"/>
    <s v="IAC/InterActiveCorp"/>
  </r>
  <r>
    <s v="Journal"/>
    <s v="Montevideo Labs"/>
    <s v="Data Engineering"/>
    <s v="Data Engineering"/>
    <d v="2024-08-31T00:00:00"/>
    <x v="0"/>
    <s v="50900"/>
    <s v="892755"/>
    <x v="117"/>
    <s v="25138"/>
    <s v="16977995014"/>
    <m/>
    <m/>
    <m/>
    <n v="210.0977985111947"/>
    <x v="4"/>
    <s v="Roku"/>
  </r>
  <r>
    <s v="Journal"/>
    <s v="Montevideo Labs"/>
    <s v="Data Engineering"/>
    <s v="Data Engineering"/>
    <d v="2024-08-31T00:00:00"/>
    <x v="0"/>
    <s v="50318"/>
    <s v="892532"/>
    <x v="156"/>
    <s v="28140"/>
    <s v="17690283562"/>
    <m/>
    <m/>
    <m/>
    <n v="536.24961905714463"/>
    <x v="4"/>
    <s v="The Blackstone Group"/>
  </r>
  <r>
    <s v="Journal"/>
    <s v="Montevideo Labs"/>
    <s v="Data Engineering"/>
    <s v="Data Engineering"/>
    <d v="2024-08-31T00:00:00"/>
    <x v="0"/>
    <s v="50707"/>
    <s v="893539"/>
    <x v="117"/>
    <s v="25138"/>
    <s v="16977995014"/>
    <m/>
    <m/>
    <m/>
    <n v="464.21608813902071"/>
    <x v="4"/>
    <s v="Roku"/>
  </r>
  <r>
    <s v="Journal"/>
    <s v="Montevideo Labs"/>
    <s v="Data Engineering"/>
    <s v="Data Engineering"/>
    <d v="2024-08-31T00:00:00"/>
    <x v="0"/>
    <s v="51530"/>
    <s v="896059"/>
    <x v="145"/>
    <s v="28678"/>
    <s v="17806464279"/>
    <m/>
    <m/>
    <s v="Adjustment wrong revrec for August generated by OA."/>
    <n v="-8563.9864535991746"/>
    <x v="4"/>
    <s v="Fedefarma"/>
  </r>
  <r>
    <s v="Journal"/>
    <s v="Montevideo Labs"/>
    <s v="Data Engineering"/>
    <s v="Data Engineering"/>
    <d v="2024-08-31T00:00:00"/>
    <x v="0"/>
    <s v="50769"/>
    <s v="893707"/>
    <x v="117"/>
    <s v="25138"/>
    <s v="16977995014"/>
    <m/>
    <m/>
    <m/>
    <n v="86.040050818870213"/>
    <x v="4"/>
    <s v="Roku"/>
  </r>
  <r>
    <s v="Journal"/>
    <s v="Blend360, LLC"/>
    <s v="Data Engineering"/>
    <s v="Data Engineering"/>
    <d v="2024-08-31T00:00:00"/>
    <x v="0"/>
    <s v="51665"/>
    <s v="901410"/>
    <x v="59"/>
    <s v="25978"/>
    <s v="14545854040"/>
    <m/>
    <m/>
    <m/>
    <n v="452.78"/>
    <x v="4"/>
    <s v="UDX"/>
  </r>
  <r>
    <s v="Journal"/>
    <s v="Montevideo Labs"/>
    <s v="Data Engineering"/>
    <s v="Data Engineering"/>
    <d v="2024-08-31T00:00:00"/>
    <x v="0"/>
    <s v="49851"/>
    <s v="892455"/>
    <x v="6"/>
    <s v="25146"/>
    <s v="16716229170"/>
    <m/>
    <m/>
    <m/>
    <n v="496.23099076929799"/>
    <x v="4"/>
    <s v="MasterCard"/>
  </r>
  <r>
    <s v="Journal"/>
    <s v="Montevideo Labs"/>
    <s v="Data Engineering"/>
    <s v="Data Engineering"/>
    <d v="2024-08-31T00:00:00"/>
    <x v="0"/>
    <s v="50431"/>
    <s v="893173"/>
    <x v="159"/>
    <s v="29211"/>
    <s v="17692058278"/>
    <m/>
    <m/>
    <m/>
    <n v="400.1862828784661"/>
    <x v="4"/>
    <s v="Stagwellglobal"/>
  </r>
  <r>
    <s v="Journal"/>
    <s v="Montevideo Labs"/>
    <s v="Data Engineering"/>
    <s v="Data Engineering"/>
    <d v="2024-08-31T00:00:00"/>
    <x v="0"/>
    <s v="50370"/>
    <s v="893253"/>
    <x v="150"/>
    <s v="29210"/>
    <s v="17485557310"/>
    <m/>
    <m/>
    <m/>
    <n v="560.2607960298526"/>
    <x v="4"/>
    <s v="The Blackstone Group"/>
  </r>
  <r>
    <s v="Journal"/>
    <s v="Montevideo Labs"/>
    <s v="Data Engineering"/>
    <s v="Data Engineering"/>
    <d v="2024-08-31T00:00:00"/>
    <x v="0"/>
    <s v="50337"/>
    <s v="893245"/>
    <x v="148"/>
    <s v="28998"/>
    <s v="18243049512"/>
    <m/>
    <m/>
    <m/>
    <n v="440.20491116631274"/>
    <x v="4"/>
    <s v="The Blackstone Group"/>
  </r>
  <r>
    <s v="Journal"/>
    <s v="Montevideo Labs"/>
    <s v="Data Engineering"/>
    <s v="Data Engineering"/>
    <d v="2024-08-31T00:00:00"/>
    <x v="0"/>
    <s v="49981"/>
    <s v="892842"/>
    <x v="143"/>
    <s v="25160"/>
    <s v="16856642182"/>
    <m/>
    <m/>
    <m/>
    <n v="560.2607960298526"/>
    <x v="4"/>
    <s v="The Blackstone Group"/>
  </r>
  <r>
    <s v="Journal"/>
    <s v="Montevideo Labs"/>
    <s v="Data Engineering"/>
    <s v="Data Engineering"/>
    <d v="2024-08-31T00:00:00"/>
    <x v="0"/>
    <s v="50338"/>
    <s v="893246"/>
    <x v="149"/>
    <s v="25157"/>
    <s v="17001841791"/>
    <m/>
    <m/>
    <m/>
    <n v="520.2421677420059"/>
    <x v="4"/>
    <s v="Stagwellglobal"/>
  </r>
  <r>
    <s v="Journal"/>
    <s v="Montevideo Labs"/>
    <s v="Data Engineering"/>
    <s v="Data Engineering"/>
    <d v="2024-08-31T00:00:00"/>
    <x v="0"/>
    <s v="50314"/>
    <s v="893139"/>
    <x v="156"/>
    <s v="28140"/>
    <s v="17690283562"/>
    <m/>
    <m/>
    <m/>
    <n v="536.24961905714463"/>
    <x v="4"/>
    <s v="The Blackstone Group"/>
  </r>
  <r>
    <s v="Journal"/>
    <s v="Montevideo Labs"/>
    <s v="Data Engineering"/>
    <s v="Data Engineering"/>
    <d v="2024-08-31T00:00:00"/>
    <x v="0"/>
    <s v="50262"/>
    <s v="892529"/>
    <x v="158"/>
    <s v="25544"/>
    <s v="16807042572"/>
    <m/>
    <m/>
    <m/>
    <n v="536.24961905714463"/>
    <x v="4"/>
    <s v="The Blackstone Group"/>
  </r>
  <r>
    <s v="Journal"/>
    <s v="Forthpoint"/>
    <s v="Data Engineering"/>
    <s v="Data Engineering"/>
    <d v="2024-08-31T00:00:00"/>
    <x v="0"/>
    <s v="49525"/>
    <s v="890171"/>
    <x v="171"/>
    <s v="36722"/>
    <m/>
    <m/>
    <m/>
    <m/>
    <n v="1483.2875405691398"/>
    <x v="1"/>
    <s v="in Forth Point Represents Blend360"/>
  </r>
  <r>
    <s v="Journal"/>
    <s v="Montevideo Labs"/>
    <s v="Data Engineering"/>
    <s v="Data Engineering"/>
    <d v="2024-08-31T00:00:00"/>
    <x v="0"/>
    <s v="50454"/>
    <s v="893178"/>
    <x v="117"/>
    <s v="25138"/>
    <s v="16977995014"/>
    <m/>
    <m/>
    <m/>
    <n v="320.14902630277288"/>
    <x v="4"/>
    <s v="Roku"/>
  </r>
  <r>
    <s v="Journal"/>
    <s v="Montevideo Labs"/>
    <s v="Data Engineering"/>
    <s v="Data Engineering"/>
    <d v="2024-08-31T00:00:00"/>
    <x v="0"/>
    <s v="50258"/>
    <s v="893201"/>
    <x v="161"/>
    <s v="25152"/>
    <s v="17001844665"/>
    <m/>
    <m/>
    <m/>
    <n v="240.11176972707966"/>
    <x v="4"/>
    <s v="Sincera"/>
  </r>
  <r>
    <s v="Journal"/>
    <s v="Montevideo Labs"/>
    <s v="Data Engineering"/>
    <s v="Data Engineering"/>
    <d v="2024-08-31T00:00:00"/>
    <x v="0"/>
    <s v="49921"/>
    <s v="892799"/>
    <x v="143"/>
    <s v="25160"/>
    <s v="16856642182"/>
    <m/>
    <m/>
    <m/>
    <n v="560.2607960298526"/>
    <x v="4"/>
    <s v="The Blackstone Group"/>
  </r>
  <r>
    <s v="Journal"/>
    <s v="Montevideo Labs"/>
    <s v="Data Engineering"/>
    <s v="Data Engineering"/>
    <d v="2024-08-31T00:00:00"/>
    <x v="0"/>
    <s v="51085"/>
    <s v="894298"/>
    <x v="147"/>
    <s v="36410"/>
    <s v="17772859452"/>
    <m/>
    <m/>
    <m/>
    <n v="648.30177826311512"/>
    <x v="4"/>
    <s v="Globalization Partners"/>
  </r>
  <r>
    <s v="Journal"/>
    <s v="Montevideo Labs"/>
    <s v="Data Engineering"/>
    <s v="Data Engineering"/>
    <d v="2024-08-31T00:00:00"/>
    <x v="0"/>
    <s v="51035"/>
    <s v="893976"/>
    <x v="154"/>
    <s v="36409"/>
    <s v="17772967350"/>
    <m/>
    <m/>
    <m/>
    <n v="360.16765459061952"/>
    <x v="4"/>
    <s v="Globalization Partners"/>
  </r>
  <r>
    <s v="Journal"/>
    <s v="Montevideo Labs"/>
    <s v="Data Engineering"/>
    <s v="Data Engineering"/>
    <d v="2024-08-31T00:00:00"/>
    <x v="0"/>
    <s v="51314"/>
    <s v="894449"/>
    <x v="157"/>
    <s v="26788"/>
    <s v="16592846934"/>
    <m/>
    <m/>
    <m/>
    <n v="240.11176972707966"/>
    <x v="4"/>
    <s v="Madhive"/>
  </r>
  <r>
    <s v="Journal"/>
    <s v="Montevideo Labs"/>
    <s v="Data Engineering"/>
    <s v="Data Engineering"/>
    <d v="2024-08-31T00:00:00"/>
    <x v="0"/>
    <s v="50459"/>
    <s v="893407"/>
    <x v="166"/>
    <s v="29419"/>
    <s v="18262439992"/>
    <m/>
    <m/>
    <m/>
    <n v="504.23471642686729"/>
    <x v="4"/>
    <s v="The Blackstone Group"/>
  </r>
  <r>
    <s v="Journal"/>
    <s v="Montevideo Labs"/>
    <s v="Data Engineering"/>
    <s v="Data Engineering"/>
    <d v="2024-08-31T00:00:00"/>
    <x v="0"/>
    <s v="50476"/>
    <s v="893185"/>
    <x v="117"/>
    <s v="25138"/>
    <s v="16977995014"/>
    <m/>
    <m/>
    <m/>
    <n v="158.0735817369941"/>
    <x v="4"/>
    <s v="Roku"/>
  </r>
  <r>
    <s v="Journal"/>
    <s v="Montevideo Labs"/>
    <s v="Data Engineering"/>
    <s v="Data Engineering"/>
    <d v="2024-08-31T00:00:00"/>
    <x v="0"/>
    <s v="50741"/>
    <s v="893692"/>
    <x v="163"/>
    <s v="25867"/>
    <s v="16974076254"/>
    <m/>
    <m/>
    <m/>
    <n v="360.16765459061952"/>
    <x v="4"/>
    <s v="Globalization Partners"/>
  </r>
  <r>
    <s v="Journal"/>
    <s v="Montevideo Labs"/>
    <s v="Data Engineering"/>
    <s v="Data Engineering"/>
    <d v="2024-08-31T00:00:00"/>
    <x v="0"/>
    <s v="51040"/>
    <s v="892576"/>
    <x v="117"/>
    <s v="25138"/>
    <s v="16977995014"/>
    <m/>
    <m/>
    <m/>
    <n v="464.21608813902071"/>
    <x v="4"/>
    <s v="Roku"/>
  </r>
  <r>
    <s v="Journal"/>
    <s v="Montevideo Labs"/>
    <s v="Data Engineering"/>
    <s v="Data Engineering"/>
    <d v="2024-08-31T00:00:00"/>
    <x v="0"/>
    <s v="50075"/>
    <s v="892353"/>
    <x v="143"/>
    <s v="25160"/>
    <s v="16856642182"/>
    <m/>
    <m/>
    <m/>
    <n v="560.2607960298526"/>
    <x v="4"/>
    <s v="The Blackstone Group"/>
  </r>
  <r>
    <s v="Journal"/>
    <s v="Montevideo Labs"/>
    <s v="Data Engineering"/>
    <s v="Data Engineering"/>
    <d v="2024-08-31T00:00:00"/>
    <x v="0"/>
    <s v="50850"/>
    <s v="893756"/>
    <x v="117"/>
    <s v="25138"/>
    <s v="16977995014"/>
    <m/>
    <m/>
    <m/>
    <n v="432.20118550874338"/>
    <x v="4"/>
    <s v="Roku"/>
  </r>
  <r>
    <s v="Journal"/>
    <s v="Montevideo Labs"/>
    <s v="Data Engineering"/>
    <s v="Data Engineering"/>
    <d v="2024-08-31T00:00:00"/>
    <x v="0"/>
    <s v="50094"/>
    <s v="892915"/>
    <x v="143"/>
    <s v="25160"/>
    <s v="16856642182"/>
    <m/>
    <m/>
    <m/>
    <n v="560.2607960298526"/>
    <x v="4"/>
    <s v="The Blackstone Group"/>
  </r>
  <r>
    <s v="Journal"/>
    <s v="Montevideo Labs"/>
    <s v="Data Engineering"/>
    <s v="Data Engineering"/>
    <d v="2024-08-31T00:00:00"/>
    <x v="0"/>
    <s v="50520"/>
    <s v="892998"/>
    <x v="155"/>
    <s v="32036"/>
    <s v="19584503853"/>
    <m/>
    <m/>
    <m/>
    <n v="520.2421677420059"/>
    <x v="4"/>
    <s v="The Blackstone Group"/>
  </r>
  <r>
    <s v="Journal"/>
    <s v="Montevideo Labs"/>
    <s v="Data Engineering"/>
    <s v="Data Engineering"/>
    <d v="2024-08-31T00:00:00"/>
    <x v="0"/>
    <s v="50518"/>
    <s v="892997"/>
    <x v="155"/>
    <s v="32036"/>
    <s v="19584503853"/>
    <m/>
    <m/>
    <m/>
    <n v="560.2607960298526"/>
    <x v="4"/>
    <s v="The Blackstone Group"/>
  </r>
  <r>
    <s v="Journal"/>
    <s v="Montevideo Labs"/>
    <s v="Data Engineering"/>
    <s v="Data Engineering"/>
    <d v="2024-08-31T00:00:00"/>
    <x v="0"/>
    <s v="51076"/>
    <s v="894127"/>
    <x v="147"/>
    <s v="36410"/>
    <s v="17772859452"/>
    <m/>
    <m/>
    <m/>
    <n v="520.2421677420059"/>
    <x v="4"/>
    <s v="Globalization Partners"/>
  </r>
  <r>
    <s v="Journal"/>
    <s v="Montevideo Labs"/>
    <s v="Data Engineering"/>
    <s v="Data Engineering"/>
    <d v="2024-08-31T00:00:00"/>
    <x v="0"/>
    <s v="50844"/>
    <s v="893574"/>
    <x v="117"/>
    <s v="25138"/>
    <s v="16977995014"/>
    <m/>
    <m/>
    <m/>
    <n v="504.23471642686729"/>
    <x v="4"/>
    <s v="Roku"/>
  </r>
  <r>
    <s v="Journal"/>
    <s v="Montevideo Labs"/>
    <s v="Data Engineering"/>
    <s v="Data Engineering"/>
    <d v="2024-08-31T00:00:00"/>
    <x v="0"/>
    <s v="50664"/>
    <s v="893653"/>
    <x v="152"/>
    <s v="34751"/>
    <s v="18659335221"/>
    <m/>
    <m/>
    <m/>
    <n v="560.2607960298526"/>
    <x v="4"/>
    <s v="The Blackstone Group"/>
  </r>
  <r>
    <s v="Journal"/>
    <s v="Montevideo Labs"/>
    <s v="Data Engineering"/>
    <s v="Data Engineering"/>
    <d v="2024-08-31T00:00:00"/>
    <x v="0"/>
    <s v="50705"/>
    <s v="893537"/>
    <x v="182"/>
    <s v="25866"/>
    <s v="16973568605"/>
    <m/>
    <m/>
    <m/>
    <n v="544.25334471471388"/>
    <x v="4"/>
    <s v="Globalization Partners"/>
  </r>
  <r>
    <s v="Journal"/>
    <s v="Montevideo Labs"/>
    <s v="Data Engineering"/>
    <s v="Data Engineering"/>
    <d v="2024-08-31T00:00:00"/>
    <x v="0"/>
    <s v="49772"/>
    <s v="892296"/>
    <x v="143"/>
    <s v="25160"/>
    <s v="16856642182"/>
    <m/>
    <m/>
    <m/>
    <n v="560.2607960298526"/>
    <x v="4"/>
    <s v="The Blackstone Group"/>
  </r>
  <r>
    <s v="Journal"/>
    <s v="Montevideo Labs"/>
    <s v="Data Engineering"/>
    <s v="Data Engineering"/>
    <d v="2024-08-31T00:00:00"/>
    <x v="0"/>
    <s v="51084"/>
    <s v="894297"/>
    <x v="117"/>
    <s v="25138"/>
    <s v="16977995014"/>
    <m/>
    <m/>
    <m/>
    <n v="380.17696873454281"/>
    <x v="4"/>
    <s v="Roku"/>
  </r>
  <r>
    <s v="Journal"/>
    <s v="Montevideo Labs"/>
    <s v="Data Engineering"/>
    <s v="Data Engineering"/>
    <d v="2024-08-31T00:00:00"/>
    <x v="0"/>
    <s v="50735"/>
    <s v="893686"/>
    <x v="163"/>
    <s v="25867"/>
    <s v="16974076254"/>
    <m/>
    <m/>
    <m/>
    <n v="360.16765459061952"/>
    <x v="4"/>
    <s v="Globalization Partners"/>
  </r>
  <r>
    <s v="Journal"/>
    <s v="Montevideo Labs"/>
    <s v="Data Engineering"/>
    <s v="Data Engineering"/>
    <d v="2024-08-31T00:00:00"/>
    <x v="0"/>
    <s v="50423"/>
    <s v="893284"/>
    <x v="166"/>
    <s v="29419"/>
    <s v="18262439992"/>
    <m/>
    <m/>
    <m/>
    <n v="560.2607960298526"/>
    <x v="4"/>
    <s v="The Blackstone Group"/>
  </r>
  <r>
    <s v="Journal"/>
    <s v="Montevideo Labs"/>
    <s v="Data Engineering"/>
    <s v="Data Engineering"/>
    <d v="2024-08-31T00:00:00"/>
    <x v="0"/>
    <s v="49849"/>
    <s v="892454"/>
    <x v="143"/>
    <s v="25160"/>
    <s v="16856642182"/>
    <m/>
    <m/>
    <m/>
    <n v="536.24961905714463"/>
    <x v="4"/>
    <s v="The Blackstone Group"/>
  </r>
  <r>
    <s v="Journal"/>
    <s v="Blend360, LLC"/>
    <s v="Data Engineering"/>
    <s v="Data Engineering"/>
    <d v="2024-08-31T00:00:00"/>
    <x v="0"/>
    <s v="52166"/>
    <s v="913919"/>
    <x v="0"/>
    <m/>
    <m/>
    <s v="ICC 880 NBCU : AWB 2.0 Pod 1H 2024 Extension"/>
    <m/>
    <s v="TopSide Management Book Elim related to project ICC 880 NBCU : AWB 2.0 Pod 1H 2024 Extension"/>
    <n v="-37417.43"/>
    <x v="4"/>
    <s v="NBCU"/>
  </r>
  <r>
    <s v="Journal"/>
    <s v="Blend360, LLC"/>
    <s v="Data Engineering"/>
    <s v="Data Engineering"/>
    <d v="2024-08-31T00:00:00"/>
    <x v="0"/>
    <s v="51568"/>
    <s v="898344"/>
    <x v="41"/>
    <s v="22863"/>
    <s v="15582551047, 16592648012"/>
    <m/>
    <m/>
    <m/>
    <n v="9010"/>
    <x v="4"/>
    <s v="CVS Health"/>
  </r>
  <r>
    <s v="Journal"/>
    <s v="Montevideo Labs"/>
    <s v="Data Engineering"/>
    <s v="Data Engineering"/>
    <d v="2024-08-31T00:00:00"/>
    <x v="0"/>
    <s v="51019"/>
    <s v="893961"/>
    <x v="154"/>
    <s v="36409"/>
    <s v="17772967350"/>
    <m/>
    <m/>
    <m/>
    <n v="315.14682169416818"/>
    <x v="4"/>
    <s v="Globalization Partners"/>
  </r>
  <r>
    <s v="Journal"/>
    <s v="Montevideo Labs"/>
    <s v="Data Engineering"/>
    <s v="Data Engineering"/>
    <d v="2024-08-31T00:00:00"/>
    <x v="0"/>
    <s v="50266"/>
    <s v="892530"/>
    <x v="158"/>
    <s v="25544"/>
    <s v="16807042572"/>
    <m/>
    <m/>
    <m/>
    <n v="536.24961905714463"/>
    <x v="4"/>
    <s v="The Blackstone Group"/>
  </r>
  <r>
    <s v="Journal"/>
    <s v="Montevideo Labs"/>
    <s v="Data Engineering"/>
    <s v="Data Engineering"/>
    <d v="2024-08-31T00:00:00"/>
    <x v="0"/>
    <s v="51411"/>
    <s v="894714"/>
    <x v="145"/>
    <s v="28678"/>
    <s v="17806464279"/>
    <m/>
    <m/>
    <m/>
    <n v="160.07451315138644"/>
    <x v="4"/>
    <s v="Fedefarma"/>
  </r>
  <r>
    <s v="Journal"/>
    <s v="Montevideo Labs"/>
    <s v="Data Engineering"/>
    <s v="Data Engineering"/>
    <d v="2024-08-31T00:00:00"/>
    <x v="0"/>
    <s v="51409"/>
    <s v="894712"/>
    <x v="145"/>
    <s v="28678"/>
    <s v="17806464279"/>
    <m/>
    <m/>
    <m/>
    <n v="180.08382729530976"/>
    <x v="4"/>
    <s v="Fedefarma"/>
  </r>
  <r>
    <s v="Journal"/>
    <s v="Montevideo Labs"/>
    <s v="Data Engineering"/>
    <s v="Data Engineering"/>
    <d v="2024-08-31T00:00:00"/>
    <x v="0"/>
    <s v="50483"/>
    <s v="893424"/>
    <x v="166"/>
    <s v="29419"/>
    <s v="18262439992"/>
    <m/>
    <m/>
    <m/>
    <n v="504.23471642686729"/>
    <x v="4"/>
    <s v="The Blackstone Group"/>
  </r>
  <r>
    <s v="Journal"/>
    <s v="Montevideo Labs"/>
    <s v="Data Engineering"/>
    <s v="Data Engineering"/>
    <d v="2024-08-31T00:00:00"/>
    <x v="0"/>
    <s v="50385"/>
    <s v="893261"/>
    <x v="150"/>
    <s v="29210"/>
    <s v="17485557310"/>
    <m/>
    <m/>
    <m/>
    <n v="560.2607960298526"/>
    <x v="4"/>
    <s v="The Blackstone Group"/>
  </r>
  <r>
    <s v="Journal"/>
    <s v="Montevideo Labs"/>
    <s v="Data Engineering"/>
    <s v="Data Engineering"/>
    <d v="2024-08-31T00:00:00"/>
    <x v="0"/>
    <s v="49833"/>
    <s v="892302"/>
    <x v="6"/>
    <s v="25146"/>
    <s v="16716229170"/>
    <m/>
    <m/>
    <m/>
    <n v="580.27011017377583"/>
    <x v="4"/>
    <s v="MasterCard"/>
  </r>
  <r>
    <s v="Journal"/>
    <s v="Montevideo Labs"/>
    <s v="Data Engineering"/>
    <s v="Data Engineering"/>
    <d v="2024-08-31T00:00:00"/>
    <x v="0"/>
    <s v="51271"/>
    <s v="894170"/>
    <x v="117"/>
    <s v="25138"/>
    <s v="16977995014"/>
    <m/>
    <m/>
    <m/>
    <n v="360.16765459061952"/>
    <x v="4"/>
    <s v="Roku"/>
  </r>
  <r>
    <s v="Journal"/>
    <s v="Montevideo Labs"/>
    <s v="Data Engineering"/>
    <s v="Data Engineering"/>
    <d v="2024-08-31T00:00:00"/>
    <x v="0"/>
    <s v="50582"/>
    <s v="893595"/>
    <x v="169"/>
    <s v="32874"/>
    <s v="19902785076"/>
    <m/>
    <m/>
    <m/>
    <n v="536.24961905714463"/>
    <x v="4"/>
    <s v="The Blackstone Group"/>
  </r>
  <r>
    <s v="Journal"/>
    <s v="Blend360, LLC"/>
    <s v="Data Engineering"/>
    <s v="Data Engineering"/>
    <d v="2024-08-31T00:00:00"/>
    <x v="0"/>
    <s v="51803"/>
    <s v="901596"/>
    <x v="18"/>
    <s v="31318"/>
    <s v="18657995555"/>
    <m/>
    <m/>
    <m/>
    <n v="331.87"/>
    <x v="4"/>
    <s v="Visa"/>
  </r>
  <r>
    <s v="Journal"/>
    <s v="Montevideo Labs"/>
    <s v="Data Engineering"/>
    <s v="Data Engineering"/>
    <d v="2024-08-31T00:00:00"/>
    <x v="0"/>
    <s v="49782"/>
    <s v="892408"/>
    <x v="143"/>
    <s v="25160"/>
    <s v="16856642182"/>
    <m/>
    <m/>
    <m/>
    <n v="440.20491116631274"/>
    <x v="4"/>
    <s v="The Blackstone Group"/>
  </r>
  <r>
    <s v="Journal"/>
    <s v="Montevideo Labs"/>
    <s v="Data Engineering"/>
    <s v="Data Engineering"/>
    <d v="2024-08-31T00:00:00"/>
    <x v="0"/>
    <s v="51100"/>
    <s v="894314"/>
    <x v="117"/>
    <s v="25138"/>
    <s v="16977995014"/>
    <m/>
    <m/>
    <m/>
    <n v="240.11176972707966"/>
    <x v="4"/>
    <s v="Roku"/>
  </r>
  <r>
    <s v="Journal"/>
    <s v="Montevideo Labs"/>
    <s v="Data Engineering"/>
    <s v="Data Engineering"/>
    <d v="2024-08-31T00:00:00"/>
    <x v="0"/>
    <s v="50443"/>
    <s v="893397"/>
    <x v="166"/>
    <s v="29419"/>
    <s v="18262439992"/>
    <m/>
    <m/>
    <m/>
    <n v="560.2607960298526"/>
    <x v="4"/>
    <s v="The Blackstone Group"/>
  </r>
  <r>
    <s v="Journal"/>
    <s v="Blend360, LLC"/>
    <s v="Data Engineering"/>
    <s v="Data Engineering"/>
    <d v="2024-08-31T00:00:00"/>
    <x v="0"/>
    <s v="51704"/>
    <s v="901325"/>
    <x v="38"/>
    <s v="30365"/>
    <s v="17735849755"/>
    <m/>
    <m/>
    <m/>
    <n v="2566.81"/>
    <x v="4"/>
    <s v="Hyatt"/>
  </r>
  <r>
    <s v="Journal"/>
    <s v="Montevideo Labs"/>
    <s v="Data Engineering"/>
    <s v="Data Engineering"/>
    <d v="2024-08-31T00:00:00"/>
    <x v="0"/>
    <s v="50452"/>
    <s v="893176"/>
    <x v="117"/>
    <s v="25138"/>
    <s v="16977995014"/>
    <m/>
    <m/>
    <m/>
    <n v="360.16765459061952"/>
    <x v="4"/>
    <s v="Roku"/>
  </r>
  <r>
    <s v="Journal"/>
    <s v="Montevideo Labs"/>
    <s v="Data Engineering"/>
    <s v="Data Engineering"/>
    <d v="2024-08-31T00:00:00"/>
    <x v="0"/>
    <s v="50056"/>
    <s v="892898"/>
    <x v="143"/>
    <s v="25160"/>
    <s v="16856642182"/>
    <m/>
    <m/>
    <m/>
    <n v="560.2607960298526"/>
    <x v="4"/>
    <s v="The Blackstone Group"/>
  </r>
  <r>
    <s v="Journal"/>
    <s v="Montevideo Labs"/>
    <s v="Data Engineering"/>
    <s v="Data Engineering"/>
    <d v="2024-08-31T00:00:00"/>
    <x v="0"/>
    <s v="50089"/>
    <s v="892911"/>
    <x v="143"/>
    <s v="25160"/>
    <s v="16856642182"/>
    <m/>
    <m/>
    <m/>
    <n v="560.2607960298526"/>
    <x v="4"/>
    <s v="The Blackstone Group"/>
  </r>
  <r>
    <s v="Journal"/>
    <s v="Montevideo Labs"/>
    <s v="Data Engineering"/>
    <s v="Data Engineering"/>
    <d v="2024-08-31T00:00:00"/>
    <x v="0"/>
    <s v="51375"/>
    <s v="894488"/>
    <x v="142"/>
    <s v="32037"/>
    <s v="19584717835"/>
    <m/>
    <m/>
    <m/>
    <n v="560.2607960298526"/>
    <x v="4"/>
    <s v="The Blackstone Group"/>
  </r>
  <r>
    <s v="Journal"/>
    <s v="Montevideo Labs"/>
    <s v="Data Engineering"/>
    <s v="Data Engineering"/>
    <d v="2024-08-31T00:00:00"/>
    <x v="0"/>
    <s v="50283"/>
    <s v="893127"/>
    <x v="146"/>
    <s v="28145"/>
    <s v="17581549176"/>
    <m/>
    <m/>
    <m/>
    <n v="280.1303980149263"/>
    <x v="4"/>
    <s v="Sincera"/>
  </r>
  <r>
    <s v="Journal"/>
    <s v="Montevideo Labs"/>
    <s v="Data Engineering"/>
    <s v="Data Engineering"/>
    <d v="2024-08-31T00:00:00"/>
    <x v="0"/>
    <s v="51233"/>
    <s v="894400"/>
    <x v="117"/>
    <s v="25138"/>
    <s v="16977995014"/>
    <m/>
    <m/>
    <m/>
    <n v="360.16765459061952"/>
    <x v="4"/>
    <s v="Roku"/>
  </r>
  <r>
    <s v="Journal"/>
    <s v="Montevideo Labs"/>
    <s v="Data Engineering"/>
    <s v="Data Engineering"/>
    <d v="2024-08-31T00:00:00"/>
    <x v="0"/>
    <s v="50155"/>
    <s v="892939"/>
    <x v="143"/>
    <s v="25160"/>
    <s v="16856642182"/>
    <m/>
    <m/>
    <m/>
    <n v="560.2607960298526"/>
    <x v="4"/>
    <s v="The Blackstone Group"/>
  </r>
  <r>
    <s v="Journal"/>
    <s v="Blend360, LLC"/>
    <s v="Data Engineering"/>
    <s v="Data Engineering"/>
    <d v="2024-08-31T00:00:00"/>
    <x v="0"/>
    <s v="51651"/>
    <s v="901298"/>
    <x v="59"/>
    <s v="25978"/>
    <s v="14545854040"/>
    <m/>
    <m/>
    <m/>
    <n v="20946.009999999998"/>
    <x v="4"/>
    <s v="UDX"/>
  </r>
  <r>
    <s v="Journal"/>
    <s v="Montevideo Labs"/>
    <s v="Data Engineering"/>
    <s v="Data Engineering"/>
    <d v="2024-08-31T00:00:00"/>
    <x v="0"/>
    <s v="50858"/>
    <s v="893764"/>
    <x v="117"/>
    <s v="25138"/>
    <s v="16977995014"/>
    <m/>
    <m/>
    <m/>
    <n v="210.0977985111947"/>
    <x v="4"/>
    <s v="Roku"/>
  </r>
  <r>
    <s v="Journal"/>
    <s v="Montevideo Labs"/>
    <s v="Data Engineering"/>
    <s v="Data Engineering"/>
    <d v="2024-08-31T00:00:00"/>
    <x v="0"/>
    <s v="51313"/>
    <s v="894448"/>
    <x v="117"/>
    <s v="25138"/>
    <s v="16977995014"/>
    <m/>
    <m/>
    <m/>
    <n v="320.14902630277288"/>
    <x v="4"/>
    <s v="Roku"/>
  </r>
  <r>
    <s v="Journal"/>
    <s v="Montevideo Labs"/>
    <s v="Data Engineering"/>
    <s v="Data Engineering"/>
    <d v="2024-08-31T00:00:00"/>
    <x v="0"/>
    <s v="51358"/>
    <s v="894478"/>
    <x v="160"/>
    <s v="25140"/>
    <s v="16977994594"/>
    <m/>
    <m/>
    <m/>
    <n v="480.22353945415932"/>
    <x v="4"/>
    <s v="Roku"/>
  </r>
  <r>
    <s v="Journal"/>
    <s v="Montevideo Labs"/>
    <s v="Data Engineering"/>
    <s v="Data Engineering"/>
    <d v="2024-08-31T00:00:00"/>
    <x v="0"/>
    <s v="51126"/>
    <s v="894145"/>
    <x v="147"/>
    <s v="36410"/>
    <s v="17772859452"/>
    <m/>
    <m/>
    <m/>
    <n v="648.30177826311512"/>
    <x v="4"/>
    <s v="Globalization Partners"/>
  </r>
  <r>
    <s v="Journal"/>
    <s v="Montevideo Labs"/>
    <s v="Data Engineering"/>
    <s v="Data Engineering"/>
    <d v="2024-08-31T00:00:00"/>
    <x v="0"/>
    <s v="51258"/>
    <s v="894426"/>
    <x v="117"/>
    <s v="25138"/>
    <s v="16977995014"/>
    <m/>
    <m/>
    <m/>
    <n v="432.20118550874338"/>
    <x v="4"/>
    <s v="Roku"/>
  </r>
  <r>
    <s v="Journal"/>
    <s v="Montevideo Labs"/>
    <s v="Data Engineering"/>
    <s v="Data Engineering"/>
    <d v="2024-08-31T00:00:00"/>
    <x v="0"/>
    <s v="50991"/>
    <s v="893946"/>
    <x v="154"/>
    <s v="36409"/>
    <s v="17772967350"/>
    <m/>
    <m/>
    <m/>
    <n v="270.12574094296463"/>
    <x v="4"/>
    <s v="Globalization Partners"/>
  </r>
  <r>
    <s v="Journal"/>
    <s v="Montevideo Labs"/>
    <s v="Data Engineering"/>
    <s v="Data Engineering"/>
    <d v="2024-08-31T00:00:00"/>
    <x v="0"/>
    <s v="51347"/>
    <s v="894467"/>
    <x v="160"/>
    <s v="25140"/>
    <s v="16977994594"/>
    <m/>
    <m/>
    <m/>
    <n v="480.22353945415932"/>
    <x v="4"/>
    <s v="Roku"/>
  </r>
  <r>
    <s v="Journal"/>
    <s v="Montevideo Labs"/>
    <s v="Data Engineering"/>
    <s v="Data Engineering"/>
    <d v="2024-08-31T00:00:00"/>
    <x v="0"/>
    <s v="51305"/>
    <s v="892767"/>
    <x v="117"/>
    <s v="25138"/>
    <s v="16977995014"/>
    <m/>
    <m/>
    <m/>
    <n v="432.20118550874338"/>
    <x v="4"/>
    <s v="Roku"/>
  </r>
  <r>
    <s v="Journal"/>
    <s v="Montevideo Labs"/>
    <s v="Data Engineering"/>
    <s v="Data Engineering"/>
    <d v="2024-08-31T00:00:00"/>
    <x v="0"/>
    <s v="50837"/>
    <s v="893747"/>
    <x v="141"/>
    <s v="35885"/>
    <s v="17771226635"/>
    <m/>
    <m/>
    <m/>
    <n v="392.1825572208968"/>
    <x v="4"/>
    <s v="Globalization Partners"/>
  </r>
  <r>
    <s v="Journal"/>
    <s v="Montevideo Labs"/>
    <s v="Data Engineering"/>
    <s v="Data Engineering"/>
    <d v="2024-08-31T00:00:00"/>
    <x v="0"/>
    <s v="50512"/>
    <s v="893297"/>
    <x v="155"/>
    <s v="32036"/>
    <s v="19584503853"/>
    <m/>
    <m/>
    <m/>
    <n v="560.2607960298526"/>
    <x v="4"/>
    <s v="The Blackstone Group"/>
  </r>
  <r>
    <s v="Journal"/>
    <s v="Montevideo Labs"/>
    <s v="Data Engineering"/>
    <s v="Data Engineering"/>
    <d v="2024-08-31T00:00:00"/>
    <x v="0"/>
    <s v="50709"/>
    <s v="893666"/>
    <x v="117"/>
    <s v="25138"/>
    <s v="16977995014"/>
    <m/>
    <m/>
    <m/>
    <n v="464.21608813902071"/>
    <x v="4"/>
    <s v="Roku"/>
  </r>
  <r>
    <s v="Journal"/>
    <s v="Montevideo Labs"/>
    <s v="Data Engineering"/>
    <s v="Data Engineering"/>
    <d v="2024-08-31T00:00:00"/>
    <x v="0"/>
    <s v="50682"/>
    <s v="893659"/>
    <x v="152"/>
    <s v="34751"/>
    <s v="18659335221"/>
    <m/>
    <m/>
    <m/>
    <n v="560.2607960298526"/>
    <x v="4"/>
    <s v="The Blackstone Group"/>
  </r>
  <r>
    <s v="Journal"/>
    <s v="Montevideo Labs"/>
    <s v="Data Engineering"/>
    <s v="Data Engineering"/>
    <d v="2024-08-31T00:00:00"/>
    <x v="0"/>
    <s v="49824"/>
    <s v="892436"/>
    <x v="143"/>
    <s v="25160"/>
    <s v="16856642182"/>
    <m/>
    <m/>
    <m/>
    <n v="320.14902630277288"/>
    <x v="4"/>
    <s v="The Blackstone Group"/>
  </r>
  <r>
    <s v="Journal"/>
    <s v="Montevideo Labs"/>
    <s v="Data Engineering"/>
    <s v="Data Engineering"/>
    <d v="2024-08-31T00:00:00"/>
    <x v="0"/>
    <s v="50734"/>
    <s v="893685"/>
    <x v="117"/>
    <s v="25138"/>
    <s v="16977995014"/>
    <m/>
    <m/>
    <m/>
    <n v="320.14902630277288"/>
    <x v="4"/>
    <s v="Roku"/>
  </r>
  <r>
    <s v="Journal"/>
    <s v="Blend360, LLC"/>
    <s v="Data Engineering"/>
    <s v="Data Engineering"/>
    <d v="2024-08-31T00:00:00"/>
    <x v="0"/>
    <s v="51816"/>
    <s v="901603"/>
    <x v="183"/>
    <s v="17360"/>
    <m/>
    <m/>
    <m/>
    <m/>
    <n v="38835.67"/>
    <x v="4"/>
    <s v="Visa"/>
  </r>
  <r>
    <s v="Journal"/>
    <s v="Montevideo Labs"/>
    <s v="Data Engineering"/>
    <s v="Data Engineering"/>
    <d v="2024-08-31T00:00:00"/>
    <x v="0"/>
    <s v="50977"/>
    <s v="893933"/>
    <x v="117"/>
    <s v="25138"/>
    <s v="16977995014"/>
    <m/>
    <m/>
    <m/>
    <n v="210.0977985111947"/>
    <x v="4"/>
    <s v="Roku"/>
  </r>
  <r>
    <s v="Journal"/>
    <s v="Montevideo Labs"/>
    <s v="Data Engineering"/>
    <s v="Data Engineering"/>
    <d v="2024-08-31T00:00:00"/>
    <x v="0"/>
    <s v="51371"/>
    <s v="894485"/>
    <x v="142"/>
    <s v="32037"/>
    <s v="19584717835"/>
    <m/>
    <m/>
    <m/>
    <n v="560.2607960298526"/>
    <x v="4"/>
    <s v="The Blackstone Group"/>
  </r>
  <r>
    <s v="Journal"/>
    <s v="Montevideo Labs"/>
    <s v="Data Engineering"/>
    <s v="Data Engineering"/>
    <d v="2024-08-31T00:00:00"/>
    <x v="0"/>
    <s v="50784"/>
    <s v="892739"/>
    <x v="141"/>
    <s v="35885"/>
    <s v="17771226635"/>
    <m/>
    <m/>
    <m/>
    <n v="504.23471642686729"/>
    <x v="4"/>
    <s v="Globalization Partners"/>
  </r>
  <r>
    <s v="Journal"/>
    <s v="Montevideo Labs"/>
    <s v="Data Engineering"/>
    <s v="Data Engineering"/>
    <d v="2024-08-31T00:00:00"/>
    <x v="0"/>
    <s v="50804"/>
    <s v="893722"/>
    <x v="141"/>
    <s v="35885"/>
    <s v="17771226635"/>
    <m/>
    <m/>
    <m/>
    <n v="294.1369179156726"/>
    <x v="4"/>
    <s v="Globalization Partners"/>
  </r>
  <r>
    <s v="Journal"/>
    <s v="Montevideo Labs"/>
    <s v="Data Engineering"/>
    <s v="Data Engineering"/>
    <d v="2024-08-31T00:00:00"/>
    <x v="0"/>
    <s v="50653"/>
    <s v="893518"/>
    <x v="117"/>
    <s v="25138"/>
    <s v="16977995014"/>
    <m/>
    <m/>
    <m/>
    <n v="400.1862828784661"/>
    <x v="4"/>
    <s v="Roku"/>
  </r>
  <r>
    <s v="Journal"/>
    <s v="Montevideo Labs"/>
    <s v="Data Engineering"/>
    <s v="Data Engineering"/>
    <d v="2024-08-31T00:00:00"/>
    <x v="0"/>
    <s v="49880"/>
    <s v="892471"/>
    <x v="143"/>
    <s v="25160"/>
    <s v="16856642182"/>
    <m/>
    <m/>
    <m/>
    <n v="480.22353945415932"/>
    <x v="4"/>
    <s v="The Blackstone Group"/>
  </r>
  <r>
    <s v="Journal"/>
    <s v="Montevideo Labs"/>
    <s v="Data Engineering"/>
    <s v="Data Engineering"/>
    <d v="2024-08-31T00:00:00"/>
    <x v="0"/>
    <s v="50070"/>
    <s v="892903"/>
    <x v="6"/>
    <s v="25146"/>
    <s v="16716229170"/>
    <m/>
    <m/>
    <m/>
    <n v="400.1862828784661"/>
    <x v="4"/>
    <s v="MasterCard"/>
  </r>
  <r>
    <s v="Journal"/>
    <s v="Montevideo Labs"/>
    <s v="Data Engineering"/>
    <s v="Data Engineering"/>
    <d v="2024-08-31T00:00:00"/>
    <x v="0"/>
    <s v="50057"/>
    <s v="892899"/>
    <x v="143"/>
    <s v="25160"/>
    <s v="16856642182"/>
    <m/>
    <m/>
    <m/>
    <n v="480.22353945415932"/>
    <x v="4"/>
    <s v="The Blackstone Group"/>
  </r>
  <r>
    <s v="Journal"/>
    <s v="Montevideo Labs"/>
    <s v="Data Engineering"/>
    <s v="Data Engineering"/>
    <d v="2024-08-31T00:00:00"/>
    <x v="0"/>
    <s v="49977"/>
    <s v="892838"/>
    <x v="143"/>
    <s v="25160"/>
    <s v="16856642182"/>
    <m/>
    <m/>
    <m/>
    <n v="560.2607960298526"/>
    <x v="4"/>
    <s v="The Blackstone Group"/>
  </r>
  <r>
    <s v="Journal"/>
    <s v="Blend360, LLC"/>
    <s v="Data Engineering"/>
    <s v="Data Engineering"/>
    <d v="2024-08-31T00:00:00"/>
    <x v="0"/>
    <s v="51644"/>
    <s v="901401"/>
    <x v="59"/>
    <s v="25978"/>
    <s v="14545854040"/>
    <m/>
    <m/>
    <m/>
    <n v="18621.14"/>
    <x v="4"/>
    <s v="UDX"/>
  </r>
  <r>
    <s v="Journal"/>
    <s v="Montevideo Labs"/>
    <s v="Data Engineering"/>
    <s v="Data Engineering"/>
    <d v="2024-08-31T00:00:00"/>
    <x v="0"/>
    <s v="51010"/>
    <s v="894100"/>
    <x v="117"/>
    <s v="25138"/>
    <s v="16977995014"/>
    <m/>
    <m/>
    <m/>
    <n v="567.26417990760183"/>
    <x v="4"/>
    <s v="Roku"/>
  </r>
  <r>
    <s v="Journal"/>
    <s v="Montevideo Labs"/>
    <s v="Data Engineering"/>
    <s v="Data Engineering"/>
    <d v="2024-08-31T00:00:00"/>
    <x v="0"/>
    <s v="51431"/>
    <s v="894725"/>
    <x v="145"/>
    <s v="28678"/>
    <s v="17806464279"/>
    <m/>
    <m/>
    <m/>
    <n v="180.08382729530976"/>
    <x v="4"/>
    <s v="Fedefarma"/>
  </r>
  <r>
    <s v="Journal"/>
    <s v="Montevideo Labs"/>
    <s v="Data Engineering"/>
    <s v="Data Engineering"/>
    <d v="2024-08-31T00:00:00"/>
    <x v="0"/>
    <s v="50604"/>
    <s v="893607"/>
    <x v="117"/>
    <s v="25138"/>
    <s v="16977995014"/>
    <m/>
    <m/>
    <m/>
    <n v="180.08382729530976"/>
    <x v="4"/>
    <s v="Roku"/>
  </r>
  <r>
    <s v="Journal"/>
    <s v="Montevideo Labs"/>
    <s v="Data Engineering"/>
    <s v="Data Engineering"/>
    <d v="2024-08-31T00:00:00"/>
    <x v="0"/>
    <s v="50372"/>
    <s v="893254"/>
    <x v="150"/>
    <s v="29210"/>
    <s v="17485557310"/>
    <m/>
    <m/>
    <m/>
    <n v="560.2607960298526"/>
    <x v="4"/>
    <s v="The Blackstone Group"/>
  </r>
  <r>
    <s v="Journal"/>
    <s v="Montevideo Labs"/>
    <s v="Data Engineering"/>
    <s v="Data Engineering"/>
    <d v="2024-08-31T00:00:00"/>
    <x v="0"/>
    <s v="51209"/>
    <s v="894388"/>
    <x v="117"/>
    <s v="25138"/>
    <s v="16977995014"/>
    <m/>
    <m/>
    <m/>
    <n v="210.0977985111947"/>
    <x v="4"/>
    <s v="Roku"/>
  </r>
  <r>
    <s v="Journal"/>
    <s v="Montevideo Labs"/>
    <s v="Data Engineering"/>
    <s v="Data Engineering"/>
    <d v="2024-08-31T00:00:00"/>
    <x v="0"/>
    <s v="51293"/>
    <s v="894186"/>
    <x v="157"/>
    <s v="26788"/>
    <s v="16592846934"/>
    <m/>
    <m/>
    <m/>
    <n v="360.16765459061952"/>
    <x v="4"/>
    <s v="Madhive"/>
  </r>
  <r>
    <s v="Journal"/>
    <s v="Montevideo Labs"/>
    <s v="Data Engineering"/>
    <s v="Data Engineering"/>
    <d v="2024-08-31T00:00:00"/>
    <x v="0"/>
    <s v="51287"/>
    <s v="894181"/>
    <x v="157"/>
    <s v="26788"/>
    <s v="16592846934"/>
    <m/>
    <m/>
    <m/>
    <n v="455.21202070163127"/>
    <x v="4"/>
    <s v="Madhive"/>
  </r>
  <r>
    <s v="Journal"/>
    <s v="Montevideo Labs"/>
    <s v="Data Engineering"/>
    <s v="Data Engineering"/>
    <d v="2024-08-31T00:00:00"/>
    <x v="0"/>
    <s v="51256"/>
    <s v="894424"/>
    <x v="117"/>
    <s v="25138"/>
    <s v="16977995014"/>
    <m/>
    <m/>
    <m/>
    <n v="320.14902630277288"/>
    <x v="4"/>
    <s v="Roku"/>
  </r>
  <r>
    <s v="Journal"/>
    <s v="Montevideo Labs"/>
    <s v="Data Engineering"/>
    <s v="Data Engineering"/>
    <d v="2024-08-31T00:00:00"/>
    <x v="0"/>
    <s v="51240"/>
    <s v="894408"/>
    <x v="117"/>
    <s v="25138"/>
    <s v="16977995014"/>
    <m/>
    <m/>
    <m/>
    <n v="400.1862828784661"/>
    <x v="4"/>
    <s v="Roku"/>
  </r>
  <r>
    <s v="Journal"/>
    <s v="Montevideo Labs"/>
    <s v="Data Engineering"/>
    <s v="Data Engineering"/>
    <d v="2024-08-31T00:00:00"/>
    <x v="0"/>
    <s v="50690"/>
    <s v="893530"/>
    <x v="152"/>
    <s v="34751"/>
    <s v="18659335221"/>
    <m/>
    <m/>
    <m/>
    <n v="560.2607960298526"/>
    <x v="4"/>
    <s v="The Blackstone Group"/>
  </r>
  <r>
    <s v="Journal"/>
    <s v="Blend360, LLC"/>
    <s v="Data Engineering"/>
    <s v="Data Engineering"/>
    <d v="2024-08-31T00:00:00"/>
    <x v="0"/>
    <s v="51826"/>
    <s v="901611"/>
    <x v="179"/>
    <s v="18322"/>
    <m/>
    <m/>
    <m/>
    <s v="Correction wrong allocation of data revenue"/>
    <n v="-10000"/>
    <x v="4"/>
    <s v="DMW Direct"/>
  </r>
  <r>
    <s v="Journal"/>
    <s v="Montevideo Labs"/>
    <s v="Data Engineering"/>
    <s v="Data Engineering"/>
    <d v="2024-08-31T00:00:00"/>
    <x v="0"/>
    <s v="50490"/>
    <s v="893431"/>
    <x v="117"/>
    <s v="25138"/>
    <s v="16977995014"/>
    <m/>
    <m/>
    <m/>
    <n v="520.2421677420059"/>
    <x v="4"/>
    <s v="Roku"/>
  </r>
  <r>
    <s v="Journal"/>
    <s v="Montevideo Labs"/>
    <s v="Data Engineering"/>
    <s v="Data Engineering"/>
    <d v="2024-08-31T00:00:00"/>
    <x v="0"/>
    <s v="50168"/>
    <s v="892387"/>
    <x v="143"/>
    <s v="25160"/>
    <s v="16856642182"/>
    <m/>
    <m/>
    <m/>
    <n v="280.1303980149263"/>
    <x v="4"/>
    <s v="The Blackstone Group"/>
  </r>
  <r>
    <s v="Journal"/>
    <s v="Montevideo Labs"/>
    <s v="Data Engineering"/>
    <s v="Data Engineering"/>
    <d v="2024-08-31T00:00:00"/>
    <x v="0"/>
    <s v="51325"/>
    <s v="894456"/>
    <x v="160"/>
    <s v="25140"/>
    <s v="16977994594"/>
    <m/>
    <m/>
    <m/>
    <n v="480.22353945415932"/>
    <x v="4"/>
    <s v="Roku"/>
  </r>
  <r>
    <s v="Journal"/>
    <s v="Montevideo Labs"/>
    <s v="Data Engineering"/>
    <s v="Data Engineering"/>
    <d v="2024-08-31T00:00:00"/>
    <x v="0"/>
    <s v="51110"/>
    <s v="894136"/>
    <x v="147"/>
    <s v="36410"/>
    <s v="17772859452"/>
    <m/>
    <m/>
    <m/>
    <n v="648.30177826311512"/>
    <x v="4"/>
    <s v="Globalization Partners"/>
  </r>
  <r>
    <s v="Journal"/>
    <s v="Montevideo Labs"/>
    <s v="Data Engineering"/>
    <s v="Data Engineering"/>
    <d v="2024-08-31T00:00:00"/>
    <x v="0"/>
    <s v="51282"/>
    <s v="894437"/>
    <x v="117"/>
    <s v="25138"/>
    <s v="16977995014"/>
    <m/>
    <m/>
    <m/>
    <n v="158.0735817369941"/>
    <x v="4"/>
    <s v="Roku"/>
  </r>
  <r>
    <s v="Journal"/>
    <s v="Montevideo Labs"/>
    <s v="Data Engineering"/>
    <s v="Data Engineering"/>
    <d v="2024-08-31T00:00:00"/>
    <x v="0"/>
    <s v="50990"/>
    <s v="893945"/>
    <x v="117"/>
    <s v="25138"/>
    <s v="16977995014"/>
    <m/>
    <m/>
    <m/>
    <n v="480.22353945415932"/>
    <x v="4"/>
    <s v="Roku"/>
  </r>
  <r>
    <s v="Journal"/>
    <s v="Blend360, LLC"/>
    <s v="Data Engineering"/>
    <s v="Data Engineering"/>
    <d v="2024-08-31T00:00:00"/>
    <x v="0"/>
    <s v="52174"/>
    <s v="914031"/>
    <x v="0"/>
    <m/>
    <m/>
    <s v="ICC 1294 Hyatt : Hyatt - Product Manager Need"/>
    <m/>
    <s v="Reclass Top Side JE52166 AI Consulting Rev accounts_Hyatt"/>
    <n v="-14543.27"/>
    <x v="4"/>
    <s v="Hyatt"/>
  </r>
  <r>
    <s v="Journal"/>
    <s v="Montevideo Labs"/>
    <s v="Data Engineering"/>
    <s v="Data Engineering"/>
    <d v="2024-08-31T00:00:00"/>
    <x v="0"/>
    <s v="51202"/>
    <s v="894381"/>
    <x v="117"/>
    <s v="25138"/>
    <s v="16977995014"/>
    <m/>
    <m/>
    <m/>
    <n v="360.16765459061952"/>
    <x v="4"/>
    <s v="Roku"/>
  </r>
  <r>
    <s v="Journal"/>
    <s v="Montevideo Labs"/>
    <s v="Data Engineering"/>
    <s v="Data Engineering"/>
    <d v="2024-08-31T00:00:00"/>
    <x v="0"/>
    <s v="49865"/>
    <s v="892315"/>
    <x v="6"/>
    <s v="25146"/>
    <s v="16716229170"/>
    <m/>
    <m/>
    <m/>
    <n v="416.19373419360477"/>
    <x v="4"/>
    <s v="MasterCard"/>
  </r>
  <r>
    <s v="Journal"/>
    <s v="Montevideo Labs"/>
    <s v="Data Engineering"/>
    <s v="Data Engineering"/>
    <d v="2024-08-31T00:00:00"/>
    <x v="0"/>
    <s v="49894"/>
    <s v="892326"/>
    <x v="6"/>
    <s v="25146"/>
    <s v="16716229170"/>
    <m/>
    <m/>
    <m/>
    <n v="416.19373419360477"/>
    <x v="4"/>
    <s v="MasterCard"/>
  </r>
  <r>
    <s v="Journal"/>
    <s v="Montevideo Labs"/>
    <s v="Data Engineering"/>
    <s v="Data Engineering"/>
    <d v="2024-08-31T00:00:00"/>
    <x v="0"/>
    <s v="49822"/>
    <s v="892434"/>
    <x v="143"/>
    <s v="25160"/>
    <s v="16856642182"/>
    <m/>
    <m/>
    <m/>
    <n v="440.20491116631274"/>
    <x v="4"/>
    <s v="The Blackstone Group"/>
  </r>
  <r>
    <s v="Journal"/>
    <s v="Montevideo Labs"/>
    <s v="Data Engineering"/>
    <s v="Data Engineering"/>
    <d v="2024-08-31T00:00:00"/>
    <x v="0"/>
    <s v="50910"/>
    <s v="893792"/>
    <x v="117"/>
    <s v="25138"/>
    <s v="16977995014"/>
    <m/>
    <m/>
    <m/>
    <n v="320.14902630277288"/>
    <x v="4"/>
    <s v="Roku"/>
  </r>
  <r>
    <s v="Journal"/>
    <s v="Montevideo Labs"/>
    <s v="Data Engineering"/>
    <s v="Data Engineering"/>
    <d v="2024-08-31T00:00:00"/>
    <x v="0"/>
    <s v="50109"/>
    <s v="892920"/>
    <x v="143"/>
    <s v="25160"/>
    <s v="16856642182"/>
    <m/>
    <m/>
    <m/>
    <n v="560.2607960298526"/>
    <x v="4"/>
    <s v="The Blackstone Group"/>
  </r>
  <r>
    <s v="Journal"/>
    <s v="Blend360, LLC"/>
    <s v="Data Engineering"/>
    <s v="Data Engineering"/>
    <d v="2024-08-31T00:00:00"/>
    <x v="0"/>
    <s v="51835"/>
    <s v="901621"/>
    <x v="64"/>
    <s v="32035"/>
    <s v="17296920926"/>
    <m/>
    <m/>
    <m/>
    <n v="31655.83"/>
    <x v="4"/>
    <s v="Hyatt"/>
  </r>
  <r>
    <s v="Journal"/>
    <s v="Montevideo Labs"/>
    <s v="Data Engineering"/>
    <s v="Data Engineering"/>
    <d v="2024-08-31T00:00:00"/>
    <x v="0"/>
    <s v="49820"/>
    <s v="892505"/>
    <x v="143"/>
    <s v="25160"/>
    <s v="16856642182"/>
    <m/>
    <m/>
    <m/>
    <n v="480.22353945415932"/>
    <x v="4"/>
    <s v="The Blackstone Group"/>
  </r>
  <r>
    <s v="Journal"/>
    <s v="Montevideo Labs"/>
    <s v="Data Engineering"/>
    <s v="Data Engineering"/>
    <d v="2024-08-31T00:00:00"/>
    <x v="0"/>
    <s v="50307"/>
    <s v="893227"/>
    <x v="149"/>
    <s v="25157"/>
    <s v="17001841791"/>
    <m/>
    <m/>
    <m/>
    <n v="520.2421677420059"/>
    <x v="4"/>
    <s v="Stagwellglobal"/>
  </r>
  <r>
    <s v="Journal"/>
    <s v="Montevideo Labs"/>
    <s v="Data Engineering"/>
    <s v="Data Engineering"/>
    <d v="2024-08-31T00:00:00"/>
    <x v="0"/>
    <s v="51361"/>
    <s v="894480"/>
    <x v="160"/>
    <s v="25140"/>
    <s v="16977994594"/>
    <m/>
    <m/>
    <m/>
    <n v="480.22353945415932"/>
    <x v="4"/>
    <s v="Roku"/>
  </r>
  <r>
    <s v="Journal"/>
    <s v="Montevideo Labs"/>
    <s v="Data Engineering"/>
    <s v="Data Engineering"/>
    <d v="2024-08-31T00:00:00"/>
    <x v="0"/>
    <s v="50839"/>
    <s v="892751"/>
    <x v="141"/>
    <s v="35885"/>
    <s v="17771226635"/>
    <m/>
    <m/>
    <m/>
    <n v="384.17883156332749"/>
    <x v="4"/>
    <s v="Globalization Partners"/>
  </r>
  <r>
    <s v="Journal"/>
    <s v="Montevideo Labs"/>
    <s v="Data Engineering"/>
    <s v="Data Engineering"/>
    <d v="2024-08-31T00:00:00"/>
    <x v="0"/>
    <s v="51348"/>
    <s v="894468"/>
    <x v="157"/>
    <s v="26788"/>
    <s v="16592846934"/>
    <m/>
    <m/>
    <m/>
    <n v="360.16765459061952"/>
    <x v="4"/>
    <s v="Madhive"/>
  </r>
  <r>
    <s v="Journal"/>
    <s v="Montevideo Labs"/>
    <s v="Data Engineering"/>
    <s v="Data Engineering"/>
    <d v="2024-08-31T00:00:00"/>
    <x v="0"/>
    <s v="50939"/>
    <s v="893902"/>
    <x v="154"/>
    <s v="36409"/>
    <s v="17772967350"/>
    <m/>
    <m/>
    <m/>
    <n v="376.17510590575813"/>
    <x v="4"/>
    <s v="Globalization Partners"/>
  </r>
  <r>
    <s v="Journal"/>
    <s v="Montevideo Labs"/>
    <s v="Data Engineering"/>
    <s v="Data Engineering"/>
    <d v="2024-08-31T00:00:00"/>
    <x v="0"/>
    <s v="50100"/>
    <s v="892360"/>
    <x v="143"/>
    <s v="25160"/>
    <s v="16856642182"/>
    <m/>
    <m/>
    <m/>
    <n v="560.2607960298526"/>
    <x v="4"/>
    <s v="The Blackstone Group"/>
  </r>
  <r>
    <s v="Journal"/>
    <s v="Montevideo Labs"/>
    <s v="Data Engineering"/>
    <s v="Data Engineering"/>
    <d v="2024-08-31T00:00:00"/>
    <x v="0"/>
    <s v="50227"/>
    <s v="892980"/>
    <x v="161"/>
    <s v="25152"/>
    <s v="17001844665"/>
    <m/>
    <m/>
    <m/>
    <n v="240.11176972707966"/>
    <x v="4"/>
    <s v="Sincera"/>
  </r>
  <r>
    <s v="Journal"/>
    <s v="Montevideo Labs"/>
    <s v="Data Engineering"/>
    <s v="Data Engineering"/>
    <d v="2024-08-31T00:00:00"/>
    <x v="0"/>
    <s v="50176"/>
    <s v="892949"/>
    <x v="144"/>
    <s v="34753"/>
    <s v="17583740188"/>
    <m/>
    <m/>
    <m/>
    <n v="258.12015245661064"/>
    <x v="4"/>
    <s v="Pixability"/>
  </r>
  <r>
    <s v="Journal"/>
    <s v="Montevideo Labs"/>
    <s v="Data Engineering"/>
    <s v="Data Engineering"/>
    <d v="2024-08-31T00:00:00"/>
    <x v="0"/>
    <s v="51120"/>
    <s v="894321"/>
    <x v="117"/>
    <s v="25138"/>
    <s v="16977995014"/>
    <m/>
    <m/>
    <m/>
    <n v="432.20118550874338"/>
    <x v="4"/>
    <s v="Roku"/>
  </r>
  <r>
    <s v="Journal"/>
    <s v="Montevideo Labs"/>
    <s v="Data Engineering"/>
    <s v="Data Engineering"/>
    <d v="2024-08-31T00:00:00"/>
    <x v="0"/>
    <s v="50920"/>
    <s v="893994"/>
    <x v="117"/>
    <s v="25138"/>
    <s v="16977995014"/>
    <m/>
    <m/>
    <m/>
    <n v="320.14902630277288"/>
    <x v="4"/>
    <s v="Roku"/>
  </r>
  <r>
    <s v="Journal"/>
    <s v="Montevideo Labs"/>
    <s v="Data Engineering"/>
    <s v="Data Engineering"/>
    <d v="2024-08-31T00:00:00"/>
    <x v="0"/>
    <s v="49954"/>
    <s v="892827"/>
    <x v="6"/>
    <s v="25146"/>
    <s v="16716229170"/>
    <m/>
    <m/>
    <m/>
    <n v="400.1862828784661"/>
    <x v="4"/>
    <s v="MasterCard"/>
  </r>
  <r>
    <s v="Journal"/>
    <s v="Blend360, LLC"/>
    <s v="Data Engineering"/>
    <s v="Data Engineering"/>
    <d v="2024-08-31T00:00:00"/>
    <x v="0"/>
    <s v="51807"/>
    <s v="901510"/>
    <x v="18"/>
    <s v="31318"/>
    <s v="18657995555"/>
    <m/>
    <m/>
    <m/>
    <n v="-483.98"/>
    <x v="4"/>
    <s v="Visa"/>
  </r>
  <r>
    <s v="Journal"/>
    <s v="Montevideo Labs"/>
    <s v="Data Engineering"/>
    <s v="Data Engineering"/>
    <d v="2024-08-31T00:00:00"/>
    <x v="0"/>
    <s v="49788"/>
    <s v="892411"/>
    <x v="143"/>
    <s v="25160"/>
    <s v="16856642182"/>
    <m/>
    <m/>
    <m/>
    <n v="536.24961905714463"/>
    <x v="4"/>
    <s v="The Blackstone Group"/>
  </r>
  <r>
    <s v="Journal"/>
    <s v="Montevideo Labs"/>
    <s v="Data Engineering"/>
    <s v="Data Engineering"/>
    <d v="2024-08-31T00:00:00"/>
    <x v="0"/>
    <s v="50617"/>
    <s v="893510"/>
    <x v="117"/>
    <s v="25138"/>
    <s v="16977995014"/>
    <m/>
    <m/>
    <m/>
    <n v="320.14902630277288"/>
    <x v="4"/>
    <s v="Roku"/>
  </r>
  <r>
    <s v="Journal"/>
    <s v="Montevideo Labs"/>
    <s v="Data Engineering"/>
    <s v="Data Engineering"/>
    <d v="2024-08-31T00:00:00"/>
    <x v="0"/>
    <s v="50324"/>
    <s v="893235"/>
    <x v="149"/>
    <s v="25157"/>
    <s v="17001841791"/>
    <m/>
    <m/>
    <m/>
    <n v="520.2421677420059"/>
    <x v="4"/>
    <s v="Stagwellglobal"/>
  </r>
  <r>
    <s v="Journal"/>
    <s v="Montevideo Labs"/>
    <s v="Data Engineering"/>
    <s v="Data Engineering"/>
    <d v="2024-08-31T00:00:00"/>
    <x v="0"/>
    <s v="50699"/>
    <s v="893533"/>
    <x v="162"/>
    <s v="36413"/>
    <s v="20242405226"/>
    <m/>
    <m/>
    <m/>
    <n v="440.20491116631274"/>
    <x v="4"/>
    <s v="The Blackstone Group"/>
  </r>
  <r>
    <s v="Journal"/>
    <s v="Montevideo Labs"/>
    <s v="Data Engineering"/>
    <s v="Data Engineering"/>
    <d v="2024-08-31T00:00:00"/>
    <x v="0"/>
    <s v="50737"/>
    <s v="893688"/>
    <x v="163"/>
    <s v="25867"/>
    <s v="16974076254"/>
    <m/>
    <m/>
    <m/>
    <n v="360.16765459061952"/>
    <x v="4"/>
    <s v="Globalization Partners"/>
  </r>
  <r>
    <s v="Journal"/>
    <s v="Montevideo Labs"/>
    <s v="Data Engineering"/>
    <s v="Data Engineering"/>
    <d v="2024-08-31T00:00:00"/>
    <x v="0"/>
    <s v="50577"/>
    <s v="893492"/>
    <x v="117"/>
    <s v="25138"/>
    <s v="16977995014"/>
    <m/>
    <m/>
    <m/>
    <n v="320.14902630277288"/>
    <x v="4"/>
    <s v="Roku"/>
  </r>
  <r>
    <s v="Journal"/>
    <s v="Montevideo Labs"/>
    <s v="Data Engineering"/>
    <s v="Data Engineering"/>
    <d v="2024-08-31T00:00:00"/>
    <x v="0"/>
    <s v="50548"/>
    <s v="893471"/>
    <x v="117"/>
    <s v="25138"/>
    <s v="16977995014"/>
    <m/>
    <m/>
    <m/>
    <n v="320.14902630277288"/>
    <x v="4"/>
    <s v="Roku"/>
  </r>
  <r>
    <s v="Journal"/>
    <s v="Montevideo Labs"/>
    <s v="Data Engineering"/>
    <s v="Data Engineering"/>
    <d v="2024-08-31T00:00:00"/>
    <x v="0"/>
    <s v="50538"/>
    <s v="893462"/>
    <x v="155"/>
    <s v="32036"/>
    <s v="19584503853"/>
    <m/>
    <m/>
    <m/>
    <n v="560.2607960298526"/>
    <x v="4"/>
    <s v="The Blackstone Group"/>
  </r>
  <r>
    <s v="Journal"/>
    <s v="Montevideo Labs"/>
    <s v="Data Engineering"/>
    <s v="Data Engineering"/>
    <d v="2024-08-31T00:00:00"/>
    <x v="0"/>
    <s v="50433"/>
    <s v="893288"/>
    <x v="159"/>
    <s v="29211"/>
    <s v="17692058278"/>
    <m/>
    <m/>
    <m/>
    <n v="400.1862828784661"/>
    <x v="4"/>
    <s v="Stagwellglobal"/>
  </r>
  <r>
    <s v="Journal"/>
    <s v="Montevideo Labs"/>
    <s v="Data Engineering"/>
    <s v="Data Engineering"/>
    <d v="2024-08-31T00:00:00"/>
    <x v="0"/>
    <s v="49909"/>
    <s v="892487"/>
    <x v="6"/>
    <s v="25146"/>
    <s v="16716229170"/>
    <m/>
    <m/>
    <m/>
    <n v="400.1862828784661"/>
    <x v="4"/>
    <s v="MasterCard"/>
  </r>
  <r>
    <s v="Journal"/>
    <s v="Montevideo Labs"/>
    <s v="Data Engineering"/>
    <s v="Data Engineering"/>
    <d v="2024-08-31T00:00:00"/>
    <x v="0"/>
    <s v="50891"/>
    <s v="893583"/>
    <x v="141"/>
    <s v="35885"/>
    <s v="17771226635"/>
    <m/>
    <m/>
    <m/>
    <n v="384.17883156332749"/>
    <x v="4"/>
    <s v="Globalization Partners"/>
  </r>
  <r>
    <s v="Journal"/>
    <s v="Montevideo Labs"/>
    <s v="Data Engineering"/>
    <s v="Data Engineering"/>
    <d v="2024-08-31T00:00:00"/>
    <x v="0"/>
    <s v="51114"/>
    <s v="894140"/>
    <x v="117"/>
    <s v="25138"/>
    <s v="16977995014"/>
    <m/>
    <m/>
    <m/>
    <n v="320.14902630277288"/>
    <x v="4"/>
    <s v="Roku"/>
  </r>
  <r>
    <s v="Journal"/>
    <s v="Montevideo Labs"/>
    <s v="Data Engineering"/>
    <s v="Data Engineering"/>
    <d v="2024-08-31T00:00:00"/>
    <x v="0"/>
    <s v="51265"/>
    <s v="894433"/>
    <x v="117"/>
    <s v="25138"/>
    <s v="16977995014"/>
    <m/>
    <m/>
    <m/>
    <n v="360.16765459061952"/>
    <x v="4"/>
    <s v="Roku"/>
  </r>
  <r>
    <s v="Journal"/>
    <s v="Montevideo Labs"/>
    <s v="Data Engineering"/>
    <s v="Data Engineering"/>
    <d v="2024-08-31T00:00:00"/>
    <x v="0"/>
    <s v="50028"/>
    <s v="892880"/>
    <x v="143"/>
    <s v="25160"/>
    <s v="16856642182"/>
    <m/>
    <m/>
    <m/>
    <n v="320.14902630277288"/>
    <x v="4"/>
    <s v="The Blackstone Group"/>
  </r>
  <r>
    <s v="Journal"/>
    <s v="Montevideo Labs"/>
    <s v="Data Engineering"/>
    <s v="Data Engineering"/>
    <d v="2024-08-31T00:00:00"/>
    <x v="0"/>
    <s v="51000"/>
    <s v="893954"/>
    <x v="117"/>
    <s v="25138"/>
    <s v="16977995014"/>
    <m/>
    <m/>
    <m/>
    <n v="464.21608813902071"/>
    <x v="4"/>
    <s v="Roku"/>
  </r>
  <r>
    <s v="Journal"/>
    <s v="Blend360, LLC"/>
    <s v="Data Engineering"/>
    <s v="Data Engineering"/>
    <d v="2024-08-31T00:00:00"/>
    <x v="0"/>
    <s v="52019"/>
    <s v="908757"/>
    <x v="9"/>
    <s v="30356"/>
    <s v="17731619858"/>
    <m/>
    <m/>
    <s v="Retainer Rev Rec"/>
    <n v="31960.85"/>
    <x v="4"/>
    <s v="Cornerstone Building Brands (CD&amp;R)"/>
  </r>
  <r>
    <s v="Journal"/>
    <s v="Montevideo Labs"/>
    <s v="Data Engineering"/>
    <s v="Data Engineering"/>
    <d v="2024-08-31T00:00:00"/>
    <x v="0"/>
    <s v="50721"/>
    <s v="893678"/>
    <x v="182"/>
    <s v="25866"/>
    <s v="16973568605"/>
    <m/>
    <m/>
    <m/>
    <n v="544.25334471471388"/>
    <x v="4"/>
    <s v="Globalization Partners"/>
  </r>
  <r>
    <s v="Journal"/>
    <s v="Montevideo Labs"/>
    <s v="Data Engineering"/>
    <s v="Data Engineering"/>
    <d v="2024-08-31T00:00:00"/>
    <x v="0"/>
    <s v="49789"/>
    <s v="892412"/>
    <x v="6"/>
    <s v="25146"/>
    <s v="16716229170"/>
    <m/>
    <m/>
    <m/>
    <n v="400.1862828784661"/>
    <x v="4"/>
    <s v="MasterCard"/>
  </r>
  <r>
    <s v="Journal"/>
    <s v="Montevideo Labs"/>
    <s v="Data Engineering"/>
    <s v="Data Engineering"/>
    <d v="2024-08-31T00:00:00"/>
    <x v="0"/>
    <s v="49773"/>
    <s v="892402"/>
    <x v="6"/>
    <s v="25146"/>
    <s v="16716229170"/>
    <m/>
    <m/>
    <m/>
    <n v="496.23099076929799"/>
    <x v="4"/>
    <s v="MasterCard"/>
  </r>
  <r>
    <s v="Journal"/>
    <s v="Montevideo Labs"/>
    <s v="Data Engineering"/>
    <s v="Data Engineering"/>
    <d v="2024-08-31T00:00:00"/>
    <x v="0"/>
    <s v="49910"/>
    <s v="892488"/>
    <x v="143"/>
    <s v="25160"/>
    <s v="16856642182"/>
    <m/>
    <m/>
    <m/>
    <n v="560.2607960298526"/>
    <x v="4"/>
    <s v="The Blackstone Group"/>
  </r>
  <r>
    <s v="Journal"/>
    <s v="Blend360, LLC"/>
    <s v="Data Engineering"/>
    <s v="Data Engineering"/>
    <d v="2024-08-31T00:00:00"/>
    <x v="0"/>
    <s v="51821"/>
    <s v="901607"/>
    <x v="123"/>
    <s v="32547"/>
    <s v="19569235802"/>
    <m/>
    <m/>
    <m/>
    <n v="9367.73"/>
    <x v="4"/>
    <s v="Visa"/>
  </r>
  <r>
    <s v="Journal"/>
    <s v="Montevideo Labs"/>
    <s v="Data Engineering"/>
    <s v="Data Engineering"/>
    <d v="2024-08-31T00:00:00"/>
    <x v="0"/>
    <s v="51142"/>
    <s v="894335"/>
    <x v="117"/>
    <s v="25138"/>
    <s v="16977995014"/>
    <m/>
    <m/>
    <m/>
    <n v="480.22353945415932"/>
    <x v="4"/>
    <s v="Roku"/>
  </r>
  <r>
    <s v="Journal"/>
    <s v="Montevideo Labs"/>
    <s v="Data Engineering"/>
    <s v="Data Engineering"/>
    <d v="2024-08-31T00:00:00"/>
    <x v="0"/>
    <s v="51345"/>
    <s v="894465"/>
    <x v="157"/>
    <s v="26788"/>
    <s v="16592846934"/>
    <m/>
    <m/>
    <m/>
    <n v="270.12574094296463"/>
    <x v="4"/>
    <s v="Madhive"/>
  </r>
  <r>
    <s v="Journal"/>
    <s v="Montevideo Labs"/>
    <s v="Data Engineering"/>
    <s v="Data Engineering"/>
    <d v="2024-08-31T00:00:00"/>
    <x v="0"/>
    <s v="51109"/>
    <s v="894317"/>
    <x v="117"/>
    <s v="25138"/>
    <s v="16977995014"/>
    <m/>
    <m/>
    <m/>
    <n v="360.16765459061952"/>
    <x v="4"/>
    <s v="Roku"/>
  </r>
  <r>
    <s v="Journal"/>
    <s v="Montevideo Labs"/>
    <s v="Data Engineering"/>
    <s v="Data Engineering"/>
    <d v="2024-08-31T00:00:00"/>
    <x v="0"/>
    <s v="50553"/>
    <s v="893475"/>
    <x v="117"/>
    <s v="25138"/>
    <s v="16977995014"/>
    <m/>
    <m/>
    <m/>
    <n v="344.16020327548085"/>
    <x v="4"/>
    <s v="Roku"/>
  </r>
  <r>
    <s v="Journal"/>
    <s v="Montevideo Labs"/>
    <s v="Data Engineering"/>
    <s v="Data Engineering"/>
    <d v="2024-08-31T00:00:00"/>
    <x v="0"/>
    <s v="50333"/>
    <s v="893242"/>
    <x v="148"/>
    <s v="28998"/>
    <s v="18243049512"/>
    <m/>
    <m/>
    <m/>
    <n v="440.20491116631274"/>
    <x v="4"/>
    <s v="The Blackstone Group"/>
  </r>
  <r>
    <s v="Journal"/>
    <s v="Montevideo Labs"/>
    <s v="Data Engineering"/>
    <s v="Data Engineering"/>
    <d v="2024-08-31T00:00:00"/>
    <x v="0"/>
    <s v="50440"/>
    <s v="893395"/>
    <x v="117"/>
    <s v="25138"/>
    <s v="16977995014"/>
    <m/>
    <m/>
    <m/>
    <n v="320.14902630277288"/>
    <x v="4"/>
    <s v="Roku"/>
  </r>
  <r>
    <s v="Journal"/>
    <s v="Montevideo Labs"/>
    <s v="Data Engineering"/>
    <s v="Data Engineering"/>
    <d v="2024-08-31T00:00:00"/>
    <x v="0"/>
    <s v="51331"/>
    <s v="894462"/>
    <x v="160"/>
    <s v="25140"/>
    <s v="16977994594"/>
    <m/>
    <m/>
    <m/>
    <n v="480.22353945415932"/>
    <x v="4"/>
    <s v="Roku"/>
  </r>
  <r>
    <s v="Journal"/>
    <s v="Montevideo Labs"/>
    <s v="Data Engineering"/>
    <s v="Data Engineering"/>
    <d v="2024-08-31T00:00:00"/>
    <x v="0"/>
    <s v="50708"/>
    <s v="892737"/>
    <x v="182"/>
    <s v="25866"/>
    <s v="16973568605"/>
    <m/>
    <m/>
    <m/>
    <n v="544.25334471471388"/>
    <x v="4"/>
    <s v="Globalization Partners"/>
  </r>
  <r>
    <s v="Journal"/>
    <s v="Blend360, LLC"/>
    <s v="Data Engineering"/>
    <s v="Data Engineering"/>
    <d v="2024-08-31T00:00:00"/>
    <x v="0"/>
    <s v="51836"/>
    <s v="901620"/>
    <x v="170"/>
    <s v="34755"/>
    <s v="14229394307"/>
    <m/>
    <m/>
    <m/>
    <n v="19114.09"/>
    <x v="4"/>
    <s v="NBCU"/>
  </r>
  <r>
    <s v="Journal"/>
    <s v="Montevideo Labs"/>
    <s v="Data Engineering"/>
    <s v="Data Engineering"/>
    <d v="2024-08-31T00:00:00"/>
    <x v="0"/>
    <s v="50790"/>
    <s v="892741"/>
    <x v="141"/>
    <s v="35885"/>
    <s v="17771226635"/>
    <m/>
    <m/>
    <m/>
    <n v="448.20863682388205"/>
    <x v="4"/>
    <s v="Globalization Partners"/>
  </r>
  <r>
    <s v="Journal"/>
    <s v="Montevideo Labs"/>
    <s v="Data Engineering"/>
    <s v="Data Engineering"/>
    <d v="2024-08-31T00:00:00"/>
    <x v="0"/>
    <s v="49800"/>
    <s v="892422"/>
    <x v="143"/>
    <s v="25160"/>
    <s v="16856642182"/>
    <m/>
    <m/>
    <m/>
    <n v="480.22353945415932"/>
    <x v="4"/>
    <s v="The Blackstone Group"/>
  </r>
  <r>
    <s v="Journal"/>
    <s v="Montevideo Labs"/>
    <s v="Data Engineering"/>
    <s v="Data Engineering"/>
    <d v="2024-08-31T00:00:00"/>
    <x v="0"/>
    <s v="50526"/>
    <s v="893003"/>
    <x v="117"/>
    <s v="25138"/>
    <s v="16977995014"/>
    <m/>
    <m/>
    <m/>
    <n v="320.14902630277288"/>
    <x v="4"/>
    <s v="Roku"/>
  </r>
  <r>
    <s v="Journal"/>
    <s v="Montevideo Labs"/>
    <s v="Data Engineering"/>
    <s v="Data Engineering"/>
    <d v="2024-08-31T00:00:00"/>
    <x v="0"/>
    <s v="50554"/>
    <s v="893476"/>
    <x v="155"/>
    <s v="32036"/>
    <s v="19584503853"/>
    <m/>
    <m/>
    <m/>
    <n v="520.2421677420059"/>
    <x v="4"/>
    <s v="The Blackstone Group"/>
  </r>
  <r>
    <s v="Journal"/>
    <s v="Montevideo Labs"/>
    <s v="Data Engineering"/>
    <s v="Data Engineering"/>
    <d v="2024-08-31T00:00:00"/>
    <x v="0"/>
    <s v="50624"/>
    <s v="893623"/>
    <x v="151"/>
    <s v="32875"/>
    <s v="19901929100"/>
    <m/>
    <m/>
    <m/>
    <n v="520.2421677420059"/>
    <x v="4"/>
    <s v="The Blackstone Group"/>
  </r>
  <r>
    <s v="Journal"/>
    <s v="Montevideo Labs"/>
    <s v="Data Engineering"/>
    <s v="Data Engineering"/>
    <d v="2024-08-31T00:00:00"/>
    <x v="0"/>
    <s v="50566"/>
    <s v="893483"/>
    <x v="117"/>
    <s v="25138"/>
    <s v="16977995014"/>
    <m/>
    <m/>
    <m/>
    <n v="464.21608813902071"/>
    <x v="4"/>
    <s v="Roku"/>
  </r>
  <r>
    <s v="Journal"/>
    <s v="Montevideo Labs"/>
    <s v="Data Engineering"/>
    <s v="Data Engineering"/>
    <d v="2024-08-31T00:00:00"/>
    <x v="0"/>
    <s v="51222"/>
    <s v="894163"/>
    <x v="117"/>
    <s v="25138"/>
    <s v="16977995014"/>
    <m/>
    <m/>
    <m/>
    <n v="464.21608813902071"/>
    <x v="4"/>
    <s v="Roku"/>
  </r>
  <r>
    <s v="Journal"/>
    <s v="Montevideo Labs"/>
    <s v="Data Engineering"/>
    <s v="Data Engineering"/>
    <d v="2024-08-31T00:00:00"/>
    <x v="0"/>
    <s v="50650"/>
    <s v="893515"/>
    <x v="152"/>
    <s v="34751"/>
    <s v="18659335221"/>
    <m/>
    <m/>
    <m/>
    <n v="560.2607960298526"/>
    <x v="4"/>
    <s v="The Blackstone Group"/>
  </r>
  <r>
    <s v="Journal"/>
    <s v="Montevideo Labs"/>
    <s v="Data Engineering"/>
    <s v="Data Engineering"/>
    <d v="2024-08-31T00:00:00"/>
    <x v="0"/>
    <s v="50286"/>
    <s v="893129"/>
    <x v="156"/>
    <s v="28140"/>
    <s v="17690283562"/>
    <m/>
    <m/>
    <m/>
    <n v="536.24961905714463"/>
    <x v="4"/>
    <s v="The Blackstone Group"/>
  </r>
  <r>
    <s v="Journal"/>
    <s v="Montevideo Labs"/>
    <s v="Data Engineering"/>
    <s v="Data Engineering"/>
    <d v="2024-08-31T00:00:00"/>
    <x v="0"/>
    <s v="50305"/>
    <s v="893225"/>
    <x v="149"/>
    <s v="25157"/>
    <s v="17001841791"/>
    <m/>
    <m/>
    <m/>
    <n v="520.2421677420059"/>
    <x v="4"/>
    <s v="Stagwellglobal"/>
  </r>
  <r>
    <s v="Journal"/>
    <s v="Montevideo Labs"/>
    <s v="Data Engineering"/>
    <s v="Data Engineering"/>
    <d v="2024-08-31T00:00:00"/>
    <x v="0"/>
    <s v="49826"/>
    <s v="892438"/>
    <x v="143"/>
    <s v="25160"/>
    <s v="16856642182"/>
    <m/>
    <m/>
    <m/>
    <n v="560.2607960298526"/>
    <x v="4"/>
    <s v="The Blackstone Group"/>
  </r>
  <r>
    <s v="Journal"/>
    <s v="Montevideo Labs"/>
    <s v="Data Engineering"/>
    <s v="Data Engineering"/>
    <d v="2024-08-31T00:00:00"/>
    <x v="0"/>
    <s v="51439"/>
    <s v="894733"/>
    <x v="145"/>
    <s v="28678"/>
    <s v="17806464279"/>
    <m/>
    <m/>
    <m/>
    <n v="180.08382729530976"/>
    <x v="4"/>
    <s v="Fedefarma"/>
  </r>
  <r>
    <s v="Journal"/>
    <s v="Montevideo Labs"/>
    <s v="Data Engineering"/>
    <s v="Data Engineering"/>
    <d v="2024-08-31T00:00:00"/>
    <x v="0"/>
    <s v="50296"/>
    <s v="893216"/>
    <x v="156"/>
    <s v="28140"/>
    <s v="17690283562"/>
    <m/>
    <m/>
    <m/>
    <n v="536.24961905714463"/>
    <x v="4"/>
    <s v="The Blackstone Group"/>
  </r>
  <r>
    <s v="Journal"/>
    <s v="Montevideo Labs"/>
    <s v="Data Engineering"/>
    <s v="Data Engineering"/>
    <d v="2024-08-31T00:00:00"/>
    <x v="0"/>
    <s v="51112"/>
    <s v="894139"/>
    <x v="147"/>
    <s v="36410"/>
    <s v="17772859452"/>
    <m/>
    <m/>
    <m/>
    <n v="520.2421677420059"/>
    <x v="4"/>
    <s v="Globalization Partners"/>
  </r>
  <r>
    <s v="Journal"/>
    <s v="Montevideo Labs"/>
    <s v="Data Engineering"/>
    <s v="Data Engineering"/>
    <d v="2024-08-31T00:00:00"/>
    <x v="0"/>
    <s v="51020"/>
    <s v="893962"/>
    <x v="117"/>
    <s v="25138"/>
    <s v="16977995014"/>
    <m/>
    <m/>
    <m/>
    <n v="320.14902630277288"/>
    <x v="4"/>
    <s v="Roku"/>
  </r>
  <r>
    <s v="Journal"/>
    <s v="Montevideo Labs"/>
    <s v="Data Engineering"/>
    <s v="Data Engineering"/>
    <d v="2024-08-31T00:00:00"/>
    <x v="0"/>
    <s v="50940"/>
    <s v="893903"/>
    <x v="117"/>
    <s v="25138"/>
    <s v="16977995014"/>
    <m/>
    <m/>
    <m/>
    <n v="320.14902630277288"/>
    <x v="4"/>
    <s v="Roku"/>
  </r>
  <r>
    <s v="Journal"/>
    <s v="Montevideo Labs"/>
    <s v="Data Engineering"/>
    <s v="Data Engineering"/>
    <d v="2024-08-31T00:00:00"/>
    <x v="0"/>
    <s v="50634"/>
    <s v="893633"/>
    <x v="151"/>
    <s v="32875"/>
    <s v="19901929100"/>
    <m/>
    <m/>
    <m/>
    <n v="520.2421677420059"/>
    <x v="4"/>
    <s v="The Blackstone Group"/>
  </r>
  <r>
    <s v="Journal"/>
    <s v="Montevideo Labs"/>
    <s v="Data Engineering"/>
    <s v="Data Engineering"/>
    <d v="2024-08-31T00:00:00"/>
    <x v="0"/>
    <s v="50829"/>
    <s v="893741"/>
    <x v="117"/>
    <s v="25138"/>
    <s v="16977995014"/>
    <m/>
    <m/>
    <m/>
    <n v="320.14902630277288"/>
    <x v="4"/>
    <s v="Roku"/>
  </r>
  <r>
    <s v="Journal"/>
    <s v="Montevideo Labs"/>
    <s v="Data Engineering"/>
    <s v="Data Engineering"/>
    <d v="2024-08-31T00:00:00"/>
    <x v="0"/>
    <s v="51046"/>
    <s v="894111"/>
    <x v="117"/>
    <s v="25138"/>
    <s v="16977995014"/>
    <m/>
    <m/>
    <m/>
    <n v="360.16765459061952"/>
    <x v="4"/>
    <s v="Roku"/>
  </r>
  <r>
    <s v="Journal"/>
    <s v="Montevideo Labs"/>
    <s v="Data Engineering"/>
    <s v="Data Engineering"/>
    <d v="2024-08-31T00:00:00"/>
    <x v="0"/>
    <s v="49918"/>
    <s v="892796"/>
    <x v="6"/>
    <s v="25146"/>
    <s v="16716229170"/>
    <m/>
    <m/>
    <m/>
    <n v="496.23099076929799"/>
    <x v="4"/>
    <s v="MasterCard"/>
  </r>
  <r>
    <s v="Journal"/>
    <s v="Montevideo Labs"/>
    <s v="Data Engineering"/>
    <s v="Data Engineering"/>
    <d v="2024-08-31T00:00:00"/>
    <x v="0"/>
    <s v="51433"/>
    <s v="894727"/>
    <x v="145"/>
    <s v="28678"/>
    <s v="17806464279"/>
    <m/>
    <m/>
    <m/>
    <n v="160.07451315138644"/>
    <x v="4"/>
    <s v="Fedefarma"/>
  </r>
  <r>
    <s v="Journal"/>
    <s v="Montevideo Labs"/>
    <s v="Data Engineering"/>
    <s v="Data Engineering"/>
    <d v="2024-08-31T00:00:00"/>
    <x v="0"/>
    <s v="51117"/>
    <s v="894318"/>
    <x v="147"/>
    <s v="36410"/>
    <s v="17772859452"/>
    <m/>
    <m/>
    <m/>
    <n v="520.2421677420059"/>
    <x v="4"/>
    <s v="Globalization Partners"/>
  </r>
  <r>
    <s v="Journal"/>
    <s v="Montevideo Labs"/>
    <s v="Data Engineering"/>
    <s v="Data Engineering"/>
    <d v="2024-08-31T00:00:00"/>
    <x v="0"/>
    <s v="50393"/>
    <s v="893265"/>
    <x v="150"/>
    <s v="29210"/>
    <s v="17485557310"/>
    <m/>
    <m/>
    <m/>
    <n v="560.2607960298526"/>
    <x v="4"/>
    <s v="The Blackstone Group"/>
  </r>
  <r>
    <s v="Journal"/>
    <s v="Montevideo Labs"/>
    <s v="Data Engineering"/>
    <s v="Data Engineering"/>
    <d v="2024-08-31T00:00:00"/>
    <x v="0"/>
    <s v="51029"/>
    <s v="894109"/>
    <x v="154"/>
    <s v="36409"/>
    <s v="17772967350"/>
    <m/>
    <m/>
    <m/>
    <n v="376.17510590575813"/>
    <x v="4"/>
    <s v="Globalization Partners"/>
  </r>
  <r>
    <s v="Journal"/>
    <s v="Montevideo Labs"/>
    <s v="Data Engineering"/>
    <s v="Data Engineering"/>
    <d v="2024-08-31T00:00:00"/>
    <x v="0"/>
    <s v="50912"/>
    <s v="893894"/>
    <x v="141"/>
    <s v="35885"/>
    <s v="17771226635"/>
    <m/>
    <m/>
    <m/>
    <n v="392.1825572208968"/>
    <x v="4"/>
    <s v="Globalization Partners"/>
  </r>
  <r>
    <s v="Journal"/>
    <s v="Montevideo Labs"/>
    <s v="Data Engineering"/>
    <s v="Data Engineering"/>
    <d v="2024-08-31T00:00:00"/>
    <x v="0"/>
    <s v="51307"/>
    <s v="892769"/>
    <x v="117"/>
    <s v="25138"/>
    <s v="16977995014"/>
    <m/>
    <m/>
    <m/>
    <n v="464.21608813902071"/>
    <x v="4"/>
    <s v="Roku"/>
  </r>
  <r>
    <s v="Journal"/>
    <s v="Montevideo Labs"/>
    <s v="Data Engineering"/>
    <s v="Data Engineering"/>
    <d v="2024-08-31T00:00:00"/>
    <x v="0"/>
    <s v="51442"/>
    <s v="894736"/>
    <x v="145"/>
    <s v="28678"/>
    <s v="17806464279"/>
    <m/>
    <m/>
    <m/>
    <n v="160.07451315138644"/>
    <x v="4"/>
    <s v="Fedefarma"/>
  </r>
  <r>
    <s v="Journal"/>
    <s v="Montevideo Labs"/>
    <s v="Data Engineering"/>
    <s v="Data Engineering"/>
    <d v="2024-08-31T00:00:00"/>
    <x v="0"/>
    <s v="50885"/>
    <s v="892564"/>
    <x v="141"/>
    <s v="35885"/>
    <s v="17771226635"/>
    <m/>
    <m/>
    <m/>
    <n v="504.23471642686729"/>
    <x v="4"/>
    <s v="Globalization Partners"/>
  </r>
  <r>
    <s v="Journal"/>
    <s v="Montevideo Labs"/>
    <s v="Data Engineering"/>
    <s v="Data Engineering"/>
    <d v="2024-08-31T00:00:00"/>
    <x v="0"/>
    <s v="49756"/>
    <s v="892392"/>
    <x v="157"/>
    <s v="26788"/>
    <s v="16592846934"/>
    <m/>
    <m/>
    <m/>
    <n v="270.12574094296463"/>
    <x v="4"/>
    <s v="Madhive"/>
  </r>
  <r>
    <s v="Journal"/>
    <s v="Montevideo Labs"/>
    <s v="Data Engineering"/>
    <s v="Data Engineering"/>
    <d v="2024-08-31T00:00:00"/>
    <x v="0"/>
    <s v="50828"/>
    <s v="893740"/>
    <x v="141"/>
    <s v="35885"/>
    <s v="17771226635"/>
    <m/>
    <m/>
    <m/>
    <n v="384.17883156332749"/>
    <x v="4"/>
    <s v="Globalization Partners"/>
  </r>
  <r>
    <s v="Journal"/>
    <s v="Montevideo Labs"/>
    <s v="Data Engineering"/>
    <s v="Data Engineering"/>
    <d v="2024-08-31T00:00:00"/>
    <x v="0"/>
    <s v="50755"/>
    <s v="893556"/>
    <x v="117"/>
    <s v="25138"/>
    <s v="16977995014"/>
    <m/>
    <m/>
    <m/>
    <n v="504.23471642686729"/>
    <x v="4"/>
    <s v="Roku"/>
  </r>
  <r>
    <s v="Journal"/>
    <s v="Blend360, LLC"/>
    <s v="Data Engineering"/>
    <s v="Data Engineering"/>
    <d v="2024-08-31T00:00:00"/>
    <x v="0"/>
    <s v="49305"/>
    <s v="889047"/>
    <x v="9"/>
    <s v="30356"/>
    <s v="17731619858"/>
    <m/>
    <m/>
    <m/>
    <n v="-25274.35"/>
    <x v="4"/>
    <s v="Cornerstone Building Brands (CD&amp;R)"/>
  </r>
  <r>
    <s v="Journal"/>
    <s v="Blend360, LLC"/>
    <s v="Data Engineering"/>
    <s v="Data Engineering"/>
    <d v="2024-08-31T00:00:00"/>
    <x v="0"/>
    <s v="51798"/>
    <s v="901592"/>
    <x v="69"/>
    <s v="32653"/>
    <s v="17214937942"/>
    <m/>
    <m/>
    <m/>
    <n v="66.319999999999993"/>
    <x v="4"/>
    <s v="Dish"/>
  </r>
  <r>
    <s v="Journal"/>
    <s v="Montevideo Labs"/>
    <s v="Data Engineering"/>
    <s v="Data Engineering"/>
    <d v="2024-08-31T00:00:00"/>
    <x v="0"/>
    <s v="51373"/>
    <s v="894515"/>
    <x v="142"/>
    <s v="32037"/>
    <s v="19584717835"/>
    <m/>
    <m/>
    <m/>
    <n v="560.2607960298526"/>
    <x v="4"/>
    <s v="The Blackstone Group"/>
  </r>
  <r>
    <s v="Journal"/>
    <s v="Montevideo Labs"/>
    <s v="Data Engineering"/>
    <s v="Data Engineering"/>
    <d v="2024-08-31T00:00:00"/>
    <x v="0"/>
    <s v="51298"/>
    <s v="894190"/>
    <x v="117"/>
    <s v="25138"/>
    <s v="16977995014"/>
    <m/>
    <m/>
    <m/>
    <n v="432.20118550874338"/>
    <x v="4"/>
    <s v="Roku"/>
  </r>
  <r>
    <s v="Journal"/>
    <s v="Montevideo Labs"/>
    <s v="Data Engineering"/>
    <s v="Data Engineering"/>
    <d v="2024-08-31T00:00:00"/>
    <x v="0"/>
    <s v="50079"/>
    <s v="892356"/>
    <x v="143"/>
    <s v="25160"/>
    <s v="16856642182"/>
    <m/>
    <m/>
    <m/>
    <n v="560.2607960298526"/>
    <x v="4"/>
    <s v="The Blackstone Group"/>
  </r>
  <r>
    <s v="Journal"/>
    <s v="Montevideo Labs"/>
    <s v="Data Engineering"/>
    <s v="Data Engineering"/>
    <d v="2024-08-31T00:00:00"/>
    <x v="0"/>
    <s v="51441"/>
    <s v="894735"/>
    <x v="145"/>
    <s v="28678"/>
    <s v="17806464279"/>
    <m/>
    <m/>
    <m/>
    <n v="180.08382729530976"/>
    <x v="4"/>
    <s v="Fedefarma"/>
  </r>
  <r>
    <s v="Journal"/>
    <s v="Montevideo Labs"/>
    <s v="Data Engineering"/>
    <s v="Data Engineering"/>
    <d v="2024-08-31T00:00:00"/>
    <x v="0"/>
    <s v="51317"/>
    <s v="894451"/>
    <x v="117"/>
    <s v="25138"/>
    <s v="16977995014"/>
    <m/>
    <m/>
    <m/>
    <n v="567.26417990760183"/>
    <x v="4"/>
    <s v="Roku"/>
  </r>
  <r>
    <s v="Journal"/>
    <s v="Montevideo Labs"/>
    <s v="Data Engineering"/>
    <s v="Data Engineering"/>
    <d v="2024-08-31T00:00:00"/>
    <x v="0"/>
    <s v="50473"/>
    <s v="893416"/>
    <x v="166"/>
    <s v="29419"/>
    <s v="18262439992"/>
    <m/>
    <m/>
    <m/>
    <n v="560.2607960298526"/>
    <x v="4"/>
    <s v="The Blackstone Group"/>
  </r>
  <r>
    <s v="Journal"/>
    <s v="Montevideo Labs"/>
    <s v="Data Engineering"/>
    <s v="Data Engineering"/>
    <d v="2024-08-31T00:00:00"/>
    <x v="0"/>
    <s v="51108"/>
    <s v="894135"/>
    <x v="147"/>
    <s v="36410"/>
    <s v="17772859452"/>
    <m/>
    <m/>
    <m/>
    <n v="520.2421677420059"/>
    <x v="4"/>
    <s v="Globalization Partners"/>
  </r>
  <r>
    <s v="Journal"/>
    <s v="Montevideo Labs"/>
    <s v="Data Engineering"/>
    <s v="Data Engineering"/>
    <d v="2024-08-31T00:00:00"/>
    <x v="0"/>
    <s v="50684"/>
    <s v="893525"/>
    <x v="152"/>
    <s v="34751"/>
    <s v="18659335221"/>
    <m/>
    <m/>
    <m/>
    <n v="560.2607960298526"/>
    <x v="4"/>
    <s v="The Blackstone Group"/>
  </r>
  <r>
    <s v="Journal"/>
    <s v="Montevideo Labs"/>
    <s v="Data Engineering"/>
    <s v="Data Engineering"/>
    <d v="2024-08-31T00:00:00"/>
    <x v="0"/>
    <s v="50363"/>
    <s v="893154"/>
    <x v="150"/>
    <s v="29210"/>
    <s v="17485557310"/>
    <m/>
    <m/>
    <m/>
    <n v="560.2607960298526"/>
    <x v="4"/>
    <s v="The Blackstone Group"/>
  </r>
  <r>
    <s v="Journal"/>
    <s v="Montevideo Labs"/>
    <s v="Data Engineering"/>
    <s v="Data Engineering"/>
    <d v="2024-08-31T00:00:00"/>
    <x v="0"/>
    <s v="49775"/>
    <s v="892404"/>
    <x v="6"/>
    <s v="25146"/>
    <s v="16716229170"/>
    <m/>
    <m/>
    <m/>
    <n v="400.1862828784661"/>
    <x v="4"/>
    <s v="MasterCard"/>
  </r>
  <r>
    <s v="Journal"/>
    <s v="Montevideo Labs"/>
    <s v="Data Engineering"/>
    <s v="Data Engineering"/>
    <d v="2024-08-31T00:00:00"/>
    <x v="0"/>
    <s v="50418"/>
    <s v="893164"/>
    <x v="166"/>
    <s v="29419"/>
    <s v="18262439992"/>
    <m/>
    <m/>
    <m/>
    <n v="504.23471642686729"/>
    <x v="4"/>
    <s v="The Blackstone Group"/>
  </r>
  <r>
    <s v="Journal"/>
    <s v="Montevideo Labs"/>
    <s v="Data Engineering"/>
    <s v="Data Engineering"/>
    <d v="2024-08-31T00:00:00"/>
    <x v="0"/>
    <s v="51272"/>
    <s v="894171"/>
    <x v="157"/>
    <s v="26788"/>
    <s v="16592846934"/>
    <m/>
    <m/>
    <m/>
    <n v="360.16765459061952"/>
    <x v="4"/>
    <s v="Madhive"/>
  </r>
  <r>
    <s v="Journal"/>
    <s v="Montevideo Labs"/>
    <s v="Data Engineering"/>
    <s v="Data Engineering"/>
    <d v="2024-08-31T00:00:00"/>
    <x v="0"/>
    <s v="50596"/>
    <s v="893507"/>
    <x v="117"/>
    <s v="25138"/>
    <s v="16977995014"/>
    <m/>
    <m/>
    <m/>
    <n v="500.23285359808261"/>
    <x v="4"/>
    <s v="Roku"/>
  </r>
  <r>
    <s v="Journal"/>
    <s v="Montevideo Labs"/>
    <s v="Data Engineering"/>
    <s v="Data Engineering"/>
    <d v="2024-08-31T00:00:00"/>
    <x v="0"/>
    <s v="51261"/>
    <s v="894428"/>
    <x v="157"/>
    <s v="26788"/>
    <s v="16592846934"/>
    <m/>
    <m/>
    <m/>
    <n v="270.12574094296463"/>
    <x v="4"/>
    <s v="Madhive"/>
  </r>
  <r>
    <s v="Journal"/>
    <s v="Forthpoint"/>
    <s v="Data Engineering"/>
    <s v="Data Engineering"/>
    <d v="2024-08-31T00:00:00"/>
    <x v="0"/>
    <s v="49517"/>
    <s v="890164"/>
    <x v="171"/>
    <s v="36722"/>
    <m/>
    <m/>
    <m/>
    <m/>
    <n v="1483.2875405691398"/>
    <x v="1"/>
    <s v="in Forth Point Represents Blend360"/>
  </r>
  <r>
    <s v="Journal"/>
    <s v="Blend360, LLC"/>
    <s v="Data Engineering"/>
    <s v="Data Engineering"/>
    <d v="2024-08-31T00:00:00"/>
    <x v="0"/>
    <s v="51582"/>
    <s v="898347"/>
    <x v="20"/>
    <s v="33389"/>
    <s v="20194098727"/>
    <m/>
    <m/>
    <m/>
    <n v="19890"/>
    <x v="4"/>
    <s v="CVS Health"/>
  </r>
  <r>
    <s v="Journal"/>
    <s v="Montevideo Labs"/>
    <s v="Data Engineering"/>
    <s v="Data Engineering"/>
    <d v="2024-08-31T00:00:00"/>
    <x v="0"/>
    <s v="51195"/>
    <s v="894374"/>
    <x v="117"/>
    <s v="25138"/>
    <s v="16977995014"/>
    <m/>
    <m/>
    <m/>
    <n v="360.16765459061952"/>
    <x v="4"/>
    <s v="Roku"/>
  </r>
  <r>
    <s v="Journal"/>
    <s v="Montevideo Labs"/>
    <s v="Data Engineering"/>
    <s v="Data Engineering"/>
    <d v="2024-08-31T00:00:00"/>
    <x v="0"/>
    <s v="51153"/>
    <s v="894344"/>
    <x v="168"/>
    <s v="36411"/>
    <s v="17772618578"/>
    <m/>
    <m/>
    <m/>
    <n v="560.2607960298526"/>
    <x v="4"/>
    <s v="Globalization Partners"/>
  </r>
  <r>
    <s v="Journal"/>
    <s v="Montevideo Labs"/>
    <s v="Data Engineering"/>
    <s v="Data Engineering"/>
    <d v="2024-08-31T00:00:00"/>
    <x v="0"/>
    <s v="50472"/>
    <s v="893183"/>
    <x v="117"/>
    <s v="25138"/>
    <s v="16977995014"/>
    <m/>
    <m/>
    <m/>
    <n v="540.25148188592925"/>
    <x v="4"/>
    <s v="Roku"/>
  </r>
  <r>
    <s v="Journal"/>
    <s v="Montevideo Labs"/>
    <s v="Data Engineering"/>
    <s v="Data Engineering"/>
    <d v="2024-08-31T00:00:00"/>
    <x v="0"/>
    <s v="50030"/>
    <s v="892882"/>
    <x v="6"/>
    <s v="25146"/>
    <s v="16716229170"/>
    <m/>
    <m/>
    <m/>
    <n v="336.15647761791155"/>
    <x v="4"/>
    <s v="MasterCard"/>
  </r>
  <r>
    <s v="Journal"/>
    <s v="Montevideo Labs"/>
    <s v="Data Engineering"/>
    <s v="Data Engineering"/>
    <d v="2024-08-31T00:00:00"/>
    <x v="0"/>
    <s v="50026"/>
    <s v="892878"/>
    <x v="143"/>
    <s v="25160"/>
    <s v="16856642182"/>
    <m/>
    <m/>
    <m/>
    <n v="440.20491116631274"/>
    <x v="4"/>
    <s v="The Blackstone Group"/>
  </r>
  <r>
    <s v="Journal"/>
    <s v="Montevideo Labs"/>
    <s v="Data Engineering"/>
    <s v="Data Engineering"/>
    <d v="2024-08-31T00:00:00"/>
    <x v="0"/>
    <s v="50160"/>
    <s v="892944"/>
    <x v="144"/>
    <s v="34753"/>
    <s v="17583740188"/>
    <m/>
    <m/>
    <m/>
    <n v="258.12015245661064"/>
    <x v="4"/>
    <s v="Pixability"/>
  </r>
  <r>
    <s v="Journal"/>
    <s v="Montevideo Labs"/>
    <s v="Data Engineering"/>
    <s v="Data Engineering"/>
    <d v="2024-08-31T00:00:00"/>
    <x v="0"/>
    <s v="50567"/>
    <s v="893495"/>
    <x v="155"/>
    <s v="32036"/>
    <s v="19584503853"/>
    <m/>
    <m/>
    <m/>
    <n v="520.2421677420059"/>
    <x v="4"/>
    <s v="The Blackstone Group"/>
  </r>
  <r>
    <s v="Journal"/>
    <s v="Montevideo Labs"/>
    <s v="Data Engineering"/>
    <s v="Data Engineering"/>
    <d v="2024-08-31T00:00:00"/>
    <x v="0"/>
    <s v="51095"/>
    <s v="894307"/>
    <x v="147"/>
    <s v="36410"/>
    <s v="17772859452"/>
    <m/>
    <m/>
    <m/>
    <n v="520.2421677420059"/>
    <x v="4"/>
    <s v="Globalization Partners"/>
  </r>
  <r>
    <s v="Journal"/>
    <s v="Montevideo Labs"/>
    <s v="Data Engineering"/>
    <s v="Data Engineering"/>
    <d v="2024-08-31T00:00:00"/>
    <x v="0"/>
    <s v="50971"/>
    <s v="893928"/>
    <x v="154"/>
    <s v="36409"/>
    <s v="17772967350"/>
    <m/>
    <m/>
    <m/>
    <n v="270.12574094296463"/>
    <x v="4"/>
    <s v="Globalization Partners"/>
  </r>
  <r>
    <s v="Journal"/>
    <s v="Montevideo Labs"/>
    <s v="Data Engineering"/>
    <s v="Data Engineering"/>
    <d v="2024-08-31T00:00:00"/>
    <x v="0"/>
    <s v="50949"/>
    <s v="893911"/>
    <x v="154"/>
    <s v="36409"/>
    <s v="17772967350"/>
    <m/>
    <m/>
    <m/>
    <n v="376.17510590575813"/>
    <x v="4"/>
    <s v="Globalization Partners"/>
  </r>
  <r>
    <s v="Journal"/>
    <s v="Montevideo Labs"/>
    <s v="Data Engineering"/>
    <s v="Data Engineering"/>
    <d v="2024-08-31T00:00:00"/>
    <x v="0"/>
    <s v="51308"/>
    <s v="894445"/>
    <x v="157"/>
    <s v="26788"/>
    <s v="16592846934"/>
    <m/>
    <m/>
    <m/>
    <n v="520.2421677420059"/>
    <x v="4"/>
    <s v="Madhive"/>
  </r>
  <r>
    <s v="Journal"/>
    <s v="Montevideo Labs"/>
    <s v="Data Engineering"/>
    <s v="Data Engineering"/>
    <d v="2024-08-31T00:00:00"/>
    <x v="0"/>
    <s v="51360"/>
    <s v="894509"/>
    <x v="157"/>
    <s v="26788"/>
    <s v="16592846934"/>
    <m/>
    <m/>
    <m/>
    <n v="520.2421677420059"/>
    <x v="4"/>
    <s v="Madhive"/>
  </r>
  <r>
    <s v="Journal"/>
    <s v="Montevideo Labs"/>
    <s v="Data Engineering"/>
    <s v="Data Engineering"/>
    <d v="2024-08-31T00:00:00"/>
    <x v="0"/>
    <s v="50444"/>
    <s v="893174"/>
    <x v="117"/>
    <s v="25138"/>
    <s v="16977995014"/>
    <m/>
    <m/>
    <m/>
    <n v="480.22353945415932"/>
    <x v="4"/>
    <s v="Roku"/>
  </r>
  <r>
    <s v="Journal"/>
    <s v="Montevideo Labs"/>
    <s v="Data Engineering"/>
    <s v="Data Engineering"/>
    <d v="2024-08-31T00:00:00"/>
    <x v="0"/>
    <s v="50711"/>
    <s v="893668"/>
    <x v="117"/>
    <s v="25138"/>
    <s v="16977995014"/>
    <m/>
    <m/>
    <m/>
    <n v="432.20118550874338"/>
    <x v="4"/>
    <s v="Roku"/>
  </r>
  <r>
    <s v="Journal"/>
    <s v="Montevideo Labs"/>
    <s v="Data Engineering"/>
    <s v="Data Engineering"/>
    <d v="2024-08-31T00:00:00"/>
    <x v="0"/>
    <s v="50008"/>
    <s v="892860"/>
    <x v="6"/>
    <s v="25146"/>
    <s v="16716229170"/>
    <m/>
    <m/>
    <m/>
    <n v="400.1862828784661"/>
    <x v="4"/>
    <s v="MasterCard"/>
  </r>
  <r>
    <s v="Journal"/>
    <s v="Montevideo Labs"/>
    <s v="Data Engineering"/>
    <s v="Data Engineering"/>
    <d v="2024-08-31T00:00:00"/>
    <x v="0"/>
    <s v="50322"/>
    <s v="893141"/>
    <x v="149"/>
    <s v="25157"/>
    <s v="17001841791"/>
    <m/>
    <m/>
    <m/>
    <n v="520.2421677420059"/>
    <x v="4"/>
    <s v="Stagwellglobal"/>
  </r>
  <r>
    <s v="Journal"/>
    <s v="Montevideo Labs"/>
    <s v="Data Engineering"/>
    <s v="Data Engineering"/>
    <d v="2024-08-31T00:00:00"/>
    <x v="0"/>
    <s v="50316"/>
    <s v="893140"/>
    <x v="156"/>
    <s v="28140"/>
    <s v="17690283562"/>
    <m/>
    <m/>
    <m/>
    <n v="536.24961905714463"/>
    <x v="4"/>
    <s v="The Blackstone Group"/>
  </r>
  <r>
    <s v="Journal"/>
    <s v="Blend360, LLC"/>
    <s v="Data Engineering"/>
    <s v="Data Engineering"/>
    <d v="2024-08-31T00:00:00"/>
    <x v="0"/>
    <s v="51770"/>
    <s v="901435"/>
    <x v="132"/>
    <s v="32546"/>
    <s v="19569236781"/>
    <m/>
    <m/>
    <m/>
    <n v="-390.57"/>
    <x v="4"/>
    <s v="Visa"/>
  </r>
  <r>
    <s v="Journal"/>
    <s v="Montevideo Labs"/>
    <s v="Data Engineering"/>
    <s v="Data Engineering"/>
    <d v="2024-08-31T00:00:00"/>
    <x v="0"/>
    <s v="50884"/>
    <s v="892563"/>
    <x v="117"/>
    <s v="25138"/>
    <s v="16977995014"/>
    <m/>
    <m/>
    <m/>
    <n v="360.16765459061952"/>
    <x v="4"/>
    <s v="Roku"/>
  </r>
  <r>
    <s v="Journal"/>
    <s v="Montevideo Labs"/>
    <s v="Data Engineering"/>
    <s v="Data Engineering"/>
    <d v="2024-08-31T00:00:00"/>
    <x v="0"/>
    <s v="50760"/>
    <s v="893698"/>
    <x v="141"/>
    <s v="35885"/>
    <s v="17771226635"/>
    <m/>
    <m/>
    <m/>
    <n v="432.20118550874338"/>
    <x v="4"/>
    <s v="Globalization Partners"/>
  </r>
  <r>
    <s v="Journal"/>
    <s v="Forthpoint"/>
    <s v="Data Engineering"/>
    <s v="Data Engineering"/>
    <d v="2024-08-31T00:00:00"/>
    <x v="0"/>
    <s v="49538"/>
    <s v="890179"/>
    <x v="171"/>
    <s v="36722"/>
    <m/>
    <m/>
    <m/>
    <m/>
    <n v="1483.2875405691398"/>
    <x v="1"/>
    <s v="in Forth Point Represents Blend360"/>
  </r>
  <r>
    <s v="Journal"/>
    <s v="Montevideo Labs"/>
    <s v="Data Engineering"/>
    <s v="Data Engineering"/>
    <d v="2024-08-31T00:00:00"/>
    <x v="0"/>
    <s v="51044"/>
    <s v="892578"/>
    <x v="117"/>
    <s v="25138"/>
    <s v="16977995014"/>
    <m/>
    <m/>
    <m/>
    <n v="432.20118550874338"/>
    <x v="4"/>
    <s v="Roku"/>
  </r>
  <r>
    <s v="Journal"/>
    <s v="Montevideo Labs"/>
    <s v="Data Engineering"/>
    <s v="Data Engineering"/>
    <d v="2024-08-31T00:00:00"/>
    <x v="0"/>
    <s v="50689"/>
    <s v="893529"/>
    <x v="117"/>
    <s v="25138"/>
    <s v="16977995014"/>
    <m/>
    <m/>
    <m/>
    <n v="210.0977985111947"/>
    <x v="4"/>
    <s v="Roku"/>
  </r>
  <r>
    <s v="Journal"/>
    <s v="Montevideo Labs"/>
    <s v="Data Engineering"/>
    <s v="Data Engineering"/>
    <d v="2024-08-31T00:00:00"/>
    <x v="0"/>
    <s v="50770"/>
    <s v="893708"/>
    <x v="141"/>
    <s v="35885"/>
    <s v="17771226635"/>
    <m/>
    <m/>
    <m/>
    <n v="392.1825572208968"/>
    <x v="4"/>
    <s v="Globalization Partners"/>
  </r>
  <r>
    <s v="Journal"/>
    <s v="Montevideo Labs"/>
    <s v="Data Engineering"/>
    <s v="Data Engineering"/>
    <d v="2024-08-31T00:00:00"/>
    <x v="0"/>
    <s v="50170"/>
    <s v="892389"/>
    <x v="143"/>
    <s v="25160"/>
    <s v="16856642182"/>
    <m/>
    <m/>
    <m/>
    <n v="560.2607960298526"/>
    <x v="4"/>
    <s v="The Blackstone Group"/>
  </r>
  <r>
    <s v="Journal"/>
    <s v="Montevideo Labs"/>
    <s v="Data Engineering"/>
    <s v="Data Engineering"/>
    <d v="2024-08-31T00:00:00"/>
    <x v="0"/>
    <s v="49852"/>
    <s v="892456"/>
    <x v="143"/>
    <s v="25160"/>
    <s v="16856642182"/>
    <m/>
    <m/>
    <m/>
    <n v="560.2607960298526"/>
    <x v="4"/>
    <s v="The Blackstone Group"/>
  </r>
  <r>
    <s v="Journal"/>
    <s v="Montevideo Labs"/>
    <s v="Data Engineering"/>
    <s v="Data Engineering"/>
    <d v="2024-08-31T00:00:00"/>
    <x v="0"/>
    <s v="51088"/>
    <s v="894301"/>
    <x v="117"/>
    <s v="25138"/>
    <s v="16977995014"/>
    <m/>
    <m/>
    <m/>
    <n v="630.29339553358409"/>
    <x v="4"/>
    <s v="Roku"/>
  </r>
  <r>
    <s v="Journal"/>
    <s v="Montevideo Labs"/>
    <s v="Data Engineering"/>
    <s v="Data Engineering"/>
    <d v="2024-08-31T00:00:00"/>
    <x v="0"/>
    <s v="50970"/>
    <s v="893927"/>
    <x v="117"/>
    <s v="25138"/>
    <s v="16977995014"/>
    <m/>
    <m/>
    <m/>
    <n v="400.1862828784661"/>
    <x v="4"/>
    <s v="Roku"/>
  </r>
  <r>
    <s v="Journal"/>
    <s v="Blend360, LLC"/>
    <s v="Data Engineering"/>
    <s v="Data Engineering"/>
    <d v="2024-08-31T00:00:00"/>
    <x v="0"/>
    <s v="52166"/>
    <s v="913919"/>
    <x v="0"/>
    <m/>
    <m/>
    <s v="ICC 1268 Dish : 2: Dish - Integrated Data + Martech solution"/>
    <m/>
    <s v="TopSide Management Book Elim related to project ICC 1268 Dish : 2: Dish - Integrated Data + Martech solution"/>
    <n v="-3916.82"/>
    <x v="4"/>
    <s v="Dish"/>
  </r>
  <r>
    <s v="Journal"/>
    <s v="Montevideo Labs"/>
    <s v="Data Engineering"/>
    <s v="Data Engineering"/>
    <d v="2024-08-31T00:00:00"/>
    <x v="0"/>
    <s v="51027"/>
    <s v="893968"/>
    <x v="154"/>
    <s v="36409"/>
    <s v="17772967350"/>
    <m/>
    <m/>
    <m/>
    <n v="360.16765459061952"/>
    <x v="4"/>
    <s v="Globalization Partners"/>
  </r>
  <r>
    <s v="Journal"/>
    <s v="Montevideo Labs"/>
    <s v="Data Engineering"/>
    <s v="Data Engineering"/>
    <d v="2024-08-31T00:00:00"/>
    <x v="0"/>
    <s v="50583"/>
    <s v="893597"/>
    <x v="169"/>
    <s v="32874"/>
    <s v="19902785076"/>
    <m/>
    <m/>
    <m/>
    <n v="536.24961905714463"/>
    <x v="4"/>
    <s v="The Blackstone Group"/>
  </r>
  <r>
    <s v="Journal"/>
    <s v="Montevideo Labs"/>
    <s v="Data Engineering"/>
    <s v="Data Engineering"/>
    <d v="2024-08-31T00:00:00"/>
    <x v="0"/>
    <s v="49951"/>
    <s v="892823"/>
    <x v="143"/>
    <s v="25160"/>
    <s v="16856642182"/>
    <m/>
    <m/>
    <m/>
    <n v="560.2607960298526"/>
    <x v="4"/>
    <s v="The Blackstone Group"/>
  </r>
  <r>
    <s v="Journal"/>
    <s v="Montevideo Labs"/>
    <s v="Data Engineering"/>
    <s v="Data Engineering"/>
    <d v="2024-08-31T00:00:00"/>
    <x v="0"/>
    <s v="50640"/>
    <s v="893639"/>
    <x v="151"/>
    <s v="32875"/>
    <s v="19901929100"/>
    <m/>
    <m/>
    <m/>
    <n v="520.2421677420059"/>
    <x v="4"/>
    <s v="The Blackstone Group"/>
  </r>
  <r>
    <s v="Journal"/>
    <s v="Montevideo Labs"/>
    <s v="Data Engineering"/>
    <s v="Data Engineering"/>
    <d v="2024-08-31T00:00:00"/>
    <x v="0"/>
    <s v="50632"/>
    <s v="893631"/>
    <x v="151"/>
    <s v="32875"/>
    <s v="19901929100"/>
    <m/>
    <m/>
    <m/>
    <n v="520.2421677420059"/>
    <x v="4"/>
    <s v="The Blackstone Group"/>
  </r>
  <r>
    <s v="Journal"/>
    <s v="Blend360, LLC"/>
    <s v="Data Engineering"/>
    <s v="Data Engineering"/>
    <d v="2024-08-31T00:00:00"/>
    <x v="0"/>
    <s v="51672"/>
    <s v="901306"/>
    <x v="27"/>
    <s v="25989"/>
    <s v="16865883964"/>
    <m/>
    <m/>
    <m/>
    <n v="3274.55"/>
    <x v="4"/>
    <s v="Franklin Templeton"/>
  </r>
  <r>
    <s v="Journal"/>
    <s v="Montevideo Labs"/>
    <s v="Data Engineering"/>
    <s v="Data Engineering"/>
    <d v="2024-08-31T00:00:00"/>
    <x v="0"/>
    <s v="51083"/>
    <s v="894296"/>
    <x v="147"/>
    <s v="36410"/>
    <s v="17772859452"/>
    <m/>
    <m/>
    <m/>
    <n v="729.33962447338058"/>
    <x v="4"/>
    <s v="Globalization Partners"/>
  </r>
  <r>
    <s v="Journal"/>
    <s v="Montevideo Labs"/>
    <s v="Data Engineering"/>
    <s v="Data Engineering"/>
    <d v="2024-08-31T00:00:00"/>
    <x v="0"/>
    <s v="50315"/>
    <s v="893233"/>
    <x v="149"/>
    <s v="25157"/>
    <s v="17001841791"/>
    <m/>
    <m/>
    <m/>
    <n v="520.2421677420059"/>
    <x v="4"/>
    <s v="Stagwellglobal"/>
  </r>
  <r>
    <s v="Journal"/>
    <s v="Montevideo Labs"/>
    <s v="Data Engineering"/>
    <s v="Data Engineering"/>
    <d v="2024-08-31T00:00:00"/>
    <x v="0"/>
    <s v="51380"/>
    <s v="894693"/>
    <x v="142"/>
    <s v="32037"/>
    <s v="19584717835"/>
    <m/>
    <m/>
    <m/>
    <n v="560.2607960298526"/>
    <x v="4"/>
    <s v="The Blackstone Group"/>
  </r>
  <r>
    <s v="Journal"/>
    <s v="Montevideo Labs"/>
    <s v="Data Engineering"/>
    <s v="Data Engineering"/>
    <d v="2024-08-31T00:00:00"/>
    <x v="0"/>
    <s v="50872"/>
    <s v="893774"/>
    <x v="117"/>
    <s v="25138"/>
    <s v="16977995014"/>
    <m/>
    <m/>
    <m/>
    <n v="320.14902630277288"/>
    <x v="4"/>
    <s v="Roku"/>
  </r>
  <r>
    <s v="Journal"/>
    <s v="Montevideo Labs"/>
    <s v="Data Engineering"/>
    <s v="Data Engineering"/>
    <d v="2024-08-31T00:00:00"/>
    <x v="0"/>
    <s v="50194"/>
    <s v="893100"/>
    <x v="161"/>
    <s v="25152"/>
    <s v="17001844665"/>
    <m/>
    <m/>
    <m/>
    <n v="240.11176972707966"/>
    <x v="4"/>
    <s v="Sincera"/>
  </r>
  <r>
    <s v="Journal"/>
    <s v="Montevideo Labs"/>
    <s v="Data Engineering"/>
    <s v="Data Engineering"/>
    <d v="2024-08-31T00:00:00"/>
    <x v="0"/>
    <s v="50169"/>
    <s v="892388"/>
    <x v="144"/>
    <s v="34753"/>
    <s v="17583740188"/>
    <m/>
    <m/>
    <m/>
    <n v="258.12015245661064"/>
    <x v="4"/>
    <s v="Pixability"/>
  </r>
  <r>
    <s v="Journal"/>
    <s v="Montevideo Labs"/>
    <s v="Data Engineering"/>
    <s v="Data Engineering"/>
    <d v="2024-08-31T00:00:00"/>
    <x v="0"/>
    <s v="50139"/>
    <s v="892717"/>
    <x v="164"/>
    <s v="25155"/>
    <m/>
    <m/>
    <m/>
    <m/>
    <n v="312.14530064520358"/>
    <x v="4"/>
    <s v="Pixability"/>
  </r>
  <r>
    <s v="Journal"/>
    <s v="Montevideo Labs"/>
    <s v="Data Engineering"/>
    <s v="Data Engineering"/>
    <d v="2024-08-31T00:00:00"/>
    <x v="0"/>
    <s v="50137"/>
    <s v="892716"/>
    <x v="164"/>
    <s v="25155"/>
    <m/>
    <m/>
    <m/>
    <m/>
    <n v="312.14530064520358"/>
    <x v="4"/>
    <s v="Pixability"/>
  </r>
  <r>
    <s v="Journal"/>
    <s v="Blend360, LLC"/>
    <s v="Data Engineering"/>
    <s v="Data Engineering"/>
    <d v="2024-08-31T00:00:00"/>
    <x v="0"/>
    <s v="51776"/>
    <s v="901372"/>
    <x v="132"/>
    <s v="32546"/>
    <s v="19569236781"/>
    <m/>
    <m/>
    <m/>
    <n v="-487.54"/>
    <x v="4"/>
    <s v="Visa"/>
  </r>
  <r>
    <s v="Journal"/>
    <s v="Montevideo Labs"/>
    <s v="Data Engineering"/>
    <s v="Data Engineering"/>
    <d v="2024-08-31T00:00:00"/>
    <x v="0"/>
    <s v="49801"/>
    <s v="892423"/>
    <x v="6"/>
    <s v="25146"/>
    <s v="16716229170"/>
    <m/>
    <m/>
    <m/>
    <n v="174.08103305213277"/>
    <x v="4"/>
    <s v="MasterCard"/>
  </r>
  <r>
    <s v="Journal"/>
    <s v="Montevideo Labs"/>
    <s v="Data Engineering"/>
    <s v="Data Engineering"/>
    <d v="2024-08-31T00:00:00"/>
    <x v="0"/>
    <s v="50416"/>
    <s v="893163"/>
    <x v="166"/>
    <s v="29419"/>
    <s v="18262439992"/>
    <m/>
    <m/>
    <m/>
    <n v="560.2607960298526"/>
    <x v="4"/>
    <s v="The Blackstone Group"/>
  </r>
  <r>
    <s v="Journal"/>
    <s v="Montevideo Labs"/>
    <s v="Data Engineering"/>
    <s v="Data Engineering"/>
    <d v="2024-08-31T00:00:00"/>
    <x v="0"/>
    <s v="51235"/>
    <s v="894403"/>
    <x v="117"/>
    <s v="25138"/>
    <s v="16977995014"/>
    <m/>
    <m/>
    <m/>
    <n v="320.14902630277288"/>
    <x v="4"/>
    <s v="Roku"/>
  </r>
  <r>
    <s v="Journal"/>
    <s v="Montevideo Labs"/>
    <s v="Data Engineering"/>
    <s v="Data Engineering"/>
    <d v="2024-08-31T00:00:00"/>
    <x v="0"/>
    <s v="50321"/>
    <s v="892535"/>
    <x v="156"/>
    <s v="28140"/>
    <s v="17690283562"/>
    <m/>
    <m/>
    <m/>
    <n v="536.24961905714463"/>
    <x v="4"/>
    <s v="The Blackstone Group"/>
  </r>
  <r>
    <s v="Journal"/>
    <s v="Blend360, LLC"/>
    <s v="Data Engineering"/>
    <s v="Data Engineering"/>
    <d v="2024-08-31T00:00:00"/>
    <x v="0"/>
    <s v="49219"/>
    <s v="887938"/>
    <x v="16"/>
    <s v="22405"/>
    <s v="14999340598"/>
    <m/>
    <m/>
    <s v="Retainer Revenue Recognition"/>
    <n v="23919.69"/>
    <x v="4"/>
    <s v="AARP"/>
  </r>
  <r>
    <s v="Journal"/>
    <s v="Montevideo Labs"/>
    <s v="Data Engineering"/>
    <s v="Data Engineering"/>
    <d v="2024-08-31T00:00:00"/>
    <x v="0"/>
    <s v="51318"/>
    <s v="894495"/>
    <x v="157"/>
    <s v="26788"/>
    <s v="16592846934"/>
    <m/>
    <m/>
    <m/>
    <n v="520.2421677420059"/>
    <x v="4"/>
    <s v="Madhive"/>
  </r>
  <r>
    <s v="Journal"/>
    <s v="Montevideo Labs"/>
    <s v="Data Engineering"/>
    <s v="Data Engineering"/>
    <d v="2024-08-31T00:00:00"/>
    <x v="0"/>
    <s v="50461"/>
    <s v="893409"/>
    <x v="166"/>
    <s v="29419"/>
    <s v="18262439992"/>
    <m/>
    <m/>
    <m/>
    <n v="504.23471642686729"/>
    <x v="4"/>
    <s v="The Blackstone Group"/>
  </r>
  <r>
    <s v="Journal"/>
    <s v="Montevideo Labs"/>
    <s v="Data Engineering"/>
    <s v="Data Engineering"/>
    <d v="2024-08-31T00:00:00"/>
    <x v="0"/>
    <s v="49853"/>
    <s v="892457"/>
    <x v="6"/>
    <s v="25146"/>
    <s v="16716229170"/>
    <m/>
    <m/>
    <m/>
    <n v="464.21608813902071"/>
    <x v="4"/>
    <s v="MasterCard"/>
  </r>
  <r>
    <s v="Journal"/>
    <s v="Montevideo Labs"/>
    <s v="Data Engineering"/>
    <s v="Data Engineering"/>
    <d v="2024-08-31T00:00:00"/>
    <x v="0"/>
    <s v="51092"/>
    <s v="894306"/>
    <x v="147"/>
    <s v="36410"/>
    <s v="17772859452"/>
    <m/>
    <m/>
    <m/>
    <n v="648.30177826311512"/>
    <x v="4"/>
    <s v="Globalization Partners"/>
  </r>
  <r>
    <s v="Journal"/>
    <s v="Montevideo Labs"/>
    <s v="Data Engineering"/>
    <s v="Data Engineering"/>
    <d v="2024-08-31T00:00:00"/>
    <x v="0"/>
    <s v="50916"/>
    <s v="893588"/>
    <x v="175"/>
    <s v="36408"/>
    <s v="17772846592"/>
    <m/>
    <m/>
    <m/>
    <n v="544.25334471471388"/>
    <x v="4"/>
    <s v="Globalization Partners"/>
  </r>
  <r>
    <s v="Journal"/>
    <s v="Montevideo Labs"/>
    <s v="Data Engineering"/>
    <s v="Data Engineering"/>
    <d v="2024-08-31T00:00:00"/>
    <x v="0"/>
    <s v="50694"/>
    <s v="893663"/>
    <x v="162"/>
    <s v="36413"/>
    <s v="20242405226"/>
    <m/>
    <m/>
    <m/>
    <n v="440.20491116631274"/>
    <x v="4"/>
    <s v="The Blackstone Group"/>
  </r>
  <r>
    <s v="Journal"/>
    <s v="Montevideo Labs"/>
    <s v="Data Engineering"/>
    <s v="Data Engineering"/>
    <d v="2024-08-31T00:00:00"/>
    <x v="0"/>
    <s v="51267"/>
    <s v="894166"/>
    <x v="117"/>
    <s v="25138"/>
    <s v="16977995014"/>
    <m/>
    <m/>
    <m/>
    <n v="320.14902630277288"/>
    <x v="4"/>
    <s v="Roku"/>
  </r>
  <r>
    <s v="Journal"/>
    <s v="Montevideo Labs"/>
    <s v="Data Engineering"/>
    <s v="Data Engineering"/>
    <d v="2024-08-31T00:00:00"/>
    <x v="0"/>
    <s v="50669"/>
    <s v="893522"/>
    <x v="117"/>
    <s v="25138"/>
    <s v="16977995014"/>
    <m/>
    <m/>
    <m/>
    <n v="320.14902630277288"/>
    <x v="4"/>
    <s v="Roku"/>
  </r>
  <r>
    <s v="Journal"/>
    <s v="Montevideo Labs"/>
    <s v="Data Engineering"/>
    <s v="Data Engineering"/>
    <d v="2024-08-31T00:00:00"/>
    <x v="0"/>
    <s v="49892"/>
    <s v="892508"/>
    <x v="143"/>
    <s v="25160"/>
    <s v="16856642182"/>
    <m/>
    <m/>
    <m/>
    <n v="560.2607960298526"/>
    <x v="4"/>
    <s v="The Blackstone Group"/>
  </r>
  <r>
    <s v="Journal"/>
    <s v="Montevideo Labs"/>
    <s v="Data Engineering"/>
    <s v="Data Engineering"/>
    <d v="2024-08-31T00:00:00"/>
    <x v="0"/>
    <s v="51423"/>
    <s v="894720"/>
    <x v="145"/>
    <s v="28678"/>
    <s v="17806464279"/>
    <m/>
    <m/>
    <m/>
    <n v="180.08382729530976"/>
    <x v="4"/>
    <s v="Fedefarma"/>
  </r>
  <r>
    <s v="Journal"/>
    <s v="Montevideo Labs"/>
    <s v="Data Engineering"/>
    <s v="Data Engineering"/>
    <d v="2024-08-31T00:00:00"/>
    <x v="0"/>
    <s v="50335"/>
    <s v="893243"/>
    <x v="148"/>
    <s v="28998"/>
    <s v="18243049512"/>
    <m/>
    <m/>
    <m/>
    <n v="440.20491116631274"/>
    <x v="4"/>
    <s v="The Blackstone Group"/>
  </r>
  <r>
    <s v="Journal"/>
    <s v="Montevideo Labs"/>
    <s v="Data Engineering"/>
    <s v="Data Engineering"/>
    <d v="2024-08-31T00:00:00"/>
    <x v="0"/>
    <s v="50533"/>
    <s v="893458"/>
    <x v="117"/>
    <s v="25138"/>
    <s v="16977995014"/>
    <m/>
    <m/>
    <m/>
    <n v="360.16765459061952"/>
    <x v="4"/>
    <s v="Roku"/>
  </r>
  <r>
    <s v="Journal"/>
    <s v="Blend360, LLC"/>
    <s v="Data Engineering"/>
    <s v="Data Engineering"/>
    <d v="2024-08-31T00:00:00"/>
    <x v="0"/>
    <s v="51713"/>
    <s v="901334"/>
    <x v="58"/>
    <s v="30780"/>
    <s v="14611530574"/>
    <m/>
    <m/>
    <m/>
    <n v="618.34"/>
    <x v="4"/>
    <s v="ExploreLearning"/>
  </r>
  <r>
    <s v="Journal"/>
    <s v="Montevideo Labs"/>
    <s v="Data Engineering"/>
    <s v="Data Engineering"/>
    <d v="2024-08-31T00:00:00"/>
    <x v="0"/>
    <s v="50752"/>
    <s v="893553"/>
    <x v="141"/>
    <s v="35885"/>
    <s v="17771226635"/>
    <m/>
    <m/>
    <m/>
    <n v="336.15647761791155"/>
    <x v="4"/>
    <s v="Globalization Partners"/>
  </r>
  <r>
    <s v="Journal"/>
    <s v="Montevideo Labs"/>
    <s v="Data Engineering"/>
    <s v="Data Engineering"/>
    <d v="2024-08-31T00:00:00"/>
    <x v="0"/>
    <s v="50665"/>
    <s v="893654"/>
    <x v="117"/>
    <s v="25138"/>
    <s v="16977995014"/>
    <m/>
    <m/>
    <m/>
    <n v="464.21608813902071"/>
    <x v="4"/>
    <s v="Roku"/>
  </r>
  <r>
    <s v="Journal"/>
    <s v="Forthpoint"/>
    <s v="Data Engineering"/>
    <s v="Data Engineering"/>
    <d v="2024-08-31T00:00:00"/>
    <x v="0"/>
    <s v="51506"/>
    <s v="895470"/>
    <x v="119"/>
    <s v="26566"/>
    <m/>
    <m/>
    <m/>
    <m/>
    <n v="31754.749188470723"/>
    <x v="1"/>
    <s v="Repsol Resources UK Limited"/>
  </r>
  <r>
    <s v="Journal"/>
    <s v="Montevideo Labs"/>
    <s v="Data Engineering"/>
    <s v="Data Engineering"/>
    <d v="2024-08-31T00:00:00"/>
    <x v="0"/>
    <s v="50272"/>
    <s v="893125"/>
    <x v="158"/>
    <s v="25544"/>
    <s v="16807042572"/>
    <m/>
    <m/>
    <m/>
    <n v="536.24961905714463"/>
    <x v="4"/>
    <s v="The Blackstone Group"/>
  </r>
  <r>
    <s v="Journal"/>
    <s v="Montevideo Labs"/>
    <s v="Data Engineering"/>
    <s v="Data Engineering"/>
    <d v="2024-08-31T00:00:00"/>
    <x v="0"/>
    <s v="50357"/>
    <s v="893249"/>
    <x v="148"/>
    <s v="28998"/>
    <s v="18243049512"/>
    <m/>
    <m/>
    <m/>
    <n v="440.20491116631274"/>
    <x v="4"/>
    <s v="The Blackstone Group"/>
  </r>
  <r>
    <s v="Journal"/>
    <s v="Montevideo Labs"/>
    <s v="Data Engineering"/>
    <s v="Data Engineering"/>
    <d v="2024-08-31T00:00:00"/>
    <x v="0"/>
    <s v="50792"/>
    <s v="893715"/>
    <x v="141"/>
    <s v="35885"/>
    <s v="17771226635"/>
    <m/>
    <m/>
    <m/>
    <n v="336.15647761791155"/>
    <x v="4"/>
    <s v="Globalization Partners"/>
  </r>
  <r>
    <s v="Journal"/>
    <s v="Montevideo Labs"/>
    <s v="Data Engineering"/>
    <s v="Data Engineering"/>
    <d v="2024-08-31T00:00:00"/>
    <x v="0"/>
    <s v="51269"/>
    <s v="894168"/>
    <x v="117"/>
    <s v="25138"/>
    <s v="16977995014"/>
    <m/>
    <m/>
    <m/>
    <n v="320.14902630277288"/>
    <x v="4"/>
    <s v="Roku"/>
  </r>
  <r>
    <s v="Journal"/>
    <s v="Montevideo Labs"/>
    <s v="Data Engineering"/>
    <s v="Data Engineering"/>
    <d v="2024-08-31T00:00:00"/>
    <x v="0"/>
    <s v="50517"/>
    <s v="893451"/>
    <x v="117"/>
    <s v="25138"/>
    <s v="16977995014"/>
    <m/>
    <m/>
    <m/>
    <n v="135.06299439885839"/>
    <x v="4"/>
    <s v="Roku"/>
  </r>
  <r>
    <s v="Journal"/>
    <s v="Montevideo Labs"/>
    <s v="Data Engineering"/>
    <s v="Data Engineering"/>
    <d v="2024-08-31T00:00:00"/>
    <x v="0"/>
    <s v="49994"/>
    <s v="892852"/>
    <x v="143"/>
    <s v="25160"/>
    <s v="16856642182"/>
    <m/>
    <m/>
    <m/>
    <n v="536.24961905714463"/>
    <x v="4"/>
    <s v="The Blackstone Group"/>
  </r>
  <r>
    <s v="Journal"/>
    <s v="Montevideo Labs"/>
    <s v="Data Engineering"/>
    <s v="Data Engineering"/>
    <d v="2024-08-31T00:00:00"/>
    <x v="0"/>
    <s v="50778"/>
    <s v="893564"/>
    <x v="117"/>
    <s v="25138"/>
    <s v="16977995014"/>
    <m/>
    <m/>
    <m/>
    <n v="464.21608813902071"/>
    <x v="4"/>
    <s v="Roku"/>
  </r>
  <r>
    <s v="Journal"/>
    <s v="Montevideo Labs"/>
    <s v="Data Engineering"/>
    <s v="Data Engineering"/>
    <d v="2024-08-31T00:00:00"/>
    <x v="0"/>
    <s v="50976"/>
    <s v="893932"/>
    <x v="154"/>
    <s v="36409"/>
    <s v="17772967350"/>
    <m/>
    <m/>
    <m/>
    <n v="376.17510590575813"/>
    <x v="4"/>
    <s v="Globalization Partners"/>
  </r>
  <r>
    <s v="Journal"/>
    <s v="Montevideo Labs"/>
    <s v="Data Engineering"/>
    <s v="Data Engineering"/>
    <d v="2024-08-31T00:00:00"/>
    <x v="0"/>
    <s v="50462"/>
    <s v="893410"/>
    <x v="117"/>
    <s v="25138"/>
    <s v="16977995014"/>
    <m/>
    <m/>
    <m/>
    <n v="320.14902630277288"/>
    <x v="4"/>
    <s v="Roku"/>
  </r>
  <r>
    <s v="Journal"/>
    <s v="Blend360, LLC"/>
    <s v="Data Engineering"/>
    <s v="Data Engineering"/>
    <d v="2024-08-31T00:00:00"/>
    <x v="0"/>
    <s v="51751"/>
    <s v="901353"/>
    <x v="18"/>
    <s v="31318"/>
    <s v="18657995555"/>
    <m/>
    <m/>
    <m/>
    <n v="41.38"/>
    <x v="4"/>
    <s v="Visa"/>
  </r>
  <r>
    <s v="Journal"/>
    <s v="Montevideo Labs"/>
    <s v="Data Engineering"/>
    <s v="Data Engineering"/>
    <d v="2024-08-31T00:00:00"/>
    <x v="0"/>
    <s v="49891"/>
    <s v="892476"/>
    <x v="6"/>
    <s v="25146"/>
    <s v="16716229170"/>
    <m/>
    <m/>
    <m/>
    <n v="496.23099076929799"/>
    <x v="4"/>
    <s v="MasterCard"/>
  </r>
  <r>
    <s v="Journal"/>
    <s v="Forthpoint"/>
    <s v="Data Engineering"/>
    <s v="Data Engineering"/>
    <d v="2024-08-31T00:00:00"/>
    <x v="0"/>
    <s v="52168"/>
    <s v="913921"/>
    <x v="0"/>
    <m/>
    <m/>
    <s v="ICC 1166 ICC in Montevideo represents Blend360 : Fedefarma: Landing Zone Assessment &amp; Recommendation Phase"/>
    <m/>
    <s v="TopSide Management Book Elim related to project ICC 1166 ICC in Montevideo represents Blend360 : Fedefarma: Landing Zone Assessment &amp; Recommendation Phase"/>
    <n v="-160.42191631545762"/>
    <x v="1"/>
    <s v="Fedefarma"/>
  </r>
  <r>
    <s v="Journal"/>
    <s v="Montevideo Labs"/>
    <s v="Data Engineering"/>
    <s v="Data Engineering"/>
    <d v="2024-08-31T00:00:00"/>
    <x v="0"/>
    <s v="50022"/>
    <s v="892873"/>
    <x v="143"/>
    <s v="25160"/>
    <s v="16856642182"/>
    <m/>
    <m/>
    <m/>
    <n v="480.22353945415932"/>
    <x v="4"/>
    <s v="The Blackstone Group"/>
  </r>
  <r>
    <s v="Journal"/>
    <s v="Blend360, LLC"/>
    <s v="Data Engineering"/>
    <s v="Data Engineering"/>
    <d v="2024-08-31T00:00:00"/>
    <x v="0"/>
    <s v="51658"/>
    <s v="901404"/>
    <x v="59"/>
    <s v="25978"/>
    <s v="14545854040"/>
    <m/>
    <m/>
    <m/>
    <n v="687.98"/>
    <x v="4"/>
    <s v="UDX"/>
  </r>
  <r>
    <s v="Journal"/>
    <s v="Blend360, LLC"/>
    <s v="Data Engineering"/>
    <s v="Data Engineering"/>
    <d v="2024-08-31T00:00:00"/>
    <x v="0"/>
    <s v="51574"/>
    <s v="898153"/>
    <x v="184"/>
    <s v="24604"/>
    <s v="15866099972"/>
    <m/>
    <m/>
    <m/>
    <n v="18870"/>
    <x v="4"/>
    <s v="CVS Health"/>
  </r>
  <r>
    <s v="Journal"/>
    <s v="Montevideo Labs"/>
    <s v="Data Engineering"/>
    <s v="Data Engineering"/>
    <d v="2024-08-31T00:00:00"/>
    <x v="0"/>
    <s v="50927"/>
    <s v="892571"/>
    <x v="175"/>
    <s v="36408"/>
    <s v="17772846592"/>
    <m/>
    <m/>
    <m/>
    <n v="544.25334471471388"/>
    <x v="4"/>
    <s v="Globalization Partners"/>
  </r>
  <r>
    <s v="Journal"/>
    <s v="Montevideo Labs"/>
    <s v="Data Engineering"/>
    <s v="Data Engineering"/>
    <d v="2024-08-31T00:00:00"/>
    <x v="0"/>
    <s v="51419"/>
    <s v="894717"/>
    <x v="145"/>
    <s v="28678"/>
    <s v="17806464279"/>
    <m/>
    <m/>
    <m/>
    <n v="160.07451315138644"/>
    <x v="4"/>
    <s v="Fedefarma"/>
  </r>
  <r>
    <s v="Journal"/>
    <s v="Montevideo Labs"/>
    <s v="Data Engineering"/>
    <s v="Data Engineering"/>
    <d v="2024-08-31T00:00:00"/>
    <x v="0"/>
    <s v="50727"/>
    <s v="893542"/>
    <x v="163"/>
    <s v="25867"/>
    <s v="16974076254"/>
    <m/>
    <m/>
    <m/>
    <n v="360.16765459061952"/>
    <x v="4"/>
    <s v="Globalization Partners"/>
  </r>
  <r>
    <s v="Journal"/>
    <s v="Montevideo Labs"/>
    <s v="Data Engineering"/>
    <s v="Data Engineering"/>
    <d v="2024-08-31T00:00:00"/>
    <x v="0"/>
    <s v="50607"/>
    <s v="893610"/>
    <x v="151"/>
    <s v="32875"/>
    <s v="19901929100"/>
    <m/>
    <m/>
    <m/>
    <n v="520.2421677420059"/>
    <x v="4"/>
    <s v="The Blackstone Group"/>
  </r>
  <r>
    <s v="Journal"/>
    <s v="Montevideo Labs"/>
    <s v="Data Engineering"/>
    <s v="Data Engineering"/>
    <d v="2024-08-31T00:00:00"/>
    <x v="0"/>
    <s v="50504"/>
    <s v="893442"/>
    <x v="155"/>
    <s v="32036"/>
    <s v="19584503853"/>
    <m/>
    <m/>
    <m/>
    <n v="560.2607960298526"/>
    <x v="4"/>
    <s v="The Blackstone Group"/>
  </r>
  <r>
    <s v="Journal"/>
    <s v="Montevideo Labs"/>
    <s v="Data Engineering"/>
    <s v="Data Engineering"/>
    <d v="2024-08-31T00:00:00"/>
    <x v="0"/>
    <s v="51274"/>
    <s v="894173"/>
    <x v="157"/>
    <s v="26788"/>
    <s v="16592846934"/>
    <m/>
    <m/>
    <m/>
    <n v="520.2421677420059"/>
    <x v="4"/>
    <s v="Madhive"/>
  </r>
  <r>
    <s v="Journal"/>
    <s v="Montevideo Labs"/>
    <s v="Data Engineering"/>
    <s v="Data Engineering"/>
    <d v="2024-08-31T00:00:00"/>
    <x v="0"/>
    <s v="51212"/>
    <s v="894390"/>
    <x v="117"/>
    <s v="25138"/>
    <s v="16977995014"/>
    <m/>
    <m/>
    <m/>
    <n v="280.1303980149263"/>
    <x v="4"/>
    <s v="Roku"/>
  </r>
  <r>
    <s v="Journal"/>
    <s v="Blend360, LLC"/>
    <s v="Data Engineering"/>
    <s v="Data Engineering"/>
    <d v="2024-08-31T00:00:00"/>
    <x v="0"/>
    <s v="51744"/>
    <s v="901351"/>
    <x v="18"/>
    <s v="31318"/>
    <s v="18657995555"/>
    <m/>
    <m/>
    <m/>
    <n v="352.97"/>
    <x v="4"/>
    <s v="Visa"/>
  </r>
  <r>
    <s v="Journal"/>
    <s v="Montevideo Labs"/>
    <s v="Data Engineering"/>
    <s v="Data Engineering"/>
    <d v="2024-08-31T00:00:00"/>
    <x v="0"/>
    <s v="50105"/>
    <s v="892367"/>
    <x v="143"/>
    <s v="25160"/>
    <s v="16856642182"/>
    <m/>
    <m/>
    <m/>
    <n v="440.20491116631274"/>
    <x v="4"/>
    <s v="The Blackstone Group"/>
  </r>
  <r>
    <s v="Journal"/>
    <s v="Montevideo Labs"/>
    <s v="Data Engineering"/>
    <s v="Data Engineering"/>
    <d v="2024-08-31T00:00:00"/>
    <x v="0"/>
    <s v="50458"/>
    <s v="893406"/>
    <x v="117"/>
    <s v="25138"/>
    <s v="16977995014"/>
    <m/>
    <m/>
    <m/>
    <n v="464.21608813902071"/>
    <x v="4"/>
    <s v="Roku"/>
  </r>
  <r>
    <s v="Journal"/>
    <s v="Montevideo Labs"/>
    <s v="Data Engineering"/>
    <s v="Data Engineering"/>
    <d v="2024-08-31T00:00:00"/>
    <x v="0"/>
    <s v="50383"/>
    <s v="892727"/>
    <x v="150"/>
    <s v="29210"/>
    <s v="17485557310"/>
    <m/>
    <m/>
    <m/>
    <n v="560.2607960298526"/>
    <x v="4"/>
    <s v="The Blackstone Group"/>
  </r>
  <r>
    <s v="Journal"/>
    <s v="Montevideo Labs"/>
    <s v="Data Engineering"/>
    <s v="Data Engineering"/>
    <d v="2024-08-31T00:00:00"/>
    <x v="0"/>
    <s v="49843"/>
    <s v="892447"/>
    <x v="6"/>
    <s v="25146"/>
    <s v="16716229170"/>
    <m/>
    <m/>
    <m/>
    <n v="638.29712119115345"/>
    <x v="4"/>
    <s v="MasterCard"/>
  </r>
  <r>
    <s v="Journal"/>
    <s v="Montevideo Labs"/>
    <s v="Data Engineering"/>
    <s v="Data Engineering"/>
    <d v="2024-08-31T00:00:00"/>
    <x v="0"/>
    <s v="49830"/>
    <s v="892442"/>
    <x v="143"/>
    <s v="25160"/>
    <s v="16856642182"/>
    <m/>
    <m/>
    <m/>
    <n v="560.2607960298526"/>
    <x v="4"/>
    <s v="The Blackstone Group"/>
  </r>
  <r>
    <s v="Journal"/>
    <s v="Montevideo Labs"/>
    <s v="Data Engineering"/>
    <s v="Data Engineering"/>
    <d v="2024-08-31T00:00:00"/>
    <x v="0"/>
    <s v="51356"/>
    <s v="894476"/>
    <x v="160"/>
    <s v="25140"/>
    <s v="16977994594"/>
    <m/>
    <m/>
    <m/>
    <n v="480.22353945415932"/>
    <x v="4"/>
    <s v="Roku"/>
  </r>
  <r>
    <s v="Journal"/>
    <s v="Montevideo Labs"/>
    <s v="Data Engineering"/>
    <s v="Data Engineering"/>
    <d v="2024-08-31T00:00:00"/>
    <x v="0"/>
    <s v="51069"/>
    <s v="893991"/>
    <x v="117"/>
    <s v="25138"/>
    <s v="16977995014"/>
    <m/>
    <m/>
    <m/>
    <n v="360.16765459061952"/>
    <x v="4"/>
    <s v="Roku"/>
  </r>
  <r>
    <s v="Journal"/>
    <s v="Montevideo Labs"/>
    <s v="Data Engineering"/>
    <s v="Data Engineering"/>
    <d v="2024-08-31T00:00:00"/>
    <x v="0"/>
    <s v="50902"/>
    <s v="893783"/>
    <x v="117"/>
    <s v="25138"/>
    <s v="16977995014"/>
    <m/>
    <m/>
    <m/>
    <n v="280.1303980149263"/>
    <x v="4"/>
    <s v="Roku"/>
  </r>
  <r>
    <s v="Journal"/>
    <s v="Montevideo Labs"/>
    <s v="Data Engineering"/>
    <s v="Data Engineering"/>
    <d v="2024-08-31T00:00:00"/>
    <x v="0"/>
    <s v="50631"/>
    <s v="893630"/>
    <x v="117"/>
    <s v="25138"/>
    <s v="16977995014"/>
    <m/>
    <m/>
    <m/>
    <n v="480.22353945415932"/>
    <x v="4"/>
    <s v="Roku"/>
  </r>
  <r>
    <s v="Journal"/>
    <s v="Montevideo Labs"/>
    <s v="Data Engineering"/>
    <s v="Data Engineering"/>
    <d v="2024-08-31T00:00:00"/>
    <x v="0"/>
    <s v="50889"/>
    <s v="893581"/>
    <x v="141"/>
    <s v="35885"/>
    <s v="17771226635"/>
    <m/>
    <m/>
    <m/>
    <n v="448.20863682388205"/>
    <x v="4"/>
    <s v="Globalization Partners"/>
  </r>
  <r>
    <s v="Journal"/>
    <s v="Montevideo Labs"/>
    <s v="Data Engineering"/>
    <s v="Data Engineering"/>
    <d v="2024-08-31T00:00:00"/>
    <x v="0"/>
    <s v="50123"/>
    <s v="892929"/>
    <x v="143"/>
    <s v="25160"/>
    <s v="16856642182"/>
    <m/>
    <m/>
    <m/>
    <n v="480.22353945415932"/>
    <x v="4"/>
    <s v="The Blackstone Group"/>
  </r>
  <r>
    <s v="Journal"/>
    <s v="Montevideo Labs"/>
    <s v="Data Engineering"/>
    <s v="Data Engineering"/>
    <d v="2024-08-31T00:00:00"/>
    <x v="0"/>
    <s v="50572"/>
    <s v="893486"/>
    <x v="155"/>
    <s v="32036"/>
    <s v="19584503853"/>
    <m/>
    <m/>
    <m/>
    <n v="520.2421677420059"/>
    <x v="4"/>
    <s v="The Blackstone Group"/>
  </r>
  <r>
    <s v="Journal"/>
    <s v="Montevideo Labs"/>
    <s v="Data Engineering"/>
    <s v="Data Engineering"/>
    <d v="2024-08-31T00:00:00"/>
    <x v="0"/>
    <s v="50306"/>
    <s v="893226"/>
    <x v="156"/>
    <s v="28140"/>
    <s v="17690283562"/>
    <m/>
    <m/>
    <m/>
    <n v="536.24961905714463"/>
    <x v="4"/>
    <s v="The Blackstone Group"/>
  </r>
  <r>
    <s v="Journal"/>
    <s v="Montevideo Labs"/>
    <s v="Data Engineering"/>
    <s v="Data Engineering"/>
    <d v="2024-08-31T00:00:00"/>
    <x v="0"/>
    <s v="51294"/>
    <s v="894187"/>
    <x v="117"/>
    <s v="25138"/>
    <s v="16977995014"/>
    <m/>
    <m/>
    <m/>
    <n v="480.22353945415932"/>
    <x v="4"/>
    <s v="Roku"/>
  </r>
  <r>
    <s v="Journal"/>
    <s v="Montevideo Labs"/>
    <s v="Data Engineering"/>
    <s v="Data Engineering"/>
    <d v="2024-08-31T00:00:00"/>
    <x v="0"/>
    <s v="51397"/>
    <s v="894707"/>
    <x v="145"/>
    <s v="28678"/>
    <s v="17806464279"/>
    <m/>
    <m/>
    <m/>
    <n v="160.07451315138644"/>
    <x v="4"/>
    <s v="Fedefarma"/>
  </r>
  <r>
    <s v="Journal"/>
    <s v="Montevideo Labs"/>
    <s v="Data Engineering"/>
    <s v="Data Engineering"/>
    <d v="2024-08-31T00:00:00"/>
    <x v="0"/>
    <s v="49972"/>
    <s v="892697"/>
    <x v="6"/>
    <s v="25146"/>
    <s v="16716229170"/>
    <m/>
    <m/>
    <m/>
    <n v="400.1862828784661"/>
    <x v="4"/>
    <s v="MasterCard"/>
  </r>
  <r>
    <s v="Journal"/>
    <s v="Montevideo Labs"/>
    <s v="Data Engineering"/>
    <s v="Data Engineering"/>
    <d v="2024-08-31T00:00:00"/>
    <x v="0"/>
    <s v="50044"/>
    <s v="892885"/>
    <x v="143"/>
    <s v="25160"/>
    <s v="16856642182"/>
    <m/>
    <m/>
    <m/>
    <n v="480.22353945415932"/>
    <x v="4"/>
    <s v="The Blackstone Group"/>
  </r>
  <r>
    <s v="Journal"/>
    <s v="Montevideo Labs"/>
    <s v="Data Engineering"/>
    <s v="Data Engineering"/>
    <d v="2024-08-31T00:00:00"/>
    <x v="0"/>
    <s v="50445"/>
    <s v="892733"/>
    <x v="166"/>
    <s v="29419"/>
    <s v="18262439992"/>
    <m/>
    <m/>
    <m/>
    <n v="504.23471642686729"/>
    <x v="4"/>
    <s v="The Blackstone Group"/>
  </r>
  <r>
    <s v="Journal"/>
    <s v="Montevideo Labs"/>
    <s v="Data Engineering"/>
    <s v="Data Engineering"/>
    <d v="2024-08-31T00:00:00"/>
    <x v="0"/>
    <s v="51101"/>
    <s v="894313"/>
    <x v="147"/>
    <s v="36410"/>
    <s v="17772859452"/>
    <m/>
    <m/>
    <m/>
    <n v="648.30177826311512"/>
    <x v="4"/>
    <s v="Globalization Partners"/>
  </r>
  <r>
    <s v="Journal"/>
    <s v="Montevideo Labs"/>
    <s v="Data Engineering"/>
    <s v="Data Engineering"/>
    <d v="2024-08-31T00:00:00"/>
    <x v="0"/>
    <s v="50565"/>
    <s v="893482"/>
    <x v="155"/>
    <s v="32036"/>
    <s v="19584503853"/>
    <m/>
    <m/>
    <m/>
    <n v="560.2607960298526"/>
    <x v="4"/>
    <s v="The Blackstone Group"/>
  </r>
  <r>
    <s v="Journal"/>
    <s v="Montevideo Labs"/>
    <s v="Data Engineering"/>
    <s v="Data Engineering"/>
    <d v="2024-08-31T00:00:00"/>
    <x v="0"/>
    <s v="50359"/>
    <s v="893250"/>
    <x v="150"/>
    <s v="29210"/>
    <s v="17485557310"/>
    <m/>
    <m/>
    <m/>
    <n v="560.2607960298526"/>
    <x v="4"/>
    <s v="The Blackstone Group"/>
  </r>
  <r>
    <s v="Journal"/>
    <s v="Engagement Factory BV Netherlands"/>
    <s v="Data Engineering"/>
    <s v="Data Engineering"/>
    <d v="2024-08-31T00:00:00"/>
    <x v="0"/>
    <s v="49564"/>
    <s v="890031"/>
    <x v="2"/>
    <s v="28148"/>
    <m/>
    <m/>
    <m/>
    <m/>
    <n v="8363.8155299999999"/>
    <x v="1"/>
    <s v="ALDI Business Services B.V."/>
  </r>
  <r>
    <s v="Journal"/>
    <s v="Montevideo Labs"/>
    <s v="Data Engineering"/>
    <s v="Data Engineering"/>
    <d v="2024-08-31T00:00:00"/>
    <x v="0"/>
    <s v="51143"/>
    <s v="894336"/>
    <x v="168"/>
    <s v="36411"/>
    <s v="17772618578"/>
    <m/>
    <m/>
    <m/>
    <n v="560.2607960298526"/>
    <x v="4"/>
    <s v="Globalization Partners"/>
  </r>
  <r>
    <s v="Journal"/>
    <s v="Montevideo Labs"/>
    <s v="Data Engineering"/>
    <s v="Data Engineering"/>
    <d v="2024-08-31T00:00:00"/>
    <x v="0"/>
    <s v="51047"/>
    <s v="894112"/>
    <x v="147"/>
    <s v="36410"/>
    <s v="17772859452"/>
    <m/>
    <m/>
    <m/>
    <n v="520.2421677420059"/>
    <x v="4"/>
    <s v="Globalization Partners"/>
  </r>
  <r>
    <s v="Journal"/>
    <s v="Montevideo Labs"/>
    <s v="Data Engineering"/>
    <s v="Data Engineering"/>
    <d v="2024-08-31T00:00:00"/>
    <x v="0"/>
    <s v="50818"/>
    <s v="893730"/>
    <x v="141"/>
    <s v="35885"/>
    <s v="17771226635"/>
    <m/>
    <m/>
    <m/>
    <n v="504.23471642686729"/>
    <x v="4"/>
    <s v="Globalization Partners"/>
  </r>
  <r>
    <s v="Journal"/>
    <s v="Montevideo Labs"/>
    <s v="Data Engineering"/>
    <s v="Data Engineering"/>
    <d v="2024-08-31T00:00:00"/>
    <x v="0"/>
    <s v="49940"/>
    <s v="892333"/>
    <x v="6"/>
    <s v="25146"/>
    <s v="16716229170"/>
    <m/>
    <m/>
    <m/>
    <n v="496.23099076929799"/>
    <x v="4"/>
    <s v="MasterCard"/>
  </r>
  <r>
    <s v="Journal"/>
    <s v="Montevideo Labs"/>
    <s v="Data Engineering"/>
    <s v="Data Engineering"/>
    <d v="2024-08-31T00:00:00"/>
    <x v="0"/>
    <s v="50284"/>
    <s v="893128"/>
    <x v="156"/>
    <s v="28140"/>
    <s v="17690283562"/>
    <m/>
    <m/>
    <m/>
    <n v="536.24961905714463"/>
    <x v="4"/>
    <s v="The Blackstone Group"/>
  </r>
  <r>
    <s v="Journal"/>
    <s v="Montevideo Labs"/>
    <s v="Data Engineering"/>
    <s v="Data Engineering"/>
    <d v="2024-08-31T00:00:00"/>
    <x v="0"/>
    <s v="50204"/>
    <s v="893106"/>
    <x v="161"/>
    <s v="25152"/>
    <s v="17001844665"/>
    <m/>
    <m/>
    <m/>
    <n v="294.1369179156726"/>
    <x v="4"/>
    <s v="Sincera"/>
  </r>
  <r>
    <s v="Journal"/>
    <s v="Montevideo Labs"/>
    <s v="Data Engineering"/>
    <s v="Data Engineering"/>
    <d v="2024-08-31T00:00:00"/>
    <x v="0"/>
    <s v="51048"/>
    <s v="893980"/>
    <x v="117"/>
    <s v="25138"/>
    <s v="16977995014"/>
    <m/>
    <m/>
    <m/>
    <n v="600.27942431769918"/>
    <x v="4"/>
    <s v="Roku"/>
  </r>
  <r>
    <s v="Journal"/>
    <s v="Montevideo Labs"/>
    <s v="Data Engineering"/>
    <s v="Data Engineering"/>
    <d v="2024-08-31T00:00:00"/>
    <x v="0"/>
    <s v="50323"/>
    <s v="893234"/>
    <x v="156"/>
    <s v="28140"/>
    <s v="17690283562"/>
    <m/>
    <m/>
    <m/>
    <n v="536.24961905714463"/>
    <x v="4"/>
    <s v="The Blackstone Group"/>
  </r>
  <r>
    <s v="Journal"/>
    <s v="Montevideo Labs"/>
    <s v="Data Engineering"/>
    <s v="Data Engineering"/>
    <d v="2024-08-31T00:00:00"/>
    <x v="0"/>
    <s v="51376"/>
    <s v="894489"/>
    <x v="157"/>
    <s v="26788"/>
    <s v="16592846934"/>
    <m/>
    <m/>
    <m/>
    <n v="360.16765459061952"/>
    <x v="4"/>
    <s v="Madhive"/>
  </r>
  <r>
    <s v="Journal"/>
    <s v="Blend360, LLC"/>
    <s v="Data Engineering"/>
    <s v="Data Engineering"/>
    <d v="2024-08-31T00:00:00"/>
    <x v="0"/>
    <s v="52185"/>
    <s v="914880"/>
    <x v="124"/>
    <s v="24823"/>
    <m/>
    <m/>
    <m/>
    <m/>
    <n v="1890"/>
    <x v="4"/>
    <s v="Legrand Cablofil Inc"/>
  </r>
  <r>
    <s v="Journal"/>
    <s v="Montevideo Labs"/>
    <s v="Data Engineering"/>
    <s v="Data Engineering"/>
    <d v="2024-08-31T00:00:00"/>
    <x v="0"/>
    <s v="50273"/>
    <s v="893205"/>
    <x v="146"/>
    <s v="28145"/>
    <s v="17581549176"/>
    <m/>
    <m/>
    <m/>
    <n v="200.09314143923305"/>
    <x v="4"/>
    <s v="Sincera"/>
  </r>
  <r>
    <s v="Journal"/>
    <s v="Montevideo Labs"/>
    <s v="Data Engineering"/>
    <s v="Data Engineering"/>
    <d v="2024-08-31T00:00:00"/>
    <x v="0"/>
    <s v="50644"/>
    <s v="893643"/>
    <x v="151"/>
    <s v="32875"/>
    <s v="19901929100"/>
    <m/>
    <m/>
    <m/>
    <n v="520.2421677420059"/>
    <x v="4"/>
    <s v="The Blackstone Group"/>
  </r>
  <r>
    <s v="Journal"/>
    <s v="Montevideo Labs"/>
    <s v="Data Engineering"/>
    <s v="Data Engineering"/>
    <d v="2024-08-31T00:00:00"/>
    <x v="0"/>
    <s v="50833"/>
    <s v="892749"/>
    <x v="117"/>
    <s v="25138"/>
    <s v="16977995014"/>
    <m/>
    <m/>
    <m/>
    <n v="360.16765459061952"/>
    <x v="4"/>
    <s v="Roku"/>
  </r>
  <r>
    <s v="Journal"/>
    <s v="Montevideo Labs"/>
    <s v="Data Engineering"/>
    <s v="Data Engineering"/>
    <d v="2024-08-31T00:00:00"/>
    <x v="0"/>
    <s v="51161"/>
    <s v="892580"/>
    <x v="168"/>
    <s v="36411"/>
    <s v="17772618578"/>
    <m/>
    <m/>
    <m/>
    <n v="560.2607960298526"/>
    <x v="4"/>
    <s v="Globalization Partners"/>
  </r>
  <r>
    <s v="Journal"/>
    <s v="Montevideo Labs"/>
    <s v="Data Engineering"/>
    <s v="Data Engineering"/>
    <d v="2024-08-31T00:00:00"/>
    <x v="0"/>
    <s v="50308"/>
    <s v="893228"/>
    <x v="156"/>
    <s v="28140"/>
    <s v="17690283562"/>
    <m/>
    <m/>
    <m/>
    <n v="536.24961905714463"/>
    <x v="4"/>
    <s v="The Blackstone Group"/>
  </r>
  <r>
    <s v="Journal"/>
    <s v="Montevideo Labs"/>
    <s v="Data Engineering"/>
    <s v="Data Engineering"/>
    <d v="2024-08-31T00:00:00"/>
    <x v="0"/>
    <s v="50304"/>
    <s v="893224"/>
    <x v="156"/>
    <s v="28140"/>
    <s v="17690283562"/>
    <m/>
    <m/>
    <m/>
    <n v="536.24961905714463"/>
    <x v="4"/>
    <s v="The Blackstone Group"/>
  </r>
  <r>
    <s v="Journal"/>
    <s v="Montevideo Labs"/>
    <s v="Data Engineering"/>
    <s v="Data Engineering"/>
    <d v="2024-08-31T00:00:00"/>
    <x v="0"/>
    <s v="51329"/>
    <s v="894460"/>
    <x v="160"/>
    <s v="25140"/>
    <s v="16977994594"/>
    <m/>
    <m/>
    <m/>
    <n v="480.22353945415932"/>
    <x v="4"/>
    <s v="Roku"/>
  </r>
  <r>
    <s v="Journal"/>
    <s v="Montevideo Labs"/>
    <s v="Data Engineering"/>
    <s v="Data Engineering"/>
    <d v="2024-08-31T00:00:00"/>
    <x v="0"/>
    <s v="50453"/>
    <s v="893177"/>
    <x v="166"/>
    <s v="29419"/>
    <s v="18262439992"/>
    <m/>
    <m/>
    <m/>
    <n v="504.23471642686729"/>
    <x v="4"/>
    <s v="The Blackstone Group"/>
  </r>
  <r>
    <s v="Journal"/>
    <s v="Blend360, LLC"/>
    <s v="Data Engineering"/>
    <s v="Data Engineering"/>
    <d v="2024-08-31T00:00:00"/>
    <x v="0"/>
    <s v="51714"/>
    <s v="901335"/>
    <x v="69"/>
    <s v="32653"/>
    <s v="17214937942"/>
    <m/>
    <m/>
    <m/>
    <n v="46483"/>
    <x v="4"/>
    <s v="Dish"/>
  </r>
  <r>
    <s v="Journal"/>
    <s v="Montevideo Labs"/>
    <s v="Data Engineering"/>
    <s v="Data Engineering"/>
    <d v="2024-08-31T00:00:00"/>
    <x v="0"/>
    <s v="50187"/>
    <s v="892957"/>
    <x v="161"/>
    <s v="25152"/>
    <s v="17001844665"/>
    <m/>
    <m/>
    <m/>
    <n v="240.11176972707966"/>
    <x v="4"/>
    <s v="Sincera"/>
  </r>
  <r>
    <s v="Journal"/>
    <s v="Montevideo Labs"/>
    <s v="Data Engineering"/>
    <s v="Data Engineering"/>
    <d v="2024-08-31T00:00:00"/>
    <x v="0"/>
    <s v="49990"/>
    <s v="892514"/>
    <x v="143"/>
    <s v="25160"/>
    <s v="16856642182"/>
    <m/>
    <m/>
    <m/>
    <n v="320.14902630277288"/>
    <x v="4"/>
    <s v="The Blackstone Group"/>
  </r>
  <r>
    <s v="Journal"/>
    <s v="Montevideo Labs"/>
    <s v="Data Engineering"/>
    <s v="Data Engineering"/>
    <d v="2024-08-31T00:00:00"/>
    <x v="0"/>
    <s v="50108"/>
    <s v="892369"/>
    <x v="143"/>
    <s v="25160"/>
    <s v="16856642182"/>
    <m/>
    <m/>
    <m/>
    <n v="320.14902630277288"/>
    <x v="4"/>
    <s v="The Blackstone Group"/>
  </r>
  <r>
    <s v="Journal"/>
    <s v="Montevideo Labs"/>
    <s v="Data Engineering"/>
    <s v="Data Engineering"/>
    <d v="2024-08-31T00:00:00"/>
    <x v="0"/>
    <s v="50917"/>
    <s v="893897"/>
    <x v="117"/>
    <s v="25138"/>
    <s v="16977995014"/>
    <m/>
    <m/>
    <m/>
    <n v="432.20118550874338"/>
    <x v="4"/>
    <s v="Roku"/>
  </r>
  <r>
    <s v="Journal"/>
    <s v="Montevideo Labs"/>
    <s v="Data Engineering"/>
    <s v="Data Engineering"/>
    <d v="2024-08-31T00:00:00"/>
    <x v="0"/>
    <s v="50618"/>
    <s v="893618"/>
    <x v="151"/>
    <s v="32875"/>
    <s v="19901929100"/>
    <m/>
    <m/>
    <m/>
    <n v="520.2421677420059"/>
    <x v="4"/>
    <s v="The Blackstone Group"/>
  </r>
  <r>
    <s v="Journal"/>
    <s v="Montevideo Labs"/>
    <s v="Data Engineering"/>
    <s v="Data Engineering"/>
    <d v="2024-08-31T00:00:00"/>
    <x v="0"/>
    <s v="50890"/>
    <s v="893582"/>
    <x v="117"/>
    <s v="25138"/>
    <s v="16977995014"/>
    <m/>
    <m/>
    <m/>
    <n v="400.1862828784661"/>
    <x v="4"/>
    <s v="Roku"/>
  </r>
  <r>
    <s v="Journal"/>
    <s v="Montevideo Labs"/>
    <s v="Data Engineering"/>
    <s v="Data Engineering"/>
    <d v="2024-08-31T00:00:00"/>
    <x v="0"/>
    <s v="51403"/>
    <s v="894520"/>
    <x v="145"/>
    <s v="28678"/>
    <s v="17806464279"/>
    <m/>
    <m/>
    <m/>
    <n v="160.07451315138644"/>
    <x v="4"/>
    <s v="Fedefarma"/>
  </r>
  <r>
    <s v="Journal"/>
    <s v="Montevideo Labs"/>
    <s v="Data Engineering"/>
    <s v="Data Engineering"/>
    <d v="2024-08-31T00:00:00"/>
    <x v="0"/>
    <s v="50564"/>
    <s v="893494"/>
    <x v="117"/>
    <s v="25138"/>
    <s v="16977995014"/>
    <m/>
    <m/>
    <m/>
    <n v="504.23471642686729"/>
    <x v="4"/>
    <s v="Roku"/>
  </r>
  <r>
    <s v="Journal"/>
    <s v="Montevideo Labs"/>
    <s v="Data Engineering"/>
    <s v="Data Engineering"/>
    <d v="2024-08-31T00:00:00"/>
    <x v="0"/>
    <s v="50883"/>
    <s v="892562"/>
    <x v="141"/>
    <s v="35885"/>
    <s v="17771226635"/>
    <m/>
    <m/>
    <m/>
    <n v="392.1825572208968"/>
    <x v="4"/>
    <s v="Globalization Partners"/>
  </r>
  <r>
    <s v="Journal"/>
    <s v="Montevideo Labs"/>
    <s v="Data Engineering"/>
    <s v="Data Engineering"/>
    <d v="2024-08-31T00:00:00"/>
    <x v="0"/>
    <s v="50830"/>
    <s v="893742"/>
    <x v="141"/>
    <s v="35885"/>
    <s v="17771226635"/>
    <m/>
    <m/>
    <m/>
    <n v="448.20863682388205"/>
    <x v="4"/>
    <s v="Globalization Partners"/>
  </r>
  <r>
    <s v="Journal"/>
    <s v="Blend360, LLC"/>
    <s v="Data Engineering"/>
    <s v="Data Engineering"/>
    <d v="2024-08-31T00:00:00"/>
    <x v="0"/>
    <s v="51818"/>
    <s v="901515"/>
    <x v="18"/>
    <s v="31318"/>
    <s v="18657995555"/>
    <m/>
    <m/>
    <m/>
    <n v="1968.95"/>
    <x v="4"/>
    <s v="Visa"/>
  </r>
  <r>
    <s v="Journal"/>
    <s v="Montevideo Labs"/>
    <s v="Data Engineering"/>
    <s v="Data Engineering"/>
    <d v="2024-08-31T00:00:00"/>
    <x v="0"/>
    <s v="51438"/>
    <s v="894732"/>
    <x v="145"/>
    <s v="28678"/>
    <s v="17806464279"/>
    <m/>
    <m/>
    <m/>
    <n v="160.07451315138644"/>
    <x v="4"/>
    <s v="Fedefarma"/>
  </r>
  <r>
    <s v="Journal"/>
    <s v="Montevideo Labs"/>
    <s v="Data Engineering"/>
    <s v="Data Engineering"/>
    <d v="2024-08-31T00:00:00"/>
    <x v="0"/>
    <s v="50655"/>
    <s v="893645"/>
    <x v="117"/>
    <s v="25138"/>
    <s v="16977995014"/>
    <m/>
    <m/>
    <m/>
    <n v="320.14902630277288"/>
    <x v="4"/>
    <s v="Roku"/>
  </r>
  <r>
    <s v="Journal"/>
    <s v="Montevideo Labs"/>
    <s v="Data Engineering"/>
    <s v="Data Engineering"/>
    <d v="2024-08-31T00:00:00"/>
    <x v="0"/>
    <s v="50576"/>
    <s v="893489"/>
    <x v="117"/>
    <s v="25138"/>
    <s v="16977995014"/>
    <m/>
    <m/>
    <m/>
    <n v="320.14902630277288"/>
    <x v="4"/>
    <s v="Roku"/>
  </r>
  <r>
    <s v="Journal"/>
    <s v="Montevideo Labs"/>
    <s v="Data Engineering"/>
    <s v="Data Engineering"/>
    <d v="2024-08-31T00:00:00"/>
    <x v="0"/>
    <s v="50639"/>
    <s v="893638"/>
    <x v="117"/>
    <s v="25138"/>
    <s v="16977995014"/>
    <m/>
    <m/>
    <m/>
    <n v="540.25148188592925"/>
    <x v="4"/>
    <s v="Roku"/>
  </r>
  <r>
    <s v="Journal"/>
    <s v="Blend360, LLC"/>
    <s v="Data Engineering"/>
    <s v="Data Engineering"/>
    <d v="2024-08-31T00:00:00"/>
    <x v="0"/>
    <s v="49243"/>
    <s v="888138"/>
    <x v="185"/>
    <s v="23425"/>
    <s v="15930153517"/>
    <m/>
    <m/>
    <s v="Retainer Revenue Recognition"/>
    <n v="25400"/>
    <x v="4"/>
    <s v="Visa"/>
  </r>
  <r>
    <s v="Journal"/>
    <s v="Montevideo Labs"/>
    <s v="Data Engineering"/>
    <s v="Data Engineering"/>
    <d v="2024-08-31T00:00:00"/>
    <x v="0"/>
    <s v="51321"/>
    <s v="894497"/>
    <x v="160"/>
    <s v="25140"/>
    <s v="16977994594"/>
    <m/>
    <m/>
    <m/>
    <n v="480.22353945415932"/>
    <x v="4"/>
    <s v="Roku"/>
  </r>
  <r>
    <s v="Journal"/>
    <s v="Montevideo Labs"/>
    <s v="Data Engineering"/>
    <s v="Data Engineering"/>
    <d v="2024-08-31T00:00:00"/>
    <x v="0"/>
    <s v="50485"/>
    <s v="893426"/>
    <x v="166"/>
    <s v="29419"/>
    <s v="18262439992"/>
    <m/>
    <m/>
    <m/>
    <n v="560.2607960298526"/>
    <x v="4"/>
    <s v="The Blackstone Group"/>
  </r>
  <r>
    <s v="Journal"/>
    <s v="Montevideo Labs"/>
    <s v="Data Engineering"/>
    <s v="Data Engineering"/>
    <d v="2024-08-31T00:00:00"/>
    <x v="0"/>
    <s v="51173"/>
    <s v="894354"/>
    <x v="117"/>
    <s v="25138"/>
    <s v="16977995014"/>
    <m/>
    <m/>
    <m/>
    <n v="315.14682169416818"/>
    <x v="4"/>
    <s v="Roku"/>
  </r>
  <r>
    <s v="Journal"/>
    <s v="Montevideo Labs"/>
    <s v="Data Engineering"/>
    <s v="Data Engineering"/>
    <d v="2024-08-31T00:00:00"/>
    <x v="0"/>
    <s v="50366"/>
    <s v="892725"/>
    <x v="165"/>
    <s v="25159"/>
    <s v="17001802020"/>
    <m/>
    <m/>
    <m/>
    <n v="408.19000853603541"/>
    <x v="4"/>
    <s v="Stagwellglobal"/>
  </r>
  <r>
    <s v="Journal"/>
    <s v="Montevideo Labs"/>
    <s v="Data Engineering"/>
    <s v="Data Engineering"/>
    <d v="2024-08-31T00:00:00"/>
    <x v="0"/>
    <s v="50352"/>
    <s v="892722"/>
    <x v="165"/>
    <s v="25159"/>
    <s v="17001802020"/>
    <m/>
    <m/>
    <m/>
    <n v="408.19000853603541"/>
    <x v="4"/>
    <s v="Stagwellglobal"/>
  </r>
  <r>
    <s v="Journal"/>
    <s v="Montevideo Labs"/>
    <s v="Data Engineering"/>
    <s v="Data Engineering"/>
    <d v="2024-08-31T00:00:00"/>
    <x v="0"/>
    <s v="51349"/>
    <s v="894469"/>
    <x v="160"/>
    <s v="25140"/>
    <s v="16977994594"/>
    <m/>
    <m/>
    <m/>
    <n v="480.22353945415932"/>
    <x v="4"/>
    <s v="Roku"/>
  </r>
  <r>
    <s v="Journal"/>
    <s v="Montevideo Labs"/>
    <s v="Data Engineering"/>
    <s v="Data Engineering"/>
    <d v="2024-08-31T00:00:00"/>
    <x v="0"/>
    <s v="50059"/>
    <s v="892708"/>
    <x v="143"/>
    <s v="25160"/>
    <s v="16856642182"/>
    <m/>
    <m/>
    <m/>
    <n v="560.2607960298526"/>
    <x v="4"/>
    <s v="The Blackstone Group"/>
  </r>
  <r>
    <s v="Journal"/>
    <s v="Montevideo Labs"/>
    <s v="Data Engineering"/>
    <s v="Data Engineering"/>
    <d v="2024-08-31T00:00:00"/>
    <x v="0"/>
    <s v="50995"/>
    <s v="893949"/>
    <x v="154"/>
    <s v="36409"/>
    <s v="17772967350"/>
    <m/>
    <m/>
    <m/>
    <n v="376.17510590575813"/>
    <x v="4"/>
    <s v="Globalization Partners"/>
  </r>
  <r>
    <s v="Journal"/>
    <s v="Montevideo Labs"/>
    <s v="Data Engineering"/>
    <s v="Data Engineering"/>
    <d v="2024-08-31T00:00:00"/>
    <x v="0"/>
    <s v="51005"/>
    <s v="893959"/>
    <x v="154"/>
    <s v="36409"/>
    <s v="17772967350"/>
    <m/>
    <m/>
    <m/>
    <n v="376.17510590575813"/>
    <x v="4"/>
    <s v="Globalization Partners"/>
  </r>
  <r>
    <s v="Journal"/>
    <s v="Montevideo Labs"/>
    <s v="Data Engineering"/>
    <s v="Data Engineering"/>
    <d v="2024-08-31T00:00:00"/>
    <x v="0"/>
    <s v="50787"/>
    <s v="893713"/>
    <x v="117"/>
    <s v="25138"/>
    <s v="16977995014"/>
    <m/>
    <m/>
    <m/>
    <n v="432.20118550874338"/>
    <x v="4"/>
    <s v="Roku"/>
  </r>
  <r>
    <s v="Journal"/>
    <s v="Montevideo Labs"/>
    <s v="Data Engineering"/>
    <s v="Data Engineering"/>
    <d v="2024-08-31T00:00:00"/>
    <x v="0"/>
    <s v="50347"/>
    <s v="893150"/>
    <x v="165"/>
    <s v="25159"/>
    <s v="17001802020"/>
    <m/>
    <m/>
    <m/>
    <n v="408.19000853603541"/>
    <x v="4"/>
    <s v="Stagwellglobal"/>
  </r>
  <r>
    <s v="Journal"/>
    <s v="Montevideo Labs"/>
    <s v="Data Engineering"/>
    <s v="Data Engineering"/>
    <d v="2024-08-31T00:00:00"/>
    <x v="0"/>
    <s v="50635"/>
    <s v="893634"/>
    <x v="117"/>
    <s v="25138"/>
    <s v="16977995014"/>
    <m/>
    <m/>
    <m/>
    <n v="344.16020327548085"/>
    <x v="4"/>
    <s v="Roku"/>
  </r>
  <r>
    <s v="Journal"/>
    <s v="Montevideo Labs"/>
    <s v="Data Engineering"/>
    <s v="Data Engineering"/>
    <d v="2024-08-31T00:00:00"/>
    <x v="0"/>
    <s v="50329"/>
    <s v="892537"/>
    <x v="148"/>
    <s v="28998"/>
    <s v="18243049512"/>
    <m/>
    <m/>
    <m/>
    <n v="440.20491116631274"/>
    <x v="4"/>
    <s v="The Blackstone Group"/>
  </r>
  <r>
    <s v="Journal"/>
    <s v="Montevideo Labs"/>
    <s v="Data Engineering"/>
    <s v="Data Engineering"/>
    <d v="2024-08-31T00:00:00"/>
    <x v="0"/>
    <s v="50015"/>
    <s v="892867"/>
    <x v="143"/>
    <s v="25160"/>
    <s v="16856642182"/>
    <m/>
    <m/>
    <m/>
    <n v="560.2607960298526"/>
    <x v="4"/>
    <s v="The Blackstone Group"/>
  </r>
  <r>
    <s v="Journal"/>
    <s v="Montevideo Labs"/>
    <s v="Data Engineering"/>
    <s v="Data Engineering"/>
    <d v="2024-08-31T00:00:00"/>
    <x v="0"/>
    <s v="49754"/>
    <s v="892292"/>
    <x v="157"/>
    <s v="26788"/>
    <s v="16592846934"/>
    <m/>
    <m/>
    <m/>
    <n v="360.16765459061952"/>
    <x v="4"/>
    <s v="Madhive"/>
  </r>
  <r>
    <s v="Journal"/>
    <s v="Montevideo Labs"/>
    <s v="Data Engineering"/>
    <s v="Data Engineering"/>
    <d v="2024-08-31T00:00:00"/>
    <x v="0"/>
    <s v="49869"/>
    <s v="892319"/>
    <x v="143"/>
    <s v="25160"/>
    <s v="16856642182"/>
    <m/>
    <m/>
    <m/>
    <n v="536.24961905714463"/>
    <x v="4"/>
    <s v="The Blackstone Group"/>
  </r>
  <r>
    <s v="Journal"/>
    <s v="Montevideo Labs"/>
    <s v="Data Engineering"/>
    <s v="Data Engineering"/>
    <d v="2024-08-31T00:00:00"/>
    <x v="0"/>
    <s v="50235"/>
    <s v="893113"/>
    <x v="161"/>
    <s v="25152"/>
    <s v="17001844665"/>
    <m/>
    <m/>
    <m/>
    <n v="252.11735821343365"/>
    <x v="4"/>
    <s v="Sincera"/>
  </r>
  <r>
    <s v="Journal"/>
    <s v="Montevideo Labs"/>
    <s v="Data Engineering"/>
    <s v="Data Engineering"/>
    <d v="2024-08-31T00:00:00"/>
    <x v="0"/>
    <s v="50336"/>
    <s v="893244"/>
    <x v="149"/>
    <s v="25157"/>
    <s v="17001841791"/>
    <m/>
    <m/>
    <m/>
    <n v="520.2421677420059"/>
    <x v="4"/>
    <s v="Stagwellglobal"/>
  </r>
  <r>
    <s v="Journal"/>
    <s v="Montevideo Labs"/>
    <s v="Data Engineering"/>
    <s v="Data Engineering"/>
    <d v="2024-08-31T00:00:00"/>
    <x v="0"/>
    <s v="50782"/>
    <s v="893566"/>
    <x v="141"/>
    <s v="35885"/>
    <s v="17771226635"/>
    <m/>
    <m/>
    <m/>
    <n v="448.20863682388205"/>
    <x v="4"/>
    <s v="Globalization Partners"/>
  </r>
  <r>
    <s v="Journal"/>
    <s v="Montevideo Labs"/>
    <s v="Data Engineering"/>
    <s v="Data Engineering"/>
    <d v="2024-08-31T00:00:00"/>
    <x v="0"/>
    <s v="50688"/>
    <s v="893528"/>
    <x v="152"/>
    <s v="34751"/>
    <s v="18659335221"/>
    <m/>
    <m/>
    <m/>
    <n v="560.2607960298526"/>
    <x v="4"/>
    <s v="The Blackstone Group"/>
  </r>
  <r>
    <s v="Journal"/>
    <s v="Montevideo Labs"/>
    <s v="Data Engineering"/>
    <s v="Data Engineering"/>
    <d v="2024-08-31T00:00:00"/>
    <x v="0"/>
    <s v="50410"/>
    <s v="893276"/>
    <x v="166"/>
    <s v="29419"/>
    <s v="18262439992"/>
    <m/>
    <m/>
    <m/>
    <n v="560.2607960298526"/>
    <x v="4"/>
    <s v="The Blackstone Group"/>
  </r>
  <r>
    <s v="Journal"/>
    <s v="Forthpoint"/>
    <s v="Data Engineering"/>
    <s v="Data Engineering"/>
    <d v="2024-08-31T00:00:00"/>
    <x v="0"/>
    <s v="49546"/>
    <s v="890025"/>
    <x v="171"/>
    <s v="36722"/>
    <m/>
    <m/>
    <m/>
    <m/>
    <n v="1483.2875405691398"/>
    <x v="1"/>
    <s v="in Forth Point Represents Blend360"/>
  </r>
  <r>
    <s v="Journal"/>
    <s v="Forthpoint"/>
    <s v="Data Engineering"/>
    <s v="Data Engineering"/>
    <d v="2024-08-31T00:00:00"/>
    <x v="0"/>
    <s v="49532"/>
    <s v="890176"/>
    <x v="171"/>
    <s v="36722"/>
    <m/>
    <m/>
    <m/>
    <m/>
    <n v="1483.2875405691398"/>
    <x v="1"/>
    <s v="in Forth Point Represents Blend360"/>
  </r>
  <r>
    <s v="Journal"/>
    <s v="Montevideo Labs"/>
    <s v="Data Engineering"/>
    <s v="Data Engineering"/>
    <d v="2024-08-31T00:00:00"/>
    <x v="0"/>
    <s v="50367"/>
    <s v="892726"/>
    <x v="150"/>
    <s v="29210"/>
    <s v="17485557310"/>
    <m/>
    <m/>
    <m/>
    <n v="560.2607960298526"/>
    <x v="4"/>
    <s v="The Blackstone Group"/>
  </r>
  <r>
    <s v="Journal"/>
    <s v="Montevideo Labs"/>
    <s v="Data Engineering"/>
    <s v="Data Engineering"/>
    <d v="2024-08-31T00:00:00"/>
    <x v="0"/>
    <s v="51402"/>
    <s v="894711"/>
    <x v="145"/>
    <s v="28678"/>
    <s v="17806464279"/>
    <m/>
    <m/>
    <m/>
    <n v="160.07451315138644"/>
    <x v="4"/>
    <s v="Fedefarma"/>
  </r>
  <r>
    <s v="Journal"/>
    <s v="Montevideo Labs"/>
    <s v="Data Engineering"/>
    <s v="Data Engineering"/>
    <d v="2024-08-31T00:00:00"/>
    <x v="0"/>
    <s v="50165"/>
    <s v="892719"/>
    <x v="144"/>
    <s v="34753"/>
    <s v="17583740188"/>
    <m/>
    <m/>
    <m/>
    <n v="258.12015245661064"/>
    <x v="4"/>
    <s v="Pixability"/>
  </r>
  <r>
    <s v="Journal"/>
    <s v="Montevideo Labs"/>
    <s v="Data Engineering"/>
    <s v="Data Engineering"/>
    <d v="2024-08-31T00:00:00"/>
    <x v="0"/>
    <s v="51264"/>
    <s v="894432"/>
    <x v="157"/>
    <s v="26788"/>
    <s v="16592846934"/>
    <m/>
    <m/>
    <m/>
    <n v="360.16765459061952"/>
    <x v="4"/>
    <s v="Madhive"/>
  </r>
  <r>
    <s v="Journal"/>
    <s v="Montevideo Labs"/>
    <s v="Data Engineering"/>
    <s v="Data Engineering"/>
    <d v="2024-08-31T00:00:00"/>
    <x v="0"/>
    <s v="51032"/>
    <s v="893973"/>
    <x v="154"/>
    <s v="36409"/>
    <s v="17772967350"/>
    <m/>
    <m/>
    <m/>
    <n v="376.17510590575813"/>
    <x v="4"/>
    <s v="Globalization Partners"/>
  </r>
  <r>
    <s v="Journal"/>
    <s v="Montevideo Labs"/>
    <s v="Data Engineering"/>
    <s v="Data Engineering"/>
    <d v="2024-08-31T00:00:00"/>
    <x v="0"/>
    <s v="50024"/>
    <s v="892876"/>
    <x v="143"/>
    <s v="25160"/>
    <s v="16856642182"/>
    <m/>
    <m/>
    <m/>
    <n v="480.22353945415932"/>
    <x v="4"/>
    <s v="The Blackstone Group"/>
  </r>
  <r>
    <s v="Journal"/>
    <s v="Montevideo Labs"/>
    <s v="Data Engineering"/>
    <s v="Data Engineering"/>
    <d v="2024-08-31T00:00:00"/>
    <x v="0"/>
    <s v="50942"/>
    <s v="893905"/>
    <x v="117"/>
    <s v="25138"/>
    <s v="16977995014"/>
    <m/>
    <m/>
    <m/>
    <n v="400.1862828784661"/>
    <x v="4"/>
    <s v="Roku"/>
  </r>
  <r>
    <s v="Journal"/>
    <s v="Montevideo Labs"/>
    <s v="Data Engineering"/>
    <s v="Data Engineering"/>
    <d v="2024-08-31T00:00:00"/>
    <x v="0"/>
    <s v="50987"/>
    <s v="893942"/>
    <x v="154"/>
    <s v="36409"/>
    <s v="17772967350"/>
    <m/>
    <m/>
    <m/>
    <n v="270.12574094296463"/>
    <x v="4"/>
    <s v="Globalization Partners"/>
  </r>
  <r>
    <s v="Journal"/>
    <s v="Montevideo Labs"/>
    <s v="Data Engineering"/>
    <s v="Data Engineering"/>
    <d v="2024-08-31T00:00:00"/>
    <x v="0"/>
    <s v="50962"/>
    <s v="894194"/>
    <x v="117"/>
    <s v="25138"/>
    <s v="16977995014"/>
    <m/>
    <m/>
    <m/>
    <n v="464.21608813902071"/>
    <x v="4"/>
    <s v="Roku"/>
  </r>
  <r>
    <s v="Journal"/>
    <s v="Montevideo Labs"/>
    <s v="Data Engineering"/>
    <s v="Data Engineering"/>
    <d v="2024-08-31T00:00:00"/>
    <x v="0"/>
    <s v="50579"/>
    <s v="893594"/>
    <x v="169"/>
    <s v="32874"/>
    <s v="19902785076"/>
    <m/>
    <m/>
    <m/>
    <n v="536.24961905714463"/>
    <x v="4"/>
    <s v="The Blackstone Group"/>
  </r>
  <r>
    <s v="Journal"/>
    <s v="Montevideo Labs"/>
    <s v="Data Engineering"/>
    <s v="Data Engineering"/>
    <d v="2024-08-31T00:00:00"/>
    <x v="0"/>
    <s v="50717"/>
    <s v="893674"/>
    <x v="182"/>
    <s v="25866"/>
    <s v="16973568605"/>
    <m/>
    <m/>
    <m/>
    <n v="544.25334471471388"/>
    <x v="4"/>
    <s v="Globalization Partners"/>
  </r>
  <r>
    <s v="Journal"/>
    <s v="Blend360, LLC"/>
    <s v="Data Engineering"/>
    <s v="Data Engineering"/>
    <d v="2024-08-31T00:00:00"/>
    <x v="0"/>
    <s v="51786"/>
    <s v="901438"/>
    <x v="123"/>
    <s v="32547"/>
    <s v="19569235802"/>
    <m/>
    <m/>
    <m/>
    <n v="3.02"/>
    <x v="4"/>
    <s v="Visa"/>
  </r>
  <r>
    <s v="Journal"/>
    <s v="Montevideo Labs"/>
    <s v="Data Engineering"/>
    <s v="Data Engineering"/>
    <d v="2024-08-31T00:00:00"/>
    <x v="0"/>
    <s v="49784"/>
    <s v="892496"/>
    <x v="143"/>
    <s v="25160"/>
    <s v="16856642182"/>
    <m/>
    <m/>
    <m/>
    <n v="280.1303980149263"/>
    <x v="4"/>
    <s v="The Blackstone Group"/>
  </r>
  <r>
    <s v="Journal"/>
    <s v="Montevideo Labs"/>
    <s v="Data Engineering"/>
    <s v="Data Engineering"/>
    <d v="2024-08-31T00:00:00"/>
    <x v="0"/>
    <s v="51365"/>
    <s v="894482"/>
    <x v="142"/>
    <s v="32037"/>
    <s v="19584717835"/>
    <m/>
    <m/>
    <m/>
    <n v="560.2607960298526"/>
    <x v="4"/>
    <s v="The Blackstone Group"/>
  </r>
  <r>
    <s v="Journal"/>
    <s v="Montevideo Labs"/>
    <s v="Data Engineering"/>
    <s v="Data Engineering"/>
    <d v="2024-08-31T00:00:00"/>
    <x v="0"/>
    <s v="50466"/>
    <s v="893414"/>
    <x v="117"/>
    <s v="25138"/>
    <s v="16977995014"/>
    <m/>
    <m/>
    <m/>
    <n v="464.21608813902071"/>
    <x v="4"/>
    <s v="Roku"/>
  </r>
  <r>
    <s v="Journal"/>
    <s v="Montevideo Labs"/>
    <s v="Data Engineering"/>
    <s v="Data Engineering"/>
    <d v="2024-08-31T00:00:00"/>
    <x v="0"/>
    <s v="50479"/>
    <s v="893420"/>
    <x v="166"/>
    <s v="29419"/>
    <s v="18262439992"/>
    <m/>
    <m/>
    <m/>
    <n v="504.23471642686729"/>
    <x v="4"/>
    <s v="The Blackstone Group"/>
  </r>
  <r>
    <s v="Journal"/>
    <s v="Montevideo Labs"/>
    <s v="Data Engineering"/>
    <s v="Data Engineering"/>
    <d v="2024-08-31T00:00:00"/>
    <x v="0"/>
    <s v="50914"/>
    <s v="893895"/>
    <x v="141"/>
    <s v="35885"/>
    <s v="17771226635"/>
    <m/>
    <m/>
    <m/>
    <n v="630.29339553358409"/>
    <x v="4"/>
    <s v="Globalization Partners"/>
  </r>
  <r>
    <s v="Journal"/>
    <s v="Montevideo Labs"/>
    <s v="Data Engineering"/>
    <s v="Data Engineering"/>
    <d v="2024-08-31T00:00:00"/>
    <x v="0"/>
    <s v="50814"/>
    <s v="893726"/>
    <x v="141"/>
    <s v="35885"/>
    <s v="17771226635"/>
    <m/>
    <m/>
    <m/>
    <n v="504.23471642686729"/>
    <x v="4"/>
    <s v="Globalization Partners"/>
  </r>
  <r>
    <s v="Journal"/>
    <s v="Montevideo Labs"/>
    <s v="Data Engineering"/>
    <s v="Data Engineering"/>
    <d v="2024-08-31T00:00:00"/>
    <x v="0"/>
    <s v="50197"/>
    <s v="892959"/>
    <x v="161"/>
    <s v="25152"/>
    <s v="17001844665"/>
    <m/>
    <m/>
    <m/>
    <n v="336.15647761791155"/>
    <x v="4"/>
    <s v="Sincera"/>
  </r>
  <r>
    <s v="Journal"/>
    <s v="Montevideo Labs"/>
    <s v="Data Engineering"/>
    <s v="Data Engineering"/>
    <d v="2024-08-31T00:00:00"/>
    <x v="0"/>
    <s v="50144"/>
    <s v="892718"/>
    <x v="144"/>
    <s v="34753"/>
    <s v="17583740188"/>
    <m/>
    <m/>
    <m/>
    <n v="258.12015245661064"/>
    <x v="4"/>
    <s v="Pixability"/>
  </r>
  <r>
    <s v="Journal"/>
    <s v="Montevideo Labs"/>
    <s v="Data Engineering"/>
    <s v="Data Engineering"/>
    <d v="2024-08-31T00:00:00"/>
    <x v="0"/>
    <s v="50049"/>
    <s v="892891"/>
    <x v="6"/>
    <s v="25146"/>
    <s v="16716229170"/>
    <m/>
    <m/>
    <m/>
    <n v="416.19373419360477"/>
    <x v="4"/>
    <s v="MasterCard"/>
  </r>
  <r>
    <s v="Journal"/>
    <s v="Montevideo Labs"/>
    <s v="Data Engineering"/>
    <s v="Data Engineering"/>
    <d v="2024-08-31T00:00:00"/>
    <x v="0"/>
    <s v="49969"/>
    <s v="892695"/>
    <x v="143"/>
    <s v="25160"/>
    <s v="16856642182"/>
    <m/>
    <m/>
    <m/>
    <n v="320.14902630277288"/>
    <x v="4"/>
    <s v="The Blackstone Group"/>
  </r>
  <r>
    <s v="Journal"/>
    <s v="Montevideo Labs"/>
    <s v="Data Engineering"/>
    <s v="Data Engineering"/>
    <d v="2024-08-31T00:00:00"/>
    <x v="0"/>
    <s v="51091"/>
    <s v="894304"/>
    <x v="147"/>
    <s v="36410"/>
    <s v="17772859452"/>
    <m/>
    <m/>
    <m/>
    <n v="520.2421677420059"/>
    <x v="4"/>
    <s v="Globalization Partners"/>
  </r>
  <r>
    <s v="Journal"/>
    <s v="Montevideo Labs"/>
    <s v="Data Engineering"/>
    <s v="Data Engineering"/>
    <d v="2024-08-31T00:00:00"/>
    <x v="0"/>
    <s v="50931"/>
    <s v="892572"/>
    <x v="175"/>
    <s v="36408"/>
    <s v="17772846592"/>
    <m/>
    <m/>
    <m/>
    <n v="544.25334471471388"/>
    <x v="4"/>
    <s v="Globalization Partners"/>
  </r>
  <r>
    <s v="Journal"/>
    <s v="Montevideo Labs"/>
    <s v="Data Engineering"/>
    <s v="Data Engineering"/>
    <d v="2024-08-31T00:00:00"/>
    <x v="0"/>
    <s v="51405"/>
    <s v="894522"/>
    <x v="145"/>
    <s v="28678"/>
    <s v="17806464279"/>
    <m/>
    <m/>
    <m/>
    <n v="160.07451315138644"/>
    <x v="4"/>
    <s v="Fedefarma"/>
  </r>
  <r>
    <s v="Journal"/>
    <s v="Montevideo Labs"/>
    <s v="Data Engineering"/>
    <s v="Data Engineering"/>
    <d v="2024-08-31T00:00:00"/>
    <x v="0"/>
    <s v="51430"/>
    <s v="894724"/>
    <x v="145"/>
    <s v="28678"/>
    <s v="17806464279"/>
    <m/>
    <m/>
    <m/>
    <n v="160.07451315138644"/>
    <x v="4"/>
    <s v="Fedefarma"/>
  </r>
  <r>
    <s v="Journal"/>
    <s v="Blend360, LLC"/>
    <s v="Data Engineering"/>
    <s v="Data Engineering"/>
    <d v="2024-08-31T00:00:00"/>
    <x v="0"/>
    <s v="51696"/>
    <s v="901501"/>
    <x v="121"/>
    <s v="28679"/>
    <s v="14229444097"/>
    <m/>
    <m/>
    <m/>
    <n v="4157.93"/>
    <x v="4"/>
    <s v="Under Armour"/>
  </r>
  <r>
    <s v="Journal"/>
    <s v="Montevideo Labs"/>
    <s v="Data Engineering"/>
    <s v="Data Engineering"/>
    <d v="2024-08-31T00:00:00"/>
    <x v="0"/>
    <s v="51263"/>
    <s v="894431"/>
    <x v="117"/>
    <s v="25138"/>
    <s v="16977995014"/>
    <m/>
    <m/>
    <m/>
    <n v="493.2297175750856"/>
    <x v="4"/>
    <s v="Roku"/>
  </r>
  <r>
    <s v="Journal"/>
    <s v="Blend360, LLC"/>
    <s v="Data Engineering"/>
    <s v="Data Engineering"/>
    <d v="2024-08-31T00:00:00"/>
    <x v="0"/>
    <s v="49307"/>
    <s v="889246"/>
    <x v="9"/>
    <s v="30356"/>
    <s v="17731619858"/>
    <m/>
    <m/>
    <m/>
    <n v="11620.05"/>
    <x v="4"/>
    <s v="Cornerstone Building Brands (CD&amp;R)"/>
  </r>
  <r>
    <s v="Journal"/>
    <s v="Montevideo Labs"/>
    <s v="Data Engineering"/>
    <s v="Data Engineering"/>
    <d v="2024-08-31T00:00:00"/>
    <x v="0"/>
    <s v="51342"/>
    <s v="894507"/>
    <x v="157"/>
    <s v="26788"/>
    <s v="16592846934"/>
    <m/>
    <m/>
    <m/>
    <n v="520.2421677420059"/>
    <x v="4"/>
    <s v="Madhive"/>
  </r>
  <r>
    <s v="Journal"/>
    <s v="Montevideo Labs"/>
    <s v="Data Engineering"/>
    <s v="Data Engineering"/>
    <d v="2024-08-31T00:00:00"/>
    <x v="0"/>
    <s v="50249"/>
    <s v="892991"/>
    <x v="161"/>
    <s v="25152"/>
    <s v="17001844665"/>
    <m/>
    <m/>
    <m/>
    <n v="210.0977985111947"/>
    <x v="4"/>
    <s v="Sincera"/>
  </r>
  <r>
    <s v="Journal"/>
    <s v="Montevideo Labs"/>
    <s v="Data Engineering"/>
    <s v="Data Engineering"/>
    <d v="2024-08-31T00:00:00"/>
    <x v="0"/>
    <s v="50106"/>
    <s v="892366"/>
    <x v="6"/>
    <s v="25146"/>
    <s v="16716229170"/>
    <m/>
    <m/>
    <m/>
    <n v="416.19373419360477"/>
    <x v="4"/>
    <s v="MasterCard"/>
  </r>
  <r>
    <s v="Journal"/>
    <s v="Montevideo Labs"/>
    <s v="Data Engineering"/>
    <s v="Data Engineering"/>
    <d v="2024-08-31T00:00:00"/>
    <x v="0"/>
    <s v="50289"/>
    <s v="893132"/>
    <x v="146"/>
    <s v="28145"/>
    <s v="17581549176"/>
    <m/>
    <m/>
    <m/>
    <n v="240.11176972707966"/>
    <x v="4"/>
    <s v="Sincera"/>
  </r>
  <r>
    <s v="Journal"/>
    <s v="Montevideo Labs"/>
    <s v="Data Engineering"/>
    <s v="Data Engineering"/>
    <d v="2024-08-31T00:00:00"/>
    <x v="0"/>
    <s v="49760"/>
    <s v="892396"/>
    <x v="143"/>
    <s v="25160"/>
    <s v="16856642182"/>
    <m/>
    <m/>
    <m/>
    <n v="440.20491116631274"/>
    <x v="4"/>
    <s v="The Blackstone Group"/>
  </r>
  <r>
    <s v="Journal"/>
    <s v="Blend360, LLC"/>
    <s v="Data Engineering"/>
    <s v="Data Engineering"/>
    <d v="2024-08-31T00:00:00"/>
    <x v="0"/>
    <s v="51731"/>
    <s v="901342"/>
    <x v="135"/>
    <s v="30362"/>
    <s v="18821214569"/>
    <m/>
    <m/>
    <m/>
    <n v="10616.54"/>
    <x v="4"/>
    <s v="Under Armour"/>
  </r>
  <r>
    <s v="Journal"/>
    <s v="Montevideo Labs"/>
    <s v="Data Engineering"/>
    <s v="Data Engineering"/>
    <d v="2024-08-31T00:00:00"/>
    <x v="0"/>
    <s v="49976"/>
    <s v="892837"/>
    <x v="6"/>
    <s v="25146"/>
    <s v="16716229170"/>
    <m/>
    <m/>
    <m/>
    <n v="496.23099076929799"/>
    <x v="4"/>
    <s v="MasterCard"/>
  </r>
  <r>
    <s v="Journal"/>
    <s v="Montevideo Labs"/>
    <s v="Data Engineering"/>
    <s v="Data Engineering"/>
    <d v="2024-08-31T00:00:00"/>
    <x v="0"/>
    <s v="50531"/>
    <s v="893456"/>
    <x v="117"/>
    <s v="25138"/>
    <s v="16977995014"/>
    <m/>
    <m/>
    <m/>
    <n v="464.21608813902071"/>
    <x v="4"/>
    <s v="Roku"/>
  </r>
  <r>
    <s v="Journal"/>
    <s v="Montevideo Labs"/>
    <s v="Data Engineering"/>
    <s v="Data Engineering"/>
    <d v="2024-08-31T00:00:00"/>
    <x v="0"/>
    <s v="51043"/>
    <s v="892577"/>
    <x v="154"/>
    <s v="36409"/>
    <s v="17772967350"/>
    <m/>
    <m/>
    <m/>
    <n v="360.16765459061952"/>
    <x v="4"/>
    <s v="Globalization Partners"/>
  </r>
  <r>
    <s v="Journal"/>
    <s v="Montevideo Labs"/>
    <s v="Data Engineering"/>
    <s v="Data Engineering"/>
    <d v="2024-08-31T00:00:00"/>
    <x v="0"/>
    <s v="50859"/>
    <s v="893765"/>
    <x v="141"/>
    <s v="35885"/>
    <s v="17771226635"/>
    <m/>
    <m/>
    <m/>
    <n v="448.20863682388205"/>
    <x v="4"/>
    <s v="Globalization Partners"/>
  </r>
  <r>
    <s v="Journal"/>
    <s v="Montevideo Labs"/>
    <s v="Data Engineering"/>
    <s v="Data Engineering"/>
    <d v="2024-08-31T00:00:00"/>
    <x v="0"/>
    <s v="49798"/>
    <s v="892420"/>
    <x v="143"/>
    <s v="25160"/>
    <s v="16856642182"/>
    <m/>
    <m/>
    <m/>
    <n v="480.22353945415932"/>
    <x v="4"/>
    <s v="The Blackstone Group"/>
  </r>
  <r>
    <s v="Journal"/>
    <s v="Montevideo Labs"/>
    <s v="Data Engineering"/>
    <s v="Data Engineering"/>
    <d v="2024-08-31T00:00:00"/>
    <x v="0"/>
    <s v="50134"/>
    <s v="892715"/>
    <x v="143"/>
    <s v="25160"/>
    <s v="16856642182"/>
    <m/>
    <m/>
    <m/>
    <n v="560.2607960298526"/>
    <x v="4"/>
    <s v="The Blackstone Group"/>
  </r>
  <r>
    <s v="Journal"/>
    <s v="Montevideo Labs"/>
    <s v="Data Engineering"/>
    <s v="Data Engineering"/>
    <d v="2024-08-31T00:00:00"/>
    <x v="0"/>
    <s v="50014"/>
    <s v="892866"/>
    <x v="6"/>
    <s v="25146"/>
    <s v="16716229170"/>
    <m/>
    <m/>
    <m/>
    <n v="522.24309915639833"/>
    <x v="4"/>
    <s v="MasterCard"/>
  </r>
  <r>
    <s v="Journal"/>
    <s v="Montevideo Labs"/>
    <s v="Data Engineering"/>
    <s v="Data Engineering"/>
    <d v="2024-08-31T00:00:00"/>
    <x v="0"/>
    <s v="50421"/>
    <s v="893167"/>
    <x v="159"/>
    <s v="29211"/>
    <s v="17692058278"/>
    <m/>
    <m/>
    <m/>
    <n v="400.1862828784661"/>
    <x v="4"/>
    <s v="Stagwellglobal"/>
  </r>
  <r>
    <s v="Journal"/>
    <s v="Montevideo Labs"/>
    <s v="Data Engineering"/>
    <s v="Data Engineering"/>
    <d v="2024-08-31T00:00:00"/>
    <x v="0"/>
    <s v="49991"/>
    <s v="892849"/>
    <x v="143"/>
    <s v="25160"/>
    <s v="16856642182"/>
    <m/>
    <m/>
    <m/>
    <n v="560.2607960298526"/>
    <x v="4"/>
    <s v="The Blackstone Group"/>
  </r>
  <r>
    <s v="Journal"/>
    <s v="Montevideo Labs"/>
    <s v="Data Engineering"/>
    <s v="Data Engineering"/>
    <d v="2024-08-31T00:00:00"/>
    <x v="0"/>
    <s v="50189"/>
    <s v="893096"/>
    <x v="143"/>
    <s v="25160"/>
    <s v="16856642182"/>
    <m/>
    <m/>
    <m/>
    <n v="536.24961905714463"/>
    <x v="4"/>
    <s v="The Blackstone Group"/>
  </r>
  <r>
    <s v="Journal"/>
    <s v="Montevideo Labs"/>
    <s v="Data Engineering"/>
    <s v="Data Engineering"/>
    <d v="2024-08-31T00:00:00"/>
    <x v="0"/>
    <s v="50521"/>
    <s v="892999"/>
    <x v="155"/>
    <s v="32036"/>
    <s v="19584503853"/>
    <m/>
    <m/>
    <m/>
    <n v="560.2607960298526"/>
    <x v="4"/>
    <s v="The Blackstone Group"/>
  </r>
  <r>
    <s v="Journal"/>
    <s v="Montevideo Labs"/>
    <s v="Data Engineering"/>
    <s v="Data Engineering"/>
    <d v="2024-08-31T00:00:00"/>
    <x v="0"/>
    <s v="50542"/>
    <s v="893465"/>
    <x v="117"/>
    <s v="25138"/>
    <s v="16977995014"/>
    <m/>
    <m/>
    <m/>
    <n v="464.21608813902071"/>
    <x v="4"/>
    <s v="Roku"/>
  </r>
  <r>
    <s v="Journal"/>
    <s v="Montevideo Labs"/>
    <s v="Data Engineering"/>
    <s v="Data Engineering"/>
    <d v="2024-08-31T00:00:00"/>
    <x v="0"/>
    <s v="51097"/>
    <s v="894310"/>
    <x v="117"/>
    <s v="25138"/>
    <s v="16977995014"/>
    <m/>
    <m/>
    <m/>
    <n v="240.11176972707966"/>
    <x v="4"/>
    <s v="Roku"/>
  </r>
  <r>
    <s v="Journal"/>
    <s v="Montevideo Labs"/>
    <s v="Data Engineering"/>
    <s v="Data Engineering"/>
    <d v="2024-08-31T00:00:00"/>
    <x v="0"/>
    <s v="49858"/>
    <s v="892462"/>
    <x v="143"/>
    <s v="25160"/>
    <s v="16856642182"/>
    <m/>
    <m/>
    <m/>
    <n v="560.2607960298526"/>
    <x v="4"/>
    <s v="The Blackstone Group"/>
  </r>
  <r>
    <s v="Journal"/>
    <s v="Montevideo Labs"/>
    <s v="Data Engineering"/>
    <s v="Data Engineering"/>
    <d v="2024-08-31T00:00:00"/>
    <x v="0"/>
    <s v="50744"/>
    <s v="893546"/>
    <x v="117"/>
    <s v="25138"/>
    <s v="16977995014"/>
    <m/>
    <m/>
    <m/>
    <n v="320.14902630277288"/>
    <x v="4"/>
    <s v="Roku"/>
  </r>
  <r>
    <s v="Journal"/>
    <s v="Montevideo Labs"/>
    <s v="Data Engineering"/>
    <s v="Data Engineering"/>
    <d v="2024-08-31T00:00:00"/>
    <x v="0"/>
    <s v="50420"/>
    <s v="893166"/>
    <x v="166"/>
    <s v="29419"/>
    <s v="18262439992"/>
    <m/>
    <m/>
    <m/>
    <n v="560.2607960298526"/>
    <x v="4"/>
    <s v="The Blackstone Group"/>
  </r>
  <r>
    <s v="Journal"/>
    <s v="Montevideo Labs"/>
    <s v="Data Engineering"/>
    <s v="Data Engineering"/>
    <d v="2024-08-31T00:00:00"/>
    <x v="0"/>
    <s v="50703"/>
    <s v="893535"/>
    <x v="182"/>
    <s v="25866"/>
    <s v="16973568605"/>
    <m/>
    <m/>
    <m/>
    <n v="544.25334471471388"/>
    <x v="4"/>
    <s v="Globalization Partners"/>
  </r>
  <r>
    <s v="Journal"/>
    <s v="Montevideo Labs"/>
    <s v="Data Engineering"/>
    <s v="Data Engineering"/>
    <d v="2024-08-31T00:00:00"/>
    <x v="0"/>
    <s v="50687"/>
    <s v="893526"/>
    <x v="117"/>
    <s v="25138"/>
    <s v="16977995014"/>
    <m/>
    <m/>
    <m/>
    <n v="325.1514787661298"/>
    <x v="4"/>
    <s v="Roku"/>
  </r>
  <r>
    <s v="Journal"/>
    <s v="Montevideo Labs"/>
    <s v="Data Engineering"/>
    <s v="Data Engineering"/>
    <d v="2024-08-31T00:00:00"/>
    <x v="0"/>
    <s v="51414"/>
    <s v="894527"/>
    <x v="145"/>
    <s v="28678"/>
    <s v="17806464279"/>
    <m/>
    <m/>
    <m/>
    <n v="160.07451315138644"/>
    <x v="4"/>
    <s v="Fedefarma"/>
  </r>
  <r>
    <s v="Journal"/>
    <s v="Montevideo Labs"/>
    <s v="Data Engineering"/>
    <s v="Data Engineering"/>
    <d v="2024-08-31T00:00:00"/>
    <x v="0"/>
    <s v="49776"/>
    <s v="892297"/>
    <x v="143"/>
    <s v="25160"/>
    <s v="16856642182"/>
    <m/>
    <m/>
    <m/>
    <n v="560.2607960298526"/>
    <x v="4"/>
    <s v="The Blackstone Group"/>
  </r>
  <r>
    <s v="Journal"/>
    <s v="Blend360, LLC"/>
    <s v="Data Engineering"/>
    <s v="Data Engineering"/>
    <d v="2024-08-31T00:00:00"/>
    <x v="0"/>
    <s v="51708"/>
    <s v="901329"/>
    <x v="38"/>
    <s v="30365"/>
    <s v="17735849755"/>
    <m/>
    <m/>
    <m/>
    <n v="2334.94"/>
    <x v="4"/>
    <s v="Hyatt"/>
  </r>
  <r>
    <s v="Journal"/>
    <s v="Montevideo Labs"/>
    <s v="Data Engineering"/>
    <s v="Data Engineering"/>
    <d v="2024-08-31T00:00:00"/>
    <x v="0"/>
    <s v="50714"/>
    <s v="893671"/>
    <x v="182"/>
    <s v="25866"/>
    <s v="16973568605"/>
    <m/>
    <m/>
    <m/>
    <n v="68.031668089339234"/>
    <x v="4"/>
    <s v="Globalization Partners"/>
  </r>
  <r>
    <s v="Journal"/>
    <s v="Montevideo Labs"/>
    <s v="Data Engineering"/>
    <s v="Data Engineering"/>
    <d v="2024-08-31T00:00:00"/>
    <x v="0"/>
    <s v="50292"/>
    <s v="893135"/>
    <x v="156"/>
    <s v="28140"/>
    <s v="17690283562"/>
    <m/>
    <m/>
    <m/>
    <n v="536.24961905714463"/>
    <x v="4"/>
    <s v="The Blackstone Group"/>
  </r>
  <r>
    <s v="Journal"/>
    <s v="Montevideo Labs"/>
    <s v="Data Engineering"/>
    <s v="Data Engineering"/>
    <d v="2024-08-31T00:00:00"/>
    <x v="0"/>
    <s v="50019"/>
    <s v="892871"/>
    <x v="143"/>
    <s v="25160"/>
    <s v="16856642182"/>
    <m/>
    <m/>
    <m/>
    <n v="560.2607960298526"/>
    <x v="4"/>
    <s v="The Blackstone Group"/>
  </r>
  <r>
    <s v="Journal"/>
    <s v="Montevideo Labs"/>
    <s v="Data Engineering"/>
    <s v="Data Engineering"/>
    <d v="2024-08-31T00:00:00"/>
    <x v="0"/>
    <s v="50118"/>
    <s v="892516"/>
    <x v="164"/>
    <s v="25155"/>
    <m/>
    <m/>
    <m/>
    <m/>
    <n v="312.14530064520358"/>
    <x v="4"/>
    <s v="Pixability"/>
  </r>
  <r>
    <s v="Journal"/>
    <s v="Montevideo Labs"/>
    <s v="Data Engineering"/>
    <s v="Data Engineering"/>
    <d v="2024-08-31T00:00:00"/>
    <x v="0"/>
    <s v="50895"/>
    <s v="893587"/>
    <x v="141"/>
    <s v="35885"/>
    <s v="17771226635"/>
    <m/>
    <m/>
    <m/>
    <n v="392.1825572208968"/>
    <x v="4"/>
    <s v="Globalization Partners"/>
  </r>
  <r>
    <s v="Journal"/>
    <s v="Montevideo Labs"/>
    <s v="Data Engineering"/>
    <s v="Data Engineering"/>
    <d v="2024-08-31T00:00:00"/>
    <x v="0"/>
    <s v="50606"/>
    <s v="893609"/>
    <x v="117"/>
    <s v="25138"/>
    <s v="16977995014"/>
    <m/>
    <m/>
    <m/>
    <n v="210.0977985111947"/>
    <x v="4"/>
    <s v="Roku"/>
  </r>
  <r>
    <s v="Journal"/>
    <s v="Montevideo Labs"/>
    <s v="Data Engineering"/>
    <s v="Data Engineering"/>
    <d v="2024-08-31T00:00:00"/>
    <x v="0"/>
    <s v="50102"/>
    <s v="892363"/>
    <x v="143"/>
    <s v="25160"/>
    <s v="16856642182"/>
    <m/>
    <m/>
    <m/>
    <n v="480.22353945415932"/>
    <x v="4"/>
    <s v="The Blackstone Group"/>
  </r>
  <r>
    <s v="Journal"/>
    <s v="Montevideo Labs"/>
    <s v="Data Engineering"/>
    <s v="Data Engineering"/>
    <d v="2024-08-31T00:00:00"/>
    <x v="0"/>
    <s v="49932"/>
    <s v="892811"/>
    <x v="143"/>
    <s v="25160"/>
    <s v="16856642182"/>
    <m/>
    <m/>
    <m/>
    <n v="536.24961905714463"/>
    <x v="4"/>
    <s v="The Blackstone Group"/>
  </r>
  <r>
    <s v="Journal"/>
    <s v="Montevideo Labs"/>
    <s v="Data Engineering"/>
    <s v="Data Engineering"/>
    <d v="2024-08-31T00:00:00"/>
    <x v="0"/>
    <s v="49908"/>
    <s v="892486"/>
    <x v="143"/>
    <s v="25160"/>
    <s v="16856642182"/>
    <m/>
    <m/>
    <m/>
    <n v="320.14902630277288"/>
    <x v="4"/>
    <s v="The Blackstone Group"/>
  </r>
  <r>
    <s v="Journal"/>
    <s v="Blend360, LLC"/>
    <s v="Data Engineering"/>
    <s v="Data Engineering"/>
    <d v="2024-08-31T00:00:00"/>
    <x v="0"/>
    <s v="51729"/>
    <s v="901427"/>
    <x v="18"/>
    <s v="31318"/>
    <s v="18657995555"/>
    <m/>
    <m/>
    <m/>
    <n v="140.36000000000001"/>
    <x v="4"/>
    <s v="Visa"/>
  </r>
  <r>
    <s v="Journal"/>
    <s v="Montevideo Labs"/>
    <s v="Data Engineering"/>
    <s v="Data Engineering"/>
    <d v="2024-08-31T00:00:00"/>
    <x v="0"/>
    <s v="51384"/>
    <s v="894697"/>
    <x v="142"/>
    <s v="32037"/>
    <s v="19584717835"/>
    <m/>
    <m/>
    <m/>
    <n v="560.2607960298526"/>
    <x v="4"/>
    <s v="The Blackstone Group"/>
  </r>
  <r>
    <s v="Journal"/>
    <s v="Montevideo Labs"/>
    <s v="Data Engineering"/>
    <s v="Data Engineering"/>
    <d v="2024-08-31T00:00:00"/>
    <x v="0"/>
    <s v="51333"/>
    <s v="894463"/>
    <x v="157"/>
    <s v="26788"/>
    <s v="16592846934"/>
    <m/>
    <m/>
    <m/>
    <n v="240.11176972707966"/>
    <x v="4"/>
    <s v="Madhive"/>
  </r>
  <r>
    <s v="Journal"/>
    <s v="Montevideo Labs"/>
    <s v="Data Engineering"/>
    <s v="Data Engineering"/>
    <d v="2024-08-31T00:00:00"/>
    <x v="0"/>
    <s v="50972"/>
    <s v="893929"/>
    <x v="154"/>
    <s v="36409"/>
    <s v="17772967350"/>
    <m/>
    <m/>
    <m/>
    <n v="376.17510590575813"/>
    <x v="4"/>
    <s v="Globalization Partners"/>
  </r>
  <r>
    <s v="Journal"/>
    <s v="Montevideo Labs"/>
    <s v="Data Engineering"/>
    <s v="Data Engineering"/>
    <d v="2024-08-31T00:00:00"/>
    <x v="0"/>
    <s v="50291"/>
    <s v="893134"/>
    <x v="146"/>
    <s v="28145"/>
    <s v="17581549176"/>
    <m/>
    <m/>
    <m/>
    <n v="160.07451315138644"/>
    <x v="4"/>
    <s v="Sincera"/>
  </r>
  <r>
    <s v="Journal"/>
    <s v="Montevideo Labs"/>
    <s v="Data Engineering"/>
    <s v="Data Engineering"/>
    <d v="2024-08-31T00:00:00"/>
    <x v="0"/>
    <s v="50568"/>
    <s v="893496"/>
    <x v="117"/>
    <s v="25138"/>
    <s v="16977995014"/>
    <m/>
    <m/>
    <m/>
    <n v="340.15834044669617"/>
    <x v="4"/>
    <s v="Roku"/>
  </r>
  <r>
    <s v="Journal"/>
    <s v="Montevideo Labs"/>
    <s v="Data Engineering"/>
    <s v="Data Engineering"/>
    <d v="2024-08-31T00:00:00"/>
    <x v="0"/>
    <s v="50923"/>
    <s v="892569"/>
    <x v="117"/>
    <s v="25138"/>
    <s v="16977995014"/>
    <m/>
    <m/>
    <m/>
    <n v="320.14902630277288"/>
    <x v="4"/>
    <s v="Roku"/>
  </r>
  <r>
    <s v="Journal"/>
    <s v="Montevideo Labs"/>
    <s v="Data Engineering"/>
    <s v="Data Engineering"/>
    <d v="2024-08-31T00:00:00"/>
    <x v="0"/>
    <s v="51432"/>
    <s v="894726"/>
    <x v="145"/>
    <s v="28678"/>
    <s v="17806464279"/>
    <m/>
    <m/>
    <m/>
    <n v="180.08382729530976"/>
    <x v="4"/>
    <s v="Fedefarma"/>
  </r>
  <r>
    <s v="Journal"/>
    <s v="Montevideo Labs"/>
    <s v="Data Engineering"/>
    <s v="Data Engineering"/>
    <d v="2024-08-31T00:00:00"/>
    <x v="0"/>
    <s v="50599"/>
    <s v="893508"/>
    <x v="169"/>
    <s v="32874"/>
    <s v="19902785076"/>
    <m/>
    <m/>
    <m/>
    <n v="536.24961905714463"/>
    <x v="4"/>
    <s v="The Blackstone Group"/>
  </r>
  <r>
    <s v="Journal"/>
    <s v="Montevideo Labs"/>
    <s v="Data Engineering"/>
    <s v="Data Engineering"/>
    <d v="2024-08-31T00:00:00"/>
    <x v="0"/>
    <s v="50581"/>
    <s v="893596"/>
    <x v="117"/>
    <s v="25138"/>
    <s v="16977995014"/>
    <m/>
    <m/>
    <m/>
    <n v="464.21608813902071"/>
    <x v="4"/>
    <s v="Roku"/>
  </r>
  <r>
    <s v="Journal"/>
    <s v="Montevideo Labs"/>
    <s v="Data Engineering"/>
    <s v="Data Engineering"/>
    <d v="2024-08-31T00:00:00"/>
    <x v="0"/>
    <s v="50424"/>
    <s v="893285"/>
    <x v="166"/>
    <s v="29419"/>
    <s v="18262439992"/>
    <m/>
    <m/>
    <m/>
    <n v="504.23471642686729"/>
    <x v="4"/>
    <s v="The Blackstone Group"/>
  </r>
  <r>
    <s v="Journal"/>
    <s v="Forthpoint"/>
    <s v="Data Engineering"/>
    <s v="Data Engineering"/>
    <d v="2024-08-31T00:00:00"/>
    <x v="0"/>
    <s v="49540"/>
    <s v="890023"/>
    <x v="171"/>
    <s v="36722"/>
    <m/>
    <m/>
    <m/>
    <m/>
    <n v="1483.2875405691398"/>
    <x v="1"/>
    <s v="in Forth Point Represents Blend360"/>
  </r>
  <r>
    <s v="Journal"/>
    <s v="Montevideo Labs"/>
    <s v="Data Engineering"/>
    <s v="Data Engineering"/>
    <d v="2024-08-31T00:00:00"/>
    <x v="0"/>
    <s v="51104"/>
    <s v="894316"/>
    <x v="147"/>
    <s v="36410"/>
    <s v="17772859452"/>
    <m/>
    <m/>
    <m/>
    <n v="520.2421677420059"/>
    <x v="4"/>
    <s v="Globalization Partners"/>
  </r>
  <r>
    <s v="Journal"/>
    <s v="Montevideo Labs"/>
    <s v="Data Engineering"/>
    <s v="Data Engineering"/>
    <d v="2024-08-31T00:00:00"/>
    <x v="0"/>
    <s v="51295"/>
    <s v="894188"/>
    <x v="157"/>
    <s v="26788"/>
    <s v="16592846934"/>
    <m/>
    <m/>
    <m/>
    <n v="240.11176972707966"/>
    <x v="4"/>
    <s v="Madhive"/>
  </r>
  <r>
    <s v="Journal"/>
    <s v="Montevideo Labs"/>
    <s v="Data Engineering"/>
    <s v="Data Engineering"/>
    <d v="2024-08-31T00:00:00"/>
    <x v="0"/>
    <s v="51164"/>
    <s v="894151"/>
    <x v="117"/>
    <s v="25138"/>
    <s v="16977995014"/>
    <m/>
    <m/>
    <m/>
    <n v="360.16765459061952"/>
    <x v="4"/>
    <s v="Roku"/>
  </r>
  <r>
    <s v="Journal"/>
    <s v="Montevideo Labs"/>
    <s v="Data Engineering"/>
    <s v="Data Engineering"/>
    <d v="2024-08-31T00:00:00"/>
    <x v="0"/>
    <s v="50609"/>
    <s v="893612"/>
    <x v="117"/>
    <s v="25138"/>
    <s v="16977995014"/>
    <m/>
    <m/>
    <m/>
    <n v="360.16765459061952"/>
    <x v="4"/>
    <s v="Roku"/>
  </r>
  <r>
    <s v="Journal"/>
    <s v="Montevideo Labs"/>
    <s v="Data Engineering"/>
    <s v="Data Engineering"/>
    <d v="2024-08-31T00:00:00"/>
    <x v="0"/>
    <s v="50602"/>
    <s v="893605"/>
    <x v="117"/>
    <s v="25138"/>
    <s v="16977995014"/>
    <m/>
    <m/>
    <m/>
    <n v="79.036914795873145"/>
    <x v="4"/>
    <s v="Roku"/>
  </r>
  <r>
    <s v="Journal"/>
    <s v="Montevideo Labs"/>
    <s v="Data Engineering"/>
    <s v="Data Engineering"/>
    <d v="2024-08-31T00:00:00"/>
    <x v="0"/>
    <s v="49762"/>
    <s v="892398"/>
    <x v="143"/>
    <s v="25160"/>
    <s v="16856642182"/>
    <m/>
    <m/>
    <m/>
    <n v="320.14902630277288"/>
    <x v="4"/>
    <s v="The Blackstone Group"/>
  </r>
  <r>
    <s v="Journal"/>
    <s v="Montevideo Labs"/>
    <s v="Data Engineering"/>
    <s v="Data Engineering"/>
    <d v="2024-08-31T00:00:00"/>
    <x v="0"/>
    <s v="51357"/>
    <s v="894477"/>
    <x v="157"/>
    <s v="26788"/>
    <s v="16592846934"/>
    <m/>
    <m/>
    <m/>
    <n v="270.12574094296463"/>
    <x v="4"/>
    <s v="Madhive"/>
  </r>
  <r>
    <s v="Journal"/>
    <s v="Blend360, LLC"/>
    <s v="Data Engineering"/>
    <s v="Data Engineering"/>
    <d v="2024-08-31T00:00:00"/>
    <x v="0"/>
    <s v="51570"/>
    <s v="898345"/>
    <x v="20"/>
    <s v="33389"/>
    <s v="20194098727"/>
    <m/>
    <m/>
    <m/>
    <n v="29064"/>
    <x v="4"/>
    <s v="CVS Health"/>
  </r>
  <r>
    <s v="Journal"/>
    <s v="Montevideo Labs"/>
    <s v="Data Engineering"/>
    <s v="Data Engineering"/>
    <d v="2024-08-31T00:00:00"/>
    <x v="0"/>
    <s v="50138"/>
    <s v="892934"/>
    <x v="143"/>
    <s v="25160"/>
    <s v="16856642182"/>
    <m/>
    <m/>
    <m/>
    <n v="480.22353945415932"/>
    <x v="4"/>
    <s v="The Blackstone Group"/>
  </r>
  <r>
    <s v="Journal"/>
    <s v="Montevideo Labs"/>
    <s v="Data Engineering"/>
    <s v="Data Engineering"/>
    <d v="2024-08-31T00:00:00"/>
    <x v="0"/>
    <s v="50847"/>
    <s v="893753"/>
    <x v="141"/>
    <s v="35885"/>
    <s v="17771226635"/>
    <m/>
    <m/>
    <m/>
    <n v="392.1825572208968"/>
    <x v="4"/>
    <s v="Globalization Partners"/>
  </r>
  <r>
    <s v="Journal"/>
    <s v="Blend360, LLC"/>
    <s v="Data Engineering"/>
    <s v="Data Engineering"/>
    <d v="2024-08-31T00:00:00"/>
    <x v="0"/>
    <s v="51812"/>
    <s v="901600"/>
    <x v="71"/>
    <s v="23415"/>
    <s v="15705783145"/>
    <m/>
    <m/>
    <m/>
    <n v="75380"/>
    <x v="4"/>
    <s v="Comcast Corporation"/>
  </r>
  <r>
    <s v="Journal"/>
    <s v="Montevideo Labs"/>
    <s v="Data Engineering"/>
    <s v="Data Engineering"/>
    <d v="2024-08-31T00:00:00"/>
    <x v="0"/>
    <s v="50999"/>
    <s v="893953"/>
    <x v="154"/>
    <s v="36409"/>
    <s v="17772967350"/>
    <m/>
    <m/>
    <m/>
    <n v="376.17510590575813"/>
    <x v="4"/>
    <s v="Globalization Partners"/>
  </r>
  <r>
    <s v="Journal"/>
    <s v="Montevideo Labs"/>
    <s v="Data Engineering"/>
    <s v="Data Engineering"/>
    <d v="2024-08-31T00:00:00"/>
    <x v="0"/>
    <s v="50808"/>
    <s v="893723"/>
    <x v="141"/>
    <s v="35885"/>
    <s v="17771226635"/>
    <m/>
    <m/>
    <m/>
    <n v="448.20863682388205"/>
    <x v="4"/>
    <s v="Globalization Partners"/>
  </r>
  <r>
    <s v="Journal"/>
    <s v="Montevideo Labs"/>
    <s v="Data Engineering"/>
    <s v="Data Engineering"/>
    <d v="2024-08-31T00:00:00"/>
    <x v="0"/>
    <s v="51273"/>
    <s v="894172"/>
    <x v="117"/>
    <s v="25138"/>
    <s v="16977995014"/>
    <m/>
    <m/>
    <m/>
    <n v="360.16765459061952"/>
    <x v="4"/>
    <s v="Roku"/>
  </r>
  <r>
    <s v="Journal"/>
    <s v="Montevideo Labs"/>
    <s v="Data Engineering"/>
    <s v="Data Engineering"/>
    <d v="2024-08-31T00:00:00"/>
    <x v="0"/>
    <s v="50574"/>
    <s v="893488"/>
    <x v="117"/>
    <s v="25138"/>
    <s v="16977995014"/>
    <m/>
    <m/>
    <m/>
    <n v="360.16765459061952"/>
    <x v="4"/>
    <s v="Roku"/>
  </r>
  <r>
    <s v="Journal"/>
    <s v="Montevideo Labs"/>
    <s v="Data Engineering"/>
    <s v="Data Engineering"/>
    <d v="2024-08-31T00:00:00"/>
    <x v="0"/>
    <s v="49898"/>
    <s v="892510"/>
    <x v="143"/>
    <s v="25160"/>
    <s v="16856642182"/>
    <m/>
    <m/>
    <m/>
    <n v="268.12480952857231"/>
    <x v="4"/>
    <s v="The Blackstone Group"/>
  </r>
  <r>
    <s v="Journal"/>
    <s v="Montevideo Labs"/>
    <s v="Data Engineering"/>
    <s v="Data Engineering"/>
    <d v="2024-08-31T00:00:00"/>
    <x v="0"/>
    <s v="51144"/>
    <s v="894337"/>
    <x v="168"/>
    <s v="36411"/>
    <s v="17772618578"/>
    <m/>
    <m/>
    <m/>
    <n v="560.2607960298526"/>
    <x v="4"/>
    <s v="Globalization Partners"/>
  </r>
  <r>
    <s v="Journal"/>
    <s v="Montevideo Labs"/>
    <s v="Data Engineering"/>
    <s v="Data Engineering"/>
    <d v="2024-08-31T00:00:00"/>
    <x v="0"/>
    <s v="50963"/>
    <s v="893922"/>
    <x v="154"/>
    <s v="36409"/>
    <s v="17772967350"/>
    <m/>
    <m/>
    <m/>
    <n v="376.17510590575813"/>
    <x v="4"/>
    <s v="Globalization Partners"/>
  </r>
  <r>
    <s v="Journal"/>
    <s v="Montevideo Labs"/>
    <s v="Data Engineering"/>
    <s v="Data Engineering"/>
    <d v="2024-08-31T00:00:00"/>
    <x v="0"/>
    <s v="51291"/>
    <s v="894184"/>
    <x v="157"/>
    <s v="26788"/>
    <s v="16592846934"/>
    <m/>
    <m/>
    <m/>
    <n v="520.2421677420059"/>
    <x v="4"/>
    <s v="Madhive"/>
  </r>
  <r>
    <s v="Journal"/>
    <s v="Montevideo Labs"/>
    <s v="Data Engineering"/>
    <s v="Data Engineering"/>
    <d v="2024-08-31T00:00:00"/>
    <x v="0"/>
    <s v="51146"/>
    <s v="894339"/>
    <x v="117"/>
    <s v="25138"/>
    <s v="16977995014"/>
    <m/>
    <m/>
    <m/>
    <n v="464.21608813902071"/>
    <x v="4"/>
    <s v="Roku"/>
  </r>
  <r>
    <s v="Journal"/>
    <s v="Forthpoint"/>
    <s v="Data Engineering"/>
    <s v="Data Engineering"/>
    <d v="2024-08-31T00:00:00"/>
    <x v="0"/>
    <s v="52168"/>
    <s v="913921"/>
    <x v="0"/>
    <m/>
    <m/>
    <s v="ICC 1166 ICC in Montevideo represents Blend360 : Fedefarma: Landing Zone Assessment &amp; Recommendation Phase"/>
    <m/>
    <s v="TopSide Management Book Elim related to project ICC 1343 FEDERACIÃƒâ€œ FARMACÃƒË†UTICA, S.C.C.L : Landing Zone Implementation Phase"/>
    <n v="-27353.298692932163"/>
    <x v="1"/>
    <s v="Fedefarma"/>
  </r>
  <r>
    <s v="Journal"/>
    <s v="Montevideo Labs"/>
    <s v="Data Engineering"/>
    <s v="Data Engineering"/>
    <d v="2024-08-31T00:00:00"/>
    <x v="0"/>
    <s v="50012"/>
    <s v="892864"/>
    <x v="6"/>
    <s v="25146"/>
    <s v="16716229170"/>
    <m/>
    <m/>
    <m/>
    <n v="496.23099076929799"/>
    <x v="4"/>
    <s v="MasterCard"/>
  </r>
  <r>
    <s v="Journal"/>
    <s v="Montevideo Labs"/>
    <s v="Data Engineering"/>
    <s v="Data Engineering"/>
    <d v="2024-08-31T00:00:00"/>
    <x v="0"/>
    <s v="50171"/>
    <s v="892390"/>
    <x v="144"/>
    <s v="34753"/>
    <s v="17583740188"/>
    <m/>
    <m/>
    <m/>
    <n v="258.12015245661064"/>
    <x v="4"/>
    <s v="Pixability"/>
  </r>
  <r>
    <s v="Journal"/>
    <s v="Montevideo Labs"/>
    <s v="Data Engineering"/>
    <s v="Data Engineering"/>
    <d v="2024-08-31T00:00:00"/>
    <x v="0"/>
    <s v="50129"/>
    <s v="892376"/>
    <x v="164"/>
    <s v="25155"/>
    <m/>
    <m/>
    <m/>
    <m/>
    <n v="312.14530064520358"/>
    <x v="4"/>
    <s v="Pixability"/>
  </r>
  <r>
    <s v="Journal"/>
    <s v="Montevideo Labs"/>
    <s v="Data Engineering"/>
    <s v="Data Engineering"/>
    <d v="2024-08-31T00:00:00"/>
    <x v="0"/>
    <s v="50906"/>
    <s v="893787"/>
    <x v="141"/>
    <s v="35885"/>
    <s v="17771226635"/>
    <m/>
    <m/>
    <m/>
    <n v="630.29339553358409"/>
    <x v="4"/>
    <s v="Globalization Partners"/>
  </r>
  <r>
    <s v="Journal"/>
    <s v="Montevideo Labs"/>
    <s v="Data Engineering"/>
    <s v="Data Engineering"/>
    <d v="2024-08-31T00:00:00"/>
    <x v="0"/>
    <s v="49971"/>
    <s v="892835"/>
    <x v="143"/>
    <s v="25160"/>
    <s v="16856642182"/>
    <m/>
    <m/>
    <m/>
    <n v="560.2607960298526"/>
    <x v="4"/>
    <s v="The Blackstone Group"/>
  </r>
  <r>
    <s v="Journal"/>
    <s v="Montevideo Labs"/>
    <s v="Data Engineering"/>
    <s v="Data Engineering"/>
    <d v="2024-08-31T00:00:00"/>
    <x v="0"/>
    <s v="51404"/>
    <s v="894521"/>
    <x v="145"/>
    <s v="28678"/>
    <s v="17806464279"/>
    <m/>
    <m/>
    <m/>
    <n v="180.08382729530976"/>
    <x v="4"/>
    <s v="Fedefarma"/>
  </r>
  <r>
    <s v="Journal"/>
    <s v="Montevideo Labs"/>
    <s v="Data Engineering"/>
    <s v="Data Engineering"/>
    <d v="2024-08-31T00:00:00"/>
    <x v="0"/>
    <s v="49832"/>
    <s v="892444"/>
    <x v="143"/>
    <s v="25160"/>
    <s v="16856642182"/>
    <m/>
    <m/>
    <m/>
    <n v="560.2607960298526"/>
    <x v="4"/>
    <s v="The Blackstone Group"/>
  </r>
  <r>
    <s v="Journal"/>
    <s v="Montevideo Labs"/>
    <s v="Data Engineering"/>
    <s v="Data Engineering"/>
    <d v="2024-08-31T00:00:00"/>
    <x v="0"/>
    <s v="50135"/>
    <s v="892992"/>
    <x v="164"/>
    <s v="25155"/>
    <m/>
    <m/>
    <m/>
    <m/>
    <n v="312.14530064520358"/>
    <x v="4"/>
    <s v="Pixability"/>
  </r>
  <r>
    <s v="Journal"/>
    <s v="Montevideo Labs"/>
    <s v="Data Engineering"/>
    <s v="Data Engineering"/>
    <d v="2024-08-31T00:00:00"/>
    <x v="0"/>
    <s v="49989"/>
    <s v="892848"/>
    <x v="6"/>
    <s v="25146"/>
    <s v="16716229170"/>
    <m/>
    <m/>
    <m/>
    <n v="400.1862828784661"/>
    <x v="4"/>
    <s v="MasterCard"/>
  </r>
  <r>
    <s v="Journal"/>
    <s v="Montevideo Labs"/>
    <s v="Data Engineering"/>
    <s v="Data Engineering"/>
    <d v="2024-08-31T00:00:00"/>
    <x v="0"/>
    <s v="51210"/>
    <s v="894389"/>
    <x v="117"/>
    <s v="25138"/>
    <s v="16977995014"/>
    <m/>
    <m/>
    <m/>
    <n v="280.1303980149263"/>
    <x v="4"/>
    <s v="Roku"/>
  </r>
  <r>
    <s v="Journal"/>
    <s v="Montevideo Labs"/>
    <s v="Data Engineering"/>
    <s v="Data Engineering"/>
    <d v="2024-08-31T00:00:00"/>
    <x v="0"/>
    <s v="50326"/>
    <s v="893237"/>
    <x v="149"/>
    <s v="25157"/>
    <s v="17001841791"/>
    <m/>
    <m/>
    <m/>
    <n v="520.2421677420059"/>
    <x v="4"/>
    <s v="Stagwellglobal"/>
  </r>
  <r>
    <s v="Journal"/>
    <s v="Montevideo Labs"/>
    <s v="Data Engineering"/>
    <s v="Data Engineering"/>
    <d v="2024-08-31T00:00:00"/>
    <x v="0"/>
    <s v="50277"/>
    <s v="893209"/>
    <x v="146"/>
    <s v="28145"/>
    <s v="17581549176"/>
    <m/>
    <m/>
    <m/>
    <n v="280.1303980149263"/>
    <x v="4"/>
    <s v="Sincera"/>
  </r>
  <r>
    <s v="Journal"/>
    <s v="Montevideo Labs"/>
    <s v="Data Engineering"/>
    <s v="Data Engineering"/>
    <d v="2024-08-31T00:00:00"/>
    <x v="0"/>
    <s v="51277"/>
    <s v="894176"/>
    <x v="157"/>
    <s v="26788"/>
    <s v="16592846934"/>
    <m/>
    <m/>
    <m/>
    <n v="270.12574094296463"/>
    <x v="4"/>
    <s v="Madhive"/>
  </r>
  <r>
    <s v="Journal"/>
    <s v="Montevideo Labs"/>
    <s v="Data Engineering"/>
    <s v="Data Engineering"/>
    <d v="2024-08-31T00:00:00"/>
    <x v="0"/>
    <s v="51207"/>
    <s v="894386"/>
    <x v="117"/>
    <s v="25138"/>
    <s v="16977995014"/>
    <m/>
    <m/>
    <m/>
    <n v="79.036914795873145"/>
    <x v="4"/>
    <s v="Roku"/>
  </r>
  <r>
    <s v="Journal"/>
    <s v="Montevideo Labs"/>
    <s v="Data Engineering"/>
    <s v="Data Engineering"/>
    <d v="2024-08-31T00:00:00"/>
    <x v="0"/>
    <s v="51160"/>
    <s v="894351"/>
    <x v="117"/>
    <s v="25138"/>
    <s v="16977995014"/>
    <m/>
    <m/>
    <m/>
    <n v="320.14902630277288"/>
    <x v="4"/>
    <s v="Roku"/>
  </r>
  <r>
    <s v="Journal"/>
    <s v="Montevideo Labs"/>
    <s v="Data Engineering"/>
    <s v="Data Engineering"/>
    <d v="2024-08-31T00:00:00"/>
    <x v="0"/>
    <s v="50384"/>
    <s v="892728"/>
    <x v="165"/>
    <s v="25159"/>
    <s v="17001802020"/>
    <m/>
    <m/>
    <m/>
    <n v="408.19000853603541"/>
    <x v="4"/>
    <s v="Stagwellglobal"/>
  </r>
  <r>
    <s v="Journal"/>
    <s v="Montevideo Labs"/>
    <s v="Data Engineering"/>
    <s v="Data Engineering"/>
    <d v="2024-08-31T00:00:00"/>
    <x v="0"/>
    <s v="50996"/>
    <s v="893950"/>
    <x v="117"/>
    <s v="25138"/>
    <s v="16977995014"/>
    <m/>
    <m/>
    <m/>
    <n v="464.21608813902071"/>
    <x v="4"/>
    <s v="Roku"/>
  </r>
  <r>
    <s v="Journal"/>
    <s v="Montevideo Labs"/>
    <s v="Data Engineering"/>
    <s v="Data Engineering"/>
    <d v="2024-08-31T00:00:00"/>
    <x v="0"/>
    <s v="51018"/>
    <s v="894108"/>
    <x v="117"/>
    <s v="25138"/>
    <s v="16977995014"/>
    <m/>
    <m/>
    <m/>
    <n v="425.19804948574631"/>
    <x v="4"/>
    <s v="Roku"/>
  </r>
  <r>
    <s v="Journal"/>
    <s v="Blend360, LLC"/>
    <s v="Data Engineering"/>
    <s v="Data Engineering"/>
    <d v="2024-08-31T00:00:00"/>
    <x v="0"/>
    <s v="51736"/>
    <s v="901347"/>
    <x v="18"/>
    <s v="31318"/>
    <s v="18657995555"/>
    <m/>
    <m/>
    <m/>
    <n v="2.35"/>
    <x v="4"/>
    <s v="Visa"/>
  </r>
  <r>
    <s v="Journal"/>
    <s v="Montevideo Labs"/>
    <s v="Data Engineering"/>
    <s v="Data Engineering"/>
    <d v="2024-08-31T00:00:00"/>
    <x v="0"/>
    <s v="51362"/>
    <s v="894481"/>
    <x v="157"/>
    <s v="26788"/>
    <s v="16592846934"/>
    <m/>
    <m/>
    <m/>
    <n v="360.16765459061952"/>
    <x v="4"/>
    <s v="Madhive"/>
  </r>
  <r>
    <s v="Journal"/>
    <s v="Montevideo Labs"/>
    <s v="Data Engineering"/>
    <s v="Data Engineering"/>
    <d v="2024-08-31T00:00:00"/>
    <x v="0"/>
    <s v="51131"/>
    <s v="894327"/>
    <x v="168"/>
    <s v="36411"/>
    <s v="17772618578"/>
    <m/>
    <m/>
    <m/>
    <n v="630.29339553358409"/>
    <x v="4"/>
    <s v="Globalization Partners"/>
  </r>
  <r>
    <s v="Journal"/>
    <s v="Montevideo Labs"/>
    <s v="Data Engineering"/>
    <s v="Data Engineering"/>
    <d v="2024-08-31T00:00:00"/>
    <x v="0"/>
    <s v="50789"/>
    <s v="892740"/>
    <x v="117"/>
    <s v="25138"/>
    <s v="16977995014"/>
    <m/>
    <m/>
    <m/>
    <n v="320.14902630277288"/>
    <x v="4"/>
    <s v="Roku"/>
  </r>
  <r>
    <s v="Journal"/>
    <s v="Montevideo Labs"/>
    <s v="Data Engineering"/>
    <s v="Data Engineering"/>
    <d v="2024-08-31T00:00:00"/>
    <x v="0"/>
    <s v="50908"/>
    <s v="893789"/>
    <x v="141"/>
    <s v="35885"/>
    <s v="17771226635"/>
    <m/>
    <m/>
    <m/>
    <n v="448.20863682388205"/>
    <x v="4"/>
    <s v="Globalization Partners"/>
  </r>
  <r>
    <s v="Journal"/>
    <s v="Montevideo Labs"/>
    <s v="Data Engineering"/>
    <s v="Data Engineering"/>
    <d v="2024-08-31T00:00:00"/>
    <x v="0"/>
    <s v="51412"/>
    <s v="894715"/>
    <x v="145"/>
    <s v="28678"/>
    <s v="17806464279"/>
    <m/>
    <m/>
    <m/>
    <n v="180.08382729530976"/>
    <x v="4"/>
    <s v="Fedefarma"/>
  </r>
  <r>
    <s v="Journal"/>
    <s v="Montevideo Labs"/>
    <s v="Data Engineering"/>
    <s v="Data Engineering"/>
    <d v="2024-08-31T00:00:00"/>
    <x v="0"/>
    <s v="51151"/>
    <s v="894342"/>
    <x v="168"/>
    <s v="36411"/>
    <s v="17772618578"/>
    <m/>
    <m/>
    <m/>
    <n v="560.2607960298526"/>
    <x v="4"/>
    <s v="Globalization Partners"/>
  </r>
  <r>
    <s v="Journal"/>
    <s v="Montevideo Labs"/>
    <s v="Data Engineering"/>
    <s v="Data Engineering"/>
    <d v="2024-08-31T00:00:00"/>
    <x v="0"/>
    <s v="50394"/>
    <s v="893267"/>
    <x v="150"/>
    <s v="29210"/>
    <s v="17485557310"/>
    <m/>
    <m/>
    <m/>
    <n v="560.2607960298526"/>
    <x v="4"/>
    <s v="The Blackstone Group"/>
  </r>
  <r>
    <s v="Journal"/>
    <s v="Montevideo Labs"/>
    <s v="Data Engineering"/>
    <s v="Data Engineering"/>
    <d v="2024-08-31T00:00:00"/>
    <x v="0"/>
    <s v="49768"/>
    <s v="892295"/>
    <x v="143"/>
    <s v="25160"/>
    <s v="16856642182"/>
    <m/>
    <m/>
    <m/>
    <n v="536.24961905714463"/>
    <x v="4"/>
    <s v="The Blackstone Group"/>
  </r>
  <r>
    <s v="Journal"/>
    <s v="Montevideo Labs"/>
    <s v="Data Engineering"/>
    <s v="Data Engineering"/>
    <d v="2024-08-31T00:00:00"/>
    <x v="0"/>
    <s v="51061"/>
    <s v="893988"/>
    <x v="117"/>
    <s v="25138"/>
    <s v="16977995014"/>
    <m/>
    <m/>
    <m/>
    <n v="464.21608813902071"/>
    <x v="4"/>
    <s v="Roku"/>
  </r>
  <r>
    <s v="Journal"/>
    <s v="Montevideo Labs"/>
    <s v="Data Engineering"/>
    <s v="Data Engineering"/>
    <d v="2024-08-31T00:00:00"/>
    <x v="0"/>
    <s v="49886"/>
    <s v="892322"/>
    <x v="143"/>
    <s v="25160"/>
    <s v="16856642182"/>
    <m/>
    <m/>
    <m/>
    <n v="320.14902630277288"/>
    <x v="4"/>
    <s v="The Blackstone Group"/>
  </r>
  <r>
    <s v="Journal"/>
    <s v="Montevideo Labs"/>
    <s v="Data Engineering"/>
    <s v="Data Engineering"/>
    <d v="2024-08-31T00:00:00"/>
    <x v="0"/>
    <s v="51078"/>
    <s v="894128"/>
    <x v="117"/>
    <s v="25138"/>
    <s v="16977995014"/>
    <m/>
    <m/>
    <m/>
    <n v="432.20118550874338"/>
    <x v="4"/>
    <s v="Roku"/>
  </r>
  <r>
    <s v="Journal"/>
    <s v="Montevideo Labs"/>
    <s v="Data Engineering"/>
    <s v="Data Engineering"/>
    <d v="2024-08-31T00:00:00"/>
    <x v="0"/>
    <s v="51007"/>
    <s v="894097"/>
    <x v="154"/>
    <s v="36409"/>
    <s v="17772967350"/>
    <m/>
    <m/>
    <m/>
    <n v="180.08382729530976"/>
    <x v="4"/>
    <s v="Globalization Partners"/>
  </r>
  <r>
    <s v="Journal"/>
    <s v="Montevideo Labs"/>
    <s v="Data Engineering"/>
    <s v="Data Engineering"/>
    <d v="2024-08-31T00:00:00"/>
    <x v="0"/>
    <s v="50231"/>
    <s v="893109"/>
    <x v="161"/>
    <s v="25152"/>
    <s v="17001844665"/>
    <m/>
    <m/>
    <m/>
    <n v="240.11176972707966"/>
    <x v="4"/>
    <s v="Sincera"/>
  </r>
  <r>
    <s v="Journal"/>
    <s v="Montevideo Labs"/>
    <s v="Data Engineering"/>
    <s v="Data Engineering"/>
    <d v="2024-08-31T00:00:00"/>
    <x v="0"/>
    <s v="51251"/>
    <s v="894418"/>
    <x v="117"/>
    <s v="25138"/>
    <s v="16977995014"/>
    <m/>
    <m/>
    <m/>
    <n v="320.14902630277288"/>
    <x v="4"/>
    <s v="Roku"/>
  </r>
  <r>
    <s v="Journal"/>
    <s v="Montevideo Labs"/>
    <s v="Data Engineering"/>
    <s v="Data Engineering"/>
    <d v="2024-08-31T00:00:00"/>
    <x v="0"/>
    <s v="49841"/>
    <s v="892446"/>
    <x v="6"/>
    <s v="25146"/>
    <s v="16716229170"/>
    <m/>
    <m/>
    <m/>
    <n v="400.1862828784661"/>
    <x v="4"/>
    <s v="MasterCard"/>
  </r>
  <r>
    <s v="Journal"/>
    <s v="Montevideo Labs"/>
    <s v="Data Engineering"/>
    <s v="Data Engineering"/>
    <d v="2024-08-31T00:00:00"/>
    <x v="0"/>
    <s v="51216"/>
    <s v="894158"/>
    <x v="117"/>
    <s v="25138"/>
    <s v="16977995014"/>
    <m/>
    <m/>
    <m/>
    <n v="480.22353945415932"/>
    <x v="4"/>
    <s v="Roku"/>
  </r>
  <r>
    <s v="Journal"/>
    <s v="Montevideo Labs"/>
    <s v="Data Engineering"/>
    <s v="Data Engineering"/>
    <d v="2024-08-31T00:00:00"/>
    <x v="0"/>
    <s v="51281"/>
    <s v="894178"/>
    <x v="157"/>
    <s v="26788"/>
    <s v="16592846934"/>
    <m/>
    <m/>
    <m/>
    <n v="360.16765459061952"/>
    <x v="4"/>
    <s v="Madhive"/>
  </r>
  <r>
    <s v="Journal"/>
    <s v="Montevideo Labs"/>
    <s v="Data Engineering"/>
    <s v="Data Engineering"/>
    <d v="2024-08-31T00:00:00"/>
    <x v="0"/>
    <s v="51118"/>
    <s v="894319"/>
    <x v="117"/>
    <s v="25138"/>
    <s v="16977995014"/>
    <m/>
    <m/>
    <m/>
    <n v="464.21608813902071"/>
    <x v="4"/>
    <s v="Roku"/>
  </r>
  <r>
    <s v="Journal"/>
    <s v="Montevideo Labs"/>
    <s v="Data Engineering"/>
    <s v="Data Engineering"/>
    <d v="2024-08-31T00:00:00"/>
    <x v="0"/>
    <s v="51089"/>
    <s v="894302"/>
    <x v="147"/>
    <s v="36410"/>
    <s v="17772859452"/>
    <m/>
    <m/>
    <m/>
    <n v="567.26417990760183"/>
    <x v="4"/>
    <s v="Globalization Partners"/>
  </r>
  <r>
    <s v="Journal"/>
    <s v="Blend360, LLC"/>
    <s v="Data Engineering"/>
    <s v="Data Engineering"/>
    <d v="2024-08-31T00:00:00"/>
    <x v="0"/>
    <s v="51705"/>
    <s v="901326"/>
    <x v="172"/>
    <s v="28469"/>
    <s v="17581057915"/>
    <m/>
    <m/>
    <m/>
    <n v="3.05"/>
    <x v="4"/>
    <s v="IAC/InterActiveCorp"/>
  </r>
  <r>
    <s v="Journal"/>
    <s v="Montevideo Labs"/>
    <s v="Data Engineering"/>
    <s v="Data Engineering"/>
    <d v="2024-08-31T00:00:00"/>
    <x v="0"/>
    <s v="51060"/>
    <s v="893987"/>
    <x v="147"/>
    <s v="36410"/>
    <s v="17772859452"/>
    <m/>
    <m/>
    <m/>
    <n v="520.2421677420059"/>
    <x v="4"/>
    <s v="Globalization Partners"/>
  </r>
  <r>
    <s v="Journal"/>
    <s v="Montevideo Labs"/>
    <s v="Data Engineering"/>
    <s v="Data Engineering"/>
    <d v="2024-08-31T00:00:00"/>
    <x v="0"/>
    <s v="50516"/>
    <s v="893450"/>
    <x v="155"/>
    <s v="32036"/>
    <s v="19584503853"/>
    <m/>
    <m/>
    <m/>
    <n v="520.2421677420059"/>
    <x v="4"/>
    <s v="The Blackstone Group"/>
  </r>
  <r>
    <s v="Journal"/>
    <s v="Montevideo Labs"/>
    <s v="Data Engineering"/>
    <s v="Data Engineering"/>
    <d v="2024-08-31T00:00:00"/>
    <x v="0"/>
    <s v="50380"/>
    <s v="893260"/>
    <x v="165"/>
    <s v="25159"/>
    <s v="17001802020"/>
    <m/>
    <m/>
    <m/>
    <n v="408.19000853603541"/>
    <x v="4"/>
    <s v="Stagwellglobal"/>
  </r>
  <r>
    <s v="Journal"/>
    <s v="Montevideo Labs"/>
    <s v="Data Engineering"/>
    <s v="Data Engineering"/>
    <d v="2024-08-31T00:00:00"/>
    <x v="0"/>
    <s v="50040"/>
    <s v="892703"/>
    <x v="143"/>
    <s v="25160"/>
    <s v="16856642182"/>
    <m/>
    <m/>
    <m/>
    <n v="560.2607960298526"/>
    <x v="4"/>
    <s v="The Blackstone Group"/>
  </r>
  <r>
    <s v="Journal"/>
    <s v="Montevideo Labs"/>
    <s v="Data Engineering"/>
    <s v="Data Engineering"/>
    <d v="2024-08-31T00:00:00"/>
    <x v="0"/>
    <s v="50601"/>
    <s v="893604"/>
    <x v="169"/>
    <s v="32874"/>
    <s v="19902785076"/>
    <m/>
    <m/>
    <m/>
    <n v="536.24961905714463"/>
    <x v="4"/>
    <s v="The Blackstone Group"/>
  </r>
  <r>
    <s v="Journal"/>
    <s v="Montevideo Labs"/>
    <s v="Data Engineering"/>
    <s v="Data Engineering"/>
    <d v="2024-08-31T00:00:00"/>
    <x v="0"/>
    <s v="50562"/>
    <s v="893191"/>
    <x v="117"/>
    <s v="25138"/>
    <s v="16977995014"/>
    <m/>
    <m/>
    <m/>
    <n v="210.0977985111947"/>
    <x v="4"/>
    <s v="Roku"/>
  </r>
  <r>
    <s v="Journal"/>
    <s v="Montevideo Labs"/>
    <s v="Data Engineering"/>
    <s v="Data Engineering"/>
    <d v="2024-08-31T00:00:00"/>
    <x v="0"/>
    <s v="50500"/>
    <s v="893438"/>
    <x v="155"/>
    <s v="32036"/>
    <s v="19584503853"/>
    <m/>
    <m/>
    <m/>
    <n v="520.2421677420059"/>
    <x v="4"/>
    <s v="The Blackstone Group"/>
  </r>
  <r>
    <s v="Journal"/>
    <s v="Montevideo Labs"/>
    <s v="Data Engineering"/>
    <s v="Data Engineering"/>
    <d v="2024-08-31T00:00:00"/>
    <x v="0"/>
    <s v="50540"/>
    <s v="893463"/>
    <x v="155"/>
    <s v="32036"/>
    <s v="19584503853"/>
    <m/>
    <m/>
    <m/>
    <n v="520.2421677420059"/>
    <x v="4"/>
    <s v="The Blackstone Group"/>
  </r>
  <r>
    <s v="Journal"/>
    <s v="Montevideo Labs"/>
    <s v="Data Engineering"/>
    <s v="Data Engineering"/>
    <d v="2024-08-31T00:00:00"/>
    <x v="0"/>
    <s v="50482"/>
    <s v="893423"/>
    <x v="117"/>
    <s v="25138"/>
    <s v="16977995014"/>
    <m/>
    <m/>
    <m/>
    <n v="320.14902630277288"/>
    <x v="4"/>
    <s v="Roku"/>
  </r>
  <r>
    <s v="Journal"/>
    <s v="Montevideo Labs"/>
    <s v="Data Engineering"/>
    <s v="Data Engineering"/>
    <d v="2024-08-31T00:00:00"/>
    <x v="0"/>
    <s v="50463"/>
    <s v="893411"/>
    <x v="166"/>
    <s v="29419"/>
    <s v="18262439992"/>
    <m/>
    <m/>
    <m/>
    <n v="504.23471642686729"/>
    <x v="4"/>
    <s v="The Blackstone Group"/>
  </r>
  <r>
    <s v="Journal"/>
    <s v="Montevideo Labs"/>
    <s v="Data Engineering"/>
    <s v="Data Engineering"/>
    <d v="2024-08-31T00:00:00"/>
    <x v="0"/>
    <s v="50470"/>
    <s v="893182"/>
    <x v="117"/>
    <s v="25138"/>
    <s v="16977995014"/>
    <m/>
    <m/>
    <m/>
    <n v="344.16020327548085"/>
    <x v="4"/>
    <s v="Roku"/>
  </r>
  <r>
    <s v="Journal"/>
    <s v="Montevideo Labs"/>
    <s v="Data Engineering"/>
    <s v="Data Engineering"/>
    <d v="2024-08-31T00:00:00"/>
    <x v="0"/>
    <s v="50406"/>
    <s v="893273"/>
    <x v="159"/>
    <s v="29211"/>
    <s v="17692058278"/>
    <m/>
    <m/>
    <m/>
    <n v="400.1862828784661"/>
    <x v="4"/>
    <s v="Stagwellglobal"/>
  </r>
  <r>
    <s v="Journal"/>
    <s v="Montevideo Labs"/>
    <s v="Data Engineering"/>
    <s v="Data Engineering"/>
    <d v="2024-08-31T00:00:00"/>
    <x v="0"/>
    <s v="50149"/>
    <s v="892935"/>
    <x v="143"/>
    <s v="25160"/>
    <s v="16856642182"/>
    <m/>
    <m/>
    <m/>
    <n v="360.16765459061952"/>
    <x v="4"/>
    <s v="The Blackstone Group"/>
  </r>
  <r>
    <s v="Journal"/>
    <s v="Montevideo Labs"/>
    <s v="Data Engineering"/>
    <s v="Data Engineering"/>
    <d v="2024-08-31T00:00:00"/>
    <x v="0"/>
    <s v="50085"/>
    <s v="892908"/>
    <x v="143"/>
    <s v="25160"/>
    <s v="16856642182"/>
    <m/>
    <m/>
    <m/>
    <n v="440.20491116631274"/>
    <x v="4"/>
    <s v="The Blackstone Group"/>
  </r>
  <r>
    <s v="Journal"/>
    <s v="Montevideo Labs"/>
    <s v="Data Engineering"/>
    <s v="Data Engineering"/>
    <d v="2024-08-31T00:00:00"/>
    <x v="0"/>
    <s v="51200"/>
    <s v="894379"/>
    <x v="117"/>
    <s v="25138"/>
    <s v="16977995014"/>
    <m/>
    <m/>
    <m/>
    <n v="450.20956823827436"/>
    <x v="4"/>
    <s v="Roku"/>
  </r>
  <r>
    <s v="Journal"/>
    <s v="Montevideo Labs"/>
    <s v="Data Engineering"/>
    <s v="Data Engineering"/>
    <d v="2024-08-31T00:00:00"/>
    <x v="0"/>
    <s v="50280"/>
    <s v="893212"/>
    <x v="158"/>
    <s v="25544"/>
    <s v="16807042572"/>
    <m/>
    <m/>
    <m/>
    <n v="536.24961905714463"/>
    <x v="4"/>
    <s v="The Blackstone Group"/>
  </r>
  <r>
    <s v="Journal"/>
    <s v="Montevideo Labs"/>
    <s v="Data Engineering"/>
    <s v="Data Engineering"/>
    <d v="2024-08-31T00:00:00"/>
    <x v="0"/>
    <s v="50259"/>
    <s v="893202"/>
    <x v="158"/>
    <s v="25544"/>
    <s v="16807042572"/>
    <m/>
    <m/>
    <m/>
    <n v="536.24961905714463"/>
    <x v="4"/>
    <s v="The Blackstone Group"/>
  </r>
  <r>
    <s v="Journal"/>
    <s v="Montevideo Labs"/>
    <s v="Data Engineering"/>
    <s v="Data Engineering"/>
    <d v="2024-08-31T00:00:00"/>
    <x v="0"/>
    <s v="50877"/>
    <s v="893580"/>
    <x v="141"/>
    <s v="35885"/>
    <s v="17771226635"/>
    <m/>
    <m/>
    <m/>
    <n v="384.17883156332749"/>
    <x v="4"/>
    <s v="Globalization Partners"/>
  </r>
  <r>
    <s v="Journal"/>
    <s v="Montevideo Labs"/>
    <s v="Data Engineering"/>
    <s v="Data Engineering"/>
    <d v="2024-08-31T00:00:00"/>
    <x v="0"/>
    <s v="50310"/>
    <s v="893230"/>
    <x v="156"/>
    <s v="28140"/>
    <s v="17690283562"/>
    <m/>
    <m/>
    <m/>
    <n v="536.24961905714463"/>
    <x v="4"/>
    <s v="The Blackstone Group"/>
  </r>
  <r>
    <s v="Journal"/>
    <s v="Montevideo Labs"/>
    <s v="Data Engineering"/>
    <s v="Data Engineering"/>
    <d v="2024-08-31T00:00:00"/>
    <x v="0"/>
    <s v="50010"/>
    <s v="892862"/>
    <x v="6"/>
    <s v="25146"/>
    <s v="16716229170"/>
    <m/>
    <m/>
    <m/>
    <n v="416.19373419360477"/>
    <x v="4"/>
    <s v="MasterCard"/>
  </r>
  <r>
    <s v="Journal"/>
    <s v="Montevideo Labs"/>
    <s v="Data Engineering"/>
    <s v="Data Engineering"/>
    <d v="2024-08-31T00:00:00"/>
    <x v="0"/>
    <s v="50882"/>
    <s v="893780"/>
    <x v="117"/>
    <s v="25138"/>
    <s v="16977995014"/>
    <m/>
    <m/>
    <m/>
    <n v="360.16765459061952"/>
    <x v="4"/>
    <s v="Roku"/>
  </r>
  <r>
    <s v="Journal"/>
    <s v="Blend360, LLC"/>
    <s v="Data Engineering"/>
    <s v="Data Engineering"/>
    <d v="2024-08-31T00:00:00"/>
    <x v="0"/>
    <s v="51789"/>
    <s v="901383"/>
    <x v="18"/>
    <s v="31318"/>
    <s v="18657995555"/>
    <m/>
    <m/>
    <m/>
    <n v="25236.51"/>
    <x v="4"/>
    <s v="Visa"/>
  </r>
  <r>
    <s v="Journal"/>
    <s v="Montevideo Labs"/>
    <s v="Data Engineering"/>
    <s v="Data Engineering"/>
    <d v="2024-08-31T00:00:00"/>
    <x v="0"/>
    <s v="49817"/>
    <s v="892504"/>
    <x v="143"/>
    <s v="25160"/>
    <s v="16856642182"/>
    <m/>
    <m/>
    <m/>
    <n v="480.22353945415932"/>
    <x v="4"/>
    <s v="The Blackstone Group"/>
  </r>
  <r>
    <s v="Journal"/>
    <s v="Montevideo Labs"/>
    <s v="Data Engineering"/>
    <s v="Data Engineering"/>
    <d v="2024-08-31T00:00:00"/>
    <x v="0"/>
    <s v="50330"/>
    <s v="893239"/>
    <x v="149"/>
    <s v="25157"/>
    <s v="17001841791"/>
    <m/>
    <m/>
    <m/>
    <n v="520.2421677420059"/>
    <x v="4"/>
    <s v="Stagwellglobal"/>
  </r>
  <r>
    <s v="Journal"/>
    <s v="Montevideo Labs"/>
    <s v="Data Engineering"/>
    <s v="Data Engineering"/>
    <d v="2024-08-31T00:00:00"/>
    <x v="0"/>
    <s v="50537"/>
    <s v="893461"/>
    <x v="117"/>
    <s v="25138"/>
    <s v="16977995014"/>
    <m/>
    <m/>
    <m/>
    <n v="360.16765459061952"/>
    <x v="4"/>
    <s v="Roku"/>
  </r>
  <r>
    <s v="Journal"/>
    <s v="Montevideo Labs"/>
    <s v="Data Engineering"/>
    <s v="Data Engineering"/>
    <d v="2024-08-31T00:00:00"/>
    <x v="0"/>
    <s v="50519"/>
    <s v="893452"/>
    <x v="117"/>
    <s v="25138"/>
    <s v="16977995014"/>
    <m/>
    <m/>
    <m/>
    <n v="79.036914795873145"/>
    <x v="4"/>
    <s v="Roku"/>
  </r>
  <r>
    <s v="Journal"/>
    <s v="Montevideo Labs"/>
    <s v="Data Engineering"/>
    <s v="Data Engineering"/>
    <d v="2024-08-31T00:00:00"/>
    <x v="0"/>
    <s v="51310"/>
    <s v="894447"/>
    <x v="157"/>
    <s v="26788"/>
    <s v="16592846934"/>
    <m/>
    <m/>
    <m/>
    <n v="270.12574094296463"/>
    <x v="4"/>
    <s v="Madhive"/>
  </r>
  <r>
    <s v="Journal"/>
    <s v="Montevideo Labs"/>
    <s v="Data Engineering"/>
    <s v="Data Engineering"/>
    <d v="2024-08-31T00:00:00"/>
    <x v="0"/>
    <s v="50425"/>
    <s v="893168"/>
    <x v="159"/>
    <s v="29211"/>
    <s v="17692058278"/>
    <m/>
    <m/>
    <m/>
    <n v="400.1862828784661"/>
    <x v="4"/>
    <s v="Stagwellglobal"/>
  </r>
  <r>
    <s v="Journal"/>
    <s v="Montevideo Labs"/>
    <s v="Data Engineering"/>
    <s v="Data Engineering"/>
    <d v="2024-08-31T00:00:00"/>
    <x v="0"/>
    <s v="50053"/>
    <s v="892895"/>
    <x v="6"/>
    <s v="25146"/>
    <s v="16716229170"/>
    <m/>
    <m/>
    <m/>
    <n v="696.32413220853107"/>
    <x v="4"/>
    <s v="MasterCard"/>
  </r>
  <r>
    <s v="Journal"/>
    <s v="Montevideo Labs"/>
    <s v="Data Engineering"/>
    <s v="Data Engineering"/>
    <d v="2024-08-31T00:00:00"/>
    <x v="0"/>
    <s v="50550"/>
    <s v="893472"/>
    <x v="155"/>
    <s v="32036"/>
    <s v="19584503853"/>
    <m/>
    <m/>
    <m/>
    <n v="520.2421677420059"/>
    <x v="4"/>
    <s v="The Blackstone Group"/>
  </r>
  <r>
    <s v="Journal"/>
    <s v="Blend360, LLC"/>
    <s v="Data Engineering"/>
    <s v="Data Engineering"/>
    <d v="2024-08-31T00:00:00"/>
    <x v="0"/>
    <s v="51841"/>
    <s v="901441"/>
    <x v="127"/>
    <s v="35679"/>
    <s v="20379207056"/>
    <m/>
    <m/>
    <m/>
    <n v="5622.09"/>
    <x v="4"/>
    <s v="Visa"/>
  </r>
  <r>
    <s v="Journal"/>
    <s v="Montevideo Labs"/>
    <s v="Data Engineering"/>
    <s v="Data Engineering"/>
    <d v="2024-08-31T00:00:00"/>
    <x v="0"/>
    <s v="51113"/>
    <s v="894138"/>
    <x v="117"/>
    <s v="25138"/>
    <s v="16977995014"/>
    <m/>
    <m/>
    <m/>
    <n v="320.14902630277288"/>
    <x v="4"/>
    <s v="Roku"/>
  </r>
  <r>
    <s v="Journal"/>
    <s v="Montevideo Labs"/>
    <s v="Data Engineering"/>
    <s v="Data Engineering"/>
    <d v="2024-08-31T00:00:00"/>
    <x v="0"/>
    <s v="49791"/>
    <s v="892413"/>
    <x v="6"/>
    <s v="25146"/>
    <s v="16716229170"/>
    <m/>
    <m/>
    <m/>
    <n v="580.27011017377583"/>
    <x v="4"/>
    <s v="MasterCard"/>
  </r>
  <r>
    <s v="Journal"/>
    <s v="Montevideo Labs"/>
    <s v="Data Engineering"/>
    <s v="Data Engineering"/>
    <d v="2024-08-31T00:00:00"/>
    <x v="0"/>
    <s v="49802"/>
    <s v="892424"/>
    <x v="143"/>
    <s v="25160"/>
    <s v="16856642182"/>
    <m/>
    <m/>
    <m/>
    <n v="440.20491116631274"/>
    <x v="4"/>
    <s v="The Blackstone Group"/>
  </r>
  <r>
    <s v="Journal"/>
    <s v="Montevideo Labs"/>
    <s v="Data Engineering"/>
    <s v="Data Engineering"/>
    <d v="2024-08-31T00:00:00"/>
    <x v="0"/>
    <s v="50610"/>
    <s v="893613"/>
    <x v="151"/>
    <s v="32875"/>
    <s v="19901929100"/>
    <m/>
    <m/>
    <m/>
    <n v="520.2421677420059"/>
    <x v="4"/>
    <s v="The Blackstone Group"/>
  </r>
  <r>
    <s v="Journal"/>
    <s v="Forthpoint"/>
    <s v="Data Engineering"/>
    <s v="Data Engineering"/>
    <d v="2024-08-31T00:00:00"/>
    <x v="0"/>
    <s v="49548"/>
    <s v="890186"/>
    <x v="171"/>
    <s v="36722"/>
    <m/>
    <m/>
    <m/>
    <m/>
    <n v="1483.2875405691398"/>
    <x v="1"/>
    <s v="in Forth Point Represents Blend360"/>
  </r>
  <r>
    <s v="Journal"/>
    <s v="Montevideo Labs"/>
    <s v="Data Engineering"/>
    <s v="Data Engineering"/>
    <d v="2024-08-31T00:00:00"/>
    <x v="0"/>
    <s v="51236"/>
    <s v="894404"/>
    <x v="117"/>
    <s v="25138"/>
    <s v="16977995014"/>
    <m/>
    <m/>
    <m/>
    <n v="567.26417990760183"/>
    <x v="4"/>
    <s v="Roku"/>
  </r>
  <r>
    <s v="Journal"/>
    <s v="Montevideo Labs"/>
    <s v="Data Engineering"/>
    <s v="Data Engineering"/>
    <d v="2024-08-31T00:00:00"/>
    <x v="0"/>
    <s v="50543"/>
    <s v="893466"/>
    <x v="117"/>
    <s v="25138"/>
    <s v="16977995014"/>
    <m/>
    <m/>
    <m/>
    <n v="464.21608813902071"/>
    <x v="4"/>
    <s v="Roku"/>
  </r>
  <r>
    <s v="Journal"/>
    <s v="Montevideo Labs"/>
    <s v="Data Engineering"/>
    <s v="Data Engineering"/>
    <d v="2024-08-31T00:00:00"/>
    <x v="0"/>
    <s v="49769"/>
    <s v="892399"/>
    <x v="143"/>
    <s v="25160"/>
    <s v="16856642182"/>
    <m/>
    <m/>
    <m/>
    <n v="560.2607960298526"/>
    <x v="4"/>
    <s v="The Blackstone Group"/>
  </r>
  <r>
    <s v="Journal"/>
    <s v="Montevideo Labs"/>
    <s v="Data Engineering"/>
    <s v="Data Engineering"/>
    <d v="2024-08-31T00:00:00"/>
    <x v="0"/>
    <s v="51315"/>
    <s v="894494"/>
    <x v="117"/>
    <s v="25138"/>
    <s v="16977995014"/>
    <m/>
    <m/>
    <m/>
    <n v="380.17696873454281"/>
    <x v="4"/>
    <s v="Roku"/>
  </r>
  <r>
    <s v="Journal"/>
    <s v="Montevideo Labs"/>
    <s v="Data Engineering"/>
    <s v="Data Engineering"/>
    <d v="2024-08-31T00:00:00"/>
    <x v="0"/>
    <s v="49961"/>
    <s v="892832"/>
    <x v="143"/>
    <s v="25160"/>
    <s v="16856642182"/>
    <m/>
    <m/>
    <m/>
    <n v="560.2607960298526"/>
    <x v="4"/>
    <s v="The Blackstone Group"/>
  </r>
  <r>
    <s v="Journal"/>
    <s v="Montevideo Labs"/>
    <s v="Data Engineering"/>
    <s v="Data Engineering"/>
    <d v="2024-08-31T00:00:00"/>
    <x v="0"/>
    <s v="51116"/>
    <s v="894142"/>
    <x v="117"/>
    <s v="25138"/>
    <s v="16977995014"/>
    <m/>
    <m/>
    <m/>
    <n v="320.14902630277288"/>
    <x v="4"/>
    <s v="Roku"/>
  </r>
  <r>
    <s v="Journal"/>
    <s v="Montevideo Labs"/>
    <s v="Data Engineering"/>
    <s v="Data Engineering"/>
    <d v="2024-08-31T00:00:00"/>
    <x v="0"/>
    <s v="50979"/>
    <s v="893935"/>
    <x v="117"/>
    <s v="25138"/>
    <s v="16977995014"/>
    <m/>
    <m/>
    <m/>
    <n v="280.1303980149263"/>
    <x v="4"/>
    <s v="Roku"/>
  </r>
  <r>
    <s v="Journal"/>
    <s v="Montevideo Labs"/>
    <s v="Data Engineering"/>
    <s v="Data Engineering"/>
    <d v="2024-08-31T00:00:00"/>
    <x v="0"/>
    <s v="50965"/>
    <s v="893924"/>
    <x v="154"/>
    <s v="36409"/>
    <s v="17772967350"/>
    <m/>
    <m/>
    <m/>
    <n v="360.16765459061952"/>
    <x v="4"/>
    <s v="Globalization Partners"/>
  </r>
  <r>
    <s v="Journal"/>
    <s v="Montevideo Labs"/>
    <s v="Data Engineering"/>
    <s v="Data Engineering"/>
    <d v="2024-08-31T00:00:00"/>
    <x v="0"/>
    <s v="49763"/>
    <s v="892492"/>
    <x v="157"/>
    <s v="26788"/>
    <s v="16592846934"/>
    <m/>
    <m/>
    <m/>
    <n v="270.12574094296463"/>
    <x v="4"/>
    <s v="Madhive"/>
  </r>
  <r>
    <s v="Journal"/>
    <s v="Montevideo Labs"/>
    <s v="Data Engineering"/>
    <s v="Data Engineering"/>
    <d v="2024-08-31T00:00:00"/>
    <x v="0"/>
    <s v="50546"/>
    <s v="893468"/>
    <x v="117"/>
    <s v="25138"/>
    <s v="16977995014"/>
    <m/>
    <m/>
    <m/>
    <n v="432.20118550874338"/>
    <x v="4"/>
    <s v="Roku"/>
  </r>
  <r>
    <s v="Journal"/>
    <s v="Montevideo Labs"/>
    <s v="Data Engineering"/>
    <s v="Data Engineering"/>
    <d v="2024-08-31T00:00:00"/>
    <x v="0"/>
    <s v="50388"/>
    <s v="893262"/>
    <x v="150"/>
    <s v="29210"/>
    <s v="17485557310"/>
    <m/>
    <m/>
    <m/>
    <n v="560.2607960298526"/>
    <x v="4"/>
    <s v="The Blackstone Group"/>
  </r>
  <r>
    <s v="Journal"/>
    <s v="Montevideo Labs"/>
    <s v="Data Engineering"/>
    <s v="Data Engineering"/>
    <d v="2024-08-31T00:00:00"/>
    <x v="0"/>
    <s v="50023"/>
    <s v="892875"/>
    <x v="6"/>
    <s v="25146"/>
    <s v="16716229170"/>
    <m/>
    <m/>
    <m/>
    <n v="174.08103305213277"/>
    <x v="4"/>
    <s v="MasterCard"/>
  </r>
  <r>
    <s v="Journal"/>
    <s v="Montevideo Labs"/>
    <s v="Data Engineering"/>
    <s v="Data Engineering"/>
    <d v="2024-08-31T00:00:00"/>
    <x v="0"/>
    <s v="50275"/>
    <s v="893207"/>
    <x v="146"/>
    <s v="28145"/>
    <s v="17581549176"/>
    <m/>
    <m/>
    <m/>
    <n v="240.11176972707966"/>
    <x v="4"/>
    <s v="Sincera"/>
  </r>
  <r>
    <s v="Journal"/>
    <s v="Montevideo Labs"/>
    <s v="Data Engineering"/>
    <s v="Data Engineering"/>
    <d v="2024-08-31T00:00:00"/>
    <x v="0"/>
    <s v="50525"/>
    <s v="893002"/>
    <x v="155"/>
    <s v="32036"/>
    <s v="19584503853"/>
    <m/>
    <m/>
    <m/>
    <n v="560.2607960298526"/>
    <x v="4"/>
    <s v="The Blackstone Group"/>
  </r>
  <r>
    <s v="Journal"/>
    <s v="Montevideo Labs"/>
    <s v="Data Engineering"/>
    <s v="Data Engineering"/>
    <d v="2024-08-31T00:00:00"/>
    <x v="0"/>
    <s v="49920"/>
    <s v="892798"/>
    <x v="6"/>
    <s v="25146"/>
    <s v="16716229170"/>
    <m/>
    <m/>
    <m/>
    <n v="416.19373419360477"/>
    <x v="4"/>
    <s v="MasterCard"/>
  </r>
  <r>
    <s v="Journal"/>
    <s v="Montevideo Labs"/>
    <s v="Data Engineering"/>
    <s v="Data Engineering"/>
    <d v="2024-08-31T00:00:00"/>
    <x v="0"/>
    <s v="50298"/>
    <s v="893218"/>
    <x v="156"/>
    <s v="28140"/>
    <s v="17690283562"/>
    <m/>
    <m/>
    <m/>
    <n v="536.24961905714463"/>
    <x v="4"/>
    <s v="The Blackstone Group"/>
  </r>
  <r>
    <s v="Journal"/>
    <s v="Montevideo Labs"/>
    <s v="Data Engineering"/>
    <s v="Data Engineering"/>
    <d v="2024-08-31T00:00:00"/>
    <x v="0"/>
    <s v="51377"/>
    <s v="894490"/>
    <x v="142"/>
    <s v="32037"/>
    <s v="19584717835"/>
    <m/>
    <m/>
    <m/>
    <n v="560.2607960298526"/>
    <x v="4"/>
    <s v="The Blackstone Group"/>
  </r>
  <r>
    <s v="Journal"/>
    <s v="Montevideo Labs"/>
    <s v="Data Engineering"/>
    <s v="Data Engineering"/>
    <d v="2024-08-31T00:00:00"/>
    <x v="0"/>
    <s v="50919"/>
    <s v="893993"/>
    <x v="175"/>
    <s v="36408"/>
    <s v="17772846592"/>
    <m/>
    <m/>
    <m/>
    <n v="544.25334471471388"/>
    <x v="4"/>
    <s v="Globalization Partners"/>
  </r>
  <r>
    <s v="Journal"/>
    <s v="Montevideo Labs"/>
    <s v="Data Engineering"/>
    <s v="Data Engineering"/>
    <d v="2024-08-31T00:00:00"/>
    <x v="0"/>
    <s v="49888"/>
    <s v="892324"/>
    <x v="143"/>
    <s v="25160"/>
    <s v="16856642182"/>
    <m/>
    <m/>
    <m/>
    <n v="560.2607960298526"/>
    <x v="4"/>
    <s v="The Blackstone Group"/>
  </r>
  <r>
    <s v="Journal"/>
    <s v="Montevideo Labs"/>
    <s v="Data Engineering"/>
    <s v="Data Engineering"/>
    <d v="2024-08-31T00:00:00"/>
    <x v="0"/>
    <s v="51415"/>
    <s v="894528"/>
    <x v="145"/>
    <s v="28678"/>
    <s v="17806464279"/>
    <m/>
    <m/>
    <m/>
    <n v="160.07451315138644"/>
    <x v="4"/>
    <s v="Fedefarma"/>
  </r>
  <r>
    <s v="Journal"/>
    <s v="Montevideo Labs"/>
    <s v="Data Engineering"/>
    <s v="Data Engineering"/>
    <d v="2024-08-31T00:00:00"/>
    <x v="0"/>
    <s v="50036"/>
    <s v="892700"/>
    <x v="6"/>
    <s v="25146"/>
    <s v="16716229170"/>
    <m/>
    <m/>
    <m/>
    <n v="400.1862828784661"/>
    <x v="4"/>
    <s v="MasterCard"/>
  </r>
  <r>
    <s v="Journal"/>
    <s v="Forthpoint"/>
    <s v="Data Engineering"/>
    <s v="Data Engineering"/>
    <d v="2024-08-31T00:00:00"/>
    <x v="0"/>
    <s v="49558"/>
    <s v="890030"/>
    <x v="56"/>
    <s v="35576"/>
    <s v="18841851442"/>
    <m/>
    <m/>
    <m/>
    <n v="28566.588950344831"/>
    <x v="1"/>
    <s v="FEDERACIÓ FARMACÈUTICA, S.C.C.L"/>
  </r>
  <r>
    <s v="Journal"/>
    <s v="Montevideo Labs"/>
    <s v="Data Engineering"/>
    <s v="Data Engineering"/>
    <d v="2024-08-31T00:00:00"/>
    <x v="0"/>
    <s v="50857"/>
    <s v="893763"/>
    <x v="141"/>
    <s v="35885"/>
    <s v="17771226635"/>
    <m/>
    <m/>
    <m/>
    <n v="504.23471642686729"/>
    <x v="4"/>
    <s v="Globalization Partners"/>
  </r>
  <r>
    <s v="Journal"/>
    <s v="Montevideo Labs"/>
    <s v="Data Engineering"/>
    <s v="Data Engineering"/>
    <d v="2024-08-31T00:00:00"/>
    <x v="0"/>
    <s v="50436"/>
    <s v="893291"/>
    <x v="117"/>
    <s v="25138"/>
    <s v="16977995014"/>
    <m/>
    <m/>
    <m/>
    <n v="210.0977985111947"/>
    <x v="4"/>
    <s v="Roku"/>
  </r>
  <r>
    <s v="Journal"/>
    <s v="Montevideo Labs"/>
    <s v="Data Engineering"/>
    <s v="Data Engineering"/>
    <d v="2024-08-31T00:00:00"/>
    <x v="0"/>
    <s v="51080"/>
    <s v="894294"/>
    <x v="117"/>
    <s v="25138"/>
    <s v="16977995014"/>
    <m/>
    <m/>
    <m/>
    <n v="432.20118550874338"/>
    <x v="4"/>
    <s v="Roku"/>
  </r>
  <r>
    <s v="Journal"/>
    <s v="Montevideo Labs"/>
    <s v="Data Engineering"/>
    <s v="Data Engineering"/>
    <d v="2024-08-31T00:00:00"/>
    <x v="0"/>
    <s v="51028"/>
    <s v="893970"/>
    <x v="117"/>
    <s v="25138"/>
    <s v="16977995014"/>
    <m/>
    <m/>
    <m/>
    <n v="360.16765459061952"/>
    <x v="4"/>
    <s v="Roku"/>
  </r>
  <r>
    <s v="Journal"/>
    <s v="Montevideo Labs"/>
    <s v="Data Engineering"/>
    <s v="Data Engineering"/>
    <d v="2024-08-31T00:00:00"/>
    <x v="0"/>
    <s v="50034"/>
    <s v="892884"/>
    <x v="6"/>
    <s v="25146"/>
    <s v="16716229170"/>
    <m/>
    <m/>
    <m/>
    <n v="416.19373419360477"/>
    <x v="4"/>
    <s v="MasterCard"/>
  </r>
  <r>
    <s v="Journal"/>
    <s v="Montevideo Labs"/>
    <s v="Data Engineering"/>
    <s v="Data Engineering"/>
    <d v="2024-08-31T00:00:00"/>
    <x v="0"/>
    <s v="50666"/>
    <s v="892548"/>
    <x v="152"/>
    <s v="34751"/>
    <s v="18659335221"/>
    <m/>
    <m/>
    <m/>
    <n v="560.2607960298526"/>
    <x v="4"/>
    <s v="The Blackstone Group"/>
  </r>
  <r>
    <s v="Journal"/>
    <s v="Montevideo Labs"/>
    <s v="Data Engineering"/>
    <s v="Data Engineering"/>
    <d v="2024-08-31T00:00:00"/>
    <x v="0"/>
    <s v="50229"/>
    <s v="892983"/>
    <x v="161"/>
    <s v="25152"/>
    <s v="17001844665"/>
    <m/>
    <m/>
    <m/>
    <n v="294.1369179156726"/>
    <x v="4"/>
    <s v="Sincera"/>
  </r>
  <r>
    <s v="Journal"/>
    <s v="Montevideo Labs"/>
    <s v="Data Engineering"/>
    <s v="Data Engineering"/>
    <d v="2024-08-31T00:00:00"/>
    <x v="0"/>
    <s v="50992"/>
    <s v="893947"/>
    <x v="117"/>
    <s v="25138"/>
    <s v="16977995014"/>
    <m/>
    <m/>
    <m/>
    <n v="360.16765459061952"/>
    <x v="4"/>
    <s v="Roku"/>
  </r>
  <r>
    <s v="Journal"/>
    <s v="Montevideo Labs"/>
    <s v="Data Engineering"/>
    <s v="Data Engineering"/>
    <d v="2024-08-31T00:00:00"/>
    <x v="0"/>
    <s v="50715"/>
    <s v="893672"/>
    <x v="117"/>
    <s v="25138"/>
    <s v="16977995014"/>
    <m/>
    <m/>
    <m/>
    <n v="504.23471642686729"/>
    <x v="4"/>
    <s v="Roku"/>
  </r>
  <r>
    <s v="Journal"/>
    <s v="Montevideo Labs"/>
    <s v="Data Engineering"/>
    <s v="Data Engineering"/>
    <d v="2024-08-31T00:00:00"/>
    <x v="0"/>
    <s v="50496"/>
    <s v="893435"/>
    <x v="155"/>
    <s v="32036"/>
    <s v="19584503853"/>
    <m/>
    <m/>
    <m/>
    <n v="560.2607960298526"/>
    <x v="4"/>
    <s v="The Blackstone Group"/>
  </r>
  <r>
    <s v="Journal"/>
    <s v="Montevideo Labs"/>
    <s v="Data Engineering"/>
    <s v="Data Engineering"/>
    <d v="2024-08-31T00:00:00"/>
    <x v="0"/>
    <s v="50747"/>
    <s v="893548"/>
    <x v="117"/>
    <s v="25138"/>
    <s v="16977995014"/>
    <m/>
    <m/>
    <m/>
    <n v="464.21608813902071"/>
    <x v="4"/>
    <s v="Roku"/>
  </r>
  <r>
    <s v="Journal"/>
    <s v="Montevideo Labs"/>
    <s v="Data Engineering"/>
    <s v="Data Engineering"/>
    <d v="2024-08-31T00:00:00"/>
    <x v="0"/>
    <s v="50009"/>
    <s v="892861"/>
    <x v="143"/>
    <s v="25160"/>
    <s v="16856642182"/>
    <m/>
    <m/>
    <m/>
    <n v="560.2607960298526"/>
    <x v="4"/>
    <s v="The Blackstone Group"/>
  </r>
  <r>
    <s v="Journal"/>
    <s v="Montevideo Labs"/>
    <s v="Data Engineering"/>
    <s v="Data Engineering"/>
    <d v="2024-08-31T00:00:00"/>
    <x v="0"/>
    <s v="50188"/>
    <s v="893095"/>
    <x v="143"/>
    <s v="25160"/>
    <s v="16856642182"/>
    <m/>
    <m/>
    <m/>
    <n v="560.2607960298526"/>
    <x v="4"/>
    <s v="The Blackstone Group"/>
  </r>
  <r>
    <s v="Journal"/>
    <s v="Montevideo Labs"/>
    <s v="Data Engineering"/>
    <s v="Data Engineering"/>
    <d v="2024-08-31T00:00:00"/>
    <x v="0"/>
    <s v="50175"/>
    <s v="893094"/>
    <x v="143"/>
    <s v="25160"/>
    <s v="16856642182"/>
    <m/>
    <m/>
    <m/>
    <n v="560.2607960298526"/>
    <x v="4"/>
    <s v="The Blackstone Group"/>
  </r>
  <r>
    <s v="Journal"/>
    <s v="Montevideo Labs"/>
    <s v="Data Engineering"/>
    <s v="Data Engineering"/>
    <d v="2024-08-31T00:00:00"/>
    <x v="0"/>
    <s v="50051"/>
    <s v="892894"/>
    <x v="143"/>
    <s v="25160"/>
    <s v="16856642182"/>
    <m/>
    <m/>
    <m/>
    <n v="536.24961905714463"/>
    <x v="4"/>
    <s v="The Blackstone Group"/>
  </r>
  <r>
    <s v="Journal"/>
    <s v="Montevideo Labs"/>
    <s v="Data Engineering"/>
    <s v="Data Engineering"/>
    <d v="2024-08-31T00:00:00"/>
    <x v="0"/>
    <s v="49810"/>
    <s v="892431"/>
    <x v="143"/>
    <s v="25160"/>
    <s v="16856642182"/>
    <m/>
    <m/>
    <m/>
    <n v="560.2607960298526"/>
    <x v="4"/>
    <s v="The Blackstone Group"/>
  </r>
  <r>
    <s v="Journal"/>
    <s v="Montevideo Labs"/>
    <s v="Data Engineering"/>
    <s v="Data Engineering"/>
    <d v="2024-08-31T00:00:00"/>
    <x v="0"/>
    <s v="49808"/>
    <s v="892430"/>
    <x v="143"/>
    <s v="25160"/>
    <s v="16856642182"/>
    <m/>
    <m/>
    <m/>
    <n v="536.24961905714463"/>
    <x v="4"/>
    <s v="The Blackstone Group"/>
  </r>
  <r>
    <s v="Journal"/>
    <s v="Montevideo Labs"/>
    <s v="Data Engineering"/>
    <s v="Data Engineering"/>
    <d v="2024-08-31T00:00:00"/>
    <x v="0"/>
    <s v="50745"/>
    <s v="893547"/>
    <x v="141"/>
    <s v="35885"/>
    <s v="17771226635"/>
    <m/>
    <m/>
    <m/>
    <n v="448.20863682388205"/>
    <x v="4"/>
    <s v="Globalization Partners"/>
  </r>
  <r>
    <s v="Journal"/>
    <s v="Montevideo Labs"/>
    <s v="Data Engineering"/>
    <s v="Data Engineering"/>
    <d v="2024-08-31T00:00:00"/>
    <x v="0"/>
    <s v="50558"/>
    <s v="893479"/>
    <x v="117"/>
    <s v="25138"/>
    <s v="16977995014"/>
    <m/>
    <m/>
    <m/>
    <n v="360.16765459061952"/>
    <x v="4"/>
    <s v="Roku"/>
  </r>
  <r>
    <s v="Journal"/>
    <s v="Engagement Factory BV Netherlands"/>
    <s v="Data Engineering"/>
    <s v="Data Engineering"/>
    <d v="2024-08-31T00:00:00"/>
    <x v="0"/>
    <s v="49370"/>
    <s v="889846"/>
    <x v="55"/>
    <s v="34533"/>
    <s v="17754450089"/>
    <m/>
    <m/>
    <m/>
    <n v="24931.684002204001"/>
    <x v="1"/>
    <s v="Atnahs Pharma UK Limited"/>
  </r>
  <r>
    <s v="Journal"/>
    <s v="Montevideo Labs"/>
    <s v="Data Engineering"/>
    <s v="Data Engineering"/>
    <d v="2024-08-31T00:00:00"/>
    <x v="0"/>
    <s v="51427"/>
    <s v="894531"/>
    <x v="145"/>
    <s v="28678"/>
    <s v="17806464279"/>
    <m/>
    <m/>
    <m/>
    <n v="160.07451315138644"/>
    <x v="4"/>
    <s v="Fedefarma"/>
  </r>
  <r>
    <s v="Journal"/>
    <s v="Montevideo Labs"/>
    <s v="Data Engineering"/>
    <s v="Data Engineering"/>
    <d v="2024-08-31T00:00:00"/>
    <x v="0"/>
    <s v="51058"/>
    <s v="893985"/>
    <x v="117"/>
    <s v="25138"/>
    <s v="16977995014"/>
    <m/>
    <m/>
    <m/>
    <n v="320.14902630277288"/>
    <x v="4"/>
    <s v="Roku"/>
  </r>
  <r>
    <s v="Journal"/>
    <s v="Montevideo Labs"/>
    <s v="Data Engineering"/>
    <s v="Data Engineering"/>
    <d v="2024-08-31T00:00:00"/>
    <x v="0"/>
    <s v="51278"/>
    <s v="894435"/>
    <x v="117"/>
    <s v="25138"/>
    <s v="16977995014"/>
    <m/>
    <m/>
    <m/>
    <n v="756.352074640301"/>
    <x v="4"/>
    <s v="Roku"/>
  </r>
  <r>
    <s v="Journal"/>
    <s v="Montevideo Labs"/>
    <s v="Data Engineering"/>
    <s v="Data Engineering"/>
    <d v="2024-08-31T00:00:00"/>
    <x v="0"/>
    <s v="50998"/>
    <s v="893952"/>
    <x v="117"/>
    <s v="25138"/>
    <s v="16977995014"/>
    <m/>
    <m/>
    <m/>
    <n v="320.14902630277288"/>
    <x v="4"/>
    <s v="Roku"/>
  </r>
  <r>
    <s v="Journal"/>
    <s v="Montevideo Labs"/>
    <s v="Data Engineering"/>
    <s v="Data Engineering"/>
    <d v="2024-08-31T00:00:00"/>
    <x v="0"/>
    <s v="50983"/>
    <s v="893939"/>
    <x v="154"/>
    <s v="36409"/>
    <s v="17772967350"/>
    <m/>
    <m/>
    <m/>
    <n v="270.12574094296463"/>
    <x v="4"/>
    <s v="Globalization Partners"/>
  </r>
  <r>
    <s v="Journal"/>
    <s v="Montevideo Labs"/>
    <s v="Data Engineering"/>
    <s v="Data Engineering"/>
    <d v="2024-08-31T00:00:00"/>
    <x v="0"/>
    <s v="50817"/>
    <s v="893729"/>
    <x v="141"/>
    <s v="35885"/>
    <s v="17771226635"/>
    <m/>
    <m/>
    <m/>
    <n v="392.1825572208968"/>
    <x v="4"/>
    <s v="Globalization Partners"/>
  </r>
  <r>
    <s v="Journal"/>
    <s v="Montevideo Labs"/>
    <s v="Data Engineering"/>
    <s v="Data Engineering"/>
    <d v="2024-08-31T00:00:00"/>
    <x v="0"/>
    <s v="50603"/>
    <s v="893606"/>
    <x v="151"/>
    <s v="32875"/>
    <s v="19901929100"/>
    <m/>
    <m/>
    <m/>
    <n v="520.2421677420059"/>
    <x v="4"/>
    <s v="The Blackstone Group"/>
  </r>
  <r>
    <s v="Journal"/>
    <s v="Blend360, LLC"/>
    <s v="Data Engineering"/>
    <s v="Data Engineering"/>
    <d v="2024-08-31T00:00:00"/>
    <x v="0"/>
    <s v="51787"/>
    <s v="901381"/>
    <x v="18"/>
    <s v="31318"/>
    <s v="18657995555"/>
    <m/>
    <m/>
    <m/>
    <n v="256.51"/>
    <x v="4"/>
    <s v="Visa"/>
  </r>
  <r>
    <s v="Journal"/>
    <s v="Montevideo Labs"/>
    <s v="Data Engineering"/>
    <s v="Data Engineering"/>
    <d v="2024-08-31T00:00:00"/>
    <x v="0"/>
    <s v="50980"/>
    <s v="893936"/>
    <x v="154"/>
    <s v="36409"/>
    <s v="17772967350"/>
    <m/>
    <m/>
    <m/>
    <n v="405.18873534182302"/>
    <x v="4"/>
    <s v="Globalization Partners"/>
  </r>
  <r>
    <s v="Journal"/>
    <s v="Montevideo Labs"/>
    <s v="Data Engineering"/>
    <s v="Data Engineering"/>
    <d v="2024-08-31T00:00:00"/>
    <x v="0"/>
    <s v="50489"/>
    <s v="893430"/>
    <x v="155"/>
    <s v="32036"/>
    <s v="19584503853"/>
    <m/>
    <m/>
    <m/>
    <n v="520.2421677420059"/>
    <x v="4"/>
    <s v="The Blackstone Group"/>
  </r>
  <r>
    <s v="Journal"/>
    <s v="Montevideo Labs"/>
    <s v="Data Engineering"/>
    <s v="Data Engineering"/>
    <d v="2024-08-31T00:00:00"/>
    <x v="0"/>
    <s v="50441"/>
    <s v="892732"/>
    <x v="166"/>
    <s v="29419"/>
    <s v="18262439992"/>
    <m/>
    <m/>
    <m/>
    <n v="504.23471642686729"/>
    <x v="4"/>
    <s v="The Blackstone Group"/>
  </r>
  <r>
    <s v="Journal"/>
    <s v="Montevideo Labs"/>
    <s v="Data Engineering"/>
    <s v="Data Engineering"/>
    <d v="2024-08-31T00:00:00"/>
    <x v="0"/>
    <s v="51334"/>
    <s v="894500"/>
    <x v="157"/>
    <s v="26788"/>
    <s v="16592846934"/>
    <m/>
    <m/>
    <m/>
    <n v="270.12574094296463"/>
    <x v="4"/>
    <s v="Madhive"/>
  </r>
  <r>
    <s v="Journal"/>
    <s v="Montevideo Labs"/>
    <s v="Data Engineering"/>
    <s v="Data Engineering"/>
    <d v="2024-08-31T00:00:00"/>
    <x v="0"/>
    <s v="50855"/>
    <s v="893761"/>
    <x v="141"/>
    <s v="35885"/>
    <s v="17771226635"/>
    <m/>
    <m/>
    <m/>
    <n v="384.17883156332749"/>
    <x v="4"/>
    <s v="Globalization Partners"/>
  </r>
  <r>
    <s v="Journal"/>
    <s v="Montevideo Labs"/>
    <s v="Data Engineering"/>
    <s v="Data Engineering"/>
    <d v="2024-08-31T00:00:00"/>
    <x v="0"/>
    <s v="50293"/>
    <s v="893136"/>
    <x v="146"/>
    <s v="28145"/>
    <s v="17581549176"/>
    <m/>
    <m/>
    <m/>
    <n v="240.11176972707966"/>
    <x v="4"/>
    <s v="Sincera"/>
  </r>
  <r>
    <s v="Journal"/>
    <s v="Montevideo Labs"/>
    <s v="Data Engineering"/>
    <s v="Data Engineering"/>
    <d v="2024-08-31T00:00:00"/>
    <x v="0"/>
    <s v="49905"/>
    <s v="892483"/>
    <x v="6"/>
    <s v="25146"/>
    <s v="16716229170"/>
    <m/>
    <m/>
    <m/>
    <n v="496.23099076929799"/>
    <x v="4"/>
    <s v="MasterCard"/>
  </r>
  <r>
    <s v="Journal"/>
    <s v="Montevideo Labs"/>
    <s v="Data Engineering"/>
    <s v="Data Engineering"/>
    <d v="2024-08-31T00:00:00"/>
    <x v="0"/>
    <s v="49785"/>
    <s v="892497"/>
    <x v="6"/>
    <s v="25146"/>
    <s v="16716229170"/>
    <m/>
    <m/>
    <m/>
    <n v="336.15647761791155"/>
    <x v="4"/>
    <s v="MasterCard"/>
  </r>
  <r>
    <s v="Journal"/>
    <s v="Montevideo Labs"/>
    <s v="Data Engineering"/>
    <s v="Data Engineering"/>
    <d v="2024-08-31T00:00:00"/>
    <x v="0"/>
    <s v="50271"/>
    <s v="893124"/>
    <x v="146"/>
    <s v="28145"/>
    <s v="17581549176"/>
    <m/>
    <m/>
    <m/>
    <n v="200.09314143923305"/>
    <x v="4"/>
    <s v="Sincera"/>
  </r>
  <r>
    <s v="Journal"/>
    <s v="Montevideo Labs"/>
    <s v="Data Engineering"/>
    <s v="Data Engineering"/>
    <d v="2024-08-31T00:00:00"/>
    <x v="0"/>
    <s v="50933"/>
    <s v="892573"/>
    <x v="175"/>
    <s v="36408"/>
    <s v="17772846592"/>
    <m/>
    <m/>
    <m/>
    <n v="272.12667235735694"/>
    <x v="4"/>
    <s v="Globalization Partners"/>
  </r>
  <r>
    <s v="Journal"/>
    <s v="Montevideo Labs"/>
    <s v="Data Engineering"/>
    <s v="Data Engineering"/>
    <d v="2024-08-31T00:00:00"/>
    <x v="0"/>
    <s v="49864"/>
    <s v="892314"/>
    <x v="143"/>
    <s v="25160"/>
    <s v="16856642182"/>
    <m/>
    <m/>
    <m/>
    <n v="440.20491116631274"/>
    <x v="4"/>
    <s v="The Blackstone Group"/>
  </r>
  <r>
    <s v="Journal"/>
    <s v="Forthpoint"/>
    <s v="Data Engineering"/>
    <s v="Data Engineering"/>
    <d v="2024-08-31T00:00:00"/>
    <x v="0"/>
    <s v="51518"/>
    <s v="895853"/>
    <x v="51"/>
    <s v="38720"/>
    <m/>
    <m/>
    <m/>
    <m/>
    <n v="11537.85056397287"/>
    <x v="1"/>
    <s v="Ineos FPS Ltd"/>
  </r>
  <r>
    <s v="Journal"/>
    <s v="Montevideo Labs"/>
    <s v="Data Engineering"/>
    <s v="Data Engineering"/>
    <d v="2024-08-31T00:00:00"/>
    <x v="0"/>
    <s v="50657"/>
    <s v="893646"/>
    <x v="117"/>
    <s v="25138"/>
    <s v="16977995014"/>
    <m/>
    <m/>
    <m/>
    <n v="464.21608813902071"/>
    <x v="4"/>
    <s v="Roku"/>
  </r>
  <r>
    <s v="Journal"/>
    <s v="Montevideo Labs"/>
    <s v="Data Engineering"/>
    <s v="Data Engineering"/>
    <d v="2024-08-31T00:00:00"/>
    <x v="0"/>
    <s v="49988"/>
    <s v="892513"/>
    <x v="6"/>
    <s v="25146"/>
    <s v="16716229170"/>
    <m/>
    <m/>
    <m/>
    <n v="336.15647761791155"/>
    <x v="4"/>
    <s v="MasterCard"/>
  </r>
  <r>
    <s v="Journal"/>
    <s v="Montevideo Labs"/>
    <s v="Data Engineering"/>
    <s v="Data Engineering"/>
    <d v="2024-08-31T00:00:00"/>
    <x v="0"/>
    <s v="50528"/>
    <s v="893454"/>
    <x v="155"/>
    <s v="32036"/>
    <s v="19584503853"/>
    <m/>
    <m/>
    <m/>
    <n v="560.2607960298526"/>
    <x v="4"/>
    <s v="The Blackstone Group"/>
  </r>
  <r>
    <s v="Journal"/>
    <s v="Montevideo Labs"/>
    <s v="Data Engineering"/>
    <s v="Data Engineering"/>
    <d v="2024-08-31T00:00:00"/>
    <x v="0"/>
    <s v="50592"/>
    <s v="893504"/>
    <x v="117"/>
    <s v="25138"/>
    <s v="16977995014"/>
    <m/>
    <m/>
    <m/>
    <n v="344.16020327548085"/>
    <x v="4"/>
    <s v="Roku"/>
  </r>
  <r>
    <s v="Journal"/>
    <s v="Montevideo Labs"/>
    <s v="Data Engineering"/>
    <s v="Data Engineering"/>
    <d v="2024-08-31T00:00:00"/>
    <x v="0"/>
    <s v="50481"/>
    <s v="893422"/>
    <x v="166"/>
    <s v="29419"/>
    <s v="18262439992"/>
    <m/>
    <m/>
    <m/>
    <n v="560.2607960298526"/>
    <x v="4"/>
    <s v="The Blackstone Group"/>
  </r>
  <r>
    <s v="Journal"/>
    <s v="Blend360, LLC"/>
    <s v="Data Engineering"/>
    <s v="Data Engineering"/>
    <d v="2024-08-31T00:00:00"/>
    <x v="0"/>
    <s v="49223"/>
    <s v="888135"/>
    <x v="140"/>
    <s v="25981"/>
    <s v="14230097156"/>
    <m/>
    <m/>
    <s v="Retainer Revenue Recognition"/>
    <n v="14773.97"/>
    <x v="4"/>
    <s v="Under Armour"/>
  </r>
  <r>
    <s v="Journal"/>
    <s v="Montevideo Labs"/>
    <s v="Data Engineering"/>
    <s v="Data Engineering"/>
    <d v="2024-08-31T00:00:00"/>
    <x v="0"/>
    <s v="50047"/>
    <s v="892889"/>
    <x v="143"/>
    <s v="25160"/>
    <s v="16856642182"/>
    <m/>
    <m/>
    <m/>
    <n v="320.14902630277288"/>
    <x v="4"/>
    <s v="The Blackstone Group"/>
  </r>
  <r>
    <s v="Journal"/>
    <s v="Montevideo Labs"/>
    <s v="Data Engineering"/>
    <s v="Data Engineering"/>
    <d v="2024-08-31T00:00:00"/>
    <x v="0"/>
    <s v="51177"/>
    <s v="894356"/>
    <x v="117"/>
    <s v="25138"/>
    <s v="16977995014"/>
    <m/>
    <m/>
    <m/>
    <n v="480.22353945415932"/>
    <x v="4"/>
    <s v="Roku"/>
  </r>
  <r>
    <s v="Journal"/>
    <s v="Montevideo Labs"/>
    <s v="Data Engineering"/>
    <s v="Data Engineering"/>
    <d v="2024-08-31T00:00:00"/>
    <x v="0"/>
    <s v="50063"/>
    <s v="892347"/>
    <x v="143"/>
    <s v="25160"/>
    <s v="16856642182"/>
    <m/>
    <m/>
    <m/>
    <n v="480.22353945415932"/>
    <x v="4"/>
    <s v="The Blackstone Group"/>
  </r>
  <r>
    <s v="Journal"/>
    <s v="Blend360, LLC"/>
    <s v="Data Engineering"/>
    <s v="Data Engineering"/>
    <d v="2024-08-31T00:00:00"/>
    <x v="0"/>
    <s v="52166"/>
    <s v="913919"/>
    <x v="0"/>
    <m/>
    <m/>
    <s v="ICC 1333 NBCU : Prism (Wingspan) 2.0 Phase 2"/>
    <m/>
    <s v="TopSide Management Book Elim related to project ICC 1333 NBCU : Prism (Wingspan) 2.0 Phase 2"/>
    <n v="-11405.31"/>
    <x v="4"/>
    <s v="NBCU"/>
  </r>
  <r>
    <s v="Journal"/>
    <s v="Montevideo Labs"/>
    <s v="Data Engineering"/>
    <s v="Data Engineering"/>
    <d v="2024-08-31T00:00:00"/>
    <x v="0"/>
    <s v="50130"/>
    <s v="892930"/>
    <x v="143"/>
    <s v="25160"/>
    <s v="16856642182"/>
    <m/>
    <m/>
    <m/>
    <n v="560.2607960298526"/>
    <x v="4"/>
    <s v="The Blackstone Group"/>
  </r>
  <r>
    <s v="Journal"/>
    <s v="Montevideo Labs"/>
    <s v="Data Engineering"/>
    <s v="Data Engineering"/>
    <d v="2024-08-31T00:00:00"/>
    <x v="0"/>
    <s v="51387"/>
    <s v="894700"/>
    <x v="157"/>
    <s v="26788"/>
    <s v="16592846934"/>
    <m/>
    <m/>
    <m/>
    <n v="270.12574094296463"/>
    <x v="4"/>
    <s v="Madhive"/>
  </r>
  <r>
    <s v="Journal"/>
    <s v="Montevideo Labs"/>
    <s v="Data Engineering"/>
    <s v="Data Engineering"/>
    <d v="2024-08-31T00:00:00"/>
    <x v="0"/>
    <s v="50881"/>
    <s v="893779"/>
    <x v="141"/>
    <s v="35885"/>
    <s v="17771226635"/>
    <m/>
    <m/>
    <m/>
    <n v="504.23471642686729"/>
    <x v="4"/>
    <s v="Globalization Partners"/>
  </r>
  <r>
    <s v="Journal"/>
    <s v="Montevideo Labs"/>
    <s v="Data Engineering"/>
    <s v="Data Engineering"/>
    <d v="2024-08-31T00:00:00"/>
    <x v="0"/>
    <s v="51418"/>
    <s v="894716"/>
    <x v="145"/>
    <s v="28678"/>
    <s v="17806464279"/>
    <m/>
    <m/>
    <m/>
    <n v="180.08382729530976"/>
    <x v="4"/>
    <s v="Fedefarma"/>
  </r>
  <r>
    <s v="Journal"/>
    <s v="Montevideo Labs"/>
    <s v="Data Engineering"/>
    <s v="Data Engineering"/>
    <d v="2024-08-31T00:00:00"/>
    <x v="0"/>
    <s v="50863"/>
    <s v="893769"/>
    <x v="117"/>
    <s v="25138"/>
    <s v="16977995014"/>
    <m/>
    <m/>
    <m/>
    <n v="320.14902630277288"/>
    <x v="4"/>
    <s v="Roku"/>
  </r>
  <r>
    <s v="Journal"/>
    <s v="Blend360, LLC"/>
    <s v="Data Engineering"/>
    <s v="Data Engineering"/>
    <d v="2024-08-31T00:00:00"/>
    <x v="0"/>
    <s v="51673"/>
    <s v="901495"/>
    <x v="59"/>
    <s v="25978"/>
    <s v="14545854040"/>
    <m/>
    <m/>
    <m/>
    <n v="770.38"/>
    <x v="4"/>
    <s v="UDX"/>
  </r>
  <r>
    <s v="Journal"/>
    <s v="Montevideo Labs"/>
    <s v="Data Engineering"/>
    <s v="Data Engineering"/>
    <d v="2024-08-31T00:00:00"/>
    <x v="0"/>
    <s v="51045"/>
    <s v="892579"/>
    <x v="147"/>
    <s v="36410"/>
    <s v="17772859452"/>
    <m/>
    <m/>
    <m/>
    <n v="648.30177826311512"/>
    <x v="4"/>
    <s v="Globalization Partners"/>
  </r>
  <r>
    <s v="Journal"/>
    <s v="Montevideo Labs"/>
    <s v="Data Engineering"/>
    <s v="Data Engineering"/>
    <d v="2024-08-31T00:00:00"/>
    <x v="0"/>
    <s v="50878"/>
    <s v="893776"/>
    <x v="117"/>
    <s v="25138"/>
    <s v="16977995014"/>
    <m/>
    <m/>
    <m/>
    <n v="464.21608813902071"/>
    <x v="4"/>
    <s v="Roku"/>
  </r>
  <r>
    <s v="Journal"/>
    <s v="Montevideo Labs"/>
    <s v="Data Engineering"/>
    <s v="Data Engineering"/>
    <d v="2024-08-31T00:00:00"/>
    <x v="0"/>
    <s v="50853"/>
    <s v="893759"/>
    <x v="141"/>
    <s v="35885"/>
    <s v="17771226635"/>
    <m/>
    <m/>
    <m/>
    <n v="245.11422219043658"/>
    <x v="4"/>
    <s v="Globalization Partners"/>
  </r>
  <r>
    <s v="Journal"/>
    <s v="Montevideo Labs"/>
    <s v="Data Engineering"/>
    <s v="Data Engineering"/>
    <d v="2024-08-31T00:00:00"/>
    <x v="0"/>
    <s v="50696"/>
    <s v="893665"/>
    <x v="162"/>
    <s v="36413"/>
    <s v="20242405226"/>
    <m/>
    <m/>
    <m/>
    <n v="440.20491116631274"/>
    <x v="4"/>
    <s v="The Blackstone Group"/>
  </r>
  <r>
    <s v="Journal"/>
    <s v="Montevideo Labs"/>
    <s v="Data Engineering"/>
    <s v="Data Engineering"/>
    <d v="2024-08-31T00:00:00"/>
    <x v="0"/>
    <s v="50042"/>
    <s v="892706"/>
    <x v="143"/>
    <s v="25160"/>
    <s v="16856642182"/>
    <m/>
    <m/>
    <m/>
    <n v="480.22353945415932"/>
    <x v="4"/>
    <s v="The Blackstone Group"/>
  </r>
  <r>
    <s v="Journal"/>
    <s v="Montevideo Labs"/>
    <s v="Data Engineering"/>
    <s v="Data Engineering"/>
    <d v="2024-08-31T00:00:00"/>
    <x v="0"/>
    <s v="51328"/>
    <s v="894459"/>
    <x v="157"/>
    <s v="26788"/>
    <s v="16592846934"/>
    <m/>
    <m/>
    <m/>
    <n v="240.11176972707966"/>
    <x v="4"/>
    <s v="Madhive"/>
  </r>
  <r>
    <s v="Journal"/>
    <s v="Montevideo Labs"/>
    <s v="Data Engineering"/>
    <s v="Data Engineering"/>
    <d v="2024-08-31T00:00:00"/>
    <x v="0"/>
    <s v="51353"/>
    <s v="894472"/>
    <x v="157"/>
    <s v="26788"/>
    <s v="16592846934"/>
    <m/>
    <m/>
    <m/>
    <n v="455.21202070163127"/>
    <x v="4"/>
    <s v="Madhive"/>
  </r>
  <r>
    <s v="Journal"/>
    <s v="Montevideo Labs"/>
    <s v="Data Engineering"/>
    <s v="Data Engineering"/>
    <d v="2024-08-31T00:00:00"/>
    <x v="0"/>
    <s v="50867"/>
    <s v="893773"/>
    <x v="141"/>
    <s v="35885"/>
    <s v="17771226635"/>
    <m/>
    <m/>
    <m/>
    <n v="504.23471642686729"/>
    <x v="4"/>
    <s v="Globalization Partners"/>
  </r>
  <r>
    <s v="Journal"/>
    <s v="Montevideo Labs"/>
    <s v="Data Engineering"/>
    <s v="Data Engineering"/>
    <d v="2024-08-31T00:00:00"/>
    <x v="0"/>
    <s v="50719"/>
    <s v="893676"/>
    <x v="182"/>
    <s v="25866"/>
    <s v="16973568605"/>
    <m/>
    <m/>
    <m/>
    <n v="544.25334471471388"/>
    <x v="4"/>
    <s v="Globalization Partners"/>
  </r>
  <r>
    <s v="Journal"/>
    <s v="Montevideo Labs"/>
    <s v="Data Engineering"/>
    <s v="Data Engineering"/>
    <d v="2024-08-31T00:00:00"/>
    <x v="0"/>
    <s v="49757"/>
    <s v="892393"/>
    <x v="143"/>
    <s v="25160"/>
    <s v="16856642182"/>
    <m/>
    <m/>
    <m/>
    <n v="480.22353945415932"/>
    <x v="4"/>
    <s v="The Blackstone Group"/>
  </r>
  <r>
    <s v="Journal"/>
    <s v="Montevideo Labs"/>
    <s v="Data Engineering"/>
    <s v="Data Engineering"/>
    <d v="2024-08-31T00:00:00"/>
    <x v="0"/>
    <s v="50005"/>
    <s v="892343"/>
    <x v="143"/>
    <s v="25160"/>
    <s v="16856642182"/>
    <m/>
    <m/>
    <m/>
    <n v="440.20491116631274"/>
    <x v="4"/>
    <s v="The Blackstone Group"/>
  </r>
  <r>
    <s v="Journal"/>
    <s v="Montevideo Labs"/>
    <s v="Data Engineering"/>
    <s v="Data Engineering"/>
    <d v="2024-08-31T00:00:00"/>
    <x v="0"/>
    <s v="50663"/>
    <s v="893652"/>
    <x v="117"/>
    <s v="25138"/>
    <s v="16977995014"/>
    <m/>
    <m/>
    <m/>
    <n v="464.21608813902071"/>
    <x v="4"/>
    <s v="Roku"/>
  </r>
  <r>
    <s v="Journal"/>
    <s v="Montevideo Labs"/>
    <s v="Data Engineering"/>
    <s v="Data Engineering"/>
    <d v="2024-08-31T00:00:00"/>
    <x v="0"/>
    <s v="49765"/>
    <s v="892294"/>
    <x v="157"/>
    <s v="26788"/>
    <s v="16592846934"/>
    <m/>
    <m/>
    <m/>
    <n v="520.2421677420059"/>
    <x v="4"/>
    <s v="Madhive"/>
  </r>
  <r>
    <s v="Journal"/>
    <s v="Montevideo Labs"/>
    <s v="Data Engineering"/>
    <s v="Data Engineering"/>
    <d v="2024-08-31T00:00:00"/>
    <x v="0"/>
    <s v="50320"/>
    <s v="892534"/>
    <x v="156"/>
    <s v="28140"/>
    <s v="17690283562"/>
    <m/>
    <m/>
    <m/>
    <n v="536.24961905714463"/>
    <x v="4"/>
    <s v="The Blackstone Group"/>
  </r>
  <r>
    <s v="Journal"/>
    <s v="Montevideo Labs"/>
    <s v="Data Engineering"/>
    <s v="Data Engineering"/>
    <d v="2024-08-31T00:00:00"/>
    <x v="0"/>
    <s v="49995"/>
    <s v="892853"/>
    <x v="143"/>
    <s v="25160"/>
    <s v="16856642182"/>
    <m/>
    <m/>
    <m/>
    <n v="560.2607960298526"/>
    <x v="4"/>
    <s v="The Blackstone Group"/>
  </r>
  <r>
    <s v="Journal"/>
    <s v="Montevideo Labs"/>
    <s v="Data Engineering"/>
    <s v="Data Engineering"/>
    <d v="2024-08-31T00:00:00"/>
    <x v="0"/>
    <s v="49959"/>
    <s v="892334"/>
    <x v="6"/>
    <s v="25146"/>
    <s v="16716229170"/>
    <m/>
    <m/>
    <m/>
    <n v="496.23099076929799"/>
    <x v="4"/>
    <s v="MasterCard"/>
  </r>
  <r>
    <s v="Journal"/>
    <s v="Montevideo Labs"/>
    <s v="Data Engineering"/>
    <s v="Data Engineering"/>
    <d v="2024-08-31T00:00:00"/>
    <x v="0"/>
    <s v="50248"/>
    <s v="892990"/>
    <x v="158"/>
    <s v="25544"/>
    <s v="16807042572"/>
    <m/>
    <m/>
    <m/>
    <n v="536.24961905714463"/>
    <x v="4"/>
    <s v="The Blackstone Group"/>
  </r>
  <r>
    <s v="Journal"/>
    <s v="Montevideo Labs"/>
    <s v="Data Engineering"/>
    <s v="Data Engineering"/>
    <d v="2024-08-31T00:00:00"/>
    <x v="0"/>
    <s v="51068"/>
    <s v="894121"/>
    <x v="147"/>
    <s v="36410"/>
    <s v="17772859452"/>
    <m/>
    <m/>
    <m/>
    <n v="520.2421677420059"/>
    <x v="4"/>
    <s v="Globalization Partners"/>
  </r>
  <r>
    <s v="Journal"/>
    <s v="Blend360, LLC"/>
    <s v="Data Engineering"/>
    <s v="Data Engineering"/>
    <d v="2024-08-31T00:00:00"/>
    <x v="0"/>
    <s v="52166"/>
    <s v="913919"/>
    <x v="0"/>
    <m/>
    <m/>
    <s v="ICC 1202 Hyatt : Hyatt - GenAI Implementation"/>
    <m/>
    <s v="TopSide Management Book Elim related to project ICC 1202 Hyatt : Hyatt - GenAI Implementation"/>
    <n v="-25419.84"/>
    <x v="4"/>
    <s v="Hyatt"/>
  </r>
  <r>
    <s v="Journal"/>
    <s v="Montevideo Labs"/>
    <s v="Data Engineering"/>
    <s v="Data Engineering"/>
    <d v="2024-08-31T00:00:00"/>
    <x v="0"/>
    <s v="51145"/>
    <s v="894149"/>
    <x v="117"/>
    <s v="25138"/>
    <s v="16977995014"/>
    <m/>
    <m/>
    <m/>
    <n v="432.20118550874338"/>
    <x v="4"/>
    <s v="Roku"/>
  </r>
  <r>
    <s v="Journal"/>
    <s v="Blend360, LLC"/>
    <s v="Data Engineering"/>
    <s v="Data Engineering"/>
    <d v="2024-08-31T00:00:00"/>
    <x v="0"/>
    <s v="52028"/>
    <s v="909264"/>
    <x v="19"/>
    <s v="28141"/>
    <s v="17583569682"/>
    <m/>
    <m/>
    <m/>
    <n v="2980.43"/>
    <x v="4"/>
    <s v="GoodRx"/>
  </r>
  <r>
    <s v="Journal"/>
    <s v="Montevideo Labs"/>
    <s v="Data Engineering"/>
    <s v="Data Engineering"/>
    <d v="2024-08-31T00:00:00"/>
    <x v="0"/>
    <s v="50974"/>
    <s v="894095"/>
    <x v="154"/>
    <s v="36409"/>
    <s v="17772967350"/>
    <m/>
    <m/>
    <m/>
    <n v="270.12574094296463"/>
    <x v="4"/>
    <s v="Globalization Partners"/>
  </r>
  <r>
    <s v="Journal"/>
    <s v="Montevideo Labs"/>
    <s v="Data Engineering"/>
    <s v="Data Engineering"/>
    <d v="2024-08-31T00:00:00"/>
    <x v="0"/>
    <s v="51042"/>
    <s v="892762"/>
    <x v="117"/>
    <s v="25138"/>
    <s v="16977995014"/>
    <m/>
    <m/>
    <m/>
    <n v="432.20118550874338"/>
    <x v="4"/>
    <s v="Roku"/>
  </r>
  <r>
    <s v="Journal"/>
    <s v="Montevideo Labs"/>
    <s v="Data Engineering"/>
    <s v="Data Engineering"/>
    <d v="2024-08-31T00:00:00"/>
    <x v="0"/>
    <s v="49964"/>
    <s v="892834"/>
    <x v="143"/>
    <s v="25160"/>
    <s v="16856642182"/>
    <m/>
    <m/>
    <m/>
    <n v="480.22353945415932"/>
    <x v="4"/>
    <s v="The Blackstone Group"/>
  </r>
  <r>
    <s v="Journal"/>
    <s v="Montevideo Labs"/>
    <s v="Data Engineering"/>
    <s v="Data Engineering"/>
    <d v="2024-08-31T00:00:00"/>
    <x v="0"/>
    <s v="51013"/>
    <s v="894103"/>
    <x v="154"/>
    <s v="36409"/>
    <s v="17772967350"/>
    <m/>
    <m/>
    <m/>
    <n v="360.16765459061952"/>
    <x v="4"/>
    <s v="Globalization Partners"/>
  </r>
  <r>
    <s v="Journal"/>
    <s v="Blend360, LLC"/>
    <s v="Data Engineering"/>
    <s v="Data Engineering"/>
    <d v="2024-08-31T00:00:00"/>
    <x v="0"/>
    <s v="51757"/>
    <s v="901358"/>
    <x v="18"/>
    <s v="31318"/>
    <s v="18657995555"/>
    <m/>
    <m/>
    <m/>
    <n v="17.7"/>
    <x v="4"/>
    <s v="Visa"/>
  </r>
  <r>
    <s v="Journal"/>
    <s v="Montevideo Labs"/>
    <s v="Data Engineering"/>
    <s v="Data Engineering"/>
    <d v="2024-08-31T00:00:00"/>
    <x v="0"/>
    <s v="50210"/>
    <s v="892966"/>
    <x v="161"/>
    <s v="25152"/>
    <s v="17001844665"/>
    <m/>
    <m/>
    <m/>
    <n v="240.11176972707966"/>
    <x v="4"/>
    <s v="Sincera"/>
  </r>
  <r>
    <s v="Journal"/>
    <s v="Montevideo Labs"/>
    <s v="Data Engineering"/>
    <s v="Data Engineering"/>
    <d v="2024-08-31T00:00:00"/>
    <x v="0"/>
    <s v="50082"/>
    <s v="892359"/>
    <x v="6"/>
    <s v="25146"/>
    <s v="16716229170"/>
    <m/>
    <m/>
    <m/>
    <n v="336.15647761791155"/>
    <x v="4"/>
    <s v="MasterCard"/>
  </r>
  <r>
    <s v="Journal"/>
    <s v="Montevideo Labs"/>
    <s v="Data Engineering"/>
    <s v="Data Engineering"/>
    <d v="2024-08-31T00:00:00"/>
    <x v="0"/>
    <s v="49895"/>
    <s v="892477"/>
    <x v="6"/>
    <s v="25146"/>
    <s v="16716229170"/>
    <m/>
    <m/>
    <m/>
    <n v="400.1862828784661"/>
    <x v="4"/>
    <s v="MasterCard"/>
  </r>
  <r>
    <s v="Journal"/>
    <s v="Montevideo Labs"/>
    <s v="Data Engineering"/>
    <s v="Data Engineering"/>
    <d v="2024-08-31T00:00:00"/>
    <x v="0"/>
    <s v="51332"/>
    <s v="894498"/>
    <x v="160"/>
    <s v="25140"/>
    <s v="16977994594"/>
    <m/>
    <m/>
    <m/>
    <n v="480.22353945415932"/>
    <x v="4"/>
    <s v="Roku"/>
  </r>
  <r>
    <s v="Journal"/>
    <s v="Montevideo Labs"/>
    <s v="Data Engineering"/>
    <s v="Data Engineering"/>
    <d v="2024-08-31T00:00:00"/>
    <x v="0"/>
    <s v="50270"/>
    <s v="893204"/>
    <x v="158"/>
    <s v="25544"/>
    <s v="16807042572"/>
    <m/>
    <m/>
    <m/>
    <n v="536.24961905714463"/>
    <x v="4"/>
    <s v="The Blackstone Group"/>
  </r>
  <r>
    <s v="Journal"/>
    <s v="Montevideo Labs"/>
    <s v="Data Engineering"/>
    <s v="Data Engineering"/>
    <d v="2024-08-31T00:00:00"/>
    <x v="0"/>
    <s v="50163"/>
    <s v="892947"/>
    <x v="143"/>
    <s v="25160"/>
    <s v="16856642182"/>
    <m/>
    <m/>
    <m/>
    <n v="480.22353945415932"/>
    <x v="4"/>
    <s v="The Blackstone Group"/>
  </r>
  <r>
    <s v="Journal"/>
    <s v="Montevideo Labs"/>
    <s v="Data Engineering"/>
    <s v="Data Engineering"/>
    <d v="2024-08-31T00:00:00"/>
    <x v="0"/>
    <s v="50192"/>
    <s v="893098"/>
    <x v="161"/>
    <s v="25152"/>
    <s v="17001844665"/>
    <m/>
    <m/>
    <m/>
    <n v="210.0977985111947"/>
    <x v="4"/>
    <s v="Sincera"/>
  </r>
  <r>
    <s v="Journal"/>
    <s v="Montevideo Labs"/>
    <s v="Data Engineering"/>
    <s v="Data Engineering"/>
    <d v="2024-08-31T00:00:00"/>
    <x v="0"/>
    <s v="50672"/>
    <s v="892551"/>
    <x v="152"/>
    <s v="34751"/>
    <s v="18659335221"/>
    <m/>
    <m/>
    <m/>
    <n v="560.2607960298526"/>
    <x v="4"/>
    <s v="The Blackstone Group"/>
  </r>
  <r>
    <s v="Journal"/>
    <s v="Montevideo Labs"/>
    <s v="Data Engineering"/>
    <s v="Data Engineering"/>
    <d v="2024-08-31T00:00:00"/>
    <x v="0"/>
    <s v="50645"/>
    <s v="893644"/>
    <x v="117"/>
    <s v="25138"/>
    <s v="16977995014"/>
    <m/>
    <m/>
    <m/>
    <n v="210.0977985111947"/>
    <x v="4"/>
    <s v="Roku"/>
  </r>
  <r>
    <s v="Journal"/>
    <s v="Montevideo Labs"/>
    <s v="Data Engineering"/>
    <s v="Data Engineering"/>
    <d v="2024-08-31T00:00:00"/>
    <x v="0"/>
    <s v="50530"/>
    <s v="893455"/>
    <x v="155"/>
    <s v="32036"/>
    <s v="19584503853"/>
    <m/>
    <m/>
    <m/>
    <n v="520.2421677420059"/>
    <x v="4"/>
    <s v="The Blackstone Group"/>
  </r>
  <r>
    <s v="Journal"/>
    <s v="Montevideo Labs"/>
    <s v="Data Engineering"/>
    <s v="Data Engineering"/>
    <d v="2024-08-31T00:00:00"/>
    <x v="0"/>
    <s v="50614"/>
    <s v="893509"/>
    <x v="151"/>
    <s v="32875"/>
    <s v="19901929100"/>
    <m/>
    <m/>
    <m/>
    <n v="520.2421677420059"/>
    <x v="4"/>
    <s v="The Blackstone Group"/>
  </r>
  <r>
    <s v="Journal"/>
    <s v="Montevideo Labs"/>
    <s v="Data Engineering"/>
    <s v="Data Engineering"/>
    <d v="2024-08-31T00:00:00"/>
    <x v="0"/>
    <s v="49796"/>
    <s v="892418"/>
    <x v="143"/>
    <s v="25160"/>
    <s v="16856642182"/>
    <m/>
    <m/>
    <m/>
    <n v="560.2607960298526"/>
    <x v="4"/>
    <s v="The Blackstone Group"/>
  </r>
  <r>
    <s v="Journal"/>
    <s v="Montevideo Labs"/>
    <s v="Data Engineering"/>
    <s v="Data Engineering"/>
    <d v="2024-08-31T00:00:00"/>
    <x v="0"/>
    <s v="50332"/>
    <s v="893241"/>
    <x v="149"/>
    <s v="25157"/>
    <s v="17001841791"/>
    <m/>
    <m/>
    <m/>
    <n v="520.2421677420059"/>
    <x v="4"/>
    <s v="Stagwellglobal"/>
  </r>
  <r>
    <s v="Journal"/>
    <s v="Montevideo Labs"/>
    <s v="Data Engineering"/>
    <s v="Data Engineering"/>
    <d v="2024-08-31T00:00:00"/>
    <x v="0"/>
    <s v="50926"/>
    <s v="892758"/>
    <x v="117"/>
    <s v="25138"/>
    <s v="16977995014"/>
    <m/>
    <m/>
    <m/>
    <n v="504.23471642686729"/>
    <x v="4"/>
    <s v="Roku"/>
  </r>
  <r>
    <s v="Journal"/>
    <s v="Forthpoint"/>
    <s v="Data Engineering"/>
    <s v="Data Engineering"/>
    <d v="2024-08-31T00:00:00"/>
    <x v="0"/>
    <s v="49429"/>
    <s v="889903"/>
    <x v="177"/>
    <s v="28150"/>
    <m/>
    <m/>
    <m/>
    <m/>
    <n v="526.36179580168198"/>
    <x v="1"/>
    <s v="British Telecom"/>
  </r>
  <r>
    <s v="Journal"/>
    <s v="Forthpoint"/>
    <s v="Data Engineering"/>
    <s v="Data Engineering"/>
    <d v="2024-08-31T00:00:00"/>
    <x v="0"/>
    <s v="49556"/>
    <s v="890190"/>
    <x v="186"/>
    <s v="38721"/>
    <m/>
    <m/>
    <m/>
    <m/>
    <n v="4605.6657132647179"/>
    <x v="1"/>
    <s v="Loveelectric"/>
  </r>
  <r>
    <s v="Journal"/>
    <s v="Blend360, LLC"/>
    <s v="Data Engineering"/>
    <s v="Data Engineering"/>
    <d v="2024-08-31T00:00:00"/>
    <x v="0"/>
    <s v="49218"/>
    <s v="887937"/>
    <x v="187"/>
    <s v="23422"/>
    <s v="15865571503"/>
    <m/>
    <m/>
    <s v="Retainer Revenue Recognition"/>
    <n v="27080"/>
    <x v="4"/>
    <s v="Spire Orthopedic Partners"/>
  </r>
  <r>
    <s v="Journal"/>
    <s v="Montevideo Labs"/>
    <s v="Data Engineering"/>
    <s v="Data Engineering"/>
    <d v="2024-08-31T00:00:00"/>
    <x v="0"/>
    <s v="51408"/>
    <s v="894525"/>
    <x v="145"/>
    <s v="28678"/>
    <s v="17806464279"/>
    <m/>
    <m/>
    <m/>
    <n v="160.07451315138644"/>
    <x v="4"/>
    <s v="Fedefarma"/>
  </r>
  <r>
    <s v="Journal"/>
    <s v="Blend360, LLC"/>
    <s v="Data Engineering"/>
    <s v="Data Engineering"/>
    <d v="2024-08-31T00:00:00"/>
    <x v="0"/>
    <s v="51662"/>
    <s v="901407"/>
    <x v="59"/>
    <s v="25978"/>
    <s v="14545854040"/>
    <m/>
    <m/>
    <m/>
    <n v="447.14"/>
    <x v="4"/>
    <s v="UDX"/>
  </r>
  <r>
    <s v="Journal"/>
    <s v="Montevideo Labs"/>
    <s v="Data Engineering"/>
    <s v="Data Engineering"/>
    <d v="2024-08-31T00:00:00"/>
    <x v="0"/>
    <s v="50098"/>
    <s v="892919"/>
    <x v="143"/>
    <s v="25160"/>
    <s v="16856642182"/>
    <m/>
    <m/>
    <m/>
    <n v="480.22353945415932"/>
    <x v="4"/>
    <s v="The Blackstone Group"/>
  </r>
  <r>
    <s v="Journal"/>
    <s v="Montevideo Labs"/>
    <s v="Data Engineering"/>
    <s v="Data Engineering"/>
    <d v="2024-08-31T00:00:00"/>
    <x v="0"/>
    <s v="51163"/>
    <s v="892581"/>
    <x v="168"/>
    <s v="36411"/>
    <s v="17772618578"/>
    <m/>
    <m/>
    <m/>
    <n v="560.2607960298526"/>
    <x v="4"/>
    <s v="Globalization Partners"/>
  </r>
  <r>
    <s v="Journal"/>
    <s v="Montevideo Labs"/>
    <s v="Data Engineering"/>
    <s v="Data Engineering"/>
    <d v="2024-08-31T00:00:00"/>
    <x v="0"/>
    <s v="50503"/>
    <s v="893441"/>
    <x v="117"/>
    <s v="25138"/>
    <s v="16977995014"/>
    <m/>
    <m/>
    <m/>
    <n v="320.14902630277288"/>
    <x v="4"/>
    <s v="Roku"/>
  </r>
  <r>
    <s v="Journal"/>
    <s v="Montevideo Labs"/>
    <s v="Data Engineering"/>
    <s v="Data Engineering"/>
    <d v="2024-08-31T00:00:00"/>
    <x v="0"/>
    <s v="50216"/>
    <s v="892971"/>
    <x v="161"/>
    <s v="25152"/>
    <s v="17001844665"/>
    <m/>
    <m/>
    <m/>
    <n v="231.10770228969028"/>
    <x v="4"/>
    <s v="Sincera"/>
  </r>
  <r>
    <s v="Journal"/>
    <s v="Montevideo Labs"/>
    <s v="Data Engineering"/>
    <s v="Data Engineering"/>
    <d v="2024-08-31T00:00:00"/>
    <x v="0"/>
    <s v="50256"/>
    <s v="893199"/>
    <x v="158"/>
    <s v="25544"/>
    <s v="16807042572"/>
    <m/>
    <m/>
    <m/>
    <n v="536.24961905714463"/>
    <x v="4"/>
    <s v="The Blackstone Group"/>
  </r>
  <r>
    <s v="Journal"/>
    <s v="Montevideo Labs"/>
    <s v="Data Engineering"/>
    <s v="Data Engineering"/>
    <d v="2024-08-31T00:00:00"/>
    <x v="0"/>
    <s v="50953"/>
    <s v="893915"/>
    <x v="154"/>
    <s v="36409"/>
    <s v="17772967350"/>
    <m/>
    <m/>
    <m/>
    <n v="360.16765459061952"/>
    <x v="4"/>
    <s v="Globalization Partners"/>
  </r>
  <r>
    <s v="Journal"/>
    <s v="Montevideo Labs"/>
    <s v="Data Engineering"/>
    <s v="Data Engineering"/>
    <d v="2024-08-31T00:00:00"/>
    <x v="0"/>
    <s v="51030"/>
    <s v="893971"/>
    <x v="154"/>
    <s v="36409"/>
    <s v="17772967350"/>
    <m/>
    <m/>
    <m/>
    <n v="360.16765459061952"/>
    <x v="4"/>
    <s v="Globalization Partners"/>
  </r>
  <r>
    <s v="Journal"/>
    <s v="Montevideo Labs"/>
    <s v="Data Engineering"/>
    <s v="Data Engineering"/>
    <d v="2024-08-31T00:00:00"/>
    <x v="0"/>
    <s v="50993"/>
    <s v="893948"/>
    <x v="154"/>
    <s v="36409"/>
    <s v="17772967350"/>
    <m/>
    <m/>
    <m/>
    <n v="360.16765459061952"/>
    <x v="4"/>
    <s v="Globalization Partners"/>
  </r>
  <r>
    <s v="Journal"/>
    <s v="Montevideo Labs"/>
    <s v="Data Engineering"/>
    <s v="Data Engineering"/>
    <d v="2024-08-31T00:00:00"/>
    <x v="0"/>
    <s v="51023"/>
    <s v="893965"/>
    <x v="154"/>
    <s v="36409"/>
    <s v="17772967350"/>
    <m/>
    <m/>
    <m/>
    <n v="376.17510590575813"/>
    <x v="4"/>
    <s v="Globalization Partners"/>
  </r>
  <r>
    <s v="Journal"/>
    <s v="Montevideo Labs"/>
    <s v="Data Engineering"/>
    <s v="Data Engineering"/>
    <d v="2024-08-31T00:00:00"/>
    <x v="0"/>
    <s v="51037"/>
    <s v="893978"/>
    <x v="154"/>
    <s v="36409"/>
    <s v="17772967350"/>
    <m/>
    <m/>
    <m/>
    <n v="360.16765459061952"/>
    <x v="4"/>
    <s v="Globalization Partners"/>
  </r>
  <r>
    <s v="Journal"/>
    <s v="Montevideo Labs"/>
    <s v="Data Engineering"/>
    <s v="Data Engineering"/>
    <d v="2024-08-31T00:00:00"/>
    <x v="0"/>
    <s v="49846"/>
    <s v="892450"/>
    <x v="143"/>
    <s v="25160"/>
    <s v="16856642182"/>
    <m/>
    <m/>
    <m/>
    <n v="320.14902630277288"/>
    <x v="4"/>
    <s v="The Blackstone Group"/>
  </r>
  <r>
    <s v="Journal"/>
    <s v="Montevideo Labs"/>
    <s v="Data Engineering"/>
    <s v="Data Engineering"/>
    <d v="2024-08-31T00:00:00"/>
    <x v="0"/>
    <s v="50561"/>
    <s v="893481"/>
    <x v="155"/>
    <s v="32036"/>
    <s v="19584503853"/>
    <m/>
    <m/>
    <m/>
    <n v="560.2607960298526"/>
    <x v="4"/>
    <s v="The Blackstone Group"/>
  </r>
  <r>
    <s v="Journal"/>
    <s v="Montevideo Labs"/>
    <s v="Data Engineering"/>
    <s v="Data Engineering"/>
    <d v="2024-08-31T00:00:00"/>
    <x v="0"/>
    <s v="50652"/>
    <s v="893517"/>
    <x v="152"/>
    <s v="34751"/>
    <s v="18659335221"/>
    <m/>
    <m/>
    <m/>
    <n v="560.2607960298526"/>
    <x v="4"/>
    <s v="The Blackstone Group"/>
  </r>
  <r>
    <s v="Journal"/>
    <s v="Montevideo Labs"/>
    <s v="Data Engineering"/>
    <s v="Data Engineering"/>
    <d v="2024-08-31T00:00:00"/>
    <x v="0"/>
    <s v="50382"/>
    <s v="892543"/>
    <x v="165"/>
    <s v="25159"/>
    <s v="17001802020"/>
    <m/>
    <m/>
    <m/>
    <n v="408.19000853603541"/>
    <x v="4"/>
    <s v="Stagwellglobal"/>
  </r>
  <r>
    <s v="Journal"/>
    <s v="Blend360, LLC"/>
    <s v="Data Engineering"/>
    <s v="Data Engineering"/>
    <d v="2024-08-31T00:00:00"/>
    <x v="0"/>
    <s v="51753"/>
    <s v="901507"/>
    <x v="18"/>
    <s v="31318"/>
    <s v="18657995555"/>
    <m/>
    <m/>
    <m/>
    <n v="39.82"/>
    <x v="4"/>
    <s v="Visa"/>
  </r>
  <r>
    <s v="Journal"/>
    <s v="Forthpoint"/>
    <s v="Data Engineering"/>
    <s v="Data Engineering"/>
    <d v="2024-08-31T00:00:00"/>
    <x v="0"/>
    <s v="49534"/>
    <s v="890020"/>
    <x v="171"/>
    <s v="36722"/>
    <m/>
    <m/>
    <m/>
    <m/>
    <n v="1483.2875405691398"/>
    <x v="1"/>
    <s v="in Forth Point Represents Blend360"/>
  </r>
  <r>
    <s v="Journal"/>
    <s v="Montevideo Labs"/>
    <s v="Data Engineering"/>
    <s v="Data Engineering"/>
    <d v="2024-08-31T00:00:00"/>
    <x v="0"/>
    <s v="50498"/>
    <s v="893436"/>
    <x v="155"/>
    <s v="32036"/>
    <s v="19584503853"/>
    <m/>
    <m/>
    <m/>
    <n v="520.2421677420059"/>
    <x v="4"/>
    <s v="The Blackstone Group"/>
  </r>
  <r>
    <s v="Journal"/>
    <s v="Montevideo Labs"/>
    <s v="Data Engineering"/>
    <s v="Data Engineering"/>
    <d v="2024-08-31T00:00:00"/>
    <x v="0"/>
    <s v="50619"/>
    <s v="893619"/>
    <x v="117"/>
    <s v="25138"/>
    <s v="16977995014"/>
    <m/>
    <m/>
    <m/>
    <n v="320.14902630277288"/>
    <x v="4"/>
    <s v="Roku"/>
  </r>
  <r>
    <s v="Journal"/>
    <s v="Montevideo Labs"/>
    <s v="Data Engineering"/>
    <s v="Data Engineering"/>
    <d v="2024-08-31T00:00:00"/>
    <x v="0"/>
    <s v="50788"/>
    <s v="893714"/>
    <x v="141"/>
    <s v="35885"/>
    <s v="17771226635"/>
    <m/>
    <m/>
    <m/>
    <n v="392.1825572208968"/>
    <x v="4"/>
    <s v="Globalization Partners"/>
  </r>
  <r>
    <s v="Journal"/>
    <s v="Blend360, LLC"/>
    <s v="Data Engineering"/>
    <s v="Data Engineering"/>
    <d v="2024-08-31T00:00:00"/>
    <x v="0"/>
    <s v="51576"/>
    <s v="898155"/>
    <x v="188"/>
    <s v="29631"/>
    <s v="18032731280"/>
    <m/>
    <m/>
    <m/>
    <n v="11792"/>
    <x v="4"/>
    <s v="CVS Health"/>
  </r>
  <r>
    <s v="Journal"/>
    <s v="Blend360, LLC"/>
    <s v="Data Engineering"/>
    <s v="Data Engineering"/>
    <d v="2024-08-31T00:00:00"/>
    <x v="0"/>
    <s v="51766"/>
    <s v="901433"/>
    <x v="58"/>
    <s v="30780"/>
    <s v="14611530574"/>
    <m/>
    <m/>
    <m/>
    <n v="24984.35"/>
    <x v="4"/>
    <s v="ExploreLearning"/>
  </r>
  <r>
    <s v="Journal"/>
    <s v="Montevideo Labs"/>
    <s v="Data Engineering"/>
    <s v="Data Engineering"/>
    <d v="2024-08-31T00:00:00"/>
    <x v="0"/>
    <s v="49875"/>
    <s v="892466"/>
    <x v="143"/>
    <s v="25160"/>
    <s v="16856642182"/>
    <m/>
    <m/>
    <m/>
    <n v="480.22353945415932"/>
    <x v="4"/>
    <s v="The Blackstone Group"/>
  </r>
  <r>
    <s v="Journal"/>
    <s v="Montevideo Labs"/>
    <s v="Data Engineering"/>
    <s v="Data Engineering"/>
    <d v="2024-08-31T00:00:00"/>
    <x v="0"/>
    <s v="50376"/>
    <s v="893257"/>
    <x v="150"/>
    <s v="29210"/>
    <s v="17485557310"/>
    <m/>
    <m/>
    <m/>
    <n v="560.2607960298526"/>
    <x v="4"/>
    <s v="The Blackstone Group"/>
  </r>
  <r>
    <s v="Journal"/>
    <s v="Montevideo Labs"/>
    <s v="Data Engineering"/>
    <s v="Data Engineering"/>
    <d v="2024-08-31T00:00:00"/>
    <x v="0"/>
    <s v="51157"/>
    <s v="894348"/>
    <x v="168"/>
    <s v="36411"/>
    <s v="17772618578"/>
    <m/>
    <m/>
    <m/>
    <n v="560.2607960298526"/>
    <x v="4"/>
    <s v="Globalization Partners"/>
  </r>
  <r>
    <s v="Journal"/>
    <s v="Montevideo Labs"/>
    <s v="Data Engineering"/>
    <s v="Data Engineering"/>
    <d v="2024-08-31T00:00:00"/>
    <x v="0"/>
    <s v="50929"/>
    <s v="893898"/>
    <x v="175"/>
    <s v="36408"/>
    <s v="17772846592"/>
    <m/>
    <m/>
    <m/>
    <n v="544.25334471471388"/>
    <x v="4"/>
    <s v="Globalization Partners"/>
  </r>
  <r>
    <s v="Journal"/>
    <s v="Montevideo Labs"/>
    <s v="Data Engineering"/>
    <s v="Data Engineering"/>
    <d v="2024-08-31T00:00:00"/>
    <x v="0"/>
    <s v="50589"/>
    <s v="893501"/>
    <x v="169"/>
    <s v="32874"/>
    <s v="19902785076"/>
    <m/>
    <m/>
    <m/>
    <n v="536.24961905714463"/>
    <x v="4"/>
    <s v="The Blackstone Group"/>
  </r>
  <r>
    <s v="Journal"/>
    <s v="Montevideo Labs"/>
    <s v="Data Engineering"/>
    <s v="Data Engineering"/>
    <d v="2024-08-31T00:00:00"/>
    <x v="0"/>
    <s v="51191"/>
    <s v="894370"/>
    <x v="117"/>
    <s v="25138"/>
    <s v="16977995014"/>
    <m/>
    <m/>
    <m/>
    <n v="320.14902630277288"/>
    <x v="4"/>
    <s v="Roku"/>
  </r>
  <r>
    <s v="Journal"/>
    <s v="Blend360, LLC"/>
    <s v="Data Engineering"/>
    <s v="Data Engineering"/>
    <d v="2024-08-31T00:00:00"/>
    <x v="0"/>
    <s v="51585"/>
    <s v="898162"/>
    <x v="36"/>
    <s v="30470"/>
    <s v="18849408353"/>
    <m/>
    <m/>
    <m/>
    <n v="43400"/>
    <x v="4"/>
    <s v="Franklin Templeton"/>
  </r>
  <r>
    <s v="Journal"/>
    <s v="Montevideo Labs"/>
    <s v="Data Engineering"/>
    <s v="Data Engineering"/>
    <d v="2024-08-31T00:00:00"/>
    <x v="0"/>
    <s v="51141"/>
    <s v="894148"/>
    <x v="117"/>
    <s v="25138"/>
    <s v="16977995014"/>
    <m/>
    <m/>
    <m/>
    <n v="400.1862828784661"/>
    <x v="4"/>
    <s v="Roku"/>
  </r>
  <r>
    <s v="Journal"/>
    <s v="Montevideo Labs"/>
    <s v="Data Engineering"/>
    <s v="Data Engineering"/>
    <d v="2024-08-31T00:00:00"/>
    <x v="0"/>
    <s v="50371"/>
    <s v="893295"/>
    <x v="165"/>
    <s v="25159"/>
    <s v="17001802020"/>
    <m/>
    <m/>
    <m/>
    <n v="408.19000853603541"/>
    <x v="4"/>
    <s v="Stagwellglobal"/>
  </r>
  <r>
    <s v="Journal"/>
    <s v="Montevideo Labs"/>
    <s v="Data Engineering"/>
    <s v="Data Engineering"/>
    <d v="2024-08-31T00:00:00"/>
    <x v="0"/>
    <s v="51396"/>
    <s v="894706"/>
    <x v="145"/>
    <s v="28678"/>
    <s v="17806464279"/>
    <m/>
    <m/>
    <m/>
    <n v="160.07451315138644"/>
    <x v="4"/>
    <s v="Fedefarma"/>
  </r>
  <r>
    <s v="Journal"/>
    <s v="Montevideo Labs"/>
    <s v="Data Engineering"/>
    <s v="Data Engineering"/>
    <d v="2024-08-31T00:00:00"/>
    <x v="0"/>
    <s v="49778"/>
    <s v="892406"/>
    <x v="143"/>
    <s v="25160"/>
    <s v="16856642182"/>
    <m/>
    <m/>
    <m/>
    <n v="480.22353945415932"/>
    <x v="4"/>
    <s v="The Blackstone Group"/>
  </r>
  <r>
    <s v="Journal"/>
    <s v="Montevideo Labs"/>
    <s v="Data Engineering"/>
    <s v="Data Engineering"/>
    <d v="2024-08-31T00:00:00"/>
    <x v="0"/>
    <s v="50395"/>
    <s v="892731"/>
    <x v="159"/>
    <s v="29211"/>
    <s v="17692058278"/>
    <m/>
    <m/>
    <m/>
    <n v="400.1862828784661"/>
    <x v="4"/>
    <s v="Stagwellglobal"/>
  </r>
  <r>
    <s v="Journal"/>
    <s v="Montevideo Labs"/>
    <s v="Data Engineering"/>
    <s v="Data Engineering"/>
    <d v="2024-08-31T00:00:00"/>
    <x v="0"/>
    <s v="50355"/>
    <s v="893248"/>
    <x v="165"/>
    <s v="25159"/>
    <s v="17001802020"/>
    <m/>
    <m/>
    <m/>
    <n v="408.19000853603541"/>
    <x v="4"/>
    <s v="Stagwellglobal"/>
  </r>
  <r>
    <s v="Journal"/>
    <s v="Montevideo Labs"/>
    <s v="Data Engineering"/>
    <s v="Data Engineering"/>
    <d v="2024-08-31T00:00:00"/>
    <x v="0"/>
    <s v="49799"/>
    <s v="892421"/>
    <x v="6"/>
    <s v="25146"/>
    <s v="16716229170"/>
    <m/>
    <m/>
    <m/>
    <n v="174.08103305213277"/>
    <x v="4"/>
    <s v="MasterCard"/>
  </r>
  <r>
    <s v="Journal"/>
    <s v="Montevideo Labs"/>
    <s v="Data Engineering"/>
    <s v="Data Engineering"/>
    <d v="2024-08-31T00:00:00"/>
    <x v="0"/>
    <s v="50698"/>
    <s v="893532"/>
    <x v="117"/>
    <s v="25138"/>
    <s v="16977995014"/>
    <m/>
    <m/>
    <m/>
    <n v="320.14902630277288"/>
    <x v="4"/>
    <s v="Roku"/>
  </r>
  <r>
    <s v="Journal"/>
    <s v="Montevideo Labs"/>
    <s v="Data Engineering"/>
    <s v="Data Engineering"/>
    <d v="2024-08-31T00:00:00"/>
    <x v="0"/>
    <s v="50748"/>
    <s v="893549"/>
    <x v="141"/>
    <s v="35885"/>
    <s v="17771226635"/>
    <m/>
    <m/>
    <m/>
    <n v="504.23471642686729"/>
    <x v="4"/>
    <s v="Globalization Partners"/>
  </r>
  <r>
    <s v="Journal"/>
    <s v="Montevideo Labs"/>
    <s v="Data Engineering"/>
    <s v="Data Engineering"/>
    <d v="2024-08-31T00:00:00"/>
    <x v="0"/>
    <s v="50864"/>
    <s v="893770"/>
    <x v="117"/>
    <s v="25138"/>
    <s v="16977995014"/>
    <m/>
    <m/>
    <m/>
    <n v="360.16765459061952"/>
    <x v="4"/>
    <s v="Roku"/>
  </r>
  <r>
    <s v="Journal"/>
    <s v="Montevideo Labs"/>
    <s v="Data Engineering"/>
    <s v="Data Engineering"/>
    <d v="2024-08-31T00:00:00"/>
    <x v="0"/>
    <s v="50960"/>
    <s v="894193"/>
    <x v="117"/>
    <s v="25138"/>
    <s v="16977995014"/>
    <m/>
    <m/>
    <m/>
    <n v="320.14902630277288"/>
    <x v="4"/>
    <s v="Roku"/>
  </r>
  <r>
    <s v="Journal"/>
    <s v="Montevideo Labs"/>
    <s v="Data Engineering"/>
    <s v="Data Engineering"/>
    <d v="2024-08-31T00:00:00"/>
    <x v="0"/>
    <s v="50212"/>
    <s v="893108"/>
    <x v="161"/>
    <s v="25152"/>
    <s v="17001844665"/>
    <m/>
    <m/>
    <m/>
    <n v="231.10770228969028"/>
    <x v="4"/>
    <s v="Sincera"/>
  </r>
  <r>
    <s v="Journal"/>
    <s v="Montevideo Labs"/>
    <s v="Data Engineering"/>
    <s v="Data Engineering"/>
    <d v="2024-08-31T00:00:00"/>
    <x v="0"/>
    <s v="51128"/>
    <s v="892764"/>
    <x v="117"/>
    <s v="25138"/>
    <s v="16977995014"/>
    <m/>
    <m/>
    <m/>
    <n v="600.27942431769918"/>
    <x v="4"/>
    <s v="Roku"/>
  </r>
  <r>
    <s v="Journal"/>
    <s v="Montevideo Labs"/>
    <s v="Data Engineering"/>
    <s v="Data Engineering"/>
    <d v="2024-08-31T00:00:00"/>
    <x v="0"/>
    <s v="50484"/>
    <s v="893425"/>
    <x v="117"/>
    <s v="25138"/>
    <s v="16977995014"/>
    <m/>
    <m/>
    <m/>
    <n v="320.14902630277288"/>
    <x v="4"/>
    <s v="Roku"/>
  </r>
  <r>
    <s v="Journal"/>
    <s v="Montevideo Labs"/>
    <s v="Data Engineering"/>
    <s v="Data Engineering"/>
    <d v="2024-08-31T00:00:00"/>
    <x v="0"/>
    <s v="50547"/>
    <s v="893470"/>
    <x v="155"/>
    <s v="32036"/>
    <s v="19584503853"/>
    <m/>
    <m/>
    <m/>
    <n v="560.2607960298526"/>
    <x v="4"/>
    <s v="The Blackstone Group"/>
  </r>
  <r>
    <s v="Journal"/>
    <s v="Montevideo Labs"/>
    <s v="Data Engineering"/>
    <s v="Data Engineering"/>
    <d v="2024-08-31T00:00:00"/>
    <x v="0"/>
    <s v="51140"/>
    <s v="894334"/>
    <x v="168"/>
    <s v="36411"/>
    <s v="17772618578"/>
    <m/>
    <m/>
    <m/>
    <n v="630.29339553358409"/>
    <x v="4"/>
    <s v="Globalization Partners"/>
  </r>
  <r>
    <s v="Journal"/>
    <s v="Blend360, LLC"/>
    <s v="Data Engineering"/>
    <s v="Data Engineering"/>
    <d v="2024-08-31T00:00:00"/>
    <x v="0"/>
    <s v="51767"/>
    <s v="901434"/>
    <x v="18"/>
    <s v="31318"/>
    <s v="18657995555"/>
    <m/>
    <m/>
    <m/>
    <n v="17.98"/>
    <x v="4"/>
    <s v="Visa"/>
  </r>
  <r>
    <s v="Journal"/>
    <s v="Montevideo Labs"/>
    <s v="Data Engineering"/>
    <s v="Data Engineering"/>
    <d v="2024-08-31T00:00:00"/>
    <x v="0"/>
    <s v="50796"/>
    <s v="893568"/>
    <x v="117"/>
    <s v="25138"/>
    <s v="16977995014"/>
    <m/>
    <m/>
    <m/>
    <n v="480.22353945415932"/>
    <x v="4"/>
    <s v="Roku"/>
  </r>
  <r>
    <s v="Journal"/>
    <s v="Montevideo Labs"/>
    <s v="Data Engineering"/>
    <s v="Data Engineering"/>
    <d v="2024-08-31T00:00:00"/>
    <x v="0"/>
    <s v="50868"/>
    <s v="893575"/>
    <x v="141"/>
    <s v="35885"/>
    <s v="17771226635"/>
    <m/>
    <m/>
    <m/>
    <n v="392.1825572208968"/>
    <x v="4"/>
    <s v="Globalization Partners"/>
  </r>
  <r>
    <s v="Journal"/>
    <s v="Montevideo Labs"/>
    <s v="Data Engineering"/>
    <s v="Data Engineering"/>
    <d v="2024-08-31T00:00:00"/>
    <x v="0"/>
    <s v="51021"/>
    <s v="893963"/>
    <x v="154"/>
    <s v="36409"/>
    <s v="17772967350"/>
    <m/>
    <m/>
    <m/>
    <n v="315.14682169416818"/>
    <x v="4"/>
    <s v="Globalization Partners"/>
  </r>
  <r>
    <s v="Journal"/>
    <s v="Montevideo Labs"/>
    <s v="Data Engineering"/>
    <s v="Data Engineering"/>
    <d v="2024-08-31T00:00:00"/>
    <x v="0"/>
    <s v="51006"/>
    <s v="893960"/>
    <x v="117"/>
    <s v="25138"/>
    <s v="16977995014"/>
    <m/>
    <m/>
    <m/>
    <n v="450.20956823827436"/>
    <x v="4"/>
    <s v="Roku"/>
  </r>
  <r>
    <s v="Journal"/>
    <s v="Montevideo Labs"/>
    <s v="Data Engineering"/>
    <s v="Data Engineering"/>
    <d v="2024-08-31T00:00:00"/>
    <x v="0"/>
    <s v="50331"/>
    <s v="893240"/>
    <x v="148"/>
    <s v="28998"/>
    <s v="18243049512"/>
    <m/>
    <m/>
    <m/>
    <n v="440.20491116631274"/>
    <x v="4"/>
    <s v="The Blackstone Group"/>
  </r>
  <r>
    <s v="Journal"/>
    <s v="Montevideo Labs"/>
    <s v="Data Engineering"/>
    <s v="Data Engineering"/>
    <d v="2024-08-31T00:00:00"/>
    <x v="0"/>
    <s v="50191"/>
    <s v="893097"/>
    <x v="143"/>
    <s v="25160"/>
    <s v="16856642182"/>
    <m/>
    <m/>
    <m/>
    <n v="560.2607960298526"/>
    <x v="4"/>
    <s v="The Blackstone Group"/>
  </r>
  <r>
    <s v="Journal"/>
    <s v="Montevideo Labs"/>
    <s v="Data Engineering"/>
    <s v="Data Engineering"/>
    <d v="2024-08-31T00:00:00"/>
    <x v="0"/>
    <s v="51056"/>
    <s v="893984"/>
    <x v="117"/>
    <s v="25138"/>
    <s v="16977995014"/>
    <m/>
    <m/>
    <m/>
    <n v="210.0977985111947"/>
    <x v="4"/>
    <s v="Roku"/>
  </r>
  <r>
    <s v="Journal"/>
    <s v="Montevideo Labs"/>
    <s v="Data Engineering"/>
    <s v="Data Engineering"/>
    <d v="2024-08-31T00:00:00"/>
    <x v="0"/>
    <s v="49926"/>
    <s v="892804"/>
    <x v="143"/>
    <s v="25160"/>
    <s v="16856642182"/>
    <m/>
    <m/>
    <m/>
    <n v="440.20491116631274"/>
    <x v="4"/>
    <s v="The Blackstone Group"/>
  </r>
  <r>
    <s v="Journal"/>
    <s v="Montevideo Labs"/>
    <s v="Data Engineering"/>
    <s v="Data Engineering"/>
    <d v="2024-08-31T00:00:00"/>
    <x v="0"/>
    <s v="50399"/>
    <s v="893270"/>
    <x v="159"/>
    <s v="29211"/>
    <s v="17692058278"/>
    <m/>
    <m/>
    <m/>
    <n v="400.1862828784661"/>
    <x v="4"/>
    <s v="Stagwellglobal"/>
  </r>
  <r>
    <s v="Journal"/>
    <s v="Montevideo Labs"/>
    <s v="Data Engineering"/>
    <s v="Data Engineering"/>
    <d v="2024-08-31T00:00:00"/>
    <x v="0"/>
    <s v="50802"/>
    <s v="893720"/>
    <x v="141"/>
    <s v="35885"/>
    <s v="17771226635"/>
    <m/>
    <m/>
    <m/>
    <n v="96.044707890831873"/>
    <x v="4"/>
    <s v="Globalization Partners"/>
  </r>
  <r>
    <s v="Journal"/>
    <s v="Montevideo Labs"/>
    <s v="Data Engineering"/>
    <s v="Data Engineering"/>
    <d v="2024-08-31T00:00:00"/>
    <x v="0"/>
    <s v="50573"/>
    <s v="893487"/>
    <x v="155"/>
    <s v="32036"/>
    <s v="19584503853"/>
    <m/>
    <m/>
    <m/>
    <n v="560.2607960298526"/>
    <x v="4"/>
    <s v="The Blackstone Group"/>
  </r>
  <r>
    <s v="Journal"/>
    <s v="Blend360, LLC"/>
    <s v="Data Engineering"/>
    <s v="Data Engineering"/>
    <d v="2024-08-31T00:00:00"/>
    <x v="0"/>
    <s v="51734"/>
    <s v="901345"/>
    <x v="18"/>
    <s v="31318"/>
    <s v="18657995555"/>
    <m/>
    <m/>
    <m/>
    <n v="117.85"/>
    <x v="4"/>
    <s v="Visa"/>
  </r>
  <r>
    <s v="Journal"/>
    <s v="Montevideo Labs"/>
    <s v="Data Engineering"/>
    <s v="Data Engineering"/>
    <d v="2024-08-31T00:00:00"/>
    <x v="0"/>
    <s v="51428"/>
    <s v="894532"/>
    <x v="145"/>
    <s v="28678"/>
    <s v="17806464279"/>
    <m/>
    <m/>
    <m/>
    <n v="160.07451315138644"/>
    <x v="4"/>
    <s v="Fedefarma"/>
  </r>
  <r>
    <s v="Journal"/>
    <s v="Montevideo Labs"/>
    <s v="Data Engineering"/>
    <s v="Data Engineering"/>
    <d v="2024-08-31T00:00:00"/>
    <x v="0"/>
    <s v="50670"/>
    <s v="892549"/>
    <x v="152"/>
    <s v="34751"/>
    <s v="18659335221"/>
    <m/>
    <m/>
    <m/>
    <n v="560.2607960298526"/>
    <x v="4"/>
    <s v="The Blackstone Group"/>
  </r>
  <r>
    <s v="Journal"/>
    <s v="Montevideo Labs"/>
    <s v="Data Engineering"/>
    <s v="Data Engineering"/>
    <d v="2024-08-31T00:00:00"/>
    <x v="0"/>
    <s v="50242"/>
    <s v="892527"/>
    <x v="158"/>
    <s v="25544"/>
    <s v="16807042572"/>
    <m/>
    <m/>
    <m/>
    <n v="536.24961905714463"/>
    <x v="4"/>
    <s v="The Blackstone Group"/>
  </r>
  <r>
    <s v="Journal"/>
    <s v="Montevideo Labs"/>
    <s v="Data Engineering"/>
    <s v="Data Engineering"/>
    <d v="2024-08-31T00:00:00"/>
    <x v="0"/>
    <s v="51170"/>
    <s v="892584"/>
    <x v="117"/>
    <s v="25138"/>
    <s v="16977995014"/>
    <m/>
    <m/>
    <m/>
    <n v="210.0977985111947"/>
    <x v="4"/>
    <s v="Roku"/>
  </r>
  <r>
    <s v="Journal"/>
    <s v="Blend360, LLC"/>
    <s v="Data Engineering"/>
    <s v="Data Engineering"/>
    <d v="2024-08-31T00:00:00"/>
    <x v="0"/>
    <s v="49278"/>
    <s v="887981"/>
    <x v="110"/>
    <s v="34004"/>
    <s v="17583628723"/>
    <m/>
    <m/>
    <s v="Retainer Revenue Recognition"/>
    <n v="65676.479999999996"/>
    <x v="4"/>
    <s v="LinkedIn"/>
  </r>
  <r>
    <s v="Journal"/>
    <s v="Montevideo Labs"/>
    <s v="Data Engineering"/>
    <s v="Data Engineering"/>
    <d v="2024-08-31T00:00:00"/>
    <x v="0"/>
    <s v="50190"/>
    <s v="892720"/>
    <x v="161"/>
    <s v="25152"/>
    <s v="17001844665"/>
    <m/>
    <m/>
    <m/>
    <n v="231.10770228969028"/>
    <x v="4"/>
    <s v="Sincera"/>
  </r>
  <r>
    <s v="Journal"/>
    <s v="Montevideo Labs"/>
    <s v="Data Engineering"/>
    <s v="Data Engineering"/>
    <d v="2024-08-31T00:00:00"/>
    <x v="0"/>
    <s v="51245"/>
    <s v="894413"/>
    <x v="117"/>
    <s v="25138"/>
    <s v="16977995014"/>
    <m/>
    <m/>
    <m/>
    <n v="210.0977985111947"/>
    <x v="4"/>
    <s v="Roku"/>
  </r>
  <r>
    <s v="Journal"/>
    <s v="Blend360, LLC"/>
    <s v="Data Engineering"/>
    <s v="Data Engineering"/>
    <d v="2024-08-31T00:00:00"/>
    <x v="0"/>
    <s v="51663"/>
    <s v="901408"/>
    <x v="59"/>
    <s v="25978"/>
    <s v="14545854040"/>
    <m/>
    <m/>
    <m/>
    <n v="28665.87"/>
    <x v="4"/>
    <s v="UDX"/>
  </r>
  <r>
    <s v="Journal"/>
    <s v="Montevideo Labs"/>
    <s v="Data Engineering"/>
    <s v="Data Engineering"/>
    <d v="2024-08-31T00:00:00"/>
    <x v="0"/>
    <s v="50843"/>
    <s v="893573"/>
    <x v="141"/>
    <s v="35885"/>
    <s v="17771226635"/>
    <m/>
    <m/>
    <m/>
    <n v="630.29339553358409"/>
    <x v="4"/>
    <s v="Globalization Partners"/>
  </r>
  <r>
    <s v="Journal"/>
    <s v="Montevideo Labs"/>
    <s v="Data Engineering"/>
    <s v="Data Engineering"/>
    <d v="2024-08-31T00:00:00"/>
    <x v="0"/>
    <s v="49854"/>
    <s v="892458"/>
    <x v="143"/>
    <s v="25160"/>
    <s v="16856642182"/>
    <m/>
    <m/>
    <m/>
    <n v="560.2607960298526"/>
    <x v="4"/>
    <s v="The Blackstone Group"/>
  </r>
  <r>
    <s v="Journal"/>
    <s v="Montevideo Labs"/>
    <s v="Data Engineering"/>
    <s v="Data Engineering"/>
    <d v="2024-08-31T00:00:00"/>
    <x v="0"/>
    <s v="50588"/>
    <s v="893500"/>
    <x v="117"/>
    <s v="25138"/>
    <s v="16977995014"/>
    <m/>
    <m/>
    <m/>
    <n v="480.22353945415932"/>
    <x v="4"/>
    <s v="Roku"/>
  </r>
  <r>
    <s v="Journal"/>
    <s v="Montevideo Labs"/>
    <s v="Data Engineering"/>
    <s v="Data Engineering"/>
    <d v="2024-08-31T00:00:00"/>
    <x v="0"/>
    <s v="51099"/>
    <s v="894312"/>
    <x v="117"/>
    <s v="25138"/>
    <s v="16977995014"/>
    <m/>
    <m/>
    <m/>
    <n v="210.0977985111947"/>
    <x v="4"/>
    <s v="Roku"/>
  </r>
  <r>
    <s v="Journal"/>
    <s v="Montevideo Labs"/>
    <s v="Data Engineering"/>
    <s v="Data Engineering"/>
    <d v="2024-08-31T00:00:00"/>
    <x v="0"/>
    <s v="50017"/>
    <s v="892869"/>
    <x v="143"/>
    <s v="25160"/>
    <s v="16856642182"/>
    <m/>
    <m/>
    <m/>
    <n v="480.22353945415932"/>
    <x v="4"/>
    <s v="The Blackstone Group"/>
  </r>
  <r>
    <s v="Journal"/>
    <s v="Montevideo Labs"/>
    <s v="Data Engineering"/>
    <s v="Data Engineering"/>
    <d v="2024-08-31T00:00:00"/>
    <x v="0"/>
    <s v="51339"/>
    <s v="894504"/>
    <x v="160"/>
    <s v="25140"/>
    <s v="16977994594"/>
    <m/>
    <m/>
    <m/>
    <n v="480.22353945415932"/>
    <x v="4"/>
    <s v="Roku"/>
  </r>
  <r>
    <s v="Journal"/>
    <s v="Montevideo Labs"/>
    <s v="Data Engineering"/>
    <s v="Data Engineering"/>
    <d v="2024-08-31T00:00:00"/>
    <x v="0"/>
    <s v="51341"/>
    <s v="894506"/>
    <x v="160"/>
    <s v="25140"/>
    <s v="16977994594"/>
    <m/>
    <m/>
    <m/>
    <n v="480.22353945415932"/>
    <x v="4"/>
    <s v="Roku"/>
  </r>
  <r>
    <s v="Journal"/>
    <s v="Montevideo Labs"/>
    <s v="Data Engineering"/>
    <s v="Data Engineering"/>
    <d v="2024-08-31T00:00:00"/>
    <x v="0"/>
    <s v="51324"/>
    <s v="894455"/>
    <x v="157"/>
    <s v="26788"/>
    <s v="16592846934"/>
    <m/>
    <m/>
    <m/>
    <n v="520.2421677420059"/>
    <x v="4"/>
    <s v="Madhive"/>
  </r>
  <r>
    <s v="Journal"/>
    <s v="Montevideo Labs"/>
    <s v="Data Engineering"/>
    <s v="Data Engineering"/>
    <d v="2024-08-31T00:00:00"/>
    <x v="0"/>
    <s v="51001"/>
    <s v="893955"/>
    <x v="154"/>
    <s v="36409"/>
    <s v="17772967350"/>
    <m/>
    <m/>
    <m/>
    <n v="360.16765459061952"/>
    <x v="4"/>
    <s v="Globalization Partners"/>
  </r>
  <r>
    <s v="Journal"/>
    <s v="Montevideo Labs"/>
    <s v="Data Engineering"/>
    <s v="Data Engineering"/>
    <d v="2024-08-31T00:00:00"/>
    <x v="0"/>
    <s v="50499"/>
    <s v="893437"/>
    <x v="117"/>
    <s v="25138"/>
    <s v="16977995014"/>
    <m/>
    <m/>
    <m/>
    <n v="400.1862828784661"/>
    <x v="4"/>
    <s v="Roku"/>
  </r>
  <r>
    <s v="Journal"/>
    <s v="Montevideo Labs"/>
    <s v="Data Engineering"/>
    <s v="Data Engineering"/>
    <d v="2024-08-31T00:00:00"/>
    <x v="0"/>
    <s v="50411"/>
    <s v="893277"/>
    <x v="159"/>
    <s v="29211"/>
    <s v="17692058278"/>
    <m/>
    <m/>
    <m/>
    <n v="400.1862828784661"/>
    <x v="4"/>
    <s v="Stagwellglobal"/>
  </r>
  <r>
    <s v="Journal"/>
    <s v="Blend360, LLC"/>
    <s v="Data Engineering"/>
    <s v="Data Engineering"/>
    <d v="2024-08-31T00:00:00"/>
    <x v="0"/>
    <s v="51779"/>
    <s v="901375"/>
    <x v="18"/>
    <s v="31318"/>
    <s v="18657995555"/>
    <m/>
    <m/>
    <m/>
    <n v="4144.78"/>
    <x v="4"/>
    <s v="Visa"/>
  </r>
  <r>
    <s v="Journal"/>
    <s v="Montevideo Labs"/>
    <s v="Data Engineering"/>
    <s v="Data Engineering"/>
    <d v="2024-08-31T00:00:00"/>
    <x v="0"/>
    <s v="51198"/>
    <s v="894378"/>
    <x v="117"/>
    <s v="25138"/>
    <s v="16977995014"/>
    <m/>
    <m/>
    <m/>
    <n v="522.24309915639833"/>
    <x v="4"/>
    <s v="Roku"/>
  </r>
  <r>
    <s v="Journal"/>
    <s v="Montevideo Labs"/>
    <s v="Data Engineering"/>
    <s v="Data Engineering"/>
    <d v="2024-08-31T00:00:00"/>
    <x v="0"/>
    <s v="50013"/>
    <s v="892865"/>
    <x v="143"/>
    <s v="25160"/>
    <s v="16856642182"/>
    <m/>
    <m/>
    <m/>
    <n v="560.2607960298526"/>
    <x v="4"/>
    <s v="The Blackstone Group"/>
  </r>
  <r>
    <s v="Journal"/>
    <s v="Montevideo Labs"/>
    <s v="Data Engineering"/>
    <s v="Data Engineering"/>
    <d v="2024-08-31T00:00:00"/>
    <x v="0"/>
    <s v="50952"/>
    <s v="893914"/>
    <x v="117"/>
    <s v="25138"/>
    <s v="16977995014"/>
    <m/>
    <m/>
    <m/>
    <n v="360.16765459061952"/>
    <x v="4"/>
    <s v="Roku"/>
  </r>
  <r>
    <s v="Journal"/>
    <s v="Montevideo Labs"/>
    <s v="Data Engineering"/>
    <s v="Data Engineering"/>
    <d v="2024-08-31T00:00:00"/>
    <x v="0"/>
    <s v="50946"/>
    <s v="893908"/>
    <x v="117"/>
    <s v="25138"/>
    <s v="16977995014"/>
    <m/>
    <m/>
    <m/>
    <n v="320.14902630277288"/>
    <x v="4"/>
    <s v="Roku"/>
  </r>
  <r>
    <s v="Journal"/>
    <s v="Montevideo Labs"/>
    <s v="Data Engineering"/>
    <s v="Data Engineering"/>
    <d v="2024-08-31T00:00:00"/>
    <x v="0"/>
    <s v="50147"/>
    <s v="892383"/>
    <x v="143"/>
    <s v="25160"/>
    <s v="16856642182"/>
    <m/>
    <m/>
    <m/>
    <n v="440.20491116631274"/>
    <x v="4"/>
    <s v="The Blackstone Group"/>
  </r>
  <r>
    <s v="Journal"/>
    <s v="Montevideo Labs"/>
    <s v="Data Engineering"/>
    <s v="Data Engineering"/>
    <d v="2024-08-31T00:00:00"/>
    <x v="0"/>
    <s v="50200"/>
    <s v="893103"/>
    <x v="161"/>
    <s v="25152"/>
    <s v="17001844665"/>
    <m/>
    <m/>
    <m/>
    <n v="252.11735821343365"/>
    <x v="4"/>
    <s v="Sincera"/>
  </r>
  <r>
    <s v="Journal"/>
    <s v="Montevideo Labs"/>
    <s v="Data Engineering"/>
    <s v="Data Engineering"/>
    <d v="2024-08-31T00:00:00"/>
    <x v="0"/>
    <s v="51309"/>
    <s v="894446"/>
    <x v="117"/>
    <s v="25138"/>
    <s v="16977995014"/>
    <m/>
    <m/>
    <m/>
    <n v="360.16765459061952"/>
    <x v="4"/>
    <s v="Roku"/>
  </r>
  <r>
    <s v="Journal"/>
    <s v="Montevideo Labs"/>
    <s v="Data Engineering"/>
    <s v="Data Engineering"/>
    <d v="2024-08-31T00:00:00"/>
    <x v="0"/>
    <s v="49759"/>
    <s v="892395"/>
    <x v="143"/>
    <s v="25160"/>
    <s v="16856642182"/>
    <m/>
    <m/>
    <m/>
    <n v="480.22353945415932"/>
    <x v="4"/>
    <s v="The Blackstone Group"/>
  </r>
  <r>
    <s v="Journal"/>
    <s v="Montevideo Labs"/>
    <s v="Data Engineering"/>
    <s v="Data Engineering"/>
    <d v="2024-08-31T00:00:00"/>
    <x v="0"/>
    <s v="50501"/>
    <s v="893439"/>
    <x v="117"/>
    <s v="25138"/>
    <s v="16977995014"/>
    <m/>
    <m/>
    <m/>
    <n v="504.23471642686729"/>
    <x v="4"/>
    <s v="Roku"/>
  </r>
  <r>
    <s v="Journal"/>
    <s v="Montevideo Labs"/>
    <s v="Data Engineering"/>
    <s v="Data Engineering"/>
    <d v="2024-08-31T00:00:00"/>
    <x v="0"/>
    <s v="50595"/>
    <s v="893600"/>
    <x v="169"/>
    <s v="32874"/>
    <s v="19902785076"/>
    <m/>
    <m/>
    <m/>
    <n v="536.24961905714463"/>
    <x v="4"/>
    <s v="The Blackstone Group"/>
  </r>
  <r>
    <s v="Journal"/>
    <s v="Montevideo Labs"/>
    <s v="Data Engineering"/>
    <s v="Data Engineering"/>
    <d v="2024-08-31T00:00:00"/>
    <x v="0"/>
    <s v="50072"/>
    <s v="892352"/>
    <x v="6"/>
    <s v="25146"/>
    <s v="16716229170"/>
    <m/>
    <m/>
    <m/>
    <n v="696.32413220853107"/>
    <x v="4"/>
    <s v="MasterCard"/>
  </r>
  <r>
    <s v="Journal"/>
    <s v="Montevideo Labs"/>
    <s v="Data Engineering"/>
    <s v="Data Engineering"/>
    <d v="2024-08-31T00:00:00"/>
    <x v="0"/>
    <s v="50159"/>
    <s v="892943"/>
    <x v="143"/>
    <s v="25160"/>
    <s v="16856642182"/>
    <m/>
    <m/>
    <m/>
    <n v="480.22353945415932"/>
    <x v="4"/>
    <s v="The Blackstone Group"/>
  </r>
  <r>
    <s v="Journal"/>
    <s v="Montevideo Labs"/>
    <s v="Data Engineering"/>
    <s v="Data Engineering"/>
    <d v="2024-08-31T00:00:00"/>
    <x v="0"/>
    <s v="51105"/>
    <s v="894132"/>
    <x v="117"/>
    <s v="25138"/>
    <s v="16977995014"/>
    <m/>
    <m/>
    <m/>
    <n v="320.14902630277288"/>
    <x v="4"/>
    <s v="Roku"/>
  </r>
  <r>
    <s v="Journal"/>
    <s v="Montevideo Labs"/>
    <s v="Data Engineering"/>
    <s v="Data Engineering"/>
    <d v="2024-08-31T00:00:00"/>
    <x v="0"/>
    <s v="51340"/>
    <s v="894505"/>
    <x v="157"/>
    <s v="26788"/>
    <s v="16592846934"/>
    <m/>
    <m/>
    <m/>
    <n v="270.12574094296463"/>
    <x v="4"/>
    <s v="Madhive"/>
  </r>
  <r>
    <s v="Journal"/>
    <s v="Forthpoint"/>
    <s v="Data Engineering"/>
    <s v="Data Engineering"/>
    <d v="2024-08-31T00:00:00"/>
    <x v="0"/>
    <s v="49528"/>
    <s v="890216"/>
    <x v="171"/>
    <s v="36722"/>
    <m/>
    <m/>
    <m/>
    <m/>
    <n v="1483.2875405691398"/>
    <x v="1"/>
    <s v="in Forth Point Represents Blend360"/>
  </r>
  <r>
    <s v="Journal"/>
    <s v="Forthpoint"/>
    <s v="Data Engineering"/>
    <s v="Data Engineering"/>
    <d v="2024-08-31T00:00:00"/>
    <x v="0"/>
    <s v="49536"/>
    <s v="890178"/>
    <x v="171"/>
    <s v="36722"/>
    <m/>
    <m/>
    <m/>
    <m/>
    <n v="1483.2875405691398"/>
    <x v="1"/>
    <s v="in Forth Point Represents Blend360"/>
  </r>
  <r>
    <s v="Journal"/>
    <s v="Forthpoint"/>
    <s v="Data Engineering"/>
    <s v="Data Engineering"/>
    <d v="2024-08-31T00:00:00"/>
    <x v="0"/>
    <s v="49550"/>
    <s v="890026"/>
    <x v="171"/>
    <s v="36722"/>
    <m/>
    <m/>
    <m/>
    <m/>
    <n v="1483.2875405691398"/>
    <x v="1"/>
    <s v="in Forth Point Represents Blend360"/>
  </r>
  <r>
    <s v="Journal"/>
    <s v="Montevideo Labs"/>
    <s v="Data Engineering"/>
    <s v="Data Engineering"/>
    <d v="2024-08-31T00:00:00"/>
    <x v="0"/>
    <s v="50317"/>
    <s v="892531"/>
    <x v="149"/>
    <s v="25157"/>
    <s v="17001841791"/>
    <m/>
    <m/>
    <m/>
    <n v="520.2421677420059"/>
    <x v="4"/>
    <s v="Stagwellglobal"/>
  </r>
  <r>
    <s v="Journal"/>
    <s v="Montevideo Labs"/>
    <s v="Data Engineering"/>
    <s v="Data Engineering"/>
    <d v="2024-08-31T00:00:00"/>
    <x v="0"/>
    <s v="49963"/>
    <s v="892337"/>
    <x v="143"/>
    <s v="25160"/>
    <s v="16856642182"/>
    <m/>
    <m/>
    <m/>
    <n v="480.22353945415932"/>
    <x v="4"/>
    <s v="The Blackstone Group"/>
  </r>
  <r>
    <s v="Journal"/>
    <s v="Montevideo Labs"/>
    <s v="Data Engineering"/>
    <s v="Data Engineering"/>
    <d v="2024-08-31T00:00:00"/>
    <x v="0"/>
    <s v="50534"/>
    <s v="893186"/>
    <x v="155"/>
    <s v="32036"/>
    <s v="19584503853"/>
    <m/>
    <m/>
    <m/>
    <n v="520.2421677420059"/>
    <x v="4"/>
    <s v="The Blackstone Group"/>
  </r>
  <r>
    <s v="Journal"/>
    <s v="Montevideo Labs"/>
    <s v="Data Engineering"/>
    <s v="Data Engineering"/>
    <d v="2024-08-31T00:00:00"/>
    <x v="0"/>
    <s v="50244"/>
    <s v="892987"/>
    <x v="158"/>
    <s v="25544"/>
    <s v="16807042572"/>
    <m/>
    <m/>
    <m/>
    <n v="536.24961905714463"/>
    <x v="4"/>
    <s v="The Blackstone Group"/>
  </r>
  <r>
    <s v="Journal"/>
    <s v="Forthpoint"/>
    <s v="Data Engineering"/>
    <s v="Data Engineering"/>
    <d v="2024-08-31T00:00:00"/>
    <x v="0"/>
    <s v="51535"/>
    <s v="896264"/>
    <x v="37"/>
    <s v="39131"/>
    <m/>
    <m/>
    <m/>
    <m/>
    <n v="81626.871388435335"/>
    <x v="1"/>
    <s v="Huntsworth Health Limited (Inizio)"/>
  </r>
  <r>
    <s v="Journal"/>
    <s v="Montevideo Labs"/>
    <s v="Data Engineering"/>
    <s v="Data Engineering"/>
    <d v="2024-08-31T00:00:00"/>
    <x v="0"/>
    <s v="50354"/>
    <s v="893247"/>
    <x v="148"/>
    <s v="28998"/>
    <s v="18243049512"/>
    <m/>
    <m/>
    <m/>
    <n v="440.20491116631274"/>
    <x v="4"/>
    <s v="The Blackstone Group"/>
  </r>
  <r>
    <s v="Journal"/>
    <s v="Montevideo Labs"/>
    <s v="Data Engineering"/>
    <s v="Data Engineering"/>
    <d v="2024-08-31T00:00:00"/>
    <x v="0"/>
    <s v="50661"/>
    <s v="893650"/>
    <x v="117"/>
    <s v="25138"/>
    <s v="16977995014"/>
    <m/>
    <m/>
    <m/>
    <n v="320.14902630277288"/>
    <x v="4"/>
    <s v="Roku"/>
  </r>
  <r>
    <s v="Journal"/>
    <s v="Montevideo Labs"/>
    <s v="Data Engineering"/>
    <s v="Data Engineering"/>
    <d v="2024-08-31T00:00:00"/>
    <x v="0"/>
    <s v="51429"/>
    <s v="894533"/>
    <x v="145"/>
    <s v="28678"/>
    <s v="17806464279"/>
    <m/>
    <m/>
    <m/>
    <n v="180.08382729530976"/>
    <x v="4"/>
    <s v="Fedefarma"/>
  </r>
  <r>
    <s v="Journal"/>
    <s v="Montevideo Labs"/>
    <s v="Data Engineering"/>
    <s v="Data Engineering"/>
    <d v="2024-08-31T00:00:00"/>
    <x v="0"/>
    <s v="50876"/>
    <s v="893775"/>
    <x v="117"/>
    <s v="25138"/>
    <s v="16977995014"/>
    <m/>
    <m/>
    <m/>
    <n v="480.22353945415932"/>
    <x v="4"/>
    <s v="Roku"/>
  </r>
  <r>
    <s v="Journal"/>
    <s v="Montevideo Labs"/>
    <s v="Data Engineering"/>
    <s v="Data Engineering"/>
    <d v="2024-08-31T00:00:00"/>
    <x v="0"/>
    <s v="50261"/>
    <s v="893118"/>
    <x v="146"/>
    <s v="28145"/>
    <s v="17581549176"/>
    <m/>
    <m/>
    <m/>
    <n v="240.11176972707966"/>
    <x v="4"/>
    <s v="Sincera"/>
  </r>
  <r>
    <s v="Journal"/>
    <s v="Montevideo Labs"/>
    <s v="Data Engineering"/>
    <s v="Data Engineering"/>
    <d v="2024-08-31T00:00:00"/>
    <x v="0"/>
    <s v="49952"/>
    <s v="892826"/>
    <x v="6"/>
    <s v="25146"/>
    <s v="16716229170"/>
    <m/>
    <m/>
    <m/>
    <n v="336.15647761791155"/>
    <x v="4"/>
    <s v="MasterCard"/>
  </r>
  <r>
    <s v="Journal"/>
    <s v="Montevideo Labs"/>
    <s v="Data Engineering"/>
    <s v="Data Engineering"/>
    <d v="2024-08-31T00:00:00"/>
    <x v="0"/>
    <s v="50045"/>
    <s v="892888"/>
    <x v="6"/>
    <s v="25146"/>
    <s v="16716229170"/>
    <m/>
    <m/>
    <m/>
    <n v="336.15647761791155"/>
    <x v="4"/>
    <s v="MasterCard"/>
  </r>
  <r>
    <s v="Journal"/>
    <s v="Montevideo Labs"/>
    <s v="Data Engineering"/>
    <s v="Data Engineering"/>
    <d v="2024-08-31T00:00:00"/>
    <x v="0"/>
    <s v="50905"/>
    <s v="893786"/>
    <x v="117"/>
    <s v="25138"/>
    <s v="16977995014"/>
    <m/>
    <m/>
    <m/>
    <n v="480.22353945415932"/>
    <x v="4"/>
    <s v="Roku"/>
  </r>
  <r>
    <s v="Journal"/>
    <s v="Montevideo Labs"/>
    <s v="Data Engineering"/>
    <s v="Data Engineering"/>
    <d v="2024-08-31T00:00:00"/>
    <x v="0"/>
    <s v="49993"/>
    <s v="892851"/>
    <x v="6"/>
    <s v="25146"/>
    <s v="16716229170"/>
    <m/>
    <m/>
    <m/>
    <n v="496.23099076929799"/>
    <x v="4"/>
    <s v="MasterCard"/>
  </r>
  <r>
    <s v="Journal"/>
    <s v="Blend360, LLC"/>
    <s v="Data Engineering"/>
    <s v="Data Engineering"/>
    <d v="2024-08-31T00:00:00"/>
    <x v="0"/>
    <s v="51831"/>
    <s v="901616"/>
    <x v="60"/>
    <s v="21119"/>
    <s v="14339724132"/>
    <m/>
    <m/>
    <m/>
    <n v="8844.73"/>
    <x v="4"/>
    <s v="UDX"/>
  </r>
  <r>
    <s v="Journal"/>
    <s v="Montevideo Labs"/>
    <s v="Data Engineering"/>
    <s v="Data Engineering"/>
    <d v="2024-08-31T00:00:00"/>
    <x v="0"/>
    <s v="51366"/>
    <s v="894512"/>
    <x v="157"/>
    <s v="26788"/>
    <s v="16592846934"/>
    <m/>
    <m/>
    <m/>
    <n v="520.2421677420059"/>
    <x v="4"/>
    <s v="Madhive"/>
  </r>
  <r>
    <s v="Journal"/>
    <s v="Montevideo Labs"/>
    <s v="Data Engineering"/>
    <s v="Data Engineering"/>
    <d v="2024-08-31T00:00:00"/>
    <x v="0"/>
    <s v="50956"/>
    <s v="893917"/>
    <x v="117"/>
    <s v="25138"/>
    <s v="16977995014"/>
    <m/>
    <m/>
    <m/>
    <n v="360.16765459061952"/>
    <x v="4"/>
    <s v="Roku"/>
  </r>
  <r>
    <s v="Journal"/>
    <s v="Montevideo Labs"/>
    <s v="Data Engineering"/>
    <s v="Data Engineering"/>
    <d v="2024-08-31T00:00:00"/>
    <x v="0"/>
    <s v="50432"/>
    <s v="893287"/>
    <x v="166"/>
    <s v="29419"/>
    <s v="18262439992"/>
    <m/>
    <m/>
    <m/>
    <n v="560.2607960298526"/>
    <x v="4"/>
    <s v="The Blackstone Group"/>
  </r>
  <r>
    <s v="Journal"/>
    <s v="Montevideo Labs"/>
    <s v="Data Engineering"/>
    <s v="Data Engineering"/>
    <d v="2024-08-31T00:00:00"/>
    <x v="0"/>
    <s v="50594"/>
    <s v="893506"/>
    <x v="117"/>
    <s v="25138"/>
    <s v="16977995014"/>
    <m/>
    <m/>
    <m/>
    <n v="360.16765459061952"/>
    <x v="4"/>
    <s v="Roku"/>
  </r>
  <r>
    <s v="Journal"/>
    <s v="Blend360, LLC"/>
    <s v="Data Engineering"/>
    <s v="Data Engineering"/>
    <d v="2024-08-31T00:00:00"/>
    <x v="0"/>
    <s v="52025"/>
    <s v="909261"/>
    <x v="19"/>
    <s v="28141"/>
    <s v="17583569682"/>
    <m/>
    <m/>
    <m/>
    <n v="-4347.3900000000003"/>
    <x v="4"/>
    <s v="GoodRx"/>
  </r>
  <r>
    <s v="Journal"/>
    <s v="Montevideo Labs"/>
    <s v="Data Engineering"/>
    <s v="Data Engineering"/>
    <d v="2024-08-31T00:00:00"/>
    <x v="0"/>
    <s v="49900"/>
    <s v="892479"/>
    <x v="143"/>
    <s v="25160"/>
    <s v="16856642182"/>
    <m/>
    <m/>
    <m/>
    <n v="560.2607960298526"/>
    <x v="4"/>
    <s v="The Blackstone Group"/>
  </r>
  <r>
    <s v="Journal"/>
    <s v="Montevideo Labs"/>
    <s v="Data Engineering"/>
    <s v="Data Engineering"/>
    <d v="2024-08-31T00:00:00"/>
    <x v="0"/>
    <s v="49922"/>
    <s v="892801"/>
    <x v="143"/>
    <s v="25160"/>
    <s v="16856642182"/>
    <m/>
    <m/>
    <m/>
    <n v="480.22353945415932"/>
    <x v="4"/>
    <s v="The Blackstone Group"/>
  </r>
  <r>
    <s v="Journal"/>
    <s v="Montevideo Labs"/>
    <s v="Data Engineering"/>
    <s v="Data Engineering"/>
    <d v="2024-08-31T00:00:00"/>
    <x v="0"/>
    <s v="51218"/>
    <s v="894160"/>
    <x v="117"/>
    <s v="25138"/>
    <s v="16977995014"/>
    <m/>
    <m/>
    <m/>
    <n v="320.14902630277288"/>
    <x v="4"/>
    <s v="Roku"/>
  </r>
  <r>
    <s v="Journal"/>
    <s v="Blend360, LLC"/>
    <s v="Data Engineering"/>
    <s v="Data Engineering"/>
    <d v="2024-08-31T00:00:00"/>
    <x v="0"/>
    <s v="51584"/>
    <s v="898161"/>
    <x v="189"/>
    <s v="33387"/>
    <s v="20030054821"/>
    <m/>
    <m/>
    <m/>
    <n v="27200"/>
    <x v="4"/>
    <s v="Hyatt"/>
  </r>
  <r>
    <s v="Journal"/>
    <s v="Montevideo Labs"/>
    <s v="Data Engineering"/>
    <s v="Data Engineering"/>
    <d v="2024-08-31T00:00:00"/>
    <x v="0"/>
    <s v="50793"/>
    <s v="893716"/>
    <x v="117"/>
    <s v="25138"/>
    <s v="16977995014"/>
    <m/>
    <m/>
    <m/>
    <n v="320.14902630277288"/>
    <x v="4"/>
    <s v="Roku"/>
  </r>
  <r>
    <s v="Journal"/>
    <s v="Montevideo Labs"/>
    <s v="Data Engineering"/>
    <s v="Data Engineering"/>
    <d v="2024-08-31T00:00:00"/>
    <x v="0"/>
    <s v="51033"/>
    <s v="893974"/>
    <x v="117"/>
    <s v="25138"/>
    <s v="16977995014"/>
    <m/>
    <m/>
    <m/>
    <n v="360.16765459061952"/>
    <x v="4"/>
    <s v="Roku"/>
  </r>
  <r>
    <s v="Journal"/>
    <s v="Montevideo Labs"/>
    <s v="Data Engineering"/>
    <s v="Data Engineering"/>
    <d v="2024-08-31T00:00:00"/>
    <x v="0"/>
    <s v="50879"/>
    <s v="893777"/>
    <x v="141"/>
    <s v="35885"/>
    <s v="17771226635"/>
    <m/>
    <m/>
    <m/>
    <n v="448.20863682388205"/>
    <x v="4"/>
    <s v="Globalization Partners"/>
  </r>
  <r>
    <s v="Journal"/>
    <s v="Montevideo Labs"/>
    <s v="Data Engineering"/>
    <s v="Data Engineering"/>
    <d v="2024-08-31T00:00:00"/>
    <x v="0"/>
    <s v="51004"/>
    <s v="893958"/>
    <x v="117"/>
    <s v="25138"/>
    <s v="16977995014"/>
    <m/>
    <m/>
    <m/>
    <n v="432.20118550874338"/>
    <x v="4"/>
    <s v="Roku"/>
  </r>
  <r>
    <s v="Journal"/>
    <s v="Montevideo Labs"/>
    <s v="Data Engineering"/>
    <s v="Data Engineering"/>
    <d v="2024-08-31T00:00:00"/>
    <x v="0"/>
    <s v="51025"/>
    <s v="893967"/>
    <x v="154"/>
    <s v="36409"/>
    <s v="17772967350"/>
    <m/>
    <m/>
    <m/>
    <n v="360.16765459061952"/>
    <x v="4"/>
    <s v="Globalization Partners"/>
  </r>
  <r>
    <s v="Journal"/>
    <s v="Montevideo Labs"/>
    <s v="Data Engineering"/>
    <s v="Data Engineering"/>
    <d v="2024-08-31T00:00:00"/>
    <x v="0"/>
    <s v="50728"/>
    <s v="893543"/>
    <x v="117"/>
    <s v="25138"/>
    <s v="16977995014"/>
    <m/>
    <m/>
    <m/>
    <n v="375.17476412593805"/>
    <x v="4"/>
    <s v="Roku"/>
  </r>
  <r>
    <s v="Journal"/>
    <s v="Blend360, LLC"/>
    <s v="Data Engineering"/>
    <s v="Data Engineering"/>
    <d v="2024-08-31T00:00:00"/>
    <x v="0"/>
    <s v="52166"/>
    <s v="913919"/>
    <x v="0"/>
    <m/>
    <m/>
    <s v="ICC 1204 CVS Health : Foundry Targeting - Alpesh FED"/>
    <m/>
    <s v="TopSide Management Book Elim related to project ICC 1204 CVS Health : Foundry Targeting - Alpesh FED"/>
    <n v="-10564.92"/>
    <x v="4"/>
    <s v="CVS Health"/>
  </r>
  <r>
    <s v="Journal"/>
    <s v="Montevideo Labs"/>
    <s v="Data Engineering"/>
    <s v="Data Engineering"/>
    <d v="2024-08-31T00:00:00"/>
    <x v="0"/>
    <s v="50368"/>
    <s v="893293"/>
    <x v="165"/>
    <s v="25159"/>
    <s v="17001802020"/>
    <m/>
    <m/>
    <m/>
    <n v="408.19000853603541"/>
    <x v="4"/>
    <s v="Stagwellglobal"/>
  </r>
  <r>
    <s v="Journal"/>
    <s v="Montevideo Labs"/>
    <s v="Data Engineering"/>
    <s v="Data Engineering"/>
    <d v="2024-08-31T00:00:00"/>
    <x v="0"/>
    <s v="50392"/>
    <s v="893266"/>
    <x v="159"/>
    <s v="29211"/>
    <s v="17692058278"/>
    <m/>
    <m/>
    <m/>
    <n v="400.1862828784661"/>
    <x v="4"/>
    <s v="Stagwellglobal"/>
  </r>
  <r>
    <s v="Journal"/>
    <s v="Montevideo Labs"/>
    <s v="Data Engineering"/>
    <s v="Data Engineering"/>
    <d v="2024-08-31T00:00:00"/>
    <x v="0"/>
    <s v="50821"/>
    <s v="893733"/>
    <x v="117"/>
    <s v="25138"/>
    <s v="16977995014"/>
    <m/>
    <m/>
    <m/>
    <n v="280.1303980149263"/>
    <x v="4"/>
    <s v="Roku"/>
  </r>
  <r>
    <s v="Journal"/>
    <s v="Montevideo Labs"/>
    <s v="Data Engineering"/>
    <s v="Data Engineering"/>
    <d v="2024-08-31T00:00:00"/>
    <x v="0"/>
    <s v="50723"/>
    <s v="893679"/>
    <x v="182"/>
    <s v="25866"/>
    <s v="16973568605"/>
    <m/>
    <m/>
    <m/>
    <n v="476.2216766253747"/>
    <x v="4"/>
    <s v="Globalization Partners"/>
  </r>
  <r>
    <s v="Journal"/>
    <s v="Montevideo Labs"/>
    <s v="Data Engineering"/>
    <s v="Data Engineering"/>
    <d v="2024-08-31T00:00:00"/>
    <x v="0"/>
    <s v="51275"/>
    <s v="894174"/>
    <x v="157"/>
    <s v="26788"/>
    <s v="16592846934"/>
    <m/>
    <m/>
    <m/>
    <n v="240.11176972707966"/>
    <x v="4"/>
    <s v="Madhive"/>
  </r>
  <r>
    <s v="Journal"/>
    <s v="Montevideo Labs"/>
    <s v="Data Engineering"/>
    <s v="Data Engineering"/>
    <d v="2024-08-31T00:00:00"/>
    <x v="0"/>
    <s v="50701"/>
    <s v="892557"/>
    <x v="162"/>
    <s v="36413"/>
    <s v="20242405226"/>
    <m/>
    <m/>
    <m/>
    <n v="440.20491116631274"/>
    <x v="4"/>
    <s v="The Blackstone Group"/>
  </r>
  <r>
    <s v="Journal"/>
    <s v="Montevideo Labs"/>
    <s v="Data Engineering"/>
    <s v="Data Engineering"/>
    <d v="2024-08-31T00:00:00"/>
    <x v="0"/>
    <s v="50161"/>
    <s v="892945"/>
    <x v="143"/>
    <s v="25160"/>
    <s v="16856642182"/>
    <m/>
    <m/>
    <m/>
    <n v="560.2607960298526"/>
    <x v="4"/>
    <s v="The Blackstone Group"/>
  </r>
  <r>
    <s v="Journal"/>
    <s v="Montevideo Labs"/>
    <s v="Data Engineering"/>
    <s v="Data Engineering"/>
    <d v="2024-08-31T00:00:00"/>
    <x v="0"/>
    <s v="50327"/>
    <s v="892536"/>
    <x v="148"/>
    <s v="28998"/>
    <s v="18243049512"/>
    <m/>
    <m/>
    <m/>
    <n v="440.20491116631274"/>
    <x v="4"/>
    <s v="The Blackstone Group"/>
  </r>
  <r>
    <s v="Journal"/>
    <s v="Montevideo Labs"/>
    <s v="Data Engineering"/>
    <s v="Data Engineering"/>
    <d v="2024-08-31T00:00:00"/>
    <x v="0"/>
    <s v="50295"/>
    <s v="893215"/>
    <x v="146"/>
    <s v="28145"/>
    <s v="17581549176"/>
    <m/>
    <m/>
    <m/>
    <n v="160.07451315138644"/>
    <x v="4"/>
    <s v="Sincera"/>
  </r>
  <r>
    <s v="Journal"/>
    <s v="Montevideo Labs"/>
    <s v="Data Engineering"/>
    <s v="Data Engineering"/>
    <d v="2024-08-31T00:00:00"/>
    <x v="0"/>
    <s v="50447"/>
    <s v="893399"/>
    <x v="166"/>
    <s v="29419"/>
    <s v="18262439992"/>
    <m/>
    <m/>
    <m/>
    <n v="560.2607960298526"/>
    <x v="4"/>
    <s v="The Blackstone Group"/>
  </r>
  <r>
    <s v="Journal"/>
    <s v="Montevideo Labs"/>
    <s v="Data Engineering"/>
    <s v="Data Engineering"/>
    <d v="2024-08-31T00:00:00"/>
    <x v="0"/>
    <s v="49983"/>
    <s v="892844"/>
    <x v="143"/>
    <s v="25160"/>
    <s v="16856642182"/>
    <m/>
    <m/>
    <m/>
    <n v="480.22353945415932"/>
    <x v="4"/>
    <s v="The Blackstone Group"/>
  </r>
  <r>
    <s v="Journal"/>
    <s v="Montevideo Labs"/>
    <s v="Data Engineering"/>
    <s v="Data Engineering"/>
    <d v="2024-08-31T00:00:00"/>
    <x v="0"/>
    <s v="50539"/>
    <s v="893187"/>
    <x v="117"/>
    <s v="25138"/>
    <s v="16977995014"/>
    <m/>
    <m/>
    <m/>
    <n v="320.14902630277288"/>
    <x v="4"/>
    <s v="Roku"/>
  </r>
  <r>
    <s v="Journal"/>
    <s v="Montevideo Labs"/>
    <s v="Data Engineering"/>
    <s v="Data Engineering"/>
    <d v="2024-08-31T00:00:00"/>
    <x v="0"/>
    <s v="50800"/>
    <s v="893570"/>
    <x v="117"/>
    <s v="25138"/>
    <s v="16977995014"/>
    <m/>
    <m/>
    <m/>
    <n v="432.20118550874338"/>
    <x v="4"/>
    <s v="Roku"/>
  </r>
  <r>
    <s v="Journal"/>
    <s v="Montevideo Labs"/>
    <s v="Data Engineering"/>
    <s v="Data Engineering"/>
    <d v="2024-08-31T00:00:00"/>
    <x v="0"/>
    <s v="51401"/>
    <s v="894519"/>
    <x v="145"/>
    <s v="28678"/>
    <s v="17806464279"/>
    <m/>
    <m/>
    <m/>
    <n v="160.07451315138644"/>
    <x v="4"/>
    <s v="Fedefarma"/>
  </r>
  <r>
    <s v="Journal"/>
    <s v="Montevideo Labs"/>
    <s v="Data Engineering"/>
    <s v="Data Engineering"/>
    <d v="2024-08-31T00:00:00"/>
    <x v="0"/>
    <s v="49931"/>
    <s v="892809"/>
    <x v="143"/>
    <s v="25160"/>
    <s v="16856642182"/>
    <m/>
    <m/>
    <m/>
    <n v="560.2607960298526"/>
    <x v="4"/>
    <s v="The Blackstone Group"/>
  </r>
  <r>
    <s v="Journal"/>
    <s v="Montevideo Labs"/>
    <s v="Data Engineering"/>
    <s v="Data Engineering"/>
    <d v="2024-08-31T00:00:00"/>
    <x v="0"/>
    <s v="51009"/>
    <s v="894099"/>
    <x v="154"/>
    <s v="36409"/>
    <s v="17772967350"/>
    <m/>
    <m/>
    <m/>
    <n v="376.17510590575813"/>
    <x v="4"/>
    <s v="Globalization Partners"/>
  </r>
  <r>
    <s v="Journal"/>
    <s v="Montevideo Labs"/>
    <s v="Data Engineering"/>
    <s v="Data Engineering"/>
    <d v="2024-08-31T00:00:00"/>
    <x v="0"/>
    <s v="49807"/>
    <s v="892429"/>
    <x v="6"/>
    <s v="25146"/>
    <s v="16716229170"/>
    <m/>
    <m/>
    <m/>
    <n v="400.1862828784661"/>
    <x v="4"/>
    <s v="MasterCard"/>
  </r>
  <r>
    <s v="Journal"/>
    <s v="Montevideo Labs"/>
    <s v="Data Engineering"/>
    <s v="Data Engineering"/>
    <d v="2024-08-31T00:00:00"/>
    <x v="0"/>
    <s v="51303"/>
    <s v="892765"/>
    <x v="117"/>
    <s v="25138"/>
    <s v="16977995014"/>
    <m/>
    <m/>
    <m/>
    <n v="320.14902630277288"/>
    <x v="4"/>
    <s v="Roku"/>
  </r>
  <r>
    <s v="Journal"/>
    <s v="Montevideo Labs"/>
    <s v="Data Engineering"/>
    <s v="Data Engineering"/>
    <d v="2024-08-31T00:00:00"/>
    <x v="0"/>
    <s v="50904"/>
    <s v="893785"/>
    <x v="141"/>
    <s v="35885"/>
    <s v="17771226635"/>
    <m/>
    <m/>
    <m/>
    <n v="392.1825572208968"/>
    <x v="4"/>
    <s v="Globalization Partners"/>
  </r>
  <r>
    <s v="Journal"/>
    <s v="Montevideo Labs"/>
    <s v="Data Engineering"/>
    <s v="Data Engineering"/>
    <d v="2024-08-31T00:00:00"/>
    <x v="0"/>
    <s v="50738"/>
    <s v="893689"/>
    <x v="117"/>
    <s v="25138"/>
    <s v="16977995014"/>
    <m/>
    <m/>
    <m/>
    <n v="464.21608813902071"/>
    <x v="4"/>
    <s v="Roku"/>
  </r>
  <r>
    <s v="Journal"/>
    <s v="Blend360, LLC"/>
    <s v="Data Engineering"/>
    <s v="Data Engineering"/>
    <d v="2024-08-31T00:00:00"/>
    <x v="0"/>
    <s v="51670"/>
    <s v="901494"/>
    <x v="27"/>
    <s v="25989"/>
    <s v="16865883964"/>
    <m/>
    <m/>
    <m/>
    <n v="6350.35"/>
    <x v="4"/>
    <s v="Franklin Templeton"/>
  </r>
  <r>
    <s v="Journal"/>
    <s v="Montevideo Labs"/>
    <s v="Data Engineering"/>
    <s v="Data Engineering"/>
    <d v="2024-08-31T00:00:00"/>
    <x v="0"/>
    <s v="50838"/>
    <s v="893748"/>
    <x v="117"/>
    <s v="25138"/>
    <s v="16977995014"/>
    <m/>
    <m/>
    <m/>
    <n v="320.14902630277288"/>
    <x v="4"/>
    <s v="Roku"/>
  </r>
  <r>
    <s v="Journal"/>
    <s v="Blend360, LLC"/>
    <s v="Data Engineering"/>
    <s v="Data Engineering"/>
    <d v="2024-08-31T00:00:00"/>
    <x v="0"/>
    <s v="52166"/>
    <s v="913919"/>
    <x v="0"/>
    <m/>
    <m/>
    <s v="ICC 895 Comcast Corporation : Comcast: 2024 Loyalty and Rewards Pod"/>
    <m/>
    <s v="TopSide Management Book Elim related to project ICC 895 Comcast Corporation : Comcast: 2024 Loyalty and Rewards Pod"/>
    <n v="-8804.1"/>
    <x v="4"/>
    <s v="Comcast Corporation"/>
  </r>
  <r>
    <s v="Journal"/>
    <s v="Montevideo Labs"/>
    <s v="Data Engineering"/>
    <s v="Data Engineering"/>
    <d v="2024-08-31T00:00:00"/>
    <x v="0"/>
    <s v="49828"/>
    <s v="892440"/>
    <x v="143"/>
    <s v="25160"/>
    <s v="16856642182"/>
    <m/>
    <m/>
    <m/>
    <n v="536.24961905714463"/>
    <x v="4"/>
    <s v="The Blackstone Group"/>
  </r>
  <r>
    <s v="Journal"/>
    <s v="Montevideo Labs"/>
    <s v="Data Engineering"/>
    <s v="Data Engineering"/>
    <d v="2024-08-31T00:00:00"/>
    <x v="0"/>
    <s v="50104"/>
    <s v="892365"/>
    <x v="6"/>
    <s v="25146"/>
    <s v="16716229170"/>
    <m/>
    <m/>
    <m/>
    <n v="496.23099076929799"/>
    <x v="4"/>
    <s v="MasterCard"/>
  </r>
  <r>
    <s v="Journal"/>
    <s v="Montevideo Labs"/>
    <s v="Data Engineering"/>
    <s v="Data Engineering"/>
    <d v="2024-08-31T00:00:00"/>
    <x v="0"/>
    <s v="50571"/>
    <s v="893485"/>
    <x v="117"/>
    <s v="25138"/>
    <s v="16977995014"/>
    <m/>
    <m/>
    <m/>
    <n v="320.14902630277288"/>
    <x v="4"/>
    <s v="Roku"/>
  </r>
  <r>
    <s v="Journal"/>
    <s v="Montevideo Labs"/>
    <s v="Data Engineering"/>
    <s v="Data Engineering"/>
    <d v="2024-08-31T00:00:00"/>
    <x v="0"/>
    <s v="51335"/>
    <s v="894499"/>
    <x v="160"/>
    <s v="25140"/>
    <s v="16977994594"/>
    <m/>
    <m/>
    <m/>
    <n v="480.22353945415932"/>
    <x v="4"/>
    <s v="Roku"/>
  </r>
  <r>
    <s v="Journal"/>
    <s v="Montevideo Labs"/>
    <s v="Data Engineering"/>
    <s v="Data Engineering"/>
    <d v="2024-08-31T00:00:00"/>
    <x v="0"/>
    <s v="51270"/>
    <s v="894169"/>
    <x v="157"/>
    <s v="26788"/>
    <s v="16592846934"/>
    <m/>
    <m/>
    <m/>
    <n v="270.12574094296463"/>
    <x v="4"/>
    <s v="Madhive"/>
  </r>
  <r>
    <s v="Journal"/>
    <s v="Montevideo Labs"/>
    <s v="Data Engineering"/>
    <s v="Data Engineering"/>
    <d v="2024-08-31T00:00:00"/>
    <x v="0"/>
    <s v="51336"/>
    <s v="894501"/>
    <x v="157"/>
    <s v="26788"/>
    <s v="16592846934"/>
    <m/>
    <m/>
    <m/>
    <n v="520.2421677420059"/>
    <x v="4"/>
    <s v="Madhive"/>
  </r>
  <r>
    <s v="Journal"/>
    <s v="Blend360, LLC"/>
    <s v="Data Engineering"/>
    <s v="Data Engineering"/>
    <d v="2024-08-31T00:00:00"/>
    <x v="0"/>
    <s v="51756"/>
    <s v="901508"/>
    <x v="132"/>
    <s v="32546"/>
    <s v="19569236781"/>
    <m/>
    <m/>
    <m/>
    <n v="5387.23"/>
    <x v="4"/>
    <s v="Visa"/>
  </r>
  <r>
    <s v="Journal"/>
    <s v="Montevideo Labs"/>
    <s v="Data Engineering"/>
    <s v="Data Engineering"/>
    <d v="2024-08-31T00:00:00"/>
    <x v="0"/>
    <s v="50633"/>
    <s v="893632"/>
    <x v="117"/>
    <s v="25138"/>
    <s v="16977995014"/>
    <m/>
    <m/>
    <m/>
    <n v="432.20118550874338"/>
    <x v="4"/>
    <s v="Roku"/>
  </r>
  <r>
    <s v="Journal"/>
    <s v="Montevideo Labs"/>
    <s v="Data Engineering"/>
    <s v="Data Engineering"/>
    <d v="2024-08-31T00:00:00"/>
    <x v="0"/>
    <s v="50551"/>
    <s v="893188"/>
    <x v="117"/>
    <s v="25138"/>
    <s v="16977995014"/>
    <m/>
    <m/>
    <m/>
    <n v="432.20118550874338"/>
    <x v="4"/>
    <s v="Roku"/>
  </r>
  <r>
    <s v="Journal"/>
    <s v="Montevideo Labs"/>
    <s v="Data Engineering"/>
    <s v="Data Engineering"/>
    <d v="2024-08-31T00:00:00"/>
    <x v="0"/>
    <s v="50254"/>
    <s v="893197"/>
    <x v="161"/>
    <s v="25152"/>
    <s v="17001844665"/>
    <m/>
    <m/>
    <m/>
    <n v="294.1369179156726"/>
    <x v="4"/>
    <s v="Sincera"/>
  </r>
  <r>
    <s v="Journal"/>
    <s v="Montevideo Labs"/>
    <s v="Data Engineering"/>
    <s v="Data Engineering"/>
    <d v="2024-08-31T00:00:00"/>
    <x v="0"/>
    <s v="50545"/>
    <s v="893469"/>
    <x v="155"/>
    <s v="32036"/>
    <s v="19584503853"/>
    <m/>
    <m/>
    <m/>
    <n v="560.2607960298526"/>
    <x v="4"/>
    <s v="The Blackstone Group"/>
  </r>
  <r>
    <s v="Journal"/>
    <s v="Montevideo Labs"/>
    <s v="Data Engineering"/>
    <s v="Data Engineering"/>
    <d v="2024-08-31T00:00:00"/>
    <x v="0"/>
    <s v="50834"/>
    <s v="893744"/>
    <x v="141"/>
    <s v="35885"/>
    <s v="17771226635"/>
    <m/>
    <m/>
    <m/>
    <n v="504.23471642686729"/>
    <x v="4"/>
    <s v="Globalization Partners"/>
  </r>
  <r>
    <s v="Journal"/>
    <s v="Montevideo Labs"/>
    <s v="Data Engineering"/>
    <s v="Data Engineering"/>
    <d v="2024-08-31T00:00:00"/>
    <x v="0"/>
    <s v="50673"/>
    <s v="892552"/>
    <x v="117"/>
    <s v="25138"/>
    <s v="16977995014"/>
    <m/>
    <m/>
    <m/>
    <n v="480.22353945415932"/>
    <x v="4"/>
    <s v="Roku"/>
  </r>
  <r>
    <s v="Journal"/>
    <s v="Montevideo Labs"/>
    <s v="Data Engineering"/>
    <s v="Data Engineering"/>
    <d v="2024-08-31T00:00:00"/>
    <x v="0"/>
    <s v="50050"/>
    <s v="892892"/>
    <x v="143"/>
    <s v="25160"/>
    <s v="16856642182"/>
    <m/>
    <m/>
    <m/>
    <n v="560.2607960298526"/>
    <x v="4"/>
    <s v="The Blackstone Group"/>
  </r>
  <r>
    <s v="Journal"/>
    <s v="Montevideo Labs"/>
    <s v="Data Engineering"/>
    <s v="Data Engineering"/>
    <d v="2024-08-31T00:00:00"/>
    <x v="0"/>
    <s v="50578"/>
    <s v="893491"/>
    <x v="169"/>
    <s v="32874"/>
    <s v="19902785076"/>
    <m/>
    <m/>
    <m/>
    <n v="536.24961905714463"/>
    <x v="4"/>
    <s v="The Blackstone Group"/>
  </r>
  <r>
    <s v="Journal"/>
    <s v="Montevideo Labs"/>
    <s v="Data Engineering"/>
    <s v="Data Engineering"/>
    <d v="2024-08-31T00:00:00"/>
    <x v="0"/>
    <s v="50680"/>
    <s v="893657"/>
    <x v="152"/>
    <s v="34751"/>
    <s v="18659335221"/>
    <m/>
    <m/>
    <m/>
    <n v="560.2607960298526"/>
    <x v="4"/>
    <s v="The Blackstone Group"/>
  </r>
  <r>
    <s v="Journal"/>
    <s v="Montevideo Labs"/>
    <s v="Data Engineering"/>
    <s v="Data Engineering"/>
    <d v="2024-08-31T00:00:00"/>
    <x v="0"/>
    <s v="51154"/>
    <s v="894345"/>
    <x v="117"/>
    <s v="25138"/>
    <s v="16977995014"/>
    <m/>
    <m/>
    <m/>
    <n v="432.20118550874338"/>
    <x v="4"/>
    <s v="Roku"/>
  </r>
  <r>
    <s v="Journal"/>
    <s v="Montevideo Labs"/>
    <s v="Data Engineering"/>
    <s v="Data Engineering"/>
    <d v="2024-08-31T00:00:00"/>
    <x v="0"/>
    <s v="51183"/>
    <s v="894362"/>
    <x v="117"/>
    <s v="25138"/>
    <s v="16977995014"/>
    <m/>
    <m/>
    <m/>
    <n v="432.20118550874338"/>
    <x v="4"/>
    <s v="Roku"/>
  </r>
  <r>
    <s v="Journal"/>
    <s v="Montevideo Labs"/>
    <s v="Data Engineering"/>
    <s v="Data Engineering"/>
    <d v="2024-08-31T00:00:00"/>
    <x v="0"/>
    <s v="51326"/>
    <s v="894457"/>
    <x v="157"/>
    <s v="26788"/>
    <s v="16592846934"/>
    <m/>
    <m/>
    <m/>
    <n v="520.2421677420059"/>
    <x v="4"/>
    <s v="Madhive"/>
  </r>
  <r>
    <s v="Journal"/>
    <s v="Montevideo Labs"/>
    <s v="Data Engineering"/>
    <s v="Data Engineering"/>
    <d v="2024-08-31T00:00:00"/>
    <x v="0"/>
    <s v="50460"/>
    <s v="893408"/>
    <x v="117"/>
    <s v="25138"/>
    <s v="16977995014"/>
    <m/>
    <m/>
    <m/>
    <n v="504.23471642686729"/>
    <x v="4"/>
    <s v="Roku"/>
  </r>
  <r>
    <s v="Journal"/>
    <s v="Montevideo Labs"/>
    <s v="Data Engineering"/>
    <s v="Data Engineering"/>
    <d v="2024-08-31T00:00:00"/>
    <x v="0"/>
    <s v="51122"/>
    <s v="894322"/>
    <x v="117"/>
    <s v="25138"/>
    <s v="16977995014"/>
    <m/>
    <m/>
    <m/>
    <n v="432.20118550874338"/>
    <x v="4"/>
    <s v="Roku"/>
  </r>
  <r>
    <s v="Journal"/>
    <s v="Montevideo Labs"/>
    <s v="Data Engineering"/>
    <s v="Data Engineering"/>
    <d v="2024-08-31T00:00:00"/>
    <x v="0"/>
    <s v="49790"/>
    <s v="892499"/>
    <x v="143"/>
    <s v="25160"/>
    <s v="16856642182"/>
    <m/>
    <m/>
    <m/>
    <n v="560.2607960298526"/>
    <x v="4"/>
    <s v="The Blackstone Group"/>
  </r>
  <r>
    <s v="Journal"/>
    <s v="Montevideo Labs"/>
    <s v="Data Engineering"/>
    <s v="Data Engineering"/>
    <d v="2024-08-31T00:00:00"/>
    <x v="0"/>
    <s v="50103"/>
    <s v="892364"/>
    <x v="143"/>
    <s v="25160"/>
    <s v="16856642182"/>
    <m/>
    <m/>
    <m/>
    <n v="480.22353945415932"/>
    <x v="4"/>
    <s v="The Blackstone Group"/>
  </r>
  <r>
    <s v="Journal"/>
    <s v="Montevideo Labs"/>
    <s v="Data Engineering"/>
    <s v="Data Engineering"/>
    <d v="2024-08-31T00:00:00"/>
    <x v="0"/>
    <s v="49957"/>
    <s v="892829"/>
    <x v="6"/>
    <s v="25146"/>
    <s v="16716229170"/>
    <m/>
    <m/>
    <m/>
    <n v="416.19373419360477"/>
    <x v="4"/>
    <s v="MasterCard"/>
  </r>
  <r>
    <s v="Journal"/>
    <s v="Montevideo Labs"/>
    <s v="Data Engineering"/>
    <s v="Data Engineering"/>
    <d v="2024-08-31T00:00:00"/>
    <x v="0"/>
    <s v="50984"/>
    <s v="893940"/>
    <x v="117"/>
    <s v="25138"/>
    <s v="16977995014"/>
    <m/>
    <m/>
    <m/>
    <n v="464.21608813902071"/>
    <x v="4"/>
    <s v="Roku"/>
  </r>
  <r>
    <s v="Journal"/>
    <s v="Montevideo Labs"/>
    <s v="Data Engineering"/>
    <s v="Data Engineering"/>
    <d v="2024-08-31T00:00:00"/>
    <x v="0"/>
    <s v="50527"/>
    <s v="893004"/>
    <x v="117"/>
    <s v="25138"/>
    <s v="16977995014"/>
    <m/>
    <m/>
    <m/>
    <n v="400.1862828784661"/>
    <x v="4"/>
    <s v="Roku"/>
  </r>
  <r>
    <s v="Journal"/>
    <s v="futureproofAI LTD"/>
    <s v="Data Engineering"/>
    <s v="Data Engineering"/>
    <d v="2024-08-31T00:00:00"/>
    <x v="0"/>
    <s v="52169"/>
    <s v="913922"/>
    <x v="0"/>
    <m/>
    <m/>
    <s v="ICC 1151 ICC in Forth Point Represents FutureproofAI : British Telecom - Technical BA - Rhiannon"/>
    <m/>
    <s v="TopSide Management Book Elim related to project ICC 1151 ICC in Forth Point Represents FutureproofAI : British Telecom - Technical BA - Rhiannon"/>
    <n v="-16583.735409980247"/>
    <x v="0"/>
    <s v="British Telecom"/>
  </r>
  <r>
    <s v="Journal"/>
    <s v="Montevideo Labs"/>
    <s v="Data Engineering"/>
    <s v="Data Engineering"/>
    <d v="2024-08-31T00:00:00"/>
    <x v="0"/>
    <s v="50712"/>
    <s v="893669"/>
    <x v="182"/>
    <s v="25866"/>
    <s v="16973568605"/>
    <m/>
    <m/>
    <m/>
    <n v="544.25334471471388"/>
    <x v="4"/>
    <s v="Globalization Partners"/>
  </r>
  <r>
    <s v="Journal"/>
    <s v="Montevideo Labs"/>
    <s v="Data Engineering"/>
    <s v="Data Engineering"/>
    <d v="2024-08-31T00:00:00"/>
    <x v="0"/>
    <s v="50803"/>
    <s v="893721"/>
    <x v="117"/>
    <s v="25138"/>
    <s v="16977995014"/>
    <m/>
    <m/>
    <m/>
    <n v="360.16765459061952"/>
    <x v="4"/>
    <s v="Roku"/>
  </r>
  <r>
    <s v="Journal"/>
    <s v="Montevideo Labs"/>
    <s v="Data Engineering"/>
    <s v="Data Engineering"/>
    <d v="2024-08-31T00:00:00"/>
    <x v="0"/>
    <s v="50915"/>
    <s v="893896"/>
    <x v="117"/>
    <s v="25138"/>
    <s v="16977995014"/>
    <m/>
    <m/>
    <m/>
    <n v="464.21608813902071"/>
    <x v="4"/>
    <s v="Roku"/>
  </r>
  <r>
    <s v="Journal"/>
    <s v="Montevideo Labs"/>
    <s v="Data Engineering"/>
    <s v="Data Engineering"/>
    <d v="2024-08-31T00:00:00"/>
    <x v="0"/>
    <s v="50086"/>
    <s v="892713"/>
    <x v="6"/>
    <s v="25146"/>
    <s v="16716229170"/>
    <m/>
    <m/>
    <m/>
    <n v="416.19373419360477"/>
    <x v="4"/>
    <s v="MasterCard"/>
  </r>
  <r>
    <s v="Journal"/>
    <s v="Montevideo Labs"/>
    <s v="Data Engineering"/>
    <s v="Data Engineering"/>
    <d v="2024-08-31T00:00:00"/>
    <x v="0"/>
    <s v="51065"/>
    <s v="894118"/>
    <x v="147"/>
    <s v="36410"/>
    <s v="17772859452"/>
    <m/>
    <m/>
    <m/>
    <n v="520.2421677420059"/>
    <x v="4"/>
    <s v="Globalization Partners"/>
  </r>
  <r>
    <s v="Journal"/>
    <s v="Montevideo Labs"/>
    <s v="Data Engineering"/>
    <s v="Data Engineering"/>
    <d v="2024-08-31T00:00:00"/>
    <x v="0"/>
    <s v="51148"/>
    <s v="894150"/>
    <x v="168"/>
    <s v="36411"/>
    <s v="17772618578"/>
    <m/>
    <m/>
    <m/>
    <n v="700.32599503731569"/>
    <x v="4"/>
    <s v="Globalization Partners"/>
  </r>
  <r>
    <s v="Journal"/>
    <s v="Blend360, LLC"/>
    <s v="Data Engineering"/>
    <s v="Data Engineering"/>
    <d v="2024-08-31T00:00:00"/>
    <x v="0"/>
    <s v="52166"/>
    <s v="913919"/>
    <x v="0"/>
    <m/>
    <m/>
    <s v="ICC 1077 Know Your Cross : Monthly retainer - 6 months engagement"/>
    <m/>
    <s v="TopSide Management Book Elim related to project ICC 1077 Know Your Cross : Monthly retainer - 6 months engagement"/>
    <n v="-26692.43"/>
    <x v="4"/>
    <s v="Know Your Cross"/>
  </r>
  <r>
    <s v="Journal"/>
    <s v="Montevideo Labs"/>
    <s v="Data Engineering"/>
    <s v="Data Engineering"/>
    <d v="2024-08-31T00:00:00"/>
    <x v="0"/>
    <s v="50279"/>
    <s v="893211"/>
    <x v="146"/>
    <s v="28145"/>
    <s v="17581549176"/>
    <m/>
    <m/>
    <m/>
    <n v="280.1303980149263"/>
    <x v="4"/>
    <s v="Sincera"/>
  </r>
  <r>
    <s v="Journal"/>
    <s v="Montevideo Labs"/>
    <s v="Data Engineering"/>
    <s v="Data Engineering"/>
    <d v="2024-08-31T00:00:00"/>
    <x v="0"/>
    <s v="50120"/>
    <s v="892371"/>
    <x v="164"/>
    <s v="25155"/>
    <m/>
    <m/>
    <m/>
    <m/>
    <n v="312.14530064520358"/>
    <x v="4"/>
    <s v="Pixability"/>
  </r>
  <r>
    <s v="Journal"/>
    <s v="Blend360, LLC"/>
    <s v="Data Engineering"/>
    <s v="Data Engineering"/>
    <d v="2024-08-31T00:00:00"/>
    <x v="0"/>
    <s v="51801"/>
    <s v="901594"/>
    <x v="18"/>
    <s v="31318"/>
    <s v="18657995555"/>
    <m/>
    <m/>
    <m/>
    <n v="817.82"/>
    <x v="4"/>
    <s v="Visa"/>
  </r>
  <r>
    <s v="Journal"/>
    <s v="Montevideo Labs"/>
    <s v="Data Engineering"/>
    <s v="Data Engineering"/>
    <d v="2024-08-31T00:00:00"/>
    <x v="0"/>
    <s v="50700"/>
    <s v="893534"/>
    <x v="117"/>
    <s v="25138"/>
    <s v="16977995014"/>
    <m/>
    <m/>
    <m/>
    <n v="360.16765459061952"/>
    <x v="4"/>
    <s v="Roku"/>
  </r>
  <r>
    <s v="Journal"/>
    <s v="Montevideo Labs"/>
    <s v="Data Engineering"/>
    <s v="Data Engineering"/>
    <d v="2024-08-31T00:00:00"/>
    <x v="0"/>
    <s v="51189"/>
    <s v="894368"/>
    <x v="117"/>
    <s v="25138"/>
    <s v="16977995014"/>
    <m/>
    <m/>
    <m/>
    <n v="464.21608813902071"/>
    <x v="4"/>
    <s v="Roku"/>
  </r>
  <r>
    <s v="Journal"/>
    <s v="Forthpoint"/>
    <s v="Data Engineering"/>
    <s v="Data Engineering"/>
    <d v="2024-08-31T00:00:00"/>
    <x v="0"/>
    <s v="49521"/>
    <s v="890167"/>
    <x v="171"/>
    <s v="36722"/>
    <m/>
    <m/>
    <m/>
    <m/>
    <n v="1483.2875405691398"/>
    <x v="1"/>
    <s v="in Forth Point Represents Blend360"/>
  </r>
  <r>
    <s v="Journal"/>
    <s v="Forthpoint"/>
    <s v="Data Engineering"/>
    <s v="Data Engineering"/>
    <d v="2024-08-31T00:00:00"/>
    <x v="0"/>
    <s v="49542"/>
    <s v="890182"/>
    <x v="171"/>
    <s v="36722"/>
    <m/>
    <m/>
    <m/>
    <m/>
    <n v="1483.2875405691398"/>
    <x v="1"/>
    <s v="in Forth Point Represents Blend360"/>
  </r>
  <r>
    <s v="Journal"/>
    <s v="Forthpoint"/>
    <s v="Data Engineering"/>
    <s v="Data Engineering"/>
    <d v="2024-08-31T00:00:00"/>
    <x v="0"/>
    <s v="49552"/>
    <s v="890188"/>
    <x v="171"/>
    <s v="36722"/>
    <m/>
    <m/>
    <m/>
    <m/>
    <n v="741.64377028456988"/>
    <x v="1"/>
    <s v="in Forth Point Represents Blend360"/>
  </r>
  <r>
    <s v="Journal"/>
    <s v="Montevideo Labs"/>
    <s v="Data Engineering"/>
    <s v="Data Engineering"/>
    <d v="2024-08-31T00:00:00"/>
    <x v="0"/>
    <s v="50300"/>
    <s v="893220"/>
    <x v="156"/>
    <s v="28140"/>
    <s v="17690283562"/>
    <m/>
    <m/>
    <m/>
    <n v="536.24961905714463"/>
    <x v="4"/>
    <s v="The Blackstone Group"/>
  </r>
  <r>
    <s v="Journal"/>
    <s v="Montevideo Labs"/>
    <s v="Data Engineering"/>
    <s v="Data Engineering"/>
    <d v="2024-08-31T00:00:00"/>
    <x v="0"/>
    <s v="50899"/>
    <s v="892754"/>
    <x v="141"/>
    <s v="35885"/>
    <s v="17771226635"/>
    <m/>
    <m/>
    <m/>
    <n v="504.23471642686729"/>
    <x v="4"/>
    <s v="Globalization Partners"/>
  </r>
  <r>
    <s v="Journal"/>
    <s v="Montevideo Labs"/>
    <s v="Data Engineering"/>
    <s v="Data Engineering"/>
    <d v="2024-08-31T00:00:00"/>
    <x v="0"/>
    <s v="50658"/>
    <s v="893647"/>
    <x v="152"/>
    <s v="34751"/>
    <s v="18659335221"/>
    <m/>
    <m/>
    <m/>
    <n v="560.2607960298526"/>
    <x v="4"/>
    <s v="The Blackstone Group"/>
  </r>
  <r>
    <s v="Journal"/>
    <s v="Montevideo Labs"/>
    <s v="Data Engineering"/>
    <s v="Data Engineering"/>
    <d v="2024-08-31T00:00:00"/>
    <x v="0"/>
    <s v="50536"/>
    <s v="893460"/>
    <x v="155"/>
    <s v="32036"/>
    <s v="19584503853"/>
    <m/>
    <m/>
    <m/>
    <n v="520.2421677420059"/>
    <x v="4"/>
    <s v="The Blackstone Group"/>
  </r>
  <r>
    <s v="Journal"/>
    <s v="Montevideo Labs"/>
    <s v="Data Engineering"/>
    <s v="Data Engineering"/>
    <d v="2024-08-31T00:00:00"/>
    <x v="0"/>
    <s v="50764"/>
    <s v="893702"/>
    <x v="141"/>
    <s v="35885"/>
    <s v="17771226635"/>
    <m/>
    <m/>
    <m/>
    <n v="448.20863682388205"/>
    <x v="4"/>
    <s v="Globalization Partners"/>
  </r>
  <r>
    <s v="Journal"/>
    <s v="Montevideo Labs"/>
    <s v="Data Engineering"/>
    <s v="Data Engineering"/>
    <d v="2024-08-31T00:00:00"/>
    <x v="0"/>
    <s v="50768"/>
    <s v="893706"/>
    <x v="141"/>
    <s v="35885"/>
    <s v="17771226635"/>
    <m/>
    <m/>
    <m/>
    <n v="384.17883156332749"/>
    <x v="4"/>
    <s v="Globalization Partners"/>
  </r>
  <r>
    <s v="Journal"/>
    <s v="Montevideo Labs"/>
    <s v="Data Engineering"/>
    <s v="Data Engineering"/>
    <d v="2024-08-31T00:00:00"/>
    <x v="0"/>
    <s v="50240"/>
    <s v="893116"/>
    <x v="158"/>
    <s v="25544"/>
    <s v="16807042572"/>
    <m/>
    <m/>
    <m/>
    <n v="536.24961905714463"/>
    <x v="4"/>
    <s v="The Blackstone Group"/>
  </r>
  <r>
    <s v="Journal"/>
    <s v="Montevideo Labs"/>
    <s v="Data Engineering"/>
    <s v="Data Engineering"/>
    <d v="2024-08-31T00:00:00"/>
    <x v="0"/>
    <s v="49856"/>
    <s v="892460"/>
    <x v="143"/>
    <s v="25160"/>
    <s v="16856642182"/>
    <m/>
    <m/>
    <m/>
    <n v="480.22353945415932"/>
    <x v="4"/>
    <s v="The Blackstone Group"/>
  </r>
  <r>
    <s v="Journal"/>
    <s v="Montevideo Labs"/>
    <s v="Data Engineering"/>
    <s v="Data Engineering"/>
    <d v="2024-08-31T00:00:00"/>
    <x v="0"/>
    <s v="49970"/>
    <s v="892696"/>
    <x v="6"/>
    <s v="25146"/>
    <s v="16716229170"/>
    <m/>
    <m/>
    <m/>
    <n v="336.15647761791155"/>
    <x v="4"/>
    <s v="MasterCard"/>
  </r>
  <r>
    <s v="Journal"/>
    <s v="Blend360, LLC"/>
    <s v="Data Engineering"/>
    <s v="Data Engineering"/>
    <d v="2024-08-31T00:00:00"/>
    <x v="0"/>
    <s v="52194"/>
    <s v="917163"/>
    <x v="36"/>
    <s v="30470"/>
    <s v="18849408353"/>
    <m/>
    <m/>
    <m/>
    <n v="34774.370000000003"/>
    <x v="4"/>
    <s v="Franklin Templeton"/>
  </r>
  <r>
    <s v="Journal"/>
    <s v="Montevideo Labs"/>
    <s v="Data Engineering"/>
    <s v="Data Engineering"/>
    <d v="2024-08-31T00:00:00"/>
    <x v="0"/>
    <s v="49907"/>
    <s v="892485"/>
    <x v="6"/>
    <s v="25146"/>
    <s v="16716229170"/>
    <m/>
    <m/>
    <m/>
    <n v="416.19373419360477"/>
    <x v="4"/>
    <s v="MasterCard"/>
  </r>
  <r>
    <s v="Journal"/>
    <s v="Montevideo Labs"/>
    <s v="Data Engineering"/>
    <s v="Data Engineering"/>
    <d v="2024-08-31T00:00:00"/>
    <x v="0"/>
    <s v="50205"/>
    <s v="892962"/>
    <x v="161"/>
    <s v="25152"/>
    <s v="17001844665"/>
    <m/>
    <m/>
    <m/>
    <n v="240.11176972707966"/>
    <x v="4"/>
    <s v="Sincera"/>
  </r>
  <r>
    <s v="Journal"/>
    <s v="Montevideo Labs"/>
    <s v="Data Engineering"/>
    <s v="Data Engineering"/>
    <d v="2024-08-31T00:00:00"/>
    <x v="0"/>
    <s v="50722"/>
    <s v="893540"/>
    <x v="117"/>
    <s v="25138"/>
    <s v="16977995014"/>
    <m/>
    <m/>
    <m/>
    <n v="344.16020327548085"/>
    <x v="4"/>
    <s v="Roku"/>
  </r>
  <r>
    <s v="Journal"/>
    <s v="Montevideo Labs"/>
    <s v="Data Engineering"/>
    <s v="Data Engineering"/>
    <d v="2024-08-31T00:00:00"/>
    <x v="0"/>
    <s v="50449"/>
    <s v="893175"/>
    <x v="166"/>
    <s v="29419"/>
    <s v="18262439992"/>
    <m/>
    <m/>
    <m/>
    <n v="504.23471642686729"/>
    <x v="4"/>
    <s v="The Blackstone Group"/>
  </r>
  <r>
    <s v="Journal"/>
    <s v="Montevideo Labs"/>
    <s v="Data Engineering"/>
    <s v="Data Engineering"/>
    <d v="2024-08-31T00:00:00"/>
    <x v="0"/>
    <s v="51379"/>
    <s v="894492"/>
    <x v="142"/>
    <s v="32037"/>
    <s v="19584717835"/>
    <m/>
    <m/>
    <m/>
    <n v="560.2607960298526"/>
    <x v="4"/>
    <s v="The Blackstone Group"/>
  </r>
  <r>
    <s v="Journal"/>
    <s v="Montevideo Labs"/>
    <s v="Data Engineering"/>
    <s v="Data Engineering"/>
    <d v="2024-08-31T00:00:00"/>
    <x v="0"/>
    <s v="51420"/>
    <s v="894718"/>
    <x v="145"/>
    <s v="28678"/>
    <s v="17806464279"/>
    <m/>
    <m/>
    <m/>
    <n v="160.07451315138644"/>
    <x v="4"/>
    <s v="Fedefarma"/>
  </r>
  <r>
    <s v="Journal"/>
    <s v="Montevideo Labs"/>
    <s v="Data Engineering"/>
    <s v="Data Engineering"/>
    <d v="2024-08-31T00:00:00"/>
    <x v="0"/>
    <s v="50978"/>
    <s v="893934"/>
    <x v="154"/>
    <s v="36409"/>
    <s v="17772967350"/>
    <m/>
    <m/>
    <m/>
    <n v="376.17510590575813"/>
    <x v="4"/>
    <s v="Globalization Partners"/>
  </r>
  <r>
    <s v="Journal"/>
    <s v="Montevideo Labs"/>
    <s v="Data Engineering"/>
    <s v="Data Engineering"/>
    <d v="2024-08-31T00:00:00"/>
    <x v="0"/>
    <s v="50988"/>
    <s v="893943"/>
    <x v="117"/>
    <s v="25138"/>
    <s v="16977995014"/>
    <m/>
    <m/>
    <m/>
    <n v="360.16765459061952"/>
    <x v="4"/>
    <s v="Roku"/>
  </r>
  <r>
    <s v="Journal"/>
    <s v="Montevideo Labs"/>
    <s v="Data Engineering"/>
    <s v="Data Engineering"/>
    <d v="2024-08-31T00:00:00"/>
    <x v="0"/>
    <s v="50873"/>
    <s v="893578"/>
    <x v="141"/>
    <s v="35885"/>
    <s v="17771226635"/>
    <m/>
    <m/>
    <m/>
    <n v="448.20863682388205"/>
    <x v="4"/>
    <s v="Globalization Partners"/>
  </r>
  <r>
    <s v="Journal"/>
    <s v="Montevideo Labs"/>
    <s v="Data Engineering"/>
    <s v="Data Engineering"/>
    <d v="2024-08-31T00:00:00"/>
    <x v="0"/>
    <s v="51176"/>
    <s v="892587"/>
    <x v="117"/>
    <s v="25138"/>
    <s v="16977995014"/>
    <m/>
    <m/>
    <m/>
    <n v="464.21608813902071"/>
    <x v="4"/>
    <s v="Roku"/>
  </r>
  <r>
    <s v="Journal"/>
    <s v="Montevideo Labs"/>
    <s v="Data Engineering"/>
    <s v="Data Engineering"/>
    <d v="2024-08-31T00:00:00"/>
    <x v="0"/>
    <s v="50403"/>
    <s v="893160"/>
    <x v="166"/>
    <s v="29419"/>
    <s v="18262439992"/>
    <m/>
    <m/>
    <m/>
    <n v="560.2607960298526"/>
    <x v="4"/>
    <s v="The Blackstone Group"/>
  </r>
  <r>
    <s v="Journal"/>
    <s v="Montevideo Labs"/>
    <s v="Data Engineering"/>
    <s v="Data Engineering"/>
    <d v="2024-08-31T00:00:00"/>
    <x v="0"/>
    <s v="49947"/>
    <s v="892820"/>
    <x v="143"/>
    <s v="25160"/>
    <s v="16856642182"/>
    <m/>
    <m/>
    <m/>
    <n v="440.20491116631274"/>
    <x v="4"/>
    <s v="The Blackstone Group"/>
  </r>
  <r>
    <s v="Journal"/>
    <s v="Montevideo Labs"/>
    <s v="Data Engineering"/>
    <s v="Data Engineering"/>
    <d v="2024-08-31T00:00:00"/>
    <x v="0"/>
    <s v="49958"/>
    <s v="892831"/>
    <x v="143"/>
    <s v="25160"/>
    <s v="16856642182"/>
    <m/>
    <m/>
    <m/>
    <n v="480.22353945415932"/>
    <x v="4"/>
    <s v="The Blackstone Group"/>
  </r>
  <r>
    <s v="Journal"/>
    <s v="Montevideo Labs"/>
    <s v="Data Engineering"/>
    <s v="Data Engineering"/>
    <d v="2024-08-31T00:00:00"/>
    <x v="0"/>
    <s v="50716"/>
    <s v="893673"/>
    <x v="182"/>
    <s v="25866"/>
    <s v="16973568605"/>
    <m/>
    <m/>
    <m/>
    <n v="544.25334471471388"/>
    <x v="4"/>
    <s v="Globalization Partners"/>
  </r>
  <r>
    <s v="Journal"/>
    <s v="Montevideo Labs"/>
    <s v="Data Engineering"/>
    <s v="Data Engineering"/>
    <d v="2024-08-31T00:00:00"/>
    <x v="0"/>
    <s v="50575"/>
    <s v="893490"/>
    <x v="169"/>
    <s v="32874"/>
    <s v="19902785076"/>
    <m/>
    <m/>
    <m/>
    <n v="268.12480952857231"/>
    <x v="4"/>
    <s v="The Blackstone Group"/>
  </r>
  <r>
    <s v="Journal"/>
    <s v="Blend360, LLC"/>
    <s v="Insourcing Services"/>
    <s v="Direct Placement Revenue"/>
    <d v="2024-08-31T00:00:00"/>
    <x v="0"/>
    <s v="52022"/>
    <s v="909159"/>
    <x v="84"/>
    <s v="2020"/>
    <m/>
    <m/>
    <m/>
    <s v="Krissy Wong - Direct Placement"/>
    <n v="10550"/>
    <x v="3"/>
    <s v="CVS Health"/>
  </r>
  <r>
    <s v="Journal"/>
    <s v="Blend360, LLC"/>
    <s v="Insourcing Services"/>
    <s v="Direct Placement Revenue"/>
    <d v="2024-08-31T00:00:00"/>
    <x v="0"/>
    <s v="52022"/>
    <s v="909159"/>
    <x v="84"/>
    <s v="2020"/>
    <m/>
    <m/>
    <m/>
    <s v="Diana Keester - Direct Placement"/>
    <n v="11100"/>
    <x v="3"/>
    <s v="CVS Health"/>
  </r>
  <r>
    <s v="Journal"/>
    <s v="Engagement Factory UK"/>
    <s v="CX"/>
    <s v="Revenue from CX projects"/>
    <d v="2024-08-31T00:00:00"/>
    <x v="0"/>
    <s v="49682"/>
    <s v="891398"/>
    <x v="190"/>
    <s v="24052"/>
    <s v="6056925267"/>
    <m/>
    <m/>
    <m/>
    <n v="209.19815519182038"/>
    <x v="8"/>
    <s v="Just Retirement Services Ltd"/>
  </r>
  <r>
    <s v="Journal"/>
    <s v="Engagement Factory BV Netherlands"/>
    <s v="CX"/>
    <s v="Revenue from CX projects"/>
    <d v="2024-08-31T00:00:00"/>
    <x v="0"/>
    <s v="51491"/>
    <s v="895562"/>
    <x v="191"/>
    <s v="36932"/>
    <m/>
    <m/>
    <m/>
    <m/>
    <n v="90.493741799999995"/>
    <x v="8"/>
    <s v="Axa Investment Managers SA"/>
  </r>
  <r>
    <s v="Journal"/>
    <s v="Engagement Factory BV Netherlands"/>
    <s v="CX"/>
    <s v="Revenue from CX projects"/>
    <d v="2024-08-31T00:00:00"/>
    <x v="0"/>
    <s v="51505"/>
    <s v="895469"/>
    <x v="192"/>
    <s v="20698"/>
    <s v="8504915609"/>
    <m/>
    <m/>
    <m/>
    <n v="482.63328960000001"/>
    <x v="8"/>
    <s v="KYOCERA Document Solutions Europe B.V."/>
  </r>
  <r>
    <s v="Journal"/>
    <s v="Engagement Factory BV Netherlands"/>
    <s v="CX"/>
    <s v="Revenue from CX projects"/>
    <d v="2024-08-31T00:00:00"/>
    <x v="0"/>
    <s v="49508"/>
    <s v="890157"/>
    <x v="193"/>
    <s v="10051"/>
    <s v="12649095808"/>
    <m/>
    <m/>
    <m/>
    <n v="137.11172999999999"/>
    <x v="8"/>
    <s v="KYOCERA Document Solutions Europe B.V."/>
  </r>
  <r>
    <s v="Journal"/>
    <s v="Engagement Factory UK"/>
    <s v="CX"/>
    <s v="Revenue from CX projects"/>
    <d v="2024-08-31T00:00:00"/>
    <x v="0"/>
    <s v="49607"/>
    <s v="890354"/>
    <x v="194"/>
    <s v="25431"/>
    <s v="15951609682"/>
    <m/>
    <m/>
    <m/>
    <n v="363.25881211602922"/>
    <x v="8"/>
    <s v="Belmond Management Limited"/>
  </r>
  <r>
    <s v="Journal"/>
    <s v="Engagement Factory UK"/>
    <s v="CX"/>
    <s v="Revenue from CX projects"/>
    <d v="2024-08-31T00:00:00"/>
    <x v="0"/>
    <s v="49603"/>
    <s v="890350"/>
    <x v="194"/>
    <s v="25431"/>
    <s v="15951609682"/>
    <m/>
    <m/>
    <m/>
    <n v="363.25881211602922"/>
    <x v="8"/>
    <s v="Belmond Management Limited"/>
  </r>
  <r>
    <s v="Journal"/>
    <s v="Engagement Factory BV Netherlands"/>
    <s v="CX"/>
    <s v="Revenue from CX projects"/>
    <d v="2024-08-31T00:00:00"/>
    <x v="0"/>
    <s v="49448"/>
    <s v="890116"/>
    <x v="195"/>
    <s v="16465"/>
    <s v="8897859619"/>
    <m/>
    <m/>
    <m/>
    <n v="459.05007203999998"/>
    <x v="8"/>
    <s v="Henkel AG &amp; Co. KGaA"/>
  </r>
  <r>
    <s v="Journal"/>
    <s v="Engagement Factory BV Netherlands"/>
    <s v="CX"/>
    <s v="Revenue from CX projects"/>
    <d v="2024-08-31T00:00:00"/>
    <x v="0"/>
    <s v="49454"/>
    <s v="890122"/>
    <x v="195"/>
    <s v="16465"/>
    <s v="8897859619"/>
    <m/>
    <m/>
    <m/>
    <n v="255.02781780000001"/>
    <x v="8"/>
    <s v="Henkel AG &amp; Co. KGaA"/>
  </r>
  <r>
    <s v="Journal"/>
    <s v="Engagement Factory UK"/>
    <s v="CX"/>
    <s v="Revenue from CX projects"/>
    <d v="2024-08-31T00:00:00"/>
    <x v="0"/>
    <s v="49735"/>
    <s v="891876"/>
    <x v="196"/>
    <s v="34862"/>
    <s v="20186694415"/>
    <m/>
    <m/>
    <m/>
    <n v="217.38445199343519"/>
    <x v="8"/>
    <s v="American Chemical Society"/>
  </r>
  <r>
    <s v="Journal"/>
    <s v="Engagement Factory UK"/>
    <s v="CX"/>
    <s v="Revenue from CX projects"/>
    <d v="2024-08-31T00:00:00"/>
    <x v="0"/>
    <s v="49739"/>
    <s v="891579"/>
    <x v="196"/>
    <s v="34862"/>
    <s v="20186694415"/>
    <m/>
    <m/>
    <m/>
    <n v="54.346112998358798"/>
    <x v="8"/>
    <s v="American Chemical Society"/>
  </r>
  <r>
    <s v="Journal"/>
    <s v="Engagement Factory UK"/>
    <s v="CX"/>
    <s v="Revenue from CX projects"/>
    <d v="2024-08-31T00:00:00"/>
    <x v="0"/>
    <s v="49669"/>
    <s v="891478"/>
    <x v="190"/>
    <s v="24052"/>
    <s v="6056925267"/>
    <m/>
    <m/>
    <m/>
    <n v="167.3585241534563"/>
    <x v="8"/>
    <s v="Just Retirement Services Ltd"/>
  </r>
  <r>
    <s v="Journal"/>
    <s v="Engagement Factory BV Netherlands"/>
    <s v="CX"/>
    <s v="Revenue from CX projects"/>
    <d v="2024-08-31T00:00:00"/>
    <x v="0"/>
    <s v="49363"/>
    <s v="889926"/>
    <x v="197"/>
    <s v="23530"/>
    <s v="15310283836"/>
    <m/>
    <m/>
    <m/>
    <n v="104.2049148"/>
    <x v="8"/>
    <s v="CZ Verzekeringen"/>
  </r>
  <r>
    <s v="Journal"/>
    <s v="Engagement Factory UK"/>
    <s v="CX"/>
    <s v="Revenue from CX projects"/>
    <d v="2024-08-31T00:00:00"/>
    <x v="0"/>
    <s v="49441"/>
    <s v="889931"/>
    <x v="198"/>
    <s v="27419"/>
    <m/>
    <m/>
    <m/>
    <m/>
    <n v="86.948591385772417"/>
    <x v="8"/>
    <s v="Amperity"/>
  </r>
  <r>
    <s v="Journal"/>
    <s v="Engagement Factory BV Netherlands"/>
    <s v="CX"/>
    <s v="Revenue from CX projects"/>
    <d v="2024-08-31T00:00:00"/>
    <x v="0"/>
    <s v="49438"/>
    <s v="889908"/>
    <x v="195"/>
    <s v="16465"/>
    <s v="8897859619"/>
    <m/>
    <m/>
    <m/>
    <n v="127.5139089"/>
    <x v="8"/>
    <s v="Henkel AG &amp; Co. KGaA"/>
  </r>
  <r>
    <s v="Journal"/>
    <s v="Engagement Factory UK"/>
    <s v="CX"/>
    <s v="Revenue from CX projects"/>
    <d v="2024-08-31T00:00:00"/>
    <x v="0"/>
    <s v="49724"/>
    <s v="891782"/>
    <x v="196"/>
    <s v="34862"/>
    <s v="20186694415"/>
    <m/>
    <m/>
    <m/>
    <n v="271.73056499179398"/>
    <x v="8"/>
    <s v="American Chemical Society"/>
  </r>
  <r>
    <s v="Journal"/>
    <s v="Engagement Factory BV Netherlands"/>
    <s v="CX"/>
    <s v="Revenue from CX projects"/>
    <d v="2024-08-31T00:00:00"/>
    <x v="0"/>
    <s v="51467"/>
    <s v="895550"/>
    <x v="192"/>
    <s v="20698"/>
    <s v="8504915609"/>
    <m/>
    <m/>
    <m/>
    <n v="120.6583224"/>
    <x v="8"/>
    <s v="KYOCERA Document Solutions Europe B.V."/>
  </r>
  <r>
    <s v="Journal"/>
    <s v="Engagement Factory BV Netherlands"/>
    <s v="CX"/>
    <s v="Revenue from CX projects"/>
    <d v="2024-08-31T00:00:00"/>
    <x v="0"/>
    <s v="49343"/>
    <s v="889829"/>
    <x v="197"/>
    <s v="23530"/>
    <s v="15310283836"/>
    <m/>
    <m/>
    <m/>
    <n v="68.555864999999997"/>
    <x v="8"/>
    <s v="CZ Verzekeringen"/>
  </r>
  <r>
    <s v="Journal"/>
    <s v="Engagement Factory BV Netherlands"/>
    <s v="CX"/>
    <s v="Revenue from CX projects"/>
    <d v="2024-08-31T00:00:00"/>
    <x v="0"/>
    <s v="49482"/>
    <s v="890136"/>
    <x v="195"/>
    <s v="16465"/>
    <s v="8897859619"/>
    <m/>
    <m/>
    <m/>
    <n v="255.02781780000001"/>
    <x v="8"/>
    <s v="Henkel AG &amp; Co. KGaA"/>
  </r>
  <r>
    <s v="Journal"/>
    <s v="Engagement Factory UK"/>
    <s v="CX"/>
    <s v="Revenue from CX projects"/>
    <d v="2024-08-31T00:00:00"/>
    <x v="0"/>
    <s v="49449"/>
    <s v="890117"/>
    <x v="198"/>
    <s v="27419"/>
    <m/>
    <m/>
    <m/>
    <m/>
    <n v="1217.3321735168304"/>
    <x v="8"/>
    <s v="Amperity"/>
  </r>
  <r>
    <s v="Journal"/>
    <s v="Engagement Factory BV Netherlands"/>
    <s v="CX"/>
    <s v="Revenue from CX projects"/>
    <d v="2024-08-31T00:00:00"/>
    <x v="0"/>
    <s v="49537"/>
    <s v="890022"/>
    <x v="199"/>
    <s v="20491"/>
    <s v="14040307053"/>
    <m/>
    <m/>
    <m/>
    <n v="833.63931839999998"/>
    <x v="8"/>
    <s v="CZ Verzekeringen"/>
  </r>
  <r>
    <s v="Journal"/>
    <s v="Engagement Factory BV Netherlands"/>
    <s v="CX"/>
    <s v="Revenue from CX projects"/>
    <d v="2024-08-31T00:00:00"/>
    <x v="0"/>
    <s v="51492"/>
    <s v="895563"/>
    <x v="191"/>
    <s v="36932"/>
    <m/>
    <m/>
    <m/>
    <m/>
    <n v="180.98748359999999"/>
    <x v="8"/>
    <s v="Axa Investment Managers SA"/>
  </r>
  <r>
    <s v="Journal"/>
    <s v="Engagement Factory BV Netherlands"/>
    <s v="CX"/>
    <s v="Revenue from CX projects"/>
    <d v="2024-08-31T00:00:00"/>
    <x v="0"/>
    <s v="51487"/>
    <s v="895460"/>
    <x v="191"/>
    <s v="36932"/>
    <m/>
    <m/>
    <m/>
    <m/>
    <n v="148.08066840000001"/>
    <x v="8"/>
    <s v="Axa Investment Managers SA"/>
  </r>
  <r>
    <s v="Journal"/>
    <s v="Engagement Factory UK"/>
    <s v="CX"/>
    <s v="Revenue from CX projects"/>
    <d v="2024-08-31T00:00:00"/>
    <x v="0"/>
    <s v="49741"/>
    <s v="891415"/>
    <x v="196"/>
    <s v="34862"/>
    <s v="20186694415"/>
    <m/>
    <m/>
    <m/>
    <n v="133.39382522060757"/>
    <x v="8"/>
    <s v="American Chemical Society"/>
  </r>
  <r>
    <s v="Journal"/>
    <s v="Engagement Factory BV Netherlands"/>
    <s v="CX"/>
    <s v="Revenue from CX projects"/>
    <d v="2024-08-31T00:00:00"/>
    <x v="0"/>
    <s v="51464"/>
    <s v="895447"/>
    <x v="192"/>
    <s v="20698"/>
    <s v="8504915609"/>
    <m/>
    <m/>
    <m/>
    <n v="120.6583224"/>
    <x v="8"/>
    <s v="KYOCERA Document Solutions Europe B.V."/>
  </r>
  <r>
    <s v="Journal"/>
    <s v="Engagement Factory BV Netherlands"/>
    <s v="CX"/>
    <s v="Revenue from CX projects"/>
    <d v="2024-08-31T00:00:00"/>
    <x v="0"/>
    <s v="51462"/>
    <s v="895446"/>
    <x v="192"/>
    <s v="20698"/>
    <s v="8504915609"/>
    <m/>
    <m/>
    <m/>
    <n v="120.6583224"/>
    <x v="8"/>
    <s v="KYOCERA Document Solutions Europe B.V."/>
  </r>
  <r>
    <s v="Journal"/>
    <s v="Engagement Factory BV Netherlands"/>
    <s v="CX"/>
    <s v="Revenue from CX projects"/>
    <d v="2024-08-31T00:00:00"/>
    <x v="0"/>
    <s v="49488"/>
    <s v="890142"/>
    <x v="195"/>
    <s v="16465"/>
    <s v="8897859619"/>
    <m/>
    <m/>
    <m/>
    <n v="459.05007203999998"/>
    <x v="8"/>
    <s v="Henkel AG &amp; Co. KGaA"/>
  </r>
  <r>
    <s v="Journal"/>
    <s v="Engagement Factory UK"/>
    <s v="CX"/>
    <s v="Revenue from CX projects"/>
    <d v="2024-08-31T00:00:00"/>
    <x v="0"/>
    <s v="49647"/>
    <s v="891376"/>
    <x v="196"/>
    <s v="34862"/>
    <s v="20186694415"/>
    <m/>
    <m/>
    <m/>
    <n v="163.0383389950764"/>
    <x v="8"/>
    <s v="American Chemical Society"/>
  </r>
  <r>
    <s v="Journal"/>
    <s v="Engagement Factory BV Netherlands"/>
    <s v="CX"/>
    <s v="Revenue from CX projects"/>
    <d v="2024-08-31T00:00:00"/>
    <x v="0"/>
    <s v="49725"/>
    <s v="891410"/>
    <x v="200"/>
    <s v="37037"/>
    <m/>
    <m/>
    <m/>
    <m/>
    <n v="482.63328960000001"/>
    <x v="8"/>
    <s v="SSE AIRTRICITY LTD"/>
  </r>
  <r>
    <s v="Journal"/>
    <s v="Engagement Factory BV Netherlands"/>
    <s v="CX"/>
    <s v="Revenue from CX projects"/>
    <d v="2024-08-31T00:00:00"/>
    <x v="0"/>
    <s v="51463"/>
    <s v="895548"/>
    <x v="192"/>
    <s v="20698"/>
    <s v="8504915609"/>
    <m/>
    <m/>
    <m/>
    <n v="120.6583224"/>
    <x v="8"/>
    <s v="KYOCERA Document Solutions Europe B.V."/>
  </r>
  <r>
    <s v="Journal"/>
    <s v="Engagement Factory BV Netherlands"/>
    <s v="CX"/>
    <s v="Revenue from CX projects"/>
    <d v="2024-08-31T00:00:00"/>
    <x v="0"/>
    <s v="51539"/>
    <s v="896268"/>
    <x v="201"/>
    <s v="39132"/>
    <m/>
    <m/>
    <m/>
    <m/>
    <n v="2106.0361727999998"/>
    <x v="8"/>
    <s v="GNT Group B.V."/>
  </r>
  <r>
    <s v="Journal"/>
    <s v="Engagement Factory BV Netherlands"/>
    <s v="CX"/>
    <s v="Revenue from CX projects"/>
    <d v="2024-08-31T00:00:00"/>
    <x v="0"/>
    <s v="51502"/>
    <s v="895647"/>
    <x v="191"/>
    <s v="36932"/>
    <m/>
    <m/>
    <m/>
    <m/>
    <n v="-37.020167100000002"/>
    <x v="8"/>
    <s v="Axa Investment Managers SA"/>
  </r>
  <r>
    <s v="Journal"/>
    <s v="Engagement Factory BV Netherlands"/>
    <s v="CX"/>
    <s v="Revenue from CX projects"/>
    <d v="2024-08-31T00:00:00"/>
    <x v="0"/>
    <s v="49710"/>
    <s v="891493"/>
    <x v="200"/>
    <s v="37037"/>
    <m/>
    <m/>
    <m/>
    <m/>
    <n v="142.5961992"/>
    <x v="8"/>
    <s v="SSE AIRTRICITY LTD"/>
  </r>
  <r>
    <s v="Journal"/>
    <s v="Engagement Factory UK"/>
    <s v="CX"/>
    <s v="Revenue from CX projects"/>
    <d v="2024-08-31T00:00:00"/>
    <x v="0"/>
    <s v="49606"/>
    <s v="890353"/>
    <x v="194"/>
    <s v="25431"/>
    <s v="15951609682"/>
    <m/>
    <m/>
    <m/>
    <n v="136.22205454351095"/>
    <x v="8"/>
    <s v="Belmond Management Limited"/>
  </r>
  <r>
    <s v="Journal"/>
    <s v="Engagement Factory UK"/>
    <s v="CX"/>
    <s v="Revenue from CX projects"/>
    <d v="2024-08-31T00:00:00"/>
    <x v="0"/>
    <s v="49601"/>
    <s v="890348"/>
    <x v="194"/>
    <s v="25431"/>
    <s v="15951609682"/>
    <m/>
    <m/>
    <m/>
    <n v="272.4441090870219"/>
    <x v="8"/>
    <s v="Belmond Management Limited"/>
  </r>
  <r>
    <s v="Journal"/>
    <s v="Engagement Factory BV Netherlands"/>
    <s v="CX"/>
    <s v="Revenue from CX projects"/>
    <d v="2024-08-31T00:00:00"/>
    <x v="0"/>
    <s v="49402"/>
    <s v="889877"/>
    <x v="202"/>
    <s v="24387"/>
    <m/>
    <m/>
    <m/>
    <m/>
    <n v="159.04960679999999"/>
    <x v="8"/>
    <s v="Mazars N.V."/>
  </r>
  <r>
    <s v="Journal"/>
    <s v="Engagement Factory UK"/>
    <s v="CX"/>
    <s v="Revenue from CX projects"/>
    <d v="2024-08-31T00:00:00"/>
    <x v="0"/>
    <s v="49675"/>
    <s v="891392"/>
    <x v="196"/>
    <s v="34862"/>
    <s v="20186694415"/>
    <m/>
    <m/>
    <m/>
    <n v="54.346112998358798"/>
    <x v="8"/>
    <s v="American Chemical Society"/>
  </r>
  <r>
    <s v="Journal"/>
    <s v="Engagement Factory BV Netherlands"/>
    <s v="CX"/>
    <s v="Revenue from CX projects"/>
    <d v="2024-08-31T00:00:00"/>
    <x v="0"/>
    <s v="51471"/>
    <s v="895449"/>
    <x v="192"/>
    <s v="20698"/>
    <s v="8504915609"/>
    <m/>
    <m/>
    <m/>
    <n v="120.6583224"/>
    <x v="8"/>
    <s v="KYOCERA Document Solutions Europe B.V."/>
  </r>
  <r>
    <s v="Journal"/>
    <s v="Engagement Factory UK"/>
    <s v="CX"/>
    <s v="Revenue from CX projects"/>
    <d v="2024-08-31T00:00:00"/>
    <x v="0"/>
    <s v="49605"/>
    <s v="890352"/>
    <x v="194"/>
    <s v="25431"/>
    <s v="15951609682"/>
    <m/>
    <m/>
    <m/>
    <n v="181.62940605801461"/>
    <x v="8"/>
    <s v="Belmond Management Limited"/>
  </r>
  <r>
    <s v="Journal"/>
    <s v="Engagement Factory BV Netherlands"/>
    <s v="CX"/>
    <s v="Revenue from CX projects"/>
    <d v="2024-08-31T00:00:00"/>
    <x v="0"/>
    <s v="49535"/>
    <s v="890021"/>
    <x v="199"/>
    <s v="20491"/>
    <s v="14040307053"/>
    <m/>
    <m/>
    <m/>
    <n v="833.63931839999998"/>
    <x v="8"/>
    <s v="CZ Verzekeringen"/>
  </r>
  <r>
    <s v="Journal"/>
    <s v="Engagement Factory BV Netherlands"/>
    <s v="CX"/>
    <s v="Revenue from CX projects"/>
    <d v="2024-08-31T00:00:00"/>
    <x v="0"/>
    <s v="51498"/>
    <s v="895465"/>
    <x v="191"/>
    <s v="36932"/>
    <m/>
    <m/>
    <m/>
    <m/>
    <n v="271.48122540000003"/>
    <x v="8"/>
    <s v="Axa Investment Managers SA"/>
  </r>
  <r>
    <s v="Journal"/>
    <s v="Engagement Factory UK"/>
    <s v="CX"/>
    <s v="Revenue from CX projects"/>
    <d v="2024-08-31T00:00:00"/>
    <x v="0"/>
    <s v="49684"/>
    <s v="891776"/>
    <x v="190"/>
    <s v="24052"/>
    <s v="6056925267"/>
    <m/>
    <m/>
    <m/>
    <n v="83.679262076728151"/>
    <x v="8"/>
    <s v="Just Retirement Services Ltd"/>
  </r>
  <r>
    <s v="Journal"/>
    <s v="Engagement Factory UK"/>
    <s v="CX"/>
    <s v="Revenue from CX projects"/>
    <d v="2024-08-31T00:00:00"/>
    <x v="0"/>
    <s v="49661"/>
    <s v="891387"/>
    <x v="196"/>
    <s v="34862"/>
    <s v="20186694415"/>
    <m/>
    <m/>
    <m/>
    <n v="135.85879573139493"/>
    <x v="8"/>
    <s v="American Chemical Society"/>
  </r>
  <r>
    <s v="Journal"/>
    <s v="Engagement Factory UK"/>
    <s v="CX"/>
    <s v="Revenue from CX projects"/>
    <d v="2024-08-31T00:00:00"/>
    <x v="0"/>
    <s v="49707"/>
    <s v="891408"/>
    <x v="196"/>
    <s v="34862"/>
    <s v="20186694415"/>
    <m/>
    <m/>
    <m/>
    <n v="190.20490872975373"/>
    <x v="8"/>
    <s v="American Chemical Society"/>
  </r>
  <r>
    <s v="Journal"/>
    <s v="Engagement Factory UK"/>
    <s v="CX"/>
    <s v="Revenue from CX projects"/>
    <d v="2024-08-31T00:00:00"/>
    <x v="0"/>
    <s v="49722"/>
    <s v="891781"/>
    <x v="196"/>
    <s v="34862"/>
    <s v="20186694415"/>
    <m/>
    <m/>
    <m/>
    <n v="133.39382522060757"/>
    <x v="8"/>
    <s v="American Chemical Society"/>
  </r>
  <r>
    <s v="Journal"/>
    <s v="Engagement Factory BV Netherlands"/>
    <s v="CX"/>
    <s v="Revenue from CX projects"/>
    <d v="2024-08-31T00:00:00"/>
    <x v="0"/>
    <s v="49585"/>
    <s v="890336"/>
    <x v="203"/>
    <s v="9639"/>
    <s v="16767474052"/>
    <m/>
    <m/>
    <m/>
    <n v="10673.2596964896"/>
    <x v="8"/>
    <s v="Arrow Electronics Inc and Subsidiaries"/>
  </r>
  <r>
    <s v="Journal"/>
    <s v="Engagement Factory BV Netherlands"/>
    <s v="CX"/>
    <s v="Revenue from CX projects"/>
    <d v="2024-08-31T00:00:00"/>
    <x v="0"/>
    <s v="49553"/>
    <s v="890189"/>
    <x v="199"/>
    <s v="20491"/>
    <s v="14040307053"/>
    <m/>
    <m/>
    <m/>
    <n v="833.63931839999998"/>
    <x v="8"/>
    <s v="CZ Verzekeringen"/>
  </r>
  <r>
    <s v="Journal"/>
    <s v="Engagement Factory BV Netherlands"/>
    <s v="CX"/>
    <s v="Revenue from CX projects"/>
    <d v="2024-08-31T00:00:00"/>
    <x v="0"/>
    <s v="49716"/>
    <s v="891499"/>
    <x v="200"/>
    <s v="37037"/>
    <m/>
    <m/>
    <m/>
    <m/>
    <n v="361.97496719999998"/>
    <x v="8"/>
    <s v="SSE AIRTRICITY LTD"/>
  </r>
  <r>
    <s v="Journal"/>
    <s v="Engagement Factory BV Netherlands"/>
    <s v="CX"/>
    <s v="Revenue from CX projects"/>
    <d v="2024-08-31T00:00:00"/>
    <x v="0"/>
    <s v="51499"/>
    <s v="895466"/>
    <x v="191"/>
    <s v="36932"/>
    <m/>
    <m/>
    <m/>
    <m/>
    <n v="37.020167100000002"/>
    <x v="8"/>
    <s v="Axa Investment Managers SA"/>
  </r>
  <r>
    <s v="Journal"/>
    <s v="Engagement Factory UK"/>
    <s v="CX"/>
    <s v="Revenue from CX projects"/>
    <d v="2024-08-31T00:00:00"/>
    <x v="0"/>
    <s v="49589"/>
    <s v="890340"/>
    <x v="204"/>
    <s v="32544"/>
    <s v="15540690797"/>
    <m/>
    <m/>
    <m/>
    <n v="1106.6549975824789"/>
    <x v="8"/>
    <s v="American Chemical Society"/>
  </r>
  <r>
    <s v="Journal"/>
    <s v="Engagement Factory UK"/>
    <s v="CX"/>
    <s v="Revenue from CX projects"/>
    <d v="2024-08-31T00:00:00"/>
    <x v="0"/>
    <s v="49599"/>
    <s v="890438"/>
    <x v="194"/>
    <s v="25431"/>
    <s v="15951609682"/>
    <m/>
    <m/>
    <m/>
    <n v="181.62940605801461"/>
    <x v="8"/>
    <s v="Belmond Management Limited"/>
  </r>
  <r>
    <s v="Journal"/>
    <s v="Engagement Factory BV Netherlands"/>
    <s v="CX"/>
    <s v="Revenue from CX projects"/>
    <d v="2024-08-31T00:00:00"/>
    <x v="0"/>
    <s v="49460"/>
    <s v="890128"/>
    <x v="195"/>
    <s v="16465"/>
    <s v="8897859619"/>
    <m/>
    <m/>
    <m/>
    <n v="306.03338136000002"/>
    <x v="8"/>
    <s v="Henkel AG &amp; Co. KGaA"/>
  </r>
  <r>
    <s v="Journal"/>
    <s v="Engagement Factory UK"/>
    <s v="CX"/>
    <s v="Revenue from CX projects"/>
    <d v="2024-08-31T00:00:00"/>
    <x v="0"/>
    <s v="49655"/>
    <s v="891574"/>
    <x v="196"/>
    <s v="34862"/>
    <s v="20186694415"/>
    <m/>
    <m/>
    <m/>
    <n v="163.0383389950764"/>
    <x v="8"/>
    <s v="American Chemical Society"/>
  </r>
  <r>
    <s v="Journal"/>
    <s v="Engagement Factory BV Netherlands"/>
    <s v="CX"/>
    <s v="Revenue from CX projects"/>
    <d v="2024-08-31T00:00:00"/>
    <x v="0"/>
    <s v="49727"/>
    <s v="891412"/>
    <x v="200"/>
    <s v="37037"/>
    <m/>
    <m/>
    <m/>
    <m/>
    <n v="93.235976399999998"/>
    <x v="8"/>
    <s v="SSE AIRTRICITY LTD"/>
  </r>
  <r>
    <s v="Journal"/>
    <s v="Engagement Factory BV Netherlands"/>
    <s v="CX"/>
    <s v="Revenue from CX projects"/>
    <d v="2024-08-31T00:00:00"/>
    <x v="0"/>
    <s v="51503"/>
    <s v="895566"/>
    <x v="191"/>
    <s v="36932"/>
    <m/>
    <m/>
    <m/>
    <m/>
    <n v="37.020167100000002"/>
    <x v="8"/>
    <s v="Axa Investment Managers SA"/>
  </r>
  <r>
    <s v="Journal"/>
    <s v="Engagement Factory BV Netherlands"/>
    <s v="CX"/>
    <s v="Revenue from CX projects"/>
    <d v="2024-08-31T00:00:00"/>
    <x v="0"/>
    <s v="49480"/>
    <s v="890134"/>
    <x v="195"/>
    <s v="16465"/>
    <s v="8897859619"/>
    <m/>
    <m/>
    <m/>
    <n v="382.54172670000003"/>
    <x v="8"/>
    <s v="Henkel AG &amp; Co. KGaA"/>
  </r>
  <r>
    <s v="Journal"/>
    <s v="Engagement Factory UK"/>
    <s v="CX"/>
    <s v="Revenue from CX projects"/>
    <d v="2024-08-31T00:00:00"/>
    <x v="0"/>
    <s v="49447"/>
    <s v="889915"/>
    <x v="198"/>
    <s v="27419"/>
    <m/>
    <m/>
    <m/>
    <m/>
    <n v="-695.61467814418768"/>
    <x v="8"/>
    <s v="Amperity"/>
  </r>
  <r>
    <s v="Journal"/>
    <s v="Engagement Factory BV Netherlands"/>
    <s v="CX"/>
    <s v="Revenue from CX projects"/>
    <d v="2024-08-31T00:00:00"/>
    <x v="0"/>
    <s v="49405"/>
    <s v="889880"/>
    <x v="195"/>
    <s v="16465"/>
    <s v="8897859619"/>
    <m/>
    <m/>
    <m/>
    <n v="127.5139089"/>
    <x v="8"/>
    <s v="Henkel AG &amp; Co. KGaA"/>
  </r>
  <r>
    <s v="Journal"/>
    <s v="Engagement Factory BV Netherlands"/>
    <s v="CX"/>
    <s v="Revenue from CX projects"/>
    <d v="2024-08-31T00:00:00"/>
    <x v="0"/>
    <s v="49371"/>
    <s v="889847"/>
    <x v="205"/>
    <s v="28257"/>
    <s v="16173717633"/>
    <m/>
    <m/>
    <m/>
    <n v="148.08066840000001"/>
    <x v="8"/>
    <s v="CZ Verzekeringen"/>
  </r>
  <r>
    <s v="Journal"/>
    <s v="Engagement Factory UK"/>
    <s v="CX"/>
    <s v="Revenue from CX projects"/>
    <d v="2024-08-31T00:00:00"/>
    <x v="0"/>
    <s v="49649"/>
    <s v="891377"/>
    <x v="196"/>
    <s v="34862"/>
    <s v="20186694415"/>
    <m/>
    <m/>
    <m/>
    <n v="133.39382522060757"/>
    <x v="8"/>
    <s v="American Chemical Society"/>
  </r>
  <r>
    <s v="Journal"/>
    <s v="Engagement Factory UK"/>
    <s v="CX"/>
    <s v="Revenue from CX projects"/>
    <d v="2024-08-31T00:00:00"/>
    <x v="0"/>
    <s v="49455"/>
    <s v="890123"/>
    <x v="198"/>
    <s v="27419"/>
    <m/>
    <m/>
    <m/>
    <m/>
    <n v="521.71749537264282"/>
    <x v="8"/>
    <s v="Amperity"/>
  </r>
  <r>
    <s v="Journal"/>
    <s v="Engagement Factory BV Netherlands"/>
    <s v="CX"/>
    <s v="Revenue from CX projects"/>
    <d v="2024-08-31T00:00:00"/>
    <x v="0"/>
    <s v="49440"/>
    <s v="889909"/>
    <x v="195"/>
    <s v="16465"/>
    <s v="8897859619"/>
    <m/>
    <m/>
    <m/>
    <n v="637.56954450000001"/>
    <x v="8"/>
    <s v="Henkel AG &amp; Co. KGaA"/>
  </r>
  <r>
    <s v="Journal"/>
    <s v="Engagement Factory AB"/>
    <s v="CX"/>
    <s v="Revenue from CX projects"/>
    <d v="2024-08-31T00:00:00"/>
    <x v="0"/>
    <s v="49379"/>
    <s v="889854"/>
    <x v="206"/>
    <s v="9643"/>
    <s v="12560559931"/>
    <m/>
    <m/>
    <m/>
    <n v="57.061211515983977"/>
    <x v="8"/>
    <s v="Bonnier News AB"/>
  </r>
  <r>
    <s v="Journal"/>
    <s v="Engagement Factory BV Netherlands"/>
    <s v="CX"/>
    <s v="Revenue from CX projects"/>
    <d v="2024-08-31T00:00:00"/>
    <x v="0"/>
    <s v="49514"/>
    <s v="890162"/>
    <x v="193"/>
    <s v="10051"/>
    <s v="12649095808"/>
    <m/>
    <m/>
    <m/>
    <n v="411.33519000000001"/>
    <x v="8"/>
    <s v="KYOCERA Document Solutions Europe B.V."/>
  </r>
  <r>
    <s v="Journal"/>
    <s v="Engagement Factory UK"/>
    <s v="CX"/>
    <s v="Revenue from CX projects"/>
    <d v="2024-08-31T00:00:00"/>
    <x v="0"/>
    <s v="49733"/>
    <s v="891576"/>
    <x v="196"/>
    <s v="34862"/>
    <s v="20186694415"/>
    <m/>
    <m/>
    <m/>
    <n v="54.346112998358798"/>
    <x v="8"/>
    <s v="American Chemical Society"/>
  </r>
  <r>
    <s v="Journal"/>
    <s v="Engagement Factory BV Netherlands"/>
    <s v="CX"/>
    <s v="Revenue from CX projects"/>
    <d v="2024-08-31T00:00:00"/>
    <x v="0"/>
    <s v="51478"/>
    <s v="895554"/>
    <x v="192"/>
    <s v="20698"/>
    <s v="8504915609"/>
    <m/>
    <m/>
    <m/>
    <n v="241.31664480000001"/>
    <x v="8"/>
    <s v="KYOCERA Document Solutions Europe B.V."/>
  </r>
  <r>
    <s v="Journal"/>
    <s v="Engagement Factory BV Netherlands"/>
    <s v="CX"/>
    <s v="Revenue from CX projects"/>
    <d v="2024-08-31T00:00:00"/>
    <x v="0"/>
    <s v="51496"/>
    <s v="895463"/>
    <x v="191"/>
    <s v="36932"/>
    <m/>
    <m/>
    <m/>
    <m/>
    <n v="180.98748359999999"/>
    <x v="8"/>
    <s v="Axa Investment Managers SA"/>
  </r>
  <r>
    <s v="Journal"/>
    <s v="Engagement Factory BV Netherlands"/>
    <s v="CX"/>
    <s v="Revenue from CX projects"/>
    <d v="2024-08-31T00:00:00"/>
    <x v="0"/>
    <s v="49446"/>
    <s v="889914"/>
    <x v="195"/>
    <s v="16465"/>
    <s v="8897859619"/>
    <m/>
    <m/>
    <m/>
    <n v="191.2763478192"/>
    <x v="8"/>
    <s v="Henkel AG &amp; Co. KGaA"/>
  </r>
  <r>
    <s v="Journal"/>
    <s v="Engagement Factory UK"/>
    <s v="CX"/>
    <s v="Revenue from CX projects"/>
    <d v="2024-08-31T00:00:00"/>
    <x v="0"/>
    <s v="49703"/>
    <s v="891405"/>
    <x v="196"/>
    <s v="34862"/>
    <s v="20186694415"/>
    <m/>
    <m/>
    <m/>
    <n v="163.0383389950764"/>
    <x v="8"/>
    <s v="American Chemical Society"/>
  </r>
  <r>
    <s v="Journal"/>
    <s v="Engagement Factory BV Netherlands"/>
    <s v="CX"/>
    <s v="Revenue from CX projects"/>
    <d v="2024-08-31T00:00:00"/>
    <x v="0"/>
    <s v="51473"/>
    <s v="895451"/>
    <x v="192"/>
    <s v="20698"/>
    <s v="8504915609"/>
    <m/>
    <m/>
    <m/>
    <n v="120.6583224"/>
    <x v="8"/>
    <s v="KYOCERA Document Solutions Europe B.V."/>
  </r>
  <r>
    <s v="Journal"/>
    <s v="Engagement Factory BV Netherlands"/>
    <s v="CX"/>
    <s v="Revenue from CX projects"/>
    <d v="2024-08-31T00:00:00"/>
    <x v="0"/>
    <s v="49456"/>
    <s v="890124"/>
    <x v="195"/>
    <s v="16465"/>
    <s v="8897859619"/>
    <m/>
    <m/>
    <m/>
    <n v="306.03338136000002"/>
    <x v="8"/>
    <s v="Henkel AG &amp; Co. KGaA"/>
  </r>
  <r>
    <s v="Journal"/>
    <s v="Engagement Factory BV Netherlands"/>
    <s v="CX"/>
    <s v="Revenue from CX projects"/>
    <d v="2024-08-31T00:00:00"/>
    <x v="0"/>
    <s v="49423"/>
    <s v="889898"/>
    <x v="195"/>
    <s v="16465"/>
    <s v="8897859619"/>
    <m/>
    <m/>
    <m/>
    <n v="612.06676272000004"/>
    <x v="8"/>
    <s v="Henkel AG &amp; Co. KGaA"/>
  </r>
  <r>
    <s v="Journal"/>
    <s v="Engagement Factory UK"/>
    <s v="CX"/>
    <s v="Revenue from CX projects"/>
    <d v="2024-08-31T00:00:00"/>
    <x v="0"/>
    <s v="49593"/>
    <s v="890436"/>
    <x v="194"/>
    <s v="25431"/>
    <s v="15951609682"/>
    <m/>
    <m/>
    <m/>
    <n v="181.62940605801461"/>
    <x v="8"/>
    <s v="Belmond Management Limited"/>
  </r>
  <r>
    <s v="Journal"/>
    <s v="Engagement Factory BV Netherlands"/>
    <s v="CX"/>
    <s v="Revenue from CX projects"/>
    <d v="2024-08-31T00:00:00"/>
    <x v="0"/>
    <s v="49378"/>
    <s v="889855"/>
    <x v="195"/>
    <s v="16465"/>
    <s v="8897859619"/>
    <m/>
    <m/>
    <m/>
    <n v="191.2763478192"/>
    <x v="8"/>
    <s v="Henkel AG &amp; Co. KGaA"/>
  </r>
  <r>
    <s v="Journal"/>
    <s v="Engagement Factory UK"/>
    <s v="CX"/>
    <s v="Revenue from CX projects"/>
    <d v="2024-08-31T00:00:00"/>
    <x v="0"/>
    <s v="49726"/>
    <s v="891411"/>
    <x v="196"/>
    <s v="34862"/>
    <s v="20186694415"/>
    <m/>
    <m/>
    <m/>
    <n v="54.346112998358798"/>
    <x v="8"/>
    <s v="American Chemical Society"/>
  </r>
  <r>
    <s v="Journal"/>
    <s v="Engagement Factory UK"/>
    <s v="CX"/>
    <s v="Revenue from CX projects"/>
    <d v="2024-08-31T00:00:00"/>
    <x v="0"/>
    <s v="49439"/>
    <s v="890018"/>
    <x v="198"/>
    <s v="27419"/>
    <m/>
    <m/>
    <m/>
    <m/>
    <n v="347.80733907209384"/>
    <x v="8"/>
    <s v="Amperity"/>
  </r>
  <r>
    <s v="Journal"/>
    <s v="Engagement Factory AB"/>
    <s v="CX"/>
    <s v="Revenue from CX projects"/>
    <d v="2024-08-31T00:00:00"/>
    <x v="0"/>
    <s v="49383"/>
    <s v="889859"/>
    <x v="206"/>
    <s v="9643"/>
    <s v="12560559931"/>
    <m/>
    <m/>
    <m/>
    <n v="171.18363454795193"/>
    <x v="8"/>
    <s v="Bonnier News AB"/>
  </r>
  <r>
    <s v="Journal"/>
    <s v="Engagement Factory BV Netherlands"/>
    <s v="CX"/>
    <s v="Revenue from CX projects"/>
    <d v="2024-08-31T00:00:00"/>
    <x v="0"/>
    <s v="49425"/>
    <s v="889900"/>
    <x v="195"/>
    <s v="16465"/>
    <s v="8897859619"/>
    <m/>
    <m/>
    <m/>
    <n v="127.5139089"/>
    <x v="8"/>
    <s v="Henkel AG &amp; Co. KGaA"/>
  </r>
  <r>
    <s v="Journal"/>
    <s v="Engagement Factory BV Netherlands"/>
    <s v="CX"/>
    <s v="Revenue from CX projects"/>
    <d v="2024-08-31T00:00:00"/>
    <x v="0"/>
    <s v="49399"/>
    <s v="889874"/>
    <x v="195"/>
    <s v="16465"/>
    <s v="8897859619"/>
    <m/>
    <m/>
    <m/>
    <n v="637.56954450000001"/>
    <x v="8"/>
    <s v="Henkel AG &amp; Co. KGaA"/>
  </r>
  <r>
    <s v="Journal"/>
    <s v="Engagement Factory BV Netherlands"/>
    <s v="CX"/>
    <s v="Revenue from CX projects"/>
    <d v="2024-08-31T00:00:00"/>
    <x v="0"/>
    <s v="49381"/>
    <s v="889857"/>
    <x v="195"/>
    <s v="16465"/>
    <s v="8897859619"/>
    <m/>
    <m/>
    <m/>
    <n v="127.5139089"/>
    <x v="8"/>
    <s v="Henkel AG &amp; Co. KGaA"/>
  </r>
  <r>
    <s v="Journal"/>
    <s v="Engagement Factory BV Netherlands"/>
    <s v="CX"/>
    <s v="Revenue from CX projects"/>
    <d v="2024-08-31T00:00:00"/>
    <x v="0"/>
    <s v="51477"/>
    <s v="895455"/>
    <x v="192"/>
    <s v="20698"/>
    <s v="8504915609"/>
    <m/>
    <m/>
    <m/>
    <n v="120.6583224"/>
    <x v="8"/>
    <s v="KYOCERA Document Solutions Europe B.V."/>
  </r>
  <r>
    <s v="Journal"/>
    <s v="Engagement Factory UK"/>
    <s v="CX"/>
    <s v="Revenue from CX projects"/>
    <d v="2024-08-31T00:00:00"/>
    <x v="0"/>
    <s v="49709"/>
    <s v="891492"/>
    <x v="196"/>
    <s v="34862"/>
    <s v="20186694415"/>
    <m/>
    <m/>
    <m/>
    <n v="133.39382522060757"/>
    <x v="8"/>
    <s v="American Chemical Society"/>
  </r>
  <r>
    <s v="Journal"/>
    <s v="Engagement Factory UK"/>
    <s v="CX"/>
    <s v="Revenue from CX projects"/>
    <d v="2024-08-31T00:00:00"/>
    <x v="0"/>
    <s v="49650"/>
    <s v="891379"/>
    <x v="196"/>
    <s v="34862"/>
    <s v="20186694415"/>
    <m/>
    <m/>
    <m/>
    <n v="217.38445199343519"/>
    <x v="8"/>
    <s v="American Chemical Society"/>
  </r>
  <r>
    <s v="Journal"/>
    <s v="Engagement Factory UK"/>
    <s v="CX"/>
    <s v="Revenue from CX projects"/>
    <d v="2024-08-31T00:00:00"/>
    <x v="0"/>
    <s v="51538"/>
    <s v="896267"/>
    <x v="207"/>
    <s v="37959"/>
    <m/>
    <m/>
    <m/>
    <m/>
    <n v="214.06322856837434"/>
    <x v="8"/>
    <s v="Just Retirement Services Ltd"/>
  </r>
  <r>
    <s v="Journal"/>
    <s v="Engagement Factory BV Netherlands"/>
    <s v="CX"/>
    <s v="Revenue from CX projects"/>
    <d v="2024-08-31T00:00:00"/>
    <x v="0"/>
    <s v="49730"/>
    <s v="891503"/>
    <x v="200"/>
    <s v="37037"/>
    <m/>
    <m/>
    <m/>
    <m/>
    <n v="142.5961992"/>
    <x v="8"/>
    <s v="SSE AIRTRICITY LTD"/>
  </r>
  <r>
    <s v="Journal"/>
    <s v="Engagement Factory BV Netherlands"/>
    <s v="CX"/>
    <s v="Revenue from CX projects"/>
    <d v="2024-08-31T00:00:00"/>
    <x v="0"/>
    <s v="49539"/>
    <s v="890180"/>
    <x v="199"/>
    <s v="20491"/>
    <s v="14040307053"/>
    <m/>
    <m/>
    <m/>
    <n v="781.53686100000004"/>
    <x v="8"/>
    <s v="CZ Verzekeringen"/>
  </r>
  <r>
    <s v="Journal"/>
    <s v="Engagement Factory UK"/>
    <s v="CX"/>
    <s v="Revenue from CX projects"/>
    <d v="2024-08-31T00:00:00"/>
    <x v="0"/>
    <s v="49688"/>
    <s v="891481"/>
    <x v="190"/>
    <s v="24052"/>
    <s v="6056925267"/>
    <m/>
    <m/>
    <m/>
    <n v="83.679262076728151"/>
    <x v="8"/>
    <s v="Just Retirement Services Ltd"/>
  </r>
  <r>
    <s v="Journal"/>
    <s v="Engagement Factory BV Netherlands"/>
    <s v="CX"/>
    <s v="Revenue from CX projects"/>
    <d v="2024-08-31T00:00:00"/>
    <x v="0"/>
    <s v="49738"/>
    <s v="891578"/>
    <x v="208"/>
    <s v="24048"/>
    <s v="15517916068"/>
    <m/>
    <m/>
    <m/>
    <n v="131.62726079999999"/>
    <x v="8"/>
    <s v="SSE AIRTRICITY LTD"/>
  </r>
  <r>
    <s v="Journal"/>
    <s v="Engagement Factory UK"/>
    <s v="CX"/>
    <s v="Revenue from CX projects"/>
    <d v="2024-08-31T00:00:00"/>
    <x v="0"/>
    <s v="49704"/>
    <s v="891406"/>
    <x v="209"/>
    <s v="9647"/>
    <s v="10996678329"/>
    <m/>
    <m/>
    <m/>
    <n v="93.863482344981122"/>
    <x v="8"/>
    <s v="Nana Wall Systems, Inc"/>
  </r>
  <r>
    <s v="Journal"/>
    <s v="Engagement Factory BV Netherlands"/>
    <s v="CX"/>
    <s v="Revenue from CX projects"/>
    <d v="2024-08-31T00:00:00"/>
    <x v="0"/>
    <s v="49350"/>
    <s v="889920"/>
    <x v="197"/>
    <s v="23530"/>
    <s v="15310283836"/>
    <m/>
    <m/>
    <m/>
    <n v="68.555864999999997"/>
    <x v="8"/>
    <s v="CZ Verzekeringen"/>
  </r>
  <r>
    <s v="Journal"/>
    <s v="Engagement Factory UK"/>
    <s v="CX"/>
    <s v="Revenue from CX projects"/>
    <d v="2024-08-31T00:00:00"/>
    <x v="0"/>
    <s v="49600"/>
    <s v="890347"/>
    <x v="194"/>
    <s v="25431"/>
    <s v="15951609682"/>
    <m/>
    <m/>
    <m/>
    <n v="181.62940605801461"/>
    <x v="8"/>
    <s v="Belmond Management Limited"/>
  </r>
  <r>
    <s v="Journal"/>
    <s v="Engagement Factory UK"/>
    <s v="CX"/>
    <s v="Revenue from CX projects"/>
    <d v="2024-08-31T00:00:00"/>
    <x v="0"/>
    <s v="49713"/>
    <s v="891496"/>
    <x v="196"/>
    <s v="34862"/>
    <s v="20186694415"/>
    <m/>
    <m/>
    <m/>
    <n v="271.73056499179398"/>
    <x v="8"/>
    <s v="American Chemical Society"/>
  </r>
  <r>
    <s v="Journal"/>
    <s v="Engagement Factory UK"/>
    <s v="CX"/>
    <s v="Revenue from CX projects"/>
    <d v="2024-08-31T00:00:00"/>
    <x v="0"/>
    <s v="49659"/>
    <s v="891385"/>
    <x v="196"/>
    <s v="34862"/>
    <s v="20186694415"/>
    <m/>
    <m/>
    <m/>
    <n v="108.6922259967176"/>
    <x v="8"/>
    <s v="American Chemical Society"/>
  </r>
  <r>
    <s v="Journal"/>
    <s v="Engagement Factory BV Netherlands"/>
    <s v="CX"/>
    <s v="Revenue from CX projects"/>
    <d v="2024-08-31T00:00:00"/>
    <x v="0"/>
    <s v="49353"/>
    <s v="889833"/>
    <x v="197"/>
    <s v="23530"/>
    <s v="15310283836"/>
    <m/>
    <m/>
    <m/>
    <n v="137.11172999999999"/>
    <x v="8"/>
    <s v="CZ Verzekeringen"/>
  </r>
  <r>
    <s v="Journal"/>
    <s v="Engagement Factory BV Netherlands"/>
    <s v="CX"/>
    <s v="Revenue from CX projects"/>
    <d v="2024-08-31T00:00:00"/>
    <x v="0"/>
    <s v="49478"/>
    <s v="889944"/>
    <x v="195"/>
    <s v="16465"/>
    <s v="8897859619"/>
    <m/>
    <m/>
    <m/>
    <n v="58.661882563200002"/>
    <x v="8"/>
    <s v="Henkel AG &amp; Co. KGaA"/>
  </r>
  <r>
    <s v="Journal"/>
    <s v="Engagement Factory AB"/>
    <s v="CX"/>
    <s v="Revenue from CX projects"/>
    <d v="2024-08-31T00:00:00"/>
    <x v="0"/>
    <s v="49533"/>
    <s v="890177"/>
    <x v="210"/>
    <s v="34861"/>
    <s v="16173718152"/>
    <m/>
    <m/>
    <m/>
    <n v="142.07904597032237"/>
    <x v="8"/>
    <s v="LOfavörFagforb"/>
  </r>
  <r>
    <s v="Journal"/>
    <s v="Engagement Factory UK"/>
    <s v="CX"/>
    <s v="Revenue from CX projects"/>
    <d v="2024-08-31T00:00:00"/>
    <x v="0"/>
    <s v="49687"/>
    <s v="891480"/>
    <x v="196"/>
    <s v="34862"/>
    <s v="20186694415"/>
    <m/>
    <m/>
    <m/>
    <n v="217.38445199343519"/>
    <x v="8"/>
    <s v="American Chemical Society"/>
  </r>
  <r>
    <s v="Journal"/>
    <s v="Engagement Factory UK"/>
    <s v="CX"/>
    <s v="Revenue from CX projects"/>
    <d v="2024-08-31T00:00:00"/>
    <x v="0"/>
    <s v="49662"/>
    <s v="891388"/>
    <x v="196"/>
    <s v="34862"/>
    <s v="20186694415"/>
    <m/>
    <m/>
    <m/>
    <n v="108.6922259967176"/>
    <x v="8"/>
    <s v="American Chemical Society"/>
  </r>
  <r>
    <s v="Journal"/>
    <s v="Engagement Factory BV Netherlands"/>
    <s v="CX"/>
    <s v="Revenue from CX projects"/>
    <d v="2024-08-31T00:00:00"/>
    <x v="0"/>
    <s v="49510"/>
    <s v="890158"/>
    <x v="193"/>
    <s v="10051"/>
    <s v="12649095808"/>
    <m/>
    <m/>
    <m/>
    <n v="137.11172999999999"/>
    <x v="8"/>
    <s v="KYOCERA Document Solutions Europe B.V."/>
  </r>
  <r>
    <s v="Journal"/>
    <s v="Engagement Factory BV Netherlands"/>
    <s v="CX"/>
    <s v="Revenue from CX projects"/>
    <d v="2024-08-31T00:00:00"/>
    <x v="0"/>
    <s v="49373"/>
    <s v="889849"/>
    <x v="205"/>
    <s v="28257"/>
    <s v="16173717633"/>
    <m/>
    <m/>
    <m/>
    <n v="74.040334200000004"/>
    <x v="8"/>
    <s v="CZ Verzekeringen"/>
  </r>
  <r>
    <s v="Journal"/>
    <s v="Engagement Factory UK"/>
    <s v="CX"/>
    <s v="Revenue from CX projects"/>
    <d v="2024-08-31T00:00:00"/>
    <x v="0"/>
    <s v="49689"/>
    <s v="891482"/>
    <x v="196"/>
    <s v="34862"/>
    <s v="20186694415"/>
    <m/>
    <m/>
    <m/>
    <n v="54.346112998358798"/>
    <x v="8"/>
    <s v="American Chemical Society"/>
  </r>
  <r>
    <s v="Journal"/>
    <s v="Engagement Factory UK"/>
    <s v="CX"/>
    <s v="Revenue from CX projects"/>
    <d v="2024-08-31T00:00:00"/>
    <x v="0"/>
    <s v="49694"/>
    <s v="891487"/>
    <x v="190"/>
    <s v="24052"/>
    <s v="6056925267"/>
    <m/>
    <m/>
    <m/>
    <n v="83.679262076728151"/>
    <x v="8"/>
    <s v="Just Retirement Services Ltd"/>
  </r>
  <r>
    <s v="Journal"/>
    <s v="Engagement Factory UK"/>
    <s v="CX"/>
    <s v="Revenue from CX projects"/>
    <d v="2024-08-31T00:00:00"/>
    <x v="0"/>
    <s v="49463"/>
    <s v="890131"/>
    <x v="198"/>
    <s v="27419"/>
    <m/>
    <m/>
    <m/>
    <m/>
    <n v="608.66608675841519"/>
    <x v="8"/>
    <s v="Amperity"/>
  </r>
  <r>
    <s v="Journal"/>
    <s v="Engagement Factory BV Netherlands"/>
    <s v="CX"/>
    <s v="Revenue from CX projects"/>
    <d v="2024-08-31T00:00:00"/>
    <x v="0"/>
    <s v="49413"/>
    <s v="889888"/>
    <x v="195"/>
    <s v="16465"/>
    <s v="8897859619"/>
    <m/>
    <m/>
    <m/>
    <n v="459.05007203999998"/>
    <x v="8"/>
    <s v="Henkel AG &amp; Co. KGaA"/>
  </r>
  <r>
    <s v="Journal"/>
    <s v="Engagement Factory BV Netherlands"/>
    <s v="CX"/>
    <s v="Revenue from CX projects"/>
    <d v="2024-08-31T00:00:00"/>
    <x v="0"/>
    <s v="49547"/>
    <s v="890185"/>
    <x v="199"/>
    <s v="20491"/>
    <s v="14040307053"/>
    <m/>
    <m/>
    <m/>
    <n v="833.63931839999998"/>
    <x v="8"/>
    <s v="CZ Verzekeringen"/>
  </r>
  <r>
    <s v="Journal"/>
    <s v="Engagement Factory UK"/>
    <s v="CX"/>
    <s v="Revenue from CX projects"/>
    <d v="2024-08-31T00:00:00"/>
    <x v="0"/>
    <s v="49663"/>
    <s v="891389"/>
    <x v="196"/>
    <s v="34862"/>
    <s v="20186694415"/>
    <m/>
    <m/>
    <m/>
    <n v="54.346112998358798"/>
    <x v="8"/>
    <s v="American Chemical Society"/>
  </r>
  <r>
    <s v="Journal"/>
    <s v="Engagement Factory UK"/>
    <s v="CX"/>
    <s v="Revenue from CX projects"/>
    <d v="2024-08-31T00:00:00"/>
    <x v="0"/>
    <s v="49702"/>
    <s v="891404"/>
    <x v="209"/>
    <s v="9647"/>
    <s v="10996678329"/>
    <m/>
    <m/>
    <m/>
    <n v="108.6922259967176"/>
    <x v="8"/>
    <s v="Nana Wall Systems, Inc"/>
  </r>
  <r>
    <s v="Journal"/>
    <s v="Engagement Factory UK"/>
    <s v="CX"/>
    <s v="Revenue from CX projects"/>
    <d v="2024-08-31T00:00:00"/>
    <x v="0"/>
    <s v="49695"/>
    <s v="891488"/>
    <x v="196"/>
    <s v="34862"/>
    <s v="20186694415"/>
    <m/>
    <m/>
    <m/>
    <n v="133.39382522060757"/>
    <x v="8"/>
    <s v="American Chemical Society"/>
  </r>
  <r>
    <s v="Journal"/>
    <s v="Engagement Factory BV Netherlands"/>
    <s v="CX"/>
    <s v="Revenue from CX projects"/>
    <d v="2024-08-31T00:00:00"/>
    <x v="0"/>
    <s v="49504"/>
    <s v="889949"/>
    <x v="193"/>
    <s v="10051"/>
    <s v="12649095808"/>
    <m/>
    <m/>
    <m/>
    <n v="137.11172999999999"/>
    <x v="8"/>
    <s v="KYOCERA Document Solutions Europe B.V."/>
  </r>
  <r>
    <s v="Journal"/>
    <s v="Engagement Factory BV Netherlands"/>
    <s v="CX"/>
    <s v="Revenue from CX projects"/>
    <d v="2024-08-31T00:00:00"/>
    <x v="0"/>
    <s v="49384"/>
    <s v="889860"/>
    <x v="195"/>
    <s v="16465"/>
    <s v="8897859619"/>
    <m/>
    <m/>
    <m/>
    <n v="234.62559237599999"/>
    <x v="8"/>
    <s v="Henkel AG &amp; Co. KGaA"/>
  </r>
  <r>
    <s v="Journal"/>
    <s v="Engagement Factory BV Netherlands"/>
    <s v="CX"/>
    <s v="Revenue from CX projects"/>
    <d v="2024-08-31T00:00:00"/>
    <x v="0"/>
    <s v="51501"/>
    <s v="895565"/>
    <x v="191"/>
    <s v="36932"/>
    <m/>
    <m/>
    <m/>
    <m/>
    <n v="-37.020167100000002"/>
    <x v="8"/>
    <s v="Axa Investment Managers SA"/>
  </r>
  <r>
    <s v="Journal"/>
    <s v="Engagement Factory UK"/>
    <s v="CX"/>
    <s v="Revenue from CX projects"/>
    <d v="2024-08-31T00:00:00"/>
    <x v="0"/>
    <s v="49665"/>
    <s v="891475"/>
    <x v="196"/>
    <s v="34862"/>
    <s v="20186694415"/>
    <m/>
    <m/>
    <m/>
    <n v="271.73056499179398"/>
    <x v="8"/>
    <s v="American Chemical Society"/>
  </r>
  <r>
    <s v="Journal"/>
    <s v="Engagement Factory BV Netherlands"/>
    <s v="CX"/>
    <s v="Revenue from CX projects"/>
    <d v="2024-08-31T00:00:00"/>
    <x v="0"/>
    <s v="49356"/>
    <s v="889834"/>
    <x v="197"/>
    <s v="23530"/>
    <s v="15310283836"/>
    <m/>
    <m/>
    <m/>
    <n v="52.102457399999999"/>
    <x v="8"/>
    <s v="CZ Verzekeringen"/>
  </r>
  <r>
    <s v="Journal"/>
    <s v="Engagement Factory BV Netherlands"/>
    <s v="CX"/>
    <s v="Revenue from CX projects"/>
    <d v="2024-08-31T00:00:00"/>
    <x v="0"/>
    <s v="49474"/>
    <s v="889940"/>
    <x v="195"/>
    <s v="16465"/>
    <s v="8897859619"/>
    <m/>
    <m/>
    <m/>
    <n v="127.5139089"/>
    <x v="8"/>
    <s v="Henkel AG &amp; Co. KGaA"/>
  </r>
  <r>
    <s v="Journal"/>
    <s v="Engagement Factory BV Netherlands"/>
    <s v="CX"/>
    <s v="Revenue from CX projects"/>
    <d v="2024-08-31T00:00:00"/>
    <x v="0"/>
    <s v="49444"/>
    <s v="889912"/>
    <x v="195"/>
    <s v="16465"/>
    <s v="8897859619"/>
    <m/>
    <m/>
    <m/>
    <n v="612.06676272000004"/>
    <x v="8"/>
    <s v="Henkel AG &amp; Co. KGaA"/>
  </r>
  <r>
    <s v="Journal"/>
    <s v="Engagement Factory UK"/>
    <s v="CX"/>
    <s v="Revenue from CX projects"/>
    <d v="2024-08-31T00:00:00"/>
    <x v="0"/>
    <s v="49443"/>
    <s v="889911"/>
    <x v="198"/>
    <s v="27419"/>
    <m/>
    <m/>
    <m/>
    <m/>
    <n v="260.85874768632141"/>
    <x v="8"/>
    <s v="Amperity"/>
  </r>
  <r>
    <s v="Journal"/>
    <s v="Engagement Factory UK"/>
    <s v="CX"/>
    <s v="Revenue from CX projects"/>
    <d v="2024-08-31T00:00:00"/>
    <x v="0"/>
    <s v="49592"/>
    <s v="890435"/>
    <x v="194"/>
    <s v="25431"/>
    <s v="15951609682"/>
    <m/>
    <m/>
    <m/>
    <n v="181.62940605801461"/>
    <x v="8"/>
    <s v="Belmond Management Limited"/>
  </r>
  <r>
    <s v="Journal"/>
    <s v="Engagement Factory BV Netherlands"/>
    <s v="CX"/>
    <s v="Revenue from CX projects"/>
    <d v="2024-08-31T00:00:00"/>
    <x v="0"/>
    <s v="49376"/>
    <s v="889852"/>
    <x v="195"/>
    <s v="16465"/>
    <s v="8897859619"/>
    <m/>
    <m/>
    <m/>
    <n v="765.08345340000005"/>
    <x v="8"/>
    <s v="Henkel AG &amp; Co. KGaA"/>
  </r>
  <r>
    <s v="Journal"/>
    <s v="Engagement Factory UK"/>
    <s v="CX"/>
    <s v="Revenue from CX projects"/>
    <d v="2024-08-31T00:00:00"/>
    <x v="0"/>
    <s v="49699"/>
    <s v="891401"/>
    <x v="209"/>
    <s v="9647"/>
    <s v="10996678329"/>
    <m/>
    <m/>
    <m/>
    <n v="375.47987643793277"/>
    <x v="8"/>
    <s v="Nana Wall Systems, Inc"/>
  </r>
  <r>
    <s v="Journal"/>
    <s v="Engagement Factory BV Netherlands"/>
    <s v="CX"/>
    <s v="Revenue from CX projects"/>
    <d v="2024-08-31T00:00:00"/>
    <x v="0"/>
    <s v="49721"/>
    <s v="891780"/>
    <x v="200"/>
    <s v="37037"/>
    <m/>
    <m/>
    <m/>
    <m/>
    <n v="93.235976399999998"/>
    <x v="8"/>
    <s v="SSE AIRTRICITY LTD"/>
  </r>
  <r>
    <s v="Journal"/>
    <s v="Engagement Factory BV Netherlands"/>
    <s v="CX"/>
    <s v="Revenue from CX projects"/>
    <d v="2024-08-31T00:00:00"/>
    <x v="0"/>
    <s v="49408"/>
    <s v="889884"/>
    <x v="195"/>
    <s v="16465"/>
    <s v="8897859619"/>
    <m/>
    <m/>
    <m/>
    <n v="510.05563560000002"/>
    <x v="8"/>
    <s v="Henkel AG &amp; Co. KGaA"/>
  </r>
  <r>
    <s v="Journal"/>
    <s v="Engagement Factory BV Netherlands"/>
    <s v="CX"/>
    <s v="Revenue from CX projects"/>
    <d v="2024-08-31T00:00:00"/>
    <x v="0"/>
    <s v="49407"/>
    <s v="889882"/>
    <x v="195"/>
    <s v="16465"/>
    <s v="8897859619"/>
    <m/>
    <m/>
    <m/>
    <n v="117.31279618799999"/>
    <x v="8"/>
    <s v="Henkel AG &amp; Co. KGaA"/>
  </r>
  <r>
    <s v="Journal"/>
    <s v="Engagement Factory AB"/>
    <s v="CX"/>
    <s v="Revenue from CX projects"/>
    <d v="2024-08-31T00:00:00"/>
    <x v="0"/>
    <s v="49522"/>
    <s v="890168"/>
    <x v="211"/>
    <s v="9645"/>
    <m/>
    <m/>
    <m/>
    <m/>
    <n v="71.03904145595007"/>
    <x v="8"/>
    <s v="LOfavörFagforb"/>
  </r>
  <r>
    <s v="Journal"/>
    <s v="Engagement Factory UK"/>
    <s v="CX"/>
    <s v="Revenue from CX projects"/>
    <d v="2024-08-31T00:00:00"/>
    <x v="0"/>
    <s v="49667"/>
    <s v="891476"/>
    <x v="190"/>
    <s v="24052"/>
    <s v="6056925267"/>
    <m/>
    <m/>
    <m/>
    <n v="83.679262076728151"/>
    <x v="8"/>
    <s v="Just Retirement Services Ltd"/>
  </r>
  <r>
    <s v="Journal"/>
    <s v="Engagement Factory BV Netherlands"/>
    <s v="CX"/>
    <s v="Revenue from CX projects"/>
    <d v="2024-08-31T00:00:00"/>
    <x v="0"/>
    <s v="51497"/>
    <s v="895464"/>
    <x v="191"/>
    <s v="36932"/>
    <m/>
    <m/>
    <m/>
    <m/>
    <n v="180.98748359999999"/>
    <x v="8"/>
    <s v="Axa Investment Managers SA"/>
  </r>
  <r>
    <s v="Journal"/>
    <s v="Engagement Factory BV Netherlands"/>
    <s v="CX"/>
    <s v="Revenue from CX projects"/>
    <d v="2024-08-31T00:00:00"/>
    <x v="0"/>
    <s v="49406"/>
    <s v="889881"/>
    <x v="202"/>
    <s v="24387"/>
    <m/>
    <m/>
    <m/>
    <m/>
    <n v="318.09921359999998"/>
    <x v="8"/>
    <s v="Mazars N.V."/>
  </r>
  <r>
    <s v="Journal"/>
    <s v="Engagement Factory UK"/>
    <s v="CX"/>
    <s v="Revenue from CX projects"/>
    <d v="2024-08-31T00:00:00"/>
    <x v="0"/>
    <s v="49451"/>
    <s v="890119"/>
    <x v="198"/>
    <s v="27419"/>
    <m/>
    <m/>
    <m/>
    <m/>
    <n v="347.80733907209384"/>
    <x v="8"/>
    <s v="Amperity"/>
  </r>
  <r>
    <s v="Journal"/>
    <s v="Engagement Factory BV Netherlands"/>
    <s v="CX"/>
    <s v="Revenue from CX projects"/>
    <d v="2024-08-31T00:00:00"/>
    <x v="0"/>
    <s v="49559"/>
    <s v="890192"/>
    <x v="199"/>
    <s v="20491"/>
    <s v="14040307053"/>
    <m/>
    <m/>
    <m/>
    <n v="781.53686100000004"/>
    <x v="8"/>
    <s v="CZ Verzekeringen"/>
  </r>
  <r>
    <s v="Journal"/>
    <s v="Engagement Factory BV Netherlands"/>
    <s v="CX"/>
    <s v="Revenue from CX projects"/>
    <d v="2024-08-31T00:00:00"/>
    <x v="0"/>
    <s v="51494"/>
    <s v="895461"/>
    <x v="191"/>
    <s v="36932"/>
    <m/>
    <m/>
    <m/>
    <m/>
    <n v="271.48122540000003"/>
    <x v="8"/>
    <s v="Axa Investment Managers SA"/>
  </r>
  <r>
    <s v="Journal"/>
    <s v="Engagement Factory BV Netherlands"/>
    <s v="CX"/>
    <s v="Revenue from CX projects"/>
    <d v="2024-08-31T00:00:00"/>
    <x v="0"/>
    <s v="51476"/>
    <s v="895454"/>
    <x v="192"/>
    <s v="20698"/>
    <s v="8504915609"/>
    <m/>
    <m/>
    <m/>
    <n v="120.6583224"/>
    <x v="8"/>
    <s v="KYOCERA Document Solutions Europe B.V."/>
  </r>
  <r>
    <s v="Journal"/>
    <s v="Engagement Factory BV Netherlands"/>
    <s v="CX"/>
    <s v="Revenue from CX projects"/>
    <d v="2024-08-31T00:00:00"/>
    <x v="0"/>
    <s v="51516"/>
    <s v="895755"/>
    <x v="212"/>
    <s v="28149"/>
    <s v="17314751334"/>
    <m/>
    <m/>
    <m/>
    <n v="22901.300597548801"/>
    <x v="8"/>
    <s v="SSE AIRTRICITY LTD"/>
  </r>
  <r>
    <s v="Journal"/>
    <s v="Engagement Factory BV Netherlands"/>
    <s v="CX"/>
    <s v="Revenue from CX projects"/>
    <d v="2024-08-31T00:00:00"/>
    <x v="0"/>
    <s v="49418"/>
    <s v="889893"/>
    <x v="195"/>
    <s v="16465"/>
    <s v="8897859619"/>
    <m/>
    <m/>
    <m/>
    <n v="382.54172670000003"/>
    <x v="8"/>
    <s v="Henkel AG &amp; Co. KGaA"/>
  </r>
  <r>
    <s v="Journal"/>
    <s v="Engagement Factory AB"/>
    <s v="CX"/>
    <s v="Revenue from CX projects"/>
    <d v="2024-08-31T00:00:00"/>
    <x v="0"/>
    <s v="49409"/>
    <s v="889883"/>
    <x v="213"/>
    <s v="15101"/>
    <s v="11029184399"/>
    <m/>
    <m/>
    <m/>
    <n v="3752.7873131069009"/>
    <x v="8"/>
    <s v="Norges Automobil-Forbund"/>
  </r>
  <r>
    <s v="Journal"/>
    <s v="Engagement Factory BV Netherlands"/>
    <s v="CX"/>
    <s v="Revenue from CX projects"/>
    <d v="2024-08-31T00:00:00"/>
    <x v="0"/>
    <s v="49516"/>
    <s v="889952"/>
    <x v="193"/>
    <s v="10051"/>
    <s v="12649095808"/>
    <m/>
    <m/>
    <m/>
    <n v="68.555864999999997"/>
    <x v="8"/>
    <s v="KYOCERA Document Solutions Europe B.V."/>
  </r>
  <r>
    <s v="Journal"/>
    <s v="Engagement Factory UK"/>
    <s v="CX"/>
    <s v="Revenue from CX projects"/>
    <d v="2024-08-31T00:00:00"/>
    <x v="0"/>
    <s v="49651"/>
    <s v="891380"/>
    <x v="196"/>
    <s v="34862"/>
    <s v="20186694415"/>
    <m/>
    <m/>
    <m/>
    <n v="326.06370446114863"/>
    <x v="8"/>
    <s v="American Chemical Society"/>
  </r>
  <r>
    <s v="Journal"/>
    <s v="Engagement Factory UK"/>
    <s v="CX"/>
    <s v="Revenue from CX projects"/>
    <d v="2024-08-31T00:00:00"/>
    <x v="0"/>
    <s v="49654"/>
    <s v="891473"/>
    <x v="196"/>
    <s v="34862"/>
    <s v="20186694415"/>
    <m/>
    <m/>
    <m/>
    <n v="108.6922259967176"/>
    <x v="8"/>
    <s v="American Chemical Society"/>
  </r>
  <r>
    <s v="Journal"/>
    <s v="Engagement Factory UK"/>
    <s v="CX"/>
    <s v="Revenue from CX projects"/>
    <d v="2024-08-31T00:00:00"/>
    <x v="0"/>
    <s v="49671"/>
    <s v="891673"/>
    <x v="196"/>
    <s v="34862"/>
    <s v="20186694415"/>
    <m/>
    <m/>
    <m/>
    <n v="54.346112998358798"/>
    <x v="8"/>
    <s v="American Chemical Society"/>
  </r>
  <r>
    <s v="Journal"/>
    <s v="Engagement Factory BV Netherlands"/>
    <s v="CX"/>
    <s v="Revenue from CX projects"/>
    <d v="2024-08-31T00:00:00"/>
    <x v="0"/>
    <s v="49502"/>
    <s v="889948"/>
    <x v="195"/>
    <s v="16465"/>
    <s v="8897859619"/>
    <m/>
    <m/>
    <m/>
    <n v="127.4810020848"/>
    <x v="8"/>
    <s v="Henkel AG &amp; Co. KGaA"/>
  </r>
  <r>
    <s v="Journal"/>
    <s v="Engagement Factory BV Netherlands"/>
    <s v="CX"/>
    <s v="Revenue from CX projects"/>
    <d v="2024-08-31T00:00:00"/>
    <x v="0"/>
    <s v="49462"/>
    <s v="890130"/>
    <x v="195"/>
    <s v="16465"/>
    <s v="8897859619"/>
    <m/>
    <m/>
    <m/>
    <n v="63.762438919200001"/>
    <x v="8"/>
    <s v="Henkel AG &amp; Co. KGaA"/>
  </r>
  <r>
    <s v="Journal"/>
    <s v="Engagement Factory UK"/>
    <s v="CX"/>
    <s v="Revenue from CX projects"/>
    <d v="2024-08-31T00:00:00"/>
    <x v="0"/>
    <s v="49717"/>
    <s v="891500"/>
    <x v="196"/>
    <s v="34862"/>
    <s v="20186694415"/>
    <m/>
    <m/>
    <m/>
    <n v="434.75593045786621"/>
    <x v="8"/>
    <s v="American Chemical Society"/>
  </r>
  <r>
    <s v="Journal"/>
    <s v="Engagement Factory BV Netherlands"/>
    <s v="CX"/>
    <s v="Revenue from CX projects"/>
    <d v="2024-08-31T00:00:00"/>
    <x v="0"/>
    <s v="49355"/>
    <s v="889924"/>
    <x v="197"/>
    <s v="23530"/>
    <s v="15310283836"/>
    <m/>
    <m/>
    <m/>
    <n v="104.2049148"/>
    <x v="8"/>
    <s v="CZ Verzekeringen"/>
  </r>
  <r>
    <s v="Journal"/>
    <s v="Engagement Factory BV Netherlands"/>
    <s v="CX"/>
    <s v="Revenue from CX projects"/>
    <d v="2024-08-31T00:00:00"/>
    <x v="0"/>
    <s v="49397"/>
    <s v="889872"/>
    <x v="195"/>
    <s v="16465"/>
    <s v="8897859619"/>
    <m/>
    <m/>
    <m/>
    <n v="58.661882563200002"/>
    <x v="8"/>
    <s v="Henkel AG &amp; Co. KGaA"/>
  </r>
  <r>
    <s v="Journal"/>
    <s v="Engagement Factory BV Netherlands"/>
    <s v="CX"/>
    <s v="Revenue from CX projects"/>
    <d v="2024-08-31T00:00:00"/>
    <x v="0"/>
    <s v="49551"/>
    <s v="890027"/>
    <x v="199"/>
    <s v="20491"/>
    <s v="14040307053"/>
    <m/>
    <m/>
    <m/>
    <n v="833.63931839999998"/>
    <x v="8"/>
    <s v="CZ Verzekeringen"/>
  </r>
  <r>
    <s v="Journal"/>
    <s v="Engagement Factory UK"/>
    <s v="CX"/>
    <s v="Revenue from CX projects"/>
    <d v="2024-08-31T00:00:00"/>
    <x v="0"/>
    <s v="49715"/>
    <s v="891498"/>
    <x v="196"/>
    <s v="34862"/>
    <s v="20186694415"/>
    <m/>
    <m/>
    <m/>
    <n v="133.39382522060757"/>
    <x v="8"/>
    <s v="American Chemical Society"/>
  </r>
  <r>
    <s v="Journal"/>
    <s v="Engagement Factory BV Netherlands"/>
    <s v="CX"/>
    <s v="Revenue from CX projects"/>
    <d v="2024-08-31T00:00:00"/>
    <x v="0"/>
    <s v="51468"/>
    <s v="895551"/>
    <x v="192"/>
    <s v="20698"/>
    <s v="8504915609"/>
    <m/>
    <m/>
    <m/>
    <n v="60.329161200000001"/>
    <x v="8"/>
    <s v="KYOCERA Document Solutions Europe B.V."/>
  </r>
  <r>
    <s v="Journal"/>
    <s v="Engagement Factory BV Netherlands"/>
    <s v="CX"/>
    <s v="Revenue from CX projects"/>
    <d v="2024-08-31T00:00:00"/>
    <x v="0"/>
    <s v="51466"/>
    <s v="895549"/>
    <x v="192"/>
    <s v="20698"/>
    <s v="8504915609"/>
    <m/>
    <m/>
    <m/>
    <n v="241.31664480000001"/>
    <x v="8"/>
    <s v="KYOCERA Document Solutions Europe B.V."/>
  </r>
  <r>
    <s v="Journal"/>
    <s v="Engagement Factory UK"/>
    <s v="CX"/>
    <s v="Revenue from CX projects"/>
    <d v="2024-08-31T00:00:00"/>
    <x v="0"/>
    <s v="49686"/>
    <s v="891777"/>
    <x v="190"/>
    <s v="24052"/>
    <s v="6056925267"/>
    <m/>
    <m/>
    <m/>
    <n v="167.3585241534563"/>
    <x v="8"/>
    <s v="Just Retirement Services Ltd"/>
  </r>
  <r>
    <s v="Journal"/>
    <s v="Engagement Factory BV Netherlands"/>
    <s v="CX"/>
    <s v="Revenue from CX projects"/>
    <d v="2024-08-31T00:00:00"/>
    <x v="0"/>
    <s v="49452"/>
    <s v="890120"/>
    <x v="195"/>
    <s v="16465"/>
    <s v="8897859619"/>
    <m/>
    <m/>
    <m/>
    <n v="459.05007203999998"/>
    <x v="8"/>
    <s v="Henkel AG &amp; Co. KGaA"/>
  </r>
  <r>
    <s v="Journal"/>
    <s v="Engagement Factory UK"/>
    <s v="CX"/>
    <s v="Revenue from CX projects"/>
    <d v="2024-08-31T00:00:00"/>
    <x v="0"/>
    <s v="49660"/>
    <s v="891386"/>
    <x v="196"/>
    <s v="34862"/>
    <s v="20186694415"/>
    <m/>
    <m/>
    <m/>
    <n v="133.39382522060757"/>
    <x v="8"/>
    <s v="American Chemical Society"/>
  </r>
  <r>
    <s v="Journal"/>
    <s v="Engagement Factory UK"/>
    <s v="CX"/>
    <s v="Revenue from CX projects"/>
    <d v="2024-08-31T00:00:00"/>
    <x v="0"/>
    <s v="49720"/>
    <s v="891779"/>
    <x v="196"/>
    <s v="34862"/>
    <s v="20186694415"/>
    <m/>
    <m/>
    <m/>
    <n v="54.346112998358798"/>
    <x v="8"/>
    <s v="American Chemical Society"/>
  </r>
  <r>
    <s v="Journal"/>
    <s v="Engagement Factory UK"/>
    <s v="CX"/>
    <s v="Revenue from CX projects"/>
    <d v="2024-08-31T00:00:00"/>
    <x v="0"/>
    <s v="49604"/>
    <s v="890351"/>
    <x v="194"/>
    <s v="25431"/>
    <s v="15951609682"/>
    <m/>
    <m/>
    <m/>
    <n v="181.62940605801461"/>
    <x v="8"/>
    <s v="Belmond Management Limited"/>
  </r>
  <r>
    <s v="Journal"/>
    <s v="Engagement Factory BV Netherlands"/>
    <s v="CX"/>
    <s v="Revenue from CX projects"/>
    <d v="2024-08-31T00:00:00"/>
    <x v="0"/>
    <s v="49420"/>
    <s v="889896"/>
    <x v="195"/>
    <s v="16465"/>
    <s v="8897859619"/>
    <m/>
    <m/>
    <m/>
    <n v="255.02781780000001"/>
    <x v="8"/>
    <s v="Henkel AG &amp; Co. KGaA"/>
  </r>
  <r>
    <s v="Journal"/>
    <s v="Engagement Factory BV Netherlands"/>
    <s v="CX"/>
    <s v="Revenue from CX projects"/>
    <d v="2024-08-31T00:00:00"/>
    <x v="0"/>
    <s v="49416"/>
    <s v="889892"/>
    <x v="195"/>
    <s v="16465"/>
    <s v="8897859619"/>
    <m/>
    <m/>
    <m/>
    <n v="234.62559237599999"/>
    <x v="8"/>
    <s v="Henkel AG &amp; Co. KGaA"/>
  </r>
  <r>
    <s v="Journal"/>
    <s v="Engagement Factory UK"/>
    <s v="CX"/>
    <s v="Revenue from CX projects"/>
    <d v="2024-08-31T00:00:00"/>
    <x v="0"/>
    <s v="49594"/>
    <s v="890437"/>
    <x v="194"/>
    <s v="25431"/>
    <s v="15951609682"/>
    <m/>
    <m/>
    <m/>
    <n v="181.62940605801461"/>
    <x v="8"/>
    <s v="Belmond Management Limited"/>
  </r>
  <r>
    <s v="Journal"/>
    <s v="Engagement Factory UK"/>
    <s v="CX"/>
    <s v="Revenue from CX projects"/>
    <d v="2024-08-31T00:00:00"/>
    <x v="0"/>
    <s v="49676"/>
    <s v="891775"/>
    <x v="190"/>
    <s v="24052"/>
    <s v="6056925267"/>
    <m/>
    <m/>
    <m/>
    <n v="334.7170483069126"/>
    <x v="8"/>
    <s v="Just Retirement Services Ltd"/>
  </r>
  <r>
    <s v="Journal"/>
    <s v="Engagement Factory UK"/>
    <s v="CX"/>
    <s v="Revenue from CX projects"/>
    <d v="2024-08-31T00:00:00"/>
    <x v="0"/>
    <s v="49668"/>
    <s v="891477"/>
    <x v="196"/>
    <s v="34862"/>
    <s v="20186694415"/>
    <m/>
    <m/>
    <m/>
    <n v="380.40981745950745"/>
    <x v="8"/>
    <s v="American Chemical Society"/>
  </r>
  <r>
    <s v="Journal"/>
    <s v="Engagement Factory UK"/>
    <s v="CX"/>
    <s v="Revenue from CX projects"/>
    <d v="2024-08-31T00:00:00"/>
    <x v="0"/>
    <s v="49588"/>
    <s v="890339"/>
    <x v="204"/>
    <s v="32544"/>
    <s v="15540690797"/>
    <m/>
    <m/>
    <m/>
    <n v="1936.6624626805931"/>
    <x v="8"/>
    <s v="American Chemical Society"/>
  </r>
  <r>
    <s v="Journal"/>
    <s v="Engagement Factory AB"/>
    <s v="CX"/>
    <s v="Revenue from CX projects"/>
    <d v="2024-08-31T00:00:00"/>
    <x v="0"/>
    <s v="49393"/>
    <s v="889869"/>
    <x v="206"/>
    <s v="9643"/>
    <s v="12560559931"/>
    <m/>
    <m/>
    <m/>
    <n v="114.12242303196795"/>
    <x v="8"/>
    <s v="Bonnier News AB"/>
  </r>
  <r>
    <s v="Journal"/>
    <s v="Engagement Factory BV Netherlands"/>
    <s v="CX"/>
    <s v="Revenue from CX projects"/>
    <d v="2024-08-31T00:00:00"/>
    <x v="0"/>
    <s v="49403"/>
    <s v="889878"/>
    <x v="195"/>
    <s v="16465"/>
    <s v="8897859619"/>
    <m/>
    <m/>
    <m/>
    <n v="612.06676272000004"/>
    <x v="8"/>
    <s v="Henkel AG &amp; Co. KGaA"/>
  </r>
  <r>
    <s v="Journal"/>
    <s v="Engagement Factory BV Netherlands"/>
    <s v="CX"/>
    <s v="Revenue from CX projects"/>
    <d v="2024-08-31T00:00:00"/>
    <x v="0"/>
    <s v="51504"/>
    <s v="895468"/>
    <x v="191"/>
    <s v="36932"/>
    <m/>
    <m/>
    <m/>
    <m/>
    <n v="45.246870899999998"/>
    <x v="8"/>
    <s v="Axa Investment Managers SA"/>
  </r>
  <r>
    <s v="Journal"/>
    <s v="Engagement Factory BV Netherlands"/>
    <s v="CX"/>
    <s v="Revenue from CX projects"/>
    <d v="2024-08-31T00:00:00"/>
    <x v="0"/>
    <s v="49723"/>
    <s v="891409"/>
    <x v="200"/>
    <s v="37037"/>
    <m/>
    <m/>
    <m/>
    <m/>
    <n v="93.235976399999998"/>
    <x v="8"/>
    <s v="SSE AIRTRICITY LTD"/>
  </r>
  <r>
    <s v="Journal"/>
    <s v="Engagement Factory BV Netherlands"/>
    <s v="CX"/>
    <s v="Revenue from CX projects"/>
    <d v="2024-08-31T00:00:00"/>
    <x v="0"/>
    <s v="51553"/>
    <s v="897397"/>
    <x v="214"/>
    <s v="20169"/>
    <s v="12775792989"/>
    <m/>
    <m/>
    <m/>
    <n v="1480.8066839999999"/>
    <x v="8"/>
    <s v="SSE AIRTRICITY LTD"/>
  </r>
  <r>
    <s v="Journal"/>
    <s v="Engagement Factory AB"/>
    <s v="CX"/>
    <s v="Revenue from CX projects"/>
    <d v="2024-08-31T00:00:00"/>
    <x v="0"/>
    <s v="49391"/>
    <s v="889867"/>
    <x v="206"/>
    <s v="9643"/>
    <s v="12560559931"/>
    <m/>
    <m/>
    <m/>
    <n v="114.12242303196795"/>
    <x v="8"/>
    <s v="Bonnier News AB"/>
  </r>
  <r>
    <s v="Journal"/>
    <s v="Engagement Factory AB"/>
    <s v="CX"/>
    <s v="Revenue from CX projects"/>
    <d v="2024-08-31T00:00:00"/>
    <x v="0"/>
    <s v="49386"/>
    <s v="889862"/>
    <x v="206"/>
    <s v="9643"/>
    <s v="12560559931"/>
    <m/>
    <m/>
    <m/>
    <n v="114.12242303196795"/>
    <x v="8"/>
    <s v="Bonnier News AB"/>
  </r>
  <r>
    <s v="Journal"/>
    <s v="Engagement Factory UK"/>
    <s v="CX"/>
    <s v="Revenue from CX projects"/>
    <d v="2024-08-31T00:00:00"/>
    <x v="0"/>
    <s v="49693"/>
    <s v="891486"/>
    <x v="196"/>
    <s v="34862"/>
    <s v="20186694415"/>
    <m/>
    <m/>
    <m/>
    <n v="108.6922259967176"/>
    <x v="8"/>
    <s v="American Chemical Society"/>
  </r>
  <r>
    <s v="Journal"/>
    <s v="Engagement Factory UK"/>
    <s v="CX"/>
    <s v="Revenue from CX projects"/>
    <d v="2024-08-31T00:00:00"/>
    <x v="0"/>
    <s v="49691"/>
    <s v="891484"/>
    <x v="196"/>
    <s v="34862"/>
    <s v="20186694415"/>
    <m/>
    <m/>
    <m/>
    <n v="163.0383389950764"/>
    <x v="8"/>
    <s v="American Chemical Society"/>
  </r>
  <r>
    <s v="Journal"/>
    <s v="Engagement Factory UK"/>
    <s v="CX"/>
    <s v="Revenue from CX projects"/>
    <d v="2024-08-31T00:00:00"/>
    <x v="0"/>
    <s v="49646"/>
    <s v="891375"/>
    <x v="196"/>
    <s v="34862"/>
    <s v="20186694415"/>
    <m/>
    <m/>
    <m/>
    <n v="177.85410911780872"/>
    <x v="8"/>
    <s v="American Chemical Society"/>
  </r>
  <r>
    <s v="Journal"/>
    <s v="Engagement Factory UK"/>
    <s v="CX"/>
    <s v="Revenue from CX projects"/>
    <d v="2024-08-31T00:00:00"/>
    <x v="0"/>
    <s v="49445"/>
    <s v="889913"/>
    <x v="198"/>
    <s v="27419"/>
    <m/>
    <m/>
    <m/>
    <m/>
    <n v="695.61467814418768"/>
    <x v="8"/>
    <s v="Amperity"/>
  </r>
  <r>
    <s v="Journal"/>
    <s v="Engagement Factory UK"/>
    <s v="CX"/>
    <s v="Revenue from CX projects"/>
    <d v="2024-08-31T00:00:00"/>
    <x v="0"/>
    <s v="49435"/>
    <s v="889930"/>
    <x v="198"/>
    <s v="27419"/>
    <m/>
    <m/>
    <m/>
    <m/>
    <n v="86.948591385772417"/>
    <x v="8"/>
    <s v="Amperity"/>
  </r>
  <r>
    <s v="Journal"/>
    <s v="Engagement Factory AB"/>
    <s v="CX"/>
    <s v="Revenue from CX projects"/>
    <d v="2024-08-31T00:00:00"/>
    <x v="0"/>
    <s v="49527"/>
    <s v="890173"/>
    <x v="210"/>
    <s v="34861"/>
    <s v="16173718152"/>
    <m/>
    <m/>
    <m/>
    <n v="71.03904145595007"/>
    <x v="8"/>
    <s v="LOfavörFagforb"/>
  </r>
  <r>
    <s v="Journal"/>
    <s v="Engagement Factory BV Netherlands"/>
    <s v="CX"/>
    <s v="Revenue from CX projects"/>
    <d v="2024-08-31T00:00:00"/>
    <x v="0"/>
    <s v="49499"/>
    <s v="890151"/>
    <x v="195"/>
    <s v="16465"/>
    <s v="8897859619"/>
    <m/>
    <m/>
    <m/>
    <n v="63.762438919200001"/>
    <x v="8"/>
    <s v="Henkel AG &amp; Co. KGaA"/>
  </r>
  <r>
    <s v="Journal"/>
    <s v="Engagement Factory BV Netherlands"/>
    <s v="CX"/>
    <s v="Revenue from CX projects"/>
    <d v="2024-08-31T00:00:00"/>
    <x v="0"/>
    <s v="49344"/>
    <s v="889831"/>
    <x v="197"/>
    <s v="23530"/>
    <s v="15310283836"/>
    <m/>
    <m/>
    <m/>
    <n v="137.11172999999999"/>
    <x v="8"/>
    <s v="CZ Verzekeringen"/>
  </r>
  <r>
    <s v="Journal"/>
    <s v="Engagement Factory AB"/>
    <s v="CX"/>
    <s v="Revenue from CX projects"/>
    <d v="2024-08-31T00:00:00"/>
    <x v="0"/>
    <s v="49388"/>
    <s v="889865"/>
    <x v="206"/>
    <s v="9643"/>
    <s v="12560559931"/>
    <m/>
    <m/>
    <m/>
    <n v="65.006443499222243"/>
    <x v="8"/>
    <s v="Bonnier News AB"/>
  </r>
  <r>
    <s v="Journal"/>
    <s v="Engagement Factory BV Netherlands"/>
    <s v="CX"/>
    <s v="Revenue from CX projects"/>
    <d v="2024-08-31T00:00:00"/>
    <x v="0"/>
    <s v="49543"/>
    <s v="890183"/>
    <x v="199"/>
    <s v="20491"/>
    <s v="14040307053"/>
    <m/>
    <m/>
    <m/>
    <n v="104.2049148"/>
    <x v="8"/>
    <s v="CZ Verzekeringen"/>
  </r>
  <r>
    <s v="Journal"/>
    <s v="Engagement Factory UK"/>
    <s v="CX"/>
    <s v="Revenue from CX projects"/>
    <d v="2024-08-31T00:00:00"/>
    <x v="0"/>
    <s v="49690"/>
    <s v="891483"/>
    <x v="190"/>
    <s v="24052"/>
    <s v="6056925267"/>
    <m/>
    <m/>
    <m/>
    <n v="83.679262076728151"/>
    <x v="8"/>
    <s v="Just Retirement Services Ltd"/>
  </r>
  <r>
    <s v="Journal"/>
    <s v="Engagement Factory UK"/>
    <s v="CX"/>
    <s v="Revenue from CX projects"/>
    <d v="2024-08-31T00:00:00"/>
    <x v="0"/>
    <s v="49705"/>
    <s v="891407"/>
    <x v="196"/>
    <s v="34862"/>
    <s v="20186694415"/>
    <m/>
    <m/>
    <m/>
    <n v="108.6922259967176"/>
    <x v="8"/>
    <s v="American Chemical Society"/>
  </r>
  <r>
    <s v="Journal"/>
    <s v="Engagement Factory UK"/>
    <s v="CX"/>
    <s v="Revenue from CX projects"/>
    <d v="2024-08-31T00:00:00"/>
    <x v="0"/>
    <s v="49679"/>
    <s v="891395"/>
    <x v="196"/>
    <s v="34862"/>
    <s v="20186694415"/>
    <m/>
    <m/>
    <m/>
    <n v="108.6922259967176"/>
    <x v="8"/>
    <s v="American Chemical Society"/>
  </r>
  <r>
    <s v="Journal"/>
    <s v="Engagement Factory BV Netherlands"/>
    <s v="CX"/>
    <s v="Revenue from CX projects"/>
    <d v="2024-08-31T00:00:00"/>
    <x v="0"/>
    <s v="51469"/>
    <s v="895552"/>
    <x v="192"/>
    <s v="20698"/>
    <s v="8504915609"/>
    <m/>
    <m/>
    <m/>
    <n v="120.6583224"/>
    <x v="8"/>
    <s v="KYOCERA Document Solutions Europe B.V."/>
  </r>
  <r>
    <s v="Journal"/>
    <s v="Engagement Factory BV Netherlands"/>
    <s v="CX"/>
    <s v="Revenue from CX projects"/>
    <d v="2024-08-31T00:00:00"/>
    <x v="0"/>
    <s v="49708"/>
    <s v="891491"/>
    <x v="200"/>
    <s v="37037"/>
    <m/>
    <m/>
    <m/>
    <m/>
    <n v="241.31664480000001"/>
    <x v="8"/>
    <s v="SSE AIRTRICITY LTD"/>
  </r>
  <r>
    <s v="Journal"/>
    <s v="Engagement Factory BV Netherlands"/>
    <s v="CX"/>
    <s v="Revenue from CX projects"/>
    <d v="2024-08-31T00:00:00"/>
    <x v="0"/>
    <s v="49500"/>
    <s v="889947"/>
    <x v="195"/>
    <s v="16465"/>
    <s v="8897859619"/>
    <m/>
    <m/>
    <m/>
    <n v="382.54172670000003"/>
    <x v="8"/>
    <s v="Henkel AG &amp; Co. KGaA"/>
  </r>
  <r>
    <s v="Journal"/>
    <s v="Engagement Factory UK"/>
    <s v="CX"/>
    <s v="Revenue from CX projects"/>
    <d v="2024-08-31T00:00:00"/>
    <x v="0"/>
    <s v="49587"/>
    <s v="890338"/>
    <x v="204"/>
    <s v="32544"/>
    <s v="15540690797"/>
    <m/>
    <m/>
    <m/>
    <n v="553.33398555574149"/>
    <x v="8"/>
    <s v="American Chemical Society"/>
  </r>
  <r>
    <s v="Journal"/>
    <s v="Engagement Factory UK"/>
    <s v="CX"/>
    <s v="Revenue from CX projects"/>
    <d v="2024-08-31T00:00:00"/>
    <x v="0"/>
    <s v="49433"/>
    <s v="889905"/>
    <x v="198"/>
    <s v="27419"/>
    <m/>
    <m/>
    <m/>
    <m/>
    <n v="173.91015630054898"/>
    <x v="8"/>
    <s v="Amperity"/>
  </r>
  <r>
    <s v="Journal"/>
    <s v="Engagement Factory BV Netherlands"/>
    <s v="CX"/>
    <s v="Revenue from CX projects"/>
    <d v="2024-08-31T00:00:00"/>
    <x v="0"/>
    <s v="49395"/>
    <s v="889927"/>
    <x v="195"/>
    <s v="16465"/>
    <s v="8897859619"/>
    <m/>
    <m/>
    <m/>
    <n v="318.79025671919999"/>
    <x v="8"/>
    <s v="Henkel AG &amp; Co. KGaA"/>
  </r>
  <r>
    <s v="Journal"/>
    <s v="Engagement Factory BV Netherlands"/>
    <s v="CX"/>
    <s v="Revenue from CX projects"/>
    <d v="2024-08-31T00:00:00"/>
    <x v="0"/>
    <s v="49557"/>
    <s v="890191"/>
    <x v="199"/>
    <s v="20491"/>
    <s v="14040307053"/>
    <m/>
    <m/>
    <m/>
    <n v="833.63931839999998"/>
    <x v="8"/>
    <s v="CZ Verzekeringen"/>
  </r>
  <r>
    <s v="Journal"/>
    <s v="Engagement Factory BV Netherlands"/>
    <s v="CX"/>
    <s v="Revenue from CX projects"/>
    <d v="2024-08-31T00:00:00"/>
    <x v="0"/>
    <s v="49541"/>
    <s v="890181"/>
    <x v="199"/>
    <s v="20491"/>
    <s v="14040307053"/>
    <m/>
    <m/>
    <m/>
    <n v="781.53686100000004"/>
    <x v="8"/>
    <s v="CZ Verzekeringen"/>
  </r>
  <r>
    <s v="Journal"/>
    <s v="Engagement Factory UK"/>
    <s v="CX"/>
    <s v="Revenue from CX projects"/>
    <d v="2024-08-31T00:00:00"/>
    <x v="0"/>
    <s v="49673"/>
    <s v="891774"/>
    <x v="196"/>
    <s v="34862"/>
    <s v="20186694415"/>
    <m/>
    <m/>
    <m/>
    <n v="326.06370446114863"/>
    <x v="8"/>
    <s v="American Chemical Society"/>
  </r>
  <r>
    <s v="Journal"/>
    <s v="Engagement Factory UK"/>
    <s v="CX"/>
    <s v="Revenue from CX projects"/>
    <d v="2024-08-31T00:00:00"/>
    <x v="0"/>
    <s v="49728"/>
    <s v="891413"/>
    <x v="196"/>
    <s v="34862"/>
    <s v="20186694415"/>
    <m/>
    <m/>
    <m/>
    <n v="108.6922259967176"/>
    <x v="8"/>
    <s v="American Chemical Society"/>
  </r>
  <r>
    <s v="Journal"/>
    <s v="Engagement Factory UK"/>
    <s v="CX"/>
    <s v="Revenue from CX projects"/>
    <d v="2024-08-31T00:00:00"/>
    <x v="0"/>
    <s v="49670"/>
    <s v="891479"/>
    <x v="190"/>
    <s v="24052"/>
    <s v="6056925267"/>
    <m/>
    <m/>
    <m/>
    <n v="83.679262076728151"/>
    <x v="8"/>
    <s v="Just Retirement Services Ltd"/>
  </r>
  <r>
    <s v="Journal"/>
    <s v="Engagement Factory BV Netherlands"/>
    <s v="CX"/>
    <s v="Revenue from CX projects"/>
    <d v="2024-08-31T00:00:00"/>
    <x v="0"/>
    <s v="49359"/>
    <s v="889925"/>
    <x v="197"/>
    <s v="23530"/>
    <s v="15310283836"/>
    <m/>
    <m/>
    <m/>
    <n v="104.2049148"/>
    <x v="8"/>
    <s v="CZ Verzekeringen"/>
  </r>
  <r>
    <s v="Journal"/>
    <s v="Engagement Factory BV Netherlands"/>
    <s v="CX"/>
    <s v="Revenue from CX projects"/>
    <d v="2024-08-31T00:00:00"/>
    <x v="0"/>
    <s v="49411"/>
    <s v="889886"/>
    <x v="195"/>
    <s v="16465"/>
    <s v="8897859619"/>
    <m/>
    <m/>
    <m/>
    <n v="193.821141528"/>
    <x v="8"/>
    <s v="Henkel AG &amp; Co. KGaA"/>
  </r>
  <r>
    <s v="Journal"/>
    <s v="Engagement Factory BV Netherlands"/>
    <s v="CX"/>
    <s v="Revenue from CX projects"/>
    <d v="2024-08-31T00:00:00"/>
    <x v="0"/>
    <s v="49390"/>
    <s v="889866"/>
    <x v="195"/>
    <s v="16465"/>
    <s v="8897859619"/>
    <m/>
    <m/>
    <m/>
    <n v="387.642283056"/>
    <x v="8"/>
    <s v="Henkel AG &amp; Co. KGaA"/>
  </r>
  <r>
    <s v="Journal"/>
    <s v="Engagement Factory BV Netherlands"/>
    <s v="CX"/>
    <s v="Revenue from CX projects"/>
    <d v="2024-08-31T00:00:00"/>
    <x v="0"/>
    <s v="49372"/>
    <s v="889848"/>
    <x v="195"/>
    <s v="16465"/>
    <s v="8897859619"/>
    <m/>
    <m/>
    <m/>
    <n v="48.460769851199998"/>
    <x v="8"/>
    <s v="Henkel AG &amp; Co. KGaA"/>
  </r>
  <r>
    <s v="Journal"/>
    <s v="Engagement Factory UK"/>
    <s v="CX"/>
    <s v="Revenue from CX projects"/>
    <d v="2024-08-31T00:00:00"/>
    <x v="0"/>
    <s v="49698"/>
    <s v="891873"/>
    <x v="196"/>
    <s v="34862"/>
    <s v="20186694415"/>
    <m/>
    <m/>
    <m/>
    <n v="217.38445199343519"/>
    <x v="8"/>
    <s v="American Chemical Society"/>
  </r>
  <r>
    <s v="Journal"/>
    <s v="Engagement Factory BV Netherlands"/>
    <s v="CX"/>
    <s v="Revenue from CX projects"/>
    <d v="2024-08-31T00:00:00"/>
    <x v="0"/>
    <s v="49365"/>
    <s v="889841"/>
    <x v="197"/>
    <s v="23530"/>
    <s v="15310283836"/>
    <m/>
    <m/>
    <m/>
    <n v="52.102457399999999"/>
    <x v="8"/>
    <s v="CZ Verzekeringen"/>
  </r>
  <r>
    <s v="Journal"/>
    <s v="Engagement Factory BV Netherlands"/>
    <s v="CX"/>
    <s v="Revenue from CX projects"/>
    <d v="2024-08-31T00:00:00"/>
    <x v="0"/>
    <s v="49347"/>
    <s v="889917"/>
    <x v="197"/>
    <s v="23530"/>
    <s v="15310283836"/>
    <m/>
    <m/>
    <m/>
    <n v="104.2049148"/>
    <x v="8"/>
    <s v="CZ Verzekeringen"/>
  </r>
  <r>
    <s v="Journal"/>
    <s v="Engagement Factory BV Netherlands"/>
    <s v="CX"/>
    <s v="Revenue from CX projects"/>
    <d v="2024-08-31T00:00:00"/>
    <x v="0"/>
    <s v="49389"/>
    <s v="889864"/>
    <x v="195"/>
    <s v="16465"/>
    <s v="8897859619"/>
    <m/>
    <m/>
    <m/>
    <n v="234.62559237599999"/>
    <x v="8"/>
    <s v="Henkel AG &amp; Co. KGaA"/>
  </r>
  <r>
    <s v="Journal"/>
    <s v="Engagement Factory UK"/>
    <s v="CX"/>
    <s v="Revenue from CX projects"/>
    <d v="2024-08-31T00:00:00"/>
    <x v="0"/>
    <s v="49457"/>
    <s v="890125"/>
    <x v="198"/>
    <s v="27419"/>
    <m/>
    <m/>
    <m/>
    <m/>
    <n v="347.80733907209384"/>
    <x v="8"/>
    <s v="Amperity"/>
  </r>
  <r>
    <s v="Journal"/>
    <s v="Engagement Factory BV Netherlands"/>
    <s v="CX"/>
    <s v="Revenue from CX projects"/>
    <d v="2024-08-31T00:00:00"/>
    <x v="0"/>
    <s v="49442"/>
    <s v="889910"/>
    <x v="195"/>
    <s v="16465"/>
    <s v="8897859619"/>
    <m/>
    <m/>
    <m/>
    <n v="127.5139089"/>
    <x v="8"/>
    <s v="Henkel AG &amp; Co. KGaA"/>
  </r>
  <r>
    <s v="Journal"/>
    <s v="Engagement Factory UK"/>
    <s v="CX"/>
    <s v="Revenue from CX projects"/>
    <d v="2024-08-31T00:00:00"/>
    <x v="0"/>
    <s v="49696"/>
    <s v="891489"/>
    <x v="209"/>
    <s v="9647"/>
    <s v="10996678329"/>
    <m/>
    <m/>
    <m/>
    <n v="108.6922259967176"/>
    <x v="8"/>
    <s v="Nana Wall Systems, Inc"/>
  </r>
  <r>
    <s v="Journal"/>
    <s v="Engagement Factory UK"/>
    <s v="CX"/>
    <s v="Revenue from CX projects"/>
    <d v="2024-08-31T00:00:00"/>
    <x v="0"/>
    <s v="49719"/>
    <s v="891778"/>
    <x v="196"/>
    <s v="34862"/>
    <s v="20186694415"/>
    <m/>
    <m/>
    <m/>
    <n v="434.75593045786621"/>
    <x v="8"/>
    <s v="American Chemical Society"/>
  </r>
  <r>
    <s v="Journal"/>
    <s v="Engagement Factory UK"/>
    <s v="CX"/>
    <s v="Revenue from CX projects"/>
    <d v="2024-08-31T00:00:00"/>
    <x v="0"/>
    <s v="49648"/>
    <s v="891378"/>
    <x v="196"/>
    <s v="34862"/>
    <s v="20186694415"/>
    <m/>
    <m/>
    <m/>
    <n v="133.39382522060757"/>
    <x v="8"/>
    <s v="American Chemical Society"/>
  </r>
  <r>
    <s v="Journal"/>
    <s v="Engagement Factory BV Netherlands"/>
    <s v="CX"/>
    <s v="Revenue from CX projects"/>
    <d v="2024-08-31T00:00:00"/>
    <x v="0"/>
    <s v="49472"/>
    <s v="889938"/>
    <x v="195"/>
    <s v="16465"/>
    <s v="8897859619"/>
    <m/>
    <m/>
    <m/>
    <n v="459.05007203999998"/>
    <x v="8"/>
    <s v="Henkel AG &amp; Co. KGaA"/>
  </r>
  <r>
    <s v="Journal"/>
    <s v="Engagement Factory AB"/>
    <s v="CX"/>
    <s v="Revenue from CX projects"/>
    <d v="2024-08-31T00:00:00"/>
    <x v="0"/>
    <s v="49524"/>
    <s v="890170"/>
    <x v="211"/>
    <s v="9645"/>
    <m/>
    <m/>
    <m/>
    <m/>
    <n v="71.03904145595007"/>
    <x v="8"/>
    <s v="LOfavörFagforb"/>
  </r>
  <r>
    <s v="Journal"/>
    <s v="Engagement Factory BV Netherlands"/>
    <s v="CX"/>
    <s v="Revenue from CX projects"/>
    <d v="2024-08-31T00:00:00"/>
    <x v="0"/>
    <s v="49496"/>
    <s v="890149"/>
    <x v="195"/>
    <s v="16465"/>
    <s v="8897859619"/>
    <m/>
    <m/>
    <m/>
    <n v="306.03338136000002"/>
    <x v="8"/>
    <s v="Henkel AG &amp; Co. KGaA"/>
  </r>
  <r>
    <s v="Journal"/>
    <s v="Engagement Factory UK"/>
    <s v="CX"/>
    <s v="Revenue from CX projects"/>
    <d v="2024-08-31T00:00:00"/>
    <x v="0"/>
    <s v="49453"/>
    <s v="890121"/>
    <x v="198"/>
    <s v="27419"/>
    <m/>
    <m/>
    <m/>
    <m/>
    <n v="521.71749537264282"/>
    <x v="8"/>
    <s v="Amperity"/>
  </r>
  <r>
    <s v="Journal"/>
    <s v="Engagement Factory UK"/>
    <s v="CX"/>
    <s v="Revenue from CX projects"/>
    <d v="2024-08-31T00:00:00"/>
    <x v="0"/>
    <s v="49674"/>
    <s v="891391"/>
    <x v="190"/>
    <s v="24052"/>
    <s v="6056925267"/>
    <m/>
    <m/>
    <m/>
    <n v="83.679262076728151"/>
    <x v="8"/>
    <s v="Just Retirement Services Ltd"/>
  </r>
  <r>
    <s v="Journal"/>
    <s v="Engagement Factory BV Netherlands"/>
    <s v="CX"/>
    <s v="Revenue from CX projects"/>
    <d v="2024-08-31T00:00:00"/>
    <x v="0"/>
    <s v="51490"/>
    <s v="895561"/>
    <x v="191"/>
    <s v="36932"/>
    <m/>
    <m/>
    <m/>
    <m/>
    <n v="271.48122540000003"/>
    <x v="8"/>
    <s v="Axa Investment Managers SA"/>
  </r>
  <r>
    <s v="Journal"/>
    <s v="Engagement Factory BV Netherlands"/>
    <s v="CX"/>
    <s v="Revenue from CX projects"/>
    <d v="2024-08-31T00:00:00"/>
    <x v="0"/>
    <s v="49349"/>
    <s v="889919"/>
    <x v="197"/>
    <s v="23530"/>
    <s v="15310283836"/>
    <m/>
    <m/>
    <m/>
    <n v="68.555864999999997"/>
    <x v="8"/>
    <s v="CZ Verzekeringen"/>
  </r>
  <r>
    <s v="Journal"/>
    <s v="Engagement Factory UK"/>
    <s v="CX"/>
    <s v="Revenue from CX projects"/>
    <d v="2024-08-31T00:00:00"/>
    <x v="0"/>
    <s v="49437"/>
    <s v="889907"/>
    <x v="198"/>
    <s v="27419"/>
    <m/>
    <m/>
    <m/>
    <m/>
    <n v="86.948591385772417"/>
    <x v="8"/>
    <s v="Amperity"/>
  </r>
  <r>
    <s v="Journal"/>
    <s v="Engagement Factory BV Netherlands"/>
    <s v="CX"/>
    <s v="Revenue from CX projects"/>
    <d v="2024-08-31T00:00:00"/>
    <x v="0"/>
    <s v="49341"/>
    <s v="889827"/>
    <x v="197"/>
    <s v="23530"/>
    <s v="15310283836"/>
    <m/>
    <m/>
    <m/>
    <n v="312.61474440000001"/>
    <x v="8"/>
    <s v="CZ Verzekeringen"/>
  </r>
  <r>
    <s v="Journal"/>
    <s v="Engagement Factory BV Netherlands"/>
    <s v="CX"/>
    <s v="Revenue from CX projects"/>
    <d v="2024-08-31T00:00:00"/>
    <x v="0"/>
    <s v="49563"/>
    <s v="890196"/>
    <x v="199"/>
    <s v="20491"/>
    <s v="14040307053"/>
    <m/>
    <m/>
    <m/>
    <n v="833.63931839999998"/>
    <x v="8"/>
    <s v="CZ Verzekeringen"/>
  </r>
  <r>
    <s v="Journal"/>
    <s v="Engagement Factory BV Netherlands"/>
    <s v="CX"/>
    <s v="Revenue from CX projects"/>
    <d v="2024-08-31T00:00:00"/>
    <x v="0"/>
    <s v="51525"/>
    <s v="895855"/>
    <x v="215"/>
    <s v="12951"/>
    <s v="10561512286"/>
    <m/>
    <m/>
    <m/>
    <n v="1509.6001472999999"/>
    <x v="8"/>
    <s v="SSE AIRTRICITY LTD"/>
  </r>
  <r>
    <s v="Journal"/>
    <s v="Engagement Factory BV Netherlands"/>
    <s v="CX"/>
    <s v="Revenue from CX projects"/>
    <d v="2024-08-31T00:00:00"/>
    <x v="0"/>
    <s v="49732"/>
    <s v="891414"/>
    <x v="200"/>
    <s v="37037"/>
    <m/>
    <m/>
    <m/>
    <m/>
    <n v="93.235976399999998"/>
    <x v="8"/>
    <s v="SSE AIRTRICITY LTD"/>
  </r>
  <r>
    <s v="Journal"/>
    <s v="Engagement Factory UK"/>
    <s v="CX"/>
    <s v="Revenue from CX projects"/>
    <d v="2024-08-31T00:00:00"/>
    <x v="0"/>
    <s v="49685"/>
    <s v="891400"/>
    <x v="196"/>
    <s v="34862"/>
    <s v="20186694415"/>
    <m/>
    <m/>
    <m/>
    <n v="217.38445199343519"/>
    <x v="8"/>
    <s v="American Chemical Society"/>
  </r>
  <r>
    <s v="Journal"/>
    <s v="Engagement Factory UK"/>
    <s v="CX"/>
    <s v="Revenue from CX projects"/>
    <d v="2024-08-31T00:00:00"/>
    <x v="0"/>
    <s v="49677"/>
    <s v="891393"/>
    <x v="196"/>
    <s v="34862"/>
    <s v="20186694415"/>
    <m/>
    <m/>
    <m/>
    <n v="108.6922259967176"/>
    <x v="8"/>
    <s v="American Chemical Society"/>
  </r>
  <r>
    <s v="Journal"/>
    <s v="Engagement Factory UK"/>
    <s v="CX"/>
    <s v="Revenue from CX projects"/>
    <d v="2024-08-31T00:00:00"/>
    <x v="0"/>
    <s v="49608"/>
    <s v="890355"/>
    <x v="194"/>
    <s v="25431"/>
    <s v="15951609682"/>
    <m/>
    <m/>
    <m/>
    <n v="1680.072006036635"/>
    <x v="8"/>
    <s v="Belmond Management Limited"/>
  </r>
  <r>
    <s v="Journal"/>
    <s v="Engagement Factory UK"/>
    <s v="CX"/>
    <s v="Revenue from CX projects"/>
    <d v="2024-08-31T00:00:00"/>
    <x v="0"/>
    <s v="49467"/>
    <s v="889933"/>
    <x v="198"/>
    <s v="27419"/>
    <m/>
    <m/>
    <m/>
    <m/>
    <n v="521.71749537264282"/>
    <x v="8"/>
    <s v="Amperity"/>
  </r>
  <r>
    <s v="Journal"/>
    <s v="Engagement Factory BV Netherlands"/>
    <s v="CX"/>
    <s v="Revenue from CX projects"/>
    <d v="2024-08-31T00:00:00"/>
    <x v="0"/>
    <s v="49464"/>
    <s v="890132"/>
    <x v="195"/>
    <s v="16465"/>
    <s v="8897859619"/>
    <m/>
    <m/>
    <m/>
    <n v="255.02781780000001"/>
    <x v="8"/>
    <s v="Henkel AG &amp; Co. KGaA"/>
  </r>
  <r>
    <s v="Journal"/>
    <s v="Engagement Factory BV Netherlands"/>
    <s v="CX"/>
    <s v="Revenue from CX projects"/>
    <d v="2024-08-31T00:00:00"/>
    <x v="0"/>
    <s v="49374"/>
    <s v="889850"/>
    <x v="195"/>
    <s v="16465"/>
    <s v="8897859619"/>
    <m/>
    <m/>
    <m/>
    <n v="255.02781780000001"/>
    <x v="8"/>
    <s v="Henkel AG &amp; Co. KGaA"/>
  </r>
  <r>
    <s v="Journal"/>
    <s v="Engagement Factory AB"/>
    <s v="CX"/>
    <s v="Revenue from CX projects"/>
    <d v="2024-08-31T00:00:00"/>
    <x v="0"/>
    <s v="49526"/>
    <s v="890172"/>
    <x v="210"/>
    <s v="34861"/>
    <s v="16173718152"/>
    <m/>
    <m/>
    <m/>
    <n v="71.03904145595007"/>
    <x v="8"/>
    <s v="LOfavörFagforb"/>
  </r>
  <r>
    <s v="Journal"/>
    <s v="Engagement Factory UK"/>
    <s v="CX"/>
    <s v="Revenue from CX projects"/>
    <d v="2024-08-31T00:00:00"/>
    <x v="0"/>
    <s v="49656"/>
    <s v="891573"/>
    <x v="196"/>
    <s v="34862"/>
    <s v="20186694415"/>
    <m/>
    <m/>
    <m/>
    <n v="108.6922259967176"/>
    <x v="8"/>
    <s v="American Chemical Society"/>
  </r>
  <r>
    <s v="Journal"/>
    <s v="Engagement Factory BV Netherlands"/>
    <s v="CX"/>
    <s v="Revenue from CX projects"/>
    <d v="2024-08-31T00:00:00"/>
    <x v="0"/>
    <s v="49410"/>
    <s v="889885"/>
    <x v="216"/>
    <s v="21581"/>
    <m/>
    <m/>
    <m/>
    <m/>
    <n v="109.689384"/>
    <x v="8"/>
    <s v="Platform Talent voor Technologie"/>
  </r>
  <r>
    <s v="Journal"/>
    <s v="Engagement Factory BV Netherlands"/>
    <s v="CX"/>
    <s v="Revenue from CX projects"/>
    <d v="2024-08-31T00:00:00"/>
    <x v="0"/>
    <s v="49392"/>
    <s v="889868"/>
    <x v="195"/>
    <s v="16465"/>
    <s v="8897859619"/>
    <m/>
    <m/>
    <m/>
    <n v="612.06676272000004"/>
    <x v="8"/>
    <s v="Henkel AG &amp; Co. KGaA"/>
  </r>
  <r>
    <s v="Journal"/>
    <s v="Engagement Factory AB"/>
    <s v="CX"/>
    <s v="Revenue from CX projects"/>
    <d v="2024-08-31T00:00:00"/>
    <x v="0"/>
    <s v="49385"/>
    <s v="889861"/>
    <x v="206"/>
    <s v="9643"/>
    <s v="12560559931"/>
    <m/>
    <m/>
    <m/>
    <n v="57.061211515983977"/>
    <x v="8"/>
    <s v="Bonnier News AB"/>
  </r>
  <r>
    <s v="Journal"/>
    <s v="Engagement Factory BV Netherlands"/>
    <s v="CX"/>
    <s v="Revenue from CX projects"/>
    <d v="2024-08-31T00:00:00"/>
    <x v="0"/>
    <s v="49561"/>
    <s v="890194"/>
    <x v="199"/>
    <s v="20491"/>
    <s v="14040307053"/>
    <m/>
    <m/>
    <m/>
    <n v="781.53686100000004"/>
    <x v="8"/>
    <s v="CZ Verzekeringen"/>
  </r>
  <r>
    <s v="Journal"/>
    <s v="Engagement Factory BV Netherlands"/>
    <s v="CX"/>
    <s v="Revenue from CX projects"/>
    <d v="2024-08-31T00:00:00"/>
    <x v="0"/>
    <s v="51474"/>
    <s v="895452"/>
    <x v="192"/>
    <s v="20698"/>
    <s v="8504915609"/>
    <m/>
    <m/>
    <m/>
    <n v="120.6583224"/>
    <x v="8"/>
    <s v="KYOCERA Document Solutions Europe B.V."/>
  </r>
  <r>
    <s v="Journal"/>
    <s v="Engagement Factory UK"/>
    <s v="CX"/>
    <s v="Revenue from CX projects"/>
    <d v="2024-08-31T00:00:00"/>
    <x v="0"/>
    <s v="49743"/>
    <s v="891417"/>
    <x v="196"/>
    <s v="34862"/>
    <s v="20186694415"/>
    <m/>
    <m/>
    <m/>
    <n v="54.346112998358798"/>
    <x v="8"/>
    <s v="American Chemical Society"/>
  </r>
  <r>
    <s v="Journal"/>
    <s v="Engagement Factory UK"/>
    <s v="CX"/>
    <s v="Revenue from CX projects"/>
    <d v="2024-08-31T00:00:00"/>
    <x v="0"/>
    <s v="49680"/>
    <s v="891396"/>
    <x v="190"/>
    <s v="24052"/>
    <s v="6056925267"/>
    <m/>
    <m/>
    <m/>
    <n v="167.3585241534563"/>
    <x v="8"/>
    <s v="Just Retirement Services Ltd"/>
  </r>
  <r>
    <s v="Journal"/>
    <s v="Engagement Factory BV Netherlands"/>
    <s v="CX"/>
    <s v="Revenue from CX projects"/>
    <d v="2024-08-31T00:00:00"/>
    <x v="0"/>
    <s v="49367"/>
    <s v="889843"/>
    <x v="205"/>
    <s v="28257"/>
    <s v="16173717633"/>
    <m/>
    <m/>
    <m/>
    <n v="148.08066840000001"/>
    <x v="8"/>
    <s v="CZ Verzekeringen"/>
  </r>
  <r>
    <s v="Journal"/>
    <s v="Engagement Factory BV Netherlands"/>
    <s v="CX"/>
    <s v="Revenue from CX projects"/>
    <d v="2024-08-31T00:00:00"/>
    <x v="0"/>
    <s v="49736"/>
    <s v="891877"/>
    <x v="208"/>
    <s v="24048"/>
    <s v="15517916068"/>
    <m/>
    <m/>
    <m/>
    <n v="54.844692000000002"/>
    <x v="8"/>
    <s v="SSE AIRTRICITY LTD"/>
  </r>
  <r>
    <s v="Journal"/>
    <s v="Engagement Factory BV Netherlands"/>
    <s v="CX"/>
    <s v="Revenue from CX projects"/>
    <d v="2024-08-31T00:00:00"/>
    <x v="0"/>
    <s v="49718"/>
    <s v="891501"/>
    <x v="200"/>
    <s v="37037"/>
    <m/>
    <m/>
    <m/>
    <m/>
    <n v="186.4719528"/>
    <x v="8"/>
    <s v="SSE AIRTRICITY LTD"/>
  </r>
  <r>
    <s v="Journal"/>
    <s v="Engagement Factory BV Netherlands"/>
    <s v="CX"/>
    <s v="Revenue from CX projects"/>
    <d v="2024-08-31T00:00:00"/>
    <x v="0"/>
    <s v="49450"/>
    <s v="890118"/>
    <x v="195"/>
    <s v="16465"/>
    <s v="8897859619"/>
    <m/>
    <m/>
    <m/>
    <n v="255.02781780000001"/>
    <x v="8"/>
    <s v="Henkel AG &amp; Co. KGaA"/>
  </r>
  <r>
    <s v="Journal"/>
    <s v="Engagement Factory BV Netherlands"/>
    <s v="CX"/>
    <s v="Revenue from CX projects"/>
    <d v="2024-08-31T00:00:00"/>
    <x v="0"/>
    <s v="51465"/>
    <s v="895448"/>
    <x v="192"/>
    <s v="20698"/>
    <s v="8504915609"/>
    <m/>
    <m/>
    <m/>
    <n v="241.31664480000001"/>
    <x v="8"/>
    <s v="KYOCERA Document Solutions Europe B.V."/>
  </r>
  <r>
    <s v="Journal"/>
    <s v="Engagement Factory BV Netherlands"/>
    <s v="CX"/>
    <s v="Revenue from CX projects"/>
    <d v="2024-08-31T00:00:00"/>
    <x v="0"/>
    <s v="51489"/>
    <s v="895560"/>
    <x v="191"/>
    <s v="36932"/>
    <m/>
    <m/>
    <m/>
    <m/>
    <n v="135.74061270000001"/>
    <x v="8"/>
    <s v="Axa Investment Managers SA"/>
  </r>
  <r>
    <s v="Journal"/>
    <s v="Engagement Factory UK"/>
    <s v="CX"/>
    <s v="Revenue from CX projects"/>
    <d v="2024-08-31T00:00:00"/>
    <x v="0"/>
    <s v="49742"/>
    <s v="891416"/>
    <x v="196"/>
    <s v="34862"/>
    <s v="20186694415"/>
    <m/>
    <m/>
    <m/>
    <n v="489.10204345622503"/>
    <x v="8"/>
    <s v="American Chemical Society"/>
  </r>
  <r>
    <s v="Journal"/>
    <s v="Engagement Factory UK"/>
    <s v="CX"/>
    <s v="Revenue from CX projects"/>
    <d v="2024-08-31T00:00:00"/>
    <x v="0"/>
    <s v="49471"/>
    <s v="889937"/>
    <x v="198"/>
    <s v="27419"/>
    <m/>
    <m/>
    <m/>
    <m/>
    <n v="347.80733907209384"/>
    <x v="8"/>
    <s v="Amperity"/>
  </r>
  <r>
    <s v="Journal"/>
    <s v="Engagement Factory BV Netherlands"/>
    <s v="CX"/>
    <s v="Revenue from CX projects"/>
    <d v="2024-08-31T00:00:00"/>
    <x v="0"/>
    <s v="51461"/>
    <s v="895547"/>
    <x v="192"/>
    <s v="20698"/>
    <s v="8504915609"/>
    <m/>
    <m/>
    <m/>
    <n v="120.6583224"/>
    <x v="8"/>
    <s v="KYOCERA Document Solutions Europe B.V."/>
  </r>
  <r>
    <s v="Journal"/>
    <s v="Engagement Factory BV Netherlands"/>
    <s v="CX"/>
    <s v="Revenue from CX projects"/>
    <d v="2024-08-31T00:00:00"/>
    <x v="0"/>
    <s v="49714"/>
    <s v="891497"/>
    <x v="200"/>
    <s v="37037"/>
    <m/>
    <m/>
    <m/>
    <m/>
    <n v="603.29161199999999"/>
    <x v="8"/>
    <s v="SSE AIRTRICITY LTD"/>
  </r>
  <r>
    <s v="Journal"/>
    <s v="Engagement Factory BV Netherlands"/>
    <s v="CX"/>
    <s v="Revenue from CX projects"/>
    <d v="2024-08-31T00:00:00"/>
    <x v="0"/>
    <s v="49468"/>
    <s v="889934"/>
    <x v="195"/>
    <s v="16465"/>
    <s v="8897859619"/>
    <m/>
    <m/>
    <m/>
    <n v="127.5139089"/>
    <x v="8"/>
    <s v="Henkel AG &amp; Co. KGaA"/>
  </r>
  <r>
    <s v="Journal"/>
    <s v="Engagement Factory BV Netherlands"/>
    <s v="CX"/>
    <s v="Revenue from CX projects"/>
    <d v="2024-08-31T00:00:00"/>
    <x v="0"/>
    <s v="49401"/>
    <s v="889876"/>
    <x v="195"/>
    <s v="16465"/>
    <s v="8897859619"/>
    <m/>
    <m/>
    <m/>
    <n v="193.821141528"/>
    <x v="8"/>
    <s v="Henkel AG &amp; Co. KGaA"/>
  </r>
  <r>
    <s v="Journal"/>
    <s v="Engagement Factory BV Netherlands"/>
    <s v="CX"/>
    <s v="Revenue from CX projects"/>
    <d v="2024-08-31T00:00:00"/>
    <x v="0"/>
    <s v="49545"/>
    <s v="890184"/>
    <x v="199"/>
    <s v="20491"/>
    <s v="14040307053"/>
    <m/>
    <m/>
    <m/>
    <n v="729.4344036"/>
    <x v="8"/>
    <s v="CZ Verzekeringen"/>
  </r>
  <r>
    <s v="Journal"/>
    <s v="Engagement Factory UK"/>
    <s v="CX"/>
    <s v="Revenue from CX projects"/>
    <d v="2024-08-31T00:00:00"/>
    <x v="0"/>
    <s v="49711"/>
    <s v="891494"/>
    <x v="196"/>
    <s v="34862"/>
    <s v="20186694415"/>
    <m/>
    <m/>
    <m/>
    <n v="217.38445199343519"/>
    <x v="8"/>
    <s v="American Chemical Society"/>
  </r>
  <r>
    <s v="Journal"/>
    <s v="Engagement Factory UK"/>
    <s v="CX"/>
    <s v="Revenue from CX projects"/>
    <d v="2024-08-31T00:00:00"/>
    <x v="0"/>
    <s v="49692"/>
    <s v="891485"/>
    <x v="190"/>
    <s v="24052"/>
    <s v="6056925267"/>
    <m/>
    <m/>
    <m/>
    <n v="83.679262076728151"/>
    <x v="8"/>
    <s v="Just Retirement Services Ltd"/>
  </r>
  <r>
    <s v="Journal"/>
    <s v="Engagement Factory BV Netherlands"/>
    <s v="CX"/>
    <s v="Revenue from CX projects"/>
    <d v="2024-08-31T00:00:00"/>
    <x v="0"/>
    <s v="49337"/>
    <s v="889823"/>
    <x v="199"/>
    <s v="20491"/>
    <s v="14040307053"/>
    <m/>
    <m/>
    <m/>
    <n v="104.2049148"/>
    <x v="8"/>
    <s v="CZ Verzekeringen"/>
  </r>
  <r>
    <s v="Journal"/>
    <s v="Engagement Factory BV Netherlands"/>
    <s v="CX"/>
    <s v="Revenue from CX projects"/>
    <d v="2024-08-31T00:00:00"/>
    <x v="0"/>
    <s v="49506"/>
    <s v="889950"/>
    <x v="193"/>
    <s v="10051"/>
    <s v="12649095808"/>
    <m/>
    <m/>
    <m/>
    <n v="411.33519000000001"/>
    <x v="8"/>
    <s v="KYOCERA Document Solutions Europe B.V."/>
  </r>
  <r>
    <s v="Journal"/>
    <s v="Engagement Factory BV Netherlands"/>
    <s v="CX"/>
    <s v="Revenue from CX projects"/>
    <d v="2024-08-31T00:00:00"/>
    <x v="0"/>
    <s v="49430"/>
    <s v="889928"/>
    <x v="195"/>
    <s v="16465"/>
    <s v="8897859619"/>
    <m/>
    <m/>
    <m/>
    <n v="117.31279618799999"/>
    <x v="8"/>
    <s v="Henkel AG &amp; Co. KGaA"/>
  </r>
  <r>
    <s v="Journal"/>
    <s v="Engagement Factory BV Netherlands"/>
    <s v="CX"/>
    <s v="Revenue from CX projects"/>
    <d v="2024-08-31T00:00:00"/>
    <x v="0"/>
    <s v="49712"/>
    <s v="891495"/>
    <x v="200"/>
    <s v="37037"/>
    <m/>
    <m/>
    <m/>
    <m/>
    <n v="723.94993439999996"/>
    <x v="8"/>
    <s v="SSE AIRTRICITY LTD"/>
  </r>
  <r>
    <s v="Journal"/>
    <s v="Engagement Factory BV Netherlands"/>
    <s v="CX"/>
    <s v="Revenue from CX projects"/>
    <d v="2024-08-31T00:00:00"/>
    <x v="0"/>
    <s v="51470"/>
    <s v="895553"/>
    <x v="192"/>
    <s v="20698"/>
    <s v="8504915609"/>
    <m/>
    <m/>
    <m/>
    <n v="241.31664480000001"/>
    <x v="8"/>
    <s v="KYOCERA Document Solutions Europe B.V."/>
  </r>
  <r>
    <s v="Journal"/>
    <s v="Engagement Factory BV Netherlands"/>
    <s v="CX"/>
    <s v="Revenue from CX projects"/>
    <d v="2024-08-31T00:00:00"/>
    <x v="0"/>
    <s v="49466"/>
    <s v="889932"/>
    <x v="195"/>
    <s v="16465"/>
    <s v="8897859619"/>
    <m/>
    <m/>
    <m/>
    <n v="153.01669068000001"/>
    <x v="8"/>
    <s v="Henkel AG &amp; Co. KGaA"/>
  </r>
  <r>
    <s v="Journal"/>
    <s v="Engagement Factory UK"/>
    <s v="CX"/>
    <s v="Revenue from CX projects"/>
    <d v="2024-08-31T00:00:00"/>
    <x v="0"/>
    <s v="49590"/>
    <s v="890341"/>
    <x v="194"/>
    <s v="25431"/>
    <s v="15951609682"/>
    <m/>
    <m/>
    <m/>
    <n v="181.62940605801461"/>
    <x v="8"/>
    <s v="Belmond Management Limited"/>
  </r>
  <r>
    <s v="Journal"/>
    <s v="Engagement Factory BV Netherlands"/>
    <s v="CX"/>
    <s v="Revenue from CX projects"/>
    <d v="2024-08-31T00:00:00"/>
    <x v="0"/>
    <s v="49492"/>
    <s v="890146"/>
    <x v="195"/>
    <s v="16465"/>
    <s v="8897859619"/>
    <m/>
    <m/>
    <m/>
    <n v="117.31279618799999"/>
    <x v="8"/>
    <s v="Henkel AG &amp; Co. KGaA"/>
  </r>
  <r>
    <s v="Journal"/>
    <s v="Engagement Factory AB"/>
    <s v="CX"/>
    <s v="Revenue from CX projects"/>
    <d v="2024-08-31T00:00:00"/>
    <x v="0"/>
    <s v="49380"/>
    <s v="889856"/>
    <x v="206"/>
    <s v="9643"/>
    <s v="12560559931"/>
    <m/>
    <m/>
    <m/>
    <n v="57.061211515983977"/>
    <x v="8"/>
    <s v="Bonnier News AB"/>
  </r>
  <r>
    <s v="Journal"/>
    <s v="Engagement Factory BV Netherlands"/>
    <s v="CX"/>
    <s v="Revenue from CX projects"/>
    <d v="2024-08-31T00:00:00"/>
    <x v="0"/>
    <s v="49734"/>
    <s v="891875"/>
    <x v="200"/>
    <s v="37037"/>
    <m/>
    <m/>
    <m/>
    <m/>
    <n v="93.235976399999998"/>
    <x v="8"/>
    <s v="SSE AIRTRICITY LTD"/>
  </r>
  <r>
    <s v="Journal"/>
    <s v="Engagement Factory UK"/>
    <s v="CX"/>
    <s v="Revenue from CX projects"/>
    <d v="2024-08-31T00:00:00"/>
    <x v="0"/>
    <s v="49678"/>
    <s v="891394"/>
    <x v="190"/>
    <s v="24052"/>
    <s v="6056925267"/>
    <m/>
    <m/>
    <m/>
    <n v="125.51889311509223"/>
    <x v="8"/>
    <s v="Just Retirement Services Ltd"/>
  </r>
  <r>
    <s v="Journal"/>
    <s v="Engagement Factory UK"/>
    <s v="CX"/>
    <s v="Revenue from CX projects"/>
    <d v="2024-08-31T00:00:00"/>
    <x v="0"/>
    <s v="49740"/>
    <s v="891580"/>
    <x v="196"/>
    <s v="34862"/>
    <s v="20186694415"/>
    <m/>
    <m/>
    <m/>
    <n v="54.346112998358798"/>
    <x v="8"/>
    <s v="American Chemical Society"/>
  </r>
  <r>
    <s v="Journal"/>
    <s v="Engagement Factory UK"/>
    <s v="CX"/>
    <s v="Revenue from CX projects"/>
    <d v="2024-08-31T00:00:00"/>
    <x v="0"/>
    <s v="49657"/>
    <s v="891383"/>
    <x v="196"/>
    <s v="34862"/>
    <s v="20186694415"/>
    <m/>
    <m/>
    <m/>
    <n v="570.62769971826526"/>
    <x v="8"/>
    <s v="American Chemical Society"/>
  </r>
  <r>
    <s v="Journal"/>
    <s v="Engagement Factory UK"/>
    <s v="CX"/>
    <s v="Revenue from CX projects"/>
    <d v="2024-08-31T00:00:00"/>
    <x v="0"/>
    <s v="49652"/>
    <s v="891381"/>
    <x v="196"/>
    <s v="34862"/>
    <s v="20186694415"/>
    <m/>
    <m/>
    <m/>
    <n v="177.85410911780872"/>
    <x v="8"/>
    <s v="American Chemical Society"/>
  </r>
  <r>
    <s v="Journal"/>
    <s v="Engagement Factory UK"/>
    <s v="CX"/>
    <s v="Revenue from CX projects"/>
    <d v="2024-08-31T00:00:00"/>
    <x v="0"/>
    <s v="49701"/>
    <s v="891403"/>
    <x v="209"/>
    <s v="9647"/>
    <s v="10996678329"/>
    <m/>
    <m/>
    <m/>
    <n v="108.6922259967176"/>
    <x v="8"/>
    <s v="Nana Wall Systems, Inc"/>
  </r>
  <r>
    <s v="Journal"/>
    <s v="Engagement Factory UK"/>
    <s v="CX"/>
    <s v="Revenue from CX projects"/>
    <d v="2024-08-31T00:00:00"/>
    <x v="0"/>
    <s v="49602"/>
    <s v="890349"/>
    <x v="194"/>
    <s v="25431"/>
    <s v="15951609682"/>
    <m/>
    <m/>
    <m/>
    <n v="544.8882181740438"/>
    <x v="8"/>
    <s v="Belmond Management Limited"/>
  </r>
  <r>
    <s v="Journal"/>
    <s v="Engagement Factory UK"/>
    <s v="CX"/>
    <s v="Revenue from CX projects"/>
    <d v="2024-08-31T00:00:00"/>
    <x v="0"/>
    <s v="49431"/>
    <s v="890016"/>
    <x v="198"/>
    <s v="27419"/>
    <m/>
    <m/>
    <m/>
    <m/>
    <n v="86.948591385772417"/>
    <x v="8"/>
    <s v="Amperity"/>
  </r>
  <r>
    <s v="Journal"/>
    <s v="Engagement Factory AB"/>
    <s v="CX"/>
    <s v="Revenue from CX projects"/>
    <d v="2024-08-31T00:00:00"/>
    <x v="0"/>
    <s v="49529"/>
    <s v="890174"/>
    <x v="210"/>
    <s v="34861"/>
    <s v="16173718152"/>
    <m/>
    <m/>
    <m/>
    <n v="568.31522082286722"/>
    <x v="8"/>
    <s v="LOfavörFagforb"/>
  </r>
  <r>
    <s v="Journal"/>
    <s v="Engagement Factory UK"/>
    <s v="CX"/>
    <s v="Revenue from CX projects"/>
    <d v="2024-08-31T00:00:00"/>
    <x v="0"/>
    <s v="49681"/>
    <s v="891397"/>
    <x v="196"/>
    <s v="34862"/>
    <s v="20186694415"/>
    <m/>
    <m/>
    <m/>
    <n v="108.6922259967176"/>
    <x v="8"/>
    <s v="American Chemical Society"/>
  </r>
  <r>
    <s v="Journal"/>
    <s v="Engagement Factory UK"/>
    <s v="CX"/>
    <s v="Revenue from CX projects"/>
    <d v="2024-08-31T00:00:00"/>
    <x v="0"/>
    <s v="49697"/>
    <s v="891575"/>
    <x v="209"/>
    <s v="9647"/>
    <s v="10996678329"/>
    <m/>
    <m/>
    <m/>
    <n v="74.104797671669957"/>
    <x v="8"/>
    <s v="Nana Wall Systems, Inc"/>
  </r>
  <r>
    <s v="Journal"/>
    <s v="Engagement Factory BV Netherlands"/>
    <s v="CX"/>
    <s v="Revenue from CX projects"/>
    <d v="2024-08-31T00:00:00"/>
    <x v="0"/>
    <s v="49486"/>
    <s v="890140"/>
    <x v="195"/>
    <s v="16465"/>
    <s v="8897859619"/>
    <m/>
    <m/>
    <m/>
    <n v="127.5139089"/>
    <x v="8"/>
    <s v="Henkel AG &amp; Co. KGaA"/>
  </r>
  <r>
    <s v="Journal"/>
    <s v="Engagement Factory BV Netherlands"/>
    <s v="CX"/>
    <s v="Revenue from CX projects"/>
    <d v="2024-08-31T00:00:00"/>
    <x v="0"/>
    <s v="49404"/>
    <s v="889879"/>
    <x v="202"/>
    <s v="24387"/>
    <m/>
    <m/>
    <m/>
    <m/>
    <n v="238.57441019999999"/>
    <x v="8"/>
    <s v="Mazars N.V."/>
  </r>
  <r>
    <s v="Journal"/>
    <s v="Engagement Factory BV Netherlands"/>
    <s v="CX"/>
    <s v="Revenue from CX projects"/>
    <d v="2024-08-31T00:00:00"/>
    <x v="0"/>
    <s v="49490"/>
    <s v="890144"/>
    <x v="195"/>
    <s v="16465"/>
    <s v="8897859619"/>
    <m/>
    <m/>
    <m/>
    <n v="63.762438919200001"/>
    <x v="8"/>
    <s v="Henkel AG &amp; Co. KGaA"/>
  </r>
  <r>
    <s v="Journal"/>
    <s v="Engagement Factory BV Netherlands"/>
    <s v="CX"/>
    <s v="Revenue from CX projects"/>
    <d v="2024-08-31T00:00:00"/>
    <x v="0"/>
    <s v="49339"/>
    <s v="889825"/>
    <x v="197"/>
    <s v="23530"/>
    <s v="15310283836"/>
    <m/>
    <m/>
    <m/>
    <n v="137.11172999999999"/>
    <x v="8"/>
    <s v="CZ Verzekeringen"/>
  </r>
  <r>
    <s v="Journal"/>
    <s v="Engagement Factory BV Netherlands"/>
    <s v="CX"/>
    <s v="Revenue from CX projects"/>
    <d v="2024-08-31T00:00:00"/>
    <x v="0"/>
    <s v="51488"/>
    <s v="895559"/>
    <x v="191"/>
    <s v="36932"/>
    <m/>
    <m/>
    <m/>
    <m/>
    <n v="90.493741799999995"/>
    <x v="8"/>
    <s v="Axa Investment Managers SA"/>
  </r>
  <r>
    <s v="Journal"/>
    <s v="Engagement Factory UK"/>
    <s v="CX"/>
    <s v="Revenue from CX projects"/>
    <d v="2024-08-31T00:00:00"/>
    <x v="0"/>
    <s v="49700"/>
    <s v="891402"/>
    <x v="196"/>
    <s v="34862"/>
    <s v="20186694415"/>
    <m/>
    <m/>
    <m/>
    <n v="54.346112998358798"/>
    <x v="8"/>
    <s v="American Chemical Society"/>
  </r>
  <r>
    <s v="Journal"/>
    <s v="Engagement Factory BV Netherlands"/>
    <s v="CX"/>
    <s v="Revenue from CX projects"/>
    <d v="2024-08-31T00:00:00"/>
    <x v="0"/>
    <s v="51479"/>
    <s v="895555"/>
    <x v="192"/>
    <s v="20698"/>
    <s v="8504915609"/>
    <m/>
    <m/>
    <m/>
    <n v="241.31664480000001"/>
    <x v="8"/>
    <s v="KYOCERA Document Solutions Europe B.V."/>
  </r>
  <r>
    <s v="Journal"/>
    <s v="Engagement Factory BV Netherlands"/>
    <s v="CX"/>
    <s v="Revenue from CX projects"/>
    <d v="2024-08-31T00:00:00"/>
    <x v="0"/>
    <s v="51515"/>
    <s v="895754"/>
    <x v="217"/>
    <s v="29527"/>
    <s v="10475232283"/>
    <m/>
    <m/>
    <m/>
    <n v="3570.3894491999999"/>
    <x v="8"/>
    <s v="Louwman Group Services BV"/>
  </r>
  <r>
    <s v="Journal"/>
    <s v="Engagement Factory BV Netherlands"/>
    <s v="CX"/>
    <s v="Revenue from CX projects"/>
    <d v="2024-08-31T00:00:00"/>
    <x v="0"/>
    <s v="49434"/>
    <s v="889929"/>
    <x v="195"/>
    <s v="16465"/>
    <s v="8897859619"/>
    <m/>
    <m/>
    <m/>
    <n v="96.910570763999999"/>
    <x v="8"/>
    <s v="Henkel AG &amp; Co. KGaA"/>
  </r>
  <r>
    <s v="Journal"/>
    <s v="Engagement Factory BV Netherlands"/>
    <s v="CX"/>
    <s v="Revenue from CX projects"/>
    <d v="2024-08-31T00:00:00"/>
    <x v="0"/>
    <s v="49432"/>
    <s v="890017"/>
    <x v="195"/>
    <s v="16465"/>
    <s v="8897859619"/>
    <m/>
    <m/>
    <m/>
    <n v="382.54172670000003"/>
    <x v="8"/>
    <s v="Henkel AG &amp; Co. KGaA"/>
  </r>
  <r>
    <s v="Journal"/>
    <s v="Engagement Factory AB"/>
    <s v="CX"/>
    <s v="Revenue from CX projects"/>
    <d v="2024-08-31T00:00:00"/>
    <x v="0"/>
    <s v="49377"/>
    <s v="889853"/>
    <x v="206"/>
    <s v="9643"/>
    <s v="12560559931"/>
    <m/>
    <m/>
    <m/>
    <n v="65.006443499222243"/>
    <x v="8"/>
    <s v="Bonnier News AB"/>
  </r>
  <r>
    <s v="Journal"/>
    <s v="Engagement Factory AB"/>
    <s v="CX"/>
    <s v="Revenue from CX projects"/>
    <d v="2024-08-31T00:00:00"/>
    <x v="0"/>
    <s v="49531"/>
    <s v="890019"/>
    <x v="210"/>
    <s v="34861"/>
    <s v="16173718152"/>
    <m/>
    <m/>
    <m/>
    <n v="71.03904145595007"/>
    <x v="8"/>
    <s v="LOfavörFagforb"/>
  </r>
  <r>
    <s v="Journal"/>
    <s v="Engagement Factory AB"/>
    <s v="CX"/>
    <s v="Revenue from CX projects"/>
    <d v="2024-08-31T00:00:00"/>
    <x v="0"/>
    <s v="49520"/>
    <s v="890166"/>
    <x v="211"/>
    <s v="9645"/>
    <m/>
    <m/>
    <m/>
    <m/>
    <n v="71.03904145595007"/>
    <x v="8"/>
    <s v="LOfavörFagforb"/>
  </r>
  <r>
    <s v="Journal"/>
    <s v="Engagement Factory BV Netherlands"/>
    <s v="CX"/>
    <s v="Revenue from CX projects"/>
    <d v="2024-08-31T00:00:00"/>
    <x v="0"/>
    <s v="49361"/>
    <s v="889838"/>
    <x v="197"/>
    <s v="23530"/>
    <s v="15310283836"/>
    <m/>
    <m/>
    <m/>
    <n v="52.102457399999999"/>
    <x v="8"/>
    <s v="CZ Verzekeringen"/>
  </r>
  <r>
    <s v="Journal"/>
    <s v="Engagement Factory UK"/>
    <s v="CX"/>
    <s v="Revenue from CX projects"/>
    <d v="2024-08-31T00:00:00"/>
    <x v="0"/>
    <s v="49591"/>
    <s v="890342"/>
    <x v="194"/>
    <s v="25431"/>
    <s v="15951609682"/>
    <m/>
    <m/>
    <m/>
    <n v="363.25881211602922"/>
    <x v="8"/>
    <s v="Belmond Management Limited"/>
  </r>
  <r>
    <s v="Journal"/>
    <s v="Engagement Factory BV Netherlands"/>
    <s v="CX"/>
    <s v="Revenue from CX projects"/>
    <d v="2024-08-31T00:00:00"/>
    <x v="0"/>
    <s v="49484"/>
    <s v="890138"/>
    <x v="195"/>
    <s v="16465"/>
    <s v="8897859619"/>
    <m/>
    <m/>
    <m/>
    <n v="117.31279618799999"/>
    <x v="8"/>
    <s v="Henkel AG &amp; Co. KGaA"/>
  </r>
  <r>
    <s v="Journal"/>
    <s v="Engagement Factory BV Netherlands"/>
    <s v="CX"/>
    <s v="Revenue from CX projects"/>
    <d v="2024-08-31T00:00:00"/>
    <x v="0"/>
    <s v="51472"/>
    <s v="895450"/>
    <x v="192"/>
    <s v="20698"/>
    <s v="8504915609"/>
    <m/>
    <m/>
    <m/>
    <n v="180.98748359999999"/>
    <x v="8"/>
    <s v="KYOCERA Document Solutions Europe B.V."/>
  </r>
  <r>
    <s v="Journal"/>
    <s v="Engagement Factory BV Netherlands"/>
    <s v="CX"/>
    <s v="Revenue from CX projects"/>
    <d v="2024-08-31T00:00:00"/>
    <x v="0"/>
    <s v="49415"/>
    <s v="889890"/>
    <x v="195"/>
    <s v="16465"/>
    <s v="8897859619"/>
    <m/>
    <m/>
    <m/>
    <n v="255.02781780000001"/>
    <x v="8"/>
    <s v="Henkel AG &amp; Co. KGaA"/>
  </r>
  <r>
    <s v="Journal"/>
    <s v="Engagement Factory BV Netherlands"/>
    <s v="CX"/>
    <s v="Revenue from CX projects"/>
    <d v="2024-08-31T00:00:00"/>
    <x v="0"/>
    <s v="49549"/>
    <s v="890187"/>
    <x v="199"/>
    <s v="20491"/>
    <s v="14040307053"/>
    <m/>
    <m/>
    <m/>
    <n v="104.2049148"/>
    <x v="8"/>
    <s v="CZ Verzekeringen"/>
  </r>
  <r>
    <s v="Journal"/>
    <s v="Engagement Factory UK"/>
    <s v="CX"/>
    <s v="Revenue from CX projects"/>
    <d v="2024-08-31T00:00:00"/>
    <x v="0"/>
    <s v="49672"/>
    <s v="891773"/>
    <x v="190"/>
    <s v="24052"/>
    <s v="6056925267"/>
    <m/>
    <m/>
    <m/>
    <n v="334.7170483069126"/>
    <x v="8"/>
    <s v="Just Retirement Services Ltd"/>
  </r>
  <r>
    <s v="Journal"/>
    <s v="Engagement Factory UK"/>
    <s v="CX"/>
    <s v="Revenue from CX projects"/>
    <d v="2024-08-31T00:00:00"/>
    <x v="0"/>
    <s v="49658"/>
    <s v="891384"/>
    <x v="196"/>
    <s v="34862"/>
    <s v="20186694415"/>
    <m/>
    <m/>
    <m/>
    <n v="217.38445199343519"/>
    <x v="8"/>
    <s v="American Chemical Society"/>
  </r>
  <r>
    <s v="Journal"/>
    <s v="Engagement Factory UK"/>
    <s v="CX"/>
    <s v="Revenue from CX projects"/>
    <d v="2024-08-31T00:00:00"/>
    <x v="0"/>
    <s v="49597"/>
    <s v="890345"/>
    <x v="194"/>
    <s v="25431"/>
    <s v="15951609682"/>
    <m/>
    <m/>
    <m/>
    <n v="181.62940605801461"/>
    <x v="8"/>
    <s v="Belmond Management Limited"/>
  </r>
  <r>
    <s v="Journal"/>
    <s v="Engagement Factory BV Netherlands"/>
    <s v="CX"/>
    <s v="Revenue from CX projects"/>
    <d v="2024-08-31T00:00:00"/>
    <x v="0"/>
    <s v="49428"/>
    <s v="889904"/>
    <x v="195"/>
    <s v="16465"/>
    <s v="8897859619"/>
    <m/>
    <m/>
    <m/>
    <n v="127.5139089"/>
    <x v="8"/>
    <s v="Henkel AG &amp; Co. KGaA"/>
  </r>
  <r>
    <s v="Journal"/>
    <s v="Engagement Factory BV Netherlands"/>
    <s v="CX"/>
    <s v="Revenue from CX projects"/>
    <d v="2024-08-31T00:00:00"/>
    <x v="0"/>
    <s v="51500"/>
    <s v="895467"/>
    <x v="191"/>
    <s v="36932"/>
    <m/>
    <m/>
    <m/>
    <m/>
    <n v="45.246870899999998"/>
    <x v="8"/>
    <s v="Axa Investment Managers SA"/>
  </r>
  <r>
    <s v="Journal"/>
    <s v="Engagement Factory BV Netherlands"/>
    <s v="CX"/>
    <s v="Revenue from CX projects"/>
    <d v="2024-08-31T00:00:00"/>
    <x v="0"/>
    <s v="49458"/>
    <s v="890126"/>
    <x v="195"/>
    <s v="16465"/>
    <s v="8897859619"/>
    <m/>
    <m/>
    <m/>
    <n v="127.5139089"/>
    <x v="8"/>
    <s v="Henkel AG &amp; Co. KGaA"/>
  </r>
  <r>
    <s v="Journal"/>
    <s v="Engagement Factory UK"/>
    <s v="CX"/>
    <s v="Revenue from CX projects"/>
    <d v="2024-08-31T00:00:00"/>
    <x v="0"/>
    <s v="49596"/>
    <s v="890344"/>
    <x v="194"/>
    <s v="25431"/>
    <s v="15951609682"/>
    <m/>
    <m/>
    <m/>
    <n v="181.62940605801461"/>
    <x v="8"/>
    <s v="Belmond Management Limited"/>
  </r>
  <r>
    <s v="Journal"/>
    <s v="Engagement Factory BV Netherlands"/>
    <s v="CX"/>
    <s v="Revenue from CX projects"/>
    <d v="2024-08-31T00:00:00"/>
    <x v="0"/>
    <s v="49555"/>
    <s v="890029"/>
    <x v="199"/>
    <s v="20491"/>
    <s v="14040307053"/>
    <m/>
    <m/>
    <m/>
    <n v="833.63931839999998"/>
    <x v="8"/>
    <s v="CZ Verzekeringen"/>
  </r>
  <r>
    <s v="Journal"/>
    <s v="Forthpoint"/>
    <s v="CX"/>
    <s v="Revenue from CX projects"/>
    <d v="2024-08-31T00:00:00"/>
    <x v="0"/>
    <s v="28432"/>
    <s v="537499"/>
    <x v="218"/>
    <s v="26408"/>
    <m/>
    <m/>
    <m/>
    <m/>
    <n v="5634.9398868651169"/>
    <x v="1"/>
    <s v="Circana (UK) Ltd"/>
  </r>
  <r>
    <s v="Journal"/>
    <s v="Engagement Factory UK"/>
    <s v="CX"/>
    <s v="Revenue from CX projects"/>
    <d v="2024-08-31T00:00:00"/>
    <x v="0"/>
    <s v="49653"/>
    <s v="891382"/>
    <x v="196"/>
    <s v="34862"/>
    <s v="20186694415"/>
    <m/>
    <m/>
    <m/>
    <n v="54.346112998358798"/>
    <x v="8"/>
    <s v="American Chemical Society"/>
  </r>
  <r>
    <s v="Journal"/>
    <s v="Engagement Factory BV Netherlands"/>
    <s v="CX"/>
    <s v="Revenue from CX projects"/>
    <d v="2024-08-31T00:00:00"/>
    <x v="0"/>
    <s v="49494"/>
    <s v="890147"/>
    <x v="195"/>
    <s v="16465"/>
    <s v="8897859619"/>
    <m/>
    <m/>
    <m/>
    <n v="191.2763478192"/>
    <x v="8"/>
    <s v="Henkel AG &amp; Co. KGaA"/>
  </r>
  <r>
    <s v="Journal"/>
    <s v="Engagement Factory BV Netherlands"/>
    <s v="CX"/>
    <s v="Revenue from CX projects"/>
    <d v="2024-08-31T00:00:00"/>
    <x v="0"/>
    <s v="49387"/>
    <s v="889863"/>
    <x v="195"/>
    <s v="16465"/>
    <s v="8897859619"/>
    <m/>
    <m/>
    <m/>
    <n v="127.5139089"/>
    <x v="8"/>
    <s v="Henkel AG &amp; Co. KGaA"/>
  </r>
  <r>
    <s v="Journal"/>
    <s v="Engagement Factory BV Netherlands"/>
    <s v="CX"/>
    <s v="Revenue from CX projects"/>
    <d v="2024-08-31T00:00:00"/>
    <x v="0"/>
    <s v="49436"/>
    <s v="889906"/>
    <x v="195"/>
    <s v="16465"/>
    <s v="8897859619"/>
    <m/>
    <m/>
    <m/>
    <n v="612.06676272000004"/>
    <x v="8"/>
    <s v="Henkel AG &amp; Co. KGaA"/>
  </r>
  <r>
    <s v="Journal"/>
    <s v="Engagement Factory BV Netherlands"/>
    <s v="CX"/>
    <s v="Revenue from CX projects"/>
    <d v="2024-08-31T00:00:00"/>
    <x v="0"/>
    <s v="51475"/>
    <s v="895453"/>
    <x v="192"/>
    <s v="20698"/>
    <s v="8504915609"/>
    <m/>
    <m/>
    <m/>
    <n v="120.6583224"/>
    <x v="8"/>
    <s v="KYOCERA Document Solutions Europe B.V."/>
  </r>
  <r>
    <s v="Journal"/>
    <s v="Engagement Factory UK"/>
    <s v="CX"/>
    <s v="Revenue from CX projects"/>
    <d v="2024-08-31T00:00:00"/>
    <x v="0"/>
    <s v="49683"/>
    <s v="891399"/>
    <x v="196"/>
    <s v="34862"/>
    <s v="20186694415"/>
    <m/>
    <m/>
    <m/>
    <n v="133.39382522060757"/>
    <x v="8"/>
    <s v="American Chemical Society"/>
  </r>
  <r>
    <s v="Journal"/>
    <s v="Engagement Factory UK"/>
    <s v="CX"/>
    <s v="Revenue from CX projects"/>
    <d v="2024-08-31T00:00:00"/>
    <x v="0"/>
    <s v="49465"/>
    <s v="890133"/>
    <x v="198"/>
    <s v="27419"/>
    <m/>
    <m/>
    <m/>
    <m/>
    <n v="347.80733907209384"/>
    <x v="8"/>
    <s v="Amperity"/>
  </r>
  <r>
    <s v="Journal"/>
    <s v="Engagement Factory UK"/>
    <s v="CX"/>
    <s v="Revenue from CX projects"/>
    <d v="2024-08-31T00:00:00"/>
    <x v="0"/>
    <s v="49595"/>
    <s v="890343"/>
    <x v="194"/>
    <s v="25431"/>
    <s v="15951609682"/>
    <m/>
    <m/>
    <m/>
    <n v="181.62940605801461"/>
    <x v="8"/>
    <s v="Belmond Management Limited"/>
  </r>
  <r>
    <s v="Journal"/>
    <s v="Engagement Factory BV Netherlands"/>
    <s v="CX"/>
    <s v="Revenue from CX projects"/>
    <d v="2024-08-31T00:00:00"/>
    <x v="0"/>
    <s v="49375"/>
    <s v="889851"/>
    <x v="205"/>
    <s v="28257"/>
    <s v="16173717633"/>
    <m/>
    <m/>
    <m/>
    <n v="170.01854520000001"/>
    <x v="8"/>
    <s v="CZ Verzekeringen"/>
  </r>
  <r>
    <s v="Journal"/>
    <s v="Engagement Factory UK"/>
    <s v="CX"/>
    <s v="Revenue from CX projects"/>
    <d v="2024-08-31T00:00:00"/>
    <x v="0"/>
    <s v="49731"/>
    <s v="891874"/>
    <x v="196"/>
    <s v="34862"/>
    <s v="20186694415"/>
    <m/>
    <m/>
    <m/>
    <n v="489.10204345622503"/>
    <x v="8"/>
    <s v="American Chemical Society"/>
  </r>
  <r>
    <s v="Journal"/>
    <s v="Engagement Factory UK"/>
    <s v="CX"/>
    <s v="Revenue from CX projects"/>
    <d v="2024-08-31T00:00:00"/>
    <x v="0"/>
    <s v="49737"/>
    <s v="891577"/>
    <x v="196"/>
    <s v="34862"/>
    <s v="20186694415"/>
    <m/>
    <m/>
    <m/>
    <n v="54.346112998358798"/>
    <x v="8"/>
    <s v="American Chemical Society"/>
  </r>
  <r>
    <s v="Journal"/>
    <s v="Engagement Factory UK"/>
    <s v="CX"/>
    <s v="Revenue from CX projects"/>
    <d v="2024-08-31T00:00:00"/>
    <x v="0"/>
    <s v="49664"/>
    <s v="891390"/>
    <x v="196"/>
    <s v="34862"/>
    <s v="20186694415"/>
    <m/>
    <m/>
    <m/>
    <n v="135.85879573139493"/>
    <x v="8"/>
    <s v="American Chemical Society"/>
  </r>
  <r>
    <s v="Journal"/>
    <s v="Engagement Factory BV Netherlands"/>
    <s v="CX"/>
    <s v="Revenue from CX projects"/>
    <d v="2024-08-31T00:00:00"/>
    <x v="0"/>
    <s v="51495"/>
    <s v="895462"/>
    <x v="191"/>
    <s v="36932"/>
    <m/>
    <m/>
    <m/>
    <m/>
    <n v="180.98748359999999"/>
    <x v="8"/>
    <s v="Axa Investment Managers SA"/>
  </r>
  <r>
    <s v="Journal"/>
    <s v="Engagement Factory BV Netherlands"/>
    <s v="CX"/>
    <s v="Revenue from CX projects"/>
    <d v="2024-08-31T00:00:00"/>
    <x v="0"/>
    <s v="49729"/>
    <s v="891502"/>
    <x v="200"/>
    <s v="37037"/>
    <m/>
    <m/>
    <m/>
    <m/>
    <n v="361.97496719999998"/>
    <x v="8"/>
    <s v="SSE AIRTRICITY LTD"/>
  </r>
  <r>
    <s v="Journal"/>
    <s v="Engagement Factory UK"/>
    <s v="CX"/>
    <s v="Revenue from CX projects"/>
    <d v="2024-08-31T00:00:00"/>
    <x v="0"/>
    <s v="49469"/>
    <s v="889935"/>
    <x v="198"/>
    <s v="27419"/>
    <m/>
    <m/>
    <m/>
    <m/>
    <n v="347.80733907209384"/>
    <x v="8"/>
    <s v="Amperity"/>
  </r>
  <r>
    <s v="Journal"/>
    <s v="Engagement Factory UK"/>
    <s v="CX"/>
    <s v="Revenue from CX projects"/>
    <d v="2024-08-31T00:00:00"/>
    <x v="0"/>
    <s v="49461"/>
    <s v="890129"/>
    <x v="198"/>
    <s v="27419"/>
    <m/>
    <m/>
    <m/>
    <m/>
    <n v="347.80733907209384"/>
    <x v="8"/>
    <s v="Amperity"/>
  </r>
  <r>
    <s v="Journal"/>
    <s v="Engagement Factory UK"/>
    <s v="CX"/>
    <s v="Revenue from CX projects"/>
    <d v="2024-08-31T00:00:00"/>
    <x v="0"/>
    <s v="49459"/>
    <s v="890127"/>
    <x v="198"/>
    <s v="27419"/>
    <m/>
    <m/>
    <m/>
    <m/>
    <n v="347.80733907209384"/>
    <x v="8"/>
    <s v="Amperity"/>
  </r>
  <r>
    <s v="Journal"/>
    <s v="Engagement Factory BV Netherlands"/>
    <s v="CX"/>
    <s v="Revenue from CX projects"/>
    <d v="2024-08-31T00:00:00"/>
    <x v="0"/>
    <s v="49382"/>
    <s v="889858"/>
    <x v="195"/>
    <s v="16465"/>
    <s v="8897859619"/>
    <m/>
    <m/>
    <m/>
    <n v="117.31279618799999"/>
    <x v="8"/>
    <s v="Henkel AG &amp; Co. KGaA"/>
  </r>
  <r>
    <s v="Journal"/>
    <s v="Engagement Factory BV Netherlands"/>
    <s v="CX"/>
    <s v="Revenue from CX projects"/>
    <d v="2024-08-31T00:00:00"/>
    <x v="0"/>
    <s v="49512"/>
    <s v="890160"/>
    <x v="193"/>
    <s v="10051"/>
    <s v="12649095808"/>
    <m/>
    <m/>
    <m/>
    <n v="68.555864999999997"/>
    <x v="8"/>
    <s v="KYOCERA Document Solutions Europe B.V."/>
  </r>
  <r>
    <s v="Journal"/>
    <s v="Engagement Factory BV Netherlands"/>
    <s v="CX"/>
    <s v="Revenue from CX projects"/>
    <d v="2024-08-31T00:00:00"/>
    <x v="0"/>
    <s v="51493"/>
    <s v="895564"/>
    <x v="191"/>
    <s v="36932"/>
    <m/>
    <m/>
    <m/>
    <m/>
    <n v="90.493741799999995"/>
    <x v="8"/>
    <s v="Axa Investment Managers SA"/>
  </r>
  <r>
    <s v="Journal"/>
    <s v="Engagement Factory BV Netherlands"/>
    <s v="CX"/>
    <s v="Revenue from CX projects"/>
    <d v="2024-08-31T00:00:00"/>
    <x v="0"/>
    <s v="49470"/>
    <s v="889936"/>
    <x v="195"/>
    <s v="16465"/>
    <s v="8897859619"/>
    <m/>
    <m/>
    <m/>
    <n v="127.5139089"/>
    <x v="8"/>
    <s v="Henkel AG &amp; Co. KGaA"/>
  </r>
  <r>
    <s v="Journal"/>
    <s v="Engagement Factory BV Netherlands"/>
    <s v="CX"/>
    <s v="Revenue from CX projects"/>
    <d v="2024-08-31T00:00:00"/>
    <x v="0"/>
    <s v="49476"/>
    <s v="889942"/>
    <x v="195"/>
    <s v="16465"/>
    <s v="8897859619"/>
    <m/>
    <m/>
    <m/>
    <n v="127.5139089"/>
    <x v="8"/>
    <s v="Henkel AG &amp; Co. KGaA"/>
  </r>
  <r>
    <s v="Journal"/>
    <s v="Engagement Factory BV Netherlands"/>
    <s v="CX"/>
    <s v="Revenue from CX projects"/>
    <d v="2024-08-31T00:00:00"/>
    <x v="0"/>
    <s v="49426"/>
    <s v="889902"/>
    <x v="195"/>
    <s v="16465"/>
    <s v="8897859619"/>
    <m/>
    <m/>
    <m/>
    <n v="193.821141528"/>
    <x v="8"/>
    <s v="Henkel AG &amp; Co. KGaA"/>
  </r>
  <r>
    <s v="Journal"/>
    <s v="Engagement Factory BV Netherlands"/>
    <s v="CX"/>
    <s v="Revenue from CX projects"/>
    <d v="2024-08-31T00:00:00"/>
    <x v="0"/>
    <s v="49666"/>
    <s v="891474"/>
    <x v="219"/>
    <s v="30774"/>
    <m/>
    <m/>
    <m/>
    <m/>
    <n v="3510.0602880000001"/>
    <x v="8"/>
    <s v="GNT Group B.V."/>
  </r>
  <r>
    <s v="Journal"/>
    <s v="Engagement Factory BV Netherlands"/>
    <s v="CX"/>
    <s v="Revenue from CX projects"/>
    <d v="2024-08-31T00:00:00"/>
    <x v="0"/>
    <s v="51486"/>
    <s v="895459"/>
    <x v="220"/>
    <s v="38061"/>
    <m/>
    <m/>
    <m/>
    <m/>
    <n v="3290.6815200000001"/>
    <x v="8"/>
    <s v="Axa Investment Managers SA"/>
  </r>
  <r>
    <s v="Journal"/>
    <s v="Engagement Factory UK"/>
    <s v="CX"/>
    <s v="Revenue from CX projects"/>
    <d v="2024-08-31T00:00:00"/>
    <x v="0"/>
    <s v="49598"/>
    <s v="890346"/>
    <x v="194"/>
    <s v="25431"/>
    <s v="15951609682"/>
    <m/>
    <m/>
    <m/>
    <n v="272.4441090870219"/>
    <x v="8"/>
    <s v="Belmond Management Limited"/>
  </r>
  <r>
    <s v="Journal"/>
    <s v="Engagement Factory BV Netherlands"/>
    <s v="CX"/>
    <s v="Revenue from CX projects"/>
    <d v="2024-08-31T00:00:00"/>
    <x v="0"/>
    <s v="49369"/>
    <s v="889845"/>
    <x v="205"/>
    <s v="28257"/>
    <s v="16173717633"/>
    <m/>
    <m/>
    <m/>
    <n v="148.08066840000001"/>
    <x v="8"/>
    <s v="CZ Verzekeringen"/>
  </r>
  <r>
    <s v="Journal"/>
    <s v="Engagement Factory UK"/>
    <s v="CX"/>
    <s v="Revenue from proprietary licenses"/>
    <d v="2024-08-31T00:00:00"/>
    <x v="0"/>
    <s v="45605"/>
    <s v="818940"/>
    <x v="221"/>
    <s v="24601"/>
    <s v="15483828513"/>
    <m/>
    <m/>
    <m/>
    <n v="1272.4956188424503"/>
    <x v="8"/>
    <s v="American Chemical Society"/>
  </r>
  <r>
    <s v="Journal"/>
    <s v="Engagement Factory AB"/>
    <s v="CX"/>
    <s v="Revenue from proprietary licenses"/>
    <d v="2024-08-31T00:00:00"/>
    <x v="0"/>
    <s v="49706"/>
    <s v="891490"/>
    <x v="222"/>
    <s v="29842"/>
    <m/>
    <m/>
    <m/>
    <m/>
    <n v="218.58248091389595"/>
    <x v="8"/>
    <s v="Link Mobility Group AS"/>
  </r>
  <r>
    <s v="Journal"/>
    <s v="Engagement Factory UK"/>
    <s v="CX"/>
    <s v="Revenue from proprietary licenses"/>
    <d v="2024-08-31T00:00:00"/>
    <x v="0"/>
    <s v="51514"/>
    <s v="895753"/>
    <x v="223"/>
    <s v="32760"/>
    <m/>
    <m/>
    <m/>
    <m/>
    <n v="1615.5286992410192"/>
    <x v="8"/>
    <s v="Motorola Solutions, Inc."/>
  </r>
  <r>
    <s v="Journal"/>
    <s v="Engagement Factory AB"/>
    <s v="CX"/>
    <s v="Revenue from proprietary licenses"/>
    <d v="2024-08-31T00:00:00"/>
    <x v="0"/>
    <s v="49346"/>
    <s v="889832"/>
    <x v="224"/>
    <s v="14672"/>
    <s v="12761031697"/>
    <m/>
    <m/>
    <m/>
    <n v="932.36960252853385"/>
    <x v="8"/>
    <s v="Norges Automobil-Forbund"/>
  </r>
  <r>
    <s v="Journal"/>
    <s v="Engagement Factory BV Netherlands"/>
    <s v="CX"/>
    <s v="Revenue from proprietary licenses"/>
    <d v="2024-08-31T00:00:00"/>
    <x v="0"/>
    <s v="41006"/>
    <s v="731599"/>
    <x v="225"/>
    <s v="30890"/>
    <m/>
    <m/>
    <m/>
    <m/>
    <n v="577.7559234048"/>
    <x v="8"/>
    <s v="Pearson"/>
  </r>
  <r>
    <s v="Journal"/>
    <s v="Engagement Factory AB"/>
    <s v="CX"/>
    <s v="Revenue from proprietary licenses"/>
    <d v="2024-08-31T00:00:00"/>
    <x v="0"/>
    <s v="27730"/>
    <s v="526598"/>
    <x v="226"/>
    <s v="22985"/>
    <s v="12561338483"/>
    <m/>
    <m/>
    <m/>
    <n v="1556.5499163069994"/>
    <x v="8"/>
    <s v="LOfavörFagforb"/>
  </r>
  <r>
    <s v="Journal"/>
    <s v="Engagement Factory UK"/>
    <s v="CX"/>
    <s v="Revenue from proprietary licenses"/>
    <d v="2024-08-31T00:00:00"/>
    <x v="0"/>
    <s v="40991"/>
    <s v="731785"/>
    <x v="227"/>
    <s v="22403"/>
    <s v="12776088900"/>
    <m/>
    <m/>
    <m/>
    <n v="1478.9823064724046"/>
    <x v="8"/>
    <s v="Just Retirement Services Ltd"/>
  </r>
  <r>
    <s v="Journal"/>
    <s v="Engagement Factory AB"/>
    <s v="CX"/>
    <s v="Revenue from proprietary licenses"/>
    <d v="2024-08-31T00:00:00"/>
    <x v="0"/>
    <s v="49338"/>
    <s v="889824"/>
    <x v="228"/>
    <s v="25537"/>
    <m/>
    <m/>
    <m/>
    <m/>
    <n v="1229.921911005285"/>
    <x v="8"/>
    <s v="Bonnier News AB"/>
  </r>
  <r>
    <s v="Journal"/>
    <s v="Engagement Factory UK"/>
    <s v="CX"/>
    <s v="Revenue from proprietary licenses"/>
    <d v="2024-08-31T00:00:00"/>
    <x v="0"/>
    <s v="49586"/>
    <s v="890337"/>
    <x v="229"/>
    <s v="37036"/>
    <s v="19562630954"/>
    <m/>
    <m/>
    <m/>
    <n v="1235.1188817815116"/>
    <x v="8"/>
    <s v="American Chemical Society"/>
  </r>
  <r>
    <s v="Journal"/>
    <s v="Engagement Factory BV Netherlands"/>
    <s v="CX"/>
    <s v="Revenue from proprietary licenses"/>
    <d v="2024-08-31T00:00:00"/>
    <x v="0"/>
    <s v="49518"/>
    <s v="889953"/>
    <x v="230"/>
    <s v="28151"/>
    <m/>
    <m/>
    <m/>
    <m/>
    <n v="460.69541279999999"/>
    <x v="8"/>
    <s v="KYOCERA Document Solutions Europe B.V."/>
  </r>
  <r>
    <s v="Journal"/>
    <s v="Engagement Factory BV Netherlands"/>
    <s v="CX"/>
    <s v="Revenue from proprietary licenses"/>
    <d v="2024-08-31T00:00:00"/>
    <x v="0"/>
    <s v="33049"/>
    <s v="592948"/>
    <x v="231"/>
    <s v="22969"/>
    <m/>
    <m/>
    <m/>
    <m/>
    <n v="701.9462439696"/>
    <x v="8"/>
    <s v="Arrow Electronics Inc and Subsidiaries"/>
  </r>
  <r>
    <s v="Journal"/>
    <s v="Engagement Factory BV Netherlands"/>
    <s v="CX"/>
    <s v="Revenue from proprietary licenses"/>
    <d v="2024-08-31T00:00:00"/>
    <x v="0"/>
    <s v="40967"/>
    <s v="731685"/>
    <x v="232"/>
    <s v="28684"/>
    <m/>
    <m/>
    <m/>
    <m/>
    <n v="228.51589368719999"/>
    <x v="8"/>
    <s v="SSE AIRTRICITY LTD"/>
  </r>
  <r>
    <s v="Journal"/>
    <s v="Engagement Factory BV Netherlands"/>
    <s v="CX"/>
    <s v="Revenue from proprietary licenses"/>
    <d v="2024-08-31T00:00:00"/>
    <x v="0"/>
    <s v="33075"/>
    <s v="593049"/>
    <x v="233"/>
    <s v="25872"/>
    <s v="12775792989"/>
    <m/>
    <m/>
    <m/>
    <n v="2010.9683836872"/>
    <x v="8"/>
    <s v="SSE AIRTRICITY LTD"/>
  </r>
  <r>
    <s v="Journal"/>
    <s v="Engagement Factory BV Netherlands"/>
    <s v="CX"/>
    <s v="Revenue from proprietary licenses"/>
    <d v="2024-08-31T00:00:00"/>
    <x v="0"/>
    <s v="45606"/>
    <s v="818941"/>
    <x v="234"/>
    <s v="20910"/>
    <s v="13995838308"/>
    <m/>
    <m/>
    <m/>
    <n v="383.91284400000001"/>
    <x v="8"/>
    <s v="Quadient"/>
  </r>
  <r>
    <s v="Journal"/>
    <s v="Engagement Factory BV Netherlands"/>
    <s v="CX"/>
    <s v="Revenue from proprietary licenses"/>
    <d v="2024-08-31T00:00:00"/>
    <x v="0"/>
    <s v="27707"/>
    <s v="525997"/>
    <x v="235"/>
    <s v="28790"/>
    <m/>
    <m/>
    <m/>
    <m/>
    <n v="100.55225831280001"/>
    <x v="8"/>
    <s v="CZ Verzekeringen"/>
  </r>
  <r>
    <s v="Journal"/>
    <s v="Engagement Factory BV Netherlands"/>
    <s v="CX"/>
    <s v="Revenue from proprietary licenses"/>
    <d v="2024-08-31T00:00:00"/>
    <x v="0"/>
    <s v="51523"/>
    <s v="895854"/>
    <x v="236"/>
    <s v="14209"/>
    <m/>
    <m/>
    <m/>
    <m/>
    <n v="4387.5753599999998"/>
    <x v="8"/>
    <s v="HubSpot Ireland Ltd"/>
  </r>
  <r>
    <s v="Journal"/>
    <s v="Engagement Factory BV Netherlands"/>
    <s v="CX"/>
    <s v="Revenue from proprietary licenses"/>
    <d v="2024-08-31T00:00:00"/>
    <x v="0"/>
    <s v="45690"/>
    <s v="819785"/>
    <x v="237"/>
    <s v="30991"/>
    <m/>
    <m/>
    <m/>
    <m/>
    <n v="450.72464779440003"/>
    <x v="8"/>
    <s v="Shentel"/>
  </r>
  <r>
    <s v="Journal"/>
    <s v="Engagement Factory AB"/>
    <s v="CX"/>
    <s v="Revenue from proprietary licenses"/>
    <d v="2024-08-31T00:00:00"/>
    <x v="0"/>
    <s v="43464"/>
    <s v="755957"/>
    <x v="238"/>
    <s v="28254"/>
    <m/>
    <m/>
    <m/>
    <m/>
    <n v="240.76460555267499"/>
    <x v="8"/>
    <s v="Bonnier News AB"/>
  </r>
  <r>
    <s v="Journal"/>
    <s v="Engagement Factory BV Netherlands"/>
    <s v="CX"/>
    <s v="Revenue from proprietary licenses"/>
    <d v="2024-08-31T00:00:00"/>
    <x v="0"/>
    <s v="27720"/>
    <s v="526006"/>
    <x v="239"/>
    <s v="26530"/>
    <s v="13410093568"/>
    <m/>
    <m/>
    <m/>
    <n v="1919.56422"/>
    <x v="8"/>
    <s v="INSEAD"/>
  </r>
  <r>
    <s v="Journal"/>
    <s v="Engagement Factory AB"/>
    <s v="CX"/>
    <s v="Revenue from proprietary licenses"/>
    <d v="2024-08-31T00:00:00"/>
    <x v="0"/>
    <s v="49336"/>
    <s v="889822"/>
    <x v="240"/>
    <s v="24279"/>
    <m/>
    <m/>
    <m/>
    <m/>
    <n v="24557.989766372852"/>
    <x v="8"/>
    <s v="Bonnier News AB"/>
  </r>
  <r>
    <s v="Journal"/>
    <s v="Engagement Factory UK"/>
    <s v="CX"/>
    <s v="Revenue from proprietary licenses"/>
    <d v="2024-08-31T00:00:00"/>
    <x v="0"/>
    <s v="40998"/>
    <s v="731882"/>
    <x v="241"/>
    <s v="33796"/>
    <m/>
    <m/>
    <m/>
    <m/>
    <n v="389.80265245850762"/>
    <x v="8"/>
    <s v="Motorola Solutions, Inc."/>
  </r>
  <r>
    <s v="Journal"/>
    <s v="Blend360, LLC"/>
    <s v="Insourcing Services"/>
    <s v="Discounts"/>
    <d v="2024-08-01T00:00:00"/>
    <x v="0"/>
    <s v="48506"/>
    <s v="849941"/>
    <x v="74"/>
    <s v="565"/>
    <m/>
    <m/>
    <m/>
    <s v="Amex payment Discount"/>
    <n v="-87.1"/>
    <x v="3"/>
    <s v="American Express Company"/>
  </r>
  <r>
    <s v="Journal"/>
    <s v="Blend360, LLC"/>
    <s v="Insourcing Services"/>
    <s v="Discounts"/>
    <d v="2024-08-05T00:00:00"/>
    <x v="0"/>
    <s v="48507"/>
    <s v="849942"/>
    <x v="74"/>
    <s v="565"/>
    <m/>
    <m/>
    <m/>
    <s v="Amex payment Discount"/>
    <n v="-317.23"/>
    <x v="3"/>
    <s v="American Express Company"/>
  </r>
  <r>
    <s v="Journal"/>
    <s v="Blend360, LLC"/>
    <s v="Insourcing Services"/>
    <s v="Discounts"/>
    <d v="2024-08-08T00:00:00"/>
    <x v="0"/>
    <s v="48508"/>
    <s v="849944"/>
    <x v="74"/>
    <s v="565"/>
    <m/>
    <m/>
    <m/>
    <s v="Amex payment Discount"/>
    <n v="-82.8"/>
    <x v="3"/>
    <s v="American Express Company"/>
  </r>
  <r>
    <s v="Journal"/>
    <s v="Blend360, LLC"/>
    <s v="Insourcing Services"/>
    <s v="Discounts"/>
    <d v="2024-08-10T00:00:00"/>
    <x v="0"/>
    <s v="48509"/>
    <s v="850046"/>
    <x v="74"/>
    <s v="565"/>
    <m/>
    <m/>
    <m/>
    <s v="Amex payment Discount"/>
    <n v="-3835.72"/>
    <x v="3"/>
    <s v="American Express Company"/>
  </r>
  <r>
    <s v="Journal"/>
    <s v="Blend360, LLC"/>
    <s v="Insourcing Services"/>
    <s v="Discounts"/>
    <d v="2024-08-12T00:00:00"/>
    <x v="0"/>
    <s v="48510"/>
    <s v="850148"/>
    <x v="74"/>
    <s v="565"/>
    <m/>
    <m/>
    <m/>
    <s v="Amex payment Discount"/>
    <n v="-2219.8200000000002"/>
    <x v="3"/>
    <s v="American Express Company"/>
  </r>
  <r>
    <s v="Journal"/>
    <s v="Blend360, LLC"/>
    <s v="Insourcing Services"/>
    <s v="Discounts"/>
    <d v="2024-08-16T00:00:00"/>
    <x v="0"/>
    <s v="48592"/>
    <s v="854431"/>
    <x v="74"/>
    <s v="565"/>
    <m/>
    <m/>
    <m/>
    <s v="Amex payment Discount"/>
    <n v="-16993.169999999998"/>
    <x v="3"/>
    <s v="American Express Company"/>
  </r>
  <r>
    <s v="Journal"/>
    <s v="Blend360, LLC"/>
    <s v="Insourcing Services"/>
    <s v="Discounts"/>
    <d v="2024-08-17T00:00:00"/>
    <x v="0"/>
    <s v="48593"/>
    <s v="854433"/>
    <x v="74"/>
    <s v="565"/>
    <m/>
    <m/>
    <m/>
    <s v="Amex payment Discount"/>
    <n v="-348.38"/>
    <x v="3"/>
    <s v="American Express Company"/>
  </r>
  <r>
    <s v="Journal"/>
    <s v="Blend360, LLC"/>
    <s v="Insourcing Services"/>
    <s v="Discounts"/>
    <d v="2024-08-19T00:00:00"/>
    <x v="0"/>
    <s v="48594"/>
    <s v="854434"/>
    <x v="74"/>
    <s v="565"/>
    <m/>
    <m/>
    <m/>
    <s v="Amex payment Discount"/>
    <n v="-1168.58"/>
    <x v="3"/>
    <s v="American Express Company"/>
  </r>
  <r>
    <s v="Journal"/>
    <s v="Blend360, LLC"/>
    <s v="Insourcing Services"/>
    <s v="Discounts"/>
    <d v="2024-08-22T00:00:00"/>
    <x v="0"/>
    <s v="48621"/>
    <s v="860402"/>
    <x v="74"/>
    <s v="565"/>
    <m/>
    <m/>
    <m/>
    <s v="Amex payment Discount"/>
    <n v="-82.8"/>
    <x v="3"/>
    <s v="American Express Company"/>
  </r>
  <r>
    <s v="Journal"/>
    <s v="Blend360, LLC"/>
    <s v="Insourcing Services"/>
    <s v="Discounts"/>
    <d v="2024-08-26T00:00:00"/>
    <x v="0"/>
    <s v="48871"/>
    <s v="873301"/>
    <x v="74"/>
    <s v="565"/>
    <m/>
    <m/>
    <m/>
    <s v="Amex payment Discount"/>
    <n v="-1623.72"/>
    <x v="3"/>
    <s v="American Express Company"/>
  </r>
  <r>
    <s v="Journal"/>
    <s v="Blend360, LLC"/>
    <s v="Insourcing Services"/>
    <s v="Discounts"/>
    <d v="2024-08-29T00:00:00"/>
    <x v="0"/>
    <s v="49308"/>
    <s v="889361"/>
    <x v="74"/>
    <s v="565"/>
    <m/>
    <m/>
    <m/>
    <s v="Amex payment Discount"/>
    <n v="-2014.08"/>
    <x v="3"/>
    <s v="American Express Company"/>
  </r>
  <r>
    <s v="Journal"/>
    <s v="Blend360, LLC"/>
    <s v="Data Science"/>
    <s v="Discounts"/>
    <d v="2024-08-31T00:00:00"/>
    <x v="0"/>
    <s v="49623"/>
    <s v="890959"/>
    <x v="242"/>
    <s v="24602"/>
    <s v="14229907640"/>
    <m/>
    <m/>
    <s v="Cash Exchange discount reclass"/>
    <n v="-2383.5700000000002"/>
    <x v="2"/>
    <s v="MasterCard"/>
  </r>
  <r>
    <s v="Journal"/>
    <s v="Blend360, LLC"/>
    <s v="Insourcing Services"/>
    <s v="Discounts"/>
    <d v="2024-08-31T00:00:00"/>
    <x v="0"/>
    <s v="49310"/>
    <s v="889365"/>
    <x v="74"/>
    <s v="565"/>
    <m/>
    <m/>
    <m/>
    <s v="Amex payment Discount"/>
    <n v="-82.8"/>
    <x v="3"/>
    <s v="American Express Company"/>
  </r>
  <r>
    <s v="Journal"/>
    <s v="Blend360, LLC"/>
    <s v="Insourcing Services"/>
    <s v="Discounts"/>
    <d v="2024-08-31T00:00:00"/>
    <x v="0"/>
    <s v="49623"/>
    <s v="890959"/>
    <x v="73"/>
    <s v="567"/>
    <m/>
    <m/>
    <m/>
    <s v="Cash Exchange discount reclass"/>
    <n v="-3486.28"/>
    <x v="3"/>
    <s v="MasterCard"/>
  </r>
  <r>
    <s v="Journal"/>
    <s v="Blend360, LLC"/>
    <s v="Insourcing Services"/>
    <s v="Discounts"/>
    <d v="2024-08-31T00:00:00"/>
    <x v="0"/>
    <s v="49623"/>
    <s v="890959"/>
    <x v="79"/>
    <s v="566"/>
    <m/>
    <m/>
    <m/>
    <s v="Cash Exchange discount reclass"/>
    <n v="-2428.7600000000002"/>
    <x v="3"/>
    <s v="citigroup"/>
  </r>
  <r>
    <s v="Journal"/>
    <s v="Blend360, LLC"/>
    <s v="Insourcing Services"/>
    <s v="Discounts"/>
    <d v="2024-08-31T00:00:00"/>
    <x v="0"/>
    <s v="49623"/>
    <s v="890959"/>
    <x v="92"/>
    <s v="26790"/>
    <m/>
    <m/>
    <m/>
    <s v="Cash Exchange discount reclass"/>
    <n v="-466.8"/>
    <x v="3"/>
    <s v="Discover"/>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r>
    <m/>
    <m/>
    <m/>
    <m/>
    <m/>
    <x v="1"/>
    <m/>
    <m/>
    <x v="243"/>
    <m/>
    <m/>
    <m/>
    <m/>
    <m/>
    <m/>
    <x v="12"/>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25">
  <r>
    <s v="Journal"/>
    <x v="0"/>
    <s v="FPAI -General"/>
    <s v="Interco - Data Science Revenue"/>
    <d v="2024-08-12T00:00:00"/>
    <x v="0"/>
    <s v="32578"/>
    <s v="572819"/>
    <s v="- No Entity -"/>
    <m/>
    <m/>
    <m/>
    <m/>
    <m/>
    <n v="49872.999495140655"/>
    <x v="0"/>
    <x v="0"/>
    <x v="0"/>
  </r>
  <r>
    <s v="Journal"/>
    <x v="0"/>
    <s v="FPAI -General"/>
    <s v="Interco - Data Science Revenue"/>
    <d v="2024-08-12T00:00:00"/>
    <x v="0"/>
    <s v="48168"/>
    <s v="839551"/>
    <s v="- No Entity -"/>
    <m/>
    <m/>
    <m/>
    <m/>
    <m/>
    <n v="-116750.28815501828"/>
    <x v="0"/>
    <x v="0"/>
    <x v="0"/>
  </r>
  <r>
    <s v="Journal"/>
    <x v="0"/>
    <s v="FPAI -General"/>
    <s v="Interco - Data Science Revenue"/>
    <d v="2024-08-12T00:00:00"/>
    <x v="0"/>
    <s v="32579"/>
    <s v="572820"/>
    <s v="- No Entity -"/>
    <m/>
    <m/>
    <m/>
    <m/>
    <m/>
    <n v="116750.28815501828"/>
    <x v="0"/>
    <x v="0"/>
    <x v="0"/>
  </r>
  <r>
    <s v="Journal"/>
    <x v="0"/>
    <s v="FPAI -General"/>
    <s v="Interco - Data Science Revenue"/>
    <d v="2024-08-12T00:00:00"/>
    <x v="0"/>
    <s v="48167"/>
    <s v="839550"/>
    <s v="- No Entity -"/>
    <m/>
    <m/>
    <m/>
    <m/>
    <m/>
    <n v="-49872.999495140655"/>
    <x v="0"/>
    <x v="0"/>
    <x v="0"/>
  </r>
  <r>
    <s v="Journal"/>
    <x v="1"/>
    <s v="Data Science &amp; Insights"/>
    <s v="Interco - Data Science Revenue"/>
    <d v="2024-08-30T00:00:00"/>
    <x v="0"/>
    <s v="51595"/>
    <s v="898556"/>
    <s v="- No Entity -"/>
    <m/>
    <m/>
    <s v="ICC 1364 ICC in Forth Point Represents Blend360 : Franklin Templeton - Vasu POC Team"/>
    <m/>
    <s v="Reclass F. Templeton to IC July revenues related to bill SC24122"/>
    <n v="15861.267923283831"/>
    <x v="1"/>
    <x v="1"/>
    <x v="1"/>
  </r>
  <r>
    <s v="Journal"/>
    <x v="1"/>
    <s v="Data Science &amp; Insights"/>
    <s v="Interco - Data Science Revenue"/>
    <d v="2024-08-30T00:00:00"/>
    <x v="0"/>
    <s v="51596"/>
    <s v="898557"/>
    <s v="- No Entity -"/>
    <m/>
    <m/>
    <s v="ICC 939 Walmart : Walmart - FY25 Marketing Advanced Analytics Retainer"/>
    <m/>
    <s v="Reclass Walmart to IC Aug revenues"/>
    <n v="37349.777692169177"/>
    <x v="1"/>
    <x v="2"/>
    <x v="1"/>
  </r>
  <r>
    <s v="Journal"/>
    <x v="2"/>
    <s v="Data Science"/>
    <s v="Interco - Data Science Revenue"/>
    <d v="2024-08-31T00:00:00"/>
    <x v="0"/>
    <s v="51844"/>
    <s v="901789"/>
    <s v="- No Entity -"/>
    <m/>
    <m/>
    <s v="ICC 867 CVS Health : Retail Analytics DS and BI - 2024"/>
    <m/>
    <s v="CVS: Retail Analytics DS and BI - 2024 Servicios exonerados de IRAE segun literal S articulo 52 Titulo 4 related to invoice  A2312"/>
    <n v="17288.047420349736"/>
    <x v="2"/>
    <x v="3"/>
    <x v="1"/>
  </r>
  <r>
    <s v="Journal"/>
    <x v="3"/>
    <s v="Intercompany"/>
    <s v="Interco - Data Science Revenue"/>
    <d v="2024-08-31T00:00:00"/>
    <x v="0"/>
    <s v="52158"/>
    <s v="912617"/>
    <s v="- No Entity -"/>
    <m/>
    <m/>
    <s v="ICC 1364 ICC in Forth Point Represents Blend360 : Franklin Templeton - Vasu POC Team"/>
    <m/>
    <m/>
    <n v="-15861.27"/>
    <x v="2"/>
    <x v="4"/>
    <x v="1"/>
  </r>
  <r>
    <s v="Journal"/>
    <x v="2"/>
    <s v="Data Science"/>
    <s v="Interco - Data Science Revenue"/>
    <d v="2024-08-31T00:00:00"/>
    <x v="0"/>
    <s v="51844"/>
    <s v="901789"/>
    <s v="- No Entity -"/>
    <m/>
    <m/>
    <s v="ICC 943 The Blackstone Group : Blackstone - DS Retainer 2024 H1"/>
    <m/>
    <s v="Blackstone - DS Retainer 2024 H1 Servicios exonerados de IRAE segun literal S articulo 52 Titulo 4 related to invoice  A2306"/>
    <n v="1920.8941578166373"/>
    <x v="2"/>
    <x v="5"/>
    <x v="1"/>
  </r>
  <r>
    <s v="Journal"/>
    <x v="2"/>
    <s v="Data Science"/>
    <s v="Interco - Data Science Revenue"/>
    <d v="2024-08-31T00:00:00"/>
    <x v="0"/>
    <s v="51844"/>
    <s v="901789"/>
    <s v="- No Entity -"/>
    <m/>
    <m/>
    <s v="ICC 1040 CVS Health : MGE/PMH/GPT 2024 Team"/>
    <m/>
    <s v="CVS: MGE/PMH/GPT 2024 Team Servicios exonerados de IRAE segun literal S articulo 52 Titulo 4 related to invoice  A2312"/>
    <n v="5762.6824734499123"/>
    <x v="2"/>
    <x v="3"/>
    <x v="1"/>
  </r>
  <r>
    <s v="Journal"/>
    <x v="3"/>
    <s v="Data Science"/>
    <s v="Interco - Data Science Revenue"/>
    <d v="2024-08-31T00:00:00"/>
    <x v="0"/>
    <s v="52164"/>
    <s v="913917"/>
    <s v="- No Entity -"/>
    <m/>
    <m/>
    <m/>
    <m/>
    <s v="TopSide Management Book Elim  from Elim JE 52153"/>
    <n v="92827.23"/>
    <x v="2"/>
    <x v="4"/>
    <x v="1"/>
  </r>
  <r>
    <s v="Journal"/>
    <x v="3"/>
    <s v="Intercompany"/>
    <s v="Interco - Data Science Revenue"/>
    <d v="2024-08-31T00:00:00"/>
    <x v="0"/>
    <s v="52158"/>
    <s v="912617"/>
    <s v="- No Entity -"/>
    <m/>
    <m/>
    <s v="ICC 1178 CVS Health : RX Supply Chain DS (Halil)"/>
    <m/>
    <m/>
    <n v="-21658.080000000002"/>
    <x v="2"/>
    <x v="4"/>
    <x v="1"/>
  </r>
  <r>
    <s v="Journal"/>
    <x v="2"/>
    <s v="Data Science"/>
    <s v="Interco - Data Science Revenue"/>
    <d v="2024-08-31T00:00:00"/>
    <x v="0"/>
    <s v="51844"/>
    <s v="901789"/>
    <s v="- No Entity -"/>
    <m/>
    <m/>
    <s v="ICC 1178 CVS Health : RX Supply Chain DS (Halil)"/>
    <m/>
    <s v="CVS: RX Supply Chain DS (Halil) Servicios exonerados de IRAE segun literal S articulo 52 Titulo 4 related to invoice  A2312"/>
    <n v="21658.081629382585"/>
    <x v="2"/>
    <x v="3"/>
    <x v="1"/>
  </r>
  <r>
    <s v="Journal"/>
    <x v="3"/>
    <s v="Intercompany"/>
    <s v="Interco - Data Science Revenue"/>
    <d v="2024-08-31T00:00:00"/>
    <x v="0"/>
    <s v="52158"/>
    <s v="912617"/>
    <s v="- No Entity -"/>
    <m/>
    <m/>
    <s v="ICC 1040 CVS Health : MGE/PMH/GPT 2024 Team"/>
    <m/>
    <m/>
    <n v="-5762.68"/>
    <x v="2"/>
    <x v="4"/>
    <x v="1"/>
  </r>
  <r>
    <s v="Journal"/>
    <x v="3"/>
    <s v="Intercompany"/>
    <s v="Interco - Data Science Revenue"/>
    <d v="2024-08-31T00:00:00"/>
    <x v="0"/>
    <s v="52158"/>
    <s v="912617"/>
    <s v="- No Entity -"/>
    <m/>
    <m/>
    <s v="ICC 1051 Wyndham Hotels and Resorts : Wyndham - Guest Analytics Retainer"/>
    <m/>
    <m/>
    <n v="-10564.92"/>
    <x v="2"/>
    <x v="4"/>
    <x v="1"/>
  </r>
  <r>
    <s v="Journal"/>
    <x v="2"/>
    <s v="Data Science"/>
    <s v="Interco - Data Science Revenue"/>
    <d v="2024-08-31T00:00:00"/>
    <x v="0"/>
    <s v="51844"/>
    <s v="901789"/>
    <s v="- No Entity -"/>
    <m/>
    <m/>
    <s v="ICC 1051 Wyndham Hotels and Resorts : Wyndham - Guest Analytics Retainer"/>
    <m/>
    <s v="Wyndham - Guest Analytics Retainer Servicios exonerados de IRAE segun literal S articulo 52 Titulo 4 related to invoice  A2303"/>
    <n v="10564.917867991506"/>
    <x v="2"/>
    <x v="6"/>
    <x v="1"/>
  </r>
  <r>
    <s v="Journal"/>
    <x v="3"/>
    <s v="Intercompany"/>
    <s v="Interco - Data Science Revenue"/>
    <d v="2024-08-31T00:00:00"/>
    <x v="0"/>
    <s v="52158"/>
    <s v="912617"/>
    <s v="- No Entity -"/>
    <m/>
    <m/>
    <s v="ICC 806 LinkedIn Corporation : LinkedIn Measurement Experimentation Support (Zaid)"/>
    <m/>
    <m/>
    <n v="-7683.58"/>
    <x v="2"/>
    <x v="4"/>
    <x v="1"/>
  </r>
  <r>
    <s v="Journal"/>
    <x v="2"/>
    <s v="Data Science"/>
    <s v="Interco - Data Science Revenue"/>
    <d v="2024-08-31T00:00:00"/>
    <x v="0"/>
    <s v="51844"/>
    <s v="901789"/>
    <s v="- No Entity -"/>
    <m/>
    <m/>
    <s v="ICC 939 Walmart : Walmart - FY25 Marketing Advanced Analytics Retainer"/>
    <m/>
    <s v="Walmart - FY25 Marketing Advanced Analytics Retainer Servicios exonerados de IRAE segun literal S articulo 52 Titulo 4 related to invoice  A2314"/>
    <n v="8804.0982233262548"/>
    <x v="2"/>
    <x v="2"/>
    <x v="1"/>
  </r>
  <r>
    <s v="Journal"/>
    <x v="3"/>
    <s v="Intercompany"/>
    <s v="Interco - Data Science Revenue"/>
    <d v="2024-08-31T00:00:00"/>
    <x v="0"/>
    <s v="52158"/>
    <s v="912617"/>
    <s v="- No Entity -"/>
    <m/>
    <m/>
    <s v="ICC 943 The Blackstone Group : Blackstone - DS Retainer 2024 H1"/>
    <m/>
    <m/>
    <n v="-1920.89"/>
    <x v="2"/>
    <x v="4"/>
    <x v="1"/>
  </r>
  <r>
    <s v="Journal"/>
    <x v="2"/>
    <s v="Data Science"/>
    <s v="Interco - Data Science Revenue"/>
    <d v="2024-08-31T00:00:00"/>
    <x v="0"/>
    <s v="51844"/>
    <s v="901789"/>
    <s v="- No Entity -"/>
    <m/>
    <m/>
    <s v="ICC 880 NBCU : AWB 2.0 Pod 1H 2024 Extension"/>
    <m/>
    <s v="NBCU: AWB 2.0 Pod 1H 2024 Extension Servicios exonerados de IRAE segun literal S articulo 52 Titulo 4 related to invoice  A2313"/>
    <n v="7043.2785786610038"/>
    <x v="2"/>
    <x v="7"/>
    <x v="1"/>
  </r>
  <r>
    <s v="Journal"/>
    <x v="3"/>
    <s v="Intercompany"/>
    <s v="Interco - Data Science Revenue"/>
    <d v="2024-08-31T00:00:00"/>
    <x v="0"/>
    <s v="52158"/>
    <s v="912617"/>
    <s v="- No Entity -"/>
    <m/>
    <m/>
    <s v="ICC 880 NBCU : AWB 2.0 Pod 1H 2024 Extension"/>
    <m/>
    <m/>
    <n v="-7043.28"/>
    <x v="2"/>
    <x v="4"/>
    <x v="1"/>
  </r>
  <r>
    <s v="Journal"/>
    <x v="2"/>
    <s v="Data Science"/>
    <s v="Interco - Data Science Revenue"/>
    <d v="2024-08-31T00:00:00"/>
    <x v="0"/>
    <s v="51844"/>
    <s v="901789"/>
    <s v="- No Entity -"/>
    <m/>
    <m/>
    <s v="ICC 1222 Franklin Templeton : Franklin Templeton - Vasu POC Team"/>
    <m/>
    <s v="Franklin Templeton - Vasu POC Team Servicios exonerados de IRAE segun literal S articulo 52 Titulo 4 related to invoice  A2309"/>
    <n v="12101.633194244816"/>
    <x v="2"/>
    <x v="1"/>
    <x v="1"/>
  </r>
  <r>
    <s v="Journal"/>
    <x v="2"/>
    <s v="Data Science"/>
    <s v="Interco - Data Science Revenue"/>
    <d v="2024-08-31T00:00:00"/>
    <x v="0"/>
    <s v="51844"/>
    <s v="901789"/>
    <s v="- No Entity -"/>
    <m/>
    <m/>
    <s v="ICC 806 LinkedIn Corporation : LinkedIn Measurement Experimentation Support (Zaid)"/>
    <m/>
    <s v="LinkedIn Measurement Experimentation Support (Zaid) FY2025H1 Servicios exonerados de IRAE segun literal S articulo 52 Titulo 4 related to invoice  A2305"/>
    <n v="7683.5766312665492"/>
    <x v="2"/>
    <x v="8"/>
    <x v="1"/>
  </r>
  <r>
    <s v="Journal"/>
    <x v="3"/>
    <s v="Intercompany"/>
    <s v="Interco - Data Science Revenue"/>
    <d v="2024-08-31T00:00:00"/>
    <x v="0"/>
    <s v="52158"/>
    <s v="912617"/>
    <s v="- No Entity -"/>
    <m/>
    <m/>
    <s v="ICC 1222 Franklin Templeton : Franklin Templeton - Vasu POC Team"/>
    <m/>
    <m/>
    <n v="-12101.63"/>
    <x v="2"/>
    <x v="4"/>
    <x v="1"/>
  </r>
  <r>
    <s v="Journal"/>
    <x v="3"/>
    <s v="Data Science &amp; Insights"/>
    <s v="Interco - Data Science Revenue"/>
    <d v="2024-08-31T00:00:00"/>
    <x v="0"/>
    <s v="52164"/>
    <s v="913917"/>
    <s v="- No Entity -"/>
    <m/>
    <m/>
    <m/>
    <m/>
    <s v="TopSide Management Book Elim  from Elim JE 52153"/>
    <n v="53208.26"/>
    <x v="2"/>
    <x v="4"/>
    <x v="1"/>
  </r>
  <r>
    <s v="Journal"/>
    <x v="3"/>
    <s v="Intercompany"/>
    <s v="Interco - Data Science Revenue"/>
    <d v="2024-08-31T00:00:00"/>
    <x v="0"/>
    <s v="52158"/>
    <s v="912617"/>
    <s v="- No Entity -"/>
    <m/>
    <m/>
    <s v="ICC 867 CVS Health : Retail Analytics DS and BI - 2024"/>
    <m/>
    <m/>
    <n v="-17288.05"/>
    <x v="2"/>
    <x v="4"/>
    <x v="1"/>
  </r>
  <r>
    <s v="Journal"/>
    <x v="3"/>
    <s v="Intercompany"/>
    <s v="Interco - Data Science Revenue"/>
    <d v="2024-08-31T00:00:00"/>
    <x v="0"/>
    <s v="52158"/>
    <s v="912617"/>
    <s v="- No Entity -"/>
    <m/>
    <m/>
    <s v="ICC 939 Walmart : Walmart - FY25 Marketing Advanced Analytics Retainer"/>
    <m/>
    <m/>
    <n v="-46153.88"/>
    <x v="2"/>
    <x v="4"/>
    <x v="1"/>
  </r>
  <r>
    <s v="Journal"/>
    <x v="4"/>
    <s v="Insourcing Services"/>
    <s v="Interco - Insourcing Services Revenue"/>
    <d v="2024-08-30T00:00:00"/>
    <x v="0"/>
    <s v="51590"/>
    <s v="898451"/>
    <s v="- No Entity -"/>
    <m/>
    <m/>
    <s v="ICC 654 ICC in Engagement Factory UK Represents Represents Blend360 : AmEx - BTS"/>
    <m/>
    <s v="Amex BTS IC rev reclass Aug"/>
    <n v="10249.100886802686"/>
    <x v="3"/>
    <x v="9"/>
    <x v="1"/>
  </r>
  <r>
    <s v="Journal"/>
    <x v="3"/>
    <s v="Insourcing Services"/>
    <s v="Interco - Insourcing Services Revenue"/>
    <d v="2024-08-31T00:00:00"/>
    <x v="0"/>
    <s v="52164"/>
    <s v="913917"/>
    <s v="- No Entity -"/>
    <m/>
    <m/>
    <m/>
    <m/>
    <s v="TopSide Management Book Elim  from Elim JE 52153"/>
    <n v="10249.1"/>
    <x v="3"/>
    <x v="4"/>
    <x v="1"/>
  </r>
  <r>
    <s v="Journal"/>
    <x v="3"/>
    <s v="Intercompany"/>
    <s v="Interco - Insourcing Services Revenue"/>
    <d v="2024-08-31T00:00:00"/>
    <x v="0"/>
    <s v="52158"/>
    <s v="912617"/>
    <s v="- No Entity -"/>
    <m/>
    <m/>
    <s v="ICC 654 ICC in Engagement Factory UK Represents Represents Blend360 : AmEx - BTS"/>
    <m/>
    <m/>
    <n v="-10242.280000000001"/>
    <x v="3"/>
    <x v="4"/>
    <x v="1"/>
  </r>
  <r>
    <s v="Journal"/>
    <x v="5"/>
    <s v="FPAI -General"/>
    <s v="Interco - FPAI Revenue"/>
    <d v="2024-08-31T00:00:00"/>
    <x v="0"/>
    <s v="51999"/>
    <s v="906335"/>
    <s v="- No Entity -"/>
    <m/>
    <m/>
    <s v="ICC 1245 CVS Health : Pega/FPAI Decisioning"/>
    <m/>
    <s v="Pega/FPAI Decisioning Invoice 1515"/>
    <n v="143960"/>
    <x v="0"/>
    <x v="3"/>
    <x v="0"/>
  </r>
  <r>
    <s v="Journal"/>
    <x v="0"/>
    <s v="FPAI -General"/>
    <s v="Interco - FPAI Revenue"/>
    <d v="2024-08-31T00:00:00"/>
    <x v="0"/>
    <s v="52012"/>
    <s v="906549"/>
    <s v="- No Entity -"/>
    <m/>
    <m/>
    <m/>
    <m/>
    <s v="Aug24 - FPAI India Interco with FPAI UK LTD Bill #1050"/>
    <n v="7542.1531739953789"/>
    <x v="0"/>
    <x v="0"/>
    <x v="0"/>
  </r>
  <r>
    <s v="Journal"/>
    <x v="3"/>
    <s v="Intercompany"/>
    <s v="Interco - FPAI Revenue"/>
    <d v="2024-08-31T00:00:00"/>
    <x v="0"/>
    <s v="52158"/>
    <s v="912617"/>
    <s v="- No Entity -"/>
    <m/>
    <m/>
    <s v="ICC 1183 The William Carter Company : Carter's - Pega phase 1 implementation cx strategy"/>
    <m/>
    <m/>
    <n v="-110804"/>
    <x v="0"/>
    <x v="4"/>
    <x v="0"/>
  </r>
  <r>
    <s v="Journal"/>
    <x v="6"/>
    <s v="FPAI -General"/>
    <s v="Interco - FPAI Revenue"/>
    <d v="2024-08-31T00:00:00"/>
    <x v="0"/>
    <s v="52165"/>
    <s v="913918"/>
    <s v="- No Entity -"/>
    <m/>
    <m/>
    <m/>
    <m/>
    <s v="TopSide Management Book Elim fromElim JE 52156"/>
    <n v="127385.01"/>
    <x v="0"/>
    <x v="4"/>
    <x v="0"/>
  </r>
  <r>
    <s v="Journal"/>
    <x v="5"/>
    <s v="FPAI -General"/>
    <s v="Interco - FPAI Revenue"/>
    <d v="2024-08-31T00:00:00"/>
    <x v="0"/>
    <s v="52002"/>
    <s v="906536"/>
    <s v="- No Entity -"/>
    <m/>
    <m/>
    <s v="ICC 1183 The William Carter Company : Carter's - Pega phase 1 implementation cx strategy"/>
    <m/>
    <s v="1183 Carter's : Carter's - Pega phase 1 implementation cx strategy bill 1514"/>
    <n v="110804"/>
    <x v="0"/>
    <x v="10"/>
    <x v="0"/>
  </r>
  <r>
    <s v="Journal"/>
    <x v="7"/>
    <s v="FPAI -General"/>
    <s v="Interco - FPAI Revenue"/>
    <d v="2024-08-31T00:00:00"/>
    <x v="0"/>
    <s v="52004"/>
    <s v="906540"/>
    <s v="- No Entity -"/>
    <m/>
    <m/>
    <m/>
    <m/>
    <s v="Aug24 - FPAI UK LTD Interco with FPAI Inc Bill #1202"/>
    <n v="49753.491411789713"/>
    <x v="0"/>
    <x v="0"/>
    <x v="0"/>
  </r>
  <r>
    <s v="Journal"/>
    <x v="3"/>
    <s v="FPAI -General"/>
    <s v="Interco - FPAI Revenue"/>
    <d v="2024-08-31T00:00:00"/>
    <x v="0"/>
    <s v="52164"/>
    <s v="913917"/>
    <s v="- No Entity -"/>
    <m/>
    <m/>
    <m/>
    <m/>
    <s v="TopSide Management Book Elim  from Elim JE 52153"/>
    <n v="254764"/>
    <x v="0"/>
    <x v="4"/>
    <x v="0"/>
  </r>
  <r>
    <s v="Journal"/>
    <x v="6"/>
    <s v="Intercompany"/>
    <s v="Interco - FPAI Revenue"/>
    <d v="2024-08-31T00:00:00"/>
    <x v="0"/>
    <s v="52159"/>
    <s v="913810"/>
    <s v="- No Entity -"/>
    <m/>
    <m/>
    <m/>
    <m/>
    <m/>
    <n v="-127384.96000000001"/>
    <x v="0"/>
    <x v="4"/>
    <x v="0"/>
  </r>
  <r>
    <s v="Journal"/>
    <x v="0"/>
    <s v="FPAI -General"/>
    <s v="Interco - FPAI Revenue"/>
    <d v="2024-08-31T00:00:00"/>
    <x v="0"/>
    <s v="51998"/>
    <s v="906334"/>
    <s v="- No Entity -"/>
    <m/>
    <m/>
    <m/>
    <m/>
    <s v="Aug24 - FPAI India Interco with FPAI Inc Bill #1049 &amp; under bill from July"/>
    <n v="70089.323031647786"/>
    <x v="0"/>
    <x v="0"/>
    <x v="0"/>
  </r>
  <r>
    <s v="Journal"/>
    <x v="3"/>
    <s v="Intercompany"/>
    <s v="Interco - FPAI Revenue"/>
    <d v="2024-08-31T00:00:00"/>
    <x v="0"/>
    <s v="52158"/>
    <s v="912617"/>
    <s v="- No Entity -"/>
    <m/>
    <m/>
    <s v="ICC 1245 CVS Health : Pega/FPAI Decisioning"/>
    <m/>
    <m/>
    <n v="-143960"/>
    <x v="0"/>
    <x v="4"/>
    <x v="0"/>
  </r>
  <r>
    <s v="Journal"/>
    <x v="1"/>
    <s v="Data Engineering"/>
    <s v="Interco - Data Engineering Revenue"/>
    <d v="2024-08-30T00:00:00"/>
    <x v="0"/>
    <s v="51624"/>
    <s v="901288"/>
    <s v="- No Entity -"/>
    <m/>
    <m/>
    <s v="ICC 1364 ICC in Forth Point Represents Blend360 : Franklin Templeton - Vasu POC Team"/>
    <m/>
    <s v="Reclass Wyndham to IC Aug revenues"/>
    <n v="27326.520036570753"/>
    <x v="1"/>
    <x v="1"/>
    <x v="1"/>
  </r>
  <r>
    <s v="Journal"/>
    <x v="1"/>
    <s v="Data Engineering"/>
    <s v="Interco - Data Engineering Revenue"/>
    <d v="2024-08-30T00:00:00"/>
    <x v="0"/>
    <s v="51593"/>
    <s v="898554"/>
    <s v="- No Entity -"/>
    <m/>
    <m/>
    <s v="ICC 1019 ICC in Forth Point Represents Blend360 : Legrand - Cablofil Managed Service Level Agreement"/>
    <m/>
    <s v="Legrand IC rev reclass August"/>
    <n v="1482.103226528586"/>
    <x v="1"/>
    <x v="11"/>
    <x v="1"/>
  </r>
  <r>
    <s v="Journal"/>
    <x v="1"/>
    <s v="Data Engineering"/>
    <s v="Interco - Data Engineering Revenue"/>
    <d v="2024-08-30T00:00:00"/>
    <x v="0"/>
    <s v="51594"/>
    <s v="898555"/>
    <s v="- No Entity -"/>
    <m/>
    <m/>
    <s v="ICC 1151 ICC in Forth Point Represents FutureproofAI : British Telecom - Technical BA - Rhiannon"/>
    <m/>
    <s v="BT (FPAI) IC rev reclass August"/>
    <n v="16580.396567752981"/>
    <x v="1"/>
    <x v="12"/>
    <x v="1"/>
  </r>
  <r>
    <s v="Journal"/>
    <x v="1"/>
    <s v="Data Engineering"/>
    <s v="Interco - Data Engineering Revenue"/>
    <d v="2024-08-30T00:00:00"/>
    <x v="0"/>
    <s v="51595"/>
    <s v="898556"/>
    <s v="- No Entity -"/>
    <m/>
    <m/>
    <s v="ICC 1364 ICC in Forth Point Represents Blend360 : Franklin Templeton - Vasu POC Team"/>
    <m/>
    <s v="Reclass F. Templeton to IC Aug revenues related to bill SC24140"/>
    <n v="34733.706930855238"/>
    <x v="1"/>
    <x v="1"/>
    <x v="1"/>
  </r>
  <r>
    <s v="Journal"/>
    <x v="2"/>
    <s v="Data Engineering"/>
    <s v="Interco - Data Engineering Revenue"/>
    <d v="2024-08-31T00:00:00"/>
    <x v="0"/>
    <s v="51844"/>
    <s v="901789"/>
    <s v="- No Entity -"/>
    <m/>
    <m/>
    <s v="ICC 1268 Dish : 2: Dish - Integrated Data + Martech solution"/>
    <m/>
    <s v="2: Dish - Integrated Data + Martech solution Servicios exonerados de IRAE segun literal S articulo 52 Titulo 4 related to invoice  A2308"/>
    <n v="3916.8233676003633"/>
    <x v="4"/>
    <x v="13"/>
    <x v="1"/>
  </r>
  <r>
    <s v="Journal"/>
    <x v="3"/>
    <s v="Intercompany"/>
    <s v="Interco - Data Engineering Revenue"/>
    <d v="2024-08-31T00:00:00"/>
    <x v="0"/>
    <s v="52158"/>
    <s v="912617"/>
    <s v="- No Entity -"/>
    <m/>
    <m/>
    <s v="ICC 834 Franklin Templeton : Franklin Templeton - PMO+Engineering Tiger Team"/>
    <m/>
    <m/>
    <n v="-237.11"/>
    <x v="4"/>
    <x v="4"/>
    <x v="1"/>
  </r>
  <r>
    <s v="Journal"/>
    <x v="2"/>
    <s v="Data Engineering"/>
    <s v="Interco - Data Engineering Revenue"/>
    <d v="2024-08-31T00:00:00"/>
    <x v="0"/>
    <s v="51844"/>
    <s v="901789"/>
    <s v="- No Entity -"/>
    <m/>
    <m/>
    <s v="ICC 1222 Franklin Templeton : Franklin Templeton - Vasu POC Team"/>
    <m/>
    <s v="Franklin Templeton - Vasu POC Team Servicios exonerados de IRAE segun literal S articulo 52 Titulo 4 related to invoice  A2309"/>
    <n v="11621.409654790656"/>
    <x v="4"/>
    <x v="1"/>
    <x v="1"/>
  </r>
  <r>
    <s v="Journal"/>
    <x v="2"/>
    <s v="Data Engineering"/>
    <s v="Interco - Data Engineering Revenue"/>
    <d v="2024-08-31T00:00:00"/>
    <x v="0"/>
    <s v="51844"/>
    <s v="901789"/>
    <s v="- No Entity -"/>
    <m/>
    <m/>
    <s v="ICC 1051 Wyndham Hotels and Resorts : Wyndham - Guest Analytics Retainer"/>
    <m/>
    <s v="Wyndham - Guest Analytics Retainer Servicios exonerados de IRAE segun literal S articulo 52 Titulo 4 related to invoice  A2303"/>
    <n v="16687.767996032038"/>
    <x v="4"/>
    <x v="6"/>
    <x v="1"/>
  </r>
  <r>
    <s v="Journal"/>
    <x v="2"/>
    <s v="Data Engineering"/>
    <s v="Interco - Data Engineering Revenue"/>
    <d v="2024-08-31T00:00:00"/>
    <x v="0"/>
    <s v="51844"/>
    <s v="901789"/>
    <s v="- No Entity -"/>
    <m/>
    <m/>
    <s v="ICC 1040 CVS Health : MGE/PMH/GPT 2024 Team"/>
    <m/>
    <s v="CVS: MGE/PMH/GPT 2024 Team Servicios exonerados de IRAE segun literal S articulo 52 Titulo 4 related to invoice  A2312"/>
    <n v="43450.225663529454"/>
    <x v="4"/>
    <x v="3"/>
    <x v="1"/>
  </r>
  <r>
    <s v="Journal"/>
    <x v="2"/>
    <s v="Data Engineering"/>
    <s v="Interco - Data Engineering Revenue"/>
    <d v="2024-08-31T00:00:00"/>
    <x v="0"/>
    <s v="51844"/>
    <s v="901789"/>
    <s v="- No Entity -"/>
    <m/>
    <m/>
    <s v="ICC 1077 Know Your Cross : Monthly retainer - 6 months engagement"/>
    <m/>
    <s v="Know Your Cross: Monthly retainer - 6 months engagement Servicios exonerados de IRAE segun literal S articulo 52 Titulo 4 related to invoice  A2307"/>
    <n v="26692.425067993689"/>
    <x v="4"/>
    <x v="14"/>
    <x v="1"/>
  </r>
  <r>
    <s v="Journal"/>
    <x v="3"/>
    <s v="Intercompany"/>
    <s v="Interco - Data Engineering Revenue"/>
    <d v="2024-08-31T00:00:00"/>
    <x v="0"/>
    <s v="52158"/>
    <s v="912617"/>
    <s v="- No Entity -"/>
    <m/>
    <m/>
    <s v="ICC 1202 Hyatt : Hyatt - GenAI Implementation"/>
    <m/>
    <m/>
    <n v="-25419.83"/>
    <x v="4"/>
    <x v="4"/>
    <x v="1"/>
  </r>
  <r>
    <s v="Journal"/>
    <x v="3"/>
    <s v="Intercompany"/>
    <s v="Interco - Data Engineering Revenue"/>
    <d v="2024-08-31T00:00:00"/>
    <x v="0"/>
    <s v="52158"/>
    <s v="912617"/>
    <s v="- No Entity -"/>
    <m/>
    <m/>
    <s v="ICC 1364 ICC in Forth Point Represents Blend360 : Franklin Templeton - Vasu POC Team"/>
    <m/>
    <m/>
    <n v="-62060.23"/>
    <x v="4"/>
    <x v="4"/>
    <x v="1"/>
  </r>
  <r>
    <s v="Journal"/>
    <x v="3"/>
    <s v="Intercompany"/>
    <s v="Interco - Data Engineering Revenue"/>
    <d v="2024-08-31T00:00:00"/>
    <x v="0"/>
    <s v="52158"/>
    <s v="912617"/>
    <s v="- No Entity -"/>
    <m/>
    <m/>
    <s v="ICC 1019 ICC in Forth Point Represents Blend360 : Legrand - Cablofil Managed Service Level Agreement"/>
    <m/>
    <m/>
    <n v="-1482.1"/>
    <x v="4"/>
    <x v="4"/>
    <x v="1"/>
  </r>
  <r>
    <s v="Journal"/>
    <x v="3"/>
    <s v="Intercompany"/>
    <s v="Interco - Data Engineering Revenue"/>
    <d v="2024-08-31T00:00:00"/>
    <x v="0"/>
    <s v="52158"/>
    <s v="912617"/>
    <s v="- No Entity -"/>
    <m/>
    <m/>
    <s v="ICC 1203 CVS Health : Foundry--FED Harleen"/>
    <m/>
    <m/>
    <n v="-10564.92"/>
    <x v="4"/>
    <x v="4"/>
    <x v="1"/>
  </r>
  <r>
    <s v="Journal"/>
    <x v="2"/>
    <s v="Data Engineering"/>
    <s v="Interco - Data Engineering Revenue"/>
    <d v="2024-08-31T00:00:00"/>
    <x v="0"/>
    <s v="51844"/>
    <s v="901789"/>
    <s v="- No Entity -"/>
    <m/>
    <m/>
    <s v="ICC 1262 Under Armour : Under Armour - Analytics POD"/>
    <m/>
    <s v="Under Armour - Analytics POD Servicios exonerados de IRAE segun literal S articulo 52 Titulo 4 related to invoice  A2301"/>
    <n v="10564.917867991506"/>
    <x v="4"/>
    <x v="15"/>
    <x v="1"/>
  </r>
  <r>
    <s v="Journal"/>
    <x v="2"/>
    <s v="Data Engineering"/>
    <s v="Interco - Data Engineering Revenue"/>
    <d v="2024-08-31T00:00:00"/>
    <x v="0"/>
    <s v="52100"/>
    <s v="912006"/>
    <s v="- No Entity -"/>
    <m/>
    <m/>
    <s v="ICC 1166 ICC in Montevideo represents Blend360 : Fedefarma: Landing Zone Assessment &amp; Recommendation Phase"/>
    <m/>
    <s v="Record IC Bill A 2249"/>
    <n v="160.07451315138644"/>
    <x v="4"/>
    <x v="16"/>
    <x v="1"/>
  </r>
  <r>
    <s v="Journal"/>
    <x v="3"/>
    <s v="Intercompany"/>
    <s v="Interco - Data Engineering Revenue"/>
    <d v="2024-08-31T00:00:00"/>
    <x v="0"/>
    <s v="52158"/>
    <s v="912617"/>
    <s v="- No Entity -"/>
    <m/>
    <m/>
    <s v="ICC 1268 Dish : 2: Dish - Integrated Data + Martech solution"/>
    <m/>
    <m/>
    <n v="-3916.82"/>
    <x v="4"/>
    <x v="4"/>
    <x v="1"/>
  </r>
  <r>
    <s v="Journal"/>
    <x v="8"/>
    <s v="Intercompany"/>
    <s v="Interco - Data Engineering Revenue"/>
    <d v="2024-08-31T00:00:00"/>
    <x v="0"/>
    <s v="52154"/>
    <s v="913412"/>
    <s v="- No Entity -"/>
    <m/>
    <m/>
    <s v="ICC 1343 FEDERACIÃ“ FARMACÃˆUTICA, S.C.C.L : Landing Zone Implementation Phase"/>
    <m/>
    <m/>
    <n v="-27292.7"/>
    <x v="4"/>
    <x v="4"/>
    <x v="1"/>
  </r>
  <r>
    <s v="Journal"/>
    <x v="3"/>
    <s v="Intercompany"/>
    <s v="Interco - Data Engineering Revenue"/>
    <d v="2024-08-31T00:00:00"/>
    <x v="0"/>
    <s v="52158"/>
    <s v="912617"/>
    <s v="- No Entity -"/>
    <m/>
    <m/>
    <s v="ICC 1333 NBCU : Prism (Wingspan) 2.0 Phase 2"/>
    <m/>
    <m/>
    <n v="-11405.31"/>
    <x v="4"/>
    <x v="4"/>
    <x v="1"/>
  </r>
  <r>
    <s v="Journal"/>
    <x v="3"/>
    <s v="Intercompany"/>
    <s v="Interco - Data Engineering Revenue"/>
    <d v="2024-08-31T00:00:00"/>
    <x v="0"/>
    <s v="52158"/>
    <s v="912617"/>
    <s v="- No Entity -"/>
    <m/>
    <m/>
    <s v="ICC 895 Comcast Corporation : Comcast: 2024 Loyalty and Rewards Pod"/>
    <m/>
    <m/>
    <n v="-8804.1"/>
    <x v="4"/>
    <x v="4"/>
    <x v="1"/>
  </r>
  <r>
    <s v="Journal"/>
    <x v="2"/>
    <s v="Data Engineering"/>
    <s v="Interco - Data Engineering Revenue"/>
    <d v="2024-08-31T00:00:00"/>
    <x v="0"/>
    <s v="51844"/>
    <s v="901789"/>
    <s v="- No Entity -"/>
    <m/>
    <m/>
    <s v="ICC 834 Franklin Templeton : Franklin Templeton - PMO+Engineering Tiger Team"/>
    <m/>
    <s v="Franklin Templeton - PMO+Engineering Tiger Team Servicios exonerados de IRAE segun literal S articulo 52 Titulo 4 related to invoice  A2309"/>
    <n v="237.11049653286727"/>
    <x v="4"/>
    <x v="1"/>
    <x v="1"/>
  </r>
  <r>
    <s v="Journal"/>
    <x v="2"/>
    <s v="Data Engineering"/>
    <s v="Interco - Data Engineering Revenue"/>
    <d v="2024-08-31T00:00:00"/>
    <x v="0"/>
    <s v="51844"/>
    <s v="901789"/>
    <s v="- No Entity -"/>
    <m/>
    <m/>
    <s v="ICC 895 Comcast Corporation : Comcast: 2024 Loyalty and Rewards Pod"/>
    <m/>
    <s v="Comcast: 2024 Loyalty and Rewards Pod Servicios exonerados de IRAE segun literal S articulo 52 Titulo 4 related to invoice  A2310"/>
    <n v="8804.0982233262548"/>
    <x v="4"/>
    <x v="17"/>
    <x v="1"/>
  </r>
  <r>
    <s v="Journal"/>
    <x v="2"/>
    <s v="Data Engineering"/>
    <s v="Interco - Data Engineering Revenue"/>
    <d v="2024-08-31T00:00:00"/>
    <x v="0"/>
    <s v="51844"/>
    <s v="901789"/>
    <s v="- No Entity -"/>
    <m/>
    <m/>
    <s v="ICC 1203 CVS Health : Foundry--FED Harleen"/>
    <m/>
    <s v="CVS: Foundry--FED Harleen Servicios exonerados de IRAE segun literal S articulo 52 Titulo 4 related to invoice  A2312"/>
    <n v="10564.917867991506"/>
    <x v="4"/>
    <x v="3"/>
    <x v="1"/>
  </r>
  <r>
    <s v="Journal"/>
    <x v="3"/>
    <s v="Intercompany"/>
    <s v="Interco - Data Engineering Revenue"/>
    <d v="2024-08-31T00:00:00"/>
    <x v="0"/>
    <s v="52158"/>
    <s v="912617"/>
    <s v="- No Entity -"/>
    <m/>
    <m/>
    <s v="ICC 1312 Franklin Templeton : Franklin Templeton - Tiger Teams Renewal (July - Sept)"/>
    <m/>
    <m/>
    <n v="-88883.37"/>
    <x v="4"/>
    <x v="4"/>
    <x v="1"/>
  </r>
  <r>
    <s v="Journal"/>
    <x v="3"/>
    <s v="Intercompany"/>
    <s v="Interco - Data Engineering Revenue"/>
    <d v="2024-08-31T00:00:00"/>
    <x v="0"/>
    <s v="52158"/>
    <s v="912617"/>
    <s v="- No Entity -"/>
    <m/>
    <m/>
    <s v="ICC 1040 CVS Health : MGE/PMH/GPT 2024 Team"/>
    <m/>
    <m/>
    <n v="-43450.23"/>
    <x v="4"/>
    <x v="4"/>
    <x v="1"/>
  </r>
  <r>
    <s v="Journal"/>
    <x v="3"/>
    <s v="Intercompany"/>
    <s v="Interco - Data Engineering Revenue"/>
    <d v="2024-08-31T00:00:00"/>
    <x v="0"/>
    <s v="52158"/>
    <s v="912617"/>
    <s v="- No Entity -"/>
    <m/>
    <m/>
    <s v="ICC 880 NBCU : AWB 2.0 Pod 1H 2024 Extension"/>
    <m/>
    <m/>
    <n v="-37417.42"/>
    <x v="4"/>
    <x v="4"/>
    <x v="1"/>
  </r>
  <r>
    <s v="Journal"/>
    <x v="2"/>
    <s v="Data Engineering"/>
    <s v="Interco - Data Engineering Revenue"/>
    <d v="2024-08-31T00:00:00"/>
    <x v="0"/>
    <s v="51844"/>
    <s v="901789"/>
    <s v="- No Entity -"/>
    <m/>
    <m/>
    <s v="ICC 1350 CVS Health : Personalization Future State--Francis"/>
    <m/>
    <s v="Personalization Future State--Francis Servicios exonerados de IRAE segun literal S articulo 52 Titulo 4 related to invoice  A2312"/>
    <n v="3121.4530064520359"/>
    <x v="4"/>
    <x v="3"/>
    <x v="1"/>
  </r>
  <r>
    <s v="Journal"/>
    <x v="3"/>
    <s v="Data Engineering"/>
    <s v="Interco - Data Engineering Revenue"/>
    <d v="2024-08-31T00:00:00"/>
    <x v="0"/>
    <s v="52164"/>
    <s v="913917"/>
    <s v="- No Entity -"/>
    <m/>
    <m/>
    <m/>
    <m/>
    <s v="TopSide Management Book Elim  from Elim JE 52153"/>
    <n v="416929.29"/>
    <x v="4"/>
    <x v="4"/>
    <x v="1"/>
  </r>
  <r>
    <s v="Journal"/>
    <x v="3"/>
    <s v="Intercompany"/>
    <s v="Interco - Data Engineering Revenue"/>
    <d v="2024-08-31T00:00:00"/>
    <x v="0"/>
    <s v="52158"/>
    <s v="912617"/>
    <s v="- No Entity -"/>
    <m/>
    <m/>
    <s v="ICC 1262 Under Armour : Under Armour - Analytics POD"/>
    <m/>
    <m/>
    <n v="-10564.92"/>
    <x v="4"/>
    <x v="4"/>
    <x v="1"/>
  </r>
  <r>
    <s v="Journal"/>
    <x v="3"/>
    <s v="Intercompany"/>
    <s v="Interco - Data Engineering Revenue"/>
    <d v="2024-08-31T00:00:00"/>
    <x v="0"/>
    <s v="52158"/>
    <s v="912617"/>
    <s v="- No Entity -"/>
    <m/>
    <m/>
    <s v="ICC 1350 CVS Health : Personalization Future State--Francis"/>
    <m/>
    <m/>
    <n v="-3121.45"/>
    <x v="4"/>
    <x v="4"/>
    <x v="1"/>
  </r>
  <r>
    <s v="Journal"/>
    <x v="3"/>
    <s v="Intercompany"/>
    <s v="Interco - Data Engineering Revenue"/>
    <d v="2024-08-31T00:00:00"/>
    <x v="0"/>
    <s v="52158"/>
    <s v="912617"/>
    <s v="- No Entity -"/>
    <m/>
    <m/>
    <s v="ICC 1051 Wyndham Hotels and Resorts : Wyndham - Guest Analytics Retainer"/>
    <m/>
    <m/>
    <n v="-16687.77"/>
    <x v="4"/>
    <x v="4"/>
    <x v="1"/>
  </r>
  <r>
    <s v="Journal"/>
    <x v="2"/>
    <s v="Data Engineering"/>
    <s v="Interco - Data Engineering Revenue"/>
    <d v="2024-08-31T00:00:00"/>
    <x v="0"/>
    <s v="51874"/>
    <s v="902725"/>
    <s v="- No Entity -"/>
    <m/>
    <m/>
    <s v="ICC 1343 FEDERACIÃ“ FARMACÃˆUTICA, S.C.C.L : Landing Zone Implementation Phase"/>
    <m/>
    <s v="FedeFarma: Landing Zone Implementation Phase Servicios exonerados de IRAE segun literal S articulo 52 Titulo 4 related to invoice  A2296"/>
    <n v="27292.70449231139"/>
    <x v="4"/>
    <x v="16"/>
    <x v="1"/>
  </r>
  <r>
    <s v="Journal"/>
    <x v="2"/>
    <s v="Data Engineering"/>
    <s v="Interco - Data Engineering Revenue"/>
    <d v="2024-08-31T00:00:00"/>
    <x v="0"/>
    <s v="51844"/>
    <s v="901789"/>
    <s v="- No Entity -"/>
    <m/>
    <m/>
    <s v="ICC 1202 Hyatt : Hyatt - GenAI Implementation"/>
    <m/>
    <s v="Hyatt - GenAI Implementation Servicios exonerados de IRAE segun literal S articulo 52 Titulo 4 related to invoice  A2302"/>
    <n v="25419.832688440169"/>
    <x v="4"/>
    <x v="18"/>
    <x v="1"/>
  </r>
  <r>
    <s v="Journal"/>
    <x v="3"/>
    <s v="Intercompany"/>
    <s v="Interco - Data Engineering Revenue"/>
    <d v="2024-08-31T00:00:00"/>
    <x v="0"/>
    <s v="52158"/>
    <s v="912617"/>
    <s v="- No Entity -"/>
    <m/>
    <m/>
    <s v="ICC 1225 ICC in Blend Represents FPAI Inc (OA) : Verizon: Turing- Personalization Phase 2 Capacity Service"/>
    <m/>
    <m/>
    <n v="-27458.69"/>
    <x v="4"/>
    <x v="4"/>
    <x v="1"/>
  </r>
  <r>
    <s v="Journal"/>
    <x v="2"/>
    <s v="Data Engineering"/>
    <s v="Interco - Data Engineering Revenue"/>
    <d v="2024-08-31T00:00:00"/>
    <x v="0"/>
    <s v="51844"/>
    <s v="901789"/>
    <s v="- No Entity -"/>
    <m/>
    <m/>
    <s v="ICC 880 NBCU : AWB 2.0 Pod 1H 2024 Extension"/>
    <m/>
    <s v="NBCU: AWB 2.0 Pod 1H 2024 Extension Servicios exonerados de IRAE segun literal S articulo 52 Titulo 4 related to invoice  A2313"/>
    <n v="37417.417449136585"/>
    <x v="4"/>
    <x v="7"/>
    <x v="1"/>
  </r>
  <r>
    <s v="Journal"/>
    <x v="9"/>
    <s v="Data Engineering"/>
    <s v="Interco - Data Engineering Revenue"/>
    <d v="2024-08-31T00:00:00"/>
    <x v="0"/>
    <s v="49289"/>
    <s v="888244"/>
    <s v="474 ICC in Blend Represents FPAI Inc (OA) : 1225 Verizon: Turing- Personalization Phase 2 Capacity Service"/>
    <s v="30773"/>
    <s v="15772947813"/>
    <s v="ICC 1225 ICC in Blend Represents FPAI Inc (OA) : Verizon: Turing- Personalization Phase 2 Capacity Service"/>
    <m/>
    <s v="Retainer Revenue Recognition"/>
    <n v="27458.69"/>
    <x v="4"/>
    <x v="19"/>
    <x v="1"/>
  </r>
  <r>
    <s v="Journal"/>
    <x v="8"/>
    <s v="Data Engineering"/>
    <s v="Interco - Data Engineering Revenue"/>
    <d v="2024-08-31T00:00:00"/>
    <x v="0"/>
    <s v="52163"/>
    <s v="913916"/>
    <s v="- No Entity -"/>
    <m/>
    <m/>
    <m/>
    <m/>
    <s v="TopSide Management Book Elim from Elim JE 52151"/>
    <n v="27452.78"/>
    <x v="4"/>
    <x v="4"/>
    <x v="1"/>
  </r>
  <r>
    <s v="Journal"/>
    <x v="3"/>
    <s v="Intercompany"/>
    <s v="Interco - Data Engineering Revenue"/>
    <d v="2024-08-31T00:00:00"/>
    <x v="0"/>
    <s v="52158"/>
    <s v="912617"/>
    <s v="- No Entity -"/>
    <m/>
    <m/>
    <s v="ICC 1222 Franklin Templeton : Franklin Templeton - Vasu POC Team"/>
    <m/>
    <m/>
    <n v="-11621.41"/>
    <x v="4"/>
    <x v="4"/>
    <x v="1"/>
  </r>
  <r>
    <s v="Journal"/>
    <x v="2"/>
    <s v="Data Engineering"/>
    <s v="Interco - Data Engineering Revenue"/>
    <d v="2024-08-31T00:00:00"/>
    <x v="0"/>
    <s v="51844"/>
    <s v="901789"/>
    <s v="- No Entity -"/>
    <m/>
    <m/>
    <s v="ICC 1333 NBCU : Prism (Wingspan) 2.0 Phase 2"/>
    <m/>
    <s v="NBCU: Prism (Wingspan) 2.0 Engineering Team Extension Servicios exonerados de IRAE segun literal S articulo 52 Titulo 4 related to invoice  A2313"/>
    <n v="11405.309062036284"/>
    <x v="4"/>
    <x v="7"/>
    <x v="1"/>
  </r>
  <r>
    <s v="Journal"/>
    <x v="2"/>
    <s v="Data Engineering"/>
    <s v="Interco - Data Engineering Revenue"/>
    <d v="2024-08-31T00:00:00"/>
    <x v="0"/>
    <s v="51844"/>
    <s v="901789"/>
    <s v="- No Entity -"/>
    <m/>
    <m/>
    <s v="ICC 1204 CVS Health : Foundry Targeting - Alpesh FED"/>
    <m/>
    <s v="CVS: Foundry Targeting - Alpesh FED Servicios exonerados de IRAE segun literal S articulo 52 Titulo 4 related to invoice  A2312"/>
    <n v="10564.917867991506"/>
    <x v="4"/>
    <x v="3"/>
    <x v="1"/>
  </r>
  <r>
    <s v="Journal"/>
    <x v="3"/>
    <s v="Intercompany"/>
    <s v="Interco - Data Engineering Revenue"/>
    <d v="2024-08-31T00:00:00"/>
    <x v="0"/>
    <s v="52158"/>
    <s v="912617"/>
    <s v="- No Entity -"/>
    <m/>
    <m/>
    <s v="ICC 1204 CVS Health : Foundry Targeting - Alpesh FED"/>
    <m/>
    <m/>
    <n v="-10564.92"/>
    <x v="4"/>
    <x v="4"/>
    <x v="1"/>
  </r>
  <r>
    <s v="Journal"/>
    <x v="2"/>
    <s v="Data Engineering"/>
    <s v="Interco - Data Engineering Revenue"/>
    <d v="2024-08-31T00:00:00"/>
    <x v="0"/>
    <s v="51844"/>
    <s v="901789"/>
    <s v="- No Entity -"/>
    <m/>
    <m/>
    <s v="ICC 1312 Franklin Templeton : Franklin Templeton - Tiger Teams Renewal (July - Sept)"/>
    <m/>
    <s v="Franklin Templeton - Tiger Teams Renewal (July - Sept) Servicios exonerados de IRAE segun literal S articulo 52 Titulo 4 related to invoice  A2309"/>
    <n v="88883.374358721718"/>
    <x v="4"/>
    <x v="1"/>
    <x v="1"/>
  </r>
  <r>
    <s v="Journal"/>
    <x v="3"/>
    <s v="Intercompany"/>
    <s v="Interco - Data Engineering Revenue"/>
    <d v="2024-08-31T00:00:00"/>
    <x v="0"/>
    <s v="52158"/>
    <s v="912617"/>
    <s v="- No Entity -"/>
    <m/>
    <m/>
    <s v="ICC 1077 Know Your Cross : Monthly retainer - 6 months engagement"/>
    <m/>
    <m/>
    <n v="-26692.43"/>
    <x v="4"/>
    <x v="4"/>
    <x v="1"/>
  </r>
  <r>
    <s v="Journal"/>
    <x v="3"/>
    <s v="Intercompany"/>
    <s v="Interco - Data Engineering Revenue"/>
    <d v="2024-08-31T00:00:00"/>
    <x v="0"/>
    <s v="52158"/>
    <s v="912617"/>
    <s v="- No Entity -"/>
    <m/>
    <m/>
    <s v="ICC 1151 ICC in Forth Point Represents FutureproofAI : British Telecom - Technical BA - Rhiannon"/>
    <m/>
    <m/>
    <n v="-16580.400000000001"/>
    <x v="4"/>
    <x v="4"/>
    <x v="1"/>
  </r>
  <r>
    <s v="Journal"/>
    <x v="8"/>
    <s v="Intercompany"/>
    <s v="Interco - Data Engineering Revenue"/>
    <d v="2024-08-31T00:00:00"/>
    <x v="0"/>
    <s v="52154"/>
    <s v="913412"/>
    <s v="- No Entity -"/>
    <m/>
    <m/>
    <s v="ICC 1166 ICC in Montevideo represents Blend360 : Fedefarma: Landing Zone Assessment &amp; Recommendation Phase"/>
    <m/>
    <m/>
    <n v="-160.07"/>
    <x v="4"/>
    <x v="4"/>
    <x v="1"/>
  </r>
  <r>
    <s v="Journal"/>
    <x v="1"/>
    <s v="Business Intelligence"/>
    <s v="Interco - Business Intelligence Revenue"/>
    <d v="2024-08-30T00:00:00"/>
    <x v="0"/>
    <s v="51594"/>
    <s v="898555"/>
    <s v="- No Entity -"/>
    <m/>
    <m/>
    <s v="ICC 1091 ICC in Forth Point Represents FutureproofAI : British Telecom - IDC resource Chaitanya"/>
    <m/>
    <s v="BT (FPAI) IC rev reclass August"/>
    <n v="28949.89876909251"/>
    <x v="1"/>
    <x v="12"/>
    <x v="1"/>
  </r>
  <r>
    <s v="Journal"/>
    <x v="1"/>
    <s v="Business Intelligence"/>
    <s v="Interco - Business Intelligence Revenue"/>
    <d v="2024-08-30T00:00:00"/>
    <x v="0"/>
    <s v="51593"/>
    <s v="898554"/>
    <s v="- No Entity -"/>
    <m/>
    <m/>
    <s v="ICC 1019 ICC in Forth Point Represents Blend360 : Legrand - Cablofil Managed Service Level Agreement"/>
    <m/>
    <s v="Legrand IC rev reclass August"/>
    <n v="1482.103226528586"/>
    <x v="1"/>
    <x v="11"/>
    <x v="1"/>
  </r>
  <r>
    <s v="Journal"/>
    <x v="2"/>
    <s v="Business Intelligence"/>
    <s v="Interco - Business Intelligence Revenue"/>
    <d v="2024-08-31T00:00:00"/>
    <x v="0"/>
    <s v="51844"/>
    <s v="901789"/>
    <s v="- No Entity -"/>
    <m/>
    <m/>
    <s v="ICC 1051 Wyndham Hotels and Resorts : Wyndham - Guest Analytics Retainer"/>
    <m/>
    <s v="Wyndham - Guest Analytics Retainer Servicios exonerados de IRAE segun literal S articulo 52 Titulo 4 related to invoice  A2303"/>
    <n v="12017.594074840337"/>
    <x v="5"/>
    <x v="6"/>
    <x v="1"/>
  </r>
  <r>
    <s v="Journal"/>
    <x v="8"/>
    <s v="Business Intelligence"/>
    <s v="Interco - Business Intelligence Revenue"/>
    <d v="2024-08-31T00:00:00"/>
    <x v="0"/>
    <s v="52163"/>
    <s v="913916"/>
    <s v="- No Entity -"/>
    <m/>
    <m/>
    <m/>
    <m/>
    <s v="TopSide Management Book Elim from Elim JE 52151"/>
    <n v="3378.98"/>
    <x v="5"/>
    <x v="4"/>
    <x v="1"/>
  </r>
  <r>
    <s v="Journal"/>
    <x v="3"/>
    <s v="Intercompany"/>
    <s v="Interco - Business Intelligence Revenue"/>
    <d v="2024-08-31T00:00:00"/>
    <x v="0"/>
    <s v="52158"/>
    <s v="912617"/>
    <s v="- No Entity -"/>
    <m/>
    <m/>
    <s v="ICC 1115 ICC in Montevideo represents Blend360 : UDX: Digital Analytics - FTE Support"/>
    <m/>
    <m/>
    <n v="-5602.61"/>
    <x v="5"/>
    <x v="4"/>
    <x v="1"/>
  </r>
  <r>
    <s v="Journal"/>
    <x v="10"/>
    <s v="Business Intelligence"/>
    <s v="Interco - Business Intelligence Revenue"/>
    <d v="2024-08-31T00:00:00"/>
    <x v="0"/>
    <s v="49315"/>
    <s v="889371"/>
    <s v="- No Entity -"/>
    <m/>
    <m/>
    <s v="ICC 782 ICC India representing FPAI : British Telecom - Qlik Development"/>
    <m/>
    <s v="Aug24 India recharge to FPAI for employee cost related Client ICC India representing FPAI project British Telecom - Qlik Development project British Telecom - Qlik Development User PADALA, CHAITANYA billable Hrs 153"/>
    <n v="3121.97"/>
    <x v="5"/>
    <x v="12"/>
    <x v="1"/>
  </r>
  <r>
    <s v="Journal"/>
    <x v="3"/>
    <s v="Intercompany"/>
    <s v="Interco - Business Intelligence Revenue"/>
    <d v="2024-08-31T00:00:00"/>
    <x v="0"/>
    <s v="52158"/>
    <s v="912617"/>
    <s v="- No Entity -"/>
    <m/>
    <m/>
    <s v="ICC 1091 ICC in Forth Point Represents FutureproofAI : British Telecom - IDC resource Chaitanya"/>
    <m/>
    <m/>
    <n v="0"/>
    <x v="5"/>
    <x v="4"/>
    <x v="1"/>
  </r>
  <r>
    <s v="Journal"/>
    <x v="10"/>
    <s v="Business Intelligence"/>
    <s v="Interco - Business Intelligence Revenue"/>
    <d v="2024-08-31T00:00:00"/>
    <x v="0"/>
    <s v="49311"/>
    <s v="889366"/>
    <s v="- No Entity -"/>
    <m/>
    <m/>
    <s v="ICC 768 Soremartec S.A. : MUSST APAC-MEA Reporting Maintenance"/>
    <m/>
    <s v="Aug24 India recharge to BV for employee cost related to Client Ferrero (EF)  project MUSST APAC-MEA Reporting Maintenance - Employee RAMESH, LOKESH billable Hrs 16"/>
    <n v="90.4"/>
    <x v="5"/>
    <x v="20"/>
    <x v="1"/>
  </r>
  <r>
    <s v="Journal"/>
    <x v="3"/>
    <s v="Business Intelligence"/>
    <s v="Interco - Business Intelligence Revenue"/>
    <d v="2024-08-31T00:00:00"/>
    <x v="0"/>
    <s v="52164"/>
    <s v="913917"/>
    <s v="- No Entity -"/>
    <m/>
    <m/>
    <m/>
    <m/>
    <s v="TopSide Management Book Elim  from Elim JE 52153"/>
    <n v="56523.83"/>
    <x v="5"/>
    <x v="4"/>
    <x v="1"/>
  </r>
  <r>
    <s v="Journal"/>
    <x v="3"/>
    <s v="Intercompany"/>
    <s v="Interco - Business Intelligence Revenue"/>
    <d v="2024-08-31T00:00:00"/>
    <x v="0"/>
    <s v="52158"/>
    <s v="912617"/>
    <s v="- No Entity -"/>
    <m/>
    <m/>
    <s v="ICC 1019 ICC in Forth Point Represents Blend360 : Legrand - Cablofil Managed Service Level Agreement"/>
    <m/>
    <m/>
    <n v="-1482.1"/>
    <x v="5"/>
    <x v="4"/>
    <x v="1"/>
  </r>
  <r>
    <s v="Journal"/>
    <x v="3"/>
    <s v="Intercompany"/>
    <s v="Interco - Business Intelligence Revenue"/>
    <d v="2024-08-31T00:00:00"/>
    <x v="0"/>
    <s v="52158"/>
    <s v="912617"/>
    <s v="- No Entity -"/>
    <m/>
    <m/>
    <s v="ICC 1244 GoodRx : GoodRx - Incremental BI Support"/>
    <m/>
    <m/>
    <n v="-10564.92"/>
    <x v="5"/>
    <x v="4"/>
    <x v="1"/>
  </r>
  <r>
    <s v="Journal"/>
    <x v="8"/>
    <s v="Intercompany"/>
    <s v="Interco - Business Intelligence Revenue"/>
    <d v="2024-08-31T00:00:00"/>
    <x v="0"/>
    <s v="52154"/>
    <s v="913412"/>
    <s v="- No Entity -"/>
    <m/>
    <m/>
    <s v="ICC 770 Soremartec S.A. : P1 Africa-Levant Reports Ongoing"/>
    <m/>
    <m/>
    <n v="-797.74"/>
    <x v="5"/>
    <x v="4"/>
    <x v="1"/>
  </r>
  <r>
    <s v="Journal"/>
    <x v="10"/>
    <s v="Business Intelligence"/>
    <s v="Interco - Business Intelligence Revenue"/>
    <d v="2024-08-31T00:00:00"/>
    <x v="0"/>
    <s v="49311"/>
    <s v="889366"/>
    <s v="- No Entity -"/>
    <m/>
    <m/>
    <s v="ICC 770 Soremartec S.A. : P1 Africa-Levant Reports Ongoing"/>
    <m/>
    <s v="Aug24 India recharge to BV for employee cost related to Client Ferrero (EF)  project P1 Africa-Levant Reports Ongoing - Employee VEMULAPALLI, HARINI billable Hrs 15"/>
    <n v="490.22"/>
    <x v="5"/>
    <x v="20"/>
    <x v="1"/>
  </r>
  <r>
    <s v="Journal"/>
    <x v="8"/>
    <s v="Intercompany"/>
    <s v="Interco - Business Intelligence Revenue"/>
    <d v="2024-08-31T00:00:00"/>
    <x v="0"/>
    <s v="52154"/>
    <s v="913412"/>
    <s v="- No Entity -"/>
    <m/>
    <m/>
    <s v="ICC 768 Soremartec S.A. : MUSST APAC-MEA Reporting Maintenance"/>
    <m/>
    <m/>
    <n v="-180.8"/>
    <x v="5"/>
    <x v="4"/>
    <x v="1"/>
  </r>
  <r>
    <s v="Journal"/>
    <x v="2"/>
    <s v="Business Intelligence"/>
    <s v="Interco - Business Intelligence Revenue"/>
    <d v="2024-08-31T00:00:00"/>
    <x v="0"/>
    <s v="51844"/>
    <s v="901789"/>
    <s v="- No Entity -"/>
    <m/>
    <m/>
    <s v="ICC 867 CVS Health : Retail Analytics DS and BI - 2024"/>
    <m/>
    <s v="CVS: Retail Analytics DS and BI - 2024 Servicios exonerados de IRAE segun literal S articulo 52 Titulo 4 related to invoice  A2312"/>
    <n v="8804.0982233262548"/>
    <x v="5"/>
    <x v="3"/>
    <x v="1"/>
  </r>
  <r>
    <s v="Journal"/>
    <x v="10"/>
    <s v="Business Intelligence"/>
    <s v="Interco - Business Intelligence Revenue"/>
    <d v="2024-08-31T00:00:00"/>
    <x v="0"/>
    <s v="49311"/>
    <s v="889366"/>
    <s v="- No Entity -"/>
    <m/>
    <m/>
    <s v="ICC 1007 Soremartec S.A. : Offshore Business Insights Support"/>
    <m/>
    <s v="Aug24 India recharge to BV for employee cost related to Client Ferrero (EF)  project Offshore Business Insights Support - Employee VEMULAPALLI, HARINI billable Hrs 8"/>
    <n v="270.14"/>
    <x v="5"/>
    <x v="20"/>
    <x v="1"/>
  </r>
  <r>
    <s v="Journal"/>
    <x v="3"/>
    <s v="Intercompany"/>
    <s v="Interco - Business Intelligence Revenue"/>
    <d v="2024-08-31T00:00:00"/>
    <x v="0"/>
    <s v="52158"/>
    <s v="912617"/>
    <s v="- No Entity -"/>
    <m/>
    <m/>
    <s v="ICC 782 ICC India representing FPAI : British Telecom - Qlik Development"/>
    <m/>
    <m/>
    <n v="-7487.65"/>
    <x v="5"/>
    <x v="4"/>
    <x v="1"/>
  </r>
  <r>
    <s v="Journal"/>
    <x v="10"/>
    <s v="Business Intelligence"/>
    <s v="Interco - Business Intelligence Revenue"/>
    <d v="2024-08-31T00:00:00"/>
    <x v="0"/>
    <s v="49311"/>
    <s v="889366"/>
    <s v="- No Entity -"/>
    <m/>
    <m/>
    <s v="ICC 770 Soremartec S.A. : P1 Africa-Levant Reports Ongoing"/>
    <m/>
    <s v="Aug24 India recharge to BV for employee cost related to Client Ferrero (EF)  project P1 Africa-Levant Reports Ongoing - Employee K, SIDDHARTHA billable Hrs 16"/>
    <n v="262.24"/>
    <x v="5"/>
    <x v="20"/>
    <x v="1"/>
  </r>
  <r>
    <s v="Journal"/>
    <x v="3"/>
    <s v="Intercompany"/>
    <s v="Interco - Business Intelligence Revenue"/>
    <d v="2024-08-31T00:00:00"/>
    <x v="0"/>
    <s v="52158"/>
    <s v="912617"/>
    <s v="- No Entity -"/>
    <m/>
    <m/>
    <s v="ICC 1051 Wyndham Hotels and Resorts : Wyndham - Guest Analytics Retainer"/>
    <m/>
    <m/>
    <n v="-12017.59"/>
    <x v="5"/>
    <x v="4"/>
    <x v="1"/>
  </r>
  <r>
    <s v="Journal"/>
    <x v="10"/>
    <s v="Business Intelligence"/>
    <s v="Interco - Business Intelligence Revenue"/>
    <d v="2024-08-31T00:00:00"/>
    <x v="0"/>
    <s v="49311"/>
    <s v="889366"/>
    <s v="- No Entity -"/>
    <m/>
    <m/>
    <s v="ICC 1007 Soremartec S.A. : Offshore Business Insights Support"/>
    <m/>
    <s v="Aug24 India recharge to BV for employee cost related to Client Ferrero (EF)  project Offshore Business Insights Support - Employee K, SIDDHARTHA billable Hrs 80"/>
    <n v="1263.8399999999999"/>
    <x v="5"/>
    <x v="20"/>
    <x v="1"/>
  </r>
  <r>
    <s v="Journal"/>
    <x v="10"/>
    <s v="Business Intelligence"/>
    <s v="Interco - Business Intelligence Revenue"/>
    <d v="2024-08-31T00:00:00"/>
    <x v="0"/>
    <s v="49311"/>
    <s v="889366"/>
    <s v="- No Entity -"/>
    <m/>
    <m/>
    <s v="ICC 1007 Soremartec S.A. : Offshore Business Insights Support"/>
    <m/>
    <s v="Aug24 India recharge to BV for employee cost related to Client Ferrero (EF)  project Offshore Business Insights Support - Employee RAMESH, LOKESH billable Hrs 56"/>
    <n v="343.64"/>
    <x v="5"/>
    <x v="20"/>
    <x v="1"/>
  </r>
  <r>
    <s v="Journal"/>
    <x v="10"/>
    <s v="Business Intelligence"/>
    <s v="Interco - Business Intelligence Revenue"/>
    <d v="2024-08-31T00:00:00"/>
    <x v="0"/>
    <s v="49315"/>
    <s v="889371"/>
    <s v="- No Entity -"/>
    <m/>
    <m/>
    <s v="ICC 782 ICC India representing FPAI : British Telecom - Qlik Development"/>
    <m/>
    <s v="Aug24 India recharge to FPAI for employee cost related Client ICC India representing FPAI project British Telecom - Qlik Development project British Telecom - Qlik Development User VEDIYAPPAN, PREMANAND billable Hrs 144"/>
    <n v="2208.8000000000002"/>
    <x v="5"/>
    <x v="12"/>
    <x v="1"/>
  </r>
  <r>
    <s v="Journal"/>
    <x v="2"/>
    <s v="Business Intelligence"/>
    <s v="Interco - Business Intelligence Revenue"/>
    <d v="2024-08-31T00:00:00"/>
    <x v="0"/>
    <s v="51844"/>
    <s v="901789"/>
    <s v="- No Entity -"/>
    <m/>
    <m/>
    <s v="ICC 1244 GoodRx : GoodRx - Incremental BI Support"/>
    <m/>
    <s v="GoodRx - Incremental BI Support Servicios exonerados de IRAE segun literal S articulo 52 Titulo 4 related to invoice  A2304"/>
    <n v="10564.917867991506"/>
    <x v="5"/>
    <x v="21"/>
    <x v="1"/>
  </r>
  <r>
    <s v="Journal"/>
    <x v="3"/>
    <s v="Intercompany"/>
    <s v="Interco - Business Intelligence Revenue"/>
    <d v="2024-08-31T00:00:00"/>
    <x v="0"/>
    <s v="52158"/>
    <s v="912617"/>
    <s v="- No Entity -"/>
    <m/>
    <m/>
    <s v="ICC 1344 Visa : Visa - Minerva dashboard automation"/>
    <m/>
    <m/>
    <n v="-10564.92"/>
    <x v="5"/>
    <x v="4"/>
    <x v="1"/>
  </r>
  <r>
    <s v="Journal"/>
    <x v="8"/>
    <s v="Intercompany"/>
    <s v="Interco - Business Intelligence Revenue"/>
    <d v="2024-08-31T00:00:00"/>
    <x v="0"/>
    <s v="52154"/>
    <s v="913412"/>
    <s v="- No Entity -"/>
    <m/>
    <m/>
    <s v="ICC 1007 Soremartec S.A. : Offshore Business Insights Support"/>
    <m/>
    <m/>
    <n v="-2400.44"/>
    <x v="5"/>
    <x v="4"/>
    <x v="1"/>
  </r>
  <r>
    <s v="Journal"/>
    <x v="2"/>
    <s v="Business Intelligence"/>
    <s v="Interco - Business Intelligence Revenue"/>
    <d v="2024-08-31T00:00:00"/>
    <x v="0"/>
    <s v="51844"/>
    <s v="901789"/>
    <s v="- No Entity -"/>
    <m/>
    <m/>
    <s v="ICC 1115 ICC in Montevideo represents Blend360 : UDX: Digital Analytics - FTE Support"/>
    <m/>
    <s v="UDX: Digital Analytics - FTE Support Servicios exonerados de IRAE segun literal S articulo 52 Titulo 4 related to invoice  A2311"/>
    <n v="5602.6079602985255"/>
    <x v="5"/>
    <x v="22"/>
    <x v="1"/>
  </r>
  <r>
    <s v="Journal"/>
    <x v="2"/>
    <s v="Business Intelligence"/>
    <s v="Interco - Business Intelligence Revenue"/>
    <d v="2024-08-31T00:00:00"/>
    <x v="0"/>
    <s v="51844"/>
    <s v="901789"/>
    <s v="- No Entity -"/>
    <m/>
    <m/>
    <s v="ICC 1344 Visa : Visa - Minerva dashboard automation"/>
    <m/>
    <s v="Visa DSX: Visa - Minerva dashboard automation Servicios exonerados de IRAE segun literal S articulo 52 Titulo 4 related to invoice  A2300"/>
    <n v="10564.917867991506"/>
    <x v="5"/>
    <x v="23"/>
    <x v="1"/>
  </r>
  <r>
    <s v="Journal"/>
    <x v="3"/>
    <s v="Intercompany"/>
    <s v="Interco - Business Intelligence Revenue"/>
    <d v="2024-08-31T00:00:00"/>
    <x v="0"/>
    <s v="52158"/>
    <s v="912617"/>
    <s v="- No Entity -"/>
    <m/>
    <m/>
    <s v="ICC 867 CVS Health : Retail Analytics DS and BI - 2024"/>
    <m/>
    <m/>
    <n v="-8804.1"/>
    <x v="5"/>
    <x v="4"/>
    <x v="1"/>
  </r>
  <r>
    <s v="Journal"/>
    <x v="1"/>
    <s v="Business Intelligence"/>
    <s v="Interco - Business Intelligence Revenue"/>
    <d v="2024-08-31T00:00:00"/>
    <x v="0"/>
    <s v="52035"/>
    <s v="909377"/>
    <s v="- No Entity -"/>
    <m/>
    <m/>
    <s v="ICC 1091 ICC in Forth Point Represents FutureproofAI : British Telecom - IDC resource Chaitanya"/>
    <m/>
    <s v="Remove BT IDC Transactions FP-FPAI_JE51594"/>
    <n v="-28949.89876909251"/>
    <x v="1"/>
    <x v="12"/>
    <x v="1"/>
  </r>
  <r>
    <s v="Journal"/>
    <x v="10"/>
    <s v="Business Intelligence"/>
    <s v="Interco - Business Intelligence Revenue"/>
    <d v="2024-08-31T00:00:00"/>
    <x v="0"/>
    <s v="49311"/>
    <s v="889366"/>
    <s v="- No Entity -"/>
    <m/>
    <m/>
    <s v="ICC 768 Soremartec S.A. : MUSST APAC-MEA Reporting Maintenance"/>
    <m/>
    <s v="Aug24 India recharge to BV for employee cost related to Client Ferrero (EF)  project MUSST APAC-MEA Reporting Maintenance - Employee REDDY, HARSHA billable Hrs 16"/>
    <n v="90.4"/>
    <x v="5"/>
    <x v="20"/>
    <x v="1"/>
  </r>
  <r>
    <s v="Journal"/>
    <x v="10"/>
    <s v="Business Intelligence"/>
    <s v="Interco - Business Intelligence Revenue"/>
    <d v="2024-08-31T00:00:00"/>
    <x v="0"/>
    <s v="49311"/>
    <s v="889366"/>
    <s v="- No Entity -"/>
    <m/>
    <m/>
    <s v="ICC 1007 Soremartec S.A. : Offshore Business Insights Support"/>
    <m/>
    <s v="Aug24 India recharge to BV for employee cost related to Client Ferrero (EF)  project Offshore Business Insights Support - Employee REDDY, HARSHA billable Hrs 88"/>
    <n v="522.82000000000005"/>
    <x v="5"/>
    <x v="20"/>
    <x v="1"/>
  </r>
  <r>
    <s v="Journal"/>
    <x v="10"/>
    <s v="Business Intelligence"/>
    <s v="Interco - Business Intelligence Revenue"/>
    <d v="2024-08-31T00:00:00"/>
    <x v="0"/>
    <s v="49315"/>
    <s v="889371"/>
    <s v="- No Entity -"/>
    <m/>
    <m/>
    <s v="ICC 782 ICC India representing FPAI : British Telecom - Qlik Development"/>
    <m/>
    <s v="Aug24 India recharge to FPAI for employee cost related Client ICC India representing FPAI project British Telecom - Qlik Development project British Telecom - Qlik Development User BOINPALLY, ANIRUDH RAO billable Hrs 136"/>
    <n v="2156.88"/>
    <x v="5"/>
    <x v="12"/>
    <x v="1"/>
  </r>
  <r>
    <s v="Journal"/>
    <x v="10"/>
    <s v="Business Intelligence"/>
    <s v="Interco - Business Intelligence Revenue"/>
    <d v="2024-08-31T00:00:00"/>
    <x v="0"/>
    <s v="49311"/>
    <s v="889366"/>
    <s v="- No Entity -"/>
    <m/>
    <m/>
    <s v="ICC 770 Soremartec S.A. : P1 Africa-Levant Reports Ongoing"/>
    <m/>
    <s v="Aug24 India recharge to BV for employee cost related to Client Ferrero (EF)  project P1 Africa-Levant Reports Ongoing - Employee RAMESH, LOKESH billable Hrs 8"/>
    <n v="45.28"/>
    <x v="5"/>
    <x v="20"/>
    <x v="1"/>
  </r>
  <r>
    <s v="Journal"/>
    <x v="1"/>
    <s v="AI Consulting"/>
    <s v="Interco - AI Consulting Revenue"/>
    <d v="2024-08-30T00:00:00"/>
    <x v="0"/>
    <s v="51596"/>
    <s v="898557"/>
    <s v="- No Entity -"/>
    <m/>
    <m/>
    <s v="ICC 939 Walmart : Walmart - FY25 Marketing Advanced Analytics Retainer"/>
    <m/>
    <s v="Reclass Walmart to IC Aug revenues"/>
    <n v="26408.308201884509"/>
    <x v="1"/>
    <x v="2"/>
    <x v="1"/>
  </r>
  <r>
    <s v="Journal"/>
    <x v="1"/>
    <s v="AI Consulting"/>
    <s v="Interco - AI Consulting Revenue"/>
    <d v="2024-08-30T00:00:00"/>
    <x v="0"/>
    <s v="51593"/>
    <s v="898554"/>
    <s v="- No Entity -"/>
    <m/>
    <m/>
    <s v="ICC 1019 ICC in Forth Point Represents Blend360 : Legrand - Cablofil Managed Service Level Agreement"/>
    <m/>
    <s v="Legrand IC rev reclass August"/>
    <n v="778.47593694579268"/>
    <x v="1"/>
    <x v="11"/>
    <x v="1"/>
  </r>
  <r>
    <s v="Journal"/>
    <x v="1"/>
    <s v="AI Consulting"/>
    <s v="Interco - AI Consulting Revenue"/>
    <d v="2024-08-30T00:00:00"/>
    <x v="0"/>
    <s v="51594"/>
    <s v="898555"/>
    <s v="- No Entity -"/>
    <m/>
    <m/>
    <s v="ICC 1020 ICC in Forth Point Represents FutureproofAI : British Telecom - Delivery Lead 2024"/>
    <m/>
    <s v="BT (FPAI) IC rev reclass August"/>
    <n v="49280.62313193248"/>
    <x v="1"/>
    <x v="12"/>
    <x v="1"/>
  </r>
  <r>
    <s v="Journal"/>
    <x v="1"/>
    <s v="AI Consulting"/>
    <s v="Interco - AI Consulting Revenue"/>
    <d v="2024-08-30T00:00:00"/>
    <x v="0"/>
    <s v="51623"/>
    <s v="901287"/>
    <s v="- No Entity -"/>
    <m/>
    <m/>
    <m/>
    <m/>
    <s v="Reclass Hyatt to IC Aug revenues"/>
    <n v="14544.034370245226"/>
    <x v="1"/>
    <x v="18"/>
    <x v="1"/>
  </r>
  <r>
    <s v="Journal"/>
    <x v="3"/>
    <s v="AI Consulting"/>
    <s v="Interco - AI Consulting Revenue"/>
    <d v="2024-08-31T00:00:00"/>
    <x v="0"/>
    <s v="52164"/>
    <s v="913917"/>
    <s v="- No Entity -"/>
    <m/>
    <m/>
    <m/>
    <m/>
    <s v="TopSide Management Book Elim  from Elim JE 52153"/>
    <n v="91006.67"/>
    <x v="6"/>
    <x v="4"/>
    <x v="1"/>
  </r>
  <r>
    <s v="Journal"/>
    <x v="3"/>
    <s v="Intercompany"/>
    <s v="Interco - AI Consulting Revenue"/>
    <d v="2024-08-31T00:00:00"/>
    <x v="0"/>
    <s v="52158"/>
    <s v="912617"/>
    <s v="- No Entity -"/>
    <m/>
    <m/>
    <s v="ICC 1020 ICC in Forth Point Represents FutureproofAI : British Telecom - Delivery Lead 2024"/>
    <m/>
    <m/>
    <n v="-49280.62"/>
    <x v="6"/>
    <x v="4"/>
    <x v="1"/>
  </r>
  <r>
    <s v="Journal"/>
    <x v="3"/>
    <s v="Intercompany"/>
    <s v="Interco - AI Consulting Revenue"/>
    <d v="2024-08-31T00:00:00"/>
    <x v="0"/>
    <s v="52158"/>
    <s v="912617"/>
    <s v="- No Entity -"/>
    <m/>
    <m/>
    <s v="ICC 1019 ICC in Forth Point Represents Blend360 : Legrand - Cablofil Managed Service Level Agreement"/>
    <m/>
    <m/>
    <n v="-778.48"/>
    <x v="6"/>
    <x v="4"/>
    <x v="1"/>
  </r>
  <r>
    <s v="Journal"/>
    <x v="3"/>
    <s v="Intercompany"/>
    <s v="Interco - AI Consulting Revenue"/>
    <d v="2024-08-31T00:00:00"/>
    <x v="0"/>
    <s v="52158"/>
    <s v="912617"/>
    <s v="- No Entity -"/>
    <m/>
    <m/>
    <s v="ICC 939 Walmart : Walmart - FY25 Marketing Advanced Analytics Retainer"/>
    <m/>
    <m/>
    <n v="-26408.31"/>
    <x v="6"/>
    <x v="4"/>
    <x v="1"/>
  </r>
  <r>
    <s v="Journal"/>
    <x v="3"/>
    <s v="Intercompany"/>
    <s v="Interco - AI Consulting Revenue"/>
    <d v="2024-08-31T00:00:00"/>
    <x v="0"/>
    <s v="52158"/>
    <s v="912617"/>
    <s v="- No Entity -"/>
    <m/>
    <m/>
    <m/>
    <m/>
    <m/>
    <n v="-14544.03"/>
    <x v="6"/>
    <x v="4"/>
    <x v="1"/>
  </r>
  <r>
    <s v="Journal"/>
    <x v="3"/>
    <s v="Intercompany"/>
    <s v="Interco - Solutions Revenue"/>
    <d v="2024-08-31T00:00:00"/>
    <x v="0"/>
    <s v="52158"/>
    <s v="912617"/>
    <s v="- No Entity -"/>
    <m/>
    <m/>
    <s v="ICC 1225 ICC in Blend Represents FPAI Inc (OA) : Verizon: Turing- Personalization Phase 2 Capacity Service"/>
    <m/>
    <m/>
    <n v="-13564.1"/>
    <x v="7"/>
    <x v="4"/>
    <x v="1"/>
  </r>
  <r>
    <s v="Journal"/>
    <x v="9"/>
    <s v="Solutions"/>
    <s v="Interco - Solutions Revenue"/>
    <d v="2024-08-31T00:00:00"/>
    <x v="0"/>
    <s v="49291"/>
    <s v="888141"/>
    <s v="474 ICC in Blend Represents FPAI Inc (OA) : 1225 Verizon: Turing- Personalization Phase 2 Capacity Service"/>
    <s v="30773"/>
    <s v="15772947813"/>
    <s v="ICC 1225 ICC in Blend Represents FPAI Inc (OA) : Verizon: Turing- Personalization Phase 2 Capacity Service"/>
    <m/>
    <s v="Retainer Revenue Recognition"/>
    <n v="13564.1"/>
    <x v="7"/>
    <x v="19"/>
    <x v="1"/>
  </r>
  <r>
    <s v="Journal"/>
    <x v="3"/>
    <s v="Solutions"/>
    <s v="Interco - Solutions Revenue"/>
    <d v="2024-08-31T00:00:00"/>
    <x v="0"/>
    <s v="52164"/>
    <s v="913917"/>
    <s v="- No Entity -"/>
    <m/>
    <m/>
    <m/>
    <m/>
    <s v="TopSide Management Book Elim  from Elim JE 52153"/>
    <n v="13564.1"/>
    <x v="7"/>
    <x v="4"/>
    <x v="1"/>
  </r>
  <r>
    <s v="Journal"/>
    <x v="4"/>
    <s v="CX"/>
    <s v="Interco - CX Revenue"/>
    <d v="2024-08-30T00:00:00"/>
    <x v="0"/>
    <s v="51591"/>
    <s v="898452"/>
    <s v="- No Entity -"/>
    <m/>
    <m/>
    <s v="ICC 1126 ICC in Engagement Factory UK Represents Represents Blend360 : Amperity Premium Services Pod_R1"/>
    <m/>
    <s v="Amperity Doc Martens IC rev reclass Aug"/>
    <n v="6927.1898647046273"/>
    <x v="8"/>
    <x v="24"/>
    <x v="1"/>
  </r>
  <r>
    <s v="Journal"/>
    <x v="2"/>
    <s v="CX"/>
    <s v="Interco - CX Revenue"/>
    <d v="2024-08-31T00:00:00"/>
    <x v="0"/>
    <s v="51844"/>
    <s v="901789"/>
    <s v="- No Entity -"/>
    <m/>
    <m/>
    <s v="ICC 895 Comcast Corporation : Comcast: 2024 Loyalty and Rewards Pod"/>
    <m/>
    <s v="Comcast: 2024 Loyalty and Rewards Pod Servicios exonerados de IRAE segun literal S articulo 52 Titulo 4 related to invoice  A2310"/>
    <n v="8854.121508686063"/>
    <x v="8"/>
    <x v="17"/>
    <x v="1"/>
  </r>
  <r>
    <s v="Journal"/>
    <x v="3"/>
    <s v="Intercompany"/>
    <s v="Interco - CX Revenue"/>
    <d v="2024-08-31T00:00:00"/>
    <x v="0"/>
    <s v="52158"/>
    <s v="912617"/>
    <s v="- No Entity -"/>
    <m/>
    <m/>
    <s v="ICC 1126 ICC in Engagement Factory UK Represents Represents Blend360 : Amperity Premium Services Pod_R1"/>
    <m/>
    <m/>
    <n v="-6922.58"/>
    <x v="8"/>
    <x v="4"/>
    <x v="1"/>
  </r>
  <r>
    <s v="Journal"/>
    <x v="10"/>
    <s v="CX"/>
    <s v="Interco - CX Revenue"/>
    <d v="2024-08-31T00:00:00"/>
    <x v="0"/>
    <s v="52031"/>
    <s v="909362"/>
    <s v="- No Entity -"/>
    <m/>
    <m/>
    <s v="ICC 1207 Newfold : Newfold Adobe Analytics support"/>
    <m/>
    <s v="May24-Aug24 India recharge to Blend  for employee cost related Client Newfold project Newfold Adobe Analytics support project Newfold Adobe Analytics support User TRIPATHAY, HARSHVARDHAN billable Hrs 432"/>
    <n v="14878.08"/>
    <x v="8"/>
    <x v="25"/>
    <x v="1"/>
  </r>
  <r>
    <s v="Journal"/>
    <x v="10"/>
    <s v="CX"/>
    <s v="Interco - CX Revenue"/>
    <d v="2024-08-31T00:00:00"/>
    <x v="0"/>
    <s v="52031"/>
    <s v="909362"/>
    <s v="- No Entity -"/>
    <m/>
    <m/>
    <s v="ICC 1207 Newfold : Newfold Adobe Analytics support"/>
    <m/>
    <s v="May24-Aug24 India recharge to Blend  for employee cost related Client Newfold project Newfold Adobe Analytics support project Newfold Adobe Analytics support User GUPTA, DEEVANSHU billable Hrs 136"/>
    <n v="1522.6"/>
    <x v="8"/>
    <x v="25"/>
    <x v="1"/>
  </r>
  <r>
    <s v="Journal"/>
    <x v="3"/>
    <s v="Intercompany"/>
    <s v="Interco - CX Revenue"/>
    <d v="2024-08-31T00:00:00"/>
    <x v="0"/>
    <s v="52158"/>
    <s v="912617"/>
    <s v="- No Entity -"/>
    <m/>
    <m/>
    <s v="ICC 895 Comcast Corporation : Comcast: 2024 Loyalty and Rewards Pod"/>
    <m/>
    <m/>
    <n v="-8854.1200000000008"/>
    <x v="8"/>
    <x v="4"/>
    <x v="1"/>
  </r>
  <r>
    <s v="Journal"/>
    <x v="10"/>
    <s v="CX"/>
    <s v="Interco - CX Revenue"/>
    <d v="2024-08-31T00:00:00"/>
    <x v="0"/>
    <s v="52031"/>
    <s v="909362"/>
    <s v="- No Entity -"/>
    <m/>
    <m/>
    <s v="ICC 1207 Newfold : Newfold Adobe Analytics support"/>
    <m/>
    <s v="May24-Aug24 India recharge to Blend  for employee cost related Client Newfold project Newfold Adobe Analytics support project Newfold Adobe Analytics support User CHATURVEDI, KUSHAGRA billable Hrs 120"/>
    <n v="726.36"/>
    <x v="8"/>
    <x v="25"/>
    <x v="1"/>
  </r>
  <r>
    <s v="Journal"/>
    <x v="3"/>
    <s v="Intercompany"/>
    <s v="Interco - CX Revenue"/>
    <d v="2024-08-31T00:00:00"/>
    <x v="0"/>
    <s v="52158"/>
    <s v="912617"/>
    <s v="- No Entity -"/>
    <m/>
    <m/>
    <s v="ICC 1207 Newfold : Newfold Adobe Analytics support"/>
    <m/>
    <m/>
    <n v="-84127.039999999994"/>
    <x v="8"/>
    <x v="4"/>
    <x v="1"/>
  </r>
  <r>
    <s v="Journal"/>
    <x v="9"/>
    <s v="CX"/>
    <s v="Interco - CX Revenue"/>
    <d v="2024-08-31T00:00:00"/>
    <x v="0"/>
    <s v="52023"/>
    <s v="909259"/>
    <s v="- No Entity -"/>
    <m/>
    <m/>
    <s v="ICC 1207 Newfold : Newfold Adobe Analytics support"/>
    <m/>
    <s v="IC Revvenue reclass for Newfold Project"/>
    <n v="67000"/>
    <x v="8"/>
    <x v="25"/>
    <x v="1"/>
  </r>
  <r>
    <s v="Journal"/>
    <x v="3"/>
    <s v="Intercompany"/>
    <s v="Interco - CX Revenue"/>
    <d v="2024-08-31T00:00:00"/>
    <x v="0"/>
    <s v="52158"/>
    <s v="912617"/>
    <s v="- No Entity -"/>
    <m/>
    <m/>
    <s v="ICC 1225 ICC in Blend Represents FPAI Inc (OA) : Verizon: Turing- Personalization Phase 2 Capacity Service"/>
    <m/>
    <m/>
    <n v="-129231.21"/>
    <x v="8"/>
    <x v="4"/>
    <x v="1"/>
  </r>
  <r>
    <s v="Journal"/>
    <x v="9"/>
    <s v="CX"/>
    <s v="Interco - CX Revenue"/>
    <d v="2024-08-31T00:00:00"/>
    <x v="0"/>
    <s v="49287"/>
    <s v="887988"/>
    <s v="474 ICC in Blend Represents FPAI Inc (OA) : 1225 Verizon: Turing- Personalization Phase 2 Capacity Service"/>
    <s v="30773"/>
    <s v="15772947813"/>
    <s v="ICC 1225 ICC in Blend Represents FPAI Inc (OA) : Verizon: Turing- Personalization Phase 2 Capacity Service"/>
    <m/>
    <s v="Retainer Revenue Recognition"/>
    <n v="129231.21"/>
    <x v="8"/>
    <x v="19"/>
    <x v="1"/>
  </r>
  <r>
    <s v="Journal"/>
    <x v="3"/>
    <s v="CX"/>
    <s v="Interco - CX Revenue"/>
    <d v="2024-08-31T00:00:00"/>
    <x v="0"/>
    <s v="52164"/>
    <s v="913917"/>
    <s v="- No Entity -"/>
    <m/>
    <m/>
    <m/>
    <m/>
    <s v="TopSide Management Book Elim  from Elim JE 52153"/>
    <n v="229139.56"/>
    <x v="8"/>
    <x v="4"/>
    <x v="1"/>
  </r>
  <r>
    <s v="Journal"/>
    <x v="3"/>
    <s v="Intercompany"/>
    <s v="Interco - Intercompany MarkUp Rev"/>
    <d v="2024-08-31T00:00:00"/>
    <x v="0"/>
    <s v="52158"/>
    <s v="912617"/>
    <s v="- No Entity -"/>
    <m/>
    <m/>
    <m/>
    <m/>
    <m/>
    <n v="-231764.77"/>
    <x v="9"/>
    <x v="4"/>
    <x v="1"/>
  </r>
  <r>
    <s v="Journal"/>
    <x v="11"/>
    <s v="Intercompany"/>
    <s v="Interco - Intercompany MarkUp Rev"/>
    <d v="2024-08-31T00:00:00"/>
    <x v="0"/>
    <s v="51550"/>
    <s v="897394"/>
    <s v="- No Entity -"/>
    <m/>
    <m/>
    <m/>
    <m/>
    <s v="to record INV00091 India - Blen"/>
    <n v="477734.04099389992"/>
    <x v="9"/>
    <x v="4"/>
    <x v="1"/>
  </r>
  <r>
    <s v="Journal"/>
    <x v="12"/>
    <s v="Intercompany"/>
    <s v="Interco - Intercompany MarkUp Rev"/>
    <d v="2024-08-31T00:00:00"/>
    <x v="0"/>
    <s v="51908"/>
    <s v="904122"/>
    <s v="- No Entity -"/>
    <m/>
    <m/>
    <m/>
    <m/>
    <s v="Canada Intercompany 8% MarkUp Rev. Recognition for current month"/>
    <n v="231764.76642111741"/>
    <x v="9"/>
    <x v="4"/>
    <x v="1"/>
  </r>
  <r>
    <s v="Journal"/>
    <x v="8"/>
    <s v="Intercompany"/>
    <s v="Interco - Intercompany MarkUp Rev"/>
    <d v="2024-08-31T00:00:00"/>
    <x v="0"/>
    <s v="52154"/>
    <s v="913412"/>
    <s v="- No Entity -"/>
    <m/>
    <m/>
    <m/>
    <m/>
    <m/>
    <n v="-477734.04"/>
    <x v="9"/>
    <x v="4"/>
    <x v="1"/>
  </r>
  <r>
    <s v="Journal"/>
    <x v="13"/>
    <s v="Data Science"/>
    <s v="Revenue from DSX Projects"/>
    <d v="2024-08-31T00:00:00"/>
    <x v="0"/>
    <s v="49565"/>
    <s v="890197"/>
    <s v="294 ALDI Business Services B.V. : 1149 MMM Rebuild &amp; Monthly Rescoring 2024"/>
    <s v="28148"/>
    <m/>
    <m/>
    <m/>
    <m/>
    <n v="8363.8155299999999"/>
    <x v="1"/>
    <x v="26"/>
    <x v="1"/>
  </r>
  <r>
    <s v="Journal"/>
    <x v="1"/>
    <s v="Data Science &amp; Insights"/>
    <s v="Data Science Revenue"/>
    <d v="2024-08-30T00:00:00"/>
    <x v="0"/>
    <s v="51596"/>
    <s v="898557"/>
    <s v="402 ICC in Forth Point Represents Blend360 : 1377 Walmart - FY25 Marketing Advanced Analytics Retainer"/>
    <s v="36721"/>
    <m/>
    <m/>
    <m/>
    <s v="Reclass Walmart to IC Aug revenues"/>
    <n v="-37349.777692169177"/>
    <x v="1"/>
    <x v="2"/>
    <x v="1"/>
  </r>
  <r>
    <s v="Journal"/>
    <x v="1"/>
    <s v="Data Science &amp; Insights"/>
    <s v="Data Science Revenue"/>
    <d v="2024-08-30T00:00:00"/>
    <x v="0"/>
    <s v="51595"/>
    <s v="898556"/>
    <s v="- No Entity -"/>
    <m/>
    <m/>
    <m/>
    <m/>
    <s v="Reclass F. Templeton to IC Aug revenues related to bill SC24140"/>
    <n v="-15861.267923283831"/>
    <x v="1"/>
    <x v="1"/>
    <x v="1"/>
  </r>
  <r>
    <s v="Journal"/>
    <x v="9"/>
    <s v="Data Science"/>
    <s v="Data Science Revenue"/>
    <d v="2024-08-31T00:00:00"/>
    <x v="0"/>
    <s v="49253"/>
    <s v="887961"/>
    <s v="411 H. Lundbeck A/S : 825 Lundbeck - 2024 Retainer"/>
    <s v="21575"/>
    <s v="14916644417"/>
    <m/>
    <m/>
    <s v="Retainer Revenue Recognition"/>
    <n v="71703.77"/>
    <x v="2"/>
    <x v="27"/>
    <x v="1"/>
  </r>
  <r>
    <s v="Journal"/>
    <x v="2"/>
    <s v="Data Science"/>
    <s v="Data Science Revenue"/>
    <d v="2024-08-31T00:00:00"/>
    <x v="0"/>
    <s v="51178"/>
    <s v="894357"/>
    <s v="463 OneLook Inc. D/B/A Lily AI : 977 Lily AI SOW#5"/>
    <s v="25149"/>
    <s v="16997883282"/>
    <m/>
    <m/>
    <m/>
    <n v="464.21608813902071"/>
    <x v="2"/>
    <x v="28"/>
    <x v="1"/>
  </r>
  <r>
    <s v="Journal"/>
    <x v="2"/>
    <s v="Data Science"/>
    <s v="Data Science Revenue"/>
    <d v="2024-08-31T00:00:00"/>
    <x v="0"/>
    <s v="50092"/>
    <s v="892913"/>
    <s v="461 Session M Inc. : 974 Mastercard SOW #6"/>
    <s v="25146"/>
    <s v="16716229170"/>
    <m/>
    <m/>
    <m/>
    <n v="400.1862828784661"/>
    <x v="2"/>
    <x v="29"/>
    <x v="1"/>
  </r>
  <r>
    <s v="Journal"/>
    <x v="2"/>
    <s v="Data Science"/>
    <s v="Data Science Revenue"/>
    <d v="2024-08-31T00:00:00"/>
    <x v="0"/>
    <s v="51219"/>
    <s v="894392"/>
    <s v="463 OneLook Inc. D/B/A Lily AI : 1016 Lily AI SOW#7"/>
    <s v="25752"/>
    <s v="17000641921"/>
    <m/>
    <m/>
    <m/>
    <n v="424.19745985117407"/>
    <x v="2"/>
    <x v="28"/>
    <x v="1"/>
  </r>
  <r>
    <s v="Journal"/>
    <x v="2"/>
    <s v="Data Science"/>
    <s v="Data Science Revenue"/>
    <d v="2024-08-31T00:00:00"/>
    <x v="0"/>
    <s v="49870"/>
    <s v="892320"/>
    <s v="461 Session M Inc. : 974 Mastercard SOW #6"/>
    <s v="25146"/>
    <s v="16716229170"/>
    <m/>
    <m/>
    <m/>
    <n v="400.1862828784661"/>
    <x v="2"/>
    <x v="29"/>
    <x v="1"/>
  </r>
  <r>
    <s v="Journal"/>
    <x v="9"/>
    <s v="Data Science"/>
    <s v="Data Science Revenue"/>
    <d v="2024-08-31T00:00:00"/>
    <x v="0"/>
    <s v="49250"/>
    <s v="887958"/>
    <s v="164 HGV : 1139 HGV - Data Management Support"/>
    <s v="28138"/>
    <s v="17576467343"/>
    <m/>
    <m/>
    <s v="Retainer Revenue Recognition"/>
    <n v="24582.21"/>
    <x v="2"/>
    <x v="30"/>
    <x v="1"/>
  </r>
  <r>
    <s v="Journal"/>
    <x v="2"/>
    <s v="Data Science"/>
    <s v="Data Science Revenue"/>
    <d v="2024-08-31T00:00:00"/>
    <x v="0"/>
    <s v="49845"/>
    <s v="892449"/>
    <s v="461 Session M Inc. : 974 Mastercard SOW #6"/>
    <s v="25146"/>
    <s v="16716229170"/>
    <m/>
    <m/>
    <m/>
    <n v="400.1862828784661"/>
    <x v="2"/>
    <x v="29"/>
    <x v="1"/>
  </r>
  <r>
    <s v="Journal"/>
    <x v="9"/>
    <s v="Data Science"/>
    <s v="Data Science Revenue"/>
    <d v="2024-08-31T00:00:00"/>
    <x v="0"/>
    <s v="49258"/>
    <s v="887966"/>
    <s v="451 Cornerstone Building Brands : 1212 Cornerstone Shelter Scheduling Implementation"/>
    <s v="30356"/>
    <s v="17731619858"/>
    <m/>
    <m/>
    <s v="Retainer Revenue Recognition"/>
    <n v="39754.58"/>
    <x v="2"/>
    <x v="31"/>
    <x v="1"/>
  </r>
  <r>
    <s v="Journal"/>
    <x v="2"/>
    <s v="Data Science"/>
    <s v="Data Science Revenue"/>
    <d v="2024-08-31T00:00:00"/>
    <x v="0"/>
    <s v="51237"/>
    <s v="894405"/>
    <s v="463 OneLook Inc. D/B/A Lily AI : 1016 Lily AI SOW#7"/>
    <s v="25752"/>
    <s v="17000641921"/>
    <m/>
    <m/>
    <m/>
    <n v="424.19745985117407"/>
    <x v="2"/>
    <x v="28"/>
    <x v="1"/>
  </r>
  <r>
    <s v="Journal"/>
    <x v="1"/>
    <s v="Data Science"/>
    <s v="Data Science Revenue"/>
    <d v="2024-08-31T00:00:00"/>
    <x v="0"/>
    <s v="49348"/>
    <s v="889918"/>
    <s v="402 ICC in Forth Point Represents Blend360 : 1364 Franklin Templeton - Vasu POC Team"/>
    <s v="36305"/>
    <m/>
    <m/>
    <m/>
    <m/>
    <n v="15927.589509554842"/>
    <x v="1"/>
    <x v="1"/>
    <x v="1"/>
  </r>
  <r>
    <s v="Journal"/>
    <x v="9"/>
    <s v="Data Science"/>
    <s v="Data Science Revenue"/>
    <d v="2024-08-31T00:00:00"/>
    <x v="0"/>
    <s v="51699"/>
    <s v="901502"/>
    <s v="417 Franklin Templeton : 1145 Franklin Templeton - DS Team"/>
    <s v="28144"/>
    <s v="17634612061"/>
    <m/>
    <m/>
    <m/>
    <n v="-15.76"/>
    <x v="2"/>
    <x v="1"/>
    <x v="1"/>
  </r>
  <r>
    <s v="Journal"/>
    <x v="9"/>
    <s v="Data Science"/>
    <s v="Data Science Revenue"/>
    <d v="2024-08-31T00:00:00"/>
    <x v="0"/>
    <s v="51579"/>
    <s v="898158"/>
    <s v="170 CVS Health : 1228 CVS-Soma King--Sr. Data Science"/>
    <s v="30776"/>
    <s v="18454884166"/>
    <m/>
    <m/>
    <m/>
    <n v="16074"/>
    <x v="2"/>
    <x v="3"/>
    <x v="1"/>
  </r>
  <r>
    <s v="Journal"/>
    <x v="9"/>
    <s v="Data Science"/>
    <s v="Data Science Revenue"/>
    <d v="2024-08-31T00:00:00"/>
    <x v="0"/>
    <s v="51632"/>
    <s v="901294"/>
    <s v="417 Franklin Templeton : 1145 Franklin Templeton - DS Team"/>
    <s v="28144"/>
    <s v="17634612061"/>
    <m/>
    <m/>
    <m/>
    <n v="12838.03"/>
    <x v="2"/>
    <x v="1"/>
    <x v="1"/>
  </r>
  <r>
    <s v="Journal"/>
    <x v="9"/>
    <s v="Data Science"/>
    <s v="Data Science Revenue"/>
    <d v="2024-08-31T00:00:00"/>
    <x v="0"/>
    <s v="51634"/>
    <s v="901392"/>
    <s v="417 Franklin Templeton : 1145 Franklin Templeton - DS Team"/>
    <s v="28144"/>
    <s v="17634612061"/>
    <m/>
    <m/>
    <m/>
    <n v="25887.96"/>
    <x v="2"/>
    <x v="1"/>
    <x v="1"/>
  </r>
  <r>
    <s v="Journal"/>
    <x v="9"/>
    <s v="Data Science"/>
    <s v="Data Science Revenue"/>
    <d v="2024-08-31T00:00:00"/>
    <x v="0"/>
    <s v="49216"/>
    <s v="887935"/>
    <s v="280 NBCU : 880 AWB 2.0 Pod 1H 2024 Extension"/>
    <s v="22983"/>
    <s v="14811023743"/>
    <m/>
    <m/>
    <s v="Retainer Revenue Recognition"/>
    <n v="40484.660000000003"/>
    <x v="2"/>
    <x v="7"/>
    <x v="1"/>
  </r>
  <r>
    <s v="Journal"/>
    <x v="2"/>
    <s v="Data Science"/>
    <s v="Data Science Revenue"/>
    <d v="2024-08-31T00:00:00"/>
    <x v="0"/>
    <s v="51248"/>
    <s v="894416"/>
    <s v="463 OneLook Inc. D/B/A Lily AI : 1016 Lily AI SOW#7"/>
    <s v="25752"/>
    <s v="17000641921"/>
    <m/>
    <m/>
    <m/>
    <n v="424.19745985117407"/>
    <x v="2"/>
    <x v="28"/>
    <x v="1"/>
  </r>
  <r>
    <s v="Journal"/>
    <x v="9"/>
    <s v="Data Science"/>
    <s v="Data Science Revenue"/>
    <d v="2024-08-31T00:00:00"/>
    <x v="0"/>
    <s v="52166"/>
    <s v="913919"/>
    <s v="- No Entity -"/>
    <m/>
    <m/>
    <s v="ICC 880 NBCU : AWB 2.0 Pod 1H 2024 Extension"/>
    <m/>
    <s v="TopSide Management Book Elim related to project ICC 880 NBCU : AWB 2.0 Pod 1H 2024 Extension"/>
    <n v="-7043.28"/>
    <x v="2"/>
    <x v="7"/>
    <x v="1"/>
  </r>
  <r>
    <s v="Journal"/>
    <x v="9"/>
    <s v="Data Science"/>
    <s v="Data Science Revenue"/>
    <d v="2024-08-31T00:00:00"/>
    <x v="0"/>
    <s v="49234"/>
    <s v="887949"/>
    <s v="173 Walmart : 939 Walmart - FY25 Marketing Advanced Analytics Retainer"/>
    <s v="24497"/>
    <s v="15845470578"/>
    <m/>
    <m/>
    <s v="Retainer Revenue Recognition"/>
    <n v="220104.06"/>
    <x v="2"/>
    <x v="2"/>
    <x v="1"/>
  </r>
  <r>
    <s v="Journal"/>
    <x v="9"/>
    <s v="Data Science"/>
    <s v="Data Science Revenue"/>
    <d v="2024-08-31T00:00:00"/>
    <x v="0"/>
    <s v="51618"/>
    <s v="901180"/>
    <s v="170 CVS Health : 1350 Personalization Future State--Francis"/>
    <s v="35886"/>
    <s v="19326215502"/>
    <m/>
    <m/>
    <m/>
    <n v="16200"/>
    <x v="2"/>
    <x v="3"/>
    <x v="1"/>
  </r>
  <r>
    <s v="Journal"/>
    <x v="2"/>
    <s v="Data Science"/>
    <s v="Data Science Revenue"/>
    <d v="2024-08-31T00:00:00"/>
    <x v="0"/>
    <s v="51253"/>
    <s v="894421"/>
    <s v="463 OneLook Inc. D/B/A Lily AI : 1016 Lily AI SOW#7"/>
    <s v="25752"/>
    <s v="17000641921"/>
    <m/>
    <m/>
    <m/>
    <n v="424.19745985117407"/>
    <x v="2"/>
    <x v="28"/>
    <x v="1"/>
  </r>
  <r>
    <s v="Journal"/>
    <x v="9"/>
    <s v="Data Science"/>
    <s v="Data Science Revenue"/>
    <d v="2024-08-31T00:00:00"/>
    <x v="0"/>
    <s v="49221"/>
    <s v="888133"/>
    <s v="2 AARP : 840 Journey Analytics - 2024"/>
    <s v="22405"/>
    <s v="14999340598"/>
    <m/>
    <m/>
    <s v="Retainer Revenue Recognition"/>
    <n v="31552.400000000001"/>
    <x v="2"/>
    <x v="32"/>
    <x v="1"/>
  </r>
  <r>
    <s v="Journal"/>
    <x v="2"/>
    <s v="Data Science"/>
    <s v="Data Science Revenue"/>
    <d v="2024-08-31T00:00:00"/>
    <x v="0"/>
    <s v="51221"/>
    <s v="894162"/>
    <s v="463 OneLook Inc. D/B/A Lily AI : 1016 Lily AI SOW#7"/>
    <s v="25752"/>
    <s v="17000641921"/>
    <m/>
    <m/>
    <m/>
    <n v="424.19745985117407"/>
    <x v="2"/>
    <x v="28"/>
    <x v="1"/>
  </r>
  <r>
    <s v="Journal"/>
    <x v="9"/>
    <s v="Data Science"/>
    <s v="Data Science Revenue"/>
    <d v="2024-08-31T00:00:00"/>
    <x v="0"/>
    <s v="51814"/>
    <s v="901601"/>
    <s v="510 Wind Creek Casino : 1297 Customer Analytics"/>
    <s v="33392"/>
    <s v="19370414965"/>
    <m/>
    <m/>
    <m/>
    <n v="8783.26"/>
    <x v="2"/>
    <x v="33"/>
    <x v="1"/>
  </r>
  <r>
    <s v="Journal"/>
    <x v="9"/>
    <s v="Data Science"/>
    <s v="Data Science Revenue"/>
    <d v="2024-08-31T00:00:00"/>
    <x v="0"/>
    <s v="51742"/>
    <s v="901350"/>
    <s v="11 Visa : 1246 NextGen Solutions"/>
    <s v="31318"/>
    <s v="18657995555"/>
    <m/>
    <m/>
    <m/>
    <n v="95.75"/>
    <x v="2"/>
    <x v="23"/>
    <x v="1"/>
  </r>
  <r>
    <s v="Journal"/>
    <x v="9"/>
    <s v="Data Science"/>
    <s v="Data Science Revenue"/>
    <d v="2024-08-31T00:00:00"/>
    <x v="0"/>
    <s v="49306"/>
    <s v="889048"/>
    <s v="451 Cornerstone Building Brands : 1212 Cornerstone Shelter Scheduling Implementation"/>
    <s v="30356"/>
    <s v="17731619858"/>
    <m/>
    <m/>
    <m/>
    <n v="29359.37"/>
    <x v="2"/>
    <x v="31"/>
    <x v="1"/>
  </r>
  <r>
    <s v="Journal"/>
    <x v="2"/>
    <s v="Data Science"/>
    <s v="Data Science Revenue"/>
    <d v="2024-08-31T00:00:00"/>
    <x v="0"/>
    <s v="51208"/>
    <s v="894387"/>
    <s v="463 OneLook Inc. D/B/A Lily AI : 977 Lily AI SOW#5"/>
    <s v="25149"/>
    <s v="16997883282"/>
    <m/>
    <m/>
    <m/>
    <n v="464.21608813902071"/>
    <x v="2"/>
    <x v="28"/>
    <x v="1"/>
  </r>
  <r>
    <s v="Journal"/>
    <x v="2"/>
    <s v="Data Science"/>
    <s v="Data Science Revenue"/>
    <d v="2024-08-31T00:00:00"/>
    <x v="0"/>
    <s v="50037"/>
    <s v="892702"/>
    <s v="461 Session M Inc. : 974 Mastercard SOW #6"/>
    <s v="25146"/>
    <s v="16716229170"/>
    <m/>
    <m/>
    <m/>
    <n v="400.1862828784661"/>
    <x v="2"/>
    <x v="29"/>
    <x v="1"/>
  </r>
  <r>
    <s v="Journal"/>
    <x v="2"/>
    <s v="Data Science"/>
    <s v="Data Science Revenue"/>
    <d v="2024-08-31T00:00:00"/>
    <x v="0"/>
    <s v="51224"/>
    <s v="894165"/>
    <s v="463 OneLook Inc. D/B/A Lily AI : 1016 Lily AI SOW#7"/>
    <s v="25752"/>
    <s v="17000641921"/>
    <m/>
    <m/>
    <m/>
    <n v="424.19745985117407"/>
    <x v="2"/>
    <x v="28"/>
    <x v="1"/>
  </r>
  <r>
    <s v="Journal"/>
    <x v="9"/>
    <s v="Data Science"/>
    <s v="Data Science Revenue"/>
    <d v="2024-08-31T00:00:00"/>
    <x v="0"/>
    <s v="52026"/>
    <s v="909262"/>
    <s v="182 GoodRx : 1142 GoodRx - April to October Renewal"/>
    <s v="28141"/>
    <s v="17583569682"/>
    <m/>
    <m/>
    <m/>
    <n v="-20015.47"/>
    <x v="2"/>
    <x v="21"/>
    <x v="1"/>
  </r>
  <r>
    <s v="Journal"/>
    <x v="2"/>
    <s v="Data Science"/>
    <s v="Data Science Revenue"/>
    <d v="2024-08-31T00:00:00"/>
    <x v="0"/>
    <s v="50110"/>
    <s v="892921"/>
    <s v="461 Session M Inc. : 974 Mastercard SOW #6"/>
    <s v="25146"/>
    <s v="16716229170"/>
    <m/>
    <m/>
    <m/>
    <n v="400.1862828784661"/>
    <x v="2"/>
    <x v="29"/>
    <x v="1"/>
  </r>
  <r>
    <s v="Journal"/>
    <x v="9"/>
    <s v="Data Science"/>
    <s v="Data Science Revenue"/>
    <d v="2024-08-31T00:00:00"/>
    <x v="0"/>
    <s v="51615"/>
    <s v="901177"/>
    <s v="170 CVS Health : 1296 PV Insights Portal PM"/>
    <s v="33389"/>
    <s v="20194098727"/>
    <m/>
    <m/>
    <m/>
    <n v="-16200"/>
    <x v="2"/>
    <x v="3"/>
    <x v="1"/>
  </r>
  <r>
    <s v="Journal"/>
    <x v="9"/>
    <s v="Data Science"/>
    <s v="Data Science Revenue"/>
    <d v="2024-08-31T00:00:00"/>
    <x v="0"/>
    <s v="49263"/>
    <s v="887971"/>
    <s v="382 Hyatt : 1060 Hyatt - TLP Bridge Deal"/>
    <s v="26519"/>
    <s v="16644625585"/>
    <m/>
    <m/>
    <s v="Retainer Revenue Recognition"/>
    <n v="46138.3"/>
    <x v="2"/>
    <x v="18"/>
    <x v="1"/>
  </r>
  <r>
    <s v="Journal"/>
    <x v="2"/>
    <s v="Data Science"/>
    <s v="Data Science Revenue"/>
    <d v="2024-08-31T00:00:00"/>
    <x v="0"/>
    <s v="51238"/>
    <s v="894406"/>
    <s v="463 OneLook Inc. D/B/A Lily AI : 1016 Lily AI SOW#7"/>
    <s v="25752"/>
    <s v="17000641921"/>
    <m/>
    <m/>
    <m/>
    <n v="424.19745985117407"/>
    <x v="2"/>
    <x v="28"/>
    <x v="1"/>
  </r>
  <r>
    <s v="Journal"/>
    <x v="2"/>
    <s v="Data Science"/>
    <s v="Data Science Revenue"/>
    <d v="2024-08-31T00:00:00"/>
    <x v="0"/>
    <s v="51190"/>
    <s v="894369"/>
    <s v="463 OneLook Inc. D/B/A Lily AI : 977 Lily AI SOW#5"/>
    <s v="25149"/>
    <s v="16997883282"/>
    <m/>
    <m/>
    <m/>
    <n v="464.21608813902071"/>
    <x v="2"/>
    <x v="28"/>
    <x v="1"/>
  </r>
  <r>
    <s v="Journal"/>
    <x v="2"/>
    <s v="Data Science"/>
    <s v="Data Science Revenue"/>
    <d v="2024-08-31T00:00:00"/>
    <x v="0"/>
    <s v="51231"/>
    <s v="894398"/>
    <s v="463 OneLook Inc. D/B/A Lily AI : 1016 Lily AI SOW#7"/>
    <s v="25752"/>
    <s v="17000641921"/>
    <m/>
    <m/>
    <m/>
    <n v="424.19745985117407"/>
    <x v="2"/>
    <x v="28"/>
    <x v="1"/>
  </r>
  <r>
    <s v="Journal"/>
    <x v="2"/>
    <s v="Data Science"/>
    <s v="Data Science Revenue"/>
    <d v="2024-08-31T00:00:00"/>
    <x v="0"/>
    <s v="51257"/>
    <s v="894425"/>
    <s v="463 OneLook Inc. D/B/A Lily AI : 1016 Lily AI SOW#7"/>
    <s v="25752"/>
    <s v="17000641921"/>
    <m/>
    <m/>
    <m/>
    <n v="424.19745985117407"/>
    <x v="2"/>
    <x v="28"/>
    <x v="1"/>
  </r>
  <r>
    <s v="Journal"/>
    <x v="9"/>
    <s v="Data Science"/>
    <s v="Data Science Revenue"/>
    <d v="2024-08-31T00:00:00"/>
    <x v="0"/>
    <s v="52020"/>
    <s v="908758"/>
    <s v="451 Cornerstone Building Brands : 1212 Cornerstone Shelter Scheduling Implementation"/>
    <s v="30356"/>
    <s v="17731619858"/>
    <m/>
    <m/>
    <s v="Retainer Rev Rec"/>
    <n v="9009.73"/>
    <x v="2"/>
    <x v="31"/>
    <x v="1"/>
  </r>
  <r>
    <s v="Journal"/>
    <x v="9"/>
    <s v="Data Science"/>
    <s v="Data Science Revenue"/>
    <d v="2024-08-31T00:00:00"/>
    <x v="0"/>
    <s v="51564"/>
    <s v="898147"/>
    <s v="170 CVS Health : 1040 MGE/PMH/GPT 2024 Team"/>
    <s v="25980"/>
    <s v="15954185039"/>
    <m/>
    <m/>
    <m/>
    <n v="59120"/>
    <x v="2"/>
    <x v="3"/>
    <x v="1"/>
  </r>
  <r>
    <s v="Journal"/>
    <x v="9"/>
    <s v="Data Science"/>
    <s v="Data Science Revenue"/>
    <d v="2024-08-31T00:00:00"/>
    <x v="0"/>
    <s v="51643"/>
    <s v="901400"/>
    <s v="417 Franklin Templeton : 1145 Franklin Templeton - DS Team"/>
    <s v="28144"/>
    <s v="17634612061"/>
    <m/>
    <m/>
    <m/>
    <n v="29.15"/>
    <x v="2"/>
    <x v="1"/>
    <x v="1"/>
  </r>
  <r>
    <s v="Journal"/>
    <x v="9"/>
    <s v="Data Science"/>
    <s v="Data Science Revenue"/>
    <d v="2024-08-31T00:00:00"/>
    <x v="0"/>
    <s v="49304"/>
    <s v="889147"/>
    <s v="451 Cornerstone Building Brands : 1212 Cornerstone Shelter Scheduling Implementation"/>
    <s v="30356"/>
    <s v="17731619858"/>
    <m/>
    <m/>
    <m/>
    <n v="-63858.51"/>
    <x v="2"/>
    <x v="31"/>
    <x v="1"/>
  </r>
  <r>
    <s v="Journal"/>
    <x v="2"/>
    <s v="Data Science"/>
    <s v="Data Science Revenue"/>
    <d v="2024-08-31T00:00:00"/>
    <x v="0"/>
    <s v="49835"/>
    <s v="892303"/>
    <s v="461 Session M Inc. : 974 Mastercard SOW #6"/>
    <s v="25146"/>
    <s v="16716229170"/>
    <m/>
    <m/>
    <m/>
    <n v="400.1862828784661"/>
    <x v="2"/>
    <x v="29"/>
    <x v="1"/>
  </r>
  <r>
    <s v="Journal"/>
    <x v="2"/>
    <s v="Data Science"/>
    <s v="Data Science Revenue"/>
    <d v="2024-08-31T00:00:00"/>
    <x v="0"/>
    <s v="49777"/>
    <s v="892405"/>
    <s v="461 Session M Inc. : 974 Mastercard SOW #6"/>
    <s v="25146"/>
    <s v="16716229170"/>
    <m/>
    <m/>
    <m/>
    <n v="400.1862828784661"/>
    <x v="2"/>
    <x v="29"/>
    <x v="1"/>
  </r>
  <r>
    <s v="Journal"/>
    <x v="9"/>
    <s v="Data Science"/>
    <s v="Data Science Revenue"/>
    <d v="2024-08-31T00:00:00"/>
    <x v="0"/>
    <s v="51645"/>
    <s v="901402"/>
    <s v="417 Franklin Templeton : 1145 Franklin Templeton - DS Team"/>
    <s v="28144"/>
    <s v="17634612061"/>
    <m/>
    <m/>
    <m/>
    <n v="29.02"/>
    <x v="2"/>
    <x v="1"/>
    <x v="1"/>
  </r>
  <r>
    <s v="Journal"/>
    <x v="9"/>
    <s v="Data Science"/>
    <s v="Data Science Revenue"/>
    <d v="2024-08-31T00:00:00"/>
    <x v="0"/>
    <s v="49294"/>
    <s v="888247"/>
    <s v="3 Marriott : 641 Digital Analytics Reporting"/>
    <s v="16989"/>
    <m/>
    <m/>
    <m/>
    <s v="Retainer Revenue Recognition"/>
    <n v="31000"/>
    <x v="2"/>
    <x v="34"/>
    <x v="1"/>
  </r>
  <r>
    <s v="Journal"/>
    <x v="2"/>
    <s v="Data Science"/>
    <s v="Data Science Revenue"/>
    <d v="2024-08-31T00:00:00"/>
    <x v="0"/>
    <s v="51204"/>
    <s v="894383"/>
    <s v="463 OneLook Inc. D/B/A Lily AI : 977 Lily AI SOW#5"/>
    <s v="25149"/>
    <s v="16997883282"/>
    <m/>
    <m/>
    <m/>
    <n v="464.21608813902071"/>
    <x v="2"/>
    <x v="28"/>
    <x v="1"/>
  </r>
  <r>
    <s v="Journal"/>
    <x v="2"/>
    <s v="Data Science"/>
    <s v="Data Science Revenue"/>
    <d v="2024-08-31T00:00:00"/>
    <x v="0"/>
    <s v="50016"/>
    <s v="892868"/>
    <s v="461 Session M Inc. : 974 Mastercard SOW #6"/>
    <s v="25146"/>
    <s v="16716229170"/>
    <m/>
    <m/>
    <m/>
    <n v="400.1862828784661"/>
    <x v="2"/>
    <x v="29"/>
    <x v="1"/>
  </r>
  <r>
    <s v="Journal"/>
    <x v="2"/>
    <s v="Data Science"/>
    <s v="Data Science Revenue"/>
    <d v="2024-08-31T00:00:00"/>
    <x v="0"/>
    <s v="49911"/>
    <s v="892489"/>
    <s v="461 Session M Inc. : 974 Mastercard SOW #6"/>
    <s v="25146"/>
    <s v="16716229170"/>
    <m/>
    <m/>
    <m/>
    <n v="400.1862828784661"/>
    <x v="2"/>
    <x v="29"/>
    <x v="1"/>
  </r>
  <r>
    <s v="Journal"/>
    <x v="2"/>
    <s v="Data Science"/>
    <s v="Data Science Revenue"/>
    <d v="2024-08-31T00:00:00"/>
    <x v="0"/>
    <s v="51175"/>
    <s v="894355"/>
    <s v="463 OneLook Inc. D/B/A Lily AI : 977 Lily AI SOW#5"/>
    <s v="25149"/>
    <s v="16997883282"/>
    <m/>
    <m/>
    <m/>
    <n v="464.21608813902071"/>
    <x v="2"/>
    <x v="28"/>
    <x v="1"/>
  </r>
  <r>
    <s v="Journal"/>
    <x v="9"/>
    <s v="Data Science"/>
    <s v="Data Science Revenue"/>
    <d v="2024-08-31T00:00:00"/>
    <x v="0"/>
    <s v="52166"/>
    <s v="913919"/>
    <s v="- No Entity -"/>
    <m/>
    <m/>
    <s v="ICC 1222 Franklin Templeton : Franklin Templeton - Vasu POC Team"/>
    <m/>
    <s v="TopSide Management Book Elim related to project ICC 1222 Franklin Templeton : Franklin Templeton - Vasu POC Team"/>
    <n v="-12101.64"/>
    <x v="2"/>
    <x v="1"/>
    <x v="1"/>
  </r>
  <r>
    <s v="Journal"/>
    <x v="2"/>
    <s v="Data Science"/>
    <s v="Data Science Revenue"/>
    <d v="2024-08-31T00:00:00"/>
    <x v="0"/>
    <s v="51211"/>
    <s v="894155"/>
    <s v="463 OneLook Inc. D/B/A Lily AI : 977 Lily AI SOW#5"/>
    <s v="25149"/>
    <s v="16997883282"/>
    <m/>
    <m/>
    <m/>
    <n v="464.21608813902071"/>
    <x v="2"/>
    <x v="28"/>
    <x v="1"/>
  </r>
  <r>
    <s v="Journal"/>
    <x v="9"/>
    <s v="Data Science"/>
    <s v="Data Science Revenue"/>
    <d v="2024-08-31T00:00:00"/>
    <x v="0"/>
    <s v="49265"/>
    <s v="887973"/>
    <s v="169 LinkedIn Corporation : 1302 LinkedIn Measurement Experimentation Support (Zaid) FY2025H1"/>
    <s v="34001"/>
    <s v="17583711252"/>
    <m/>
    <m/>
    <s v="Retainer Revenue Recognition"/>
    <n v="78256.800000000003"/>
    <x v="2"/>
    <x v="8"/>
    <x v="1"/>
  </r>
  <r>
    <s v="Journal"/>
    <x v="2"/>
    <s v="Data Science"/>
    <s v="Data Science Revenue"/>
    <d v="2024-08-31T00:00:00"/>
    <x v="0"/>
    <s v="50074"/>
    <s v="892905"/>
    <s v="461 Session M Inc. : 974 Mastercard SOW #6"/>
    <s v="25146"/>
    <s v="16716229170"/>
    <m/>
    <m/>
    <m/>
    <n v="400.1862828784661"/>
    <x v="2"/>
    <x v="29"/>
    <x v="1"/>
  </r>
  <r>
    <s v="Journal"/>
    <x v="9"/>
    <s v="Data Science"/>
    <s v="Data Science Revenue"/>
    <d v="2024-08-31T00:00:00"/>
    <x v="0"/>
    <s v="51638"/>
    <s v="901395"/>
    <s v="417 Franklin Templeton : 1145 Franklin Templeton - DS Team"/>
    <s v="28144"/>
    <s v="17634612061"/>
    <m/>
    <m/>
    <m/>
    <n v="20044.400000000001"/>
    <x v="2"/>
    <x v="1"/>
    <x v="1"/>
  </r>
  <r>
    <s v="Journal"/>
    <x v="2"/>
    <s v="Data Science"/>
    <s v="Data Science Revenue"/>
    <d v="2024-08-31T00:00:00"/>
    <x v="0"/>
    <s v="51194"/>
    <s v="894373"/>
    <s v="463 OneLook Inc. D/B/A Lily AI : 977 Lily AI SOW#5"/>
    <s v="25149"/>
    <s v="16997883282"/>
    <m/>
    <m/>
    <m/>
    <n v="464.21608813902071"/>
    <x v="2"/>
    <x v="28"/>
    <x v="1"/>
  </r>
  <r>
    <s v="Journal"/>
    <x v="2"/>
    <s v="Data Science"/>
    <s v="Data Science Revenue"/>
    <d v="2024-08-31T00:00:00"/>
    <x v="0"/>
    <s v="51174"/>
    <s v="894154"/>
    <s v="463 OneLook Inc. D/B/A Lily AI : 977 Lily AI SOW#5"/>
    <s v="25149"/>
    <s v="16997883282"/>
    <m/>
    <m/>
    <m/>
    <n v="464.21608813902071"/>
    <x v="2"/>
    <x v="28"/>
    <x v="1"/>
  </r>
  <r>
    <s v="Journal"/>
    <x v="2"/>
    <s v="Data Science"/>
    <s v="Data Science Revenue"/>
    <d v="2024-08-31T00:00:00"/>
    <x v="0"/>
    <s v="51246"/>
    <s v="894414"/>
    <s v="463 OneLook Inc. D/B/A Lily AI : 1016 Lily AI SOW#7"/>
    <s v="25752"/>
    <s v="17000641921"/>
    <m/>
    <m/>
    <m/>
    <n v="424.19745985117407"/>
    <x v="2"/>
    <x v="28"/>
    <x v="1"/>
  </r>
  <r>
    <s v="Journal"/>
    <x v="2"/>
    <s v="Data Science"/>
    <s v="Data Science Revenue"/>
    <d v="2024-08-31T00:00:00"/>
    <x v="0"/>
    <s v="51250"/>
    <s v="894419"/>
    <s v="463 OneLook Inc. D/B/A Lily AI : 1016 Lily AI SOW#7"/>
    <s v="25752"/>
    <s v="17000641921"/>
    <m/>
    <m/>
    <m/>
    <n v="424.19745985117407"/>
    <x v="2"/>
    <x v="28"/>
    <x v="1"/>
  </r>
  <r>
    <s v="Journal"/>
    <x v="9"/>
    <s v="Data Science"/>
    <s v="Data Science Revenue"/>
    <d v="2024-08-31T00:00:00"/>
    <x v="0"/>
    <s v="49213"/>
    <s v="887934"/>
    <s v="2 AARP : 839 ASI - Business Analyst/BI Support 2024 - 2025"/>
    <s v="22404"/>
    <s v="15339917917"/>
    <m/>
    <m/>
    <s v="Retainer Revenue Recognition"/>
    <n v="52000"/>
    <x v="2"/>
    <x v="32"/>
    <x v="1"/>
  </r>
  <r>
    <s v="Journal"/>
    <x v="9"/>
    <s v="Data Science"/>
    <s v="Data Science Revenue"/>
    <d v="2024-08-31T00:00:00"/>
    <x v="0"/>
    <s v="51697"/>
    <s v="901319"/>
    <s v="417 Franklin Templeton : 1145 Franklin Templeton - DS Team"/>
    <s v="28144"/>
    <s v="17634612061"/>
    <m/>
    <m/>
    <m/>
    <n v="-15.37"/>
    <x v="2"/>
    <x v="1"/>
    <x v="1"/>
  </r>
  <r>
    <s v="Journal"/>
    <x v="9"/>
    <s v="Data Science"/>
    <s v="Data Science Revenue"/>
    <d v="2024-08-31T00:00:00"/>
    <x v="0"/>
    <s v="51752"/>
    <s v="901355"/>
    <s v="161 DMW Direct : 1283 DMW - Atrio AEP Model 2025"/>
    <s v="32873"/>
    <s v="19882329491"/>
    <m/>
    <m/>
    <m/>
    <n v="2373.33"/>
    <x v="2"/>
    <x v="35"/>
    <x v="1"/>
  </r>
  <r>
    <s v="Journal"/>
    <x v="9"/>
    <s v="Data Science"/>
    <s v="Data Science Revenue"/>
    <d v="2024-08-31T00:00:00"/>
    <x v="0"/>
    <s v="51741"/>
    <s v="901428"/>
    <s v="11 Visa : 1246 NextGen Solutions"/>
    <s v="31318"/>
    <s v="18657995555"/>
    <m/>
    <m/>
    <m/>
    <n v="113.76"/>
    <x v="2"/>
    <x v="23"/>
    <x v="1"/>
  </r>
  <r>
    <s v="Journal"/>
    <x v="9"/>
    <s v="Data Science"/>
    <s v="Data Science Revenue"/>
    <d v="2024-08-31T00:00:00"/>
    <x v="0"/>
    <s v="51635"/>
    <s v="901295"/>
    <s v="417 Franklin Templeton : 1045 Franklin Templeton - Portfolio Optimization - DS Need - Feb - Nov"/>
    <s v="25989"/>
    <s v="16865883964"/>
    <m/>
    <m/>
    <m/>
    <n v="20.78"/>
    <x v="2"/>
    <x v="1"/>
    <x v="1"/>
  </r>
  <r>
    <s v="Journal"/>
    <x v="9"/>
    <s v="Data Science"/>
    <s v="Data Science Revenue"/>
    <d v="2024-08-31T00:00:00"/>
    <x v="0"/>
    <s v="49255"/>
    <s v="887963"/>
    <s v="411 H. Lundbeck A/S : 1290 Lundbeck - Psych Franchise Analytics Support"/>
    <s v="33282"/>
    <s v="18359600903"/>
    <m/>
    <m/>
    <s v="Retainer Revenue Recognition"/>
    <n v="20995"/>
    <x v="2"/>
    <x v="27"/>
    <x v="1"/>
  </r>
  <r>
    <s v="Journal"/>
    <x v="9"/>
    <s v="Data Science"/>
    <s v="Data Science Revenue"/>
    <d v="2024-08-31T00:00:00"/>
    <x v="0"/>
    <s v="49230"/>
    <s v="887945"/>
    <s v="218 The Blackstone Group : 1320 Blackstone - DS Retainer 2024 H2 Renewal"/>
    <s v="34534"/>
    <s v="17216144206"/>
    <m/>
    <m/>
    <s v="Retainer Revenue Recognition"/>
    <n v="8000"/>
    <x v="2"/>
    <x v="5"/>
    <x v="1"/>
  </r>
  <r>
    <s v="Journal"/>
    <x v="9"/>
    <s v="Data Science"/>
    <s v="Data Science Revenue"/>
    <d v="2024-08-31T00:00:00"/>
    <x v="0"/>
    <s v="51693"/>
    <s v="901499"/>
    <s v="417 Franklin Templeton : 1145 Franklin Templeton - DS Team"/>
    <s v="28144"/>
    <s v="17634612061"/>
    <m/>
    <m/>
    <m/>
    <n v="-7.92"/>
    <x v="2"/>
    <x v="1"/>
    <x v="1"/>
  </r>
  <r>
    <s v="Journal"/>
    <x v="1"/>
    <s v="Data Science"/>
    <s v="Data Science Revenue"/>
    <d v="2024-08-31T00:00:00"/>
    <x v="0"/>
    <s v="49360"/>
    <s v="889837"/>
    <s v="418 Total Energies E&amp;P UK Limited : 1009 Data Science Retainer (Daniel Seal)"/>
    <s v="25540"/>
    <m/>
    <m/>
    <m/>
    <m/>
    <n v="3750.3277950869842"/>
    <x v="1"/>
    <x v="36"/>
    <x v="1"/>
  </r>
  <r>
    <s v="Journal"/>
    <x v="2"/>
    <s v="Data Science"/>
    <s v="Data Science Revenue"/>
    <d v="2024-08-31T00:00:00"/>
    <x v="0"/>
    <s v="51199"/>
    <s v="894377"/>
    <s v="463 OneLook Inc. D/B/A Lily AI : 977 Lily AI SOW#5"/>
    <s v="25149"/>
    <s v="16997883282"/>
    <m/>
    <m/>
    <m/>
    <n v="464.21608813902071"/>
    <x v="2"/>
    <x v="28"/>
    <x v="1"/>
  </r>
  <r>
    <s v="Journal"/>
    <x v="2"/>
    <s v="Data Science"/>
    <s v="Data Science Revenue"/>
    <d v="2024-08-31T00:00:00"/>
    <x v="0"/>
    <s v="49897"/>
    <s v="892509"/>
    <s v="461 Session M Inc. : 974 Mastercard SOW #6"/>
    <s v="25146"/>
    <s v="16716229170"/>
    <m/>
    <m/>
    <m/>
    <n v="400.1862828784661"/>
    <x v="2"/>
    <x v="29"/>
    <x v="1"/>
  </r>
  <r>
    <s v="Journal"/>
    <x v="9"/>
    <s v="Data Science"/>
    <s v="Data Science Revenue"/>
    <d v="2024-08-31T00:00:00"/>
    <x v="0"/>
    <s v="49280"/>
    <s v="887984"/>
    <s v="473 Wyndham Hotels and Resorts : 1051 Wyndham - Guest Analytics Retainer"/>
    <s v="25999"/>
    <s v="16336551605"/>
    <m/>
    <m/>
    <s v="Retainer Revenue Recognition"/>
    <n v="11627.23"/>
    <x v="2"/>
    <x v="6"/>
    <x v="1"/>
  </r>
  <r>
    <s v="Journal"/>
    <x v="9"/>
    <s v="Data Science"/>
    <s v="Data Science Revenue"/>
    <d v="2024-08-31T00:00:00"/>
    <x v="0"/>
    <s v="52166"/>
    <s v="913919"/>
    <s v="- No Entity -"/>
    <m/>
    <m/>
    <s v="ICC 943 The Blackstone Group : Blackstone - DS Retainer 2024 H1"/>
    <m/>
    <s v="TopSide Management Book Elim related to project ICC 943 The Blackstone Group : Blackstone - DS Retainer 2024 H1"/>
    <n v="-1920.89"/>
    <x v="2"/>
    <x v="5"/>
    <x v="1"/>
  </r>
  <r>
    <s v="Journal"/>
    <x v="2"/>
    <s v="Data Science"/>
    <s v="Data Science Revenue"/>
    <d v="2024-08-31T00:00:00"/>
    <x v="0"/>
    <s v="49997"/>
    <s v="892856"/>
    <s v="461 Session M Inc. : 974 Mastercard SOW #6"/>
    <s v="25146"/>
    <s v="16716229170"/>
    <m/>
    <m/>
    <m/>
    <n v="400.1862828784661"/>
    <x v="2"/>
    <x v="29"/>
    <x v="1"/>
  </r>
  <r>
    <s v="Journal"/>
    <x v="9"/>
    <s v="Data Science"/>
    <s v="Data Science Revenue"/>
    <d v="2024-08-31T00:00:00"/>
    <x v="0"/>
    <s v="51648"/>
    <s v="901489"/>
    <s v="417 Franklin Templeton : 1145 Franklin Templeton - DS Team"/>
    <s v="28144"/>
    <s v="17634612061"/>
    <m/>
    <m/>
    <m/>
    <n v="29.77"/>
    <x v="2"/>
    <x v="1"/>
    <x v="1"/>
  </r>
  <r>
    <s v="Journal"/>
    <x v="9"/>
    <s v="Data Science"/>
    <s v="Data Science Revenue"/>
    <d v="2024-08-31T00:00:00"/>
    <x v="0"/>
    <s v="49266"/>
    <s v="887974"/>
    <s v="382 Hyatt : 1202 Hyatt - GenAI Implementation"/>
    <s v="29630"/>
    <s v="16896592535"/>
    <m/>
    <m/>
    <s v="Retainer Revenue Recognition"/>
    <n v="97152.71"/>
    <x v="2"/>
    <x v="18"/>
    <x v="1"/>
  </r>
  <r>
    <s v="Journal"/>
    <x v="9"/>
    <s v="Data Science"/>
    <s v="Data Science Revenue"/>
    <d v="2024-08-31T00:00:00"/>
    <x v="0"/>
    <s v="49235"/>
    <s v="887950"/>
    <s v="173 Walmart : 1196 Walmart - FY25 LTA Projection Automation Team"/>
    <s v="29521"/>
    <s v="18250804323"/>
    <m/>
    <m/>
    <s v="Retainer Revenue Recognition"/>
    <n v="10317"/>
    <x v="2"/>
    <x v="2"/>
    <x v="1"/>
  </r>
  <r>
    <s v="Journal"/>
    <x v="9"/>
    <s v="Data Science"/>
    <s v="Data Science Revenue"/>
    <d v="2024-08-31T00:00:00"/>
    <x v="0"/>
    <s v="51626"/>
    <s v="901289"/>
    <s v="226 Maurices : 254 Multi-Dimensional Segmentation"/>
    <s v="5354"/>
    <m/>
    <m/>
    <m/>
    <m/>
    <n v="15890"/>
    <x v="2"/>
    <x v="37"/>
    <x v="1"/>
  </r>
  <r>
    <s v="Journal"/>
    <x v="9"/>
    <s v="Data Science"/>
    <s v="Data Science Revenue"/>
    <d v="2024-08-31T00:00:00"/>
    <x v="0"/>
    <s v="52166"/>
    <s v="913919"/>
    <s v="- No Entity -"/>
    <m/>
    <m/>
    <s v="ICC 1040 CVS Health : MGE/PMH/GPT 2024 Team"/>
    <m/>
    <s v="TopSide Management Book Elim related to project ICC 1040 CVS Health : MGE/PMH/GPT 2024 Team"/>
    <n v="-5762.68"/>
    <x v="2"/>
    <x v="3"/>
    <x v="1"/>
  </r>
  <r>
    <s v="Journal"/>
    <x v="2"/>
    <s v="Data Science"/>
    <s v="Data Science Revenue"/>
    <d v="2024-08-31T00:00:00"/>
    <x v="0"/>
    <s v="51213"/>
    <s v="894156"/>
    <s v="463 OneLook Inc. D/B/A Lily AI : 977 Lily AI SOW#5"/>
    <s v="25149"/>
    <s v="16997883282"/>
    <m/>
    <m/>
    <m/>
    <n v="464.21608813902071"/>
    <x v="2"/>
    <x v="28"/>
    <x v="1"/>
  </r>
  <r>
    <s v="Journal"/>
    <x v="9"/>
    <s v="Data Science"/>
    <s v="Data Science Revenue"/>
    <d v="2024-08-31T00:00:00"/>
    <x v="0"/>
    <s v="51701"/>
    <s v="901322"/>
    <s v="417 Franklin Templeton : 1145 Franklin Templeton - DS Team"/>
    <s v="28144"/>
    <s v="17634612061"/>
    <m/>
    <m/>
    <m/>
    <n v="-15.11"/>
    <x v="2"/>
    <x v="1"/>
    <x v="1"/>
  </r>
  <r>
    <s v="Journal"/>
    <x v="2"/>
    <s v="Data Science"/>
    <s v="Data Science Revenue"/>
    <d v="2024-08-31T00:00:00"/>
    <x v="0"/>
    <s v="49857"/>
    <s v="892461"/>
    <s v="461 Session M Inc. : 974 Mastercard SOW #6"/>
    <s v="25146"/>
    <s v="16716229170"/>
    <m/>
    <m/>
    <m/>
    <n v="400.1862828784661"/>
    <x v="2"/>
    <x v="29"/>
    <x v="1"/>
  </r>
  <r>
    <s v="Journal"/>
    <x v="2"/>
    <s v="Data Science"/>
    <s v="Data Science Revenue"/>
    <d v="2024-08-31T00:00:00"/>
    <x v="0"/>
    <s v="51181"/>
    <s v="894360"/>
    <s v="463 OneLook Inc. D/B/A Lily AI : 977 Lily AI SOW#5"/>
    <s v="25149"/>
    <s v="16997883282"/>
    <m/>
    <m/>
    <m/>
    <n v="464.21608813902071"/>
    <x v="2"/>
    <x v="28"/>
    <x v="1"/>
  </r>
  <r>
    <s v="Journal"/>
    <x v="2"/>
    <s v="Data Science"/>
    <s v="Data Science Revenue"/>
    <d v="2024-08-31T00:00:00"/>
    <x v="0"/>
    <s v="49980"/>
    <s v="892841"/>
    <s v="461 Session M Inc. : 974 Mastercard SOW #6"/>
    <s v="25146"/>
    <s v="16716229170"/>
    <m/>
    <m/>
    <m/>
    <n v="400.1862828784661"/>
    <x v="2"/>
    <x v="29"/>
    <x v="1"/>
  </r>
  <r>
    <s v="Journal"/>
    <x v="2"/>
    <s v="Data Science"/>
    <s v="Data Science Revenue"/>
    <d v="2024-08-31T00:00:00"/>
    <x v="0"/>
    <s v="51259"/>
    <s v="894427"/>
    <s v="463 OneLook Inc. D/B/A Lily AI : 1016 Lily AI SOW#7"/>
    <s v="25752"/>
    <s v="17000641921"/>
    <m/>
    <m/>
    <m/>
    <n v="424.19745985117407"/>
    <x v="2"/>
    <x v="28"/>
    <x v="1"/>
  </r>
  <r>
    <s v="Journal"/>
    <x v="9"/>
    <s v="Data Science"/>
    <s v="Data Science Revenue"/>
    <d v="2024-08-31T00:00:00"/>
    <x v="0"/>
    <s v="49254"/>
    <s v="887962"/>
    <s v="164 HGV : 1334 HGV - 2024 2H Services Retainer"/>
    <s v="34756"/>
    <s v="17633632436"/>
    <m/>
    <m/>
    <s v="Retainer Revenue Recognition"/>
    <n v="185222.05"/>
    <x v="2"/>
    <x v="30"/>
    <x v="1"/>
  </r>
  <r>
    <s v="Journal"/>
    <x v="9"/>
    <s v="Data Science"/>
    <s v="Data Science Revenue"/>
    <d v="2024-08-31T00:00:00"/>
    <x v="0"/>
    <s v="51586"/>
    <s v="898163"/>
    <s v="417 Franklin Templeton : 1222 Franklin Templeton - Vasu POC Team"/>
    <s v="30470"/>
    <s v="18849408353"/>
    <m/>
    <m/>
    <m/>
    <n v="43760"/>
    <x v="2"/>
    <x v="1"/>
    <x v="1"/>
  </r>
  <r>
    <s v="Journal"/>
    <x v="1"/>
    <s v="Data Science"/>
    <s v="Data Science Revenue"/>
    <d v="2024-08-31T00:00:00"/>
    <x v="0"/>
    <s v="51536"/>
    <s v="896265"/>
    <s v="729 Huntsworth Health Limited (Inizio) : 1458 GenAI 5 Use Cases"/>
    <s v="39131"/>
    <m/>
    <m/>
    <m/>
    <m/>
    <n v="43953.841758419454"/>
    <x v="1"/>
    <x v="38"/>
    <x v="1"/>
  </r>
  <r>
    <s v="Journal"/>
    <x v="1"/>
    <s v="Data Science"/>
    <s v="Data Science Revenue"/>
    <d v="2024-08-31T00:00:00"/>
    <x v="0"/>
    <s v="49473"/>
    <s v="889939"/>
    <s v="402 ICC in Forth Point Represents Blend360 : 1377 Walmart - FY25 Marketing Advanced Analytics Retainer"/>
    <s v="36721"/>
    <m/>
    <m/>
    <m/>
    <m/>
    <n v="37505.949236983535"/>
    <x v="1"/>
    <x v="2"/>
    <x v="1"/>
  </r>
  <r>
    <s v="Journal"/>
    <x v="9"/>
    <s v="Data Science"/>
    <s v="Data Science Revenue"/>
    <d v="2024-08-31T00:00:00"/>
    <x v="0"/>
    <s v="51712"/>
    <s v="901333"/>
    <s v="382 Hyatt : 1219 Hyatt - Segmentation Phase 2"/>
    <s v="30365"/>
    <s v="17735849755"/>
    <m/>
    <m/>
    <m/>
    <n v="2202.2600000000002"/>
    <x v="2"/>
    <x v="18"/>
    <x v="1"/>
  </r>
  <r>
    <s v="Journal"/>
    <x v="2"/>
    <s v="Data Science"/>
    <s v="Data Science Revenue"/>
    <d v="2024-08-31T00:00:00"/>
    <x v="0"/>
    <s v="51217"/>
    <s v="894159"/>
    <s v="463 OneLook Inc. D/B/A Lily AI : 1016 Lily AI SOW#7"/>
    <s v="25752"/>
    <s v="17000641921"/>
    <m/>
    <m/>
    <m/>
    <n v="424.19745985117407"/>
    <x v="2"/>
    <x v="28"/>
    <x v="1"/>
  </r>
  <r>
    <s v="Journal"/>
    <x v="2"/>
    <s v="Data Science"/>
    <s v="Data Science Revenue"/>
    <d v="2024-08-31T00:00:00"/>
    <x v="0"/>
    <s v="51226"/>
    <s v="894394"/>
    <s v="463 OneLook Inc. D/B/A Lily AI : 1016 Lily AI SOW#7"/>
    <s v="25752"/>
    <s v="17000641921"/>
    <m/>
    <m/>
    <m/>
    <n v="424.19745985117407"/>
    <x v="2"/>
    <x v="28"/>
    <x v="1"/>
  </r>
  <r>
    <s v="Journal"/>
    <x v="1"/>
    <s v="Data Science"/>
    <s v="Data Science Revenue"/>
    <d v="2024-08-31T00:00:00"/>
    <x v="0"/>
    <s v="49362"/>
    <s v="889839"/>
    <s v="418 Total Energies E&amp;P UK Limited : 1317 Data Science Resource (Alan Tominey)"/>
    <s v="34429"/>
    <m/>
    <m/>
    <m/>
    <m/>
    <n v="26252.294565608889"/>
    <x v="1"/>
    <x v="36"/>
    <x v="1"/>
  </r>
  <r>
    <s v="Journal"/>
    <x v="9"/>
    <s v="Data Science"/>
    <s v="Data Science Revenue"/>
    <d v="2024-08-31T00:00:00"/>
    <x v="0"/>
    <s v="49288"/>
    <s v="888140"/>
    <s v="169 LinkedIn Corporation : 1314 LinkedIn FY2025H1 Measurement Oyster (Paul/Licurgo) Renewal"/>
    <s v="34326"/>
    <s v="17583746589"/>
    <m/>
    <m/>
    <s v="Retainer Revenue Recognition"/>
    <n v="17574.689999999999"/>
    <x v="2"/>
    <x v="8"/>
    <x v="1"/>
  </r>
  <r>
    <s v="Journal"/>
    <x v="2"/>
    <s v="Data Science"/>
    <s v="Data Science Revenue"/>
    <d v="2024-08-31T00:00:00"/>
    <x v="0"/>
    <s v="51232"/>
    <s v="894401"/>
    <s v="463 OneLook Inc. D/B/A Lily AI : 1016 Lily AI SOW#7"/>
    <s v="25752"/>
    <s v="17000641921"/>
    <m/>
    <m/>
    <m/>
    <n v="424.19745985117407"/>
    <x v="2"/>
    <x v="28"/>
    <x v="1"/>
  </r>
  <r>
    <s v="Journal"/>
    <x v="2"/>
    <s v="Data Science"/>
    <s v="Data Science Revenue"/>
    <d v="2024-08-31T00:00:00"/>
    <x v="0"/>
    <s v="51186"/>
    <s v="894365"/>
    <s v="463 OneLook Inc. D/B/A Lily AI : 977 Lily AI SOW#5"/>
    <s v="25149"/>
    <s v="16997883282"/>
    <m/>
    <m/>
    <m/>
    <n v="464.21608813902071"/>
    <x v="2"/>
    <x v="28"/>
    <x v="1"/>
  </r>
  <r>
    <s v="Journal"/>
    <x v="9"/>
    <s v="Data Science"/>
    <s v="Data Science Revenue"/>
    <d v="2024-08-31T00:00:00"/>
    <x v="0"/>
    <s v="51677"/>
    <s v="901310"/>
    <s v="417 Franklin Templeton : 1045 Franklin Templeton - Portfolio Optimization - DS Need - Feb - Nov"/>
    <s v="25989"/>
    <s v="16865883964"/>
    <m/>
    <m/>
    <m/>
    <n v="5.13"/>
    <x v="2"/>
    <x v="1"/>
    <x v="1"/>
  </r>
  <r>
    <s v="Journal"/>
    <x v="2"/>
    <s v="Data Science"/>
    <s v="Data Science Revenue"/>
    <d v="2024-08-31T00:00:00"/>
    <x v="0"/>
    <s v="51241"/>
    <s v="894409"/>
    <s v="463 OneLook Inc. D/B/A Lily AI : 1016 Lily AI SOW#7"/>
    <s v="25752"/>
    <s v="17000641921"/>
    <m/>
    <m/>
    <m/>
    <n v="424.19745985117407"/>
    <x v="2"/>
    <x v="28"/>
    <x v="1"/>
  </r>
  <r>
    <s v="Journal"/>
    <x v="2"/>
    <s v="Data Science"/>
    <s v="Data Science Revenue"/>
    <d v="2024-08-31T00:00:00"/>
    <x v="0"/>
    <s v="50055"/>
    <s v="892897"/>
    <s v="461 Session M Inc. : 974 Mastercard SOW #6"/>
    <s v="25146"/>
    <s v="16716229170"/>
    <m/>
    <m/>
    <m/>
    <n v="400.1862828784661"/>
    <x v="2"/>
    <x v="29"/>
    <x v="1"/>
  </r>
  <r>
    <s v="Journal"/>
    <x v="2"/>
    <s v="Data Science"/>
    <s v="Data Science Revenue"/>
    <d v="2024-08-31T00:00:00"/>
    <x v="0"/>
    <s v="51242"/>
    <s v="894410"/>
    <s v="463 OneLook Inc. D/B/A Lily AI : 1016 Lily AI SOW#7"/>
    <s v="25752"/>
    <s v="17000641921"/>
    <m/>
    <m/>
    <m/>
    <n v="424.19745985117407"/>
    <x v="2"/>
    <x v="28"/>
    <x v="1"/>
  </r>
  <r>
    <s v="Journal"/>
    <x v="2"/>
    <s v="Data Science"/>
    <s v="Data Science Revenue"/>
    <d v="2024-08-31T00:00:00"/>
    <x v="0"/>
    <s v="51192"/>
    <s v="894371"/>
    <s v="463 OneLook Inc. D/B/A Lily AI : 977 Lily AI SOW#5"/>
    <s v="25149"/>
    <s v="16997883282"/>
    <m/>
    <m/>
    <m/>
    <n v="464.21608813902071"/>
    <x v="2"/>
    <x v="28"/>
    <x v="1"/>
  </r>
  <r>
    <s v="Journal"/>
    <x v="9"/>
    <s v="Data Science"/>
    <s v="Data Science Revenue"/>
    <d v="2024-08-31T00:00:00"/>
    <x v="0"/>
    <s v="51793"/>
    <s v="901387"/>
    <s v="11 Visa : 1246 NextGen Solutions"/>
    <s v="31318"/>
    <s v="18657995555"/>
    <m/>
    <m/>
    <m/>
    <n v="3577.76"/>
    <x v="2"/>
    <x v="23"/>
    <x v="1"/>
  </r>
  <r>
    <s v="Journal"/>
    <x v="2"/>
    <s v="Data Science"/>
    <s v="Data Science Revenue"/>
    <d v="2024-08-31T00:00:00"/>
    <x v="0"/>
    <s v="49925"/>
    <s v="892803"/>
    <s v="461 Session M Inc. : 974 Mastercard SOW #6"/>
    <s v="25146"/>
    <s v="16716229170"/>
    <m/>
    <m/>
    <m/>
    <n v="400.1862828784661"/>
    <x v="2"/>
    <x v="29"/>
    <x v="1"/>
  </r>
  <r>
    <s v="Journal"/>
    <x v="9"/>
    <s v="Data Science"/>
    <s v="Data Science Revenue"/>
    <d v="2024-08-31T00:00:00"/>
    <x v="0"/>
    <s v="51640"/>
    <s v="901397"/>
    <s v="417 Franklin Templeton : 1145 Franklin Templeton - DS Team"/>
    <s v="28144"/>
    <s v="17634612061"/>
    <m/>
    <m/>
    <m/>
    <n v="40955.15"/>
    <x v="2"/>
    <x v="1"/>
    <x v="1"/>
  </r>
  <r>
    <s v="Journal"/>
    <x v="2"/>
    <s v="Data Science"/>
    <s v="Data Science Revenue"/>
    <d v="2024-08-31T00:00:00"/>
    <x v="0"/>
    <s v="51188"/>
    <s v="894367"/>
    <s v="463 OneLook Inc. D/B/A Lily AI : 977 Lily AI SOW#5"/>
    <s v="25149"/>
    <s v="16997883282"/>
    <m/>
    <m/>
    <m/>
    <n v="464.21608813902071"/>
    <x v="2"/>
    <x v="28"/>
    <x v="1"/>
  </r>
  <r>
    <s v="Journal"/>
    <x v="9"/>
    <s v="Data Science"/>
    <s v="Data Science Revenue"/>
    <d v="2024-08-31T00:00:00"/>
    <x v="0"/>
    <s v="51791"/>
    <s v="901385"/>
    <s v="11 Visa : 1246 NextGen Solutions"/>
    <s v="31318"/>
    <s v="18657995555"/>
    <m/>
    <m/>
    <m/>
    <n v="2712.23"/>
    <x v="2"/>
    <x v="23"/>
    <x v="1"/>
  </r>
  <r>
    <s v="Journal"/>
    <x v="9"/>
    <s v="Data Science"/>
    <s v="Data Science Revenue"/>
    <d v="2024-08-31T00:00:00"/>
    <x v="0"/>
    <s v="51565"/>
    <s v="898243"/>
    <s v="170 CVS Health : 867 Retail Analytics DS and BI - 2024"/>
    <s v="22863"/>
    <s v="15582551047, 16592648012"/>
    <m/>
    <m/>
    <m/>
    <n v="81443"/>
    <x v="2"/>
    <x v="3"/>
    <x v="1"/>
  </r>
  <r>
    <s v="Journal"/>
    <x v="9"/>
    <s v="Data Science"/>
    <s v="Data Science Revenue"/>
    <d v="2024-08-31T00:00:00"/>
    <x v="0"/>
    <s v="51695"/>
    <s v="901318"/>
    <s v="417 Franklin Templeton : 1145 Franklin Templeton - DS Team"/>
    <s v="28144"/>
    <s v="17634612061"/>
    <m/>
    <m/>
    <m/>
    <n v="-15.43"/>
    <x v="2"/>
    <x v="1"/>
    <x v="1"/>
  </r>
  <r>
    <s v="Journal"/>
    <x v="2"/>
    <s v="Data Science"/>
    <s v="Data Science Revenue"/>
    <d v="2024-08-31T00:00:00"/>
    <x v="0"/>
    <s v="51203"/>
    <s v="894382"/>
    <s v="463 OneLook Inc. D/B/A Lily AI : 977 Lily AI SOW#5"/>
    <s v="25149"/>
    <s v="16997883282"/>
    <m/>
    <m/>
    <m/>
    <n v="464.21608813902071"/>
    <x v="2"/>
    <x v="28"/>
    <x v="1"/>
  </r>
  <r>
    <s v="Journal"/>
    <x v="9"/>
    <s v="Data Science"/>
    <s v="Data Science Revenue"/>
    <d v="2024-08-31T00:00:00"/>
    <x v="0"/>
    <s v="49241"/>
    <s v="887954"/>
    <s v="173 Walmart : 1348 Walmart - Seller Risk Team 2024 July-Sept Extension"/>
    <s v="35884"/>
    <s v="18976374101"/>
    <m/>
    <m/>
    <s v="Retainer Revenue Recognition"/>
    <n v="29093"/>
    <x v="2"/>
    <x v="2"/>
    <x v="1"/>
  </r>
  <r>
    <s v="Journal"/>
    <x v="2"/>
    <s v="Data Science"/>
    <s v="Data Science Revenue"/>
    <d v="2024-08-31T00:00:00"/>
    <x v="0"/>
    <s v="49793"/>
    <s v="892415"/>
    <s v="461 Session M Inc. : 974 Mastercard SOW #6"/>
    <s v="25146"/>
    <s v="16716229170"/>
    <m/>
    <m/>
    <m/>
    <n v="400.1862828784661"/>
    <x v="2"/>
    <x v="29"/>
    <x v="1"/>
  </r>
  <r>
    <s v="Journal"/>
    <x v="9"/>
    <s v="Data Science"/>
    <s v="Data Science Revenue"/>
    <d v="2024-08-31T00:00:00"/>
    <x v="0"/>
    <s v="51668"/>
    <s v="901493"/>
    <s v="417 Franklin Templeton : 1045 Franklin Templeton - Portfolio Optimization - DS Need - Feb - Nov"/>
    <s v="25989"/>
    <s v="16865883964"/>
    <m/>
    <m/>
    <m/>
    <n v="6065.97"/>
    <x v="2"/>
    <x v="1"/>
    <x v="1"/>
  </r>
  <r>
    <s v="Journal"/>
    <x v="2"/>
    <s v="Data Science"/>
    <s v="Data Science Revenue"/>
    <d v="2024-08-31T00:00:00"/>
    <x v="0"/>
    <s v="51179"/>
    <s v="894359"/>
    <s v="463 OneLook Inc. D/B/A Lily AI : 977 Lily AI SOW#5"/>
    <s v="25149"/>
    <s v="16997883282"/>
    <m/>
    <m/>
    <m/>
    <n v="464.21608813902071"/>
    <x v="2"/>
    <x v="28"/>
    <x v="1"/>
  </r>
  <r>
    <s v="Journal"/>
    <x v="9"/>
    <s v="Data Science"/>
    <s v="Data Science Revenue"/>
    <d v="2024-08-31T00:00:00"/>
    <x v="0"/>
    <s v="52166"/>
    <s v="913919"/>
    <s v="- No Entity -"/>
    <m/>
    <m/>
    <s v="ICC 939 Walmart : Walmart - FY25 Marketing Advanced Analytics Retainer"/>
    <m/>
    <s v="TopSide Management Book Elim related to project ICC 939 Walmart : Walmart - FY25 Marketing Advanced Analytics Retainer"/>
    <n v="-8804.1"/>
    <x v="2"/>
    <x v="2"/>
    <x v="1"/>
  </r>
  <r>
    <s v="Journal"/>
    <x v="2"/>
    <s v="Data Science"/>
    <s v="Data Science Revenue"/>
    <d v="2024-08-31T00:00:00"/>
    <x v="0"/>
    <s v="49962"/>
    <s v="892336"/>
    <s v="461 Session M Inc. : 974 Mastercard SOW #6"/>
    <s v="25146"/>
    <s v="16716229170"/>
    <m/>
    <m/>
    <m/>
    <n v="400.1862828784661"/>
    <x v="2"/>
    <x v="29"/>
    <x v="1"/>
  </r>
  <r>
    <s v="Journal"/>
    <x v="2"/>
    <s v="Data Science"/>
    <s v="Data Science Revenue"/>
    <d v="2024-08-31T00:00:00"/>
    <x v="0"/>
    <s v="51201"/>
    <s v="894380"/>
    <s v="463 OneLook Inc. D/B/A Lily AI : 977 Lily AI SOW#5"/>
    <s v="25149"/>
    <s v="16997883282"/>
    <m/>
    <m/>
    <m/>
    <n v="464.21608813902071"/>
    <x v="2"/>
    <x v="28"/>
    <x v="1"/>
  </r>
  <r>
    <s v="Journal"/>
    <x v="2"/>
    <s v="Data Science"/>
    <s v="Data Science Revenue"/>
    <d v="2024-08-31T00:00:00"/>
    <x v="0"/>
    <s v="51206"/>
    <s v="894385"/>
    <s v="463 OneLook Inc. D/B/A Lily AI : 977 Lily AI SOW#5"/>
    <s v="25149"/>
    <s v="16997883282"/>
    <m/>
    <m/>
    <m/>
    <n v="464.21608813902071"/>
    <x v="2"/>
    <x v="28"/>
    <x v="1"/>
  </r>
  <r>
    <s v="Journal"/>
    <x v="9"/>
    <s v="Data Science &amp; Insights"/>
    <s v="Data Science Revenue"/>
    <d v="2024-08-31T00:00:00"/>
    <x v="0"/>
    <s v="52166"/>
    <s v="913919"/>
    <s v="- No Entity -"/>
    <m/>
    <m/>
    <s v="ICC 939 Walmart : Walmart - FY25 Marketing Advanced Analytics Retainer"/>
    <m/>
    <s v="TopSide Management Book Elim related to project ICC 939 Walmart : Walmart - FY25 Marketing Advanced Analytics Retainer"/>
    <n v="-37347.82"/>
    <x v="2"/>
    <x v="2"/>
    <x v="1"/>
  </r>
  <r>
    <s v="Journal"/>
    <x v="2"/>
    <s v="Data Science"/>
    <s v="Data Science Revenue"/>
    <d v="2024-08-31T00:00:00"/>
    <x v="0"/>
    <s v="51196"/>
    <s v="894375"/>
    <s v="463 OneLook Inc. D/B/A Lily AI : 977 Lily AI SOW#5"/>
    <s v="25149"/>
    <s v="16997883282"/>
    <m/>
    <m/>
    <m/>
    <n v="464.21608813902071"/>
    <x v="2"/>
    <x v="28"/>
    <x v="1"/>
  </r>
  <r>
    <s v="Journal"/>
    <x v="9"/>
    <s v="Data Science"/>
    <s v="Data Science Revenue"/>
    <d v="2024-08-31T00:00:00"/>
    <x v="0"/>
    <s v="51641"/>
    <s v="901398"/>
    <s v="417 Franklin Templeton : 1145 Franklin Templeton - DS Team"/>
    <s v="28144"/>
    <s v="17634612061"/>
    <m/>
    <m/>
    <m/>
    <n v="14.97"/>
    <x v="2"/>
    <x v="1"/>
    <x v="1"/>
  </r>
  <r>
    <s v="Journal"/>
    <x v="2"/>
    <s v="Data Science"/>
    <s v="Data Science Revenue"/>
    <d v="2024-08-31T00:00:00"/>
    <x v="0"/>
    <s v="51215"/>
    <s v="894391"/>
    <s v="463 OneLook Inc. D/B/A Lily AI : 977 Lily AI SOW#5"/>
    <s v="25149"/>
    <s v="16997883282"/>
    <m/>
    <m/>
    <m/>
    <n v="464.21608813902071"/>
    <x v="2"/>
    <x v="28"/>
    <x v="1"/>
  </r>
  <r>
    <s v="Journal"/>
    <x v="2"/>
    <s v="Data Science"/>
    <s v="Data Science Revenue"/>
    <d v="2024-08-31T00:00:00"/>
    <x v="0"/>
    <s v="49883"/>
    <s v="892506"/>
    <s v="461 Session M Inc. : 974 Mastercard SOW #6"/>
    <s v="25146"/>
    <s v="16716229170"/>
    <m/>
    <m/>
    <m/>
    <n v="400.1862828784661"/>
    <x v="2"/>
    <x v="29"/>
    <x v="1"/>
  </r>
  <r>
    <s v="Journal"/>
    <x v="9"/>
    <s v="Data Science &amp; Insights"/>
    <s v="Data Science Revenue"/>
    <d v="2024-08-31T00:00:00"/>
    <x v="0"/>
    <s v="52166"/>
    <s v="913919"/>
    <s v="- No Entity -"/>
    <m/>
    <m/>
    <s v="ICC 1364 ICC in Forth Point Represents Blend360 : Franklin Templeton - Vasu POC Team"/>
    <m/>
    <s v="TopSide Management Book Elim related to project ICC 1364 ICC in Forth Point Represents Blend360 : Franklin Templeton - Vasu POC Team"/>
    <n v="-15860.44"/>
    <x v="2"/>
    <x v="1"/>
    <x v="1"/>
  </r>
  <r>
    <s v="Journal"/>
    <x v="9"/>
    <s v="Data Science"/>
    <s v="Data Science Revenue"/>
    <d v="2024-08-31T00:00:00"/>
    <x v="0"/>
    <s v="52166"/>
    <s v="913919"/>
    <s v="- No Entity -"/>
    <m/>
    <m/>
    <s v="ICC 1178 CVS Health : RX Supply Chain DS (Halil)"/>
    <m/>
    <s v="TopSide Management Book Elim related to project ICC 1178 CVS Health : RX Supply Chain DS (Halil)"/>
    <n v="-21658.09"/>
    <x v="2"/>
    <x v="3"/>
    <x v="1"/>
  </r>
  <r>
    <s v="Journal"/>
    <x v="9"/>
    <s v="Data Science"/>
    <s v="Data Science Revenue"/>
    <d v="2024-08-31T00:00:00"/>
    <x v="0"/>
    <s v="51706"/>
    <s v="901327"/>
    <s v="382 Hyatt : 1219 Hyatt - Segmentation Phase 2"/>
    <s v="30365"/>
    <s v="17735849755"/>
    <m/>
    <m/>
    <m/>
    <n v="1220.18"/>
    <x v="2"/>
    <x v="18"/>
    <x v="1"/>
  </r>
  <r>
    <s v="Journal"/>
    <x v="9"/>
    <s v="Data Science"/>
    <s v="Data Science Revenue"/>
    <d v="2024-08-31T00:00:00"/>
    <x v="0"/>
    <s v="49227"/>
    <s v="887942"/>
    <s v="276 Under Armour : 1262 Under Armour - Analytics POD"/>
    <s v="32545"/>
    <s v="19572025691"/>
    <m/>
    <m/>
    <s v="Retainer Revenue Recognition"/>
    <n v="10570.56"/>
    <x v="2"/>
    <x v="15"/>
    <x v="1"/>
  </r>
  <r>
    <s v="Journal"/>
    <x v="2"/>
    <s v="Data Science"/>
    <s v="Data Science Revenue"/>
    <d v="2024-08-31T00:00:00"/>
    <x v="0"/>
    <s v="49823"/>
    <s v="892435"/>
    <s v="461 Session M Inc. : 974 Mastercard SOW #6"/>
    <s v="25146"/>
    <s v="16716229170"/>
    <m/>
    <m/>
    <m/>
    <n v="400.1862828784661"/>
    <x v="2"/>
    <x v="29"/>
    <x v="1"/>
  </r>
  <r>
    <s v="Journal"/>
    <x v="2"/>
    <s v="Data Science"/>
    <s v="Data Science Revenue"/>
    <d v="2024-08-31T00:00:00"/>
    <x v="0"/>
    <s v="51184"/>
    <s v="894363"/>
    <s v="463 OneLook Inc. D/B/A Lily AI : 977 Lily AI SOW#5"/>
    <s v="25149"/>
    <s v="16997883282"/>
    <m/>
    <m/>
    <m/>
    <n v="464.21608813902071"/>
    <x v="2"/>
    <x v="28"/>
    <x v="1"/>
  </r>
  <r>
    <s v="Journal"/>
    <x v="2"/>
    <s v="Data Science"/>
    <s v="Data Science Revenue"/>
    <d v="2024-08-31T00:00:00"/>
    <x v="0"/>
    <s v="51228"/>
    <s v="894396"/>
    <s v="463 OneLook Inc. D/B/A Lily AI : 1016 Lily AI SOW#7"/>
    <s v="25752"/>
    <s v="17000641921"/>
    <m/>
    <m/>
    <m/>
    <n v="424.19745985117407"/>
    <x v="2"/>
    <x v="28"/>
    <x v="1"/>
  </r>
  <r>
    <s v="Journal"/>
    <x v="9"/>
    <s v="Data Science"/>
    <s v="Data Science Revenue"/>
    <d v="2024-08-31T00:00:00"/>
    <x v="0"/>
    <s v="51710"/>
    <s v="901331"/>
    <s v="382 Hyatt : 1219 Hyatt - Segmentation Phase 2"/>
    <s v="30365"/>
    <s v="17735849755"/>
    <m/>
    <m/>
    <m/>
    <n v="-244.69"/>
    <x v="2"/>
    <x v="18"/>
    <x v="1"/>
  </r>
  <r>
    <s v="Journal"/>
    <x v="9"/>
    <s v="Data Science"/>
    <s v="Data Science Revenue"/>
    <d v="2024-08-31T00:00:00"/>
    <x v="0"/>
    <s v="49244"/>
    <s v="888235"/>
    <s v="182 GoodRx : 1142 GoodRx - April to October Renewal"/>
    <s v="28141"/>
    <s v="17583569682"/>
    <m/>
    <m/>
    <s v="Retainer Revenue Recognition"/>
    <n v="20015.07"/>
    <x v="2"/>
    <x v="21"/>
    <x v="1"/>
  </r>
  <r>
    <s v="Journal"/>
    <x v="2"/>
    <s v="Data Science"/>
    <s v="Data Science Revenue"/>
    <d v="2024-08-31T00:00:00"/>
    <x v="0"/>
    <s v="49944"/>
    <s v="892817"/>
    <s v="461 Session M Inc. : 974 Mastercard SOW #6"/>
    <s v="25146"/>
    <s v="16716229170"/>
    <m/>
    <m/>
    <m/>
    <n v="400.1862828784661"/>
    <x v="2"/>
    <x v="29"/>
    <x v="1"/>
  </r>
  <r>
    <s v="Journal"/>
    <x v="9"/>
    <s v="Data Science"/>
    <s v="Data Science Revenue"/>
    <d v="2024-08-31T00:00:00"/>
    <x v="0"/>
    <s v="51583"/>
    <s v="898160"/>
    <s v="170 CVS Health : 1296 PV Insights Portal PM"/>
    <s v="33389"/>
    <s v="20194098727"/>
    <m/>
    <m/>
    <m/>
    <n v="16200"/>
    <x v="2"/>
    <x v="3"/>
    <x v="1"/>
  </r>
  <r>
    <s v="Journal"/>
    <x v="2"/>
    <s v="Data Science"/>
    <s v="Data Science Revenue"/>
    <d v="2024-08-31T00:00:00"/>
    <x v="0"/>
    <s v="51255"/>
    <s v="894423"/>
    <s v="463 OneLook Inc. D/B/A Lily AI : 1016 Lily AI SOW#7"/>
    <s v="25752"/>
    <s v="17000641921"/>
    <m/>
    <m/>
    <m/>
    <n v="424.19745985117407"/>
    <x v="2"/>
    <x v="28"/>
    <x v="1"/>
  </r>
  <r>
    <s v="Journal"/>
    <x v="9"/>
    <s v="Data Science"/>
    <s v="Data Science Revenue"/>
    <d v="2024-08-31T00:00:00"/>
    <x v="0"/>
    <s v="49295"/>
    <s v="887989"/>
    <s v="499 Multi-Color Corporation (MCC) : 1247 CD&amp;R - MCC - Forecasting Retainer"/>
    <s v="31319"/>
    <s v="18845868143"/>
    <m/>
    <m/>
    <s v="Retainer Revenue Recognition"/>
    <n v="54608.03"/>
    <x v="2"/>
    <x v="31"/>
    <x v="1"/>
  </r>
  <r>
    <s v="Journal"/>
    <x v="2"/>
    <s v="Data Science"/>
    <s v="Data Science Revenue"/>
    <d v="2024-08-31T00:00:00"/>
    <x v="0"/>
    <s v="49811"/>
    <s v="892501"/>
    <s v="461 Session M Inc. : 974 Mastercard SOW #6"/>
    <s v="25146"/>
    <s v="16716229170"/>
    <m/>
    <m/>
    <m/>
    <n v="400.1862828784661"/>
    <x v="2"/>
    <x v="29"/>
    <x v="1"/>
  </r>
  <r>
    <s v="Journal"/>
    <x v="9"/>
    <s v="Data Science"/>
    <s v="Data Science Revenue"/>
    <d v="2024-08-31T00:00:00"/>
    <x v="0"/>
    <s v="51913"/>
    <s v="904127"/>
    <s v="166 University of Phoenix : 1259 UOP - Simulator Build"/>
    <s v="32342"/>
    <s v="17620876859"/>
    <m/>
    <m/>
    <s v="Capability Adjustment"/>
    <n v="15389.21"/>
    <x v="2"/>
    <x v="39"/>
    <x v="1"/>
  </r>
  <r>
    <s v="Journal"/>
    <x v="9"/>
    <s v="Data Science"/>
    <s v="Data Science Revenue"/>
    <d v="2024-08-31T00:00:00"/>
    <x v="0"/>
    <s v="52174"/>
    <s v="914031"/>
    <s v="- No Entity -"/>
    <m/>
    <m/>
    <s v="ICC 939 Walmart : Walmart - FY25 Marketing Advanced Analytics Retainer"/>
    <m/>
    <s v="Reclass Top Side JE52166 AI Consulting Rev accounts_Walmart"/>
    <n v="-23098.400000000001"/>
    <x v="2"/>
    <x v="2"/>
    <x v="1"/>
  </r>
  <r>
    <s v="Journal"/>
    <x v="9"/>
    <s v="Data Science"/>
    <s v="Data Science Revenue"/>
    <d v="2024-08-31T00:00:00"/>
    <x v="0"/>
    <s v="52166"/>
    <s v="913919"/>
    <s v="- No Entity -"/>
    <m/>
    <m/>
    <s v="ICC 1051 Wyndham Hotels and Resorts : Wyndham - Guest Analytics Retainer"/>
    <m/>
    <s v="TopSide Management Book Elim related to project ICC 1051 Wyndham Hotels and Resorts : Wyndham - Guest Analytics Retainer"/>
    <n v="-10564.92"/>
    <x v="2"/>
    <x v="6"/>
    <x v="1"/>
  </r>
  <r>
    <s v="Journal"/>
    <x v="2"/>
    <s v="Data Science"/>
    <s v="Data Science Revenue"/>
    <d v="2024-08-31T00:00:00"/>
    <x v="0"/>
    <s v="51182"/>
    <s v="894361"/>
    <s v="463 OneLook Inc. D/B/A Lily AI : 977 Lily AI SOW#5"/>
    <s v="25149"/>
    <s v="16997883282"/>
    <m/>
    <m/>
    <m/>
    <n v="464.21608813902071"/>
    <x v="2"/>
    <x v="28"/>
    <x v="1"/>
  </r>
  <r>
    <s v="Journal"/>
    <x v="9"/>
    <s v="Data Science"/>
    <s v="Data Science Revenue"/>
    <d v="2024-08-31T00:00:00"/>
    <x v="0"/>
    <s v="51636"/>
    <s v="901393"/>
    <s v="417 Franklin Templeton : 1145 Franklin Templeton - DS Team"/>
    <s v="28144"/>
    <s v="17634612061"/>
    <m/>
    <m/>
    <m/>
    <n v="-2495.92"/>
    <x v="2"/>
    <x v="1"/>
    <x v="1"/>
  </r>
  <r>
    <s v="Journal"/>
    <x v="9"/>
    <s v="Data Science"/>
    <s v="Data Science Revenue"/>
    <d v="2024-08-31T00:00:00"/>
    <x v="0"/>
    <s v="52193"/>
    <s v="917162"/>
    <s v="417 Franklin Templeton : 1222 Franklin Templeton - Vasu POC Team"/>
    <s v="30470"/>
    <s v="18849408353"/>
    <m/>
    <m/>
    <m/>
    <n v="15897.31"/>
    <x v="2"/>
    <x v="1"/>
    <x v="1"/>
  </r>
  <r>
    <s v="Journal"/>
    <x v="9"/>
    <s v="Data Science"/>
    <s v="Data Science Revenue"/>
    <d v="2024-08-31T00:00:00"/>
    <x v="0"/>
    <s v="51559"/>
    <s v="898043"/>
    <s v="170 CVS Health : 1178 RX Supply Chain DS (Halil)"/>
    <s v="28794"/>
    <s v="17677233453"/>
    <m/>
    <m/>
    <m/>
    <n v="23484"/>
    <x v="2"/>
    <x v="3"/>
    <x v="1"/>
  </r>
  <r>
    <s v="Journal"/>
    <x v="2"/>
    <s v="Data Science"/>
    <s v="Data Science Revenue"/>
    <d v="2024-08-31T00:00:00"/>
    <x v="0"/>
    <s v="51234"/>
    <s v="894402"/>
    <s v="463 OneLook Inc. D/B/A Lily AI : 1016 Lily AI SOW#7"/>
    <s v="25752"/>
    <s v="17000641921"/>
    <m/>
    <m/>
    <m/>
    <n v="424.19745985117407"/>
    <x v="2"/>
    <x v="28"/>
    <x v="1"/>
  </r>
  <r>
    <s v="Journal"/>
    <x v="9"/>
    <s v="Data Science"/>
    <s v="Data Science Revenue"/>
    <d v="2024-08-31T00:00:00"/>
    <x v="0"/>
    <s v="49239"/>
    <s v="888233"/>
    <s v="173 Walmart : 1229 Walmart - FY25 Marketing Toys Campaign Modelling"/>
    <s v="30777"/>
    <s v="18309196058"/>
    <m/>
    <m/>
    <s v="Retainer Revenue Recognition"/>
    <n v="27533"/>
    <x v="2"/>
    <x v="2"/>
    <x v="1"/>
  </r>
  <r>
    <s v="Journal"/>
    <x v="9"/>
    <s v="Data Science"/>
    <s v="Data Science Revenue"/>
    <d v="2024-08-31T00:00:00"/>
    <x v="0"/>
    <s v="49285"/>
    <s v="888243"/>
    <s v="417 Franklin Templeton : 1312 Franklin Templeton - Tiger Teams Renewal (July - Sept)"/>
    <s v="34221"/>
    <s v="17731527745"/>
    <m/>
    <m/>
    <s v="Retainer Revenue Recognition"/>
    <n v="28650.17"/>
    <x v="2"/>
    <x v="1"/>
    <x v="1"/>
  </r>
  <r>
    <s v="Journal"/>
    <x v="9"/>
    <s v="Data Science"/>
    <s v="Data Science Revenue"/>
    <d v="2024-08-31T00:00:00"/>
    <x v="0"/>
    <s v="52166"/>
    <s v="913919"/>
    <s v="- No Entity -"/>
    <m/>
    <m/>
    <s v="ICC 806 LinkedIn Corporation : LinkedIn Measurement Experimentation Support (Zaid)"/>
    <m/>
    <s v="TopSide Management Book Elim related to project ICC 806 LinkedIn Corporation : LinkedIn Measurement Experimentation Support (Zaid)"/>
    <n v="-7683.58"/>
    <x v="2"/>
    <x v="8"/>
    <x v="1"/>
  </r>
  <r>
    <s v="Journal"/>
    <x v="9"/>
    <s v="Data Science"/>
    <s v="Data Science Revenue"/>
    <d v="2024-08-31T00:00:00"/>
    <x v="0"/>
    <s v="52166"/>
    <s v="913919"/>
    <s v="- No Entity -"/>
    <m/>
    <m/>
    <s v="ICC 867 CVS Health : Retail Analytics DS and BI - 2024"/>
    <m/>
    <s v="TopSide Management Book Elim related to project ICC 867 CVS Health : Retail Analytics DS and BI - 2024"/>
    <n v="-17288.05"/>
    <x v="2"/>
    <x v="3"/>
    <x v="1"/>
  </r>
  <r>
    <s v="Journal"/>
    <x v="9"/>
    <s v="Data Science"/>
    <s v="Data Science Revenue"/>
    <d v="2024-08-31T00:00:00"/>
    <x v="0"/>
    <s v="51650"/>
    <s v="901297"/>
    <s v="417 Franklin Templeton : 1145 Franklin Templeton - DS Team"/>
    <s v="28144"/>
    <s v="17634612061"/>
    <m/>
    <m/>
    <m/>
    <n v="28.53"/>
    <x v="2"/>
    <x v="1"/>
    <x v="1"/>
  </r>
  <r>
    <s v="Journal"/>
    <x v="2"/>
    <s v="Data Science"/>
    <s v="Data Science Revenue"/>
    <d v="2024-08-31T00:00:00"/>
    <x v="0"/>
    <s v="51223"/>
    <s v="894164"/>
    <s v="463 OneLook Inc. D/B/A Lily AI : 1016 Lily AI SOW#7"/>
    <s v="25752"/>
    <s v="17000641921"/>
    <m/>
    <m/>
    <m/>
    <n v="424.19745985117407"/>
    <x v="2"/>
    <x v="28"/>
    <x v="1"/>
  </r>
  <r>
    <s v="Journal"/>
    <x v="2"/>
    <s v="Data Science"/>
    <s v="Data Science Revenue"/>
    <d v="2024-08-31T00:00:00"/>
    <x v="0"/>
    <s v="51244"/>
    <s v="894412"/>
    <s v="463 OneLook Inc. D/B/A Lily AI : 1016 Lily AI SOW#7"/>
    <s v="25752"/>
    <s v="17000641921"/>
    <m/>
    <m/>
    <m/>
    <n v="424.19745985117407"/>
    <x v="2"/>
    <x v="28"/>
    <x v="1"/>
  </r>
  <r>
    <s v="Journal"/>
    <x v="7"/>
    <s v="FPAI -General"/>
    <s v="Revenue from FPAI"/>
    <d v="2024-08-31T00:00:00"/>
    <x v="0"/>
    <s v="52169"/>
    <s v="913922"/>
    <s v="- No Entity -"/>
    <m/>
    <m/>
    <m/>
    <m/>
    <s v="TopSide Management Book Elim related to project (blank)"/>
    <n v="-7544.0682113714747"/>
    <x v="0"/>
    <x v="0"/>
    <x v="0"/>
  </r>
  <r>
    <s v="Journal"/>
    <x v="9"/>
    <s v="FPAI -General"/>
    <s v="Revenue from FPAI"/>
    <d v="2024-08-31T00:00:00"/>
    <x v="0"/>
    <s v="51573"/>
    <s v="898152"/>
    <s v="170 CVS Health : 1245 Pega/FPAI Decisioning"/>
    <s v="31317"/>
    <s v="17732407187"/>
    <m/>
    <m/>
    <m/>
    <n v="143960"/>
    <x v="0"/>
    <x v="3"/>
    <x v="0"/>
  </r>
  <r>
    <s v="Journal"/>
    <x v="5"/>
    <s v="FPAI -General"/>
    <s v="Revenue from FPAI"/>
    <d v="2024-08-31T00:00:00"/>
    <x v="0"/>
    <s v="51997"/>
    <s v="906333"/>
    <s v="- No Entity -"/>
    <m/>
    <m/>
    <m/>
    <m/>
    <s v="Sales Invoice Newfold Digital"/>
    <n v="41684"/>
    <x v="0"/>
    <x v="25"/>
    <x v="0"/>
  </r>
  <r>
    <s v="Journal"/>
    <x v="7"/>
    <s v="FPAI -General"/>
    <s v="Revenue from FPAI"/>
    <d v="2024-08-31T00:00:00"/>
    <x v="0"/>
    <s v="51917"/>
    <s v="904227"/>
    <s v="- No Entity -"/>
    <m/>
    <m/>
    <m/>
    <m/>
    <s v="Sales EE Ltd"/>
    <n v="516507.57075285719"/>
    <x v="0"/>
    <x v="40"/>
    <x v="0"/>
  </r>
  <r>
    <s v="Journal"/>
    <x v="5"/>
    <s v="FPAI -General"/>
    <s v="Revenue from FPAI"/>
    <d v="2024-08-31T00:00:00"/>
    <x v="0"/>
    <s v="51997"/>
    <s v="906333"/>
    <s v="- No Entity -"/>
    <m/>
    <m/>
    <m/>
    <m/>
    <s v="Sales Invoice Lifetime Fitness"/>
    <n v="66400"/>
    <x v="0"/>
    <x v="41"/>
    <x v="0"/>
  </r>
  <r>
    <s v="Journal"/>
    <x v="9"/>
    <s v="FPAI -General"/>
    <s v="Revenue from FPAI"/>
    <d v="2024-08-31T00:00:00"/>
    <x v="0"/>
    <s v="52166"/>
    <s v="913919"/>
    <s v="- No Entity -"/>
    <m/>
    <m/>
    <s v="ICC 1245 CVS Health : Pega/FPAI Decisioning"/>
    <m/>
    <s v="TopSide Management Book Elim related to project ICC 1245 CVS Health : Pega/FPAI Decisioning"/>
    <n v="-143960"/>
    <x v="0"/>
    <x v="3"/>
    <x v="0"/>
  </r>
  <r>
    <s v="Journal"/>
    <x v="7"/>
    <s v="FPAI -General"/>
    <s v="Revenue from FPAI"/>
    <d v="2024-08-31T00:00:00"/>
    <x v="0"/>
    <s v="51917"/>
    <s v="904227"/>
    <s v="- No Entity -"/>
    <m/>
    <m/>
    <m/>
    <m/>
    <s v="Sales Optima"/>
    <n v="52152.052426868082"/>
    <x v="0"/>
    <x v="42"/>
    <x v="0"/>
  </r>
  <r>
    <s v="Journal"/>
    <x v="9"/>
    <s v="FPAI -General"/>
    <s v="Revenue from FPAI"/>
    <d v="2024-08-31T00:00:00"/>
    <x v="0"/>
    <s v="52000"/>
    <s v="906347"/>
    <s v="492 The William Carter Company : 1183 Carter's - Pega phase 1 implementation cx strategy"/>
    <s v="29104"/>
    <s v="17791738713"/>
    <m/>
    <m/>
    <s v="Adjustment IC revenue"/>
    <n v="-10251.68"/>
    <x v="0"/>
    <x v="10"/>
    <x v="0"/>
  </r>
  <r>
    <s v="Journal"/>
    <x v="5"/>
    <s v="FPAI -General"/>
    <s v="Revenue from FPAI"/>
    <d v="2024-08-31T00:00:00"/>
    <x v="0"/>
    <s v="52170"/>
    <s v="913923"/>
    <s v="- No Entity -"/>
    <m/>
    <m/>
    <m/>
    <m/>
    <s v="TopSide Management Book Elim related to project (blank)"/>
    <n v="-119842.86"/>
    <x v="0"/>
    <x v="0"/>
    <x v="0"/>
  </r>
  <r>
    <s v="Journal"/>
    <x v="9"/>
    <s v="FPAI -General"/>
    <s v="Revenue from FPAI"/>
    <d v="2024-08-31T00:00:00"/>
    <x v="0"/>
    <s v="51823"/>
    <s v="901608"/>
    <s v="492 The William Carter Company : 1183 Carter's - Pega phase 1 implementation cx strategy"/>
    <s v="29104"/>
    <s v="17791738713"/>
    <m/>
    <m/>
    <s v="Rev Rec According to supporting"/>
    <n v="121055.67999999999"/>
    <x v="0"/>
    <x v="10"/>
    <x v="0"/>
  </r>
  <r>
    <s v="Journal"/>
    <x v="5"/>
    <s v="FPAI -General"/>
    <s v="Revenue from FPAI"/>
    <d v="2024-08-31T00:00:00"/>
    <x v="0"/>
    <s v="51997"/>
    <s v="906333"/>
    <s v="- No Entity -"/>
    <m/>
    <m/>
    <m/>
    <m/>
    <s v="Sales Invoice ProCom Consulting, Inc."/>
    <n v="79068"/>
    <x v="0"/>
    <x v="43"/>
    <x v="0"/>
  </r>
  <r>
    <s v="Journal"/>
    <x v="5"/>
    <s v="FPAI -General"/>
    <s v="Revenue from FPAI"/>
    <d v="2024-08-31T00:00:00"/>
    <x v="0"/>
    <s v="51997"/>
    <s v="906333"/>
    <s v="- No Entity -"/>
    <m/>
    <m/>
    <m/>
    <m/>
    <s v="Sales Invoice Innova Solutions"/>
    <n v="476462.33"/>
    <x v="0"/>
    <x v="44"/>
    <x v="0"/>
  </r>
  <r>
    <s v="Journal"/>
    <x v="9"/>
    <s v="FPAI -General"/>
    <s v="Revenue from FPAI"/>
    <d v="2024-08-31T00:00:00"/>
    <x v="0"/>
    <s v="52166"/>
    <s v="913919"/>
    <s v="- No Entity -"/>
    <m/>
    <m/>
    <s v="ICC 1183 The William Carter Company : Carter's - Pega phase 1 implementation cx strategy"/>
    <m/>
    <s v="TopSide Management Book Elim related to project ICC 1183 The William Carter Company : Carter's - Pega phase 1 implementation cx strategy"/>
    <n v="-110804"/>
    <x v="0"/>
    <x v="10"/>
    <x v="0"/>
  </r>
  <r>
    <s v="Journal"/>
    <x v="1"/>
    <s v="AI Consulting"/>
    <s v="AI Consulting Revenue"/>
    <d v="2024-08-30T00:00:00"/>
    <x v="0"/>
    <s v="51594"/>
    <s v="898555"/>
    <s v="- No Entity -"/>
    <m/>
    <m/>
    <m/>
    <m/>
    <s v="BT (FPAI) IC rev reclass August"/>
    <n v="-49280.62313193248"/>
    <x v="1"/>
    <x v="12"/>
    <x v="1"/>
  </r>
  <r>
    <s v="Journal"/>
    <x v="1"/>
    <s v="AI Consulting"/>
    <s v="AI Consulting Revenue"/>
    <d v="2024-08-30T00:00:00"/>
    <x v="0"/>
    <s v="51596"/>
    <s v="898557"/>
    <s v="402 ICC in Forth Point Represents Blend360 : 1377 Walmart - FY25 Marketing Advanced Analytics Retainer"/>
    <s v="36721"/>
    <m/>
    <m/>
    <m/>
    <s v="Reclass Walmart to IC Aug revenues"/>
    <n v="-26408.308201884509"/>
    <x v="1"/>
    <x v="2"/>
    <x v="1"/>
  </r>
  <r>
    <s v="Journal"/>
    <x v="1"/>
    <s v="AI Consulting"/>
    <s v="AI Consulting Revenue"/>
    <d v="2024-08-30T00:00:00"/>
    <x v="0"/>
    <s v="51623"/>
    <s v="901287"/>
    <s v="- No Entity -"/>
    <m/>
    <m/>
    <m/>
    <m/>
    <s v="Reclass Hyatt to IC Aug revenues"/>
    <n v="-14544.034370245226"/>
    <x v="1"/>
    <x v="18"/>
    <x v="1"/>
  </r>
  <r>
    <s v="Journal"/>
    <x v="1"/>
    <s v="AI Consulting"/>
    <s v="AI Consulting Revenue"/>
    <d v="2024-08-30T00:00:00"/>
    <x v="0"/>
    <s v="51593"/>
    <s v="898554"/>
    <s v="- No Entity -"/>
    <m/>
    <m/>
    <s v="ICC 1019 ICC in Forth Point Represents Blend360 : Legrand - Cablofil Managed Service Level Agreement"/>
    <m/>
    <s v="Legrand IC rev reclass August"/>
    <n v="-778.47593694579268"/>
    <x v="1"/>
    <x v="11"/>
    <x v="1"/>
  </r>
  <r>
    <s v="Journal"/>
    <x v="9"/>
    <s v="AI Consulting"/>
    <s v="AI Consulting Revenue"/>
    <d v="2024-08-31T00:00:00"/>
    <x v="0"/>
    <s v="52174"/>
    <s v="914031"/>
    <s v="- No Entity -"/>
    <m/>
    <m/>
    <s v="ICC 1294 Hyatt : Hyatt - Product Manager Need"/>
    <m/>
    <s v="Reclass Top Side JE52166 AI Consulting Rev accounts"/>
    <n v="14543.27"/>
    <x v="6"/>
    <x v="18"/>
    <x v="1"/>
  </r>
  <r>
    <s v="Journal"/>
    <x v="1"/>
    <s v="AI Consulting"/>
    <s v="AI Consulting Revenue"/>
    <d v="2024-08-31T00:00:00"/>
    <x v="0"/>
    <s v="51484"/>
    <s v="895558"/>
    <s v="434 Ineos FPS Ltd : 1450 Replacement of Commercial Auto ‘What If’ Model"/>
    <s v="38720"/>
    <m/>
    <m/>
    <m/>
    <m/>
    <n v="27657.680560399382"/>
    <x v="1"/>
    <x v="45"/>
    <x v="1"/>
  </r>
  <r>
    <s v="Journal"/>
    <x v="1"/>
    <s v="AI Consulting"/>
    <s v="AI Consulting Revenue"/>
    <d v="2024-08-31T00:00:00"/>
    <x v="0"/>
    <s v="49511"/>
    <s v="890159"/>
    <s v="402 ICC in Forth Point Represents Blend360 : 1379 Hyatt - Product Manager Need"/>
    <s v="36723"/>
    <m/>
    <m/>
    <m/>
    <m/>
    <n v="610.35597936673537"/>
    <x v="1"/>
    <x v="18"/>
    <x v="1"/>
  </r>
  <r>
    <s v="Journal"/>
    <x v="9"/>
    <s v="AI Consulting"/>
    <s v="AI Consulting Revenue"/>
    <d v="2024-08-31T00:00:00"/>
    <x v="0"/>
    <s v="52166"/>
    <s v="913919"/>
    <s v="- No Entity -"/>
    <m/>
    <m/>
    <s v="ICC 1294 Hyatt : Hyatt - Product Manager Need"/>
    <m/>
    <s v="TopSide Management Book Elim related to project ICC 1294 Hyatt : Hyatt - Product Manager Need"/>
    <n v="-14543.27"/>
    <x v="6"/>
    <x v="18"/>
    <x v="1"/>
  </r>
  <r>
    <s v="Journal"/>
    <x v="1"/>
    <s v="AI Consulting"/>
    <s v="AI Consulting Revenue"/>
    <d v="2024-08-31T00:00:00"/>
    <x v="0"/>
    <s v="49358"/>
    <s v="889836"/>
    <s v="402 ICC in Forth Point Represents Blend360 : 1019 Legrand - Cablofil Managed Service Level Agreement"/>
    <s v="25755"/>
    <m/>
    <m/>
    <m/>
    <m/>
    <n v="781.72622103486799"/>
    <x v="1"/>
    <x v="11"/>
    <x v="1"/>
  </r>
  <r>
    <s v="Journal"/>
    <x v="1"/>
    <s v="AI Consulting"/>
    <s v="AI Consulting Revenue"/>
    <d v="2024-08-31T00:00:00"/>
    <x v="0"/>
    <s v="49483"/>
    <s v="890137"/>
    <s v="402 ICC in Forth Point Represents Blend360 : 1379 Hyatt - Product Manager Need"/>
    <s v="36723"/>
    <m/>
    <m/>
    <m/>
    <m/>
    <n v="610.35597936673537"/>
    <x v="1"/>
    <x v="18"/>
    <x v="1"/>
  </r>
  <r>
    <s v="Journal"/>
    <x v="1"/>
    <s v="AI Consulting"/>
    <s v="AI Consulting Revenue"/>
    <d v="2024-08-31T00:00:00"/>
    <x v="0"/>
    <s v="49485"/>
    <s v="890139"/>
    <s v="402 ICC in Forth Point Represents Blend360 : 1379 Hyatt - Product Manager Need"/>
    <s v="36723"/>
    <m/>
    <m/>
    <m/>
    <m/>
    <n v="1046.3151367394785"/>
    <x v="1"/>
    <x v="18"/>
    <x v="1"/>
  </r>
  <r>
    <s v="Journal"/>
    <x v="1"/>
    <s v="AI Consulting"/>
    <s v="AI Consulting Revenue"/>
    <d v="2024-08-31T00:00:00"/>
    <x v="0"/>
    <s v="49412"/>
    <s v="889887"/>
    <s v="440 ICC in Forth Point Represents FutureproofAI : 1020 British Telecom - Delivery Lead 2024"/>
    <s v="25757"/>
    <m/>
    <m/>
    <m/>
    <m/>
    <n v="25660.137545331996"/>
    <x v="1"/>
    <x v="12"/>
    <x v="1"/>
  </r>
  <r>
    <s v="Journal"/>
    <x v="1"/>
    <s v="AI Consulting"/>
    <s v="AI Consulting Revenue"/>
    <d v="2024-08-31T00:00:00"/>
    <x v="0"/>
    <s v="49419"/>
    <s v="889894"/>
    <s v="440 ICC in Forth Point Represents FutureproofAI : 1020 British Telecom - Delivery Lead 2024"/>
    <s v="25757"/>
    <m/>
    <m/>
    <m/>
    <m/>
    <n v="3849.0206317997995"/>
    <x v="1"/>
    <x v="12"/>
    <x v="1"/>
  </r>
  <r>
    <s v="Journal"/>
    <x v="1"/>
    <s v="AI Consulting"/>
    <s v="AI Consulting Revenue"/>
    <d v="2024-08-31T00:00:00"/>
    <x v="0"/>
    <s v="51517"/>
    <s v="895756"/>
    <s v="434 Ineos FPS Ltd : 1450 Replacement of Commercial Auto ‘What If’ Model"/>
    <s v="38720"/>
    <m/>
    <m/>
    <m/>
    <m/>
    <n v="-34613.551691918605"/>
    <x v="1"/>
    <x v="45"/>
    <x v="1"/>
  </r>
  <r>
    <s v="Journal"/>
    <x v="1"/>
    <s v="AI Consulting"/>
    <s v="AI Consulting Revenue"/>
    <d v="2024-08-31T00:00:00"/>
    <x v="0"/>
    <s v="49495"/>
    <s v="890148"/>
    <s v="402 ICC in Forth Point Represents Blend360 : 1379 Hyatt - Product Manager Need"/>
    <s v="36723"/>
    <m/>
    <m/>
    <m/>
    <m/>
    <n v="871.93147379038123"/>
    <x v="1"/>
    <x v="18"/>
    <x v="1"/>
  </r>
  <r>
    <s v="Journal"/>
    <x v="1"/>
    <s v="AI Consulting"/>
    <s v="AI Consulting Revenue"/>
    <d v="2024-08-31T00:00:00"/>
    <x v="0"/>
    <s v="49498"/>
    <s v="890152"/>
    <s v="402 ICC in Forth Point Represents Blend360 : 1379 Hyatt - Product Manager Need"/>
    <s v="36723"/>
    <m/>
    <m/>
    <m/>
    <m/>
    <n v="784.73964231583261"/>
    <x v="1"/>
    <x v="18"/>
    <x v="1"/>
  </r>
  <r>
    <s v="Journal"/>
    <x v="9"/>
    <s v="AI Consulting"/>
    <s v="AI Consulting Revenue"/>
    <d v="2024-08-31T00:00:00"/>
    <x v="0"/>
    <s v="52174"/>
    <s v="914031"/>
    <s v="- No Entity -"/>
    <m/>
    <m/>
    <s v="ICC 939 Walmart : Walmart - FY25 Marketing Advanced Analytics Retainer"/>
    <m/>
    <s v="Reclass Top Side JE52166 AI Consulting Rev accounts"/>
    <n v="26406.92"/>
    <x v="6"/>
    <x v="2"/>
    <x v="1"/>
  </r>
  <r>
    <s v="Journal"/>
    <x v="1"/>
    <s v="AI Consulting"/>
    <s v="AI Consulting Revenue"/>
    <d v="2024-08-31T00:00:00"/>
    <x v="0"/>
    <s v="49509"/>
    <s v="889951"/>
    <s v="402 ICC in Forth Point Represents Blend360 : 1379 Hyatt - Product Manager Need"/>
    <s v="36723"/>
    <m/>
    <m/>
    <m/>
    <m/>
    <n v="523.16414789218675"/>
    <x v="1"/>
    <x v="18"/>
    <x v="1"/>
  </r>
  <r>
    <s v="Journal"/>
    <x v="1"/>
    <s v="AI Consulting"/>
    <s v="AI Consulting Revenue"/>
    <d v="2024-08-31T00:00:00"/>
    <x v="0"/>
    <s v="49493"/>
    <s v="889946"/>
    <s v="402 ICC in Forth Point Represents Blend360 : 1379 Hyatt - Product Manager Need"/>
    <s v="36723"/>
    <m/>
    <m/>
    <m/>
    <m/>
    <n v="959.12330526492985"/>
    <x v="1"/>
    <x v="18"/>
    <x v="1"/>
  </r>
  <r>
    <s v="Journal"/>
    <x v="1"/>
    <s v="AI Consulting"/>
    <s v="AI Consulting Revenue"/>
    <d v="2024-08-31T00:00:00"/>
    <x v="0"/>
    <s v="49479"/>
    <s v="889945"/>
    <s v="402 ICC in Forth Point Represents Blend360 : 1379 Hyatt - Product Manager Need"/>
    <s v="36723"/>
    <m/>
    <m/>
    <m/>
    <m/>
    <n v="435.95915737274311"/>
    <x v="1"/>
    <x v="18"/>
    <x v="1"/>
  </r>
  <r>
    <s v="Journal"/>
    <x v="1"/>
    <s v="AI Consulting"/>
    <s v="AI Consulting Revenue"/>
    <d v="2024-08-31T00:00:00"/>
    <x v="0"/>
    <s v="49515"/>
    <s v="890163"/>
    <s v="402 ICC in Forth Point Represents Blend360 : 1379 Hyatt - Product Manager Need"/>
    <s v="36723"/>
    <m/>
    <m/>
    <m/>
    <m/>
    <n v="784.73964231583261"/>
    <x v="1"/>
    <x v="18"/>
    <x v="1"/>
  </r>
  <r>
    <s v="Journal"/>
    <x v="1"/>
    <s v="AI Consulting"/>
    <s v="AI Consulting Revenue"/>
    <d v="2024-08-31T00:00:00"/>
    <x v="0"/>
    <s v="51520"/>
    <s v="895758"/>
    <s v="434 Ineos FPS Ltd : 1450 Replacement of Commercial Auto ‘What If’ Model"/>
    <s v="38720"/>
    <m/>
    <m/>
    <m/>
    <m/>
    <n v="11537.85056397287"/>
    <x v="1"/>
    <x v="45"/>
    <x v="1"/>
  </r>
  <r>
    <s v="Journal"/>
    <x v="1"/>
    <s v="AI Consulting"/>
    <s v="AI Consulting Revenue"/>
    <d v="2024-08-31T00:00:00"/>
    <x v="0"/>
    <s v="49491"/>
    <s v="890145"/>
    <s v="402 ICC in Forth Point Represents Blend360 : 1379 Hyatt - Product Manager Need"/>
    <s v="36723"/>
    <m/>
    <m/>
    <m/>
    <m/>
    <n v="959.12330526492985"/>
    <x v="1"/>
    <x v="18"/>
    <x v="1"/>
  </r>
  <r>
    <s v="Journal"/>
    <x v="9"/>
    <s v="AI Consulting"/>
    <s v="AI Consulting Revenue"/>
    <d v="2024-08-31T00:00:00"/>
    <x v="0"/>
    <s v="52166"/>
    <s v="913919"/>
    <s v="- No Entity -"/>
    <m/>
    <m/>
    <s v="ICC 1019 ICC in Forth Point Represents Blend360 : Legrand - Cablofil Managed Service Level Agreement"/>
    <m/>
    <s v="TopSide Management Book Elim related to project ICC 1019 ICC in Forth Point Represents Blend360 : Legrand - Cablofil Managed Service Level Agreement"/>
    <n v="-778.44"/>
    <x v="6"/>
    <x v="11"/>
    <x v="1"/>
  </r>
  <r>
    <s v="Journal"/>
    <x v="1"/>
    <s v="AI Consulting"/>
    <s v="AI Consulting Revenue"/>
    <d v="2024-08-31T00:00:00"/>
    <x v="0"/>
    <s v="49501"/>
    <s v="890153"/>
    <s v="402 ICC in Forth Point Represents Blend360 : 1379 Hyatt - Product Manager Need"/>
    <s v="36723"/>
    <m/>
    <m/>
    <m/>
    <m/>
    <n v="610.35597936673537"/>
    <x v="1"/>
    <x v="18"/>
    <x v="1"/>
  </r>
  <r>
    <s v="Journal"/>
    <x v="1"/>
    <s v="AI Consulting"/>
    <s v="AI Consulting Revenue"/>
    <d v="2024-08-31T00:00:00"/>
    <x v="0"/>
    <s v="49414"/>
    <s v="889889"/>
    <s v="440 ICC in Forth Point Represents FutureproofAI : 1020 British Telecom - Delivery Lead 2024"/>
    <s v="25757"/>
    <m/>
    <m/>
    <m/>
    <m/>
    <n v="526.36179580168198"/>
    <x v="1"/>
    <x v="12"/>
    <x v="1"/>
  </r>
  <r>
    <s v="Journal"/>
    <x v="1"/>
    <s v="AI Consulting"/>
    <s v="AI Consulting Revenue"/>
    <d v="2024-08-31T00:00:00"/>
    <x v="0"/>
    <s v="49505"/>
    <s v="890155"/>
    <s v="402 ICC in Forth Point Represents Blend360 : 1379 Hyatt - Product Manager Need"/>
    <s v="36723"/>
    <m/>
    <m/>
    <m/>
    <m/>
    <n v="697.54781084128399"/>
    <x v="1"/>
    <x v="18"/>
    <x v="1"/>
  </r>
  <r>
    <s v="Journal"/>
    <x v="13"/>
    <s v="AI Consulting"/>
    <s v="AI Consulting Revenue"/>
    <d v="2024-08-31T00:00:00"/>
    <x v="0"/>
    <s v="49368"/>
    <s v="889844"/>
    <s v="297 Atnahs Pharma UK Limited : 1319 Lakehouse MVP"/>
    <s v="34533"/>
    <s v="17754450089"/>
    <m/>
    <m/>
    <m/>
    <n v="7332.8450097839996"/>
    <x v="1"/>
    <x v="46"/>
    <x v="1"/>
  </r>
  <r>
    <s v="Journal"/>
    <x v="1"/>
    <s v="AI Consulting"/>
    <s v="AI Consulting Revenue"/>
    <d v="2024-08-31T00:00:00"/>
    <x v="0"/>
    <s v="51485"/>
    <s v="895458"/>
    <s v="434 Ineos FPS Ltd : 1450 Replacement of Commercial Auto ‘What If’ Model"/>
    <s v="38720"/>
    <m/>
    <m/>
    <m/>
    <m/>
    <n v="34613.551691918605"/>
    <x v="1"/>
    <x v="45"/>
    <x v="1"/>
  </r>
  <r>
    <s v="Journal"/>
    <x v="1"/>
    <s v="AI Consulting"/>
    <s v="AI Consulting Revenue"/>
    <d v="2024-08-31T00:00:00"/>
    <x v="0"/>
    <s v="49489"/>
    <s v="890143"/>
    <s v="402 ICC in Forth Point Represents Blend360 : 1379 Hyatt - Product Manager Need"/>
    <s v="36723"/>
    <m/>
    <m/>
    <m/>
    <m/>
    <n v="959.12330526492985"/>
    <x v="1"/>
    <x v="18"/>
    <x v="1"/>
  </r>
  <r>
    <s v="Journal"/>
    <x v="1"/>
    <s v="AI Consulting"/>
    <s v="AI Consulting Revenue"/>
    <d v="2024-08-31T00:00:00"/>
    <x v="0"/>
    <s v="49507"/>
    <s v="890156"/>
    <s v="402 ICC in Forth Point Represents Blend360 : 1379 Hyatt - Product Manager Need"/>
    <s v="36723"/>
    <m/>
    <m/>
    <m/>
    <m/>
    <n v="1002.7192210022042"/>
    <x v="1"/>
    <x v="18"/>
    <x v="1"/>
  </r>
  <r>
    <s v="Journal"/>
    <x v="1"/>
    <s v="AI Consulting"/>
    <s v="AI Consulting Revenue"/>
    <d v="2024-08-31T00:00:00"/>
    <x v="0"/>
    <s v="49513"/>
    <s v="890161"/>
    <s v="402 ICC in Forth Point Represents Blend360 : 1379 Hyatt - Product Manager Need"/>
    <s v="36723"/>
    <m/>
    <m/>
    <m/>
    <m/>
    <n v="610.35597936673537"/>
    <x v="1"/>
    <x v="18"/>
    <x v="1"/>
  </r>
  <r>
    <s v="Journal"/>
    <x v="7"/>
    <s v="AI Consulting"/>
    <s v="AI Consulting Revenue"/>
    <d v="2024-08-31T00:00:00"/>
    <x v="0"/>
    <s v="52169"/>
    <s v="913922"/>
    <s v="- No Entity -"/>
    <m/>
    <m/>
    <s v="ICC 1020 ICC in Forth Point Represents FutureproofAI : British Telecom - Delivery Lead 2024"/>
    <m/>
    <s v="TopSide Management Book Elim related to project ICC 1020 ICC in Forth Point Represents FutureproofAI : British Telecom - Delivery Lead 2024"/>
    <n v="-49290.53195570824"/>
    <x v="0"/>
    <x v="12"/>
    <x v="0"/>
  </r>
  <r>
    <s v="Journal"/>
    <x v="1"/>
    <s v="AI Consulting"/>
    <s v="AI Consulting Revenue"/>
    <d v="2024-08-31T00:00:00"/>
    <x v="0"/>
    <s v="49417"/>
    <s v="889891"/>
    <s v="440 ICC in Forth Point Represents FutureproofAI : 1020 British Telecom - Delivery Lead 2024"/>
    <s v="25757"/>
    <m/>
    <m/>
    <m/>
    <m/>
    <n v="19245.103158998998"/>
    <x v="1"/>
    <x v="12"/>
    <x v="1"/>
  </r>
  <r>
    <s v="Journal"/>
    <x v="1"/>
    <s v="AI Consulting"/>
    <s v="AI Consulting Revenue"/>
    <d v="2024-08-31T00:00:00"/>
    <x v="0"/>
    <s v="49503"/>
    <s v="890154"/>
    <s v="402 ICC in Forth Point Represents Blend360 : 1379 Hyatt - Product Manager Need"/>
    <s v="36723"/>
    <m/>
    <m/>
    <m/>
    <m/>
    <n v="784.73964231583261"/>
    <x v="1"/>
    <x v="18"/>
    <x v="1"/>
  </r>
  <r>
    <s v="Journal"/>
    <x v="1"/>
    <s v="AI Consulting"/>
    <s v="AI Consulting Revenue"/>
    <d v="2024-08-31T00:00:00"/>
    <x v="0"/>
    <s v="49560"/>
    <s v="890193"/>
    <s v="490 FEDERACIÓ FARMACÈUTICA, S.C.C.L : 1343 Landing Zone Implementation Phase"/>
    <s v="35576"/>
    <s v="18841851442"/>
    <m/>
    <m/>
    <m/>
    <n v="4650.3801478180703"/>
    <x v="1"/>
    <x v="16"/>
    <x v="1"/>
  </r>
  <r>
    <s v="Journal"/>
    <x v="1"/>
    <s v="AI Consulting"/>
    <s v="AI Consulting Revenue"/>
    <d v="2024-08-31T00:00:00"/>
    <x v="0"/>
    <s v="51537"/>
    <s v="896266"/>
    <s v="481 Inizio Healthcare Limited : 1322 Product Owner"/>
    <s v="34536"/>
    <m/>
    <m/>
    <m/>
    <m/>
    <n v="10593.031140508851"/>
    <x v="1"/>
    <x v="38"/>
    <x v="1"/>
  </r>
  <r>
    <s v="Journal"/>
    <x v="1"/>
    <s v="AI Consulting"/>
    <s v="AI Consulting Revenue"/>
    <d v="2024-08-31T00:00:00"/>
    <x v="0"/>
    <s v="51534"/>
    <s v="896263"/>
    <s v="729 Huntsworth Health Limited (Inizio) : 1458 GenAI 5 Use Cases"/>
    <s v="39131"/>
    <m/>
    <m/>
    <m/>
    <m/>
    <n v="83720.475431236526"/>
    <x v="1"/>
    <x v="38"/>
    <x v="1"/>
  </r>
  <r>
    <s v="Journal"/>
    <x v="1"/>
    <s v="AI Consulting"/>
    <s v="AI Consulting Revenue"/>
    <d v="2024-08-31T00:00:00"/>
    <x v="0"/>
    <s v="49475"/>
    <s v="889941"/>
    <s v="402 ICC in Forth Point Represents Blend360 : 1377 Walmart - FY25 Marketing Advanced Analytics Retainer"/>
    <s v="36721"/>
    <m/>
    <m/>
    <m/>
    <m/>
    <n v="26518.738906643703"/>
    <x v="1"/>
    <x v="2"/>
    <x v="1"/>
  </r>
  <r>
    <s v="Journal"/>
    <x v="1"/>
    <s v="AI Consulting"/>
    <s v="AI Consulting Revenue"/>
    <d v="2024-08-31T00:00:00"/>
    <x v="0"/>
    <s v="49497"/>
    <s v="890150"/>
    <s v="402 ICC in Forth Point Represents Blend360 : 1379 Hyatt - Product Manager Need"/>
    <s v="36723"/>
    <m/>
    <m/>
    <m/>
    <m/>
    <n v="959.12330526492985"/>
    <x v="1"/>
    <x v="18"/>
    <x v="1"/>
  </r>
  <r>
    <s v="Journal"/>
    <x v="1"/>
    <s v="AI Consulting"/>
    <s v="AI Consulting Revenue"/>
    <d v="2024-08-31T00:00:00"/>
    <x v="0"/>
    <s v="49481"/>
    <s v="890135"/>
    <s v="402 ICC in Forth Point Represents Blend360 : 1379 Hyatt - Product Manager Need"/>
    <s v="36723"/>
    <m/>
    <m/>
    <m/>
    <m/>
    <n v="610.35597936673537"/>
    <x v="1"/>
    <x v="18"/>
    <x v="1"/>
  </r>
  <r>
    <s v="Journal"/>
    <x v="1"/>
    <s v="AI Consulting"/>
    <s v="AI Consulting Revenue"/>
    <d v="2024-08-31T00:00:00"/>
    <x v="0"/>
    <s v="49487"/>
    <s v="890141"/>
    <s v="402 ICC in Forth Point Represents Blend360 : 1379 Hyatt - Product Manager Need"/>
    <s v="36723"/>
    <m/>
    <m/>
    <m/>
    <m/>
    <n v="784.73964231583261"/>
    <x v="1"/>
    <x v="18"/>
    <x v="1"/>
  </r>
  <r>
    <s v="Journal"/>
    <x v="9"/>
    <s v="AI Consulting"/>
    <s v="AI Consulting Revenue"/>
    <d v="2024-08-31T00:00:00"/>
    <x v="0"/>
    <s v="52166"/>
    <s v="913919"/>
    <s v="- No Entity -"/>
    <m/>
    <m/>
    <s v="ICC 939 Walmart : Walmart - FY25 Marketing Advanced Analytics Retainer"/>
    <m/>
    <s v="TopSide Management Book Elim related to project ICC 939 Walmart : Walmart - FY25 Marketing Advanced Analytics Retainer"/>
    <n v="-26406.92"/>
    <x v="6"/>
    <x v="2"/>
    <x v="1"/>
  </r>
  <r>
    <s v="Journal"/>
    <x v="4"/>
    <s v="CX"/>
    <s v="CX Intelligent Application Revenue"/>
    <d v="2024-08-30T00:00:00"/>
    <x v="0"/>
    <s v="51591"/>
    <s v="898452"/>
    <s v="- No Entity -"/>
    <m/>
    <m/>
    <m/>
    <m/>
    <s v="Amperity Doc Martens IC rev reclass Aug"/>
    <n v="-6927.1898647046273"/>
    <x v="8"/>
    <x v="24"/>
    <x v="1"/>
  </r>
  <r>
    <s v="Journal"/>
    <x v="9"/>
    <s v="CX"/>
    <s v="CX Intelligent Application Revenue"/>
    <d v="2024-08-31T00:00:00"/>
    <x v="0"/>
    <s v="51717"/>
    <s v="901338"/>
    <s v="500 ExploreLearning : 1231 ExploreLearning - GA4 and Data Privacy Support"/>
    <s v="30780"/>
    <s v="14611530574"/>
    <m/>
    <m/>
    <m/>
    <n v="71.88"/>
    <x v="8"/>
    <x v="47"/>
    <x v="1"/>
  </r>
  <r>
    <s v="Journal"/>
    <x v="9"/>
    <s v="CX"/>
    <s v="CX Intelligent Application Revenue"/>
    <d v="2024-08-31T00:00:00"/>
    <x v="0"/>
    <s v="51653"/>
    <s v="901300"/>
    <s v="362 Universal Parks &amp; Resorts : 1038 GMAT Data Governance - Phase 2"/>
    <s v="25978"/>
    <s v="14545854040"/>
    <m/>
    <m/>
    <m/>
    <n v="476.34"/>
    <x v="8"/>
    <x v="22"/>
    <x v="1"/>
  </r>
  <r>
    <s v="Journal"/>
    <x v="9"/>
    <s v="CX"/>
    <s v="CX Intelligent Application Revenue"/>
    <d v="2024-08-31T00:00:00"/>
    <x v="0"/>
    <s v="51829"/>
    <s v="901615"/>
    <s v="362 Universal Parks &amp; Resorts : 810 Digital Analytics - FTE Support"/>
    <s v="21119"/>
    <s v="14339724132"/>
    <m/>
    <m/>
    <m/>
    <n v="18299.45"/>
    <x v="8"/>
    <x v="22"/>
    <x v="1"/>
  </r>
  <r>
    <s v="Journal"/>
    <x v="9"/>
    <s v="CX"/>
    <s v="CX Intelligent Application Revenue"/>
    <d v="2024-08-31T00:00:00"/>
    <x v="0"/>
    <s v="51657"/>
    <s v="901303"/>
    <s v="362 Universal Parks &amp; Resorts : 1038 GMAT Data Governance - Phase 2"/>
    <s v="25978"/>
    <s v="14545854040"/>
    <m/>
    <m/>
    <m/>
    <n v="5205.34"/>
    <x v="8"/>
    <x v="22"/>
    <x v="1"/>
  </r>
  <r>
    <s v="Journal"/>
    <x v="9"/>
    <s v="CX"/>
    <s v="CX Intelligent Application Revenue"/>
    <d v="2024-08-31T00:00:00"/>
    <x v="0"/>
    <s v="51683"/>
    <s v="901413"/>
    <s v="362 Universal Parks &amp; Resorts : 1133 UDX - AdOps Support Renewal"/>
    <s v="27529"/>
    <s v="16534047054"/>
    <m/>
    <m/>
    <m/>
    <n v="0.09"/>
    <x v="8"/>
    <x v="22"/>
    <x v="1"/>
  </r>
  <r>
    <s v="Journal"/>
    <x v="9"/>
    <s v="CX"/>
    <s v="CX Intelligent Application Revenue"/>
    <d v="2024-08-31T00:00:00"/>
    <x v="0"/>
    <s v="51660"/>
    <s v="901492"/>
    <s v="362 Universal Parks &amp; Resorts : 1038 GMAT Data Governance - Phase 2"/>
    <s v="25978"/>
    <s v="14545854040"/>
    <m/>
    <m/>
    <m/>
    <n v="105.19"/>
    <x v="8"/>
    <x v="22"/>
    <x v="1"/>
  </r>
  <r>
    <s v="Journal"/>
    <x v="9"/>
    <s v="CX"/>
    <s v="CX Intelligent Application Revenue"/>
    <d v="2024-08-31T00:00:00"/>
    <x v="0"/>
    <s v="52166"/>
    <s v="913919"/>
    <s v="- No Entity -"/>
    <m/>
    <m/>
    <s v="ICC 1207 Newfold : Newfold Adobe Analytics support"/>
    <m/>
    <s v="TopSide Management Book Elim related to project ICC 1207 Newfold : Newfold Adobe Analytics support"/>
    <n v="-17127.04"/>
    <x v="8"/>
    <x v="25"/>
    <x v="1"/>
  </r>
  <r>
    <s v="Journal"/>
    <x v="9"/>
    <s v="CX"/>
    <s v="CX Intelligent Application Revenue"/>
    <d v="2024-08-31T00:00:00"/>
    <x v="0"/>
    <s v="52166"/>
    <s v="913919"/>
    <s v="- No Entity -"/>
    <m/>
    <m/>
    <s v="ICC 1126 ICC in Engagement Factory UK Represents Represents Blend360 : Amperity Premium Services Pod_R1"/>
    <m/>
    <s v="TopSide Management Book Elim related to project ICC 1126 ICC in Engagement Factory UK Represents Represents Blend360 : Amperity Premium Services Pod_R1"/>
    <n v="-6927.19"/>
    <x v="8"/>
    <x v="24"/>
    <x v="1"/>
  </r>
  <r>
    <s v="Journal"/>
    <x v="5"/>
    <s v="CX"/>
    <s v="CX Intelligent Application Revenue"/>
    <d v="2024-08-31T00:00:00"/>
    <x v="0"/>
    <s v="52170"/>
    <s v="913923"/>
    <s v="- No Entity -"/>
    <m/>
    <m/>
    <s v="ICC 1207 Newfold : Newfold Adobe Analytics support"/>
    <m/>
    <s v="TopSide Management Book Elim related to project ICC 1207 Newfold : Newfold Adobe Analytics support"/>
    <n v="-67000"/>
    <x v="0"/>
    <x v="25"/>
    <x v="0"/>
  </r>
  <r>
    <s v="Journal"/>
    <x v="9"/>
    <s v="CX"/>
    <s v="CX Intelligent Application Revenue"/>
    <d v="2024-08-31T00:00:00"/>
    <x v="0"/>
    <s v="51664"/>
    <s v="901409"/>
    <s v="362 Universal Parks &amp; Resorts : 1038 GMAT Data Governance - Phase 2"/>
    <s v="25978"/>
    <s v="14545854040"/>
    <m/>
    <m/>
    <m/>
    <n v="36.39"/>
    <x v="8"/>
    <x v="22"/>
    <x v="1"/>
  </r>
  <r>
    <s v="Journal"/>
    <x v="9"/>
    <s v="CX"/>
    <s v="CX Intelligent Application Revenue"/>
    <d v="2024-08-31T00:00:00"/>
    <x v="0"/>
    <s v="52001"/>
    <s v="906348"/>
    <s v="492 The William Carter Company : 1183 Carter's - Pega phase 1 implementation cx strategy"/>
    <s v="29104"/>
    <s v="17791738713"/>
    <m/>
    <m/>
    <s v="Adjustment IC revenue"/>
    <n v="10251.68"/>
    <x v="8"/>
    <x v="10"/>
    <x v="1"/>
  </r>
  <r>
    <s v="Journal"/>
    <x v="9"/>
    <s v="CX"/>
    <s v="CX Intelligent Application Revenue"/>
    <d v="2024-08-31T00:00:00"/>
    <x v="0"/>
    <s v="51686"/>
    <s v="901417"/>
    <s v="492 The William Carter Company : 1183 Carter's - Pega phase 1 implementation cx strategy"/>
    <s v="29104"/>
    <s v="17791738713"/>
    <m/>
    <m/>
    <m/>
    <n v="7889.34"/>
    <x v="8"/>
    <x v="10"/>
    <x v="1"/>
  </r>
  <r>
    <s v="Journal"/>
    <x v="9"/>
    <s v="CX"/>
    <s v="CX Intelligent Application Revenue"/>
    <d v="2024-08-31T00:00:00"/>
    <x v="0"/>
    <s v="51669"/>
    <s v="901411"/>
    <s v="362 Universal Parks &amp; Resorts : 1038 GMAT Data Governance - Phase 2"/>
    <s v="25978"/>
    <s v="14545854040"/>
    <m/>
    <m/>
    <m/>
    <n v="110.09"/>
    <x v="8"/>
    <x v="22"/>
    <x v="1"/>
  </r>
  <r>
    <s v="Journal"/>
    <x v="9"/>
    <s v="CX"/>
    <s v="CX Intelligent Application Revenue"/>
    <d v="2024-08-31T00:00:00"/>
    <x v="0"/>
    <s v="51768"/>
    <s v="901366"/>
    <s v="500 ExploreLearning : 1231 ExploreLearning - GA4 and Data Privacy Support"/>
    <s v="30780"/>
    <s v="14611530574"/>
    <m/>
    <m/>
    <m/>
    <n v="9343.16"/>
    <x v="8"/>
    <x v="47"/>
    <x v="1"/>
  </r>
  <r>
    <s v="Journal"/>
    <x v="9"/>
    <s v="CX"/>
    <s v="CX Intelligent Application Revenue"/>
    <d v="2024-08-31T00:00:00"/>
    <x v="0"/>
    <s v="51628"/>
    <s v="901291"/>
    <s v="362 Universal Parks &amp; Resorts : 801 XDM/Server Side Analytics"/>
    <s v="20704"/>
    <s v="14229444098"/>
    <m/>
    <m/>
    <m/>
    <n v="7225.43"/>
    <x v="8"/>
    <x v="22"/>
    <x v="1"/>
  </r>
  <r>
    <s v="Journal"/>
    <x v="9"/>
    <s v="CX"/>
    <s v="CX Intelligent Application Revenue"/>
    <d v="2024-08-31T00:00:00"/>
    <x v="0"/>
    <s v="51560"/>
    <s v="898143"/>
    <s v="170 CVS Health : 1178 RX Supply Chain DS (Halil)"/>
    <s v="28794"/>
    <s v="17677233453"/>
    <m/>
    <m/>
    <m/>
    <n v="4732"/>
    <x v="8"/>
    <x v="3"/>
    <x v="1"/>
  </r>
  <r>
    <s v="Journal"/>
    <x v="9"/>
    <s v="CX"/>
    <s v="CX Intelligent Application Revenue"/>
    <d v="2024-08-31T00:00:00"/>
    <x v="0"/>
    <s v="51730"/>
    <s v="901341"/>
    <s v="11 Visa : 1246 NextGen Solutions"/>
    <s v="31318"/>
    <s v="18657995555"/>
    <m/>
    <m/>
    <m/>
    <n v="62.68"/>
    <x v="8"/>
    <x v="23"/>
    <x v="1"/>
  </r>
  <r>
    <s v="Journal"/>
    <x v="9"/>
    <s v="CX"/>
    <s v="CX Intelligent Application Revenue"/>
    <d v="2024-08-31T00:00:00"/>
    <x v="0"/>
    <s v="51817"/>
    <s v="901604"/>
    <s v="529 NUC University : 1398 NUC University - UX/UI Research Competitive Assessment"/>
    <s v="37354"/>
    <s v="21485696637"/>
    <m/>
    <m/>
    <m/>
    <n v="10396.040000000001"/>
    <x v="8"/>
    <x v="48"/>
    <x v="1"/>
  </r>
  <r>
    <s v="Journal"/>
    <x v="9"/>
    <s v="CX"/>
    <s v="CX Intelligent Application Revenue"/>
    <d v="2024-08-31T00:00:00"/>
    <x v="0"/>
    <s v="51687"/>
    <s v="901315"/>
    <s v="362 Universal Parks &amp; Resorts : 1133 UDX - AdOps Support Renewal"/>
    <s v="27529"/>
    <s v="16534047054"/>
    <m/>
    <m/>
    <m/>
    <n v="7.75"/>
    <x v="8"/>
    <x v="22"/>
    <x v="1"/>
  </r>
  <r>
    <s v="Journal"/>
    <x v="9"/>
    <s v="CX"/>
    <s v="CX Intelligent Application Revenue"/>
    <d v="2024-08-31T00:00:00"/>
    <x v="0"/>
    <s v="49276"/>
    <s v="887979"/>
    <s v="473 Wyndham Hotels and Resorts : 1051 Wyndham - Guest Analytics Retainer"/>
    <s v="25999"/>
    <s v="16336551605"/>
    <m/>
    <m/>
    <s v="Retainer Revenue Recognition"/>
    <n v="14136.7"/>
    <x v="8"/>
    <x v="6"/>
    <x v="1"/>
  </r>
  <r>
    <s v="Journal"/>
    <x v="9"/>
    <s v="CX"/>
    <s v="CX Intelligent Application Revenue"/>
    <d v="2024-08-31T00:00:00"/>
    <x v="0"/>
    <s v="51676"/>
    <s v="901309"/>
    <s v="362 Universal Parks &amp; Resorts : 1133 UDX - AdOps Support Renewal"/>
    <s v="27529"/>
    <s v="16534047054"/>
    <m/>
    <m/>
    <m/>
    <n v="4008.21"/>
    <x v="8"/>
    <x v="22"/>
    <x v="1"/>
  </r>
  <r>
    <s v="Journal"/>
    <x v="9"/>
    <s v="CX"/>
    <s v="CX Intelligent Application Revenue"/>
    <d v="2024-08-31T00:00:00"/>
    <x v="0"/>
    <s v="51675"/>
    <s v="901308"/>
    <s v="362 Universal Parks &amp; Resorts : 1038 GMAT Data Governance - Phase 2"/>
    <s v="25978"/>
    <s v="14545854040"/>
    <m/>
    <m/>
    <m/>
    <n v="243.02"/>
    <x v="8"/>
    <x v="22"/>
    <x v="1"/>
  </r>
  <r>
    <s v="Journal"/>
    <x v="9"/>
    <s v="CX"/>
    <s v="CX Intelligent Application Revenue"/>
    <d v="2024-08-31T00:00:00"/>
    <x v="0"/>
    <s v="51646"/>
    <s v="901403"/>
    <s v="362 Universal Parks &amp; Resorts : 1038 GMAT Data Governance - Phase 2"/>
    <s v="25978"/>
    <s v="14545854040"/>
    <m/>
    <m/>
    <m/>
    <n v="2179.2199999999998"/>
    <x v="8"/>
    <x v="22"/>
    <x v="1"/>
  </r>
  <r>
    <s v="Journal"/>
    <x v="9"/>
    <s v="CX"/>
    <s v="CX Intelligent Application Revenue"/>
    <d v="2024-08-31T00:00:00"/>
    <x v="0"/>
    <s v="51656"/>
    <s v="901302"/>
    <s v="362 Universal Parks &amp; Resorts : 1038 GMAT Data Governance - Phase 2"/>
    <s v="25978"/>
    <s v="14545854040"/>
    <m/>
    <m/>
    <m/>
    <n v="12.39"/>
    <x v="8"/>
    <x v="22"/>
    <x v="1"/>
  </r>
  <r>
    <s v="Journal"/>
    <x v="9"/>
    <s v="CX"/>
    <s v="CX Intelligent Application Revenue"/>
    <d v="2024-08-31T00:00:00"/>
    <x v="0"/>
    <s v="52174"/>
    <s v="914031"/>
    <s v="- No Entity -"/>
    <m/>
    <m/>
    <s v="ICC 939 Walmart : Walmart - FY25 Marketing Advanced Analytics Retainer"/>
    <m/>
    <s v="Reclass Top Side JE52166 AI Consulting Rev accounts_Walmart"/>
    <n v="-2871.71"/>
    <x v="8"/>
    <x v="2"/>
    <x v="1"/>
  </r>
  <r>
    <s v="Journal"/>
    <x v="9"/>
    <s v="CX"/>
    <s v="CX Intelligent Application Revenue"/>
    <d v="2024-08-31T00:00:00"/>
    <x v="0"/>
    <s v="51771"/>
    <s v="901368"/>
    <s v="500 ExploreLearning : 1231 ExploreLearning - GA4 and Data Privacy Support"/>
    <s v="30780"/>
    <s v="14611530574"/>
    <m/>
    <m/>
    <m/>
    <n v="3668.63"/>
    <x v="8"/>
    <x v="47"/>
    <x v="1"/>
  </r>
  <r>
    <s v="Journal"/>
    <x v="9"/>
    <s v="CX"/>
    <s v="CX Intelligent Application Revenue"/>
    <d v="2024-08-31T00:00:00"/>
    <x v="0"/>
    <s v="51652"/>
    <s v="901299"/>
    <s v="362 Universal Parks &amp; Resorts : 1038 GMAT Data Governance - Phase 2"/>
    <s v="25978"/>
    <s v="14545854040"/>
    <m/>
    <m/>
    <m/>
    <n v="454.18"/>
    <x v="8"/>
    <x v="22"/>
    <x v="1"/>
  </r>
  <r>
    <s v="Journal"/>
    <x v="9"/>
    <s v="CX"/>
    <s v="CX Intelligent Application Revenue"/>
    <d v="2024-08-31T00:00:00"/>
    <x v="0"/>
    <s v="51833"/>
    <s v="901618"/>
    <s v="382 Hyatt : 1254 Hyatt - Martech Architecture Rebuild - Phase 1 (Design)"/>
    <s v="32035"/>
    <s v="17296920926"/>
    <m/>
    <m/>
    <m/>
    <n v="10822.51"/>
    <x v="8"/>
    <x v="18"/>
    <x v="1"/>
  </r>
  <r>
    <s v="Journal"/>
    <x v="9"/>
    <s v="CX"/>
    <s v="CX Intelligent Application Revenue"/>
    <d v="2024-08-31T00:00:00"/>
    <x v="0"/>
    <s v="49252"/>
    <s v="887960"/>
    <s v="164 HGV : 1334 HGV - 2024 2H Services Retainer"/>
    <s v="34756"/>
    <s v="17633632436"/>
    <m/>
    <m/>
    <s v="Retainer Revenue Recognition"/>
    <n v="21804.95"/>
    <x v="8"/>
    <x v="30"/>
    <x v="1"/>
  </r>
  <r>
    <s v="Journal"/>
    <x v="9"/>
    <s v="CX"/>
    <s v="CX Intelligent Application Revenue"/>
    <d v="2024-08-31T00:00:00"/>
    <x v="0"/>
    <s v="51616"/>
    <s v="901178"/>
    <s v="170 CVS Health : 1350 Personalization Future State--Francis"/>
    <s v="35886"/>
    <s v="19326215502"/>
    <m/>
    <m/>
    <m/>
    <n v="60932"/>
    <x v="8"/>
    <x v="3"/>
    <x v="1"/>
  </r>
  <r>
    <s v="Journal"/>
    <x v="9"/>
    <s v="CX"/>
    <s v="CX Intelligent Application Revenue"/>
    <d v="2024-08-31T00:00:00"/>
    <x v="0"/>
    <s v="49249"/>
    <s v="887957"/>
    <s v="362 Universal Parks &amp; Resorts : 878 Analytics Implementation FTE Support"/>
    <s v="22981"/>
    <s v="14341758873"/>
    <m/>
    <m/>
    <s v="Retainer Revenue Recognition"/>
    <n v="15667"/>
    <x v="8"/>
    <x v="22"/>
    <x v="1"/>
  </r>
  <r>
    <s v="Journal"/>
    <x v="9"/>
    <s v="CX"/>
    <s v="CX Intelligent Application Revenue"/>
    <d v="2024-08-31T00:00:00"/>
    <x v="0"/>
    <s v="52023"/>
    <s v="909259"/>
    <s v="494 Newfold : 1207 Newfold Adobe Analytics support"/>
    <s v="29839"/>
    <s v="18602696038"/>
    <m/>
    <m/>
    <s v="IC Revenue reclass for Newfold Project"/>
    <n v="-67000"/>
    <x v="8"/>
    <x v="25"/>
    <x v="1"/>
  </r>
  <r>
    <s v="Journal"/>
    <x v="9"/>
    <s v="CX"/>
    <s v="CX Intelligent Application Revenue"/>
    <d v="2024-08-31T00:00:00"/>
    <x v="0"/>
    <s v="52189"/>
    <s v="914884"/>
    <s v="494 Newfold : 1207 Newfold Adobe Analytics support"/>
    <s v="29839"/>
    <s v="18602696038"/>
    <m/>
    <m/>
    <s v="ffset Rev Rec to new project 39544"/>
    <n v="-67000"/>
    <x v="8"/>
    <x v="25"/>
    <x v="1"/>
  </r>
  <r>
    <s v="Journal"/>
    <x v="9"/>
    <s v="CX"/>
    <s v="CX Intelligent Application Revenue"/>
    <d v="2024-08-31T00:00:00"/>
    <x v="0"/>
    <s v="51661"/>
    <s v="901406"/>
    <s v="362 Universal Parks &amp; Resorts : 1038 GMAT Data Governance - Phase 2"/>
    <s v="25978"/>
    <s v="14545854040"/>
    <m/>
    <m/>
    <m/>
    <n v="577.96"/>
    <x v="8"/>
    <x v="22"/>
    <x v="1"/>
  </r>
  <r>
    <s v="Journal"/>
    <x v="9"/>
    <s v="CX"/>
    <s v="CX Intelligent Application Revenue"/>
    <d v="2024-08-31T00:00:00"/>
    <x v="0"/>
    <s v="52166"/>
    <s v="913919"/>
    <s v="- No Entity -"/>
    <m/>
    <m/>
    <s v="ICC 895 Comcast Corporation : Comcast: 2024 Loyalty and Rewards Pod"/>
    <m/>
    <s v="TopSide Management Book Elim related to project ICC 895 Comcast Corporation : Comcast: 2024 Loyalty and Rewards Pod"/>
    <n v="-8854.1200000000008"/>
    <x v="8"/>
    <x v="17"/>
    <x v="1"/>
  </r>
  <r>
    <s v="Journal"/>
    <x v="9"/>
    <s v="CX"/>
    <s v="CX Intelligent Application Revenue"/>
    <d v="2024-08-31T00:00:00"/>
    <x v="0"/>
    <s v="51781"/>
    <s v="901377"/>
    <s v="11 Visa : 1246 NextGen Solutions"/>
    <s v="31318"/>
    <s v="18657995555"/>
    <m/>
    <m/>
    <m/>
    <n v="6860.9"/>
    <x v="8"/>
    <x v="23"/>
    <x v="1"/>
  </r>
  <r>
    <s v="Journal"/>
    <x v="9"/>
    <s v="CX"/>
    <s v="CX Intelligent Application Revenue"/>
    <d v="2024-08-31T00:00:00"/>
    <x v="0"/>
    <s v="51666"/>
    <s v="901304"/>
    <s v="362 Universal Parks &amp; Resorts : 1038 GMAT Data Governance - Phase 2"/>
    <s v="25978"/>
    <s v="14545854040"/>
    <m/>
    <m/>
    <m/>
    <n v="6868.49"/>
    <x v="8"/>
    <x v="22"/>
    <x v="1"/>
  </r>
  <r>
    <s v="Journal"/>
    <x v="9"/>
    <s v="CX"/>
    <s v="CX Intelligent Application Revenue"/>
    <d v="2024-08-31T00:00:00"/>
    <x v="0"/>
    <s v="51711"/>
    <s v="901332"/>
    <s v="492 The William Carter Company : 1183 Carter's - Pega phase 1 implementation cx strategy"/>
    <s v="29104"/>
    <s v="17791738713"/>
    <m/>
    <m/>
    <m/>
    <n v="257.52"/>
    <x v="8"/>
    <x v="10"/>
    <x v="1"/>
  </r>
  <r>
    <s v="Journal"/>
    <x v="9"/>
    <s v="CX"/>
    <s v="CX Intelligent Application Revenue"/>
    <d v="2024-08-31T00:00:00"/>
    <x v="0"/>
    <s v="51567"/>
    <s v="898148"/>
    <s v="170 CVS Health : 867 Retail Analytics DS and BI - 2024"/>
    <s v="22863"/>
    <s v="15582551047, 16592648012"/>
    <m/>
    <m/>
    <m/>
    <n v="8554"/>
    <x v="8"/>
    <x v="3"/>
    <x v="1"/>
  </r>
  <r>
    <s v="Journal"/>
    <x v="9"/>
    <s v="CX"/>
    <s v="CX Intelligent Application Revenue"/>
    <d v="2024-08-31T00:00:00"/>
    <x v="0"/>
    <s v="51571"/>
    <s v="898150"/>
    <s v="170 CVS Health : 1245 Pega/FPAI Decisioning"/>
    <s v="31317"/>
    <s v="17732407187"/>
    <m/>
    <m/>
    <m/>
    <n v="38620"/>
    <x v="8"/>
    <x v="3"/>
    <x v="1"/>
  </r>
  <r>
    <s v="Journal"/>
    <x v="9"/>
    <s v="CX"/>
    <s v="CX Intelligent Application Revenue"/>
    <d v="2024-08-31T00:00:00"/>
    <x v="0"/>
    <s v="51685"/>
    <s v="901416"/>
    <s v="492 The William Carter Company : 1183 Carter's - Pega phase 1 implementation cx strategy"/>
    <s v="29104"/>
    <s v="17791738713"/>
    <m/>
    <m/>
    <m/>
    <n v="3125.96"/>
    <x v="8"/>
    <x v="10"/>
    <x v="1"/>
  </r>
  <r>
    <s v="Journal"/>
    <x v="9"/>
    <s v="CX"/>
    <s v="CX Intelligent Application Revenue"/>
    <d v="2024-08-31T00:00:00"/>
    <x v="0"/>
    <s v="51684"/>
    <s v="901415"/>
    <s v="362 Universal Parks &amp; Resorts : 1133 UDX - AdOps Support Renewal"/>
    <s v="27529"/>
    <s v="16534047054"/>
    <m/>
    <m/>
    <m/>
    <n v="1.0900000000000001"/>
    <x v="8"/>
    <x v="22"/>
    <x v="1"/>
  </r>
  <r>
    <s v="Journal"/>
    <x v="9"/>
    <s v="CX"/>
    <s v="CX Intelligent Application Revenue"/>
    <d v="2024-08-31T00:00:00"/>
    <x v="0"/>
    <s v="49224"/>
    <s v="887940"/>
    <s v="2 AARP : 883 AARP DAG Campaign Support 2024"/>
    <s v="22986"/>
    <s v="15340706956"/>
    <m/>
    <m/>
    <s v="Retainer Revenue Recognition"/>
    <n v="50000"/>
    <x v="8"/>
    <x v="32"/>
    <x v="1"/>
  </r>
  <r>
    <s v="Journal"/>
    <x v="9"/>
    <s v="CX"/>
    <s v="CX Intelligent Application Revenue"/>
    <d v="2024-08-31T00:00:00"/>
    <x v="0"/>
    <s v="51587"/>
    <s v="898164"/>
    <s v="176 Amperity : 892 Amperity Premium Services Pod_R1"/>
    <s v="23411"/>
    <s v="15755102130"/>
    <m/>
    <m/>
    <m/>
    <n v="28504.5"/>
    <x v="8"/>
    <x v="24"/>
    <x v="1"/>
  </r>
  <r>
    <s v="Journal"/>
    <x v="9"/>
    <s v="CX"/>
    <s v="CX Intelligent Application Revenue"/>
    <d v="2024-08-31T00:00:00"/>
    <x v="0"/>
    <s v="51671"/>
    <s v="901412"/>
    <s v="362 Universal Parks &amp; Resorts : 1038 GMAT Data Governance - Phase 2"/>
    <s v="25978"/>
    <s v="14545854040"/>
    <m/>
    <m/>
    <m/>
    <n v="425.86"/>
    <x v="8"/>
    <x v="22"/>
    <x v="1"/>
  </r>
  <r>
    <s v="Journal"/>
    <x v="9"/>
    <s v="CX"/>
    <s v="CX Intelligent Application Revenue"/>
    <d v="2024-08-31T00:00:00"/>
    <x v="0"/>
    <s v="51721"/>
    <s v="901420"/>
    <s v="374 Dish : 1268 2: Dish - Integrated Data + Martech solution"/>
    <s v="32653"/>
    <s v="17214937942"/>
    <m/>
    <m/>
    <m/>
    <n v="21775.42"/>
    <x v="8"/>
    <x v="13"/>
    <x v="1"/>
  </r>
  <r>
    <s v="Journal"/>
    <x v="9"/>
    <s v="CX"/>
    <s v="CX Intelligent Application Revenue"/>
    <d v="2024-08-31T00:00:00"/>
    <x v="0"/>
    <s v="51580"/>
    <s v="898159"/>
    <s v="170 CVS Health : 1296 PV Insights Portal PM"/>
    <s v="33389"/>
    <s v="20194098727"/>
    <m/>
    <m/>
    <m/>
    <n v="60932"/>
    <x v="8"/>
    <x v="3"/>
    <x v="1"/>
  </r>
  <r>
    <s v="Journal"/>
    <x v="9"/>
    <s v="CX"/>
    <s v="CX Intelligent Application Revenue"/>
    <d v="2024-08-31T00:00:00"/>
    <x v="0"/>
    <s v="51709"/>
    <s v="901330"/>
    <s v="492 The William Carter Company : 1183 Carter's - Pega phase 1 implementation cx strategy"/>
    <s v="29104"/>
    <s v="17791738713"/>
    <m/>
    <m/>
    <m/>
    <n v="1371.5"/>
    <x v="8"/>
    <x v="10"/>
    <x v="1"/>
  </r>
  <r>
    <s v="Journal"/>
    <x v="9"/>
    <s v="CX"/>
    <s v="CX Intelligent Application Revenue"/>
    <d v="2024-08-31T00:00:00"/>
    <x v="0"/>
    <s v="51612"/>
    <s v="901174"/>
    <s v="170 CVS Health : 1296 PV Insights Portal PM"/>
    <s v="33389"/>
    <s v="20194098727"/>
    <m/>
    <m/>
    <m/>
    <n v="-60932"/>
    <x v="8"/>
    <x v="3"/>
    <x v="1"/>
  </r>
  <r>
    <s v="Journal"/>
    <x v="9"/>
    <s v="CX"/>
    <s v="CX Intelligent Application Revenue"/>
    <d v="2024-08-31T00:00:00"/>
    <x v="0"/>
    <s v="51820"/>
    <s v="901516"/>
    <s v="245 Spire Orthopedic Partners : 1356 Spire - Complete Paycom Dashboard"/>
    <s v="36094"/>
    <s v="21000180538"/>
    <m/>
    <m/>
    <m/>
    <n v="6950"/>
    <x v="8"/>
    <x v="49"/>
    <x v="1"/>
  </r>
  <r>
    <s v="Journal"/>
    <x v="9"/>
    <s v="CX"/>
    <s v="CX Intelligent Application Revenue"/>
    <d v="2024-08-31T00:00:00"/>
    <x v="0"/>
    <s v="49231"/>
    <s v="887946"/>
    <s v="173 Walmart : 939 Walmart - FY25 Marketing Advanced Analytics Retainer"/>
    <s v="24497"/>
    <s v="15845470578"/>
    <m/>
    <m/>
    <s v="Retainer Revenue Recognition"/>
    <n v="61072.08"/>
    <x v="8"/>
    <x v="2"/>
    <x v="1"/>
  </r>
  <r>
    <s v="Journal"/>
    <x v="5"/>
    <s v="CX"/>
    <s v="CX Intelligent Application Revenue"/>
    <d v="2024-08-31T00:00:00"/>
    <x v="0"/>
    <s v="52170"/>
    <s v="913923"/>
    <s v="- No Entity -"/>
    <m/>
    <m/>
    <s v="ICC 1225 ICC in Blend Represents FPAI Inc (OA) : Verizon: Turing- Personalization Phase 2 Capacity Service"/>
    <m/>
    <s v="TopSide Management Book Elim related to project ICC 1225 ICC in Blend Represents FPAI Inc (OA) : Verizon: Turing- Personalization Phase 2 Capacity Service"/>
    <n v="-129231.21"/>
    <x v="0"/>
    <x v="19"/>
    <x v="0"/>
  </r>
  <r>
    <s v="Journal"/>
    <x v="9"/>
    <s v="CX"/>
    <s v="CX Intelligent Application Revenue"/>
    <d v="2024-08-31T00:00:00"/>
    <x v="0"/>
    <s v="51642"/>
    <s v="901399"/>
    <s v="362 Universal Parks &amp; Resorts : 1038 GMAT Data Governance - Phase 2"/>
    <s v="25978"/>
    <s v="14545854040"/>
    <m/>
    <m/>
    <m/>
    <n v="24214.53"/>
    <x v="8"/>
    <x v="22"/>
    <x v="1"/>
  </r>
  <r>
    <s v="Journal"/>
    <x v="9"/>
    <s v="CX"/>
    <s v="CX Intelligent Application Revenue"/>
    <d v="2024-08-31T00:00:00"/>
    <x v="0"/>
    <s v="52195"/>
    <s v="917266"/>
    <s v="176 Amperity : 892 Amperity Premium Services Pod_R1"/>
    <s v="23411"/>
    <s v="15755102130"/>
    <m/>
    <m/>
    <s v="Additional Rev Rec for the EMEA resources Aug 24"/>
    <n v="7040"/>
    <x v="8"/>
    <x v="24"/>
    <x v="1"/>
  </r>
  <r>
    <s v="Journal"/>
    <x v="9"/>
    <s v="CX"/>
    <s v="CX Intelligent Application Revenue"/>
    <d v="2024-08-31T00:00:00"/>
    <x v="0"/>
    <s v="51667"/>
    <s v="901305"/>
    <s v="362 Universal Parks &amp; Resorts : 1038 GMAT Data Governance - Phase 2"/>
    <s v="25978"/>
    <s v="14545854040"/>
    <m/>
    <m/>
    <m/>
    <n v="29.62"/>
    <x v="8"/>
    <x v="22"/>
    <x v="1"/>
  </r>
  <r>
    <s v="Journal"/>
    <x v="9"/>
    <s v="CX"/>
    <s v="CX Intelligent Application Revenue"/>
    <d v="2024-08-31T00:00:00"/>
    <x v="0"/>
    <s v="51649"/>
    <s v="901490"/>
    <s v="362 Universal Parks &amp; Resorts : 1038 GMAT Data Governance - Phase 2"/>
    <s v="25978"/>
    <s v="14545854040"/>
    <m/>
    <m/>
    <m/>
    <n v="1376.98"/>
    <x v="8"/>
    <x v="22"/>
    <x v="1"/>
  </r>
  <r>
    <s v="Journal"/>
    <x v="9"/>
    <s v="CX"/>
    <s v="CX Intelligent Application Revenue"/>
    <d v="2024-08-31T00:00:00"/>
    <x v="0"/>
    <s v="51810"/>
    <s v="901513"/>
    <s v="174 Comcast Corporation : 895 Comcast: 2024 Loyalty and Rewards Pod"/>
    <s v="23415"/>
    <s v="15705783145"/>
    <m/>
    <m/>
    <m/>
    <n v="63593.51"/>
    <x v="8"/>
    <x v="17"/>
    <x v="1"/>
  </r>
  <r>
    <s v="Journal"/>
    <x v="9"/>
    <s v="CX"/>
    <s v="CX Intelligent Application Revenue"/>
    <d v="2024-08-31T00:00:00"/>
    <x v="0"/>
    <s v="51659"/>
    <s v="901405"/>
    <s v="362 Universal Parks &amp; Resorts : 1038 GMAT Data Governance - Phase 2"/>
    <s v="25978"/>
    <s v="14545854040"/>
    <m/>
    <m/>
    <m/>
    <n v="1440.86"/>
    <x v="8"/>
    <x v="22"/>
    <x v="1"/>
  </r>
  <r>
    <s v="Journal"/>
    <x v="9"/>
    <s v="CX"/>
    <s v="CX Intelligent Application Revenue"/>
    <d v="2024-08-31T00:00:00"/>
    <x v="0"/>
    <s v="51796"/>
    <s v="901590"/>
    <s v="374 Dish : 1268 2: Dish - Integrated Data + Martech solution"/>
    <s v="32653"/>
    <s v="17214937942"/>
    <m/>
    <m/>
    <m/>
    <n v="295.63"/>
    <x v="8"/>
    <x v="13"/>
    <x v="1"/>
  </r>
  <r>
    <s v="Journal"/>
    <x v="9"/>
    <s v="CX"/>
    <s v="CX Intelligent Application Revenue"/>
    <d v="2024-08-31T00:00:00"/>
    <x v="0"/>
    <s v="52188"/>
    <s v="914883"/>
    <s v="474 ICC in Blend Represents FPAI Inc (OA) : 1469 Newfold Adobe Analytics support"/>
    <s v="39544"/>
    <s v="18602696038; 20402739113"/>
    <m/>
    <m/>
    <s v="Revenue Recognition for entire project. Coming from PR ID 29839."/>
    <n v="67000"/>
    <x v="8"/>
    <x v="25"/>
    <x v="1"/>
  </r>
  <r>
    <s v="Journal"/>
    <x v="9"/>
    <s v="CX"/>
    <s v="CX Intelligent Application Revenue"/>
    <d v="2024-08-31T00:00:00"/>
    <x v="0"/>
    <s v="51674"/>
    <s v="901307"/>
    <s v="362 Universal Parks &amp; Resorts : 1133 UDX - AdOps Support Renewal"/>
    <s v="27529"/>
    <s v="16534047054"/>
    <m/>
    <m/>
    <m/>
    <n v="1176.98"/>
    <x v="8"/>
    <x v="22"/>
    <x v="1"/>
  </r>
  <r>
    <s v="Journal"/>
    <x v="9"/>
    <s v="CX"/>
    <s v="CX Intelligent Application Revenue"/>
    <d v="2024-08-31T00:00:00"/>
    <x v="0"/>
    <s v="51562"/>
    <s v="898145"/>
    <s v="170 CVS Health : 1040 MGE/PMH/GPT 2024 Team"/>
    <s v="25980"/>
    <s v="15954185039"/>
    <m/>
    <m/>
    <m/>
    <n v="10520"/>
    <x v="8"/>
    <x v="3"/>
    <x v="1"/>
  </r>
  <r>
    <s v="Journal"/>
    <x v="9"/>
    <s v="CX"/>
    <s v="CX Intelligent Application Revenue"/>
    <d v="2024-08-31T00:00:00"/>
    <x v="0"/>
    <s v="51682"/>
    <s v="901414"/>
    <s v="362 Universal Parks &amp; Resorts : 1133 UDX - AdOps Support Renewal"/>
    <s v="27529"/>
    <s v="16534047054"/>
    <m/>
    <m/>
    <m/>
    <n v="378.15"/>
    <x v="8"/>
    <x v="22"/>
    <x v="1"/>
  </r>
  <r>
    <s v="Journal"/>
    <x v="9"/>
    <s v="CX"/>
    <s v="CX Intelligent Application Revenue"/>
    <d v="2024-08-31T00:00:00"/>
    <x v="0"/>
    <s v="51679"/>
    <s v="901312"/>
    <s v="362 Universal Parks &amp; Resorts : 1133 UDX - AdOps Support Renewal"/>
    <s v="27529"/>
    <s v="16534047054"/>
    <m/>
    <m/>
    <m/>
    <n v="15483.37"/>
    <x v="8"/>
    <x v="22"/>
    <x v="1"/>
  </r>
  <r>
    <s v="Journal"/>
    <x v="9"/>
    <s v="CX"/>
    <s v="CX Intelligent Application Revenue"/>
    <d v="2024-08-31T00:00:00"/>
    <x v="0"/>
    <s v="51910"/>
    <s v="904124"/>
    <s v="245 Spire Orthopedic Partners : 1356 Spire - Complete Paycom Dashboard"/>
    <s v="36094"/>
    <s v="21000180538"/>
    <m/>
    <m/>
    <s v="Capability Adjustment"/>
    <n v="-6950"/>
    <x v="8"/>
    <x v="49"/>
    <x v="1"/>
  </r>
  <r>
    <s v="Journal"/>
    <x v="9"/>
    <s v="CX"/>
    <s v="CX Intelligent Application Revenue"/>
    <d v="2024-08-31T00:00:00"/>
    <x v="0"/>
    <s v="51690"/>
    <s v="901317"/>
    <s v="362 Universal Parks &amp; Resorts : 1133 UDX - AdOps Support Renewal"/>
    <s v="27529"/>
    <s v="16534047054"/>
    <m/>
    <m/>
    <m/>
    <n v="0.12"/>
    <x v="8"/>
    <x v="22"/>
    <x v="1"/>
  </r>
  <r>
    <s v="Journal"/>
    <x v="9"/>
    <s v="CX"/>
    <s v="CX Intelligent Application Revenue"/>
    <d v="2024-08-31T00:00:00"/>
    <x v="0"/>
    <s v="51715"/>
    <s v="901336"/>
    <s v="500 ExploreLearning : 1231 ExploreLearning - GA4 and Data Privacy Support"/>
    <s v="30780"/>
    <s v="14611530574"/>
    <m/>
    <m/>
    <m/>
    <n v="4653.99"/>
    <x v="8"/>
    <x v="47"/>
    <x v="1"/>
  </r>
  <r>
    <s v="Journal"/>
    <x v="9"/>
    <s v="Insourcing Services"/>
    <s v="Insourcing Services Revenue"/>
    <d v="2024-08-01T00:00:00"/>
    <x v="0"/>
    <s v="48239"/>
    <s v="839981"/>
    <s v="9 MasterCard"/>
    <s v="567"/>
    <m/>
    <m/>
    <m/>
    <s v="Ivan Basile - write-off balance"/>
    <n v="-880"/>
    <x v="3"/>
    <x v="29"/>
    <x v="1"/>
  </r>
  <r>
    <s v="Journal"/>
    <x v="9"/>
    <s v="Insourcing Services"/>
    <s v="Insourcing Services Revenue"/>
    <d v="2024-08-01T00:00:00"/>
    <x v="0"/>
    <s v="48239"/>
    <s v="839981"/>
    <s v="7 American Express"/>
    <s v="565"/>
    <m/>
    <m/>
    <m/>
    <s v="Jacqueline Green - write-off balance (ended 11/2022)"/>
    <n v="-1200"/>
    <x v="3"/>
    <x v="9"/>
    <x v="1"/>
  </r>
  <r>
    <s v="Journal"/>
    <x v="9"/>
    <s v="Insourcing Services"/>
    <s v="Insourcing Services Revenue"/>
    <d v="2024-08-01T00:00:00"/>
    <x v="0"/>
    <s v="48239"/>
    <s v="839981"/>
    <s v="195 Leukemia &amp; Lymphoma Society"/>
    <s v="3308"/>
    <m/>
    <m/>
    <m/>
    <s v="Rashelle Baskin - write-off balance (ended 01/2023)"/>
    <n v="-877.5"/>
    <x v="3"/>
    <x v="50"/>
    <x v="1"/>
  </r>
  <r>
    <s v="Journal"/>
    <x v="9"/>
    <s v="Insourcing Services"/>
    <s v="Insourcing Services Revenue"/>
    <d v="2024-08-01T00:00:00"/>
    <x v="0"/>
    <s v="48239"/>
    <s v="839981"/>
    <s v="194 ASME"/>
    <s v="3307"/>
    <m/>
    <m/>
    <m/>
    <s v="Darshan Patel - write-off balance"/>
    <n v="551.26"/>
    <x v="3"/>
    <x v="51"/>
    <x v="1"/>
  </r>
  <r>
    <s v="Journal"/>
    <x v="9"/>
    <s v="Insourcing Services"/>
    <s v="Insourcing Services Revenue"/>
    <d v="2024-08-01T00:00:00"/>
    <x v="0"/>
    <s v="48239"/>
    <s v="839981"/>
    <s v="273 Ent Credit Union"/>
    <s v="6722"/>
    <m/>
    <m/>
    <m/>
    <s v="Georgeanne Nelson - write-off balance (ended 07/2023)"/>
    <n v="520"/>
    <x v="3"/>
    <x v="52"/>
    <x v="1"/>
  </r>
  <r>
    <s v="Journal"/>
    <x v="9"/>
    <s v="Insourcing Services"/>
    <s v="Insourcing Services Revenue"/>
    <d v="2024-08-01T00:00:00"/>
    <x v="0"/>
    <s v="48239"/>
    <s v="839981"/>
    <s v="10 AT&amp;T"/>
    <s v="568"/>
    <m/>
    <m/>
    <m/>
    <s v="Mason McDowell - write-off balance"/>
    <n v="-336"/>
    <x v="3"/>
    <x v="53"/>
    <x v="1"/>
  </r>
  <r>
    <s v="Journal"/>
    <x v="9"/>
    <s v="Insourcing Services"/>
    <s v="Insourcing Services Revenue"/>
    <d v="2024-08-01T00:00:00"/>
    <x v="0"/>
    <s v="48239"/>
    <s v="839981"/>
    <s v="10 AT&amp;T"/>
    <s v="568"/>
    <m/>
    <m/>
    <m/>
    <s v="Gregory Miller (unity Subscription) - write-off balance"/>
    <n v="206.48"/>
    <x v="3"/>
    <x v="53"/>
    <x v="1"/>
  </r>
  <r>
    <s v="Journal"/>
    <x v="9"/>
    <s v="Insourcing Services"/>
    <s v="Insourcing Services Revenue"/>
    <d v="2024-08-01T00:00:00"/>
    <x v="0"/>
    <s v="48239"/>
    <s v="839981"/>
    <s v="7 American Express"/>
    <s v="565"/>
    <m/>
    <m/>
    <m/>
    <s v="Jeffrey Zhang - write-off balance"/>
    <n v="54"/>
    <x v="3"/>
    <x v="9"/>
    <x v="1"/>
  </r>
  <r>
    <s v="Journal"/>
    <x v="9"/>
    <s v="Insourcing Services"/>
    <s v="Insourcing Services Revenue"/>
    <d v="2024-08-01T00:00:00"/>
    <x v="0"/>
    <s v="48747"/>
    <s v="865395"/>
    <s v="7 American Express"/>
    <s v="565"/>
    <m/>
    <m/>
    <m/>
    <s v="Zahara Kassamali - looks like 08/2023 expense was never billed for - Per LAM 08-15-24. This amt was taken from Prebilling - need to trace PO billing"/>
    <n v="-2831.81"/>
    <x v="3"/>
    <x v="9"/>
    <x v="1"/>
  </r>
  <r>
    <s v="Journal"/>
    <x v="9"/>
    <s v="Insourcing Services"/>
    <s v="Insourcing Services Revenue"/>
    <d v="2024-08-01T00:00:00"/>
    <x v="0"/>
    <s v="48239"/>
    <s v="839981"/>
    <s v="10 AT&amp;T"/>
    <s v="568"/>
    <m/>
    <m/>
    <m/>
    <s v="Elizabeth DeSantis - write-off balance"/>
    <n v="190.8"/>
    <x v="3"/>
    <x v="53"/>
    <x v="1"/>
  </r>
  <r>
    <s v="Journal"/>
    <x v="9"/>
    <s v="Insourcing Services"/>
    <s v="Insourcing Services Revenue"/>
    <d v="2024-08-01T00:00:00"/>
    <x v="0"/>
    <s v="48747"/>
    <s v="865395"/>
    <s v="7 American Express"/>
    <s v="565"/>
    <m/>
    <m/>
    <m/>
    <s v="Ann Tulley - consultant ended 12/2020   per LAM 08-15-24 - no record of transfer of balance."/>
    <n v="523.5"/>
    <x v="3"/>
    <x v="9"/>
    <x v="1"/>
  </r>
  <r>
    <s v="Journal"/>
    <x v="9"/>
    <s v="Insourcing Services"/>
    <s v="Insourcing Services Revenue"/>
    <d v="2024-08-01T00:00:00"/>
    <x v="0"/>
    <s v="48239"/>
    <s v="839981"/>
    <s v="7 American Express"/>
    <s v="565"/>
    <m/>
    <m/>
    <m/>
    <s v="Angela Pagiazitis - write-off balance (ended 07/2023)"/>
    <n v="-442.25"/>
    <x v="3"/>
    <x v="9"/>
    <x v="1"/>
  </r>
  <r>
    <s v="Journal"/>
    <x v="9"/>
    <s v="Insourcing Services"/>
    <s v="Insourcing Services Revenue"/>
    <d v="2024-08-01T00:00:00"/>
    <x v="0"/>
    <s v="48239"/>
    <s v="839981"/>
    <s v="8 Citi"/>
    <s v="566"/>
    <m/>
    <m/>
    <m/>
    <s v="Sydney Martin - write-off balance (ended 06/2023)"/>
    <n v="1072"/>
    <x v="3"/>
    <x v="54"/>
    <x v="1"/>
  </r>
  <r>
    <s v="Journal"/>
    <x v="9"/>
    <s v="Insourcing Services"/>
    <s v="Insourcing Services Revenue"/>
    <d v="2024-08-01T00:00:00"/>
    <x v="0"/>
    <s v="48239"/>
    <s v="839981"/>
    <s v="7 American Express"/>
    <s v="565"/>
    <m/>
    <m/>
    <m/>
    <s v="Alexis Morgan - write-off balance"/>
    <n v="-719.46"/>
    <x v="3"/>
    <x v="9"/>
    <x v="1"/>
  </r>
  <r>
    <s v="Journal"/>
    <x v="9"/>
    <s v="Insourcing Services"/>
    <s v="Insourcing Services Revenue"/>
    <d v="2024-08-01T00:00:00"/>
    <x v="0"/>
    <s v="48239"/>
    <s v="839981"/>
    <s v="269 Visa (BTS)"/>
    <s v="5983"/>
    <m/>
    <m/>
    <m/>
    <s v="Amanda Moore - write-off balance (PTO)"/>
    <n v="-2407.1999999999998"/>
    <x v="3"/>
    <x v="23"/>
    <x v="1"/>
  </r>
  <r>
    <s v="Journal"/>
    <x v="9"/>
    <s v="Insourcing Services"/>
    <s v="Insourcing Services Revenue"/>
    <d v="2024-08-01T00:00:00"/>
    <x v="0"/>
    <s v="48747"/>
    <s v="865395"/>
    <s v="269 Visa (BTS)"/>
    <s v="5983"/>
    <m/>
    <m/>
    <m/>
    <s v="Michal Urban - Write off residual balance"/>
    <n v="60.08"/>
    <x v="3"/>
    <x v="23"/>
    <x v="1"/>
  </r>
  <r>
    <s v="Journal"/>
    <x v="9"/>
    <s v="Insourcing Services"/>
    <s v="Insourcing Services Revenue"/>
    <d v="2024-08-01T00:00:00"/>
    <x v="0"/>
    <s v="48239"/>
    <s v="839981"/>
    <s v="7 American Express"/>
    <s v="565"/>
    <m/>
    <m/>
    <m/>
    <s v="Evan Anderson - write-off balance"/>
    <n v="-639.20000000000005"/>
    <x v="3"/>
    <x v="9"/>
    <x v="1"/>
  </r>
  <r>
    <s v="Journal"/>
    <x v="9"/>
    <s v="Insourcing Services"/>
    <s v="Insourcing Services Revenue"/>
    <d v="2024-08-01T00:00:00"/>
    <x v="0"/>
    <s v="48239"/>
    <s v="839981"/>
    <s v="7 American Express"/>
    <s v="565"/>
    <m/>
    <m/>
    <m/>
    <s v="Alexandra Garanicova - write-off balance"/>
    <n v="-840"/>
    <x v="3"/>
    <x v="9"/>
    <x v="1"/>
  </r>
  <r>
    <s v="Journal"/>
    <x v="9"/>
    <s v="Insourcing Services"/>
    <s v="Insourcing Services Revenue"/>
    <d v="2024-08-01T00:00:00"/>
    <x v="0"/>
    <s v="48239"/>
    <s v="839981"/>
    <s v="269 Visa (BTS)"/>
    <s v="5983"/>
    <m/>
    <m/>
    <m/>
    <s v="Kathleen DeAnna - write-off balance"/>
    <n v="2565"/>
    <x v="3"/>
    <x v="23"/>
    <x v="1"/>
  </r>
  <r>
    <s v="Journal"/>
    <x v="9"/>
    <s v="Insourcing Services"/>
    <s v="Insourcing Services Revenue"/>
    <d v="2024-08-01T00:00:00"/>
    <x v="0"/>
    <s v="48239"/>
    <s v="839981"/>
    <s v="- No Entity -"/>
    <m/>
    <m/>
    <m/>
    <m/>
    <s v="Deborah Audu - write-off balance (OT recognized as regular due to error in paperwork) - 196 Teladoc"/>
    <n v="2375"/>
    <x v="3"/>
    <x v="55"/>
    <x v="1"/>
  </r>
  <r>
    <s v="Journal"/>
    <x v="9"/>
    <s v="Insourcing Services"/>
    <s v="Insourcing Services Revenue"/>
    <d v="2024-08-01T00:00:00"/>
    <x v="0"/>
    <s v="48239"/>
    <s v="839981"/>
    <s v="269 Visa (BTS)"/>
    <s v="5983"/>
    <m/>
    <m/>
    <m/>
    <s v="Kryshae Averette - write-off balance"/>
    <n v="-380.37"/>
    <x v="3"/>
    <x v="23"/>
    <x v="1"/>
  </r>
  <r>
    <s v="Journal"/>
    <x v="9"/>
    <s v="Insourcing Services"/>
    <s v="Insourcing Services Revenue"/>
    <d v="2024-08-01T00:00:00"/>
    <x v="0"/>
    <s v="48747"/>
    <s v="865395"/>
    <s v="7 American Express"/>
    <s v="565"/>
    <m/>
    <m/>
    <m/>
    <s v="Anthony Cocola - Amt transferred from Eugenia Ramirez=29,125.  Applied to Cocola between PO1364431 that ended in October 2023 and PO1386752 that started Feb 2024.  Billing amoung between those two POs was 32,960 - per LAM- depleted by Cocola then we billed monthly - Should write off"/>
    <n v="-3835"/>
    <x v="3"/>
    <x v="9"/>
    <x v="1"/>
  </r>
  <r>
    <s v="Journal"/>
    <x v="9"/>
    <s v="Insourcing Services"/>
    <s v="Insourcing Services Revenue"/>
    <d v="2024-08-01T00:00:00"/>
    <x v="0"/>
    <s v="48239"/>
    <s v="839981"/>
    <s v="7 American Express"/>
    <s v="565"/>
    <m/>
    <m/>
    <m/>
    <s v="Klaudia Kotonski - write-off balance"/>
    <n v="-476.36"/>
    <x v="3"/>
    <x v="9"/>
    <x v="1"/>
  </r>
  <r>
    <s v="Journal"/>
    <x v="9"/>
    <s v="Insourcing Services"/>
    <s v="Insourcing Services Revenue"/>
    <d v="2024-08-01T00:00:00"/>
    <x v="0"/>
    <s v="48239"/>
    <s v="839981"/>
    <s v="188 Blend360: DSX Internal"/>
    <s v="2796"/>
    <m/>
    <m/>
    <m/>
    <s v="Harsha Krothapalli - write-off balance - old Blend internal BTS/DSX (Dish)"/>
    <n v="-1939.38"/>
    <x v="3"/>
    <x v="56"/>
    <x v="1"/>
  </r>
  <r>
    <s v="Journal"/>
    <x v="9"/>
    <s v="Insourcing Services"/>
    <s v="Insourcing Services Revenue"/>
    <d v="2024-08-01T00:00:00"/>
    <x v="0"/>
    <s v="48239"/>
    <s v="839981"/>
    <s v="- No Entity -"/>
    <m/>
    <m/>
    <m/>
    <m/>
    <s v="Salem McLaughlin - write-off balance (ended 04/2023) - 235 Laird Superfood, Inc."/>
    <n v="414.66"/>
    <x v="3"/>
    <x v="57"/>
    <x v="1"/>
  </r>
  <r>
    <s v="Journal"/>
    <x v="9"/>
    <s v="Insourcing Services"/>
    <s v="Insourcing Services Revenue"/>
    <d v="2024-08-01T00:00:00"/>
    <x v="0"/>
    <s v="48747"/>
    <s v="865395"/>
    <s v="7 American Express"/>
    <s v="565"/>
    <m/>
    <m/>
    <m/>
    <s v="Erik vanderWilt - ended 2021.  Was balance applied to someone else? - Per LAM 08-15-24.  Mikayala Bonsenor.  Should recognize.  (7580.00) was erroeneously written off for Bonsenor as it wasn't connected to this consultant"/>
    <n v="7580"/>
    <x v="3"/>
    <x v="9"/>
    <x v="1"/>
  </r>
  <r>
    <s v="Journal"/>
    <x v="9"/>
    <s v="Insourcing Services"/>
    <s v="Insourcing Services Revenue"/>
    <d v="2024-08-01T00:00:00"/>
    <x v="0"/>
    <s v="48239"/>
    <s v="839981"/>
    <s v="193 BAI Connect"/>
    <s v="3306"/>
    <m/>
    <m/>
    <m/>
    <s v="Anthony Kamminga - recognize balance"/>
    <n v="848"/>
    <x v="3"/>
    <x v="58"/>
    <x v="1"/>
  </r>
  <r>
    <s v="Journal"/>
    <x v="9"/>
    <s v="Insourcing Services"/>
    <s v="Insourcing Services Revenue"/>
    <d v="2024-08-01T00:00:00"/>
    <x v="0"/>
    <s v="48239"/>
    <s v="839981"/>
    <s v="269 Visa (BTS)"/>
    <s v="5983"/>
    <m/>
    <m/>
    <m/>
    <s v="Corey Drakes - write-off balance"/>
    <n v="-180.54"/>
    <x v="3"/>
    <x v="23"/>
    <x v="1"/>
  </r>
  <r>
    <s v="Journal"/>
    <x v="9"/>
    <s v="Insourcing Services"/>
    <s v="Insourcing Services Revenue"/>
    <d v="2024-08-01T00:00:00"/>
    <x v="0"/>
    <s v="48239"/>
    <s v="839981"/>
    <s v="7 American Express"/>
    <s v="565"/>
    <m/>
    <m/>
    <m/>
    <s v="Queenie Suprena - write off balance.  12/31/22 JE676 to void erroneous bill - s/h gone to revenue"/>
    <n v="-2400"/>
    <x v="3"/>
    <x v="9"/>
    <x v="1"/>
  </r>
  <r>
    <s v="Journal"/>
    <x v="9"/>
    <s v="Insourcing Services"/>
    <s v="Insourcing Services Revenue"/>
    <d v="2024-08-01T00:00:00"/>
    <x v="0"/>
    <s v="48747"/>
    <s v="865395"/>
    <s v="7 American Express"/>
    <s v="565"/>
    <m/>
    <m/>
    <m/>
    <s v="McKenzie Sutherland - Ended 02/2024.  overbilled by 5119.74.  why?? - per LAM 08-15-24 - correct amt billed.  Should recognize."/>
    <n v="5119.74"/>
    <x v="3"/>
    <x v="9"/>
    <x v="1"/>
  </r>
  <r>
    <s v="Journal"/>
    <x v="9"/>
    <s v="Insourcing Services"/>
    <s v="Insourcing Services Revenue"/>
    <d v="2024-08-01T00:00:00"/>
    <x v="0"/>
    <s v="48239"/>
    <s v="839981"/>
    <s v="7 American Express"/>
    <s v="565"/>
    <m/>
    <m/>
    <m/>
    <s v="Claire Fanning - write-off balance - PTO originally posted as billable w/e 1/1/23"/>
    <n v="-780"/>
    <x v="3"/>
    <x v="9"/>
    <x v="1"/>
  </r>
  <r>
    <s v="Journal"/>
    <x v="9"/>
    <s v="Insourcing Services"/>
    <s v="Insourcing Services Revenue"/>
    <d v="2024-08-01T00:00:00"/>
    <x v="0"/>
    <s v="48747"/>
    <s v="865395"/>
    <s v="7 American Express"/>
    <s v="565"/>
    <m/>
    <m/>
    <m/>
    <s v="Jessica Lane - underbilled by 2581.13..  why? - Per LAM 08-15-24.  PO replaced with PO1386249 issued 5/3/24. Used up.  Probably should write off"/>
    <n v="-2581.13"/>
    <x v="3"/>
    <x v="9"/>
    <x v="1"/>
  </r>
  <r>
    <s v="Journal"/>
    <x v="9"/>
    <s v="Insourcing Services"/>
    <s v="Insourcing Services Revenue"/>
    <d v="2024-08-01T00:00:00"/>
    <x v="0"/>
    <s v="48239"/>
    <s v="839981"/>
    <s v="7 American Express"/>
    <s v="565"/>
    <m/>
    <m/>
    <m/>
    <s v="Anna Groffsky - write-off balance"/>
    <n v="-1433.5"/>
    <x v="3"/>
    <x v="9"/>
    <x v="1"/>
  </r>
  <r>
    <s v="Journal"/>
    <x v="9"/>
    <s v="Insourcing Services"/>
    <s v="Insourcing Services Revenue"/>
    <d v="2024-08-01T00:00:00"/>
    <x v="0"/>
    <s v="48239"/>
    <s v="839981"/>
    <s v="7 American Express"/>
    <s v="565"/>
    <m/>
    <m/>
    <m/>
    <s v="Samantha McCarthy - write-off balance"/>
    <n v="-588.73"/>
    <x v="3"/>
    <x v="9"/>
    <x v="1"/>
  </r>
  <r>
    <s v="Journal"/>
    <x v="9"/>
    <s v="Insourcing Services"/>
    <s v="Insourcing Services Revenue"/>
    <d v="2024-08-01T00:00:00"/>
    <x v="0"/>
    <s v="48239"/>
    <s v="839981"/>
    <s v="7 American Express"/>
    <s v="565"/>
    <m/>
    <m/>
    <m/>
    <s v="Maegan Macias - write-off balance"/>
    <n v="-640"/>
    <x v="3"/>
    <x v="9"/>
    <x v="1"/>
  </r>
  <r>
    <s v="Journal"/>
    <x v="9"/>
    <s v="Insourcing Services"/>
    <s v="Insourcing Services Revenue"/>
    <d v="2024-08-01T00:00:00"/>
    <x v="0"/>
    <s v="48239"/>
    <s v="839981"/>
    <s v="7 American Express"/>
    <s v="565"/>
    <m/>
    <m/>
    <m/>
    <s v="Daisy Rozario - write-off balance"/>
    <n v="-1525"/>
    <x v="3"/>
    <x v="9"/>
    <x v="1"/>
  </r>
  <r>
    <s v="Journal"/>
    <x v="9"/>
    <s v="Insourcing Services"/>
    <s v="Insourcing Services Revenue"/>
    <d v="2024-08-01T00:00:00"/>
    <x v="0"/>
    <s v="48239"/>
    <s v="839981"/>
    <s v="269 Visa (BTS)"/>
    <s v="5983"/>
    <m/>
    <m/>
    <m/>
    <s v="Nancy Racz - write-off balance"/>
    <n v="-722.16"/>
    <x v="3"/>
    <x v="23"/>
    <x v="1"/>
  </r>
  <r>
    <s v="Journal"/>
    <x v="9"/>
    <s v="Insourcing Services"/>
    <s v="Insourcing Services Revenue"/>
    <d v="2024-08-01T00:00:00"/>
    <x v="0"/>
    <s v="48239"/>
    <s v="839981"/>
    <s v="8 Citi"/>
    <s v="566"/>
    <m/>
    <m/>
    <m/>
    <s v="James Garvin - write-off balance (ended 07/2023)"/>
    <n v="-651"/>
    <x v="3"/>
    <x v="54"/>
    <x v="1"/>
  </r>
  <r>
    <s v="Journal"/>
    <x v="9"/>
    <s v="Insourcing Services"/>
    <s v="Insourcing Services Revenue"/>
    <d v="2024-08-01T00:00:00"/>
    <x v="0"/>
    <s v="48747"/>
    <s v="865395"/>
    <s v="7 American Express"/>
    <s v="565"/>
    <m/>
    <m/>
    <m/>
    <s v="Emily Studnick - ended 09/2023.  Was balance applied to someone else? - Billed monthly.  Should recognize."/>
    <n v="1264"/>
    <x v="3"/>
    <x v="9"/>
    <x v="1"/>
  </r>
  <r>
    <s v="Journal"/>
    <x v="9"/>
    <s v="Insourcing Services"/>
    <s v="Insourcing Services Revenue"/>
    <d v="2024-08-01T00:00:00"/>
    <x v="0"/>
    <s v="48239"/>
    <s v="839981"/>
    <s v="7 American Express"/>
    <s v="565"/>
    <m/>
    <m/>
    <m/>
    <s v="Deanna Turzi - write-off balance"/>
    <n v="-488"/>
    <x v="3"/>
    <x v="9"/>
    <x v="1"/>
  </r>
  <r>
    <s v="Journal"/>
    <x v="9"/>
    <s v="Insourcing Services"/>
    <s v="Insourcing Services Revenue"/>
    <d v="2024-08-01T00:00:00"/>
    <x v="0"/>
    <s v="48239"/>
    <s v="839981"/>
    <s v="7 American Express"/>
    <s v="565"/>
    <m/>
    <m/>
    <m/>
    <s v="Charlotte Spruck - write-off balance (ended 08/2023)"/>
    <n v="-488"/>
    <x v="3"/>
    <x v="9"/>
    <x v="1"/>
  </r>
  <r>
    <s v="Journal"/>
    <x v="9"/>
    <s v="Insourcing Services"/>
    <s v="Insourcing Services Revenue"/>
    <d v="2024-08-01T00:00:00"/>
    <x v="0"/>
    <s v="48239"/>
    <s v="839981"/>
    <s v="8 Citi"/>
    <s v="566"/>
    <m/>
    <m/>
    <m/>
    <s v="Mirna Macchiavello - recognize additional revenue due to rate change from $75 to 98 per hour for 2023"/>
    <n v="10856"/>
    <x v="3"/>
    <x v="54"/>
    <x v="1"/>
  </r>
  <r>
    <s v="Journal"/>
    <x v="9"/>
    <s v="Insourcing Services"/>
    <s v="Insourcing Services Revenue"/>
    <d v="2024-08-01T00:00:00"/>
    <x v="0"/>
    <s v="48239"/>
    <s v="839981"/>
    <s v="269 Visa (BTS)"/>
    <s v="5983"/>
    <m/>
    <m/>
    <m/>
    <s v="Dennis McGlynn - write-off balance"/>
    <n v="-880"/>
    <x v="3"/>
    <x v="23"/>
    <x v="1"/>
  </r>
  <r>
    <s v="Journal"/>
    <x v="9"/>
    <s v="Insourcing Services"/>
    <s v="Insourcing Services Revenue"/>
    <d v="2024-08-01T00:00:00"/>
    <x v="0"/>
    <s v="48239"/>
    <s v="839981"/>
    <s v="9 MasterCard"/>
    <s v="567"/>
    <m/>
    <m/>
    <m/>
    <s v="Kerrianne Taxter - write-off balance"/>
    <n v="-770"/>
    <x v="3"/>
    <x v="29"/>
    <x v="1"/>
  </r>
  <r>
    <s v="Journal"/>
    <x v="9"/>
    <s v="Insourcing Services"/>
    <s v="Insourcing Services Revenue"/>
    <d v="2024-08-01T00:00:00"/>
    <x v="0"/>
    <s v="48239"/>
    <s v="839981"/>
    <s v="269 Visa (BTS)"/>
    <s v="5983"/>
    <m/>
    <m/>
    <m/>
    <s v="Lorraine Liu - recognize - additional 40 hours billed for w/e 6/11/23- she didn't start until w/e 6/18/23."/>
    <n v="6600"/>
    <x v="3"/>
    <x v="23"/>
    <x v="1"/>
  </r>
  <r>
    <s v="Journal"/>
    <x v="9"/>
    <s v="Insourcing Services"/>
    <s v="Insourcing Services Revenue"/>
    <d v="2024-08-01T00:00:00"/>
    <x v="0"/>
    <s v="48239"/>
    <s v="839981"/>
    <s v="195 Leukemia &amp; Lymphoma Society"/>
    <s v="3308"/>
    <m/>
    <m/>
    <m/>
    <s v="Faye Beresner - write-off balance (error in rate for 2023)"/>
    <n v="-1621.25"/>
    <x v="3"/>
    <x v="50"/>
    <x v="1"/>
  </r>
  <r>
    <s v="Journal"/>
    <x v="9"/>
    <s v="Insourcing Services"/>
    <s v="Insourcing Services Revenue"/>
    <d v="2024-08-01T00:00:00"/>
    <x v="0"/>
    <s v="48239"/>
    <s v="839981"/>
    <s v="7 American Express"/>
    <s v="565"/>
    <m/>
    <m/>
    <m/>
    <s v="Michelle Yun - write off balance"/>
    <n v="-360"/>
    <x v="3"/>
    <x v="9"/>
    <x v="1"/>
  </r>
  <r>
    <s v="Journal"/>
    <x v="9"/>
    <s v="Insourcing Services"/>
    <s v="Insourcing Services Revenue"/>
    <d v="2024-08-01T00:00:00"/>
    <x v="0"/>
    <s v="48239"/>
    <s v="839981"/>
    <s v="269 Visa (BTS)"/>
    <s v="5983"/>
    <m/>
    <m/>
    <m/>
    <s v="Jordan Cuff - write-off balance"/>
    <n v="481.44"/>
    <x v="3"/>
    <x v="23"/>
    <x v="1"/>
  </r>
  <r>
    <s v="Journal"/>
    <x v="9"/>
    <s v="Insourcing Services"/>
    <s v="Insourcing Services Revenue"/>
    <d v="2024-08-01T00:00:00"/>
    <x v="0"/>
    <s v="48747"/>
    <s v="865395"/>
    <s v="7 American Express"/>
    <s v="565"/>
    <m/>
    <m/>
    <m/>
    <s v="Kalliopi Gaidatzis - Ended Aug 2023 underbilled by 4844.58.  Why?? - Per LAM 08-15-24 - unknown"/>
    <n v="-4844.58"/>
    <x v="3"/>
    <x v="9"/>
    <x v="1"/>
  </r>
  <r>
    <s v="Journal"/>
    <x v="9"/>
    <s v="Insourcing Services"/>
    <s v="Insourcing Services Revenue"/>
    <d v="2024-08-01T00:00:00"/>
    <x v="0"/>
    <s v="48239"/>
    <s v="839981"/>
    <s v="7 American Express"/>
    <s v="565"/>
    <m/>
    <m/>
    <m/>
    <s v="Kaitlyn Butler - write-off balance (ended 04/2023)"/>
    <n v="304"/>
    <x v="3"/>
    <x v="9"/>
    <x v="1"/>
  </r>
  <r>
    <s v="Journal"/>
    <x v="9"/>
    <s v="Insourcing Services"/>
    <s v="Insourcing Services Revenue"/>
    <d v="2024-08-01T00:00:00"/>
    <x v="0"/>
    <s v="48747"/>
    <s v="865395"/>
    <s v="7 American Express"/>
    <s v="565"/>
    <m/>
    <m/>
    <m/>
    <s v="Kamila San - underbilled by 6080.00 why??? - Unknown.  Old.  Should Write off"/>
    <n v="-6080"/>
    <x v="3"/>
    <x v="9"/>
    <x v="1"/>
  </r>
  <r>
    <s v="Journal"/>
    <x v="9"/>
    <s v="Insourcing Services"/>
    <s v="Insourcing Services Revenue"/>
    <d v="2024-08-01T00:00:00"/>
    <x v="0"/>
    <s v="48239"/>
    <s v="839981"/>
    <s v="269 Visa (BTS)"/>
    <s v="5983"/>
    <m/>
    <m/>
    <m/>
    <s v="Ruben Rodriguez - write-off balance"/>
    <n v="-0.02"/>
    <x v="3"/>
    <x v="23"/>
    <x v="1"/>
  </r>
  <r>
    <s v="Journal"/>
    <x v="9"/>
    <s v="Insourcing Services"/>
    <s v="Insourcing Services Revenue"/>
    <d v="2024-08-01T00:00:00"/>
    <x v="0"/>
    <s v="48239"/>
    <s v="839981"/>
    <s v="7 American Express"/>
    <s v="565"/>
    <m/>
    <m/>
    <m/>
    <s v="Vivianne Huang - write-off balance"/>
    <n v="65.45"/>
    <x v="3"/>
    <x v="9"/>
    <x v="1"/>
  </r>
  <r>
    <s v="Journal"/>
    <x v="9"/>
    <s v="Insourcing Services"/>
    <s v="Insourcing Services Revenue"/>
    <d v="2024-08-01T00:00:00"/>
    <x v="0"/>
    <s v="48239"/>
    <s v="839981"/>
    <s v="8 Citi"/>
    <s v="566"/>
    <m/>
    <m/>
    <m/>
    <s v="Marcus Kuhlman - write-off balance (ended 06/2023)"/>
    <n v="-750"/>
    <x v="3"/>
    <x v="54"/>
    <x v="1"/>
  </r>
  <r>
    <s v="Journal"/>
    <x v="9"/>
    <s v="Insourcing Services"/>
    <s v="Insourcing Services Revenue"/>
    <d v="2024-08-01T00:00:00"/>
    <x v="0"/>
    <s v="48239"/>
    <s v="839981"/>
    <s v="7 American Express"/>
    <s v="565"/>
    <m/>
    <m/>
    <m/>
    <s v="River Albo - write-off balance (ended 12/2022)"/>
    <n v="-1260"/>
    <x v="3"/>
    <x v="9"/>
    <x v="1"/>
  </r>
  <r>
    <s v="Journal"/>
    <x v="9"/>
    <s v="Insourcing Services"/>
    <s v="Insourcing Services Revenue"/>
    <d v="2024-08-01T00:00:00"/>
    <x v="0"/>
    <s v="48239"/>
    <s v="839981"/>
    <s v="7 American Express"/>
    <s v="565"/>
    <m/>
    <m/>
    <m/>
    <s v="Claire Fanning - write-off balance - March 2023 hours were 161. Only billed for 136 due to late TS adjustments ($61 per hour) (ended 06/2023)"/>
    <n v="-2440"/>
    <x v="3"/>
    <x v="9"/>
    <x v="1"/>
  </r>
  <r>
    <s v="Journal"/>
    <x v="9"/>
    <s v="Insourcing Services"/>
    <s v="Insourcing Services Revenue"/>
    <d v="2024-08-01T00:00:00"/>
    <x v="0"/>
    <s v="48239"/>
    <s v="839981"/>
    <s v="7 American Express"/>
    <s v="565"/>
    <m/>
    <m/>
    <m/>
    <s v="Ade Tutu - write-off balance"/>
    <n v="0.1"/>
    <x v="3"/>
    <x v="9"/>
    <x v="1"/>
  </r>
  <r>
    <s v="Journal"/>
    <x v="9"/>
    <s v="Insourcing Services"/>
    <s v="Insourcing Services Revenue"/>
    <d v="2024-08-01T00:00:00"/>
    <x v="0"/>
    <s v="48239"/>
    <s v="839981"/>
    <s v="7 American Express"/>
    <s v="565"/>
    <m/>
    <m/>
    <m/>
    <s v="Kayla Spohr - write-off balance (ended 11/2023)"/>
    <n v="-2628.86"/>
    <x v="3"/>
    <x v="9"/>
    <x v="1"/>
  </r>
  <r>
    <s v="Journal"/>
    <x v="9"/>
    <s v="Insourcing Services"/>
    <s v="Insourcing Services Revenue"/>
    <d v="2024-08-01T00:00:00"/>
    <x v="0"/>
    <s v="48239"/>
    <s v="839981"/>
    <s v="7 American Express"/>
    <s v="565"/>
    <m/>
    <m/>
    <m/>
    <s v="Kat Recio - write-off balance (ended 01/2023)"/>
    <n v="-100.1"/>
    <x v="3"/>
    <x v="9"/>
    <x v="1"/>
  </r>
  <r>
    <s v="Journal"/>
    <x v="9"/>
    <s v="Insourcing Services"/>
    <s v="Insourcing Services Revenue"/>
    <d v="2024-08-01T00:00:00"/>
    <x v="0"/>
    <s v="48239"/>
    <s v="839981"/>
    <s v="7 American Express"/>
    <s v="565"/>
    <m/>
    <m/>
    <m/>
    <s v="Fatoumata Sow - write-off balance (ended 07/2023)"/>
    <n v="-2560.9"/>
    <x v="3"/>
    <x v="9"/>
    <x v="1"/>
  </r>
  <r>
    <s v="Journal"/>
    <x v="4"/>
    <s v="Insourcing Services"/>
    <s v="Insourcing Services Revenue"/>
    <d v="2024-08-30T00:00:00"/>
    <x v="0"/>
    <s v="51590"/>
    <s v="898451"/>
    <s v="- No Entity -"/>
    <m/>
    <m/>
    <m/>
    <m/>
    <s v="Amex BTS IC rev reclass Aug"/>
    <n v="-10249.100886802686"/>
    <x v="3"/>
    <x v="9"/>
    <x v="1"/>
  </r>
  <r>
    <s v="Journal"/>
    <x v="9"/>
    <s v="Insourcing Services"/>
    <s v="Insourcing Services Revenue"/>
    <d v="2024-08-31T00:00:00"/>
    <x v="0"/>
    <s v="52022"/>
    <s v="909159"/>
    <s v="7 American Express"/>
    <s v="565"/>
    <m/>
    <m/>
    <m/>
    <s v="Christopher Giorgio"/>
    <n v="8960"/>
    <x v="3"/>
    <x v="9"/>
    <x v="1"/>
  </r>
  <r>
    <s v="Journal"/>
    <x v="9"/>
    <s v="Insourcing Services"/>
    <s v="Insourcing Services Revenue"/>
    <d v="2024-08-31T00:00:00"/>
    <x v="0"/>
    <s v="52022"/>
    <s v="909159"/>
    <s v="8 Citi"/>
    <s v="566"/>
    <m/>
    <m/>
    <m/>
    <s v="Lorraine Kenny"/>
    <n v="11634"/>
    <x v="3"/>
    <x v="54"/>
    <x v="1"/>
  </r>
  <r>
    <s v="Journal"/>
    <x v="9"/>
    <s v="Insourcing Services"/>
    <s v="Insourcing Services Revenue"/>
    <d v="2024-08-31T00:00:00"/>
    <x v="0"/>
    <s v="52022"/>
    <s v="909159"/>
    <s v="7 American Express"/>
    <s v="565"/>
    <m/>
    <m/>
    <m/>
    <s v="Shayla Edwards"/>
    <n v="11070.4"/>
    <x v="3"/>
    <x v="9"/>
    <x v="1"/>
  </r>
  <r>
    <s v="Journal"/>
    <x v="9"/>
    <s v="Insourcing Services"/>
    <s v="Insourcing Services Revenue"/>
    <d v="2024-08-31T00:00:00"/>
    <x v="0"/>
    <s v="52022"/>
    <s v="909159"/>
    <s v="7 American Express"/>
    <s v="565"/>
    <m/>
    <m/>
    <m/>
    <s v="Odera Mekkam"/>
    <n v="11440"/>
    <x v="3"/>
    <x v="9"/>
    <x v="1"/>
  </r>
  <r>
    <s v="Journal"/>
    <x v="9"/>
    <s v="Insourcing Services"/>
    <s v="Insourcing Services Revenue"/>
    <d v="2024-08-31T00:00:00"/>
    <x v="0"/>
    <s v="52022"/>
    <s v="909159"/>
    <s v="269 Visa (BTS)"/>
    <s v="5983"/>
    <m/>
    <m/>
    <m/>
    <s v="Katherine Zhang"/>
    <n v="6400"/>
    <x v="3"/>
    <x v="23"/>
    <x v="1"/>
  </r>
  <r>
    <s v="Journal"/>
    <x v="9"/>
    <s v="Insourcing Services"/>
    <s v="Insourcing Services Revenue"/>
    <d v="2024-08-31T00:00:00"/>
    <x v="0"/>
    <s v="52022"/>
    <s v="909159"/>
    <s v="269 Visa (BTS)"/>
    <s v="5983"/>
    <m/>
    <m/>
    <m/>
    <s v="Julmia Penn"/>
    <n v="10110.24"/>
    <x v="3"/>
    <x v="23"/>
    <x v="1"/>
  </r>
  <r>
    <s v="Journal"/>
    <x v="9"/>
    <s v="Insourcing Services"/>
    <s v="Insourcing Services Revenue"/>
    <d v="2024-08-31T00:00:00"/>
    <x v="0"/>
    <s v="52022"/>
    <s v="909159"/>
    <s v="7 American Express"/>
    <s v="565"/>
    <m/>
    <m/>
    <m/>
    <s v="Sabrina Grassi"/>
    <n v="6556"/>
    <x v="3"/>
    <x v="9"/>
    <x v="1"/>
  </r>
  <r>
    <s v="Journal"/>
    <x v="9"/>
    <s v="Insourcing Services"/>
    <s v="Insourcing Services Revenue"/>
    <d v="2024-08-31T00:00:00"/>
    <x v="0"/>
    <s v="52022"/>
    <s v="909159"/>
    <s v="7 American Express"/>
    <s v="565"/>
    <m/>
    <m/>
    <m/>
    <s v="Manzi Burns"/>
    <n v="11440"/>
    <x v="3"/>
    <x v="9"/>
    <x v="1"/>
  </r>
  <r>
    <s v="Journal"/>
    <x v="9"/>
    <s v="Insourcing Services"/>
    <s v="Insourcing Services Revenue"/>
    <d v="2024-08-31T00:00:00"/>
    <x v="0"/>
    <s v="52022"/>
    <s v="909159"/>
    <s v="269 Visa (BTS)"/>
    <s v="5983"/>
    <m/>
    <m/>
    <m/>
    <s v="Meghan Fitzgerald"/>
    <n v="18984"/>
    <x v="3"/>
    <x v="23"/>
    <x v="1"/>
  </r>
  <r>
    <s v="Journal"/>
    <x v="9"/>
    <s v="Insourcing Services"/>
    <s v="Insourcing Services Revenue"/>
    <d v="2024-08-31T00:00:00"/>
    <x v="0"/>
    <s v="52022"/>
    <s v="909159"/>
    <s v="269 Visa (BTS)"/>
    <s v="5983"/>
    <m/>
    <m/>
    <m/>
    <s v="Bernadin Cator"/>
    <n v="10584"/>
    <x v="3"/>
    <x v="23"/>
    <x v="1"/>
  </r>
  <r>
    <s v="Journal"/>
    <x v="9"/>
    <s v="Insourcing Services"/>
    <s v="Insourcing Services Revenue"/>
    <d v="2024-08-31T00:00:00"/>
    <x v="0"/>
    <s v="51575"/>
    <s v="898154"/>
    <s v="170 CVS Health : 863 POD 8 Transition Support Team"/>
    <s v="22854"/>
    <s v="15139729316"/>
    <m/>
    <m/>
    <m/>
    <n v="9360"/>
    <x v="3"/>
    <x v="3"/>
    <x v="1"/>
  </r>
  <r>
    <s v="Journal"/>
    <x v="9"/>
    <s v="Insourcing Services"/>
    <s v="Insourcing Services Revenue"/>
    <d v="2024-08-31T00:00:00"/>
    <x v="0"/>
    <s v="52022"/>
    <s v="909159"/>
    <s v="7 American Express"/>
    <s v="565"/>
    <m/>
    <m/>
    <m/>
    <s v="Rachel Fuqua"/>
    <n v="4368"/>
    <x v="3"/>
    <x v="9"/>
    <x v="1"/>
  </r>
  <r>
    <s v="Journal"/>
    <x v="9"/>
    <s v="Insourcing Services"/>
    <s v="Insourcing Services Revenue"/>
    <d v="2024-08-31T00:00:00"/>
    <x v="0"/>
    <s v="52022"/>
    <s v="909159"/>
    <s v="7 American Express"/>
    <s v="565"/>
    <m/>
    <m/>
    <m/>
    <s v="Alexa Shavitz"/>
    <n v="11700"/>
    <x v="3"/>
    <x v="9"/>
    <x v="1"/>
  </r>
  <r>
    <s v="Journal"/>
    <x v="9"/>
    <s v="Insourcing Services"/>
    <s v="Insourcing Services Revenue"/>
    <d v="2024-08-31T00:00:00"/>
    <x v="0"/>
    <s v="52022"/>
    <s v="909159"/>
    <s v="170 CVS Health"/>
    <s v="2020"/>
    <m/>
    <m/>
    <m/>
    <s v="Jigar Bhinde"/>
    <n v="5040"/>
    <x v="3"/>
    <x v="3"/>
    <x v="1"/>
  </r>
  <r>
    <s v="Journal"/>
    <x v="9"/>
    <s v="Insourcing Services"/>
    <s v="Insourcing Services Revenue"/>
    <d v="2024-08-31T00:00:00"/>
    <x v="0"/>
    <s v="52022"/>
    <s v="909159"/>
    <s v="8 Citi"/>
    <s v="566"/>
    <m/>
    <m/>
    <m/>
    <s v="Andrea Grilo"/>
    <n v="19360"/>
    <x v="3"/>
    <x v="54"/>
    <x v="1"/>
  </r>
  <r>
    <s v="Journal"/>
    <x v="9"/>
    <s v="Insourcing Services"/>
    <s v="Insourcing Services Revenue"/>
    <d v="2024-08-31T00:00:00"/>
    <x v="0"/>
    <s v="52022"/>
    <s v="909159"/>
    <s v="7 American Express"/>
    <s v="565"/>
    <m/>
    <m/>
    <m/>
    <s v="Laura Ruddy"/>
    <n v="29920"/>
    <x v="3"/>
    <x v="9"/>
    <x v="1"/>
  </r>
  <r>
    <s v="Journal"/>
    <x v="9"/>
    <s v="Insourcing Services"/>
    <s v="Insourcing Services Revenue"/>
    <d v="2024-08-31T00:00:00"/>
    <x v="0"/>
    <s v="52022"/>
    <s v="909159"/>
    <s v="269 Visa (BTS)"/>
    <s v="5983"/>
    <m/>
    <m/>
    <m/>
    <s v="Fatama AwadaZayour"/>
    <n v="9544.5"/>
    <x v="3"/>
    <x v="23"/>
    <x v="1"/>
  </r>
  <r>
    <s v="Journal"/>
    <x v="9"/>
    <s v="Insourcing Services"/>
    <s v="Insourcing Services Revenue"/>
    <d v="2024-08-31T00:00:00"/>
    <x v="0"/>
    <s v="52022"/>
    <s v="909159"/>
    <s v="7 American Express"/>
    <s v="565"/>
    <m/>
    <m/>
    <m/>
    <s v="Grace Mathews"/>
    <n v="11537.5"/>
    <x v="3"/>
    <x v="9"/>
    <x v="1"/>
  </r>
  <r>
    <s v="Journal"/>
    <x v="9"/>
    <s v="Insourcing Services"/>
    <s v="Insourcing Services Revenue"/>
    <d v="2024-08-31T00:00:00"/>
    <x v="0"/>
    <s v="52022"/>
    <s v="909159"/>
    <s v="7 American Express"/>
    <s v="565"/>
    <m/>
    <m/>
    <m/>
    <s v="Daniella Caputo"/>
    <n v="14080"/>
    <x v="3"/>
    <x v="9"/>
    <x v="1"/>
  </r>
  <r>
    <s v="Journal"/>
    <x v="9"/>
    <s v="Insourcing Services"/>
    <s v="Insourcing Services Revenue"/>
    <d v="2024-08-31T00:00:00"/>
    <x v="0"/>
    <s v="52022"/>
    <s v="909159"/>
    <s v="7 American Express"/>
    <s v="565"/>
    <m/>
    <m/>
    <m/>
    <s v="Annie Arrix"/>
    <n v="11440"/>
    <x v="3"/>
    <x v="9"/>
    <x v="1"/>
  </r>
  <r>
    <s v="Journal"/>
    <x v="9"/>
    <s v="Insourcing Services"/>
    <s v="Insourcing Services Revenue"/>
    <d v="2024-08-31T00:00:00"/>
    <x v="0"/>
    <s v="52022"/>
    <s v="909159"/>
    <s v="8 Citi"/>
    <s v="566"/>
    <m/>
    <m/>
    <m/>
    <s v="Tracy Poltie"/>
    <n v="11634"/>
    <x v="3"/>
    <x v="54"/>
    <x v="1"/>
  </r>
  <r>
    <s v="Journal"/>
    <x v="9"/>
    <s v="Insourcing Services"/>
    <s v="Insourcing Services Revenue"/>
    <d v="2024-08-31T00:00:00"/>
    <x v="0"/>
    <s v="52022"/>
    <s v="909159"/>
    <s v="8 Citi"/>
    <s v="566"/>
    <m/>
    <m/>
    <m/>
    <s v="Ozzie Sosa"/>
    <n v="13200"/>
    <x v="3"/>
    <x v="54"/>
    <x v="1"/>
  </r>
  <r>
    <s v="Journal"/>
    <x v="9"/>
    <s v="Insourcing Services"/>
    <s v="Insourcing Services Revenue"/>
    <d v="2024-08-31T00:00:00"/>
    <x v="0"/>
    <s v="52022"/>
    <s v="909159"/>
    <s v="8 Citi"/>
    <s v="566"/>
    <m/>
    <m/>
    <m/>
    <s v="Ashley Sargent"/>
    <n v="16200"/>
    <x v="3"/>
    <x v="54"/>
    <x v="1"/>
  </r>
  <r>
    <s v="Journal"/>
    <x v="9"/>
    <s v="Insourcing Services"/>
    <s v="Insourcing Services Revenue"/>
    <d v="2024-08-31T00:00:00"/>
    <x v="0"/>
    <s v="52022"/>
    <s v="909159"/>
    <s v="269 Visa (BTS)"/>
    <s v="5983"/>
    <m/>
    <m/>
    <m/>
    <s v="Valerie Williams"/>
    <n v="10080"/>
    <x v="3"/>
    <x v="23"/>
    <x v="1"/>
  </r>
  <r>
    <s v="Journal"/>
    <x v="9"/>
    <s v="Insourcing Services"/>
    <s v="Insourcing Services Revenue"/>
    <d v="2024-08-31T00:00:00"/>
    <x v="0"/>
    <s v="52022"/>
    <s v="909159"/>
    <s v="8 Citi"/>
    <s v="566"/>
    <m/>
    <m/>
    <m/>
    <s v="Tahisha Jenkins"/>
    <n v="8160"/>
    <x v="3"/>
    <x v="54"/>
    <x v="1"/>
  </r>
  <r>
    <s v="Journal"/>
    <x v="9"/>
    <s v="Insourcing Services"/>
    <s v="Insourcing Services Revenue"/>
    <d v="2024-08-31T00:00:00"/>
    <x v="0"/>
    <s v="52022"/>
    <s v="909159"/>
    <s v="8 Citi"/>
    <s v="566"/>
    <m/>
    <m/>
    <m/>
    <s v="Jessica Cordero"/>
    <n v="13200"/>
    <x v="3"/>
    <x v="54"/>
    <x v="1"/>
  </r>
  <r>
    <s v="Journal"/>
    <x v="9"/>
    <s v="Insourcing Services"/>
    <s v="Insourcing Services Revenue"/>
    <d v="2024-08-31T00:00:00"/>
    <x v="0"/>
    <s v="52022"/>
    <s v="909159"/>
    <s v="269 Visa (BTS)"/>
    <s v="5983"/>
    <m/>
    <m/>
    <m/>
    <s v="Shernelle Bonds"/>
    <n v="7560"/>
    <x v="3"/>
    <x v="23"/>
    <x v="1"/>
  </r>
  <r>
    <s v="Journal"/>
    <x v="9"/>
    <s v="Insourcing Services"/>
    <s v="Insourcing Services Revenue"/>
    <d v="2024-08-31T00:00:00"/>
    <x v="0"/>
    <s v="52022"/>
    <s v="909159"/>
    <s v="269 Visa (BTS)"/>
    <s v="5983"/>
    <m/>
    <m/>
    <m/>
    <s v="Marcie Wiehagen"/>
    <n v="18487"/>
    <x v="3"/>
    <x v="23"/>
    <x v="1"/>
  </r>
  <r>
    <s v="Journal"/>
    <x v="9"/>
    <s v="Insourcing Services"/>
    <s v="Insourcing Services Revenue"/>
    <d v="2024-08-31T00:00:00"/>
    <x v="0"/>
    <s v="52022"/>
    <s v="909159"/>
    <s v="8 Citi"/>
    <s v="566"/>
    <m/>
    <m/>
    <m/>
    <s v="Jaylen Carter"/>
    <n v="9372"/>
    <x v="3"/>
    <x v="54"/>
    <x v="1"/>
  </r>
  <r>
    <s v="Journal"/>
    <x v="9"/>
    <s v="Insourcing Services"/>
    <s v="Insourcing Services Revenue"/>
    <d v="2024-08-31T00:00:00"/>
    <x v="0"/>
    <s v="52022"/>
    <s v="909159"/>
    <s v="7 American Express"/>
    <s v="565"/>
    <m/>
    <m/>
    <m/>
    <s v="Sophie Krantz"/>
    <n v="14380"/>
    <x v="3"/>
    <x v="9"/>
    <x v="1"/>
  </r>
  <r>
    <s v="Journal"/>
    <x v="9"/>
    <s v="Insourcing Services"/>
    <s v="Insourcing Services Revenue"/>
    <d v="2024-08-31T00:00:00"/>
    <x v="0"/>
    <s v="52022"/>
    <s v="909159"/>
    <s v="7 American Express"/>
    <s v="565"/>
    <m/>
    <m/>
    <m/>
    <s v="Skylar Heilos"/>
    <n v="14080"/>
    <x v="3"/>
    <x v="9"/>
    <x v="1"/>
  </r>
  <r>
    <s v="Journal"/>
    <x v="9"/>
    <s v="Insourcing Services"/>
    <s v="Insourcing Services Revenue"/>
    <d v="2024-08-31T00:00:00"/>
    <x v="0"/>
    <s v="52022"/>
    <s v="909159"/>
    <s v="7 American Express"/>
    <s v="565"/>
    <m/>
    <m/>
    <m/>
    <s v="Kai Gregory"/>
    <n v="11440"/>
    <x v="3"/>
    <x v="9"/>
    <x v="1"/>
  </r>
  <r>
    <s v="Journal"/>
    <x v="9"/>
    <s v="Insourcing Services"/>
    <s v="Insourcing Services Revenue"/>
    <d v="2024-08-31T00:00:00"/>
    <x v="0"/>
    <s v="52022"/>
    <s v="909159"/>
    <s v="170 CVS Health"/>
    <s v="2020"/>
    <m/>
    <m/>
    <m/>
    <s v="Ramiz Shaik (Segra)"/>
    <n v="14080"/>
    <x v="3"/>
    <x v="3"/>
    <x v="1"/>
  </r>
  <r>
    <s v="Journal"/>
    <x v="9"/>
    <s v="Insourcing Services"/>
    <s v="Insourcing Services Revenue"/>
    <d v="2024-08-31T00:00:00"/>
    <x v="0"/>
    <s v="52022"/>
    <s v="909159"/>
    <s v="7 American Express"/>
    <s v="565"/>
    <m/>
    <m/>
    <m/>
    <s v="Mary Ado"/>
    <n v="14960"/>
    <x v="3"/>
    <x v="9"/>
    <x v="1"/>
  </r>
  <r>
    <s v="Journal"/>
    <x v="9"/>
    <s v="Insourcing Services"/>
    <s v="Insourcing Services Revenue"/>
    <d v="2024-08-31T00:00:00"/>
    <x v="0"/>
    <s v="52022"/>
    <s v="909159"/>
    <s v="7 American Express"/>
    <s v="565"/>
    <m/>
    <m/>
    <m/>
    <s v="Anthony Romero"/>
    <n v="11505"/>
    <x v="3"/>
    <x v="9"/>
    <x v="1"/>
  </r>
  <r>
    <s v="Journal"/>
    <x v="9"/>
    <s v="Insourcing Services"/>
    <s v="Insourcing Services Revenue"/>
    <d v="2024-08-31T00:00:00"/>
    <x v="0"/>
    <s v="52022"/>
    <s v="909159"/>
    <s v="8 Citi"/>
    <s v="566"/>
    <m/>
    <m/>
    <m/>
    <s v="Roslyn Smith"/>
    <n v="17160"/>
    <x v="3"/>
    <x v="54"/>
    <x v="1"/>
  </r>
  <r>
    <s v="Journal"/>
    <x v="9"/>
    <s v="Insourcing Services"/>
    <s v="Insourcing Services Revenue"/>
    <d v="2024-08-31T00:00:00"/>
    <x v="0"/>
    <s v="52022"/>
    <s v="909159"/>
    <s v="7 American Express"/>
    <s v="565"/>
    <m/>
    <m/>
    <m/>
    <s v="Kelsey McGuire"/>
    <n v="11070.4"/>
    <x v="3"/>
    <x v="9"/>
    <x v="1"/>
  </r>
  <r>
    <s v="Journal"/>
    <x v="9"/>
    <s v="Insourcing Services"/>
    <s v="Insourcing Services Revenue"/>
    <d v="2024-08-31T00:00:00"/>
    <x v="0"/>
    <s v="52022"/>
    <s v="909159"/>
    <s v="7 American Express"/>
    <s v="565"/>
    <m/>
    <m/>
    <m/>
    <s v="Alexa Tsahalis"/>
    <n v="14040"/>
    <x v="3"/>
    <x v="9"/>
    <x v="1"/>
  </r>
  <r>
    <s v="Journal"/>
    <x v="9"/>
    <s v="Insourcing Services"/>
    <s v="Insourcing Services Revenue"/>
    <d v="2024-08-31T00:00:00"/>
    <x v="0"/>
    <s v="52022"/>
    <s v="909159"/>
    <s v="7 American Express"/>
    <s v="565"/>
    <m/>
    <m/>
    <m/>
    <s v="Sarah Kirk"/>
    <n v="13440"/>
    <x v="3"/>
    <x v="9"/>
    <x v="1"/>
  </r>
  <r>
    <s v="Journal"/>
    <x v="9"/>
    <s v="Insourcing Services"/>
    <s v="Insourcing Services Revenue"/>
    <d v="2024-08-31T00:00:00"/>
    <x v="0"/>
    <s v="52022"/>
    <s v="909159"/>
    <s v="7 American Express"/>
    <s v="565"/>
    <m/>
    <m/>
    <m/>
    <s v="Residual adjustments for various ended projects/consultants"/>
    <n v="7876.01"/>
    <x v="3"/>
    <x v="9"/>
    <x v="1"/>
  </r>
  <r>
    <s v="Journal"/>
    <x v="9"/>
    <s v="Insourcing Services"/>
    <s v="Insourcing Services Revenue"/>
    <d v="2024-08-31T00:00:00"/>
    <x v="0"/>
    <s v="52022"/>
    <s v="909159"/>
    <s v="170 CVS Health : 863 POD 8 Transition Support Team"/>
    <s v="22854"/>
    <s v="15139729316"/>
    <m/>
    <m/>
    <s v="Yaseen Ghani"/>
    <n v="-1680"/>
    <x v="3"/>
    <x v="3"/>
    <x v="1"/>
  </r>
  <r>
    <s v="Journal"/>
    <x v="9"/>
    <s v="Insourcing Services"/>
    <s v="Insourcing Services Revenue"/>
    <d v="2024-08-31T00:00:00"/>
    <x v="0"/>
    <s v="52022"/>
    <s v="909159"/>
    <s v="7 American Express"/>
    <s v="565"/>
    <m/>
    <m/>
    <m/>
    <s v="Skye Mollica"/>
    <n v="8230.4699999999993"/>
    <x v="3"/>
    <x v="9"/>
    <x v="1"/>
  </r>
  <r>
    <s v="Journal"/>
    <x v="9"/>
    <s v="Insourcing Services"/>
    <s v="Insourcing Services Revenue"/>
    <d v="2024-08-31T00:00:00"/>
    <x v="0"/>
    <s v="52022"/>
    <s v="909159"/>
    <s v="7 American Express"/>
    <s v="565"/>
    <m/>
    <m/>
    <m/>
    <s v="Natalie Vitols"/>
    <n v="9880"/>
    <x v="3"/>
    <x v="9"/>
    <x v="1"/>
  </r>
  <r>
    <s v="Journal"/>
    <x v="9"/>
    <s v="Insourcing Services"/>
    <s v="Insourcing Services Revenue"/>
    <d v="2024-08-31T00:00:00"/>
    <x v="0"/>
    <s v="52022"/>
    <s v="909159"/>
    <s v="7 American Express"/>
    <s v="565"/>
    <m/>
    <m/>
    <m/>
    <s v="Claire Jansen"/>
    <n v="15638.25"/>
    <x v="3"/>
    <x v="9"/>
    <x v="1"/>
  </r>
  <r>
    <s v="Journal"/>
    <x v="9"/>
    <s v="Insourcing Services"/>
    <s v="Insourcing Services Revenue"/>
    <d v="2024-08-31T00:00:00"/>
    <x v="0"/>
    <s v="52022"/>
    <s v="909159"/>
    <s v="8 Citi"/>
    <s v="566"/>
    <m/>
    <m/>
    <m/>
    <s v="Amari Hall"/>
    <n v="9196"/>
    <x v="3"/>
    <x v="54"/>
    <x v="1"/>
  </r>
  <r>
    <s v="Journal"/>
    <x v="9"/>
    <s v="Insourcing Services"/>
    <s v="Insourcing Services Revenue"/>
    <d v="2024-08-31T00:00:00"/>
    <x v="0"/>
    <s v="52022"/>
    <s v="909159"/>
    <s v="8 Citi"/>
    <s v="566"/>
    <m/>
    <m/>
    <m/>
    <s v="Elizabeth Rossi"/>
    <n v="12144"/>
    <x v="3"/>
    <x v="54"/>
    <x v="1"/>
  </r>
  <r>
    <s v="Journal"/>
    <x v="9"/>
    <s v="Insourcing Services"/>
    <s v="Insourcing Services Revenue"/>
    <d v="2024-08-31T00:00:00"/>
    <x v="0"/>
    <s v="52022"/>
    <s v="909159"/>
    <s v="8 Citi"/>
    <s v="566"/>
    <m/>
    <m/>
    <m/>
    <s v="Elizabeth Mrozek"/>
    <n v="10787.25"/>
    <x v="3"/>
    <x v="54"/>
    <x v="1"/>
  </r>
  <r>
    <s v="Journal"/>
    <x v="9"/>
    <s v="Insourcing Services"/>
    <s v="Insourcing Services Revenue"/>
    <d v="2024-08-31T00:00:00"/>
    <x v="0"/>
    <s v="52022"/>
    <s v="909159"/>
    <s v="7 American Express"/>
    <s v="565"/>
    <m/>
    <m/>
    <m/>
    <s v="Harrison Bieber"/>
    <n v="11440"/>
    <x v="3"/>
    <x v="9"/>
    <x v="1"/>
  </r>
  <r>
    <s v="Journal"/>
    <x v="9"/>
    <s v="Insourcing Services"/>
    <s v="Insourcing Services Revenue"/>
    <d v="2024-08-31T00:00:00"/>
    <x v="0"/>
    <s v="52022"/>
    <s v="909159"/>
    <s v="227 Tech Mahindra Americas"/>
    <s v="4160"/>
    <m/>
    <m/>
    <m/>
    <s v="John Shinn"/>
    <n v="12474"/>
    <x v="3"/>
    <x v="53"/>
    <x v="1"/>
  </r>
  <r>
    <s v="Journal"/>
    <x v="9"/>
    <s v="Insourcing Services"/>
    <s v="Insourcing Services Revenue"/>
    <d v="2024-08-31T00:00:00"/>
    <x v="0"/>
    <s v="51578"/>
    <s v="898157"/>
    <s v="170 CVS Health : 1228 CVS-Soma King--Sr. Data Science"/>
    <s v="30776"/>
    <s v="18454884166"/>
    <m/>
    <m/>
    <m/>
    <n v="14570"/>
    <x v="3"/>
    <x v="3"/>
    <x v="1"/>
  </r>
  <r>
    <s v="Journal"/>
    <x v="9"/>
    <s v="Insourcing Services"/>
    <s v="Insourcing Services Revenue"/>
    <d v="2024-08-31T00:00:00"/>
    <x v="0"/>
    <s v="52022"/>
    <s v="909159"/>
    <s v="8 Citi"/>
    <s v="566"/>
    <m/>
    <m/>
    <m/>
    <s v="Jason Foster"/>
    <n v="12144"/>
    <x v="3"/>
    <x v="54"/>
    <x v="1"/>
  </r>
  <r>
    <s v="Journal"/>
    <x v="9"/>
    <s v="Insourcing Services"/>
    <s v="Insourcing Services Revenue"/>
    <d v="2024-08-31T00:00:00"/>
    <x v="0"/>
    <s v="52022"/>
    <s v="909159"/>
    <s v="8 Citi"/>
    <s v="566"/>
    <m/>
    <m/>
    <m/>
    <s v="Crystal Thomas"/>
    <n v="13188"/>
    <x v="3"/>
    <x v="54"/>
    <x v="1"/>
  </r>
  <r>
    <s v="Journal"/>
    <x v="9"/>
    <s v="Insourcing Services"/>
    <s v="Insourcing Services Revenue"/>
    <d v="2024-08-31T00:00:00"/>
    <x v="0"/>
    <s v="52022"/>
    <s v="909159"/>
    <s v="7 American Express"/>
    <s v="565"/>
    <m/>
    <m/>
    <m/>
    <s v="Coreen Mason"/>
    <n v="15215"/>
    <x v="3"/>
    <x v="9"/>
    <x v="1"/>
  </r>
  <r>
    <s v="Journal"/>
    <x v="9"/>
    <s v="Insourcing Services"/>
    <s v="Insourcing Services Revenue"/>
    <d v="2024-08-31T00:00:00"/>
    <x v="0"/>
    <s v="52022"/>
    <s v="909159"/>
    <s v="182 GoodRx"/>
    <s v="2032"/>
    <m/>
    <m/>
    <m/>
    <s v="Hadiza Mamman"/>
    <n v="10080"/>
    <x v="3"/>
    <x v="21"/>
    <x v="1"/>
  </r>
  <r>
    <s v="Journal"/>
    <x v="9"/>
    <s v="Insourcing Services"/>
    <s v="Insourcing Services Revenue"/>
    <d v="2024-08-31T00:00:00"/>
    <x v="0"/>
    <s v="52022"/>
    <s v="909159"/>
    <s v="7 American Express"/>
    <s v="565"/>
    <m/>
    <m/>
    <m/>
    <s v="Savannah Gervais"/>
    <n v="16560"/>
    <x v="3"/>
    <x v="9"/>
    <x v="1"/>
  </r>
  <r>
    <s v="Journal"/>
    <x v="9"/>
    <s v="Insourcing Services"/>
    <s v="Insourcing Services Revenue"/>
    <d v="2024-08-31T00:00:00"/>
    <x v="0"/>
    <s v="52022"/>
    <s v="909159"/>
    <s v="8 Citi"/>
    <s v="566"/>
    <m/>
    <m/>
    <m/>
    <s v="Nick Prunty"/>
    <n v="15656"/>
    <x v="3"/>
    <x v="54"/>
    <x v="1"/>
  </r>
  <r>
    <s v="Journal"/>
    <x v="9"/>
    <s v="Insourcing Services"/>
    <s v="Insourcing Services Revenue"/>
    <d v="2024-08-31T00:00:00"/>
    <x v="0"/>
    <s v="52022"/>
    <s v="909159"/>
    <s v="8 Citi"/>
    <s v="566"/>
    <m/>
    <m/>
    <m/>
    <s v="Maksim Margolin"/>
    <n v="13948"/>
    <x v="3"/>
    <x v="54"/>
    <x v="1"/>
  </r>
  <r>
    <s v="Journal"/>
    <x v="9"/>
    <s v="Insourcing Services"/>
    <s v="Insourcing Services Revenue"/>
    <d v="2024-08-31T00:00:00"/>
    <x v="0"/>
    <s v="52022"/>
    <s v="909159"/>
    <s v="8 Citi"/>
    <s v="566"/>
    <m/>
    <m/>
    <m/>
    <s v="Gwen Riggins"/>
    <n v="12188"/>
    <x v="3"/>
    <x v="54"/>
    <x v="1"/>
  </r>
  <r>
    <s v="Journal"/>
    <x v="9"/>
    <s v="Insourcing Services"/>
    <s v="Insourcing Services Revenue"/>
    <d v="2024-08-31T00:00:00"/>
    <x v="0"/>
    <s v="52022"/>
    <s v="909159"/>
    <s v="7 American Express"/>
    <s v="565"/>
    <m/>
    <m/>
    <m/>
    <s v="Rachel Fleischmann"/>
    <n v="6650"/>
    <x v="3"/>
    <x v="9"/>
    <x v="1"/>
  </r>
  <r>
    <s v="Journal"/>
    <x v="9"/>
    <s v="Insourcing Services"/>
    <s v="Insourcing Services Revenue"/>
    <d v="2024-08-31T00:00:00"/>
    <x v="0"/>
    <s v="52022"/>
    <s v="909159"/>
    <s v="269 Visa (BTS)"/>
    <s v="5983"/>
    <m/>
    <m/>
    <m/>
    <s v="Gustavo Perez"/>
    <n v="24787.68"/>
    <x v="3"/>
    <x v="23"/>
    <x v="1"/>
  </r>
  <r>
    <s v="Journal"/>
    <x v="9"/>
    <s v="Insourcing Services"/>
    <s v="Insourcing Services Revenue"/>
    <d v="2024-08-31T00:00:00"/>
    <x v="0"/>
    <s v="52022"/>
    <s v="909159"/>
    <s v="7 American Express"/>
    <s v="565"/>
    <m/>
    <m/>
    <m/>
    <s v="Carly Lieder"/>
    <n v="10400"/>
    <x v="3"/>
    <x v="9"/>
    <x v="1"/>
  </r>
  <r>
    <s v="Journal"/>
    <x v="9"/>
    <s v="Insourcing Services"/>
    <s v="Insourcing Services Revenue"/>
    <d v="2024-08-31T00:00:00"/>
    <x v="0"/>
    <s v="52022"/>
    <s v="909159"/>
    <s v="8 Citi"/>
    <s v="566"/>
    <m/>
    <m/>
    <m/>
    <s v="Sherie Norcome"/>
    <n v="9200"/>
    <x v="3"/>
    <x v="54"/>
    <x v="1"/>
  </r>
  <r>
    <s v="Journal"/>
    <x v="9"/>
    <s v="Insourcing Services"/>
    <s v="Insourcing Services Revenue"/>
    <d v="2024-08-31T00:00:00"/>
    <x v="0"/>
    <s v="52022"/>
    <s v="909159"/>
    <s v="8 Citi"/>
    <s v="566"/>
    <m/>
    <m/>
    <m/>
    <s v="Mark Carew"/>
    <n v="14960"/>
    <x v="3"/>
    <x v="54"/>
    <x v="1"/>
  </r>
  <r>
    <s v="Journal"/>
    <x v="9"/>
    <s v="Insourcing Services"/>
    <s v="Insourcing Services Revenue"/>
    <d v="2024-08-31T00:00:00"/>
    <x v="0"/>
    <s v="52022"/>
    <s v="909159"/>
    <s v="7 American Express"/>
    <s v="565"/>
    <m/>
    <m/>
    <m/>
    <s v="Jeronimo PeraltaRamos"/>
    <n v="8840"/>
    <x v="3"/>
    <x v="9"/>
    <x v="1"/>
  </r>
  <r>
    <s v="Journal"/>
    <x v="9"/>
    <s v="Insourcing Services"/>
    <s v="Insourcing Services Revenue"/>
    <d v="2024-08-31T00:00:00"/>
    <x v="0"/>
    <s v="52022"/>
    <s v="909159"/>
    <s v="7 American Express"/>
    <s v="565"/>
    <m/>
    <m/>
    <m/>
    <s v="Jessica Katz"/>
    <n v="10920"/>
    <x v="3"/>
    <x v="9"/>
    <x v="1"/>
  </r>
  <r>
    <s v="Journal"/>
    <x v="9"/>
    <s v="Insourcing Services"/>
    <s v="Insourcing Services Revenue"/>
    <d v="2024-08-31T00:00:00"/>
    <x v="0"/>
    <s v="52022"/>
    <s v="909159"/>
    <s v="173 Walmart"/>
    <s v="2023"/>
    <m/>
    <m/>
    <m/>
    <s v="Dhruvil Shah"/>
    <n v="19360"/>
    <x v="3"/>
    <x v="2"/>
    <x v="1"/>
  </r>
  <r>
    <s v="Journal"/>
    <x v="9"/>
    <s v="Insourcing Services"/>
    <s v="Insourcing Services Revenue"/>
    <d v="2024-08-31T00:00:00"/>
    <x v="0"/>
    <s v="52022"/>
    <s v="909159"/>
    <s v="269 Visa (BTS)"/>
    <s v="5983"/>
    <m/>
    <m/>
    <m/>
    <s v="Roisha Cains"/>
    <n v="10300.5"/>
    <x v="3"/>
    <x v="23"/>
    <x v="1"/>
  </r>
  <r>
    <s v="Journal"/>
    <x v="9"/>
    <s v="Insourcing Services"/>
    <s v="Insourcing Services Revenue"/>
    <d v="2024-08-31T00:00:00"/>
    <x v="0"/>
    <s v="52022"/>
    <s v="909159"/>
    <s v="7 American Express"/>
    <s v="565"/>
    <m/>
    <m/>
    <m/>
    <s v="Isabella Siazon"/>
    <n v="11440"/>
    <x v="3"/>
    <x v="9"/>
    <x v="1"/>
  </r>
  <r>
    <s v="Journal"/>
    <x v="9"/>
    <s v="Insourcing Services"/>
    <s v="Insourcing Services Revenue"/>
    <d v="2024-08-31T00:00:00"/>
    <x v="0"/>
    <s v="52022"/>
    <s v="909159"/>
    <s v="8 Citi"/>
    <s v="566"/>
    <m/>
    <m/>
    <m/>
    <s v="LaDarius Owens"/>
    <n v="12672"/>
    <x v="3"/>
    <x v="54"/>
    <x v="1"/>
  </r>
  <r>
    <s v="Journal"/>
    <x v="9"/>
    <s v="Insourcing Services"/>
    <s v="Insourcing Services Revenue"/>
    <d v="2024-08-31T00:00:00"/>
    <x v="0"/>
    <s v="52022"/>
    <s v="909159"/>
    <s v="269 Visa (BTS)"/>
    <s v="5983"/>
    <m/>
    <m/>
    <m/>
    <s v="Michelle Rudolph"/>
    <n v="10591.68"/>
    <x v="3"/>
    <x v="23"/>
    <x v="1"/>
  </r>
  <r>
    <s v="Journal"/>
    <x v="9"/>
    <s v="Insourcing Services"/>
    <s v="Insourcing Services Revenue"/>
    <d v="2024-08-31T00:00:00"/>
    <x v="0"/>
    <s v="52022"/>
    <s v="909159"/>
    <s v="9 MasterCard"/>
    <s v="567"/>
    <m/>
    <m/>
    <m/>
    <s v="Jeff Pearcy"/>
    <n v="13068"/>
    <x v="3"/>
    <x v="29"/>
    <x v="1"/>
  </r>
  <r>
    <s v="Journal"/>
    <x v="9"/>
    <s v="Insourcing Services"/>
    <s v="Insourcing Services Revenue"/>
    <d v="2024-08-31T00:00:00"/>
    <x v="0"/>
    <s v="52022"/>
    <s v="909159"/>
    <s v="7 American Express"/>
    <s v="565"/>
    <m/>
    <m/>
    <m/>
    <s v="Blake Bosch"/>
    <n v="11635"/>
    <x v="3"/>
    <x v="9"/>
    <x v="1"/>
  </r>
  <r>
    <s v="Journal"/>
    <x v="9"/>
    <s v="Insourcing Services"/>
    <s v="Insourcing Services Revenue"/>
    <d v="2024-08-31T00:00:00"/>
    <x v="0"/>
    <s v="52022"/>
    <s v="909159"/>
    <s v="192 Hancock Whitney"/>
    <s v="3305"/>
    <m/>
    <m/>
    <m/>
    <s v="Krystina Nguyen"/>
    <n v="16896"/>
    <x v="3"/>
    <x v="59"/>
    <x v="1"/>
  </r>
  <r>
    <s v="Journal"/>
    <x v="9"/>
    <s v="Insourcing Services"/>
    <s v="Insourcing Services Revenue"/>
    <d v="2024-08-31T00:00:00"/>
    <x v="0"/>
    <s v="52022"/>
    <s v="909159"/>
    <s v="8 Citi"/>
    <s v="566"/>
    <m/>
    <m/>
    <m/>
    <s v="Tara Bell"/>
    <n v="9680"/>
    <x v="3"/>
    <x v="54"/>
    <x v="1"/>
  </r>
  <r>
    <s v="Journal"/>
    <x v="9"/>
    <s v="Insourcing Services"/>
    <s v="Insourcing Services Revenue"/>
    <d v="2024-08-31T00:00:00"/>
    <x v="0"/>
    <s v="52022"/>
    <s v="909159"/>
    <s v="8 Citi"/>
    <s v="566"/>
    <m/>
    <m/>
    <m/>
    <s v="Nuria Guardado"/>
    <n v="17680"/>
    <x v="3"/>
    <x v="54"/>
    <x v="1"/>
  </r>
  <r>
    <s v="Journal"/>
    <x v="9"/>
    <s v="Insourcing Services"/>
    <s v="Insourcing Services Revenue"/>
    <d v="2024-08-31T00:00:00"/>
    <x v="0"/>
    <s v="51611"/>
    <s v="901172"/>
    <s v="170 CVS Health : 1228 CVS-Soma King--Sr. Data Science"/>
    <s v="30776"/>
    <s v="18454884166"/>
    <m/>
    <m/>
    <s v="NIshant Jadhav"/>
    <n v="-16920"/>
    <x v="3"/>
    <x v="3"/>
    <x v="1"/>
  </r>
  <r>
    <s v="Journal"/>
    <x v="9"/>
    <s v="Insourcing Services"/>
    <s v="Insourcing Services Revenue"/>
    <d v="2024-08-31T00:00:00"/>
    <x v="0"/>
    <s v="52022"/>
    <s v="909159"/>
    <s v="8 Citi"/>
    <s v="566"/>
    <m/>
    <m/>
    <m/>
    <s v="Erica Martell"/>
    <n v="10590.5"/>
    <x v="3"/>
    <x v="54"/>
    <x v="1"/>
  </r>
  <r>
    <s v="Journal"/>
    <x v="9"/>
    <s v="Insourcing Services"/>
    <s v="Insourcing Services Revenue"/>
    <d v="2024-08-31T00:00:00"/>
    <x v="0"/>
    <s v="52022"/>
    <s v="909159"/>
    <s v="7 American Express"/>
    <s v="565"/>
    <m/>
    <m/>
    <m/>
    <s v="Sara Tesser"/>
    <n v="14080"/>
    <x v="3"/>
    <x v="9"/>
    <x v="1"/>
  </r>
  <r>
    <s v="Journal"/>
    <x v="9"/>
    <s v="Insourcing Services"/>
    <s v="Insourcing Services Revenue"/>
    <d v="2024-08-31T00:00:00"/>
    <x v="0"/>
    <s v="52022"/>
    <s v="909159"/>
    <s v="7 American Express"/>
    <s v="565"/>
    <m/>
    <m/>
    <m/>
    <s v="Olivia Grala"/>
    <n v="10315.6"/>
    <x v="3"/>
    <x v="9"/>
    <x v="1"/>
  </r>
  <r>
    <s v="Journal"/>
    <x v="9"/>
    <s v="Insourcing Services"/>
    <s v="Insourcing Services Revenue"/>
    <d v="2024-08-31T00:00:00"/>
    <x v="0"/>
    <s v="52022"/>
    <s v="909159"/>
    <s v="8 Citi"/>
    <s v="566"/>
    <m/>
    <m/>
    <m/>
    <s v="Joan Walker"/>
    <n v="11250"/>
    <x v="3"/>
    <x v="54"/>
    <x v="1"/>
  </r>
  <r>
    <s v="Journal"/>
    <x v="9"/>
    <s v="Insourcing Services"/>
    <s v="Insourcing Services Revenue"/>
    <d v="2024-08-31T00:00:00"/>
    <x v="0"/>
    <s v="52022"/>
    <s v="909159"/>
    <s v="7 American Express"/>
    <s v="565"/>
    <m/>
    <m/>
    <m/>
    <s v="Riley BelBruno"/>
    <n v="14080"/>
    <x v="3"/>
    <x v="9"/>
    <x v="1"/>
  </r>
  <r>
    <s v="Journal"/>
    <x v="9"/>
    <s v="Insourcing Services"/>
    <s v="Insourcing Services Revenue"/>
    <d v="2024-08-31T00:00:00"/>
    <x v="0"/>
    <s v="52022"/>
    <s v="909159"/>
    <s v="7 American Express"/>
    <s v="565"/>
    <m/>
    <m/>
    <m/>
    <s v="Justin Carter"/>
    <n v="11070.4"/>
    <x v="3"/>
    <x v="9"/>
    <x v="1"/>
  </r>
  <r>
    <s v="Journal"/>
    <x v="9"/>
    <s v="Insourcing Services"/>
    <s v="Insourcing Services Revenue"/>
    <d v="2024-08-31T00:00:00"/>
    <x v="0"/>
    <s v="52022"/>
    <s v="909159"/>
    <s v="7 American Express"/>
    <s v="565"/>
    <m/>
    <m/>
    <m/>
    <s v="Jodyann Buchanan"/>
    <n v="11505"/>
    <x v="3"/>
    <x v="9"/>
    <x v="1"/>
  </r>
  <r>
    <s v="Journal"/>
    <x v="9"/>
    <s v="Insourcing Services"/>
    <s v="Insourcing Services Revenue"/>
    <d v="2024-08-31T00:00:00"/>
    <x v="0"/>
    <s v="52022"/>
    <s v="909159"/>
    <s v="9 MasterCard"/>
    <s v="567"/>
    <m/>
    <m/>
    <m/>
    <s v="Johnathan Kelley"/>
    <n v="14960"/>
    <x v="3"/>
    <x v="29"/>
    <x v="1"/>
  </r>
  <r>
    <s v="Journal"/>
    <x v="9"/>
    <s v="Insourcing Services"/>
    <s v="Insourcing Services Revenue"/>
    <d v="2024-08-31T00:00:00"/>
    <x v="0"/>
    <s v="52022"/>
    <s v="909159"/>
    <s v="364 Flatiron Health, Inc."/>
    <s v="13364"/>
    <m/>
    <m/>
    <m/>
    <s v="Adam Burger"/>
    <n v="9152"/>
    <x v="3"/>
    <x v="60"/>
    <x v="1"/>
  </r>
  <r>
    <s v="Journal"/>
    <x v="9"/>
    <s v="Insourcing Services"/>
    <s v="Insourcing Services Revenue"/>
    <d v="2024-08-31T00:00:00"/>
    <x v="0"/>
    <s v="52022"/>
    <s v="909159"/>
    <s v="8 Citi"/>
    <s v="566"/>
    <m/>
    <m/>
    <m/>
    <s v="Vance Turner"/>
    <n v="10695"/>
    <x v="3"/>
    <x v="54"/>
    <x v="1"/>
  </r>
  <r>
    <s v="Journal"/>
    <x v="9"/>
    <s v="Insourcing Services"/>
    <s v="Insourcing Services Revenue"/>
    <d v="2024-08-31T00:00:00"/>
    <x v="0"/>
    <s v="52022"/>
    <s v="909159"/>
    <s v="8 Citi"/>
    <s v="566"/>
    <m/>
    <m/>
    <m/>
    <s v="David Weynand"/>
    <n v="6270"/>
    <x v="3"/>
    <x v="54"/>
    <x v="1"/>
  </r>
  <r>
    <s v="Journal"/>
    <x v="9"/>
    <s v="Insourcing Services"/>
    <s v="Insourcing Services Revenue"/>
    <d v="2024-08-31T00:00:00"/>
    <x v="0"/>
    <s v="52022"/>
    <s v="909159"/>
    <s v="269 Visa (BTS)"/>
    <s v="5983"/>
    <m/>
    <m/>
    <m/>
    <s v="Annica Engler"/>
    <n v="9147.36"/>
    <x v="3"/>
    <x v="23"/>
    <x v="1"/>
  </r>
  <r>
    <s v="Journal"/>
    <x v="9"/>
    <s v="Insourcing Services"/>
    <s v="Insourcing Services Revenue"/>
    <d v="2024-08-31T00:00:00"/>
    <x v="0"/>
    <s v="52022"/>
    <s v="909159"/>
    <s v="9 MasterCard"/>
    <s v="567"/>
    <m/>
    <m/>
    <m/>
    <s v="Emma Lam"/>
    <n v="19360"/>
    <x v="3"/>
    <x v="29"/>
    <x v="1"/>
  </r>
  <r>
    <s v="Journal"/>
    <x v="9"/>
    <s v="Insourcing Services"/>
    <s v="Insourcing Services Revenue"/>
    <d v="2024-08-31T00:00:00"/>
    <x v="0"/>
    <s v="52022"/>
    <s v="909159"/>
    <s v="9 MasterCard"/>
    <s v="567"/>
    <m/>
    <m/>
    <m/>
    <s v="David Tuttle"/>
    <n v="10098"/>
    <x v="3"/>
    <x v="29"/>
    <x v="1"/>
  </r>
  <r>
    <s v="Journal"/>
    <x v="9"/>
    <s v="Insourcing Services"/>
    <s v="Insourcing Services Revenue"/>
    <d v="2024-08-31T00:00:00"/>
    <x v="0"/>
    <s v="52022"/>
    <s v="909159"/>
    <s v="195 Leukemia &amp; Lymphoma Society"/>
    <s v="3308"/>
    <m/>
    <m/>
    <m/>
    <s v="RaShawd Solomon"/>
    <n v="12320"/>
    <x v="3"/>
    <x v="50"/>
    <x v="1"/>
  </r>
  <r>
    <s v="Journal"/>
    <x v="9"/>
    <s v="Insourcing Services"/>
    <s v="Insourcing Services Revenue"/>
    <d v="2024-08-31T00:00:00"/>
    <x v="0"/>
    <s v="52022"/>
    <s v="909159"/>
    <s v="7 American Express"/>
    <s v="565"/>
    <m/>
    <m/>
    <m/>
    <s v="Alex Yasko"/>
    <n v="11440"/>
    <x v="3"/>
    <x v="9"/>
    <x v="1"/>
  </r>
  <r>
    <s v="Journal"/>
    <x v="9"/>
    <s v="Insourcing Services"/>
    <s v="Insourcing Services Revenue"/>
    <d v="2024-08-31T00:00:00"/>
    <x v="0"/>
    <s v="52022"/>
    <s v="909159"/>
    <s v="7 American Express"/>
    <s v="565"/>
    <m/>
    <m/>
    <m/>
    <s v="Zainab Khan"/>
    <n v="14800"/>
    <x v="3"/>
    <x v="9"/>
    <x v="1"/>
  </r>
  <r>
    <s v="Journal"/>
    <x v="9"/>
    <s v="Insourcing Services"/>
    <s v="Insourcing Services Revenue"/>
    <d v="2024-08-31T00:00:00"/>
    <x v="0"/>
    <s v="52022"/>
    <s v="909159"/>
    <s v="7 American Express"/>
    <s v="565"/>
    <m/>
    <m/>
    <m/>
    <s v="Rhea Nair"/>
    <n v="14337"/>
    <x v="3"/>
    <x v="9"/>
    <x v="1"/>
  </r>
  <r>
    <s v="Journal"/>
    <x v="9"/>
    <s v="Insourcing Services"/>
    <s v="Insourcing Services Revenue"/>
    <d v="2024-08-31T00:00:00"/>
    <x v="0"/>
    <s v="52022"/>
    <s v="909159"/>
    <s v="8 Citi"/>
    <s v="566"/>
    <m/>
    <m/>
    <m/>
    <s v="Jasdeep Arora"/>
    <n v="18432"/>
    <x v="3"/>
    <x v="54"/>
    <x v="1"/>
  </r>
  <r>
    <s v="Journal"/>
    <x v="9"/>
    <s v="Insourcing Services"/>
    <s v="Insourcing Services Revenue"/>
    <d v="2024-08-31T00:00:00"/>
    <x v="0"/>
    <s v="52022"/>
    <s v="909159"/>
    <s v="7 American Express"/>
    <s v="565"/>
    <m/>
    <m/>
    <m/>
    <s v="Taylor Li"/>
    <n v="2264.4"/>
    <x v="3"/>
    <x v="9"/>
    <x v="1"/>
  </r>
  <r>
    <s v="Journal"/>
    <x v="9"/>
    <s v="Insourcing Services"/>
    <s v="Insourcing Services Revenue"/>
    <d v="2024-08-31T00:00:00"/>
    <x v="0"/>
    <s v="52022"/>
    <s v="909159"/>
    <s v="9 MasterCard"/>
    <s v="567"/>
    <m/>
    <m/>
    <m/>
    <s v="Adam Sandecki"/>
    <n v="15840"/>
    <x v="3"/>
    <x v="29"/>
    <x v="1"/>
  </r>
  <r>
    <s v="Journal"/>
    <x v="9"/>
    <s v="Insourcing Services"/>
    <s v="Insourcing Services Revenue"/>
    <d v="2024-08-31T00:00:00"/>
    <x v="0"/>
    <s v="52022"/>
    <s v="909159"/>
    <s v="2 AARP"/>
    <s v="560"/>
    <m/>
    <m/>
    <m/>
    <s v="Karla Sodano"/>
    <n v="8330"/>
    <x v="3"/>
    <x v="32"/>
    <x v="1"/>
  </r>
  <r>
    <s v="Journal"/>
    <x v="9"/>
    <s v="Insourcing Services"/>
    <s v="Insourcing Services Revenue"/>
    <d v="2024-08-31T00:00:00"/>
    <x v="0"/>
    <s v="52022"/>
    <s v="909159"/>
    <s v="170 CVS Health : 863 POD 8 Transition Support Team"/>
    <s v="22854"/>
    <s v="15139729316"/>
    <m/>
    <m/>
    <s v="Krissy Wong"/>
    <n v="4680"/>
    <x v="3"/>
    <x v="3"/>
    <x v="1"/>
  </r>
  <r>
    <s v="Journal"/>
    <x v="9"/>
    <s v="Insourcing Services"/>
    <s v="Insourcing Services Revenue"/>
    <d v="2024-08-31T00:00:00"/>
    <x v="0"/>
    <s v="52022"/>
    <s v="909159"/>
    <s v="8 Citi"/>
    <s v="566"/>
    <m/>
    <m/>
    <m/>
    <s v="Michael Tetting"/>
    <n v="16016"/>
    <x v="3"/>
    <x v="54"/>
    <x v="1"/>
  </r>
  <r>
    <s v="Journal"/>
    <x v="9"/>
    <s v="Insourcing Services"/>
    <s v="Insourcing Services Revenue"/>
    <d v="2024-08-31T00:00:00"/>
    <x v="0"/>
    <s v="52022"/>
    <s v="909159"/>
    <s v="8 Citi"/>
    <s v="566"/>
    <m/>
    <m/>
    <m/>
    <s v="Dahveed Manning"/>
    <n v="9504"/>
    <x v="3"/>
    <x v="54"/>
    <x v="1"/>
  </r>
  <r>
    <s v="Journal"/>
    <x v="9"/>
    <s v="Insourcing Services"/>
    <s v="Insourcing Services Revenue"/>
    <d v="2024-08-31T00:00:00"/>
    <x v="0"/>
    <s v="52022"/>
    <s v="909159"/>
    <s v="7 American Express"/>
    <s v="565"/>
    <m/>
    <m/>
    <m/>
    <s v="Zoe Kamman"/>
    <n v="15390"/>
    <x v="3"/>
    <x v="9"/>
    <x v="1"/>
  </r>
  <r>
    <s v="Journal"/>
    <x v="9"/>
    <s v="Insourcing Services"/>
    <s v="Insourcing Services Revenue"/>
    <d v="2024-08-31T00:00:00"/>
    <x v="0"/>
    <s v="52022"/>
    <s v="909159"/>
    <s v="7 American Express"/>
    <s v="565"/>
    <m/>
    <m/>
    <m/>
    <s v="Joshika Andersson"/>
    <n v="14400"/>
    <x v="3"/>
    <x v="9"/>
    <x v="1"/>
  </r>
  <r>
    <s v="Journal"/>
    <x v="9"/>
    <s v="Insourcing Services"/>
    <s v="Insourcing Services Revenue"/>
    <d v="2024-08-31T00:00:00"/>
    <x v="0"/>
    <s v="52022"/>
    <s v="909159"/>
    <s v="269 Visa (BTS)"/>
    <s v="5983"/>
    <m/>
    <m/>
    <m/>
    <s v="Michael James"/>
    <n v="11088"/>
    <x v="3"/>
    <x v="23"/>
    <x v="1"/>
  </r>
  <r>
    <s v="Journal"/>
    <x v="9"/>
    <s v="Insourcing Services"/>
    <s v="Insourcing Services Revenue"/>
    <d v="2024-08-31T00:00:00"/>
    <x v="0"/>
    <s v="52022"/>
    <s v="909159"/>
    <s v="7 American Express"/>
    <s v="565"/>
    <m/>
    <m/>
    <m/>
    <s v="Ana Pena"/>
    <n v="10660"/>
    <x v="3"/>
    <x v="9"/>
    <x v="1"/>
  </r>
  <r>
    <s v="Journal"/>
    <x v="9"/>
    <s v="Insourcing Services"/>
    <s v="Insourcing Services Revenue"/>
    <d v="2024-08-31T00:00:00"/>
    <x v="0"/>
    <s v="52022"/>
    <s v="909159"/>
    <s v="8 Citi"/>
    <s v="566"/>
    <m/>
    <m/>
    <m/>
    <s v="Zeal Doshi"/>
    <n v="15796"/>
    <x v="3"/>
    <x v="54"/>
    <x v="1"/>
  </r>
  <r>
    <s v="Journal"/>
    <x v="9"/>
    <s v="Insourcing Services"/>
    <s v="Insourcing Services Revenue"/>
    <d v="2024-08-31T00:00:00"/>
    <x v="0"/>
    <s v="52022"/>
    <s v="909159"/>
    <s v="269 Visa (BTS)"/>
    <s v="5983"/>
    <m/>
    <m/>
    <m/>
    <s v="Suly Radilla"/>
    <n v="10584"/>
    <x v="3"/>
    <x v="23"/>
    <x v="1"/>
  </r>
  <r>
    <s v="Journal"/>
    <x v="9"/>
    <s v="Insourcing Services"/>
    <s v="Insourcing Services Revenue"/>
    <d v="2024-08-31T00:00:00"/>
    <x v="0"/>
    <s v="52022"/>
    <s v="909159"/>
    <s v="269 Visa (BTS)"/>
    <s v="5983"/>
    <m/>
    <m/>
    <m/>
    <s v="Laura Taras"/>
    <n v="23355"/>
    <x v="3"/>
    <x v="23"/>
    <x v="1"/>
  </r>
  <r>
    <s v="Journal"/>
    <x v="9"/>
    <s v="Insourcing Services"/>
    <s v="Insourcing Services Revenue"/>
    <d v="2024-08-31T00:00:00"/>
    <x v="0"/>
    <s v="52022"/>
    <s v="909159"/>
    <s v="269 Visa (BTS)"/>
    <s v="5983"/>
    <m/>
    <m/>
    <m/>
    <s v="Kelly Chase"/>
    <n v="7276.5"/>
    <x v="3"/>
    <x v="23"/>
    <x v="1"/>
  </r>
  <r>
    <s v="Journal"/>
    <x v="9"/>
    <s v="Insourcing Services"/>
    <s v="Insourcing Services Revenue"/>
    <d v="2024-08-31T00:00:00"/>
    <x v="0"/>
    <s v="52022"/>
    <s v="909159"/>
    <s v="8 Citi"/>
    <s v="566"/>
    <m/>
    <m/>
    <m/>
    <s v="Ellen Regazzi"/>
    <n v="14008"/>
    <x v="3"/>
    <x v="54"/>
    <x v="1"/>
  </r>
  <r>
    <s v="Journal"/>
    <x v="9"/>
    <s v="Insourcing Services"/>
    <s v="Insourcing Services Revenue"/>
    <d v="2024-08-31T00:00:00"/>
    <x v="0"/>
    <s v="52022"/>
    <s v="909159"/>
    <s v="173 Walmart"/>
    <s v="2023"/>
    <m/>
    <m/>
    <m/>
    <s v="Ryan Puzon"/>
    <n v="18480"/>
    <x v="3"/>
    <x v="2"/>
    <x v="1"/>
  </r>
  <r>
    <s v="Journal"/>
    <x v="9"/>
    <s v="Insourcing Services"/>
    <s v="Insourcing Services Revenue"/>
    <d v="2024-08-31T00:00:00"/>
    <x v="0"/>
    <s v="52022"/>
    <s v="909159"/>
    <s v="269 Visa (BTS)"/>
    <s v="5983"/>
    <m/>
    <m/>
    <m/>
    <s v="Jennifer Gray"/>
    <n v="8936.73"/>
    <x v="3"/>
    <x v="23"/>
    <x v="1"/>
  </r>
  <r>
    <s v="Journal"/>
    <x v="9"/>
    <s v="Insourcing Services"/>
    <s v="Insourcing Services Revenue"/>
    <d v="2024-08-31T00:00:00"/>
    <x v="0"/>
    <s v="52022"/>
    <s v="909159"/>
    <s v="9 MasterCard"/>
    <s v="567"/>
    <m/>
    <m/>
    <m/>
    <s v="Aldyn Royes"/>
    <n v="13068"/>
    <x v="3"/>
    <x v="29"/>
    <x v="1"/>
  </r>
  <r>
    <s v="Journal"/>
    <x v="9"/>
    <s v="Insourcing Services"/>
    <s v="Insourcing Services Revenue"/>
    <d v="2024-08-31T00:00:00"/>
    <x v="0"/>
    <s v="52022"/>
    <s v="909159"/>
    <s v="170 CVS Health : 863 POD 8 Transition Support Team"/>
    <s v="22854"/>
    <s v="15139729316"/>
    <m/>
    <m/>
    <s v="Diana Keester"/>
    <n v="4200"/>
    <x v="3"/>
    <x v="3"/>
    <x v="1"/>
  </r>
  <r>
    <s v="Journal"/>
    <x v="9"/>
    <s v="Insourcing Services"/>
    <s v="Insourcing Services Revenue"/>
    <d v="2024-08-31T00:00:00"/>
    <x v="0"/>
    <s v="52022"/>
    <s v="909159"/>
    <s v="8 Citi"/>
    <s v="566"/>
    <m/>
    <m/>
    <m/>
    <s v="Brandon Dennis"/>
    <n v="13680"/>
    <x v="3"/>
    <x v="54"/>
    <x v="1"/>
  </r>
  <r>
    <s v="Journal"/>
    <x v="9"/>
    <s v="Insourcing Services"/>
    <s v="Insourcing Services Revenue"/>
    <d v="2024-08-31T00:00:00"/>
    <x v="0"/>
    <s v="52166"/>
    <s v="913919"/>
    <s v="- No Entity -"/>
    <m/>
    <m/>
    <s v="ICC 654 ICC in Engagement Factory UK Represents Represents Blend360 : AmEx - BTS"/>
    <m/>
    <s v="TopSide Management Book Elim related to project ICC 654 ICC in Engagement Factory UK Represents Represents Blend360 : AmEx - BTS"/>
    <n v="-10249.1"/>
    <x v="3"/>
    <x v="9"/>
    <x v="1"/>
  </r>
  <r>
    <s v="Journal"/>
    <x v="9"/>
    <s v="Insourcing Services"/>
    <s v="Insourcing Services Revenue"/>
    <d v="2024-08-31T00:00:00"/>
    <x v="0"/>
    <s v="52022"/>
    <s v="909159"/>
    <s v="7 American Express"/>
    <s v="565"/>
    <m/>
    <m/>
    <m/>
    <s v="Lillie Pomper"/>
    <n v="10567.2"/>
    <x v="3"/>
    <x v="9"/>
    <x v="1"/>
  </r>
  <r>
    <s v="Journal"/>
    <x v="9"/>
    <s v="Insourcing Services"/>
    <s v="Insourcing Services Revenue"/>
    <d v="2024-08-31T00:00:00"/>
    <x v="0"/>
    <s v="52022"/>
    <s v="909159"/>
    <s v="7 American Express"/>
    <s v="565"/>
    <m/>
    <m/>
    <m/>
    <s v="Gal Elimelech"/>
    <n v="11440"/>
    <x v="3"/>
    <x v="9"/>
    <x v="1"/>
  </r>
  <r>
    <s v="Journal"/>
    <x v="9"/>
    <s v="Insourcing Services"/>
    <s v="Insourcing Services Revenue"/>
    <d v="2024-08-31T00:00:00"/>
    <x v="0"/>
    <s v="52022"/>
    <s v="909159"/>
    <s v="8 Citi"/>
    <s v="566"/>
    <m/>
    <m/>
    <m/>
    <s v="Vanessa Robles"/>
    <n v="10208"/>
    <x v="3"/>
    <x v="54"/>
    <x v="1"/>
  </r>
  <r>
    <s v="Journal"/>
    <x v="4"/>
    <s v="Insourcing Services"/>
    <s v="Insourcing Services Revenue"/>
    <d v="2024-08-31T00:00:00"/>
    <x v="0"/>
    <s v="51524"/>
    <s v="895955"/>
    <s v="386 ICC in Engagement Factory UK Represents Represents Blend360 : 654 AmEx - BTS"/>
    <s v="17217"/>
    <s v="12002217473"/>
    <m/>
    <m/>
    <m/>
    <n v="10291.952453103373"/>
    <x v="3"/>
    <x v="9"/>
    <x v="1"/>
  </r>
  <r>
    <s v="Journal"/>
    <x v="9"/>
    <s v="Insourcing Services"/>
    <s v="Insourcing Services Revenue"/>
    <d v="2024-08-31T00:00:00"/>
    <x v="0"/>
    <s v="52022"/>
    <s v="909159"/>
    <s v="7 American Express"/>
    <s v="565"/>
    <m/>
    <m/>
    <m/>
    <s v="Michelle Yun"/>
    <n v="13947"/>
    <x v="3"/>
    <x v="9"/>
    <x v="1"/>
  </r>
  <r>
    <s v="Journal"/>
    <x v="9"/>
    <s v="Insourcing Services"/>
    <s v="Insourcing Services Revenue"/>
    <d v="2024-08-31T00:00:00"/>
    <x v="0"/>
    <s v="52022"/>
    <s v="909159"/>
    <s v="7 American Express"/>
    <s v="565"/>
    <m/>
    <m/>
    <m/>
    <s v="Brigid Regan"/>
    <n v="13728"/>
    <x v="3"/>
    <x v="9"/>
    <x v="1"/>
  </r>
  <r>
    <s v="Journal"/>
    <x v="9"/>
    <s v="Insourcing Services"/>
    <s v="Insourcing Services Revenue"/>
    <d v="2024-08-31T00:00:00"/>
    <x v="0"/>
    <s v="52022"/>
    <s v="909159"/>
    <s v="194 ASME"/>
    <s v="3307"/>
    <m/>
    <m/>
    <m/>
    <s v="Melody Miyaji"/>
    <n v="6600"/>
    <x v="3"/>
    <x v="51"/>
    <x v="1"/>
  </r>
  <r>
    <s v="Journal"/>
    <x v="9"/>
    <s v="Insourcing Services"/>
    <s v="Insourcing Services Revenue"/>
    <d v="2024-08-31T00:00:00"/>
    <x v="0"/>
    <s v="52022"/>
    <s v="909159"/>
    <s v="7 American Express"/>
    <s v="565"/>
    <m/>
    <m/>
    <m/>
    <s v="Nicole Goldwert"/>
    <n v="14080"/>
    <x v="3"/>
    <x v="9"/>
    <x v="1"/>
  </r>
  <r>
    <s v="Journal"/>
    <x v="9"/>
    <s v="Insourcing Services"/>
    <s v="Insourcing Services Revenue"/>
    <d v="2024-08-31T00:00:00"/>
    <x v="0"/>
    <s v="52022"/>
    <s v="909159"/>
    <s v="269 Visa (BTS)"/>
    <s v="5983"/>
    <m/>
    <m/>
    <m/>
    <s v="Faith North"/>
    <n v="10584"/>
    <x v="3"/>
    <x v="23"/>
    <x v="1"/>
  </r>
  <r>
    <s v="Journal"/>
    <x v="9"/>
    <s v="Insourcing Services"/>
    <s v="Insourcing Services Revenue"/>
    <d v="2024-08-31T00:00:00"/>
    <x v="0"/>
    <s v="52022"/>
    <s v="909159"/>
    <s v="7 American Express"/>
    <s v="565"/>
    <m/>
    <m/>
    <m/>
    <s v="Devin Blandino"/>
    <n v="11520"/>
    <x v="3"/>
    <x v="9"/>
    <x v="1"/>
  </r>
  <r>
    <s v="Journal"/>
    <x v="9"/>
    <s v="Insourcing Services"/>
    <s v="Insourcing Services Revenue"/>
    <d v="2024-08-31T00:00:00"/>
    <x v="0"/>
    <s v="52022"/>
    <s v="909159"/>
    <s v="483 Discover"/>
    <s v="26790"/>
    <m/>
    <m/>
    <m/>
    <s v="Bharath Akkinepally"/>
    <n v="10800"/>
    <x v="3"/>
    <x v="61"/>
    <x v="1"/>
  </r>
  <r>
    <s v="Journal"/>
    <x v="9"/>
    <s v="Insourcing Services"/>
    <s v="Insourcing Services Revenue"/>
    <d v="2024-08-31T00:00:00"/>
    <x v="0"/>
    <s v="52022"/>
    <s v="909159"/>
    <s v="8 Citi"/>
    <s v="566"/>
    <m/>
    <m/>
    <m/>
    <s v="Delaurence Fouche"/>
    <n v="8820"/>
    <x v="3"/>
    <x v="54"/>
    <x v="1"/>
  </r>
  <r>
    <s v="Journal"/>
    <x v="9"/>
    <s v="Insourcing Services"/>
    <s v="Insourcing Services Revenue"/>
    <d v="2024-08-31T00:00:00"/>
    <x v="0"/>
    <s v="52022"/>
    <s v="909159"/>
    <s v="7 American Express"/>
    <s v="565"/>
    <m/>
    <m/>
    <m/>
    <s v="Sam Fanning"/>
    <n v="10920"/>
    <x v="3"/>
    <x v="9"/>
    <x v="1"/>
  </r>
  <r>
    <s v="Journal"/>
    <x v="9"/>
    <s v="Insourcing Services"/>
    <s v="Insourcing Services Revenue"/>
    <d v="2024-08-31T00:00:00"/>
    <x v="0"/>
    <s v="52022"/>
    <s v="909159"/>
    <s v="2 AARP"/>
    <s v="560"/>
    <m/>
    <m/>
    <m/>
    <s v="Julie Fitzpatrick"/>
    <n v="21796.25"/>
    <x v="3"/>
    <x v="32"/>
    <x v="1"/>
  </r>
  <r>
    <s v="Journal"/>
    <x v="9"/>
    <s v="Insourcing Services"/>
    <s v="Insourcing Services Revenue"/>
    <d v="2024-08-31T00:00:00"/>
    <x v="0"/>
    <s v="52022"/>
    <s v="909159"/>
    <s v="8 Citi"/>
    <s v="566"/>
    <m/>
    <m/>
    <m/>
    <s v="Patricia McCoy"/>
    <n v="18643"/>
    <x v="3"/>
    <x v="54"/>
    <x v="1"/>
  </r>
  <r>
    <s v="Journal"/>
    <x v="9"/>
    <s v="Insourcing Services"/>
    <s v="Insourcing Services Revenue"/>
    <d v="2024-08-31T00:00:00"/>
    <x v="0"/>
    <s v="52022"/>
    <s v="909159"/>
    <s v="8 Citi"/>
    <s v="566"/>
    <m/>
    <m/>
    <m/>
    <s v="Adelina DeStefanis"/>
    <n v="12144"/>
    <x v="3"/>
    <x v="54"/>
    <x v="1"/>
  </r>
  <r>
    <s v="Journal"/>
    <x v="9"/>
    <s v="Insourcing Services"/>
    <s v="Insourcing Services Revenue"/>
    <d v="2024-08-31T00:00:00"/>
    <x v="0"/>
    <s v="52022"/>
    <s v="909159"/>
    <s v="7 American Express"/>
    <s v="565"/>
    <m/>
    <m/>
    <m/>
    <s v="Erica Odoemene"/>
    <n v="-1560"/>
    <x v="3"/>
    <x v="9"/>
    <x v="1"/>
  </r>
  <r>
    <s v="Journal"/>
    <x v="9"/>
    <s v="Insourcing Services"/>
    <s v="Insourcing Services Revenue"/>
    <d v="2024-08-31T00:00:00"/>
    <x v="0"/>
    <s v="52022"/>
    <s v="909159"/>
    <s v="483 Discover"/>
    <s v="26790"/>
    <m/>
    <m/>
    <m/>
    <s v="Murray Williams"/>
    <n v="13200"/>
    <x v="3"/>
    <x v="61"/>
    <x v="1"/>
  </r>
  <r>
    <s v="Journal"/>
    <x v="9"/>
    <s v="Insourcing Services"/>
    <s v="Insourcing Services Revenue"/>
    <d v="2024-08-31T00:00:00"/>
    <x v="0"/>
    <s v="52022"/>
    <s v="909159"/>
    <s v="7 American Express"/>
    <s v="565"/>
    <m/>
    <m/>
    <m/>
    <s v="Tatiana JoseSantos"/>
    <n v="11440"/>
    <x v="3"/>
    <x v="9"/>
    <x v="1"/>
  </r>
  <r>
    <s v="Journal"/>
    <x v="9"/>
    <s v="Insourcing Services"/>
    <s v="Insourcing Services Revenue"/>
    <d v="2024-08-31T00:00:00"/>
    <x v="0"/>
    <s v="52022"/>
    <s v="909159"/>
    <s v="7 American Express"/>
    <s v="565"/>
    <m/>
    <m/>
    <m/>
    <s v="Simone Finkelstein"/>
    <n v="16785"/>
    <x v="3"/>
    <x v="9"/>
    <x v="1"/>
  </r>
  <r>
    <s v="Journal"/>
    <x v="9"/>
    <s v="Insourcing Services"/>
    <s v="Insourcing Services Revenue"/>
    <d v="2024-08-31T00:00:00"/>
    <x v="0"/>
    <s v="52022"/>
    <s v="909159"/>
    <s v="269 Visa (BTS)"/>
    <s v="5983"/>
    <m/>
    <m/>
    <m/>
    <s v="Dillon Porter"/>
    <n v="10591.68"/>
    <x v="3"/>
    <x v="23"/>
    <x v="1"/>
  </r>
  <r>
    <s v="Journal"/>
    <x v="9"/>
    <s v="Insourcing Services"/>
    <s v="Insourcing Services Revenue"/>
    <d v="2024-08-31T00:00:00"/>
    <x v="0"/>
    <s v="52022"/>
    <s v="909159"/>
    <s v="269 Visa (BTS)"/>
    <s v="5983"/>
    <m/>
    <m/>
    <m/>
    <s v="Deanna Schroeder"/>
    <n v="10080"/>
    <x v="3"/>
    <x v="23"/>
    <x v="1"/>
  </r>
  <r>
    <s v="Journal"/>
    <x v="9"/>
    <s v="Insourcing Services"/>
    <s v="Insourcing Services Revenue"/>
    <d v="2024-08-31T00:00:00"/>
    <x v="0"/>
    <s v="52022"/>
    <s v="909159"/>
    <s v="269 Visa (BTS)"/>
    <s v="5983"/>
    <m/>
    <m/>
    <m/>
    <s v="Cherie Kracht"/>
    <n v="10110.24"/>
    <x v="3"/>
    <x v="23"/>
    <x v="1"/>
  </r>
  <r>
    <s v="Journal"/>
    <x v="9"/>
    <s v="Insourcing Services"/>
    <s v="Insourcing Services Revenue"/>
    <d v="2024-08-31T00:00:00"/>
    <x v="0"/>
    <s v="52022"/>
    <s v="909159"/>
    <s v="7 American Express"/>
    <s v="565"/>
    <m/>
    <m/>
    <m/>
    <s v="Corey Parkins"/>
    <n v="12480"/>
    <x v="3"/>
    <x v="9"/>
    <x v="1"/>
  </r>
  <r>
    <s v="Journal"/>
    <x v="9"/>
    <s v="Insourcing Services"/>
    <s v="Insourcing Services Revenue"/>
    <d v="2024-08-31T00:00:00"/>
    <x v="0"/>
    <s v="52022"/>
    <s v="909159"/>
    <s v="192 Hancock Whitney"/>
    <s v="3305"/>
    <m/>
    <m/>
    <m/>
    <s v="Pamela Quintero"/>
    <n v="22880"/>
    <x v="3"/>
    <x v="59"/>
    <x v="1"/>
  </r>
  <r>
    <s v="Journal"/>
    <x v="9"/>
    <s v="Insourcing Services"/>
    <s v="Insourcing Services Revenue"/>
    <d v="2024-08-31T00:00:00"/>
    <x v="0"/>
    <s v="52022"/>
    <s v="909159"/>
    <s v="269 Visa (BTS)"/>
    <s v="5983"/>
    <m/>
    <m/>
    <m/>
    <s v="Residual adjustments for various ended projects/consultants"/>
    <n v="-15208.94"/>
    <x v="3"/>
    <x v="23"/>
    <x v="1"/>
  </r>
  <r>
    <s v="Journal"/>
    <x v="9"/>
    <s v="Insourcing Services"/>
    <s v="Insourcing Services Revenue"/>
    <d v="2024-08-31T00:00:00"/>
    <x v="0"/>
    <s v="49283"/>
    <s v="887985"/>
    <s v="169 LinkedIn Corporation : 1313 LinkedIn LTS BI (Grace) FY2025 Renewal"/>
    <s v="34325"/>
    <s v="19934646100"/>
    <m/>
    <m/>
    <s v="Retainer Revenue Recognition"/>
    <n v="22187"/>
    <x v="3"/>
    <x v="8"/>
    <x v="1"/>
  </r>
  <r>
    <s v="Journal"/>
    <x v="9"/>
    <s v="Insourcing Services"/>
    <s v="Insourcing Services Revenue"/>
    <d v="2024-08-31T00:00:00"/>
    <x v="0"/>
    <s v="52022"/>
    <s v="909159"/>
    <s v="269 Visa (BTS)"/>
    <s v="5983"/>
    <m/>
    <m/>
    <m/>
    <s v="Vicky Chan"/>
    <n v="11812.5"/>
    <x v="3"/>
    <x v="23"/>
    <x v="1"/>
  </r>
  <r>
    <s v="Journal"/>
    <x v="9"/>
    <s v="Insourcing Services"/>
    <s v="Insourcing Services Revenue"/>
    <d v="2024-08-31T00:00:00"/>
    <x v="0"/>
    <s v="52022"/>
    <s v="909159"/>
    <s v="269 Visa (BTS)"/>
    <s v="5983"/>
    <m/>
    <m/>
    <m/>
    <s v="Lynn Riggin"/>
    <n v="8280"/>
    <x v="3"/>
    <x v="23"/>
    <x v="1"/>
  </r>
  <r>
    <s v="Journal"/>
    <x v="9"/>
    <s v="Insourcing Services"/>
    <s v="Insourcing Services Revenue"/>
    <d v="2024-08-31T00:00:00"/>
    <x v="0"/>
    <s v="52022"/>
    <s v="909159"/>
    <s v="269 Visa (BTS)"/>
    <s v="5983"/>
    <m/>
    <m/>
    <m/>
    <s v="Jennifer Huggler"/>
    <n v="10110.24"/>
    <x v="3"/>
    <x v="23"/>
    <x v="1"/>
  </r>
  <r>
    <s v="Journal"/>
    <x v="9"/>
    <s v="Insourcing Services"/>
    <s v="Insourcing Services Revenue"/>
    <d v="2024-08-31T00:00:00"/>
    <x v="0"/>
    <s v="52022"/>
    <s v="909159"/>
    <s v="7 American Express"/>
    <s v="565"/>
    <m/>
    <m/>
    <m/>
    <s v="Briana Brown"/>
    <n v="11070.4"/>
    <x v="3"/>
    <x v="9"/>
    <x v="1"/>
  </r>
  <r>
    <s v="Journal"/>
    <x v="9"/>
    <s v="Insourcing Services"/>
    <s v="Insourcing Services Revenue"/>
    <d v="2024-08-31T00:00:00"/>
    <x v="0"/>
    <s v="52022"/>
    <s v="909159"/>
    <s v="483 Discover"/>
    <s v="26790"/>
    <m/>
    <m/>
    <m/>
    <s v="Thomas Dietrich"/>
    <n v="22360"/>
    <x v="3"/>
    <x v="61"/>
    <x v="1"/>
  </r>
  <r>
    <s v="Journal"/>
    <x v="9"/>
    <s v="Insourcing Services"/>
    <s v="Insourcing Services Revenue"/>
    <d v="2024-08-31T00:00:00"/>
    <x v="0"/>
    <s v="52022"/>
    <s v="909159"/>
    <s v="8 Citi"/>
    <s v="566"/>
    <m/>
    <m/>
    <m/>
    <s v="Soraya Dorce"/>
    <n v="14710.08"/>
    <x v="3"/>
    <x v="54"/>
    <x v="1"/>
  </r>
  <r>
    <s v="Journal"/>
    <x v="9"/>
    <s v="Insourcing Services"/>
    <s v="Insourcing Services Revenue"/>
    <d v="2024-08-31T00:00:00"/>
    <x v="0"/>
    <s v="52022"/>
    <s v="909159"/>
    <s v="173 Walmart"/>
    <s v="2023"/>
    <m/>
    <m/>
    <m/>
    <s v="Divyam Contractor"/>
    <n v="19360"/>
    <x v="3"/>
    <x v="2"/>
    <x v="1"/>
  </r>
  <r>
    <s v="Journal"/>
    <x v="9"/>
    <s v="Insourcing Services"/>
    <s v="Insourcing Services Revenue"/>
    <d v="2024-08-31T00:00:00"/>
    <x v="0"/>
    <s v="52022"/>
    <s v="909159"/>
    <s v="269 Visa (BTS)"/>
    <s v="5983"/>
    <m/>
    <m/>
    <m/>
    <s v="Giovanni Joachim"/>
    <n v="10584"/>
    <x v="3"/>
    <x v="23"/>
    <x v="1"/>
  </r>
  <r>
    <s v="Journal"/>
    <x v="9"/>
    <s v="Insourcing Services"/>
    <s v="Insourcing Services Revenue"/>
    <d v="2024-08-31T00:00:00"/>
    <x v="0"/>
    <s v="52022"/>
    <s v="909159"/>
    <s v="7 American Express"/>
    <s v="565"/>
    <m/>
    <m/>
    <m/>
    <s v="Jennifer Testa"/>
    <n v="11440"/>
    <x v="3"/>
    <x v="9"/>
    <x v="1"/>
  </r>
  <r>
    <s v="Journal"/>
    <x v="9"/>
    <s v="Insourcing Services"/>
    <s v="Insourcing Services Revenue"/>
    <d v="2024-08-31T00:00:00"/>
    <x v="0"/>
    <s v="52022"/>
    <s v="909159"/>
    <s v="7 American Express"/>
    <s v="565"/>
    <m/>
    <m/>
    <m/>
    <s v="Darla Cardino"/>
    <n v="8840"/>
    <x v="3"/>
    <x v="9"/>
    <x v="1"/>
  </r>
  <r>
    <s v="Journal"/>
    <x v="9"/>
    <s v="Insourcing Services"/>
    <s v="Insourcing Services Revenue"/>
    <d v="2024-08-31T00:00:00"/>
    <x v="0"/>
    <s v="52022"/>
    <s v="909159"/>
    <s v="7 American Express"/>
    <s v="565"/>
    <m/>
    <m/>
    <m/>
    <s v="Anna Welch"/>
    <n v="7280"/>
    <x v="3"/>
    <x v="9"/>
    <x v="1"/>
  </r>
  <r>
    <s v="Journal"/>
    <x v="9"/>
    <s v="Insourcing Services"/>
    <s v="Insourcing Services Revenue"/>
    <d v="2024-08-31T00:00:00"/>
    <x v="0"/>
    <s v="52022"/>
    <s v="909159"/>
    <s v="7 American Express"/>
    <s v="565"/>
    <m/>
    <m/>
    <m/>
    <s v="Angelo Moreno"/>
    <n v="11440"/>
    <x v="3"/>
    <x v="9"/>
    <x v="1"/>
  </r>
  <r>
    <s v="Journal"/>
    <x v="9"/>
    <s v="Insourcing Services"/>
    <s v="Insourcing Services Revenue"/>
    <d v="2024-08-31T00:00:00"/>
    <x v="0"/>
    <s v="52022"/>
    <s v="909159"/>
    <s v="8 Citi"/>
    <s v="566"/>
    <m/>
    <m/>
    <m/>
    <s v="Jazzmin Evans"/>
    <n v="8904"/>
    <x v="3"/>
    <x v="54"/>
    <x v="1"/>
  </r>
  <r>
    <s v="Journal"/>
    <x v="9"/>
    <s v="Insourcing Services"/>
    <s v="Insourcing Services Revenue"/>
    <d v="2024-08-31T00:00:00"/>
    <x v="0"/>
    <s v="52022"/>
    <s v="909159"/>
    <s v="7 American Express"/>
    <s v="565"/>
    <m/>
    <m/>
    <m/>
    <s v="Rachel Roberts"/>
    <n v="10880"/>
    <x v="3"/>
    <x v="9"/>
    <x v="1"/>
  </r>
  <r>
    <s v="Journal"/>
    <x v="9"/>
    <s v="Insourcing Services"/>
    <s v="Insourcing Services Revenue"/>
    <d v="2024-08-31T00:00:00"/>
    <x v="0"/>
    <s v="52022"/>
    <s v="909159"/>
    <s v="7 American Express"/>
    <s v="565"/>
    <m/>
    <m/>
    <m/>
    <s v="David Reyes"/>
    <n v="11560"/>
    <x v="3"/>
    <x v="9"/>
    <x v="1"/>
  </r>
  <r>
    <s v="Journal"/>
    <x v="9"/>
    <s v="Insourcing Services"/>
    <s v="Insourcing Services Revenue"/>
    <d v="2024-08-31T00:00:00"/>
    <x v="0"/>
    <s v="52022"/>
    <s v="909159"/>
    <s v="8 Citi"/>
    <s v="566"/>
    <m/>
    <m/>
    <m/>
    <s v="RuthRusso Silver"/>
    <n v="9102"/>
    <x v="3"/>
    <x v="54"/>
    <x v="1"/>
  </r>
  <r>
    <s v="Journal"/>
    <x v="9"/>
    <s v="Insourcing Services"/>
    <s v="Insourcing Services Revenue"/>
    <d v="2024-08-31T00:00:00"/>
    <x v="0"/>
    <s v="52022"/>
    <s v="909159"/>
    <s v="8 Citi"/>
    <s v="566"/>
    <m/>
    <m/>
    <m/>
    <s v="Christian Baldelomar"/>
    <n v="9460"/>
    <x v="3"/>
    <x v="54"/>
    <x v="1"/>
  </r>
  <r>
    <s v="Journal"/>
    <x v="9"/>
    <s v="Insourcing Services"/>
    <s v="Insourcing Services Revenue"/>
    <d v="2024-08-31T00:00:00"/>
    <x v="0"/>
    <s v="52022"/>
    <s v="909159"/>
    <s v="7 American Express"/>
    <s v="565"/>
    <m/>
    <m/>
    <m/>
    <s v="Victoria Lach"/>
    <n v="14080"/>
    <x v="3"/>
    <x v="9"/>
    <x v="1"/>
  </r>
  <r>
    <s v="Journal"/>
    <x v="9"/>
    <s v="Insourcing Services"/>
    <s v="Insourcing Services Revenue"/>
    <d v="2024-08-31T00:00:00"/>
    <x v="0"/>
    <s v="52022"/>
    <s v="909159"/>
    <s v="7 American Express"/>
    <s v="565"/>
    <m/>
    <m/>
    <m/>
    <s v="Felicia Valenti"/>
    <n v="14608"/>
    <x v="3"/>
    <x v="9"/>
    <x v="1"/>
  </r>
  <r>
    <s v="Journal"/>
    <x v="9"/>
    <s v="Insourcing Services"/>
    <s v="Insourcing Services Revenue"/>
    <d v="2024-08-31T00:00:00"/>
    <x v="0"/>
    <s v="51611"/>
    <s v="901172"/>
    <s v="169 LinkedIn Corporation : 1313 LinkedIn LTS BI (Grace) FY2025 Renewal"/>
    <s v="34325"/>
    <s v="19934646100"/>
    <m/>
    <m/>
    <s v="Terrance Cure"/>
    <n v="-20864"/>
    <x v="3"/>
    <x v="8"/>
    <x v="1"/>
  </r>
  <r>
    <s v="Journal"/>
    <x v="9"/>
    <s v="Insourcing Services"/>
    <s v="Insourcing Services Revenue"/>
    <d v="2024-08-31T00:00:00"/>
    <x v="0"/>
    <s v="52022"/>
    <s v="909159"/>
    <s v="7 American Express"/>
    <s v="565"/>
    <m/>
    <m/>
    <m/>
    <s v="Sutharshiny Sivakumaran"/>
    <n v="14080"/>
    <x v="3"/>
    <x v="9"/>
    <x v="1"/>
  </r>
  <r>
    <s v="Journal"/>
    <x v="9"/>
    <s v="Insourcing Services"/>
    <s v="Insourcing Services Revenue"/>
    <d v="2024-08-31T00:00:00"/>
    <x v="0"/>
    <s v="52022"/>
    <s v="909159"/>
    <s v="7 American Express"/>
    <s v="565"/>
    <m/>
    <m/>
    <m/>
    <s v="Elizabeth LeGard"/>
    <n v="14608"/>
    <x v="3"/>
    <x v="9"/>
    <x v="1"/>
  </r>
  <r>
    <s v="Journal"/>
    <x v="9"/>
    <s v="Insourcing Services"/>
    <s v="Insourcing Services Revenue"/>
    <d v="2024-08-31T00:00:00"/>
    <x v="0"/>
    <s v="52022"/>
    <s v="909159"/>
    <s v="169 LinkedIn Corporation : 672 LinkedIn FY2024 DataWatch Deployment (Jenee)"/>
    <s v="17353"/>
    <s v="14230055452"/>
    <m/>
    <m/>
    <s v="Grant Wilburn"/>
    <n v="20240"/>
    <x v="3"/>
    <x v="8"/>
    <x v="1"/>
  </r>
  <r>
    <s v="Journal"/>
    <x v="9"/>
    <s v="Insourcing Services"/>
    <s v="Insourcing Services Revenue"/>
    <d v="2024-08-31T00:00:00"/>
    <x v="0"/>
    <s v="52022"/>
    <s v="909159"/>
    <s v="483 Discover"/>
    <s v="26790"/>
    <m/>
    <m/>
    <m/>
    <s v="Dorian Regester"/>
    <n v="19440"/>
    <x v="3"/>
    <x v="61"/>
    <x v="1"/>
  </r>
  <r>
    <s v="Journal"/>
    <x v="9"/>
    <s v="Insourcing Services"/>
    <s v="Insourcing Services Revenue"/>
    <d v="2024-08-31T00:00:00"/>
    <x v="0"/>
    <s v="52022"/>
    <s v="909159"/>
    <s v="8 Citi"/>
    <s v="566"/>
    <m/>
    <m/>
    <m/>
    <s v="Ravi Jaundoo"/>
    <n v="17304"/>
    <x v="3"/>
    <x v="54"/>
    <x v="1"/>
  </r>
  <r>
    <s v="Journal"/>
    <x v="9"/>
    <s v="Insourcing Services"/>
    <s v="Insourcing Services Revenue"/>
    <d v="2024-08-31T00:00:00"/>
    <x v="0"/>
    <s v="52022"/>
    <s v="909159"/>
    <s v="8 Citi"/>
    <s v="566"/>
    <m/>
    <m/>
    <m/>
    <s v="Kriziah Hernandez"/>
    <n v="14960"/>
    <x v="3"/>
    <x v="54"/>
    <x v="1"/>
  </r>
  <r>
    <s v="Journal"/>
    <x v="9"/>
    <s v="Insourcing Services"/>
    <s v="Insourcing Services Revenue"/>
    <d v="2024-08-31T00:00:00"/>
    <x v="0"/>
    <s v="52022"/>
    <s v="909159"/>
    <s v="8 Citi"/>
    <s v="566"/>
    <m/>
    <m/>
    <m/>
    <s v="Claudia Hanna"/>
    <n v="12798.88"/>
    <x v="3"/>
    <x v="54"/>
    <x v="1"/>
  </r>
  <r>
    <s v="Journal"/>
    <x v="9"/>
    <s v="Insourcing Services"/>
    <s v="Insourcing Services Revenue"/>
    <d v="2024-08-31T00:00:00"/>
    <x v="0"/>
    <s v="52022"/>
    <s v="909159"/>
    <s v="269 Visa (BTS)"/>
    <s v="5983"/>
    <m/>
    <m/>
    <m/>
    <s v="Trey(Edward) Thomas"/>
    <n v="15120"/>
    <x v="3"/>
    <x v="23"/>
    <x v="1"/>
  </r>
  <r>
    <s v="Journal"/>
    <x v="9"/>
    <s v="Insourcing Services"/>
    <s v="Insourcing Services Revenue"/>
    <d v="2024-08-31T00:00:00"/>
    <x v="0"/>
    <s v="52022"/>
    <s v="909159"/>
    <s v="269 Visa (BTS)"/>
    <s v="5983"/>
    <m/>
    <m/>
    <m/>
    <s v="Heather Cella"/>
    <n v="7221.6"/>
    <x v="3"/>
    <x v="23"/>
    <x v="1"/>
  </r>
  <r>
    <s v="Journal"/>
    <x v="9"/>
    <s v="Insourcing Services"/>
    <s v="Insourcing Services Revenue"/>
    <d v="2024-08-31T00:00:00"/>
    <x v="0"/>
    <s v="52022"/>
    <s v="909159"/>
    <s v="7 American Express"/>
    <s v="565"/>
    <m/>
    <m/>
    <m/>
    <s v="Hope Seiler"/>
    <n v="10400"/>
    <x v="3"/>
    <x v="9"/>
    <x v="1"/>
  </r>
  <r>
    <s v="Journal"/>
    <x v="9"/>
    <s v="Insourcing Services"/>
    <s v="Insourcing Services Revenue"/>
    <d v="2024-08-31T00:00:00"/>
    <x v="0"/>
    <s v="52022"/>
    <s v="909159"/>
    <s v="7 American Express"/>
    <s v="565"/>
    <m/>
    <m/>
    <m/>
    <s v="Alexandra Garanicova"/>
    <n v="14774"/>
    <x v="3"/>
    <x v="9"/>
    <x v="1"/>
  </r>
  <r>
    <s v="Journal"/>
    <x v="9"/>
    <s v="Insourcing Services"/>
    <s v="Insourcing Services Revenue"/>
    <d v="2024-08-31T00:00:00"/>
    <x v="0"/>
    <s v="52022"/>
    <s v="909159"/>
    <s v="8 Citi"/>
    <s v="566"/>
    <m/>
    <m/>
    <m/>
    <s v="Julie Diperna"/>
    <n v="13642"/>
    <x v="3"/>
    <x v="54"/>
    <x v="1"/>
  </r>
  <r>
    <s v="Journal"/>
    <x v="9"/>
    <s v="Insourcing Services"/>
    <s v="Insourcing Services Revenue"/>
    <d v="2024-08-31T00:00:00"/>
    <x v="0"/>
    <s v="52022"/>
    <s v="909159"/>
    <s v="8 Citi"/>
    <s v="566"/>
    <m/>
    <m/>
    <m/>
    <s v="Jennifer Hofrichter"/>
    <n v="17600"/>
    <x v="3"/>
    <x v="54"/>
    <x v="1"/>
  </r>
  <r>
    <s v="Journal"/>
    <x v="9"/>
    <s v="Insourcing Services"/>
    <s v="Insourcing Services Revenue"/>
    <d v="2024-08-31T00:00:00"/>
    <x v="0"/>
    <s v="52022"/>
    <s v="909159"/>
    <s v="8 Citi"/>
    <s v="566"/>
    <m/>
    <m/>
    <m/>
    <s v="Christie Furman"/>
    <n v="15796"/>
    <x v="3"/>
    <x v="54"/>
    <x v="1"/>
  </r>
  <r>
    <s v="Journal"/>
    <x v="9"/>
    <s v="Insourcing Services"/>
    <s v="Insourcing Services Revenue"/>
    <d v="2024-08-31T00:00:00"/>
    <x v="0"/>
    <s v="52022"/>
    <s v="909159"/>
    <s v="7 American Express"/>
    <s v="565"/>
    <m/>
    <m/>
    <m/>
    <s v="Tasnia Hussain"/>
    <n v="8970"/>
    <x v="3"/>
    <x v="9"/>
    <x v="1"/>
  </r>
  <r>
    <s v="Journal"/>
    <x v="9"/>
    <s v="Insourcing Services"/>
    <s v="Insourcing Services Revenue"/>
    <d v="2024-08-31T00:00:00"/>
    <x v="0"/>
    <s v="52022"/>
    <s v="909159"/>
    <s v="269 Visa (BTS)"/>
    <s v="5983"/>
    <m/>
    <m/>
    <m/>
    <s v="Christine Golub"/>
    <n v="3780"/>
    <x v="3"/>
    <x v="23"/>
    <x v="1"/>
  </r>
  <r>
    <s v="Journal"/>
    <x v="9"/>
    <s v="Insourcing Services"/>
    <s v="Insourcing Services Revenue"/>
    <d v="2024-08-31T00:00:00"/>
    <x v="0"/>
    <s v="52022"/>
    <s v="909159"/>
    <s v="483 Discover"/>
    <s v="26790"/>
    <m/>
    <m/>
    <m/>
    <s v="Michael Norton"/>
    <n v="19920"/>
    <x v="3"/>
    <x v="61"/>
    <x v="1"/>
  </r>
  <r>
    <s v="Journal"/>
    <x v="9"/>
    <s v="Insourcing Services"/>
    <s v="Insourcing Services Revenue"/>
    <d v="2024-08-31T00:00:00"/>
    <x v="0"/>
    <s v="52022"/>
    <s v="909159"/>
    <s v="7 American Express"/>
    <s v="565"/>
    <m/>
    <m/>
    <m/>
    <s v="Anna Canino"/>
    <n v="11288"/>
    <x v="3"/>
    <x v="9"/>
    <x v="1"/>
  </r>
  <r>
    <s v="Journal"/>
    <x v="9"/>
    <s v="Insourcing Services"/>
    <s v="Insourcing Services Revenue"/>
    <d v="2024-08-31T00:00:00"/>
    <x v="0"/>
    <s v="52022"/>
    <s v="909159"/>
    <s v="8 Citi"/>
    <s v="566"/>
    <m/>
    <m/>
    <m/>
    <s v="James Mazzola"/>
    <n v="12000"/>
    <x v="3"/>
    <x v="54"/>
    <x v="1"/>
  </r>
  <r>
    <s v="Journal"/>
    <x v="9"/>
    <s v="Insourcing Services"/>
    <s v="Insourcing Services Revenue"/>
    <d v="2024-08-31T00:00:00"/>
    <x v="0"/>
    <s v="52022"/>
    <s v="909159"/>
    <s v="7 American Express"/>
    <s v="565"/>
    <m/>
    <m/>
    <m/>
    <s v="Madelyn Thompson"/>
    <n v="3200"/>
    <x v="3"/>
    <x v="9"/>
    <x v="1"/>
  </r>
  <r>
    <s v="Journal"/>
    <x v="9"/>
    <s v="Insourcing Services"/>
    <s v="Insourcing Services Revenue"/>
    <d v="2024-08-31T00:00:00"/>
    <x v="0"/>
    <s v="52022"/>
    <s v="909159"/>
    <s v="269 Visa (BTS)"/>
    <s v="5983"/>
    <m/>
    <m/>
    <m/>
    <s v="Tracy Cherry"/>
    <n v="6552"/>
    <x v="3"/>
    <x v="23"/>
    <x v="1"/>
  </r>
  <r>
    <s v="Journal"/>
    <x v="9"/>
    <s v="Insourcing Services"/>
    <s v="Insourcing Services Revenue"/>
    <d v="2024-08-31T00:00:00"/>
    <x v="0"/>
    <s v="52022"/>
    <s v="909159"/>
    <s v="477 CompNova, LLC"/>
    <s v="26538"/>
    <m/>
    <m/>
    <m/>
    <s v="Kathleen Moore"/>
    <n v="14713.6"/>
    <x v="3"/>
    <x v="53"/>
    <x v="1"/>
  </r>
  <r>
    <s v="Journal"/>
    <x v="9"/>
    <s v="Insourcing Services"/>
    <s v="Insourcing Services Revenue"/>
    <d v="2024-08-31T00:00:00"/>
    <x v="0"/>
    <s v="52022"/>
    <s v="909159"/>
    <s v="7 American Express"/>
    <s v="565"/>
    <m/>
    <m/>
    <m/>
    <s v="Catarina Cheng"/>
    <n v="2900"/>
    <x v="3"/>
    <x v="9"/>
    <x v="1"/>
  </r>
  <r>
    <s v="Journal"/>
    <x v="9"/>
    <s v="Insourcing Services"/>
    <s v="Insourcing Services Revenue"/>
    <d v="2024-08-31T00:00:00"/>
    <x v="0"/>
    <s v="52022"/>
    <s v="909159"/>
    <s v="7 American Express"/>
    <s v="565"/>
    <m/>
    <m/>
    <m/>
    <s v="Amy Lau"/>
    <n v="21296"/>
    <x v="3"/>
    <x v="9"/>
    <x v="1"/>
  </r>
  <r>
    <s v="Journal"/>
    <x v="9"/>
    <s v="Insourcing Services"/>
    <s v="Insourcing Services Revenue"/>
    <d v="2024-08-31T00:00:00"/>
    <x v="0"/>
    <s v="52022"/>
    <s v="909159"/>
    <s v="8 Citi"/>
    <s v="566"/>
    <m/>
    <m/>
    <m/>
    <s v="Steven David"/>
    <n v="12188"/>
    <x v="3"/>
    <x v="54"/>
    <x v="1"/>
  </r>
  <r>
    <s v="Journal"/>
    <x v="9"/>
    <s v="Insourcing Services"/>
    <s v="Insourcing Services Revenue"/>
    <d v="2024-08-31T00:00:00"/>
    <x v="0"/>
    <s v="52022"/>
    <s v="909159"/>
    <s v="8 Citi"/>
    <s v="566"/>
    <m/>
    <m/>
    <m/>
    <s v="Kimberly Anglin"/>
    <n v="14100"/>
    <x v="3"/>
    <x v="54"/>
    <x v="1"/>
  </r>
  <r>
    <s v="Journal"/>
    <x v="9"/>
    <s v="Insourcing Services"/>
    <s v="Insourcing Services Revenue"/>
    <d v="2024-08-31T00:00:00"/>
    <x v="0"/>
    <s v="52022"/>
    <s v="909159"/>
    <s v="7 American Express"/>
    <s v="565"/>
    <m/>
    <m/>
    <m/>
    <s v="Annie Chen"/>
    <n v="6800"/>
    <x v="3"/>
    <x v="9"/>
    <x v="1"/>
  </r>
  <r>
    <s v="Journal"/>
    <x v="9"/>
    <s v="Insourcing Services"/>
    <s v="Insourcing Services Revenue"/>
    <d v="2024-08-31T00:00:00"/>
    <x v="0"/>
    <s v="52022"/>
    <s v="909159"/>
    <s v="8 Citi"/>
    <s v="566"/>
    <m/>
    <m/>
    <m/>
    <s v="Lisa Revis"/>
    <n v="9592"/>
    <x v="3"/>
    <x v="54"/>
    <x v="1"/>
  </r>
  <r>
    <s v="Journal"/>
    <x v="9"/>
    <s v="Insourcing Services"/>
    <s v="Insourcing Services Revenue"/>
    <d v="2024-08-31T00:00:00"/>
    <x v="0"/>
    <s v="52022"/>
    <s v="909159"/>
    <s v="194 ASME"/>
    <s v="3307"/>
    <m/>
    <m/>
    <m/>
    <s v="Elizabeth Hoopes"/>
    <n v="12375"/>
    <x v="3"/>
    <x v="51"/>
    <x v="1"/>
  </r>
  <r>
    <s v="Journal"/>
    <x v="9"/>
    <s v="Insourcing Services"/>
    <s v="Insourcing Services Revenue"/>
    <d v="2024-08-31T00:00:00"/>
    <x v="0"/>
    <s v="52022"/>
    <s v="909159"/>
    <s v="7 American Express"/>
    <s v="565"/>
    <m/>
    <m/>
    <m/>
    <s v="Mackenzie Newman"/>
    <n v="10080"/>
    <x v="3"/>
    <x v="9"/>
    <x v="1"/>
  </r>
  <r>
    <s v="Journal"/>
    <x v="9"/>
    <s v="Insourcing Services"/>
    <s v="Insourcing Services Revenue"/>
    <d v="2024-08-31T00:00:00"/>
    <x v="0"/>
    <s v="52022"/>
    <s v="909159"/>
    <s v="269 Visa (BTS)"/>
    <s v="5983"/>
    <m/>
    <m/>
    <m/>
    <s v="Kelly Gherardi"/>
    <n v="25520"/>
    <x v="3"/>
    <x v="23"/>
    <x v="1"/>
  </r>
  <r>
    <s v="Journal"/>
    <x v="9"/>
    <s v="Insourcing Services"/>
    <s v="Insourcing Services Revenue"/>
    <d v="2024-08-31T00:00:00"/>
    <x v="0"/>
    <s v="52022"/>
    <s v="909159"/>
    <s v="7 American Express"/>
    <s v="565"/>
    <m/>
    <m/>
    <m/>
    <s v="Hayden Cohen"/>
    <n v="7680"/>
    <x v="3"/>
    <x v="9"/>
    <x v="1"/>
  </r>
  <r>
    <s v="Journal"/>
    <x v="9"/>
    <s v="Insourcing Services"/>
    <s v="Insourcing Services Revenue"/>
    <d v="2024-08-31T00:00:00"/>
    <x v="0"/>
    <s v="52022"/>
    <s v="909159"/>
    <s v="7 American Express"/>
    <s v="565"/>
    <m/>
    <m/>
    <m/>
    <s v="Chloe Zehfuss"/>
    <n v="9880"/>
    <x v="3"/>
    <x v="9"/>
    <x v="1"/>
  </r>
  <r>
    <s v="Journal"/>
    <x v="9"/>
    <s v="Insourcing Services"/>
    <s v="Insourcing Services Revenue"/>
    <d v="2024-08-31T00:00:00"/>
    <x v="0"/>
    <s v="52022"/>
    <s v="909159"/>
    <s v="192 Hancock Whitney"/>
    <s v="3305"/>
    <m/>
    <m/>
    <m/>
    <s v="Lisa Forgang"/>
    <n v="14580"/>
    <x v="3"/>
    <x v="59"/>
    <x v="1"/>
  </r>
  <r>
    <s v="Journal"/>
    <x v="9"/>
    <s v="Insourcing Services"/>
    <s v="Insourcing Services Revenue"/>
    <d v="2024-08-31T00:00:00"/>
    <x v="0"/>
    <s v="52022"/>
    <s v="909159"/>
    <s v="7 American Express"/>
    <s v="565"/>
    <m/>
    <m/>
    <m/>
    <s v="Willow Malsch"/>
    <n v="14732.5"/>
    <x v="3"/>
    <x v="9"/>
    <x v="1"/>
  </r>
  <r>
    <s v="Journal"/>
    <x v="9"/>
    <s v="Insourcing Services"/>
    <s v="Insourcing Services Revenue"/>
    <d v="2024-08-31T00:00:00"/>
    <x v="0"/>
    <s v="52022"/>
    <s v="909159"/>
    <s v="8 Citi"/>
    <s v="566"/>
    <m/>
    <m/>
    <m/>
    <s v="Corson Fidler"/>
    <n v="17784"/>
    <x v="3"/>
    <x v="54"/>
    <x v="1"/>
  </r>
  <r>
    <s v="Journal"/>
    <x v="9"/>
    <s v="Insourcing Services"/>
    <s v="Insourcing Services Revenue"/>
    <d v="2024-08-31T00:00:00"/>
    <x v="0"/>
    <s v="52022"/>
    <s v="909159"/>
    <s v="170 CVS Health : 1228 CVS-Soma King--Sr. Data Science"/>
    <s v="30776"/>
    <s v="18454884166"/>
    <m/>
    <m/>
    <s v="Nishant Jadhav (hybrid SOW)"/>
    <n v="16920"/>
    <x v="3"/>
    <x v="3"/>
    <x v="1"/>
  </r>
  <r>
    <s v="Journal"/>
    <x v="9"/>
    <s v="Insourcing Services"/>
    <s v="Insourcing Services Revenue"/>
    <d v="2024-08-31T00:00:00"/>
    <x v="0"/>
    <s v="52022"/>
    <s v="909159"/>
    <s v="269 Visa (BTS)"/>
    <s v="5983"/>
    <m/>
    <m/>
    <m/>
    <s v="Solomon Akinro"/>
    <n v="10584"/>
    <x v="3"/>
    <x v="23"/>
    <x v="1"/>
  </r>
  <r>
    <s v="Journal"/>
    <x v="9"/>
    <s v="Insourcing Services"/>
    <s v="Insourcing Services Revenue"/>
    <d v="2024-08-31T00:00:00"/>
    <x v="0"/>
    <s v="52022"/>
    <s v="909159"/>
    <s v="170 CVS Health : 863 POD 8 Transition Support Team"/>
    <s v="22854"/>
    <s v="15139729316"/>
    <m/>
    <m/>
    <s v="Semira Kuku"/>
    <n v="-2520"/>
    <x v="3"/>
    <x v="3"/>
    <x v="1"/>
  </r>
  <r>
    <s v="Journal"/>
    <x v="9"/>
    <s v="Insourcing Services"/>
    <s v="Insourcing Services Revenue"/>
    <d v="2024-08-31T00:00:00"/>
    <x v="0"/>
    <s v="52022"/>
    <s v="909159"/>
    <s v="8 Citi"/>
    <s v="566"/>
    <m/>
    <m/>
    <m/>
    <s v="Jamie Cortez"/>
    <n v="10120"/>
    <x v="3"/>
    <x v="54"/>
    <x v="1"/>
  </r>
  <r>
    <s v="Journal"/>
    <x v="9"/>
    <s v="Insourcing Services"/>
    <s v="Insourcing Services Revenue"/>
    <d v="2024-08-31T00:00:00"/>
    <x v="0"/>
    <s v="52022"/>
    <s v="909159"/>
    <s v="8 Citi"/>
    <s v="566"/>
    <m/>
    <m/>
    <m/>
    <s v="Michael Jones"/>
    <n v="15400"/>
    <x v="3"/>
    <x v="54"/>
    <x v="1"/>
  </r>
  <r>
    <s v="Journal"/>
    <x v="9"/>
    <s v="Insourcing Services"/>
    <s v="Insourcing Services Revenue"/>
    <d v="2024-08-31T00:00:00"/>
    <x v="0"/>
    <s v="52022"/>
    <s v="909159"/>
    <s v="7 American Express"/>
    <s v="565"/>
    <m/>
    <m/>
    <m/>
    <s v="Miguel Moreno"/>
    <n v="11440"/>
    <x v="3"/>
    <x v="9"/>
    <x v="1"/>
  </r>
  <r>
    <s v="Journal"/>
    <x v="9"/>
    <s v="Insourcing Services"/>
    <s v="Insourcing Services Revenue"/>
    <d v="2024-08-31T00:00:00"/>
    <x v="0"/>
    <s v="52022"/>
    <s v="909159"/>
    <s v="7 American Express"/>
    <s v="565"/>
    <m/>
    <m/>
    <m/>
    <s v="Maryum Kazmi"/>
    <n v="10318.75"/>
    <x v="3"/>
    <x v="9"/>
    <x v="1"/>
  </r>
  <r>
    <s v="Journal"/>
    <x v="9"/>
    <s v="Insourcing Services"/>
    <s v="Insourcing Services Revenue"/>
    <d v="2024-08-31T00:00:00"/>
    <x v="0"/>
    <s v="52022"/>
    <s v="909159"/>
    <s v="7 American Express"/>
    <s v="565"/>
    <m/>
    <m/>
    <m/>
    <s v="Kiara Armetta"/>
    <n v="11440"/>
    <x v="3"/>
    <x v="9"/>
    <x v="1"/>
  </r>
  <r>
    <s v="Journal"/>
    <x v="9"/>
    <s v="Insourcing Services"/>
    <s v="Insourcing Services Revenue"/>
    <d v="2024-08-31T00:00:00"/>
    <x v="0"/>
    <s v="52022"/>
    <s v="909159"/>
    <s v="269 Visa (BTS)"/>
    <s v="5983"/>
    <m/>
    <m/>
    <m/>
    <s v="Claire Kostic"/>
    <n v="21952"/>
    <x v="3"/>
    <x v="23"/>
    <x v="1"/>
  </r>
  <r>
    <s v="Journal"/>
    <x v="9"/>
    <s v="Insourcing Services"/>
    <s v="Insourcing Services Revenue"/>
    <d v="2024-08-31T00:00:00"/>
    <x v="0"/>
    <s v="52022"/>
    <s v="909159"/>
    <s v="483 Discover"/>
    <s v="26790"/>
    <m/>
    <m/>
    <m/>
    <s v="Ravi Tiwari"/>
    <n v="21120"/>
    <x v="3"/>
    <x v="61"/>
    <x v="1"/>
  </r>
  <r>
    <s v="Journal"/>
    <x v="9"/>
    <s v="Insourcing Services"/>
    <s v="Insourcing Services Revenue"/>
    <d v="2024-08-31T00:00:00"/>
    <x v="0"/>
    <s v="52022"/>
    <s v="909159"/>
    <s v="7 American Express"/>
    <s v="565"/>
    <m/>
    <m/>
    <m/>
    <s v="Samantha Turco"/>
    <n v="13383.75"/>
    <x v="3"/>
    <x v="9"/>
    <x v="1"/>
  </r>
  <r>
    <s v="Journal"/>
    <x v="9"/>
    <s v="Insourcing Services"/>
    <s v="Insourcing Services Revenue"/>
    <d v="2024-08-31T00:00:00"/>
    <x v="0"/>
    <s v="52022"/>
    <s v="909159"/>
    <s v="8 Citi"/>
    <s v="566"/>
    <m/>
    <m/>
    <m/>
    <s v="Melody Toyphommarath"/>
    <n v="15225"/>
    <x v="3"/>
    <x v="54"/>
    <x v="1"/>
  </r>
  <r>
    <s v="Journal"/>
    <x v="9"/>
    <s v="Insourcing Services"/>
    <s v="Insourcing Services Revenue"/>
    <d v="2024-08-31T00:00:00"/>
    <x v="0"/>
    <s v="52022"/>
    <s v="909159"/>
    <s v="8 Citi"/>
    <s v="566"/>
    <m/>
    <m/>
    <m/>
    <s v="Joseph Bosco"/>
    <n v="12188"/>
    <x v="3"/>
    <x v="54"/>
    <x v="1"/>
  </r>
  <r>
    <s v="Journal"/>
    <x v="9"/>
    <s v="Insourcing Services"/>
    <s v="Insourcing Services Revenue"/>
    <d v="2024-08-31T00:00:00"/>
    <x v="0"/>
    <s v="52022"/>
    <s v="909159"/>
    <s v="8 Citi"/>
    <s v="566"/>
    <m/>
    <m/>
    <m/>
    <s v="Donna Johnson"/>
    <n v="12188"/>
    <x v="3"/>
    <x v="54"/>
    <x v="1"/>
  </r>
  <r>
    <s v="Journal"/>
    <x v="9"/>
    <s v="Insourcing Services"/>
    <s v="Insourcing Services Revenue"/>
    <d v="2024-08-31T00:00:00"/>
    <x v="0"/>
    <s v="52022"/>
    <s v="909159"/>
    <s v="8 Citi"/>
    <s v="566"/>
    <m/>
    <m/>
    <m/>
    <s v="Corinne Fox"/>
    <n v="12144"/>
    <x v="3"/>
    <x v="54"/>
    <x v="1"/>
  </r>
  <r>
    <s v="Journal"/>
    <x v="9"/>
    <s v="Insourcing Services"/>
    <s v="Insourcing Services Revenue"/>
    <d v="2024-08-31T00:00:00"/>
    <x v="0"/>
    <s v="52022"/>
    <s v="909159"/>
    <s v="7 American Express"/>
    <s v="565"/>
    <m/>
    <m/>
    <m/>
    <s v="Kamila San"/>
    <n v="14620"/>
    <x v="3"/>
    <x v="9"/>
    <x v="1"/>
  </r>
  <r>
    <s v="Journal"/>
    <x v="9"/>
    <s v="Insourcing Services"/>
    <s v="Insourcing Services Revenue"/>
    <d v="2024-08-31T00:00:00"/>
    <x v="0"/>
    <s v="52022"/>
    <s v="909159"/>
    <s v="7 American Express"/>
    <s v="565"/>
    <m/>
    <m/>
    <m/>
    <s v="Fatoumata Sow"/>
    <n v="4803.63"/>
    <x v="3"/>
    <x v="9"/>
    <x v="1"/>
  </r>
  <r>
    <s v="Journal"/>
    <x v="9"/>
    <s v="Insourcing Services"/>
    <s v="Insourcing Services Revenue"/>
    <d v="2024-08-31T00:00:00"/>
    <x v="0"/>
    <s v="52022"/>
    <s v="909159"/>
    <s v="170 CVS Health : 863 POD 8 Transition Support Team"/>
    <s v="22854"/>
    <s v="15139729316"/>
    <m/>
    <m/>
    <s v="Sina Abhaee"/>
    <n v="-1560"/>
    <x v="3"/>
    <x v="3"/>
    <x v="1"/>
  </r>
  <r>
    <s v="Journal"/>
    <x v="9"/>
    <s v="Insourcing Services"/>
    <s v="Insourcing Services Revenue"/>
    <d v="2024-08-31T00:00:00"/>
    <x v="0"/>
    <s v="52022"/>
    <s v="909159"/>
    <s v="7 American Express"/>
    <s v="565"/>
    <m/>
    <m/>
    <m/>
    <s v="Sophie Leighton"/>
    <n v="11440"/>
    <x v="3"/>
    <x v="9"/>
    <x v="1"/>
  </r>
  <r>
    <s v="Journal"/>
    <x v="9"/>
    <s v="Insourcing Services"/>
    <s v="Insourcing Services Revenue"/>
    <d v="2024-08-31T00:00:00"/>
    <x v="0"/>
    <s v="52022"/>
    <s v="909159"/>
    <s v="269 Visa (BTS)"/>
    <s v="5983"/>
    <m/>
    <m/>
    <m/>
    <s v="Ronni Zapf"/>
    <n v="4937.1899999999996"/>
    <x v="3"/>
    <x v="23"/>
    <x v="1"/>
  </r>
  <r>
    <s v="Journal"/>
    <x v="9"/>
    <s v="Insourcing Services"/>
    <s v="Insourcing Services Revenue"/>
    <d v="2024-08-31T00:00:00"/>
    <x v="0"/>
    <s v="52022"/>
    <s v="909159"/>
    <s v="269 Visa (BTS)"/>
    <s v="5983"/>
    <m/>
    <m/>
    <m/>
    <s v="Kane Makekau"/>
    <n v="19488"/>
    <x v="3"/>
    <x v="23"/>
    <x v="1"/>
  </r>
  <r>
    <s v="Journal"/>
    <x v="9"/>
    <s v="Insourcing Services"/>
    <s v="Insourcing Services Revenue"/>
    <d v="2024-08-31T00:00:00"/>
    <x v="0"/>
    <s v="52022"/>
    <s v="909159"/>
    <s v="8 Citi"/>
    <s v="566"/>
    <m/>
    <m/>
    <m/>
    <s v="Steven Gundlach"/>
    <n v="16480"/>
    <x v="3"/>
    <x v="54"/>
    <x v="1"/>
  </r>
  <r>
    <s v="Journal"/>
    <x v="9"/>
    <s v="Insourcing Services"/>
    <s v="Insourcing Services Revenue"/>
    <d v="2024-08-31T00:00:00"/>
    <x v="0"/>
    <s v="52022"/>
    <s v="909159"/>
    <s v="7 American Express"/>
    <s v="565"/>
    <m/>
    <m/>
    <m/>
    <s v="Clementina Rodriguez"/>
    <n v="13483.75"/>
    <x v="3"/>
    <x v="9"/>
    <x v="1"/>
  </r>
  <r>
    <s v="Journal"/>
    <x v="9"/>
    <s v="Insourcing Services"/>
    <s v="Insourcing Services Revenue"/>
    <d v="2024-08-31T00:00:00"/>
    <x v="0"/>
    <s v="52022"/>
    <s v="909159"/>
    <s v="8 Citi"/>
    <s v="566"/>
    <m/>
    <m/>
    <m/>
    <s v="Keiana Hunter"/>
    <n v="9856"/>
    <x v="3"/>
    <x v="54"/>
    <x v="1"/>
  </r>
  <r>
    <s v="Journal"/>
    <x v="9"/>
    <s v="Insourcing Services"/>
    <s v="Insourcing Services Revenue"/>
    <d v="2024-08-31T00:00:00"/>
    <x v="0"/>
    <s v="52022"/>
    <s v="909159"/>
    <s v="8 Citi"/>
    <s v="566"/>
    <m/>
    <m/>
    <m/>
    <s v="Katelyn Black"/>
    <n v="12144"/>
    <x v="3"/>
    <x v="54"/>
    <x v="1"/>
  </r>
  <r>
    <s v="Journal"/>
    <x v="9"/>
    <s v="Insourcing Services"/>
    <s v="Insourcing Services Revenue"/>
    <d v="2024-08-31T00:00:00"/>
    <x v="0"/>
    <s v="52022"/>
    <s v="909159"/>
    <s v="8 Citi"/>
    <s v="566"/>
    <m/>
    <m/>
    <m/>
    <s v="JoAnne Butler"/>
    <n v="14568.75"/>
    <x v="3"/>
    <x v="54"/>
    <x v="1"/>
  </r>
  <r>
    <s v="Journal"/>
    <x v="9"/>
    <s v="Insourcing Services"/>
    <s v="Insourcing Services Revenue"/>
    <d v="2024-08-31T00:00:00"/>
    <x v="0"/>
    <s v="52022"/>
    <s v="909159"/>
    <s v="7 American Express"/>
    <s v="565"/>
    <m/>
    <m/>
    <m/>
    <s v="Vittoria Fronte"/>
    <n v="13920"/>
    <x v="3"/>
    <x v="9"/>
    <x v="1"/>
  </r>
  <r>
    <s v="Journal"/>
    <x v="9"/>
    <s v="Insourcing Services"/>
    <s v="Insourcing Services Revenue"/>
    <d v="2024-08-31T00:00:00"/>
    <x v="0"/>
    <s v="52022"/>
    <s v="909159"/>
    <s v="269 Visa (BTS)"/>
    <s v="5983"/>
    <m/>
    <m/>
    <m/>
    <s v="Semica Spinner"/>
    <n v="15120"/>
    <x v="3"/>
    <x v="23"/>
    <x v="1"/>
  </r>
  <r>
    <s v="Journal"/>
    <x v="9"/>
    <s v="Insourcing Services"/>
    <s v="Insourcing Services Revenue"/>
    <d v="2024-08-31T00:00:00"/>
    <x v="0"/>
    <s v="52022"/>
    <s v="909159"/>
    <s v="269 Visa (BTS)"/>
    <s v="5983"/>
    <m/>
    <m/>
    <m/>
    <s v="Miguel Villa"/>
    <n v="10591.68"/>
    <x v="3"/>
    <x v="23"/>
    <x v="1"/>
  </r>
  <r>
    <s v="Journal"/>
    <x v="9"/>
    <s v="Insourcing Services"/>
    <s v="Insourcing Services Revenue"/>
    <d v="2024-08-31T00:00:00"/>
    <x v="0"/>
    <s v="52022"/>
    <s v="909159"/>
    <s v="269 Visa (BTS)"/>
    <s v="5983"/>
    <m/>
    <m/>
    <m/>
    <s v="Caroline Hough"/>
    <n v="23152.5"/>
    <x v="3"/>
    <x v="23"/>
    <x v="1"/>
  </r>
  <r>
    <s v="Journal"/>
    <x v="9"/>
    <s v="Insourcing Services"/>
    <s v="Insourcing Services Revenue"/>
    <d v="2024-08-31T00:00:00"/>
    <x v="0"/>
    <s v="52022"/>
    <s v="909159"/>
    <s v="7 American Express"/>
    <s v="565"/>
    <m/>
    <m/>
    <m/>
    <s v="Cassandra Gallardo"/>
    <n v="11440"/>
    <x v="3"/>
    <x v="9"/>
    <x v="1"/>
  </r>
  <r>
    <s v="Journal"/>
    <x v="9"/>
    <s v="Insourcing Services"/>
    <s v="Insourcing Services Revenue"/>
    <d v="2024-08-31T00:00:00"/>
    <x v="0"/>
    <s v="52022"/>
    <s v="909159"/>
    <s v="8 Citi"/>
    <s v="566"/>
    <m/>
    <m/>
    <m/>
    <s v="Lisa Grisafi"/>
    <n v="29125"/>
    <x v="3"/>
    <x v="54"/>
    <x v="1"/>
  </r>
  <r>
    <s v="Journal"/>
    <x v="9"/>
    <s v="Insourcing Services"/>
    <s v="Insourcing Services Revenue"/>
    <d v="2024-08-31T00:00:00"/>
    <x v="0"/>
    <s v="52022"/>
    <s v="909159"/>
    <s v="269 Visa (BTS)"/>
    <s v="5983"/>
    <m/>
    <m/>
    <m/>
    <s v="Letigra Coles"/>
    <n v="9620.7999999999993"/>
    <x v="3"/>
    <x v="23"/>
    <x v="1"/>
  </r>
  <r>
    <s v="Journal"/>
    <x v="9"/>
    <s v="Insourcing Services"/>
    <s v="Insourcing Services Revenue"/>
    <d v="2024-08-31T00:00:00"/>
    <x v="0"/>
    <s v="52022"/>
    <s v="909159"/>
    <s v="170 CVS Health"/>
    <s v="2020"/>
    <m/>
    <m/>
    <m/>
    <s v="Jessica Carnes"/>
    <n v="15840"/>
    <x v="3"/>
    <x v="3"/>
    <x v="1"/>
  </r>
  <r>
    <s v="Journal"/>
    <x v="9"/>
    <s v="Insourcing Services"/>
    <s v="Insourcing Services Revenue"/>
    <d v="2024-08-31T00:00:00"/>
    <x v="0"/>
    <s v="51611"/>
    <s v="901172"/>
    <s v="170 CVS Health : 863 POD 8 Transition Support Team"/>
    <s v="22854"/>
    <s v="15139729316"/>
    <m/>
    <m/>
    <s v="Krissy Wong"/>
    <n v="-4680"/>
    <x v="3"/>
    <x v="3"/>
    <x v="1"/>
  </r>
  <r>
    <s v="Journal"/>
    <x v="9"/>
    <s v="Insourcing Services"/>
    <s v="Insourcing Services Revenue"/>
    <d v="2024-08-31T00:00:00"/>
    <x v="0"/>
    <s v="52022"/>
    <s v="909159"/>
    <s v="8 Citi"/>
    <s v="566"/>
    <m/>
    <m/>
    <m/>
    <s v="Abdullah Shanewayz"/>
    <n v="12978"/>
    <x v="3"/>
    <x v="54"/>
    <x v="1"/>
  </r>
  <r>
    <s v="Journal"/>
    <x v="9"/>
    <s v="Insourcing Services"/>
    <s v="Insourcing Services Revenue"/>
    <d v="2024-08-31T00:00:00"/>
    <x v="0"/>
    <s v="52022"/>
    <s v="909159"/>
    <s v="7 American Express"/>
    <s v="565"/>
    <m/>
    <m/>
    <m/>
    <s v="O'Brien Hemans"/>
    <n v="24480"/>
    <x v="3"/>
    <x v="9"/>
    <x v="1"/>
  </r>
  <r>
    <s v="Journal"/>
    <x v="9"/>
    <s v="Insourcing Services"/>
    <s v="Insourcing Services Revenue"/>
    <d v="2024-08-31T00:00:00"/>
    <x v="0"/>
    <s v="52022"/>
    <s v="909159"/>
    <s v="7 American Express"/>
    <s v="565"/>
    <m/>
    <m/>
    <m/>
    <s v="Kyle Romanoff"/>
    <n v="14080"/>
    <x v="3"/>
    <x v="9"/>
    <x v="1"/>
  </r>
  <r>
    <s v="Journal"/>
    <x v="9"/>
    <s v="Insourcing Services"/>
    <s v="Insourcing Services Revenue"/>
    <d v="2024-08-31T00:00:00"/>
    <x v="0"/>
    <s v="52022"/>
    <s v="909159"/>
    <s v="7 American Express"/>
    <s v="565"/>
    <m/>
    <m/>
    <m/>
    <s v="Ashley Alvarez"/>
    <n v="14080"/>
    <x v="3"/>
    <x v="9"/>
    <x v="1"/>
  </r>
  <r>
    <s v="Journal"/>
    <x v="9"/>
    <s v="Insourcing Services"/>
    <s v="Insourcing Services Revenue"/>
    <d v="2024-08-31T00:00:00"/>
    <x v="0"/>
    <s v="52022"/>
    <s v="909159"/>
    <s v="8 Citi"/>
    <s v="566"/>
    <m/>
    <m/>
    <m/>
    <s v="Sarah Fiola"/>
    <n v="12144"/>
    <x v="3"/>
    <x v="54"/>
    <x v="1"/>
  </r>
  <r>
    <s v="Journal"/>
    <x v="9"/>
    <s v="Insourcing Services"/>
    <s v="Insourcing Services Revenue"/>
    <d v="2024-08-31T00:00:00"/>
    <x v="0"/>
    <s v="52022"/>
    <s v="909159"/>
    <s v="8 Citi"/>
    <s v="566"/>
    <m/>
    <m/>
    <m/>
    <s v="Fareed Mohammed"/>
    <n v="17716"/>
    <x v="3"/>
    <x v="54"/>
    <x v="1"/>
  </r>
  <r>
    <s v="Journal"/>
    <x v="9"/>
    <s v="Insourcing Services"/>
    <s v="Insourcing Services Revenue"/>
    <d v="2024-08-31T00:00:00"/>
    <x v="0"/>
    <s v="52022"/>
    <s v="909159"/>
    <s v="728 Ocean Spray"/>
    <s v="38717"/>
    <m/>
    <m/>
    <m/>
    <s v="Lena Stecker"/>
    <n v="2375"/>
    <x v="3"/>
    <x v="62"/>
    <x v="1"/>
  </r>
  <r>
    <s v="Journal"/>
    <x v="9"/>
    <s v="Insourcing Services"/>
    <s v="Insourcing Services Revenue"/>
    <d v="2024-08-31T00:00:00"/>
    <x v="0"/>
    <s v="52022"/>
    <s v="909159"/>
    <s v="728 Ocean Spray"/>
    <s v="38717"/>
    <m/>
    <m/>
    <m/>
    <s v="Adetoun Adegbite"/>
    <n v="10000"/>
    <x v="3"/>
    <x v="62"/>
    <x v="1"/>
  </r>
  <r>
    <s v="Journal"/>
    <x v="9"/>
    <s v="Insourcing Services"/>
    <s v="Insourcing Services Revenue"/>
    <d v="2024-08-31T00:00:00"/>
    <x v="0"/>
    <s v="52022"/>
    <s v="909159"/>
    <s v="9 MasterCard"/>
    <s v="567"/>
    <m/>
    <m/>
    <m/>
    <s v="Victor Rodriguez"/>
    <n v="14560"/>
    <x v="3"/>
    <x v="29"/>
    <x v="1"/>
  </r>
  <r>
    <s v="Journal"/>
    <x v="9"/>
    <s v="Insourcing Services"/>
    <s v="Insourcing Services Revenue"/>
    <d v="2024-08-31T00:00:00"/>
    <x v="0"/>
    <s v="52022"/>
    <s v="909159"/>
    <s v="477 CompNova, LLC"/>
    <s v="26538"/>
    <m/>
    <m/>
    <m/>
    <s v="Nadine Ong"/>
    <n v="7270.08"/>
    <x v="3"/>
    <x v="53"/>
    <x v="1"/>
  </r>
  <r>
    <s v="Journal"/>
    <x v="9"/>
    <s v="Insourcing Services"/>
    <s v="Insourcing Services Revenue"/>
    <d v="2024-08-31T00:00:00"/>
    <x v="0"/>
    <s v="52022"/>
    <s v="909159"/>
    <s v="8 Citi"/>
    <s v="566"/>
    <m/>
    <m/>
    <m/>
    <s v="Pamela Saqueton"/>
    <n v="14073.5"/>
    <x v="3"/>
    <x v="54"/>
    <x v="1"/>
  </r>
  <r>
    <s v="Journal"/>
    <x v="9"/>
    <s v="Insourcing Services"/>
    <s v="Insourcing Services Revenue"/>
    <d v="2024-08-31T00:00:00"/>
    <x v="0"/>
    <s v="52022"/>
    <s v="909159"/>
    <s v="9 MasterCard"/>
    <s v="567"/>
    <m/>
    <m/>
    <m/>
    <s v="Bryan Conrad"/>
    <n v="13280"/>
    <x v="3"/>
    <x v="29"/>
    <x v="1"/>
  </r>
  <r>
    <s v="Journal"/>
    <x v="9"/>
    <s v="Insourcing Services"/>
    <s v="Insourcing Services Revenue"/>
    <d v="2024-08-31T00:00:00"/>
    <x v="0"/>
    <s v="52022"/>
    <s v="909159"/>
    <s v="169 LinkedIn Corporation : 1313 LinkedIn LTS BI (Grace) FY2025 Renewal"/>
    <s v="34325"/>
    <s v="19934646100"/>
    <m/>
    <m/>
    <s v="Terrance Cure(HTW Talent)"/>
    <n v="20864"/>
    <x v="3"/>
    <x v="8"/>
    <x v="1"/>
  </r>
  <r>
    <s v="Journal"/>
    <x v="9"/>
    <s v="Insourcing Services"/>
    <s v="Insourcing Services Revenue"/>
    <d v="2024-08-31T00:00:00"/>
    <x v="0"/>
    <s v="52022"/>
    <s v="909159"/>
    <s v="8 Citi"/>
    <s v="566"/>
    <m/>
    <m/>
    <m/>
    <s v="Residual adjustments for various ended projects/consultants"/>
    <n v="4965.6499999999996"/>
    <x v="3"/>
    <x v="54"/>
    <x v="1"/>
  </r>
  <r>
    <s v="Journal"/>
    <x v="9"/>
    <s v="Insourcing Services"/>
    <s v="Insourcing Services Revenue"/>
    <d v="2024-08-31T00:00:00"/>
    <x v="0"/>
    <s v="52022"/>
    <s v="909159"/>
    <s v="8 Citi"/>
    <s v="566"/>
    <m/>
    <m/>
    <m/>
    <s v="Shanelle Gorham"/>
    <n v="10626"/>
    <x v="3"/>
    <x v="54"/>
    <x v="1"/>
  </r>
  <r>
    <s v="Journal"/>
    <x v="9"/>
    <s v="Insourcing Services"/>
    <s v="Insourcing Services Revenue"/>
    <d v="2024-08-31T00:00:00"/>
    <x v="0"/>
    <s v="51611"/>
    <s v="901172"/>
    <s v="170 CVS Health : 863 POD 8 Transition Support Team"/>
    <s v="22854"/>
    <s v="15139729316"/>
    <m/>
    <m/>
    <s v="Diana Keester"/>
    <n v="-4200"/>
    <x v="3"/>
    <x v="3"/>
    <x v="1"/>
  </r>
  <r>
    <s v="Journal"/>
    <x v="9"/>
    <s v="Insourcing Services"/>
    <s v="Insourcing Services Revenue"/>
    <d v="2024-08-31T00:00:00"/>
    <x v="0"/>
    <s v="52022"/>
    <s v="909159"/>
    <s v="7 American Express"/>
    <s v="565"/>
    <m/>
    <m/>
    <m/>
    <s v="Nicole Czernicki"/>
    <n v="26850"/>
    <x v="3"/>
    <x v="9"/>
    <x v="1"/>
  </r>
  <r>
    <s v="Journal"/>
    <x v="9"/>
    <s v="Insourcing Services"/>
    <s v="Insourcing Services Revenue"/>
    <d v="2024-08-31T00:00:00"/>
    <x v="0"/>
    <s v="52022"/>
    <s v="909159"/>
    <s v="7 American Express"/>
    <s v="565"/>
    <m/>
    <m/>
    <m/>
    <s v="Molly Hennessy"/>
    <n v="11570"/>
    <x v="3"/>
    <x v="9"/>
    <x v="1"/>
  </r>
  <r>
    <s v="Journal"/>
    <x v="9"/>
    <s v="Insourcing Services"/>
    <s v="Insourcing Services Revenue"/>
    <d v="2024-08-31T00:00:00"/>
    <x v="0"/>
    <s v="52022"/>
    <s v="909159"/>
    <s v="7 American Express"/>
    <s v="565"/>
    <m/>
    <m/>
    <m/>
    <s v="Roslyn Davis"/>
    <n v="14212.5"/>
    <x v="3"/>
    <x v="9"/>
    <x v="1"/>
  </r>
  <r>
    <s v="Journal"/>
    <x v="9"/>
    <s v="Insourcing Services"/>
    <s v="Insourcing Services Revenue"/>
    <d v="2024-08-31T00:00:00"/>
    <x v="0"/>
    <s v="52022"/>
    <s v="909159"/>
    <s v="7 American Express"/>
    <s v="565"/>
    <m/>
    <m/>
    <m/>
    <s v="Morgan Dill"/>
    <n v="13461"/>
    <x v="3"/>
    <x v="9"/>
    <x v="1"/>
  </r>
  <r>
    <s v="Journal"/>
    <x v="9"/>
    <s v="Insourcing Services"/>
    <s v="Insourcing Services Revenue"/>
    <d v="2024-08-31T00:00:00"/>
    <x v="0"/>
    <s v="52022"/>
    <s v="909159"/>
    <s v="269 Visa (BTS)"/>
    <s v="5983"/>
    <m/>
    <m/>
    <m/>
    <s v="Madeline Amador"/>
    <n v="10899"/>
    <x v="3"/>
    <x v="23"/>
    <x v="1"/>
  </r>
  <r>
    <s v="Journal"/>
    <x v="9"/>
    <s v="Insourcing Services"/>
    <s v="Insourcing Services Revenue"/>
    <d v="2024-08-31T00:00:00"/>
    <x v="0"/>
    <s v="52022"/>
    <s v="909159"/>
    <s v="9 MasterCard"/>
    <s v="567"/>
    <m/>
    <m/>
    <m/>
    <s v="Selina Wagowski"/>
    <n v="16720"/>
    <x v="3"/>
    <x v="29"/>
    <x v="1"/>
  </r>
  <r>
    <s v="Journal"/>
    <x v="9"/>
    <s v="Insourcing Services"/>
    <s v="Insourcing Services Revenue"/>
    <d v="2024-08-31T00:00:00"/>
    <x v="0"/>
    <s v="52022"/>
    <s v="909159"/>
    <s v="8 Citi"/>
    <s v="566"/>
    <m/>
    <m/>
    <m/>
    <s v="Kimberly Pipkin"/>
    <n v="12144"/>
    <x v="3"/>
    <x v="54"/>
    <x v="1"/>
  </r>
  <r>
    <s v="Journal"/>
    <x v="9"/>
    <s v="Insourcing Services"/>
    <s v="Insourcing Services Revenue"/>
    <d v="2024-08-31T00:00:00"/>
    <x v="0"/>
    <s v="52022"/>
    <s v="909159"/>
    <s v="269 Visa (BTS)"/>
    <s v="5983"/>
    <m/>
    <m/>
    <m/>
    <s v="Jacob Holstead"/>
    <n v="10591.68"/>
    <x v="3"/>
    <x v="23"/>
    <x v="1"/>
  </r>
  <r>
    <s v="Journal"/>
    <x v="9"/>
    <s v="Insourcing Services"/>
    <s v="Insourcing Services Revenue"/>
    <d v="2024-08-31T00:00:00"/>
    <x v="0"/>
    <s v="52022"/>
    <s v="909159"/>
    <s v="269 Visa (BTS)"/>
    <s v="5983"/>
    <m/>
    <m/>
    <m/>
    <s v="Curtis Botting"/>
    <n v="10591.68"/>
    <x v="3"/>
    <x v="23"/>
    <x v="1"/>
  </r>
  <r>
    <s v="Journal"/>
    <x v="9"/>
    <s v="Insourcing Services"/>
    <s v="Insourcing Services Revenue"/>
    <d v="2024-08-31T00:00:00"/>
    <x v="0"/>
    <s v="52022"/>
    <s v="909159"/>
    <s v="7 American Express"/>
    <s v="565"/>
    <m/>
    <m/>
    <m/>
    <s v="Sara Wright"/>
    <n v="13940"/>
    <x v="3"/>
    <x v="9"/>
    <x v="1"/>
  </r>
  <r>
    <s v="Journal"/>
    <x v="9"/>
    <s v="Insourcing Services"/>
    <s v="Insourcing Services Revenue"/>
    <d v="2024-08-31T00:00:00"/>
    <x v="0"/>
    <s v="52022"/>
    <s v="909159"/>
    <s v="7 American Express"/>
    <s v="565"/>
    <m/>
    <m/>
    <m/>
    <s v="Leah Richard"/>
    <n v="11180"/>
    <x v="3"/>
    <x v="9"/>
    <x v="1"/>
  </r>
  <r>
    <s v="Journal"/>
    <x v="9"/>
    <s v="Insourcing Services"/>
    <s v="Insourcing Services Revenue"/>
    <d v="2024-08-31T00:00:00"/>
    <x v="0"/>
    <s v="52022"/>
    <s v="909159"/>
    <s v="269 Visa (BTS)"/>
    <s v="5983"/>
    <m/>
    <m/>
    <m/>
    <s v="Kristina  Stansell"/>
    <n v="10584"/>
    <x v="3"/>
    <x v="23"/>
    <x v="1"/>
  </r>
  <r>
    <s v="Journal"/>
    <x v="9"/>
    <s v="Insourcing Services"/>
    <s v="Insourcing Services Revenue"/>
    <d v="2024-08-31T00:00:00"/>
    <x v="0"/>
    <s v="52022"/>
    <s v="909159"/>
    <s v="7 American Express"/>
    <s v="565"/>
    <m/>
    <m/>
    <m/>
    <s v="Ashley West"/>
    <n v="8260"/>
    <x v="3"/>
    <x v="9"/>
    <x v="1"/>
  </r>
  <r>
    <s v="Journal"/>
    <x v="9"/>
    <s v="Insourcing Services"/>
    <s v="Insourcing Services Revenue"/>
    <d v="2024-08-31T00:00:00"/>
    <x v="0"/>
    <s v="52022"/>
    <s v="909159"/>
    <s v="192 Hancock Whitney"/>
    <s v="3305"/>
    <m/>
    <m/>
    <m/>
    <s v="Richard Tanner"/>
    <n v="18304"/>
    <x v="3"/>
    <x v="59"/>
    <x v="1"/>
  </r>
  <r>
    <s v="Journal"/>
    <x v="9"/>
    <s v="Insourcing Services"/>
    <s v="Insourcing Services Revenue"/>
    <d v="2024-08-31T00:00:00"/>
    <x v="0"/>
    <s v="52022"/>
    <s v="909159"/>
    <s v="8 Citi"/>
    <s v="566"/>
    <m/>
    <m/>
    <m/>
    <s v="Monika Pollick"/>
    <n v="8832"/>
    <x v="3"/>
    <x v="54"/>
    <x v="1"/>
  </r>
  <r>
    <s v="Journal"/>
    <x v="9"/>
    <s v="Insourcing Services"/>
    <s v="Insourcing Services Revenue"/>
    <d v="2024-08-31T00:00:00"/>
    <x v="0"/>
    <s v="52022"/>
    <s v="909159"/>
    <s v="194 ASME"/>
    <s v="3307"/>
    <m/>
    <m/>
    <m/>
    <s v="Nicholas Busman"/>
    <n v="19129.5"/>
    <x v="3"/>
    <x v="51"/>
    <x v="1"/>
  </r>
  <r>
    <s v="Journal"/>
    <x v="9"/>
    <s v="Insourcing Services"/>
    <s v="Insourcing Services Revenue"/>
    <d v="2024-08-31T00:00:00"/>
    <x v="0"/>
    <s v="52022"/>
    <s v="909159"/>
    <s v="7 American Express"/>
    <s v="565"/>
    <m/>
    <m/>
    <m/>
    <s v="Sarah Cheung"/>
    <n v="14080"/>
    <x v="3"/>
    <x v="9"/>
    <x v="1"/>
  </r>
  <r>
    <s v="Journal"/>
    <x v="9"/>
    <s v="Insourcing Services"/>
    <s v="Insourcing Services Revenue"/>
    <d v="2024-08-31T00:00:00"/>
    <x v="0"/>
    <s v="52022"/>
    <s v="909159"/>
    <s v="7 American Express"/>
    <s v="565"/>
    <m/>
    <m/>
    <m/>
    <s v="Michelle Velez"/>
    <n v="14080"/>
    <x v="3"/>
    <x v="9"/>
    <x v="1"/>
  </r>
  <r>
    <s v="Journal"/>
    <x v="9"/>
    <s v="Insourcing Services"/>
    <s v="Insourcing Services Revenue"/>
    <d v="2024-08-31T00:00:00"/>
    <x v="0"/>
    <s v="52022"/>
    <s v="909159"/>
    <s v="7 American Express"/>
    <s v="565"/>
    <m/>
    <m/>
    <m/>
    <s v="Isabella Dolan"/>
    <n v="11440"/>
    <x v="3"/>
    <x v="9"/>
    <x v="1"/>
  </r>
  <r>
    <s v="Journal"/>
    <x v="9"/>
    <s v="Insourcing Services"/>
    <s v="Insourcing Services Revenue"/>
    <d v="2024-08-31T00:00:00"/>
    <x v="0"/>
    <s v="52022"/>
    <s v="909159"/>
    <s v="203 Grifols"/>
    <s v="3316"/>
    <m/>
    <m/>
    <m/>
    <s v="Taylor Pariso"/>
    <n v="5200"/>
    <x v="3"/>
    <x v="63"/>
    <x v="1"/>
  </r>
  <r>
    <s v="Journal"/>
    <x v="9"/>
    <s v="Insourcing Services"/>
    <s v="Insourcing Services Revenue"/>
    <d v="2024-08-31T00:00:00"/>
    <x v="0"/>
    <s v="52022"/>
    <s v="909159"/>
    <s v="7 American Express"/>
    <s v="565"/>
    <m/>
    <m/>
    <m/>
    <s v="Brooke Matits"/>
    <n v="14080"/>
    <x v="3"/>
    <x v="9"/>
    <x v="1"/>
  </r>
  <r>
    <s v="Journal"/>
    <x v="9"/>
    <s v="Insourcing Services"/>
    <s v="Insourcing Services Revenue"/>
    <d v="2024-08-31T00:00:00"/>
    <x v="0"/>
    <s v="52022"/>
    <s v="909159"/>
    <s v="8 Citi"/>
    <s v="566"/>
    <m/>
    <m/>
    <m/>
    <s v="Donny Wilson"/>
    <n v="9408"/>
    <x v="3"/>
    <x v="54"/>
    <x v="1"/>
  </r>
  <r>
    <s v="Journal"/>
    <x v="9"/>
    <s v="Insourcing Services"/>
    <s v="Insourcing Services Revenue"/>
    <d v="2024-08-31T00:00:00"/>
    <x v="0"/>
    <s v="52022"/>
    <s v="909159"/>
    <s v="269 Visa (BTS)"/>
    <s v="5983"/>
    <m/>
    <m/>
    <m/>
    <s v="Jeremy Schultze"/>
    <n v="10591.68"/>
    <x v="3"/>
    <x v="23"/>
    <x v="1"/>
  </r>
  <r>
    <s v="Journal"/>
    <x v="9"/>
    <s v="Insourcing Services"/>
    <s v="Insourcing Services Revenue"/>
    <d v="2024-08-31T00:00:00"/>
    <x v="0"/>
    <s v="52022"/>
    <s v="909159"/>
    <s v="7 American Express"/>
    <s v="565"/>
    <m/>
    <m/>
    <m/>
    <s v="Jamie Waltzer"/>
    <n v="17510"/>
    <x v="3"/>
    <x v="9"/>
    <x v="1"/>
  </r>
  <r>
    <s v="Journal"/>
    <x v="9"/>
    <s v="Insourcing Services"/>
    <s v="Insourcing Services Revenue"/>
    <d v="2024-08-31T00:00:00"/>
    <x v="0"/>
    <s v="52022"/>
    <s v="909159"/>
    <s v="9 MasterCard"/>
    <s v="567"/>
    <m/>
    <m/>
    <m/>
    <s v="Baron Smith"/>
    <n v="12320"/>
    <x v="3"/>
    <x v="29"/>
    <x v="1"/>
  </r>
  <r>
    <s v="Journal"/>
    <x v="9"/>
    <s v="Insourcing Services"/>
    <s v="Insourcing Services Revenue"/>
    <d v="2024-08-31T00:00:00"/>
    <x v="0"/>
    <s v="52022"/>
    <s v="909159"/>
    <s v="8 Citi"/>
    <s v="566"/>
    <m/>
    <m/>
    <m/>
    <s v="Jose Burgos"/>
    <n v="10296"/>
    <x v="3"/>
    <x v="54"/>
    <x v="1"/>
  </r>
  <r>
    <s v="Journal"/>
    <x v="9"/>
    <s v="Insourcing Services"/>
    <s v="Insourcing Services Revenue"/>
    <d v="2024-08-31T00:00:00"/>
    <x v="0"/>
    <s v="52022"/>
    <s v="909159"/>
    <s v="7 American Express"/>
    <s v="565"/>
    <m/>
    <m/>
    <m/>
    <s v="Samantha Colie"/>
    <n v="11440"/>
    <x v="3"/>
    <x v="9"/>
    <x v="1"/>
  </r>
  <r>
    <s v="Journal"/>
    <x v="9"/>
    <s v="Insourcing Services"/>
    <s v="Insourcing Services Revenue"/>
    <d v="2024-08-31T00:00:00"/>
    <x v="0"/>
    <s v="52022"/>
    <s v="909159"/>
    <s v="269 Visa (BTS)"/>
    <s v="5983"/>
    <m/>
    <m/>
    <m/>
    <s v="Michelle Denmark-Williams"/>
    <n v="9628.7999999999993"/>
    <x v="3"/>
    <x v="23"/>
    <x v="1"/>
  </r>
  <r>
    <s v="Journal"/>
    <x v="9"/>
    <s v="Insourcing Services"/>
    <s v="Insourcing Services Revenue"/>
    <d v="2024-08-31T00:00:00"/>
    <x v="0"/>
    <s v="52022"/>
    <s v="909159"/>
    <s v="269 Visa (BTS)"/>
    <s v="5983"/>
    <m/>
    <m/>
    <m/>
    <s v="Michael Figueroa"/>
    <n v="10591.68"/>
    <x v="3"/>
    <x v="23"/>
    <x v="1"/>
  </r>
  <r>
    <s v="Journal"/>
    <x v="9"/>
    <s v="Insourcing Services"/>
    <s v="Insourcing Services Revenue"/>
    <d v="2024-08-31T00:00:00"/>
    <x v="0"/>
    <s v="52022"/>
    <s v="909159"/>
    <s v="7 American Express"/>
    <s v="565"/>
    <m/>
    <m/>
    <m/>
    <s v="James Ford"/>
    <n v="13600"/>
    <x v="3"/>
    <x v="9"/>
    <x v="1"/>
  </r>
  <r>
    <s v="Journal"/>
    <x v="9"/>
    <s v="Insourcing Services"/>
    <s v="Insourcing Services Revenue"/>
    <d v="2024-08-31T00:00:00"/>
    <x v="0"/>
    <s v="52022"/>
    <s v="909159"/>
    <s v="269 Visa (BTS)"/>
    <s v="5983"/>
    <m/>
    <m/>
    <m/>
    <s v="Celeste Signal"/>
    <n v="10584"/>
    <x v="3"/>
    <x v="23"/>
    <x v="1"/>
  </r>
  <r>
    <s v="Journal"/>
    <x v="9"/>
    <s v="Insourcing Services"/>
    <s v="Insourcing Services Revenue"/>
    <d v="2024-08-31T00:00:00"/>
    <x v="0"/>
    <s v="52022"/>
    <s v="909159"/>
    <s v="7 American Express"/>
    <s v="565"/>
    <m/>
    <m/>
    <m/>
    <s v="Erin Hoel"/>
    <n v="20062.78"/>
    <x v="3"/>
    <x v="9"/>
    <x v="1"/>
  </r>
  <r>
    <s v="Journal"/>
    <x v="9"/>
    <s v="Insourcing Services"/>
    <s v="Insourcing Services Revenue"/>
    <d v="2024-08-31T00:00:00"/>
    <x v="0"/>
    <s v="52022"/>
    <s v="909159"/>
    <s v="8 Citi"/>
    <s v="566"/>
    <m/>
    <m/>
    <m/>
    <s v="Peggy Martin"/>
    <n v="18128"/>
    <x v="3"/>
    <x v="54"/>
    <x v="1"/>
  </r>
  <r>
    <s v="Journal"/>
    <x v="9"/>
    <s v="Insourcing Services"/>
    <s v="Insourcing Services Revenue"/>
    <d v="2024-08-31T00:00:00"/>
    <x v="0"/>
    <s v="52022"/>
    <s v="909159"/>
    <s v="269 Visa (BTS)"/>
    <s v="5983"/>
    <m/>
    <m/>
    <m/>
    <s v="Melissa Cole"/>
    <n v="8568"/>
    <x v="3"/>
    <x v="23"/>
    <x v="1"/>
  </r>
  <r>
    <s v="Journal"/>
    <x v="9"/>
    <s v="Insourcing Services"/>
    <s v="Insourcing Services Revenue"/>
    <d v="2024-08-31T00:00:00"/>
    <x v="0"/>
    <s v="52022"/>
    <s v="909159"/>
    <s v="9 MasterCard"/>
    <s v="567"/>
    <m/>
    <m/>
    <m/>
    <s v="Lovetta Fortune"/>
    <n v="15840"/>
    <x v="3"/>
    <x v="29"/>
    <x v="1"/>
  </r>
  <r>
    <s v="Journal"/>
    <x v="9"/>
    <s v="Insourcing Services"/>
    <s v="Insourcing Services Revenue"/>
    <d v="2024-08-31T00:00:00"/>
    <x v="0"/>
    <s v="52022"/>
    <s v="909159"/>
    <s v="8 Citi"/>
    <s v="566"/>
    <m/>
    <m/>
    <m/>
    <s v="Taylor Littleton"/>
    <n v="9680"/>
    <x v="3"/>
    <x v="54"/>
    <x v="1"/>
  </r>
  <r>
    <s v="Journal"/>
    <x v="9"/>
    <s v="Insourcing Services"/>
    <s v="Insourcing Services Revenue"/>
    <d v="2024-08-31T00:00:00"/>
    <x v="0"/>
    <s v="52022"/>
    <s v="909159"/>
    <s v="8 Citi"/>
    <s v="566"/>
    <m/>
    <m/>
    <m/>
    <s v="Rebecca Gruber"/>
    <n v="2260"/>
    <x v="3"/>
    <x v="54"/>
    <x v="1"/>
  </r>
  <r>
    <s v="Journal"/>
    <x v="9"/>
    <s v="Insourcing Services"/>
    <s v="Insourcing Services Revenue"/>
    <d v="2024-08-31T00:00:00"/>
    <x v="0"/>
    <s v="52022"/>
    <s v="909159"/>
    <s v="7 American Express"/>
    <s v="565"/>
    <m/>
    <m/>
    <m/>
    <s v="Winny Chen"/>
    <n v="13312.5"/>
    <x v="3"/>
    <x v="9"/>
    <x v="1"/>
  </r>
  <r>
    <s v="Journal"/>
    <x v="9"/>
    <s v="Insourcing Services"/>
    <s v="Insourcing Services Revenue"/>
    <d v="2024-08-31T00:00:00"/>
    <x v="0"/>
    <s v="52022"/>
    <s v="909159"/>
    <s v="7 American Express"/>
    <s v="565"/>
    <m/>
    <m/>
    <m/>
    <s v="Sidney Beauregard"/>
    <n v="10920"/>
    <x v="3"/>
    <x v="9"/>
    <x v="1"/>
  </r>
  <r>
    <s v="Journal"/>
    <x v="9"/>
    <s v="Insourcing Services"/>
    <s v="Insourcing Services Revenue"/>
    <d v="2024-08-31T00:00:00"/>
    <x v="0"/>
    <s v="52022"/>
    <s v="909159"/>
    <s v="7 American Express"/>
    <s v="565"/>
    <m/>
    <m/>
    <m/>
    <s v="Shayna Gomez"/>
    <n v="12600"/>
    <x v="3"/>
    <x v="9"/>
    <x v="1"/>
  </r>
  <r>
    <s v="Journal"/>
    <x v="9"/>
    <s v="Insourcing Services"/>
    <s v="Insourcing Services Revenue"/>
    <d v="2024-08-31T00:00:00"/>
    <x v="0"/>
    <s v="52022"/>
    <s v="909159"/>
    <s v="7 American Express"/>
    <s v="565"/>
    <m/>
    <m/>
    <m/>
    <s v="Sabrina Suazo"/>
    <n v="11440"/>
    <x v="3"/>
    <x v="9"/>
    <x v="1"/>
  </r>
  <r>
    <s v="Journal"/>
    <x v="9"/>
    <s v="Insourcing Services"/>
    <s v="Insourcing Services Revenue"/>
    <d v="2024-08-31T00:00:00"/>
    <x v="0"/>
    <s v="52022"/>
    <s v="909159"/>
    <s v="7 American Express"/>
    <s v="565"/>
    <m/>
    <m/>
    <m/>
    <s v="Brigitte McKay"/>
    <n v="19360"/>
    <x v="3"/>
    <x v="9"/>
    <x v="1"/>
  </r>
  <r>
    <s v="Journal"/>
    <x v="9"/>
    <s v="Insourcing Services"/>
    <s v="Insourcing Services Revenue"/>
    <d v="2024-08-31T00:00:00"/>
    <x v="0"/>
    <s v="52022"/>
    <s v="909159"/>
    <s v="483 Discover"/>
    <s v="26790"/>
    <m/>
    <m/>
    <m/>
    <s v="Chido Mutendi"/>
    <n v="18480"/>
    <x v="3"/>
    <x v="61"/>
    <x v="1"/>
  </r>
  <r>
    <s v="Journal"/>
    <x v="9"/>
    <s v="Insourcing Services"/>
    <s v="Insourcing Services Revenue"/>
    <d v="2024-08-31T00:00:00"/>
    <x v="0"/>
    <s v="52022"/>
    <s v="909159"/>
    <s v="194 ASME"/>
    <s v="3307"/>
    <m/>
    <m/>
    <m/>
    <s v="Lucy Deal"/>
    <n v="8992.5"/>
    <x v="3"/>
    <x v="51"/>
    <x v="1"/>
  </r>
  <r>
    <s v="Journal"/>
    <x v="9"/>
    <s v="Insourcing Services"/>
    <s v="Insourcing Services Revenue"/>
    <d v="2024-08-31T00:00:00"/>
    <x v="0"/>
    <s v="52022"/>
    <s v="909159"/>
    <s v="269 Visa (BTS)"/>
    <s v="5983"/>
    <m/>
    <m/>
    <m/>
    <s v="Willy Lokiru"/>
    <n v="10584"/>
    <x v="3"/>
    <x v="23"/>
    <x v="1"/>
  </r>
  <r>
    <s v="Journal"/>
    <x v="9"/>
    <s v="Insourcing Services"/>
    <s v="Insourcing Services Revenue"/>
    <d v="2024-08-31T00:00:00"/>
    <x v="0"/>
    <s v="52022"/>
    <s v="909159"/>
    <s v="269 Visa (BTS)"/>
    <s v="5983"/>
    <m/>
    <m/>
    <m/>
    <s v="Kate Umohituen"/>
    <n v="10591.68"/>
    <x v="3"/>
    <x v="23"/>
    <x v="1"/>
  </r>
  <r>
    <s v="Journal"/>
    <x v="9"/>
    <s v="Insourcing Services"/>
    <s v="Insourcing Services Revenue"/>
    <d v="2024-08-31T00:00:00"/>
    <x v="0"/>
    <s v="52022"/>
    <s v="909159"/>
    <s v="194 ASME"/>
    <s v="3307"/>
    <m/>
    <m/>
    <m/>
    <s v="Residual adjustments for various ended projects/consultants"/>
    <n v="-935"/>
    <x v="3"/>
    <x v="51"/>
    <x v="1"/>
  </r>
  <r>
    <s v="Journal"/>
    <x v="9"/>
    <s v="Insourcing Services"/>
    <s v="Insourcing Services Revenue"/>
    <d v="2024-08-31T00:00:00"/>
    <x v="0"/>
    <s v="52022"/>
    <s v="909159"/>
    <s v="7 American Express"/>
    <s v="565"/>
    <m/>
    <m/>
    <m/>
    <s v="Amanda Senk"/>
    <n v="14768"/>
    <x v="3"/>
    <x v="9"/>
    <x v="1"/>
  </r>
  <r>
    <s v="Journal"/>
    <x v="9"/>
    <s v="Insourcing Services"/>
    <s v="Insourcing Services Revenue"/>
    <d v="2024-08-31T00:00:00"/>
    <x v="0"/>
    <s v="52022"/>
    <s v="909159"/>
    <s v="8 Citi"/>
    <s v="566"/>
    <m/>
    <m/>
    <m/>
    <s v="MaryAnne Rose"/>
    <n v="17675"/>
    <x v="3"/>
    <x v="54"/>
    <x v="1"/>
  </r>
  <r>
    <s v="Journal"/>
    <x v="9"/>
    <s v="Insourcing Services"/>
    <s v="Insourcing Services Revenue"/>
    <d v="2024-08-31T00:00:00"/>
    <x v="0"/>
    <s v="52022"/>
    <s v="909159"/>
    <s v="483 Discover"/>
    <s v="26790"/>
    <m/>
    <m/>
    <m/>
    <s v="Baffour Agyapong"/>
    <n v="22200"/>
    <x v="3"/>
    <x v="61"/>
    <x v="1"/>
  </r>
  <r>
    <s v="Journal"/>
    <x v="9"/>
    <s v="Data"/>
    <s v="Data Fee Revenue"/>
    <d v="2024-08-31T00:00:00"/>
    <x v="0"/>
    <s v="49638"/>
    <s v="891064"/>
    <s v="451 Cornerstone Building Brands : 1416 Cornerstone - B2B Data Supplementation"/>
    <s v="38480"/>
    <s v="21543023191"/>
    <m/>
    <m/>
    <s v="Data Rev Rec Aug 24"/>
    <n v="1989.18"/>
    <x v="10"/>
    <x v="31"/>
    <x v="1"/>
  </r>
  <r>
    <s v="Journal"/>
    <x v="9"/>
    <s v="Data"/>
    <s v="Data Fee Revenue"/>
    <d v="2024-08-31T00:00:00"/>
    <x v="0"/>
    <s v="49632"/>
    <s v="890962"/>
    <s v="254 Analytic Marketing : 1188 Automated Appends 2024"/>
    <s v="29209"/>
    <s v="18222859131"/>
    <m/>
    <m/>
    <m/>
    <n v="2000"/>
    <x v="10"/>
    <x v="64"/>
    <x v="1"/>
  </r>
  <r>
    <s v="Journal"/>
    <x v="9"/>
    <s v="Data"/>
    <s v="Data Fee Revenue"/>
    <d v="2024-08-31T00:00:00"/>
    <x v="0"/>
    <s v="49636"/>
    <s v="891266"/>
    <s v="454 Pragmatic Communications : 1267 Gusto DM FY 2025"/>
    <s v="32652"/>
    <s v="17858842259; 17858935945"/>
    <m/>
    <m/>
    <s v="Data RevRec Aug24"/>
    <n v="26000"/>
    <x v="10"/>
    <x v="65"/>
    <x v="1"/>
  </r>
  <r>
    <s v="Journal"/>
    <x v="9"/>
    <s v="Data"/>
    <s v="Data Fee Revenue"/>
    <d v="2024-08-31T00:00:00"/>
    <x v="0"/>
    <s v="49641"/>
    <s v="891067"/>
    <s v="262 Pragmatic - LinkedIn : 1355 LinkedIn (Pragmatic): LLS Direct Mail FY25"/>
    <s v="36093"/>
    <s v="19570188551"/>
    <m/>
    <m/>
    <s v="Data Rev Rec Aug 24"/>
    <n v="2500"/>
    <x v="10"/>
    <x v="65"/>
    <x v="1"/>
  </r>
  <r>
    <s v="Journal"/>
    <x v="9"/>
    <s v="Data"/>
    <s v="Data Fee Revenue"/>
    <d v="2024-08-31T00:00:00"/>
    <x v="0"/>
    <s v="49640"/>
    <s v="891066"/>
    <s v="164 HGV : 1334 HGV - 2024 2H Services Retainer"/>
    <s v="34756"/>
    <s v="17633632436"/>
    <m/>
    <m/>
    <s v="Data Rev Rec AUg 24"/>
    <n v="4830"/>
    <x v="10"/>
    <x v="30"/>
    <x v="1"/>
  </r>
  <r>
    <s v="Journal"/>
    <x v="9"/>
    <s v="Data"/>
    <s v="Data Fee Revenue"/>
    <d v="2024-08-31T00:00:00"/>
    <x v="0"/>
    <s v="49635"/>
    <s v="891166"/>
    <s v="454 Pragmatic Communications : 1267 Gusto DM FY 2025"/>
    <s v="32652"/>
    <s v="17858842259; 17858935945"/>
    <m/>
    <m/>
    <s v="Data RevRec Aug24"/>
    <n v="2500"/>
    <x v="10"/>
    <x v="65"/>
    <x v="1"/>
  </r>
  <r>
    <s v="Journal"/>
    <x v="9"/>
    <s v="Data"/>
    <s v="Data Fee Revenue"/>
    <d v="2024-08-31T00:00:00"/>
    <x v="0"/>
    <s v="49634"/>
    <s v="891063"/>
    <s v="389 MillerKnoll : 1347 MillerKnoll - B2B Firmographic Data Append"/>
    <s v="35783"/>
    <s v="20909109893"/>
    <m/>
    <m/>
    <s v="Data rev rec Aug24"/>
    <n v="1000"/>
    <x v="10"/>
    <x v="66"/>
    <x v="1"/>
  </r>
  <r>
    <s v="Journal"/>
    <x v="9"/>
    <s v="Data"/>
    <s v="Data Fee Revenue"/>
    <d v="2024-08-31T00:00:00"/>
    <x v="0"/>
    <s v="49637"/>
    <s v="891267"/>
    <s v="161 DMW Direct : 1336 DMW - MediGold AEP Data"/>
    <s v="34860"/>
    <s v="19675439778"/>
    <m/>
    <m/>
    <s v="Data RevRec Aug24"/>
    <n v="10000"/>
    <x v="10"/>
    <x v="35"/>
    <x v="1"/>
  </r>
  <r>
    <s v="Journal"/>
    <x v="9"/>
    <s v="Data"/>
    <s v="Data Fee Revenue"/>
    <d v="2024-08-31T00:00:00"/>
    <x v="0"/>
    <s v="49633"/>
    <s v="891062"/>
    <s v="389 MillerKnoll : 1346 MillerKnoll - Consumer Data Append"/>
    <s v="35782"/>
    <s v="18094918327"/>
    <m/>
    <m/>
    <s v="Data Rev Rec Aug24"/>
    <n v="5779.51"/>
    <x v="10"/>
    <x v="66"/>
    <x v="1"/>
  </r>
  <r>
    <s v="Journal"/>
    <x v="9"/>
    <s v="Client Management"/>
    <s v="Client Management Revenue"/>
    <d v="2024-08-31T00:00:00"/>
    <x v="0"/>
    <s v="49275"/>
    <s v="888241"/>
    <s v="473 Wyndham Hotels and Resorts : 1051 Wyndham - Guest Analytics Retainer"/>
    <s v="25999"/>
    <s v="16336551605"/>
    <m/>
    <m/>
    <s v="Retainer Revenue Recognition"/>
    <n v="5876.04"/>
    <x v="11"/>
    <x v="6"/>
    <x v="1"/>
  </r>
  <r>
    <s v="Journal"/>
    <x v="9"/>
    <s v="Client Management"/>
    <s v="Client Management Revenue"/>
    <d v="2024-08-31T00:00:00"/>
    <x v="0"/>
    <s v="51832"/>
    <s v="901617"/>
    <s v="166 University of Phoenix : 1259 UOP - Simulator Build"/>
    <s v="32342"/>
    <s v="17620876859"/>
    <m/>
    <m/>
    <m/>
    <n v="15389.21"/>
    <x v="11"/>
    <x v="39"/>
    <x v="1"/>
  </r>
  <r>
    <s v="Journal"/>
    <x v="9"/>
    <s v="Client Management"/>
    <s v="Client Management Revenue"/>
    <d v="2024-08-31T00:00:00"/>
    <x v="0"/>
    <s v="51718"/>
    <s v="901418"/>
    <s v="374 Dish : 1268 2: Dish - Integrated Data + Martech solution"/>
    <s v="32653"/>
    <s v="17214937942"/>
    <m/>
    <m/>
    <m/>
    <n v="768.07"/>
    <x v="11"/>
    <x v="13"/>
    <x v="1"/>
  </r>
  <r>
    <s v="Journal"/>
    <x v="9"/>
    <s v="Client Management"/>
    <s v="Client Management Revenue"/>
    <d v="2024-08-31T00:00:00"/>
    <x v="0"/>
    <s v="51813"/>
    <s v="901514"/>
    <s v="11 Visa : 1246 NextGen Solutions"/>
    <s v="31318"/>
    <s v="18657995555"/>
    <m/>
    <m/>
    <m/>
    <n v="34084.660000000003"/>
    <x v="11"/>
    <x v="23"/>
    <x v="1"/>
  </r>
  <r>
    <s v="Journal"/>
    <x v="9"/>
    <s v="Client Management"/>
    <s v="Client Management Revenue"/>
    <d v="2024-08-31T00:00:00"/>
    <x v="0"/>
    <s v="51702"/>
    <s v="901323"/>
    <s v="382 Hyatt : 1219 Hyatt - Segmentation Phase 2"/>
    <s v="30365"/>
    <s v="17735849755"/>
    <m/>
    <m/>
    <m/>
    <n v="-97"/>
    <x v="11"/>
    <x v="18"/>
    <x v="1"/>
  </r>
  <r>
    <s v="Journal"/>
    <x v="9"/>
    <s v="Client Management"/>
    <s v="Client Management Revenue"/>
    <d v="2024-08-31T00:00:00"/>
    <x v="0"/>
    <s v="49269"/>
    <s v="888239"/>
    <s v="169 LinkedIn Corporation : 1303 LinkedIn Targeting Renewal FY2025H1 (Paul)"/>
    <s v="34002"/>
    <s v="16456055960"/>
    <m/>
    <m/>
    <s v="Retainer Revenue Recognition"/>
    <n v="349.35"/>
    <x v="11"/>
    <x v="8"/>
    <x v="1"/>
  </r>
  <r>
    <s v="Journal"/>
    <x v="9"/>
    <s v="Client Management"/>
    <s v="Client Management Revenue"/>
    <d v="2024-08-31T00:00:00"/>
    <x v="0"/>
    <s v="49284"/>
    <s v="887986"/>
    <s v="169 LinkedIn Corporation : 1314 LinkedIn FY2025H1 Measurement Oyster (Paul/Licurgo) Renewal"/>
    <s v="34326"/>
    <s v="17583746589"/>
    <m/>
    <m/>
    <s v="Retainer Revenue Recognition"/>
    <n v="1220.67"/>
    <x v="11"/>
    <x v="8"/>
    <x v="1"/>
  </r>
  <r>
    <s v="Journal"/>
    <x v="9"/>
    <s v="Client Management"/>
    <s v="Client Management Revenue"/>
    <d v="2024-08-31T00:00:00"/>
    <x v="0"/>
    <s v="49292"/>
    <s v="888246"/>
    <s v="169 LinkedIn Corporation : 1315 LinkedIn FY2025H1 Non-Profit BI (Leo) Renewal"/>
    <s v="34327"/>
    <s v="17583816585"/>
    <m/>
    <m/>
    <s v="Retainer Revenue Recognition"/>
    <n v="1208.99"/>
    <x v="11"/>
    <x v="8"/>
    <x v="1"/>
  </r>
  <r>
    <s v="Journal"/>
    <x v="9"/>
    <s v="Client Management"/>
    <s v="Client Management Revenue"/>
    <d v="2024-08-31T00:00:00"/>
    <x v="0"/>
    <s v="51617"/>
    <s v="901179"/>
    <s v="170 CVS Health : 1350 Personalization Future State--Francis"/>
    <s v="35886"/>
    <s v="19326215502"/>
    <m/>
    <m/>
    <m/>
    <n v="12540"/>
    <x v="11"/>
    <x v="3"/>
    <x v="1"/>
  </r>
  <r>
    <s v="Journal"/>
    <x v="9"/>
    <s v="Client Management"/>
    <s v="Client Management Revenue"/>
    <d v="2024-08-31T00:00:00"/>
    <x v="0"/>
    <s v="49272"/>
    <s v="887977"/>
    <s v="169 LinkedIn Corporation : 1304 LinkedIn FY2025H1 BI Retainer (Laura) CO9 Renewal"/>
    <s v="34003"/>
    <s v="17583641901"/>
    <m/>
    <m/>
    <s v="Retainer Revenue Recognition"/>
    <n v="1126.1400000000001"/>
    <x v="11"/>
    <x v="8"/>
    <x v="1"/>
  </r>
  <r>
    <s v="Journal"/>
    <x v="9"/>
    <s v="Client Management"/>
    <s v="Client Management Revenue"/>
    <d v="2024-08-31T00:00:00"/>
    <x v="0"/>
    <s v="51912"/>
    <s v="904126"/>
    <s v="166 University of Phoenix : 1259 UOP - Simulator Build"/>
    <s v="32342"/>
    <s v="17620876859"/>
    <m/>
    <m/>
    <m/>
    <n v="-15389.21"/>
    <x v="11"/>
    <x v="39"/>
    <x v="1"/>
  </r>
  <r>
    <s v="Journal"/>
    <x v="9"/>
    <s v="Client Management"/>
    <s v="Client Management Revenue"/>
    <d v="2024-08-31T00:00:00"/>
    <x v="0"/>
    <s v="51581"/>
    <s v="898346"/>
    <s v="170 CVS Health : 1296 PV Insights Portal PM"/>
    <s v="33389"/>
    <s v="20194098727"/>
    <m/>
    <m/>
    <m/>
    <n v="12540"/>
    <x v="11"/>
    <x v="3"/>
    <x v="1"/>
  </r>
  <r>
    <s v="Journal"/>
    <x v="9"/>
    <s v="Client Management"/>
    <s v="Client Management Revenue"/>
    <d v="2024-08-31T00:00:00"/>
    <x v="0"/>
    <s v="51572"/>
    <s v="898151"/>
    <s v="170 CVS Health : 1245 Pega/FPAI Decisioning"/>
    <s v="31317"/>
    <s v="17732407187"/>
    <m/>
    <m/>
    <m/>
    <n v="25602"/>
    <x v="11"/>
    <x v="3"/>
    <x v="1"/>
  </r>
  <r>
    <s v="Journal"/>
    <x v="9"/>
    <s v="Client Management"/>
    <s v="Client Management Revenue"/>
    <d v="2024-08-31T00:00:00"/>
    <x v="0"/>
    <s v="49229"/>
    <s v="887944"/>
    <s v="173 Walmart : 939 Walmart - FY25 Marketing Advanced Analytics Retainer"/>
    <s v="24497"/>
    <s v="15845470578"/>
    <m/>
    <m/>
    <s v="Retainer Revenue Recognition"/>
    <n v="4501.8599999999997"/>
    <x v="11"/>
    <x v="2"/>
    <x v="1"/>
  </r>
  <r>
    <s v="Journal"/>
    <x v="9"/>
    <s v="Client Management"/>
    <s v="Client Management Revenue"/>
    <d v="2024-08-31T00:00:00"/>
    <x v="0"/>
    <s v="51754"/>
    <s v="901356"/>
    <s v="161 DMW Direct : 1283 DMW - Atrio AEP Model 2025"/>
    <s v="32873"/>
    <s v="19882329491"/>
    <m/>
    <m/>
    <m/>
    <n v="753.79"/>
    <x v="11"/>
    <x v="35"/>
    <x v="1"/>
  </r>
  <r>
    <s v="Journal"/>
    <x v="9"/>
    <s v="Client Management"/>
    <s v="Client Management Revenue"/>
    <d v="2024-08-31T00:00:00"/>
    <x v="0"/>
    <s v="49251"/>
    <s v="887959"/>
    <s v="411 H. Lundbeck A/S : 825 Lundbeck - 2024 Retainer"/>
    <s v="21575"/>
    <s v="14916644417"/>
    <m/>
    <m/>
    <s v="Retainer Revenue Recognition"/>
    <n v="5234.2299999999996"/>
    <x v="11"/>
    <x v="27"/>
    <x v="1"/>
  </r>
  <r>
    <s v="Journal"/>
    <x v="9"/>
    <s v="Client Management"/>
    <s v="Client Management Revenue"/>
    <d v="2024-08-31T00:00:00"/>
    <x v="0"/>
    <s v="51588"/>
    <s v="898165"/>
    <s v="176 Amperity : 892 Amperity Premium Services Pod_R1"/>
    <s v="23411"/>
    <s v="15755102130"/>
    <m/>
    <m/>
    <m/>
    <n v="8780"/>
    <x v="11"/>
    <x v="24"/>
    <x v="1"/>
  </r>
  <r>
    <s v="Journal"/>
    <x v="9"/>
    <s v="Client Management"/>
    <s v="Client Management Revenue"/>
    <d v="2024-08-31T00:00:00"/>
    <x v="0"/>
    <s v="51794"/>
    <s v="901388"/>
    <s v="374 Dish : 1268 2: Dish - Integrated Data + Martech solution"/>
    <s v="32653"/>
    <s v="17214937942"/>
    <m/>
    <m/>
    <m/>
    <n v="-665.71"/>
    <x v="11"/>
    <x v="13"/>
    <x v="1"/>
  </r>
  <r>
    <s v="Journal"/>
    <x v="9"/>
    <s v="Client Management"/>
    <s v="Client Management Revenue"/>
    <d v="2024-08-31T00:00:00"/>
    <x v="0"/>
    <s v="51633"/>
    <s v="901391"/>
    <s v="276 Under Armour : 1374 ECI Concession Model Project"/>
    <s v="36718"/>
    <s v="18407390039"/>
    <m/>
    <m/>
    <m/>
    <n v="16862.12"/>
    <x v="11"/>
    <x v="15"/>
    <x v="1"/>
  </r>
  <r>
    <s v="Journal"/>
    <x v="9"/>
    <s v="Client Management"/>
    <s v="Client Management Revenue"/>
    <d v="2024-08-31T00:00:00"/>
    <x v="0"/>
    <s v="51763"/>
    <s v="901364"/>
    <s v="11 Visa : 1246 NextGen Solutions"/>
    <s v="31318"/>
    <s v="18657995555"/>
    <m/>
    <m/>
    <m/>
    <n v="-6029.49"/>
    <x v="11"/>
    <x v="23"/>
    <x v="1"/>
  </r>
  <r>
    <s v="Journal"/>
    <x v="9"/>
    <s v="Client Management"/>
    <s v="Client Management Revenue"/>
    <d v="2024-08-31T00:00:00"/>
    <x v="0"/>
    <s v="49233"/>
    <s v="887948"/>
    <s v="175 Chewy : 739 BI Support - Canada Launch - Phase 1"/>
    <s v="19490"/>
    <s v="14229981754"/>
    <m/>
    <m/>
    <s v="Retainer Revenue Recognition"/>
    <n v="626.39"/>
    <x v="11"/>
    <x v="67"/>
    <x v="1"/>
  </r>
  <r>
    <s v="Journal"/>
    <x v="9"/>
    <s v="Client Management"/>
    <s v="Client Management Revenue"/>
    <d v="2024-08-31T00:00:00"/>
    <x v="0"/>
    <s v="51563"/>
    <s v="898146"/>
    <s v="170 CVS Health : 1040 MGE/PMH/GPT 2024 Team"/>
    <s v="25980"/>
    <s v="15954185039"/>
    <m/>
    <m/>
    <m/>
    <n v="10880"/>
    <x v="11"/>
    <x v="3"/>
    <x v="1"/>
  </r>
  <r>
    <s v="Journal"/>
    <x v="9"/>
    <s v="Client Management"/>
    <s v="Client Management Revenue"/>
    <d v="2024-08-31T00:00:00"/>
    <x v="0"/>
    <s v="49217"/>
    <s v="887936"/>
    <s v="2 AARP : 840 Journey Analytics - 2024"/>
    <s v="22405"/>
    <s v="14999340598"/>
    <m/>
    <m/>
    <s v="Retainer Revenue Recognition"/>
    <n v="2793.78"/>
    <x v="11"/>
    <x v="32"/>
    <x v="1"/>
  </r>
  <r>
    <s v="Journal"/>
    <x v="9"/>
    <s v="Client Management"/>
    <s v="Client Management Revenue"/>
    <d v="2024-08-31T00:00:00"/>
    <x v="0"/>
    <s v="49277"/>
    <s v="887980"/>
    <s v="169 LinkedIn Corporation : 1305 LinkedIn FY2025H1 Datawatch Extension (Anu/Jenee)_R1 Renewal"/>
    <s v="34004"/>
    <s v="17583628723"/>
    <m/>
    <m/>
    <s v="Retainer Revenue Recognition"/>
    <n v="1717.77"/>
    <x v="11"/>
    <x v="8"/>
    <x v="1"/>
  </r>
  <r>
    <s v="Journal"/>
    <x v="9"/>
    <s v="Client Management"/>
    <s v="Client Management Revenue"/>
    <d v="2024-08-31T00:00:00"/>
    <x v="0"/>
    <s v="49237"/>
    <s v="887952"/>
    <s v="161 DMW Direct : 857 DMW - 2024 Core Retainer"/>
    <s v="22644"/>
    <s v="15413849724"/>
    <m/>
    <m/>
    <s v="Retainer Revenue Recognition"/>
    <n v="5052.09"/>
    <x v="11"/>
    <x v="35"/>
    <x v="1"/>
  </r>
  <r>
    <s v="Journal"/>
    <x v="9"/>
    <s v="Client Management"/>
    <s v="Client Management Revenue"/>
    <d v="2024-08-31T00:00:00"/>
    <x v="0"/>
    <s v="51613"/>
    <s v="901175"/>
    <s v="170 CVS Health : 1296 PV Insights Portal PM"/>
    <s v="33389"/>
    <s v="20194098727"/>
    <m/>
    <m/>
    <m/>
    <n v="-12540"/>
    <x v="11"/>
    <x v="3"/>
    <x v="1"/>
  </r>
  <r>
    <s v="Journal"/>
    <x v="9"/>
    <s v="Client Management"/>
    <s v="Client Management Revenue"/>
    <d v="2024-08-31T00:00:00"/>
    <x v="0"/>
    <s v="49262"/>
    <s v="887970"/>
    <s v="169 LinkedIn Corporation : 1302 LinkedIn Measurement Experimentation Support (Zaid) FY2025H1"/>
    <s v="34001"/>
    <s v="17583711252"/>
    <m/>
    <m/>
    <s v="Retainer Revenue Recognition"/>
    <n v="1237.56"/>
    <x v="11"/>
    <x v="8"/>
    <x v="1"/>
  </r>
  <r>
    <s v="Journal"/>
    <x v="9"/>
    <s v="Client Management"/>
    <s v="Client Management Revenue"/>
    <d v="2024-08-31T00:00:00"/>
    <x v="0"/>
    <s v="49259"/>
    <s v="887967"/>
    <s v="178 KSM : 1352 KSM - BI Support - 7/26/24 thru 3/26/25"/>
    <s v="36090"/>
    <s v="20298599795"/>
    <m/>
    <m/>
    <s v="Retainer Revenue Recognition"/>
    <n v="3782.19"/>
    <x v="11"/>
    <x v="68"/>
    <x v="1"/>
  </r>
  <r>
    <s v="Journal"/>
    <x v="9"/>
    <s v="Client Management"/>
    <s v="Client Management Revenue"/>
    <d v="2024-08-31T00:00:00"/>
    <x v="0"/>
    <s v="52174"/>
    <s v="914031"/>
    <s v="- No Entity -"/>
    <m/>
    <m/>
    <s v="ICC 939 Walmart : Walmart - FY25 Marketing Advanced Analytics Retainer"/>
    <m/>
    <s v="Reclass Top Side JE52166 AI Consulting Rev accounts_Walmart"/>
    <n v="-436.81"/>
    <x v="11"/>
    <x v="2"/>
    <x v="1"/>
  </r>
  <r>
    <s v="Journal"/>
    <x v="9"/>
    <s v="Solutions"/>
    <s v="Solutions Revenue"/>
    <d v="2024-08-31T00:00:00"/>
    <x v="0"/>
    <s v="49268"/>
    <s v="888238"/>
    <s v="382 Hyatt : 1202 Hyatt - GenAI Implementation"/>
    <s v="29630"/>
    <s v="16896592535"/>
    <m/>
    <m/>
    <s v="Retainer Revenue Recognition"/>
    <n v="25011.26"/>
    <x v="7"/>
    <x v="18"/>
    <x v="1"/>
  </r>
  <r>
    <s v="Journal"/>
    <x v="5"/>
    <s v="Solutions"/>
    <s v="Solutions Revenue"/>
    <d v="2024-08-31T00:00:00"/>
    <x v="0"/>
    <s v="52170"/>
    <s v="913923"/>
    <s v="- No Entity -"/>
    <m/>
    <m/>
    <s v="ICC 1225 ICC in Blend Represents FPAI Inc (OA) : Verizon: Turing- Personalization Phase 2 Capacity Service"/>
    <m/>
    <s v="TopSide Management Book Elim related to project ICC 1225 ICC in Blend Represents FPAI Inc (OA) : Verizon: Turing- Personalization Phase 2 Capacity Service"/>
    <n v="-13564.1"/>
    <x v="0"/>
    <x v="19"/>
    <x v="0"/>
  </r>
  <r>
    <s v="Journal"/>
    <x v="9"/>
    <s v="Solutions"/>
    <s v="Solutions Revenue"/>
    <d v="2024-08-31T00:00:00"/>
    <x v="0"/>
    <s v="51838"/>
    <s v="901440"/>
    <s v="382 Hyatt : 1254 Hyatt - Martech Architecture Rebuild - Phase 1 (Design)"/>
    <s v="32035"/>
    <s v="17296920926"/>
    <m/>
    <m/>
    <m/>
    <n v="41125.519999999997"/>
    <x v="7"/>
    <x v="18"/>
    <x v="1"/>
  </r>
  <r>
    <s v="Journal"/>
    <x v="9"/>
    <s v="Solutions"/>
    <s v="Solutions Revenue"/>
    <d v="2024-08-31T00:00:00"/>
    <x v="0"/>
    <s v="51700"/>
    <s v="901321"/>
    <s v="382 Hyatt : 1219 Hyatt - Segmentation Phase 2"/>
    <s v="30365"/>
    <s v="17735849755"/>
    <m/>
    <m/>
    <m/>
    <n v="-223.18"/>
    <x v="7"/>
    <x v="18"/>
    <x v="1"/>
  </r>
  <r>
    <s v="Journal"/>
    <x v="1"/>
    <s v="Business Intelligence"/>
    <s v="Business Intelligence"/>
    <d v="2024-08-30T00:00:00"/>
    <x v="0"/>
    <s v="51593"/>
    <s v="898554"/>
    <s v="- No Entity -"/>
    <m/>
    <m/>
    <s v="ICC 1019 ICC in Forth Point Represents Blend360 : Legrand - Cablofil Managed Service Level Agreement"/>
    <m/>
    <s v="Legrand IC rev reclass August"/>
    <n v="-1482.103226528586"/>
    <x v="1"/>
    <x v="11"/>
    <x v="1"/>
  </r>
  <r>
    <s v="Journal"/>
    <x v="1"/>
    <s v="Business Intelligence"/>
    <s v="Business Intelligence"/>
    <d v="2024-08-30T00:00:00"/>
    <x v="0"/>
    <s v="51594"/>
    <s v="898555"/>
    <s v="- No Entity -"/>
    <m/>
    <m/>
    <m/>
    <m/>
    <s v="BT (FPAI) IC rev reclass August"/>
    <n v="-28949.89876909251"/>
    <x v="1"/>
    <x v="12"/>
    <x v="1"/>
  </r>
  <r>
    <s v="Journal"/>
    <x v="13"/>
    <s v="Business Intelligence"/>
    <s v="Business Intelligence"/>
    <d v="2024-08-31T00:00:00"/>
    <x v="0"/>
    <s v="49342"/>
    <s v="889828"/>
    <s v="349 Soremartec S.A. : 768 MUSST APAC-MEA Reporting Maintenance"/>
    <s v="20140"/>
    <m/>
    <m/>
    <m/>
    <m/>
    <n v="666.91145472000005"/>
    <x v="1"/>
    <x v="20"/>
    <x v="1"/>
  </r>
  <r>
    <s v="Journal"/>
    <x v="1"/>
    <s v="Business Intelligence"/>
    <s v="Business Intelligence"/>
    <d v="2024-08-31T00:00:00"/>
    <x v="0"/>
    <s v="49422"/>
    <s v="889897"/>
    <s v="440 ICC in Forth Point Represents FutureproofAI : 1137 British Telecom - IDC resource Anirudh"/>
    <s v="27534"/>
    <m/>
    <m/>
    <m/>
    <m/>
    <n v="8948.1505286285937"/>
    <x v="1"/>
    <x v="12"/>
    <x v="1"/>
  </r>
  <r>
    <s v="Journal"/>
    <x v="2"/>
    <s v="Business Intelligence"/>
    <s v="Business Intelligence"/>
    <d v="2024-08-31T00:00:00"/>
    <x v="0"/>
    <s v="49927"/>
    <s v="892805"/>
    <s v="461 Session M Inc. : 974 Mastercard SOW #6"/>
    <s v="25146"/>
    <s v="16716229170"/>
    <m/>
    <m/>
    <m/>
    <n v="352.16392893305016"/>
    <x v="5"/>
    <x v="29"/>
    <x v="1"/>
  </r>
  <r>
    <s v="Journal"/>
    <x v="9"/>
    <s v="Business Intelligence"/>
    <s v="Business Intelligence"/>
    <d v="2024-08-31T00:00:00"/>
    <x v="0"/>
    <s v="51783"/>
    <s v="901378"/>
    <s v="11 Visa : 1246 NextGen Solutions"/>
    <s v="31318"/>
    <s v="18657995555"/>
    <m/>
    <m/>
    <m/>
    <n v="14605.49"/>
    <x v="5"/>
    <x v="23"/>
    <x v="1"/>
  </r>
  <r>
    <s v="Journal"/>
    <x v="9"/>
    <s v="Business Intelligence"/>
    <s v="Business Intelligence"/>
    <d v="2024-08-31T00:00:00"/>
    <x v="0"/>
    <s v="52166"/>
    <s v="913919"/>
    <s v="- No Entity -"/>
    <m/>
    <m/>
    <s v="ICC 1344 Visa : Visa - Minerva dashboard automation"/>
    <m/>
    <s v="TopSide Management Book Elim related to project ICC 1344 Visa : Visa - Minerva dashboard automation"/>
    <n v="-10564.92"/>
    <x v="5"/>
    <x v="23"/>
    <x v="1"/>
  </r>
  <r>
    <s v="Journal"/>
    <x v="2"/>
    <s v="Business Intelligence"/>
    <s v="Business Intelligence"/>
    <d v="2024-08-31T00:00:00"/>
    <x v="0"/>
    <s v="50207"/>
    <s v="892964"/>
    <s v="468 Blackstone Inc. : 989 Blackstone SOW #13"/>
    <s v="25161"/>
    <s v="16856641557"/>
    <m/>
    <m/>
    <m/>
    <n v="480.22353945415932"/>
    <x v="5"/>
    <x v="5"/>
    <x v="1"/>
  </r>
  <r>
    <s v="Journal"/>
    <x v="9"/>
    <s v="Business Intelligence"/>
    <s v="Business Intelligence"/>
    <d v="2024-08-31T00:00:00"/>
    <x v="0"/>
    <s v="49236"/>
    <s v="887951"/>
    <s v="161 DMW Direct : 857 DMW - 2024 Core Retainer"/>
    <s v="22644"/>
    <s v="15413849724"/>
    <m/>
    <m/>
    <s v="Retainer Revenue Recognition"/>
    <n v="10522.91"/>
    <x v="5"/>
    <x v="35"/>
    <x v="1"/>
  </r>
  <r>
    <s v="Journal"/>
    <x v="2"/>
    <s v="Business Intelligence"/>
    <s v="Business Intelligence"/>
    <d v="2024-08-31T00:00:00"/>
    <x v="0"/>
    <s v="50060"/>
    <s v="892709"/>
    <s v="461 Session M Inc. : 974 Mastercard SOW #6"/>
    <s v="25146"/>
    <s v="16716229170"/>
    <m/>
    <m/>
    <m/>
    <n v="352.16392893305016"/>
    <x v="5"/>
    <x v="29"/>
    <x v="1"/>
  </r>
  <r>
    <s v="Journal"/>
    <x v="9"/>
    <s v="Business Intelligence"/>
    <s v="Business Intelligence"/>
    <d v="2024-08-31T00:00:00"/>
    <x v="0"/>
    <s v="49290"/>
    <s v="888245"/>
    <s v="169 LinkedIn Corporation : 1315 LinkedIn FY2025H1 Non-Profit BI (Leo) Renewal"/>
    <s v="34327"/>
    <s v="17583816585"/>
    <m/>
    <m/>
    <s v="Retainer Revenue Recognition"/>
    <n v="64956.01"/>
    <x v="5"/>
    <x v="8"/>
    <x v="1"/>
  </r>
  <r>
    <s v="Journal"/>
    <x v="9"/>
    <s v="Business Intelligence"/>
    <s v="Business Intelligence"/>
    <d v="2024-08-31T00:00:00"/>
    <x v="0"/>
    <s v="49246"/>
    <s v="887955"/>
    <s v="182 GoodRx : 1244 GoodRx - Incremental BI Support"/>
    <s v="31316"/>
    <s v="19093193875"/>
    <m/>
    <m/>
    <s v="Retainer Revenue Recognition"/>
    <n v="11808"/>
    <x v="5"/>
    <x v="21"/>
    <x v="1"/>
  </r>
  <r>
    <s v="Journal"/>
    <x v="2"/>
    <s v="Business Intelligence"/>
    <s v="Business Intelligence"/>
    <d v="2024-08-31T00:00:00"/>
    <x v="0"/>
    <s v="50765"/>
    <s v="893703"/>
    <s v="459 Roku Inc. : 966 SOW#1 2024 - DE &amp; BI Team"/>
    <s v="25138"/>
    <s v="16977995014"/>
    <m/>
    <m/>
    <m/>
    <n v="228.10618124072568"/>
    <x v="5"/>
    <x v="69"/>
    <x v="1"/>
  </r>
  <r>
    <s v="Journal"/>
    <x v="2"/>
    <s v="Business Intelligence"/>
    <s v="Business Intelligence"/>
    <d v="2024-08-31T00:00:00"/>
    <x v="0"/>
    <s v="50093"/>
    <s v="892914"/>
    <s v="461 Session M Inc. : 974 Mastercard SOW #6"/>
    <s v="25146"/>
    <s v="16716229170"/>
    <m/>
    <m/>
    <m/>
    <n v="352.16392893305016"/>
    <x v="5"/>
    <x v="29"/>
    <x v="1"/>
  </r>
  <r>
    <s v="Journal"/>
    <x v="9"/>
    <s v="Business Intelligence"/>
    <s v="Business Intelligence"/>
    <d v="2024-08-31T00:00:00"/>
    <x v="0"/>
    <s v="52166"/>
    <s v="913919"/>
    <s v="- No Entity -"/>
    <m/>
    <m/>
    <s v="ICC 1244 GoodRx : GoodRx - Incremental BI Support"/>
    <m/>
    <s v="TopSide Management Book Elim related to project ICC 1244 GoodRx : GoodRx - Incremental BI Support"/>
    <n v="-10564.92"/>
    <x v="5"/>
    <x v="21"/>
    <x v="1"/>
  </r>
  <r>
    <s v="Journal"/>
    <x v="2"/>
    <s v="Business Intelligence"/>
    <s v="Business Intelligence"/>
    <d v="2024-08-31T00:00:00"/>
    <x v="0"/>
    <s v="50199"/>
    <s v="892960"/>
    <s v="468 Blackstone Inc. : 989 Blackstone SOW #13"/>
    <s v="25161"/>
    <s v="16856641557"/>
    <m/>
    <m/>
    <m/>
    <n v="480.22353945415932"/>
    <x v="5"/>
    <x v="5"/>
    <x v="1"/>
  </r>
  <r>
    <s v="Journal"/>
    <x v="9"/>
    <s v="Business Intelligence"/>
    <s v="Business Intelligence"/>
    <d v="2024-08-31T00:00:00"/>
    <x v="0"/>
    <s v="51569"/>
    <s v="898149"/>
    <s v="170 CVS Health : 1293 CVS PWC --ThoughtSpot--Jonathan Nawrocki"/>
    <s v="33385"/>
    <s v="19159531854"/>
    <m/>
    <m/>
    <m/>
    <n v="22040"/>
    <x v="5"/>
    <x v="3"/>
    <x v="1"/>
  </r>
  <r>
    <s v="Journal"/>
    <x v="9"/>
    <s v="Business Intelligence"/>
    <s v="Business Intelligence"/>
    <d v="2024-08-31T00:00:00"/>
    <x v="0"/>
    <s v="51749"/>
    <s v="901352"/>
    <s v="11 Visa : 1246 NextGen Solutions"/>
    <s v="31318"/>
    <s v="18657995555"/>
    <m/>
    <m/>
    <m/>
    <n v="113.94"/>
    <x v="5"/>
    <x v="23"/>
    <x v="1"/>
  </r>
  <r>
    <s v="Journal"/>
    <x v="2"/>
    <s v="Business Intelligence"/>
    <s v="Business Intelligence"/>
    <d v="2024-08-31T00:00:00"/>
    <x v="0"/>
    <s v="49825"/>
    <s v="892437"/>
    <s v="461 Session M Inc. : 974 Mastercard SOW #6"/>
    <s v="25146"/>
    <s v="16716229170"/>
    <m/>
    <m/>
    <m/>
    <n v="176.08196446652508"/>
    <x v="5"/>
    <x v="29"/>
    <x v="1"/>
  </r>
  <r>
    <s v="Journal"/>
    <x v="9"/>
    <s v="Business Intelligence"/>
    <s v="Business Intelligence"/>
    <d v="2024-08-31T00:00:00"/>
    <x v="0"/>
    <s v="49240"/>
    <s v="888234"/>
    <s v="182 GoodRx : 1142 GoodRx - April to October Renewal"/>
    <s v="28141"/>
    <s v="17583569682"/>
    <m/>
    <m/>
    <s v="Retainer Revenue Recognition"/>
    <n v="22637.55"/>
    <x v="5"/>
    <x v="21"/>
    <x v="1"/>
  </r>
  <r>
    <s v="Journal"/>
    <x v="2"/>
    <s v="Business Intelligence"/>
    <s v="Business Intelligence"/>
    <d v="2024-08-31T00:00:00"/>
    <x v="0"/>
    <s v="50221"/>
    <s v="892976"/>
    <s v="468 Blackstone Inc. : 989 Blackstone SOW #13"/>
    <s v="25161"/>
    <s v="16856641557"/>
    <m/>
    <m/>
    <m/>
    <n v="480.22353945415932"/>
    <x v="5"/>
    <x v="5"/>
    <x v="1"/>
  </r>
  <r>
    <s v="Journal"/>
    <x v="2"/>
    <s v="Business Intelligence"/>
    <s v="Business Intelligence"/>
    <d v="2024-08-31T00:00:00"/>
    <x v="0"/>
    <s v="49946"/>
    <s v="892819"/>
    <s v="461 Session M Inc. : 974 Mastercard SOW #6"/>
    <s v="25146"/>
    <s v="16716229170"/>
    <m/>
    <m/>
    <m/>
    <n v="352.16392893305016"/>
    <x v="5"/>
    <x v="29"/>
    <x v="1"/>
  </r>
  <r>
    <s v="Journal"/>
    <x v="9"/>
    <s v="Business Intelligence"/>
    <s v="Business Intelligence"/>
    <d v="2024-08-31T00:00:00"/>
    <x v="0"/>
    <s v="51760"/>
    <s v="901362"/>
    <s v="11 Visa : 1246 NextGen Solutions"/>
    <s v="31318"/>
    <s v="18657995555"/>
    <m/>
    <m/>
    <m/>
    <n v="42.22"/>
    <x v="5"/>
    <x v="23"/>
    <x v="1"/>
  </r>
  <r>
    <s v="Journal"/>
    <x v="9"/>
    <s v="Business Intelligence"/>
    <s v="Business Intelligence"/>
    <d v="2024-08-31T00:00:00"/>
    <x v="0"/>
    <s v="49281"/>
    <s v="887983"/>
    <s v="169 LinkedIn Corporation : 1313 LinkedIn LTS BI (Grace) FY2025 Renewal"/>
    <s v="34325"/>
    <s v="19934646100"/>
    <m/>
    <m/>
    <s v="Retainer Revenue Recognition"/>
    <n v="13000"/>
    <x v="5"/>
    <x v="8"/>
    <x v="1"/>
  </r>
  <r>
    <s v="Journal"/>
    <x v="9"/>
    <s v="Business Intelligence"/>
    <s v="Business Intelligence"/>
    <d v="2024-08-31T00:00:00"/>
    <x v="0"/>
    <s v="49274"/>
    <s v="887978"/>
    <s v="169 LinkedIn Corporation : 1305 LinkedIn FY2025H1 Datawatch Extension (Anu/Jenee)_R1 Renewal"/>
    <s v="34004"/>
    <s v="17583628723"/>
    <m/>
    <m/>
    <s v="Retainer Revenue Recognition"/>
    <n v="39605.75"/>
    <x v="5"/>
    <x v="8"/>
    <x v="1"/>
  </r>
  <r>
    <s v="Journal"/>
    <x v="9"/>
    <s v="Business Intelligence"/>
    <s v="Business Intelligence"/>
    <d v="2024-08-31T00:00:00"/>
    <x v="0"/>
    <s v="49260"/>
    <s v="887968"/>
    <s v="169 LinkedIn Corporation : 1302 LinkedIn Measurement Experimentation Support (Zaid) FY2025H1"/>
    <s v="34001"/>
    <s v="17583711252"/>
    <m/>
    <m/>
    <s v="Retainer Revenue Recognition"/>
    <n v="26581.49"/>
    <x v="5"/>
    <x v="8"/>
    <x v="1"/>
  </r>
  <r>
    <s v="Journal"/>
    <x v="2"/>
    <s v="Business Intelligence"/>
    <s v="Business Intelligence"/>
    <d v="2024-08-31T00:00:00"/>
    <x v="0"/>
    <s v="49899"/>
    <s v="892478"/>
    <s v="461 Session M Inc. : 974 Mastercard SOW #6"/>
    <s v="25146"/>
    <s v="16716229170"/>
    <m/>
    <m/>
    <m/>
    <n v="352.16392893305016"/>
    <x v="5"/>
    <x v="29"/>
    <x v="1"/>
  </r>
  <r>
    <s v="Journal"/>
    <x v="1"/>
    <s v="Business Intelligence"/>
    <s v="Business Intelligence"/>
    <d v="2024-08-31T00:00:00"/>
    <x v="0"/>
    <s v="51507"/>
    <s v="895471"/>
    <s v="419 Repsol Resources UK Limited : 1093 Core Digital Team 2024"/>
    <s v="26566"/>
    <m/>
    <m/>
    <m/>
    <m/>
    <n v="31754.749188470723"/>
    <x v="1"/>
    <x v="70"/>
    <x v="1"/>
  </r>
  <r>
    <s v="Journal"/>
    <x v="2"/>
    <s v="Business Intelligence"/>
    <s v="Business Intelligence"/>
    <d v="2024-08-31T00:00:00"/>
    <x v="0"/>
    <s v="49913"/>
    <s v="892491"/>
    <s v="461 Session M Inc. : 974 Mastercard SOW #6"/>
    <s v="25146"/>
    <s v="16716229170"/>
    <m/>
    <m/>
    <m/>
    <n v="352.16392893305016"/>
    <x v="5"/>
    <x v="29"/>
    <x v="1"/>
  </r>
  <r>
    <s v="Journal"/>
    <x v="9"/>
    <s v="Business Intelligence"/>
    <s v="Business Intelligence"/>
    <d v="2024-08-31T00:00:00"/>
    <x v="0"/>
    <s v="49270"/>
    <s v="887975"/>
    <s v="393 SPARC : 1025 SPARC 2024 Renewal"/>
    <s v="25762"/>
    <s v="16404709420"/>
    <m/>
    <m/>
    <s v="Retainer Revenue Recognition"/>
    <n v="5000"/>
    <x v="5"/>
    <x v="71"/>
    <x v="1"/>
  </r>
  <r>
    <s v="Journal"/>
    <x v="2"/>
    <s v="Business Intelligence"/>
    <s v="Business Intelligence"/>
    <d v="2024-08-31T00:00:00"/>
    <x v="0"/>
    <s v="49795"/>
    <s v="892417"/>
    <s v="461 Session M Inc. : 974 Mastercard SOW #6"/>
    <s v="25146"/>
    <s v="16716229170"/>
    <m/>
    <m/>
    <m/>
    <n v="295.13750755024483"/>
    <x v="5"/>
    <x v="29"/>
    <x v="1"/>
  </r>
  <r>
    <s v="Journal"/>
    <x v="2"/>
    <s v="Business Intelligence"/>
    <s v="Business Intelligence"/>
    <d v="2024-08-31T00:00:00"/>
    <x v="0"/>
    <s v="50856"/>
    <s v="893762"/>
    <s v="459 Roku Inc. : 966 SOW#1 2024 - DE &amp; BI Team"/>
    <s v="25138"/>
    <s v="16977995014"/>
    <m/>
    <m/>
    <m/>
    <n v="344.16020327548085"/>
    <x v="5"/>
    <x v="69"/>
    <x v="1"/>
  </r>
  <r>
    <s v="Journal"/>
    <x v="2"/>
    <s v="Business Intelligence"/>
    <s v="Business Intelligence"/>
    <d v="2024-08-31T00:00:00"/>
    <x v="0"/>
    <s v="50217"/>
    <s v="892972"/>
    <s v="468 Blackstone Inc. : 989 Blackstone SOW #13"/>
    <s v="25161"/>
    <s v="16856641557"/>
    <m/>
    <m/>
    <m/>
    <n v="480.22353945415932"/>
    <x v="5"/>
    <x v="5"/>
    <x v="1"/>
  </r>
  <r>
    <s v="Journal"/>
    <x v="9"/>
    <s v="Business Intelligence"/>
    <s v="Business Intelligence"/>
    <d v="2024-08-31T00:00:00"/>
    <x v="0"/>
    <s v="51692"/>
    <s v="901498"/>
    <s v="276 Under Armour : 1167 EU Line List"/>
    <s v="28679"/>
    <s v="14229444097"/>
    <m/>
    <m/>
    <m/>
    <n v="903.97"/>
    <x v="5"/>
    <x v="15"/>
    <x v="1"/>
  </r>
  <r>
    <s v="Journal"/>
    <x v="9"/>
    <s v="Business Intelligence"/>
    <s v="Business Intelligence"/>
    <d v="2024-08-31T00:00:00"/>
    <x v="0"/>
    <s v="51589"/>
    <s v="898166"/>
    <s v="11 Visa : 676 BI Managed services - 1 year engagement"/>
    <s v="17357"/>
    <s v="14230165822"/>
    <m/>
    <m/>
    <m/>
    <n v="14553"/>
    <x v="5"/>
    <x v="23"/>
    <x v="1"/>
  </r>
  <r>
    <s v="Journal"/>
    <x v="2"/>
    <s v="Business Intelligence"/>
    <s v="Business Intelligence"/>
    <d v="2024-08-31T00:00:00"/>
    <x v="0"/>
    <s v="51168"/>
    <s v="894153"/>
    <s v="459 Roku Inc. : 966 SOW#1 2024 - DE &amp; BI Team"/>
    <s v="25138"/>
    <s v="16977995014"/>
    <m/>
    <m/>
    <m/>
    <n v="344.16020327548085"/>
    <x v="5"/>
    <x v="69"/>
    <x v="1"/>
  </r>
  <r>
    <s v="Journal"/>
    <x v="9"/>
    <s v="Business Intelligence"/>
    <s v="Business Intelligence"/>
    <d v="2024-08-31T00:00:00"/>
    <x v="0"/>
    <s v="51824"/>
    <s v="901609"/>
    <s v="11 Visa : 1264 VISA Consumer Payment - DE/BI project"/>
    <s v="32547"/>
    <s v="19569235802"/>
    <m/>
    <m/>
    <m/>
    <n v="2810.57"/>
    <x v="5"/>
    <x v="23"/>
    <x v="1"/>
  </r>
  <r>
    <s v="Journal"/>
    <x v="2"/>
    <s v="Business Intelligence"/>
    <s v="Business Intelligence"/>
    <d v="2024-08-31T00:00:00"/>
    <x v="0"/>
    <s v="49949"/>
    <s v="892822"/>
    <s v="461 Session M Inc. : 974 Mastercard SOW #6"/>
    <s v="25146"/>
    <s v="16716229170"/>
    <m/>
    <m/>
    <m/>
    <n v="396.18442004968142"/>
    <x v="5"/>
    <x v="29"/>
    <x v="1"/>
  </r>
  <r>
    <s v="Journal"/>
    <x v="9"/>
    <s v="Business Intelligence"/>
    <s v="Business Intelligence"/>
    <d v="2024-08-31T00:00:00"/>
    <x v="0"/>
    <s v="52184"/>
    <s v="914879"/>
    <s v="401 Legrand Cablofil Inc : 951 Cablofil Managed Service Level Agreement"/>
    <s v="24823"/>
    <m/>
    <m/>
    <m/>
    <m/>
    <n v="1890"/>
    <x v="5"/>
    <x v="11"/>
    <x v="1"/>
  </r>
  <r>
    <s v="Journal"/>
    <x v="2"/>
    <s v="Business Intelligence"/>
    <s v="Business Intelligence"/>
    <d v="2024-08-31T00:00:00"/>
    <x v="0"/>
    <s v="49850"/>
    <s v="892453"/>
    <s v="461 Session M Inc. : 974 Mastercard SOW #6"/>
    <s v="25146"/>
    <s v="16716229170"/>
    <m/>
    <m/>
    <m/>
    <n v="352.16392893305016"/>
    <x v="5"/>
    <x v="29"/>
    <x v="1"/>
  </r>
  <r>
    <s v="Journal"/>
    <x v="2"/>
    <s v="Business Intelligence"/>
    <s v="Business Intelligence"/>
    <d v="2024-08-31T00:00:00"/>
    <x v="0"/>
    <s v="50815"/>
    <s v="893727"/>
    <s v="459 Roku Inc. : 966 SOW#1 2024 - DE &amp; BI Team"/>
    <s v="25138"/>
    <s v="16977995014"/>
    <m/>
    <m/>
    <m/>
    <n v="344.16020327548085"/>
    <x v="5"/>
    <x v="69"/>
    <x v="1"/>
  </r>
  <r>
    <s v="Journal"/>
    <x v="2"/>
    <s v="Business Intelligence"/>
    <s v="Business Intelligence"/>
    <d v="2024-08-31T00:00:00"/>
    <x v="0"/>
    <s v="49889"/>
    <s v="892475"/>
    <s v="461 Session M Inc. : 974 Mastercard SOW #6"/>
    <s v="25146"/>
    <s v="16716229170"/>
    <m/>
    <m/>
    <m/>
    <n v="531.24741444853987"/>
    <x v="5"/>
    <x v="29"/>
    <x v="1"/>
  </r>
  <r>
    <s v="Journal"/>
    <x v="9"/>
    <s v="Business Intelligence"/>
    <s v="Business Intelligence"/>
    <d v="2024-08-31T00:00:00"/>
    <x v="0"/>
    <s v="52186"/>
    <s v="914881"/>
    <s v="401 Legrand Cablofil Inc : 951 Cablofil Managed Service Level Agreement"/>
    <s v="24823"/>
    <m/>
    <m/>
    <m/>
    <m/>
    <n v="1890"/>
    <x v="5"/>
    <x v="11"/>
    <x v="1"/>
  </r>
  <r>
    <s v="Journal"/>
    <x v="9"/>
    <s v="Business Intelligence"/>
    <s v="Business Intelligence"/>
    <d v="2024-08-31T00:00:00"/>
    <x v="0"/>
    <s v="49238"/>
    <s v="887953"/>
    <s v="5 Fresh Direct : 849 FreshDirect - 2024 PowerBI Support"/>
    <s v="22531"/>
    <s v="15767035179"/>
    <m/>
    <m/>
    <s v="Retainer Revenue Recognition"/>
    <n v="10000"/>
    <x v="5"/>
    <x v="72"/>
    <x v="1"/>
  </r>
  <r>
    <s v="Journal"/>
    <x v="2"/>
    <s v="Business Intelligence"/>
    <s v="Business Intelligence"/>
    <d v="2024-08-31T00:00:00"/>
    <x v="0"/>
    <s v="49930"/>
    <s v="892808"/>
    <s v="461 Session M Inc. : 974 Mastercard SOW #6"/>
    <s v="25146"/>
    <s v="16716229170"/>
    <m/>
    <m/>
    <m/>
    <n v="531.24741444853987"/>
    <x v="5"/>
    <x v="29"/>
    <x v="1"/>
  </r>
  <r>
    <s v="Journal"/>
    <x v="2"/>
    <s v="Business Intelligence"/>
    <s v="Business Intelligence"/>
    <d v="2024-08-31T00:00:00"/>
    <x v="0"/>
    <s v="49987"/>
    <s v="892847"/>
    <s v="461 Session M Inc. : 974 Mastercard SOW #6"/>
    <s v="25146"/>
    <s v="16716229170"/>
    <m/>
    <m/>
    <m/>
    <n v="531.24741444853987"/>
    <x v="5"/>
    <x v="29"/>
    <x v="1"/>
  </r>
  <r>
    <s v="Journal"/>
    <x v="9"/>
    <s v="Business Intelligence"/>
    <s v="Business Intelligence"/>
    <d v="2024-08-31T00:00:00"/>
    <x v="0"/>
    <s v="51750"/>
    <s v="901354"/>
    <s v="11 Visa : 1242 BI retainer - Global Installments and Embedded Finance"/>
    <s v="31106"/>
    <s v="19153848364"/>
    <m/>
    <m/>
    <m/>
    <n v="6519.88"/>
    <x v="5"/>
    <x v="23"/>
    <x v="1"/>
  </r>
  <r>
    <s v="Journal"/>
    <x v="2"/>
    <s v="Business Intelligence"/>
    <s v="Business Intelligence"/>
    <d v="2024-08-31T00:00:00"/>
    <x v="0"/>
    <s v="50020"/>
    <s v="892872"/>
    <s v="461 Session M Inc. : 974 Mastercard SOW #6"/>
    <s v="25146"/>
    <s v="16716229170"/>
    <m/>
    <m/>
    <m/>
    <n v="352.16392893305016"/>
    <x v="5"/>
    <x v="29"/>
    <x v="1"/>
  </r>
  <r>
    <s v="Journal"/>
    <x v="2"/>
    <s v="Business Intelligence"/>
    <s v="Business Intelligence"/>
    <d v="2024-08-31T00:00:00"/>
    <x v="0"/>
    <s v="50226"/>
    <s v="892981"/>
    <s v="468 Blackstone Inc. : 989 Blackstone SOW #13"/>
    <s v="25161"/>
    <s v="16856641557"/>
    <m/>
    <m/>
    <m/>
    <n v="480.22353945415932"/>
    <x v="5"/>
    <x v="5"/>
    <x v="1"/>
  </r>
  <r>
    <s v="Journal"/>
    <x v="2"/>
    <s v="Business Intelligence"/>
    <s v="Business Intelligence"/>
    <d v="2024-08-31T00:00:00"/>
    <x v="0"/>
    <s v="49837"/>
    <s v="892305"/>
    <s v="461 Session M Inc. : 974 Mastercard SOW #6"/>
    <s v="25146"/>
    <s v="16716229170"/>
    <m/>
    <m/>
    <m/>
    <n v="352.16392893305016"/>
    <x v="5"/>
    <x v="29"/>
    <x v="1"/>
  </r>
  <r>
    <s v="Journal"/>
    <x v="2"/>
    <s v="Business Intelligence"/>
    <s v="Business Intelligence"/>
    <d v="2024-08-31T00:00:00"/>
    <x v="0"/>
    <s v="51012"/>
    <s v="894102"/>
    <s v="459 Roku Inc. : 966 SOW#1 2024 - DE &amp; BI Team"/>
    <s v="25138"/>
    <s v="16977995014"/>
    <m/>
    <m/>
    <m/>
    <n v="228.10618124072568"/>
    <x v="5"/>
    <x v="69"/>
    <x v="1"/>
  </r>
  <r>
    <s v="Journal"/>
    <x v="2"/>
    <s v="Business Intelligence"/>
    <s v="Business Intelligence"/>
    <d v="2024-08-31T00:00:00"/>
    <x v="0"/>
    <s v="50236"/>
    <s v="893114"/>
    <s v="468 Blackstone Inc. : 989 Blackstone SOW #13"/>
    <s v="25161"/>
    <s v="16856641557"/>
    <m/>
    <m/>
    <m/>
    <n v="480.22353945415932"/>
    <x v="5"/>
    <x v="5"/>
    <x v="1"/>
  </r>
  <r>
    <s v="Journal"/>
    <x v="2"/>
    <s v="Business Intelligence"/>
    <s v="Business Intelligence"/>
    <d v="2024-08-31T00:00:00"/>
    <x v="0"/>
    <s v="50215"/>
    <s v="892970"/>
    <s v="468 Blackstone Inc. : 989 Blackstone SOW #13"/>
    <s v="25161"/>
    <s v="16856641557"/>
    <m/>
    <m/>
    <m/>
    <n v="480.22353945415932"/>
    <x v="5"/>
    <x v="5"/>
    <x v="1"/>
  </r>
  <r>
    <s v="Journal"/>
    <x v="9"/>
    <s v="Business Intelligence"/>
    <s v="Business Intelligence"/>
    <d v="2024-08-31T00:00:00"/>
    <x v="0"/>
    <s v="51719"/>
    <s v="901419"/>
    <s v="11 Visa : 1242 BI retainer - Global Installments and Embedded Finance"/>
    <s v="31106"/>
    <s v="19153848364"/>
    <m/>
    <m/>
    <m/>
    <n v="8.81"/>
    <x v="5"/>
    <x v="23"/>
    <x v="1"/>
  </r>
  <r>
    <s v="Journal"/>
    <x v="9"/>
    <s v="Business Intelligence"/>
    <s v="Business Intelligence"/>
    <d v="2024-08-31T00:00:00"/>
    <x v="0"/>
    <s v="51840"/>
    <s v="901517"/>
    <s v="11 Visa : 1344 Visa - Minerva dashboard automation"/>
    <s v="35679"/>
    <s v="20379207056"/>
    <m/>
    <m/>
    <m/>
    <n v="26084.89"/>
    <x v="5"/>
    <x v="23"/>
    <x v="1"/>
  </r>
  <r>
    <s v="Journal"/>
    <x v="13"/>
    <s v="Business Intelligence"/>
    <s v="Business Intelligence"/>
    <d v="2024-08-31T00:00:00"/>
    <x v="0"/>
    <s v="52167"/>
    <s v="913920"/>
    <s v="- No Entity -"/>
    <m/>
    <m/>
    <s v="ICC 770 Soremartec S.A. : P1 Africa-Levant Reports Ongoing"/>
    <m/>
    <s v="TopSide Management Book Elim related to project ICC 770 Soremartec S.A. : P1 Africa-Levant Reports Ongoing"/>
    <n v="-792.04510398720004"/>
    <x v="1"/>
    <x v="20"/>
    <x v="1"/>
  </r>
  <r>
    <s v="Journal"/>
    <x v="2"/>
    <s v="Business Intelligence"/>
    <s v="Business Intelligence"/>
    <d v="2024-08-31T00:00:00"/>
    <x v="0"/>
    <s v="50767"/>
    <s v="893705"/>
    <s v="459 Roku Inc. : 966 SOW#1 2024 - DE &amp; BI Team"/>
    <s v="25138"/>
    <s v="16977995014"/>
    <m/>
    <m/>
    <m/>
    <n v="344.16020327548085"/>
    <x v="5"/>
    <x v="69"/>
    <x v="1"/>
  </r>
  <r>
    <s v="Journal"/>
    <x v="2"/>
    <s v="Business Intelligence"/>
    <s v="Business Intelligence"/>
    <d v="2024-08-31T00:00:00"/>
    <x v="0"/>
    <s v="49968"/>
    <s v="892694"/>
    <s v="461 Session M Inc. : 974 Mastercard SOW #6"/>
    <s v="25146"/>
    <s v="16716229170"/>
    <m/>
    <m/>
    <m/>
    <n v="531.24741444853987"/>
    <x v="5"/>
    <x v="29"/>
    <x v="1"/>
  </r>
  <r>
    <s v="Journal"/>
    <x v="2"/>
    <s v="Business Intelligence"/>
    <s v="Business Intelligence"/>
    <d v="2024-08-31T00:00:00"/>
    <x v="0"/>
    <s v="50975"/>
    <s v="893931"/>
    <s v="459 Roku Inc. : 966 SOW#1 2024 - DE &amp; BI Team"/>
    <s v="25138"/>
    <s v="16977995014"/>
    <m/>
    <m/>
    <m/>
    <n v="344.16020327548085"/>
    <x v="5"/>
    <x v="69"/>
    <x v="1"/>
  </r>
  <r>
    <s v="Journal"/>
    <x v="9"/>
    <s v="Business Intelligence"/>
    <s v="Business Intelligence"/>
    <d v="2024-08-31T00:00:00"/>
    <x v="0"/>
    <s v="52027"/>
    <s v="909263"/>
    <s v="182 GoodRx : 1142 GoodRx - April to October Renewal"/>
    <s v="28141"/>
    <s v="17583569682"/>
    <m/>
    <m/>
    <m/>
    <n v="15519.57"/>
    <x v="5"/>
    <x v="21"/>
    <x v="1"/>
  </r>
  <r>
    <s v="Journal"/>
    <x v="2"/>
    <s v="Business Intelligence"/>
    <s v="Business Intelligence"/>
    <d v="2024-08-31T00:00:00"/>
    <x v="0"/>
    <s v="50211"/>
    <s v="892967"/>
    <s v="468 Blackstone Inc. : 989 Blackstone SOW #13"/>
    <s v="25161"/>
    <s v="16856641557"/>
    <m/>
    <m/>
    <m/>
    <n v="480.22353945415932"/>
    <x v="5"/>
    <x v="5"/>
    <x v="1"/>
  </r>
  <r>
    <s v="Journal"/>
    <x v="2"/>
    <s v="Business Intelligence"/>
    <s v="Business Intelligence"/>
    <d v="2024-08-31T00:00:00"/>
    <x v="0"/>
    <s v="49965"/>
    <s v="892833"/>
    <s v="461 Session M Inc. : 974 Mastercard SOW #6"/>
    <s v="25146"/>
    <s v="16716229170"/>
    <m/>
    <m/>
    <m/>
    <n v="352.16392893305016"/>
    <x v="5"/>
    <x v="29"/>
    <x v="1"/>
  </r>
  <r>
    <s v="Journal"/>
    <x v="13"/>
    <s v="Business Intelligence"/>
    <s v="Business Intelligence"/>
    <d v="2024-08-31T00:00:00"/>
    <x v="0"/>
    <s v="49345"/>
    <s v="889830"/>
    <s v="349 Soremartec S.A. : 1007 Offshore Business Insights Support"/>
    <s v="25538"/>
    <m/>
    <m/>
    <m/>
    <m/>
    <n v="23529.469761839999"/>
    <x v="1"/>
    <x v="20"/>
    <x v="1"/>
  </r>
  <r>
    <s v="Journal"/>
    <x v="2"/>
    <s v="Business Intelligence"/>
    <s v="Business Intelligence"/>
    <d v="2024-08-31T00:00:00"/>
    <x v="0"/>
    <s v="50234"/>
    <s v="893112"/>
    <s v="468 Blackstone Inc. : 989 Blackstone SOW #13"/>
    <s v="25161"/>
    <s v="16856641557"/>
    <m/>
    <m/>
    <m/>
    <n v="480.22353945415932"/>
    <x v="5"/>
    <x v="5"/>
    <x v="1"/>
  </r>
  <r>
    <s v="Journal"/>
    <x v="2"/>
    <s v="Business Intelligence"/>
    <s v="Business Intelligence"/>
    <d v="2024-08-31T00:00:00"/>
    <x v="0"/>
    <s v="51132"/>
    <s v="894328"/>
    <s v="459 Roku Inc. : 966 SOW#1 2024 - DE &amp; BI Team"/>
    <s v="25138"/>
    <s v="16977995014"/>
    <m/>
    <m/>
    <m/>
    <n v="344.16020327548085"/>
    <x v="5"/>
    <x v="69"/>
    <x v="1"/>
  </r>
  <r>
    <s v="Journal"/>
    <x v="2"/>
    <s v="Business Intelligence"/>
    <s v="Business Intelligence"/>
    <d v="2024-08-31T00:00:00"/>
    <x v="0"/>
    <s v="50097"/>
    <s v="892918"/>
    <s v="461 Session M Inc. : 974 Mastercard SOW #6"/>
    <s v="25146"/>
    <s v="16716229170"/>
    <m/>
    <m/>
    <m/>
    <n v="531.24741444853987"/>
    <x v="5"/>
    <x v="29"/>
    <x v="1"/>
  </r>
  <r>
    <s v="Journal"/>
    <x v="2"/>
    <s v="Business Intelligence"/>
    <s v="Business Intelligence"/>
    <d v="2024-08-31T00:00:00"/>
    <x v="0"/>
    <s v="49861"/>
    <s v="892311"/>
    <s v="461 Session M Inc. : 974 Mastercard SOW #6"/>
    <s v="25146"/>
    <s v="16716229170"/>
    <m/>
    <m/>
    <m/>
    <n v="352.16392893305016"/>
    <x v="5"/>
    <x v="29"/>
    <x v="1"/>
  </r>
  <r>
    <s v="Journal"/>
    <x v="1"/>
    <s v="Business Intelligence"/>
    <s v="Business Intelligence"/>
    <d v="2024-08-31T00:00:00"/>
    <x v="0"/>
    <s v="49357"/>
    <s v="889835"/>
    <s v="402 ICC in Forth Point Represents Blend360 : 1019 Legrand - Cablofil Managed Service Level Agreement"/>
    <s v="25755"/>
    <m/>
    <m/>
    <m/>
    <m/>
    <n v="1488.3011366741509"/>
    <x v="1"/>
    <x v="11"/>
    <x v="1"/>
  </r>
  <r>
    <s v="Journal"/>
    <x v="9"/>
    <s v="Business Intelligence"/>
    <s v="Business Intelligence"/>
    <d v="2024-08-31T00:00:00"/>
    <x v="0"/>
    <s v="49271"/>
    <s v="887976"/>
    <s v="169 LinkedIn Corporation : 1304 LinkedIn FY2025H1 BI Retainer (Laura) CO9 Renewal"/>
    <s v="34003"/>
    <s v="17583641901"/>
    <m/>
    <m/>
    <s v="Retainer Revenue Recognition"/>
    <n v="183577.06"/>
    <x v="5"/>
    <x v="8"/>
    <x v="1"/>
  </r>
  <r>
    <s v="Journal"/>
    <x v="2"/>
    <s v="Business Intelligence"/>
    <s v="Business Intelligence"/>
    <d v="2024-08-31T00:00:00"/>
    <x v="0"/>
    <s v="49933"/>
    <s v="892810"/>
    <s v="461 Session M Inc. : 974 Mastercard SOW #6"/>
    <s v="25146"/>
    <s v="16716229170"/>
    <m/>
    <m/>
    <m/>
    <n v="177.08255410109734"/>
    <x v="5"/>
    <x v="29"/>
    <x v="1"/>
  </r>
  <r>
    <s v="Journal"/>
    <x v="9"/>
    <s v="Business Intelligence"/>
    <s v="Business Intelligence"/>
    <d v="2024-08-31T00:00:00"/>
    <x v="0"/>
    <s v="52166"/>
    <s v="913919"/>
    <s v="- No Entity -"/>
    <m/>
    <m/>
    <s v="ICC 1019 ICC in Forth Point Represents Blend360 : Legrand - Cablofil Managed Service Level Agreement"/>
    <m/>
    <s v="TopSide Management Book Elim related to project ICC 1019 ICC in Forth Point Represents Blend360 : Legrand - Cablofil Managed Service Level Agreement"/>
    <n v="-1482.03"/>
    <x v="5"/>
    <x v="11"/>
    <x v="1"/>
  </r>
  <r>
    <s v="Journal"/>
    <x v="2"/>
    <s v="Business Intelligence"/>
    <s v="Business Intelligence"/>
    <d v="2024-08-31T00:00:00"/>
    <x v="0"/>
    <s v="49887"/>
    <s v="892323"/>
    <s v="461 Session M Inc. : 974 Mastercard SOW #6"/>
    <s v="25146"/>
    <s v="16716229170"/>
    <m/>
    <m/>
    <m/>
    <n v="352.16392893305016"/>
    <x v="5"/>
    <x v="29"/>
    <x v="1"/>
  </r>
  <r>
    <s v="Journal"/>
    <x v="9"/>
    <s v="Business Intelligence"/>
    <s v="Business Intelligence"/>
    <d v="2024-08-31T00:00:00"/>
    <x v="0"/>
    <s v="51720"/>
    <s v="901421"/>
    <s v="11 Visa : 1242 BI retainer - Global Installments and Embedded Finance"/>
    <s v="31106"/>
    <s v="19153848364"/>
    <m/>
    <m/>
    <m/>
    <n v="6.15"/>
    <x v="5"/>
    <x v="23"/>
    <x v="1"/>
  </r>
  <r>
    <s v="Journal"/>
    <x v="2"/>
    <s v="Business Intelligence"/>
    <s v="Business Intelligence"/>
    <d v="2024-08-31T00:00:00"/>
    <x v="0"/>
    <s v="50810"/>
    <s v="892747"/>
    <s v="459 Roku Inc. : 966 SOW#1 2024 - DE &amp; BI Team"/>
    <s v="25138"/>
    <s v="16977995014"/>
    <m/>
    <m/>
    <m/>
    <n v="228.10618124072568"/>
    <x v="5"/>
    <x v="69"/>
    <x v="1"/>
  </r>
  <r>
    <s v="Journal"/>
    <x v="2"/>
    <s v="Business Intelligence"/>
    <s v="Business Intelligence"/>
    <d v="2024-08-31T00:00:00"/>
    <x v="0"/>
    <s v="50112"/>
    <s v="892923"/>
    <s v="461 Session M Inc. : 974 Mastercard SOW #6"/>
    <s v="25146"/>
    <s v="16716229170"/>
    <m/>
    <m/>
    <m/>
    <n v="352.16392893305016"/>
    <x v="5"/>
    <x v="29"/>
    <x v="1"/>
  </r>
  <r>
    <s v="Journal"/>
    <x v="2"/>
    <s v="Business Intelligence"/>
    <s v="Business Intelligence"/>
    <d v="2024-08-31T00:00:00"/>
    <x v="0"/>
    <s v="50113"/>
    <s v="892924"/>
    <s v="461 Session M Inc. : 974 Mastercard SOW #6"/>
    <s v="25146"/>
    <s v="16716229170"/>
    <m/>
    <m/>
    <m/>
    <n v="352.16392893305016"/>
    <x v="5"/>
    <x v="29"/>
    <x v="1"/>
  </r>
  <r>
    <s v="Journal"/>
    <x v="2"/>
    <s v="Business Intelligence"/>
    <s v="Business Intelligence"/>
    <d v="2024-08-31T00:00:00"/>
    <x v="0"/>
    <s v="51205"/>
    <s v="894384"/>
    <s v="459 Roku Inc. : 966 SOW#1 2024 - DE &amp; BI Team"/>
    <s v="25138"/>
    <s v="16977995014"/>
    <m/>
    <m/>
    <m/>
    <n v="344.16020327548085"/>
    <x v="5"/>
    <x v="69"/>
    <x v="1"/>
  </r>
  <r>
    <s v="Journal"/>
    <x v="9"/>
    <s v="Business Intelligence"/>
    <s v="Business Intelligence"/>
    <d v="2024-08-31T00:00:00"/>
    <x v="0"/>
    <s v="49228"/>
    <s v="887943"/>
    <s v="2 AARP : 1269 AARP - Lead Gen and Digital Rep. July - Dec 2024"/>
    <s v="32654"/>
    <s v="17500424495"/>
    <m/>
    <m/>
    <s v="Retainer Revenue Recognition"/>
    <n v="16666.669999999998"/>
    <x v="5"/>
    <x v="32"/>
    <x v="1"/>
  </r>
  <r>
    <s v="Journal"/>
    <x v="2"/>
    <s v="Business Intelligence"/>
    <s v="Business Intelligence"/>
    <d v="2024-08-31T00:00:00"/>
    <x v="0"/>
    <s v="50232"/>
    <s v="893110"/>
    <s v="468 Blackstone Inc. : 989 Blackstone SOW #13"/>
    <s v="25161"/>
    <s v="16856641557"/>
    <m/>
    <m/>
    <m/>
    <n v="480.22353945415932"/>
    <x v="5"/>
    <x v="5"/>
    <x v="1"/>
  </r>
  <r>
    <s v="Journal"/>
    <x v="9"/>
    <s v="Business Intelligence"/>
    <s v="Business Intelligence"/>
    <d v="2024-08-31T00:00:00"/>
    <x v="0"/>
    <s v="51625"/>
    <s v="901290"/>
    <s v="276 Under Armour : 1340 Centric Footwear"/>
    <s v="35067"/>
    <s v="20660299190"/>
    <m/>
    <m/>
    <m/>
    <n v="4237.45"/>
    <x v="5"/>
    <x v="15"/>
    <x v="1"/>
  </r>
  <r>
    <s v="Journal"/>
    <x v="2"/>
    <s v="Business Intelligence"/>
    <s v="Business Intelligence"/>
    <d v="2024-08-31T00:00:00"/>
    <x v="0"/>
    <s v="49917"/>
    <s v="892795"/>
    <s v="461 Session M Inc. : 974 Mastercard SOW #6"/>
    <s v="25146"/>
    <s v="16716229170"/>
    <m/>
    <m/>
    <m/>
    <n v="590.27476724573751"/>
    <x v="5"/>
    <x v="29"/>
    <x v="1"/>
  </r>
  <r>
    <s v="Journal"/>
    <x v="13"/>
    <s v="Business Intelligence"/>
    <s v="Business Intelligence"/>
    <d v="2024-08-31T00:00:00"/>
    <x v="0"/>
    <s v="49340"/>
    <s v="889826"/>
    <s v="349 Soremartec S.A. : 768 MUSST APAC-MEA Reporting Maintenance"/>
    <s v="20140"/>
    <m/>
    <m/>
    <m/>
    <m/>
    <n v="1333.8229094400001"/>
    <x v="1"/>
    <x v="20"/>
    <x v="1"/>
  </r>
  <r>
    <s v="Journal"/>
    <x v="9"/>
    <s v="Business Intelligence"/>
    <s v="Business Intelligence"/>
    <d v="2024-08-31T00:00:00"/>
    <x v="0"/>
    <s v="51828"/>
    <s v="901613"/>
    <s v="362 Universal Parks &amp; Resorts : 810 Digital Analytics - FTE Support"/>
    <s v="21119"/>
    <s v="14339724132"/>
    <m/>
    <m/>
    <m/>
    <n v="5855.82"/>
    <x v="5"/>
    <x v="22"/>
    <x v="1"/>
  </r>
  <r>
    <s v="Journal"/>
    <x v="2"/>
    <s v="Business Intelligence"/>
    <s v="Business Intelligence"/>
    <d v="2024-08-31T00:00:00"/>
    <x v="0"/>
    <s v="50114"/>
    <s v="892925"/>
    <s v="461 Session M Inc. : 974 Mastercard SOW #6"/>
    <s v="25146"/>
    <s v="16716229170"/>
    <m/>
    <m/>
    <m/>
    <n v="531.24741444853987"/>
    <x v="5"/>
    <x v="29"/>
    <x v="1"/>
  </r>
  <r>
    <s v="Journal"/>
    <x v="2"/>
    <s v="Business Intelligence"/>
    <s v="Business Intelligence"/>
    <d v="2024-08-31T00:00:00"/>
    <x v="0"/>
    <s v="49781"/>
    <s v="892495"/>
    <s v="461 Session M Inc. : 974 Mastercard SOW #6"/>
    <s v="25146"/>
    <s v="16716229170"/>
    <m/>
    <m/>
    <m/>
    <n v="590.27476724573751"/>
    <x v="5"/>
    <x v="29"/>
    <x v="1"/>
  </r>
  <r>
    <s v="Journal"/>
    <x v="2"/>
    <s v="Business Intelligence"/>
    <s v="Business Intelligence"/>
    <d v="2024-08-31T00:00:00"/>
    <x v="0"/>
    <s v="49876"/>
    <s v="892467"/>
    <s v="461 Session M Inc. : 974 Mastercard SOW #6"/>
    <s v="25146"/>
    <s v="16716229170"/>
    <m/>
    <m/>
    <m/>
    <n v="396.18442004968142"/>
    <x v="5"/>
    <x v="29"/>
    <x v="1"/>
  </r>
  <r>
    <s v="Journal"/>
    <x v="9"/>
    <s v="Business Intelligence"/>
    <s v="Business Intelligence"/>
    <d v="2024-08-31T00:00:00"/>
    <x v="0"/>
    <s v="51726"/>
    <s v="901426"/>
    <s v="2 AARP : 1210 AARP - Digital First BI - 2024"/>
    <s v="30049"/>
    <s v="16530006669"/>
    <m/>
    <m/>
    <m/>
    <n v="22896.14"/>
    <x v="5"/>
    <x v="32"/>
    <x v="1"/>
  </r>
  <r>
    <s v="Journal"/>
    <x v="2"/>
    <s v="Business Intelligence"/>
    <s v="Business Intelligence"/>
    <d v="2024-08-31T00:00:00"/>
    <x v="0"/>
    <s v="50238"/>
    <s v="893115"/>
    <s v="468 Blackstone Inc. : 989 Blackstone SOW #13"/>
    <s v="25161"/>
    <s v="16856641557"/>
    <m/>
    <m/>
    <m/>
    <n v="480.22353945415932"/>
    <x v="5"/>
    <x v="5"/>
    <x v="1"/>
  </r>
  <r>
    <s v="Journal"/>
    <x v="9"/>
    <s v="Business Intelligence"/>
    <s v="Business Intelligence"/>
    <d v="2024-08-31T00:00:00"/>
    <x v="0"/>
    <s v="49267"/>
    <s v="888237"/>
    <s v="169 LinkedIn Corporation : 1303 LinkedIn Targeting Renewal FY2025H1 (Paul)"/>
    <s v="34002"/>
    <s v="16456055960"/>
    <m/>
    <m/>
    <s v="Retainer Revenue Recognition"/>
    <n v="90650.65"/>
    <x v="5"/>
    <x v="8"/>
    <x v="1"/>
  </r>
  <r>
    <s v="Journal"/>
    <x v="9"/>
    <s v="Business Intelligence"/>
    <s v="Business Intelligence"/>
    <d v="2024-08-31T00:00:00"/>
    <x v="0"/>
    <s v="51764"/>
    <s v="901432"/>
    <s v="11 Visa : 1263 VISA Commercial Services - DE/BI project"/>
    <s v="32546"/>
    <s v="19569236781"/>
    <m/>
    <m/>
    <m/>
    <n v="3573.04"/>
    <x v="5"/>
    <x v="23"/>
    <x v="1"/>
  </r>
  <r>
    <s v="Journal"/>
    <x v="2"/>
    <s v="Business Intelligence"/>
    <s v="Business Intelligence"/>
    <d v="2024-08-31T00:00:00"/>
    <x v="0"/>
    <s v="49848"/>
    <s v="892452"/>
    <s v="461 Session M Inc. : 974 Mastercard SOW #6"/>
    <s v="25146"/>
    <s v="16716229170"/>
    <m/>
    <m/>
    <m/>
    <n v="176.08196446652508"/>
    <x v="5"/>
    <x v="29"/>
    <x v="1"/>
  </r>
  <r>
    <s v="Journal"/>
    <x v="2"/>
    <s v="Business Intelligence"/>
    <s v="Business Intelligence"/>
    <d v="2024-08-31T00:00:00"/>
    <x v="0"/>
    <s v="50041"/>
    <s v="892705"/>
    <s v="461 Session M Inc. : 974 Mastercard SOW #6"/>
    <s v="25146"/>
    <s v="16716229170"/>
    <m/>
    <m/>
    <m/>
    <n v="396.18442004968142"/>
    <x v="5"/>
    <x v="29"/>
    <x v="1"/>
  </r>
  <r>
    <s v="Journal"/>
    <x v="2"/>
    <s v="Business Intelligence"/>
    <s v="Business Intelligence"/>
    <d v="2024-08-31T00:00:00"/>
    <x v="0"/>
    <s v="50039"/>
    <s v="892704"/>
    <s v="461 Session M Inc. : 974 Mastercard SOW #6"/>
    <s v="25146"/>
    <s v="16716229170"/>
    <m/>
    <m/>
    <m/>
    <n v="352.16392893305016"/>
    <x v="5"/>
    <x v="29"/>
    <x v="1"/>
  </r>
  <r>
    <s v="Journal"/>
    <x v="2"/>
    <s v="Business Intelligence"/>
    <s v="Business Intelligence"/>
    <d v="2024-08-31T00:00:00"/>
    <x v="0"/>
    <s v="50201"/>
    <s v="893104"/>
    <s v="468 Blackstone Inc. : 989 Blackstone SOW #13"/>
    <s v="25161"/>
    <s v="16856641557"/>
    <m/>
    <m/>
    <m/>
    <n v="480.22353945415932"/>
    <x v="5"/>
    <x v="5"/>
    <x v="1"/>
  </r>
  <r>
    <s v="Journal"/>
    <x v="2"/>
    <s v="Business Intelligence"/>
    <s v="Business Intelligence"/>
    <d v="2024-08-31T00:00:00"/>
    <x v="0"/>
    <s v="51052"/>
    <s v="894114"/>
    <s v="459 Roku Inc. : 966 SOW#1 2024 - DE &amp; BI Team"/>
    <s v="25138"/>
    <s v="16977995014"/>
    <m/>
    <m/>
    <m/>
    <n v="228.10618124072568"/>
    <x v="5"/>
    <x v="69"/>
    <x v="1"/>
  </r>
  <r>
    <s v="Journal"/>
    <x v="9"/>
    <s v="Business Intelligence"/>
    <s v="Business Intelligence"/>
    <d v="2024-08-31T00:00:00"/>
    <x v="0"/>
    <s v="51815"/>
    <s v="901602"/>
    <s v="11 Visa : 1246 NextGen Solutions"/>
    <s v="31318"/>
    <s v="18657995555"/>
    <m/>
    <m/>
    <m/>
    <n v="1751.52"/>
    <x v="5"/>
    <x v="23"/>
    <x v="1"/>
  </r>
  <r>
    <s v="Journal"/>
    <x v="9"/>
    <s v="Business Intelligence"/>
    <s v="Business Intelligence"/>
    <d v="2024-08-31T00:00:00"/>
    <x v="0"/>
    <s v="51778"/>
    <s v="901374"/>
    <s v="11 Visa : 1263 VISA Commercial Services - DE/BI project"/>
    <s v="32546"/>
    <s v="19569236781"/>
    <m/>
    <m/>
    <m/>
    <n v="-178.35"/>
    <x v="5"/>
    <x v="23"/>
    <x v="1"/>
  </r>
  <r>
    <s v="Journal"/>
    <x v="2"/>
    <s v="Business Intelligence"/>
    <s v="Business Intelligence"/>
    <d v="2024-08-31T00:00:00"/>
    <x v="0"/>
    <s v="49779"/>
    <s v="892407"/>
    <s v="461 Session M Inc. : 974 Mastercard SOW #6"/>
    <s v="25146"/>
    <s v="16716229170"/>
    <m/>
    <m/>
    <m/>
    <n v="352.16392893305016"/>
    <x v="5"/>
    <x v="29"/>
    <x v="1"/>
  </r>
  <r>
    <s v="Journal"/>
    <x v="2"/>
    <s v="Business Intelligence"/>
    <s v="Business Intelligence"/>
    <d v="2024-08-31T00:00:00"/>
    <x v="0"/>
    <s v="50854"/>
    <s v="893760"/>
    <s v="459 Roku Inc. : 966 SOW#1 2024 - DE &amp; BI Team"/>
    <s v="25138"/>
    <s v="16977995014"/>
    <m/>
    <m/>
    <m/>
    <n v="228.10618124072568"/>
    <x v="5"/>
    <x v="69"/>
    <x v="1"/>
  </r>
  <r>
    <s v="Journal"/>
    <x v="9"/>
    <s v="Business Intelligence"/>
    <s v="Business Intelligence"/>
    <d v="2024-08-31T00:00:00"/>
    <x v="0"/>
    <s v="51629"/>
    <s v="901293"/>
    <s v="276 Under Armour : 1340 Centric Footwear"/>
    <s v="35067"/>
    <s v="20660299190"/>
    <m/>
    <m/>
    <m/>
    <n v="4459.2299999999996"/>
    <x v="5"/>
    <x v="15"/>
    <x v="1"/>
  </r>
  <r>
    <s v="Journal"/>
    <x v="2"/>
    <s v="Business Intelligence"/>
    <s v="Business Intelligence"/>
    <d v="2024-08-31T00:00:00"/>
    <x v="0"/>
    <s v="49915"/>
    <s v="892793"/>
    <s v="461 Session M Inc. : 974 Mastercard SOW #6"/>
    <s v="25146"/>
    <s v="16716229170"/>
    <m/>
    <m/>
    <m/>
    <n v="352.16392893305016"/>
    <x v="5"/>
    <x v="29"/>
    <x v="1"/>
  </r>
  <r>
    <s v="Journal"/>
    <x v="9"/>
    <s v="Business Intelligence"/>
    <s v="Business Intelligence"/>
    <d v="2024-08-31T00:00:00"/>
    <x v="0"/>
    <s v="51758"/>
    <s v="901359"/>
    <s v="11 Visa : 1263 VISA Commercial Services - DE/BI project"/>
    <s v="32546"/>
    <s v="19569236781"/>
    <m/>
    <m/>
    <m/>
    <n v="4200.46"/>
    <x v="5"/>
    <x v="23"/>
    <x v="1"/>
  </r>
  <r>
    <s v="Journal"/>
    <x v="13"/>
    <s v="Business Intelligence"/>
    <s v="Business Intelligence"/>
    <d v="2024-08-31T00:00:00"/>
    <x v="0"/>
    <s v="43593"/>
    <s v="755714"/>
    <s v="349 Soremartec S.A. : 770 P1 Africa-Levant Reports Ongoing"/>
    <s v="20142"/>
    <m/>
    <m/>
    <m/>
    <m/>
    <n v="2063.2573130400001"/>
    <x v="1"/>
    <x v="20"/>
    <x v="1"/>
  </r>
  <r>
    <s v="Journal"/>
    <x v="2"/>
    <s v="Business Intelligence"/>
    <s v="Business Intelligence"/>
    <d v="2024-08-31T00:00:00"/>
    <x v="0"/>
    <s v="50076"/>
    <s v="892906"/>
    <s v="461 Session M Inc. : 974 Mastercard SOW #6"/>
    <s v="25146"/>
    <s v="16716229170"/>
    <m/>
    <m/>
    <m/>
    <n v="352.16392893305016"/>
    <x v="5"/>
    <x v="29"/>
    <x v="1"/>
  </r>
  <r>
    <s v="Journal"/>
    <x v="9"/>
    <s v="Business Intelligence"/>
    <s v="Business Intelligence"/>
    <d v="2024-08-31T00:00:00"/>
    <x v="0"/>
    <s v="51691"/>
    <s v="901497"/>
    <s v="276 Under Armour : 1167 EU Line List"/>
    <s v="28679"/>
    <s v="14229444097"/>
    <m/>
    <m/>
    <m/>
    <n v="19.5"/>
    <x v="5"/>
    <x v="15"/>
    <x v="1"/>
  </r>
  <r>
    <s v="Journal"/>
    <x v="2"/>
    <s v="Business Intelligence"/>
    <s v="Business Intelligence"/>
    <d v="2024-08-31T00:00:00"/>
    <x v="0"/>
    <s v="50004"/>
    <s v="892342"/>
    <s v="461 Session M Inc. : 974 Mastercard SOW #6"/>
    <s v="25146"/>
    <s v="16716229170"/>
    <m/>
    <m/>
    <m/>
    <n v="649.3023678976873"/>
    <x v="5"/>
    <x v="29"/>
    <x v="1"/>
  </r>
  <r>
    <s v="Journal"/>
    <x v="9"/>
    <s v="Business Intelligence"/>
    <s v="Business Intelligence"/>
    <d v="2024-08-31T00:00:00"/>
    <x v="0"/>
    <s v="51830"/>
    <s v="901614"/>
    <s v="11 Visa : 1264 VISA Consumer Payment - DE/BI project"/>
    <s v="32547"/>
    <s v="19569235802"/>
    <m/>
    <m/>
    <m/>
    <n v="4123.3599999999997"/>
    <x v="5"/>
    <x v="23"/>
    <x v="1"/>
  </r>
  <r>
    <s v="Journal"/>
    <x v="9"/>
    <s v="Business Intelligence"/>
    <s v="Business Intelligence"/>
    <d v="2024-08-31T00:00:00"/>
    <x v="0"/>
    <s v="49220"/>
    <s v="887939"/>
    <s v="181 Stanley Black &amp; Decker : 1291 SBD - Q3 BI"/>
    <s v="33283"/>
    <s v="19763827879"/>
    <m/>
    <m/>
    <s v="Retainer Revenue Recognition"/>
    <n v="10000"/>
    <x v="5"/>
    <x v="73"/>
    <x v="1"/>
  </r>
  <r>
    <s v="Journal"/>
    <x v="9"/>
    <s v="Business Intelligence"/>
    <s v="Business Intelligence"/>
    <d v="2024-08-31T00:00:00"/>
    <x v="0"/>
    <s v="49232"/>
    <s v="887947"/>
    <s v="175 Chewy : 739 BI Support - Canada Launch - Phase 1"/>
    <s v="19490"/>
    <s v="14229981754"/>
    <m/>
    <m/>
    <s v="Retainer Revenue Recognition"/>
    <n v="25453.61"/>
    <x v="5"/>
    <x v="67"/>
    <x v="1"/>
  </r>
  <r>
    <s v="Journal"/>
    <x v="9"/>
    <s v="Business Intelligence"/>
    <s v="Business Intelligence"/>
    <d v="2024-08-31T00:00:00"/>
    <x v="0"/>
    <s v="51788"/>
    <s v="901382"/>
    <s v="11 Visa : 1264 VISA Consumer Payment - DE/BI project"/>
    <s v="32547"/>
    <s v="19569235802"/>
    <m/>
    <m/>
    <m/>
    <n v="3.09"/>
    <x v="5"/>
    <x v="23"/>
    <x v="1"/>
  </r>
  <r>
    <s v="Journal"/>
    <x v="2"/>
    <s v="Business Intelligence"/>
    <s v="Business Intelligence"/>
    <d v="2024-08-31T00:00:00"/>
    <x v="0"/>
    <s v="49966"/>
    <s v="892338"/>
    <s v="461 Session M Inc. : 974 Mastercard SOW #6"/>
    <s v="25146"/>
    <s v="16716229170"/>
    <m/>
    <m/>
    <m/>
    <n v="396.18442004968142"/>
    <x v="5"/>
    <x v="29"/>
    <x v="1"/>
  </r>
  <r>
    <s v="Journal"/>
    <x v="2"/>
    <s v="Business Intelligence"/>
    <s v="Business Intelligence"/>
    <d v="2024-08-31T00:00:00"/>
    <x v="0"/>
    <s v="50080"/>
    <s v="892357"/>
    <s v="461 Session M Inc. : 974 Mastercard SOW #6"/>
    <s v="25146"/>
    <s v="16716229170"/>
    <m/>
    <m/>
    <m/>
    <n v="440.20491116631274"/>
    <x v="5"/>
    <x v="29"/>
    <x v="1"/>
  </r>
  <r>
    <s v="Journal"/>
    <x v="9"/>
    <s v="Business Intelligence"/>
    <s v="Business Intelligence"/>
    <d v="2024-08-31T00:00:00"/>
    <x v="0"/>
    <s v="51839"/>
    <s v="901623"/>
    <s v="11 Visa : 1344 Visa - Minerva dashboard automation"/>
    <s v="35679"/>
    <s v="20379207056"/>
    <m/>
    <m/>
    <m/>
    <n v="12984.48"/>
    <x v="5"/>
    <x v="23"/>
    <x v="1"/>
  </r>
  <r>
    <s v="Journal"/>
    <x v="2"/>
    <s v="Business Intelligence"/>
    <s v="Business Intelligence"/>
    <d v="2024-08-31T00:00:00"/>
    <x v="0"/>
    <s v="51243"/>
    <s v="894411"/>
    <s v="459 Roku Inc. : 966 SOW#1 2024 - DE &amp; BI Team"/>
    <s v="25138"/>
    <s v="16977995014"/>
    <m/>
    <m/>
    <m/>
    <n v="344.16020327548085"/>
    <x v="5"/>
    <x v="69"/>
    <x v="1"/>
  </r>
  <r>
    <s v="Journal"/>
    <x v="2"/>
    <s v="Business Intelligence"/>
    <s v="Business Intelligence"/>
    <d v="2024-08-31T00:00:00"/>
    <x v="0"/>
    <s v="50683"/>
    <s v="893523"/>
    <s v="459 Roku Inc. : 966 SOW#1 2024 - DE &amp; BI Team"/>
    <s v="25138"/>
    <s v="16977995014"/>
    <m/>
    <m/>
    <m/>
    <n v="344.16020327548085"/>
    <x v="5"/>
    <x v="69"/>
    <x v="1"/>
  </r>
  <r>
    <s v="Journal"/>
    <x v="9"/>
    <s v="Business Intelligence"/>
    <s v="Business Intelligence"/>
    <d v="2024-08-31T00:00:00"/>
    <x v="0"/>
    <s v="49293"/>
    <s v="888142"/>
    <s v="499 Multi-Color Corporation (MCC) : 1247 CD&amp;R - MCC - Forecasting Retainer"/>
    <s v="31319"/>
    <s v="18845868143"/>
    <m/>
    <m/>
    <s v="Retainer Revenue Recognition"/>
    <n v="1941.97"/>
    <x v="5"/>
    <x v="31"/>
    <x v="1"/>
  </r>
  <r>
    <s v="Journal"/>
    <x v="2"/>
    <s v="Business Intelligence"/>
    <s v="Business Intelligence"/>
    <d v="2024-08-31T00:00:00"/>
    <x v="0"/>
    <s v="50043"/>
    <s v="892886"/>
    <s v="461 Session M Inc. : 974 Mastercard SOW #6"/>
    <s v="25146"/>
    <s v="16716229170"/>
    <m/>
    <m/>
    <m/>
    <n v="649.3023678976873"/>
    <x v="5"/>
    <x v="29"/>
    <x v="1"/>
  </r>
  <r>
    <s v="Journal"/>
    <x v="9"/>
    <s v="Business Intelligence"/>
    <s v="Business Intelligence"/>
    <d v="2024-08-31T00:00:00"/>
    <x v="0"/>
    <s v="52166"/>
    <s v="913919"/>
    <s v="- No Entity -"/>
    <m/>
    <m/>
    <s v="ICC 1051 Wyndham Hotels and Resorts : Wyndham - Guest Analytics Retainer"/>
    <m/>
    <s v="TopSide Management Book Elim related to project ICC 1051 Wyndham Hotels and Resorts : Wyndham - Guest Analytics Retainer"/>
    <n v="-12017.6"/>
    <x v="5"/>
    <x v="6"/>
    <x v="1"/>
  </r>
  <r>
    <s v="Journal"/>
    <x v="2"/>
    <s v="Business Intelligence"/>
    <s v="Business Intelligence"/>
    <d v="2024-08-31T00:00:00"/>
    <x v="0"/>
    <s v="50198"/>
    <s v="893102"/>
    <s v="468 Blackstone Inc. : 989 Blackstone SOW #13"/>
    <s v="25161"/>
    <s v="16856641557"/>
    <m/>
    <m/>
    <m/>
    <n v="480.22353945415932"/>
    <x v="5"/>
    <x v="5"/>
    <x v="1"/>
  </r>
  <r>
    <s v="Journal"/>
    <x v="2"/>
    <s v="Business Intelligence"/>
    <s v="Business Intelligence"/>
    <d v="2024-08-31T00:00:00"/>
    <x v="0"/>
    <s v="50600"/>
    <s v="893603"/>
    <s v="459 Roku Inc. : 966 SOW#1 2024 - DE &amp; BI Team"/>
    <s v="25138"/>
    <s v="16977995014"/>
    <m/>
    <m/>
    <m/>
    <n v="344.16020327548085"/>
    <x v="5"/>
    <x v="69"/>
    <x v="1"/>
  </r>
  <r>
    <s v="Journal"/>
    <x v="2"/>
    <s v="Business Intelligence"/>
    <s v="Business Intelligence"/>
    <d v="2024-08-31T00:00:00"/>
    <x v="0"/>
    <s v="50213"/>
    <s v="892968"/>
    <s v="468 Blackstone Inc. : 989 Blackstone SOW #13"/>
    <s v="25161"/>
    <s v="16856641557"/>
    <m/>
    <m/>
    <m/>
    <n v="480.22353945415932"/>
    <x v="5"/>
    <x v="5"/>
    <x v="1"/>
  </r>
  <r>
    <s v="Journal"/>
    <x v="9"/>
    <s v="Business Intelligence"/>
    <s v="Business Intelligence"/>
    <d v="2024-08-31T00:00:00"/>
    <x v="0"/>
    <s v="49257"/>
    <s v="887964"/>
    <s v="178 KSM : 1352 KSM - BI Support - 7/26/24 thru 3/26/25"/>
    <s v="36090"/>
    <s v="20298599795"/>
    <m/>
    <m/>
    <s v="Retainer Revenue Recognition"/>
    <n v="8717.81"/>
    <x v="5"/>
    <x v="68"/>
    <x v="1"/>
  </r>
  <r>
    <s v="Journal"/>
    <x v="2"/>
    <s v="Business Intelligence"/>
    <s v="Business Intelligence"/>
    <d v="2024-08-31T00:00:00"/>
    <x v="0"/>
    <s v="50934"/>
    <s v="893899"/>
    <s v="459 Roku Inc. : 966 SOW#1 2024 - DE &amp; BI Team"/>
    <s v="25138"/>
    <s v="16977995014"/>
    <m/>
    <m/>
    <m/>
    <n v="190.08848436727141"/>
    <x v="5"/>
    <x v="69"/>
    <x v="1"/>
  </r>
  <r>
    <s v="Journal"/>
    <x v="9"/>
    <s v="Business Intelligence"/>
    <s v="Business Intelligence"/>
    <d v="2024-08-31T00:00:00"/>
    <x v="0"/>
    <s v="51723"/>
    <s v="901423"/>
    <s v="11 Visa : 1246 NextGen Solutions"/>
    <s v="31318"/>
    <s v="18657995555"/>
    <m/>
    <m/>
    <m/>
    <n v="372.74"/>
    <x v="5"/>
    <x v="23"/>
    <x v="1"/>
  </r>
  <r>
    <s v="Journal"/>
    <x v="9"/>
    <s v="Business Intelligence"/>
    <s v="Business Intelligence"/>
    <d v="2024-08-31T00:00:00"/>
    <x v="0"/>
    <s v="51799"/>
    <s v="901439"/>
    <s v="11 Visa : 1246 NextGen Solutions"/>
    <s v="31318"/>
    <s v="18657995555"/>
    <m/>
    <m/>
    <m/>
    <n v="5098.99"/>
    <x v="5"/>
    <x v="23"/>
    <x v="1"/>
  </r>
  <r>
    <s v="Journal"/>
    <x v="9"/>
    <s v="Business Intelligence"/>
    <s v="Business Intelligence"/>
    <d v="2024-08-31T00:00:00"/>
    <x v="0"/>
    <s v="51737"/>
    <s v="901348"/>
    <s v="276 Under Armour : 1216 Executive Insights and Rev Mgmt Dashboards"/>
    <s v="30362"/>
    <s v="18821214569"/>
    <m/>
    <m/>
    <m/>
    <n v="36330.6"/>
    <x v="5"/>
    <x v="15"/>
    <x v="1"/>
  </r>
  <r>
    <s v="Journal"/>
    <x v="2"/>
    <s v="Business Intelligence"/>
    <s v="Business Intelligence"/>
    <d v="2024-08-31T00:00:00"/>
    <x v="0"/>
    <s v="49885"/>
    <s v="892474"/>
    <s v="461 Session M Inc. : 974 Mastercard SOW #6"/>
    <s v="25146"/>
    <s v="16716229170"/>
    <m/>
    <m/>
    <m/>
    <n v="352.16392893305016"/>
    <x v="5"/>
    <x v="29"/>
    <x v="1"/>
  </r>
  <r>
    <s v="Journal"/>
    <x v="2"/>
    <s v="Business Intelligence"/>
    <s v="Business Intelligence"/>
    <d v="2024-08-31T00:00:00"/>
    <x v="0"/>
    <s v="50641"/>
    <s v="893640"/>
    <s v="459 Roku Inc. : 966 SOW#1 2024 - DE &amp; BI Team"/>
    <s v="25138"/>
    <s v="16977995014"/>
    <m/>
    <m/>
    <m/>
    <n v="344.16020327548085"/>
    <x v="5"/>
    <x v="69"/>
    <x v="1"/>
  </r>
  <r>
    <s v="Journal"/>
    <x v="1"/>
    <s v="Business Intelligence"/>
    <s v="Business Intelligence"/>
    <d v="2024-08-31T00:00:00"/>
    <x v="0"/>
    <s v="49421"/>
    <s v="889895"/>
    <s v="440 ICC in Forth Point Represents FutureproofAI : 1091 British Telecom - IDC resource Chaitanya"/>
    <s v="26564"/>
    <m/>
    <m/>
    <m/>
    <m/>
    <n v="10527.23591603364"/>
    <x v="1"/>
    <x v="12"/>
    <x v="1"/>
  </r>
  <r>
    <s v="Journal"/>
    <x v="9"/>
    <s v="Business Intelligence"/>
    <s v="Business Intelligence"/>
    <d v="2024-08-31T00:00:00"/>
    <x v="0"/>
    <s v="49273"/>
    <s v="888240"/>
    <s v="473 Wyndham Hotels and Resorts : 1051 Wyndham - Guest Analytics Retainer"/>
    <s v="25999"/>
    <s v="16336551605"/>
    <m/>
    <m/>
    <s v="Retainer Revenue Recognition"/>
    <n v="26985.88"/>
    <x v="5"/>
    <x v="6"/>
    <x v="1"/>
  </r>
  <r>
    <s v="Journal"/>
    <x v="9"/>
    <s v="Business Intelligence"/>
    <s v="Business Intelligence"/>
    <d v="2024-08-31T00:00:00"/>
    <x v="0"/>
    <s v="51732"/>
    <s v="901343"/>
    <s v="11 Visa : 1246 NextGen Solutions"/>
    <s v="31318"/>
    <s v="18657995555"/>
    <m/>
    <m/>
    <m/>
    <n v="150.01"/>
    <x v="5"/>
    <x v="23"/>
    <x v="1"/>
  </r>
  <r>
    <s v="Journal"/>
    <x v="7"/>
    <s v="Business Intelligence"/>
    <s v="Business Intelligence"/>
    <d v="2024-08-31T00:00:00"/>
    <x v="0"/>
    <s v="52169"/>
    <s v="913922"/>
    <s v="- No Entity -"/>
    <m/>
    <m/>
    <s v="ICC 782 ICC India representing FPAI : British Telecom - Qlik Development"/>
    <m/>
    <s v="TopSide Management Book Elim related to project ICC 782 ICC India representing FPAI : British Telecom - Qlik Development"/>
    <n v="-7489.5521777215299"/>
    <x v="0"/>
    <x v="12"/>
    <x v="0"/>
  </r>
  <r>
    <s v="Journal"/>
    <x v="9"/>
    <s v="Business Intelligence"/>
    <s v="Business Intelligence"/>
    <d v="2024-08-31T00:00:00"/>
    <x v="0"/>
    <s v="51825"/>
    <s v="901610"/>
    <s v="11 Visa : 1264 VISA Consumer Payment - DE/BI project"/>
    <s v="32547"/>
    <s v="19569235802"/>
    <m/>
    <m/>
    <m/>
    <n v="11832.51"/>
    <x v="5"/>
    <x v="23"/>
    <x v="1"/>
  </r>
  <r>
    <s v="Journal"/>
    <x v="2"/>
    <s v="Business Intelligence"/>
    <s v="Business Intelligence"/>
    <d v="2024-08-31T00:00:00"/>
    <x v="0"/>
    <s v="50474"/>
    <s v="893184"/>
    <s v="459 Roku Inc. : 966 SOW#1 2024 - DE &amp; BI Team"/>
    <s v="25138"/>
    <s v="16977995014"/>
    <m/>
    <m/>
    <m/>
    <n v="344.16020327548085"/>
    <x v="5"/>
    <x v="69"/>
    <x v="1"/>
  </r>
  <r>
    <s v="Journal"/>
    <x v="9"/>
    <s v="Business Intelligence"/>
    <s v="Business Intelligence"/>
    <d v="2024-08-31T00:00:00"/>
    <x v="0"/>
    <s v="51735"/>
    <s v="901346"/>
    <s v="276 Under Armour : 1216 Executive Insights and Rev Mgmt Dashboards"/>
    <s v="30362"/>
    <s v="18821214569"/>
    <m/>
    <m/>
    <m/>
    <n v="5829.33"/>
    <x v="5"/>
    <x v="15"/>
    <x v="1"/>
  </r>
  <r>
    <s v="Journal"/>
    <x v="9"/>
    <s v="Business Intelligence"/>
    <s v="Business Intelligence"/>
    <d v="2024-08-31T00:00:00"/>
    <x v="0"/>
    <s v="51811"/>
    <s v="901599"/>
    <s v="11 Visa : 1246 NextGen Solutions"/>
    <s v="31318"/>
    <s v="18657995555"/>
    <m/>
    <m/>
    <m/>
    <n v="2269"/>
    <x v="5"/>
    <x v="23"/>
    <x v="1"/>
  </r>
  <r>
    <s v="Journal"/>
    <x v="9"/>
    <s v="Business Intelligence"/>
    <s v="Business Intelligence"/>
    <d v="2024-08-31T00:00:00"/>
    <x v="0"/>
    <s v="51724"/>
    <s v="901424"/>
    <s v="2 AARP : 1210 AARP - Digital First BI - 2024"/>
    <s v="30049"/>
    <s v="16530006669"/>
    <m/>
    <m/>
    <m/>
    <n v="8531.85"/>
    <x v="5"/>
    <x v="32"/>
    <x v="1"/>
  </r>
  <r>
    <s v="Journal"/>
    <x v="9"/>
    <s v="Business Intelligence"/>
    <s v="Business Intelligence"/>
    <d v="2024-08-31T00:00:00"/>
    <x v="0"/>
    <s v="52166"/>
    <s v="913919"/>
    <s v="- No Entity -"/>
    <m/>
    <m/>
    <s v="ICC 867 CVS Health : Retail Analytics DS and BI - 2024"/>
    <m/>
    <s v="TopSide Management Book Elim related to project ICC 867 CVS Health : Retail Analytics DS and BI - 2024"/>
    <n v="-8804.1"/>
    <x v="5"/>
    <x v="3"/>
    <x v="1"/>
  </r>
  <r>
    <s v="Journal"/>
    <x v="13"/>
    <s v="Business Intelligence"/>
    <s v="Business Intelligence"/>
    <d v="2024-08-31T00:00:00"/>
    <x v="0"/>
    <s v="52167"/>
    <s v="913920"/>
    <s v="- No Entity -"/>
    <m/>
    <m/>
    <s v="ICC 1007 Soremartec S.A. : Offshore Business Insights Support"/>
    <m/>
    <s v="TopSide Management Book Elim related to project ICC 1007 Soremartec S.A. : Offshore Business Insights Support"/>
    <n v="-2383.3089976751999"/>
    <x v="1"/>
    <x v="20"/>
    <x v="1"/>
  </r>
  <r>
    <s v="Journal"/>
    <x v="9"/>
    <s v="Business Intelligence"/>
    <s v="Business Intelligence"/>
    <d v="2024-08-31T00:00:00"/>
    <x v="0"/>
    <s v="51774"/>
    <s v="901370"/>
    <s v="11 Visa : 1263 VISA Commercial Services - DE/BI project"/>
    <s v="32546"/>
    <s v="19569236781"/>
    <m/>
    <m/>
    <m/>
    <n v="-1189.49"/>
    <x v="5"/>
    <x v="23"/>
    <x v="1"/>
  </r>
  <r>
    <s v="Journal"/>
    <x v="1"/>
    <s v="Business Intelligence"/>
    <s v="Business Intelligence"/>
    <d v="2024-08-31T00:00:00"/>
    <x v="0"/>
    <s v="49424"/>
    <s v="889899"/>
    <s v="440 ICC in Forth Point Represents FutureproofAI : 1380 British Telecom - IDC resource Premanand"/>
    <s v="36824"/>
    <m/>
    <m/>
    <m/>
    <m/>
    <n v="9474.5123244302758"/>
    <x v="1"/>
    <x v="12"/>
    <x v="1"/>
  </r>
  <r>
    <s v="Journal"/>
    <x v="2"/>
    <s v="Business Intelligence"/>
    <s v="Business Intelligence"/>
    <d v="2024-08-31T00:00:00"/>
    <x v="0"/>
    <s v="49827"/>
    <s v="892439"/>
    <s v="461 Session M Inc. : 974 Mastercard SOW #6"/>
    <s v="25146"/>
    <s v="16716229170"/>
    <m/>
    <m/>
    <m/>
    <n v="352.16392893305016"/>
    <x v="5"/>
    <x v="29"/>
    <x v="1"/>
  </r>
  <r>
    <s v="Journal"/>
    <x v="9"/>
    <s v="Business Intelligence"/>
    <s v="Business Intelligence"/>
    <d v="2024-08-31T00:00:00"/>
    <x v="0"/>
    <s v="51631"/>
    <s v="901390"/>
    <s v="276 Under Armour : 1340 Centric Footwear"/>
    <s v="35067"/>
    <s v="20660299190"/>
    <m/>
    <m/>
    <m/>
    <n v="16630.87"/>
    <x v="5"/>
    <x v="15"/>
    <x v="1"/>
  </r>
  <r>
    <s v="Journal"/>
    <x v="9"/>
    <s v="Business Intelligence"/>
    <s v="Business Intelligence"/>
    <d v="2024-08-31T00:00:00"/>
    <x v="0"/>
    <s v="51761"/>
    <s v="901361"/>
    <s v="11 Visa : 1263 VISA Commercial Services - DE/BI project"/>
    <s v="32546"/>
    <s v="19569236781"/>
    <m/>
    <m/>
    <m/>
    <n v="18207.150000000001"/>
    <x v="5"/>
    <x v="23"/>
    <x v="1"/>
  </r>
  <r>
    <s v="Journal"/>
    <x v="2"/>
    <s v="Business Intelligence"/>
    <s v="Business Intelligence"/>
    <d v="2024-08-31T00:00:00"/>
    <x v="0"/>
    <s v="51392"/>
    <s v="894702"/>
    <s v="459 Roku Inc. : 966 SOW#1 2024 - DE &amp; BI Team"/>
    <s v="25138"/>
    <s v="16977995014"/>
    <m/>
    <m/>
    <m/>
    <n v="228.10618124072568"/>
    <x v="5"/>
    <x v="69"/>
    <x v="1"/>
  </r>
  <r>
    <s v="Journal"/>
    <x v="9"/>
    <s v="Business Intelligence"/>
    <s v="Business Intelligence"/>
    <d v="2024-08-31T00:00:00"/>
    <x v="0"/>
    <s v="51728"/>
    <s v="901340"/>
    <s v="276 Under Armour : 1216 Executive Insights and Rev Mgmt Dashboards"/>
    <s v="30362"/>
    <s v="18821214569"/>
    <m/>
    <m/>
    <m/>
    <n v="11443.28"/>
    <x v="5"/>
    <x v="15"/>
    <x v="1"/>
  </r>
  <r>
    <s v="Journal"/>
    <x v="2"/>
    <s v="Business Intelligence"/>
    <s v="Business Intelligence"/>
    <d v="2024-08-31T00:00:00"/>
    <x v="0"/>
    <s v="49985"/>
    <s v="892512"/>
    <s v="461 Session M Inc. : 974 Mastercard SOW #6"/>
    <s v="25146"/>
    <s v="16716229170"/>
    <m/>
    <m/>
    <m/>
    <n v="352.16392893305016"/>
    <x v="5"/>
    <x v="29"/>
    <x v="1"/>
  </r>
  <r>
    <s v="Journal"/>
    <x v="9"/>
    <s v="Business Intelligence"/>
    <s v="Business Intelligence"/>
    <d v="2024-08-31T00:00:00"/>
    <x v="0"/>
    <s v="49626"/>
    <s v="891061"/>
    <s v="169 LinkedIn Corporation : 1313 LinkedIn LTS BI (Grace) FY2025 Renewal"/>
    <s v="34325"/>
    <s v="19934646100"/>
    <m/>
    <m/>
    <s v="Rev Rec Aug"/>
    <n v="13000"/>
    <x v="5"/>
    <x v="8"/>
    <x v="1"/>
  </r>
  <r>
    <s v="Journal"/>
    <x v="9"/>
    <s v="Business Intelligence"/>
    <s v="Business Intelligence"/>
    <d v="2024-08-31T00:00:00"/>
    <x v="0"/>
    <s v="49226"/>
    <s v="888136"/>
    <s v="2 AARP : 891 DAG Web Dashboards - 2024"/>
    <s v="23410"/>
    <s v="15799538994"/>
    <m/>
    <m/>
    <s v="Retainer Revenue Recognition"/>
    <n v="21500"/>
    <x v="5"/>
    <x v="32"/>
    <x v="1"/>
  </r>
  <r>
    <s v="Journal"/>
    <x v="9"/>
    <s v="Business Intelligence"/>
    <s v="Business Intelligence"/>
    <d v="2024-08-31T00:00:00"/>
    <x v="0"/>
    <s v="51694"/>
    <s v="901500"/>
    <s v="276 Under Armour : 1167 EU Line List"/>
    <s v="28679"/>
    <s v="14229444097"/>
    <m/>
    <m/>
    <m/>
    <n v="2982.1"/>
    <x v="5"/>
    <x v="15"/>
    <x v="1"/>
  </r>
  <r>
    <s v="Journal"/>
    <x v="9"/>
    <s v="Business Intelligence"/>
    <s v="Business Intelligence"/>
    <d v="2024-08-31T00:00:00"/>
    <x v="0"/>
    <s v="51784"/>
    <s v="901379"/>
    <s v="11 Visa : 1264 VISA Consumer Payment - DE/BI project"/>
    <s v="32547"/>
    <s v="19569235802"/>
    <m/>
    <m/>
    <m/>
    <n v="7.23"/>
    <x v="5"/>
    <x v="23"/>
    <x v="1"/>
  </r>
  <r>
    <s v="Journal"/>
    <x v="2"/>
    <s v="Business Intelligence"/>
    <s v="Business Intelligence"/>
    <d v="2024-08-31T00:00:00"/>
    <x v="0"/>
    <s v="49999"/>
    <s v="892340"/>
    <s v="461 Session M Inc. : 974 Mastercard SOW #6"/>
    <s v="25146"/>
    <s v="16716229170"/>
    <m/>
    <m/>
    <m/>
    <n v="352.16392893305016"/>
    <x v="5"/>
    <x v="29"/>
    <x v="1"/>
  </r>
  <r>
    <s v="Journal"/>
    <x v="2"/>
    <s v="Business Intelligence"/>
    <s v="Business Intelligence"/>
    <d v="2024-08-31T00:00:00"/>
    <x v="0"/>
    <s v="50062"/>
    <s v="892711"/>
    <s v="461 Session M Inc. : 974 Mastercard SOW #6"/>
    <s v="25146"/>
    <s v="16716229170"/>
    <m/>
    <m/>
    <m/>
    <n v="501.73361412256492"/>
    <x v="5"/>
    <x v="29"/>
    <x v="1"/>
  </r>
  <r>
    <s v="Journal"/>
    <x v="9"/>
    <s v="Business Intelligence"/>
    <s v="Business Intelligence"/>
    <d v="2024-08-31T00:00:00"/>
    <x v="0"/>
    <s v="51773"/>
    <s v="901436"/>
    <s v="11 Visa : 1246 NextGen Solutions"/>
    <s v="31318"/>
    <s v="18657995555"/>
    <m/>
    <m/>
    <m/>
    <n v="14840.77"/>
    <x v="5"/>
    <x v="23"/>
    <x v="1"/>
  </r>
  <r>
    <s v="Journal"/>
    <x v="2"/>
    <s v="Business Intelligence"/>
    <s v="Business Intelligence"/>
    <d v="2024-08-31T00:00:00"/>
    <x v="0"/>
    <s v="50203"/>
    <s v="893105"/>
    <s v="468 Blackstone Inc. : 989 Blackstone SOW #13"/>
    <s v="25161"/>
    <s v="16856641557"/>
    <m/>
    <m/>
    <m/>
    <n v="480.22353945415932"/>
    <x v="5"/>
    <x v="5"/>
    <x v="1"/>
  </r>
  <r>
    <s v="Journal"/>
    <x v="9"/>
    <s v="Business Intelligence"/>
    <s v="Business Intelligence"/>
    <d v="2024-08-31T00:00:00"/>
    <x v="0"/>
    <s v="51698"/>
    <s v="901320"/>
    <s v="276 Under Armour : 1167 EU Line List"/>
    <s v="28679"/>
    <s v="14229444097"/>
    <m/>
    <m/>
    <m/>
    <n v="15.95"/>
    <x v="5"/>
    <x v="15"/>
    <x v="1"/>
  </r>
  <r>
    <s v="Journal"/>
    <x v="2"/>
    <s v="Business Intelligence"/>
    <s v="Business Intelligence"/>
    <d v="2024-08-31T00:00:00"/>
    <x v="0"/>
    <s v="50095"/>
    <s v="892916"/>
    <s v="461 Session M Inc. : 974 Mastercard SOW #6"/>
    <s v="25146"/>
    <s v="16716229170"/>
    <m/>
    <m/>
    <m/>
    <n v="396.18442004968142"/>
    <x v="5"/>
    <x v="29"/>
    <x v="1"/>
  </r>
  <r>
    <s v="Journal"/>
    <x v="9"/>
    <s v="Business Intelligence"/>
    <s v="Business Intelligence"/>
    <d v="2024-08-31T00:00:00"/>
    <x v="0"/>
    <s v="51772"/>
    <s v="901369"/>
    <s v="11 Visa : 1263 VISA Commercial Services - DE/BI project"/>
    <s v="32546"/>
    <s v="19569236781"/>
    <m/>
    <m/>
    <m/>
    <n v="-247.64"/>
    <x v="5"/>
    <x v="23"/>
    <x v="1"/>
  </r>
  <r>
    <s v="Journal"/>
    <x v="2"/>
    <s v="Business Intelligence"/>
    <s v="Business Intelligence"/>
    <d v="2024-08-31T00:00:00"/>
    <x v="0"/>
    <s v="50228"/>
    <s v="892982"/>
    <s v="468 Blackstone Inc. : 989 Blackstone SOW #13"/>
    <s v="25161"/>
    <s v="16856641557"/>
    <m/>
    <m/>
    <m/>
    <n v="480.22353945415932"/>
    <x v="5"/>
    <x v="5"/>
    <x v="1"/>
  </r>
  <r>
    <s v="Journal"/>
    <x v="9"/>
    <s v="Business Intelligence"/>
    <s v="Business Intelligence"/>
    <d v="2024-08-31T00:00:00"/>
    <x v="0"/>
    <s v="51746"/>
    <s v="901506"/>
    <s v="11 Visa : 1246 NextGen Solutions"/>
    <s v="31318"/>
    <s v="18657995555"/>
    <m/>
    <m/>
    <m/>
    <n v="55.42"/>
    <x v="5"/>
    <x v="23"/>
    <x v="1"/>
  </r>
  <r>
    <s v="Journal"/>
    <x v="2"/>
    <s v="Business Intelligence"/>
    <s v="Business Intelligence"/>
    <d v="2024-08-31T00:00:00"/>
    <x v="0"/>
    <s v="49950"/>
    <s v="892824"/>
    <s v="461 Session M Inc. : 974 Mastercard SOW #6"/>
    <s v="25146"/>
    <s v="16716229170"/>
    <m/>
    <m/>
    <m/>
    <n v="767.35732134683485"/>
    <x v="5"/>
    <x v="29"/>
    <x v="1"/>
  </r>
  <r>
    <s v="Journal"/>
    <x v="2"/>
    <s v="Business Intelligence"/>
    <s v="Business Intelligence"/>
    <d v="2024-08-31T00:00:00"/>
    <x v="0"/>
    <s v="50894"/>
    <s v="893586"/>
    <s v="459 Roku Inc. : 966 SOW#1 2024 - DE &amp; BI Team"/>
    <s v="25138"/>
    <s v="16977995014"/>
    <m/>
    <m/>
    <m/>
    <n v="304.14157498763427"/>
    <x v="5"/>
    <x v="69"/>
    <x v="1"/>
  </r>
  <r>
    <s v="Journal"/>
    <x v="2"/>
    <s v="Business Intelligence"/>
    <s v="Business Intelligence"/>
    <d v="2024-08-31T00:00:00"/>
    <x v="0"/>
    <s v="49859"/>
    <s v="892309"/>
    <s v="461 Session M Inc. : 974 Mastercard SOW #6"/>
    <s v="25146"/>
    <s v="16716229170"/>
    <m/>
    <m/>
    <m/>
    <n v="352.16392893305016"/>
    <x v="5"/>
    <x v="29"/>
    <x v="1"/>
  </r>
  <r>
    <s v="Journal"/>
    <x v="2"/>
    <s v="Business Intelligence"/>
    <s v="Business Intelligence"/>
    <d v="2024-08-31T00:00:00"/>
    <x v="0"/>
    <s v="50223"/>
    <s v="892978"/>
    <s v="468 Blackstone Inc. : 989 Blackstone SOW #13"/>
    <s v="25161"/>
    <s v="16856641557"/>
    <m/>
    <m/>
    <m/>
    <n v="480.22353945415932"/>
    <x v="5"/>
    <x v="5"/>
    <x v="1"/>
  </r>
  <r>
    <s v="Journal"/>
    <x v="2"/>
    <s v="Business Intelligence"/>
    <s v="Business Intelligence"/>
    <d v="2024-08-31T00:00:00"/>
    <x v="0"/>
    <s v="50025"/>
    <s v="892877"/>
    <s v="461 Session M Inc. : 974 Mastercard SOW #6"/>
    <s v="25146"/>
    <s v="16716229170"/>
    <m/>
    <m/>
    <m/>
    <n v="236.10990689829501"/>
    <x v="5"/>
    <x v="29"/>
    <x v="1"/>
  </r>
  <r>
    <s v="Journal"/>
    <x v="2"/>
    <s v="Business Intelligence"/>
    <s v="Business Intelligence"/>
    <d v="2024-08-31T00:00:00"/>
    <x v="0"/>
    <s v="50230"/>
    <s v="892984"/>
    <s v="468 Blackstone Inc. : 989 Blackstone SOW #13"/>
    <s v="25161"/>
    <s v="16856641557"/>
    <m/>
    <m/>
    <m/>
    <n v="480.22353945415932"/>
    <x v="5"/>
    <x v="5"/>
    <x v="1"/>
  </r>
  <r>
    <s v="Journal"/>
    <x v="9"/>
    <s v="Business Intelligence"/>
    <s v="Business Intelligence"/>
    <d v="2024-08-31T00:00:00"/>
    <x v="0"/>
    <s v="49247"/>
    <s v="888236"/>
    <s v="162 GlobalVetLink : 1036 GVL - 2024 Reporting Retainer"/>
    <s v="25976"/>
    <s v="16976305012"/>
    <m/>
    <m/>
    <s v="Retainer Revenue Recognition"/>
    <n v="3750"/>
    <x v="5"/>
    <x v="74"/>
    <x v="1"/>
  </r>
  <r>
    <s v="Journal"/>
    <x v="2"/>
    <s v="Business Intelligence"/>
    <s v="Business Intelligence"/>
    <d v="2024-08-31T00:00:00"/>
    <x v="0"/>
    <s v="50936"/>
    <s v="893900"/>
    <s v="459 Roku Inc. : 966 SOW#1 2024 - DE &amp; BI Team"/>
    <s v="25138"/>
    <s v="16977995014"/>
    <m/>
    <m/>
    <m/>
    <n v="344.16020327548085"/>
    <x v="5"/>
    <x v="69"/>
    <x v="1"/>
  </r>
  <r>
    <s v="Journal"/>
    <x v="2"/>
    <s v="Business Intelligence"/>
    <s v="Business Intelligence"/>
    <d v="2024-08-31T00:00:00"/>
    <x v="0"/>
    <s v="49838"/>
    <s v="892306"/>
    <s v="461 Session M Inc. : 974 Mastercard SOW #6"/>
    <s v="25146"/>
    <s v="16716229170"/>
    <m/>
    <m/>
    <m/>
    <n v="352.16392893305016"/>
    <x v="5"/>
    <x v="29"/>
    <x v="1"/>
  </r>
  <r>
    <s v="Journal"/>
    <x v="9"/>
    <s v="Business Intelligence"/>
    <s v="Business Intelligence"/>
    <d v="2024-08-31T00:00:00"/>
    <x v="0"/>
    <s v="51733"/>
    <s v="901344"/>
    <s v="276 Under Armour : 1216 Executive Insights and Rev Mgmt Dashboards"/>
    <s v="30362"/>
    <s v="18821214569"/>
    <m/>
    <m/>
    <m/>
    <n v="6644.85"/>
    <x v="5"/>
    <x v="15"/>
    <x v="1"/>
  </r>
  <r>
    <s v="Journal"/>
    <x v="9"/>
    <s v="Business Intelligence"/>
    <s v="Business Intelligence"/>
    <d v="2024-08-31T00:00:00"/>
    <x v="0"/>
    <s v="51808"/>
    <s v="901511"/>
    <s v="174 Comcast Corporation : 895 Comcast: 2024 Loyalty and Rewards Pod"/>
    <s v="23415"/>
    <s v="15705783145"/>
    <m/>
    <m/>
    <m/>
    <n v="25832.5"/>
    <x v="5"/>
    <x v="17"/>
    <x v="1"/>
  </r>
  <r>
    <s v="Journal"/>
    <x v="9"/>
    <s v="Business Intelligence"/>
    <s v="Business Intelligence"/>
    <d v="2024-08-31T00:00:00"/>
    <x v="0"/>
    <s v="51688"/>
    <s v="901316"/>
    <s v="276 Under Armour : 1167 EU Line List"/>
    <s v="28679"/>
    <s v="14229444097"/>
    <m/>
    <m/>
    <m/>
    <n v="5784.69"/>
    <x v="5"/>
    <x v="15"/>
    <x v="1"/>
  </r>
  <r>
    <s v="Journal"/>
    <x v="9"/>
    <s v="Business Intelligence"/>
    <s v="Business Intelligence"/>
    <d v="2024-08-31T00:00:00"/>
    <x v="0"/>
    <s v="51627"/>
    <s v="901292"/>
    <s v="276 Under Armour : 1340 Centric Footwear"/>
    <s v="35067"/>
    <s v="20660299190"/>
    <m/>
    <m/>
    <m/>
    <n v="5023.58"/>
    <x v="5"/>
    <x v="15"/>
    <x v="1"/>
  </r>
  <r>
    <s v="Journal"/>
    <x v="9"/>
    <s v="Business Intelligence"/>
    <s v="Business Intelligence"/>
    <d v="2024-08-31T00:00:00"/>
    <x v="0"/>
    <s v="51566"/>
    <s v="898343"/>
    <s v="170 CVS Health : 867 Retail Analytics DS and BI - 2024"/>
    <s v="22863"/>
    <s v="15582551047, 16592648012"/>
    <m/>
    <m/>
    <m/>
    <n v="55776"/>
    <x v="5"/>
    <x v="3"/>
    <x v="1"/>
  </r>
  <r>
    <s v="Journal"/>
    <x v="9"/>
    <s v="Business Intelligence"/>
    <s v="Business Intelligence"/>
    <d v="2024-08-31T00:00:00"/>
    <x v="0"/>
    <s v="51800"/>
    <s v="901593"/>
    <s v="276 Under Armour : 1340 Centric Footwear"/>
    <s v="35067"/>
    <s v="20660299190"/>
    <m/>
    <m/>
    <m/>
    <n v="12.56"/>
    <x v="5"/>
    <x v="15"/>
    <x v="1"/>
  </r>
  <r>
    <s v="Journal"/>
    <x v="2"/>
    <s v="Business Intelligence"/>
    <s v="Business Intelligence"/>
    <d v="2024-08-31T00:00:00"/>
    <x v="0"/>
    <s v="50206"/>
    <s v="892963"/>
    <s v="468 Blackstone Inc. : 989 Blackstone SOW #13"/>
    <s v="25161"/>
    <s v="16856641557"/>
    <m/>
    <m/>
    <m/>
    <n v="480.22353945415932"/>
    <x v="5"/>
    <x v="5"/>
    <x v="1"/>
  </r>
  <r>
    <s v="Journal"/>
    <x v="9"/>
    <s v="Business Intelligence"/>
    <s v="Business Intelligence"/>
    <d v="2024-08-31T00:00:00"/>
    <x v="0"/>
    <s v="49215"/>
    <s v="888034"/>
    <s v="2 AARP : 840 Journey Analytics - 2024"/>
    <s v="22405"/>
    <s v="14999340598"/>
    <m/>
    <m/>
    <s v="Retainer Revenue Recognition"/>
    <n v="14461.41"/>
    <x v="5"/>
    <x v="32"/>
    <x v="1"/>
  </r>
  <r>
    <s v="Journal"/>
    <x v="9"/>
    <s v="Business Intelligence"/>
    <s v="Business Intelligence"/>
    <d v="2024-08-31T00:00:00"/>
    <x v="0"/>
    <s v="51802"/>
    <s v="901595"/>
    <s v="276 Under Armour : 1340 Centric Footwear"/>
    <s v="35067"/>
    <s v="20660299190"/>
    <m/>
    <m/>
    <m/>
    <n v="14.89"/>
    <x v="5"/>
    <x v="15"/>
    <x v="1"/>
  </r>
  <r>
    <s v="Journal"/>
    <x v="9"/>
    <s v="Business Intelligence"/>
    <s v="Business Intelligence"/>
    <d v="2024-08-31T00:00:00"/>
    <x v="0"/>
    <s v="51797"/>
    <s v="901591"/>
    <s v="11 Visa : 1246 NextGen Solutions"/>
    <s v="31318"/>
    <s v="18657995555"/>
    <m/>
    <m/>
    <m/>
    <n v="5300.84"/>
    <x v="5"/>
    <x v="23"/>
    <x v="1"/>
  </r>
  <r>
    <s v="Journal"/>
    <x v="2"/>
    <s v="Business Intelligence"/>
    <s v="Business Intelligence"/>
    <d v="2024-08-31T00:00:00"/>
    <x v="0"/>
    <s v="51054"/>
    <s v="894115"/>
    <s v="459 Roku Inc. : 966 SOW#1 2024 - DE &amp; BI Team"/>
    <s v="25138"/>
    <s v="16977995014"/>
    <m/>
    <m/>
    <m/>
    <n v="344.16020327548085"/>
    <x v="5"/>
    <x v="69"/>
    <x v="1"/>
  </r>
  <r>
    <s v="Journal"/>
    <x v="2"/>
    <s v="Business Intelligence"/>
    <s v="Business Intelligence"/>
    <d v="2024-08-31T00:00:00"/>
    <x v="0"/>
    <s v="49813"/>
    <s v="892502"/>
    <s v="461 Session M Inc. : 974 Mastercard SOW #6"/>
    <s v="25146"/>
    <s v="16716229170"/>
    <m/>
    <m/>
    <m/>
    <n v="352.16392893305016"/>
    <x v="5"/>
    <x v="29"/>
    <x v="1"/>
  </r>
  <r>
    <s v="Journal"/>
    <x v="2"/>
    <s v="Business Intelligence"/>
    <s v="Business Intelligence"/>
    <d v="2024-08-31T00:00:00"/>
    <x v="0"/>
    <s v="50515"/>
    <s v="892996"/>
    <s v="459 Roku Inc. : 966 SOW#1 2024 - DE &amp; BI Team"/>
    <s v="25138"/>
    <s v="16977995014"/>
    <m/>
    <m/>
    <m/>
    <n v="344.16020327548085"/>
    <x v="5"/>
    <x v="69"/>
    <x v="1"/>
  </r>
  <r>
    <s v="Journal"/>
    <x v="9"/>
    <s v="Business Intelligence"/>
    <s v="Business Intelligence"/>
    <d v="2024-08-31T00:00:00"/>
    <x v="0"/>
    <s v="49625"/>
    <s v="890961"/>
    <s v="169 LinkedIn Corporation : 1313 LinkedIn LTS BI (Grace) FY2025 Renewal"/>
    <s v="34325"/>
    <s v="19934646100"/>
    <m/>
    <m/>
    <s v="Late RevRec from July"/>
    <n v="13000"/>
    <x v="5"/>
    <x v="8"/>
    <x v="1"/>
  </r>
  <r>
    <s v="Journal"/>
    <x v="9"/>
    <s v="Business Intelligence"/>
    <s v="Business Intelligence"/>
    <d v="2024-08-31T00:00:00"/>
    <x v="0"/>
    <s v="51837"/>
    <s v="901622"/>
    <s v="11 Visa : 1344 Visa - Minerva dashboard automation"/>
    <s v="35679"/>
    <s v="20379207056"/>
    <m/>
    <m/>
    <m/>
    <n v="13401.96"/>
    <x v="5"/>
    <x v="23"/>
    <x v="1"/>
  </r>
  <r>
    <s v="Journal"/>
    <x v="2"/>
    <s v="Business Intelligence"/>
    <s v="Business Intelligence"/>
    <d v="2024-08-31T00:00:00"/>
    <x v="0"/>
    <s v="49929"/>
    <s v="892807"/>
    <s v="461 Session M Inc. : 974 Mastercard SOW #6"/>
    <s v="25146"/>
    <s v="16716229170"/>
    <m/>
    <m/>
    <m/>
    <n v="352.16392893305016"/>
    <x v="5"/>
    <x v="29"/>
    <x v="1"/>
  </r>
  <r>
    <s v="Journal"/>
    <x v="2"/>
    <s v="Business Intelligence"/>
    <s v="Business Intelligence"/>
    <d v="2024-08-31T00:00:00"/>
    <x v="0"/>
    <s v="50021"/>
    <s v="892874"/>
    <s v="461 Session M Inc. : 974 Mastercard SOW #6"/>
    <s v="25146"/>
    <s v="16716229170"/>
    <m/>
    <m/>
    <m/>
    <n v="619.78856757171241"/>
    <x v="5"/>
    <x v="29"/>
    <x v="1"/>
  </r>
  <r>
    <s v="Journal"/>
    <x v="2"/>
    <s v="Business Intelligence"/>
    <s v="Business Intelligence"/>
    <d v="2024-08-31T00:00:00"/>
    <x v="0"/>
    <s v="50560"/>
    <s v="893190"/>
    <s v="459 Roku Inc. : 966 SOW#1 2024 - DE &amp; BI Team"/>
    <s v="25138"/>
    <s v="16977995014"/>
    <m/>
    <m/>
    <m/>
    <n v="344.16020327548085"/>
    <x v="5"/>
    <x v="69"/>
    <x v="1"/>
  </r>
  <r>
    <s v="Journal"/>
    <x v="2"/>
    <s v="Business Intelligence"/>
    <s v="Business Intelligence"/>
    <d v="2024-08-31T00:00:00"/>
    <x v="0"/>
    <s v="50018"/>
    <s v="892870"/>
    <s v="461 Session M Inc. : 974 Mastercard SOW #6"/>
    <s v="25146"/>
    <s v="16716229170"/>
    <m/>
    <m/>
    <m/>
    <n v="352.16392893305016"/>
    <x v="5"/>
    <x v="29"/>
    <x v="1"/>
  </r>
  <r>
    <s v="Journal"/>
    <x v="2"/>
    <s v="Business Intelligence"/>
    <s v="Business Intelligence"/>
    <d v="2024-08-31T00:00:00"/>
    <x v="0"/>
    <s v="49901"/>
    <s v="892480"/>
    <s v="461 Session M Inc. : 974 Mastercard SOW #6"/>
    <s v="25146"/>
    <s v="16716229170"/>
    <m/>
    <m/>
    <m/>
    <n v="352.16392893305016"/>
    <x v="5"/>
    <x v="29"/>
    <x v="1"/>
  </r>
  <r>
    <s v="Journal"/>
    <x v="2"/>
    <s v="Business Intelligence"/>
    <s v="Business Intelligence"/>
    <d v="2024-08-31T00:00:00"/>
    <x v="0"/>
    <s v="49903"/>
    <s v="892482"/>
    <s v="461 Session M Inc. : 974 Mastercard SOW #6"/>
    <s v="25146"/>
    <s v="16716229170"/>
    <m/>
    <m/>
    <m/>
    <n v="531.24741444853987"/>
    <x v="5"/>
    <x v="29"/>
    <x v="1"/>
  </r>
  <r>
    <s v="Journal"/>
    <x v="2"/>
    <s v="Business Intelligence"/>
    <s v="Business Intelligence"/>
    <d v="2024-08-31T00:00:00"/>
    <x v="0"/>
    <s v="50724"/>
    <s v="893680"/>
    <s v="459 Roku Inc. : 966 SOW#1 2024 - DE &amp; BI Team"/>
    <s v="25138"/>
    <s v="16977995014"/>
    <m/>
    <m/>
    <m/>
    <n v="344.16020327548085"/>
    <x v="5"/>
    <x v="69"/>
    <x v="1"/>
  </r>
  <r>
    <s v="Journal"/>
    <x v="9"/>
    <s v="Business Intelligence"/>
    <s v="Business Intelligence"/>
    <d v="2024-08-31T00:00:00"/>
    <x v="0"/>
    <s v="51765"/>
    <s v="901365"/>
    <s v="11 Visa : 1246 NextGen Solutions"/>
    <s v="31318"/>
    <s v="18657995555"/>
    <m/>
    <m/>
    <m/>
    <n v="48.44"/>
    <x v="5"/>
    <x v="23"/>
    <x v="1"/>
  </r>
  <r>
    <s v="Journal"/>
    <x v="2"/>
    <s v="Business Intelligence"/>
    <s v="Business Intelligence"/>
    <d v="2024-08-31T00:00:00"/>
    <x v="0"/>
    <s v="50209"/>
    <s v="892965"/>
    <s v="468 Blackstone Inc. : 989 Blackstone SOW #13"/>
    <s v="25161"/>
    <s v="16856641557"/>
    <m/>
    <m/>
    <m/>
    <n v="480.22353945415932"/>
    <x v="5"/>
    <x v="5"/>
    <x v="1"/>
  </r>
  <r>
    <s v="Journal"/>
    <x v="2"/>
    <s v="Business Intelligence"/>
    <s v="Business Intelligence"/>
    <d v="2024-08-31T00:00:00"/>
    <x v="0"/>
    <s v="49797"/>
    <s v="892419"/>
    <s v="461 Session M Inc. : 974 Mastercard SOW #6"/>
    <s v="25146"/>
    <s v="16716229170"/>
    <m/>
    <m/>
    <m/>
    <n v="352.16392893305016"/>
    <x v="5"/>
    <x v="29"/>
    <x v="1"/>
  </r>
  <r>
    <s v="Journal"/>
    <x v="9"/>
    <s v="Business Intelligence"/>
    <s v="Business Intelligence"/>
    <d v="2024-08-31T00:00:00"/>
    <x v="0"/>
    <s v="51748"/>
    <s v="901431"/>
    <s v="11 Visa : 1242 BI retainer - Global Installments and Embedded Finance"/>
    <s v="31106"/>
    <s v="19153848364"/>
    <m/>
    <m/>
    <m/>
    <n v="3823.35"/>
    <x v="5"/>
    <x v="23"/>
    <x v="1"/>
  </r>
  <r>
    <s v="Journal"/>
    <x v="2"/>
    <s v="Business Intelligence"/>
    <s v="Business Intelligence"/>
    <d v="2024-08-31T00:00:00"/>
    <x v="0"/>
    <s v="49982"/>
    <s v="892843"/>
    <s v="461 Session M Inc. : 974 Mastercard SOW #6"/>
    <s v="25146"/>
    <s v="16716229170"/>
    <m/>
    <m/>
    <m/>
    <n v="352.16392893305016"/>
    <x v="5"/>
    <x v="29"/>
    <x v="1"/>
  </r>
  <r>
    <s v="Journal"/>
    <x v="2"/>
    <s v="Business Intelligence"/>
    <s v="Business Intelligence"/>
    <d v="2024-08-31T00:00:00"/>
    <x v="0"/>
    <s v="51014"/>
    <s v="894104"/>
    <s v="459 Roku Inc. : 966 SOW#1 2024 - DE &amp; BI Team"/>
    <s v="25138"/>
    <s v="16977995014"/>
    <m/>
    <m/>
    <m/>
    <n v="344.16020327548085"/>
    <x v="5"/>
    <x v="69"/>
    <x v="1"/>
  </r>
  <r>
    <s v="Journal"/>
    <x v="9"/>
    <s v="Business Intelligence"/>
    <s v="Business Intelligence"/>
    <d v="2024-08-31T00:00:00"/>
    <x v="0"/>
    <s v="49222"/>
    <s v="888134"/>
    <s v="276 Under Armour : 1041 E2E Planning System Implementation - Data Analytics and DE"/>
    <s v="25981"/>
    <s v="14230097156"/>
    <m/>
    <m/>
    <s v="Retainer Revenue Recognition"/>
    <n v="6826.03"/>
    <x v="5"/>
    <x v="15"/>
    <x v="1"/>
  </r>
  <r>
    <s v="Journal"/>
    <x v="1"/>
    <s v="Business Intelligence"/>
    <s v="Business Intelligence"/>
    <d v="2024-08-31T00:00:00"/>
    <x v="0"/>
    <s v="51483"/>
    <s v="895457"/>
    <s v="434 Ineos FPS Ltd : 1450 Replacement of Commercial Auto ‘What If’ Model"/>
    <s v="38720"/>
    <m/>
    <m/>
    <m/>
    <m/>
    <n v="8005.9629141435835"/>
    <x v="1"/>
    <x v="45"/>
    <x v="1"/>
  </r>
  <r>
    <s v="Journal"/>
    <x v="2"/>
    <s v="Business Intelligence"/>
    <s v="Business Intelligence"/>
    <d v="2024-08-31T00:00:00"/>
    <x v="0"/>
    <s v="51090"/>
    <s v="894303"/>
    <s v="459 Roku Inc. : 966 SOW#1 2024 - DE &amp; BI Team"/>
    <s v="25138"/>
    <s v="16977995014"/>
    <m/>
    <m/>
    <m/>
    <n v="228.10618124072568"/>
    <x v="5"/>
    <x v="69"/>
    <x v="1"/>
  </r>
  <r>
    <s v="Journal"/>
    <x v="2"/>
    <s v="Business Intelligence"/>
    <s v="Business Intelligence"/>
    <d v="2024-08-31T00:00:00"/>
    <x v="0"/>
    <s v="50058"/>
    <s v="892707"/>
    <s v="461 Session M Inc. : 974 Mastercard SOW #6"/>
    <s v="25146"/>
    <s v="16716229170"/>
    <m/>
    <m/>
    <m/>
    <n v="352.16392893305016"/>
    <x v="5"/>
    <x v="29"/>
    <x v="1"/>
  </r>
  <r>
    <s v="Journal"/>
    <x v="2"/>
    <s v="Business Intelligence"/>
    <s v="Business Intelligence"/>
    <d v="2024-08-31T00:00:00"/>
    <x v="0"/>
    <s v="51319"/>
    <s v="894496"/>
    <s v="459 Roku Inc. : 966 SOW#1 2024 - DE &amp; BI Team"/>
    <s v="25138"/>
    <s v="16977995014"/>
    <m/>
    <m/>
    <m/>
    <n v="344.16020327548085"/>
    <x v="5"/>
    <x v="69"/>
    <x v="1"/>
  </r>
  <r>
    <s v="Journal"/>
    <x v="2"/>
    <s v="Business Intelligence"/>
    <s v="Business Intelligence"/>
    <d v="2024-08-31T00:00:00"/>
    <x v="0"/>
    <s v="49815"/>
    <s v="892503"/>
    <s v="461 Session M Inc. : 974 Mastercard SOW #6"/>
    <s v="25146"/>
    <s v="16716229170"/>
    <m/>
    <m/>
    <m/>
    <n v="352.16392893305016"/>
    <x v="5"/>
    <x v="29"/>
    <x v="1"/>
  </r>
  <r>
    <s v="Journal"/>
    <x v="9"/>
    <s v="Business Intelligence"/>
    <s v="Business Intelligence"/>
    <d v="2024-08-31T00:00:00"/>
    <x v="0"/>
    <s v="52024"/>
    <s v="909260"/>
    <s v="182 GoodRx : 1142 GoodRx - April to October Renewal"/>
    <s v="28141"/>
    <s v="17583569682"/>
    <m/>
    <m/>
    <m/>
    <n v="-22637.55"/>
    <x v="5"/>
    <x v="21"/>
    <x v="1"/>
  </r>
  <r>
    <s v="Journal"/>
    <x v="9"/>
    <s v="Business Intelligence"/>
    <s v="Business Intelligence"/>
    <d v="2024-08-31T00:00:00"/>
    <x v="0"/>
    <s v="51911"/>
    <s v="904125"/>
    <s v="245 Spire Orthopedic Partners : 1356 Spire - Complete Paycom Dashboard"/>
    <s v="36094"/>
    <s v="21000180538"/>
    <m/>
    <m/>
    <s v="Capability Adjutsment"/>
    <n v="6950"/>
    <x v="5"/>
    <x v="49"/>
    <x v="1"/>
  </r>
  <r>
    <s v="Journal"/>
    <x v="2"/>
    <s v="Business Intelligence"/>
    <s v="Business Intelligence"/>
    <d v="2024-08-31T00:00:00"/>
    <x v="0"/>
    <s v="51280"/>
    <s v="894436"/>
    <s v="459 Roku Inc. : 966 SOW#1 2024 - DE &amp; BI Team"/>
    <s v="25138"/>
    <s v="16977995014"/>
    <m/>
    <m/>
    <m/>
    <n v="344.16020327548085"/>
    <x v="5"/>
    <x v="69"/>
    <x v="1"/>
  </r>
  <r>
    <s v="Journal"/>
    <x v="2"/>
    <s v="Business Intelligence"/>
    <s v="Business Intelligence"/>
    <d v="2024-08-31T00:00:00"/>
    <x v="0"/>
    <s v="49872"/>
    <s v="892463"/>
    <s v="461 Session M Inc. : 974 Mastercard SOW #6"/>
    <s v="25146"/>
    <s v="16716229170"/>
    <m/>
    <m/>
    <m/>
    <n v="352.16392893305016"/>
    <x v="5"/>
    <x v="29"/>
    <x v="1"/>
  </r>
  <r>
    <s v="Journal"/>
    <x v="2"/>
    <s v="Business Intelligence"/>
    <s v="Business Intelligence"/>
    <d v="2024-08-31T00:00:00"/>
    <x v="0"/>
    <s v="50002"/>
    <s v="892341"/>
    <s v="461 Session M Inc. : 974 Mastercard SOW #6"/>
    <s v="25146"/>
    <s v="16716229170"/>
    <m/>
    <m/>
    <m/>
    <n v="352.16392893305016"/>
    <x v="5"/>
    <x v="29"/>
    <x v="1"/>
  </r>
  <r>
    <s v="Journal"/>
    <x v="2"/>
    <s v="Business Intelligence"/>
    <s v="Business Intelligence"/>
    <d v="2024-08-31T00:00:00"/>
    <x v="0"/>
    <s v="51093"/>
    <s v="894305"/>
    <s v="459 Roku Inc. : 966 SOW#1 2024 - DE &amp; BI Team"/>
    <s v="25138"/>
    <s v="16977995014"/>
    <m/>
    <m/>
    <m/>
    <n v="344.16020327548085"/>
    <x v="5"/>
    <x v="69"/>
    <x v="1"/>
  </r>
  <r>
    <s v="Journal"/>
    <x v="2"/>
    <s v="Business Intelligence"/>
    <s v="Business Intelligence"/>
    <d v="2024-08-31T00:00:00"/>
    <x v="0"/>
    <s v="50078"/>
    <s v="892355"/>
    <s v="461 Session M Inc. : 974 Mastercard SOW #6"/>
    <s v="25146"/>
    <s v="16716229170"/>
    <m/>
    <m/>
    <m/>
    <n v="531.24741444853987"/>
    <x v="5"/>
    <x v="29"/>
    <x v="1"/>
  </r>
  <r>
    <s v="Journal"/>
    <x v="13"/>
    <s v="Business Intelligence"/>
    <s v="Business Intelligence"/>
    <d v="2024-08-31T00:00:00"/>
    <x v="0"/>
    <s v="52167"/>
    <s v="913920"/>
    <s v="- No Entity -"/>
    <m/>
    <m/>
    <s v="ICC 768 Soremartec S.A. : MUSST APAC-MEA Reporting Maintenance"/>
    <m/>
    <s v="TopSide Management Book Elim related to project ICC 768 Soremartec S.A. : MUSST APAC-MEA Reporting Maintenance"/>
    <n v="-179.506676916"/>
    <x v="1"/>
    <x v="20"/>
    <x v="1"/>
  </r>
  <r>
    <s v="Journal"/>
    <x v="2"/>
    <s v="Business Intelligence"/>
    <s v="Business Intelligence"/>
    <d v="2024-08-31T00:00:00"/>
    <x v="0"/>
    <s v="50219"/>
    <s v="892974"/>
    <s v="468 Blackstone Inc. : 989 Blackstone SOW #13"/>
    <s v="25161"/>
    <s v="16856641557"/>
    <m/>
    <m/>
    <m/>
    <n v="480.22353945415932"/>
    <x v="5"/>
    <x v="5"/>
    <x v="1"/>
  </r>
  <r>
    <s v="Journal"/>
    <x v="2"/>
    <s v="Business Intelligence"/>
    <s v="Business Intelligence"/>
    <d v="2024-08-31T00:00:00"/>
    <x v="0"/>
    <s v="50893"/>
    <s v="893585"/>
    <s v="459 Roku Inc. : 966 SOW#1 2024 - DE &amp; BI Team"/>
    <s v="25138"/>
    <s v="16977995014"/>
    <m/>
    <m/>
    <m/>
    <n v="344.16020327548085"/>
    <x v="5"/>
    <x v="69"/>
    <x v="1"/>
  </r>
  <r>
    <s v="Journal"/>
    <x v="1"/>
    <s v="Business Intelligence"/>
    <s v="Business Intelligence"/>
    <d v="2024-08-31T00:00:00"/>
    <x v="0"/>
    <s v="49366"/>
    <s v="889842"/>
    <s v="419 Repsol Resources UK Limited : 1093 Core Digital Team 2024"/>
    <s v="26566"/>
    <m/>
    <m/>
    <m/>
    <m/>
    <n v="14185.450396855329"/>
    <x v="1"/>
    <x v="70"/>
    <x v="1"/>
  </r>
  <r>
    <s v="Journal"/>
    <x v="2"/>
    <s v="Business Intelligence"/>
    <s v="Business Intelligence"/>
    <d v="2024-08-31T00:00:00"/>
    <x v="0"/>
    <s v="49874"/>
    <s v="892465"/>
    <s v="461 Session M Inc. : 974 Mastercard SOW #6"/>
    <s v="25146"/>
    <s v="16716229170"/>
    <m/>
    <m/>
    <m/>
    <n v="472.21981379659002"/>
    <x v="5"/>
    <x v="29"/>
    <x v="1"/>
  </r>
  <r>
    <s v="Journal"/>
    <x v="1"/>
    <s v="Business Intelligence"/>
    <s v="Business Intelligence"/>
    <d v="2024-08-31T00:00:00"/>
    <x v="0"/>
    <s v="51519"/>
    <s v="895757"/>
    <s v="434 Ineos FPS Ltd : 1450 Replacement of Commercial Auto ‘What If’ Model"/>
    <s v="38720"/>
    <m/>
    <m/>
    <m/>
    <m/>
    <n v="11537.85056397287"/>
    <x v="1"/>
    <x v="45"/>
    <x v="1"/>
  </r>
  <r>
    <s v="Journal"/>
    <x v="9"/>
    <s v="Business Intelligence"/>
    <s v="Business Intelligence"/>
    <d v="2024-08-31T00:00:00"/>
    <x v="0"/>
    <s v="51782"/>
    <s v="901437"/>
    <s v="11 Visa : 1264 VISA Consumer Payment - DE/BI project"/>
    <s v="32547"/>
    <s v="19569235802"/>
    <m/>
    <m/>
    <m/>
    <n v="1.71"/>
    <x v="5"/>
    <x v="23"/>
    <x v="1"/>
  </r>
  <r>
    <s v="Journal"/>
    <x v="9"/>
    <s v="Business Intelligence"/>
    <s v="Business Intelligence"/>
    <d v="2024-08-31T00:00:00"/>
    <x v="0"/>
    <s v="51806"/>
    <s v="901598"/>
    <s v="276 Under Armour : 1340 Centric Footwear"/>
    <s v="35067"/>
    <s v="20660299190"/>
    <m/>
    <m/>
    <m/>
    <n v="49.31"/>
    <x v="5"/>
    <x v="15"/>
    <x v="1"/>
  </r>
  <r>
    <s v="Journal"/>
    <x v="9"/>
    <s v="Business Intelligence"/>
    <s v="Business Intelligence"/>
    <d v="2024-08-31T00:00:00"/>
    <x v="0"/>
    <s v="51804"/>
    <s v="901597"/>
    <s v="276 Under Armour : 1340 Centric Footwear"/>
    <s v="35067"/>
    <s v="20660299190"/>
    <m/>
    <m/>
    <m/>
    <n v="13.22"/>
    <x v="5"/>
    <x v="15"/>
    <x v="1"/>
  </r>
  <r>
    <s v="Journal"/>
    <x v="9"/>
    <s v="Business Intelligence"/>
    <s v="Business Intelligence"/>
    <d v="2024-08-31T00:00:00"/>
    <x v="0"/>
    <s v="52166"/>
    <s v="913919"/>
    <s v="- No Entity -"/>
    <m/>
    <m/>
    <s v="ICC 1115 ICC in Montevideo represents Blend360 : UDX: Digital Analytics - FTE Support"/>
    <m/>
    <s v="TopSide Management Book Elim related to project ICC 1115 ICC in Montevideo represents Blend360 : UDX: Digital Analytics - FTE Support"/>
    <n v="-5602.61"/>
    <x v="5"/>
    <x v="22"/>
    <x v="1"/>
  </r>
  <r>
    <s v="Journal"/>
    <x v="1"/>
    <s v="Data Engineering"/>
    <s v="Data Engineering"/>
    <d v="2024-08-30T00:00:00"/>
    <x v="0"/>
    <s v="51594"/>
    <s v="898555"/>
    <s v="- No Entity -"/>
    <m/>
    <m/>
    <m/>
    <m/>
    <s v="BT (FPAI) IC rev reclass August"/>
    <n v="-16580.396567752981"/>
    <x v="1"/>
    <x v="12"/>
    <x v="1"/>
  </r>
  <r>
    <s v="Journal"/>
    <x v="1"/>
    <s v="Data Engineering"/>
    <s v="Data Engineering"/>
    <d v="2024-08-30T00:00:00"/>
    <x v="0"/>
    <s v="51593"/>
    <s v="898554"/>
    <s v="- No Entity -"/>
    <m/>
    <m/>
    <s v="ICC 1019 ICC in Forth Point Represents Blend360 : Legrand - Cablofil Managed Service Level Agreement"/>
    <m/>
    <s v="Legrand IC rev reclass August"/>
    <n v="-1482.103226528586"/>
    <x v="1"/>
    <x v="11"/>
    <x v="1"/>
  </r>
  <r>
    <s v="Journal"/>
    <x v="1"/>
    <s v="Data Engineering"/>
    <s v="Data Engineering"/>
    <d v="2024-08-30T00:00:00"/>
    <x v="0"/>
    <s v="51595"/>
    <s v="898556"/>
    <s v="- No Entity -"/>
    <m/>
    <m/>
    <m/>
    <m/>
    <s v="Reclass F. Templeton to IC Aug revenues related to bill SC24140"/>
    <n v="-34733.706930855238"/>
    <x v="1"/>
    <x v="1"/>
    <x v="1"/>
  </r>
  <r>
    <s v="Journal"/>
    <x v="1"/>
    <s v="Data Engineering"/>
    <s v="Data Engineering"/>
    <d v="2024-08-30T00:00:00"/>
    <x v="0"/>
    <s v="51624"/>
    <s v="901288"/>
    <s v="- No Entity -"/>
    <m/>
    <m/>
    <m/>
    <m/>
    <s v="Reclass Wyndham to IC Aug revenues"/>
    <n v="-27326.520036570753"/>
    <x v="1"/>
    <x v="6"/>
    <x v="1"/>
  </r>
  <r>
    <s v="Journal"/>
    <x v="2"/>
    <s v="Data Engineering"/>
    <s v="Data Engineering"/>
    <d v="2024-08-31T00:00:00"/>
    <x v="0"/>
    <s v="50756"/>
    <s v="893557"/>
    <s v="460 Globalization Partners Inc. : 1349 Globalization Partners SOW #41 - Data Engineering Team Renewal"/>
    <s v="35885"/>
    <s v="17771226635"/>
    <m/>
    <m/>
    <m/>
    <n v="504.23471642686729"/>
    <x v="4"/>
    <x v="75"/>
    <x v="1"/>
  </r>
  <r>
    <s v="Journal"/>
    <x v="2"/>
    <s v="Data Engineering"/>
    <s v="Data Engineering"/>
    <d v="2024-08-31T00:00:00"/>
    <x v="0"/>
    <s v="51389"/>
    <s v="894517"/>
    <s v="468 Blackstone Inc. : 1256 Blackstone - SOW#26 BE Engineer Insurance Team (Scott S.)"/>
    <s v="32037"/>
    <s v="19584717835"/>
    <m/>
    <m/>
    <m/>
    <n v="560.2607960298526"/>
    <x v="4"/>
    <x v="5"/>
    <x v="1"/>
  </r>
  <r>
    <s v="Journal"/>
    <x v="9"/>
    <s v="Data Engineering"/>
    <s v="Data Engineering"/>
    <d v="2024-08-31T00:00:00"/>
    <x v="0"/>
    <s v="51785"/>
    <s v="901380"/>
    <s v="11 Visa : 1246 NextGen Solutions"/>
    <s v="31318"/>
    <s v="18657995555"/>
    <m/>
    <m/>
    <m/>
    <n v="8268.58"/>
    <x v="4"/>
    <x v="23"/>
    <x v="1"/>
  </r>
  <r>
    <s v="Journal"/>
    <x v="2"/>
    <s v="Data Engineering"/>
    <s v="Data Engineering"/>
    <d v="2024-08-31T00:00:00"/>
    <x v="0"/>
    <s v="50081"/>
    <s v="892358"/>
    <s v="468 Blackstone Inc. : 988 Blackstone SOW #12"/>
    <s v="25160"/>
    <s v="16856642182"/>
    <m/>
    <m/>
    <m/>
    <n v="480.22353945415932"/>
    <x v="4"/>
    <x v="5"/>
    <x v="1"/>
  </r>
  <r>
    <s v="Journal"/>
    <x v="2"/>
    <s v="Data Engineering"/>
    <s v="Data Engineering"/>
    <d v="2024-08-31T00:00:00"/>
    <x v="0"/>
    <s v="50146"/>
    <s v="892382"/>
    <s v="466 Pixability Inc. : 1331 Pixability SOW 4"/>
    <s v="34753"/>
    <s v="17583740188"/>
    <m/>
    <m/>
    <m/>
    <n v="258.12015245661064"/>
    <x v="4"/>
    <x v="76"/>
    <x v="1"/>
  </r>
  <r>
    <s v="Journal"/>
    <x v="2"/>
    <s v="Data Engineering"/>
    <s v="Data Engineering"/>
    <d v="2024-08-31T00:00:00"/>
    <x v="0"/>
    <s v="51395"/>
    <s v="894705"/>
    <s v="456 ICC in Montevideo represents Blend360 : 1166 Fedefarma: Landing Zone Assessment &amp; Recommendation Phase"/>
    <s v="28678"/>
    <s v="17806464279"/>
    <m/>
    <m/>
    <m/>
    <n v="180.08382729530976"/>
    <x v="4"/>
    <x v="16"/>
    <x v="1"/>
  </r>
  <r>
    <s v="Journal"/>
    <x v="2"/>
    <s v="Data Engineering"/>
    <s v="Data Engineering"/>
    <d v="2024-08-31T00:00:00"/>
    <x v="0"/>
    <s v="51077"/>
    <s v="894126"/>
    <s v="459 Roku Inc. : 966 SOW#1 2024 - DE &amp; BI Team"/>
    <s v="25138"/>
    <s v="16977995014"/>
    <m/>
    <m/>
    <m/>
    <n v="464.21608813902071"/>
    <x v="4"/>
    <x v="69"/>
    <x v="1"/>
  </r>
  <r>
    <s v="Journal"/>
    <x v="2"/>
    <s v="Data Engineering"/>
    <s v="Data Engineering"/>
    <d v="2024-08-31T00:00:00"/>
    <x v="0"/>
    <s v="50299"/>
    <s v="893219"/>
    <s v="465 Sincera Technologies LLC : 1146 Sincera SOW 4 - DE Team"/>
    <s v="28145"/>
    <s v="17581549176"/>
    <m/>
    <m/>
    <m/>
    <n v="280.1303980149263"/>
    <x v="4"/>
    <x v="77"/>
    <x v="1"/>
  </r>
  <r>
    <s v="Journal"/>
    <x v="2"/>
    <s v="Data Engineering"/>
    <s v="Data Engineering"/>
    <d v="2024-08-31T00:00:00"/>
    <x v="0"/>
    <s v="51123"/>
    <s v="894144"/>
    <s v="460 Globalization Partners Inc. : 1367 Globalization Partners SOW #40 - Data Engineering Team Renewal"/>
    <s v="36410"/>
    <s v="17772859452"/>
    <m/>
    <m/>
    <m/>
    <n v="729.33962447338058"/>
    <x v="4"/>
    <x v="75"/>
    <x v="1"/>
  </r>
  <r>
    <s v="Journal"/>
    <x v="9"/>
    <s v="Data Engineering"/>
    <s v="Data Engineering"/>
    <d v="2024-08-31T00:00:00"/>
    <x v="0"/>
    <s v="51680"/>
    <s v="901313"/>
    <s v="417 Franklin Templeton : 1045 Franklin Templeton - Portfolio Optimization - DS Need - Feb - Nov"/>
    <s v="25989"/>
    <s v="16865883964"/>
    <m/>
    <m/>
    <m/>
    <n v="1.62"/>
    <x v="4"/>
    <x v="1"/>
    <x v="1"/>
  </r>
  <r>
    <s v="Journal"/>
    <x v="2"/>
    <s v="Data Engineering"/>
    <s v="Data Engineering"/>
    <d v="2024-08-31T00:00:00"/>
    <x v="0"/>
    <s v="50356"/>
    <s v="893152"/>
    <s v="468 Blackstone Inc. : 1181 Blackstone - SOW#23 - DE Tech Lead (Rafael Team)"/>
    <s v="28998"/>
    <s v="18243049512"/>
    <m/>
    <m/>
    <m/>
    <n v="440.20491116631274"/>
    <x v="4"/>
    <x v="5"/>
    <x v="1"/>
  </r>
  <r>
    <s v="Journal"/>
    <x v="2"/>
    <s v="Data Engineering"/>
    <s v="Data Engineering"/>
    <d v="2024-08-31T00:00:00"/>
    <x v="0"/>
    <s v="51214"/>
    <s v="894157"/>
    <s v="459 Roku Inc. : 966 SOW#1 2024 - DE &amp; BI Team"/>
    <s v="25138"/>
    <s v="16977995014"/>
    <m/>
    <m/>
    <m/>
    <n v="464.21608813902071"/>
    <x v="4"/>
    <x v="69"/>
    <x v="1"/>
  </r>
  <r>
    <s v="Journal"/>
    <x v="2"/>
    <s v="Data Engineering"/>
    <s v="Data Engineering"/>
    <d v="2024-08-31T00:00:00"/>
    <x v="0"/>
    <s v="50340"/>
    <s v="893142"/>
    <s v="469 Stagwell Marketing Cloud LLC : 985 Stagwell SOW#1"/>
    <s v="25157"/>
    <s v="17001841791"/>
    <m/>
    <m/>
    <m/>
    <n v="520.2421677420059"/>
    <x v="4"/>
    <x v="78"/>
    <x v="1"/>
  </r>
  <r>
    <s v="Journal"/>
    <x v="2"/>
    <s v="Data Engineering"/>
    <s v="Data Engineering"/>
    <d v="2024-08-31T00:00:00"/>
    <x v="0"/>
    <s v="49942"/>
    <s v="892815"/>
    <s v="468 Blackstone Inc. : 988 Blackstone SOW #12"/>
    <s v="25160"/>
    <s v="16856642182"/>
    <m/>
    <m/>
    <m/>
    <n v="480.22353945415932"/>
    <x v="4"/>
    <x v="5"/>
    <x v="1"/>
  </r>
  <r>
    <s v="Journal"/>
    <x v="2"/>
    <s v="Data Engineering"/>
    <s v="Data Engineering"/>
    <d v="2024-08-31T00:00:00"/>
    <x v="0"/>
    <s v="49809"/>
    <s v="892500"/>
    <s v="461 Session M Inc. : 974 Mastercard SOW #6"/>
    <s v="25146"/>
    <s v="16716229170"/>
    <m/>
    <m/>
    <m/>
    <n v="580.27011017377583"/>
    <x v="4"/>
    <x v="29"/>
    <x v="1"/>
  </r>
  <r>
    <s v="Journal"/>
    <x v="2"/>
    <s v="Data Engineering"/>
    <s v="Data Engineering"/>
    <d v="2024-08-31T00:00:00"/>
    <x v="0"/>
    <s v="50806"/>
    <s v="892744"/>
    <s v="459 Roku Inc. : 966 SOW#1 2024 - DE &amp; BI Team"/>
    <s v="25138"/>
    <s v="16977995014"/>
    <m/>
    <m/>
    <m/>
    <n v="600.27942431769918"/>
    <x v="4"/>
    <x v="69"/>
    <x v="1"/>
  </r>
  <r>
    <s v="Journal"/>
    <x v="2"/>
    <s v="Data Engineering"/>
    <s v="Data Engineering"/>
    <d v="2024-08-31T00:00:00"/>
    <x v="0"/>
    <s v="50861"/>
    <s v="893766"/>
    <s v="459 Roku Inc. : 966 SOW#1 2024 - DE &amp; BI Team"/>
    <s v="25138"/>
    <s v="16977995014"/>
    <m/>
    <m/>
    <m/>
    <n v="406.18907712164309"/>
    <x v="4"/>
    <x v="69"/>
    <x v="1"/>
  </r>
  <r>
    <s v="Journal"/>
    <x v="2"/>
    <s v="Data Engineering"/>
    <s v="Data Engineering"/>
    <d v="2024-08-31T00:00:00"/>
    <x v="0"/>
    <s v="50398"/>
    <s v="893269"/>
    <s v="468 Blackstone Inc. : 1189 Blackstone - SOW#15 - Developer Experience Team (.Net)"/>
    <s v="29210"/>
    <s v="17485557310"/>
    <m/>
    <m/>
    <m/>
    <n v="560.2607960298526"/>
    <x v="4"/>
    <x v="5"/>
    <x v="1"/>
  </r>
  <r>
    <s v="Journal"/>
    <x v="2"/>
    <s v="Data Engineering"/>
    <s v="Data Engineering"/>
    <d v="2024-08-31T00:00:00"/>
    <x v="0"/>
    <s v="50117"/>
    <s v="892928"/>
    <s v="468 Blackstone Inc. : 988 Blackstone SOW #12"/>
    <s v="25160"/>
    <s v="16856642182"/>
    <m/>
    <m/>
    <m/>
    <n v="560.2607960298526"/>
    <x v="4"/>
    <x v="5"/>
    <x v="1"/>
  </r>
  <r>
    <s v="Journal"/>
    <x v="2"/>
    <s v="Data Engineering"/>
    <s v="Data Engineering"/>
    <d v="2024-08-31T00:00:00"/>
    <x v="0"/>
    <s v="49770"/>
    <s v="892400"/>
    <s v="461 Session M Inc. : 974 Mastercard SOW #6"/>
    <s v="25146"/>
    <s v="16716229170"/>
    <m/>
    <m/>
    <m/>
    <n v="336.15647761791155"/>
    <x v="4"/>
    <x v="29"/>
    <x v="1"/>
  </r>
  <r>
    <s v="Journal"/>
    <x v="2"/>
    <s v="Data Engineering"/>
    <s v="Data Engineering"/>
    <d v="2024-08-31T00:00:00"/>
    <x v="0"/>
    <s v="50612"/>
    <s v="893614"/>
    <s v="468 Blackstone Inc. : 1285 Blackstone - SOW#24 FS Engineer (Seb Team)"/>
    <s v="32875"/>
    <s v="19901929100"/>
    <m/>
    <m/>
    <m/>
    <n v="520.2421677420059"/>
    <x v="4"/>
    <x v="5"/>
    <x v="1"/>
  </r>
  <r>
    <s v="Journal"/>
    <x v="2"/>
    <s v="Data Engineering"/>
    <s v="Data Engineering"/>
    <d v="2024-08-31T00:00:00"/>
    <x v="0"/>
    <s v="50339"/>
    <s v="893143"/>
    <s v="468 Blackstone Inc. : 1181 Blackstone - SOW#23 - DE Tech Lead (Rafael Team)"/>
    <s v="28998"/>
    <s v="18243049512"/>
    <m/>
    <m/>
    <m/>
    <n v="440.20491116631274"/>
    <x v="4"/>
    <x v="5"/>
    <x v="1"/>
  </r>
  <r>
    <s v="Journal"/>
    <x v="2"/>
    <s v="Data Engineering"/>
    <s v="Data Engineering"/>
    <d v="2024-08-31T00:00:00"/>
    <x v="0"/>
    <s v="50679"/>
    <s v="892556"/>
    <s v="459 Roku Inc. : 966 SOW#1 2024 - DE &amp; BI Team"/>
    <s v="25138"/>
    <s v="16977995014"/>
    <m/>
    <m/>
    <m/>
    <n v="540.25148188592925"/>
    <x v="4"/>
    <x v="69"/>
    <x v="1"/>
  </r>
  <r>
    <s v="Journal"/>
    <x v="2"/>
    <s v="Data Engineering"/>
    <s v="Data Engineering"/>
    <d v="2024-08-31T00:00:00"/>
    <x v="0"/>
    <s v="51072"/>
    <s v="894124"/>
    <s v="459 Roku Inc. : 966 SOW#1 2024 - DE &amp; BI Team"/>
    <s v="25138"/>
    <s v="16977995014"/>
    <m/>
    <m/>
    <m/>
    <n v="320.14902630277288"/>
    <x v="4"/>
    <x v="69"/>
    <x v="1"/>
  </r>
  <r>
    <s v="Journal"/>
    <x v="2"/>
    <s v="Data Engineering"/>
    <s v="Data Engineering"/>
    <d v="2024-08-31T00:00:00"/>
    <x v="0"/>
    <s v="49766"/>
    <s v="892592"/>
    <s v="468 Blackstone Inc. : 988 Blackstone SOW #12"/>
    <s v="25160"/>
    <s v="16856642182"/>
    <m/>
    <m/>
    <m/>
    <n v="560.2607960298526"/>
    <x v="4"/>
    <x v="5"/>
    <x v="1"/>
  </r>
  <r>
    <s v="Journal"/>
    <x v="2"/>
    <s v="Data Engineering"/>
    <s v="Data Engineering"/>
    <d v="2024-08-31T00:00:00"/>
    <x v="0"/>
    <s v="50774"/>
    <s v="893560"/>
    <s v="460 Globalization Partners Inc. : 1349 Globalization Partners SOW #41 - Data Engineering Team Renewal"/>
    <s v="35885"/>
    <s v="17771226635"/>
    <m/>
    <m/>
    <m/>
    <n v="504.23471642686729"/>
    <x v="4"/>
    <x v="75"/>
    <x v="1"/>
  </r>
  <r>
    <s v="Journal"/>
    <x v="2"/>
    <s v="Data Engineering"/>
    <s v="Data Engineering"/>
    <d v="2024-08-31T00:00:00"/>
    <x v="0"/>
    <s v="50757"/>
    <s v="893695"/>
    <s v="459 Roku Inc. : 966 SOW#1 2024 - DE &amp; BI Team"/>
    <s v="25138"/>
    <s v="16977995014"/>
    <m/>
    <m/>
    <m/>
    <n v="480.22353945415932"/>
    <x v="4"/>
    <x v="69"/>
    <x v="1"/>
  </r>
  <r>
    <s v="Journal"/>
    <x v="2"/>
    <s v="Data Engineering"/>
    <s v="Data Engineering"/>
    <d v="2024-08-31T00:00:00"/>
    <x v="0"/>
    <s v="50648"/>
    <s v="893513"/>
    <s v="468 Blackstone Inc. : 1329 Blackstone - SOW#19 - Exec Office Team (.Net)"/>
    <s v="34751"/>
    <s v="18659335221"/>
    <m/>
    <m/>
    <m/>
    <n v="560.2607960298526"/>
    <x v="4"/>
    <x v="5"/>
    <x v="1"/>
  </r>
  <r>
    <s v="Journal"/>
    <x v="9"/>
    <s v="Data Engineering"/>
    <s v="Data Engineering"/>
    <d v="2024-08-31T00:00:00"/>
    <x v="0"/>
    <s v="51725"/>
    <s v="901425"/>
    <s v="11 Visa : 1246 NextGen Solutions"/>
    <s v="31318"/>
    <s v="18657995555"/>
    <m/>
    <m/>
    <m/>
    <n v="96.16"/>
    <x v="4"/>
    <x v="23"/>
    <x v="1"/>
  </r>
  <r>
    <s v="Journal"/>
    <x v="9"/>
    <s v="Data Engineering"/>
    <s v="Data Engineering"/>
    <d v="2024-08-31T00:00:00"/>
    <x v="0"/>
    <s v="49296"/>
    <s v="887990"/>
    <s v="499 Multi-Color Corporation (MCC) : 1328 CD&amp;R - MCC - ERP Automation"/>
    <s v="34650"/>
    <s v="20058081135"/>
    <m/>
    <m/>
    <s v="Retainer Revenue Recognition"/>
    <n v="50333"/>
    <x v="4"/>
    <x v="31"/>
    <x v="1"/>
  </r>
  <r>
    <s v="Journal"/>
    <x v="2"/>
    <s v="Data Engineering"/>
    <s v="Data Engineering"/>
    <d v="2024-08-31T00:00:00"/>
    <x v="0"/>
    <s v="51290"/>
    <s v="894183"/>
    <s v="459 Roku Inc. : 966 SOW#1 2024 - DE &amp; BI Team"/>
    <s v="25138"/>
    <s v="16977995014"/>
    <m/>
    <m/>
    <m/>
    <n v="315.14682169416818"/>
    <x v="4"/>
    <x v="69"/>
    <x v="1"/>
  </r>
  <r>
    <s v="Journal"/>
    <x v="2"/>
    <s v="Data Engineering"/>
    <s v="Data Engineering"/>
    <d v="2024-08-31T00:00:00"/>
    <x v="0"/>
    <s v="49992"/>
    <s v="892850"/>
    <s v="461 Session M Inc. : 974 Mastercard SOW #6"/>
    <s v="25146"/>
    <s v="16716229170"/>
    <m/>
    <m/>
    <m/>
    <n v="416.19373419360477"/>
    <x v="4"/>
    <x v="29"/>
    <x v="1"/>
  </r>
  <r>
    <s v="Journal"/>
    <x v="2"/>
    <s v="Data Engineering"/>
    <s v="Data Engineering"/>
    <d v="2024-08-31T00:00:00"/>
    <x v="0"/>
    <s v="51098"/>
    <s v="894311"/>
    <s v="460 Globalization Partners Inc. : 1367 Globalization Partners SOW #40 - Data Engineering Team Renewal"/>
    <s v="36410"/>
    <s v="17772859452"/>
    <m/>
    <m/>
    <m/>
    <n v="520.2421677420059"/>
    <x v="4"/>
    <x v="75"/>
    <x v="1"/>
  </r>
  <r>
    <s v="Journal"/>
    <x v="9"/>
    <s v="Data Engineering"/>
    <s v="Data Engineering"/>
    <d v="2024-08-31T00:00:00"/>
    <x v="0"/>
    <s v="51755"/>
    <s v="901357"/>
    <s v="11 Visa : 1246 NextGen Solutions"/>
    <s v="31318"/>
    <s v="18657995555"/>
    <m/>
    <m/>
    <m/>
    <n v="916.15"/>
    <x v="4"/>
    <x v="23"/>
    <x v="1"/>
  </r>
  <r>
    <s v="Journal"/>
    <x v="9"/>
    <s v="Data Engineering"/>
    <s v="Data Engineering"/>
    <d v="2024-08-31T00:00:00"/>
    <x v="0"/>
    <s v="51678"/>
    <s v="901311"/>
    <s v="417 Franklin Templeton : 1045 Franklin Templeton - Portfolio Optimization - DS Need - Feb - Nov"/>
    <s v="25989"/>
    <s v="16865883964"/>
    <m/>
    <m/>
    <m/>
    <n v="5"/>
    <x v="4"/>
    <x v="1"/>
    <x v="1"/>
  </r>
  <r>
    <s v="Journal"/>
    <x v="2"/>
    <s v="Data Engineering"/>
    <s v="Data Engineering"/>
    <d v="2024-08-31T00:00:00"/>
    <x v="0"/>
    <s v="49877"/>
    <s v="892469"/>
    <s v="468 Blackstone Inc. : 988 Blackstone SOW #12"/>
    <s v="25160"/>
    <s v="16856642182"/>
    <m/>
    <m/>
    <m/>
    <n v="560.2607960298526"/>
    <x v="4"/>
    <x v="5"/>
    <x v="1"/>
  </r>
  <r>
    <s v="Journal"/>
    <x v="2"/>
    <s v="Data Engineering"/>
    <s v="Data Engineering"/>
    <d v="2024-08-31T00:00:00"/>
    <x v="0"/>
    <s v="50195"/>
    <s v="893101"/>
    <s v="468 Blackstone Inc. : 988 Blackstone SOW #12"/>
    <s v="25160"/>
    <s v="16856642182"/>
    <m/>
    <m/>
    <m/>
    <n v="480.22353945415932"/>
    <x v="4"/>
    <x v="5"/>
    <x v="1"/>
  </r>
  <r>
    <s v="Journal"/>
    <x v="9"/>
    <s v="Data Engineering"/>
    <s v="Data Engineering"/>
    <d v="2024-08-31T00:00:00"/>
    <x v="0"/>
    <s v="52166"/>
    <s v="913919"/>
    <s v="- No Entity -"/>
    <m/>
    <m/>
    <s v="ICC 1262 Under Armour : Under Armour - Analytics POD"/>
    <m/>
    <s v="TopSide Management Book Elim related to project ICC 1262 Under Armour : Under Armour - Analytics POD"/>
    <n v="-10564.92"/>
    <x v="4"/>
    <x v="15"/>
    <x v="1"/>
  </r>
  <r>
    <s v="Journal"/>
    <x v="2"/>
    <s v="Data Engineering"/>
    <s v="Data Engineering"/>
    <d v="2024-08-31T00:00:00"/>
    <x v="0"/>
    <s v="51031"/>
    <s v="893972"/>
    <s v="459 Roku Inc. : 966 SOW#1 2024 - DE &amp; BI Team"/>
    <s v="25138"/>
    <s v="16977995014"/>
    <m/>
    <m/>
    <m/>
    <n v="480.22353945415932"/>
    <x v="4"/>
    <x v="69"/>
    <x v="1"/>
  </r>
  <r>
    <s v="Journal"/>
    <x v="2"/>
    <s v="Data Engineering"/>
    <s v="Data Engineering"/>
    <d v="2024-08-31T00:00:00"/>
    <x v="0"/>
    <s v="50967"/>
    <s v="894195"/>
    <s v="460 Globalization Partners Inc. : 1366 Globalization Partners SOW #39 - Data Engineering Team  Renewal"/>
    <s v="36409"/>
    <s v="17772967350"/>
    <m/>
    <m/>
    <m/>
    <n v="376.17510590575813"/>
    <x v="4"/>
    <x v="75"/>
    <x v="1"/>
  </r>
  <r>
    <s v="Journal"/>
    <x v="2"/>
    <s v="Data Engineering"/>
    <s v="Data Engineering"/>
    <d v="2024-08-31T00:00:00"/>
    <x v="0"/>
    <s v="50508"/>
    <s v="893446"/>
    <s v="468 Blackstone Inc. : 1255 Blackstone - Python Engineers (James Team)"/>
    <s v="32036"/>
    <s v="19584503853"/>
    <m/>
    <m/>
    <m/>
    <n v="560.2607960298526"/>
    <x v="4"/>
    <x v="5"/>
    <x v="1"/>
  </r>
  <r>
    <s v="Journal"/>
    <x v="2"/>
    <s v="Data Engineering"/>
    <s v="Data Engineering"/>
    <d v="2024-08-31T00:00:00"/>
    <x v="0"/>
    <s v="50986"/>
    <s v="894096"/>
    <s v="459 Roku Inc. : 966 SOW#1 2024 - DE &amp; BI Team"/>
    <s v="25138"/>
    <s v="16977995014"/>
    <m/>
    <m/>
    <m/>
    <n v="320.14902630277288"/>
    <x v="4"/>
    <x v="69"/>
    <x v="1"/>
  </r>
  <r>
    <s v="Journal"/>
    <x v="2"/>
    <s v="Data Engineering"/>
    <s v="Data Engineering"/>
    <d v="2024-08-31T00:00:00"/>
    <x v="0"/>
    <s v="49836"/>
    <s v="892304"/>
    <s v="468 Blackstone Inc. : 988 Blackstone SOW #12"/>
    <s v="25160"/>
    <s v="16856642182"/>
    <m/>
    <m/>
    <m/>
    <n v="560.2607960298526"/>
    <x v="4"/>
    <x v="5"/>
    <x v="1"/>
  </r>
  <r>
    <s v="Journal"/>
    <x v="2"/>
    <s v="Data Engineering"/>
    <s v="Data Engineering"/>
    <d v="2024-08-31T00:00:00"/>
    <x v="0"/>
    <s v="50761"/>
    <s v="893699"/>
    <s v="459 Roku Inc. : 966 SOW#1 2024 - DE &amp; BI Team"/>
    <s v="25138"/>
    <s v="16977995014"/>
    <m/>
    <m/>
    <m/>
    <n v="432.20118550874338"/>
    <x v="4"/>
    <x v="69"/>
    <x v="1"/>
  </r>
  <r>
    <s v="Journal"/>
    <x v="2"/>
    <s v="Data Engineering"/>
    <s v="Data Engineering"/>
    <d v="2024-08-31T00:00:00"/>
    <x v="0"/>
    <s v="50071"/>
    <s v="892351"/>
    <s v="468 Blackstone Inc. : 988 Blackstone SOW #12"/>
    <s v="25160"/>
    <s v="16856642182"/>
    <m/>
    <m/>
    <m/>
    <n v="536.24961905714463"/>
    <x v="4"/>
    <x v="5"/>
    <x v="1"/>
  </r>
  <r>
    <s v="Journal"/>
    <x v="2"/>
    <s v="Data Engineering"/>
    <s v="Data Engineering"/>
    <d v="2024-08-31T00:00:00"/>
    <x v="0"/>
    <s v="50957"/>
    <s v="893919"/>
    <s v="459 Roku Inc. : 966 SOW#1 2024 - DE &amp; BI Team"/>
    <s v="25138"/>
    <s v="16977995014"/>
    <m/>
    <m/>
    <m/>
    <n v="464.21608813902071"/>
    <x v="4"/>
    <x v="69"/>
    <x v="1"/>
  </r>
  <r>
    <s v="Journal"/>
    <x v="2"/>
    <s v="Data Engineering"/>
    <s v="Data Engineering"/>
    <d v="2024-08-31T00:00:00"/>
    <x v="0"/>
    <s v="50947"/>
    <s v="893909"/>
    <s v="460 Globalization Partners Inc. : 1366 Globalization Partners SOW #39 - Data Engineering Team  Renewal"/>
    <s v="36409"/>
    <s v="17772967350"/>
    <m/>
    <m/>
    <m/>
    <n v="360.16765459061952"/>
    <x v="4"/>
    <x v="75"/>
    <x v="1"/>
  </r>
  <r>
    <s v="Journal"/>
    <x v="2"/>
    <s v="Data Engineering"/>
    <s v="Data Engineering"/>
    <d v="2024-08-31T00:00:00"/>
    <x v="0"/>
    <s v="50945"/>
    <s v="893907"/>
    <s v="460 Globalization Partners Inc. : 1366 Globalization Partners SOW #39 - Data Engineering Team  Renewal"/>
    <s v="36409"/>
    <s v="17772967350"/>
    <m/>
    <m/>
    <m/>
    <n v="360.16765459061952"/>
    <x v="4"/>
    <x v="75"/>
    <x v="1"/>
  </r>
  <r>
    <s v="Journal"/>
    <x v="2"/>
    <s v="Data Engineering"/>
    <s v="Data Engineering"/>
    <d v="2024-08-31T00:00:00"/>
    <x v="0"/>
    <s v="50054"/>
    <s v="892896"/>
    <s v="468 Blackstone Inc. : 988 Blackstone SOW #12"/>
    <s v="25160"/>
    <s v="16856642182"/>
    <m/>
    <m/>
    <m/>
    <n v="560.2607960298526"/>
    <x v="4"/>
    <x v="5"/>
    <x v="1"/>
  </r>
  <r>
    <s v="Journal"/>
    <x v="2"/>
    <s v="Data Engineering"/>
    <s v="Data Engineering"/>
    <d v="2024-08-31T00:00:00"/>
    <x v="0"/>
    <s v="50288"/>
    <s v="893131"/>
    <s v="468 Blackstone Inc. : 1141 Blackstone - SOW#16 - Exec Office Team (.Net)"/>
    <s v="28140"/>
    <s v="17690283562"/>
    <m/>
    <m/>
    <m/>
    <n v="536.24961905714463"/>
    <x v="4"/>
    <x v="5"/>
    <x v="1"/>
  </r>
  <r>
    <s v="Journal"/>
    <x v="2"/>
    <s v="Data Engineering"/>
    <s v="Data Engineering"/>
    <d v="2024-08-31T00:00:00"/>
    <x v="0"/>
    <s v="50001"/>
    <s v="892515"/>
    <s v="468 Blackstone Inc. : 988 Blackstone SOW #12"/>
    <s v="25160"/>
    <s v="16856642182"/>
    <m/>
    <m/>
    <m/>
    <n v="560.2607960298526"/>
    <x v="4"/>
    <x v="5"/>
    <x v="1"/>
  </r>
  <r>
    <s v="Journal"/>
    <x v="2"/>
    <s v="Data Engineering"/>
    <s v="Data Engineering"/>
    <d v="2024-08-31T00:00:00"/>
    <x v="0"/>
    <s v="49935"/>
    <s v="892813"/>
    <s v="461 Session M Inc. : 974 Mastercard SOW #6"/>
    <s v="25146"/>
    <s v="16716229170"/>
    <m/>
    <m/>
    <m/>
    <n v="336.15647761791155"/>
    <x v="4"/>
    <x v="29"/>
    <x v="1"/>
  </r>
  <r>
    <s v="Journal"/>
    <x v="2"/>
    <s v="Data Engineering"/>
    <s v="Data Engineering"/>
    <d v="2024-08-31T00:00:00"/>
    <x v="0"/>
    <s v="50143"/>
    <s v="892380"/>
    <s v="466 Pixability Inc. : 1331 Pixability SOW 4"/>
    <s v="34753"/>
    <s v="17583740188"/>
    <m/>
    <m/>
    <m/>
    <n v="258.12015245661064"/>
    <x v="4"/>
    <x v="76"/>
    <x v="1"/>
  </r>
  <r>
    <s v="Journal"/>
    <x v="2"/>
    <s v="Data Engineering"/>
    <s v="Data Engineering"/>
    <d v="2024-08-31T00:00:00"/>
    <x v="0"/>
    <s v="50341"/>
    <s v="893144"/>
    <s v="468 Blackstone Inc. : 1181 Blackstone - SOW#23 - DE Tech Lead (Rafael Team)"/>
    <s v="28998"/>
    <s v="18243049512"/>
    <m/>
    <m/>
    <m/>
    <n v="440.20491116631274"/>
    <x v="4"/>
    <x v="5"/>
    <x v="1"/>
  </r>
  <r>
    <s v="Journal"/>
    <x v="2"/>
    <s v="Data Engineering"/>
    <s v="Data Engineering"/>
    <d v="2024-08-31T00:00:00"/>
    <x v="0"/>
    <s v="49761"/>
    <s v="892397"/>
    <s v="482 Madhive : 1111 Madhive - SOW1"/>
    <s v="26788"/>
    <s v="16592846934"/>
    <m/>
    <m/>
    <m/>
    <n v="520.2421677420059"/>
    <x v="4"/>
    <x v="79"/>
    <x v="1"/>
  </r>
  <r>
    <s v="Journal"/>
    <x v="2"/>
    <s v="Data Engineering"/>
    <s v="Data Engineering"/>
    <d v="2024-08-31T00:00:00"/>
    <x v="0"/>
    <s v="50825"/>
    <s v="893737"/>
    <s v="460 Globalization Partners Inc. : 1349 Globalization Partners SOW #41 - Data Engineering Team Renewal"/>
    <s v="35885"/>
    <s v="17771226635"/>
    <m/>
    <m/>
    <m/>
    <n v="384.17883156332749"/>
    <x v="4"/>
    <x v="75"/>
    <x v="1"/>
  </r>
  <r>
    <s v="Journal"/>
    <x v="2"/>
    <s v="Data Engineering"/>
    <s v="Data Engineering"/>
    <d v="2024-08-31T00:00:00"/>
    <x v="0"/>
    <s v="49904"/>
    <s v="892511"/>
    <s v="468 Blackstone Inc. : 988 Blackstone SOW #12"/>
    <s v="25160"/>
    <s v="16856642182"/>
    <m/>
    <m/>
    <m/>
    <n v="480.22353945415932"/>
    <x v="4"/>
    <x v="5"/>
    <x v="1"/>
  </r>
  <r>
    <s v="Journal"/>
    <x v="2"/>
    <s v="Data Engineering"/>
    <s v="Data Engineering"/>
    <d v="2024-08-31T00:00:00"/>
    <x v="0"/>
    <s v="50532"/>
    <s v="893457"/>
    <s v="468 Blackstone Inc. : 1255 Blackstone - Python Engineers (James Team)"/>
    <s v="32036"/>
    <s v="19584503853"/>
    <m/>
    <m/>
    <m/>
    <n v="560.2607960298526"/>
    <x v="4"/>
    <x v="5"/>
    <x v="1"/>
  </r>
  <r>
    <s v="Journal"/>
    <x v="2"/>
    <s v="Data Engineering"/>
    <s v="Data Engineering"/>
    <d v="2024-08-31T00:00:00"/>
    <x v="0"/>
    <s v="49978"/>
    <s v="892839"/>
    <s v="461 Session M Inc. : 974 Mastercard SOW #6"/>
    <s v="25146"/>
    <s v="16716229170"/>
    <m/>
    <m/>
    <m/>
    <n v="580.27011017377583"/>
    <x v="4"/>
    <x v="29"/>
    <x v="1"/>
  </r>
  <r>
    <s v="Journal"/>
    <x v="2"/>
    <s v="Data Engineering"/>
    <s v="Data Engineering"/>
    <d v="2024-08-31T00:00:00"/>
    <x v="0"/>
    <s v="50334"/>
    <s v="892538"/>
    <s v="469 Stagwell Marketing Cloud LLC : 985 Stagwell SOW#1"/>
    <s v="25157"/>
    <s v="17001841791"/>
    <m/>
    <m/>
    <m/>
    <n v="520.2421677420059"/>
    <x v="4"/>
    <x v="78"/>
    <x v="1"/>
  </r>
  <r>
    <s v="Journal"/>
    <x v="9"/>
    <s v="Data Engineering"/>
    <s v="Data Engineering"/>
    <d v="2024-08-31T00:00:00"/>
    <x v="0"/>
    <s v="49261"/>
    <s v="887969"/>
    <s v="382 Hyatt : 1060 Hyatt - TLP Bridge Deal"/>
    <s v="26519"/>
    <s v="16644625585"/>
    <m/>
    <m/>
    <s v="Retainer Revenue Recognition"/>
    <n v="50648.7"/>
    <x v="4"/>
    <x v="18"/>
    <x v="1"/>
  </r>
  <r>
    <s v="Journal"/>
    <x v="2"/>
    <s v="Data Engineering"/>
    <s v="Data Engineering"/>
    <d v="2024-08-31T00:00:00"/>
    <x v="0"/>
    <s v="51302"/>
    <s v="894191"/>
    <s v="482 Madhive : 1111 Madhive - SOW1"/>
    <s v="26788"/>
    <s v="16592846934"/>
    <m/>
    <m/>
    <m/>
    <n v="455.21202070163127"/>
    <x v="4"/>
    <x v="79"/>
    <x v="1"/>
  </r>
  <r>
    <s v="Journal"/>
    <x v="2"/>
    <s v="Data Engineering"/>
    <s v="Data Engineering"/>
    <d v="2024-08-31T00:00:00"/>
    <x v="0"/>
    <s v="50718"/>
    <s v="893675"/>
    <s v="459 Roku Inc. : 966 SOW#1 2024 - DE &amp; BI Team"/>
    <s v="25138"/>
    <s v="16977995014"/>
    <m/>
    <m/>
    <m/>
    <n v="480.22353945415932"/>
    <x v="4"/>
    <x v="69"/>
    <x v="1"/>
  </r>
  <r>
    <s v="Journal"/>
    <x v="2"/>
    <s v="Data Engineering"/>
    <s v="Data Engineering"/>
    <d v="2024-08-31T00:00:00"/>
    <x v="0"/>
    <s v="50250"/>
    <s v="893193"/>
    <s v="468 Blackstone Inc. : 1013 Blackstone SOW#14 - Data Engineering Team"/>
    <s v="25544"/>
    <s v="16807042572"/>
    <m/>
    <m/>
    <m/>
    <n v="536.24961905714463"/>
    <x v="4"/>
    <x v="5"/>
    <x v="1"/>
  </r>
  <r>
    <s v="Journal"/>
    <x v="9"/>
    <s v="Data Engineering"/>
    <s v="Data Engineering"/>
    <d v="2024-08-31T00:00:00"/>
    <x v="0"/>
    <s v="52166"/>
    <s v="913919"/>
    <s v="- No Entity -"/>
    <m/>
    <m/>
    <s v="ICC 1019 ICC in Forth Point Represents Blend360 : Legrand - Cablofil Managed Service Level Agreement"/>
    <m/>
    <s v="TopSide Management Book Elim related to project ICC 1019 ICC in Forth Point Represents Blend360 : Legrand - Cablofil Managed Service Level Agreement"/>
    <n v="-1482.03"/>
    <x v="4"/>
    <x v="11"/>
    <x v="1"/>
  </r>
  <r>
    <s v="Journal"/>
    <x v="2"/>
    <s v="Data Engineering"/>
    <s v="Data Engineering"/>
    <d v="2024-08-31T00:00:00"/>
    <x v="0"/>
    <s v="51119"/>
    <s v="894143"/>
    <s v="460 Globalization Partners Inc. : 1367 Globalization Partners SOW #40 - Data Engineering Team Renewal"/>
    <s v="36410"/>
    <s v="17772859452"/>
    <m/>
    <m/>
    <m/>
    <n v="648.30177826311512"/>
    <x v="4"/>
    <x v="75"/>
    <x v="1"/>
  </r>
  <r>
    <s v="Journal"/>
    <x v="2"/>
    <s v="Data Engineering"/>
    <s v="Data Engineering"/>
    <d v="2024-08-31T00:00:00"/>
    <x v="0"/>
    <s v="51053"/>
    <s v="893982"/>
    <s v="460 Globalization Partners Inc. : 1367 Globalization Partners SOW #40 - Data Engineering Team Renewal"/>
    <s v="36410"/>
    <s v="17772859452"/>
    <m/>
    <m/>
    <m/>
    <n v="520.2421677420059"/>
    <x v="4"/>
    <x v="75"/>
    <x v="1"/>
  </r>
  <r>
    <s v="Journal"/>
    <x v="2"/>
    <s v="Data Engineering"/>
    <s v="Data Engineering"/>
    <d v="2024-08-31T00:00:00"/>
    <x v="0"/>
    <s v="51096"/>
    <s v="894309"/>
    <s v="460 Globalization Partners Inc. : 1367 Globalization Partners SOW #40 - Data Engineering Team Renewal"/>
    <s v="36410"/>
    <s v="17772859452"/>
    <m/>
    <m/>
    <m/>
    <n v="648.30177826311512"/>
    <x v="4"/>
    <x v="75"/>
    <x v="1"/>
  </r>
  <r>
    <s v="Journal"/>
    <x v="2"/>
    <s v="Data Engineering"/>
    <s v="Data Engineering"/>
    <d v="2024-08-31T00:00:00"/>
    <x v="0"/>
    <s v="49814"/>
    <s v="892298"/>
    <s v="468 Blackstone Inc. : 988 Blackstone SOW #12"/>
    <s v="25160"/>
    <s v="16856642182"/>
    <m/>
    <m/>
    <m/>
    <n v="480.22353945415932"/>
    <x v="4"/>
    <x v="5"/>
    <x v="1"/>
  </r>
  <r>
    <s v="Journal"/>
    <x v="2"/>
    <s v="Data Engineering"/>
    <s v="Data Engineering"/>
    <d v="2024-08-31T00:00:00"/>
    <x v="0"/>
    <s v="50649"/>
    <s v="893514"/>
    <s v="459 Roku Inc. : 966 SOW#1 2024 - DE &amp; BI Team"/>
    <s v="25138"/>
    <s v="16977995014"/>
    <m/>
    <m/>
    <m/>
    <n v="280.1303980149263"/>
    <x v="4"/>
    <x v="69"/>
    <x v="1"/>
  </r>
  <r>
    <s v="Journal"/>
    <x v="2"/>
    <s v="Data Engineering"/>
    <s v="Data Engineering"/>
    <d v="2024-08-31T00:00:00"/>
    <x v="0"/>
    <s v="50111"/>
    <s v="892922"/>
    <s v="468 Blackstone Inc. : 988 Blackstone SOW #12"/>
    <s v="25160"/>
    <s v="16856642182"/>
    <m/>
    <m/>
    <m/>
    <n v="536.24961905714463"/>
    <x v="4"/>
    <x v="5"/>
    <x v="1"/>
  </r>
  <r>
    <s v="Journal"/>
    <x v="2"/>
    <s v="Data Engineering"/>
    <s v="Data Engineering"/>
    <d v="2024-08-31T00:00:00"/>
    <x v="0"/>
    <s v="50136"/>
    <s v="892993"/>
    <s v="468 Blackstone Inc. : 988 Blackstone SOW #12"/>
    <s v="25160"/>
    <s v="16856642182"/>
    <m/>
    <m/>
    <m/>
    <n v="560.2607960298526"/>
    <x v="4"/>
    <x v="5"/>
    <x v="1"/>
  </r>
  <r>
    <s v="Journal"/>
    <x v="2"/>
    <s v="Data Engineering"/>
    <s v="Data Engineering"/>
    <d v="2024-08-31T00:00:00"/>
    <x v="0"/>
    <s v="51374"/>
    <s v="894487"/>
    <s v="482 Madhive : 1111 Madhive - SOW1"/>
    <s v="26788"/>
    <s v="16592846934"/>
    <m/>
    <m/>
    <m/>
    <n v="270.12574094296463"/>
    <x v="4"/>
    <x v="79"/>
    <x v="1"/>
  </r>
  <r>
    <s v="Journal"/>
    <x v="2"/>
    <s v="Data Engineering"/>
    <s v="Data Engineering"/>
    <d v="2024-08-31T00:00:00"/>
    <x v="0"/>
    <s v="50434"/>
    <s v="893289"/>
    <s v="469 Stagwell Marketing Cloud LLC : 1190 Stagwell - SOW#4 - Data Engineering Team"/>
    <s v="29211"/>
    <s v="17692058278"/>
    <m/>
    <m/>
    <m/>
    <n v="400.1862828784661"/>
    <x v="4"/>
    <x v="78"/>
    <x v="1"/>
  </r>
  <r>
    <s v="Journal"/>
    <x v="2"/>
    <s v="Data Engineering"/>
    <s v="Data Engineering"/>
    <d v="2024-08-31T00:00:00"/>
    <x v="0"/>
    <s v="50535"/>
    <s v="893459"/>
    <s v="459 Roku Inc. : 966 SOW#1 2024 - DE &amp; BI Team"/>
    <s v="25138"/>
    <s v="16977995014"/>
    <m/>
    <m/>
    <m/>
    <n v="320.14902630277288"/>
    <x v="4"/>
    <x v="69"/>
    <x v="1"/>
  </r>
  <r>
    <s v="Journal"/>
    <x v="2"/>
    <s v="Data Engineering"/>
    <s v="Data Engineering"/>
    <d v="2024-08-31T00:00:00"/>
    <x v="0"/>
    <s v="50446"/>
    <s v="893398"/>
    <s v="459 Roku Inc. : 966 SOW#1 2024 - DE &amp; BI Team"/>
    <s v="25138"/>
    <s v="16977995014"/>
    <m/>
    <m/>
    <m/>
    <n v="520.2421677420059"/>
    <x v="4"/>
    <x v="69"/>
    <x v="1"/>
  </r>
  <r>
    <s v="Journal"/>
    <x v="2"/>
    <s v="Data Engineering"/>
    <s v="Data Engineering"/>
    <d v="2024-08-31T00:00:00"/>
    <x v="0"/>
    <s v="50997"/>
    <s v="893951"/>
    <s v="460 Globalization Partners Inc. : 1366 Globalization Partners SOW #39 - Data Engineering Team  Renewal"/>
    <s v="36409"/>
    <s v="17772967350"/>
    <m/>
    <m/>
    <m/>
    <n v="270.12574094296463"/>
    <x v="4"/>
    <x v="75"/>
    <x v="1"/>
  </r>
  <r>
    <s v="Journal"/>
    <x v="2"/>
    <s v="Data Engineering"/>
    <s v="Data Engineering"/>
    <d v="2024-08-31T00:00:00"/>
    <x v="0"/>
    <s v="51359"/>
    <s v="894479"/>
    <s v="482 Madhive : 1111 Madhive - SOW1"/>
    <s v="26788"/>
    <s v="16592846934"/>
    <m/>
    <m/>
    <m/>
    <n v="360.16765459061952"/>
    <x v="4"/>
    <x v="79"/>
    <x v="1"/>
  </r>
  <r>
    <s v="Journal"/>
    <x v="2"/>
    <s v="Data Engineering"/>
    <s v="Data Engineering"/>
    <d v="2024-08-31T00:00:00"/>
    <x v="0"/>
    <s v="51343"/>
    <s v="894508"/>
    <s v="459 Roku Inc. : 968 Roku SOW 2 - Data Engineering Team"/>
    <s v="25140"/>
    <s v="16977994594"/>
    <m/>
    <m/>
    <m/>
    <n v="480.22353945415932"/>
    <x v="4"/>
    <x v="69"/>
    <x v="1"/>
  </r>
  <r>
    <s v="Journal"/>
    <x v="2"/>
    <s v="Data Engineering"/>
    <s v="Data Engineering"/>
    <d v="2024-08-31T00:00:00"/>
    <x v="0"/>
    <s v="50852"/>
    <s v="893758"/>
    <s v="459 Roku Inc. : 966 SOW#1 2024 - DE &amp; BI Team"/>
    <s v="25138"/>
    <s v="16977995014"/>
    <m/>
    <m/>
    <m/>
    <n v="400.1862828784661"/>
    <x v="4"/>
    <x v="69"/>
    <x v="1"/>
  </r>
  <r>
    <s v="Journal"/>
    <x v="2"/>
    <s v="Data Engineering"/>
    <s v="Data Engineering"/>
    <d v="2024-08-31T00:00:00"/>
    <x v="0"/>
    <s v="50220"/>
    <s v="892975"/>
    <s v="465 Sincera Technologies LLC : 980 Sincera SOW 3 - Data Engineering Team"/>
    <s v="25152"/>
    <s v="17001844665"/>
    <m/>
    <m/>
    <m/>
    <n v="336.15647761791155"/>
    <x v="4"/>
    <x v="77"/>
    <x v="1"/>
  </r>
  <r>
    <s v="Journal"/>
    <x v="2"/>
    <s v="Data Engineering"/>
    <s v="Data Engineering"/>
    <d v="2024-08-31T00:00:00"/>
    <x v="0"/>
    <s v="50151"/>
    <s v="892520"/>
    <s v="468 Blackstone Inc. : 988 Blackstone SOW #12"/>
    <s v="25160"/>
    <s v="16856642182"/>
    <m/>
    <m/>
    <m/>
    <n v="560.2607960298526"/>
    <x v="4"/>
    <x v="5"/>
    <x v="1"/>
  </r>
  <r>
    <s v="Journal"/>
    <x v="2"/>
    <s v="Data Engineering"/>
    <s v="Data Engineering"/>
    <d v="2024-08-31T00:00:00"/>
    <x v="0"/>
    <s v="50841"/>
    <s v="893572"/>
    <s v="460 Globalization Partners Inc. : 1349 Globalization Partners SOW #41 - Data Engineering Team Renewal"/>
    <s v="35885"/>
    <s v="17771226635"/>
    <m/>
    <m/>
    <m/>
    <n v="448.20863682388205"/>
    <x v="4"/>
    <x v="75"/>
    <x v="1"/>
  </r>
  <r>
    <s v="Journal"/>
    <x v="2"/>
    <s v="Data Engineering"/>
    <s v="Data Engineering"/>
    <d v="2024-08-31T00:00:00"/>
    <x v="0"/>
    <s v="50692"/>
    <s v="893661"/>
    <s v="468 Blackstone Inc. : 1370 Blackstone - SOW#17 - Data Engineering Team"/>
    <s v="36413"/>
    <s v="20242405226"/>
    <m/>
    <m/>
    <m/>
    <n v="440.20491116631274"/>
    <x v="4"/>
    <x v="5"/>
    <x v="1"/>
  </r>
  <r>
    <s v="Journal"/>
    <x v="2"/>
    <s v="Data Engineering"/>
    <s v="Data Engineering"/>
    <d v="2024-08-31T00:00:00"/>
    <x v="0"/>
    <s v="51064"/>
    <s v="894119"/>
    <s v="459 Roku Inc. : 966 SOW#1 2024 - DE &amp; BI Team"/>
    <s v="25138"/>
    <s v="16977995014"/>
    <m/>
    <m/>
    <m/>
    <n v="360.16765459061952"/>
    <x v="4"/>
    <x v="69"/>
    <x v="1"/>
  </r>
  <r>
    <s v="Journal"/>
    <x v="2"/>
    <s v="Data Engineering"/>
    <s v="Data Engineering"/>
    <d v="2024-08-31T00:00:00"/>
    <x v="0"/>
    <s v="50743"/>
    <s v="893694"/>
    <s v="460 Globalization Partners Inc. : 1029 GP SOW #34"/>
    <s v="25867"/>
    <s v="16974076254"/>
    <m/>
    <m/>
    <m/>
    <n v="360.16765459061952"/>
    <x v="4"/>
    <x v="75"/>
    <x v="1"/>
  </r>
  <r>
    <s v="Journal"/>
    <x v="2"/>
    <s v="Data Engineering"/>
    <s v="Data Engineering"/>
    <d v="2024-08-31T00:00:00"/>
    <x v="0"/>
    <s v="50740"/>
    <s v="893691"/>
    <s v="459 Roku Inc. : 966 SOW#1 2024 - DE &amp; BI Team"/>
    <s v="25138"/>
    <s v="16977995014"/>
    <m/>
    <m/>
    <m/>
    <n v="320.14902630277288"/>
    <x v="4"/>
    <x v="69"/>
    <x v="1"/>
  </r>
  <r>
    <s v="Journal"/>
    <x v="9"/>
    <s v="Data Engineering"/>
    <s v="Data Engineering"/>
    <d v="2024-08-31T00:00:00"/>
    <x v="0"/>
    <s v="51637"/>
    <s v="901394"/>
    <s v="417 Franklin Templeton : 1045 Franklin Templeton - Portfolio Optimization - DS Need - Feb - Nov"/>
    <s v="25989"/>
    <s v="16865883964"/>
    <m/>
    <m/>
    <m/>
    <n v="20.23"/>
    <x v="4"/>
    <x v="1"/>
    <x v="1"/>
  </r>
  <r>
    <s v="Journal"/>
    <x v="2"/>
    <s v="Data Engineering"/>
    <s v="Data Engineering"/>
    <d v="2024-08-31T00:00:00"/>
    <x v="0"/>
    <s v="51262"/>
    <s v="894430"/>
    <s v="482 Madhive : 1111 Madhive - SOW1"/>
    <s v="26788"/>
    <s v="16592846934"/>
    <m/>
    <m/>
    <m/>
    <n v="240.11176972707966"/>
    <x v="4"/>
    <x v="79"/>
    <x v="1"/>
  </r>
  <r>
    <s v="Journal"/>
    <x v="2"/>
    <s v="Data Engineering"/>
    <s v="Data Engineering"/>
    <d v="2024-08-31T00:00:00"/>
    <x v="0"/>
    <s v="51268"/>
    <s v="894167"/>
    <s v="482 Madhive : 1111 Madhive - SOW1"/>
    <s v="26788"/>
    <s v="16592846934"/>
    <m/>
    <m/>
    <m/>
    <n v="240.11176972707966"/>
    <x v="4"/>
    <x v="79"/>
    <x v="1"/>
  </r>
  <r>
    <s v="Journal"/>
    <x v="2"/>
    <s v="Data Engineering"/>
    <s v="Data Engineering"/>
    <d v="2024-08-31T00:00:00"/>
    <x v="0"/>
    <s v="50073"/>
    <s v="892904"/>
    <s v="468 Blackstone Inc. : 988 Blackstone SOW #12"/>
    <s v="25160"/>
    <s v="16856642182"/>
    <m/>
    <m/>
    <m/>
    <n v="560.2607960298526"/>
    <x v="4"/>
    <x v="5"/>
    <x v="1"/>
  </r>
  <r>
    <s v="Journal"/>
    <x v="2"/>
    <s v="Data Engineering"/>
    <s v="Data Engineering"/>
    <d v="2024-08-31T00:00:00"/>
    <x v="0"/>
    <s v="51254"/>
    <s v="894422"/>
    <s v="459 Roku Inc. : 966 SOW#1 2024 - DE &amp; BI Team"/>
    <s v="25138"/>
    <s v="16977995014"/>
    <m/>
    <m/>
    <m/>
    <n v="464.21608813902071"/>
    <x v="4"/>
    <x v="69"/>
    <x v="1"/>
  </r>
  <r>
    <s v="Journal"/>
    <x v="2"/>
    <s v="Data Engineering"/>
    <s v="Data Engineering"/>
    <d v="2024-08-31T00:00:00"/>
    <x v="0"/>
    <s v="50065"/>
    <s v="892349"/>
    <s v="468 Blackstone Inc. : 988 Blackstone SOW #12"/>
    <s v="25160"/>
    <s v="16856642182"/>
    <m/>
    <m/>
    <m/>
    <n v="440.20491116631274"/>
    <x v="4"/>
    <x v="5"/>
    <x v="1"/>
  </r>
  <r>
    <s v="Journal"/>
    <x v="2"/>
    <s v="Data Engineering"/>
    <s v="Data Engineering"/>
    <d v="2024-08-31T00:00:00"/>
    <x v="0"/>
    <s v="50167"/>
    <s v="892386"/>
    <s v="468 Blackstone Inc. : 988 Blackstone SOW #12"/>
    <s v="25160"/>
    <s v="16856642182"/>
    <m/>
    <m/>
    <m/>
    <n v="440.20491116631274"/>
    <x v="4"/>
    <x v="5"/>
    <x v="1"/>
  </r>
  <r>
    <s v="Journal"/>
    <x v="2"/>
    <s v="Data Engineering"/>
    <s v="Data Engineering"/>
    <d v="2024-08-31T00:00:00"/>
    <x v="0"/>
    <s v="51024"/>
    <s v="893966"/>
    <s v="459 Roku Inc. : 966 SOW#1 2024 - DE &amp; BI Team"/>
    <s v="25138"/>
    <s v="16977995014"/>
    <m/>
    <m/>
    <m/>
    <n v="464.21608813902071"/>
    <x v="4"/>
    <x v="69"/>
    <x v="1"/>
  </r>
  <r>
    <s v="Journal"/>
    <x v="2"/>
    <s v="Data Engineering"/>
    <s v="Data Engineering"/>
    <d v="2024-08-31T00:00:00"/>
    <x v="0"/>
    <s v="50928"/>
    <s v="893590"/>
    <s v="459 Roku Inc. : 966 SOW#1 2024 - DE &amp; BI Team"/>
    <s v="25138"/>
    <s v="16977995014"/>
    <m/>
    <m/>
    <m/>
    <n v="480.22353945415932"/>
    <x v="4"/>
    <x v="69"/>
    <x v="1"/>
  </r>
  <r>
    <s v="Journal"/>
    <x v="2"/>
    <s v="Data Engineering"/>
    <s v="Data Engineering"/>
    <d v="2024-08-31T00:00:00"/>
    <x v="0"/>
    <s v="50084"/>
    <s v="892712"/>
    <s v="461 Session M Inc. : 974 Mastercard SOW #6"/>
    <s v="25146"/>
    <s v="16716229170"/>
    <m/>
    <m/>
    <m/>
    <n v="496.23099076929799"/>
    <x v="4"/>
    <x v="29"/>
    <x v="1"/>
  </r>
  <r>
    <s v="Journal"/>
    <x v="2"/>
    <s v="Data Engineering"/>
    <s v="Data Engineering"/>
    <d v="2024-08-31T00:00:00"/>
    <x v="0"/>
    <s v="51002"/>
    <s v="893956"/>
    <s v="459 Roku Inc. : 966 SOW#1 2024 - DE &amp; BI Team"/>
    <s v="25138"/>
    <s v="16977995014"/>
    <m/>
    <m/>
    <m/>
    <n v="432.20118550874338"/>
    <x v="4"/>
    <x v="69"/>
    <x v="1"/>
  </r>
  <r>
    <s v="Journal"/>
    <x v="2"/>
    <s v="Data Engineering"/>
    <s v="Data Engineering"/>
    <d v="2024-08-31T00:00:00"/>
    <x v="0"/>
    <s v="50973"/>
    <s v="893930"/>
    <s v="459 Roku Inc. : 966 SOW#1 2024 - DE &amp; BI Team"/>
    <s v="25138"/>
    <s v="16977995014"/>
    <m/>
    <m/>
    <m/>
    <n v="630.29339553358409"/>
    <x v="4"/>
    <x v="69"/>
    <x v="1"/>
  </r>
  <r>
    <s v="Journal"/>
    <x v="2"/>
    <s v="Data Engineering"/>
    <s v="Data Engineering"/>
    <d v="2024-08-31T00:00:00"/>
    <x v="0"/>
    <s v="50122"/>
    <s v="892518"/>
    <s v="466 Pixability Inc. : 983 Pixability SOW#3"/>
    <s v="25155"/>
    <m/>
    <m/>
    <m/>
    <m/>
    <n v="312.14530064520358"/>
    <x v="4"/>
    <x v="76"/>
    <x v="1"/>
  </r>
  <r>
    <s v="Journal"/>
    <x v="2"/>
    <s v="Data Engineering"/>
    <s v="Data Engineering"/>
    <d v="2024-08-31T00:00:00"/>
    <x v="0"/>
    <s v="51055"/>
    <s v="893983"/>
    <s v="460 Globalization Partners Inc. : 1367 Globalization Partners SOW #40 - Data Engineering Team Renewal"/>
    <s v="36410"/>
    <s v="17772859452"/>
    <m/>
    <m/>
    <m/>
    <n v="729.33962447338058"/>
    <x v="4"/>
    <x v="75"/>
    <x v="1"/>
  </r>
  <r>
    <s v="Journal"/>
    <x v="2"/>
    <s v="Data Engineering"/>
    <s v="Data Engineering"/>
    <d v="2024-08-31T00:00:00"/>
    <x v="0"/>
    <s v="49902"/>
    <s v="892481"/>
    <s v="468 Blackstone Inc. : 988 Blackstone SOW #12"/>
    <s v="25160"/>
    <s v="16856642182"/>
    <m/>
    <m/>
    <m/>
    <n v="480.22353945415932"/>
    <x v="4"/>
    <x v="5"/>
    <x v="1"/>
  </r>
  <r>
    <s v="Journal"/>
    <x v="2"/>
    <s v="Data Engineering"/>
    <s v="Data Engineering"/>
    <d v="2024-08-31T00:00:00"/>
    <x v="0"/>
    <s v="50125"/>
    <s v="892373"/>
    <s v="466 Pixability Inc. : 983 Pixability SOW#3"/>
    <s v="25155"/>
    <m/>
    <m/>
    <m/>
    <m/>
    <n v="312.14530064520358"/>
    <x v="4"/>
    <x v="76"/>
    <x v="1"/>
  </r>
  <r>
    <s v="Journal"/>
    <x v="2"/>
    <s v="Data Engineering"/>
    <s v="Data Engineering"/>
    <d v="2024-08-31T00:00:00"/>
    <x v="0"/>
    <s v="51425"/>
    <s v="894722"/>
    <s v="456 ICC in Montevideo represents Blend360 : 1166 Fedefarma: Landing Zone Assessment &amp; Recommendation Phase"/>
    <s v="28678"/>
    <s v="17806464279"/>
    <m/>
    <m/>
    <m/>
    <n v="320.14902630277288"/>
    <x v="4"/>
    <x v="16"/>
    <x v="1"/>
  </r>
  <r>
    <s v="Journal"/>
    <x v="2"/>
    <s v="Data Engineering"/>
    <s v="Data Engineering"/>
    <d v="2024-08-31T00:00:00"/>
    <x v="0"/>
    <s v="51346"/>
    <s v="894466"/>
    <s v="482 Madhive : 1111 Madhive - SOW1"/>
    <s v="26788"/>
    <s v="16592846934"/>
    <m/>
    <m/>
    <m/>
    <n v="455.21202070163127"/>
    <x v="4"/>
    <x v="79"/>
    <x v="1"/>
  </r>
  <r>
    <s v="Journal"/>
    <x v="2"/>
    <s v="Data Engineering"/>
    <s v="Data Engineering"/>
    <d v="2024-08-31T00:00:00"/>
    <x v="0"/>
    <s v="51322"/>
    <s v="894453"/>
    <s v="482 Madhive : 1111 Madhive - SOW1"/>
    <s v="26788"/>
    <s v="16592846934"/>
    <m/>
    <m/>
    <m/>
    <n v="270.12574094296463"/>
    <x v="4"/>
    <x v="79"/>
    <x v="1"/>
  </r>
  <r>
    <s v="Journal"/>
    <x v="2"/>
    <s v="Data Engineering"/>
    <s v="Data Engineering"/>
    <d v="2024-08-31T00:00:00"/>
    <x v="0"/>
    <s v="50901"/>
    <s v="893782"/>
    <s v="460 Globalization Partners Inc. : 1349 Globalization Partners SOW #41 - Data Engineering Team Renewal"/>
    <s v="35885"/>
    <s v="17771226635"/>
    <m/>
    <m/>
    <m/>
    <n v="448.20863682388205"/>
    <x v="4"/>
    <x v="75"/>
    <x v="1"/>
  </r>
  <r>
    <s v="Journal"/>
    <x v="2"/>
    <s v="Data Engineering"/>
    <s v="Data Engineering"/>
    <d v="2024-08-31T00:00:00"/>
    <x v="0"/>
    <s v="50880"/>
    <s v="893778"/>
    <s v="459 Roku Inc. : 966 SOW#1 2024 - DE &amp; BI Team"/>
    <s v="25138"/>
    <s v="16977995014"/>
    <m/>
    <m/>
    <m/>
    <n v="432.20118550874338"/>
    <x v="4"/>
    <x v="69"/>
    <x v="1"/>
  </r>
  <r>
    <s v="Journal"/>
    <x v="2"/>
    <s v="Data Engineering"/>
    <s v="Data Engineering"/>
    <d v="2024-08-31T00:00:00"/>
    <x v="0"/>
    <s v="51285"/>
    <s v="894179"/>
    <s v="482 Madhive : 1111 Madhive - SOW1"/>
    <s v="26788"/>
    <s v="16592846934"/>
    <m/>
    <m/>
    <m/>
    <n v="270.12574094296463"/>
    <x v="4"/>
    <x v="79"/>
    <x v="1"/>
  </r>
  <r>
    <s v="Journal"/>
    <x v="2"/>
    <s v="Data Engineering"/>
    <s v="Data Engineering"/>
    <d v="2024-08-31T00:00:00"/>
    <x v="0"/>
    <s v="51279"/>
    <s v="894177"/>
    <s v="482 Madhive : 1111 Madhive - SOW1"/>
    <s v="26788"/>
    <s v="16592846934"/>
    <m/>
    <m/>
    <m/>
    <n v="520.2421677420059"/>
    <x v="4"/>
    <x v="79"/>
    <x v="1"/>
  </r>
  <r>
    <s v="Journal"/>
    <x v="2"/>
    <s v="Data Engineering"/>
    <s v="Data Engineering"/>
    <d v="2024-08-31T00:00:00"/>
    <x v="0"/>
    <s v="51410"/>
    <s v="894713"/>
    <s v="456 ICC in Montevideo represents Blend360 : 1166 Fedefarma: Landing Zone Assessment &amp; Recommendation Phase"/>
    <s v="28678"/>
    <s v="17806464279"/>
    <m/>
    <m/>
    <m/>
    <n v="160.07451315138644"/>
    <x v="4"/>
    <x v="16"/>
    <x v="1"/>
  </r>
  <r>
    <s v="Journal"/>
    <x v="2"/>
    <s v="Data Engineering"/>
    <s v="Data Engineering"/>
    <d v="2024-08-31T00:00:00"/>
    <x v="0"/>
    <s v="50702"/>
    <s v="892558"/>
    <s v="459 Roku Inc. : 966 SOW#1 2024 - DE &amp; BI Team"/>
    <s v="25138"/>
    <s v="16977995014"/>
    <m/>
    <m/>
    <m/>
    <n v="320.14902630277288"/>
    <x v="4"/>
    <x v="69"/>
    <x v="1"/>
  </r>
  <r>
    <s v="Journal"/>
    <x v="2"/>
    <s v="Data Engineering"/>
    <s v="Data Engineering"/>
    <d v="2024-08-31T00:00:00"/>
    <x v="0"/>
    <s v="50067"/>
    <s v="892901"/>
    <s v="468 Blackstone Inc. : 988 Blackstone SOW #12"/>
    <s v="25160"/>
    <s v="16856642182"/>
    <m/>
    <m/>
    <m/>
    <n v="320.14902630277288"/>
    <x v="4"/>
    <x v="5"/>
    <x v="1"/>
  </r>
  <r>
    <s v="Journal"/>
    <x v="2"/>
    <s v="Data Engineering"/>
    <s v="Data Engineering"/>
    <d v="2024-08-31T00:00:00"/>
    <x v="0"/>
    <s v="50922"/>
    <s v="892756"/>
    <s v="459 Roku Inc. : 966 SOW#1 2024 - DE &amp; BI Team"/>
    <s v="25138"/>
    <s v="16977995014"/>
    <m/>
    <m/>
    <m/>
    <n v="425.19804948574631"/>
    <x v="4"/>
    <x v="69"/>
    <x v="1"/>
  </r>
  <r>
    <s v="Journal"/>
    <x v="2"/>
    <s v="Data Engineering"/>
    <s v="Data Engineering"/>
    <d v="2024-08-31T00:00:00"/>
    <x v="0"/>
    <s v="50874"/>
    <s v="892561"/>
    <s v="459 Roku Inc. : 966 SOW#1 2024 - DE &amp; BI Team"/>
    <s v="25138"/>
    <s v="16977995014"/>
    <m/>
    <m/>
    <m/>
    <n v="504.23471642686729"/>
    <x v="4"/>
    <x v="69"/>
    <x v="1"/>
  </r>
  <r>
    <s v="Journal"/>
    <x v="2"/>
    <s v="Data Engineering"/>
    <s v="Data Engineering"/>
    <d v="2024-08-31T00:00:00"/>
    <x v="0"/>
    <s v="49794"/>
    <s v="892416"/>
    <s v="468 Blackstone Inc. : 988 Blackstone SOW #12"/>
    <s v="25160"/>
    <s v="16856642182"/>
    <m/>
    <m/>
    <m/>
    <n v="480.22353945415932"/>
    <x v="4"/>
    <x v="5"/>
    <x v="1"/>
  </r>
  <r>
    <s v="Journal"/>
    <x v="2"/>
    <s v="Data Engineering"/>
    <s v="Data Engineering"/>
    <d v="2024-08-31T00:00:00"/>
    <x v="0"/>
    <s v="50621"/>
    <s v="893621"/>
    <s v="459 Roku Inc. : 966 SOW#1 2024 - DE &amp; BI Team"/>
    <s v="25138"/>
    <s v="16977995014"/>
    <m/>
    <m/>
    <m/>
    <n v="464.21608813902071"/>
    <x v="4"/>
    <x v="69"/>
    <x v="1"/>
  </r>
  <r>
    <s v="Journal"/>
    <x v="2"/>
    <s v="Data Engineering"/>
    <s v="Data Engineering"/>
    <d v="2024-08-31T00:00:00"/>
    <x v="0"/>
    <s v="50797"/>
    <s v="893567"/>
    <s v="460 Globalization Partners Inc. : 1349 Globalization Partners SOW #41 - Data Engineering Team Renewal"/>
    <s v="35885"/>
    <s v="17771226635"/>
    <m/>
    <m/>
    <m/>
    <n v="392.1825572208968"/>
    <x v="4"/>
    <x v="75"/>
    <x v="1"/>
  </r>
  <r>
    <s v="Journal"/>
    <x v="9"/>
    <s v="Data Engineering"/>
    <s v="Data Engineering"/>
    <d v="2024-08-31T00:00:00"/>
    <x v="0"/>
    <s v="51639"/>
    <s v="901396"/>
    <s v="417 Franklin Templeton : 1045 Franklin Templeton - Portfolio Optimization - DS Need - Feb - Nov"/>
    <s v="25989"/>
    <s v="16865883964"/>
    <m/>
    <m/>
    <m/>
    <n v="6.56"/>
    <x v="4"/>
    <x v="1"/>
    <x v="1"/>
  </r>
  <r>
    <s v="Journal"/>
    <x v="2"/>
    <s v="Data Engineering"/>
    <s v="Data Engineering"/>
    <d v="2024-08-31T00:00:00"/>
    <x v="0"/>
    <s v="51239"/>
    <s v="894407"/>
    <s v="459 Roku Inc. : 966 SOW#1 2024 - DE &amp; BI Team"/>
    <s v="25138"/>
    <s v="16977995014"/>
    <m/>
    <m/>
    <m/>
    <n v="450.20956823827436"/>
    <x v="4"/>
    <x v="69"/>
    <x v="1"/>
  </r>
  <r>
    <s v="Journal"/>
    <x v="2"/>
    <s v="Data Engineering"/>
    <s v="Data Engineering"/>
    <d v="2024-08-31T00:00:00"/>
    <x v="0"/>
    <s v="51227"/>
    <s v="894395"/>
    <s v="459 Roku Inc. : 966 SOW#1 2024 - DE &amp; BI Team"/>
    <s v="25138"/>
    <s v="16977995014"/>
    <m/>
    <m/>
    <m/>
    <n v="432.20118550874338"/>
    <x v="4"/>
    <x v="69"/>
    <x v="1"/>
  </r>
  <r>
    <s v="Journal"/>
    <x v="2"/>
    <s v="Data Engineering"/>
    <s v="Data Engineering"/>
    <d v="2024-08-31T00:00:00"/>
    <x v="0"/>
    <s v="51152"/>
    <s v="894343"/>
    <s v="459 Roku Inc. : 966 SOW#1 2024 - DE &amp; BI Team"/>
    <s v="25138"/>
    <s v="16977995014"/>
    <m/>
    <m/>
    <m/>
    <n v="320.14902630277288"/>
    <x v="4"/>
    <x v="69"/>
    <x v="1"/>
  </r>
  <r>
    <s v="Journal"/>
    <x v="2"/>
    <s v="Data Engineering"/>
    <s v="Data Engineering"/>
    <d v="2024-08-31T00:00:00"/>
    <x v="0"/>
    <s v="51082"/>
    <s v="894130"/>
    <s v="459 Roku Inc. : 966 SOW#1 2024 - DE &amp; BI Team"/>
    <s v="25138"/>
    <s v="16977995014"/>
    <m/>
    <m/>
    <m/>
    <n v="540.25148188592925"/>
    <x v="4"/>
    <x v="69"/>
    <x v="1"/>
  </r>
  <r>
    <s v="Journal"/>
    <x v="2"/>
    <s v="Data Engineering"/>
    <s v="Data Engineering"/>
    <d v="2024-08-31T00:00:00"/>
    <x v="0"/>
    <s v="51364"/>
    <s v="894511"/>
    <s v="482 Madhive : 1111 Madhive - SOW1"/>
    <s v="26788"/>
    <s v="16592846934"/>
    <m/>
    <m/>
    <m/>
    <n v="270.12574094296463"/>
    <x v="4"/>
    <x v="79"/>
    <x v="1"/>
  </r>
  <r>
    <s v="Journal"/>
    <x v="2"/>
    <s v="Data Engineering"/>
    <s v="Data Engineering"/>
    <d v="2024-08-31T00:00:00"/>
    <x v="0"/>
    <s v="50068"/>
    <s v="892350"/>
    <s v="461 Session M Inc. : 974 Mastercard SOW #6"/>
    <s v="25146"/>
    <s v="16716229170"/>
    <m/>
    <m/>
    <m/>
    <n v="416.19373419360477"/>
    <x v="4"/>
    <x v="29"/>
    <x v="1"/>
  </r>
  <r>
    <s v="Journal"/>
    <x v="2"/>
    <s v="Data Engineering"/>
    <s v="Data Engineering"/>
    <d v="2024-08-31T00:00:00"/>
    <x v="0"/>
    <s v="49960"/>
    <s v="892335"/>
    <s v="461 Session M Inc. : 974 Mastercard SOW #6"/>
    <s v="25146"/>
    <s v="16716229170"/>
    <m/>
    <m/>
    <m/>
    <n v="580.27011017377583"/>
    <x v="4"/>
    <x v="29"/>
    <x v="1"/>
  </r>
  <r>
    <s v="Journal"/>
    <x v="2"/>
    <s v="Data Engineering"/>
    <s v="Data Engineering"/>
    <d v="2024-08-31T00:00:00"/>
    <x v="0"/>
    <s v="50193"/>
    <s v="893099"/>
    <s v="468 Blackstone Inc. : 988 Blackstone SOW #12"/>
    <s v="25160"/>
    <s v="16856642182"/>
    <m/>
    <m/>
    <m/>
    <n v="560.2607960298526"/>
    <x v="4"/>
    <x v="5"/>
    <x v="1"/>
  </r>
  <r>
    <s v="Journal"/>
    <x v="2"/>
    <s v="Data Engineering"/>
    <s v="Data Engineering"/>
    <d v="2024-08-31T00:00:00"/>
    <x v="0"/>
    <s v="50836"/>
    <s v="893746"/>
    <s v="459 Roku Inc. : 966 SOW#1 2024 - DE &amp; BI Team"/>
    <s v="25138"/>
    <s v="16977995014"/>
    <m/>
    <m/>
    <m/>
    <n v="432.20118550874338"/>
    <x v="4"/>
    <x v="69"/>
    <x v="1"/>
  </r>
  <r>
    <s v="Journal"/>
    <x v="2"/>
    <s v="Data Engineering"/>
    <s v="Data Engineering"/>
    <d v="2024-08-31T00:00:00"/>
    <x v="0"/>
    <s v="50033"/>
    <s v="892345"/>
    <s v="468 Blackstone Inc. : 988 Blackstone SOW #12"/>
    <s v="25160"/>
    <s v="16856642182"/>
    <m/>
    <m/>
    <m/>
    <n v="560.2607960298526"/>
    <x v="4"/>
    <x v="5"/>
    <x v="1"/>
  </r>
  <r>
    <s v="Journal"/>
    <x v="2"/>
    <s v="Data Engineering"/>
    <s v="Data Engineering"/>
    <d v="2024-08-31T00:00:00"/>
    <x v="0"/>
    <s v="51299"/>
    <s v="894442"/>
    <s v="482 Madhive : 1111 Madhive - SOW1"/>
    <s v="26788"/>
    <s v="16592846934"/>
    <m/>
    <m/>
    <m/>
    <n v="240.11176972707966"/>
    <x v="4"/>
    <x v="79"/>
    <x v="1"/>
  </r>
  <r>
    <s v="Journal"/>
    <x v="9"/>
    <s v="Data Engineering"/>
    <s v="Data Engineering"/>
    <d v="2024-08-31T00:00:00"/>
    <x v="0"/>
    <s v="51716"/>
    <s v="901337"/>
    <s v="374 Dish : 1268 2: Dish - Integrated Data + Martech solution"/>
    <s v="32653"/>
    <s v="17214937942"/>
    <m/>
    <m/>
    <m/>
    <n v="23959.91"/>
    <x v="4"/>
    <x v="13"/>
    <x v="1"/>
  </r>
  <r>
    <s v="Journal"/>
    <x v="2"/>
    <s v="Data Engineering"/>
    <s v="Data Engineering"/>
    <d v="2024-08-31T00:00:00"/>
    <x v="0"/>
    <s v="51344"/>
    <s v="894464"/>
    <s v="459 Roku Inc. : 968 Roku SOW 2 - Data Engineering Team"/>
    <s v="25140"/>
    <s v="16977994594"/>
    <m/>
    <m/>
    <m/>
    <n v="480.22353945415932"/>
    <x v="4"/>
    <x v="69"/>
    <x v="1"/>
  </r>
  <r>
    <s v="Journal"/>
    <x v="2"/>
    <s v="Data Engineering"/>
    <s v="Data Engineering"/>
    <d v="2024-08-31T00:00:00"/>
    <x v="0"/>
    <s v="50805"/>
    <s v="892743"/>
    <s v="460 Globalization Partners Inc. : 1349 Globalization Partners SOW #41 - Data Engineering Team Renewal"/>
    <s v="35885"/>
    <s v="17771226635"/>
    <m/>
    <m/>
    <m/>
    <n v="504.23471642686729"/>
    <x v="4"/>
    <x v="75"/>
    <x v="1"/>
  </r>
  <r>
    <s v="Journal"/>
    <x v="2"/>
    <s v="Data Engineering"/>
    <s v="Data Engineering"/>
    <d v="2024-08-31T00:00:00"/>
    <x v="0"/>
    <s v="51306"/>
    <s v="892768"/>
    <s v="482 Madhive : 1111 Madhive - SOW1"/>
    <s v="26788"/>
    <s v="16592846934"/>
    <m/>
    <m/>
    <m/>
    <n v="360.16765459061952"/>
    <x v="4"/>
    <x v="79"/>
    <x v="1"/>
  </r>
  <r>
    <s v="Journal"/>
    <x v="2"/>
    <s v="Data Engineering"/>
    <s v="Data Engineering"/>
    <d v="2024-08-31T00:00:00"/>
    <x v="0"/>
    <s v="50115"/>
    <s v="892926"/>
    <s v="468 Blackstone Inc. : 988 Blackstone SOW #12"/>
    <s v="25160"/>
    <s v="16856642182"/>
    <m/>
    <m/>
    <m/>
    <n v="560.2607960298526"/>
    <x v="4"/>
    <x v="5"/>
    <x v="1"/>
  </r>
  <r>
    <s v="Journal"/>
    <x v="2"/>
    <s v="Data Engineering"/>
    <s v="Data Engineering"/>
    <d v="2024-08-31T00:00:00"/>
    <x v="0"/>
    <s v="49945"/>
    <s v="892818"/>
    <s v="468 Blackstone Inc. : 988 Blackstone SOW #12"/>
    <s v="25160"/>
    <s v="16856642182"/>
    <m/>
    <m/>
    <m/>
    <n v="480.22353945415932"/>
    <x v="4"/>
    <x v="5"/>
    <x v="1"/>
  </r>
  <r>
    <s v="Journal"/>
    <x v="2"/>
    <s v="Data Engineering"/>
    <s v="Data Engineering"/>
    <d v="2024-08-31T00:00:00"/>
    <x v="0"/>
    <s v="49783"/>
    <s v="892409"/>
    <s v="461 Session M Inc. : 974 Mastercard SOW #6"/>
    <s v="25146"/>
    <s v="16716229170"/>
    <m/>
    <m/>
    <m/>
    <n v="416.19373419360477"/>
    <x v="4"/>
    <x v="29"/>
    <x v="1"/>
  </r>
  <r>
    <s v="Journal"/>
    <x v="2"/>
    <s v="Data Engineering"/>
    <s v="Data Engineering"/>
    <d v="2024-08-31T00:00:00"/>
    <x v="0"/>
    <s v="50651"/>
    <s v="893516"/>
    <s v="459 Roku Inc. : 966 SOW#1 2024 - DE &amp; BI Team"/>
    <s v="25138"/>
    <s v="16977995014"/>
    <m/>
    <m/>
    <m/>
    <n v="360.16765459061952"/>
    <x v="4"/>
    <x v="69"/>
    <x v="1"/>
  </r>
  <r>
    <s v="Journal"/>
    <x v="2"/>
    <s v="Data Engineering"/>
    <s v="Data Engineering"/>
    <d v="2024-08-31T00:00:00"/>
    <x v="0"/>
    <s v="50374"/>
    <s v="893255"/>
    <s v="468 Blackstone Inc. : 1189 Blackstone - SOW#15 - Developer Experience Team (.Net)"/>
    <s v="29210"/>
    <s v="17485557310"/>
    <m/>
    <m/>
    <m/>
    <n v="560.2607960298526"/>
    <x v="4"/>
    <x v="5"/>
    <x v="1"/>
  </r>
  <r>
    <s v="Journal"/>
    <x v="2"/>
    <s v="Data Engineering"/>
    <s v="Data Engineering"/>
    <d v="2024-08-31T00:00:00"/>
    <x v="0"/>
    <s v="50662"/>
    <s v="893651"/>
    <s v="468 Blackstone Inc. : 1329 Blackstone - SOW#19 - Exec Office Team (.Net)"/>
    <s v="34751"/>
    <s v="18659335221"/>
    <m/>
    <m/>
    <m/>
    <n v="560.2607960298526"/>
    <x v="4"/>
    <x v="5"/>
    <x v="1"/>
  </r>
  <r>
    <s v="Journal"/>
    <x v="2"/>
    <s v="Data Engineering"/>
    <s v="Data Engineering"/>
    <d v="2024-08-31T00:00:00"/>
    <x v="0"/>
    <s v="50570"/>
    <s v="893497"/>
    <s v="468 Blackstone Inc. : 1255 Blackstone - Python Engineers (James Team)"/>
    <s v="32036"/>
    <s v="19584503853"/>
    <m/>
    <m/>
    <m/>
    <n v="560.2607960298526"/>
    <x v="4"/>
    <x v="5"/>
    <x v="1"/>
  </r>
  <r>
    <s v="Journal"/>
    <x v="2"/>
    <s v="Data Engineering"/>
    <s v="Data Engineering"/>
    <d v="2024-08-31T00:00:00"/>
    <x v="0"/>
    <s v="49804"/>
    <s v="892426"/>
    <s v="468 Blackstone Inc. : 988 Blackstone SOW #12"/>
    <s v="25160"/>
    <s v="16856642182"/>
    <m/>
    <m/>
    <m/>
    <n v="320.14902630277288"/>
    <x v="4"/>
    <x v="5"/>
    <x v="1"/>
  </r>
  <r>
    <s v="Journal"/>
    <x v="2"/>
    <s v="Data Engineering"/>
    <s v="Data Engineering"/>
    <d v="2024-08-31T00:00:00"/>
    <x v="0"/>
    <s v="51230"/>
    <s v="894399"/>
    <s v="459 Roku Inc. : 966 SOW#1 2024 - DE &amp; BI Team"/>
    <s v="25138"/>
    <s v="16977995014"/>
    <m/>
    <m/>
    <m/>
    <n v="493.2297175750856"/>
    <x v="4"/>
    <x v="69"/>
    <x v="1"/>
  </r>
  <r>
    <s v="Journal"/>
    <x v="2"/>
    <s v="Data Engineering"/>
    <s v="Data Engineering"/>
    <d v="2024-08-31T00:00:00"/>
    <x v="0"/>
    <s v="50464"/>
    <s v="893412"/>
    <s v="459 Roku Inc. : 966 SOW#1 2024 - DE &amp; BI Team"/>
    <s v="25138"/>
    <s v="16977995014"/>
    <m/>
    <m/>
    <m/>
    <n v="464.21608813902071"/>
    <x v="4"/>
    <x v="69"/>
    <x v="1"/>
  </r>
  <r>
    <s v="Journal"/>
    <x v="2"/>
    <s v="Data Engineering"/>
    <s v="Data Engineering"/>
    <d v="2024-08-31T00:00:00"/>
    <x v="0"/>
    <s v="50253"/>
    <s v="893196"/>
    <s v="468 Blackstone Inc. : 1013 Blackstone SOW#14 - Data Engineering Team"/>
    <s v="25544"/>
    <s v="16807042572"/>
    <m/>
    <m/>
    <m/>
    <n v="536.24961905714463"/>
    <x v="4"/>
    <x v="5"/>
    <x v="1"/>
  </r>
  <r>
    <s v="Journal"/>
    <x v="2"/>
    <s v="Data Engineering"/>
    <s v="Data Engineering"/>
    <d v="2024-08-31T00:00:00"/>
    <x v="0"/>
    <s v="50119"/>
    <s v="892517"/>
    <s v="468 Blackstone Inc. : 988 Blackstone SOW #12"/>
    <s v="25160"/>
    <s v="16856642182"/>
    <m/>
    <m/>
    <m/>
    <n v="480.22353945415932"/>
    <x v="4"/>
    <x v="5"/>
    <x v="1"/>
  </r>
  <r>
    <s v="Journal"/>
    <x v="2"/>
    <s v="Data Engineering"/>
    <s v="Data Engineering"/>
    <d v="2024-08-31T00:00:00"/>
    <x v="0"/>
    <s v="50948"/>
    <s v="893910"/>
    <s v="459 Roku Inc. : 966 SOW#1 2024 - DE &amp; BI Team"/>
    <s v="25138"/>
    <s v="16977995014"/>
    <m/>
    <m/>
    <m/>
    <n v="464.21608813902071"/>
    <x v="4"/>
    <x v="69"/>
    <x v="1"/>
  </r>
  <r>
    <s v="Journal"/>
    <x v="2"/>
    <s v="Data Engineering"/>
    <s v="Data Engineering"/>
    <d v="2024-08-31T00:00:00"/>
    <x v="0"/>
    <s v="50375"/>
    <s v="893256"/>
    <s v="469 Stagwell Marketing Cloud LLC : 987 Stagwell SOW#3"/>
    <s v="25159"/>
    <s v="17001802020"/>
    <m/>
    <m/>
    <m/>
    <n v="408.19000853603541"/>
    <x v="4"/>
    <x v="78"/>
    <x v="1"/>
  </r>
  <r>
    <s v="Journal"/>
    <x v="2"/>
    <s v="Data Engineering"/>
    <s v="Data Engineering"/>
    <d v="2024-08-31T00:00:00"/>
    <x v="0"/>
    <s v="50671"/>
    <s v="892550"/>
    <s v="459 Roku Inc. : 966 SOW#1 2024 - DE &amp; BI Team"/>
    <s v="25138"/>
    <s v="16977995014"/>
    <m/>
    <m/>
    <m/>
    <n v="504.23471642686729"/>
    <x v="4"/>
    <x v="69"/>
    <x v="1"/>
  </r>
  <r>
    <s v="Journal"/>
    <x v="2"/>
    <s v="Data Engineering"/>
    <s v="Data Engineering"/>
    <d v="2024-08-31T00:00:00"/>
    <x v="0"/>
    <s v="50628"/>
    <s v="893627"/>
    <s v="468 Blackstone Inc. : 1285 Blackstone - SOW#24 FS Engineer (Seb Team)"/>
    <s v="32875"/>
    <s v="19901929100"/>
    <m/>
    <m/>
    <m/>
    <n v="520.2421677420059"/>
    <x v="4"/>
    <x v="5"/>
    <x v="1"/>
  </r>
  <r>
    <s v="Journal"/>
    <x v="2"/>
    <s v="Data Engineering"/>
    <s v="Data Engineering"/>
    <d v="2024-08-31T00:00:00"/>
    <x v="0"/>
    <s v="51086"/>
    <s v="894299"/>
    <s v="459 Roku Inc. : 966 SOW#1 2024 - DE &amp; BI Team"/>
    <s v="25138"/>
    <s v="16977995014"/>
    <m/>
    <m/>
    <m/>
    <n v="360.16765459061952"/>
    <x v="4"/>
    <x v="69"/>
    <x v="1"/>
  </r>
  <r>
    <s v="Journal"/>
    <x v="2"/>
    <s v="Data Engineering"/>
    <s v="Data Engineering"/>
    <d v="2024-08-31T00:00:00"/>
    <x v="0"/>
    <s v="50492"/>
    <s v="893433"/>
    <s v="459 Roku Inc. : 966 SOW#1 2024 - DE &amp; BI Team"/>
    <s v="25138"/>
    <s v="16977995014"/>
    <m/>
    <m/>
    <m/>
    <n v="320.14902630277288"/>
    <x v="4"/>
    <x v="69"/>
    <x v="1"/>
  </r>
  <r>
    <s v="Journal"/>
    <x v="2"/>
    <s v="Data Engineering"/>
    <s v="Data Engineering"/>
    <d v="2024-08-31T00:00:00"/>
    <x v="0"/>
    <s v="50809"/>
    <s v="892746"/>
    <s v="460 Globalization Partners Inc. : 1349 Globalization Partners SOW #41 - Data Engineering Team Renewal"/>
    <s v="35885"/>
    <s v="17771226635"/>
    <m/>
    <m/>
    <m/>
    <n v="504.23471642686729"/>
    <x v="4"/>
    <x v="75"/>
    <x v="1"/>
  </r>
  <r>
    <s v="Journal"/>
    <x v="2"/>
    <s v="Data Engineering"/>
    <s v="Data Engineering"/>
    <d v="2024-08-31T00:00:00"/>
    <x v="0"/>
    <s v="50164"/>
    <s v="892948"/>
    <s v="468 Blackstone Inc. : 988 Blackstone SOW #12"/>
    <s v="25160"/>
    <s v="16856642182"/>
    <m/>
    <m/>
    <m/>
    <n v="480.22353945415932"/>
    <x v="4"/>
    <x v="5"/>
    <x v="1"/>
  </r>
  <r>
    <s v="Journal"/>
    <x v="2"/>
    <s v="Data Engineering"/>
    <s v="Data Engineering"/>
    <d v="2024-08-31T00:00:00"/>
    <x v="0"/>
    <s v="50174"/>
    <s v="893092"/>
    <s v="466 Pixability Inc. : 1331 Pixability SOW 4"/>
    <s v="34753"/>
    <s v="17583740188"/>
    <m/>
    <m/>
    <m/>
    <n v="258.12015245661064"/>
    <x v="4"/>
    <x v="76"/>
    <x v="1"/>
  </r>
  <r>
    <s v="Journal"/>
    <x v="2"/>
    <s v="Data Engineering"/>
    <s v="Data Engineering"/>
    <d v="2024-08-31T00:00:00"/>
    <x v="0"/>
    <s v="49873"/>
    <s v="892464"/>
    <s v="468 Blackstone Inc. : 988 Blackstone SOW #12"/>
    <s v="25160"/>
    <s v="16856642182"/>
    <m/>
    <m/>
    <m/>
    <n v="560.2607960298526"/>
    <x v="4"/>
    <x v="5"/>
    <x v="1"/>
  </r>
  <r>
    <s v="Journal"/>
    <x v="2"/>
    <s v="Data Engineering"/>
    <s v="Data Engineering"/>
    <d v="2024-08-31T00:00:00"/>
    <x v="0"/>
    <s v="50685"/>
    <s v="893524"/>
    <s v="459 Roku Inc. : 966 SOW#1 2024 - DE &amp; BI Team"/>
    <s v="25138"/>
    <s v="16977995014"/>
    <m/>
    <m/>
    <m/>
    <n v="79.036914795873145"/>
    <x v="4"/>
    <x v="69"/>
    <x v="1"/>
  </r>
  <r>
    <s v="Journal"/>
    <x v="2"/>
    <s v="Data Engineering"/>
    <s v="Data Engineering"/>
    <d v="2024-08-31T00:00:00"/>
    <x v="0"/>
    <s v="50909"/>
    <s v="893790"/>
    <s v="459 Roku Inc. : 966 SOW#1 2024 - DE &amp; BI Team"/>
    <s v="25138"/>
    <s v="16977995014"/>
    <m/>
    <m/>
    <m/>
    <n v="360.16765459061952"/>
    <x v="4"/>
    <x v="69"/>
    <x v="1"/>
  </r>
  <r>
    <s v="Journal"/>
    <x v="2"/>
    <s v="Data Engineering"/>
    <s v="Data Engineering"/>
    <d v="2024-08-31T00:00:00"/>
    <x v="0"/>
    <s v="50233"/>
    <s v="893111"/>
    <s v="465 Sincera Technologies LLC : 980 Sincera SOW 3 - Data Engineering Team"/>
    <s v="25152"/>
    <s v="17001844665"/>
    <m/>
    <m/>
    <m/>
    <n v="240.11176972707966"/>
    <x v="4"/>
    <x v="77"/>
    <x v="1"/>
  </r>
  <r>
    <s v="Journal"/>
    <x v="9"/>
    <s v="Data Engineering"/>
    <s v="Data Engineering"/>
    <d v="2024-08-31T00:00:00"/>
    <x v="0"/>
    <s v="51561"/>
    <s v="898144"/>
    <s v="170 CVS Health : 1040 MGE/PMH/GPT 2024 Team"/>
    <s v="25980"/>
    <s v="15954185039"/>
    <m/>
    <m/>
    <m/>
    <n v="92080"/>
    <x v="4"/>
    <x v="3"/>
    <x v="1"/>
  </r>
  <r>
    <s v="Journal"/>
    <x v="2"/>
    <s v="Data Engineering"/>
    <s v="Data Engineering"/>
    <d v="2024-08-31T00:00:00"/>
    <x v="0"/>
    <s v="50822"/>
    <s v="893735"/>
    <s v="460 Globalization Partners Inc. : 1349 Globalization Partners SOW #41 - Data Engineering Team Renewal"/>
    <s v="35885"/>
    <s v="17771226635"/>
    <m/>
    <m/>
    <m/>
    <n v="504.23471642686729"/>
    <x v="4"/>
    <x v="75"/>
    <x v="1"/>
  </r>
  <r>
    <s v="Journal"/>
    <x v="2"/>
    <s v="Data Engineering"/>
    <s v="Data Engineering"/>
    <d v="2024-08-31T00:00:00"/>
    <x v="0"/>
    <s v="51434"/>
    <s v="894728"/>
    <s v="456 ICC in Montevideo represents Blend360 : 1166 Fedefarma: Landing Zone Assessment &amp; Recommendation Phase"/>
    <s v="28678"/>
    <s v="17806464279"/>
    <m/>
    <m/>
    <m/>
    <n v="160.07451315138644"/>
    <x v="4"/>
    <x v="16"/>
    <x v="1"/>
  </r>
  <r>
    <s v="Journal"/>
    <x v="2"/>
    <s v="Data Engineering"/>
    <s v="Data Engineering"/>
    <d v="2024-08-31T00:00:00"/>
    <x v="0"/>
    <s v="50426"/>
    <s v="893169"/>
    <s v="468 Blackstone Inc. : 1194 Blackstone - SOW#18 - Data Engineer with AWS (Puneet Team)"/>
    <s v="29419"/>
    <s v="18262439992"/>
    <m/>
    <m/>
    <m/>
    <n v="504.23471642686729"/>
    <x v="4"/>
    <x v="5"/>
    <x v="1"/>
  </r>
  <r>
    <s v="Journal"/>
    <x v="2"/>
    <s v="Data Engineering"/>
    <s v="Data Engineering"/>
    <d v="2024-08-31T00:00:00"/>
    <x v="0"/>
    <s v="50196"/>
    <s v="892958"/>
    <s v="465 Sincera Technologies LLC : 980 Sincera SOW 3 - Data Engineering Team"/>
    <s v="25152"/>
    <s v="17001844665"/>
    <m/>
    <m/>
    <m/>
    <n v="240.11176972707966"/>
    <x v="4"/>
    <x v="77"/>
    <x v="1"/>
  </r>
  <r>
    <s v="Journal"/>
    <x v="2"/>
    <s v="Data Engineering"/>
    <s v="Data Engineering"/>
    <d v="2024-08-31T00:00:00"/>
    <x v="0"/>
    <s v="50415"/>
    <s v="893281"/>
    <s v="469 Stagwell Marketing Cloud LLC : 1190 Stagwell - SOW#4 - Data Engineering Team"/>
    <s v="29211"/>
    <s v="17692058278"/>
    <m/>
    <m/>
    <m/>
    <n v="400.1862828784661"/>
    <x v="4"/>
    <x v="78"/>
    <x v="1"/>
  </r>
  <r>
    <s v="Journal"/>
    <x v="2"/>
    <s v="Data Engineering"/>
    <s v="Data Engineering"/>
    <d v="2024-08-31T00:00:00"/>
    <x v="0"/>
    <s v="50294"/>
    <s v="893137"/>
    <s v="468 Blackstone Inc. : 1141 Blackstone - SOW#16 - Exec Office Team (.Net)"/>
    <s v="28140"/>
    <s v="17690283562"/>
    <m/>
    <m/>
    <m/>
    <n v="536.24961905714463"/>
    <x v="4"/>
    <x v="5"/>
    <x v="1"/>
  </r>
  <r>
    <s v="Journal"/>
    <x v="1"/>
    <s v="Data Engineering"/>
    <s v="Data Engineering"/>
    <d v="2024-08-31T00:00:00"/>
    <x v="0"/>
    <s v="49351"/>
    <s v="889921"/>
    <s v="402 ICC in Forth Point Represents Blend360 : 1364 Franklin Templeton - Vasu POC Team"/>
    <s v="36305"/>
    <m/>
    <m/>
    <m/>
    <m/>
    <n v="34878.943309361814"/>
    <x v="1"/>
    <x v="1"/>
    <x v="1"/>
  </r>
  <r>
    <s v="Journal"/>
    <x v="13"/>
    <s v="Data Engineering"/>
    <s v="Data Engineering"/>
    <d v="2024-08-31T00:00:00"/>
    <x v="0"/>
    <s v="49400"/>
    <s v="889875"/>
    <s v="353 De Lage Landen International B.V : 1387 EPAS support"/>
    <s v="37238"/>
    <m/>
    <m/>
    <m/>
    <m/>
    <n v="1234.00557"/>
    <x v="1"/>
    <x v="80"/>
    <x v="1"/>
  </r>
  <r>
    <s v="Journal"/>
    <x v="2"/>
    <s v="Data Engineering"/>
    <s v="Data Engineering"/>
    <d v="2024-08-31T00:00:00"/>
    <x v="0"/>
    <s v="49831"/>
    <s v="892443"/>
    <s v="461 Session M Inc. : 974 Mastercard SOW #6"/>
    <s v="25146"/>
    <s v="16716229170"/>
    <m/>
    <m/>
    <m/>
    <n v="400.1862828784661"/>
    <x v="4"/>
    <x v="29"/>
    <x v="1"/>
  </r>
  <r>
    <s v="Journal"/>
    <x v="2"/>
    <s v="Data Engineering"/>
    <s v="Data Engineering"/>
    <d v="2024-08-31T00:00:00"/>
    <x v="0"/>
    <s v="50245"/>
    <s v="892988"/>
    <s v="465 Sincera Technologies LLC : 980 Sincera SOW 3 - Data Engineering Team"/>
    <s v="25152"/>
    <s v="17001844665"/>
    <m/>
    <m/>
    <m/>
    <n v="240.11176972707966"/>
    <x v="4"/>
    <x v="77"/>
    <x v="1"/>
  </r>
  <r>
    <s v="Journal"/>
    <x v="9"/>
    <s v="Data Engineering"/>
    <s v="Data Engineering"/>
    <d v="2024-08-31T00:00:00"/>
    <x v="0"/>
    <s v="52166"/>
    <s v="913919"/>
    <s v="- No Entity -"/>
    <m/>
    <m/>
    <s v="ICC 1350 CVS Health : Personalization Future State--Francis"/>
    <m/>
    <s v="TopSide Management Book Elim related to project ICC 1350 CVS Health : Personalization Future State--Francis"/>
    <n v="-3121.45"/>
    <x v="4"/>
    <x v="3"/>
    <x v="1"/>
  </r>
  <r>
    <s v="Journal"/>
    <x v="2"/>
    <s v="Data Engineering"/>
    <s v="Data Engineering"/>
    <d v="2024-08-31T00:00:00"/>
    <x v="0"/>
    <s v="50950"/>
    <s v="893912"/>
    <s v="459 Roku Inc. : 966 SOW#1 2024 - DE &amp; BI Team"/>
    <s v="25138"/>
    <s v="16977995014"/>
    <m/>
    <m/>
    <m/>
    <n v="320.14902630277288"/>
    <x v="4"/>
    <x v="69"/>
    <x v="1"/>
  </r>
  <r>
    <s v="Journal"/>
    <x v="2"/>
    <s v="Data Engineering"/>
    <s v="Data Engineering"/>
    <d v="2024-08-31T00:00:00"/>
    <x v="0"/>
    <s v="50777"/>
    <s v="893563"/>
    <s v="459 Roku Inc. : 966 SOW#1 2024 - DE &amp; BI Team"/>
    <s v="25138"/>
    <s v="16977995014"/>
    <m/>
    <m/>
    <m/>
    <n v="320.14902630277288"/>
    <x v="4"/>
    <x v="69"/>
    <x v="1"/>
  </r>
  <r>
    <s v="Journal"/>
    <x v="2"/>
    <s v="Data Engineering"/>
    <s v="Data Engineering"/>
    <d v="2024-08-31T00:00:00"/>
    <x v="0"/>
    <s v="50826"/>
    <s v="893738"/>
    <s v="460 Globalization Partners Inc. : 1349 Globalization Partners SOW #41 - Data Engineering Team Renewal"/>
    <s v="35885"/>
    <s v="17771226635"/>
    <m/>
    <m/>
    <m/>
    <n v="392.1825572208968"/>
    <x v="4"/>
    <x v="75"/>
    <x v="1"/>
  </r>
  <r>
    <s v="Journal"/>
    <x v="2"/>
    <s v="Data Engineering"/>
    <s v="Data Engineering"/>
    <d v="2024-08-31T00:00:00"/>
    <x v="0"/>
    <s v="50278"/>
    <s v="893210"/>
    <s v="468 Blackstone Inc. : 1013 Blackstone SOW#14 - Data Engineering Team"/>
    <s v="25544"/>
    <s v="16807042572"/>
    <m/>
    <m/>
    <m/>
    <n v="536.24961905714463"/>
    <x v="4"/>
    <x v="5"/>
    <x v="1"/>
  </r>
  <r>
    <s v="Journal"/>
    <x v="2"/>
    <s v="Data Engineering"/>
    <s v="Data Engineering"/>
    <d v="2024-08-31T00:00:00"/>
    <x v="0"/>
    <s v="50264"/>
    <s v="893120"/>
    <s v="468 Blackstone Inc. : 1013 Blackstone SOW#14 - Data Engineering Team"/>
    <s v="25544"/>
    <s v="16807042572"/>
    <m/>
    <m/>
    <m/>
    <n v="536.24961905714463"/>
    <x v="4"/>
    <x v="5"/>
    <x v="1"/>
  </r>
  <r>
    <s v="Journal"/>
    <x v="2"/>
    <s v="Data Engineering"/>
    <s v="Data Engineering"/>
    <d v="2024-08-31T00:00:00"/>
    <x v="0"/>
    <s v="49881"/>
    <s v="892472"/>
    <s v="468 Blackstone Inc. : 988 Blackstone SOW #12"/>
    <s v="25160"/>
    <s v="16856642182"/>
    <m/>
    <m/>
    <m/>
    <n v="480.22353945415932"/>
    <x v="4"/>
    <x v="5"/>
    <x v="1"/>
  </r>
  <r>
    <s v="Journal"/>
    <x v="2"/>
    <s v="Data Engineering"/>
    <s v="Data Engineering"/>
    <d v="2024-08-31T00:00:00"/>
    <x v="0"/>
    <s v="50239"/>
    <s v="892526"/>
    <s v="465 Sincera Technologies LLC : 980 Sincera SOW 3 - Data Engineering Team"/>
    <s v="25152"/>
    <s v="17001844665"/>
    <m/>
    <m/>
    <m/>
    <n v="240.11176972707966"/>
    <x v="4"/>
    <x v="77"/>
    <x v="1"/>
  </r>
  <r>
    <s v="Journal"/>
    <x v="2"/>
    <s v="Data Engineering"/>
    <s v="Data Engineering"/>
    <d v="2024-08-31T00:00:00"/>
    <x v="0"/>
    <s v="50287"/>
    <s v="893130"/>
    <s v="465 Sincera Technologies LLC : 1146 Sincera SOW 4 - DE Team"/>
    <s v="28145"/>
    <s v="17581549176"/>
    <m/>
    <m/>
    <m/>
    <n v="240.11176972707966"/>
    <x v="4"/>
    <x v="77"/>
    <x v="1"/>
  </r>
  <r>
    <s v="Journal"/>
    <x v="2"/>
    <s v="Data Engineering"/>
    <s v="Data Engineering"/>
    <d v="2024-08-31T00:00:00"/>
    <x v="0"/>
    <s v="50390"/>
    <s v="893264"/>
    <s v="468 Blackstone Inc. : 1189 Blackstone - SOW#15 - Developer Experience Team (.Net)"/>
    <s v="29210"/>
    <s v="17485557310"/>
    <m/>
    <m/>
    <m/>
    <n v="560.2607960298526"/>
    <x v="4"/>
    <x v="5"/>
    <x v="1"/>
  </r>
  <r>
    <s v="Journal"/>
    <x v="2"/>
    <s v="Data Engineering"/>
    <s v="Data Engineering"/>
    <d v="2024-08-31T00:00:00"/>
    <x v="0"/>
    <s v="50799"/>
    <s v="893569"/>
    <s v="460 Globalization Partners Inc. : 1349 Globalization Partners SOW #41 - Data Engineering Team Renewal"/>
    <s v="35885"/>
    <s v="17771226635"/>
    <m/>
    <m/>
    <m/>
    <n v="630.29339553358409"/>
    <x v="4"/>
    <x v="75"/>
    <x v="1"/>
  </r>
  <r>
    <s v="Journal"/>
    <x v="2"/>
    <s v="Data Engineering"/>
    <s v="Data Engineering"/>
    <d v="2024-08-31T00:00:00"/>
    <x v="0"/>
    <s v="49819"/>
    <s v="892301"/>
    <s v="461 Session M Inc. : 974 Mastercard SOW #6"/>
    <s v="25146"/>
    <s v="16716229170"/>
    <m/>
    <m/>
    <m/>
    <n v="400.1862828784661"/>
    <x v="4"/>
    <x v="29"/>
    <x v="1"/>
  </r>
  <r>
    <s v="Journal"/>
    <x v="2"/>
    <s v="Data Engineering"/>
    <s v="Data Engineering"/>
    <d v="2024-08-31T00:00:00"/>
    <x v="0"/>
    <s v="50349"/>
    <s v="892539"/>
    <s v="469 Stagwell Marketing Cloud LLC : 987 Stagwell SOW#3"/>
    <s v="25159"/>
    <s v="17001802020"/>
    <m/>
    <m/>
    <m/>
    <n v="408.19000853603541"/>
    <x v="4"/>
    <x v="78"/>
    <x v="1"/>
  </r>
  <r>
    <s v="Journal"/>
    <x v="13"/>
    <s v="Data Engineering"/>
    <s v="Data Engineering"/>
    <d v="2024-08-31T00:00:00"/>
    <x v="0"/>
    <s v="49396"/>
    <s v="889871"/>
    <s v="353 De Lage Landen International B.V : 1387 EPAS support"/>
    <s v="37238"/>
    <m/>
    <m/>
    <m/>
    <m/>
    <n v="575.86926600000004"/>
    <x v="1"/>
    <x v="80"/>
    <x v="1"/>
  </r>
  <r>
    <s v="Journal"/>
    <x v="2"/>
    <s v="Data Engineering"/>
    <s v="Data Engineering"/>
    <d v="2024-08-31T00:00:00"/>
    <x v="0"/>
    <s v="50427"/>
    <s v="893170"/>
    <s v="469 Stagwell Marketing Cloud LLC : 1190 Stagwell - SOW#4 - Data Engineering Team"/>
    <s v="29211"/>
    <s v="17692058278"/>
    <m/>
    <m/>
    <m/>
    <n v="400.1862828784661"/>
    <x v="4"/>
    <x v="78"/>
    <x v="1"/>
  </r>
  <r>
    <s v="Journal"/>
    <x v="2"/>
    <s v="Data Engineering"/>
    <s v="Data Engineering"/>
    <d v="2024-08-31T00:00:00"/>
    <x v="0"/>
    <s v="50488"/>
    <s v="893429"/>
    <s v="459 Roku Inc. : 966 SOW#1 2024 - DE &amp; BI Team"/>
    <s v="25138"/>
    <s v="16977995014"/>
    <m/>
    <m/>
    <m/>
    <n v="480.22353945415932"/>
    <x v="4"/>
    <x v="69"/>
    <x v="1"/>
  </r>
  <r>
    <s v="Journal"/>
    <x v="2"/>
    <s v="Data Engineering"/>
    <s v="Data Engineering"/>
    <d v="2024-08-31T00:00:00"/>
    <x v="0"/>
    <s v="51159"/>
    <s v="894350"/>
    <s v="460 Globalization Partners Inc. : 1368 Globalization Partners SOW #42 - Data Engineering Team Renewal"/>
    <s v="36411"/>
    <s v="17772618578"/>
    <m/>
    <m/>
    <m/>
    <n v="560.2607960298526"/>
    <x v="4"/>
    <x v="75"/>
    <x v="1"/>
  </r>
  <r>
    <s v="Journal"/>
    <x v="2"/>
    <s v="Data Engineering"/>
    <s v="Data Engineering"/>
    <d v="2024-08-31T00:00:00"/>
    <x v="0"/>
    <s v="50471"/>
    <s v="893415"/>
    <s v="468 Blackstone Inc. : 1194 Blackstone - SOW#18 - Data Engineer with AWS (Puneet Team)"/>
    <s v="29419"/>
    <s v="18262439992"/>
    <m/>
    <m/>
    <m/>
    <n v="504.23471642686729"/>
    <x v="4"/>
    <x v="5"/>
    <x v="1"/>
  </r>
  <r>
    <s v="Journal"/>
    <x v="2"/>
    <s v="Data Engineering"/>
    <s v="Data Engineering"/>
    <d v="2024-08-31T00:00:00"/>
    <x v="0"/>
    <s v="50964"/>
    <s v="893923"/>
    <s v="459 Roku Inc. : 966 SOW#1 2024 - DE &amp; BI Team"/>
    <s v="25138"/>
    <s v="16977995014"/>
    <m/>
    <m/>
    <m/>
    <n v="432.20118550874338"/>
    <x v="4"/>
    <x v="69"/>
    <x v="1"/>
  </r>
  <r>
    <s v="Journal"/>
    <x v="9"/>
    <s v="Data Engineering"/>
    <s v="Data Engineering"/>
    <d v="2024-08-31T00:00:00"/>
    <x v="0"/>
    <s v="52166"/>
    <s v="913919"/>
    <s v="- No Entity -"/>
    <m/>
    <m/>
    <s v="ICC 1040 CVS Health : MGE/PMH/GPT 2024 Team"/>
    <m/>
    <s v="TopSide Management Book Elim related to project ICC 1040 CVS Health : MGE/PMH/GPT 2024 Team"/>
    <n v="-43450.239999999998"/>
    <x v="4"/>
    <x v="3"/>
    <x v="1"/>
  </r>
  <r>
    <s v="Journal"/>
    <x v="2"/>
    <s v="Data Engineering"/>
    <s v="Data Engineering"/>
    <d v="2024-08-31T00:00:00"/>
    <x v="0"/>
    <s v="50429"/>
    <s v="893172"/>
    <s v="469 Stagwell Marketing Cloud LLC : 1190 Stagwell - SOW#4 - Data Engineering Team"/>
    <s v="29211"/>
    <s v="17692058278"/>
    <m/>
    <m/>
    <m/>
    <n v="400.1862828784661"/>
    <x v="4"/>
    <x v="78"/>
    <x v="1"/>
  </r>
  <r>
    <s v="Journal"/>
    <x v="2"/>
    <s v="Data Engineering"/>
    <s v="Data Engineering"/>
    <d v="2024-08-31T00:00:00"/>
    <x v="0"/>
    <s v="49829"/>
    <s v="892441"/>
    <s v="461 Session M Inc. : 974 Mastercard SOW #6"/>
    <s v="25146"/>
    <s v="16716229170"/>
    <m/>
    <m/>
    <m/>
    <n v="496.23099076929799"/>
    <x v="4"/>
    <x v="29"/>
    <x v="1"/>
  </r>
  <r>
    <s v="Journal"/>
    <x v="2"/>
    <s v="Data Engineering"/>
    <s v="Data Engineering"/>
    <d v="2024-08-31T00:00:00"/>
    <x v="0"/>
    <s v="50626"/>
    <s v="893625"/>
    <s v="468 Blackstone Inc. : 1285 Blackstone - SOW#24 FS Engineer (Seb Team)"/>
    <s v="32875"/>
    <s v="19901929100"/>
    <m/>
    <m/>
    <m/>
    <n v="520.2421677420059"/>
    <x v="4"/>
    <x v="5"/>
    <x v="1"/>
  </r>
  <r>
    <s v="Journal"/>
    <x v="2"/>
    <s v="Data Engineering"/>
    <s v="Data Engineering"/>
    <d v="2024-08-31T00:00:00"/>
    <x v="0"/>
    <s v="50622"/>
    <s v="893622"/>
    <s v="468 Blackstone Inc. : 1285 Blackstone - SOW#24 FS Engineer (Seb Team)"/>
    <s v="32875"/>
    <s v="19901929100"/>
    <m/>
    <m/>
    <m/>
    <n v="520.2421677420059"/>
    <x v="4"/>
    <x v="5"/>
    <x v="1"/>
  </r>
  <r>
    <s v="Journal"/>
    <x v="2"/>
    <s v="Data Engineering"/>
    <s v="Data Engineering"/>
    <d v="2024-08-31T00:00:00"/>
    <x v="0"/>
    <s v="51378"/>
    <s v="894491"/>
    <s v="482 Madhive : 1111 Madhive - SOW1"/>
    <s v="26788"/>
    <s v="16592846934"/>
    <m/>
    <m/>
    <m/>
    <n v="520.2421677420059"/>
    <x v="4"/>
    <x v="79"/>
    <x v="1"/>
  </r>
  <r>
    <s v="Journal"/>
    <x v="2"/>
    <s v="Data Engineering"/>
    <s v="Data Engineering"/>
    <d v="2024-08-31T00:00:00"/>
    <x v="0"/>
    <s v="50731"/>
    <s v="893545"/>
    <s v="460 Globalization Partners Inc. : 1029 GP SOW #34"/>
    <s v="25867"/>
    <s v="16974076254"/>
    <m/>
    <m/>
    <m/>
    <n v="360.16765459061952"/>
    <x v="4"/>
    <x v="75"/>
    <x v="1"/>
  </r>
  <r>
    <s v="Journal"/>
    <x v="2"/>
    <s v="Data Engineering"/>
    <s v="Data Engineering"/>
    <d v="2024-08-31T00:00:00"/>
    <x v="0"/>
    <s v="50780"/>
    <s v="893710"/>
    <s v="459 Roku Inc. : 966 SOW#1 2024 - DE &amp; BI Team"/>
    <s v="25138"/>
    <s v="16977995014"/>
    <m/>
    <m/>
    <m/>
    <n v="360.16765459061952"/>
    <x v="4"/>
    <x v="69"/>
    <x v="1"/>
  </r>
  <r>
    <s v="Journal"/>
    <x v="2"/>
    <s v="Data Engineering"/>
    <s v="Data Engineering"/>
    <d v="2024-08-31T00:00:00"/>
    <x v="0"/>
    <s v="50587"/>
    <s v="893499"/>
    <s v="468 Blackstone Inc. : 1284 Blackstone - SOW#25 - FS Engineer (Seb Team)"/>
    <s v="32874"/>
    <s v="19902785076"/>
    <m/>
    <m/>
    <m/>
    <n v="536.24961905714463"/>
    <x v="4"/>
    <x v="5"/>
    <x v="1"/>
  </r>
  <r>
    <s v="Journal"/>
    <x v="2"/>
    <s v="Data Engineering"/>
    <s v="Data Engineering"/>
    <d v="2024-08-31T00:00:00"/>
    <x v="0"/>
    <s v="50422"/>
    <s v="893283"/>
    <s v="469 Stagwell Marketing Cloud LLC : 1190 Stagwell - SOW#4 - Data Engineering Team"/>
    <s v="29211"/>
    <s v="17692058278"/>
    <m/>
    <m/>
    <m/>
    <n v="400.1862828784661"/>
    <x v="4"/>
    <x v="78"/>
    <x v="1"/>
  </r>
  <r>
    <s v="Journal"/>
    <x v="2"/>
    <s v="Data Engineering"/>
    <s v="Data Engineering"/>
    <d v="2024-08-31T00:00:00"/>
    <x v="0"/>
    <s v="50218"/>
    <s v="892973"/>
    <s v="465 Sincera Technologies LLC : 980 Sincera SOW 3 - Data Engineering Team"/>
    <s v="25152"/>
    <s v="17001844665"/>
    <m/>
    <m/>
    <m/>
    <n v="336.15647761791155"/>
    <x v="4"/>
    <x v="77"/>
    <x v="1"/>
  </r>
  <r>
    <s v="Journal"/>
    <x v="2"/>
    <s v="Data Engineering"/>
    <s v="Data Engineering"/>
    <d v="2024-08-31T00:00:00"/>
    <x v="0"/>
    <s v="50400"/>
    <s v="893271"/>
    <s v="469 Stagwell Marketing Cloud LLC : 1190 Stagwell - SOW#4 - Data Engineering Team"/>
    <s v="29211"/>
    <s v="17692058278"/>
    <m/>
    <m/>
    <m/>
    <n v="400.1862828784661"/>
    <x v="4"/>
    <x v="78"/>
    <x v="1"/>
  </r>
  <r>
    <s v="Journal"/>
    <x v="2"/>
    <s v="Data Engineering"/>
    <s v="Data Engineering"/>
    <d v="2024-08-31T00:00:00"/>
    <x v="0"/>
    <s v="51437"/>
    <s v="894731"/>
    <s v="456 ICC in Montevideo represents Blend360 : 1166 Fedefarma: Landing Zone Assessment &amp; Recommendation Phase"/>
    <s v="28678"/>
    <s v="17806464279"/>
    <m/>
    <m/>
    <m/>
    <n v="180.08382729530976"/>
    <x v="4"/>
    <x v="16"/>
    <x v="1"/>
  </r>
  <r>
    <s v="Journal"/>
    <x v="2"/>
    <s v="Data Engineering"/>
    <s v="Data Engineering"/>
    <d v="2024-08-31T00:00:00"/>
    <x v="0"/>
    <s v="50911"/>
    <s v="893791"/>
    <s v="460 Globalization Partners Inc. : 1349 Globalization Partners SOW #41 - Data Engineering Team Renewal"/>
    <s v="35885"/>
    <s v="17771226635"/>
    <m/>
    <m/>
    <m/>
    <n v="384.17883156332749"/>
    <x v="4"/>
    <x v="75"/>
    <x v="1"/>
  </r>
  <r>
    <s v="Journal"/>
    <x v="9"/>
    <s v="Data Engineering"/>
    <s v="Data Engineering"/>
    <d v="2024-08-31T00:00:00"/>
    <x v="0"/>
    <s v="51834"/>
    <s v="901619"/>
    <s v="280 NBCU : 1333 NBCU - Prism (Wingspan) 2.0 Engineering Team Extension"/>
    <s v="34755"/>
    <s v="14229394307"/>
    <m/>
    <m/>
    <m/>
    <n v="15933.77"/>
    <x v="4"/>
    <x v="7"/>
    <x v="1"/>
  </r>
  <r>
    <s v="Journal"/>
    <x v="2"/>
    <s v="Data Engineering"/>
    <s v="Data Engineering"/>
    <d v="2024-08-31T00:00:00"/>
    <x v="0"/>
    <s v="51413"/>
    <s v="894526"/>
    <s v="456 ICC in Montevideo represents Blend360 : 1166 Fedefarma: Landing Zone Assessment &amp; Recommendation Phase"/>
    <s v="28678"/>
    <s v="17806464279"/>
    <m/>
    <m/>
    <m/>
    <n v="160.07451315138644"/>
    <x v="4"/>
    <x v="16"/>
    <x v="1"/>
  </r>
  <r>
    <s v="Journal"/>
    <x v="2"/>
    <s v="Data Engineering"/>
    <s v="Data Engineering"/>
    <d v="2024-08-31T00:00:00"/>
    <x v="0"/>
    <s v="50269"/>
    <s v="893203"/>
    <s v="465 Sincera Technologies LLC : 1146 Sincera SOW 4 - DE Team"/>
    <s v="28145"/>
    <s v="17581549176"/>
    <m/>
    <m/>
    <m/>
    <n v="240.11176972707966"/>
    <x v="4"/>
    <x v="77"/>
    <x v="1"/>
  </r>
  <r>
    <s v="Journal"/>
    <x v="2"/>
    <s v="Data Engineering"/>
    <s v="Data Engineering"/>
    <d v="2024-08-31T00:00:00"/>
    <x v="0"/>
    <s v="50654"/>
    <s v="893519"/>
    <s v="468 Blackstone Inc. : 1329 Blackstone - SOW#19 - Exec Office Team (.Net)"/>
    <s v="34751"/>
    <s v="18659335221"/>
    <m/>
    <m/>
    <m/>
    <n v="560.2607960298526"/>
    <x v="4"/>
    <x v="5"/>
    <x v="1"/>
  </r>
  <r>
    <s v="Journal"/>
    <x v="2"/>
    <s v="Data Engineering"/>
    <s v="Data Engineering"/>
    <d v="2024-08-31T00:00:00"/>
    <x v="0"/>
    <s v="49879"/>
    <s v="892470"/>
    <s v="461 Session M Inc. : 974 Mastercard SOW #6"/>
    <s v="25146"/>
    <s v="16716229170"/>
    <m/>
    <m/>
    <m/>
    <n v="416.19373419360477"/>
    <x v="4"/>
    <x v="29"/>
    <x v="1"/>
  </r>
  <r>
    <s v="Journal"/>
    <x v="2"/>
    <s v="Data Engineering"/>
    <s v="Data Engineering"/>
    <d v="2024-08-31T00:00:00"/>
    <x v="0"/>
    <s v="50638"/>
    <s v="893637"/>
    <s v="468 Blackstone Inc. : 1285 Blackstone - SOW#24 FS Engineer (Seb Team)"/>
    <s v="32875"/>
    <s v="19901929100"/>
    <m/>
    <m/>
    <m/>
    <n v="520.2421677420059"/>
    <x v="4"/>
    <x v="5"/>
    <x v="1"/>
  </r>
  <r>
    <s v="Journal"/>
    <x v="2"/>
    <s v="Data Engineering"/>
    <s v="Data Engineering"/>
    <d v="2024-08-31T00:00:00"/>
    <x v="0"/>
    <s v="50629"/>
    <s v="893628"/>
    <s v="459 Roku Inc. : 966 SOW#1 2024 - DE &amp; BI Team"/>
    <s v="25138"/>
    <s v="16977995014"/>
    <m/>
    <m/>
    <m/>
    <n v="504.23471642686729"/>
    <x v="4"/>
    <x v="69"/>
    <x v="1"/>
  </r>
  <r>
    <s v="Journal"/>
    <x v="9"/>
    <s v="Data Engineering"/>
    <s v="Data Engineering"/>
    <d v="2024-08-31T00:00:00"/>
    <x v="0"/>
    <s v="51722"/>
    <s v="901422"/>
    <s v="374 Dish : 1268 2: Dish - Integrated Data + Martech solution"/>
    <s v="32653"/>
    <s v="17214937942"/>
    <m/>
    <m/>
    <m/>
    <n v="4813.3599999999997"/>
    <x v="4"/>
    <x v="13"/>
    <x v="1"/>
  </r>
  <r>
    <s v="Journal"/>
    <x v="2"/>
    <s v="Data Engineering"/>
    <s v="Data Engineering"/>
    <d v="2024-08-31T00:00:00"/>
    <x v="0"/>
    <s v="51127"/>
    <s v="894324"/>
    <s v="460 Globalization Partners Inc. : 1367 Globalization Partners SOW #40 - Data Engineering Team Renewal"/>
    <s v="36410"/>
    <s v="17772859452"/>
    <m/>
    <m/>
    <m/>
    <n v="520.2421677420059"/>
    <x v="4"/>
    <x v="75"/>
    <x v="1"/>
  </r>
  <r>
    <s v="Journal"/>
    <x v="2"/>
    <s v="Data Engineering"/>
    <s v="Data Engineering"/>
    <d v="2024-08-31T00:00:00"/>
    <x v="0"/>
    <s v="50524"/>
    <s v="893453"/>
    <s v="459 Roku Inc. : 966 SOW#1 2024 - DE &amp; BI Team"/>
    <s v="25138"/>
    <s v="16977995014"/>
    <m/>
    <m/>
    <m/>
    <n v="280.1303980149263"/>
    <x v="4"/>
    <x v="69"/>
    <x v="1"/>
  </r>
  <r>
    <s v="Journal"/>
    <x v="2"/>
    <s v="Data Engineering"/>
    <s v="Data Engineering"/>
    <d v="2024-08-31T00:00:00"/>
    <x v="0"/>
    <s v="50325"/>
    <s v="893236"/>
    <s v="468 Blackstone Inc. : 1181 Blackstone - SOW#23 - DE Tech Lead (Rafael Team)"/>
    <s v="28998"/>
    <s v="18243049512"/>
    <m/>
    <m/>
    <m/>
    <n v="440.20491116631274"/>
    <x v="4"/>
    <x v="5"/>
    <x v="1"/>
  </r>
  <r>
    <s v="Journal"/>
    <x v="2"/>
    <s v="Data Engineering"/>
    <s v="Data Engineering"/>
    <d v="2024-08-31T00:00:00"/>
    <x v="0"/>
    <s v="50677"/>
    <s v="893655"/>
    <s v="468 Blackstone Inc. : 1329 Blackstone - SOW#19 - Exec Office Team (.Net)"/>
    <s v="34751"/>
    <s v="18659335221"/>
    <m/>
    <m/>
    <m/>
    <n v="560.2607960298526"/>
    <x v="4"/>
    <x v="5"/>
    <x v="1"/>
  </r>
  <r>
    <s v="Journal"/>
    <x v="2"/>
    <s v="Data Engineering"/>
    <s v="Data Engineering"/>
    <d v="2024-08-31T00:00:00"/>
    <x v="0"/>
    <s v="50011"/>
    <s v="892863"/>
    <s v="468 Blackstone Inc. : 988 Blackstone SOW #12"/>
    <s v="25160"/>
    <s v="16856642182"/>
    <m/>
    <m/>
    <m/>
    <n v="536.24961905714463"/>
    <x v="4"/>
    <x v="5"/>
    <x v="1"/>
  </r>
  <r>
    <s v="Journal"/>
    <x v="2"/>
    <s v="Data Engineering"/>
    <s v="Data Engineering"/>
    <d v="2024-08-31T00:00:00"/>
    <x v="0"/>
    <s v="50353"/>
    <s v="893151"/>
    <s v="469 Stagwell Marketing Cloud LLC : 987 Stagwell SOW#3"/>
    <s v="25159"/>
    <s v="17001802020"/>
    <m/>
    <m/>
    <m/>
    <n v="408.19000853603541"/>
    <x v="4"/>
    <x v="78"/>
    <x v="1"/>
  </r>
  <r>
    <s v="Journal"/>
    <x v="2"/>
    <s v="Data Engineering"/>
    <s v="Data Engineering"/>
    <d v="2024-08-31T00:00:00"/>
    <x v="0"/>
    <s v="50886"/>
    <s v="892565"/>
    <s v="459 Roku Inc. : 966 SOW#1 2024 - DE &amp; BI Team"/>
    <s v="25138"/>
    <s v="16977995014"/>
    <m/>
    <m/>
    <m/>
    <n v="450.20956823827436"/>
    <x v="4"/>
    <x v="69"/>
    <x v="1"/>
  </r>
  <r>
    <s v="Journal"/>
    <x v="2"/>
    <s v="Data Engineering"/>
    <s v="Data Engineering"/>
    <d v="2024-08-31T00:00:00"/>
    <x v="0"/>
    <s v="50930"/>
    <s v="892759"/>
    <s v="459 Roku Inc. : 966 SOW#1 2024 - DE &amp; BI Team"/>
    <s v="25138"/>
    <s v="16977995014"/>
    <m/>
    <m/>
    <m/>
    <n v="464.21608813902071"/>
    <x v="4"/>
    <x v="69"/>
    <x v="1"/>
  </r>
  <r>
    <s v="Journal"/>
    <x v="2"/>
    <s v="Data Engineering"/>
    <s v="Data Engineering"/>
    <d v="2024-08-31T00:00:00"/>
    <x v="0"/>
    <s v="50831"/>
    <s v="893743"/>
    <s v="459 Roku Inc. : 966 SOW#1 2024 - DE &amp; BI Team"/>
    <s v="25138"/>
    <s v="16977995014"/>
    <m/>
    <m/>
    <m/>
    <n v="464.21608813902071"/>
    <x v="4"/>
    <x v="69"/>
    <x v="1"/>
  </r>
  <r>
    <s v="Journal"/>
    <x v="2"/>
    <s v="Data Engineering"/>
    <s v="Data Engineering"/>
    <d v="2024-08-31T00:00:00"/>
    <x v="0"/>
    <s v="49844"/>
    <s v="892448"/>
    <s v="468 Blackstone Inc. : 988 Blackstone SOW #12"/>
    <s v="25160"/>
    <s v="16856642182"/>
    <m/>
    <m/>
    <m/>
    <n v="440.20491116631274"/>
    <x v="4"/>
    <x v="5"/>
    <x v="1"/>
  </r>
  <r>
    <s v="Journal"/>
    <x v="2"/>
    <s v="Data Engineering"/>
    <s v="Data Engineering"/>
    <d v="2024-08-31T00:00:00"/>
    <x v="0"/>
    <s v="50509"/>
    <s v="893447"/>
    <s v="459 Roku Inc. : 966 SOW#1 2024 - DE &amp; BI Team"/>
    <s v="25138"/>
    <s v="16977995014"/>
    <m/>
    <m/>
    <m/>
    <n v="432.20118550874338"/>
    <x v="4"/>
    <x v="69"/>
    <x v="1"/>
  </r>
  <r>
    <s v="Journal"/>
    <x v="2"/>
    <s v="Data Engineering"/>
    <s v="Data Engineering"/>
    <d v="2024-08-31T00:00:00"/>
    <x v="0"/>
    <s v="50506"/>
    <s v="893444"/>
    <s v="468 Blackstone Inc. : 1255 Blackstone - Python Engineers (James Team)"/>
    <s v="32036"/>
    <s v="19584503853"/>
    <m/>
    <m/>
    <m/>
    <n v="520.2421677420059"/>
    <x v="4"/>
    <x v="5"/>
    <x v="1"/>
  </r>
  <r>
    <s v="Journal"/>
    <x v="2"/>
    <s v="Data Engineering"/>
    <s v="Data Engineering"/>
    <d v="2024-08-31T00:00:00"/>
    <x v="0"/>
    <s v="50417"/>
    <s v="893282"/>
    <s v="469 Stagwell Marketing Cloud LLC : 1190 Stagwell - SOW#4 - Data Engineering Team"/>
    <s v="29211"/>
    <s v="17692058278"/>
    <m/>
    <m/>
    <m/>
    <n v="400.1862828784661"/>
    <x v="4"/>
    <x v="78"/>
    <x v="1"/>
  </r>
  <r>
    <s v="Journal"/>
    <x v="2"/>
    <s v="Data Engineering"/>
    <s v="Data Engineering"/>
    <d v="2024-08-31T00:00:00"/>
    <x v="0"/>
    <s v="50897"/>
    <s v="892752"/>
    <s v="459 Roku Inc. : 966 SOW#1 2024 - DE &amp; BI Team"/>
    <s v="25138"/>
    <s v="16977995014"/>
    <m/>
    <m/>
    <m/>
    <n v="158.0735817369941"/>
    <x v="4"/>
    <x v="69"/>
    <x v="1"/>
  </r>
  <r>
    <s v="Journal"/>
    <x v="13"/>
    <s v="Data Engineering"/>
    <s v="Data Engineering"/>
    <d v="2024-08-31T00:00:00"/>
    <x v="0"/>
    <s v="49562"/>
    <s v="890195"/>
    <s v="294 ALDI Business Services B.V. : 1149 MMM Rebuild &amp; Monthly Rescoring 2024"/>
    <s v="28148"/>
    <m/>
    <m/>
    <m/>
    <m/>
    <n v="471.6643512"/>
    <x v="1"/>
    <x v="26"/>
    <x v="1"/>
  </r>
  <r>
    <s v="Journal"/>
    <x v="1"/>
    <s v="Data Engineering"/>
    <s v="Data Engineering"/>
    <d v="2024-08-31T00:00:00"/>
    <x v="0"/>
    <s v="49523"/>
    <s v="890169"/>
    <s v="402 ICC in Forth Point Represents Blend360 : 1378 Wyndham - Guest Analytics Retainer"/>
    <s v="36722"/>
    <m/>
    <m/>
    <m/>
    <m/>
    <n v="1483.2875405691398"/>
    <x v="1"/>
    <x v="6"/>
    <x v="1"/>
  </r>
  <r>
    <s v="Journal"/>
    <x v="9"/>
    <s v="Data Engineering"/>
    <s v="Data Engineering"/>
    <d v="2024-08-31T00:00:00"/>
    <x v="0"/>
    <s v="51727"/>
    <s v="901339"/>
    <s v="11 Visa : 1246 NextGen Solutions"/>
    <s v="31318"/>
    <s v="18657995555"/>
    <m/>
    <m/>
    <m/>
    <n v="215.08"/>
    <x v="4"/>
    <x v="23"/>
    <x v="1"/>
  </r>
  <r>
    <s v="Journal"/>
    <x v="2"/>
    <s v="Data Engineering"/>
    <s v="Data Engineering"/>
    <d v="2024-08-31T00:00:00"/>
    <x v="0"/>
    <s v="50549"/>
    <s v="893473"/>
    <s v="459 Roku Inc. : 966 SOW#1 2024 - DE &amp; BI Team"/>
    <s v="25138"/>
    <s v="16977995014"/>
    <m/>
    <m/>
    <m/>
    <n v="480.22353945415932"/>
    <x v="4"/>
    <x v="69"/>
    <x v="1"/>
  </r>
  <r>
    <s v="Journal"/>
    <x v="2"/>
    <s v="Data Engineering"/>
    <s v="Data Engineering"/>
    <d v="2024-08-31T00:00:00"/>
    <x v="0"/>
    <s v="50455"/>
    <s v="893403"/>
    <s v="468 Blackstone Inc. : 1194 Blackstone - SOW#18 - Data Engineer with AWS (Puneet Team)"/>
    <s v="29419"/>
    <s v="18262439992"/>
    <m/>
    <m/>
    <m/>
    <n v="560.2607960298526"/>
    <x v="4"/>
    <x v="5"/>
    <x v="1"/>
  </r>
  <r>
    <s v="Journal"/>
    <x v="2"/>
    <s v="Data Engineering"/>
    <s v="Data Engineering"/>
    <d v="2024-08-31T00:00:00"/>
    <x v="0"/>
    <s v="50437"/>
    <s v="893292"/>
    <s v="468 Blackstone Inc. : 1194 Blackstone - SOW#18 - Data Engineer with AWS (Puneet Team)"/>
    <s v="29419"/>
    <s v="18262439992"/>
    <m/>
    <m/>
    <m/>
    <n v="560.2607960298526"/>
    <x v="4"/>
    <x v="5"/>
    <x v="1"/>
  </r>
  <r>
    <s v="Journal"/>
    <x v="2"/>
    <s v="Data Engineering"/>
    <s v="Data Engineering"/>
    <d v="2024-08-31T00:00:00"/>
    <x v="0"/>
    <s v="50807"/>
    <s v="892745"/>
    <s v="460 Globalization Partners Inc. : 1349 Globalization Partners SOW #41 - Data Engineering Team Renewal"/>
    <s v="35885"/>
    <s v="17771226635"/>
    <m/>
    <m/>
    <m/>
    <n v="384.17883156332749"/>
    <x v="4"/>
    <x v="75"/>
    <x v="1"/>
  </r>
  <r>
    <s v="Journal"/>
    <x v="9"/>
    <s v="Data Engineering"/>
    <s v="Data Engineering"/>
    <d v="2024-08-31T00:00:00"/>
    <x v="0"/>
    <s v="52166"/>
    <s v="913919"/>
    <s v="- No Entity -"/>
    <m/>
    <m/>
    <s v="ICC 1222 Franklin Templeton : Franklin Templeton - Vasu POC Team"/>
    <m/>
    <s v="TopSide Management Book Elim related to project ICC 1222 Franklin Templeton : Franklin Templeton - Vasu POC Team"/>
    <n v="-11621.41"/>
    <x v="4"/>
    <x v="1"/>
    <x v="1"/>
  </r>
  <r>
    <s v="Journal"/>
    <x v="2"/>
    <s v="Data Engineering"/>
    <s v="Data Engineering"/>
    <d v="2024-08-31T00:00:00"/>
    <x v="0"/>
    <s v="51051"/>
    <s v="893981"/>
    <s v="459 Roku Inc. : 966 SOW#1 2024 - DE &amp; BI Team"/>
    <s v="25138"/>
    <s v="16977995014"/>
    <m/>
    <m/>
    <m/>
    <n v="661.80812727395141"/>
    <x v="4"/>
    <x v="69"/>
    <x v="1"/>
  </r>
  <r>
    <s v="Journal"/>
    <x v="2"/>
    <s v="Data Engineering"/>
    <s v="Data Engineering"/>
    <d v="2024-08-31T00:00:00"/>
    <x v="0"/>
    <s v="50851"/>
    <s v="893757"/>
    <s v="460 Globalization Partners Inc. : 1349 Globalization Partners SOW #41 - Data Engineering Team Renewal"/>
    <s v="35885"/>
    <s v="17771226635"/>
    <m/>
    <m/>
    <m/>
    <n v="448.20863682388205"/>
    <x v="4"/>
    <x v="75"/>
    <x v="1"/>
  </r>
  <r>
    <s v="Journal"/>
    <x v="2"/>
    <s v="Data Engineering"/>
    <s v="Data Engineering"/>
    <d v="2024-08-31T00:00:00"/>
    <x v="0"/>
    <s v="50344"/>
    <s v="893147"/>
    <s v="468 Blackstone Inc. : 1181 Blackstone - SOW#23 - DE Tech Lead (Rafael Team)"/>
    <s v="28998"/>
    <s v="18243049512"/>
    <m/>
    <m/>
    <m/>
    <n v="440.20491116631274"/>
    <x v="4"/>
    <x v="5"/>
    <x v="1"/>
  </r>
  <r>
    <s v="Journal"/>
    <x v="2"/>
    <s v="Data Engineering"/>
    <s v="Data Engineering"/>
    <d v="2024-08-31T00:00:00"/>
    <x v="0"/>
    <s v="50132"/>
    <s v="892933"/>
    <s v="468 Blackstone Inc. : 988 Blackstone SOW #12"/>
    <s v="25160"/>
    <s v="16856642182"/>
    <m/>
    <m/>
    <m/>
    <n v="536.24961905714463"/>
    <x v="4"/>
    <x v="5"/>
    <x v="1"/>
  </r>
  <r>
    <s v="Journal"/>
    <x v="2"/>
    <s v="Data Engineering"/>
    <s v="Data Engineering"/>
    <d v="2024-08-31T00:00:00"/>
    <x v="0"/>
    <s v="49979"/>
    <s v="892840"/>
    <s v="468 Blackstone Inc. : 988 Blackstone SOW #12"/>
    <s v="25160"/>
    <s v="16856642182"/>
    <m/>
    <m/>
    <m/>
    <n v="480.22353945415932"/>
    <x v="4"/>
    <x v="5"/>
    <x v="1"/>
  </r>
  <r>
    <s v="Journal"/>
    <x v="2"/>
    <s v="Data Engineering"/>
    <s v="Data Engineering"/>
    <d v="2024-08-31T00:00:00"/>
    <x v="0"/>
    <s v="51390"/>
    <s v="894701"/>
    <s v="468 Blackstone Inc. : 1256 Blackstone - SOW#26 BE Engineer Insurance Team (Scott S.)"/>
    <s v="32037"/>
    <s v="19584717835"/>
    <m/>
    <m/>
    <m/>
    <n v="560.2607960298526"/>
    <x v="4"/>
    <x v="5"/>
    <x v="1"/>
  </r>
  <r>
    <s v="Journal"/>
    <x v="2"/>
    <s v="Data Engineering"/>
    <s v="Data Engineering"/>
    <d v="2024-08-31T00:00:00"/>
    <x v="0"/>
    <s v="51351"/>
    <s v="894470"/>
    <s v="482 Madhive : 1111 Madhive - SOW1"/>
    <s v="26788"/>
    <s v="16592846934"/>
    <m/>
    <m/>
    <m/>
    <n v="270.12574094296463"/>
    <x v="4"/>
    <x v="79"/>
    <x v="1"/>
  </r>
  <r>
    <s v="Journal"/>
    <x v="2"/>
    <s v="Data Engineering"/>
    <s v="Data Engineering"/>
    <d v="2024-08-31T00:00:00"/>
    <x v="0"/>
    <s v="51102"/>
    <s v="894315"/>
    <s v="460 Globalization Partners Inc. : 1367 Globalization Partners SOW #40 - Data Engineering Team Renewal"/>
    <s v="36410"/>
    <s v="17772859452"/>
    <m/>
    <m/>
    <m/>
    <n v="520.2421677420059"/>
    <x v="4"/>
    <x v="75"/>
    <x v="1"/>
  </r>
  <r>
    <s v="Journal"/>
    <x v="9"/>
    <s v="Data Engineering"/>
    <s v="Data Engineering"/>
    <d v="2024-08-31T00:00:00"/>
    <x v="0"/>
    <s v="51681"/>
    <s v="901314"/>
    <s v="362 Universal Parks &amp; Resorts : 1133 UDX - AdOps Support Renewal"/>
    <s v="27529"/>
    <s v="16534047054"/>
    <m/>
    <m/>
    <m/>
    <n v="-0.19"/>
    <x v="4"/>
    <x v="22"/>
    <x v="1"/>
  </r>
  <r>
    <s v="Journal"/>
    <x v="2"/>
    <s v="Data Engineering"/>
    <s v="Data Engineering"/>
    <d v="2024-08-31T00:00:00"/>
    <x v="0"/>
    <s v="51350"/>
    <s v="894471"/>
    <s v="459 Roku Inc. : 968 Roku SOW 2 - Data Engineering Team"/>
    <s v="25140"/>
    <s v="16977994594"/>
    <m/>
    <m/>
    <m/>
    <n v="480.22353945415932"/>
    <x v="4"/>
    <x v="69"/>
    <x v="1"/>
  </r>
  <r>
    <s v="Journal"/>
    <x v="2"/>
    <s v="Data Engineering"/>
    <s v="Data Engineering"/>
    <d v="2024-08-31T00:00:00"/>
    <x v="0"/>
    <s v="50944"/>
    <s v="893906"/>
    <s v="459 Roku Inc. : 966 SOW#1 2024 - DE &amp; BI Team"/>
    <s v="25138"/>
    <s v="16977995014"/>
    <m/>
    <m/>
    <m/>
    <n v="320.14902630277288"/>
    <x v="4"/>
    <x v="69"/>
    <x v="1"/>
  </r>
  <r>
    <s v="Journal"/>
    <x v="2"/>
    <s v="Data Engineering"/>
    <s v="Data Engineering"/>
    <d v="2024-08-31T00:00:00"/>
    <x v="0"/>
    <s v="51337"/>
    <s v="894502"/>
    <s v="459 Roku Inc. : 968 Roku SOW 2 - Data Engineering Team"/>
    <s v="25140"/>
    <s v="16977994594"/>
    <m/>
    <m/>
    <m/>
    <n v="480.22353945415932"/>
    <x v="4"/>
    <x v="69"/>
    <x v="1"/>
  </r>
  <r>
    <s v="Journal"/>
    <x v="2"/>
    <s v="Data Engineering"/>
    <s v="Data Engineering"/>
    <d v="2024-08-31T00:00:00"/>
    <x v="0"/>
    <s v="50706"/>
    <s v="893538"/>
    <s v="459 Roku Inc. : 966 SOW#1 2024 - DE &amp; BI Team"/>
    <s v="25138"/>
    <s v="16977995014"/>
    <m/>
    <m/>
    <m/>
    <n v="320.14902630277288"/>
    <x v="4"/>
    <x v="69"/>
    <x v="1"/>
  </r>
  <r>
    <s v="Journal"/>
    <x v="2"/>
    <s v="Data Engineering"/>
    <s v="Data Engineering"/>
    <d v="2024-08-31T00:00:00"/>
    <x v="0"/>
    <s v="50346"/>
    <s v="893149"/>
    <s v="469 Stagwell Marketing Cloud LLC : 985 Stagwell SOW#1"/>
    <s v="25157"/>
    <s v="17001841791"/>
    <m/>
    <m/>
    <m/>
    <n v="520.2421677420059"/>
    <x v="4"/>
    <x v="78"/>
    <x v="1"/>
  </r>
  <r>
    <s v="Journal"/>
    <x v="2"/>
    <s v="Data Engineering"/>
    <s v="Data Engineering"/>
    <d v="2024-08-31T00:00:00"/>
    <x v="0"/>
    <s v="50623"/>
    <s v="892735"/>
    <s v="459 Roku Inc. : 966 SOW#1 2024 - DE &amp; BI Team"/>
    <s v="25138"/>
    <s v="16977995014"/>
    <m/>
    <m/>
    <m/>
    <n v="464.21608813902071"/>
    <x v="4"/>
    <x v="69"/>
    <x v="1"/>
  </r>
  <r>
    <s v="Journal"/>
    <x v="2"/>
    <s v="Data Engineering"/>
    <s v="Data Engineering"/>
    <d v="2024-08-31T00:00:00"/>
    <x v="0"/>
    <s v="50674"/>
    <s v="892553"/>
    <s v="468 Blackstone Inc. : 1329 Blackstone - SOW#19 - Exec Office Team (.Net)"/>
    <s v="34751"/>
    <s v="18659335221"/>
    <m/>
    <m/>
    <m/>
    <n v="560.2607960298526"/>
    <x v="4"/>
    <x v="5"/>
    <x v="1"/>
  </r>
  <r>
    <s v="Journal"/>
    <x v="2"/>
    <s v="Data Engineering"/>
    <s v="Data Engineering"/>
    <d v="2024-08-31T00:00:00"/>
    <x v="0"/>
    <s v="51406"/>
    <s v="894523"/>
    <s v="456 ICC in Montevideo represents Blend360 : 1166 Fedefarma: Landing Zone Assessment &amp; Recommendation Phase"/>
    <s v="28678"/>
    <s v="17806464279"/>
    <m/>
    <m/>
    <m/>
    <n v="160.07451315138644"/>
    <x v="4"/>
    <x v="16"/>
    <x v="1"/>
  </r>
  <r>
    <s v="Journal"/>
    <x v="2"/>
    <s v="Data Engineering"/>
    <s v="Data Engineering"/>
    <d v="2024-08-31T00:00:00"/>
    <x v="0"/>
    <s v="49862"/>
    <s v="892312"/>
    <s v="468 Blackstone Inc. : 988 Blackstone SOW #12"/>
    <s v="25160"/>
    <s v="16856642182"/>
    <m/>
    <m/>
    <m/>
    <n v="480.22353945415932"/>
    <x v="4"/>
    <x v="5"/>
    <x v="1"/>
  </r>
  <r>
    <s v="Journal"/>
    <x v="9"/>
    <s v="Data Engineering"/>
    <s v="Data Engineering"/>
    <d v="2024-08-31T00:00:00"/>
    <x v="0"/>
    <s v="51759"/>
    <s v="901360"/>
    <s v="11 Visa : 1246 NextGen Solutions"/>
    <s v="31318"/>
    <s v="18657995555"/>
    <m/>
    <m/>
    <m/>
    <n v="47.55"/>
    <x v="4"/>
    <x v="23"/>
    <x v="1"/>
  </r>
  <r>
    <s v="Journal"/>
    <x v="2"/>
    <s v="Data Engineering"/>
    <s v="Data Engineering"/>
    <d v="2024-08-31T00:00:00"/>
    <x v="0"/>
    <s v="50246"/>
    <s v="892528"/>
    <s v="468 Blackstone Inc. : 1013 Blackstone SOW#14 - Data Engineering Team"/>
    <s v="25544"/>
    <s v="16807042572"/>
    <m/>
    <m/>
    <m/>
    <n v="536.24961905714463"/>
    <x v="4"/>
    <x v="5"/>
    <x v="1"/>
  </r>
  <r>
    <s v="Journal"/>
    <x v="9"/>
    <s v="Data Engineering"/>
    <s v="Data Engineering"/>
    <d v="2024-08-31T00:00:00"/>
    <x v="0"/>
    <s v="49242"/>
    <s v="888137"/>
    <s v="182 GoodRx : 1142 GoodRx - April to October Renewal"/>
    <s v="28141"/>
    <s v="17583569682"/>
    <m/>
    <m/>
    <s v="Retainer Revenue Recognition"/>
    <n v="4347.3900000000003"/>
    <x v="4"/>
    <x v="21"/>
    <x v="1"/>
  </r>
  <r>
    <s v="Journal"/>
    <x v="9"/>
    <s v="Data Engineering"/>
    <s v="Data Engineering"/>
    <d v="2024-08-31T00:00:00"/>
    <x v="0"/>
    <s v="49214"/>
    <s v="888033"/>
    <s v="280 NBCU : 880 AWB 2.0 Pod 1H 2024 Extension"/>
    <s v="22983"/>
    <s v="14811023743"/>
    <m/>
    <m/>
    <s v="Retainer Revenue Recognition"/>
    <n v="97303.34"/>
    <x v="4"/>
    <x v="7"/>
    <x v="1"/>
  </r>
  <r>
    <s v="Journal"/>
    <x v="2"/>
    <s v="Data Engineering"/>
    <s v="Data Engineering"/>
    <d v="2024-08-31T00:00:00"/>
    <x v="0"/>
    <s v="51187"/>
    <s v="894366"/>
    <s v="459 Roku Inc. : 966 SOW#1 2024 - DE &amp; BI Team"/>
    <s v="25138"/>
    <s v="16977995014"/>
    <m/>
    <m/>
    <m/>
    <n v="320.14902630277288"/>
    <x v="4"/>
    <x v="69"/>
    <x v="1"/>
  </r>
  <r>
    <s v="Journal"/>
    <x v="2"/>
    <s v="Data Engineering"/>
    <s v="Data Engineering"/>
    <d v="2024-08-31T00:00:00"/>
    <x v="0"/>
    <s v="50145"/>
    <s v="892381"/>
    <s v="468 Blackstone Inc. : 988 Blackstone SOW #12"/>
    <s v="25160"/>
    <s v="16856642182"/>
    <m/>
    <m/>
    <m/>
    <n v="480.22353945415932"/>
    <x v="4"/>
    <x v="5"/>
    <x v="1"/>
  </r>
  <r>
    <s v="Journal"/>
    <x v="2"/>
    <s v="Data Engineering"/>
    <s v="Data Engineering"/>
    <d v="2024-08-31T00:00:00"/>
    <x v="0"/>
    <s v="50276"/>
    <s v="893208"/>
    <s v="468 Blackstone Inc. : 1013 Blackstone SOW#14 - Data Engineering Team"/>
    <s v="25544"/>
    <s v="16807042572"/>
    <m/>
    <m/>
    <m/>
    <n v="536.24961905714463"/>
    <x v="4"/>
    <x v="5"/>
    <x v="1"/>
  </r>
  <r>
    <s v="Journal"/>
    <x v="2"/>
    <s v="Data Engineering"/>
    <s v="Data Engineering"/>
    <d v="2024-08-31T00:00:00"/>
    <x v="0"/>
    <s v="51075"/>
    <s v="894293"/>
    <s v="460 Globalization Partners Inc. : 1367 Globalization Partners SOW #40 - Data Engineering Team Renewal"/>
    <s v="36410"/>
    <s v="17772859452"/>
    <m/>
    <m/>
    <m/>
    <n v="729.33962447338058"/>
    <x v="4"/>
    <x v="75"/>
    <x v="1"/>
  </r>
  <r>
    <s v="Journal"/>
    <x v="2"/>
    <s v="Data Engineering"/>
    <s v="Data Engineering"/>
    <d v="2024-08-31T00:00:00"/>
    <x v="0"/>
    <s v="49955"/>
    <s v="892828"/>
    <s v="468 Blackstone Inc. : 988 Blackstone SOW #12"/>
    <s v="25160"/>
    <s v="16856642182"/>
    <m/>
    <m/>
    <m/>
    <n v="560.2607960298526"/>
    <x v="4"/>
    <x v="5"/>
    <x v="1"/>
  </r>
  <r>
    <s v="Journal"/>
    <x v="9"/>
    <s v="Data Engineering"/>
    <s v="Data Engineering"/>
    <d v="2024-08-31T00:00:00"/>
    <x v="0"/>
    <s v="52166"/>
    <s v="913919"/>
    <s v="- No Entity -"/>
    <m/>
    <m/>
    <s v="ICC 1203 CVS Health : Foundry--FED Harleen"/>
    <m/>
    <s v="TopSide Management Book Elim related to project ICC 1203 CVS Health : Foundry--FED Harleen"/>
    <n v="-10564.92"/>
    <x v="4"/>
    <x v="3"/>
    <x v="1"/>
  </r>
  <r>
    <s v="Journal"/>
    <x v="2"/>
    <s v="Data Engineering"/>
    <s v="Data Engineering"/>
    <d v="2024-08-31T00:00:00"/>
    <x v="0"/>
    <s v="50772"/>
    <s v="893558"/>
    <s v="460 Globalization Partners Inc. : 1349 Globalization Partners SOW #41 - Data Engineering Team Renewal"/>
    <s v="35885"/>
    <s v="17771226635"/>
    <m/>
    <m/>
    <m/>
    <n v="384.17883156332749"/>
    <x v="4"/>
    <x v="75"/>
    <x v="1"/>
  </r>
  <r>
    <s v="Journal"/>
    <x v="2"/>
    <s v="Data Engineering"/>
    <s v="Data Engineering"/>
    <d v="2024-08-31T00:00:00"/>
    <x v="0"/>
    <s v="50477"/>
    <s v="893418"/>
    <s v="468 Blackstone Inc. : 1194 Blackstone - SOW#18 - Data Engineer with AWS (Puneet Team)"/>
    <s v="29419"/>
    <s v="18262439992"/>
    <m/>
    <m/>
    <m/>
    <n v="560.2607960298526"/>
    <x v="4"/>
    <x v="5"/>
    <x v="1"/>
  </r>
  <r>
    <s v="Journal"/>
    <x v="2"/>
    <s v="Data Engineering"/>
    <s v="Data Engineering"/>
    <d v="2024-08-31T00:00:00"/>
    <x v="0"/>
    <s v="50739"/>
    <s v="893690"/>
    <s v="460 Globalization Partners Inc. : 1029 GP SOW #34"/>
    <s v="25867"/>
    <s v="16974076254"/>
    <m/>
    <m/>
    <m/>
    <n v="360.16765459061952"/>
    <x v="4"/>
    <x v="75"/>
    <x v="1"/>
  </r>
  <r>
    <s v="Journal"/>
    <x v="2"/>
    <s v="Data Engineering"/>
    <s v="Data Engineering"/>
    <d v="2024-08-31T00:00:00"/>
    <x v="0"/>
    <s v="49890"/>
    <s v="892325"/>
    <s v="468 Blackstone Inc. : 988 Blackstone SOW #12"/>
    <s v="25160"/>
    <s v="16856642182"/>
    <m/>
    <m/>
    <m/>
    <n v="536.24961905714463"/>
    <x v="4"/>
    <x v="5"/>
    <x v="1"/>
  </r>
  <r>
    <s v="Journal"/>
    <x v="2"/>
    <s v="Data Engineering"/>
    <s v="Data Engineering"/>
    <d v="2024-08-31T00:00:00"/>
    <x v="0"/>
    <s v="49816"/>
    <s v="892299"/>
    <s v="468 Blackstone Inc. : 988 Blackstone SOW #12"/>
    <s v="25160"/>
    <s v="16856642182"/>
    <m/>
    <m/>
    <m/>
    <n v="560.2607960298526"/>
    <x v="4"/>
    <x v="5"/>
    <x v="1"/>
  </r>
  <r>
    <s v="Journal"/>
    <x v="2"/>
    <s v="Data Engineering"/>
    <s v="Data Engineering"/>
    <d v="2024-08-31T00:00:00"/>
    <x v="0"/>
    <s v="51162"/>
    <s v="894352"/>
    <s v="459 Roku Inc. : 966 SOW#1 2024 - DE &amp; BI Team"/>
    <s v="25138"/>
    <s v="16977995014"/>
    <m/>
    <m/>
    <m/>
    <n v="360.16765459061952"/>
    <x v="4"/>
    <x v="69"/>
    <x v="1"/>
  </r>
  <r>
    <s v="Journal"/>
    <x v="9"/>
    <s v="Data Engineering"/>
    <s v="Data Engineering"/>
    <d v="2024-08-31T00:00:00"/>
    <x v="0"/>
    <s v="51743"/>
    <s v="901505"/>
    <s v="489 IAC/InterActiveCorp : 1163 IAC - Data Strategy &amp; Performance Measurement - Snowflake Sourced"/>
    <s v="28469"/>
    <s v="17581057915"/>
    <m/>
    <m/>
    <m/>
    <n v="2541.31"/>
    <x v="4"/>
    <x v="81"/>
    <x v="1"/>
  </r>
  <r>
    <s v="Journal"/>
    <x v="2"/>
    <s v="Data Engineering"/>
    <s v="Data Engineering"/>
    <d v="2024-08-31T00:00:00"/>
    <x v="0"/>
    <s v="50693"/>
    <s v="893662"/>
    <s v="459 Roku Inc. : 966 SOW#1 2024 - DE &amp; BI Team"/>
    <s v="25138"/>
    <s v="16977995014"/>
    <m/>
    <m/>
    <m/>
    <n v="280.1303980149263"/>
    <x v="4"/>
    <x v="69"/>
    <x v="1"/>
  </r>
  <r>
    <s v="Journal"/>
    <x v="2"/>
    <s v="Data Engineering"/>
    <s v="Data Engineering"/>
    <d v="2024-08-31T00:00:00"/>
    <x v="0"/>
    <s v="51393"/>
    <s v="894703"/>
    <s v="456 ICC in Montevideo represents Blend360 : 1166 Fedefarma: Landing Zone Assessment &amp; Recommendation Phase"/>
    <s v="28678"/>
    <s v="17806464279"/>
    <m/>
    <m/>
    <m/>
    <n v="160.07451315138644"/>
    <x v="4"/>
    <x v="16"/>
    <x v="1"/>
  </r>
  <r>
    <s v="Journal"/>
    <x v="2"/>
    <s v="Data Engineering"/>
    <s v="Data Engineering"/>
    <d v="2024-08-31T00:00:00"/>
    <x v="0"/>
    <s v="49893"/>
    <s v="892327"/>
    <s v="468 Blackstone Inc. : 988 Blackstone SOW #12"/>
    <s v="25160"/>
    <s v="16856642182"/>
    <m/>
    <m/>
    <m/>
    <n v="560.2607960298526"/>
    <x v="4"/>
    <x v="5"/>
    <x v="1"/>
  </r>
  <r>
    <s v="Journal"/>
    <x v="2"/>
    <s v="Data Engineering"/>
    <s v="Data Engineering"/>
    <d v="2024-08-31T00:00:00"/>
    <x v="0"/>
    <s v="49803"/>
    <s v="892425"/>
    <s v="461 Session M Inc. : 974 Mastercard SOW #6"/>
    <s v="25146"/>
    <s v="16716229170"/>
    <m/>
    <m/>
    <m/>
    <n v="416.19373419360477"/>
    <x v="4"/>
    <x v="29"/>
    <x v="1"/>
  </r>
  <r>
    <s v="Journal"/>
    <x v="2"/>
    <s v="Data Engineering"/>
    <s v="Data Engineering"/>
    <d v="2024-08-31T00:00:00"/>
    <x v="0"/>
    <s v="50365"/>
    <s v="892542"/>
    <s v="468 Blackstone Inc. : 1189 Blackstone - SOW#15 - Developer Experience Team (.Net)"/>
    <s v="29210"/>
    <s v="17485557310"/>
    <m/>
    <m/>
    <m/>
    <n v="560.2607960298526"/>
    <x v="4"/>
    <x v="5"/>
    <x v="1"/>
  </r>
  <r>
    <s v="Journal"/>
    <x v="2"/>
    <s v="Data Engineering"/>
    <s v="Data Engineering"/>
    <d v="2024-08-31T00:00:00"/>
    <x v="0"/>
    <s v="50523"/>
    <s v="893001"/>
    <s v="468 Blackstone Inc. : 1255 Blackstone - Python Engineers (James Team)"/>
    <s v="32036"/>
    <s v="19584503853"/>
    <m/>
    <m/>
    <m/>
    <n v="520.2421677420059"/>
    <x v="4"/>
    <x v="5"/>
    <x v="1"/>
  </r>
  <r>
    <s v="Journal"/>
    <x v="2"/>
    <s v="Data Engineering"/>
    <s v="Data Engineering"/>
    <d v="2024-08-31T00:00:00"/>
    <x v="0"/>
    <s v="49878"/>
    <s v="892468"/>
    <s v="461 Session M Inc. : 974 Mastercard SOW #6"/>
    <s v="25146"/>
    <s v="16716229170"/>
    <m/>
    <m/>
    <m/>
    <n v="496.23099076929799"/>
    <x v="4"/>
    <x v="29"/>
    <x v="1"/>
  </r>
  <r>
    <s v="Journal"/>
    <x v="2"/>
    <s v="Data Engineering"/>
    <s v="Data Engineering"/>
    <d v="2024-08-31T00:00:00"/>
    <x v="0"/>
    <s v="50282"/>
    <s v="893126"/>
    <s v="468 Blackstone Inc. : 1141 Blackstone - SOW#16 - Exec Office Team (.Net)"/>
    <s v="28140"/>
    <s v="17690283562"/>
    <m/>
    <m/>
    <m/>
    <n v="536.24961905714463"/>
    <x v="4"/>
    <x v="5"/>
    <x v="1"/>
  </r>
  <r>
    <s v="Journal"/>
    <x v="2"/>
    <s v="Data Engineering"/>
    <s v="Data Engineering"/>
    <d v="2024-08-31T00:00:00"/>
    <x v="0"/>
    <s v="49866"/>
    <s v="892316"/>
    <s v="468 Blackstone Inc. : 988 Blackstone SOW #12"/>
    <s v="25160"/>
    <s v="16856642182"/>
    <m/>
    <m/>
    <m/>
    <n v="320.14902630277288"/>
    <x v="4"/>
    <x v="5"/>
    <x v="1"/>
  </r>
  <r>
    <s v="Journal"/>
    <x v="2"/>
    <s v="Data Engineering"/>
    <s v="Data Engineering"/>
    <d v="2024-08-31T00:00:00"/>
    <x v="0"/>
    <s v="50676"/>
    <s v="892555"/>
    <s v="459 Roku Inc. : 966 SOW#1 2024 - DE &amp; BI Team"/>
    <s v="25138"/>
    <s v="16977995014"/>
    <m/>
    <m/>
    <m/>
    <n v="344.16020327548085"/>
    <x v="4"/>
    <x v="69"/>
    <x v="1"/>
  </r>
  <r>
    <s v="Journal"/>
    <x v="2"/>
    <s v="Data Engineering"/>
    <s v="Data Engineering"/>
    <d v="2024-08-31T00:00:00"/>
    <x v="0"/>
    <s v="50823"/>
    <s v="893734"/>
    <s v="459 Roku Inc. : 966 SOW#1 2024 - DE &amp; BI Team"/>
    <s v="25138"/>
    <s v="16977995014"/>
    <m/>
    <m/>
    <m/>
    <n v="280.1303980149263"/>
    <x v="4"/>
    <x v="69"/>
    <x v="1"/>
  </r>
  <r>
    <s v="Journal"/>
    <x v="2"/>
    <s v="Data Engineering"/>
    <s v="Data Engineering"/>
    <d v="2024-08-31T00:00:00"/>
    <x v="0"/>
    <s v="50888"/>
    <s v="892567"/>
    <s v="459 Roku Inc. : 966 SOW#1 2024 - DE &amp; BI Team"/>
    <s v="25138"/>
    <s v="16977995014"/>
    <m/>
    <m/>
    <m/>
    <n v="600.27942431769918"/>
    <x v="4"/>
    <x v="69"/>
    <x v="1"/>
  </r>
  <r>
    <s v="Journal"/>
    <x v="2"/>
    <s v="Data Engineering"/>
    <s v="Data Engineering"/>
    <d v="2024-08-31T00:00:00"/>
    <x v="0"/>
    <s v="50753"/>
    <s v="893554"/>
    <s v="459 Roku Inc. : 966 SOW#1 2024 - DE &amp; BI Team"/>
    <s v="25138"/>
    <s v="16977995014"/>
    <m/>
    <m/>
    <m/>
    <n v="320.14902630277288"/>
    <x v="4"/>
    <x v="69"/>
    <x v="1"/>
  </r>
  <r>
    <s v="Journal"/>
    <x v="2"/>
    <s v="Data Engineering"/>
    <s v="Data Engineering"/>
    <d v="2024-08-31T00:00:00"/>
    <x v="0"/>
    <s v="50656"/>
    <s v="893520"/>
    <s v="468 Blackstone Inc. : 1329 Blackstone - SOW#19 - Exec Office Team (.Net)"/>
    <s v="34751"/>
    <s v="18659335221"/>
    <m/>
    <m/>
    <m/>
    <n v="560.2607960298526"/>
    <x v="4"/>
    <x v="5"/>
    <x v="1"/>
  </r>
  <r>
    <s v="Journal"/>
    <x v="2"/>
    <s v="Data Engineering"/>
    <s v="Data Engineering"/>
    <d v="2024-08-31T00:00:00"/>
    <x v="0"/>
    <s v="50552"/>
    <s v="893474"/>
    <s v="468 Blackstone Inc. : 1255 Blackstone - Python Engineers (James Team)"/>
    <s v="32036"/>
    <s v="19584503853"/>
    <m/>
    <m/>
    <m/>
    <n v="560.2607960298526"/>
    <x v="4"/>
    <x v="5"/>
    <x v="1"/>
  </r>
  <r>
    <s v="Journal"/>
    <x v="2"/>
    <s v="Data Engineering"/>
    <s v="Data Engineering"/>
    <d v="2024-08-31T00:00:00"/>
    <x v="0"/>
    <s v="50202"/>
    <s v="892961"/>
    <s v="465 Sincera Technologies LLC : 980 Sincera SOW 3 - Data Engineering Team"/>
    <s v="25152"/>
    <s v="17001844665"/>
    <m/>
    <m/>
    <m/>
    <n v="240.11176972707966"/>
    <x v="4"/>
    <x v="77"/>
    <x v="1"/>
  </r>
  <r>
    <s v="Journal"/>
    <x v="2"/>
    <s v="Data Engineering"/>
    <s v="Data Engineering"/>
    <d v="2024-08-31T00:00:00"/>
    <x v="0"/>
    <s v="50630"/>
    <s v="893629"/>
    <s v="468 Blackstone Inc. : 1285 Blackstone - SOW#24 FS Engineer (Seb Team)"/>
    <s v="32875"/>
    <s v="19901929100"/>
    <m/>
    <m/>
    <m/>
    <n v="520.2421677420059"/>
    <x v="4"/>
    <x v="5"/>
    <x v="1"/>
  </r>
  <r>
    <s v="Journal"/>
    <x v="2"/>
    <s v="Data Engineering"/>
    <s v="Data Engineering"/>
    <d v="2024-08-31T00:00:00"/>
    <x v="0"/>
    <s v="51249"/>
    <s v="894417"/>
    <s v="459 Roku Inc. : 966 SOW#1 2024 - DE &amp; BI Team"/>
    <s v="25138"/>
    <s v="16977995014"/>
    <m/>
    <m/>
    <m/>
    <n v="480.22353945415932"/>
    <x v="4"/>
    <x v="69"/>
    <x v="1"/>
  </r>
  <r>
    <s v="Journal"/>
    <x v="1"/>
    <s v="Data Engineering"/>
    <s v="Data Engineering"/>
    <d v="2024-08-31T00:00:00"/>
    <x v="0"/>
    <s v="49544"/>
    <s v="890024"/>
    <s v="402 ICC in Forth Point Represents Blend360 : 1378 Wyndham - Guest Analytics Retainer"/>
    <s v="36722"/>
    <m/>
    <m/>
    <m/>
    <m/>
    <n v="1483.2875405691398"/>
    <x v="1"/>
    <x v="6"/>
    <x v="1"/>
  </r>
  <r>
    <s v="Journal"/>
    <x v="2"/>
    <s v="Data Engineering"/>
    <s v="Data Engineering"/>
    <d v="2024-08-31T00:00:00"/>
    <x v="0"/>
    <s v="50046"/>
    <s v="892887"/>
    <s v="468 Blackstone Inc. : 988 Blackstone SOW #12"/>
    <s v="25160"/>
    <s v="16856642182"/>
    <m/>
    <m/>
    <m/>
    <n v="440.20491116631274"/>
    <x v="4"/>
    <x v="5"/>
    <x v="1"/>
  </r>
  <r>
    <s v="Journal"/>
    <x v="9"/>
    <s v="Data Engineering"/>
    <s v="Data Engineering"/>
    <d v="2024-08-31T00:00:00"/>
    <x v="0"/>
    <s v="51780"/>
    <s v="901376"/>
    <s v="11 Visa : 1264 VISA Consumer Payment - DE/BI project"/>
    <s v="32547"/>
    <s v="19569235802"/>
    <m/>
    <m/>
    <m/>
    <n v="5.68"/>
    <x v="4"/>
    <x v="23"/>
    <x v="1"/>
  </r>
  <r>
    <s v="Journal"/>
    <x v="9"/>
    <s v="Data Engineering"/>
    <s v="Data Engineering"/>
    <d v="2024-08-31T00:00:00"/>
    <x v="0"/>
    <s v="51777"/>
    <s v="901373"/>
    <s v="11 Visa : 1246 NextGen Solutions"/>
    <s v="31318"/>
    <s v="18657995555"/>
    <m/>
    <m/>
    <m/>
    <n v="15461.76"/>
    <x v="4"/>
    <x v="23"/>
    <x v="1"/>
  </r>
  <r>
    <s v="Journal"/>
    <x v="2"/>
    <s v="Data Engineering"/>
    <s v="Data Engineering"/>
    <d v="2024-08-31T00:00:00"/>
    <x v="0"/>
    <s v="51388"/>
    <s v="894516"/>
    <s v="482 Madhive : 1111 Madhive - SOW1"/>
    <s v="26788"/>
    <s v="16592846934"/>
    <m/>
    <m/>
    <m/>
    <n v="455.21202070163127"/>
    <x v="4"/>
    <x v="79"/>
    <x v="1"/>
  </r>
  <r>
    <s v="Journal"/>
    <x v="9"/>
    <s v="Data Engineering"/>
    <s v="Data Engineering"/>
    <d v="2024-08-31T00:00:00"/>
    <x v="0"/>
    <s v="51619"/>
    <s v="901181"/>
    <s v="170 CVS Health : 1350 Personalization Future State--Francis"/>
    <s v="35886"/>
    <s v="19326215502"/>
    <m/>
    <m/>
    <m/>
    <n v="19890"/>
    <x v="4"/>
    <x v="3"/>
    <x v="1"/>
  </r>
  <r>
    <s v="Journal"/>
    <x v="2"/>
    <s v="Data Engineering"/>
    <s v="Data Engineering"/>
    <d v="2024-08-31T00:00:00"/>
    <x v="0"/>
    <s v="50450"/>
    <s v="893401"/>
    <s v="459 Roku Inc. : 966 SOW#1 2024 - DE &amp; BI Team"/>
    <s v="25138"/>
    <s v="16977995014"/>
    <m/>
    <m/>
    <m/>
    <n v="320.14902630277288"/>
    <x v="4"/>
    <x v="69"/>
    <x v="1"/>
  </r>
  <r>
    <s v="Journal"/>
    <x v="2"/>
    <s v="Data Engineering"/>
    <s v="Data Engineering"/>
    <d v="2024-08-31T00:00:00"/>
    <x v="0"/>
    <s v="50409"/>
    <s v="893275"/>
    <s v="469 Stagwell Marketing Cloud LLC : 1190 Stagwell - SOW#4 - Data Engineering Team"/>
    <s v="29211"/>
    <s v="17692058278"/>
    <m/>
    <m/>
    <m/>
    <n v="400.1862828784661"/>
    <x v="4"/>
    <x v="78"/>
    <x v="1"/>
  </r>
  <r>
    <s v="Journal"/>
    <x v="2"/>
    <s v="Data Engineering"/>
    <s v="Data Engineering"/>
    <d v="2024-08-31T00:00:00"/>
    <x v="0"/>
    <s v="50173"/>
    <s v="893093"/>
    <s v="468 Blackstone Inc. : 988 Blackstone SOW #12"/>
    <s v="25160"/>
    <s v="16856642182"/>
    <m/>
    <m/>
    <m/>
    <n v="536.24961905714463"/>
    <x v="4"/>
    <x v="5"/>
    <x v="1"/>
  </r>
  <r>
    <s v="Journal"/>
    <x v="2"/>
    <s v="Data Engineering"/>
    <s v="Data Engineering"/>
    <d v="2024-08-31T00:00:00"/>
    <x v="0"/>
    <s v="51036"/>
    <s v="893977"/>
    <s v="459 Roku Inc. : 966 SOW#1 2024 - DE &amp; BI Team"/>
    <s v="25138"/>
    <s v="16977995014"/>
    <m/>
    <m/>
    <m/>
    <n v="320.14902630277288"/>
    <x v="4"/>
    <x v="69"/>
    <x v="1"/>
  </r>
  <r>
    <s v="Journal"/>
    <x v="2"/>
    <s v="Data Engineering"/>
    <s v="Data Engineering"/>
    <d v="2024-08-31T00:00:00"/>
    <x v="0"/>
    <s v="51355"/>
    <s v="894474"/>
    <s v="482 Madhive : 1111 Madhive - SOW1"/>
    <s v="26788"/>
    <s v="16592846934"/>
    <m/>
    <m/>
    <m/>
    <n v="360.16765459061952"/>
    <x v="4"/>
    <x v="79"/>
    <x v="1"/>
  </r>
  <r>
    <s v="Journal"/>
    <x v="2"/>
    <s v="Data Engineering"/>
    <s v="Data Engineering"/>
    <d v="2024-08-31T00:00:00"/>
    <x v="0"/>
    <s v="51300"/>
    <s v="894444"/>
    <s v="482 Madhive : 1111 Madhive - SOW1"/>
    <s v="26788"/>
    <s v="16592846934"/>
    <m/>
    <m/>
    <m/>
    <n v="270.12574094296463"/>
    <x v="4"/>
    <x v="79"/>
    <x v="1"/>
  </r>
  <r>
    <s v="Journal"/>
    <x v="2"/>
    <s v="Data Engineering"/>
    <s v="Data Engineering"/>
    <d v="2024-08-31T00:00:00"/>
    <x v="0"/>
    <s v="51266"/>
    <s v="894434"/>
    <s v="482 Madhive : 1111 Madhive - SOW1"/>
    <s v="26788"/>
    <s v="16592846934"/>
    <m/>
    <m/>
    <m/>
    <n v="520.2421677420059"/>
    <x v="4"/>
    <x v="79"/>
    <x v="1"/>
  </r>
  <r>
    <s v="Journal"/>
    <x v="2"/>
    <s v="Data Engineering"/>
    <s v="Data Engineering"/>
    <d v="2024-08-31T00:00:00"/>
    <x v="0"/>
    <s v="50961"/>
    <s v="893921"/>
    <s v="460 Globalization Partners Inc. : 1366 Globalization Partners SOW #39 - Data Engineering Team  Renewal"/>
    <s v="36409"/>
    <s v="17772967350"/>
    <m/>
    <m/>
    <m/>
    <n v="360.16765459061952"/>
    <x v="4"/>
    <x v="75"/>
    <x v="1"/>
  </r>
  <r>
    <s v="Journal"/>
    <x v="2"/>
    <s v="Data Engineering"/>
    <s v="Data Engineering"/>
    <d v="2024-08-31T00:00:00"/>
    <x v="0"/>
    <s v="50958"/>
    <s v="893918"/>
    <s v="460 Globalization Partners Inc. : 1366 Globalization Partners SOW #39 - Data Engineering Team  Renewal"/>
    <s v="36409"/>
    <s v="17772967350"/>
    <m/>
    <m/>
    <m/>
    <n v="360.16765459061952"/>
    <x v="4"/>
    <x v="75"/>
    <x v="1"/>
  </r>
  <r>
    <s v="Journal"/>
    <x v="2"/>
    <s v="Data Engineering"/>
    <s v="Data Engineering"/>
    <d v="2024-08-31T00:00:00"/>
    <x v="0"/>
    <s v="51063"/>
    <s v="894117"/>
    <s v="460 Globalization Partners Inc. : 1367 Globalization Partners SOW #40 - Data Engineering Team Renewal"/>
    <s v="36410"/>
    <s v="17772859452"/>
    <m/>
    <m/>
    <m/>
    <n v="648.30177826311512"/>
    <x v="4"/>
    <x v="75"/>
    <x v="1"/>
  </r>
  <r>
    <s v="Journal"/>
    <x v="5"/>
    <s v="Data Engineering"/>
    <s v="Data Engineering"/>
    <d v="2024-08-31T00:00:00"/>
    <x v="0"/>
    <s v="52170"/>
    <s v="913923"/>
    <s v="- No Entity -"/>
    <m/>
    <m/>
    <s v="ICC 1225 ICC in Blend Represents FPAI Inc (OA) : Verizon: Turing- Personalization Phase 2 Capacity Service"/>
    <m/>
    <s v="TopSide Management Book Elim related to project ICC 1225 ICC in Blend Represents FPAI Inc (OA) : Verizon: Turing- Personalization Phase 2 Capacity Service"/>
    <n v="-27458.69"/>
    <x v="0"/>
    <x v="19"/>
    <x v="0"/>
  </r>
  <r>
    <s v="Journal"/>
    <x v="2"/>
    <s v="Data Engineering"/>
    <s v="Data Engineering"/>
    <d v="2024-08-31T00:00:00"/>
    <x v="0"/>
    <s v="50941"/>
    <s v="893904"/>
    <s v="460 Globalization Partners Inc. : 1366 Globalization Partners SOW #39 - Data Engineering Team  Renewal"/>
    <s v="36409"/>
    <s v="17772967350"/>
    <m/>
    <m/>
    <m/>
    <n v="360.16765459061952"/>
    <x v="4"/>
    <x v="75"/>
    <x v="1"/>
  </r>
  <r>
    <s v="Journal"/>
    <x v="2"/>
    <s v="Data Engineering"/>
    <s v="Data Engineering"/>
    <d v="2024-08-31T00:00:00"/>
    <x v="0"/>
    <s v="50319"/>
    <s v="892533"/>
    <s v="469 Stagwell Marketing Cloud LLC : 985 Stagwell SOW#1"/>
    <s v="25157"/>
    <s v="17001841791"/>
    <m/>
    <m/>
    <m/>
    <n v="520.2421677420059"/>
    <x v="4"/>
    <x v="78"/>
    <x v="1"/>
  </r>
  <r>
    <s v="Journal"/>
    <x v="2"/>
    <s v="Data Engineering"/>
    <s v="Data Engineering"/>
    <d v="2024-08-31T00:00:00"/>
    <x v="0"/>
    <s v="51398"/>
    <s v="894708"/>
    <s v="456 ICC in Montevideo represents Blend360 : 1166 Fedefarma: Landing Zone Assessment &amp; Recommendation Phase"/>
    <s v="28678"/>
    <s v="17806464279"/>
    <m/>
    <m/>
    <m/>
    <n v="180.08382729530976"/>
    <x v="4"/>
    <x v="16"/>
    <x v="1"/>
  </r>
  <r>
    <s v="Journal"/>
    <x v="2"/>
    <s v="Data Engineering"/>
    <s v="Data Engineering"/>
    <d v="2024-08-31T00:00:00"/>
    <x v="0"/>
    <s v="50048"/>
    <s v="892890"/>
    <s v="461 Session M Inc. : 974 Mastercard SOW #6"/>
    <s v="25146"/>
    <s v="16716229170"/>
    <m/>
    <m/>
    <m/>
    <n v="496.23099076929799"/>
    <x v="4"/>
    <x v="29"/>
    <x v="1"/>
  </r>
  <r>
    <s v="Journal"/>
    <x v="2"/>
    <s v="Data Engineering"/>
    <s v="Data Engineering"/>
    <d v="2024-08-31T00:00:00"/>
    <x v="0"/>
    <s v="50141"/>
    <s v="892378"/>
    <s v="466 Pixability Inc. : 1331 Pixability SOW 4"/>
    <s v="34753"/>
    <s v="17583740188"/>
    <m/>
    <m/>
    <m/>
    <n v="258.12015245661064"/>
    <x v="4"/>
    <x v="76"/>
    <x v="1"/>
  </r>
  <r>
    <s v="Journal"/>
    <x v="2"/>
    <s v="Data Engineering"/>
    <s v="Data Engineering"/>
    <d v="2024-08-31T00:00:00"/>
    <x v="0"/>
    <s v="50124"/>
    <s v="892372"/>
    <s v="468 Blackstone Inc. : 988 Blackstone SOW #12"/>
    <s v="25160"/>
    <s v="16856642182"/>
    <m/>
    <m/>
    <m/>
    <n v="480.22353945415932"/>
    <x v="4"/>
    <x v="5"/>
    <x v="1"/>
  </r>
  <r>
    <s v="Journal"/>
    <x v="2"/>
    <s v="Data Engineering"/>
    <s v="Data Engineering"/>
    <d v="2024-08-31T00:00:00"/>
    <x v="0"/>
    <s v="49928"/>
    <s v="892806"/>
    <s v="468 Blackstone Inc. : 988 Blackstone SOW #12"/>
    <s v="25160"/>
    <s v="16856642182"/>
    <m/>
    <m/>
    <m/>
    <n v="320.14902630277288"/>
    <x v="4"/>
    <x v="5"/>
    <x v="1"/>
  </r>
  <r>
    <s v="Journal"/>
    <x v="2"/>
    <s v="Data Engineering"/>
    <s v="Data Engineering"/>
    <d v="2024-08-31T00:00:00"/>
    <x v="0"/>
    <s v="50267"/>
    <s v="893122"/>
    <s v="465 Sincera Technologies LLC : 1146 Sincera SOW 4 - DE Team"/>
    <s v="28145"/>
    <s v="17581549176"/>
    <m/>
    <m/>
    <m/>
    <n v="240.11176972707966"/>
    <x v="4"/>
    <x v="77"/>
    <x v="1"/>
  </r>
  <r>
    <s v="Journal"/>
    <x v="2"/>
    <s v="Data Engineering"/>
    <s v="Data Engineering"/>
    <d v="2024-08-31T00:00:00"/>
    <x v="0"/>
    <s v="49806"/>
    <s v="892428"/>
    <s v="468 Blackstone Inc. : 988 Blackstone SOW #12"/>
    <s v="25160"/>
    <s v="16856642182"/>
    <m/>
    <m/>
    <m/>
    <n v="560.2607960298526"/>
    <x v="4"/>
    <x v="5"/>
    <x v="1"/>
  </r>
  <r>
    <s v="Journal"/>
    <x v="2"/>
    <s v="Data Engineering"/>
    <s v="Data Engineering"/>
    <d v="2024-08-31T00:00:00"/>
    <x v="0"/>
    <s v="50497"/>
    <s v="892547"/>
    <s v="459 Roku Inc. : 966 SOW#1 2024 - DE &amp; BI Team"/>
    <s v="25138"/>
    <s v="16977995014"/>
    <m/>
    <m/>
    <m/>
    <n v="464.21608813902071"/>
    <x v="4"/>
    <x v="69"/>
    <x v="1"/>
  </r>
  <r>
    <s v="Journal"/>
    <x v="2"/>
    <s v="Data Engineering"/>
    <s v="Data Engineering"/>
    <d v="2024-08-31T00:00:00"/>
    <x v="0"/>
    <s v="51416"/>
    <s v="894529"/>
    <s v="456 ICC in Montevideo represents Blend360 : 1166 Fedefarma: Landing Zone Assessment &amp; Recommendation Phase"/>
    <s v="28678"/>
    <s v="17806464279"/>
    <m/>
    <m/>
    <m/>
    <n v="180.08382729530976"/>
    <x v="4"/>
    <x v="16"/>
    <x v="1"/>
  </r>
  <r>
    <s v="Journal"/>
    <x v="2"/>
    <s v="Data Engineering"/>
    <s v="Data Engineering"/>
    <d v="2024-08-31T00:00:00"/>
    <x v="0"/>
    <s v="50360"/>
    <s v="893251"/>
    <s v="469 Stagwell Marketing Cloud LLC : 987 Stagwell SOW#3"/>
    <s v="25159"/>
    <s v="17001802020"/>
    <m/>
    <m/>
    <m/>
    <n v="408.19000853603541"/>
    <x v="4"/>
    <x v="78"/>
    <x v="1"/>
  </r>
  <r>
    <s v="Journal"/>
    <x v="2"/>
    <s v="Data Engineering"/>
    <s v="Data Engineering"/>
    <d v="2024-08-31T00:00:00"/>
    <x v="0"/>
    <s v="50786"/>
    <s v="893712"/>
    <s v="460 Globalization Partners Inc. : 1349 Globalization Partners SOW #41 - Data Engineering Team Renewal"/>
    <s v="35885"/>
    <s v="17771226635"/>
    <m/>
    <m/>
    <m/>
    <n v="504.23471642686729"/>
    <x v="4"/>
    <x v="75"/>
    <x v="1"/>
  </r>
  <r>
    <s v="Journal"/>
    <x v="2"/>
    <s v="Data Engineering"/>
    <s v="Data Engineering"/>
    <d v="2024-08-31T00:00:00"/>
    <x v="0"/>
    <s v="51247"/>
    <s v="894415"/>
    <s v="459 Roku Inc. : 966 SOW#1 2024 - DE &amp; BI Team"/>
    <s v="25138"/>
    <s v="16977995014"/>
    <m/>
    <m/>
    <m/>
    <n v="464.21608813902071"/>
    <x v="4"/>
    <x v="69"/>
    <x v="1"/>
  </r>
  <r>
    <s v="Journal"/>
    <x v="2"/>
    <s v="Data Engineering"/>
    <s v="Data Engineering"/>
    <d v="2024-08-31T00:00:00"/>
    <x v="0"/>
    <s v="50247"/>
    <s v="892989"/>
    <s v="465 Sincera Technologies LLC : 980 Sincera SOW 3 - Data Engineering Team"/>
    <s v="25152"/>
    <s v="17001844665"/>
    <m/>
    <m/>
    <m/>
    <n v="294.1369179156726"/>
    <x v="4"/>
    <x v="77"/>
    <x v="1"/>
  </r>
  <r>
    <s v="Journal"/>
    <x v="2"/>
    <s v="Data Engineering"/>
    <s v="Data Engineering"/>
    <d v="2024-08-31T00:00:00"/>
    <x v="0"/>
    <s v="51292"/>
    <s v="894185"/>
    <s v="459 Roku Inc. : 966 SOW#1 2024 - DE &amp; BI Team"/>
    <s v="25138"/>
    <s v="16977995014"/>
    <m/>
    <m/>
    <m/>
    <n v="464.21608813902071"/>
    <x v="4"/>
    <x v="69"/>
    <x v="1"/>
  </r>
  <r>
    <s v="Journal"/>
    <x v="2"/>
    <s v="Data Engineering"/>
    <s v="Data Engineering"/>
    <d v="2024-08-31T00:00:00"/>
    <x v="0"/>
    <s v="50493"/>
    <s v="893434"/>
    <s v="459 Roku Inc. : 966 SOW#1 2024 - DE &amp; BI Team"/>
    <s v="25138"/>
    <s v="16977995014"/>
    <m/>
    <m/>
    <m/>
    <n v="360.16765459061952"/>
    <x v="4"/>
    <x v="69"/>
    <x v="1"/>
  </r>
  <r>
    <s v="Journal"/>
    <x v="2"/>
    <s v="Data Engineering"/>
    <s v="Data Engineering"/>
    <d v="2024-08-31T00:00:00"/>
    <x v="0"/>
    <s v="50969"/>
    <s v="893926"/>
    <s v="460 Globalization Partners Inc. : 1366 Globalization Partners SOW #39 - Data Engineering Team  Renewal"/>
    <s v="36409"/>
    <s v="17772967350"/>
    <m/>
    <m/>
    <m/>
    <n v="360.16765459061952"/>
    <x v="4"/>
    <x v="75"/>
    <x v="1"/>
  </r>
  <r>
    <s v="Journal"/>
    <x v="2"/>
    <s v="Data Engineering"/>
    <s v="Data Engineering"/>
    <d v="2024-08-31T00:00:00"/>
    <x v="0"/>
    <s v="50303"/>
    <s v="893223"/>
    <s v="469 Stagwell Marketing Cloud LLC : 985 Stagwell SOW#1"/>
    <s v="25157"/>
    <s v="17001841791"/>
    <m/>
    <m/>
    <m/>
    <n v="520.2421677420059"/>
    <x v="4"/>
    <x v="78"/>
    <x v="1"/>
  </r>
  <r>
    <s v="Journal"/>
    <x v="2"/>
    <s v="Data Engineering"/>
    <s v="Data Engineering"/>
    <d v="2024-08-31T00:00:00"/>
    <x v="0"/>
    <s v="50840"/>
    <s v="893749"/>
    <s v="459 Roku Inc. : 966 SOW#1 2024 - DE &amp; BI Team"/>
    <s v="25138"/>
    <s v="16977995014"/>
    <m/>
    <m/>
    <m/>
    <n v="400.1862828784661"/>
    <x v="4"/>
    <x v="69"/>
    <x v="1"/>
  </r>
  <r>
    <s v="Journal"/>
    <x v="9"/>
    <s v="Data Engineering"/>
    <s v="Data Engineering"/>
    <d v="2024-08-31T00:00:00"/>
    <x v="0"/>
    <s v="51689"/>
    <s v="901496"/>
    <s v="362 Universal Parks &amp; Resorts : 1133 UDX - AdOps Support Renewal"/>
    <s v="27529"/>
    <s v="16534047054"/>
    <m/>
    <m/>
    <m/>
    <n v="0.41"/>
    <x v="4"/>
    <x v="22"/>
    <x v="1"/>
  </r>
  <r>
    <s v="Journal"/>
    <x v="2"/>
    <s v="Data Engineering"/>
    <s v="Data Engineering"/>
    <d v="2024-08-31T00:00:00"/>
    <x v="0"/>
    <s v="50401"/>
    <s v="893158"/>
    <s v="468 Blackstone Inc. : 1189 Blackstone - SOW#15 - Developer Experience Team (.Net)"/>
    <s v="29210"/>
    <s v="17485557310"/>
    <m/>
    <m/>
    <m/>
    <n v="560.2607960298526"/>
    <x v="4"/>
    <x v="5"/>
    <x v="1"/>
  </r>
  <r>
    <s v="Journal"/>
    <x v="9"/>
    <s v="Data Engineering"/>
    <s v="Data Engineering"/>
    <d v="2024-08-31T00:00:00"/>
    <x v="0"/>
    <s v="51738"/>
    <s v="901349"/>
    <s v="276 Under Armour : 1216 Executive Insights and Rev Mgmt Dashboards"/>
    <s v="30362"/>
    <s v="18821214569"/>
    <m/>
    <m/>
    <m/>
    <n v="108.85"/>
    <x v="4"/>
    <x v="15"/>
    <x v="1"/>
  </r>
  <r>
    <s v="Journal"/>
    <x v="2"/>
    <s v="Data Engineering"/>
    <s v="Data Engineering"/>
    <d v="2024-08-31T00:00:00"/>
    <x v="0"/>
    <s v="50522"/>
    <s v="893000"/>
    <s v="459 Roku Inc. : 966 SOW#1 2024 - DE &amp; BI Team"/>
    <s v="25138"/>
    <s v="16977995014"/>
    <m/>
    <m/>
    <m/>
    <n v="210.0977985111947"/>
    <x v="4"/>
    <x v="69"/>
    <x v="1"/>
  </r>
  <r>
    <s v="Journal"/>
    <x v="2"/>
    <s v="Data Engineering"/>
    <s v="Data Engineering"/>
    <d v="2024-08-31T00:00:00"/>
    <x v="0"/>
    <s v="50031"/>
    <s v="892883"/>
    <s v="468 Blackstone Inc. : 988 Blackstone SOW #12"/>
    <s v="25160"/>
    <s v="16856642182"/>
    <m/>
    <m/>
    <m/>
    <n v="536.24961905714463"/>
    <x v="4"/>
    <x v="5"/>
    <x v="1"/>
  </r>
  <r>
    <s v="Journal"/>
    <x v="9"/>
    <s v="Data Engineering"/>
    <s v="Data Engineering"/>
    <d v="2024-08-31T00:00:00"/>
    <x v="0"/>
    <s v="51655"/>
    <s v="901301"/>
    <s v="362 Universal Parks &amp; Resorts : 1038 GMAT Data Governance - Phase 2"/>
    <s v="25978"/>
    <s v="14545854040"/>
    <m/>
    <m/>
    <m/>
    <n v="13319.92"/>
    <x v="4"/>
    <x v="22"/>
    <x v="1"/>
  </r>
  <r>
    <s v="Journal"/>
    <x v="2"/>
    <s v="Data Engineering"/>
    <s v="Data Engineering"/>
    <d v="2024-08-31T00:00:00"/>
    <x v="0"/>
    <s v="50311"/>
    <s v="893231"/>
    <s v="469 Stagwell Marketing Cloud LLC : 985 Stagwell SOW#1"/>
    <s v="25157"/>
    <s v="17001841791"/>
    <m/>
    <m/>
    <m/>
    <n v="520.2421677420059"/>
    <x v="4"/>
    <x v="78"/>
    <x v="1"/>
  </r>
  <r>
    <s v="Journal"/>
    <x v="2"/>
    <s v="Data Engineering"/>
    <s v="Data Engineering"/>
    <d v="2024-08-31T00:00:00"/>
    <x v="0"/>
    <s v="51167"/>
    <s v="892582"/>
    <s v="460 Globalization Partners Inc. : 1368 Globalization Partners SOW #42 - Data Engineering Team Renewal"/>
    <s v="36411"/>
    <s v="17772618578"/>
    <m/>
    <m/>
    <m/>
    <n v="560.2607960298526"/>
    <x v="4"/>
    <x v="75"/>
    <x v="1"/>
  </r>
  <r>
    <s v="Journal"/>
    <x v="2"/>
    <s v="Data Engineering"/>
    <s v="Data Engineering"/>
    <d v="2024-08-31T00:00:00"/>
    <x v="0"/>
    <s v="50816"/>
    <s v="893728"/>
    <s v="460 Globalization Partners Inc. : 1349 Globalization Partners SOW #41 - Data Engineering Team Renewal"/>
    <s v="35885"/>
    <s v="17771226635"/>
    <m/>
    <m/>
    <m/>
    <n v="384.17883156332749"/>
    <x v="4"/>
    <x v="75"/>
    <x v="1"/>
  </r>
  <r>
    <s v="Journal"/>
    <x v="2"/>
    <s v="Data Engineering"/>
    <s v="Data Engineering"/>
    <d v="2024-08-31T00:00:00"/>
    <x v="0"/>
    <s v="50027"/>
    <s v="892879"/>
    <s v="461 Session M Inc. : 974 Mastercard SOW #6"/>
    <s v="25146"/>
    <s v="16716229170"/>
    <m/>
    <m/>
    <m/>
    <n v="464.21608813902071"/>
    <x v="4"/>
    <x v="29"/>
    <x v="1"/>
  </r>
  <r>
    <s v="Journal"/>
    <x v="2"/>
    <s v="Data Engineering"/>
    <s v="Data Engineering"/>
    <d v="2024-08-31T00:00:00"/>
    <x v="0"/>
    <s v="50513"/>
    <s v="892994"/>
    <s v="459 Roku Inc. : 966 SOW#1 2024 - DE &amp; BI Team"/>
    <s v="25138"/>
    <s v="16977995014"/>
    <m/>
    <m/>
    <m/>
    <n v="380.17696873454281"/>
    <x v="4"/>
    <x v="69"/>
    <x v="1"/>
  </r>
  <r>
    <s v="Journal"/>
    <x v="9"/>
    <s v="Data Engineering"/>
    <s v="Data Engineering"/>
    <d v="2024-08-31T00:00:00"/>
    <x v="0"/>
    <s v="51747"/>
    <s v="901430"/>
    <s v="489 IAC/InterActiveCorp : 1163 IAC - Data Strategy &amp; Performance Measurement - Snowflake Sourced"/>
    <s v="28469"/>
    <s v="17581057915"/>
    <m/>
    <m/>
    <m/>
    <n v="24091.67"/>
    <x v="4"/>
    <x v="81"/>
    <x v="1"/>
  </r>
  <r>
    <s v="Journal"/>
    <x v="2"/>
    <s v="Data Engineering"/>
    <s v="Data Engineering"/>
    <d v="2024-08-31T00:00:00"/>
    <x v="0"/>
    <s v="51304"/>
    <s v="892766"/>
    <s v="482 Madhive : 1111 Madhive - SOW1"/>
    <s v="26788"/>
    <s v="16592846934"/>
    <m/>
    <m/>
    <m/>
    <n v="360.16765459061952"/>
    <x v="4"/>
    <x v="79"/>
    <x v="1"/>
  </r>
  <r>
    <s v="Journal"/>
    <x v="2"/>
    <s v="Data Engineering"/>
    <s v="Data Engineering"/>
    <d v="2024-08-31T00:00:00"/>
    <x v="0"/>
    <s v="50968"/>
    <s v="894196"/>
    <s v="459 Roku Inc. : 966 SOW#1 2024 - DE &amp; BI Team"/>
    <s v="25138"/>
    <s v="16977995014"/>
    <m/>
    <m/>
    <m/>
    <n v="540.25148188592925"/>
    <x v="4"/>
    <x v="69"/>
    <x v="1"/>
  </r>
  <r>
    <s v="Journal"/>
    <x v="2"/>
    <s v="Data Engineering"/>
    <s v="Data Engineering"/>
    <d v="2024-08-31T00:00:00"/>
    <x v="0"/>
    <s v="50428"/>
    <s v="893171"/>
    <s v="468 Blackstone Inc. : 1194 Blackstone - SOW#18 - Data Engineer with AWS (Puneet Team)"/>
    <s v="29419"/>
    <s v="18262439992"/>
    <m/>
    <m/>
    <m/>
    <n v="560.2607960298526"/>
    <x v="4"/>
    <x v="5"/>
    <x v="1"/>
  </r>
  <r>
    <s v="Journal"/>
    <x v="2"/>
    <s v="Data Engineering"/>
    <s v="Data Engineering"/>
    <d v="2024-08-31T00:00:00"/>
    <x v="0"/>
    <s v="50766"/>
    <s v="893704"/>
    <s v="460 Globalization Partners Inc. : 1349 Globalization Partners SOW #41 - Data Engineering Team Renewal"/>
    <s v="35885"/>
    <s v="17771226635"/>
    <m/>
    <m/>
    <m/>
    <n v="504.23471642686729"/>
    <x v="4"/>
    <x v="75"/>
    <x v="1"/>
  </r>
  <r>
    <s v="Journal"/>
    <x v="2"/>
    <s v="Data Engineering"/>
    <s v="Data Engineering"/>
    <d v="2024-08-31T00:00:00"/>
    <x v="0"/>
    <s v="50643"/>
    <s v="893642"/>
    <s v="459 Roku Inc. : 966 SOW#1 2024 - DE &amp; BI Team"/>
    <s v="25138"/>
    <s v="16977995014"/>
    <m/>
    <m/>
    <m/>
    <n v="79.036914795873145"/>
    <x v="4"/>
    <x v="69"/>
    <x v="1"/>
  </r>
  <r>
    <s v="Journal"/>
    <x v="13"/>
    <s v="Data Engineering"/>
    <s v="Data Engineering"/>
    <d v="2024-08-31T00:00:00"/>
    <x v="0"/>
    <s v="49477"/>
    <s v="889943"/>
    <s v="297 Atnahs Pharma UK Limited : 1257 Data Engineering Ongoing Support"/>
    <s v="32038"/>
    <m/>
    <m/>
    <m/>
    <m/>
    <n v="2607.2398751112"/>
    <x v="1"/>
    <x v="46"/>
    <x v="1"/>
  </r>
  <r>
    <s v="Journal"/>
    <x v="2"/>
    <s v="Data Engineering"/>
    <s v="Data Engineering"/>
    <d v="2024-08-31T00:00:00"/>
    <x v="0"/>
    <s v="51193"/>
    <s v="894372"/>
    <s v="459 Roku Inc. : 966 SOW#1 2024 - DE &amp; BI Team"/>
    <s v="25138"/>
    <s v="16977995014"/>
    <m/>
    <m/>
    <m/>
    <n v="432.20118550874338"/>
    <x v="4"/>
    <x v="69"/>
    <x v="1"/>
  </r>
  <r>
    <s v="Journal"/>
    <x v="2"/>
    <s v="Data Engineering"/>
    <s v="Data Engineering"/>
    <d v="2024-08-31T00:00:00"/>
    <x v="0"/>
    <s v="49787"/>
    <s v="892410"/>
    <s v="461 Session M Inc. : 974 Mastercard SOW #6"/>
    <s v="25146"/>
    <s v="16716229170"/>
    <m/>
    <m/>
    <m/>
    <n v="496.23099076929799"/>
    <x v="4"/>
    <x v="29"/>
    <x v="1"/>
  </r>
  <r>
    <s v="Journal"/>
    <x v="9"/>
    <s v="Data Engineering"/>
    <s v="Data Engineering"/>
    <d v="2024-08-31T00:00:00"/>
    <x v="0"/>
    <s v="52166"/>
    <s v="913919"/>
    <s v="- No Entity -"/>
    <m/>
    <m/>
    <s v="ICC 1051 Wyndham Hotels and Resorts : Wyndham - Guest Analytics Retainer"/>
    <m/>
    <s v="TopSide Management Book Elim related to project ICC 1051 Wyndham Hotels and Resorts : Wyndham - Guest Analytics Retainer"/>
    <n v="-16687.77"/>
    <x v="4"/>
    <x v="6"/>
    <x v="1"/>
  </r>
  <r>
    <s v="Journal"/>
    <x v="2"/>
    <s v="Data Engineering"/>
    <s v="Data Engineering"/>
    <d v="2024-08-31T00:00:00"/>
    <x v="0"/>
    <s v="51383"/>
    <s v="894696"/>
    <s v="482 Madhive : 1111 Madhive - SOW1"/>
    <s v="26788"/>
    <s v="16592846934"/>
    <m/>
    <m/>
    <m/>
    <n v="360.16765459061952"/>
    <x v="4"/>
    <x v="79"/>
    <x v="1"/>
  </r>
  <r>
    <s v="Journal"/>
    <x v="2"/>
    <s v="Data Engineering"/>
    <s v="Data Engineering"/>
    <d v="2024-08-31T00:00:00"/>
    <x v="0"/>
    <s v="51330"/>
    <s v="894461"/>
    <s v="482 Madhive : 1111 Madhive - SOW1"/>
    <s v="26788"/>
    <s v="16592846934"/>
    <m/>
    <m/>
    <m/>
    <n v="270.12574094296463"/>
    <x v="4"/>
    <x v="79"/>
    <x v="1"/>
  </r>
  <r>
    <s v="Journal"/>
    <x v="2"/>
    <s v="Data Engineering"/>
    <s v="Data Engineering"/>
    <d v="2024-08-31T00:00:00"/>
    <x v="0"/>
    <s v="51323"/>
    <s v="894454"/>
    <s v="459 Roku Inc. : 968 Roku SOW 2 - Data Engineering Team"/>
    <s v="25140"/>
    <s v="16977994594"/>
    <m/>
    <m/>
    <m/>
    <n v="480.22353945415932"/>
    <x v="4"/>
    <x v="69"/>
    <x v="1"/>
  </r>
  <r>
    <s v="Journal"/>
    <x v="2"/>
    <s v="Data Engineering"/>
    <s v="Data Engineering"/>
    <d v="2024-08-31T00:00:00"/>
    <x v="0"/>
    <s v="50951"/>
    <s v="893913"/>
    <s v="460 Globalization Partners Inc. : 1366 Globalization Partners SOW #39 - Data Engineering Team  Renewal"/>
    <s v="36409"/>
    <s v="17772967350"/>
    <m/>
    <m/>
    <m/>
    <n v="376.17510590575813"/>
    <x v="4"/>
    <x v="75"/>
    <x v="1"/>
  </r>
  <r>
    <s v="Journal"/>
    <x v="2"/>
    <s v="Data Engineering"/>
    <s v="Data Engineering"/>
    <d v="2024-08-31T00:00:00"/>
    <x v="0"/>
    <s v="50038"/>
    <s v="892701"/>
    <s v="468 Blackstone Inc. : 988 Blackstone SOW #12"/>
    <s v="25160"/>
    <s v="16856642182"/>
    <m/>
    <m/>
    <m/>
    <n v="480.22353945415932"/>
    <x v="4"/>
    <x v="5"/>
    <x v="1"/>
  </r>
  <r>
    <s v="Journal"/>
    <x v="2"/>
    <s v="Data Engineering"/>
    <s v="Data Engineering"/>
    <d v="2024-08-31T00:00:00"/>
    <x v="0"/>
    <s v="50396"/>
    <s v="893157"/>
    <s v="468 Blackstone Inc. : 1189 Blackstone - SOW#15 - Developer Experience Team (.Net)"/>
    <s v="29210"/>
    <s v="17485557310"/>
    <m/>
    <m/>
    <m/>
    <n v="560.2607960298526"/>
    <x v="4"/>
    <x v="5"/>
    <x v="1"/>
  </r>
  <r>
    <s v="Journal"/>
    <x v="2"/>
    <s v="Data Engineering"/>
    <s v="Data Engineering"/>
    <d v="2024-08-31T00:00:00"/>
    <x v="0"/>
    <s v="50162"/>
    <s v="892946"/>
    <s v="466 Pixability Inc. : 1331 Pixability SOW 4"/>
    <s v="34753"/>
    <s v="17583740188"/>
    <m/>
    <m/>
    <m/>
    <n v="258.12015245661064"/>
    <x v="4"/>
    <x v="76"/>
    <x v="1"/>
  </r>
  <r>
    <s v="Journal"/>
    <x v="2"/>
    <s v="Data Engineering"/>
    <s v="Data Engineering"/>
    <d v="2024-08-31T00:00:00"/>
    <x v="0"/>
    <s v="50585"/>
    <s v="893599"/>
    <s v="468 Blackstone Inc. : 1284 Blackstone - SOW#25 - FS Engineer (Seb Team)"/>
    <s v="32874"/>
    <s v="19902785076"/>
    <m/>
    <m/>
    <m/>
    <n v="536.24961905714463"/>
    <x v="4"/>
    <x v="5"/>
    <x v="1"/>
  </r>
  <r>
    <s v="Journal"/>
    <x v="2"/>
    <s v="Data Engineering"/>
    <s v="Data Engineering"/>
    <d v="2024-08-31T00:00:00"/>
    <x v="0"/>
    <s v="51320"/>
    <s v="894452"/>
    <s v="482 Madhive : 1111 Madhive - SOW1"/>
    <s v="26788"/>
    <s v="16592846934"/>
    <m/>
    <m/>
    <m/>
    <n v="240.11176972707966"/>
    <x v="4"/>
    <x v="79"/>
    <x v="1"/>
  </r>
  <r>
    <s v="Journal"/>
    <x v="2"/>
    <s v="Data Engineering"/>
    <s v="Data Engineering"/>
    <d v="2024-08-31T00:00:00"/>
    <x v="0"/>
    <s v="50184"/>
    <s v="892954"/>
    <s v="468 Blackstone Inc. : 988 Blackstone SOW #12"/>
    <s v="25160"/>
    <s v="16856642182"/>
    <m/>
    <m/>
    <m/>
    <n v="480.22353945415932"/>
    <x v="4"/>
    <x v="5"/>
    <x v="1"/>
  </r>
  <r>
    <s v="Journal"/>
    <x v="2"/>
    <s v="Data Engineering"/>
    <s v="Data Engineering"/>
    <d v="2024-08-31T00:00:00"/>
    <x v="0"/>
    <s v="50608"/>
    <s v="893611"/>
    <s v="459 Roku Inc. : 966 SOW#1 2024 - DE &amp; BI Team"/>
    <s v="25138"/>
    <s v="16977995014"/>
    <m/>
    <m/>
    <m/>
    <n v="435.20270655770798"/>
    <x v="4"/>
    <x v="69"/>
    <x v="1"/>
  </r>
  <r>
    <s v="Journal"/>
    <x v="2"/>
    <s v="Data Engineering"/>
    <s v="Data Engineering"/>
    <d v="2024-08-31T00:00:00"/>
    <x v="0"/>
    <s v="50771"/>
    <s v="893709"/>
    <s v="459 Roku Inc. : 966 SOW#1 2024 - DE &amp; BI Team"/>
    <s v="25138"/>
    <s v="16977995014"/>
    <m/>
    <m/>
    <m/>
    <n v="210.0977985111947"/>
    <x v="4"/>
    <x v="69"/>
    <x v="1"/>
  </r>
  <r>
    <s v="Journal"/>
    <x v="2"/>
    <s v="Data Engineering"/>
    <s v="Data Engineering"/>
    <d v="2024-08-31T00:00:00"/>
    <x v="0"/>
    <s v="49868"/>
    <s v="892318"/>
    <s v="468 Blackstone Inc. : 988 Blackstone SOW #12"/>
    <s v="25160"/>
    <s v="16856642182"/>
    <m/>
    <m/>
    <m/>
    <n v="560.2607960298526"/>
    <x v="4"/>
    <x v="5"/>
    <x v="1"/>
  </r>
  <r>
    <s v="Journal"/>
    <x v="9"/>
    <s v="Data Engineering"/>
    <s v="Data Engineering"/>
    <d v="2024-08-31T00:00:00"/>
    <x v="0"/>
    <s v="51577"/>
    <s v="898156"/>
    <s v="170 CVS Health : 1204 Foundry Targeting - Alpesh FED"/>
    <s v="29632"/>
    <s v="18175846934"/>
    <m/>
    <m/>
    <m/>
    <n v="11792"/>
    <x v="4"/>
    <x v="3"/>
    <x v="1"/>
  </r>
  <r>
    <s v="Journal"/>
    <x v="2"/>
    <s v="Data Engineering"/>
    <s v="Data Engineering"/>
    <d v="2024-08-31T00:00:00"/>
    <x v="0"/>
    <s v="51407"/>
    <s v="894524"/>
    <s v="456 ICC in Montevideo represents Blend360 : 1166 Fedefarma: Landing Zone Assessment &amp; Recommendation Phase"/>
    <s v="28678"/>
    <s v="17806464279"/>
    <m/>
    <m/>
    <m/>
    <n v="180.08382729530976"/>
    <x v="4"/>
    <x v="16"/>
    <x v="1"/>
  </r>
  <r>
    <s v="Journal"/>
    <x v="2"/>
    <s v="Data Engineering"/>
    <s v="Data Engineering"/>
    <d v="2024-08-31T00:00:00"/>
    <x v="0"/>
    <s v="51111"/>
    <s v="894137"/>
    <s v="459 Roku Inc. : 966 SOW#1 2024 - DE &amp; BI Team"/>
    <s v="25138"/>
    <s v="16977995014"/>
    <m/>
    <m/>
    <m/>
    <n v="493.2297175750856"/>
    <x v="4"/>
    <x v="69"/>
    <x v="1"/>
  </r>
  <r>
    <s v="Journal"/>
    <x v="2"/>
    <s v="Data Engineering"/>
    <s v="Data Engineering"/>
    <d v="2024-08-31T00:00:00"/>
    <x v="0"/>
    <s v="50866"/>
    <s v="893772"/>
    <s v="459 Roku Inc. : 966 SOW#1 2024 - DE &amp; BI Team"/>
    <s v="25138"/>
    <s v="16977995014"/>
    <m/>
    <m/>
    <m/>
    <n v="464.21608813902071"/>
    <x v="4"/>
    <x v="69"/>
    <x v="1"/>
  </r>
  <r>
    <s v="Journal"/>
    <x v="2"/>
    <s v="Data Engineering"/>
    <s v="Data Engineering"/>
    <d v="2024-08-31T00:00:00"/>
    <x v="0"/>
    <s v="51436"/>
    <s v="894730"/>
    <s v="456 ICC in Montevideo represents Blend360 : 1166 Fedefarma: Landing Zone Assessment &amp; Recommendation Phase"/>
    <s v="28678"/>
    <s v="17806464279"/>
    <m/>
    <m/>
    <m/>
    <n v="180.08382729530976"/>
    <x v="4"/>
    <x v="16"/>
    <x v="1"/>
  </r>
  <r>
    <s v="Journal"/>
    <x v="2"/>
    <s v="Data Engineering"/>
    <s v="Data Engineering"/>
    <d v="2024-08-31T00:00:00"/>
    <x v="0"/>
    <s v="50659"/>
    <s v="893648"/>
    <s v="459 Roku Inc. : 966 SOW#1 2024 - DE &amp; BI Team"/>
    <s v="25138"/>
    <s v="16977995014"/>
    <m/>
    <m/>
    <m/>
    <n v="360.16765459061952"/>
    <x v="4"/>
    <x v="69"/>
    <x v="1"/>
  </r>
  <r>
    <s v="Journal"/>
    <x v="2"/>
    <s v="Data Engineering"/>
    <s v="Data Engineering"/>
    <d v="2024-08-31T00:00:00"/>
    <x v="0"/>
    <s v="51225"/>
    <s v="894393"/>
    <s v="459 Roku Inc. : 966 SOW#1 2024 - DE &amp; BI Team"/>
    <s v="25138"/>
    <s v="16977995014"/>
    <m/>
    <m/>
    <m/>
    <n v="320.14902630277288"/>
    <x v="4"/>
    <x v="69"/>
    <x v="1"/>
  </r>
  <r>
    <s v="Journal"/>
    <x v="2"/>
    <s v="Data Engineering"/>
    <s v="Data Engineering"/>
    <d v="2024-08-31T00:00:00"/>
    <x v="0"/>
    <s v="50478"/>
    <s v="893419"/>
    <s v="459 Roku Inc. : 966 SOW#1 2024 - DE &amp; BI Team"/>
    <s v="25138"/>
    <s v="16977995014"/>
    <m/>
    <m/>
    <m/>
    <n v="210.0977985111947"/>
    <x v="4"/>
    <x v="69"/>
    <x v="1"/>
  </r>
  <r>
    <s v="Journal"/>
    <x v="2"/>
    <s v="Data Engineering"/>
    <s v="Data Engineering"/>
    <d v="2024-08-31T00:00:00"/>
    <x v="0"/>
    <s v="50302"/>
    <s v="893222"/>
    <s v="468 Blackstone Inc. : 1141 Blackstone - SOW#16 - Exec Office Team (.Net)"/>
    <s v="28140"/>
    <s v="17690283562"/>
    <m/>
    <m/>
    <m/>
    <n v="536.24961905714463"/>
    <x v="4"/>
    <x v="5"/>
    <x v="1"/>
  </r>
  <r>
    <s v="Journal"/>
    <x v="1"/>
    <s v="Data Engineering"/>
    <s v="Data Engineering"/>
    <d v="2024-08-31T00:00:00"/>
    <x v="0"/>
    <s v="49354"/>
    <s v="889923"/>
    <s v="402 ICC in Forth Point Represents Blend360 : 1019 Legrand - Cablofil Managed Service Level Agreement"/>
    <s v="25755"/>
    <m/>
    <m/>
    <m/>
    <m/>
    <n v="1488.3011366741509"/>
    <x v="1"/>
    <x v="11"/>
    <x v="1"/>
  </r>
  <r>
    <s v="Journal"/>
    <x v="2"/>
    <s v="Data Engineering"/>
    <s v="Data Engineering"/>
    <d v="2024-08-31T00:00:00"/>
    <x v="0"/>
    <s v="51134"/>
    <s v="894329"/>
    <s v="460 Globalization Partners Inc. : 1368 Globalization Partners SOW #42 - Data Engineering Team Renewal"/>
    <s v="36411"/>
    <s v="17772618578"/>
    <m/>
    <m/>
    <m/>
    <n v="560.2607960298526"/>
    <x v="4"/>
    <x v="75"/>
    <x v="1"/>
  </r>
  <r>
    <s v="Journal"/>
    <x v="2"/>
    <s v="Data Engineering"/>
    <s v="Data Engineering"/>
    <d v="2024-08-31T00:00:00"/>
    <x v="0"/>
    <s v="51081"/>
    <s v="894295"/>
    <s v="460 Globalization Partners Inc. : 1367 Globalization Partners SOW #40 - Data Engineering Team Renewal"/>
    <s v="36410"/>
    <s v="17772859452"/>
    <m/>
    <m/>
    <m/>
    <n v="520.2421677420059"/>
    <x v="4"/>
    <x v="75"/>
    <x v="1"/>
  </r>
  <r>
    <s v="Journal"/>
    <x v="2"/>
    <s v="Data Engineering"/>
    <s v="Data Engineering"/>
    <d v="2024-08-31T00:00:00"/>
    <x v="0"/>
    <s v="50438"/>
    <s v="893393"/>
    <s v="468 Blackstone Inc. : 1194 Blackstone - SOW#18 - Data Engineer with AWS (Puneet Team)"/>
    <s v="29419"/>
    <s v="18262439992"/>
    <m/>
    <m/>
    <m/>
    <n v="560.2607960298526"/>
    <x v="4"/>
    <x v="5"/>
    <x v="1"/>
  </r>
  <r>
    <s v="Journal"/>
    <x v="2"/>
    <s v="Data Engineering"/>
    <s v="Data Engineering"/>
    <d v="2024-08-31T00:00:00"/>
    <x v="0"/>
    <s v="50989"/>
    <s v="893944"/>
    <s v="460 Globalization Partners Inc. : 1366 Globalization Partners SOW #39 - Data Engineering Team  Renewal"/>
    <s v="36409"/>
    <s v="17772967350"/>
    <m/>
    <m/>
    <m/>
    <n v="376.17510590575813"/>
    <x v="4"/>
    <x v="75"/>
    <x v="1"/>
  </r>
  <r>
    <s v="Journal"/>
    <x v="2"/>
    <s v="Data Engineering"/>
    <s v="Data Engineering"/>
    <d v="2024-08-31T00:00:00"/>
    <x v="0"/>
    <s v="50860"/>
    <s v="893767"/>
    <s v="460 Globalization Partners Inc. : 1349 Globalization Partners SOW #41 - Data Engineering Team Renewal"/>
    <s v="35885"/>
    <s v="17771226635"/>
    <m/>
    <m/>
    <m/>
    <n v="448.20863682388205"/>
    <x v="4"/>
    <x v="75"/>
    <x v="1"/>
  </r>
  <r>
    <s v="Journal"/>
    <x v="2"/>
    <s v="Data Engineering"/>
    <s v="Data Engineering"/>
    <d v="2024-08-31T00:00:00"/>
    <x v="0"/>
    <s v="50480"/>
    <s v="893421"/>
    <s v="459 Roku Inc. : 966 SOW#1 2024 - DE &amp; BI Team"/>
    <s v="25138"/>
    <s v="16977995014"/>
    <m/>
    <m/>
    <m/>
    <n v="432.20118550874338"/>
    <x v="4"/>
    <x v="69"/>
    <x v="1"/>
  </r>
  <r>
    <s v="Journal"/>
    <x v="2"/>
    <s v="Data Engineering"/>
    <s v="Data Engineering"/>
    <d v="2024-08-31T00:00:00"/>
    <x v="0"/>
    <s v="50309"/>
    <s v="893229"/>
    <s v="469 Stagwell Marketing Cloud LLC : 985 Stagwell SOW#1"/>
    <s v="25157"/>
    <s v="17001841791"/>
    <m/>
    <m/>
    <m/>
    <n v="520.2421677420059"/>
    <x v="4"/>
    <x v="78"/>
    <x v="1"/>
  </r>
  <r>
    <s v="Journal"/>
    <x v="2"/>
    <s v="Data Engineering"/>
    <s v="Data Engineering"/>
    <d v="2024-08-31T00:00:00"/>
    <x v="0"/>
    <s v="50301"/>
    <s v="893221"/>
    <s v="465 Sincera Technologies LLC : 1146 Sincera SOW 4 - DE Team"/>
    <s v="28145"/>
    <s v="17581549176"/>
    <m/>
    <m/>
    <m/>
    <n v="240.11176972707966"/>
    <x v="4"/>
    <x v="77"/>
    <x v="1"/>
  </r>
  <r>
    <s v="Journal"/>
    <x v="2"/>
    <s v="Data Engineering"/>
    <s v="Data Engineering"/>
    <d v="2024-08-31T00:00:00"/>
    <x v="0"/>
    <s v="51363"/>
    <s v="894510"/>
    <s v="459 Roku Inc. : 968 Roku SOW 2 - Data Engineering Team"/>
    <s v="25140"/>
    <s v="16977994594"/>
    <m/>
    <m/>
    <m/>
    <n v="480.22353945415932"/>
    <x v="4"/>
    <x v="69"/>
    <x v="1"/>
  </r>
  <r>
    <s v="Journal"/>
    <x v="2"/>
    <s v="Data Engineering"/>
    <s v="Data Engineering"/>
    <d v="2024-08-31T00:00:00"/>
    <x v="0"/>
    <s v="51394"/>
    <s v="894704"/>
    <s v="456 ICC in Montevideo represents Blend360 : 1166 Fedefarma: Landing Zone Assessment &amp; Recommendation Phase"/>
    <s v="28678"/>
    <s v="17806464279"/>
    <m/>
    <m/>
    <m/>
    <n v="160.07451315138644"/>
    <x v="4"/>
    <x v="16"/>
    <x v="1"/>
  </r>
  <r>
    <s v="Journal"/>
    <x v="2"/>
    <s v="Data Engineering"/>
    <s v="Data Engineering"/>
    <d v="2024-08-31T00:00:00"/>
    <x v="0"/>
    <s v="51172"/>
    <s v="892586"/>
    <s v="459 Roku Inc. : 966 SOW#1 2024 - DE &amp; BI Team"/>
    <s v="25138"/>
    <s v="16977995014"/>
    <m/>
    <m/>
    <m/>
    <n v="300.13971215884959"/>
    <x v="4"/>
    <x v="69"/>
    <x v="1"/>
  </r>
  <r>
    <s v="Journal"/>
    <x v="2"/>
    <s v="Data Engineering"/>
    <s v="Data Engineering"/>
    <d v="2024-08-31T00:00:00"/>
    <x v="0"/>
    <s v="51137"/>
    <s v="894332"/>
    <s v="460 Globalization Partners Inc. : 1368 Globalization Partners SOW #42 - Data Engineering Team Renewal"/>
    <s v="36411"/>
    <s v="17772618578"/>
    <m/>
    <m/>
    <m/>
    <n v="560.2607960298526"/>
    <x v="4"/>
    <x v="75"/>
    <x v="1"/>
  </r>
  <r>
    <s v="Journal"/>
    <x v="2"/>
    <s v="Data Engineering"/>
    <s v="Data Engineering"/>
    <d v="2024-08-31T00:00:00"/>
    <x v="0"/>
    <s v="50153"/>
    <s v="892521"/>
    <s v="468 Blackstone Inc. : 988 Blackstone SOW #12"/>
    <s v="25160"/>
    <s v="16856642182"/>
    <m/>
    <m/>
    <m/>
    <n v="536.24961905714463"/>
    <x v="4"/>
    <x v="5"/>
    <x v="1"/>
  </r>
  <r>
    <s v="Journal"/>
    <x v="2"/>
    <s v="Data Engineering"/>
    <s v="Data Engineering"/>
    <d v="2024-08-31T00:00:00"/>
    <x v="0"/>
    <s v="49998"/>
    <s v="892855"/>
    <s v="468 Blackstone Inc. : 988 Blackstone SOW #12"/>
    <s v="25160"/>
    <s v="16856642182"/>
    <m/>
    <m/>
    <m/>
    <n v="560.2607960298526"/>
    <x v="4"/>
    <x v="5"/>
    <x v="1"/>
  </r>
  <r>
    <s v="Journal"/>
    <x v="2"/>
    <s v="Data Engineering"/>
    <s v="Data Engineering"/>
    <d v="2024-08-31T00:00:00"/>
    <x v="0"/>
    <s v="49912"/>
    <s v="892490"/>
    <s v="468 Blackstone Inc. : 988 Blackstone SOW #12"/>
    <s v="25160"/>
    <s v="16856642182"/>
    <m/>
    <m/>
    <m/>
    <n v="536.24961905714463"/>
    <x v="4"/>
    <x v="5"/>
    <x v="1"/>
  </r>
  <r>
    <s v="Journal"/>
    <x v="2"/>
    <s v="Data Engineering"/>
    <s v="Data Engineering"/>
    <d v="2024-08-31T00:00:00"/>
    <x v="0"/>
    <s v="49871"/>
    <s v="892321"/>
    <s v="468 Blackstone Inc. : 988 Blackstone SOW #12"/>
    <s v="25160"/>
    <s v="16856642182"/>
    <m/>
    <m/>
    <m/>
    <n v="560.2607960298526"/>
    <x v="4"/>
    <x v="5"/>
    <x v="1"/>
  </r>
  <r>
    <s v="Journal"/>
    <x v="2"/>
    <s v="Data Engineering"/>
    <s v="Data Engineering"/>
    <d v="2024-08-31T00:00:00"/>
    <x v="0"/>
    <s v="49860"/>
    <s v="892310"/>
    <s v="468 Blackstone Inc. : 988 Blackstone SOW #12"/>
    <s v="25160"/>
    <s v="16856642182"/>
    <m/>
    <m/>
    <m/>
    <n v="480.22353945415932"/>
    <x v="4"/>
    <x v="5"/>
    <x v="1"/>
  </r>
  <r>
    <s v="Journal"/>
    <x v="2"/>
    <s v="Data Engineering"/>
    <s v="Data Engineering"/>
    <d v="2024-08-31T00:00:00"/>
    <x v="0"/>
    <s v="49774"/>
    <s v="892403"/>
    <s v="468 Blackstone Inc. : 988 Blackstone SOW #12"/>
    <s v="25160"/>
    <s v="16856642182"/>
    <m/>
    <m/>
    <m/>
    <n v="480.22353945415932"/>
    <x v="4"/>
    <x v="5"/>
    <x v="1"/>
  </r>
  <r>
    <s v="Journal"/>
    <x v="9"/>
    <s v="Data Engineering"/>
    <s v="Data Engineering"/>
    <d v="2024-08-31T00:00:00"/>
    <x v="0"/>
    <s v="51739"/>
    <s v="901503"/>
    <s v="11 Visa : 1246 NextGen Solutions"/>
    <s v="31318"/>
    <s v="18657995555"/>
    <m/>
    <m/>
    <m/>
    <n v="406.48"/>
    <x v="4"/>
    <x v="23"/>
    <x v="1"/>
  </r>
  <r>
    <s v="Journal"/>
    <x v="2"/>
    <s v="Data Engineering"/>
    <s v="Data Engineering"/>
    <d v="2024-08-31T00:00:00"/>
    <x v="0"/>
    <s v="50495"/>
    <s v="892546"/>
    <s v="459 Roku Inc. : 966 SOW#1 2024 - DE &amp; BI Team"/>
    <s v="25138"/>
    <s v="16977995014"/>
    <m/>
    <m/>
    <m/>
    <n v="320.14902630277288"/>
    <x v="4"/>
    <x v="69"/>
    <x v="1"/>
  </r>
  <r>
    <s v="Journal"/>
    <x v="2"/>
    <s v="Data Engineering"/>
    <s v="Data Engineering"/>
    <d v="2024-08-31T00:00:00"/>
    <x v="0"/>
    <s v="50751"/>
    <s v="893552"/>
    <s v="459 Roku Inc. : 966 SOW#1 2024 - DE &amp; BI Team"/>
    <s v="25138"/>
    <s v="16977995014"/>
    <m/>
    <m/>
    <m/>
    <n v="320.14902630277288"/>
    <x v="4"/>
    <x v="69"/>
    <x v="1"/>
  </r>
  <r>
    <s v="Journal"/>
    <x v="2"/>
    <s v="Data Engineering"/>
    <s v="Data Engineering"/>
    <d v="2024-08-31T00:00:00"/>
    <x v="0"/>
    <s v="50697"/>
    <s v="893531"/>
    <s v="459 Roku Inc. : 966 SOW#1 2024 - DE &amp; BI Team"/>
    <s v="25138"/>
    <s v="16977995014"/>
    <m/>
    <m/>
    <m/>
    <n v="360.16765459061952"/>
    <x v="4"/>
    <x v="69"/>
    <x v="1"/>
  </r>
  <r>
    <s v="Journal"/>
    <x v="2"/>
    <s v="Data Engineering"/>
    <s v="Data Engineering"/>
    <d v="2024-08-31T00:00:00"/>
    <x v="0"/>
    <s v="51381"/>
    <s v="894694"/>
    <s v="482 Madhive : 1111 Madhive - SOW1"/>
    <s v="26788"/>
    <s v="16592846934"/>
    <m/>
    <m/>
    <m/>
    <n v="520.2421677420059"/>
    <x v="4"/>
    <x v="79"/>
    <x v="1"/>
  </r>
  <r>
    <s v="Journal"/>
    <x v="2"/>
    <s v="Data Engineering"/>
    <s v="Data Engineering"/>
    <d v="2024-08-31T00:00:00"/>
    <x v="0"/>
    <s v="50544"/>
    <s v="893467"/>
    <s v="468 Blackstone Inc. : 1255 Blackstone - Python Engineers (James Team)"/>
    <s v="32036"/>
    <s v="19584503853"/>
    <m/>
    <m/>
    <m/>
    <n v="520.2421677420059"/>
    <x v="4"/>
    <x v="5"/>
    <x v="1"/>
  </r>
  <r>
    <s v="Journal"/>
    <x v="2"/>
    <s v="Data Engineering"/>
    <s v="Data Engineering"/>
    <d v="2024-08-31T00:00:00"/>
    <x v="0"/>
    <s v="50343"/>
    <s v="893146"/>
    <s v="469 Stagwell Marketing Cloud LLC : 985 Stagwell SOW#1"/>
    <s v="25157"/>
    <s v="17001841791"/>
    <m/>
    <m/>
    <m/>
    <n v="520.2421677420059"/>
    <x v="4"/>
    <x v="78"/>
    <x v="1"/>
  </r>
  <r>
    <s v="Journal"/>
    <x v="1"/>
    <s v="Data Engineering"/>
    <s v="Data Engineering"/>
    <d v="2024-08-31T00:00:00"/>
    <x v="0"/>
    <s v="49519"/>
    <s v="890165"/>
    <s v="402 ICC in Forth Point Represents Blend360 : 1378 Wyndham - Guest Analytics Retainer"/>
    <s v="36722"/>
    <m/>
    <m/>
    <m/>
    <m/>
    <n v="1483.2875405691398"/>
    <x v="1"/>
    <x v="6"/>
    <x v="1"/>
  </r>
  <r>
    <s v="Journal"/>
    <x v="9"/>
    <s v="Data Engineering"/>
    <s v="Data Engineering"/>
    <d v="2024-08-31T00:00:00"/>
    <x v="0"/>
    <s v="49264"/>
    <s v="887972"/>
    <s v="382 Hyatt : 1202 Hyatt - GenAI Implementation"/>
    <s v="29630"/>
    <s v="16896592535"/>
    <m/>
    <m/>
    <s v="Retainer Revenue Recognition"/>
    <n v="142590.01999999999"/>
    <x v="4"/>
    <x v="18"/>
    <x v="1"/>
  </r>
  <r>
    <s v="Journal"/>
    <x v="2"/>
    <s v="Data Engineering"/>
    <s v="Data Engineering"/>
    <d v="2024-08-31T00:00:00"/>
    <x v="0"/>
    <s v="51197"/>
    <s v="894376"/>
    <s v="459 Roku Inc. : 966 SOW#1 2024 - DE &amp; BI Team"/>
    <s v="25138"/>
    <s v="16977995014"/>
    <m/>
    <m/>
    <m/>
    <n v="320.14902630277288"/>
    <x v="4"/>
    <x v="69"/>
    <x v="1"/>
  </r>
  <r>
    <s v="Journal"/>
    <x v="9"/>
    <s v="Data Engineering"/>
    <s v="Data Engineering"/>
    <d v="2024-08-31T00:00:00"/>
    <x v="0"/>
    <s v="51762"/>
    <s v="901363"/>
    <s v="11 Visa : 1263 VISA Commercial Services - DE/BI project"/>
    <s v="32546"/>
    <s v="19569236781"/>
    <m/>
    <m/>
    <m/>
    <n v="8830.0300000000007"/>
    <x v="4"/>
    <x v="23"/>
    <x v="1"/>
  </r>
  <r>
    <s v="Journal"/>
    <x v="2"/>
    <s v="Data Engineering"/>
    <s v="Data Engineering"/>
    <d v="2024-08-31T00:00:00"/>
    <x v="0"/>
    <s v="50742"/>
    <s v="893693"/>
    <s v="459 Roku Inc. : 966 SOW#1 2024 - DE &amp; BI Team"/>
    <s v="25138"/>
    <s v="16977995014"/>
    <m/>
    <m/>
    <m/>
    <n v="360.16765459061952"/>
    <x v="4"/>
    <x v="69"/>
    <x v="1"/>
  </r>
  <r>
    <s v="Journal"/>
    <x v="2"/>
    <s v="Data Engineering"/>
    <s v="Data Engineering"/>
    <d v="2024-08-31T00:00:00"/>
    <x v="0"/>
    <s v="50255"/>
    <s v="893198"/>
    <s v="468 Blackstone Inc. : 1013 Blackstone SOW#14 - Data Engineering Team"/>
    <s v="25544"/>
    <s v="16807042572"/>
    <m/>
    <m/>
    <m/>
    <n v="536.24961905714463"/>
    <x v="4"/>
    <x v="5"/>
    <x v="1"/>
  </r>
  <r>
    <s v="Journal"/>
    <x v="2"/>
    <s v="Data Engineering"/>
    <s v="Data Engineering"/>
    <d v="2024-08-31T00:00:00"/>
    <x v="0"/>
    <s v="50408"/>
    <s v="893274"/>
    <s v="468 Blackstone Inc. : 1194 Blackstone - SOW#18 - Data Engineer with AWS (Puneet Team)"/>
    <s v="29419"/>
    <s v="18262439992"/>
    <m/>
    <m/>
    <m/>
    <n v="560.2607960298526"/>
    <x v="4"/>
    <x v="5"/>
    <x v="1"/>
  </r>
  <r>
    <s v="Journal"/>
    <x v="2"/>
    <s v="Data Engineering"/>
    <s v="Data Engineering"/>
    <d v="2024-08-31T00:00:00"/>
    <x v="0"/>
    <s v="51139"/>
    <s v="894147"/>
    <s v="460 Globalization Partners Inc. : 1368 Globalization Partners SOW #42 - Data Engineering Team Renewal"/>
    <s v="36411"/>
    <s v="17772618578"/>
    <m/>
    <m/>
    <m/>
    <n v="560.2607960298526"/>
    <x v="4"/>
    <x v="75"/>
    <x v="1"/>
  </r>
  <r>
    <s v="Journal"/>
    <x v="2"/>
    <s v="Data Engineering"/>
    <s v="Data Engineering"/>
    <d v="2024-08-31T00:00:00"/>
    <x v="0"/>
    <s v="50955"/>
    <s v="894094"/>
    <s v="460 Globalization Partners Inc. : 1366 Globalization Partners SOW #39 - Data Engineering Team  Renewal"/>
    <s v="36409"/>
    <s v="17772967350"/>
    <m/>
    <m/>
    <m/>
    <n v="376.17510590575813"/>
    <x v="4"/>
    <x v="75"/>
    <x v="1"/>
  </r>
  <r>
    <s v="Journal"/>
    <x v="2"/>
    <s v="Data Engineering"/>
    <s v="Data Engineering"/>
    <d v="2024-08-31T00:00:00"/>
    <x v="0"/>
    <s v="49975"/>
    <s v="892836"/>
    <s v="468 Blackstone Inc. : 988 Blackstone SOW #12"/>
    <s v="25160"/>
    <s v="16856642182"/>
    <m/>
    <m/>
    <m/>
    <n v="560.2607960298526"/>
    <x v="4"/>
    <x v="5"/>
    <x v="1"/>
  </r>
  <r>
    <s v="Journal"/>
    <x v="2"/>
    <s v="Data Engineering"/>
    <s v="Data Engineering"/>
    <d v="2024-08-31T00:00:00"/>
    <x v="0"/>
    <s v="50419"/>
    <s v="893165"/>
    <s v="469 Stagwell Marketing Cloud LLC : 1190 Stagwell - SOW#4 - Data Engineering Team"/>
    <s v="29211"/>
    <s v="17692058278"/>
    <m/>
    <m/>
    <m/>
    <n v="400.1862828784661"/>
    <x v="4"/>
    <x v="78"/>
    <x v="1"/>
  </r>
  <r>
    <s v="Journal"/>
    <x v="2"/>
    <s v="Data Engineering"/>
    <s v="Data Engineering"/>
    <d v="2024-08-31T00:00:00"/>
    <x v="0"/>
    <s v="51057"/>
    <s v="894116"/>
    <s v="460 Globalization Partners Inc. : 1367 Globalization Partners SOW #40 - Data Engineering Team Renewal"/>
    <s v="36410"/>
    <s v="17772859452"/>
    <m/>
    <m/>
    <m/>
    <n v="648.30177826311512"/>
    <x v="4"/>
    <x v="75"/>
    <x v="1"/>
  </r>
  <r>
    <s v="Journal"/>
    <x v="2"/>
    <s v="Data Engineering"/>
    <s v="Data Engineering"/>
    <d v="2024-08-31T00:00:00"/>
    <x v="0"/>
    <s v="49974"/>
    <s v="892699"/>
    <s v="461 Session M Inc. : 974 Mastercard SOW #6"/>
    <s v="25146"/>
    <s v="16716229170"/>
    <m/>
    <m/>
    <m/>
    <n v="416.19373419360477"/>
    <x v="4"/>
    <x v="29"/>
    <x v="1"/>
  </r>
  <r>
    <s v="Journal"/>
    <x v="2"/>
    <s v="Data Engineering"/>
    <s v="Data Engineering"/>
    <d v="2024-08-31T00:00:00"/>
    <x v="0"/>
    <s v="49792"/>
    <s v="892414"/>
    <s v="468 Blackstone Inc. : 988 Blackstone SOW #12"/>
    <s v="25160"/>
    <s v="16856642182"/>
    <m/>
    <m/>
    <m/>
    <n v="560.2607960298526"/>
    <x v="4"/>
    <x v="5"/>
    <x v="1"/>
  </r>
  <r>
    <s v="Journal"/>
    <x v="2"/>
    <s v="Data Engineering"/>
    <s v="Data Engineering"/>
    <d v="2024-08-31T00:00:00"/>
    <x v="0"/>
    <s v="50563"/>
    <s v="893493"/>
    <s v="468 Blackstone Inc. : 1255 Blackstone - Python Engineers (James Team)"/>
    <s v="32036"/>
    <s v="19584503853"/>
    <m/>
    <m/>
    <m/>
    <n v="520.2421677420059"/>
    <x v="4"/>
    <x v="5"/>
    <x v="1"/>
  </r>
  <r>
    <s v="Journal"/>
    <x v="2"/>
    <s v="Data Engineering"/>
    <s v="Data Engineering"/>
    <d v="2024-08-31T00:00:00"/>
    <x v="0"/>
    <s v="51121"/>
    <s v="894320"/>
    <s v="460 Globalization Partners Inc. : 1367 Globalization Partners SOW #40 - Data Engineering Team Renewal"/>
    <s v="36410"/>
    <s v="17772859452"/>
    <m/>
    <m/>
    <m/>
    <n v="520.2421677420059"/>
    <x v="4"/>
    <x v="75"/>
    <x v="1"/>
  </r>
  <r>
    <s v="Journal"/>
    <x v="2"/>
    <s v="Data Engineering"/>
    <s v="Data Engineering"/>
    <d v="2024-08-31T00:00:00"/>
    <x v="0"/>
    <s v="50502"/>
    <s v="893440"/>
    <s v="468 Blackstone Inc. : 1255 Blackstone - Python Engineers (James Team)"/>
    <s v="32036"/>
    <s v="19584503853"/>
    <m/>
    <m/>
    <m/>
    <n v="560.2607960298526"/>
    <x v="4"/>
    <x v="5"/>
    <x v="1"/>
  </r>
  <r>
    <s v="Journal"/>
    <x v="2"/>
    <s v="Data Engineering"/>
    <s v="Data Engineering"/>
    <d v="2024-08-31T00:00:00"/>
    <x v="0"/>
    <s v="50713"/>
    <s v="893670"/>
    <s v="459 Roku Inc. : 966 SOW#1 2024 - DE &amp; BI Team"/>
    <s v="25138"/>
    <s v="16977995014"/>
    <m/>
    <m/>
    <m/>
    <n v="320.14902630277288"/>
    <x v="4"/>
    <x v="69"/>
    <x v="1"/>
  </r>
  <r>
    <s v="Journal"/>
    <x v="2"/>
    <s v="Data Engineering"/>
    <s v="Data Engineering"/>
    <d v="2024-08-31T00:00:00"/>
    <x v="0"/>
    <s v="50088"/>
    <s v="892910"/>
    <s v="461 Session M Inc. : 974 Mastercard SOW #6"/>
    <s v="25146"/>
    <s v="16716229170"/>
    <m/>
    <m/>
    <m/>
    <n v="400.1862828784661"/>
    <x v="4"/>
    <x v="29"/>
    <x v="1"/>
  </r>
  <r>
    <s v="Journal"/>
    <x v="2"/>
    <s v="Data Engineering"/>
    <s v="Data Engineering"/>
    <d v="2024-08-31T00:00:00"/>
    <x v="0"/>
    <s v="50921"/>
    <s v="892568"/>
    <s v="460 Globalization Partners Inc. : 1365 Globalization Partners SOW #38 - Data Engineering Team Renewal"/>
    <s v="36408"/>
    <s v="17772846592"/>
    <m/>
    <m/>
    <m/>
    <n v="612.28501280405317"/>
    <x v="4"/>
    <x v="75"/>
    <x v="1"/>
  </r>
  <r>
    <s v="Journal"/>
    <x v="2"/>
    <s v="Data Engineering"/>
    <s v="Data Engineering"/>
    <d v="2024-08-31T00:00:00"/>
    <x v="0"/>
    <s v="49812"/>
    <s v="892432"/>
    <s v="468 Blackstone Inc. : 988 Blackstone SOW #12"/>
    <s v="25160"/>
    <s v="16856642182"/>
    <m/>
    <m/>
    <m/>
    <n v="560.2607960298526"/>
    <x v="4"/>
    <x v="5"/>
    <x v="1"/>
  </r>
  <r>
    <s v="Journal"/>
    <x v="2"/>
    <s v="Data Engineering"/>
    <s v="Data Engineering"/>
    <d v="2024-08-31T00:00:00"/>
    <x v="0"/>
    <s v="50457"/>
    <s v="893405"/>
    <s v="468 Blackstone Inc. : 1194 Blackstone - SOW#18 - Data Engineer with AWS (Puneet Team)"/>
    <s v="29419"/>
    <s v="18262439992"/>
    <m/>
    <m/>
    <m/>
    <n v="504.23471642686729"/>
    <x v="4"/>
    <x v="5"/>
    <x v="1"/>
  </r>
  <r>
    <s v="Journal"/>
    <x v="2"/>
    <s v="Data Engineering"/>
    <s v="Data Engineering"/>
    <d v="2024-08-31T00:00:00"/>
    <x v="0"/>
    <s v="50241"/>
    <s v="892985"/>
    <s v="465 Sincera Technologies LLC : 980 Sincera SOW 3 - Data Engineering Team"/>
    <s v="25152"/>
    <s v="17001844665"/>
    <m/>
    <m/>
    <m/>
    <n v="240.11176972707966"/>
    <x v="4"/>
    <x v="77"/>
    <x v="1"/>
  </r>
  <r>
    <s v="Journal"/>
    <x v="2"/>
    <s v="Data Engineering"/>
    <s v="Data Engineering"/>
    <d v="2024-08-31T00:00:00"/>
    <x v="0"/>
    <s v="50598"/>
    <s v="893602"/>
    <s v="459 Roku Inc. : 966 SOW#1 2024 - DE &amp; BI Team"/>
    <s v="25138"/>
    <s v="16977995014"/>
    <m/>
    <m/>
    <m/>
    <n v="600.27942431769918"/>
    <x v="4"/>
    <x v="69"/>
    <x v="1"/>
  </r>
  <r>
    <s v="Journal"/>
    <x v="2"/>
    <s v="Data Engineering"/>
    <s v="Data Engineering"/>
    <d v="2024-08-31T00:00:00"/>
    <x v="0"/>
    <s v="50725"/>
    <s v="893681"/>
    <s v="460 Globalization Partners Inc. : 1029 GP SOW #34"/>
    <s v="25867"/>
    <s v="16974076254"/>
    <m/>
    <m/>
    <m/>
    <n v="360.16765459061952"/>
    <x v="4"/>
    <x v="75"/>
    <x v="1"/>
  </r>
  <r>
    <s v="Journal"/>
    <x v="2"/>
    <s v="Data Engineering"/>
    <s v="Data Engineering"/>
    <d v="2024-08-31T00:00:00"/>
    <x v="0"/>
    <s v="50412"/>
    <s v="893278"/>
    <s v="468 Blackstone Inc. : 1194 Blackstone - SOW#18 - Data Engineer with AWS (Puneet Team)"/>
    <s v="29419"/>
    <s v="18262439992"/>
    <m/>
    <m/>
    <m/>
    <n v="504.23471642686729"/>
    <x v="4"/>
    <x v="5"/>
    <x v="1"/>
  </r>
  <r>
    <s v="Journal"/>
    <x v="2"/>
    <s v="Data Engineering"/>
    <s v="Data Engineering"/>
    <d v="2024-08-31T00:00:00"/>
    <x v="0"/>
    <s v="50391"/>
    <s v="893263"/>
    <s v="469 Stagwell Marketing Cloud LLC : 987 Stagwell SOW#3"/>
    <s v="25159"/>
    <s v="17001802020"/>
    <m/>
    <m/>
    <m/>
    <n v="408.19000853603541"/>
    <x v="4"/>
    <x v="78"/>
    <x v="1"/>
  </r>
  <r>
    <s v="Journal"/>
    <x v="2"/>
    <s v="Data Engineering"/>
    <s v="Data Engineering"/>
    <d v="2024-08-31T00:00:00"/>
    <x v="0"/>
    <s v="49938"/>
    <s v="892332"/>
    <s v="468 Blackstone Inc. : 988 Blackstone SOW #12"/>
    <s v="25160"/>
    <s v="16856642182"/>
    <m/>
    <m/>
    <m/>
    <n v="480.22353945415932"/>
    <x v="4"/>
    <x v="5"/>
    <x v="1"/>
  </r>
  <r>
    <s v="Journal"/>
    <x v="2"/>
    <s v="Data Engineering"/>
    <s v="Data Engineering"/>
    <d v="2024-08-31T00:00:00"/>
    <x v="0"/>
    <s v="50811"/>
    <s v="892748"/>
    <s v="460 Globalization Partners Inc. : 1349 Globalization Partners SOW #41 - Data Engineering Team Renewal"/>
    <s v="35885"/>
    <s v="17771226635"/>
    <m/>
    <m/>
    <m/>
    <n v="448.20863682388205"/>
    <x v="4"/>
    <x v="75"/>
    <x v="1"/>
  </r>
  <r>
    <s v="Journal"/>
    <x v="2"/>
    <s v="Data Engineering"/>
    <s v="Data Engineering"/>
    <d v="2024-08-31T00:00:00"/>
    <x v="0"/>
    <s v="51074"/>
    <s v="893992"/>
    <s v="459 Roku Inc. : 966 SOW#1 2024 - DE &amp; BI Team"/>
    <s v="25138"/>
    <s v="16977995014"/>
    <m/>
    <m/>
    <m/>
    <n v="320.14902630277288"/>
    <x v="4"/>
    <x v="69"/>
    <x v="1"/>
  </r>
  <r>
    <s v="Journal"/>
    <x v="2"/>
    <s v="Data Engineering"/>
    <s v="Data Engineering"/>
    <d v="2024-08-31T00:00:00"/>
    <x v="0"/>
    <s v="51435"/>
    <s v="894729"/>
    <s v="456 ICC in Montevideo represents Blend360 : 1166 Fedefarma: Landing Zone Assessment &amp; Recommendation Phase"/>
    <s v="28678"/>
    <s v="17806464279"/>
    <m/>
    <m/>
    <m/>
    <n v="180.08382729530976"/>
    <x v="4"/>
    <x v="16"/>
    <x v="1"/>
  </r>
  <r>
    <s v="Journal"/>
    <x v="2"/>
    <s v="Data Engineering"/>
    <s v="Data Engineering"/>
    <d v="2024-08-31T00:00:00"/>
    <x v="0"/>
    <s v="51133"/>
    <s v="894146"/>
    <s v="460 Globalization Partners Inc. : 1368 Globalization Partners SOW #42 - Data Engineering Team Renewal"/>
    <s v="36411"/>
    <s v="17772618578"/>
    <m/>
    <m/>
    <m/>
    <n v="560.2607960298526"/>
    <x v="4"/>
    <x v="75"/>
    <x v="1"/>
  </r>
  <r>
    <s v="Journal"/>
    <x v="2"/>
    <s v="Data Engineering"/>
    <s v="Data Engineering"/>
    <d v="2024-08-31T00:00:00"/>
    <x v="0"/>
    <s v="50981"/>
    <s v="893937"/>
    <s v="459 Roku Inc. : 966 SOW#1 2024 - DE &amp; BI Team"/>
    <s v="25138"/>
    <s v="16977995014"/>
    <m/>
    <m/>
    <m/>
    <n v="480.22353945415932"/>
    <x v="4"/>
    <x v="69"/>
    <x v="1"/>
  </r>
  <r>
    <s v="Journal"/>
    <x v="2"/>
    <s v="Data Engineering"/>
    <s v="Data Engineering"/>
    <d v="2024-08-31T00:00:00"/>
    <x v="0"/>
    <s v="51034"/>
    <s v="893975"/>
    <s v="459 Roku Inc. : 966 SOW#1 2024 - DE &amp; BI Team"/>
    <s v="25138"/>
    <s v="16977995014"/>
    <m/>
    <m/>
    <m/>
    <n v="493.2297175750856"/>
    <x v="4"/>
    <x v="69"/>
    <x v="1"/>
  </r>
  <r>
    <s v="Journal"/>
    <x v="2"/>
    <s v="Data Engineering"/>
    <s v="Data Engineering"/>
    <d v="2024-08-31T00:00:00"/>
    <x v="0"/>
    <s v="49943"/>
    <s v="892816"/>
    <s v="461 Session M Inc. : 974 Mastercard SOW #6"/>
    <s v="25146"/>
    <s v="16716229170"/>
    <m/>
    <m/>
    <m/>
    <n v="522.24309915639833"/>
    <x v="4"/>
    <x v="29"/>
    <x v="1"/>
  </r>
  <r>
    <s v="Journal"/>
    <x v="2"/>
    <s v="Data Engineering"/>
    <s v="Data Engineering"/>
    <d v="2024-08-31T00:00:00"/>
    <x v="0"/>
    <s v="50813"/>
    <s v="893725"/>
    <s v="460 Globalization Partners Inc. : 1349 Globalization Partners SOW #41 - Data Engineering Team Renewal"/>
    <s v="35885"/>
    <s v="17771226635"/>
    <m/>
    <m/>
    <m/>
    <n v="384.17883156332749"/>
    <x v="4"/>
    <x v="75"/>
    <x v="1"/>
  </r>
  <r>
    <s v="Journal"/>
    <x v="2"/>
    <s v="Data Engineering"/>
    <s v="Data Engineering"/>
    <d v="2024-08-31T00:00:00"/>
    <x v="0"/>
    <s v="50824"/>
    <s v="893736"/>
    <s v="459 Roku Inc. : 966 SOW#1 2024 - DE &amp; BI Team"/>
    <s v="25138"/>
    <s v="16977995014"/>
    <m/>
    <m/>
    <m/>
    <n v="480.22353945415932"/>
    <x v="4"/>
    <x v="69"/>
    <x v="1"/>
  </r>
  <r>
    <s v="Journal"/>
    <x v="2"/>
    <s v="Data Engineering"/>
    <s v="Data Engineering"/>
    <d v="2024-08-31T00:00:00"/>
    <x v="0"/>
    <s v="50820"/>
    <s v="893732"/>
    <s v="460 Globalization Partners Inc. : 1349 Globalization Partners SOW #41 - Data Engineering Team Renewal"/>
    <s v="35885"/>
    <s v="17771226635"/>
    <m/>
    <m/>
    <m/>
    <n v="448.20863682388205"/>
    <x v="4"/>
    <x v="75"/>
    <x v="1"/>
  </r>
  <r>
    <s v="Journal"/>
    <x v="2"/>
    <s v="Data Engineering"/>
    <s v="Data Engineering"/>
    <d v="2024-08-31T00:00:00"/>
    <x v="0"/>
    <s v="49941"/>
    <s v="892814"/>
    <s v="468 Blackstone Inc. : 988 Blackstone SOW #12"/>
    <s v="25160"/>
    <s v="16856642182"/>
    <m/>
    <m/>
    <m/>
    <n v="560.2607960298526"/>
    <x v="4"/>
    <x v="5"/>
    <x v="1"/>
  </r>
  <r>
    <s v="Journal"/>
    <x v="2"/>
    <s v="Data Engineering"/>
    <s v="Data Engineering"/>
    <d v="2024-08-31T00:00:00"/>
    <x v="0"/>
    <s v="50107"/>
    <s v="892368"/>
    <s v="461 Session M Inc. : 974 Mastercard SOW #6"/>
    <s v="25146"/>
    <s v="16716229170"/>
    <m/>
    <m/>
    <m/>
    <n v="400.1862828784661"/>
    <x v="4"/>
    <x v="29"/>
    <x v="1"/>
  </r>
  <r>
    <s v="Journal"/>
    <x v="2"/>
    <s v="Data Engineering"/>
    <s v="Data Engineering"/>
    <d v="2024-08-31T00:00:00"/>
    <x v="0"/>
    <s v="50865"/>
    <s v="893771"/>
    <s v="460 Globalization Partners Inc. : 1349 Globalization Partners SOW #41 - Data Engineering Team Renewal"/>
    <s v="35885"/>
    <s v="17771226635"/>
    <m/>
    <m/>
    <m/>
    <n v="392.1825572208968"/>
    <x v="4"/>
    <x v="75"/>
    <x v="1"/>
  </r>
  <r>
    <s v="Journal"/>
    <x v="2"/>
    <s v="Data Engineering"/>
    <s v="Data Engineering"/>
    <d v="2024-08-31T00:00:00"/>
    <x v="0"/>
    <s v="50862"/>
    <s v="893768"/>
    <s v="460 Globalization Partners Inc. : 1349 Globalization Partners SOW #41 - Data Engineering Team Renewal"/>
    <s v="35885"/>
    <s v="17771226635"/>
    <m/>
    <m/>
    <m/>
    <n v="384.17883156332749"/>
    <x v="4"/>
    <x v="75"/>
    <x v="1"/>
  </r>
  <r>
    <s v="Journal"/>
    <x v="9"/>
    <s v="Data Engineering"/>
    <s v="Data Engineering"/>
    <d v="2024-08-31T00:00:00"/>
    <x v="0"/>
    <s v="51703"/>
    <s v="901324"/>
    <s v="489 IAC/InterActiveCorp : 1163 IAC - Data Strategy &amp; Performance Measurement - Snowflake Sourced"/>
    <s v="28469"/>
    <s v="17581057915"/>
    <m/>
    <m/>
    <m/>
    <n v="0.91"/>
    <x v="4"/>
    <x v="81"/>
    <x v="1"/>
  </r>
  <r>
    <s v="Journal"/>
    <x v="2"/>
    <s v="Data Engineering"/>
    <s v="Data Engineering"/>
    <d v="2024-08-31T00:00:00"/>
    <x v="0"/>
    <s v="49771"/>
    <s v="892401"/>
    <s v="461 Session M Inc. : 974 Mastercard SOW #6"/>
    <s v="25146"/>
    <s v="16716229170"/>
    <m/>
    <m/>
    <m/>
    <n v="464.21608813902071"/>
    <x v="4"/>
    <x v="29"/>
    <x v="1"/>
  </r>
  <r>
    <s v="Journal"/>
    <x v="2"/>
    <s v="Data Engineering"/>
    <s v="Data Engineering"/>
    <d v="2024-08-31T00:00:00"/>
    <x v="0"/>
    <s v="49919"/>
    <s v="892797"/>
    <s v="468 Blackstone Inc. : 988 Blackstone SOW #12"/>
    <s v="25160"/>
    <s v="16856642182"/>
    <m/>
    <m/>
    <m/>
    <n v="480.22353945415932"/>
    <x v="4"/>
    <x v="5"/>
    <x v="1"/>
  </r>
  <r>
    <s v="Journal"/>
    <x v="2"/>
    <s v="Data Engineering"/>
    <s v="Data Engineering"/>
    <d v="2024-08-31T00:00:00"/>
    <x v="0"/>
    <s v="49914"/>
    <s v="892792"/>
    <s v="468 Blackstone Inc. : 988 Blackstone SOW #12"/>
    <s v="25160"/>
    <s v="16856642182"/>
    <m/>
    <m/>
    <m/>
    <n v="560.2607960298526"/>
    <x v="4"/>
    <x v="5"/>
    <x v="1"/>
  </r>
  <r>
    <s v="Journal"/>
    <x v="2"/>
    <s v="Data Engineering"/>
    <s v="Data Engineering"/>
    <d v="2024-08-31T00:00:00"/>
    <x v="0"/>
    <s v="50584"/>
    <s v="893598"/>
    <s v="459 Roku Inc. : 966 SOW#1 2024 - DE &amp; BI Team"/>
    <s v="25138"/>
    <s v="16977995014"/>
    <m/>
    <m/>
    <m/>
    <n v="432.20118550874338"/>
    <x v="4"/>
    <x v="69"/>
    <x v="1"/>
  </r>
  <r>
    <s v="Journal"/>
    <x v="2"/>
    <s v="Data Engineering"/>
    <s v="Data Engineering"/>
    <d v="2024-08-31T00:00:00"/>
    <x v="0"/>
    <s v="49948"/>
    <s v="892821"/>
    <s v="468 Blackstone Inc. : 988 Blackstone SOW #12"/>
    <s v="25160"/>
    <s v="16856642182"/>
    <m/>
    <m/>
    <m/>
    <n v="320.14902630277288"/>
    <x v="4"/>
    <x v="5"/>
    <x v="1"/>
  </r>
  <r>
    <s v="Journal"/>
    <x v="2"/>
    <s v="Data Engineering"/>
    <s v="Data Engineering"/>
    <d v="2024-08-31T00:00:00"/>
    <x v="0"/>
    <s v="50924"/>
    <s v="892757"/>
    <s v="460 Globalization Partners Inc. : 1365 Globalization Partners SOW #38 - Data Engineering Team Renewal"/>
    <s v="36408"/>
    <s v="17772846592"/>
    <m/>
    <m/>
    <m/>
    <n v="612.28501280405317"/>
    <x v="4"/>
    <x v="75"/>
    <x v="1"/>
  </r>
  <r>
    <s v="Journal"/>
    <x v="2"/>
    <s v="Data Engineering"/>
    <s v="Data Engineering"/>
    <d v="2024-08-31T00:00:00"/>
    <x v="0"/>
    <s v="51440"/>
    <s v="894734"/>
    <s v="456 ICC in Montevideo represents Blend360 : 1166 Fedefarma: Landing Zone Assessment &amp; Recommendation Phase"/>
    <s v="28678"/>
    <s v="17806464279"/>
    <m/>
    <m/>
    <m/>
    <n v="160.07451315138644"/>
    <x v="4"/>
    <x v="16"/>
    <x v="1"/>
  </r>
  <r>
    <s v="Journal"/>
    <x v="2"/>
    <s v="Data Engineering"/>
    <s v="Data Engineering"/>
    <d v="2024-08-31T00:00:00"/>
    <x v="0"/>
    <s v="50729"/>
    <s v="893544"/>
    <s v="460 Globalization Partners Inc. : 1029 GP SOW #34"/>
    <s v="25867"/>
    <s v="16974076254"/>
    <m/>
    <m/>
    <m/>
    <n v="360.16765459061952"/>
    <x v="4"/>
    <x v="75"/>
    <x v="1"/>
  </r>
  <r>
    <s v="Journal"/>
    <x v="2"/>
    <s v="Data Engineering"/>
    <s v="Data Engineering"/>
    <d v="2024-08-31T00:00:00"/>
    <x v="0"/>
    <s v="50695"/>
    <s v="893664"/>
    <s v="459 Roku Inc. : 966 SOW#1 2024 - DE &amp; BI Team"/>
    <s v="25138"/>
    <s v="16977995014"/>
    <m/>
    <m/>
    <m/>
    <n v="480.22353945415932"/>
    <x v="4"/>
    <x v="69"/>
    <x v="1"/>
  </r>
  <r>
    <s v="Journal"/>
    <x v="2"/>
    <s v="Data Engineering"/>
    <s v="Data Engineering"/>
    <d v="2024-08-31T00:00:00"/>
    <x v="0"/>
    <s v="50252"/>
    <s v="893195"/>
    <s v="465 Sincera Technologies LLC : 980 Sincera SOW 3 - Data Engineering Team"/>
    <s v="25152"/>
    <s v="17001844665"/>
    <m/>
    <m/>
    <m/>
    <n v="240.11176972707966"/>
    <x v="4"/>
    <x v="77"/>
    <x v="1"/>
  </r>
  <r>
    <s v="Journal"/>
    <x v="2"/>
    <s v="Data Engineering"/>
    <s v="Data Engineering"/>
    <d v="2024-08-31T00:00:00"/>
    <x v="0"/>
    <s v="50613"/>
    <s v="893616"/>
    <s v="459 Roku Inc. : 966 SOW#1 2024 - DE &amp; BI Team"/>
    <s v="25138"/>
    <s v="16977995014"/>
    <m/>
    <m/>
    <m/>
    <n v="320.14902630277288"/>
    <x v="4"/>
    <x v="69"/>
    <x v="1"/>
  </r>
  <r>
    <s v="Journal"/>
    <x v="2"/>
    <s v="Data Engineering"/>
    <s v="Data Engineering"/>
    <d v="2024-08-31T00:00:00"/>
    <x v="0"/>
    <s v="50491"/>
    <s v="893432"/>
    <s v="468 Blackstone Inc. : 1255 Blackstone - Python Engineers (James Team)"/>
    <s v="32036"/>
    <s v="19584503853"/>
    <m/>
    <m/>
    <m/>
    <n v="520.2421677420059"/>
    <x v="4"/>
    <x v="5"/>
    <x v="1"/>
  </r>
  <r>
    <s v="Journal"/>
    <x v="13"/>
    <s v="Data Engineering"/>
    <s v="Data Engineering"/>
    <d v="2024-08-31T00:00:00"/>
    <x v="0"/>
    <s v="49394"/>
    <s v="889870"/>
    <s v="353 De Lage Landen International B.V : 634 Insurance Engine Phase 2"/>
    <s v="16674"/>
    <s v="10642652269"/>
    <m/>
    <m/>
    <m/>
    <n v="18427.816512000001"/>
    <x v="1"/>
    <x v="80"/>
    <x v="1"/>
  </r>
  <r>
    <s v="Journal"/>
    <x v="2"/>
    <s v="Data Engineering"/>
    <s v="Data Engineering"/>
    <d v="2024-08-31T00:00:00"/>
    <x v="0"/>
    <s v="51185"/>
    <s v="894364"/>
    <s v="459 Roku Inc. : 966 SOW#1 2024 - DE &amp; BI Team"/>
    <s v="25138"/>
    <s v="16977995014"/>
    <m/>
    <m/>
    <m/>
    <n v="504.23471642686729"/>
    <x v="4"/>
    <x v="69"/>
    <x v="1"/>
  </r>
  <r>
    <s v="Journal"/>
    <x v="2"/>
    <s v="Data Engineering"/>
    <s v="Data Engineering"/>
    <d v="2024-08-31T00:00:00"/>
    <x v="0"/>
    <s v="50386"/>
    <s v="892544"/>
    <s v="469 Stagwell Marketing Cloud LLC : 987 Stagwell SOW#3"/>
    <s v="25159"/>
    <s v="17001802020"/>
    <m/>
    <m/>
    <m/>
    <n v="408.19000853603541"/>
    <x v="4"/>
    <x v="78"/>
    <x v="1"/>
  </r>
  <r>
    <s v="Journal"/>
    <x v="2"/>
    <s v="Data Engineering"/>
    <s v="Data Engineering"/>
    <d v="2024-08-31T00:00:00"/>
    <x v="0"/>
    <s v="51311"/>
    <s v="894192"/>
    <s v="459 Roku Inc. : 966 SOW#1 2024 - DE &amp; BI Team"/>
    <s v="25138"/>
    <s v="16977995014"/>
    <m/>
    <m/>
    <m/>
    <n v="400.1862828784661"/>
    <x v="4"/>
    <x v="69"/>
    <x v="1"/>
  </r>
  <r>
    <s v="Journal"/>
    <x v="2"/>
    <s v="Data Engineering"/>
    <s v="Data Engineering"/>
    <d v="2024-08-31T00:00:00"/>
    <x v="0"/>
    <s v="50121"/>
    <s v="892370"/>
    <s v="468 Blackstone Inc. : 988 Blackstone SOW #12"/>
    <s v="25160"/>
    <s v="16856642182"/>
    <m/>
    <m/>
    <m/>
    <n v="560.2607960298526"/>
    <x v="4"/>
    <x v="5"/>
    <x v="1"/>
  </r>
  <r>
    <s v="Journal"/>
    <x v="2"/>
    <s v="Data Engineering"/>
    <s v="Data Engineering"/>
    <d v="2024-08-31T00:00:00"/>
    <x v="0"/>
    <s v="50475"/>
    <s v="893417"/>
    <s v="468 Blackstone Inc. : 1194 Blackstone - SOW#18 - Data Engineer with AWS (Puneet Team)"/>
    <s v="29419"/>
    <s v="18262439992"/>
    <m/>
    <m/>
    <m/>
    <n v="504.23471642686729"/>
    <x v="4"/>
    <x v="5"/>
    <x v="1"/>
  </r>
  <r>
    <s v="Journal"/>
    <x v="2"/>
    <s v="Data Engineering"/>
    <s v="Data Engineering"/>
    <d v="2024-08-31T00:00:00"/>
    <x v="0"/>
    <s v="49923"/>
    <s v="892800"/>
    <s v="461 Session M Inc. : 974 Mastercard SOW #6"/>
    <s v="25146"/>
    <s v="16716229170"/>
    <m/>
    <m/>
    <m/>
    <n v="400.1862828784661"/>
    <x v="4"/>
    <x v="29"/>
    <x v="1"/>
  </r>
  <r>
    <s v="Journal"/>
    <x v="2"/>
    <s v="Data Engineering"/>
    <s v="Data Engineering"/>
    <d v="2024-08-31T00:00:00"/>
    <x v="0"/>
    <s v="50439"/>
    <s v="893394"/>
    <s v="459 Roku Inc. : 966 SOW#1 2024 - DE &amp; BI Team"/>
    <s v="25138"/>
    <s v="16977995014"/>
    <m/>
    <m/>
    <m/>
    <n v="432.20118550874338"/>
    <x v="4"/>
    <x v="69"/>
    <x v="1"/>
  </r>
  <r>
    <s v="Journal"/>
    <x v="2"/>
    <s v="Data Engineering"/>
    <s v="Data Engineering"/>
    <d v="2024-08-31T00:00:00"/>
    <x v="0"/>
    <s v="50435"/>
    <s v="893290"/>
    <s v="468 Blackstone Inc. : 1194 Blackstone - SOW#18 - Data Engineer with AWS (Puneet Team)"/>
    <s v="29419"/>
    <s v="18262439992"/>
    <m/>
    <m/>
    <m/>
    <n v="504.23471642686729"/>
    <x v="4"/>
    <x v="5"/>
    <x v="1"/>
  </r>
  <r>
    <s v="Journal"/>
    <x v="2"/>
    <s v="Data Engineering"/>
    <s v="Data Engineering"/>
    <d v="2024-08-31T00:00:00"/>
    <x v="0"/>
    <s v="50754"/>
    <s v="893555"/>
    <s v="460 Globalization Partners Inc. : 1349 Globalization Partners SOW #41 - Data Engineering Team Renewal"/>
    <s v="35885"/>
    <s v="17771226635"/>
    <m/>
    <m/>
    <m/>
    <n v="448.20863682388205"/>
    <x v="4"/>
    <x v="75"/>
    <x v="1"/>
  </r>
  <r>
    <s v="Journal"/>
    <x v="2"/>
    <s v="Data Engineering"/>
    <s v="Data Engineering"/>
    <d v="2024-08-31T00:00:00"/>
    <x v="0"/>
    <s v="50954"/>
    <s v="893916"/>
    <s v="459 Roku Inc. : 966 SOW#1 2024 - DE &amp; BI Team"/>
    <s v="25138"/>
    <s v="16977995014"/>
    <m/>
    <m/>
    <m/>
    <n v="480.22353945415932"/>
    <x v="4"/>
    <x v="69"/>
    <x v="1"/>
  </r>
  <r>
    <s v="Journal"/>
    <x v="2"/>
    <s v="Data Engineering"/>
    <s v="Data Engineering"/>
    <d v="2024-08-31T00:00:00"/>
    <x v="0"/>
    <s v="50224"/>
    <s v="892979"/>
    <s v="465 Sincera Technologies LLC : 980 Sincera SOW 3 - Data Engineering Team"/>
    <s v="25152"/>
    <s v="17001844665"/>
    <m/>
    <m/>
    <m/>
    <n v="294.1369179156726"/>
    <x v="4"/>
    <x v="77"/>
    <x v="1"/>
  </r>
  <r>
    <s v="Journal"/>
    <x v="2"/>
    <s v="Data Engineering"/>
    <s v="Data Engineering"/>
    <d v="2024-08-31T00:00:00"/>
    <x v="0"/>
    <s v="49767"/>
    <s v="892593"/>
    <s v="461 Session M Inc. : 974 Mastercard SOW #6"/>
    <s v="25146"/>
    <s v="16716229170"/>
    <m/>
    <m/>
    <m/>
    <n v="416.19373419360477"/>
    <x v="4"/>
    <x v="29"/>
    <x v="1"/>
  </r>
  <r>
    <s v="Journal"/>
    <x v="2"/>
    <s v="Data Engineering"/>
    <s v="Data Engineering"/>
    <d v="2024-08-31T00:00:00"/>
    <x v="0"/>
    <s v="50759"/>
    <s v="893697"/>
    <s v="459 Roku Inc. : 966 SOW#1 2024 - DE &amp; BI Team"/>
    <s v="25138"/>
    <s v="16977995014"/>
    <m/>
    <m/>
    <m/>
    <n v="464.21608813902071"/>
    <x v="4"/>
    <x v="69"/>
    <x v="1"/>
  </r>
  <r>
    <s v="Journal"/>
    <x v="2"/>
    <s v="Data Engineering"/>
    <s v="Data Engineering"/>
    <d v="2024-08-31T00:00:00"/>
    <x v="0"/>
    <s v="50468"/>
    <s v="893180"/>
    <s v="459 Roku Inc. : 966 SOW#1 2024 - DE &amp; BI Team"/>
    <s v="25138"/>
    <s v="16977995014"/>
    <m/>
    <m/>
    <m/>
    <n v="432.20118550874338"/>
    <x v="4"/>
    <x v="69"/>
    <x v="1"/>
  </r>
  <r>
    <s v="Journal"/>
    <x v="2"/>
    <s v="Data Engineering"/>
    <s v="Data Engineering"/>
    <d v="2024-08-31T00:00:00"/>
    <x v="0"/>
    <s v="50507"/>
    <s v="893445"/>
    <s v="459 Roku Inc. : 966 SOW#1 2024 - DE &amp; BI Team"/>
    <s v="25138"/>
    <s v="16977995014"/>
    <m/>
    <m/>
    <m/>
    <n v="464.21608813902071"/>
    <x v="4"/>
    <x v="69"/>
    <x v="1"/>
  </r>
  <r>
    <s v="Journal"/>
    <x v="2"/>
    <s v="Data Engineering"/>
    <s v="Data Engineering"/>
    <d v="2024-08-31T00:00:00"/>
    <x v="0"/>
    <s v="51316"/>
    <s v="894450"/>
    <s v="482 Madhive : 1111 Madhive - SOW1"/>
    <s v="26788"/>
    <s v="16592846934"/>
    <m/>
    <m/>
    <m/>
    <n v="270.12574094296463"/>
    <x v="4"/>
    <x v="79"/>
    <x v="1"/>
  </r>
  <r>
    <s v="Journal"/>
    <x v="2"/>
    <s v="Data Engineering"/>
    <s v="Data Engineering"/>
    <d v="2024-08-31T00:00:00"/>
    <x v="0"/>
    <s v="51135"/>
    <s v="894330"/>
    <s v="459 Roku Inc. : 966 SOW#1 2024 - DE &amp; BI Team"/>
    <s v="25138"/>
    <s v="16977995014"/>
    <m/>
    <m/>
    <m/>
    <n v="210.0977985111947"/>
    <x v="4"/>
    <x v="69"/>
    <x v="1"/>
  </r>
  <r>
    <s v="Journal"/>
    <x v="2"/>
    <s v="Data Engineering"/>
    <s v="Data Engineering"/>
    <d v="2024-08-31T00:00:00"/>
    <x v="0"/>
    <s v="50381"/>
    <s v="893259"/>
    <s v="468 Blackstone Inc. : 1189 Blackstone - SOW#15 - Developer Experience Team (.Net)"/>
    <s v="29210"/>
    <s v="17485557310"/>
    <m/>
    <m/>
    <m/>
    <n v="560.2607960298526"/>
    <x v="4"/>
    <x v="5"/>
    <x v="1"/>
  </r>
  <r>
    <s v="Journal"/>
    <x v="2"/>
    <s v="Data Engineering"/>
    <s v="Data Engineering"/>
    <d v="2024-08-31T00:00:00"/>
    <x v="0"/>
    <s v="50131"/>
    <s v="892931"/>
    <s v="466 Pixability Inc. : 983 Pixability SOW#3"/>
    <s v="25155"/>
    <m/>
    <m/>
    <m/>
    <m/>
    <n v="312.14530064520358"/>
    <x v="4"/>
    <x v="76"/>
    <x v="1"/>
  </r>
  <r>
    <s v="Journal"/>
    <x v="2"/>
    <s v="Data Engineering"/>
    <s v="Data Engineering"/>
    <d v="2024-08-31T00:00:00"/>
    <x v="0"/>
    <s v="49786"/>
    <s v="892498"/>
    <s v="468 Blackstone Inc. : 988 Blackstone SOW #12"/>
    <s v="25160"/>
    <s v="16856642182"/>
    <m/>
    <m/>
    <m/>
    <n v="560.2607960298526"/>
    <x v="4"/>
    <x v="5"/>
    <x v="1"/>
  </r>
  <r>
    <s v="Journal"/>
    <x v="2"/>
    <s v="Data Engineering"/>
    <s v="Data Engineering"/>
    <d v="2024-08-31T00:00:00"/>
    <x v="0"/>
    <s v="50762"/>
    <s v="893700"/>
    <s v="460 Globalization Partners Inc. : 1349 Globalization Partners SOW #41 - Data Engineering Team Renewal"/>
    <s v="35885"/>
    <s v="17771226635"/>
    <m/>
    <m/>
    <m/>
    <n v="441.20550080088498"/>
    <x v="4"/>
    <x v="75"/>
    <x v="1"/>
  </r>
  <r>
    <s v="Journal"/>
    <x v="2"/>
    <s v="Data Engineering"/>
    <s v="Data Engineering"/>
    <d v="2024-08-31T00:00:00"/>
    <x v="0"/>
    <s v="50758"/>
    <s v="893696"/>
    <s v="460 Globalization Partners Inc. : 1349 Globalization Partners SOW #41 - Data Engineering Team Renewal"/>
    <s v="35885"/>
    <s v="17771226635"/>
    <m/>
    <m/>
    <m/>
    <n v="441.20550080088498"/>
    <x v="4"/>
    <x v="75"/>
    <x v="1"/>
  </r>
  <r>
    <s v="Journal"/>
    <x v="2"/>
    <s v="Data Engineering"/>
    <s v="Data Engineering"/>
    <d v="2024-08-31T00:00:00"/>
    <x v="0"/>
    <s v="50871"/>
    <s v="893577"/>
    <s v="459 Roku Inc. : 966 SOW#1 2024 - DE &amp; BI Team"/>
    <s v="25138"/>
    <s v="16977995014"/>
    <m/>
    <m/>
    <m/>
    <n v="320.14902630277288"/>
    <x v="4"/>
    <x v="69"/>
    <x v="1"/>
  </r>
  <r>
    <s v="Journal"/>
    <x v="2"/>
    <s v="Data Engineering"/>
    <s v="Data Engineering"/>
    <d v="2024-08-31T00:00:00"/>
    <x v="0"/>
    <s v="51382"/>
    <s v="894695"/>
    <s v="468 Blackstone Inc. : 1256 Blackstone - SOW#26 BE Engineer Insurance Team (Scott S.)"/>
    <s v="32037"/>
    <s v="19584717835"/>
    <m/>
    <m/>
    <m/>
    <n v="560.2607960298526"/>
    <x v="4"/>
    <x v="5"/>
    <x v="1"/>
  </r>
  <r>
    <s v="Journal"/>
    <x v="2"/>
    <s v="Data Engineering"/>
    <s v="Data Engineering"/>
    <d v="2024-08-31T00:00:00"/>
    <x v="0"/>
    <s v="49818"/>
    <s v="892300"/>
    <s v="461 Session M Inc. : 974 Mastercard SOW #6"/>
    <s v="25146"/>
    <s v="16716229170"/>
    <m/>
    <m/>
    <m/>
    <n v="496.23099076929799"/>
    <x v="4"/>
    <x v="29"/>
    <x v="1"/>
  </r>
  <r>
    <s v="Journal"/>
    <x v="2"/>
    <s v="Data Engineering"/>
    <s v="Data Engineering"/>
    <d v="2024-08-31T00:00:00"/>
    <x v="0"/>
    <s v="50511"/>
    <s v="893449"/>
    <s v="459 Roku Inc. : 966 SOW#1 2024 - DE &amp; BI Team"/>
    <s v="25138"/>
    <s v="16977995014"/>
    <m/>
    <m/>
    <m/>
    <n v="344.16020327548085"/>
    <x v="4"/>
    <x v="69"/>
    <x v="1"/>
  </r>
  <r>
    <s v="Journal"/>
    <x v="2"/>
    <s v="Data Engineering"/>
    <s v="Data Engineering"/>
    <d v="2024-08-31T00:00:00"/>
    <x v="0"/>
    <s v="51276"/>
    <s v="894175"/>
    <s v="459 Roku Inc. : 966 SOW#1 2024 - DE &amp; BI Team"/>
    <s v="25138"/>
    <s v="16977995014"/>
    <m/>
    <m/>
    <m/>
    <n v="450.20956823827436"/>
    <x v="4"/>
    <x v="69"/>
    <x v="1"/>
  </r>
  <r>
    <s v="Journal"/>
    <x v="2"/>
    <s v="Data Engineering"/>
    <s v="Data Engineering"/>
    <d v="2024-08-31T00:00:00"/>
    <x v="0"/>
    <s v="50069"/>
    <s v="892902"/>
    <s v="468 Blackstone Inc. : 988 Blackstone SOW #12"/>
    <s v="25160"/>
    <s v="16856642182"/>
    <m/>
    <m/>
    <m/>
    <n v="560.2607960298526"/>
    <x v="4"/>
    <x v="5"/>
    <x v="1"/>
  </r>
  <r>
    <s v="Journal"/>
    <x v="2"/>
    <s v="Data Engineering"/>
    <s v="Data Engineering"/>
    <d v="2024-08-31T00:00:00"/>
    <x v="0"/>
    <s v="51155"/>
    <s v="894346"/>
    <s v="460 Globalization Partners Inc. : 1368 Globalization Partners SOW #42 - Data Engineering Team Renewal"/>
    <s v="36411"/>
    <s v="17772618578"/>
    <m/>
    <m/>
    <m/>
    <n v="560.2607960298526"/>
    <x v="4"/>
    <x v="75"/>
    <x v="1"/>
  </r>
  <r>
    <s v="Journal"/>
    <x v="2"/>
    <s v="Data Engineering"/>
    <s v="Data Engineering"/>
    <d v="2024-08-31T00:00:00"/>
    <x v="0"/>
    <s v="50402"/>
    <s v="893159"/>
    <s v="469 Stagwell Marketing Cloud LLC : 1190 Stagwell - SOW#4 - Data Engineering Team"/>
    <s v="29211"/>
    <s v="17692058278"/>
    <m/>
    <m/>
    <m/>
    <n v="400.1862828784661"/>
    <x v="4"/>
    <x v="78"/>
    <x v="1"/>
  </r>
  <r>
    <s v="Journal"/>
    <x v="2"/>
    <s v="Data Engineering"/>
    <s v="Data Engineering"/>
    <d v="2024-08-31T00:00:00"/>
    <x v="0"/>
    <s v="51352"/>
    <s v="894473"/>
    <s v="459 Roku Inc. : 968 Roku SOW 2 - Data Engineering Team"/>
    <s v="25140"/>
    <s v="16977994594"/>
    <m/>
    <m/>
    <m/>
    <n v="480.22353945415932"/>
    <x v="4"/>
    <x v="69"/>
    <x v="1"/>
  </r>
  <r>
    <s v="Journal"/>
    <x v="9"/>
    <s v="Data Engineering"/>
    <s v="Data Engineering"/>
    <d v="2024-08-31T00:00:00"/>
    <x v="0"/>
    <s v="52166"/>
    <s v="913919"/>
    <s v="- No Entity -"/>
    <m/>
    <m/>
    <s v="ICC 1364 ICC in Forth Point Represents Blend360 : Franklin Templeton - Vasu POC Team"/>
    <m/>
    <s v="TopSide Management Book Elim related to project ICC 1364 ICC in Forth Point Represents Blend360 : Franklin Templeton - Vasu POC Team"/>
    <n v="-62056.97"/>
    <x v="4"/>
    <x v="1"/>
    <x v="1"/>
  </r>
  <r>
    <s v="Journal"/>
    <x v="2"/>
    <s v="Data Engineering"/>
    <s v="Data Engineering"/>
    <d v="2024-08-31T00:00:00"/>
    <x v="0"/>
    <s v="51312"/>
    <s v="894493"/>
    <s v="482 Madhive : 1111 Madhive - SOW1"/>
    <s v="26788"/>
    <s v="16592846934"/>
    <m/>
    <m/>
    <m/>
    <n v="240.11176972707966"/>
    <x v="4"/>
    <x v="79"/>
    <x v="1"/>
  </r>
  <r>
    <s v="Journal"/>
    <x v="2"/>
    <s v="Data Engineering"/>
    <s v="Data Engineering"/>
    <d v="2024-08-31T00:00:00"/>
    <x v="0"/>
    <s v="49956"/>
    <s v="892830"/>
    <s v="468 Blackstone Inc. : 988 Blackstone SOW #12"/>
    <s v="25160"/>
    <s v="16856642182"/>
    <m/>
    <m/>
    <m/>
    <n v="560.2607960298526"/>
    <x v="4"/>
    <x v="5"/>
    <x v="1"/>
  </r>
  <r>
    <s v="Journal"/>
    <x v="2"/>
    <s v="Data Engineering"/>
    <s v="Data Engineering"/>
    <d v="2024-08-31T00:00:00"/>
    <x v="0"/>
    <s v="51003"/>
    <s v="893957"/>
    <s v="460 Globalization Partners Inc. : 1366 Globalization Partners SOW #39 - Data Engineering Team  Renewal"/>
    <s v="36409"/>
    <s v="17772967350"/>
    <m/>
    <m/>
    <m/>
    <n v="360.16765459061952"/>
    <x v="4"/>
    <x v="75"/>
    <x v="1"/>
  </r>
  <r>
    <s v="Journal"/>
    <x v="2"/>
    <s v="Data Engineering"/>
    <s v="Data Engineering"/>
    <d v="2024-08-31T00:00:00"/>
    <x v="0"/>
    <s v="50903"/>
    <s v="893784"/>
    <s v="460 Globalization Partners Inc. : 1349 Globalization Partners SOW #41 - Data Engineering Team Renewal"/>
    <s v="35885"/>
    <s v="17771226635"/>
    <m/>
    <m/>
    <m/>
    <n v="384.17883156332749"/>
    <x v="4"/>
    <x v="75"/>
    <x v="1"/>
  </r>
  <r>
    <s v="Journal"/>
    <x v="2"/>
    <s v="Data Engineering"/>
    <s v="Data Engineering"/>
    <d v="2024-08-31T00:00:00"/>
    <x v="0"/>
    <s v="50918"/>
    <s v="893589"/>
    <s v="460 Globalization Partners Inc. : 1365 Globalization Partners SOW #38 - Data Engineering Team Renewal"/>
    <s v="36408"/>
    <s v="17772846592"/>
    <m/>
    <m/>
    <m/>
    <n v="544.25334471471388"/>
    <x v="4"/>
    <x v="75"/>
    <x v="1"/>
  </r>
  <r>
    <s v="Journal"/>
    <x v="2"/>
    <s v="Data Engineering"/>
    <s v="Data Engineering"/>
    <d v="2024-08-31T00:00:00"/>
    <x v="0"/>
    <s v="50494"/>
    <s v="892545"/>
    <s v="468 Blackstone Inc. : 1255 Blackstone - Python Engineers (James Team)"/>
    <s v="32036"/>
    <s v="19584503853"/>
    <m/>
    <m/>
    <m/>
    <n v="560.2607960298526"/>
    <x v="4"/>
    <x v="5"/>
    <x v="1"/>
  </r>
  <r>
    <s v="Journal"/>
    <x v="2"/>
    <s v="Data Engineering"/>
    <s v="Data Engineering"/>
    <d v="2024-08-31T00:00:00"/>
    <x v="0"/>
    <s v="51171"/>
    <s v="892585"/>
    <s v="460 Globalization Partners Inc. : 1368 Globalization Partners SOW #42 - Data Engineering Team Renewal"/>
    <s v="36411"/>
    <s v="17772618578"/>
    <m/>
    <m/>
    <m/>
    <n v="560.2607960298526"/>
    <x v="4"/>
    <x v="75"/>
    <x v="1"/>
  </r>
  <r>
    <s v="Journal"/>
    <x v="2"/>
    <s v="Data Engineering"/>
    <s v="Data Engineering"/>
    <d v="2024-08-31T00:00:00"/>
    <x v="0"/>
    <s v="51039"/>
    <s v="892575"/>
    <s v="459 Roku Inc. : 966 SOW#1 2024 - DE &amp; BI Team"/>
    <s v="25138"/>
    <s v="16977995014"/>
    <m/>
    <m/>
    <m/>
    <n v="320.14902630277288"/>
    <x v="4"/>
    <x v="69"/>
    <x v="1"/>
  </r>
  <r>
    <s v="Journal"/>
    <x v="9"/>
    <s v="Data Engineering"/>
    <s v="Data Engineering"/>
    <d v="2024-08-31T00:00:00"/>
    <x v="0"/>
    <s v="51775"/>
    <s v="901371"/>
    <s v="11 Visa : 1246 NextGen Solutions"/>
    <s v="31318"/>
    <s v="18657995555"/>
    <m/>
    <m/>
    <m/>
    <n v="-2629.45"/>
    <x v="4"/>
    <x v="23"/>
    <x v="1"/>
  </r>
  <r>
    <s v="Journal"/>
    <x v="2"/>
    <s v="Data Engineering"/>
    <s v="Data Engineering"/>
    <d v="2024-08-31T00:00:00"/>
    <x v="0"/>
    <s v="50150"/>
    <s v="892936"/>
    <s v="466 Pixability Inc. : 1331 Pixability SOW 4"/>
    <s v="34753"/>
    <s v="17583740188"/>
    <m/>
    <m/>
    <m/>
    <n v="258.12015245661064"/>
    <x v="4"/>
    <x v="76"/>
    <x v="1"/>
  </r>
  <r>
    <s v="Journal"/>
    <x v="2"/>
    <s v="Data Engineering"/>
    <s v="Data Engineering"/>
    <d v="2024-08-31T00:00:00"/>
    <x v="0"/>
    <s v="50849"/>
    <s v="893755"/>
    <s v="460 Globalization Partners Inc. : 1349 Globalization Partners SOW #41 - Data Engineering Team Renewal"/>
    <s v="35885"/>
    <s v="17771226635"/>
    <m/>
    <m/>
    <m/>
    <n v="504.23471642686729"/>
    <x v="4"/>
    <x v="75"/>
    <x v="1"/>
  </r>
  <r>
    <s v="Journal"/>
    <x v="2"/>
    <s v="Data Engineering"/>
    <s v="Data Engineering"/>
    <d v="2024-08-31T00:00:00"/>
    <x v="0"/>
    <s v="50140"/>
    <s v="892377"/>
    <s v="468 Blackstone Inc. : 988 Blackstone SOW #12"/>
    <s v="25160"/>
    <s v="16856642182"/>
    <m/>
    <m/>
    <m/>
    <n v="560.2607960298526"/>
    <x v="4"/>
    <x v="5"/>
    <x v="1"/>
  </r>
  <r>
    <s v="Journal"/>
    <x v="2"/>
    <s v="Data Engineering"/>
    <s v="Data Engineering"/>
    <d v="2024-08-31T00:00:00"/>
    <x v="0"/>
    <s v="50586"/>
    <s v="893498"/>
    <s v="459 Roku Inc. : 966 SOW#1 2024 - DE &amp; BI Team"/>
    <s v="25138"/>
    <s v="16977995014"/>
    <m/>
    <m/>
    <m/>
    <n v="320.14902630277288"/>
    <x v="4"/>
    <x v="69"/>
    <x v="1"/>
  </r>
  <r>
    <s v="Journal"/>
    <x v="2"/>
    <s v="Data Engineering"/>
    <s v="Data Engineering"/>
    <d v="2024-08-31T00:00:00"/>
    <x v="0"/>
    <s v="51369"/>
    <s v="894484"/>
    <s v="468 Blackstone Inc. : 1256 Blackstone - SOW#26 BE Engineer Insurance Team (Scott S.)"/>
    <s v="32037"/>
    <s v="19584717835"/>
    <m/>
    <m/>
    <m/>
    <n v="560.2607960298526"/>
    <x v="4"/>
    <x v="5"/>
    <x v="1"/>
  </r>
  <r>
    <s v="Journal"/>
    <x v="2"/>
    <s v="Data Engineering"/>
    <s v="Data Engineering"/>
    <d v="2024-08-31T00:00:00"/>
    <x v="0"/>
    <s v="50842"/>
    <s v="893750"/>
    <s v="459 Roku Inc. : 966 SOW#1 2024 - DE &amp; BI Team"/>
    <s v="25138"/>
    <s v="16977995014"/>
    <m/>
    <m/>
    <m/>
    <n v="320.14902630277288"/>
    <x v="4"/>
    <x v="69"/>
    <x v="1"/>
  </r>
  <r>
    <s v="Journal"/>
    <x v="2"/>
    <s v="Data Engineering"/>
    <s v="Data Engineering"/>
    <d v="2024-08-31T00:00:00"/>
    <x v="0"/>
    <s v="51130"/>
    <s v="894326"/>
    <s v="459 Roku Inc. : 966 SOW#1 2024 - DE &amp; BI Team"/>
    <s v="25138"/>
    <s v="16977995014"/>
    <m/>
    <m/>
    <m/>
    <n v="450.20956823827436"/>
    <x v="4"/>
    <x v="69"/>
    <x v="1"/>
  </r>
  <r>
    <s v="Journal"/>
    <x v="2"/>
    <s v="Data Engineering"/>
    <s v="Data Engineering"/>
    <d v="2024-08-31T00:00:00"/>
    <x v="0"/>
    <s v="50127"/>
    <s v="892519"/>
    <s v="466 Pixability Inc. : 983 Pixability SOW#3"/>
    <s v="25155"/>
    <m/>
    <m/>
    <m/>
    <m/>
    <n v="312.14530064520358"/>
    <x v="4"/>
    <x v="76"/>
    <x v="1"/>
  </r>
  <r>
    <s v="Journal"/>
    <x v="2"/>
    <s v="Data Engineering"/>
    <s v="Data Engineering"/>
    <d v="2024-08-31T00:00:00"/>
    <x v="0"/>
    <s v="50172"/>
    <s v="892391"/>
    <s v="466 Pixability Inc. : 1331 Pixability SOW 4"/>
    <s v="34753"/>
    <s v="17583740188"/>
    <m/>
    <m/>
    <m/>
    <n v="258.12015245661064"/>
    <x v="4"/>
    <x v="76"/>
    <x v="1"/>
  </r>
  <r>
    <s v="Journal"/>
    <x v="2"/>
    <s v="Data Engineering"/>
    <s v="Data Engineering"/>
    <d v="2024-08-31T00:00:00"/>
    <x v="0"/>
    <s v="50179"/>
    <s v="892524"/>
    <s v="466 Pixability Inc. : 1331 Pixability SOW 4"/>
    <s v="34753"/>
    <s v="17583740188"/>
    <m/>
    <m/>
    <m/>
    <n v="258.12015245661064"/>
    <x v="4"/>
    <x v="76"/>
    <x v="1"/>
  </r>
  <r>
    <s v="Journal"/>
    <x v="2"/>
    <s v="Data Engineering"/>
    <s v="Data Engineering"/>
    <d v="2024-08-31T00:00:00"/>
    <x v="0"/>
    <s v="50177"/>
    <s v="892522"/>
    <s v="468 Blackstone Inc. : 988 Blackstone SOW #12"/>
    <s v="25160"/>
    <s v="16856642182"/>
    <m/>
    <m/>
    <m/>
    <n v="480.22353945415932"/>
    <x v="4"/>
    <x v="5"/>
    <x v="1"/>
  </r>
  <r>
    <s v="Journal"/>
    <x v="2"/>
    <s v="Data Engineering"/>
    <s v="Data Engineering"/>
    <d v="2024-08-31T00:00:00"/>
    <x v="0"/>
    <s v="51071"/>
    <s v="894123"/>
    <s v="459 Roku Inc. : 966 SOW#1 2024 - DE &amp; BI Team"/>
    <s v="25138"/>
    <s v="16977995014"/>
    <m/>
    <m/>
    <m/>
    <n v="464.21608813902071"/>
    <x v="4"/>
    <x v="69"/>
    <x v="1"/>
  </r>
  <r>
    <s v="Journal"/>
    <x v="2"/>
    <s v="Data Engineering"/>
    <s v="Data Engineering"/>
    <d v="2024-08-31T00:00:00"/>
    <x v="0"/>
    <s v="50541"/>
    <s v="893464"/>
    <s v="468 Blackstone Inc. : 1255 Blackstone - Python Engineers (James Team)"/>
    <s v="32036"/>
    <s v="19584503853"/>
    <m/>
    <m/>
    <m/>
    <n v="560.2607960298526"/>
    <x v="4"/>
    <x v="5"/>
    <x v="1"/>
  </r>
  <r>
    <s v="Journal"/>
    <x v="2"/>
    <s v="Data Engineering"/>
    <s v="Data Engineering"/>
    <d v="2024-08-31T00:00:00"/>
    <x v="0"/>
    <s v="50361"/>
    <s v="893252"/>
    <s v="468 Blackstone Inc. : 1189 Blackstone - SOW#15 - Developer Experience Team (.Net)"/>
    <s v="29210"/>
    <s v="17485557310"/>
    <m/>
    <m/>
    <m/>
    <n v="560.2607960298526"/>
    <x v="4"/>
    <x v="5"/>
    <x v="1"/>
  </r>
  <r>
    <s v="Journal"/>
    <x v="2"/>
    <s v="Data Engineering"/>
    <s v="Data Engineering"/>
    <d v="2024-08-31T00:00:00"/>
    <x v="0"/>
    <s v="50182"/>
    <s v="892952"/>
    <s v="468 Blackstone Inc. : 988 Blackstone SOW #12"/>
    <s v="25160"/>
    <s v="16856642182"/>
    <m/>
    <m/>
    <m/>
    <n v="480.22353945415932"/>
    <x v="4"/>
    <x v="5"/>
    <x v="1"/>
  </r>
  <r>
    <s v="Journal"/>
    <x v="2"/>
    <s v="Data Engineering"/>
    <s v="Data Engineering"/>
    <d v="2024-08-31T00:00:00"/>
    <x v="0"/>
    <s v="50611"/>
    <s v="893615"/>
    <s v="459 Roku Inc. : 966 SOW#1 2024 - DE &amp; BI Team"/>
    <s v="25138"/>
    <s v="16977995014"/>
    <m/>
    <m/>
    <m/>
    <n v="400.1862828784661"/>
    <x v="4"/>
    <x v="69"/>
    <x v="1"/>
  </r>
  <r>
    <s v="Journal"/>
    <x v="2"/>
    <s v="Data Engineering"/>
    <s v="Data Engineering"/>
    <d v="2024-08-31T00:00:00"/>
    <x v="0"/>
    <s v="50342"/>
    <s v="893145"/>
    <s v="469 Stagwell Marketing Cloud LLC : 985 Stagwell SOW#1"/>
    <s v="25157"/>
    <s v="17001841791"/>
    <m/>
    <m/>
    <m/>
    <n v="520.2421677420059"/>
    <x v="4"/>
    <x v="78"/>
    <x v="1"/>
  </r>
  <r>
    <s v="Journal"/>
    <x v="9"/>
    <s v="Data Engineering"/>
    <s v="Data Engineering"/>
    <d v="2024-08-31T00:00:00"/>
    <x v="0"/>
    <s v="51792"/>
    <s v="901386"/>
    <s v="374 Dish : 1268 2: Dish - Integrated Data + Martech solution"/>
    <s v="32653"/>
    <s v="17214937942"/>
    <m/>
    <m/>
    <m/>
    <n v="1043.03"/>
    <x v="4"/>
    <x v="13"/>
    <x v="1"/>
  </r>
  <r>
    <s v="Journal"/>
    <x v="2"/>
    <s v="Data Engineering"/>
    <s v="Data Engineering"/>
    <d v="2024-08-31T00:00:00"/>
    <x v="0"/>
    <s v="49896"/>
    <s v="892328"/>
    <s v="468 Blackstone Inc. : 988 Blackstone SOW #12"/>
    <s v="25160"/>
    <s v="16856642182"/>
    <m/>
    <m/>
    <m/>
    <n v="480.22353945415932"/>
    <x v="4"/>
    <x v="5"/>
    <x v="1"/>
  </r>
  <r>
    <s v="Journal"/>
    <x v="2"/>
    <s v="Data Engineering"/>
    <s v="Data Engineering"/>
    <d v="2024-08-31T00:00:00"/>
    <x v="0"/>
    <s v="50313"/>
    <s v="893138"/>
    <s v="469 Stagwell Marketing Cloud LLC : 985 Stagwell SOW#1"/>
    <s v="25157"/>
    <s v="17001841791"/>
    <m/>
    <m/>
    <m/>
    <n v="520.2421677420059"/>
    <x v="4"/>
    <x v="78"/>
    <x v="1"/>
  </r>
  <r>
    <s v="Journal"/>
    <x v="2"/>
    <s v="Data Engineering"/>
    <s v="Data Engineering"/>
    <d v="2024-08-31T00:00:00"/>
    <x v="0"/>
    <s v="51368"/>
    <s v="894483"/>
    <s v="482 Madhive : 1111 Madhive - SOW1"/>
    <s v="26788"/>
    <s v="16592846934"/>
    <m/>
    <m/>
    <m/>
    <n v="270.12574094296463"/>
    <x v="4"/>
    <x v="79"/>
    <x v="1"/>
  </r>
  <r>
    <s v="Journal"/>
    <x v="9"/>
    <s v="Data Engineering"/>
    <s v="Data Engineering"/>
    <d v="2024-08-31T00:00:00"/>
    <x v="0"/>
    <s v="52166"/>
    <s v="913919"/>
    <s v="- No Entity -"/>
    <m/>
    <m/>
    <s v="ICC 1312 Franklin Templeton : Franklin Templeton - Tiger Teams Renewal (July - Sept)"/>
    <m/>
    <s v="TopSide Management Book Elim related to project ICC 1312 Franklin Templeton : Franklin Templeton - Tiger Teams Renewal (July - Sept)"/>
    <n v="-88883.4"/>
    <x v="4"/>
    <x v="1"/>
    <x v="1"/>
  </r>
  <r>
    <s v="Journal"/>
    <x v="2"/>
    <s v="Data Engineering"/>
    <s v="Data Engineering"/>
    <d v="2024-08-31T00:00:00"/>
    <x v="0"/>
    <s v="51067"/>
    <s v="893990"/>
    <s v="459 Roku Inc. : 966 SOW#1 2024 - DE &amp; BI Team"/>
    <s v="25138"/>
    <s v="16977995014"/>
    <m/>
    <m/>
    <m/>
    <n v="480.22353945415932"/>
    <x v="4"/>
    <x v="69"/>
    <x v="1"/>
  </r>
  <r>
    <s v="Journal"/>
    <x v="2"/>
    <s v="Data Engineering"/>
    <s v="Data Engineering"/>
    <d v="2024-08-31T00:00:00"/>
    <x v="0"/>
    <s v="50726"/>
    <s v="893541"/>
    <s v="459 Roku Inc. : 966 SOW#1 2024 - DE &amp; BI Team"/>
    <s v="25138"/>
    <s v="16977995014"/>
    <m/>
    <m/>
    <m/>
    <n v="210.0977985111947"/>
    <x v="4"/>
    <x v="69"/>
    <x v="1"/>
  </r>
  <r>
    <s v="Journal"/>
    <x v="9"/>
    <s v="Data Engineering"/>
    <s v="Data Engineering"/>
    <d v="2024-08-31T00:00:00"/>
    <x v="0"/>
    <s v="52187"/>
    <s v="914882"/>
    <s v="401 Legrand Cablofil Inc : 951 Cablofil Managed Service Level Agreement"/>
    <s v="24823"/>
    <m/>
    <m/>
    <m/>
    <m/>
    <n v="1890"/>
    <x v="4"/>
    <x v="11"/>
    <x v="1"/>
  </r>
  <r>
    <s v="Journal"/>
    <x v="2"/>
    <s v="Data Engineering"/>
    <s v="Data Engineering"/>
    <d v="2024-08-31T00:00:00"/>
    <x v="0"/>
    <s v="50935"/>
    <s v="893592"/>
    <s v="460 Globalization Partners Inc. : 1365 Globalization Partners SOW #38 - Data Engineering Team Renewal"/>
    <s v="36408"/>
    <s v="17772846592"/>
    <m/>
    <m/>
    <m/>
    <n v="544.25334471471388"/>
    <x v="4"/>
    <x v="75"/>
    <x v="1"/>
  </r>
  <r>
    <s v="Journal"/>
    <x v="2"/>
    <s v="Data Engineering"/>
    <s v="Data Engineering"/>
    <d v="2024-08-31T00:00:00"/>
    <x v="0"/>
    <s v="50555"/>
    <s v="893478"/>
    <s v="468 Blackstone Inc. : 1255 Blackstone - Python Engineers (James Team)"/>
    <s v="32036"/>
    <s v="19584503853"/>
    <m/>
    <m/>
    <m/>
    <n v="520.2421677420059"/>
    <x v="4"/>
    <x v="5"/>
    <x v="1"/>
  </r>
  <r>
    <s v="Journal"/>
    <x v="2"/>
    <s v="Data Engineering"/>
    <s v="Data Engineering"/>
    <d v="2024-08-31T00:00:00"/>
    <x v="0"/>
    <s v="49863"/>
    <s v="892313"/>
    <s v="461 Session M Inc. : 974 Mastercard SOW #6"/>
    <s v="25146"/>
    <s v="16716229170"/>
    <m/>
    <m/>
    <m/>
    <n v="496.23099076929799"/>
    <x v="4"/>
    <x v="29"/>
    <x v="1"/>
  </r>
  <r>
    <s v="Journal"/>
    <x v="2"/>
    <s v="Data Engineering"/>
    <s v="Data Engineering"/>
    <d v="2024-08-31T00:00:00"/>
    <x v="0"/>
    <s v="50358"/>
    <s v="893153"/>
    <s v="469 Stagwell Marketing Cloud LLC : 987 Stagwell SOW#3"/>
    <s v="25159"/>
    <s v="17001802020"/>
    <m/>
    <m/>
    <m/>
    <n v="408.19000853603541"/>
    <x v="4"/>
    <x v="78"/>
    <x v="1"/>
  </r>
  <r>
    <s v="Journal"/>
    <x v="2"/>
    <s v="Data Engineering"/>
    <s v="Data Engineering"/>
    <d v="2024-08-31T00:00:00"/>
    <x v="0"/>
    <s v="50222"/>
    <s v="892977"/>
    <s v="465 Sincera Technologies LLC : 980 Sincera SOW 3 - Data Engineering Team"/>
    <s v="25152"/>
    <s v="17001844665"/>
    <m/>
    <m/>
    <m/>
    <n v="240.11176972707966"/>
    <x v="4"/>
    <x v="77"/>
    <x v="1"/>
  </r>
  <r>
    <s v="Journal"/>
    <x v="2"/>
    <s v="Data Engineering"/>
    <s v="Data Engineering"/>
    <d v="2024-08-31T00:00:00"/>
    <x v="0"/>
    <s v="51015"/>
    <s v="894105"/>
    <s v="460 Globalization Partners Inc. : 1366 Globalization Partners SOW #39 - Data Engineering Team  Renewal"/>
    <s v="36409"/>
    <s v="17772967350"/>
    <m/>
    <m/>
    <m/>
    <n v="360.16765459061952"/>
    <x v="4"/>
    <x v="75"/>
    <x v="1"/>
  </r>
  <r>
    <s v="Journal"/>
    <x v="2"/>
    <s v="Data Engineering"/>
    <s v="Data Engineering"/>
    <d v="2024-08-31T00:00:00"/>
    <x v="0"/>
    <s v="50032"/>
    <s v="892344"/>
    <s v="461 Session M Inc. : 974 Mastercard SOW #6"/>
    <s v="25146"/>
    <s v="16716229170"/>
    <m/>
    <m/>
    <m/>
    <n v="496.23099076929799"/>
    <x v="4"/>
    <x v="29"/>
    <x v="1"/>
  </r>
  <r>
    <s v="Journal"/>
    <x v="2"/>
    <s v="Data Engineering"/>
    <s v="Data Engineering"/>
    <d v="2024-08-31T00:00:00"/>
    <x v="0"/>
    <s v="50646"/>
    <s v="893511"/>
    <s v="468 Blackstone Inc. : 1285 Blackstone - SOW#24 FS Engineer (Seb Team)"/>
    <s v="32875"/>
    <s v="19901929100"/>
    <m/>
    <m/>
    <m/>
    <n v="520.2421677420059"/>
    <x v="4"/>
    <x v="5"/>
    <x v="1"/>
  </r>
  <r>
    <s v="Journal"/>
    <x v="2"/>
    <s v="Data Engineering"/>
    <s v="Data Engineering"/>
    <d v="2024-08-31T00:00:00"/>
    <x v="0"/>
    <s v="49984"/>
    <s v="892845"/>
    <s v="468 Blackstone Inc. : 988 Blackstone SOW #12"/>
    <s v="25160"/>
    <s v="16856642182"/>
    <m/>
    <m/>
    <m/>
    <n v="480.22353945415932"/>
    <x v="4"/>
    <x v="5"/>
    <x v="1"/>
  </r>
  <r>
    <s v="Journal"/>
    <x v="9"/>
    <s v="Data Engineering"/>
    <s v="Data Engineering"/>
    <d v="2024-08-31T00:00:00"/>
    <x v="0"/>
    <s v="51819"/>
    <s v="901605"/>
    <s v="11 Visa : 1246 NextGen Solutions"/>
    <s v="31318"/>
    <s v="18657995555"/>
    <m/>
    <m/>
    <m/>
    <n v="2523.38"/>
    <x v="4"/>
    <x v="23"/>
    <x v="1"/>
  </r>
  <r>
    <s v="Journal"/>
    <x v="2"/>
    <s v="Data Engineering"/>
    <s v="Data Engineering"/>
    <d v="2024-08-31T00:00:00"/>
    <x v="0"/>
    <s v="51301"/>
    <s v="894443"/>
    <s v="459 Roku Inc. : 966 SOW#1 2024 - DE &amp; BI Team"/>
    <s v="25138"/>
    <s v="16977995014"/>
    <m/>
    <m/>
    <m/>
    <n v="464.21608813902071"/>
    <x v="4"/>
    <x v="69"/>
    <x v="1"/>
  </r>
  <r>
    <s v="Journal"/>
    <x v="2"/>
    <s v="Data Engineering"/>
    <s v="Data Engineering"/>
    <d v="2024-08-31T00:00:00"/>
    <x v="0"/>
    <s v="50667"/>
    <s v="892736"/>
    <s v="459 Roku Inc. : 966 SOW#1 2024 - DE &amp; BI Team"/>
    <s v="25138"/>
    <s v="16977995014"/>
    <m/>
    <m/>
    <m/>
    <n v="432.20118550874338"/>
    <x v="4"/>
    <x v="69"/>
    <x v="1"/>
  </r>
  <r>
    <s v="Journal"/>
    <x v="2"/>
    <s v="Data Engineering"/>
    <s v="Data Engineering"/>
    <d v="2024-08-31T00:00:00"/>
    <x v="0"/>
    <s v="49805"/>
    <s v="892427"/>
    <s v="461 Session M Inc. : 974 Mastercard SOW #6"/>
    <s v="25146"/>
    <s v="16716229170"/>
    <m/>
    <m/>
    <m/>
    <n v="496.23099076929799"/>
    <x v="4"/>
    <x v="29"/>
    <x v="1"/>
  </r>
  <r>
    <s v="Journal"/>
    <x v="2"/>
    <s v="Data Engineering"/>
    <s v="Data Engineering"/>
    <d v="2024-08-31T00:00:00"/>
    <x v="0"/>
    <s v="50180"/>
    <s v="892950"/>
    <s v="468 Blackstone Inc. : 988 Blackstone SOW #12"/>
    <s v="25160"/>
    <s v="16856642182"/>
    <m/>
    <m/>
    <m/>
    <n v="560.2607960298526"/>
    <x v="4"/>
    <x v="5"/>
    <x v="1"/>
  </r>
  <r>
    <s v="Journal"/>
    <x v="2"/>
    <s v="Data Engineering"/>
    <s v="Data Engineering"/>
    <d v="2024-08-31T00:00:00"/>
    <x v="0"/>
    <s v="50678"/>
    <s v="893656"/>
    <s v="468 Blackstone Inc. : 1329 Blackstone - SOW#19 - Exec Office Team (.Net)"/>
    <s v="34751"/>
    <s v="18659335221"/>
    <m/>
    <m/>
    <m/>
    <n v="560.2607960298526"/>
    <x v="4"/>
    <x v="5"/>
    <x v="1"/>
  </r>
  <r>
    <s v="Journal"/>
    <x v="2"/>
    <s v="Data Engineering"/>
    <s v="Data Engineering"/>
    <d v="2024-08-31T00:00:00"/>
    <x v="0"/>
    <s v="50126"/>
    <s v="892374"/>
    <s v="468 Blackstone Inc. : 988 Blackstone SOW #12"/>
    <s v="25160"/>
    <s v="16856642182"/>
    <m/>
    <m/>
    <m/>
    <n v="440.20491116631274"/>
    <x v="4"/>
    <x v="5"/>
    <x v="1"/>
  </r>
  <r>
    <s v="Journal"/>
    <x v="2"/>
    <s v="Data Engineering"/>
    <s v="Data Engineering"/>
    <d v="2024-08-31T00:00:00"/>
    <x v="0"/>
    <s v="50091"/>
    <s v="892912"/>
    <s v="468 Blackstone Inc. : 988 Blackstone SOW #12"/>
    <s v="25160"/>
    <s v="16856642182"/>
    <m/>
    <m/>
    <m/>
    <n v="536.24961905714463"/>
    <x v="4"/>
    <x v="5"/>
    <x v="1"/>
  </r>
  <r>
    <s v="Journal"/>
    <x v="2"/>
    <s v="Data Engineering"/>
    <s v="Data Engineering"/>
    <d v="2024-08-31T00:00:00"/>
    <x v="0"/>
    <s v="50237"/>
    <s v="892525"/>
    <s v="465 Sincera Technologies LLC : 980 Sincera SOW 3 - Data Engineering Team"/>
    <s v="25152"/>
    <s v="17001844665"/>
    <m/>
    <m/>
    <m/>
    <n v="252.11735821343365"/>
    <x v="4"/>
    <x v="77"/>
    <x v="1"/>
  </r>
  <r>
    <s v="Journal"/>
    <x v="2"/>
    <s v="Data Engineering"/>
    <s v="Data Engineering"/>
    <d v="2024-08-31T00:00:00"/>
    <x v="0"/>
    <s v="50268"/>
    <s v="893123"/>
    <s v="468 Blackstone Inc. : 1013 Blackstone SOW#14 - Data Engineering Team"/>
    <s v="25544"/>
    <s v="16807042572"/>
    <m/>
    <m/>
    <m/>
    <n v="536.24961905714463"/>
    <x v="4"/>
    <x v="5"/>
    <x v="1"/>
  </r>
  <r>
    <s v="Journal"/>
    <x v="2"/>
    <s v="Data Engineering"/>
    <s v="Data Engineering"/>
    <d v="2024-08-31T00:00:00"/>
    <x v="0"/>
    <s v="50925"/>
    <s v="892570"/>
    <s v="460 Globalization Partners Inc. : 1365 Globalization Partners SOW #38 - Data Engineering Team Renewal"/>
    <s v="36408"/>
    <s v="17772846592"/>
    <m/>
    <m/>
    <m/>
    <n v="612.28501280405317"/>
    <x v="4"/>
    <x v="75"/>
    <x v="1"/>
  </r>
  <r>
    <s v="Journal"/>
    <x v="2"/>
    <s v="Data Engineering"/>
    <s v="Data Engineering"/>
    <d v="2024-08-31T00:00:00"/>
    <x v="0"/>
    <s v="51284"/>
    <s v="894439"/>
    <s v="459 Roku Inc. : 966 SOW#1 2024 - DE &amp; BI Team"/>
    <s v="25138"/>
    <s v="16977995014"/>
    <m/>
    <m/>
    <m/>
    <n v="240.11176972707966"/>
    <x v="4"/>
    <x v="69"/>
    <x v="1"/>
  </r>
  <r>
    <s v="Journal"/>
    <x v="2"/>
    <s v="Data Engineering"/>
    <s v="Data Engineering"/>
    <d v="2024-08-31T00:00:00"/>
    <x v="0"/>
    <s v="50514"/>
    <s v="892995"/>
    <s v="468 Blackstone Inc. : 1255 Blackstone - Python Engineers (James Team)"/>
    <s v="32036"/>
    <s v="19584503853"/>
    <m/>
    <m/>
    <m/>
    <n v="520.2421677420059"/>
    <x v="4"/>
    <x v="5"/>
    <x v="1"/>
  </r>
  <r>
    <s v="Journal"/>
    <x v="2"/>
    <s v="Data Engineering"/>
    <s v="Data Engineering"/>
    <d v="2024-08-31T00:00:00"/>
    <x v="0"/>
    <s v="50569"/>
    <s v="893484"/>
    <s v="459 Roku Inc. : 966 SOW#1 2024 - DE &amp; BI Team"/>
    <s v="25138"/>
    <s v="16977995014"/>
    <m/>
    <m/>
    <m/>
    <n v="360.16765459061952"/>
    <x v="4"/>
    <x v="69"/>
    <x v="1"/>
  </r>
  <r>
    <s v="Journal"/>
    <x v="1"/>
    <s v="Data Engineering"/>
    <s v="Data Engineering"/>
    <d v="2024-08-31T00:00:00"/>
    <x v="0"/>
    <s v="49427"/>
    <s v="889901"/>
    <s v="440 ICC in Forth Point Represents FutureproofAI : 1151 British Telecom - Technical BA - Rhiannon"/>
    <s v="28150"/>
    <m/>
    <m/>
    <m/>
    <m/>
    <n v="16054.034771951301"/>
    <x v="1"/>
    <x v="12"/>
    <x v="1"/>
  </r>
  <r>
    <s v="Journal"/>
    <x v="1"/>
    <s v="Data Engineering"/>
    <s v="Data Engineering"/>
    <d v="2024-08-31T00:00:00"/>
    <x v="0"/>
    <s v="49554"/>
    <s v="890028"/>
    <s v="402 ICC in Forth Point Represents Blend360 : 1378 Wyndham - Guest Analytics Retainer"/>
    <s v="36722"/>
    <m/>
    <m/>
    <m/>
    <m/>
    <n v="1483.2875405691398"/>
    <x v="1"/>
    <x v="6"/>
    <x v="1"/>
  </r>
  <r>
    <s v="Journal"/>
    <x v="9"/>
    <s v="Data Engineering"/>
    <s v="Data Engineering"/>
    <d v="2024-08-31T00:00:00"/>
    <x v="0"/>
    <s v="49248"/>
    <s v="887956"/>
    <s v="164 HGV : 1139 HGV - Data Management Support"/>
    <s v="28138"/>
    <s v="17576467343"/>
    <m/>
    <m/>
    <s v="Retainer Revenue Recognition"/>
    <n v="9046.7900000000009"/>
    <x v="4"/>
    <x v="30"/>
    <x v="1"/>
  </r>
  <r>
    <s v="Journal"/>
    <x v="2"/>
    <s v="Data Engineering"/>
    <s v="Data Engineering"/>
    <d v="2024-08-31T00:00:00"/>
    <x v="0"/>
    <s v="51158"/>
    <s v="894349"/>
    <s v="459 Roku Inc. : 966 SOW#1 2024 - DE &amp; BI Team"/>
    <s v="25138"/>
    <s v="16977995014"/>
    <m/>
    <m/>
    <m/>
    <n v="360.16765459061952"/>
    <x v="4"/>
    <x v="69"/>
    <x v="1"/>
  </r>
  <r>
    <s v="Journal"/>
    <x v="2"/>
    <s v="Data Engineering"/>
    <s v="Data Engineering"/>
    <d v="2024-08-31T00:00:00"/>
    <x v="0"/>
    <s v="51367"/>
    <s v="894513"/>
    <s v="468 Blackstone Inc. : 1256 Blackstone - SOW#26 BE Engineer Insurance Team (Scott S.)"/>
    <s v="32037"/>
    <s v="19584717835"/>
    <m/>
    <m/>
    <m/>
    <n v="560.2607960298526"/>
    <x v="4"/>
    <x v="5"/>
    <x v="1"/>
  </r>
  <r>
    <s v="Journal"/>
    <x v="2"/>
    <s v="Data Engineering"/>
    <s v="Data Engineering"/>
    <d v="2024-08-31T00:00:00"/>
    <x v="0"/>
    <s v="50720"/>
    <s v="893677"/>
    <s v="459 Roku Inc. : 966 SOW#1 2024 - DE &amp; BI Team"/>
    <s v="25138"/>
    <s v="16977995014"/>
    <m/>
    <m/>
    <m/>
    <n v="432.20118550874338"/>
    <x v="4"/>
    <x v="69"/>
    <x v="1"/>
  </r>
  <r>
    <s v="Journal"/>
    <x v="2"/>
    <s v="Data Engineering"/>
    <s v="Data Engineering"/>
    <d v="2024-08-31T00:00:00"/>
    <x v="0"/>
    <s v="50364"/>
    <s v="892724"/>
    <s v="469 Stagwell Marketing Cloud LLC : 987 Stagwell SOW#3"/>
    <s v="25159"/>
    <s v="17001802020"/>
    <m/>
    <m/>
    <m/>
    <n v="408.19000853603541"/>
    <x v="4"/>
    <x v="78"/>
    <x v="1"/>
  </r>
  <r>
    <s v="Journal"/>
    <x v="2"/>
    <s v="Data Engineering"/>
    <s v="Data Engineering"/>
    <d v="2024-08-31T00:00:00"/>
    <x v="0"/>
    <s v="51289"/>
    <s v="894440"/>
    <s v="482 Madhive : 1111 Madhive - SOW1"/>
    <s v="26788"/>
    <s v="16592846934"/>
    <m/>
    <m/>
    <m/>
    <n v="360.16765459061952"/>
    <x v="4"/>
    <x v="79"/>
    <x v="1"/>
  </r>
  <r>
    <s v="Journal"/>
    <x v="2"/>
    <s v="Data Engineering"/>
    <s v="Data Engineering"/>
    <d v="2024-08-31T00:00:00"/>
    <x v="0"/>
    <s v="50166"/>
    <s v="892385"/>
    <s v="466 Pixability Inc. : 1331 Pixability SOW 4"/>
    <s v="34753"/>
    <s v="17583740188"/>
    <m/>
    <m/>
    <m/>
    <n v="258.12015245661064"/>
    <x v="4"/>
    <x v="76"/>
    <x v="1"/>
  </r>
  <r>
    <s v="Journal"/>
    <x v="2"/>
    <s v="Data Engineering"/>
    <s v="Data Engineering"/>
    <d v="2024-08-31T00:00:00"/>
    <x v="0"/>
    <s v="51026"/>
    <s v="893969"/>
    <s v="459 Roku Inc. : 966 SOW#1 2024 - DE &amp; BI Team"/>
    <s v="25138"/>
    <s v="16977995014"/>
    <m/>
    <m/>
    <m/>
    <n v="320.14902630277288"/>
    <x v="4"/>
    <x v="69"/>
    <x v="1"/>
  </r>
  <r>
    <s v="Journal"/>
    <x v="2"/>
    <s v="Data Engineering"/>
    <s v="Data Engineering"/>
    <d v="2024-08-31T00:00:00"/>
    <x v="0"/>
    <s v="50779"/>
    <s v="892559"/>
    <s v="460 Globalization Partners Inc. : 1349 Globalization Partners SOW #41 - Data Engineering Team Renewal"/>
    <s v="35885"/>
    <s v="17771226635"/>
    <m/>
    <m/>
    <m/>
    <n v="392.1825572208968"/>
    <x v="4"/>
    <x v="75"/>
    <x v="1"/>
  </r>
  <r>
    <s v="Journal"/>
    <x v="2"/>
    <s v="Data Engineering"/>
    <s v="Data Engineering"/>
    <d v="2024-08-31T00:00:00"/>
    <x v="0"/>
    <s v="51050"/>
    <s v="894113"/>
    <s v="460 Globalization Partners Inc. : 1367 Globalization Partners SOW #40 - Data Engineering Team Renewal"/>
    <s v="36410"/>
    <s v="17772859452"/>
    <m/>
    <m/>
    <m/>
    <n v="648.30177826311512"/>
    <x v="4"/>
    <x v="75"/>
    <x v="1"/>
  </r>
  <r>
    <s v="Journal"/>
    <x v="2"/>
    <s v="Data Engineering"/>
    <s v="Data Engineering"/>
    <d v="2024-08-31T00:00:00"/>
    <x v="0"/>
    <s v="49916"/>
    <s v="892794"/>
    <s v="468 Blackstone Inc. : 988 Blackstone SOW #12"/>
    <s v="25160"/>
    <s v="16856642182"/>
    <m/>
    <m/>
    <m/>
    <n v="560.2607960298526"/>
    <x v="4"/>
    <x v="5"/>
    <x v="1"/>
  </r>
  <r>
    <s v="Journal"/>
    <x v="2"/>
    <s v="Data Engineering"/>
    <s v="Data Engineering"/>
    <d v="2024-08-31T00:00:00"/>
    <x v="0"/>
    <s v="50413"/>
    <s v="893279"/>
    <s v="469 Stagwell Marketing Cloud LLC : 1190 Stagwell - SOW#4 - Data Engineering Team"/>
    <s v="29211"/>
    <s v="17692058278"/>
    <m/>
    <m/>
    <m/>
    <n v="400.1862828784661"/>
    <x v="4"/>
    <x v="78"/>
    <x v="1"/>
  </r>
  <r>
    <s v="Journal"/>
    <x v="2"/>
    <s v="Data Engineering"/>
    <s v="Data Engineering"/>
    <d v="2024-08-31T00:00:00"/>
    <x v="0"/>
    <s v="50456"/>
    <s v="893404"/>
    <s v="459 Roku Inc. : 966 SOW#1 2024 - DE &amp; BI Team"/>
    <s v="25138"/>
    <s v="16977995014"/>
    <m/>
    <m/>
    <m/>
    <n v="320.14902630277288"/>
    <x v="4"/>
    <x v="69"/>
    <x v="1"/>
  </r>
  <r>
    <s v="Journal"/>
    <x v="2"/>
    <s v="Data Engineering"/>
    <s v="Data Engineering"/>
    <d v="2024-08-31T00:00:00"/>
    <x v="0"/>
    <s v="50848"/>
    <s v="893754"/>
    <s v="459 Roku Inc. : 966 SOW#1 2024 - DE &amp; BI Team"/>
    <s v="25138"/>
    <s v="16977995014"/>
    <m/>
    <m/>
    <m/>
    <n v="464.21608813902071"/>
    <x v="4"/>
    <x v="69"/>
    <x v="1"/>
  </r>
  <r>
    <s v="Journal"/>
    <x v="2"/>
    <s v="Data Engineering"/>
    <s v="Data Engineering"/>
    <d v="2024-08-31T00:00:00"/>
    <x v="0"/>
    <s v="50052"/>
    <s v="892893"/>
    <s v="461 Session M Inc. : 974 Mastercard SOW #6"/>
    <s v="25146"/>
    <s v="16716229170"/>
    <m/>
    <m/>
    <m/>
    <n v="400.1862828784661"/>
    <x v="4"/>
    <x v="29"/>
    <x v="1"/>
  </r>
  <r>
    <s v="Journal"/>
    <x v="2"/>
    <s v="Data Engineering"/>
    <s v="Data Engineering"/>
    <d v="2024-08-31T00:00:00"/>
    <x v="0"/>
    <s v="50006"/>
    <s v="892858"/>
    <s v="461 Session M Inc. : 974 Mastercard SOW #6"/>
    <s v="25146"/>
    <s v="16716229170"/>
    <m/>
    <m/>
    <m/>
    <n v="336.15647761791155"/>
    <x v="4"/>
    <x v="29"/>
    <x v="1"/>
  </r>
  <r>
    <s v="Journal"/>
    <x v="2"/>
    <s v="Data Engineering"/>
    <s v="Data Engineering"/>
    <d v="2024-08-31T00:00:00"/>
    <x v="0"/>
    <s v="50660"/>
    <s v="893649"/>
    <s v="468 Blackstone Inc. : 1329 Blackstone - SOW#19 - Exec Office Team (.Net)"/>
    <s v="34751"/>
    <s v="18659335221"/>
    <m/>
    <m/>
    <m/>
    <n v="560.2607960298526"/>
    <x v="4"/>
    <x v="5"/>
    <x v="1"/>
  </r>
  <r>
    <s v="Journal"/>
    <x v="2"/>
    <s v="Data Engineering"/>
    <s v="Data Engineering"/>
    <d v="2024-08-31T00:00:00"/>
    <x v="0"/>
    <s v="49967"/>
    <s v="892693"/>
    <s v="468 Blackstone Inc. : 988 Blackstone SOW #12"/>
    <s v="25160"/>
    <s v="16856642182"/>
    <m/>
    <m/>
    <m/>
    <n v="440.20491116631274"/>
    <x v="4"/>
    <x v="5"/>
    <x v="1"/>
  </r>
  <r>
    <s v="Journal"/>
    <x v="2"/>
    <s v="Data Engineering"/>
    <s v="Data Engineering"/>
    <d v="2024-08-31T00:00:00"/>
    <x v="0"/>
    <s v="49855"/>
    <s v="892459"/>
    <s v="461 Session M Inc. : 974 Mastercard SOW #6"/>
    <s v="25146"/>
    <s v="16716229170"/>
    <m/>
    <m/>
    <m/>
    <n v="400.1862828784661"/>
    <x v="4"/>
    <x v="29"/>
    <x v="1"/>
  </r>
  <r>
    <s v="Journal"/>
    <x v="2"/>
    <s v="Data Engineering"/>
    <s v="Data Engineering"/>
    <d v="2024-08-31T00:00:00"/>
    <x v="0"/>
    <s v="50066"/>
    <s v="892900"/>
    <s v="461 Session M Inc. : 974 Mastercard SOW #6"/>
    <s v="25146"/>
    <s v="16716229170"/>
    <m/>
    <m/>
    <m/>
    <n v="496.23099076929799"/>
    <x v="4"/>
    <x v="29"/>
    <x v="1"/>
  </r>
  <r>
    <s v="Journal"/>
    <x v="2"/>
    <s v="Data Engineering"/>
    <s v="Data Engineering"/>
    <d v="2024-08-31T00:00:00"/>
    <x v="0"/>
    <s v="50263"/>
    <s v="893119"/>
    <s v="465 Sincera Technologies LLC : 1146 Sincera SOW 4 - DE Team"/>
    <s v="28145"/>
    <s v="17581549176"/>
    <m/>
    <m/>
    <m/>
    <n v="240.11176972707966"/>
    <x v="4"/>
    <x v="77"/>
    <x v="1"/>
  </r>
  <r>
    <s v="Journal"/>
    <x v="2"/>
    <s v="Data Engineering"/>
    <s v="Data Engineering"/>
    <d v="2024-08-31T00:00:00"/>
    <x v="0"/>
    <s v="50377"/>
    <s v="893258"/>
    <s v="469 Stagwell Marketing Cloud LLC : 987 Stagwell SOW#3"/>
    <s v="25159"/>
    <s v="17001802020"/>
    <m/>
    <m/>
    <m/>
    <n v="408.19000853603541"/>
    <x v="4"/>
    <x v="78"/>
    <x v="1"/>
  </r>
  <r>
    <s v="Journal"/>
    <x v="2"/>
    <s v="Data Engineering"/>
    <s v="Data Engineering"/>
    <d v="2024-08-31T00:00:00"/>
    <x v="0"/>
    <s v="50251"/>
    <s v="893194"/>
    <s v="465 Sincera Technologies LLC : 980 Sincera SOW 3 - Data Engineering Team"/>
    <s v="25152"/>
    <s v="17001844665"/>
    <m/>
    <m/>
    <m/>
    <n v="240.11176972707966"/>
    <x v="4"/>
    <x v="77"/>
    <x v="1"/>
  </r>
  <r>
    <s v="Journal"/>
    <x v="2"/>
    <s v="Data Engineering"/>
    <s v="Data Engineering"/>
    <d v="2024-08-31T00:00:00"/>
    <x v="0"/>
    <s v="50557"/>
    <s v="893189"/>
    <s v="468 Blackstone Inc. : 1255 Blackstone - Python Engineers (James Team)"/>
    <s v="32036"/>
    <s v="19584503853"/>
    <m/>
    <m/>
    <m/>
    <n v="560.2607960298526"/>
    <x v="4"/>
    <x v="5"/>
    <x v="1"/>
  </r>
  <r>
    <s v="Journal"/>
    <x v="9"/>
    <s v="Data Engineering"/>
    <s v="Data Engineering"/>
    <d v="2024-08-31T00:00:00"/>
    <x v="0"/>
    <s v="49225"/>
    <s v="887941"/>
    <s v="276 Under Armour : 1262 Under Armour - Analytics POD"/>
    <s v="32545"/>
    <s v="19572025691"/>
    <m/>
    <m/>
    <s v="Retainer Revenue Recognition"/>
    <n v="24359.439999999999"/>
    <x v="4"/>
    <x v="15"/>
    <x v="1"/>
  </r>
  <r>
    <s v="Journal"/>
    <x v="2"/>
    <s v="Data Engineering"/>
    <s v="Data Engineering"/>
    <d v="2024-08-31T00:00:00"/>
    <x v="0"/>
    <s v="50243"/>
    <s v="892986"/>
    <s v="465 Sincera Technologies LLC : 980 Sincera SOW 3 - Data Engineering Team"/>
    <s v="25152"/>
    <s v="17001844665"/>
    <m/>
    <m/>
    <m/>
    <n v="210.0977985111947"/>
    <x v="4"/>
    <x v="77"/>
    <x v="1"/>
  </r>
  <r>
    <s v="Journal"/>
    <x v="2"/>
    <s v="Data Engineering"/>
    <s v="Data Engineering"/>
    <d v="2024-08-31T00:00:00"/>
    <x v="0"/>
    <s v="51149"/>
    <s v="894340"/>
    <s v="459 Roku Inc. : 966 SOW#1 2024 - DE &amp; BI Team"/>
    <s v="25138"/>
    <s v="16977995014"/>
    <m/>
    <m/>
    <m/>
    <n v="464.21608813902071"/>
    <x v="4"/>
    <x v="69"/>
    <x v="1"/>
  </r>
  <r>
    <s v="Journal"/>
    <x v="2"/>
    <s v="Data Engineering"/>
    <s v="Data Engineering"/>
    <d v="2024-08-31T00:00:00"/>
    <x v="0"/>
    <s v="50467"/>
    <s v="893179"/>
    <s v="468 Blackstone Inc. : 1194 Blackstone - SOW#18 - Data Engineer with AWS (Puneet Team)"/>
    <s v="29419"/>
    <s v="18262439992"/>
    <m/>
    <m/>
    <m/>
    <n v="504.23471642686729"/>
    <x v="4"/>
    <x v="5"/>
    <x v="1"/>
  </r>
  <r>
    <s v="Journal"/>
    <x v="2"/>
    <s v="Data Engineering"/>
    <s v="Data Engineering"/>
    <d v="2024-08-31T00:00:00"/>
    <x v="0"/>
    <s v="49821"/>
    <s v="892433"/>
    <s v="461 Session M Inc. : 974 Mastercard SOW #6"/>
    <s v="25146"/>
    <s v="16716229170"/>
    <m/>
    <m/>
    <m/>
    <n v="580.27011017377583"/>
    <x v="4"/>
    <x v="29"/>
    <x v="1"/>
  </r>
  <r>
    <s v="Journal"/>
    <x v="2"/>
    <s v="Data Engineering"/>
    <s v="Data Engineering"/>
    <d v="2024-08-31T00:00:00"/>
    <x v="0"/>
    <s v="50186"/>
    <s v="892956"/>
    <s v="468 Blackstone Inc. : 988 Blackstone SOW #12"/>
    <s v="25160"/>
    <s v="16856642182"/>
    <m/>
    <m/>
    <m/>
    <n v="440.20491116631274"/>
    <x v="4"/>
    <x v="5"/>
    <x v="1"/>
  </r>
  <r>
    <s v="Journal"/>
    <x v="2"/>
    <s v="Data Engineering"/>
    <s v="Data Engineering"/>
    <d v="2024-08-31T00:00:00"/>
    <x v="0"/>
    <s v="50133"/>
    <s v="892932"/>
    <s v="466 Pixability Inc. : 983 Pixability SOW#3"/>
    <s v="25155"/>
    <m/>
    <m/>
    <m/>
    <m/>
    <n v="312.14530064520358"/>
    <x v="4"/>
    <x v="76"/>
    <x v="1"/>
  </r>
  <r>
    <s v="Journal"/>
    <x v="2"/>
    <s v="Data Engineering"/>
    <s v="Data Engineering"/>
    <d v="2024-08-31T00:00:00"/>
    <x v="0"/>
    <s v="51017"/>
    <s v="894107"/>
    <s v="460 Globalization Partners Inc. : 1366 Globalization Partners SOW #39 - Data Engineering Team  Renewal"/>
    <s v="36409"/>
    <s v="17772967350"/>
    <m/>
    <m/>
    <m/>
    <n v="376.17510590575813"/>
    <x v="4"/>
    <x v="75"/>
    <x v="1"/>
  </r>
  <r>
    <s v="Journal"/>
    <x v="2"/>
    <s v="Data Engineering"/>
    <s v="Data Engineering"/>
    <d v="2024-08-31T00:00:00"/>
    <x v="0"/>
    <s v="50090"/>
    <s v="892714"/>
    <s v="461 Session M Inc. : 974 Mastercard SOW #6"/>
    <s v="25146"/>
    <s v="16716229170"/>
    <m/>
    <m/>
    <m/>
    <n v="638.29712119115345"/>
    <x v="4"/>
    <x v="29"/>
    <x v="1"/>
  </r>
  <r>
    <s v="Journal"/>
    <x v="2"/>
    <s v="Data Engineering"/>
    <s v="Data Engineering"/>
    <d v="2024-08-31T00:00:00"/>
    <x v="0"/>
    <s v="50486"/>
    <s v="893427"/>
    <s v="459 Roku Inc. : 966 SOW#1 2024 - DE &amp; BI Team"/>
    <s v="25138"/>
    <s v="16977995014"/>
    <m/>
    <m/>
    <m/>
    <n v="480.22353945415932"/>
    <x v="4"/>
    <x v="69"/>
    <x v="1"/>
  </r>
  <r>
    <s v="Journal"/>
    <x v="2"/>
    <s v="Data Engineering"/>
    <s v="Data Engineering"/>
    <d v="2024-08-31T00:00:00"/>
    <x v="0"/>
    <s v="50637"/>
    <s v="893636"/>
    <s v="459 Roku Inc. : 966 SOW#1 2024 - DE &amp; BI Team"/>
    <s v="25138"/>
    <s v="16977995014"/>
    <m/>
    <m/>
    <m/>
    <n v="380.17696873454281"/>
    <x v="4"/>
    <x v="69"/>
    <x v="1"/>
  </r>
  <r>
    <s v="Journal"/>
    <x v="2"/>
    <s v="Data Engineering"/>
    <s v="Data Engineering"/>
    <d v="2024-08-31T00:00:00"/>
    <x v="0"/>
    <s v="51169"/>
    <s v="892583"/>
    <s v="460 Globalization Partners Inc. : 1368 Globalization Partners SOW #42 - Data Engineering Team Renewal"/>
    <s v="36411"/>
    <s v="17772618578"/>
    <m/>
    <m/>
    <m/>
    <n v="560.2607960298526"/>
    <x v="4"/>
    <x v="75"/>
    <x v="1"/>
  </r>
  <r>
    <s v="Journal"/>
    <x v="2"/>
    <s v="Data Engineering"/>
    <s v="Data Engineering"/>
    <d v="2024-08-31T00:00:00"/>
    <x v="0"/>
    <s v="50616"/>
    <s v="892734"/>
    <s v="468 Blackstone Inc. : 1285 Blackstone - SOW#24 FS Engineer (Seb Team)"/>
    <s v="32875"/>
    <s v="19901929100"/>
    <m/>
    <m/>
    <m/>
    <n v="520.2421677420059"/>
    <x v="4"/>
    <x v="5"/>
    <x v="1"/>
  </r>
  <r>
    <s v="Journal"/>
    <x v="2"/>
    <s v="Data Engineering"/>
    <s v="Data Engineering"/>
    <d v="2024-08-31T00:00:00"/>
    <x v="0"/>
    <s v="50350"/>
    <s v="892540"/>
    <s v="468 Blackstone Inc. : 1181 Blackstone - SOW#23 - DE Tech Lead (Rafael Team)"/>
    <s v="28998"/>
    <s v="18243049512"/>
    <m/>
    <m/>
    <m/>
    <n v="440.20491116631274"/>
    <x v="4"/>
    <x v="5"/>
    <x v="1"/>
  </r>
  <r>
    <s v="Journal"/>
    <x v="2"/>
    <s v="Data Engineering"/>
    <s v="Data Engineering"/>
    <d v="2024-08-31T00:00:00"/>
    <x v="0"/>
    <s v="50029"/>
    <s v="892881"/>
    <s v="468 Blackstone Inc. : 988 Blackstone SOW #12"/>
    <s v="25160"/>
    <s v="16856642182"/>
    <m/>
    <m/>
    <m/>
    <n v="560.2607960298526"/>
    <x v="4"/>
    <x v="5"/>
    <x v="1"/>
  </r>
  <r>
    <s v="Journal"/>
    <x v="2"/>
    <s v="Data Engineering"/>
    <s v="Data Engineering"/>
    <d v="2024-08-31T00:00:00"/>
    <x v="0"/>
    <s v="50000"/>
    <s v="892339"/>
    <s v="468 Blackstone Inc. : 988 Blackstone SOW #12"/>
    <s v="25160"/>
    <s v="16856642182"/>
    <m/>
    <m/>
    <m/>
    <n v="480.22353945415932"/>
    <x v="4"/>
    <x v="5"/>
    <x v="1"/>
  </r>
  <r>
    <s v="Journal"/>
    <x v="2"/>
    <s v="Data Engineering"/>
    <s v="Data Engineering"/>
    <d v="2024-08-31T00:00:00"/>
    <x v="0"/>
    <s v="50265"/>
    <s v="893121"/>
    <s v="465 Sincera Technologies LLC : 1146 Sincera SOW 4 - DE Team"/>
    <s v="28145"/>
    <s v="17581549176"/>
    <m/>
    <m/>
    <m/>
    <n v="280.1303980149263"/>
    <x v="4"/>
    <x v="77"/>
    <x v="1"/>
  </r>
  <r>
    <s v="Journal"/>
    <x v="2"/>
    <s v="Data Engineering"/>
    <s v="Data Engineering"/>
    <d v="2024-08-31T00:00:00"/>
    <x v="0"/>
    <s v="50875"/>
    <s v="893579"/>
    <s v="460 Globalization Partners Inc. : 1349 Globalization Partners SOW #41 - Data Engineering Team Renewal"/>
    <s v="35885"/>
    <s v="17771226635"/>
    <m/>
    <m/>
    <m/>
    <n v="384.17883156332749"/>
    <x v="4"/>
    <x v="75"/>
    <x v="1"/>
  </r>
  <r>
    <s v="Journal"/>
    <x v="2"/>
    <s v="Data Engineering"/>
    <s v="Data Engineering"/>
    <d v="2024-08-31T00:00:00"/>
    <x v="0"/>
    <s v="51372"/>
    <s v="894486"/>
    <s v="482 Madhive : 1111 Madhive - SOW1"/>
    <s v="26788"/>
    <s v="16592846934"/>
    <m/>
    <m/>
    <m/>
    <n v="360.16765459061952"/>
    <x v="4"/>
    <x v="79"/>
    <x v="1"/>
  </r>
  <r>
    <s v="Journal"/>
    <x v="9"/>
    <s v="Data Engineering"/>
    <s v="Data Engineering"/>
    <d v="2024-08-31T00:00:00"/>
    <x v="0"/>
    <s v="51805"/>
    <s v="901509"/>
    <s v="11 Visa : 1246 NextGen Solutions"/>
    <s v="31318"/>
    <s v="18657995555"/>
    <m/>
    <m/>
    <m/>
    <n v="32467.7"/>
    <x v="4"/>
    <x v="23"/>
    <x v="1"/>
  </r>
  <r>
    <s v="Journal"/>
    <x v="2"/>
    <s v="Data Engineering"/>
    <s v="Data Engineering"/>
    <d v="2024-08-31T00:00:00"/>
    <x v="0"/>
    <s v="50887"/>
    <s v="892566"/>
    <s v="460 Globalization Partners Inc. : 1349 Globalization Partners SOW #41 - Data Engineering Team Renewal"/>
    <s v="35885"/>
    <s v="17771226635"/>
    <m/>
    <m/>
    <m/>
    <n v="392.1825572208968"/>
    <x v="4"/>
    <x v="75"/>
    <x v="1"/>
  </r>
  <r>
    <s v="Journal"/>
    <x v="2"/>
    <s v="Data Engineering"/>
    <s v="Data Engineering"/>
    <d v="2024-08-31T00:00:00"/>
    <x v="0"/>
    <s v="49758"/>
    <s v="892394"/>
    <s v="482 Madhive : 1111 Madhive - SOW1"/>
    <s v="26788"/>
    <s v="16592846934"/>
    <m/>
    <m/>
    <m/>
    <n v="360.16765459061952"/>
    <x v="4"/>
    <x v="79"/>
    <x v="1"/>
  </r>
  <r>
    <s v="Journal"/>
    <x v="2"/>
    <s v="Data Engineering"/>
    <s v="Data Engineering"/>
    <d v="2024-08-31T00:00:00"/>
    <x v="0"/>
    <s v="49986"/>
    <s v="892846"/>
    <s v="468 Blackstone Inc. : 988 Blackstone SOW #12"/>
    <s v="25160"/>
    <s v="16856642182"/>
    <m/>
    <m/>
    <m/>
    <n v="440.20491116631274"/>
    <x v="4"/>
    <x v="5"/>
    <x v="1"/>
  </r>
  <r>
    <s v="Journal"/>
    <x v="2"/>
    <s v="Data Engineering"/>
    <s v="Data Engineering"/>
    <d v="2024-08-31T00:00:00"/>
    <x v="0"/>
    <s v="50297"/>
    <s v="893217"/>
    <s v="465 Sincera Technologies LLC : 1146 Sincera SOW 4 - DE Team"/>
    <s v="28145"/>
    <s v="17581549176"/>
    <m/>
    <m/>
    <m/>
    <n v="280.1303980149263"/>
    <x v="4"/>
    <x v="77"/>
    <x v="1"/>
  </r>
  <r>
    <s v="Journal"/>
    <x v="9"/>
    <s v="Data Engineering"/>
    <s v="Data Engineering"/>
    <d v="2024-08-31T00:00:00"/>
    <x v="0"/>
    <s v="49256"/>
    <s v="887965"/>
    <s v="451 Cornerstone Building Brands : 1212 Cornerstone Shelter Scheduling Implementation"/>
    <s v="30356"/>
    <s v="17731619858"/>
    <m/>
    <m/>
    <s v="Retainer Revenue Recognition"/>
    <n v="25374.35"/>
    <x v="4"/>
    <x v="31"/>
    <x v="1"/>
  </r>
  <r>
    <s v="Journal"/>
    <x v="2"/>
    <s v="Data Engineering"/>
    <s v="Data Engineering"/>
    <d v="2024-08-31T00:00:00"/>
    <x v="0"/>
    <s v="51180"/>
    <s v="894358"/>
    <s v="459 Roku Inc. : 966 SOW#1 2024 - DE &amp; BI Team"/>
    <s v="25138"/>
    <s v="16977995014"/>
    <m/>
    <m/>
    <m/>
    <n v="320.14902630277288"/>
    <x v="4"/>
    <x v="69"/>
    <x v="1"/>
  </r>
  <r>
    <s v="Journal"/>
    <x v="2"/>
    <s v="Data Engineering"/>
    <s v="Data Engineering"/>
    <d v="2024-08-31T00:00:00"/>
    <x v="0"/>
    <s v="51103"/>
    <s v="894131"/>
    <s v="459 Roku Inc. : 966 SOW#1 2024 - DE &amp; BI Team"/>
    <s v="25138"/>
    <s v="16977995014"/>
    <m/>
    <m/>
    <m/>
    <n v="464.21608813902071"/>
    <x v="4"/>
    <x v="69"/>
    <x v="1"/>
  </r>
  <r>
    <s v="Journal"/>
    <x v="2"/>
    <s v="Data Engineering"/>
    <s v="Data Engineering"/>
    <d v="2024-08-31T00:00:00"/>
    <x v="0"/>
    <s v="50178"/>
    <s v="892523"/>
    <s v="466 Pixability Inc. : 1331 Pixability SOW 4"/>
    <s v="34753"/>
    <s v="17583740188"/>
    <m/>
    <m/>
    <m/>
    <n v="258.12015245661064"/>
    <x v="4"/>
    <x v="76"/>
    <x v="1"/>
  </r>
  <r>
    <s v="Journal"/>
    <x v="9"/>
    <s v="Data Engineering"/>
    <s v="Data Engineering"/>
    <d v="2024-08-31T00:00:00"/>
    <x v="0"/>
    <s v="51614"/>
    <s v="901176"/>
    <s v="170 CVS Health : 1296 PV Insights Portal PM"/>
    <s v="33389"/>
    <s v="20194098727"/>
    <m/>
    <m/>
    <m/>
    <n v="-19890"/>
    <x v="4"/>
    <x v="3"/>
    <x v="1"/>
  </r>
  <r>
    <s v="Journal"/>
    <x v="2"/>
    <s v="Data Engineering"/>
    <s v="Data Engineering"/>
    <d v="2024-08-31T00:00:00"/>
    <x v="0"/>
    <s v="50430"/>
    <s v="893286"/>
    <s v="468 Blackstone Inc. : 1194 Blackstone - SOW#18 - Data Engineer with AWS (Puneet Team)"/>
    <s v="29419"/>
    <s v="18262439992"/>
    <m/>
    <m/>
    <m/>
    <n v="504.23471642686729"/>
    <x v="4"/>
    <x v="5"/>
    <x v="1"/>
  </r>
  <r>
    <s v="Journal"/>
    <x v="2"/>
    <s v="Data Engineering"/>
    <s v="Data Engineering"/>
    <d v="2024-08-31T00:00:00"/>
    <x v="0"/>
    <s v="51422"/>
    <s v="892770"/>
    <s v="456 ICC in Montevideo represents Blend360 : 1166 Fedefarma: Landing Zone Assessment &amp; Recommendation Phase"/>
    <s v="28678"/>
    <s v="17806464279"/>
    <m/>
    <m/>
    <m/>
    <n v="180.08382729530976"/>
    <x v="4"/>
    <x v="16"/>
    <x v="1"/>
  </r>
  <r>
    <s v="Journal"/>
    <x v="2"/>
    <s v="Data Engineering"/>
    <s v="Data Engineering"/>
    <d v="2024-08-31T00:00:00"/>
    <x v="0"/>
    <s v="51087"/>
    <s v="894300"/>
    <s v="460 Globalization Partners Inc. : 1367 Globalization Partners SOW #40 - Data Engineering Team Renewal"/>
    <s v="36410"/>
    <s v="17772859452"/>
    <m/>
    <m/>
    <m/>
    <n v="520.2421677420059"/>
    <x v="4"/>
    <x v="75"/>
    <x v="1"/>
  </r>
  <r>
    <s v="Journal"/>
    <x v="9"/>
    <s v="Data Engineering"/>
    <s v="Data Engineering"/>
    <d v="2024-08-31T00:00:00"/>
    <x v="0"/>
    <s v="52166"/>
    <s v="913919"/>
    <s v="- No Entity -"/>
    <m/>
    <m/>
    <s v="ICC 834 Franklin Templeton : Franklin Templeton - PMO+Engineering Tiger Team"/>
    <m/>
    <s v="TopSide Management Book Elim related to project ICC 834 Franklin Templeton : Franklin Templeton - PMO+Engineering Tiger Team"/>
    <n v="-237.11"/>
    <x v="4"/>
    <x v="1"/>
    <x v="1"/>
  </r>
  <r>
    <s v="Journal"/>
    <x v="2"/>
    <s v="Data Engineering"/>
    <s v="Data Engineering"/>
    <d v="2024-08-31T00:00:00"/>
    <x v="0"/>
    <s v="50157"/>
    <s v="892941"/>
    <s v="468 Blackstone Inc. : 988 Blackstone SOW #12"/>
    <s v="25160"/>
    <s v="16856642182"/>
    <m/>
    <m/>
    <m/>
    <n v="560.2607960298526"/>
    <x v="4"/>
    <x v="5"/>
    <x v="1"/>
  </r>
  <r>
    <s v="Journal"/>
    <x v="2"/>
    <s v="Data Engineering"/>
    <s v="Data Engineering"/>
    <d v="2024-08-31T00:00:00"/>
    <x v="0"/>
    <s v="51070"/>
    <s v="894122"/>
    <s v="460 Globalization Partners Inc. : 1367 Globalization Partners SOW #40 - Data Engineering Team Renewal"/>
    <s v="36410"/>
    <s v="17772859452"/>
    <m/>
    <m/>
    <m/>
    <n v="648.30177826311512"/>
    <x v="4"/>
    <x v="75"/>
    <x v="1"/>
  </r>
  <r>
    <s v="Journal"/>
    <x v="2"/>
    <s v="Data Engineering"/>
    <s v="Data Engineering"/>
    <d v="2024-08-31T00:00:00"/>
    <x v="0"/>
    <s v="50982"/>
    <s v="893938"/>
    <s v="459 Roku Inc. : 966 SOW#1 2024 - DE &amp; BI Team"/>
    <s v="25138"/>
    <s v="16977995014"/>
    <m/>
    <m/>
    <m/>
    <n v="320.14902630277288"/>
    <x v="4"/>
    <x v="69"/>
    <x v="1"/>
  </r>
  <r>
    <s v="Journal"/>
    <x v="2"/>
    <s v="Data Engineering"/>
    <s v="Data Engineering"/>
    <d v="2024-08-31T00:00:00"/>
    <x v="0"/>
    <s v="50985"/>
    <s v="893941"/>
    <s v="460 Globalization Partners Inc. : 1366 Globalization Partners SOW #39 - Data Engineering Team  Renewal"/>
    <s v="36409"/>
    <s v="17772967350"/>
    <m/>
    <m/>
    <m/>
    <n v="376.17510590575813"/>
    <x v="4"/>
    <x v="75"/>
    <x v="1"/>
  </r>
  <r>
    <s v="Journal"/>
    <x v="2"/>
    <s v="Data Engineering"/>
    <s v="Data Engineering"/>
    <d v="2024-08-31T00:00:00"/>
    <x v="0"/>
    <s v="51385"/>
    <s v="894698"/>
    <s v="482 Madhive : 1111 Madhive - SOW1"/>
    <s v="26788"/>
    <s v="16592846934"/>
    <m/>
    <m/>
    <m/>
    <n v="270.12574094296463"/>
    <x v="4"/>
    <x v="79"/>
    <x v="1"/>
  </r>
  <r>
    <s v="Journal"/>
    <x v="2"/>
    <s v="Data Engineering"/>
    <s v="Data Engineering"/>
    <d v="2024-08-31T00:00:00"/>
    <x v="0"/>
    <s v="50407"/>
    <s v="893272"/>
    <s v="468 Blackstone Inc. : 1194 Blackstone - SOW#18 - Data Engineer with AWS (Puneet Team)"/>
    <s v="29419"/>
    <s v="18262439992"/>
    <m/>
    <m/>
    <m/>
    <n v="504.23471642686729"/>
    <x v="4"/>
    <x v="5"/>
    <x v="1"/>
  </r>
  <r>
    <s v="Journal"/>
    <x v="9"/>
    <s v="Data Engineering"/>
    <s v="Data Engineering"/>
    <d v="2024-08-31T00:00:00"/>
    <x v="0"/>
    <s v="51822"/>
    <s v="901606"/>
    <s v="276 Under Armour : 1375 US Carrier"/>
    <s v="36719"/>
    <s v="21171944558"/>
    <m/>
    <m/>
    <m/>
    <n v="4820.1400000000003"/>
    <x v="4"/>
    <x v="15"/>
    <x v="1"/>
  </r>
  <r>
    <s v="Journal"/>
    <x v="2"/>
    <s v="Data Engineering"/>
    <s v="Data Engineering"/>
    <d v="2024-08-31T00:00:00"/>
    <x v="0"/>
    <s v="51022"/>
    <s v="893964"/>
    <s v="459 Roku Inc. : 966 SOW#1 2024 - DE &amp; BI Team"/>
    <s v="25138"/>
    <s v="16977995014"/>
    <m/>
    <m/>
    <m/>
    <n v="320.14902630277288"/>
    <x v="4"/>
    <x v="69"/>
    <x v="1"/>
  </r>
  <r>
    <s v="Journal"/>
    <x v="2"/>
    <s v="Data Engineering"/>
    <s v="Data Engineering"/>
    <d v="2024-08-31T00:00:00"/>
    <x v="0"/>
    <s v="50101"/>
    <s v="892362"/>
    <s v="461 Session M Inc. : 974 Mastercard SOW #6"/>
    <s v="25146"/>
    <s v="16716229170"/>
    <m/>
    <m/>
    <m/>
    <n v="336.15647761791155"/>
    <x v="4"/>
    <x v="29"/>
    <x v="1"/>
  </r>
  <r>
    <s v="Journal"/>
    <x v="2"/>
    <s v="Data Engineering"/>
    <s v="Data Engineering"/>
    <d v="2024-08-31T00:00:00"/>
    <x v="0"/>
    <s v="50966"/>
    <s v="893925"/>
    <s v="459 Roku Inc. : 966 SOW#1 2024 - DE &amp; BI Team"/>
    <s v="25138"/>
    <s v="16977995014"/>
    <m/>
    <m/>
    <m/>
    <n v="432.20118550874338"/>
    <x v="4"/>
    <x v="69"/>
    <x v="1"/>
  </r>
  <r>
    <s v="Journal"/>
    <x v="2"/>
    <s v="Data Engineering"/>
    <s v="Data Engineering"/>
    <d v="2024-08-31T00:00:00"/>
    <x v="0"/>
    <s v="50959"/>
    <s v="893920"/>
    <s v="460 Globalization Partners Inc. : 1366 Globalization Partners SOW #39 - Data Engineering Team  Renewal"/>
    <s v="36409"/>
    <s v="17772967350"/>
    <m/>
    <m/>
    <m/>
    <n v="376.17510590575813"/>
    <x v="4"/>
    <x v="75"/>
    <x v="1"/>
  </r>
  <r>
    <s v="Journal"/>
    <x v="2"/>
    <s v="Data Engineering"/>
    <s v="Data Engineering"/>
    <d v="2024-08-31T00:00:00"/>
    <x v="0"/>
    <s v="51370"/>
    <s v="894514"/>
    <s v="482 Madhive : 1111 Madhive - SOW1"/>
    <s v="26788"/>
    <s v="16592846934"/>
    <m/>
    <m/>
    <m/>
    <n v="520.2421677420059"/>
    <x v="4"/>
    <x v="79"/>
    <x v="1"/>
  </r>
  <r>
    <s v="Journal"/>
    <x v="2"/>
    <s v="Data Engineering"/>
    <s v="Data Engineering"/>
    <d v="2024-08-31T00:00:00"/>
    <x v="0"/>
    <s v="50064"/>
    <s v="892348"/>
    <s v="461 Session M Inc. : 974 Mastercard SOW #6"/>
    <s v="25146"/>
    <s v="16716229170"/>
    <m/>
    <m/>
    <m/>
    <n v="336.15647761791155"/>
    <x v="4"/>
    <x v="29"/>
    <x v="1"/>
  </r>
  <r>
    <s v="Journal"/>
    <x v="2"/>
    <s v="Data Engineering"/>
    <s v="Data Engineering"/>
    <d v="2024-08-31T00:00:00"/>
    <x v="0"/>
    <s v="51399"/>
    <s v="894709"/>
    <s v="456 ICC in Montevideo represents Blend360 : 1166 Fedefarma: Landing Zone Assessment &amp; Recommendation Phase"/>
    <s v="28678"/>
    <s v="17806464279"/>
    <m/>
    <m/>
    <m/>
    <n v="180.08382729530976"/>
    <x v="4"/>
    <x v="16"/>
    <x v="1"/>
  </r>
  <r>
    <s v="Journal"/>
    <x v="2"/>
    <s v="Data Engineering"/>
    <s v="Data Engineering"/>
    <d v="2024-08-31T00:00:00"/>
    <x v="0"/>
    <s v="50783"/>
    <s v="892738"/>
    <s v="459 Roku Inc. : 966 SOW#1 2024 - DE &amp; BI Team"/>
    <s v="25138"/>
    <s v="16977995014"/>
    <m/>
    <m/>
    <m/>
    <n v="320.14902630277288"/>
    <x v="4"/>
    <x v="69"/>
    <x v="1"/>
  </r>
  <r>
    <s v="Journal"/>
    <x v="2"/>
    <s v="Data Engineering"/>
    <s v="Data Engineering"/>
    <d v="2024-08-31T00:00:00"/>
    <x v="0"/>
    <s v="50686"/>
    <s v="893527"/>
    <s v="468 Blackstone Inc. : 1329 Blackstone - SOW#19 - Exec Office Team (.Net)"/>
    <s v="34751"/>
    <s v="18659335221"/>
    <m/>
    <m/>
    <m/>
    <n v="560.2607960298526"/>
    <x v="4"/>
    <x v="5"/>
    <x v="1"/>
  </r>
  <r>
    <s v="Journal"/>
    <x v="2"/>
    <s v="Data Engineering"/>
    <s v="Data Engineering"/>
    <d v="2024-08-31T00:00:00"/>
    <x v="0"/>
    <s v="50529"/>
    <s v="893005"/>
    <s v="459 Roku Inc. : 966 SOW#1 2024 - DE &amp; BI Team"/>
    <s v="25138"/>
    <s v="16977995014"/>
    <m/>
    <m/>
    <m/>
    <n v="504.23471642686729"/>
    <x v="4"/>
    <x v="69"/>
    <x v="1"/>
  </r>
  <r>
    <s v="Journal"/>
    <x v="9"/>
    <s v="Data Engineering"/>
    <s v="Data Engineering"/>
    <d v="2024-08-31T00:00:00"/>
    <x v="0"/>
    <s v="51809"/>
    <s v="901512"/>
    <s v="11 Visa : 1246 NextGen Solutions"/>
    <s v="31318"/>
    <s v="18657995555"/>
    <m/>
    <m/>
    <m/>
    <n v="1916.01"/>
    <x v="4"/>
    <x v="23"/>
    <x v="1"/>
  </r>
  <r>
    <s v="Journal"/>
    <x v="2"/>
    <s v="Data Engineering"/>
    <s v="Data Engineering"/>
    <d v="2024-08-31T00:00:00"/>
    <x v="0"/>
    <s v="50290"/>
    <s v="893133"/>
    <s v="468 Blackstone Inc. : 1141 Blackstone - SOW#16 - Exec Office Team (.Net)"/>
    <s v="28140"/>
    <s v="17690283562"/>
    <m/>
    <m/>
    <m/>
    <n v="536.24961905714463"/>
    <x v="4"/>
    <x v="5"/>
    <x v="1"/>
  </r>
  <r>
    <s v="Journal"/>
    <x v="2"/>
    <s v="Data Engineering"/>
    <s v="Data Engineering"/>
    <d v="2024-08-31T00:00:00"/>
    <x v="0"/>
    <s v="50801"/>
    <s v="893571"/>
    <s v="460 Globalization Partners Inc. : 1349 Globalization Partners SOW #41 - Data Engineering Team Renewal"/>
    <s v="35885"/>
    <s v="17771226635"/>
    <m/>
    <m/>
    <m/>
    <n v="336.15647761791155"/>
    <x v="4"/>
    <x v="75"/>
    <x v="1"/>
  </r>
  <r>
    <s v="Journal"/>
    <x v="2"/>
    <s v="Data Engineering"/>
    <s v="Data Engineering"/>
    <d v="2024-08-31T00:00:00"/>
    <x v="0"/>
    <s v="50556"/>
    <s v="893477"/>
    <s v="459 Roku Inc. : 966 SOW#1 2024 - DE &amp; BI Team"/>
    <s v="25138"/>
    <s v="16977995014"/>
    <m/>
    <m/>
    <m/>
    <n v="540.25148188592925"/>
    <x v="4"/>
    <x v="69"/>
    <x v="1"/>
  </r>
  <r>
    <s v="Journal"/>
    <x v="2"/>
    <s v="Data Engineering"/>
    <s v="Data Engineering"/>
    <d v="2024-08-31T00:00:00"/>
    <x v="0"/>
    <s v="50636"/>
    <s v="893635"/>
    <s v="468 Blackstone Inc. : 1285 Blackstone - SOW#24 FS Engineer (Seb Team)"/>
    <s v="32875"/>
    <s v="19901929100"/>
    <m/>
    <m/>
    <m/>
    <n v="520.2421677420059"/>
    <x v="4"/>
    <x v="5"/>
    <x v="1"/>
  </r>
  <r>
    <s v="Journal"/>
    <x v="2"/>
    <s v="Data Engineering"/>
    <s v="Data Engineering"/>
    <d v="2024-08-31T00:00:00"/>
    <x v="0"/>
    <s v="50373"/>
    <s v="893296"/>
    <s v="469 Stagwell Marketing Cloud LLC : 987 Stagwell SOW#3"/>
    <s v="25159"/>
    <s v="17001802020"/>
    <m/>
    <m/>
    <m/>
    <n v="408.19000853603541"/>
    <x v="4"/>
    <x v="78"/>
    <x v="1"/>
  </r>
  <r>
    <s v="Journal"/>
    <x v="9"/>
    <s v="Data Engineering"/>
    <s v="Data Engineering"/>
    <d v="2024-08-31T00:00:00"/>
    <x v="0"/>
    <s v="49639"/>
    <s v="891065"/>
    <s v="161 DMW Direct : 707 Atrio - Data &amp; Targeting"/>
    <s v="18322"/>
    <m/>
    <m/>
    <m/>
    <s v="Data RevRec Aug24"/>
    <n v="10000"/>
    <x v="4"/>
    <x v="35"/>
    <x v="1"/>
  </r>
  <r>
    <s v="Journal"/>
    <x v="9"/>
    <s v="Data Engineering"/>
    <s v="Data Engineering"/>
    <d v="2024-08-31T00:00:00"/>
    <x v="0"/>
    <s v="49282"/>
    <s v="888242"/>
    <s v="417 Franklin Templeton : 1312 Franklin Templeton - Tiger Teams Renewal (July - Sept)"/>
    <s v="34221"/>
    <s v="17731527745"/>
    <m/>
    <m/>
    <s v="Retainer Revenue Recognition"/>
    <n v="187159.83"/>
    <x v="4"/>
    <x v="1"/>
    <x v="1"/>
  </r>
  <r>
    <s v="Journal"/>
    <x v="9"/>
    <s v="Data Engineering"/>
    <s v="Data Engineering"/>
    <d v="2024-08-31T00:00:00"/>
    <x v="0"/>
    <s v="51740"/>
    <s v="901504"/>
    <s v="276 Under Armour : 1216 Executive Insights and Rev Mgmt Dashboards"/>
    <s v="30362"/>
    <s v="18821214569"/>
    <m/>
    <m/>
    <m/>
    <n v="15001.46"/>
    <x v="4"/>
    <x v="15"/>
    <x v="1"/>
  </r>
  <r>
    <s v="Journal"/>
    <x v="2"/>
    <s v="Data Engineering"/>
    <s v="Data Engineering"/>
    <d v="2024-08-31T00:00:00"/>
    <x v="0"/>
    <s v="51252"/>
    <s v="894420"/>
    <s v="459 Roku Inc. : 966 SOW#1 2024 - DE &amp; BI Team"/>
    <s v="25138"/>
    <s v="16977995014"/>
    <m/>
    <m/>
    <m/>
    <n v="432.20118550874338"/>
    <x v="4"/>
    <x v="69"/>
    <x v="1"/>
  </r>
  <r>
    <s v="Journal"/>
    <x v="2"/>
    <s v="Data Engineering"/>
    <s v="Data Engineering"/>
    <d v="2024-08-31T00:00:00"/>
    <x v="0"/>
    <s v="51150"/>
    <s v="894341"/>
    <s v="459 Roku Inc. : 966 SOW#1 2024 - DE &amp; BI Team"/>
    <s v="25138"/>
    <s v="16977995014"/>
    <m/>
    <m/>
    <m/>
    <n v="320.14902630277288"/>
    <x v="4"/>
    <x v="69"/>
    <x v="1"/>
  </r>
  <r>
    <s v="Journal"/>
    <x v="9"/>
    <s v="Data Engineering"/>
    <s v="Data Engineering"/>
    <d v="2024-08-31T00:00:00"/>
    <x v="0"/>
    <s v="51790"/>
    <s v="901384"/>
    <s v="374 Dish : 1268 2: Dish - Integrated Data + Martech solution"/>
    <s v="32653"/>
    <s v="17214937942"/>
    <m/>
    <m/>
    <m/>
    <n v="727.83"/>
    <x v="4"/>
    <x v="13"/>
    <x v="1"/>
  </r>
  <r>
    <s v="Journal"/>
    <x v="2"/>
    <s v="Data Engineering"/>
    <s v="Data Engineering"/>
    <d v="2024-08-31T00:00:00"/>
    <x v="0"/>
    <s v="51286"/>
    <s v="894180"/>
    <s v="459 Roku Inc. : 966 SOW#1 2024 - DE &amp; BI Team"/>
    <s v="25138"/>
    <s v="16977995014"/>
    <m/>
    <m/>
    <m/>
    <n v="210.0977985111947"/>
    <x v="4"/>
    <x v="69"/>
    <x v="1"/>
  </r>
  <r>
    <s v="Journal"/>
    <x v="9"/>
    <s v="Data Engineering"/>
    <s v="Data Engineering"/>
    <d v="2024-08-31T00:00:00"/>
    <x v="0"/>
    <s v="51647"/>
    <s v="901296"/>
    <s v="362 Universal Parks &amp; Resorts : 1038 GMAT Data Governance - Phase 2"/>
    <s v="25978"/>
    <s v="14545854040"/>
    <m/>
    <m/>
    <m/>
    <n v="27006.99"/>
    <x v="4"/>
    <x v="22"/>
    <x v="1"/>
  </r>
  <r>
    <s v="Journal"/>
    <x v="2"/>
    <s v="Data Engineering"/>
    <s v="Data Engineering"/>
    <d v="2024-08-31T00:00:00"/>
    <x v="0"/>
    <s v="50142"/>
    <s v="892379"/>
    <s v="468 Blackstone Inc. : 988 Blackstone SOW #12"/>
    <s v="25160"/>
    <s v="16856642182"/>
    <m/>
    <m/>
    <m/>
    <n v="480.22353945415932"/>
    <x v="4"/>
    <x v="5"/>
    <x v="1"/>
  </r>
  <r>
    <s v="Journal"/>
    <x v="2"/>
    <s v="Data Engineering"/>
    <s v="Data Engineering"/>
    <d v="2024-08-31T00:00:00"/>
    <x v="0"/>
    <s v="50348"/>
    <s v="892721"/>
    <s v="468 Blackstone Inc. : 1181 Blackstone - SOW#23 - DE Tech Lead (Rafael Team)"/>
    <s v="28998"/>
    <s v="18243049512"/>
    <m/>
    <m/>
    <m/>
    <n v="440.20491116631274"/>
    <x v="4"/>
    <x v="5"/>
    <x v="1"/>
  </r>
  <r>
    <s v="Journal"/>
    <x v="2"/>
    <s v="Data Engineering"/>
    <s v="Data Engineering"/>
    <d v="2024-08-31T00:00:00"/>
    <x v="0"/>
    <s v="51260"/>
    <s v="894429"/>
    <s v="459 Roku Inc. : 966 SOW#1 2024 - DE &amp; BI Team"/>
    <s v="25138"/>
    <s v="16977995014"/>
    <m/>
    <m/>
    <m/>
    <n v="360.16765459061952"/>
    <x v="4"/>
    <x v="69"/>
    <x v="1"/>
  </r>
  <r>
    <s v="Journal"/>
    <x v="2"/>
    <s v="Data Engineering"/>
    <s v="Data Engineering"/>
    <d v="2024-08-31T00:00:00"/>
    <x v="0"/>
    <s v="50328"/>
    <s v="893238"/>
    <s v="469 Stagwell Marketing Cloud LLC : 985 Stagwell SOW#1"/>
    <s v="25157"/>
    <s v="17001841791"/>
    <m/>
    <m/>
    <m/>
    <n v="520.2421677420059"/>
    <x v="4"/>
    <x v="78"/>
    <x v="1"/>
  </r>
  <r>
    <s v="Journal"/>
    <x v="2"/>
    <s v="Data Engineering"/>
    <s v="Data Engineering"/>
    <d v="2024-08-31T00:00:00"/>
    <x v="0"/>
    <s v="50345"/>
    <s v="893148"/>
    <s v="468 Blackstone Inc. : 1181 Blackstone - SOW#23 - DE Tech Lead (Rafael Team)"/>
    <s v="28998"/>
    <s v="18243049512"/>
    <m/>
    <m/>
    <m/>
    <n v="440.20491116631274"/>
    <x v="4"/>
    <x v="5"/>
    <x v="1"/>
  </r>
  <r>
    <s v="Journal"/>
    <x v="2"/>
    <s v="Data Engineering"/>
    <s v="Data Engineering"/>
    <d v="2024-08-31T00:00:00"/>
    <x v="0"/>
    <s v="50795"/>
    <s v="893718"/>
    <s v="459 Roku Inc. : 966 SOW#1 2024 - DE &amp; BI Team"/>
    <s v="25138"/>
    <s v="16977995014"/>
    <m/>
    <m/>
    <m/>
    <n v="504.23471642686729"/>
    <x v="4"/>
    <x v="69"/>
    <x v="1"/>
  </r>
  <r>
    <s v="Journal"/>
    <x v="2"/>
    <s v="Data Engineering"/>
    <s v="Data Engineering"/>
    <d v="2024-08-31T00:00:00"/>
    <x v="0"/>
    <s v="49839"/>
    <s v="892692"/>
    <s v="468 Blackstone Inc. : 988 Blackstone SOW #12"/>
    <s v="25160"/>
    <s v="16856642182"/>
    <m/>
    <m/>
    <m/>
    <n v="480.22353945415932"/>
    <x v="4"/>
    <x v="5"/>
    <x v="1"/>
  </r>
  <r>
    <s v="Journal"/>
    <x v="2"/>
    <s v="Data Engineering"/>
    <s v="Data Engineering"/>
    <d v="2024-08-31T00:00:00"/>
    <x v="0"/>
    <s v="49906"/>
    <s v="892484"/>
    <s v="468 Blackstone Inc. : 988 Blackstone SOW #12"/>
    <s v="25160"/>
    <s v="16856642182"/>
    <m/>
    <m/>
    <m/>
    <n v="440.20491116631274"/>
    <x v="4"/>
    <x v="5"/>
    <x v="1"/>
  </r>
  <r>
    <s v="Journal"/>
    <x v="2"/>
    <s v="Data Engineering"/>
    <s v="Data Engineering"/>
    <d v="2024-08-31T00:00:00"/>
    <x v="0"/>
    <s v="50505"/>
    <s v="893443"/>
    <s v="459 Roku Inc. : 966 SOW#1 2024 - DE &amp; BI Team"/>
    <s v="25138"/>
    <s v="16977995014"/>
    <m/>
    <m/>
    <m/>
    <n v="464.21608813902071"/>
    <x v="4"/>
    <x v="69"/>
    <x v="1"/>
  </r>
  <r>
    <s v="Journal"/>
    <x v="2"/>
    <s v="Data Engineering"/>
    <s v="Data Engineering"/>
    <d v="2024-08-31T00:00:00"/>
    <x v="0"/>
    <s v="50896"/>
    <s v="892753"/>
    <s v="460 Globalization Partners Inc. : 1349 Globalization Partners SOW #41 - Data Engineering Team Renewal"/>
    <s v="35885"/>
    <s v="17771226635"/>
    <m/>
    <m/>
    <m/>
    <n v="448.20863682388205"/>
    <x v="4"/>
    <x v="75"/>
    <x v="1"/>
  </r>
  <r>
    <s v="Journal"/>
    <x v="2"/>
    <s v="Data Engineering"/>
    <s v="Data Engineering"/>
    <d v="2024-08-31T00:00:00"/>
    <x v="0"/>
    <s v="50898"/>
    <s v="893781"/>
    <s v="459 Roku Inc. : 966 SOW#1 2024 - DE &amp; BI Team"/>
    <s v="25138"/>
    <s v="16977995014"/>
    <m/>
    <m/>
    <m/>
    <n v="232.10804406951036"/>
    <x v="4"/>
    <x v="69"/>
    <x v="1"/>
  </r>
  <r>
    <s v="Journal"/>
    <x v="2"/>
    <s v="Data Engineering"/>
    <s v="Data Engineering"/>
    <d v="2024-08-31T00:00:00"/>
    <x v="0"/>
    <s v="51288"/>
    <s v="894182"/>
    <s v="459 Roku Inc. : 966 SOW#1 2024 - DE &amp; BI Team"/>
    <s v="25138"/>
    <s v="16977995014"/>
    <m/>
    <m/>
    <m/>
    <n v="280.1303980149263"/>
    <x v="4"/>
    <x v="69"/>
    <x v="1"/>
  </r>
  <r>
    <s v="Journal"/>
    <x v="2"/>
    <s v="Data Engineering"/>
    <s v="Data Engineering"/>
    <d v="2024-08-31T00:00:00"/>
    <x v="0"/>
    <s v="51106"/>
    <s v="894134"/>
    <s v="460 Globalization Partners Inc. : 1367 Globalization Partners SOW #40 - Data Engineering Team Renewal"/>
    <s v="36410"/>
    <s v="17772859452"/>
    <m/>
    <m/>
    <m/>
    <n v="648.30177826311512"/>
    <x v="4"/>
    <x v="75"/>
    <x v="1"/>
  </r>
  <r>
    <s v="Journal"/>
    <x v="2"/>
    <s v="Data Engineering"/>
    <s v="Data Engineering"/>
    <d v="2024-08-31T00:00:00"/>
    <x v="0"/>
    <s v="50668"/>
    <s v="893521"/>
    <s v="468 Blackstone Inc. : 1329 Blackstone - SOW#19 - Exec Office Team (.Net)"/>
    <s v="34751"/>
    <s v="18659335221"/>
    <m/>
    <m/>
    <m/>
    <n v="560.2607960298526"/>
    <x v="4"/>
    <x v="5"/>
    <x v="1"/>
  </r>
  <r>
    <s v="Journal"/>
    <x v="2"/>
    <s v="Data Engineering"/>
    <s v="Data Engineering"/>
    <d v="2024-08-31T00:00:00"/>
    <x v="0"/>
    <s v="51124"/>
    <s v="894323"/>
    <s v="460 Globalization Partners Inc. : 1367 Globalization Partners SOW #40 - Data Engineering Team Renewal"/>
    <s v="36410"/>
    <s v="17772859452"/>
    <m/>
    <m/>
    <m/>
    <n v="520.2421677420059"/>
    <x v="4"/>
    <x v="75"/>
    <x v="1"/>
  </r>
  <r>
    <s v="Journal"/>
    <x v="2"/>
    <s v="Data Engineering"/>
    <s v="Data Engineering"/>
    <d v="2024-08-31T00:00:00"/>
    <x v="0"/>
    <s v="49936"/>
    <s v="892329"/>
    <s v="468 Blackstone Inc. : 988 Blackstone SOW #12"/>
    <s v="25160"/>
    <s v="16856642182"/>
    <m/>
    <m/>
    <m/>
    <n v="560.2607960298526"/>
    <x v="4"/>
    <x v="5"/>
    <x v="1"/>
  </r>
  <r>
    <s v="Journal"/>
    <x v="2"/>
    <s v="Data Engineering"/>
    <s v="Data Engineering"/>
    <d v="2024-08-31T00:00:00"/>
    <x v="0"/>
    <s v="50260"/>
    <s v="893117"/>
    <s v="465 Sincera Technologies LLC : 1146 Sincera SOW 4 - DE Team"/>
    <s v="28145"/>
    <s v="17581549176"/>
    <m/>
    <m/>
    <m/>
    <n v="240.11176972707966"/>
    <x v="4"/>
    <x v="77"/>
    <x v="1"/>
  </r>
  <r>
    <s v="Journal"/>
    <x v="9"/>
    <s v="Data Engineering"/>
    <s v="Data Engineering"/>
    <d v="2024-08-31T00:00:00"/>
    <x v="0"/>
    <s v="51630"/>
    <s v="901389"/>
    <s v="362 Universal Parks &amp; Resorts : 801 XDM/Server Side Analytics"/>
    <s v="20704"/>
    <s v="14229444098"/>
    <m/>
    <m/>
    <m/>
    <n v="2774.57"/>
    <x v="4"/>
    <x v="22"/>
    <x v="1"/>
  </r>
  <r>
    <s v="Journal"/>
    <x v="2"/>
    <s v="Data Engineering"/>
    <s v="Data Engineering"/>
    <d v="2024-08-31T00:00:00"/>
    <x v="0"/>
    <s v="50597"/>
    <s v="893601"/>
    <s v="468 Blackstone Inc. : 1284 Blackstone - SOW#25 - FS Engineer (Seb Team)"/>
    <s v="32874"/>
    <s v="19902785076"/>
    <m/>
    <m/>
    <m/>
    <n v="536.24961905714463"/>
    <x v="4"/>
    <x v="5"/>
    <x v="1"/>
  </r>
  <r>
    <s v="Journal"/>
    <x v="2"/>
    <s v="Data Engineering"/>
    <s v="Data Engineering"/>
    <d v="2024-08-31T00:00:00"/>
    <x v="0"/>
    <s v="51229"/>
    <s v="894397"/>
    <s v="459 Roku Inc. : 966 SOW#1 2024 - DE &amp; BI Team"/>
    <s v="25138"/>
    <s v="16977995014"/>
    <m/>
    <m/>
    <m/>
    <n v="360.16765459061952"/>
    <x v="4"/>
    <x v="69"/>
    <x v="1"/>
  </r>
  <r>
    <s v="Journal"/>
    <x v="2"/>
    <s v="Data Engineering"/>
    <s v="Data Engineering"/>
    <d v="2024-08-31T00:00:00"/>
    <x v="0"/>
    <s v="51147"/>
    <s v="894338"/>
    <s v="460 Globalization Partners Inc. : 1368 Globalization Partners SOW #42 - Data Engineering Team Renewal"/>
    <s v="36411"/>
    <s v="17772618578"/>
    <m/>
    <m/>
    <m/>
    <n v="560.2607960298526"/>
    <x v="4"/>
    <x v="75"/>
    <x v="1"/>
  </r>
  <r>
    <s v="Journal"/>
    <x v="2"/>
    <s v="Data Engineering"/>
    <s v="Data Engineering"/>
    <d v="2024-08-31T00:00:00"/>
    <x v="0"/>
    <s v="51165"/>
    <s v="894353"/>
    <s v="460 Globalization Partners Inc. : 1368 Globalization Partners SOW #42 - Data Engineering Team Renewal"/>
    <s v="36411"/>
    <s v="17772618578"/>
    <m/>
    <m/>
    <m/>
    <n v="630.29339553358409"/>
    <x v="4"/>
    <x v="75"/>
    <x v="1"/>
  </r>
  <r>
    <s v="Journal"/>
    <x v="2"/>
    <s v="Data Engineering"/>
    <s v="Data Engineering"/>
    <d v="2024-08-31T00:00:00"/>
    <x v="0"/>
    <s v="51079"/>
    <s v="894129"/>
    <s v="460 Globalization Partners Inc. : 1367 Globalization Partners SOW #40 - Data Engineering Team Renewal"/>
    <s v="36410"/>
    <s v="17772859452"/>
    <m/>
    <m/>
    <m/>
    <n v="648.30177826311512"/>
    <x v="4"/>
    <x v="75"/>
    <x v="1"/>
  </r>
  <r>
    <s v="Journal"/>
    <x v="2"/>
    <s v="Data Engineering"/>
    <s v="Data Engineering"/>
    <d v="2024-08-31T00:00:00"/>
    <x v="0"/>
    <s v="50943"/>
    <s v="892760"/>
    <s v="460 Globalization Partners Inc. : 1366 Globalization Partners SOW #39 - Data Engineering Team  Renewal"/>
    <s v="36409"/>
    <s v="17772967350"/>
    <m/>
    <m/>
    <m/>
    <n v="270.12574094296463"/>
    <x v="4"/>
    <x v="75"/>
    <x v="1"/>
  </r>
  <r>
    <s v="Journal"/>
    <x v="2"/>
    <s v="Data Engineering"/>
    <s v="Data Engineering"/>
    <d v="2024-08-31T00:00:00"/>
    <x v="0"/>
    <s v="49937"/>
    <s v="892330"/>
    <s v="461 Session M Inc. : 974 Mastercard SOW #6"/>
    <s v="25146"/>
    <s v="16716229170"/>
    <m/>
    <m/>
    <m/>
    <n v="400.1862828784661"/>
    <x v="4"/>
    <x v="29"/>
    <x v="1"/>
  </r>
  <r>
    <s v="Journal"/>
    <x v="2"/>
    <s v="Data Engineering"/>
    <s v="Data Engineering"/>
    <d v="2024-08-31T00:00:00"/>
    <x v="0"/>
    <s v="50775"/>
    <s v="893561"/>
    <s v="459 Roku Inc. : 966 SOW#1 2024 - DE &amp; BI Team"/>
    <s v="25138"/>
    <s v="16977995014"/>
    <m/>
    <m/>
    <m/>
    <n v="360.16765459061952"/>
    <x v="4"/>
    <x v="69"/>
    <x v="1"/>
  </r>
  <r>
    <s v="Journal"/>
    <x v="2"/>
    <s v="Data Engineering"/>
    <s v="Data Engineering"/>
    <d v="2024-08-31T00:00:00"/>
    <x v="0"/>
    <s v="50154"/>
    <s v="892938"/>
    <s v="466 Pixability Inc. : 1331 Pixability SOW 4"/>
    <s v="34753"/>
    <s v="17583740188"/>
    <m/>
    <m/>
    <m/>
    <n v="258.12015245661064"/>
    <x v="4"/>
    <x v="76"/>
    <x v="1"/>
  </r>
  <r>
    <s v="Journal"/>
    <x v="2"/>
    <s v="Data Engineering"/>
    <s v="Data Engineering"/>
    <d v="2024-08-31T00:00:00"/>
    <x v="0"/>
    <s v="50152"/>
    <s v="892937"/>
    <s v="466 Pixability Inc. : 1331 Pixability SOW 4"/>
    <s v="34753"/>
    <s v="17583740188"/>
    <m/>
    <m/>
    <m/>
    <n v="258.12015245661064"/>
    <x v="4"/>
    <x v="76"/>
    <x v="1"/>
  </r>
  <r>
    <s v="Journal"/>
    <x v="9"/>
    <s v="Data Engineering"/>
    <s v="Data Engineering"/>
    <d v="2024-08-31T00:00:00"/>
    <x v="0"/>
    <s v="51654"/>
    <s v="901491"/>
    <s v="362 Universal Parks &amp; Resorts : 1038 GMAT Data Governance - Phase 2"/>
    <s v="25978"/>
    <s v="14545854040"/>
    <m/>
    <m/>
    <m/>
    <n v="494.68"/>
    <x v="4"/>
    <x v="22"/>
    <x v="1"/>
  </r>
  <r>
    <s v="Journal"/>
    <x v="2"/>
    <s v="Data Engineering"/>
    <s v="Data Engineering"/>
    <d v="2024-08-31T00:00:00"/>
    <x v="0"/>
    <s v="50798"/>
    <s v="893719"/>
    <s v="459 Roku Inc. : 966 SOW#1 2024 - DE &amp; BI Team"/>
    <s v="25138"/>
    <s v="16977995014"/>
    <m/>
    <m/>
    <m/>
    <n v="464.21608813902071"/>
    <x v="4"/>
    <x v="69"/>
    <x v="1"/>
  </r>
  <r>
    <s v="Journal"/>
    <x v="2"/>
    <s v="Data Engineering"/>
    <s v="Data Engineering"/>
    <d v="2024-08-31T00:00:00"/>
    <x v="0"/>
    <s v="50099"/>
    <s v="892361"/>
    <s v="461 Session M Inc. : 974 Mastercard SOW #6"/>
    <s v="25146"/>
    <s v="16716229170"/>
    <m/>
    <m/>
    <m/>
    <n v="464.21608813902071"/>
    <x v="4"/>
    <x v="29"/>
    <x v="1"/>
  </r>
  <r>
    <s v="Journal"/>
    <x v="2"/>
    <s v="Data Engineering"/>
    <s v="Data Engineering"/>
    <d v="2024-08-31T00:00:00"/>
    <x v="0"/>
    <s v="49934"/>
    <s v="892812"/>
    <s v="468 Blackstone Inc. : 988 Blackstone SOW #12"/>
    <s v="25160"/>
    <s v="16856642182"/>
    <m/>
    <m/>
    <m/>
    <n v="560.2607960298526"/>
    <x v="4"/>
    <x v="5"/>
    <x v="1"/>
  </r>
  <r>
    <s v="Journal"/>
    <x v="2"/>
    <s v="Data Engineering"/>
    <s v="Data Engineering"/>
    <d v="2024-08-31T00:00:00"/>
    <x v="0"/>
    <s v="50208"/>
    <s v="893107"/>
    <s v="465 Sincera Technologies LLC : 980 Sincera SOW 3 - Data Engineering Team"/>
    <s v="25152"/>
    <s v="17001844665"/>
    <m/>
    <m/>
    <m/>
    <n v="168.07823880895577"/>
    <x v="4"/>
    <x v="77"/>
    <x v="1"/>
  </r>
  <r>
    <s v="Journal"/>
    <x v="2"/>
    <s v="Data Engineering"/>
    <s v="Data Engineering"/>
    <d v="2024-08-31T00:00:00"/>
    <x v="0"/>
    <s v="51136"/>
    <s v="894331"/>
    <s v="459 Roku Inc. : 966 SOW#1 2024 - DE &amp; BI Team"/>
    <s v="25138"/>
    <s v="16977995014"/>
    <m/>
    <m/>
    <m/>
    <n v="464.21608813902071"/>
    <x v="4"/>
    <x v="69"/>
    <x v="1"/>
  </r>
  <r>
    <s v="Journal"/>
    <x v="2"/>
    <s v="Data Engineering"/>
    <s v="Data Engineering"/>
    <d v="2024-08-31T00:00:00"/>
    <x v="0"/>
    <s v="50285"/>
    <s v="893214"/>
    <s v="465 Sincera Technologies LLC : 1146 Sincera SOW 4 - DE Team"/>
    <s v="28145"/>
    <s v="17581549176"/>
    <m/>
    <m/>
    <m/>
    <n v="280.1303980149263"/>
    <x v="4"/>
    <x v="77"/>
    <x v="1"/>
  </r>
  <r>
    <s v="Journal"/>
    <x v="1"/>
    <s v="Data Engineering"/>
    <s v="Data Engineering"/>
    <d v="2024-08-31T00:00:00"/>
    <x v="0"/>
    <s v="51482"/>
    <s v="895456"/>
    <s v="434 Ineos FPS Ltd : 1450 Replacement of Commercial Auto ‘What If’ Model"/>
    <s v="38720"/>
    <m/>
    <m/>
    <m/>
    <m/>
    <n v="21836.119098832776"/>
    <x v="1"/>
    <x v="45"/>
    <x v="1"/>
  </r>
  <r>
    <s v="Journal"/>
    <x v="2"/>
    <s v="Data Engineering"/>
    <s v="Data Engineering"/>
    <d v="2024-08-31T00:00:00"/>
    <x v="0"/>
    <s v="50156"/>
    <s v="892940"/>
    <s v="466 Pixability Inc. : 1331 Pixability SOW 4"/>
    <s v="34753"/>
    <s v="17583740188"/>
    <m/>
    <m/>
    <m/>
    <n v="258.12015245661064"/>
    <x v="4"/>
    <x v="76"/>
    <x v="1"/>
  </r>
  <r>
    <s v="Journal"/>
    <x v="2"/>
    <s v="Data Engineering"/>
    <s v="Data Engineering"/>
    <d v="2024-08-31T00:00:00"/>
    <x v="0"/>
    <s v="50003"/>
    <s v="892857"/>
    <s v="468 Blackstone Inc. : 988 Blackstone SOW #12"/>
    <s v="25160"/>
    <s v="16856642182"/>
    <m/>
    <m/>
    <m/>
    <n v="480.22353945415932"/>
    <x v="4"/>
    <x v="5"/>
    <x v="1"/>
  </r>
  <r>
    <s v="Journal"/>
    <x v="2"/>
    <s v="Data Engineering"/>
    <s v="Data Engineering"/>
    <d v="2024-08-31T00:00:00"/>
    <x v="0"/>
    <s v="50405"/>
    <s v="893162"/>
    <s v="469 Stagwell Marketing Cloud LLC : 1190 Stagwell - SOW#4 - Data Engineering Team"/>
    <s v="29211"/>
    <s v="17692058278"/>
    <m/>
    <m/>
    <m/>
    <n v="400.1862828784661"/>
    <x v="4"/>
    <x v="78"/>
    <x v="1"/>
  </r>
  <r>
    <s v="Journal"/>
    <x v="2"/>
    <s v="Data Engineering"/>
    <s v="Data Engineering"/>
    <d v="2024-08-31T00:00:00"/>
    <x v="0"/>
    <s v="50389"/>
    <s v="892730"/>
    <s v="469 Stagwell Marketing Cloud LLC : 987 Stagwell SOW#3"/>
    <s v="25159"/>
    <s v="17001802020"/>
    <m/>
    <m/>
    <m/>
    <n v="408.19000853603541"/>
    <x v="4"/>
    <x v="78"/>
    <x v="1"/>
  </r>
  <r>
    <s v="Journal"/>
    <x v="2"/>
    <s v="Data Engineering"/>
    <s v="Data Engineering"/>
    <d v="2024-08-31T00:00:00"/>
    <x v="0"/>
    <s v="51115"/>
    <s v="894141"/>
    <s v="460 Globalization Partners Inc. : 1367 Globalization Partners SOW #40 - Data Engineering Team Renewal"/>
    <s v="36410"/>
    <s v="17772859452"/>
    <m/>
    <m/>
    <m/>
    <n v="648.30177826311512"/>
    <x v="4"/>
    <x v="75"/>
    <x v="1"/>
  </r>
  <r>
    <s v="Journal"/>
    <x v="2"/>
    <s v="Data Engineering"/>
    <s v="Data Engineering"/>
    <d v="2024-08-31T00:00:00"/>
    <x v="0"/>
    <s v="51417"/>
    <s v="894530"/>
    <s v="456 ICC in Montevideo represents Blend360 : 1166 Fedefarma: Landing Zone Assessment &amp; Recommendation Phase"/>
    <s v="28678"/>
    <s v="17806464279"/>
    <m/>
    <m/>
    <m/>
    <n v="160.07451315138644"/>
    <x v="4"/>
    <x v="16"/>
    <x v="1"/>
  </r>
  <r>
    <s v="Journal"/>
    <x v="2"/>
    <s v="Data Engineering"/>
    <s v="Data Engineering"/>
    <d v="2024-08-31T00:00:00"/>
    <x v="0"/>
    <s v="50750"/>
    <s v="893551"/>
    <s v="460 Globalization Partners Inc. : 1349 Globalization Partners SOW #41 - Data Engineering Team Renewal"/>
    <s v="35885"/>
    <s v="17771226635"/>
    <m/>
    <m/>
    <m/>
    <n v="392.1825572208968"/>
    <x v="4"/>
    <x v="75"/>
    <x v="1"/>
  </r>
  <r>
    <s v="Journal"/>
    <x v="2"/>
    <s v="Data Engineering"/>
    <s v="Data Engineering"/>
    <d v="2024-08-31T00:00:00"/>
    <x v="0"/>
    <s v="50605"/>
    <s v="893608"/>
    <s v="468 Blackstone Inc. : 1285 Blackstone - SOW#24 FS Engineer (Seb Team)"/>
    <s v="32875"/>
    <s v="19901929100"/>
    <m/>
    <m/>
    <m/>
    <n v="520.2421677420059"/>
    <x v="4"/>
    <x v="5"/>
    <x v="1"/>
  </r>
  <r>
    <s v="Journal"/>
    <x v="2"/>
    <s v="Data Engineering"/>
    <s v="Data Engineering"/>
    <d v="2024-08-31T00:00:00"/>
    <x v="0"/>
    <s v="50776"/>
    <s v="893562"/>
    <s v="460 Globalization Partners Inc. : 1349 Globalization Partners SOW #41 - Data Engineering Team Renewal"/>
    <s v="35885"/>
    <s v="17771226635"/>
    <m/>
    <m/>
    <m/>
    <n v="448.20863682388205"/>
    <x v="4"/>
    <x v="75"/>
    <x v="1"/>
  </r>
  <r>
    <s v="Journal"/>
    <x v="2"/>
    <s v="Data Engineering"/>
    <s v="Data Engineering"/>
    <d v="2024-08-31T00:00:00"/>
    <x v="0"/>
    <s v="50185"/>
    <s v="892955"/>
    <s v="465 Sincera Technologies LLC : 980 Sincera SOW 3 - Data Engineering Team"/>
    <s v="25152"/>
    <s v="17001844665"/>
    <m/>
    <m/>
    <m/>
    <n v="240.11176972707966"/>
    <x v="4"/>
    <x v="77"/>
    <x v="1"/>
  </r>
  <r>
    <s v="Journal"/>
    <x v="2"/>
    <s v="Data Engineering"/>
    <s v="Data Engineering"/>
    <d v="2024-08-31T00:00:00"/>
    <x v="0"/>
    <s v="50362"/>
    <s v="892541"/>
    <s v="469 Stagwell Marketing Cloud LLC : 987 Stagwell SOW#3"/>
    <s v="25159"/>
    <s v="17001802020"/>
    <m/>
    <m/>
    <m/>
    <n v="408.19000853603541"/>
    <x v="4"/>
    <x v="78"/>
    <x v="1"/>
  </r>
  <r>
    <s v="Journal"/>
    <x v="2"/>
    <s v="Data Engineering"/>
    <s v="Data Engineering"/>
    <d v="2024-08-31T00:00:00"/>
    <x v="0"/>
    <s v="50469"/>
    <s v="893181"/>
    <s v="468 Blackstone Inc. : 1194 Blackstone - SOW#18 - Data Engineer with AWS (Puneet Team)"/>
    <s v="29419"/>
    <s v="18262439992"/>
    <m/>
    <m/>
    <m/>
    <n v="560.2607960298526"/>
    <x v="4"/>
    <x v="5"/>
    <x v="1"/>
  </r>
  <r>
    <s v="Journal"/>
    <x v="2"/>
    <s v="Data Engineering"/>
    <s v="Data Engineering"/>
    <d v="2024-08-31T00:00:00"/>
    <x v="0"/>
    <s v="50077"/>
    <s v="892354"/>
    <s v="468 Blackstone Inc. : 988 Blackstone SOW #12"/>
    <s v="25160"/>
    <s v="16856642182"/>
    <m/>
    <m/>
    <m/>
    <n v="480.22353945415932"/>
    <x v="4"/>
    <x v="5"/>
    <x v="1"/>
  </r>
  <r>
    <s v="Journal"/>
    <x v="2"/>
    <s v="Data Engineering"/>
    <s v="Data Engineering"/>
    <d v="2024-08-31T00:00:00"/>
    <x v="0"/>
    <s v="50812"/>
    <s v="893724"/>
    <s v="460 Globalization Partners Inc. : 1349 Globalization Partners SOW #41 - Data Engineering Team Renewal"/>
    <s v="35885"/>
    <s v="17771226635"/>
    <m/>
    <m/>
    <m/>
    <n v="392.1825572208968"/>
    <x v="4"/>
    <x v="75"/>
    <x v="1"/>
  </r>
  <r>
    <s v="Journal"/>
    <x v="2"/>
    <s v="Data Engineering"/>
    <s v="Data Engineering"/>
    <d v="2024-08-31T00:00:00"/>
    <x v="0"/>
    <s v="50414"/>
    <s v="893280"/>
    <s v="468 Blackstone Inc. : 1194 Blackstone - SOW#18 - Data Engineer with AWS (Puneet Team)"/>
    <s v="29419"/>
    <s v="18262439992"/>
    <m/>
    <m/>
    <m/>
    <n v="504.23471642686729"/>
    <x v="4"/>
    <x v="5"/>
    <x v="1"/>
  </r>
  <r>
    <s v="Journal"/>
    <x v="2"/>
    <s v="Data Engineering"/>
    <s v="Data Engineering"/>
    <d v="2024-08-31T00:00:00"/>
    <x v="0"/>
    <s v="49924"/>
    <s v="892802"/>
    <s v="468 Blackstone Inc. : 988 Blackstone SOW #12"/>
    <s v="25160"/>
    <s v="16856642182"/>
    <m/>
    <m/>
    <m/>
    <n v="480.22353945415932"/>
    <x v="4"/>
    <x v="5"/>
    <x v="1"/>
  </r>
  <r>
    <s v="Journal"/>
    <x v="2"/>
    <s v="Data Engineering"/>
    <s v="Data Engineering"/>
    <d v="2024-08-31T00:00:00"/>
    <x v="0"/>
    <s v="50257"/>
    <s v="893200"/>
    <s v="465 Sincera Technologies LLC : 980 Sincera SOW 3 - Data Engineering Team"/>
    <s v="25152"/>
    <s v="17001844665"/>
    <m/>
    <m/>
    <m/>
    <n v="252.11735821343365"/>
    <x v="4"/>
    <x v="77"/>
    <x v="1"/>
  </r>
  <r>
    <s v="Journal"/>
    <x v="2"/>
    <s v="Data Engineering"/>
    <s v="Data Engineering"/>
    <d v="2024-08-31T00:00:00"/>
    <x v="0"/>
    <s v="51049"/>
    <s v="893979"/>
    <s v="460 Globalization Partners Inc. : 1367 Globalization Partners SOW #40 - Data Engineering Team Renewal"/>
    <s v="36410"/>
    <s v="17772859452"/>
    <m/>
    <m/>
    <m/>
    <n v="520.2421677420059"/>
    <x v="4"/>
    <x v="75"/>
    <x v="1"/>
  </r>
  <r>
    <s v="Journal"/>
    <x v="2"/>
    <s v="Data Engineering"/>
    <s v="Data Engineering"/>
    <d v="2024-08-31T00:00:00"/>
    <x v="0"/>
    <s v="51073"/>
    <s v="894125"/>
    <s v="460 Globalization Partners Inc. : 1367 Globalization Partners SOW #40 - Data Engineering Team Renewal"/>
    <s v="36410"/>
    <s v="17772859452"/>
    <m/>
    <m/>
    <m/>
    <n v="520.2421677420059"/>
    <x v="4"/>
    <x v="75"/>
    <x v="1"/>
  </r>
  <r>
    <s v="Journal"/>
    <x v="2"/>
    <s v="Data Engineering"/>
    <s v="Data Engineering"/>
    <d v="2024-08-31T00:00:00"/>
    <x v="0"/>
    <s v="50148"/>
    <s v="892384"/>
    <s v="466 Pixability Inc. : 1331 Pixability SOW 4"/>
    <s v="34753"/>
    <s v="17583740188"/>
    <m/>
    <m/>
    <m/>
    <n v="258.12015245661064"/>
    <x v="4"/>
    <x v="76"/>
    <x v="1"/>
  </r>
  <r>
    <s v="Journal"/>
    <x v="2"/>
    <s v="Data Engineering"/>
    <s v="Data Engineering"/>
    <d v="2024-08-31T00:00:00"/>
    <x v="0"/>
    <s v="51166"/>
    <s v="894152"/>
    <s v="459 Roku Inc. : 966 SOW#1 2024 - DE &amp; BI Team"/>
    <s v="25138"/>
    <s v="16977995014"/>
    <m/>
    <m/>
    <m/>
    <n v="567.26417990760183"/>
    <x v="4"/>
    <x v="69"/>
    <x v="1"/>
  </r>
  <r>
    <s v="Journal"/>
    <x v="2"/>
    <s v="Data Engineering"/>
    <s v="Data Engineering"/>
    <d v="2024-08-31T00:00:00"/>
    <x v="0"/>
    <s v="50781"/>
    <s v="893565"/>
    <s v="460 Globalization Partners Inc. : 1349 Globalization Partners SOW #41 - Data Engineering Team Renewal"/>
    <s v="35885"/>
    <s v="17771226635"/>
    <m/>
    <m/>
    <m/>
    <n v="384.17883156332749"/>
    <x v="4"/>
    <x v="75"/>
    <x v="1"/>
  </r>
  <r>
    <s v="Journal"/>
    <x v="2"/>
    <s v="Data Engineering"/>
    <s v="Data Engineering"/>
    <d v="2024-08-31T00:00:00"/>
    <x v="0"/>
    <s v="51283"/>
    <s v="894438"/>
    <s v="482 Madhive : 1111 Madhive - SOW1"/>
    <s v="26788"/>
    <s v="16592846934"/>
    <m/>
    <m/>
    <m/>
    <n v="240.11176972707966"/>
    <x v="4"/>
    <x v="79"/>
    <x v="1"/>
  </r>
  <r>
    <s v="Journal"/>
    <x v="2"/>
    <s v="Data Engineering"/>
    <s v="Data Engineering"/>
    <d v="2024-08-31T00:00:00"/>
    <x v="0"/>
    <s v="50932"/>
    <s v="893591"/>
    <s v="459 Roku Inc. : 966 SOW#1 2024 - DE &amp; BI Team"/>
    <s v="25138"/>
    <s v="16977995014"/>
    <m/>
    <m/>
    <m/>
    <n v="432.20118550874338"/>
    <x v="4"/>
    <x v="69"/>
    <x v="1"/>
  </r>
  <r>
    <s v="Journal"/>
    <x v="2"/>
    <s v="Data Engineering"/>
    <s v="Data Engineering"/>
    <d v="2024-08-31T00:00:00"/>
    <x v="0"/>
    <s v="51327"/>
    <s v="894458"/>
    <s v="459 Roku Inc. : 968 Roku SOW 2 - Data Engineering Team"/>
    <s v="25140"/>
    <s v="16977994594"/>
    <m/>
    <m/>
    <m/>
    <n v="480.22353945415932"/>
    <x v="4"/>
    <x v="69"/>
    <x v="1"/>
  </r>
  <r>
    <s v="Journal"/>
    <x v="2"/>
    <s v="Data Engineering"/>
    <s v="Data Engineering"/>
    <d v="2024-08-31T00:00:00"/>
    <x v="0"/>
    <s v="49780"/>
    <s v="892494"/>
    <s v="468 Blackstone Inc. : 988 Blackstone SOW #12"/>
    <s v="25160"/>
    <s v="16856642182"/>
    <m/>
    <m/>
    <m/>
    <n v="480.22353945415932"/>
    <x v="4"/>
    <x v="5"/>
    <x v="1"/>
  </r>
  <r>
    <s v="Journal"/>
    <x v="2"/>
    <s v="Data Engineering"/>
    <s v="Data Engineering"/>
    <d v="2024-08-31T00:00:00"/>
    <x v="0"/>
    <s v="50510"/>
    <s v="893448"/>
    <s v="468 Blackstone Inc. : 1255 Blackstone - Python Engineers (James Team)"/>
    <s v="32036"/>
    <s v="19584503853"/>
    <m/>
    <m/>
    <m/>
    <n v="520.2421677420059"/>
    <x v="4"/>
    <x v="5"/>
    <x v="1"/>
  </r>
  <r>
    <s v="Journal"/>
    <x v="2"/>
    <s v="Data Engineering"/>
    <s v="Data Engineering"/>
    <d v="2024-08-31T00:00:00"/>
    <x v="0"/>
    <s v="51059"/>
    <s v="893986"/>
    <s v="460 Globalization Partners Inc. : 1367 Globalization Partners SOW #40 - Data Engineering Team Renewal"/>
    <s v="36410"/>
    <s v="17772859452"/>
    <m/>
    <m/>
    <m/>
    <n v="520.2421677420059"/>
    <x v="4"/>
    <x v="75"/>
    <x v="1"/>
  </r>
  <r>
    <s v="Journal"/>
    <x v="2"/>
    <s v="Data Engineering"/>
    <s v="Data Engineering"/>
    <d v="2024-08-31T00:00:00"/>
    <x v="0"/>
    <s v="50465"/>
    <s v="893413"/>
    <s v="468 Blackstone Inc. : 1194 Blackstone - SOW#18 - Data Engineer with AWS (Puneet Team)"/>
    <s v="29419"/>
    <s v="18262439992"/>
    <m/>
    <m/>
    <m/>
    <n v="560.2607960298526"/>
    <x v="4"/>
    <x v="5"/>
    <x v="1"/>
  </r>
  <r>
    <s v="Journal"/>
    <x v="2"/>
    <s v="Data Engineering"/>
    <s v="Data Engineering"/>
    <d v="2024-08-31T00:00:00"/>
    <x v="0"/>
    <s v="50835"/>
    <s v="893745"/>
    <s v="459 Roku Inc. : 966 SOW#1 2024 - DE &amp; BI Team"/>
    <s v="25138"/>
    <s v="16977995014"/>
    <m/>
    <m/>
    <m/>
    <n v="464.21608813902071"/>
    <x v="4"/>
    <x v="69"/>
    <x v="1"/>
  </r>
  <r>
    <s v="Journal"/>
    <x v="2"/>
    <s v="Data Engineering"/>
    <s v="Data Engineering"/>
    <d v="2024-08-31T00:00:00"/>
    <x v="0"/>
    <s v="50994"/>
    <s v="892574"/>
    <s v="459 Roku Inc. : 966 SOW#1 2024 - DE &amp; BI Team"/>
    <s v="25138"/>
    <s v="16977995014"/>
    <m/>
    <m/>
    <m/>
    <n v="320.14902630277288"/>
    <x v="4"/>
    <x v="69"/>
    <x v="1"/>
  </r>
  <r>
    <s v="Journal"/>
    <x v="2"/>
    <s v="Data Engineering"/>
    <s v="Data Engineering"/>
    <d v="2024-08-31T00:00:00"/>
    <x v="0"/>
    <s v="51066"/>
    <s v="894120"/>
    <s v="460 Globalization Partners Inc. : 1367 Globalization Partners SOW #40 - Data Engineering Team Renewal"/>
    <s v="36410"/>
    <s v="17772859452"/>
    <m/>
    <m/>
    <m/>
    <n v="648.30177826311512"/>
    <x v="4"/>
    <x v="75"/>
    <x v="1"/>
  </r>
  <r>
    <s v="Journal"/>
    <x v="2"/>
    <s v="Data Engineering"/>
    <s v="Data Engineering"/>
    <d v="2024-08-31T00:00:00"/>
    <x v="0"/>
    <s v="51129"/>
    <s v="894325"/>
    <s v="460 Globalization Partners Inc. : 1367 Globalization Partners SOW #40 - Data Engineering Team Renewal"/>
    <s v="36410"/>
    <s v="17772859452"/>
    <m/>
    <m/>
    <m/>
    <n v="648.30177826311512"/>
    <x v="4"/>
    <x v="75"/>
    <x v="1"/>
  </r>
  <r>
    <s v="Journal"/>
    <x v="2"/>
    <s v="Data Engineering"/>
    <s v="Data Engineering"/>
    <d v="2024-08-31T00:00:00"/>
    <x v="0"/>
    <s v="50791"/>
    <s v="892742"/>
    <s v="459 Roku Inc. : 966 SOW#1 2024 - DE &amp; BI Team"/>
    <s v="25138"/>
    <s v="16977995014"/>
    <m/>
    <m/>
    <m/>
    <n v="425.19804948574631"/>
    <x v="4"/>
    <x v="69"/>
    <x v="1"/>
  </r>
  <r>
    <s v="Journal"/>
    <x v="2"/>
    <s v="Data Engineering"/>
    <s v="Data Engineering"/>
    <d v="2024-08-31T00:00:00"/>
    <x v="0"/>
    <s v="50158"/>
    <s v="892942"/>
    <s v="466 Pixability Inc. : 1331 Pixability SOW 4"/>
    <s v="34753"/>
    <s v="17583740188"/>
    <m/>
    <m/>
    <m/>
    <n v="258.12015245661064"/>
    <x v="4"/>
    <x v="76"/>
    <x v="1"/>
  </r>
  <r>
    <s v="Journal"/>
    <x v="2"/>
    <s v="Data Engineering"/>
    <s v="Data Engineering"/>
    <d v="2024-08-31T00:00:00"/>
    <x v="0"/>
    <s v="50083"/>
    <s v="892907"/>
    <s v="468 Blackstone Inc. : 988 Blackstone SOW #12"/>
    <s v="25160"/>
    <s v="16856642182"/>
    <m/>
    <m/>
    <m/>
    <n v="480.22353945415932"/>
    <x v="4"/>
    <x v="5"/>
    <x v="1"/>
  </r>
  <r>
    <s v="Journal"/>
    <x v="2"/>
    <s v="Data Engineering"/>
    <s v="Data Engineering"/>
    <d v="2024-08-31T00:00:00"/>
    <x v="0"/>
    <s v="49847"/>
    <s v="892451"/>
    <s v="468 Blackstone Inc. : 988 Blackstone SOW #12"/>
    <s v="25160"/>
    <s v="16856642182"/>
    <m/>
    <m/>
    <m/>
    <n v="560.2607960298526"/>
    <x v="4"/>
    <x v="5"/>
    <x v="1"/>
  </r>
  <r>
    <s v="Journal"/>
    <x v="2"/>
    <s v="Data Engineering"/>
    <s v="Data Engineering"/>
    <d v="2024-08-31T00:00:00"/>
    <x v="0"/>
    <s v="51426"/>
    <s v="894723"/>
    <s v="456 ICC in Montevideo represents Blend360 : 1166 Fedefarma: Landing Zone Assessment &amp; Recommendation Phase"/>
    <s v="28678"/>
    <s v="17806464279"/>
    <m/>
    <m/>
    <m/>
    <n v="180.08382729530976"/>
    <x v="4"/>
    <x v="16"/>
    <x v="1"/>
  </r>
  <r>
    <s v="Journal"/>
    <x v="2"/>
    <s v="Data Engineering"/>
    <s v="Data Engineering"/>
    <d v="2024-08-31T00:00:00"/>
    <x v="0"/>
    <s v="51421"/>
    <s v="894719"/>
    <s v="456 ICC in Montevideo represents Blend360 : 1166 Fedefarma: Landing Zone Assessment &amp; Recommendation Phase"/>
    <s v="28678"/>
    <s v="17806464279"/>
    <m/>
    <m/>
    <m/>
    <n v="160.07451315138644"/>
    <x v="4"/>
    <x v="16"/>
    <x v="1"/>
  </r>
  <r>
    <s v="Journal"/>
    <x v="2"/>
    <s v="Data Engineering"/>
    <s v="Data Engineering"/>
    <d v="2024-08-31T00:00:00"/>
    <x v="0"/>
    <s v="50749"/>
    <s v="893550"/>
    <s v="459 Roku Inc. : 966 SOW#1 2024 - DE &amp; BI Team"/>
    <s v="25138"/>
    <s v="16977995014"/>
    <m/>
    <m/>
    <m/>
    <n v="432.20118550874338"/>
    <x v="4"/>
    <x v="69"/>
    <x v="1"/>
  </r>
  <r>
    <s v="Journal"/>
    <x v="2"/>
    <s v="Data Engineering"/>
    <s v="Data Engineering"/>
    <d v="2024-08-31T00:00:00"/>
    <x v="0"/>
    <s v="50642"/>
    <s v="893641"/>
    <s v="468 Blackstone Inc. : 1285 Blackstone - SOW#24 FS Engineer (Seb Team)"/>
    <s v="32875"/>
    <s v="19901929100"/>
    <m/>
    <m/>
    <m/>
    <n v="520.2421677420059"/>
    <x v="4"/>
    <x v="5"/>
    <x v="1"/>
  </r>
  <r>
    <s v="Journal"/>
    <x v="2"/>
    <s v="Data Engineering"/>
    <s v="Data Engineering"/>
    <d v="2024-08-31T00:00:00"/>
    <x v="0"/>
    <s v="50785"/>
    <s v="893711"/>
    <s v="459 Roku Inc. : 966 SOW#1 2024 - DE &amp; BI Team"/>
    <s v="25138"/>
    <s v="16977995014"/>
    <m/>
    <m/>
    <m/>
    <n v="464.21608813902071"/>
    <x v="4"/>
    <x v="69"/>
    <x v="1"/>
  </r>
  <r>
    <s v="Journal"/>
    <x v="2"/>
    <s v="Data Engineering"/>
    <s v="Data Engineering"/>
    <d v="2024-08-31T00:00:00"/>
    <x v="0"/>
    <s v="50627"/>
    <s v="893626"/>
    <s v="459 Roku Inc. : 966 SOW#1 2024 - DE &amp; BI Team"/>
    <s v="25138"/>
    <s v="16977995014"/>
    <m/>
    <m/>
    <m/>
    <n v="320.14902630277288"/>
    <x v="4"/>
    <x v="69"/>
    <x v="1"/>
  </r>
  <r>
    <s v="Journal"/>
    <x v="2"/>
    <s v="Data Engineering"/>
    <s v="Data Engineering"/>
    <d v="2024-08-31T00:00:00"/>
    <x v="0"/>
    <s v="50312"/>
    <s v="893232"/>
    <s v="468 Blackstone Inc. : 1141 Blackstone - SOW#16 - Exec Office Team (.Net)"/>
    <s v="28140"/>
    <s v="17690283562"/>
    <m/>
    <m/>
    <m/>
    <n v="536.24961905714463"/>
    <x v="4"/>
    <x v="5"/>
    <x v="1"/>
  </r>
  <r>
    <s v="Journal"/>
    <x v="2"/>
    <s v="Data Engineering"/>
    <s v="Data Engineering"/>
    <d v="2024-08-31T00:00:00"/>
    <x v="0"/>
    <s v="50369"/>
    <s v="893294"/>
    <s v="468 Blackstone Inc. : 1189 Blackstone - SOW#15 - Developer Experience Team (.Net)"/>
    <s v="29210"/>
    <s v="17485557310"/>
    <m/>
    <m/>
    <m/>
    <n v="560.2607960298526"/>
    <x v="4"/>
    <x v="5"/>
    <x v="1"/>
  </r>
  <r>
    <s v="Journal"/>
    <x v="9"/>
    <s v="Data Engineering"/>
    <s v="Data Engineering"/>
    <d v="2024-08-31T00:00:00"/>
    <x v="0"/>
    <s v="49245"/>
    <s v="888139"/>
    <s v="11 Visa : 1341 VISA India - 2 DE resource -4 months"/>
    <s v="35269"/>
    <s v="20746896500"/>
    <m/>
    <m/>
    <s v="Retainer Revenue Recognition"/>
    <n v="2810"/>
    <x v="4"/>
    <x v="23"/>
    <x v="1"/>
  </r>
  <r>
    <s v="Journal"/>
    <x v="2"/>
    <s v="Data Engineering"/>
    <s v="Data Engineering"/>
    <d v="2024-08-31T00:00:00"/>
    <x v="0"/>
    <s v="50214"/>
    <s v="892969"/>
    <s v="465 Sincera Technologies LLC : 980 Sincera SOW 3 - Data Engineering Team"/>
    <s v="25152"/>
    <s v="17001844665"/>
    <m/>
    <m/>
    <m/>
    <n v="294.1369179156726"/>
    <x v="4"/>
    <x v="77"/>
    <x v="1"/>
  </r>
  <r>
    <s v="Journal"/>
    <x v="2"/>
    <s v="Data Engineering"/>
    <s v="Data Engineering"/>
    <d v="2024-08-31T00:00:00"/>
    <x v="0"/>
    <s v="50615"/>
    <s v="893617"/>
    <s v="459 Roku Inc. : 966 SOW#1 2024 - DE &amp; BI Team"/>
    <s v="25138"/>
    <s v="16977995014"/>
    <m/>
    <m/>
    <m/>
    <n v="320.14902630277288"/>
    <x v="4"/>
    <x v="69"/>
    <x v="1"/>
  </r>
  <r>
    <s v="Journal"/>
    <x v="2"/>
    <s v="Data Engineering"/>
    <s v="Data Engineering"/>
    <d v="2024-08-31T00:00:00"/>
    <x v="0"/>
    <s v="50730"/>
    <s v="893682"/>
    <s v="459 Roku Inc. : 966 SOW#1 2024 - DE &amp; BI Team"/>
    <s v="25138"/>
    <s v="16977995014"/>
    <m/>
    <m/>
    <m/>
    <n v="320.14902630277288"/>
    <x v="4"/>
    <x v="69"/>
    <x v="1"/>
  </r>
  <r>
    <s v="Journal"/>
    <x v="2"/>
    <s v="Data Engineering"/>
    <s v="Data Engineering"/>
    <d v="2024-08-31T00:00:00"/>
    <x v="0"/>
    <s v="50448"/>
    <s v="893400"/>
    <s v="459 Roku Inc. : 966 SOW#1 2024 - DE &amp; BI Team"/>
    <s v="25138"/>
    <s v="16977995014"/>
    <m/>
    <m/>
    <m/>
    <n v="400.1862828784661"/>
    <x v="4"/>
    <x v="69"/>
    <x v="1"/>
  </r>
  <r>
    <s v="Journal"/>
    <x v="2"/>
    <s v="Data Engineering"/>
    <s v="Data Engineering"/>
    <d v="2024-08-31T00:00:00"/>
    <x v="0"/>
    <s v="50442"/>
    <s v="893396"/>
    <s v="459 Roku Inc. : 966 SOW#1 2024 - DE &amp; BI Team"/>
    <s v="25138"/>
    <s v="16977995014"/>
    <m/>
    <m/>
    <m/>
    <n v="320.14902630277288"/>
    <x v="4"/>
    <x v="69"/>
    <x v="1"/>
  </r>
  <r>
    <s v="Journal"/>
    <x v="2"/>
    <s v="Data Engineering"/>
    <s v="Data Engineering"/>
    <d v="2024-08-31T00:00:00"/>
    <x v="0"/>
    <s v="50387"/>
    <s v="892729"/>
    <s v="468 Blackstone Inc. : 1189 Blackstone - SOW#15 - Developer Experience Team (.Net)"/>
    <s v="29210"/>
    <s v="17485557310"/>
    <m/>
    <m/>
    <m/>
    <n v="560.2607960298526"/>
    <x v="4"/>
    <x v="5"/>
    <x v="1"/>
  </r>
  <r>
    <s v="Journal"/>
    <x v="2"/>
    <s v="Data Engineering"/>
    <s v="Data Engineering"/>
    <d v="2024-08-31T00:00:00"/>
    <x v="0"/>
    <s v="49882"/>
    <s v="892473"/>
    <s v="461 Session M Inc. : 974 Mastercard SOW #6"/>
    <s v="25146"/>
    <s v="16716229170"/>
    <m/>
    <m/>
    <m/>
    <n v="400.1862828784661"/>
    <x v="4"/>
    <x v="29"/>
    <x v="1"/>
  </r>
  <r>
    <s v="Journal"/>
    <x v="2"/>
    <s v="Data Engineering"/>
    <s v="Data Engineering"/>
    <d v="2024-08-31T00:00:00"/>
    <x v="0"/>
    <s v="51107"/>
    <s v="894133"/>
    <s v="459 Roku Inc. : 966 SOW#1 2024 - DE &amp; BI Team"/>
    <s v="25138"/>
    <s v="16977995014"/>
    <m/>
    <m/>
    <m/>
    <n v="480.22353945415932"/>
    <x v="4"/>
    <x v="69"/>
    <x v="1"/>
  </r>
  <r>
    <s v="Journal"/>
    <x v="2"/>
    <s v="Data Engineering"/>
    <s v="Data Engineering"/>
    <d v="2024-08-31T00:00:00"/>
    <x v="0"/>
    <s v="51011"/>
    <s v="894101"/>
    <s v="460 Globalization Partners Inc. : 1366 Globalization Partners SOW #39 - Data Engineering Team  Renewal"/>
    <s v="36409"/>
    <s v="17772967350"/>
    <m/>
    <m/>
    <m/>
    <n v="376.17510590575813"/>
    <x v="4"/>
    <x v="75"/>
    <x v="1"/>
  </r>
  <r>
    <s v="Journal"/>
    <x v="2"/>
    <s v="Data Engineering"/>
    <s v="Data Engineering"/>
    <d v="2024-08-31T00:00:00"/>
    <x v="0"/>
    <s v="50913"/>
    <s v="893893"/>
    <s v="459 Roku Inc. : 966 SOW#1 2024 - DE &amp; BI Team"/>
    <s v="25138"/>
    <s v="16977995014"/>
    <m/>
    <m/>
    <m/>
    <n v="320.14902630277288"/>
    <x v="4"/>
    <x v="69"/>
    <x v="1"/>
  </r>
  <r>
    <s v="Journal"/>
    <x v="2"/>
    <s v="Data Engineering"/>
    <s v="Data Engineering"/>
    <d v="2024-08-31T00:00:00"/>
    <x v="0"/>
    <s v="51016"/>
    <s v="894106"/>
    <s v="459 Roku Inc. : 966 SOW#1 2024 - DE &amp; BI Team"/>
    <s v="25138"/>
    <s v="16977995014"/>
    <m/>
    <m/>
    <m/>
    <n v="210.0977985111947"/>
    <x v="4"/>
    <x v="69"/>
    <x v="1"/>
  </r>
  <r>
    <s v="Journal"/>
    <x v="2"/>
    <s v="Data Engineering"/>
    <s v="Data Engineering"/>
    <d v="2024-08-31T00:00:00"/>
    <x v="0"/>
    <s v="49939"/>
    <s v="892331"/>
    <s v="461 Session M Inc. : 974 Mastercard SOW #6"/>
    <s v="25146"/>
    <s v="16716229170"/>
    <m/>
    <m/>
    <m/>
    <n v="416.19373419360477"/>
    <x v="4"/>
    <x v="29"/>
    <x v="1"/>
  </r>
  <r>
    <s v="Journal"/>
    <x v="9"/>
    <s v="Data Engineering"/>
    <s v="Data Engineering"/>
    <d v="2024-08-31T00:00:00"/>
    <x v="0"/>
    <s v="51795"/>
    <s v="901589"/>
    <s v="11 Visa : 1246 NextGen Solutions"/>
    <s v="31318"/>
    <s v="18657995555"/>
    <m/>
    <m/>
    <m/>
    <n v="13816.98"/>
    <x v="4"/>
    <x v="23"/>
    <x v="1"/>
  </r>
  <r>
    <s v="Journal"/>
    <x v="2"/>
    <s v="Data Engineering"/>
    <s v="Data Engineering"/>
    <d v="2024-08-31T00:00:00"/>
    <x v="0"/>
    <s v="50763"/>
    <s v="893701"/>
    <s v="459 Roku Inc. : 966 SOW#1 2024 - DE &amp; BI Team"/>
    <s v="25138"/>
    <s v="16977995014"/>
    <m/>
    <m/>
    <m/>
    <n v="430.20025409435107"/>
    <x v="4"/>
    <x v="69"/>
    <x v="1"/>
  </r>
  <r>
    <s v="Journal"/>
    <x v="2"/>
    <s v="Data Engineering"/>
    <s v="Data Engineering"/>
    <d v="2024-08-31T00:00:00"/>
    <x v="0"/>
    <s v="51038"/>
    <s v="894110"/>
    <s v="460 Globalization Partners Inc. : 1366 Globalization Partners SOW #39 - Data Engineering Team  Renewal"/>
    <s v="36409"/>
    <s v="17772967350"/>
    <m/>
    <m/>
    <m/>
    <n v="376.17510590575813"/>
    <x v="4"/>
    <x v="75"/>
    <x v="1"/>
  </r>
  <r>
    <s v="Journal"/>
    <x v="2"/>
    <s v="Data Engineering"/>
    <s v="Data Engineering"/>
    <d v="2024-08-31T00:00:00"/>
    <x v="0"/>
    <s v="49953"/>
    <s v="892825"/>
    <s v="468 Blackstone Inc. : 988 Blackstone SOW #12"/>
    <s v="25160"/>
    <s v="16856642182"/>
    <m/>
    <m/>
    <m/>
    <n v="536.24961905714463"/>
    <x v="4"/>
    <x v="5"/>
    <x v="1"/>
  </r>
  <r>
    <s v="Journal"/>
    <x v="2"/>
    <s v="Data Engineering"/>
    <s v="Data Engineering"/>
    <d v="2024-08-31T00:00:00"/>
    <x v="0"/>
    <s v="49973"/>
    <s v="892698"/>
    <s v="468 Blackstone Inc. : 988 Blackstone SOW #12"/>
    <s v="25160"/>
    <s v="16856642182"/>
    <m/>
    <m/>
    <m/>
    <n v="536.24961905714463"/>
    <x v="4"/>
    <x v="5"/>
    <x v="1"/>
  </r>
  <r>
    <s v="Journal"/>
    <x v="2"/>
    <s v="Data Engineering"/>
    <s v="Data Engineering"/>
    <d v="2024-08-31T00:00:00"/>
    <x v="0"/>
    <s v="51008"/>
    <s v="894098"/>
    <s v="459 Roku Inc. : 966 SOW#1 2024 - DE &amp; BI Team"/>
    <s v="25138"/>
    <s v="16977995014"/>
    <m/>
    <m/>
    <m/>
    <n v="360.16765459061952"/>
    <x v="4"/>
    <x v="69"/>
    <x v="1"/>
  </r>
  <r>
    <s v="Journal"/>
    <x v="2"/>
    <s v="Data Engineering"/>
    <s v="Data Engineering"/>
    <d v="2024-08-31T00:00:00"/>
    <x v="0"/>
    <s v="50591"/>
    <s v="893503"/>
    <s v="468 Blackstone Inc. : 1284 Blackstone - SOW#25 - FS Engineer (Seb Team)"/>
    <s v="32874"/>
    <s v="19902785076"/>
    <m/>
    <m/>
    <m/>
    <n v="536.24961905714463"/>
    <x v="4"/>
    <x v="5"/>
    <x v="1"/>
  </r>
  <r>
    <s v="Journal"/>
    <x v="2"/>
    <s v="Data Engineering"/>
    <s v="Data Engineering"/>
    <d v="2024-08-31T00:00:00"/>
    <x v="0"/>
    <s v="51296"/>
    <s v="894441"/>
    <s v="459 Roku Inc. : 966 SOW#1 2024 - DE &amp; BI Team"/>
    <s v="25138"/>
    <s v="16977995014"/>
    <m/>
    <m/>
    <m/>
    <n v="320.14902630277288"/>
    <x v="4"/>
    <x v="69"/>
    <x v="1"/>
  </r>
  <r>
    <s v="Journal"/>
    <x v="2"/>
    <s v="Data Engineering"/>
    <s v="Data Engineering"/>
    <d v="2024-08-31T00:00:00"/>
    <x v="0"/>
    <s v="51386"/>
    <s v="894699"/>
    <s v="468 Blackstone Inc. : 1256 Blackstone - SOW#26 BE Engineer Insurance Team (Scott S.)"/>
    <s v="32037"/>
    <s v="19584717835"/>
    <m/>
    <m/>
    <m/>
    <n v="560.2607960298526"/>
    <x v="4"/>
    <x v="5"/>
    <x v="1"/>
  </r>
  <r>
    <s v="Journal"/>
    <x v="2"/>
    <s v="Data Engineering"/>
    <s v="Data Engineering"/>
    <d v="2024-08-31T00:00:00"/>
    <x v="0"/>
    <s v="50846"/>
    <s v="893752"/>
    <s v="459 Roku Inc. : 966 SOW#1 2024 - DE &amp; BI Team"/>
    <s v="25138"/>
    <s v="16977995014"/>
    <m/>
    <m/>
    <m/>
    <n v="480.22353945415932"/>
    <x v="4"/>
    <x v="69"/>
    <x v="1"/>
  </r>
  <r>
    <s v="Journal"/>
    <x v="2"/>
    <s v="Data Engineering"/>
    <s v="Data Engineering"/>
    <d v="2024-08-31T00:00:00"/>
    <x v="0"/>
    <s v="51125"/>
    <s v="892763"/>
    <s v="459 Roku Inc. : 966 SOW#1 2024 - DE &amp; BI Team"/>
    <s v="25138"/>
    <s v="16977995014"/>
    <m/>
    <m/>
    <m/>
    <n v="504.23471642686729"/>
    <x v="4"/>
    <x v="69"/>
    <x v="1"/>
  </r>
  <r>
    <s v="Journal"/>
    <x v="2"/>
    <s v="Data Engineering"/>
    <s v="Data Engineering"/>
    <d v="2024-08-31T00:00:00"/>
    <x v="0"/>
    <s v="50181"/>
    <s v="892951"/>
    <s v="466 Pixability Inc. : 1331 Pixability SOW 4"/>
    <s v="34753"/>
    <s v="17583740188"/>
    <m/>
    <m/>
    <m/>
    <n v="258.12015245661064"/>
    <x v="4"/>
    <x v="76"/>
    <x v="1"/>
  </r>
  <r>
    <s v="Journal"/>
    <x v="2"/>
    <s v="Data Engineering"/>
    <s v="Data Engineering"/>
    <d v="2024-08-31T00:00:00"/>
    <x v="0"/>
    <s v="49996"/>
    <s v="892854"/>
    <s v="461 Session M Inc. : 974 Mastercard SOW #6"/>
    <s v="25146"/>
    <s v="16716229170"/>
    <m/>
    <m/>
    <m/>
    <n v="638.29712119115345"/>
    <x v="4"/>
    <x v="29"/>
    <x v="1"/>
  </r>
  <r>
    <s v="Journal"/>
    <x v="2"/>
    <s v="Data Engineering"/>
    <s v="Data Engineering"/>
    <d v="2024-08-31T00:00:00"/>
    <x v="0"/>
    <s v="50675"/>
    <s v="892554"/>
    <s v="459 Roku Inc. : 966 SOW#1 2024 - DE &amp; BI Team"/>
    <s v="25138"/>
    <s v="16977995014"/>
    <m/>
    <m/>
    <m/>
    <n v="432.20118550874338"/>
    <x v="4"/>
    <x v="69"/>
    <x v="1"/>
  </r>
  <r>
    <s v="Journal"/>
    <x v="2"/>
    <s v="Data Engineering"/>
    <s v="Data Engineering"/>
    <d v="2024-08-31T00:00:00"/>
    <x v="0"/>
    <s v="50620"/>
    <s v="893620"/>
    <s v="468 Blackstone Inc. : 1285 Blackstone - SOW#24 FS Engineer (Seb Team)"/>
    <s v="32875"/>
    <s v="19901929100"/>
    <m/>
    <m/>
    <m/>
    <n v="520.2421677420059"/>
    <x v="4"/>
    <x v="5"/>
    <x v="1"/>
  </r>
  <r>
    <s v="Journal"/>
    <x v="2"/>
    <s v="Data Engineering"/>
    <s v="Data Engineering"/>
    <d v="2024-08-31T00:00:00"/>
    <x v="0"/>
    <s v="50869"/>
    <s v="892560"/>
    <s v="459 Roku Inc. : 966 SOW#1 2024 - DE &amp; BI Team"/>
    <s v="25138"/>
    <s v="16977995014"/>
    <m/>
    <m/>
    <m/>
    <n v="432.20118550874338"/>
    <x v="4"/>
    <x v="69"/>
    <x v="1"/>
  </r>
  <r>
    <s v="Journal"/>
    <x v="2"/>
    <s v="Data Engineering"/>
    <s v="Data Engineering"/>
    <d v="2024-08-31T00:00:00"/>
    <x v="0"/>
    <s v="51424"/>
    <s v="894721"/>
    <s v="456 ICC in Montevideo represents Blend360 : 1166 Fedefarma: Landing Zone Assessment &amp; Recommendation Phase"/>
    <s v="28678"/>
    <s v="17806464279"/>
    <m/>
    <m/>
    <m/>
    <n v="160.07451315138644"/>
    <x v="4"/>
    <x v="16"/>
    <x v="1"/>
  </r>
  <r>
    <s v="Journal"/>
    <x v="2"/>
    <s v="Data Engineering"/>
    <s v="Data Engineering"/>
    <d v="2024-08-31T00:00:00"/>
    <x v="0"/>
    <s v="50379"/>
    <s v="893156"/>
    <s v="469 Stagwell Marketing Cloud LLC : 987 Stagwell SOW#3"/>
    <s v="25159"/>
    <s v="17001802020"/>
    <m/>
    <m/>
    <m/>
    <n v="408.19000853603541"/>
    <x v="4"/>
    <x v="78"/>
    <x v="1"/>
  </r>
  <r>
    <s v="Journal"/>
    <x v="2"/>
    <s v="Data Engineering"/>
    <s v="Data Engineering"/>
    <d v="2024-08-31T00:00:00"/>
    <x v="0"/>
    <s v="49755"/>
    <s v="892293"/>
    <s v="468 Blackstone Inc. : 988 Blackstone SOW #12"/>
    <s v="25160"/>
    <s v="16856642182"/>
    <m/>
    <m/>
    <m/>
    <n v="560.2607960298526"/>
    <x v="4"/>
    <x v="5"/>
    <x v="1"/>
  </r>
  <r>
    <s v="Journal"/>
    <x v="13"/>
    <s v="Data Engineering"/>
    <s v="Data Engineering"/>
    <d v="2024-08-31T00:00:00"/>
    <x v="0"/>
    <s v="49398"/>
    <s v="889873"/>
    <s v="353 De Lage Landen International B.V : 1387 EPAS support"/>
    <s v="37238"/>
    <m/>
    <m/>
    <m/>
    <m/>
    <n v="123.40055700000001"/>
    <x v="1"/>
    <x v="80"/>
    <x v="1"/>
  </r>
  <r>
    <s v="Journal"/>
    <x v="1"/>
    <s v="Data Engineering"/>
    <s v="Data Engineering"/>
    <d v="2024-08-31T00:00:00"/>
    <x v="0"/>
    <s v="49530"/>
    <s v="890175"/>
    <s v="402 ICC in Forth Point Represents Blend360 : 1378 Wyndham - Guest Analytics Retainer"/>
    <s v="36722"/>
    <m/>
    <m/>
    <m/>
    <m/>
    <n v="1483.2875405691398"/>
    <x v="1"/>
    <x v="6"/>
    <x v="1"/>
  </r>
  <r>
    <s v="Journal"/>
    <x v="9"/>
    <s v="Data Engineering"/>
    <s v="Data Engineering"/>
    <d v="2024-08-31T00:00:00"/>
    <x v="0"/>
    <s v="49279"/>
    <s v="887982"/>
    <s v="473 Wyndham Hotels and Resorts : 1051 Wyndham - Guest Analytics Retainer"/>
    <s v="25999"/>
    <s v="16336551605"/>
    <m/>
    <m/>
    <s v="Retainer Revenue Recognition"/>
    <n v="16374.15"/>
    <x v="4"/>
    <x v="6"/>
    <x v="1"/>
  </r>
  <r>
    <s v="Journal"/>
    <x v="9"/>
    <s v="Data Engineering"/>
    <s v="Data Engineering"/>
    <d v="2024-08-31T00:00:00"/>
    <x v="0"/>
    <s v="49286"/>
    <s v="887987"/>
    <s v="169 LinkedIn Corporation : 1314 LinkedIn FY2025H1 Measurement Oyster (Paul/Licurgo) Renewal"/>
    <s v="34326"/>
    <s v="17583746589"/>
    <m/>
    <m/>
    <s v="Retainer Revenue Recognition"/>
    <n v="8982.64"/>
    <x v="4"/>
    <x v="8"/>
    <x v="1"/>
  </r>
  <r>
    <s v="Journal"/>
    <x v="2"/>
    <s v="Data Engineering"/>
    <s v="Data Engineering"/>
    <d v="2024-08-31T00:00:00"/>
    <x v="0"/>
    <s v="50183"/>
    <s v="892953"/>
    <s v="465 Sincera Technologies LLC : 980 Sincera SOW 3 - Data Engineering Team"/>
    <s v="25152"/>
    <s v="17001844665"/>
    <m/>
    <m/>
    <m/>
    <n v="273.12726199192923"/>
    <x v="4"/>
    <x v="77"/>
    <x v="1"/>
  </r>
  <r>
    <s v="Journal"/>
    <x v="2"/>
    <s v="Data Engineering"/>
    <s v="Data Engineering"/>
    <d v="2024-08-31T00:00:00"/>
    <x v="0"/>
    <s v="51041"/>
    <s v="892761"/>
    <s v="460 Globalization Partners Inc. : 1366 Globalization Partners SOW #39 - Data Engineering Team  Renewal"/>
    <s v="36409"/>
    <s v="17772967350"/>
    <m/>
    <m/>
    <m/>
    <n v="360.16765459061952"/>
    <x v="4"/>
    <x v="75"/>
    <x v="1"/>
  </r>
  <r>
    <s v="Journal"/>
    <x v="2"/>
    <s v="Data Engineering"/>
    <s v="Data Engineering"/>
    <d v="2024-08-31T00:00:00"/>
    <x v="0"/>
    <s v="50096"/>
    <s v="892917"/>
    <s v="468 Blackstone Inc. : 988 Blackstone SOW #12"/>
    <s v="25160"/>
    <s v="16856642182"/>
    <m/>
    <m/>
    <m/>
    <n v="560.2607960298526"/>
    <x v="4"/>
    <x v="5"/>
    <x v="1"/>
  </r>
  <r>
    <s v="Journal"/>
    <x v="2"/>
    <s v="Data Engineering"/>
    <s v="Data Engineering"/>
    <d v="2024-08-31T00:00:00"/>
    <x v="0"/>
    <s v="50907"/>
    <s v="893788"/>
    <s v="459 Roku Inc. : 966 SOW#1 2024 - DE &amp; BI Team"/>
    <s v="25138"/>
    <s v="16977995014"/>
    <m/>
    <m/>
    <m/>
    <n v="320.14902630277288"/>
    <x v="4"/>
    <x v="69"/>
    <x v="1"/>
  </r>
  <r>
    <s v="Journal"/>
    <x v="2"/>
    <s v="Data Engineering"/>
    <s v="Data Engineering"/>
    <d v="2024-08-31T00:00:00"/>
    <x v="0"/>
    <s v="50845"/>
    <s v="893751"/>
    <s v="460 Globalization Partners Inc. : 1349 Globalization Partners SOW #41 - Data Engineering Team Renewal"/>
    <s v="35885"/>
    <s v="17771226635"/>
    <m/>
    <m/>
    <m/>
    <n v="384.17883156332749"/>
    <x v="4"/>
    <x v="75"/>
    <x v="1"/>
  </r>
  <r>
    <s v="Journal"/>
    <x v="2"/>
    <s v="Data Engineering"/>
    <s v="Data Engineering"/>
    <d v="2024-08-31T00:00:00"/>
    <x v="0"/>
    <s v="49884"/>
    <s v="892507"/>
    <s v="468 Blackstone Inc. : 988 Blackstone SOW #12"/>
    <s v="25160"/>
    <s v="16856642182"/>
    <m/>
    <m/>
    <m/>
    <n v="440.20491116631274"/>
    <x v="4"/>
    <x v="5"/>
    <x v="1"/>
  </r>
  <r>
    <s v="Journal"/>
    <x v="2"/>
    <s v="Data Engineering"/>
    <s v="Data Engineering"/>
    <d v="2024-08-31T00:00:00"/>
    <x v="0"/>
    <s v="49867"/>
    <s v="892317"/>
    <s v="461 Session M Inc. : 974 Mastercard SOW #6"/>
    <s v="25146"/>
    <s v="16716229170"/>
    <m/>
    <m/>
    <m/>
    <n v="400.1862828784661"/>
    <x v="4"/>
    <x v="29"/>
    <x v="1"/>
  </r>
  <r>
    <s v="Journal"/>
    <x v="2"/>
    <s v="Data Engineering"/>
    <s v="Data Engineering"/>
    <d v="2024-08-31T00:00:00"/>
    <x v="0"/>
    <s v="49842"/>
    <s v="892308"/>
    <s v="468 Blackstone Inc. : 988 Blackstone SOW #12"/>
    <s v="25160"/>
    <s v="16856642182"/>
    <m/>
    <m/>
    <m/>
    <n v="480.22353945415932"/>
    <x v="4"/>
    <x v="5"/>
    <x v="1"/>
  </r>
  <r>
    <s v="Journal"/>
    <x v="2"/>
    <s v="Data Engineering"/>
    <s v="Data Engineering"/>
    <d v="2024-08-31T00:00:00"/>
    <x v="0"/>
    <s v="49840"/>
    <s v="892307"/>
    <s v="461 Session M Inc. : 974 Mastercard SOW #6"/>
    <s v="25146"/>
    <s v="16716229170"/>
    <m/>
    <m/>
    <m/>
    <n v="496.23099076929799"/>
    <x v="4"/>
    <x v="29"/>
    <x v="1"/>
  </r>
  <r>
    <s v="Journal"/>
    <x v="2"/>
    <s v="Data Engineering"/>
    <s v="Data Engineering"/>
    <d v="2024-08-31T00:00:00"/>
    <x v="0"/>
    <s v="50732"/>
    <s v="893683"/>
    <s v="459 Roku Inc. : 966 SOW#1 2024 - DE &amp; BI Team"/>
    <s v="25138"/>
    <s v="16977995014"/>
    <m/>
    <m/>
    <m/>
    <n v="480.22353945415932"/>
    <x v="4"/>
    <x v="69"/>
    <x v="1"/>
  </r>
  <r>
    <s v="Journal"/>
    <x v="2"/>
    <s v="Data Engineering"/>
    <s v="Data Engineering"/>
    <d v="2024-08-31T00:00:00"/>
    <x v="0"/>
    <s v="50681"/>
    <s v="893658"/>
    <s v="459 Roku Inc. : 966 SOW#1 2024 - DE &amp; BI Team"/>
    <s v="25138"/>
    <s v="16977995014"/>
    <m/>
    <m/>
    <m/>
    <n v="360.16765459061952"/>
    <x v="4"/>
    <x v="69"/>
    <x v="1"/>
  </r>
  <r>
    <s v="Journal"/>
    <x v="2"/>
    <s v="Data Engineering"/>
    <s v="Data Engineering"/>
    <d v="2024-08-31T00:00:00"/>
    <x v="0"/>
    <s v="50128"/>
    <s v="892375"/>
    <s v="468 Blackstone Inc. : 988 Blackstone SOW #12"/>
    <s v="25160"/>
    <s v="16856642182"/>
    <m/>
    <m/>
    <m/>
    <n v="320.14902630277288"/>
    <x v="4"/>
    <x v="5"/>
    <x v="1"/>
  </r>
  <r>
    <s v="Journal"/>
    <x v="2"/>
    <s v="Data Engineering"/>
    <s v="Data Engineering"/>
    <d v="2024-08-31T00:00:00"/>
    <x v="0"/>
    <s v="50580"/>
    <s v="893593"/>
    <s v="459 Roku Inc. : 966 SOW#1 2024 - DE &amp; BI Team"/>
    <s v="25138"/>
    <s v="16977995014"/>
    <m/>
    <m/>
    <m/>
    <n v="464.21608813902071"/>
    <x v="4"/>
    <x v="69"/>
    <x v="1"/>
  </r>
  <r>
    <s v="Journal"/>
    <x v="2"/>
    <s v="Data Engineering"/>
    <s v="Data Engineering"/>
    <d v="2024-08-31T00:00:00"/>
    <x v="0"/>
    <s v="50281"/>
    <s v="893213"/>
    <s v="465 Sincera Technologies LLC : 1146 Sincera SOW 4 - DE Team"/>
    <s v="28145"/>
    <s v="17581549176"/>
    <m/>
    <m/>
    <m/>
    <n v="200.09314143923305"/>
    <x v="4"/>
    <x v="77"/>
    <x v="1"/>
  </r>
  <r>
    <s v="Journal"/>
    <x v="2"/>
    <s v="Data Engineering"/>
    <s v="Data Engineering"/>
    <d v="2024-08-31T00:00:00"/>
    <x v="0"/>
    <s v="50451"/>
    <s v="893402"/>
    <s v="468 Blackstone Inc. : 1194 Blackstone - SOW#18 - Data Engineer with AWS (Puneet Team)"/>
    <s v="29419"/>
    <s v="18262439992"/>
    <m/>
    <m/>
    <m/>
    <n v="560.2607960298526"/>
    <x v="4"/>
    <x v="5"/>
    <x v="1"/>
  </r>
  <r>
    <s v="Journal"/>
    <x v="2"/>
    <s v="Data Engineering"/>
    <s v="Data Engineering"/>
    <d v="2024-08-31T00:00:00"/>
    <x v="0"/>
    <s v="50832"/>
    <s v="892750"/>
    <s v="460 Globalization Partners Inc. : 1349 Globalization Partners SOW #41 - Data Engineering Team Renewal"/>
    <s v="35885"/>
    <s v="17771226635"/>
    <m/>
    <m/>
    <m/>
    <n v="392.1825572208968"/>
    <x v="4"/>
    <x v="75"/>
    <x v="1"/>
  </r>
  <r>
    <s v="Journal"/>
    <x v="2"/>
    <s v="Data Engineering"/>
    <s v="Data Engineering"/>
    <d v="2024-08-31T00:00:00"/>
    <x v="0"/>
    <s v="51354"/>
    <s v="894475"/>
    <s v="459 Roku Inc. : 968 Roku SOW 2 - Data Engineering Team"/>
    <s v="25140"/>
    <s v="16977994594"/>
    <m/>
    <m/>
    <m/>
    <n v="480.22353945415932"/>
    <x v="4"/>
    <x v="69"/>
    <x v="1"/>
  </r>
  <r>
    <s v="Journal"/>
    <x v="9"/>
    <s v="Data Engineering"/>
    <s v="Data Engineering"/>
    <d v="2024-08-31T00:00:00"/>
    <x v="0"/>
    <s v="51827"/>
    <s v="901612"/>
    <s v="11 Visa : 1264 VISA Consumer Payment - DE/BI project"/>
    <s v="32547"/>
    <s v="19569235802"/>
    <m/>
    <m/>
    <m/>
    <n v="4212.16"/>
    <x v="4"/>
    <x v="23"/>
    <x v="1"/>
  </r>
  <r>
    <s v="Journal"/>
    <x v="2"/>
    <s v="Data Engineering"/>
    <s v="Data Engineering"/>
    <d v="2024-08-31T00:00:00"/>
    <x v="0"/>
    <s v="51062"/>
    <s v="893989"/>
    <s v="459 Roku Inc. : 966 SOW#1 2024 - DE &amp; BI Team"/>
    <s v="25138"/>
    <s v="16977995014"/>
    <m/>
    <m/>
    <m/>
    <n v="320.14902630277288"/>
    <x v="4"/>
    <x v="69"/>
    <x v="1"/>
  </r>
  <r>
    <s v="Journal"/>
    <x v="9"/>
    <s v="Data Engineering"/>
    <s v="Data Engineering"/>
    <d v="2024-08-31T00:00:00"/>
    <x v="0"/>
    <s v="51745"/>
    <s v="901429"/>
    <s v="489 IAC/InterActiveCorp : 1163 IAC - Data Strategy &amp; Performance Measurement - Snowflake Sourced"/>
    <s v="28469"/>
    <s v="17581057915"/>
    <m/>
    <m/>
    <m/>
    <n v="9274.84"/>
    <x v="4"/>
    <x v="81"/>
    <x v="1"/>
  </r>
  <r>
    <s v="Journal"/>
    <x v="2"/>
    <s v="Data Engineering"/>
    <s v="Data Engineering"/>
    <d v="2024-08-31T00:00:00"/>
    <x v="0"/>
    <s v="50647"/>
    <s v="893512"/>
    <s v="459 Roku Inc. : 966 SOW#1 2024 - DE &amp; BI Team"/>
    <s v="25138"/>
    <s v="16977995014"/>
    <m/>
    <m/>
    <m/>
    <n v="280.1303980149263"/>
    <x v="4"/>
    <x v="69"/>
    <x v="1"/>
  </r>
  <r>
    <s v="Journal"/>
    <x v="1"/>
    <s v="Data Engineering"/>
    <s v="Data Engineering"/>
    <d v="2024-08-31T00:00:00"/>
    <x v="0"/>
    <s v="49352"/>
    <s v="889922"/>
    <s v="418 Total Energies E&amp;P UK Limited : 1318 Data Engineering Resource (Alan Miller)"/>
    <s v="34430"/>
    <m/>
    <m/>
    <m/>
    <m/>
    <n v="25002.185300579895"/>
    <x v="1"/>
    <x v="36"/>
    <x v="1"/>
  </r>
  <r>
    <s v="Journal"/>
    <x v="1"/>
    <s v="Data Engineering"/>
    <s v="Data Engineering"/>
    <d v="2024-08-31T00:00:00"/>
    <x v="0"/>
    <s v="49364"/>
    <s v="889840"/>
    <s v="419 Repsol Resources UK Limited : 1093 Core Digital Team 2024"/>
    <s v="26566"/>
    <m/>
    <m/>
    <m/>
    <m/>
    <n v="14185.450396855329"/>
    <x v="1"/>
    <x v="70"/>
    <x v="1"/>
  </r>
  <r>
    <s v="Journal"/>
    <x v="2"/>
    <s v="Data Engineering"/>
    <s v="Data Engineering"/>
    <d v="2024-08-31T00:00:00"/>
    <x v="0"/>
    <s v="51338"/>
    <s v="894503"/>
    <s v="482 Madhive : 1111 Madhive - SOW1"/>
    <s v="26788"/>
    <s v="16592846934"/>
    <m/>
    <m/>
    <m/>
    <n v="240.11176972707966"/>
    <x v="4"/>
    <x v="79"/>
    <x v="1"/>
  </r>
  <r>
    <s v="Journal"/>
    <x v="2"/>
    <s v="Data Engineering"/>
    <s v="Data Engineering"/>
    <d v="2024-08-31T00:00:00"/>
    <x v="0"/>
    <s v="51138"/>
    <s v="894333"/>
    <s v="459 Roku Inc. : 966 SOW#1 2024 - DE &amp; BI Team"/>
    <s v="25138"/>
    <s v="16977995014"/>
    <m/>
    <m/>
    <m/>
    <n v="320.14902630277288"/>
    <x v="4"/>
    <x v="69"/>
    <x v="1"/>
  </r>
  <r>
    <s v="Journal"/>
    <x v="2"/>
    <s v="Data Engineering"/>
    <s v="Data Engineering"/>
    <d v="2024-08-31T00:00:00"/>
    <x v="0"/>
    <s v="50704"/>
    <s v="893536"/>
    <s v="459 Roku Inc. : 966 SOW#1 2024 - DE &amp; BI Team"/>
    <s v="25138"/>
    <s v="16977995014"/>
    <m/>
    <m/>
    <m/>
    <n v="320.14902630277288"/>
    <x v="4"/>
    <x v="69"/>
    <x v="1"/>
  </r>
  <r>
    <s v="Journal"/>
    <x v="2"/>
    <s v="Data Engineering"/>
    <s v="Data Engineering"/>
    <d v="2024-08-31T00:00:00"/>
    <x v="0"/>
    <s v="50404"/>
    <s v="893161"/>
    <s v="468 Blackstone Inc. : 1194 Blackstone - SOW#18 - Data Engineer with AWS (Puneet Team)"/>
    <s v="29419"/>
    <s v="18262439992"/>
    <m/>
    <m/>
    <m/>
    <n v="504.23471642686729"/>
    <x v="4"/>
    <x v="5"/>
    <x v="1"/>
  </r>
  <r>
    <s v="Journal"/>
    <x v="2"/>
    <s v="Data Engineering"/>
    <s v="Data Engineering"/>
    <d v="2024-08-31T00:00:00"/>
    <x v="0"/>
    <s v="50733"/>
    <s v="893684"/>
    <s v="460 Globalization Partners Inc. : 1029 GP SOW #34"/>
    <s v="25867"/>
    <s v="16974076254"/>
    <m/>
    <m/>
    <m/>
    <n v="360.16765459061952"/>
    <x v="4"/>
    <x v="75"/>
    <x v="1"/>
  </r>
  <r>
    <s v="Journal"/>
    <x v="2"/>
    <s v="Data Engineering"/>
    <s v="Data Engineering"/>
    <d v="2024-08-31T00:00:00"/>
    <x v="0"/>
    <s v="50559"/>
    <s v="893480"/>
    <s v="468 Blackstone Inc. : 1255 Blackstone - Python Engineers (James Team)"/>
    <s v="32036"/>
    <s v="19584503853"/>
    <m/>
    <m/>
    <m/>
    <n v="520.2421677420059"/>
    <x v="4"/>
    <x v="5"/>
    <x v="1"/>
  </r>
  <r>
    <s v="Journal"/>
    <x v="2"/>
    <s v="Data Engineering"/>
    <s v="Data Engineering"/>
    <d v="2024-08-31T00:00:00"/>
    <x v="0"/>
    <s v="50351"/>
    <s v="892723"/>
    <s v="468 Blackstone Inc. : 1181 Blackstone - SOW#23 - DE Tech Lead (Rafael Team)"/>
    <s v="28998"/>
    <s v="18243049512"/>
    <m/>
    <m/>
    <m/>
    <n v="440.20491116631274"/>
    <x v="4"/>
    <x v="5"/>
    <x v="1"/>
  </r>
  <r>
    <s v="Journal"/>
    <x v="2"/>
    <s v="Data Engineering"/>
    <s v="Data Engineering"/>
    <d v="2024-08-31T00:00:00"/>
    <x v="0"/>
    <s v="50710"/>
    <s v="893667"/>
    <s v="460 Globalization Partners Inc. : 1028 GP SOW #33"/>
    <s v="25866"/>
    <s v="16973568605"/>
    <m/>
    <m/>
    <m/>
    <n v="544.25334471471388"/>
    <x v="4"/>
    <x v="75"/>
    <x v="1"/>
  </r>
  <r>
    <s v="Journal"/>
    <x v="2"/>
    <s v="Data Engineering"/>
    <s v="Data Engineering"/>
    <d v="2024-08-31T00:00:00"/>
    <x v="0"/>
    <s v="51400"/>
    <s v="894710"/>
    <s v="456 ICC in Montevideo represents Blend360 : 1166 Fedefarma: Landing Zone Assessment &amp; Recommendation Phase"/>
    <s v="28678"/>
    <s v="17806464279"/>
    <m/>
    <m/>
    <m/>
    <n v="160.07451315138644"/>
    <x v="4"/>
    <x v="16"/>
    <x v="1"/>
  </r>
  <r>
    <s v="Journal"/>
    <x v="2"/>
    <s v="Data Engineering"/>
    <s v="Data Engineering"/>
    <d v="2024-08-31T00:00:00"/>
    <x v="0"/>
    <s v="50892"/>
    <s v="893584"/>
    <s v="460 Globalization Partners Inc. : 1349 Globalization Partners SOW #41 - Data Engineering Team Renewal"/>
    <s v="35885"/>
    <s v="17771226635"/>
    <m/>
    <m/>
    <m/>
    <n v="384.17883156332749"/>
    <x v="4"/>
    <x v="75"/>
    <x v="1"/>
  </r>
  <r>
    <s v="Journal"/>
    <x v="2"/>
    <s v="Data Engineering"/>
    <s v="Data Engineering"/>
    <d v="2024-08-31T00:00:00"/>
    <x v="0"/>
    <s v="50938"/>
    <s v="894093"/>
    <s v="459 Roku Inc. : 966 SOW#1 2024 - DE &amp; BI Team"/>
    <s v="25138"/>
    <s v="16977995014"/>
    <m/>
    <m/>
    <m/>
    <n v="210.0977985111947"/>
    <x v="4"/>
    <x v="69"/>
    <x v="1"/>
  </r>
  <r>
    <s v="Journal"/>
    <x v="2"/>
    <s v="Data Engineering"/>
    <s v="Data Engineering"/>
    <d v="2024-08-31T00:00:00"/>
    <x v="0"/>
    <s v="49764"/>
    <s v="892493"/>
    <s v="482 Madhive : 1111 Madhive - SOW1"/>
    <s v="26788"/>
    <s v="16592846934"/>
    <m/>
    <m/>
    <m/>
    <n v="360.16765459061952"/>
    <x v="4"/>
    <x v="79"/>
    <x v="1"/>
  </r>
  <r>
    <s v="Journal"/>
    <x v="2"/>
    <s v="Data Engineering"/>
    <s v="Data Engineering"/>
    <d v="2024-08-31T00:00:00"/>
    <x v="0"/>
    <s v="50937"/>
    <s v="893901"/>
    <s v="460 Globalization Partners Inc. : 1365 Globalization Partners SOW #38 - Data Engineering Team Renewal"/>
    <s v="36408"/>
    <s v="17772846592"/>
    <m/>
    <m/>
    <m/>
    <n v="544.25334471471388"/>
    <x v="4"/>
    <x v="75"/>
    <x v="1"/>
  </r>
  <r>
    <s v="Journal"/>
    <x v="2"/>
    <s v="Data Engineering"/>
    <s v="Data Engineering"/>
    <d v="2024-08-31T00:00:00"/>
    <x v="0"/>
    <s v="50007"/>
    <s v="892859"/>
    <s v="468 Blackstone Inc. : 988 Blackstone SOW #12"/>
    <s v="25160"/>
    <s v="16856642182"/>
    <m/>
    <m/>
    <m/>
    <n v="320.14902630277288"/>
    <x v="4"/>
    <x v="5"/>
    <x v="1"/>
  </r>
  <r>
    <s v="Journal"/>
    <x v="2"/>
    <s v="Data Engineering"/>
    <s v="Data Engineering"/>
    <d v="2024-08-31T00:00:00"/>
    <x v="0"/>
    <s v="50691"/>
    <s v="893660"/>
    <s v="459 Roku Inc. : 966 SOW#1 2024 - DE &amp; BI Team"/>
    <s v="25138"/>
    <s v="16977995014"/>
    <m/>
    <m/>
    <m/>
    <n v="435.20270655770798"/>
    <x v="4"/>
    <x v="69"/>
    <x v="1"/>
  </r>
  <r>
    <s v="Journal"/>
    <x v="2"/>
    <s v="Data Engineering"/>
    <s v="Data Engineering"/>
    <d v="2024-08-31T00:00:00"/>
    <x v="0"/>
    <s v="51156"/>
    <s v="894347"/>
    <s v="459 Roku Inc. : 966 SOW#1 2024 - DE &amp; BI Team"/>
    <s v="25138"/>
    <s v="16977995014"/>
    <m/>
    <m/>
    <m/>
    <n v="360.16765459061952"/>
    <x v="4"/>
    <x v="69"/>
    <x v="1"/>
  </r>
  <r>
    <s v="Journal"/>
    <x v="2"/>
    <s v="Data Engineering"/>
    <s v="Data Engineering"/>
    <d v="2024-08-31T00:00:00"/>
    <x v="0"/>
    <s v="51094"/>
    <s v="894308"/>
    <s v="459 Roku Inc. : 966 SOW#1 2024 - DE &amp; BI Team"/>
    <s v="25138"/>
    <s v="16977995014"/>
    <m/>
    <m/>
    <m/>
    <n v="395.1840782698614"/>
    <x v="4"/>
    <x v="69"/>
    <x v="1"/>
  </r>
  <r>
    <s v="Journal"/>
    <x v="2"/>
    <s v="Data Engineering"/>
    <s v="Data Engineering"/>
    <d v="2024-08-31T00:00:00"/>
    <x v="0"/>
    <s v="50773"/>
    <s v="893559"/>
    <s v="459 Roku Inc. : 966 SOW#1 2024 - DE &amp; BI Team"/>
    <s v="25138"/>
    <s v="16977995014"/>
    <m/>
    <m/>
    <m/>
    <n v="320.14902630277288"/>
    <x v="4"/>
    <x v="69"/>
    <x v="1"/>
  </r>
  <r>
    <s v="Journal"/>
    <x v="2"/>
    <s v="Data Engineering"/>
    <s v="Data Engineering"/>
    <d v="2024-08-31T00:00:00"/>
    <x v="0"/>
    <s v="50378"/>
    <s v="893155"/>
    <s v="468 Blackstone Inc. : 1189 Blackstone - SOW#15 - Developer Experience Team (.Net)"/>
    <s v="29210"/>
    <s v="17485557310"/>
    <m/>
    <m/>
    <m/>
    <n v="560.2607960298526"/>
    <x v="4"/>
    <x v="5"/>
    <x v="1"/>
  </r>
  <r>
    <s v="Journal"/>
    <x v="2"/>
    <s v="Data Engineering"/>
    <s v="Data Engineering"/>
    <d v="2024-08-31T00:00:00"/>
    <x v="0"/>
    <s v="50087"/>
    <s v="892909"/>
    <s v="468 Blackstone Inc. : 988 Blackstone SOW #12"/>
    <s v="25160"/>
    <s v="16856642182"/>
    <m/>
    <m/>
    <m/>
    <n v="320.14902630277288"/>
    <x v="4"/>
    <x v="5"/>
    <x v="1"/>
  </r>
  <r>
    <s v="Journal"/>
    <x v="2"/>
    <s v="Data Engineering"/>
    <s v="Data Engineering"/>
    <d v="2024-08-31T00:00:00"/>
    <x v="0"/>
    <s v="50593"/>
    <s v="893505"/>
    <s v="468 Blackstone Inc. : 1284 Blackstone - SOW#25 - FS Engineer (Seb Team)"/>
    <s v="32874"/>
    <s v="19902785076"/>
    <m/>
    <m/>
    <m/>
    <n v="536.24961905714463"/>
    <x v="4"/>
    <x v="5"/>
    <x v="1"/>
  </r>
  <r>
    <s v="Journal"/>
    <x v="2"/>
    <s v="Data Engineering"/>
    <s v="Data Engineering"/>
    <d v="2024-08-31T00:00:00"/>
    <x v="0"/>
    <s v="50827"/>
    <s v="893739"/>
    <s v="459 Roku Inc. : 966 SOW#1 2024 - DE &amp; BI Team"/>
    <s v="25138"/>
    <s v="16977995014"/>
    <m/>
    <m/>
    <m/>
    <n v="360.16765459061952"/>
    <x v="4"/>
    <x v="69"/>
    <x v="1"/>
  </r>
  <r>
    <s v="Journal"/>
    <x v="2"/>
    <s v="Data Engineering"/>
    <s v="Data Engineering"/>
    <d v="2024-08-31T00:00:00"/>
    <x v="0"/>
    <s v="50035"/>
    <s v="892346"/>
    <s v="468 Blackstone Inc. : 988 Blackstone SOW #12"/>
    <s v="25160"/>
    <s v="16856642182"/>
    <m/>
    <m/>
    <m/>
    <n v="560.2607960298526"/>
    <x v="4"/>
    <x v="5"/>
    <x v="1"/>
  </r>
  <r>
    <s v="Journal"/>
    <x v="2"/>
    <s v="Data Engineering"/>
    <s v="Data Engineering"/>
    <d v="2024-08-31T00:00:00"/>
    <x v="0"/>
    <s v="50625"/>
    <s v="893624"/>
    <s v="459 Roku Inc. : 966 SOW#1 2024 - DE &amp; BI Team"/>
    <s v="25138"/>
    <s v="16977995014"/>
    <m/>
    <m/>
    <m/>
    <n v="432.20118550874338"/>
    <x v="4"/>
    <x v="69"/>
    <x v="1"/>
  </r>
  <r>
    <s v="Journal"/>
    <x v="2"/>
    <s v="Data Engineering"/>
    <s v="Data Engineering"/>
    <d v="2024-08-31T00:00:00"/>
    <x v="0"/>
    <s v="50397"/>
    <s v="893268"/>
    <s v="469 Stagwell Marketing Cloud LLC : 1190 Stagwell - SOW#4 - Data Engineering Team"/>
    <s v="29211"/>
    <s v="17692058278"/>
    <m/>
    <m/>
    <m/>
    <n v="400.1862828784661"/>
    <x v="4"/>
    <x v="78"/>
    <x v="1"/>
  </r>
  <r>
    <s v="Journal"/>
    <x v="2"/>
    <s v="Data Engineering"/>
    <s v="Data Engineering"/>
    <d v="2024-08-31T00:00:00"/>
    <x v="0"/>
    <s v="50794"/>
    <s v="893717"/>
    <s v="460 Globalization Partners Inc. : 1349 Globalization Partners SOW #41 - Data Engineering Team Renewal"/>
    <s v="35885"/>
    <s v="17771226635"/>
    <m/>
    <m/>
    <m/>
    <n v="448.20863682388205"/>
    <x v="4"/>
    <x v="75"/>
    <x v="1"/>
  </r>
  <r>
    <s v="Journal"/>
    <x v="2"/>
    <s v="Data Engineering"/>
    <s v="Data Engineering"/>
    <d v="2024-08-31T00:00:00"/>
    <x v="0"/>
    <s v="50590"/>
    <s v="893502"/>
    <s v="459 Roku Inc. : 966 SOW#1 2024 - DE &amp; BI Team"/>
    <s v="25138"/>
    <s v="16977995014"/>
    <m/>
    <m/>
    <m/>
    <n v="432.20118550874338"/>
    <x v="4"/>
    <x v="69"/>
    <x v="1"/>
  </r>
  <r>
    <s v="Journal"/>
    <x v="2"/>
    <s v="Data Engineering"/>
    <s v="Data Engineering"/>
    <d v="2024-08-31T00:00:00"/>
    <x v="0"/>
    <s v="49834"/>
    <s v="892445"/>
    <s v="468 Blackstone Inc. : 988 Blackstone SOW #12"/>
    <s v="25160"/>
    <s v="16856642182"/>
    <m/>
    <m/>
    <m/>
    <n v="480.22353945415932"/>
    <x v="4"/>
    <x v="5"/>
    <x v="1"/>
  </r>
  <r>
    <s v="Journal"/>
    <x v="2"/>
    <s v="Data Engineering"/>
    <s v="Data Engineering"/>
    <d v="2024-08-31T00:00:00"/>
    <x v="0"/>
    <s v="50274"/>
    <s v="893206"/>
    <s v="468 Blackstone Inc. : 1013 Blackstone SOW#14 - Data Engineering Team"/>
    <s v="25544"/>
    <s v="16807042572"/>
    <m/>
    <m/>
    <m/>
    <n v="536.24961905714463"/>
    <x v="4"/>
    <x v="5"/>
    <x v="1"/>
  </r>
  <r>
    <s v="Journal"/>
    <x v="2"/>
    <s v="Data Engineering"/>
    <s v="Data Engineering"/>
    <d v="2024-08-31T00:00:00"/>
    <x v="0"/>
    <s v="51297"/>
    <s v="894189"/>
    <s v="482 Madhive : 1111 Madhive - SOW1"/>
    <s v="26788"/>
    <s v="16592846934"/>
    <m/>
    <m/>
    <m/>
    <n v="270.12574094296463"/>
    <x v="4"/>
    <x v="79"/>
    <x v="1"/>
  </r>
  <r>
    <s v="Journal"/>
    <x v="9"/>
    <s v="Data Engineering"/>
    <s v="Data Engineering"/>
    <d v="2024-08-31T00:00:00"/>
    <x v="0"/>
    <s v="51769"/>
    <s v="901367"/>
    <s v="11 Visa : 1246 NextGen Solutions"/>
    <s v="31318"/>
    <s v="18657995555"/>
    <m/>
    <m/>
    <m/>
    <n v="23.05"/>
    <x v="4"/>
    <x v="23"/>
    <x v="1"/>
  </r>
  <r>
    <s v="Journal"/>
    <x v="2"/>
    <s v="Data Engineering"/>
    <s v="Data Engineering"/>
    <d v="2024-08-31T00:00:00"/>
    <x v="0"/>
    <s v="51391"/>
    <s v="894518"/>
    <s v="468 Blackstone Inc. : 1256 Blackstone - SOW#26 BE Engineer Insurance Team (Scott S.)"/>
    <s v="32037"/>
    <s v="19584717835"/>
    <m/>
    <m/>
    <m/>
    <n v="560.2607960298526"/>
    <x v="4"/>
    <x v="5"/>
    <x v="1"/>
  </r>
  <r>
    <s v="Journal"/>
    <x v="2"/>
    <s v="Data Engineering"/>
    <s v="Data Engineering"/>
    <d v="2024-08-31T00:00:00"/>
    <x v="0"/>
    <s v="50061"/>
    <s v="892710"/>
    <s v="468 Blackstone Inc. : 988 Blackstone SOW #12"/>
    <s v="25160"/>
    <s v="16856642182"/>
    <m/>
    <m/>
    <m/>
    <n v="480.22353945415932"/>
    <x v="4"/>
    <x v="5"/>
    <x v="1"/>
  </r>
  <r>
    <s v="Journal"/>
    <x v="2"/>
    <s v="Data Engineering"/>
    <s v="Data Engineering"/>
    <d v="2024-08-31T00:00:00"/>
    <x v="0"/>
    <s v="50736"/>
    <s v="893687"/>
    <s v="459 Roku Inc. : 966 SOW#1 2024 - DE &amp; BI Team"/>
    <s v="25138"/>
    <s v="16977995014"/>
    <m/>
    <m/>
    <m/>
    <n v="360.16765459061952"/>
    <x v="4"/>
    <x v="69"/>
    <x v="1"/>
  </r>
  <r>
    <s v="Journal"/>
    <x v="2"/>
    <s v="Data Engineering"/>
    <s v="Data Engineering"/>
    <d v="2024-08-31T00:00:00"/>
    <x v="0"/>
    <s v="50870"/>
    <s v="893576"/>
    <s v="460 Globalization Partners Inc. : 1349 Globalization Partners SOW #41 - Data Engineering Team Renewal"/>
    <s v="35885"/>
    <s v="17771226635"/>
    <m/>
    <m/>
    <m/>
    <n v="504.23471642686729"/>
    <x v="4"/>
    <x v="75"/>
    <x v="1"/>
  </r>
  <r>
    <s v="Journal"/>
    <x v="2"/>
    <s v="Data Engineering"/>
    <s v="Data Engineering"/>
    <d v="2024-08-31T00:00:00"/>
    <x v="0"/>
    <s v="50116"/>
    <s v="892927"/>
    <s v="466 Pixability Inc. : 983 Pixability SOW#3"/>
    <s v="25155"/>
    <m/>
    <m/>
    <m/>
    <m/>
    <n v="312.14530064520358"/>
    <x v="4"/>
    <x v="76"/>
    <x v="1"/>
  </r>
  <r>
    <s v="Journal"/>
    <x v="2"/>
    <s v="Data Engineering"/>
    <s v="Data Engineering"/>
    <d v="2024-08-31T00:00:00"/>
    <x v="0"/>
    <s v="51220"/>
    <s v="894161"/>
    <s v="459 Roku Inc. : 966 SOW#1 2024 - DE &amp; BI Team"/>
    <s v="25138"/>
    <s v="16977995014"/>
    <m/>
    <m/>
    <m/>
    <n v="432.20118550874338"/>
    <x v="4"/>
    <x v="69"/>
    <x v="1"/>
  </r>
  <r>
    <s v="Journal"/>
    <x v="2"/>
    <s v="Data Engineering"/>
    <s v="Data Engineering"/>
    <d v="2024-08-31T00:00:00"/>
    <x v="0"/>
    <s v="50819"/>
    <s v="893731"/>
    <s v="459 Roku Inc. : 966 SOW#1 2024 - DE &amp; BI Team"/>
    <s v="25138"/>
    <s v="16977995014"/>
    <m/>
    <m/>
    <m/>
    <n v="210.0977985111947"/>
    <x v="4"/>
    <x v="69"/>
    <x v="1"/>
  </r>
  <r>
    <s v="Journal"/>
    <x v="2"/>
    <s v="Data Engineering"/>
    <s v="Data Engineering"/>
    <d v="2024-08-31T00:00:00"/>
    <x v="0"/>
    <s v="50487"/>
    <s v="893428"/>
    <s v="468 Blackstone Inc. : 1255 Blackstone - Python Engineers (James Team)"/>
    <s v="32036"/>
    <s v="19584503853"/>
    <m/>
    <m/>
    <m/>
    <n v="560.2607960298526"/>
    <x v="4"/>
    <x v="5"/>
    <x v="1"/>
  </r>
  <r>
    <s v="Journal"/>
    <x v="9"/>
    <s v="Data Engineering"/>
    <s v="Data Engineering"/>
    <d v="2024-08-31T00:00:00"/>
    <x v="0"/>
    <s v="51707"/>
    <s v="901328"/>
    <s v="489 IAC/InterActiveCorp : 1163 IAC - Data Strategy &amp; Performance Measurement - Snowflake Sourced"/>
    <s v="28469"/>
    <s v="17581057915"/>
    <m/>
    <m/>
    <m/>
    <n v="13.22"/>
    <x v="4"/>
    <x v="81"/>
    <x v="1"/>
  </r>
  <r>
    <s v="Journal"/>
    <x v="2"/>
    <s v="Data Engineering"/>
    <s v="Data Engineering"/>
    <d v="2024-08-31T00:00:00"/>
    <x v="0"/>
    <s v="50900"/>
    <s v="892755"/>
    <s v="459 Roku Inc. : 966 SOW#1 2024 - DE &amp; BI Team"/>
    <s v="25138"/>
    <s v="16977995014"/>
    <m/>
    <m/>
    <m/>
    <n v="210.0977985111947"/>
    <x v="4"/>
    <x v="69"/>
    <x v="1"/>
  </r>
  <r>
    <s v="Journal"/>
    <x v="2"/>
    <s v="Data Engineering"/>
    <s v="Data Engineering"/>
    <d v="2024-08-31T00:00:00"/>
    <x v="0"/>
    <s v="50318"/>
    <s v="892532"/>
    <s v="468 Blackstone Inc. : 1141 Blackstone - SOW#16 - Exec Office Team (.Net)"/>
    <s v="28140"/>
    <s v="17690283562"/>
    <m/>
    <m/>
    <m/>
    <n v="536.24961905714463"/>
    <x v="4"/>
    <x v="5"/>
    <x v="1"/>
  </r>
  <r>
    <s v="Journal"/>
    <x v="2"/>
    <s v="Data Engineering"/>
    <s v="Data Engineering"/>
    <d v="2024-08-31T00:00:00"/>
    <x v="0"/>
    <s v="50707"/>
    <s v="893539"/>
    <s v="459 Roku Inc. : 966 SOW#1 2024 - DE &amp; BI Team"/>
    <s v="25138"/>
    <s v="16977995014"/>
    <m/>
    <m/>
    <m/>
    <n v="464.21608813902071"/>
    <x v="4"/>
    <x v="69"/>
    <x v="1"/>
  </r>
  <r>
    <s v="Journal"/>
    <x v="2"/>
    <s v="Data Engineering"/>
    <s v="Data Engineering"/>
    <d v="2024-08-31T00:00:00"/>
    <x v="0"/>
    <s v="51530"/>
    <s v="896059"/>
    <s v="456 ICC in Montevideo represents Blend360 : 1166 Fedefarma: Landing Zone Assessment &amp; Recommendation Phase"/>
    <s v="28678"/>
    <s v="17806464279"/>
    <m/>
    <m/>
    <s v="Adjustment wrong revrec for August generated by OA."/>
    <n v="-8563.9864535991746"/>
    <x v="4"/>
    <x v="16"/>
    <x v="1"/>
  </r>
  <r>
    <s v="Journal"/>
    <x v="2"/>
    <s v="Data Engineering"/>
    <s v="Data Engineering"/>
    <d v="2024-08-31T00:00:00"/>
    <x v="0"/>
    <s v="50769"/>
    <s v="893707"/>
    <s v="459 Roku Inc. : 966 SOW#1 2024 - DE &amp; BI Team"/>
    <s v="25138"/>
    <s v="16977995014"/>
    <m/>
    <m/>
    <m/>
    <n v="86.040050818870213"/>
    <x v="4"/>
    <x v="69"/>
    <x v="1"/>
  </r>
  <r>
    <s v="Journal"/>
    <x v="9"/>
    <s v="Data Engineering"/>
    <s v="Data Engineering"/>
    <d v="2024-08-31T00:00:00"/>
    <x v="0"/>
    <s v="51665"/>
    <s v="901410"/>
    <s v="362 Universal Parks &amp; Resorts : 1038 GMAT Data Governance - Phase 2"/>
    <s v="25978"/>
    <s v="14545854040"/>
    <m/>
    <m/>
    <m/>
    <n v="452.78"/>
    <x v="4"/>
    <x v="22"/>
    <x v="1"/>
  </r>
  <r>
    <s v="Journal"/>
    <x v="2"/>
    <s v="Data Engineering"/>
    <s v="Data Engineering"/>
    <d v="2024-08-31T00:00:00"/>
    <x v="0"/>
    <s v="49851"/>
    <s v="892455"/>
    <s v="461 Session M Inc. : 974 Mastercard SOW #6"/>
    <s v="25146"/>
    <s v="16716229170"/>
    <m/>
    <m/>
    <m/>
    <n v="496.23099076929799"/>
    <x v="4"/>
    <x v="29"/>
    <x v="1"/>
  </r>
  <r>
    <s v="Journal"/>
    <x v="2"/>
    <s v="Data Engineering"/>
    <s v="Data Engineering"/>
    <d v="2024-08-31T00:00:00"/>
    <x v="0"/>
    <s v="50431"/>
    <s v="893173"/>
    <s v="469 Stagwell Marketing Cloud LLC : 1190 Stagwell - SOW#4 - Data Engineering Team"/>
    <s v="29211"/>
    <s v="17692058278"/>
    <m/>
    <m/>
    <m/>
    <n v="400.1862828784661"/>
    <x v="4"/>
    <x v="78"/>
    <x v="1"/>
  </r>
  <r>
    <s v="Journal"/>
    <x v="2"/>
    <s v="Data Engineering"/>
    <s v="Data Engineering"/>
    <d v="2024-08-31T00:00:00"/>
    <x v="0"/>
    <s v="50370"/>
    <s v="893253"/>
    <s v="468 Blackstone Inc. : 1189 Blackstone - SOW#15 - Developer Experience Team (.Net)"/>
    <s v="29210"/>
    <s v="17485557310"/>
    <m/>
    <m/>
    <m/>
    <n v="560.2607960298526"/>
    <x v="4"/>
    <x v="5"/>
    <x v="1"/>
  </r>
  <r>
    <s v="Journal"/>
    <x v="2"/>
    <s v="Data Engineering"/>
    <s v="Data Engineering"/>
    <d v="2024-08-31T00:00:00"/>
    <x v="0"/>
    <s v="50337"/>
    <s v="893245"/>
    <s v="468 Blackstone Inc. : 1181 Blackstone - SOW#23 - DE Tech Lead (Rafael Team)"/>
    <s v="28998"/>
    <s v="18243049512"/>
    <m/>
    <m/>
    <m/>
    <n v="440.20491116631274"/>
    <x v="4"/>
    <x v="5"/>
    <x v="1"/>
  </r>
  <r>
    <s v="Journal"/>
    <x v="2"/>
    <s v="Data Engineering"/>
    <s v="Data Engineering"/>
    <d v="2024-08-31T00:00:00"/>
    <x v="0"/>
    <s v="49981"/>
    <s v="892842"/>
    <s v="468 Blackstone Inc. : 988 Blackstone SOW #12"/>
    <s v="25160"/>
    <s v="16856642182"/>
    <m/>
    <m/>
    <m/>
    <n v="560.2607960298526"/>
    <x v="4"/>
    <x v="5"/>
    <x v="1"/>
  </r>
  <r>
    <s v="Journal"/>
    <x v="2"/>
    <s v="Data Engineering"/>
    <s v="Data Engineering"/>
    <d v="2024-08-31T00:00:00"/>
    <x v="0"/>
    <s v="50338"/>
    <s v="893246"/>
    <s v="469 Stagwell Marketing Cloud LLC : 985 Stagwell SOW#1"/>
    <s v="25157"/>
    <s v="17001841791"/>
    <m/>
    <m/>
    <m/>
    <n v="520.2421677420059"/>
    <x v="4"/>
    <x v="78"/>
    <x v="1"/>
  </r>
  <r>
    <s v="Journal"/>
    <x v="2"/>
    <s v="Data Engineering"/>
    <s v="Data Engineering"/>
    <d v="2024-08-31T00:00:00"/>
    <x v="0"/>
    <s v="50314"/>
    <s v="893139"/>
    <s v="468 Blackstone Inc. : 1141 Blackstone - SOW#16 - Exec Office Team (.Net)"/>
    <s v="28140"/>
    <s v="17690283562"/>
    <m/>
    <m/>
    <m/>
    <n v="536.24961905714463"/>
    <x v="4"/>
    <x v="5"/>
    <x v="1"/>
  </r>
  <r>
    <s v="Journal"/>
    <x v="2"/>
    <s v="Data Engineering"/>
    <s v="Data Engineering"/>
    <d v="2024-08-31T00:00:00"/>
    <x v="0"/>
    <s v="50262"/>
    <s v="892529"/>
    <s v="468 Blackstone Inc. : 1013 Blackstone SOW#14 - Data Engineering Team"/>
    <s v="25544"/>
    <s v="16807042572"/>
    <m/>
    <m/>
    <m/>
    <n v="536.24961905714463"/>
    <x v="4"/>
    <x v="5"/>
    <x v="1"/>
  </r>
  <r>
    <s v="Journal"/>
    <x v="1"/>
    <s v="Data Engineering"/>
    <s v="Data Engineering"/>
    <d v="2024-08-31T00:00:00"/>
    <x v="0"/>
    <s v="49525"/>
    <s v="890171"/>
    <s v="402 ICC in Forth Point Represents Blend360 : 1378 Wyndham - Guest Analytics Retainer"/>
    <s v="36722"/>
    <m/>
    <m/>
    <m/>
    <m/>
    <n v="1483.2875405691398"/>
    <x v="1"/>
    <x v="6"/>
    <x v="1"/>
  </r>
  <r>
    <s v="Journal"/>
    <x v="2"/>
    <s v="Data Engineering"/>
    <s v="Data Engineering"/>
    <d v="2024-08-31T00:00:00"/>
    <x v="0"/>
    <s v="50454"/>
    <s v="893178"/>
    <s v="459 Roku Inc. : 966 SOW#1 2024 - DE &amp; BI Team"/>
    <s v="25138"/>
    <s v="16977995014"/>
    <m/>
    <m/>
    <m/>
    <n v="320.14902630277288"/>
    <x v="4"/>
    <x v="69"/>
    <x v="1"/>
  </r>
  <r>
    <s v="Journal"/>
    <x v="2"/>
    <s v="Data Engineering"/>
    <s v="Data Engineering"/>
    <d v="2024-08-31T00:00:00"/>
    <x v="0"/>
    <s v="50258"/>
    <s v="893201"/>
    <s v="465 Sincera Technologies LLC : 980 Sincera SOW 3 - Data Engineering Team"/>
    <s v="25152"/>
    <s v="17001844665"/>
    <m/>
    <m/>
    <m/>
    <n v="240.11176972707966"/>
    <x v="4"/>
    <x v="77"/>
    <x v="1"/>
  </r>
  <r>
    <s v="Journal"/>
    <x v="2"/>
    <s v="Data Engineering"/>
    <s v="Data Engineering"/>
    <d v="2024-08-31T00:00:00"/>
    <x v="0"/>
    <s v="49921"/>
    <s v="892799"/>
    <s v="468 Blackstone Inc. : 988 Blackstone SOW #12"/>
    <s v="25160"/>
    <s v="16856642182"/>
    <m/>
    <m/>
    <m/>
    <n v="560.2607960298526"/>
    <x v="4"/>
    <x v="5"/>
    <x v="1"/>
  </r>
  <r>
    <s v="Journal"/>
    <x v="2"/>
    <s v="Data Engineering"/>
    <s v="Data Engineering"/>
    <d v="2024-08-31T00:00:00"/>
    <x v="0"/>
    <s v="51085"/>
    <s v="894298"/>
    <s v="460 Globalization Partners Inc. : 1367 Globalization Partners SOW #40 - Data Engineering Team Renewal"/>
    <s v="36410"/>
    <s v="17772859452"/>
    <m/>
    <m/>
    <m/>
    <n v="648.30177826311512"/>
    <x v="4"/>
    <x v="75"/>
    <x v="1"/>
  </r>
  <r>
    <s v="Journal"/>
    <x v="2"/>
    <s v="Data Engineering"/>
    <s v="Data Engineering"/>
    <d v="2024-08-31T00:00:00"/>
    <x v="0"/>
    <s v="51035"/>
    <s v="893976"/>
    <s v="460 Globalization Partners Inc. : 1366 Globalization Partners SOW #39 - Data Engineering Team  Renewal"/>
    <s v="36409"/>
    <s v="17772967350"/>
    <m/>
    <m/>
    <m/>
    <n v="360.16765459061952"/>
    <x v="4"/>
    <x v="75"/>
    <x v="1"/>
  </r>
  <r>
    <s v="Journal"/>
    <x v="2"/>
    <s v="Data Engineering"/>
    <s v="Data Engineering"/>
    <d v="2024-08-31T00:00:00"/>
    <x v="0"/>
    <s v="51314"/>
    <s v="894449"/>
    <s v="482 Madhive : 1111 Madhive - SOW1"/>
    <s v="26788"/>
    <s v="16592846934"/>
    <m/>
    <m/>
    <m/>
    <n v="240.11176972707966"/>
    <x v="4"/>
    <x v="79"/>
    <x v="1"/>
  </r>
  <r>
    <s v="Journal"/>
    <x v="2"/>
    <s v="Data Engineering"/>
    <s v="Data Engineering"/>
    <d v="2024-08-31T00:00:00"/>
    <x v="0"/>
    <s v="50459"/>
    <s v="893407"/>
    <s v="468 Blackstone Inc. : 1194 Blackstone - SOW#18 - Data Engineer with AWS (Puneet Team)"/>
    <s v="29419"/>
    <s v="18262439992"/>
    <m/>
    <m/>
    <m/>
    <n v="504.23471642686729"/>
    <x v="4"/>
    <x v="5"/>
    <x v="1"/>
  </r>
  <r>
    <s v="Journal"/>
    <x v="2"/>
    <s v="Data Engineering"/>
    <s v="Data Engineering"/>
    <d v="2024-08-31T00:00:00"/>
    <x v="0"/>
    <s v="50476"/>
    <s v="893185"/>
    <s v="459 Roku Inc. : 966 SOW#1 2024 - DE &amp; BI Team"/>
    <s v="25138"/>
    <s v="16977995014"/>
    <m/>
    <m/>
    <m/>
    <n v="158.0735817369941"/>
    <x v="4"/>
    <x v="69"/>
    <x v="1"/>
  </r>
  <r>
    <s v="Journal"/>
    <x v="2"/>
    <s v="Data Engineering"/>
    <s v="Data Engineering"/>
    <d v="2024-08-31T00:00:00"/>
    <x v="0"/>
    <s v="50741"/>
    <s v="893692"/>
    <s v="460 Globalization Partners Inc. : 1029 GP SOW #34"/>
    <s v="25867"/>
    <s v="16974076254"/>
    <m/>
    <m/>
    <m/>
    <n v="360.16765459061952"/>
    <x v="4"/>
    <x v="75"/>
    <x v="1"/>
  </r>
  <r>
    <s v="Journal"/>
    <x v="2"/>
    <s v="Data Engineering"/>
    <s v="Data Engineering"/>
    <d v="2024-08-31T00:00:00"/>
    <x v="0"/>
    <s v="51040"/>
    <s v="892576"/>
    <s v="459 Roku Inc. : 966 SOW#1 2024 - DE &amp; BI Team"/>
    <s v="25138"/>
    <s v="16977995014"/>
    <m/>
    <m/>
    <m/>
    <n v="464.21608813902071"/>
    <x v="4"/>
    <x v="69"/>
    <x v="1"/>
  </r>
  <r>
    <s v="Journal"/>
    <x v="2"/>
    <s v="Data Engineering"/>
    <s v="Data Engineering"/>
    <d v="2024-08-31T00:00:00"/>
    <x v="0"/>
    <s v="50075"/>
    <s v="892353"/>
    <s v="468 Blackstone Inc. : 988 Blackstone SOW #12"/>
    <s v="25160"/>
    <s v="16856642182"/>
    <m/>
    <m/>
    <m/>
    <n v="560.2607960298526"/>
    <x v="4"/>
    <x v="5"/>
    <x v="1"/>
  </r>
  <r>
    <s v="Journal"/>
    <x v="2"/>
    <s v="Data Engineering"/>
    <s v="Data Engineering"/>
    <d v="2024-08-31T00:00:00"/>
    <x v="0"/>
    <s v="50850"/>
    <s v="893756"/>
    <s v="459 Roku Inc. : 966 SOW#1 2024 - DE &amp; BI Team"/>
    <s v="25138"/>
    <s v="16977995014"/>
    <m/>
    <m/>
    <m/>
    <n v="432.20118550874338"/>
    <x v="4"/>
    <x v="69"/>
    <x v="1"/>
  </r>
  <r>
    <s v="Journal"/>
    <x v="2"/>
    <s v="Data Engineering"/>
    <s v="Data Engineering"/>
    <d v="2024-08-31T00:00:00"/>
    <x v="0"/>
    <s v="50094"/>
    <s v="892915"/>
    <s v="468 Blackstone Inc. : 988 Blackstone SOW #12"/>
    <s v="25160"/>
    <s v="16856642182"/>
    <m/>
    <m/>
    <m/>
    <n v="560.2607960298526"/>
    <x v="4"/>
    <x v="5"/>
    <x v="1"/>
  </r>
  <r>
    <s v="Journal"/>
    <x v="2"/>
    <s v="Data Engineering"/>
    <s v="Data Engineering"/>
    <d v="2024-08-31T00:00:00"/>
    <x v="0"/>
    <s v="50520"/>
    <s v="892998"/>
    <s v="468 Blackstone Inc. : 1255 Blackstone - Python Engineers (James Team)"/>
    <s v="32036"/>
    <s v="19584503853"/>
    <m/>
    <m/>
    <m/>
    <n v="520.2421677420059"/>
    <x v="4"/>
    <x v="5"/>
    <x v="1"/>
  </r>
  <r>
    <s v="Journal"/>
    <x v="2"/>
    <s v="Data Engineering"/>
    <s v="Data Engineering"/>
    <d v="2024-08-31T00:00:00"/>
    <x v="0"/>
    <s v="50518"/>
    <s v="892997"/>
    <s v="468 Blackstone Inc. : 1255 Blackstone - Python Engineers (James Team)"/>
    <s v="32036"/>
    <s v="19584503853"/>
    <m/>
    <m/>
    <m/>
    <n v="560.2607960298526"/>
    <x v="4"/>
    <x v="5"/>
    <x v="1"/>
  </r>
  <r>
    <s v="Journal"/>
    <x v="2"/>
    <s v="Data Engineering"/>
    <s v="Data Engineering"/>
    <d v="2024-08-31T00:00:00"/>
    <x v="0"/>
    <s v="51076"/>
    <s v="894127"/>
    <s v="460 Globalization Partners Inc. : 1367 Globalization Partners SOW #40 - Data Engineering Team Renewal"/>
    <s v="36410"/>
    <s v="17772859452"/>
    <m/>
    <m/>
    <m/>
    <n v="520.2421677420059"/>
    <x v="4"/>
    <x v="75"/>
    <x v="1"/>
  </r>
  <r>
    <s v="Journal"/>
    <x v="2"/>
    <s v="Data Engineering"/>
    <s v="Data Engineering"/>
    <d v="2024-08-31T00:00:00"/>
    <x v="0"/>
    <s v="50844"/>
    <s v="893574"/>
    <s v="459 Roku Inc. : 966 SOW#1 2024 - DE &amp; BI Team"/>
    <s v="25138"/>
    <s v="16977995014"/>
    <m/>
    <m/>
    <m/>
    <n v="504.23471642686729"/>
    <x v="4"/>
    <x v="69"/>
    <x v="1"/>
  </r>
  <r>
    <s v="Journal"/>
    <x v="2"/>
    <s v="Data Engineering"/>
    <s v="Data Engineering"/>
    <d v="2024-08-31T00:00:00"/>
    <x v="0"/>
    <s v="50664"/>
    <s v="893653"/>
    <s v="468 Blackstone Inc. : 1329 Blackstone - SOW#19 - Exec Office Team (.Net)"/>
    <s v="34751"/>
    <s v="18659335221"/>
    <m/>
    <m/>
    <m/>
    <n v="560.2607960298526"/>
    <x v="4"/>
    <x v="5"/>
    <x v="1"/>
  </r>
  <r>
    <s v="Journal"/>
    <x v="2"/>
    <s v="Data Engineering"/>
    <s v="Data Engineering"/>
    <d v="2024-08-31T00:00:00"/>
    <x v="0"/>
    <s v="50705"/>
    <s v="893537"/>
    <s v="460 Globalization Partners Inc. : 1028 GP SOW #33"/>
    <s v="25866"/>
    <s v="16973568605"/>
    <m/>
    <m/>
    <m/>
    <n v="544.25334471471388"/>
    <x v="4"/>
    <x v="75"/>
    <x v="1"/>
  </r>
  <r>
    <s v="Journal"/>
    <x v="2"/>
    <s v="Data Engineering"/>
    <s v="Data Engineering"/>
    <d v="2024-08-31T00:00:00"/>
    <x v="0"/>
    <s v="49772"/>
    <s v="892296"/>
    <s v="468 Blackstone Inc. : 988 Blackstone SOW #12"/>
    <s v="25160"/>
    <s v="16856642182"/>
    <m/>
    <m/>
    <m/>
    <n v="560.2607960298526"/>
    <x v="4"/>
    <x v="5"/>
    <x v="1"/>
  </r>
  <r>
    <s v="Journal"/>
    <x v="2"/>
    <s v="Data Engineering"/>
    <s v="Data Engineering"/>
    <d v="2024-08-31T00:00:00"/>
    <x v="0"/>
    <s v="51084"/>
    <s v="894297"/>
    <s v="459 Roku Inc. : 966 SOW#1 2024 - DE &amp; BI Team"/>
    <s v="25138"/>
    <s v="16977995014"/>
    <m/>
    <m/>
    <m/>
    <n v="380.17696873454281"/>
    <x v="4"/>
    <x v="69"/>
    <x v="1"/>
  </r>
  <r>
    <s v="Journal"/>
    <x v="2"/>
    <s v="Data Engineering"/>
    <s v="Data Engineering"/>
    <d v="2024-08-31T00:00:00"/>
    <x v="0"/>
    <s v="50735"/>
    <s v="893686"/>
    <s v="460 Globalization Partners Inc. : 1029 GP SOW #34"/>
    <s v="25867"/>
    <s v="16974076254"/>
    <m/>
    <m/>
    <m/>
    <n v="360.16765459061952"/>
    <x v="4"/>
    <x v="75"/>
    <x v="1"/>
  </r>
  <r>
    <s v="Journal"/>
    <x v="2"/>
    <s v="Data Engineering"/>
    <s v="Data Engineering"/>
    <d v="2024-08-31T00:00:00"/>
    <x v="0"/>
    <s v="50423"/>
    <s v="893284"/>
    <s v="468 Blackstone Inc. : 1194 Blackstone - SOW#18 - Data Engineer with AWS (Puneet Team)"/>
    <s v="29419"/>
    <s v="18262439992"/>
    <m/>
    <m/>
    <m/>
    <n v="560.2607960298526"/>
    <x v="4"/>
    <x v="5"/>
    <x v="1"/>
  </r>
  <r>
    <s v="Journal"/>
    <x v="2"/>
    <s v="Data Engineering"/>
    <s v="Data Engineering"/>
    <d v="2024-08-31T00:00:00"/>
    <x v="0"/>
    <s v="49849"/>
    <s v="892454"/>
    <s v="468 Blackstone Inc. : 988 Blackstone SOW #12"/>
    <s v="25160"/>
    <s v="16856642182"/>
    <m/>
    <m/>
    <m/>
    <n v="536.24961905714463"/>
    <x v="4"/>
    <x v="5"/>
    <x v="1"/>
  </r>
  <r>
    <s v="Journal"/>
    <x v="9"/>
    <s v="Data Engineering"/>
    <s v="Data Engineering"/>
    <d v="2024-08-31T00:00:00"/>
    <x v="0"/>
    <s v="52166"/>
    <s v="913919"/>
    <s v="- No Entity -"/>
    <m/>
    <m/>
    <s v="ICC 880 NBCU : AWB 2.0 Pod 1H 2024 Extension"/>
    <m/>
    <s v="TopSide Management Book Elim related to project ICC 880 NBCU : AWB 2.0 Pod 1H 2024 Extension"/>
    <n v="-37417.43"/>
    <x v="4"/>
    <x v="7"/>
    <x v="1"/>
  </r>
  <r>
    <s v="Journal"/>
    <x v="9"/>
    <s v="Data Engineering"/>
    <s v="Data Engineering"/>
    <d v="2024-08-31T00:00:00"/>
    <x v="0"/>
    <s v="51568"/>
    <s v="898344"/>
    <s v="170 CVS Health : 867 Retail Analytics DS and BI - 2024"/>
    <s v="22863"/>
    <s v="15582551047, 16592648012"/>
    <m/>
    <m/>
    <m/>
    <n v="9010"/>
    <x v="4"/>
    <x v="3"/>
    <x v="1"/>
  </r>
  <r>
    <s v="Journal"/>
    <x v="2"/>
    <s v="Data Engineering"/>
    <s v="Data Engineering"/>
    <d v="2024-08-31T00:00:00"/>
    <x v="0"/>
    <s v="51019"/>
    <s v="893961"/>
    <s v="460 Globalization Partners Inc. : 1366 Globalization Partners SOW #39 - Data Engineering Team  Renewal"/>
    <s v="36409"/>
    <s v="17772967350"/>
    <m/>
    <m/>
    <m/>
    <n v="315.14682169416818"/>
    <x v="4"/>
    <x v="75"/>
    <x v="1"/>
  </r>
  <r>
    <s v="Journal"/>
    <x v="2"/>
    <s v="Data Engineering"/>
    <s v="Data Engineering"/>
    <d v="2024-08-31T00:00:00"/>
    <x v="0"/>
    <s v="50266"/>
    <s v="892530"/>
    <s v="468 Blackstone Inc. : 1013 Blackstone SOW#14 - Data Engineering Team"/>
    <s v="25544"/>
    <s v="16807042572"/>
    <m/>
    <m/>
    <m/>
    <n v="536.24961905714463"/>
    <x v="4"/>
    <x v="5"/>
    <x v="1"/>
  </r>
  <r>
    <s v="Journal"/>
    <x v="2"/>
    <s v="Data Engineering"/>
    <s v="Data Engineering"/>
    <d v="2024-08-31T00:00:00"/>
    <x v="0"/>
    <s v="51411"/>
    <s v="894714"/>
    <s v="456 ICC in Montevideo represents Blend360 : 1166 Fedefarma: Landing Zone Assessment &amp; Recommendation Phase"/>
    <s v="28678"/>
    <s v="17806464279"/>
    <m/>
    <m/>
    <m/>
    <n v="160.07451315138644"/>
    <x v="4"/>
    <x v="16"/>
    <x v="1"/>
  </r>
  <r>
    <s v="Journal"/>
    <x v="2"/>
    <s v="Data Engineering"/>
    <s v="Data Engineering"/>
    <d v="2024-08-31T00:00:00"/>
    <x v="0"/>
    <s v="51409"/>
    <s v="894712"/>
    <s v="456 ICC in Montevideo represents Blend360 : 1166 Fedefarma: Landing Zone Assessment &amp; Recommendation Phase"/>
    <s v="28678"/>
    <s v="17806464279"/>
    <m/>
    <m/>
    <m/>
    <n v="180.08382729530976"/>
    <x v="4"/>
    <x v="16"/>
    <x v="1"/>
  </r>
  <r>
    <s v="Journal"/>
    <x v="2"/>
    <s v="Data Engineering"/>
    <s v="Data Engineering"/>
    <d v="2024-08-31T00:00:00"/>
    <x v="0"/>
    <s v="50483"/>
    <s v="893424"/>
    <s v="468 Blackstone Inc. : 1194 Blackstone - SOW#18 - Data Engineer with AWS (Puneet Team)"/>
    <s v="29419"/>
    <s v="18262439992"/>
    <m/>
    <m/>
    <m/>
    <n v="504.23471642686729"/>
    <x v="4"/>
    <x v="5"/>
    <x v="1"/>
  </r>
  <r>
    <s v="Journal"/>
    <x v="2"/>
    <s v="Data Engineering"/>
    <s v="Data Engineering"/>
    <d v="2024-08-31T00:00:00"/>
    <x v="0"/>
    <s v="50385"/>
    <s v="893261"/>
    <s v="468 Blackstone Inc. : 1189 Blackstone - SOW#15 - Developer Experience Team (.Net)"/>
    <s v="29210"/>
    <s v="17485557310"/>
    <m/>
    <m/>
    <m/>
    <n v="560.2607960298526"/>
    <x v="4"/>
    <x v="5"/>
    <x v="1"/>
  </r>
  <r>
    <s v="Journal"/>
    <x v="2"/>
    <s v="Data Engineering"/>
    <s v="Data Engineering"/>
    <d v="2024-08-31T00:00:00"/>
    <x v="0"/>
    <s v="49833"/>
    <s v="892302"/>
    <s v="461 Session M Inc. : 974 Mastercard SOW #6"/>
    <s v="25146"/>
    <s v="16716229170"/>
    <m/>
    <m/>
    <m/>
    <n v="580.27011017377583"/>
    <x v="4"/>
    <x v="29"/>
    <x v="1"/>
  </r>
  <r>
    <s v="Journal"/>
    <x v="2"/>
    <s v="Data Engineering"/>
    <s v="Data Engineering"/>
    <d v="2024-08-31T00:00:00"/>
    <x v="0"/>
    <s v="51271"/>
    <s v="894170"/>
    <s v="459 Roku Inc. : 966 SOW#1 2024 - DE &amp; BI Team"/>
    <s v="25138"/>
    <s v="16977995014"/>
    <m/>
    <m/>
    <m/>
    <n v="360.16765459061952"/>
    <x v="4"/>
    <x v="69"/>
    <x v="1"/>
  </r>
  <r>
    <s v="Journal"/>
    <x v="2"/>
    <s v="Data Engineering"/>
    <s v="Data Engineering"/>
    <d v="2024-08-31T00:00:00"/>
    <x v="0"/>
    <s v="50582"/>
    <s v="893595"/>
    <s v="468 Blackstone Inc. : 1284 Blackstone - SOW#25 - FS Engineer (Seb Team)"/>
    <s v="32874"/>
    <s v="19902785076"/>
    <m/>
    <m/>
    <m/>
    <n v="536.24961905714463"/>
    <x v="4"/>
    <x v="5"/>
    <x v="1"/>
  </r>
  <r>
    <s v="Journal"/>
    <x v="9"/>
    <s v="Data Engineering"/>
    <s v="Data Engineering"/>
    <d v="2024-08-31T00:00:00"/>
    <x v="0"/>
    <s v="51803"/>
    <s v="901596"/>
    <s v="11 Visa : 1246 NextGen Solutions"/>
    <s v="31318"/>
    <s v="18657995555"/>
    <m/>
    <m/>
    <m/>
    <n v="331.87"/>
    <x v="4"/>
    <x v="23"/>
    <x v="1"/>
  </r>
  <r>
    <s v="Journal"/>
    <x v="2"/>
    <s v="Data Engineering"/>
    <s v="Data Engineering"/>
    <d v="2024-08-31T00:00:00"/>
    <x v="0"/>
    <s v="49782"/>
    <s v="892408"/>
    <s v="468 Blackstone Inc. : 988 Blackstone SOW #12"/>
    <s v="25160"/>
    <s v="16856642182"/>
    <m/>
    <m/>
    <m/>
    <n v="440.20491116631274"/>
    <x v="4"/>
    <x v="5"/>
    <x v="1"/>
  </r>
  <r>
    <s v="Journal"/>
    <x v="2"/>
    <s v="Data Engineering"/>
    <s v="Data Engineering"/>
    <d v="2024-08-31T00:00:00"/>
    <x v="0"/>
    <s v="51100"/>
    <s v="894314"/>
    <s v="459 Roku Inc. : 966 SOW#1 2024 - DE &amp; BI Team"/>
    <s v="25138"/>
    <s v="16977995014"/>
    <m/>
    <m/>
    <m/>
    <n v="240.11176972707966"/>
    <x v="4"/>
    <x v="69"/>
    <x v="1"/>
  </r>
  <r>
    <s v="Journal"/>
    <x v="2"/>
    <s v="Data Engineering"/>
    <s v="Data Engineering"/>
    <d v="2024-08-31T00:00:00"/>
    <x v="0"/>
    <s v="50443"/>
    <s v="893397"/>
    <s v="468 Blackstone Inc. : 1194 Blackstone - SOW#18 - Data Engineer with AWS (Puneet Team)"/>
    <s v="29419"/>
    <s v="18262439992"/>
    <m/>
    <m/>
    <m/>
    <n v="560.2607960298526"/>
    <x v="4"/>
    <x v="5"/>
    <x v="1"/>
  </r>
  <r>
    <s v="Journal"/>
    <x v="9"/>
    <s v="Data Engineering"/>
    <s v="Data Engineering"/>
    <d v="2024-08-31T00:00:00"/>
    <x v="0"/>
    <s v="51704"/>
    <s v="901325"/>
    <s v="382 Hyatt : 1219 Hyatt - Segmentation Phase 2"/>
    <s v="30365"/>
    <s v="17735849755"/>
    <m/>
    <m/>
    <m/>
    <n v="2566.81"/>
    <x v="4"/>
    <x v="18"/>
    <x v="1"/>
  </r>
  <r>
    <s v="Journal"/>
    <x v="2"/>
    <s v="Data Engineering"/>
    <s v="Data Engineering"/>
    <d v="2024-08-31T00:00:00"/>
    <x v="0"/>
    <s v="50452"/>
    <s v="893176"/>
    <s v="459 Roku Inc. : 966 SOW#1 2024 - DE &amp; BI Team"/>
    <s v="25138"/>
    <s v="16977995014"/>
    <m/>
    <m/>
    <m/>
    <n v="360.16765459061952"/>
    <x v="4"/>
    <x v="69"/>
    <x v="1"/>
  </r>
  <r>
    <s v="Journal"/>
    <x v="2"/>
    <s v="Data Engineering"/>
    <s v="Data Engineering"/>
    <d v="2024-08-31T00:00:00"/>
    <x v="0"/>
    <s v="50056"/>
    <s v="892898"/>
    <s v="468 Blackstone Inc. : 988 Blackstone SOW #12"/>
    <s v="25160"/>
    <s v="16856642182"/>
    <m/>
    <m/>
    <m/>
    <n v="560.2607960298526"/>
    <x v="4"/>
    <x v="5"/>
    <x v="1"/>
  </r>
  <r>
    <s v="Journal"/>
    <x v="2"/>
    <s v="Data Engineering"/>
    <s v="Data Engineering"/>
    <d v="2024-08-31T00:00:00"/>
    <x v="0"/>
    <s v="50089"/>
    <s v="892911"/>
    <s v="468 Blackstone Inc. : 988 Blackstone SOW #12"/>
    <s v="25160"/>
    <s v="16856642182"/>
    <m/>
    <m/>
    <m/>
    <n v="560.2607960298526"/>
    <x v="4"/>
    <x v="5"/>
    <x v="1"/>
  </r>
  <r>
    <s v="Journal"/>
    <x v="2"/>
    <s v="Data Engineering"/>
    <s v="Data Engineering"/>
    <d v="2024-08-31T00:00:00"/>
    <x v="0"/>
    <s v="51375"/>
    <s v="894488"/>
    <s v="468 Blackstone Inc. : 1256 Blackstone - SOW#26 BE Engineer Insurance Team (Scott S.)"/>
    <s v="32037"/>
    <s v="19584717835"/>
    <m/>
    <m/>
    <m/>
    <n v="560.2607960298526"/>
    <x v="4"/>
    <x v="5"/>
    <x v="1"/>
  </r>
  <r>
    <s v="Journal"/>
    <x v="2"/>
    <s v="Data Engineering"/>
    <s v="Data Engineering"/>
    <d v="2024-08-31T00:00:00"/>
    <x v="0"/>
    <s v="50283"/>
    <s v="893127"/>
    <s v="465 Sincera Technologies LLC : 1146 Sincera SOW 4 - DE Team"/>
    <s v="28145"/>
    <s v="17581549176"/>
    <m/>
    <m/>
    <m/>
    <n v="280.1303980149263"/>
    <x v="4"/>
    <x v="77"/>
    <x v="1"/>
  </r>
  <r>
    <s v="Journal"/>
    <x v="2"/>
    <s v="Data Engineering"/>
    <s v="Data Engineering"/>
    <d v="2024-08-31T00:00:00"/>
    <x v="0"/>
    <s v="51233"/>
    <s v="894400"/>
    <s v="459 Roku Inc. : 966 SOW#1 2024 - DE &amp; BI Team"/>
    <s v="25138"/>
    <s v="16977995014"/>
    <m/>
    <m/>
    <m/>
    <n v="360.16765459061952"/>
    <x v="4"/>
    <x v="69"/>
    <x v="1"/>
  </r>
  <r>
    <s v="Journal"/>
    <x v="2"/>
    <s v="Data Engineering"/>
    <s v="Data Engineering"/>
    <d v="2024-08-31T00:00:00"/>
    <x v="0"/>
    <s v="50155"/>
    <s v="892939"/>
    <s v="468 Blackstone Inc. : 988 Blackstone SOW #12"/>
    <s v="25160"/>
    <s v="16856642182"/>
    <m/>
    <m/>
    <m/>
    <n v="560.2607960298526"/>
    <x v="4"/>
    <x v="5"/>
    <x v="1"/>
  </r>
  <r>
    <s v="Journal"/>
    <x v="9"/>
    <s v="Data Engineering"/>
    <s v="Data Engineering"/>
    <d v="2024-08-31T00:00:00"/>
    <x v="0"/>
    <s v="51651"/>
    <s v="901298"/>
    <s v="362 Universal Parks &amp; Resorts : 1038 GMAT Data Governance - Phase 2"/>
    <s v="25978"/>
    <s v="14545854040"/>
    <m/>
    <m/>
    <m/>
    <n v="20946.009999999998"/>
    <x v="4"/>
    <x v="22"/>
    <x v="1"/>
  </r>
  <r>
    <s v="Journal"/>
    <x v="2"/>
    <s v="Data Engineering"/>
    <s v="Data Engineering"/>
    <d v="2024-08-31T00:00:00"/>
    <x v="0"/>
    <s v="50858"/>
    <s v="893764"/>
    <s v="459 Roku Inc. : 966 SOW#1 2024 - DE &amp; BI Team"/>
    <s v="25138"/>
    <s v="16977995014"/>
    <m/>
    <m/>
    <m/>
    <n v="210.0977985111947"/>
    <x v="4"/>
    <x v="69"/>
    <x v="1"/>
  </r>
  <r>
    <s v="Journal"/>
    <x v="2"/>
    <s v="Data Engineering"/>
    <s v="Data Engineering"/>
    <d v="2024-08-31T00:00:00"/>
    <x v="0"/>
    <s v="51313"/>
    <s v="894448"/>
    <s v="459 Roku Inc. : 966 SOW#1 2024 - DE &amp; BI Team"/>
    <s v="25138"/>
    <s v="16977995014"/>
    <m/>
    <m/>
    <m/>
    <n v="320.14902630277288"/>
    <x v="4"/>
    <x v="69"/>
    <x v="1"/>
  </r>
  <r>
    <s v="Journal"/>
    <x v="2"/>
    <s v="Data Engineering"/>
    <s v="Data Engineering"/>
    <d v="2024-08-31T00:00:00"/>
    <x v="0"/>
    <s v="51358"/>
    <s v="894478"/>
    <s v="459 Roku Inc. : 968 Roku SOW 2 - Data Engineering Team"/>
    <s v="25140"/>
    <s v="16977994594"/>
    <m/>
    <m/>
    <m/>
    <n v="480.22353945415932"/>
    <x v="4"/>
    <x v="69"/>
    <x v="1"/>
  </r>
  <r>
    <s v="Journal"/>
    <x v="2"/>
    <s v="Data Engineering"/>
    <s v="Data Engineering"/>
    <d v="2024-08-31T00:00:00"/>
    <x v="0"/>
    <s v="51126"/>
    <s v="894145"/>
    <s v="460 Globalization Partners Inc. : 1367 Globalization Partners SOW #40 - Data Engineering Team Renewal"/>
    <s v="36410"/>
    <s v="17772859452"/>
    <m/>
    <m/>
    <m/>
    <n v="648.30177826311512"/>
    <x v="4"/>
    <x v="75"/>
    <x v="1"/>
  </r>
  <r>
    <s v="Journal"/>
    <x v="2"/>
    <s v="Data Engineering"/>
    <s v="Data Engineering"/>
    <d v="2024-08-31T00:00:00"/>
    <x v="0"/>
    <s v="51258"/>
    <s v="894426"/>
    <s v="459 Roku Inc. : 966 SOW#1 2024 - DE &amp; BI Team"/>
    <s v="25138"/>
    <s v="16977995014"/>
    <m/>
    <m/>
    <m/>
    <n v="432.20118550874338"/>
    <x v="4"/>
    <x v="69"/>
    <x v="1"/>
  </r>
  <r>
    <s v="Journal"/>
    <x v="2"/>
    <s v="Data Engineering"/>
    <s v="Data Engineering"/>
    <d v="2024-08-31T00:00:00"/>
    <x v="0"/>
    <s v="50991"/>
    <s v="893946"/>
    <s v="460 Globalization Partners Inc. : 1366 Globalization Partners SOW #39 - Data Engineering Team  Renewal"/>
    <s v="36409"/>
    <s v="17772967350"/>
    <m/>
    <m/>
    <m/>
    <n v="270.12574094296463"/>
    <x v="4"/>
    <x v="75"/>
    <x v="1"/>
  </r>
  <r>
    <s v="Journal"/>
    <x v="2"/>
    <s v="Data Engineering"/>
    <s v="Data Engineering"/>
    <d v="2024-08-31T00:00:00"/>
    <x v="0"/>
    <s v="51347"/>
    <s v="894467"/>
    <s v="459 Roku Inc. : 968 Roku SOW 2 - Data Engineering Team"/>
    <s v="25140"/>
    <s v="16977994594"/>
    <m/>
    <m/>
    <m/>
    <n v="480.22353945415932"/>
    <x v="4"/>
    <x v="69"/>
    <x v="1"/>
  </r>
  <r>
    <s v="Journal"/>
    <x v="2"/>
    <s v="Data Engineering"/>
    <s v="Data Engineering"/>
    <d v="2024-08-31T00:00:00"/>
    <x v="0"/>
    <s v="51305"/>
    <s v="892767"/>
    <s v="459 Roku Inc. : 966 SOW#1 2024 - DE &amp; BI Team"/>
    <s v="25138"/>
    <s v="16977995014"/>
    <m/>
    <m/>
    <m/>
    <n v="432.20118550874338"/>
    <x v="4"/>
    <x v="69"/>
    <x v="1"/>
  </r>
  <r>
    <s v="Journal"/>
    <x v="2"/>
    <s v="Data Engineering"/>
    <s v="Data Engineering"/>
    <d v="2024-08-31T00:00:00"/>
    <x v="0"/>
    <s v="50837"/>
    <s v="893747"/>
    <s v="460 Globalization Partners Inc. : 1349 Globalization Partners SOW #41 - Data Engineering Team Renewal"/>
    <s v="35885"/>
    <s v="17771226635"/>
    <m/>
    <m/>
    <m/>
    <n v="392.1825572208968"/>
    <x v="4"/>
    <x v="75"/>
    <x v="1"/>
  </r>
  <r>
    <s v="Journal"/>
    <x v="2"/>
    <s v="Data Engineering"/>
    <s v="Data Engineering"/>
    <d v="2024-08-31T00:00:00"/>
    <x v="0"/>
    <s v="50512"/>
    <s v="893297"/>
    <s v="468 Blackstone Inc. : 1255 Blackstone - Python Engineers (James Team)"/>
    <s v="32036"/>
    <s v="19584503853"/>
    <m/>
    <m/>
    <m/>
    <n v="560.2607960298526"/>
    <x v="4"/>
    <x v="5"/>
    <x v="1"/>
  </r>
  <r>
    <s v="Journal"/>
    <x v="2"/>
    <s v="Data Engineering"/>
    <s v="Data Engineering"/>
    <d v="2024-08-31T00:00:00"/>
    <x v="0"/>
    <s v="50709"/>
    <s v="893666"/>
    <s v="459 Roku Inc. : 966 SOW#1 2024 - DE &amp; BI Team"/>
    <s v="25138"/>
    <s v="16977995014"/>
    <m/>
    <m/>
    <m/>
    <n v="464.21608813902071"/>
    <x v="4"/>
    <x v="69"/>
    <x v="1"/>
  </r>
  <r>
    <s v="Journal"/>
    <x v="2"/>
    <s v="Data Engineering"/>
    <s v="Data Engineering"/>
    <d v="2024-08-31T00:00:00"/>
    <x v="0"/>
    <s v="50682"/>
    <s v="893659"/>
    <s v="468 Blackstone Inc. : 1329 Blackstone - SOW#19 - Exec Office Team (.Net)"/>
    <s v="34751"/>
    <s v="18659335221"/>
    <m/>
    <m/>
    <m/>
    <n v="560.2607960298526"/>
    <x v="4"/>
    <x v="5"/>
    <x v="1"/>
  </r>
  <r>
    <s v="Journal"/>
    <x v="2"/>
    <s v="Data Engineering"/>
    <s v="Data Engineering"/>
    <d v="2024-08-31T00:00:00"/>
    <x v="0"/>
    <s v="49824"/>
    <s v="892436"/>
    <s v="468 Blackstone Inc. : 988 Blackstone SOW #12"/>
    <s v="25160"/>
    <s v="16856642182"/>
    <m/>
    <m/>
    <m/>
    <n v="320.14902630277288"/>
    <x v="4"/>
    <x v="5"/>
    <x v="1"/>
  </r>
  <r>
    <s v="Journal"/>
    <x v="2"/>
    <s v="Data Engineering"/>
    <s v="Data Engineering"/>
    <d v="2024-08-31T00:00:00"/>
    <x v="0"/>
    <s v="50734"/>
    <s v="893685"/>
    <s v="459 Roku Inc. : 966 SOW#1 2024 - DE &amp; BI Team"/>
    <s v="25138"/>
    <s v="16977995014"/>
    <m/>
    <m/>
    <m/>
    <n v="320.14902630277288"/>
    <x v="4"/>
    <x v="69"/>
    <x v="1"/>
  </r>
  <r>
    <s v="Journal"/>
    <x v="9"/>
    <s v="Data Engineering"/>
    <s v="Data Engineering"/>
    <d v="2024-08-31T00:00:00"/>
    <x v="0"/>
    <s v="51816"/>
    <s v="901603"/>
    <s v="11 Visa : 679 Federated Data Mart - Product Management"/>
    <s v="17360"/>
    <m/>
    <m/>
    <m/>
    <m/>
    <n v="38835.67"/>
    <x v="4"/>
    <x v="23"/>
    <x v="1"/>
  </r>
  <r>
    <s v="Journal"/>
    <x v="2"/>
    <s v="Data Engineering"/>
    <s v="Data Engineering"/>
    <d v="2024-08-31T00:00:00"/>
    <x v="0"/>
    <s v="50977"/>
    <s v="893933"/>
    <s v="459 Roku Inc. : 966 SOW#1 2024 - DE &amp; BI Team"/>
    <s v="25138"/>
    <s v="16977995014"/>
    <m/>
    <m/>
    <m/>
    <n v="210.0977985111947"/>
    <x v="4"/>
    <x v="69"/>
    <x v="1"/>
  </r>
  <r>
    <s v="Journal"/>
    <x v="2"/>
    <s v="Data Engineering"/>
    <s v="Data Engineering"/>
    <d v="2024-08-31T00:00:00"/>
    <x v="0"/>
    <s v="51371"/>
    <s v="894485"/>
    <s v="468 Blackstone Inc. : 1256 Blackstone - SOW#26 BE Engineer Insurance Team (Scott S.)"/>
    <s v="32037"/>
    <s v="19584717835"/>
    <m/>
    <m/>
    <m/>
    <n v="560.2607960298526"/>
    <x v="4"/>
    <x v="5"/>
    <x v="1"/>
  </r>
  <r>
    <s v="Journal"/>
    <x v="2"/>
    <s v="Data Engineering"/>
    <s v="Data Engineering"/>
    <d v="2024-08-31T00:00:00"/>
    <x v="0"/>
    <s v="50784"/>
    <s v="892739"/>
    <s v="460 Globalization Partners Inc. : 1349 Globalization Partners SOW #41 - Data Engineering Team Renewal"/>
    <s v="35885"/>
    <s v="17771226635"/>
    <m/>
    <m/>
    <m/>
    <n v="504.23471642686729"/>
    <x v="4"/>
    <x v="75"/>
    <x v="1"/>
  </r>
  <r>
    <s v="Journal"/>
    <x v="2"/>
    <s v="Data Engineering"/>
    <s v="Data Engineering"/>
    <d v="2024-08-31T00:00:00"/>
    <x v="0"/>
    <s v="50804"/>
    <s v="893722"/>
    <s v="460 Globalization Partners Inc. : 1349 Globalization Partners SOW #41 - Data Engineering Team Renewal"/>
    <s v="35885"/>
    <s v="17771226635"/>
    <m/>
    <m/>
    <m/>
    <n v="294.1369179156726"/>
    <x v="4"/>
    <x v="75"/>
    <x v="1"/>
  </r>
  <r>
    <s v="Journal"/>
    <x v="2"/>
    <s v="Data Engineering"/>
    <s v="Data Engineering"/>
    <d v="2024-08-31T00:00:00"/>
    <x v="0"/>
    <s v="50653"/>
    <s v="893518"/>
    <s v="459 Roku Inc. : 966 SOW#1 2024 - DE &amp; BI Team"/>
    <s v="25138"/>
    <s v="16977995014"/>
    <m/>
    <m/>
    <m/>
    <n v="400.1862828784661"/>
    <x v="4"/>
    <x v="69"/>
    <x v="1"/>
  </r>
  <r>
    <s v="Journal"/>
    <x v="2"/>
    <s v="Data Engineering"/>
    <s v="Data Engineering"/>
    <d v="2024-08-31T00:00:00"/>
    <x v="0"/>
    <s v="49880"/>
    <s v="892471"/>
    <s v="468 Blackstone Inc. : 988 Blackstone SOW #12"/>
    <s v="25160"/>
    <s v="16856642182"/>
    <m/>
    <m/>
    <m/>
    <n v="480.22353945415932"/>
    <x v="4"/>
    <x v="5"/>
    <x v="1"/>
  </r>
  <r>
    <s v="Journal"/>
    <x v="2"/>
    <s v="Data Engineering"/>
    <s v="Data Engineering"/>
    <d v="2024-08-31T00:00:00"/>
    <x v="0"/>
    <s v="50070"/>
    <s v="892903"/>
    <s v="461 Session M Inc. : 974 Mastercard SOW #6"/>
    <s v="25146"/>
    <s v="16716229170"/>
    <m/>
    <m/>
    <m/>
    <n v="400.1862828784661"/>
    <x v="4"/>
    <x v="29"/>
    <x v="1"/>
  </r>
  <r>
    <s v="Journal"/>
    <x v="2"/>
    <s v="Data Engineering"/>
    <s v="Data Engineering"/>
    <d v="2024-08-31T00:00:00"/>
    <x v="0"/>
    <s v="50057"/>
    <s v="892899"/>
    <s v="468 Blackstone Inc. : 988 Blackstone SOW #12"/>
    <s v="25160"/>
    <s v="16856642182"/>
    <m/>
    <m/>
    <m/>
    <n v="480.22353945415932"/>
    <x v="4"/>
    <x v="5"/>
    <x v="1"/>
  </r>
  <r>
    <s v="Journal"/>
    <x v="2"/>
    <s v="Data Engineering"/>
    <s v="Data Engineering"/>
    <d v="2024-08-31T00:00:00"/>
    <x v="0"/>
    <s v="49977"/>
    <s v="892838"/>
    <s v="468 Blackstone Inc. : 988 Blackstone SOW #12"/>
    <s v="25160"/>
    <s v="16856642182"/>
    <m/>
    <m/>
    <m/>
    <n v="560.2607960298526"/>
    <x v="4"/>
    <x v="5"/>
    <x v="1"/>
  </r>
  <r>
    <s v="Journal"/>
    <x v="9"/>
    <s v="Data Engineering"/>
    <s v="Data Engineering"/>
    <d v="2024-08-31T00:00:00"/>
    <x v="0"/>
    <s v="51644"/>
    <s v="901401"/>
    <s v="362 Universal Parks &amp; Resorts : 1038 GMAT Data Governance - Phase 2"/>
    <s v="25978"/>
    <s v="14545854040"/>
    <m/>
    <m/>
    <m/>
    <n v="18621.14"/>
    <x v="4"/>
    <x v="22"/>
    <x v="1"/>
  </r>
  <r>
    <s v="Journal"/>
    <x v="2"/>
    <s v="Data Engineering"/>
    <s v="Data Engineering"/>
    <d v="2024-08-31T00:00:00"/>
    <x v="0"/>
    <s v="51010"/>
    <s v="894100"/>
    <s v="459 Roku Inc. : 966 SOW#1 2024 - DE &amp; BI Team"/>
    <s v="25138"/>
    <s v="16977995014"/>
    <m/>
    <m/>
    <m/>
    <n v="567.26417990760183"/>
    <x v="4"/>
    <x v="69"/>
    <x v="1"/>
  </r>
  <r>
    <s v="Journal"/>
    <x v="2"/>
    <s v="Data Engineering"/>
    <s v="Data Engineering"/>
    <d v="2024-08-31T00:00:00"/>
    <x v="0"/>
    <s v="51431"/>
    <s v="894725"/>
    <s v="456 ICC in Montevideo represents Blend360 : 1166 Fedefarma: Landing Zone Assessment &amp; Recommendation Phase"/>
    <s v="28678"/>
    <s v="17806464279"/>
    <m/>
    <m/>
    <m/>
    <n v="180.08382729530976"/>
    <x v="4"/>
    <x v="16"/>
    <x v="1"/>
  </r>
  <r>
    <s v="Journal"/>
    <x v="2"/>
    <s v="Data Engineering"/>
    <s v="Data Engineering"/>
    <d v="2024-08-31T00:00:00"/>
    <x v="0"/>
    <s v="50604"/>
    <s v="893607"/>
    <s v="459 Roku Inc. : 966 SOW#1 2024 - DE &amp; BI Team"/>
    <s v="25138"/>
    <s v="16977995014"/>
    <m/>
    <m/>
    <m/>
    <n v="180.08382729530976"/>
    <x v="4"/>
    <x v="69"/>
    <x v="1"/>
  </r>
  <r>
    <s v="Journal"/>
    <x v="2"/>
    <s v="Data Engineering"/>
    <s v="Data Engineering"/>
    <d v="2024-08-31T00:00:00"/>
    <x v="0"/>
    <s v="50372"/>
    <s v="893254"/>
    <s v="468 Blackstone Inc. : 1189 Blackstone - SOW#15 - Developer Experience Team (.Net)"/>
    <s v="29210"/>
    <s v="17485557310"/>
    <m/>
    <m/>
    <m/>
    <n v="560.2607960298526"/>
    <x v="4"/>
    <x v="5"/>
    <x v="1"/>
  </r>
  <r>
    <s v="Journal"/>
    <x v="2"/>
    <s v="Data Engineering"/>
    <s v="Data Engineering"/>
    <d v="2024-08-31T00:00:00"/>
    <x v="0"/>
    <s v="51209"/>
    <s v="894388"/>
    <s v="459 Roku Inc. : 966 SOW#1 2024 - DE &amp; BI Team"/>
    <s v="25138"/>
    <s v="16977995014"/>
    <m/>
    <m/>
    <m/>
    <n v="210.0977985111947"/>
    <x v="4"/>
    <x v="69"/>
    <x v="1"/>
  </r>
  <r>
    <s v="Journal"/>
    <x v="2"/>
    <s v="Data Engineering"/>
    <s v="Data Engineering"/>
    <d v="2024-08-31T00:00:00"/>
    <x v="0"/>
    <s v="51293"/>
    <s v="894186"/>
    <s v="482 Madhive : 1111 Madhive - SOW1"/>
    <s v="26788"/>
    <s v="16592846934"/>
    <m/>
    <m/>
    <m/>
    <n v="360.16765459061952"/>
    <x v="4"/>
    <x v="79"/>
    <x v="1"/>
  </r>
  <r>
    <s v="Journal"/>
    <x v="2"/>
    <s v="Data Engineering"/>
    <s v="Data Engineering"/>
    <d v="2024-08-31T00:00:00"/>
    <x v="0"/>
    <s v="51287"/>
    <s v="894181"/>
    <s v="482 Madhive : 1111 Madhive - SOW1"/>
    <s v="26788"/>
    <s v="16592846934"/>
    <m/>
    <m/>
    <m/>
    <n v="455.21202070163127"/>
    <x v="4"/>
    <x v="79"/>
    <x v="1"/>
  </r>
  <r>
    <s v="Journal"/>
    <x v="2"/>
    <s v="Data Engineering"/>
    <s v="Data Engineering"/>
    <d v="2024-08-31T00:00:00"/>
    <x v="0"/>
    <s v="51256"/>
    <s v="894424"/>
    <s v="459 Roku Inc. : 966 SOW#1 2024 - DE &amp; BI Team"/>
    <s v="25138"/>
    <s v="16977995014"/>
    <m/>
    <m/>
    <m/>
    <n v="320.14902630277288"/>
    <x v="4"/>
    <x v="69"/>
    <x v="1"/>
  </r>
  <r>
    <s v="Journal"/>
    <x v="2"/>
    <s v="Data Engineering"/>
    <s v="Data Engineering"/>
    <d v="2024-08-31T00:00:00"/>
    <x v="0"/>
    <s v="51240"/>
    <s v="894408"/>
    <s v="459 Roku Inc. : 966 SOW#1 2024 - DE &amp; BI Team"/>
    <s v="25138"/>
    <s v="16977995014"/>
    <m/>
    <m/>
    <m/>
    <n v="400.1862828784661"/>
    <x v="4"/>
    <x v="69"/>
    <x v="1"/>
  </r>
  <r>
    <s v="Journal"/>
    <x v="2"/>
    <s v="Data Engineering"/>
    <s v="Data Engineering"/>
    <d v="2024-08-31T00:00:00"/>
    <x v="0"/>
    <s v="50690"/>
    <s v="893530"/>
    <s v="468 Blackstone Inc. : 1329 Blackstone - SOW#19 - Exec Office Team (.Net)"/>
    <s v="34751"/>
    <s v="18659335221"/>
    <m/>
    <m/>
    <m/>
    <n v="560.2607960298526"/>
    <x v="4"/>
    <x v="5"/>
    <x v="1"/>
  </r>
  <r>
    <s v="Journal"/>
    <x v="9"/>
    <s v="Data Engineering"/>
    <s v="Data Engineering"/>
    <d v="2024-08-31T00:00:00"/>
    <x v="0"/>
    <s v="51826"/>
    <s v="901611"/>
    <s v="161 DMW Direct : 707 Atrio - Data &amp; Targeting"/>
    <s v="18322"/>
    <m/>
    <m/>
    <m/>
    <s v="Correction wrong allocation of data revenue"/>
    <n v="-10000"/>
    <x v="4"/>
    <x v="35"/>
    <x v="1"/>
  </r>
  <r>
    <s v="Journal"/>
    <x v="2"/>
    <s v="Data Engineering"/>
    <s v="Data Engineering"/>
    <d v="2024-08-31T00:00:00"/>
    <x v="0"/>
    <s v="50490"/>
    <s v="893431"/>
    <s v="459 Roku Inc. : 966 SOW#1 2024 - DE &amp; BI Team"/>
    <s v="25138"/>
    <s v="16977995014"/>
    <m/>
    <m/>
    <m/>
    <n v="520.2421677420059"/>
    <x v="4"/>
    <x v="69"/>
    <x v="1"/>
  </r>
  <r>
    <s v="Journal"/>
    <x v="2"/>
    <s v="Data Engineering"/>
    <s v="Data Engineering"/>
    <d v="2024-08-31T00:00:00"/>
    <x v="0"/>
    <s v="50168"/>
    <s v="892387"/>
    <s v="468 Blackstone Inc. : 988 Blackstone SOW #12"/>
    <s v="25160"/>
    <s v="16856642182"/>
    <m/>
    <m/>
    <m/>
    <n v="280.1303980149263"/>
    <x v="4"/>
    <x v="5"/>
    <x v="1"/>
  </r>
  <r>
    <s v="Journal"/>
    <x v="2"/>
    <s v="Data Engineering"/>
    <s v="Data Engineering"/>
    <d v="2024-08-31T00:00:00"/>
    <x v="0"/>
    <s v="51325"/>
    <s v="894456"/>
    <s v="459 Roku Inc. : 968 Roku SOW 2 - Data Engineering Team"/>
    <s v="25140"/>
    <s v="16977994594"/>
    <m/>
    <m/>
    <m/>
    <n v="480.22353945415932"/>
    <x v="4"/>
    <x v="69"/>
    <x v="1"/>
  </r>
  <r>
    <s v="Journal"/>
    <x v="2"/>
    <s v="Data Engineering"/>
    <s v="Data Engineering"/>
    <d v="2024-08-31T00:00:00"/>
    <x v="0"/>
    <s v="51110"/>
    <s v="894136"/>
    <s v="460 Globalization Partners Inc. : 1367 Globalization Partners SOW #40 - Data Engineering Team Renewal"/>
    <s v="36410"/>
    <s v="17772859452"/>
    <m/>
    <m/>
    <m/>
    <n v="648.30177826311512"/>
    <x v="4"/>
    <x v="75"/>
    <x v="1"/>
  </r>
  <r>
    <s v="Journal"/>
    <x v="2"/>
    <s v="Data Engineering"/>
    <s v="Data Engineering"/>
    <d v="2024-08-31T00:00:00"/>
    <x v="0"/>
    <s v="51282"/>
    <s v="894437"/>
    <s v="459 Roku Inc. : 966 SOW#1 2024 - DE &amp; BI Team"/>
    <s v="25138"/>
    <s v="16977995014"/>
    <m/>
    <m/>
    <m/>
    <n v="158.0735817369941"/>
    <x v="4"/>
    <x v="69"/>
    <x v="1"/>
  </r>
  <r>
    <s v="Journal"/>
    <x v="2"/>
    <s v="Data Engineering"/>
    <s v="Data Engineering"/>
    <d v="2024-08-31T00:00:00"/>
    <x v="0"/>
    <s v="50990"/>
    <s v="893945"/>
    <s v="459 Roku Inc. : 966 SOW#1 2024 - DE &amp; BI Team"/>
    <s v="25138"/>
    <s v="16977995014"/>
    <m/>
    <m/>
    <m/>
    <n v="480.22353945415932"/>
    <x v="4"/>
    <x v="69"/>
    <x v="1"/>
  </r>
  <r>
    <s v="Journal"/>
    <x v="9"/>
    <s v="Data Engineering"/>
    <s v="Data Engineering"/>
    <d v="2024-08-31T00:00:00"/>
    <x v="0"/>
    <s v="52174"/>
    <s v="914031"/>
    <s v="- No Entity -"/>
    <m/>
    <m/>
    <s v="ICC 1294 Hyatt : Hyatt - Product Manager Need"/>
    <m/>
    <s v="Reclass Top Side JE52166 AI Consulting Rev accounts_Hyatt"/>
    <n v="-14543.27"/>
    <x v="4"/>
    <x v="18"/>
    <x v="1"/>
  </r>
  <r>
    <s v="Journal"/>
    <x v="2"/>
    <s v="Data Engineering"/>
    <s v="Data Engineering"/>
    <d v="2024-08-31T00:00:00"/>
    <x v="0"/>
    <s v="51202"/>
    <s v="894381"/>
    <s v="459 Roku Inc. : 966 SOW#1 2024 - DE &amp; BI Team"/>
    <s v="25138"/>
    <s v="16977995014"/>
    <m/>
    <m/>
    <m/>
    <n v="360.16765459061952"/>
    <x v="4"/>
    <x v="69"/>
    <x v="1"/>
  </r>
  <r>
    <s v="Journal"/>
    <x v="2"/>
    <s v="Data Engineering"/>
    <s v="Data Engineering"/>
    <d v="2024-08-31T00:00:00"/>
    <x v="0"/>
    <s v="49865"/>
    <s v="892315"/>
    <s v="461 Session M Inc. : 974 Mastercard SOW #6"/>
    <s v="25146"/>
    <s v="16716229170"/>
    <m/>
    <m/>
    <m/>
    <n v="416.19373419360477"/>
    <x v="4"/>
    <x v="29"/>
    <x v="1"/>
  </r>
  <r>
    <s v="Journal"/>
    <x v="2"/>
    <s v="Data Engineering"/>
    <s v="Data Engineering"/>
    <d v="2024-08-31T00:00:00"/>
    <x v="0"/>
    <s v="49894"/>
    <s v="892326"/>
    <s v="461 Session M Inc. : 974 Mastercard SOW #6"/>
    <s v="25146"/>
    <s v="16716229170"/>
    <m/>
    <m/>
    <m/>
    <n v="416.19373419360477"/>
    <x v="4"/>
    <x v="29"/>
    <x v="1"/>
  </r>
  <r>
    <s v="Journal"/>
    <x v="2"/>
    <s v="Data Engineering"/>
    <s v="Data Engineering"/>
    <d v="2024-08-31T00:00:00"/>
    <x v="0"/>
    <s v="49822"/>
    <s v="892434"/>
    <s v="468 Blackstone Inc. : 988 Blackstone SOW #12"/>
    <s v="25160"/>
    <s v="16856642182"/>
    <m/>
    <m/>
    <m/>
    <n v="440.20491116631274"/>
    <x v="4"/>
    <x v="5"/>
    <x v="1"/>
  </r>
  <r>
    <s v="Journal"/>
    <x v="2"/>
    <s v="Data Engineering"/>
    <s v="Data Engineering"/>
    <d v="2024-08-31T00:00:00"/>
    <x v="0"/>
    <s v="50910"/>
    <s v="893792"/>
    <s v="459 Roku Inc. : 966 SOW#1 2024 - DE &amp; BI Team"/>
    <s v="25138"/>
    <s v="16977995014"/>
    <m/>
    <m/>
    <m/>
    <n v="320.14902630277288"/>
    <x v="4"/>
    <x v="69"/>
    <x v="1"/>
  </r>
  <r>
    <s v="Journal"/>
    <x v="2"/>
    <s v="Data Engineering"/>
    <s v="Data Engineering"/>
    <d v="2024-08-31T00:00:00"/>
    <x v="0"/>
    <s v="50109"/>
    <s v="892920"/>
    <s v="468 Blackstone Inc. : 988 Blackstone SOW #12"/>
    <s v="25160"/>
    <s v="16856642182"/>
    <m/>
    <m/>
    <m/>
    <n v="560.2607960298526"/>
    <x v="4"/>
    <x v="5"/>
    <x v="1"/>
  </r>
  <r>
    <s v="Journal"/>
    <x v="9"/>
    <s v="Data Engineering"/>
    <s v="Data Engineering"/>
    <d v="2024-08-31T00:00:00"/>
    <x v="0"/>
    <s v="51835"/>
    <s v="901621"/>
    <s v="382 Hyatt : 1254 Hyatt - Martech Architecture Rebuild - Phase 1 (Design)"/>
    <s v="32035"/>
    <s v="17296920926"/>
    <m/>
    <m/>
    <m/>
    <n v="31655.83"/>
    <x v="4"/>
    <x v="18"/>
    <x v="1"/>
  </r>
  <r>
    <s v="Journal"/>
    <x v="2"/>
    <s v="Data Engineering"/>
    <s v="Data Engineering"/>
    <d v="2024-08-31T00:00:00"/>
    <x v="0"/>
    <s v="49820"/>
    <s v="892505"/>
    <s v="468 Blackstone Inc. : 988 Blackstone SOW #12"/>
    <s v="25160"/>
    <s v="16856642182"/>
    <m/>
    <m/>
    <m/>
    <n v="480.22353945415932"/>
    <x v="4"/>
    <x v="5"/>
    <x v="1"/>
  </r>
  <r>
    <s v="Journal"/>
    <x v="2"/>
    <s v="Data Engineering"/>
    <s v="Data Engineering"/>
    <d v="2024-08-31T00:00:00"/>
    <x v="0"/>
    <s v="50307"/>
    <s v="893227"/>
    <s v="469 Stagwell Marketing Cloud LLC : 985 Stagwell SOW#1"/>
    <s v="25157"/>
    <s v="17001841791"/>
    <m/>
    <m/>
    <m/>
    <n v="520.2421677420059"/>
    <x v="4"/>
    <x v="78"/>
    <x v="1"/>
  </r>
  <r>
    <s v="Journal"/>
    <x v="2"/>
    <s v="Data Engineering"/>
    <s v="Data Engineering"/>
    <d v="2024-08-31T00:00:00"/>
    <x v="0"/>
    <s v="51361"/>
    <s v="894480"/>
    <s v="459 Roku Inc. : 968 Roku SOW 2 - Data Engineering Team"/>
    <s v="25140"/>
    <s v="16977994594"/>
    <m/>
    <m/>
    <m/>
    <n v="480.22353945415932"/>
    <x v="4"/>
    <x v="69"/>
    <x v="1"/>
  </r>
  <r>
    <s v="Journal"/>
    <x v="2"/>
    <s v="Data Engineering"/>
    <s v="Data Engineering"/>
    <d v="2024-08-31T00:00:00"/>
    <x v="0"/>
    <s v="50839"/>
    <s v="892751"/>
    <s v="460 Globalization Partners Inc. : 1349 Globalization Partners SOW #41 - Data Engineering Team Renewal"/>
    <s v="35885"/>
    <s v="17771226635"/>
    <m/>
    <m/>
    <m/>
    <n v="384.17883156332749"/>
    <x v="4"/>
    <x v="75"/>
    <x v="1"/>
  </r>
  <r>
    <s v="Journal"/>
    <x v="2"/>
    <s v="Data Engineering"/>
    <s v="Data Engineering"/>
    <d v="2024-08-31T00:00:00"/>
    <x v="0"/>
    <s v="51348"/>
    <s v="894468"/>
    <s v="482 Madhive : 1111 Madhive - SOW1"/>
    <s v="26788"/>
    <s v="16592846934"/>
    <m/>
    <m/>
    <m/>
    <n v="360.16765459061952"/>
    <x v="4"/>
    <x v="79"/>
    <x v="1"/>
  </r>
  <r>
    <s v="Journal"/>
    <x v="2"/>
    <s v="Data Engineering"/>
    <s v="Data Engineering"/>
    <d v="2024-08-31T00:00:00"/>
    <x v="0"/>
    <s v="50939"/>
    <s v="893902"/>
    <s v="460 Globalization Partners Inc. : 1366 Globalization Partners SOW #39 - Data Engineering Team  Renewal"/>
    <s v="36409"/>
    <s v="17772967350"/>
    <m/>
    <m/>
    <m/>
    <n v="376.17510590575813"/>
    <x v="4"/>
    <x v="75"/>
    <x v="1"/>
  </r>
  <r>
    <s v="Journal"/>
    <x v="2"/>
    <s v="Data Engineering"/>
    <s v="Data Engineering"/>
    <d v="2024-08-31T00:00:00"/>
    <x v="0"/>
    <s v="50100"/>
    <s v="892360"/>
    <s v="468 Blackstone Inc. : 988 Blackstone SOW #12"/>
    <s v="25160"/>
    <s v="16856642182"/>
    <m/>
    <m/>
    <m/>
    <n v="560.2607960298526"/>
    <x v="4"/>
    <x v="5"/>
    <x v="1"/>
  </r>
  <r>
    <s v="Journal"/>
    <x v="2"/>
    <s v="Data Engineering"/>
    <s v="Data Engineering"/>
    <d v="2024-08-31T00:00:00"/>
    <x v="0"/>
    <s v="50227"/>
    <s v="892980"/>
    <s v="465 Sincera Technologies LLC : 980 Sincera SOW 3 - Data Engineering Team"/>
    <s v="25152"/>
    <s v="17001844665"/>
    <m/>
    <m/>
    <m/>
    <n v="240.11176972707966"/>
    <x v="4"/>
    <x v="77"/>
    <x v="1"/>
  </r>
  <r>
    <s v="Journal"/>
    <x v="2"/>
    <s v="Data Engineering"/>
    <s v="Data Engineering"/>
    <d v="2024-08-31T00:00:00"/>
    <x v="0"/>
    <s v="50176"/>
    <s v="892949"/>
    <s v="466 Pixability Inc. : 1331 Pixability SOW 4"/>
    <s v="34753"/>
    <s v="17583740188"/>
    <m/>
    <m/>
    <m/>
    <n v="258.12015245661064"/>
    <x v="4"/>
    <x v="76"/>
    <x v="1"/>
  </r>
  <r>
    <s v="Journal"/>
    <x v="2"/>
    <s v="Data Engineering"/>
    <s v="Data Engineering"/>
    <d v="2024-08-31T00:00:00"/>
    <x v="0"/>
    <s v="51120"/>
    <s v="894321"/>
    <s v="459 Roku Inc. : 966 SOW#1 2024 - DE &amp; BI Team"/>
    <s v="25138"/>
    <s v="16977995014"/>
    <m/>
    <m/>
    <m/>
    <n v="432.20118550874338"/>
    <x v="4"/>
    <x v="69"/>
    <x v="1"/>
  </r>
  <r>
    <s v="Journal"/>
    <x v="2"/>
    <s v="Data Engineering"/>
    <s v="Data Engineering"/>
    <d v="2024-08-31T00:00:00"/>
    <x v="0"/>
    <s v="50920"/>
    <s v="893994"/>
    <s v="459 Roku Inc. : 966 SOW#1 2024 - DE &amp; BI Team"/>
    <s v="25138"/>
    <s v="16977995014"/>
    <m/>
    <m/>
    <m/>
    <n v="320.14902630277288"/>
    <x v="4"/>
    <x v="69"/>
    <x v="1"/>
  </r>
  <r>
    <s v="Journal"/>
    <x v="2"/>
    <s v="Data Engineering"/>
    <s v="Data Engineering"/>
    <d v="2024-08-31T00:00:00"/>
    <x v="0"/>
    <s v="49954"/>
    <s v="892827"/>
    <s v="461 Session M Inc. : 974 Mastercard SOW #6"/>
    <s v="25146"/>
    <s v="16716229170"/>
    <m/>
    <m/>
    <m/>
    <n v="400.1862828784661"/>
    <x v="4"/>
    <x v="29"/>
    <x v="1"/>
  </r>
  <r>
    <s v="Journal"/>
    <x v="9"/>
    <s v="Data Engineering"/>
    <s v="Data Engineering"/>
    <d v="2024-08-31T00:00:00"/>
    <x v="0"/>
    <s v="51807"/>
    <s v="901510"/>
    <s v="11 Visa : 1246 NextGen Solutions"/>
    <s v="31318"/>
    <s v="18657995555"/>
    <m/>
    <m/>
    <m/>
    <n v="-483.98"/>
    <x v="4"/>
    <x v="23"/>
    <x v="1"/>
  </r>
  <r>
    <s v="Journal"/>
    <x v="2"/>
    <s v="Data Engineering"/>
    <s v="Data Engineering"/>
    <d v="2024-08-31T00:00:00"/>
    <x v="0"/>
    <s v="49788"/>
    <s v="892411"/>
    <s v="468 Blackstone Inc. : 988 Blackstone SOW #12"/>
    <s v="25160"/>
    <s v="16856642182"/>
    <m/>
    <m/>
    <m/>
    <n v="536.24961905714463"/>
    <x v="4"/>
    <x v="5"/>
    <x v="1"/>
  </r>
  <r>
    <s v="Journal"/>
    <x v="2"/>
    <s v="Data Engineering"/>
    <s v="Data Engineering"/>
    <d v="2024-08-31T00:00:00"/>
    <x v="0"/>
    <s v="50617"/>
    <s v="893510"/>
    <s v="459 Roku Inc. : 966 SOW#1 2024 - DE &amp; BI Team"/>
    <s v="25138"/>
    <s v="16977995014"/>
    <m/>
    <m/>
    <m/>
    <n v="320.14902630277288"/>
    <x v="4"/>
    <x v="69"/>
    <x v="1"/>
  </r>
  <r>
    <s v="Journal"/>
    <x v="2"/>
    <s v="Data Engineering"/>
    <s v="Data Engineering"/>
    <d v="2024-08-31T00:00:00"/>
    <x v="0"/>
    <s v="50324"/>
    <s v="893235"/>
    <s v="469 Stagwell Marketing Cloud LLC : 985 Stagwell SOW#1"/>
    <s v="25157"/>
    <s v="17001841791"/>
    <m/>
    <m/>
    <m/>
    <n v="520.2421677420059"/>
    <x v="4"/>
    <x v="78"/>
    <x v="1"/>
  </r>
  <r>
    <s v="Journal"/>
    <x v="2"/>
    <s v="Data Engineering"/>
    <s v="Data Engineering"/>
    <d v="2024-08-31T00:00:00"/>
    <x v="0"/>
    <s v="50699"/>
    <s v="893533"/>
    <s v="468 Blackstone Inc. : 1370 Blackstone - SOW#17 - Data Engineering Team"/>
    <s v="36413"/>
    <s v="20242405226"/>
    <m/>
    <m/>
    <m/>
    <n v="440.20491116631274"/>
    <x v="4"/>
    <x v="5"/>
    <x v="1"/>
  </r>
  <r>
    <s v="Journal"/>
    <x v="2"/>
    <s v="Data Engineering"/>
    <s v="Data Engineering"/>
    <d v="2024-08-31T00:00:00"/>
    <x v="0"/>
    <s v="50737"/>
    <s v="893688"/>
    <s v="460 Globalization Partners Inc. : 1029 GP SOW #34"/>
    <s v="25867"/>
    <s v="16974076254"/>
    <m/>
    <m/>
    <m/>
    <n v="360.16765459061952"/>
    <x v="4"/>
    <x v="75"/>
    <x v="1"/>
  </r>
  <r>
    <s v="Journal"/>
    <x v="2"/>
    <s v="Data Engineering"/>
    <s v="Data Engineering"/>
    <d v="2024-08-31T00:00:00"/>
    <x v="0"/>
    <s v="50577"/>
    <s v="893492"/>
    <s v="459 Roku Inc. : 966 SOW#1 2024 - DE &amp; BI Team"/>
    <s v="25138"/>
    <s v="16977995014"/>
    <m/>
    <m/>
    <m/>
    <n v="320.14902630277288"/>
    <x v="4"/>
    <x v="69"/>
    <x v="1"/>
  </r>
  <r>
    <s v="Journal"/>
    <x v="2"/>
    <s v="Data Engineering"/>
    <s v="Data Engineering"/>
    <d v="2024-08-31T00:00:00"/>
    <x v="0"/>
    <s v="50548"/>
    <s v="893471"/>
    <s v="459 Roku Inc. : 966 SOW#1 2024 - DE &amp; BI Team"/>
    <s v="25138"/>
    <s v="16977995014"/>
    <m/>
    <m/>
    <m/>
    <n v="320.14902630277288"/>
    <x v="4"/>
    <x v="69"/>
    <x v="1"/>
  </r>
  <r>
    <s v="Journal"/>
    <x v="2"/>
    <s v="Data Engineering"/>
    <s v="Data Engineering"/>
    <d v="2024-08-31T00:00:00"/>
    <x v="0"/>
    <s v="50538"/>
    <s v="893462"/>
    <s v="468 Blackstone Inc. : 1255 Blackstone - Python Engineers (James Team)"/>
    <s v="32036"/>
    <s v="19584503853"/>
    <m/>
    <m/>
    <m/>
    <n v="560.2607960298526"/>
    <x v="4"/>
    <x v="5"/>
    <x v="1"/>
  </r>
  <r>
    <s v="Journal"/>
    <x v="2"/>
    <s v="Data Engineering"/>
    <s v="Data Engineering"/>
    <d v="2024-08-31T00:00:00"/>
    <x v="0"/>
    <s v="50433"/>
    <s v="893288"/>
    <s v="469 Stagwell Marketing Cloud LLC : 1190 Stagwell - SOW#4 - Data Engineering Team"/>
    <s v="29211"/>
    <s v="17692058278"/>
    <m/>
    <m/>
    <m/>
    <n v="400.1862828784661"/>
    <x v="4"/>
    <x v="78"/>
    <x v="1"/>
  </r>
  <r>
    <s v="Journal"/>
    <x v="2"/>
    <s v="Data Engineering"/>
    <s v="Data Engineering"/>
    <d v="2024-08-31T00:00:00"/>
    <x v="0"/>
    <s v="49909"/>
    <s v="892487"/>
    <s v="461 Session M Inc. : 974 Mastercard SOW #6"/>
    <s v="25146"/>
    <s v="16716229170"/>
    <m/>
    <m/>
    <m/>
    <n v="400.1862828784661"/>
    <x v="4"/>
    <x v="29"/>
    <x v="1"/>
  </r>
  <r>
    <s v="Journal"/>
    <x v="2"/>
    <s v="Data Engineering"/>
    <s v="Data Engineering"/>
    <d v="2024-08-31T00:00:00"/>
    <x v="0"/>
    <s v="50891"/>
    <s v="893583"/>
    <s v="460 Globalization Partners Inc. : 1349 Globalization Partners SOW #41 - Data Engineering Team Renewal"/>
    <s v="35885"/>
    <s v="17771226635"/>
    <m/>
    <m/>
    <m/>
    <n v="384.17883156332749"/>
    <x v="4"/>
    <x v="75"/>
    <x v="1"/>
  </r>
  <r>
    <s v="Journal"/>
    <x v="2"/>
    <s v="Data Engineering"/>
    <s v="Data Engineering"/>
    <d v="2024-08-31T00:00:00"/>
    <x v="0"/>
    <s v="51114"/>
    <s v="894140"/>
    <s v="459 Roku Inc. : 966 SOW#1 2024 - DE &amp; BI Team"/>
    <s v="25138"/>
    <s v="16977995014"/>
    <m/>
    <m/>
    <m/>
    <n v="320.14902630277288"/>
    <x v="4"/>
    <x v="69"/>
    <x v="1"/>
  </r>
  <r>
    <s v="Journal"/>
    <x v="2"/>
    <s v="Data Engineering"/>
    <s v="Data Engineering"/>
    <d v="2024-08-31T00:00:00"/>
    <x v="0"/>
    <s v="51265"/>
    <s v="894433"/>
    <s v="459 Roku Inc. : 966 SOW#1 2024 - DE &amp; BI Team"/>
    <s v="25138"/>
    <s v="16977995014"/>
    <m/>
    <m/>
    <m/>
    <n v="360.16765459061952"/>
    <x v="4"/>
    <x v="69"/>
    <x v="1"/>
  </r>
  <r>
    <s v="Journal"/>
    <x v="2"/>
    <s v="Data Engineering"/>
    <s v="Data Engineering"/>
    <d v="2024-08-31T00:00:00"/>
    <x v="0"/>
    <s v="50028"/>
    <s v="892880"/>
    <s v="468 Blackstone Inc. : 988 Blackstone SOW #12"/>
    <s v="25160"/>
    <s v="16856642182"/>
    <m/>
    <m/>
    <m/>
    <n v="320.14902630277288"/>
    <x v="4"/>
    <x v="5"/>
    <x v="1"/>
  </r>
  <r>
    <s v="Journal"/>
    <x v="2"/>
    <s v="Data Engineering"/>
    <s v="Data Engineering"/>
    <d v="2024-08-31T00:00:00"/>
    <x v="0"/>
    <s v="51000"/>
    <s v="893954"/>
    <s v="459 Roku Inc. : 966 SOW#1 2024 - DE &amp; BI Team"/>
    <s v="25138"/>
    <s v="16977995014"/>
    <m/>
    <m/>
    <m/>
    <n v="464.21608813902071"/>
    <x v="4"/>
    <x v="69"/>
    <x v="1"/>
  </r>
  <r>
    <s v="Journal"/>
    <x v="9"/>
    <s v="Data Engineering"/>
    <s v="Data Engineering"/>
    <d v="2024-08-31T00:00:00"/>
    <x v="0"/>
    <s v="52019"/>
    <s v="908757"/>
    <s v="451 Cornerstone Building Brands : 1212 Cornerstone Shelter Scheduling Implementation"/>
    <s v="30356"/>
    <s v="17731619858"/>
    <m/>
    <m/>
    <s v="Retainer Rev Rec"/>
    <n v="31960.85"/>
    <x v="4"/>
    <x v="31"/>
    <x v="1"/>
  </r>
  <r>
    <s v="Journal"/>
    <x v="2"/>
    <s v="Data Engineering"/>
    <s v="Data Engineering"/>
    <d v="2024-08-31T00:00:00"/>
    <x v="0"/>
    <s v="50721"/>
    <s v="893678"/>
    <s v="460 Globalization Partners Inc. : 1028 GP SOW #33"/>
    <s v="25866"/>
    <s v="16973568605"/>
    <m/>
    <m/>
    <m/>
    <n v="544.25334471471388"/>
    <x v="4"/>
    <x v="75"/>
    <x v="1"/>
  </r>
  <r>
    <s v="Journal"/>
    <x v="2"/>
    <s v="Data Engineering"/>
    <s v="Data Engineering"/>
    <d v="2024-08-31T00:00:00"/>
    <x v="0"/>
    <s v="49789"/>
    <s v="892412"/>
    <s v="461 Session M Inc. : 974 Mastercard SOW #6"/>
    <s v="25146"/>
    <s v="16716229170"/>
    <m/>
    <m/>
    <m/>
    <n v="400.1862828784661"/>
    <x v="4"/>
    <x v="29"/>
    <x v="1"/>
  </r>
  <r>
    <s v="Journal"/>
    <x v="2"/>
    <s v="Data Engineering"/>
    <s v="Data Engineering"/>
    <d v="2024-08-31T00:00:00"/>
    <x v="0"/>
    <s v="49773"/>
    <s v="892402"/>
    <s v="461 Session M Inc. : 974 Mastercard SOW #6"/>
    <s v="25146"/>
    <s v="16716229170"/>
    <m/>
    <m/>
    <m/>
    <n v="496.23099076929799"/>
    <x v="4"/>
    <x v="29"/>
    <x v="1"/>
  </r>
  <r>
    <s v="Journal"/>
    <x v="2"/>
    <s v="Data Engineering"/>
    <s v="Data Engineering"/>
    <d v="2024-08-31T00:00:00"/>
    <x v="0"/>
    <s v="49910"/>
    <s v="892488"/>
    <s v="468 Blackstone Inc. : 988 Blackstone SOW #12"/>
    <s v="25160"/>
    <s v="16856642182"/>
    <m/>
    <m/>
    <m/>
    <n v="560.2607960298526"/>
    <x v="4"/>
    <x v="5"/>
    <x v="1"/>
  </r>
  <r>
    <s v="Journal"/>
    <x v="9"/>
    <s v="Data Engineering"/>
    <s v="Data Engineering"/>
    <d v="2024-08-31T00:00:00"/>
    <x v="0"/>
    <s v="51821"/>
    <s v="901607"/>
    <s v="11 Visa : 1264 VISA Consumer Payment - DE/BI project"/>
    <s v="32547"/>
    <s v="19569235802"/>
    <m/>
    <m/>
    <m/>
    <n v="9367.73"/>
    <x v="4"/>
    <x v="23"/>
    <x v="1"/>
  </r>
  <r>
    <s v="Journal"/>
    <x v="2"/>
    <s v="Data Engineering"/>
    <s v="Data Engineering"/>
    <d v="2024-08-31T00:00:00"/>
    <x v="0"/>
    <s v="51142"/>
    <s v="894335"/>
    <s v="459 Roku Inc. : 966 SOW#1 2024 - DE &amp; BI Team"/>
    <s v="25138"/>
    <s v="16977995014"/>
    <m/>
    <m/>
    <m/>
    <n v="480.22353945415932"/>
    <x v="4"/>
    <x v="69"/>
    <x v="1"/>
  </r>
  <r>
    <s v="Journal"/>
    <x v="2"/>
    <s v="Data Engineering"/>
    <s v="Data Engineering"/>
    <d v="2024-08-31T00:00:00"/>
    <x v="0"/>
    <s v="51345"/>
    <s v="894465"/>
    <s v="482 Madhive : 1111 Madhive - SOW1"/>
    <s v="26788"/>
    <s v="16592846934"/>
    <m/>
    <m/>
    <m/>
    <n v="270.12574094296463"/>
    <x v="4"/>
    <x v="79"/>
    <x v="1"/>
  </r>
  <r>
    <s v="Journal"/>
    <x v="2"/>
    <s v="Data Engineering"/>
    <s v="Data Engineering"/>
    <d v="2024-08-31T00:00:00"/>
    <x v="0"/>
    <s v="51109"/>
    <s v="894317"/>
    <s v="459 Roku Inc. : 966 SOW#1 2024 - DE &amp; BI Team"/>
    <s v="25138"/>
    <s v="16977995014"/>
    <m/>
    <m/>
    <m/>
    <n v="360.16765459061952"/>
    <x v="4"/>
    <x v="69"/>
    <x v="1"/>
  </r>
  <r>
    <s v="Journal"/>
    <x v="2"/>
    <s v="Data Engineering"/>
    <s v="Data Engineering"/>
    <d v="2024-08-31T00:00:00"/>
    <x v="0"/>
    <s v="50553"/>
    <s v="893475"/>
    <s v="459 Roku Inc. : 966 SOW#1 2024 - DE &amp; BI Team"/>
    <s v="25138"/>
    <s v="16977995014"/>
    <m/>
    <m/>
    <m/>
    <n v="344.16020327548085"/>
    <x v="4"/>
    <x v="69"/>
    <x v="1"/>
  </r>
  <r>
    <s v="Journal"/>
    <x v="2"/>
    <s v="Data Engineering"/>
    <s v="Data Engineering"/>
    <d v="2024-08-31T00:00:00"/>
    <x v="0"/>
    <s v="50333"/>
    <s v="893242"/>
    <s v="468 Blackstone Inc. : 1181 Blackstone - SOW#23 - DE Tech Lead (Rafael Team)"/>
    <s v="28998"/>
    <s v="18243049512"/>
    <m/>
    <m/>
    <m/>
    <n v="440.20491116631274"/>
    <x v="4"/>
    <x v="5"/>
    <x v="1"/>
  </r>
  <r>
    <s v="Journal"/>
    <x v="2"/>
    <s v="Data Engineering"/>
    <s v="Data Engineering"/>
    <d v="2024-08-31T00:00:00"/>
    <x v="0"/>
    <s v="50440"/>
    <s v="893395"/>
    <s v="459 Roku Inc. : 966 SOW#1 2024 - DE &amp; BI Team"/>
    <s v="25138"/>
    <s v="16977995014"/>
    <m/>
    <m/>
    <m/>
    <n v="320.14902630277288"/>
    <x v="4"/>
    <x v="69"/>
    <x v="1"/>
  </r>
  <r>
    <s v="Journal"/>
    <x v="2"/>
    <s v="Data Engineering"/>
    <s v="Data Engineering"/>
    <d v="2024-08-31T00:00:00"/>
    <x v="0"/>
    <s v="51331"/>
    <s v="894462"/>
    <s v="459 Roku Inc. : 968 Roku SOW 2 - Data Engineering Team"/>
    <s v="25140"/>
    <s v="16977994594"/>
    <m/>
    <m/>
    <m/>
    <n v="480.22353945415932"/>
    <x v="4"/>
    <x v="69"/>
    <x v="1"/>
  </r>
  <r>
    <s v="Journal"/>
    <x v="2"/>
    <s v="Data Engineering"/>
    <s v="Data Engineering"/>
    <d v="2024-08-31T00:00:00"/>
    <x v="0"/>
    <s v="50708"/>
    <s v="892737"/>
    <s v="460 Globalization Partners Inc. : 1028 GP SOW #33"/>
    <s v="25866"/>
    <s v="16973568605"/>
    <m/>
    <m/>
    <m/>
    <n v="544.25334471471388"/>
    <x v="4"/>
    <x v="75"/>
    <x v="1"/>
  </r>
  <r>
    <s v="Journal"/>
    <x v="9"/>
    <s v="Data Engineering"/>
    <s v="Data Engineering"/>
    <d v="2024-08-31T00:00:00"/>
    <x v="0"/>
    <s v="51836"/>
    <s v="901620"/>
    <s v="280 NBCU : 1333 NBCU - Prism (Wingspan) 2.0 Engineering Team Extension"/>
    <s v="34755"/>
    <s v="14229394307"/>
    <m/>
    <m/>
    <m/>
    <n v="19114.09"/>
    <x v="4"/>
    <x v="7"/>
    <x v="1"/>
  </r>
  <r>
    <s v="Journal"/>
    <x v="2"/>
    <s v="Data Engineering"/>
    <s v="Data Engineering"/>
    <d v="2024-08-31T00:00:00"/>
    <x v="0"/>
    <s v="50790"/>
    <s v="892741"/>
    <s v="460 Globalization Partners Inc. : 1349 Globalization Partners SOW #41 - Data Engineering Team Renewal"/>
    <s v="35885"/>
    <s v="17771226635"/>
    <m/>
    <m/>
    <m/>
    <n v="448.20863682388205"/>
    <x v="4"/>
    <x v="75"/>
    <x v="1"/>
  </r>
  <r>
    <s v="Journal"/>
    <x v="2"/>
    <s v="Data Engineering"/>
    <s v="Data Engineering"/>
    <d v="2024-08-31T00:00:00"/>
    <x v="0"/>
    <s v="49800"/>
    <s v="892422"/>
    <s v="468 Blackstone Inc. : 988 Blackstone SOW #12"/>
    <s v="25160"/>
    <s v="16856642182"/>
    <m/>
    <m/>
    <m/>
    <n v="480.22353945415932"/>
    <x v="4"/>
    <x v="5"/>
    <x v="1"/>
  </r>
  <r>
    <s v="Journal"/>
    <x v="2"/>
    <s v="Data Engineering"/>
    <s v="Data Engineering"/>
    <d v="2024-08-31T00:00:00"/>
    <x v="0"/>
    <s v="50526"/>
    <s v="893003"/>
    <s v="459 Roku Inc. : 966 SOW#1 2024 - DE &amp; BI Team"/>
    <s v="25138"/>
    <s v="16977995014"/>
    <m/>
    <m/>
    <m/>
    <n v="320.14902630277288"/>
    <x v="4"/>
    <x v="69"/>
    <x v="1"/>
  </r>
  <r>
    <s v="Journal"/>
    <x v="2"/>
    <s v="Data Engineering"/>
    <s v="Data Engineering"/>
    <d v="2024-08-31T00:00:00"/>
    <x v="0"/>
    <s v="50554"/>
    <s v="893476"/>
    <s v="468 Blackstone Inc. : 1255 Blackstone - Python Engineers (James Team)"/>
    <s v="32036"/>
    <s v="19584503853"/>
    <m/>
    <m/>
    <m/>
    <n v="520.2421677420059"/>
    <x v="4"/>
    <x v="5"/>
    <x v="1"/>
  </r>
  <r>
    <s v="Journal"/>
    <x v="2"/>
    <s v="Data Engineering"/>
    <s v="Data Engineering"/>
    <d v="2024-08-31T00:00:00"/>
    <x v="0"/>
    <s v="50624"/>
    <s v="893623"/>
    <s v="468 Blackstone Inc. : 1285 Blackstone - SOW#24 FS Engineer (Seb Team)"/>
    <s v="32875"/>
    <s v="19901929100"/>
    <m/>
    <m/>
    <m/>
    <n v="520.2421677420059"/>
    <x v="4"/>
    <x v="5"/>
    <x v="1"/>
  </r>
  <r>
    <s v="Journal"/>
    <x v="2"/>
    <s v="Data Engineering"/>
    <s v="Data Engineering"/>
    <d v="2024-08-31T00:00:00"/>
    <x v="0"/>
    <s v="50566"/>
    <s v="893483"/>
    <s v="459 Roku Inc. : 966 SOW#1 2024 - DE &amp; BI Team"/>
    <s v="25138"/>
    <s v="16977995014"/>
    <m/>
    <m/>
    <m/>
    <n v="464.21608813902071"/>
    <x v="4"/>
    <x v="69"/>
    <x v="1"/>
  </r>
  <r>
    <s v="Journal"/>
    <x v="2"/>
    <s v="Data Engineering"/>
    <s v="Data Engineering"/>
    <d v="2024-08-31T00:00:00"/>
    <x v="0"/>
    <s v="51222"/>
    <s v="894163"/>
    <s v="459 Roku Inc. : 966 SOW#1 2024 - DE &amp; BI Team"/>
    <s v="25138"/>
    <s v="16977995014"/>
    <m/>
    <m/>
    <m/>
    <n v="464.21608813902071"/>
    <x v="4"/>
    <x v="69"/>
    <x v="1"/>
  </r>
  <r>
    <s v="Journal"/>
    <x v="2"/>
    <s v="Data Engineering"/>
    <s v="Data Engineering"/>
    <d v="2024-08-31T00:00:00"/>
    <x v="0"/>
    <s v="50650"/>
    <s v="893515"/>
    <s v="468 Blackstone Inc. : 1329 Blackstone - SOW#19 - Exec Office Team (.Net)"/>
    <s v="34751"/>
    <s v="18659335221"/>
    <m/>
    <m/>
    <m/>
    <n v="560.2607960298526"/>
    <x v="4"/>
    <x v="5"/>
    <x v="1"/>
  </r>
  <r>
    <s v="Journal"/>
    <x v="2"/>
    <s v="Data Engineering"/>
    <s v="Data Engineering"/>
    <d v="2024-08-31T00:00:00"/>
    <x v="0"/>
    <s v="50286"/>
    <s v="893129"/>
    <s v="468 Blackstone Inc. : 1141 Blackstone - SOW#16 - Exec Office Team (.Net)"/>
    <s v="28140"/>
    <s v="17690283562"/>
    <m/>
    <m/>
    <m/>
    <n v="536.24961905714463"/>
    <x v="4"/>
    <x v="5"/>
    <x v="1"/>
  </r>
  <r>
    <s v="Journal"/>
    <x v="2"/>
    <s v="Data Engineering"/>
    <s v="Data Engineering"/>
    <d v="2024-08-31T00:00:00"/>
    <x v="0"/>
    <s v="50305"/>
    <s v="893225"/>
    <s v="469 Stagwell Marketing Cloud LLC : 985 Stagwell SOW#1"/>
    <s v="25157"/>
    <s v="17001841791"/>
    <m/>
    <m/>
    <m/>
    <n v="520.2421677420059"/>
    <x v="4"/>
    <x v="78"/>
    <x v="1"/>
  </r>
  <r>
    <s v="Journal"/>
    <x v="2"/>
    <s v="Data Engineering"/>
    <s v="Data Engineering"/>
    <d v="2024-08-31T00:00:00"/>
    <x v="0"/>
    <s v="49826"/>
    <s v="892438"/>
    <s v="468 Blackstone Inc. : 988 Blackstone SOW #12"/>
    <s v="25160"/>
    <s v="16856642182"/>
    <m/>
    <m/>
    <m/>
    <n v="560.2607960298526"/>
    <x v="4"/>
    <x v="5"/>
    <x v="1"/>
  </r>
  <r>
    <s v="Journal"/>
    <x v="2"/>
    <s v="Data Engineering"/>
    <s v="Data Engineering"/>
    <d v="2024-08-31T00:00:00"/>
    <x v="0"/>
    <s v="51439"/>
    <s v="894733"/>
    <s v="456 ICC in Montevideo represents Blend360 : 1166 Fedefarma: Landing Zone Assessment &amp; Recommendation Phase"/>
    <s v="28678"/>
    <s v="17806464279"/>
    <m/>
    <m/>
    <m/>
    <n v="180.08382729530976"/>
    <x v="4"/>
    <x v="16"/>
    <x v="1"/>
  </r>
  <r>
    <s v="Journal"/>
    <x v="2"/>
    <s v="Data Engineering"/>
    <s v="Data Engineering"/>
    <d v="2024-08-31T00:00:00"/>
    <x v="0"/>
    <s v="50296"/>
    <s v="893216"/>
    <s v="468 Blackstone Inc. : 1141 Blackstone - SOW#16 - Exec Office Team (.Net)"/>
    <s v="28140"/>
    <s v="17690283562"/>
    <m/>
    <m/>
    <m/>
    <n v="536.24961905714463"/>
    <x v="4"/>
    <x v="5"/>
    <x v="1"/>
  </r>
  <r>
    <s v="Journal"/>
    <x v="2"/>
    <s v="Data Engineering"/>
    <s v="Data Engineering"/>
    <d v="2024-08-31T00:00:00"/>
    <x v="0"/>
    <s v="51112"/>
    <s v="894139"/>
    <s v="460 Globalization Partners Inc. : 1367 Globalization Partners SOW #40 - Data Engineering Team Renewal"/>
    <s v="36410"/>
    <s v="17772859452"/>
    <m/>
    <m/>
    <m/>
    <n v="520.2421677420059"/>
    <x v="4"/>
    <x v="75"/>
    <x v="1"/>
  </r>
  <r>
    <s v="Journal"/>
    <x v="2"/>
    <s v="Data Engineering"/>
    <s v="Data Engineering"/>
    <d v="2024-08-31T00:00:00"/>
    <x v="0"/>
    <s v="51020"/>
    <s v="893962"/>
    <s v="459 Roku Inc. : 966 SOW#1 2024 - DE &amp; BI Team"/>
    <s v="25138"/>
    <s v="16977995014"/>
    <m/>
    <m/>
    <m/>
    <n v="320.14902630277288"/>
    <x v="4"/>
    <x v="69"/>
    <x v="1"/>
  </r>
  <r>
    <s v="Journal"/>
    <x v="2"/>
    <s v="Data Engineering"/>
    <s v="Data Engineering"/>
    <d v="2024-08-31T00:00:00"/>
    <x v="0"/>
    <s v="50940"/>
    <s v="893903"/>
    <s v="459 Roku Inc. : 966 SOW#1 2024 - DE &amp; BI Team"/>
    <s v="25138"/>
    <s v="16977995014"/>
    <m/>
    <m/>
    <m/>
    <n v="320.14902630277288"/>
    <x v="4"/>
    <x v="69"/>
    <x v="1"/>
  </r>
  <r>
    <s v="Journal"/>
    <x v="2"/>
    <s v="Data Engineering"/>
    <s v="Data Engineering"/>
    <d v="2024-08-31T00:00:00"/>
    <x v="0"/>
    <s v="50634"/>
    <s v="893633"/>
    <s v="468 Blackstone Inc. : 1285 Blackstone - SOW#24 FS Engineer (Seb Team)"/>
    <s v="32875"/>
    <s v="19901929100"/>
    <m/>
    <m/>
    <m/>
    <n v="520.2421677420059"/>
    <x v="4"/>
    <x v="5"/>
    <x v="1"/>
  </r>
  <r>
    <s v="Journal"/>
    <x v="2"/>
    <s v="Data Engineering"/>
    <s v="Data Engineering"/>
    <d v="2024-08-31T00:00:00"/>
    <x v="0"/>
    <s v="50829"/>
    <s v="893741"/>
    <s v="459 Roku Inc. : 966 SOW#1 2024 - DE &amp; BI Team"/>
    <s v="25138"/>
    <s v="16977995014"/>
    <m/>
    <m/>
    <m/>
    <n v="320.14902630277288"/>
    <x v="4"/>
    <x v="69"/>
    <x v="1"/>
  </r>
  <r>
    <s v="Journal"/>
    <x v="2"/>
    <s v="Data Engineering"/>
    <s v="Data Engineering"/>
    <d v="2024-08-31T00:00:00"/>
    <x v="0"/>
    <s v="51046"/>
    <s v="894111"/>
    <s v="459 Roku Inc. : 966 SOW#1 2024 - DE &amp; BI Team"/>
    <s v="25138"/>
    <s v="16977995014"/>
    <m/>
    <m/>
    <m/>
    <n v="360.16765459061952"/>
    <x v="4"/>
    <x v="69"/>
    <x v="1"/>
  </r>
  <r>
    <s v="Journal"/>
    <x v="2"/>
    <s v="Data Engineering"/>
    <s v="Data Engineering"/>
    <d v="2024-08-31T00:00:00"/>
    <x v="0"/>
    <s v="49918"/>
    <s v="892796"/>
    <s v="461 Session M Inc. : 974 Mastercard SOW #6"/>
    <s v="25146"/>
    <s v="16716229170"/>
    <m/>
    <m/>
    <m/>
    <n v="496.23099076929799"/>
    <x v="4"/>
    <x v="29"/>
    <x v="1"/>
  </r>
  <r>
    <s v="Journal"/>
    <x v="2"/>
    <s v="Data Engineering"/>
    <s v="Data Engineering"/>
    <d v="2024-08-31T00:00:00"/>
    <x v="0"/>
    <s v="51433"/>
    <s v="894727"/>
    <s v="456 ICC in Montevideo represents Blend360 : 1166 Fedefarma: Landing Zone Assessment &amp; Recommendation Phase"/>
    <s v="28678"/>
    <s v="17806464279"/>
    <m/>
    <m/>
    <m/>
    <n v="160.07451315138644"/>
    <x v="4"/>
    <x v="16"/>
    <x v="1"/>
  </r>
  <r>
    <s v="Journal"/>
    <x v="2"/>
    <s v="Data Engineering"/>
    <s v="Data Engineering"/>
    <d v="2024-08-31T00:00:00"/>
    <x v="0"/>
    <s v="51117"/>
    <s v="894318"/>
    <s v="460 Globalization Partners Inc. : 1367 Globalization Partners SOW #40 - Data Engineering Team Renewal"/>
    <s v="36410"/>
    <s v="17772859452"/>
    <m/>
    <m/>
    <m/>
    <n v="520.2421677420059"/>
    <x v="4"/>
    <x v="75"/>
    <x v="1"/>
  </r>
  <r>
    <s v="Journal"/>
    <x v="2"/>
    <s v="Data Engineering"/>
    <s v="Data Engineering"/>
    <d v="2024-08-31T00:00:00"/>
    <x v="0"/>
    <s v="50393"/>
    <s v="893265"/>
    <s v="468 Blackstone Inc. : 1189 Blackstone - SOW#15 - Developer Experience Team (.Net)"/>
    <s v="29210"/>
    <s v="17485557310"/>
    <m/>
    <m/>
    <m/>
    <n v="560.2607960298526"/>
    <x v="4"/>
    <x v="5"/>
    <x v="1"/>
  </r>
  <r>
    <s v="Journal"/>
    <x v="2"/>
    <s v="Data Engineering"/>
    <s v="Data Engineering"/>
    <d v="2024-08-31T00:00:00"/>
    <x v="0"/>
    <s v="51029"/>
    <s v="894109"/>
    <s v="460 Globalization Partners Inc. : 1366 Globalization Partners SOW #39 - Data Engineering Team  Renewal"/>
    <s v="36409"/>
    <s v="17772967350"/>
    <m/>
    <m/>
    <m/>
    <n v="376.17510590575813"/>
    <x v="4"/>
    <x v="75"/>
    <x v="1"/>
  </r>
  <r>
    <s v="Journal"/>
    <x v="2"/>
    <s v="Data Engineering"/>
    <s v="Data Engineering"/>
    <d v="2024-08-31T00:00:00"/>
    <x v="0"/>
    <s v="50912"/>
    <s v="893894"/>
    <s v="460 Globalization Partners Inc. : 1349 Globalization Partners SOW #41 - Data Engineering Team Renewal"/>
    <s v="35885"/>
    <s v="17771226635"/>
    <m/>
    <m/>
    <m/>
    <n v="392.1825572208968"/>
    <x v="4"/>
    <x v="75"/>
    <x v="1"/>
  </r>
  <r>
    <s v="Journal"/>
    <x v="2"/>
    <s v="Data Engineering"/>
    <s v="Data Engineering"/>
    <d v="2024-08-31T00:00:00"/>
    <x v="0"/>
    <s v="51307"/>
    <s v="892769"/>
    <s v="459 Roku Inc. : 966 SOW#1 2024 - DE &amp; BI Team"/>
    <s v="25138"/>
    <s v="16977995014"/>
    <m/>
    <m/>
    <m/>
    <n v="464.21608813902071"/>
    <x v="4"/>
    <x v="69"/>
    <x v="1"/>
  </r>
  <r>
    <s v="Journal"/>
    <x v="2"/>
    <s v="Data Engineering"/>
    <s v="Data Engineering"/>
    <d v="2024-08-31T00:00:00"/>
    <x v="0"/>
    <s v="51442"/>
    <s v="894736"/>
    <s v="456 ICC in Montevideo represents Blend360 : 1166 Fedefarma: Landing Zone Assessment &amp; Recommendation Phase"/>
    <s v="28678"/>
    <s v="17806464279"/>
    <m/>
    <m/>
    <m/>
    <n v="160.07451315138644"/>
    <x v="4"/>
    <x v="16"/>
    <x v="1"/>
  </r>
  <r>
    <s v="Journal"/>
    <x v="2"/>
    <s v="Data Engineering"/>
    <s v="Data Engineering"/>
    <d v="2024-08-31T00:00:00"/>
    <x v="0"/>
    <s v="50885"/>
    <s v="892564"/>
    <s v="460 Globalization Partners Inc. : 1349 Globalization Partners SOW #41 - Data Engineering Team Renewal"/>
    <s v="35885"/>
    <s v="17771226635"/>
    <m/>
    <m/>
    <m/>
    <n v="504.23471642686729"/>
    <x v="4"/>
    <x v="75"/>
    <x v="1"/>
  </r>
  <r>
    <s v="Journal"/>
    <x v="2"/>
    <s v="Data Engineering"/>
    <s v="Data Engineering"/>
    <d v="2024-08-31T00:00:00"/>
    <x v="0"/>
    <s v="49756"/>
    <s v="892392"/>
    <s v="482 Madhive : 1111 Madhive - SOW1"/>
    <s v="26788"/>
    <s v="16592846934"/>
    <m/>
    <m/>
    <m/>
    <n v="270.12574094296463"/>
    <x v="4"/>
    <x v="79"/>
    <x v="1"/>
  </r>
  <r>
    <s v="Journal"/>
    <x v="2"/>
    <s v="Data Engineering"/>
    <s v="Data Engineering"/>
    <d v="2024-08-31T00:00:00"/>
    <x v="0"/>
    <s v="50828"/>
    <s v="893740"/>
    <s v="460 Globalization Partners Inc. : 1349 Globalization Partners SOW #41 - Data Engineering Team Renewal"/>
    <s v="35885"/>
    <s v="17771226635"/>
    <m/>
    <m/>
    <m/>
    <n v="384.17883156332749"/>
    <x v="4"/>
    <x v="75"/>
    <x v="1"/>
  </r>
  <r>
    <s v="Journal"/>
    <x v="2"/>
    <s v="Data Engineering"/>
    <s v="Data Engineering"/>
    <d v="2024-08-31T00:00:00"/>
    <x v="0"/>
    <s v="50755"/>
    <s v="893556"/>
    <s v="459 Roku Inc. : 966 SOW#1 2024 - DE &amp; BI Team"/>
    <s v="25138"/>
    <s v="16977995014"/>
    <m/>
    <m/>
    <m/>
    <n v="504.23471642686729"/>
    <x v="4"/>
    <x v="69"/>
    <x v="1"/>
  </r>
  <r>
    <s v="Journal"/>
    <x v="9"/>
    <s v="Data Engineering"/>
    <s v="Data Engineering"/>
    <d v="2024-08-31T00:00:00"/>
    <x v="0"/>
    <s v="49305"/>
    <s v="889047"/>
    <s v="451 Cornerstone Building Brands : 1212 Cornerstone Shelter Scheduling Implementation"/>
    <s v="30356"/>
    <s v="17731619858"/>
    <m/>
    <m/>
    <m/>
    <n v="-25274.35"/>
    <x v="4"/>
    <x v="31"/>
    <x v="1"/>
  </r>
  <r>
    <s v="Journal"/>
    <x v="9"/>
    <s v="Data Engineering"/>
    <s v="Data Engineering"/>
    <d v="2024-08-31T00:00:00"/>
    <x v="0"/>
    <s v="51798"/>
    <s v="901592"/>
    <s v="374 Dish : 1268 2: Dish - Integrated Data + Martech solution"/>
    <s v="32653"/>
    <s v="17214937942"/>
    <m/>
    <m/>
    <m/>
    <n v="66.319999999999993"/>
    <x v="4"/>
    <x v="13"/>
    <x v="1"/>
  </r>
  <r>
    <s v="Journal"/>
    <x v="2"/>
    <s v="Data Engineering"/>
    <s v="Data Engineering"/>
    <d v="2024-08-31T00:00:00"/>
    <x v="0"/>
    <s v="51373"/>
    <s v="894515"/>
    <s v="468 Blackstone Inc. : 1256 Blackstone - SOW#26 BE Engineer Insurance Team (Scott S.)"/>
    <s v="32037"/>
    <s v="19584717835"/>
    <m/>
    <m/>
    <m/>
    <n v="560.2607960298526"/>
    <x v="4"/>
    <x v="5"/>
    <x v="1"/>
  </r>
  <r>
    <s v="Journal"/>
    <x v="2"/>
    <s v="Data Engineering"/>
    <s v="Data Engineering"/>
    <d v="2024-08-31T00:00:00"/>
    <x v="0"/>
    <s v="51298"/>
    <s v="894190"/>
    <s v="459 Roku Inc. : 966 SOW#1 2024 - DE &amp; BI Team"/>
    <s v="25138"/>
    <s v="16977995014"/>
    <m/>
    <m/>
    <m/>
    <n v="432.20118550874338"/>
    <x v="4"/>
    <x v="69"/>
    <x v="1"/>
  </r>
  <r>
    <s v="Journal"/>
    <x v="2"/>
    <s v="Data Engineering"/>
    <s v="Data Engineering"/>
    <d v="2024-08-31T00:00:00"/>
    <x v="0"/>
    <s v="50079"/>
    <s v="892356"/>
    <s v="468 Blackstone Inc. : 988 Blackstone SOW #12"/>
    <s v="25160"/>
    <s v="16856642182"/>
    <m/>
    <m/>
    <m/>
    <n v="560.2607960298526"/>
    <x v="4"/>
    <x v="5"/>
    <x v="1"/>
  </r>
  <r>
    <s v="Journal"/>
    <x v="2"/>
    <s v="Data Engineering"/>
    <s v="Data Engineering"/>
    <d v="2024-08-31T00:00:00"/>
    <x v="0"/>
    <s v="51441"/>
    <s v="894735"/>
    <s v="456 ICC in Montevideo represents Blend360 : 1166 Fedefarma: Landing Zone Assessment &amp; Recommendation Phase"/>
    <s v="28678"/>
    <s v="17806464279"/>
    <m/>
    <m/>
    <m/>
    <n v="180.08382729530976"/>
    <x v="4"/>
    <x v="16"/>
    <x v="1"/>
  </r>
  <r>
    <s v="Journal"/>
    <x v="2"/>
    <s v="Data Engineering"/>
    <s v="Data Engineering"/>
    <d v="2024-08-31T00:00:00"/>
    <x v="0"/>
    <s v="51317"/>
    <s v="894451"/>
    <s v="459 Roku Inc. : 966 SOW#1 2024 - DE &amp; BI Team"/>
    <s v="25138"/>
    <s v="16977995014"/>
    <m/>
    <m/>
    <m/>
    <n v="567.26417990760183"/>
    <x v="4"/>
    <x v="69"/>
    <x v="1"/>
  </r>
  <r>
    <s v="Journal"/>
    <x v="2"/>
    <s v="Data Engineering"/>
    <s v="Data Engineering"/>
    <d v="2024-08-31T00:00:00"/>
    <x v="0"/>
    <s v="50473"/>
    <s v="893416"/>
    <s v="468 Blackstone Inc. : 1194 Blackstone - SOW#18 - Data Engineer with AWS (Puneet Team)"/>
    <s v="29419"/>
    <s v="18262439992"/>
    <m/>
    <m/>
    <m/>
    <n v="560.2607960298526"/>
    <x v="4"/>
    <x v="5"/>
    <x v="1"/>
  </r>
  <r>
    <s v="Journal"/>
    <x v="2"/>
    <s v="Data Engineering"/>
    <s v="Data Engineering"/>
    <d v="2024-08-31T00:00:00"/>
    <x v="0"/>
    <s v="51108"/>
    <s v="894135"/>
    <s v="460 Globalization Partners Inc. : 1367 Globalization Partners SOW #40 - Data Engineering Team Renewal"/>
    <s v="36410"/>
    <s v="17772859452"/>
    <m/>
    <m/>
    <m/>
    <n v="520.2421677420059"/>
    <x v="4"/>
    <x v="75"/>
    <x v="1"/>
  </r>
  <r>
    <s v="Journal"/>
    <x v="2"/>
    <s v="Data Engineering"/>
    <s v="Data Engineering"/>
    <d v="2024-08-31T00:00:00"/>
    <x v="0"/>
    <s v="50684"/>
    <s v="893525"/>
    <s v="468 Blackstone Inc. : 1329 Blackstone - SOW#19 - Exec Office Team (.Net)"/>
    <s v="34751"/>
    <s v="18659335221"/>
    <m/>
    <m/>
    <m/>
    <n v="560.2607960298526"/>
    <x v="4"/>
    <x v="5"/>
    <x v="1"/>
  </r>
  <r>
    <s v="Journal"/>
    <x v="2"/>
    <s v="Data Engineering"/>
    <s v="Data Engineering"/>
    <d v="2024-08-31T00:00:00"/>
    <x v="0"/>
    <s v="50363"/>
    <s v="893154"/>
    <s v="468 Blackstone Inc. : 1189 Blackstone - SOW#15 - Developer Experience Team (.Net)"/>
    <s v="29210"/>
    <s v="17485557310"/>
    <m/>
    <m/>
    <m/>
    <n v="560.2607960298526"/>
    <x v="4"/>
    <x v="5"/>
    <x v="1"/>
  </r>
  <r>
    <s v="Journal"/>
    <x v="2"/>
    <s v="Data Engineering"/>
    <s v="Data Engineering"/>
    <d v="2024-08-31T00:00:00"/>
    <x v="0"/>
    <s v="49775"/>
    <s v="892404"/>
    <s v="461 Session M Inc. : 974 Mastercard SOW #6"/>
    <s v="25146"/>
    <s v="16716229170"/>
    <m/>
    <m/>
    <m/>
    <n v="400.1862828784661"/>
    <x v="4"/>
    <x v="29"/>
    <x v="1"/>
  </r>
  <r>
    <s v="Journal"/>
    <x v="2"/>
    <s v="Data Engineering"/>
    <s v="Data Engineering"/>
    <d v="2024-08-31T00:00:00"/>
    <x v="0"/>
    <s v="50418"/>
    <s v="893164"/>
    <s v="468 Blackstone Inc. : 1194 Blackstone - SOW#18 - Data Engineer with AWS (Puneet Team)"/>
    <s v="29419"/>
    <s v="18262439992"/>
    <m/>
    <m/>
    <m/>
    <n v="504.23471642686729"/>
    <x v="4"/>
    <x v="5"/>
    <x v="1"/>
  </r>
  <r>
    <s v="Journal"/>
    <x v="2"/>
    <s v="Data Engineering"/>
    <s v="Data Engineering"/>
    <d v="2024-08-31T00:00:00"/>
    <x v="0"/>
    <s v="51272"/>
    <s v="894171"/>
    <s v="482 Madhive : 1111 Madhive - SOW1"/>
    <s v="26788"/>
    <s v="16592846934"/>
    <m/>
    <m/>
    <m/>
    <n v="360.16765459061952"/>
    <x v="4"/>
    <x v="79"/>
    <x v="1"/>
  </r>
  <r>
    <s v="Journal"/>
    <x v="2"/>
    <s v="Data Engineering"/>
    <s v="Data Engineering"/>
    <d v="2024-08-31T00:00:00"/>
    <x v="0"/>
    <s v="50596"/>
    <s v="893507"/>
    <s v="459 Roku Inc. : 966 SOW#1 2024 - DE &amp; BI Team"/>
    <s v="25138"/>
    <s v="16977995014"/>
    <m/>
    <m/>
    <m/>
    <n v="500.23285359808261"/>
    <x v="4"/>
    <x v="69"/>
    <x v="1"/>
  </r>
  <r>
    <s v="Journal"/>
    <x v="2"/>
    <s v="Data Engineering"/>
    <s v="Data Engineering"/>
    <d v="2024-08-31T00:00:00"/>
    <x v="0"/>
    <s v="51261"/>
    <s v="894428"/>
    <s v="482 Madhive : 1111 Madhive - SOW1"/>
    <s v="26788"/>
    <s v="16592846934"/>
    <m/>
    <m/>
    <m/>
    <n v="270.12574094296463"/>
    <x v="4"/>
    <x v="79"/>
    <x v="1"/>
  </r>
  <r>
    <s v="Journal"/>
    <x v="1"/>
    <s v="Data Engineering"/>
    <s v="Data Engineering"/>
    <d v="2024-08-31T00:00:00"/>
    <x v="0"/>
    <s v="49517"/>
    <s v="890164"/>
    <s v="402 ICC in Forth Point Represents Blend360 : 1378 Wyndham - Guest Analytics Retainer"/>
    <s v="36722"/>
    <m/>
    <m/>
    <m/>
    <m/>
    <n v="1483.2875405691398"/>
    <x v="1"/>
    <x v="6"/>
    <x v="1"/>
  </r>
  <r>
    <s v="Journal"/>
    <x v="9"/>
    <s v="Data Engineering"/>
    <s v="Data Engineering"/>
    <d v="2024-08-31T00:00:00"/>
    <x v="0"/>
    <s v="51582"/>
    <s v="898347"/>
    <s v="170 CVS Health : 1296 PV Insights Portal PM"/>
    <s v="33389"/>
    <s v="20194098727"/>
    <m/>
    <m/>
    <m/>
    <n v="19890"/>
    <x v="4"/>
    <x v="3"/>
    <x v="1"/>
  </r>
  <r>
    <s v="Journal"/>
    <x v="2"/>
    <s v="Data Engineering"/>
    <s v="Data Engineering"/>
    <d v="2024-08-31T00:00:00"/>
    <x v="0"/>
    <s v="51195"/>
    <s v="894374"/>
    <s v="459 Roku Inc. : 966 SOW#1 2024 - DE &amp; BI Team"/>
    <s v="25138"/>
    <s v="16977995014"/>
    <m/>
    <m/>
    <m/>
    <n v="360.16765459061952"/>
    <x v="4"/>
    <x v="69"/>
    <x v="1"/>
  </r>
  <r>
    <s v="Journal"/>
    <x v="2"/>
    <s v="Data Engineering"/>
    <s v="Data Engineering"/>
    <d v="2024-08-31T00:00:00"/>
    <x v="0"/>
    <s v="51153"/>
    <s v="894344"/>
    <s v="460 Globalization Partners Inc. : 1368 Globalization Partners SOW #42 - Data Engineering Team Renewal"/>
    <s v="36411"/>
    <s v="17772618578"/>
    <m/>
    <m/>
    <m/>
    <n v="560.2607960298526"/>
    <x v="4"/>
    <x v="75"/>
    <x v="1"/>
  </r>
  <r>
    <s v="Journal"/>
    <x v="2"/>
    <s v="Data Engineering"/>
    <s v="Data Engineering"/>
    <d v="2024-08-31T00:00:00"/>
    <x v="0"/>
    <s v="50472"/>
    <s v="893183"/>
    <s v="459 Roku Inc. : 966 SOW#1 2024 - DE &amp; BI Team"/>
    <s v="25138"/>
    <s v="16977995014"/>
    <m/>
    <m/>
    <m/>
    <n v="540.25148188592925"/>
    <x v="4"/>
    <x v="69"/>
    <x v="1"/>
  </r>
  <r>
    <s v="Journal"/>
    <x v="2"/>
    <s v="Data Engineering"/>
    <s v="Data Engineering"/>
    <d v="2024-08-31T00:00:00"/>
    <x v="0"/>
    <s v="50030"/>
    <s v="892882"/>
    <s v="461 Session M Inc. : 974 Mastercard SOW #6"/>
    <s v="25146"/>
    <s v="16716229170"/>
    <m/>
    <m/>
    <m/>
    <n v="336.15647761791155"/>
    <x v="4"/>
    <x v="29"/>
    <x v="1"/>
  </r>
  <r>
    <s v="Journal"/>
    <x v="2"/>
    <s v="Data Engineering"/>
    <s v="Data Engineering"/>
    <d v="2024-08-31T00:00:00"/>
    <x v="0"/>
    <s v="50026"/>
    <s v="892878"/>
    <s v="468 Blackstone Inc. : 988 Blackstone SOW #12"/>
    <s v="25160"/>
    <s v="16856642182"/>
    <m/>
    <m/>
    <m/>
    <n v="440.20491116631274"/>
    <x v="4"/>
    <x v="5"/>
    <x v="1"/>
  </r>
  <r>
    <s v="Journal"/>
    <x v="2"/>
    <s v="Data Engineering"/>
    <s v="Data Engineering"/>
    <d v="2024-08-31T00:00:00"/>
    <x v="0"/>
    <s v="50160"/>
    <s v="892944"/>
    <s v="466 Pixability Inc. : 1331 Pixability SOW 4"/>
    <s v="34753"/>
    <s v="17583740188"/>
    <m/>
    <m/>
    <m/>
    <n v="258.12015245661064"/>
    <x v="4"/>
    <x v="76"/>
    <x v="1"/>
  </r>
  <r>
    <s v="Journal"/>
    <x v="2"/>
    <s v="Data Engineering"/>
    <s v="Data Engineering"/>
    <d v="2024-08-31T00:00:00"/>
    <x v="0"/>
    <s v="50567"/>
    <s v="893495"/>
    <s v="468 Blackstone Inc. : 1255 Blackstone - Python Engineers (James Team)"/>
    <s v="32036"/>
    <s v="19584503853"/>
    <m/>
    <m/>
    <m/>
    <n v="520.2421677420059"/>
    <x v="4"/>
    <x v="5"/>
    <x v="1"/>
  </r>
  <r>
    <s v="Journal"/>
    <x v="2"/>
    <s v="Data Engineering"/>
    <s v="Data Engineering"/>
    <d v="2024-08-31T00:00:00"/>
    <x v="0"/>
    <s v="51095"/>
    <s v="894307"/>
    <s v="460 Globalization Partners Inc. : 1367 Globalization Partners SOW #40 - Data Engineering Team Renewal"/>
    <s v="36410"/>
    <s v="17772859452"/>
    <m/>
    <m/>
    <m/>
    <n v="520.2421677420059"/>
    <x v="4"/>
    <x v="75"/>
    <x v="1"/>
  </r>
  <r>
    <s v="Journal"/>
    <x v="2"/>
    <s v="Data Engineering"/>
    <s v="Data Engineering"/>
    <d v="2024-08-31T00:00:00"/>
    <x v="0"/>
    <s v="50971"/>
    <s v="893928"/>
    <s v="460 Globalization Partners Inc. : 1366 Globalization Partners SOW #39 - Data Engineering Team  Renewal"/>
    <s v="36409"/>
    <s v="17772967350"/>
    <m/>
    <m/>
    <m/>
    <n v="270.12574094296463"/>
    <x v="4"/>
    <x v="75"/>
    <x v="1"/>
  </r>
  <r>
    <s v="Journal"/>
    <x v="2"/>
    <s v="Data Engineering"/>
    <s v="Data Engineering"/>
    <d v="2024-08-31T00:00:00"/>
    <x v="0"/>
    <s v="50949"/>
    <s v="893911"/>
    <s v="460 Globalization Partners Inc. : 1366 Globalization Partners SOW #39 - Data Engineering Team  Renewal"/>
    <s v="36409"/>
    <s v="17772967350"/>
    <m/>
    <m/>
    <m/>
    <n v="376.17510590575813"/>
    <x v="4"/>
    <x v="75"/>
    <x v="1"/>
  </r>
  <r>
    <s v="Journal"/>
    <x v="2"/>
    <s v="Data Engineering"/>
    <s v="Data Engineering"/>
    <d v="2024-08-31T00:00:00"/>
    <x v="0"/>
    <s v="51308"/>
    <s v="894445"/>
    <s v="482 Madhive : 1111 Madhive - SOW1"/>
    <s v="26788"/>
    <s v="16592846934"/>
    <m/>
    <m/>
    <m/>
    <n v="520.2421677420059"/>
    <x v="4"/>
    <x v="79"/>
    <x v="1"/>
  </r>
  <r>
    <s v="Journal"/>
    <x v="2"/>
    <s v="Data Engineering"/>
    <s v="Data Engineering"/>
    <d v="2024-08-31T00:00:00"/>
    <x v="0"/>
    <s v="51360"/>
    <s v="894509"/>
    <s v="482 Madhive : 1111 Madhive - SOW1"/>
    <s v="26788"/>
    <s v="16592846934"/>
    <m/>
    <m/>
    <m/>
    <n v="520.2421677420059"/>
    <x v="4"/>
    <x v="79"/>
    <x v="1"/>
  </r>
  <r>
    <s v="Journal"/>
    <x v="2"/>
    <s v="Data Engineering"/>
    <s v="Data Engineering"/>
    <d v="2024-08-31T00:00:00"/>
    <x v="0"/>
    <s v="50444"/>
    <s v="893174"/>
    <s v="459 Roku Inc. : 966 SOW#1 2024 - DE &amp; BI Team"/>
    <s v="25138"/>
    <s v="16977995014"/>
    <m/>
    <m/>
    <m/>
    <n v="480.22353945415932"/>
    <x v="4"/>
    <x v="69"/>
    <x v="1"/>
  </r>
  <r>
    <s v="Journal"/>
    <x v="2"/>
    <s v="Data Engineering"/>
    <s v="Data Engineering"/>
    <d v="2024-08-31T00:00:00"/>
    <x v="0"/>
    <s v="50711"/>
    <s v="893668"/>
    <s v="459 Roku Inc. : 966 SOW#1 2024 - DE &amp; BI Team"/>
    <s v="25138"/>
    <s v="16977995014"/>
    <m/>
    <m/>
    <m/>
    <n v="432.20118550874338"/>
    <x v="4"/>
    <x v="69"/>
    <x v="1"/>
  </r>
  <r>
    <s v="Journal"/>
    <x v="2"/>
    <s v="Data Engineering"/>
    <s v="Data Engineering"/>
    <d v="2024-08-31T00:00:00"/>
    <x v="0"/>
    <s v="50008"/>
    <s v="892860"/>
    <s v="461 Session M Inc. : 974 Mastercard SOW #6"/>
    <s v="25146"/>
    <s v="16716229170"/>
    <m/>
    <m/>
    <m/>
    <n v="400.1862828784661"/>
    <x v="4"/>
    <x v="29"/>
    <x v="1"/>
  </r>
  <r>
    <s v="Journal"/>
    <x v="2"/>
    <s v="Data Engineering"/>
    <s v="Data Engineering"/>
    <d v="2024-08-31T00:00:00"/>
    <x v="0"/>
    <s v="50322"/>
    <s v="893141"/>
    <s v="469 Stagwell Marketing Cloud LLC : 985 Stagwell SOW#1"/>
    <s v="25157"/>
    <s v="17001841791"/>
    <m/>
    <m/>
    <m/>
    <n v="520.2421677420059"/>
    <x v="4"/>
    <x v="78"/>
    <x v="1"/>
  </r>
  <r>
    <s v="Journal"/>
    <x v="2"/>
    <s v="Data Engineering"/>
    <s v="Data Engineering"/>
    <d v="2024-08-31T00:00:00"/>
    <x v="0"/>
    <s v="50316"/>
    <s v="893140"/>
    <s v="468 Blackstone Inc. : 1141 Blackstone - SOW#16 - Exec Office Team (.Net)"/>
    <s v="28140"/>
    <s v="17690283562"/>
    <m/>
    <m/>
    <m/>
    <n v="536.24961905714463"/>
    <x v="4"/>
    <x v="5"/>
    <x v="1"/>
  </r>
  <r>
    <s v="Journal"/>
    <x v="9"/>
    <s v="Data Engineering"/>
    <s v="Data Engineering"/>
    <d v="2024-08-31T00:00:00"/>
    <x v="0"/>
    <s v="51770"/>
    <s v="901435"/>
    <s v="11 Visa : 1263 VISA Commercial Services - DE/BI project"/>
    <s v="32546"/>
    <s v="19569236781"/>
    <m/>
    <m/>
    <m/>
    <n v="-390.57"/>
    <x v="4"/>
    <x v="23"/>
    <x v="1"/>
  </r>
  <r>
    <s v="Journal"/>
    <x v="2"/>
    <s v="Data Engineering"/>
    <s v="Data Engineering"/>
    <d v="2024-08-31T00:00:00"/>
    <x v="0"/>
    <s v="50884"/>
    <s v="892563"/>
    <s v="459 Roku Inc. : 966 SOW#1 2024 - DE &amp; BI Team"/>
    <s v="25138"/>
    <s v="16977995014"/>
    <m/>
    <m/>
    <m/>
    <n v="360.16765459061952"/>
    <x v="4"/>
    <x v="69"/>
    <x v="1"/>
  </r>
  <r>
    <s v="Journal"/>
    <x v="2"/>
    <s v="Data Engineering"/>
    <s v="Data Engineering"/>
    <d v="2024-08-31T00:00:00"/>
    <x v="0"/>
    <s v="50760"/>
    <s v="893698"/>
    <s v="460 Globalization Partners Inc. : 1349 Globalization Partners SOW #41 - Data Engineering Team Renewal"/>
    <s v="35885"/>
    <s v="17771226635"/>
    <m/>
    <m/>
    <m/>
    <n v="432.20118550874338"/>
    <x v="4"/>
    <x v="75"/>
    <x v="1"/>
  </r>
  <r>
    <s v="Journal"/>
    <x v="1"/>
    <s v="Data Engineering"/>
    <s v="Data Engineering"/>
    <d v="2024-08-31T00:00:00"/>
    <x v="0"/>
    <s v="49538"/>
    <s v="890179"/>
    <s v="402 ICC in Forth Point Represents Blend360 : 1378 Wyndham - Guest Analytics Retainer"/>
    <s v="36722"/>
    <m/>
    <m/>
    <m/>
    <m/>
    <n v="1483.2875405691398"/>
    <x v="1"/>
    <x v="6"/>
    <x v="1"/>
  </r>
  <r>
    <s v="Journal"/>
    <x v="2"/>
    <s v="Data Engineering"/>
    <s v="Data Engineering"/>
    <d v="2024-08-31T00:00:00"/>
    <x v="0"/>
    <s v="51044"/>
    <s v="892578"/>
    <s v="459 Roku Inc. : 966 SOW#1 2024 - DE &amp; BI Team"/>
    <s v="25138"/>
    <s v="16977995014"/>
    <m/>
    <m/>
    <m/>
    <n v="432.20118550874338"/>
    <x v="4"/>
    <x v="69"/>
    <x v="1"/>
  </r>
  <r>
    <s v="Journal"/>
    <x v="2"/>
    <s v="Data Engineering"/>
    <s v="Data Engineering"/>
    <d v="2024-08-31T00:00:00"/>
    <x v="0"/>
    <s v="50689"/>
    <s v="893529"/>
    <s v="459 Roku Inc. : 966 SOW#1 2024 - DE &amp; BI Team"/>
    <s v="25138"/>
    <s v="16977995014"/>
    <m/>
    <m/>
    <m/>
    <n v="210.0977985111947"/>
    <x v="4"/>
    <x v="69"/>
    <x v="1"/>
  </r>
  <r>
    <s v="Journal"/>
    <x v="2"/>
    <s v="Data Engineering"/>
    <s v="Data Engineering"/>
    <d v="2024-08-31T00:00:00"/>
    <x v="0"/>
    <s v="50770"/>
    <s v="893708"/>
    <s v="460 Globalization Partners Inc. : 1349 Globalization Partners SOW #41 - Data Engineering Team Renewal"/>
    <s v="35885"/>
    <s v="17771226635"/>
    <m/>
    <m/>
    <m/>
    <n v="392.1825572208968"/>
    <x v="4"/>
    <x v="75"/>
    <x v="1"/>
  </r>
  <r>
    <s v="Journal"/>
    <x v="2"/>
    <s v="Data Engineering"/>
    <s v="Data Engineering"/>
    <d v="2024-08-31T00:00:00"/>
    <x v="0"/>
    <s v="50170"/>
    <s v="892389"/>
    <s v="468 Blackstone Inc. : 988 Blackstone SOW #12"/>
    <s v="25160"/>
    <s v="16856642182"/>
    <m/>
    <m/>
    <m/>
    <n v="560.2607960298526"/>
    <x v="4"/>
    <x v="5"/>
    <x v="1"/>
  </r>
  <r>
    <s v="Journal"/>
    <x v="2"/>
    <s v="Data Engineering"/>
    <s v="Data Engineering"/>
    <d v="2024-08-31T00:00:00"/>
    <x v="0"/>
    <s v="49852"/>
    <s v="892456"/>
    <s v="468 Blackstone Inc. : 988 Blackstone SOW #12"/>
    <s v="25160"/>
    <s v="16856642182"/>
    <m/>
    <m/>
    <m/>
    <n v="560.2607960298526"/>
    <x v="4"/>
    <x v="5"/>
    <x v="1"/>
  </r>
  <r>
    <s v="Journal"/>
    <x v="2"/>
    <s v="Data Engineering"/>
    <s v="Data Engineering"/>
    <d v="2024-08-31T00:00:00"/>
    <x v="0"/>
    <s v="51088"/>
    <s v="894301"/>
    <s v="459 Roku Inc. : 966 SOW#1 2024 - DE &amp; BI Team"/>
    <s v="25138"/>
    <s v="16977995014"/>
    <m/>
    <m/>
    <m/>
    <n v="630.29339553358409"/>
    <x v="4"/>
    <x v="69"/>
    <x v="1"/>
  </r>
  <r>
    <s v="Journal"/>
    <x v="2"/>
    <s v="Data Engineering"/>
    <s v="Data Engineering"/>
    <d v="2024-08-31T00:00:00"/>
    <x v="0"/>
    <s v="50970"/>
    <s v="893927"/>
    <s v="459 Roku Inc. : 966 SOW#1 2024 - DE &amp; BI Team"/>
    <s v="25138"/>
    <s v="16977995014"/>
    <m/>
    <m/>
    <m/>
    <n v="400.1862828784661"/>
    <x v="4"/>
    <x v="69"/>
    <x v="1"/>
  </r>
  <r>
    <s v="Journal"/>
    <x v="9"/>
    <s v="Data Engineering"/>
    <s v="Data Engineering"/>
    <d v="2024-08-31T00:00:00"/>
    <x v="0"/>
    <s v="52166"/>
    <s v="913919"/>
    <s v="- No Entity -"/>
    <m/>
    <m/>
    <s v="ICC 1268 Dish : 2: Dish - Integrated Data + Martech solution"/>
    <m/>
    <s v="TopSide Management Book Elim related to project ICC 1268 Dish : 2: Dish - Integrated Data + Martech solution"/>
    <n v="-3916.82"/>
    <x v="4"/>
    <x v="13"/>
    <x v="1"/>
  </r>
  <r>
    <s v="Journal"/>
    <x v="2"/>
    <s v="Data Engineering"/>
    <s v="Data Engineering"/>
    <d v="2024-08-31T00:00:00"/>
    <x v="0"/>
    <s v="51027"/>
    <s v="893968"/>
    <s v="460 Globalization Partners Inc. : 1366 Globalization Partners SOW #39 - Data Engineering Team  Renewal"/>
    <s v="36409"/>
    <s v="17772967350"/>
    <m/>
    <m/>
    <m/>
    <n v="360.16765459061952"/>
    <x v="4"/>
    <x v="75"/>
    <x v="1"/>
  </r>
  <r>
    <s v="Journal"/>
    <x v="2"/>
    <s v="Data Engineering"/>
    <s v="Data Engineering"/>
    <d v="2024-08-31T00:00:00"/>
    <x v="0"/>
    <s v="50583"/>
    <s v="893597"/>
    <s v="468 Blackstone Inc. : 1284 Blackstone - SOW#25 - FS Engineer (Seb Team)"/>
    <s v="32874"/>
    <s v="19902785076"/>
    <m/>
    <m/>
    <m/>
    <n v="536.24961905714463"/>
    <x v="4"/>
    <x v="5"/>
    <x v="1"/>
  </r>
  <r>
    <s v="Journal"/>
    <x v="2"/>
    <s v="Data Engineering"/>
    <s v="Data Engineering"/>
    <d v="2024-08-31T00:00:00"/>
    <x v="0"/>
    <s v="49951"/>
    <s v="892823"/>
    <s v="468 Blackstone Inc. : 988 Blackstone SOW #12"/>
    <s v="25160"/>
    <s v="16856642182"/>
    <m/>
    <m/>
    <m/>
    <n v="560.2607960298526"/>
    <x v="4"/>
    <x v="5"/>
    <x v="1"/>
  </r>
  <r>
    <s v="Journal"/>
    <x v="2"/>
    <s v="Data Engineering"/>
    <s v="Data Engineering"/>
    <d v="2024-08-31T00:00:00"/>
    <x v="0"/>
    <s v="50640"/>
    <s v="893639"/>
    <s v="468 Blackstone Inc. : 1285 Blackstone - SOW#24 FS Engineer (Seb Team)"/>
    <s v="32875"/>
    <s v="19901929100"/>
    <m/>
    <m/>
    <m/>
    <n v="520.2421677420059"/>
    <x v="4"/>
    <x v="5"/>
    <x v="1"/>
  </r>
  <r>
    <s v="Journal"/>
    <x v="2"/>
    <s v="Data Engineering"/>
    <s v="Data Engineering"/>
    <d v="2024-08-31T00:00:00"/>
    <x v="0"/>
    <s v="50632"/>
    <s v="893631"/>
    <s v="468 Blackstone Inc. : 1285 Blackstone - SOW#24 FS Engineer (Seb Team)"/>
    <s v="32875"/>
    <s v="19901929100"/>
    <m/>
    <m/>
    <m/>
    <n v="520.2421677420059"/>
    <x v="4"/>
    <x v="5"/>
    <x v="1"/>
  </r>
  <r>
    <s v="Journal"/>
    <x v="9"/>
    <s v="Data Engineering"/>
    <s v="Data Engineering"/>
    <d v="2024-08-31T00:00:00"/>
    <x v="0"/>
    <s v="51672"/>
    <s v="901306"/>
    <s v="417 Franklin Templeton : 1045 Franklin Templeton - Portfolio Optimization - DS Need - Feb - Nov"/>
    <s v="25989"/>
    <s v="16865883964"/>
    <m/>
    <m/>
    <m/>
    <n v="3274.55"/>
    <x v="4"/>
    <x v="1"/>
    <x v="1"/>
  </r>
  <r>
    <s v="Journal"/>
    <x v="2"/>
    <s v="Data Engineering"/>
    <s v="Data Engineering"/>
    <d v="2024-08-31T00:00:00"/>
    <x v="0"/>
    <s v="51083"/>
    <s v="894296"/>
    <s v="460 Globalization Partners Inc. : 1367 Globalization Partners SOW #40 - Data Engineering Team Renewal"/>
    <s v="36410"/>
    <s v="17772859452"/>
    <m/>
    <m/>
    <m/>
    <n v="729.33962447338058"/>
    <x v="4"/>
    <x v="75"/>
    <x v="1"/>
  </r>
  <r>
    <s v="Journal"/>
    <x v="2"/>
    <s v="Data Engineering"/>
    <s v="Data Engineering"/>
    <d v="2024-08-31T00:00:00"/>
    <x v="0"/>
    <s v="50315"/>
    <s v="893233"/>
    <s v="469 Stagwell Marketing Cloud LLC : 985 Stagwell SOW#1"/>
    <s v="25157"/>
    <s v="17001841791"/>
    <m/>
    <m/>
    <m/>
    <n v="520.2421677420059"/>
    <x v="4"/>
    <x v="78"/>
    <x v="1"/>
  </r>
  <r>
    <s v="Journal"/>
    <x v="2"/>
    <s v="Data Engineering"/>
    <s v="Data Engineering"/>
    <d v="2024-08-31T00:00:00"/>
    <x v="0"/>
    <s v="51380"/>
    <s v="894693"/>
    <s v="468 Blackstone Inc. : 1256 Blackstone - SOW#26 BE Engineer Insurance Team (Scott S.)"/>
    <s v="32037"/>
    <s v="19584717835"/>
    <m/>
    <m/>
    <m/>
    <n v="560.2607960298526"/>
    <x v="4"/>
    <x v="5"/>
    <x v="1"/>
  </r>
  <r>
    <s v="Journal"/>
    <x v="2"/>
    <s v="Data Engineering"/>
    <s v="Data Engineering"/>
    <d v="2024-08-31T00:00:00"/>
    <x v="0"/>
    <s v="50872"/>
    <s v="893774"/>
    <s v="459 Roku Inc. : 966 SOW#1 2024 - DE &amp; BI Team"/>
    <s v="25138"/>
    <s v="16977995014"/>
    <m/>
    <m/>
    <m/>
    <n v="320.14902630277288"/>
    <x v="4"/>
    <x v="69"/>
    <x v="1"/>
  </r>
  <r>
    <s v="Journal"/>
    <x v="2"/>
    <s v="Data Engineering"/>
    <s v="Data Engineering"/>
    <d v="2024-08-31T00:00:00"/>
    <x v="0"/>
    <s v="50194"/>
    <s v="893100"/>
    <s v="465 Sincera Technologies LLC : 980 Sincera SOW 3 - Data Engineering Team"/>
    <s v="25152"/>
    <s v="17001844665"/>
    <m/>
    <m/>
    <m/>
    <n v="240.11176972707966"/>
    <x v="4"/>
    <x v="77"/>
    <x v="1"/>
  </r>
  <r>
    <s v="Journal"/>
    <x v="2"/>
    <s v="Data Engineering"/>
    <s v="Data Engineering"/>
    <d v="2024-08-31T00:00:00"/>
    <x v="0"/>
    <s v="50169"/>
    <s v="892388"/>
    <s v="466 Pixability Inc. : 1331 Pixability SOW 4"/>
    <s v="34753"/>
    <s v="17583740188"/>
    <m/>
    <m/>
    <m/>
    <n v="258.12015245661064"/>
    <x v="4"/>
    <x v="76"/>
    <x v="1"/>
  </r>
  <r>
    <s v="Journal"/>
    <x v="2"/>
    <s v="Data Engineering"/>
    <s v="Data Engineering"/>
    <d v="2024-08-31T00:00:00"/>
    <x v="0"/>
    <s v="50139"/>
    <s v="892717"/>
    <s v="466 Pixability Inc. : 983 Pixability SOW#3"/>
    <s v="25155"/>
    <m/>
    <m/>
    <m/>
    <m/>
    <n v="312.14530064520358"/>
    <x v="4"/>
    <x v="76"/>
    <x v="1"/>
  </r>
  <r>
    <s v="Journal"/>
    <x v="2"/>
    <s v="Data Engineering"/>
    <s v="Data Engineering"/>
    <d v="2024-08-31T00:00:00"/>
    <x v="0"/>
    <s v="50137"/>
    <s v="892716"/>
    <s v="466 Pixability Inc. : 983 Pixability SOW#3"/>
    <s v="25155"/>
    <m/>
    <m/>
    <m/>
    <m/>
    <n v="312.14530064520358"/>
    <x v="4"/>
    <x v="76"/>
    <x v="1"/>
  </r>
  <r>
    <s v="Journal"/>
    <x v="9"/>
    <s v="Data Engineering"/>
    <s v="Data Engineering"/>
    <d v="2024-08-31T00:00:00"/>
    <x v="0"/>
    <s v="51776"/>
    <s v="901372"/>
    <s v="11 Visa : 1263 VISA Commercial Services - DE/BI project"/>
    <s v="32546"/>
    <s v="19569236781"/>
    <m/>
    <m/>
    <m/>
    <n v="-487.54"/>
    <x v="4"/>
    <x v="23"/>
    <x v="1"/>
  </r>
  <r>
    <s v="Journal"/>
    <x v="2"/>
    <s v="Data Engineering"/>
    <s v="Data Engineering"/>
    <d v="2024-08-31T00:00:00"/>
    <x v="0"/>
    <s v="49801"/>
    <s v="892423"/>
    <s v="461 Session M Inc. : 974 Mastercard SOW #6"/>
    <s v="25146"/>
    <s v="16716229170"/>
    <m/>
    <m/>
    <m/>
    <n v="174.08103305213277"/>
    <x v="4"/>
    <x v="29"/>
    <x v="1"/>
  </r>
  <r>
    <s v="Journal"/>
    <x v="2"/>
    <s v="Data Engineering"/>
    <s v="Data Engineering"/>
    <d v="2024-08-31T00:00:00"/>
    <x v="0"/>
    <s v="50416"/>
    <s v="893163"/>
    <s v="468 Blackstone Inc. : 1194 Blackstone - SOW#18 - Data Engineer with AWS (Puneet Team)"/>
    <s v="29419"/>
    <s v="18262439992"/>
    <m/>
    <m/>
    <m/>
    <n v="560.2607960298526"/>
    <x v="4"/>
    <x v="5"/>
    <x v="1"/>
  </r>
  <r>
    <s v="Journal"/>
    <x v="2"/>
    <s v="Data Engineering"/>
    <s v="Data Engineering"/>
    <d v="2024-08-31T00:00:00"/>
    <x v="0"/>
    <s v="51235"/>
    <s v="894403"/>
    <s v="459 Roku Inc. : 966 SOW#1 2024 - DE &amp; BI Team"/>
    <s v="25138"/>
    <s v="16977995014"/>
    <m/>
    <m/>
    <m/>
    <n v="320.14902630277288"/>
    <x v="4"/>
    <x v="69"/>
    <x v="1"/>
  </r>
  <r>
    <s v="Journal"/>
    <x v="2"/>
    <s v="Data Engineering"/>
    <s v="Data Engineering"/>
    <d v="2024-08-31T00:00:00"/>
    <x v="0"/>
    <s v="50321"/>
    <s v="892535"/>
    <s v="468 Blackstone Inc. : 1141 Blackstone - SOW#16 - Exec Office Team (.Net)"/>
    <s v="28140"/>
    <s v="17690283562"/>
    <m/>
    <m/>
    <m/>
    <n v="536.24961905714463"/>
    <x v="4"/>
    <x v="5"/>
    <x v="1"/>
  </r>
  <r>
    <s v="Journal"/>
    <x v="9"/>
    <s v="Data Engineering"/>
    <s v="Data Engineering"/>
    <d v="2024-08-31T00:00:00"/>
    <x v="0"/>
    <s v="49219"/>
    <s v="887938"/>
    <s v="2 AARP : 840 Journey Analytics - 2024"/>
    <s v="22405"/>
    <s v="14999340598"/>
    <m/>
    <m/>
    <s v="Retainer Revenue Recognition"/>
    <n v="23919.69"/>
    <x v="4"/>
    <x v="32"/>
    <x v="1"/>
  </r>
  <r>
    <s v="Journal"/>
    <x v="2"/>
    <s v="Data Engineering"/>
    <s v="Data Engineering"/>
    <d v="2024-08-31T00:00:00"/>
    <x v="0"/>
    <s v="51318"/>
    <s v="894495"/>
    <s v="482 Madhive : 1111 Madhive - SOW1"/>
    <s v="26788"/>
    <s v="16592846934"/>
    <m/>
    <m/>
    <m/>
    <n v="520.2421677420059"/>
    <x v="4"/>
    <x v="79"/>
    <x v="1"/>
  </r>
  <r>
    <s v="Journal"/>
    <x v="2"/>
    <s v="Data Engineering"/>
    <s v="Data Engineering"/>
    <d v="2024-08-31T00:00:00"/>
    <x v="0"/>
    <s v="50461"/>
    <s v="893409"/>
    <s v="468 Blackstone Inc. : 1194 Blackstone - SOW#18 - Data Engineer with AWS (Puneet Team)"/>
    <s v="29419"/>
    <s v="18262439992"/>
    <m/>
    <m/>
    <m/>
    <n v="504.23471642686729"/>
    <x v="4"/>
    <x v="5"/>
    <x v="1"/>
  </r>
  <r>
    <s v="Journal"/>
    <x v="2"/>
    <s v="Data Engineering"/>
    <s v="Data Engineering"/>
    <d v="2024-08-31T00:00:00"/>
    <x v="0"/>
    <s v="49853"/>
    <s v="892457"/>
    <s v="461 Session M Inc. : 974 Mastercard SOW #6"/>
    <s v="25146"/>
    <s v="16716229170"/>
    <m/>
    <m/>
    <m/>
    <n v="464.21608813902071"/>
    <x v="4"/>
    <x v="29"/>
    <x v="1"/>
  </r>
  <r>
    <s v="Journal"/>
    <x v="2"/>
    <s v="Data Engineering"/>
    <s v="Data Engineering"/>
    <d v="2024-08-31T00:00:00"/>
    <x v="0"/>
    <s v="51092"/>
    <s v="894306"/>
    <s v="460 Globalization Partners Inc. : 1367 Globalization Partners SOW #40 - Data Engineering Team Renewal"/>
    <s v="36410"/>
    <s v="17772859452"/>
    <m/>
    <m/>
    <m/>
    <n v="648.30177826311512"/>
    <x v="4"/>
    <x v="75"/>
    <x v="1"/>
  </r>
  <r>
    <s v="Journal"/>
    <x v="2"/>
    <s v="Data Engineering"/>
    <s v="Data Engineering"/>
    <d v="2024-08-31T00:00:00"/>
    <x v="0"/>
    <s v="50916"/>
    <s v="893588"/>
    <s v="460 Globalization Partners Inc. : 1365 Globalization Partners SOW #38 - Data Engineering Team Renewal"/>
    <s v="36408"/>
    <s v="17772846592"/>
    <m/>
    <m/>
    <m/>
    <n v="544.25334471471388"/>
    <x v="4"/>
    <x v="75"/>
    <x v="1"/>
  </r>
  <r>
    <s v="Journal"/>
    <x v="2"/>
    <s v="Data Engineering"/>
    <s v="Data Engineering"/>
    <d v="2024-08-31T00:00:00"/>
    <x v="0"/>
    <s v="50694"/>
    <s v="893663"/>
    <s v="468 Blackstone Inc. : 1370 Blackstone - SOW#17 - Data Engineering Team"/>
    <s v="36413"/>
    <s v="20242405226"/>
    <m/>
    <m/>
    <m/>
    <n v="440.20491116631274"/>
    <x v="4"/>
    <x v="5"/>
    <x v="1"/>
  </r>
  <r>
    <s v="Journal"/>
    <x v="2"/>
    <s v="Data Engineering"/>
    <s v="Data Engineering"/>
    <d v="2024-08-31T00:00:00"/>
    <x v="0"/>
    <s v="51267"/>
    <s v="894166"/>
    <s v="459 Roku Inc. : 966 SOW#1 2024 - DE &amp; BI Team"/>
    <s v="25138"/>
    <s v="16977995014"/>
    <m/>
    <m/>
    <m/>
    <n v="320.14902630277288"/>
    <x v="4"/>
    <x v="69"/>
    <x v="1"/>
  </r>
  <r>
    <s v="Journal"/>
    <x v="2"/>
    <s v="Data Engineering"/>
    <s v="Data Engineering"/>
    <d v="2024-08-31T00:00:00"/>
    <x v="0"/>
    <s v="50669"/>
    <s v="893522"/>
    <s v="459 Roku Inc. : 966 SOW#1 2024 - DE &amp; BI Team"/>
    <s v="25138"/>
    <s v="16977995014"/>
    <m/>
    <m/>
    <m/>
    <n v="320.14902630277288"/>
    <x v="4"/>
    <x v="69"/>
    <x v="1"/>
  </r>
  <r>
    <s v="Journal"/>
    <x v="2"/>
    <s v="Data Engineering"/>
    <s v="Data Engineering"/>
    <d v="2024-08-31T00:00:00"/>
    <x v="0"/>
    <s v="49892"/>
    <s v="892508"/>
    <s v="468 Blackstone Inc. : 988 Blackstone SOW #12"/>
    <s v="25160"/>
    <s v="16856642182"/>
    <m/>
    <m/>
    <m/>
    <n v="560.2607960298526"/>
    <x v="4"/>
    <x v="5"/>
    <x v="1"/>
  </r>
  <r>
    <s v="Journal"/>
    <x v="2"/>
    <s v="Data Engineering"/>
    <s v="Data Engineering"/>
    <d v="2024-08-31T00:00:00"/>
    <x v="0"/>
    <s v="51423"/>
    <s v="894720"/>
    <s v="456 ICC in Montevideo represents Blend360 : 1166 Fedefarma: Landing Zone Assessment &amp; Recommendation Phase"/>
    <s v="28678"/>
    <s v="17806464279"/>
    <m/>
    <m/>
    <m/>
    <n v="180.08382729530976"/>
    <x v="4"/>
    <x v="16"/>
    <x v="1"/>
  </r>
  <r>
    <s v="Journal"/>
    <x v="2"/>
    <s v="Data Engineering"/>
    <s v="Data Engineering"/>
    <d v="2024-08-31T00:00:00"/>
    <x v="0"/>
    <s v="50335"/>
    <s v="893243"/>
    <s v="468 Blackstone Inc. : 1181 Blackstone - SOW#23 - DE Tech Lead (Rafael Team)"/>
    <s v="28998"/>
    <s v="18243049512"/>
    <m/>
    <m/>
    <m/>
    <n v="440.20491116631274"/>
    <x v="4"/>
    <x v="5"/>
    <x v="1"/>
  </r>
  <r>
    <s v="Journal"/>
    <x v="2"/>
    <s v="Data Engineering"/>
    <s v="Data Engineering"/>
    <d v="2024-08-31T00:00:00"/>
    <x v="0"/>
    <s v="50533"/>
    <s v="893458"/>
    <s v="459 Roku Inc. : 966 SOW#1 2024 - DE &amp; BI Team"/>
    <s v="25138"/>
    <s v="16977995014"/>
    <m/>
    <m/>
    <m/>
    <n v="360.16765459061952"/>
    <x v="4"/>
    <x v="69"/>
    <x v="1"/>
  </r>
  <r>
    <s v="Journal"/>
    <x v="9"/>
    <s v="Data Engineering"/>
    <s v="Data Engineering"/>
    <d v="2024-08-31T00:00:00"/>
    <x v="0"/>
    <s v="51713"/>
    <s v="901334"/>
    <s v="500 ExploreLearning : 1231 ExploreLearning - GA4 and Data Privacy Support"/>
    <s v="30780"/>
    <s v="14611530574"/>
    <m/>
    <m/>
    <m/>
    <n v="618.34"/>
    <x v="4"/>
    <x v="47"/>
    <x v="1"/>
  </r>
  <r>
    <s v="Journal"/>
    <x v="2"/>
    <s v="Data Engineering"/>
    <s v="Data Engineering"/>
    <d v="2024-08-31T00:00:00"/>
    <x v="0"/>
    <s v="50752"/>
    <s v="893553"/>
    <s v="460 Globalization Partners Inc. : 1349 Globalization Partners SOW #41 - Data Engineering Team Renewal"/>
    <s v="35885"/>
    <s v="17771226635"/>
    <m/>
    <m/>
    <m/>
    <n v="336.15647761791155"/>
    <x v="4"/>
    <x v="75"/>
    <x v="1"/>
  </r>
  <r>
    <s v="Journal"/>
    <x v="2"/>
    <s v="Data Engineering"/>
    <s v="Data Engineering"/>
    <d v="2024-08-31T00:00:00"/>
    <x v="0"/>
    <s v="50665"/>
    <s v="893654"/>
    <s v="459 Roku Inc. : 966 SOW#1 2024 - DE &amp; BI Team"/>
    <s v="25138"/>
    <s v="16977995014"/>
    <m/>
    <m/>
    <m/>
    <n v="464.21608813902071"/>
    <x v="4"/>
    <x v="69"/>
    <x v="1"/>
  </r>
  <r>
    <s v="Journal"/>
    <x v="1"/>
    <s v="Data Engineering"/>
    <s v="Data Engineering"/>
    <d v="2024-08-31T00:00:00"/>
    <x v="0"/>
    <s v="51506"/>
    <s v="895470"/>
    <s v="419 Repsol Resources UK Limited : 1093 Core Digital Team 2024"/>
    <s v="26566"/>
    <m/>
    <m/>
    <m/>
    <m/>
    <n v="31754.749188470723"/>
    <x v="1"/>
    <x v="70"/>
    <x v="1"/>
  </r>
  <r>
    <s v="Journal"/>
    <x v="2"/>
    <s v="Data Engineering"/>
    <s v="Data Engineering"/>
    <d v="2024-08-31T00:00:00"/>
    <x v="0"/>
    <s v="50272"/>
    <s v="893125"/>
    <s v="468 Blackstone Inc. : 1013 Blackstone SOW#14 - Data Engineering Team"/>
    <s v="25544"/>
    <s v="16807042572"/>
    <m/>
    <m/>
    <m/>
    <n v="536.24961905714463"/>
    <x v="4"/>
    <x v="5"/>
    <x v="1"/>
  </r>
  <r>
    <s v="Journal"/>
    <x v="2"/>
    <s v="Data Engineering"/>
    <s v="Data Engineering"/>
    <d v="2024-08-31T00:00:00"/>
    <x v="0"/>
    <s v="50357"/>
    <s v="893249"/>
    <s v="468 Blackstone Inc. : 1181 Blackstone - SOW#23 - DE Tech Lead (Rafael Team)"/>
    <s v="28998"/>
    <s v="18243049512"/>
    <m/>
    <m/>
    <m/>
    <n v="440.20491116631274"/>
    <x v="4"/>
    <x v="5"/>
    <x v="1"/>
  </r>
  <r>
    <s v="Journal"/>
    <x v="2"/>
    <s v="Data Engineering"/>
    <s v="Data Engineering"/>
    <d v="2024-08-31T00:00:00"/>
    <x v="0"/>
    <s v="50792"/>
    <s v="893715"/>
    <s v="460 Globalization Partners Inc. : 1349 Globalization Partners SOW #41 - Data Engineering Team Renewal"/>
    <s v="35885"/>
    <s v="17771226635"/>
    <m/>
    <m/>
    <m/>
    <n v="336.15647761791155"/>
    <x v="4"/>
    <x v="75"/>
    <x v="1"/>
  </r>
  <r>
    <s v="Journal"/>
    <x v="2"/>
    <s v="Data Engineering"/>
    <s v="Data Engineering"/>
    <d v="2024-08-31T00:00:00"/>
    <x v="0"/>
    <s v="51269"/>
    <s v="894168"/>
    <s v="459 Roku Inc. : 966 SOW#1 2024 - DE &amp; BI Team"/>
    <s v="25138"/>
    <s v="16977995014"/>
    <m/>
    <m/>
    <m/>
    <n v="320.14902630277288"/>
    <x v="4"/>
    <x v="69"/>
    <x v="1"/>
  </r>
  <r>
    <s v="Journal"/>
    <x v="2"/>
    <s v="Data Engineering"/>
    <s v="Data Engineering"/>
    <d v="2024-08-31T00:00:00"/>
    <x v="0"/>
    <s v="50517"/>
    <s v="893451"/>
    <s v="459 Roku Inc. : 966 SOW#1 2024 - DE &amp; BI Team"/>
    <s v="25138"/>
    <s v="16977995014"/>
    <m/>
    <m/>
    <m/>
    <n v="135.06299439885839"/>
    <x v="4"/>
    <x v="69"/>
    <x v="1"/>
  </r>
  <r>
    <s v="Journal"/>
    <x v="2"/>
    <s v="Data Engineering"/>
    <s v="Data Engineering"/>
    <d v="2024-08-31T00:00:00"/>
    <x v="0"/>
    <s v="49994"/>
    <s v="892852"/>
    <s v="468 Blackstone Inc. : 988 Blackstone SOW #12"/>
    <s v="25160"/>
    <s v="16856642182"/>
    <m/>
    <m/>
    <m/>
    <n v="536.24961905714463"/>
    <x v="4"/>
    <x v="5"/>
    <x v="1"/>
  </r>
  <r>
    <s v="Journal"/>
    <x v="2"/>
    <s v="Data Engineering"/>
    <s v="Data Engineering"/>
    <d v="2024-08-31T00:00:00"/>
    <x v="0"/>
    <s v="50778"/>
    <s v="893564"/>
    <s v="459 Roku Inc. : 966 SOW#1 2024 - DE &amp; BI Team"/>
    <s v="25138"/>
    <s v="16977995014"/>
    <m/>
    <m/>
    <m/>
    <n v="464.21608813902071"/>
    <x v="4"/>
    <x v="69"/>
    <x v="1"/>
  </r>
  <r>
    <s v="Journal"/>
    <x v="2"/>
    <s v="Data Engineering"/>
    <s v="Data Engineering"/>
    <d v="2024-08-31T00:00:00"/>
    <x v="0"/>
    <s v="50976"/>
    <s v="893932"/>
    <s v="460 Globalization Partners Inc. : 1366 Globalization Partners SOW #39 - Data Engineering Team  Renewal"/>
    <s v="36409"/>
    <s v="17772967350"/>
    <m/>
    <m/>
    <m/>
    <n v="376.17510590575813"/>
    <x v="4"/>
    <x v="75"/>
    <x v="1"/>
  </r>
  <r>
    <s v="Journal"/>
    <x v="2"/>
    <s v="Data Engineering"/>
    <s v="Data Engineering"/>
    <d v="2024-08-31T00:00:00"/>
    <x v="0"/>
    <s v="50462"/>
    <s v="893410"/>
    <s v="459 Roku Inc. : 966 SOW#1 2024 - DE &amp; BI Team"/>
    <s v="25138"/>
    <s v="16977995014"/>
    <m/>
    <m/>
    <m/>
    <n v="320.14902630277288"/>
    <x v="4"/>
    <x v="69"/>
    <x v="1"/>
  </r>
  <r>
    <s v="Journal"/>
    <x v="9"/>
    <s v="Data Engineering"/>
    <s v="Data Engineering"/>
    <d v="2024-08-31T00:00:00"/>
    <x v="0"/>
    <s v="51751"/>
    <s v="901353"/>
    <s v="11 Visa : 1246 NextGen Solutions"/>
    <s v="31318"/>
    <s v="18657995555"/>
    <m/>
    <m/>
    <m/>
    <n v="41.38"/>
    <x v="4"/>
    <x v="23"/>
    <x v="1"/>
  </r>
  <r>
    <s v="Journal"/>
    <x v="2"/>
    <s v="Data Engineering"/>
    <s v="Data Engineering"/>
    <d v="2024-08-31T00:00:00"/>
    <x v="0"/>
    <s v="49891"/>
    <s v="892476"/>
    <s v="461 Session M Inc. : 974 Mastercard SOW #6"/>
    <s v="25146"/>
    <s v="16716229170"/>
    <m/>
    <m/>
    <m/>
    <n v="496.23099076929799"/>
    <x v="4"/>
    <x v="29"/>
    <x v="1"/>
  </r>
  <r>
    <s v="Journal"/>
    <x v="1"/>
    <s v="Data Engineering"/>
    <s v="Data Engineering"/>
    <d v="2024-08-31T00:00:00"/>
    <x v="0"/>
    <s v="52168"/>
    <s v="913921"/>
    <s v="- No Entity -"/>
    <m/>
    <m/>
    <s v="ICC 1166 ICC in Montevideo represents Blend360 : Fedefarma: Landing Zone Assessment &amp; Recommendation Phase"/>
    <m/>
    <s v="TopSide Management Book Elim related to project ICC 1166 ICC in Montevideo represents Blend360 : Fedefarma: Landing Zone Assessment &amp; Recommendation Phase"/>
    <n v="-160.42191631545762"/>
    <x v="1"/>
    <x v="16"/>
    <x v="1"/>
  </r>
  <r>
    <s v="Journal"/>
    <x v="2"/>
    <s v="Data Engineering"/>
    <s v="Data Engineering"/>
    <d v="2024-08-31T00:00:00"/>
    <x v="0"/>
    <s v="50022"/>
    <s v="892873"/>
    <s v="468 Blackstone Inc. : 988 Blackstone SOW #12"/>
    <s v="25160"/>
    <s v="16856642182"/>
    <m/>
    <m/>
    <m/>
    <n v="480.22353945415932"/>
    <x v="4"/>
    <x v="5"/>
    <x v="1"/>
  </r>
  <r>
    <s v="Journal"/>
    <x v="9"/>
    <s v="Data Engineering"/>
    <s v="Data Engineering"/>
    <d v="2024-08-31T00:00:00"/>
    <x v="0"/>
    <s v="51658"/>
    <s v="901404"/>
    <s v="362 Universal Parks &amp; Resorts : 1038 GMAT Data Governance - Phase 2"/>
    <s v="25978"/>
    <s v="14545854040"/>
    <m/>
    <m/>
    <m/>
    <n v="687.98"/>
    <x v="4"/>
    <x v="22"/>
    <x v="1"/>
  </r>
  <r>
    <s v="Journal"/>
    <x v="9"/>
    <s v="Data Engineering"/>
    <s v="Data Engineering"/>
    <d v="2024-08-31T00:00:00"/>
    <x v="0"/>
    <s v="51574"/>
    <s v="898153"/>
    <s v="170 CVS Health : 944 CMX Stop Gap -- Chad"/>
    <s v="24604"/>
    <s v="15866099972"/>
    <m/>
    <m/>
    <m/>
    <n v="18870"/>
    <x v="4"/>
    <x v="3"/>
    <x v="1"/>
  </r>
  <r>
    <s v="Journal"/>
    <x v="2"/>
    <s v="Data Engineering"/>
    <s v="Data Engineering"/>
    <d v="2024-08-31T00:00:00"/>
    <x v="0"/>
    <s v="50927"/>
    <s v="892571"/>
    <s v="460 Globalization Partners Inc. : 1365 Globalization Partners SOW #38 - Data Engineering Team Renewal"/>
    <s v="36408"/>
    <s v="17772846592"/>
    <m/>
    <m/>
    <m/>
    <n v="544.25334471471388"/>
    <x v="4"/>
    <x v="75"/>
    <x v="1"/>
  </r>
  <r>
    <s v="Journal"/>
    <x v="2"/>
    <s v="Data Engineering"/>
    <s v="Data Engineering"/>
    <d v="2024-08-31T00:00:00"/>
    <x v="0"/>
    <s v="51419"/>
    <s v="894717"/>
    <s v="456 ICC in Montevideo represents Blend360 : 1166 Fedefarma: Landing Zone Assessment &amp; Recommendation Phase"/>
    <s v="28678"/>
    <s v="17806464279"/>
    <m/>
    <m/>
    <m/>
    <n v="160.07451315138644"/>
    <x v="4"/>
    <x v="16"/>
    <x v="1"/>
  </r>
  <r>
    <s v="Journal"/>
    <x v="2"/>
    <s v="Data Engineering"/>
    <s v="Data Engineering"/>
    <d v="2024-08-31T00:00:00"/>
    <x v="0"/>
    <s v="50727"/>
    <s v="893542"/>
    <s v="460 Globalization Partners Inc. : 1029 GP SOW #34"/>
    <s v="25867"/>
    <s v="16974076254"/>
    <m/>
    <m/>
    <m/>
    <n v="360.16765459061952"/>
    <x v="4"/>
    <x v="75"/>
    <x v="1"/>
  </r>
  <r>
    <s v="Journal"/>
    <x v="2"/>
    <s v="Data Engineering"/>
    <s v="Data Engineering"/>
    <d v="2024-08-31T00:00:00"/>
    <x v="0"/>
    <s v="50607"/>
    <s v="893610"/>
    <s v="468 Blackstone Inc. : 1285 Blackstone - SOW#24 FS Engineer (Seb Team)"/>
    <s v="32875"/>
    <s v="19901929100"/>
    <m/>
    <m/>
    <m/>
    <n v="520.2421677420059"/>
    <x v="4"/>
    <x v="5"/>
    <x v="1"/>
  </r>
  <r>
    <s v="Journal"/>
    <x v="2"/>
    <s v="Data Engineering"/>
    <s v="Data Engineering"/>
    <d v="2024-08-31T00:00:00"/>
    <x v="0"/>
    <s v="50504"/>
    <s v="893442"/>
    <s v="468 Blackstone Inc. : 1255 Blackstone - Python Engineers (James Team)"/>
    <s v="32036"/>
    <s v="19584503853"/>
    <m/>
    <m/>
    <m/>
    <n v="560.2607960298526"/>
    <x v="4"/>
    <x v="5"/>
    <x v="1"/>
  </r>
  <r>
    <s v="Journal"/>
    <x v="2"/>
    <s v="Data Engineering"/>
    <s v="Data Engineering"/>
    <d v="2024-08-31T00:00:00"/>
    <x v="0"/>
    <s v="51274"/>
    <s v="894173"/>
    <s v="482 Madhive : 1111 Madhive - SOW1"/>
    <s v="26788"/>
    <s v="16592846934"/>
    <m/>
    <m/>
    <m/>
    <n v="520.2421677420059"/>
    <x v="4"/>
    <x v="79"/>
    <x v="1"/>
  </r>
  <r>
    <s v="Journal"/>
    <x v="2"/>
    <s v="Data Engineering"/>
    <s v="Data Engineering"/>
    <d v="2024-08-31T00:00:00"/>
    <x v="0"/>
    <s v="51212"/>
    <s v="894390"/>
    <s v="459 Roku Inc. : 966 SOW#1 2024 - DE &amp; BI Team"/>
    <s v="25138"/>
    <s v="16977995014"/>
    <m/>
    <m/>
    <m/>
    <n v="280.1303980149263"/>
    <x v="4"/>
    <x v="69"/>
    <x v="1"/>
  </r>
  <r>
    <s v="Journal"/>
    <x v="9"/>
    <s v="Data Engineering"/>
    <s v="Data Engineering"/>
    <d v="2024-08-31T00:00:00"/>
    <x v="0"/>
    <s v="51744"/>
    <s v="901351"/>
    <s v="11 Visa : 1246 NextGen Solutions"/>
    <s v="31318"/>
    <s v="18657995555"/>
    <m/>
    <m/>
    <m/>
    <n v="352.97"/>
    <x v="4"/>
    <x v="23"/>
    <x v="1"/>
  </r>
  <r>
    <s v="Journal"/>
    <x v="2"/>
    <s v="Data Engineering"/>
    <s v="Data Engineering"/>
    <d v="2024-08-31T00:00:00"/>
    <x v="0"/>
    <s v="50105"/>
    <s v="892367"/>
    <s v="468 Blackstone Inc. : 988 Blackstone SOW #12"/>
    <s v="25160"/>
    <s v="16856642182"/>
    <m/>
    <m/>
    <m/>
    <n v="440.20491116631274"/>
    <x v="4"/>
    <x v="5"/>
    <x v="1"/>
  </r>
  <r>
    <s v="Journal"/>
    <x v="2"/>
    <s v="Data Engineering"/>
    <s v="Data Engineering"/>
    <d v="2024-08-31T00:00:00"/>
    <x v="0"/>
    <s v="50458"/>
    <s v="893406"/>
    <s v="459 Roku Inc. : 966 SOW#1 2024 - DE &amp; BI Team"/>
    <s v="25138"/>
    <s v="16977995014"/>
    <m/>
    <m/>
    <m/>
    <n v="464.21608813902071"/>
    <x v="4"/>
    <x v="69"/>
    <x v="1"/>
  </r>
  <r>
    <s v="Journal"/>
    <x v="2"/>
    <s v="Data Engineering"/>
    <s v="Data Engineering"/>
    <d v="2024-08-31T00:00:00"/>
    <x v="0"/>
    <s v="50383"/>
    <s v="892727"/>
    <s v="468 Blackstone Inc. : 1189 Blackstone - SOW#15 - Developer Experience Team (.Net)"/>
    <s v="29210"/>
    <s v="17485557310"/>
    <m/>
    <m/>
    <m/>
    <n v="560.2607960298526"/>
    <x v="4"/>
    <x v="5"/>
    <x v="1"/>
  </r>
  <r>
    <s v="Journal"/>
    <x v="2"/>
    <s v="Data Engineering"/>
    <s v="Data Engineering"/>
    <d v="2024-08-31T00:00:00"/>
    <x v="0"/>
    <s v="49843"/>
    <s v="892447"/>
    <s v="461 Session M Inc. : 974 Mastercard SOW #6"/>
    <s v="25146"/>
    <s v="16716229170"/>
    <m/>
    <m/>
    <m/>
    <n v="638.29712119115345"/>
    <x v="4"/>
    <x v="29"/>
    <x v="1"/>
  </r>
  <r>
    <s v="Journal"/>
    <x v="2"/>
    <s v="Data Engineering"/>
    <s v="Data Engineering"/>
    <d v="2024-08-31T00:00:00"/>
    <x v="0"/>
    <s v="49830"/>
    <s v="892442"/>
    <s v="468 Blackstone Inc. : 988 Blackstone SOW #12"/>
    <s v="25160"/>
    <s v="16856642182"/>
    <m/>
    <m/>
    <m/>
    <n v="560.2607960298526"/>
    <x v="4"/>
    <x v="5"/>
    <x v="1"/>
  </r>
  <r>
    <s v="Journal"/>
    <x v="2"/>
    <s v="Data Engineering"/>
    <s v="Data Engineering"/>
    <d v="2024-08-31T00:00:00"/>
    <x v="0"/>
    <s v="51356"/>
    <s v="894476"/>
    <s v="459 Roku Inc. : 968 Roku SOW 2 - Data Engineering Team"/>
    <s v="25140"/>
    <s v="16977994594"/>
    <m/>
    <m/>
    <m/>
    <n v="480.22353945415932"/>
    <x v="4"/>
    <x v="69"/>
    <x v="1"/>
  </r>
  <r>
    <s v="Journal"/>
    <x v="2"/>
    <s v="Data Engineering"/>
    <s v="Data Engineering"/>
    <d v="2024-08-31T00:00:00"/>
    <x v="0"/>
    <s v="51069"/>
    <s v="893991"/>
    <s v="459 Roku Inc. : 966 SOW#1 2024 - DE &amp; BI Team"/>
    <s v="25138"/>
    <s v="16977995014"/>
    <m/>
    <m/>
    <m/>
    <n v="360.16765459061952"/>
    <x v="4"/>
    <x v="69"/>
    <x v="1"/>
  </r>
  <r>
    <s v="Journal"/>
    <x v="2"/>
    <s v="Data Engineering"/>
    <s v="Data Engineering"/>
    <d v="2024-08-31T00:00:00"/>
    <x v="0"/>
    <s v="50902"/>
    <s v="893783"/>
    <s v="459 Roku Inc. : 966 SOW#1 2024 - DE &amp; BI Team"/>
    <s v="25138"/>
    <s v="16977995014"/>
    <m/>
    <m/>
    <m/>
    <n v="280.1303980149263"/>
    <x v="4"/>
    <x v="69"/>
    <x v="1"/>
  </r>
  <r>
    <s v="Journal"/>
    <x v="2"/>
    <s v="Data Engineering"/>
    <s v="Data Engineering"/>
    <d v="2024-08-31T00:00:00"/>
    <x v="0"/>
    <s v="50631"/>
    <s v="893630"/>
    <s v="459 Roku Inc. : 966 SOW#1 2024 - DE &amp; BI Team"/>
    <s v="25138"/>
    <s v="16977995014"/>
    <m/>
    <m/>
    <m/>
    <n v="480.22353945415932"/>
    <x v="4"/>
    <x v="69"/>
    <x v="1"/>
  </r>
  <r>
    <s v="Journal"/>
    <x v="2"/>
    <s v="Data Engineering"/>
    <s v="Data Engineering"/>
    <d v="2024-08-31T00:00:00"/>
    <x v="0"/>
    <s v="50889"/>
    <s v="893581"/>
    <s v="460 Globalization Partners Inc. : 1349 Globalization Partners SOW #41 - Data Engineering Team Renewal"/>
    <s v="35885"/>
    <s v="17771226635"/>
    <m/>
    <m/>
    <m/>
    <n v="448.20863682388205"/>
    <x v="4"/>
    <x v="75"/>
    <x v="1"/>
  </r>
  <r>
    <s v="Journal"/>
    <x v="2"/>
    <s v="Data Engineering"/>
    <s v="Data Engineering"/>
    <d v="2024-08-31T00:00:00"/>
    <x v="0"/>
    <s v="50123"/>
    <s v="892929"/>
    <s v="468 Blackstone Inc. : 988 Blackstone SOW #12"/>
    <s v="25160"/>
    <s v="16856642182"/>
    <m/>
    <m/>
    <m/>
    <n v="480.22353945415932"/>
    <x v="4"/>
    <x v="5"/>
    <x v="1"/>
  </r>
  <r>
    <s v="Journal"/>
    <x v="2"/>
    <s v="Data Engineering"/>
    <s v="Data Engineering"/>
    <d v="2024-08-31T00:00:00"/>
    <x v="0"/>
    <s v="50572"/>
    <s v="893486"/>
    <s v="468 Blackstone Inc. : 1255 Blackstone - Python Engineers (James Team)"/>
    <s v="32036"/>
    <s v="19584503853"/>
    <m/>
    <m/>
    <m/>
    <n v="520.2421677420059"/>
    <x v="4"/>
    <x v="5"/>
    <x v="1"/>
  </r>
  <r>
    <s v="Journal"/>
    <x v="2"/>
    <s v="Data Engineering"/>
    <s v="Data Engineering"/>
    <d v="2024-08-31T00:00:00"/>
    <x v="0"/>
    <s v="50306"/>
    <s v="893226"/>
    <s v="468 Blackstone Inc. : 1141 Blackstone - SOW#16 - Exec Office Team (.Net)"/>
    <s v="28140"/>
    <s v="17690283562"/>
    <m/>
    <m/>
    <m/>
    <n v="536.24961905714463"/>
    <x v="4"/>
    <x v="5"/>
    <x v="1"/>
  </r>
  <r>
    <s v="Journal"/>
    <x v="2"/>
    <s v="Data Engineering"/>
    <s v="Data Engineering"/>
    <d v="2024-08-31T00:00:00"/>
    <x v="0"/>
    <s v="51294"/>
    <s v="894187"/>
    <s v="459 Roku Inc. : 966 SOW#1 2024 - DE &amp; BI Team"/>
    <s v="25138"/>
    <s v="16977995014"/>
    <m/>
    <m/>
    <m/>
    <n v="480.22353945415932"/>
    <x v="4"/>
    <x v="69"/>
    <x v="1"/>
  </r>
  <r>
    <s v="Journal"/>
    <x v="2"/>
    <s v="Data Engineering"/>
    <s v="Data Engineering"/>
    <d v="2024-08-31T00:00:00"/>
    <x v="0"/>
    <s v="51397"/>
    <s v="894707"/>
    <s v="456 ICC in Montevideo represents Blend360 : 1166 Fedefarma: Landing Zone Assessment &amp; Recommendation Phase"/>
    <s v="28678"/>
    <s v="17806464279"/>
    <m/>
    <m/>
    <m/>
    <n v="160.07451315138644"/>
    <x v="4"/>
    <x v="16"/>
    <x v="1"/>
  </r>
  <r>
    <s v="Journal"/>
    <x v="2"/>
    <s v="Data Engineering"/>
    <s v="Data Engineering"/>
    <d v="2024-08-31T00:00:00"/>
    <x v="0"/>
    <s v="49972"/>
    <s v="892697"/>
    <s v="461 Session M Inc. : 974 Mastercard SOW #6"/>
    <s v="25146"/>
    <s v="16716229170"/>
    <m/>
    <m/>
    <m/>
    <n v="400.1862828784661"/>
    <x v="4"/>
    <x v="29"/>
    <x v="1"/>
  </r>
  <r>
    <s v="Journal"/>
    <x v="2"/>
    <s v="Data Engineering"/>
    <s v="Data Engineering"/>
    <d v="2024-08-31T00:00:00"/>
    <x v="0"/>
    <s v="50044"/>
    <s v="892885"/>
    <s v="468 Blackstone Inc. : 988 Blackstone SOW #12"/>
    <s v="25160"/>
    <s v="16856642182"/>
    <m/>
    <m/>
    <m/>
    <n v="480.22353945415932"/>
    <x v="4"/>
    <x v="5"/>
    <x v="1"/>
  </r>
  <r>
    <s v="Journal"/>
    <x v="2"/>
    <s v="Data Engineering"/>
    <s v="Data Engineering"/>
    <d v="2024-08-31T00:00:00"/>
    <x v="0"/>
    <s v="50445"/>
    <s v="892733"/>
    <s v="468 Blackstone Inc. : 1194 Blackstone - SOW#18 - Data Engineer with AWS (Puneet Team)"/>
    <s v="29419"/>
    <s v="18262439992"/>
    <m/>
    <m/>
    <m/>
    <n v="504.23471642686729"/>
    <x v="4"/>
    <x v="5"/>
    <x v="1"/>
  </r>
  <r>
    <s v="Journal"/>
    <x v="2"/>
    <s v="Data Engineering"/>
    <s v="Data Engineering"/>
    <d v="2024-08-31T00:00:00"/>
    <x v="0"/>
    <s v="51101"/>
    <s v="894313"/>
    <s v="460 Globalization Partners Inc. : 1367 Globalization Partners SOW #40 - Data Engineering Team Renewal"/>
    <s v="36410"/>
    <s v="17772859452"/>
    <m/>
    <m/>
    <m/>
    <n v="648.30177826311512"/>
    <x v="4"/>
    <x v="75"/>
    <x v="1"/>
  </r>
  <r>
    <s v="Journal"/>
    <x v="2"/>
    <s v="Data Engineering"/>
    <s v="Data Engineering"/>
    <d v="2024-08-31T00:00:00"/>
    <x v="0"/>
    <s v="50565"/>
    <s v="893482"/>
    <s v="468 Blackstone Inc. : 1255 Blackstone - Python Engineers (James Team)"/>
    <s v="32036"/>
    <s v="19584503853"/>
    <m/>
    <m/>
    <m/>
    <n v="560.2607960298526"/>
    <x v="4"/>
    <x v="5"/>
    <x v="1"/>
  </r>
  <r>
    <s v="Journal"/>
    <x v="2"/>
    <s v="Data Engineering"/>
    <s v="Data Engineering"/>
    <d v="2024-08-31T00:00:00"/>
    <x v="0"/>
    <s v="50359"/>
    <s v="893250"/>
    <s v="468 Blackstone Inc. : 1189 Blackstone - SOW#15 - Developer Experience Team (.Net)"/>
    <s v="29210"/>
    <s v="17485557310"/>
    <m/>
    <m/>
    <m/>
    <n v="560.2607960298526"/>
    <x v="4"/>
    <x v="5"/>
    <x v="1"/>
  </r>
  <r>
    <s v="Journal"/>
    <x v="13"/>
    <s v="Data Engineering"/>
    <s v="Data Engineering"/>
    <d v="2024-08-31T00:00:00"/>
    <x v="0"/>
    <s v="49564"/>
    <s v="890031"/>
    <s v="294 ALDI Business Services B.V. : 1149 MMM Rebuild &amp; Monthly Rescoring 2024"/>
    <s v="28148"/>
    <m/>
    <m/>
    <m/>
    <m/>
    <n v="8363.8155299999999"/>
    <x v="1"/>
    <x v="26"/>
    <x v="1"/>
  </r>
  <r>
    <s v="Journal"/>
    <x v="2"/>
    <s v="Data Engineering"/>
    <s v="Data Engineering"/>
    <d v="2024-08-31T00:00:00"/>
    <x v="0"/>
    <s v="51143"/>
    <s v="894336"/>
    <s v="460 Globalization Partners Inc. : 1368 Globalization Partners SOW #42 - Data Engineering Team Renewal"/>
    <s v="36411"/>
    <s v="17772618578"/>
    <m/>
    <m/>
    <m/>
    <n v="560.2607960298526"/>
    <x v="4"/>
    <x v="75"/>
    <x v="1"/>
  </r>
  <r>
    <s v="Journal"/>
    <x v="2"/>
    <s v="Data Engineering"/>
    <s v="Data Engineering"/>
    <d v="2024-08-31T00:00:00"/>
    <x v="0"/>
    <s v="51047"/>
    <s v="894112"/>
    <s v="460 Globalization Partners Inc. : 1367 Globalization Partners SOW #40 - Data Engineering Team Renewal"/>
    <s v="36410"/>
    <s v="17772859452"/>
    <m/>
    <m/>
    <m/>
    <n v="520.2421677420059"/>
    <x v="4"/>
    <x v="75"/>
    <x v="1"/>
  </r>
  <r>
    <s v="Journal"/>
    <x v="2"/>
    <s v="Data Engineering"/>
    <s v="Data Engineering"/>
    <d v="2024-08-31T00:00:00"/>
    <x v="0"/>
    <s v="50818"/>
    <s v="893730"/>
    <s v="460 Globalization Partners Inc. : 1349 Globalization Partners SOW #41 - Data Engineering Team Renewal"/>
    <s v="35885"/>
    <s v="17771226635"/>
    <m/>
    <m/>
    <m/>
    <n v="504.23471642686729"/>
    <x v="4"/>
    <x v="75"/>
    <x v="1"/>
  </r>
  <r>
    <s v="Journal"/>
    <x v="2"/>
    <s v="Data Engineering"/>
    <s v="Data Engineering"/>
    <d v="2024-08-31T00:00:00"/>
    <x v="0"/>
    <s v="49940"/>
    <s v="892333"/>
    <s v="461 Session M Inc. : 974 Mastercard SOW #6"/>
    <s v="25146"/>
    <s v="16716229170"/>
    <m/>
    <m/>
    <m/>
    <n v="496.23099076929799"/>
    <x v="4"/>
    <x v="29"/>
    <x v="1"/>
  </r>
  <r>
    <s v="Journal"/>
    <x v="2"/>
    <s v="Data Engineering"/>
    <s v="Data Engineering"/>
    <d v="2024-08-31T00:00:00"/>
    <x v="0"/>
    <s v="50284"/>
    <s v="893128"/>
    <s v="468 Blackstone Inc. : 1141 Blackstone - SOW#16 - Exec Office Team (.Net)"/>
    <s v="28140"/>
    <s v="17690283562"/>
    <m/>
    <m/>
    <m/>
    <n v="536.24961905714463"/>
    <x v="4"/>
    <x v="5"/>
    <x v="1"/>
  </r>
  <r>
    <s v="Journal"/>
    <x v="2"/>
    <s v="Data Engineering"/>
    <s v="Data Engineering"/>
    <d v="2024-08-31T00:00:00"/>
    <x v="0"/>
    <s v="50204"/>
    <s v="893106"/>
    <s v="465 Sincera Technologies LLC : 980 Sincera SOW 3 - Data Engineering Team"/>
    <s v="25152"/>
    <s v="17001844665"/>
    <m/>
    <m/>
    <m/>
    <n v="294.1369179156726"/>
    <x v="4"/>
    <x v="77"/>
    <x v="1"/>
  </r>
  <r>
    <s v="Journal"/>
    <x v="2"/>
    <s v="Data Engineering"/>
    <s v="Data Engineering"/>
    <d v="2024-08-31T00:00:00"/>
    <x v="0"/>
    <s v="51048"/>
    <s v="893980"/>
    <s v="459 Roku Inc. : 966 SOW#1 2024 - DE &amp; BI Team"/>
    <s v="25138"/>
    <s v="16977995014"/>
    <m/>
    <m/>
    <m/>
    <n v="600.27942431769918"/>
    <x v="4"/>
    <x v="69"/>
    <x v="1"/>
  </r>
  <r>
    <s v="Journal"/>
    <x v="2"/>
    <s v="Data Engineering"/>
    <s v="Data Engineering"/>
    <d v="2024-08-31T00:00:00"/>
    <x v="0"/>
    <s v="50323"/>
    <s v="893234"/>
    <s v="468 Blackstone Inc. : 1141 Blackstone - SOW#16 - Exec Office Team (.Net)"/>
    <s v="28140"/>
    <s v="17690283562"/>
    <m/>
    <m/>
    <m/>
    <n v="536.24961905714463"/>
    <x v="4"/>
    <x v="5"/>
    <x v="1"/>
  </r>
  <r>
    <s v="Journal"/>
    <x v="2"/>
    <s v="Data Engineering"/>
    <s v="Data Engineering"/>
    <d v="2024-08-31T00:00:00"/>
    <x v="0"/>
    <s v="51376"/>
    <s v="894489"/>
    <s v="482 Madhive : 1111 Madhive - SOW1"/>
    <s v="26788"/>
    <s v="16592846934"/>
    <m/>
    <m/>
    <m/>
    <n v="360.16765459061952"/>
    <x v="4"/>
    <x v="79"/>
    <x v="1"/>
  </r>
  <r>
    <s v="Journal"/>
    <x v="9"/>
    <s v="Data Engineering"/>
    <s v="Data Engineering"/>
    <d v="2024-08-31T00:00:00"/>
    <x v="0"/>
    <s v="52185"/>
    <s v="914880"/>
    <s v="401 Legrand Cablofil Inc : 951 Cablofil Managed Service Level Agreement"/>
    <s v="24823"/>
    <m/>
    <m/>
    <m/>
    <m/>
    <n v="1890"/>
    <x v="4"/>
    <x v="11"/>
    <x v="1"/>
  </r>
  <r>
    <s v="Journal"/>
    <x v="2"/>
    <s v="Data Engineering"/>
    <s v="Data Engineering"/>
    <d v="2024-08-31T00:00:00"/>
    <x v="0"/>
    <s v="50273"/>
    <s v="893205"/>
    <s v="465 Sincera Technologies LLC : 1146 Sincera SOW 4 - DE Team"/>
    <s v="28145"/>
    <s v="17581549176"/>
    <m/>
    <m/>
    <m/>
    <n v="200.09314143923305"/>
    <x v="4"/>
    <x v="77"/>
    <x v="1"/>
  </r>
  <r>
    <s v="Journal"/>
    <x v="2"/>
    <s v="Data Engineering"/>
    <s v="Data Engineering"/>
    <d v="2024-08-31T00:00:00"/>
    <x v="0"/>
    <s v="50644"/>
    <s v="893643"/>
    <s v="468 Blackstone Inc. : 1285 Blackstone - SOW#24 FS Engineer (Seb Team)"/>
    <s v="32875"/>
    <s v="19901929100"/>
    <m/>
    <m/>
    <m/>
    <n v="520.2421677420059"/>
    <x v="4"/>
    <x v="5"/>
    <x v="1"/>
  </r>
  <r>
    <s v="Journal"/>
    <x v="2"/>
    <s v="Data Engineering"/>
    <s v="Data Engineering"/>
    <d v="2024-08-31T00:00:00"/>
    <x v="0"/>
    <s v="50833"/>
    <s v="892749"/>
    <s v="459 Roku Inc. : 966 SOW#1 2024 - DE &amp; BI Team"/>
    <s v="25138"/>
    <s v="16977995014"/>
    <m/>
    <m/>
    <m/>
    <n v="360.16765459061952"/>
    <x v="4"/>
    <x v="69"/>
    <x v="1"/>
  </r>
  <r>
    <s v="Journal"/>
    <x v="2"/>
    <s v="Data Engineering"/>
    <s v="Data Engineering"/>
    <d v="2024-08-31T00:00:00"/>
    <x v="0"/>
    <s v="51161"/>
    <s v="892580"/>
    <s v="460 Globalization Partners Inc. : 1368 Globalization Partners SOW #42 - Data Engineering Team Renewal"/>
    <s v="36411"/>
    <s v="17772618578"/>
    <m/>
    <m/>
    <m/>
    <n v="560.2607960298526"/>
    <x v="4"/>
    <x v="75"/>
    <x v="1"/>
  </r>
  <r>
    <s v="Journal"/>
    <x v="2"/>
    <s v="Data Engineering"/>
    <s v="Data Engineering"/>
    <d v="2024-08-31T00:00:00"/>
    <x v="0"/>
    <s v="50308"/>
    <s v="893228"/>
    <s v="468 Blackstone Inc. : 1141 Blackstone - SOW#16 - Exec Office Team (.Net)"/>
    <s v="28140"/>
    <s v="17690283562"/>
    <m/>
    <m/>
    <m/>
    <n v="536.24961905714463"/>
    <x v="4"/>
    <x v="5"/>
    <x v="1"/>
  </r>
  <r>
    <s v="Journal"/>
    <x v="2"/>
    <s v="Data Engineering"/>
    <s v="Data Engineering"/>
    <d v="2024-08-31T00:00:00"/>
    <x v="0"/>
    <s v="50304"/>
    <s v="893224"/>
    <s v="468 Blackstone Inc. : 1141 Blackstone - SOW#16 - Exec Office Team (.Net)"/>
    <s v="28140"/>
    <s v="17690283562"/>
    <m/>
    <m/>
    <m/>
    <n v="536.24961905714463"/>
    <x v="4"/>
    <x v="5"/>
    <x v="1"/>
  </r>
  <r>
    <s v="Journal"/>
    <x v="2"/>
    <s v="Data Engineering"/>
    <s v="Data Engineering"/>
    <d v="2024-08-31T00:00:00"/>
    <x v="0"/>
    <s v="51329"/>
    <s v="894460"/>
    <s v="459 Roku Inc. : 968 Roku SOW 2 - Data Engineering Team"/>
    <s v="25140"/>
    <s v="16977994594"/>
    <m/>
    <m/>
    <m/>
    <n v="480.22353945415932"/>
    <x v="4"/>
    <x v="69"/>
    <x v="1"/>
  </r>
  <r>
    <s v="Journal"/>
    <x v="2"/>
    <s v="Data Engineering"/>
    <s v="Data Engineering"/>
    <d v="2024-08-31T00:00:00"/>
    <x v="0"/>
    <s v="50453"/>
    <s v="893177"/>
    <s v="468 Blackstone Inc. : 1194 Blackstone - SOW#18 - Data Engineer with AWS (Puneet Team)"/>
    <s v="29419"/>
    <s v="18262439992"/>
    <m/>
    <m/>
    <m/>
    <n v="504.23471642686729"/>
    <x v="4"/>
    <x v="5"/>
    <x v="1"/>
  </r>
  <r>
    <s v="Journal"/>
    <x v="9"/>
    <s v="Data Engineering"/>
    <s v="Data Engineering"/>
    <d v="2024-08-31T00:00:00"/>
    <x v="0"/>
    <s v="51714"/>
    <s v="901335"/>
    <s v="374 Dish : 1268 2: Dish - Integrated Data + Martech solution"/>
    <s v="32653"/>
    <s v="17214937942"/>
    <m/>
    <m/>
    <m/>
    <n v="46483"/>
    <x v="4"/>
    <x v="13"/>
    <x v="1"/>
  </r>
  <r>
    <s v="Journal"/>
    <x v="2"/>
    <s v="Data Engineering"/>
    <s v="Data Engineering"/>
    <d v="2024-08-31T00:00:00"/>
    <x v="0"/>
    <s v="50187"/>
    <s v="892957"/>
    <s v="465 Sincera Technologies LLC : 980 Sincera SOW 3 - Data Engineering Team"/>
    <s v="25152"/>
    <s v="17001844665"/>
    <m/>
    <m/>
    <m/>
    <n v="240.11176972707966"/>
    <x v="4"/>
    <x v="77"/>
    <x v="1"/>
  </r>
  <r>
    <s v="Journal"/>
    <x v="2"/>
    <s v="Data Engineering"/>
    <s v="Data Engineering"/>
    <d v="2024-08-31T00:00:00"/>
    <x v="0"/>
    <s v="49990"/>
    <s v="892514"/>
    <s v="468 Blackstone Inc. : 988 Blackstone SOW #12"/>
    <s v="25160"/>
    <s v="16856642182"/>
    <m/>
    <m/>
    <m/>
    <n v="320.14902630277288"/>
    <x v="4"/>
    <x v="5"/>
    <x v="1"/>
  </r>
  <r>
    <s v="Journal"/>
    <x v="2"/>
    <s v="Data Engineering"/>
    <s v="Data Engineering"/>
    <d v="2024-08-31T00:00:00"/>
    <x v="0"/>
    <s v="50108"/>
    <s v="892369"/>
    <s v="468 Blackstone Inc. : 988 Blackstone SOW #12"/>
    <s v="25160"/>
    <s v="16856642182"/>
    <m/>
    <m/>
    <m/>
    <n v="320.14902630277288"/>
    <x v="4"/>
    <x v="5"/>
    <x v="1"/>
  </r>
  <r>
    <s v="Journal"/>
    <x v="2"/>
    <s v="Data Engineering"/>
    <s v="Data Engineering"/>
    <d v="2024-08-31T00:00:00"/>
    <x v="0"/>
    <s v="50917"/>
    <s v="893897"/>
    <s v="459 Roku Inc. : 966 SOW#1 2024 - DE &amp; BI Team"/>
    <s v="25138"/>
    <s v="16977995014"/>
    <m/>
    <m/>
    <m/>
    <n v="432.20118550874338"/>
    <x v="4"/>
    <x v="69"/>
    <x v="1"/>
  </r>
  <r>
    <s v="Journal"/>
    <x v="2"/>
    <s v="Data Engineering"/>
    <s v="Data Engineering"/>
    <d v="2024-08-31T00:00:00"/>
    <x v="0"/>
    <s v="50618"/>
    <s v="893618"/>
    <s v="468 Blackstone Inc. : 1285 Blackstone - SOW#24 FS Engineer (Seb Team)"/>
    <s v="32875"/>
    <s v="19901929100"/>
    <m/>
    <m/>
    <m/>
    <n v="520.2421677420059"/>
    <x v="4"/>
    <x v="5"/>
    <x v="1"/>
  </r>
  <r>
    <s v="Journal"/>
    <x v="2"/>
    <s v="Data Engineering"/>
    <s v="Data Engineering"/>
    <d v="2024-08-31T00:00:00"/>
    <x v="0"/>
    <s v="50890"/>
    <s v="893582"/>
    <s v="459 Roku Inc. : 966 SOW#1 2024 - DE &amp; BI Team"/>
    <s v="25138"/>
    <s v="16977995014"/>
    <m/>
    <m/>
    <m/>
    <n v="400.1862828784661"/>
    <x v="4"/>
    <x v="69"/>
    <x v="1"/>
  </r>
  <r>
    <s v="Journal"/>
    <x v="2"/>
    <s v="Data Engineering"/>
    <s v="Data Engineering"/>
    <d v="2024-08-31T00:00:00"/>
    <x v="0"/>
    <s v="51403"/>
    <s v="894520"/>
    <s v="456 ICC in Montevideo represents Blend360 : 1166 Fedefarma: Landing Zone Assessment &amp; Recommendation Phase"/>
    <s v="28678"/>
    <s v="17806464279"/>
    <m/>
    <m/>
    <m/>
    <n v="160.07451315138644"/>
    <x v="4"/>
    <x v="16"/>
    <x v="1"/>
  </r>
  <r>
    <s v="Journal"/>
    <x v="2"/>
    <s v="Data Engineering"/>
    <s v="Data Engineering"/>
    <d v="2024-08-31T00:00:00"/>
    <x v="0"/>
    <s v="50564"/>
    <s v="893494"/>
    <s v="459 Roku Inc. : 966 SOW#1 2024 - DE &amp; BI Team"/>
    <s v="25138"/>
    <s v="16977995014"/>
    <m/>
    <m/>
    <m/>
    <n v="504.23471642686729"/>
    <x v="4"/>
    <x v="69"/>
    <x v="1"/>
  </r>
  <r>
    <s v="Journal"/>
    <x v="2"/>
    <s v="Data Engineering"/>
    <s v="Data Engineering"/>
    <d v="2024-08-31T00:00:00"/>
    <x v="0"/>
    <s v="50883"/>
    <s v="892562"/>
    <s v="460 Globalization Partners Inc. : 1349 Globalization Partners SOW #41 - Data Engineering Team Renewal"/>
    <s v="35885"/>
    <s v="17771226635"/>
    <m/>
    <m/>
    <m/>
    <n v="392.1825572208968"/>
    <x v="4"/>
    <x v="75"/>
    <x v="1"/>
  </r>
  <r>
    <s v="Journal"/>
    <x v="2"/>
    <s v="Data Engineering"/>
    <s v="Data Engineering"/>
    <d v="2024-08-31T00:00:00"/>
    <x v="0"/>
    <s v="50830"/>
    <s v="893742"/>
    <s v="460 Globalization Partners Inc. : 1349 Globalization Partners SOW #41 - Data Engineering Team Renewal"/>
    <s v="35885"/>
    <s v="17771226635"/>
    <m/>
    <m/>
    <m/>
    <n v="448.20863682388205"/>
    <x v="4"/>
    <x v="75"/>
    <x v="1"/>
  </r>
  <r>
    <s v="Journal"/>
    <x v="9"/>
    <s v="Data Engineering"/>
    <s v="Data Engineering"/>
    <d v="2024-08-31T00:00:00"/>
    <x v="0"/>
    <s v="51818"/>
    <s v="901515"/>
    <s v="11 Visa : 1246 NextGen Solutions"/>
    <s v="31318"/>
    <s v="18657995555"/>
    <m/>
    <m/>
    <m/>
    <n v="1968.95"/>
    <x v="4"/>
    <x v="23"/>
    <x v="1"/>
  </r>
  <r>
    <s v="Journal"/>
    <x v="2"/>
    <s v="Data Engineering"/>
    <s v="Data Engineering"/>
    <d v="2024-08-31T00:00:00"/>
    <x v="0"/>
    <s v="51438"/>
    <s v="894732"/>
    <s v="456 ICC in Montevideo represents Blend360 : 1166 Fedefarma: Landing Zone Assessment &amp; Recommendation Phase"/>
    <s v="28678"/>
    <s v="17806464279"/>
    <m/>
    <m/>
    <m/>
    <n v="160.07451315138644"/>
    <x v="4"/>
    <x v="16"/>
    <x v="1"/>
  </r>
  <r>
    <s v="Journal"/>
    <x v="2"/>
    <s v="Data Engineering"/>
    <s v="Data Engineering"/>
    <d v="2024-08-31T00:00:00"/>
    <x v="0"/>
    <s v="50655"/>
    <s v="893645"/>
    <s v="459 Roku Inc. : 966 SOW#1 2024 - DE &amp; BI Team"/>
    <s v="25138"/>
    <s v="16977995014"/>
    <m/>
    <m/>
    <m/>
    <n v="320.14902630277288"/>
    <x v="4"/>
    <x v="69"/>
    <x v="1"/>
  </r>
  <r>
    <s v="Journal"/>
    <x v="2"/>
    <s v="Data Engineering"/>
    <s v="Data Engineering"/>
    <d v="2024-08-31T00:00:00"/>
    <x v="0"/>
    <s v="50576"/>
    <s v="893489"/>
    <s v="459 Roku Inc. : 966 SOW#1 2024 - DE &amp; BI Team"/>
    <s v="25138"/>
    <s v="16977995014"/>
    <m/>
    <m/>
    <m/>
    <n v="320.14902630277288"/>
    <x v="4"/>
    <x v="69"/>
    <x v="1"/>
  </r>
  <r>
    <s v="Journal"/>
    <x v="2"/>
    <s v="Data Engineering"/>
    <s v="Data Engineering"/>
    <d v="2024-08-31T00:00:00"/>
    <x v="0"/>
    <s v="50639"/>
    <s v="893638"/>
    <s v="459 Roku Inc. : 966 SOW#1 2024 - DE &amp; BI Team"/>
    <s v="25138"/>
    <s v="16977995014"/>
    <m/>
    <m/>
    <m/>
    <n v="540.25148188592925"/>
    <x v="4"/>
    <x v="69"/>
    <x v="1"/>
  </r>
  <r>
    <s v="Journal"/>
    <x v="9"/>
    <s v="Data Engineering"/>
    <s v="Data Engineering"/>
    <d v="2024-08-31T00:00:00"/>
    <x v="0"/>
    <s v="49243"/>
    <s v="888138"/>
    <s v="11 Visa : 905 VCA - PMO work extension"/>
    <s v="23425"/>
    <s v="15930153517"/>
    <m/>
    <m/>
    <s v="Retainer Revenue Recognition"/>
    <n v="25400"/>
    <x v="4"/>
    <x v="23"/>
    <x v="1"/>
  </r>
  <r>
    <s v="Journal"/>
    <x v="2"/>
    <s v="Data Engineering"/>
    <s v="Data Engineering"/>
    <d v="2024-08-31T00:00:00"/>
    <x v="0"/>
    <s v="51321"/>
    <s v="894497"/>
    <s v="459 Roku Inc. : 968 Roku SOW 2 - Data Engineering Team"/>
    <s v="25140"/>
    <s v="16977994594"/>
    <m/>
    <m/>
    <m/>
    <n v="480.22353945415932"/>
    <x v="4"/>
    <x v="69"/>
    <x v="1"/>
  </r>
  <r>
    <s v="Journal"/>
    <x v="2"/>
    <s v="Data Engineering"/>
    <s v="Data Engineering"/>
    <d v="2024-08-31T00:00:00"/>
    <x v="0"/>
    <s v="50485"/>
    <s v="893426"/>
    <s v="468 Blackstone Inc. : 1194 Blackstone - SOW#18 - Data Engineer with AWS (Puneet Team)"/>
    <s v="29419"/>
    <s v="18262439992"/>
    <m/>
    <m/>
    <m/>
    <n v="560.2607960298526"/>
    <x v="4"/>
    <x v="5"/>
    <x v="1"/>
  </r>
  <r>
    <s v="Journal"/>
    <x v="2"/>
    <s v="Data Engineering"/>
    <s v="Data Engineering"/>
    <d v="2024-08-31T00:00:00"/>
    <x v="0"/>
    <s v="51173"/>
    <s v="894354"/>
    <s v="459 Roku Inc. : 966 SOW#1 2024 - DE &amp; BI Team"/>
    <s v="25138"/>
    <s v="16977995014"/>
    <m/>
    <m/>
    <m/>
    <n v="315.14682169416818"/>
    <x v="4"/>
    <x v="69"/>
    <x v="1"/>
  </r>
  <r>
    <s v="Journal"/>
    <x v="2"/>
    <s v="Data Engineering"/>
    <s v="Data Engineering"/>
    <d v="2024-08-31T00:00:00"/>
    <x v="0"/>
    <s v="50366"/>
    <s v="892725"/>
    <s v="469 Stagwell Marketing Cloud LLC : 987 Stagwell SOW#3"/>
    <s v="25159"/>
    <s v="17001802020"/>
    <m/>
    <m/>
    <m/>
    <n v="408.19000853603541"/>
    <x v="4"/>
    <x v="78"/>
    <x v="1"/>
  </r>
  <r>
    <s v="Journal"/>
    <x v="2"/>
    <s v="Data Engineering"/>
    <s v="Data Engineering"/>
    <d v="2024-08-31T00:00:00"/>
    <x v="0"/>
    <s v="50352"/>
    <s v="892722"/>
    <s v="469 Stagwell Marketing Cloud LLC : 987 Stagwell SOW#3"/>
    <s v="25159"/>
    <s v="17001802020"/>
    <m/>
    <m/>
    <m/>
    <n v="408.19000853603541"/>
    <x v="4"/>
    <x v="78"/>
    <x v="1"/>
  </r>
  <r>
    <s v="Journal"/>
    <x v="2"/>
    <s v="Data Engineering"/>
    <s v="Data Engineering"/>
    <d v="2024-08-31T00:00:00"/>
    <x v="0"/>
    <s v="51349"/>
    <s v="894469"/>
    <s v="459 Roku Inc. : 968 Roku SOW 2 - Data Engineering Team"/>
    <s v="25140"/>
    <s v="16977994594"/>
    <m/>
    <m/>
    <m/>
    <n v="480.22353945415932"/>
    <x v="4"/>
    <x v="69"/>
    <x v="1"/>
  </r>
  <r>
    <s v="Journal"/>
    <x v="2"/>
    <s v="Data Engineering"/>
    <s v="Data Engineering"/>
    <d v="2024-08-31T00:00:00"/>
    <x v="0"/>
    <s v="50059"/>
    <s v="892708"/>
    <s v="468 Blackstone Inc. : 988 Blackstone SOW #12"/>
    <s v="25160"/>
    <s v="16856642182"/>
    <m/>
    <m/>
    <m/>
    <n v="560.2607960298526"/>
    <x v="4"/>
    <x v="5"/>
    <x v="1"/>
  </r>
  <r>
    <s v="Journal"/>
    <x v="2"/>
    <s v="Data Engineering"/>
    <s v="Data Engineering"/>
    <d v="2024-08-31T00:00:00"/>
    <x v="0"/>
    <s v="50995"/>
    <s v="893949"/>
    <s v="460 Globalization Partners Inc. : 1366 Globalization Partners SOW #39 - Data Engineering Team  Renewal"/>
    <s v="36409"/>
    <s v="17772967350"/>
    <m/>
    <m/>
    <m/>
    <n v="376.17510590575813"/>
    <x v="4"/>
    <x v="75"/>
    <x v="1"/>
  </r>
  <r>
    <s v="Journal"/>
    <x v="2"/>
    <s v="Data Engineering"/>
    <s v="Data Engineering"/>
    <d v="2024-08-31T00:00:00"/>
    <x v="0"/>
    <s v="51005"/>
    <s v="893959"/>
    <s v="460 Globalization Partners Inc. : 1366 Globalization Partners SOW #39 - Data Engineering Team  Renewal"/>
    <s v="36409"/>
    <s v="17772967350"/>
    <m/>
    <m/>
    <m/>
    <n v="376.17510590575813"/>
    <x v="4"/>
    <x v="75"/>
    <x v="1"/>
  </r>
  <r>
    <s v="Journal"/>
    <x v="2"/>
    <s v="Data Engineering"/>
    <s v="Data Engineering"/>
    <d v="2024-08-31T00:00:00"/>
    <x v="0"/>
    <s v="50787"/>
    <s v="893713"/>
    <s v="459 Roku Inc. : 966 SOW#1 2024 - DE &amp; BI Team"/>
    <s v="25138"/>
    <s v="16977995014"/>
    <m/>
    <m/>
    <m/>
    <n v="432.20118550874338"/>
    <x v="4"/>
    <x v="69"/>
    <x v="1"/>
  </r>
  <r>
    <s v="Journal"/>
    <x v="2"/>
    <s v="Data Engineering"/>
    <s v="Data Engineering"/>
    <d v="2024-08-31T00:00:00"/>
    <x v="0"/>
    <s v="50347"/>
    <s v="893150"/>
    <s v="469 Stagwell Marketing Cloud LLC : 987 Stagwell SOW#3"/>
    <s v="25159"/>
    <s v="17001802020"/>
    <m/>
    <m/>
    <m/>
    <n v="408.19000853603541"/>
    <x v="4"/>
    <x v="78"/>
    <x v="1"/>
  </r>
  <r>
    <s v="Journal"/>
    <x v="2"/>
    <s v="Data Engineering"/>
    <s v="Data Engineering"/>
    <d v="2024-08-31T00:00:00"/>
    <x v="0"/>
    <s v="50635"/>
    <s v="893634"/>
    <s v="459 Roku Inc. : 966 SOW#1 2024 - DE &amp; BI Team"/>
    <s v="25138"/>
    <s v="16977995014"/>
    <m/>
    <m/>
    <m/>
    <n v="344.16020327548085"/>
    <x v="4"/>
    <x v="69"/>
    <x v="1"/>
  </r>
  <r>
    <s v="Journal"/>
    <x v="2"/>
    <s v="Data Engineering"/>
    <s v="Data Engineering"/>
    <d v="2024-08-31T00:00:00"/>
    <x v="0"/>
    <s v="50329"/>
    <s v="892537"/>
    <s v="468 Blackstone Inc. : 1181 Blackstone - SOW#23 - DE Tech Lead (Rafael Team)"/>
    <s v="28998"/>
    <s v="18243049512"/>
    <m/>
    <m/>
    <m/>
    <n v="440.20491116631274"/>
    <x v="4"/>
    <x v="5"/>
    <x v="1"/>
  </r>
  <r>
    <s v="Journal"/>
    <x v="2"/>
    <s v="Data Engineering"/>
    <s v="Data Engineering"/>
    <d v="2024-08-31T00:00:00"/>
    <x v="0"/>
    <s v="50015"/>
    <s v="892867"/>
    <s v="468 Blackstone Inc. : 988 Blackstone SOW #12"/>
    <s v="25160"/>
    <s v="16856642182"/>
    <m/>
    <m/>
    <m/>
    <n v="560.2607960298526"/>
    <x v="4"/>
    <x v="5"/>
    <x v="1"/>
  </r>
  <r>
    <s v="Journal"/>
    <x v="2"/>
    <s v="Data Engineering"/>
    <s v="Data Engineering"/>
    <d v="2024-08-31T00:00:00"/>
    <x v="0"/>
    <s v="49754"/>
    <s v="892292"/>
    <s v="482 Madhive : 1111 Madhive - SOW1"/>
    <s v="26788"/>
    <s v="16592846934"/>
    <m/>
    <m/>
    <m/>
    <n v="360.16765459061952"/>
    <x v="4"/>
    <x v="79"/>
    <x v="1"/>
  </r>
  <r>
    <s v="Journal"/>
    <x v="2"/>
    <s v="Data Engineering"/>
    <s v="Data Engineering"/>
    <d v="2024-08-31T00:00:00"/>
    <x v="0"/>
    <s v="49869"/>
    <s v="892319"/>
    <s v="468 Blackstone Inc. : 988 Blackstone SOW #12"/>
    <s v="25160"/>
    <s v="16856642182"/>
    <m/>
    <m/>
    <m/>
    <n v="536.24961905714463"/>
    <x v="4"/>
    <x v="5"/>
    <x v="1"/>
  </r>
  <r>
    <s v="Journal"/>
    <x v="2"/>
    <s v="Data Engineering"/>
    <s v="Data Engineering"/>
    <d v="2024-08-31T00:00:00"/>
    <x v="0"/>
    <s v="50235"/>
    <s v="893113"/>
    <s v="465 Sincera Technologies LLC : 980 Sincera SOW 3 - Data Engineering Team"/>
    <s v="25152"/>
    <s v="17001844665"/>
    <m/>
    <m/>
    <m/>
    <n v="252.11735821343365"/>
    <x v="4"/>
    <x v="77"/>
    <x v="1"/>
  </r>
  <r>
    <s v="Journal"/>
    <x v="2"/>
    <s v="Data Engineering"/>
    <s v="Data Engineering"/>
    <d v="2024-08-31T00:00:00"/>
    <x v="0"/>
    <s v="50336"/>
    <s v="893244"/>
    <s v="469 Stagwell Marketing Cloud LLC : 985 Stagwell SOW#1"/>
    <s v="25157"/>
    <s v="17001841791"/>
    <m/>
    <m/>
    <m/>
    <n v="520.2421677420059"/>
    <x v="4"/>
    <x v="78"/>
    <x v="1"/>
  </r>
  <r>
    <s v="Journal"/>
    <x v="2"/>
    <s v="Data Engineering"/>
    <s v="Data Engineering"/>
    <d v="2024-08-31T00:00:00"/>
    <x v="0"/>
    <s v="50782"/>
    <s v="893566"/>
    <s v="460 Globalization Partners Inc. : 1349 Globalization Partners SOW #41 - Data Engineering Team Renewal"/>
    <s v="35885"/>
    <s v="17771226635"/>
    <m/>
    <m/>
    <m/>
    <n v="448.20863682388205"/>
    <x v="4"/>
    <x v="75"/>
    <x v="1"/>
  </r>
  <r>
    <s v="Journal"/>
    <x v="2"/>
    <s v="Data Engineering"/>
    <s v="Data Engineering"/>
    <d v="2024-08-31T00:00:00"/>
    <x v="0"/>
    <s v="50688"/>
    <s v="893528"/>
    <s v="468 Blackstone Inc. : 1329 Blackstone - SOW#19 - Exec Office Team (.Net)"/>
    <s v="34751"/>
    <s v="18659335221"/>
    <m/>
    <m/>
    <m/>
    <n v="560.2607960298526"/>
    <x v="4"/>
    <x v="5"/>
    <x v="1"/>
  </r>
  <r>
    <s v="Journal"/>
    <x v="2"/>
    <s v="Data Engineering"/>
    <s v="Data Engineering"/>
    <d v="2024-08-31T00:00:00"/>
    <x v="0"/>
    <s v="50410"/>
    <s v="893276"/>
    <s v="468 Blackstone Inc. : 1194 Blackstone - SOW#18 - Data Engineer with AWS (Puneet Team)"/>
    <s v="29419"/>
    <s v="18262439992"/>
    <m/>
    <m/>
    <m/>
    <n v="560.2607960298526"/>
    <x v="4"/>
    <x v="5"/>
    <x v="1"/>
  </r>
  <r>
    <s v="Journal"/>
    <x v="1"/>
    <s v="Data Engineering"/>
    <s v="Data Engineering"/>
    <d v="2024-08-31T00:00:00"/>
    <x v="0"/>
    <s v="49546"/>
    <s v="890025"/>
    <s v="402 ICC in Forth Point Represents Blend360 : 1378 Wyndham - Guest Analytics Retainer"/>
    <s v="36722"/>
    <m/>
    <m/>
    <m/>
    <m/>
    <n v="1483.2875405691398"/>
    <x v="1"/>
    <x v="6"/>
    <x v="1"/>
  </r>
  <r>
    <s v="Journal"/>
    <x v="1"/>
    <s v="Data Engineering"/>
    <s v="Data Engineering"/>
    <d v="2024-08-31T00:00:00"/>
    <x v="0"/>
    <s v="49532"/>
    <s v="890176"/>
    <s v="402 ICC in Forth Point Represents Blend360 : 1378 Wyndham - Guest Analytics Retainer"/>
    <s v="36722"/>
    <m/>
    <m/>
    <m/>
    <m/>
    <n v="1483.2875405691398"/>
    <x v="1"/>
    <x v="6"/>
    <x v="1"/>
  </r>
  <r>
    <s v="Journal"/>
    <x v="2"/>
    <s v="Data Engineering"/>
    <s v="Data Engineering"/>
    <d v="2024-08-31T00:00:00"/>
    <x v="0"/>
    <s v="50367"/>
    <s v="892726"/>
    <s v="468 Blackstone Inc. : 1189 Blackstone - SOW#15 - Developer Experience Team (.Net)"/>
    <s v="29210"/>
    <s v="17485557310"/>
    <m/>
    <m/>
    <m/>
    <n v="560.2607960298526"/>
    <x v="4"/>
    <x v="5"/>
    <x v="1"/>
  </r>
  <r>
    <s v="Journal"/>
    <x v="2"/>
    <s v="Data Engineering"/>
    <s v="Data Engineering"/>
    <d v="2024-08-31T00:00:00"/>
    <x v="0"/>
    <s v="51402"/>
    <s v="894711"/>
    <s v="456 ICC in Montevideo represents Blend360 : 1166 Fedefarma: Landing Zone Assessment &amp; Recommendation Phase"/>
    <s v="28678"/>
    <s v="17806464279"/>
    <m/>
    <m/>
    <m/>
    <n v="160.07451315138644"/>
    <x v="4"/>
    <x v="16"/>
    <x v="1"/>
  </r>
  <r>
    <s v="Journal"/>
    <x v="2"/>
    <s v="Data Engineering"/>
    <s v="Data Engineering"/>
    <d v="2024-08-31T00:00:00"/>
    <x v="0"/>
    <s v="50165"/>
    <s v="892719"/>
    <s v="466 Pixability Inc. : 1331 Pixability SOW 4"/>
    <s v="34753"/>
    <s v="17583740188"/>
    <m/>
    <m/>
    <m/>
    <n v="258.12015245661064"/>
    <x v="4"/>
    <x v="76"/>
    <x v="1"/>
  </r>
  <r>
    <s v="Journal"/>
    <x v="2"/>
    <s v="Data Engineering"/>
    <s v="Data Engineering"/>
    <d v="2024-08-31T00:00:00"/>
    <x v="0"/>
    <s v="51264"/>
    <s v="894432"/>
    <s v="482 Madhive : 1111 Madhive - SOW1"/>
    <s v="26788"/>
    <s v="16592846934"/>
    <m/>
    <m/>
    <m/>
    <n v="360.16765459061952"/>
    <x v="4"/>
    <x v="79"/>
    <x v="1"/>
  </r>
  <r>
    <s v="Journal"/>
    <x v="2"/>
    <s v="Data Engineering"/>
    <s v="Data Engineering"/>
    <d v="2024-08-31T00:00:00"/>
    <x v="0"/>
    <s v="51032"/>
    <s v="893973"/>
    <s v="460 Globalization Partners Inc. : 1366 Globalization Partners SOW #39 - Data Engineering Team  Renewal"/>
    <s v="36409"/>
    <s v="17772967350"/>
    <m/>
    <m/>
    <m/>
    <n v="376.17510590575813"/>
    <x v="4"/>
    <x v="75"/>
    <x v="1"/>
  </r>
  <r>
    <s v="Journal"/>
    <x v="2"/>
    <s v="Data Engineering"/>
    <s v="Data Engineering"/>
    <d v="2024-08-31T00:00:00"/>
    <x v="0"/>
    <s v="50024"/>
    <s v="892876"/>
    <s v="468 Blackstone Inc. : 988 Blackstone SOW #12"/>
    <s v="25160"/>
    <s v="16856642182"/>
    <m/>
    <m/>
    <m/>
    <n v="480.22353945415932"/>
    <x v="4"/>
    <x v="5"/>
    <x v="1"/>
  </r>
  <r>
    <s v="Journal"/>
    <x v="2"/>
    <s v="Data Engineering"/>
    <s v="Data Engineering"/>
    <d v="2024-08-31T00:00:00"/>
    <x v="0"/>
    <s v="50942"/>
    <s v="893905"/>
    <s v="459 Roku Inc. : 966 SOW#1 2024 - DE &amp; BI Team"/>
    <s v="25138"/>
    <s v="16977995014"/>
    <m/>
    <m/>
    <m/>
    <n v="400.1862828784661"/>
    <x v="4"/>
    <x v="69"/>
    <x v="1"/>
  </r>
  <r>
    <s v="Journal"/>
    <x v="2"/>
    <s v="Data Engineering"/>
    <s v="Data Engineering"/>
    <d v="2024-08-31T00:00:00"/>
    <x v="0"/>
    <s v="50987"/>
    <s v="893942"/>
    <s v="460 Globalization Partners Inc. : 1366 Globalization Partners SOW #39 - Data Engineering Team  Renewal"/>
    <s v="36409"/>
    <s v="17772967350"/>
    <m/>
    <m/>
    <m/>
    <n v="270.12574094296463"/>
    <x v="4"/>
    <x v="75"/>
    <x v="1"/>
  </r>
  <r>
    <s v="Journal"/>
    <x v="2"/>
    <s v="Data Engineering"/>
    <s v="Data Engineering"/>
    <d v="2024-08-31T00:00:00"/>
    <x v="0"/>
    <s v="50962"/>
    <s v="894194"/>
    <s v="459 Roku Inc. : 966 SOW#1 2024 - DE &amp; BI Team"/>
    <s v="25138"/>
    <s v="16977995014"/>
    <m/>
    <m/>
    <m/>
    <n v="464.21608813902071"/>
    <x v="4"/>
    <x v="69"/>
    <x v="1"/>
  </r>
  <r>
    <s v="Journal"/>
    <x v="2"/>
    <s v="Data Engineering"/>
    <s v="Data Engineering"/>
    <d v="2024-08-31T00:00:00"/>
    <x v="0"/>
    <s v="50579"/>
    <s v="893594"/>
    <s v="468 Blackstone Inc. : 1284 Blackstone - SOW#25 - FS Engineer (Seb Team)"/>
    <s v="32874"/>
    <s v="19902785076"/>
    <m/>
    <m/>
    <m/>
    <n v="536.24961905714463"/>
    <x v="4"/>
    <x v="5"/>
    <x v="1"/>
  </r>
  <r>
    <s v="Journal"/>
    <x v="2"/>
    <s v="Data Engineering"/>
    <s v="Data Engineering"/>
    <d v="2024-08-31T00:00:00"/>
    <x v="0"/>
    <s v="50717"/>
    <s v="893674"/>
    <s v="460 Globalization Partners Inc. : 1028 GP SOW #33"/>
    <s v="25866"/>
    <s v="16973568605"/>
    <m/>
    <m/>
    <m/>
    <n v="544.25334471471388"/>
    <x v="4"/>
    <x v="75"/>
    <x v="1"/>
  </r>
  <r>
    <s v="Journal"/>
    <x v="9"/>
    <s v="Data Engineering"/>
    <s v="Data Engineering"/>
    <d v="2024-08-31T00:00:00"/>
    <x v="0"/>
    <s v="51786"/>
    <s v="901438"/>
    <s v="11 Visa : 1264 VISA Consumer Payment - DE/BI project"/>
    <s v="32547"/>
    <s v="19569235802"/>
    <m/>
    <m/>
    <m/>
    <n v="3.02"/>
    <x v="4"/>
    <x v="23"/>
    <x v="1"/>
  </r>
  <r>
    <s v="Journal"/>
    <x v="2"/>
    <s v="Data Engineering"/>
    <s v="Data Engineering"/>
    <d v="2024-08-31T00:00:00"/>
    <x v="0"/>
    <s v="49784"/>
    <s v="892496"/>
    <s v="468 Blackstone Inc. : 988 Blackstone SOW #12"/>
    <s v="25160"/>
    <s v="16856642182"/>
    <m/>
    <m/>
    <m/>
    <n v="280.1303980149263"/>
    <x v="4"/>
    <x v="5"/>
    <x v="1"/>
  </r>
  <r>
    <s v="Journal"/>
    <x v="2"/>
    <s v="Data Engineering"/>
    <s v="Data Engineering"/>
    <d v="2024-08-31T00:00:00"/>
    <x v="0"/>
    <s v="51365"/>
    <s v="894482"/>
    <s v="468 Blackstone Inc. : 1256 Blackstone - SOW#26 BE Engineer Insurance Team (Scott S.)"/>
    <s v="32037"/>
    <s v="19584717835"/>
    <m/>
    <m/>
    <m/>
    <n v="560.2607960298526"/>
    <x v="4"/>
    <x v="5"/>
    <x v="1"/>
  </r>
  <r>
    <s v="Journal"/>
    <x v="2"/>
    <s v="Data Engineering"/>
    <s v="Data Engineering"/>
    <d v="2024-08-31T00:00:00"/>
    <x v="0"/>
    <s v="50466"/>
    <s v="893414"/>
    <s v="459 Roku Inc. : 966 SOW#1 2024 - DE &amp; BI Team"/>
    <s v="25138"/>
    <s v="16977995014"/>
    <m/>
    <m/>
    <m/>
    <n v="464.21608813902071"/>
    <x v="4"/>
    <x v="69"/>
    <x v="1"/>
  </r>
  <r>
    <s v="Journal"/>
    <x v="2"/>
    <s v="Data Engineering"/>
    <s v="Data Engineering"/>
    <d v="2024-08-31T00:00:00"/>
    <x v="0"/>
    <s v="50479"/>
    <s v="893420"/>
    <s v="468 Blackstone Inc. : 1194 Blackstone - SOW#18 - Data Engineer with AWS (Puneet Team)"/>
    <s v="29419"/>
    <s v="18262439992"/>
    <m/>
    <m/>
    <m/>
    <n v="504.23471642686729"/>
    <x v="4"/>
    <x v="5"/>
    <x v="1"/>
  </r>
  <r>
    <s v="Journal"/>
    <x v="2"/>
    <s v="Data Engineering"/>
    <s v="Data Engineering"/>
    <d v="2024-08-31T00:00:00"/>
    <x v="0"/>
    <s v="50914"/>
    <s v="893895"/>
    <s v="460 Globalization Partners Inc. : 1349 Globalization Partners SOW #41 - Data Engineering Team Renewal"/>
    <s v="35885"/>
    <s v="17771226635"/>
    <m/>
    <m/>
    <m/>
    <n v="630.29339553358409"/>
    <x v="4"/>
    <x v="75"/>
    <x v="1"/>
  </r>
  <r>
    <s v="Journal"/>
    <x v="2"/>
    <s v="Data Engineering"/>
    <s v="Data Engineering"/>
    <d v="2024-08-31T00:00:00"/>
    <x v="0"/>
    <s v="50814"/>
    <s v="893726"/>
    <s v="460 Globalization Partners Inc. : 1349 Globalization Partners SOW #41 - Data Engineering Team Renewal"/>
    <s v="35885"/>
    <s v="17771226635"/>
    <m/>
    <m/>
    <m/>
    <n v="504.23471642686729"/>
    <x v="4"/>
    <x v="75"/>
    <x v="1"/>
  </r>
  <r>
    <s v="Journal"/>
    <x v="2"/>
    <s v="Data Engineering"/>
    <s v="Data Engineering"/>
    <d v="2024-08-31T00:00:00"/>
    <x v="0"/>
    <s v="50197"/>
    <s v="892959"/>
    <s v="465 Sincera Technologies LLC : 980 Sincera SOW 3 - Data Engineering Team"/>
    <s v="25152"/>
    <s v="17001844665"/>
    <m/>
    <m/>
    <m/>
    <n v="336.15647761791155"/>
    <x v="4"/>
    <x v="77"/>
    <x v="1"/>
  </r>
  <r>
    <s v="Journal"/>
    <x v="2"/>
    <s v="Data Engineering"/>
    <s v="Data Engineering"/>
    <d v="2024-08-31T00:00:00"/>
    <x v="0"/>
    <s v="50144"/>
    <s v="892718"/>
    <s v="466 Pixability Inc. : 1331 Pixability SOW 4"/>
    <s v="34753"/>
    <s v="17583740188"/>
    <m/>
    <m/>
    <m/>
    <n v="258.12015245661064"/>
    <x v="4"/>
    <x v="76"/>
    <x v="1"/>
  </r>
  <r>
    <s v="Journal"/>
    <x v="2"/>
    <s v="Data Engineering"/>
    <s v="Data Engineering"/>
    <d v="2024-08-31T00:00:00"/>
    <x v="0"/>
    <s v="50049"/>
    <s v="892891"/>
    <s v="461 Session M Inc. : 974 Mastercard SOW #6"/>
    <s v="25146"/>
    <s v="16716229170"/>
    <m/>
    <m/>
    <m/>
    <n v="416.19373419360477"/>
    <x v="4"/>
    <x v="29"/>
    <x v="1"/>
  </r>
  <r>
    <s v="Journal"/>
    <x v="2"/>
    <s v="Data Engineering"/>
    <s v="Data Engineering"/>
    <d v="2024-08-31T00:00:00"/>
    <x v="0"/>
    <s v="49969"/>
    <s v="892695"/>
    <s v="468 Blackstone Inc. : 988 Blackstone SOW #12"/>
    <s v="25160"/>
    <s v="16856642182"/>
    <m/>
    <m/>
    <m/>
    <n v="320.14902630277288"/>
    <x v="4"/>
    <x v="5"/>
    <x v="1"/>
  </r>
  <r>
    <s v="Journal"/>
    <x v="2"/>
    <s v="Data Engineering"/>
    <s v="Data Engineering"/>
    <d v="2024-08-31T00:00:00"/>
    <x v="0"/>
    <s v="51091"/>
    <s v="894304"/>
    <s v="460 Globalization Partners Inc. : 1367 Globalization Partners SOW #40 - Data Engineering Team Renewal"/>
    <s v="36410"/>
    <s v="17772859452"/>
    <m/>
    <m/>
    <m/>
    <n v="520.2421677420059"/>
    <x v="4"/>
    <x v="75"/>
    <x v="1"/>
  </r>
  <r>
    <s v="Journal"/>
    <x v="2"/>
    <s v="Data Engineering"/>
    <s v="Data Engineering"/>
    <d v="2024-08-31T00:00:00"/>
    <x v="0"/>
    <s v="50931"/>
    <s v="892572"/>
    <s v="460 Globalization Partners Inc. : 1365 Globalization Partners SOW #38 - Data Engineering Team Renewal"/>
    <s v="36408"/>
    <s v="17772846592"/>
    <m/>
    <m/>
    <m/>
    <n v="544.25334471471388"/>
    <x v="4"/>
    <x v="75"/>
    <x v="1"/>
  </r>
  <r>
    <s v="Journal"/>
    <x v="2"/>
    <s v="Data Engineering"/>
    <s v="Data Engineering"/>
    <d v="2024-08-31T00:00:00"/>
    <x v="0"/>
    <s v="51405"/>
    <s v="894522"/>
    <s v="456 ICC in Montevideo represents Blend360 : 1166 Fedefarma: Landing Zone Assessment &amp; Recommendation Phase"/>
    <s v="28678"/>
    <s v="17806464279"/>
    <m/>
    <m/>
    <m/>
    <n v="160.07451315138644"/>
    <x v="4"/>
    <x v="16"/>
    <x v="1"/>
  </r>
  <r>
    <s v="Journal"/>
    <x v="2"/>
    <s v="Data Engineering"/>
    <s v="Data Engineering"/>
    <d v="2024-08-31T00:00:00"/>
    <x v="0"/>
    <s v="51430"/>
    <s v="894724"/>
    <s v="456 ICC in Montevideo represents Blend360 : 1166 Fedefarma: Landing Zone Assessment &amp; Recommendation Phase"/>
    <s v="28678"/>
    <s v="17806464279"/>
    <m/>
    <m/>
    <m/>
    <n v="160.07451315138644"/>
    <x v="4"/>
    <x v="16"/>
    <x v="1"/>
  </r>
  <r>
    <s v="Journal"/>
    <x v="9"/>
    <s v="Data Engineering"/>
    <s v="Data Engineering"/>
    <d v="2024-08-31T00:00:00"/>
    <x v="0"/>
    <s v="51696"/>
    <s v="901501"/>
    <s v="276 Under Armour : 1167 EU Line List"/>
    <s v="28679"/>
    <s v="14229444097"/>
    <m/>
    <m/>
    <m/>
    <n v="4157.93"/>
    <x v="4"/>
    <x v="15"/>
    <x v="1"/>
  </r>
  <r>
    <s v="Journal"/>
    <x v="2"/>
    <s v="Data Engineering"/>
    <s v="Data Engineering"/>
    <d v="2024-08-31T00:00:00"/>
    <x v="0"/>
    <s v="51263"/>
    <s v="894431"/>
    <s v="459 Roku Inc. : 966 SOW#1 2024 - DE &amp; BI Team"/>
    <s v="25138"/>
    <s v="16977995014"/>
    <m/>
    <m/>
    <m/>
    <n v="493.2297175750856"/>
    <x v="4"/>
    <x v="69"/>
    <x v="1"/>
  </r>
  <r>
    <s v="Journal"/>
    <x v="9"/>
    <s v="Data Engineering"/>
    <s v="Data Engineering"/>
    <d v="2024-08-31T00:00:00"/>
    <x v="0"/>
    <s v="49307"/>
    <s v="889246"/>
    <s v="451 Cornerstone Building Brands : 1212 Cornerstone Shelter Scheduling Implementation"/>
    <s v="30356"/>
    <s v="17731619858"/>
    <m/>
    <m/>
    <m/>
    <n v="11620.05"/>
    <x v="4"/>
    <x v="31"/>
    <x v="1"/>
  </r>
  <r>
    <s v="Journal"/>
    <x v="2"/>
    <s v="Data Engineering"/>
    <s v="Data Engineering"/>
    <d v="2024-08-31T00:00:00"/>
    <x v="0"/>
    <s v="51342"/>
    <s v="894507"/>
    <s v="482 Madhive : 1111 Madhive - SOW1"/>
    <s v="26788"/>
    <s v="16592846934"/>
    <m/>
    <m/>
    <m/>
    <n v="520.2421677420059"/>
    <x v="4"/>
    <x v="79"/>
    <x v="1"/>
  </r>
  <r>
    <s v="Journal"/>
    <x v="2"/>
    <s v="Data Engineering"/>
    <s v="Data Engineering"/>
    <d v="2024-08-31T00:00:00"/>
    <x v="0"/>
    <s v="50249"/>
    <s v="892991"/>
    <s v="465 Sincera Technologies LLC : 980 Sincera SOW 3 - Data Engineering Team"/>
    <s v="25152"/>
    <s v="17001844665"/>
    <m/>
    <m/>
    <m/>
    <n v="210.0977985111947"/>
    <x v="4"/>
    <x v="77"/>
    <x v="1"/>
  </r>
  <r>
    <s v="Journal"/>
    <x v="2"/>
    <s v="Data Engineering"/>
    <s v="Data Engineering"/>
    <d v="2024-08-31T00:00:00"/>
    <x v="0"/>
    <s v="50106"/>
    <s v="892366"/>
    <s v="461 Session M Inc. : 974 Mastercard SOW #6"/>
    <s v="25146"/>
    <s v="16716229170"/>
    <m/>
    <m/>
    <m/>
    <n v="416.19373419360477"/>
    <x v="4"/>
    <x v="29"/>
    <x v="1"/>
  </r>
  <r>
    <s v="Journal"/>
    <x v="2"/>
    <s v="Data Engineering"/>
    <s v="Data Engineering"/>
    <d v="2024-08-31T00:00:00"/>
    <x v="0"/>
    <s v="50289"/>
    <s v="893132"/>
    <s v="465 Sincera Technologies LLC : 1146 Sincera SOW 4 - DE Team"/>
    <s v="28145"/>
    <s v="17581549176"/>
    <m/>
    <m/>
    <m/>
    <n v="240.11176972707966"/>
    <x v="4"/>
    <x v="77"/>
    <x v="1"/>
  </r>
  <r>
    <s v="Journal"/>
    <x v="2"/>
    <s v="Data Engineering"/>
    <s v="Data Engineering"/>
    <d v="2024-08-31T00:00:00"/>
    <x v="0"/>
    <s v="49760"/>
    <s v="892396"/>
    <s v="468 Blackstone Inc. : 988 Blackstone SOW #12"/>
    <s v="25160"/>
    <s v="16856642182"/>
    <m/>
    <m/>
    <m/>
    <n v="440.20491116631274"/>
    <x v="4"/>
    <x v="5"/>
    <x v="1"/>
  </r>
  <r>
    <s v="Journal"/>
    <x v="9"/>
    <s v="Data Engineering"/>
    <s v="Data Engineering"/>
    <d v="2024-08-31T00:00:00"/>
    <x v="0"/>
    <s v="51731"/>
    <s v="901342"/>
    <s v="276 Under Armour : 1216 Executive Insights and Rev Mgmt Dashboards"/>
    <s v="30362"/>
    <s v="18821214569"/>
    <m/>
    <m/>
    <m/>
    <n v="10616.54"/>
    <x v="4"/>
    <x v="15"/>
    <x v="1"/>
  </r>
  <r>
    <s v="Journal"/>
    <x v="2"/>
    <s v="Data Engineering"/>
    <s v="Data Engineering"/>
    <d v="2024-08-31T00:00:00"/>
    <x v="0"/>
    <s v="49976"/>
    <s v="892837"/>
    <s v="461 Session M Inc. : 974 Mastercard SOW #6"/>
    <s v="25146"/>
    <s v="16716229170"/>
    <m/>
    <m/>
    <m/>
    <n v="496.23099076929799"/>
    <x v="4"/>
    <x v="29"/>
    <x v="1"/>
  </r>
  <r>
    <s v="Journal"/>
    <x v="2"/>
    <s v="Data Engineering"/>
    <s v="Data Engineering"/>
    <d v="2024-08-31T00:00:00"/>
    <x v="0"/>
    <s v="50531"/>
    <s v="893456"/>
    <s v="459 Roku Inc. : 966 SOW#1 2024 - DE &amp; BI Team"/>
    <s v="25138"/>
    <s v="16977995014"/>
    <m/>
    <m/>
    <m/>
    <n v="464.21608813902071"/>
    <x v="4"/>
    <x v="69"/>
    <x v="1"/>
  </r>
  <r>
    <s v="Journal"/>
    <x v="2"/>
    <s v="Data Engineering"/>
    <s v="Data Engineering"/>
    <d v="2024-08-31T00:00:00"/>
    <x v="0"/>
    <s v="51043"/>
    <s v="892577"/>
    <s v="460 Globalization Partners Inc. : 1366 Globalization Partners SOW #39 - Data Engineering Team  Renewal"/>
    <s v="36409"/>
    <s v="17772967350"/>
    <m/>
    <m/>
    <m/>
    <n v="360.16765459061952"/>
    <x v="4"/>
    <x v="75"/>
    <x v="1"/>
  </r>
  <r>
    <s v="Journal"/>
    <x v="2"/>
    <s v="Data Engineering"/>
    <s v="Data Engineering"/>
    <d v="2024-08-31T00:00:00"/>
    <x v="0"/>
    <s v="50859"/>
    <s v="893765"/>
    <s v="460 Globalization Partners Inc. : 1349 Globalization Partners SOW #41 - Data Engineering Team Renewal"/>
    <s v="35885"/>
    <s v="17771226635"/>
    <m/>
    <m/>
    <m/>
    <n v="448.20863682388205"/>
    <x v="4"/>
    <x v="75"/>
    <x v="1"/>
  </r>
  <r>
    <s v="Journal"/>
    <x v="2"/>
    <s v="Data Engineering"/>
    <s v="Data Engineering"/>
    <d v="2024-08-31T00:00:00"/>
    <x v="0"/>
    <s v="49798"/>
    <s v="892420"/>
    <s v="468 Blackstone Inc. : 988 Blackstone SOW #12"/>
    <s v="25160"/>
    <s v="16856642182"/>
    <m/>
    <m/>
    <m/>
    <n v="480.22353945415932"/>
    <x v="4"/>
    <x v="5"/>
    <x v="1"/>
  </r>
  <r>
    <s v="Journal"/>
    <x v="2"/>
    <s v="Data Engineering"/>
    <s v="Data Engineering"/>
    <d v="2024-08-31T00:00:00"/>
    <x v="0"/>
    <s v="50134"/>
    <s v="892715"/>
    <s v="468 Blackstone Inc. : 988 Blackstone SOW #12"/>
    <s v="25160"/>
    <s v="16856642182"/>
    <m/>
    <m/>
    <m/>
    <n v="560.2607960298526"/>
    <x v="4"/>
    <x v="5"/>
    <x v="1"/>
  </r>
  <r>
    <s v="Journal"/>
    <x v="2"/>
    <s v="Data Engineering"/>
    <s v="Data Engineering"/>
    <d v="2024-08-31T00:00:00"/>
    <x v="0"/>
    <s v="50014"/>
    <s v="892866"/>
    <s v="461 Session M Inc. : 974 Mastercard SOW #6"/>
    <s v="25146"/>
    <s v="16716229170"/>
    <m/>
    <m/>
    <m/>
    <n v="522.24309915639833"/>
    <x v="4"/>
    <x v="29"/>
    <x v="1"/>
  </r>
  <r>
    <s v="Journal"/>
    <x v="2"/>
    <s v="Data Engineering"/>
    <s v="Data Engineering"/>
    <d v="2024-08-31T00:00:00"/>
    <x v="0"/>
    <s v="50421"/>
    <s v="893167"/>
    <s v="469 Stagwell Marketing Cloud LLC : 1190 Stagwell - SOW#4 - Data Engineering Team"/>
    <s v="29211"/>
    <s v="17692058278"/>
    <m/>
    <m/>
    <m/>
    <n v="400.1862828784661"/>
    <x v="4"/>
    <x v="78"/>
    <x v="1"/>
  </r>
  <r>
    <s v="Journal"/>
    <x v="2"/>
    <s v="Data Engineering"/>
    <s v="Data Engineering"/>
    <d v="2024-08-31T00:00:00"/>
    <x v="0"/>
    <s v="49991"/>
    <s v="892849"/>
    <s v="468 Blackstone Inc. : 988 Blackstone SOW #12"/>
    <s v="25160"/>
    <s v="16856642182"/>
    <m/>
    <m/>
    <m/>
    <n v="560.2607960298526"/>
    <x v="4"/>
    <x v="5"/>
    <x v="1"/>
  </r>
  <r>
    <s v="Journal"/>
    <x v="2"/>
    <s v="Data Engineering"/>
    <s v="Data Engineering"/>
    <d v="2024-08-31T00:00:00"/>
    <x v="0"/>
    <s v="50189"/>
    <s v="893096"/>
    <s v="468 Blackstone Inc. : 988 Blackstone SOW #12"/>
    <s v="25160"/>
    <s v="16856642182"/>
    <m/>
    <m/>
    <m/>
    <n v="536.24961905714463"/>
    <x v="4"/>
    <x v="5"/>
    <x v="1"/>
  </r>
  <r>
    <s v="Journal"/>
    <x v="2"/>
    <s v="Data Engineering"/>
    <s v="Data Engineering"/>
    <d v="2024-08-31T00:00:00"/>
    <x v="0"/>
    <s v="50521"/>
    <s v="892999"/>
    <s v="468 Blackstone Inc. : 1255 Blackstone - Python Engineers (James Team)"/>
    <s v="32036"/>
    <s v="19584503853"/>
    <m/>
    <m/>
    <m/>
    <n v="560.2607960298526"/>
    <x v="4"/>
    <x v="5"/>
    <x v="1"/>
  </r>
  <r>
    <s v="Journal"/>
    <x v="2"/>
    <s v="Data Engineering"/>
    <s v="Data Engineering"/>
    <d v="2024-08-31T00:00:00"/>
    <x v="0"/>
    <s v="50542"/>
    <s v="893465"/>
    <s v="459 Roku Inc. : 966 SOW#1 2024 - DE &amp; BI Team"/>
    <s v="25138"/>
    <s v="16977995014"/>
    <m/>
    <m/>
    <m/>
    <n v="464.21608813902071"/>
    <x v="4"/>
    <x v="69"/>
    <x v="1"/>
  </r>
  <r>
    <s v="Journal"/>
    <x v="2"/>
    <s v="Data Engineering"/>
    <s v="Data Engineering"/>
    <d v="2024-08-31T00:00:00"/>
    <x v="0"/>
    <s v="51097"/>
    <s v="894310"/>
    <s v="459 Roku Inc. : 966 SOW#1 2024 - DE &amp; BI Team"/>
    <s v="25138"/>
    <s v="16977995014"/>
    <m/>
    <m/>
    <m/>
    <n v="240.11176972707966"/>
    <x v="4"/>
    <x v="69"/>
    <x v="1"/>
  </r>
  <r>
    <s v="Journal"/>
    <x v="2"/>
    <s v="Data Engineering"/>
    <s v="Data Engineering"/>
    <d v="2024-08-31T00:00:00"/>
    <x v="0"/>
    <s v="49858"/>
    <s v="892462"/>
    <s v="468 Blackstone Inc. : 988 Blackstone SOW #12"/>
    <s v="25160"/>
    <s v="16856642182"/>
    <m/>
    <m/>
    <m/>
    <n v="560.2607960298526"/>
    <x v="4"/>
    <x v="5"/>
    <x v="1"/>
  </r>
  <r>
    <s v="Journal"/>
    <x v="2"/>
    <s v="Data Engineering"/>
    <s v="Data Engineering"/>
    <d v="2024-08-31T00:00:00"/>
    <x v="0"/>
    <s v="50744"/>
    <s v="893546"/>
    <s v="459 Roku Inc. : 966 SOW#1 2024 - DE &amp; BI Team"/>
    <s v="25138"/>
    <s v="16977995014"/>
    <m/>
    <m/>
    <m/>
    <n v="320.14902630277288"/>
    <x v="4"/>
    <x v="69"/>
    <x v="1"/>
  </r>
  <r>
    <s v="Journal"/>
    <x v="2"/>
    <s v="Data Engineering"/>
    <s v="Data Engineering"/>
    <d v="2024-08-31T00:00:00"/>
    <x v="0"/>
    <s v="50420"/>
    <s v="893166"/>
    <s v="468 Blackstone Inc. : 1194 Blackstone - SOW#18 - Data Engineer with AWS (Puneet Team)"/>
    <s v="29419"/>
    <s v="18262439992"/>
    <m/>
    <m/>
    <m/>
    <n v="560.2607960298526"/>
    <x v="4"/>
    <x v="5"/>
    <x v="1"/>
  </r>
  <r>
    <s v="Journal"/>
    <x v="2"/>
    <s v="Data Engineering"/>
    <s v="Data Engineering"/>
    <d v="2024-08-31T00:00:00"/>
    <x v="0"/>
    <s v="50703"/>
    <s v="893535"/>
    <s v="460 Globalization Partners Inc. : 1028 GP SOW #33"/>
    <s v="25866"/>
    <s v="16973568605"/>
    <m/>
    <m/>
    <m/>
    <n v="544.25334471471388"/>
    <x v="4"/>
    <x v="75"/>
    <x v="1"/>
  </r>
  <r>
    <s v="Journal"/>
    <x v="2"/>
    <s v="Data Engineering"/>
    <s v="Data Engineering"/>
    <d v="2024-08-31T00:00:00"/>
    <x v="0"/>
    <s v="50687"/>
    <s v="893526"/>
    <s v="459 Roku Inc. : 966 SOW#1 2024 - DE &amp; BI Team"/>
    <s v="25138"/>
    <s v="16977995014"/>
    <m/>
    <m/>
    <m/>
    <n v="325.1514787661298"/>
    <x v="4"/>
    <x v="69"/>
    <x v="1"/>
  </r>
  <r>
    <s v="Journal"/>
    <x v="2"/>
    <s v="Data Engineering"/>
    <s v="Data Engineering"/>
    <d v="2024-08-31T00:00:00"/>
    <x v="0"/>
    <s v="51414"/>
    <s v="894527"/>
    <s v="456 ICC in Montevideo represents Blend360 : 1166 Fedefarma: Landing Zone Assessment &amp; Recommendation Phase"/>
    <s v="28678"/>
    <s v="17806464279"/>
    <m/>
    <m/>
    <m/>
    <n v="160.07451315138644"/>
    <x v="4"/>
    <x v="16"/>
    <x v="1"/>
  </r>
  <r>
    <s v="Journal"/>
    <x v="2"/>
    <s v="Data Engineering"/>
    <s v="Data Engineering"/>
    <d v="2024-08-31T00:00:00"/>
    <x v="0"/>
    <s v="49776"/>
    <s v="892297"/>
    <s v="468 Blackstone Inc. : 988 Blackstone SOW #12"/>
    <s v="25160"/>
    <s v="16856642182"/>
    <m/>
    <m/>
    <m/>
    <n v="560.2607960298526"/>
    <x v="4"/>
    <x v="5"/>
    <x v="1"/>
  </r>
  <r>
    <s v="Journal"/>
    <x v="9"/>
    <s v="Data Engineering"/>
    <s v="Data Engineering"/>
    <d v="2024-08-31T00:00:00"/>
    <x v="0"/>
    <s v="51708"/>
    <s v="901329"/>
    <s v="382 Hyatt : 1219 Hyatt - Segmentation Phase 2"/>
    <s v="30365"/>
    <s v="17735849755"/>
    <m/>
    <m/>
    <m/>
    <n v="2334.94"/>
    <x v="4"/>
    <x v="18"/>
    <x v="1"/>
  </r>
  <r>
    <s v="Journal"/>
    <x v="2"/>
    <s v="Data Engineering"/>
    <s v="Data Engineering"/>
    <d v="2024-08-31T00:00:00"/>
    <x v="0"/>
    <s v="50714"/>
    <s v="893671"/>
    <s v="460 Globalization Partners Inc. : 1028 GP SOW #33"/>
    <s v="25866"/>
    <s v="16973568605"/>
    <m/>
    <m/>
    <m/>
    <n v="68.031668089339234"/>
    <x v="4"/>
    <x v="75"/>
    <x v="1"/>
  </r>
  <r>
    <s v="Journal"/>
    <x v="2"/>
    <s v="Data Engineering"/>
    <s v="Data Engineering"/>
    <d v="2024-08-31T00:00:00"/>
    <x v="0"/>
    <s v="50292"/>
    <s v="893135"/>
    <s v="468 Blackstone Inc. : 1141 Blackstone - SOW#16 - Exec Office Team (.Net)"/>
    <s v="28140"/>
    <s v="17690283562"/>
    <m/>
    <m/>
    <m/>
    <n v="536.24961905714463"/>
    <x v="4"/>
    <x v="5"/>
    <x v="1"/>
  </r>
  <r>
    <s v="Journal"/>
    <x v="2"/>
    <s v="Data Engineering"/>
    <s v="Data Engineering"/>
    <d v="2024-08-31T00:00:00"/>
    <x v="0"/>
    <s v="50019"/>
    <s v="892871"/>
    <s v="468 Blackstone Inc. : 988 Blackstone SOW #12"/>
    <s v="25160"/>
    <s v="16856642182"/>
    <m/>
    <m/>
    <m/>
    <n v="560.2607960298526"/>
    <x v="4"/>
    <x v="5"/>
    <x v="1"/>
  </r>
  <r>
    <s v="Journal"/>
    <x v="2"/>
    <s v="Data Engineering"/>
    <s v="Data Engineering"/>
    <d v="2024-08-31T00:00:00"/>
    <x v="0"/>
    <s v="50118"/>
    <s v="892516"/>
    <s v="466 Pixability Inc. : 983 Pixability SOW#3"/>
    <s v="25155"/>
    <m/>
    <m/>
    <m/>
    <m/>
    <n v="312.14530064520358"/>
    <x v="4"/>
    <x v="76"/>
    <x v="1"/>
  </r>
  <r>
    <s v="Journal"/>
    <x v="2"/>
    <s v="Data Engineering"/>
    <s v="Data Engineering"/>
    <d v="2024-08-31T00:00:00"/>
    <x v="0"/>
    <s v="50895"/>
    <s v="893587"/>
    <s v="460 Globalization Partners Inc. : 1349 Globalization Partners SOW #41 - Data Engineering Team Renewal"/>
    <s v="35885"/>
    <s v="17771226635"/>
    <m/>
    <m/>
    <m/>
    <n v="392.1825572208968"/>
    <x v="4"/>
    <x v="75"/>
    <x v="1"/>
  </r>
  <r>
    <s v="Journal"/>
    <x v="2"/>
    <s v="Data Engineering"/>
    <s v="Data Engineering"/>
    <d v="2024-08-31T00:00:00"/>
    <x v="0"/>
    <s v="50606"/>
    <s v="893609"/>
    <s v="459 Roku Inc. : 966 SOW#1 2024 - DE &amp; BI Team"/>
    <s v="25138"/>
    <s v="16977995014"/>
    <m/>
    <m/>
    <m/>
    <n v="210.0977985111947"/>
    <x v="4"/>
    <x v="69"/>
    <x v="1"/>
  </r>
  <r>
    <s v="Journal"/>
    <x v="2"/>
    <s v="Data Engineering"/>
    <s v="Data Engineering"/>
    <d v="2024-08-31T00:00:00"/>
    <x v="0"/>
    <s v="50102"/>
    <s v="892363"/>
    <s v="468 Blackstone Inc. : 988 Blackstone SOW #12"/>
    <s v="25160"/>
    <s v="16856642182"/>
    <m/>
    <m/>
    <m/>
    <n v="480.22353945415932"/>
    <x v="4"/>
    <x v="5"/>
    <x v="1"/>
  </r>
  <r>
    <s v="Journal"/>
    <x v="2"/>
    <s v="Data Engineering"/>
    <s v="Data Engineering"/>
    <d v="2024-08-31T00:00:00"/>
    <x v="0"/>
    <s v="49932"/>
    <s v="892811"/>
    <s v="468 Blackstone Inc. : 988 Blackstone SOW #12"/>
    <s v="25160"/>
    <s v="16856642182"/>
    <m/>
    <m/>
    <m/>
    <n v="536.24961905714463"/>
    <x v="4"/>
    <x v="5"/>
    <x v="1"/>
  </r>
  <r>
    <s v="Journal"/>
    <x v="2"/>
    <s v="Data Engineering"/>
    <s v="Data Engineering"/>
    <d v="2024-08-31T00:00:00"/>
    <x v="0"/>
    <s v="49908"/>
    <s v="892486"/>
    <s v="468 Blackstone Inc. : 988 Blackstone SOW #12"/>
    <s v="25160"/>
    <s v="16856642182"/>
    <m/>
    <m/>
    <m/>
    <n v="320.14902630277288"/>
    <x v="4"/>
    <x v="5"/>
    <x v="1"/>
  </r>
  <r>
    <s v="Journal"/>
    <x v="9"/>
    <s v="Data Engineering"/>
    <s v="Data Engineering"/>
    <d v="2024-08-31T00:00:00"/>
    <x v="0"/>
    <s v="51729"/>
    <s v="901427"/>
    <s v="11 Visa : 1246 NextGen Solutions"/>
    <s v="31318"/>
    <s v="18657995555"/>
    <m/>
    <m/>
    <m/>
    <n v="140.36000000000001"/>
    <x v="4"/>
    <x v="23"/>
    <x v="1"/>
  </r>
  <r>
    <s v="Journal"/>
    <x v="2"/>
    <s v="Data Engineering"/>
    <s v="Data Engineering"/>
    <d v="2024-08-31T00:00:00"/>
    <x v="0"/>
    <s v="51384"/>
    <s v="894697"/>
    <s v="468 Blackstone Inc. : 1256 Blackstone - SOW#26 BE Engineer Insurance Team (Scott S.)"/>
    <s v="32037"/>
    <s v="19584717835"/>
    <m/>
    <m/>
    <m/>
    <n v="560.2607960298526"/>
    <x v="4"/>
    <x v="5"/>
    <x v="1"/>
  </r>
  <r>
    <s v="Journal"/>
    <x v="2"/>
    <s v="Data Engineering"/>
    <s v="Data Engineering"/>
    <d v="2024-08-31T00:00:00"/>
    <x v="0"/>
    <s v="51333"/>
    <s v="894463"/>
    <s v="482 Madhive : 1111 Madhive - SOW1"/>
    <s v="26788"/>
    <s v="16592846934"/>
    <m/>
    <m/>
    <m/>
    <n v="240.11176972707966"/>
    <x v="4"/>
    <x v="79"/>
    <x v="1"/>
  </r>
  <r>
    <s v="Journal"/>
    <x v="2"/>
    <s v="Data Engineering"/>
    <s v="Data Engineering"/>
    <d v="2024-08-31T00:00:00"/>
    <x v="0"/>
    <s v="50972"/>
    <s v="893929"/>
    <s v="460 Globalization Partners Inc. : 1366 Globalization Partners SOW #39 - Data Engineering Team  Renewal"/>
    <s v="36409"/>
    <s v="17772967350"/>
    <m/>
    <m/>
    <m/>
    <n v="376.17510590575813"/>
    <x v="4"/>
    <x v="75"/>
    <x v="1"/>
  </r>
  <r>
    <s v="Journal"/>
    <x v="2"/>
    <s v="Data Engineering"/>
    <s v="Data Engineering"/>
    <d v="2024-08-31T00:00:00"/>
    <x v="0"/>
    <s v="50291"/>
    <s v="893134"/>
    <s v="465 Sincera Technologies LLC : 1146 Sincera SOW 4 - DE Team"/>
    <s v="28145"/>
    <s v="17581549176"/>
    <m/>
    <m/>
    <m/>
    <n v="160.07451315138644"/>
    <x v="4"/>
    <x v="77"/>
    <x v="1"/>
  </r>
  <r>
    <s v="Journal"/>
    <x v="2"/>
    <s v="Data Engineering"/>
    <s v="Data Engineering"/>
    <d v="2024-08-31T00:00:00"/>
    <x v="0"/>
    <s v="50568"/>
    <s v="893496"/>
    <s v="459 Roku Inc. : 966 SOW#1 2024 - DE &amp; BI Team"/>
    <s v="25138"/>
    <s v="16977995014"/>
    <m/>
    <m/>
    <m/>
    <n v="340.15834044669617"/>
    <x v="4"/>
    <x v="69"/>
    <x v="1"/>
  </r>
  <r>
    <s v="Journal"/>
    <x v="2"/>
    <s v="Data Engineering"/>
    <s v="Data Engineering"/>
    <d v="2024-08-31T00:00:00"/>
    <x v="0"/>
    <s v="50923"/>
    <s v="892569"/>
    <s v="459 Roku Inc. : 966 SOW#1 2024 - DE &amp; BI Team"/>
    <s v="25138"/>
    <s v="16977995014"/>
    <m/>
    <m/>
    <m/>
    <n v="320.14902630277288"/>
    <x v="4"/>
    <x v="69"/>
    <x v="1"/>
  </r>
  <r>
    <s v="Journal"/>
    <x v="2"/>
    <s v="Data Engineering"/>
    <s v="Data Engineering"/>
    <d v="2024-08-31T00:00:00"/>
    <x v="0"/>
    <s v="51432"/>
    <s v="894726"/>
    <s v="456 ICC in Montevideo represents Blend360 : 1166 Fedefarma: Landing Zone Assessment &amp; Recommendation Phase"/>
    <s v="28678"/>
    <s v="17806464279"/>
    <m/>
    <m/>
    <m/>
    <n v="180.08382729530976"/>
    <x v="4"/>
    <x v="16"/>
    <x v="1"/>
  </r>
  <r>
    <s v="Journal"/>
    <x v="2"/>
    <s v="Data Engineering"/>
    <s v="Data Engineering"/>
    <d v="2024-08-31T00:00:00"/>
    <x v="0"/>
    <s v="50599"/>
    <s v="893508"/>
    <s v="468 Blackstone Inc. : 1284 Blackstone - SOW#25 - FS Engineer (Seb Team)"/>
    <s v="32874"/>
    <s v="19902785076"/>
    <m/>
    <m/>
    <m/>
    <n v="536.24961905714463"/>
    <x v="4"/>
    <x v="5"/>
    <x v="1"/>
  </r>
  <r>
    <s v="Journal"/>
    <x v="2"/>
    <s v="Data Engineering"/>
    <s v="Data Engineering"/>
    <d v="2024-08-31T00:00:00"/>
    <x v="0"/>
    <s v="50581"/>
    <s v="893596"/>
    <s v="459 Roku Inc. : 966 SOW#1 2024 - DE &amp; BI Team"/>
    <s v="25138"/>
    <s v="16977995014"/>
    <m/>
    <m/>
    <m/>
    <n v="464.21608813902071"/>
    <x v="4"/>
    <x v="69"/>
    <x v="1"/>
  </r>
  <r>
    <s v="Journal"/>
    <x v="2"/>
    <s v="Data Engineering"/>
    <s v="Data Engineering"/>
    <d v="2024-08-31T00:00:00"/>
    <x v="0"/>
    <s v="50424"/>
    <s v="893285"/>
    <s v="468 Blackstone Inc. : 1194 Blackstone - SOW#18 - Data Engineer with AWS (Puneet Team)"/>
    <s v="29419"/>
    <s v="18262439992"/>
    <m/>
    <m/>
    <m/>
    <n v="504.23471642686729"/>
    <x v="4"/>
    <x v="5"/>
    <x v="1"/>
  </r>
  <r>
    <s v="Journal"/>
    <x v="1"/>
    <s v="Data Engineering"/>
    <s v="Data Engineering"/>
    <d v="2024-08-31T00:00:00"/>
    <x v="0"/>
    <s v="49540"/>
    <s v="890023"/>
    <s v="402 ICC in Forth Point Represents Blend360 : 1378 Wyndham - Guest Analytics Retainer"/>
    <s v="36722"/>
    <m/>
    <m/>
    <m/>
    <m/>
    <n v="1483.2875405691398"/>
    <x v="1"/>
    <x v="6"/>
    <x v="1"/>
  </r>
  <r>
    <s v="Journal"/>
    <x v="2"/>
    <s v="Data Engineering"/>
    <s v="Data Engineering"/>
    <d v="2024-08-31T00:00:00"/>
    <x v="0"/>
    <s v="51104"/>
    <s v="894316"/>
    <s v="460 Globalization Partners Inc. : 1367 Globalization Partners SOW #40 - Data Engineering Team Renewal"/>
    <s v="36410"/>
    <s v="17772859452"/>
    <m/>
    <m/>
    <m/>
    <n v="520.2421677420059"/>
    <x v="4"/>
    <x v="75"/>
    <x v="1"/>
  </r>
  <r>
    <s v="Journal"/>
    <x v="2"/>
    <s v="Data Engineering"/>
    <s v="Data Engineering"/>
    <d v="2024-08-31T00:00:00"/>
    <x v="0"/>
    <s v="51295"/>
    <s v="894188"/>
    <s v="482 Madhive : 1111 Madhive - SOW1"/>
    <s v="26788"/>
    <s v="16592846934"/>
    <m/>
    <m/>
    <m/>
    <n v="240.11176972707966"/>
    <x v="4"/>
    <x v="79"/>
    <x v="1"/>
  </r>
  <r>
    <s v="Journal"/>
    <x v="2"/>
    <s v="Data Engineering"/>
    <s v="Data Engineering"/>
    <d v="2024-08-31T00:00:00"/>
    <x v="0"/>
    <s v="51164"/>
    <s v="894151"/>
    <s v="459 Roku Inc. : 966 SOW#1 2024 - DE &amp; BI Team"/>
    <s v="25138"/>
    <s v="16977995014"/>
    <m/>
    <m/>
    <m/>
    <n v="360.16765459061952"/>
    <x v="4"/>
    <x v="69"/>
    <x v="1"/>
  </r>
  <r>
    <s v="Journal"/>
    <x v="2"/>
    <s v="Data Engineering"/>
    <s v="Data Engineering"/>
    <d v="2024-08-31T00:00:00"/>
    <x v="0"/>
    <s v="50609"/>
    <s v="893612"/>
    <s v="459 Roku Inc. : 966 SOW#1 2024 - DE &amp; BI Team"/>
    <s v="25138"/>
    <s v="16977995014"/>
    <m/>
    <m/>
    <m/>
    <n v="360.16765459061952"/>
    <x v="4"/>
    <x v="69"/>
    <x v="1"/>
  </r>
  <r>
    <s v="Journal"/>
    <x v="2"/>
    <s v="Data Engineering"/>
    <s v="Data Engineering"/>
    <d v="2024-08-31T00:00:00"/>
    <x v="0"/>
    <s v="50602"/>
    <s v="893605"/>
    <s v="459 Roku Inc. : 966 SOW#1 2024 - DE &amp; BI Team"/>
    <s v="25138"/>
    <s v="16977995014"/>
    <m/>
    <m/>
    <m/>
    <n v="79.036914795873145"/>
    <x v="4"/>
    <x v="69"/>
    <x v="1"/>
  </r>
  <r>
    <s v="Journal"/>
    <x v="2"/>
    <s v="Data Engineering"/>
    <s v="Data Engineering"/>
    <d v="2024-08-31T00:00:00"/>
    <x v="0"/>
    <s v="49762"/>
    <s v="892398"/>
    <s v="468 Blackstone Inc. : 988 Blackstone SOW #12"/>
    <s v="25160"/>
    <s v="16856642182"/>
    <m/>
    <m/>
    <m/>
    <n v="320.14902630277288"/>
    <x v="4"/>
    <x v="5"/>
    <x v="1"/>
  </r>
  <r>
    <s v="Journal"/>
    <x v="2"/>
    <s v="Data Engineering"/>
    <s v="Data Engineering"/>
    <d v="2024-08-31T00:00:00"/>
    <x v="0"/>
    <s v="51357"/>
    <s v="894477"/>
    <s v="482 Madhive : 1111 Madhive - SOW1"/>
    <s v="26788"/>
    <s v="16592846934"/>
    <m/>
    <m/>
    <m/>
    <n v="270.12574094296463"/>
    <x v="4"/>
    <x v="79"/>
    <x v="1"/>
  </r>
  <r>
    <s v="Journal"/>
    <x v="9"/>
    <s v="Data Engineering"/>
    <s v="Data Engineering"/>
    <d v="2024-08-31T00:00:00"/>
    <x v="0"/>
    <s v="51570"/>
    <s v="898345"/>
    <s v="170 CVS Health : 1296 PV Insights Portal PM"/>
    <s v="33389"/>
    <s v="20194098727"/>
    <m/>
    <m/>
    <m/>
    <n v="29064"/>
    <x v="4"/>
    <x v="3"/>
    <x v="1"/>
  </r>
  <r>
    <s v="Journal"/>
    <x v="2"/>
    <s v="Data Engineering"/>
    <s v="Data Engineering"/>
    <d v="2024-08-31T00:00:00"/>
    <x v="0"/>
    <s v="50138"/>
    <s v="892934"/>
    <s v="468 Blackstone Inc. : 988 Blackstone SOW #12"/>
    <s v="25160"/>
    <s v="16856642182"/>
    <m/>
    <m/>
    <m/>
    <n v="480.22353945415932"/>
    <x v="4"/>
    <x v="5"/>
    <x v="1"/>
  </r>
  <r>
    <s v="Journal"/>
    <x v="2"/>
    <s v="Data Engineering"/>
    <s v="Data Engineering"/>
    <d v="2024-08-31T00:00:00"/>
    <x v="0"/>
    <s v="50847"/>
    <s v="893753"/>
    <s v="460 Globalization Partners Inc. : 1349 Globalization Partners SOW #41 - Data Engineering Team Renewal"/>
    <s v="35885"/>
    <s v="17771226635"/>
    <m/>
    <m/>
    <m/>
    <n v="392.1825572208968"/>
    <x v="4"/>
    <x v="75"/>
    <x v="1"/>
  </r>
  <r>
    <s v="Journal"/>
    <x v="9"/>
    <s v="Data Engineering"/>
    <s v="Data Engineering"/>
    <d v="2024-08-31T00:00:00"/>
    <x v="0"/>
    <s v="51812"/>
    <s v="901600"/>
    <s v="174 Comcast Corporation : 895 Comcast: 2024 Loyalty and Rewards Pod"/>
    <s v="23415"/>
    <s v="15705783145"/>
    <m/>
    <m/>
    <m/>
    <n v="75380"/>
    <x v="4"/>
    <x v="17"/>
    <x v="1"/>
  </r>
  <r>
    <s v="Journal"/>
    <x v="2"/>
    <s v="Data Engineering"/>
    <s v="Data Engineering"/>
    <d v="2024-08-31T00:00:00"/>
    <x v="0"/>
    <s v="50999"/>
    <s v="893953"/>
    <s v="460 Globalization Partners Inc. : 1366 Globalization Partners SOW #39 - Data Engineering Team  Renewal"/>
    <s v="36409"/>
    <s v="17772967350"/>
    <m/>
    <m/>
    <m/>
    <n v="376.17510590575813"/>
    <x v="4"/>
    <x v="75"/>
    <x v="1"/>
  </r>
  <r>
    <s v="Journal"/>
    <x v="2"/>
    <s v="Data Engineering"/>
    <s v="Data Engineering"/>
    <d v="2024-08-31T00:00:00"/>
    <x v="0"/>
    <s v="50808"/>
    <s v="893723"/>
    <s v="460 Globalization Partners Inc. : 1349 Globalization Partners SOW #41 - Data Engineering Team Renewal"/>
    <s v="35885"/>
    <s v="17771226635"/>
    <m/>
    <m/>
    <m/>
    <n v="448.20863682388205"/>
    <x v="4"/>
    <x v="75"/>
    <x v="1"/>
  </r>
  <r>
    <s v="Journal"/>
    <x v="2"/>
    <s v="Data Engineering"/>
    <s v="Data Engineering"/>
    <d v="2024-08-31T00:00:00"/>
    <x v="0"/>
    <s v="51273"/>
    <s v="894172"/>
    <s v="459 Roku Inc. : 966 SOW#1 2024 - DE &amp; BI Team"/>
    <s v="25138"/>
    <s v="16977995014"/>
    <m/>
    <m/>
    <m/>
    <n v="360.16765459061952"/>
    <x v="4"/>
    <x v="69"/>
    <x v="1"/>
  </r>
  <r>
    <s v="Journal"/>
    <x v="2"/>
    <s v="Data Engineering"/>
    <s v="Data Engineering"/>
    <d v="2024-08-31T00:00:00"/>
    <x v="0"/>
    <s v="50574"/>
    <s v="893488"/>
    <s v="459 Roku Inc. : 966 SOW#1 2024 - DE &amp; BI Team"/>
    <s v="25138"/>
    <s v="16977995014"/>
    <m/>
    <m/>
    <m/>
    <n v="360.16765459061952"/>
    <x v="4"/>
    <x v="69"/>
    <x v="1"/>
  </r>
  <r>
    <s v="Journal"/>
    <x v="2"/>
    <s v="Data Engineering"/>
    <s v="Data Engineering"/>
    <d v="2024-08-31T00:00:00"/>
    <x v="0"/>
    <s v="49898"/>
    <s v="892510"/>
    <s v="468 Blackstone Inc. : 988 Blackstone SOW #12"/>
    <s v="25160"/>
    <s v="16856642182"/>
    <m/>
    <m/>
    <m/>
    <n v="268.12480952857231"/>
    <x v="4"/>
    <x v="5"/>
    <x v="1"/>
  </r>
  <r>
    <s v="Journal"/>
    <x v="2"/>
    <s v="Data Engineering"/>
    <s v="Data Engineering"/>
    <d v="2024-08-31T00:00:00"/>
    <x v="0"/>
    <s v="51144"/>
    <s v="894337"/>
    <s v="460 Globalization Partners Inc. : 1368 Globalization Partners SOW #42 - Data Engineering Team Renewal"/>
    <s v="36411"/>
    <s v="17772618578"/>
    <m/>
    <m/>
    <m/>
    <n v="560.2607960298526"/>
    <x v="4"/>
    <x v="75"/>
    <x v="1"/>
  </r>
  <r>
    <s v="Journal"/>
    <x v="2"/>
    <s v="Data Engineering"/>
    <s v="Data Engineering"/>
    <d v="2024-08-31T00:00:00"/>
    <x v="0"/>
    <s v="50963"/>
    <s v="893922"/>
    <s v="460 Globalization Partners Inc. : 1366 Globalization Partners SOW #39 - Data Engineering Team  Renewal"/>
    <s v="36409"/>
    <s v="17772967350"/>
    <m/>
    <m/>
    <m/>
    <n v="376.17510590575813"/>
    <x v="4"/>
    <x v="75"/>
    <x v="1"/>
  </r>
  <r>
    <s v="Journal"/>
    <x v="2"/>
    <s v="Data Engineering"/>
    <s v="Data Engineering"/>
    <d v="2024-08-31T00:00:00"/>
    <x v="0"/>
    <s v="51291"/>
    <s v="894184"/>
    <s v="482 Madhive : 1111 Madhive - SOW1"/>
    <s v="26788"/>
    <s v="16592846934"/>
    <m/>
    <m/>
    <m/>
    <n v="520.2421677420059"/>
    <x v="4"/>
    <x v="79"/>
    <x v="1"/>
  </r>
  <r>
    <s v="Journal"/>
    <x v="2"/>
    <s v="Data Engineering"/>
    <s v="Data Engineering"/>
    <d v="2024-08-31T00:00:00"/>
    <x v="0"/>
    <s v="51146"/>
    <s v="894339"/>
    <s v="459 Roku Inc. : 966 SOW#1 2024 - DE &amp; BI Team"/>
    <s v="25138"/>
    <s v="16977995014"/>
    <m/>
    <m/>
    <m/>
    <n v="464.21608813902071"/>
    <x v="4"/>
    <x v="69"/>
    <x v="1"/>
  </r>
  <r>
    <s v="Journal"/>
    <x v="1"/>
    <s v="Data Engineering"/>
    <s v="Data Engineering"/>
    <d v="2024-08-31T00:00:00"/>
    <x v="0"/>
    <s v="52168"/>
    <s v="913921"/>
    <s v="- No Entity -"/>
    <m/>
    <m/>
    <s v="ICC 1166 ICC in Montevideo represents Blend360 : Fedefarma: Landing Zone Assessment &amp; Recommendation Phase"/>
    <m/>
    <s v="TopSide Management Book Elim related to project ICC 1343 FEDERACIÃƒâ€œ FARMACÃƒË†UTICA, S.C.C.L : Landing Zone Implementation Phase"/>
    <n v="-27353.298692932163"/>
    <x v="1"/>
    <x v="16"/>
    <x v="1"/>
  </r>
  <r>
    <s v="Journal"/>
    <x v="2"/>
    <s v="Data Engineering"/>
    <s v="Data Engineering"/>
    <d v="2024-08-31T00:00:00"/>
    <x v="0"/>
    <s v="50012"/>
    <s v="892864"/>
    <s v="461 Session M Inc. : 974 Mastercard SOW #6"/>
    <s v="25146"/>
    <s v="16716229170"/>
    <m/>
    <m/>
    <m/>
    <n v="496.23099076929799"/>
    <x v="4"/>
    <x v="29"/>
    <x v="1"/>
  </r>
  <r>
    <s v="Journal"/>
    <x v="2"/>
    <s v="Data Engineering"/>
    <s v="Data Engineering"/>
    <d v="2024-08-31T00:00:00"/>
    <x v="0"/>
    <s v="50171"/>
    <s v="892390"/>
    <s v="466 Pixability Inc. : 1331 Pixability SOW 4"/>
    <s v="34753"/>
    <s v="17583740188"/>
    <m/>
    <m/>
    <m/>
    <n v="258.12015245661064"/>
    <x v="4"/>
    <x v="76"/>
    <x v="1"/>
  </r>
  <r>
    <s v="Journal"/>
    <x v="2"/>
    <s v="Data Engineering"/>
    <s v="Data Engineering"/>
    <d v="2024-08-31T00:00:00"/>
    <x v="0"/>
    <s v="50129"/>
    <s v="892376"/>
    <s v="466 Pixability Inc. : 983 Pixability SOW#3"/>
    <s v="25155"/>
    <m/>
    <m/>
    <m/>
    <m/>
    <n v="312.14530064520358"/>
    <x v="4"/>
    <x v="76"/>
    <x v="1"/>
  </r>
  <r>
    <s v="Journal"/>
    <x v="2"/>
    <s v="Data Engineering"/>
    <s v="Data Engineering"/>
    <d v="2024-08-31T00:00:00"/>
    <x v="0"/>
    <s v="50906"/>
    <s v="893787"/>
    <s v="460 Globalization Partners Inc. : 1349 Globalization Partners SOW #41 - Data Engineering Team Renewal"/>
    <s v="35885"/>
    <s v="17771226635"/>
    <m/>
    <m/>
    <m/>
    <n v="630.29339553358409"/>
    <x v="4"/>
    <x v="75"/>
    <x v="1"/>
  </r>
  <r>
    <s v="Journal"/>
    <x v="2"/>
    <s v="Data Engineering"/>
    <s v="Data Engineering"/>
    <d v="2024-08-31T00:00:00"/>
    <x v="0"/>
    <s v="49971"/>
    <s v="892835"/>
    <s v="468 Blackstone Inc. : 988 Blackstone SOW #12"/>
    <s v="25160"/>
    <s v="16856642182"/>
    <m/>
    <m/>
    <m/>
    <n v="560.2607960298526"/>
    <x v="4"/>
    <x v="5"/>
    <x v="1"/>
  </r>
  <r>
    <s v="Journal"/>
    <x v="2"/>
    <s v="Data Engineering"/>
    <s v="Data Engineering"/>
    <d v="2024-08-31T00:00:00"/>
    <x v="0"/>
    <s v="51404"/>
    <s v="894521"/>
    <s v="456 ICC in Montevideo represents Blend360 : 1166 Fedefarma: Landing Zone Assessment &amp; Recommendation Phase"/>
    <s v="28678"/>
    <s v="17806464279"/>
    <m/>
    <m/>
    <m/>
    <n v="180.08382729530976"/>
    <x v="4"/>
    <x v="16"/>
    <x v="1"/>
  </r>
  <r>
    <s v="Journal"/>
    <x v="2"/>
    <s v="Data Engineering"/>
    <s v="Data Engineering"/>
    <d v="2024-08-31T00:00:00"/>
    <x v="0"/>
    <s v="49832"/>
    <s v="892444"/>
    <s v="468 Blackstone Inc. : 988 Blackstone SOW #12"/>
    <s v="25160"/>
    <s v="16856642182"/>
    <m/>
    <m/>
    <m/>
    <n v="560.2607960298526"/>
    <x v="4"/>
    <x v="5"/>
    <x v="1"/>
  </r>
  <r>
    <s v="Journal"/>
    <x v="2"/>
    <s v="Data Engineering"/>
    <s v="Data Engineering"/>
    <d v="2024-08-31T00:00:00"/>
    <x v="0"/>
    <s v="50135"/>
    <s v="892992"/>
    <s v="466 Pixability Inc. : 983 Pixability SOW#3"/>
    <s v="25155"/>
    <m/>
    <m/>
    <m/>
    <m/>
    <n v="312.14530064520358"/>
    <x v="4"/>
    <x v="76"/>
    <x v="1"/>
  </r>
  <r>
    <s v="Journal"/>
    <x v="2"/>
    <s v="Data Engineering"/>
    <s v="Data Engineering"/>
    <d v="2024-08-31T00:00:00"/>
    <x v="0"/>
    <s v="49989"/>
    <s v="892848"/>
    <s v="461 Session M Inc. : 974 Mastercard SOW #6"/>
    <s v="25146"/>
    <s v="16716229170"/>
    <m/>
    <m/>
    <m/>
    <n v="400.1862828784661"/>
    <x v="4"/>
    <x v="29"/>
    <x v="1"/>
  </r>
  <r>
    <s v="Journal"/>
    <x v="2"/>
    <s v="Data Engineering"/>
    <s v="Data Engineering"/>
    <d v="2024-08-31T00:00:00"/>
    <x v="0"/>
    <s v="51210"/>
    <s v="894389"/>
    <s v="459 Roku Inc. : 966 SOW#1 2024 - DE &amp; BI Team"/>
    <s v="25138"/>
    <s v="16977995014"/>
    <m/>
    <m/>
    <m/>
    <n v="280.1303980149263"/>
    <x v="4"/>
    <x v="69"/>
    <x v="1"/>
  </r>
  <r>
    <s v="Journal"/>
    <x v="2"/>
    <s v="Data Engineering"/>
    <s v="Data Engineering"/>
    <d v="2024-08-31T00:00:00"/>
    <x v="0"/>
    <s v="50326"/>
    <s v="893237"/>
    <s v="469 Stagwell Marketing Cloud LLC : 985 Stagwell SOW#1"/>
    <s v="25157"/>
    <s v="17001841791"/>
    <m/>
    <m/>
    <m/>
    <n v="520.2421677420059"/>
    <x v="4"/>
    <x v="78"/>
    <x v="1"/>
  </r>
  <r>
    <s v="Journal"/>
    <x v="2"/>
    <s v="Data Engineering"/>
    <s v="Data Engineering"/>
    <d v="2024-08-31T00:00:00"/>
    <x v="0"/>
    <s v="50277"/>
    <s v="893209"/>
    <s v="465 Sincera Technologies LLC : 1146 Sincera SOW 4 - DE Team"/>
    <s v="28145"/>
    <s v="17581549176"/>
    <m/>
    <m/>
    <m/>
    <n v="280.1303980149263"/>
    <x v="4"/>
    <x v="77"/>
    <x v="1"/>
  </r>
  <r>
    <s v="Journal"/>
    <x v="2"/>
    <s v="Data Engineering"/>
    <s v="Data Engineering"/>
    <d v="2024-08-31T00:00:00"/>
    <x v="0"/>
    <s v="51277"/>
    <s v="894176"/>
    <s v="482 Madhive : 1111 Madhive - SOW1"/>
    <s v="26788"/>
    <s v="16592846934"/>
    <m/>
    <m/>
    <m/>
    <n v="270.12574094296463"/>
    <x v="4"/>
    <x v="79"/>
    <x v="1"/>
  </r>
  <r>
    <s v="Journal"/>
    <x v="2"/>
    <s v="Data Engineering"/>
    <s v="Data Engineering"/>
    <d v="2024-08-31T00:00:00"/>
    <x v="0"/>
    <s v="51207"/>
    <s v="894386"/>
    <s v="459 Roku Inc. : 966 SOW#1 2024 - DE &amp; BI Team"/>
    <s v="25138"/>
    <s v="16977995014"/>
    <m/>
    <m/>
    <m/>
    <n v="79.036914795873145"/>
    <x v="4"/>
    <x v="69"/>
    <x v="1"/>
  </r>
  <r>
    <s v="Journal"/>
    <x v="2"/>
    <s v="Data Engineering"/>
    <s v="Data Engineering"/>
    <d v="2024-08-31T00:00:00"/>
    <x v="0"/>
    <s v="51160"/>
    <s v="894351"/>
    <s v="459 Roku Inc. : 966 SOW#1 2024 - DE &amp; BI Team"/>
    <s v="25138"/>
    <s v="16977995014"/>
    <m/>
    <m/>
    <m/>
    <n v="320.14902630277288"/>
    <x v="4"/>
    <x v="69"/>
    <x v="1"/>
  </r>
  <r>
    <s v="Journal"/>
    <x v="2"/>
    <s v="Data Engineering"/>
    <s v="Data Engineering"/>
    <d v="2024-08-31T00:00:00"/>
    <x v="0"/>
    <s v="50384"/>
    <s v="892728"/>
    <s v="469 Stagwell Marketing Cloud LLC : 987 Stagwell SOW#3"/>
    <s v="25159"/>
    <s v="17001802020"/>
    <m/>
    <m/>
    <m/>
    <n v="408.19000853603541"/>
    <x v="4"/>
    <x v="78"/>
    <x v="1"/>
  </r>
  <r>
    <s v="Journal"/>
    <x v="2"/>
    <s v="Data Engineering"/>
    <s v="Data Engineering"/>
    <d v="2024-08-31T00:00:00"/>
    <x v="0"/>
    <s v="50996"/>
    <s v="893950"/>
    <s v="459 Roku Inc. : 966 SOW#1 2024 - DE &amp; BI Team"/>
    <s v="25138"/>
    <s v="16977995014"/>
    <m/>
    <m/>
    <m/>
    <n v="464.21608813902071"/>
    <x v="4"/>
    <x v="69"/>
    <x v="1"/>
  </r>
  <r>
    <s v="Journal"/>
    <x v="2"/>
    <s v="Data Engineering"/>
    <s v="Data Engineering"/>
    <d v="2024-08-31T00:00:00"/>
    <x v="0"/>
    <s v="51018"/>
    <s v="894108"/>
    <s v="459 Roku Inc. : 966 SOW#1 2024 - DE &amp; BI Team"/>
    <s v="25138"/>
    <s v="16977995014"/>
    <m/>
    <m/>
    <m/>
    <n v="425.19804948574631"/>
    <x v="4"/>
    <x v="69"/>
    <x v="1"/>
  </r>
  <r>
    <s v="Journal"/>
    <x v="9"/>
    <s v="Data Engineering"/>
    <s v="Data Engineering"/>
    <d v="2024-08-31T00:00:00"/>
    <x v="0"/>
    <s v="51736"/>
    <s v="901347"/>
    <s v="11 Visa : 1246 NextGen Solutions"/>
    <s v="31318"/>
    <s v="18657995555"/>
    <m/>
    <m/>
    <m/>
    <n v="2.35"/>
    <x v="4"/>
    <x v="23"/>
    <x v="1"/>
  </r>
  <r>
    <s v="Journal"/>
    <x v="2"/>
    <s v="Data Engineering"/>
    <s v="Data Engineering"/>
    <d v="2024-08-31T00:00:00"/>
    <x v="0"/>
    <s v="51362"/>
    <s v="894481"/>
    <s v="482 Madhive : 1111 Madhive - SOW1"/>
    <s v="26788"/>
    <s v="16592846934"/>
    <m/>
    <m/>
    <m/>
    <n v="360.16765459061952"/>
    <x v="4"/>
    <x v="79"/>
    <x v="1"/>
  </r>
  <r>
    <s v="Journal"/>
    <x v="2"/>
    <s v="Data Engineering"/>
    <s v="Data Engineering"/>
    <d v="2024-08-31T00:00:00"/>
    <x v="0"/>
    <s v="51131"/>
    <s v="894327"/>
    <s v="460 Globalization Partners Inc. : 1368 Globalization Partners SOW #42 - Data Engineering Team Renewal"/>
    <s v="36411"/>
    <s v="17772618578"/>
    <m/>
    <m/>
    <m/>
    <n v="630.29339553358409"/>
    <x v="4"/>
    <x v="75"/>
    <x v="1"/>
  </r>
  <r>
    <s v="Journal"/>
    <x v="2"/>
    <s v="Data Engineering"/>
    <s v="Data Engineering"/>
    <d v="2024-08-31T00:00:00"/>
    <x v="0"/>
    <s v="50789"/>
    <s v="892740"/>
    <s v="459 Roku Inc. : 966 SOW#1 2024 - DE &amp; BI Team"/>
    <s v="25138"/>
    <s v="16977995014"/>
    <m/>
    <m/>
    <m/>
    <n v="320.14902630277288"/>
    <x v="4"/>
    <x v="69"/>
    <x v="1"/>
  </r>
  <r>
    <s v="Journal"/>
    <x v="2"/>
    <s v="Data Engineering"/>
    <s v="Data Engineering"/>
    <d v="2024-08-31T00:00:00"/>
    <x v="0"/>
    <s v="50908"/>
    <s v="893789"/>
    <s v="460 Globalization Partners Inc. : 1349 Globalization Partners SOW #41 - Data Engineering Team Renewal"/>
    <s v="35885"/>
    <s v="17771226635"/>
    <m/>
    <m/>
    <m/>
    <n v="448.20863682388205"/>
    <x v="4"/>
    <x v="75"/>
    <x v="1"/>
  </r>
  <r>
    <s v="Journal"/>
    <x v="2"/>
    <s v="Data Engineering"/>
    <s v="Data Engineering"/>
    <d v="2024-08-31T00:00:00"/>
    <x v="0"/>
    <s v="51412"/>
    <s v="894715"/>
    <s v="456 ICC in Montevideo represents Blend360 : 1166 Fedefarma: Landing Zone Assessment &amp; Recommendation Phase"/>
    <s v="28678"/>
    <s v="17806464279"/>
    <m/>
    <m/>
    <m/>
    <n v="180.08382729530976"/>
    <x v="4"/>
    <x v="16"/>
    <x v="1"/>
  </r>
  <r>
    <s v="Journal"/>
    <x v="2"/>
    <s v="Data Engineering"/>
    <s v="Data Engineering"/>
    <d v="2024-08-31T00:00:00"/>
    <x v="0"/>
    <s v="51151"/>
    <s v="894342"/>
    <s v="460 Globalization Partners Inc. : 1368 Globalization Partners SOW #42 - Data Engineering Team Renewal"/>
    <s v="36411"/>
    <s v="17772618578"/>
    <m/>
    <m/>
    <m/>
    <n v="560.2607960298526"/>
    <x v="4"/>
    <x v="75"/>
    <x v="1"/>
  </r>
  <r>
    <s v="Journal"/>
    <x v="2"/>
    <s v="Data Engineering"/>
    <s v="Data Engineering"/>
    <d v="2024-08-31T00:00:00"/>
    <x v="0"/>
    <s v="50394"/>
    <s v="893267"/>
    <s v="468 Blackstone Inc. : 1189 Blackstone - SOW#15 - Developer Experience Team (.Net)"/>
    <s v="29210"/>
    <s v="17485557310"/>
    <m/>
    <m/>
    <m/>
    <n v="560.2607960298526"/>
    <x v="4"/>
    <x v="5"/>
    <x v="1"/>
  </r>
  <r>
    <s v="Journal"/>
    <x v="2"/>
    <s v="Data Engineering"/>
    <s v="Data Engineering"/>
    <d v="2024-08-31T00:00:00"/>
    <x v="0"/>
    <s v="49768"/>
    <s v="892295"/>
    <s v="468 Blackstone Inc. : 988 Blackstone SOW #12"/>
    <s v="25160"/>
    <s v="16856642182"/>
    <m/>
    <m/>
    <m/>
    <n v="536.24961905714463"/>
    <x v="4"/>
    <x v="5"/>
    <x v="1"/>
  </r>
  <r>
    <s v="Journal"/>
    <x v="2"/>
    <s v="Data Engineering"/>
    <s v="Data Engineering"/>
    <d v="2024-08-31T00:00:00"/>
    <x v="0"/>
    <s v="51061"/>
    <s v="893988"/>
    <s v="459 Roku Inc. : 966 SOW#1 2024 - DE &amp; BI Team"/>
    <s v="25138"/>
    <s v="16977995014"/>
    <m/>
    <m/>
    <m/>
    <n v="464.21608813902071"/>
    <x v="4"/>
    <x v="69"/>
    <x v="1"/>
  </r>
  <r>
    <s v="Journal"/>
    <x v="2"/>
    <s v="Data Engineering"/>
    <s v="Data Engineering"/>
    <d v="2024-08-31T00:00:00"/>
    <x v="0"/>
    <s v="49886"/>
    <s v="892322"/>
    <s v="468 Blackstone Inc. : 988 Blackstone SOW #12"/>
    <s v="25160"/>
    <s v="16856642182"/>
    <m/>
    <m/>
    <m/>
    <n v="320.14902630277288"/>
    <x v="4"/>
    <x v="5"/>
    <x v="1"/>
  </r>
  <r>
    <s v="Journal"/>
    <x v="2"/>
    <s v="Data Engineering"/>
    <s v="Data Engineering"/>
    <d v="2024-08-31T00:00:00"/>
    <x v="0"/>
    <s v="51078"/>
    <s v="894128"/>
    <s v="459 Roku Inc. : 966 SOW#1 2024 - DE &amp; BI Team"/>
    <s v="25138"/>
    <s v="16977995014"/>
    <m/>
    <m/>
    <m/>
    <n v="432.20118550874338"/>
    <x v="4"/>
    <x v="69"/>
    <x v="1"/>
  </r>
  <r>
    <s v="Journal"/>
    <x v="2"/>
    <s v="Data Engineering"/>
    <s v="Data Engineering"/>
    <d v="2024-08-31T00:00:00"/>
    <x v="0"/>
    <s v="51007"/>
    <s v="894097"/>
    <s v="460 Globalization Partners Inc. : 1366 Globalization Partners SOW #39 - Data Engineering Team  Renewal"/>
    <s v="36409"/>
    <s v="17772967350"/>
    <m/>
    <m/>
    <m/>
    <n v="180.08382729530976"/>
    <x v="4"/>
    <x v="75"/>
    <x v="1"/>
  </r>
  <r>
    <s v="Journal"/>
    <x v="2"/>
    <s v="Data Engineering"/>
    <s v="Data Engineering"/>
    <d v="2024-08-31T00:00:00"/>
    <x v="0"/>
    <s v="50231"/>
    <s v="893109"/>
    <s v="465 Sincera Technologies LLC : 980 Sincera SOW 3 - Data Engineering Team"/>
    <s v="25152"/>
    <s v="17001844665"/>
    <m/>
    <m/>
    <m/>
    <n v="240.11176972707966"/>
    <x v="4"/>
    <x v="77"/>
    <x v="1"/>
  </r>
  <r>
    <s v="Journal"/>
    <x v="2"/>
    <s v="Data Engineering"/>
    <s v="Data Engineering"/>
    <d v="2024-08-31T00:00:00"/>
    <x v="0"/>
    <s v="51251"/>
    <s v="894418"/>
    <s v="459 Roku Inc. : 966 SOW#1 2024 - DE &amp; BI Team"/>
    <s v="25138"/>
    <s v="16977995014"/>
    <m/>
    <m/>
    <m/>
    <n v="320.14902630277288"/>
    <x v="4"/>
    <x v="69"/>
    <x v="1"/>
  </r>
  <r>
    <s v="Journal"/>
    <x v="2"/>
    <s v="Data Engineering"/>
    <s v="Data Engineering"/>
    <d v="2024-08-31T00:00:00"/>
    <x v="0"/>
    <s v="49841"/>
    <s v="892446"/>
    <s v="461 Session M Inc. : 974 Mastercard SOW #6"/>
    <s v="25146"/>
    <s v="16716229170"/>
    <m/>
    <m/>
    <m/>
    <n v="400.1862828784661"/>
    <x v="4"/>
    <x v="29"/>
    <x v="1"/>
  </r>
  <r>
    <s v="Journal"/>
    <x v="2"/>
    <s v="Data Engineering"/>
    <s v="Data Engineering"/>
    <d v="2024-08-31T00:00:00"/>
    <x v="0"/>
    <s v="51216"/>
    <s v="894158"/>
    <s v="459 Roku Inc. : 966 SOW#1 2024 - DE &amp; BI Team"/>
    <s v="25138"/>
    <s v="16977995014"/>
    <m/>
    <m/>
    <m/>
    <n v="480.22353945415932"/>
    <x v="4"/>
    <x v="69"/>
    <x v="1"/>
  </r>
  <r>
    <s v="Journal"/>
    <x v="2"/>
    <s v="Data Engineering"/>
    <s v="Data Engineering"/>
    <d v="2024-08-31T00:00:00"/>
    <x v="0"/>
    <s v="51281"/>
    <s v="894178"/>
    <s v="482 Madhive : 1111 Madhive - SOW1"/>
    <s v="26788"/>
    <s v="16592846934"/>
    <m/>
    <m/>
    <m/>
    <n v="360.16765459061952"/>
    <x v="4"/>
    <x v="79"/>
    <x v="1"/>
  </r>
  <r>
    <s v="Journal"/>
    <x v="2"/>
    <s v="Data Engineering"/>
    <s v="Data Engineering"/>
    <d v="2024-08-31T00:00:00"/>
    <x v="0"/>
    <s v="51118"/>
    <s v="894319"/>
    <s v="459 Roku Inc. : 966 SOW#1 2024 - DE &amp; BI Team"/>
    <s v="25138"/>
    <s v="16977995014"/>
    <m/>
    <m/>
    <m/>
    <n v="464.21608813902071"/>
    <x v="4"/>
    <x v="69"/>
    <x v="1"/>
  </r>
  <r>
    <s v="Journal"/>
    <x v="2"/>
    <s v="Data Engineering"/>
    <s v="Data Engineering"/>
    <d v="2024-08-31T00:00:00"/>
    <x v="0"/>
    <s v="51089"/>
    <s v="894302"/>
    <s v="460 Globalization Partners Inc. : 1367 Globalization Partners SOW #40 - Data Engineering Team Renewal"/>
    <s v="36410"/>
    <s v="17772859452"/>
    <m/>
    <m/>
    <m/>
    <n v="567.26417990760183"/>
    <x v="4"/>
    <x v="75"/>
    <x v="1"/>
  </r>
  <r>
    <s v="Journal"/>
    <x v="9"/>
    <s v="Data Engineering"/>
    <s v="Data Engineering"/>
    <d v="2024-08-31T00:00:00"/>
    <x v="0"/>
    <s v="51705"/>
    <s v="901326"/>
    <s v="489 IAC/InterActiveCorp : 1163 IAC - Data Strategy &amp; Performance Measurement - Snowflake Sourced"/>
    <s v="28469"/>
    <s v="17581057915"/>
    <m/>
    <m/>
    <m/>
    <n v="3.05"/>
    <x v="4"/>
    <x v="81"/>
    <x v="1"/>
  </r>
  <r>
    <s v="Journal"/>
    <x v="2"/>
    <s v="Data Engineering"/>
    <s v="Data Engineering"/>
    <d v="2024-08-31T00:00:00"/>
    <x v="0"/>
    <s v="51060"/>
    <s v="893987"/>
    <s v="460 Globalization Partners Inc. : 1367 Globalization Partners SOW #40 - Data Engineering Team Renewal"/>
    <s v="36410"/>
    <s v="17772859452"/>
    <m/>
    <m/>
    <m/>
    <n v="520.2421677420059"/>
    <x v="4"/>
    <x v="75"/>
    <x v="1"/>
  </r>
  <r>
    <s v="Journal"/>
    <x v="2"/>
    <s v="Data Engineering"/>
    <s v="Data Engineering"/>
    <d v="2024-08-31T00:00:00"/>
    <x v="0"/>
    <s v="50516"/>
    <s v="893450"/>
    <s v="468 Blackstone Inc. : 1255 Blackstone - Python Engineers (James Team)"/>
    <s v="32036"/>
    <s v="19584503853"/>
    <m/>
    <m/>
    <m/>
    <n v="520.2421677420059"/>
    <x v="4"/>
    <x v="5"/>
    <x v="1"/>
  </r>
  <r>
    <s v="Journal"/>
    <x v="2"/>
    <s v="Data Engineering"/>
    <s v="Data Engineering"/>
    <d v="2024-08-31T00:00:00"/>
    <x v="0"/>
    <s v="50380"/>
    <s v="893260"/>
    <s v="469 Stagwell Marketing Cloud LLC : 987 Stagwell SOW#3"/>
    <s v="25159"/>
    <s v="17001802020"/>
    <m/>
    <m/>
    <m/>
    <n v="408.19000853603541"/>
    <x v="4"/>
    <x v="78"/>
    <x v="1"/>
  </r>
  <r>
    <s v="Journal"/>
    <x v="2"/>
    <s v="Data Engineering"/>
    <s v="Data Engineering"/>
    <d v="2024-08-31T00:00:00"/>
    <x v="0"/>
    <s v="50040"/>
    <s v="892703"/>
    <s v="468 Blackstone Inc. : 988 Blackstone SOW #12"/>
    <s v="25160"/>
    <s v="16856642182"/>
    <m/>
    <m/>
    <m/>
    <n v="560.2607960298526"/>
    <x v="4"/>
    <x v="5"/>
    <x v="1"/>
  </r>
  <r>
    <s v="Journal"/>
    <x v="2"/>
    <s v="Data Engineering"/>
    <s v="Data Engineering"/>
    <d v="2024-08-31T00:00:00"/>
    <x v="0"/>
    <s v="50601"/>
    <s v="893604"/>
    <s v="468 Blackstone Inc. : 1284 Blackstone - SOW#25 - FS Engineer (Seb Team)"/>
    <s v="32874"/>
    <s v="19902785076"/>
    <m/>
    <m/>
    <m/>
    <n v="536.24961905714463"/>
    <x v="4"/>
    <x v="5"/>
    <x v="1"/>
  </r>
  <r>
    <s v="Journal"/>
    <x v="2"/>
    <s v="Data Engineering"/>
    <s v="Data Engineering"/>
    <d v="2024-08-31T00:00:00"/>
    <x v="0"/>
    <s v="50562"/>
    <s v="893191"/>
    <s v="459 Roku Inc. : 966 SOW#1 2024 - DE &amp; BI Team"/>
    <s v="25138"/>
    <s v="16977995014"/>
    <m/>
    <m/>
    <m/>
    <n v="210.0977985111947"/>
    <x v="4"/>
    <x v="69"/>
    <x v="1"/>
  </r>
  <r>
    <s v="Journal"/>
    <x v="2"/>
    <s v="Data Engineering"/>
    <s v="Data Engineering"/>
    <d v="2024-08-31T00:00:00"/>
    <x v="0"/>
    <s v="50500"/>
    <s v="893438"/>
    <s v="468 Blackstone Inc. : 1255 Blackstone - Python Engineers (James Team)"/>
    <s v="32036"/>
    <s v="19584503853"/>
    <m/>
    <m/>
    <m/>
    <n v="520.2421677420059"/>
    <x v="4"/>
    <x v="5"/>
    <x v="1"/>
  </r>
  <r>
    <s v="Journal"/>
    <x v="2"/>
    <s v="Data Engineering"/>
    <s v="Data Engineering"/>
    <d v="2024-08-31T00:00:00"/>
    <x v="0"/>
    <s v="50540"/>
    <s v="893463"/>
    <s v="468 Blackstone Inc. : 1255 Blackstone - Python Engineers (James Team)"/>
    <s v="32036"/>
    <s v="19584503853"/>
    <m/>
    <m/>
    <m/>
    <n v="520.2421677420059"/>
    <x v="4"/>
    <x v="5"/>
    <x v="1"/>
  </r>
  <r>
    <s v="Journal"/>
    <x v="2"/>
    <s v="Data Engineering"/>
    <s v="Data Engineering"/>
    <d v="2024-08-31T00:00:00"/>
    <x v="0"/>
    <s v="50482"/>
    <s v="893423"/>
    <s v="459 Roku Inc. : 966 SOW#1 2024 - DE &amp; BI Team"/>
    <s v="25138"/>
    <s v="16977995014"/>
    <m/>
    <m/>
    <m/>
    <n v="320.14902630277288"/>
    <x v="4"/>
    <x v="69"/>
    <x v="1"/>
  </r>
  <r>
    <s v="Journal"/>
    <x v="2"/>
    <s v="Data Engineering"/>
    <s v="Data Engineering"/>
    <d v="2024-08-31T00:00:00"/>
    <x v="0"/>
    <s v="50463"/>
    <s v="893411"/>
    <s v="468 Blackstone Inc. : 1194 Blackstone - SOW#18 - Data Engineer with AWS (Puneet Team)"/>
    <s v="29419"/>
    <s v="18262439992"/>
    <m/>
    <m/>
    <m/>
    <n v="504.23471642686729"/>
    <x v="4"/>
    <x v="5"/>
    <x v="1"/>
  </r>
  <r>
    <s v="Journal"/>
    <x v="2"/>
    <s v="Data Engineering"/>
    <s v="Data Engineering"/>
    <d v="2024-08-31T00:00:00"/>
    <x v="0"/>
    <s v="50470"/>
    <s v="893182"/>
    <s v="459 Roku Inc. : 966 SOW#1 2024 - DE &amp; BI Team"/>
    <s v="25138"/>
    <s v="16977995014"/>
    <m/>
    <m/>
    <m/>
    <n v="344.16020327548085"/>
    <x v="4"/>
    <x v="69"/>
    <x v="1"/>
  </r>
  <r>
    <s v="Journal"/>
    <x v="2"/>
    <s v="Data Engineering"/>
    <s v="Data Engineering"/>
    <d v="2024-08-31T00:00:00"/>
    <x v="0"/>
    <s v="50406"/>
    <s v="893273"/>
    <s v="469 Stagwell Marketing Cloud LLC : 1190 Stagwell - SOW#4 - Data Engineering Team"/>
    <s v="29211"/>
    <s v="17692058278"/>
    <m/>
    <m/>
    <m/>
    <n v="400.1862828784661"/>
    <x v="4"/>
    <x v="78"/>
    <x v="1"/>
  </r>
  <r>
    <s v="Journal"/>
    <x v="2"/>
    <s v="Data Engineering"/>
    <s v="Data Engineering"/>
    <d v="2024-08-31T00:00:00"/>
    <x v="0"/>
    <s v="50149"/>
    <s v="892935"/>
    <s v="468 Blackstone Inc. : 988 Blackstone SOW #12"/>
    <s v="25160"/>
    <s v="16856642182"/>
    <m/>
    <m/>
    <m/>
    <n v="360.16765459061952"/>
    <x v="4"/>
    <x v="5"/>
    <x v="1"/>
  </r>
  <r>
    <s v="Journal"/>
    <x v="2"/>
    <s v="Data Engineering"/>
    <s v="Data Engineering"/>
    <d v="2024-08-31T00:00:00"/>
    <x v="0"/>
    <s v="50085"/>
    <s v="892908"/>
    <s v="468 Blackstone Inc. : 988 Blackstone SOW #12"/>
    <s v="25160"/>
    <s v="16856642182"/>
    <m/>
    <m/>
    <m/>
    <n v="440.20491116631274"/>
    <x v="4"/>
    <x v="5"/>
    <x v="1"/>
  </r>
  <r>
    <s v="Journal"/>
    <x v="2"/>
    <s v="Data Engineering"/>
    <s v="Data Engineering"/>
    <d v="2024-08-31T00:00:00"/>
    <x v="0"/>
    <s v="51200"/>
    <s v="894379"/>
    <s v="459 Roku Inc. : 966 SOW#1 2024 - DE &amp; BI Team"/>
    <s v="25138"/>
    <s v="16977995014"/>
    <m/>
    <m/>
    <m/>
    <n v="450.20956823827436"/>
    <x v="4"/>
    <x v="69"/>
    <x v="1"/>
  </r>
  <r>
    <s v="Journal"/>
    <x v="2"/>
    <s v="Data Engineering"/>
    <s v="Data Engineering"/>
    <d v="2024-08-31T00:00:00"/>
    <x v="0"/>
    <s v="50280"/>
    <s v="893212"/>
    <s v="468 Blackstone Inc. : 1013 Blackstone SOW#14 - Data Engineering Team"/>
    <s v="25544"/>
    <s v="16807042572"/>
    <m/>
    <m/>
    <m/>
    <n v="536.24961905714463"/>
    <x v="4"/>
    <x v="5"/>
    <x v="1"/>
  </r>
  <r>
    <s v="Journal"/>
    <x v="2"/>
    <s v="Data Engineering"/>
    <s v="Data Engineering"/>
    <d v="2024-08-31T00:00:00"/>
    <x v="0"/>
    <s v="50259"/>
    <s v="893202"/>
    <s v="468 Blackstone Inc. : 1013 Blackstone SOW#14 - Data Engineering Team"/>
    <s v="25544"/>
    <s v="16807042572"/>
    <m/>
    <m/>
    <m/>
    <n v="536.24961905714463"/>
    <x v="4"/>
    <x v="5"/>
    <x v="1"/>
  </r>
  <r>
    <s v="Journal"/>
    <x v="2"/>
    <s v="Data Engineering"/>
    <s v="Data Engineering"/>
    <d v="2024-08-31T00:00:00"/>
    <x v="0"/>
    <s v="50877"/>
    <s v="893580"/>
    <s v="460 Globalization Partners Inc. : 1349 Globalization Partners SOW #41 - Data Engineering Team Renewal"/>
    <s v="35885"/>
    <s v="17771226635"/>
    <m/>
    <m/>
    <m/>
    <n v="384.17883156332749"/>
    <x v="4"/>
    <x v="75"/>
    <x v="1"/>
  </r>
  <r>
    <s v="Journal"/>
    <x v="2"/>
    <s v="Data Engineering"/>
    <s v="Data Engineering"/>
    <d v="2024-08-31T00:00:00"/>
    <x v="0"/>
    <s v="50310"/>
    <s v="893230"/>
    <s v="468 Blackstone Inc. : 1141 Blackstone - SOW#16 - Exec Office Team (.Net)"/>
    <s v="28140"/>
    <s v="17690283562"/>
    <m/>
    <m/>
    <m/>
    <n v="536.24961905714463"/>
    <x v="4"/>
    <x v="5"/>
    <x v="1"/>
  </r>
  <r>
    <s v="Journal"/>
    <x v="2"/>
    <s v="Data Engineering"/>
    <s v="Data Engineering"/>
    <d v="2024-08-31T00:00:00"/>
    <x v="0"/>
    <s v="50010"/>
    <s v="892862"/>
    <s v="461 Session M Inc. : 974 Mastercard SOW #6"/>
    <s v="25146"/>
    <s v="16716229170"/>
    <m/>
    <m/>
    <m/>
    <n v="416.19373419360477"/>
    <x v="4"/>
    <x v="29"/>
    <x v="1"/>
  </r>
  <r>
    <s v="Journal"/>
    <x v="2"/>
    <s v="Data Engineering"/>
    <s v="Data Engineering"/>
    <d v="2024-08-31T00:00:00"/>
    <x v="0"/>
    <s v="50882"/>
    <s v="893780"/>
    <s v="459 Roku Inc. : 966 SOW#1 2024 - DE &amp; BI Team"/>
    <s v="25138"/>
    <s v="16977995014"/>
    <m/>
    <m/>
    <m/>
    <n v="360.16765459061952"/>
    <x v="4"/>
    <x v="69"/>
    <x v="1"/>
  </r>
  <r>
    <s v="Journal"/>
    <x v="9"/>
    <s v="Data Engineering"/>
    <s v="Data Engineering"/>
    <d v="2024-08-31T00:00:00"/>
    <x v="0"/>
    <s v="51789"/>
    <s v="901383"/>
    <s v="11 Visa : 1246 NextGen Solutions"/>
    <s v="31318"/>
    <s v="18657995555"/>
    <m/>
    <m/>
    <m/>
    <n v="25236.51"/>
    <x v="4"/>
    <x v="23"/>
    <x v="1"/>
  </r>
  <r>
    <s v="Journal"/>
    <x v="2"/>
    <s v="Data Engineering"/>
    <s v="Data Engineering"/>
    <d v="2024-08-31T00:00:00"/>
    <x v="0"/>
    <s v="49817"/>
    <s v="892504"/>
    <s v="468 Blackstone Inc. : 988 Blackstone SOW #12"/>
    <s v="25160"/>
    <s v="16856642182"/>
    <m/>
    <m/>
    <m/>
    <n v="480.22353945415932"/>
    <x v="4"/>
    <x v="5"/>
    <x v="1"/>
  </r>
  <r>
    <s v="Journal"/>
    <x v="2"/>
    <s v="Data Engineering"/>
    <s v="Data Engineering"/>
    <d v="2024-08-31T00:00:00"/>
    <x v="0"/>
    <s v="50330"/>
    <s v="893239"/>
    <s v="469 Stagwell Marketing Cloud LLC : 985 Stagwell SOW#1"/>
    <s v="25157"/>
    <s v="17001841791"/>
    <m/>
    <m/>
    <m/>
    <n v="520.2421677420059"/>
    <x v="4"/>
    <x v="78"/>
    <x v="1"/>
  </r>
  <r>
    <s v="Journal"/>
    <x v="2"/>
    <s v="Data Engineering"/>
    <s v="Data Engineering"/>
    <d v="2024-08-31T00:00:00"/>
    <x v="0"/>
    <s v="50537"/>
    <s v="893461"/>
    <s v="459 Roku Inc. : 966 SOW#1 2024 - DE &amp; BI Team"/>
    <s v="25138"/>
    <s v="16977995014"/>
    <m/>
    <m/>
    <m/>
    <n v="360.16765459061952"/>
    <x v="4"/>
    <x v="69"/>
    <x v="1"/>
  </r>
  <r>
    <s v="Journal"/>
    <x v="2"/>
    <s v="Data Engineering"/>
    <s v="Data Engineering"/>
    <d v="2024-08-31T00:00:00"/>
    <x v="0"/>
    <s v="50519"/>
    <s v="893452"/>
    <s v="459 Roku Inc. : 966 SOW#1 2024 - DE &amp; BI Team"/>
    <s v="25138"/>
    <s v="16977995014"/>
    <m/>
    <m/>
    <m/>
    <n v="79.036914795873145"/>
    <x v="4"/>
    <x v="69"/>
    <x v="1"/>
  </r>
  <r>
    <s v="Journal"/>
    <x v="2"/>
    <s v="Data Engineering"/>
    <s v="Data Engineering"/>
    <d v="2024-08-31T00:00:00"/>
    <x v="0"/>
    <s v="51310"/>
    <s v="894447"/>
    <s v="482 Madhive : 1111 Madhive - SOW1"/>
    <s v="26788"/>
    <s v="16592846934"/>
    <m/>
    <m/>
    <m/>
    <n v="270.12574094296463"/>
    <x v="4"/>
    <x v="79"/>
    <x v="1"/>
  </r>
  <r>
    <s v="Journal"/>
    <x v="2"/>
    <s v="Data Engineering"/>
    <s v="Data Engineering"/>
    <d v="2024-08-31T00:00:00"/>
    <x v="0"/>
    <s v="50425"/>
    <s v="893168"/>
    <s v="469 Stagwell Marketing Cloud LLC : 1190 Stagwell - SOW#4 - Data Engineering Team"/>
    <s v="29211"/>
    <s v="17692058278"/>
    <m/>
    <m/>
    <m/>
    <n v="400.1862828784661"/>
    <x v="4"/>
    <x v="78"/>
    <x v="1"/>
  </r>
  <r>
    <s v="Journal"/>
    <x v="2"/>
    <s v="Data Engineering"/>
    <s v="Data Engineering"/>
    <d v="2024-08-31T00:00:00"/>
    <x v="0"/>
    <s v="50053"/>
    <s v="892895"/>
    <s v="461 Session M Inc. : 974 Mastercard SOW #6"/>
    <s v="25146"/>
    <s v="16716229170"/>
    <m/>
    <m/>
    <m/>
    <n v="696.32413220853107"/>
    <x v="4"/>
    <x v="29"/>
    <x v="1"/>
  </r>
  <r>
    <s v="Journal"/>
    <x v="2"/>
    <s v="Data Engineering"/>
    <s v="Data Engineering"/>
    <d v="2024-08-31T00:00:00"/>
    <x v="0"/>
    <s v="50550"/>
    <s v="893472"/>
    <s v="468 Blackstone Inc. : 1255 Blackstone - Python Engineers (James Team)"/>
    <s v="32036"/>
    <s v="19584503853"/>
    <m/>
    <m/>
    <m/>
    <n v="520.2421677420059"/>
    <x v="4"/>
    <x v="5"/>
    <x v="1"/>
  </r>
  <r>
    <s v="Journal"/>
    <x v="9"/>
    <s v="Data Engineering"/>
    <s v="Data Engineering"/>
    <d v="2024-08-31T00:00:00"/>
    <x v="0"/>
    <s v="51841"/>
    <s v="901441"/>
    <s v="11 Visa : 1344 Visa - Minerva dashboard automation"/>
    <s v="35679"/>
    <s v="20379207056"/>
    <m/>
    <m/>
    <m/>
    <n v="5622.09"/>
    <x v="4"/>
    <x v="23"/>
    <x v="1"/>
  </r>
  <r>
    <s v="Journal"/>
    <x v="2"/>
    <s v="Data Engineering"/>
    <s v="Data Engineering"/>
    <d v="2024-08-31T00:00:00"/>
    <x v="0"/>
    <s v="51113"/>
    <s v="894138"/>
    <s v="459 Roku Inc. : 966 SOW#1 2024 - DE &amp; BI Team"/>
    <s v="25138"/>
    <s v="16977995014"/>
    <m/>
    <m/>
    <m/>
    <n v="320.14902630277288"/>
    <x v="4"/>
    <x v="69"/>
    <x v="1"/>
  </r>
  <r>
    <s v="Journal"/>
    <x v="2"/>
    <s v="Data Engineering"/>
    <s v="Data Engineering"/>
    <d v="2024-08-31T00:00:00"/>
    <x v="0"/>
    <s v="49791"/>
    <s v="892413"/>
    <s v="461 Session M Inc. : 974 Mastercard SOW #6"/>
    <s v="25146"/>
    <s v="16716229170"/>
    <m/>
    <m/>
    <m/>
    <n v="580.27011017377583"/>
    <x v="4"/>
    <x v="29"/>
    <x v="1"/>
  </r>
  <r>
    <s v="Journal"/>
    <x v="2"/>
    <s v="Data Engineering"/>
    <s v="Data Engineering"/>
    <d v="2024-08-31T00:00:00"/>
    <x v="0"/>
    <s v="49802"/>
    <s v="892424"/>
    <s v="468 Blackstone Inc. : 988 Blackstone SOW #12"/>
    <s v="25160"/>
    <s v="16856642182"/>
    <m/>
    <m/>
    <m/>
    <n v="440.20491116631274"/>
    <x v="4"/>
    <x v="5"/>
    <x v="1"/>
  </r>
  <r>
    <s v="Journal"/>
    <x v="2"/>
    <s v="Data Engineering"/>
    <s v="Data Engineering"/>
    <d v="2024-08-31T00:00:00"/>
    <x v="0"/>
    <s v="50610"/>
    <s v="893613"/>
    <s v="468 Blackstone Inc. : 1285 Blackstone - SOW#24 FS Engineer (Seb Team)"/>
    <s v="32875"/>
    <s v="19901929100"/>
    <m/>
    <m/>
    <m/>
    <n v="520.2421677420059"/>
    <x v="4"/>
    <x v="5"/>
    <x v="1"/>
  </r>
  <r>
    <s v="Journal"/>
    <x v="1"/>
    <s v="Data Engineering"/>
    <s v="Data Engineering"/>
    <d v="2024-08-31T00:00:00"/>
    <x v="0"/>
    <s v="49548"/>
    <s v="890186"/>
    <s v="402 ICC in Forth Point Represents Blend360 : 1378 Wyndham - Guest Analytics Retainer"/>
    <s v="36722"/>
    <m/>
    <m/>
    <m/>
    <m/>
    <n v="1483.2875405691398"/>
    <x v="1"/>
    <x v="6"/>
    <x v="1"/>
  </r>
  <r>
    <s v="Journal"/>
    <x v="2"/>
    <s v="Data Engineering"/>
    <s v="Data Engineering"/>
    <d v="2024-08-31T00:00:00"/>
    <x v="0"/>
    <s v="51236"/>
    <s v="894404"/>
    <s v="459 Roku Inc. : 966 SOW#1 2024 - DE &amp; BI Team"/>
    <s v="25138"/>
    <s v="16977995014"/>
    <m/>
    <m/>
    <m/>
    <n v="567.26417990760183"/>
    <x v="4"/>
    <x v="69"/>
    <x v="1"/>
  </r>
  <r>
    <s v="Journal"/>
    <x v="2"/>
    <s v="Data Engineering"/>
    <s v="Data Engineering"/>
    <d v="2024-08-31T00:00:00"/>
    <x v="0"/>
    <s v="50543"/>
    <s v="893466"/>
    <s v="459 Roku Inc. : 966 SOW#1 2024 - DE &amp; BI Team"/>
    <s v="25138"/>
    <s v="16977995014"/>
    <m/>
    <m/>
    <m/>
    <n v="464.21608813902071"/>
    <x v="4"/>
    <x v="69"/>
    <x v="1"/>
  </r>
  <r>
    <s v="Journal"/>
    <x v="2"/>
    <s v="Data Engineering"/>
    <s v="Data Engineering"/>
    <d v="2024-08-31T00:00:00"/>
    <x v="0"/>
    <s v="49769"/>
    <s v="892399"/>
    <s v="468 Blackstone Inc. : 988 Blackstone SOW #12"/>
    <s v="25160"/>
    <s v="16856642182"/>
    <m/>
    <m/>
    <m/>
    <n v="560.2607960298526"/>
    <x v="4"/>
    <x v="5"/>
    <x v="1"/>
  </r>
  <r>
    <s v="Journal"/>
    <x v="2"/>
    <s v="Data Engineering"/>
    <s v="Data Engineering"/>
    <d v="2024-08-31T00:00:00"/>
    <x v="0"/>
    <s v="51315"/>
    <s v="894494"/>
    <s v="459 Roku Inc. : 966 SOW#1 2024 - DE &amp; BI Team"/>
    <s v="25138"/>
    <s v="16977995014"/>
    <m/>
    <m/>
    <m/>
    <n v="380.17696873454281"/>
    <x v="4"/>
    <x v="69"/>
    <x v="1"/>
  </r>
  <r>
    <s v="Journal"/>
    <x v="2"/>
    <s v="Data Engineering"/>
    <s v="Data Engineering"/>
    <d v="2024-08-31T00:00:00"/>
    <x v="0"/>
    <s v="49961"/>
    <s v="892832"/>
    <s v="468 Blackstone Inc. : 988 Blackstone SOW #12"/>
    <s v="25160"/>
    <s v="16856642182"/>
    <m/>
    <m/>
    <m/>
    <n v="560.2607960298526"/>
    <x v="4"/>
    <x v="5"/>
    <x v="1"/>
  </r>
  <r>
    <s v="Journal"/>
    <x v="2"/>
    <s v="Data Engineering"/>
    <s v="Data Engineering"/>
    <d v="2024-08-31T00:00:00"/>
    <x v="0"/>
    <s v="51116"/>
    <s v="894142"/>
    <s v="459 Roku Inc. : 966 SOW#1 2024 - DE &amp; BI Team"/>
    <s v="25138"/>
    <s v="16977995014"/>
    <m/>
    <m/>
    <m/>
    <n v="320.14902630277288"/>
    <x v="4"/>
    <x v="69"/>
    <x v="1"/>
  </r>
  <r>
    <s v="Journal"/>
    <x v="2"/>
    <s v="Data Engineering"/>
    <s v="Data Engineering"/>
    <d v="2024-08-31T00:00:00"/>
    <x v="0"/>
    <s v="50979"/>
    <s v="893935"/>
    <s v="459 Roku Inc. : 966 SOW#1 2024 - DE &amp; BI Team"/>
    <s v="25138"/>
    <s v="16977995014"/>
    <m/>
    <m/>
    <m/>
    <n v="280.1303980149263"/>
    <x v="4"/>
    <x v="69"/>
    <x v="1"/>
  </r>
  <r>
    <s v="Journal"/>
    <x v="2"/>
    <s v="Data Engineering"/>
    <s v="Data Engineering"/>
    <d v="2024-08-31T00:00:00"/>
    <x v="0"/>
    <s v="50965"/>
    <s v="893924"/>
    <s v="460 Globalization Partners Inc. : 1366 Globalization Partners SOW #39 - Data Engineering Team  Renewal"/>
    <s v="36409"/>
    <s v="17772967350"/>
    <m/>
    <m/>
    <m/>
    <n v="360.16765459061952"/>
    <x v="4"/>
    <x v="75"/>
    <x v="1"/>
  </r>
  <r>
    <s v="Journal"/>
    <x v="2"/>
    <s v="Data Engineering"/>
    <s v="Data Engineering"/>
    <d v="2024-08-31T00:00:00"/>
    <x v="0"/>
    <s v="49763"/>
    <s v="892492"/>
    <s v="482 Madhive : 1111 Madhive - SOW1"/>
    <s v="26788"/>
    <s v="16592846934"/>
    <m/>
    <m/>
    <m/>
    <n v="270.12574094296463"/>
    <x v="4"/>
    <x v="79"/>
    <x v="1"/>
  </r>
  <r>
    <s v="Journal"/>
    <x v="2"/>
    <s v="Data Engineering"/>
    <s v="Data Engineering"/>
    <d v="2024-08-31T00:00:00"/>
    <x v="0"/>
    <s v="50546"/>
    <s v="893468"/>
    <s v="459 Roku Inc. : 966 SOW#1 2024 - DE &amp; BI Team"/>
    <s v="25138"/>
    <s v="16977995014"/>
    <m/>
    <m/>
    <m/>
    <n v="432.20118550874338"/>
    <x v="4"/>
    <x v="69"/>
    <x v="1"/>
  </r>
  <r>
    <s v="Journal"/>
    <x v="2"/>
    <s v="Data Engineering"/>
    <s v="Data Engineering"/>
    <d v="2024-08-31T00:00:00"/>
    <x v="0"/>
    <s v="50388"/>
    <s v="893262"/>
    <s v="468 Blackstone Inc. : 1189 Blackstone - SOW#15 - Developer Experience Team (.Net)"/>
    <s v="29210"/>
    <s v="17485557310"/>
    <m/>
    <m/>
    <m/>
    <n v="560.2607960298526"/>
    <x v="4"/>
    <x v="5"/>
    <x v="1"/>
  </r>
  <r>
    <s v="Journal"/>
    <x v="2"/>
    <s v="Data Engineering"/>
    <s v="Data Engineering"/>
    <d v="2024-08-31T00:00:00"/>
    <x v="0"/>
    <s v="50023"/>
    <s v="892875"/>
    <s v="461 Session M Inc. : 974 Mastercard SOW #6"/>
    <s v="25146"/>
    <s v="16716229170"/>
    <m/>
    <m/>
    <m/>
    <n v="174.08103305213277"/>
    <x v="4"/>
    <x v="29"/>
    <x v="1"/>
  </r>
  <r>
    <s v="Journal"/>
    <x v="2"/>
    <s v="Data Engineering"/>
    <s v="Data Engineering"/>
    <d v="2024-08-31T00:00:00"/>
    <x v="0"/>
    <s v="50275"/>
    <s v="893207"/>
    <s v="465 Sincera Technologies LLC : 1146 Sincera SOW 4 - DE Team"/>
    <s v="28145"/>
    <s v="17581549176"/>
    <m/>
    <m/>
    <m/>
    <n v="240.11176972707966"/>
    <x v="4"/>
    <x v="77"/>
    <x v="1"/>
  </r>
  <r>
    <s v="Journal"/>
    <x v="2"/>
    <s v="Data Engineering"/>
    <s v="Data Engineering"/>
    <d v="2024-08-31T00:00:00"/>
    <x v="0"/>
    <s v="50525"/>
    <s v="893002"/>
    <s v="468 Blackstone Inc. : 1255 Blackstone - Python Engineers (James Team)"/>
    <s v="32036"/>
    <s v="19584503853"/>
    <m/>
    <m/>
    <m/>
    <n v="560.2607960298526"/>
    <x v="4"/>
    <x v="5"/>
    <x v="1"/>
  </r>
  <r>
    <s v="Journal"/>
    <x v="2"/>
    <s v="Data Engineering"/>
    <s v="Data Engineering"/>
    <d v="2024-08-31T00:00:00"/>
    <x v="0"/>
    <s v="49920"/>
    <s v="892798"/>
    <s v="461 Session M Inc. : 974 Mastercard SOW #6"/>
    <s v="25146"/>
    <s v="16716229170"/>
    <m/>
    <m/>
    <m/>
    <n v="416.19373419360477"/>
    <x v="4"/>
    <x v="29"/>
    <x v="1"/>
  </r>
  <r>
    <s v="Journal"/>
    <x v="2"/>
    <s v="Data Engineering"/>
    <s v="Data Engineering"/>
    <d v="2024-08-31T00:00:00"/>
    <x v="0"/>
    <s v="50298"/>
    <s v="893218"/>
    <s v="468 Blackstone Inc. : 1141 Blackstone - SOW#16 - Exec Office Team (.Net)"/>
    <s v="28140"/>
    <s v="17690283562"/>
    <m/>
    <m/>
    <m/>
    <n v="536.24961905714463"/>
    <x v="4"/>
    <x v="5"/>
    <x v="1"/>
  </r>
  <r>
    <s v="Journal"/>
    <x v="2"/>
    <s v="Data Engineering"/>
    <s v="Data Engineering"/>
    <d v="2024-08-31T00:00:00"/>
    <x v="0"/>
    <s v="51377"/>
    <s v="894490"/>
    <s v="468 Blackstone Inc. : 1256 Blackstone - SOW#26 BE Engineer Insurance Team (Scott S.)"/>
    <s v="32037"/>
    <s v="19584717835"/>
    <m/>
    <m/>
    <m/>
    <n v="560.2607960298526"/>
    <x v="4"/>
    <x v="5"/>
    <x v="1"/>
  </r>
  <r>
    <s v="Journal"/>
    <x v="2"/>
    <s v="Data Engineering"/>
    <s v="Data Engineering"/>
    <d v="2024-08-31T00:00:00"/>
    <x v="0"/>
    <s v="50919"/>
    <s v="893993"/>
    <s v="460 Globalization Partners Inc. : 1365 Globalization Partners SOW #38 - Data Engineering Team Renewal"/>
    <s v="36408"/>
    <s v="17772846592"/>
    <m/>
    <m/>
    <m/>
    <n v="544.25334471471388"/>
    <x v="4"/>
    <x v="75"/>
    <x v="1"/>
  </r>
  <r>
    <s v="Journal"/>
    <x v="2"/>
    <s v="Data Engineering"/>
    <s v="Data Engineering"/>
    <d v="2024-08-31T00:00:00"/>
    <x v="0"/>
    <s v="49888"/>
    <s v="892324"/>
    <s v="468 Blackstone Inc. : 988 Blackstone SOW #12"/>
    <s v="25160"/>
    <s v="16856642182"/>
    <m/>
    <m/>
    <m/>
    <n v="560.2607960298526"/>
    <x v="4"/>
    <x v="5"/>
    <x v="1"/>
  </r>
  <r>
    <s v="Journal"/>
    <x v="2"/>
    <s v="Data Engineering"/>
    <s v="Data Engineering"/>
    <d v="2024-08-31T00:00:00"/>
    <x v="0"/>
    <s v="51415"/>
    <s v="894528"/>
    <s v="456 ICC in Montevideo represents Blend360 : 1166 Fedefarma: Landing Zone Assessment &amp; Recommendation Phase"/>
    <s v="28678"/>
    <s v="17806464279"/>
    <m/>
    <m/>
    <m/>
    <n v="160.07451315138644"/>
    <x v="4"/>
    <x v="16"/>
    <x v="1"/>
  </r>
  <r>
    <s v="Journal"/>
    <x v="2"/>
    <s v="Data Engineering"/>
    <s v="Data Engineering"/>
    <d v="2024-08-31T00:00:00"/>
    <x v="0"/>
    <s v="50036"/>
    <s v="892700"/>
    <s v="461 Session M Inc. : 974 Mastercard SOW #6"/>
    <s v="25146"/>
    <s v="16716229170"/>
    <m/>
    <m/>
    <m/>
    <n v="400.1862828784661"/>
    <x v="4"/>
    <x v="29"/>
    <x v="1"/>
  </r>
  <r>
    <s v="Journal"/>
    <x v="1"/>
    <s v="Data Engineering"/>
    <s v="Data Engineering"/>
    <d v="2024-08-31T00:00:00"/>
    <x v="0"/>
    <s v="49558"/>
    <s v="890030"/>
    <s v="490 FEDERACIÓ FARMACÈUTICA, S.C.C.L : 1343 Landing Zone Implementation Phase"/>
    <s v="35576"/>
    <s v="18841851442"/>
    <m/>
    <m/>
    <m/>
    <n v="28566.588950344831"/>
    <x v="1"/>
    <x v="16"/>
    <x v="1"/>
  </r>
  <r>
    <s v="Journal"/>
    <x v="2"/>
    <s v="Data Engineering"/>
    <s v="Data Engineering"/>
    <d v="2024-08-31T00:00:00"/>
    <x v="0"/>
    <s v="50857"/>
    <s v="893763"/>
    <s v="460 Globalization Partners Inc. : 1349 Globalization Partners SOW #41 - Data Engineering Team Renewal"/>
    <s v="35885"/>
    <s v="17771226635"/>
    <m/>
    <m/>
    <m/>
    <n v="504.23471642686729"/>
    <x v="4"/>
    <x v="75"/>
    <x v="1"/>
  </r>
  <r>
    <s v="Journal"/>
    <x v="2"/>
    <s v="Data Engineering"/>
    <s v="Data Engineering"/>
    <d v="2024-08-31T00:00:00"/>
    <x v="0"/>
    <s v="50436"/>
    <s v="893291"/>
    <s v="459 Roku Inc. : 966 SOW#1 2024 - DE &amp; BI Team"/>
    <s v="25138"/>
    <s v="16977995014"/>
    <m/>
    <m/>
    <m/>
    <n v="210.0977985111947"/>
    <x v="4"/>
    <x v="69"/>
    <x v="1"/>
  </r>
  <r>
    <s v="Journal"/>
    <x v="2"/>
    <s v="Data Engineering"/>
    <s v="Data Engineering"/>
    <d v="2024-08-31T00:00:00"/>
    <x v="0"/>
    <s v="51080"/>
    <s v="894294"/>
    <s v="459 Roku Inc. : 966 SOW#1 2024 - DE &amp; BI Team"/>
    <s v="25138"/>
    <s v="16977995014"/>
    <m/>
    <m/>
    <m/>
    <n v="432.20118550874338"/>
    <x v="4"/>
    <x v="69"/>
    <x v="1"/>
  </r>
  <r>
    <s v="Journal"/>
    <x v="2"/>
    <s v="Data Engineering"/>
    <s v="Data Engineering"/>
    <d v="2024-08-31T00:00:00"/>
    <x v="0"/>
    <s v="51028"/>
    <s v="893970"/>
    <s v="459 Roku Inc. : 966 SOW#1 2024 - DE &amp; BI Team"/>
    <s v="25138"/>
    <s v="16977995014"/>
    <m/>
    <m/>
    <m/>
    <n v="360.16765459061952"/>
    <x v="4"/>
    <x v="69"/>
    <x v="1"/>
  </r>
  <r>
    <s v="Journal"/>
    <x v="2"/>
    <s v="Data Engineering"/>
    <s v="Data Engineering"/>
    <d v="2024-08-31T00:00:00"/>
    <x v="0"/>
    <s v="50034"/>
    <s v="892884"/>
    <s v="461 Session M Inc. : 974 Mastercard SOW #6"/>
    <s v="25146"/>
    <s v="16716229170"/>
    <m/>
    <m/>
    <m/>
    <n v="416.19373419360477"/>
    <x v="4"/>
    <x v="29"/>
    <x v="1"/>
  </r>
  <r>
    <s v="Journal"/>
    <x v="2"/>
    <s v="Data Engineering"/>
    <s v="Data Engineering"/>
    <d v="2024-08-31T00:00:00"/>
    <x v="0"/>
    <s v="50666"/>
    <s v="892548"/>
    <s v="468 Blackstone Inc. : 1329 Blackstone - SOW#19 - Exec Office Team (.Net)"/>
    <s v="34751"/>
    <s v="18659335221"/>
    <m/>
    <m/>
    <m/>
    <n v="560.2607960298526"/>
    <x v="4"/>
    <x v="5"/>
    <x v="1"/>
  </r>
  <r>
    <s v="Journal"/>
    <x v="2"/>
    <s v="Data Engineering"/>
    <s v="Data Engineering"/>
    <d v="2024-08-31T00:00:00"/>
    <x v="0"/>
    <s v="50229"/>
    <s v="892983"/>
    <s v="465 Sincera Technologies LLC : 980 Sincera SOW 3 - Data Engineering Team"/>
    <s v="25152"/>
    <s v="17001844665"/>
    <m/>
    <m/>
    <m/>
    <n v="294.1369179156726"/>
    <x v="4"/>
    <x v="77"/>
    <x v="1"/>
  </r>
  <r>
    <s v="Journal"/>
    <x v="2"/>
    <s v="Data Engineering"/>
    <s v="Data Engineering"/>
    <d v="2024-08-31T00:00:00"/>
    <x v="0"/>
    <s v="50992"/>
    <s v="893947"/>
    <s v="459 Roku Inc. : 966 SOW#1 2024 - DE &amp; BI Team"/>
    <s v="25138"/>
    <s v="16977995014"/>
    <m/>
    <m/>
    <m/>
    <n v="360.16765459061952"/>
    <x v="4"/>
    <x v="69"/>
    <x v="1"/>
  </r>
  <r>
    <s v="Journal"/>
    <x v="2"/>
    <s v="Data Engineering"/>
    <s v="Data Engineering"/>
    <d v="2024-08-31T00:00:00"/>
    <x v="0"/>
    <s v="50715"/>
    <s v="893672"/>
    <s v="459 Roku Inc. : 966 SOW#1 2024 - DE &amp; BI Team"/>
    <s v="25138"/>
    <s v="16977995014"/>
    <m/>
    <m/>
    <m/>
    <n v="504.23471642686729"/>
    <x v="4"/>
    <x v="69"/>
    <x v="1"/>
  </r>
  <r>
    <s v="Journal"/>
    <x v="2"/>
    <s v="Data Engineering"/>
    <s v="Data Engineering"/>
    <d v="2024-08-31T00:00:00"/>
    <x v="0"/>
    <s v="50496"/>
    <s v="893435"/>
    <s v="468 Blackstone Inc. : 1255 Blackstone - Python Engineers (James Team)"/>
    <s v="32036"/>
    <s v="19584503853"/>
    <m/>
    <m/>
    <m/>
    <n v="560.2607960298526"/>
    <x v="4"/>
    <x v="5"/>
    <x v="1"/>
  </r>
  <r>
    <s v="Journal"/>
    <x v="2"/>
    <s v="Data Engineering"/>
    <s v="Data Engineering"/>
    <d v="2024-08-31T00:00:00"/>
    <x v="0"/>
    <s v="50747"/>
    <s v="893548"/>
    <s v="459 Roku Inc. : 966 SOW#1 2024 - DE &amp; BI Team"/>
    <s v="25138"/>
    <s v="16977995014"/>
    <m/>
    <m/>
    <m/>
    <n v="464.21608813902071"/>
    <x v="4"/>
    <x v="69"/>
    <x v="1"/>
  </r>
  <r>
    <s v="Journal"/>
    <x v="2"/>
    <s v="Data Engineering"/>
    <s v="Data Engineering"/>
    <d v="2024-08-31T00:00:00"/>
    <x v="0"/>
    <s v="50009"/>
    <s v="892861"/>
    <s v="468 Blackstone Inc. : 988 Blackstone SOW #12"/>
    <s v="25160"/>
    <s v="16856642182"/>
    <m/>
    <m/>
    <m/>
    <n v="560.2607960298526"/>
    <x v="4"/>
    <x v="5"/>
    <x v="1"/>
  </r>
  <r>
    <s v="Journal"/>
    <x v="2"/>
    <s v="Data Engineering"/>
    <s v="Data Engineering"/>
    <d v="2024-08-31T00:00:00"/>
    <x v="0"/>
    <s v="50188"/>
    <s v="893095"/>
    <s v="468 Blackstone Inc. : 988 Blackstone SOW #12"/>
    <s v="25160"/>
    <s v="16856642182"/>
    <m/>
    <m/>
    <m/>
    <n v="560.2607960298526"/>
    <x v="4"/>
    <x v="5"/>
    <x v="1"/>
  </r>
  <r>
    <s v="Journal"/>
    <x v="2"/>
    <s v="Data Engineering"/>
    <s v="Data Engineering"/>
    <d v="2024-08-31T00:00:00"/>
    <x v="0"/>
    <s v="50175"/>
    <s v="893094"/>
    <s v="468 Blackstone Inc. : 988 Blackstone SOW #12"/>
    <s v="25160"/>
    <s v="16856642182"/>
    <m/>
    <m/>
    <m/>
    <n v="560.2607960298526"/>
    <x v="4"/>
    <x v="5"/>
    <x v="1"/>
  </r>
  <r>
    <s v="Journal"/>
    <x v="2"/>
    <s v="Data Engineering"/>
    <s v="Data Engineering"/>
    <d v="2024-08-31T00:00:00"/>
    <x v="0"/>
    <s v="50051"/>
    <s v="892894"/>
    <s v="468 Blackstone Inc. : 988 Blackstone SOW #12"/>
    <s v="25160"/>
    <s v="16856642182"/>
    <m/>
    <m/>
    <m/>
    <n v="536.24961905714463"/>
    <x v="4"/>
    <x v="5"/>
    <x v="1"/>
  </r>
  <r>
    <s v="Journal"/>
    <x v="2"/>
    <s v="Data Engineering"/>
    <s v="Data Engineering"/>
    <d v="2024-08-31T00:00:00"/>
    <x v="0"/>
    <s v="49810"/>
    <s v="892431"/>
    <s v="468 Blackstone Inc. : 988 Blackstone SOW #12"/>
    <s v="25160"/>
    <s v="16856642182"/>
    <m/>
    <m/>
    <m/>
    <n v="560.2607960298526"/>
    <x v="4"/>
    <x v="5"/>
    <x v="1"/>
  </r>
  <r>
    <s v="Journal"/>
    <x v="2"/>
    <s v="Data Engineering"/>
    <s v="Data Engineering"/>
    <d v="2024-08-31T00:00:00"/>
    <x v="0"/>
    <s v="49808"/>
    <s v="892430"/>
    <s v="468 Blackstone Inc. : 988 Blackstone SOW #12"/>
    <s v="25160"/>
    <s v="16856642182"/>
    <m/>
    <m/>
    <m/>
    <n v="536.24961905714463"/>
    <x v="4"/>
    <x v="5"/>
    <x v="1"/>
  </r>
  <r>
    <s v="Journal"/>
    <x v="2"/>
    <s v="Data Engineering"/>
    <s v="Data Engineering"/>
    <d v="2024-08-31T00:00:00"/>
    <x v="0"/>
    <s v="50745"/>
    <s v="893547"/>
    <s v="460 Globalization Partners Inc. : 1349 Globalization Partners SOW #41 - Data Engineering Team Renewal"/>
    <s v="35885"/>
    <s v="17771226635"/>
    <m/>
    <m/>
    <m/>
    <n v="448.20863682388205"/>
    <x v="4"/>
    <x v="75"/>
    <x v="1"/>
  </r>
  <r>
    <s v="Journal"/>
    <x v="2"/>
    <s v="Data Engineering"/>
    <s v="Data Engineering"/>
    <d v="2024-08-31T00:00:00"/>
    <x v="0"/>
    <s v="50558"/>
    <s v="893479"/>
    <s v="459 Roku Inc. : 966 SOW#1 2024 - DE &amp; BI Team"/>
    <s v="25138"/>
    <s v="16977995014"/>
    <m/>
    <m/>
    <m/>
    <n v="360.16765459061952"/>
    <x v="4"/>
    <x v="69"/>
    <x v="1"/>
  </r>
  <r>
    <s v="Journal"/>
    <x v="13"/>
    <s v="Data Engineering"/>
    <s v="Data Engineering"/>
    <d v="2024-08-31T00:00:00"/>
    <x v="0"/>
    <s v="49370"/>
    <s v="889846"/>
    <s v="297 Atnahs Pharma UK Limited : 1319 Lakehouse MVP"/>
    <s v="34533"/>
    <s v="17754450089"/>
    <m/>
    <m/>
    <m/>
    <n v="24931.684002204001"/>
    <x v="1"/>
    <x v="46"/>
    <x v="1"/>
  </r>
  <r>
    <s v="Journal"/>
    <x v="2"/>
    <s v="Data Engineering"/>
    <s v="Data Engineering"/>
    <d v="2024-08-31T00:00:00"/>
    <x v="0"/>
    <s v="51427"/>
    <s v="894531"/>
    <s v="456 ICC in Montevideo represents Blend360 : 1166 Fedefarma: Landing Zone Assessment &amp; Recommendation Phase"/>
    <s v="28678"/>
    <s v="17806464279"/>
    <m/>
    <m/>
    <m/>
    <n v="160.07451315138644"/>
    <x v="4"/>
    <x v="16"/>
    <x v="1"/>
  </r>
  <r>
    <s v="Journal"/>
    <x v="2"/>
    <s v="Data Engineering"/>
    <s v="Data Engineering"/>
    <d v="2024-08-31T00:00:00"/>
    <x v="0"/>
    <s v="51058"/>
    <s v="893985"/>
    <s v="459 Roku Inc. : 966 SOW#1 2024 - DE &amp; BI Team"/>
    <s v="25138"/>
    <s v="16977995014"/>
    <m/>
    <m/>
    <m/>
    <n v="320.14902630277288"/>
    <x v="4"/>
    <x v="69"/>
    <x v="1"/>
  </r>
  <r>
    <s v="Journal"/>
    <x v="2"/>
    <s v="Data Engineering"/>
    <s v="Data Engineering"/>
    <d v="2024-08-31T00:00:00"/>
    <x v="0"/>
    <s v="51278"/>
    <s v="894435"/>
    <s v="459 Roku Inc. : 966 SOW#1 2024 - DE &amp; BI Team"/>
    <s v="25138"/>
    <s v="16977995014"/>
    <m/>
    <m/>
    <m/>
    <n v="756.352074640301"/>
    <x v="4"/>
    <x v="69"/>
    <x v="1"/>
  </r>
  <r>
    <s v="Journal"/>
    <x v="2"/>
    <s v="Data Engineering"/>
    <s v="Data Engineering"/>
    <d v="2024-08-31T00:00:00"/>
    <x v="0"/>
    <s v="50998"/>
    <s v="893952"/>
    <s v="459 Roku Inc. : 966 SOW#1 2024 - DE &amp; BI Team"/>
    <s v="25138"/>
    <s v="16977995014"/>
    <m/>
    <m/>
    <m/>
    <n v="320.14902630277288"/>
    <x v="4"/>
    <x v="69"/>
    <x v="1"/>
  </r>
  <r>
    <s v="Journal"/>
    <x v="2"/>
    <s v="Data Engineering"/>
    <s v="Data Engineering"/>
    <d v="2024-08-31T00:00:00"/>
    <x v="0"/>
    <s v="50983"/>
    <s v="893939"/>
    <s v="460 Globalization Partners Inc. : 1366 Globalization Partners SOW #39 - Data Engineering Team  Renewal"/>
    <s v="36409"/>
    <s v="17772967350"/>
    <m/>
    <m/>
    <m/>
    <n v="270.12574094296463"/>
    <x v="4"/>
    <x v="75"/>
    <x v="1"/>
  </r>
  <r>
    <s v="Journal"/>
    <x v="2"/>
    <s v="Data Engineering"/>
    <s v="Data Engineering"/>
    <d v="2024-08-31T00:00:00"/>
    <x v="0"/>
    <s v="50817"/>
    <s v="893729"/>
    <s v="460 Globalization Partners Inc. : 1349 Globalization Partners SOW #41 - Data Engineering Team Renewal"/>
    <s v="35885"/>
    <s v="17771226635"/>
    <m/>
    <m/>
    <m/>
    <n v="392.1825572208968"/>
    <x v="4"/>
    <x v="75"/>
    <x v="1"/>
  </r>
  <r>
    <s v="Journal"/>
    <x v="2"/>
    <s v="Data Engineering"/>
    <s v="Data Engineering"/>
    <d v="2024-08-31T00:00:00"/>
    <x v="0"/>
    <s v="50603"/>
    <s v="893606"/>
    <s v="468 Blackstone Inc. : 1285 Blackstone - SOW#24 FS Engineer (Seb Team)"/>
    <s v="32875"/>
    <s v="19901929100"/>
    <m/>
    <m/>
    <m/>
    <n v="520.2421677420059"/>
    <x v="4"/>
    <x v="5"/>
    <x v="1"/>
  </r>
  <r>
    <s v="Journal"/>
    <x v="9"/>
    <s v="Data Engineering"/>
    <s v="Data Engineering"/>
    <d v="2024-08-31T00:00:00"/>
    <x v="0"/>
    <s v="51787"/>
    <s v="901381"/>
    <s v="11 Visa : 1246 NextGen Solutions"/>
    <s v="31318"/>
    <s v="18657995555"/>
    <m/>
    <m/>
    <m/>
    <n v="256.51"/>
    <x v="4"/>
    <x v="23"/>
    <x v="1"/>
  </r>
  <r>
    <s v="Journal"/>
    <x v="2"/>
    <s v="Data Engineering"/>
    <s v="Data Engineering"/>
    <d v="2024-08-31T00:00:00"/>
    <x v="0"/>
    <s v="50980"/>
    <s v="893936"/>
    <s v="460 Globalization Partners Inc. : 1366 Globalization Partners SOW #39 - Data Engineering Team  Renewal"/>
    <s v="36409"/>
    <s v="17772967350"/>
    <m/>
    <m/>
    <m/>
    <n v="405.18873534182302"/>
    <x v="4"/>
    <x v="75"/>
    <x v="1"/>
  </r>
  <r>
    <s v="Journal"/>
    <x v="2"/>
    <s v="Data Engineering"/>
    <s v="Data Engineering"/>
    <d v="2024-08-31T00:00:00"/>
    <x v="0"/>
    <s v="50489"/>
    <s v="893430"/>
    <s v="468 Blackstone Inc. : 1255 Blackstone - Python Engineers (James Team)"/>
    <s v="32036"/>
    <s v="19584503853"/>
    <m/>
    <m/>
    <m/>
    <n v="520.2421677420059"/>
    <x v="4"/>
    <x v="5"/>
    <x v="1"/>
  </r>
  <r>
    <s v="Journal"/>
    <x v="2"/>
    <s v="Data Engineering"/>
    <s v="Data Engineering"/>
    <d v="2024-08-31T00:00:00"/>
    <x v="0"/>
    <s v="50441"/>
    <s v="892732"/>
    <s v="468 Blackstone Inc. : 1194 Blackstone - SOW#18 - Data Engineer with AWS (Puneet Team)"/>
    <s v="29419"/>
    <s v="18262439992"/>
    <m/>
    <m/>
    <m/>
    <n v="504.23471642686729"/>
    <x v="4"/>
    <x v="5"/>
    <x v="1"/>
  </r>
  <r>
    <s v="Journal"/>
    <x v="2"/>
    <s v="Data Engineering"/>
    <s v="Data Engineering"/>
    <d v="2024-08-31T00:00:00"/>
    <x v="0"/>
    <s v="51334"/>
    <s v="894500"/>
    <s v="482 Madhive : 1111 Madhive - SOW1"/>
    <s v="26788"/>
    <s v="16592846934"/>
    <m/>
    <m/>
    <m/>
    <n v="270.12574094296463"/>
    <x v="4"/>
    <x v="79"/>
    <x v="1"/>
  </r>
  <r>
    <s v="Journal"/>
    <x v="2"/>
    <s v="Data Engineering"/>
    <s v="Data Engineering"/>
    <d v="2024-08-31T00:00:00"/>
    <x v="0"/>
    <s v="50855"/>
    <s v="893761"/>
    <s v="460 Globalization Partners Inc. : 1349 Globalization Partners SOW #41 - Data Engineering Team Renewal"/>
    <s v="35885"/>
    <s v="17771226635"/>
    <m/>
    <m/>
    <m/>
    <n v="384.17883156332749"/>
    <x v="4"/>
    <x v="75"/>
    <x v="1"/>
  </r>
  <r>
    <s v="Journal"/>
    <x v="2"/>
    <s v="Data Engineering"/>
    <s v="Data Engineering"/>
    <d v="2024-08-31T00:00:00"/>
    <x v="0"/>
    <s v="50293"/>
    <s v="893136"/>
    <s v="465 Sincera Technologies LLC : 1146 Sincera SOW 4 - DE Team"/>
    <s v="28145"/>
    <s v="17581549176"/>
    <m/>
    <m/>
    <m/>
    <n v="240.11176972707966"/>
    <x v="4"/>
    <x v="77"/>
    <x v="1"/>
  </r>
  <r>
    <s v="Journal"/>
    <x v="2"/>
    <s v="Data Engineering"/>
    <s v="Data Engineering"/>
    <d v="2024-08-31T00:00:00"/>
    <x v="0"/>
    <s v="49905"/>
    <s v="892483"/>
    <s v="461 Session M Inc. : 974 Mastercard SOW #6"/>
    <s v="25146"/>
    <s v="16716229170"/>
    <m/>
    <m/>
    <m/>
    <n v="496.23099076929799"/>
    <x v="4"/>
    <x v="29"/>
    <x v="1"/>
  </r>
  <r>
    <s v="Journal"/>
    <x v="2"/>
    <s v="Data Engineering"/>
    <s v="Data Engineering"/>
    <d v="2024-08-31T00:00:00"/>
    <x v="0"/>
    <s v="49785"/>
    <s v="892497"/>
    <s v="461 Session M Inc. : 974 Mastercard SOW #6"/>
    <s v="25146"/>
    <s v="16716229170"/>
    <m/>
    <m/>
    <m/>
    <n v="336.15647761791155"/>
    <x v="4"/>
    <x v="29"/>
    <x v="1"/>
  </r>
  <r>
    <s v="Journal"/>
    <x v="2"/>
    <s v="Data Engineering"/>
    <s v="Data Engineering"/>
    <d v="2024-08-31T00:00:00"/>
    <x v="0"/>
    <s v="50271"/>
    <s v="893124"/>
    <s v="465 Sincera Technologies LLC : 1146 Sincera SOW 4 - DE Team"/>
    <s v="28145"/>
    <s v="17581549176"/>
    <m/>
    <m/>
    <m/>
    <n v="200.09314143923305"/>
    <x v="4"/>
    <x v="77"/>
    <x v="1"/>
  </r>
  <r>
    <s v="Journal"/>
    <x v="2"/>
    <s v="Data Engineering"/>
    <s v="Data Engineering"/>
    <d v="2024-08-31T00:00:00"/>
    <x v="0"/>
    <s v="50933"/>
    <s v="892573"/>
    <s v="460 Globalization Partners Inc. : 1365 Globalization Partners SOW #38 - Data Engineering Team Renewal"/>
    <s v="36408"/>
    <s v="17772846592"/>
    <m/>
    <m/>
    <m/>
    <n v="272.12667235735694"/>
    <x v="4"/>
    <x v="75"/>
    <x v="1"/>
  </r>
  <r>
    <s v="Journal"/>
    <x v="2"/>
    <s v="Data Engineering"/>
    <s v="Data Engineering"/>
    <d v="2024-08-31T00:00:00"/>
    <x v="0"/>
    <s v="49864"/>
    <s v="892314"/>
    <s v="468 Blackstone Inc. : 988 Blackstone SOW #12"/>
    <s v="25160"/>
    <s v="16856642182"/>
    <m/>
    <m/>
    <m/>
    <n v="440.20491116631274"/>
    <x v="4"/>
    <x v="5"/>
    <x v="1"/>
  </r>
  <r>
    <s v="Journal"/>
    <x v="1"/>
    <s v="Data Engineering"/>
    <s v="Data Engineering"/>
    <d v="2024-08-31T00:00:00"/>
    <x v="0"/>
    <s v="51518"/>
    <s v="895853"/>
    <s v="434 Ineos FPS Ltd : 1450 Replacement of Commercial Auto ‘What If’ Model"/>
    <s v="38720"/>
    <m/>
    <m/>
    <m/>
    <m/>
    <n v="11537.85056397287"/>
    <x v="1"/>
    <x v="45"/>
    <x v="1"/>
  </r>
  <r>
    <s v="Journal"/>
    <x v="2"/>
    <s v="Data Engineering"/>
    <s v="Data Engineering"/>
    <d v="2024-08-31T00:00:00"/>
    <x v="0"/>
    <s v="50657"/>
    <s v="893646"/>
    <s v="459 Roku Inc. : 966 SOW#1 2024 - DE &amp; BI Team"/>
    <s v="25138"/>
    <s v="16977995014"/>
    <m/>
    <m/>
    <m/>
    <n v="464.21608813902071"/>
    <x v="4"/>
    <x v="69"/>
    <x v="1"/>
  </r>
  <r>
    <s v="Journal"/>
    <x v="2"/>
    <s v="Data Engineering"/>
    <s v="Data Engineering"/>
    <d v="2024-08-31T00:00:00"/>
    <x v="0"/>
    <s v="49988"/>
    <s v="892513"/>
    <s v="461 Session M Inc. : 974 Mastercard SOW #6"/>
    <s v="25146"/>
    <s v="16716229170"/>
    <m/>
    <m/>
    <m/>
    <n v="336.15647761791155"/>
    <x v="4"/>
    <x v="29"/>
    <x v="1"/>
  </r>
  <r>
    <s v="Journal"/>
    <x v="2"/>
    <s v="Data Engineering"/>
    <s v="Data Engineering"/>
    <d v="2024-08-31T00:00:00"/>
    <x v="0"/>
    <s v="50528"/>
    <s v="893454"/>
    <s v="468 Blackstone Inc. : 1255 Blackstone - Python Engineers (James Team)"/>
    <s v="32036"/>
    <s v="19584503853"/>
    <m/>
    <m/>
    <m/>
    <n v="560.2607960298526"/>
    <x v="4"/>
    <x v="5"/>
    <x v="1"/>
  </r>
  <r>
    <s v="Journal"/>
    <x v="2"/>
    <s v="Data Engineering"/>
    <s v="Data Engineering"/>
    <d v="2024-08-31T00:00:00"/>
    <x v="0"/>
    <s v="50592"/>
    <s v="893504"/>
    <s v="459 Roku Inc. : 966 SOW#1 2024 - DE &amp; BI Team"/>
    <s v="25138"/>
    <s v="16977995014"/>
    <m/>
    <m/>
    <m/>
    <n v="344.16020327548085"/>
    <x v="4"/>
    <x v="69"/>
    <x v="1"/>
  </r>
  <r>
    <s v="Journal"/>
    <x v="2"/>
    <s v="Data Engineering"/>
    <s v="Data Engineering"/>
    <d v="2024-08-31T00:00:00"/>
    <x v="0"/>
    <s v="50481"/>
    <s v="893422"/>
    <s v="468 Blackstone Inc. : 1194 Blackstone - SOW#18 - Data Engineer with AWS (Puneet Team)"/>
    <s v="29419"/>
    <s v="18262439992"/>
    <m/>
    <m/>
    <m/>
    <n v="560.2607960298526"/>
    <x v="4"/>
    <x v="5"/>
    <x v="1"/>
  </r>
  <r>
    <s v="Journal"/>
    <x v="9"/>
    <s v="Data Engineering"/>
    <s v="Data Engineering"/>
    <d v="2024-08-31T00:00:00"/>
    <x v="0"/>
    <s v="49223"/>
    <s v="888135"/>
    <s v="276 Under Armour : 1041 E2E Planning System Implementation - Data Analytics and DE"/>
    <s v="25981"/>
    <s v="14230097156"/>
    <m/>
    <m/>
    <s v="Retainer Revenue Recognition"/>
    <n v="14773.97"/>
    <x v="4"/>
    <x v="15"/>
    <x v="1"/>
  </r>
  <r>
    <s v="Journal"/>
    <x v="2"/>
    <s v="Data Engineering"/>
    <s v="Data Engineering"/>
    <d v="2024-08-31T00:00:00"/>
    <x v="0"/>
    <s v="50047"/>
    <s v="892889"/>
    <s v="468 Blackstone Inc. : 988 Blackstone SOW #12"/>
    <s v="25160"/>
    <s v="16856642182"/>
    <m/>
    <m/>
    <m/>
    <n v="320.14902630277288"/>
    <x v="4"/>
    <x v="5"/>
    <x v="1"/>
  </r>
  <r>
    <s v="Journal"/>
    <x v="2"/>
    <s v="Data Engineering"/>
    <s v="Data Engineering"/>
    <d v="2024-08-31T00:00:00"/>
    <x v="0"/>
    <s v="51177"/>
    <s v="894356"/>
    <s v="459 Roku Inc. : 966 SOW#1 2024 - DE &amp; BI Team"/>
    <s v="25138"/>
    <s v="16977995014"/>
    <m/>
    <m/>
    <m/>
    <n v="480.22353945415932"/>
    <x v="4"/>
    <x v="69"/>
    <x v="1"/>
  </r>
  <r>
    <s v="Journal"/>
    <x v="2"/>
    <s v="Data Engineering"/>
    <s v="Data Engineering"/>
    <d v="2024-08-31T00:00:00"/>
    <x v="0"/>
    <s v="50063"/>
    <s v="892347"/>
    <s v="468 Blackstone Inc. : 988 Blackstone SOW #12"/>
    <s v="25160"/>
    <s v="16856642182"/>
    <m/>
    <m/>
    <m/>
    <n v="480.22353945415932"/>
    <x v="4"/>
    <x v="5"/>
    <x v="1"/>
  </r>
  <r>
    <s v="Journal"/>
    <x v="9"/>
    <s v="Data Engineering"/>
    <s v="Data Engineering"/>
    <d v="2024-08-31T00:00:00"/>
    <x v="0"/>
    <s v="52166"/>
    <s v="913919"/>
    <s v="- No Entity -"/>
    <m/>
    <m/>
    <s v="ICC 1333 NBCU : Prism (Wingspan) 2.0 Phase 2"/>
    <m/>
    <s v="TopSide Management Book Elim related to project ICC 1333 NBCU : Prism (Wingspan) 2.0 Phase 2"/>
    <n v="-11405.31"/>
    <x v="4"/>
    <x v="7"/>
    <x v="1"/>
  </r>
  <r>
    <s v="Journal"/>
    <x v="2"/>
    <s v="Data Engineering"/>
    <s v="Data Engineering"/>
    <d v="2024-08-31T00:00:00"/>
    <x v="0"/>
    <s v="50130"/>
    <s v="892930"/>
    <s v="468 Blackstone Inc. : 988 Blackstone SOW #12"/>
    <s v="25160"/>
    <s v="16856642182"/>
    <m/>
    <m/>
    <m/>
    <n v="560.2607960298526"/>
    <x v="4"/>
    <x v="5"/>
    <x v="1"/>
  </r>
  <r>
    <s v="Journal"/>
    <x v="2"/>
    <s v="Data Engineering"/>
    <s v="Data Engineering"/>
    <d v="2024-08-31T00:00:00"/>
    <x v="0"/>
    <s v="51387"/>
    <s v="894700"/>
    <s v="482 Madhive : 1111 Madhive - SOW1"/>
    <s v="26788"/>
    <s v="16592846934"/>
    <m/>
    <m/>
    <m/>
    <n v="270.12574094296463"/>
    <x v="4"/>
    <x v="79"/>
    <x v="1"/>
  </r>
  <r>
    <s v="Journal"/>
    <x v="2"/>
    <s v="Data Engineering"/>
    <s v="Data Engineering"/>
    <d v="2024-08-31T00:00:00"/>
    <x v="0"/>
    <s v="50881"/>
    <s v="893779"/>
    <s v="460 Globalization Partners Inc. : 1349 Globalization Partners SOW #41 - Data Engineering Team Renewal"/>
    <s v="35885"/>
    <s v="17771226635"/>
    <m/>
    <m/>
    <m/>
    <n v="504.23471642686729"/>
    <x v="4"/>
    <x v="75"/>
    <x v="1"/>
  </r>
  <r>
    <s v="Journal"/>
    <x v="2"/>
    <s v="Data Engineering"/>
    <s v="Data Engineering"/>
    <d v="2024-08-31T00:00:00"/>
    <x v="0"/>
    <s v="51418"/>
    <s v="894716"/>
    <s v="456 ICC in Montevideo represents Blend360 : 1166 Fedefarma: Landing Zone Assessment &amp; Recommendation Phase"/>
    <s v="28678"/>
    <s v="17806464279"/>
    <m/>
    <m/>
    <m/>
    <n v="180.08382729530976"/>
    <x v="4"/>
    <x v="16"/>
    <x v="1"/>
  </r>
  <r>
    <s v="Journal"/>
    <x v="2"/>
    <s v="Data Engineering"/>
    <s v="Data Engineering"/>
    <d v="2024-08-31T00:00:00"/>
    <x v="0"/>
    <s v="50863"/>
    <s v="893769"/>
    <s v="459 Roku Inc. : 966 SOW#1 2024 - DE &amp; BI Team"/>
    <s v="25138"/>
    <s v="16977995014"/>
    <m/>
    <m/>
    <m/>
    <n v="320.14902630277288"/>
    <x v="4"/>
    <x v="69"/>
    <x v="1"/>
  </r>
  <r>
    <s v="Journal"/>
    <x v="9"/>
    <s v="Data Engineering"/>
    <s v="Data Engineering"/>
    <d v="2024-08-31T00:00:00"/>
    <x v="0"/>
    <s v="51673"/>
    <s v="901495"/>
    <s v="362 Universal Parks &amp; Resorts : 1038 GMAT Data Governance - Phase 2"/>
    <s v="25978"/>
    <s v="14545854040"/>
    <m/>
    <m/>
    <m/>
    <n v="770.38"/>
    <x v="4"/>
    <x v="22"/>
    <x v="1"/>
  </r>
  <r>
    <s v="Journal"/>
    <x v="2"/>
    <s v="Data Engineering"/>
    <s v="Data Engineering"/>
    <d v="2024-08-31T00:00:00"/>
    <x v="0"/>
    <s v="51045"/>
    <s v="892579"/>
    <s v="460 Globalization Partners Inc. : 1367 Globalization Partners SOW #40 - Data Engineering Team Renewal"/>
    <s v="36410"/>
    <s v="17772859452"/>
    <m/>
    <m/>
    <m/>
    <n v="648.30177826311512"/>
    <x v="4"/>
    <x v="75"/>
    <x v="1"/>
  </r>
  <r>
    <s v="Journal"/>
    <x v="2"/>
    <s v="Data Engineering"/>
    <s v="Data Engineering"/>
    <d v="2024-08-31T00:00:00"/>
    <x v="0"/>
    <s v="50878"/>
    <s v="893776"/>
    <s v="459 Roku Inc. : 966 SOW#1 2024 - DE &amp; BI Team"/>
    <s v="25138"/>
    <s v="16977995014"/>
    <m/>
    <m/>
    <m/>
    <n v="464.21608813902071"/>
    <x v="4"/>
    <x v="69"/>
    <x v="1"/>
  </r>
  <r>
    <s v="Journal"/>
    <x v="2"/>
    <s v="Data Engineering"/>
    <s v="Data Engineering"/>
    <d v="2024-08-31T00:00:00"/>
    <x v="0"/>
    <s v="50853"/>
    <s v="893759"/>
    <s v="460 Globalization Partners Inc. : 1349 Globalization Partners SOW #41 - Data Engineering Team Renewal"/>
    <s v="35885"/>
    <s v="17771226635"/>
    <m/>
    <m/>
    <m/>
    <n v="245.11422219043658"/>
    <x v="4"/>
    <x v="75"/>
    <x v="1"/>
  </r>
  <r>
    <s v="Journal"/>
    <x v="2"/>
    <s v="Data Engineering"/>
    <s v="Data Engineering"/>
    <d v="2024-08-31T00:00:00"/>
    <x v="0"/>
    <s v="50696"/>
    <s v="893665"/>
    <s v="468 Blackstone Inc. : 1370 Blackstone - SOW#17 - Data Engineering Team"/>
    <s v="36413"/>
    <s v="20242405226"/>
    <m/>
    <m/>
    <m/>
    <n v="440.20491116631274"/>
    <x v="4"/>
    <x v="5"/>
    <x v="1"/>
  </r>
  <r>
    <s v="Journal"/>
    <x v="2"/>
    <s v="Data Engineering"/>
    <s v="Data Engineering"/>
    <d v="2024-08-31T00:00:00"/>
    <x v="0"/>
    <s v="50042"/>
    <s v="892706"/>
    <s v="468 Blackstone Inc. : 988 Blackstone SOW #12"/>
    <s v="25160"/>
    <s v="16856642182"/>
    <m/>
    <m/>
    <m/>
    <n v="480.22353945415932"/>
    <x v="4"/>
    <x v="5"/>
    <x v="1"/>
  </r>
  <r>
    <s v="Journal"/>
    <x v="2"/>
    <s v="Data Engineering"/>
    <s v="Data Engineering"/>
    <d v="2024-08-31T00:00:00"/>
    <x v="0"/>
    <s v="51328"/>
    <s v="894459"/>
    <s v="482 Madhive : 1111 Madhive - SOW1"/>
    <s v="26788"/>
    <s v="16592846934"/>
    <m/>
    <m/>
    <m/>
    <n v="240.11176972707966"/>
    <x v="4"/>
    <x v="79"/>
    <x v="1"/>
  </r>
  <r>
    <s v="Journal"/>
    <x v="2"/>
    <s v="Data Engineering"/>
    <s v="Data Engineering"/>
    <d v="2024-08-31T00:00:00"/>
    <x v="0"/>
    <s v="51353"/>
    <s v="894472"/>
    <s v="482 Madhive : 1111 Madhive - SOW1"/>
    <s v="26788"/>
    <s v="16592846934"/>
    <m/>
    <m/>
    <m/>
    <n v="455.21202070163127"/>
    <x v="4"/>
    <x v="79"/>
    <x v="1"/>
  </r>
  <r>
    <s v="Journal"/>
    <x v="2"/>
    <s v="Data Engineering"/>
    <s v="Data Engineering"/>
    <d v="2024-08-31T00:00:00"/>
    <x v="0"/>
    <s v="50867"/>
    <s v="893773"/>
    <s v="460 Globalization Partners Inc. : 1349 Globalization Partners SOW #41 - Data Engineering Team Renewal"/>
    <s v="35885"/>
    <s v="17771226635"/>
    <m/>
    <m/>
    <m/>
    <n v="504.23471642686729"/>
    <x v="4"/>
    <x v="75"/>
    <x v="1"/>
  </r>
  <r>
    <s v="Journal"/>
    <x v="2"/>
    <s v="Data Engineering"/>
    <s v="Data Engineering"/>
    <d v="2024-08-31T00:00:00"/>
    <x v="0"/>
    <s v="50719"/>
    <s v="893676"/>
    <s v="460 Globalization Partners Inc. : 1028 GP SOW #33"/>
    <s v="25866"/>
    <s v="16973568605"/>
    <m/>
    <m/>
    <m/>
    <n v="544.25334471471388"/>
    <x v="4"/>
    <x v="75"/>
    <x v="1"/>
  </r>
  <r>
    <s v="Journal"/>
    <x v="2"/>
    <s v="Data Engineering"/>
    <s v="Data Engineering"/>
    <d v="2024-08-31T00:00:00"/>
    <x v="0"/>
    <s v="49757"/>
    <s v="892393"/>
    <s v="468 Blackstone Inc. : 988 Blackstone SOW #12"/>
    <s v="25160"/>
    <s v="16856642182"/>
    <m/>
    <m/>
    <m/>
    <n v="480.22353945415932"/>
    <x v="4"/>
    <x v="5"/>
    <x v="1"/>
  </r>
  <r>
    <s v="Journal"/>
    <x v="2"/>
    <s v="Data Engineering"/>
    <s v="Data Engineering"/>
    <d v="2024-08-31T00:00:00"/>
    <x v="0"/>
    <s v="50005"/>
    <s v="892343"/>
    <s v="468 Blackstone Inc. : 988 Blackstone SOW #12"/>
    <s v="25160"/>
    <s v="16856642182"/>
    <m/>
    <m/>
    <m/>
    <n v="440.20491116631274"/>
    <x v="4"/>
    <x v="5"/>
    <x v="1"/>
  </r>
  <r>
    <s v="Journal"/>
    <x v="2"/>
    <s v="Data Engineering"/>
    <s v="Data Engineering"/>
    <d v="2024-08-31T00:00:00"/>
    <x v="0"/>
    <s v="50663"/>
    <s v="893652"/>
    <s v="459 Roku Inc. : 966 SOW#1 2024 - DE &amp; BI Team"/>
    <s v="25138"/>
    <s v="16977995014"/>
    <m/>
    <m/>
    <m/>
    <n v="464.21608813902071"/>
    <x v="4"/>
    <x v="69"/>
    <x v="1"/>
  </r>
  <r>
    <s v="Journal"/>
    <x v="2"/>
    <s v="Data Engineering"/>
    <s v="Data Engineering"/>
    <d v="2024-08-31T00:00:00"/>
    <x v="0"/>
    <s v="49765"/>
    <s v="892294"/>
    <s v="482 Madhive : 1111 Madhive - SOW1"/>
    <s v="26788"/>
    <s v="16592846934"/>
    <m/>
    <m/>
    <m/>
    <n v="520.2421677420059"/>
    <x v="4"/>
    <x v="79"/>
    <x v="1"/>
  </r>
  <r>
    <s v="Journal"/>
    <x v="2"/>
    <s v="Data Engineering"/>
    <s v="Data Engineering"/>
    <d v="2024-08-31T00:00:00"/>
    <x v="0"/>
    <s v="50320"/>
    <s v="892534"/>
    <s v="468 Blackstone Inc. : 1141 Blackstone - SOW#16 - Exec Office Team (.Net)"/>
    <s v="28140"/>
    <s v="17690283562"/>
    <m/>
    <m/>
    <m/>
    <n v="536.24961905714463"/>
    <x v="4"/>
    <x v="5"/>
    <x v="1"/>
  </r>
  <r>
    <s v="Journal"/>
    <x v="2"/>
    <s v="Data Engineering"/>
    <s v="Data Engineering"/>
    <d v="2024-08-31T00:00:00"/>
    <x v="0"/>
    <s v="49995"/>
    <s v="892853"/>
    <s v="468 Blackstone Inc. : 988 Blackstone SOW #12"/>
    <s v="25160"/>
    <s v="16856642182"/>
    <m/>
    <m/>
    <m/>
    <n v="560.2607960298526"/>
    <x v="4"/>
    <x v="5"/>
    <x v="1"/>
  </r>
  <r>
    <s v="Journal"/>
    <x v="2"/>
    <s v="Data Engineering"/>
    <s v="Data Engineering"/>
    <d v="2024-08-31T00:00:00"/>
    <x v="0"/>
    <s v="49959"/>
    <s v="892334"/>
    <s v="461 Session M Inc. : 974 Mastercard SOW #6"/>
    <s v="25146"/>
    <s v="16716229170"/>
    <m/>
    <m/>
    <m/>
    <n v="496.23099076929799"/>
    <x v="4"/>
    <x v="29"/>
    <x v="1"/>
  </r>
  <r>
    <s v="Journal"/>
    <x v="2"/>
    <s v="Data Engineering"/>
    <s v="Data Engineering"/>
    <d v="2024-08-31T00:00:00"/>
    <x v="0"/>
    <s v="50248"/>
    <s v="892990"/>
    <s v="468 Blackstone Inc. : 1013 Blackstone SOW#14 - Data Engineering Team"/>
    <s v="25544"/>
    <s v="16807042572"/>
    <m/>
    <m/>
    <m/>
    <n v="536.24961905714463"/>
    <x v="4"/>
    <x v="5"/>
    <x v="1"/>
  </r>
  <r>
    <s v="Journal"/>
    <x v="2"/>
    <s v="Data Engineering"/>
    <s v="Data Engineering"/>
    <d v="2024-08-31T00:00:00"/>
    <x v="0"/>
    <s v="51068"/>
    <s v="894121"/>
    <s v="460 Globalization Partners Inc. : 1367 Globalization Partners SOW #40 - Data Engineering Team Renewal"/>
    <s v="36410"/>
    <s v="17772859452"/>
    <m/>
    <m/>
    <m/>
    <n v="520.2421677420059"/>
    <x v="4"/>
    <x v="75"/>
    <x v="1"/>
  </r>
  <r>
    <s v="Journal"/>
    <x v="9"/>
    <s v="Data Engineering"/>
    <s v="Data Engineering"/>
    <d v="2024-08-31T00:00:00"/>
    <x v="0"/>
    <s v="52166"/>
    <s v="913919"/>
    <s v="- No Entity -"/>
    <m/>
    <m/>
    <s v="ICC 1202 Hyatt : Hyatt - GenAI Implementation"/>
    <m/>
    <s v="TopSide Management Book Elim related to project ICC 1202 Hyatt : Hyatt - GenAI Implementation"/>
    <n v="-25419.84"/>
    <x v="4"/>
    <x v="18"/>
    <x v="1"/>
  </r>
  <r>
    <s v="Journal"/>
    <x v="2"/>
    <s v="Data Engineering"/>
    <s v="Data Engineering"/>
    <d v="2024-08-31T00:00:00"/>
    <x v="0"/>
    <s v="51145"/>
    <s v="894149"/>
    <s v="459 Roku Inc. : 966 SOW#1 2024 - DE &amp; BI Team"/>
    <s v="25138"/>
    <s v="16977995014"/>
    <m/>
    <m/>
    <m/>
    <n v="432.20118550874338"/>
    <x v="4"/>
    <x v="69"/>
    <x v="1"/>
  </r>
  <r>
    <s v="Journal"/>
    <x v="9"/>
    <s v="Data Engineering"/>
    <s v="Data Engineering"/>
    <d v="2024-08-31T00:00:00"/>
    <x v="0"/>
    <s v="52028"/>
    <s v="909264"/>
    <s v="182 GoodRx : 1142 GoodRx - April to October Renewal"/>
    <s v="28141"/>
    <s v="17583569682"/>
    <m/>
    <m/>
    <m/>
    <n v="2980.43"/>
    <x v="4"/>
    <x v="21"/>
    <x v="1"/>
  </r>
  <r>
    <s v="Journal"/>
    <x v="2"/>
    <s v="Data Engineering"/>
    <s v="Data Engineering"/>
    <d v="2024-08-31T00:00:00"/>
    <x v="0"/>
    <s v="50974"/>
    <s v="894095"/>
    <s v="460 Globalization Partners Inc. : 1366 Globalization Partners SOW #39 - Data Engineering Team  Renewal"/>
    <s v="36409"/>
    <s v="17772967350"/>
    <m/>
    <m/>
    <m/>
    <n v="270.12574094296463"/>
    <x v="4"/>
    <x v="75"/>
    <x v="1"/>
  </r>
  <r>
    <s v="Journal"/>
    <x v="2"/>
    <s v="Data Engineering"/>
    <s v="Data Engineering"/>
    <d v="2024-08-31T00:00:00"/>
    <x v="0"/>
    <s v="51042"/>
    <s v="892762"/>
    <s v="459 Roku Inc. : 966 SOW#1 2024 - DE &amp; BI Team"/>
    <s v="25138"/>
    <s v="16977995014"/>
    <m/>
    <m/>
    <m/>
    <n v="432.20118550874338"/>
    <x v="4"/>
    <x v="69"/>
    <x v="1"/>
  </r>
  <r>
    <s v="Journal"/>
    <x v="2"/>
    <s v="Data Engineering"/>
    <s v="Data Engineering"/>
    <d v="2024-08-31T00:00:00"/>
    <x v="0"/>
    <s v="49964"/>
    <s v="892834"/>
    <s v="468 Blackstone Inc. : 988 Blackstone SOW #12"/>
    <s v="25160"/>
    <s v="16856642182"/>
    <m/>
    <m/>
    <m/>
    <n v="480.22353945415932"/>
    <x v="4"/>
    <x v="5"/>
    <x v="1"/>
  </r>
  <r>
    <s v="Journal"/>
    <x v="2"/>
    <s v="Data Engineering"/>
    <s v="Data Engineering"/>
    <d v="2024-08-31T00:00:00"/>
    <x v="0"/>
    <s v="51013"/>
    <s v="894103"/>
    <s v="460 Globalization Partners Inc. : 1366 Globalization Partners SOW #39 - Data Engineering Team  Renewal"/>
    <s v="36409"/>
    <s v="17772967350"/>
    <m/>
    <m/>
    <m/>
    <n v="360.16765459061952"/>
    <x v="4"/>
    <x v="75"/>
    <x v="1"/>
  </r>
  <r>
    <s v="Journal"/>
    <x v="9"/>
    <s v="Data Engineering"/>
    <s v="Data Engineering"/>
    <d v="2024-08-31T00:00:00"/>
    <x v="0"/>
    <s v="51757"/>
    <s v="901358"/>
    <s v="11 Visa : 1246 NextGen Solutions"/>
    <s v="31318"/>
    <s v="18657995555"/>
    <m/>
    <m/>
    <m/>
    <n v="17.7"/>
    <x v="4"/>
    <x v="23"/>
    <x v="1"/>
  </r>
  <r>
    <s v="Journal"/>
    <x v="2"/>
    <s v="Data Engineering"/>
    <s v="Data Engineering"/>
    <d v="2024-08-31T00:00:00"/>
    <x v="0"/>
    <s v="50210"/>
    <s v="892966"/>
    <s v="465 Sincera Technologies LLC : 980 Sincera SOW 3 - Data Engineering Team"/>
    <s v="25152"/>
    <s v="17001844665"/>
    <m/>
    <m/>
    <m/>
    <n v="240.11176972707966"/>
    <x v="4"/>
    <x v="77"/>
    <x v="1"/>
  </r>
  <r>
    <s v="Journal"/>
    <x v="2"/>
    <s v="Data Engineering"/>
    <s v="Data Engineering"/>
    <d v="2024-08-31T00:00:00"/>
    <x v="0"/>
    <s v="50082"/>
    <s v="892359"/>
    <s v="461 Session M Inc. : 974 Mastercard SOW #6"/>
    <s v="25146"/>
    <s v="16716229170"/>
    <m/>
    <m/>
    <m/>
    <n v="336.15647761791155"/>
    <x v="4"/>
    <x v="29"/>
    <x v="1"/>
  </r>
  <r>
    <s v="Journal"/>
    <x v="2"/>
    <s v="Data Engineering"/>
    <s v="Data Engineering"/>
    <d v="2024-08-31T00:00:00"/>
    <x v="0"/>
    <s v="49895"/>
    <s v="892477"/>
    <s v="461 Session M Inc. : 974 Mastercard SOW #6"/>
    <s v="25146"/>
    <s v="16716229170"/>
    <m/>
    <m/>
    <m/>
    <n v="400.1862828784661"/>
    <x v="4"/>
    <x v="29"/>
    <x v="1"/>
  </r>
  <r>
    <s v="Journal"/>
    <x v="2"/>
    <s v="Data Engineering"/>
    <s v="Data Engineering"/>
    <d v="2024-08-31T00:00:00"/>
    <x v="0"/>
    <s v="51332"/>
    <s v="894498"/>
    <s v="459 Roku Inc. : 968 Roku SOW 2 - Data Engineering Team"/>
    <s v="25140"/>
    <s v="16977994594"/>
    <m/>
    <m/>
    <m/>
    <n v="480.22353945415932"/>
    <x v="4"/>
    <x v="69"/>
    <x v="1"/>
  </r>
  <r>
    <s v="Journal"/>
    <x v="2"/>
    <s v="Data Engineering"/>
    <s v="Data Engineering"/>
    <d v="2024-08-31T00:00:00"/>
    <x v="0"/>
    <s v="50270"/>
    <s v="893204"/>
    <s v="468 Blackstone Inc. : 1013 Blackstone SOW#14 - Data Engineering Team"/>
    <s v="25544"/>
    <s v="16807042572"/>
    <m/>
    <m/>
    <m/>
    <n v="536.24961905714463"/>
    <x v="4"/>
    <x v="5"/>
    <x v="1"/>
  </r>
  <r>
    <s v="Journal"/>
    <x v="2"/>
    <s v="Data Engineering"/>
    <s v="Data Engineering"/>
    <d v="2024-08-31T00:00:00"/>
    <x v="0"/>
    <s v="50163"/>
    <s v="892947"/>
    <s v="468 Blackstone Inc. : 988 Blackstone SOW #12"/>
    <s v="25160"/>
    <s v="16856642182"/>
    <m/>
    <m/>
    <m/>
    <n v="480.22353945415932"/>
    <x v="4"/>
    <x v="5"/>
    <x v="1"/>
  </r>
  <r>
    <s v="Journal"/>
    <x v="2"/>
    <s v="Data Engineering"/>
    <s v="Data Engineering"/>
    <d v="2024-08-31T00:00:00"/>
    <x v="0"/>
    <s v="50192"/>
    <s v="893098"/>
    <s v="465 Sincera Technologies LLC : 980 Sincera SOW 3 - Data Engineering Team"/>
    <s v="25152"/>
    <s v="17001844665"/>
    <m/>
    <m/>
    <m/>
    <n v="210.0977985111947"/>
    <x v="4"/>
    <x v="77"/>
    <x v="1"/>
  </r>
  <r>
    <s v="Journal"/>
    <x v="2"/>
    <s v="Data Engineering"/>
    <s v="Data Engineering"/>
    <d v="2024-08-31T00:00:00"/>
    <x v="0"/>
    <s v="50672"/>
    <s v="892551"/>
    <s v="468 Blackstone Inc. : 1329 Blackstone - SOW#19 - Exec Office Team (.Net)"/>
    <s v="34751"/>
    <s v="18659335221"/>
    <m/>
    <m/>
    <m/>
    <n v="560.2607960298526"/>
    <x v="4"/>
    <x v="5"/>
    <x v="1"/>
  </r>
  <r>
    <s v="Journal"/>
    <x v="2"/>
    <s v="Data Engineering"/>
    <s v="Data Engineering"/>
    <d v="2024-08-31T00:00:00"/>
    <x v="0"/>
    <s v="50645"/>
    <s v="893644"/>
    <s v="459 Roku Inc. : 966 SOW#1 2024 - DE &amp; BI Team"/>
    <s v="25138"/>
    <s v="16977995014"/>
    <m/>
    <m/>
    <m/>
    <n v="210.0977985111947"/>
    <x v="4"/>
    <x v="69"/>
    <x v="1"/>
  </r>
  <r>
    <s v="Journal"/>
    <x v="2"/>
    <s v="Data Engineering"/>
    <s v="Data Engineering"/>
    <d v="2024-08-31T00:00:00"/>
    <x v="0"/>
    <s v="50530"/>
    <s v="893455"/>
    <s v="468 Blackstone Inc. : 1255 Blackstone - Python Engineers (James Team)"/>
    <s v="32036"/>
    <s v="19584503853"/>
    <m/>
    <m/>
    <m/>
    <n v="520.2421677420059"/>
    <x v="4"/>
    <x v="5"/>
    <x v="1"/>
  </r>
  <r>
    <s v="Journal"/>
    <x v="2"/>
    <s v="Data Engineering"/>
    <s v="Data Engineering"/>
    <d v="2024-08-31T00:00:00"/>
    <x v="0"/>
    <s v="50614"/>
    <s v="893509"/>
    <s v="468 Blackstone Inc. : 1285 Blackstone - SOW#24 FS Engineer (Seb Team)"/>
    <s v="32875"/>
    <s v="19901929100"/>
    <m/>
    <m/>
    <m/>
    <n v="520.2421677420059"/>
    <x v="4"/>
    <x v="5"/>
    <x v="1"/>
  </r>
  <r>
    <s v="Journal"/>
    <x v="2"/>
    <s v="Data Engineering"/>
    <s v="Data Engineering"/>
    <d v="2024-08-31T00:00:00"/>
    <x v="0"/>
    <s v="49796"/>
    <s v="892418"/>
    <s v="468 Blackstone Inc. : 988 Blackstone SOW #12"/>
    <s v="25160"/>
    <s v="16856642182"/>
    <m/>
    <m/>
    <m/>
    <n v="560.2607960298526"/>
    <x v="4"/>
    <x v="5"/>
    <x v="1"/>
  </r>
  <r>
    <s v="Journal"/>
    <x v="2"/>
    <s v="Data Engineering"/>
    <s v="Data Engineering"/>
    <d v="2024-08-31T00:00:00"/>
    <x v="0"/>
    <s v="50332"/>
    <s v="893241"/>
    <s v="469 Stagwell Marketing Cloud LLC : 985 Stagwell SOW#1"/>
    <s v="25157"/>
    <s v="17001841791"/>
    <m/>
    <m/>
    <m/>
    <n v="520.2421677420059"/>
    <x v="4"/>
    <x v="78"/>
    <x v="1"/>
  </r>
  <r>
    <s v="Journal"/>
    <x v="2"/>
    <s v="Data Engineering"/>
    <s v="Data Engineering"/>
    <d v="2024-08-31T00:00:00"/>
    <x v="0"/>
    <s v="50926"/>
    <s v="892758"/>
    <s v="459 Roku Inc. : 966 SOW#1 2024 - DE &amp; BI Team"/>
    <s v="25138"/>
    <s v="16977995014"/>
    <m/>
    <m/>
    <m/>
    <n v="504.23471642686729"/>
    <x v="4"/>
    <x v="69"/>
    <x v="1"/>
  </r>
  <r>
    <s v="Journal"/>
    <x v="1"/>
    <s v="Data Engineering"/>
    <s v="Data Engineering"/>
    <d v="2024-08-31T00:00:00"/>
    <x v="0"/>
    <s v="49429"/>
    <s v="889903"/>
    <s v="440 ICC in Forth Point Represents FutureproofAI : 1151 British Telecom - Technical BA - Rhiannon"/>
    <s v="28150"/>
    <m/>
    <m/>
    <m/>
    <m/>
    <n v="526.36179580168198"/>
    <x v="1"/>
    <x v="12"/>
    <x v="1"/>
  </r>
  <r>
    <s v="Journal"/>
    <x v="1"/>
    <s v="Data Engineering"/>
    <s v="Data Engineering"/>
    <d v="2024-08-31T00:00:00"/>
    <x v="0"/>
    <s v="49556"/>
    <s v="890190"/>
    <s v="506 Loveelectric : 1451 Chatbot POC Refinements"/>
    <s v="38721"/>
    <m/>
    <m/>
    <m/>
    <m/>
    <n v="4605.6657132647179"/>
    <x v="1"/>
    <x v="82"/>
    <x v="1"/>
  </r>
  <r>
    <s v="Journal"/>
    <x v="9"/>
    <s v="Data Engineering"/>
    <s v="Data Engineering"/>
    <d v="2024-08-31T00:00:00"/>
    <x v="0"/>
    <s v="49218"/>
    <s v="887937"/>
    <s v="245 Spire Orthopedic Partners : 902 Spire 2024 retainer"/>
    <s v="23422"/>
    <s v="15865571503"/>
    <m/>
    <m/>
    <s v="Retainer Revenue Recognition"/>
    <n v="27080"/>
    <x v="4"/>
    <x v="49"/>
    <x v="1"/>
  </r>
  <r>
    <s v="Journal"/>
    <x v="2"/>
    <s v="Data Engineering"/>
    <s v="Data Engineering"/>
    <d v="2024-08-31T00:00:00"/>
    <x v="0"/>
    <s v="51408"/>
    <s v="894525"/>
    <s v="456 ICC in Montevideo represents Blend360 : 1166 Fedefarma: Landing Zone Assessment &amp; Recommendation Phase"/>
    <s v="28678"/>
    <s v="17806464279"/>
    <m/>
    <m/>
    <m/>
    <n v="160.07451315138644"/>
    <x v="4"/>
    <x v="16"/>
    <x v="1"/>
  </r>
  <r>
    <s v="Journal"/>
    <x v="9"/>
    <s v="Data Engineering"/>
    <s v="Data Engineering"/>
    <d v="2024-08-31T00:00:00"/>
    <x v="0"/>
    <s v="51662"/>
    <s v="901407"/>
    <s v="362 Universal Parks &amp; Resorts : 1038 GMAT Data Governance - Phase 2"/>
    <s v="25978"/>
    <s v="14545854040"/>
    <m/>
    <m/>
    <m/>
    <n v="447.14"/>
    <x v="4"/>
    <x v="22"/>
    <x v="1"/>
  </r>
  <r>
    <s v="Journal"/>
    <x v="2"/>
    <s v="Data Engineering"/>
    <s v="Data Engineering"/>
    <d v="2024-08-31T00:00:00"/>
    <x v="0"/>
    <s v="50098"/>
    <s v="892919"/>
    <s v="468 Blackstone Inc. : 988 Blackstone SOW #12"/>
    <s v="25160"/>
    <s v="16856642182"/>
    <m/>
    <m/>
    <m/>
    <n v="480.22353945415932"/>
    <x v="4"/>
    <x v="5"/>
    <x v="1"/>
  </r>
  <r>
    <s v="Journal"/>
    <x v="2"/>
    <s v="Data Engineering"/>
    <s v="Data Engineering"/>
    <d v="2024-08-31T00:00:00"/>
    <x v="0"/>
    <s v="51163"/>
    <s v="892581"/>
    <s v="460 Globalization Partners Inc. : 1368 Globalization Partners SOW #42 - Data Engineering Team Renewal"/>
    <s v="36411"/>
    <s v="17772618578"/>
    <m/>
    <m/>
    <m/>
    <n v="560.2607960298526"/>
    <x v="4"/>
    <x v="75"/>
    <x v="1"/>
  </r>
  <r>
    <s v="Journal"/>
    <x v="2"/>
    <s v="Data Engineering"/>
    <s v="Data Engineering"/>
    <d v="2024-08-31T00:00:00"/>
    <x v="0"/>
    <s v="50503"/>
    <s v="893441"/>
    <s v="459 Roku Inc. : 966 SOW#1 2024 - DE &amp; BI Team"/>
    <s v="25138"/>
    <s v="16977995014"/>
    <m/>
    <m/>
    <m/>
    <n v="320.14902630277288"/>
    <x v="4"/>
    <x v="69"/>
    <x v="1"/>
  </r>
  <r>
    <s v="Journal"/>
    <x v="2"/>
    <s v="Data Engineering"/>
    <s v="Data Engineering"/>
    <d v="2024-08-31T00:00:00"/>
    <x v="0"/>
    <s v="50216"/>
    <s v="892971"/>
    <s v="465 Sincera Technologies LLC : 980 Sincera SOW 3 - Data Engineering Team"/>
    <s v="25152"/>
    <s v="17001844665"/>
    <m/>
    <m/>
    <m/>
    <n v="231.10770228969028"/>
    <x v="4"/>
    <x v="77"/>
    <x v="1"/>
  </r>
  <r>
    <s v="Journal"/>
    <x v="2"/>
    <s v="Data Engineering"/>
    <s v="Data Engineering"/>
    <d v="2024-08-31T00:00:00"/>
    <x v="0"/>
    <s v="50256"/>
    <s v="893199"/>
    <s v="468 Blackstone Inc. : 1013 Blackstone SOW#14 - Data Engineering Team"/>
    <s v="25544"/>
    <s v="16807042572"/>
    <m/>
    <m/>
    <m/>
    <n v="536.24961905714463"/>
    <x v="4"/>
    <x v="5"/>
    <x v="1"/>
  </r>
  <r>
    <s v="Journal"/>
    <x v="2"/>
    <s v="Data Engineering"/>
    <s v="Data Engineering"/>
    <d v="2024-08-31T00:00:00"/>
    <x v="0"/>
    <s v="50953"/>
    <s v="893915"/>
    <s v="460 Globalization Partners Inc. : 1366 Globalization Partners SOW #39 - Data Engineering Team  Renewal"/>
    <s v="36409"/>
    <s v="17772967350"/>
    <m/>
    <m/>
    <m/>
    <n v="360.16765459061952"/>
    <x v="4"/>
    <x v="75"/>
    <x v="1"/>
  </r>
  <r>
    <s v="Journal"/>
    <x v="2"/>
    <s v="Data Engineering"/>
    <s v="Data Engineering"/>
    <d v="2024-08-31T00:00:00"/>
    <x v="0"/>
    <s v="51030"/>
    <s v="893971"/>
    <s v="460 Globalization Partners Inc. : 1366 Globalization Partners SOW #39 - Data Engineering Team  Renewal"/>
    <s v="36409"/>
    <s v="17772967350"/>
    <m/>
    <m/>
    <m/>
    <n v="360.16765459061952"/>
    <x v="4"/>
    <x v="75"/>
    <x v="1"/>
  </r>
  <r>
    <s v="Journal"/>
    <x v="2"/>
    <s v="Data Engineering"/>
    <s v="Data Engineering"/>
    <d v="2024-08-31T00:00:00"/>
    <x v="0"/>
    <s v="50993"/>
    <s v="893948"/>
    <s v="460 Globalization Partners Inc. : 1366 Globalization Partners SOW #39 - Data Engineering Team  Renewal"/>
    <s v="36409"/>
    <s v="17772967350"/>
    <m/>
    <m/>
    <m/>
    <n v="360.16765459061952"/>
    <x v="4"/>
    <x v="75"/>
    <x v="1"/>
  </r>
  <r>
    <s v="Journal"/>
    <x v="2"/>
    <s v="Data Engineering"/>
    <s v="Data Engineering"/>
    <d v="2024-08-31T00:00:00"/>
    <x v="0"/>
    <s v="51023"/>
    <s v="893965"/>
    <s v="460 Globalization Partners Inc. : 1366 Globalization Partners SOW #39 - Data Engineering Team  Renewal"/>
    <s v="36409"/>
    <s v="17772967350"/>
    <m/>
    <m/>
    <m/>
    <n v="376.17510590575813"/>
    <x v="4"/>
    <x v="75"/>
    <x v="1"/>
  </r>
  <r>
    <s v="Journal"/>
    <x v="2"/>
    <s v="Data Engineering"/>
    <s v="Data Engineering"/>
    <d v="2024-08-31T00:00:00"/>
    <x v="0"/>
    <s v="51037"/>
    <s v="893978"/>
    <s v="460 Globalization Partners Inc. : 1366 Globalization Partners SOW #39 - Data Engineering Team  Renewal"/>
    <s v="36409"/>
    <s v="17772967350"/>
    <m/>
    <m/>
    <m/>
    <n v="360.16765459061952"/>
    <x v="4"/>
    <x v="75"/>
    <x v="1"/>
  </r>
  <r>
    <s v="Journal"/>
    <x v="2"/>
    <s v="Data Engineering"/>
    <s v="Data Engineering"/>
    <d v="2024-08-31T00:00:00"/>
    <x v="0"/>
    <s v="49846"/>
    <s v="892450"/>
    <s v="468 Blackstone Inc. : 988 Blackstone SOW #12"/>
    <s v="25160"/>
    <s v="16856642182"/>
    <m/>
    <m/>
    <m/>
    <n v="320.14902630277288"/>
    <x v="4"/>
    <x v="5"/>
    <x v="1"/>
  </r>
  <r>
    <s v="Journal"/>
    <x v="2"/>
    <s v="Data Engineering"/>
    <s v="Data Engineering"/>
    <d v="2024-08-31T00:00:00"/>
    <x v="0"/>
    <s v="50561"/>
    <s v="893481"/>
    <s v="468 Blackstone Inc. : 1255 Blackstone - Python Engineers (James Team)"/>
    <s v="32036"/>
    <s v="19584503853"/>
    <m/>
    <m/>
    <m/>
    <n v="560.2607960298526"/>
    <x v="4"/>
    <x v="5"/>
    <x v="1"/>
  </r>
  <r>
    <s v="Journal"/>
    <x v="2"/>
    <s v="Data Engineering"/>
    <s v="Data Engineering"/>
    <d v="2024-08-31T00:00:00"/>
    <x v="0"/>
    <s v="50652"/>
    <s v="893517"/>
    <s v="468 Blackstone Inc. : 1329 Blackstone - SOW#19 - Exec Office Team (.Net)"/>
    <s v="34751"/>
    <s v="18659335221"/>
    <m/>
    <m/>
    <m/>
    <n v="560.2607960298526"/>
    <x v="4"/>
    <x v="5"/>
    <x v="1"/>
  </r>
  <r>
    <s v="Journal"/>
    <x v="2"/>
    <s v="Data Engineering"/>
    <s v="Data Engineering"/>
    <d v="2024-08-31T00:00:00"/>
    <x v="0"/>
    <s v="50382"/>
    <s v="892543"/>
    <s v="469 Stagwell Marketing Cloud LLC : 987 Stagwell SOW#3"/>
    <s v="25159"/>
    <s v="17001802020"/>
    <m/>
    <m/>
    <m/>
    <n v="408.19000853603541"/>
    <x v="4"/>
    <x v="78"/>
    <x v="1"/>
  </r>
  <r>
    <s v="Journal"/>
    <x v="9"/>
    <s v="Data Engineering"/>
    <s v="Data Engineering"/>
    <d v="2024-08-31T00:00:00"/>
    <x v="0"/>
    <s v="51753"/>
    <s v="901507"/>
    <s v="11 Visa : 1246 NextGen Solutions"/>
    <s v="31318"/>
    <s v="18657995555"/>
    <m/>
    <m/>
    <m/>
    <n v="39.82"/>
    <x v="4"/>
    <x v="23"/>
    <x v="1"/>
  </r>
  <r>
    <s v="Journal"/>
    <x v="1"/>
    <s v="Data Engineering"/>
    <s v="Data Engineering"/>
    <d v="2024-08-31T00:00:00"/>
    <x v="0"/>
    <s v="49534"/>
    <s v="890020"/>
    <s v="402 ICC in Forth Point Represents Blend360 : 1378 Wyndham - Guest Analytics Retainer"/>
    <s v="36722"/>
    <m/>
    <m/>
    <m/>
    <m/>
    <n v="1483.2875405691398"/>
    <x v="1"/>
    <x v="6"/>
    <x v="1"/>
  </r>
  <r>
    <s v="Journal"/>
    <x v="2"/>
    <s v="Data Engineering"/>
    <s v="Data Engineering"/>
    <d v="2024-08-31T00:00:00"/>
    <x v="0"/>
    <s v="50498"/>
    <s v="893436"/>
    <s v="468 Blackstone Inc. : 1255 Blackstone - Python Engineers (James Team)"/>
    <s v="32036"/>
    <s v="19584503853"/>
    <m/>
    <m/>
    <m/>
    <n v="520.2421677420059"/>
    <x v="4"/>
    <x v="5"/>
    <x v="1"/>
  </r>
  <r>
    <s v="Journal"/>
    <x v="2"/>
    <s v="Data Engineering"/>
    <s v="Data Engineering"/>
    <d v="2024-08-31T00:00:00"/>
    <x v="0"/>
    <s v="50619"/>
    <s v="893619"/>
    <s v="459 Roku Inc. : 966 SOW#1 2024 - DE &amp; BI Team"/>
    <s v="25138"/>
    <s v="16977995014"/>
    <m/>
    <m/>
    <m/>
    <n v="320.14902630277288"/>
    <x v="4"/>
    <x v="69"/>
    <x v="1"/>
  </r>
  <r>
    <s v="Journal"/>
    <x v="2"/>
    <s v="Data Engineering"/>
    <s v="Data Engineering"/>
    <d v="2024-08-31T00:00:00"/>
    <x v="0"/>
    <s v="50788"/>
    <s v="893714"/>
    <s v="460 Globalization Partners Inc. : 1349 Globalization Partners SOW #41 - Data Engineering Team Renewal"/>
    <s v="35885"/>
    <s v="17771226635"/>
    <m/>
    <m/>
    <m/>
    <n v="392.1825572208968"/>
    <x v="4"/>
    <x v="75"/>
    <x v="1"/>
  </r>
  <r>
    <s v="Journal"/>
    <x v="9"/>
    <s v="Data Engineering"/>
    <s v="Data Engineering"/>
    <d v="2024-08-31T00:00:00"/>
    <x v="0"/>
    <s v="51576"/>
    <s v="898155"/>
    <s v="170 CVS Health : 1203 Foundry--FED Harleen"/>
    <s v="29631"/>
    <s v="18032731280"/>
    <m/>
    <m/>
    <m/>
    <n v="11792"/>
    <x v="4"/>
    <x v="3"/>
    <x v="1"/>
  </r>
  <r>
    <s v="Journal"/>
    <x v="9"/>
    <s v="Data Engineering"/>
    <s v="Data Engineering"/>
    <d v="2024-08-31T00:00:00"/>
    <x v="0"/>
    <s v="51766"/>
    <s v="901433"/>
    <s v="500 ExploreLearning : 1231 ExploreLearning - GA4 and Data Privacy Support"/>
    <s v="30780"/>
    <s v="14611530574"/>
    <m/>
    <m/>
    <m/>
    <n v="24984.35"/>
    <x v="4"/>
    <x v="47"/>
    <x v="1"/>
  </r>
  <r>
    <s v="Journal"/>
    <x v="2"/>
    <s v="Data Engineering"/>
    <s v="Data Engineering"/>
    <d v="2024-08-31T00:00:00"/>
    <x v="0"/>
    <s v="49875"/>
    <s v="892466"/>
    <s v="468 Blackstone Inc. : 988 Blackstone SOW #12"/>
    <s v="25160"/>
    <s v="16856642182"/>
    <m/>
    <m/>
    <m/>
    <n v="480.22353945415932"/>
    <x v="4"/>
    <x v="5"/>
    <x v="1"/>
  </r>
  <r>
    <s v="Journal"/>
    <x v="2"/>
    <s v="Data Engineering"/>
    <s v="Data Engineering"/>
    <d v="2024-08-31T00:00:00"/>
    <x v="0"/>
    <s v="50376"/>
    <s v="893257"/>
    <s v="468 Blackstone Inc. : 1189 Blackstone - SOW#15 - Developer Experience Team (.Net)"/>
    <s v="29210"/>
    <s v="17485557310"/>
    <m/>
    <m/>
    <m/>
    <n v="560.2607960298526"/>
    <x v="4"/>
    <x v="5"/>
    <x v="1"/>
  </r>
  <r>
    <s v="Journal"/>
    <x v="2"/>
    <s v="Data Engineering"/>
    <s v="Data Engineering"/>
    <d v="2024-08-31T00:00:00"/>
    <x v="0"/>
    <s v="51157"/>
    <s v="894348"/>
    <s v="460 Globalization Partners Inc. : 1368 Globalization Partners SOW #42 - Data Engineering Team Renewal"/>
    <s v="36411"/>
    <s v="17772618578"/>
    <m/>
    <m/>
    <m/>
    <n v="560.2607960298526"/>
    <x v="4"/>
    <x v="75"/>
    <x v="1"/>
  </r>
  <r>
    <s v="Journal"/>
    <x v="2"/>
    <s v="Data Engineering"/>
    <s v="Data Engineering"/>
    <d v="2024-08-31T00:00:00"/>
    <x v="0"/>
    <s v="50929"/>
    <s v="893898"/>
    <s v="460 Globalization Partners Inc. : 1365 Globalization Partners SOW #38 - Data Engineering Team Renewal"/>
    <s v="36408"/>
    <s v="17772846592"/>
    <m/>
    <m/>
    <m/>
    <n v="544.25334471471388"/>
    <x v="4"/>
    <x v="75"/>
    <x v="1"/>
  </r>
  <r>
    <s v="Journal"/>
    <x v="2"/>
    <s v="Data Engineering"/>
    <s v="Data Engineering"/>
    <d v="2024-08-31T00:00:00"/>
    <x v="0"/>
    <s v="50589"/>
    <s v="893501"/>
    <s v="468 Blackstone Inc. : 1284 Blackstone - SOW#25 - FS Engineer (Seb Team)"/>
    <s v="32874"/>
    <s v="19902785076"/>
    <m/>
    <m/>
    <m/>
    <n v="536.24961905714463"/>
    <x v="4"/>
    <x v="5"/>
    <x v="1"/>
  </r>
  <r>
    <s v="Journal"/>
    <x v="2"/>
    <s v="Data Engineering"/>
    <s v="Data Engineering"/>
    <d v="2024-08-31T00:00:00"/>
    <x v="0"/>
    <s v="51191"/>
    <s v="894370"/>
    <s v="459 Roku Inc. : 966 SOW#1 2024 - DE &amp; BI Team"/>
    <s v="25138"/>
    <s v="16977995014"/>
    <m/>
    <m/>
    <m/>
    <n v="320.14902630277288"/>
    <x v="4"/>
    <x v="69"/>
    <x v="1"/>
  </r>
  <r>
    <s v="Journal"/>
    <x v="9"/>
    <s v="Data Engineering"/>
    <s v="Data Engineering"/>
    <d v="2024-08-31T00:00:00"/>
    <x v="0"/>
    <s v="51585"/>
    <s v="898162"/>
    <s v="417 Franklin Templeton : 1222 Franklin Templeton - Vasu POC Team"/>
    <s v="30470"/>
    <s v="18849408353"/>
    <m/>
    <m/>
    <m/>
    <n v="43400"/>
    <x v="4"/>
    <x v="1"/>
    <x v="1"/>
  </r>
  <r>
    <s v="Journal"/>
    <x v="2"/>
    <s v="Data Engineering"/>
    <s v="Data Engineering"/>
    <d v="2024-08-31T00:00:00"/>
    <x v="0"/>
    <s v="51141"/>
    <s v="894148"/>
    <s v="459 Roku Inc. : 966 SOW#1 2024 - DE &amp; BI Team"/>
    <s v="25138"/>
    <s v="16977995014"/>
    <m/>
    <m/>
    <m/>
    <n v="400.1862828784661"/>
    <x v="4"/>
    <x v="69"/>
    <x v="1"/>
  </r>
  <r>
    <s v="Journal"/>
    <x v="2"/>
    <s v="Data Engineering"/>
    <s v="Data Engineering"/>
    <d v="2024-08-31T00:00:00"/>
    <x v="0"/>
    <s v="50371"/>
    <s v="893295"/>
    <s v="469 Stagwell Marketing Cloud LLC : 987 Stagwell SOW#3"/>
    <s v="25159"/>
    <s v="17001802020"/>
    <m/>
    <m/>
    <m/>
    <n v="408.19000853603541"/>
    <x v="4"/>
    <x v="78"/>
    <x v="1"/>
  </r>
  <r>
    <s v="Journal"/>
    <x v="2"/>
    <s v="Data Engineering"/>
    <s v="Data Engineering"/>
    <d v="2024-08-31T00:00:00"/>
    <x v="0"/>
    <s v="51396"/>
    <s v="894706"/>
    <s v="456 ICC in Montevideo represents Blend360 : 1166 Fedefarma: Landing Zone Assessment &amp; Recommendation Phase"/>
    <s v="28678"/>
    <s v="17806464279"/>
    <m/>
    <m/>
    <m/>
    <n v="160.07451315138644"/>
    <x v="4"/>
    <x v="16"/>
    <x v="1"/>
  </r>
  <r>
    <s v="Journal"/>
    <x v="2"/>
    <s v="Data Engineering"/>
    <s v="Data Engineering"/>
    <d v="2024-08-31T00:00:00"/>
    <x v="0"/>
    <s v="49778"/>
    <s v="892406"/>
    <s v="468 Blackstone Inc. : 988 Blackstone SOW #12"/>
    <s v="25160"/>
    <s v="16856642182"/>
    <m/>
    <m/>
    <m/>
    <n v="480.22353945415932"/>
    <x v="4"/>
    <x v="5"/>
    <x v="1"/>
  </r>
  <r>
    <s v="Journal"/>
    <x v="2"/>
    <s v="Data Engineering"/>
    <s v="Data Engineering"/>
    <d v="2024-08-31T00:00:00"/>
    <x v="0"/>
    <s v="50395"/>
    <s v="892731"/>
    <s v="469 Stagwell Marketing Cloud LLC : 1190 Stagwell - SOW#4 - Data Engineering Team"/>
    <s v="29211"/>
    <s v="17692058278"/>
    <m/>
    <m/>
    <m/>
    <n v="400.1862828784661"/>
    <x v="4"/>
    <x v="78"/>
    <x v="1"/>
  </r>
  <r>
    <s v="Journal"/>
    <x v="2"/>
    <s v="Data Engineering"/>
    <s v="Data Engineering"/>
    <d v="2024-08-31T00:00:00"/>
    <x v="0"/>
    <s v="50355"/>
    <s v="893248"/>
    <s v="469 Stagwell Marketing Cloud LLC : 987 Stagwell SOW#3"/>
    <s v="25159"/>
    <s v="17001802020"/>
    <m/>
    <m/>
    <m/>
    <n v="408.19000853603541"/>
    <x v="4"/>
    <x v="78"/>
    <x v="1"/>
  </r>
  <r>
    <s v="Journal"/>
    <x v="2"/>
    <s v="Data Engineering"/>
    <s v="Data Engineering"/>
    <d v="2024-08-31T00:00:00"/>
    <x v="0"/>
    <s v="49799"/>
    <s v="892421"/>
    <s v="461 Session M Inc. : 974 Mastercard SOW #6"/>
    <s v="25146"/>
    <s v="16716229170"/>
    <m/>
    <m/>
    <m/>
    <n v="174.08103305213277"/>
    <x v="4"/>
    <x v="29"/>
    <x v="1"/>
  </r>
  <r>
    <s v="Journal"/>
    <x v="2"/>
    <s v="Data Engineering"/>
    <s v="Data Engineering"/>
    <d v="2024-08-31T00:00:00"/>
    <x v="0"/>
    <s v="50698"/>
    <s v="893532"/>
    <s v="459 Roku Inc. : 966 SOW#1 2024 - DE &amp; BI Team"/>
    <s v="25138"/>
    <s v="16977995014"/>
    <m/>
    <m/>
    <m/>
    <n v="320.14902630277288"/>
    <x v="4"/>
    <x v="69"/>
    <x v="1"/>
  </r>
  <r>
    <s v="Journal"/>
    <x v="2"/>
    <s v="Data Engineering"/>
    <s v="Data Engineering"/>
    <d v="2024-08-31T00:00:00"/>
    <x v="0"/>
    <s v="50748"/>
    <s v="893549"/>
    <s v="460 Globalization Partners Inc. : 1349 Globalization Partners SOW #41 - Data Engineering Team Renewal"/>
    <s v="35885"/>
    <s v="17771226635"/>
    <m/>
    <m/>
    <m/>
    <n v="504.23471642686729"/>
    <x v="4"/>
    <x v="75"/>
    <x v="1"/>
  </r>
  <r>
    <s v="Journal"/>
    <x v="2"/>
    <s v="Data Engineering"/>
    <s v="Data Engineering"/>
    <d v="2024-08-31T00:00:00"/>
    <x v="0"/>
    <s v="50864"/>
    <s v="893770"/>
    <s v="459 Roku Inc. : 966 SOW#1 2024 - DE &amp; BI Team"/>
    <s v="25138"/>
    <s v="16977995014"/>
    <m/>
    <m/>
    <m/>
    <n v="360.16765459061952"/>
    <x v="4"/>
    <x v="69"/>
    <x v="1"/>
  </r>
  <r>
    <s v="Journal"/>
    <x v="2"/>
    <s v="Data Engineering"/>
    <s v="Data Engineering"/>
    <d v="2024-08-31T00:00:00"/>
    <x v="0"/>
    <s v="50960"/>
    <s v="894193"/>
    <s v="459 Roku Inc. : 966 SOW#1 2024 - DE &amp; BI Team"/>
    <s v="25138"/>
    <s v="16977995014"/>
    <m/>
    <m/>
    <m/>
    <n v="320.14902630277288"/>
    <x v="4"/>
    <x v="69"/>
    <x v="1"/>
  </r>
  <r>
    <s v="Journal"/>
    <x v="2"/>
    <s v="Data Engineering"/>
    <s v="Data Engineering"/>
    <d v="2024-08-31T00:00:00"/>
    <x v="0"/>
    <s v="50212"/>
    <s v="893108"/>
    <s v="465 Sincera Technologies LLC : 980 Sincera SOW 3 - Data Engineering Team"/>
    <s v="25152"/>
    <s v="17001844665"/>
    <m/>
    <m/>
    <m/>
    <n v="231.10770228969028"/>
    <x v="4"/>
    <x v="77"/>
    <x v="1"/>
  </r>
  <r>
    <s v="Journal"/>
    <x v="2"/>
    <s v="Data Engineering"/>
    <s v="Data Engineering"/>
    <d v="2024-08-31T00:00:00"/>
    <x v="0"/>
    <s v="51128"/>
    <s v="892764"/>
    <s v="459 Roku Inc. : 966 SOW#1 2024 - DE &amp; BI Team"/>
    <s v="25138"/>
    <s v="16977995014"/>
    <m/>
    <m/>
    <m/>
    <n v="600.27942431769918"/>
    <x v="4"/>
    <x v="69"/>
    <x v="1"/>
  </r>
  <r>
    <s v="Journal"/>
    <x v="2"/>
    <s v="Data Engineering"/>
    <s v="Data Engineering"/>
    <d v="2024-08-31T00:00:00"/>
    <x v="0"/>
    <s v="50484"/>
    <s v="893425"/>
    <s v="459 Roku Inc. : 966 SOW#1 2024 - DE &amp; BI Team"/>
    <s v="25138"/>
    <s v="16977995014"/>
    <m/>
    <m/>
    <m/>
    <n v="320.14902630277288"/>
    <x v="4"/>
    <x v="69"/>
    <x v="1"/>
  </r>
  <r>
    <s v="Journal"/>
    <x v="2"/>
    <s v="Data Engineering"/>
    <s v="Data Engineering"/>
    <d v="2024-08-31T00:00:00"/>
    <x v="0"/>
    <s v="50547"/>
    <s v="893470"/>
    <s v="468 Blackstone Inc. : 1255 Blackstone - Python Engineers (James Team)"/>
    <s v="32036"/>
    <s v="19584503853"/>
    <m/>
    <m/>
    <m/>
    <n v="560.2607960298526"/>
    <x v="4"/>
    <x v="5"/>
    <x v="1"/>
  </r>
  <r>
    <s v="Journal"/>
    <x v="2"/>
    <s v="Data Engineering"/>
    <s v="Data Engineering"/>
    <d v="2024-08-31T00:00:00"/>
    <x v="0"/>
    <s v="51140"/>
    <s v="894334"/>
    <s v="460 Globalization Partners Inc. : 1368 Globalization Partners SOW #42 - Data Engineering Team Renewal"/>
    <s v="36411"/>
    <s v="17772618578"/>
    <m/>
    <m/>
    <m/>
    <n v="630.29339553358409"/>
    <x v="4"/>
    <x v="75"/>
    <x v="1"/>
  </r>
  <r>
    <s v="Journal"/>
    <x v="9"/>
    <s v="Data Engineering"/>
    <s v="Data Engineering"/>
    <d v="2024-08-31T00:00:00"/>
    <x v="0"/>
    <s v="51767"/>
    <s v="901434"/>
    <s v="11 Visa : 1246 NextGen Solutions"/>
    <s v="31318"/>
    <s v="18657995555"/>
    <m/>
    <m/>
    <m/>
    <n v="17.98"/>
    <x v="4"/>
    <x v="23"/>
    <x v="1"/>
  </r>
  <r>
    <s v="Journal"/>
    <x v="2"/>
    <s v="Data Engineering"/>
    <s v="Data Engineering"/>
    <d v="2024-08-31T00:00:00"/>
    <x v="0"/>
    <s v="50796"/>
    <s v="893568"/>
    <s v="459 Roku Inc. : 966 SOW#1 2024 - DE &amp; BI Team"/>
    <s v="25138"/>
    <s v="16977995014"/>
    <m/>
    <m/>
    <m/>
    <n v="480.22353945415932"/>
    <x v="4"/>
    <x v="69"/>
    <x v="1"/>
  </r>
  <r>
    <s v="Journal"/>
    <x v="2"/>
    <s v="Data Engineering"/>
    <s v="Data Engineering"/>
    <d v="2024-08-31T00:00:00"/>
    <x v="0"/>
    <s v="50868"/>
    <s v="893575"/>
    <s v="460 Globalization Partners Inc. : 1349 Globalization Partners SOW #41 - Data Engineering Team Renewal"/>
    <s v="35885"/>
    <s v="17771226635"/>
    <m/>
    <m/>
    <m/>
    <n v="392.1825572208968"/>
    <x v="4"/>
    <x v="75"/>
    <x v="1"/>
  </r>
  <r>
    <s v="Journal"/>
    <x v="2"/>
    <s v="Data Engineering"/>
    <s v="Data Engineering"/>
    <d v="2024-08-31T00:00:00"/>
    <x v="0"/>
    <s v="51021"/>
    <s v="893963"/>
    <s v="460 Globalization Partners Inc. : 1366 Globalization Partners SOW #39 - Data Engineering Team  Renewal"/>
    <s v="36409"/>
    <s v="17772967350"/>
    <m/>
    <m/>
    <m/>
    <n v="315.14682169416818"/>
    <x v="4"/>
    <x v="75"/>
    <x v="1"/>
  </r>
  <r>
    <s v="Journal"/>
    <x v="2"/>
    <s v="Data Engineering"/>
    <s v="Data Engineering"/>
    <d v="2024-08-31T00:00:00"/>
    <x v="0"/>
    <s v="51006"/>
    <s v="893960"/>
    <s v="459 Roku Inc. : 966 SOW#1 2024 - DE &amp; BI Team"/>
    <s v="25138"/>
    <s v="16977995014"/>
    <m/>
    <m/>
    <m/>
    <n v="450.20956823827436"/>
    <x v="4"/>
    <x v="69"/>
    <x v="1"/>
  </r>
  <r>
    <s v="Journal"/>
    <x v="2"/>
    <s v="Data Engineering"/>
    <s v="Data Engineering"/>
    <d v="2024-08-31T00:00:00"/>
    <x v="0"/>
    <s v="50331"/>
    <s v="893240"/>
    <s v="468 Blackstone Inc. : 1181 Blackstone - SOW#23 - DE Tech Lead (Rafael Team)"/>
    <s v="28998"/>
    <s v="18243049512"/>
    <m/>
    <m/>
    <m/>
    <n v="440.20491116631274"/>
    <x v="4"/>
    <x v="5"/>
    <x v="1"/>
  </r>
  <r>
    <s v="Journal"/>
    <x v="2"/>
    <s v="Data Engineering"/>
    <s v="Data Engineering"/>
    <d v="2024-08-31T00:00:00"/>
    <x v="0"/>
    <s v="50191"/>
    <s v="893097"/>
    <s v="468 Blackstone Inc. : 988 Blackstone SOW #12"/>
    <s v="25160"/>
    <s v="16856642182"/>
    <m/>
    <m/>
    <m/>
    <n v="560.2607960298526"/>
    <x v="4"/>
    <x v="5"/>
    <x v="1"/>
  </r>
  <r>
    <s v="Journal"/>
    <x v="2"/>
    <s v="Data Engineering"/>
    <s v="Data Engineering"/>
    <d v="2024-08-31T00:00:00"/>
    <x v="0"/>
    <s v="51056"/>
    <s v="893984"/>
    <s v="459 Roku Inc. : 966 SOW#1 2024 - DE &amp; BI Team"/>
    <s v="25138"/>
    <s v="16977995014"/>
    <m/>
    <m/>
    <m/>
    <n v="210.0977985111947"/>
    <x v="4"/>
    <x v="69"/>
    <x v="1"/>
  </r>
  <r>
    <s v="Journal"/>
    <x v="2"/>
    <s v="Data Engineering"/>
    <s v="Data Engineering"/>
    <d v="2024-08-31T00:00:00"/>
    <x v="0"/>
    <s v="49926"/>
    <s v="892804"/>
    <s v="468 Blackstone Inc. : 988 Blackstone SOW #12"/>
    <s v="25160"/>
    <s v="16856642182"/>
    <m/>
    <m/>
    <m/>
    <n v="440.20491116631274"/>
    <x v="4"/>
    <x v="5"/>
    <x v="1"/>
  </r>
  <r>
    <s v="Journal"/>
    <x v="2"/>
    <s v="Data Engineering"/>
    <s v="Data Engineering"/>
    <d v="2024-08-31T00:00:00"/>
    <x v="0"/>
    <s v="50399"/>
    <s v="893270"/>
    <s v="469 Stagwell Marketing Cloud LLC : 1190 Stagwell - SOW#4 - Data Engineering Team"/>
    <s v="29211"/>
    <s v="17692058278"/>
    <m/>
    <m/>
    <m/>
    <n v="400.1862828784661"/>
    <x v="4"/>
    <x v="78"/>
    <x v="1"/>
  </r>
  <r>
    <s v="Journal"/>
    <x v="2"/>
    <s v="Data Engineering"/>
    <s v="Data Engineering"/>
    <d v="2024-08-31T00:00:00"/>
    <x v="0"/>
    <s v="50802"/>
    <s v="893720"/>
    <s v="460 Globalization Partners Inc. : 1349 Globalization Partners SOW #41 - Data Engineering Team Renewal"/>
    <s v="35885"/>
    <s v="17771226635"/>
    <m/>
    <m/>
    <m/>
    <n v="96.044707890831873"/>
    <x v="4"/>
    <x v="75"/>
    <x v="1"/>
  </r>
  <r>
    <s v="Journal"/>
    <x v="2"/>
    <s v="Data Engineering"/>
    <s v="Data Engineering"/>
    <d v="2024-08-31T00:00:00"/>
    <x v="0"/>
    <s v="50573"/>
    <s v="893487"/>
    <s v="468 Blackstone Inc. : 1255 Blackstone - Python Engineers (James Team)"/>
    <s v="32036"/>
    <s v="19584503853"/>
    <m/>
    <m/>
    <m/>
    <n v="560.2607960298526"/>
    <x v="4"/>
    <x v="5"/>
    <x v="1"/>
  </r>
  <r>
    <s v="Journal"/>
    <x v="9"/>
    <s v="Data Engineering"/>
    <s v="Data Engineering"/>
    <d v="2024-08-31T00:00:00"/>
    <x v="0"/>
    <s v="51734"/>
    <s v="901345"/>
    <s v="11 Visa : 1246 NextGen Solutions"/>
    <s v="31318"/>
    <s v="18657995555"/>
    <m/>
    <m/>
    <m/>
    <n v="117.85"/>
    <x v="4"/>
    <x v="23"/>
    <x v="1"/>
  </r>
  <r>
    <s v="Journal"/>
    <x v="2"/>
    <s v="Data Engineering"/>
    <s v="Data Engineering"/>
    <d v="2024-08-31T00:00:00"/>
    <x v="0"/>
    <s v="51428"/>
    <s v="894532"/>
    <s v="456 ICC in Montevideo represents Blend360 : 1166 Fedefarma: Landing Zone Assessment &amp; Recommendation Phase"/>
    <s v="28678"/>
    <s v="17806464279"/>
    <m/>
    <m/>
    <m/>
    <n v="160.07451315138644"/>
    <x v="4"/>
    <x v="16"/>
    <x v="1"/>
  </r>
  <r>
    <s v="Journal"/>
    <x v="2"/>
    <s v="Data Engineering"/>
    <s v="Data Engineering"/>
    <d v="2024-08-31T00:00:00"/>
    <x v="0"/>
    <s v="50670"/>
    <s v="892549"/>
    <s v="468 Blackstone Inc. : 1329 Blackstone - SOW#19 - Exec Office Team (.Net)"/>
    <s v="34751"/>
    <s v="18659335221"/>
    <m/>
    <m/>
    <m/>
    <n v="560.2607960298526"/>
    <x v="4"/>
    <x v="5"/>
    <x v="1"/>
  </r>
  <r>
    <s v="Journal"/>
    <x v="2"/>
    <s v="Data Engineering"/>
    <s v="Data Engineering"/>
    <d v="2024-08-31T00:00:00"/>
    <x v="0"/>
    <s v="50242"/>
    <s v="892527"/>
    <s v="468 Blackstone Inc. : 1013 Blackstone SOW#14 - Data Engineering Team"/>
    <s v="25544"/>
    <s v="16807042572"/>
    <m/>
    <m/>
    <m/>
    <n v="536.24961905714463"/>
    <x v="4"/>
    <x v="5"/>
    <x v="1"/>
  </r>
  <r>
    <s v="Journal"/>
    <x v="2"/>
    <s v="Data Engineering"/>
    <s v="Data Engineering"/>
    <d v="2024-08-31T00:00:00"/>
    <x v="0"/>
    <s v="51170"/>
    <s v="892584"/>
    <s v="459 Roku Inc. : 966 SOW#1 2024 - DE &amp; BI Team"/>
    <s v="25138"/>
    <s v="16977995014"/>
    <m/>
    <m/>
    <m/>
    <n v="210.0977985111947"/>
    <x v="4"/>
    <x v="69"/>
    <x v="1"/>
  </r>
  <r>
    <s v="Journal"/>
    <x v="9"/>
    <s v="Data Engineering"/>
    <s v="Data Engineering"/>
    <d v="2024-08-31T00:00:00"/>
    <x v="0"/>
    <s v="49278"/>
    <s v="887981"/>
    <s v="169 LinkedIn Corporation : 1305 LinkedIn FY2025H1 Datawatch Extension (Anu/Jenee)_R1 Renewal"/>
    <s v="34004"/>
    <s v="17583628723"/>
    <m/>
    <m/>
    <s v="Retainer Revenue Recognition"/>
    <n v="65676.479999999996"/>
    <x v="4"/>
    <x v="8"/>
    <x v="1"/>
  </r>
  <r>
    <s v="Journal"/>
    <x v="2"/>
    <s v="Data Engineering"/>
    <s v="Data Engineering"/>
    <d v="2024-08-31T00:00:00"/>
    <x v="0"/>
    <s v="50190"/>
    <s v="892720"/>
    <s v="465 Sincera Technologies LLC : 980 Sincera SOW 3 - Data Engineering Team"/>
    <s v="25152"/>
    <s v="17001844665"/>
    <m/>
    <m/>
    <m/>
    <n v="231.10770228969028"/>
    <x v="4"/>
    <x v="77"/>
    <x v="1"/>
  </r>
  <r>
    <s v="Journal"/>
    <x v="2"/>
    <s v="Data Engineering"/>
    <s v="Data Engineering"/>
    <d v="2024-08-31T00:00:00"/>
    <x v="0"/>
    <s v="51245"/>
    <s v="894413"/>
    <s v="459 Roku Inc. : 966 SOW#1 2024 - DE &amp; BI Team"/>
    <s v="25138"/>
    <s v="16977995014"/>
    <m/>
    <m/>
    <m/>
    <n v="210.0977985111947"/>
    <x v="4"/>
    <x v="69"/>
    <x v="1"/>
  </r>
  <r>
    <s v="Journal"/>
    <x v="9"/>
    <s v="Data Engineering"/>
    <s v="Data Engineering"/>
    <d v="2024-08-31T00:00:00"/>
    <x v="0"/>
    <s v="51663"/>
    <s v="901408"/>
    <s v="362 Universal Parks &amp; Resorts : 1038 GMAT Data Governance - Phase 2"/>
    <s v="25978"/>
    <s v="14545854040"/>
    <m/>
    <m/>
    <m/>
    <n v="28665.87"/>
    <x v="4"/>
    <x v="22"/>
    <x v="1"/>
  </r>
  <r>
    <s v="Journal"/>
    <x v="2"/>
    <s v="Data Engineering"/>
    <s v="Data Engineering"/>
    <d v="2024-08-31T00:00:00"/>
    <x v="0"/>
    <s v="50843"/>
    <s v="893573"/>
    <s v="460 Globalization Partners Inc. : 1349 Globalization Partners SOW #41 - Data Engineering Team Renewal"/>
    <s v="35885"/>
    <s v="17771226635"/>
    <m/>
    <m/>
    <m/>
    <n v="630.29339553358409"/>
    <x v="4"/>
    <x v="75"/>
    <x v="1"/>
  </r>
  <r>
    <s v="Journal"/>
    <x v="2"/>
    <s v="Data Engineering"/>
    <s v="Data Engineering"/>
    <d v="2024-08-31T00:00:00"/>
    <x v="0"/>
    <s v="49854"/>
    <s v="892458"/>
    <s v="468 Blackstone Inc. : 988 Blackstone SOW #12"/>
    <s v="25160"/>
    <s v="16856642182"/>
    <m/>
    <m/>
    <m/>
    <n v="560.2607960298526"/>
    <x v="4"/>
    <x v="5"/>
    <x v="1"/>
  </r>
  <r>
    <s v="Journal"/>
    <x v="2"/>
    <s v="Data Engineering"/>
    <s v="Data Engineering"/>
    <d v="2024-08-31T00:00:00"/>
    <x v="0"/>
    <s v="50588"/>
    <s v="893500"/>
    <s v="459 Roku Inc. : 966 SOW#1 2024 - DE &amp; BI Team"/>
    <s v="25138"/>
    <s v="16977995014"/>
    <m/>
    <m/>
    <m/>
    <n v="480.22353945415932"/>
    <x v="4"/>
    <x v="69"/>
    <x v="1"/>
  </r>
  <r>
    <s v="Journal"/>
    <x v="2"/>
    <s v="Data Engineering"/>
    <s v="Data Engineering"/>
    <d v="2024-08-31T00:00:00"/>
    <x v="0"/>
    <s v="51099"/>
    <s v="894312"/>
    <s v="459 Roku Inc. : 966 SOW#1 2024 - DE &amp; BI Team"/>
    <s v="25138"/>
    <s v="16977995014"/>
    <m/>
    <m/>
    <m/>
    <n v="210.0977985111947"/>
    <x v="4"/>
    <x v="69"/>
    <x v="1"/>
  </r>
  <r>
    <s v="Journal"/>
    <x v="2"/>
    <s v="Data Engineering"/>
    <s v="Data Engineering"/>
    <d v="2024-08-31T00:00:00"/>
    <x v="0"/>
    <s v="50017"/>
    <s v="892869"/>
    <s v="468 Blackstone Inc. : 988 Blackstone SOW #12"/>
    <s v="25160"/>
    <s v="16856642182"/>
    <m/>
    <m/>
    <m/>
    <n v="480.22353945415932"/>
    <x v="4"/>
    <x v="5"/>
    <x v="1"/>
  </r>
  <r>
    <s v="Journal"/>
    <x v="2"/>
    <s v="Data Engineering"/>
    <s v="Data Engineering"/>
    <d v="2024-08-31T00:00:00"/>
    <x v="0"/>
    <s v="51339"/>
    <s v="894504"/>
    <s v="459 Roku Inc. : 968 Roku SOW 2 - Data Engineering Team"/>
    <s v="25140"/>
    <s v="16977994594"/>
    <m/>
    <m/>
    <m/>
    <n v="480.22353945415932"/>
    <x v="4"/>
    <x v="69"/>
    <x v="1"/>
  </r>
  <r>
    <s v="Journal"/>
    <x v="2"/>
    <s v="Data Engineering"/>
    <s v="Data Engineering"/>
    <d v="2024-08-31T00:00:00"/>
    <x v="0"/>
    <s v="51341"/>
    <s v="894506"/>
    <s v="459 Roku Inc. : 968 Roku SOW 2 - Data Engineering Team"/>
    <s v="25140"/>
    <s v="16977994594"/>
    <m/>
    <m/>
    <m/>
    <n v="480.22353945415932"/>
    <x v="4"/>
    <x v="69"/>
    <x v="1"/>
  </r>
  <r>
    <s v="Journal"/>
    <x v="2"/>
    <s v="Data Engineering"/>
    <s v="Data Engineering"/>
    <d v="2024-08-31T00:00:00"/>
    <x v="0"/>
    <s v="51324"/>
    <s v="894455"/>
    <s v="482 Madhive : 1111 Madhive - SOW1"/>
    <s v="26788"/>
    <s v="16592846934"/>
    <m/>
    <m/>
    <m/>
    <n v="520.2421677420059"/>
    <x v="4"/>
    <x v="79"/>
    <x v="1"/>
  </r>
  <r>
    <s v="Journal"/>
    <x v="2"/>
    <s v="Data Engineering"/>
    <s v="Data Engineering"/>
    <d v="2024-08-31T00:00:00"/>
    <x v="0"/>
    <s v="51001"/>
    <s v="893955"/>
    <s v="460 Globalization Partners Inc. : 1366 Globalization Partners SOW #39 - Data Engineering Team  Renewal"/>
    <s v="36409"/>
    <s v="17772967350"/>
    <m/>
    <m/>
    <m/>
    <n v="360.16765459061952"/>
    <x v="4"/>
    <x v="75"/>
    <x v="1"/>
  </r>
  <r>
    <s v="Journal"/>
    <x v="2"/>
    <s v="Data Engineering"/>
    <s v="Data Engineering"/>
    <d v="2024-08-31T00:00:00"/>
    <x v="0"/>
    <s v="50499"/>
    <s v="893437"/>
    <s v="459 Roku Inc. : 966 SOW#1 2024 - DE &amp; BI Team"/>
    <s v="25138"/>
    <s v="16977995014"/>
    <m/>
    <m/>
    <m/>
    <n v="400.1862828784661"/>
    <x v="4"/>
    <x v="69"/>
    <x v="1"/>
  </r>
  <r>
    <s v="Journal"/>
    <x v="2"/>
    <s v="Data Engineering"/>
    <s v="Data Engineering"/>
    <d v="2024-08-31T00:00:00"/>
    <x v="0"/>
    <s v="50411"/>
    <s v="893277"/>
    <s v="469 Stagwell Marketing Cloud LLC : 1190 Stagwell - SOW#4 - Data Engineering Team"/>
    <s v="29211"/>
    <s v="17692058278"/>
    <m/>
    <m/>
    <m/>
    <n v="400.1862828784661"/>
    <x v="4"/>
    <x v="78"/>
    <x v="1"/>
  </r>
  <r>
    <s v="Journal"/>
    <x v="9"/>
    <s v="Data Engineering"/>
    <s v="Data Engineering"/>
    <d v="2024-08-31T00:00:00"/>
    <x v="0"/>
    <s v="51779"/>
    <s v="901375"/>
    <s v="11 Visa : 1246 NextGen Solutions"/>
    <s v="31318"/>
    <s v="18657995555"/>
    <m/>
    <m/>
    <m/>
    <n v="4144.78"/>
    <x v="4"/>
    <x v="23"/>
    <x v="1"/>
  </r>
  <r>
    <s v="Journal"/>
    <x v="2"/>
    <s v="Data Engineering"/>
    <s v="Data Engineering"/>
    <d v="2024-08-31T00:00:00"/>
    <x v="0"/>
    <s v="51198"/>
    <s v="894378"/>
    <s v="459 Roku Inc. : 966 SOW#1 2024 - DE &amp; BI Team"/>
    <s v="25138"/>
    <s v="16977995014"/>
    <m/>
    <m/>
    <m/>
    <n v="522.24309915639833"/>
    <x v="4"/>
    <x v="69"/>
    <x v="1"/>
  </r>
  <r>
    <s v="Journal"/>
    <x v="2"/>
    <s v="Data Engineering"/>
    <s v="Data Engineering"/>
    <d v="2024-08-31T00:00:00"/>
    <x v="0"/>
    <s v="50013"/>
    <s v="892865"/>
    <s v="468 Blackstone Inc. : 988 Blackstone SOW #12"/>
    <s v="25160"/>
    <s v="16856642182"/>
    <m/>
    <m/>
    <m/>
    <n v="560.2607960298526"/>
    <x v="4"/>
    <x v="5"/>
    <x v="1"/>
  </r>
  <r>
    <s v="Journal"/>
    <x v="2"/>
    <s v="Data Engineering"/>
    <s v="Data Engineering"/>
    <d v="2024-08-31T00:00:00"/>
    <x v="0"/>
    <s v="50952"/>
    <s v="893914"/>
    <s v="459 Roku Inc. : 966 SOW#1 2024 - DE &amp; BI Team"/>
    <s v="25138"/>
    <s v="16977995014"/>
    <m/>
    <m/>
    <m/>
    <n v="360.16765459061952"/>
    <x v="4"/>
    <x v="69"/>
    <x v="1"/>
  </r>
  <r>
    <s v="Journal"/>
    <x v="2"/>
    <s v="Data Engineering"/>
    <s v="Data Engineering"/>
    <d v="2024-08-31T00:00:00"/>
    <x v="0"/>
    <s v="50946"/>
    <s v="893908"/>
    <s v="459 Roku Inc. : 966 SOW#1 2024 - DE &amp; BI Team"/>
    <s v="25138"/>
    <s v="16977995014"/>
    <m/>
    <m/>
    <m/>
    <n v="320.14902630277288"/>
    <x v="4"/>
    <x v="69"/>
    <x v="1"/>
  </r>
  <r>
    <s v="Journal"/>
    <x v="2"/>
    <s v="Data Engineering"/>
    <s v="Data Engineering"/>
    <d v="2024-08-31T00:00:00"/>
    <x v="0"/>
    <s v="50147"/>
    <s v="892383"/>
    <s v="468 Blackstone Inc. : 988 Blackstone SOW #12"/>
    <s v="25160"/>
    <s v="16856642182"/>
    <m/>
    <m/>
    <m/>
    <n v="440.20491116631274"/>
    <x v="4"/>
    <x v="5"/>
    <x v="1"/>
  </r>
  <r>
    <s v="Journal"/>
    <x v="2"/>
    <s v="Data Engineering"/>
    <s v="Data Engineering"/>
    <d v="2024-08-31T00:00:00"/>
    <x v="0"/>
    <s v="50200"/>
    <s v="893103"/>
    <s v="465 Sincera Technologies LLC : 980 Sincera SOW 3 - Data Engineering Team"/>
    <s v="25152"/>
    <s v="17001844665"/>
    <m/>
    <m/>
    <m/>
    <n v="252.11735821343365"/>
    <x v="4"/>
    <x v="77"/>
    <x v="1"/>
  </r>
  <r>
    <s v="Journal"/>
    <x v="2"/>
    <s v="Data Engineering"/>
    <s v="Data Engineering"/>
    <d v="2024-08-31T00:00:00"/>
    <x v="0"/>
    <s v="51309"/>
    <s v="894446"/>
    <s v="459 Roku Inc. : 966 SOW#1 2024 - DE &amp; BI Team"/>
    <s v="25138"/>
    <s v="16977995014"/>
    <m/>
    <m/>
    <m/>
    <n v="360.16765459061952"/>
    <x v="4"/>
    <x v="69"/>
    <x v="1"/>
  </r>
  <r>
    <s v="Journal"/>
    <x v="2"/>
    <s v="Data Engineering"/>
    <s v="Data Engineering"/>
    <d v="2024-08-31T00:00:00"/>
    <x v="0"/>
    <s v="49759"/>
    <s v="892395"/>
    <s v="468 Blackstone Inc. : 988 Blackstone SOW #12"/>
    <s v="25160"/>
    <s v="16856642182"/>
    <m/>
    <m/>
    <m/>
    <n v="480.22353945415932"/>
    <x v="4"/>
    <x v="5"/>
    <x v="1"/>
  </r>
  <r>
    <s v="Journal"/>
    <x v="2"/>
    <s v="Data Engineering"/>
    <s v="Data Engineering"/>
    <d v="2024-08-31T00:00:00"/>
    <x v="0"/>
    <s v="50501"/>
    <s v="893439"/>
    <s v="459 Roku Inc. : 966 SOW#1 2024 - DE &amp; BI Team"/>
    <s v="25138"/>
    <s v="16977995014"/>
    <m/>
    <m/>
    <m/>
    <n v="504.23471642686729"/>
    <x v="4"/>
    <x v="69"/>
    <x v="1"/>
  </r>
  <r>
    <s v="Journal"/>
    <x v="2"/>
    <s v="Data Engineering"/>
    <s v="Data Engineering"/>
    <d v="2024-08-31T00:00:00"/>
    <x v="0"/>
    <s v="50595"/>
    <s v="893600"/>
    <s v="468 Blackstone Inc. : 1284 Blackstone - SOW#25 - FS Engineer (Seb Team)"/>
    <s v="32874"/>
    <s v="19902785076"/>
    <m/>
    <m/>
    <m/>
    <n v="536.24961905714463"/>
    <x v="4"/>
    <x v="5"/>
    <x v="1"/>
  </r>
  <r>
    <s v="Journal"/>
    <x v="2"/>
    <s v="Data Engineering"/>
    <s v="Data Engineering"/>
    <d v="2024-08-31T00:00:00"/>
    <x v="0"/>
    <s v="50072"/>
    <s v="892352"/>
    <s v="461 Session M Inc. : 974 Mastercard SOW #6"/>
    <s v="25146"/>
    <s v="16716229170"/>
    <m/>
    <m/>
    <m/>
    <n v="696.32413220853107"/>
    <x v="4"/>
    <x v="29"/>
    <x v="1"/>
  </r>
  <r>
    <s v="Journal"/>
    <x v="2"/>
    <s v="Data Engineering"/>
    <s v="Data Engineering"/>
    <d v="2024-08-31T00:00:00"/>
    <x v="0"/>
    <s v="50159"/>
    <s v="892943"/>
    <s v="468 Blackstone Inc. : 988 Blackstone SOW #12"/>
    <s v="25160"/>
    <s v="16856642182"/>
    <m/>
    <m/>
    <m/>
    <n v="480.22353945415932"/>
    <x v="4"/>
    <x v="5"/>
    <x v="1"/>
  </r>
  <r>
    <s v="Journal"/>
    <x v="2"/>
    <s v="Data Engineering"/>
    <s v="Data Engineering"/>
    <d v="2024-08-31T00:00:00"/>
    <x v="0"/>
    <s v="51105"/>
    <s v="894132"/>
    <s v="459 Roku Inc. : 966 SOW#1 2024 - DE &amp; BI Team"/>
    <s v="25138"/>
    <s v="16977995014"/>
    <m/>
    <m/>
    <m/>
    <n v="320.14902630277288"/>
    <x v="4"/>
    <x v="69"/>
    <x v="1"/>
  </r>
  <r>
    <s v="Journal"/>
    <x v="2"/>
    <s v="Data Engineering"/>
    <s v="Data Engineering"/>
    <d v="2024-08-31T00:00:00"/>
    <x v="0"/>
    <s v="51340"/>
    <s v="894505"/>
    <s v="482 Madhive : 1111 Madhive - SOW1"/>
    <s v="26788"/>
    <s v="16592846934"/>
    <m/>
    <m/>
    <m/>
    <n v="270.12574094296463"/>
    <x v="4"/>
    <x v="79"/>
    <x v="1"/>
  </r>
  <r>
    <s v="Journal"/>
    <x v="1"/>
    <s v="Data Engineering"/>
    <s v="Data Engineering"/>
    <d v="2024-08-31T00:00:00"/>
    <x v="0"/>
    <s v="49528"/>
    <s v="890216"/>
    <s v="402 ICC in Forth Point Represents Blend360 : 1378 Wyndham - Guest Analytics Retainer"/>
    <s v="36722"/>
    <m/>
    <m/>
    <m/>
    <m/>
    <n v="1483.2875405691398"/>
    <x v="1"/>
    <x v="6"/>
    <x v="1"/>
  </r>
  <r>
    <s v="Journal"/>
    <x v="1"/>
    <s v="Data Engineering"/>
    <s v="Data Engineering"/>
    <d v="2024-08-31T00:00:00"/>
    <x v="0"/>
    <s v="49536"/>
    <s v="890178"/>
    <s v="402 ICC in Forth Point Represents Blend360 : 1378 Wyndham - Guest Analytics Retainer"/>
    <s v="36722"/>
    <m/>
    <m/>
    <m/>
    <m/>
    <n v="1483.2875405691398"/>
    <x v="1"/>
    <x v="6"/>
    <x v="1"/>
  </r>
  <r>
    <s v="Journal"/>
    <x v="1"/>
    <s v="Data Engineering"/>
    <s v="Data Engineering"/>
    <d v="2024-08-31T00:00:00"/>
    <x v="0"/>
    <s v="49550"/>
    <s v="890026"/>
    <s v="402 ICC in Forth Point Represents Blend360 : 1378 Wyndham - Guest Analytics Retainer"/>
    <s v="36722"/>
    <m/>
    <m/>
    <m/>
    <m/>
    <n v="1483.2875405691398"/>
    <x v="1"/>
    <x v="6"/>
    <x v="1"/>
  </r>
  <r>
    <s v="Journal"/>
    <x v="2"/>
    <s v="Data Engineering"/>
    <s v="Data Engineering"/>
    <d v="2024-08-31T00:00:00"/>
    <x v="0"/>
    <s v="50317"/>
    <s v="892531"/>
    <s v="469 Stagwell Marketing Cloud LLC : 985 Stagwell SOW#1"/>
    <s v="25157"/>
    <s v="17001841791"/>
    <m/>
    <m/>
    <m/>
    <n v="520.2421677420059"/>
    <x v="4"/>
    <x v="78"/>
    <x v="1"/>
  </r>
  <r>
    <s v="Journal"/>
    <x v="2"/>
    <s v="Data Engineering"/>
    <s v="Data Engineering"/>
    <d v="2024-08-31T00:00:00"/>
    <x v="0"/>
    <s v="49963"/>
    <s v="892337"/>
    <s v="468 Blackstone Inc. : 988 Blackstone SOW #12"/>
    <s v="25160"/>
    <s v="16856642182"/>
    <m/>
    <m/>
    <m/>
    <n v="480.22353945415932"/>
    <x v="4"/>
    <x v="5"/>
    <x v="1"/>
  </r>
  <r>
    <s v="Journal"/>
    <x v="2"/>
    <s v="Data Engineering"/>
    <s v="Data Engineering"/>
    <d v="2024-08-31T00:00:00"/>
    <x v="0"/>
    <s v="50534"/>
    <s v="893186"/>
    <s v="468 Blackstone Inc. : 1255 Blackstone - Python Engineers (James Team)"/>
    <s v="32036"/>
    <s v="19584503853"/>
    <m/>
    <m/>
    <m/>
    <n v="520.2421677420059"/>
    <x v="4"/>
    <x v="5"/>
    <x v="1"/>
  </r>
  <r>
    <s v="Journal"/>
    <x v="2"/>
    <s v="Data Engineering"/>
    <s v="Data Engineering"/>
    <d v="2024-08-31T00:00:00"/>
    <x v="0"/>
    <s v="50244"/>
    <s v="892987"/>
    <s v="468 Blackstone Inc. : 1013 Blackstone SOW#14 - Data Engineering Team"/>
    <s v="25544"/>
    <s v="16807042572"/>
    <m/>
    <m/>
    <m/>
    <n v="536.24961905714463"/>
    <x v="4"/>
    <x v="5"/>
    <x v="1"/>
  </r>
  <r>
    <s v="Journal"/>
    <x v="1"/>
    <s v="Data Engineering"/>
    <s v="Data Engineering"/>
    <d v="2024-08-31T00:00:00"/>
    <x v="0"/>
    <s v="51535"/>
    <s v="896264"/>
    <s v="729 Huntsworth Health Limited (Inizio) : 1458 GenAI 5 Use Cases"/>
    <s v="39131"/>
    <m/>
    <m/>
    <m/>
    <m/>
    <n v="81626.871388435335"/>
    <x v="1"/>
    <x v="38"/>
    <x v="1"/>
  </r>
  <r>
    <s v="Journal"/>
    <x v="2"/>
    <s v="Data Engineering"/>
    <s v="Data Engineering"/>
    <d v="2024-08-31T00:00:00"/>
    <x v="0"/>
    <s v="50354"/>
    <s v="893247"/>
    <s v="468 Blackstone Inc. : 1181 Blackstone - SOW#23 - DE Tech Lead (Rafael Team)"/>
    <s v="28998"/>
    <s v="18243049512"/>
    <m/>
    <m/>
    <m/>
    <n v="440.20491116631274"/>
    <x v="4"/>
    <x v="5"/>
    <x v="1"/>
  </r>
  <r>
    <s v="Journal"/>
    <x v="2"/>
    <s v="Data Engineering"/>
    <s v="Data Engineering"/>
    <d v="2024-08-31T00:00:00"/>
    <x v="0"/>
    <s v="50661"/>
    <s v="893650"/>
    <s v="459 Roku Inc. : 966 SOW#1 2024 - DE &amp; BI Team"/>
    <s v="25138"/>
    <s v="16977995014"/>
    <m/>
    <m/>
    <m/>
    <n v="320.14902630277288"/>
    <x v="4"/>
    <x v="69"/>
    <x v="1"/>
  </r>
  <r>
    <s v="Journal"/>
    <x v="2"/>
    <s v="Data Engineering"/>
    <s v="Data Engineering"/>
    <d v="2024-08-31T00:00:00"/>
    <x v="0"/>
    <s v="51429"/>
    <s v="894533"/>
    <s v="456 ICC in Montevideo represents Blend360 : 1166 Fedefarma: Landing Zone Assessment &amp; Recommendation Phase"/>
    <s v="28678"/>
    <s v="17806464279"/>
    <m/>
    <m/>
    <m/>
    <n v="180.08382729530976"/>
    <x v="4"/>
    <x v="16"/>
    <x v="1"/>
  </r>
  <r>
    <s v="Journal"/>
    <x v="2"/>
    <s v="Data Engineering"/>
    <s v="Data Engineering"/>
    <d v="2024-08-31T00:00:00"/>
    <x v="0"/>
    <s v="50876"/>
    <s v="893775"/>
    <s v="459 Roku Inc. : 966 SOW#1 2024 - DE &amp; BI Team"/>
    <s v="25138"/>
    <s v="16977995014"/>
    <m/>
    <m/>
    <m/>
    <n v="480.22353945415932"/>
    <x v="4"/>
    <x v="69"/>
    <x v="1"/>
  </r>
  <r>
    <s v="Journal"/>
    <x v="2"/>
    <s v="Data Engineering"/>
    <s v="Data Engineering"/>
    <d v="2024-08-31T00:00:00"/>
    <x v="0"/>
    <s v="50261"/>
    <s v="893118"/>
    <s v="465 Sincera Technologies LLC : 1146 Sincera SOW 4 - DE Team"/>
    <s v="28145"/>
    <s v="17581549176"/>
    <m/>
    <m/>
    <m/>
    <n v="240.11176972707966"/>
    <x v="4"/>
    <x v="77"/>
    <x v="1"/>
  </r>
  <r>
    <s v="Journal"/>
    <x v="2"/>
    <s v="Data Engineering"/>
    <s v="Data Engineering"/>
    <d v="2024-08-31T00:00:00"/>
    <x v="0"/>
    <s v="49952"/>
    <s v="892826"/>
    <s v="461 Session M Inc. : 974 Mastercard SOW #6"/>
    <s v="25146"/>
    <s v="16716229170"/>
    <m/>
    <m/>
    <m/>
    <n v="336.15647761791155"/>
    <x v="4"/>
    <x v="29"/>
    <x v="1"/>
  </r>
  <r>
    <s v="Journal"/>
    <x v="2"/>
    <s v="Data Engineering"/>
    <s v="Data Engineering"/>
    <d v="2024-08-31T00:00:00"/>
    <x v="0"/>
    <s v="50045"/>
    <s v="892888"/>
    <s v="461 Session M Inc. : 974 Mastercard SOW #6"/>
    <s v="25146"/>
    <s v="16716229170"/>
    <m/>
    <m/>
    <m/>
    <n v="336.15647761791155"/>
    <x v="4"/>
    <x v="29"/>
    <x v="1"/>
  </r>
  <r>
    <s v="Journal"/>
    <x v="2"/>
    <s v="Data Engineering"/>
    <s v="Data Engineering"/>
    <d v="2024-08-31T00:00:00"/>
    <x v="0"/>
    <s v="50905"/>
    <s v="893786"/>
    <s v="459 Roku Inc. : 966 SOW#1 2024 - DE &amp; BI Team"/>
    <s v="25138"/>
    <s v="16977995014"/>
    <m/>
    <m/>
    <m/>
    <n v="480.22353945415932"/>
    <x v="4"/>
    <x v="69"/>
    <x v="1"/>
  </r>
  <r>
    <s v="Journal"/>
    <x v="2"/>
    <s v="Data Engineering"/>
    <s v="Data Engineering"/>
    <d v="2024-08-31T00:00:00"/>
    <x v="0"/>
    <s v="49993"/>
    <s v="892851"/>
    <s v="461 Session M Inc. : 974 Mastercard SOW #6"/>
    <s v="25146"/>
    <s v="16716229170"/>
    <m/>
    <m/>
    <m/>
    <n v="496.23099076929799"/>
    <x v="4"/>
    <x v="29"/>
    <x v="1"/>
  </r>
  <r>
    <s v="Journal"/>
    <x v="9"/>
    <s v="Data Engineering"/>
    <s v="Data Engineering"/>
    <d v="2024-08-31T00:00:00"/>
    <x v="0"/>
    <s v="51831"/>
    <s v="901616"/>
    <s v="362 Universal Parks &amp; Resorts : 810 Digital Analytics - FTE Support"/>
    <s v="21119"/>
    <s v="14339724132"/>
    <m/>
    <m/>
    <m/>
    <n v="8844.73"/>
    <x v="4"/>
    <x v="22"/>
    <x v="1"/>
  </r>
  <r>
    <s v="Journal"/>
    <x v="2"/>
    <s v="Data Engineering"/>
    <s v="Data Engineering"/>
    <d v="2024-08-31T00:00:00"/>
    <x v="0"/>
    <s v="51366"/>
    <s v="894512"/>
    <s v="482 Madhive : 1111 Madhive - SOW1"/>
    <s v="26788"/>
    <s v="16592846934"/>
    <m/>
    <m/>
    <m/>
    <n v="520.2421677420059"/>
    <x v="4"/>
    <x v="79"/>
    <x v="1"/>
  </r>
  <r>
    <s v="Journal"/>
    <x v="2"/>
    <s v="Data Engineering"/>
    <s v="Data Engineering"/>
    <d v="2024-08-31T00:00:00"/>
    <x v="0"/>
    <s v="50956"/>
    <s v="893917"/>
    <s v="459 Roku Inc. : 966 SOW#1 2024 - DE &amp; BI Team"/>
    <s v="25138"/>
    <s v="16977995014"/>
    <m/>
    <m/>
    <m/>
    <n v="360.16765459061952"/>
    <x v="4"/>
    <x v="69"/>
    <x v="1"/>
  </r>
  <r>
    <s v="Journal"/>
    <x v="2"/>
    <s v="Data Engineering"/>
    <s v="Data Engineering"/>
    <d v="2024-08-31T00:00:00"/>
    <x v="0"/>
    <s v="50432"/>
    <s v="893287"/>
    <s v="468 Blackstone Inc. : 1194 Blackstone - SOW#18 - Data Engineer with AWS (Puneet Team)"/>
    <s v="29419"/>
    <s v="18262439992"/>
    <m/>
    <m/>
    <m/>
    <n v="560.2607960298526"/>
    <x v="4"/>
    <x v="5"/>
    <x v="1"/>
  </r>
  <r>
    <s v="Journal"/>
    <x v="2"/>
    <s v="Data Engineering"/>
    <s v="Data Engineering"/>
    <d v="2024-08-31T00:00:00"/>
    <x v="0"/>
    <s v="50594"/>
    <s v="893506"/>
    <s v="459 Roku Inc. : 966 SOW#1 2024 - DE &amp; BI Team"/>
    <s v="25138"/>
    <s v="16977995014"/>
    <m/>
    <m/>
    <m/>
    <n v="360.16765459061952"/>
    <x v="4"/>
    <x v="69"/>
    <x v="1"/>
  </r>
  <r>
    <s v="Journal"/>
    <x v="9"/>
    <s v="Data Engineering"/>
    <s v="Data Engineering"/>
    <d v="2024-08-31T00:00:00"/>
    <x v="0"/>
    <s v="52025"/>
    <s v="909261"/>
    <s v="182 GoodRx : 1142 GoodRx - April to October Renewal"/>
    <s v="28141"/>
    <s v="17583569682"/>
    <m/>
    <m/>
    <m/>
    <n v="-4347.3900000000003"/>
    <x v="4"/>
    <x v="21"/>
    <x v="1"/>
  </r>
  <r>
    <s v="Journal"/>
    <x v="2"/>
    <s v="Data Engineering"/>
    <s v="Data Engineering"/>
    <d v="2024-08-31T00:00:00"/>
    <x v="0"/>
    <s v="49900"/>
    <s v="892479"/>
    <s v="468 Blackstone Inc. : 988 Blackstone SOW #12"/>
    <s v="25160"/>
    <s v="16856642182"/>
    <m/>
    <m/>
    <m/>
    <n v="560.2607960298526"/>
    <x v="4"/>
    <x v="5"/>
    <x v="1"/>
  </r>
  <r>
    <s v="Journal"/>
    <x v="2"/>
    <s v="Data Engineering"/>
    <s v="Data Engineering"/>
    <d v="2024-08-31T00:00:00"/>
    <x v="0"/>
    <s v="49922"/>
    <s v="892801"/>
    <s v="468 Blackstone Inc. : 988 Blackstone SOW #12"/>
    <s v="25160"/>
    <s v="16856642182"/>
    <m/>
    <m/>
    <m/>
    <n v="480.22353945415932"/>
    <x v="4"/>
    <x v="5"/>
    <x v="1"/>
  </r>
  <r>
    <s v="Journal"/>
    <x v="2"/>
    <s v="Data Engineering"/>
    <s v="Data Engineering"/>
    <d v="2024-08-31T00:00:00"/>
    <x v="0"/>
    <s v="51218"/>
    <s v="894160"/>
    <s v="459 Roku Inc. : 966 SOW#1 2024 - DE &amp; BI Team"/>
    <s v="25138"/>
    <s v="16977995014"/>
    <m/>
    <m/>
    <m/>
    <n v="320.14902630277288"/>
    <x v="4"/>
    <x v="69"/>
    <x v="1"/>
  </r>
  <r>
    <s v="Journal"/>
    <x v="9"/>
    <s v="Data Engineering"/>
    <s v="Data Engineering"/>
    <d v="2024-08-31T00:00:00"/>
    <x v="0"/>
    <s v="51584"/>
    <s v="898161"/>
    <s v="382 Hyatt : 1294 Hyatt - Product Manager Need"/>
    <s v="33387"/>
    <s v="20030054821"/>
    <m/>
    <m/>
    <m/>
    <n v="27200"/>
    <x v="4"/>
    <x v="18"/>
    <x v="1"/>
  </r>
  <r>
    <s v="Journal"/>
    <x v="2"/>
    <s v="Data Engineering"/>
    <s v="Data Engineering"/>
    <d v="2024-08-31T00:00:00"/>
    <x v="0"/>
    <s v="50793"/>
    <s v="893716"/>
    <s v="459 Roku Inc. : 966 SOW#1 2024 - DE &amp; BI Team"/>
    <s v="25138"/>
    <s v="16977995014"/>
    <m/>
    <m/>
    <m/>
    <n v="320.14902630277288"/>
    <x v="4"/>
    <x v="69"/>
    <x v="1"/>
  </r>
  <r>
    <s v="Journal"/>
    <x v="2"/>
    <s v="Data Engineering"/>
    <s v="Data Engineering"/>
    <d v="2024-08-31T00:00:00"/>
    <x v="0"/>
    <s v="51033"/>
    <s v="893974"/>
    <s v="459 Roku Inc. : 966 SOW#1 2024 - DE &amp; BI Team"/>
    <s v="25138"/>
    <s v="16977995014"/>
    <m/>
    <m/>
    <m/>
    <n v="360.16765459061952"/>
    <x v="4"/>
    <x v="69"/>
    <x v="1"/>
  </r>
  <r>
    <s v="Journal"/>
    <x v="2"/>
    <s v="Data Engineering"/>
    <s v="Data Engineering"/>
    <d v="2024-08-31T00:00:00"/>
    <x v="0"/>
    <s v="50879"/>
    <s v="893777"/>
    <s v="460 Globalization Partners Inc. : 1349 Globalization Partners SOW #41 - Data Engineering Team Renewal"/>
    <s v="35885"/>
    <s v="17771226635"/>
    <m/>
    <m/>
    <m/>
    <n v="448.20863682388205"/>
    <x v="4"/>
    <x v="75"/>
    <x v="1"/>
  </r>
  <r>
    <s v="Journal"/>
    <x v="2"/>
    <s v="Data Engineering"/>
    <s v="Data Engineering"/>
    <d v="2024-08-31T00:00:00"/>
    <x v="0"/>
    <s v="51004"/>
    <s v="893958"/>
    <s v="459 Roku Inc. : 966 SOW#1 2024 - DE &amp; BI Team"/>
    <s v="25138"/>
    <s v="16977995014"/>
    <m/>
    <m/>
    <m/>
    <n v="432.20118550874338"/>
    <x v="4"/>
    <x v="69"/>
    <x v="1"/>
  </r>
  <r>
    <s v="Journal"/>
    <x v="2"/>
    <s v="Data Engineering"/>
    <s v="Data Engineering"/>
    <d v="2024-08-31T00:00:00"/>
    <x v="0"/>
    <s v="51025"/>
    <s v="893967"/>
    <s v="460 Globalization Partners Inc. : 1366 Globalization Partners SOW #39 - Data Engineering Team  Renewal"/>
    <s v="36409"/>
    <s v="17772967350"/>
    <m/>
    <m/>
    <m/>
    <n v="360.16765459061952"/>
    <x v="4"/>
    <x v="75"/>
    <x v="1"/>
  </r>
  <r>
    <s v="Journal"/>
    <x v="2"/>
    <s v="Data Engineering"/>
    <s v="Data Engineering"/>
    <d v="2024-08-31T00:00:00"/>
    <x v="0"/>
    <s v="50728"/>
    <s v="893543"/>
    <s v="459 Roku Inc. : 966 SOW#1 2024 - DE &amp; BI Team"/>
    <s v="25138"/>
    <s v="16977995014"/>
    <m/>
    <m/>
    <m/>
    <n v="375.17476412593805"/>
    <x v="4"/>
    <x v="69"/>
    <x v="1"/>
  </r>
  <r>
    <s v="Journal"/>
    <x v="9"/>
    <s v="Data Engineering"/>
    <s v="Data Engineering"/>
    <d v="2024-08-31T00:00:00"/>
    <x v="0"/>
    <s v="52166"/>
    <s v="913919"/>
    <s v="- No Entity -"/>
    <m/>
    <m/>
    <s v="ICC 1204 CVS Health : Foundry Targeting - Alpesh FED"/>
    <m/>
    <s v="TopSide Management Book Elim related to project ICC 1204 CVS Health : Foundry Targeting - Alpesh FED"/>
    <n v="-10564.92"/>
    <x v="4"/>
    <x v="3"/>
    <x v="1"/>
  </r>
  <r>
    <s v="Journal"/>
    <x v="2"/>
    <s v="Data Engineering"/>
    <s v="Data Engineering"/>
    <d v="2024-08-31T00:00:00"/>
    <x v="0"/>
    <s v="50368"/>
    <s v="893293"/>
    <s v="469 Stagwell Marketing Cloud LLC : 987 Stagwell SOW#3"/>
    <s v="25159"/>
    <s v="17001802020"/>
    <m/>
    <m/>
    <m/>
    <n v="408.19000853603541"/>
    <x v="4"/>
    <x v="78"/>
    <x v="1"/>
  </r>
  <r>
    <s v="Journal"/>
    <x v="2"/>
    <s v="Data Engineering"/>
    <s v="Data Engineering"/>
    <d v="2024-08-31T00:00:00"/>
    <x v="0"/>
    <s v="50392"/>
    <s v="893266"/>
    <s v="469 Stagwell Marketing Cloud LLC : 1190 Stagwell - SOW#4 - Data Engineering Team"/>
    <s v="29211"/>
    <s v="17692058278"/>
    <m/>
    <m/>
    <m/>
    <n v="400.1862828784661"/>
    <x v="4"/>
    <x v="78"/>
    <x v="1"/>
  </r>
  <r>
    <s v="Journal"/>
    <x v="2"/>
    <s v="Data Engineering"/>
    <s v="Data Engineering"/>
    <d v="2024-08-31T00:00:00"/>
    <x v="0"/>
    <s v="50821"/>
    <s v="893733"/>
    <s v="459 Roku Inc. : 966 SOW#1 2024 - DE &amp; BI Team"/>
    <s v="25138"/>
    <s v="16977995014"/>
    <m/>
    <m/>
    <m/>
    <n v="280.1303980149263"/>
    <x v="4"/>
    <x v="69"/>
    <x v="1"/>
  </r>
  <r>
    <s v="Journal"/>
    <x v="2"/>
    <s v="Data Engineering"/>
    <s v="Data Engineering"/>
    <d v="2024-08-31T00:00:00"/>
    <x v="0"/>
    <s v="50723"/>
    <s v="893679"/>
    <s v="460 Globalization Partners Inc. : 1028 GP SOW #33"/>
    <s v="25866"/>
    <s v="16973568605"/>
    <m/>
    <m/>
    <m/>
    <n v="476.2216766253747"/>
    <x v="4"/>
    <x v="75"/>
    <x v="1"/>
  </r>
  <r>
    <s v="Journal"/>
    <x v="2"/>
    <s v="Data Engineering"/>
    <s v="Data Engineering"/>
    <d v="2024-08-31T00:00:00"/>
    <x v="0"/>
    <s v="51275"/>
    <s v="894174"/>
    <s v="482 Madhive : 1111 Madhive - SOW1"/>
    <s v="26788"/>
    <s v="16592846934"/>
    <m/>
    <m/>
    <m/>
    <n v="240.11176972707966"/>
    <x v="4"/>
    <x v="79"/>
    <x v="1"/>
  </r>
  <r>
    <s v="Journal"/>
    <x v="2"/>
    <s v="Data Engineering"/>
    <s v="Data Engineering"/>
    <d v="2024-08-31T00:00:00"/>
    <x v="0"/>
    <s v="50701"/>
    <s v="892557"/>
    <s v="468 Blackstone Inc. : 1370 Blackstone - SOW#17 - Data Engineering Team"/>
    <s v="36413"/>
    <s v="20242405226"/>
    <m/>
    <m/>
    <m/>
    <n v="440.20491116631274"/>
    <x v="4"/>
    <x v="5"/>
    <x v="1"/>
  </r>
  <r>
    <s v="Journal"/>
    <x v="2"/>
    <s v="Data Engineering"/>
    <s v="Data Engineering"/>
    <d v="2024-08-31T00:00:00"/>
    <x v="0"/>
    <s v="50161"/>
    <s v="892945"/>
    <s v="468 Blackstone Inc. : 988 Blackstone SOW #12"/>
    <s v="25160"/>
    <s v="16856642182"/>
    <m/>
    <m/>
    <m/>
    <n v="560.2607960298526"/>
    <x v="4"/>
    <x v="5"/>
    <x v="1"/>
  </r>
  <r>
    <s v="Journal"/>
    <x v="2"/>
    <s v="Data Engineering"/>
    <s v="Data Engineering"/>
    <d v="2024-08-31T00:00:00"/>
    <x v="0"/>
    <s v="50327"/>
    <s v="892536"/>
    <s v="468 Blackstone Inc. : 1181 Blackstone - SOW#23 - DE Tech Lead (Rafael Team)"/>
    <s v="28998"/>
    <s v="18243049512"/>
    <m/>
    <m/>
    <m/>
    <n v="440.20491116631274"/>
    <x v="4"/>
    <x v="5"/>
    <x v="1"/>
  </r>
  <r>
    <s v="Journal"/>
    <x v="2"/>
    <s v="Data Engineering"/>
    <s v="Data Engineering"/>
    <d v="2024-08-31T00:00:00"/>
    <x v="0"/>
    <s v="50295"/>
    <s v="893215"/>
    <s v="465 Sincera Technologies LLC : 1146 Sincera SOW 4 - DE Team"/>
    <s v="28145"/>
    <s v="17581549176"/>
    <m/>
    <m/>
    <m/>
    <n v="160.07451315138644"/>
    <x v="4"/>
    <x v="77"/>
    <x v="1"/>
  </r>
  <r>
    <s v="Journal"/>
    <x v="2"/>
    <s v="Data Engineering"/>
    <s v="Data Engineering"/>
    <d v="2024-08-31T00:00:00"/>
    <x v="0"/>
    <s v="50447"/>
    <s v="893399"/>
    <s v="468 Blackstone Inc. : 1194 Blackstone - SOW#18 - Data Engineer with AWS (Puneet Team)"/>
    <s v="29419"/>
    <s v="18262439992"/>
    <m/>
    <m/>
    <m/>
    <n v="560.2607960298526"/>
    <x v="4"/>
    <x v="5"/>
    <x v="1"/>
  </r>
  <r>
    <s v="Journal"/>
    <x v="2"/>
    <s v="Data Engineering"/>
    <s v="Data Engineering"/>
    <d v="2024-08-31T00:00:00"/>
    <x v="0"/>
    <s v="49983"/>
    <s v="892844"/>
    <s v="468 Blackstone Inc. : 988 Blackstone SOW #12"/>
    <s v="25160"/>
    <s v="16856642182"/>
    <m/>
    <m/>
    <m/>
    <n v="480.22353945415932"/>
    <x v="4"/>
    <x v="5"/>
    <x v="1"/>
  </r>
  <r>
    <s v="Journal"/>
    <x v="2"/>
    <s v="Data Engineering"/>
    <s v="Data Engineering"/>
    <d v="2024-08-31T00:00:00"/>
    <x v="0"/>
    <s v="50539"/>
    <s v="893187"/>
    <s v="459 Roku Inc. : 966 SOW#1 2024 - DE &amp; BI Team"/>
    <s v="25138"/>
    <s v="16977995014"/>
    <m/>
    <m/>
    <m/>
    <n v="320.14902630277288"/>
    <x v="4"/>
    <x v="69"/>
    <x v="1"/>
  </r>
  <r>
    <s v="Journal"/>
    <x v="2"/>
    <s v="Data Engineering"/>
    <s v="Data Engineering"/>
    <d v="2024-08-31T00:00:00"/>
    <x v="0"/>
    <s v="50800"/>
    <s v="893570"/>
    <s v="459 Roku Inc. : 966 SOW#1 2024 - DE &amp; BI Team"/>
    <s v="25138"/>
    <s v="16977995014"/>
    <m/>
    <m/>
    <m/>
    <n v="432.20118550874338"/>
    <x v="4"/>
    <x v="69"/>
    <x v="1"/>
  </r>
  <r>
    <s v="Journal"/>
    <x v="2"/>
    <s v="Data Engineering"/>
    <s v="Data Engineering"/>
    <d v="2024-08-31T00:00:00"/>
    <x v="0"/>
    <s v="51401"/>
    <s v="894519"/>
    <s v="456 ICC in Montevideo represents Blend360 : 1166 Fedefarma: Landing Zone Assessment &amp; Recommendation Phase"/>
    <s v="28678"/>
    <s v="17806464279"/>
    <m/>
    <m/>
    <m/>
    <n v="160.07451315138644"/>
    <x v="4"/>
    <x v="16"/>
    <x v="1"/>
  </r>
  <r>
    <s v="Journal"/>
    <x v="2"/>
    <s v="Data Engineering"/>
    <s v="Data Engineering"/>
    <d v="2024-08-31T00:00:00"/>
    <x v="0"/>
    <s v="49931"/>
    <s v="892809"/>
    <s v="468 Blackstone Inc. : 988 Blackstone SOW #12"/>
    <s v="25160"/>
    <s v="16856642182"/>
    <m/>
    <m/>
    <m/>
    <n v="560.2607960298526"/>
    <x v="4"/>
    <x v="5"/>
    <x v="1"/>
  </r>
  <r>
    <s v="Journal"/>
    <x v="2"/>
    <s v="Data Engineering"/>
    <s v="Data Engineering"/>
    <d v="2024-08-31T00:00:00"/>
    <x v="0"/>
    <s v="51009"/>
    <s v="894099"/>
    <s v="460 Globalization Partners Inc. : 1366 Globalization Partners SOW #39 - Data Engineering Team  Renewal"/>
    <s v="36409"/>
    <s v="17772967350"/>
    <m/>
    <m/>
    <m/>
    <n v="376.17510590575813"/>
    <x v="4"/>
    <x v="75"/>
    <x v="1"/>
  </r>
  <r>
    <s v="Journal"/>
    <x v="2"/>
    <s v="Data Engineering"/>
    <s v="Data Engineering"/>
    <d v="2024-08-31T00:00:00"/>
    <x v="0"/>
    <s v="49807"/>
    <s v="892429"/>
    <s v="461 Session M Inc. : 974 Mastercard SOW #6"/>
    <s v="25146"/>
    <s v="16716229170"/>
    <m/>
    <m/>
    <m/>
    <n v="400.1862828784661"/>
    <x v="4"/>
    <x v="29"/>
    <x v="1"/>
  </r>
  <r>
    <s v="Journal"/>
    <x v="2"/>
    <s v="Data Engineering"/>
    <s v="Data Engineering"/>
    <d v="2024-08-31T00:00:00"/>
    <x v="0"/>
    <s v="51303"/>
    <s v="892765"/>
    <s v="459 Roku Inc. : 966 SOW#1 2024 - DE &amp; BI Team"/>
    <s v="25138"/>
    <s v="16977995014"/>
    <m/>
    <m/>
    <m/>
    <n v="320.14902630277288"/>
    <x v="4"/>
    <x v="69"/>
    <x v="1"/>
  </r>
  <r>
    <s v="Journal"/>
    <x v="2"/>
    <s v="Data Engineering"/>
    <s v="Data Engineering"/>
    <d v="2024-08-31T00:00:00"/>
    <x v="0"/>
    <s v="50904"/>
    <s v="893785"/>
    <s v="460 Globalization Partners Inc. : 1349 Globalization Partners SOW #41 - Data Engineering Team Renewal"/>
    <s v="35885"/>
    <s v="17771226635"/>
    <m/>
    <m/>
    <m/>
    <n v="392.1825572208968"/>
    <x v="4"/>
    <x v="75"/>
    <x v="1"/>
  </r>
  <r>
    <s v="Journal"/>
    <x v="2"/>
    <s v="Data Engineering"/>
    <s v="Data Engineering"/>
    <d v="2024-08-31T00:00:00"/>
    <x v="0"/>
    <s v="50738"/>
    <s v="893689"/>
    <s v="459 Roku Inc. : 966 SOW#1 2024 - DE &amp; BI Team"/>
    <s v="25138"/>
    <s v="16977995014"/>
    <m/>
    <m/>
    <m/>
    <n v="464.21608813902071"/>
    <x v="4"/>
    <x v="69"/>
    <x v="1"/>
  </r>
  <r>
    <s v="Journal"/>
    <x v="9"/>
    <s v="Data Engineering"/>
    <s v="Data Engineering"/>
    <d v="2024-08-31T00:00:00"/>
    <x v="0"/>
    <s v="51670"/>
    <s v="901494"/>
    <s v="417 Franklin Templeton : 1045 Franklin Templeton - Portfolio Optimization - DS Need - Feb - Nov"/>
    <s v="25989"/>
    <s v="16865883964"/>
    <m/>
    <m/>
    <m/>
    <n v="6350.35"/>
    <x v="4"/>
    <x v="1"/>
    <x v="1"/>
  </r>
  <r>
    <s v="Journal"/>
    <x v="2"/>
    <s v="Data Engineering"/>
    <s v="Data Engineering"/>
    <d v="2024-08-31T00:00:00"/>
    <x v="0"/>
    <s v="50838"/>
    <s v="893748"/>
    <s v="459 Roku Inc. : 966 SOW#1 2024 - DE &amp; BI Team"/>
    <s v="25138"/>
    <s v="16977995014"/>
    <m/>
    <m/>
    <m/>
    <n v="320.14902630277288"/>
    <x v="4"/>
    <x v="69"/>
    <x v="1"/>
  </r>
  <r>
    <s v="Journal"/>
    <x v="9"/>
    <s v="Data Engineering"/>
    <s v="Data Engineering"/>
    <d v="2024-08-31T00:00:00"/>
    <x v="0"/>
    <s v="52166"/>
    <s v="913919"/>
    <s v="- No Entity -"/>
    <m/>
    <m/>
    <s v="ICC 895 Comcast Corporation : Comcast: 2024 Loyalty and Rewards Pod"/>
    <m/>
    <s v="TopSide Management Book Elim related to project ICC 895 Comcast Corporation : Comcast: 2024 Loyalty and Rewards Pod"/>
    <n v="-8804.1"/>
    <x v="4"/>
    <x v="17"/>
    <x v="1"/>
  </r>
  <r>
    <s v="Journal"/>
    <x v="2"/>
    <s v="Data Engineering"/>
    <s v="Data Engineering"/>
    <d v="2024-08-31T00:00:00"/>
    <x v="0"/>
    <s v="49828"/>
    <s v="892440"/>
    <s v="468 Blackstone Inc. : 988 Blackstone SOW #12"/>
    <s v="25160"/>
    <s v="16856642182"/>
    <m/>
    <m/>
    <m/>
    <n v="536.24961905714463"/>
    <x v="4"/>
    <x v="5"/>
    <x v="1"/>
  </r>
  <r>
    <s v="Journal"/>
    <x v="2"/>
    <s v="Data Engineering"/>
    <s v="Data Engineering"/>
    <d v="2024-08-31T00:00:00"/>
    <x v="0"/>
    <s v="50104"/>
    <s v="892365"/>
    <s v="461 Session M Inc. : 974 Mastercard SOW #6"/>
    <s v="25146"/>
    <s v="16716229170"/>
    <m/>
    <m/>
    <m/>
    <n v="496.23099076929799"/>
    <x v="4"/>
    <x v="29"/>
    <x v="1"/>
  </r>
  <r>
    <s v="Journal"/>
    <x v="2"/>
    <s v="Data Engineering"/>
    <s v="Data Engineering"/>
    <d v="2024-08-31T00:00:00"/>
    <x v="0"/>
    <s v="50571"/>
    <s v="893485"/>
    <s v="459 Roku Inc. : 966 SOW#1 2024 - DE &amp; BI Team"/>
    <s v="25138"/>
    <s v="16977995014"/>
    <m/>
    <m/>
    <m/>
    <n v="320.14902630277288"/>
    <x v="4"/>
    <x v="69"/>
    <x v="1"/>
  </r>
  <r>
    <s v="Journal"/>
    <x v="2"/>
    <s v="Data Engineering"/>
    <s v="Data Engineering"/>
    <d v="2024-08-31T00:00:00"/>
    <x v="0"/>
    <s v="51335"/>
    <s v="894499"/>
    <s v="459 Roku Inc. : 968 Roku SOW 2 - Data Engineering Team"/>
    <s v="25140"/>
    <s v="16977994594"/>
    <m/>
    <m/>
    <m/>
    <n v="480.22353945415932"/>
    <x v="4"/>
    <x v="69"/>
    <x v="1"/>
  </r>
  <r>
    <s v="Journal"/>
    <x v="2"/>
    <s v="Data Engineering"/>
    <s v="Data Engineering"/>
    <d v="2024-08-31T00:00:00"/>
    <x v="0"/>
    <s v="51270"/>
    <s v="894169"/>
    <s v="482 Madhive : 1111 Madhive - SOW1"/>
    <s v="26788"/>
    <s v="16592846934"/>
    <m/>
    <m/>
    <m/>
    <n v="270.12574094296463"/>
    <x v="4"/>
    <x v="79"/>
    <x v="1"/>
  </r>
  <r>
    <s v="Journal"/>
    <x v="2"/>
    <s v="Data Engineering"/>
    <s v="Data Engineering"/>
    <d v="2024-08-31T00:00:00"/>
    <x v="0"/>
    <s v="51336"/>
    <s v="894501"/>
    <s v="482 Madhive : 1111 Madhive - SOW1"/>
    <s v="26788"/>
    <s v="16592846934"/>
    <m/>
    <m/>
    <m/>
    <n v="520.2421677420059"/>
    <x v="4"/>
    <x v="79"/>
    <x v="1"/>
  </r>
  <r>
    <s v="Journal"/>
    <x v="9"/>
    <s v="Data Engineering"/>
    <s v="Data Engineering"/>
    <d v="2024-08-31T00:00:00"/>
    <x v="0"/>
    <s v="51756"/>
    <s v="901508"/>
    <s v="11 Visa : 1263 VISA Commercial Services - DE/BI project"/>
    <s v="32546"/>
    <s v="19569236781"/>
    <m/>
    <m/>
    <m/>
    <n v="5387.23"/>
    <x v="4"/>
    <x v="23"/>
    <x v="1"/>
  </r>
  <r>
    <s v="Journal"/>
    <x v="2"/>
    <s v="Data Engineering"/>
    <s v="Data Engineering"/>
    <d v="2024-08-31T00:00:00"/>
    <x v="0"/>
    <s v="50633"/>
    <s v="893632"/>
    <s v="459 Roku Inc. : 966 SOW#1 2024 - DE &amp; BI Team"/>
    <s v="25138"/>
    <s v="16977995014"/>
    <m/>
    <m/>
    <m/>
    <n v="432.20118550874338"/>
    <x v="4"/>
    <x v="69"/>
    <x v="1"/>
  </r>
  <r>
    <s v="Journal"/>
    <x v="2"/>
    <s v="Data Engineering"/>
    <s v="Data Engineering"/>
    <d v="2024-08-31T00:00:00"/>
    <x v="0"/>
    <s v="50551"/>
    <s v="893188"/>
    <s v="459 Roku Inc. : 966 SOW#1 2024 - DE &amp; BI Team"/>
    <s v="25138"/>
    <s v="16977995014"/>
    <m/>
    <m/>
    <m/>
    <n v="432.20118550874338"/>
    <x v="4"/>
    <x v="69"/>
    <x v="1"/>
  </r>
  <r>
    <s v="Journal"/>
    <x v="2"/>
    <s v="Data Engineering"/>
    <s v="Data Engineering"/>
    <d v="2024-08-31T00:00:00"/>
    <x v="0"/>
    <s v="50254"/>
    <s v="893197"/>
    <s v="465 Sincera Technologies LLC : 980 Sincera SOW 3 - Data Engineering Team"/>
    <s v="25152"/>
    <s v="17001844665"/>
    <m/>
    <m/>
    <m/>
    <n v="294.1369179156726"/>
    <x v="4"/>
    <x v="77"/>
    <x v="1"/>
  </r>
  <r>
    <s v="Journal"/>
    <x v="2"/>
    <s v="Data Engineering"/>
    <s v="Data Engineering"/>
    <d v="2024-08-31T00:00:00"/>
    <x v="0"/>
    <s v="50545"/>
    <s v="893469"/>
    <s v="468 Blackstone Inc. : 1255 Blackstone - Python Engineers (James Team)"/>
    <s v="32036"/>
    <s v="19584503853"/>
    <m/>
    <m/>
    <m/>
    <n v="560.2607960298526"/>
    <x v="4"/>
    <x v="5"/>
    <x v="1"/>
  </r>
  <r>
    <s v="Journal"/>
    <x v="2"/>
    <s v="Data Engineering"/>
    <s v="Data Engineering"/>
    <d v="2024-08-31T00:00:00"/>
    <x v="0"/>
    <s v="50834"/>
    <s v="893744"/>
    <s v="460 Globalization Partners Inc. : 1349 Globalization Partners SOW #41 - Data Engineering Team Renewal"/>
    <s v="35885"/>
    <s v="17771226635"/>
    <m/>
    <m/>
    <m/>
    <n v="504.23471642686729"/>
    <x v="4"/>
    <x v="75"/>
    <x v="1"/>
  </r>
  <r>
    <s v="Journal"/>
    <x v="2"/>
    <s v="Data Engineering"/>
    <s v="Data Engineering"/>
    <d v="2024-08-31T00:00:00"/>
    <x v="0"/>
    <s v="50673"/>
    <s v="892552"/>
    <s v="459 Roku Inc. : 966 SOW#1 2024 - DE &amp; BI Team"/>
    <s v="25138"/>
    <s v="16977995014"/>
    <m/>
    <m/>
    <m/>
    <n v="480.22353945415932"/>
    <x v="4"/>
    <x v="69"/>
    <x v="1"/>
  </r>
  <r>
    <s v="Journal"/>
    <x v="2"/>
    <s v="Data Engineering"/>
    <s v="Data Engineering"/>
    <d v="2024-08-31T00:00:00"/>
    <x v="0"/>
    <s v="50050"/>
    <s v="892892"/>
    <s v="468 Blackstone Inc. : 988 Blackstone SOW #12"/>
    <s v="25160"/>
    <s v="16856642182"/>
    <m/>
    <m/>
    <m/>
    <n v="560.2607960298526"/>
    <x v="4"/>
    <x v="5"/>
    <x v="1"/>
  </r>
  <r>
    <s v="Journal"/>
    <x v="2"/>
    <s v="Data Engineering"/>
    <s v="Data Engineering"/>
    <d v="2024-08-31T00:00:00"/>
    <x v="0"/>
    <s v="50578"/>
    <s v="893491"/>
    <s v="468 Blackstone Inc. : 1284 Blackstone - SOW#25 - FS Engineer (Seb Team)"/>
    <s v="32874"/>
    <s v="19902785076"/>
    <m/>
    <m/>
    <m/>
    <n v="536.24961905714463"/>
    <x v="4"/>
    <x v="5"/>
    <x v="1"/>
  </r>
  <r>
    <s v="Journal"/>
    <x v="2"/>
    <s v="Data Engineering"/>
    <s v="Data Engineering"/>
    <d v="2024-08-31T00:00:00"/>
    <x v="0"/>
    <s v="50680"/>
    <s v="893657"/>
    <s v="468 Blackstone Inc. : 1329 Blackstone - SOW#19 - Exec Office Team (.Net)"/>
    <s v="34751"/>
    <s v="18659335221"/>
    <m/>
    <m/>
    <m/>
    <n v="560.2607960298526"/>
    <x v="4"/>
    <x v="5"/>
    <x v="1"/>
  </r>
  <r>
    <s v="Journal"/>
    <x v="2"/>
    <s v="Data Engineering"/>
    <s v="Data Engineering"/>
    <d v="2024-08-31T00:00:00"/>
    <x v="0"/>
    <s v="51154"/>
    <s v="894345"/>
    <s v="459 Roku Inc. : 966 SOW#1 2024 - DE &amp; BI Team"/>
    <s v="25138"/>
    <s v="16977995014"/>
    <m/>
    <m/>
    <m/>
    <n v="432.20118550874338"/>
    <x v="4"/>
    <x v="69"/>
    <x v="1"/>
  </r>
  <r>
    <s v="Journal"/>
    <x v="2"/>
    <s v="Data Engineering"/>
    <s v="Data Engineering"/>
    <d v="2024-08-31T00:00:00"/>
    <x v="0"/>
    <s v="51183"/>
    <s v="894362"/>
    <s v="459 Roku Inc. : 966 SOW#1 2024 - DE &amp; BI Team"/>
    <s v="25138"/>
    <s v="16977995014"/>
    <m/>
    <m/>
    <m/>
    <n v="432.20118550874338"/>
    <x v="4"/>
    <x v="69"/>
    <x v="1"/>
  </r>
  <r>
    <s v="Journal"/>
    <x v="2"/>
    <s v="Data Engineering"/>
    <s v="Data Engineering"/>
    <d v="2024-08-31T00:00:00"/>
    <x v="0"/>
    <s v="51326"/>
    <s v="894457"/>
    <s v="482 Madhive : 1111 Madhive - SOW1"/>
    <s v="26788"/>
    <s v="16592846934"/>
    <m/>
    <m/>
    <m/>
    <n v="520.2421677420059"/>
    <x v="4"/>
    <x v="79"/>
    <x v="1"/>
  </r>
  <r>
    <s v="Journal"/>
    <x v="2"/>
    <s v="Data Engineering"/>
    <s v="Data Engineering"/>
    <d v="2024-08-31T00:00:00"/>
    <x v="0"/>
    <s v="50460"/>
    <s v="893408"/>
    <s v="459 Roku Inc. : 966 SOW#1 2024 - DE &amp; BI Team"/>
    <s v="25138"/>
    <s v="16977995014"/>
    <m/>
    <m/>
    <m/>
    <n v="504.23471642686729"/>
    <x v="4"/>
    <x v="69"/>
    <x v="1"/>
  </r>
  <r>
    <s v="Journal"/>
    <x v="2"/>
    <s v="Data Engineering"/>
    <s v="Data Engineering"/>
    <d v="2024-08-31T00:00:00"/>
    <x v="0"/>
    <s v="51122"/>
    <s v="894322"/>
    <s v="459 Roku Inc. : 966 SOW#1 2024 - DE &amp; BI Team"/>
    <s v="25138"/>
    <s v="16977995014"/>
    <m/>
    <m/>
    <m/>
    <n v="432.20118550874338"/>
    <x v="4"/>
    <x v="69"/>
    <x v="1"/>
  </r>
  <r>
    <s v="Journal"/>
    <x v="2"/>
    <s v="Data Engineering"/>
    <s v="Data Engineering"/>
    <d v="2024-08-31T00:00:00"/>
    <x v="0"/>
    <s v="49790"/>
    <s v="892499"/>
    <s v="468 Blackstone Inc. : 988 Blackstone SOW #12"/>
    <s v="25160"/>
    <s v="16856642182"/>
    <m/>
    <m/>
    <m/>
    <n v="560.2607960298526"/>
    <x v="4"/>
    <x v="5"/>
    <x v="1"/>
  </r>
  <r>
    <s v="Journal"/>
    <x v="2"/>
    <s v="Data Engineering"/>
    <s v="Data Engineering"/>
    <d v="2024-08-31T00:00:00"/>
    <x v="0"/>
    <s v="50103"/>
    <s v="892364"/>
    <s v="468 Blackstone Inc. : 988 Blackstone SOW #12"/>
    <s v="25160"/>
    <s v="16856642182"/>
    <m/>
    <m/>
    <m/>
    <n v="480.22353945415932"/>
    <x v="4"/>
    <x v="5"/>
    <x v="1"/>
  </r>
  <r>
    <s v="Journal"/>
    <x v="2"/>
    <s v="Data Engineering"/>
    <s v="Data Engineering"/>
    <d v="2024-08-31T00:00:00"/>
    <x v="0"/>
    <s v="49957"/>
    <s v="892829"/>
    <s v="461 Session M Inc. : 974 Mastercard SOW #6"/>
    <s v="25146"/>
    <s v="16716229170"/>
    <m/>
    <m/>
    <m/>
    <n v="416.19373419360477"/>
    <x v="4"/>
    <x v="29"/>
    <x v="1"/>
  </r>
  <r>
    <s v="Journal"/>
    <x v="2"/>
    <s v="Data Engineering"/>
    <s v="Data Engineering"/>
    <d v="2024-08-31T00:00:00"/>
    <x v="0"/>
    <s v="50984"/>
    <s v="893940"/>
    <s v="459 Roku Inc. : 966 SOW#1 2024 - DE &amp; BI Team"/>
    <s v="25138"/>
    <s v="16977995014"/>
    <m/>
    <m/>
    <m/>
    <n v="464.21608813902071"/>
    <x v="4"/>
    <x v="69"/>
    <x v="1"/>
  </r>
  <r>
    <s v="Journal"/>
    <x v="2"/>
    <s v="Data Engineering"/>
    <s v="Data Engineering"/>
    <d v="2024-08-31T00:00:00"/>
    <x v="0"/>
    <s v="50527"/>
    <s v="893004"/>
    <s v="459 Roku Inc. : 966 SOW#1 2024 - DE &amp; BI Team"/>
    <s v="25138"/>
    <s v="16977995014"/>
    <m/>
    <m/>
    <m/>
    <n v="400.1862828784661"/>
    <x v="4"/>
    <x v="69"/>
    <x v="1"/>
  </r>
  <r>
    <s v="Journal"/>
    <x v="7"/>
    <s v="Data Engineering"/>
    <s v="Data Engineering"/>
    <d v="2024-08-31T00:00:00"/>
    <x v="0"/>
    <s v="52169"/>
    <s v="913922"/>
    <s v="- No Entity -"/>
    <m/>
    <m/>
    <s v="ICC 1151 ICC in Forth Point Represents FutureproofAI : British Telecom - Technical BA - Rhiannon"/>
    <m/>
    <s v="TopSide Management Book Elim related to project ICC 1151 ICC in Forth Point Represents FutureproofAI : British Telecom - Technical BA - Rhiannon"/>
    <n v="-16583.735409980247"/>
    <x v="0"/>
    <x v="12"/>
    <x v="0"/>
  </r>
  <r>
    <s v="Journal"/>
    <x v="2"/>
    <s v="Data Engineering"/>
    <s v="Data Engineering"/>
    <d v="2024-08-31T00:00:00"/>
    <x v="0"/>
    <s v="50712"/>
    <s v="893669"/>
    <s v="460 Globalization Partners Inc. : 1028 GP SOW #33"/>
    <s v="25866"/>
    <s v="16973568605"/>
    <m/>
    <m/>
    <m/>
    <n v="544.25334471471388"/>
    <x v="4"/>
    <x v="75"/>
    <x v="1"/>
  </r>
  <r>
    <s v="Journal"/>
    <x v="2"/>
    <s v="Data Engineering"/>
    <s v="Data Engineering"/>
    <d v="2024-08-31T00:00:00"/>
    <x v="0"/>
    <s v="50803"/>
    <s v="893721"/>
    <s v="459 Roku Inc. : 966 SOW#1 2024 - DE &amp; BI Team"/>
    <s v="25138"/>
    <s v="16977995014"/>
    <m/>
    <m/>
    <m/>
    <n v="360.16765459061952"/>
    <x v="4"/>
    <x v="69"/>
    <x v="1"/>
  </r>
  <r>
    <s v="Journal"/>
    <x v="2"/>
    <s v="Data Engineering"/>
    <s v="Data Engineering"/>
    <d v="2024-08-31T00:00:00"/>
    <x v="0"/>
    <s v="50915"/>
    <s v="893896"/>
    <s v="459 Roku Inc. : 966 SOW#1 2024 - DE &amp; BI Team"/>
    <s v="25138"/>
    <s v="16977995014"/>
    <m/>
    <m/>
    <m/>
    <n v="464.21608813902071"/>
    <x v="4"/>
    <x v="69"/>
    <x v="1"/>
  </r>
  <r>
    <s v="Journal"/>
    <x v="2"/>
    <s v="Data Engineering"/>
    <s v="Data Engineering"/>
    <d v="2024-08-31T00:00:00"/>
    <x v="0"/>
    <s v="50086"/>
    <s v="892713"/>
    <s v="461 Session M Inc. : 974 Mastercard SOW #6"/>
    <s v="25146"/>
    <s v="16716229170"/>
    <m/>
    <m/>
    <m/>
    <n v="416.19373419360477"/>
    <x v="4"/>
    <x v="29"/>
    <x v="1"/>
  </r>
  <r>
    <s v="Journal"/>
    <x v="2"/>
    <s v="Data Engineering"/>
    <s v="Data Engineering"/>
    <d v="2024-08-31T00:00:00"/>
    <x v="0"/>
    <s v="51065"/>
    <s v="894118"/>
    <s v="460 Globalization Partners Inc. : 1367 Globalization Partners SOW #40 - Data Engineering Team Renewal"/>
    <s v="36410"/>
    <s v="17772859452"/>
    <m/>
    <m/>
    <m/>
    <n v="520.2421677420059"/>
    <x v="4"/>
    <x v="75"/>
    <x v="1"/>
  </r>
  <r>
    <s v="Journal"/>
    <x v="2"/>
    <s v="Data Engineering"/>
    <s v="Data Engineering"/>
    <d v="2024-08-31T00:00:00"/>
    <x v="0"/>
    <s v="51148"/>
    <s v="894150"/>
    <s v="460 Globalization Partners Inc. : 1368 Globalization Partners SOW #42 - Data Engineering Team Renewal"/>
    <s v="36411"/>
    <s v="17772618578"/>
    <m/>
    <m/>
    <m/>
    <n v="700.32599503731569"/>
    <x v="4"/>
    <x v="75"/>
    <x v="1"/>
  </r>
  <r>
    <s v="Journal"/>
    <x v="9"/>
    <s v="Data Engineering"/>
    <s v="Data Engineering"/>
    <d v="2024-08-31T00:00:00"/>
    <x v="0"/>
    <s v="52166"/>
    <s v="913919"/>
    <s v="- No Entity -"/>
    <m/>
    <m/>
    <s v="ICC 1077 Know Your Cross : Monthly retainer - 6 months engagement"/>
    <m/>
    <s v="TopSide Management Book Elim related to project ICC 1077 Know Your Cross : Monthly retainer - 6 months engagement"/>
    <n v="-26692.43"/>
    <x v="4"/>
    <x v="14"/>
    <x v="1"/>
  </r>
  <r>
    <s v="Journal"/>
    <x v="2"/>
    <s v="Data Engineering"/>
    <s v="Data Engineering"/>
    <d v="2024-08-31T00:00:00"/>
    <x v="0"/>
    <s v="50279"/>
    <s v="893211"/>
    <s v="465 Sincera Technologies LLC : 1146 Sincera SOW 4 - DE Team"/>
    <s v="28145"/>
    <s v="17581549176"/>
    <m/>
    <m/>
    <m/>
    <n v="280.1303980149263"/>
    <x v="4"/>
    <x v="77"/>
    <x v="1"/>
  </r>
  <r>
    <s v="Journal"/>
    <x v="2"/>
    <s v="Data Engineering"/>
    <s v="Data Engineering"/>
    <d v="2024-08-31T00:00:00"/>
    <x v="0"/>
    <s v="50120"/>
    <s v="892371"/>
    <s v="466 Pixability Inc. : 983 Pixability SOW#3"/>
    <s v="25155"/>
    <m/>
    <m/>
    <m/>
    <m/>
    <n v="312.14530064520358"/>
    <x v="4"/>
    <x v="76"/>
    <x v="1"/>
  </r>
  <r>
    <s v="Journal"/>
    <x v="9"/>
    <s v="Data Engineering"/>
    <s v="Data Engineering"/>
    <d v="2024-08-31T00:00:00"/>
    <x v="0"/>
    <s v="51801"/>
    <s v="901594"/>
    <s v="11 Visa : 1246 NextGen Solutions"/>
    <s v="31318"/>
    <s v="18657995555"/>
    <m/>
    <m/>
    <m/>
    <n v="817.82"/>
    <x v="4"/>
    <x v="23"/>
    <x v="1"/>
  </r>
  <r>
    <s v="Journal"/>
    <x v="2"/>
    <s v="Data Engineering"/>
    <s v="Data Engineering"/>
    <d v="2024-08-31T00:00:00"/>
    <x v="0"/>
    <s v="50700"/>
    <s v="893534"/>
    <s v="459 Roku Inc. : 966 SOW#1 2024 - DE &amp; BI Team"/>
    <s v="25138"/>
    <s v="16977995014"/>
    <m/>
    <m/>
    <m/>
    <n v="360.16765459061952"/>
    <x v="4"/>
    <x v="69"/>
    <x v="1"/>
  </r>
  <r>
    <s v="Journal"/>
    <x v="2"/>
    <s v="Data Engineering"/>
    <s v="Data Engineering"/>
    <d v="2024-08-31T00:00:00"/>
    <x v="0"/>
    <s v="51189"/>
    <s v="894368"/>
    <s v="459 Roku Inc. : 966 SOW#1 2024 - DE &amp; BI Team"/>
    <s v="25138"/>
    <s v="16977995014"/>
    <m/>
    <m/>
    <m/>
    <n v="464.21608813902071"/>
    <x v="4"/>
    <x v="69"/>
    <x v="1"/>
  </r>
  <r>
    <s v="Journal"/>
    <x v="1"/>
    <s v="Data Engineering"/>
    <s v="Data Engineering"/>
    <d v="2024-08-31T00:00:00"/>
    <x v="0"/>
    <s v="49521"/>
    <s v="890167"/>
    <s v="402 ICC in Forth Point Represents Blend360 : 1378 Wyndham - Guest Analytics Retainer"/>
    <s v="36722"/>
    <m/>
    <m/>
    <m/>
    <m/>
    <n v="1483.2875405691398"/>
    <x v="1"/>
    <x v="6"/>
    <x v="1"/>
  </r>
  <r>
    <s v="Journal"/>
    <x v="1"/>
    <s v="Data Engineering"/>
    <s v="Data Engineering"/>
    <d v="2024-08-31T00:00:00"/>
    <x v="0"/>
    <s v="49542"/>
    <s v="890182"/>
    <s v="402 ICC in Forth Point Represents Blend360 : 1378 Wyndham - Guest Analytics Retainer"/>
    <s v="36722"/>
    <m/>
    <m/>
    <m/>
    <m/>
    <n v="1483.2875405691398"/>
    <x v="1"/>
    <x v="6"/>
    <x v="1"/>
  </r>
  <r>
    <s v="Journal"/>
    <x v="1"/>
    <s v="Data Engineering"/>
    <s v="Data Engineering"/>
    <d v="2024-08-31T00:00:00"/>
    <x v="0"/>
    <s v="49552"/>
    <s v="890188"/>
    <s v="402 ICC in Forth Point Represents Blend360 : 1378 Wyndham - Guest Analytics Retainer"/>
    <s v="36722"/>
    <m/>
    <m/>
    <m/>
    <m/>
    <n v="741.64377028456988"/>
    <x v="1"/>
    <x v="6"/>
    <x v="1"/>
  </r>
  <r>
    <s v="Journal"/>
    <x v="2"/>
    <s v="Data Engineering"/>
    <s v="Data Engineering"/>
    <d v="2024-08-31T00:00:00"/>
    <x v="0"/>
    <s v="50300"/>
    <s v="893220"/>
    <s v="468 Blackstone Inc. : 1141 Blackstone - SOW#16 - Exec Office Team (.Net)"/>
    <s v="28140"/>
    <s v="17690283562"/>
    <m/>
    <m/>
    <m/>
    <n v="536.24961905714463"/>
    <x v="4"/>
    <x v="5"/>
    <x v="1"/>
  </r>
  <r>
    <s v="Journal"/>
    <x v="2"/>
    <s v="Data Engineering"/>
    <s v="Data Engineering"/>
    <d v="2024-08-31T00:00:00"/>
    <x v="0"/>
    <s v="50899"/>
    <s v="892754"/>
    <s v="460 Globalization Partners Inc. : 1349 Globalization Partners SOW #41 - Data Engineering Team Renewal"/>
    <s v="35885"/>
    <s v="17771226635"/>
    <m/>
    <m/>
    <m/>
    <n v="504.23471642686729"/>
    <x v="4"/>
    <x v="75"/>
    <x v="1"/>
  </r>
  <r>
    <s v="Journal"/>
    <x v="2"/>
    <s v="Data Engineering"/>
    <s v="Data Engineering"/>
    <d v="2024-08-31T00:00:00"/>
    <x v="0"/>
    <s v="50658"/>
    <s v="893647"/>
    <s v="468 Blackstone Inc. : 1329 Blackstone - SOW#19 - Exec Office Team (.Net)"/>
    <s v="34751"/>
    <s v="18659335221"/>
    <m/>
    <m/>
    <m/>
    <n v="560.2607960298526"/>
    <x v="4"/>
    <x v="5"/>
    <x v="1"/>
  </r>
  <r>
    <s v="Journal"/>
    <x v="2"/>
    <s v="Data Engineering"/>
    <s v="Data Engineering"/>
    <d v="2024-08-31T00:00:00"/>
    <x v="0"/>
    <s v="50536"/>
    <s v="893460"/>
    <s v="468 Blackstone Inc. : 1255 Blackstone - Python Engineers (James Team)"/>
    <s v="32036"/>
    <s v="19584503853"/>
    <m/>
    <m/>
    <m/>
    <n v="520.2421677420059"/>
    <x v="4"/>
    <x v="5"/>
    <x v="1"/>
  </r>
  <r>
    <s v="Journal"/>
    <x v="2"/>
    <s v="Data Engineering"/>
    <s v="Data Engineering"/>
    <d v="2024-08-31T00:00:00"/>
    <x v="0"/>
    <s v="50764"/>
    <s v="893702"/>
    <s v="460 Globalization Partners Inc. : 1349 Globalization Partners SOW #41 - Data Engineering Team Renewal"/>
    <s v="35885"/>
    <s v="17771226635"/>
    <m/>
    <m/>
    <m/>
    <n v="448.20863682388205"/>
    <x v="4"/>
    <x v="75"/>
    <x v="1"/>
  </r>
  <r>
    <s v="Journal"/>
    <x v="2"/>
    <s v="Data Engineering"/>
    <s v="Data Engineering"/>
    <d v="2024-08-31T00:00:00"/>
    <x v="0"/>
    <s v="50768"/>
    <s v="893706"/>
    <s v="460 Globalization Partners Inc. : 1349 Globalization Partners SOW #41 - Data Engineering Team Renewal"/>
    <s v="35885"/>
    <s v="17771226635"/>
    <m/>
    <m/>
    <m/>
    <n v="384.17883156332749"/>
    <x v="4"/>
    <x v="75"/>
    <x v="1"/>
  </r>
  <r>
    <s v="Journal"/>
    <x v="2"/>
    <s v="Data Engineering"/>
    <s v="Data Engineering"/>
    <d v="2024-08-31T00:00:00"/>
    <x v="0"/>
    <s v="50240"/>
    <s v="893116"/>
    <s v="468 Blackstone Inc. : 1013 Blackstone SOW#14 - Data Engineering Team"/>
    <s v="25544"/>
    <s v="16807042572"/>
    <m/>
    <m/>
    <m/>
    <n v="536.24961905714463"/>
    <x v="4"/>
    <x v="5"/>
    <x v="1"/>
  </r>
  <r>
    <s v="Journal"/>
    <x v="2"/>
    <s v="Data Engineering"/>
    <s v="Data Engineering"/>
    <d v="2024-08-31T00:00:00"/>
    <x v="0"/>
    <s v="49856"/>
    <s v="892460"/>
    <s v="468 Blackstone Inc. : 988 Blackstone SOW #12"/>
    <s v="25160"/>
    <s v="16856642182"/>
    <m/>
    <m/>
    <m/>
    <n v="480.22353945415932"/>
    <x v="4"/>
    <x v="5"/>
    <x v="1"/>
  </r>
  <r>
    <s v="Journal"/>
    <x v="2"/>
    <s v="Data Engineering"/>
    <s v="Data Engineering"/>
    <d v="2024-08-31T00:00:00"/>
    <x v="0"/>
    <s v="49970"/>
    <s v="892696"/>
    <s v="461 Session M Inc. : 974 Mastercard SOW #6"/>
    <s v="25146"/>
    <s v="16716229170"/>
    <m/>
    <m/>
    <m/>
    <n v="336.15647761791155"/>
    <x v="4"/>
    <x v="29"/>
    <x v="1"/>
  </r>
  <r>
    <s v="Journal"/>
    <x v="9"/>
    <s v="Data Engineering"/>
    <s v="Data Engineering"/>
    <d v="2024-08-31T00:00:00"/>
    <x v="0"/>
    <s v="52194"/>
    <s v="917163"/>
    <s v="417 Franklin Templeton : 1222 Franklin Templeton - Vasu POC Team"/>
    <s v="30470"/>
    <s v="18849408353"/>
    <m/>
    <m/>
    <m/>
    <n v="34774.370000000003"/>
    <x v="4"/>
    <x v="1"/>
    <x v="1"/>
  </r>
  <r>
    <s v="Journal"/>
    <x v="2"/>
    <s v="Data Engineering"/>
    <s v="Data Engineering"/>
    <d v="2024-08-31T00:00:00"/>
    <x v="0"/>
    <s v="49907"/>
    <s v="892485"/>
    <s v="461 Session M Inc. : 974 Mastercard SOW #6"/>
    <s v="25146"/>
    <s v="16716229170"/>
    <m/>
    <m/>
    <m/>
    <n v="416.19373419360477"/>
    <x v="4"/>
    <x v="29"/>
    <x v="1"/>
  </r>
  <r>
    <s v="Journal"/>
    <x v="2"/>
    <s v="Data Engineering"/>
    <s v="Data Engineering"/>
    <d v="2024-08-31T00:00:00"/>
    <x v="0"/>
    <s v="50205"/>
    <s v="892962"/>
    <s v="465 Sincera Technologies LLC : 980 Sincera SOW 3 - Data Engineering Team"/>
    <s v="25152"/>
    <s v="17001844665"/>
    <m/>
    <m/>
    <m/>
    <n v="240.11176972707966"/>
    <x v="4"/>
    <x v="77"/>
    <x v="1"/>
  </r>
  <r>
    <s v="Journal"/>
    <x v="2"/>
    <s v="Data Engineering"/>
    <s v="Data Engineering"/>
    <d v="2024-08-31T00:00:00"/>
    <x v="0"/>
    <s v="50722"/>
    <s v="893540"/>
    <s v="459 Roku Inc. : 966 SOW#1 2024 - DE &amp; BI Team"/>
    <s v="25138"/>
    <s v="16977995014"/>
    <m/>
    <m/>
    <m/>
    <n v="344.16020327548085"/>
    <x v="4"/>
    <x v="69"/>
    <x v="1"/>
  </r>
  <r>
    <s v="Journal"/>
    <x v="2"/>
    <s v="Data Engineering"/>
    <s v="Data Engineering"/>
    <d v="2024-08-31T00:00:00"/>
    <x v="0"/>
    <s v="50449"/>
    <s v="893175"/>
    <s v="468 Blackstone Inc. : 1194 Blackstone - SOW#18 - Data Engineer with AWS (Puneet Team)"/>
    <s v="29419"/>
    <s v="18262439992"/>
    <m/>
    <m/>
    <m/>
    <n v="504.23471642686729"/>
    <x v="4"/>
    <x v="5"/>
    <x v="1"/>
  </r>
  <r>
    <s v="Journal"/>
    <x v="2"/>
    <s v="Data Engineering"/>
    <s v="Data Engineering"/>
    <d v="2024-08-31T00:00:00"/>
    <x v="0"/>
    <s v="51379"/>
    <s v="894492"/>
    <s v="468 Blackstone Inc. : 1256 Blackstone - SOW#26 BE Engineer Insurance Team (Scott S.)"/>
    <s v="32037"/>
    <s v="19584717835"/>
    <m/>
    <m/>
    <m/>
    <n v="560.2607960298526"/>
    <x v="4"/>
    <x v="5"/>
    <x v="1"/>
  </r>
  <r>
    <s v="Journal"/>
    <x v="2"/>
    <s v="Data Engineering"/>
    <s v="Data Engineering"/>
    <d v="2024-08-31T00:00:00"/>
    <x v="0"/>
    <s v="51420"/>
    <s v="894718"/>
    <s v="456 ICC in Montevideo represents Blend360 : 1166 Fedefarma: Landing Zone Assessment &amp; Recommendation Phase"/>
    <s v="28678"/>
    <s v="17806464279"/>
    <m/>
    <m/>
    <m/>
    <n v="160.07451315138644"/>
    <x v="4"/>
    <x v="16"/>
    <x v="1"/>
  </r>
  <r>
    <s v="Journal"/>
    <x v="2"/>
    <s v="Data Engineering"/>
    <s v="Data Engineering"/>
    <d v="2024-08-31T00:00:00"/>
    <x v="0"/>
    <s v="50978"/>
    <s v="893934"/>
    <s v="460 Globalization Partners Inc. : 1366 Globalization Partners SOW #39 - Data Engineering Team  Renewal"/>
    <s v="36409"/>
    <s v="17772967350"/>
    <m/>
    <m/>
    <m/>
    <n v="376.17510590575813"/>
    <x v="4"/>
    <x v="75"/>
    <x v="1"/>
  </r>
  <r>
    <s v="Journal"/>
    <x v="2"/>
    <s v="Data Engineering"/>
    <s v="Data Engineering"/>
    <d v="2024-08-31T00:00:00"/>
    <x v="0"/>
    <s v="50988"/>
    <s v="893943"/>
    <s v="459 Roku Inc. : 966 SOW#1 2024 - DE &amp; BI Team"/>
    <s v="25138"/>
    <s v="16977995014"/>
    <m/>
    <m/>
    <m/>
    <n v="360.16765459061952"/>
    <x v="4"/>
    <x v="69"/>
    <x v="1"/>
  </r>
  <r>
    <s v="Journal"/>
    <x v="2"/>
    <s v="Data Engineering"/>
    <s v="Data Engineering"/>
    <d v="2024-08-31T00:00:00"/>
    <x v="0"/>
    <s v="50873"/>
    <s v="893578"/>
    <s v="460 Globalization Partners Inc. : 1349 Globalization Partners SOW #41 - Data Engineering Team Renewal"/>
    <s v="35885"/>
    <s v="17771226635"/>
    <m/>
    <m/>
    <m/>
    <n v="448.20863682388205"/>
    <x v="4"/>
    <x v="75"/>
    <x v="1"/>
  </r>
  <r>
    <s v="Journal"/>
    <x v="2"/>
    <s v="Data Engineering"/>
    <s v="Data Engineering"/>
    <d v="2024-08-31T00:00:00"/>
    <x v="0"/>
    <s v="51176"/>
    <s v="892587"/>
    <s v="459 Roku Inc. : 966 SOW#1 2024 - DE &amp; BI Team"/>
    <s v="25138"/>
    <s v="16977995014"/>
    <m/>
    <m/>
    <m/>
    <n v="464.21608813902071"/>
    <x v="4"/>
    <x v="69"/>
    <x v="1"/>
  </r>
  <r>
    <s v="Journal"/>
    <x v="2"/>
    <s v="Data Engineering"/>
    <s v="Data Engineering"/>
    <d v="2024-08-31T00:00:00"/>
    <x v="0"/>
    <s v="50403"/>
    <s v="893160"/>
    <s v="468 Blackstone Inc. : 1194 Blackstone - SOW#18 - Data Engineer with AWS (Puneet Team)"/>
    <s v="29419"/>
    <s v="18262439992"/>
    <m/>
    <m/>
    <m/>
    <n v="560.2607960298526"/>
    <x v="4"/>
    <x v="5"/>
    <x v="1"/>
  </r>
  <r>
    <s v="Journal"/>
    <x v="2"/>
    <s v="Data Engineering"/>
    <s v="Data Engineering"/>
    <d v="2024-08-31T00:00:00"/>
    <x v="0"/>
    <s v="49947"/>
    <s v="892820"/>
    <s v="468 Blackstone Inc. : 988 Blackstone SOW #12"/>
    <s v="25160"/>
    <s v="16856642182"/>
    <m/>
    <m/>
    <m/>
    <n v="440.20491116631274"/>
    <x v="4"/>
    <x v="5"/>
    <x v="1"/>
  </r>
  <r>
    <s v="Journal"/>
    <x v="2"/>
    <s v="Data Engineering"/>
    <s v="Data Engineering"/>
    <d v="2024-08-31T00:00:00"/>
    <x v="0"/>
    <s v="49958"/>
    <s v="892831"/>
    <s v="468 Blackstone Inc. : 988 Blackstone SOW #12"/>
    <s v="25160"/>
    <s v="16856642182"/>
    <m/>
    <m/>
    <m/>
    <n v="480.22353945415932"/>
    <x v="4"/>
    <x v="5"/>
    <x v="1"/>
  </r>
  <r>
    <s v="Journal"/>
    <x v="2"/>
    <s v="Data Engineering"/>
    <s v="Data Engineering"/>
    <d v="2024-08-31T00:00:00"/>
    <x v="0"/>
    <s v="50716"/>
    <s v="893673"/>
    <s v="460 Globalization Partners Inc. : 1028 GP SOW #33"/>
    <s v="25866"/>
    <s v="16973568605"/>
    <m/>
    <m/>
    <m/>
    <n v="544.25334471471388"/>
    <x v="4"/>
    <x v="75"/>
    <x v="1"/>
  </r>
  <r>
    <s v="Journal"/>
    <x v="2"/>
    <s v="Data Engineering"/>
    <s v="Data Engineering"/>
    <d v="2024-08-31T00:00:00"/>
    <x v="0"/>
    <s v="50575"/>
    <s v="893490"/>
    <s v="468 Blackstone Inc. : 1284 Blackstone - SOW#25 - FS Engineer (Seb Team)"/>
    <s v="32874"/>
    <s v="19902785076"/>
    <m/>
    <m/>
    <m/>
    <n v="268.12480952857231"/>
    <x v="4"/>
    <x v="5"/>
    <x v="1"/>
  </r>
  <r>
    <s v="Journal"/>
    <x v="9"/>
    <s v="Insourcing Services"/>
    <s v="Direct Placement Revenue"/>
    <d v="2024-08-31T00:00:00"/>
    <x v="0"/>
    <s v="52022"/>
    <s v="909159"/>
    <s v="170 CVS Health"/>
    <s v="2020"/>
    <m/>
    <m/>
    <m/>
    <s v="Krissy Wong - Direct Placement"/>
    <n v="10550"/>
    <x v="3"/>
    <x v="3"/>
    <x v="1"/>
  </r>
  <r>
    <s v="Journal"/>
    <x v="9"/>
    <s v="Insourcing Services"/>
    <s v="Direct Placement Revenue"/>
    <d v="2024-08-31T00:00:00"/>
    <x v="0"/>
    <s v="52022"/>
    <s v="909159"/>
    <s v="170 CVS Health"/>
    <s v="2020"/>
    <m/>
    <m/>
    <m/>
    <s v="Diana Keester - Direct Placement"/>
    <n v="11100"/>
    <x v="3"/>
    <x v="3"/>
    <x v="1"/>
  </r>
  <r>
    <s v="Journal"/>
    <x v="4"/>
    <s v="CX"/>
    <s v="Revenue from CX projects"/>
    <d v="2024-08-31T00:00:00"/>
    <x v="0"/>
    <s v="49682"/>
    <s v="891398"/>
    <s v="333 Just Retirement Services Ltd : 920 Technical Support Services 24"/>
    <s v="24052"/>
    <s v="6056925267"/>
    <m/>
    <m/>
    <m/>
    <n v="209.19815519182038"/>
    <x v="8"/>
    <x v="83"/>
    <x v="1"/>
  </r>
  <r>
    <s v="Journal"/>
    <x v="13"/>
    <s v="CX"/>
    <s v="Revenue from CX projects"/>
    <d v="2024-08-31T00:00:00"/>
    <x v="0"/>
    <s v="51491"/>
    <s v="895562"/>
    <s v="299 Axa Investment Managers SA : 1384 Eloqua Support 2024"/>
    <s v="36932"/>
    <m/>
    <m/>
    <m/>
    <m/>
    <n v="90.493741799999995"/>
    <x v="8"/>
    <x v="84"/>
    <x v="1"/>
  </r>
  <r>
    <s v="Journal"/>
    <x v="13"/>
    <s v="CX"/>
    <s v="Revenue from CX projects"/>
    <d v="2024-08-31T00:00:00"/>
    <x v="0"/>
    <s v="51505"/>
    <s v="895469"/>
    <s v="346 KYOCERA Document Solutions Europe B.V. : 799 Sales Toolkit Development &amp; Support"/>
    <s v="20698"/>
    <s v="8504915609"/>
    <m/>
    <m/>
    <m/>
    <n v="482.63328960000001"/>
    <x v="8"/>
    <x v="85"/>
    <x v="1"/>
  </r>
  <r>
    <s v="Journal"/>
    <x v="13"/>
    <s v="CX"/>
    <s v="Revenue from CX projects"/>
    <d v="2024-08-31T00:00:00"/>
    <x v="0"/>
    <s v="49508"/>
    <s v="890157"/>
    <s v="346 KYOCERA Document Solutions Europe B.V. : 435 KYO Pardot Support"/>
    <s v="10051"/>
    <s v="12649095808"/>
    <m/>
    <m/>
    <m/>
    <n v="137.11172999999999"/>
    <x v="8"/>
    <x v="85"/>
    <x v="1"/>
  </r>
  <r>
    <s v="Journal"/>
    <x v="4"/>
    <s v="CX"/>
    <s v="Revenue from CX projects"/>
    <d v="2024-08-31T00:00:00"/>
    <x v="0"/>
    <s v="49607"/>
    <s v="890354"/>
    <s v="329 Belmond Management Limited : 1003 Responsys Support 2024"/>
    <s v="25431"/>
    <s v="15951609682"/>
    <m/>
    <m/>
    <m/>
    <n v="363.25881211602922"/>
    <x v="8"/>
    <x v="86"/>
    <x v="1"/>
  </r>
  <r>
    <s v="Journal"/>
    <x v="4"/>
    <s v="CX"/>
    <s v="Revenue from CX projects"/>
    <d v="2024-08-31T00:00:00"/>
    <x v="0"/>
    <s v="49603"/>
    <s v="890350"/>
    <s v="329 Belmond Management Limited : 1003 Responsys Support 2024"/>
    <s v="25431"/>
    <s v="15951609682"/>
    <m/>
    <m/>
    <m/>
    <n v="363.25881211602922"/>
    <x v="8"/>
    <x v="86"/>
    <x v="1"/>
  </r>
  <r>
    <s v="Journal"/>
    <x v="13"/>
    <s v="CX"/>
    <s v="Revenue from CX projects"/>
    <d v="2024-08-31T00:00:00"/>
    <x v="0"/>
    <s v="49448"/>
    <s v="890116"/>
    <s v="379 Henkel AG &amp; Co. KGaA : 629 Henkel SmartWash Customer Engagement Consultancy"/>
    <s v="16465"/>
    <s v="8897859619"/>
    <m/>
    <m/>
    <m/>
    <n v="459.05007203999998"/>
    <x v="8"/>
    <x v="87"/>
    <x v="1"/>
  </r>
  <r>
    <s v="Journal"/>
    <x v="13"/>
    <s v="CX"/>
    <s v="Revenue from CX projects"/>
    <d v="2024-08-31T00:00:00"/>
    <x v="0"/>
    <s v="49454"/>
    <s v="890122"/>
    <s v="379 Henkel AG &amp; Co. KGaA : 629 Henkel SmartWash Customer Engagement Consultancy"/>
    <s v="16465"/>
    <s v="8897859619"/>
    <m/>
    <m/>
    <m/>
    <n v="255.02781780000001"/>
    <x v="8"/>
    <x v="87"/>
    <x v="1"/>
  </r>
  <r>
    <s v="Journal"/>
    <x v="4"/>
    <s v="CX"/>
    <s v="Revenue from CX projects"/>
    <d v="2024-08-31T00:00:00"/>
    <x v="0"/>
    <s v="49735"/>
    <s v="891876"/>
    <s v="330 American Chemical Society : 1338 Eloqua Enablement Support H2 2024"/>
    <s v="34862"/>
    <s v="20186694415"/>
    <m/>
    <m/>
    <m/>
    <n v="217.38445199343519"/>
    <x v="8"/>
    <x v="88"/>
    <x v="1"/>
  </r>
  <r>
    <s v="Journal"/>
    <x v="4"/>
    <s v="CX"/>
    <s v="Revenue from CX projects"/>
    <d v="2024-08-31T00:00:00"/>
    <x v="0"/>
    <s v="49739"/>
    <s v="891579"/>
    <s v="330 American Chemical Society : 1338 Eloqua Enablement Support H2 2024"/>
    <s v="34862"/>
    <s v="20186694415"/>
    <m/>
    <m/>
    <m/>
    <n v="54.346112998358798"/>
    <x v="8"/>
    <x v="88"/>
    <x v="1"/>
  </r>
  <r>
    <s v="Journal"/>
    <x v="4"/>
    <s v="CX"/>
    <s v="Revenue from CX projects"/>
    <d v="2024-08-31T00:00:00"/>
    <x v="0"/>
    <s v="49669"/>
    <s v="891478"/>
    <s v="333 Just Retirement Services Ltd : 920 Technical Support Services 24"/>
    <s v="24052"/>
    <s v="6056925267"/>
    <m/>
    <m/>
    <m/>
    <n v="167.3585241534563"/>
    <x v="8"/>
    <x v="83"/>
    <x v="1"/>
  </r>
  <r>
    <s v="Journal"/>
    <x v="13"/>
    <s v="CX"/>
    <s v="Revenue from CX projects"/>
    <d v="2024-08-31T00:00:00"/>
    <x v="0"/>
    <s v="49363"/>
    <s v="889926"/>
    <s v="340 CZ Verzekeringen : 910 Migration Webforms"/>
    <s v="23530"/>
    <s v="15310283836"/>
    <m/>
    <m/>
    <m/>
    <n v="104.2049148"/>
    <x v="8"/>
    <x v="89"/>
    <x v="1"/>
  </r>
  <r>
    <s v="Journal"/>
    <x v="4"/>
    <s v="CX"/>
    <s v="Revenue from CX projects"/>
    <d v="2024-08-31T00:00:00"/>
    <x v="0"/>
    <s v="49441"/>
    <s v="889931"/>
    <s v="386 ICC in Engagement Factory UK Represents Represents Blend360 : 1126 Amperity Premium Services Pod_R1"/>
    <s v="27419"/>
    <m/>
    <m/>
    <m/>
    <m/>
    <n v="86.948591385772417"/>
    <x v="8"/>
    <x v="24"/>
    <x v="1"/>
  </r>
  <r>
    <s v="Journal"/>
    <x v="13"/>
    <s v="CX"/>
    <s v="Revenue from CX projects"/>
    <d v="2024-08-31T00:00:00"/>
    <x v="0"/>
    <s v="49438"/>
    <s v="889908"/>
    <s v="379 Henkel AG &amp; Co. KGaA : 629 Henkel SmartWash Customer Engagement Consultancy"/>
    <s v="16465"/>
    <s v="8897859619"/>
    <m/>
    <m/>
    <m/>
    <n v="127.5139089"/>
    <x v="8"/>
    <x v="87"/>
    <x v="1"/>
  </r>
  <r>
    <s v="Journal"/>
    <x v="4"/>
    <s v="CX"/>
    <s v="Revenue from CX projects"/>
    <d v="2024-08-31T00:00:00"/>
    <x v="0"/>
    <s v="49724"/>
    <s v="891782"/>
    <s v="330 American Chemical Society : 1338 Eloqua Enablement Support H2 2024"/>
    <s v="34862"/>
    <s v="20186694415"/>
    <m/>
    <m/>
    <m/>
    <n v="271.73056499179398"/>
    <x v="8"/>
    <x v="88"/>
    <x v="1"/>
  </r>
  <r>
    <s v="Journal"/>
    <x v="13"/>
    <s v="CX"/>
    <s v="Revenue from CX projects"/>
    <d v="2024-08-31T00:00:00"/>
    <x v="0"/>
    <s v="51467"/>
    <s v="895550"/>
    <s v="346 KYOCERA Document Solutions Europe B.V. : 799 Sales Toolkit Development &amp; Support"/>
    <s v="20698"/>
    <s v="8504915609"/>
    <m/>
    <m/>
    <m/>
    <n v="120.6583224"/>
    <x v="8"/>
    <x v="85"/>
    <x v="1"/>
  </r>
  <r>
    <s v="Journal"/>
    <x v="13"/>
    <s v="CX"/>
    <s v="Revenue from CX projects"/>
    <d v="2024-08-31T00:00:00"/>
    <x v="0"/>
    <s v="49343"/>
    <s v="889829"/>
    <s v="340 CZ Verzekeringen : 910 Migration Webforms"/>
    <s v="23530"/>
    <s v="15310283836"/>
    <m/>
    <m/>
    <m/>
    <n v="68.555864999999997"/>
    <x v="8"/>
    <x v="89"/>
    <x v="1"/>
  </r>
  <r>
    <s v="Journal"/>
    <x v="13"/>
    <s v="CX"/>
    <s v="Revenue from CX projects"/>
    <d v="2024-08-31T00:00:00"/>
    <x v="0"/>
    <s v="49482"/>
    <s v="890136"/>
    <s v="379 Henkel AG &amp; Co. KGaA : 629 Henkel SmartWash Customer Engagement Consultancy"/>
    <s v="16465"/>
    <s v="8897859619"/>
    <m/>
    <m/>
    <m/>
    <n v="255.02781780000001"/>
    <x v="8"/>
    <x v="87"/>
    <x v="1"/>
  </r>
  <r>
    <s v="Journal"/>
    <x v="4"/>
    <s v="CX"/>
    <s v="Revenue from CX projects"/>
    <d v="2024-08-31T00:00:00"/>
    <x v="0"/>
    <s v="49449"/>
    <s v="890117"/>
    <s v="386 ICC in Engagement Factory UK Represents Represents Blend360 : 1126 Amperity Premium Services Pod_R1"/>
    <s v="27419"/>
    <m/>
    <m/>
    <m/>
    <m/>
    <n v="1217.3321735168304"/>
    <x v="8"/>
    <x v="24"/>
    <x v="1"/>
  </r>
  <r>
    <s v="Journal"/>
    <x v="13"/>
    <s v="CX"/>
    <s v="Revenue from CX projects"/>
    <d v="2024-08-31T00:00:00"/>
    <x v="0"/>
    <s v="49537"/>
    <s v="890022"/>
    <s v="340 CZ Verzekeringen : 795 Dedicated Marketing Automation Support"/>
    <s v="20491"/>
    <s v="14040307053"/>
    <m/>
    <m/>
    <m/>
    <n v="833.63931839999998"/>
    <x v="8"/>
    <x v="89"/>
    <x v="1"/>
  </r>
  <r>
    <s v="Journal"/>
    <x v="13"/>
    <s v="CX"/>
    <s v="Revenue from CX projects"/>
    <d v="2024-08-31T00:00:00"/>
    <x v="0"/>
    <s v="51492"/>
    <s v="895563"/>
    <s v="299 Axa Investment Managers SA : 1384 Eloqua Support 2024"/>
    <s v="36932"/>
    <m/>
    <m/>
    <m/>
    <m/>
    <n v="180.98748359999999"/>
    <x v="8"/>
    <x v="84"/>
    <x v="1"/>
  </r>
  <r>
    <s v="Journal"/>
    <x v="13"/>
    <s v="CX"/>
    <s v="Revenue from CX projects"/>
    <d v="2024-08-31T00:00:00"/>
    <x v="0"/>
    <s v="51487"/>
    <s v="895460"/>
    <s v="299 Axa Investment Managers SA : 1384 Eloqua Support 2024"/>
    <s v="36932"/>
    <m/>
    <m/>
    <m/>
    <m/>
    <n v="148.08066840000001"/>
    <x v="8"/>
    <x v="84"/>
    <x v="1"/>
  </r>
  <r>
    <s v="Journal"/>
    <x v="4"/>
    <s v="CX"/>
    <s v="Revenue from CX projects"/>
    <d v="2024-08-31T00:00:00"/>
    <x v="0"/>
    <s v="49741"/>
    <s v="891415"/>
    <s v="330 American Chemical Society : 1338 Eloqua Enablement Support H2 2024"/>
    <s v="34862"/>
    <s v="20186694415"/>
    <m/>
    <m/>
    <m/>
    <n v="133.39382522060757"/>
    <x v="8"/>
    <x v="88"/>
    <x v="1"/>
  </r>
  <r>
    <s v="Journal"/>
    <x v="13"/>
    <s v="CX"/>
    <s v="Revenue from CX projects"/>
    <d v="2024-08-31T00:00:00"/>
    <x v="0"/>
    <s v="51464"/>
    <s v="895447"/>
    <s v="346 KYOCERA Document Solutions Europe B.V. : 799 Sales Toolkit Development &amp; Support"/>
    <s v="20698"/>
    <s v="8504915609"/>
    <m/>
    <m/>
    <m/>
    <n v="120.6583224"/>
    <x v="8"/>
    <x v="85"/>
    <x v="1"/>
  </r>
  <r>
    <s v="Journal"/>
    <x v="13"/>
    <s v="CX"/>
    <s v="Revenue from CX projects"/>
    <d v="2024-08-31T00:00:00"/>
    <x v="0"/>
    <s v="51462"/>
    <s v="895446"/>
    <s v="346 KYOCERA Document Solutions Europe B.V. : 799 Sales Toolkit Development &amp; Support"/>
    <s v="20698"/>
    <s v="8504915609"/>
    <m/>
    <m/>
    <m/>
    <n v="120.6583224"/>
    <x v="8"/>
    <x v="85"/>
    <x v="1"/>
  </r>
  <r>
    <s v="Journal"/>
    <x v="13"/>
    <s v="CX"/>
    <s v="Revenue from CX projects"/>
    <d v="2024-08-31T00:00:00"/>
    <x v="0"/>
    <s v="49488"/>
    <s v="890142"/>
    <s v="379 Henkel AG &amp; Co. KGaA : 629 Henkel SmartWash Customer Engagement Consultancy"/>
    <s v="16465"/>
    <s v="8897859619"/>
    <m/>
    <m/>
    <m/>
    <n v="459.05007203999998"/>
    <x v="8"/>
    <x v="87"/>
    <x v="1"/>
  </r>
  <r>
    <s v="Journal"/>
    <x v="4"/>
    <s v="CX"/>
    <s v="Revenue from CX projects"/>
    <d v="2024-08-31T00:00:00"/>
    <x v="0"/>
    <s v="49647"/>
    <s v="891376"/>
    <s v="330 American Chemical Society : 1338 Eloqua Enablement Support H2 2024"/>
    <s v="34862"/>
    <s v="20186694415"/>
    <m/>
    <m/>
    <m/>
    <n v="163.0383389950764"/>
    <x v="8"/>
    <x v="88"/>
    <x v="1"/>
  </r>
  <r>
    <s v="Journal"/>
    <x v="13"/>
    <s v="CX"/>
    <s v="Revenue from CX projects"/>
    <d v="2024-08-31T00:00:00"/>
    <x v="0"/>
    <s v="49725"/>
    <s v="891410"/>
    <s v="310 SSE AIRTRICITY LTD : 1386 Template Design Phase 2"/>
    <s v="37037"/>
    <m/>
    <m/>
    <m/>
    <m/>
    <n v="482.63328960000001"/>
    <x v="8"/>
    <x v="90"/>
    <x v="1"/>
  </r>
  <r>
    <s v="Journal"/>
    <x v="13"/>
    <s v="CX"/>
    <s v="Revenue from CX projects"/>
    <d v="2024-08-31T00:00:00"/>
    <x v="0"/>
    <s v="51463"/>
    <s v="895548"/>
    <s v="346 KYOCERA Document Solutions Europe B.V. : 799 Sales Toolkit Development &amp; Support"/>
    <s v="20698"/>
    <s v="8504915609"/>
    <m/>
    <m/>
    <m/>
    <n v="120.6583224"/>
    <x v="8"/>
    <x v="85"/>
    <x v="1"/>
  </r>
  <r>
    <s v="Journal"/>
    <x v="13"/>
    <s v="CX"/>
    <s v="Revenue from CX projects"/>
    <d v="2024-08-31T00:00:00"/>
    <x v="0"/>
    <s v="51539"/>
    <s v="896268"/>
    <s v="392 GNT Group B.V. : 1459 Manual Master UI"/>
    <s v="39132"/>
    <m/>
    <m/>
    <m/>
    <m/>
    <n v="2106.0361727999998"/>
    <x v="8"/>
    <x v="91"/>
    <x v="1"/>
  </r>
  <r>
    <s v="Journal"/>
    <x v="13"/>
    <s v="CX"/>
    <s v="Revenue from CX projects"/>
    <d v="2024-08-31T00:00:00"/>
    <x v="0"/>
    <s v="51502"/>
    <s v="895647"/>
    <s v="299 Axa Investment Managers SA : 1384 Eloqua Support 2024"/>
    <s v="36932"/>
    <m/>
    <m/>
    <m/>
    <m/>
    <n v="-37.020167100000002"/>
    <x v="8"/>
    <x v="84"/>
    <x v="1"/>
  </r>
  <r>
    <s v="Journal"/>
    <x v="13"/>
    <s v="CX"/>
    <s v="Revenue from CX projects"/>
    <d v="2024-08-31T00:00:00"/>
    <x v="0"/>
    <s v="49710"/>
    <s v="891493"/>
    <s v="310 SSE AIRTRICITY LTD : 1386 Template Design Phase 2"/>
    <s v="37037"/>
    <m/>
    <m/>
    <m/>
    <m/>
    <n v="142.5961992"/>
    <x v="8"/>
    <x v="90"/>
    <x v="1"/>
  </r>
  <r>
    <s v="Journal"/>
    <x v="4"/>
    <s v="CX"/>
    <s v="Revenue from CX projects"/>
    <d v="2024-08-31T00:00:00"/>
    <x v="0"/>
    <s v="49606"/>
    <s v="890353"/>
    <s v="329 Belmond Management Limited : 1003 Responsys Support 2024"/>
    <s v="25431"/>
    <s v="15951609682"/>
    <m/>
    <m/>
    <m/>
    <n v="136.22205454351095"/>
    <x v="8"/>
    <x v="86"/>
    <x v="1"/>
  </r>
  <r>
    <s v="Journal"/>
    <x v="4"/>
    <s v="CX"/>
    <s v="Revenue from CX projects"/>
    <d v="2024-08-31T00:00:00"/>
    <x v="0"/>
    <s v="49601"/>
    <s v="890348"/>
    <s v="329 Belmond Management Limited : 1003 Responsys Support 2024"/>
    <s v="25431"/>
    <s v="15951609682"/>
    <m/>
    <m/>
    <m/>
    <n v="272.4441090870219"/>
    <x v="8"/>
    <x v="86"/>
    <x v="1"/>
  </r>
  <r>
    <s v="Journal"/>
    <x v="13"/>
    <s v="CX"/>
    <s v="Revenue from CX projects"/>
    <d v="2024-08-31T00:00:00"/>
    <x v="0"/>
    <s v="49402"/>
    <s v="889877"/>
    <s v="399 Mazars N.V. : 934 Eloqua Support en Integratie 2024"/>
    <s v="24387"/>
    <m/>
    <m/>
    <m/>
    <m/>
    <n v="159.04960679999999"/>
    <x v="8"/>
    <x v="92"/>
    <x v="1"/>
  </r>
  <r>
    <s v="Journal"/>
    <x v="4"/>
    <s v="CX"/>
    <s v="Revenue from CX projects"/>
    <d v="2024-08-31T00:00:00"/>
    <x v="0"/>
    <s v="49675"/>
    <s v="891392"/>
    <s v="330 American Chemical Society : 1338 Eloqua Enablement Support H2 2024"/>
    <s v="34862"/>
    <s v="20186694415"/>
    <m/>
    <m/>
    <m/>
    <n v="54.346112998358798"/>
    <x v="8"/>
    <x v="88"/>
    <x v="1"/>
  </r>
  <r>
    <s v="Journal"/>
    <x v="13"/>
    <s v="CX"/>
    <s v="Revenue from CX projects"/>
    <d v="2024-08-31T00:00:00"/>
    <x v="0"/>
    <s v="51471"/>
    <s v="895449"/>
    <s v="346 KYOCERA Document Solutions Europe B.V. : 799 Sales Toolkit Development &amp; Support"/>
    <s v="20698"/>
    <s v="8504915609"/>
    <m/>
    <m/>
    <m/>
    <n v="120.6583224"/>
    <x v="8"/>
    <x v="85"/>
    <x v="1"/>
  </r>
  <r>
    <s v="Journal"/>
    <x v="4"/>
    <s v="CX"/>
    <s v="Revenue from CX projects"/>
    <d v="2024-08-31T00:00:00"/>
    <x v="0"/>
    <s v="49605"/>
    <s v="890352"/>
    <s v="329 Belmond Management Limited : 1003 Responsys Support 2024"/>
    <s v="25431"/>
    <s v="15951609682"/>
    <m/>
    <m/>
    <m/>
    <n v="181.62940605801461"/>
    <x v="8"/>
    <x v="86"/>
    <x v="1"/>
  </r>
  <r>
    <s v="Journal"/>
    <x v="13"/>
    <s v="CX"/>
    <s v="Revenue from CX projects"/>
    <d v="2024-08-31T00:00:00"/>
    <x v="0"/>
    <s v="49535"/>
    <s v="890021"/>
    <s v="340 CZ Verzekeringen : 795 Dedicated Marketing Automation Support"/>
    <s v="20491"/>
    <s v="14040307053"/>
    <m/>
    <m/>
    <m/>
    <n v="833.63931839999998"/>
    <x v="8"/>
    <x v="89"/>
    <x v="1"/>
  </r>
  <r>
    <s v="Journal"/>
    <x v="13"/>
    <s v="CX"/>
    <s v="Revenue from CX projects"/>
    <d v="2024-08-31T00:00:00"/>
    <x v="0"/>
    <s v="51498"/>
    <s v="895465"/>
    <s v="299 Axa Investment Managers SA : 1384 Eloqua Support 2024"/>
    <s v="36932"/>
    <m/>
    <m/>
    <m/>
    <m/>
    <n v="271.48122540000003"/>
    <x v="8"/>
    <x v="84"/>
    <x v="1"/>
  </r>
  <r>
    <s v="Journal"/>
    <x v="4"/>
    <s v="CX"/>
    <s v="Revenue from CX projects"/>
    <d v="2024-08-31T00:00:00"/>
    <x v="0"/>
    <s v="49684"/>
    <s v="891776"/>
    <s v="333 Just Retirement Services Ltd : 920 Technical Support Services 24"/>
    <s v="24052"/>
    <s v="6056925267"/>
    <m/>
    <m/>
    <m/>
    <n v="83.679262076728151"/>
    <x v="8"/>
    <x v="83"/>
    <x v="1"/>
  </r>
  <r>
    <s v="Journal"/>
    <x v="4"/>
    <s v="CX"/>
    <s v="Revenue from CX projects"/>
    <d v="2024-08-31T00:00:00"/>
    <x v="0"/>
    <s v="49661"/>
    <s v="891387"/>
    <s v="330 American Chemical Society : 1338 Eloqua Enablement Support H2 2024"/>
    <s v="34862"/>
    <s v="20186694415"/>
    <m/>
    <m/>
    <m/>
    <n v="135.85879573139493"/>
    <x v="8"/>
    <x v="88"/>
    <x v="1"/>
  </r>
  <r>
    <s v="Journal"/>
    <x v="4"/>
    <s v="CX"/>
    <s v="Revenue from CX projects"/>
    <d v="2024-08-31T00:00:00"/>
    <x v="0"/>
    <s v="49707"/>
    <s v="891408"/>
    <s v="330 American Chemical Society : 1338 Eloqua Enablement Support H2 2024"/>
    <s v="34862"/>
    <s v="20186694415"/>
    <m/>
    <m/>
    <m/>
    <n v="190.20490872975373"/>
    <x v="8"/>
    <x v="88"/>
    <x v="1"/>
  </r>
  <r>
    <s v="Journal"/>
    <x v="4"/>
    <s v="CX"/>
    <s v="Revenue from CX projects"/>
    <d v="2024-08-31T00:00:00"/>
    <x v="0"/>
    <s v="49722"/>
    <s v="891781"/>
    <s v="330 American Chemical Society : 1338 Eloqua Enablement Support H2 2024"/>
    <s v="34862"/>
    <s v="20186694415"/>
    <m/>
    <m/>
    <m/>
    <n v="133.39382522060757"/>
    <x v="8"/>
    <x v="88"/>
    <x v="1"/>
  </r>
  <r>
    <s v="Journal"/>
    <x v="13"/>
    <s v="CX"/>
    <s v="Revenue from CX projects"/>
    <d v="2024-08-31T00:00:00"/>
    <x v="0"/>
    <s v="49585"/>
    <s v="890336"/>
    <s v="296 Arrow Electronics Inc and Subsidiaries : 401 Arrow USA Dedicated Resource"/>
    <s v="9639"/>
    <s v="16767474052"/>
    <m/>
    <m/>
    <m/>
    <n v="10673.2596964896"/>
    <x v="8"/>
    <x v="93"/>
    <x v="1"/>
  </r>
  <r>
    <s v="Journal"/>
    <x v="13"/>
    <s v="CX"/>
    <s v="Revenue from CX projects"/>
    <d v="2024-08-31T00:00:00"/>
    <x v="0"/>
    <s v="49553"/>
    <s v="890189"/>
    <s v="340 CZ Verzekeringen : 795 Dedicated Marketing Automation Support"/>
    <s v="20491"/>
    <s v="14040307053"/>
    <m/>
    <m/>
    <m/>
    <n v="833.63931839999998"/>
    <x v="8"/>
    <x v="89"/>
    <x v="1"/>
  </r>
  <r>
    <s v="Journal"/>
    <x v="13"/>
    <s v="CX"/>
    <s v="Revenue from CX projects"/>
    <d v="2024-08-31T00:00:00"/>
    <x v="0"/>
    <s v="49716"/>
    <s v="891499"/>
    <s v="310 SSE AIRTRICITY LTD : 1386 Template Design Phase 2"/>
    <s v="37037"/>
    <m/>
    <m/>
    <m/>
    <m/>
    <n v="361.97496719999998"/>
    <x v="8"/>
    <x v="90"/>
    <x v="1"/>
  </r>
  <r>
    <s v="Journal"/>
    <x v="13"/>
    <s v="CX"/>
    <s v="Revenue from CX projects"/>
    <d v="2024-08-31T00:00:00"/>
    <x v="0"/>
    <s v="51499"/>
    <s v="895466"/>
    <s v="299 Axa Investment Managers SA : 1384 Eloqua Support 2024"/>
    <s v="36932"/>
    <m/>
    <m/>
    <m/>
    <m/>
    <n v="37.020167100000002"/>
    <x v="8"/>
    <x v="84"/>
    <x v="1"/>
  </r>
  <r>
    <s v="Journal"/>
    <x v="4"/>
    <s v="CX"/>
    <s v="Revenue from CX projects"/>
    <d v="2024-08-31T00:00:00"/>
    <x v="0"/>
    <s v="49589"/>
    <s v="890340"/>
    <s v="330 American Chemical Society : 1261 SEO Enablement and Reporting - June 24 / Nov 24"/>
    <s v="32544"/>
    <s v="15540690797"/>
    <m/>
    <m/>
    <m/>
    <n v="1106.6549975824789"/>
    <x v="8"/>
    <x v="88"/>
    <x v="1"/>
  </r>
  <r>
    <s v="Journal"/>
    <x v="4"/>
    <s v="CX"/>
    <s v="Revenue from CX projects"/>
    <d v="2024-08-31T00:00:00"/>
    <x v="0"/>
    <s v="49599"/>
    <s v="890438"/>
    <s v="329 Belmond Management Limited : 1003 Responsys Support 2024"/>
    <s v="25431"/>
    <s v="15951609682"/>
    <m/>
    <m/>
    <m/>
    <n v="181.62940605801461"/>
    <x v="8"/>
    <x v="86"/>
    <x v="1"/>
  </r>
  <r>
    <s v="Journal"/>
    <x v="13"/>
    <s v="CX"/>
    <s v="Revenue from CX projects"/>
    <d v="2024-08-31T00:00:00"/>
    <x v="0"/>
    <s v="49460"/>
    <s v="890128"/>
    <s v="379 Henkel AG &amp; Co. KGaA : 629 Henkel SmartWash Customer Engagement Consultancy"/>
    <s v="16465"/>
    <s v="8897859619"/>
    <m/>
    <m/>
    <m/>
    <n v="306.03338136000002"/>
    <x v="8"/>
    <x v="87"/>
    <x v="1"/>
  </r>
  <r>
    <s v="Journal"/>
    <x v="4"/>
    <s v="CX"/>
    <s v="Revenue from CX projects"/>
    <d v="2024-08-31T00:00:00"/>
    <x v="0"/>
    <s v="49655"/>
    <s v="891574"/>
    <s v="330 American Chemical Society : 1338 Eloqua Enablement Support H2 2024"/>
    <s v="34862"/>
    <s v="20186694415"/>
    <m/>
    <m/>
    <m/>
    <n v="163.0383389950764"/>
    <x v="8"/>
    <x v="88"/>
    <x v="1"/>
  </r>
  <r>
    <s v="Journal"/>
    <x v="13"/>
    <s v="CX"/>
    <s v="Revenue from CX projects"/>
    <d v="2024-08-31T00:00:00"/>
    <x v="0"/>
    <s v="49727"/>
    <s v="891412"/>
    <s v="310 SSE AIRTRICITY LTD : 1386 Template Design Phase 2"/>
    <s v="37037"/>
    <m/>
    <m/>
    <m/>
    <m/>
    <n v="93.235976399999998"/>
    <x v="8"/>
    <x v="90"/>
    <x v="1"/>
  </r>
  <r>
    <s v="Journal"/>
    <x v="13"/>
    <s v="CX"/>
    <s v="Revenue from CX projects"/>
    <d v="2024-08-31T00:00:00"/>
    <x v="0"/>
    <s v="51503"/>
    <s v="895566"/>
    <s v="299 Axa Investment Managers SA : 1384 Eloqua Support 2024"/>
    <s v="36932"/>
    <m/>
    <m/>
    <m/>
    <m/>
    <n v="37.020167100000002"/>
    <x v="8"/>
    <x v="84"/>
    <x v="1"/>
  </r>
  <r>
    <s v="Journal"/>
    <x v="13"/>
    <s v="CX"/>
    <s v="Revenue from CX projects"/>
    <d v="2024-08-31T00:00:00"/>
    <x v="0"/>
    <s v="49480"/>
    <s v="890134"/>
    <s v="379 Henkel AG &amp; Co. KGaA : 629 Henkel SmartWash Customer Engagement Consultancy"/>
    <s v="16465"/>
    <s v="8897859619"/>
    <m/>
    <m/>
    <m/>
    <n v="382.54172670000003"/>
    <x v="8"/>
    <x v="87"/>
    <x v="1"/>
  </r>
  <r>
    <s v="Journal"/>
    <x v="4"/>
    <s v="CX"/>
    <s v="Revenue from CX projects"/>
    <d v="2024-08-31T00:00:00"/>
    <x v="0"/>
    <s v="49447"/>
    <s v="889915"/>
    <s v="386 ICC in Engagement Factory UK Represents Represents Blend360 : 1126 Amperity Premium Services Pod_R1"/>
    <s v="27419"/>
    <m/>
    <m/>
    <m/>
    <m/>
    <n v="-695.61467814418768"/>
    <x v="8"/>
    <x v="24"/>
    <x v="1"/>
  </r>
  <r>
    <s v="Journal"/>
    <x v="13"/>
    <s v="CX"/>
    <s v="Revenue from CX projects"/>
    <d v="2024-08-31T00:00:00"/>
    <x v="0"/>
    <s v="49405"/>
    <s v="889880"/>
    <s v="379 Henkel AG &amp; Co. KGaA : 629 Henkel SmartWash Customer Engagement Consultancy"/>
    <s v="16465"/>
    <s v="8897859619"/>
    <m/>
    <m/>
    <m/>
    <n v="127.5139089"/>
    <x v="8"/>
    <x v="87"/>
    <x v="1"/>
  </r>
  <r>
    <s v="Journal"/>
    <x v="13"/>
    <s v="CX"/>
    <s v="Revenue from CX projects"/>
    <d v="2024-08-31T00:00:00"/>
    <x v="0"/>
    <s v="49371"/>
    <s v="889847"/>
    <s v="340 CZ Verzekeringen : 1156 Business Support 2024"/>
    <s v="28257"/>
    <s v="16173717633"/>
    <m/>
    <m/>
    <m/>
    <n v="148.08066840000001"/>
    <x v="8"/>
    <x v="89"/>
    <x v="1"/>
  </r>
  <r>
    <s v="Journal"/>
    <x v="4"/>
    <s v="CX"/>
    <s v="Revenue from CX projects"/>
    <d v="2024-08-31T00:00:00"/>
    <x v="0"/>
    <s v="49649"/>
    <s v="891377"/>
    <s v="330 American Chemical Society : 1338 Eloqua Enablement Support H2 2024"/>
    <s v="34862"/>
    <s v="20186694415"/>
    <m/>
    <m/>
    <m/>
    <n v="133.39382522060757"/>
    <x v="8"/>
    <x v="88"/>
    <x v="1"/>
  </r>
  <r>
    <s v="Journal"/>
    <x v="4"/>
    <s v="CX"/>
    <s v="Revenue from CX projects"/>
    <d v="2024-08-31T00:00:00"/>
    <x v="0"/>
    <s v="49455"/>
    <s v="890123"/>
    <s v="386 ICC in Engagement Factory UK Represents Represents Blend360 : 1126 Amperity Premium Services Pod_R1"/>
    <s v="27419"/>
    <m/>
    <m/>
    <m/>
    <m/>
    <n v="521.71749537264282"/>
    <x v="8"/>
    <x v="24"/>
    <x v="1"/>
  </r>
  <r>
    <s v="Journal"/>
    <x v="13"/>
    <s v="CX"/>
    <s v="Revenue from CX projects"/>
    <d v="2024-08-31T00:00:00"/>
    <x v="0"/>
    <s v="49440"/>
    <s v="889909"/>
    <s v="379 Henkel AG &amp; Co. KGaA : 629 Henkel SmartWash Customer Engagement Consultancy"/>
    <s v="16465"/>
    <s v="8897859619"/>
    <m/>
    <m/>
    <m/>
    <n v="637.56954450000001"/>
    <x v="8"/>
    <x v="87"/>
    <x v="1"/>
  </r>
  <r>
    <s v="Journal"/>
    <x v="14"/>
    <s v="CX"/>
    <s v="Revenue from CX projects"/>
    <d v="2024-08-31T00:00:00"/>
    <x v="0"/>
    <s v="49379"/>
    <s v="889854"/>
    <s v="286 Bonnier News AB : 405 Ongoing Support"/>
    <s v="9643"/>
    <s v="12560559931"/>
    <m/>
    <m/>
    <m/>
    <n v="57.061211515983977"/>
    <x v="8"/>
    <x v="94"/>
    <x v="1"/>
  </r>
  <r>
    <s v="Journal"/>
    <x v="13"/>
    <s v="CX"/>
    <s v="Revenue from CX projects"/>
    <d v="2024-08-31T00:00:00"/>
    <x v="0"/>
    <s v="49514"/>
    <s v="890162"/>
    <s v="346 KYOCERA Document Solutions Europe B.V. : 435 KYO Pardot Support"/>
    <s v="10051"/>
    <s v="12649095808"/>
    <m/>
    <m/>
    <m/>
    <n v="411.33519000000001"/>
    <x v="8"/>
    <x v="85"/>
    <x v="1"/>
  </r>
  <r>
    <s v="Journal"/>
    <x v="4"/>
    <s v="CX"/>
    <s v="Revenue from CX projects"/>
    <d v="2024-08-31T00:00:00"/>
    <x v="0"/>
    <s v="49733"/>
    <s v="891576"/>
    <s v="330 American Chemical Society : 1338 Eloqua Enablement Support H2 2024"/>
    <s v="34862"/>
    <s v="20186694415"/>
    <m/>
    <m/>
    <m/>
    <n v="54.346112998358798"/>
    <x v="8"/>
    <x v="88"/>
    <x v="1"/>
  </r>
  <r>
    <s v="Journal"/>
    <x v="13"/>
    <s v="CX"/>
    <s v="Revenue from CX projects"/>
    <d v="2024-08-31T00:00:00"/>
    <x v="0"/>
    <s v="51478"/>
    <s v="895554"/>
    <s v="346 KYOCERA Document Solutions Europe B.V. : 799 Sales Toolkit Development &amp; Support"/>
    <s v="20698"/>
    <s v="8504915609"/>
    <m/>
    <m/>
    <m/>
    <n v="241.31664480000001"/>
    <x v="8"/>
    <x v="85"/>
    <x v="1"/>
  </r>
  <r>
    <s v="Journal"/>
    <x v="13"/>
    <s v="CX"/>
    <s v="Revenue from CX projects"/>
    <d v="2024-08-31T00:00:00"/>
    <x v="0"/>
    <s v="51496"/>
    <s v="895463"/>
    <s v="299 Axa Investment Managers SA : 1384 Eloqua Support 2024"/>
    <s v="36932"/>
    <m/>
    <m/>
    <m/>
    <m/>
    <n v="180.98748359999999"/>
    <x v="8"/>
    <x v="84"/>
    <x v="1"/>
  </r>
  <r>
    <s v="Journal"/>
    <x v="13"/>
    <s v="CX"/>
    <s v="Revenue from CX projects"/>
    <d v="2024-08-31T00:00:00"/>
    <x v="0"/>
    <s v="49446"/>
    <s v="889914"/>
    <s v="379 Henkel AG &amp; Co. KGaA : 629 Henkel SmartWash Customer Engagement Consultancy"/>
    <s v="16465"/>
    <s v="8897859619"/>
    <m/>
    <m/>
    <m/>
    <n v="191.2763478192"/>
    <x v="8"/>
    <x v="87"/>
    <x v="1"/>
  </r>
  <r>
    <s v="Journal"/>
    <x v="4"/>
    <s v="CX"/>
    <s v="Revenue from CX projects"/>
    <d v="2024-08-31T00:00:00"/>
    <x v="0"/>
    <s v="49703"/>
    <s v="891405"/>
    <s v="330 American Chemical Society : 1338 Eloqua Enablement Support H2 2024"/>
    <s v="34862"/>
    <s v="20186694415"/>
    <m/>
    <m/>
    <m/>
    <n v="163.0383389950764"/>
    <x v="8"/>
    <x v="88"/>
    <x v="1"/>
  </r>
  <r>
    <s v="Journal"/>
    <x v="13"/>
    <s v="CX"/>
    <s v="Revenue from CX projects"/>
    <d v="2024-08-31T00:00:00"/>
    <x v="0"/>
    <s v="51473"/>
    <s v="895451"/>
    <s v="346 KYOCERA Document Solutions Europe B.V. : 799 Sales Toolkit Development &amp; Support"/>
    <s v="20698"/>
    <s v="8504915609"/>
    <m/>
    <m/>
    <m/>
    <n v="120.6583224"/>
    <x v="8"/>
    <x v="85"/>
    <x v="1"/>
  </r>
  <r>
    <s v="Journal"/>
    <x v="13"/>
    <s v="CX"/>
    <s v="Revenue from CX projects"/>
    <d v="2024-08-31T00:00:00"/>
    <x v="0"/>
    <s v="49456"/>
    <s v="890124"/>
    <s v="379 Henkel AG &amp; Co. KGaA : 629 Henkel SmartWash Customer Engagement Consultancy"/>
    <s v="16465"/>
    <s v="8897859619"/>
    <m/>
    <m/>
    <m/>
    <n v="306.03338136000002"/>
    <x v="8"/>
    <x v="87"/>
    <x v="1"/>
  </r>
  <r>
    <s v="Journal"/>
    <x v="13"/>
    <s v="CX"/>
    <s v="Revenue from CX projects"/>
    <d v="2024-08-31T00:00:00"/>
    <x v="0"/>
    <s v="49423"/>
    <s v="889898"/>
    <s v="379 Henkel AG &amp; Co. KGaA : 629 Henkel SmartWash Customer Engagement Consultancy"/>
    <s v="16465"/>
    <s v="8897859619"/>
    <m/>
    <m/>
    <m/>
    <n v="612.06676272000004"/>
    <x v="8"/>
    <x v="87"/>
    <x v="1"/>
  </r>
  <r>
    <s v="Journal"/>
    <x v="4"/>
    <s v="CX"/>
    <s v="Revenue from CX projects"/>
    <d v="2024-08-31T00:00:00"/>
    <x v="0"/>
    <s v="49593"/>
    <s v="890436"/>
    <s v="329 Belmond Management Limited : 1003 Responsys Support 2024"/>
    <s v="25431"/>
    <s v="15951609682"/>
    <m/>
    <m/>
    <m/>
    <n v="181.62940605801461"/>
    <x v="8"/>
    <x v="86"/>
    <x v="1"/>
  </r>
  <r>
    <s v="Journal"/>
    <x v="13"/>
    <s v="CX"/>
    <s v="Revenue from CX projects"/>
    <d v="2024-08-31T00:00:00"/>
    <x v="0"/>
    <s v="49378"/>
    <s v="889855"/>
    <s v="379 Henkel AG &amp; Co. KGaA : 629 Henkel SmartWash Customer Engagement Consultancy"/>
    <s v="16465"/>
    <s v="8897859619"/>
    <m/>
    <m/>
    <m/>
    <n v="191.2763478192"/>
    <x v="8"/>
    <x v="87"/>
    <x v="1"/>
  </r>
  <r>
    <s v="Journal"/>
    <x v="4"/>
    <s v="CX"/>
    <s v="Revenue from CX projects"/>
    <d v="2024-08-31T00:00:00"/>
    <x v="0"/>
    <s v="49726"/>
    <s v="891411"/>
    <s v="330 American Chemical Society : 1338 Eloqua Enablement Support H2 2024"/>
    <s v="34862"/>
    <s v="20186694415"/>
    <m/>
    <m/>
    <m/>
    <n v="54.346112998358798"/>
    <x v="8"/>
    <x v="88"/>
    <x v="1"/>
  </r>
  <r>
    <s v="Journal"/>
    <x v="4"/>
    <s v="CX"/>
    <s v="Revenue from CX projects"/>
    <d v="2024-08-31T00:00:00"/>
    <x v="0"/>
    <s v="49439"/>
    <s v="890018"/>
    <s v="386 ICC in Engagement Factory UK Represents Represents Blend360 : 1126 Amperity Premium Services Pod_R1"/>
    <s v="27419"/>
    <m/>
    <m/>
    <m/>
    <m/>
    <n v="347.80733907209384"/>
    <x v="8"/>
    <x v="24"/>
    <x v="1"/>
  </r>
  <r>
    <s v="Journal"/>
    <x v="14"/>
    <s v="CX"/>
    <s v="Revenue from CX projects"/>
    <d v="2024-08-31T00:00:00"/>
    <x v="0"/>
    <s v="49383"/>
    <s v="889859"/>
    <s v="286 Bonnier News AB : 405 Ongoing Support"/>
    <s v="9643"/>
    <s v="12560559931"/>
    <m/>
    <m/>
    <m/>
    <n v="171.18363454795193"/>
    <x v="8"/>
    <x v="94"/>
    <x v="1"/>
  </r>
  <r>
    <s v="Journal"/>
    <x v="13"/>
    <s v="CX"/>
    <s v="Revenue from CX projects"/>
    <d v="2024-08-31T00:00:00"/>
    <x v="0"/>
    <s v="49425"/>
    <s v="889900"/>
    <s v="379 Henkel AG &amp; Co. KGaA : 629 Henkel SmartWash Customer Engagement Consultancy"/>
    <s v="16465"/>
    <s v="8897859619"/>
    <m/>
    <m/>
    <m/>
    <n v="127.5139089"/>
    <x v="8"/>
    <x v="87"/>
    <x v="1"/>
  </r>
  <r>
    <s v="Journal"/>
    <x v="13"/>
    <s v="CX"/>
    <s v="Revenue from CX projects"/>
    <d v="2024-08-31T00:00:00"/>
    <x v="0"/>
    <s v="49399"/>
    <s v="889874"/>
    <s v="379 Henkel AG &amp; Co. KGaA : 629 Henkel SmartWash Customer Engagement Consultancy"/>
    <s v="16465"/>
    <s v="8897859619"/>
    <m/>
    <m/>
    <m/>
    <n v="637.56954450000001"/>
    <x v="8"/>
    <x v="87"/>
    <x v="1"/>
  </r>
  <r>
    <s v="Journal"/>
    <x v="13"/>
    <s v="CX"/>
    <s v="Revenue from CX projects"/>
    <d v="2024-08-31T00:00:00"/>
    <x v="0"/>
    <s v="49381"/>
    <s v="889857"/>
    <s v="379 Henkel AG &amp; Co. KGaA : 629 Henkel SmartWash Customer Engagement Consultancy"/>
    <s v="16465"/>
    <s v="8897859619"/>
    <m/>
    <m/>
    <m/>
    <n v="127.5139089"/>
    <x v="8"/>
    <x v="87"/>
    <x v="1"/>
  </r>
  <r>
    <s v="Journal"/>
    <x v="13"/>
    <s v="CX"/>
    <s v="Revenue from CX projects"/>
    <d v="2024-08-31T00:00:00"/>
    <x v="0"/>
    <s v="51477"/>
    <s v="895455"/>
    <s v="346 KYOCERA Document Solutions Europe B.V. : 799 Sales Toolkit Development &amp; Support"/>
    <s v="20698"/>
    <s v="8504915609"/>
    <m/>
    <m/>
    <m/>
    <n v="120.6583224"/>
    <x v="8"/>
    <x v="85"/>
    <x v="1"/>
  </r>
  <r>
    <s v="Journal"/>
    <x v="4"/>
    <s v="CX"/>
    <s v="Revenue from CX projects"/>
    <d v="2024-08-31T00:00:00"/>
    <x v="0"/>
    <s v="49709"/>
    <s v="891492"/>
    <s v="330 American Chemical Society : 1338 Eloqua Enablement Support H2 2024"/>
    <s v="34862"/>
    <s v="20186694415"/>
    <m/>
    <m/>
    <m/>
    <n v="133.39382522060757"/>
    <x v="8"/>
    <x v="88"/>
    <x v="1"/>
  </r>
  <r>
    <s v="Journal"/>
    <x v="4"/>
    <s v="CX"/>
    <s v="Revenue from CX projects"/>
    <d v="2024-08-31T00:00:00"/>
    <x v="0"/>
    <s v="49650"/>
    <s v="891379"/>
    <s v="330 American Chemical Society : 1338 Eloqua Enablement Support H2 2024"/>
    <s v="34862"/>
    <s v="20186694415"/>
    <m/>
    <m/>
    <m/>
    <n v="217.38445199343519"/>
    <x v="8"/>
    <x v="88"/>
    <x v="1"/>
  </r>
  <r>
    <s v="Journal"/>
    <x v="4"/>
    <s v="CX"/>
    <s v="Revenue from CX projects"/>
    <d v="2024-08-31T00:00:00"/>
    <x v="0"/>
    <s v="51538"/>
    <s v="896267"/>
    <s v="333 Just Retirement Services Ltd : 1401 License - Litmus Plus (email testing software) 19-08-2024/18-08-2025"/>
    <s v="37959"/>
    <m/>
    <m/>
    <m/>
    <m/>
    <n v="214.06322856837434"/>
    <x v="8"/>
    <x v="83"/>
    <x v="1"/>
  </r>
  <r>
    <s v="Journal"/>
    <x v="13"/>
    <s v="CX"/>
    <s v="Revenue from CX projects"/>
    <d v="2024-08-31T00:00:00"/>
    <x v="0"/>
    <s v="49730"/>
    <s v="891503"/>
    <s v="310 SSE AIRTRICITY LTD : 1386 Template Design Phase 2"/>
    <s v="37037"/>
    <m/>
    <m/>
    <m/>
    <m/>
    <n v="142.5961992"/>
    <x v="8"/>
    <x v="90"/>
    <x v="1"/>
  </r>
  <r>
    <s v="Journal"/>
    <x v="13"/>
    <s v="CX"/>
    <s v="Revenue from CX projects"/>
    <d v="2024-08-31T00:00:00"/>
    <x v="0"/>
    <s v="49539"/>
    <s v="890180"/>
    <s v="340 CZ Verzekeringen : 795 Dedicated Marketing Automation Support"/>
    <s v="20491"/>
    <s v="14040307053"/>
    <m/>
    <m/>
    <m/>
    <n v="781.53686100000004"/>
    <x v="8"/>
    <x v="89"/>
    <x v="1"/>
  </r>
  <r>
    <s v="Journal"/>
    <x v="4"/>
    <s v="CX"/>
    <s v="Revenue from CX projects"/>
    <d v="2024-08-31T00:00:00"/>
    <x v="0"/>
    <s v="49688"/>
    <s v="891481"/>
    <s v="333 Just Retirement Services Ltd : 920 Technical Support Services 24"/>
    <s v="24052"/>
    <s v="6056925267"/>
    <m/>
    <m/>
    <m/>
    <n v="83.679262076728151"/>
    <x v="8"/>
    <x v="83"/>
    <x v="1"/>
  </r>
  <r>
    <s v="Journal"/>
    <x v="13"/>
    <s v="CX"/>
    <s v="Revenue from CX projects"/>
    <d v="2024-08-31T00:00:00"/>
    <x v="0"/>
    <s v="49738"/>
    <s v="891578"/>
    <s v="310 SSE AIRTRICITY LTD : 919 Dynamo SMS"/>
    <s v="24048"/>
    <s v="15517916068"/>
    <m/>
    <m/>
    <m/>
    <n v="131.62726079999999"/>
    <x v="8"/>
    <x v="90"/>
    <x v="1"/>
  </r>
  <r>
    <s v="Journal"/>
    <x v="4"/>
    <s v="CX"/>
    <s v="Revenue from CX projects"/>
    <d v="2024-08-31T00:00:00"/>
    <x v="0"/>
    <s v="49704"/>
    <s v="891406"/>
    <s v="334 Nana Wall Systems, Inc : 409 Eloqua Enablement"/>
    <s v="9647"/>
    <s v="10996678329"/>
    <m/>
    <m/>
    <m/>
    <n v="93.863482344981122"/>
    <x v="8"/>
    <x v="95"/>
    <x v="1"/>
  </r>
  <r>
    <s v="Journal"/>
    <x v="13"/>
    <s v="CX"/>
    <s v="Revenue from CX projects"/>
    <d v="2024-08-31T00:00:00"/>
    <x v="0"/>
    <s v="49350"/>
    <s v="889920"/>
    <s v="340 CZ Verzekeringen : 910 Migration Webforms"/>
    <s v="23530"/>
    <s v="15310283836"/>
    <m/>
    <m/>
    <m/>
    <n v="68.555864999999997"/>
    <x v="8"/>
    <x v="89"/>
    <x v="1"/>
  </r>
  <r>
    <s v="Journal"/>
    <x v="4"/>
    <s v="CX"/>
    <s v="Revenue from CX projects"/>
    <d v="2024-08-31T00:00:00"/>
    <x v="0"/>
    <s v="49600"/>
    <s v="890347"/>
    <s v="329 Belmond Management Limited : 1003 Responsys Support 2024"/>
    <s v="25431"/>
    <s v="15951609682"/>
    <m/>
    <m/>
    <m/>
    <n v="181.62940605801461"/>
    <x v="8"/>
    <x v="86"/>
    <x v="1"/>
  </r>
  <r>
    <s v="Journal"/>
    <x v="4"/>
    <s v="CX"/>
    <s v="Revenue from CX projects"/>
    <d v="2024-08-31T00:00:00"/>
    <x v="0"/>
    <s v="49713"/>
    <s v="891496"/>
    <s v="330 American Chemical Society : 1338 Eloqua Enablement Support H2 2024"/>
    <s v="34862"/>
    <s v="20186694415"/>
    <m/>
    <m/>
    <m/>
    <n v="271.73056499179398"/>
    <x v="8"/>
    <x v="88"/>
    <x v="1"/>
  </r>
  <r>
    <s v="Journal"/>
    <x v="4"/>
    <s v="CX"/>
    <s v="Revenue from CX projects"/>
    <d v="2024-08-31T00:00:00"/>
    <x v="0"/>
    <s v="49659"/>
    <s v="891385"/>
    <s v="330 American Chemical Society : 1338 Eloqua Enablement Support H2 2024"/>
    <s v="34862"/>
    <s v="20186694415"/>
    <m/>
    <m/>
    <m/>
    <n v="108.6922259967176"/>
    <x v="8"/>
    <x v="88"/>
    <x v="1"/>
  </r>
  <r>
    <s v="Journal"/>
    <x v="13"/>
    <s v="CX"/>
    <s v="Revenue from CX projects"/>
    <d v="2024-08-31T00:00:00"/>
    <x v="0"/>
    <s v="49353"/>
    <s v="889833"/>
    <s v="340 CZ Verzekeringen : 910 Migration Webforms"/>
    <s v="23530"/>
    <s v="15310283836"/>
    <m/>
    <m/>
    <m/>
    <n v="137.11172999999999"/>
    <x v="8"/>
    <x v="89"/>
    <x v="1"/>
  </r>
  <r>
    <s v="Journal"/>
    <x v="13"/>
    <s v="CX"/>
    <s v="Revenue from CX projects"/>
    <d v="2024-08-31T00:00:00"/>
    <x v="0"/>
    <s v="49478"/>
    <s v="889944"/>
    <s v="379 Henkel AG &amp; Co. KGaA : 629 Henkel SmartWash Customer Engagement Consultancy"/>
    <s v="16465"/>
    <s v="8897859619"/>
    <m/>
    <m/>
    <m/>
    <n v="58.661882563200002"/>
    <x v="8"/>
    <x v="87"/>
    <x v="1"/>
  </r>
  <r>
    <s v="Journal"/>
    <x v="14"/>
    <s v="CX"/>
    <s v="Revenue from CX projects"/>
    <d v="2024-08-31T00:00:00"/>
    <x v="0"/>
    <s v="49533"/>
    <s v="890177"/>
    <s v="287 LOfavörFagforb : 1337 SMS Connectors Setup"/>
    <s v="34861"/>
    <s v="16173718152"/>
    <m/>
    <m/>
    <m/>
    <n v="142.07904597032237"/>
    <x v="8"/>
    <x v="96"/>
    <x v="1"/>
  </r>
  <r>
    <s v="Journal"/>
    <x v="4"/>
    <s v="CX"/>
    <s v="Revenue from CX projects"/>
    <d v="2024-08-31T00:00:00"/>
    <x v="0"/>
    <s v="49687"/>
    <s v="891480"/>
    <s v="330 American Chemical Society : 1338 Eloqua Enablement Support H2 2024"/>
    <s v="34862"/>
    <s v="20186694415"/>
    <m/>
    <m/>
    <m/>
    <n v="217.38445199343519"/>
    <x v="8"/>
    <x v="88"/>
    <x v="1"/>
  </r>
  <r>
    <s v="Journal"/>
    <x v="4"/>
    <s v="CX"/>
    <s v="Revenue from CX projects"/>
    <d v="2024-08-31T00:00:00"/>
    <x v="0"/>
    <s v="49662"/>
    <s v="891388"/>
    <s v="330 American Chemical Society : 1338 Eloqua Enablement Support H2 2024"/>
    <s v="34862"/>
    <s v="20186694415"/>
    <m/>
    <m/>
    <m/>
    <n v="108.6922259967176"/>
    <x v="8"/>
    <x v="88"/>
    <x v="1"/>
  </r>
  <r>
    <s v="Journal"/>
    <x v="13"/>
    <s v="CX"/>
    <s v="Revenue from CX projects"/>
    <d v="2024-08-31T00:00:00"/>
    <x v="0"/>
    <s v="49510"/>
    <s v="890158"/>
    <s v="346 KYOCERA Document Solutions Europe B.V. : 435 KYO Pardot Support"/>
    <s v="10051"/>
    <s v="12649095808"/>
    <m/>
    <m/>
    <m/>
    <n v="137.11172999999999"/>
    <x v="8"/>
    <x v="85"/>
    <x v="1"/>
  </r>
  <r>
    <s v="Journal"/>
    <x v="13"/>
    <s v="CX"/>
    <s v="Revenue from CX projects"/>
    <d v="2024-08-31T00:00:00"/>
    <x v="0"/>
    <s v="49373"/>
    <s v="889849"/>
    <s v="340 CZ Verzekeringen : 1156 Business Support 2024"/>
    <s v="28257"/>
    <s v="16173717633"/>
    <m/>
    <m/>
    <m/>
    <n v="74.040334200000004"/>
    <x v="8"/>
    <x v="89"/>
    <x v="1"/>
  </r>
  <r>
    <s v="Journal"/>
    <x v="4"/>
    <s v="CX"/>
    <s v="Revenue from CX projects"/>
    <d v="2024-08-31T00:00:00"/>
    <x v="0"/>
    <s v="49689"/>
    <s v="891482"/>
    <s v="330 American Chemical Society : 1338 Eloqua Enablement Support H2 2024"/>
    <s v="34862"/>
    <s v="20186694415"/>
    <m/>
    <m/>
    <m/>
    <n v="54.346112998358798"/>
    <x v="8"/>
    <x v="88"/>
    <x v="1"/>
  </r>
  <r>
    <s v="Journal"/>
    <x v="4"/>
    <s v="CX"/>
    <s v="Revenue from CX projects"/>
    <d v="2024-08-31T00:00:00"/>
    <x v="0"/>
    <s v="49694"/>
    <s v="891487"/>
    <s v="333 Just Retirement Services Ltd : 920 Technical Support Services 24"/>
    <s v="24052"/>
    <s v="6056925267"/>
    <m/>
    <m/>
    <m/>
    <n v="83.679262076728151"/>
    <x v="8"/>
    <x v="83"/>
    <x v="1"/>
  </r>
  <r>
    <s v="Journal"/>
    <x v="4"/>
    <s v="CX"/>
    <s v="Revenue from CX projects"/>
    <d v="2024-08-31T00:00:00"/>
    <x v="0"/>
    <s v="49463"/>
    <s v="890131"/>
    <s v="386 ICC in Engagement Factory UK Represents Represents Blend360 : 1126 Amperity Premium Services Pod_R1"/>
    <s v="27419"/>
    <m/>
    <m/>
    <m/>
    <m/>
    <n v="608.66608675841519"/>
    <x v="8"/>
    <x v="24"/>
    <x v="1"/>
  </r>
  <r>
    <s v="Journal"/>
    <x v="13"/>
    <s v="CX"/>
    <s v="Revenue from CX projects"/>
    <d v="2024-08-31T00:00:00"/>
    <x v="0"/>
    <s v="49413"/>
    <s v="889888"/>
    <s v="379 Henkel AG &amp; Co. KGaA : 629 Henkel SmartWash Customer Engagement Consultancy"/>
    <s v="16465"/>
    <s v="8897859619"/>
    <m/>
    <m/>
    <m/>
    <n v="459.05007203999998"/>
    <x v="8"/>
    <x v="87"/>
    <x v="1"/>
  </r>
  <r>
    <s v="Journal"/>
    <x v="13"/>
    <s v="CX"/>
    <s v="Revenue from CX projects"/>
    <d v="2024-08-31T00:00:00"/>
    <x v="0"/>
    <s v="49547"/>
    <s v="890185"/>
    <s v="340 CZ Verzekeringen : 795 Dedicated Marketing Automation Support"/>
    <s v="20491"/>
    <s v="14040307053"/>
    <m/>
    <m/>
    <m/>
    <n v="833.63931839999998"/>
    <x v="8"/>
    <x v="89"/>
    <x v="1"/>
  </r>
  <r>
    <s v="Journal"/>
    <x v="4"/>
    <s v="CX"/>
    <s v="Revenue from CX projects"/>
    <d v="2024-08-31T00:00:00"/>
    <x v="0"/>
    <s v="49663"/>
    <s v="891389"/>
    <s v="330 American Chemical Society : 1338 Eloqua Enablement Support H2 2024"/>
    <s v="34862"/>
    <s v="20186694415"/>
    <m/>
    <m/>
    <m/>
    <n v="54.346112998358798"/>
    <x v="8"/>
    <x v="88"/>
    <x v="1"/>
  </r>
  <r>
    <s v="Journal"/>
    <x v="4"/>
    <s v="CX"/>
    <s v="Revenue from CX projects"/>
    <d v="2024-08-31T00:00:00"/>
    <x v="0"/>
    <s v="49702"/>
    <s v="891404"/>
    <s v="334 Nana Wall Systems, Inc : 409 Eloqua Enablement"/>
    <s v="9647"/>
    <s v="10996678329"/>
    <m/>
    <m/>
    <m/>
    <n v="108.6922259967176"/>
    <x v="8"/>
    <x v="95"/>
    <x v="1"/>
  </r>
  <r>
    <s v="Journal"/>
    <x v="4"/>
    <s v="CX"/>
    <s v="Revenue from CX projects"/>
    <d v="2024-08-31T00:00:00"/>
    <x v="0"/>
    <s v="49695"/>
    <s v="891488"/>
    <s v="330 American Chemical Society : 1338 Eloqua Enablement Support H2 2024"/>
    <s v="34862"/>
    <s v="20186694415"/>
    <m/>
    <m/>
    <m/>
    <n v="133.39382522060757"/>
    <x v="8"/>
    <x v="88"/>
    <x v="1"/>
  </r>
  <r>
    <s v="Journal"/>
    <x v="13"/>
    <s v="CX"/>
    <s v="Revenue from CX projects"/>
    <d v="2024-08-31T00:00:00"/>
    <x v="0"/>
    <s v="49504"/>
    <s v="889949"/>
    <s v="346 KYOCERA Document Solutions Europe B.V. : 435 KYO Pardot Support"/>
    <s v="10051"/>
    <s v="12649095808"/>
    <m/>
    <m/>
    <m/>
    <n v="137.11172999999999"/>
    <x v="8"/>
    <x v="85"/>
    <x v="1"/>
  </r>
  <r>
    <s v="Journal"/>
    <x v="13"/>
    <s v="CX"/>
    <s v="Revenue from CX projects"/>
    <d v="2024-08-31T00:00:00"/>
    <x v="0"/>
    <s v="49384"/>
    <s v="889860"/>
    <s v="379 Henkel AG &amp; Co. KGaA : 629 Henkel SmartWash Customer Engagement Consultancy"/>
    <s v="16465"/>
    <s v="8897859619"/>
    <m/>
    <m/>
    <m/>
    <n v="234.62559237599999"/>
    <x v="8"/>
    <x v="87"/>
    <x v="1"/>
  </r>
  <r>
    <s v="Journal"/>
    <x v="13"/>
    <s v="CX"/>
    <s v="Revenue from CX projects"/>
    <d v="2024-08-31T00:00:00"/>
    <x v="0"/>
    <s v="51501"/>
    <s v="895565"/>
    <s v="299 Axa Investment Managers SA : 1384 Eloqua Support 2024"/>
    <s v="36932"/>
    <m/>
    <m/>
    <m/>
    <m/>
    <n v="-37.020167100000002"/>
    <x v="8"/>
    <x v="84"/>
    <x v="1"/>
  </r>
  <r>
    <s v="Journal"/>
    <x v="4"/>
    <s v="CX"/>
    <s v="Revenue from CX projects"/>
    <d v="2024-08-31T00:00:00"/>
    <x v="0"/>
    <s v="49665"/>
    <s v="891475"/>
    <s v="330 American Chemical Society : 1338 Eloqua Enablement Support H2 2024"/>
    <s v="34862"/>
    <s v="20186694415"/>
    <m/>
    <m/>
    <m/>
    <n v="271.73056499179398"/>
    <x v="8"/>
    <x v="88"/>
    <x v="1"/>
  </r>
  <r>
    <s v="Journal"/>
    <x v="13"/>
    <s v="CX"/>
    <s v="Revenue from CX projects"/>
    <d v="2024-08-31T00:00:00"/>
    <x v="0"/>
    <s v="49356"/>
    <s v="889834"/>
    <s v="340 CZ Verzekeringen : 910 Migration Webforms"/>
    <s v="23530"/>
    <s v="15310283836"/>
    <m/>
    <m/>
    <m/>
    <n v="52.102457399999999"/>
    <x v="8"/>
    <x v="89"/>
    <x v="1"/>
  </r>
  <r>
    <s v="Journal"/>
    <x v="13"/>
    <s v="CX"/>
    <s v="Revenue from CX projects"/>
    <d v="2024-08-31T00:00:00"/>
    <x v="0"/>
    <s v="49474"/>
    <s v="889940"/>
    <s v="379 Henkel AG &amp; Co. KGaA : 629 Henkel SmartWash Customer Engagement Consultancy"/>
    <s v="16465"/>
    <s v="8897859619"/>
    <m/>
    <m/>
    <m/>
    <n v="127.5139089"/>
    <x v="8"/>
    <x v="87"/>
    <x v="1"/>
  </r>
  <r>
    <s v="Journal"/>
    <x v="13"/>
    <s v="CX"/>
    <s v="Revenue from CX projects"/>
    <d v="2024-08-31T00:00:00"/>
    <x v="0"/>
    <s v="49444"/>
    <s v="889912"/>
    <s v="379 Henkel AG &amp; Co. KGaA : 629 Henkel SmartWash Customer Engagement Consultancy"/>
    <s v="16465"/>
    <s v="8897859619"/>
    <m/>
    <m/>
    <m/>
    <n v="612.06676272000004"/>
    <x v="8"/>
    <x v="87"/>
    <x v="1"/>
  </r>
  <r>
    <s v="Journal"/>
    <x v="4"/>
    <s v="CX"/>
    <s v="Revenue from CX projects"/>
    <d v="2024-08-31T00:00:00"/>
    <x v="0"/>
    <s v="49443"/>
    <s v="889911"/>
    <s v="386 ICC in Engagement Factory UK Represents Represents Blend360 : 1126 Amperity Premium Services Pod_R1"/>
    <s v="27419"/>
    <m/>
    <m/>
    <m/>
    <m/>
    <n v="260.85874768632141"/>
    <x v="8"/>
    <x v="24"/>
    <x v="1"/>
  </r>
  <r>
    <s v="Journal"/>
    <x v="4"/>
    <s v="CX"/>
    <s v="Revenue from CX projects"/>
    <d v="2024-08-31T00:00:00"/>
    <x v="0"/>
    <s v="49592"/>
    <s v="890435"/>
    <s v="329 Belmond Management Limited : 1003 Responsys Support 2024"/>
    <s v="25431"/>
    <s v="15951609682"/>
    <m/>
    <m/>
    <m/>
    <n v="181.62940605801461"/>
    <x v="8"/>
    <x v="86"/>
    <x v="1"/>
  </r>
  <r>
    <s v="Journal"/>
    <x v="13"/>
    <s v="CX"/>
    <s v="Revenue from CX projects"/>
    <d v="2024-08-31T00:00:00"/>
    <x v="0"/>
    <s v="49376"/>
    <s v="889852"/>
    <s v="379 Henkel AG &amp; Co. KGaA : 629 Henkel SmartWash Customer Engagement Consultancy"/>
    <s v="16465"/>
    <s v="8897859619"/>
    <m/>
    <m/>
    <m/>
    <n v="765.08345340000005"/>
    <x v="8"/>
    <x v="87"/>
    <x v="1"/>
  </r>
  <r>
    <s v="Journal"/>
    <x v="4"/>
    <s v="CX"/>
    <s v="Revenue from CX projects"/>
    <d v="2024-08-31T00:00:00"/>
    <x v="0"/>
    <s v="49699"/>
    <s v="891401"/>
    <s v="334 Nana Wall Systems, Inc : 409 Eloqua Enablement"/>
    <s v="9647"/>
    <s v="10996678329"/>
    <m/>
    <m/>
    <m/>
    <n v="375.47987643793277"/>
    <x v="8"/>
    <x v="95"/>
    <x v="1"/>
  </r>
  <r>
    <s v="Journal"/>
    <x v="13"/>
    <s v="CX"/>
    <s v="Revenue from CX projects"/>
    <d v="2024-08-31T00:00:00"/>
    <x v="0"/>
    <s v="49721"/>
    <s v="891780"/>
    <s v="310 SSE AIRTRICITY LTD : 1386 Template Design Phase 2"/>
    <s v="37037"/>
    <m/>
    <m/>
    <m/>
    <m/>
    <n v="93.235976399999998"/>
    <x v="8"/>
    <x v="90"/>
    <x v="1"/>
  </r>
  <r>
    <s v="Journal"/>
    <x v="13"/>
    <s v="CX"/>
    <s v="Revenue from CX projects"/>
    <d v="2024-08-31T00:00:00"/>
    <x v="0"/>
    <s v="49408"/>
    <s v="889884"/>
    <s v="379 Henkel AG &amp; Co. KGaA : 629 Henkel SmartWash Customer Engagement Consultancy"/>
    <s v="16465"/>
    <s v="8897859619"/>
    <m/>
    <m/>
    <m/>
    <n v="510.05563560000002"/>
    <x v="8"/>
    <x v="87"/>
    <x v="1"/>
  </r>
  <r>
    <s v="Journal"/>
    <x v="13"/>
    <s v="CX"/>
    <s v="Revenue from CX projects"/>
    <d v="2024-08-31T00:00:00"/>
    <x v="0"/>
    <s v="49407"/>
    <s v="889882"/>
    <s v="379 Henkel AG &amp; Co. KGaA : 629 Henkel SmartWash Customer Engagement Consultancy"/>
    <s v="16465"/>
    <s v="8897859619"/>
    <m/>
    <m/>
    <m/>
    <n v="117.31279618799999"/>
    <x v="8"/>
    <x v="87"/>
    <x v="1"/>
  </r>
  <r>
    <s v="Journal"/>
    <x v="14"/>
    <s v="CX"/>
    <s v="Revenue from CX projects"/>
    <d v="2024-08-31T00:00:00"/>
    <x v="0"/>
    <s v="49522"/>
    <s v="890168"/>
    <s v="287 LOfavörFagforb : 407 Ongoing technical Support services"/>
    <s v="9645"/>
    <m/>
    <m/>
    <m/>
    <m/>
    <n v="71.03904145595007"/>
    <x v="8"/>
    <x v="96"/>
    <x v="1"/>
  </r>
  <r>
    <s v="Journal"/>
    <x v="4"/>
    <s v="CX"/>
    <s v="Revenue from CX projects"/>
    <d v="2024-08-31T00:00:00"/>
    <x v="0"/>
    <s v="49667"/>
    <s v="891476"/>
    <s v="333 Just Retirement Services Ltd : 920 Technical Support Services 24"/>
    <s v="24052"/>
    <s v="6056925267"/>
    <m/>
    <m/>
    <m/>
    <n v="83.679262076728151"/>
    <x v="8"/>
    <x v="83"/>
    <x v="1"/>
  </r>
  <r>
    <s v="Journal"/>
    <x v="13"/>
    <s v="CX"/>
    <s v="Revenue from CX projects"/>
    <d v="2024-08-31T00:00:00"/>
    <x v="0"/>
    <s v="51497"/>
    <s v="895464"/>
    <s v="299 Axa Investment Managers SA : 1384 Eloqua Support 2024"/>
    <s v="36932"/>
    <m/>
    <m/>
    <m/>
    <m/>
    <n v="180.98748359999999"/>
    <x v="8"/>
    <x v="84"/>
    <x v="1"/>
  </r>
  <r>
    <s v="Journal"/>
    <x v="13"/>
    <s v="CX"/>
    <s v="Revenue from CX projects"/>
    <d v="2024-08-31T00:00:00"/>
    <x v="0"/>
    <s v="49406"/>
    <s v="889881"/>
    <s v="399 Mazars N.V. : 934 Eloqua Support en Integratie 2024"/>
    <s v="24387"/>
    <m/>
    <m/>
    <m/>
    <m/>
    <n v="318.09921359999998"/>
    <x v="8"/>
    <x v="92"/>
    <x v="1"/>
  </r>
  <r>
    <s v="Journal"/>
    <x v="4"/>
    <s v="CX"/>
    <s v="Revenue from CX projects"/>
    <d v="2024-08-31T00:00:00"/>
    <x v="0"/>
    <s v="49451"/>
    <s v="890119"/>
    <s v="386 ICC in Engagement Factory UK Represents Represents Blend360 : 1126 Amperity Premium Services Pod_R1"/>
    <s v="27419"/>
    <m/>
    <m/>
    <m/>
    <m/>
    <n v="347.80733907209384"/>
    <x v="8"/>
    <x v="24"/>
    <x v="1"/>
  </r>
  <r>
    <s v="Journal"/>
    <x v="13"/>
    <s v="CX"/>
    <s v="Revenue from CX projects"/>
    <d v="2024-08-31T00:00:00"/>
    <x v="0"/>
    <s v="49559"/>
    <s v="890192"/>
    <s v="340 CZ Verzekeringen : 795 Dedicated Marketing Automation Support"/>
    <s v="20491"/>
    <s v="14040307053"/>
    <m/>
    <m/>
    <m/>
    <n v="781.53686100000004"/>
    <x v="8"/>
    <x v="89"/>
    <x v="1"/>
  </r>
  <r>
    <s v="Journal"/>
    <x v="13"/>
    <s v="CX"/>
    <s v="Revenue from CX projects"/>
    <d v="2024-08-31T00:00:00"/>
    <x v="0"/>
    <s v="51494"/>
    <s v="895461"/>
    <s v="299 Axa Investment Managers SA : 1384 Eloqua Support 2024"/>
    <s v="36932"/>
    <m/>
    <m/>
    <m/>
    <m/>
    <n v="271.48122540000003"/>
    <x v="8"/>
    <x v="84"/>
    <x v="1"/>
  </r>
  <r>
    <s v="Journal"/>
    <x v="13"/>
    <s v="CX"/>
    <s v="Revenue from CX projects"/>
    <d v="2024-08-31T00:00:00"/>
    <x v="0"/>
    <s v="51476"/>
    <s v="895454"/>
    <s v="346 KYOCERA Document Solutions Europe B.V. : 799 Sales Toolkit Development &amp; Support"/>
    <s v="20698"/>
    <s v="8504915609"/>
    <m/>
    <m/>
    <m/>
    <n v="120.6583224"/>
    <x v="8"/>
    <x v="85"/>
    <x v="1"/>
  </r>
  <r>
    <s v="Journal"/>
    <x v="13"/>
    <s v="CX"/>
    <s v="Revenue from CX projects"/>
    <d v="2024-08-31T00:00:00"/>
    <x v="0"/>
    <s v="51516"/>
    <s v="895755"/>
    <s v="310 SSE AIRTRICITY LTD : 1150 Dedicated Campaign Support"/>
    <s v="28149"/>
    <s v="17314751334"/>
    <m/>
    <m/>
    <m/>
    <n v="22901.300597548801"/>
    <x v="8"/>
    <x v="90"/>
    <x v="1"/>
  </r>
  <r>
    <s v="Journal"/>
    <x v="13"/>
    <s v="CX"/>
    <s v="Revenue from CX projects"/>
    <d v="2024-08-31T00:00:00"/>
    <x v="0"/>
    <s v="49418"/>
    <s v="889893"/>
    <s v="379 Henkel AG &amp; Co. KGaA : 629 Henkel SmartWash Customer Engagement Consultancy"/>
    <s v="16465"/>
    <s v="8897859619"/>
    <m/>
    <m/>
    <m/>
    <n v="382.54172670000003"/>
    <x v="8"/>
    <x v="87"/>
    <x v="1"/>
  </r>
  <r>
    <s v="Journal"/>
    <x v="14"/>
    <s v="CX"/>
    <s v="Revenue from CX projects"/>
    <d v="2024-08-31T00:00:00"/>
    <x v="0"/>
    <s v="49409"/>
    <s v="889883"/>
    <s v="285 Norges Automobil-Forbund : 602 Eloqua Support (monthly retainer)"/>
    <s v="15101"/>
    <s v="11029184399"/>
    <m/>
    <m/>
    <m/>
    <n v="3752.7873131069009"/>
    <x v="8"/>
    <x v="97"/>
    <x v="1"/>
  </r>
  <r>
    <s v="Journal"/>
    <x v="13"/>
    <s v="CX"/>
    <s v="Revenue from CX projects"/>
    <d v="2024-08-31T00:00:00"/>
    <x v="0"/>
    <s v="49516"/>
    <s v="889952"/>
    <s v="346 KYOCERA Document Solutions Europe B.V. : 435 KYO Pardot Support"/>
    <s v="10051"/>
    <s v="12649095808"/>
    <m/>
    <m/>
    <m/>
    <n v="68.555864999999997"/>
    <x v="8"/>
    <x v="85"/>
    <x v="1"/>
  </r>
  <r>
    <s v="Journal"/>
    <x v="4"/>
    <s v="CX"/>
    <s v="Revenue from CX projects"/>
    <d v="2024-08-31T00:00:00"/>
    <x v="0"/>
    <s v="49651"/>
    <s v="891380"/>
    <s v="330 American Chemical Society : 1338 Eloqua Enablement Support H2 2024"/>
    <s v="34862"/>
    <s v="20186694415"/>
    <m/>
    <m/>
    <m/>
    <n v="326.06370446114863"/>
    <x v="8"/>
    <x v="88"/>
    <x v="1"/>
  </r>
  <r>
    <s v="Journal"/>
    <x v="4"/>
    <s v="CX"/>
    <s v="Revenue from CX projects"/>
    <d v="2024-08-31T00:00:00"/>
    <x v="0"/>
    <s v="49654"/>
    <s v="891473"/>
    <s v="330 American Chemical Society : 1338 Eloqua Enablement Support H2 2024"/>
    <s v="34862"/>
    <s v="20186694415"/>
    <m/>
    <m/>
    <m/>
    <n v="108.6922259967176"/>
    <x v="8"/>
    <x v="88"/>
    <x v="1"/>
  </r>
  <r>
    <s v="Journal"/>
    <x v="4"/>
    <s v="CX"/>
    <s v="Revenue from CX projects"/>
    <d v="2024-08-31T00:00:00"/>
    <x v="0"/>
    <s v="49671"/>
    <s v="891673"/>
    <s v="330 American Chemical Society : 1338 Eloqua Enablement Support H2 2024"/>
    <s v="34862"/>
    <s v="20186694415"/>
    <m/>
    <m/>
    <m/>
    <n v="54.346112998358798"/>
    <x v="8"/>
    <x v="88"/>
    <x v="1"/>
  </r>
  <r>
    <s v="Journal"/>
    <x v="13"/>
    <s v="CX"/>
    <s v="Revenue from CX projects"/>
    <d v="2024-08-31T00:00:00"/>
    <x v="0"/>
    <s v="49502"/>
    <s v="889948"/>
    <s v="379 Henkel AG &amp; Co. KGaA : 629 Henkel SmartWash Customer Engagement Consultancy"/>
    <s v="16465"/>
    <s v="8897859619"/>
    <m/>
    <m/>
    <m/>
    <n v="127.4810020848"/>
    <x v="8"/>
    <x v="87"/>
    <x v="1"/>
  </r>
  <r>
    <s v="Journal"/>
    <x v="13"/>
    <s v="CX"/>
    <s v="Revenue from CX projects"/>
    <d v="2024-08-31T00:00:00"/>
    <x v="0"/>
    <s v="49462"/>
    <s v="890130"/>
    <s v="379 Henkel AG &amp; Co. KGaA : 629 Henkel SmartWash Customer Engagement Consultancy"/>
    <s v="16465"/>
    <s v="8897859619"/>
    <m/>
    <m/>
    <m/>
    <n v="63.762438919200001"/>
    <x v="8"/>
    <x v="87"/>
    <x v="1"/>
  </r>
  <r>
    <s v="Journal"/>
    <x v="4"/>
    <s v="CX"/>
    <s v="Revenue from CX projects"/>
    <d v="2024-08-31T00:00:00"/>
    <x v="0"/>
    <s v="49717"/>
    <s v="891500"/>
    <s v="330 American Chemical Society : 1338 Eloqua Enablement Support H2 2024"/>
    <s v="34862"/>
    <s v="20186694415"/>
    <m/>
    <m/>
    <m/>
    <n v="434.75593045786621"/>
    <x v="8"/>
    <x v="88"/>
    <x v="1"/>
  </r>
  <r>
    <s v="Journal"/>
    <x v="13"/>
    <s v="CX"/>
    <s v="Revenue from CX projects"/>
    <d v="2024-08-31T00:00:00"/>
    <x v="0"/>
    <s v="49355"/>
    <s v="889924"/>
    <s v="340 CZ Verzekeringen : 910 Migration Webforms"/>
    <s v="23530"/>
    <s v="15310283836"/>
    <m/>
    <m/>
    <m/>
    <n v="104.2049148"/>
    <x v="8"/>
    <x v="89"/>
    <x v="1"/>
  </r>
  <r>
    <s v="Journal"/>
    <x v="13"/>
    <s v="CX"/>
    <s v="Revenue from CX projects"/>
    <d v="2024-08-31T00:00:00"/>
    <x v="0"/>
    <s v="49397"/>
    <s v="889872"/>
    <s v="379 Henkel AG &amp; Co. KGaA : 629 Henkel SmartWash Customer Engagement Consultancy"/>
    <s v="16465"/>
    <s v="8897859619"/>
    <m/>
    <m/>
    <m/>
    <n v="58.661882563200002"/>
    <x v="8"/>
    <x v="87"/>
    <x v="1"/>
  </r>
  <r>
    <s v="Journal"/>
    <x v="13"/>
    <s v="CX"/>
    <s v="Revenue from CX projects"/>
    <d v="2024-08-31T00:00:00"/>
    <x v="0"/>
    <s v="49551"/>
    <s v="890027"/>
    <s v="340 CZ Verzekeringen : 795 Dedicated Marketing Automation Support"/>
    <s v="20491"/>
    <s v="14040307053"/>
    <m/>
    <m/>
    <m/>
    <n v="833.63931839999998"/>
    <x v="8"/>
    <x v="89"/>
    <x v="1"/>
  </r>
  <r>
    <s v="Journal"/>
    <x v="4"/>
    <s v="CX"/>
    <s v="Revenue from CX projects"/>
    <d v="2024-08-31T00:00:00"/>
    <x v="0"/>
    <s v="49715"/>
    <s v="891498"/>
    <s v="330 American Chemical Society : 1338 Eloqua Enablement Support H2 2024"/>
    <s v="34862"/>
    <s v="20186694415"/>
    <m/>
    <m/>
    <m/>
    <n v="133.39382522060757"/>
    <x v="8"/>
    <x v="88"/>
    <x v="1"/>
  </r>
  <r>
    <s v="Journal"/>
    <x v="13"/>
    <s v="CX"/>
    <s v="Revenue from CX projects"/>
    <d v="2024-08-31T00:00:00"/>
    <x v="0"/>
    <s v="51468"/>
    <s v="895551"/>
    <s v="346 KYOCERA Document Solutions Europe B.V. : 799 Sales Toolkit Development &amp; Support"/>
    <s v="20698"/>
    <s v="8504915609"/>
    <m/>
    <m/>
    <m/>
    <n v="60.329161200000001"/>
    <x v="8"/>
    <x v="85"/>
    <x v="1"/>
  </r>
  <r>
    <s v="Journal"/>
    <x v="13"/>
    <s v="CX"/>
    <s v="Revenue from CX projects"/>
    <d v="2024-08-31T00:00:00"/>
    <x v="0"/>
    <s v="51466"/>
    <s v="895549"/>
    <s v="346 KYOCERA Document Solutions Europe B.V. : 799 Sales Toolkit Development &amp; Support"/>
    <s v="20698"/>
    <s v="8504915609"/>
    <m/>
    <m/>
    <m/>
    <n v="241.31664480000001"/>
    <x v="8"/>
    <x v="85"/>
    <x v="1"/>
  </r>
  <r>
    <s v="Journal"/>
    <x v="4"/>
    <s v="CX"/>
    <s v="Revenue from CX projects"/>
    <d v="2024-08-31T00:00:00"/>
    <x v="0"/>
    <s v="49686"/>
    <s v="891777"/>
    <s v="333 Just Retirement Services Ltd : 920 Technical Support Services 24"/>
    <s v="24052"/>
    <s v="6056925267"/>
    <m/>
    <m/>
    <m/>
    <n v="167.3585241534563"/>
    <x v="8"/>
    <x v="83"/>
    <x v="1"/>
  </r>
  <r>
    <s v="Journal"/>
    <x v="13"/>
    <s v="CX"/>
    <s v="Revenue from CX projects"/>
    <d v="2024-08-31T00:00:00"/>
    <x v="0"/>
    <s v="49452"/>
    <s v="890120"/>
    <s v="379 Henkel AG &amp; Co. KGaA : 629 Henkel SmartWash Customer Engagement Consultancy"/>
    <s v="16465"/>
    <s v="8897859619"/>
    <m/>
    <m/>
    <m/>
    <n v="459.05007203999998"/>
    <x v="8"/>
    <x v="87"/>
    <x v="1"/>
  </r>
  <r>
    <s v="Journal"/>
    <x v="4"/>
    <s v="CX"/>
    <s v="Revenue from CX projects"/>
    <d v="2024-08-31T00:00:00"/>
    <x v="0"/>
    <s v="49660"/>
    <s v="891386"/>
    <s v="330 American Chemical Society : 1338 Eloqua Enablement Support H2 2024"/>
    <s v="34862"/>
    <s v="20186694415"/>
    <m/>
    <m/>
    <m/>
    <n v="133.39382522060757"/>
    <x v="8"/>
    <x v="88"/>
    <x v="1"/>
  </r>
  <r>
    <s v="Journal"/>
    <x v="4"/>
    <s v="CX"/>
    <s v="Revenue from CX projects"/>
    <d v="2024-08-31T00:00:00"/>
    <x v="0"/>
    <s v="49720"/>
    <s v="891779"/>
    <s v="330 American Chemical Society : 1338 Eloqua Enablement Support H2 2024"/>
    <s v="34862"/>
    <s v="20186694415"/>
    <m/>
    <m/>
    <m/>
    <n v="54.346112998358798"/>
    <x v="8"/>
    <x v="88"/>
    <x v="1"/>
  </r>
  <r>
    <s v="Journal"/>
    <x v="4"/>
    <s v="CX"/>
    <s v="Revenue from CX projects"/>
    <d v="2024-08-31T00:00:00"/>
    <x v="0"/>
    <s v="49604"/>
    <s v="890351"/>
    <s v="329 Belmond Management Limited : 1003 Responsys Support 2024"/>
    <s v="25431"/>
    <s v="15951609682"/>
    <m/>
    <m/>
    <m/>
    <n v="181.62940605801461"/>
    <x v="8"/>
    <x v="86"/>
    <x v="1"/>
  </r>
  <r>
    <s v="Journal"/>
    <x v="13"/>
    <s v="CX"/>
    <s v="Revenue from CX projects"/>
    <d v="2024-08-31T00:00:00"/>
    <x v="0"/>
    <s v="49420"/>
    <s v="889896"/>
    <s v="379 Henkel AG &amp; Co. KGaA : 629 Henkel SmartWash Customer Engagement Consultancy"/>
    <s v="16465"/>
    <s v="8897859619"/>
    <m/>
    <m/>
    <m/>
    <n v="255.02781780000001"/>
    <x v="8"/>
    <x v="87"/>
    <x v="1"/>
  </r>
  <r>
    <s v="Journal"/>
    <x v="13"/>
    <s v="CX"/>
    <s v="Revenue from CX projects"/>
    <d v="2024-08-31T00:00:00"/>
    <x v="0"/>
    <s v="49416"/>
    <s v="889892"/>
    <s v="379 Henkel AG &amp; Co. KGaA : 629 Henkel SmartWash Customer Engagement Consultancy"/>
    <s v="16465"/>
    <s v="8897859619"/>
    <m/>
    <m/>
    <m/>
    <n v="234.62559237599999"/>
    <x v="8"/>
    <x v="87"/>
    <x v="1"/>
  </r>
  <r>
    <s v="Journal"/>
    <x v="4"/>
    <s v="CX"/>
    <s v="Revenue from CX projects"/>
    <d v="2024-08-31T00:00:00"/>
    <x v="0"/>
    <s v="49594"/>
    <s v="890437"/>
    <s v="329 Belmond Management Limited : 1003 Responsys Support 2024"/>
    <s v="25431"/>
    <s v="15951609682"/>
    <m/>
    <m/>
    <m/>
    <n v="181.62940605801461"/>
    <x v="8"/>
    <x v="86"/>
    <x v="1"/>
  </r>
  <r>
    <s v="Journal"/>
    <x v="4"/>
    <s v="CX"/>
    <s v="Revenue from CX projects"/>
    <d v="2024-08-31T00:00:00"/>
    <x v="0"/>
    <s v="49676"/>
    <s v="891775"/>
    <s v="333 Just Retirement Services Ltd : 920 Technical Support Services 24"/>
    <s v="24052"/>
    <s v="6056925267"/>
    <m/>
    <m/>
    <m/>
    <n v="334.7170483069126"/>
    <x v="8"/>
    <x v="83"/>
    <x v="1"/>
  </r>
  <r>
    <s v="Journal"/>
    <x v="4"/>
    <s v="CX"/>
    <s v="Revenue from CX projects"/>
    <d v="2024-08-31T00:00:00"/>
    <x v="0"/>
    <s v="49668"/>
    <s v="891477"/>
    <s v="330 American Chemical Society : 1338 Eloqua Enablement Support H2 2024"/>
    <s v="34862"/>
    <s v="20186694415"/>
    <m/>
    <m/>
    <m/>
    <n v="380.40981745950745"/>
    <x v="8"/>
    <x v="88"/>
    <x v="1"/>
  </r>
  <r>
    <s v="Journal"/>
    <x v="4"/>
    <s v="CX"/>
    <s v="Revenue from CX projects"/>
    <d v="2024-08-31T00:00:00"/>
    <x v="0"/>
    <s v="49588"/>
    <s v="890339"/>
    <s v="330 American Chemical Society : 1261 SEO Enablement and Reporting - June 24 / Nov 24"/>
    <s v="32544"/>
    <s v="15540690797"/>
    <m/>
    <m/>
    <m/>
    <n v="1936.6624626805931"/>
    <x v="8"/>
    <x v="88"/>
    <x v="1"/>
  </r>
  <r>
    <s v="Journal"/>
    <x v="14"/>
    <s v="CX"/>
    <s v="Revenue from CX projects"/>
    <d v="2024-08-31T00:00:00"/>
    <x v="0"/>
    <s v="49393"/>
    <s v="889869"/>
    <s v="286 Bonnier News AB : 405 Ongoing Support"/>
    <s v="9643"/>
    <s v="12560559931"/>
    <m/>
    <m/>
    <m/>
    <n v="114.12242303196795"/>
    <x v="8"/>
    <x v="94"/>
    <x v="1"/>
  </r>
  <r>
    <s v="Journal"/>
    <x v="13"/>
    <s v="CX"/>
    <s v="Revenue from CX projects"/>
    <d v="2024-08-31T00:00:00"/>
    <x v="0"/>
    <s v="49403"/>
    <s v="889878"/>
    <s v="379 Henkel AG &amp; Co. KGaA : 629 Henkel SmartWash Customer Engagement Consultancy"/>
    <s v="16465"/>
    <s v="8897859619"/>
    <m/>
    <m/>
    <m/>
    <n v="612.06676272000004"/>
    <x v="8"/>
    <x v="87"/>
    <x v="1"/>
  </r>
  <r>
    <s v="Journal"/>
    <x v="13"/>
    <s v="CX"/>
    <s v="Revenue from CX projects"/>
    <d v="2024-08-31T00:00:00"/>
    <x v="0"/>
    <s v="51504"/>
    <s v="895468"/>
    <s v="299 Axa Investment Managers SA : 1384 Eloqua Support 2024"/>
    <s v="36932"/>
    <m/>
    <m/>
    <m/>
    <m/>
    <n v="45.246870899999998"/>
    <x v="8"/>
    <x v="84"/>
    <x v="1"/>
  </r>
  <r>
    <s v="Journal"/>
    <x v="13"/>
    <s v="CX"/>
    <s v="Revenue from CX projects"/>
    <d v="2024-08-31T00:00:00"/>
    <x v="0"/>
    <s v="49723"/>
    <s v="891409"/>
    <s v="310 SSE AIRTRICITY LTD : 1386 Template Design Phase 2"/>
    <s v="37037"/>
    <m/>
    <m/>
    <m/>
    <m/>
    <n v="93.235976399999998"/>
    <x v="8"/>
    <x v="90"/>
    <x v="1"/>
  </r>
  <r>
    <s v="Journal"/>
    <x v="13"/>
    <s v="CX"/>
    <s v="Revenue from CX projects"/>
    <d v="2024-08-31T00:00:00"/>
    <x v="0"/>
    <s v="51553"/>
    <s v="897397"/>
    <s v="310 SSE AIRTRICITY LTD : 785 License - Dynamo Subscriptions Support (01-09-2023 / 31-08-2024)"/>
    <s v="20169"/>
    <s v="12775792989"/>
    <m/>
    <m/>
    <m/>
    <n v="1480.8066839999999"/>
    <x v="8"/>
    <x v="90"/>
    <x v="1"/>
  </r>
  <r>
    <s v="Journal"/>
    <x v="14"/>
    <s v="CX"/>
    <s v="Revenue from CX projects"/>
    <d v="2024-08-31T00:00:00"/>
    <x v="0"/>
    <s v="49391"/>
    <s v="889867"/>
    <s v="286 Bonnier News AB : 405 Ongoing Support"/>
    <s v="9643"/>
    <s v="12560559931"/>
    <m/>
    <m/>
    <m/>
    <n v="114.12242303196795"/>
    <x v="8"/>
    <x v="94"/>
    <x v="1"/>
  </r>
  <r>
    <s v="Journal"/>
    <x v="14"/>
    <s v="CX"/>
    <s v="Revenue from CX projects"/>
    <d v="2024-08-31T00:00:00"/>
    <x v="0"/>
    <s v="49386"/>
    <s v="889862"/>
    <s v="286 Bonnier News AB : 405 Ongoing Support"/>
    <s v="9643"/>
    <s v="12560559931"/>
    <m/>
    <m/>
    <m/>
    <n v="114.12242303196795"/>
    <x v="8"/>
    <x v="94"/>
    <x v="1"/>
  </r>
  <r>
    <s v="Journal"/>
    <x v="4"/>
    <s v="CX"/>
    <s v="Revenue from CX projects"/>
    <d v="2024-08-31T00:00:00"/>
    <x v="0"/>
    <s v="49693"/>
    <s v="891486"/>
    <s v="330 American Chemical Society : 1338 Eloqua Enablement Support H2 2024"/>
    <s v="34862"/>
    <s v="20186694415"/>
    <m/>
    <m/>
    <m/>
    <n v="108.6922259967176"/>
    <x v="8"/>
    <x v="88"/>
    <x v="1"/>
  </r>
  <r>
    <s v="Journal"/>
    <x v="4"/>
    <s v="CX"/>
    <s v="Revenue from CX projects"/>
    <d v="2024-08-31T00:00:00"/>
    <x v="0"/>
    <s v="49691"/>
    <s v="891484"/>
    <s v="330 American Chemical Society : 1338 Eloqua Enablement Support H2 2024"/>
    <s v="34862"/>
    <s v="20186694415"/>
    <m/>
    <m/>
    <m/>
    <n v="163.0383389950764"/>
    <x v="8"/>
    <x v="88"/>
    <x v="1"/>
  </r>
  <r>
    <s v="Journal"/>
    <x v="4"/>
    <s v="CX"/>
    <s v="Revenue from CX projects"/>
    <d v="2024-08-31T00:00:00"/>
    <x v="0"/>
    <s v="49646"/>
    <s v="891375"/>
    <s v="330 American Chemical Society : 1338 Eloqua Enablement Support H2 2024"/>
    <s v="34862"/>
    <s v="20186694415"/>
    <m/>
    <m/>
    <m/>
    <n v="177.85410911780872"/>
    <x v="8"/>
    <x v="88"/>
    <x v="1"/>
  </r>
  <r>
    <s v="Journal"/>
    <x v="4"/>
    <s v="CX"/>
    <s v="Revenue from CX projects"/>
    <d v="2024-08-31T00:00:00"/>
    <x v="0"/>
    <s v="49445"/>
    <s v="889913"/>
    <s v="386 ICC in Engagement Factory UK Represents Represents Blend360 : 1126 Amperity Premium Services Pod_R1"/>
    <s v="27419"/>
    <m/>
    <m/>
    <m/>
    <m/>
    <n v="695.61467814418768"/>
    <x v="8"/>
    <x v="24"/>
    <x v="1"/>
  </r>
  <r>
    <s v="Journal"/>
    <x v="4"/>
    <s v="CX"/>
    <s v="Revenue from CX projects"/>
    <d v="2024-08-31T00:00:00"/>
    <x v="0"/>
    <s v="49435"/>
    <s v="889930"/>
    <s v="386 ICC in Engagement Factory UK Represents Represents Blend360 : 1126 Amperity Premium Services Pod_R1"/>
    <s v="27419"/>
    <m/>
    <m/>
    <m/>
    <m/>
    <n v="86.948591385772417"/>
    <x v="8"/>
    <x v="24"/>
    <x v="1"/>
  </r>
  <r>
    <s v="Journal"/>
    <x v="14"/>
    <s v="CX"/>
    <s v="Revenue from CX projects"/>
    <d v="2024-08-31T00:00:00"/>
    <x v="0"/>
    <s v="49527"/>
    <s v="890173"/>
    <s v="287 LOfavörFagforb : 1337 SMS Connectors Setup"/>
    <s v="34861"/>
    <s v="16173718152"/>
    <m/>
    <m/>
    <m/>
    <n v="71.03904145595007"/>
    <x v="8"/>
    <x v="96"/>
    <x v="1"/>
  </r>
  <r>
    <s v="Journal"/>
    <x v="13"/>
    <s v="CX"/>
    <s v="Revenue from CX projects"/>
    <d v="2024-08-31T00:00:00"/>
    <x v="0"/>
    <s v="49499"/>
    <s v="890151"/>
    <s v="379 Henkel AG &amp; Co. KGaA : 629 Henkel SmartWash Customer Engagement Consultancy"/>
    <s v="16465"/>
    <s v="8897859619"/>
    <m/>
    <m/>
    <m/>
    <n v="63.762438919200001"/>
    <x v="8"/>
    <x v="87"/>
    <x v="1"/>
  </r>
  <r>
    <s v="Journal"/>
    <x v="13"/>
    <s v="CX"/>
    <s v="Revenue from CX projects"/>
    <d v="2024-08-31T00:00:00"/>
    <x v="0"/>
    <s v="49344"/>
    <s v="889831"/>
    <s v="340 CZ Verzekeringen : 910 Migration Webforms"/>
    <s v="23530"/>
    <s v="15310283836"/>
    <m/>
    <m/>
    <m/>
    <n v="137.11172999999999"/>
    <x v="8"/>
    <x v="89"/>
    <x v="1"/>
  </r>
  <r>
    <s v="Journal"/>
    <x v="14"/>
    <s v="CX"/>
    <s v="Revenue from CX projects"/>
    <d v="2024-08-31T00:00:00"/>
    <x v="0"/>
    <s v="49388"/>
    <s v="889865"/>
    <s v="286 Bonnier News AB : 405 Ongoing Support"/>
    <s v="9643"/>
    <s v="12560559931"/>
    <m/>
    <m/>
    <m/>
    <n v="65.006443499222243"/>
    <x v="8"/>
    <x v="94"/>
    <x v="1"/>
  </r>
  <r>
    <s v="Journal"/>
    <x v="13"/>
    <s v="CX"/>
    <s v="Revenue from CX projects"/>
    <d v="2024-08-31T00:00:00"/>
    <x v="0"/>
    <s v="49543"/>
    <s v="890183"/>
    <s v="340 CZ Verzekeringen : 795 Dedicated Marketing Automation Support"/>
    <s v="20491"/>
    <s v="14040307053"/>
    <m/>
    <m/>
    <m/>
    <n v="104.2049148"/>
    <x v="8"/>
    <x v="89"/>
    <x v="1"/>
  </r>
  <r>
    <s v="Journal"/>
    <x v="4"/>
    <s v="CX"/>
    <s v="Revenue from CX projects"/>
    <d v="2024-08-31T00:00:00"/>
    <x v="0"/>
    <s v="49690"/>
    <s v="891483"/>
    <s v="333 Just Retirement Services Ltd : 920 Technical Support Services 24"/>
    <s v="24052"/>
    <s v="6056925267"/>
    <m/>
    <m/>
    <m/>
    <n v="83.679262076728151"/>
    <x v="8"/>
    <x v="83"/>
    <x v="1"/>
  </r>
  <r>
    <s v="Journal"/>
    <x v="4"/>
    <s v="CX"/>
    <s v="Revenue from CX projects"/>
    <d v="2024-08-31T00:00:00"/>
    <x v="0"/>
    <s v="49705"/>
    <s v="891407"/>
    <s v="330 American Chemical Society : 1338 Eloqua Enablement Support H2 2024"/>
    <s v="34862"/>
    <s v="20186694415"/>
    <m/>
    <m/>
    <m/>
    <n v="108.6922259967176"/>
    <x v="8"/>
    <x v="88"/>
    <x v="1"/>
  </r>
  <r>
    <s v="Journal"/>
    <x v="4"/>
    <s v="CX"/>
    <s v="Revenue from CX projects"/>
    <d v="2024-08-31T00:00:00"/>
    <x v="0"/>
    <s v="49679"/>
    <s v="891395"/>
    <s v="330 American Chemical Society : 1338 Eloqua Enablement Support H2 2024"/>
    <s v="34862"/>
    <s v="20186694415"/>
    <m/>
    <m/>
    <m/>
    <n v="108.6922259967176"/>
    <x v="8"/>
    <x v="88"/>
    <x v="1"/>
  </r>
  <r>
    <s v="Journal"/>
    <x v="13"/>
    <s v="CX"/>
    <s v="Revenue from CX projects"/>
    <d v="2024-08-31T00:00:00"/>
    <x v="0"/>
    <s v="51469"/>
    <s v="895552"/>
    <s v="346 KYOCERA Document Solutions Europe B.V. : 799 Sales Toolkit Development &amp; Support"/>
    <s v="20698"/>
    <s v="8504915609"/>
    <m/>
    <m/>
    <m/>
    <n v="120.6583224"/>
    <x v="8"/>
    <x v="85"/>
    <x v="1"/>
  </r>
  <r>
    <s v="Journal"/>
    <x v="13"/>
    <s v="CX"/>
    <s v="Revenue from CX projects"/>
    <d v="2024-08-31T00:00:00"/>
    <x v="0"/>
    <s v="49708"/>
    <s v="891491"/>
    <s v="310 SSE AIRTRICITY LTD : 1386 Template Design Phase 2"/>
    <s v="37037"/>
    <m/>
    <m/>
    <m/>
    <m/>
    <n v="241.31664480000001"/>
    <x v="8"/>
    <x v="90"/>
    <x v="1"/>
  </r>
  <r>
    <s v="Journal"/>
    <x v="13"/>
    <s v="CX"/>
    <s v="Revenue from CX projects"/>
    <d v="2024-08-31T00:00:00"/>
    <x v="0"/>
    <s v="49500"/>
    <s v="889947"/>
    <s v="379 Henkel AG &amp; Co. KGaA : 629 Henkel SmartWash Customer Engagement Consultancy"/>
    <s v="16465"/>
    <s v="8897859619"/>
    <m/>
    <m/>
    <m/>
    <n v="382.54172670000003"/>
    <x v="8"/>
    <x v="87"/>
    <x v="1"/>
  </r>
  <r>
    <s v="Journal"/>
    <x v="4"/>
    <s v="CX"/>
    <s v="Revenue from CX projects"/>
    <d v="2024-08-31T00:00:00"/>
    <x v="0"/>
    <s v="49587"/>
    <s v="890338"/>
    <s v="330 American Chemical Society : 1261 SEO Enablement and Reporting - June 24 / Nov 24"/>
    <s v="32544"/>
    <s v="15540690797"/>
    <m/>
    <m/>
    <m/>
    <n v="553.33398555574149"/>
    <x v="8"/>
    <x v="88"/>
    <x v="1"/>
  </r>
  <r>
    <s v="Journal"/>
    <x v="4"/>
    <s v="CX"/>
    <s v="Revenue from CX projects"/>
    <d v="2024-08-31T00:00:00"/>
    <x v="0"/>
    <s v="49433"/>
    <s v="889905"/>
    <s v="386 ICC in Engagement Factory UK Represents Represents Blend360 : 1126 Amperity Premium Services Pod_R1"/>
    <s v="27419"/>
    <m/>
    <m/>
    <m/>
    <m/>
    <n v="173.91015630054898"/>
    <x v="8"/>
    <x v="24"/>
    <x v="1"/>
  </r>
  <r>
    <s v="Journal"/>
    <x v="13"/>
    <s v="CX"/>
    <s v="Revenue from CX projects"/>
    <d v="2024-08-31T00:00:00"/>
    <x v="0"/>
    <s v="49395"/>
    <s v="889927"/>
    <s v="379 Henkel AG &amp; Co. KGaA : 629 Henkel SmartWash Customer Engagement Consultancy"/>
    <s v="16465"/>
    <s v="8897859619"/>
    <m/>
    <m/>
    <m/>
    <n v="318.79025671919999"/>
    <x v="8"/>
    <x v="87"/>
    <x v="1"/>
  </r>
  <r>
    <s v="Journal"/>
    <x v="13"/>
    <s v="CX"/>
    <s v="Revenue from CX projects"/>
    <d v="2024-08-31T00:00:00"/>
    <x v="0"/>
    <s v="49557"/>
    <s v="890191"/>
    <s v="340 CZ Verzekeringen : 795 Dedicated Marketing Automation Support"/>
    <s v="20491"/>
    <s v="14040307053"/>
    <m/>
    <m/>
    <m/>
    <n v="833.63931839999998"/>
    <x v="8"/>
    <x v="89"/>
    <x v="1"/>
  </r>
  <r>
    <s v="Journal"/>
    <x v="13"/>
    <s v="CX"/>
    <s v="Revenue from CX projects"/>
    <d v="2024-08-31T00:00:00"/>
    <x v="0"/>
    <s v="49541"/>
    <s v="890181"/>
    <s v="340 CZ Verzekeringen : 795 Dedicated Marketing Automation Support"/>
    <s v="20491"/>
    <s v="14040307053"/>
    <m/>
    <m/>
    <m/>
    <n v="781.53686100000004"/>
    <x v="8"/>
    <x v="89"/>
    <x v="1"/>
  </r>
  <r>
    <s v="Journal"/>
    <x v="4"/>
    <s v="CX"/>
    <s v="Revenue from CX projects"/>
    <d v="2024-08-31T00:00:00"/>
    <x v="0"/>
    <s v="49673"/>
    <s v="891774"/>
    <s v="330 American Chemical Society : 1338 Eloqua Enablement Support H2 2024"/>
    <s v="34862"/>
    <s v="20186694415"/>
    <m/>
    <m/>
    <m/>
    <n v="326.06370446114863"/>
    <x v="8"/>
    <x v="88"/>
    <x v="1"/>
  </r>
  <r>
    <s v="Journal"/>
    <x v="4"/>
    <s v="CX"/>
    <s v="Revenue from CX projects"/>
    <d v="2024-08-31T00:00:00"/>
    <x v="0"/>
    <s v="49728"/>
    <s v="891413"/>
    <s v="330 American Chemical Society : 1338 Eloqua Enablement Support H2 2024"/>
    <s v="34862"/>
    <s v="20186694415"/>
    <m/>
    <m/>
    <m/>
    <n v="108.6922259967176"/>
    <x v="8"/>
    <x v="88"/>
    <x v="1"/>
  </r>
  <r>
    <s v="Journal"/>
    <x v="4"/>
    <s v="CX"/>
    <s v="Revenue from CX projects"/>
    <d v="2024-08-31T00:00:00"/>
    <x v="0"/>
    <s v="49670"/>
    <s v="891479"/>
    <s v="333 Just Retirement Services Ltd : 920 Technical Support Services 24"/>
    <s v="24052"/>
    <s v="6056925267"/>
    <m/>
    <m/>
    <m/>
    <n v="83.679262076728151"/>
    <x v="8"/>
    <x v="83"/>
    <x v="1"/>
  </r>
  <r>
    <s v="Journal"/>
    <x v="13"/>
    <s v="CX"/>
    <s v="Revenue from CX projects"/>
    <d v="2024-08-31T00:00:00"/>
    <x v="0"/>
    <s v="49359"/>
    <s v="889925"/>
    <s v="340 CZ Verzekeringen : 910 Migration Webforms"/>
    <s v="23530"/>
    <s v="15310283836"/>
    <m/>
    <m/>
    <m/>
    <n v="104.2049148"/>
    <x v="8"/>
    <x v="89"/>
    <x v="1"/>
  </r>
  <r>
    <s v="Journal"/>
    <x v="13"/>
    <s v="CX"/>
    <s v="Revenue from CX projects"/>
    <d v="2024-08-31T00:00:00"/>
    <x v="0"/>
    <s v="49411"/>
    <s v="889886"/>
    <s v="379 Henkel AG &amp; Co. KGaA : 629 Henkel SmartWash Customer Engagement Consultancy"/>
    <s v="16465"/>
    <s v="8897859619"/>
    <m/>
    <m/>
    <m/>
    <n v="193.821141528"/>
    <x v="8"/>
    <x v="87"/>
    <x v="1"/>
  </r>
  <r>
    <s v="Journal"/>
    <x v="13"/>
    <s v="CX"/>
    <s v="Revenue from CX projects"/>
    <d v="2024-08-31T00:00:00"/>
    <x v="0"/>
    <s v="49390"/>
    <s v="889866"/>
    <s v="379 Henkel AG &amp; Co. KGaA : 629 Henkel SmartWash Customer Engagement Consultancy"/>
    <s v="16465"/>
    <s v="8897859619"/>
    <m/>
    <m/>
    <m/>
    <n v="387.642283056"/>
    <x v="8"/>
    <x v="87"/>
    <x v="1"/>
  </r>
  <r>
    <s v="Journal"/>
    <x v="13"/>
    <s v="CX"/>
    <s v="Revenue from CX projects"/>
    <d v="2024-08-31T00:00:00"/>
    <x v="0"/>
    <s v="49372"/>
    <s v="889848"/>
    <s v="379 Henkel AG &amp; Co. KGaA : 629 Henkel SmartWash Customer Engagement Consultancy"/>
    <s v="16465"/>
    <s v="8897859619"/>
    <m/>
    <m/>
    <m/>
    <n v="48.460769851199998"/>
    <x v="8"/>
    <x v="87"/>
    <x v="1"/>
  </r>
  <r>
    <s v="Journal"/>
    <x v="4"/>
    <s v="CX"/>
    <s v="Revenue from CX projects"/>
    <d v="2024-08-31T00:00:00"/>
    <x v="0"/>
    <s v="49698"/>
    <s v="891873"/>
    <s v="330 American Chemical Society : 1338 Eloqua Enablement Support H2 2024"/>
    <s v="34862"/>
    <s v="20186694415"/>
    <m/>
    <m/>
    <m/>
    <n v="217.38445199343519"/>
    <x v="8"/>
    <x v="88"/>
    <x v="1"/>
  </r>
  <r>
    <s v="Journal"/>
    <x v="13"/>
    <s v="CX"/>
    <s v="Revenue from CX projects"/>
    <d v="2024-08-31T00:00:00"/>
    <x v="0"/>
    <s v="49365"/>
    <s v="889841"/>
    <s v="340 CZ Verzekeringen : 910 Migration Webforms"/>
    <s v="23530"/>
    <s v="15310283836"/>
    <m/>
    <m/>
    <m/>
    <n v="52.102457399999999"/>
    <x v="8"/>
    <x v="89"/>
    <x v="1"/>
  </r>
  <r>
    <s v="Journal"/>
    <x v="13"/>
    <s v="CX"/>
    <s v="Revenue from CX projects"/>
    <d v="2024-08-31T00:00:00"/>
    <x v="0"/>
    <s v="49347"/>
    <s v="889917"/>
    <s v="340 CZ Verzekeringen : 910 Migration Webforms"/>
    <s v="23530"/>
    <s v="15310283836"/>
    <m/>
    <m/>
    <m/>
    <n v="104.2049148"/>
    <x v="8"/>
    <x v="89"/>
    <x v="1"/>
  </r>
  <r>
    <s v="Journal"/>
    <x v="13"/>
    <s v="CX"/>
    <s v="Revenue from CX projects"/>
    <d v="2024-08-31T00:00:00"/>
    <x v="0"/>
    <s v="49389"/>
    <s v="889864"/>
    <s v="379 Henkel AG &amp; Co. KGaA : 629 Henkel SmartWash Customer Engagement Consultancy"/>
    <s v="16465"/>
    <s v="8897859619"/>
    <m/>
    <m/>
    <m/>
    <n v="234.62559237599999"/>
    <x v="8"/>
    <x v="87"/>
    <x v="1"/>
  </r>
  <r>
    <s v="Journal"/>
    <x v="4"/>
    <s v="CX"/>
    <s v="Revenue from CX projects"/>
    <d v="2024-08-31T00:00:00"/>
    <x v="0"/>
    <s v="49457"/>
    <s v="890125"/>
    <s v="386 ICC in Engagement Factory UK Represents Represents Blend360 : 1126 Amperity Premium Services Pod_R1"/>
    <s v="27419"/>
    <m/>
    <m/>
    <m/>
    <m/>
    <n v="347.80733907209384"/>
    <x v="8"/>
    <x v="24"/>
    <x v="1"/>
  </r>
  <r>
    <s v="Journal"/>
    <x v="13"/>
    <s v="CX"/>
    <s v="Revenue from CX projects"/>
    <d v="2024-08-31T00:00:00"/>
    <x v="0"/>
    <s v="49442"/>
    <s v="889910"/>
    <s v="379 Henkel AG &amp; Co. KGaA : 629 Henkel SmartWash Customer Engagement Consultancy"/>
    <s v="16465"/>
    <s v="8897859619"/>
    <m/>
    <m/>
    <m/>
    <n v="127.5139089"/>
    <x v="8"/>
    <x v="87"/>
    <x v="1"/>
  </r>
  <r>
    <s v="Journal"/>
    <x v="4"/>
    <s v="CX"/>
    <s v="Revenue from CX projects"/>
    <d v="2024-08-31T00:00:00"/>
    <x v="0"/>
    <s v="49696"/>
    <s v="891489"/>
    <s v="334 Nana Wall Systems, Inc : 409 Eloqua Enablement"/>
    <s v="9647"/>
    <s v="10996678329"/>
    <m/>
    <m/>
    <m/>
    <n v="108.6922259967176"/>
    <x v="8"/>
    <x v="95"/>
    <x v="1"/>
  </r>
  <r>
    <s v="Journal"/>
    <x v="4"/>
    <s v="CX"/>
    <s v="Revenue from CX projects"/>
    <d v="2024-08-31T00:00:00"/>
    <x v="0"/>
    <s v="49719"/>
    <s v="891778"/>
    <s v="330 American Chemical Society : 1338 Eloqua Enablement Support H2 2024"/>
    <s v="34862"/>
    <s v="20186694415"/>
    <m/>
    <m/>
    <m/>
    <n v="434.75593045786621"/>
    <x v="8"/>
    <x v="88"/>
    <x v="1"/>
  </r>
  <r>
    <s v="Journal"/>
    <x v="4"/>
    <s v="CX"/>
    <s v="Revenue from CX projects"/>
    <d v="2024-08-31T00:00:00"/>
    <x v="0"/>
    <s v="49648"/>
    <s v="891378"/>
    <s v="330 American Chemical Society : 1338 Eloqua Enablement Support H2 2024"/>
    <s v="34862"/>
    <s v="20186694415"/>
    <m/>
    <m/>
    <m/>
    <n v="133.39382522060757"/>
    <x v="8"/>
    <x v="88"/>
    <x v="1"/>
  </r>
  <r>
    <s v="Journal"/>
    <x v="13"/>
    <s v="CX"/>
    <s v="Revenue from CX projects"/>
    <d v="2024-08-31T00:00:00"/>
    <x v="0"/>
    <s v="49472"/>
    <s v="889938"/>
    <s v="379 Henkel AG &amp; Co. KGaA : 629 Henkel SmartWash Customer Engagement Consultancy"/>
    <s v="16465"/>
    <s v="8897859619"/>
    <m/>
    <m/>
    <m/>
    <n v="459.05007203999998"/>
    <x v="8"/>
    <x v="87"/>
    <x v="1"/>
  </r>
  <r>
    <s v="Journal"/>
    <x v="14"/>
    <s v="CX"/>
    <s v="Revenue from CX projects"/>
    <d v="2024-08-31T00:00:00"/>
    <x v="0"/>
    <s v="49524"/>
    <s v="890170"/>
    <s v="287 LOfavörFagforb : 407 Ongoing technical Support services"/>
    <s v="9645"/>
    <m/>
    <m/>
    <m/>
    <m/>
    <n v="71.03904145595007"/>
    <x v="8"/>
    <x v="96"/>
    <x v="1"/>
  </r>
  <r>
    <s v="Journal"/>
    <x v="13"/>
    <s v="CX"/>
    <s v="Revenue from CX projects"/>
    <d v="2024-08-31T00:00:00"/>
    <x v="0"/>
    <s v="49496"/>
    <s v="890149"/>
    <s v="379 Henkel AG &amp; Co. KGaA : 629 Henkel SmartWash Customer Engagement Consultancy"/>
    <s v="16465"/>
    <s v="8897859619"/>
    <m/>
    <m/>
    <m/>
    <n v="306.03338136000002"/>
    <x v="8"/>
    <x v="87"/>
    <x v="1"/>
  </r>
  <r>
    <s v="Journal"/>
    <x v="4"/>
    <s v="CX"/>
    <s v="Revenue from CX projects"/>
    <d v="2024-08-31T00:00:00"/>
    <x v="0"/>
    <s v="49453"/>
    <s v="890121"/>
    <s v="386 ICC in Engagement Factory UK Represents Represents Blend360 : 1126 Amperity Premium Services Pod_R1"/>
    <s v="27419"/>
    <m/>
    <m/>
    <m/>
    <m/>
    <n v="521.71749537264282"/>
    <x v="8"/>
    <x v="24"/>
    <x v="1"/>
  </r>
  <r>
    <s v="Journal"/>
    <x v="4"/>
    <s v="CX"/>
    <s v="Revenue from CX projects"/>
    <d v="2024-08-31T00:00:00"/>
    <x v="0"/>
    <s v="49674"/>
    <s v="891391"/>
    <s v="333 Just Retirement Services Ltd : 920 Technical Support Services 24"/>
    <s v="24052"/>
    <s v="6056925267"/>
    <m/>
    <m/>
    <m/>
    <n v="83.679262076728151"/>
    <x v="8"/>
    <x v="83"/>
    <x v="1"/>
  </r>
  <r>
    <s v="Journal"/>
    <x v="13"/>
    <s v="CX"/>
    <s v="Revenue from CX projects"/>
    <d v="2024-08-31T00:00:00"/>
    <x v="0"/>
    <s v="51490"/>
    <s v="895561"/>
    <s v="299 Axa Investment Managers SA : 1384 Eloqua Support 2024"/>
    <s v="36932"/>
    <m/>
    <m/>
    <m/>
    <m/>
    <n v="271.48122540000003"/>
    <x v="8"/>
    <x v="84"/>
    <x v="1"/>
  </r>
  <r>
    <s v="Journal"/>
    <x v="13"/>
    <s v="CX"/>
    <s v="Revenue from CX projects"/>
    <d v="2024-08-31T00:00:00"/>
    <x v="0"/>
    <s v="49349"/>
    <s v="889919"/>
    <s v="340 CZ Verzekeringen : 910 Migration Webforms"/>
    <s v="23530"/>
    <s v="15310283836"/>
    <m/>
    <m/>
    <m/>
    <n v="68.555864999999997"/>
    <x v="8"/>
    <x v="89"/>
    <x v="1"/>
  </r>
  <r>
    <s v="Journal"/>
    <x v="4"/>
    <s v="CX"/>
    <s v="Revenue from CX projects"/>
    <d v="2024-08-31T00:00:00"/>
    <x v="0"/>
    <s v="49437"/>
    <s v="889907"/>
    <s v="386 ICC in Engagement Factory UK Represents Represents Blend360 : 1126 Amperity Premium Services Pod_R1"/>
    <s v="27419"/>
    <m/>
    <m/>
    <m/>
    <m/>
    <n v="86.948591385772417"/>
    <x v="8"/>
    <x v="24"/>
    <x v="1"/>
  </r>
  <r>
    <s v="Journal"/>
    <x v="13"/>
    <s v="CX"/>
    <s v="Revenue from CX projects"/>
    <d v="2024-08-31T00:00:00"/>
    <x v="0"/>
    <s v="49341"/>
    <s v="889827"/>
    <s v="340 CZ Verzekeringen : 910 Migration Webforms"/>
    <s v="23530"/>
    <s v="15310283836"/>
    <m/>
    <m/>
    <m/>
    <n v="312.61474440000001"/>
    <x v="8"/>
    <x v="89"/>
    <x v="1"/>
  </r>
  <r>
    <s v="Journal"/>
    <x v="13"/>
    <s v="CX"/>
    <s v="Revenue from CX projects"/>
    <d v="2024-08-31T00:00:00"/>
    <x v="0"/>
    <s v="49563"/>
    <s v="890196"/>
    <s v="340 CZ Verzekeringen : 795 Dedicated Marketing Automation Support"/>
    <s v="20491"/>
    <s v="14040307053"/>
    <m/>
    <m/>
    <m/>
    <n v="833.63931839999998"/>
    <x v="8"/>
    <x v="89"/>
    <x v="1"/>
  </r>
  <r>
    <s v="Journal"/>
    <x v="13"/>
    <s v="CX"/>
    <s v="Revenue from CX projects"/>
    <d v="2024-08-31T00:00:00"/>
    <x v="0"/>
    <s v="51525"/>
    <s v="895855"/>
    <s v="310 SSE AIRTRICITY LTD : 544 Business Energy Data Integration - Addendum"/>
    <s v="12951"/>
    <s v="10561512286"/>
    <m/>
    <m/>
    <m/>
    <n v="1509.6001472999999"/>
    <x v="8"/>
    <x v="90"/>
    <x v="1"/>
  </r>
  <r>
    <s v="Journal"/>
    <x v="13"/>
    <s v="CX"/>
    <s v="Revenue from CX projects"/>
    <d v="2024-08-31T00:00:00"/>
    <x v="0"/>
    <s v="49732"/>
    <s v="891414"/>
    <s v="310 SSE AIRTRICITY LTD : 1386 Template Design Phase 2"/>
    <s v="37037"/>
    <m/>
    <m/>
    <m/>
    <m/>
    <n v="93.235976399999998"/>
    <x v="8"/>
    <x v="90"/>
    <x v="1"/>
  </r>
  <r>
    <s v="Journal"/>
    <x v="4"/>
    <s v="CX"/>
    <s v="Revenue from CX projects"/>
    <d v="2024-08-31T00:00:00"/>
    <x v="0"/>
    <s v="49685"/>
    <s v="891400"/>
    <s v="330 American Chemical Society : 1338 Eloqua Enablement Support H2 2024"/>
    <s v="34862"/>
    <s v="20186694415"/>
    <m/>
    <m/>
    <m/>
    <n v="217.38445199343519"/>
    <x v="8"/>
    <x v="88"/>
    <x v="1"/>
  </r>
  <r>
    <s v="Journal"/>
    <x v="4"/>
    <s v="CX"/>
    <s v="Revenue from CX projects"/>
    <d v="2024-08-31T00:00:00"/>
    <x v="0"/>
    <s v="49677"/>
    <s v="891393"/>
    <s v="330 American Chemical Society : 1338 Eloqua Enablement Support H2 2024"/>
    <s v="34862"/>
    <s v="20186694415"/>
    <m/>
    <m/>
    <m/>
    <n v="108.6922259967176"/>
    <x v="8"/>
    <x v="88"/>
    <x v="1"/>
  </r>
  <r>
    <s v="Journal"/>
    <x v="4"/>
    <s v="CX"/>
    <s v="Revenue from CX projects"/>
    <d v="2024-08-31T00:00:00"/>
    <x v="0"/>
    <s v="49608"/>
    <s v="890355"/>
    <s v="329 Belmond Management Limited : 1003 Responsys Support 2024"/>
    <s v="25431"/>
    <s v="15951609682"/>
    <m/>
    <m/>
    <m/>
    <n v="1680.072006036635"/>
    <x v="8"/>
    <x v="86"/>
    <x v="1"/>
  </r>
  <r>
    <s v="Journal"/>
    <x v="4"/>
    <s v="CX"/>
    <s v="Revenue from CX projects"/>
    <d v="2024-08-31T00:00:00"/>
    <x v="0"/>
    <s v="49467"/>
    <s v="889933"/>
    <s v="386 ICC in Engagement Factory UK Represents Represents Blend360 : 1126 Amperity Premium Services Pod_R1"/>
    <s v="27419"/>
    <m/>
    <m/>
    <m/>
    <m/>
    <n v="521.71749537264282"/>
    <x v="8"/>
    <x v="24"/>
    <x v="1"/>
  </r>
  <r>
    <s v="Journal"/>
    <x v="13"/>
    <s v="CX"/>
    <s v="Revenue from CX projects"/>
    <d v="2024-08-31T00:00:00"/>
    <x v="0"/>
    <s v="49464"/>
    <s v="890132"/>
    <s v="379 Henkel AG &amp; Co. KGaA : 629 Henkel SmartWash Customer Engagement Consultancy"/>
    <s v="16465"/>
    <s v="8897859619"/>
    <m/>
    <m/>
    <m/>
    <n v="255.02781780000001"/>
    <x v="8"/>
    <x v="87"/>
    <x v="1"/>
  </r>
  <r>
    <s v="Journal"/>
    <x v="13"/>
    <s v="CX"/>
    <s v="Revenue from CX projects"/>
    <d v="2024-08-31T00:00:00"/>
    <x v="0"/>
    <s v="49374"/>
    <s v="889850"/>
    <s v="379 Henkel AG &amp; Co. KGaA : 629 Henkel SmartWash Customer Engagement Consultancy"/>
    <s v="16465"/>
    <s v="8897859619"/>
    <m/>
    <m/>
    <m/>
    <n v="255.02781780000001"/>
    <x v="8"/>
    <x v="87"/>
    <x v="1"/>
  </r>
  <r>
    <s v="Journal"/>
    <x v="14"/>
    <s v="CX"/>
    <s v="Revenue from CX projects"/>
    <d v="2024-08-31T00:00:00"/>
    <x v="0"/>
    <s v="49526"/>
    <s v="890172"/>
    <s v="287 LOfavörFagforb : 1337 SMS Connectors Setup"/>
    <s v="34861"/>
    <s v="16173718152"/>
    <m/>
    <m/>
    <m/>
    <n v="71.03904145595007"/>
    <x v="8"/>
    <x v="96"/>
    <x v="1"/>
  </r>
  <r>
    <s v="Journal"/>
    <x v="4"/>
    <s v="CX"/>
    <s v="Revenue from CX projects"/>
    <d v="2024-08-31T00:00:00"/>
    <x v="0"/>
    <s v="49656"/>
    <s v="891573"/>
    <s v="330 American Chemical Society : 1338 Eloqua Enablement Support H2 2024"/>
    <s v="34862"/>
    <s v="20186694415"/>
    <m/>
    <m/>
    <m/>
    <n v="108.6922259967176"/>
    <x v="8"/>
    <x v="88"/>
    <x v="1"/>
  </r>
  <r>
    <s v="Journal"/>
    <x v="13"/>
    <s v="CX"/>
    <s v="Revenue from CX projects"/>
    <d v="2024-08-31T00:00:00"/>
    <x v="0"/>
    <s v="49410"/>
    <s v="889885"/>
    <s v="387 Platform Talent voor Technologie : 830 Training &amp; support"/>
    <s v="21581"/>
    <m/>
    <m/>
    <m/>
    <m/>
    <n v="109.689384"/>
    <x v="8"/>
    <x v="98"/>
    <x v="1"/>
  </r>
  <r>
    <s v="Journal"/>
    <x v="13"/>
    <s v="CX"/>
    <s v="Revenue from CX projects"/>
    <d v="2024-08-31T00:00:00"/>
    <x v="0"/>
    <s v="49392"/>
    <s v="889868"/>
    <s v="379 Henkel AG &amp; Co. KGaA : 629 Henkel SmartWash Customer Engagement Consultancy"/>
    <s v="16465"/>
    <s v="8897859619"/>
    <m/>
    <m/>
    <m/>
    <n v="612.06676272000004"/>
    <x v="8"/>
    <x v="87"/>
    <x v="1"/>
  </r>
  <r>
    <s v="Journal"/>
    <x v="14"/>
    <s v="CX"/>
    <s v="Revenue from CX projects"/>
    <d v="2024-08-31T00:00:00"/>
    <x v="0"/>
    <s v="49385"/>
    <s v="889861"/>
    <s v="286 Bonnier News AB : 405 Ongoing Support"/>
    <s v="9643"/>
    <s v="12560559931"/>
    <m/>
    <m/>
    <m/>
    <n v="57.061211515983977"/>
    <x v="8"/>
    <x v="94"/>
    <x v="1"/>
  </r>
  <r>
    <s v="Journal"/>
    <x v="13"/>
    <s v="CX"/>
    <s v="Revenue from CX projects"/>
    <d v="2024-08-31T00:00:00"/>
    <x v="0"/>
    <s v="49561"/>
    <s v="890194"/>
    <s v="340 CZ Verzekeringen : 795 Dedicated Marketing Automation Support"/>
    <s v="20491"/>
    <s v="14040307053"/>
    <m/>
    <m/>
    <m/>
    <n v="781.53686100000004"/>
    <x v="8"/>
    <x v="89"/>
    <x v="1"/>
  </r>
  <r>
    <s v="Journal"/>
    <x v="13"/>
    <s v="CX"/>
    <s v="Revenue from CX projects"/>
    <d v="2024-08-31T00:00:00"/>
    <x v="0"/>
    <s v="51474"/>
    <s v="895452"/>
    <s v="346 KYOCERA Document Solutions Europe B.V. : 799 Sales Toolkit Development &amp; Support"/>
    <s v="20698"/>
    <s v="8504915609"/>
    <m/>
    <m/>
    <m/>
    <n v="120.6583224"/>
    <x v="8"/>
    <x v="85"/>
    <x v="1"/>
  </r>
  <r>
    <s v="Journal"/>
    <x v="4"/>
    <s v="CX"/>
    <s v="Revenue from CX projects"/>
    <d v="2024-08-31T00:00:00"/>
    <x v="0"/>
    <s v="49743"/>
    <s v="891417"/>
    <s v="330 American Chemical Society : 1338 Eloqua Enablement Support H2 2024"/>
    <s v="34862"/>
    <s v="20186694415"/>
    <m/>
    <m/>
    <m/>
    <n v="54.346112998358798"/>
    <x v="8"/>
    <x v="88"/>
    <x v="1"/>
  </r>
  <r>
    <s v="Journal"/>
    <x v="4"/>
    <s v="CX"/>
    <s v="Revenue from CX projects"/>
    <d v="2024-08-31T00:00:00"/>
    <x v="0"/>
    <s v="49680"/>
    <s v="891396"/>
    <s v="333 Just Retirement Services Ltd : 920 Technical Support Services 24"/>
    <s v="24052"/>
    <s v="6056925267"/>
    <m/>
    <m/>
    <m/>
    <n v="167.3585241534563"/>
    <x v="8"/>
    <x v="83"/>
    <x v="1"/>
  </r>
  <r>
    <s v="Journal"/>
    <x v="13"/>
    <s v="CX"/>
    <s v="Revenue from CX projects"/>
    <d v="2024-08-31T00:00:00"/>
    <x v="0"/>
    <s v="49367"/>
    <s v="889843"/>
    <s v="340 CZ Verzekeringen : 1156 Business Support 2024"/>
    <s v="28257"/>
    <s v="16173717633"/>
    <m/>
    <m/>
    <m/>
    <n v="148.08066840000001"/>
    <x v="8"/>
    <x v="89"/>
    <x v="1"/>
  </r>
  <r>
    <s v="Journal"/>
    <x v="13"/>
    <s v="CX"/>
    <s v="Revenue from CX projects"/>
    <d v="2024-08-31T00:00:00"/>
    <x v="0"/>
    <s v="49736"/>
    <s v="891877"/>
    <s v="310 SSE AIRTRICITY LTD : 919 Dynamo SMS"/>
    <s v="24048"/>
    <s v="15517916068"/>
    <m/>
    <m/>
    <m/>
    <n v="54.844692000000002"/>
    <x v="8"/>
    <x v="90"/>
    <x v="1"/>
  </r>
  <r>
    <s v="Journal"/>
    <x v="13"/>
    <s v="CX"/>
    <s v="Revenue from CX projects"/>
    <d v="2024-08-31T00:00:00"/>
    <x v="0"/>
    <s v="49718"/>
    <s v="891501"/>
    <s v="310 SSE AIRTRICITY LTD : 1386 Template Design Phase 2"/>
    <s v="37037"/>
    <m/>
    <m/>
    <m/>
    <m/>
    <n v="186.4719528"/>
    <x v="8"/>
    <x v="90"/>
    <x v="1"/>
  </r>
  <r>
    <s v="Journal"/>
    <x v="13"/>
    <s v="CX"/>
    <s v="Revenue from CX projects"/>
    <d v="2024-08-31T00:00:00"/>
    <x v="0"/>
    <s v="49450"/>
    <s v="890118"/>
    <s v="379 Henkel AG &amp; Co. KGaA : 629 Henkel SmartWash Customer Engagement Consultancy"/>
    <s v="16465"/>
    <s v="8897859619"/>
    <m/>
    <m/>
    <m/>
    <n v="255.02781780000001"/>
    <x v="8"/>
    <x v="87"/>
    <x v="1"/>
  </r>
  <r>
    <s v="Journal"/>
    <x v="13"/>
    <s v="CX"/>
    <s v="Revenue from CX projects"/>
    <d v="2024-08-31T00:00:00"/>
    <x v="0"/>
    <s v="51465"/>
    <s v="895448"/>
    <s v="346 KYOCERA Document Solutions Europe B.V. : 799 Sales Toolkit Development &amp; Support"/>
    <s v="20698"/>
    <s v="8504915609"/>
    <m/>
    <m/>
    <m/>
    <n v="241.31664480000001"/>
    <x v="8"/>
    <x v="85"/>
    <x v="1"/>
  </r>
  <r>
    <s v="Journal"/>
    <x v="13"/>
    <s v="CX"/>
    <s v="Revenue from CX projects"/>
    <d v="2024-08-31T00:00:00"/>
    <x v="0"/>
    <s v="51489"/>
    <s v="895560"/>
    <s v="299 Axa Investment Managers SA : 1384 Eloqua Support 2024"/>
    <s v="36932"/>
    <m/>
    <m/>
    <m/>
    <m/>
    <n v="135.74061270000001"/>
    <x v="8"/>
    <x v="84"/>
    <x v="1"/>
  </r>
  <r>
    <s v="Journal"/>
    <x v="4"/>
    <s v="CX"/>
    <s v="Revenue from CX projects"/>
    <d v="2024-08-31T00:00:00"/>
    <x v="0"/>
    <s v="49742"/>
    <s v="891416"/>
    <s v="330 American Chemical Society : 1338 Eloqua Enablement Support H2 2024"/>
    <s v="34862"/>
    <s v="20186694415"/>
    <m/>
    <m/>
    <m/>
    <n v="489.10204345622503"/>
    <x v="8"/>
    <x v="88"/>
    <x v="1"/>
  </r>
  <r>
    <s v="Journal"/>
    <x v="4"/>
    <s v="CX"/>
    <s v="Revenue from CX projects"/>
    <d v="2024-08-31T00:00:00"/>
    <x v="0"/>
    <s v="49471"/>
    <s v="889937"/>
    <s v="386 ICC in Engagement Factory UK Represents Represents Blend360 : 1126 Amperity Premium Services Pod_R1"/>
    <s v="27419"/>
    <m/>
    <m/>
    <m/>
    <m/>
    <n v="347.80733907209384"/>
    <x v="8"/>
    <x v="24"/>
    <x v="1"/>
  </r>
  <r>
    <s v="Journal"/>
    <x v="13"/>
    <s v="CX"/>
    <s v="Revenue from CX projects"/>
    <d v="2024-08-31T00:00:00"/>
    <x v="0"/>
    <s v="51461"/>
    <s v="895547"/>
    <s v="346 KYOCERA Document Solutions Europe B.V. : 799 Sales Toolkit Development &amp; Support"/>
    <s v="20698"/>
    <s v="8504915609"/>
    <m/>
    <m/>
    <m/>
    <n v="120.6583224"/>
    <x v="8"/>
    <x v="85"/>
    <x v="1"/>
  </r>
  <r>
    <s v="Journal"/>
    <x v="13"/>
    <s v="CX"/>
    <s v="Revenue from CX projects"/>
    <d v="2024-08-31T00:00:00"/>
    <x v="0"/>
    <s v="49714"/>
    <s v="891497"/>
    <s v="310 SSE AIRTRICITY LTD : 1386 Template Design Phase 2"/>
    <s v="37037"/>
    <m/>
    <m/>
    <m/>
    <m/>
    <n v="603.29161199999999"/>
    <x v="8"/>
    <x v="90"/>
    <x v="1"/>
  </r>
  <r>
    <s v="Journal"/>
    <x v="13"/>
    <s v="CX"/>
    <s v="Revenue from CX projects"/>
    <d v="2024-08-31T00:00:00"/>
    <x v="0"/>
    <s v="49468"/>
    <s v="889934"/>
    <s v="379 Henkel AG &amp; Co. KGaA : 629 Henkel SmartWash Customer Engagement Consultancy"/>
    <s v="16465"/>
    <s v="8897859619"/>
    <m/>
    <m/>
    <m/>
    <n v="127.5139089"/>
    <x v="8"/>
    <x v="87"/>
    <x v="1"/>
  </r>
  <r>
    <s v="Journal"/>
    <x v="13"/>
    <s v="CX"/>
    <s v="Revenue from CX projects"/>
    <d v="2024-08-31T00:00:00"/>
    <x v="0"/>
    <s v="49401"/>
    <s v="889876"/>
    <s v="379 Henkel AG &amp; Co. KGaA : 629 Henkel SmartWash Customer Engagement Consultancy"/>
    <s v="16465"/>
    <s v="8897859619"/>
    <m/>
    <m/>
    <m/>
    <n v="193.821141528"/>
    <x v="8"/>
    <x v="87"/>
    <x v="1"/>
  </r>
  <r>
    <s v="Journal"/>
    <x v="13"/>
    <s v="CX"/>
    <s v="Revenue from CX projects"/>
    <d v="2024-08-31T00:00:00"/>
    <x v="0"/>
    <s v="49545"/>
    <s v="890184"/>
    <s v="340 CZ Verzekeringen : 795 Dedicated Marketing Automation Support"/>
    <s v="20491"/>
    <s v="14040307053"/>
    <m/>
    <m/>
    <m/>
    <n v="729.4344036"/>
    <x v="8"/>
    <x v="89"/>
    <x v="1"/>
  </r>
  <r>
    <s v="Journal"/>
    <x v="4"/>
    <s v="CX"/>
    <s v="Revenue from CX projects"/>
    <d v="2024-08-31T00:00:00"/>
    <x v="0"/>
    <s v="49711"/>
    <s v="891494"/>
    <s v="330 American Chemical Society : 1338 Eloqua Enablement Support H2 2024"/>
    <s v="34862"/>
    <s v="20186694415"/>
    <m/>
    <m/>
    <m/>
    <n v="217.38445199343519"/>
    <x v="8"/>
    <x v="88"/>
    <x v="1"/>
  </r>
  <r>
    <s v="Journal"/>
    <x v="4"/>
    <s v="CX"/>
    <s v="Revenue from CX projects"/>
    <d v="2024-08-31T00:00:00"/>
    <x v="0"/>
    <s v="49692"/>
    <s v="891485"/>
    <s v="333 Just Retirement Services Ltd : 920 Technical Support Services 24"/>
    <s v="24052"/>
    <s v="6056925267"/>
    <m/>
    <m/>
    <m/>
    <n v="83.679262076728151"/>
    <x v="8"/>
    <x v="83"/>
    <x v="1"/>
  </r>
  <r>
    <s v="Journal"/>
    <x v="13"/>
    <s v="CX"/>
    <s v="Revenue from CX projects"/>
    <d v="2024-08-31T00:00:00"/>
    <x v="0"/>
    <s v="49337"/>
    <s v="889823"/>
    <s v="340 CZ Verzekeringen : 795 Dedicated Marketing Automation Support"/>
    <s v="20491"/>
    <s v="14040307053"/>
    <m/>
    <m/>
    <m/>
    <n v="104.2049148"/>
    <x v="8"/>
    <x v="89"/>
    <x v="1"/>
  </r>
  <r>
    <s v="Journal"/>
    <x v="13"/>
    <s v="CX"/>
    <s v="Revenue from CX projects"/>
    <d v="2024-08-31T00:00:00"/>
    <x v="0"/>
    <s v="49506"/>
    <s v="889950"/>
    <s v="346 KYOCERA Document Solutions Europe B.V. : 435 KYO Pardot Support"/>
    <s v="10051"/>
    <s v="12649095808"/>
    <m/>
    <m/>
    <m/>
    <n v="411.33519000000001"/>
    <x v="8"/>
    <x v="85"/>
    <x v="1"/>
  </r>
  <r>
    <s v="Journal"/>
    <x v="13"/>
    <s v="CX"/>
    <s v="Revenue from CX projects"/>
    <d v="2024-08-31T00:00:00"/>
    <x v="0"/>
    <s v="49430"/>
    <s v="889928"/>
    <s v="379 Henkel AG &amp; Co. KGaA : 629 Henkel SmartWash Customer Engagement Consultancy"/>
    <s v="16465"/>
    <s v="8897859619"/>
    <m/>
    <m/>
    <m/>
    <n v="117.31279618799999"/>
    <x v="8"/>
    <x v="87"/>
    <x v="1"/>
  </r>
  <r>
    <s v="Journal"/>
    <x v="13"/>
    <s v="CX"/>
    <s v="Revenue from CX projects"/>
    <d v="2024-08-31T00:00:00"/>
    <x v="0"/>
    <s v="49712"/>
    <s v="891495"/>
    <s v="310 SSE AIRTRICITY LTD : 1386 Template Design Phase 2"/>
    <s v="37037"/>
    <m/>
    <m/>
    <m/>
    <m/>
    <n v="723.94993439999996"/>
    <x v="8"/>
    <x v="90"/>
    <x v="1"/>
  </r>
  <r>
    <s v="Journal"/>
    <x v="13"/>
    <s v="CX"/>
    <s v="Revenue from CX projects"/>
    <d v="2024-08-31T00:00:00"/>
    <x v="0"/>
    <s v="51470"/>
    <s v="895553"/>
    <s v="346 KYOCERA Document Solutions Europe B.V. : 799 Sales Toolkit Development &amp; Support"/>
    <s v="20698"/>
    <s v="8504915609"/>
    <m/>
    <m/>
    <m/>
    <n v="241.31664480000001"/>
    <x v="8"/>
    <x v="85"/>
    <x v="1"/>
  </r>
  <r>
    <s v="Journal"/>
    <x v="13"/>
    <s v="CX"/>
    <s v="Revenue from CX projects"/>
    <d v="2024-08-31T00:00:00"/>
    <x v="0"/>
    <s v="49466"/>
    <s v="889932"/>
    <s v="379 Henkel AG &amp; Co. KGaA : 629 Henkel SmartWash Customer Engagement Consultancy"/>
    <s v="16465"/>
    <s v="8897859619"/>
    <m/>
    <m/>
    <m/>
    <n v="153.01669068000001"/>
    <x v="8"/>
    <x v="87"/>
    <x v="1"/>
  </r>
  <r>
    <s v="Journal"/>
    <x v="4"/>
    <s v="CX"/>
    <s v="Revenue from CX projects"/>
    <d v="2024-08-31T00:00:00"/>
    <x v="0"/>
    <s v="49590"/>
    <s v="890341"/>
    <s v="329 Belmond Management Limited : 1003 Responsys Support 2024"/>
    <s v="25431"/>
    <s v="15951609682"/>
    <m/>
    <m/>
    <m/>
    <n v="181.62940605801461"/>
    <x v="8"/>
    <x v="86"/>
    <x v="1"/>
  </r>
  <r>
    <s v="Journal"/>
    <x v="13"/>
    <s v="CX"/>
    <s v="Revenue from CX projects"/>
    <d v="2024-08-31T00:00:00"/>
    <x v="0"/>
    <s v="49492"/>
    <s v="890146"/>
    <s v="379 Henkel AG &amp; Co. KGaA : 629 Henkel SmartWash Customer Engagement Consultancy"/>
    <s v="16465"/>
    <s v="8897859619"/>
    <m/>
    <m/>
    <m/>
    <n v="117.31279618799999"/>
    <x v="8"/>
    <x v="87"/>
    <x v="1"/>
  </r>
  <r>
    <s v="Journal"/>
    <x v="14"/>
    <s v="CX"/>
    <s v="Revenue from CX projects"/>
    <d v="2024-08-31T00:00:00"/>
    <x v="0"/>
    <s v="49380"/>
    <s v="889856"/>
    <s v="286 Bonnier News AB : 405 Ongoing Support"/>
    <s v="9643"/>
    <s v="12560559931"/>
    <m/>
    <m/>
    <m/>
    <n v="57.061211515983977"/>
    <x v="8"/>
    <x v="94"/>
    <x v="1"/>
  </r>
  <r>
    <s v="Journal"/>
    <x v="13"/>
    <s v="CX"/>
    <s v="Revenue from CX projects"/>
    <d v="2024-08-31T00:00:00"/>
    <x v="0"/>
    <s v="49734"/>
    <s v="891875"/>
    <s v="310 SSE AIRTRICITY LTD : 1386 Template Design Phase 2"/>
    <s v="37037"/>
    <m/>
    <m/>
    <m/>
    <m/>
    <n v="93.235976399999998"/>
    <x v="8"/>
    <x v="90"/>
    <x v="1"/>
  </r>
  <r>
    <s v="Journal"/>
    <x v="4"/>
    <s v="CX"/>
    <s v="Revenue from CX projects"/>
    <d v="2024-08-31T00:00:00"/>
    <x v="0"/>
    <s v="49678"/>
    <s v="891394"/>
    <s v="333 Just Retirement Services Ltd : 920 Technical Support Services 24"/>
    <s v="24052"/>
    <s v="6056925267"/>
    <m/>
    <m/>
    <m/>
    <n v="125.51889311509223"/>
    <x v="8"/>
    <x v="83"/>
    <x v="1"/>
  </r>
  <r>
    <s v="Journal"/>
    <x v="4"/>
    <s v="CX"/>
    <s v="Revenue from CX projects"/>
    <d v="2024-08-31T00:00:00"/>
    <x v="0"/>
    <s v="49740"/>
    <s v="891580"/>
    <s v="330 American Chemical Society : 1338 Eloqua Enablement Support H2 2024"/>
    <s v="34862"/>
    <s v="20186694415"/>
    <m/>
    <m/>
    <m/>
    <n v="54.346112998358798"/>
    <x v="8"/>
    <x v="88"/>
    <x v="1"/>
  </r>
  <r>
    <s v="Journal"/>
    <x v="4"/>
    <s v="CX"/>
    <s v="Revenue from CX projects"/>
    <d v="2024-08-31T00:00:00"/>
    <x v="0"/>
    <s v="49657"/>
    <s v="891383"/>
    <s v="330 American Chemical Society : 1338 Eloqua Enablement Support H2 2024"/>
    <s v="34862"/>
    <s v="20186694415"/>
    <m/>
    <m/>
    <m/>
    <n v="570.62769971826526"/>
    <x v="8"/>
    <x v="88"/>
    <x v="1"/>
  </r>
  <r>
    <s v="Journal"/>
    <x v="4"/>
    <s v="CX"/>
    <s v="Revenue from CX projects"/>
    <d v="2024-08-31T00:00:00"/>
    <x v="0"/>
    <s v="49652"/>
    <s v="891381"/>
    <s v="330 American Chemical Society : 1338 Eloqua Enablement Support H2 2024"/>
    <s v="34862"/>
    <s v="20186694415"/>
    <m/>
    <m/>
    <m/>
    <n v="177.85410911780872"/>
    <x v="8"/>
    <x v="88"/>
    <x v="1"/>
  </r>
  <r>
    <s v="Journal"/>
    <x v="4"/>
    <s v="CX"/>
    <s v="Revenue from CX projects"/>
    <d v="2024-08-31T00:00:00"/>
    <x v="0"/>
    <s v="49701"/>
    <s v="891403"/>
    <s v="334 Nana Wall Systems, Inc : 409 Eloqua Enablement"/>
    <s v="9647"/>
    <s v="10996678329"/>
    <m/>
    <m/>
    <m/>
    <n v="108.6922259967176"/>
    <x v="8"/>
    <x v="95"/>
    <x v="1"/>
  </r>
  <r>
    <s v="Journal"/>
    <x v="4"/>
    <s v="CX"/>
    <s v="Revenue from CX projects"/>
    <d v="2024-08-31T00:00:00"/>
    <x v="0"/>
    <s v="49602"/>
    <s v="890349"/>
    <s v="329 Belmond Management Limited : 1003 Responsys Support 2024"/>
    <s v="25431"/>
    <s v="15951609682"/>
    <m/>
    <m/>
    <m/>
    <n v="544.8882181740438"/>
    <x v="8"/>
    <x v="86"/>
    <x v="1"/>
  </r>
  <r>
    <s v="Journal"/>
    <x v="4"/>
    <s v="CX"/>
    <s v="Revenue from CX projects"/>
    <d v="2024-08-31T00:00:00"/>
    <x v="0"/>
    <s v="49431"/>
    <s v="890016"/>
    <s v="386 ICC in Engagement Factory UK Represents Represents Blend360 : 1126 Amperity Premium Services Pod_R1"/>
    <s v="27419"/>
    <m/>
    <m/>
    <m/>
    <m/>
    <n v="86.948591385772417"/>
    <x v="8"/>
    <x v="24"/>
    <x v="1"/>
  </r>
  <r>
    <s v="Journal"/>
    <x v="14"/>
    <s v="CX"/>
    <s v="Revenue from CX projects"/>
    <d v="2024-08-31T00:00:00"/>
    <x v="0"/>
    <s v="49529"/>
    <s v="890174"/>
    <s v="287 LOfavörFagforb : 1337 SMS Connectors Setup"/>
    <s v="34861"/>
    <s v="16173718152"/>
    <m/>
    <m/>
    <m/>
    <n v="568.31522082286722"/>
    <x v="8"/>
    <x v="96"/>
    <x v="1"/>
  </r>
  <r>
    <s v="Journal"/>
    <x v="4"/>
    <s v="CX"/>
    <s v="Revenue from CX projects"/>
    <d v="2024-08-31T00:00:00"/>
    <x v="0"/>
    <s v="49681"/>
    <s v="891397"/>
    <s v="330 American Chemical Society : 1338 Eloqua Enablement Support H2 2024"/>
    <s v="34862"/>
    <s v="20186694415"/>
    <m/>
    <m/>
    <m/>
    <n v="108.6922259967176"/>
    <x v="8"/>
    <x v="88"/>
    <x v="1"/>
  </r>
  <r>
    <s v="Journal"/>
    <x v="4"/>
    <s v="CX"/>
    <s v="Revenue from CX projects"/>
    <d v="2024-08-31T00:00:00"/>
    <x v="0"/>
    <s v="49697"/>
    <s v="891575"/>
    <s v="334 Nana Wall Systems, Inc : 409 Eloqua Enablement"/>
    <s v="9647"/>
    <s v="10996678329"/>
    <m/>
    <m/>
    <m/>
    <n v="74.104797671669957"/>
    <x v="8"/>
    <x v="95"/>
    <x v="1"/>
  </r>
  <r>
    <s v="Journal"/>
    <x v="13"/>
    <s v="CX"/>
    <s v="Revenue from CX projects"/>
    <d v="2024-08-31T00:00:00"/>
    <x v="0"/>
    <s v="49486"/>
    <s v="890140"/>
    <s v="379 Henkel AG &amp; Co. KGaA : 629 Henkel SmartWash Customer Engagement Consultancy"/>
    <s v="16465"/>
    <s v="8897859619"/>
    <m/>
    <m/>
    <m/>
    <n v="127.5139089"/>
    <x v="8"/>
    <x v="87"/>
    <x v="1"/>
  </r>
  <r>
    <s v="Journal"/>
    <x v="13"/>
    <s v="CX"/>
    <s v="Revenue from CX projects"/>
    <d v="2024-08-31T00:00:00"/>
    <x v="0"/>
    <s v="49404"/>
    <s v="889879"/>
    <s v="399 Mazars N.V. : 934 Eloqua Support en Integratie 2024"/>
    <s v="24387"/>
    <m/>
    <m/>
    <m/>
    <m/>
    <n v="238.57441019999999"/>
    <x v="8"/>
    <x v="92"/>
    <x v="1"/>
  </r>
  <r>
    <s v="Journal"/>
    <x v="13"/>
    <s v="CX"/>
    <s v="Revenue from CX projects"/>
    <d v="2024-08-31T00:00:00"/>
    <x v="0"/>
    <s v="49490"/>
    <s v="890144"/>
    <s v="379 Henkel AG &amp; Co. KGaA : 629 Henkel SmartWash Customer Engagement Consultancy"/>
    <s v="16465"/>
    <s v="8897859619"/>
    <m/>
    <m/>
    <m/>
    <n v="63.762438919200001"/>
    <x v="8"/>
    <x v="87"/>
    <x v="1"/>
  </r>
  <r>
    <s v="Journal"/>
    <x v="13"/>
    <s v="CX"/>
    <s v="Revenue from CX projects"/>
    <d v="2024-08-31T00:00:00"/>
    <x v="0"/>
    <s v="49339"/>
    <s v="889825"/>
    <s v="340 CZ Verzekeringen : 910 Migration Webforms"/>
    <s v="23530"/>
    <s v="15310283836"/>
    <m/>
    <m/>
    <m/>
    <n v="137.11172999999999"/>
    <x v="8"/>
    <x v="89"/>
    <x v="1"/>
  </r>
  <r>
    <s v="Journal"/>
    <x v="13"/>
    <s v="CX"/>
    <s v="Revenue from CX projects"/>
    <d v="2024-08-31T00:00:00"/>
    <x v="0"/>
    <s v="51488"/>
    <s v="895559"/>
    <s v="299 Axa Investment Managers SA : 1384 Eloqua Support 2024"/>
    <s v="36932"/>
    <m/>
    <m/>
    <m/>
    <m/>
    <n v="90.493741799999995"/>
    <x v="8"/>
    <x v="84"/>
    <x v="1"/>
  </r>
  <r>
    <s v="Journal"/>
    <x v="4"/>
    <s v="CX"/>
    <s v="Revenue from CX projects"/>
    <d v="2024-08-31T00:00:00"/>
    <x v="0"/>
    <s v="49700"/>
    <s v="891402"/>
    <s v="330 American Chemical Society : 1338 Eloqua Enablement Support H2 2024"/>
    <s v="34862"/>
    <s v="20186694415"/>
    <m/>
    <m/>
    <m/>
    <n v="54.346112998358798"/>
    <x v="8"/>
    <x v="88"/>
    <x v="1"/>
  </r>
  <r>
    <s v="Journal"/>
    <x v="13"/>
    <s v="CX"/>
    <s v="Revenue from CX projects"/>
    <d v="2024-08-31T00:00:00"/>
    <x v="0"/>
    <s v="51479"/>
    <s v="895555"/>
    <s v="346 KYOCERA Document Solutions Europe B.V. : 799 Sales Toolkit Development &amp; Support"/>
    <s v="20698"/>
    <s v="8504915609"/>
    <m/>
    <m/>
    <m/>
    <n v="241.31664480000001"/>
    <x v="8"/>
    <x v="85"/>
    <x v="1"/>
  </r>
  <r>
    <s v="Journal"/>
    <x v="13"/>
    <s v="CX"/>
    <s v="Revenue from CX projects"/>
    <d v="2024-08-31T00:00:00"/>
    <x v="0"/>
    <s v="51515"/>
    <s v="895754"/>
    <s v="493 Louwman Group Services BV : 1200 Louwman/ID&amp;D/programma CDP/CEC (240)"/>
    <s v="29527"/>
    <s v="10475232283"/>
    <m/>
    <m/>
    <m/>
    <n v="3570.3894491999999"/>
    <x v="8"/>
    <x v="99"/>
    <x v="1"/>
  </r>
  <r>
    <s v="Journal"/>
    <x v="13"/>
    <s v="CX"/>
    <s v="Revenue from CX projects"/>
    <d v="2024-08-31T00:00:00"/>
    <x v="0"/>
    <s v="49434"/>
    <s v="889929"/>
    <s v="379 Henkel AG &amp; Co. KGaA : 629 Henkel SmartWash Customer Engagement Consultancy"/>
    <s v="16465"/>
    <s v="8897859619"/>
    <m/>
    <m/>
    <m/>
    <n v="96.910570763999999"/>
    <x v="8"/>
    <x v="87"/>
    <x v="1"/>
  </r>
  <r>
    <s v="Journal"/>
    <x v="13"/>
    <s v="CX"/>
    <s v="Revenue from CX projects"/>
    <d v="2024-08-31T00:00:00"/>
    <x v="0"/>
    <s v="49432"/>
    <s v="890017"/>
    <s v="379 Henkel AG &amp; Co. KGaA : 629 Henkel SmartWash Customer Engagement Consultancy"/>
    <s v="16465"/>
    <s v="8897859619"/>
    <m/>
    <m/>
    <m/>
    <n v="382.54172670000003"/>
    <x v="8"/>
    <x v="87"/>
    <x v="1"/>
  </r>
  <r>
    <s v="Journal"/>
    <x v="14"/>
    <s v="CX"/>
    <s v="Revenue from CX projects"/>
    <d v="2024-08-31T00:00:00"/>
    <x v="0"/>
    <s v="49377"/>
    <s v="889853"/>
    <s v="286 Bonnier News AB : 405 Ongoing Support"/>
    <s v="9643"/>
    <s v="12560559931"/>
    <m/>
    <m/>
    <m/>
    <n v="65.006443499222243"/>
    <x v="8"/>
    <x v="94"/>
    <x v="1"/>
  </r>
  <r>
    <s v="Journal"/>
    <x v="14"/>
    <s v="CX"/>
    <s v="Revenue from CX projects"/>
    <d v="2024-08-31T00:00:00"/>
    <x v="0"/>
    <s v="49531"/>
    <s v="890019"/>
    <s v="287 LOfavörFagforb : 1337 SMS Connectors Setup"/>
    <s v="34861"/>
    <s v="16173718152"/>
    <m/>
    <m/>
    <m/>
    <n v="71.03904145595007"/>
    <x v="8"/>
    <x v="96"/>
    <x v="1"/>
  </r>
  <r>
    <s v="Journal"/>
    <x v="14"/>
    <s v="CX"/>
    <s v="Revenue from CX projects"/>
    <d v="2024-08-31T00:00:00"/>
    <x v="0"/>
    <s v="49520"/>
    <s v="890166"/>
    <s v="287 LOfavörFagforb : 407 Ongoing technical Support services"/>
    <s v="9645"/>
    <m/>
    <m/>
    <m/>
    <m/>
    <n v="71.03904145595007"/>
    <x v="8"/>
    <x v="96"/>
    <x v="1"/>
  </r>
  <r>
    <s v="Journal"/>
    <x v="13"/>
    <s v="CX"/>
    <s v="Revenue from CX projects"/>
    <d v="2024-08-31T00:00:00"/>
    <x v="0"/>
    <s v="49361"/>
    <s v="889838"/>
    <s v="340 CZ Verzekeringen : 910 Migration Webforms"/>
    <s v="23530"/>
    <s v="15310283836"/>
    <m/>
    <m/>
    <m/>
    <n v="52.102457399999999"/>
    <x v="8"/>
    <x v="89"/>
    <x v="1"/>
  </r>
  <r>
    <s v="Journal"/>
    <x v="4"/>
    <s v="CX"/>
    <s v="Revenue from CX projects"/>
    <d v="2024-08-31T00:00:00"/>
    <x v="0"/>
    <s v="49591"/>
    <s v="890342"/>
    <s v="329 Belmond Management Limited : 1003 Responsys Support 2024"/>
    <s v="25431"/>
    <s v="15951609682"/>
    <m/>
    <m/>
    <m/>
    <n v="363.25881211602922"/>
    <x v="8"/>
    <x v="86"/>
    <x v="1"/>
  </r>
  <r>
    <s v="Journal"/>
    <x v="13"/>
    <s v="CX"/>
    <s v="Revenue from CX projects"/>
    <d v="2024-08-31T00:00:00"/>
    <x v="0"/>
    <s v="49484"/>
    <s v="890138"/>
    <s v="379 Henkel AG &amp; Co. KGaA : 629 Henkel SmartWash Customer Engagement Consultancy"/>
    <s v="16465"/>
    <s v="8897859619"/>
    <m/>
    <m/>
    <m/>
    <n v="117.31279618799999"/>
    <x v="8"/>
    <x v="87"/>
    <x v="1"/>
  </r>
  <r>
    <s v="Journal"/>
    <x v="13"/>
    <s v="CX"/>
    <s v="Revenue from CX projects"/>
    <d v="2024-08-31T00:00:00"/>
    <x v="0"/>
    <s v="51472"/>
    <s v="895450"/>
    <s v="346 KYOCERA Document Solutions Europe B.V. : 799 Sales Toolkit Development &amp; Support"/>
    <s v="20698"/>
    <s v="8504915609"/>
    <m/>
    <m/>
    <m/>
    <n v="180.98748359999999"/>
    <x v="8"/>
    <x v="85"/>
    <x v="1"/>
  </r>
  <r>
    <s v="Journal"/>
    <x v="13"/>
    <s v="CX"/>
    <s v="Revenue from CX projects"/>
    <d v="2024-08-31T00:00:00"/>
    <x v="0"/>
    <s v="49415"/>
    <s v="889890"/>
    <s v="379 Henkel AG &amp; Co. KGaA : 629 Henkel SmartWash Customer Engagement Consultancy"/>
    <s v="16465"/>
    <s v="8897859619"/>
    <m/>
    <m/>
    <m/>
    <n v="255.02781780000001"/>
    <x v="8"/>
    <x v="87"/>
    <x v="1"/>
  </r>
  <r>
    <s v="Journal"/>
    <x v="13"/>
    <s v="CX"/>
    <s v="Revenue from CX projects"/>
    <d v="2024-08-31T00:00:00"/>
    <x v="0"/>
    <s v="49549"/>
    <s v="890187"/>
    <s v="340 CZ Verzekeringen : 795 Dedicated Marketing Automation Support"/>
    <s v="20491"/>
    <s v="14040307053"/>
    <m/>
    <m/>
    <m/>
    <n v="104.2049148"/>
    <x v="8"/>
    <x v="89"/>
    <x v="1"/>
  </r>
  <r>
    <s v="Journal"/>
    <x v="4"/>
    <s v="CX"/>
    <s v="Revenue from CX projects"/>
    <d v="2024-08-31T00:00:00"/>
    <x v="0"/>
    <s v="49672"/>
    <s v="891773"/>
    <s v="333 Just Retirement Services Ltd : 920 Technical Support Services 24"/>
    <s v="24052"/>
    <s v="6056925267"/>
    <m/>
    <m/>
    <m/>
    <n v="334.7170483069126"/>
    <x v="8"/>
    <x v="83"/>
    <x v="1"/>
  </r>
  <r>
    <s v="Journal"/>
    <x v="4"/>
    <s v="CX"/>
    <s v="Revenue from CX projects"/>
    <d v="2024-08-31T00:00:00"/>
    <x v="0"/>
    <s v="49658"/>
    <s v="891384"/>
    <s v="330 American Chemical Society : 1338 Eloqua Enablement Support H2 2024"/>
    <s v="34862"/>
    <s v="20186694415"/>
    <m/>
    <m/>
    <m/>
    <n v="217.38445199343519"/>
    <x v="8"/>
    <x v="88"/>
    <x v="1"/>
  </r>
  <r>
    <s v="Journal"/>
    <x v="4"/>
    <s v="CX"/>
    <s v="Revenue from CX projects"/>
    <d v="2024-08-31T00:00:00"/>
    <x v="0"/>
    <s v="49597"/>
    <s v="890345"/>
    <s v="329 Belmond Management Limited : 1003 Responsys Support 2024"/>
    <s v="25431"/>
    <s v="15951609682"/>
    <m/>
    <m/>
    <m/>
    <n v="181.62940605801461"/>
    <x v="8"/>
    <x v="86"/>
    <x v="1"/>
  </r>
  <r>
    <s v="Journal"/>
    <x v="13"/>
    <s v="CX"/>
    <s v="Revenue from CX projects"/>
    <d v="2024-08-31T00:00:00"/>
    <x v="0"/>
    <s v="49428"/>
    <s v="889904"/>
    <s v="379 Henkel AG &amp; Co. KGaA : 629 Henkel SmartWash Customer Engagement Consultancy"/>
    <s v="16465"/>
    <s v="8897859619"/>
    <m/>
    <m/>
    <m/>
    <n v="127.5139089"/>
    <x v="8"/>
    <x v="87"/>
    <x v="1"/>
  </r>
  <r>
    <s v="Journal"/>
    <x v="13"/>
    <s v="CX"/>
    <s v="Revenue from CX projects"/>
    <d v="2024-08-31T00:00:00"/>
    <x v="0"/>
    <s v="51500"/>
    <s v="895467"/>
    <s v="299 Axa Investment Managers SA : 1384 Eloqua Support 2024"/>
    <s v="36932"/>
    <m/>
    <m/>
    <m/>
    <m/>
    <n v="45.246870899999998"/>
    <x v="8"/>
    <x v="84"/>
    <x v="1"/>
  </r>
  <r>
    <s v="Journal"/>
    <x v="13"/>
    <s v="CX"/>
    <s v="Revenue from CX projects"/>
    <d v="2024-08-31T00:00:00"/>
    <x v="0"/>
    <s v="49458"/>
    <s v="890126"/>
    <s v="379 Henkel AG &amp; Co. KGaA : 629 Henkel SmartWash Customer Engagement Consultancy"/>
    <s v="16465"/>
    <s v="8897859619"/>
    <m/>
    <m/>
    <m/>
    <n v="127.5139089"/>
    <x v="8"/>
    <x v="87"/>
    <x v="1"/>
  </r>
  <r>
    <s v="Journal"/>
    <x v="4"/>
    <s v="CX"/>
    <s v="Revenue from CX projects"/>
    <d v="2024-08-31T00:00:00"/>
    <x v="0"/>
    <s v="49596"/>
    <s v="890344"/>
    <s v="329 Belmond Management Limited : 1003 Responsys Support 2024"/>
    <s v="25431"/>
    <s v="15951609682"/>
    <m/>
    <m/>
    <m/>
    <n v="181.62940605801461"/>
    <x v="8"/>
    <x v="86"/>
    <x v="1"/>
  </r>
  <r>
    <s v="Journal"/>
    <x v="13"/>
    <s v="CX"/>
    <s v="Revenue from CX projects"/>
    <d v="2024-08-31T00:00:00"/>
    <x v="0"/>
    <s v="49555"/>
    <s v="890029"/>
    <s v="340 CZ Verzekeringen : 795 Dedicated Marketing Automation Support"/>
    <s v="20491"/>
    <s v="14040307053"/>
    <m/>
    <m/>
    <m/>
    <n v="833.63931839999998"/>
    <x v="8"/>
    <x v="89"/>
    <x v="1"/>
  </r>
  <r>
    <s v="Journal"/>
    <x v="1"/>
    <s v="CX"/>
    <s v="Revenue from CX projects"/>
    <d v="2024-08-31T00:00:00"/>
    <x v="0"/>
    <s v="28432"/>
    <s v="537499"/>
    <s v="475 Circana (UK) Ltd : 1056 Mondelez MMM Project Management"/>
    <s v="26408"/>
    <m/>
    <m/>
    <m/>
    <m/>
    <n v="5634.9398868651169"/>
    <x v="1"/>
    <x v="100"/>
    <x v="1"/>
  </r>
  <r>
    <s v="Journal"/>
    <x v="4"/>
    <s v="CX"/>
    <s v="Revenue from CX projects"/>
    <d v="2024-08-31T00:00:00"/>
    <x v="0"/>
    <s v="49653"/>
    <s v="891382"/>
    <s v="330 American Chemical Society : 1338 Eloqua Enablement Support H2 2024"/>
    <s v="34862"/>
    <s v="20186694415"/>
    <m/>
    <m/>
    <m/>
    <n v="54.346112998358798"/>
    <x v="8"/>
    <x v="88"/>
    <x v="1"/>
  </r>
  <r>
    <s v="Journal"/>
    <x v="13"/>
    <s v="CX"/>
    <s v="Revenue from CX projects"/>
    <d v="2024-08-31T00:00:00"/>
    <x v="0"/>
    <s v="49494"/>
    <s v="890147"/>
    <s v="379 Henkel AG &amp; Co. KGaA : 629 Henkel SmartWash Customer Engagement Consultancy"/>
    <s v="16465"/>
    <s v="8897859619"/>
    <m/>
    <m/>
    <m/>
    <n v="191.2763478192"/>
    <x v="8"/>
    <x v="87"/>
    <x v="1"/>
  </r>
  <r>
    <s v="Journal"/>
    <x v="13"/>
    <s v="CX"/>
    <s v="Revenue from CX projects"/>
    <d v="2024-08-31T00:00:00"/>
    <x v="0"/>
    <s v="49387"/>
    <s v="889863"/>
    <s v="379 Henkel AG &amp; Co. KGaA : 629 Henkel SmartWash Customer Engagement Consultancy"/>
    <s v="16465"/>
    <s v="8897859619"/>
    <m/>
    <m/>
    <m/>
    <n v="127.5139089"/>
    <x v="8"/>
    <x v="87"/>
    <x v="1"/>
  </r>
  <r>
    <s v="Journal"/>
    <x v="13"/>
    <s v="CX"/>
    <s v="Revenue from CX projects"/>
    <d v="2024-08-31T00:00:00"/>
    <x v="0"/>
    <s v="49436"/>
    <s v="889906"/>
    <s v="379 Henkel AG &amp; Co. KGaA : 629 Henkel SmartWash Customer Engagement Consultancy"/>
    <s v="16465"/>
    <s v="8897859619"/>
    <m/>
    <m/>
    <m/>
    <n v="612.06676272000004"/>
    <x v="8"/>
    <x v="87"/>
    <x v="1"/>
  </r>
  <r>
    <s v="Journal"/>
    <x v="13"/>
    <s v="CX"/>
    <s v="Revenue from CX projects"/>
    <d v="2024-08-31T00:00:00"/>
    <x v="0"/>
    <s v="51475"/>
    <s v="895453"/>
    <s v="346 KYOCERA Document Solutions Europe B.V. : 799 Sales Toolkit Development &amp; Support"/>
    <s v="20698"/>
    <s v="8504915609"/>
    <m/>
    <m/>
    <m/>
    <n v="120.6583224"/>
    <x v="8"/>
    <x v="85"/>
    <x v="1"/>
  </r>
  <r>
    <s v="Journal"/>
    <x v="4"/>
    <s v="CX"/>
    <s v="Revenue from CX projects"/>
    <d v="2024-08-31T00:00:00"/>
    <x v="0"/>
    <s v="49683"/>
    <s v="891399"/>
    <s v="330 American Chemical Society : 1338 Eloqua Enablement Support H2 2024"/>
    <s v="34862"/>
    <s v="20186694415"/>
    <m/>
    <m/>
    <m/>
    <n v="133.39382522060757"/>
    <x v="8"/>
    <x v="88"/>
    <x v="1"/>
  </r>
  <r>
    <s v="Journal"/>
    <x v="4"/>
    <s v="CX"/>
    <s v="Revenue from CX projects"/>
    <d v="2024-08-31T00:00:00"/>
    <x v="0"/>
    <s v="49465"/>
    <s v="890133"/>
    <s v="386 ICC in Engagement Factory UK Represents Represents Blend360 : 1126 Amperity Premium Services Pod_R1"/>
    <s v="27419"/>
    <m/>
    <m/>
    <m/>
    <m/>
    <n v="347.80733907209384"/>
    <x v="8"/>
    <x v="24"/>
    <x v="1"/>
  </r>
  <r>
    <s v="Journal"/>
    <x v="4"/>
    <s v="CX"/>
    <s v="Revenue from CX projects"/>
    <d v="2024-08-31T00:00:00"/>
    <x v="0"/>
    <s v="49595"/>
    <s v="890343"/>
    <s v="329 Belmond Management Limited : 1003 Responsys Support 2024"/>
    <s v="25431"/>
    <s v="15951609682"/>
    <m/>
    <m/>
    <m/>
    <n v="181.62940605801461"/>
    <x v="8"/>
    <x v="86"/>
    <x v="1"/>
  </r>
  <r>
    <s v="Journal"/>
    <x v="13"/>
    <s v="CX"/>
    <s v="Revenue from CX projects"/>
    <d v="2024-08-31T00:00:00"/>
    <x v="0"/>
    <s v="49375"/>
    <s v="889851"/>
    <s v="340 CZ Verzekeringen : 1156 Business Support 2024"/>
    <s v="28257"/>
    <s v="16173717633"/>
    <m/>
    <m/>
    <m/>
    <n v="170.01854520000001"/>
    <x v="8"/>
    <x v="89"/>
    <x v="1"/>
  </r>
  <r>
    <s v="Journal"/>
    <x v="4"/>
    <s v="CX"/>
    <s v="Revenue from CX projects"/>
    <d v="2024-08-31T00:00:00"/>
    <x v="0"/>
    <s v="49731"/>
    <s v="891874"/>
    <s v="330 American Chemical Society : 1338 Eloqua Enablement Support H2 2024"/>
    <s v="34862"/>
    <s v="20186694415"/>
    <m/>
    <m/>
    <m/>
    <n v="489.10204345622503"/>
    <x v="8"/>
    <x v="88"/>
    <x v="1"/>
  </r>
  <r>
    <s v="Journal"/>
    <x v="4"/>
    <s v="CX"/>
    <s v="Revenue from CX projects"/>
    <d v="2024-08-31T00:00:00"/>
    <x v="0"/>
    <s v="49737"/>
    <s v="891577"/>
    <s v="330 American Chemical Society : 1338 Eloqua Enablement Support H2 2024"/>
    <s v="34862"/>
    <s v="20186694415"/>
    <m/>
    <m/>
    <m/>
    <n v="54.346112998358798"/>
    <x v="8"/>
    <x v="88"/>
    <x v="1"/>
  </r>
  <r>
    <s v="Journal"/>
    <x v="4"/>
    <s v="CX"/>
    <s v="Revenue from CX projects"/>
    <d v="2024-08-31T00:00:00"/>
    <x v="0"/>
    <s v="49664"/>
    <s v="891390"/>
    <s v="330 American Chemical Society : 1338 Eloqua Enablement Support H2 2024"/>
    <s v="34862"/>
    <s v="20186694415"/>
    <m/>
    <m/>
    <m/>
    <n v="135.85879573139493"/>
    <x v="8"/>
    <x v="88"/>
    <x v="1"/>
  </r>
  <r>
    <s v="Journal"/>
    <x v="13"/>
    <s v="CX"/>
    <s v="Revenue from CX projects"/>
    <d v="2024-08-31T00:00:00"/>
    <x v="0"/>
    <s v="51495"/>
    <s v="895462"/>
    <s v="299 Axa Investment Managers SA : 1384 Eloqua Support 2024"/>
    <s v="36932"/>
    <m/>
    <m/>
    <m/>
    <m/>
    <n v="180.98748359999999"/>
    <x v="8"/>
    <x v="84"/>
    <x v="1"/>
  </r>
  <r>
    <s v="Journal"/>
    <x v="13"/>
    <s v="CX"/>
    <s v="Revenue from CX projects"/>
    <d v="2024-08-31T00:00:00"/>
    <x v="0"/>
    <s v="49729"/>
    <s v="891502"/>
    <s v="310 SSE AIRTRICITY LTD : 1386 Template Design Phase 2"/>
    <s v="37037"/>
    <m/>
    <m/>
    <m/>
    <m/>
    <n v="361.97496719999998"/>
    <x v="8"/>
    <x v="90"/>
    <x v="1"/>
  </r>
  <r>
    <s v="Journal"/>
    <x v="4"/>
    <s v="CX"/>
    <s v="Revenue from CX projects"/>
    <d v="2024-08-31T00:00:00"/>
    <x v="0"/>
    <s v="49469"/>
    <s v="889935"/>
    <s v="386 ICC in Engagement Factory UK Represents Represents Blend360 : 1126 Amperity Premium Services Pod_R1"/>
    <s v="27419"/>
    <m/>
    <m/>
    <m/>
    <m/>
    <n v="347.80733907209384"/>
    <x v="8"/>
    <x v="24"/>
    <x v="1"/>
  </r>
  <r>
    <s v="Journal"/>
    <x v="4"/>
    <s v="CX"/>
    <s v="Revenue from CX projects"/>
    <d v="2024-08-31T00:00:00"/>
    <x v="0"/>
    <s v="49461"/>
    <s v="890129"/>
    <s v="386 ICC in Engagement Factory UK Represents Represents Blend360 : 1126 Amperity Premium Services Pod_R1"/>
    <s v="27419"/>
    <m/>
    <m/>
    <m/>
    <m/>
    <n v="347.80733907209384"/>
    <x v="8"/>
    <x v="24"/>
    <x v="1"/>
  </r>
  <r>
    <s v="Journal"/>
    <x v="4"/>
    <s v="CX"/>
    <s v="Revenue from CX projects"/>
    <d v="2024-08-31T00:00:00"/>
    <x v="0"/>
    <s v="49459"/>
    <s v="890127"/>
    <s v="386 ICC in Engagement Factory UK Represents Represents Blend360 : 1126 Amperity Premium Services Pod_R1"/>
    <s v="27419"/>
    <m/>
    <m/>
    <m/>
    <m/>
    <n v="347.80733907209384"/>
    <x v="8"/>
    <x v="24"/>
    <x v="1"/>
  </r>
  <r>
    <s v="Journal"/>
    <x v="13"/>
    <s v="CX"/>
    <s v="Revenue from CX projects"/>
    <d v="2024-08-31T00:00:00"/>
    <x v="0"/>
    <s v="49382"/>
    <s v="889858"/>
    <s v="379 Henkel AG &amp; Co. KGaA : 629 Henkel SmartWash Customer Engagement Consultancy"/>
    <s v="16465"/>
    <s v="8897859619"/>
    <m/>
    <m/>
    <m/>
    <n v="117.31279618799999"/>
    <x v="8"/>
    <x v="87"/>
    <x v="1"/>
  </r>
  <r>
    <s v="Journal"/>
    <x v="13"/>
    <s v="CX"/>
    <s v="Revenue from CX projects"/>
    <d v="2024-08-31T00:00:00"/>
    <x v="0"/>
    <s v="49512"/>
    <s v="890160"/>
    <s v="346 KYOCERA Document Solutions Europe B.V. : 435 KYO Pardot Support"/>
    <s v="10051"/>
    <s v="12649095808"/>
    <m/>
    <m/>
    <m/>
    <n v="68.555864999999997"/>
    <x v="8"/>
    <x v="85"/>
    <x v="1"/>
  </r>
  <r>
    <s v="Journal"/>
    <x v="13"/>
    <s v="CX"/>
    <s v="Revenue from CX projects"/>
    <d v="2024-08-31T00:00:00"/>
    <x v="0"/>
    <s v="51493"/>
    <s v="895564"/>
    <s v="299 Axa Investment Managers SA : 1384 Eloqua Support 2024"/>
    <s v="36932"/>
    <m/>
    <m/>
    <m/>
    <m/>
    <n v="90.493741799999995"/>
    <x v="8"/>
    <x v="84"/>
    <x v="1"/>
  </r>
  <r>
    <s v="Journal"/>
    <x v="13"/>
    <s v="CX"/>
    <s v="Revenue from CX projects"/>
    <d v="2024-08-31T00:00:00"/>
    <x v="0"/>
    <s v="49470"/>
    <s v="889936"/>
    <s v="379 Henkel AG &amp; Co. KGaA : 629 Henkel SmartWash Customer Engagement Consultancy"/>
    <s v="16465"/>
    <s v="8897859619"/>
    <m/>
    <m/>
    <m/>
    <n v="127.5139089"/>
    <x v="8"/>
    <x v="87"/>
    <x v="1"/>
  </r>
  <r>
    <s v="Journal"/>
    <x v="13"/>
    <s v="CX"/>
    <s v="Revenue from CX projects"/>
    <d v="2024-08-31T00:00:00"/>
    <x v="0"/>
    <s v="49476"/>
    <s v="889942"/>
    <s v="379 Henkel AG &amp; Co. KGaA : 629 Henkel SmartWash Customer Engagement Consultancy"/>
    <s v="16465"/>
    <s v="8897859619"/>
    <m/>
    <m/>
    <m/>
    <n v="127.5139089"/>
    <x v="8"/>
    <x v="87"/>
    <x v="1"/>
  </r>
  <r>
    <s v="Journal"/>
    <x v="13"/>
    <s v="CX"/>
    <s v="Revenue from CX projects"/>
    <d v="2024-08-31T00:00:00"/>
    <x v="0"/>
    <s v="49426"/>
    <s v="889902"/>
    <s v="379 Henkel AG &amp; Co. KGaA : 629 Henkel SmartWash Customer Engagement Consultancy"/>
    <s v="16465"/>
    <s v="8897859619"/>
    <m/>
    <m/>
    <m/>
    <n v="193.821141528"/>
    <x v="8"/>
    <x v="87"/>
    <x v="1"/>
  </r>
  <r>
    <s v="Journal"/>
    <x v="13"/>
    <s v="CX"/>
    <s v="Revenue from CX projects"/>
    <d v="2024-08-31T00:00:00"/>
    <x v="0"/>
    <s v="49666"/>
    <s v="891474"/>
    <s v="392 GNT Group B.V. : 1226 Program Phase 3"/>
    <s v="30774"/>
    <m/>
    <m/>
    <m/>
    <m/>
    <n v="3510.0602880000001"/>
    <x v="8"/>
    <x v="91"/>
    <x v="1"/>
  </r>
  <r>
    <s v="Journal"/>
    <x v="13"/>
    <s v="CX"/>
    <s v="Revenue from CX projects"/>
    <d v="2024-08-31T00:00:00"/>
    <x v="0"/>
    <s v="51486"/>
    <s v="895459"/>
    <s v="299 Axa Investment Managers SA : 1403 Eloqua Content Blocks 2024"/>
    <s v="38061"/>
    <m/>
    <m/>
    <m/>
    <m/>
    <n v="3290.6815200000001"/>
    <x v="8"/>
    <x v="84"/>
    <x v="1"/>
  </r>
  <r>
    <s v="Journal"/>
    <x v="4"/>
    <s v="CX"/>
    <s v="Revenue from CX projects"/>
    <d v="2024-08-31T00:00:00"/>
    <x v="0"/>
    <s v="49598"/>
    <s v="890346"/>
    <s v="329 Belmond Management Limited : 1003 Responsys Support 2024"/>
    <s v="25431"/>
    <s v="15951609682"/>
    <m/>
    <m/>
    <m/>
    <n v="272.4441090870219"/>
    <x v="8"/>
    <x v="86"/>
    <x v="1"/>
  </r>
  <r>
    <s v="Journal"/>
    <x v="13"/>
    <s v="CX"/>
    <s v="Revenue from CX projects"/>
    <d v="2024-08-31T00:00:00"/>
    <x v="0"/>
    <s v="49369"/>
    <s v="889845"/>
    <s v="340 CZ Verzekeringen : 1156 Business Support 2024"/>
    <s v="28257"/>
    <s v="16173717633"/>
    <m/>
    <m/>
    <m/>
    <n v="148.08066840000001"/>
    <x v="8"/>
    <x v="89"/>
    <x v="1"/>
  </r>
  <r>
    <s v="Journal"/>
    <x v="4"/>
    <s v="CX"/>
    <s v="Revenue from proprietary licenses"/>
    <d v="2024-08-31T00:00:00"/>
    <x v="0"/>
    <s v="45605"/>
    <s v="818940"/>
    <s v="330 American Chemical Society : 941 License - Dynamo Contract Renewal - ACS Society Division (Feb 2024 / Jan 2025)"/>
    <s v="24601"/>
    <s v="15483828513"/>
    <m/>
    <m/>
    <m/>
    <n v="1272.4956188424503"/>
    <x v="8"/>
    <x v="88"/>
    <x v="1"/>
  </r>
  <r>
    <s v="Journal"/>
    <x v="14"/>
    <s v="CX"/>
    <s v="Revenue from proprietary licenses"/>
    <d v="2024-08-31T00:00:00"/>
    <x v="0"/>
    <s v="49706"/>
    <s v="891490"/>
    <s v="495 Link Mobility Group AS : 1208 License - SMS App Cloud Connector Europe &amp; Mexico"/>
    <s v="29842"/>
    <m/>
    <m/>
    <m/>
    <m/>
    <n v="218.58248091389595"/>
    <x v="8"/>
    <x v="101"/>
    <x v="1"/>
  </r>
  <r>
    <s v="Journal"/>
    <x v="4"/>
    <s v="CX"/>
    <s v="Revenue from proprietary licenses"/>
    <d v="2024-08-31T00:00:00"/>
    <x v="0"/>
    <s v="51514"/>
    <s v="895753"/>
    <s v="498 Motorola Solutions, Inc. : 1275 License - Dynamo Subscription (May 2024 / Apr 2025)"/>
    <s v="32760"/>
    <m/>
    <m/>
    <m/>
    <m/>
    <n v="1615.5286992410192"/>
    <x v="8"/>
    <x v="102"/>
    <x v="1"/>
  </r>
  <r>
    <s v="Journal"/>
    <x v="14"/>
    <s v="CX"/>
    <s v="Revenue from proprietary licenses"/>
    <d v="2024-08-31T00:00:00"/>
    <x v="0"/>
    <s v="49346"/>
    <s v="889832"/>
    <s v="285 Norges Automobil-Forbund : 587 License - Dynamo Eloqua Service"/>
    <s v="14672"/>
    <s v="12761031697"/>
    <m/>
    <m/>
    <m/>
    <n v="932.36960252853385"/>
    <x v="8"/>
    <x v="97"/>
    <x v="1"/>
  </r>
  <r>
    <s v="Journal"/>
    <x v="13"/>
    <s v="CX"/>
    <s v="Revenue from proprietary licenses"/>
    <d v="2024-08-31T00:00:00"/>
    <x v="0"/>
    <s v="41006"/>
    <s v="731599"/>
    <s v="502 Pearson : 1235 License - Eloqua Voucher Manager App 2024"/>
    <s v="30890"/>
    <m/>
    <m/>
    <m/>
    <m/>
    <n v="577.7559234048"/>
    <x v="8"/>
    <x v="103"/>
    <x v="1"/>
  </r>
  <r>
    <s v="Journal"/>
    <x v="14"/>
    <s v="CX"/>
    <s v="Revenue from proprietary licenses"/>
    <d v="2024-08-31T00:00:00"/>
    <x v="0"/>
    <s v="27730"/>
    <s v="526598"/>
    <s v="287 LOfavörFagforb : 882 License - SMS Connectors Yearly Licenses (21/Oct/2023 – 20/Oct/2024)"/>
    <s v="22985"/>
    <s v="12561338483"/>
    <m/>
    <m/>
    <m/>
    <n v="1556.5499163069994"/>
    <x v="8"/>
    <x v="96"/>
    <x v="1"/>
  </r>
  <r>
    <s v="Journal"/>
    <x v="4"/>
    <s v="CX"/>
    <s v="Revenue from proprietary licenses"/>
    <d v="2024-08-31T00:00:00"/>
    <x v="0"/>
    <s v="40991"/>
    <s v="731785"/>
    <s v="333 Just Retirement Services Ltd : 838 License - Dynamo subscription 13-12-2023/12-12-2024"/>
    <s v="22403"/>
    <s v="12776088900"/>
    <m/>
    <m/>
    <m/>
    <n v="1478.9823064724046"/>
    <x v="8"/>
    <x v="83"/>
    <x v="1"/>
  </r>
  <r>
    <s v="Journal"/>
    <x v="14"/>
    <s v="CX"/>
    <s v="Revenue from proprietary licenses"/>
    <d v="2024-08-31T00:00:00"/>
    <x v="0"/>
    <s v="49338"/>
    <s v="889824"/>
    <s v="286 Bonnier News AB : 1006 License - Dynamo base license (Nov 2023 / Oct 2024)"/>
    <s v="25537"/>
    <m/>
    <m/>
    <m/>
    <m/>
    <n v="1229.921911005285"/>
    <x v="8"/>
    <x v="94"/>
    <x v="1"/>
  </r>
  <r>
    <s v="Journal"/>
    <x v="4"/>
    <s v="CX"/>
    <s v="Revenue from proprietary licenses"/>
    <d v="2024-08-31T00:00:00"/>
    <x v="0"/>
    <s v="49586"/>
    <s v="890337"/>
    <s v="330 American Chemical Society : 1385 License - Dynamo - ACS PUBS Division (Aug 2024 / July 2025)"/>
    <s v="37036"/>
    <s v="19562630954"/>
    <m/>
    <m/>
    <m/>
    <n v="1235.1188817815116"/>
    <x v="8"/>
    <x v="88"/>
    <x v="1"/>
  </r>
  <r>
    <s v="Journal"/>
    <x v="13"/>
    <s v="CX"/>
    <s v="Revenue from proprietary licenses"/>
    <d v="2024-08-31T00:00:00"/>
    <x v="0"/>
    <s v="49518"/>
    <s v="889953"/>
    <s v="346 KYOCERA Document Solutions Europe B.V. : 1152 License - STK hosting (April 2024/March 2025)"/>
    <s v="28151"/>
    <m/>
    <m/>
    <m/>
    <m/>
    <n v="460.69541279999999"/>
    <x v="8"/>
    <x v="85"/>
    <x v="1"/>
  </r>
  <r>
    <s v="Journal"/>
    <x v="13"/>
    <s v="CX"/>
    <s v="Revenue from proprietary licenses"/>
    <d v="2024-08-31T00:00:00"/>
    <x v="0"/>
    <s v="33049"/>
    <s v="592948"/>
    <s v="296 Arrow Electronics Inc and Subsidiaries : 872 License - Voucher Manager 01-09-2023 / 31-08-2024"/>
    <s v="22969"/>
    <m/>
    <m/>
    <m/>
    <m/>
    <n v="701.9462439696"/>
    <x v="8"/>
    <x v="93"/>
    <x v="1"/>
  </r>
  <r>
    <s v="Journal"/>
    <x v="13"/>
    <s v="CX"/>
    <s v="Revenue from proprietary licenses"/>
    <d v="2024-08-31T00:00:00"/>
    <x v="0"/>
    <s v="40967"/>
    <s v="731685"/>
    <s v="310 SSE AIRTRICITY LTD : 1170 License - Litmus (01-04-2024 / 31-03-2025)"/>
    <s v="28684"/>
    <m/>
    <m/>
    <m/>
    <m/>
    <n v="228.51589368719999"/>
    <x v="8"/>
    <x v="90"/>
    <x v="1"/>
  </r>
  <r>
    <s v="Journal"/>
    <x v="13"/>
    <s v="CX"/>
    <s v="Revenue from proprietary licenses"/>
    <d v="2024-08-31T00:00:00"/>
    <x v="0"/>
    <s v="33075"/>
    <s v="593049"/>
    <s v="310 SSE AIRTRICITY LTD : 1034 License - Dynamo Subscriptions (01-09-2023 / 31-08-2024)"/>
    <s v="25872"/>
    <s v="12775792989"/>
    <m/>
    <m/>
    <m/>
    <n v="2010.9683836872"/>
    <x v="8"/>
    <x v="90"/>
    <x v="1"/>
  </r>
  <r>
    <s v="Journal"/>
    <x v="13"/>
    <s v="CX"/>
    <s v="Revenue from proprietary licenses"/>
    <d v="2024-08-31T00:00:00"/>
    <x v="0"/>
    <s v="45606"/>
    <s v="818941"/>
    <s v="414 Quadient : 804 License - Cloud App SMS Connector"/>
    <s v="20910"/>
    <s v="13995838308"/>
    <m/>
    <m/>
    <m/>
    <n v="383.91284400000001"/>
    <x v="8"/>
    <x v="104"/>
    <x v="1"/>
  </r>
  <r>
    <s v="Journal"/>
    <x v="13"/>
    <s v="CX"/>
    <s v="Revenue from proprietary licenses"/>
    <d v="2024-08-31T00:00:00"/>
    <x v="0"/>
    <s v="27707"/>
    <s v="525997"/>
    <s v="340 CZ Verzekeringen : 1174 License - Azure Hosting 2024"/>
    <s v="28790"/>
    <m/>
    <m/>
    <m/>
    <m/>
    <n v="100.55225831280001"/>
    <x v="8"/>
    <x v="89"/>
    <x v="1"/>
  </r>
  <r>
    <s v="Journal"/>
    <x v="13"/>
    <s v="CX"/>
    <s v="Revenue from proprietary licenses"/>
    <d v="2024-08-31T00:00:00"/>
    <x v="0"/>
    <s v="51523"/>
    <s v="895854"/>
    <s v="368 HubSpot Ireland Ltd : 564 Commission on closed client deals"/>
    <s v="14209"/>
    <m/>
    <m/>
    <m/>
    <m/>
    <n v="4387.5753599999998"/>
    <x v="8"/>
    <x v="105"/>
    <x v="1"/>
  </r>
  <r>
    <s v="Journal"/>
    <x v="13"/>
    <s v="CX"/>
    <s v="Revenue from proprietary licenses"/>
    <d v="2024-08-31T00:00:00"/>
    <x v="0"/>
    <s v="45690"/>
    <s v="819785"/>
    <s v="308 Shentel : 1236 License - Eloqua SMS Cloud App 2024"/>
    <s v="30991"/>
    <m/>
    <m/>
    <m/>
    <m/>
    <n v="450.72464779440003"/>
    <x v="8"/>
    <x v="106"/>
    <x v="1"/>
  </r>
  <r>
    <s v="Journal"/>
    <x v="14"/>
    <s v="CX"/>
    <s v="Revenue from proprietary licenses"/>
    <d v="2024-08-31T00:00:00"/>
    <x v="0"/>
    <s v="43464"/>
    <s v="755957"/>
    <s v="286 Bonnier News AB : 1154 License - EF Link Mobility SMS App + SMS feeder (2024-02 / 2024-10)"/>
    <s v="28254"/>
    <m/>
    <m/>
    <m/>
    <m/>
    <n v="240.76460555267499"/>
    <x v="8"/>
    <x v="94"/>
    <x v="1"/>
  </r>
  <r>
    <s v="Journal"/>
    <x v="13"/>
    <s v="CX"/>
    <s v="Revenue from proprietary licenses"/>
    <d v="2024-08-31T00:00:00"/>
    <x v="0"/>
    <s v="27720"/>
    <s v="526006"/>
    <s v="345 INSEAD : 1067 Eloqua Dynamo Framework"/>
    <s v="26530"/>
    <s v="13410093568"/>
    <m/>
    <m/>
    <m/>
    <n v="1919.56422"/>
    <x v="8"/>
    <x v="107"/>
    <x v="1"/>
  </r>
  <r>
    <s v="Journal"/>
    <x v="14"/>
    <s v="CX"/>
    <s v="Revenue from proprietary licenses"/>
    <d v="2024-08-31T00:00:00"/>
    <x v="0"/>
    <s v="49336"/>
    <s v="889822"/>
    <s v="286 Bonnier News AB : 930 License - Oracle Eloqua Marketing - Enterprise Cloud Service 2023/2024"/>
    <s v="24279"/>
    <m/>
    <m/>
    <m/>
    <m/>
    <n v="24557.989766372852"/>
    <x v="8"/>
    <x v="94"/>
    <x v="1"/>
  </r>
  <r>
    <s v="Journal"/>
    <x v="4"/>
    <s v="CX"/>
    <s v="Revenue from proprietary licenses"/>
    <d v="2024-08-31T00:00:00"/>
    <x v="0"/>
    <s v="40998"/>
    <s v="731882"/>
    <s v="498 Motorola Solutions, Inc. : 1299 License - SMS App Cloud Connector (Jun 2024 / May 2025)"/>
    <s v="33796"/>
    <m/>
    <m/>
    <m/>
    <m/>
    <n v="389.80265245850762"/>
    <x v="8"/>
    <x v="102"/>
    <x v="1"/>
  </r>
  <r>
    <s v="Journal"/>
    <x v="9"/>
    <s v="Insourcing Services"/>
    <s v="Discounts"/>
    <d v="2024-08-01T00:00:00"/>
    <x v="0"/>
    <s v="48506"/>
    <s v="849941"/>
    <s v="7 American Express"/>
    <s v="565"/>
    <m/>
    <m/>
    <m/>
    <s v="Amex payment Discount"/>
    <n v="-87.1"/>
    <x v="3"/>
    <x v="9"/>
    <x v="1"/>
  </r>
  <r>
    <s v="Journal"/>
    <x v="9"/>
    <s v="Insourcing Services"/>
    <s v="Discounts"/>
    <d v="2024-08-05T00:00:00"/>
    <x v="0"/>
    <s v="48507"/>
    <s v="849942"/>
    <s v="7 American Express"/>
    <s v="565"/>
    <m/>
    <m/>
    <m/>
    <s v="Amex payment Discount"/>
    <n v="-317.23"/>
    <x v="3"/>
    <x v="9"/>
    <x v="1"/>
  </r>
  <r>
    <s v="Journal"/>
    <x v="9"/>
    <s v="Insourcing Services"/>
    <s v="Discounts"/>
    <d v="2024-08-08T00:00:00"/>
    <x v="0"/>
    <s v="48508"/>
    <s v="849944"/>
    <s v="7 American Express"/>
    <s v="565"/>
    <m/>
    <m/>
    <m/>
    <s v="Amex payment Discount"/>
    <n v="-82.8"/>
    <x v="3"/>
    <x v="9"/>
    <x v="1"/>
  </r>
  <r>
    <s v="Journal"/>
    <x v="9"/>
    <s v="Insourcing Services"/>
    <s v="Discounts"/>
    <d v="2024-08-10T00:00:00"/>
    <x v="0"/>
    <s v="48509"/>
    <s v="850046"/>
    <s v="7 American Express"/>
    <s v="565"/>
    <m/>
    <m/>
    <m/>
    <s v="Amex payment Discount"/>
    <n v="-3835.72"/>
    <x v="3"/>
    <x v="9"/>
    <x v="1"/>
  </r>
  <r>
    <s v="Journal"/>
    <x v="9"/>
    <s v="Insourcing Services"/>
    <s v="Discounts"/>
    <d v="2024-08-12T00:00:00"/>
    <x v="0"/>
    <s v="48510"/>
    <s v="850148"/>
    <s v="7 American Express"/>
    <s v="565"/>
    <m/>
    <m/>
    <m/>
    <s v="Amex payment Discount"/>
    <n v="-2219.8200000000002"/>
    <x v="3"/>
    <x v="9"/>
    <x v="1"/>
  </r>
  <r>
    <s v="Journal"/>
    <x v="9"/>
    <s v="Insourcing Services"/>
    <s v="Discounts"/>
    <d v="2024-08-16T00:00:00"/>
    <x v="0"/>
    <s v="48592"/>
    <s v="854431"/>
    <s v="7 American Express"/>
    <s v="565"/>
    <m/>
    <m/>
    <m/>
    <s v="Amex payment Discount"/>
    <n v="-16993.169999999998"/>
    <x v="3"/>
    <x v="9"/>
    <x v="1"/>
  </r>
  <r>
    <s v="Journal"/>
    <x v="9"/>
    <s v="Insourcing Services"/>
    <s v="Discounts"/>
    <d v="2024-08-17T00:00:00"/>
    <x v="0"/>
    <s v="48593"/>
    <s v="854433"/>
    <s v="7 American Express"/>
    <s v="565"/>
    <m/>
    <m/>
    <m/>
    <s v="Amex payment Discount"/>
    <n v="-348.38"/>
    <x v="3"/>
    <x v="9"/>
    <x v="1"/>
  </r>
  <r>
    <s v="Journal"/>
    <x v="9"/>
    <s v="Insourcing Services"/>
    <s v="Discounts"/>
    <d v="2024-08-19T00:00:00"/>
    <x v="0"/>
    <s v="48594"/>
    <s v="854434"/>
    <s v="7 American Express"/>
    <s v="565"/>
    <m/>
    <m/>
    <m/>
    <s v="Amex payment Discount"/>
    <n v="-1168.58"/>
    <x v="3"/>
    <x v="9"/>
    <x v="1"/>
  </r>
  <r>
    <s v="Journal"/>
    <x v="9"/>
    <s v="Insourcing Services"/>
    <s v="Discounts"/>
    <d v="2024-08-22T00:00:00"/>
    <x v="0"/>
    <s v="48621"/>
    <s v="860402"/>
    <s v="7 American Express"/>
    <s v="565"/>
    <m/>
    <m/>
    <m/>
    <s v="Amex payment Discount"/>
    <n v="-82.8"/>
    <x v="3"/>
    <x v="9"/>
    <x v="1"/>
  </r>
  <r>
    <s v="Journal"/>
    <x v="9"/>
    <s v="Insourcing Services"/>
    <s v="Discounts"/>
    <d v="2024-08-26T00:00:00"/>
    <x v="0"/>
    <s v="48871"/>
    <s v="873301"/>
    <s v="7 American Express"/>
    <s v="565"/>
    <m/>
    <m/>
    <m/>
    <s v="Amex payment Discount"/>
    <n v="-1623.72"/>
    <x v="3"/>
    <x v="9"/>
    <x v="1"/>
  </r>
  <r>
    <s v="Journal"/>
    <x v="9"/>
    <s v="Insourcing Services"/>
    <s v="Discounts"/>
    <d v="2024-08-29T00:00:00"/>
    <x v="0"/>
    <s v="49308"/>
    <s v="889361"/>
    <s v="7 American Express"/>
    <s v="565"/>
    <m/>
    <m/>
    <m/>
    <s v="Amex payment Discount"/>
    <n v="-2014.08"/>
    <x v="3"/>
    <x v="9"/>
    <x v="1"/>
  </r>
  <r>
    <s v="Journal"/>
    <x v="9"/>
    <s v="Data Science"/>
    <s v="Discounts"/>
    <d v="2024-08-31T00:00:00"/>
    <x v="0"/>
    <s v="49623"/>
    <s v="890959"/>
    <s v="412 MasterCard : 942 MMM Build and Transition"/>
    <s v="24602"/>
    <s v="14229907640"/>
    <m/>
    <m/>
    <s v="Cash Exchange discount reclass"/>
    <n v="-2383.5700000000002"/>
    <x v="2"/>
    <x v="29"/>
    <x v="1"/>
  </r>
  <r>
    <s v="Journal"/>
    <x v="9"/>
    <s v="Insourcing Services"/>
    <s v="Discounts"/>
    <d v="2024-08-31T00:00:00"/>
    <x v="0"/>
    <s v="49310"/>
    <s v="889365"/>
    <s v="7 American Express"/>
    <s v="565"/>
    <m/>
    <m/>
    <m/>
    <s v="Amex payment Discount"/>
    <n v="-82.8"/>
    <x v="3"/>
    <x v="9"/>
    <x v="1"/>
  </r>
  <r>
    <s v="Journal"/>
    <x v="9"/>
    <s v="Insourcing Services"/>
    <s v="Discounts"/>
    <d v="2024-08-31T00:00:00"/>
    <x v="0"/>
    <s v="49623"/>
    <s v="890959"/>
    <s v="9 MasterCard"/>
    <s v="567"/>
    <m/>
    <m/>
    <m/>
    <s v="Cash Exchange discount reclass"/>
    <n v="-3486.28"/>
    <x v="3"/>
    <x v="29"/>
    <x v="1"/>
  </r>
  <r>
    <s v="Journal"/>
    <x v="9"/>
    <s v="Insourcing Services"/>
    <s v="Discounts"/>
    <d v="2024-08-31T00:00:00"/>
    <x v="0"/>
    <s v="49623"/>
    <s v="890959"/>
    <s v="8 Citi"/>
    <s v="566"/>
    <m/>
    <m/>
    <m/>
    <s v="Cash Exchange discount reclass"/>
    <n v="-2428.7600000000002"/>
    <x v="3"/>
    <x v="54"/>
    <x v="1"/>
  </r>
  <r>
    <s v="Journal"/>
    <x v="9"/>
    <s v="Insourcing Services"/>
    <s v="Discounts"/>
    <d v="2024-08-31T00:00:00"/>
    <x v="0"/>
    <s v="49623"/>
    <s v="890959"/>
    <s v="483 Discover"/>
    <s v="26790"/>
    <m/>
    <m/>
    <m/>
    <s v="Cash Exchange discount reclass"/>
    <n v="-466.8"/>
    <x v="3"/>
    <x v="61"/>
    <x v="1"/>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r>
    <m/>
    <x v="15"/>
    <m/>
    <m/>
    <m/>
    <x v="1"/>
    <m/>
    <m/>
    <m/>
    <m/>
    <m/>
    <m/>
    <m/>
    <m/>
    <m/>
    <x v="12"/>
    <x v="108"/>
    <x v="2"/>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25">
  <r>
    <s v="Journal"/>
    <x v="0"/>
    <s v="FPAI -General"/>
    <s v="Interco - Data Science Revenue"/>
    <d v="2024-08-12T00:00:00"/>
    <x v="0"/>
    <s v="32578"/>
    <s v="572819"/>
    <x v="0"/>
    <x v="0"/>
    <m/>
    <m/>
    <m/>
    <m/>
    <n v="49872.999495140655"/>
    <x v="0"/>
    <x v="0"/>
    <x v="0"/>
    <n v="0"/>
    <x v="0"/>
  </r>
  <r>
    <s v="Journal"/>
    <x v="0"/>
    <s v="FPAI -General"/>
    <s v="Interco - Data Science Revenue"/>
    <d v="2024-08-12T00:00:00"/>
    <x v="0"/>
    <s v="48168"/>
    <s v="839551"/>
    <x v="0"/>
    <x v="0"/>
    <m/>
    <m/>
    <m/>
    <m/>
    <n v="-116750.28815501828"/>
    <x v="0"/>
    <x v="0"/>
    <x v="0"/>
    <n v="0"/>
    <x v="0"/>
  </r>
  <r>
    <s v="Journal"/>
    <x v="0"/>
    <s v="FPAI -General"/>
    <s v="Interco - Data Science Revenue"/>
    <d v="2024-08-12T00:00:00"/>
    <x v="0"/>
    <s v="32579"/>
    <s v="572820"/>
    <x v="0"/>
    <x v="0"/>
    <m/>
    <m/>
    <m/>
    <m/>
    <n v="116750.28815501828"/>
    <x v="0"/>
    <x v="0"/>
    <x v="0"/>
    <n v="0"/>
    <x v="0"/>
  </r>
  <r>
    <s v="Journal"/>
    <x v="0"/>
    <s v="FPAI -General"/>
    <s v="Interco - Data Science Revenue"/>
    <d v="2024-08-12T00:00:00"/>
    <x v="0"/>
    <s v="48167"/>
    <s v="839550"/>
    <x v="0"/>
    <x v="0"/>
    <m/>
    <m/>
    <m/>
    <m/>
    <n v="-49872.999495140655"/>
    <x v="0"/>
    <x v="0"/>
    <x v="0"/>
    <n v="0"/>
    <x v="0"/>
  </r>
  <r>
    <s v="Journal"/>
    <x v="1"/>
    <s v="Data Science &amp; Insights"/>
    <s v="Interco - Data Science Revenue"/>
    <d v="2024-08-30T00:00:00"/>
    <x v="0"/>
    <s v="51595"/>
    <s v="898556"/>
    <x v="0"/>
    <x v="0"/>
    <m/>
    <s v="ICC 1364 ICC in Forth Point Represents Blend360 : Franklin Templeton - Vasu POC Team"/>
    <m/>
    <s v="Reclass F. Templeton to IC July revenues related to bill SC24122"/>
    <n v="15861.267923283831"/>
    <x v="1"/>
    <x v="1"/>
    <x v="1"/>
    <s v="ICC 1364 ICC in Forth Point Represents Blend360 : Franklin Templeton - Vasu POC Team"/>
    <x v="1"/>
  </r>
  <r>
    <s v="Journal"/>
    <x v="1"/>
    <s v="Data Science &amp; Insights"/>
    <s v="Interco - Data Science Revenue"/>
    <d v="2024-08-30T00:00:00"/>
    <x v="0"/>
    <s v="51596"/>
    <s v="898557"/>
    <x v="0"/>
    <x v="0"/>
    <m/>
    <s v="ICC 939 Walmart : Walmart - FY25 Marketing Advanced Analytics Retainer"/>
    <m/>
    <s v="Reclass Walmart to IC Aug revenues"/>
    <n v="37349.777692169177"/>
    <x v="1"/>
    <x v="2"/>
    <x v="1"/>
    <s v="ICC 939 Walmart : Walmart - FY25 Marketing Advanced Analytics Retainer"/>
    <x v="2"/>
  </r>
  <r>
    <s v="Journal"/>
    <x v="2"/>
    <s v="Data Science"/>
    <s v="Interco - Data Science Revenue"/>
    <d v="2024-08-31T00:00:00"/>
    <x v="0"/>
    <s v="51844"/>
    <s v="901789"/>
    <x v="0"/>
    <x v="0"/>
    <m/>
    <s v="ICC 867 CVS Health : Retail Analytics DS and BI - 2024"/>
    <m/>
    <s v="CVS: Retail Analytics DS and BI - 2024 Servicios exonerados de IRAE segun literal S articulo 52 Titulo 4 related to invoice  A2312"/>
    <n v="17288.047420349736"/>
    <x v="2"/>
    <x v="3"/>
    <x v="1"/>
    <s v="ICC 867 CVS Health : Retail Analytics DS and BI - 2024"/>
    <x v="3"/>
  </r>
  <r>
    <s v="Journal"/>
    <x v="3"/>
    <s v="Intercompany"/>
    <s v="Interco - Data Science Revenue"/>
    <d v="2024-08-31T00:00:00"/>
    <x v="0"/>
    <s v="52158"/>
    <s v="912617"/>
    <x v="0"/>
    <x v="0"/>
    <m/>
    <s v="ICC 1364 ICC in Forth Point Represents Blend360 : Franklin Templeton - Vasu POC Team"/>
    <m/>
    <m/>
    <n v="-15861.27"/>
    <x v="2"/>
    <x v="4"/>
    <x v="1"/>
    <s v="ICC 1364 ICC in Forth Point Represents Blend360 : Franklin Templeton - Vasu POC Team"/>
    <x v="4"/>
  </r>
  <r>
    <s v="Journal"/>
    <x v="2"/>
    <s v="Data Science"/>
    <s v="Interco - Data Science Revenue"/>
    <d v="2024-08-31T00:00:00"/>
    <x v="0"/>
    <s v="51844"/>
    <s v="901789"/>
    <x v="0"/>
    <x v="0"/>
    <m/>
    <s v="ICC 943 The Blackstone Group : Blackstone - DS Retainer 2024 H1"/>
    <m/>
    <s v="Blackstone - DS Retainer 2024 H1 Servicios exonerados de IRAE segun literal S articulo 52 Titulo 4 related to invoice  A2306"/>
    <n v="1920.8941578166373"/>
    <x v="2"/>
    <x v="5"/>
    <x v="1"/>
    <s v="ICC 943 The Blackstone Group : Blackstone - DS Retainer 2024 H1"/>
    <x v="5"/>
  </r>
  <r>
    <s v="Journal"/>
    <x v="2"/>
    <s v="Data Science"/>
    <s v="Interco - Data Science Revenue"/>
    <d v="2024-08-31T00:00:00"/>
    <x v="0"/>
    <s v="51844"/>
    <s v="901789"/>
    <x v="0"/>
    <x v="0"/>
    <m/>
    <s v="ICC 1040 CVS Health : MGE/PMH/GPT 2024 Team"/>
    <m/>
    <s v="CVS: MGE/PMH/GPT 2024 Team Servicios exonerados de IRAE segun literal S articulo 52 Titulo 4 related to invoice  A2312"/>
    <n v="5762.6824734499123"/>
    <x v="2"/>
    <x v="3"/>
    <x v="1"/>
    <s v="ICC 1040 CVS Health : MGE/PMH/GPT 2024 Team"/>
    <x v="6"/>
  </r>
  <r>
    <s v="Journal"/>
    <x v="3"/>
    <s v="Data Science"/>
    <s v="Interco - Data Science Revenue"/>
    <d v="2024-08-31T00:00:00"/>
    <x v="0"/>
    <s v="52164"/>
    <s v="913917"/>
    <x v="0"/>
    <x v="0"/>
    <m/>
    <m/>
    <m/>
    <s v="TopSide Management Book Elim  from Elim JE 52153"/>
    <n v="92827.23"/>
    <x v="2"/>
    <x v="4"/>
    <x v="1"/>
    <n v="0"/>
    <x v="4"/>
  </r>
  <r>
    <s v="Journal"/>
    <x v="3"/>
    <s v="Intercompany"/>
    <s v="Interco - Data Science Revenue"/>
    <d v="2024-08-31T00:00:00"/>
    <x v="0"/>
    <s v="52158"/>
    <s v="912617"/>
    <x v="0"/>
    <x v="0"/>
    <m/>
    <s v="ICC 1178 CVS Health : RX Supply Chain DS (Halil)"/>
    <m/>
    <m/>
    <n v="-21658.080000000002"/>
    <x v="2"/>
    <x v="4"/>
    <x v="1"/>
    <s v="ICC 1178 CVS Health : RX Supply Chain DS (Halil)"/>
    <x v="4"/>
  </r>
  <r>
    <s v="Journal"/>
    <x v="2"/>
    <s v="Data Science"/>
    <s v="Interco - Data Science Revenue"/>
    <d v="2024-08-31T00:00:00"/>
    <x v="0"/>
    <s v="51844"/>
    <s v="901789"/>
    <x v="0"/>
    <x v="0"/>
    <m/>
    <s v="ICC 1178 CVS Health : RX Supply Chain DS (Halil)"/>
    <m/>
    <s v="CVS: RX Supply Chain DS (Halil) Servicios exonerados de IRAE segun literal S articulo 52 Titulo 4 related to invoice  A2312"/>
    <n v="21658.081629382585"/>
    <x v="2"/>
    <x v="3"/>
    <x v="1"/>
    <s v="ICC 1178 CVS Health : RX Supply Chain DS (Halil)"/>
    <x v="7"/>
  </r>
  <r>
    <s v="Journal"/>
    <x v="3"/>
    <s v="Intercompany"/>
    <s v="Interco - Data Science Revenue"/>
    <d v="2024-08-31T00:00:00"/>
    <x v="0"/>
    <s v="52158"/>
    <s v="912617"/>
    <x v="0"/>
    <x v="0"/>
    <m/>
    <s v="ICC 1040 CVS Health : MGE/PMH/GPT 2024 Team"/>
    <m/>
    <m/>
    <n v="-5762.68"/>
    <x v="2"/>
    <x v="4"/>
    <x v="1"/>
    <s v="ICC 1040 CVS Health : MGE/PMH/GPT 2024 Team"/>
    <x v="4"/>
  </r>
  <r>
    <s v="Journal"/>
    <x v="3"/>
    <s v="Intercompany"/>
    <s v="Interco - Data Science Revenue"/>
    <d v="2024-08-31T00:00:00"/>
    <x v="0"/>
    <s v="52158"/>
    <s v="912617"/>
    <x v="0"/>
    <x v="0"/>
    <m/>
    <s v="ICC 1051 Wyndham Hotels and Resorts : Wyndham - Guest Analytics Retainer"/>
    <m/>
    <m/>
    <n v="-10564.92"/>
    <x v="2"/>
    <x v="4"/>
    <x v="1"/>
    <s v="ICC 1051 Wyndham Hotels and Resorts : Wyndham - Guest Analytics Retainer"/>
    <x v="4"/>
  </r>
  <r>
    <s v="Journal"/>
    <x v="2"/>
    <s v="Data Science"/>
    <s v="Interco - Data Science Revenue"/>
    <d v="2024-08-31T00:00:00"/>
    <x v="0"/>
    <s v="51844"/>
    <s v="901789"/>
    <x v="0"/>
    <x v="0"/>
    <m/>
    <s v="ICC 1051 Wyndham Hotels and Resorts : Wyndham - Guest Analytics Retainer"/>
    <m/>
    <s v="Wyndham - Guest Analytics Retainer Servicios exonerados de IRAE segun literal S articulo 52 Titulo 4 related to invoice  A2303"/>
    <n v="10564.917867991506"/>
    <x v="2"/>
    <x v="6"/>
    <x v="1"/>
    <s v="ICC 1051 Wyndham Hotels and Resorts : Wyndham - Guest Analytics Retainer"/>
    <x v="8"/>
  </r>
  <r>
    <s v="Journal"/>
    <x v="3"/>
    <s v="Intercompany"/>
    <s v="Interco - Data Science Revenue"/>
    <d v="2024-08-31T00:00:00"/>
    <x v="0"/>
    <s v="52158"/>
    <s v="912617"/>
    <x v="0"/>
    <x v="0"/>
    <m/>
    <s v="ICC 806 LinkedIn Corporation : LinkedIn Measurement Experimentation Support (Zaid)"/>
    <m/>
    <m/>
    <n v="-7683.58"/>
    <x v="2"/>
    <x v="4"/>
    <x v="1"/>
    <s v="ICC 806 LinkedIn Corporation : LinkedIn Measurement Experimentation Support (Zaid)"/>
    <x v="4"/>
  </r>
  <r>
    <s v="Journal"/>
    <x v="2"/>
    <s v="Data Science"/>
    <s v="Interco - Data Science Revenue"/>
    <d v="2024-08-31T00:00:00"/>
    <x v="0"/>
    <s v="51844"/>
    <s v="901789"/>
    <x v="0"/>
    <x v="0"/>
    <m/>
    <s v="ICC 939 Walmart : Walmart - FY25 Marketing Advanced Analytics Retainer"/>
    <m/>
    <s v="Walmart - FY25 Marketing Advanced Analytics Retainer Servicios exonerados de IRAE segun literal S articulo 52 Titulo 4 related to invoice  A2314"/>
    <n v="8804.0982233262548"/>
    <x v="2"/>
    <x v="2"/>
    <x v="1"/>
    <s v="ICC 939 Walmart : Walmart - FY25 Marketing Advanced Analytics Retainer"/>
    <x v="2"/>
  </r>
  <r>
    <s v="Journal"/>
    <x v="3"/>
    <s v="Intercompany"/>
    <s v="Interco - Data Science Revenue"/>
    <d v="2024-08-31T00:00:00"/>
    <x v="0"/>
    <s v="52158"/>
    <s v="912617"/>
    <x v="0"/>
    <x v="0"/>
    <m/>
    <s v="ICC 943 The Blackstone Group : Blackstone - DS Retainer 2024 H1"/>
    <m/>
    <m/>
    <n v="-1920.89"/>
    <x v="2"/>
    <x v="4"/>
    <x v="1"/>
    <s v="ICC 943 The Blackstone Group : Blackstone - DS Retainer 2024 H1"/>
    <x v="4"/>
  </r>
  <r>
    <s v="Journal"/>
    <x v="2"/>
    <s v="Data Science"/>
    <s v="Interco - Data Science Revenue"/>
    <d v="2024-08-31T00:00:00"/>
    <x v="0"/>
    <s v="51844"/>
    <s v="901789"/>
    <x v="0"/>
    <x v="0"/>
    <m/>
    <s v="ICC 880 NBCU : AWB 2.0 Pod 1H 2024 Extension"/>
    <m/>
    <s v="NBCU: AWB 2.0 Pod 1H 2024 Extension Servicios exonerados de IRAE segun literal S articulo 52 Titulo 4 related to invoice  A2313"/>
    <n v="7043.2785786610038"/>
    <x v="2"/>
    <x v="7"/>
    <x v="1"/>
    <s v="ICC 880 NBCU : AWB 2.0 Pod 1H 2024 Extension"/>
    <x v="9"/>
  </r>
  <r>
    <s v="Journal"/>
    <x v="3"/>
    <s v="Intercompany"/>
    <s v="Interco - Data Science Revenue"/>
    <d v="2024-08-31T00:00:00"/>
    <x v="0"/>
    <s v="52158"/>
    <s v="912617"/>
    <x v="0"/>
    <x v="0"/>
    <m/>
    <s v="ICC 880 NBCU : AWB 2.0 Pod 1H 2024 Extension"/>
    <m/>
    <m/>
    <n v="-7043.28"/>
    <x v="2"/>
    <x v="4"/>
    <x v="1"/>
    <s v="ICC 880 NBCU : AWB 2.0 Pod 1H 2024 Extension"/>
    <x v="4"/>
  </r>
  <r>
    <s v="Journal"/>
    <x v="2"/>
    <s v="Data Science"/>
    <s v="Interco - Data Science Revenue"/>
    <d v="2024-08-31T00:00:00"/>
    <x v="0"/>
    <s v="51844"/>
    <s v="901789"/>
    <x v="0"/>
    <x v="0"/>
    <m/>
    <s v="ICC 1222 Franklin Templeton : Franklin Templeton - Vasu POC Team"/>
    <m/>
    <s v="Franklin Templeton - Vasu POC Team Servicios exonerados de IRAE segun literal S articulo 52 Titulo 4 related to invoice  A2309"/>
    <n v="12101.633194244816"/>
    <x v="2"/>
    <x v="1"/>
    <x v="1"/>
    <s v="ICC 1222 Franklin Templeton : Franklin Templeton - Vasu POC Team"/>
    <x v="1"/>
  </r>
  <r>
    <s v="Journal"/>
    <x v="2"/>
    <s v="Data Science"/>
    <s v="Interco - Data Science Revenue"/>
    <d v="2024-08-31T00:00:00"/>
    <x v="0"/>
    <s v="51844"/>
    <s v="901789"/>
    <x v="0"/>
    <x v="0"/>
    <m/>
    <s v="ICC 806 LinkedIn Corporation : LinkedIn Measurement Experimentation Support (Zaid)"/>
    <m/>
    <s v="LinkedIn Measurement Experimentation Support (Zaid) FY2025H1 Servicios exonerados de IRAE segun literal S articulo 52 Titulo 4 related to invoice  A2305"/>
    <n v="7683.5766312665492"/>
    <x v="2"/>
    <x v="8"/>
    <x v="1"/>
    <s v="ICC 806 LinkedIn Corporation : LinkedIn Measurement Experimentation Support (Zaid)"/>
    <x v="10"/>
  </r>
  <r>
    <s v="Journal"/>
    <x v="3"/>
    <s v="Intercompany"/>
    <s v="Interco - Data Science Revenue"/>
    <d v="2024-08-31T00:00:00"/>
    <x v="0"/>
    <s v="52158"/>
    <s v="912617"/>
    <x v="0"/>
    <x v="0"/>
    <m/>
    <s v="ICC 1222 Franklin Templeton : Franklin Templeton - Vasu POC Team"/>
    <m/>
    <m/>
    <n v="-12101.63"/>
    <x v="2"/>
    <x v="4"/>
    <x v="1"/>
    <s v="ICC 1222 Franklin Templeton : Franklin Templeton - Vasu POC Team"/>
    <x v="4"/>
  </r>
  <r>
    <s v="Journal"/>
    <x v="3"/>
    <s v="Data Science &amp; Insights"/>
    <s v="Interco - Data Science Revenue"/>
    <d v="2024-08-31T00:00:00"/>
    <x v="0"/>
    <s v="52164"/>
    <s v="913917"/>
    <x v="0"/>
    <x v="0"/>
    <m/>
    <m/>
    <m/>
    <s v="TopSide Management Book Elim  from Elim JE 52153"/>
    <n v="53208.26"/>
    <x v="2"/>
    <x v="4"/>
    <x v="1"/>
    <n v="0"/>
    <x v="4"/>
  </r>
  <r>
    <s v="Journal"/>
    <x v="3"/>
    <s v="Intercompany"/>
    <s v="Interco - Data Science Revenue"/>
    <d v="2024-08-31T00:00:00"/>
    <x v="0"/>
    <s v="52158"/>
    <s v="912617"/>
    <x v="0"/>
    <x v="0"/>
    <m/>
    <s v="ICC 867 CVS Health : Retail Analytics DS and BI - 2024"/>
    <m/>
    <m/>
    <n v="-17288.05"/>
    <x v="2"/>
    <x v="4"/>
    <x v="1"/>
    <s v="ICC 867 CVS Health : Retail Analytics DS and BI - 2024"/>
    <x v="4"/>
  </r>
  <r>
    <s v="Journal"/>
    <x v="3"/>
    <s v="Intercompany"/>
    <s v="Interco - Data Science Revenue"/>
    <d v="2024-08-31T00:00:00"/>
    <x v="0"/>
    <s v="52158"/>
    <s v="912617"/>
    <x v="0"/>
    <x v="0"/>
    <m/>
    <s v="ICC 939 Walmart : Walmart - FY25 Marketing Advanced Analytics Retainer"/>
    <m/>
    <m/>
    <n v="-46153.88"/>
    <x v="2"/>
    <x v="4"/>
    <x v="1"/>
    <s v="ICC 939 Walmart : Walmart - FY25 Marketing Advanced Analytics Retainer"/>
    <x v="4"/>
  </r>
  <r>
    <s v="Journal"/>
    <x v="4"/>
    <s v="Insourcing Services"/>
    <s v="Interco - Insourcing Services Revenue"/>
    <d v="2024-08-30T00:00:00"/>
    <x v="0"/>
    <s v="51590"/>
    <s v="898451"/>
    <x v="0"/>
    <x v="0"/>
    <m/>
    <s v="ICC 654 ICC in Engagement Factory UK Represents Represents Blend360 : AmEx - BTS"/>
    <m/>
    <s v="Amex BTS IC rev reclass Aug"/>
    <n v="10249.100886802686"/>
    <x v="3"/>
    <x v="9"/>
    <x v="1"/>
    <s v="ICC 654 ICC in Engagement Factory UK Represents Represents Blend360 : AmEx - BTS"/>
    <x v="11"/>
  </r>
  <r>
    <s v="Journal"/>
    <x v="3"/>
    <s v="Insourcing Services"/>
    <s v="Interco - Insourcing Services Revenue"/>
    <d v="2024-08-31T00:00:00"/>
    <x v="0"/>
    <s v="52164"/>
    <s v="913917"/>
    <x v="0"/>
    <x v="0"/>
    <m/>
    <m/>
    <m/>
    <s v="TopSide Management Book Elim  from Elim JE 52153"/>
    <n v="10249.1"/>
    <x v="3"/>
    <x v="4"/>
    <x v="1"/>
    <n v="0"/>
    <x v="4"/>
  </r>
  <r>
    <s v="Journal"/>
    <x v="3"/>
    <s v="Intercompany"/>
    <s v="Interco - Insourcing Services Revenue"/>
    <d v="2024-08-31T00:00:00"/>
    <x v="0"/>
    <s v="52158"/>
    <s v="912617"/>
    <x v="0"/>
    <x v="0"/>
    <m/>
    <s v="ICC 654 ICC in Engagement Factory UK Represents Represents Blend360 : AmEx - BTS"/>
    <m/>
    <m/>
    <n v="-10242.280000000001"/>
    <x v="3"/>
    <x v="4"/>
    <x v="1"/>
    <s v="ICC 654 ICC in Engagement Factory UK Represents Represents Blend360 : AmEx - BTS"/>
    <x v="4"/>
  </r>
  <r>
    <s v="Journal"/>
    <x v="5"/>
    <s v="FPAI -General"/>
    <s v="Interco - FPAI Revenue"/>
    <d v="2024-08-31T00:00:00"/>
    <x v="0"/>
    <s v="51999"/>
    <s v="906335"/>
    <x v="0"/>
    <x v="0"/>
    <m/>
    <s v="ICC 1245 CVS Health : Pega/FPAI Decisioning"/>
    <m/>
    <s v="Pega/FPAI Decisioning Invoice 1515"/>
    <n v="143960"/>
    <x v="0"/>
    <x v="3"/>
    <x v="0"/>
    <s v="ICC 1245 CVS Health : Pega/FPAI Decisioning"/>
    <x v="12"/>
  </r>
  <r>
    <s v="Journal"/>
    <x v="0"/>
    <s v="FPAI -General"/>
    <s v="Interco - FPAI Revenue"/>
    <d v="2024-08-31T00:00:00"/>
    <x v="0"/>
    <s v="52012"/>
    <s v="906549"/>
    <x v="0"/>
    <x v="0"/>
    <m/>
    <m/>
    <m/>
    <s v="Aug24 - FPAI India Interco with FPAI UK LTD Bill #1050"/>
    <n v="7542.1531739953789"/>
    <x v="0"/>
    <x v="0"/>
    <x v="0"/>
    <n v="0"/>
    <x v="0"/>
  </r>
  <r>
    <s v="Journal"/>
    <x v="3"/>
    <s v="Intercompany"/>
    <s v="Interco - FPAI Revenue"/>
    <d v="2024-08-31T00:00:00"/>
    <x v="0"/>
    <s v="52158"/>
    <s v="912617"/>
    <x v="0"/>
    <x v="0"/>
    <m/>
    <s v="ICC 1183 The William Carter Company : Carter's - Pega phase 1 implementation cx strategy"/>
    <m/>
    <m/>
    <n v="-110804"/>
    <x v="0"/>
    <x v="4"/>
    <x v="0"/>
    <s v="ICC 1183 The William Carter Company : Carter's - Pega phase 1 implementation cx strategy"/>
    <x v="4"/>
  </r>
  <r>
    <s v="Journal"/>
    <x v="6"/>
    <s v="FPAI -General"/>
    <s v="Interco - FPAI Revenue"/>
    <d v="2024-08-31T00:00:00"/>
    <x v="0"/>
    <s v="52165"/>
    <s v="913918"/>
    <x v="0"/>
    <x v="0"/>
    <m/>
    <m/>
    <m/>
    <s v="TopSide Management Book Elim fromElim JE 52156"/>
    <n v="127385.01"/>
    <x v="0"/>
    <x v="4"/>
    <x v="0"/>
    <n v="0"/>
    <x v="4"/>
  </r>
  <r>
    <s v="Journal"/>
    <x v="5"/>
    <s v="FPAI -General"/>
    <s v="Interco - FPAI Revenue"/>
    <d v="2024-08-31T00:00:00"/>
    <x v="0"/>
    <s v="52002"/>
    <s v="906536"/>
    <x v="0"/>
    <x v="0"/>
    <m/>
    <s v="ICC 1183 The William Carter Company : Carter's - Pega phase 1 implementation cx strategy"/>
    <m/>
    <s v="1183 Carter's : Carter's - Pega phase 1 implementation cx strategy bill 1514"/>
    <n v="110804"/>
    <x v="0"/>
    <x v="10"/>
    <x v="0"/>
    <s v="ICC 1183 The William Carter Company : Carter's - Pega phase 1 implementation cx strategy"/>
    <x v="13"/>
  </r>
  <r>
    <s v="Journal"/>
    <x v="7"/>
    <s v="FPAI -General"/>
    <s v="Interco - FPAI Revenue"/>
    <d v="2024-08-31T00:00:00"/>
    <x v="0"/>
    <s v="52004"/>
    <s v="906540"/>
    <x v="0"/>
    <x v="0"/>
    <m/>
    <m/>
    <m/>
    <s v="Aug24 - FPAI UK LTD Interco with FPAI Inc Bill #1202"/>
    <n v="49753.491411789713"/>
    <x v="0"/>
    <x v="0"/>
    <x v="0"/>
    <n v="0"/>
    <x v="0"/>
  </r>
  <r>
    <s v="Journal"/>
    <x v="3"/>
    <s v="FPAI -General"/>
    <s v="Interco - FPAI Revenue"/>
    <d v="2024-08-31T00:00:00"/>
    <x v="0"/>
    <s v="52164"/>
    <s v="913917"/>
    <x v="0"/>
    <x v="0"/>
    <m/>
    <m/>
    <m/>
    <s v="TopSide Management Book Elim  from Elim JE 52153"/>
    <n v="254764"/>
    <x v="0"/>
    <x v="4"/>
    <x v="0"/>
    <n v="0"/>
    <x v="4"/>
  </r>
  <r>
    <s v="Journal"/>
    <x v="6"/>
    <s v="Intercompany"/>
    <s v="Interco - FPAI Revenue"/>
    <d v="2024-08-31T00:00:00"/>
    <x v="0"/>
    <s v="52159"/>
    <s v="913810"/>
    <x v="0"/>
    <x v="0"/>
    <m/>
    <m/>
    <m/>
    <m/>
    <n v="-127384.96000000001"/>
    <x v="0"/>
    <x v="4"/>
    <x v="0"/>
    <n v="0"/>
    <x v="4"/>
  </r>
  <r>
    <s v="Journal"/>
    <x v="0"/>
    <s v="FPAI -General"/>
    <s v="Interco - FPAI Revenue"/>
    <d v="2024-08-31T00:00:00"/>
    <x v="0"/>
    <s v="51998"/>
    <s v="906334"/>
    <x v="0"/>
    <x v="0"/>
    <m/>
    <m/>
    <m/>
    <s v="Aug24 - FPAI India Interco with FPAI Inc Bill #1049 &amp; under bill from July"/>
    <n v="70089.323031647786"/>
    <x v="0"/>
    <x v="0"/>
    <x v="0"/>
    <n v="0"/>
    <x v="0"/>
  </r>
  <r>
    <s v="Journal"/>
    <x v="3"/>
    <s v="Intercompany"/>
    <s v="Interco - FPAI Revenue"/>
    <d v="2024-08-31T00:00:00"/>
    <x v="0"/>
    <s v="52158"/>
    <s v="912617"/>
    <x v="0"/>
    <x v="0"/>
    <m/>
    <s v="ICC 1245 CVS Health : Pega/FPAI Decisioning"/>
    <m/>
    <m/>
    <n v="-143960"/>
    <x v="0"/>
    <x v="4"/>
    <x v="0"/>
    <s v="ICC 1245 CVS Health : Pega/FPAI Decisioning"/>
    <x v="4"/>
  </r>
  <r>
    <s v="Journal"/>
    <x v="1"/>
    <s v="Data Engineering"/>
    <s v="Interco - Data Engineering Revenue"/>
    <d v="2024-08-30T00:00:00"/>
    <x v="0"/>
    <s v="51624"/>
    <s v="901288"/>
    <x v="0"/>
    <x v="0"/>
    <m/>
    <s v="ICC 1364 ICC in Forth Point Represents Blend360 : Franklin Templeton - Vasu POC Team"/>
    <m/>
    <s v="Reclass Wyndham to IC Aug revenues"/>
    <n v="27326.520036570753"/>
    <x v="1"/>
    <x v="1"/>
    <x v="1"/>
    <s v="ICC 1364 ICC in Forth Point Represents Blend360 : Franklin Templeton - Vasu POC Team"/>
    <x v="1"/>
  </r>
  <r>
    <s v="Journal"/>
    <x v="1"/>
    <s v="Data Engineering"/>
    <s v="Interco - Data Engineering Revenue"/>
    <d v="2024-08-30T00:00:00"/>
    <x v="0"/>
    <s v="51593"/>
    <s v="898554"/>
    <x v="0"/>
    <x v="0"/>
    <m/>
    <s v="ICC 1019 ICC in Forth Point Represents Blend360 : Legrand - Cablofil Managed Service Level Agreement"/>
    <m/>
    <s v="Legrand IC rev reclass August"/>
    <n v="1482.103226528586"/>
    <x v="1"/>
    <x v="11"/>
    <x v="1"/>
    <s v="ICC 1019 ICC in Forth Point Represents Blend360 : Legrand - Cablofil Managed Service Level Agreement"/>
    <x v="14"/>
  </r>
  <r>
    <s v="Journal"/>
    <x v="1"/>
    <s v="Data Engineering"/>
    <s v="Interco - Data Engineering Revenue"/>
    <d v="2024-08-30T00:00:00"/>
    <x v="0"/>
    <s v="51594"/>
    <s v="898555"/>
    <x v="0"/>
    <x v="0"/>
    <m/>
    <s v="ICC 1151 ICC in Forth Point Represents FutureproofAI : British Telecom - Technical BA - Rhiannon"/>
    <m/>
    <s v="BT (FPAI) IC rev reclass August"/>
    <n v="16580.396567752981"/>
    <x v="1"/>
    <x v="12"/>
    <x v="1"/>
    <s v="ICC 1151 ICC in Forth Point Represents FutureproofAI : British Telecom - Technical BA - Rhiannon"/>
    <x v="15"/>
  </r>
  <r>
    <s v="Journal"/>
    <x v="1"/>
    <s v="Data Engineering"/>
    <s v="Interco - Data Engineering Revenue"/>
    <d v="2024-08-30T00:00:00"/>
    <x v="0"/>
    <s v="51595"/>
    <s v="898556"/>
    <x v="0"/>
    <x v="0"/>
    <m/>
    <s v="ICC 1364 ICC in Forth Point Represents Blend360 : Franklin Templeton - Vasu POC Team"/>
    <m/>
    <s v="Reclass F. Templeton to IC Aug revenues related to bill SC24140"/>
    <n v="34733.706930855238"/>
    <x v="1"/>
    <x v="1"/>
    <x v="1"/>
    <s v="ICC 1364 ICC in Forth Point Represents Blend360 : Franklin Templeton - Vasu POC Team"/>
    <x v="1"/>
  </r>
  <r>
    <s v="Journal"/>
    <x v="2"/>
    <s v="Data Engineering"/>
    <s v="Interco - Data Engineering Revenue"/>
    <d v="2024-08-31T00:00:00"/>
    <x v="0"/>
    <s v="51844"/>
    <s v="901789"/>
    <x v="0"/>
    <x v="0"/>
    <m/>
    <s v="ICC 1268 Dish : 2: Dish - Integrated Data + Martech solution"/>
    <m/>
    <s v="2: Dish - Integrated Data + Martech solution Servicios exonerados de IRAE segun literal S articulo 52 Titulo 4 related to invoice  A2308"/>
    <n v="3916.8233676003633"/>
    <x v="4"/>
    <x v="13"/>
    <x v="1"/>
    <s v="ICC 1268 Dish : 2: Dish - Integrated Data + Martech solution"/>
    <x v="16"/>
  </r>
  <r>
    <s v="Journal"/>
    <x v="3"/>
    <s v="Intercompany"/>
    <s v="Interco - Data Engineering Revenue"/>
    <d v="2024-08-31T00:00:00"/>
    <x v="0"/>
    <s v="52158"/>
    <s v="912617"/>
    <x v="0"/>
    <x v="0"/>
    <m/>
    <s v="ICC 834 Franklin Templeton : Franklin Templeton - PMO+Engineering Tiger Team"/>
    <m/>
    <m/>
    <n v="-237.11"/>
    <x v="4"/>
    <x v="4"/>
    <x v="1"/>
    <s v="ICC 834 Franklin Templeton : Franklin Templeton - PMO+Engineering Tiger Team"/>
    <x v="4"/>
  </r>
  <r>
    <s v="Journal"/>
    <x v="2"/>
    <s v="Data Engineering"/>
    <s v="Interco - Data Engineering Revenue"/>
    <d v="2024-08-31T00:00:00"/>
    <x v="0"/>
    <s v="51844"/>
    <s v="901789"/>
    <x v="0"/>
    <x v="0"/>
    <m/>
    <s v="ICC 1222 Franklin Templeton : Franklin Templeton - Vasu POC Team"/>
    <m/>
    <s v="Franklin Templeton - Vasu POC Team Servicios exonerados de IRAE segun literal S articulo 52 Titulo 4 related to invoice  A2309"/>
    <n v="11621.409654790656"/>
    <x v="4"/>
    <x v="1"/>
    <x v="1"/>
    <s v="ICC 1222 Franklin Templeton : Franklin Templeton - Vasu POC Team"/>
    <x v="1"/>
  </r>
  <r>
    <s v="Journal"/>
    <x v="2"/>
    <s v="Data Engineering"/>
    <s v="Interco - Data Engineering Revenue"/>
    <d v="2024-08-31T00:00:00"/>
    <x v="0"/>
    <s v="51844"/>
    <s v="901789"/>
    <x v="0"/>
    <x v="0"/>
    <m/>
    <s v="ICC 1051 Wyndham Hotels and Resorts : Wyndham - Guest Analytics Retainer"/>
    <m/>
    <s v="Wyndham - Guest Analytics Retainer Servicios exonerados de IRAE segun literal S articulo 52 Titulo 4 related to invoice  A2303"/>
    <n v="16687.767996032038"/>
    <x v="4"/>
    <x v="6"/>
    <x v="1"/>
    <s v="ICC 1051 Wyndham Hotels and Resorts : Wyndham - Guest Analytics Retainer"/>
    <x v="8"/>
  </r>
  <r>
    <s v="Journal"/>
    <x v="2"/>
    <s v="Data Engineering"/>
    <s v="Interco - Data Engineering Revenue"/>
    <d v="2024-08-31T00:00:00"/>
    <x v="0"/>
    <s v="51844"/>
    <s v="901789"/>
    <x v="0"/>
    <x v="0"/>
    <m/>
    <s v="ICC 1040 CVS Health : MGE/PMH/GPT 2024 Team"/>
    <m/>
    <s v="CVS: MGE/PMH/GPT 2024 Team Servicios exonerados de IRAE segun literal S articulo 52 Titulo 4 related to invoice  A2312"/>
    <n v="43450.225663529454"/>
    <x v="4"/>
    <x v="3"/>
    <x v="1"/>
    <s v="ICC 1040 CVS Health : MGE/PMH/GPT 2024 Team"/>
    <x v="6"/>
  </r>
  <r>
    <s v="Journal"/>
    <x v="2"/>
    <s v="Data Engineering"/>
    <s v="Interco - Data Engineering Revenue"/>
    <d v="2024-08-31T00:00:00"/>
    <x v="0"/>
    <s v="51844"/>
    <s v="901789"/>
    <x v="0"/>
    <x v="0"/>
    <m/>
    <s v="ICC 1077 Know Your Cross : Monthly retainer - 6 months engagement"/>
    <m/>
    <s v="Know Your Cross: Monthly retainer - 6 months engagement Servicios exonerados de IRAE segun literal S articulo 52 Titulo 4 related to invoice  A2307"/>
    <n v="26692.425067993689"/>
    <x v="4"/>
    <x v="14"/>
    <x v="1"/>
    <s v="ICC 1077 Know Your Cross : Monthly retainer - 6 months engagement"/>
    <x v="17"/>
  </r>
  <r>
    <s v="Journal"/>
    <x v="3"/>
    <s v="Intercompany"/>
    <s v="Interco - Data Engineering Revenue"/>
    <d v="2024-08-31T00:00:00"/>
    <x v="0"/>
    <s v="52158"/>
    <s v="912617"/>
    <x v="0"/>
    <x v="0"/>
    <m/>
    <s v="ICC 1202 Hyatt : Hyatt - GenAI Implementation"/>
    <m/>
    <m/>
    <n v="-25419.83"/>
    <x v="4"/>
    <x v="4"/>
    <x v="1"/>
    <s v="ICC 1202 Hyatt : Hyatt - GenAI Implementation"/>
    <x v="4"/>
  </r>
  <r>
    <s v="Journal"/>
    <x v="3"/>
    <s v="Intercompany"/>
    <s v="Interco - Data Engineering Revenue"/>
    <d v="2024-08-31T00:00:00"/>
    <x v="0"/>
    <s v="52158"/>
    <s v="912617"/>
    <x v="0"/>
    <x v="0"/>
    <m/>
    <s v="ICC 1364 ICC in Forth Point Represents Blend360 : Franklin Templeton - Vasu POC Team"/>
    <m/>
    <m/>
    <n v="-62060.23"/>
    <x v="4"/>
    <x v="4"/>
    <x v="1"/>
    <s v="ICC 1364 ICC in Forth Point Represents Blend360 : Franklin Templeton - Vasu POC Team"/>
    <x v="4"/>
  </r>
  <r>
    <s v="Journal"/>
    <x v="3"/>
    <s v="Intercompany"/>
    <s v="Interco - Data Engineering Revenue"/>
    <d v="2024-08-31T00:00:00"/>
    <x v="0"/>
    <s v="52158"/>
    <s v="912617"/>
    <x v="0"/>
    <x v="0"/>
    <m/>
    <s v="ICC 1019 ICC in Forth Point Represents Blend360 : Legrand - Cablofil Managed Service Level Agreement"/>
    <m/>
    <m/>
    <n v="-1482.1"/>
    <x v="4"/>
    <x v="4"/>
    <x v="1"/>
    <s v="ICC 1019 ICC in Forth Point Represents Blend360 : Legrand - Cablofil Managed Service Level Agreement"/>
    <x v="4"/>
  </r>
  <r>
    <s v="Journal"/>
    <x v="3"/>
    <s v="Intercompany"/>
    <s v="Interco - Data Engineering Revenue"/>
    <d v="2024-08-31T00:00:00"/>
    <x v="0"/>
    <s v="52158"/>
    <s v="912617"/>
    <x v="0"/>
    <x v="0"/>
    <m/>
    <s v="ICC 1203 CVS Health : Foundry--FED Harleen"/>
    <m/>
    <m/>
    <n v="-10564.92"/>
    <x v="4"/>
    <x v="4"/>
    <x v="1"/>
    <s v="ICC 1203 CVS Health : Foundry--FED Harleen"/>
    <x v="4"/>
  </r>
  <r>
    <s v="Journal"/>
    <x v="2"/>
    <s v="Data Engineering"/>
    <s v="Interco - Data Engineering Revenue"/>
    <d v="2024-08-31T00:00:00"/>
    <x v="0"/>
    <s v="51844"/>
    <s v="901789"/>
    <x v="0"/>
    <x v="0"/>
    <m/>
    <s v="ICC 1262 Under Armour : Under Armour - Analytics POD"/>
    <m/>
    <s v="Under Armour - Analytics POD Servicios exonerados de IRAE segun literal S articulo 52 Titulo 4 related to invoice  A2301"/>
    <n v="10564.917867991506"/>
    <x v="4"/>
    <x v="15"/>
    <x v="1"/>
    <s v="ICC 1262 Under Armour : Under Armour - Analytics POD"/>
    <x v="18"/>
  </r>
  <r>
    <s v="Journal"/>
    <x v="2"/>
    <s v="Data Engineering"/>
    <s v="Interco - Data Engineering Revenue"/>
    <d v="2024-08-31T00:00:00"/>
    <x v="0"/>
    <s v="52100"/>
    <s v="912006"/>
    <x v="0"/>
    <x v="0"/>
    <m/>
    <s v="ICC 1166 ICC in Montevideo represents Blend360 : Fedefarma: Landing Zone Assessment &amp; Recommendation Phase"/>
    <m/>
    <s v="Record IC Bill A 2249"/>
    <n v="160.07451315138644"/>
    <x v="4"/>
    <x v="16"/>
    <x v="1"/>
    <s v="ICC 1166 ICC in Montevideo represents Blend360 : Fedefarma: Landing Zone Assessment &amp; Recommendation Phase"/>
    <x v="19"/>
  </r>
  <r>
    <s v="Journal"/>
    <x v="3"/>
    <s v="Intercompany"/>
    <s v="Interco - Data Engineering Revenue"/>
    <d v="2024-08-31T00:00:00"/>
    <x v="0"/>
    <s v="52158"/>
    <s v="912617"/>
    <x v="0"/>
    <x v="0"/>
    <m/>
    <s v="ICC 1268 Dish : 2: Dish - Integrated Data + Martech solution"/>
    <m/>
    <m/>
    <n v="-3916.82"/>
    <x v="4"/>
    <x v="4"/>
    <x v="1"/>
    <s v="ICC 1268 Dish : 2: Dish - Integrated Data + Martech solution"/>
    <x v="4"/>
  </r>
  <r>
    <s v="Journal"/>
    <x v="8"/>
    <s v="Intercompany"/>
    <s v="Interco - Data Engineering Revenue"/>
    <d v="2024-08-31T00:00:00"/>
    <x v="0"/>
    <s v="52154"/>
    <s v="913412"/>
    <x v="0"/>
    <x v="0"/>
    <m/>
    <s v="ICC 1343 FEDERACIÃ“ FARMACÃˆUTICA, S.C.C.L : Landing Zone Implementation Phase"/>
    <m/>
    <m/>
    <n v="-27292.7"/>
    <x v="4"/>
    <x v="4"/>
    <x v="1"/>
    <s v="ICC 1343 FEDERACIÃ“ FARMACÃˆUTICA, S.C.C.L : Landing Zone Implementation Phase"/>
    <x v="4"/>
  </r>
  <r>
    <s v="Journal"/>
    <x v="3"/>
    <s v="Intercompany"/>
    <s v="Interco - Data Engineering Revenue"/>
    <d v="2024-08-31T00:00:00"/>
    <x v="0"/>
    <s v="52158"/>
    <s v="912617"/>
    <x v="0"/>
    <x v="0"/>
    <m/>
    <s v="ICC 1333 NBCU : Prism (Wingspan) 2.0 Phase 2"/>
    <m/>
    <m/>
    <n v="-11405.31"/>
    <x v="4"/>
    <x v="4"/>
    <x v="1"/>
    <s v="ICC 1333 NBCU : Prism (Wingspan) 2.0 Phase 2"/>
    <x v="4"/>
  </r>
  <r>
    <s v="Journal"/>
    <x v="3"/>
    <s v="Intercompany"/>
    <s v="Interco - Data Engineering Revenue"/>
    <d v="2024-08-31T00:00:00"/>
    <x v="0"/>
    <s v="52158"/>
    <s v="912617"/>
    <x v="0"/>
    <x v="0"/>
    <m/>
    <s v="ICC 895 Comcast Corporation : Comcast: 2024 Loyalty and Rewards Pod"/>
    <m/>
    <m/>
    <n v="-8804.1"/>
    <x v="4"/>
    <x v="4"/>
    <x v="1"/>
    <s v="ICC 895 Comcast Corporation : Comcast: 2024 Loyalty and Rewards Pod"/>
    <x v="4"/>
  </r>
  <r>
    <s v="Journal"/>
    <x v="2"/>
    <s v="Data Engineering"/>
    <s v="Interco - Data Engineering Revenue"/>
    <d v="2024-08-31T00:00:00"/>
    <x v="0"/>
    <s v="51844"/>
    <s v="901789"/>
    <x v="0"/>
    <x v="0"/>
    <m/>
    <s v="ICC 834 Franklin Templeton : Franklin Templeton - PMO+Engineering Tiger Team"/>
    <m/>
    <s v="Franklin Templeton - PMO+Engineering Tiger Team Servicios exonerados de IRAE segun literal S articulo 52 Titulo 4 related to invoice  A2309"/>
    <n v="237.11049653286727"/>
    <x v="4"/>
    <x v="1"/>
    <x v="1"/>
    <s v="ICC 834 Franklin Templeton : Franklin Templeton - PMO+Engineering Tiger Team"/>
    <x v="20"/>
  </r>
  <r>
    <s v="Journal"/>
    <x v="2"/>
    <s v="Data Engineering"/>
    <s v="Interco - Data Engineering Revenue"/>
    <d v="2024-08-31T00:00:00"/>
    <x v="0"/>
    <s v="51844"/>
    <s v="901789"/>
    <x v="0"/>
    <x v="0"/>
    <m/>
    <s v="ICC 895 Comcast Corporation : Comcast: 2024 Loyalty and Rewards Pod"/>
    <m/>
    <s v="Comcast: 2024 Loyalty and Rewards Pod Servicios exonerados de IRAE segun literal S articulo 52 Titulo 4 related to invoice  A2310"/>
    <n v="8804.0982233262548"/>
    <x v="4"/>
    <x v="17"/>
    <x v="1"/>
    <s v="ICC 895 Comcast Corporation : Comcast: 2024 Loyalty and Rewards Pod"/>
    <x v="21"/>
  </r>
  <r>
    <s v="Journal"/>
    <x v="2"/>
    <s v="Data Engineering"/>
    <s v="Interco - Data Engineering Revenue"/>
    <d v="2024-08-31T00:00:00"/>
    <x v="0"/>
    <s v="51844"/>
    <s v="901789"/>
    <x v="0"/>
    <x v="0"/>
    <m/>
    <s v="ICC 1203 CVS Health : Foundry--FED Harleen"/>
    <m/>
    <s v="CVS: Foundry--FED Harleen Servicios exonerados de IRAE segun literal S articulo 52 Titulo 4 related to invoice  A2312"/>
    <n v="10564.917867991506"/>
    <x v="4"/>
    <x v="3"/>
    <x v="1"/>
    <s v="ICC 1203 CVS Health : Foundry--FED Harleen"/>
    <x v="22"/>
  </r>
  <r>
    <s v="Journal"/>
    <x v="3"/>
    <s v="Intercompany"/>
    <s v="Interco - Data Engineering Revenue"/>
    <d v="2024-08-31T00:00:00"/>
    <x v="0"/>
    <s v="52158"/>
    <s v="912617"/>
    <x v="0"/>
    <x v="0"/>
    <m/>
    <s v="ICC 1312 Franklin Templeton : Franklin Templeton - Tiger Teams Renewal (July - Sept)"/>
    <m/>
    <m/>
    <n v="-88883.37"/>
    <x v="4"/>
    <x v="4"/>
    <x v="1"/>
    <s v="ICC 1312 Franklin Templeton : Franklin Templeton - Tiger Teams Renewal (July - Sept)"/>
    <x v="4"/>
  </r>
  <r>
    <s v="Journal"/>
    <x v="3"/>
    <s v="Intercompany"/>
    <s v="Interco - Data Engineering Revenue"/>
    <d v="2024-08-31T00:00:00"/>
    <x v="0"/>
    <s v="52158"/>
    <s v="912617"/>
    <x v="0"/>
    <x v="0"/>
    <m/>
    <s v="ICC 1040 CVS Health : MGE/PMH/GPT 2024 Team"/>
    <m/>
    <m/>
    <n v="-43450.23"/>
    <x v="4"/>
    <x v="4"/>
    <x v="1"/>
    <s v="ICC 1040 CVS Health : MGE/PMH/GPT 2024 Team"/>
    <x v="4"/>
  </r>
  <r>
    <s v="Journal"/>
    <x v="3"/>
    <s v="Intercompany"/>
    <s v="Interco - Data Engineering Revenue"/>
    <d v="2024-08-31T00:00:00"/>
    <x v="0"/>
    <s v="52158"/>
    <s v="912617"/>
    <x v="0"/>
    <x v="0"/>
    <m/>
    <s v="ICC 880 NBCU : AWB 2.0 Pod 1H 2024 Extension"/>
    <m/>
    <m/>
    <n v="-37417.42"/>
    <x v="4"/>
    <x v="4"/>
    <x v="1"/>
    <s v="ICC 880 NBCU : AWB 2.0 Pod 1H 2024 Extension"/>
    <x v="4"/>
  </r>
  <r>
    <s v="Journal"/>
    <x v="2"/>
    <s v="Data Engineering"/>
    <s v="Interco - Data Engineering Revenue"/>
    <d v="2024-08-31T00:00:00"/>
    <x v="0"/>
    <s v="51844"/>
    <s v="901789"/>
    <x v="0"/>
    <x v="0"/>
    <m/>
    <s v="ICC 1350 CVS Health : Personalization Future State--Francis"/>
    <m/>
    <s v="Personalization Future State--Francis Servicios exonerados de IRAE segun literal S articulo 52 Titulo 4 related to invoice  A2312"/>
    <n v="3121.4530064520359"/>
    <x v="4"/>
    <x v="3"/>
    <x v="1"/>
    <s v="ICC 1350 CVS Health : Personalization Future State--Francis"/>
    <x v="17"/>
  </r>
  <r>
    <s v="Journal"/>
    <x v="3"/>
    <s v="Data Engineering"/>
    <s v="Interco - Data Engineering Revenue"/>
    <d v="2024-08-31T00:00:00"/>
    <x v="0"/>
    <s v="52164"/>
    <s v="913917"/>
    <x v="0"/>
    <x v="0"/>
    <m/>
    <m/>
    <m/>
    <s v="TopSide Management Book Elim  from Elim JE 52153"/>
    <n v="416929.29"/>
    <x v="4"/>
    <x v="4"/>
    <x v="1"/>
    <n v="0"/>
    <x v="4"/>
  </r>
  <r>
    <s v="Journal"/>
    <x v="3"/>
    <s v="Intercompany"/>
    <s v="Interco - Data Engineering Revenue"/>
    <d v="2024-08-31T00:00:00"/>
    <x v="0"/>
    <s v="52158"/>
    <s v="912617"/>
    <x v="0"/>
    <x v="0"/>
    <m/>
    <s v="ICC 1262 Under Armour : Under Armour - Analytics POD"/>
    <m/>
    <m/>
    <n v="-10564.92"/>
    <x v="4"/>
    <x v="4"/>
    <x v="1"/>
    <s v="ICC 1262 Under Armour : Under Armour - Analytics POD"/>
    <x v="4"/>
  </r>
  <r>
    <s v="Journal"/>
    <x v="3"/>
    <s v="Intercompany"/>
    <s v="Interco - Data Engineering Revenue"/>
    <d v="2024-08-31T00:00:00"/>
    <x v="0"/>
    <s v="52158"/>
    <s v="912617"/>
    <x v="0"/>
    <x v="0"/>
    <m/>
    <s v="ICC 1350 CVS Health : Personalization Future State--Francis"/>
    <m/>
    <m/>
    <n v="-3121.45"/>
    <x v="4"/>
    <x v="4"/>
    <x v="1"/>
    <s v="ICC 1350 CVS Health : Personalization Future State--Francis"/>
    <x v="4"/>
  </r>
  <r>
    <s v="Journal"/>
    <x v="3"/>
    <s v="Intercompany"/>
    <s v="Interco - Data Engineering Revenue"/>
    <d v="2024-08-31T00:00:00"/>
    <x v="0"/>
    <s v="52158"/>
    <s v="912617"/>
    <x v="0"/>
    <x v="0"/>
    <m/>
    <s v="ICC 1051 Wyndham Hotels and Resorts : Wyndham - Guest Analytics Retainer"/>
    <m/>
    <m/>
    <n v="-16687.77"/>
    <x v="4"/>
    <x v="4"/>
    <x v="1"/>
    <s v="ICC 1051 Wyndham Hotels and Resorts : Wyndham - Guest Analytics Retainer"/>
    <x v="4"/>
  </r>
  <r>
    <s v="Journal"/>
    <x v="2"/>
    <s v="Data Engineering"/>
    <s v="Interco - Data Engineering Revenue"/>
    <d v="2024-08-31T00:00:00"/>
    <x v="0"/>
    <s v="51874"/>
    <s v="902725"/>
    <x v="0"/>
    <x v="0"/>
    <m/>
    <s v="ICC 1343 FEDERACIÃ“ FARMACÃˆUTICA, S.C.C.L : Landing Zone Implementation Phase"/>
    <m/>
    <s v="FedeFarma: Landing Zone Implementation Phase Servicios exonerados de IRAE segun literal S articulo 52 Titulo 4 related to invoice  A2296"/>
    <n v="27292.70449231139"/>
    <x v="4"/>
    <x v="16"/>
    <x v="1"/>
    <s v="ICC 1343 FEDERACIÃ“ FARMACÃˆUTICA, S.C.C.L : Landing Zone Implementation Phase"/>
    <x v="19"/>
  </r>
  <r>
    <s v="Journal"/>
    <x v="2"/>
    <s v="Data Engineering"/>
    <s v="Interco - Data Engineering Revenue"/>
    <d v="2024-08-31T00:00:00"/>
    <x v="0"/>
    <s v="51844"/>
    <s v="901789"/>
    <x v="0"/>
    <x v="0"/>
    <m/>
    <s v="ICC 1202 Hyatt : Hyatt - GenAI Implementation"/>
    <m/>
    <s v="Hyatt - GenAI Implementation Servicios exonerados de IRAE segun literal S articulo 52 Titulo 4 related to invoice  A2302"/>
    <n v="25419.832688440169"/>
    <x v="4"/>
    <x v="18"/>
    <x v="1"/>
    <s v="ICC 1202 Hyatt : Hyatt - GenAI Implementation"/>
    <x v="23"/>
  </r>
  <r>
    <s v="Journal"/>
    <x v="3"/>
    <s v="Intercompany"/>
    <s v="Interco - Data Engineering Revenue"/>
    <d v="2024-08-31T00:00:00"/>
    <x v="0"/>
    <s v="52158"/>
    <s v="912617"/>
    <x v="0"/>
    <x v="0"/>
    <m/>
    <s v="ICC 1225 ICC in Blend Represents FPAI Inc (OA) : Verizon: Turing- Personalization Phase 2 Capacity Service"/>
    <m/>
    <m/>
    <n v="-27458.69"/>
    <x v="4"/>
    <x v="4"/>
    <x v="1"/>
    <s v="ICC 1225 ICC in Blend Represents FPAI Inc (OA) : Verizon: Turing- Personalization Phase 2 Capacity Service"/>
    <x v="4"/>
  </r>
  <r>
    <s v="Journal"/>
    <x v="2"/>
    <s v="Data Engineering"/>
    <s v="Interco - Data Engineering Revenue"/>
    <d v="2024-08-31T00:00:00"/>
    <x v="0"/>
    <s v="51844"/>
    <s v="901789"/>
    <x v="0"/>
    <x v="0"/>
    <m/>
    <s v="ICC 880 NBCU : AWB 2.0 Pod 1H 2024 Extension"/>
    <m/>
    <s v="NBCU: AWB 2.0 Pod 1H 2024 Extension Servicios exonerados de IRAE segun literal S articulo 52 Titulo 4 related to invoice  A2313"/>
    <n v="37417.417449136585"/>
    <x v="4"/>
    <x v="7"/>
    <x v="1"/>
    <s v="ICC 880 NBCU : AWB 2.0 Pod 1H 2024 Extension"/>
    <x v="9"/>
  </r>
  <r>
    <s v="Journal"/>
    <x v="9"/>
    <s v="Data Engineering"/>
    <s v="Interco - Data Engineering Revenue"/>
    <d v="2024-08-31T00:00:00"/>
    <x v="0"/>
    <s v="49289"/>
    <s v="888244"/>
    <x v="1"/>
    <x v="1"/>
    <s v="15772947813"/>
    <s v="ICC 1225 ICC in Blend Represents FPAI Inc (OA) : Verizon: Turing- Personalization Phase 2 Capacity Service"/>
    <m/>
    <s v="Retainer Revenue Recognition"/>
    <n v="27458.69"/>
    <x v="4"/>
    <x v="19"/>
    <x v="1"/>
    <s v="ICC 1225 ICC in Blend Represents FPAI Inc (OA) : Verizon: Turing- Personalization Phase 2 Capacity Service"/>
    <x v="24"/>
  </r>
  <r>
    <s v="Journal"/>
    <x v="8"/>
    <s v="Data Engineering"/>
    <s v="Interco - Data Engineering Revenue"/>
    <d v="2024-08-31T00:00:00"/>
    <x v="0"/>
    <s v="52163"/>
    <s v="913916"/>
    <x v="0"/>
    <x v="0"/>
    <m/>
    <m/>
    <m/>
    <s v="TopSide Management Book Elim from Elim JE 52151"/>
    <n v="27452.78"/>
    <x v="4"/>
    <x v="4"/>
    <x v="1"/>
    <n v="0"/>
    <x v="4"/>
  </r>
  <r>
    <s v="Journal"/>
    <x v="3"/>
    <s v="Intercompany"/>
    <s v="Interco - Data Engineering Revenue"/>
    <d v="2024-08-31T00:00:00"/>
    <x v="0"/>
    <s v="52158"/>
    <s v="912617"/>
    <x v="0"/>
    <x v="0"/>
    <m/>
    <s v="ICC 1222 Franklin Templeton : Franklin Templeton - Vasu POC Team"/>
    <m/>
    <m/>
    <n v="-11621.41"/>
    <x v="4"/>
    <x v="4"/>
    <x v="1"/>
    <s v="ICC 1222 Franklin Templeton : Franklin Templeton - Vasu POC Team"/>
    <x v="4"/>
  </r>
  <r>
    <s v="Journal"/>
    <x v="2"/>
    <s v="Data Engineering"/>
    <s v="Interco - Data Engineering Revenue"/>
    <d v="2024-08-31T00:00:00"/>
    <x v="0"/>
    <s v="51844"/>
    <s v="901789"/>
    <x v="0"/>
    <x v="0"/>
    <m/>
    <s v="ICC 1333 NBCU : Prism (Wingspan) 2.0 Phase 2"/>
    <m/>
    <s v="NBCU: Prism (Wingspan) 2.0 Engineering Team Extension Servicios exonerados de IRAE segun literal S articulo 52 Titulo 4 related to invoice  A2313"/>
    <n v="11405.309062036284"/>
    <x v="4"/>
    <x v="7"/>
    <x v="1"/>
    <s v="ICC 1333 NBCU : Prism (Wingspan) 2.0 Phase 2"/>
    <x v="25"/>
  </r>
  <r>
    <s v="Journal"/>
    <x v="2"/>
    <s v="Data Engineering"/>
    <s v="Interco - Data Engineering Revenue"/>
    <d v="2024-08-31T00:00:00"/>
    <x v="0"/>
    <s v="51844"/>
    <s v="901789"/>
    <x v="0"/>
    <x v="0"/>
    <m/>
    <s v="ICC 1204 CVS Health : Foundry Targeting - Alpesh FED"/>
    <m/>
    <s v="CVS: Foundry Targeting - Alpesh FED Servicios exonerados de IRAE segun literal S articulo 52 Titulo 4 related to invoice  A2312"/>
    <n v="10564.917867991506"/>
    <x v="4"/>
    <x v="3"/>
    <x v="1"/>
    <s v="ICC 1204 CVS Health : Foundry Targeting - Alpesh FED"/>
    <x v="26"/>
  </r>
  <r>
    <s v="Journal"/>
    <x v="3"/>
    <s v="Intercompany"/>
    <s v="Interco - Data Engineering Revenue"/>
    <d v="2024-08-31T00:00:00"/>
    <x v="0"/>
    <s v="52158"/>
    <s v="912617"/>
    <x v="0"/>
    <x v="0"/>
    <m/>
    <s v="ICC 1204 CVS Health : Foundry Targeting - Alpesh FED"/>
    <m/>
    <m/>
    <n v="-10564.92"/>
    <x v="4"/>
    <x v="4"/>
    <x v="1"/>
    <s v="ICC 1204 CVS Health : Foundry Targeting - Alpesh FED"/>
    <x v="4"/>
  </r>
  <r>
    <s v="Journal"/>
    <x v="2"/>
    <s v="Data Engineering"/>
    <s v="Interco - Data Engineering Revenue"/>
    <d v="2024-08-31T00:00:00"/>
    <x v="0"/>
    <s v="51844"/>
    <s v="901789"/>
    <x v="0"/>
    <x v="0"/>
    <m/>
    <s v="ICC 1312 Franklin Templeton : Franklin Templeton - Tiger Teams Renewal (July - Sept)"/>
    <m/>
    <s v="Franklin Templeton - Tiger Teams Renewal (July - Sept) Servicios exonerados de IRAE segun literal S articulo 52 Titulo 4 related to invoice  A2309"/>
    <n v="88883.374358721718"/>
    <x v="4"/>
    <x v="1"/>
    <x v="1"/>
    <s v="ICC 1312 Franklin Templeton : Franklin Templeton - Tiger Teams Renewal (July - Sept)"/>
    <x v="27"/>
  </r>
  <r>
    <s v="Journal"/>
    <x v="3"/>
    <s v="Intercompany"/>
    <s v="Interco - Data Engineering Revenue"/>
    <d v="2024-08-31T00:00:00"/>
    <x v="0"/>
    <s v="52158"/>
    <s v="912617"/>
    <x v="0"/>
    <x v="0"/>
    <m/>
    <s v="ICC 1077 Know Your Cross : Monthly retainer - 6 months engagement"/>
    <m/>
    <m/>
    <n v="-26692.43"/>
    <x v="4"/>
    <x v="4"/>
    <x v="1"/>
    <s v="ICC 1077 Know Your Cross : Monthly retainer - 6 months engagement"/>
    <x v="4"/>
  </r>
  <r>
    <s v="Journal"/>
    <x v="3"/>
    <s v="Intercompany"/>
    <s v="Interco - Data Engineering Revenue"/>
    <d v="2024-08-31T00:00:00"/>
    <x v="0"/>
    <s v="52158"/>
    <s v="912617"/>
    <x v="0"/>
    <x v="0"/>
    <m/>
    <s v="ICC 1151 ICC in Forth Point Represents FutureproofAI : British Telecom - Technical BA - Rhiannon"/>
    <m/>
    <m/>
    <n v="-16580.400000000001"/>
    <x v="4"/>
    <x v="4"/>
    <x v="1"/>
    <s v="ICC 1151 ICC in Forth Point Represents FutureproofAI : British Telecom - Technical BA - Rhiannon"/>
    <x v="4"/>
  </r>
  <r>
    <s v="Journal"/>
    <x v="8"/>
    <s v="Intercompany"/>
    <s v="Interco - Data Engineering Revenue"/>
    <d v="2024-08-31T00:00:00"/>
    <x v="0"/>
    <s v="52154"/>
    <s v="913412"/>
    <x v="0"/>
    <x v="0"/>
    <m/>
    <s v="ICC 1166 ICC in Montevideo represents Blend360 : Fedefarma: Landing Zone Assessment &amp; Recommendation Phase"/>
    <m/>
    <m/>
    <n v="-160.07"/>
    <x v="4"/>
    <x v="4"/>
    <x v="1"/>
    <s v="ICC 1166 ICC in Montevideo represents Blend360 : Fedefarma: Landing Zone Assessment &amp; Recommendation Phase"/>
    <x v="4"/>
  </r>
  <r>
    <s v="Journal"/>
    <x v="1"/>
    <s v="Business Intelligence"/>
    <s v="Interco - Business Intelligence Revenue"/>
    <d v="2024-08-30T00:00:00"/>
    <x v="0"/>
    <s v="51594"/>
    <s v="898555"/>
    <x v="0"/>
    <x v="0"/>
    <m/>
    <s v="ICC 1091 ICC in Forth Point Represents FutureproofAI : British Telecom - IDC resource Chaitanya"/>
    <m/>
    <s v="BT (FPAI) IC rev reclass August"/>
    <n v="28949.89876909251"/>
    <x v="1"/>
    <x v="12"/>
    <x v="1"/>
    <s v="ICC 1091 ICC in Forth Point Represents FutureproofAI : British Telecom - IDC resource Chaitanya"/>
    <x v="28"/>
  </r>
  <r>
    <s v="Journal"/>
    <x v="1"/>
    <s v="Business Intelligence"/>
    <s v="Interco - Business Intelligence Revenue"/>
    <d v="2024-08-30T00:00:00"/>
    <x v="0"/>
    <s v="51593"/>
    <s v="898554"/>
    <x v="0"/>
    <x v="0"/>
    <m/>
    <s v="ICC 1019 ICC in Forth Point Represents Blend360 : Legrand - Cablofil Managed Service Level Agreement"/>
    <m/>
    <s v="Legrand IC rev reclass August"/>
    <n v="1482.103226528586"/>
    <x v="1"/>
    <x v="11"/>
    <x v="1"/>
    <s v="ICC 1019 ICC in Forth Point Represents Blend360 : Legrand - Cablofil Managed Service Level Agreement"/>
    <x v="14"/>
  </r>
  <r>
    <s v="Journal"/>
    <x v="2"/>
    <s v="Business Intelligence"/>
    <s v="Interco - Business Intelligence Revenue"/>
    <d v="2024-08-31T00:00:00"/>
    <x v="0"/>
    <s v="51844"/>
    <s v="901789"/>
    <x v="0"/>
    <x v="0"/>
    <m/>
    <s v="ICC 1051 Wyndham Hotels and Resorts : Wyndham - Guest Analytics Retainer"/>
    <m/>
    <s v="Wyndham - Guest Analytics Retainer Servicios exonerados de IRAE segun literal S articulo 52 Titulo 4 related to invoice  A2303"/>
    <n v="12017.594074840337"/>
    <x v="5"/>
    <x v="6"/>
    <x v="1"/>
    <s v="ICC 1051 Wyndham Hotels and Resorts : Wyndham - Guest Analytics Retainer"/>
    <x v="8"/>
  </r>
  <r>
    <s v="Journal"/>
    <x v="8"/>
    <s v="Business Intelligence"/>
    <s v="Interco - Business Intelligence Revenue"/>
    <d v="2024-08-31T00:00:00"/>
    <x v="0"/>
    <s v="52163"/>
    <s v="913916"/>
    <x v="0"/>
    <x v="0"/>
    <m/>
    <m/>
    <m/>
    <s v="TopSide Management Book Elim from Elim JE 52151"/>
    <n v="3378.98"/>
    <x v="5"/>
    <x v="4"/>
    <x v="1"/>
    <n v="0"/>
    <x v="4"/>
  </r>
  <r>
    <s v="Journal"/>
    <x v="3"/>
    <s v="Intercompany"/>
    <s v="Interco - Business Intelligence Revenue"/>
    <d v="2024-08-31T00:00:00"/>
    <x v="0"/>
    <s v="52158"/>
    <s v="912617"/>
    <x v="0"/>
    <x v="0"/>
    <m/>
    <s v="ICC 1115 ICC in Montevideo represents Blend360 : UDX: Digital Analytics - FTE Support"/>
    <m/>
    <m/>
    <n v="-5602.61"/>
    <x v="5"/>
    <x v="4"/>
    <x v="1"/>
    <s v="ICC 1115 ICC in Montevideo represents Blend360 : UDX: Digital Analytics - FTE Support"/>
    <x v="4"/>
  </r>
  <r>
    <s v="Journal"/>
    <x v="10"/>
    <s v="Business Intelligence"/>
    <s v="Interco - Business Intelligence Revenue"/>
    <d v="2024-08-31T00:00:00"/>
    <x v="0"/>
    <s v="49315"/>
    <s v="889371"/>
    <x v="0"/>
    <x v="0"/>
    <m/>
    <s v="ICC 782 ICC India representing FPAI : British Telecom - Qlik Development"/>
    <m/>
    <s v="Aug24 India recharge to FPAI for employee cost related Client ICC India representing FPAI project British Telecom - Qlik Development project British Telecom - Qlik Development User PADALA, CHAITANYA billable Hrs 153"/>
    <n v="3121.97"/>
    <x v="5"/>
    <x v="12"/>
    <x v="1"/>
    <s v="ICC 782 ICC India representing FPAI : British Telecom - Qlik Development"/>
    <x v="29"/>
  </r>
  <r>
    <s v="Journal"/>
    <x v="3"/>
    <s v="Intercompany"/>
    <s v="Interco - Business Intelligence Revenue"/>
    <d v="2024-08-31T00:00:00"/>
    <x v="0"/>
    <s v="52158"/>
    <s v="912617"/>
    <x v="0"/>
    <x v="0"/>
    <m/>
    <s v="ICC 1091 ICC in Forth Point Represents FutureproofAI : British Telecom - IDC resource Chaitanya"/>
    <m/>
    <m/>
    <n v="0"/>
    <x v="5"/>
    <x v="4"/>
    <x v="1"/>
    <s v="ICC 1091 ICC in Forth Point Represents FutureproofAI : British Telecom - IDC resource Chaitanya"/>
    <x v="4"/>
  </r>
  <r>
    <s v="Journal"/>
    <x v="10"/>
    <s v="Business Intelligence"/>
    <s v="Interco - Business Intelligence Revenue"/>
    <d v="2024-08-31T00:00:00"/>
    <x v="0"/>
    <s v="49311"/>
    <s v="889366"/>
    <x v="0"/>
    <x v="0"/>
    <m/>
    <s v="ICC 768 Soremartec S.A. : MUSST APAC-MEA Reporting Maintenance"/>
    <m/>
    <s v="Aug24 India recharge to BV for employee cost related to Client Ferrero (EF)  project MUSST APAC-MEA Reporting Maintenance - Employee RAMESH, LOKESH billable Hrs 16"/>
    <n v="90.4"/>
    <x v="5"/>
    <x v="20"/>
    <x v="1"/>
    <s v="ICC 768 Soremartec S.A. : MUSST APAC-MEA Reporting Maintenance"/>
    <x v="30"/>
  </r>
  <r>
    <s v="Journal"/>
    <x v="3"/>
    <s v="Business Intelligence"/>
    <s v="Interco - Business Intelligence Revenue"/>
    <d v="2024-08-31T00:00:00"/>
    <x v="0"/>
    <s v="52164"/>
    <s v="913917"/>
    <x v="0"/>
    <x v="0"/>
    <m/>
    <m/>
    <m/>
    <s v="TopSide Management Book Elim  from Elim JE 52153"/>
    <n v="56523.83"/>
    <x v="5"/>
    <x v="4"/>
    <x v="1"/>
    <n v="0"/>
    <x v="4"/>
  </r>
  <r>
    <s v="Journal"/>
    <x v="3"/>
    <s v="Intercompany"/>
    <s v="Interco - Business Intelligence Revenue"/>
    <d v="2024-08-31T00:00:00"/>
    <x v="0"/>
    <s v="52158"/>
    <s v="912617"/>
    <x v="0"/>
    <x v="0"/>
    <m/>
    <s v="ICC 1019 ICC in Forth Point Represents Blend360 : Legrand - Cablofil Managed Service Level Agreement"/>
    <m/>
    <m/>
    <n v="-1482.1"/>
    <x v="5"/>
    <x v="4"/>
    <x v="1"/>
    <s v="ICC 1019 ICC in Forth Point Represents Blend360 : Legrand - Cablofil Managed Service Level Agreement"/>
    <x v="4"/>
  </r>
  <r>
    <s v="Journal"/>
    <x v="3"/>
    <s v="Intercompany"/>
    <s v="Interco - Business Intelligence Revenue"/>
    <d v="2024-08-31T00:00:00"/>
    <x v="0"/>
    <s v="52158"/>
    <s v="912617"/>
    <x v="0"/>
    <x v="0"/>
    <m/>
    <s v="ICC 1244 GoodRx : GoodRx - Incremental BI Support"/>
    <m/>
    <m/>
    <n v="-10564.92"/>
    <x v="5"/>
    <x v="4"/>
    <x v="1"/>
    <s v="ICC 1244 GoodRx : GoodRx - Incremental BI Support"/>
    <x v="4"/>
  </r>
  <r>
    <s v="Journal"/>
    <x v="8"/>
    <s v="Intercompany"/>
    <s v="Interco - Business Intelligence Revenue"/>
    <d v="2024-08-31T00:00:00"/>
    <x v="0"/>
    <s v="52154"/>
    <s v="913412"/>
    <x v="0"/>
    <x v="0"/>
    <m/>
    <s v="ICC 770 Soremartec S.A. : P1 Africa-Levant Reports Ongoing"/>
    <m/>
    <m/>
    <n v="-797.74"/>
    <x v="5"/>
    <x v="4"/>
    <x v="1"/>
    <s v="ICC 770 Soremartec S.A. : P1 Africa-Levant Reports Ongoing"/>
    <x v="4"/>
  </r>
  <r>
    <s v="Journal"/>
    <x v="10"/>
    <s v="Business Intelligence"/>
    <s v="Interco - Business Intelligence Revenue"/>
    <d v="2024-08-31T00:00:00"/>
    <x v="0"/>
    <s v="49311"/>
    <s v="889366"/>
    <x v="0"/>
    <x v="0"/>
    <m/>
    <s v="ICC 770 Soremartec S.A. : P1 Africa-Levant Reports Ongoing"/>
    <m/>
    <s v="Aug24 India recharge to BV for employee cost related to Client Ferrero (EF)  project P1 Africa-Levant Reports Ongoing - Employee VEMULAPALLI, HARINI billable Hrs 15"/>
    <n v="490.22"/>
    <x v="5"/>
    <x v="20"/>
    <x v="1"/>
    <s v="ICC 770 Soremartec S.A. : P1 Africa-Levant Reports Ongoing"/>
    <x v="31"/>
  </r>
  <r>
    <s v="Journal"/>
    <x v="8"/>
    <s v="Intercompany"/>
    <s v="Interco - Business Intelligence Revenue"/>
    <d v="2024-08-31T00:00:00"/>
    <x v="0"/>
    <s v="52154"/>
    <s v="913412"/>
    <x v="0"/>
    <x v="0"/>
    <m/>
    <s v="ICC 768 Soremartec S.A. : MUSST APAC-MEA Reporting Maintenance"/>
    <m/>
    <m/>
    <n v="-180.8"/>
    <x v="5"/>
    <x v="4"/>
    <x v="1"/>
    <s v="ICC 768 Soremartec S.A. : MUSST APAC-MEA Reporting Maintenance"/>
    <x v="4"/>
  </r>
  <r>
    <s v="Journal"/>
    <x v="2"/>
    <s v="Business Intelligence"/>
    <s v="Interco - Business Intelligence Revenue"/>
    <d v="2024-08-31T00:00:00"/>
    <x v="0"/>
    <s v="51844"/>
    <s v="901789"/>
    <x v="0"/>
    <x v="0"/>
    <m/>
    <s v="ICC 867 CVS Health : Retail Analytics DS and BI - 2024"/>
    <m/>
    <s v="CVS: Retail Analytics DS and BI - 2024 Servicios exonerados de IRAE segun literal S articulo 52 Titulo 4 related to invoice  A2312"/>
    <n v="8804.0982233262548"/>
    <x v="5"/>
    <x v="3"/>
    <x v="1"/>
    <s v="ICC 867 CVS Health : Retail Analytics DS and BI - 2024"/>
    <x v="3"/>
  </r>
  <r>
    <s v="Journal"/>
    <x v="10"/>
    <s v="Business Intelligence"/>
    <s v="Interco - Business Intelligence Revenue"/>
    <d v="2024-08-31T00:00:00"/>
    <x v="0"/>
    <s v="49311"/>
    <s v="889366"/>
    <x v="0"/>
    <x v="0"/>
    <m/>
    <s v="ICC 1007 Soremartec S.A. : Offshore Business Insights Support"/>
    <m/>
    <s v="Aug24 India recharge to BV for employee cost related to Client Ferrero (EF)  project Offshore Business Insights Support - Employee VEMULAPALLI, HARINI billable Hrs 8"/>
    <n v="270.14"/>
    <x v="5"/>
    <x v="20"/>
    <x v="1"/>
    <s v="ICC 1007 Soremartec S.A. : Offshore Business Insights Support"/>
    <x v="32"/>
  </r>
  <r>
    <s v="Journal"/>
    <x v="3"/>
    <s v="Intercompany"/>
    <s v="Interco - Business Intelligence Revenue"/>
    <d v="2024-08-31T00:00:00"/>
    <x v="0"/>
    <s v="52158"/>
    <s v="912617"/>
    <x v="0"/>
    <x v="0"/>
    <m/>
    <s v="ICC 782 ICC India representing FPAI : British Telecom - Qlik Development"/>
    <m/>
    <m/>
    <n v="-7487.65"/>
    <x v="5"/>
    <x v="4"/>
    <x v="1"/>
    <s v="ICC 782 ICC India representing FPAI : British Telecom - Qlik Development"/>
    <x v="4"/>
  </r>
  <r>
    <s v="Journal"/>
    <x v="10"/>
    <s v="Business Intelligence"/>
    <s v="Interco - Business Intelligence Revenue"/>
    <d v="2024-08-31T00:00:00"/>
    <x v="0"/>
    <s v="49311"/>
    <s v="889366"/>
    <x v="0"/>
    <x v="0"/>
    <m/>
    <s v="ICC 770 Soremartec S.A. : P1 Africa-Levant Reports Ongoing"/>
    <m/>
    <s v="Aug24 India recharge to BV for employee cost related to Client Ferrero (EF)  project P1 Africa-Levant Reports Ongoing - Employee K, SIDDHARTHA billable Hrs 16"/>
    <n v="262.24"/>
    <x v="5"/>
    <x v="20"/>
    <x v="1"/>
    <s v="ICC 770 Soremartec S.A. : P1 Africa-Levant Reports Ongoing"/>
    <x v="31"/>
  </r>
  <r>
    <s v="Journal"/>
    <x v="3"/>
    <s v="Intercompany"/>
    <s v="Interco - Business Intelligence Revenue"/>
    <d v="2024-08-31T00:00:00"/>
    <x v="0"/>
    <s v="52158"/>
    <s v="912617"/>
    <x v="0"/>
    <x v="0"/>
    <m/>
    <s v="ICC 1051 Wyndham Hotels and Resorts : Wyndham - Guest Analytics Retainer"/>
    <m/>
    <m/>
    <n v="-12017.59"/>
    <x v="5"/>
    <x v="4"/>
    <x v="1"/>
    <s v="ICC 1051 Wyndham Hotels and Resorts : Wyndham - Guest Analytics Retainer"/>
    <x v="4"/>
  </r>
  <r>
    <s v="Journal"/>
    <x v="10"/>
    <s v="Business Intelligence"/>
    <s v="Interco - Business Intelligence Revenue"/>
    <d v="2024-08-31T00:00:00"/>
    <x v="0"/>
    <s v="49311"/>
    <s v="889366"/>
    <x v="0"/>
    <x v="0"/>
    <m/>
    <s v="ICC 1007 Soremartec S.A. : Offshore Business Insights Support"/>
    <m/>
    <s v="Aug24 India recharge to BV for employee cost related to Client Ferrero (EF)  project Offshore Business Insights Support - Employee K, SIDDHARTHA billable Hrs 80"/>
    <n v="1263.8399999999999"/>
    <x v="5"/>
    <x v="20"/>
    <x v="1"/>
    <s v="ICC 1007 Soremartec S.A. : Offshore Business Insights Support"/>
    <x v="32"/>
  </r>
  <r>
    <s v="Journal"/>
    <x v="10"/>
    <s v="Business Intelligence"/>
    <s v="Interco - Business Intelligence Revenue"/>
    <d v="2024-08-31T00:00:00"/>
    <x v="0"/>
    <s v="49311"/>
    <s v="889366"/>
    <x v="0"/>
    <x v="0"/>
    <m/>
    <s v="ICC 1007 Soremartec S.A. : Offshore Business Insights Support"/>
    <m/>
    <s v="Aug24 India recharge to BV for employee cost related to Client Ferrero (EF)  project Offshore Business Insights Support - Employee RAMESH, LOKESH billable Hrs 56"/>
    <n v="343.64"/>
    <x v="5"/>
    <x v="20"/>
    <x v="1"/>
    <s v="ICC 1007 Soremartec S.A. : Offshore Business Insights Support"/>
    <x v="32"/>
  </r>
  <r>
    <s v="Journal"/>
    <x v="10"/>
    <s v="Business Intelligence"/>
    <s v="Interco - Business Intelligence Revenue"/>
    <d v="2024-08-31T00:00:00"/>
    <x v="0"/>
    <s v="49315"/>
    <s v="889371"/>
    <x v="0"/>
    <x v="0"/>
    <m/>
    <s v="ICC 782 ICC India representing FPAI : British Telecom - Qlik Development"/>
    <m/>
    <s v="Aug24 India recharge to FPAI for employee cost related Client ICC India representing FPAI project British Telecom - Qlik Development project British Telecom - Qlik Development User VEDIYAPPAN, PREMANAND billable Hrs 144"/>
    <n v="2208.8000000000002"/>
    <x v="5"/>
    <x v="12"/>
    <x v="1"/>
    <s v="ICC 782 ICC India representing FPAI : British Telecom - Qlik Development"/>
    <x v="29"/>
  </r>
  <r>
    <s v="Journal"/>
    <x v="2"/>
    <s v="Business Intelligence"/>
    <s v="Interco - Business Intelligence Revenue"/>
    <d v="2024-08-31T00:00:00"/>
    <x v="0"/>
    <s v="51844"/>
    <s v="901789"/>
    <x v="0"/>
    <x v="0"/>
    <m/>
    <s v="ICC 1244 GoodRx : GoodRx - Incremental BI Support"/>
    <m/>
    <s v="GoodRx - Incremental BI Support Servicios exonerados de IRAE segun literal S articulo 52 Titulo 4 related to invoice  A2304"/>
    <n v="10564.917867991506"/>
    <x v="5"/>
    <x v="21"/>
    <x v="1"/>
    <s v="ICC 1244 GoodRx : GoodRx - Incremental BI Support"/>
    <x v="33"/>
  </r>
  <r>
    <s v="Journal"/>
    <x v="3"/>
    <s v="Intercompany"/>
    <s v="Interco - Business Intelligence Revenue"/>
    <d v="2024-08-31T00:00:00"/>
    <x v="0"/>
    <s v="52158"/>
    <s v="912617"/>
    <x v="0"/>
    <x v="0"/>
    <m/>
    <s v="ICC 1344 Visa : Visa - Minerva dashboard automation"/>
    <m/>
    <m/>
    <n v="-10564.92"/>
    <x v="5"/>
    <x v="4"/>
    <x v="1"/>
    <s v="ICC 1344 Visa : Visa - Minerva dashboard automation"/>
    <x v="4"/>
  </r>
  <r>
    <s v="Journal"/>
    <x v="8"/>
    <s v="Intercompany"/>
    <s v="Interco - Business Intelligence Revenue"/>
    <d v="2024-08-31T00:00:00"/>
    <x v="0"/>
    <s v="52154"/>
    <s v="913412"/>
    <x v="0"/>
    <x v="0"/>
    <m/>
    <s v="ICC 1007 Soremartec S.A. : Offshore Business Insights Support"/>
    <m/>
    <m/>
    <n v="-2400.44"/>
    <x v="5"/>
    <x v="4"/>
    <x v="1"/>
    <s v="ICC 1007 Soremartec S.A. : Offshore Business Insights Support"/>
    <x v="4"/>
  </r>
  <r>
    <s v="Journal"/>
    <x v="2"/>
    <s v="Business Intelligence"/>
    <s v="Interco - Business Intelligence Revenue"/>
    <d v="2024-08-31T00:00:00"/>
    <x v="0"/>
    <s v="51844"/>
    <s v="901789"/>
    <x v="0"/>
    <x v="0"/>
    <m/>
    <s v="ICC 1115 ICC in Montevideo represents Blend360 : UDX: Digital Analytics - FTE Support"/>
    <m/>
    <s v="UDX: Digital Analytics - FTE Support Servicios exonerados de IRAE segun literal S articulo 52 Titulo 4 related to invoice  A2311"/>
    <n v="5602.6079602985255"/>
    <x v="5"/>
    <x v="22"/>
    <x v="1"/>
    <s v="ICC 1115 ICC in Montevideo represents Blend360 : UDX: Digital Analytics - FTE Support"/>
    <x v="0"/>
  </r>
  <r>
    <s v="Journal"/>
    <x v="2"/>
    <s v="Business Intelligence"/>
    <s v="Interco - Business Intelligence Revenue"/>
    <d v="2024-08-31T00:00:00"/>
    <x v="0"/>
    <s v="51844"/>
    <s v="901789"/>
    <x v="0"/>
    <x v="0"/>
    <m/>
    <s v="ICC 1344 Visa : Visa - Minerva dashboard automation"/>
    <m/>
    <s v="Visa DSX: Visa - Minerva dashboard automation Servicios exonerados de IRAE segun literal S articulo 52 Titulo 4 related to invoice  A2300"/>
    <n v="10564.917867991506"/>
    <x v="5"/>
    <x v="23"/>
    <x v="1"/>
    <s v="ICC 1344 Visa : Visa - Minerva dashboard automation"/>
    <x v="34"/>
  </r>
  <r>
    <s v="Journal"/>
    <x v="3"/>
    <s v="Intercompany"/>
    <s v="Interco - Business Intelligence Revenue"/>
    <d v="2024-08-31T00:00:00"/>
    <x v="0"/>
    <s v="52158"/>
    <s v="912617"/>
    <x v="0"/>
    <x v="0"/>
    <m/>
    <s v="ICC 867 CVS Health : Retail Analytics DS and BI - 2024"/>
    <m/>
    <m/>
    <n v="-8804.1"/>
    <x v="5"/>
    <x v="4"/>
    <x v="1"/>
    <s v="ICC 867 CVS Health : Retail Analytics DS and BI - 2024"/>
    <x v="4"/>
  </r>
  <r>
    <s v="Journal"/>
    <x v="1"/>
    <s v="Business Intelligence"/>
    <s v="Interco - Business Intelligence Revenue"/>
    <d v="2024-08-31T00:00:00"/>
    <x v="0"/>
    <s v="52035"/>
    <s v="909377"/>
    <x v="0"/>
    <x v="0"/>
    <m/>
    <s v="ICC 1091 ICC in Forth Point Represents FutureproofAI : British Telecom - IDC resource Chaitanya"/>
    <m/>
    <s v="Remove BT IDC Transactions FP-FPAI_JE51594"/>
    <n v="-28949.89876909251"/>
    <x v="1"/>
    <x v="12"/>
    <x v="1"/>
    <s v="ICC 1091 ICC in Forth Point Represents FutureproofAI : British Telecom - IDC resource Chaitanya"/>
    <x v="28"/>
  </r>
  <r>
    <s v="Journal"/>
    <x v="10"/>
    <s v="Business Intelligence"/>
    <s v="Interco - Business Intelligence Revenue"/>
    <d v="2024-08-31T00:00:00"/>
    <x v="0"/>
    <s v="49311"/>
    <s v="889366"/>
    <x v="0"/>
    <x v="0"/>
    <m/>
    <s v="ICC 768 Soremartec S.A. : MUSST APAC-MEA Reporting Maintenance"/>
    <m/>
    <s v="Aug24 India recharge to BV for employee cost related to Client Ferrero (EF)  project MUSST APAC-MEA Reporting Maintenance - Employee REDDY, HARSHA billable Hrs 16"/>
    <n v="90.4"/>
    <x v="5"/>
    <x v="20"/>
    <x v="1"/>
    <s v="ICC 768 Soremartec S.A. : MUSST APAC-MEA Reporting Maintenance"/>
    <x v="30"/>
  </r>
  <r>
    <s v="Journal"/>
    <x v="10"/>
    <s v="Business Intelligence"/>
    <s v="Interco - Business Intelligence Revenue"/>
    <d v="2024-08-31T00:00:00"/>
    <x v="0"/>
    <s v="49311"/>
    <s v="889366"/>
    <x v="0"/>
    <x v="0"/>
    <m/>
    <s v="ICC 1007 Soremartec S.A. : Offshore Business Insights Support"/>
    <m/>
    <s v="Aug24 India recharge to BV for employee cost related to Client Ferrero (EF)  project Offshore Business Insights Support - Employee REDDY, HARSHA billable Hrs 88"/>
    <n v="522.82000000000005"/>
    <x v="5"/>
    <x v="20"/>
    <x v="1"/>
    <s v="ICC 1007 Soremartec S.A. : Offshore Business Insights Support"/>
    <x v="32"/>
  </r>
  <r>
    <s v="Journal"/>
    <x v="10"/>
    <s v="Business Intelligence"/>
    <s v="Interco - Business Intelligence Revenue"/>
    <d v="2024-08-31T00:00:00"/>
    <x v="0"/>
    <s v="49315"/>
    <s v="889371"/>
    <x v="0"/>
    <x v="0"/>
    <m/>
    <s v="ICC 782 ICC India representing FPAI : British Telecom - Qlik Development"/>
    <m/>
    <s v="Aug24 India recharge to FPAI for employee cost related Client ICC India representing FPAI project British Telecom - Qlik Development project British Telecom - Qlik Development User BOINPALLY, ANIRUDH RAO billable Hrs 136"/>
    <n v="2156.88"/>
    <x v="5"/>
    <x v="12"/>
    <x v="1"/>
    <s v="ICC 782 ICC India representing FPAI : British Telecom - Qlik Development"/>
    <x v="29"/>
  </r>
  <r>
    <s v="Journal"/>
    <x v="10"/>
    <s v="Business Intelligence"/>
    <s v="Interco - Business Intelligence Revenue"/>
    <d v="2024-08-31T00:00:00"/>
    <x v="0"/>
    <s v="49311"/>
    <s v="889366"/>
    <x v="0"/>
    <x v="0"/>
    <m/>
    <s v="ICC 770 Soremartec S.A. : P1 Africa-Levant Reports Ongoing"/>
    <m/>
    <s v="Aug24 India recharge to BV for employee cost related to Client Ferrero (EF)  project P1 Africa-Levant Reports Ongoing - Employee RAMESH, LOKESH billable Hrs 8"/>
    <n v="45.28"/>
    <x v="5"/>
    <x v="20"/>
    <x v="1"/>
    <s v="ICC 770 Soremartec S.A. : P1 Africa-Levant Reports Ongoing"/>
    <x v="31"/>
  </r>
  <r>
    <s v="Journal"/>
    <x v="1"/>
    <s v="AI Consulting"/>
    <s v="Interco - AI Consulting Revenue"/>
    <d v="2024-08-30T00:00:00"/>
    <x v="0"/>
    <s v="51596"/>
    <s v="898557"/>
    <x v="0"/>
    <x v="0"/>
    <m/>
    <s v="ICC 939 Walmart : Walmart - FY25 Marketing Advanced Analytics Retainer"/>
    <m/>
    <s v="Reclass Walmart to IC Aug revenues"/>
    <n v="26408.308201884509"/>
    <x v="1"/>
    <x v="2"/>
    <x v="1"/>
    <s v="ICC 939 Walmart : Walmart - FY25 Marketing Advanced Analytics Retainer"/>
    <x v="2"/>
  </r>
  <r>
    <s v="Journal"/>
    <x v="1"/>
    <s v="AI Consulting"/>
    <s v="Interco - AI Consulting Revenue"/>
    <d v="2024-08-30T00:00:00"/>
    <x v="0"/>
    <s v="51593"/>
    <s v="898554"/>
    <x v="0"/>
    <x v="0"/>
    <m/>
    <s v="ICC 1019 ICC in Forth Point Represents Blend360 : Legrand - Cablofil Managed Service Level Agreement"/>
    <m/>
    <s v="Legrand IC rev reclass August"/>
    <n v="778.47593694579268"/>
    <x v="1"/>
    <x v="11"/>
    <x v="1"/>
    <s v="ICC 1019 ICC in Forth Point Represents Blend360 : Legrand - Cablofil Managed Service Level Agreement"/>
    <x v="14"/>
  </r>
  <r>
    <s v="Journal"/>
    <x v="1"/>
    <s v="AI Consulting"/>
    <s v="Interco - AI Consulting Revenue"/>
    <d v="2024-08-30T00:00:00"/>
    <x v="0"/>
    <s v="51594"/>
    <s v="898555"/>
    <x v="0"/>
    <x v="0"/>
    <m/>
    <s v="ICC 1020 ICC in Forth Point Represents FutureproofAI : British Telecom - Delivery Lead 2024"/>
    <m/>
    <s v="BT (FPAI) IC rev reclass August"/>
    <n v="49280.62313193248"/>
    <x v="1"/>
    <x v="12"/>
    <x v="1"/>
    <s v="ICC 1020 ICC in Forth Point Represents FutureproofAI : British Telecom - Delivery Lead 2024"/>
    <x v="35"/>
  </r>
  <r>
    <s v="Journal"/>
    <x v="1"/>
    <s v="AI Consulting"/>
    <s v="Interco - AI Consulting Revenue"/>
    <d v="2024-08-30T00:00:00"/>
    <x v="0"/>
    <s v="51623"/>
    <s v="901287"/>
    <x v="0"/>
    <x v="0"/>
    <m/>
    <m/>
    <m/>
    <s v="Reclass Hyatt to IC Aug revenues"/>
    <n v="14544.034370245226"/>
    <x v="1"/>
    <x v="18"/>
    <x v="1"/>
    <n v="0"/>
    <x v="0"/>
  </r>
  <r>
    <s v="Journal"/>
    <x v="3"/>
    <s v="AI Consulting"/>
    <s v="Interco - AI Consulting Revenue"/>
    <d v="2024-08-31T00:00:00"/>
    <x v="0"/>
    <s v="52164"/>
    <s v="913917"/>
    <x v="0"/>
    <x v="0"/>
    <m/>
    <m/>
    <m/>
    <s v="TopSide Management Book Elim  from Elim JE 52153"/>
    <n v="91006.67"/>
    <x v="6"/>
    <x v="4"/>
    <x v="1"/>
    <n v="0"/>
    <x v="4"/>
  </r>
  <r>
    <s v="Journal"/>
    <x v="3"/>
    <s v="Intercompany"/>
    <s v="Interco - AI Consulting Revenue"/>
    <d v="2024-08-31T00:00:00"/>
    <x v="0"/>
    <s v="52158"/>
    <s v="912617"/>
    <x v="0"/>
    <x v="0"/>
    <m/>
    <s v="ICC 1020 ICC in Forth Point Represents FutureproofAI : British Telecom - Delivery Lead 2024"/>
    <m/>
    <m/>
    <n v="-49280.62"/>
    <x v="6"/>
    <x v="4"/>
    <x v="1"/>
    <s v="ICC 1020 ICC in Forth Point Represents FutureproofAI : British Telecom - Delivery Lead 2024"/>
    <x v="4"/>
  </r>
  <r>
    <s v="Journal"/>
    <x v="3"/>
    <s v="Intercompany"/>
    <s v="Interco - AI Consulting Revenue"/>
    <d v="2024-08-31T00:00:00"/>
    <x v="0"/>
    <s v="52158"/>
    <s v="912617"/>
    <x v="0"/>
    <x v="0"/>
    <m/>
    <s v="ICC 1019 ICC in Forth Point Represents Blend360 : Legrand - Cablofil Managed Service Level Agreement"/>
    <m/>
    <m/>
    <n v="-778.48"/>
    <x v="6"/>
    <x v="4"/>
    <x v="1"/>
    <s v="ICC 1019 ICC in Forth Point Represents Blend360 : Legrand - Cablofil Managed Service Level Agreement"/>
    <x v="4"/>
  </r>
  <r>
    <s v="Journal"/>
    <x v="3"/>
    <s v="Intercompany"/>
    <s v="Interco - AI Consulting Revenue"/>
    <d v="2024-08-31T00:00:00"/>
    <x v="0"/>
    <s v="52158"/>
    <s v="912617"/>
    <x v="0"/>
    <x v="0"/>
    <m/>
    <s v="ICC 939 Walmart : Walmart - FY25 Marketing Advanced Analytics Retainer"/>
    <m/>
    <m/>
    <n v="-26408.31"/>
    <x v="6"/>
    <x v="4"/>
    <x v="1"/>
    <s v="ICC 939 Walmart : Walmart - FY25 Marketing Advanced Analytics Retainer"/>
    <x v="4"/>
  </r>
  <r>
    <s v="Journal"/>
    <x v="3"/>
    <s v="Intercompany"/>
    <s v="Interco - AI Consulting Revenue"/>
    <d v="2024-08-31T00:00:00"/>
    <x v="0"/>
    <s v="52158"/>
    <s v="912617"/>
    <x v="0"/>
    <x v="0"/>
    <m/>
    <m/>
    <m/>
    <m/>
    <n v="-14544.03"/>
    <x v="6"/>
    <x v="4"/>
    <x v="1"/>
    <n v="0"/>
    <x v="4"/>
  </r>
  <r>
    <s v="Journal"/>
    <x v="3"/>
    <s v="Intercompany"/>
    <s v="Interco - Solutions Revenue"/>
    <d v="2024-08-31T00:00:00"/>
    <x v="0"/>
    <s v="52158"/>
    <s v="912617"/>
    <x v="0"/>
    <x v="0"/>
    <m/>
    <s v="ICC 1225 ICC in Blend Represents FPAI Inc (OA) : Verizon: Turing- Personalization Phase 2 Capacity Service"/>
    <m/>
    <m/>
    <n v="-13564.1"/>
    <x v="7"/>
    <x v="4"/>
    <x v="1"/>
    <s v="ICC 1225 ICC in Blend Represents FPAI Inc (OA) : Verizon: Turing- Personalization Phase 2 Capacity Service"/>
    <x v="4"/>
  </r>
  <r>
    <s v="Journal"/>
    <x v="9"/>
    <s v="Solutions"/>
    <s v="Interco - Solutions Revenue"/>
    <d v="2024-08-31T00:00:00"/>
    <x v="0"/>
    <s v="49291"/>
    <s v="888141"/>
    <x v="1"/>
    <x v="1"/>
    <s v="15772947813"/>
    <s v="ICC 1225 ICC in Blend Represents FPAI Inc (OA) : Verizon: Turing- Personalization Phase 2 Capacity Service"/>
    <m/>
    <s v="Retainer Revenue Recognition"/>
    <n v="13564.1"/>
    <x v="7"/>
    <x v="19"/>
    <x v="1"/>
    <s v="ICC 1225 ICC in Blend Represents FPAI Inc (OA) : Verizon: Turing- Personalization Phase 2 Capacity Service"/>
    <x v="24"/>
  </r>
  <r>
    <s v="Journal"/>
    <x v="3"/>
    <s v="Solutions"/>
    <s v="Interco - Solutions Revenue"/>
    <d v="2024-08-31T00:00:00"/>
    <x v="0"/>
    <s v="52164"/>
    <s v="913917"/>
    <x v="0"/>
    <x v="0"/>
    <m/>
    <m/>
    <m/>
    <s v="TopSide Management Book Elim  from Elim JE 52153"/>
    <n v="13564.1"/>
    <x v="7"/>
    <x v="4"/>
    <x v="1"/>
    <n v="0"/>
    <x v="4"/>
  </r>
  <r>
    <s v="Journal"/>
    <x v="4"/>
    <s v="CX"/>
    <s v="Interco - CX Revenue"/>
    <d v="2024-08-30T00:00:00"/>
    <x v="0"/>
    <s v="51591"/>
    <s v="898452"/>
    <x v="0"/>
    <x v="0"/>
    <m/>
    <s v="ICC 1126 ICC in Engagement Factory UK Represents Represents Blend360 : Amperity Premium Services Pod_R1"/>
    <m/>
    <s v="Amperity Doc Martens IC rev reclass Aug"/>
    <n v="6927.1898647046273"/>
    <x v="8"/>
    <x v="24"/>
    <x v="1"/>
    <s v="ICC 1126 ICC in Engagement Factory UK Represents Represents Blend360 : Amperity Premium Services Pod_R1"/>
    <x v="36"/>
  </r>
  <r>
    <s v="Journal"/>
    <x v="2"/>
    <s v="CX"/>
    <s v="Interco - CX Revenue"/>
    <d v="2024-08-31T00:00:00"/>
    <x v="0"/>
    <s v="51844"/>
    <s v="901789"/>
    <x v="0"/>
    <x v="0"/>
    <m/>
    <s v="ICC 895 Comcast Corporation : Comcast: 2024 Loyalty and Rewards Pod"/>
    <m/>
    <s v="Comcast: 2024 Loyalty and Rewards Pod Servicios exonerados de IRAE segun literal S articulo 52 Titulo 4 related to invoice  A2310"/>
    <n v="8854.121508686063"/>
    <x v="8"/>
    <x v="17"/>
    <x v="1"/>
    <s v="ICC 895 Comcast Corporation : Comcast: 2024 Loyalty and Rewards Pod"/>
    <x v="21"/>
  </r>
  <r>
    <s v="Journal"/>
    <x v="3"/>
    <s v="Intercompany"/>
    <s v="Interco - CX Revenue"/>
    <d v="2024-08-31T00:00:00"/>
    <x v="0"/>
    <s v="52158"/>
    <s v="912617"/>
    <x v="0"/>
    <x v="0"/>
    <m/>
    <s v="ICC 1126 ICC in Engagement Factory UK Represents Represents Blend360 : Amperity Premium Services Pod_R1"/>
    <m/>
    <m/>
    <n v="-6922.58"/>
    <x v="8"/>
    <x v="4"/>
    <x v="1"/>
    <s v="ICC 1126 ICC in Engagement Factory UK Represents Represents Blend360 : Amperity Premium Services Pod_R1"/>
    <x v="4"/>
  </r>
  <r>
    <s v="Journal"/>
    <x v="10"/>
    <s v="CX"/>
    <s v="Interco - CX Revenue"/>
    <d v="2024-08-31T00:00:00"/>
    <x v="0"/>
    <s v="52031"/>
    <s v="909362"/>
    <x v="0"/>
    <x v="0"/>
    <m/>
    <s v="ICC 1207 Newfold : Newfold Adobe Analytics support"/>
    <m/>
    <s v="May24-Aug24 India recharge to Blend  for employee cost related Client Newfold project Newfold Adobe Analytics support project Newfold Adobe Analytics support User TRIPATHAY, HARSHVARDHAN billable Hrs 432"/>
    <n v="14878.08"/>
    <x v="8"/>
    <x v="25"/>
    <x v="1"/>
    <s v="ICC 1207 Newfold : Newfold Adobe Analytics support"/>
    <x v="37"/>
  </r>
  <r>
    <s v="Journal"/>
    <x v="10"/>
    <s v="CX"/>
    <s v="Interco - CX Revenue"/>
    <d v="2024-08-31T00:00:00"/>
    <x v="0"/>
    <s v="52031"/>
    <s v="909362"/>
    <x v="0"/>
    <x v="0"/>
    <m/>
    <s v="ICC 1207 Newfold : Newfold Adobe Analytics support"/>
    <m/>
    <s v="May24-Aug24 India recharge to Blend  for employee cost related Client Newfold project Newfold Adobe Analytics support project Newfold Adobe Analytics support User GUPTA, DEEVANSHU billable Hrs 136"/>
    <n v="1522.6"/>
    <x v="8"/>
    <x v="25"/>
    <x v="1"/>
    <s v="ICC 1207 Newfold : Newfold Adobe Analytics support"/>
    <x v="37"/>
  </r>
  <r>
    <s v="Journal"/>
    <x v="3"/>
    <s v="Intercompany"/>
    <s v="Interco - CX Revenue"/>
    <d v="2024-08-31T00:00:00"/>
    <x v="0"/>
    <s v="52158"/>
    <s v="912617"/>
    <x v="0"/>
    <x v="0"/>
    <m/>
    <s v="ICC 895 Comcast Corporation : Comcast: 2024 Loyalty and Rewards Pod"/>
    <m/>
    <m/>
    <n v="-8854.1200000000008"/>
    <x v="8"/>
    <x v="4"/>
    <x v="1"/>
    <s v="ICC 895 Comcast Corporation : Comcast: 2024 Loyalty and Rewards Pod"/>
    <x v="4"/>
  </r>
  <r>
    <s v="Journal"/>
    <x v="10"/>
    <s v="CX"/>
    <s v="Interco - CX Revenue"/>
    <d v="2024-08-31T00:00:00"/>
    <x v="0"/>
    <s v="52031"/>
    <s v="909362"/>
    <x v="0"/>
    <x v="0"/>
    <m/>
    <s v="ICC 1207 Newfold : Newfold Adobe Analytics support"/>
    <m/>
    <s v="May24-Aug24 India recharge to Blend  for employee cost related Client Newfold project Newfold Adobe Analytics support project Newfold Adobe Analytics support User CHATURVEDI, KUSHAGRA billable Hrs 120"/>
    <n v="726.36"/>
    <x v="8"/>
    <x v="25"/>
    <x v="1"/>
    <s v="ICC 1207 Newfold : Newfold Adobe Analytics support"/>
    <x v="37"/>
  </r>
  <r>
    <s v="Journal"/>
    <x v="3"/>
    <s v="Intercompany"/>
    <s v="Interco - CX Revenue"/>
    <d v="2024-08-31T00:00:00"/>
    <x v="0"/>
    <s v="52158"/>
    <s v="912617"/>
    <x v="0"/>
    <x v="0"/>
    <m/>
    <s v="ICC 1207 Newfold : Newfold Adobe Analytics support"/>
    <m/>
    <m/>
    <n v="-84127.039999999994"/>
    <x v="8"/>
    <x v="4"/>
    <x v="1"/>
    <s v="ICC 1207 Newfold : Newfold Adobe Analytics support"/>
    <x v="4"/>
  </r>
  <r>
    <s v="Journal"/>
    <x v="9"/>
    <s v="CX"/>
    <s v="Interco - CX Revenue"/>
    <d v="2024-08-31T00:00:00"/>
    <x v="0"/>
    <s v="52023"/>
    <s v="909259"/>
    <x v="0"/>
    <x v="0"/>
    <m/>
    <s v="ICC 1207 Newfold : Newfold Adobe Analytics support"/>
    <m/>
    <s v="IC Revvenue reclass for Newfold Project"/>
    <n v="67000"/>
    <x v="8"/>
    <x v="25"/>
    <x v="1"/>
    <s v="ICC 1207 Newfold : Newfold Adobe Analytics support"/>
    <x v="37"/>
  </r>
  <r>
    <s v="Journal"/>
    <x v="3"/>
    <s v="Intercompany"/>
    <s v="Interco - CX Revenue"/>
    <d v="2024-08-31T00:00:00"/>
    <x v="0"/>
    <s v="52158"/>
    <s v="912617"/>
    <x v="0"/>
    <x v="0"/>
    <m/>
    <s v="ICC 1225 ICC in Blend Represents FPAI Inc (OA) : Verizon: Turing- Personalization Phase 2 Capacity Service"/>
    <m/>
    <m/>
    <n v="-129231.21"/>
    <x v="8"/>
    <x v="4"/>
    <x v="1"/>
    <s v="ICC 1225 ICC in Blend Represents FPAI Inc (OA) : Verizon: Turing- Personalization Phase 2 Capacity Service"/>
    <x v="4"/>
  </r>
  <r>
    <s v="Journal"/>
    <x v="9"/>
    <s v="CX"/>
    <s v="Interco - CX Revenue"/>
    <d v="2024-08-31T00:00:00"/>
    <x v="0"/>
    <s v="49287"/>
    <s v="887988"/>
    <x v="1"/>
    <x v="1"/>
    <s v="15772947813"/>
    <s v="ICC 1225 ICC in Blend Represents FPAI Inc (OA) : Verizon: Turing- Personalization Phase 2 Capacity Service"/>
    <m/>
    <s v="Retainer Revenue Recognition"/>
    <n v="129231.21"/>
    <x v="8"/>
    <x v="19"/>
    <x v="1"/>
    <s v="ICC 1225 ICC in Blend Represents FPAI Inc (OA) : Verizon: Turing- Personalization Phase 2 Capacity Service"/>
    <x v="24"/>
  </r>
  <r>
    <s v="Journal"/>
    <x v="3"/>
    <s v="CX"/>
    <s v="Interco - CX Revenue"/>
    <d v="2024-08-31T00:00:00"/>
    <x v="0"/>
    <s v="52164"/>
    <s v="913917"/>
    <x v="0"/>
    <x v="0"/>
    <m/>
    <m/>
    <m/>
    <s v="TopSide Management Book Elim  from Elim JE 52153"/>
    <n v="229139.56"/>
    <x v="8"/>
    <x v="4"/>
    <x v="1"/>
    <n v="0"/>
    <x v="4"/>
  </r>
  <r>
    <s v="Journal"/>
    <x v="3"/>
    <s v="Intercompany"/>
    <s v="Interco - Intercompany MarkUp Rev"/>
    <d v="2024-08-31T00:00:00"/>
    <x v="0"/>
    <s v="52158"/>
    <s v="912617"/>
    <x v="0"/>
    <x v="0"/>
    <m/>
    <m/>
    <m/>
    <m/>
    <n v="-231764.77"/>
    <x v="9"/>
    <x v="4"/>
    <x v="1"/>
    <n v="0"/>
    <x v="4"/>
  </r>
  <r>
    <s v="Journal"/>
    <x v="11"/>
    <s v="Intercompany"/>
    <s v="Interco - Intercompany MarkUp Rev"/>
    <d v="2024-08-31T00:00:00"/>
    <x v="0"/>
    <s v="51550"/>
    <s v="897394"/>
    <x v="0"/>
    <x v="0"/>
    <m/>
    <m/>
    <m/>
    <s v="to record INV00091 India - Blen"/>
    <n v="477734.04099389992"/>
    <x v="9"/>
    <x v="4"/>
    <x v="1"/>
    <n v="0"/>
    <x v="4"/>
  </r>
  <r>
    <s v="Journal"/>
    <x v="12"/>
    <s v="Intercompany"/>
    <s v="Interco - Intercompany MarkUp Rev"/>
    <d v="2024-08-31T00:00:00"/>
    <x v="0"/>
    <s v="51908"/>
    <s v="904122"/>
    <x v="0"/>
    <x v="0"/>
    <m/>
    <m/>
    <m/>
    <s v="Canada Intercompany 8% MarkUp Rev. Recognition for current month"/>
    <n v="231764.76642111741"/>
    <x v="9"/>
    <x v="4"/>
    <x v="1"/>
    <n v="0"/>
    <x v="4"/>
  </r>
  <r>
    <s v="Journal"/>
    <x v="8"/>
    <s v="Intercompany"/>
    <s v="Interco - Intercompany MarkUp Rev"/>
    <d v="2024-08-31T00:00:00"/>
    <x v="0"/>
    <s v="52154"/>
    <s v="913412"/>
    <x v="0"/>
    <x v="0"/>
    <m/>
    <m/>
    <m/>
    <m/>
    <n v="-477734.04"/>
    <x v="9"/>
    <x v="4"/>
    <x v="1"/>
    <n v="0"/>
    <x v="4"/>
  </r>
  <r>
    <s v="Journal"/>
    <x v="13"/>
    <s v="Data Science"/>
    <s v="Revenue from DSX Projects"/>
    <d v="2024-08-31T00:00:00"/>
    <x v="0"/>
    <s v="49565"/>
    <s v="890197"/>
    <x v="2"/>
    <x v="2"/>
    <m/>
    <m/>
    <m/>
    <m/>
    <n v="8363.8155299999999"/>
    <x v="1"/>
    <x v="26"/>
    <x v="1"/>
    <n v="0"/>
    <x v="38"/>
  </r>
  <r>
    <s v="Journal"/>
    <x v="1"/>
    <s v="Data Science &amp; Insights"/>
    <s v="Data Science Revenue"/>
    <d v="2024-08-30T00:00:00"/>
    <x v="0"/>
    <s v="51596"/>
    <s v="898557"/>
    <x v="3"/>
    <x v="3"/>
    <m/>
    <m/>
    <m/>
    <s v="Reclass Walmart to IC Aug revenues"/>
    <n v="-37349.777692169177"/>
    <x v="1"/>
    <x v="2"/>
    <x v="1"/>
    <n v="0"/>
    <x v="2"/>
  </r>
  <r>
    <s v="Journal"/>
    <x v="1"/>
    <s v="Data Science &amp; Insights"/>
    <s v="Data Science Revenue"/>
    <d v="2024-08-30T00:00:00"/>
    <x v="0"/>
    <s v="51595"/>
    <s v="898556"/>
    <x v="0"/>
    <x v="0"/>
    <m/>
    <m/>
    <m/>
    <s v="Reclass F. Templeton to IC Aug revenues related to bill SC24140"/>
    <n v="-15861.267923283831"/>
    <x v="1"/>
    <x v="1"/>
    <x v="1"/>
    <n v="0"/>
    <x v="0"/>
  </r>
  <r>
    <s v="Journal"/>
    <x v="9"/>
    <s v="Data Science"/>
    <s v="Data Science Revenue"/>
    <d v="2024-08-31T00:00:00"/>
    <x v="0"/>
    <s v="49253"/>
    <s v="887961"/>
    <x v="4"/>
    <x v="4"/>
    <s v="14916644417"/>
    <m/>
    <m/>
    <s v="Retainer Revenue Recognition"/>
    <n v="71703.77"/>
    <x v="2"/>
    <x v="27"/>
    <x v="1"/>
    <n v="0"/>
    <x v="39"/>
  </r>
  <r>
    <s v="Journal"/>
    <x v="2"/>
    <s v="Data Science"/>
    <s v="Data Science Revenue"/>
    <d v="2024-08-31T00:00:00"/>
    <x v="0"/>
    <s v="51178"/>
    <s v="894357"/>
    <x v="5"/>
    <x v="5"/>
    <s v="16997883282"/>
    <m/>
    <m/>
    <m/>
    <n v="464.21608813902071"/>
    <x v="2"/>
    <x v="28"/>
    <x v="1"/>
    <n v="0"/>
    <x v="40"/>
  </r>
  <r>
    <s v="Journal"/>
    <x v="2"/>
    <s v="Data Science"/>
    <s v="Data Science Revenue"/>
    <d v="2024-08-31T00:00:00"/>
    <x v="0"/>
    <s v="50092"/>
    <s v="892913"/>
    <x v="6"/>
    <x v="6"/>
    <s v="16716229170"/>
    <m/>
    <m/>
    <m/>
    <n v="400.1862828784661"/>
    <x v="2"/>
    <x v="29"/>
    <x v="1"/>
    <n v="0"/>
    <x v="41"/>
  </r>
  <r>
    <s v="Journal"/>
    <x v="2"/>
    <s v="Data Science"/>
    <s v="Data Science Revenue"/>
    <d v="2024-08-31T00:00:00"/>
    <x v="0"/>
    <s v="51219"/>
    <s v="894392"/>
    <x v="7"/>
    <x v="7"/>
    <s v="17000641921"/>
    <m/>
    <m/>
    <m/>
    <n v="424.19745985117407"/>
    <x v="2"/>
    <x v="28"/>
    <x v="1"/>
    <n v="0"/>
    <x v="42"/>
  </r>
  <r>
    <s v="Journal"/>
    <x v="2"/>
    <s v="Data Science"/>
    <s v="Data Science Revenue"/>
    <d v="2024-08-31T00:00:00"/>
    <x v="0"/>
    <s v="49870"/>
    <s v="892320"/>
    <x v="6"/>
    <x v="6"/>
    <s v="16716229170"/>
    <m/>
    <m/>
    <m/>
    <n v="400.1862828784661"/>
    <x v="2"/>
    <x v="29"/>
    <x v="1"/>
    <n v="0"/>
    <x v="41"/>
  </r>
  <r>
    <s v="Journal"/>
    <x v="9"/>
    <s v="Data Science"/>
    <s v="Data Science Revenue"/>
    <d v="2024-08-31T00:00:00"/>
    <x v="0"/>
    <s v="49250"/>
    <s v="887958"/>
    <x v="8"/>
    <x v="8"/>
    <s v="17576467343"/>
    <m/>
    <m/>
    <s v="Retainer Revenue Recognition"/>
    <n v="24582.21"/>
    <x v="2"/>
    <x v="30"/>
    <x v="1"/>
    <n v="0"/>
    <x v="43"/>
  </r>
  <r>
    <s v="Journal"/>
    <x v="2"/>
    <s v="Data Science"/>
    <s v="Data Science Revenue"/>
    <d v="2024-08-31T00:00:00"/>
    <x v="0"/>
    <s v="49845"/>
    <s v="892449"/>
    <x v="6"/>
    <x v="6"/>
    <s v="16716229170"/>
    <m/>
    <m/>
    <m/>
    <n v="400.1862828784661"/>
    <x v="2"/>
    <x v="29"/>
    <x v="1"/>
    <n v="0"/>
    <x v="41"/>
  </r>
  <r>
    <s v="Journal"/>
    <x v="9"/>
    <s v="Data Science"/>
    <s v="Data Science Revenue"/>
    <d v="2024-08-31T00:00:00"/>
    <x v="0"/>
    <s v="49258"/>
    <s v="887966"/>
    <x v="9"/>
    <x v="9"/>
    <s v="17731619858"/>
    <m/>
    <m/>
    <s v="Retainer Revenue Recognition"/>
    <n v="39754.58"/>
    <x v="2"/>
    <x v="31"/>
    <x v="1"/>
    <n v="0"/>
    <x v="44"/>
  </r>
  <r>
    <s v="Journal"/>
    <x v="2"/>
    <s v="Data Science"/>
    <s v="Data Science Revenue"/>
    <d v="2024-08-31T00:00:00"/>
    <x v="0"/>
    <s v="51237"/>
    <s v="894405"/>
    <x v="7"/>
    <x v="7"/>
    <s v="17000641921"/>
    <m/>
    <m/>
    <m/>
    <n v="424.19745985117407"/>
    <x v="2"/>
    <x v="28"/>
    <x v="1"/>
    <n v="0"/>
    <x v="42"/>
  </r>
  <r>
    <s v="Journal"/>
    <x v="1"/>
    <s v="Data Science"/>
    <s v="Data Science Revenue"/>
    <d v="2024-08-31T00:00:00"/>
    <x v="0"/>
    <s v="49348"/>
    <s v="889918"/>
    <x v="10"/>
    <x v="10"/>
    <m/>
    <m/>
    <m/>
    <m/>
    <n v="15927.589509554842"/>
    <x v="1"/>
    <x v="1"/>
    <x v="1"/>
    <n v="0"/>
    <x v="45"/>
  </r>
  <r>
    <s v="Journal"/>
    <x v="9"/>
    <s v="Data Science"/>
    <s v="Data Science Revenue"/>
    <d v="2024-08-31T00:00:00"/>
    <x v="0"/>
    <s v="51699"/>
    <s v="901502"/>
    <x v="11"/>
    <x v="11"/>
    <s v="17634612061"/>
    <m/>
    <m/>
    <m/>
    <n v="-15.76"/>
    <x v="2"/>
    <x v="1"/>
    <x v="1"/>
    <n v="0"/>
    <x v="46"/>
  </r>
  <r>
    <s v="Journal"/>
    <x v="9"/>
    <s v="Data Science"/>
    <s v="Data Science Revenue"/>
    <d v="2024-08-31T00:00:00"/>
    <x v="0"/>
    <s v="51579"/>
    <s v="898158"/>
    <x v="12"/>
    <x v="12"/>
    <s v="18454884166"/>
    <m/>
    <m/>
    <m/>
    <n v="16074"/>
    <x v="2"/>
    <x v="3"/>
    <x v="1"/>
    <n v="0"/>
    <x v="47"/>
  </r>
  <r>
    <s v="Journal"/>
    <x v="9"/>
    <s v="Data Science"/>
    <s v="Data Science Revenue"/>
    <d v="2024-08-31T00:00:00"/>
    <x v="0"/>
    <s v="51632"/>
    <s v="901294"/>
    <x v="11"/>
    <x v="11"/>
    <s v="17634612061"/>
    <m/>
    <m/>
    <m/>
    <n v="12838.03"/>
    <x v="2"/>
    <x v="1"/>
    <x v="1"/>
    <n v="0"/>
    <x v="46"/>
  </r>
  <r>
    <s v="Journal"/>
    <x v="9"/>
    <s v="Data Science"/>
    <s v="Data Science Revenue"/>
    <d v="2024-08-31T00:00:00"/>
    <x v="0"/>
    <s v="51634"/>
    <s v="901392"/>
    <x v="11"/>
    <x v="11"/>
    <s v="17634612061"/>
    <m/>
    <m/>
    <m/>
    <n v="25887.96"/>
    <x v="2"/>
    <x v="1"/>
    <x v="1"/>
    <n v="0"/>
    <x v="46"/>
  </r>
  <r>
    <s v="Journal"/>
    <x v="9"/>
    <s v="Data Science"/>
    <s v="Data Science Revenue"/>
    <d v="2024-08-31T00:00:00"/>
    <x v="0"/>
    <s v="49216"/>
    <s v="887935"/>
    <x v="13"/>
    <x v="13"/>
    <s v="14811023743"/>
    <m/>
    <m/>
    <s v="Retainer Revenue Recognition"/>
    <n v="40484.660000000003"/>
    <x v="2"/>
    <x v="7"/>
    <x v="1"/>
    <n v="0"/>
    <x v="9"/>
  </r>
  <r>
    <s v="Journal"/>
    <x v="2"/>
    <s v="Data Science"/>
    <s v="Data Science Revenue"/>
    <d v="2024-08-31T00:00:00"/>
    <x v="0"/>
    <s v="51248"/>
    <s v="894416"/>
    <x v="7"/>
    <x v="7"/>
    <s v="17000641921"/>
    <m/>
    <m/>
    <m/>
    <n v="424.19745985117407"/>
    <x v="2"/>
    <x v="28"/>
    <x v="1"/>
    <n v="0"/>
    <x v="42"/>
  </r>
  <r>
    <s v="Journal"/>
    <x v="9"/>
    <s v="Data Science"/>
    <s v="Data Science Revenue"/>
    <d v="2024-08-31T00:00:00"/>
    <x v="0"/>
    <s v="52166"/>
    <s v="913919"/>
    <x v="0"/>
    <x v="0"/>
    <m/>
    <s v="ICC 880 NBCU : AWB 2.0 Pod 1H 2024 Extension"/>
    <m/>
    <s v="TopSide Management Book Elim related to project ICC 880 NBCU : AWB 2.0 Pod 1H 2024 Extension"/>
    <n v="-7043.28"/>
    <x v="2"/>
    <x v="7"/>
    <x v="1"/>
    <s v="ICC 880 NBCU : AWB 2.0 Pod 1H 2024 Extension"/>
    <x v="9"/>
  </r>
  <r>
    <s v="Journal"/>
    <x v="9"/>
    <s v="Data Science"/>
    <s v="Data Science Revenue"/>
    <d v="2024-08-31T00:00:00"/>
    <x v="0"/>
    <s v="49234"/>
    <s v="887949"/>
    <x v="14"/>
    <x v="14"/>
    <s v="15845470578"/>
    <m/>
    <m/>
    <s v="Retainer Revenue Recognition"/>
    <n v="220104.06"/>
    <x v="2"/>
    <x v="2"/>
    <x v="1"/>
    <n v="0"/>
    <x v="48"/>
  </r>
  <r>
    <s v="Journal"/>
    <x v="9"/>
    <s v="Data Science"/>
    <s v="Data Science Revenue"/>
    <d v="2024-08-31T00:00:00"/>
    <x v="0"/>
    <s v="51618"/>
    <s v="901180"/>
    <x v="15"/>
    <x v="15"/>
    <s v="19326215502"/>
    <m/>
    <m/>
    <m/>
    <n v="16200"/>
    <x v="2"/>
    <x v="3"/>
    <x v="1"/>
    <n v="0"/>
    <x v="49"/>
  </r>
  <r>
    <s v="Journal"/>
    <x v="2"/>
    <s v="Data Science"/>
    <s v="Data Science Revenue"/>
    <d v="2024-08-31T00:00:00"/>
    <x v="0"/>
    <s v="51253"/>
    <s v="894421"/>
    <x v="7"/>
    <x v="7"/>
    <s v="17000641921"/>
    <m/>
    <m/>
    <m/>
    <n v="424.19745985117407"/>
    <x v="2"/>
    <x v="28"/>
    <x v="1"/>
    <n v="0"/>
    <x v="42"/>
  </r>
  <r>
    <s v="Journal"/>
    <x v="9"/>
    <s v="Data Science"/>
    <s v="Data Science Revenue"/>
    <d v="2024-08-31T00:00:00"/>
    <x v="0"/>
    <s v="49221"/>
    <s v="888133"/>
    <x v="16"/>
    <x v="16"/>
    <s v="14999340598"/>
    <m/>
    <m/>
    <s v="Retainer Revenue Recognition"/>
    <n v="31552.400000000001"/>
    <x v="2"/>
    <x v="32"/>
    <x v="1"/>
    <n v="0"/>
    <x v="50"/>
  </r>
  <r>
    <s v="Journal"/>
    <x v="2"/>
    <s v="Data Science"/>
    <s v="Data Science Revenue"/>
    <d v="2024-08-31T00:00:00"/>
    <x v="0"/>
    <s v="51221"/>
    <s v="894162"/>
    <x v="7"/>
    <x v="7"/>
    <s v="17000641921"/>
    <m/>
    <m/>
    <m/>
    <n v="424.19745985117407"/>
    <x v="2"/>
    <x v="28"/>
    <x v="1"/>
    <n v="0"/>
    <x v="42"/>
  </r>
  <r>
    <s v="Journal"/>
    <x v="9"/>
    <s v="Data Science"/>
    <s v="Data Science Revenue"/>
    <d v="2024-08-31T00:00:00"/>
    <x v="0"/>
    <s v="51814"/>
    <s v="901601"/>
    <x v="17"/>
    <x v="17"/>
    <s v="19370414965"/>
    <m/>
    <m/>
    <m/>
    <n v="8783.26"/>
    <x v="2"/>
    <x v="33"/>
    <x v="1"/>
    <n v="0"/>
    <x v="51"/>
  </r>
  <r>
    <s v="Journal"/>
    <x v="9"/>
    <s v="Data Science"/>
    <s v="Data Science Revenue"/>
    <d v="2024-08-31T00:00:00"/>
    <x v="0"/>
    <s v="51742"/>
    <s v="901350"/>
    <x v="18"/>
    <x v="18"/>
    <s v="18657995555"/>
    <m/>
    <m/>
    <m/>
    <n v="95.75"/>
    <x v="2"/>
    <x v="23"/>
    <x v="1"/>
    <n v="0"/>
    <x v="52"/>
  </r>
  <r>
    <s v="Journal"/>
    <x v="9"/>
    <s v="Data Science"/>
    <s v="Data Science Revenue"/>
    <d v="2024-08-31T00:00:00"/>
    <x v="0"/>
    <s v="49306"/>
    <s v="889048"/>
    <x v="9"/>
    <x v="9"/>
    <s v="17731619858"/>
    <m/>
    <m/>
    <m/>
    <n v="29359.37"/>
    <x v="2"/>
    <x v="31"/>
    <x v="1"/>
    <n v="0"/>
    <x v="44"/>
  </r>
  <r>
    <s v="Journal"/>
    <x v="2"/>
    <s v="Data Science"/>
    <s v="Data Science Revenue"/>
    <d v="2024-08-31T00:00:00"/>
    <x v="0"/>
    <s v="51208"/>
    <s v="894387"/>
    <x v="5"/>
    <x v="5"/>
    <s v="16997883282"/>
    <m/>
    <m/>
    <m/>
    <n v="464.21608813902071"/>
    <x v="2"/>
    <x v="28"/>
    <x v="1"/>
    <n v="0"/>
    <x v="40"/>
  </r>
  <r>
    <s v="Journal"/>
    <x v="2"/>
    <s v="Data Science"/>
    <s v="Data Science Revenue"/>
    <d v="2024-08-31T00:00:00"/>
    <x v="0"/>
    <s v="50037"/>
    <s v="892702"/>
    <x v="6"/>
    <x v="6"/>
    <s v="16716229170"/>
    <m/>
    <m/>
    <m/>
    <n v="400.1862828784661"/>
    <x v="2"/>
    <x v="29"/>
    <x v="1"/>
    <n v="0"/>
    <x v="41"/>
  </r>
  <r>
    <s v="Journal"/>
    <x v="2"/>
    <s v="Data Science"/>
    <s v="Data Science Revenue"/>
    <d v="2024-08-31T00:00:00"/>
    <x v="0"/>
    <s v="51224"/>
    <s v="894165"/>
    <x v="7"/>
    <x v="7"/>
    <s v="17000641921"/>
    <m/>
    <m/>
    <m/>
    <n v="424.19745985117407"/>
    <x v="2"/>
    <x v="28"/>
    <x v="1"/>
    <n v="0"/>
    <x v="42"/>
  </r>
  <r>
    <s v="Journal"/>
    <x v="9"/>
    <s v="Data Science"/>
    <s v="Data Science Revenue"/>
    <d v="2024-08-31T00:00:00"/>
    <x v="0"/>
    <s v="52026"/>
    <s v="909262"/>
    <x v="19"/>
    <x v="19"/>
    <s v="17583569682"/>
    <m/>
    <m/>
    <m/>
    <n v="-20015.47"/>
    <x v="2"/>
    <x v="21"/>
    <x v="1"/>
    <n v="0"/>
    <x v="53"/>
  </r>
  <r>
    <s v="Journal"/>
    <x v="2"/>
    <s v="Data Science"/>
    <s v="Data Science Revenue"/>
    <d v="2024-08-31T00:00:00"/>
    <x v="0"/>
    <s v="50110"/>
    <s v="892921"/>
    <x v="6"/>
    <x v="6"/>
    <s v="16716229170"/>
    <m/>
    <m/>
    <m/>
    <n v="400.1862828784661"/>
    <x v="2"/>
    <x v="29"/>
    <x v="1"/>
    <n v="0"/>
    <x v="41"/>
  </r>
  <r>
    <s v="Journal"/>
    <x v="9"/>
    <s v="Data Science"/>
    <s v="Data Science Revenue"/>
    <d v="2024-08-31T00:00:00"/>
    <x v="0"/>
    <s v="51615"/>
    <s v="901177"/>
    <x v="20"/>
    <x v="20"/>
    <s v="20194098727"/>
    <m/>
    <m/>
    <m/>
    <n v="-16200"/>
    <x v="2"/>
    <x v="3"/>
    <x v="1"/>
    <n v="0"/>
    <x v="54"/>
  </r>
  <r>
    <s v="Journal"/>
    <x v="9"/>
    <s v="Data Science"/>
    <s v="Data Science Revenue"/>
    <d v="2024-08-31T00:00:00"/>
    <x v="0"/>
    <s v="49263"/>
    <s v="887971"/>
    <x v="21"/>
    <x v="21"/>
    <s v="16644625585"/>
    <m/>
    <m/>
    <s v="Retainer Revenue Recognition"/>
    <n v="46138.3"/>
    <x v="2"/>
    <x v="18"/>
    <x v="1"/>
    <n v="0"/>
    <x v="55"/>
  </r>
  <r>
    <s v="Journal"/>
    <x v="2"/>
    <s v="Data Science"/>
    <s v="Data Science Revenue"/>
    <d v="2024-08-31T00:00:00"/>
    <x v="0"/>
    <s v="51238"/>
    <s v="894406"/>
    <x v="7"/>
    <x v="7"/>
    <s v="17000641921"/>
    <m/>
    <m/>
    <m/>
    <n v="424.19745985117407"/>
    <x v="2"/>
    <x v="28"/>
    <x v="1"/>
    <n v="0"/>
    <x v="42"/>
  </r>
  <r>
    <s v="Journal"/>
    <x v="2"/>
    <s v="Data Science"/>
    <s v="Data Science Revenue"/>
    <d v="2024-08-31T00:00:00"/>
    <x v="0"/>
    <s v="51190"/>
    <s v="894369"/>
    <x v="5"/>
    <x v="5"/>
    <s v="16997883282"/>
    <m/>
    <m/>
    <m/>
    <n v="464.21608813902071"/>
    <x v="2"/>
    <x v="28"/>
    <x v="1"/>
    <n v="0"/>
    <x v="40"/>
  </r>
  <r>
    <s v="Journal"/>
    <x v="2"/>
    <s v="Data Science"/>
    <s v="Data Science Revenue"/>
    <d v="2024-08-31T00:00:00"/>
    <x v="0"/>
    <s v="51231"/>
    <s v="894398"/>
    <x v="7"/>
    <x v="7"/>
    <s v="17000641921"/>
    <m/>
    <m/>
    <m/>
    <n v="424.19745985117407"/>
    <x v="2"/>
    <x v="28"/>
    <x v="1"/>
    <n v="0"/>
    <x v="42"/>
  </r>
  <r>
    <s v="Journal"/>
    <x v="2"/>
    <s v="Data Science"/>
    <s v="Data Science Revenue"/>
    <d v="2024-08-31T00:00:00"/>
    <x v="0"/>
    <s v="51257"/>
    <s v="894425"/>
    <x v="7"/>
    <x v="7"/>
    <s v="17000641921"/>
    <m/>
    <m/>
    <m/>
    <n v="424.19745985117407"/>
    <x v="2"/>
    <x v="28"/>
    <x v="1"/>
    <n v="0"/>
    <x v="42"/>
  </r>
  <r>
    <s v="Journal"/>
    <x v="9"/>
    <s v="Data Science"/>
    <s v="Data Science Revenue"/>
    <d v="2024-08-31T00:00:00"/>
    <x v="0"/>
    <s v="52020"/>
    <s v="908758"/>
    <x v="9"/>
    <x v="9"/>
    <s v="17731619858"/>
    <m/>
    <m/>
    <s v="Retainer Rev Rec"/>
    <n v="9009.73"/>
    <x v="2"/>
    <x v="31"/>
    <x v="1"/>
    <n v="0"/>
    <x v="44"/>
  </r>
  <r>
    <s v="Journal"/>
    <x v="9"/>
    <s v="Data Science"/>
    <s v="Data Science Revenue"/>
    <d v="2024-08-31T00:00:00"/>
    <x v="0"/>
    <s v="51564"/>
    <s v="898147"/>
    <x v="22"/>
    <x v="22"/>
    <s v="15954185039"/>
    <m/>
    <m/>
    <m/>
    <n v="59120"/>
    <x v="2"/>
    <x v="3"/>
    <x v="1"/>
    <n v="0"/>
    <x v="6"/>
  </r>
  <r>
    <s v="Journal"/>
    <x v="9"/>
    <s v="Data Science"/>
    <s v="Data Science Revenue"/>
    <d v="2024-08-31T00:00:00"/>
    <x v="0"/>
    <s v="51643"/>
    <s v="901400"/>
    <x v="11"/>
    <x v="11"/>
    <s v="17634612061"/>
    <m/>
    <m/>
    <m/>
    <n v="29.15"/>
    <x v="2"/>
    <x v="1"/>
    <x v="1"/>
    <n v="0"/>
    <x v="46"/>
  </r>
  <r>
    <s v="Journal"/>
    <x v="9"/>
    <s v="Data Science"/>
    <s v="Data Science Revenue"/>
    <d v="2024-08-31T00:00:00"/>
    <x v="0"/>
    <s v="49304"/>
    <s v="889147"/>
    <x v="9"/>
    <x v="9"/>
    <s v="17731619858"/>
    <m/>
    <m/>
    <m/>
    <n v="-63858.51"/>
    <x v="2"/>
    <x v="31"/>
    <x v="1"/>
    <n v="0"/>
    <x v="44"/>
  </r>
  <r>
    <s v="Journal"/>
    <x v="2"/>
    <s v="Data Science"/>
    <s v="Data Science Revenue"/>
    <d v="2024-08-31T00:00:00"/>
    <x v="0"/>
    <s v="49835"/>
    <s v="892303"/>
    <x v="6"/>
    <x v="6"/>
    <s v="16716229170"/>
    <m/>
    <m/>
    <m/>
    <n v="400.1862828784661"/>
    <x v="2"/>
    <x v="29"/>
    <x v="1"/>
    <n v="0"/>
    <x v="41"/>
  </r>
  <r>
    <s v="Journal"/>
    <x v="2"/>
    <s v="Data Science"/>
    <s v="Data Science Revenue"/>
    <d v="2024-08-31T00:00:00"/>
    <x v="0"/>
    <s v="49777"/>
    <s v="892405"/>
    <x v="6"/>
    <x v="6"/>
    <s v="16716229170"/>
    <m/>
    <m/>
    <m/>
    <n v="400.1862828784661"/>
    <x v="2"/>
    <x v="29"/>
    <x v="1"/>
    <n v="0"/>
    <x v="41"/>
  </r>
  <r>
    <s v="Journal"/>
    <x v="9"/>
    <s v="Data Science"/>
    <s v="Data Science Revenue"/>
    <d v="2024-08-31T00:00:00"/>
    <x v="0"/>
    <s v="51645"/>
    <s v="901402"/>
    <x v="11"/>
    <x v="11"/>
    <s v="17634612061"/>
    <m/>
    <m/>
    <m/>
    <n v="29.02"/>
    <x v="2"/>
    <x v="1"/>
    <x v="1"/>
    <n v="0"/>
    <x v="46"/>
  </r>
  <r>
    <s v="Journal"/>
    <x v="9"/>
    <s v="Data Science"/>
    <s v="Data Science Revenue"/>
    <d v="2024-08-31T00:00:00"/>
    <x v="0"/>
    <s v="49294"/>
    <s v="888247"/>
    <x v="23"/>
    <x v="23"/>
    <m/>
    <m/>
    <m/>
    <s v="Retainer Revenue Recognition"/>
    <n v="31000"/>
    <x v="2"/>
    <x v="34"/>
    <x v="1"/>
    <n v="0"/>
    <x v="56"/>
  </r>
  <r>
    <s v="Journal"/>
    <x v="2"/>
    <s v="Data Science"/>
    <s v="Data Science Revenue"/>
    <d v="2024-08-31T00:00:00"/>
    <x v="0"/>
    <s v="51204"/>
    <s v="894383"/>
    <x v="5"/>
    <x v="5"/>
    <s v="16997883282"/>
    <m/>
    <m/>
    <m/>
    <n v="464.21608813902071"/>
    <x v="2"/>
    <x v="28"/>
    <x v="1"/>
    <n v="0"/>
    <x v="40"/>
  </r>
  <r>
    <s v="Journal"/>
    <x v="2"/>
    <s v="Data Science"/>
    <s v="Data Science Revenue"/>
    <d v="2024-08-31T00:00:00"/>
    <x v="0"/>
    <s v="50016"/>
    <s v="892868"/>
    <x v="6"/>
    <x v="6"/>
    <s v="16716229170"/>
    <m/>
    <m/>
    <m/>
    <n v="400.1862828784661"/>
    <x v="2"/>
    <x v="29"/>
    <x v="1"/>
    <n v="0"/>
    <x v="41"/>
  </r>
  <r>
    <s v="Journal"/>
    <x v="2"/>
    <s v="Data Science"/>
    <s v="Data Science Revenue"/>
    <d v="2024-08-31T00:00:00"/>
    <x v="0"/>
    <s v="49911"/>
    <s v="892489"/>
    <x v="6"/>
    <x v="6"/>
    <s v="16716229170"/>
    <m/>
    <m/>
    <m/>
    <n v="400.1862828784661"/>
    <x v="2"/>
    <x v="29"/>
    <x v="1"/>
    <n v="0"/>
    <x v="41"/>
  </r>
  <r>
    <s v="Journal"/>
    <x v="2"/>
    <s v="Data Science"/>
    <s v="Data Science Revenue"/>
    <d v="2024-08-31T00:00:00"/>
    <x v="0"/>
    <s v="51175"/>
    <s v="894355"/>
    <x v="5"/>
    <x v="5"/>
    <s v="16997883282"/>
    <m/>
    <m/>
    <m/>
    <n v="464.21608813902071"/>
    <x v="2"/>
    <x v="28"/>
    <x v="1"/>
    <n v="0"/>
    <x v="40"/>
  </r>
  <r>
    <s v="Journal"/>
    <x v="9"/>
    <s v="Data Science"/>
    <s v="Data Science Revenue"/>
    <d v="2024-08-31T00:00:00"/>
    <x v="0"/>
    <s v="52166"/>
    <s v="913919"/>
    <x v="0"/>
    <x v="0"/>
    <m/>
    <s v="ICC 1222 Franklin Templeton : Franklin Templeton - Vasu POC Team"/>
    <m/>
    <s v="TopSide Management Book Elim related to project ICC 1222 Franklin Templeton : Franklin Templeton - Vasu POC Team"/>
    <n v="-12101.64"/>
    <x v="2"/>
    <x v="1"/>
    <x v="1"/>
    <s v="ICC 1222 Franklin Templeton : Franklin Templeton - Vasu POC Team"/>
    <x v="1"/>
  </r>
  <r>
    <s v="Journal"/>
    <x v="2"/>
    <s v="Data Science"/>
    <s v="Data Science Revenue"/>
    <d v="2024-08-31T00:00:00"/>
    <x v="0"/>
    <s v="51211"/>
    <s v="894155"/>
    <x v="5"/>
    <x v="5"/>
    <s v="16997883282"/>
    <m/>
    <m/>
    <m/>
    <n v="464.21608813902071"/>
    <x v="2"/>
    <x v="28"/>
    <x v="1"/>
    <n v="0"/>
    <x v="40"/>
  </r>
  <r>
    <s v="Journal"/>
    <x v="9"/>
    <s v="Data Science"/>
    <s v="Data Science Revenue"/>
    <d v="2024-08-31T00:00:00"/>
    <x v="0"/>
    <s v="49265"/>
    <s v="887973"/>
    <x v="24"/>
    <x v="24"/>
    <s v="17583711252"/>
    <m/>
    <m/>
    <s v="Retainer Revenue Recognition"/>
    <n v="78256.800000000003"/>
    <x v="2"/>
    <x v="8"/>
    <x v="1"/>
    <n v="0"/>
    <x v="57"/>
  </r>
  <r>
    <s v="Journal"/>
    <x v="2"/>
    <s v="Data Science"/>
    <s v="Data Science Revenue"/>
    <d v="2024-08-31T00:00:00"/>
    <x v="0"/>
    <s v="50074"/>
    <s v="892905"/>
    <x v="6"/>
    <x v="6"/>
    <s v="16716229170"/>
    <m/>
    <m/>
    <m/>
    <n v="400.1862828784661"/>
    <x v="2"/>
    <x v="29"/>
    <x v="1"/>
    <n v="0"/>
    <x v="41"/>
  </r>
  <r>
    <s v="Journal"/>
    <x v="9"/>
    <s v="Data Science"/>
    <s v="Data Science Revenue"/>
    <d v="2024-08-31T00:00:00"/>
    <x v="0"/>
    <s v="51638"/>
    <s v="901395"/>
    <x v="11"/>
    <x v="11"/>
    <s v="17634612061"/>
    <m/>
    <m/>
    <m/>
    <n v="20044.400000000001"/>
    <x v="2"/>
    <x v="1"/>
    <x v="1"/>
    <n v="0"/>
    <x v="46"/>
  </r>
  <r>
    <s v="Journal"/>
    <x v="2"/>
    <s v="Data Science"/>
    <s v="Data Science Revenue"/>
    <d v="2024-08-31T00:00:00"/>
    <x v="0"/>
    <s v="51194"/>
    <s v="894373"/>
    <x v="5"/>
    <x v="5"/>
    <s v="16997883282"/>
    <m/>
    <m/>
    <m/>
    <n v="464.21608813902071"/>
    <x v="2"/>
    <x v="28"/>
    <x v="1"/>
    <n v="0"/>
    <x v="40"/>
  </r>
  <r>
    <s v="Journal"/>
    <x v="2"/>
    <s v="Data Science"/>
    <s v="Data Science Revenue"/>
    <d v="2024-08-31T00:00:00"/>
    <x v="0"/>
    <s v="51174"/>
    <s v="894154"/>
    <x v="5"/>
    <x v="5"/>
    <s v="16997883282"/>
    <m/>
    <m/>
    <m/>
    <n v="464.21608813902071"/>
    <x v="2"/>
    <x v="28"/>
    <x v="1"/>
    <n v="0"/>
    <x v="40"/>
  </r>
  <r>
    <s v="Journal"/>
    <x v="2"/>
    <s v="Data Science"/>
    <s v="Data Science Revenue"/>
    <d v="2024-08-31T00:00:00"/>
    <x v="0"/>
    <s v="51246"/>
    <s v="894414"/>
    <x v="7"/>
    <x v="7"/>
    <s v="17000641921"/>
    <m/>
    <m/>
    <m/>
    <n v="424.19745985117407"/>
    <x v="2"/>
    <x v="28"/>
    <x v="1"/>
    <n v="0"/>
    <x v="42"/>
  </r>
  <r>
    <s v="Journal"/>
    <x v="2"/>
    <s v="Data Science"/>
    <s v="Data Science Revenue"/>
    <d v="2024-08-31T00:00:00"/>
    <x v="0"/>
    <s v="51250"/>
    <s v="894419"/>
    <x v="7"/>
    <x v="7"/>
    <s v="17000641921"/>
    <m/>
    <m/>
    <m/>
    <n v="424.19745985117407"/>
    <x v="2"/>
    <x v="28"/>
    <x v="1"/>
    <n v="0"/>
    <x v="42"/>
  </r>
  <r>
    <s v="Journal"/>
    <x v="9"/>
    <s v="Data Science"/>
    <s v="Data Science Revenue"/>
    <d v="2024-08-31T00:00:00"/>
    <x v="0"/>
    <s v="49213"/>
    <s v="887934"/>
    <x v="25"/>
    <x v="25"/>
    <s v="15339917917"/>
    <m/>
    <m/>
    <s v="Retainer Revenue Recognition"/>
    <n v="52000"/>
    <x v="2"/>
    <x v="32"/>
    <x v="1"/>
    <n v="0"/>
    <x v="58"/>
  </r>
  <r>
    <s v="Journal"/>
    <x v="9"/>
    <s v="Data Science"/>
    <s v="Data Science Revenue"/>
    <d v="2024-08-31T00:00:00"/>
    <x v="0"/>
    <s v="51697"/>
    <s v="901319"/>
    <x v="11"/>
    <x v="11"/>
    <s v="17634612061"/>
    <m/>
    <m/>
    <m/>
    <n v="-15.37"/>
    <x v="2"/>
    <x v="1"/>
    <x v="1"/>
    <n v="0"/>
    <x v="46"/>
  </r>
  <r>
    <s v="Journal"/>
    <x v="9"/>
    <s v="Data Science"/>
    <s v="Data Science Revenue"/>
    <d v="2024-08-31T00:00:00"/>
    <x v="0"/>
    <s v="51752"/>
    <s v="901355"/>
    <x v="26"/>
    <x v="26"/>
    <s v="19882329491"/>
    <m/>
    <m/>
    <m/>
    <n v="2373.33"/>
    <x v="2"/>
    <x v="35"/>
    <x v="1"/>
    <n v="0"/>
    <x v="59"/>
  </r>
  <r>
    <s v="Journal"/>
    <x v="9"/>
    <s v="Data Science"/>
    <s v="Data Science Revenue"/>
    <d v="2024-08-31T00:00:00"/>
    <x v="0"/>
    <s v="51741"/>
    <s v="901428"/>
    <x v="18"/>
    <x v="18"/>
    <s v="18657995555"/>
    <m/>
    <m/>
    <m/>
    <n v="113.76"/>
    <x v="2"/>
    <x v="23"/>
    <x v="1"/>
    <n v="0"/>
    <x v="52"/>
  </r>
  <r>
    <s v="Journal"/>
    <x v="9"/>
    <s v="Data Science"/>
    <s v="Data Science Revenue"/>
    <d v="2024-08-31T00:00:00"/>
    <x v="0"/>
    <s v="51635"/>
    <s v="901295"/>
    <x v="27"/>
    <x v="27"/>
    <s v="16865883964"/>
    <m/>
    <m/>
    <m/>
    <n v="20.78"/>
    <x v="2"/>
    <x v="1"/>
    <x v="1"/>
    <n v="0"/>
    <x v="60"/>
  </r>
  <r>
    <s v="Journal"/>
    <x v="9"/>
    <s v="Data Science"/>
    <s v="Data Science Revenue"/>
    <d v="2024-08-31T00:00:00"/>
    <x v="0"/>
    <s v="49255"/>
    <s v="887963"/>
    <x v="28"/>
    <x v="28"/>
    <s v="18359600903"/>
    <m/>
    <m/>
    <s v="Retainer Revenue Recognition"/>
    <n v="20995"/>
    <x v="2"/>
    <x v="27"/>
    <x v="1"/>
    <n v="0"/>
    <x v="61"/>
  </r>
  <r>
    <s v="Journal"/>
    <x v="9"/>
    <s v="Data Science"/>
    <s v="Data Science Revenue"/>
    <d v="2024-08-31T00:00:00"/>
    <x v="0"/>
    <s v="49230"/>
    <s v="887945"/>
    <x v="29"/>
    <x v="29"/>
    <s v="17216144206"/>
    <m/>
    <m/>
    <s v="Retainer Revenue Recognition"/>
    <n v="8000"/>
    <x v="2"/>
    <x v="5"/>
    <x v="1"/>
    <n v="0"/>
    <x v="62"/>
  </r>
  <r>
    <s v="Journal"/>
    <x v="9"/>
    <s v="Data Science"/>
    <s v="Data Science Revenue"/>
    <d v="2024-08-31T00:00:00"/>
    <x v="0"/>
    <s v="51693"/>
    <s v="901499"/>
    <x v="11"/>
    <x v="11"/>
    <s v="17634612061"/>
    <m/>
    <m/>
    <m/>
    <n v="-7.92"/>
    <x v="2"/>
    <x v="1"/>
    <x v="1"/>
    <n v="0"/>
    <x v="46"/>
  </r>
  <r>
    <s v="Journal"/>
    <x v="1"/>
    <s v="Data Science"/>
    <s v="Data Science Revenue"/>
    <d v="2024-08-31T00:00:00"/>
    <x v="0"/>
    <s v="49360"/>
    <s v="889837"/>
    <x v="30"/>
    <x v="30"/>
    <m/>
    <m/>
    <m/>
    <m/>
    <n v="3750.3277950869842"/>
    <x v="1"/>
    <x v="36"/>
    <x v="1"/>
    <n v="0"/>
    <x v="63"/>
  </r>
  <r>
    <s v="Journal"/>
    <x v="2"/>
    <s v="Data Science"/>
    <s v="Data Science Revenue"/>
    <d v="2024-08-31T00:00:00"/>
    <x v="0"/>
    <s v="51199"/>
    <s v="894377"/>
    <x v="5"/>
    <x v="5"/>
    <s v="16997883282"/>
    <m/>
    <m/>
    <m/>
    <n v="464.21608813902071"/>
    <x v="2"/>
    <x v="28"/>
    <x v="1"/>
    <n v="0"/>
    <x v="40"/>
  </r>
  <r>
    <s v="Journal"/>
    <x v="2"/>
    <s v="Data Science"/>
    <s v="Data Science Revenue"/>
    <d v="2024-08-31T00:00:00"/>
    <x v="0"/>
    <s v="49897"/>
    <s v="892509"/>
    <x v="6"/>
    <x v="6"/>
    <s v="16716229170"/>
    <m/>
    <m/>
    <m/>
    <n v="400.1862828784661"/>
    <x v="2"/>
    <x v="29"/>
    <x v="1"/>
    <n v="0"/>
    <x v="41"/>
  </r>
  <r>
    <s v="Journal"/>
    <x v="9"/>
    <s v="Data Science"/>
    <s v="Data Science Revenue"/>
    <d v="2024-08-31T00:00:00"/>
    <x v="0"/>
    <s v="49280"/>
    <s v="887984"/>
    <x v="31"/>
    <x v="31"/>
    <s v="16336551605"/>
    <m/>
    <m/>
    <s v="Retainer Revenue Recognition"/>
    <n v="11627.23"/>
    <x v="2"/>
    <x v="6"/>
    <x v="1"/>
    <n v="0"/>
    <x v="8"/>
  </r>
  <r>
    <s v="Journal"/>
    <x v="9"/>
    <s v="Data Science"/>
    <s v="Data Science Revenue"/>
    <d v="2024-08-31T00:00:00"/>
    <x v="0"/>
    <s v="52166"/>
    <s v="913919"/>
    <x v="0"/>
    <x v="0"/>
    <m/>
    <s v="ICC 943 The Blackstone Group : Blackstone - DS Retainer 2024 H1"/>
    <m/>
    <s v="TopSide Management Book Elim related to project ICC 943 The Blackstone Group : Blackstone - DS Retainer 2024 H1"/>
    <n v="-1920.89"/>
    <x v="2"/>
    <x v="5"/>
    <x v="1"/>
    <s v="ICC 943 The Blackstone Group : Blackstone - DS Retainer 2024 H1"/>
    <x v="5"/>
  </r>
  <r>
    <s v="Journal"/>
    <x v="2"/>
    <s v="Data Science"/>
    <s v="Data Science Revenue"/>
    <d v="2024-08-31T00:00:00"/>
    <x v="0"/>
    <s v="49997"/>
    <s v="892856"/>
    <x v="6"/>
    <x v="6"/>
    <s v="16716229170"/>
    <m/>
    <m/>
    <m/>
    <n v="400.1862828784661"/>
    <x v="2"/>
    <x v="29"/>
    <x v="1"/>
    <n v="0"/>
    <x v="41"/>
  </r>
  <r>
    <s v="Journal"/>
    <x v="9"/>
    <s v="Data Science"/>
    <s v="Data Science Revenue"/>
    <d v="2024-08-31T00:00:00"/>
    <x v="0"/>
    <s v="51648"/>
    <s v="901489"/>
    <x v="11"/>
    <x v="11"/>
    <s v="17634612061"/>
    <m/>
    <m/>
    <m/>
    <n v="29.77"/>
    <x v="2"/>
    <x v="1"/>
    <x v="1"/>
    <n v="0"/>
    <x v="46"/>
  </r>
  <r>
    <s v="Journal"/>
    <x v="9"/>
    <s v="Data Science"/>
    <s v="Data Science Revenue"/>
    <d v="2024-08-31T00:00:00"/>
    <x v="0"/>
    <s v="49266"/>
    <s v="887974"/>
    <x v="32"/>
    <x v="32"/>
    <s v="16896592535"/>
    <m/>
    <m/>
    <s v="Retainer Revenue Recognition"/>
    <n v="97152.71"/>
    <x v="2"/>
    <x v="18"/>
    <x v="1"/>
    <n v="0"/>
    <x v="23"/>
  </r>
  <r>
    <s v="Journal"/>
    <x v="9"/>
    <s v="Data Science"/>
    <s v="Data Science Revenue"/>
    <d v="2024-08-31T00:00:00"/>
    <x v="0"/>
    <s v="49235"/>
    <s v="887950"/>
    <x v="33"/>
    <x v="33"/>
    <s v="18250804323"/>
    <m/>
    <m/>
    <s v="Retainer Revenue Recognition"/>
    <n v="10317"/>
    <x v="2"/>
    <x v="2"/>
    <x v="1"/>
    <n v="0"/>
    <x v="64"/>
  </r>
  <r>
    <s v="Journal"/>
    <x v="9"/>
    <s v="Data Science"/>
    <s v="Data Science Revenue"/>
    <d v="2024-08-31T00:00:00"/>
    <x v="0"/>
    <s v="51626"/>
    <s v="901289"/>
    <x v="34"/>
    <x v="34"/>
    <m/>
    <m/>
    <m/>
    <m/>
    <n v="15890"/>
    <x v="2"/>
    <x v="37"/>
    <x v="1"/>
    <n v="0"/>
    <x v="65"/>
  </r>
  <r>
    <s v="Journal"/>
    <x v="9"/>
    <s v="Data Science"/>
    <s v="Data Science Revenue"/>
    <d v="2024-08-31T00:00:00"/>
    <x v="0"/>
    <s v="52166"/>
    <s v="913919"/>
    <x v="0"/>
    <x v="0"/>
    <m/>
    <s v="ICC 1040 CVS Health : MGE/PMH/GPT 2024 Team"/>
    <m/>
    <s v="TopSide Management Book Elim related to project ICC 1040 CVS Health : MGE/PMH/GPT 2024 Team"/>
    <n v="-5762.68"/>
    <x v="2"/>
    <x v="3"/>
    <x v="1"/>
    <s v="ICC 1040 CVS Health : MGE/PMH/GPT 2024 Team"/>
    <x v="6"/>
  </r>
  <r>
    <s v="Journal"/>
    <x v="2"/>
    <s v="Data Science"/>
    <s v="Data Science Revenue"/>
    <d v="2024-08-31T00:00:00"/>
    <x v="0"/>
    <s v="51213"/>
    <s v="894156"/>
    <x v="5"/>
    <x v="5"/>
    <s v="16997883282"/>
    <m/>
    <m/>
    <m/>
    <n v="464.21608813902071"/>
    <x v="2"/>
    <x v="28"/>
    <x v="1"/>
    <n v="0"/>
    <x v="40"/>
  </r>
  <r>
    <s v="Journal"/>
    <x v="9"/>
    <s v="Data Science"/>
    <s v="Data Science Revenue"/>
    <d v="2024-08-31T00:00:00"/>
    <x v="0"/>
    <s v="51701"/>
    <s v="901322"/>
    <x v="11"/>
    <x v="11"/>
    <s v="17634612061"/>
    <m/>
    <m/>
    <m/>
    <n v="-15.11"/>
    <x v="2"/>
    <x v="1"/>
    <x v="1"/>
    <n v="0"/>
    <x v="46"/>
  </r>
  <r>
    <s v="Journal"/>
    <x v="2"/>
    <s v="Data Science"/>
    <s v="Data Science Revenue"/>
    <d v="2024-08-31T00:00:00"/>
    <x v="0"/>
    <s v="49857"/>
    <s v="892461"/>
    <x v="6"/>
    <x v="6"/>
    <s v="16716229170"/>
    <m/>
    <m/>
    <m/>
    <n v="400.1862828784661"/>
    <x v="2"/>
    <x v="29"/>
    <x v="1"/>
    <n v="0"/>
    <x v="41"/>
  </r>
  <r>
    <s v="Journal"/>
    <x v="2"/>
    <s v="Data Science"/>
    <s v="Data Science Revenue"/>
    <d v="2024-08-31T00:00:00"/>
    <x v="0"/>
    <s v="51181"/>
    <s v="894360"/>
    <x v="5"/>
    <x v="5"/>
    <s v="16997883282"/>
    <m/>
    <m/>
    <m/>
    <n v="464.21608813902071"/>
    <x v="2"/>
    <x v="28"/>
    <x v="1"/>
    <n v="0"/>
    <x v="40"/>
  </r>
  <r>
    <s v="Journal"/>
    <x v="2"/>
    <s v="Data Science"/>
    <s v="Data Science Revenue"/>
    <d v="2024-08-31T00:00:00"/>
    <x v="0"/>
    <s v="49980"/>
    <s v="892841"/>
    <x v="6"/>
    <x v="6"/>
    <s v="16716229170"/>
    <m/>
    <m/>
    <m/>
    <n v="400.1862828784661"/>
    <x v="2"/>
    <x v="29"/>
    <x v="1"/>
    <n v="0"/>
    <x v="41"/>
  </r>
  <r>
    <s v="Journal"/>
    <x v="2"/>
    <s v="Data Science"/>
    <s v="Data Science Revenue"/>
    <d v="2024-08-31T00:00:00"/>
    <x v="0"/>
    <s v="51259"/>
    <s v="894427"/>
    <x v="7"/>
    <x v="7"/>
    <s v="17000641921"/>
    <m/>
    <m/>
    <m/>
    <n v="424.19745985117407"/>
    <x v="2"/>
    <x v="28"/>
    <x v="1"/>
    <n v="0"/>
    <x v="42"/>
  </r>
  <r>
    <s v="Journal"/>
    <x v="9"/>
    <s v="Data Science"/>
    <s v="Data Science Revenue"/>
    <d v="2024-08-31T00:00:00"/>
    <x v="0"/>
    <s v="49254"/>
    <s v="887962"/>
    <x v="35"/>
    <x v="35"/>
    <s v="17633632436"/>
    <m/>
    <m/>
    <s v="Retainer Revenue Recognition"/>
    <n v="185222.05"/>
    <x v="2"/>
    <x v="30"/>
    <x v="1"/>
    <n v="0"/>
    <x v="66"/>
  </r>
  <r>
    <s v="Journal"/>
    <x v="9"/>
    <s v="Data Science"/>
    <s v="Data Science Revenue"/>
    <d v="2024-08-31T00:00:00"/>
    <x v="0"/>
    <s v="51586"/>
    <s v="898163"/>
    <x v="36"/>
    <x v="36"/>
    <s v="18849408353"/>
    <m/>
    <m/>
    <m/>
    <n v="43760"/>
    <x v="2"/>
    <x v="1"/>
    <x v="1"/>
    <n v="0"/>
    <x v="1"/>
  </r>
  <r>
    <s v="Journal"/>
    <x v="1"/>
    <s v="Data Science"/>
    <s v="Data Science Revenue"/>
    <d v="2024-08-31T00:00:00"/>
    <x v="0"/>
    <s v="51536"/>
    <s v="896265"/>
    <x v="37"/>
    <x v="37"/>
    <m/>
    <m/>
    <m/>
    <m/>
    <n v="43953.841758419454"/>
    <x v="1"/>
    <x v="38"/>
    <x v="1"/>
    <n v="0"/>
    <x v="67"/>
  </r>
  <r>
    <s v="Journal"/>
    <x v="1"/>
    <s v="Data Science"/>
    <s v="Data Science Revenue"/>
    <d v="2024-08-31T00:00:00"/>
    <x v="0"/>
    <s v="49473"/>
    <s v="889939"/>
    <x v="3"/>
    <x v="3"/>
    <m/>
    <m/>
    <m/>
    <m/>
    <n v="37505.949236983535"/>
    <x v="1"/>
    <x v="2"/>
    <x v="1"/>
    <n v="0"/>
    <x v="2"/>
  </r>
  <r>
    <s v="Journal"/>
    <x v="9"/>
    <s v="Data Science"/>
    <s v="Data Science Revenue"/>
    <d v="2024-08-31T00:00:00"/>
    <x v="0"/>
    <s v="51712"/>
    <s v="901333"/>
    <x v="38"/>
    <x v="38"/>
    <s v="17735849755"/>
    <m/>
    <m/>
    <m/>
    <n v="2202.2600000000002"/>
    <x v="2"/>
    <x v="18"/>
    <x v="1"/>
    <n v="0"/>
    <x v="68"/>
  </r>
  <r>
    <s v="Journal"/>
    <x v="2"/>
    <s v="Data Science"/>
    <s v="Data Science Revenue"/>
    <d v="2024-08-31T00:00:00"/>
    <x v="0"/>
    <s v="51217"/>
    <s v="894159"/>
    <x v="7"/>
    <x v="7"/>
    <s v="17000641921"/>
    <m/>
    <m/>
    <m/>
    <n v="424.19745985117407"/>
    <x v="2"/>
    <x v="28"/>
    <x v="1"/>
    <n v="0"/>
    <x v="42"/>
  </r>
  <r>
    <s v="Journal"/>
    <x v="2"/>
    <s v="Data Science"/>
    <s v="Data Science Revenue"/>
    <d v="2024-08-31T00:00:00"/>
    <x v="0"/>
    <s v="51226"/>
    <s v="894394"/>
    <x v="7"/>
    <x v="7"/>
    <s v="17000641921"/>
    <m/>
    <m/>
    <m/>
    <n v="424.19745985117407"/>
    <x v="2"/>
    <x v="28"/>
    <x v="1"/>
    <n v="0"/>
    <x v="42"/>
  </r>
  <r>
    <s v="Journal"/>
    <x v="1"/>
    <s v="Data Science"/>
    <s v="Data Science Revenue"/>
    <d v="2024-08-31T00:00:00"/>
    <x v="0"/>
    <s v="49362"/>
    <s v="889839"/>
    <x v="39"/>
    <x v="39"/>
    <m/>
    <m/>
    <m/>
    <m/>
    <n v="26252.294565608889"/>
    <x v="1"/>
    <x v="36"/>
    <x v="1"/>
    <n v="0"/>
    <x v="69"/>
  </r>
  <r>
    <s v="Journal"/>
    <x v="9"/>
    <s v="Data Science"/>
    <s v="Data Science Revenue"/>
    <d v="2024-08-31T00:00:00"/>
    <x v="0"/>
    <s v="49288"/>
    <s v="888140"/>
    <x v="40"/>
    <x v="40"/>
    <s v="17583746589"/>
    <m/>
    <m/>
    <s v="Retainer Revenue Recognition"/>
    <n v="17574.689999999999"/>
    <x v="2"/>
    <x v="8"/>
    <x v="1"/>
    <n v="0"/>
    <x v="70"/>
  </r>
  <r>
    <s v="Journal"/>
    <x v="2"/>
    <s v="Data Science"/>
    <s v="Data Science Revenue"/>
    <d v="2024-08-31T00:00:00"/>
    <x v="0"/>
    <s v="51232"/>
    <s v="894401"/>
    <x v="7"/>
    <x v="7"/>
    <s v="17000641921"/>
    <m/>
    <m/>
    <m/>
    <n v="424.19745985117407"/>
    <x v="2"/>
    <x v="28"/>
    <x v="1"/>
    <n v="0"/>
    <x v="42"/>
  </r>
  <r>
    <s v="Journal"/>
    <x v="2"/>
    <s v="Data Science"/>
    <s v="Data Science Revenue"/>
    <d v="2024-08-31T00:00:00"/>
    <x v="0"/>
    <s v="51186"/>
    <s v="894365"/>
    <x v="5"/>
    <x v="5"/>
    <s v="16997883282"/>
    <m/>
    <m/>
    <m/>
    <n v="464.21608813902071"/>
    <x v="2"/>
    <x v="28"/>
    <x v="1"/>
    <n v="0"/>
    <x v="40"/>
  </r>
  <r>
    <s v="Journal"/>
    <x v="9"/>
    <s v="Data Science"/>
    <s v="Data Science Revenue"/>
    <d v="2024-08-31T00:00:00"/>
    <x v="0"/>
    <s v="51677"/>
    <s v="901310"/>
    <x v="27"/>
    <x v="27"/>
    <s v="16865883964"/>
    <m/>
    <m/>
    <m/>
    <n v="5.13"/>
    <x v="2"/>
    <x v="1"/>
    <x v="1"/>
    <n v="0"/>
    <x v="60"/>
  </r>
  <r>
    <s v="Journal"/>
    <x v="2"/>
    <s v="Data Science"/>
    <s v="Data Science Revenue"/>
    <d v="2024-08-31T00:00:00"/>
    <x v="0"/>
    <s v="51241"/>
    <s v="894409"/>
    <x v="7"/>
    <x v="7"/>
    <s v="17000641921"/>
    <m/>
    <m/>
    <m/>
    <n v="424.19745985117407"/>
    <x v="2"/>
    <x v="28"/>
    <x v="1"/>
    <n v="0"/>
    <x v="42"/>
  </r>
  <r>
    <s v="Journal"/>
    <x v="2"/>
    <s v="Data Science"/>
    <s v="Data Science Revenue"/>
    <d v="2024-08-31T00:00:00"/>
    <x v="0"/>
    <s v="50055"/>
    <s v="892897"/>
    <x v="6"/>
    <x v="6"/>
    <s v="16716229170"/>
    <m/>
    <m/>
    <m/>
    <n v="400.1862828784661"/>
    <x v="2"/>
    <x v="29"/>
    <x v="1"/>
    <n v="0"/>
    <x v="41"/>
  </r>
  <r>
    <s v="Journal"/>
    <x v="2"/>
    <s v="Data Science"/>
    <s v="Data Science Revenue"/>
    <d v="2024-08-31T00:00:00"/>
    <x v="0"/>
    <s v="51242"/>
    <s v="894410"/>
    <x v="7"/>
    <x v="7"/>
    <s v="17000641921"/>
    <m/>
    <m/>
    <m/>
    <n v="424.19745985117407"/>
    <x v="2"/>
    <x v="28"/>
    <x v="1"/>
    <n v="0"/>
    <x v="42"/>
  </r>
  <r>
    <s v="Journal"/>
    <x v="2"/>
    <s v="Data Science"/>
    <s v="Data Science Revenue"/>
    <d v="2024-08-31T00:00:00"/>
    <x v="0"/>
    <s v="51192"/>
    <s v="894371"/>
    <x v="5"/>
    <x v="5"/>
    <s v="16997883282"/>
    <m/>
    <m/>
    <m/>
    <n v="464.21608813902071"/>
    <x v="2"/>
    <x v="28"/>
    <x v="1"/>
    <n v="0"/>
    <x v="40"/>
  </r>
  <r>
    <s v="Journal"/>
    <x v="9"/>
    <s v="Data Science"/>
    <s v="Data Science Revenue"/>
    <d v="2024-08-31T00:00:00"/>
    <x v="0"/>
    <s v="51793"/>
    <s v="901387"/>
    <x v="18"/>
    <x v="18"/>
    <s v="18657995555"/>
    <m/>
    <m/>
    <m/>
    <n v="3577.76"/>
    <x v="2"/>
    <x v="23"/>
    <x v="1"/>
    <n v="0"/>
    <x v="52"/>
  </r>
  <r>
    <s v="Journal"/>
    <x v="2"/>
    <s v="Data Science"/>
    <s v="Data Science Revenue"/>
    <d v="2024-08-31T00:00:00"/>
    <x v="0"/>
    <s v="49925"/>
    <s v="892803"/>
    <x v="6"/>
    <x v="6"/>
    <s v="16716229170"/>
    <m/>
    <m/>
    <m/>
    <n v="400.1862828784661"/>
    <x v="2"/>
    <x v="29"/>
    <x v="1"/>
    <n v="0"/>
    <x v="41"/>
  </r>
  <r>
    <s v="Journal"/>
    <x v="9"/>
    <s v="Data Science"/>
    <s v="Data Science Revenue"/>
    <d v="2024-08-31T00:00:00"/>
    <x v="0"/>
    <s v="51640"/>
    <s v="901397"/>
    <x v="11"/>
    <x v="11"/>
    <s v="17634612061"/>
    <m/>
    <m/>
    <m/>
    <n v="40955.15"/>
    <x v="2"/>
    <x v="1"/>
    <x v="1"/>
    <n v="0"/>
    <x v="46"/>
  </r>
  <r>
    <s v="Journal"/>
    <x v="2"/>
    <s v="Data Science"/>
    <s v="Data Science Revenue"/>
    <d v="2024-08-31T00:00:00"/>
    <x v="0"/>
    <s v="51188"/>
    <s v="894367"/>
    <x v="5"/>
    <x v="5"/>
    <s v="16997883282"/>
    <m/>
    <m/>
    <m/>
    <n v="464.21608813902071"/>
    <x v="2"/>
    <x v="28"/>
    <x v="1"/>
    <n v="0"/>
    <x v="40"/>
  </r>
  <r>
    <s v="Journal"/>
    <x v="9"/>
    <s v="Data Science"/>
    <s v="Data Science Revenue"/>
    <d v="2024-08-31T00:00:00"/>
    <x v="0"/>
    <s v="51791"/>
    <s v="901385"/>
    <x v="18"/>
    <x v="18"/>
    <s v="18657995555"/>
    <m/>
    <m/>
    <m/>
    <n v="2712.23"/>
    <x v="2"/>
    <x v="23"/>
    <x v="1"/>
    <n v="0"/>
    <x v="52"/>
  </r>
  <r>
    <s v="Journal"/>
    <x v="9"/>
    <s v="Data Science"/>
    <s v="Data Science Revenue"/>
    <d v="2024-08-31T00:00:00"/>
    <x v="0"/>
    <s v="51565"/>
    <s v="898243"/>
    <x v="41"/>
    <x v="41"/>
    <s v="15582551047, 16592648012"/>
    <m/>
    <m/>
    <m/>
    <n v="81443"/>
    <x v="2"/>
    <x v="3"/>
    <x v="1"/>
    <n v="0"/>
    <x v="3"/>
  </r>
  <r>
    <s v="Journal"/>
    <x v="9"/>
    <s v="Data Science"/>
    <s v="Data Science Revenue"/>
    <d v="2024-08-31T00:00:00"/>
    <x v="0"/>
    <s v="51695"/>
    <s v="901318"/>
    <x v="11"/>
    <x v="11"/>
    <s v="17634612061"/>
    <m/>
    <m/>
    <m/>
    <n v="-15.43"/>
    <x v="2"/>
    <x v="1"/>
    <x v="1"/>
    <n v="0"/>
    <x v="46"/>
  </r>
  <r>
    <s v="Journal"/>
    <x v="2"/>
    <s v="Data Science"/>
    <s v="Data Science Revenue"/>
    <d v="2024-08-31T00:00:00"/>
    <x v="0"/>
    <s v="51203"/>
    <s v="894382"/>
    <x v="5"/>
    <x v="5"/>
    <s v="16997883282"/>
    <m/>
    <m/>
    <m/>
    <n v="464.21608813902071"/>
    <x v="2"/>
    <x v="28"/>
    <x v="1"/>
    <n v="0"/>
    <x v="40"/>
  </r>
  <r>
    <s v="Journal"/>
    <x v="9"/>
    <s v="Data Science"/>
    <s v="Data Science Revenue"/>
    <d v="2024-08-31T00:00:00"/>
    <x v="0"/>
    <s v="49241"/>
    <s v="887954"/>
    <x v="42"/>
    <x v="42"/>
    <s v="18976374101"/>
    <m/>
    <m/>
    <s v="Retainer Revenue Recognition"/>
    <n v="29093"/>
    <x v="2"/>
    <x v="2"/>
    <x v="1"/>
    <n v="0"/>
    <x v="71"/>
  </r>
  <r>
    <s v="Journal"/>
    <x v="2"/>
    <s v="Data Science"/>
    <s v="Data Science Revenue"/>
    <d v="2024-08-31T00:00:00"/>
    <x v="0"/>
    <s v="49793"/>
    <s v="892415"/>
    <x v="6"/>
    <x v="6"/>
    <s v="16716229170"/>
    <m/>
    <m/>
    <m/>
    <n v="400.1862828784661"/>
    <x v="2"/>
    <x v="29"/>
    <x v="1"/>
    <n v="0"/>
    <x v="41"/>
  </r>
  <r>
    <s v="Journal"/>
    <x v="9"/>
    <s v="Data Science"/>
    <s v="Data Science Revenue"/>
    <d v="2024-08-31T00:00:00"/>
    <x v="0"/>
    <s v="51668"/>
    <s v="901493"/>
    <x v="27"/>
    <x v="27"/>
    <s v="16865883964"/>
    <m/>
    <m/>
    <m/>
    <n v="6065.97"/>
    <x v="2"/>
    <x v="1"/>
    <x v="1"/>
    <n v="0"/>
    <x v="60"/>
  </r>
  <r>
    <s v="Journal"/>
    <x v="2"/>
    <s v="Data Science"/>
    <s v="Data Science Revenue"/>
    <d v="2024-08-31T00:00:00"/>
    <x v="0"/>
    <s v="51179"/>
    <s v="894359"/>
    <x v="5"/>
    <x v="5"/>
    <s v="16997883282"/>
    <m/>
    <m/>
    <m/>
    <n v="464.21608813902071"/>
    <x v="2"/>
    <x v="28"/>
    <x v="1"/>
    <n v="0"/>
    <x v="40"/>
  </r>
  <r>
    <s v="Journal"/>
    <x v="9"/>
    <s v="Data Science"/>
    <s v="Data Science Revenue"/>
    <d v="2024-08-31T00:00:00"/>
    <x v="0"/>
    <s v="52166"/>
    <s v="913919"/>
    <x v="0"/>
    <x v="0"/>
    <m/>
    <s v="ICC 939 Walmart : Walmart - FY25 Marketing Advanced Analytics Retainer"/>
    <m/>
    <s v="TopSide Management Book Elim related to project ICC 939 Walmart : Walmart - FY25 Marketing Advanced Analytics Retainer"/>
    <n v="-8804.1"/>
    <x v="2"/>
    <x v="2"/>
    <x v="1"/>
    <s v="ICC 939 Walmart : Walmart - FY25 Marketing Advanced Analytics Retainer"/>
    <x v="2"/>
  </r>
  <r>
    <s v="Journal"/>
    <x v="2"/>
    <s v="Data Science"/>
    <s v="Data Science Revenue"/>
    <d v="2024-08-31T00:00:00"/>
    <x v="0"/>
    <s v="49962"/>
    <s v="892336"/>
    <x v="6"/>
    <x v="6"/>
    <s v="16716229170"/>
    <m/>
    <m/>
    <m/>
    <n v="400.1862828784661"/>
    <x v="2"/>
    <x v="29"/>
    <x v="1"/>
    <n v="0"/>
    <x v="41"/>
  </r>
  <r>
    <s v="Journal"/>
    <x v="2"/>
    <s v="Data Science"/>
    <s v="Data Science Revenue"/>
    <d v="2024-08-31T00:00:00"/>
    <x v="0"/>
    <s v="51201"/>
    <s v="894380"/>
    <x v="5"/>
    <x v="5"/>
    <s v="16997883282"/>
    <m/>
    <m/>
    <m/>
    <n v="464.21608813902071"/>
    <x v="2"/>
    <x v="28"/>
    <x v="1"/>
    <n v="0"/>
    <x v="40"/>
  </r>
  <r>
    <s v="Journal"/>
    <x v="2"/>
    <s v="Data Science"/>
    <s v="Data Science Revenue"/>
    <d v="2024-08-31T00:00:00"/>
    <x v="0"/>
    <s v="51206"/>
    <s v="894385"/>
    <x v="5"/>
    <x v="5"/>
    <s v="16997883282"/>
    <m/>
    <m/>
    <m/>
    <n v="464.21608813902071"/>
    <x v="2"/>
    <x v="28"/>
    <x v="1"/>
    <n v="0"/>
    <x v="40"/>
  </r>
  <r>
    <s v="Journal"/>
    <x v="9"/>
    <s v="Data Science &amp; Insights"/>
    <s v="Data Science Revenue"/>
    <d v="2024-08-31T00:00:00"/>
    <x v="0"/>
    <s v="52166"/>
    <s v="913919"/>
    <x v="0"/>
    <x v="0"/>
    <m/>
    <s v="ICC 939 Walmart : Walmart - FY25 Marketing Advanced Analytics Retainer"/>
    <m/>
    <s v="TopSide Management Book Elim related to project ICC 939 Walmart : Walmart - FY25 Marketing Advanced Analytics Retainer"/>
    <n v="-37347.82"/>
    <x v="2"/>
    <x v="2"/>
    <x v="1"/>
    <s v="ICC 939 Walmart : Walmart - FY25 Marketing Advanced Analytics Retainer"/>
    <x v="2"/>
  </r>
  <r>
    <s v="Journal"/>
    <x v="2"/>
    <s v="Data Science"/>
    <s v="Data Science Revenue"/>
    <d v="2024-08-31T00:00:00"/>
    <x v="0"/>
    <s v="51196"/>
    <s v="894375"/>
    <x v="5"/>
    <x v="5"/>
    <s v="16997883282"/>
    <m/>
    <m/>
    <m/>
    <n v="464.21608813902071"/>
    <x v="2"/>
    <x v="28"/>
    <x v="1"/>
    <n v="0"/>
    <x v="40"/>
  </r>
  <r>
    <s v="Journal"/>
    <x v="9"/>
    <s v="Data Science"/>
    <s v="Data Science Revenue"/>
    <d v="2024-08-31T00:00:00"/>
    <x v="0"/>
    <s v="51641"/>
    <s v="901398"/>
    <x v="11"/>
    <x v="11"/>
    <s v="17634612061"/>
    <m/>
    <m/>
    <m/>
    <n v="14.97"/>
    <x v="2"/>
    <x v="1"/>
    <x v="1"/>
    <n v="0"/>
    <x v="46"/>
  </r>
  <r>
    <s v="Journal"/>
    <x v="2"/>
    <s v="Data Science"/>
    <s v="Data Science Revenue"/>
    <d v="2024-08-31T00:00:00"/>
    <x v="0"/>
    <s v="51215"/>
    <s v="894391"/>
    <x v="5"/>
    <x v="5"/>
    <s v="16997883282"/>
    <m/>
    <m/>
    <m/>
    <n v="464.21608813902071"/>
    <x v="2"/>
    <x v="28"/>
    <x v="1"/>
    <n v="0"/>
    <x v="40"/>
  </r>
  <r>
    <s v="Journal"/>
    <x v="2"/>
    <s v="Data Science"/>
    <s v="Data Science Revenue"/>
    <d v="2024-08-31T00:00:00"/>
    <x v="0"/>
    <s v="49883"/>
    <s v="892506"/>
    <x v="6"/>
    <x v="6"/>
    <s v="16716229170"/>
    <m/>
    <m/>
    <m/>
    <n v="400.1862828784661"/>
    <x v="2"/>
    <x v="29"/>
    <x v="1"/>
    <n v="0"/>
    <x v="41"/>
  </r>
  <r>
    <s v="Journal"/>
    <x v="9"/>
    <s v="Data Science &amp; Insights"/>
    <s v="Data Science Revenue"/>
    <d v="2024-08-31T00:00:00"/>
    <x v="0"/>
    <s v="52166"/>
    <s v="913919"/>
    <x v="0"/>
    <x v="0"/>
    <m/>
    <s v="ICC 1364 ICC in Forth Point Represents Blend360 : Franklin Templeton - Vasu POC Team"/>
    <m/>
    <s v="TopSide Management Book Elim related to project ICC 1364 ICC in Forth Point Represents Blend360 : Franklin Templeton - Vasu POC Team"/>
    <n v="-15860.44"/>
    <x v="2"/>
    <x v="1"/>
    <x v="1"/>
    <s v="ICC 1364 ICC in Forth Point Represents Blend360 : Franklin Templeton - Vasu POC Team"/>
    <x v="1"/>
  </r>
  <r>
    <s v="Journal"/>
    <x v="9"/>
    <s v="Data Science"/>
    <s v="Data Science Revenue"/>
    <d v="2024-08-31T00:00:00"/>
    <x v="0"/>
    <s v="52166"/>
    <s v="913919"/>
    <x v="0"/>
    <x v="0"/>
    <m/>
    <s v="ICC 1178 CVS Health : RX Supply Chain DS (Halil)"/>
    <m/>
    <s v="TopSide Management Book Elim related to project ICC 1178 CVS Health : RX Supply Chain DS (Halil)"/>
    <n v="-21658.09"/>
    <x v="2"/>
    <x v="3"/>
    <x v="1"/>
    <s v="ICC 1178 CVS Health : RX Supply Chain DS (Halil)"/>
    <x v="7"/>
  </r>
  <r>
    <s v="Journal"/>
    <x v="9"/>
    <s v="Data Science"/>
    <s v="Data Science Revenue"/>
    <d v="2024-08-31T00:00:00"/>
    <x v="0"/>
    <s v="51706"/>
    <s v="901327"/>
    <x v="38"/>
    <x v="38"/>
    <s v="17735849755"/>
    <m/>
    <m/>
    <m/>
    <n v="1220.18"/>
    <x v="2"/>
    <x v="18"/>
    <x v="1"/>
    <n v="0"/>
    <x v="68"/>
  </r>
  <r>
    <s v="Journal"/>
    <x v="9"/>
    <s v="Data Science"/>
    <s v="Data Science Revenue"/>
    <d v="2024-08-31T00:00:00"/>
    <x v="0"/>
    <s v="49227"/>
    <s v="887942"/>
    <x v="43"/>
    <x v="43"/>
    <s v="19572025691"/>
    <m/>
    <m/>
    <s v="Retainer Revenue Recognition"/>
    <n v="10570.56"/>
    <x v="2"/>
    <x v="15"/>
    <x v="1"/>
    <n v="0"/>
    <x v="18"/>
  </r>
  <r>
    <s v="Journal"/>
    <x v="2"/>
    <s v="Data Science"/>
    <s v="Data Science Revenue"/>
    <d v="2024-08-31T00:00:00"/>
    <x v="0"/>
    <s v="49823"/>
    <s v="892435"/>
    <x v="6"/>
    <x v="6"/>
    <s v="16716229170"/>
    <m/>
    <m/>
    <m/>
    <n v="400.1862828784661"/>
    <x v="2"/>
    <x v="29"/>
    <x v="1"/>
    <n v="0"/>
    <x v="41"/>
  </r>
  <r>
    <s v="Journal"/>
    <x v="2"/>
    <s v="Data Science"/>
    <s v="Data Science Revenue"/>
    <d v="2024-08-31T00:00:00"/>
    <x v="0"/>
    <s v="51184"/>
    <s v="894363"/>
    <x v="5"/>
    <x v="5"/>
    <s v="16997883282"/>
    <m/>
    <m/>
    <m/>
    <n v="464.21608813902071"/>
    <x v="2"/>
    <x v="28"/>
    <x v="1"/>
    <n v="0"/>
    <x v="40"/>
  </r>
  <r>
    <s v="Journal"/>
    <x v="2"/>
    <s v="Data Science"/>
    <s v="Data Science Revenue"/>
    <d v="2024-08-31T00:00:00"/>
    <x v="0"/>
    <s v="51228"/>
    <s v="894396"/>
    <x v="7"/>
    <x v="7"/>
    <s v="17000641921"/>
    <m/>
    <m/>
    <m/>
    <n v="424.19745985117407"/>
    <x v="2"/>
    <x v="28"/>
    <x v="1"/>
    <n v="0"/>
    <x v="42"/>
  </r>
  <r>
    <s v="Journal"/>
    <x v="9"/>
    <s v="Data Science"/>
    <s v="Data Science Revenue"/>
    <d v="2024-08-31T00:00:00"/>
    <x v="0"/>
    <s v="51710"/>
    <s v="901331"/>
    <x v="38"/>
    <x v="38"/>
    <s v="17735849755"/>
    <m/>
    <m/>
    <m/>
    <n v="-244.69"/>
    <x v="2"/>
    <x v="18"/>
    <x v="1"/>
    <n v="0"/>
    <x v="68"/>
  </r>
  <r>
    <s v="Journal"/>
    <x v="9"/>
    <s v="Data Science"/>
    <s v="Data Science Revenue"/>
    <d v="2024-08-31T00:00:00"/>
    <x v="0"/>
    <s v="49244"/>
    <s v="888235"/>
    <x v="19"/>
    <x v="19"/>
    <s v="17583569682"/>
    <m/>
    <m/>
    <s v="Retainer Revenue Recognition"/>
    <n v="20015.07"/>
    <x v="2"/>
    <x v="21"/>
    <x v="1"/>
    <n v="0"/>
    <x v="53"/>
  </r>
  <r>
    <s v="Journal"/>
    <x v="2"/>
    <s v="Data Science"/>
    <s v="Data Science Revenue"/>
    <d v="2024-08-31T00:00:00"/>
    <x v="0"/>
    <s v="49944"/>
    <s v="892817"/>
    <x v="6"/>
    <x v="6"/>
    <s v="16716229170"/>
    <m/>
    <m/>
    <m/>
    <n v="400.1862828784661"/>
    <x v="2"/>
    <x v="29"/>
    <x v="1"/>
    <n v="0"/>
    <x v="41"/>
  </r>
  <r>
    <s v="Journal"/>
    <x v="9"/>
    <s v="Data Science"/>
    <s v="Data Science Revenue"/>
    <d v="2024-08-31T00:00:00"/>
    <x v="0"/>
    <s v="51583"/>
    <s v="898160"/>
    <x v="20"/>
    <x v="20"/>
    <s v="20194098727"/>
    <m/>
    <m/>
    <m/>
    <n v="16200"/>
    <x v="2"/>
    <x v="3"/>
    <x v="1"/>
    <n v="0"/>
    <x v="54"/>
  </r>
  <r>
    <s v="Journal"/>
    <x v="2"/>
    <s v="Data Science"/>
    <s v="Data Science Revenue"/>
    <d v="2024-08-31T00:00:00"/>
    <x v="0"/>
    <s v="51255"/>
    <s v="894423"/>
    <x v="7"/>
    <x v="7"/>
    <s v="17000641921"/>
    <m/>
    <m/>
    <m/>
    <n v="424.19745985117407"/>
    <x v="2"/>
    <x v="28"/>
    <x v="1"/>
    <n v="0"/>
    <x v="42"/>
  </r>
  <r>
    <s v="Journal"/>
    <x v="9"/>
    <s v="Data Science"/>
    <s v="Data Science Revenue"/>
    <d v="2024-08-31T00:00:00"/>
    <x v="0"/>
    <s v="49295"/>
    <s v="887989"/>
    <x v="44"/>
    <x v="44"/>
    <s v="18845868143"/>
    <m/>
    <m/>
    <s v="Retainer Revenue Recognition"/>
    <n v="54608.03"/>
    <x v="2"/>
    <x v="31"/>
    <x v="1"/>
    <n v="0"/>
    <x v="72"/>
  </r>
  <r>
    <s v="Journal"/>
    <x v="2"/>
    <s v="Data Science"/>
    <s v="Data Science Revenue"/>
    <d v="2024-08-31T00:00:00"/>
    <x v="0"/>
    <s v="49811"/>
    <s v="892501"/>
    <x v="6"/>
    <x v="6"/>
    <s v="16716229170"/>
    <m/>
    <m/>
    <m/>
    <n v="400.1862828784661"/>
    <x v="2"/>
    <x v="29"/>
    <x v="1"/>
    <n v="0"/>
    <x v="41"/>
  </r>
  <r>
    <s v="Journal"/>
    <x v="9"/>
    <s v="Data Science"/>
    <s v="Data Science Revenue"/>
    <d v="2024-08-31T00:00:00"/>
    <x v="0"/>
    <s v="51913"/>
    <s v="904127"/>
    <x v="45"/>
    <x v="45"/>
    <s v="17620876859"/>
    <m/>
    <m/>
    <s v="Capability Adjustment"/>
    <n v="15389.21"/>
    <x v="2"/>
    <x v="39"/>
    <x v="1"/>
    <n v="0"/>
    <x v="73"/>
  </r>
  <r>
    <s v="Journal"/>
    <x v="9"/>
    <s v="Data Science"/>
    <s v="Data Science Revenue"/>
    <d v="2024-08-31T00:00:00"/>
    <x v="0"/>
    <s v="52174"/>
    <s v="914031"/>
    <x v="0"/>
    <x v="0"/>
    <m/>
    <s v="ICC 939 Walmart : Walmart - FY25 Marketing Advanced Analytics Retainer"/>
    <m/>
    <s v="Reclass Top Side JE52166 AI Consulting Rev accounts_Walmart"/>
    <n v="-23098.400000000001"/>
    <x v="2"/>
    <x v="2"/>
    <x v="1"/>
    <s v="ICC 939 Walmart : Walmart - FY25 Marketing Advanced Analytics Retainer"/>
    <x v="2"/>
  </r>
  <r>
    <s v="Journal"/>
    <x v="9"/>
    <s v="Data Science"/>
    <s v="Data Science Revenue"/>
    <d v="2024-08-31T00:00:00"/>
    <x v="0"/>
    <s v="52166"/>
    <s v="913919"/>
    <x v="0"/>
    <x v="0"/>
    <m/>
    <s v="ICC 1051 Wyndham Hotels and Resorts : Wyndham - Guest Analytics Retainer"/>
    <m/>
    <s v="TopSide Management Book Elim related to project ICC 1051 Wyndham Hotels and Resorts : Wyndham - Guest Analytics Retainer"/>
    <n v="-10564.92"/>
    <x v="2"/>
    <x v="6"/>
    <x v="1"/>
    <s v="ICC 1051 Wyndham Hotels and Resorts : Wyndham - Guest Analytics Retainer"/>
    <x v="8"/>
  </r>
  <r>
    <s v="Journal"/>
    <x v="2"/>
    <s v="Data Science"/>
    <s v="Data Science Revenue"/>
    <d v="2024-08-31T00:00:00"/>
    <x v="0"/>
    <s v="51182"/>
    <s v="894361"/>
    <x v="5"/>
    <x v="5"/>
    <s v="16997883282"/>
    <m/>
    <m/>
    <m/>
    <n v="464.21608813902071"/>
    <x v="2"/>
    <x v="28"/>
    <x v="1"/>
    <n v="0"/>
    <x v="40"/>
  </r>
  <r>
    <s v="Journal"/>
    <x v="9"/>
    <s v="Data Science"/>
    <s v="Data Science Revenue"/>
    <d v="2024-08-31T00:00:00"/>
    <x v="0"/>
    <s v="51636"/>
    <s v="901393"/>
    <x v="11"/>
    <x v="11"/>
    <s v="17634612061"/>
    <m/>
    <m/>
    <m/>
    <n v="-2495.92"/>
    <x v="2"/>
    <x v="1"/>
    <x v="1"/>
    <n v="0"/>
    <x v="46"/>
  </r>
  <r>
    <s v="Journal"/>
    <x v="9"/>
    <s v="Data Science"/>
    <s v="Data Science Revenue"/>
    <d v="2024-08-31T00:00:00"/>
    <x v="0"/>
    <s v="52193"/>
    <s v="917162"/>
    <x v="36"/>
    <x v="36"/>
    <s v="18849408353"/>
    <m/>
    <m/>
    <m/>
    <n v="15897.31"/>
    <x v="2"/>
    <x v="1"/>
    <x v="1"/>
    <n v="0"/>
    <x v="1"/>
  </r>
  <r>
    <s v="Journal"/>
    <x v="9"/>
    <s v="Data Science"/>
    <s v="Data Science Revenue"/>
    <d v="2024-08-31T00:00:00"/>
    <x v="0"/>
    <s v="51559"/>
    <s v="898043"/>
    <x v="46"/>
    <x v="46"/>
    <s v="17677233453"/>
    <m/>
    <m/>
    <m/>
    <n v="23484"/>
    <x v="2"/>
    <x v="3"/>
    <x v="1"/>
    <n v="0"/>
    <x v="7"/>
  </r>
  <r>
    <s v="Journal"/>
    <x v="2"/>
    <s v="Data Science"/>
    <s v="Data Science Revenue"/>
    <d v="2024-08-31T00:00:00"/>
    <x v="0"/>
    <s v="51234"/>
    <s v="894402"/>
    <x v="7"/>
    <x v="7"/>
    <s v="17000641921"/>
    <m/>
    <m/>
    <m/>
    <n v="424.19745985117407"/>
    <x v="2"/>
    <x v="28"/>
    <x v="1"/>
    <n v="0"/>
    <x v="42"/>
  </r>
  <r>
    <s v="Journal"/>
    <x v="9"/>
    <s v="Data Science"/>
    <s v="Data Science Revenue"/>
    <d v="2024-08-31T00:00:00"/>
    <x v="0"/>
    <s v="49239"/>
    <s v="888233"/>
    <x v="47"/>
    <x v="47"/>
    <s v="18309196058"/>
    <m/>
    <m/>
    <s v="Retainer Revenue Recognition"/>
    <n v="27533"/>
    <x v="2"/>
    <x v="2"/>
    <x v="1"/>
    <n v="0"/>
    <x v="74"/>
  </r>
  <r>
    <s v="Journal"/>
    <x v="9"/>
    <s v="Data Science"/>
    <s v="Data Science Revenue"/>
    <d v="2024-08-31T00:00:00"/>
    <x v="0"/>
    <s v="49285"/>
    <s v="888243"/>
    <x v="48"/>
    <x v="48"/>
    <s v="17731527745"/>
    <m/>
    <m/>
    <s v="Retainer Revenue Recognition"/>
    <n v="28650.17"/>
    <x v="2"/>
    <x v="1"/>
    <x v="1"/>
    <n v="0"/>
    <x v="27"/>
  </r>
  <r>
    <s v="Journal"/>
    <x v="9"/>
    <s v="Data Science"/>
    <s v="Data Science Revenue"/>
    <d v="2024-08-31T00:00:00"/>
    <x v="0"/>
    <s v="52166"/>
    <s v="913919"/>
    <x v="0"/>
    <x v="0"/>
    <m/>
    <s v="ICC 806 LinkedIn Corporation : LinkedIn Measurement Experimentation Support (Zaid)"/>
    <m/>
    <s v="TopSide Management Book Elim related to project ICC 806 LinkedIn Corporation : LinkedIn Measurement Experimentation Support (Zaid)"/>
    <n v="-7683.58"/>
    <x v="2"/>
    <x v="8"/>
    <x v="1"/>
    <s v="ICC 806 LinkedIn Corporation : LinkedIn Measurement Experimentation Support (Zaid)"/>
    <x v="10"/>
  </r>
  <r>
    <s v="Journal"/>
    <x v="9"/>
    <s v="Data Science"/>
    <s v="Data Science Revenue"/>
    <d v="2024-08-31T00:00:00"/>
    <x v="0"/>
    <s v="52166"/>
    <s v="913919"/>
    <x v="0"/>
    <x v="0"/>
    <m/>
    <s v="ICC 867 CVS Health : Retail Analytics DS and BI - 2024"/>
    <m/>
    <s v="TopSide Management Book Elim related to project ICC 867 CVS Health : Retail Analytics DS and BI - 2024"/>
    <n v="-17288.05"/>
    <x v="2"/>
    <x v="3"/>
    <x v="1"/>
    <s v="ICC 867 CVS Health : Retail Analytics DS and BI - 2024"/>
    <x v="3"/>
  </r>
  <r>
    <s v="Journal"/>
    <x v="9"/>
    <s v="Data Science"/>
    <s v="Data Science Revenue"/>
    <d v="2024-08-31T00:00:00"/>
    <x v="0"/>
    <s v="51650"/>
    <s v="901297"/>
    <x v="11"/>
    <x v="11"/>
    <s v="17634612061"/>
    <m/>
    <m/>
    <m/>
    <n v="28.53"/>
    <x v="2"/>
    <x v="1"/>
    <x v="1"/>
    <n v="0"/>
    <x v="46"/>
  </r>
  <r>
    <s v="Journal"/>
    <x v="2"/>
    <s v="Data Science"/>
    <s v="Data Science Revenue"/>
    <d v="2024-08-31T00:00:00"/>
    <x v="0"/>
    <s v="51223"/>
    <s v="894164"/>
    <x v="7"/>
    <x v="7"/>
    <s v="17000641921"/>
    <m/>
    <m/>
    <m/>
    <n v="424.19745985117407"/>
    <x v="2"/>
    <x v="28"/>
    <x v="1"/>
    <n v="0"/>
    <x v="42"/>
  </r>
  <r>
    <s v="Journal"/>
    <x v="2"/>
    <s v="Data Science"/>
    <s v="Data Science Revenue"/>
    <d v="2024-08-31T00:00:00"/>
    <x v="0"/>
    <s v="51244"/>
    <s v="894412"/>
    <x v="7"/>
    <x v="7"/>
    <s v="17000641921"/>
    <m/>
    <m/>
    <m/>
    <n v="424.19745985117407"/>
    <x v="2"/>
    <x v="28"/>
    <x v="1"/>
    <n v="0"/>
    <x v="42"/>
  </r>
  <r>
    <s v="Journal"/>
    <x v="7"/>
    <s v="FPAI -General"/>
    <s v="Revenue from FPAI"/>
    <d v="2024-08-31T00:00:00"/>
    <x v="0"/>
    <s v="52169"/>
    <s v="913922"/>
    <x v="0"/>
    <x v="0"/>
    <m/>
    <m/>
    <m/>
    <s v="TopSide Management Book Elim related to project (blank)"/>
    <n v="-7544.0682113714747"/>
    <x v="0"/>
    <x v="0"/>
    <x v="0"/>
    <n v="0"/>
    <x v="0"/>
  </r>
  <r>
    <s v="Journal"/>
    <x v="9"/>
    <s v="FPAI -General"/>
    <s v="Revenue from FPAI"/>
    <d v="2024-08-31T00:00:00"/>
    <x v="0"/>
    <s v="51573"/>
    <s v="898152"/>
    <x v="49"/>
    <x v="49"/>
    <s v="17732407187"/>
    <m/>
    <m/>
    <m/>
    <n v="143960"/>
    <x v="0"/>
    <x v="3"/>
    <x v="0"/>
    <n v="0"/>
    <x v="12"/>
  </r>
  <r>
    <s v="Journal"/>
    <x v="5"/>
    <s v="FPAI -General"/>
    <s v="Revenue from FPAI"/>
    <d v="2024-08-31T00:00:00"/>
    <x v="0"/>
    <s v="51997"/>
    <s v="906333"/>
    <x v="0"/>
    <x v="0"/>
    <m/>
    <m/>
    <m/>
    <s v="Sales Invoice Newfold Digital"/>
    <n v="41684"/>
    <x v="0"/>
    <x v="25"/>
    <x v="0"/>
    <n v="0"/>
    <x v="0"/>
  </r>
  <r>
    <s v="Journal"/>
    <x v="7"/>
    <s v="FPAI -General"/>
    <s v="Revenue from FPAI"/>
    <d v="2024-08-31T00:00:00"/>
    <x v="0"/>
    <s v="51917"/>
    <s v="904227"/>
    <x v="0"/>
    <x v="0"/>
    <m/>
    <m/>
    <m/>
    <s v="Sales EE Ltd"/>
    <n v="516507.57075285719"/>
    <x v="0"/>
    <x v="40"/>
    <x v="0"/>
    <n v="0"/>
    <x v="0"/>
  </r>
  <r>
    <s v="Journal"/>
    <x v="5"/>
    <s v="FPAI -General"/>
    <s v="Revenue from FPAI"/>
    <d v="2024-08-31T00:00:00"/>
    <x v="0"/>
    <s v="51997"/>
    <s v="906333"/>
    <x v="0"/>
    <x v="0"/>
    <m/>
    <m/>
    <m/>
    <s v="Sales Invoice Lifetime Fitness"/>
    <n v="66400"/>
    <x v="0"/>
    <x v="41"/>
    <x v="0"/>
    <n v="0"/>
    <x v="0"/>
  </r>
  <r>
    <s v="Journal"/>
    <x v="9"/>
    <s v="FPAI -General"/>
    <s v="Revenue from FPAI"/>
    <d v="2024-08-31T00:00:00"/>
    <x v="0"/>
    <s v="52166"/>
    <s v="913919"/>
    <x v="0"/>
    <x v="0"/>
    <m/>
    <s v="ICC 1245 CVS Health : Pega/FPAI Decisioning"/>
    <m/>
    <s v="TopSide Management Book Elim related to project ICC 1245 CVS Health : Pega/FPAI Decisioning"/>
    <n v="-143960"/>
    <x v="0"/>
    <x v="3"/>
    <x v="0"/>
    <s v="ICC 1245 CVS Health : Pega/FPAI Decisioning"/>
    <x v="12"/>
  </r>
  <r>
    <s v="Journal"/>
    <x v="7"/>
    <s v="FPAI -General"/>
    <s v="Revenue from FPAI"/>
    <d v="2024-08-31T00:00:00"/>
    <x v="0"/>
    <s v="51917"/>
    <s v="904227"/>
    <x v="0"/>
    <x v="0"/>
    <m/>
    <m/>
    <m/>
    <s v="Sales Optima"/>
    <n v="52152.052426868082"/>
    <x v="0"/>
    <x v="42"/>
    <x v="0"/>
    <n v="0"/>
    <x v="0"/>
  </r>
  <r>
    <s v="Journal"/>
    <x v="9"/>
    <s v="FPAI -General"/>
    <s v="Revenue from FPAI"/>
    <d v="2024-08-31T00:00:00"/>
    <x v="0"/>
    <s v="52000"/>
    <s v="906347"/>
    <x v="50"/>
    <x v="50"/>
    <s v="17791738713"/>
    <m/>
    <m/>
    <s v="Adjustment IC revenue"/>
    <n v="-10251.68"/>
    <x v="0"/>
    <x v="10"/>
    <x v="0"/>
    <n v="0"/>
    <x v="13"/>
  </r>
  <r>
    <s v="Journal"/>
    <x v="5"/>
    <s v="FPAI -General"/>
    <s v="Revenue from FPAI"/>
    <d v="2024-08-31T00:00:00"/>
    <x v="0"/>
    <s v="52170"/>
    <s v="913923"/>
    <x v="0"/>
    <x v="0"/>
    <m/>
    <m/>
    <m/>
    <s v="TopSide Management Book Elim related to project (blank)"/>
    <n v="-119842.86"/>
    <x v="0"/>
    <x v="0"/>
    <x v="0"/>
    <n v="0"/>
    <x v="0"/>
  </r>
  <r>
    <s v="Journal"/>
    <x v="9"/>
    <s v="FPAI -General"/>
    <s v="Revenue from FPAI"/>
    <d v="2024-08-31T00:00:00"/>
    <x v="0"/>
    <s v="51823"/>
    <s v="901608"/>
    <x v="50"/>
    <x v="50"/>
    <s v="17791738713"/>
    <m/>
    <m/>
    <s v="Rev Rec According to supporting"/>
    <n v="121055.67999999999"/>
    <x v="0"/>
    <x v="10"/>
    <x v="0"/>
    <n v="0"/>
    <x v="13"/>
  </r>
  <r>
    <s v="Journal"/>
    <x v="5"/>
    <s v="FPAI -General"/>
    <s v="Revenue from FPAI"/>
    <d v="2024-08-31T00:00:00"/>
    <x v="0"/>
    <s v="51997"/>
    <s v="906333"/>
    <x v="0"/>
    <x v="0"/>
    <m/>
    <m/>
    <m/>
    <s v="Sales Invoice ProCom Consulting, Inc."/>
    <n v="79068"/>
    <x v="0"/>
    <x v="43"/>
    <x v="0"/>
    <n v="0"/>
    <x v="0"/>
  </r>
  <r>
    <s v="Journal"/>
    <x v="5"/>
    <s v="FPAI -General"/>
    <s v="Revenue from FPAI"/>
    <d v="2024-08-31T00:00:00"/>
    <x v="0"/>
    <s v="51997"/>
    <s v="906333"/>
    <x v="0"/>
    <x v="0"/>
    <m/>
    <m/>
    <m/>
    <s v="Sales Invoice Innova Solutions"/>
    <n v="476462.33"/>
    <x v="0"/>
    <x v="44"/>
    <x v="0"/>
    <n v="0"/>
    <x v="0"/>
  </r>
  <r>
    <s v="Journal"/>
    <x v="9"/>
    <s v="FPAI -General"/>
    <s v="Revenue from FPAI"/>
    <d v="2024-08-31T00:00:00"/>
    <x v="0"/>
    <s v="52166"/>
    <s v="913919"/>
    <x v="0"/>
    <x v="0"/>
    <m/>
    <s v="ICC 1183 The William Carter Company : Carter's - Pega phase 1 implementation cx strategy"/>
    <m/>
    <s v="TopSide Management Book Elim related to project ICC 1183 The William Carter Company : Carter's - Pega phase 1 implementation cx strategy"/>
    <n v="-110804"/>
    <x v="0"/>
    <x v="10"/>
    <x v="0"/>
    <s v="ICC 1183 The William Carter Company : Carter's - Pega phase 1 implementation cx strategy"/>
    <x v="13"/>
  </r>
  <r>
    <s v="Journal"/>
    <x v="1"/>
    <s v="AI Consulting"/>
    <s v="AI Consulting Revenue"/>
    <d v="2024-08-30T00:00:00"/>
    <x v="0"/>
    <s v="51594"/>
    <s v="898555"/>
    <x v="0"/>
    <x v="0"/>
    <m/>
    <m/>
    <m/>
    <s v="BT (FPAI) IC rev reclass August"/>
    <n v="-49280.62313193248"/>
    <x v="1"/>
    <x v="12"/>
    <x v="1"/>
    <n v="0"/>
    <x v="0"/>
  </r>
  <r>
    <s v="Journal"/>
    <x v="1"/>
    <s v="AI Consulting"/>
    <s v="AI Consulting Revenue"/>
    <d v="2024-08-30T00:00:00"/>
    <x v="0"/>
    <s v="51596"/>
    <s v="898557"/>
    <x v="3"/>
    <x v="3"/>
    <m/>
    <m/>
    <m/>
    <s v="Reclass Walmart to IC Aug revenues"/>
    <n v="-26408.308201884509"/>
    <x v="1"/>
    <x v="2"/>
    <x v="1"/>
    <n v="0"/>
    <x v="2"/>
  </r>
  <r>
    <s v="Journal"/>
    <x v="1"/>
    <s v="AI Consulting"/>
    <s v="AI Consulting Revenue"/>
    <d v="2024-08-30T00:00:00"/>
    <x v="0"/>
    <s v="51623"/>
    <s v="901287"/>
    <x v="0"/>
    <x v="0"/>
    <m/>
    <m/>
    <m/>
    <s v="Reclass Hyatt to IC Aug revenues"/>
    <n v="-14544.034370245226"/>
    <x v="1"/>
    <x v="18"/>
    <x v="1"/>
    <n v="0"/>
    <x v="0"/>
  </r>
  <r>
    <s v="Journal"/>
    <x v="1"/>
    <s v="AI Consulting"/>
    <s v="AI Consulting Revenue"/>
    <d v="2024-08-30T00:00:00"/>
    <x v="0"/>
    <s v="51593"/>
    <s v="898554"/>
    <x v="0"/>
    <x v="0"/>
    <m/>
    <s v="ICC 1019 ICC in Forth Point Represents Blend360 : Legrand - Cablofil Managed Service Level Agreement"/>
    <m/>
    <s v="Legrand IC rev reclass August"/>
    <n v="-778.47593694579268"/>
    <x v="1"/>
    <x v="11"/>
    <x v="1"/>
    <s v="ICC 1019 ICC in Forth Point Represents Blend360 : Legrand - Cablofil Managed Service Level Agreement"/>
    <x v="14"/>
  </r>
  <r>
    <s v="Journal"/>
    <x v="9"/>
    <s v="AI Consulting"/>
    <s v="AI Consulting Revenue"/>
    <d v="2024-08-31T00:00:00"/>
    <x v="0"/>
    <s v="52174"/>
    <s v="914031"/>
    <x v="0"/>
    <x v="0"/>
    <m/>
    <s v="ICC 1294 Hyatt : Hyatt - Product Manager Need"/>
    <m/>
    <s v="Reclass Top Side JE52166 AI Consulting Rev accounts"/>
    <n v="14543.27"/>
    <x v="6"/>
    <x v="18"/>
    <x v="1"/>
    <s v="ICC 1294 Hyatt : Hyatt - Product Manager Need"/>
    <x v="75"/>
  </r>
  <r>
    <s v="Journal"/>
    <x v="1"/>
    <s v="AI Consulting"/>
    <s v="AI Consulting Revenue"/>
    <d v="2024-08-31T00:00:00"/>
    <x v="0"/>
    <s v="51484"/>
    <s v="895558"/>
    <x v="51"/>
    <x v="51"/>
    <m/>
    <m/>
    <m/>
    <m/>
    <n v="27657.680560399382"/>
    <x v="1"/>
    <x v="45"/>
    <x v="1"/>
    <n v="0"/>
    <x v="76"/>
  </r>
  <r>
    <s v="Journal"/>
    <x v="1"/>
    <s v="AI Consulting"/>
    <s v="AI Consulting Revenue"/>
    <d v="2024-08-31T00:00:00"/>
    <x v="0"/>
    <s v="49511"/>
    <s v="890159"/>
    <x v="52"/>
    <x v="52"/>
    <m/>
    <m/>
    <m/>
    <m/>
    <n v="610.35597936673537"/>
    <x v="1"/>
    <x v="18"/>
    <x v="1"/>
    <n v="0"/>
    <x v="75"/>
  </r>
  <r>
    <s v="Journal"/>
    <x v="9"/>
    <s v="AI Consulting"/>
    <s v="AI Consulting Revenue"/>
    <d v="2024-08-31T00:00:00"/>
    <x v="0"/>
    <s v="52166"/>
    <s v="913919"/>
    <x v="0"/>
    <x v="0"/>
    <m/>
    <s v="ICC 1294 Hyatt : Hyatt - Product Manager Need"/>
    <m/>
    <s v="TopSide Management Book Elim related to project ICC 1294 Hyatt : Hyatt - Product Manager Need"/>
    <n v="-14543.27"/>
    <x v="6"/>
    <x v="18"/>
    <x v="1"/>
    <s v="ICC 1294 Hyatt : Hyatt - Product Manager Need"/>
    <x v="75"/>
  </r>
  <r>
    <s v="Journal"/>
    <x v="1"/>
    <s v="AI Consulting"/>
    <s v="AI Consulting Revenue"/>
    <d v="2024-08-31T00:00:00"/>
    <x v="0"/>
    <s v="49358"/>
    <s v="889836"/>
    <x v="53"/>
    <x v="53"/>
    <m/>
    <m/>
    <m/>
    <m/>
    <n v="781.72622103486799"/>
    <x v="1"/>
    <x v="11"/>
    <x v="1"/>
    <n v="0"/>
    <x v="14"/>
  </r>
  <r>
    <s v="Journal"/>
    <x v="1"/>
    <s v="AI Consulting"/>
    <s v="AI Consulting Revenue"/>
    <d v="2024-08-31T00:00:00"/>
    <x v="0"/>
    <s v="49483"/>
    <s v="890137"/>
    <x v="52"/>
    <x v="52"/>
    <m/>
    <m/>
    <m/>
    <m/>
    <n v="610.35597936673537"/>
    <x v="1"/>
    <x v="18"/>
    <x v="1"/>
    <n v="0"/>
    <x v="75"/>
  </r>
  <r>
    <s v="Journal"/>
    <x v="1"/>
    <s v="AI Consulting"/>
    <s v="AI Consulting Revenue"/>
    <d v="2024-08-31T00:00:00"/>
    <x v="0"/>
    <s v="49485"/>
    <s v="890139"/>
    <x v="52"/>
    <x v="52"/>
    <m/>
    <m/>
    <m/>
    <m/>
    <n v="1046.3151367394785"/>
    <x v="1"/>
    <x v="18"/>
    <x v="1"/>
    <n v="0"/>
    <x v="75"/>
  </r>
  <r>
    <s v="Journal"/>
    <x v="1"/>
    <s v="AI Consulting"/>
    <s v="AI Consulting Revenue"/>
    <d v="2024-08-31T00:00:00"/>
    <x v="0"/>
    <s v="49412"/>
    <s v="889887"/>
    <x v="54"/>
    <x v="54"/>
    <m/>
    <m/>
    <m/>
    <m/>
    <n v="25660.137545331996"/>
    <x v="1"/>
    <x v="12"/>
    <x v="1"/>
    <n v="0"/>
    <x v="35"/>
  </r>
  <r>
    <s v="Journal"/>
    <x v="1"/>
    <s v="AI Consulting"/>
    <s v="AI Consulting Revenue"/>
    <d v="2024-08-31T00:00:00"/>
    <x v="0"/>
    <s v="49419"/>
    <s v="889894"/>
    <x v="54"/>
    <x v="54"/>
    <m/>
    <m/>
    <m/>
    <m/>
    <n v="3849.0206317997995"/>
    <x v="1"/>
    <x v="12"/>
    <x v="1"/>
    <n v="0"/>
    <x v="35"/>
  </r>
  <r>
    <s v="Journal"/>
    <x v="1"/>
    <s v="AI Consulting"/>
    <s v="AI Consulting Revenue"/>
    <d v="2024-08-31T00:00:00"/>
    <x v="0"/>
    <s v="51517"/>
    <s v="895756"/>
    <x v="51"/>
    <x v="51"/>
    <m/>
    <m/>
    <m/>
    <m/>
    <n v="-34613.551691918605"/>
    <x v="1"/>
    <x v="45"/>
    <x v="1"/>
    <n v="0"/>
    <x v="76"/>
  </r>
  <r>
    <s v="Journal"/>
    <x v="1"/>
    <s v="AI Consulting"/>
    <s v="AI Consulting Revenue"/>
    <d v="2024-08-31T00:00:00"/>
    <x v="0"/>
    <s v="49495"/>
    <s v="890148"/>
    <x v="52"/>
    <x v="52"/>
    <m/>
    <m/>
    <m/>
    <m/>
    <n v="871.93147379038123"/>
    <x v="1"/>
    <x v="18"/>
    <x v="1"/>
    <n v="0"/>
    <x v="75"/>
  </r>
  <r>
    <s v="Journal"/>
    <x v="1"/>
    <s v="AI Consulting"/>
    <s v="AI Consulting Revenue"/>
    <d v="2024-08-31T00:00:00"/>
    <x v="0"/>
    <s v="49498"/>
    <s v="890152"/>
    <x v="52"/>
    <x v="52"/>
    <m/>
    <m/>
    <m/>
    <m/>
    <n v="784.73964231583261"/>
    <x v="1"/>
    <x v="18"/>
    <x v="1"/>
    <n v="0"/>
    <x v="75"/>
  </r>
  <r>
    <s v="Journal"/>
    <x v="9"/>
    <s v="AI Consulting"/>
    <s v="AI Consulting Revenue"/>
    <d v="2024-08-31T00:00:00"/>
    <x v="0"/>
    <s v="52174"/>
    <s v="914031"/>
    <x v="0"/>
    <x v="0"/>
    <m/>
    <s v="ICC 939 Walmart : Walmart - FY25 Marketing Advanced Analytics Retainer"/>
    <m/>
    <s v="Reclass Top Side JE52166 AI Consulting Rev accounts"/>
    <n v="26406.92"/>
    <x v="6"/>
    <x v="2"/>
    <x v="1"/>
    <s v="ICC 939 Walmart : Walmart - FY25 Marketing Advanced Analytics Retainer"/>
    <x v="2"/>
  </r>
  <r>
    <s v="Journal"/>
    <x v="1"/>
    <s v="AI Consulting"/>
    <s v="AI Consulting Revenue"/>
    <d v="2024-08-31T00:00:00"/>
    <x v="0"/>
    <s v="49509"/>
    <s v="889951"/>
    <x v="52"/>
    <x v="52"/>
    <m/>
    <m/>
    <m/>
    <m/>
    <n v="523.16414789218675"/>
    <x v="1"/>
    <x v="18"/>
    <x v="1"/>
    <n v="0"/>
    <x v="75"/>
  </r>
  <r>
    <s v="Journal"/>
    <x v="1"/>
    <s v="AI Consulting"/>
    <s v="AI Consulting Revenue"/>
    <d v="2024-08-31T00:00:00"/>
    <x v="0"/>
    <s v="49493"/>
    <s v="889946"/>
    <x v="52"/>
    <x v="52"/>
    <m/>
    <m/>
    <m/>
    <m/>
    <n v="959.12330526492985"/>
    <x v="1"/>
    <x v="18"/>
    <x v="1"/>
    <n v="0"/>
    <x v="75"/>
  </r>
  <r>
    <s v="Journal"/>
    <x v="1"/>
    <s v="AI Consulting"/>
    <s v="AI Consulting Revenue"/>
    <d v="2024-08-31T00:00:00"/>
    <x v="0"/>
    <s v="49479"/>
    <s v="889945"/>
    <x v="52"/>
    <x v="52"/>
    <m/>
    <m/>
    <m/>
    <m/>
    <n v="435.95915737274311"/>
    <x v="1"/>
    <x v="18"/>
    <x v="1"/>
    <n v="0"/>
    <x v="75"/>
  </r>
  <r>
    <s v="Journal"/>
    <x v="1"/>
    <s v="AI Consulting"/>
    <s v="AI Consulting Revenue"/>
    <d v="2024-08-31T00:00:00"/>
    <x v="0"/>
    <s v="49515"/>
    <s v="890163"/>
    <x v="52"/>
    <x v="52"/>
    <m/>
    <m/>
    <m/>
    <m/>
    <n v="784.73964231583261"/>
    <x v="1"/>
    <x v="18"/>
    <x v="1"/>
    <n v="0"/>
    <x v="75"/>
  </r>
  <r>
    <s v="Journal"/>
    <x v="1"/>
    <s v="AI Consulting"/>
    <s v="AI Consulting Revenue"/>
    <d v="2024-08-31T00:00:00"/>
    <x v="0"/>
    <s v="51520"/>
    <s v="895758"/>
    <x v="51"/>
    <x v="51"/>
    <m/>
    <m/>
    <m/>
    <m/>
    <n v="11537.85056397287"/>
    <x v="1"/>
    <x v="45"/>
    <x v="1"/>
    <n v="0"/>
    <x v="76"/>
  </r>
  <r>
    <s v="Journal"/>
    <x v="1"/>
    <s v="AI Consulting"/>
    <s v="AI Consulting Revenue"/>
    <d v="2024-08-31T00:00:00"/>
    <x v="0"/>
    <s v="49491"/>
    <s v="890145"/>
    <x v="52"/>
    <x v="52"/>
    <m/>
    <m/>
    <m/>
    <m/>
    <n v="959.12330526492985"/>
    <x v="1"/>
    <x v="18"/>
    <x v="1"/>
    <n v="0"/>
    <x v="75"/>
  </r>
  <r>
    <s v="Journal"/>
    <x v="9"/>
    <s v="AI Consulting"/>
    <s v="AI Consulting Revenue"/>
    <d v="2024-08-31T00:00:00"/>
    <x v="0"/>
    <s v="52166"/>
    <s v="913919"/>
    <x v="0"/>
    <x v="0"/>
    <m/>
    <s v="ICC 1019 ICC in Forth Point Represents Blend360 : Legrand - Cablofil Managed Service Level Agreement"/>
    <m/>
    <s v="TopSide Management Book Elim related to project ICC 1019 ICC in Forth Point Represents Blend360 : Legrand - Cablofil Managed Service Level Agreement"/>
    <n v="-778.44"/>
    <x v="6"/>
    <x v="11"/>
    <x v="1"/>
    <s v="ICC 1019 ICC in Forth Point Represents Blend360 : Legrand - Cablofil Managed Service Level Agreement"/>
    <x v="14"/>
  </r>
  <r>
    <s v="Journal"/>
    <x v="1"/>
    <s v="AI Consulting"/>
    <s v="AI Consulting Revenue"/>
    <d v="2024-08-31T00:00:00"/>
    <x v="0"/>
    <s v="49501"/>
    <s v="890153"/>
    <x v="52"/>
    <x v="52"/>
    <m/>
    <m/>
    <m/>
    <m/>
    <n v="610.35597936673537"/>
    <x v="1"/>
    <x v="18"/>
    <x v="1"/>
    <n v="0"/>
    <x v="75"/>
  </r>
  <r>
    <s v="Journal"/>
    <x v="1"/>
    <s v="AI Consulting"/>
    <s v="AI Consulting Revenue"/>
    <d v="2024-08-31T00:00:00"/>
    <x v="0"/>
    <s v="49414"/>
    <s v="889889"/>
    <x v="54"/>
    <x v="54"/>
    <m/>
    <m/>
    <m/>
    <m/>
    <n v="526.36179580168198"/>
    <x v="1"/>
    <x v="12"/>
    <x v="1"/>
    <n v="0"/>
    <x v="35"/>
  </r>
  <r>
    <s v="Journal"/>
    <x v="1"/>
    <s v="AI Consulting"/>
    <s v="AI Consulting Revenue"/>
    <d v="2024-08-31T00:00:00"/>
    <x v="0"/>
    <s v="49505"/>
    <s v="890155"/>
    <x v="52"/>
    <x v="52"/>
    <m/>
    <m/>
    <m/>
    <m/>
    <n v="697.54781084128399"/>
    <x v="1"/>
    <x v="18"/>
    <x v="1"/>
    <n v="0"/>
    <x v="75"/>
  </r>
  <r>
    <s v="Journal"/>
    <x v="13"/>
    <s v="AI Consulting"/>
    <s v="AI Consulting Revenue"/>
    <d v="2024-08-31T00:00:00"/>
    <x v="0"/>
    <s v="49368"/>
    <s v="889844"/>
    <x v="55"/>
    <x v="55"/>
    <s v="17754450089"/>
    <m/>
    <m/>
    <m/>
    <n v="7332.8450097839996"/>
    <x v="1"/>
    <x v="46"/>
    <x v="1"/>
    <n v="0"/>
    <x v="77"/>
  </r>
  <r>
    <s v="Journal"/>
    <x v="1"/>
    <s v="AI Consulting"/>
    <s v="AI Consulting Revenue"/>
    <d v="2024-08-31T00:00:00"/>
    <x v="0"/>
    <s v="51485"/>
    <s v="895458"/>
    <x v="51"/>
    <x v="51"/>
    <m/>
    <m/>
    <m/>
    <m/>
    <n v="34613.551691918605"/>
    <x v="1"/>
    <x v="45"/>
    <x v="1"/>
    <n v="0"/>
    <x v="76"/>
  </r>
  <r>
    <s v="Journal"/>
    <x v="1"/>
    <s v="AI Consulting"/>
    <s v="AI Consulting Revenue"/>
    <d v="2024-08-31T00:00:00"/>
    <x v="0"/>
    <s v="49489"/>
    <s v="890143"/>
    <x v="52"/>
    <x v="52"/>
    <m/>
    <m/>
    <m/>
    <m/>
    <n v="959.12330526492985"/>
    <x v="1"/>
    <x v="18"/>
    <x v="1"/>
    <n v="0"/>
    <x v="75"/>
  </r>
  <r>
    <s v="Journal"/>
    <x v="1"/>
    <s v="AI Consulting"/>
    <s v="AI Consulting Revenue"/>
    <d v="2024-08-31T00:00:00"/>
    <x v="0"/>
    <s v="49507"/>
    <s v="890156"/>
    <x v="52"/>
    <x v="52"/>
    <m/>
    <m/>
    <m/>
    <m/>
    <n v="1002.7192210022042"/>
    <x v="1"/>
    <x v="18"/>
    <x v="1"/>
    <n v="0"/>
    <x v="75"/>
  </r>
  <r>
    <s v="Journal"/>
    <x v="1"/>
    <s v="AI Consulting"/>
    <s v="AI Consulting Revenue"/>
    <d v="2024-08-31T00:00:00"/>
    <x v="0"/>
    <s v="49513"/>
    <s v="890161"/>
    <x v="52"/>
    <x v="52"/>
    <m/>
    <m/>
    <m/>
    <m/>
    <n v="610.35597936673537"/>
    <x v="1"/>
    <x v="18"/>
    <x v="1"/>
    <n v="0"/>
    <x v="75"/>
  </r>
  <r>
    <s v="Journal"/>
    <x v="7"/>
    <s v="AI Consulting"/>
    <s v="AI Consulting Revenue"/>
    <d v="2024-08-31T00:00:00"/>
    <x v="0"/>
    <s v="52169"/>
    <s v="913922"/>
    <x v="0"/>
    <x v="0"/>
    <m/>
    <s v="ICC 1020 ICC in Forth Point Represents FutureproofAI : British Telecom - Delivery Lead 2024"/>
    <m/>
    <s v="TopSide Management Book Elim related to project ICC 1020 ICC in Forth Point Represents FutureproofAI : British Telecom - Delivery Lead 2024"/>
    <n v="-49290.53195570824"/>
    <x v="0"/>
    <x v="12"/>
    <x v="0"/>
    <s v="ICC 1020 ICC in Forth Point Represents FutureproofAI : British Telecom - Delivery Lead 2024"/>
    <x v="35"/>
  </r>
  <r>
    <s v="Journal"/>
    <x v="1"/>
    <s v="AI Consulting"/>
    <s v="AI Consulting Revenue"/>
    <d v="2024-08-31T00:00:00"/>
    <x v="0"/>
    <s v="49417"/>
    <s v="889891"/>
    <x v="54"/>
    <x v="54"/>
    <m/>
    <m/>
    <m/>
    <m/>
    <n v="19245.103158998998"/>
    <x v="1"/>
    <x v="12"/>
    <x v="1"/>
    <n v="0"/>
    <x v="35"/>
  </r>
  <r>
    <s v="Journal"/>
    <x v="1"/>
    <s v="AI Consulting"/>
    <s v="AI Consulting Revenue"/>
    <d v="2024-08-31T00:00:00"/>
    <x v="0"/>
    <s v="49503"/>
    <s v="890154"/>
    <x v="52"/>
    <x v="52"/>
    <m/>
    <m/>
    <m/>
    <m/>
    <n v="784.73964231583261"/>
    <x v="1"/>
    <x v="18"/>
    <x v="1"/>
    <n v="0"/>
    <x v="75"/>
  </r>
  <r>
    <s v="Journal"/>
    <x v="1"/>
    <s v="AI Consulting"/>
    <s v="AI Consulting Revenue"/>
    <d v="2024-08-31T00:00:00"/>
    <x v="0"/>
    <s v="49560"/>
    <s v="890193"/>
    <x v="56"/>
    <x v="56"/>
    <s v="18841851442"/>
    <m/>
    <m/>
    <m/>
    <n v="4650.3801478180703"/>
    <x v="1"/>
    <x v="16"/>
    <x v="1"/>
    <n v="0"/>
    <x v="78"/>
  </r>
  <r>
    <s v="Journal"/>
    <x v="1"/>
    <s v="AI Consulting"/>
    <s v="AI Consulting Revenue"/>
    <d v="2024-08-31T00:00:00"/>
    <x v="0"/>
    <s v="51537"/>
    <s v="896266"/>
    <x v="57"/>
    <x v="57"/>
    <m/>
    <m/>
    <m/>
    <m/>
    <n v="10593.031140508851"/>
    <x v="1"/>
    <x v="38"/>
    <x v="1"/>
    <n v="0"/>
    <x v="79"/>
  </r>
  <r>
    <s v="Journal"/>
    <x v="1"/>
    <s v="AI Consulting"/>
    <s v="AI Consulting Revenue"/>
    <d v="2024-08-31T00:00:00"/>
    <x v="0"/>
    <s v="51534"/>
    <s v="896263"/>
    <x v="37"/>
    <x v="37"/>
    <m/>
    <m/>
    <m/>
    <m/>
    <n v="83720.475431236526"/>
    <x v="1"/>
    <x v="38"/>
    <x v="1"/>
    <n v="0"/>
    <x v="67"/>
  </r>
  <r>
    <s v="Journal"/>
    <x v="1"/>
    <s v="AI Consulting"/>
    <s v="AI Consulting Revenue"/>
    <d v="2024-08-31T00:00:00"/>
    <x v="0"/>
    <s v="49475"/>
    <s v="889941"/>
    <x v="3"/>
    <x v="3"/>
    <m/>
    <m/>
    <m/>
    <m/>
    <n v="26518.738906643703"/>
    <x v="1"/>
    <x v="2"/>
    <x v="1"/>
    <n v="0"/>
    <x v="2"/>
  </r>
  <r>
    <s v="Journal"/>
    <x v="1"/>
    <s v="AI Consulting"/>
    <s v="AI Consulting Revenue"/>
    <d v="2024-08-31T00:00:00"/>
    <x v="0"/>
    <s v="49497"/>
    <s v="890150"/>
    <x v="52"/>
    <x v="52"/>
    <m/>
    <m/>
    <m/>
    <m/>
    <n v="959.12330526492985"/>
    <x v="1"/>
    <x v="18"/>
    <x v="1"/>
    <n v="0"/>
    <x v="75"/>
  </r>
  <r>
    <s v="Journal"/>
    <x v="1"/>
    <s v="AI Consulting"/>
    <s v="AI Consulting Revenue"/>
    <d v="2024-08-31T00:00:00"/>
    <x v="0"/>
    <s v="49481"/>
    <s v="890135"/>
    <x v="52"/>
    <x v="52"/>
    <m/>
    <m/>
    <m/>
    <m/>
    <n v="610.35597936673537"/>
    <x v="1"/>
    <x v="18"/>
    <x v="1"/>
    <n v="0"/>
    <x v="75"/>
  </r>
  <r>
    <s v="Journal"/>
    <x v="1"/>
    <s v="AI Consulting"/>
    <s v="AI Consulting Revenue"/>
    <d v="2024-08-31T00:00:00"/>
    <x v="0"/>
    <s v="49487"/>
    <s v="890141"/>
    <x v="52"/>
    <x v="52"/>
    <m/>
    <m/>
    <m/>
    <m/>
    <n v="784.73964231583261"/>
    <x v="1"/>
    <x v="18"/>
    <x v="1"/>
    <n v="0"/>
    <x v="75"/>
  </r>
  <r>
    <s v="Journal"/>
    <x v="9"/>
    <s v="AI Consulting"/>
    <s v="AI Consulting Revenue"/>
    <d v="2024-08-31T00:00:00"/>
    <x v="0"/>
    <s v="52166"/>
    <s v="913919"/>
    <x v="0"/>
    <x v="0"/>
    <m/>
    <s v="ICC 939 Walmart : Walmart - FY25 Marketing Advanced Analytics Retainer"/>
    <m/>
    <s v="TopSide Management Book Elim related to project ICC 939 Walmart : Walmart - FY25 Marketing Advanced Analytics Retainer"/>
    <n v="-26406.92"/>
    <x v="6"/>
    <x v="2"/>
    <x v="1"/>
    <s v="ICC 939 Walmart : Walmart - FY25 Marketing Advanced Analytics Retainer"/>
    <x v="2"/>
  </r>
  <r>
    <s v="Journal"/>
    <x v="4"/>
    <s v="CX"/>
    <s v="CX Intelligent Application Revenue"/>
    <d v="2024-08-30T00:00:00"/>
    <x v="0"/>
    <s v="51591"/>
    <s v="898452"/>
    <x v="0"/>
    <x v="0"/>
    <m/>
    <m/>
    <m/>
    <s v="Amperity Doc Martens IC rev reclass Aug"/>
    <n v="-6927.1898647046273"/>
    <x v="8"/>
    <x v="24"/>
    <x v="1"/>
    <n v="0"/>
    <x v="0"/>
  </r>
  <r>
    <s v="Journal"/>
    <x v="9"/>
    <s v="CX"/>
    <s v="CX Intelligent Application Revenue"/>
    <d v="2024-08-31T00:00:00"/>
    <x v="0"/>
    <s v="51717"/>
    <s v="901338"/>
    <x v="58"/>
    <x v="58"/>
    <s v="14611530574"/>
    <m/>
    <m/>
    <m/>
    <n v="71.88"/>
    <x v="8"/>
    <x v="47"/>
    <x v="1"/>
    <n v="0"/>
    <x v="80"/>
  </r>
  <r>
    <s v="Journal"/>
    <x v="9"/>
    <s v="CX"/>
    <s v="CX Intelligent Application Revenue"/>
    <d v="2024-08-31T00:00:00"/>
    <x v="0"/>
    <s v="51653"/>
    <s v="901300"/>
    <x v="59"/>
    <x v="59"/>
    <s v="14545854040"/>
    <m/>
    <m/>
    <m/>
    <n v="476.34"/>
    <x v="8"/>
    <x v="22"/>
    <x v="1"/>
    <n v="0"/>
    <x v="81"/>
  </r>
  <r>
    <s v="Journal"/>
    <x v="9"/>
    <s v="CX"/>
    <s v="CX Intelligent Application Revenue"/>
    <d v="2024-08-31T00:00:00"/>
    <x v="0"/>
    <s v="51829"/>
    <s v="901615"/>
    <x v="60"/>
    <x v="60"/>
    <s v="14339724132"/>
    <m/>
    <m/>
    <m/>
    <n v="18299.45"/>
    <x v="8"/>
    <x v="22"/>
    <x v="1"/>
    <n v="0"/>
    <x v="82"/>
  </r>
  <r>
    <s v="Journal"/>
    <x v="9"/>
    <s v="CX"/>
    <s v="CX Intelligent Application Revenue"/>
    <d v="2024-08-31T00:00:00"/>
    <x v="0"/>
    <s v="51657"/>
    <s v="901303"/>
    <x v="59"/>
    <x v="59"/>
    <s v="14545854040"/>
    <m/>
    <m/>
    <m/>
    <n v="5205.34"/>
    <x v="8"/>
    <x v="22"/>
    <x v="1"/>
    <n v="0"/>
    <x v="81"/>
  </r>
  <r>
    <s v="Journal"/>
    <x v="9"/>
    <s v="CX"/>
    <s v="CX Intelligent Application Revenue"/>
    <d v="2024-08-31T00:00:00"/>
    <x v="0"/>
    <s v="51683"/>
    <s v="901413"/>
    <x v="61"/>
    <x v="61"/>
    <s v="16534047054"/>
    <m/>
    <m/>
    <m/>
    <n v="0.09"/>
    <x v="8"/>
    <x v="22"/>
    <x v="1"/>
    <n v="0"/>
    <x v="83"/>
  </r>
  <r>
    <s v="Journal"/>
    <x v="9"/>
    <s v="CX"/>
    <s v="CX Intelligent Application Revenue"/>
    <d v="2024-08-31T00:00:00"/>
    <x v="0"/>
    <s v="51660"/>
    <s v="901492"/>
    <x v="59"/>
    <x v="59"/>
    <s v="14545854040"/>
    <m/>
    <m/>
    <m/>
    <n v="105.19"/>
    <x v="8"/>
    <x v="22"/>
    <x v="1"/>
    <n v="0"/>
    <x v="81"/>
  </r>
  <r>
    <s v="Journal"/>
    <x v="9"/>
    <s v="CX"/>
    <s v="CX Intelligent Application Revenue"/>
    <d v="2024-08-31T00:00:00"/>
    <x v="0"/>
    <s v="52166"/>
    <s v="913919"/>
    <x v="0"/>
    <x v="0"/>
    <m/>
    <s v="ICC 1207 Newfold : Newfold Adobe Analytics support"/>
    <m/>
    <s v="TopSide Management Book Elim related to project ICC 1207 Newfold : Newfold Adobe Analytics support"/>
    <n v="-17127.04"/>
    <x v="8"/>
    <x v="25"/>
    <x v="1"/>
    <s v="ICC 1207 Newfold : Newfold Adobe Analytics support"/>
    <x v="37"/>
  </r>
  <r>
    <s v="Journal"/>
    <x v="9"/>
    <s v="CX"/>
    <s v="CX Intelligent Application Revenue"/>
    <d v="2024-08-31T00:00:00"/>
    <x v="0"/>
    <s v="52166"/>
    <s v="913919"/>
    <x v="0"/>
    <x v="0"/>
    <m/>
    <s v="ICC 1126 ICC in Engagement Factory UK Represents Represents Blend360 : Amperity Premium Services Pod_R1"/>
    <m/>
    <s v="TopSide Management Book Elim related to project ICC 1126 ICC in Engagement Factory UK Represents Represents Blend360 : Amperity Premium Services Pod_R1"/>
    <n v="-6927.19"/>
    <x v="8"/>
    <x v="24"/>
    <x v="1"/>
    <s v="ICC 1126 ICC in Engagement Factory UK Represents Represents Blend360 : Amperity Premium Services Pod_R1"/>
    <x v="36"/>
  </r>
  <r>
    <s v="Journal"/>
    <x v="5"/>
    <s v="CX"/>
    <s v="CX Intelligent Application Revenue"/>
    <d v="2024-08-31T00:00:00"/>
    <x v="0"/>
    <s v="52170"/>
    <s v="913923"/>
    <x v="0"/>
    <x v="0"/>
    <m/>
    <s v="ICC 1207 Newfold : Newfold Adobe Analytics support"/>
    <m/>
    <s v="TopSide Management Book Elim related to project ICC 1207 Newfold : Newfold Adobe Analytics support"/>
    <n v="-67000"/>
    <x v="0"/>
    <x v="25"/>
    <x v="0"/>
    <s v="ICC 1207 Newfold : Newfold Adobe Analytics support"/>
    <x v="17"/>
  </r>
  <r>
    <s v="Journal"/>
    <x v="9"/>
    <s v="CX"/>
    <s v="CX Intelligent Application Revenue"/>
    <d v="2024-08-31T00:00:00"/>
    <x v="0"/>
    <s v="51664"/>
    <s v="901409"/>
    <x v="59"/>
    <x v="59"/>
    <s v="14545854040"/>
    <m/>
    <m/>
    <m/>
    <n v="36.39"/>
    <x v="8"/>
    <x v="22"/>
    <x v="1"/>
    <n v="0"/>
    <x v="81"/>
  </r>
  <r>
    <s v="Journal"/>
    <x v="9"/>
    <s v="CX"/>
    <s v="CX Intelligent Application Revenue"/>
    <d v="2024-08-31T00:00:00"/>
    <x v="0"/>
    <s v="52001"/>
    <s v="906348"/>
    <x v="50"/>
    <x v="50"/>
    <s v="17791738713"/>
    <m/>
    <m/>
    <s v="Adjustment IC revenue"/>
    <n v="10251.68"/>
    <x v="8"/>
    <x v="10"/>
    <x v="1"/>
    <n v="0"/>
    <x v="13"/>
  </r>
  <r>
    <s v="Journal"/>
    <x v="9"/>
    <s v="CX"/>
    <s v="CX Intelligent Application Revenue"/>
    <d v="2024-08-31T00:00:00"/>
    <x v="0"/>
    <s v="51686"/>
    <s v="901417"/>
    <x v="50"/>
    <x v="50"/>
    <s v="17791738713"/>
    <m/>
    <m/>
    <m/>
    <n v="7889.34"/>
    <x v="8"/>
    <x v="10"/>
    <x v="1"/>
    <n v="0"/>
    <x v="13"/>
  </r>
  <r>
    <s v="Journal"/>
    <x v="9"/>
    <s v="CX"/>
    <s v="CX Intelligent Application Revenue"/>
    <d v="2024-08-31T00:00:00"/>
    <x v="0"/>
    <s v="51669"/>
    <s v="901411"/>
    <x v="59"/>
    <x v="59"/>
    <s v="14545854040"/>
    <m/>
    <m/>
    <m/>
    <n v="110.09"/>
    <x v="8"/>
    <x v="22"/>
    <x v="1"/>
    <n v="0"/>
    <x v="81"/>
  </r>
  <r>
    <s v="Journal"/>
    <x v="9"/>
    <s v="CX"/>
    <s v="CX Intelligent Application Revenue"/>
    <d v="2024-08-31T00:00:00"/>
    <x v="0"/>
    <s v="51768"/>
    <s v="901366"/>
    <x v="58"/>
    <x v="58"/>
    <s v="14611530574"/>
    <m/>
    <m/>
    <m/>
    <n v="9343.16"/>
    <x v="8"/>
    <x v="47"/>
    <x v="1"/>
    <n v="0"/>
    <x v="80"/>
  </r>
  <r>
    <s v="Journal"/>
    <x v="9"/>
    <s v="CX"/>
    <s v="CX Intelligent Application Revenue"/>
    <d v="2024-08-31T00:00:00"/>
    <x v="0"/>
    <s v="51628"/>
    <s v="901291"/>
    <x v="62"/>
    <x v="62"/>
    <s v="14229444098"/>
    <m/>
    <m/>
    <m/>
    <n v="7225.43"/>
    <x v="8"/>
    <x v="22"/>
    <x v="1"/>
    <n v="0"/>
    <x v="84"/>
  </r>
  <r>
    <s v="Journal"/>
    <x v="9"/>
    <s v="CX"/>
    <s v="CX Intelligent Application Revenue"/>
    <d v="2024-08-31T00:00:00"/>
    <x v="0"/>
    <s v="51560"/>
    <s v="898143"/>
    <x v="46"/>
    <x v="46"/>
    <s v="17677233453"/>
    <m/>
    <m/>
    <m/>
    <n v="4732"/>
    <x v="8"/>
    <x v="3"/>
    <x v="1"/>
    <n v="0"/>
    <x v="7"/>
  </r>
  <r>
    <s v="Journal"/>
    <x v="9"/>
    <s v="CX"/>
    <s v="CX Intelligent Application Revenue"/>
    <d v="2024-08-31T00:00:00"/>
    <x v="0"/>
    <s v="51730"/>
    <s v="901341"/>
    <x v="18"/>
    <x v="18"/>
    <s v="18657995555"/>
    <m/>
    <m/>
    <m/>
    <n v="62.68"/>
    <x v="8"/>
    <x v="23"/>
    <x v="1"/>
    <n v="0"/>
    <x v="52"/>
  </r>
  <r>
    <s v="Journal"/>
    <x v="9"/>
    <s v="CX"/>
    <s v="CX Intelligent Application Revenue"/>
    <d v="2024-08-31T00:00:00"/>
    <x v="0"/>
    <s v="51817"/>
    <s v="901604"/>
    <x v="63"/>
    <x v="63"/>
    <s v="21485696637"/>
    <m/>
    <m/>
    <m/>
    <n v="10396.040000000001"/>
    <x v="8"/>
    <x v="48"/>
    <x v="1"/>
    <n v="0"/>
    <x v="85"/>
  </r>
  <r>
    <s v="Journal"/>
    <x v="9"/>
    <s v="CX"/>
    <s v="CX Intelligent Application Revenue"/>
    <d v="2024-08-31T00:00:00"/>
    <x v="0"/>
    <s v="51687"/>
    <s v="901315"/>
    <x v="61"/>
    <x v="61"/>
    <s v="16534047054"/>
    <m/>
    <m/>
    <m/>
    <n v="7.75"/>
    <x v="8"/>
    <x v="22"/>
    <x v="1"/>
    <n v="0"/>
    <x v="83"/>
  </r>
  <r>
    <s v="Journal"/>
    <x v="9"/>
    <s v="CX"/>
    <s v="CX Intelligent Application Revenue"/>
    <d v="2024-08-31T00:00:00"/>
    <x v="0"/>
    <s v="49276"/>
    <s v="887979"/>
    <x v="31"/>
    <x v="31"/>
    <s v="16336551605"/>
    <m/>
    <m/>
    <s v="Retainer Revenue Recognition"/>
    <n v="14136.7"/>
    <x v="8"/>
    <x v="6"/>
    <x v="1"/>
    <n v="0"/>
    <x v="8"/>
  </r>
  <r>
    <s v="Journal"/>
    <x v="9"/>
    <s v="CX"/>
    <s v="CX Intelligent Application Revenue"/>
    <d v="2024-08-31T00:00:00"/>
    <x v="0"/>
    <s v="51676"/>
    <s v="901309"/>
    <x v="61"/>
    <x v="61"/>
    <s v="16534047054"/>
    <m/>
    <m/>
    <m/>
    <n v="4008.21"/>
    <x v="8"/>
    <x v="22"/>
    <x v="1"/>
    <n v="0"/>
    <x v="83"/>
  </r>
  <r>
    <s v="Journal"/>
    <x v="9"/>
    <s v="CX"/>
    <s v="CX Intelligent Application Revenue"/>
    <d v="2024-08-31T00:00:00"/>
    <x v="0"/>
    <s v="51675"/>
    <s v="901308"/>
    <x v="59"/>
    <x v="59"/>
    <s v="14545854040"/>
    <m/>
    <m/>
    <m/>
    <n v="243.02"/>
    <x v="8"/>
    <x v="22"/>
    <x v="1"/>
    <n v="0"/>
    <x v="81"/>
  </r>
  <r>
    <s v="Journal"/>
    <x v="9"/>
    <s v="CX"/>
    <s v="CX Intelligent Application Revenue"/>
    <d v="2024-08-31T00:00:00"/>
    <x v="0"/>
    <s v="51646"/>
    <s v="901403"/>
    <x v="59"/>
    <x v="59"/>
    <s v="14545854040"/>
    <m/>
    <m/>
    <m/>
    <n v="2179.2199999999998"/>
    <x v="8"/>
    <x v="22"/>
    <x v="1"/>
    <n v="0"/>
    <x v="81"/>
  </r>
  <r>
    <s v="Journal"/>
    <x v="9"/>
    <s v="CX"/>
    <s v="CX Intelligent Application Revenue"/>
    <d v="2024-08-31T00:00:00"/>
    <x v="0"/>
    <s v="51656"/>
    <s v="901302"/>
    <x v="59"/>
    <x v="59"/>
    <s v="14545854040"/>
    <m/>
    <m/>
    <m/>
    <n v="12.39"/>
    <x v="8"/>
    <x v="22"/>
    <x v="1"/>
    <n v="0"/>
    <x v="81"/>
  </r>
  <r>
    <s v="Journal"/>
    <x v="9"/>
    <s v="CX"/>
    <s v="CX Intelligent Application Revenue"/>
    <d v="2024-08-31T00:00:00"/>
    <x v="0"/>
    <s v="52174"/>
    <s v="914031"/>
    <x v="0"/>
    <x v="0"/>
    <m/>
    <s v="ICC 939 Walmart : Walmart - FY25 Marketing Advanced Analytics Retainer"/>
    <m/>
    <s v="Reclass Top Side JE52166 AI Consulting Rev accounts_Walmart"/>
    <n v="-2871.71"/>
    <x v="8"/>
    <x v="2"/>
    <x v="1"/>
    <s v="ICC 939 Walmart : Walmart - FY25 Marketing Advanced Analytics Retainer"/>
    <x v="2"/>
  </r>
  <r>
    <s v="Journal"/>
    <x v="9"/>
    <s v="CX"/>
    <s v="CX Intelligent Application Revenue"/>
    <d v="2024-08-31T00:00:00"/>
    <x v="0"/>
    <s v="51771"/>
    <s v="901368"/>
    <x v="58"/>
    <x v="58"/>
    <s v="14611530574"/>
    <m/>
    <m/>
    <m/>
    <n v="3668.63"/>
    <x v="8"/>
    <x v="47"/>
    <x v="1"/>
    <n v="0"/>
    <x v="80"/>
  </r>
  <r>
    <s v="Journal"/>
    <x v="9"/>
    <s v="CX"/>
    <s v="CX Intelligent Application Revenue"/>
    <d v="2024-08-31T00:00:00"/>
    <x v="0"/>
    <s v="51652"/>
    <s v="901299"/>
    <x v="59"/>
    <x v="59"/>
    <s v="14545854040"/>
    <m/>
    <m/>
    <m/>
    <n v="454.18"/>
    <x v="8"/>
    <x v="22"/>
    <x v="1"/>
    <n v="0"/>
    <x v="81"/>
  </r>
  <r>
    <s v="Journal"/>
    <x v="9"/>
    <s v="CX"/>
    <s v="CX Intelligent Application Revenue"/>
    <d v="2024-08-31T00:00:00"/>
    <x v="0"/>
    <s v="51833"/>
    <s v="901618"/>
    <x v="64"/>
    <x v="64"/>
    <s v="17296920926"/>
    <m/>
    <m/>
    <m/>
    <n v="10822.51"/>
    <x v="8"/>
    <x v="18"/>
    <x v="1"/>
    <n v="0"/>
    <x v="86"/>
  </r>
  <r>
    <s v="Journal"/>
    <x v="9"/>
    <s v="CX"/>
    <s v="CX Intelligent Application Revenue"/>
    <d v="2024-08-31T00:00:00"/>
    <x v="0"/>
    <s v="49252"/>
    <s v="887960"/>
    <x v="35"/>
    <x v="35"/>
    <s v="17633632436"/>
    <m/>
    <m/>
    <s v="Retainer Revenue Recognition"/>
    <n v="21804.95"/>
    <x v="8"/>
    <x v="30"/>
    <x v="1"/>
    <n v="0"/>
    <x v="66"/>
  </r>
  <r>
    <s v="Journal"/>
    <x v="9"/>
    <s v="CX"/>
    <s v="CX Intelligent Application Revenue"/>
    <d v="2024-08-31T00:00:00"/>
    <x v="0"/>
    <s v="51616"/>
    <s v="901178"/>
    <x v="15"/>
    <x v="15"/>
    <s v="19326215502"/>
    <m/>
    <m/>
    <m/>
    <n v="60932"/>
    <x v="8"/>
    <x v="3"/>
    <x v="1"/>
    <n v="0"/>
    <x v="49"/>
  </r>
  <r>
    <s v="Journal"/>
    <x v="9"/>
    <s v="CX"/>
    <s v="CX Intelligent Application Revenue"/>
    <d v="2024-08-31T00:00:00"/>
    <x v="0"/>
    <s v="49249"/>
    <s v="887957"/>
    <x v="65"/>
    <x v="65"/>
    <s v="14341758873"/>
    <m/>
    <m/>
    <s v="Retainer Revenue Recognition"/>
    <n v="15667"/>
    <x v="8"/>
    <x v="22"/>
    <x v="1"/>
    <n v="0"/>
    <x v="87"/>
  </r>
  <r>
    <s v="Journal"/>
    <x v="9"/>
    <s v="CX"/>
    <s v="CX Intelligent Application Revenue"/>
    <d v="2024-08-31T00:00:00"/>
    <x v="0"/>
    <s v="52023"/>
    <s v="909259"/>
    <x v="66"/>
    <x v="66"/>
    <s v="18602696038"/>
    <m/>
    <m/>
    <s v="IC Revenue reclass for Newfold Project"/>
    <n v="-67000"/>
    <x v="8"/>
    <x v="25"/>
    <x v="1"/>
    <n v="0"/>
    <x v="37"/>
  </r>
  <r>
    <s v="Journal"/>
    <x v="9"/>
    <s v="CX"/>
    <s v="CX Intelligent Application Revenue"/>
    <d v="2024-08-31T00:00:00"/>
    <x v="0"/>
    <s v="52189"/>
    <s v="914884"/>
    <x v="66"/>
    <x v="66"/>
    <s v="18602696038"/>
    <m/>
    <m/>
    <s v="ffset Rev Rec to new project 39544"/>
    <n v="-67000"/>
    <x v="8"/>
    <x v="25"/>
    <x v="1"/>
    <n v="0"/>
    <x v="37"/>
  </r>
  <r>
    <s v="Journal"/>
    <x v="9"/>
    <s v="CX"/>
    <s v="CX Intelligent Application Revenue"/>
    <d v="2024-08-31T00:00:00"/>
    <x v="0"/>
    <s v="51661"/>
    <s v="901406"/>
    <x v="59"/>
    <x v="59"/>
    <s v="14545854040"/>
    <m/>
    <m/>
    <m/>
    <n v="577.96"/>
    <x v="8"/>
    <x v="22"/>
    <x v="1"/>
    <n v="0"/>
    <x v="81"/>
  </r>
  <r>
    <s v="Journal"/>
    <x v="9"/>
    <s v="CX"/>
    <s v="CX Intelligent Application Revenue"/>
    <d v="2024-08-31T00:00:00"/>
    <x v="0"/>
    <s v="52166"/>
    <s v="913919"/>
    <x v="0"/>
    <x v="0"/>
    <m/>
    <s v="ICC 895 Comcast Corporation : Comcast: 2024 Loyalty and Rewards Pod"/>
    <m/>
    <s v="TopSide Management Book Elim related to project ICC 895 Comcast Corporation : Comcast: 2024 Loyalty and Rewards Pod"/>
    <n v="-8854.1200000000008"/>
    <x v="8"/>
    <x v="17"/>
    <x v="1"/>
    <s v="ICC 895 Comcast Corporation : Comcast: 2024 Loyalty and Rewards Pod"/>
    <x v="21"/>
  </r>
  <r>
    <s v="Journal"/>
    <x v="9"/>
    <s v="CX"/>
    <s v="CX Intelligent Application Revenue"/>
    <d v="2024-08-31T00:00:00"/>
    <x v="0"/>
    <s v="51781"/>
    <s v="901377"/>
    <x v="18"/>
    <x v="18"/>
    <s v="18657995555"/>
    <m/>
    <m/>
    <m/>
    <n v="6860.9"/>
    <x v="8"/>
    <x v="23"/>
    <x v="1"/>
    <n v="0"/>
    <x v="52"/>
  </r>
  <r>
    <s v="Journal"/>
    <x v="9"/>
    <s v="CX"/>
    <s v="CX Intelligent Application Revenue"/>
    <d v="2024-08-31T00:00:00"/>
    <x v="0"/>
    <s v="51666"/>
    <s v="901304"/>
    <x v="59"/>
    <x v="59"/>
    <s v="14545854040"/>
    <m/>
    <m/>
    <m/>
    <n v="6868.49"/>
    <x v="8"/>
    <x v="22"/>
    <x v="1"/>
    <n v="0"/>
    <x v="81"/>
  </r>
  <r>
    <s v="Journal"/>
    <x v="9"/>
    <s v="CX"/>
    <s v="CX Intelligent Application Revenue"/>
    <d v="2024-08-31T00:00:00"/>
    <x v="0"/>
    <s v="51711"/>
    <s v="901332"/>
    <x v="50"/>
    <x v="50"/>
    <s v="17791738713"/>
    <m/>
    <m/>
    <m/>
    <n v="257.52"/>
    <x v="8"/>
    <x v="10"/>
    <x v="1"/>
    <n v="0"/>
    <x v="13"/>
  </r>
  <r>
    <s v="Journal"/>
    <x v="9"/>
    <s v="CX"/>
    <s v="CX Intelligent Application Revenue"/>
    <d v="2024-08-31T00:00:00"/>
    <x v="0"/>
    <s v="51567"/>
    <s v="898148"/>
    <x v="41"/>
    <x v="41"/>
    <s v="15582551047, 16592648012"/>
    <m/>
    <m/>
    <m/>
    <n v="8554"/>
    <x v="8"/>
    <x v="3"/>
    <x v="1"/>
    <n v="0"/>
    <x v="3"/>
  </r>
  <r>
    <s v="Journal"/>
    <x v="9"/>
    <s v="CX"/>
    <s v="CX Intelligent Application Revenue"/>
    <d v="2024-08-31T00:00:00"/>
    <x v="0"/>
    <s v="51571"/>
    <s v="898150"/>
    <x v="49"/>
    <x v="49"/>
    <s v="17732407187"/>
    <m/>
    <m/>
    <m/>
    <n v="38620"/>
    <x v="8"/>
    <x v="3"/>
    <x v="1"/>
    <n v="0"/>
    <x v="12"/>
  </r>
  <r>
    <s v="Journal"/>
    <x v="9"/>
    <s v="CX"/>
    <s v="CX Intelligent Application Revenue"/>
    <d v="2024-08-31T00:00:00"/>
    <x v="0"/>
    <s v="51685"/>
    <s v="901416"/>
    <x v="50"/>
    <x v="50"/>
    <s v="17791738713"/>
    <m/>
    <m/>
    <m/>
    <n v="3125.96"/>
    <x v="8"/>
    <x v="10"/>
    <x v="1"/>
    <n v="0"/>
    <x v="13"/>
  </r>
  <r>
    <s v="Journal"/>
    <x v="9"/>
    <s v="CX"/>
    <s v="CX Intelligent Application Revenue"/>
    <d v="2024-08-31T00:00:00"/>
    <x v="0"/>
    <s v="51684"/>
    <s v="901415"/>
    <x v="61"/>
    <x v="61"/>
    <s v="16534047054"/>
    <m/>
    <m/>
    <m/>
    <n v="1.0900000000000001"/>
    <x v="8"/>
    <x v="22"/>
    <x v="1"/>
    <n v="0"/>
    <x v="83"/>
  </r>
  <r>
    <s v="Journal"/>
    <x v="9"/>
    <s v="CX"/>
    <s v="CX Intelligent Application Revenue"/>
    <d v="2024-08-31T00:00:00"/>
    <x v="0"/>
    <s v="49224"/>
    <s v="887940"/>
    <x v="67"/>
    <x v="67"/>
    <s v="15340706956"/>
    <m/>
    <m/>
    <s v="Retainer Revenue Recognition"/>
    <n v="50000"/>
    <x v="8"/>
    <x v="32"/>
    <x v="1"/>
    <n v="0"/>
    <x v="88"/>
  </r>
  <r>
    <s v="Journal"/>
    <x v="9"/>
    <s v="CX"/>
    <s v="CX Intelligent Application Revenue"/>
    <d v="2024-08-31T00:00:00"/>
    <x v="0"/>
    <s v="51587"/>
    <s v="898164"/>
    <x v="68"/>
    <x v="68"/>
    <s v="15755102130"/>
    <m/>
    <m/>
    <m/>
    <n v="28504.5"/>
    <x v="8"/>
    <x v="24"/>
    <x v="1"/>
    <n v="0"/>
    <x v="36"/>
  </r>
  <r>
    <s v="Journal"/>
    <x v="9"/>
    <s v="CX"/>
    <s v="CX Intelligent Application Revenue"/>
    <d v="2024-08-31T00:00:00"/>
    <x v="0"/>
    <s v="51671"/>
    <s v="901412"/>
    <x v="59"/>
    <x v="59"/>
    <s v="14545854040"/>
    <m/>
    <m/>
    <m/>
    <n v="425.86"/>
    <x v="8"/>
    <x v="22"/>
    <x v="1"/>
    <n v="0"/>
    <x v="81"/>
  </r>
  <r>
    <s v="Journal"/>
    <x v="9"/>
    <s v="CX"/>
    <s v="CX Intelligent Application Revenue"/>
    <d v="2024-08-31T00:00:00"/>
    <x v="0"/>
    <s v="51721"/>
    <s v="901420"/>
    <x v="69"/>
    <x v="69"/>
    <s v="17214937942"/>
    <m/>
    <m/>
    <m/>
    <n v="21775.42"/>
    <x v="8"/>
    <x v="13"/>
    <x v="1"/>
    <n v="0"/>
    <x v="16"/>
  </r>
  <r>
    <s v="Journal"/>
    <x v="9"/>
    <s v="CX"/>
    <s v="CX Intelligent Application Revenue"/>
    <d v="2024-08-31T00:00:00"/>
    <x v="0"/>
    <s v="51580"/>
    <s v="898159"/>
    <x v="20"/>
    <x v="20"/>
    <s v="20194098727"/>
    <m/>
    <m/>
    <m/>
    <n v="60932"/>
    <x v="8"/>
    <x v="3"/>
    <x v="1"/>
    <n v="0"/>
    <x v="54"/>
  </r>
  <r>
    <s v="Journal"/>
    <x v="9"/>
    <s v="CX"/>
    <s v="CX Intelligent Application Revenue"/>
    <d v="2024-08-31T00:00:00"/>
    <x v="0"/>
    <s v="51709"/>
    <s v="901330"/>
    <x v="50"/>
    <x v="50"/>
    <s v="17791738713"/>
    <m/>
    <m/>
    <m/>
    <n v="1371.5"/>
    <x v="8"/>
    <x v="10"/>
    <x v="1"/>
    <n v="0"/>
    <x v="13"/>
  </r>
  <r>
    <s v="Journal"/>
    <x v="9"/>
    <s v="CX"/>
    <s v="CX Intelligent Application Revenue"/>
    <d v="2024-08-31T00:00:00"/>
    <x v="0"/>
    <s v="51612"/>
    <s v="901174"/>
    <x v="20"/>
    <x v="20"/>
    <s v="20194098727"/>
    <m/>
    <m/>
    <m/>
    <n v="-60932"/>
    <x v="8"/>
    <x v="3"/>
    <x v="1"/>
    <n v="0"/>
    <x v="54"/>
  </r>
  <r>
    <s v="Journal"/>
    <x v="9"/>
    <s v="CX"/>
    <s v="CX Intelligent Application Revenue"/>
    <d v="2024-08-31T00:00:00"/>
    <x v="0"/>
    <s v="51820"/>
    <s v="901516"/>
    <x v="70"/>
    <x v="70"/>
    <s v="21000180538"/>
    <m/>
    <m/>
    <m/>
    <n v="6950"/>
    <x v="8"/>
    <x v="49"/>
    <x v="1"/>
    <n v="0"/>
    <x v="89"/>
  </r>
  <r>
    <s v="Journal"/>
    <x v="9"/>
    <s v="CX"/>
    <s v="CX Intelligent Application Revenue"/>
    <d v="2024-08-31T00:00:00"/>
    <x v="0"/>
    <s v="49231"/>
    <s v="887946"/>
    <x v="14"/>
    <x v="14"/>
    <s v="15845470578"/>
    <m/>
    <m/>
    <s v="Retainer Revenue Recognition"/>
    <n v="61072.08"/>
    <x v="8"/>
    <x v="2"/>
    <x v="1"/>
    <n v="0"/>
    <x v="48"/>
  </r>
  <r>
    <s v="Journal"/>
    <x v="5"/>
    <s v="CX"/>
    <s v="CX Intelligent Application Revenue"/>
    <d v="2024-08-31T00:00:00"/>
    <x v="0"/>
    <s v="52170"/>
    <s v="913923"/>
    <x v="0"/>
    <x v="0"/>
    <m/>
    <s v="ICC 1225 ICC in Blend Represents FPAI Inc (OA) : Verizon: Turing- Personalization Phase 2 Capacity Service"/>
    <m/>
    <s v="TopSide Management Book Elim related to project ICC 1225 ICC in Blend Represents FPAI Inc (OA) : Verizon: Turing- Personalization Phase 2 Capacity Service"/>
    <n v="-129231.21"/>
    <x v="0"/>
    <x v="19"/>
    <x v="0"/>
    <s v="ICC 1225 ICC in Blend Represents FPAI Inc (OA) : Verizon: Turing- Personalization Phase 2 Capacity Service"/>
    <x v="24"/>
  </r>
  <r>
    <s v="Journal"/>
    <x v="9"/>
    <s v="CX"/>
    <s v="CX Intelligent Application Revenue"/>
    <d v="2024-08-31T00:00:00"/>
    <x v="0"/>
    <s v="51642"/>
    <s v="901399"/>
    <x v="59"/>
    <x v="59"/>
    <s v="14545854040"/>
    <m/>
    <m/>
    <m/>
    <n v="24214.53"/>
    <x v="8"/>
    <x v="22"/>
    <x v="1"/>
    <n v="0"/>
    <x v="81"/>
  </r>
  <r>
    <s v="Journal"/>
    <x v="9"/>
    <s v="CX"/>
    <s v="CX Intelligent Application Revenue"/>
    <d v="2024-08-31T00:00:00"/>
    <x v="0"/>
    <s v="52195"/>
    <s v="917266"/>
    <x v="68"/>
    <x v="68"/>
    <s v="15755102130"/>
    <m/>
    <m/>
    <s v="Additional Rev Rec for the EMEA resources Aug 24"/>
    <n v="7040"/>
    <x v="8"/>
    <x v="24"/>
    <x v="1"/>
    <n v="0"/>
    <x v="36"/>
  </r>
  <r>
    <s v="Journal"/>
    <x v="9"/>
    <s v="CX"/>
    <s v="CX Intelligent Application Revenue"/>
    <d v="2024-08-31T00:00:00"/>
    <x v="0"/>
    <s v="51667"/>
    <s v="901305"/>
    <x v="59"/>
    <x v="59"/>
    <s v="14545854040"/>
    <m/>
    <m/>
    <m/>
    <n v="29.62"/>
    <x v="8"/>
    <x v="22"/>
    <x v="1"/>
    <n v="0"/>
    <x v="81"/>
  </r>
  <r>
    <s v="Journal"/>
    <x v="9"/>
    <s v="CX"/>
    <s v="CX Intelligent Application Revenue"/>
    <d v="2024-08-31T00:00:00"/>
    <x v="0"/>
    <s v="51649"/>
    <s v="901490"/>
    <x v="59"/>
    <x v="59"/>
    <s v="14545854040"/>
    <m/>
    <m/>
    <m/>
    <n v="1376.98"/>
    <x v="8"/>
    <x v="22"/>
    <x v="1"/>
    <n v="0"/>
    <x v="81"/>
  </r>
  <r>
    <s v="Journal"/>
    <x v="9"/>
    <s v="CX"/>
    <s v="CX Intelligent Application Revenue"/>
    <d v="2024-08-31T00:00:00"/>
    <x v="0"/>
    <s v="51810"/>
    <s v="901513"/>
    <x v="71"/>
    <x v="71"/>
    <s v="15705783145"/>
    <m/>
    <m/>
    <m/>
    <n v="63593.51"/>
    <x v="8"/>
    <x v="17"/>
    <x v="1"/>
    <n v="0"/>
    <x v="21"/>
  </r>
  <r>
    <s v="Journal"/>
    <x v="9"/>
    <s v="CX"/>
    <s v="CX Intelligent Application Revenue"/>
    <d v="2024-08-31T00:00:00"/>
    <x v="0"/>
    <s v="51659"/>
    <s v="901405"/>
    <x v="59"/>
    <x v="59"/>
    <s v="14545854040"/>
    <m/>
    <m/>
    <m/>
    <n v="1440.86"/>
    <x v="8"/>
    <x v="22"/>
    <x v="1"/>
    <n v="0"/>
    <x v="81"/>
  </r>
  <r>
    <s v="Journal"/>
    <x v="9"/>
    <s v="CX"/>
    <s v="CX Intelligent Application Revenue"/>
    <d v="2024-08-31T00:00:00"/>
    <x v="0"/>
    <s v="51796"/>
    <s v="901590"/>
    <x v="69"/>
    <x v="69"/>
    <s v="17214937942"/>
    <m/>
    <m/>
    <m/>
    <n v="295.63"/>
    <x v="8"/>
    <x v="13"/>
    <x v="1"/>
    <n v="0"/>
    <x v="16"/>
  </r>
  <r>
    <s v="Journal"/>
    <x v="9"/>
    <s v="CX"/>
    <s v="CX Intelligent Application Revenue"/>
    <d v="2024-08-31T00:00:00"/>
    <x v="0"/>
    <s v="52188"/>
    <s v="914883"/>
    <x v="72"/>
    <x v="72"/>
    <s v="18602696038; 20402739113"/>
    <m/>
    <m/>
    <s v="Revenue Recognition for entire project. Coming from PR ID 29839."/>
    <n v="67000"/>
    <x v="8"/>
    <x v="25"/>
    <x v="1"/>
    <n v="0"/>
    <x v="37"/>
  </r>
  <r>
    <s v="Journal"/>
    <x v="9"/>
    <s v="CX"/>
    <s v="CX Intelligent Application Revenue"/>
    <d v="2024-08-31T00:00:00"/>
    <x v="0"/>
    <s v="51674"/>
    <s v="901307"/>
    <x v="61"/>
    <x v="61"/>
    <s v="16534047054"/>
    <m/>
    <m/>
    <m/>
    <n v="1176.98"/>
    <x v="8"/>
    <x v="22"/>
    <x v="1"/>
    <n v="0"/>
    <x v="83"/>
  </r>
  <r>
    <s v="Journal"/>
    <x v="9"/>
    <s v="CX"/>
    <s v="CX Intelligent Application Revenue"/>
    <d v="2024-08-31T00:00:00"/>
    <x v="0"/>
    <s v="51562"/>
    <s v="898145"/>
    <x v="22"/>
    <x v="22"/>
    <s v="15954185039"/>
    <m/>
    <m/>
    <m/>
    <n v="10520"/>
    <x v="8"/>
    <x v="3"/>
    <x v="1"/>
    <n v="0"/>
    <x v="6"/>
  </r>
  <r>
    <s v="Journal"/>
    <x v="9"/>
    <s v="CX"/>
    <s v="CX Intelligent Application Revenue"/>
    <d v="2024-08-31T00:00:00"/>
    <x v="0"/>
    <s v="51682"/>
    <s v="901414"/>
    <x v="61"/>
    <x v="61"/>
    <s v="16534047054"/>
    <m/>
    <m/>
    <m/>
    <n v="378.15"/>
    <x v="8"/>
    <x v="22"/>
    <x v="1"/>
    <n v="0"/>
    <x v="83"/>
  </r>
  <r>
    <s v="Journal"/>
    <x v="9"/>
    <s v="CX"/>
    <s v="CX Intelligent Application Revenue"/>
    <d v="2024-08-31T00:00:00"/>
    <x v="0"/>
    <s v="51679"/>
    <s v="901312"/>
    <x v="61"/>
    <x v="61"/>
    <s v="16534047054"/>
    <m/>
    <m/>
    <m/>
    <n v="15483.37"/>
    <x v="8"/>
    <x v="22"/>
    <x v="1"/>
    <n v="0"/>
    <x v="83"/>
  </r>
  <r>
    <s v="Journal"/>
    <x v="9"/>
    <s v="CX"/>
    <s v="CX Intelligent Application Revenue"/>
    <d v="2024-08-31T00:00:00"/>
    <x v="0"/>
    <s v="51910"/>
    <s v="904124"/>
    <x v="70"/>
    <x v="70"/>
    <s v="21000180538"/>
    <m/>
    <m/>
    <s v="Capability Adjustment"/>
    <n v="-6950"/>
    <x v="8"/>
    <x v="49"/>
    <x v="1"/>
    <n v="0"/>
    <x v="89"/>
  </r>
  <r>
    <s v="Journal"/>
    <x v="9"/>
    <s v="CX"/>
    <s v="CX Intelligent Application Revenue"/>
    <d v="2024-08-31T00:00:00"/>
    <x v="0"/>
    <s v="51690"/>
    <s v="901317"/>
    <x v="61"/>
    <x v="61"/>
    <s v="16534047054"/>
    <m/>
    <m/>
    <m/>
    <n v="0.12"/>
    <x v="8"/>
    <x v="22"/>
    <x v="1"/>
    <n v="0"/>
    <x v="83"/>
  </r>
  <r>
    <s v="Journal"/>
    <x v="9"/>
    <s v="CX"/>
    <s v="CX Intelligent Application Revenue"/>
    <d v="2024-08-31T00:00:00"/>
    <x v="0"/>
    <s v="51715"/>
    <s v="901336"/>
    <x v="58"/>
    <x v="58"/>
    <s v="14611530574"/>
    <m/>
    <m/>
    <m/>
    <n v="4653.99"/>
    <x v="8"/>
    <x v="47"/>
    <x v="1"/>
    <n v="0"/>
    <x v="80"/>
  </r>
  <r>
    <s v="Journal"/>
    <x v="9"/>
    <s v="Insourcing Services"/>
    <s v="Insourcing Services Revenue"/>
    <d v="2024-08-01T00:00:00"/>
    <x v="0"/>
    <s v="48239"/>
    <s v="839981"/>
    <x v="73"/>
    <x v="73"/>
    <m/>
    <m/>
    <m/>
    <s v="Ivan Basile - write-off balance"/>
    <n v="-880"/>
    <x v="3"/>
    <x v="29"/>
    <x v="1"/>
    <n v="0"/>
    <x v="90"/>
  </r>
  <r>
    <s v="Journal"/>
    <x v="9"/>
    <s v="Insourcing Services"/>
    <s v="Insourcing Services Revenue"/>
    <d v="2024-08-01T00:00:00"/>
    <x v="0"/>
    <s v="48239"/>
    <s v="839981"/>
    <x v="74"/>
    <x v="74"/>
    <m/>
    <m/>
    <m/>
    <s v="Jacqueline Green - write-off balance (ended 11/2022)"/>
    <n v="-1200"/>
    <x v="3"/>
    <x v="9"/>
    <x v="1"/>
    <n v="0"/>
    <x v="91"/>
  </r>
  <r>
    <s v="Journal"/>
    <x v="9"/>
    <s v="Insourcing Services"/>
    <s v="Insourcing Services Revenue"/>
    <d v="2024-08-01T00:00:00"/>
    <x v="0"/>
    <s v="48239"/>
    <s v="839981"/>
    <x v="75"/>
    <x v="75"/>
    <m/>
    <m/>
    <m/>
    <s v="Rashelle Baskin - write-off balance (ended 01/2023)"/>
    <n v="-877.5"/>
    <x v="3"/>
    <x v="50"/>
    <x v="1"/>
    <n v="0"/>
    <x v="92"/>
  </r>
  <r>
    <s v="Journal"/>
    <x v="9"/>
    <s v="Insourcing Services"/>
    <s v="Insourcing Services Revenue"/>
    <d v="2024-08-01T00:00:00"/>
    <x v="0"/>
    <s v="48239"/>
    <s v="839981"/>
    <x v="76"/>
    <x v="76"/>
    <m/>
    <m/>
    <m/>
    <s v="Darshan Patel - write-off balance"/>
    <n v="551.26"/>
    <x v="3"/>
    <x v="51"/>
    <x v="1"/>
    <n v="0"/>
    <x v="93"/>
  </r>
  <r>
    <s v="Journal"/>
    <x v="9"/>
    <s v="Insourcing Services"/>
    <s v="Insourcing Services Revenue"/>
    <d v="2024-08-01T00:00:00"/>
    <x v="0"/>
    <s v="48239"/>
    <s v="839981"/>
    <x v="77"/>
    <x v="77"/>
    <m/>
    <m/>
    <m/>
    <s v="Georgeanne Nelson - write-off balance (ended 07/2023)"/>
    <n v="520"/>
    <x v="3"/>
    <x v="52"/>
    <x v="1"/>
    <n v="0"/>
    <x v="94"/>
  </r>
  <r>
    <s v="Journal"/>
    <x v="9"/>
    <s v="Insourcing Services"/>
    <s v="Insourcing Services Revenue"/>
    <d v="2024-08-01T00:00:00"/>
    <x v="0"/>
    <s v="48239"/>
    <s v="839981"/>
    <x v="78"/>
    <x v="78"/>
    <m/>
    <m/>
    <m/>
    <s v="Mason McDowell - write-off balance"/>
    <n v="-336"/>
    <x v="3"/>
    <x v="53"/>
    <x v="1"/>
    <n v="0"/>
    <x v="95"/>
  </r>
  <r>
    <s v="Journal"/>
    <x v="9"/>
    <s v="Insourcing Services"/>
    <s v="Insourcing Services Revenue"/>
    <d v="2024-08-01T00:00:00"/>
    <x v="0"/>
    <s v="48239"/>
    <s v="839981"/>
    <x v="78"/>
    <x v="78"/>
    <m/>
    <m/>
    <m/>
    <s v="Gregory Miller (unity Subscription) - write-off balance"/>
    <n v="206.48"/>
    <x v="3"/>
    <x v="53"/>
    <x v="1"/>
    <n v="0"/>
    <x v="95"/>
  </r>
  <r>
    <s v="Journal"/>
    <x v="9"/>
    <s v="Insourcing Services"/>
    <s v="Insourcing Services Revenue"/>
    <d v="2024-08-01T00:00:00"/>
    <x v="0"/>
    <s v="48239"/>
    <s v="839981"/>
    <x v="74"/>
    <x v="74"/>
    <m/>
    <m/>
    <m/>
    <s v="Jeffrey Zhang - write-off balance"/>
    <n v="54"/>
    <x v="3"/>
    <x v="9"/>
    <x v="1"/>
    <n v="0"/>
    <x v="91"/>
  </r>
  <r>
    <s v="Journal"/>
    <x v="9"/>
    <s v="Insourcing Services"/>
    <s v="Insourcing Services Revenue"/>
    <d v="2024-08-01T00:00:00"/>
    <x v="0"/>
    <s v="48747"/>
    <s v="865395"/>
    <x v="74"/>
    <x v="74"/>
    <m/>
    <m/>
    <m/>
    <s v="Zahara Kassamali - looks like 08/2023 expense was never billed for - Per LAM 08-15-24. This amt was taken from Prebilling - need to trace PO billing"/>
    <n v="-2831.81"/>
    <x v="3"/>
    <x v="9"/>
    <x v="1"/>
    <n v="0"/>
    <x v="91"/>
  </r>
  <r>
    <s v="Journal"/>
    <x v="9"/>
    <s v="Insourcing Services"/>
    <s v="Insourcing Services Revenue"/>
    <d v="2024-08-01T00:00:00"/>
    <x v="0"/>
    <s v="48239"/>
    <s v="839981"/>
    <x v="78"/>
    <x v="78"/>
    <m/>
    <m/>
    <m/>
    <s v="Elizabeth DeSantis - write-off balance"/>
    <n v="190.8"/>
    <x v="3"/>
    <x v="53"/>
    <x v="1"/>
    <n v="0"/>
    <x v="95"/>
  </r>
  <r>
    <s v="Journal"/>
    <x v="9"/>
    <s v="Insourcing Services"/>
    <s v="Insourcing Services Revenue"/>
    <d v="2024-08-01T00:00:00"/>
    <x v="0"/>
    <s v="48747"/>
    <s v="865395"/>
    <x v="74"/>
    <x v="74"/>
    <m/>
    <m/>
    <m/>
    <s v="Ann Tulley - consultant ended 12/2020   per LAM 08-15-24 - no record of transfer of balance."/>
    <n v="523.5"/>
    <x v="3"/>
    <x v="9"/>
    <x v="1"/>
    <n v="0"/>
    <x v="91"/>
  </r>
  <r>
    <s v="Journal"/>
    <x v="9"/>
    <s v="Insourcing Services"/>
    <s v="Insourcing Services Revenue"/>
    <d v="2024-08-01T00:00:00"/>
    <x v="0"/>
    <s v="48239"/>
    <s v="839981"/>
    <x v="74"/>
    <x v="74"/>
    <m/>
    <m/>
    <m/>
    <s v="Angela Pagiazitis - write-off balance (ended 07/2023)"/>
    <n v="-442.25"/>
    <x v="3"/>
    <x v="9"/>
    <x v="1"/>
    <n v="0"/>
    <x v="91"/>
  </r>
  <r>
    <s v="Journal"/>
    <x v="9"/>
    <s v="Insourcing Services"/>
    <s v="Insourcing Services Revenue"/>
    <d v="2024-08-01T00:00:00"/>
    <x v="0"/>
    <s v="48239"/>
    <s v="839981"/>
    <x v="79"/>
    <x v="79"/>
    <m/>
    <m/>
    <m/>
    <s v="Sydney Martin - write-off balance (ended 06/2023)"/>
    <n v="1072"/>
    <x v="3"/>
    <x v="54"/>
    <x v="1"/>
    <n v="0"/>
    <x v="96"/>
  </r>
  <r>
    <s v="Journal"/>
    <x v="9"/>
    <s v="Insourcing Services"/>
    <s v="Insourcing Services Revenue"/>
    <d v="2024-08-01T00:00:00"/>
    <x v="0"/>
    <s v="48239"/>
    <s v="839981"/>
    <x v="74"/>
    <x v="74"/>
    <m/>
    <m/>
    <m/>
    <s v="Alexis Morgan - write-off balance"/>
    <n v="-719.46"/>
    <x v="3"/>
    <x v="9"/>
    <x v="1"/>
    <n v="0"/>
    <x v="91"/>
  </r>
  <r>
    <s v="Journal"/>
    <x v="9"/>
    <s v="Insourcing Services"/>
    <s v="Insourcing Services Revenue"/>
    <d v="2024-08-01T00:00:00"/>
    <x v="0"/>
    <s v="48239"/>
    <s v="839981"/>
    <x v="80"/>
    <x v="80"/>
    <m/>
    <m/>
    <m/>
    <s v="Amanda Moore - write-off balance (PTO)"/>
    <n v="-2407.1999999999998"/>
    <x v="3"/>
    <x v="23"/>
    <x v="1"/>
    <n v="0"/>
    <x v="97"/>
  </r>
  <r>
    <s v="Journal"/>
    <x v="9"/>
    <s v="Insourcing Services"/>
    <s v="Insourcing Services Revenue"/>
    <d v="2024-08-01T00:00:00"/>
    <x v="0"/>
    <s v="48747"/>
    <s v="865395"/>
    <x v="80"/>
    <x v="80"/>
    <m/>
    <m/>
    <m/>
    <s v="Michal Urban - Write off residual balance"/>
    <n v="60.08"/>
    <x v="3"/>
    <x v="23"/>
    <x v="1"/>
    <n v="0"/>
    <x v="97"/>
  </r>
  <r>
    <s v="Journal"/>
    <x v="9"/>
    <s v="Insourcing Services"/>
    <s v="Insourcing Services Revenue"/>
    <d v="2024-08-01T00:00:00"/>
    <x v="0"/>
    <s v="48239"/>
    <s v="839981"/>
    <x v="74"/>
    <x v="74"/>
    <m/>
    <m/>
    <m/>
    <s v="Evan Anderson - write-off balance"/>
    <n v="-639.20000000000005"/>
    <x v="3"/>
    <x v="9"/>
    <x v="1"/>
    <n v="0"/>
    <x v="91"/>
  </r>
  <r>
    <s v="Journal"/>
    <x v="9"/>
    <s v="Insourcing Services"/>
    <s v="Insourcing Services Revenue"/>
    <d v="2024-08-01T00:00:00"/>
    <x v="0"/>
    <s v="48239"/>
    <s v="839981"/>
    <x v="74"/>
    <x v="74"/>
    <m/>
    <m/>
    <m/>
    <s v="Alexandra Garanicova - write-off balance"/>
    <n v="-840"/>
    <x v="3"/>
    <x v="9"/>
    <x v="1"/>
    <n v="0"/>
    <x v="91"/>
  </r>
  <r>
    <s v="Journal"/>
    <x v="9"/>
    <s v="Insourcing Services"/>
    <s v="Insourcing Services Revenue"/>
    <d v="2024-08-01T00:00:00"/>
    <x v="0"/>
    <s v="48239"/>
    <s v="839981"/>
    <x v="80"/>
    <x v="80"/>
    <m/>
    <m/>
    <m/>
    <s v="Kathleen DeAnna - write-off balance"/>
    <n v="2565"/>
    <x v="3"/>
    <x v="23"/>
    <x v="1"/>
    <n v="0"/>
    <x v="97"/>
  </r>
  <r>
    <s v="Journal"/>
    <x v="9"/>
    <s v="Insourcing Services"/>
    <s v="Insourcing Services Revenue"/>
    <d v="2024-08-01T00:00:00"/>
    <x v="0"/>
    <s v="48239"/>
    <s v="839981"/>
    <x v="0"/>
    <x v="0"/>
    <m/>
    <m/>
    <m/>
    <s v="Deborah Audu - write-off balance (OT recognized as regular due to error in paperwork) - 196 Teladoc"/>
    <n v="2375"/>
    <x v="3"/>
    <x v="55"/>
    <x v="1"/>
    <n v="0"/>
    <x v="0"/>
  </r>
  <r>
    <s v="Journal"/>
    <x v="9"/>
    <s v="Insourcing Services"/>
    <s v="Insourcing Services Revenue"/>
    <d v="2024-08-01T00:00:00"/>
    <x v="0"/>
    <s v="48239"/>
    <s v="839981"/>
    <x v="80"/>
    <x v="80"/>
    <m/>
    <m/>
    <m/>
    <s v="Kryshae Averette - write-off balance"/>
    <n v="-380.37"/>
    <x v="3"/>
    <x v="23"/>
    <x v="1"/>
    <n v="0"/>
    <x v="97"/>
  </r>
  <r>
    <s v="Journal"/>
    <x v="9"/>
    <s v="Insourcing Services"/>
    <s v="Insourcing Services Revenue"/>
    <d v="2024-08-01T00:00:00"/>
    <x v="0"/>
    <s v="48747"/>
    <s v="865395"/>
    <x v="74"/>
    <x v="74"/>
    <m/>
    <m/>
    <m/>
    <s v="Anthony Cocola - Amt transferred from Eugenia Ramirez=29,125.  Applied to Cocola between PO1364431 that ended in October 2023 and PO1386752 that started Feb 2024.  Billing amoung between those two POs was 32,960 - per LAM- depleted by Cocola then we billed monthly - Should write off"/>
    <n v="-3835"/>
    <x v="3"/>
    <x v="9"/>
    <x v="1"/>
    <n v="0"/>
    <x v="91"/>
  </r>
  <r>
    <s v="Journal"/>
    <x v="9"/>
    <s v="Insourcing Services"/>
    <s v="Insourcing Services Revenue"/>
    <d v="2024-08-01T00:00:00"/>
    <x v="0"/>
    <s v="48239"/>
    <s v="839981"/>
    <x v="74"/>
    <x v="74"/>
    <m/>
    <m/>
    <m/>
    <s v="Klaudia Kotonski - write-off balance"/>
    <n v="-476.36"/>
    <x v="3"/>
    <x v="9"/>
    <x v="1"/>
    <n v="0"/>
    <x v="91"/>
  </r>
  <r>
    <s v="Journal"/>
    <x v="9"/>
    <s v="Insourcing Services"/>
    <s v="Insourcing Services Revenue"/>
    <d v="2024-08-01T00:00:00"/>
    <x v="0"/>
    <s v="48239"/>
    <s v="839981"/>
    <x v="81"/>
    <x v="81"/>
    <m/>
    <m/>
    <m/>
    <s v="Harsha Krothapalli - write-off balance - old Blend internal BTS/DSX (Dish)"/>
    <n v="-1939.38"/>
    <x v="3"/>
    <x v="56"/>
    <x v="1"/>
    <n v="0"/>
    <x v="98"/>
  </r>
  <r>
    <s v="Journal"/>
    <x v="9"/>
    <s v="Insourcing Services"/>
    <s v="Insourcing Services Revenue"/>
    <d v="2024-08-01T00:00:00"/>
    <x v="0"/>
    <s v="48239"/>
    <s v="839981"/>
    <x v="0"/>
    <x v="0"/>
    <m/>
    <m/>
    <m/>
    <s v="Salem McLaughlin - write-off balance (ended 04/2023) - 235 Laird Superfood, Inc."/>
    <n v="414.66"/>
    <x v="3"/>
    <x v="57"/>
    <x v="1"/>
    <n v="0"/>
    <x v="99"/>
  </r>
  <r>
    <s v="Journal"/>
    <x v="9"/>
    <s v="Insourcing Services"/>
    <s v="Insourcing Services Revenue"/>
    <d v="2024-08-01T00:00:00"/>
    <x v="0"/>
    <s v="48747"/>
    <s v="865395"/>
    <x v="74"/>
    <x v="74"/>
    <m/>
    <m/>
    <m/>
    <s v="Erik vanderWilt - ended 2021.  Was balance applied to someone else? - Per LAM 08-15-24.  Mikayala Bonsenor.  Should recognize.  (7580.00) was erroeneously written off for Bonsenor as it wasn't connected to this consultant"/>
    <n v="7580"/>
    <x v="3"/>
    <x v="9"/>
    <x v="1"/>
    <n v="0"/>
    <x v="91"/>
  </r>
  <r>
    <s v="Journal"/>
    <x v="9"/>
    <s v="Insourcing Services"/>
    <s v="Insourcing Services Revenue"/>
    <d v="2024-08-01T00:00:00"/>
    <x v="0"/>
    <s v="48239"/>
    <s v="839981"/>
    <x v="82"/>
    <x v="82"/>
    <m/>
    <m/>
    <m/>
    <s v="Anthony Kamminga - recognize balance"/>
    <n v="848"/>
    <x v="3"/>
    <x v="58"/>
    <x v="1"/>
    <n v="0"/>
    <x v="100"/>
  </r>
  <r>
    <s v="Journal"/>
    <x v="9"/>
    <s v="Insourcing Services"/>
    <s v="Insourcing Services Revenue"/>
    <d v="2024-08-01T00:00:00"/>
    <x v="0"/>
    <s v="48239"/>
    <s v="839981"/>
    <x v="80"/>
    <x v="80"/>
    <m/>
    <m/>
    <m/>
    <s v="Corey Drakes - write-off balance"/>
    <n v="-180.54"/>
    <x v="3"/>
    <x v="23"/>
    <x v="1"/>
    <n v="0"/>
    <x v="97"/>
  </r>
  <r>
    <s v="Journal"/>
    <x v="9"/>
    <s v="Insourcing Services"/>
    <s v="Insourcing Services Revenue"/>
    <d v="2024-08-01T00:00:00"/>
    <x v="0"/>
    <s v="48239"/>
    <s v="839981"/>
    <x v="74"/>
    <x v="74"/>
    <m/>
    <m/>
    <m/>
    <s v="Queenie Suprena - write off balance.  12/31/22 JE676 to void erroneous bill - s/h gone to revenue"/>
    <n v="-2400"/>
    <x v="3"/>
    <x v="9"/>
    <x v="1"/>
    <n v="0"/>
    <x v="91"/>
  </r>
  <r>
    <s v="Journal"/>
    <x v="9"/>
    <s v="Insourcing Services"/>
    <s v="Insourcing Services Revenue"/>
    <d v="2024-08-01T00:00:00"/>
    <x v="0"/>
    <s v="48747"/>
    <s v="865395"/>
    <x v="74"/>
    <x v="74"/>
    <m/>
    <m/>
    <m/>
    <s v="McKenzie Sutherland - Ended 02/2024.  overbilled by 5119.74.  why?? - per LAM 08-15-24 - correct amt billed.  Should recognize."/>
    <n v="5119.74"/>
    <x v="3"/>
    <x v="9"/>
    <x v="1"/>
    <n v="0"/>
    <x v="91"/>
  </r>
  <r>
    <s v="Journal"/>
    <x v="9"/>
    <s v="Insourcing Services"/>
    <s v="Insourcing Services Revenue"/>
    <d v="2024-08-01T00:00:00"/>
    <x v="0"/>
    <s v="48239"/>
    <s v="839981"/>
    <x v="74"/>
    <x v="74"/>
    <m/>
    <m/>
    <m/>
    <s v="Claire Fanning - write-off balance - PTO originally posted as billable w/e 1/1/23"/>
    <n v="-780"/>
    <x v="3"/>
    <x v="9"/>
    <x v="1"/>
    <n v="0"/>
    <x v="91"/>
  </r>
  <r>
    <s v="Journal"/>
    <x v="9"/>
    <s v="Insourcing Services"/>
    <s v="Insourcing Services Revenue"/>
    <d v="2024-08-01T00:00:00"/>
    <x v="0"/>
    <s v="48747"/>
    <s v="865395"/>
    <x v="74"/>
    <x v="74"/>
    <m/>
    <m/>
    <m/>
    <s v="Jessica Lane - underbilled by 2581.13..  why? - Per LAM 08-15-24.  PO replaced with PO1386249 issued 5/3/24. Used up.  Probably should write off"/>
    <n v="-2581.13"/>
    <x v="3"/>
    <x v="9"/>
    <x v="1"/>
    <n v="0"/>
    <x v="91"/>
  </r>
  <r>
    <s v="Journal"/>
    <x v="9"/>
    <s v="Insourcing Services"/>
    <s v="Insourcing Services Revenue"/>
    <d v="2024-08-01T00:00:00"/>
    <x v="0"/>
    <s v="48239"/>
    <s v="839981"/>
    <x v="74"/>
    <x v="74"/>
    <m/>
    <m/>
    <m/>
    <s v="Anna Groffsky - write-off balance"/>
    <n v="-1433.5"/>
    <x v="3"/>
    <x v="9"/>
    <x v="1"/>
    <n v="0"/>
    <x v="91"/>
  </r>
  <r>
    <s v="Journal"/>
    <x v="9"/>
    <s v="Insourcing Services"/>
    <s v="Insourcing Services Revenue"/>
    <d v="2024-08-01T00:00:00"/>
    <x v="0"/>
    <s v="48239"/>
    <s v="839981"/>
    <x v="74"/>
    <x v="74"/>
    <m/>
    <m/>
    <m/>
    <s v="Samantha McCarthy - write-off balance"/>
    <n v="-588.73"/>
    <x v="3"/>
    <x v="9"/>
    <x v="1"/>
    <n v="0"/>
    <x v="91"/>
  </r>
  <r>
    <s v="Journal"/>
    <x v="9"/>
    <s v="Insourcing Services"/>
    <s v="Insourcing Services Revenue"/>
    <d v="2024-08-01T00:00:00"/>
    <x v="0"/>
    <s v="48239"/>
    <s v="839981"/>
    <x v="74"/>
    <x v="74"/>
    <m/>
    <m/>
    <m/>
    <s v="Maegan Macias - write-off balance"/>
    <n v="-640"/>
    <x v="3"/>
    <x v="9"/>
    <x v="1"/>
    <n v="0"/>
    <x v="91"/>
  </r>
  <r>
    <s v="Journal"/>
    <x v="9"/>
    <s v="Insourcing Services"/>
    <s v="Insourcing Services Revenue"/>
    <d v="2024-08-01T00:00:00"/>
    <x v="0"/>
    <s v="48239"/>
    <s v="839981"/>
    <x v="74"/>
    <x v="74"/>
    <m/>
    <m/>
    <m/>
    <s v="Daisy Rozario - write-off balance"/>
    <n v="-1525"/>
    <x v="3"/>
    <x v="9"/>
    <x v="1"/>
    <n v="0"/>
    <x v="91"/>
  </r>
  <r>
    <s v="Journal"/>
    <x v="9"/>
    <s v="Insourcing Services"/>
    <s v="Insourcing Services Revenue"/>
    <d v="2024-08-01T00:00:00"/>
    <x v="0"/>
    <s v="48239"/>
    <s v="839981"/>
    <x v="80"/>
    <x v="80"/>
    <m/>
    <m/>
    <m/>
    <s v="Nancy Racz - write-off balance"/>
    <n v="-722.16"/>
    <x v="3"/>
    <x v="23"/>
    <x v="1"/>
    <n v="0"/>
    <x v="97"/>
  </r>
  <r>
    <s v="Journal"/>
    <x v="9"/>
    <s v="Insourcing Services"/>
    <s v="Insourcing Services Revenue"/>
    <d v="2024-08-01T00:00:00"/>
    <x v="0"/>
    <s v="48239"/>
    <s v="839981"/>
    <x v="79"/>
    <x v="79"/>
    <m/>
    <m/>
    <m/>
    <s v="James Garvin - write-off balance (ended 07/2023)"/>
    <n v="-651"/>
    <x v="3"/>
    <x v="54"/>
    <x v="1"/>
    <n v="0"/>
    <x v="96"/>
  </r>
  <r>
    <s v="Journal"/>
    <x v="9"/>
    <s v="Insourcing Services"/>
    <s v="Insourcing Services Revenue"/>
    <d v="2024-08-01T00:00:00"/>
    <x v="0"/>
    <s v="48747"/>
    <s v="865395"/>
    <x v="74"/>
    <x v="74"/>
    <m/>
    <m/>
    <m/>
    <s v="Emily Studnick - ended 09/2023.  Was balance applied to someone else? - Billed monthly.  Should recognize."/>
    <n v="1264"/>
    <x v="3"/>
    <x v="9"/>
    <x v="1"/>
    <n v="0"/>
    <x v="91"/>
  </r>
  <r>
    <s v="Journal"/>
    <x v="9"/>
    <s v="Insourcing Services"/>
    <s v="Insourcing Services Revenue"/>
    <d v="2024-08-01T00:00:00"/>
    <x v="0"/>
    <s v="48239"/>
    <s v="839981"/>
    <x v="74"/>
    <x v="74"/>
    <m/>
    <m/>
    <m/>
    <s v="Deanna Turzi - write-off balance"/>
    <n v="-488"/>
    <x v="3"/>
    <x v="9"/>
    <x v="1"/>
    <n v="0"/>
    <x v="91"/>
  </r>
  <r>
    <s v="Journal"/>
    <x v="9"/>
    <s v="Insourcing Services"/>
    <s v="Insourcing Services Revenue"/>
    <d v="2024-08-01T00:00:00"/>
    <x v="0"/>
    <s v="48239"/>
    <s v="839981"/>
    <x v="74"/>
    <x v="74"/>
    <m/>
    <m/>
    <m/>
    <s v="Charlotte Spruck - write-off balance (ended 08/2023)"/>
    <n v="-488"/>
    <x v="3"/>
    <x v="9"/>
    <x v="1"/>
    <n v="0"/>
    <x v="91"/>
  </r>
  <r>
    <s v="Journal"/>
    <x v="9"/>
    <s v="Insourcing Services"/>
    <s v="Insourcing Services Revenue"/>
    <d v="2024-08-01T00:00:00"/>
    <x v="0"/>
    <s v="48239"/>
    <s v="839981"/>
    <x v="79"/>
    <x v="79"/>
    <m/>
    <m/>
    <m/>
    <s v="Mirna Macchiavello - recognize additional revenue due to rate change from $75 to 98 per hour for 2023"/>
    <n v="10856"/>
    <x v="3"/>
    <x v="54"/>
    <x v="1"/>
    <n v="0"/>
    <x v="96"/>
  </r>
  <r>
    <s v="Journal"/>
    <x v="9"/>
    <s v="Insourcing Services"/>
    <s v="Insourcing Services Revenue"/>
    <d v="2024-08-01T00:00:00"/>
    <x v="0"/>
    <s v="48239"/>
    <s v="839981"/>
    <x v="80"/>
    <x v="80"/>
    <m/>
    <m/>
    <m/>
    <s v="Dennis McGlynn - write-off balance"/>
    <n v="-880"/>
    <x v="3"/>
    <x v="23"/>
    <x v="1"/>
    <n v="0"/>
    <x v="97"/>
  </r>
  <r>
    <s v="Journal"/>
    <x v="9"/>
    <s v="Insourcing Services"/>
    <s v="Insourcing Services Revenue"/>
    <d v="2024-08-01T00:00:00"/>
    <x v="0"/>
    <s v="48239"/>
    <s v="839981"/>
    <x v="73"/>
    <x v="73"/>
    <m/>
    <m/>
    <m/>
    <s v="Kerrianne Taxter - write-off balance"/>
    <n v="-770"/>
    <x v="3"/>
    <x v="29"/>
    <x v="1"/>
    <n v="0"/>
    <x v="90"/>
  </r>
  <r>
    <s v="Journal"/>
    <x v="9"/>
    <s v="Insourcing Services"/>
    <s v="Insourcing Services Revenue"/>
    <d v="2024-08-01T00:00:00"/>
    <x v="0"/>
    <s v="48239"/>
    <s v="839981"/>
    <x v="80"/>
    <x v="80"/>
    <m/>
    <m/>
    <m/>
    <s v="Lorraine Liu - recognize - additional 40 hours billed for w/e 6/11/23- she didn't start until w/e 6/18/23."/>
    <n v="6600"/>
    <x v="3"/>
    <x v="23"/>
    <x v="1"/>
    <n v="0"/>
    <x v="97"/>
  </r>
  <r>
    <s v="Journal"/>
    <x v="9"/>
    <s v="Insourcing Services"/>
    <s v="Insourcing Services Revenue"/>
    <d v="2024-08-01T00:00:00"/>
    <x v="0"/>
    <s v="48239"/>
    <s v="839981"/>
    <x v="75"/>
    <x v="75"/>
    <m/>
    <m/>
    <m/>
    <s v="Faye Beresner - write-off balance (error in rate for 2023)"/>
    <n v="-1621.25"/>
    <x v="3"/>
    <x v="50"/>
    <x v="1"/>
    <n v="0"/>
    <x v="92"/>
  </r>
  <r>
    <s v="Journal"/>
    <x v="9"/>
    <s v="Insourcing Services"/>
    <s v="Insourcing Services Revenue"/>
    <d v="2024-08-01T00:00:00"/>
    <x v="0"/>
    <s v="48239"/>
    <s v="839981"/>
    <x v="74"/>
    <x v="74"/>
    <m/>
    <m/>
    <m/>
    <s v="Michelle Yun - write off balance"/>
    <n v="-360"/>
    <x v="3"/>
    <x v="9"/>
    <x v="1"/>
    <n v="0"/>
    <x v="91"/>
  </r>
  <r>
    <s v="Journal"/>
    <x v="9"/>
    <s v="Insourcing Services"/>
    <s v="Insourcing Services Revenue"/>
    <d v="2024-08-01T00:00:00"/>
    <x v="0"/>
    <s v="48239"/>
    <s v="839981"/>
    <x v="80"/>
    <x v="80"/>
    <m/>
    <m/>
    <m/>
    <s v="Jordan Cuff - write-off balance"/>
    <n v="481.44"/>
    <x v="3"/>
    <x v="23"/>
    <x v="1"/>
    <n v="0"/>
    <x v="97"/>
  </r>
  <r>
    <s v="Journal"/>
    <x v="9"/>
    <s v="Insourcing Services"/>
    <s v="Insourcing Services Revenue"/>
    <d v="2024-08-01T00:00:00"/>
    <x v="0"/>
    <s v="48747"/>
    <s v="865395"/>
    <x v="74"/>
    <x v="74"/>
    <m/>
    <m/>
    <m/>
    <s v="Kalliopi Gaidatzis - Ended Aug 2023 underbilled by 4844.58.  Why?? - Per LAM 08-15-24 - unknown"/>
    <n v="-4844.58"/>
    <x v="3"/>
    <x v="9"/>
    <x v="1"/>
    <n v="0"/>
    <x v="91"/>
  </r>
  <r>
    <s v="Journal"/>
    <x v="9"/>
    <s v="Insourcing Services"/>
    <s v="Insourcing Services Revenue"/>
    <d v="2024-08-01T00:00:00"/>
    <x v="0"/>
    <s v="48239"/>
    <s v="839981"/>
    <x v="74"/>
    <x v="74"/>
    <m/>
    <m/>
    <m/>
    <s v="Kaitlyn Butler - write-off balance (ended 04/2023)"/>
    <n v="304"/>
    <x v="3"/>
    <x v="9"/>
    <x v="1"/>
    <n v="0"/>
    <x v="91"/>
  </r>
  <r>
    <s v="Journal"/>
    <x v="9"/>
    <s v="Insourcing Services"/>
    <s v="Insourcing Services Revenue"/>
    <d v="2024-08-01T00:00:00"/>
    <x v="0"/>
    <s v="48747"/>
    <s v="865395"/>
    <x v="74"/>
    <x v="74"/>
    <m/>
    <m/>
    <m/>
    <s v="Kamila San - underbilled by 6080.00 why??? - Unknown.  Old.  Should Write off"/>
    <n v="-6080"/>
    <x v="3"/>
    <x v="9"/>
    <x v="1"/>
    <n v="0"/>
    <x v="91"/>
  </r>
  <r>
    <s v="Journal"/>
    <x v="9"/>
    <s v="Insourcing Services"/>
    <s v="Insourcing Services Revenue"/>
    <d v="2024-08-01T00:00:00"/>
    <x v="0"/>
    <s v="48239"/>
    <s v="839981"/>
    <x v="80"/>
    <x v="80"/>
    <m/>
    <m/>
    <m/>
    <s v="Ruben Rodriguez - write-off balance"/>
    <n v="-0.02"/>
    <x v="3"/>
    <x v="23"/>
    <x v="1"/>
    <n v="0"/>
    <x v="97"/>
  </r>
  <r>
    <s v="Journal"/>
    <x v="9"/>
    <s v="Insourcing Services"/>
    <s v="Insourcing Services Revenue"/>
    <d v="2024-08-01T00:00:00"/>
    <x v="0"/>
    <s v="48239"/>
    <s v="839981"/>
    <x v="74"/>
    <x v="74"/>
    <m/>
    <m/>
    <m/>
    <s v="Vivianne Huang - write-off balance"/>
    <n v="65.45"/>
    <x v="3"/>
    <x v="9"/>
    <x v="1"/>
    <n v="0"/>
    <x v="91"/>
  </r>
  <r>
    <s v="Journal"/>
    <x v="9"/>
    <s v="Insourcing Services"/>
    <s v="Insourcing Services Revenue"/>
    <d v="2024-08-01T00:00:00"/>
    <x v="0"/>
    <s v="48239"/>
    <s v="839981"/>
    <x v="79"/>
    <x v="79"/>
    <m/>
    <m/>
    <m/>
    <s v="Marcus Kuhlman - write-off balance (ended 06/2023)"/>
    <n v="-750"/>
    <x v="3"/>
    <x v="54"/>
    <x v="1"/>
    <n v="0"/>
    <x v="96"/>
  </r>
  <r>
    <s v="Journal"/>
    <x v="9"/>
    <s v="Insourcing Services"/>
    <s v="Insourcing Services Revenue"/>
    <d v="2024-08-01T00:00:00"/>
    <x v="0"/>
    <s v="48239"/>
    <s v="839981"/>
    <x v="74"/>
    <x v="74"/>
    <m/>
    <m/>
    <m/>
    <s v="River Albo - write-off balance (ended 12/2022)"/>
    <n v="-1260"/>
    <x v="3"/>
    <x v="9"/>
    <x v="1"/>
    <n v="0"/>
    <x v="91"/>
  </r>
  <r>
    <s v="Journal"/>
    <x v="9"/>
    <s v="Insourcing Services"/>
    <s v="Insourcing Services Revenue"/>
    <d v="2024-08-01T00:00:00"/>
    <x v="0"/>
    <s v="48239"/>
    <s v="839981"/>
    <x v="74"/>
    <x v="74"/>
    <m/>
    <m/>
    <m/>
    <s v="Claire Fanning - write-off balance - March 2023 hours were 161. Only billed for 136 due to late TS adjustments ($61 per hour) (ended 06/2023)"/>
    <n v="-2440"/>
    <x v="3"/>
    <x v="9"/>
    <x v="1"/>
    <n v="0"/>
    <x v="91"/>
  </r>
  <r>
    <s v="Journal"/>
    <x v="9"/>
    <s v="Insourcing Services"/>
    <s v="Insourcing Services Revenue"/>
    <d v="2024-08-01T00:00:00"/>
    <x v="0"/>
    <s v="48239"/>
    <s v="839981"/>
    <x v="74"/>
    <x v="74"/>
    <m/>
    <m/>
    <m/>
    <s v="Ade Tutu - write-off balance"/>
    <n v="0.1"/>
    <x v="3"/>
    <x v="9"/>
    <x v="1"/>
    <n v="0"/>
    <x v="91"/>
  </r>
  <r>
    <s v="Journal"/>
    <x v="9"/>
    <s v="Insourcing Services"/>
    <s v="Insourcing Services Revenue"/>
    <d v="2024-08-01T00:00:00"/>
    <x v="0"/>
    <s v="48239"/>
    <s v="839981"/>
    <x v="74"/>
    <x v="74"/>
    <m/>
    <m/>
    <m/>
    <s v="Kayla Spohr - write-off balance (ended 11/2023)"/>
    <n v="-2628.86"/>
    <x v="3"/>
    <x v="9"/>
    <x v="1"/>
    <n v="0"/>
    <x v="91"/>
  </r>
  <r>
    <s v="Journal"/>
    <x v="9"/>
    <s v="Insourcing Services"/>
    <s v="Insourcing Services Revenue"/>
    <d v="2024-08-01T00:00:00"/>
    <x v="0"/>
    <s v="48239"/>
    <s v="839981"/>
    <x v="74"/>
    <x v="74"/>
    <m/>
    <m/>
    <m/>
    <s v="Kat Recio - write-off balance (ended 01/2023)"/>
    <n v="-100.1"/>
    <x v="3"/>
    <x v="9"/>
    <x v="1"/>
    <n v="0"/>
    <x v="91"/>
  </r>
  <r>
    <s v="Journal"/>
    <x v="9"/>
    <s v="Insourcing Services"/>
    <s v="Insourcing Services Revenue"/>
    <d v="2024-08-01T00:00:00"/>
    <x v="0"/>
    <s v="48239"/>
    <s v="839981"/>
    <x v="74"/>
    <x v="74"/>
    <m/>
    <m/>
    <m/>
    <s v="Fatoumata Sow - write-off balance (ended 07/2023)"/>
    <n v="-2560.9"/>
    <x v="3"/>
    <x v="9"/>
    <x v="1"/>
    <n v="0"/>
    <x v="91"/>
  </r>
  <r>
    <s v="Journal"/>
    <x v="4"/>
    <s v="Insourcing Services"/>
    <s v="Insourcing Services Revenue"/>
    <d v="2024-08-30T00:00:00"/>
    <x v="0"/>
    <s v="51590"/>
    <s v="898451"/>
    <x v="0"/>
    <x v="0"/>
    <m/>
    <m/>
    <m/>
    <s v="Amex BTS IC rev reclass Aug"/>
    <n v="-10249.100886802686"/>
    <x v="3"/>
    <x v="9"/>
    <x v="1"/>
    <n v="0"/>
    <x v="11"/>
  </r>
  <r>
    <s v="Journal"/>
    <x v="9"/>
    <s v="Insourcing Services"/>
    <s v="Insourcing Services Revenue"/>
    <d v="2024-08-31T00:00:00"/>
    <x v="0"/>
    <s v="52022"/>
    <s v="909159"/>
    <x v="74"/>
    <x v="74"/>
    <m/>
    <m/>
    <m/>
    <s v="Christopher Giorgio"/>
    <n v="8960"/>
    <x v="3"/>
    <x v="9"/>
    <x v="1"/>
    <n v="0"/>
    <x v="91"/>
  </r>
  <r>
    <s v="Journal"/>
    <x v="9"/>
    <s v="Insourcing Services"/>
    <s v="Insourcing Services Revenue"/>
    <d v="2024-08-31T00:00:00"/>
    <x v="0"/>
    <s v="52022"/>
    <s v="909159"/>
    <x v="79"/>
    <x v="79"/>
    <m/>
    <m/>
    <m/>
    <s v="Lorraine Kenny"/>
    <n v="11634"/>
    <x v="3"/>
    <x v="54"/>
    <x v="1"/>
    <n v="0"/>
    <x v="96"/>
  </r>
  <r>
    <s v="Journal"/>
    <x v="9"/>
    <s v="Insourcing Services"/>
    <s v="Insourcing Services Revenue"/>
    <d v="2024-08-31T00:00:00"/>
    <x v="0"/>
    <s v="52022"/>
    <s v="909159"/>
    <x v="74"/>
    <x v="74"/>
    <m/>
    <m/>
    <m/>
    <s v="Shayla Edwards"/>
    <n v="11070.4"/>
    <x v="3"/>
    <x v="9"/>
    <x v="1"/>
    <n v="0"/>
    <x v="91"/>
  </r>
  <r>
    <s v="Journal"/>
    <x v="9"/>
    <s v="Insourcing Services"/>
    <s v="Insourcing Services Revenue"/>
    <d v="2024-08-31T00:00:00"/>
    <x v="0"/>
    <s v="52022"/>
    <s v="909159"/>
    <x v="74"/>
    <x v="74"/>
    <m/>
    <m/>
    <m/>
    <s v="Odera Mekkam"/>
    <n v="11440"/>
    <x v="3"/>
    <x v="9"/>
    <x v="1"/>
    <n v="0"/>
    <x v="91"/>
  </r>
  <r>
    <s v="Journal"/>
    <x v="9"/>
    <s v="Insourcing Services"/>
    <s v="Insourcing Services Revenue"/>
    <d v="2024-08-31T00:00:00"/>
    <x v="0"/>
    <s v="52022"/>
    <s v="909159"/>
    <x v="80"/>
    <x v="80"/>
    <m/>
    <m/>
    <m/>
    <s v="Katherine Zhang"/>
    <n v="6400"/>
    <x v="3"/>
    <x v="23"/>
    <x v="1"/>
    <n v="0"/>
    <x v="97"/>
  </r>
  <r>
    <s v="Journal"/>
    <x v="9"/>
    <s v="Insourcing Services"/>
    <s v="Insourcing Services Revenue"/>
    <d v="2024-08-31T00:00:00"/>
    <x v="0"/>
    <s v="52022"/>
    <s v="909159"/>
    <x v="80"/>
    <x v="80"/>
    <m/>
    <m/>
    <m/>
    <s v="Julmia Penn"/>
    <n v="10110.24"/>
    <x v="3"/>
    <x v="23"/>
    <x v="1"/>
    <n v="0"/>
    <x v="97"/>
  </r>
  <r>
    <s v="Journal"/>
    <x v="9"/>
    <s v="Insourcing Services"/>
    <s v="Insourcing Services Revenue"/>
    <d v="2024-08-31T00:00:00"/>
    <x v="0"/>
    <s v="52022"/>
    <s v="909159"/>
    <x v="74"/>
    <x v="74"/>
    <m/>
    <m/>
    <m/>
    <s v="Sabrina Grassi"/>
    <n v="6556"/>
    <x v="3"/>
    <x v="9"/>
    <x v="1"/>
    <n v="0"/>
    <x v="91"/>
  </r>
  <r>
    <s v="Journal"/>
    <x v="9"/>
    <s v="Insourcing Services"/>
    <s v="Insourcing Services Revenue"/>
    <d v="2024-08-31T00:00:00"/>
    <x v="0"/>
    <s v="52022"/>
    <s v="909159"/>
    <x v="74"/>
    <x v="74"/>
    <m/>
    <m/>
    <m/>
    <s v="Manzi Burns"/>
    <n v="11440"/>
    <x v="3"/>
    <x v="9"/>
    <x v="1"/>
    <n v="0"/>
    <x v="91"/>
  </r>
  <r>
    <s v="Journal"/>
    <x v="9"/>
    <s v="Insourcing Services"/>
    <s v="Insourcing Services Revenue"/>
    <d v="2024-08-31T00:00:00"/>
    <x v="0"/>
    <s v="52022"/>
    <s v="909159"/>
    <x v="80"/>
    <x v="80"/>
    <m/>
    <m/>
    <m/>
    <s v="Meghan Fitzgerald"/>
    <n v="18984"/>
    <x v="3"/>
    <x v="23"/>
    <x v="1"/>
    <n v="0"/>
    <x v="97"/>
  </r>
  <r>
    <s v="Journal"/>
    <x v="9"/>
    <s v="Insourcing Services"/>
    <s v="Insourcing Services Revenue"/>
    <d v="2024-08-31T00:00:00"/>
    <x v="0"/>
    <s v="52022"/>
    <s v="909159"/>
    <x v="80"/>
    <x v="80"/>
    <m/>
    <m/>
    <m/>
    <s v="Bernadin Cator"/>
    <n v="10584"/>
    <x v="3"/>
    <x v="23"/>
    <x v="1"/>
    <n v="0"/>
    <x v="97"/>
  </r>
  <r>
    <s v="Journal"/>
    <x v="9"/>
    <s v="Insourcing Services"/>
    <s v="Insourcing Services Revenue"/>
    <d v="2024-08-31T00:00:00"/>
    <x v="0"/>
    <s v="51575"/>
    <s v="898154"/>
    <x v="83"/>
    <x v="83"/>
    <s v="15139729316"/>
    <m/>
    <m/>
    <m/>
    <n v="9360"/>
    <x v="3"/>
    <x v="3"/>
    <x v="1"/>
    <n v="0"/>
    <x v="101"/>
  </r>
  <r>
    <s v="Journal"/>
    <x v="9"/>
    <s v="Insourcing Services"/>
    <s v="Insourcing Services Revenue"/>
    <d v="2024-08-31T00:00:00"/>
    <x v="0"/>
    <s v="52022"/>
    <s v="909159"/>
    <x v="74"/>
    <x v="74"/>
    <m/>
    <m/>
    <m/>
    <s v="Rachel Fuqua"/>
    <n v="4368"/>
    <x v="3"/>
    <x v="9"/>
    <x v="1"/>
    <n v="0"/>
    <x v="91"/>
  </r>
  <r>
    <s v="Journal"/>
    <x v="9"/>
    <s v="Insourcing Services"/>
    <s v="Insourcing Services Revenue"/>
    <d v="2024-08-31T00:00:00"/>
    <x v="0"/>
    <s v="52022"/>
    <s v="909159"/>
    <x v="74"/>
    <x v="74"/>
    <m/>
    <m/>
    <m/>
    <s v="Alexa Shavitz"/>
    <n v="11700"/>
    <x v="3"/>
    <x v="9"/>
    <x v="1"/>
    <n v="0"/>
    <x v="91"/>
  </r>
  <r>
    <s v="Journal"/>
    <x v="9"/>
    <s v="Insourcing Services"/>
    <s v="Insourcing Services Revenue"/>
    <d v="2024-08-31T00:00:00"/>
    <x v="0"/>
    <s v="52022"/>
    <s v="909159"/>
    <x v="84"/>
    <x v="84"/>
    <m/>
    <m/>
    <m/>
    <s v="Jigar Bhinde"/>
    <n v="5040"/>
    <x v="3"/>
    <x v="3"/>
    <x v="1"/>
    <n v="0"/>
    <x v="102"/>
  </r>
  <r>
    <s v="Journal"/>
    <x v="9"/>
    <s v="Insourcing Services"/>
    <s v="Insourcing Services Revenue"/>
    <d v="2024-08-31T00:00:00"/>
    <x v="0"/>
    <s v="52022"/>
    <s v="909159"/>
    <x v="79"/>
    <x v="79"/>
    <m/>
    <m/>
    <m/>
    <s v="Andrea Grilo"/>
    <n v="19360"/>
    <x v="3"/>
    <x v="54"/>
    <x v="1"/>
    <n v="0"/>
    <x v="96"/>
  </r>
  <r>
    <s v="Journal"/>
    <x v="9"/>
    <s v="Insourcing Services"/>
    <s v="Insourcing Services Revenue"/>
    <d v="2024-08-31T00:00:00"/>
    <x v="0"/>
    <s v="52022"/>
    <s v="909159"/>
    <x v="74"/>
    <x v="74"/>
    <m/>
    <m/>
    <m/>
    <s v="Laura Ruddy"/>
    <n v="29920"/>
    <x v="3"/>
    <x v="9"/>
    <x v="1"/>
    <n v="0"/>
    <x v="91"/>
  </r>
  <r>
    <s v="Journal"/>
    <x v="9"/>
    <s v="Insourcing Services"/>
    <s v="Insourcing Services Revenue"/>
    <d v="2024-08-31T00:00:00"/>
    <x v="0"/>
    <s v="52022"/>
    <s v="909159"/>
    <x v="80"/>
    <x v="80"/>
    <m/>
    <m/>
    <m/>
    <s v="Fatama AwadaZayour"/>
    <n v="9544.5"/>
    <x v="3"/>
    <x v="23"/>
    <x v="1"/>
    <n v="0"/>
    <x v="97"/>
  </r>
  <r>
    <s v="Journal"/>
    <x v="9"/>
    <s v="Insourcing Services"/>
    <s v="Insourcing Services Revenue"/>
    <d v="2024-08-31T00:00:00"/>
    <x v="0"/>
    <s v="52022"/>
    <s v="909159"/>
    <x v="74"/>
    <x v="74"/>
    <m/>
    <m/>
    <m/>
    <s v="Grace Mathews"/>
    <n v="11537.5"/>
    <x v="3"/>
    <x v="9"/>
    <x v="1"/>
    <n v="0"/>
    <x v="91"/>
  </r>
  <r>
    <s v="Journal"/>
    <x v="9"/>
    <s v="Insourcing Services"/>
    <s v="Insourcing Services Revenue"/>
    <d v="2024-08-31T00:00:00"/>
    <x v="0"/>
    <s v="52022"/>
    <s v="909159"/>
    <x v="74"/>
    <x v="74"/>
    <m/>
    <m/>
    <m/>
    <s v="Daniella Caputo"/>
    <n v="14080"/>
    <x v="3"/>
    <x v="9"/>
    <x v="1"/>
    <n v="0"/>
    <x v="91"/>
  </r>
  <r>
    <s v="Journal"/>
    <x v="9"/>
    <s v="Insourcing Services"/>
    <s v="Insourcing Services Revenue"/>
    <d v="2024-08-31T00:00:00"/>
    <x v="0"/>
    <s v="52022"/>
    <s v="909159"/>
    <x v="74"/>
    <x v="74"/>
    <m/>
    <m/>
    <m/>
    <s v="Annie Arrix"/>
    <n v="11440"/>
    <x v="3"/>
    <x v="9"/>
    <x v="1"/>
    <n v="0"/>
    <x v="91"/>
  </r>
  <r>
    <s v="Journal"/>
    <x v="9"/>
    <s v="Insourcing Services"/>
    <s v="Insourcing Services Revenue"/>
    <d v="2024-08-31T00:00:00"/>
    <x v="0"/>
    <s v="52022"/>
    <s v="909159"/>
    <x v="79"/>
    <x v="79"/>
    <m/>
    <m/>
    <m/>
    <s v="Tracy Poltie"/>
    <n v="11634"/>
    <x v="3"/>
    <x v="54"/>
    <x v="1"/>
    <n v="0"/>
    <x v="96"/>
  </r>
  <r>
    <s v="Journal"/>
    <x v="9"/>
    <s v="Insourcing Services"/>
    <s v="Insourcing Services Revenue"/>
    <d v="2024-08-31T00:00:00"/>
    <x v="0"/>
    <s v="52022"/>
    <s v="909159"/>
    <x v="79"/>
    <x v="79"/>
    <m/>
    <m/>
    <m/>
    <s v="Ozzie Sosa"/>
    <n v="13200"/>
    <x v="3"/>
    <x v="54"/>
    <x v="1"/>
    <n v="0"/>
    <x v="96"/>
  </r>
  <r>
    <s v="Journal"/>
    <x v="9"/>
    <s v="Insourcing Services"/>
    <s v="Insourcing Services Revenue"/>
    <d v="2024-08-31T00:00:00"/>
    <x v="0"/>
    <s v="52022"/>
    <s v="909159"/>
    <x v="79"/>
    <x v="79"/>
    <m/>
    <m/>
    <m/>
    <s v="Ashley Sargent"/>
    <n v="16200"/>
    <x v="3"/>
    <x v="54"/>
    <x v="1"/>
    <n v="0"/>
    <x v="96"/>
  </r>
  <r>
    <s v="Journal"/>
    <x v="9"/>
    <s v="Insourcing Services"/>
    <s v="Insourcing Services Revenue"/>
    <d v="2024-08-31T00:00:00"/>
    <x v="0"/>
    <s v="52022"/>
    <s v="909159"/>
    <x v="80"/>
    <x v="80"/>
    <m/>
    <m/>
    <m/>
    <s v="Valerie Williams"/>
    <n v="10080"/>
    <x v="3"/>
    <x v="23"/>
    <x v="1"/>
    <n v="0"/>
    <x v="97"/>
  </r>
  <r>
    <s v="Journal"/>
    <x v="9"/>
    <s v="Insourcing Services"/>
    <s v="Insourcing Services Revenue"/>
    <d v="2024-08-31T00:00:00"/>
    <x v="0"/>
    <s v="52022"/>
    <s v="909159"/>
    <x v="79"/>
    <x v="79"/>
    <m/>
    <m/>
    <m/>
    <s v="Tahisha Jenkins"/>
    <n v="8160"/>
    <x v="3"/>
    <x v="54"/>
    <x v="1"/>
    <n v="0"/>
    <x v="96"/>
  </r>
  <r>
    <s v="Journal"/>
    <x v="9"/>
    <s v="Insourcing Services"/>
    <s v="Insourcing Services Revenue"/>
    <d v="2024-08-31T00:00:00"/>
    <x v="0"/>
    <s v="52022"/>
    <s v="909159"/>
    <x v="79"/>
    <x v="79"/>
    <m/>
    <m/>
    <m/>
    <s v="Jessica Cordero"/>
    <n v="13200"/>
    <x v="3"/>
    <x v="54"/>
    <x v="1"/>
    <n v="0"/>
    <x v="96"/>
  </r>
  <r>
    <s v="Journal"/>
    <x v="9"/>
    <s v="Insourcing Services"/>
    <s v="Insourcing Services Revenue"/>
    <d v="2024-08-31T00:00:00"/>
    <x v="0"/>
    <s v="52022"/>
    <s v="909159"/>
    <x v="80"/>
    <x v="80"/>
    <m/>
    <m/>
    <m/>
    <s v="Shernelle Bonds"/>
    <n v="7560"/>
    <x v="3"/>
    <x v="23"/>
    <x v="1"/>
    <n v="0"/>
    <x v="97"/>
  </r>
  <r>
    <s v="Journal"/>
    <x v="9"/>
    <s v="Insourcing Services"/>
    <s v="Insourcing Services Revenue"/>
    <d v="2024-08-31T00:00:00"/>
    <x v="0"/>
    <s v="52022"/>
    <s v="909159"/>
    <x v="80"/>
    <x v="80"/>
    <m/>
    <m/>
    <m/>
    <s v="Marcie Wiehagen"/>
    <n v="18487"/>
    <x v="3"/>
    <x v="23"/>
    <x v="1"/>
    <n v="0"/>
    <x v="97"/>
  </r>
  <r>
    <s v="Journal"/>
    <x v="9"/>
    <s v="Insourcing Services"/>
    <s v="Insourcing Services Revenue"/>
    <d v="2024-08-31T00:00:00"/>
    <x v="0"/>
    <s v="52022"/>
    <s v="909159"/>
    <x v="79"/>
    <x v="79"/>
    <m/>
    <m/>
    <m/>
    <s v="Jaylen Carter"/>
    <n v="9372"/>
    <x v="3"/>
    <x v="54"/>
    <x v="1"/>
    <n v="0"/>
    <x v="96"/>
  </r>
  <r>
    <s v="Journal"/>
    <x v="9"/>
    <s v="Insourcing Services"/>
    <s v="Insourcing Services Revenue"/>
    <d v="2024-08-31T00:00:00"/>
    <x v="0"/>
    <s v="52022"/>
    <s v="909159"/>
    <x v="74"/>
    <x v="74"/>
    <m/>
    <m/>
    <m/>
    <s v="Sophie Krantz"/>
    <n v="14380"/>
    <x v="3"/>
    <x v="9"/>
    <x v="1"/>
    <n v="0"/>
    <x v="91"/>
  </r>
  <r>
    <s v="Journal"/>
    <x v="9"/>
    <s v="Insourcing Services"/>
    <s v="Insourcing Services Revenue"/>
    <d v="2024-08-31T00:00:00"/>
    <x v="0"/>
    <s v="52022"/>
    <s v="909159"/>
    <x v="74"/>
    <x v="74"/>
    <m/>
    <m/>
    <m/>
    <s v="Skylar Heilos"/>
    <n v="14080"/>
    <x v="3"/>
    <x v="9"/>
    <x v="1"/>
    <n v="0"/>
    <x v="91"/>
  </r>
  <r>
    <s v="Journal"/>
    <x v="9"/>
    <s v="Insourcing Services"/>
    <s v="Insourcing Services Revenue"/>
    <d v="2024-08-31T00:00:00"/>
    <x v="0"/>
    <s v="52022"/>
    <s v="909159"/>
    <x v="74"/>
    <x v="74"/>
    <m/>
    <m/>
    <m/>
    <s v="Kai Gregory"/>
    <n v="11440"/>
    <x v="3"/>
    <x v="9"/>
    <x v="1"/>
    <n v="0"/>
    <x v="91"/>
  </r>
  <r>
    <s v="Journal"/>
    <x v="9"/>
    <s v="Insourcing Services"/>
    <s v="Insourcing Services Revenue"/>
    <d v="2024-08-31T00:00:00"/>
    <x v="0"/>
    <s v="52022"/>
    <s v="909159"/>
    <x v="84"/>
    <x v="84"/>
    <m/>
    <m/>
    <m/>
    <s v="Ramiz Shaik (Segra)"/>
    <n v="14080"/>
    <x v="3"/>
    <x v="3"/>
    <x v="1"/>
    <n v="0"/>
    <x v="102"/>
  </r>
  <r>
    <s v="Journal"/>
    <x v="9"/>
    <s v="Insourcing Services"/>
    <s v="Insourcing Services Revenue"/>
    <d v="2024-08-31T00:00:00"/>
    <x v="0"/>
    <s v="52022"/>
    <s v="909159"/>
    <x v="74"/>
    <x v="74"/>
    <m/>
    <m/>
    <m/>
    <s v="Mary Ado"/>
    <n v="14960"/>
    <x v="3"/>
    <x v="9"/>
    <x v="1"/>
    <n v="0"/>
    <x v="91"/>
  </r>
  <r>
    <s v="Journal"/>
    <x v="9"/>
    <s v="Insourcing Services"/>
    <s v="Insourcing Services Revenue"/>
    <d v="2024-08-31T00:00:00"/>
    <x v="0"/>
    <s v="52022"/>
    <s v="909159"/>
    <x v="74"/>
    <x v="74"/>
    <m/>
    <m/>
    <m/>
    <s v="Anthony Romero"/>
    <n v="11505"/>
    <x v="3"/>
    <x v="9"/>
    <x v="1"/>
    <n v="0"/>
    <x v="91"/>
  </r>
  <r>
    <s v="Journal"/>
    <x v="9"/>
    <s v="Insourcing Services"/>
    <s v="Insourcing Services Revenue"/>
    <d v="2024-08-31T00:00:00"/>
    <x v="0"/>
    <s v="52022"/>
    <s v="909159"/>
    <x v="79"/>
    <x v="79"/>
    <m/>
    <m/>
    <m/>
    <s v="Roslyn Smith"/>
    <n v="17160"/>
    <x v="3"/>
    <x v="54"/>
    <x v="1"/>
    <n v="0"/>
    <x v="96"/>
  </r>
  <r>
    <s v="Journal"/>
    <x v="9"/>
    <s v="Insourcing Services"/>
    <s v="Insourcing Services Revenue"/>
    <d v="2024-08-31T00:00:00"/>
    <x v="0"/>
    <s v="52022"/>
    <s v="909159"/>
    <x v="74"/>
    <x v="74"/>
    <m/>
    <m/>
    <m/>
    <s v="Kelsey McGuire"/>
    <n v="11070.4"/>
    <x v="3"/>
    <x v="9"/>
    <x v="1"/>
    <n v="0"/>
    <x v="91"/>
  </r>
  <r>
    <s v="Journal"/>
    <x v="9"/>
    <s v="Insourcing Services"/>
    <s v="Insourcing Services Revenue"/>
    <d v="2024-08-31T00:00:00"/>
    <x v="0"/>
    <s v="52022"/>
    <s v="909159"/>
    <x v="74"/>
    <x v="74"/>
    <m/>
    <m/>
    <m/>
    <s v="Alexa Tsahalis"/>
    <n v="14040"/>
    <x v="3"/>
    <x v="9"/>
    <x v="1"/>
    <n v="0"/>
    <x v="91"/>
  </r>
  <r>
    <s v="Journal"/>
    <x v="9"/>
    <s v="Insourcing Services"/>
    <s v="Insourcing Services Revenue"/>
    <d v="2024-08-31T00:00:00"/>
    <x v="0"/>
    <s v="52022"/>
    <s v="909159"/>
    <x v="74"/>
    <x v="74"/>
    <m/>
    <m/>
    <m/>
    <s v="Sarah Kirk"/>
    <n v="13440"/>
    <x v="3"/>
    <x v="9"/>
    <x v="1"/>
    <n v="0"/>
    <x v="91"/>
  </r>
  <r>
    <s v="Journal"/>
    <x v="9"/>
    <s v="Insourcing Services"/>
    <s v="Insourcing Services Revenue"/>
    <d v="2024-08-31T00:00:00"/>
    <x v="0"/>
    <s v="52022"/>
    <s v="909159"/>
    <x v="74"/>
    <x v="74"/>
    <m/>
    <m/>
    <m/>
    <s v="Residual adjustments for various ended projects/consultants"/>
    <n v="7876.01"/>
    <x v="3"/>
    <x v="9"/>
    <x v="1"/>
    <n v="0"/>
    <x v="91"/>
  </r>
  <r>
    <s v="Journal"/>
    <x v="9"/>
    <s v="Insourcing Services"/>
    <s v="Insourcing Services Revenue"/>
    <d v="2024-08-31T00:00:00"/>
    <x v="0"/>
    <s v="52022"/>
    <s v="909159"/>
    <x v="83"/>
    <x v="83"/>
    <s v="15139729316"/>
    <m/>
    <m/>
    <s v="Yaseen Ghani"/>
    <n v="-1680"/>
    <x v="3"/>
    <x v="3"/>
    <x v="1"/>
    <n v="0"/>
    <x v="101"/>
  </r>
  <r>
    <s v="Journal"/>
    <x v="9"/>
    <s v="Insourcing Services"/>
    <s v="Insourcing Services Revenue"/>
    <d v="2024-08-31T00:00:00"/>
    <x v="0"/>
    <s v="52022"/>
    <s v="909159"/>
    <x v="74"/>
    <x v="74"/>
    <m/>
    <m/>
    <m/>
    <s v="Skye Mollica"/>
    <n v="8230.4699999999993"/>
    <x v="3"/>
    <x v="9"/>
    <x v="1"/>
    <n v="0"/>
    <x v="91"/>
  </r>
  <r>
    <s v="Journal"/>
    <x v="9"/>
    <s v="Insourcing Services"/>
    <s v="Insourcing Services Revenue"/>
    <d v="2024-08-31T00:00:00"/>
    <x v="0"/>
    <s v="52022"/>
    <s v="909159"/>
    <x v="74"/>
    <x v="74"/>
    <m/>
    <m/>
    <m/>
    <s v="Natalie Vitols"/>
    <n v="9880"/>
    <x v="3"/>
    <x v="9"/>
    <x v="1"/>
    <n v="0"/>
    <x v="91"/>
  </r>
  <r>
    <s v="Journal"/>
    <x v="9"/>
    <s v="Insourcing Services"/>
    <s v="Insourcing Services Revenue"/>
    <d v="2024-08-31T00:00:00"/>
    <x v="0"/>
    <s v="52022"/>
    <s v="909159"/>
    <x v="74"/>
    <x v="74"/>
    <m/>
    <m/>
    <m/>
    <s v="Claire Jansen"/>
    <n v="15638.25"/>
    <x v="3"/>
    <x v="9"/>
    <x v="1"/>
    <n v="0"/>
    <x v="91"/>
  </r>
  <r>
    <s v="Journal"/>
    <x v="9"/>
    <s v="Insourcing Services"/>
    <s v="Insourcing Services Revenue"/>
    <d v="2024-08-31T00:00:00"/>
    <x v="0"/>
    <s v="52022"/>
    <s v="909159"/>
    <x v="79"/>
    <x v="79"/>
    <m/>
    <m/>
    <m/>
    <s v="Amari Hall"/>
    <n v="9196"/>
    <x v="3"/>
    <x v="54"/>
    <x v="1"/>
    <n v="0"/>
    <x v="96"/>
  </r>
  <r>
    <s v="Journal"/>
    <x v="9"/>
    <s v="Insourcing Services"/>
    <s v="Insourcing Services Revenue"/>
    <d v="2024-08-31T00:00:00"/>
    <x v="0"/>
    <s v="52022"/>
    <s v="909159"/>
    <x v="79"/>
    <x v="79"/>
    <m/>
    <m/>
    <m/>
    <s v="Elizabeth Rossi"/>
    <n v="12144"/>
    <x v="3"/>
    <x v="54"/>
    <x v="1"/>
    <n v="0"/>
    <x v="96"/>
  </r>
  <r>
    <s v="Journal"/>
    <x v="9"/>
    <s v="Insourcing Services"/>
    <s v="Insourcing Services Revenue"/>
    <d v="2024-08-31T00:00:00"/>
    <x v="0"/>
    <s v="52022"/>
    <s v="909159"/>
    <x v="79"/>
    <x v="79"/>
    <m/>
    <m/>
    <m/>
    <s v="Elizabeth Mrozek"/>
    <n v="10787.25"/>
    <x v="3"/>
    <x v="54"/>
    <x v="1"/>
    <n v="0"/>
    <x v="96"/>
  </r>
  <r>
    <s v="Journal"/>
    <x v="9"/>
    <s v="Insourcing Services"/>
    <s v="Insourcing Services Revenue"/>
    <d v="2024-08-31T00:00:00"/>
    <x v="0"/>
    <s v="52022"/>
    <s v="909159"/>
    <x v="74"/>
    <x v="74"/>
    <m/>
    <m/>
    <m/>
    <s v="Harrison Bieber"/>
    <n v="11440"/>
    <x v="3"/>
    <x v="9"/>
    <x v="1"/>
    <n v="0"/>
    <x v="91"/>
  </r>
  <r>
    <s v="Journal"/>
    <x v="9"/>
    <s v="Insourcing Services"/>
    <s v="Insourcing Services Revenue"/>
    <d v="2024-08-31T00:00:00"/>
    <x v="0"/>
    <s v="52022"/>
    <s v="909159"/>
    <x v="85"/>
    <x v="85"/>
    <m/>
    <m/>
    <m/>
    <s v="John Shinn"/>
    <n v="12474"/>
    <x v="3"/>
    <x v="53"/>
    <x v="1"/>
    <n v="0"/>
    <x v="103"/>
  </r>
  <r>
    <s v="Journal"/>
    <x v="9"/>
    <s v="Insourcing Services"/>
    <s v="Insourcing Services Revenue"/>
    <d v="2024-08-31T00:00:00"/>
    <x v="0"/>
    <s v="51578"/>
    <s v="898157"/>
    <x v="12"/>
    <x v="12"/>
    <s v="18454884166"/>
    <m/>
    <m/>
    <m/>
    <n v="14570"/>
    <x v="3"/>
    <x v="3"/>
    <x v="1"/>
    <n v="0"/>
    <x v="47"/>
  </r>
  <r>
    <s v="Journal"/>
    <x v="9"/>
    <s v="Insourcing Services"/>
    <s v="Insourcing Services Revenue"/>
    <d v="2024-08-31T00:00:00"/>
    <x v="0"/>
    <s v="52022"/>
    <s v="909159"/>
    <x v="79"/>
    <x v="79"/>
    <m/>
    <m/>
    <m/>
    <s v="Jason Foster"/>
    <n v="12144"/>
    <x v="3"/>
    <x v="54"/>
    <x v="1"/>
    <n v="0"/>
    <x v="96"/>
  </r>
  <r>
    <s v="Journal"/>
    <x v="9"/>
    <s v="Insourcing Services"/>
    <s v="Insourcing Services Revenue"/>
    <d v="2024-08-31T00:00:00"/>
    <x v="0"/>
    <s v="52022"/>
    <s v="909159"/>
    <x v="79"/>
    <x v="79"/>
    <m/>
    <m/>
    <m/>
    <s v="Crystal Thomas"/>
    <n v="13188"/>
    <x v="3"/>
    <x v="54"/>
    <x v="1"/>
    <n v="0"/>
    <x v="96"/>
  </r>
  <r>
    <s v="Journal"/>
    <x v="9"/>
    <s v="Insourcing Services"/>
    <s v="Insourcing Services Revenue"/>
    <d v="2024-08-31T00:00:00"/>
    <x v="0"/>
    <s v="52022"/>
    <s v="909159"/>
    <x v="74"/>
    <x v="74"/>
    <m/>
    <m/>
    <m/>
    <s v="Coreen Mason"/>
    <n v="15215"/>
    <x v="3"/>
    <x v="9"/>
    <x v="1"/>
    <n v="0"/>
    <x v="91"/>
  </r>
  <r>
    <s v="Journal"/>
    <x v="9"/>
    <s v="Insourcing Services"/>
    <s v="Insourcing Services Revenue"/>
    <d v="2024-08-31T00:00:00"/>
    <x v="0"/>
    <s v="52022"/>
    <s v="909159"/>
    <x v="86"/>
    <x v="86"/>
    <m/>
    <m/>
    <m/>
    <s v="Hadiza Mamman"/>
    <n v="10080"/>
    <x v="3"/>
    <x v="21"/>
    <x v="1"/>
    <n v="0"/>
    <x v="104"/>
  </r>
  <r>
    <s v="Journal"/>
    <x v="9"/>
    <s v="Insourcing Services"/>
    <s v="Insourcing Services Revenue"/>
    <d v="2024-08-31T00:00:00"/>
    <x v="0"/>
    <s v="52022"/>
    <s v="909159"/>
    <x v="74"/>
    <x v="74"/>
    <m/>
    <m/>
    <m/>
    <s v="Savannah Gervais"/>
    <n v="16560"/>
    <x v="3"/>
    <x v="9"/>
    <x v="1"/>
    <n v="0"/>
    <x v="91"/>
  </r>
  <r>
    <s v="Journal"/>
    <x v="9"/>
    <s v="Insourcing Services"/>
    <s v="Insourcing Services Revenue"/>
    <d v="2024-08-31T00:00:00"/>
    <x v="0"/>
    <s v="52022"/>
    <s v="909159"/>
    <x v="79"/>
    <x v="79"/>
    <m/>
    <m/>
    <m/>
    <s v="Nick Prunty"/>
    <n v="15656"/>
    <x v="3"/>
    <x v="54"/>
    <x v="1"/>
    <n v="0"/>
    <x v="96"/>
  </r>
  <r>
    <s v="Journal"/>
    <x v="9"/>
    <s v="Insourcing Services"/>
    <s v="Insourcing Services Revenue"/>
    <d v="2024-08-31T00:00:00"/>
    <x v="0"/>
    <s v="52022"/>
    <s v="909159"/>
    <x v="79"/>
    <x v="79"/>
    <m/>
    <m/>
    <m/>
    <s v="Maksim Margolin"/>
    <n v="13948"/>
    <x v="3"/>
    <x v="54"/>
    <x v="1"/>
    <n v="0"/>
    <x v="96"/>
  </r>
  <r>
    <s v="Journal"/>
    <x v="9"/>
    <s v="Insourcing Services"/>
    <s v="Insourcing Services Revenue"/>
    <d v="2024-08-31T00:00:00"/>
    <x v="0"/>
    <s v="52022"/>
    <s v="909159"/>
    <x v="79"/>
    <x v="79"/>
    <m/>
    <m/>
    <m/>
    <s v="Gwen Riggins"/>
    <n v="12188"/>
    <x v="3"/>
    <x v="54"/>
    <x v="1"/>
    <n v="0"/>
    <x v="96"/>
  </r>
  <r>
    <s v="Journal"/>
    <x v="9"/>
    <s v="Insourcing Services"/>
    <s v="Insourcing Services Revenue"/>
    <d v="2024-08-31T00:00:00"/>
    <x v="0"/>
    <s v="52022"/>
    <s v="909159"/>
    <x v="74"/>
    <x v="74"/>
    <m/>
    <m/>
    <m/>
    <s v="Rachel Fleischmann"/>
    <n v="6650"/>
    <x v="3"/>
    <x v="9"/>
    <x v="1"/>
    <n v="0"/>
    <x v="91"/>
  </r>
  <r>
    <s v="Journal"/>
    <x v="9"/>
    <s v="Insourcing Services"/>
    <s v="Insourcing Services Revenue"/>
    <d v="2024-08-31T00:00:00"/>
    <x v="0"/>
    <s v="52022"/>
    <s v="909159"/>
    <x v="80"/>
    <x v="80"/>
    <m/>
    <m/>
    <m/>
    <s v="Gustavo Perez"/>
    <n v="24787.68"/>
    <x v="3"/>
    <x v="23"/>
    <x v="1"/>
    <n v="0"/>
    <x v="97"/>
  </r>
  <r>
    <s v="Journal"/>
    <x v="9"/>
    <s v="Insourcing Services"/>
    <s v="Insourcing Services Revenue"/>
    <d v="2024-08-31T00:00:00"/>
    <x v="0"/>
    <s v="52022"/>
    <s v="909159"/>
    <x v="74"/>
    <x v="74"/>
    <m/>
    <m/>
    <m/>
    <s v="Carly Lieder"/>
    <n v="10400"/>
    <x v="3"/>
    <x v="9"/>
    <x v="1"/>
    <n v="0"/>
    <x v="91"/>
  </r>
  <r>
    <s v="Journal"/>
    <x v="9"/>
    <s v="Insourcing Services"/>
    <s v="Insourcing Services Revenue"/>
    <d v="2024-08-31T00:00:00"/>
    <x v="0"/>
    <s v="52022"/>
    <s v="909159"/>
    <x v="79"/>
    <x v="79"/>
    <m/>
    <m/>
    <m/>
    <s v="Sherie Norcome"/>
    <n v="9200"/>
    <x v="3"/>
    <x v="54"/>
    <x v="1"/>
    <n v="0"/>
    <x v="96"/>
  </r>
  <r>
    <s v="Journal"/>
    <x v="9"/>
    <s v="Insourcing Services"/>
    <s v="Insourcing Services Revenue"/>
    <d v="2024-08-31T00:00:00"/>
    <x v="0"/>
    <s v="52022"/>
    <s v="909159"/>
    <x v="79"/>
    <x v="79"/>
    <m/>
    <m/>
    <m/>
    <s v="Mark Carew"/>
    <n v="14960"/>
    <x v="3"/>
    <x v="54"/>
    <x v="1"/>
    <n v="0"/>
    <x v="96"/>
  </r>
  <r>
    <s v="Journal"/>
    <x v="9"/>
    <s v="Insourcing Services"/>
    <s v="Insourcing Services Revenue"/>
    <d v="2024-08-31T00:00:00"/>
    <x v="0"/>
    <s v="52022"/>
    <s v="909159"/>
    <x v="74"/>
    <x v="74"/>
    <m/>
    <m/>
    <m/>
    <s v="Jeronimo PeraltaRamos"/>
    <n v="8840"/>
    <x v="3"/>
    <x v="9"/>
    <x v="1"/>
    <n v="0"/>
    <x v="91"/>
  </r>
  <r>
    <s v="Journal"/>
    <x v="9"/>
    <s v="Insourcing Services"/>
    <s v="Insourcing Services Revenue"/>
    <d v="2024-08-31T00:00:00"/>
    <x v="0"/>
    <s v="52022"/>
    <s v="909159"/>
    <x v="74"/>
    <x v="74"/>
    <m/>
    <m/>
    <m/>
    <s v="Jessica Katz"/>
    <n v="10920"/>
    <x v="3"/>
    <x v="9"/>
    <x v="1"/>
    <n v="0"/>
    <x v="91"/>
  </r>
  <r>
    <s v="Journal"/>
    <x v="9"/>
    <s v="Insourcing Services"/>
    <s v="Insourcing Services Revenue"/>
    <d v="2024-08-31T00:00:00"/>
    <x v="0"/>
    <s v="52022"/>
    <s v="909159"/>
    <x v="87"/>
    <x v="87"/>
    <m/>
    <m/>
    <m/>
    <s v="Dhruvil Shah"/>
    <n v="19360"/>
    <x v="3"/>
    <x v="2"/>
    <x v="1"/>
    <n v="0"/>
    <x v="105"/>
  </r>
  <r>
    <s v="Journal"/>
    <x v="9"/>
    <s v="Insourcing Services"/>
    <s v="Insourcing Services Revenue"/>
    <d v="2024-08-31T00:00:00"/>
    <x v="0"/>
    <s v="52022"/>
    <s v="909159"/>
    <x v="80"/>
    <x v="80"/>
    <m/>
    <m/>
    <m/>
    <s v="Roisha Cains"/>
    <n v="10300.5"/>
    <x v="3"/>
    <x v="23"/>
    <x v="1"/>
    <n v="0"/>
    <x v="97"/>
  </r>
  <r>
    <s v="Journal"/>
    <x v="9"/>
    <s v="Insourcing Services"/>
    <s v="Insourcing Services Revenue"/>
    <d v="2024-08-31T00:00:00"/>
    <x v="0"/>
    <s v="52022"/>
    <s v="909159"/>
    <x v="74"/>
    <x v="74"/>
    <m/>
    <m/>
    <m/>
    <s v="Isabella Siazon"/>
    <n v="11440"/>
    <x v="3"/>
    <x v="9"/>
    <x v="1"/>
    <n v="0"/>
    <x v="91"/>
  </r>
  <r>
    <s v="Journal"/>
    <x v="9"/>
    <s v="Insourcing Services"/>
    <s v="Insourcing Services Revenue"/>
    <d v="2024-08-31T00:00:00"/>
    <x v="0"/>
    <s v="52022"/>
    <s v="909159"/>
    <x v="79"/>
    <x v="79"/>
    <m/>
    <m/>
    <m/>
    <s v="LaDarius Owens"/>
    <n v="12672"/>
    <x v="3"/>
    <x v="54"/>
    <x v="1"/>
    <n v="0"/>
    <x v="96"/>
  </r>
  <r>
    <s v="Journal"/>
    <x v="9"/>
    <s v="Insourcing Services"/>
    <s v="Insourcing Services Revenue"/>
    <d v="2024-08-31T00:00:00"/>
    <x v="0"/>
    <s v="52022"/>
    <s v="909159"/>
    <x v="80"/>
    <x v="80"/>
    <m/>
    <m/>
    <m/>
    <s v="Michelle Rudolph"/>
    <n v="10591.68"/>
    <x v="3"/>
    <x v="23"/>
    <x v="1"/>
    <n v="0"/>
    <x v="97"/>
  </r>
  <r>
    <s v="Journal"/>
    <x v="9"/>
    <s v="Insourcing Services"/>
    <s v="Insourcing Services Revenue"/>
    <d v="2024-08-31T00:00:00"/>
    <x v="0"/>
    <s v="52022"/>
    <s v="909159"/>
    <x v="73"/>
    <x v="73"/>
    <m/>
    <m/>
    <m/>
    <s v="Jeff Pearcy"/>
    <n v="13068"/>
    <x v="3"/>
    <x v="29"/>
    <x v="1"/>
    <n v="0"/>
    <x v="90"/>
  </r>
  <r>
    <s v="Journal"/>
    <x v="9"/>
    <s v="Insourcing Services"/>
    <s v="Insourcing Services Revenue"/>
    <d v="2024-08-31T00:00:00"/>
    <x v="0"/>
    <s v="52022"/>
    <s v="909159"/>
    <x v="74"/>
    <x v="74"/>
    <m/>
    <m/>
    <m/>
    <s v="Blake Bosch"/>
    <n v="11635"/>
    <x v="3"/>
    <x v="9"/>
    <x v="1"/>
    <n v="0"/>
    <x v="91"/>
  </r>
  <r>
    <s v="Journal"/>
    <x v="9"/>
    <s v="Insourcing Services"/>
    <s v="Insourcing Services Revenue"/>
    <d v="2024-08-31T00:00:00"/>
    <x v="0"/>
    <s v="52022"/>
    <s v="909159"/>
    <x v="88"/>
    <x v="88"/>
    <m/>
    <m/>
    <m/>
    <s v="Krystina Nguyen"/>
    <n v="16896"/>
    <x v="3"/>
    <x v="59"/>
    <x v="1"/>
    <n v="0"/>
    <x v="106"/>
  </r>
  <r>
    <s v="Journal"/>
    <x v="9"/>
    <s v="Insourcing Services"/>
    <s v="Insourcing Services Revenue"/>
    <d v="2024-08-31T00:00:00"/>
    <x v="0"/>
    <s v="52022"/>
    <s v="909159"/>
    <x v="79"/>
    <x v="79"/>
    <m/>
    <m/>
    <m/>
    <s v="Tara Bell"/>
    <n v="9680"/>
    <x v="3"/>
    <x v="54"/>
    <x v="1"/>
    <n v="0"/>
    <x v="96"/>
  </r>
  <r>
    <s v="Journal"/>
    <x v="9"/>
    <s v="Insourcing Services"/>
    <s v="Insourcing Services Revenue"/>
    <d v="2024-08-31T00:00:00"/>
    <x v="0"/>
    <s v="52022"/>
    <s v="909159"/>
    <x v="79"/>
    <x v="79"/>
    <m/>
    <m/>
    <m/>
    <s v="Nuria Guardado"/>
    <n v="17680"/>
    <x v="3"/>
    <x v="54"/>
    <x v="1"/>
    <n v="0"/>
    <x v="96"/>
  </r>
  <r>
    <s v="Journal"/>
    <x v="9"/>
    <s v="Insourcing Services"/>
    <s v="Insourcing Services Revenue"/>
    <d v="2024-08-31T00:00:00"/>
    <x v="0"/>
    <s v="51611"/>
    <s v="901172"/>
    <x v="12"/>
    <x v="12"/>
    <s v="18454884166"/>
    <m/>
    <m/>
    <s v="NIshant Jadhav"/>
    <n v="-16920"/>
    <x v="3"/>
    <x v="3"/>
    <x v="1"/>
    <n v="0"/>
    <x v="47"/>
  </r>
  <r>
    <s v="Journal"/>
    <x v="9"/>
    <s v="Insourcing Services"/>
    <s v="Insourcing Services Revenue"/>
    <d v="2024-08-31T00:00:00"/>
    <x v="0"/>
    <s v="52022"/>
    <s v="909159"/>
    <x v="79"/>
    <x v="79"/>
    <m/>
    <m/>
    <m/>
    <s v="Erica Martell"/>
    <n v="10590.5"/>
    <x v="3"/>
    <x v="54"/>
    <x v="1"/>
    <n v="0"/>
    <x v="96"/>
  </r>
  <r>
    <s v="Journal"/>
    <x v="9"/>
    <s v="Insourcing Services"/>
    <s v="Insourcing Services Revenue"/>
    <d v="2024-08-31T00:00:00"/>
    <x v="0"/>
    <s v="52022"/>
    <s v="909159"/>
    <x v="74"/>
    <x v="74"/>
    <m/>
    <m/>
    <m/>
    <s v="Sara Tesser"/>
    <n v="14080"/>
    <x v="3"/>
    <x v="9"/>
    <x v="1"/>
    <n v="0"/>
    <x v="91"/>
  </r>
  <r>
    <s v="Journal"/>
    <x v="9"/>
    <s v="Insourcing Services"/>
    <s v="Insourcing Services Revenue"/>
    <d v="2024-08-31T00:00:00"/>
    <x v="0"/>
    <s v="52022"/>
    <s v="909159"/>
    <x v="74"/>
    <x v="74"/>
    <m/>
    <m/>
    <m/>
    <s v="Olivia Grala"/>
    <n v="10315.6"/>
    <x v="3"/>
    <x v="9"/>
    <x v="1"/>
    <n v="0"/>
    <x v="91"/>
  </r>
  <r>
    <s v="Journal"/>
    <x v="9"/>
    <s v="Insourcing Services"/>
    <s v="Insourcing Services Revenue"/>
    <d v="2024-08-31T00:00:00"/>
    <x v="0"/>
    <s v="52022"/>
    <s v="909159"/>
    <x v="79"/>
    <x v="79"/>
    <m/>
    <m/>
    <m/>
    <s v="Joan Walker"/>
    <n v="11250"/>
    <x v="3"/>
    <x v="54"/>
    <x v="1"/>
    <n v="0"/>
    <x v="96"/>
  </r>
  <r>
    <s v="Journal"/>
    <x v="9"/>
    <s v="Insourcing Services"/>
    <s v="Insourcing Services Revenue"/>
    <d v="2024-08-31T00:00:00"/>
    <x v="0"/>
    <s v="52022"/>
    <s v="909159"/>
    <x v="74"/>
    <x v="74"/>
    <m/>
    <m/>
    <m/>
    <s v="Riley BelBruno"/>
    <n v="14080"/>
    <x v="3"/>
    <x v="9"/>
    <x v="1"/>
    <n v="0"/>
    <x v="91"/>
  </r>
  <r>
    <s v="Journal"/>
    <x v="9"/>
    <s v="Insourcing Services"/>
    <s v="Insourcing Services Revenue"/>
    <d v="2024-08-31T00:00:00"/>
    <x v="0"/>
    <s v="52022"/>
    <s v="909159"/>
    <x v="74"/>
    <x v="74"/>
    <m/>
    <m/>
    <m/>
    <s v="Justin Carter"/>
    <n v="11070.4"/>
    <x v="3"/>
    <x v="9"/>
    <x v="1"/>
    <n v="0"/>
    <x v="91"/>
  </r>
  <r>
    <s v="Journal"/>
    <x v="9"/>
    <s v="Insourcing Services"/>
    <s v="Insourcing Services Revenue"/>
    <d v="2024-08-31T00:00:00"/>
    <x v="0"/>
    <s v="52022"/>
    <s v="909159"/>
    <x v="74"/>
    <x v="74"/>
    <m/>
    <m/>
    <m/>
    <s v="Jodyann Buchanan"/>
    <n v="11505"/>
    <x v="3"/>
    <x v="9"/>
    <x v="1"/>
    <n v="0"/>
    <x v="91"/>
  </r>
  <r>
    <s v="Journal"/>
    <x v="9"/>
    <s v="Insourcing Services"/>
    <s v="Insourcing Services Revenue"/>
    <d v="2024-08-31T00:00:00"/>
    <x v="0"/>
    <s v="52022"/>
    <s v="909159"/>
    <x v="73"/>
    <x v="73"/>
    <m/>
    <m/>
    <m/>
    <s v="Johnathan Kelley"/>
    <n v="14960"/>
    <x v="3"/>
    <x v="29"/>
    <x v="1"/>
    <n v="0"/>
    <x v="90"/>
  </r>
  <r>
    <s v="Journal"/>
    <x v="9"/>
    <s v="Insourcing Services"/>
    <s v="Insourcing Services Revenue"/>
    <d v="2024-08-31T00:00:00"/>
    <x v="0"/>
    <s v="52022"/>
    <s v="909159"/>
    <x v="89"/>
    <x v="89"/>
    <m/>
    <m/>
    <m/>
    <s v="Adam Burger"/>
    <n v="9152"/>
    <x v="3"/>
    <x v="60"/>
    <x v="1"/>
    <n v="0"/>
    <x v="107"/>
  </r>
  <r>
    <s v="Journal"/>
    <x v="9"/>
    <s v="Insourcing Services"/>
    <s v="Insourcing Services Revenue"/>
    <d v="2024-08-31T00:00:00"/>
    <x v="0"/>
    <s v="52022"/>
    <s v="909159"/>
    <x v="79"/>
    <x v="79"/>
    <m/>
    <m/>
    <m/>
    <s v="Vance Turner"/>
    <n v="10695"/>
    <x v="3"/>
    <x v="54"/>
    <x v="1"/>
    <n v="0"/>
    <x v="96"/>
  </r>
  <r>
    <s v="Journal"/>
    <x v="9"/>
    <s v="Insourcing Services"/>
    <s v="Insourcing Services Revenue"/>
    <d v="2024-08-31T00:00:00"/>
    <x v="0"/>
    <s v="52022"/>
    <s v="909159"/>
    <x v="79"/>
    <x v="79"/>
    <m/>
    <m/>
    <m/>
    <s v="David Weynand"/>
    <n v="6270"/>
    <x v="3"/>
    <x v="54"/>
    <x v="1"/>
    <n v="0"/>
    <x v="96"/>
  </r>
  <r>
    <s v="Journal"/>
    <x v="9"/>
    <s v="Insourcing Services"/>
    <s v="Insourcing Services Revenue"/>
    <d v="2024-08-31T00:00:00"/>
    <x v="0"/>
    <s v="52022"/>
    <s v="909159"/>
    <x v="80"/>
    <x v="80"/>
    <m/>
    <m/>
    <m/>
    <s v="Annica Engler"/>
    <n v="9147.36"/>
    <x v="3"/>
    <x v="23"/>
    <x v="1"/>
    <n v="0"/>
    <x v="97"/>
  </r>
  <r>
    <s v="Journal"/>
    <x v="9"/>
    <s v="Insourcing Services"/>
    <s v="Insourcing Services Revenue"/>
    <d v="2024-08-31T00:00:00"/>
    <x v="0"/>
    <s v="52022"/>
    <s v="909159"/>
    <x v="73"/>
    <x v="73"/>
    <m/>
    <m/>
    <m/>
    <s v="Emma Lam"/>
    <n v="19360"/>
    <x v="3"/>
    <x v="29"/>
    <x v="1"/>
    <n v="0"/>
    <x v="90"/>
  </r>
  <r>
    <s v="Journal"/>
    <x v="9"/>
    <s v="Insourcing Services"/>
    <s v="Insourcing Services Revenue"/>
    <d v="2024-08-31T00:00:00"/>
    <x v="0"/>
    <s v="52022"/>
    <s v="909159"/>
    <x v="73"/>
    <x v="73"/>
    <m/>
    <m/>
    <m/>
    <s v="David Tuttle"/>
    <n v="10098"/>
    <x v="3"/>
    <x v="29"/>
    <x v="1"/>
    <n v="0"/>
    <x v="90"/>
  </r>
  <r>
    <s v="Journal"/>
    <x v="9"/>
    <s v="Insourcing Services"/>
    <s v="Insourcing Services Revenue"/>
    <d v="2024-08-31T00:00:00"/>
    <x v="0"/>
    <s v="52022"/>
    <s v="909159"/>
    <x v="75"/>
    <x v="75"/>
    <m/>
    <m/>
    <m/>
    <s v="RaShawd Solomon"/>
    <n v="12320"/>
    <x v="3"/>
    <x v="50"/>
    <x v="1"/>
    <n v="0"/>
    <x v="92"/>
  </r>
  <r>
    <s v="Journal"/>
    <x v="9"/>
    <s v="Insourcing Services"/>
    <s v="Insourcing Services Revenue"/>
    <d v="2024-08-31T00:00:00"/>
    <x v="0"/>
    <s v="52022"/>
    <s v="909159"/>
    <x v="74"/>
    <x v="74"/>
    <m/>
    <m/>
    <m/>
    <s v="Alex Yasko"/>
    <n v="11440"/>
    <x v="3"/>
    <x v="9"/>
    <x v="1"/>
    <n v="0"/>
    <x v="91"/>
  </r>
  <r>
    <s v="Journal"/>
    <x v="9"/>
    <s v="Insourcing Services"/>
    <s v="Insourcing Services Revenue"/>
    <d v="2024-08-31T00:00:00"/>
    <x v="0"/>
    <s v="52022"/>
    <s v="909159"/>
    <x v="74"/>
    <x v="74"/>
    <m/>
    <m/>
    <m/>
    <s v="Zainab Khan"/>
    <n v="14800"/>
    <x v="3"/>
    <x v="9"/>
    <x v="1"/>
    <n v="0"/>
    <x v="91"/>
  </r>
  <r>
    <s v="Journal"/>
    <x v="9"/>
    <s v="Insourcing Services"/>
    <s v="Insourcing Services Revenue"/>
    <d v="2024-08-31T00:00:00"/>
    <x v="0"/>
    <s v="52022"/>
    <s v="909159"/>
    <x v="74"/>
    <x v="74"/>
    <m/>
    <m/>
    <m/>
    <s v="Rhea Nair"/>
    <n v="14337"/>
    <x v="3"/>
    <x v="9"/>
    <x v="1"/>
    <n v="0"/>
    <x v="91"/>
  </r>
  <r>
    <s v="Journal"/>
    <x v="9"/>
    <s v="Insourcing Services"/>
    <s v="Insourcing Services Revenue"/>
    <d v="2024-08-31T00:00:00"/>
    <x v="0"/>
    <s v="52022"/>
    <s v="909159"/>
    <x v="79"/>
    <x v="79"/>
    <m/>
    <m/>
    <m/>
    <s v="Jasdeep Arora"/>
    <n v="18432"/>
    <x v="3"/>
    <x v="54"/>
    <x v="1"/>
    <n v="0"/>
    <x v="96"/>
  </r>
  <r>
    <s v="Journal"/>
    <x v="9"/>
    <s v="Insourcing Services"/>
    <s v="Insourcing Services Revenue"/>
    <d v="2024-08-31T00:00:00"/>
    <x v="0"/>
    <s v="52022"/>
    <s v="909159"/>
    <x v="74"/>
    <x v="74"/>
    <m/>
    <m/>
    <m/>
    <s v="Taylor Li"/>
    <n v="2264.4"/>
    <x v="3"/>
    <x v="9"/>
    <x v="1"/>
    <n v="0"/>
    <x v="91"/>
  </r>
  <r>
    <s v="Journal"/>
    <x v="9"/>
    <s v="Insourcing Services"/>
    <s v="Insourcing Services Revenue"/>
    <d v="2024-08-31T00:00:00"/>
    <x v="0"/>
    <s v="52022"/>
    <s v="909159"/>
    <x v="73"/>
    <x v="73"/>
    <m/>
    <m/>
    <m/>
    <s v="Adam Sandecki"/>
    <n v="15840"/>
    <x v="3"/>
    <x v="29"/>
    <x v="1"/>
    <n v="0"/>
    <x v="90"/>
  </r>
  <r>
    <s v="Journal"/>
    <x v="9"/>
    <s v="Insourcing Services"/>
    <s v="Insourcing Services Revenue"/>
    <d v="2024-08-31T00:00:00"/>
    <x v="0"/>
    <s v="52022"/>
    <s v="909159"/>
    <x v="90"/>
    <x v="90"/>
    <m/>
    <m/>
    <m/>
    <s v="Karla Sodano"/>
    <n v="8330"/>
    <x v="3"/>
    <x v="32"/>
    <x v="1"/>
    <n v="0"/>
    <x v="108"/>
  </r>
  <r>
    <s v="Journal"/>
    <x v="9"/>
    <s v="Insourcing Services"/>
    <s v="Insourcing Services Revenue"/>
    <d v="2024-08-31T00:00:00"/>
    <x v="0"/>
    <s v="52022"/>
    <s v="909159"/>
    <x v="83"/>
    <x v="83"/>
    <s v="15139729316"/>
    <m/>
    <m/>
    <s v="Krissy Wong"/>
    <n v="4680"/>
    <x v="3"/>
    <x v="3"/>
    <x v="1"/>
    <n v="0"/>
    <x v="101"/>
  </r>
  <r>
    <s v="Journal"/>
    <x v="9"/>
    <s v="Insourcing Services"/>
    <s v="Insourcing Services Revenue"/>
    <d v="2024-08-31T00:00:00"/>
    <x v="0"/>
    <s v="52022"/>
    <s v="909159"/>
    <x v="79"/>
    <x v="79"/>
    <m/>
    <m/>
    <m/>
    <s v="Michael Tetting"/>
    <n v="16016"/>
    <x v="3"/>
    <x v="54"/>
    <x v="1"/>
    <n v="0"/>
    <x v="96"/>
  </r>
  <r>
    <s v="Journal"/>
    <x v="9"/>
    <s v="Insourcing Services"/>
    <s v="Insourcing Services Revenue"/>
    <d v="2024-08-31T00:00:00"/>
    <x v="0"/>
    <s v="52022"/>
    <s v="909159"/>
    <x v="79"/>
    <x v="79"/>
    <m/>
    <m/>
    <m/>
    <s v="Dahveed Manning"/>
    <n v="9504"/>
    <x v="3"/>
    <x v="54"/>
    <x v="1"/>
    <n v="0"/>
    <x v="96"/>
  </r>
  <r>
    <s v="Journal"/>
    <x v="9"/>
    <s v="Insourcing Services"/>
    <s v="Insourcing Services Revenue"/>
    <d v="2024-08-31T00:00:00"/>
    <x v="0"/>
    <s v="52022"/>
    <s v="909159"/>
    <x v="74"/>
    <x v="74"/>
    <m/>
    <m/>
    <m/>
    <s v="Zoe Kamman"/>
    <n v="15390"/>
    <x v="3"/>
    <x v="9"/>
    <x v="1"/>
    <n v="0"/>
    <x v="91"/>
  </r>
  <r>
    <s v="Journal"/>
    <x v="9"/>
    <s v="Insourcing Services"/>
    <s v="Insourcing Services Revenue"/>
    <d v="2024-08-31T00:00:00"/>
    <x v="0"/>
    <s v="52022"/>
    <s v="909159"/>
    <x v="74"/>
    <x v="74"/>
    <m/>
    <m/>
    <m/>
    <s v="Joshika Andersson"/>
    <n v="14400"/>
    <x v="3"/>
    <x v="9"/>
    <x v="1"/>
    <n v="0"/>
    <x v="91"/>
  </r>
  <r>
    <s v="Journal"/>
    <x v="9"/>
    <s v="Insourcing Services"/>
    <s v="Insourcing Services Revenue"/>
    <d v="2024-08-31T00:00:00"/>
    <x v="0"/>
    <s v="52022"/>
    <s v="909159"/>
    <x v="80"/>
    <x v="80"/>
    <m/>
    <m/>
    <m/>
    <s v="Michael James"/>
    <n v="11088"/>
    <x v="3"/>
    <x v="23"/>
    <x v="1"/>
    <n v="0"/>
    <x v="97"/>
  </r>
  <r>
    <s v="Journal"/>
    <x v="9"/>
    <s v="Insourcing Services"/>
    <s v="Insourcing Services Revenue"/>
    <d v="2024-08-31T00:00:00"/>
    <x v="0"/>
    <s v="52022"/>
    <s v="909159"/>
    <x v="74"/>
    <x v="74"/>
    <m/>
    <m/>
    <m/>
    <s v="Ana Pena"/>
    <n v="10660"/>
    <x v="3"/>
    <x v="9"/>
    <x v="1"/>
    <n v="0"/>
    <x v="91"/>
  </r>
  <r>
    <s v="Journal"/>
    <x v="9"/>
    <s v="Insourcing Services"/>
    <s v="Insourcing Services Revenue"/>
    <d v="2024-08-31T00:00:00"/>
    <x v="0"/>
    <s v="52022"/>
    <s v="909159"/>
    <x v="79"/>
    <x v="79"/>
    <m/>
    <m/>
    <m/>
    <s v="Zeal Doshi"/>
    <n v="15796"/>
    <x v="3"/>
    <x v="54"/>
    <x v="1"/>
    <n v="0"/>
    <x v="96"/>
  </r>
  <r>
    <s v="Journal"/>
    <x v="9"/>
    <s v="Insourcing Services"/>
    <s v="Insourcing Services Revenue"/>
    <d v="2024-08-31T00:00:00"/>
    <x v="0"/>
    <s v="52022"/>
    <s v="909159"/>
    <x v="80"/>
    <x v="80"/>
    <m/>
    <m/>
    <m/>
    <s v="Suly Radilla"/>
    <n v="10584"/>
    <x v="3"/>
    <x v="23"/>
    <x v="1"/>
    <n v="0"/>
    <x v="97"/>
  </r>
  <r>
    <s v="Journal"/>
    <x v="9"/>
    <s v="Insourcing Services"/>
    <s v="Insourcing Services Revenue"/>
    <d v="2024-08-31T00:00:00"/>
    <x v="0"/>
    <s v="52022"/>
    <s v="909159"/>
    <x v="80"/>
    <x v="80"/>
    <m/>
    <m/>
    <m/>
    <s v="Laura Taras"/>
    <n v="23355"/>
    <x v="3"/>
    <x v="23"/>
    <x v="1"/>
    <n v="0"/>
    <x v="97"/>
  </r>
  <r>
    <s v="Journal"/>
    <x v="9"/>
    <s v="Insourcing Services"/>
    <s v="Insourcing Services Revenue"/>
    <d v="2024-08-31T00:00:00"/>
    <x v="0"/>
    <s v="52022"/>
    <s v="909159"/>
    <x v="80"/>
    <x v="80"/>
    <m/>
    <m/>
    <m/>
    <s v="Kelly Chase"/>
    <n v="7276.5"/>
    <x v="3"/>
    <x v="23"/>
    <x v="1"/>
    <n v="0"/>
    <x v="97"/>
  </r>
  <r>
    <s v="Journal"/>
    <x v="9"/>
    <s v="Insourcing Services"/>
    <s v="Insourcing Services Revenue"/>
    <d v="2024-08-31T00:00:00"/>
    <x v="0"/>
    <s v="52022"/>
    <s v="909159"/>
    <x v="79"/>
    <x v="79"/>
    <m/>
    <m/>
    <m/>
    <s v="Ellen Regazzi"/>
    <n v="14008"/>
    <x v="3"/>
    <x v="54"/>
    <x v="1"/>
    <n v="0"/>
    <x v="96"/>
  </r>
  <r>
    <s v="Journal"/>
    <x v="9"/>
    <s v="Insourcing Services"/>
    <s v="Insourcing Services Revenue"/>
    <d v="2024-08-31T00:00:00"/>
    <x v="0"/>
    <s v="52022"/>
    <s v="909159"/>
    <x v="87"/>
    <x v="87"/>
    <m/>
    <m/>
    <m/>
    <s v="Ryan Puzon"/>
    <n v="18480"/>
    <x v="3"/>
    <x v="2"/>
    <x v="1"/>
    <n v="0"/>
    <x v="105"/>
  </r>
  <r>
    <s v="Journal"/>
    <x v="9"/>
    <s v="Insourcing Services"/>
    <s v="Insourcing Services Revenue"/>
    <d v="2024-08-31T00:00:00"/>
    <x v="0"/>
    <s v="52022"/>
    <s v="909159"/>
    <x v="80"/>
    <x v="80"/>
    <m/>
    <m/>
    <m/>
    <s v="Jennifer Gray"/>
    <n v="8936.73"/>
    <x v="3"/>
    <x v="23"/>
    <x v="1"/>
    <n v="0"/>
    <x v="97"/>
  </r>
  <r>
    <s v="Journal"/>
    <x v="9"/>
    <s v="Insourcing Services"/>
    <s v="Insourcing Services Revenue"/>
    <d v="2024-08-31T00:00:00"/>
    <x v="0"/>
    <s v="52022"/>
    <s v="909159"/>
    <x v="73"/>
    <x v="73"/>
    <m/>
    <m/>
    <m/>
    <s v="Aldyn Royes"/>
    <n v="13068"/>
    <x v="3"/>
    <x v="29"/>
    <x v="1"/>
    <n v="0"/>
    <x v="90"/>
  </r>
  <r>
    <s v="Journal"/>
    <x v="9"/>
    <s v="Insourcing Services"/>
    <s v="Insourcing Services Revenue"/>
    <d v="2024-08-31T00:00:00"/>
    <x v="0"/>
    <s v="52022"/>
    <s v="909159"/>
    <x v="83"/>
    <x v="83"/>
    <s v="15139729316"/>
    <m/>
    <m/>
    <s v="Diana Keester"/>
    <n v="4200"/>
    <x v="3"/>
    <x v="3"/>
    <x v="1"/>
    <n v="0"/>
    <x v="101"/>
  </r>
  <r>
    <s v="Journal"/>
    <x v="9"/>
    <s v="Insourcing Services"/>
    <s v="Insourcing Services Revenue"/>
    <d v="2024-08-31T00:00:00"/>
    <x v="0"/>
    <s v="52022"/>
    <s v="909159"/>
    <x v="79"/>
    <x v="79"/>
    <m/>
    <m/>
    <m/>
    <s v="Brandon Dennis"/>
    <n v="13680"/>
    <x v="3"/>
    <x v="54"/>
    <x v="1"/>
    <n v="0"/>
    <x v="96"/>
  </r>
  <r>
    <s v="Journal"/>
    <x v="9"/>
    <s v="Insourcing Services"/>
    <s v="Insourcing Services Revenue"/>
    <d v="2024-08-31T00:00:00"/>
    <x v="0"/>
    <s v="52166"/>
    <s v="913919"/>
    <x v="0"/>
    <x v="0"/>
    <m/>
    <s v="ICC 654 ICC in Engagement Factory UK Represents Represents Blend360 : AmEx - BTS"/>
    <m/>
    <s v="TopSide Management Book Elim related to project ICC 654 ICC in Engagement Factory UK Represents Represents Blend360 : AmEx - BTS"/>
    <n v="-10249.1"/>
    <x v="3"/>
    <x v="9"/>
    <x v="1"/>
    <s v="ICC 654 ICC in Engagement Factory UK Represents Represents Blend360 : AmEx - BTS"/>
    <x v="11"/>
  </r>
  <r>
    <s v="Journal"/>
    <x v="9"/>
    <s v="Insourcing Services"/>
    <s v="Insourcing Services Revenue"/>
    <d v="2024-08-31T00:00:00"/>
    <x v="0"/>
    <s v="52022"/>
    <s v="909159"/>
    <x v="74"/>
    <x v="74"/>
    <m/>
    <m/>
    <m/>
    <s v="Lillie Pomper"/>
    <n v="10567.2"/>
    <x v="3"/>
    <x v="9"/>
    <x v="1"/>
    <n v="0"/>
    <x v="91"/>
  </r>
  <r>
    <s v="Journal"/>
    <x v="9"/>
    <s v="Insourcing Services"/>
    <s v="Insourcing Services Revenue"/>
    <d v="2024-08-31T00:00:00"/>
    <x v="0"/>
    <s v="52022"/>
    <s v="909159"/>
    <x v="74"/>
    <x v="74"/>
    <m/>
    <m/>
    <m/>
    <s v="Gal Elimelech"/>
    <n v="11440"/>
    <x v="3"/>
    <x v="9"/>
    <x v="1"/>
    <n v="0"/>
    <x v="91"/>
  </r>
  <r>
    <s v="Journal"/>
    <x v="9"/>
    <s v="Insourcing Services"/>
    <s v="Insourcing Services Revenue"/>
    <d v="2024-08-31T00:00:00"/>
    <x v="0"/>
    <s v="52022"/>
    <s v="909159"/>
    <x v="79"/>
    <x v="79"/>
    <m/>
    <m/>
    <m/>
    <s v="Vanessa Robles"/>
    <n v="10208"/>
    <x v="3"/>
    <x v="54"/>
    <x v="1"/>
    <n v="0"/>
    <x v="96"/>
  </r>
  <r>
    <s v="Journal"/>
    <x v="4"/>
    <s v="Insourcing Services"/>
    <s v="Insourcing Services Revenue"/>
    <d v="2024-08-31T00:00:00"/>
    <x v="0"/>
    <s v="51524"/>
    <s v="895955"/>
    <x v="91"/>
    <x v="91"/>
    <s v="12002217473"/>
    <m/>
    <m/>
    <m/>
    <n v="10291.952453103373"/>
    <x v="3"/>
    <x v="9"/>
    <x v="1"/>
    <n v="0"/>
    <x v="11"/>
  </r>
  <r>
    <s v="Journal"/>
    <x v="9"/>
    <s v="Insourcing Services"/>
    <s v="Insourcing Services Revenue"/>
    <d v="2024-08-31T00:00:00"/>
    <x v="0"/>
    <s v="52022"/>
    <s v="909159"/>
    <x v="74"/>
    <x v="74"/>
    <m/>
    <m/>
    <m/>
    <s v="Michelle Yun"/>
    <n v="13947"/>
    <x v="3"/>
    <x v="9"/>
    <x v="1"/>
    <n v="0"/>
    <x v="91"/>
  </r>
  <r>
    <s v="Journal"/>
    <x v="9"/>
    <s v="Insourcing Services"/>
    <s v="Insourcing Services Revenue"/>
    <d v="2024-08-31T00:00:00"/>
    <x v="0"/>
    <s v="52022"/>
    <s v="909159"/>
    <x v="74"/>
    <x v="74"/>
    <m/>
    <m/>
    <m/>
    <s v="Brigid Regan"/>
    <n v="13728"/>
    <x v="3"/>
    <x v="9"/>
    <x v="1"/>
    <n v="0"/>
    <x v="91"/>
  </r>
  <r>
    <s v="Journal"/>
    <x v="9"/>
    <s v="Insourcing Services"/>
    <s v="Insourcing Services Revenue"/>
    <d v="2024-08-31T00:00:00"/>
    <x v="0"/>
    <s v="52022"/>
    <s v="909159"/>
    <x v="76"/>
    <x v="76"/>
    <m/>
    <m/>
    <m/>
    <s v="Melody Miyaji"/>
    <n v="6600"/>
    <x v="3"/>
    <x v="51"/>
    <x v="1"/>
    <n v="0"/>
    <x v="93"/>
  </r>
  <r>
    <s v="Journal"/>
    <x v="9"/>
    <s v="Insourcing Services"/>
    <s v="Insourcing Services Revenue"/>
    <d v="2024-08-31T00:00:00"/>
    <x v="0"/>
    <s v="52022"/>
    <s v="909159"/>
    <x v="74"/>
    <x v="74"/>
    <m/>
    <m/>
    <m/>
    <s v="Nicole Goldwert"/>
    <n v="14080"/>
    <x v="3"/>
    <x v="9"/>
    <x v="1"/>
    <n v="0"/>
    <x v="91"/>
  </r>
  <r>
    <s v="Journal"/>
    <x v="9"/>
    <s v="Insourcing Services"/>
    <s v="Insourcing Services Revenue"/>
    <d v="2024-08-31T00:00:00"/>
    <x v="0"/>
    <s v="52022"/>
    <s v="909159"/>
    <x v="80"/>
    <x v="80"/>
    <m/>
    <m/>
    <m/>
    <s v="Faith North"/>
    <n v="10584"/>
    <x v="3"/>
    <x v="23"/>
    <x v="1"/>
    <n v="0"/>
    <x v="97"/>
  </r>
  <r>
    <s v="Journal"/>
    <x v="9"/>
    <s v="Insourcing Services"/>
    <s v="Insourcing Services Revenue"/>
    <d v="2024-08-31T00:00:00"/>
    <x v="0"/>
    <s v="52022"/>
    <s v="909159"/>
    <x v="74"/>
    <x v="74"/>
    <m/>
    <m/>
    <m/>
    <s v="Devin Blandino"/>
    <n v="11520"/>
    <x v="3"/>
    <x v="9"/>
    <x v="1"/>
    <n v="0"/>
    <x v="91"/>
  </r>
  <r>
    <s v="Journal"/>
    <x v="9"/>
    <s v="Insourcing Services"/>
    <s v="Insourcing Services Revenue"/>
    <d v="2024-08-31T00:00:00"/>
    <x v="0"/>
    <s v="52022"/>
    <s v="909159"/>
    <x v="92"/>
    <x v="92"/>
    <m/>
    <m/>
    <m/>
    <s v="Bharath Akkinepally"/>
    <n v="10800"/>
    <x v="3"/>
    <x v="61"/>
    <x v="1"/>
    <n v="0"/>
    <x v="109"/>
  </r>
  <r>
    <s v="Journal"/>
    <x v="9"/>
    <s v="Insourcing Services"/>
    <s v="Insourcing Services Revenue"/>
    <d v="2024-08-31T00:00:00"/>
    <x v="0"/>
    <s v="52022"/>
    <s v="909159"/>
    <x v="79"/>
    <x v="79"/>
    <m/>
    <m/>
    <m/>
    <s v="Delaurence Fouche"/>
    <n v="8820"/>
    <x v="3"/>
    <x v="54"/>
    <x v="1"/>
    <n v="0"/>
    <x v="96"/>
  </r>
  <r>
    <s v="Journal"/>
    <x v="9"/>
    <s v="Insourcing Services"/>
    <s v="Insourcing Services Revenue"/>
    <d v="2024-08-31T00:00:00"/>
    <x v="0"/>
    <s v="52022"/>
    <s v="909159"/>
    <x v="74"/>
    <x v="74"/>
    <m/>
    <m/>
    <m/>
    <s v="Sam Fanning"/>
    <n v="10920"/>
    <x v="3"/>
    <x v="9"/>
    <x v="1"/>
    <n v="0"/>
    <x v="91"/>
  </r>
  <r>
    <s v="Journal"/>
    <x v="9"/>
    <s v="Insourcing Services"/>
    <s v="Insourcing Services Revenue"/>
    <d v="2024-08-31T00:00:00"/>
    <x v="0"/>
    <s v="52022"/>
    <s v="909159"/>
    <x v="90"/>
    <x v="90"/>
    <m/>
    <m/>
    <m/>
    <s v="Julie Fitzpatrick"/>
    <n v="21796.25"/>
    <x v="3"/>
    <x v="32"/>
    <x v="1"/>
    <n v="0"/>
    <x v="108"/>
  </r>
  <r>
    <s v="Journal"/>
    <x v="9"/>
    <s v="Insourcing Services"/>
    <s v="Insourcing Services Revenue"/>
    <d v="2024-08-31T00:00:00"/>
    <x v="0"/>
    <s v="52022"/>
    <s v="909159"/>
    <x v="79"/>
    <x v="79"/>
    <m/>
    <m/>
    <m/>
    <s v="Patricia McCoy"/>
    <n v="18643"/>
    <x v="3"/>
    <x v="54"/>
    <x v="1"/>
    <n v="0"/>
    <x v="96"/>
  </r>
  <r>
    <s v="Journal"/>
    <x v="9"/>
    <s v="Insourcing Services"/>
    <s v="Insourcing Services Revenue"/>
    <d v="2024-08-31T00:00:00"/>
    <x v="0"/>
    <s v="52022"/>
    <s v="909159"/>
    <x v="79"/>
    <x v="79"/>
    <m/>
    <m/>
    <m/>
    <s v="Adelina DeStefanis"/>
    <n v="12144"/>
    <x v="3"/>
    <x v="54"/>
    <x v="1"/>
    <n v="0"/>
    <x v="96"/>
  </r>
  <r>
    <s v="Journal"/>
    <x v="9"/>
    <s v="Insourcing Services"/>
    <s v="Insourcing Services Revenue"/>
    <d v="2024-08-31T00:00:00"/>
    <x v="0"/>
    <s v="52022"/>
    <s v="909159"/>
    <x v="74"/>
    <x v="74"/>
    <m/>
    <m/>
    <m/>
    <s v="Erica Odoemene"/>
    <n v="-1560"/>
    <x v="3"/>
    <x v="9"/>
    <x v="1"/>
    <n v="0"/>
    <x v="91"/>
  </r>
  <r>
    <s v="Journal"/>
    <x v="9"/>
    <s v="Insourcing Services"/>
    <s v="Insourcing Services Revenue"/>
    <d v="2024-08-31T00:00:00"/>
    <x v="0"/>
    <s v="52022"/>
    <s v="909159"/>
    <x v="92"/>
    <x v="92"/>
    <m/>
    <m/>
    <m/>
    <s v="Murray Williams"/>
    <n v="13200"/>
    <x v="3"/>
    <x v="61"/>
    <x v="1"/>
    <n v="0"/>
    <x v="109"/>
  </r>
  <r>
    <s v="Journal"/>
    <x v="9"/>
    <s v="Insourcing Services"/>
    <s v="Insourcing Services Revenue"/>
    <d v="2024-08-31T00:00:00"/>
    <x v="0"/>
    <s v="52022"/>
    <s v="909159"/>
    <x v="74"/>
    <x v="74"/>
    <m/>
    <m/>
    <m/>
    <s v="Tatiana JoseSantos"/>
    <n v="11440"/>
    <x v="3"/>
    <x v="9"/>
    <x v="1"/>
    <n v="0"/>
    <x v="91"/>
  </r>
  <r>
    <s v="Journal"/>
    <x v="9"/>
    <s v="Insourcing Services"/>
    <s v="Insourcing Services Revenue"/>
    <d v="2024-08-31T00:00:00"/>
    <x v="0"/>
    <s v="52022"/>
    <s v="909159"/>
    <x v="74"/>
    <x v="74"/>
    <m/>
    <m/>
    <m/>
    <s v="Simone Finkelstein"/>
    <n v="16785"/>
    <x v="3"/>
    <x v="9"/>
    <x v="1"/>
    <n v="0"/>
    <x v="91"/>
  </r>
  <r>
    <s v="Journal"/>
    <x v="9"/>
    <s v="Insourcing Services"/>
    <s v="Insourcing Services Revenue"/>
    <d v="2024-08-31T00:00:00"/>
    <x v="0"/>
    <s v="52022"/>
    <s v="909159"/>
    <x v="80"/>
    <x v="80"/>
    <m/>
    <m/>
    <m/>
    <s v="Dillon Porter"/>
    <n v="10591.68"/>
    <x v="3"/>
    <x v="23"/>
    <x v="1"/>
    <n v="0"/>
    <x v="97"/>
  </r>
  <r>
    <s v="Journal"/>
    <x v="9"/>
    <s v="Insourcing Services"/>
    <s v="Insourcing Services Revenue"/>
    <d v="2024-08-31T00:00:00"/>
    <x v="0"/>
    <s v="52022"/>
    <s v="909159"/>
    <x v="80"/>
    <x v="80"/>
    <m/>
    <m/>
    <m/>
    <s v="Deanna Schroeder"/>
    <n v="10080"/>
    <x v="3"/>
    <x v="23"/>
    <x v="1"/>
    <n v="0"/>
    <x v="97"/>
  </r>
  <r>
    <s v="Journal"/>
    <x v="9"/>
    <s v="Insourcing Services"/>
    <s v="Insourcing Services Revenue"/>
    <d v="2024-08-31T00:00:00"/>
    <x v="0"/>
    <s v="52022"/>
    <s v="909159"/>
    <x v="80"/>
    <x v="80"/>
    <m/>
    <m/>
    <m/>
    <s v="Cherie Kracht"/>
    <n v="10110.24"/>
    <x v="3"/>
    <x v="23"/>
    <x v="1"/>
    <n v="0"/>
    <x v="97"/>
  </r>
  <r>
    <s v="Journal"/>
    <x v="9"/>
    <s v="Insourcing Services"/>
    <s v="Insourcing Services Revenue"/>
    <d v="2024-08-31T00:00:00"/>
    <x v="0"/>
    <s v="52022"/>
    <s v="909159"/>
    <x v="74"/>
    <x v="74"/>
    <m/>
    <m/>
    <m/>
    <s v="Corey Parkins"/>
    <n v="12480"/>
    <x v="3"/>
    <x v="9"/>
    <x v="1"/>
    <n v="0"/>
    <x v="91"/>
  </r>
  <r>
    <s v="Journal"/>
    <x v="9"/>
    <s v="Insourcing Services"/>
    <s v="Insourcing Services Revenue"/>
    <d v="2024-08-31T00:00:00"/>
    <x v="0"/>
    <s v="52022"/>
    <s v="909159"/>
    <x v="88"/>
    <x v="88"/>
    <m/>
    <m/>
    <m/>
    <s v="Pamela Quintero"/>
    <n v="22880"/>
    <x v="3"/>
    <x v="59"/>
    <x v="1"/>
    <n v="0"/>
    <x v="106"/>
  </r>
  <r>
    <s v="Journal"/>
    <x v="9"/>
    <s v="Insourcing Services"/>
    <s v="Insourcing Services Revenue"/>
    <d v="2024-08-31T00:00:00"/>
    <x v="0"/>
    <s v="52022"/>
    <s v="909159"/>
    <x v="80"/>
    <x v="80"/>
    <m/>
    <m/>
    <m/>
    <s v="Residual adjustments for various ended projects/consultants"/>
    <n v="-15208.94"/>
    <x v="3"/>
    <x v="23"/>
    <x v="1"/>
    <n v="0"/>
    <x v="97"/>
  </r>
  <r>
    <s v="Journal"/>
    <x v="9"/>
    <s v="Insourcing Services"/>
    <s v="Insourcing Services Revenue"/>
    <d v="2024-08-31T00:00:00"/>
    <x v="0"/>
    <s v="49283"/>
    <s v="887985"/>
    <x v="93"/>
    <x v="93"/>
    <s v="19934646100"/>
    <m/>
    <m/>
    <s v="Retainer Revenue Recognition"/>
    <n v="22187"/>
    <x v="3"/>
    <x v="8"/>
    <x v="1"/>
    <n v="0"/>
    <x v="110"/>
  </r>
  <r>
    <s v="Journal"/>
    <x v="9"/>
    <s v="Insourcing Services"/>
    <s v="Insourcing Services Revenue"/>
    <d v="2024-08-31T00:00:00"/>
    <x v="0"/>
    <s v="52022"/>
    <s v="909159"/>
    <x v="80"/>
    <x v="80"/>
    <m/>
    <m/>
    <m/>
    <s v="Vicky Chan"/>
    <n v="11812.5"/>
    <x v="3"/>
    <x v="23"/>
    <x v="1"/>
    <n v="0"/>
    <x v="97"/>
  </r>
  <r>
    <s v="Journal"/>
    <x v="9"/>
    <s v="Insourcing Services"/>
    <s v="Insourcing Services Revenue"/>
    <d v="2024-08-31T00:00:00"/>
    <x v="0"/>
    <s v="52022"/>
    <s v="909159"/>
    <x v="80"/>
    <x v="80"/>
    <m/>
    <m/>
    <m/>
    <s v="Lynn Riggin"/>
    <n v="8280"/>
    <x v="3"/>
    <x v="23"/>
    <x v="1"/>
    <n v="0"/>
    <x v="97"/>
  </r>
  <r>
    <s v="Journal"/>
    <x v="9"/>
    <s v="Insourcing Services"/>
    <s v="Insourcing Services Revenue"/>
    <d v="2024-08-31T00:00:00"/>
    <x v="0"/>
    <s v="52022"/>
    <s v="909159"/>
    <x v="80"/>
    <x v="80"/>
    <m/>
    <m/>
    <m/>
    <s v="Jennifer Huggler"/>
    <n v="10110.24"/>
    <x v="3"/>
    <x v="23"/>
    <x v="1"/>
    <n v="0"/>
    <x v="97"/>
  </r>
  <r>
    <s v="Journal"/>
    <x v="9"/>
    <s v="Insourcing Services"/>
    <s v="Insourcing Services Revenue"/>
    <d v="2024-08-31T00:00:00"/>
    <x v="0"/>
    <s v="52022"/>
    <s v="909159"/>
    <x v="74"/>
    <x v="74"/>
    <m/>
    <m/>
    <m/>
    <s v="Briana Brown"/>
    <n v="11070.4"/>
    <x v="3"/>
    <x v="9"/>
    <x v="1"/>
    <n v="0"/>
    <x v="91"/>
  </r>
  <r>
    <s v="Journal"/>
    <x v="9"/>
    <s v="Insourcing Services"/>
    <s v="Insourcing Services Revenue"/>
    <d v="2024-08-31T00:00:00"/>
    <x v="0"/>
    <s v="52022"/>
    <s v="909159"/>
    <x v="92"/>
    <x v="92"/>
    <m/>
    <m/>
    <m/>
    <s v="Thomas Dietrich"/>
    <n v="22360"/>
    <x v="3"/>
    <x v="61"/>
    <x v="1"/>
    <n v="0"/>
    <x v="109"/>
  </r>
  <r>
    <s v="Journal"/>
    <x v="9"/>
    <s v="Insourcing Services"/>
    <s v="Insourcing Services Revenue"/>
    <d v="2024-08-31T00:00:00"/>
    <x v="0"/>
    <s v="52022"/>
    <s v="909159"/>
    <x v="79"/>
    <x v="79"/>
    <m/>
    <m/>
    <m/>
    <s v="Soraya Dorce"/>
    <n v="14710.08"/>
    <x v="3"/>
    <x v="54"/>
    <x v="1"/>
    <n v="0"/>
    <x v="96"/>
  </r>
  <r>
    <s v="Journal"/>
    <x v="9"/>
    <s v="Insourcing Services"/>
    <s v="Insourcing Services Revenue"/>
    <d v="2024-08-31T00:00:00"/>
    <x v="0"/>
    <s v="52022"/>
    <s v="909159"/>
    <x v="87"/>
    <x v="87"/>
    <m/>
    <m/>
    <m/>
    <s v="Divyam Contractor"/>
    <n v="19360"/>
    <x v="3"/>
    <x v="2"/>
    <x v="1"/>
    <n v="0"/>
    <x v="105"/>
  </r>
  <r>
    <s v="Journal"/>
    <x v="9"/>
    <s v="Insourcing Services"/>
    <s v="Insourcing Services Revenue"/>
    <d v="2024-08-31T00:00:00"/>
    <x v="0"/>
    <s v="52022"/>
    <s v="909159"/>
    <x v="80"/>
    <x v="80"/>
    <m/>
    <m/>
    <m/>
    <s v="Giovanni Joachim"/>
    <n v="10584"/>
    <x v="3"/>
    <x v="23"/>
    <x v="1"/>
    <n v="0"/>
    <x v="97"/>
  </r>
  <r>
    <s v="Journal"/>
    <x v="9"/>
    <s v="Insourcing Services"/>
    <s v="Insourcing Services Revenue"/>
    <d v="2024-08-31T00:00:00"/>
    <x v="0"/>
    <s v="52022"/>
    <s v="909159"/>
    <x v="74"/>
    <x v="74"/>
    <m/>
    <m/>
    <m/>
    <s v="Jennifer Testa"/>
    <n v="11440"/>
    <x v="3"/>
    <x v="9"/>
    <x v="1"/>
    <n v="0"/>
    <x v="91"/>
  </r>
  <r>
    <s v="Journal"/>
    <x v="9"/>
    <s v="Insourcing Services"/>
    <s v="Insourcing Services Revenue"/>
    <d v="2024-08-31T00:00:00"/>
    <x v="0"/>
    <s v="52022"/>
    <s v="909159"/>
    <x v="74"/>
    <x v="74"/>
    <m/>
    <m/>
    <m/>
    <s v="Darla Cardino"/>
    <n v="8840"/>
    <x v="3"/>
    <x v="9"/>
    <x v="1"/>
    <n v="0"/>
    <x v="91"/>
  </r>
  <r>
    <s v="Journal"/>
    <x v="9"/>
    <s v="Insourcing Services"/>
    <s v="Insourcing Services Revenue"/>
    <d v="2024-08-31T00:00:00"/>
    <x v="0"/>
    <s v="52022"/>
    <s v="909159"/>
    <x v="74"/>
    <x v="74"/>
    <m/>
    <m/>
    <m/>
    <s v="Anna Welch"/>
    <n v="7280"/>
    <x v="3"/>
    <x v="9"/>
    <x v="1"/>
    <n v="0"/>
    <x v="91"/>
  </r>
  <r>
    <s v="Journal"/>
    <x v="9"/>
    <s v="Insourcing Services"/>
    <s v="Insourcing Services Revenue"/>
    <d v="2024-08-31T00:00:00"/>
    <x v="0"/>
    <s v="52022"/>
    <s v="909159"/>
    <x v="74"/>
    <x v="74"/>
    <m/>
    <m/>
    <m/>
    <s v="Angelo Moreno"/>
    <n v="11440"/>
    <x v="3"/>
    <x v="9"/>
    <x v="1"/>
    <n v="0"/>
    <x v="91"/>
  </r>
  <r>
    <s v="Journal"/>
    <x v="9"/>
    <s v="Insourcing Services"/>
    <s v="Insourcing Services Revenue"/>
    <d v="2024-08-31T00:00:00"/>
    <x v="0"/>
    <s v="52022"/>
    <s v="909159"/>
    <x v="79"/>
    <x v="79"/>
    <m/>
    <m/>
    <m/>
    <s v="Jazzmin Evans"/>
    <n v="8904"/>
    <x v="3"/>
    <x v="54"/>
    <x v="1"/>
    <n v="0"/>
    <x v="96"/>
  </r>
  <r>
    <s v="Journal"/>
    <x v="9"/>
    <s v="Insourcing Services"/>
    <s v="Insourcing Services Revenue"/>
    <d v="2024-08-31T00:00:00"/>
    <x v="0"/>
    <s v="52022"/>
    <s v="909159"/>
    <x v="74"/>
    <x v="74"/>
    <m/>
    <m/>
    <m/>
    <s v="Rachel Roberts"/>
    <n v="10880"/>
    <x v="3"/>
    <x v="9"/>
    <x v="1"/>
    <n v="0"/>
    <x v="91"/>
  </r>
  <r>
    <s v="Journal"/>
    <x v="9"/>
    <s v="Insourcing Services"/>
    <s v="Insourcing Services Revenue"/>
    <d v="2024-08-31T00:00:00"/>
    <x v="0"/>
    <s v="52022"/>
    <s v="909159"/>
    <x v="74"/>
    <x v="74"/>
    <m/>
    <m/>
    <m/>
    <s v="David Reyes"/>
    <n v="11560"/>
    <x v="3"/>
    <x v="9"/>
    <x v="1"/>
    <n v="0"/>
    <x v="91"/>
  </r>
  <r>
    <s v="Journal"/>
    <x v="9"/>
    <s v="Insourcing Services"/>
    <s v="Insourcing Services Revenue"/>
    <d v="2024-08-31T00:00:00"/>
    <x v="0"/>
    <s v="52022"/>
    <s v="909159"/>
    <x v="79"/>
    <x v="79"/>
    <m/>
    <m/>
    <m/>
    <s v="RuthRusso Silver"/>
    <n v="9102"/>
    <x v="3"/>
    <x v="54"/>
    <x v="1"/>
    <n v="0"/>
    <x v="96"/>
  </r>
  <r>
    <s v="Journal"/>
    <x v="9"/>
    <s v="Insourcing Services"/>
    <s v="Insourcing Services Revenue"/>
    <d v="2024-08-31T00:00:00"/>
    <x v="0"/>
    <s v="52022"/>
    <s v="909159"/>
    <x v="79"/>
    <x v="79"/>
    <m/>
    <m/>
    <m/>
    <s v="Christian Baldelomar"/>
    <n v="9460"/>
    <x v="3"/>
    <x v="54"/>
    <x v="1"/>
    <n v="0"/>
    <x v="96"/>
  </r>
  <r>
    <s v="Journal"/>
    <x v="9"/>
    <s v="Insourcing Services"/>
    <s v="Insourcing Services Revenue"/>
    <d v="2024-08-31T00:00:00"/>
    <x v="0"/>
    <s v="52022"/>
    <s v="909159"/>
    <x v="74"/>
    <x v="74"/>
    <m/>
    <m/>
    <m/>
    <s v="Victoria Lach"/>
    <n v="14080"/>
    <x v="3"/>
    <x v="9"/>
    <x v="1"/>
    <n v="0"/>
    <x v="91"/>
  </r>
  <r>
    <s v="Journal"/>
    <x v="9"/>
    <s v="Insourcing Services"/>
    <s v="Insourcing Services Revenue"/>
    <d v="2024-08-31T00:00:00"/>
    <x v="0"/>
    <s v="52022"/>
    <s v="909159"/>
    <x v="74"/>
    <x v="74"/>
    <m/>
    <m/>
    <m/>
    <s v="Felicia Valenti"/>
    <n v="14608"/>
    <x v="3"/>
    <x v="9"/>
    <x v="1"/>
    <n v="0"/>
    <x v="91"/>
  </r>
  <r>
    <s v="Journal"/>
    <x v="9"/>
    <s v="Insourcing Services"/>
    <s v="Insourcing Services Revenue"/>
    <d v="2024-08-31T00:00:00"/>
    <x v="0"/>
    <s v="51611"/>
    <s v="901172"/>
    <x v="93"/>
    <x v="93"/>
    <s v="19934646100"/>
    <m/>
    <m/>
    <s v="Terrance Cure"/>
    <n v="-20864"/>
    <x v="3"/>
    <x v="8"/>
    <x v="1"/>
    <n v="0"/>
    <x v="110"/>
  </r>
  <r>
    <s v="Journal"/>
    <x v="9"/>
    <s v="Insourcing Services"/>
    <s v="Insourcing Services Revenue"/>
    <d v="2024-08-31T00:00:00"/>
    <x v="0"/>
    <s v="52022"/>
    <s v="909159"/>
    <x v="74"/>
    <x v="74"/>
    <m/>
    <m/>
    <m/>
    <s v="Sutharshiny Sivakumaran"/>
    <n v="14080"/>
    <x v="3"/>
    <x v="9"/>
    <x v="1"/>
    <n v="0"/>
    <x v="91"/>
  </r>
  <r>
    <s v="Journal"/>
    <x v="9"/>
    <s v="Insourcing Services"/>
    <s v="Insourcing Services Revenue"/>
    <d v="2024-08-31T00:00:00"/>
    <x v="0"/>
    <s v="52022"/>
    <s v="909159"/>
    <x v="74"/>
    <x v="74"/>
    <m/>
    <m/>
    <m/>
    <s v="Elizabeth LeGard"/>
    <n v="14608"/>
    <x v="3"/>
    <x v="9"/>
    <x v="1"/>
    <n v="0"/>
    <x v="91"/>
  </r>
  <r>
    <s v="Journal"/>
    <x v="9"/>
    <s v="Insourcing Services"/>
    <s v="Insourcing Services Revenue"/>
    <d v="2024-08-31T00:00:00"/>
    <x v="0"/>
    <s v="52022"/>
    <s v="909159"/>
    <x v="94"/>
    <x v="94"/>
    <s v="14230055452"/>
    <m/>
    <m/>
    <s v="Grant Wilburn"/>
    <n v="20240"/>
    <x v="3"/>
    <x v="8"/>
    <x v="1"/>
    <n v="0"/>
    <x v="111"/>
  </r>
  <r>
    <s v="Journal"/>
    <x v="9"/>
    <s v="Insourcing Services"/>
    <s v="Insourcing Services Revenue"/>
    <d v="2024-08-31T00:00:00"/>
    <x v="0"/>
    <s v="52022"/>
    <s v="909159"/>
    <x v="92"/>
    <x v="92"/>
    <m/>
    <m/>
    <m/>
    <s v="Dorian Regester"/>
    <n v="19440"/>
    <x v="3"/>
    <x v="61"/>
    <x v="1"/>
    <n v="0"/>
    <x v="109"/>
  </r>
  <r>
    <s v="Journal"/>
    <x v="9"/>
    <s v="Insourcing Services"/>
    <s v="Insourcing Services Revenue"/>
    <d v="2024-08-31T00:00:00"/>
    <x v="0"/>
    <s v="52022"/>
    <s v="909159"/>
    <x v="79"/>
    <x v="79"/>
    <m/>
    <m/>
    <m/>
    <s v="Ravi Jaundoo"/>
    <n v="17304"/>
    <x v="3"/>
    <x v="54"/>
    <x v="1"/>
    <n v="0"/>
    <x v="96"/>
  </r>
  <r>
    <s v="Journal"/>
    <x v="9"/>
    <s v="Insourcing Services"/>
    <s v="Insourcing Services Revenue"/>
    <d v="2024-08-31T00:00:00"/>
    <x v="0"/>
    <s v="52022"/>
    <s v="909159"/>
    <x v="79"/>
    <x v="79"/>
    <m/>
    <m/>
    <m/>
    <s v="Kriziah Hernandez"/>
    <n v="14960"/>
    <x v="3"/>
    <x v="54"/>
    <x v="1"/>
    <n v="0"/>
    <x v="96"/>
  </r>
  <r>
    <s v="Journal"/>
    <x v="9"/>
    <s v="Insourcing Services"/>
    <s v="Insourcing Services Revenue"/>
    <d v="2024-08-31T00:00:00"/>
    <x v="0"/>
    <s v="52022"/>
    <s v="909159"/>
    <x v="79"/>
    <x v="79"/>
    <m/>
    <m/>
    <m/>
    <s v="Claudia Hanna"/>
    <n v="12798.88"/>
    <x v="3"/>
    <x v="54"/>
    <x v="1"/>
    <n v="0"/>
    <x v="96"/>
  </r>
  <r>
    <s v="Journal"/>
    <x v="9"/>
    <s v="Insourcing Services"/>
    <s v="Insourcing Services Revenue"/>
    <d v="2024-08-31T00:00:00"/>
    <x v="0"/>
    <s v="52022"/>
    <s v="909159"/>
    <x v="80"/>
    <x v="80"/>
    <m/>
    <m/>
    <m/>
    <s v="Trey(Edward) Thomas"/>
    <n v="15120"/>
    <x v="3"/>
    <x v="23"/>
    <x v="1"/>
    <n v="0"/>
    <x v="97"/>
  </r>
  <r>
    <s v="Journal"/>
    <x v="9"/>
    <s v="Insourcing Services"/>
    <s v="Insourcing Services Revenue"/>
    <d v="2024-08-31T00:00:00"/>
    <x v="0"/>
    <s v="52022"/>
    <s v="909159"/>
    <x v="80"/>
    <x v="80"/>
    <m/>
    <m/>
    <m/>
    <s v="Heather Cella"/>
    <n v="7221.6"/>
    <x v="3"/>
    <x v="23"/>
    <x v="1"/>
    <n v="0"/>
    <x v="97"/>
  </r>
  <r>
    <s v="Journal"/>
    <x v="9"/>
    <s v="Insourcing Services"/>
    <s v="Insourcing Services Revenue"/>
    <d v="2024-08-31T00:00:00"/>
    <x v="0"/>
    <s v="52022"/>
    <s v="909159"/>
    <x v="74"/>
    <x v="74"/>
    <m/>
    <m/>
    <m/>
    <s v="Hope Seiler"/>
    <n v="10400"/>
    <x v="3"/>
    <x v="9"/>
    <x v="1"/>
    <n v="0"/>
    <x v="91"/>
  </r>
  <r>
    <s v="Journal"/>
    <x v="9"/>
    <s v="Insourcing Services"/>
    <s v="Insourcing Services Revenue"/>
    <d v="2024-08-31T00:00:00"/>
    <x v="0"/>
    <s v="52022"/>
    <s v="909159"/>
    <x v="74"/>
    <x v="74"/>
    <m/>
    <m/>
    <m/>
    <s v="Alexandra Garanicova"/>
    <n v="14774"/>
    <x v="3"/>
    <x v="9"/>
    <x v="1"/>
    <n v="0"/>
    <x v="91"/>
  </r>
  <r>
    <s v="Journal"/>
    <x v="9"/>
    <s v="Insourcing Services"/>
    <s v="Insourcing Services Revenue"/>
    <d v="2024-08-31T00:00:00"/>
    <x v="0"/>
    <s v="52022"/>
    <s v="909159"/>
    <x v="79"/>
    <x v="79"/>
    <m/>
    <m/>
    <m/>
    <s v="Julie Diperna"/>
    <n v="13642"/>
    <x v="3"/>
    <x v="54"/>
    <x v="1"/>
    <n v="0"/>
    <x v="96"/>
  </r>
  <r>
    <s v="Journal"/>
    <x v="9"/>
    <s v="Insourcing Services"/>
    <s v="Insourcing Services Revenue"/>
    <d v="2024-08-31T00:00:00"/>
    <x v="0"/>
    <s v="52022"/>
    <s v="909159"/>
    <x v="79"/>
    <x v="79"/>
    <m/>
    <m/>
    <m/>
    <s v="Jennifer Hofrichter"/>
    <n v="17600"/>
    <x v="3"/>
    <x v="54"/>
    <x v="1"/>
    <n v="0"/>
    <x v="96"/>
  </r>
  <r>
    <s v="Journal"/>
    <x v="9"/>
    <s v="Insourcing Services"/>
    <s v="Insourcing Services Revenue"/>
    <d v="2024-08-31T00:00:00"/>
    <x v="0"/>
    <s v="52022"/>
    <s v="909159"/>
    <x v="79"/>
    <x v="79"/>
    <m/>
    <m/>
    <m/>
    <s v="Christie Furman"/>
    <n v="15796"/>
    <x v="3"/>
    <x v="54"/>
    <x v="1"/>
    <n v="0"/>
    <x v="96"/>
  </r>
  <r>
    <s v="Journal"/>
    <x v="9"/>
    <s v="Insourcing Services"/>
    <s v="Insourcing Services Revenue"/>
    <d v="2024-08-31T00:00:00"/>
    <x v="0"/>
    <s v="52022"/>
    <s v="909159"/>
    <x v="74"/>
    <x v="74"/>
    <m/>
    <m/>
    <m/>
    <s v="Tasnia Hussain"/>
    <n v="8970"/>
    <x v="3"/>
    <x v="9"/>
    <x v="1"/>
    <n v="0"/>
    <x v="91"/>
  </r>
  <r>
    <s v="Journal"/>
    <x v="9"/>
    <s v="Insourcing Services"/>
    <s v="Insourcing Services Revenue"/>
    <d v="2024-08-31T00:00:00"/>
    <x v="0"/>
    <s v="52022"/>
    <s v="909159"/>
    <x v="80"/>
    <x v="80"/>
    <m/>
    <m/>
    <m/>
    <s v="Christine Golub"/>
    <n v="3780"/>
    <x v="3"/>
    <x v="23"/>
    <x v="1"/>
    <n v="0"/>
    <x v="97"/>
  </r>
  <r>
    <s v="Journal"/>
    <x v="9"/>
    <s v="Insourcing Services"/>
    <s v="Insourcing Services Revenue"/>
    <d v="2024-08-31T00:00:00"/>
    <x v="0"/>
    <s v="52022"/>
    <s v="909159"/>
    <x v="92"/>
    <x v="92"/>
    <m/>
    <m/>
    <m/>
    <s v="Michael Norton"/>
    <n v="19920"/>
    <x v="3"/>
    <x v="61"/>
    <x v="1"/>
    <n v="0"/>
    <x v="109"/>
  </r>
  <r>
    <s v="Journal"/>
    <x v="9"/>
    <s v="Insourcing Services"/>
    <s v="Insourcing Services Revenue"/>
    <d v="2024-08-31T00:00:00"/>
    <x v="0"/>
    <s v="52022"/>
    <s v="909159"/>
    <x v="74"/>
    <x v="74"/>
    <m/>
    <m/>
    <m/>
    <s v="Anna Canino"/>
    <n v="11288"/>
    <x v="3"/>
    <x v="9"/>
    <x v="1"/>
    <n v="0"/>
    <x v="91"/>
  </r>
  <r>
    <s v="Journal"/>
    <x v="9"/>
    <s v="Insourcing Services"/>
    <s v="Insourcing Services Revenue"/>
    <d v="2024-08-31T00:00:00"/>
    <x v="0"/>
    <s v="52022"/>
    <s v="909159"/>
    <x v="79"/>
    <x v="79"/>
    <m/>
    <m/>
    <m/>
    <s v="James Mazzola"/>
    <n v="12000"/>
    <x v="3"/>
    <x v="54"/>
    <x v="1"/>
    <n v="0"/>
    <x v="96"/>
  </r>
  <r>
    <s v="Journal"/>
    <x v="9"/>
    <s v="Insourcing Services"/>
    <s v="Insourcing Services Revenue"/>
    <d v="2024-08-31T00:00:00"/>
    <x v="0"/>
    <s v="52022"/>
    <s v="909159"/>
    <x v="74"/>
    <x v="74"/>
    <m/>
    <m/>
    <m/>
    <s v="Madelyn Thompson"/>
    <n v="3200"/>
    <x v="3"/>
    <x v="9"/>
    <x v="1"/>
    <n v="0"/>
    <x v="91"/>
  </r>
  <r>
    <s v="Journal"/>
    <x v="9"/>
    <s v="Insourcing Services"/>
    <s v="Insourcing Services Revenue"/>
    <d v="2024-08-31T00:00:00"/>
    <x v="0"/>
    <s v="52022"/>
    <s v="909159"/>
    <x v="80"/>
    <x v="80"/>
    <m/>
    <m/>
    <m/>
    <s v="Tracy Cherry"/>
    <n v="6552"/>
    <x v="3"/>
    <x v="23"/>
    <x v="1"/>
    <n v="0"/>
    <x v="97"/>
  </r>
  <r>
    <s v="Journal"/>
    <x v="9"/>
    <s v="Insourcing Services"/>
    <s v="Insourcing Services Revenue"/>
    <d v="2024-08-31T00:00:00"/>
    <x v="0"/>
    <s v="52022"/>
    <s v="909159"/>
    <x v="95"/>
    <x v="95"/>
    <m/>
    <m/>
    <m/>
    <s v="Kathleen Moore"/>
    <n v="14713.6"/>
    <x v="3"/>
    <x v="53"/>
    <x v="1"/>
    <n v="0"/>
    <x v="112"/>
  </r>
  <r>
    <s v="Journal"/>
    <x v="9"/>
    <s v="Insourcing Services"/>
    <s v="Insourcing Services Revenue"/>
    <d v="2024-08-31T00:00:00"/>
    <x v="0"/>
    <s v="52022"/>
    <s v="909159"/>
    <x v="74"/>
    <x v="74"/>
    <m/>
    <m/>
    <m/>
    <s v="Catarina Cheng"/>
    <n v="2900"/>
    <x v="3"/>
    <x v="9"/>
    <x v="1"/>
    <n v="0"/>
    <x v="91"/>
  </r>
  <r>
    <s v="Journal"/>
    <x v="9"/>
    <s v="Insourcing Services"/>
    <s v="Insourcing Services Revenue"/>
    <d v="2024-08-31T00:00:00"/>
    <x v="0"/>
    <s v="52022"/>
    <s v="909159"/>
    <x v="74"/>
    <x v="74"/>
    <m/>
    <m/>
    <m/>
    <s v="Amy Lau"/>
    <n v="21296"/>
    <x v="3"/>
    <x v="9"/>
    <x v="1"/>
    <n v="0"/>
    <x v="91"/>
  </r>
  <r>
    <s v="Journal"/>
    <x v="9"/>
    <s v="Insourcing Services"/>
    <s v="Insourcing Services Revenue"/>
    <d v="2024-08-31T00:00:00"/>
    <x v="0"/>
    <s v="52022"/>
    <s v="909159"/>
    <x v="79"/>
    <x v="79"/>
    <m/>
    <m/>
    <m/>
    <s v="Steven David"/>
    <n v="12188"/>
    <x v="3"/>
    <x v="54"/>
    <x v="1"/>
    <n v="0"/>
    <x v="96"/>
  </r>
  <r>
    <s v="Journal"/>
    <x v="9"/>
    <s v="Insourcing Services"/>
    <s v="Insourcing Services Revenue"/>
    <d v="2024-08-31T00:00:00"/>
    <x v="0"/>
    <s v="52022"/>
    <s v="909159"/>
    <x v="79"/>
    <x v="79"/>
    <m/>
    <m/>
    <m/>
    <s v="Kimberly Anglin"/>
    <n v="14100"/>
    <x v="3"/>
    <x v="54"/>
    <x v="1"/>
    <n v="0"/>
    <x v="96"/>
  </r>
  <r>
    <s v="Journal"/>
    <x v="9"/>
    <s v="Insourcing Services"/>
    <s v="Insourcing Services Revenue"/>
    <d v="2024-08-31T00:00:00"/>
    <x v="0"/>
    <s v="52022"/>
    <s v="909159"/>
    <x v="74"/>
    <x v="74"/>
    <m/>
    <m/>
    <m/>
    <s v="Annie Chen"/>
    <n v="6800"/>
    <x v="3"/>
    <x v="9"/>
    <x v="1"/>
    <n v="0"/>
    <x v="91"/>
  </r>
  <r>
    <s v="Journal"/>
    <x v="9"/>
    <s v="Insourcing Services"/>
    <s v="Insourcing Services Revenue"/>
    <d v="2024-08-31T00:00:00"/>
    <x v="0"/>
    <s v="52022"/>
    <s v="909159"/>
    <x v="79"/>
    <x v="79"/>
    <m/>
    <m/>
    <m/>
    <s v="Lisa Revis"/>
    <n v="9592"/>
    <x v="3"/>
    <x v="54"/>
    <x v="1"/>
    <n v="0"/>
    <x v="96"/>
  </r>
  <r>
    <s v="Journal"/>
    <x v="9"/>
    <s v="Insourcing Services"/>
    <s v="Insourcing Services Revenue"/>
    <d v="2024-08-31T00:00:00"/>
    <x v="0"/>
    <s v="52022"/>
    <s v="909159"/>
    <x v="76"/>
    <x v="76"/>
    <m/>
    <m/>
    <m/>
    <s v="Elizabeth Hoopes"/>
    <n v="12375"/>
    <x v="3"/>
    <x v="51"/>
    <x v="1"/>
    <n v="0"/>
    <x v="93"/>
  </r>
  <r>
    <s v="Journal"/>
    <x v="9"/>
    <s v="Insourcing Services"/>
    <s v="Insourcing Services Revenue"/>
    <d v="2024-08-31T00:00:00"/>
    <x v="0"/>
    <s v="52022"/>
    <s v="909159"/>
    <x v="74"/>
    <x v="74"/>
    <m/>
    <m/>
    <m/>
    <s v="Mackenzie Newman"/>
    <n v="10080"/>
    <x v="3"/>
    <x v="9"/>
    <x v="1"/>
    <n v="0"/>
    <x v="91"/>
  </r>
  <r>
    <s v="Journal"/>
    <x v="9"/>
    <s v="Insourcing Services"/>
    <s v="Insourcing Services Revenue"/>
    <d v="2024-08-31T00:00:00"/>
    <x v="0"/>
    <s v="52022"/>
    <s v="909159"/>
    <x v="80"/>
    <x v="80"/>
    <m/>
    <m/>
    <m/>
    <s v="Kelly Gherardi"/>
    <n v="25520"/>
    <x v="3"/>
    <x v="23"/>
    <x v="1"/>
    <n v="0"/>
    <x v="97"/>
  </r>
  <r>
    <s v="Journal"/>
    <x v="9"/>
    <s v="Insourcing Services"/>
    <s v="Insourcing Services Revenue"/>
    <d v="2024-08-31T00:00:00"/>
    <x v="0"/>
    <s v="52022"/>
    <s v="909159"/>
    <x v="74"/>
    <x v="74"/>
    <m/>
    <m/>
    <m/>
    <s v="Hayden Cohen"/>
    <n v="7680"/>
    <x v="3"/>
    <x v="9"/>
    <x v="1"/>
    <n v="0"/>
    <x v="91"/>
  </r>
  <r>
    <s v="Journal"/>
    <x v="9"/>
    <s v="Insourcing Services"/>
    <s v="Insourcing Services Revenue"/>
    <d v="2024-08-31T00:00:00"/>
    <x v="0"/>
    <s v="52022"/>
    <s v="909159"/>
    <x v="74"/>
    <x v="74"/>
    <m/>
    <m/>
    <m/>
    <s v="Chloe Zehfuss"/>
    <n v="9880"/>
    <x v="3"/>
    <x v="9"/>
    <x v="1"/>
    <n v="0"/>
    <x v="91"/>
  </r>
  <r>
    <s v="Journal"/>
    <x v="9"/>
    <s v="Insourcing Services"/>
    <s v="Insourcing Services Revenue"/>
    <d v="2024-08-31T00:00:00"/>
    <x v="0"/>
    <s v="52022"/>
    <s v="909159"/>
    <x v="88"/>
    <x v="88"/>
    <m/>
    <m/>
    <m/>
    <s v="Lisa Forgang"/>
    <n v="14580"/>
    <x v="3"/>
    <x v="59"/>
    <x v="1"/>
    <n v="0"/>
    <x v="106"/>
  </r>
  <r>
    <s v="Journal"/>
    <x v="9"/>
    <s v="Insourcing Services"/>
    <s v="Insourcing Services Revenue"/>
    <d v="2024-08-31T00:00:00"/>
    <x v="0"/>
    <s v="52022"/>
    <s v="909159"/>
    <x v="74"/>
    <x v="74"/>
    <m/>
    <m/>
    <m/>
    <s v="Willow Malsch"/>
    <n v="14732.5"/>
    <x v="3"/>
    <x v="9"/>
    <x v="1"/>
    <n v="0"/>
    <x v="91"/>
  </r>
  <r>
    <s v="Journal"/>
    <x v="9"/>
    <s v="Insourcing Services"/>
    <s v="Insourcing Services Revenue"/>
    <d v="2024-08-31T00:00:00"/>
    <x v="0"/>
    <s v="52022"/>
    <s v="909159"/>
    <x v="79"/>
    <x v="79"/>
    <m/>
    <m/>
    <m/>
    <s v="Corson Fidler"/>
    <n v="17784"/>
    <x v="3"/>
    <x v="54"/>
    <x v="1"/>
    <n v="0"/>
    <x v="96"/>
  </r>
  <r>
    <s v="Journal"/>
    <x v="9"/>
    <s v="Insourcing Services"/>
    <s v="Insourcing Services Revenue"/>
    <d v="2024-08-31T00:00:00"/>
    <x v="0"/>
    <s v="52022"/>
    <s v="909159"/>
    <x v="12"/>
    <x v="12"/>
    <s v="18454884166"/>
    <m/>
    <m/>
    <s v="Nishant Jadhav (hybrid SOW)"/>
    <n v="16920"/>
    <x v="3"/>
    <x v="3"/>
    <x v="1"/>
    <n v="0"/>
    <x v="47"/>
  </r>
  <r>
    <s v="Journal"/>
    <x v="9"/>
    <s v="Insourcing Services"/>
    <s v="Insourcing Services Revenue"/>
    <d v="2024-08-31T00:00:00"/>
    <x v="0"/>
    <s v="52022"/>
    <s v="909159"/>
    <x v="80"/>
    <x v="80"/>
    <m/>
    <m/>
    <m/>
    <s v="Solomon Akinro"/>
    <n v="10584"/>
    <x v="3"/>
    <x v="23"/>
    <x v="1"/>
    <n v="0"/>
    <x v="97"/>
  </r>
  <r>
    <s v="Journal"/>
    <x v="9"/>
    <s v="Insourcing Services"/>
    <s v="Insourcing Services Revenue"/>
    <d v="2024-08-31T00:00:00"/>
    <x v="0"/>
    <s v="52022"/>
    <s v="909159"/>
    <x v="83"/>
    <x v="83"/>
    <s v="15139729316"/>
    <m/>
    <m/>
    <s v="Semira Kuku"/>
    <n v="-2520"/>
    <x v="3"/>
    <x v="3"/>
    <x v="1"/>
    <n v="0"/>
    <x v="101"/>
  </r>
  <r>
    <s v="Journal"/>
    <x v="9"/>
    <s v="Insourcing Services"/>
    <s v="Insourcing Services Revenue"/>
    <d v="2024-08-31T00:00:00"/>
    <x v="0"/>
    <s v="52022"/>
    <s v="909159"/>
    <x v="79"/>
    <x v="79"/>
    <m/>
    <m/>
    <m/>
    <s v="Jamie Cortez"/>
    <n v="10120"/>
    <x v="3"/>
    <x v="54"/>
    <x v="1"/>
    <n v="0"/>
    <x v="96"/>
  </r>
  <r>
    <s v="Journal"/>
    <x v="9"/>
    <s v="Insourcing Services"/>
    <s v="Insourcing Services Revenue"/>
    <d v="2024-08-31T00:00:00"/>
    <x v="0"/>
    <s v="52022"/>
    <s v="909159"/>
    <x v="79"/>
    <x v="79"/>
    <m/>
    <m/>
    <m/>
    <s v="Michael Jones"/>
    <n v="15400"/>
    <x v="3"/>
    <x v="54"/>
    <x v="1"/>
    <n v="0"/>
    <x v="96"/>
  </r>
  <r>
    <s v="Journal"/>
    <x v="9"/>
    <s v="Insourcing Services"/>
    <s v="Insourcing Services Revenue"/>
    <d v="2024-08-31T00:00:00"/>
    <x v="0"/>
    <s v="52022"/>
    <s v="909159"/>
    <x v="74"/>
    <x v="74"/>
    <m/>
    <m/>
    <m/>
    <s v="Miguel Moreno"/>
    <n v="11440"/>
    <x v="3"/>
    <x v="9"/>
    <x v="1"/>
    <n v="0"/>
    <x v="91"/>
  </r>
  <r>
    <s v="Journal"/>
    <x v="9"/>
    <s v="Insourcing Services"/>
    <s v="Insourcing Services Revenue"/>
    <d v="2024-08-31T00:00:00"/>
    <x v="0"/>
    <s v="52022"/>
    <s v="909159"/>
    <x v="74"/>
    <x v="74"/>
    <m/>
    <m/>
    <m/>
    <s v="Maryum Kazmi"/>
    <n v="10318.75"/>
    <x v="3"/>
    <x v="9"/>
    <x v="1"/>
    <n v="0"/>
    <x v="91"/>
  </r>
  <r>
    <s v="Journal"/>
    <x v="9"/>
    <s v="Insourcing Services"/>
    <s v="Insourcing Services Revenue"/>
    <d v="2024-08-31T00:00:00"/>
    <x v="0"/>
    <s v="52022"/>
    <s v="909159"/>
    <x v="74"/>
    <x v="74"/>
    <m/>
    <m/>
    <m/>
    <s v="Kiara Armetta"/>
    <n v="11440"/>
    <x v="3"/>
    <x v="9"/>
    <x v="1"/>
    <n v="0"/>
    <x v="91"/>
  </r>
  <r>
    <s v="Journal"/>
    <x v="9"/>
    <s v="Insourcing Services"/>
    <s v="Insourcing Services Revenue"/>
    <d v="2024-08-31T00:00:00"/>
    <x v="0"/>
    <s v="52022"/>
    <s v="909159"/>
    <x v="80"/>
    <x v="80"/>
    <m/>
    <m/>
    <m/>
    <s v="Claire Kostic"/>
    <n v="21952"/>
    <x v="3"/>
    <x v="23"/>
    <x v="1"/>
    <n v="0"/>
    <x v="97"/>
  </r>
  <r>
    <s v="Journal"/>
    <x v="9"/>
    <s v="Insourcing Services"/>
    <s v="Insourcing Services Revenue"/>
    <d v="2024-08-31T00:00:00"/>
    <x v="0"/>
    <s v="52022"/>
    <s v="909159"/>
    <x v="92"/>
    <x v="92"/>
    <m/>
    <m/>
    <m/>
    <s v="Ravi Tiwari"/>
    <n v="21120"/>
    <x v="3"/>
    <x v="61"/>
    <x v="1"/>
    <n v="0"/>
    <x v="109"/>
  </r>
  <r>
    <s v="Journal"/>
    <x v="9"/>
    <s v="Insourcing Services"/>
    <s v="Insourcing Services Revenue"/>
    <d v="2024-08-31T00:00:00"/>
    <x v="0"/>
    <s v="52022"/>
    <s v="909159"/>
    <x v="74"/>
    <x v="74"/>
    <m/>
    <m/>
    <m/>
    <s v="Samantha Turco"/>
    <n v="13383.75"/>
    <x v="3"/>
    <x v="9"/>
    <x v="1"/>
    <n v="0"/>
    <x v="91"/>
  </r>
  <r>
    <s v="Journal"/>
    <x v="9"/>
    <s v="Insourcing Services"/>
    <s v="Insourcing Services Revenue"/>
    <d v="2024-08-31T00:00:00"/>
    <x v="0"/>
    <s v="52022"/>
    <s v="909159"/>
    <x v="79"/>
    <x v="79"/>
    <m/>
    <m/>
    <m/>
    <s v="Melody Toyphommarath"/>
    <n v="15225"/>
    <x v="3"/>
    <x v="54"/>
    <x v="1"/>
    <n v="0"/>
    <x v="96"/>
  </r>
  <r>
    <s v="Journal"/>
    <x v="9"/>
    <s v="Insourcing Services"/>
    <s v="Insourcing Services Revenue"/>
    <d v="2024-08-31T00:00:00"/>
    <x v="0"/>
    <s v="52022"/>
    <s v="909159"/>
    <x v="79"/>
    <x v="79"/>
    <m/>
    <m/>
    <m/>
    <s v="Joseph Bosco"/>
    <n v="12188"/>
    <x v="3"/>
    <x v="54"/>
    <x v="1"/>
    <n v="0"/>
    <x v="96"/>
  </r>
  <r>
    <s v="Journal"/>
    <x v="9"/>
    <s v="Insourcing Services"/>
    <s v="Insourcing Services Revenue"/>
    <d v="2024-08-31T00:00:00"/>
    <x v="0"/>
    <s v="52022"/>
    <s v="909159"/>
    <x v="79"/>
    <x v="79"/>
    <m/>
    <m/>
    <m/>
    <s v="Donna Johnson"/>
    <n v="12188"/>
    <x v="3"/>
    <x v="54"/>
    <x v="1"/>
    <n v="0"/>
    <x v="96"/>
  </r>
  <r>
    <s v="Journal"/>
    <x v="9"/>
    <s v="Insourcing Services"/>
    <s v="Insourcing Services Revenue"/>
    <d v="2024-08-31T00:00:00"/>
    <x v="0"/>
    <s v="52022"/>
    <s v="909159"/>
    <x v="79"/>
    <x v="79"/>
    <m/>
    <m/>
    <m/>
    <s v="Corinne Fox"/>
    <n v="12144"/>
    <x v="3"/>
    <x v="54"/>
    <x v="1"/>
    <n v="0"/>
    <x v="96"/>
  </r>
  <r>
    <s v="Journal"/>
    <x v="9"/>
    <s v="Insourcing Services"/>
    <s v="Insourcing Services Revenue"/>
    <d v="2024-08-31T00:00:00"/>
    <x v="0"/>
    <s v="52022"/>
    <s v="909159"/>
    <x v="74"/>
    <x v="74"/>
    <m/>
    <m/>
    <m/>
    <s v="Kamila San"/>
    <n v="14620"/>
    <x v="3"/>
    <x v="9"/>
    <x v="1"/>
    <n v="0"/>
    <x v="91"/>
  </r>
  <r>
    <s v="Journal"/>
    <x v="9"/>
    <s v="Insourcing Services"/>
    <s v="Insourcing Services Revenue"/>
    <d v="2024-08-31T00:00:00"/>
    <x v="0"/>
    <s v="52022"/>
    <s v="909159"/>
    <x v="74"/>
    <x v="74"/>
    <m/>
    <m/>
    <m/>
    <s v="Fatoumata Sow"/>
    <n v="4803.63"/>
    <x v="3"/>
    <x v="9"/>
    <x v="1"/>
    <n v="0"/>
    <x v="91"/>
  </r>
  <r>
    <s v="Journal"/>
    <x v="9"/>
    <s v="Insourcing Services"/>
    <s v="Insourcing Services Revenue"/>
    <d v="2024-08-31T00:00:00"/>
    <x v="0"/>
    <s v="52022"/>
    <s v="909159"/>
    <x v="83"/>
    <x v="83"/>
    <s v="15139729316"/>
    <m/>
    <m/>
    <s v="Sina Abhaee"/>
    <n v="-1560"/>
    <x v="3"/>
    <x v="3"/>
    <x v="1"/>
    <n v="0"/>
    <x v="101"/>
  </r>
  <r>
    <s v="Journal"/>
    <x v="9"/>
    <s v="Insourcing Services"/>
    <s v="Insourcing Services Revenue"/>
    <d v="2024-08-31T00:00:00"/>
    <x v="0"/>
    <s v="52022"/>
    <s v="909159"/>
    <x v="74"/>
    <x v="74"/>
    <m/>
    <m/>
    <m/>
    <s v="Sophie Leighton"/>
    <n v="11440"/>
    <x v="3"/>
    <x v="9"/>
    <x v="1"/>
    <n v="0"/>
    <x v="91"/>
  </r>
  <r>
    <s v="Journal"/>
    <x v="9"/>
    <s v="Insourcing Services"/>
    <s v="Insourcing Services Revenue"/>
    <d v="2024-08-31T00:00:00"/>
    <x v="0"/>
    <s v="52022"/>
    <s v="909159"/>
    <x v="80"/>
    <x v="80"/>
    <m/>
    <m/>
    <m/>
    <s v="Ronni Zapf"/>
    <n v="4937.1899999999996"/>
    <x v="3"/>
    <x v="23"/>
    <x v="1"/>
    <n v="0"/>
    <x v="97"/>
  </r>
  <r>
    <s v="Journal"/>
    <x v="9"/>
    <s v="Insourcing Services"/>
    <s v="Insourcing Services Revenue"/>
    <d v="2024-08-31T00:00:00"/>
    <x v="0"/>
    <s v="52022"/>
    <s v="909159"/>
    <x v="80"/>
    <x v="80"/>
    <m/>
    <m/>
    <m/>
    <s v="Kane Makekau"/>
    <n v="19488"/>
    <x v="3"/>
    <x v="23"/>
    <x v="1"/>
    <n v="0"/>
    <x v="97"/>
  </r>
  <r>
    <s v="Journal"/>
    <x v="9"/>
    <s v="Insourcing Services"/>
    <s v="Insourcing Services Revenue"/>
    <d v="2024-08-31T00:00:00"/>
    <x v="0"/>
    <s v="52022"/>
    <s v="909159"/>
    <x v="79"/>
    <x v="79"/>
    <m/>
    <m/>
    <m/>
    <s v="Steven Gundlach"/>
    <n v="16480"/>
    <x v="3"/>
    <x v="54"/>
    <x v="1"/>
    <n v="0"/>
    <x v="96"/>
  </r>
  <r>
    <s v="Journal"/>
    <x v="9"/>
    <s v="Insourcing Services"/>
    <s v="Insourcing Services Revenue"/>
    <d v="2024-08-31T00:00:00"/>
    <x v="0"/>
    <s v="52022"/>
    <s v="909159"/>
    <x v="74"/>
    <x v="74"/>
    <m/>
    <m/>
    <m/>
    <s v="Clementina Rodriguez"/>
    <n v="13483.75"/>
    <x v="3"/>
    <x v="9"/>
    <x v="1"/>
    <n v="0"/>
    <x v="91"/>
  </r>
  <r>
    <s v="Journal"/>
    <x v="9"/>
    <s v="Insourcing Services"/>
    <s v="Insourcing Services Revenue"/>
    <d v="2024-08-31T00:00:00"/>
    <x v="0"/>
    <s v="52022"/>
    <s v="909159"/>
    <x v="79"/>
    <x v="79"/>
    <m/>
    <m/>
    <m/>
    <s v="Keiana Hunter"/>
    <n v="9856"/>
    <x v="3"/>
    <x v="54"/>
    <x v="1"/>
    <n v="0"/>
    <x v="96"/>
  </r>
  <r>
    <s v="Journal"/>
    <x v="9"/>
    <s v="Insourcing Services"/>
    <s v="Insourcing Services Revenue"/>
    <d v="2024-08-31T00:00:00"/>
    <x v="0"/>
    <s v="52022"/>
    <s v="909159"/>
    <x v="79"/>
    <x v="79"/>
    <m/>
    <m/>
    <m/>
    <s v="Katelyn Black"/>
    <n v="12144"/>
    <x v="3"/>
    <x v="54"/>
    <x v="1"/>
    <n v="0"/>
    <x v="96"/>
  </r>
  <r>
    <s v="Journal"/>
    <x v="9"/>
    <s v="Insourcing Services"/>
    <s v="Insourcing Services Revenue"/>
    <d v="2024-08-31T00:00:00"/>
    <x v="0"/>
    <s v="52022"/>
    <s v="909159"/>
    <x v="79"/>
    <x v="79"/>
    <m/>
    <m/>
    <m/>
    <s v="JoAnne Butler"/>
    <n v="14568.75"/>
    <x v="3"/>
    <x v="54"/>
    <x v="1"/>
    <n v="0"/>
    <x v="96"/>
  </r>
  <r>
    <s v="Journal"/>
    <x v="9"/>
    <s v="Insourcing Services"/>
    <s v="Insourcing Services Revenue"/>
    <d v="2024-08-31T00:00:00"/>
    <x v="0"/>
    <s v="52022"/>
    <s v="909159"/>
    <x v="74"/>
    <x v="74"/>
    <m/>
    <m/>
    <m/>
    <s v="Vittoria Fronte"/>
    <n v="13920"/>
    <x v="3"/>
    <x v="9"/>
    <x v="1"/>
    <n v="0"/>
    <x v="91"/>
  </r>
  <r>
    <s v="Journal"/>
    <x v="9"/>
    <s v="Insourcing Services"/>
    <s v="Insourcing Services Revenue"/>
    <d v="2024-08-31T00:00:00"/>
    <x v="0"/>
    <s v="52022"/>
    <s v="909159"/>
    <x v="80"/>
    <x v="80"/>
    <m/>
    <m/>
    <m/>
    <s v="Semica Spinner"/>
    <n v="15120"/>
    <x v="3"/>
    <x v="23"/>
    <x v="1"/>
    <n v="0"/>
    <x v="97"/>
  </r>
  <r>
    <s v="Journal"/>
    <x v="9"/>
    <s v="Insourcing Services"/>
    <s v="Insourcing Services Revenue"/>
    <d v="2024-08-31T00:00:00"/>
    <x v="0"/>
    <s v="52022"/>
    <s v="909159"/>
    <x v="80"/>
    <x v="80"/>
    <m/>
    <m/>
    <m/>
    <s v="Miguel Villa"/>
    <n v="10591.68"/>
    <x v="3"/>
    <x v="23"/>
    <x v="1"/>
    <n v="0"/>
    <x v="97"/>
  </r>
  <r>
    <s v="Journal"/>
    <x v="9"/>
    <s v="Insourcing Services"/>
    <s v="Insourcing Services Revenue"/>
    <d v="2024-08-31T00:00:00"/>
    <x v="0"/>
    <s v="52022"/>
    <s v="909159"/>
    <x v="80"/>
    <x v="80"/>
    <m/>
    <m/>
    <m/>
    <s v="Caroline Hough"/>
    <n v="23152.5"/>
    <x v="3"/>
    <x v="23"/>
    <x v="1"/>
    <n v="0"/>
    <x v="97"/>
  </r>
  <r>
    <s v="Journal"/>
    <x v="9"/>
    <s v="Insourcing Services"/>
    <s v="Insourcing Services Revenue"/>
    <d v="2024-08-31T00:00:00"/>
    <x v="0"/>
    <s v="52022"/>
    <s v="909159"/>
    <x v="74"/>
    <x v="74"/>
    <m/>
    <m/>
    <m/>
    <s v="Cassandra Gallardo"/>
    <n v="11440"/>
    <x v="3"/>
    <x v="9"/>
    <x v="1"/>
    <n v="0"/>
    <x v="91"/>
  </r>
  <r>
    <s v="Journal"/>
    <x v="9"/>
    <s v="Insourcing Services"/>
    <s v="Insourcing Services Revenue"/>
    <d v="2024-08-31T00:00:00"/>
    <x v="0"/>
    <s v="52022"/>
    <s v="909159"/>
    <x v="79"/>
    <x v="79"/>
    <m/>
    <m/>
    <m/>
    <s v="Lisa Grisafi"/>
    <n v="29125"/>
    <x v="3"/>
    <x v="54"/>
    <x v="1"/>
    <n v="0"/>
    <x v="96"/>
  </r>
  <r>
    <s v="Journal"/>
    <x v="9"/>
    <s v="Insourcing Services"/>
    <s v="Insourcing Services Revenue"/>
    <d v="2024-08-31T00:00:00"/>
    <x v="0"/>
    <s v="52022"/>
    <s v="909159"/>
    <x v="80"/>
    <x v="80"/>
    <m/>
    <m/>
    <m/>
    <s v="Letigra Coles"/>
    <n v="9620.7999999999993"/>
    <x v="3"/>
    <x v="23"/>
    <x v="1"/>
    <n v="0"/>
    <x v="97"/>
  </r>
  <r>
    <s v="Journal"/>
    <x v="9"/>
    <s v="Insourcing Services"/>
    <s v="Insourcing Services Revenue"/>
    <d v="2024-08-31T00:00:00"/>
    <x v="0"/>
    <s v="52022"/>
    <s v="909159"/>
    <x v="84"/>
    <x v="84"/>
    <m/>
    <m/>
    <m/>
    <s v="Jessica Carnes"/>
    <n v="15840"/>
    <x v="3"/>
    <x v="3"/>
    <x v="1"/>
    <n v="0"/>
    <x v="102"/>
  </r>
  <r>
    <s v="Journal"/>
    <x v="9"/>
    <s v="Insourcing Services"/>
    <s v="Insourcing Services Revenue"/>
    <d v="2024-08-31T00:00:00"/>
    <x v="0"/>
    <s v="51611"/>
    <s v="901172"/>
    <x v="83"/>
    <x v="83"/>
    <s v="15139729316"/>
    <m/>
    <m/>
    <s v="Krissy Wong"/>
    <n v="-4680"/>
    <x v="3"/>
    <x v="3"/>
    <x v="1"/>
    <n v="0"/>
    <x v="101"/>
  </r>
  <r>
    <s v="Journal"/>
    <x v="9"/>
    <s v="Insourcing Services"/>
    <s v="Insourcing Services Revenue"/>
    <d v="2024-08-31T00:00:00"/>
    <x v="0"/>
    <s v="52022"/>
    <s v="909159"/>
    <x v="79"/>
    <x v="79"/>
    <m/>
    <m/>
    <m/>
    <s v="Abdullah Shanewayz"/>
    <n v="12978"/>
    <x v="3"/>
    <x v="54"/>
    <x v="1"/>
    <n v="0"/>
    <x v="96"/>
  </r>
  <r>
    <s v="Journal"/>
    <x v="9"/>
    <s v="Insourcing Services"/>
    <s v="Insourcing Services Revenue"/>
    <d v="2024-08-31T00:00:00"/>
    <x v="0"/>
    <s v="52022"/>
    <s v="909159"/>
    <x v="74"/>
    <x v="74"/>
    <m/>
    <m/>
    <m/>
    <s v="O'Brien Hemans"/>
    <n v="24480"/>
    <x v="3"/>
    <x v="9"/>
    <x v="1"/>
    <n v="0"/>
    <x v="91"/>
  </r>
  <r>
    <s v="Journal"/>
    <x v="9"/>
    <s v="Insourcing Services"/>
    <s v="Insourcing Services Revenue"/>
    <d v="2024-08-31T00:00:00"/>
    <x v="0"/>
    <s v="52022"/>
    <s v="909159"/>
    <x v="74"/>
    <x v="74"/>
    <m/>
    <m/>
    <m/>
    <s v="Kyle Romanoff"/>
    <n v="14080"/>
    <x v="3"/>
    <x v="9"/>
    <x v="1"/>
    <n v="0"/>
    <x v="91"/>
  </r>
  <r>
    <s v="Journal"/>
    <x v="9"/>
    <s v="Insourcing Services"/>
    <s v="Insourcing Services Revenue"/>
    <d v="2024-08-31T00:00:00"/>
    <x v="0"/>
    <s v="52022"/>
    <s v="909159"/>
    <x v="74"/>
    <x v="74"/>
    <m/>
    <m/>
    <m/>
    <s v="Ashley Alvarez"/>
    <n v="14080"/>
    <x v="3"/>
    <x v="9"/>
    <x v="1"/>
    <n v="0"/>
    <x v="91"/>
  </r>
  <r>
    <s v="Journal"/>
    <x v="9"/>
    <s v="Insourcing Services"/>
    <s v="Insourcing Services Revenue"/>
    <d v="2024-08-31T00:00:00"/>
    <x v="0"/>
    <s v="52022"/>
    <s v="909159"/>
    <x v="79"/>
    <x v="79"/>
    <m/>
    <m/>
    <m/>
    <s v="Sarah Fiola"/>
    <n v="12144"/>
    <x v="3"/>
    <x v="54"/>
    <x v="1"/>
    <n v="0"/>
    <x v="96"/>
  </r>
  <r>
    <s v="Journal"/>
    <x v="9"/>
    <s v="Insourcing Services"/>
    <s v="Insourcing Services Revenue"/>
    <d v="2024-08-31T00:00:00"/>
    <x v="0"/>
    <s v="52022"/>
    <s v="909159"/>
    <x v="79"/>
    <x v="79"/>
    <m/>
    <m/>
    <m/>
    <s v="Fareed Mohammed"/>
    <n v="17716"/>
    <x v="3"/>
    <x v="54"/>
    <x v="1"/>
    <n v="0"/>
    <x v="96"/>
  </r>
  <r>
    <s v="Journal"/>
    <x v="9"/>
    <s v="Insourcing Services"/>
    <s v="Insourcing Services Revenue"/>
    <d v="2024-08-31T00:00:00"/>
    <x v="0"/>
    <s v="52022"/>
    <s v="909159"/>
    <x v="96"/>
    <x v="96"/>
    <m/>
    <m/>
    <m/>
    <s v="Lena Stecker"/>
    <n v="2375"/>
    <x v="3"/>
    <x v="62"/>
    <x v="1"/>
    <n v="0"/>
    <x v="113"/>
  </r>
  <r>
    <s v="Journal"/>
    <x v="9"/>
    <s v="Insourcing Services"/>
    <s v="Insourcing Services Revenue"/>
    <d v="2024-08-31T00:00:00"/>
    <x v="0"/>
    <s v="52022"/>
    <s v="909159"/>
    <x v="96"/>
    <x v="96"/>
    <m/>
    <m/>
    <m/>
    <s v="Adetoun Adegbite"/>
    <n v="10000"/>
    <x v="3"/>
    <x v="62"/>
    <x v="1"/>
    <n v="0"/>
    <x v="113"/>
  </r>
  <r>
    <s v="Journal"/>
    <x v="9"/>
    <s v="Insourcing Services"/>
    <s v="Insourcing Services Revenue"/>
    <d v="2024-08-31T00:00:00"/>
    <x v="0"/>
    <s v="52022"/>
    <s v="909159"/>
    <x v="73"/>
    <x v="73"/>
    <m/>
    <m/>
    <m/>
    <s v="Victor Rodriguez"/>
    <n v="14560"/>
    <x v="3"/>
    <x v="29"/>
    <x v="1"/>
    <n v="0"/>
    <x v="90"/>
  </r>
  <r>
    <s v="Journal"/>
    <x v="9"/>
    <s v="Insourcing Services"/>
    <s v="Insourcing Services Revenue"/>
    <d v="2024-08-31T00:00:00"/>
    <x v="0"/>
    <s v="52022"/>
    <s v="909159"/>
    <x v="95"/>
    <x v="95"/>
    <m/>
    <m/>
    <m/>
    <s v="Nadine Ong"/>
    <n v="7270.08"/>
    <x v="3"/>
    <x v="53"/>
    <x v="1"/>
    <n v="0"/>
    <x v="112"/>
  </r>
  <r>
    <s v="Journal"/>
    <x v="9"/>
    <s v="Insourcing Services"/>
    <s v="Insourcing Services Revenue"/>
    <d v="2024-08-31T00:00:00"/>
    <x v="0"/>
    <s v="52022"/>
    <s v="909159"/>
    <x v="79"/>
    <x v="79"/>
    <m/>
    <m/>
    <m/>
    <s v="Pamela Saqueton"/>
    <n v="14073.5"/>
    <x v="3"/>
    <x v="54"/>
    <x v="1"/>
    <n v="0"/>
    <x v="96"/>
  </r>
  <r>
    <s v="Journal"/>
    <x v="9"/>
    <s v="Insourcing Services"/>
    <s v="Insourcing Services Revenue"/>
    <d v="2024-08-31T00:00:00"/>
    <x v="0"/>
    <s v="52022"/>
    <s v="909159"/>
    <x v="73"/>
    <x v="73"/>
    <m/>
    <m/>
    <m/>
    <s v="Bryan Conrad"/>
    <n v="13280"/>
    <x v="3"/>
    <x v="29"/>
    <x v="1"/>
    <n v="0"/>
    <x v="90"/>
  </r>
  <r>
    <s v="Journal"/>
    <x v="9"/>
    <s v="Insourcing Services"/>
    <s v="Insourcing Services Revenue"/>
    <d v="2024-08-31T00:00:00"/>
    <x v="0"/>
    <s v="52022"/>
    <s v="909159"/>
    <x v="93"/>
    <x v="93"/>
    <s v="19934646100"/>
    <m/>
    <m/>
    <s v="Terrance Cure(HTW Talent)"/>
    <n v="20864"/>
    <x v="3"/>
    <x v="8"/>
    <x v="1"/>
    <n v="0"/>
    <x v="110"/>
  </r>
  <r>
    <s v="Journal"/>
    <x v="9"/>
    <s v="Insourcing Services"/>
    <s v="Insourcing Services Revenue"/>
    <d v="2024-08-31T00:00:00"/>
    <x v="0"/>
    <s v="52022"/>
    <s v="909159"/>
    <x v="79"/>
    <x v="79"/>
    <m/>
    <m/>
    <m/>
    <s v="Residual adjustments for various ended projects/consultants"/>
    <n v="4965.6499999999996"/>
    <x v="3"/>
    <x v="54"/>
    <x v="1"/>
    <n v="0"/>
    <x v="96"/>
  </r>
  <r>
    <s v="Journal"/>
    <x v="9"/>
    <s v="Insourcing Services"/>
    <s v="Insourcing Services Revenue"/>
    <d v="2024-08-31T00:00:00"/>
    <x v="0"/>
    <s v="52022"/>
    <s v="909159"/>
    <x v="79"/>
    <x v="79"/>
    <m/>
    <m/>
    <m/>
    <s v="Shanelle Gorham"/>
    <n v="10626"/>
    <x v="3"/>
    <x v="54"/>
    <x v="1"/>
    <n v="0"/>
    <x v="96"/>
  </r>
  <r>
    <s v="Journal"/>
    <x v="9"/>
    <s v="Insourcing Services"/>
    <s v="Insourcing Services Revenue"/>
    <d v="2024-08-31T00:00:00"/>
    <x v="0"/>
    <s v="51611"/>
    <s v="901172"/>
    <x v="83"/>
    <x v="83"/>
    <s v="15139729316"/>
    <m/>
    <m/>
    <s v="Diana Keester"/>
    <n v="-4200"/>
    <x v="3"/>
    <x v="3"/>
    <x v="1"/>
    <n v="0"/>
    <x v="101"/>
  </r>
  <r>
    <s v="Journal"/>
    <x v="9"/>
    <s v="Insourcing Services"/>
    <s v="Insourcing Services Revenue"/>
    <d v="2024-08-31T00:00:00"/>
    <x v="0"/>
    <s v="52022"/>
    <s v="909159"/>
    <x v="74"/>
    <x v="74"/>
    <m/>
    <m/>
    <m/>
    <s v="Nicole Czernicki"/>
    <n v="26850"/>
    <x v="3"/>
    <x v="9"/>
    <x v="1"/>
    <n v="0"/>
    <x v="91"/>
  </r>
  <r>
    <s v="Journal"/>
    <x v="9"/>
    <s v="Insourcing Services"/>
    <s v="Insourcing Services Revenue"/>
    <d v="2024-08-31T00:00:00"/>
    <x v="0"/>
    <s v="52022"/>
    <s v="909159"/>
    <x v="74"/>
    <x v="74"/>
    <m/>
    <m/>
    <m/>
    <s v="Molly Hennessy"/>
    <n v="11570"/>
    <x v="3"/>
    <x v="9"/>
    <x v="1"/>
    <n v="0"/>
    <x v="91"/>
  </r>
  <r>
    <s v="Journal"/>
    <x v="9"/>
    <s v="Insourcing Services"/>
    <s v="Insourcing Services Revenue"/>
    <d v="2024-08-31T00:00:00"/>
    <x v="0"/>
    <s v="52022"/>
    <s v="909159"/>
    <x v="74"/>
    <x v="74"/>
    <m/>
    <m/>
    <m/>
    <s v="Roslyn Davis"/>
    <n v="14212.5"/>
    <x v="3"/>
    <x v="9"/>
    <x v="1"/>
    <n v="0"/>
    <x v="91"/>
  </r>
  <r>
    <s v="Journal"/>
    <x v="9"/>
    <s v="Insourcing Services"/>
    <s v="Insourcing Services Revenue"/>
    <d v="2024-08-31T00:00:00"/>
    <x v="0"/>
    <s v="52022"/>
    <s v="909159"/>
    <x v="74"/>
    <x v="74"/>
    <m/>
    <m/>
    <m/>
    <s v="Morgan Dill"/>
    <n v="13461"/>
    <x v="3"/>
    <x v="9"/>
    <x v="1"/>
    <n v="0"/>
    <x v="91"/>
  </r>
  <r>
    <s v="Journal"/>
    <x v="9"/>
    <s v="Insourcing Services"/>
    <s v="Insourcing Services Revenue"/>
    <d v="2024-08-31T00:00:00"/>
    <x v="0"/>
    <s v="52022"/>
    <s v="909159"/>
    <x v="80"/>
    <x v="80"/>
    <m/>
    <m/>
    <m/>
    <s v="Madeline Amador"/>
    <n v="10899"/>
    <x v="3"/>
    <x v="23"/>
    <x v="1"/>
    <n v="0"/>
    <x v="97"/>
  </r>
  <r>
    <s v="Journal"/>
    <x v="9"/>
    <s v="Insourcing Services"/>
    <s v="Insourcing Services Revenue"/>
    <d v="2024-08-31T00:00:00"/>
    <x v="0"/>
    <s v="52022"/>
    <s v="909159"/>
    <x v="73"/>
    <x v="73"/>
    <m/>
    <m/>
    <m/>
    <s v="Selina Wagowski"/>
    <n v="16720"/>
    <x v="3"/>
    <x v="29"/>
    <x v="1"/>
    <n v="0"/>
    <x v="90"/>
  </r>
  <r>
    <s v="Journal"/>
    <x v="9"/>
    <s v="Insourcing Services"/>
    <s v="Insourcing Services Revenue"/>
    <d v="2024-08-31T00:00:00"/>
    <x v="0"/>
    <s v="52022"/>
    <s v="909159"/>
    <x v="79"/>
    <x v="79"/>
    <m/>
    <m/>
    <m/>
    <s v="Kimberly Pipkin"/>
    <n v="12144"/>
    <x v="3"/>
    <x v="54"/>
    <x v="1"/>
    <n v="0"/>
    <x v="96"/>
  </r>
  <r>
    <s v="Journal"/>
    <x v="9"/>
    <s v="Insourcing Services"/>
    <s v="Insourcing Services Revenue"/>
    <d v="2024-08-31T00:00:00"/>
    <x v="0"/>
    <s v="52022"/>
    <s v="909159"/>
    <x v="80"/>
    <x v="80"/>
    <m/>
    <m/>
    <m/>
    <s v="Jacob Holstead"/>
    <n v="10591.68"/>
    <x v="3"/>
    <x v="23"/>
    <x v="1"/>
    <n v="0"/>
    <x v="97"/>
  </r>
  <r>
    <s v="Journal"/>
    <x v="9"/>
    <s v="Insourcing Services"/>
    <s v="Insourcing Services Revenue"/>
    <d v="2024-08-31T00:00:00"/>
    <x v="0"/>
    <s v="52022"/>
    <s v="909159"/>
    <x v="80"/>
    <x v="80"/>
    <m/>
    <m/>
    <m/>
    <s v="Curtis Botting"/>
    <n v="10591.68"/>
    <x v="3"/>
    <x v="23"/>
    <x v="1"/>
    <n v="0"/>
    <x v="97"/>
  </r>
  <r>
    <s v="Journal"/>
    <x v="9"/>
    <s v="Insourcing Services"/>
    <s v="Insourcing Services Revenue"/>
    <d v="2024-08-31T00:00:00"/>
    <x v="0"/>
    <s v="52022"/>
    <s v="909159"/>
    <x v="74"/>
    <x v="74"/>
    <m/>
    <m/>
    <m/>
    <s v="Sara Wright"/>
    <n v="13940"/>
    <x v="3"/>
    <x v="9"/>
    <x v="1"/>
    <n v="0"/>
    <x v="91"/>
  </r>
  <r>
    <s v="Journal"/>
    <x v="9"/>
    <s v="Insourcing Services"/>
    <s v="Insourcing Services Revenue"/>
    <d v="2024-08-31T00:00:00"/>
    <x v="0"/>
    <s v="52022"/>
    <s v="909159"/>
    <x v="74"/>
    <x v="74"/>
    <m/>
    <m/>
    <m/>
    <s v="Leah Richard"/>
    <n v="11180"/>
    <x v="3"/>
    <x v="9"/>
    <x v="1"/>
    <n v="0"/>
    <x v="91"/>
  </r>
  <r>
    <s v="Journal"/>
    <x v="9"/>
    <s v="Insourcing Services"/>
    <s v="Insourcing Services Revenue"/>
    <d v="2024-08-31T00:00:00"/>
    <x v="0"/>
    <s v="52022"/>
    <s v="909159"/>
    <x v="80"/>
    <x v="80"/>
    <m/>
    <m/>
    <m/>
    <s v="Kristina  Stansell"/>
    <n v="10584"/>
    <x v="3"/>
    <x v="23"/>
    <x v="1"/>
    <n v="0"/>
    <x v="97"/>
  </r>
  <r>
    <s v="Journal"/>
    <x v="9"/>
    <s v="Insourcing Services"/>
    <s v="Insourcing Services Revenue"/>
    <d v="2024-08-31T00:00:00"/>
    <x v="0"/>
    <s v="52022"/>
    <s v="909159"/>
    <x v="74"/>
    <x v="74"/>
    <m/>
    <m/>
    <m/>
    <s v="Ashley West"/>
    <n v="8260"/>
    <x v="3"/>
    <x v="9"/>
    <x v="1"/>
    <n v="0"/>
    <x v="91"/>
  </r>
  <r>
    <s v="Journal"/>
    <x v="9"/>
    <s v="Insourcing Services"/>
    <s v="Insourcing Services Revenue"/>
    <d v="2024-08-31T00:00:00"/>
    <x v="0"/>
    <s v="52022"/>
    <s v="909159"/>
    <x v="88"/>
    <x v="88"/>
    <m/>
    <m/>
    <m/>
    <s v="Richard Tanner"/>
    <n v="18304"/>
    <x v="3"/>
    <x v="59"/>
    <x v="1"/>
    <n v="0"/>
    <x v="106"/>
  </r>
  <r>
    <s v="Journal"/>
    <x v="9"/>
    <s v="Insourcing Services"/>
    <s v="Insourcing Services Revenue"/>
    <d v="2024-08-31T00:00:00"/>
    <x v="0"/>
    <s v="52022"/>
    <s v="909159"/>
    <x v="79"/>
    <x v="79"/>
    <m/>
    <m/>
    <m/>
    <s v="Monika Pollick"/>
    <n v="8832"/>
    <x v="3"/>
    <x v="54"/>
    <x v="1"/>
    <n v="0"/>
    <x v="96"/>
  </r>
  <r>
    <s v="Journal"/>
    <x v="9"/>
    <s v="Insourcing Services"/>
    <s v="Insourcing Services Revenue"/>
    <d v="2024-08-31T00:00:00"/>
    <x v="0"/>
    <s v="52022"/>
    <s v="909159"/>
    <x v="76"/>
    <x v="76"/>
    <m/>
    <m/>
    <m/>
    <s v="Nicholas Busman"/>
    <n v="19129.5"/>
    <x v="3"/>
    <x v="51"/>
    <x v="1"/>
    <n v="0"/>
    <x v="93"/>
  </r>
  <r>
    <s v="Journal"/>
    <x v="9"/>
    <s v="Insourcing Services"/>
    <s v="Insourcing Services Revenue"/>
    <d v="2024-08-31T00:00:00"/>
    <x v="0"/>
    <s v="52022"/>
    <s v="909159"/>
    <x v="74"/>
    <x v="74"/>
    <m/>
    <m/>
    <m/>
    <s v="Sarah Cheung"/>
    <n v="14080"/>
    <x v="3"/>
    <x v="9"/>
    <x v="1"/>
    <n v="0"/>
    <x v="91"/>
  </r>
  <r>
    <s v="Journal"/>
    <x v="9"/>
    <s v="Insourcing Services"/>
    <s v="Insourcing Services Revenue"/>
    <d v="2024-08-31T00:00:00"/>
    <x v="0"/>
    <s v="52022"/>
    <s v="909159"/>
    <x v="74"/>
    <x v="74"/>
    <m/>
    <m/>
    <m/>
    <s v="Michelle Velez"/>
    <n v="14080"/>
    <x v="3"/>
    <x v="9"/>
    <x v="1"/>
    <n v="0"/>
    <x v="91"/>
  </r>
  <r>
    <s v="Journal"/>
    <x v="9"/>
    <s v="Insourcing Services"/>
    <s v="Insourcing Services Revenue"/>
    <d v="2024-08-31T00:00:00"/>
    <x v="0"/>
    <s v="52022"/>
    <s v="909159"/>
    <x v="74"/>
    <x v="74"/>
    <m/>
    <m/>
    <m/>
    <s v="Isabella Dolan"/>
    <n v="11440"/>
    <x v="3"/>
    <x v="9"/>
    <x v="1"/>
    <n v="0"/>
    <x v="91"/>
  </r>
  <r>
    <s v="Journal"/>
    <x v="9"/>
    <s v="Insourcing Services"/>
    <s v="Insourcing Services Revenue"/>
    <d v="2024-08-31T00:00:00"/>
    <x v="0"/>
    <s v="52022"/>
    <s v="909159"/>
    <x v="97"/>
    <x v="97"/>
    <m/>
    <m/>
    <m/>
    <s v="Taylor Pariso"/>
    <n v="5200"/>
    <x v="3"/>
    <x v="63"/>
    <x v="1"/>
    <n v="0"/>
    <x v="114"/>
  </r>
  <r>
    <s v="Journal"/>
    <x v="9"/>
    <s v="Insourcing Services"/>
    <s v="Insourcing Services Revenue"/>
    <d v="2024-08-31T00:00:00"/>
    <x v="0"/>
    <s v="52022"/>
    <s v="909159"/>
    <x v="74"/>
    <x v="74"/>
    <m/>
    <m/>
    <m/>
    <s v="Brooke Matits"/>
    <n v="14080"/>
    <x v="3"/>
    <x v="9"/>
    <x v="1"/>
    <n v="0"/>
    <x v="91"/>
  </r>
  <r>
    <s v="Journal"/>
    <x v="9"/>
    <s v="Insourcing Services"/>
    <s v="Insourcing Services Revenue"/>
    <d v="2024-08-31T00:00:00"/>
    <x v="0"/>
    <s v="52022"/>
    <s v="909159"/>
    <x v="79"/>
    <x v="79"/>
    <m/>
    <m/>
    <m/>
    <s v="Donny Wilson"/>
    <n v="9408"/>
    <x v="3"/>
    <x v="54"/>
    <x v="1"/>
    <n v="0"/>
    <x v="96"/>
  </r>
  <r>
    <s v="Journal"/>
    <x v="9"/>
    <s v="Insourcing Services"/>
    <s v="Insourcing Services Revenue"/>
    <d v="2024-08-31T00:00:00"/>
    <x v="0"/>
    <s v="52022"/>
    <s v="909159"/>
    <x v="80"/>
    <x v="80"/>
    <m/>
    <m/>
    <m/>
    <s v="Jeremy Schultze"/>
    <n v="10591.68"/>
    <x v="3"/>
    <x v="23"/>
    <x v="1"/>
    <n v="0"/>
    <x v="97"/>
  </r>
  <r>
    <s v="Journal"/>
    <x v="9"/>
    <s v="Insourcing Services"/>
    <s v="Insourcing Services Revenue"/>
    <d v="2024-08-31T00:00:00"/>
    <x v="0"/>
    <s v="52022"/>
    <s v="909159"/>
    <x v="74"/>
    <x v="74"/>
    <m/>
    <m/>
    <m/>
    <s v="Jamie Waltzer"/>
    <n v="17510"/>
    <x v="3"/>
    <x v="9"/>
    <x v="1"/>
    <n v="0"/>
    <x v="91"/>
  </r>
  <r>
    <s v="Journal"/>
    <x v="9"/>
    <s v="Insourcing Services"/>
    <s v="Insourcing Services Revenue"/>
    <d v="2024-08-31T00:00:00"/>
    <x v="0"/>
    <s v="52022"/>
    <s v="909159"/>
    <x v="73"/>
    <x v="73"/>
    <m/>
    <m/>
    <m/>
    <s v="Baron Smith"/>
    <n v="12320"/>
    <x v="3"/>
    <x v="29"/>
    <x v="1"/>
    <n v="0"/>
    <x v="90"/>
  </r>
  <r>
    <s v="Journal"/>
    <x v="9"/>
    <s v="Insourcing Services"/>
    <s v="Insourcing Services Revenue"/>
    <d v="2024-08-31T00:00:00"/>
    <x v="0"/>
    <s v="52022"/>
    <s v="909159"/>
    <x v="79"/>
    <x v="79"/>
    <m/>
    <m/>
    <m/>
    <s v="Jose Burgos"/>
    <n v="10296"/>
    <x v="3"/>
    <x v="54"/>
    <x v="1"/>
    <n v="0"/>
    <x v="96"/>
  </r>
  <r>
    <s v="Journal"/>
    <x v="9"/>
    <s v="Insourcing Services"/>
    <s v="Insourcing Services Revenue"/>
    <d v="2024-08-31T00:00:00"/>
    <x v="0"/>
    <s v="52022"/>
    <s v="909159"/>
    <x v="74"/>
    <x v="74"/>
    <m/>
    <m/>
    <m/>
    <s v="Samantha Colie"/>
    <n v="11440"/>
    <x v="3"/>
    <x v="9"/>
    <x v="1"/>
    <n v="0"/>
    <x v="91"/>
  </r>
  <r>
    <s v="Journal"/>
    <x v="9"/>
    <s v="Insourcing Services"/>
    <s v="Insourcing Services Revenue"/>
    <d v="2024-08-31T00:00:00"/>
    <x v="0"/>
    <s v="52022"/>
    <s v="909159"/>
    <x v="80"/>
    <x v="80"/>
    <m/>
    <m/>
    <m/>
    <s v="Michelle Denmark-Williams"/>
    <n v="9628.7999999999993"/>
    <x v="3"/>
    <x v="23"/>
    <x v="1"/>
    <n v="0"/>
    <x v="97"/>
  </r>
  <r>
    <s v="Journal"/>
    <x v="9"/>
    <s v="Insourcing Services"/>
    <s v="Insourcing Services Revenue"/>
    <d v="2024-08-31T00:00:00"/>
    <x v="0"/>
    <s v="52022"/>
    <s v="909159"/>
    <x v="80"/>
    <x v="80"/>
    <m/>
    <m/>
    <m/>
    <s v="Michael Figueroa"/>
    <n v="10591.68"/>
    <x v="3"/>
    <x v="23"/>
    <x v="1"/>
    <n v="0"/>
    <x v="97"/>
  </r>
  <r>
    <s v="Journal"/>
    <x v="9"/>
    <s v="Insourcing Services"/>
    <s v="Insourcing Services Revenue"/>
    <d v="2024-08-31T00:00:00"/>
    <x v="0"/>
    <s v="52022"/>
    <s v="909159"/>
    <x v="74"/>
    <x v="74"/>
    <m/>
    <m/>
    <m/>
    <s v="James Ford"/>
    <n v="13600"/>
    <x v="3"/>
    <x v="9"/>
    <x v="1"/>
    <n v="0"/>
    <x v="91"/>
  </r>
  <r>
    <s v="Journal"/>
    <x v="9"/>
    <s v="Insourcing Services"/>
    <s v="Insourcing Services Revenue"/>
    <d v="2024-08-31T00:00:00"/>
    <x v="0"/>
    <s v="52022"/>
    <s v="909159"/>
    <x v="80"/>
    <x v="80"/>
    <m/>
    <m/>
    <m/>
    <s v="Celeste Signal"/>
    <n v="10584"/>
    <x v="3"/>
    <x v="23"/>
    <x v="1"/>
    <n v="0"/>
    <x v="97"/>
  </r>
  <r>
    <s v="Journal"/>
    <x v="9"/>
    <s v="Insourcing Services"/>
    <s v="Insourcing Services Revenue"/>
    <d v="2024-08-31T00:00:00"/>
    <x v="0"/>
    <s v="52022"/>
    <s v="909159"/>
    <x v="74"/>
    <x v="74"/>
    <m/>
    <m/>
    <m/>
    <s v="Erin Hoel"/>
    <n v="20062.78"/>
    <x v="3"/>
    <x v="9"/>
    <x v="1"/>
    <n v="0"/>
    <x v="91"/>
  </r>
  <r>
    <s v="Journal"/>
    <x v="9"/>
    <s v="Insourcing Services"/>
    <s v="Insourcing Services Revenue"/>
    <d v="2024-08-31T00:00:00"/>
    <x v="0"/>
    <s v="52022"/>
    <s v="909159"/>
    <x v="79"/>
    <x v="79"/>
    <m/>
    <m/>
    <m/>
    <s v="Peggy Martin"/>
    <n v="18128"/>
    <x v="3"/>
    <x v="54"/>
    <x v="1"/>
    <n v="0"/>
    <x v="96"/>
  </r>
  <r>
    <s v="Journal"/>
    <x v="9"/>
    <s v="Insourcing Services"/>
    <s v="Insourcing Services Revenue"/>
    <d v="2024-08-31T00:00:00"/>
    <x v="0"/>
    <s v="52022"/>
    <s v="909159"/>
    <x v="80"/>
    <x v="80"/>
    <m/>
    <m/>
    <m/>
    <s v="Melissa Cole"/>
    <n v="8568"/>
    <x v="3"/>
    <x v="23"/>
    <x v="1"/>
    <n v="0"/>
    <x v="97"/>
  </r>
  <r>
    <s v="Journal"/>
    <x v="9"/>
    <s v="Insourcing Services"/>
    <s v="Insourcing Services Revenue"/>
    <d v="2024-08-31T00:00:00"/>
    <x v="0"/>
    <s v="52022"/>
    <s v="909159"/>
    <x v="73"/>
    <x v="73"/>
    <m/>
    <m/>
    <m/>
    <s v="Lovetta Fortune"/>
    <n v="15840"/>
    <x v="3"/>
    <x v="29"/>
    <x v="1"/>
    <n v="0"/>
    <x v="90"/>
  </r>
  <r>
    <s v="Journal"/>
    <x v="9"/>
    <s v="Insourcing Services"/>
    <s v="Insourcing Services Revenue"/>
    <d v="2024-08-31T00:00:00"/>
    <x v="0"/>
    <s v="52022"/>
    <s v="909159"/>
    <x v="79"/>
    <x v="79"/>
    <m/>
    <m/>
    <m/>
    <s v="Taylor Littleton"/>
    <n v="9680"/>
    <x v="3"/>
    <x v="54"/>
    <x v="1"/>
    <n v="0"/>
    <x v="96"/>
  </r>
  <r>
    <s v="Journal"/>
    <x v="9"/>
    <s v="Insourcing Services"/>
    <s v="Insourcing Services Revenue"/>
    <d v="2024-08-31T00:00:00"/>
    <x v="0"/>
    <s v="52022"/>
    <s v="909159"/>
    <x v="79"/>
    <x v="79"/>
    <m/>
    <m/>
    <m/>
    <s v="Rebecca Gruber"/>
    <n v="2260"/>
    <x v="3"/>
    <x v="54"/>
    <x v="1"/>
    <n v="0"/>
    <x v="96"/>
  </r>
  <r>
    <s v="Journal"/>
    <x v="9"/>
    <s v="Insourcing Services"/>
    <s v="Insourcing Services Revenue"/>
    <d v="2024-08-31T00:00:00"/>
    <x v="0"/>
    <s v="52022"/>
    <s v="909159"/>
    <x v="74"/>
    <x v="74"/>
    <m/>
    <m/>
    <m/>
    <s v="Winny Chen"/>
    <n v="13312.5"/>
    <x v="3"/>
    <x v="9"/>
    <x v="1"/>
    <n v="0"/>
    <x v="91"/>
  </r>
  <r>
    <s v="Journal"/>
    <x v="9"/>
    <s v="Insourcing Services"/>
    <s v="Insourcing Services Revenue"/>
    <d v="2024-08-31T00:00:00"/>
    <x v="0"/>
    <s v="52022"/>
    <s v="909159"/>
    <x v="74"/>
    <x v="74"/>
    <m/>
    <m/>
    <m/>
    <s v="Sidney Beauregard"/>
    <n v="10920"/>
    <x v="3"/>
    <x v="9"/>
    <x v="1"/>
    <n v="0"/>
    <x v="91"/>
  </r>
  <r>
    <s v="Journal"/>
    <x v="9"/>
    <s v="Insourcing Services"/>
    <s v="Insourcing Services Revenue"/>
    <d v="2024-08-31T00:00:00"/>
    <x v="0"/>
    <s v="52022"/>
    <s v="909159"/>
    <x v="74"/>
    <x v="74"/>
    <m/>
    <m/>
    <m/>
    <s v="Shayna Gomez"/>
    <n v="12600"/>
    <x v="3"/>
    <x v="9"/>
    <x v="1"/>
    <n v="0"/>
    <x v="91"/>
  </r>
  <r>
    <s v="Journal"/>
    <x v="9"/>
    <s v="Insourcing Services"/>
    <s v="Insourcing Services Revenue"/>
    <d v="2024-08-31T00:00:00"/>
    <x v="0"/>
    <s v="52022"/>
    <s v="909159"/>
    <x v="74"/>
    <x v="74"/>
    <m/>
    <m/>
    <m/>
    <s v="Sabrina Suazo"/>
    <n v="11440"/>
    <x v="3"/>
    <x v="9"/>
    <x v="1"/>
    <n v="0"/>
    <x v="91"/>
  </r>
  <r>
    <s v="Journal"/>
    <x v="9"/>
    <s v="Insourcing Services"/>
    <s v="Insourcing Services Revenue"/>
    <d v="2024-08-31T00:00:00"/>
    <x v="0"/>
    <s v="52022"/>
    <s v="909159"/>
    <x v="74"/>
    <x v="74"/>
    <m/>
    <m/>
    <m/>
    <s v="Brigitte McKay"/>
    <n v="19360"/>
    <x v="3"/>
    <x v="9"/>
    <x v="1"/>
    <n v="0"/>
    <x v="91"/>
  </r>
  <r>
    <s v="Journal"/>
    <x v="9"/>
    <s v="Insourcing Services"/>
    <s v="Insourcing Services Revenue"/>
    <d v="2024-08-31T00:00:00"/>
    <x v="0"/>
    <s v="52022"/>
    <s v="909159"/>
    <x v="92"/>
    <x v="92"/>
    <m/>
    <m/>
    <m/>
    <s v="Chido Mutendi"/>
    <n v="18480"/>
    <x v="3"/>
    <x v="61"/>
    <x v="1"/>
    <n v="0"/>
    <x v="109"/>
  </r>
  <r>
    <s v="Journal"/>
    <x v="9"/>
    <s v="Insourcing Services"/>
    <s v="Insourcing Services Revenue"/>
    <d v="2024-08-31T00:00:00"/>
    <x v="0"/>
    <s v="52022"/>
    <s v="909159"/>
    <x v="76"/>
    <x v="76"/>
    <m/>
    <m/>
    <m/>
    <s v="Lucy Deal"/>
    <n v="8992.5"/>
    <x v="3"/>
    <x v="51"/>
    <x v="1"/>
    <n v="0"/>
    <x v="93"/>
  </r>
  <r>
    <s v="Journal"/>
    <x v="9"/>
    <s v="Insourcing Services"/>
    <s v="Insourcing Services Revenue"/>
    <d v="2024-08-31T00:00:00"/>
    <x v="0"/>
    <s v="52022"/>
    <s v="909159"/>
    <x v="80"/>
    <x v="80"/>
    <m/>
    <m/>
    <m/>
    <s v="Willy Lokiru"/>
    <n v="10584"/>
    <x v="3"/>
    <x v="23"/>
    <x v="1"/>
    <n v="0"/>
    <x v="97"/>
  </r>
  <r>
    <s v="Journal"/>
    <x v="9"/>
    <s v="Insourcing Services"/>
    <s v="Insourcing Services Revenue"/>
    <d v="2024-08-31T00:00:00"/>
    <x v="0"/>
    <s v="52022"/>
    <s v="909159"/>
    <x v="80"/>
    <x v="80"/>
    <m/>
    <m/>
    <m/>
    <s v="Kate Umohituen"/>
    <n v="10591.68"/>
    <x v="3"/>
    <x v="23"/>
    <x v="1"/>
    <n v="0"/>
    <x v="97"/>
  </r>
  <r>
    <s v="Journal"/>
    <x v="9"/>
    <s v="Insourcing Services"/>
    <s v="Insourcing Services Revenue"/>
    <d v="2024-08-31T00:00:00"/>
    <x v="0"/>
    <s v="52022"/>
    <s v="909159"/>
    <x v="76"/>
    <x v="76"/>
    <m/>
    <m/>
    <m/>
    <s v="Residual adjustments for various ended projects/consultants"/>
    <n v="-935"/>
    <x v="3"/>
    <x v="51"/>
    <x v="1"/>
    <n v="0"/>
    <x v="93"/>
  </r>
  <r>
    <s v="Journal"/>
    <x v="9"/>
    <s v="Insourcing Services"/>
    <s v="Insourcing Services Revenue"/>
    <d v="2024-08-31T00:00:00"/>
    <x v="0"/>
    <s v="52022"/>
    <s v="909159"/>
    <x v="74"/>
    <x v="74"/>
    <m/>
    <m/>
    <m/>
    <s v="Amanda Senk"/>
    <n v="14768"/>
    <x v="3"/>
    <x v="9"/>
    <x v="1"/>
    <n v="0"/>
    <x v="91"/>
  </r>
  <r>
    <s v="Journal"/>
    <x v="9"/>
    <s v="Insourcing Services"/>
    <s v="Insourcing Services Revenue"/>
    <d v="2024-08-31T00:00:00"/>
    <x v="0"/>
    <s v="52022"/>
    <s v="909159"/>
    <x v="79"/>
    <x v="79"/>
    <m/>
    <m/>
    <m/>
    <s v="MaryAnne Rose"/>
    <n v="17675"/>
    <x v="3"/>
    <x v="54"/>
    <x v="1"/>
    <n v="0"/>
    <x v="96"/>
  </r>
  <r>
    <s v="Journal"/>
    <x v="9"/>
    <s v="Insourcing Services"/>
    <s v="Insourcing Services Revenue"/>
    <d v="2024-08-31T00:00:00"/>
    <x v="0"/>
    <s v="52022"/>
    <s v="909159"/>
    <x v="92"/>
    <x v="92"/>
    <m/>
    <m/>
    <m/>
    <s v="Baffour Agyapong"/>
    <n v="22200"/>
    <x v="3"/>
    <x v="61"/>
    <x v="1"/>
    <n v="0"/>
    <x v="109"/>
  </r>
  <r>
    <s v="Journal"/>
    <x v="9"/>
    <s v="Data"/>
    <s v="Data Fee Revenue"/>
    <d v="2024-08-31T00:00:00"/>
    <x v="0"/>
    <s v="49638"/>
    <s v="891064"/>
    <x v="98"/>
    <x v="98"/>
    <s v="21543023191"/>
    <m/>
    <m/>
    <s v="Data Rev Rec Aug 24"/>
    <n v="1989.18"/>
    <x v="10"/>
    <x v="31"/>
    <x v="1"/>
    <n v="0"/>
    <x v="115"/>
  </r>
  <r>
    <s v="Journal"/>
    <x v="9"/>
    <s v="Data"/>
    <s v="Data Fee Revenue"/>
    <d v="2024-08-31T00:00:00"/>
    <x v="0"/>
    <s v="49632"/>
    <s v="890962"/>
    <x v="99"/>
    <x v="99"/>
    <s v="18222859131"/>
    <m/>
    <m/>
    <m/>
    <n v="2000"/>
    <x v="10"/>
    <x v="64"/>
    <x v="1"/>
    <n v="0"/>
    <x v="116"/>
  </r>
  <r>
    <s v="Journal"/>
    <x v="9"/>
    <s v="Data"/>
    <s v="Data Fee Revenue"/>
    <d v="2024-08-31T00:00:00"/>
    <x v="0"/>
    <s v="49636"/>
    <s v="891266"/>
    <x v="100"/>
    <x v="100"/>
    <s v="17858842259; 17858935945"/>
    <m/>
    <m/>
    <s v="Data RevRec Aug24"/>
    <n v="26000"/>
    <x v="10"/>
    <x v="65"/>
    <x v="1"/>
    <n v="0"/>
    <x v="117"/>
  </r>
  <r>
    <s v="Journal"/>
    <x v="9"/>
    <s v="Data"/>
    <s v="Data Fee Revenue"/>
    <d v="2024-08-31T00:00:00"/>
    <x v="0"/>
    <s v="49641"/>
    <s v="891067"/>
    <x v="101"/>
    <x v="101"/>
    <s v="19570188551"/>
    <m/>
    <m/>
    <s v="Data Rev Rec Aug 24"/>
    <n v="2500"/>
    <x v="10"/>
    <x v="65"/>
    <x v="1"/>
    <n v="0"/>
    <x v="118"/>
  </r>
  <r>
    <s v="Journal"/>
    <x v="9"/>
    <s v="Data"/>
    <s v="Data Fee Revenue"/>
    <d v="2024-08-31T00:00:00"/>
    <x v="0"/>
    <s v="49640"/>
    <s v="891066"/>
    <x v="35"/>
    <x v="35"/>
    <s v="17633632436"/>
    <m/>
    <m/>
    <s v="Data Rev Rec AUg 24"/>
    <n v="4830"/>
    <x v="10"/>
    <x v="30"/>
    <x v="1"/>
    <n v="0"/>
    <x v="66"/>
  </r>
  <r>
    <s v="Journal"/>
    <x v="9"/>
    <s v="Data"/>
    <s v="Data Fee Revenue"/>
    <d v="2024-08-31T00:00:00"/>
    <x v="0"/>
    <s v="49635"/>
    <s v="891166"/>
    <x v="100"/>
    <x v="100"/>
    <s v="17858842259; 17858935945"/>
    <m/>
    <m/>
    <s v="Data RevRec Aug24"/>
    <n v="2500"/>
    <x v="10"/>
    <x v="65"/>
    <x v="1"/>
    <n v="0"/>
    <x v="117"/>
  </r>
  <r>
    <s v="Journal"/>
    <x v="9"/>
    <s v="Data"/>
    <s v="Data Fee Revenue"/>
    <d v="2024-08-31T00:00:00"/>
    <x v="0"/>
    <s v="49634"/>
    <s v="891063"/>
    <x v="102"/>
    <x v="102"/>
    <s v="20909109893"/>
    <m/>
    <m/>
    <s v="Data rev rec Aug24"/>
    <n v="1000"/>
    <x v="10"/>
    <x v="66"/>
    <x v="1"/>
    <n v="0"/>
    <x v="119"/>
  </r>
  <r>
    <s v="Journal"/>
    <x v="9"/>
    <s v="Data"/>
    <s v="Data Fee Revenue"/>
    <d v="2024-08-31T00:00:00"/>
    <x v="0"/>
    <s v="49637"/>
    <s v="891267"/>
    <x v="103"/>
    <x v="103"/>
    <s v="19675439778"/>
    <m/>
    <m/>
    <s v="Data RevRec Aug24"/>
    <n v="10000"/>
    <x v="10"/>
    <x v="35"/>
    <x v="1"/>
    <n v="0"/>
    <x v="120"/>
  </r>
  <r>
    <s v="Journal"/>
    <x v="9"/>
    <s v="Data"/>
    <s v="Data Fee Revenue"/>
    <d v="2024-08-31T00:00:00"/>
    <x v="0"/>
    <s v="49633"/>
    <s v="891062"/>
    <x v="104"/>
    <x v="104"/>
    <s v="18094918327"/>
    <m/>
    <m/>
    <s v="Data Rev Rec Aug24"/>
    <n v="5779.51"/>
    <x v="10"/>
    <x v="66"/>
    <x v="1"/>
    <n v="0"/>
    <x v="121"/>
  </r>
  <r>
    <s v="Journal"/>
    <x v="9"/>
    <s v="Client Management"/>
    <s v="Client Management Revenue"/>
    <d v="2024-08-31T00:00:00"/>
    <x v="0"/>
    <s v="49275"/>
    <s v="888241"/>
    <x v="31"/>
    <x v="31"/>
    <s v="16336551605"/>
    <m/>
    <m/>
    <s v="Retainer Revenue Recognition"/>
    <n v="5876.04"/>
    <x v="11"/>
    <x v="6"/>
    <x v="1"/>
    <n v="0"/>
    <x v="8"/>
  </r>
  <r>
    <s v="Journal"/>
    <x v="9"/>
    <s v="Client Management"/>
    <s v="Client Management Revenue"/>
    <d v="2024-08-31T00:00:00"/>
    <x v="0"/>
    <s v="51832"/>
    <s v="901617"/>
    <x v="45"/>
    <x v="45"/>
    <s v="17620876859"/>
    <m/>
    <m/>
    <m/>
    <n v="15389.21"/>
    <x v="11"/>
    <x v="39"/>
    <x v="1"/>
    <n v="0"/>
    <x v="73"/>
  </r>
  <r>
    <s v="Journal"/>
    <x v="9"/>
    <s v="Client Management"/>
    <s v="Client Management Revenue"/>
    <d v="2024-08-31T00:00:00"/>
    <x v="0"/>
    <s v="51718"/>
    <s v="901418"/>
    <x v="69"/>
    <x v="69"/>
    <s v="17214937942"/>
    <m/>
    <m/>
    <m/>
    <n v="768.07"/>
    <x v="11"/>
    <x v="13"/>
    <x v="1"/>
    <n v="0"/>
    <x v="16"/>
  </r>
  <r>
    <s v="Journal"/>
    <x v="9"/>
    <s v="Client Management"/>
    <s v="Client Management Revenue"/>
    <d v="2024-08-31T00:00:00"/>
    <x v="0"/>
    <s v="51813"/>
    <s v="901514"/>
    <x v="18"/>
    <x v="18"/>
    <s v="18657995555"/>
    <m/>
    <m/>
    <m/>
    <n v="34084.660000000003"/>
    <x v="11"/>
    <x v="23"/>
    <x v="1"/>
    <n v="0"/>
    <x v="52"/>
  </r>
  <r>
    <s v="Journal"/>
    <x v="9"/>
    <s v="Client Management"/>
    <s v="Client Management Revenue"/>
    <d v="2024-08-31T00:00:00"/>
    <x v="0"/>
    <s v="51702"/>
    <s v="901323"/>
    <x v="38"/>
    <x v="38"/>
    <s v="17735849755"/>
    <m/>
    <m/>
    <m/>
    <n v="-97"/>
    <x v="11"/>
    <x v="18"/>
    <x v="1"/>
    <n v="0"/>
    <x v="68"/>
  </r>
  <r>
    <s v="Journal"/>
    <x v="9"/>
    <s v="Client Management"/>
    <s v="Client Management Revenue"/>
    <d v="2024-08-31T00:00:00"/>
    <x v="0"/>
    <s v="49269"/>
    <s v="888239"/>
    <x v="105"/>
    <x v="105"/>
    <s v="16456055960"/>
    <m/>
    <m/>
    <s v="Retainer Revenue Recognition"/>
    <n v="349.35"/>
    <x v="11"/>
    <x v="8"/>
    <x v="1"/>
    <n v="0"/>
    <x v="122"/>
  </r>
  <r>
    <s v="Journal"/>
    <x v="9"/>
    <s v="Client Management"/>
    <s v="Client Management Revenue"/>
    <d v="2024-08-31T00:00:00"/>
    <x v="0"/>
    <s v="49284"/>
    <s v="887986"/>
    <x v="40"/>
    <x v="40"/>
    <s v="17583746589"/>
    <m/>
    <m/>
    <s v="Retainer Revenue Recognition"/>
    <n v="1220.67"/>
    <x v="11"/>
    <x v="8"/>
    <x v="1"/>
    <n v="0"/>
    <x v="70"/>
  </r>
  <r>
    <s v="Journal"/>
    <x v="9"/>
    <s v="Client Management"/>
    <s v="Client Management Revenue"/>
    <d v="2024-08-31T00:00:00"/>
    <x v="0"/>
    <s v="49292"/>
    <s v="888246"/>
    <x v="106"/>
    <x v="106"/>
    <s v="17583816585"/>
    <m/>
    <m/>
    <s v="Retainer Revenue Recognition"/>
    <n v="1208.99"/>
    <x v="11"/>
    <x v="8"/>
    <x v="1"/>
    <n v="0"/>
    <x v="123"/>
  </r>
  <r>
    <s v="Journal"/>
    <x v="9"/>
    <s v="Client Management"/>
    <s v="Client Management Revenue"/>
    <d v="2024-08-31T00:00:00"/>
    <x v="0"/>
    <s v="51617"/>
    <s v="901179"/>
    <x v="15"/>
    <x v="15"/>
    <s v="19326215502"/>
    <m/>
    <m/>
    <m/>
    <n v="12540"/>
    <x v="11"/>
    <x v="3"/>
    <x v="1"/>
    <n v="0"/>
    <x v="49"/>
  </r>
  <r>
    <s v="Journal"/>
    <x v="9"/>
    <s v="Client Management"/>
    <s v="Client Management Revenue"/>
    <d v="2024-08-31T00:00:00"/>
    <x v="0"/>
    <s v="49272"/>
    <s v="887977"/>
    <x v="107"/>
    <x v="107"/>
    <s v="17583641901"/>
    <m/>
    <m/>
    <s v="Retainer Revenue Recognition"/>
    <n v="1126.1400000000001"/>
    <x v="11"/>
    <x v="8"/>
    <x v="1"/>
    <n v="0"/>
    <x v="124"/>
  </r>
  <r>
    <s v="Journal"/>
    <x v="9"/>
    <s v="Client Management"/>
    <s v="Client Management Revenue"/>
    <d v="2024-08-31T00:00:00"/>
    <x v="0"/>
    <s v="51912"/>
    <s v="904126"/>
    <x v="45"/>
    <x v="45"/>
    <s v="17620876859"/>
    <m/>
    <m/>
    <m/>
    <n v="-15389.21"/>
    <x v="11"/>
    <x v="39"/>
    <x v="1"/>
    <n v="0"/>
    <x v="73"/>
  </r>
  <r>
    <s v="Journal"/>
    <x v="9"/>
    <s v="Client Management"/>
    <s v="Client Management Revenue"/>
    <d v="2024-08-31T00:00:00"/>
    <x v="0"/>
    <s v="51581"/>
    <s v="898346"/>
    <x v="20"/>
    <x v="20"/>
    <s v="20194098727"/>
    <m/>
    <m/>
    <m/>
    <n v="12540"/>
    <x v="11"/>
    <x v="3"/>
    <x v="1"/>
    <n v="0"/>
    <x v="54"/>
  </r>
  <r>
    <s v="Journal"/>
    <x v="9"/>
    <s v="Client Management"/>
    <s v="Client Management Revenue"/>
    <d v="2024-08-31T00:00:00"/>
    <x v="0"/>
    <s v="51572"/>
    <s v="898151"/>
    <x v="49"/>
    <x v="49"/>
    <s v="17732407187"/>
    <m/>
    <m/>
    <m/>
    <n v="25602"/>
    <x v="11"/>
    <x v="3"/>
    <x v="1"/>
    <n v="0"/>
    <x v="12"/>
  </r>
  <r>
    <s v="Journal"/>
    <x v="9"/>
    <s v="Client Management"/>
    <s v="Client Management Revenue"/>
    <d v="2024-08-31T00:00:00"/>
    <x v="0"/>
    <s v="49229"/>
    <s v="887944"/>
    <x v="14"/>
    <x v="14"/>
    <s v="15845470578"/>
    <m/>
    <m/>
    <s v="Retainer Revenue Recognition"/>
    <n v="4501.8599999999997"/>
    <x v="11"/>
    <x v="2"/>
    <x v="1"/>
    <n v="0"/>
    <x v="48"/>
  </r>
  <r>
    <s v="Journal"/>
    <x v="9"/>
    <s v="Client Management"/>
    <s v="Client Management Revenue"/>
    <d v="2024-08-31T00:00:00"/>
    <x v="0"/>
    <s v="51754"/>
    <s v="901356"/>
    <x v="26"/>
    <x v="26"/>
    <s v="19882329491"/>
    <m/>
    <m/>
    <m/>
    <n v="753.79"/>
    <x v="11"/>
    <x v="35"/>
    <x v="1"/>
    <n v="0"/>
    <x v="59"/>
  </r>
  <r>
    <s v="Journal"/>
    <x v="9"/>
    <s v="Client Management"/>
    <s v="Client Management Revenue"/>
    <d v="2024-08-31T00:00:00"/>
    <x v="0"/>
    <s v="49251"/>
    <s v="887959"/>
    <x v="4"/>
    <x v="4"/>
    <s v="14916644417"/>
    <m/>
    <m/>
    <s v="Retainer Revenue Recognition"/>
    <n v="5234.2299999999996"/>
    <x v="11"/>
    <x v="27"/>
    <x v="1"/>
    <n v="0"/>
    <x v="39"/>
  </r>
  <r>
    <s v="Journal"/>
    <x v="9"/>
    <s v="Client Management"/>
    <s v="Client Management Revenue"/>
    <d v="2024-08-31T00:00:00"/>
    <x v="0"/>
    <s v="51588"/>
    <s v="898165"/>
    <x v="68"/>
    <x v="68"/>
    <s v="15755102130"/>
    <m/>
    <m/>
    <m/>
    <n v="8780"/>
    <x v="11"/>
    <x v="24"/>
    <x v="1"/>
    <n v="0"/>
    <x v="36"/>
  </r>
  <r>
    <s v="Journal"/>
    <x v="9"/>
    <s v="Client Management"/>
    <s v="Client Management Revenue"/>
    <d v="2024-08-31T00:00:00"/>
    <x v="0"/>
    <s v="51794"/>
    <s v="901388"/>
    <x v="69"/>
    <x v="69"/>
    <s v="17214937942"/>
    <m/>
    <m/>
    <m/>
    <n v="-665.71"/>
    <x v="11"/>
    <x v="13"/>
    <x v="1"/>
    <n v="0"/>
    <x v="16"/>
  </r>
  <r>
    <s v="Journal"/>
    <x v="9"/>
    <s v="Client Management"/>
    <s v="Client Management Revenue"/>
    <d v="2024-08-31T00:00:00"/>
    <x v="0"/>
    <s v="51633"/>
    <s v="901391"/>
    <x v="108"/>
    <x v="108"/>
    <s v="18407390039"/>
    <m/>
    <m/>
    <m/>
    <n v="16862.12"/>
    <x v="11"/>
    <x v="15"/>
    <x v="1"/>
    <n v="0"/>
    <x v="125"/>
  </r>
  <r>
    <s v="Journal"/>
    <x v="9"/>
    <s v="Client Management"/>
    <s v="Client Management Revenue"/>
    <d v="2024-08-31T00:00:00"/>
    <x v="0"/>
    <s v="51763"/>
    <s v="901364"/>
    <x v="18"/>
    <x v="18"/>
    <s v="18657995555"/>
    <m/>
    <m/>
    <m/>
    <n v="-6029.49"/>
    <x v="11"/>
    <x v="23"/>
    <x v="1"/>
    <n v="0"/>
    <x v="52"/>
  </r>
  <r>
    <s v="Journal"/>
    <x v="9"/>
    <s v="Client Management"/>
    <s v="Client Management Revenue"/>
    <d v="2024-08-31T00:00:00"/>
    <x v="0"/>
    <s v="49233"/>
    <s v="887948"/>
    <x v="109"/>
    <x v="109"/>
    <s v="14229981754"/>
    <m/>
    <m/>
    <s v="Retainer Revenue Recognition"/>
    <n v="626.39"/>
    <x v="11"/>
    <x v="67"/>
    <x v="1"/>
    <n v="0"/>
    <x v="126"/>
  </r>
  <r>
    <s v="Journal"/>
    <x v="9"/>
    <s v="Client Management"/>
    <s v="Client Management Revenue"/>
    <d v="2024-08-31T00:00:00"/>
    <x v="0"/>
    <s v="51563"/>
    <s v="898146"/>
    <x v="22"/>
    <x v="22"/>
    <s v="15954185039"/>
    <m/>
    <m/>
    <m/>
    <n v="10880"/>
    <x v="11"/>
    <x v="3"/>
    <x v="1"/>
    <n v="0"/>
    <x v="6"/>
  </r>
  <r>
    <s v="Journal"/>
    <x v="9"/>
    <s v="Client Management"/>
    <s v="Client Management Revenue"/>
    <d v="2024-08-31T00:00:00"/>
    <x v="0"/>
    <s v="49217"/>
    <s v="887936"/>
    <x v="16"/>
    <x v="16"/>
    <s v="14999340598"/>
    <m/>
    <m/>
    <s v="Retainer Revenue Recognition"/>
    <n v="2793.78"/>
    <x v="11"/>
    <x v="32"/>
    <x v="1"/>
    <n v="0"/>
    <x v="50"/>
  </r>
  <r>
    <s v="Journal"/>
    <x v="9"/>
    <s v="Client Management"/>
    <s v="Client Management Revenue"/>
    <d v="2024-08-31T00:00:00"/>
    <x v="0"/>
    <s v="49277"/>
    <s v="887980"/>
    <x v="110"/>
    <x v="110"/>
    <s v="17583628723"/>
    <m/>
    <m/>
    <s v="Retainer Revenue Recognition"/>
    <n v="1717.77"/>
    <x v="11"/>
    <x v="8"/>
    <x v="1"/>
    <n v="0"/>
    <x v="127"/>
  </r>
  <r>
    <s v="Journal"/>
    <x v="9"/>
    <s v="Client Management"/>
    <s v="Client Management Revenue"/>
    <d v="2024-08-31T00:00:00"/>
    <x v="0"/>
    <s v="49237"/>
    <s v="887952"/>
    <x v="111"/>
    <x v="111"/>
    <s v="15413849724"/>
    <m/>
    <m/>
    <s v="Retainer Revenue Recognition"/>
    <n v="5052.09"/>
    <x v="11"/>
    <x v="35"/>
    <x v="1"/>
    <n v="0"/>
    <x v="128"/>
  </r>
  <r>
    <s v="Journal"/>
    <x v="9"/>
    <s v="Client Management"/>
    <s v="Client Management Revenue"/>
    <d v="2024-08-31T00:00:00"/>
    <x v="0"/>
    <s v="51613"/>
    <s v="901175"/>
    <x v="20"/>
    <x v="20"/>
    <s v="20194098727"/>
    <m/>
    <m/>
    <m/>
    <n v="-12540"/>
    <x v="11"/>
    <x v="3"/>
    <x v="1"/>
    <n v="0"/>
    <x v="54"/>
  </r>
  <r>
    <s v="Journal"/>
    <x v="9"/>
    <s v="Client Management"/>
    <s v="Client Management Revenue"/>
    <d v="2024-08-31T00:00:00"/>
    <x v="0"/>
    <s v="49262"/>
    <s v="887970"/>
    <x v="24"/>
    <x v="24"/>
    <s v="17583711252"/>
    <m/>
    <m/>
    <s v="Retainer Revenue Recognition"/>
    <n v="1237.56"/>
    <x v="11"/>
    <x v="8"/>
    <x v="1"/>
    <n v="0"/>
    <x v="57"/>
  </r>
  <r>
    <s v="Journal"/>
    <x v="9"/>
    <s v="Client Management"/>
    <s v="Client Management Revenue"/>
    <d v="2024-08-31T00:00:00"/>
    <x v="0"/>
    <s v="49259"/>
    <s v="887967"/>
    <x v="112"/>
    <x v="112"/>
    <s v="20298599795"/>
    <m/>
    <m/>
    <s v="Retainer Revenue Recognition"/>
    <n v="3782.19"/>
    <x v="11"/>
    <x v="68"/>
    <x v="1"/>
    <n v="0"/>
    <x v="129"/>
  </r>
  <r>
    <s v="Journal"/>
    <x v="9"/>
    <s v="Client Management"/>
    <s v="Client Management Revenue"/>
    <d v="2024-08-31T00:00:00"/>
    <x v="0"/>
    <s v="52174"/>
    <s v="914031"/>
    <x v="0"/>
    <x v="0"/>
    <m/>
    <s v="ICC 939 Walmart : Walmart - FY25 Marketing Advanced Analytics Retainer"/>
    <m/>
    <s v="Reclass Top Side JE52166 AI Consulting Rev accounts_Walmart"/>
    <n v="-436.81"/>
    <x v="11"/>
    <x v="2"/>
    <x v="1"/>
    <s v="ICC 939 Walmart : Walmart - FY25 Marketing Advanced Analytics Retainer"/>
    <x v="2"/>
  </r>
  <r>
    <s v="Journal"/>
    <x v="9"/>
    <s v="Solutions"/>
    <s v="Solutions Revenue"/>
    <d v="2024-08-31T00:00:00"/>
    <x v="0"/>
    <s v="49268"/>
    <s v="888238"/>
    <x v="32"/>
    <x v="32"/>
    <s v="16896592535"/>
    <m/>
    <m/>
    <s v="Retainer Revenue Recognition"/>
    <n v="25011.26"/>
    <x v="7"/>
    <x v="18"/>
    <x v="1"/>
    <n v="0"/>
    <x v="23"/>
  </r>
  <r>
    <s v="Journal"/>
    <x v="5"/>
    <s v="Solutions"/>
    <s v="Solutions Revenue"/>
    <d v="2024-08-31T00:00:00"/>
    <x v="0"/>
    <s v="52170"/>
    <s v="913923"/>
    <x v="0"/>
    <x v="0"/>
    <m/>
    <s v="ICC 1225 ICC in Blend Represents FPAI Inc (OA) : Verizon: Turing- Personalization Phase 2 Capacity Service"/>
    <m/>
    <s v="TopSide Management Book Elim related to project ICC 1225 ICC in Blend Represents FPAI Inc (OA) : Verizon: Turing- Personalization Phase 2 Capacity Service"/>
    <n v="-13564.1"/>
    <x v="0"/>
    <x v="19"/>
    <x v="0"/>
    <s v="ICC 1225 ICC in Blend Represents FPAI Inc (OA) : Verizon: Turing- Personalization Phase 2 Capacity Service"/>
    <x v="24"/>
  </r>
  <r>
    <s v="Journal"/>
    <x v="9"/>
    <s v="Solutions"/>
    <s v="Solutions Revenue"/>
    <d v="2024-08-31T00:00:00"/>
    <x v="0"/>
    <s v="51838"/>
    <s v="901440"/>
    <x v="64"/>
    <x v="64"/>
    <s v="17296920926"/>
    <m/>
    <m/>
    <m/>
    <n v="41125.519999999997"/>
    <x v="7"/>
    <x v="18"/>
    <x v="1"/>
    <n v="0"/>
    <x v="86"/>
  </r>
  <r>
    <s v="Journal"/>
    <x v="9"/>
    <s v="Solutions"/>
    <s v="Solutions Revenue"/>
    <d v="2024-08-31T00:00:00"/>
    <x v="0"/>
    <s v="51700"/>
    <s v="901321"/>
    <x v="38"/>
    <x v="38"/>
    <s v="17735849755"/>
    <m/>
    <m/>
    <m/>
    <n v="-223.18"/>
    <x v="7"/>
    <x v="18"/>
    <x v="1"/>
    <n v="0"/>
    <x v="68"/>
  </r>
  <r>
    <s v="Journal"/>
    <x v="1"/>
    <s v="Business Intelligence"/>
    <s v="Business Intelligence"/>
    <d v="2024-08-30T00:00:00"/>
    <x v="0"/>
    <s v="51593"/>
    <s v="898554"/>
    <x v="0"/>
    <x v="0"/>
    <m/>
    <s v="ICC 1019 ICC in Forth Point Represents Blend360 : Legrand - Cablofil Managed Service Level Agreement"/>
    <m/>
    <s v="Legrand IC rev reclass August"/>
    <n v="-1482.103226528586"/>
    <x v="1"/>
    <x v="11"/>
    <x v="1"/>
    <s v="ICC 1019 ICC in Forth Point Represents Blend360 : Legrand - Cablofil Managed Service Level Agreement"/>
    <x v="14"/>
  </r>
  <r>
    <s v="Journal"/>
    <x v="1"/>
    <s v="Business Intelligence"/>
    <s v="Business Intelligence"/>
    <d v="2024-08-30T00:00:00"/>
    <x v="0"/>
    <s v="51594"/>
    <s v="898555"/>
    <x v="0"/>
    <x v="0"/>
    <m/>
    <m/>
    <m/>
    <s v="BT (FPAI) IC rev reclass August"/>
    <n v="-28949.89876909251"/>
    <x v="1"/>
    <x v="12"/>
    <x v="1"/>
    <n v="0"/>
    <x v="0"/>
  </r>
  <r>
    <s v="Journal"/>
    <x v="13"/>
    <s v="Business Intelligence"/>
    <s v="Business Intelligence"/>
    <d v="2024-08-31T00:00:00"/>
    <x v="0"/>
    <s v="49342"/>
    <s v="889828"/>
    <x v="113"/>
    <x v="113"/>
    <m/>
    <m/>
    <m/>
    <m/>
    <n v="666.91145472000005"/>
    <x v="1"/>
    <x v="20"/>
    <x v="1"/>
    <n v="0"/>
    <x v="30"/>
  </r>
  <r>
    <s v="Journal"/>
    <x v="1"/>
    <s v="Business Intelligence"/>
    <s v="Business Intelligence"/>
    <d v="2024-08-31T00:00:00"/>
    <x v="0"/>
    <s v="49422"/>
    <s v="889897"/>
    <x v="114"/>
    <x v="114"/>
    <m/>
    <m/>
    <m/>
    <m/>
    <n v="8948.1505286285937"/>
    <x v="1"/>
    <x v="12"/>
    <x v="1"/>
    <n v="0"/>
    <x v="130"/>
  </r>
  <r>
    <s v="Journal"/>
    <x v="2"/>
    <s v="Business Intelligence"/>
    <s v="Business Intelligence"/>
    <d v="2024-08-31T00:00:00"/>
    <x v="0"/>
    <s v="49927"/>
    <s v="892805"/>
    <x v="6"/>
    <x v="6"/>
    <s v="16716229170"/>
    <m/>
    <m/>
    <m/>
    <n v="352.16392893305016"/>
    <x v="5"/>
    <x v="29"/>
    <x v="1"/>
    <n v="0"/>
    <x v="41"/>
  </r>
  <r>
    <s v="Journal"/>
    <x v="9"/>
    <s v="Business Intelligence"/>
    <s v="Business Intelligence"/>
    <d v="2024-08-31T00:00:00"/>
    <x v="0"/>
    <s v="51783"/>
    <s v="901378"/>
    <x v="18"/>
    <x v="18"/>
    <s v="18657995555"/>
    <m/>
    <m/>
    <m/>
    <n v="14605.49"/>
    <x v="5"/>
    <x v="23"/>
    <x v="1"/>
    <n v="0"/>
    <x v="52"/>
  </r>
  <r>
    <s v="Journal"/>
    <x v="9"/>
    <s v="Business Intelligence"/>
    <s v="Business Intelligence"/>
    <d v="2024-08-31T00:00:00"/>
    <x v="0"/>
    <s v="52166"/>
    <s v="913919"/>
    <x v="0"/>
    <x v="0"/>
    <m/>
    <s v="ICC 1344 Visa : Visa - Minerva dashboard automation"/>
    <m/>
    <s v="TopSide Management Book Elim related to project ICC 1344 Visa : Visa - Minerva dashboard automation"/>
    <n v="-10564.92"/>
    <x v="5"/>
    <x v="23"/>
    <x v="1"/>
    <s v="ICC 1344 Visa : Visa - Minerva dashboard automation"/>
    <x v="34"/>
  </r>
  <r>
    <s v="Journal"/>
    <x v="2"/>
    <s v="Business Intelligence"/>
    <s v="Business Intelligence"/>
    <d v="2024-08-31T00:00:00"/>
    <x v="0"/>
    <s v="50207"/>
    <s v="892964"/>
    <x v="115"/>
    <x v="115"/>
    <s v="16856641557"/>
    <m/>
    <m/>
    <m/>
    <n v="480.22353945415932"/>
    <x v="5"/>
    <x v="5"/>
    <x v="1"/>
    <n v="0"/>
    <x v="131"/>
  </r>
  <r>
    <s v="Journal"/>
    <x v="9"/>
    <s v="Business Intelligence"/>
    <s v="Business Intelligence"/>
    <d v="2024-08-31T00:00:00"/>
    <x v="0"/>
    <s v="49236"/>
    <s v="887951"/>
    <x v="111"/>
    <x v="111"/>
    <s v="15413849724"/>
    <m/>
    <m/>
    <s v="Retainer Revenue Recognition"/>
    <n v="10522.91"/>
    <x v="5"/>
    <x v="35"/>
    <x v="1"/>
    <n v="0"/>
    <x v="128"/>
  </r>
  <r>
    <s v="Journal"/>
    <x v="2"/>
    <s v="Business Intelligence"/>
    <s v="Business Intelligence"/>
    <d v="2024-08-31T00:00:00"/>
    <x v="0"/>
    <s v="50060"/>
    <s v="892709"/>
    <x v="6"/>
    <x v="6"/>
    <s v="16716229170"/>
    <m/>
    <m/>
    <m/>
    <n v="352.16392893305016"/>
    <x v="5"/>
    <x v="29"/>
    <x v="1"/>
    <n v="0"/>
    <x v="41"/>
  </r>
  <r>
    <s v="Journal"/>
    <x v="9"/>
    <s v="Business Intelligence"/>
    <s v="Business Intelligence"/>
    <d v="2024-08-31T00:00:00"/>
    <x v="0"/>
    <s v="49290"/>
    <s v="888245"/>
    <x v="106"/>
    <x v="106"/>
    <s v="17583816585"/>
    <m/>
    <m/>
    <s v="Retainer Revenue Recognition"/>
    <n v="64956.01"/>
    <x v="5"/>
    <x v="8"/>
    <x v="1"/>
    <n v="0"/>
    <x v="123"/>
  </r>
  <r>
    <s v="Journal"/>
    <x v="9"/>
    <s v="Business Intelligence"/>
    <s v="Business Intelligence"/>
    <d v="2024-08-31T00:00:00"/>
    <x v="0"/>
    <s v="49246"/>
    <s v="887955"/>
    <x v="116"/>
    <x v="116"/>
    <s v="19093193875"/>
    <m/>
    <m/>
    <s v="Retainer Revenue Recognition"/>
    <n v="11808"/>
    <x v="5"/>
    <x v="21"/>
    <x v="1"/>
    <n v="0"/>
    <x v="33"/>
  </r>
  <r>
    <s v="Journal"/>
    <x v="2"/>
    <s v="Business Intelligence"/>
    <s v="Business Intelligence"/>
    <d v="2024-08-31T00:00:00"/>
    <x v="0"/>
    <s v="50765"/>
    <s v="893703"/>
    <x v="117"/>
    <x v="117"/>
    <s v="16977995014"/>
    <m/>
    <m/>
    <m/>
    <n v="228.10618124072568"/>
    <x v="5"/>
    <x v="69"/>
    <x v="1"/>
    <n v="0"/>
    <x v="132"/>
  </r>
  <r>
    <s v="Journal"/>
    <x v="2"/>
    <s v="Business Intelligence"/>
    <s v="Business Intelligence"/>
    <d v="2024-08-31T00:00:00"/>
    <x v="0"/>
    <s v="50093"/>
    <s v="892914"/>
    <x v="6"/>
    <x v="6"/>
    <s v="16716229170"/>
    <m/>
    <m/>
    <m/>
    <n v="352.16392893305016"/>
    <x v="5"/>
    <x v="29"/>
    <x v="1"/>
    <n v="0"/>
    <x v="41"/>
  </r>
  <r>
    <s v="Journal"/>
    <x v="9"/>
    <s v="Business Intelligence"/>
    <s v="Business Intelligence"/>
    <d v="2024-08-31T00:00:00"/>
    <x v="0"/>
    <s v="52166"/>
    <s v="913919"/>
    <x v="0"/>
    <x v="0"/>
    <m/>
    <s v="ICC 1244 GoodRx : GoodRx - Incremental BI Support"/>
    <m/>
    <s v="TopSide Management Book Elim related to project ICC 1244 GoodRx : GoodRx - Incremental BI Support"/>
    <n v="-10564.92"/>
    <x v="5"/>
    <x v="21"/>
    <x v="1"/>
    <s v="ICC 1244 GoodRx : GoodRx - Incremental BI Support"/>
    <x v="33"/>
  </r>
  <r>
    <s v="Journal"/>
    <x v="2"/>
    <s v="Business Intelligence"/>
    <s v="Business Intelligence"/>
    <d v="2024-08-31T00:00:00"/>
    <x v="0"/>
    <s v="50199"/>
    <s v="892960"/>
    <x v="115"/>
    <x v="115"/>
    <s v="16856641557"/>
    <m/>
    <m/>
    <m/>
    <n v="480.22353945415932"/>
    <x v="5"/>
    <x v="5"/>
    <x v="1"/>
    <n v="0"/>
    <x v="131"/>
  </r>
  <r>
    <s v="Journal"/>
    <x v="9"/>
    <s v="Business Intelligence"/>
    <s v="Business Intelligence"/>
    <d v="2024-08-31T00:00:00"/>
    <x v="0"/>
    <s v="51569"/>
    <s v="898149"/>
    <x v="118"/>
    <x v="118"/>
    <s v="19159531854"/>
    <m/>
    <m/>
    <m/>
    <n v="22040"/>
    <x v="5"/>
    <x v="3"/>
    <x v="1"/>
    <n v="0"/>
    <x v="133"/>
  </r>
  <r>
    <s v="Journal"/>
    <x v="9"/>
    <s v="Business Intelligence"/>
    <s v="Business Intelligence"/>
    <d v="2024-08-31T00:00:00"/>
    <x v="0"/>
    <s v="51749"/>
    <s v="901352"/>
    <x v="18"/>
    <x v="18"/>
    <s v="18657995555"/>
    <m/>
    <m/>
    <m/>
    <n v="113.94"/>
    <x v="5"/>
    <x v="23"/>
    <x v="1"/>
    <n v="0"/>
    <x v="52"/>
  </r>
  <r>
    <s v="Journal"/>
    <x v="2"/>
    <s v="Business Intelligence"/>
    <s v="Business Intelligence"/>
    <d v="2024-08-31T00:00:00"/>
    <x v="0"/>
    <s v="49825"/>
    <s v="892437"/>
    <x v="6"/>
    <x v="6"/>
    <s v="16716229170"/>
    <m/>
    <m/>
    <m/>
    <n v="176.08196446652508"/>
    <x v="5"/>
    <x v="29"/>
    <x v="1"/>
    <n v="0"/>
    <x v="41"/>
  </r>
  <r>
    <s v="Journal"/>
    <x v="9"/>
    <s v="Business Intelligence"/>
    <s v="Business Intelligence"/>
    <d v="2024-08-31T00:00:00"/>
    <x v="0"/>
    <s v="49240"/>
    <s v="888234"/>
    <x v="19"/>
    <x v="19"/>
    <s v="17583569682"/>
    <m/>
    <m/>
    <s v="Retainer Revenue Recognition"/>
    <n v="22637.55"/>
    <x v="5"/>
    <x v="21"/>
    <x v="1"/>
    <n v="0"/>
    <x v="53"/>
  </r>
  <r>
    <s v="Journal"/>
    <x v="2"/>
    <s v="Business Intelligence"/>
    <s v="Business Intelligence"/>
    <d v="2024-08-31T00:00:00"/>
    <x v="0"/>
    <s v="50221"/>
    <s v="892976"/>
    <x v="115"/>
    <x v="115"/>
    <s v="16856641557"/>
    <m/>
    <m/>
    <m/>
    <n v="480.22353945415932"/>
    <x v="5"/>
    <x v="5"/>
    <x v="1"/>
    <n v="0"/>
    <x v="131"/>
  </r>
  <r>
    <s v="Journal"/>
    <x v="2"/>
    <s v="Business Intelligence"/>
    <s v="Business Intelligence"/>
    <d v="2024-08-31T00:00:00"/>
    <x v="0"/>
    <s v="49946"/>
    <s v="892819"/>
    <x v="6"/>
    <x v="6"/>
    <s v="16716229170"/>
    <m/>
    <m/>
    <m/>
    <n v="352.16392893305016"/>
    <x v="5"/>
    <x v="29"/>
    <x v="1"/>
    <n v="0"/>
    <x v="41"/>
  </r>
  <r>
    <s v="Journal"/>
    <x v="9"/>
    <s v="Business Intelligence"/>
    <s v="Business Intelligence"/>
    <d v="2024-08-31T00:00:00"/>
    <x v="0"/>
    <s v="51760"/>
    <s v="901362"/>
    <x v="18"/>
    <x v="18"/>
    <s v="18657995555"/>
    <m/>
    <m/>
    <m/>
    <n v="42.22"/>
    <x v="5"/>
    <x v="23"/>
    <x v="1"/>
    <n v="0"/>
    <x v="52"/>
  </r>
  <r>
    <s v="Journal"/>
    <x v="9"/>
    <s v="Business Intelligence"/>
    <s v="Business Intelligence"/>
    <d v="2024-08-31T00:00:00"/>
    <x v="0"/>
    <s v="49281"/>
    <s v="887983"/>
    <x v="93"/>
    <x v="93"/>
    <s v="19934646100"/>
    <m/>
    <m/>
    <s v="Retainer Revenue Recognition"/>
    <n v="13000"/>
    <x v="5"/>
    <x v="8"/>
    <x v="1"/>
    <n v="0"/>
    <x v="110"/>
  </r>
  <r>
    <s v="Journal"/>
    <x v="9"/>
    <s v="Business Intelligence"/>
    <s v="Business Intelligence"/>
    <d v="2024-08-31T00:00:00"/>
    <x v="0"/>
    <s v="49274"/>
    <s v="887978"/>
    <x v="110"/>
    <x v="110"/>
    <s v="17583628723"/>
    <m/>
    <m/>
    <s v="Retainer Revenue Recognition"/>
    <n v="39605.75"/>
    <x v="5"/>
    <x v="8"/>
    <x v="1"/>
    <n v="0"/>
    <x v="127"/>
  </r>
  <r>
    <s v="Journal"/>
    <x v="9"/>
    <s v="Business Intelligence"/>
    <s v="Business Intelligence"/>
    <d v="2024-08-31T00:00:00"/>
    <x v="0"/>
    <s v="49260"/>
    <s v="887968"/>
    <x v="24"/>
    <x v="24"/>
    <s v="17583711252"/>
    <m/>
    <m/>
    <s v="Retainer Revenue Recognition"/>
    <n v="26581.49"/>
    <x v="5"/>
    <x v="8"/>
    <x v="1"/>
    <n v="0"/>
    <x v="57"/>
  </r>
  <r>
    <s v="Journal"/>
    <x v="2"/>
    <s v="Business Intelligence"/>
    <s v="Business Intelligence"/>
    <d v="2024-08-31T00:00:00"/>
    <x v="0"/>
    <s v="49899"/>
    <s v="892478"/>
    <x v="6"/>
    <x v="6"/>
    <s v="16716229170"/>
    <m/>
    <m/>
    <m/>
    <n v="352.16392893305016"/>
    <x v="5"/>
    <x v="29"/>
    <x v="1"/>
    <n v="0"/>
    <x v="41"/>
  </r>
  <r>
    <s v="Journal"/>
    <x v="1"/>
    <s v="Business Intelligence"/>
    <s v="Business Intelligence"/>
    <d v="2024-08-31T00:00:00"/>
    <x v="0"/>
    <s v="51507"/>
    <s v="895471"/>
    <x v="119"/>
    <x v="119"/>
    <m/>
    <m/>
    <m/>
    <m/>
    <n v="31754.749188470723"/>
    <x v="1"/>
    <x v="70"/>
    <x v="1"/>
    <n v="0"/>
    <x v="134"/>
  </r>
  <r>
    <s v="Journal"/>
    <x v="2"/>
    <s v="Business Intelligence"/>
    <s v="Business Intelligence"/>
    <d v="2024-08-31T00:00:00"/>
    <x v="0"/>
    <s v="49913"/>
    <s v="892491"/>
    <x v="6"/>
    <x v="6"/>
    <s v="16716229170"/>
    <m/>
    <m/>
    <m/>
    <n v="352.16392893305016"/>
    <x v="5"/>
    <x v="29"/>
    <x v="1"/>
    <n v="0"/>
    <x v="41"/>
  </r>
  <r>
    <s v="Journal"/>
    <x v="9"/>
    <s v="Business Intelligence"/>
    <s v="Business Intelligence"/>
    <d v="2024-08-31T00:00:00"/>
    <x v="0"/>
    <s v="49270"/>
    <s v="887975"/>
    <x v="120"/>
    <x v="120"/>
    <s v="16404709420"/>
    <m/>
    <m/>
    <s v="Retainer Revenue Recognition"/>
    <n v="5000"/>
    <x v="5"/>
    <x v="71"/>
    <x v="1"/>
    <n v="0"/>
    <x v="135"/>
  </r>
  <r>
    <s v="Journal"/>
    <x v="2"/>
    <s v="Business Intelligence"/>
    <s v="Business Intelligence"/>
    <d v="2024-08-31T00:00:00"/>
    <x v="0"/>
    <s v="49795"/>
    <s v="892417"/>
    <x v="6"/>
    <x v="6"/>
    <s v="16716229170"/>
    <m/>
    <m/>
    <m/>
    <n v="295.13750755024483"/>
    <x v="5"/>
    <x v="29"/>
    <x v="1"/>
    <n v="0"/>
    <x v="41"/>
  </r>
  <r>
    <s v="Journal"/>
    <x v="2"/>
    <s v="Business Intelligence"/>
    <s v="Business Intelligence"/>
    <d v="2024-08-31T00:00:00"/>
    <x v="0"/>
    <s v="50856"/>
    <s v="893762"/>
    <x v="117"/>
    <x v="117"/>
    <s v="16977995014"/>
    <m/>
    <m/>
    <m/>
    <n v="344.16020327548085"/>
    <x v="5"/>
    <x v="69"/>
    <x v="1"/>
    <n v="0"/>
    <x v="132"/>
  </r>
  <r>
    <s v="Journal"/>
    <x v="2"/>
    <s v="Business Intelligence"/>
    <s v="Business Intelligence"/>
    <d v="2024-08-31T00:00:00"/>
    <x v="0"/>
    <s v="50217"/>
    <s v="892972"/>
    <x v="115"/>
    <x v="115"/>
    <s v="16856641557"/>
    <m/>
    <m/>
    <m/>
    <n v="480.22353945415932"/>
    <x v="5"/>
    <x v="5"/>
    <x v="1"/>
    <n v="0"/>
    <x v="131"/>
  </r>
  <r>
    <s v="Journal"/>
    <x v="9"/>
    <s v="Business Intelligence"/>
    <s v="Business Intelligence"/>
    <d v="2024-08-31T00:00:00"/>
    <x v="0"/>
    <s v="51692"/>
    <s v="901498"/>
    <x v="121"/>
    <x v="121"/>
    <s v="14229444097"/>
    <m/>
    <m/>
    <m/>
    <n v="903.97"/>
    <x v="5"/>
    <x v="15"/>
    <x v="1"/>
    <n v="0"/>
    <x v="136"/>
  </r>
  <r>
    <s v="Journal"/>
    <x v="9"/>
    <s v="Business Intelligence"/>
    <s v="Business Intelligence"/>
    <d v="2024-08-31T00:00:00"/>
    <x v="0"/>
    <s v="51589"/>
    <s v="898166"/>
    <x v="122"/>
    <x v="122"/>
    <s v="14230165822"/>
    <m/>
    <m/>
    <m/>
    <n v="14553"/>
    <x v="5"/>
    <x v="23"/>
    <x v="1"/>
    <n v="0"/>
    <x v="137"/>
  </r>
  <r>
    <s v="Journal"/>
    <x v="2"/>
    <s v="Business Intelligence"/>
    <s v="Business Intelligence"/>
    <d v="2024-08-31T00:00:00"/>
    <x v="0"/>
    <s v="51168"/>
    <s v="894153"/>
    <x v="117"/>
    <x v="117"/>
    <s v="16977995014"/>
    <m/>
    <m/>
    <m/>
    <n v="344.16020327548085"/>
    <x v="5"/>
    <x v="69"/>
    <x v="1"/>
    <n v="0"/>
    <x v="132"/>
  </r>
  <r>
    <s v="Journal"/>
    <x v="9"/>
    <s v="Business Intelligence"/>
    <s v="Business Intelligence"/>
    <d v="2024-08-31T00:00:00"/>
    <x v="0"/>
    <s v="51824"/>
    <s v="901609"/>
    <x v="123"/>
    <x v="123"/>
    <s v="19569235802"/>
    <m/>
    <m/>
    <m/>
    <n v="2810.57"/>
    <x v="5"/>
    <x v="23"/>
    <x v="1"/>
    <n v="0"/>
    <x v="138"/>
  </r>
  <r>
    <s v="Journal"/>
    <x v="2"/>
    <s v="Business Intelligence"/>
    <s v="Business Intelligence"/>
    <d v="2024-08-31T00:00:00"/>
    <x v="0"/>
    <s v="49949"/>
    <s v="892822"/>
    <x v="6"/>
    <x v="6"/>
    <s v="16716229170"/>
    <m/>
    <m/>
    <m/>
    <n v="396.18442004968142"/>
    <x v="5"/>
    <x v="29"/>
    <x v="1"/>
    <n v="0"/>
    <x v="41"/>
  </r>
  <r>
    <s v="Journal"/>
    <x v="9"/>
    <s v="Business Intelligence"/>
    <s v="Business Intelligence"/>
    <d v="2024-08-31T00:00:00"/>
    <x v="0"/>
    <s v="52184"/>
    <s v="914879"/>
    <x v="124"/>
    <x v="124"/>
    <m/>
    <m/>
    <m/>
    <m/>
    <n v="1890"/>
    <x v="5"/>
    <x v="11"/>
    <x v="1"/>
    <n v="0"/>
    <x v="139"/>
  </r>
  <r>
    <s v="Journal"/>
    <x v="2"/>
    <s v="Business Intelligence"/>
    <s v="Business Intelligence"/>
    <d v="2024-08-31T00:00:00"/>
    <x v="0"/>
    <s v="49850"/>
    <s v="892453"/>
    <x v="6"/>
    <x v="6"/>
    <s v="16716229170"/>
    <m/>
    <m/>
    <m/>
    <n v="352.16392893305016"/>
    <x v="5"/>
    <x v="29"/>
    <x v="1"/>
    <n v="0"/>
    <x v="41"/>
  </r>
  <r>
    <s v="Journal"/>
    <x v="2"/>
    <s v="Business Intelligence"/>
    <s v="Business Intelligence"/>
    <d v="2024-08-31T00:00:00"/>
    <x v="0"/>
    <s v="50815"/>
    <s v="893727"/>
    <x v="117"/>
    <x v="117"/>
    <s v="16977995014"/>
    <m/>
    <m/>
    <m/>
    <n v="344.16020327548085"/>
    <x v="5"/>
    <x v="69"/>
    <x v="1"/>
    <n v="0"/>
    <x v="132"/>
  </r>
  <r>
    <s v="Journal"/>
    <x v="2"/>
    <s v="Business Intelligence"/>
    <s v="Business Intelligence"/>
    <d v="2024-08-31T00:00:00"/>
    <x v="0"/>
    <s v="49889"/>
    <s v="892475"/>
    <x v="6"/>
    <x v="6"/>
    <s v="16716229170"/>
    <m/>
    <m/>
    <m/>
    <n v="531.24741444853987"/>
    <x v="5"/>
    <x v="29"/>
    <x v="1"/>
    <n v="0"/>
    <x v="41"/>
  </r>
  <r>
    <s v="Journal"/>
    <x v="9"/>
    <s v="Business Intelligence"/>
    <s v="Business Intelligence"/>
    <d v="2024-08-31T00:00:00"/>
    <x v="0"/>
    <s v="52186"/>
    <s v="914881"/>
    <x v="124"/>
    <x v="124"/>
    <m/>
    <m/>
    <m/>
    <m/>
    <n v="1890"/>
    <x v="5"/>
    <x v="11"/>
    <x v="1"/>
    <n v="0"/>
    <x v="139"/>
  </r>
  <r>
    <s v="Journal"/>
    <x v="9"/>
    <s v="Business Intelligence"/>
    <s v="Business Intelligence"/>
    <d v="2024-08-31T00:00:00"/>
    <x v="0"/>
    <s v="49238"/>
    <s v="887953"/>
    <x v="125"/>
    <x v="125"/>
    <s v="15767035179"/>
    <m/>
    <m/>
    <s v="Retainer Revenue Recognition"/>
    <n v="10000"/>
    <x v="5"/>
    <x v="72"/>
    <x v="1"/>
    <n v="0"/>
    <x v="140"/>
  </r>
  <r>
    <s v="Journal"/>
    <x v="2"/>
    <s v="Business Intelligence"/>
    <s v="Business Intelligence"/>
    <d v="2024-08-31T00:00:00"/>
    <x v="0"/>
    <s v="49930"/>
    <s v="892808"/>
    <x v="6"/>
    <x v="6"/>
    <s v="16716229170"/>
    <m/>
    <m/>
    <m/>
    <n v="531.24741444853987"/>
    <x v="5"/>
    <x v="29"/>
    <x v="1"/>
    <n v="0"/>
    <x v="41"/>
  </r>
  <r>
    <s v="Journal"/>
    <x v="2"/>
    <s v="Business Intelligence"/>
    <s v="Business Intelligence"/>
    <d v="2024-08-31T00:00:00"/>
    <x v="0"/>
    <s v="49987"/>
    <s v="892847"/>
    <x v="6"/>
    <x v="6"/>
    <s v="16716229170"/>
    <m/>
    <m/>
    <m/>
    <n v="531.24741444853987"/>
    <x v="5"/>
    <x v="29"/>
    <x v="1"/>
    <n v="0"/>
    <x v="41"/>
  </r>
  <r>
    <s v="Journal"/>
    <x v="9"/>
    <s v="Business Intelligence"/>
    <s v="Business Intelligence"/>
    <d v="2024-08-31T00:00:00"/>
    <x v="0"/>
    <s v="51750"/>
    <s v="901354"/>
    <x v="126"/>
    <x v="126"/>
    <s v="19153848364"/>
    <m/>
    <m/>
    <m/>
    <n v="6519.88"/>
    <x v="5"/>
    <x v="23"/>
    <x v="1"/>
    <n v="0"/>
    <x v="141"/>
  </r>
  <r>
    <s v="Journal"/>
    <x v="2"/>
    <s v="Business Intelligence"/>
    <s v="Business Intelligence"/>
    <d v="2024-08-31T00:00:00"/>
    <x v="0"/>
    <s v="50020"/>
    <s v="892872"/>
    <x v="6"/>
    <x v="6"/>
    <s v="16716229170"/>
    <m/>
    <m/>
    <m/>
    <n v="352.16392893305016"/>
    <x v="5"/>
    <x v="29"/>
    <x v="1"/>
    <n v="0"/>
    <x v="41"/>
  </r>
  <r>
    <s v="Journal"/>
    <x v="2"/>
    <s v="Business Intelligence"/>
    <s v="Business Intelligence"/>
    <d v="2024-08-31T00:00:00"/>
    <x v="0"/>
    <s v="50226"/>
    <s v="892981"/>
    <x v="115"/>
    <x v="115"/>
    <s v="16856641557"/>
    <m/>
    <m/>
    <m/>
    <n v="480.22353945415932"/>
    <x v="5"/>
    <x v="5"/>
    <x v="1"/>
    <n v="0"/>
    <x v="131"/>
  </r>
  <r>
    <s v="Journal"/>
    <x v="2"/>
    <s v="Business Intelligence"/>
    <s v="Business Intelligence"/>
    <d v="2024-08-31T00:00:00"/>
    <x v="0"/>
    <s v="49837"/>
    <s v="892305"/>
    <x v="6"/>
    <x v="6"/>
    <s v="16716229170"/>
    <m/>
    <m/>
    <m/>
    <n v="352.16392893305016"/>
    <x v="5"/>
    <x v="29"/>
    <x v="1"/>
    <n v="0"/>
    <x v="41"/>
  </r>
  <r>
    <s v="Journal"/>
    <x v="2"/>
    <s v="Business Intelligence"/>
    <s v="Business Intelligence"/>
    <d v="2024-08-31T00:00:00"/>
    <x v="0"/>
    <s v="51012"/>
    <s v="894102"/>
    <x v="117"/>
    <x v="117"/>
    <s v="16977995014"/>
    <m/>
    <m/>
    <m/>
    <n v="228.10618124072568"/>
    <x v="5"/>
    <x v="69"/>
    <x v="1"/>
    <n v="0"/>
    <x v="132"/>
  </r>
  <r>
    <s v="Journal"/>
    <x v="2"/>
    <s v="Business Intelligence"/>
    <s v="Business Intelligence"/>
    <d v="2024-08-31T00:00:00"/>
    <x v="0"/>
    <s v="50236"/>
    <s v="893114"/>
    <x v="115"/>
    <x v="115"/>
    <s v="16856641557"/>
    <m/>
    <m/>
    <m/>
    <n v="480.22353945415932"/>
    <x v="5"/>
    <x v="5"/>
    <x v="1"/>
    <n v="0"/>
    <x v="131"/>
  </r>
  <r>
    <s v="Journal"/>
    <x v="2"/>
    <s v="Business Intelligence"/>
    <s v="Business Intelligence"/>
    <d v="2024-08-31T00:00:00"/>
    <x v="0"/>
    <s v="50215"/>
    <s v="892970"/>
    <x v="115"/>
    <x v="115"/>
    <s v="16856641557"/>
    <m/>
    <m/>
    <m/>
    <n v="480.22353945415932"/>
    <x v="5"/>
    <x v="5"/>
    <x v="1"/>
    <n v="0"/>
    <x v="131"/>
  </r>
  <r>
    <s v="Journal"/>
    <x v="9"/>
    <s v="Business Intelligence"/>
    <s v="Business Intelligence"/>
    <d v="2024-08-31T00:00:00"/>
    <x v="0"/>
    <s v="51719"/>
    <s v="901419"/>
    <x v="126"/>
    <x v="126"/>
    <s v="19153848364"/>
    <m/>
    <m/>
    <m/>
    <n v="8.81"/>
    <x v="5"/>
    <x v="23"/>
    <x v="1"/>
    <n v="0"/>
    <x v="141"/>
  </r>
  <r>
    <s v="Journal"/>
    <x v="9"/>
    <s v="Business Intelligence"/>
    <s v="Business Intelligence"/>
    <d v="2024-08-31T00:00:00"/>
    <x v="0"/>
    <s v="51840"/>
    <s v="901517"/>
    <x v="127"/>
    <x v="127"/>
    <s v="20379207056"/>
    <m/>
    <m/>
    <m/>
    <n v="26084.89"/>
    <x v="5"/>
    <x v="23"/>
    <x v="1"/>
    <n v="0"/>
    <x v="34"/>
  </r>
  <r>
    <s v="Journal"/>
    <x v="13"/>
    <s v="Business Intelligence"/>
    <s v="Business Intelligence"/>
    <d v="2024-08-31T00:00:00"/>
    <x v="0"/>
    <s v="52167"/>
    <s v="913920"/>
    <x v="0"/>
    <x v="0"/>
    <m/>
    <s v="ICC 770 Soremartec S.A. : P1 Africa-Levant Reports Ongoing"/>
    <m/>
    <s v="TopSide Management Book Elim related to project ICC 770 Soremartec S.A. : P1 Africa-Levant Reports Ongoing"/>
    <n v="-792.04510398720004"/>
    <x v="1"/>
    <x v="20"/>
    <x v="1"/>
    <s v="ICC 770 Soremartec S.A. : P1 Africa-Levant Reports Ongoing"/>
    <x v="31"/>
  </r>
  <r>
    <s v="Journal"/>
    <x v="2"/>
    <s v="Business Intelligence"/>
    <s v="Business Intelligence"/>
    <d v="2024-08-31T00:00:00"/>
    <x v="0"/>
    <s v="50767"/>
    <s v="893705"/>
    <x v="117"/>
    <x v="117"/>
    <s v="16977995014"/>
    <m/>
    <m/>
    <m/>
    <n v="344.16020327548085"/>
    <x v="5"/>
    <x v="69"/>
    <x v="1"/>
    <n v="0"/>
    <x v="132"/>
  </r>
  <r>
    <s v="Journal"/>
    <x v="2"/>
    <s v="Business Intelligence"/>
    <s v="Business Intelligence"/>
    <d v="2024-08-31T00:00:00"/>
    <x v="0"/>
    <s v="49968"/>
    <s v="892694"/>
    <x v="6"/>
    <x v="6"/>
    <s v="16716229170"/>
    <m/>
    <m/>
    <m/>
    <n v="531.24741444853987"/>
    <x v="5"/>
    <x v="29"/>
    <x v="1"/>
    <n v="0"/>
    <x v="41"/>
  </r>
  <r>
    <s v="Journal"/>
    <x v="2"/>
    <s v="Business Intelligence"/>
    <s v="Business Intelligence"/>
    <d v="2024-08-31T00:00:00"/>
    <x v="0"/>
    <s v="50975"/>
    <s v="893931"/>
    <x v="117"/>
    <x v="117"/>
    <s v="16977995014"/>
    <m/>
    <m/>
    <m/>
    <n v="344.16020327548085"/>
    <x v="5"/>
    <x v="69"/>
    <x v="1"/>
    <n v="0"/>
    <x v="132"/>
  </r>
  <r>
    <s v="Journal"/>
    <x v="9"/>
    <s v="Business Intelligence"/>
    <s v="Business Intelligence"/>
    <d v="2024-08-31T00:00:00"/>
    <x v="0"/>
    <s v="52027"/>
    <s v="909263"/>
    <x v="19"/>
    <x v="19"/>
    <s v="17583569682"/>
    <m/>
    <m/>
    <m/>
    <n v="15519.57"/>
    <x v="5"/>
    <x v="21"/>
    <x v="1"/>
    <n v="0"/>
    <x v="53"/>
  </r>
  <r>
    <s v="Journal"/>
    <x v="2"/>
    <s v="Business Intelligence"/>
    <s v="Business Intelligence"/>
    <d v="2024-08-31T00:00:00"/>
    <x v="0"/>
    <s v="50211"/>
    <s v="892967"/>
    <x v="115"/>
    <x v="115"/>
    <s v="16856641557"/>
    <m/>
    <m/>
    <m/>
    <n v="480.22353945415932"/>
    <x v="5"/>
    <x v="5"/>
    <x v="1"/>
    <n v="0"/>
    <x v="131"/>
  </r>
  <r>
    <s v="Journal"/>
    <x v="2"/>
    <s v="Business Intelligence"/>
    <s v="Business Intelligence"/>
    <d v="2024-08-31T00:00:00"/>
    <x v="0"/>
    <s v="49965"/>
    <s v="892833"/>
    <x v="6"/>
    <x v="6"/>
    <s v="16716229170"/>
    <m/>
    <m/>
    <m/>
    <n v="352.16392893305016"/>
    <x v="5"/>
    <x v="29"/>
    <x v="1"/>
    <n v="0"/>
    <x v="41"/>
  </r>
  <r>
    <s v="Journal"/>
    <x v="13"/>
    <s v="Business Intelligence"/>
    <s v="Business Intelligence"/>
    <d v="2024-08-31T00:00:00"/>
    <x v="0"/>
    <s v="49345"/>
    <s v="889830"/>
    <x v="128"/>
    <x v="128"/>
    <m/>
    <m/>
    <m/>
    <m/>
    <n v="23529.469761839999"/>
    <x v="1"/>
    <x v="20"/>
    <x v="1"/>
    <n v="0"/>
    <x v="32"/>
  </r>
  <r>
    <s v="Journal"/>
    <x v="2"/>
    <s v="Business Intelligence"/>
    <s v="Business Intelligence"/>
    <d v="2024-08-31T00:00:00"/>
    <x v="0"/>
    <s v="50234"/>
    <s v="893112"/>
    <x v="115"/>
    <x v="115"/>
    <s v="16856641557"/>
    <m/>
    <m/>
    <m/>
    <n v="480.22353945415932"/>
    <x v="5"/>
    <x v="5"/>
    <x v="1"/>
    <n v="0"/>
    <x v="131"/>
  </r>
  <r>
    <s v="Journal"/>
    <x v="2"/>
    <s v="Business Intelligence"/>
    <s v="Business Intelligence"/>
    <d v="2024-08-31T00:00:00"/>
    <x v="0"/>
    <s v="51132"/>
    <s v="894328"/>
    <x v="117"/>
    <x v="117"/>
    <s v="16977995014"/>
    <m/>
    <m/>
    <m/>
    <n v="344.16020327548085"/>
    <x v="5"/>
    <x v="69"/>
    <x v="1"/>
    <n v="0"/>
    <x v="132"/>
  </r>
  <r>
    <s v="Journal"/>
    <x v="2"/>
    <s v="Business Intelligence"/>
    <s v="Business Intelligence"/>
    <d v="2024-08-31T00:00:00"/>
    <x v="0"/>
    <s v="50097"/>
    <s v="892918"/>
    <x v="6"/>
    <x v="6"/>
    <s v="16716229170"/>
    <m/>
    <m/>
    <m/>
    <n v="531.24741444853987"/>
    <x v="5"/>
    <x v="29"/>
    <x v="1"/>
    <n v="0"/>
    <x v="41"/>
  </r>
  <r>
    <s v="Journal"/>
    <x v="2"/>
    <s v="Business Intelligence"/>
    <s v="Business Intelligence"/>
    <d v="2024-08-31T00:00:00"/>
    <x v="0"/>
    <s v="49861"/>
    <s v="892311"/>
    <x v="6"/>
    <x v="6"/>
    <s v="16716229170"/>
    <m/>
    <m/>
    <m/>
    <n v="352.16392893305016"/>
    <x v="5"/>
    <x v="29"/>
    <x v="1"/>
    <n v="0"/>
    <x v="41"/>
  </r>
  <r>
    <s v="Journal"/>
    <x v="1"/>
    <s v="Business Intelligence"/>
    <s v="Business Intelligence"/>
    <d v="2024-08-31T00:00:00"/>
    <x v="0"/>
    <s v="49357"/>
    <s v="889835"/>
    <x v="53"/>
    <x v="53"/>
    <m/>
    <m/>
    <m/>
    <m/>
    <n v="1488.3011366741509"/>
    <x v="1"/>
    <x v="11"/>
    <x v="1"/>
    <n v="0"/>
    <x v="14"/>
  </r>
  <r>
    <s v="Journal"/>
    <x v="9"/>
    <s v="Business Intelligence"/>
    <s v="Business Intelligence"/>
    <d v="2024-08-31T00:00:00"/>
    <x v="0"/>
    <s v="49271"/>
    <s v="887976"/>
    <x v="107"/>
    <x v="107"/>
    <s v="17583641901"/>
    <m/>
    <m/>
    <s v="Retainer Revenue Recognition"/>
    <n v="183577.06"/>
    <x v="5"/>
    <x v="8"/>
    <x v="1"/>
    <n v="0"/>
    <x v="124"/>
  </r>
  <r>
    <s v="Journal"/>
    <x v="2"/>
    <s v="Business Intelligence"/>
    <s v="Business Intelligence"/>
    <d v="2024-08-31T00:00:00"/>
    <x v="0"/>
    <s v="49933"/>
    <s v="892810"/>
    <x v="6"/>
    <x v="6"/>
    <s v="16716229170"/>
    <m/>
    <m/>
    <m/>
    <n v="177.08255410109734"/>
    <x v="5"/>
    <x v="29"/>
    <x v="1"/>
    <n v="0"/>
    <x v="41"/>
  </r>
  <r>
    <s v="Journal"/>
    <x v="9"/>
    <s v="Business Intelligence"/>
    <s v="Business Intelligence"/>
    <d v="2024-08-31T00:00:00"/>
    <x v="0"/>
    <s v="52166"/>
    <s v="913919"/>
    <x v="0"/>
    <x v="0"/>
    <m/>
    <s v="ICC 1019 ICC in Forth Point Represents Blend360 : Legrand - Cablofil Managed Service Level Agreement"/>
    <m/>
    <s v="TopSide Management Book Elim related to project ICC 1019 ICC in Forth Point Represents Blend360 : Legrand - Cablofil Managed Service Level Agreement"/>
    <n v="-1482.03"/>
    <x v="5"/>
    <x v="11"/>
    <x v="1"/>
    <s v="ICC 1019 ICC in Forth Point Represents Blend360 : Legrand - Cablofil Managed Service Level Agreement"/>
    <x v="14"/>
  </r>
  <r>
    <s v="Journal"/>
    <x v="2"/>
    <s v="Business Intelligence"/>
    <s v="Business Intelligence"/>
    <d v="2024-08-31T00:00:00"/>
    <x v="0"/>
    <s v="49887"/>
    <s v="892323"/>
    <x v="6"/>
    <x v="6"/>
    <s v="16716229170"/>
    <m/>
    <m/>
    <m/>
    <n v="352.16392893305016"/>
    <x v="5"/>
    <x v="29"/>
    <x v="1"/>
    <n v="0"/>
    <x v="41"/>
  </r>
  <r>
    <s v="Journal"/>
    <x v="9"/>
    <s v="Business Intelligence"/>
    <s v="Business Intelligence"/>
    <d v="2024-08-31T00:00:00"/>
    <x v="0"/>
    <s v="51720"/>
    <s v="901421"/>
    <x v="126"/>
    <x v="126"/>
    <s v="19153848364"/>
    <m/>
    <m/>
    <m/>
    <n v="6.15"/>
    <x v="5"/>
    <x v="23"/>
    <x v="1"/>
    <n v="0"/>
    <x v="141"/>
  </r>
  <r>
    <s v="Journal"/>
    <x v="2"/>
    <s v="Business Intelligence"/>
    <s v="Business Intelligence"/>
    <d v="2024-08-31T00:00:00"/>
    <x v="0"/>
    <s v="50810"/>
    <s v="892747"/>
    <x v="117"/>
    <x v="117"/>
    <s v="16977995014"/>
    <m/>
    <m/>
    <m/>
    <n v="228.10618124072568"/>
    <x v="5"/>
    <x v="69"/>
    <x v="1"/>
    <n v="0"/>
    <x v="132"/>
  </r>
  <r>
    <s v="Journal"/>
    <x v="2"/>
    <s v="Business Intelligence"/>
    <s v="Business Intelligence"/>
    <d v="2024-08-31T00:00:00"/>
    <x v="0"/>
    <s v="50112"/>
    <s v="892923"/>
    <x v="6"/>
    <x v="6"/>
    <s v="16716229170"/>
    <m/>
    <m/>
    <m/>
    <n v="352.16392893305016"/>
    <x v="5"/>
    <x v="29"/>
    <x v="1"/>
    <n v="0"/>
    <x v="41"/>
  </r>
  <r>
    <s v="Journal"/>
    <x v="2"/>
    <s v="Business Intelligence"/>
    <s v="Business Intelligence"/>
    <d v="2024-08-31T00:00:00"/>
    <x v="0"/>
    <s v="50113"/>
    <s v="892924"/>
    <x v="6"/>
    <x v="6"/>
    <s v="16716229170"/>
    <m/>
    <m/>
    <m/>
    <n v="352.16392893305016"/>
    <x v="5"/>
    <x v="29"/>
    <x v="1"/>
    <n v="0"/>
    <x v="41"/>
  </r>
  <r>
    <s v="Journal"/>
    <x v="2"/>
    <s v="Business Intelligence"/>
    <s v="Business Intelligence"/>
    <d v="2024-08-31T00:00:00"/>
    <x v="0"/>
    <s v="51205"/>
    <s v="894384"/>
    <x v="117"/>
    <x v="117"/>
    <s v="16977995014"/>
    <m/>
    <m/>
    <m/>
    <n v="344.16020327548085"/>
    <x v="5"/>
    <x v="69"/>
    <x v="1"/>
    <n v="0"/>
    <x v="132"/>
  </r>
  <r>
    <s v="Journal"/>
    <x v="9"/>
    <s v="Business Intelligence"/>
    <s v="Business Intelligence"/>
    <d v="2024-08-31T00:00:00"/>
    <x v="0"/>
    <s v="49228"/>
    <s v="887943"/>
    <x v="129"/>
    <x v="129"/>
    <s v="17500424495"/>
    <m/>
    <m/>
    <s v="Retainer Revenue Recognition"/>
    <n v="16666.669999999998"/>
    <x v="5"/>
    <x v="32"/>
    <x v="1"/>
    <n v="0"/>
    <x v="142"/>
  </r>
  <r>
    <s v="Journal"/>
    <x v="2"/>
    <s v="Business Intelligence"/>
    <s v="Business Intelligence"/>
    <d v="2024-08-31T00:00:00"/>
    <x v="0"/>
    <s v="50232"/>
    <s v="893110"/>
    <x v="115"/>
    <x v="115"/>
    <s v="16856641557"/>
    <m/>
    <m/>
    <m/>
    <n v="480.22353945415932"/>
    <x v="5"/>
    <x v="5"/>
    <x v="1"/>
    <n v="0"/>
    <x v="131"/>
  </r>
  <r>
    <s v="Journal"/>
    <x v="9"/>
    <s v="Business Intelligence"/>
    <s v="Business Intelligence"/>
    <d v="2024-08-31T00:00:00"/>
    <x v="0"/>
    <s v="51625"/>
    <s v="901290"/>
    <x v="130"/>
    <x v="130"/>
    <s v="20660299190"/>
    <m/>
    <m/>
    <m/>
    <n v="4237.45"/>
    <x v="5"/>
    <x v="15"/>
    <x v="1"/>
    <n v="0"/>
    <x v="143"/>
  </r>
  <r>
    <s v="Journal"/>
    <x v="2"/>
    <s v="Business Intelligence"/>
    <s v="Business Intelligence"/>
    <d v="2024-08-31T00:00:00"/>
    <x v="0"/>
    <s v="49917"/>
    <s v="892795"/>
    <x v="6"/>
    <x v="6"/>
    <s v="16716229170"/>
    <m/>
    <m/>
    <m/>
    <n v="590.27476724573751"/>
    <x v="5"/>
    <x v="29"/>
    <x v="1"/>
    <n v="0"/>
    <x v="41"/>
  </r>
  <r>
    <s v="Journal"/>
    <x v="13"/>
    <s v="Business Intelligence"/>
    <s v="Business Intelligence"/>
    <d v="2024-08-31T00:00:00"/>
    <x v="0"/>
    <s v="49340"/>
    <s v="889826"/>
    <x v="113"/>
    <x v="113"/>
    <m/>
    <m/>
    <m/>
    <m/>
    <n v="1333.8229094400001"/>
    <x v="1"/>
    <x v="20"/>
    <x v="1"/>
    <n v="0"/>
    <x v="30"/>
  </r>
  <r>
    <s v="Journal"/>
    <x v="9"/>
    <s v="Business Intelligence"/>
    <s v="Business Intelligence"/>
    <d v="2024-08-31T00:00:00"/>
    <x v="0"/>
    <s v="51828"/>
    <s v="901613"/>
    <x v="60"/>
    <x v="60"/>
    <s v="14339724132"/>
    <m/>
    <m/>
    <m/>
    <n v="5855.82"/>
    <x v="5"/>
    <x v="22"/>
    <x v="1"/>
    <n v="0"/>
    <x v="82"/>
  </r>
  <r>
    <s v="Journal"/>
    <x v="2"/>
    <s v="Business Intelligence"/>
    <s v="Business Intelligence"/>
    <d v="2024-08-31T00:00:00"/>
    <x v="0"/>
    <s v="50114"/>
    <s v="892925"/>
    <x v="6"/>
    <x v="6"/>
    <s v="16716229170"/>
    <m/>
    <m/>
    <m/>
    <n v="531.24741444853987"/>
    <x v="5"/>
    <x v="29"/>
    <x v="1"/>
    <n v="0"/>
    <x v="41"/>
  </r>
  <r>
    <s v="Journal"/>
    <x v="2"/>
    <s v="Business Intelligence"/>
    <s v="Business Intelligence"/>
    <d v="2024-08-31T00:00:00"/>
    <x v="0"/>
    <s v="49781"/>
    <s v="892495"/>
    <x v="6"/>
    <x v="6"/>
    <s v="16716229170"/>
    <m/>
    <m/>
    <m/>
    <n v="590.27476724573751"/>
    <x v="5"/>
    <x v="29"/>
    <x v="1"/>
    <n v="0"/>
    <x v="41"/>
  </r>
  <r>
    <s v="Journal"/>
    <x v="2"/>
    <s v="Business Intelligence"/>
    <s v="Business Intelligence"/>
    <d v="2024-08-31T00:00:00"/>
    <x v="0"/>
    <s v="49876"/>
    <s v="892467"/>
    <x v="6"/>
    <x v="6"/>
    <s v="16716229170"/>
    <m/>
    <m/>
    <m/>
    <n v="396.18442004968142"/>
    <x v="5"/>
    <x v="29"/>
    <x v="1"/>
    <n v="0"/>
    <x v="41"/>
  </r>
  <r>
    <s v="Journal"/>
    <x v="9"/>
    <s v="Business Intelligence"/>
    <s v="Business Intelligence"/>
    <d v="2024-08-31T00:00:00"/>
    <x v="0"/>
    <s v="51726"/>
    <s v="901426"/>
    <x v="131"/>
    <x v="131"/>
    <s v="16530006669"/>
    <m/>
    <m/>
    <m/>
    <n v="22896.14"/>
    <x v="5"/>
    <x v="32"/>
    <x v="1"/>
    <n v="0"/>
    <x v="144"/>
  </r>
  <r>
    <s v="Journal"/>
    <x v="2"/>
    <s v="Business Intelligence"/>
    <s v="Business Intelligence"/>
    <d v="2024-08-31T00:00:00"/>
    <x v="0"/>
    <s v="50238"/>
    <s v="893115"/>
    <x v="115"/>
    <x v="115"/>
    <s v="16856641557"/>
    <m/>
    <m/>
    <m/>
    <n v="480.22353945415932"/>
    <x v="5"/>
    <x v="5"/>
    <x v="1"/>
    <n v="0"/>
    <x v="131"/>
  </r>
  <r>
    <s v="Journal"/>
    <x v="9"/>
    <s v="Business Intelligence"/>
    <s v="Business Intelligence"/>
    <d v="2024-08-31T00:00:00"/>
    <x v="0"/>
    <s v="49267"/>
    <s v="888237"/>
    <x v="105"/>
    <x v="105"/>
    <s v="16456055960"/>
    <m/>
    <m/>
    <s v="Retainer Revenue Recognition"/>
    <n v="90650.65"/>
    <x v="5"/>
    <x v="8"/>
    <x v="1"/>
    <n v="0"/>
    <x v="122"/>
  </r>
  <r>
    <s v="Journal"/>
    <x v="9"/>
    <s v="Business Intelligence"/>
    <s v="Business Intelligence"/>
    <d v="2024-08-31T00:00:00"/>
    <x v="0"/>
    <s v="51764"/>
    <s v="901432"/>
    <x v="132"/>
    <x v="132"/>
    <s v="19569236781"/>
    <m/>
    <m/>
    <m/>
    <n v="3573.04"/>
    <x v="5"/>
    <x v="23"/>
    <x v="1"/>
    <n v="0"/>
    <x v="145"/>
  </r>
  <r>
    <s v="Journal"/>
    <x v="2"/>
    <s v="Business Intelligence"/>
    <s v="Business Intelligence"/>
    <d v="2024-08-31T00:00:00"/>
    <x v="0"/>
    <s v="49848"/>
    <s v="892452"/>
    <x v="6"/>
    <x v="6"/>
    <s v="16716229170"/>
    <m/>
    <m/>
    <m/>
    <n v="176.08196446652508"/>
    <x v="5"/>
    <x v="29"/>
    <x v="1"/>
    <n v="0"/>
    <x v="41"/>
  </r>
  <r>
    <s v="Journal"/>
    <x v="2"/>
    <s v="Business Intelligence"/>
    <s v="Business Intelligence"/>
    <d v="2024-08-31T00:00:00"/>
    <x v="0"/>
    <s v="50041"/>
    <s v="892705"/>
    <x v="6"/>
    <x v="6"/>
    <s v="16716229170"/>
    <m/>
    <m/>
    <m/>
    <n v="396.18442004968142"/>
    <x v="5"/>
    <x v="29"/>
    <x v="1"/>
    <n v="0"/>
    <x v="41"/>
  </r>
  <r>
    <s v="Journal"/>
    <x v="2"/>
    <s v="Business Intelligence"/>
    <s v="Business Intelligence"/>
    <d v="2024-08-31T00:00:00"/>
    <x v="0"/>
    <s v="50039"/>
    <s v="892704"/>
    <x v="6"/>
    <x v="6"/>
    <s v="16716229170"/>
    <m/>
    <m/>
    <m/>
    <n v="352.16392893305016"/>
    <x v="5"/>
    <x v="29"/>
    <x v="1"/>
    <n v="0"/>
    <x v="41"/>
  </r>
  <r>
    <s v="Journal"/>
    <x v="2"/>
    <s v="Business Intelligence"/>
    <s v="Business Intelligence"/>
    <d v="2024-08-31T00:00:00"/>
    <x v="0"/>
    <s v="50201"/>
    <s v="893104"/>
    <x v="115"/>
    <x v="115"/>
    <s v="16856641557"/>
    <m/>
    <m/>
    <m/>
    <n v="480.22353945415932"/>
    <x v="5"/>
    <x v="5"/>
    <x v="1"/>
    <n v="0"/>
    <x v="131"/>
  </r>
  <r>
    <s v="Journal"/>
    <x v="2"/>
    <s v="Business Intelligence"/>
    <s v="Business Intelligence"/>
    <d v="2024-08-31T00:00:00"/>
    <x v="0"/>
    <s v="51052"/>
    <s v="894114"/>
    <x v="117"/>
    <x v="117"/>
    <s v="16977995014"/>
    <m/>
    <m/>
    <m/>
    <n v="228.10618124072568"/>
    <x v="5"/>
    <x v="69"/>
    <x v="1"/>
    <n v="0"/>
    <x v="132"/>
  </r>
  <r>
    <s v="Journal"/>
    <x v="9"/>
    <s v="Business Intelligence"/>
    <s v="Business Intelligence"/>
    <d v="2024-08-31T00:00:00"/>
    <x v="0"/>
    <s v="51815"/>
    <s v="901602"/>
    <x v="18"/>
    <x v="18"/>
    <s v="18657995555"/>
    <m/>
    <m/>
    <m/>
    <n v="1751.52"/>
    <x v="5"/>
    <x v="23"/>
    <x v="1"/>
    <n v="0"/>
    <x v="52"/>
  </r>
  <r>
    <s v="Journal"/>
    <x v="9"/>
    <s v="Business Intelligence"/>
    <s v="Business Intelligence"/>
    <d v="2024-08-31T00:00:00"/>
    <x v="0"/>
    <s v="51778"/>
    <s v="901374"/>
    <x v="132"/>
    <x v="132"/>
    <s v="19569236781"/>
    <m/>
    <m/>
    <m/>
    <n v="-178.35"/>
    <x v="5"/>
    <x v="23"/>
    <x v="1"/>
    <n v="0"/>
    <x v="145"/>
  </r>
  <r>
    <s v="Journal"/>
    <x v="2"/>
    <s v="Business Intelligence"/>
    <s v="Business Intelligence"/>
    <d v="2024-08-31T00:00:00"/>
    <x v="0"/>
    <s v="49779"/>
    <s v="892407"/>
    <x v="6"/>
    <x v="6"/>
    <s v="16716229170"/>
    <m/>
    <m/>
    <m/>
    <n v="352.16392893305016"/>
    <x v="5"/>
    <x v="29"/>
    <x v="1"/>
    <n v="0"/>
    <x v="41"/>
  </r>
  <r>
    <s v="Journal"/>
    <x v="2"/>
    <s v="Business Intelligence"/>
    <s v="Business Intelligence"/>
    <d v="2024-08-31T00:00:00"/>
    <x v="0"/>
    <s v="50854"/>
    <s v="893760"/>
    <x v="117"/>
    <x v="117"/>
    <s v="16977995014"/>
    <m/>
    <m/>
    <m/>
    <n v="228.10618124072568"/>
    <x v="5"/>
    <x v="69"/>
    <x v="1"/>
    <n v="0"/>
    <x v="132"/>
  </r>
  <r>
    <s v="Journal"/>
    <x v="9"/>
    <s v="Business Intelligence"/>
    <s v="Business Intelligence"/>
    <d v="2024-08-31T00:00:00"/>
    <x v="0"/>
    <s v="51629"/>
    <s v="901293"/>
    <x v="130"/>
    <x v="130"/>
    <s v="20660299190"/>
    <m/>
    <m/>
    <m/>
    <n v="4459.2299999999996"/>
    <x v="5"/>
    <x v="15"/>
    <x v="1"/>
    <n v="0"/>
    <x v="143"/>
  </r>
  <r>
    <s v="Journal"/>
    <x v="2"/>
    <s v="Business Intelligence"/>
    <s v="Business Intelligence"/>
    <d v="2024-08-31T00:00:00"/>
    <x v="0"/>
    <s v="49915"/>
    <s v="892793"/>
    <x v="6"/>
    <x v="6"/>
    <s v="16716229170"/>
    <m/>
    <m/>
    <m/>
    <n v="352.16392893305016"/>
    <x v="5"/>
    <x v="29"/>
    <x v="1"/>
    <n v="0"/>
    <x v="41"/>
  </r>
  <r>
    <s v="Journal"/>
    <x v="9"/>
    <s v="Business Intelligence"/>
    <s v="Business Intelligence"/>
    <d v="2024-08-31T00:00:00"/>
    <x v="0"/>
    <s v="51758"/>
    <s v="901359"/>
    <x v="132"/>
    <x v="132"/>
    <s v="19569236781"/>
    <m/>
    <m/>
    <m/>
    <n v="4200.46"/>
    <x v="5"/>
    <x v="23"/>
    <x v="1"/>
    <n v="0"/>
    <x v="145"/>
  </r>
  <r>
    <s v="Journal"/>
    <x v="13"/>
    <s v="Business Intelligence"/>
    <s v="Business Intelligence"/>
    <d v="2024-08-31T00:00:00"/>
    <x v="0"/>
    <s v="43593"/>
    <s v="755714"/>
    <x v="133"/>
    <x v="133"/>
    <m/>
    <m/>
    <m/>
    <m/>
    <n v="2063.2573130400001"/>
    <x v="1"/>
    <x v="20"/>
    <x v="1"/>
    <n v="0"/>
    <x v="31"/>
  </r>
  <r>
    <s v="Journal"/>
    <x v="2"/>
    <s v="Business Intelligence"/>
    <s v="Business Intelligence"/>
    <d v="2024-08-31T00:00:00"/>
    <x v="0"/>
    <s v="50076"/>
    <s v="892906"/>
    <x v="6"/>
    <x v="6"/>
    <s v="16716229170"/>
    <m/>
    <m/>
    <m/>
    <n v="352.16392893305016"/>
    <x v="5"/>
    <x v="29"/>
    <x v="1"/>
    <n v="0"/>
    <x v="41"/>
  </r>
  <r>
    <s v="Journal"/>
    <x v="9"/>
    <s v="Business Intelligence"/>
    <s v="Business Intelligence"/>
    <d v="2024-08-31T00:00:00"/>
    <x v="0"/>
    <s v="51691"/>
    <s v="901497"/>
    <x v="121"/>
    <x v="121"/>
    <s v="14229444097"/>
    <m/>
    <m/>
    <m/>
    <n v="19.5"/>
    <x v="5"/>
    <x v="15"/>
    <x v="1"/>
    <n v="0"/>
    <x v="136"/>
  </r>
  <r>
    <s v="Journal"/>
    <x v="2"/>
    <s v="Business Intelligence"/>
    <s v="Business Intelligence"/>
    <d v="2024-08-31T00:00:00"/>
    <x v="0"/>
    <s v="50004"/>
    <s v="892342"/>
    <x v="6"/>
    <x v="6"/>
    <s v="16716229170"/>
    <m/>
    <m/>
    <m/>
    <n v="649.3023678976873"/>
    <x v="5"/>
    <x v="29"/>
    <x v="1"/>
    <n v="0"/>
    <x v="41"/>
  </r>
  <r>
    <s v="Journal"/>
    <x v="9"/>
    <s v="Business Intelligence"/>
    <s v="Business Intelligence"/>
    <d v="2024-08-31T00:00:00"/>
    <x v="0"/>
    <s v="51830"/>
    <s v="901614"/>
    <x v="123"/>
    <x v="123"/>
    <s v="19569235802"/>
    <m/>
    <m/>
    <m/>
    <n v="4123.3599999999997"/>
    <x v="5"/>
    <x v="23"/>
    <x v="1"/>
    <n v="0"/>
    <x v="138"/>
  </r>
  <r>
    <s v="Journal"/>
    <x v="9"/>
    <s v="Business Intelligence"/>
    <s v="Business Intelligence"/>
    <d v="2024-08-31T00:00:00"/>
    <x v="0"/>
    <s v="49220"/>
    <s v="887939"/>
    <x v="134"/>
    <x v="134"/>
    <s v="19763827879"/>
    <m/>
    <m/>
    <s v="Retainer Revenue Recognition"/>
    <n v="10000"/>
    <x v="5"/>
    <x v="73"/>
    <x v="1"/>
    <n v="0"/>
    <x v="146"/>
  </r>
  <r>
    <s v="Journal"/>
    <x v="9"/>
    <s v="Business Intelligence"/>
    <s v="Business Intelligence"/>
    <d v="2024-08-31T00:00:00"/>
    <x v="0"/>
    <s v="49232"/>
    <s v="887947"/>
    <x v="109"/>
    <x v="109"/>
    <s v="14229981754"/>
    <m/>
    <m/>
    <s v="Retainer Revenue Recognition"/>
    <n v="25453.61"/>
    <x v="5"/>
    <x v="67"/>
    <x v="1"/>
    <n v="0"/>
    <x v="126"/>
  </r>
  <r>
    <s v="Journal"/>
    <x v="9"/>
    <s v="Business Intelligence"/>
    <s v="Business Intelligence"/>
    <d v="2024-08-31T00:00:00"/>
    <x v="0"/>
    <s v="51788"/>
    <s v="901382"/>
    <x v="123"/>
    <x v="123"/>
    <s v="19569235802"/>
    <m/>
    <m/>
    <m/>
    <n v="3.09"/>
    <x v="5"/>
    <x v="23"/>
    <x v="1"/>
    <n v="0"/>
    <x v="138"/>
  </r>
  <r>
    <s v="Journal"/>
    <x v="2"/>
    <s v="Business Intelligence"/>
    <s v="Business Intelligence"/>
    <d v="2024-08-31T00:00:00"/>
    <x v="0"/>
    <s v="49966"/>
    <s v="892338"/>
    <x v="6"/>
    <x v="6"/>
    <s v="16716229170"/>
    <m/>
    <m/>
    <m/>
    <n v="396.18442004968142"/>
    <x v="5"/>
    <x v="29"/>
    <x v="1"/>
    <n v="0"/>
    <x v="41"/>
  </r>
  <r>
    <s v="Journal"/>
    <x v="2"/>
    <s v="Business Intelligence"/>
    <s v="Business Intelligence"/>
    <d v="2024-08-31T00:00:00"/>
    <x v="0"/>
    <s v="50080"/>
    <s v="892357"/>
    <x v="6"/>
    <x v="6"/>
    <s v="16716229170"/>
    <m/>
    <m/>
    <m/>
    <n v="440.20491116631274"/>
    <x v="5"/>
    <x v="29"/>
    <x v="1"/>
    <n v="0"/>
    <x v="41"/>
  </r>
  <r>
    <s v="Journal"/>
    <x v="9"/>
    <s v="Business Intelligence"/>
    <s v="Business Intelligence"/>
    <d v="2024-08-31T00:00:00"/>
    <x v="0"/>
    <s v="51839"/>
    <s v="901623"/>
    <x v="127"/>
    <x v="127"/>
    <s v="20379207056"/>
    <m/>
    <m/>
    <m/>
    <n v="12984.48"/>
    <x v="5"/>
    <x v="23"/>
    <x v="1"/>
    <n v="0"/>
    <x v="34"/>
  </r>
  <r>
    <s v="Journal"/>
    <x v="2"/>
    <s v="Business Intelligence"/>
    <s v="Business Intelligence"/>
    <d v="2024-08-31T00:00:00"/>
    <x v="0"/>
    <s v="51243"/>
    <s v="894411"/>
    <x v="117"/>
    <x v="117"/>
    <s v="16977995014"/>
    <m/>
    <m/>
    <m/>
    <n v="344.16020327548085"/>
    <x v="5"/>
    <x v="69"/>
    <x v="1"/>
    <n v="0"/>
    <x v="132"/>
  </r>
  <r>
    <s v="Journal"/>
    <x v="2"/>
    <s v="Business Intelligence"/>
    <s v="Business Intelligence"/>
    <d v="2024-08-31T00:00:00"/>
    <x v="0"/>
    <s v="50683"/>
    <s v="893523"/>
    <x v="117"/>
    <x v="117"/>
    <s v="16977995014"/>
    <m/>
    <m/>
    <m/>
    <n v="344.16020327548085"/>
    <x v="5"/>
    <x v="69"/>
    <x v="1"/>
    <n v="0"/>
    <x v="132"/>
  </r>
  <r>
    <s v="Journal"/>
    <x v="9"/>
    <s v="Business Intelligence"/>
    <s v="Business Intelligence"/>
    <d v="2024-08-31T00:00:00"/>
    <x v="0"/>
    <s v="49293"/>
    <s v="888142"/>
    <x v="44"/>
    <x v="44"/>
    <s v="18845868143"/>
    <m/>
    <m/>
    <s v="Retainer Revenue Recognition"/>
    <n v="1941.97"/>
    <x v="5"/>
    <x v="31"/>
    <x v="1"/>
    <n v="0"/>
    <x v="72"/>
  </r>
  <r>
    <s v="Journal"/>
    <x v="2"/>
    <s v="Business Intelligence"/>
    <s v="Business Intelligence"/>
    <d v="2024-08-31T00:00:00"/>
    <x v="0"/>
    <s v="50043"/>
    <s v="892886"/>
    <x v="6"/>
    <x v="6"/>
    <s v="16716229170"/>
    <m/>
    <m/>
    <m/>
    <n v="649.3023678976873"/>
    <x v="5"/>
    <x v="29"/>
    <x v="1"/>
    <n v="0"/>
    <x v="41"/>
  </r>
  <r>
    <s v="Journal"/>
    <x v="9"/>
    <s v="Business Intelligence"/>
    <s v="Business Intelligence"/>
    <d v="2024-08-31T00:00:00"/>
    <x v="0"/>
    <s v="52166"/>
    <s v="913919"/>
    <x v="0"/>
    <x v="0"/>
    <m/>
    <s v="ICC 1051 Wyndham Hotels and Resorts : Wyndham - Guest Analytics Retainer"/>
    <m/>
    <s v="TopSide Management Book Elim related to project ICC 1051 Wyndham Hotels and Resorts : Wyndham - Guest Analytics Retainer"/>
    <n v="-12017.6"/>
    <x v="5"/>
    <x v="6"/>
    <x v="1"/>
    <s v="ICC 1051 Wyndham Hotels and Resorts : Wyndham - Guest Analytics Retainer"/>
    <x v="8"/>
  </r>
  <r>
    <s v="Journal"/>
    <x v="2"/>
    <s v="Business Intelligence"/>
    <s v="Business Intelligence"/>
    <d v="2024-08-31T00:00:00"/>
    <x v="0"/>
    <s v="50198"/>
    <s v="893102"/>
    <x v="115"/>
    <x v="115"/>
    <s v="16856641557"/>
    <m/>
    <m/>
    <m/>
    <n v="480.22353945415932"/>
    <x v="5"/>
    <x v="5"/>
    <x v="1"/>
    <n v="0"/>
    <x v="131"/>
  </r>
  <r>
    <s v="Journal"/>
    <x v="2"/>
    <s v="Business Intelligence"/>
    <s v="Business Intelligence"/>
    <d v="2024-08-31T00:00:00"/>
    <x v="0"/>
    <s v="50600"/>
    <s v="893603"/>
    <x v="117"/>
    <x v="117"/>
    <s v="16977995014"/>
    <m/>
    <m/>
    <m/>
    <n v="344.16020327548085"/>
    <x v="5"/>
    <x v="69"/>
    <x v="1"/>
    <n v="0"/>
    <x v="132"/>
  </r>
  <r>
    <s v="Journal"/>
    <x v="2"/>
    <s v="Business Intelligence"/>
    <s v="Business Intelligence"/>
    <d v="2024-08-31T00:00:00"/>
    <x v="0"/>
    <s v="50213"/>
    <s v="892968"/>
    <x v="115"/>
    <x v="115"/>
    <s v="16856641557"/>
    <m/>
    <m/>
    <m/>
    <n v="480.22353945415932"/>
    <x v="5"/>
    <x v="5"/>
    <x v="1"/>
    <n v="0"/>
    <x v="131"/>
  </r>
  <r>
    <s v="Journal"/>
    <x v="9"/>
    <s v="Business Intelligence"/>
    <s v="Business Intelligence"/>
    <d v="2024-08-31T00:00:00"/>
    <x v="0"/>
    <s v="49257"/>
    <s v="887964"/>
    <x v="112"/>
    <x v="112"/>
    <s v="20298599795"/>
    <m/>
    <m/>
    <s v="Retainer Revenue Recognition"/>
    <n v="8717.81"/>
    <x v="5"/>
    <x v="68"/>
    <x v="1"/>
    <n v="0"/>
    <x v="129"/>
  </r>
  <r>
    <s v="Journal"/>
    <x v="2"/>
    <s v="Business Intelligence"/>
    <s v="Business Intelligence"/>
    <d v="2024-08-31T00:00:00"/>
    <x v="0"/>
    <s v="50934"/>
    <s v="893899"/>
    <x v="117"/>
    <x v="117"/>
    <s v="16977995014"/>
    <m/>
    <m/>
    <m/>
    <n v="190.08848436727141"/>
    <x v="5"/>
    <x v="69"/>
    <x v="1"/>
    <n v="0"/>
    <x v="132"/>
  </r>
  <r>
    <s v="Journal"/>
    <x v="9"/>
    <s v="Business Intelligence"/>
    <s v="Business Intelligence"/>
    <d v="2024-08-31T00:00:00"/>
    <x v="0"/>
    <s v="51723"/>
    <s v="901423"/>
    <x v="18"/>
    <x v="18"/>
    <s v="18657995555"/>
    <m/>
    <m/>
    <m/>
    <n v="372.74"/>
    <x v="5"/>
    <x v="23"/>
    <x v="1"/>
    <n v="0"/>
    <x v="52"/>
  </r>
  <r>
    <s v="Journal"/>
    <x v="9"/>
    <s v="Business Intelligence"/>
    <s v="Business Intelligence"/>
    <d v="2024-08-31T00:00:00"/>
    <x v="0"/>
    <s v="51799"/>
    <s v="901439"/>
    <x v="18"/>
    <x v="18"/>
    <s v="18657995555"/>
    <m/>
    <m/>
    <m/>
    <n v="5098.99"/>
    <x v="5"/>
    <x v="23"/>
    <x v="1"/>
    <n v="0"/>
    <x v="52"/>
  </r>
  <r>
    <s v="Journal"/>
    <x v="9"/>
    <s v="Business Intelligence"/>
    <s v="Business Intelligence"/>
    <d v="2024-08-31T00:00:00"/>
    <x v="0"/>
    <s v="51737"/>
    <s v="901348"/>
    <x v="135"/>
    <x v="135"/>
    <s v="18821214569"/>
    <m/>
    <m/>
    <m/>
    <n v="36330.6"/>
    <x v="5"/>
    <x v="15"/>
    <x v="1"/>
    <n v="0"/>
    <x v="147"/>
  </r>
  <r>
    <s v="Journal"/>
    <x v="2"/>
    <s v="Business Intelligence"/>
    <s v="Business Intelligence"/>
    <d v="2024-08-31T00:00:00"/>
    <x v="0"/>
    <s v="49885"/>
    <s v="892474"/>
    <x v="6"/>
    <x v="6"/>
    <s v="16716229170"/>
    <m/>
    <m/>
    <m/>
    <n v="352.16392893305016"/>
    <x v="5"/>
    <x v="29"/>
    <x v="1"/>
    <n v="0"/>
    <x v="41"/>
  </r>
  <r>
    <s v="Journal"/>
    <x v="2"/>
    <s v="Business Intelligence"/>
    <s v="Business Intelligence"/>
    <d v="2024-08-31T00:00:00"/>
    <x v="0"/>
    <s v="50641"/>
    <s v="893640"/>
    <x v="117"/>
    <x v="117"/>
    <s v="16977995014"/>
    <m/>
    <m/>
    <m/>
    <n v="344.16020327548085"/>
    <x v="5"/>
    <x v="69"/>
    <x v="1"/>
    <n v="0"/>
    <x v="132"/>
  </r>
  <r>
    <s v="Journal"/>
    <x v="1"/>
    <s v="Business Intelligence"/>
    <s v="Business Intelligence"/>
    <d v="2024-08-31T00:00:00"/>
    <x v="0"/>
    <s v="49421"/>
    <s v="889895"/>
    <x v="136"/>
    <x v="136"/>
    <m/>
    <m/>
    <m/>
    <m/>
    <n v="10527.23591603364"/>
    <x v="1"/>
    <x v="12"/>
    <x v="1"/>
    <n v="0"/>
    <x v="28"/>
  </r>
  <r>
    <s v="Journal"/>
    <x v="9"/>
    <s v="Business Intelligence"/>
    <s v="Business Intelligence"/>
    <d v="2024-08-31T00:00:00"/>
    <x v="0"/>
    <s v="49273"/>
    <s v="888240"/>
    <x v="31"/>
    <x v="31"/>
    <s v="16336551605"/>
    <m/>
    <m/>
    <s v="Retainer Revenue Recognition"/>
    <n v="26985.88"/>
    <x v="5"/>
    <x v="6"/>
    <x v="1"/>
    <n v="0"/>
    <x v="8"/>
  </r>
  <r>
    <s v="Journal"/>
    <x v="9"/>
    <s v="Business Intelligence"/>
    <s v="Business Intelligence"/>
    <d v="2024-08-31T00:00:00"/>
    <x v="0"/>
    <s v="51732"/>
    <s v="901343"/>
    <x v="18"/>
    <x v="18"/>
    <s v="18657995555"/>
    <m/>
    <m/>
    <m/>
    <n v="150.01"/>
    <x v="5"/>
    <x v="23"/>
    <x v="1"/>
    <n v="0"/>
    <x v="52"/>
  </r>
  <r>
    <s v="Journal"/>
    <x v="7"/>
    <s v="Business Intelligence"/>
    <s v="Business Intelligence"/>
    <d v="2024-08-31T00:00:00"/>
    <x v="0"/>
    <s v="52169"/>
    <s v="913922"/>
    <x v="0"/>
    <x v="0"/>
    <m/>
    <s v="ICC 782 ICC India representing FPAI : British Telecom - Qlik Development"/>
    <m/>
    <s v="TopSide Management Book Elim related to project ICC 782 ICC India representing FPAI : British Telecom - Qlik Development"/>
    <n v="-7489.5521777215299"/>
    <x v="0"/>
    <x v="12"/>
    <x v="0"/>
    <s v="ICC 782 ICC India representing FPAI : British Telecom - Qlik Development"/>
    <x v="29"/>
  </r>
  <r>
    <s v="Journal"/>
    <x v="9"/>
    <s v="Business Intelligence"/>
    <s v="Business Intelligence"/>
    <d v="2024-08-31T00:00:00"/>
    <x v="0"/>
    <s v="51825"/>
    <s v="901610"/>
    <x v="123"/>
    <x v="123"/>
    <s v="19569235802"/>
    <m/>
    <m/>
    <m/>
    <n v="11832.51"/>
    <x v="5"/>
    <x v="23"/>
    <x v="1"/>
    <n v="0"/>
    <x v="138"/>
  </r>
  <r>
    <s v="Journal"/>
    <x v="2"/>
    <s v="Business Intelligence"/>
    <s v="Business Intelligence"/>
    <d v="2024-08-31T00:00:00"/>
    <x v="0"/>
    <s v="50474"/>
    <s v="893184"/>
    <x v="117"/>
    <x v="117"/>
    <s v="16977995014"/>
    <m/>
    <m/>
    <m/>
    <n v="344.16020327548085"/>
    <x v="5"/>
    <x v="69"/>
    <x v="1"/>
    <n v="0"/>
    <x v="132"/>
  </r>
  <r>
    <s v="Journal"/>
    <x v="9"/>
    <s v="Business Intelligence"/>
    <s v="Business Intelligence"/>
    <d v="2024-08-31T00:00:00"/>
    <x v="0"/>
    <s v="51735"/>
    <s v="901346"/>
    <x v="135"/>
    <x v="135"/>
    <s v="18821214569"/>
    <m/>
    <m/>
    <m/>
    <n v="5829.33"/>
    <x v="5"/>
    <x v="15"/>
    <x v="1"/>
    <n v="0"/>
    <x v="147"/>
  </r>
  <r>
    <s v="Journal"/>
    <x v="9"/>
    <s v="Business Intelligence"/>
    <s v="Business Intelligence"/>
    <d v="2024-08-31T00:00:00"/>
    <x v="0"/>
    <s v="51811"/>
    <s v="901599"/>
    <x v="18"/>
    <x v="18"/>
    <s v="18657995555"/>
    <m/>
    <m/>
    <m/>
    <n v="2269"/>
    <x v="5"/>
    <x v="23"/>
    <x v="1"/>
    <n v="0"/>
    <x v="52"/>
  </r>
  <r>
    <s v="Journal"/>
    <x v="9"/>
    <s v="Business Intelligence"/>
    <s v="Business Intelligence"/>
    <d v="2024-08-31T00:00:00"/>
    <x v="0"/>
    <s v="51724"/>
    <s v="901424"/>
    <x v="131"/>
    <x v="131"/>
    <s v="16530006669"/>
    <m/>
    <m/>
    <m/>
    <n v="8531.85"/>
    <x v="5"/>
    <x v="32"/>
    <x v="1"/>
    <n v="0"/>
    <x v="144"/>
  </r>
  <r>
    <s v="Journal"/>
    <x v="9"/>
    <s v="Business Intelligence"/>
    <s v="Business Intelligence"/>
    <d v="2024-08-31T00:00:00"/>
    <x v="0"/>
    <s v="52166"/>
    <s v="913919"/>
    <x v="0"/>
    <x v="0"/>
    <m/>
    <s v="ICC 867 CVS Health : Retail Analytics DS and BI - 2024"/>
    <m/>
    <s v="TopSide Management Book Elim related to project ICC 867 CVS Health : Retail Analytics DS and BI - 2024"/>
    <n v="-8804.1"/>
    <x v="5"/>
    <x v="3"/>
    <x v="1"/>
    <s v="ICC 867 CVS Health : Retail Analytics DS and BI - 2024"/>
    <x v="3"/>
  </r>
  <r>
    <s v="Journal"/>
    <x v="13"/>
    <s v="Business Intelligence"/>
    <s v="Business Intelligence"/>
    <d v="2024-08-31T00:00:00"/>
    <x v="0"/>
    <s v="52167"/>
    <s v="913920"/>
    <x v="0"/>
    <x v="0"/>
    <m/>
    <s v="ICC 1007 Soremartec S.A. : Offshore Business Insights Support"/>
    <m/>
    <s v="TopSide Management Book Elim related to project ICC 1007 Soremartec S.A. : Offshore Business Insights Support"/>
    <n v="-2383.3089976751999"/>
    <x v="1"/>
    <x v="20"/>
    <x v="1"/>
    <s v="ICC 1007 Soremartec S.A. : Offshore Business Insights Support"/>
    <x v="32"/>
  </r>
  <r>
    <s v="Journal"/>
    <x v="9"/>
    <s v="Business Intelligence"/>
    <s v="Business Intelligence"/>
    <d v="2024-08-31T00:00:00"/>
    <x v="0"/>
    <s v="51774"/>
    <s v="901370"/>
    <x v="132"/>
    <x v="132"/>
    <s v="19569236781"/>
    <m/>
    <m/>
    <m/>
    <n v="-1189.49"/>
    <x v="5"/>
    <x v="23"/>
    <x v="1"/>
    <n v="0"/>
    <x v="145"/>
  </r>
  <r>
    <s v="Journal"/>
    <x v="1"/>
    <s v="Business Intelligence"/>
    <s v="Business Intelligence"/>
    <d v="2024-08-31T00:00:00"/>
    <x v="0"/>
    <s v="49424"/>
    <s v="889899"/>
    <x v="137"/>
    <x v="137"/>
    <m/>
    <m/>
    <m/>
    <m/>
    <n v="9474.5123244302758"/>
    <x v="1"/>
    <x v="12"/>
    <x v="1"/>
    <n v="0"/>
    <x v="148"/>
  </r>
  <r>
    <s v="Journal"/>
    <x v="2"/>
    <s v="Business Intelligence"/>
    <s v="Business Intelligence"/>
    <d v="2024-08-31T00:00:00"/>
    <x v="0"/>
    <s v="49827"/>
    <s v="892439"/>
    <x v="6"/>
    <x v="6"/>
    <s v="16716229170"/>
    <m/>
    <m/>
    <m/>
    <n v="352.16392893305016"/>
    <x v="5"/>
    <x v="29"/>
    <x v="1"/>
    <n v="0"/>
    <x v="41"/>
  </r>
  <r>
    <s v="Journal"/>
    <x v="9"/>
    <s v="Business Intelligence"/>
    <s v="Business Intelligence"/>
    <d v="2024-08-31T00:00:00"/>
    <x v="0"/>
    <s v="51631"/>
    <s v="901390"/>
    <x v="130"/>
    <x v="130"/>
    <s v="20660299190"/>
    <m/>
    <m/>
    <m/>
    <n v="16630.87"/>
    <x v="5"/>
    <x v="15"/>
    <x v="1"/>
    <n v="0"/>
    <x v="143"/>
  </r>
  <r>
    <s v="Journal"/>
    <x v="9"/>
    <s v="Business Intelligence"/>
    <s v="Business Intelligence"/>
    <d v="2024-08-31T00:00:00"/>
    <x v="0"/>
    <s v="51761"/>
    <s v="901361"/>
    <x v="132"/>
    <x v="132"/>
    <s v="19569236781"/>
    <m/>
    <m/>
    <m/>
    <n v="18207.150000000001"/>
    <x v="5"/>
    <x v="23"/>
    <x v="1"/>
    <n v="0"/>
    <x v="145"/>
  </r>
  <r>
    <s v="Journal"/>
    <x v="2"/>
    <s v="Business Intelligence"/>
    <s v="Business Intelligence"/>
    <d v="2024-08-31T00:00:00"/>
    <x v="0"/>
    <s v="51392"/>
    <s v="894702"/>
    <x v="117"/>
    <x v="117"/>
    <s v="16977995014"/>
    <m/>
    <m/>
    <m/>
    <n v="228.10618124072568"/>
    <x v="5"/>
    <x v="69"/>
    <x v="1"/>
    <n v="0"/>
    <x v="132"/>
  </r>
  <r>
    <s v="Journal"/>
    <x v="9"/>
    <s v="Business Intelligence"/>
    <s v="Business Intelligence"/>
    <d v="2024-08-31T00:00:00"/>
    <x v="0"/>
    <s v="51728"/>
    <s v="901340"/>
    <x v="135"/>
    <x v="135"/>
    <s v="18821214569"/>
    <m/>
    <m/>
    <m/>
    <n v="11443.28"/>
    <x v="5"/>
    <x v="15"/>
    <x v="1"/>
    <n v="0"/>
    <x v="147"/>
  </r>
  <r>
    <s v="Journal"/>
    <x v="2"/>
    <s v="Business Intelligence"/>
    <s v="Business Intelligence"/>
    <d v="2024-08-31T00:00:00"/>
    <x v="0"/>
    <s v="49985"/>
    <s v="892512"/>
    <x v="6"/>
    <x v="6"/>
    <s v="16716229170"/>
    <m/>
    <m/>
    <m/>
    <n v="352.16392893305016"/>
    <x v="5"/>
    <x v="29"/>
    <x v="1"/>
    <n v="0"/>
    <x v="41"/>
  </r>
  <r>
    <s v="Journal"/>
    <x v="9"/>
    <s v="Business Intelligence"/>
    <s v="Business Intelligence"/>
    <d v="2024-08-31T00:00:00"/>
    <x v="0"/>
    <s v="49626"/>
    <s v="891061"/>
    <x v="93"/>
    <x v="93"/>
    <s v="19934646100"/>
    <m/>
    <m/>
    <s v="Rev Rec Aug"/>
    <n v="13000"/>
    <x v="5"/>
    <x v="8"/>
    <x v="1"/>
    <n v="0"/>
    <x v="110"/>
  </r>
  <r>
    <s v="Journal"/>
    <x v="9"/>
    <s v="Business Intelligence"/>
    <s v="Business Intelligence"/>
    <d v="2024-08-31T00:00:00"/>
    <x v="0"/>
    <s v="49226"/>
    <s v="888136"/>
    <x v="138"/>
    <x v="138"/>
    <s v="15799538994"/>
    <m/>
    <m/>
    <s v="Retainer Revenue Recognition"/>
    <n v="21500"/>
    <x v="5"/>
    <x v="32"/>
    <x v="1"/>
    <n v="0"/>
    <x v="149"/>
  </r>
  <r>
    <s v="Journal"/>
    <x v="9"/>
    <s v="Business Intelligence"/>
    <s v="Business Intelligence"/>
    <d v="2024-08-31T00:00:00"/>
    <x v="0"/>
    <s v="51694"/>
    <s v="901500"/>
    <x v="121"/>
    <x v="121"/>
    <s v="14229444097"/>
    <m/>
    <m/>
    <m/>
    <n v="2982.1"/>
    <x v="5"/>
    <x v="15"/>
    <x v="1"/>
    <n v="0"/>
    <x v="136"/>
  </r>
  <r>
    <s v="Journal"/>
    <x v="9"/>
    <s v="Business Intelligence"/>
    <s v="Business Intelligence"/>
    <d v="2024-08-31T00:00:00"/>
    <x v="0"/>
    <s v="51784"/>
    <s v="901379"/>
    <x v="123"/>
    <x v="123"/>
    <s v="19569235802"/>
    <m/>
    <m/>
    <m/>
    <n v="7.23"/>
    <x v="5"/>
    <x v="23"/>
    <x v="1"/>
    <n v="0"/>
    <x v="138"/>
  </r>
  <r>
    <s v="Journal"/>
    <x v="2"/>
    <s v="Business Intelligence"/>
    <s v="Business Intelligence"/>
    <d v="2024-08-31T00:00:00"/>
    <x v="0"/>
    <s v="49999"/>
    <s v="892340"/>
    <x v="6"/>
    <x v="6"/>
    <s v="16716229170"/>
    <m/>
    <m/>
    <m/>
    <n v="352.16392893305016"/>
    <x v="5"/>
    <x v="29"/>
    <x v="1"/>
    <n v="0"/>
    <x v="41"/>
  </r>
  <r>
    <s v="Journal"/>
    <x v="2"/>
    <s v="Business Intelligence"/>
    <s v="Business Intelligence"/>
    <d v="2024-08-31T00:00:00"/>
    <x v="0"/>
    <s v="50062"/>
    <s v="892711"/>
    <x v="6"/>
    <x v="6"/>
    <s v="16716229170"/>
    <m/>
    <m/>
    <m/>
    <n v="501.73361412256492"/>
    <x v="5"/>
    <x v="29"/>
    <x v="1"/>
    <n v="0"/>
    <x v="41"/>
  </r>
  <r>
    <s v="Journal"/>
    <x v="9"/>
    <s v="Business Intelligence"/>
    <s v="Business Intelligence"/>
    <d v="2024-08-31T00:00:00"/>
    <x v="0"/>
    <s v="51773"/>
    <s v="901436"/>
    <x v="18"/>
    <x v="18"/>
    <s v="18657995555"/>
    <m/>
    <m/>
    <m/>
    <n v="14840.77"/>
    <x v="5"/>
    <x v="23"/>
    <x v="1"/>
    <n v="0"/>
    <x v="52"/>
  </r>
  <r>
    <s v="Journal"/>
    <x v="2"/>
    <s v="Business Intelligence"/>
    <s v="Business Intelligence"/>
    <d v="2024-08-31T00:00:00"/>
    <x v="0"/>
    <s v="50203"/>
    <s v="893105"/>
    <x v="115"/>
    <x v="115"/>
    <s v="16856641557"/>
    <m/>
    <m/>
    <m/>
    <n v="480.22353945415932"/>
    <x v="5"/>
    <x v="5"/>
    <x v="1"/>
    <n v="0"/>
    <x v="131"/>
  </r>
  <r>
    <s v="Journal"/>
    <x v="9"/>
    <s v="Business Intelligence"/>
    <s v="Business Intelligence"/>
    <d v="2024-08-31T00:00:00"/>
    <x v="0"/>
    <s v="51698"/>
    <s v="901320"/>
    <x v="121"/>
    <x v="121"/>
    <s v="14229444097"/>
    <m/>
    <m/>
    <m/>
    <n v="15.95"/>
    <x v="5"/>
    <x v="15"/>
    <x v="1"/>
    <n v="0"/>
    <x v="136"/>
  </r>
  <r>
    <s v="Journal"/>
    <x v="2"/>
    <s v="Business Intelligence"/>
    <s v="Business Intelligence"/>
    <d v="2024-08-31T00:00:00"/>
    <x v="0"/>
    <s v="50095"/>
    <s v="892916"/>
    <x v="6"/>
    <x v="6"/>
    <s v="16716229170"/>
    <m/>
    <m/>
    <m/>
    <n v="396.18442004968142"/>
    <x v="5"/>
    <x v="29"/>
    <x v="1"/>
    <n v="0"/>
    <x v="41"/>
  </r>
  <r>
    <s v="Journal"/>
    <x v="9"/>
    <s v="Business Intelligence"/>
    <s v="Business Intelligence"/>
    <d v="2024-08-31T00:00:00"/>
    <x v="0"/>
    <s v="51772"/>
    <s v="901369"/>
    <x v="132"/>
    <x v="132"/>
    <s v="19569236781"/>
    <m/>
    <m/>
    <m/>
    <n v="-247.64"/>
    <x v="5"/>
    <x v="23"/>
    <x v="1"/>
    <n v="0"/>
    <x v="145"/>
  </r>
  <r>
    <s v="Journal"/>
    <x v="2"/>
    <s v="Business Intelligence"/>
    <s v="Business Intelligence"/>
    <d v="2024-08-31T00:00:00"/>
    <x v="0"/>
    <s v="50228"/>
    <s v="892982"/>
    <x v="115"/>
    <x v="115"/>
    <s v="16856641557"/>
    <m/>
    <m/>
    <m/>
    <n v="480.22353945415932"/>
    <x v="5"/>
    <x v="5"/>
    <x v="1"/>
    <n v="0"/>
    <x v="131"/>
  </r>
  <r>
    <s v="Journal"/>
    <x v="9"/>
    <s v="Business Intelligence"/>
    <s v="Business Intelligence"/>
    <d v="2024-08-31T00:00:00"/>
    <x v="0"/>
    <s v="51746"/>
    <s v="901506"/>
    <x v="18"/>
    <x v="18"/>
    <s v="18657995555"/>
    <m/>
    <m/>
    <m/>
    <n v="55.42"/>
    <x v="5"/>
    <x v="23"/>
    <x v="1"/>
    <n v="0"/>
    <x v="52"/>
  </r>
  <r>
    <s v="Journal"/>
    <x v="2"/>
    <s v="Business Intelligence"/>
    <s v="Business Intelligence"/>
    <d v="2024-08-31T00:00:00"/>
    <x v="0"/>
    <s v="49950"/>
    <s v="892824"/>
    <x v="6"/>
    <x v="6"/>
    <s v="16716229170"/>
    <m/>
    <m/>
    <m/>
    <n v="767.35732134683485"/>
    <x v="5"/>
    <x v="29"/>
    <x v="1"/>
    <n v="0"/>
    <x v="41"/>
  </r>
  <r>
    <s v="Journal"/>
    <x v="2"/>
    <s v="Business Intelligence"/>
    <s v="Business Intelligence"/>
    <d v="2024-08-31T00:00:00"/>
    <x v="0"/>
    <s v="50894"/>
    <s v="893586"/>
    <x v="117"/>
    <x v="117"/>
    <s v="16977995014"/>
    <m/>
    <m/>
    <m/>
    <n v="304.14157498763427"/>
    <x v="5"/>
    <x v="69"/>
    <x v="1"/>
    <n v="0"/>
    <x v="132"/>
  </r>
  <r>
    <s v="Journal"/>
    <x v="2"/>
    <s v="Business Intelligence"/>
    <s v="Business Intelligence"/>
    <d v="2024-08-31T00:00:00"/>
    <x v="0"/>
    <s v="49859"/>
    <s v="892309"/>
    <x v="6"/>
    <x v="6"/>
    <s v="16716229170"/>
    <m/>
    <m/>
    <m/>
    <n v="352.16392893305016"/>
    <x v="5"/>
    <x v="29"/>
    <x v="1"/>
    <n v="0"/>
    <x v="41"/>
  </r>
  <r>
    <s v="Journal"/>
    <x v="2"/>
    <s v="Business Intelligence"/>
    <s v="Business Intelligence"/>
    <d v="2024-08-31T00:00:00"/>
    <x v="0"/>
    <s v="50223"/>
    <s v="892978"/>
    <x v="115"/>
    <x v="115"/>
    <s v="16856641557"/>
    <m/>
    <m/>
    <m/>
    <n v="480.22353945415932"/>
    <x v="5"/>
    <x v="5"/>
    <x v="1"/>
    <n v="0"/>
    <x v="131"/>
  </r>
  <r>
    <s v="Journal"/>
    <x v="2"/>
    <s v="Business Intelligence"/>
    <s v="Business Intelligence"/>
    <d v="2024-08-31T00:00:00"/>
    <x v="0"/>
    <s v="50025"/>
    <s v="892877"/>
    <x v="6"/>
    <x v="6"/>
    <s v="16716229170"/>
    <m/>
    <m/>
    <m/>
    <n v="236.10990689829501"/>
    <x v="5"/>
    <x v="29"/>
    <x v="1"/>
    <n v="0"/>
    <x v="41"/>
  </r>
  <r>
    <s v="Journal"/>
    <x v="2"/>
    <s v="Business Intelligence"/>
    <s v="Business Intelligence"/>
    <d v="2024-08-31T00:00:00"/>
    <x v="0"/>
    <s v="50230"/>
    <s v="892984"/>
    <x v="115"/>
    <x v="115"/>
    <s v="16856641557"/>
    <m/>
    <m/>
    <m/>
    <n v="480.22353945415932"/>
    <x v="5"/>
    <x v="5"/>
    <x v="1"/>
    <n v="0"/>
    <x v="131"/>
  </r>
  <r>
    <s v="Journal"/>
    <x v="9"/>
    <s v="Business Intelligence"/>
    <s v="Business Intelligence"/>
    <d v="2024-08-31T00:00:00"/>
    <x v="0"/>
    <s v="49247"/>
    <s v="888236"/>
    <x v="139"/>
    <x v="139"/>
    <s v="16976305012"/>
    <m/>
    <m/>
    <s v="Retainer Revenue Recognition"/>
    <n v="3750"/>
    <x v="5"/>
    <x v="74"/>
    <x v="1"/>
    <n v="0"/>
    <x v="150"/>
  </r>
  <r>
    <s v="Journal"/>
    <x v="2"/>
    <s v="Business Intelligence"/>
    <s v="Business Intelligence"/>
    <d v="2024-08-31T00:00:00"/>
    <x v="0"/>
    <s v="50936"/>
    <s v="893900"/>
    <x v="117"/>
    <x v="117"/>
    <s v="16977995014"/>
    <m/>
    <m/>
    <m/>
    <n v="344.16020327548085"/>
    <x v="5"/>
    <x v="69"/>
    <x v="1"/>
    <n v="0"/>
    <x v="132"/>
  </r>
  <r>
    <s v="Journal"/>
    <x v="2"/>
    <s v="Business Intelligence"/>
    <s v="Business Intelligence"/>
    <d v="2024-08-31T00:00:00"/>
    <x v="0"/>
    <s v="49838"/>
    <s v="892306"/>
    <x v="6"/>
    <x v="6"/>
    <s v="16716229170"/>
    <m/>
    <m/>
    <m/>
    <n v="352.16392893305016"/>
    <x v="5"/>
    <x v="29"/>
    <x v="1"/>
    <n v="0"/>
    <x v="41"/>
  </r>
  <r>
    <s v="Journal"/>
    <x v="9"/>
    <s v="Business Intelligence"/>
    <s v="Business Intelligence"/>
    <d v="2024-08-31T00:00:00"/>
    <x v="0"/>
    <s v="51733"/>
    <s v="901344"/>
    <x v="135"/>
    <x v="135"/>
    <s v="18821214569"/>
    <m/>
    <m/>
    <m/>
    <n v="6644.85"/>
    <x v="5"/>
    <x v="15"/>
    <x v="1"/>
    <n v="0"/>
    <x v="147"/>
  </r>
  <r>
    <s v="Journal"/>
    <x v="9"/>
    <s v="Business Intelligence"/>
    <s v="Business Intelligence"/>
    <d v="2024-08-31T00:00:00"/>
    <x v="0"/>
    <s v="51808"/>
    <s v="901511"/>
    <x v="71"/>
    <x v="71"/>
    <s v="15705783145"/>
    <m/>
    <m/>
    <m/>
    <n v="25832.5"/>
    <x v="5"/>
    <x v="17"/>
    <x v="1"/>
    <n v="0"/>
    <x v="21"/>
  </r>
  <r>
    <s v="Journal"/>
    <x v="9"/>
    <s v="Business Intelligence"/>
    <s v="Business Intelligence"/>
    <d v="2024-08-31T00:00:00"/>
    <x v="0"/>
    <s v="51688"/>
    <s v="901316"/>
    <x v="121"/>
    <x v="121"/>
    <s v="14229444097"/>
    <m/>
    <m/>
    <m/>
    <n v="5784.69"/>
    <x v="5"/>
    <x v="15"/>
    <x v="1"/>
    <n v="0"/>
    <x v="136"/>
  </r>
  <r>
    <s v="Journal"/>
    <x v="9"/>
    <s v="Business Intelligence"/>
    <s v="Business Intelligence"/>
    <d v="2024-08-31T00:00:00"/>
    <x v="0"/>
    <s v="51627"/>
    <s v="901292"/>
    <x v="130"/>
    <x v="130"/>
    <s v="20660299190"/>
    <m/>
    <m/>
    <m/>
    <n v="5023.58"/>
    <x v="5"/>
    <x v="15"/>
    <x v="1"/>
    <n v="0"/>
    <x v="143"/>
  </r>
  <r>
    <s v="Journal"/>
    <x v="9"/>
    <s v="Business Intelligence"/>
    <s v="Business Intelligence"/>
    <d v="2024-08-31T00:00:00"/>
    <x v="0"/>
    <s v="51566"/>
    <s v="898343"/>
    <x v="41"/>
    <x v="41"/>
    <s v="15582551047, 16592648012"/>
    <m/>
    <m/>
    <m/>
    <n v="55776"/>
    <x v="5"/>
    <x v="3"/>
    <x v="1"/>
    <n v="0"/>
    <x v="3"/>
  </r>
  <r>
    <s v="Journal"/>
    <x v="9"/>
    <s v="Business Intelligence"/>
    <s v="Business Intelligence"/>
    <d v="2024-08-31T00:00:00"/>
    <x v="0"/>
    <s v="51800"/>
    <s v="901593"/>
    <x v="130"/>
    <x v="130"/>
    <s v="20660299190"/>
    <m/>
    <m/>
    <m/>
    <n v="12.56"/>
    <x v="5"/>
    <x v="15"/>
    <x v="1"/>
    <n v="0"/>
    <x v="143"/>
  </r>
  <r>
    <s v="Journal"/>
    <x v="2"/>
    <s v="Business Intelligence"/>
    <s v="Business Intelligence"/>
    <d v="2024-08-31T00:00:00"/>
    <x v="0"/>
    <s v="50206"/>
    <s v="892963"/>
    <x v="115"/>
    <x v="115"/>
    <s v="16856641557"/>
    <m/>
    <m/>
    <m/>
    <n v="480.22353945415932"/>
    <x v="5"/>
    <x v="5"/>
    <x v="1"/>
    <n v="0"/>
    <x v="131"/>
  </r>
  <r>
    <s v="Journal"/>
    <x v="9"/>
    <s v="Business Intelligence"/>
    <s v="Business Intelligence"/>
    <d v="2024-08-31T00:00:00"/>
    <x v="0"/>
    <s v="49215"/>
    <s v="888034"/>
    <x v="16"/>
    <x v="16"/>
    <s v="14999340598"/>
    <m/>
    <m/>
    <s v="Retainer Revenue Recognition"/>
    <n v="14461.41"/>
    <x v="5"/>
    <x v="32"/>
    <x v="1"/>
    <n v="0"/>
    <x v="50"/>
  </r>
  <r>
    <s v="Journal"/>
    <x v="9"/>
    <s v="Business Intelligence"/>
    <s v="Business Intelligence"/>
    <d v="2024-08-31T00:00:00"/>
    <x v="0"/>
    <s v="51802"/>
    <s v="901595"/>
    <x v="130"/>
    <x v="130"/>
    <s v="20660299190"/>
    <m/>
    <m/>
    <m/>
    <n v="14.89"/>
    <x v="5"/>
    <x v="15"/>
    <x v="1"/>
    <n v="0"/>
    <x v="143"/>
  </r>
  <r>
    <s v="Journal"/>
    <x v="9"/>
    <s v="Business Intelligence"/>
    <s v="Business Intelligence"/>
    <d v="2024-08-31T00:00:00"/>
    <x v="0"/>
    <s v="51797"/>
    <s v="901591"/>
    <x v="18"/>
    <x v="18"/>
    <s v="18657995555"/>
    <m/>
    <m/>
    <m/>
    <n v="5300.84"/>
    <x v="5"/>
    <x v="23"/>
    <x v="1"/>
    <n v="0"/>
    <x v="52"/>
  </r>
  <r>
    <s v="Journal"/>
    <x v="2"/>
    <s v="Business Intelligence"/>
    <s v="Business Intelligence"/>
    <d v="2024-08-31T00:00:00"/>
    <x v="0"/>
    <s v="51054"/>
    <s v="894115"/>
    <x v="117"/>
    <x v="117"/>
    <s v="16977995014"/>
    <m/>
    <m/>
    <m/>
    <n v="344.16020327548085"/>
    <x v="5"/>
    <x v="69"/>
    <x v="1"/>
    <n v="0"/>
    <x v="132"/>
  </r>
  <r>
    <s v="Journal"/>
    <x v="2"/>
    <s v="Business Intelligence"/>
    <s v="Business Intelligence"/>
    <d v="2024-08-31T00:00:00"/>
    <x v="0"/>
    <s v="49813"/>
    <s v="892502"/>
    <x v="6"/>
    <x v="6"/>
    <s v="16716229170"/>
    <m/>
    <m/>
    <m/>
    <n v="352.16392893305016"/>
    <x v="5"/>
    <x v="29"/>
    <x v="1"/>
    <n v="0"/>
    <x v="41"/>
  </r>
  <r>
    <s v="Journal"/>
    <x v="2"/>
    <s v="Business Intelligence"/>
    <s v="Business Intelligence"/>
    <d v="2024-08-31T00:00:00"/>
    <x v="0"/>
    <s v="50515"/>
    <s v="892996"/>
    <x v="117"/>
    <x v="117"/>
    <s v="16977995014"/>
    <m/>
    <m/>
    <m/>
    <n v="344.16020327548085"/>
    <x v="5"/>
    <x v="69"/>
    <x v="1"/>
    <n v="0"/>
    <x v="132"/>
  </r>
  <r>
    <s v="Journal"/>
    <x v="9"/>
    <s v="Business Intelligence"/>
    <s v="Business Intelligence"/>
    <d v="2024-08-31T00:00:00"/>
    <x v="0"/>
    <s v="49625"/>
    <s v="890961"/>
    <x v="93"/>
    <x v="93"/>
    <s v="19934646100"/>
    <m/>
    <m/>
    <s v="Late RevRec from July"/>
    <n v="13000"/>
    <x v="5"/>
    <x v="8"/>
    <x v="1"/>
    <n v="0"/>
    <x v="110"/>
  </r>
  <r>
    <s v="Journal"/>
    <x v="9"/>
    <s v="Business Intelligence"/>
    <s v="Business Intelligence"/>
    <d v="2024-08-31T00:00:00"/>
    <x v="0"/>
    <s v="51837"/>
    <s v="901622"/>
    <x v="127"/>
    <x v="127"/>
    <s v="20379207056"/>
    <m/>
    <m/>
    <m/>
    <n v="13401.96"/>
    <x v="5"/>
    <x v="23"/>
    <x v="1"/>
    <n v="0"/>
    <x v="34"/>
  </r>
  <r>
    <s v="Journal"/>
    <x v="2"/>
    <s v="Business Intelligence"/>
    <s v="Business Intelligence"/>
    <d v="2024-08-31T00:00:00"/>
    <x v="0"/>
    <s v="49929"/>
    <s v="892807"/>
    <x v="6"/>
    <x v="6"/>
    <s v="16716229170"/>
    <m/>
    <m/>
    <m/>
    <n v="352.16392893305016"/>
    <x v="5"/>
    <x v="29"/>
    <x v="1"/>
    <n v="0"/>
    <x v="41"/>
  </r>
  <r>
    <s v="Journal"/>
    <x v="2"/>
    <s v="Business Intelligence"/>
    <s v="Business Intelligence"/>
    <d v="2024-08-31T00:00:00"/>
    <x v="0"/>
    <s v="50021"/>
    <s v="892874"/>
    <x v="6"/>
    <x v="6"/>
    <s v="16716229170"/>
    <m/>
    <m/>
    <m/>
    <n v="619.78856757171241"/>
    <x v="5"/>
    <x v="29"/>
    <x v="1"/>
    <n v="0"/>
    <x v="41"/>
  </r>
  <r>
    <s v="Journal"/>
    <x v="2"/>
    <s v="Business Intelligence"/>
    <s v="Business Intelligence"/>
    <d v="2024-08-31T00:00:00"/>
    <x v="0"/>
    <s v="50560"/>
    <s v="893190"/>
    <x v="117"/>
    <x v="117"/>
    <s v="16977995014"/>
    <m/>
    <m/>
    <m/>
    <n v="344.16020327548085"/>
    <x v="5"/>
    <x v="69"/>
    <x v="1"/>
    <n v="0"/>
    <x v="132"/>
  </r>
  <r>
    <s v="Journal"/>
    <x v="2"/>
    <s v="Business Intelligence"/>
    <s v="Business Intelligence"/>
    <d v="2024-08-31T00:00:00"/>
    <x v="0"/>
    <s v="50018"/>
    <s v="892870"/>
    <x v="6"/>
    <x v="6"/>
    <s v="16716229170"/>
    <m/>
    <m/>
    <m/>
    <n v="352.16392893305016"/>
    <x v="5"/>
    <x v="29"/>
    <x v="1"/>
    <n v="0"/>
    <x v="41"/>
  </r>
  <r>
    <s v="Journal"/>
    <x v="2"/>
    <s v="Business Intelligence"/>
    <s v="Business Intelligence"/>
    <d v="2024-08-31T00:00:00"/>
    <x v="0"/>
    <s v="49901"/>
    <s v="892480"/>
    <x v="6"/>
    <x v="6"/>
    <s v="16716229170"/>
    <m/>
    <m/>
    <m/>
    <n v="352.16392893305016"/>
    <x v="5"/>
    <x v="29"/>
    <x v="1"/>
    <n v="0"/>
    <x v="41"/>
  </r>
  <r>
    <s v="Journal"/>
    <x v="2"/>
    <s v="Business Intelligence"/>
    <s v="Business Intelligence"/>
    <d v="2024-08-31T00:00:00"/>
    <x v="0"/>
    <s v="49903"/>
    <s v="892482"/>
    <x v="6"/>
    <x v="6"/>
    <s v="16716229170"/>
    <m/>
    <m/>
    <m/>
    <n v="531.24741444853987"/>
    <x v="5"/>
    <x v="29"/>
    <x v="1"/>
    <n v="0"/>
    <x v="41"/>
  </r>
  <r>
    <s v="Journal"/>
    <x v="2"/>
    <s v="Business Intelligence"/>
    <s v="Business Intelligence"/>
    <d v="2024-08-31T00:00:00"/>
    <x v="0"/>
    <s v="50724"/>
    <s v="893680"/>
    <x v="117"/>
    <x v="117"/>
    <s v="16977995014"/>
    <m/>
    <m/>
    <m/>
    <n v="344.16020327548085"/>
    <x v="5"/>
    <x v="69"/>
    <x v="1"/>
    <n v="0"/>
    <x v="132"/>
  </r>
  <r>
    <s v="Journal"/>
    <x v="9"/>
    <s v="Business Intelligence"/>
    <s v="Business Intelligence"/>
    <d v="2024-08-31T00:00:00"/>
    <x v="0"/>
    <s v="51765"/>
    <s v="901365"/>
    <x v="18"/>
    <x v="18"/>
    <s v="18657995555"/>
    <m/>
    <m/>
    <m/>
    <n v="48.44"/>
    <x v="5"/>
    <x v="23"/>
    <x v="1"/>
    <n v="0"/>
    <x v="52"/>
  </r>
  <r>
    <s v="Journal"/>
    <x v="2"/>
    <s v="Business Intelligence"/>
    <s v="Business Intelligence"/>
    <d v="2024-08-31T00:00:00"/>
    <x v="0"/>
    <s v="50209"/>
    <s v="892965"/>
    <x v="115"/>
    <x v="115"/>
    <s v="16856641557"/>
    <m/>
    <m/>
    <m/>
    <n v="480.22353945415932"/>
    <x v="5"/>
    <x v="5"/>
    <x v="1"/>
    <n v="0"/>
    <x v="131"/>
  </r>
  <r>
    <s v="Journal"/>
    <x v="2"/>
    <s v="Business Intelligence"/>
    <s v="Business Intelligence"/>
    <d v="2024-08-31T00:00:00"/>
    <x v="0"/>
    <s v="49797"/>
    <s v="892419"/>
    <x v="6"/>
    <x v="6"/>
    <s v="16716229170"/>
    <m/>
    <m/>
    <m/>
    <n v="352.16392893305016"/>
    <x v="5"/>
    <x v="29"/>
    <x v="1"/>
    <n v="0"/>
    <x v="41"/>
  </r>
  <r>
    <s v="Journal"/>
    <x v="9"/>
    <s v="Business Intelligence"/>
    <s v="Business Intelligence"/>
    <d v="2024-08-31T00:00:00"/>
    <x v="0"/>
    <s v="51748"/>
    <s v="901431"/>
    <x v="126"/>
    <x v="126"/>
    <s v="19153848364"/>
    <m/>
    <m/>
    <m/>
    <n v="3823.35"/>
    <x v="5"/>
    <x v="23"/>
    <x v="1"/>
    <n v="0"/>
    <x v="141"/>
  </r>
  <r>
    <s v="Journal"/>
    <x v="2"/>
    <s v="Business Intelligence"/>
    <s v="Business Intelligence"/>
    <d v="2024-08-31T00:00:00"/>
    <x v="0"/>
    <s v="49982"/>
    <s v="892843"/>
    <x v="6"/>
    <x v="6"/>
    <s v="16716229170"/>
    <m/>
    <m/>
    <m/>
    <n v="352.16392893305016"/>
    <x v="5"/>
    <x v="29"/>
    <x v="1"/>
    <n v="0"/>
    <x v="41"/>
  </r>
  <r>
    <s v="Journal"/>
    <x v="2"/>
    <s v="Business Intelligence"/>
    <s v="Business Intelligence"/>
    <d v="2024-08-31T00:00:00"/>
    <x v="0"/>
    <s v="51014"/>
    <s v="894104"/>
    <x v="117"/>
    <x v="117"/>
    <s v="16977995014"/>
    <m/>
    <m/>
    <m/>
    <n v="344.16020327548085"/>
    <x v="5"/>
    <x v="69"/>
    <x v="1"/>
    <n v="0"/>
    <x v="132"/>
  </r>
  <r>
    <s v="Journal"/>
    <x v="9"/>
    <s v="Business Intelligence"/>
    <s v="Business Intelligence"/>
    <d v="2024-08-31T00:00:00"/>
    <x v="0"/>
    <s v="49222"/>
    <s v="888134"/>
    <x v="140"/>
    <x v="140"/>
    <s v="14230097156"/>
    <m/>
    <m/>
    <s v="Retainer Revenue Recognition"/>
    <n v="6826.03"/>
    <x v="5"/>
    <x v="15"/>
    <x v="1"/>
    <n v="0"/>
    <x v="151"/>
  </r>
  <r>
    <s v="Journal"/>
    <x v="1"/>
    <s v="Business Intelligence"/>
    <s v="Business Intelligence"/>
    <d v="2024-08-31T00:00:00"/>
    <x v="0"/>
    <s v="51483"/>
    <s v="895457"/>
    <x v="51"/>
    <x v="51"/>
    <m/>
    <m/>
    <m/>
    <m/>
    <n v="8005.9629141435835"/>
    <x v="1"/>
    <x v="45"/>
    <x v="1"/>
    <n v="0"/>
    <x v="76"/>
  </r>
  <r>
    <s v="Journal"/>
    <x v="2"/>
    <s v="Business Intelligence"/>
    <s v="Business Intelligence"/>
    <d v="2024-08-31T00:00:00"/>
    <x v="0"/>
    <s v="51090"/>
    <s v="894303"/>
    <x v="117"/>
    <x v="117"/>
    <s v="16977995014"/>
    <m/>
    <m/>
    <m/>
    <n v="228.10618124072568"/>
    <x v="5"/>
    <x v="69"/>
    <x v="1"/>
    <n v="0"/>
    <x v="132"/>
  </r>
  <r>
    <s v="Journal"/>
    <x v="2"/>
    <s v="Business Intelligence"/>
    <s v="Business Intelligence"/>
    <d v="2024-08-31T00:00:00"/>
    <x v="0"/>
    <s v="50058"/>
    <s v="892707"/>
    <x v="6"/>
    <x v="6"/>
    <s v="16716229170"/>
    <m/>
    <m/>
    <m/>
    <n v="352.16392893305016"/>
    <x v="5"/>
    <x v="29"/>
    <x v="1"/>
    <n v="0"/>
    <x v="41"/>
  </r>
  <r>
    <s v="Journal"/>
    <x v="2"/>
    <s v="Business Intelligence"/>
    <s v="Business Intelligence"/>
    <d v="2024-08-31T00:00:00"/>
    <x v="0"/>
    <s v="51319"/>
    <s v="894496"/>
    <x v="117"/>
    <x v="117"/>
    <s v="16977995014"/>
    <m/>
    <m/>
    <m/>
    <n v="344.16020327548085"/>
    <x v="5"/>
    <x v="69"/>
    <x v="1"/>
    <n v="0"/>
    <x v="132"/>
  </r>
  <r>
    <s v="Journal"/>
    <x v="2"/>
    <s v="Business Intelligence"/>
    <s v="Business Intelligence"/>
    <d v="2024-08-31T00:00:00"/>
    <x v="0"/>
    <s v="49815"/>
    <s v="892503"/>
    <x v="6"/>
    <x v="6"/>
    <s v="16716229170"/>
    <m/>
    <m/>
    <m/>
    <n v="352.16392893305016"/>
    <x v="5"/>
    <x v="29"/>
    <x v="1"/>
    <n v="0"/>
    <x v="41"/>
  </r>
  <r>
    <s v="Journal"/>
    <x v="9"/>
    <s v="Business Intelligence"/>
    <s v="Business Intelligence"/>
    <d v="2024-08-31T00:00:00"/>
    <x v="0"/>
    <s v="52024"/>
    <s v="909260"/>
    <x v="19"/>
    <x v="19"/>
    <s v="17583569682"/>
    <m/>
    <m/>
    <m/>
    <n v="-22637.55"/>
    <x v="5"/>
    <x v="21"/>
    <x v="1"/>
    <n v="0"/>
    <x v="53"/>
  </r>
  <r>
    <s v="Journal"/>
    <x v="9"/>
    <s v="Business Intelligence"/>
    <s v="Business Intelligence"/>
    <d v="2024-08-31T00:00:00"/>
    <x v="0"/>
    <s v="51911"/>
    <s v="904125"/>
    <x v="70"/>
    <x v="70"/>
    <s v="21000180538"/>
    <m/>
    <m/>
    <s v="Capability Adjutsment"/>
    <n v="6950"/>
    <x v="5"/>
    <x v="49"/>
    <x v="1"/>
    <n v="0"/>
    <x v="89"/>
  </r>
  <r>
    <s v="Journal"/>
    <x v="2"/>
    <s v="Business Intelligence"/>
    <s v="Business Intelligence"/>
    <d v="2024-08-31T00:00:00"/>
    <x v="0"/>
    <s v="51280"/>
    <s v="894436"/>
    <x v="117"/>
    <x v="117"/>
    <s v="16977995014"/>
    <m/>
    <m/>
    <m/>
    <n v="344.16020327548085"/>
    <x v="5"/>
    <x v="69"/>
    <x v="1"/>
    <n v="0"/>
    <x v="132"/>
  </r>
  <r>
    <s v="Journal"/>
    <x v="2"/>
    <s v="Business Intelligence"/>
    <s v="Business Intelligence"/>
    <d v="2024-08-31T00:00:00"/>
    <x v="0"/>
    <s v="49872"/>
    <s v="892463"/>
    <x v="6"/>
    <x v="6"/>
    <s v="16716229170"/>
    <m/>
    <m/>
    <m/>
    <n v="352.16392893305016"/>
    <x v="5"/>
    <x v="29"/>
    <x v="1"/>
    <n v="0"/>
    <x v="41"/>
  </r>
  <r>
    <s v="Journal"/>
    <x v="2"/>
    <s v="Business Intelligence"/>
    <s v="Business Intelligence"/>
    <d v="2024-08-31T00:00:00"/>
    <x v="0"/>
    <s v="50002"/>
    <s v="892341"/>
    <x v="6"/>
    <x v="6"/>
    <s v="16716229170"/>
    <m/>
    <m/>
    <m/>
    <n v="352.16392893305016"/>
    <x v="5"/>
    <x v="29"/>
    <x v="1"/>
    <n v="0"/>
    <x v="41"/>
  </r>
  <r>
    <s v="Journal"/>
    <x v="2"/>
    <s v="Business Intelligence"/>
    <s v="Business Intelligence"/>
    <d v="2024-08-31T00:00:00"/>
    <x v="0"/>
    <s v="51093"/>
    <s v="894305"/>
    <x v="117"/>
    <x v="117"/>
    <s v="16977995014"/>
    <m/>
    <m/>
    <m/>
    <n v="344.16020327548085"/>
    <x v="5"/>
    <x v="69"/>
    <x v="1"/>
    <n v="0"/>
    <x v="132"/>
  </r>
  <r>
    <s v="Journal"/>
    <x v="2"/>
    <s v="Business Intelligence"/>
    <s v="Business Intelligence"/>
    <d v="2024-08-31T00:00:00"/>
    <x v="0"/>
    <s v="50078"/>
    <s v="892355"/>
    <x v="6"/>
    <x v="6"/>
    <s v="16716229170"/>
    <m/>
    <m/>
    <m/>
    <n v="531.24741444853987"/>
    <x v="5"/>
    <x v="29"/>
    <x v="1"/>
    <n v="0"/>
    <x v="41"/>
  </r>
  <r>
    <s v="Journal"/>
    <x v="13"/>
    <s v="Business Intelligence"/>
    <s v="Business Intelligence"/>
    <d v="2024-08-31T00:00:00"/>
    <x v="0"/>
    <s v="52167"/>
    <s v="913920"/>
    <x v="0"/>
    <x v="0"/>
    <m/>
    <s v="ICC 768 Soremartec S.A. : MUSST APAC-MEA Reporting Maintenance"/>
    <m/>
    <s v="TopSide Management Book Elim related to project ICC 768 Soremartec S.A. : MUSST APAC-MEA Reporting Maintenance"/>
    <n v="-179.506676916"/>
    <x v="1"/>
    <x v="20"/>
    <x v="1"/>
    <s v="ICC 768 Soremartec S.A. : MUSST APAC-MEA Reporting Maintenance"/>
    <x v="30"/>
  </r>
  <r>
    <s v="Journal"/>
    <x v="2"/>
    <s v="Business Intelligence"/>
    <s v="Business Intelligence"/>
    <d v="2024-08-31T00:00:00"/>
    <x v="0"/>
    <s v="50219"/>
    <s v="892974"/>
    <x v="115"/>
    <x v="115"/>
    <s v="16856641557"/>
    <m/>
    <m/>
    <m/>
    <n v="480.22353945415932"/>
    <x v="5"/>
    <x v="5"/>
    <x v="1"/>
    <n v="0"/>
    <x v="131"/>
  </r>
  <r>
    <s v="Journal"/>
    <x v="2"/>
    <s v="Business Intelligence"/>
    <s v="Business Intelligence"/>
    <d v="2024-08-31T00:00:00"/>
    <x v="0"/>
    <s v="50893"/>
    <s v="893585"/>
    <x v="117"/>
    <x v="117"/>
    <s v="16977995014"/>
    <m/>
    <m/>
    <m/>
    <n v="344.16020327548085"/>
    <x v="5"/>
    <x v="69"/>
    <x v="1"/>
    <n v="0"/>
    <x v="132"/>
  </r>
  <r>
    <s v="Journal"/>
    <x v="1"/>
    <s v="Business Intelligence"/>
    <s v="Business Intelligence"/>
    <d v="2024-08-31T00:00:00"/>
    <x v="0"/>
    <s v="49366"/>
    <s v="889842"/>
    <x v="119"/>
    <x v="119"/>
    <m/>
    <m/>
    <m/>
    <m/>
    <n v="14185.450396855329"/>
    <x v="1"/>
    <x v="70"/>
    <x v="1"/>
    <n v="0"/>
    <x v="134"/>
  </r>
  <r>
    <s v="Journal"/>
    <x v="2"/>
    <s v="Business Intelligence"/>
    <s v="Business Intelligence"/>
    <d v="2024-08-31T00:00:00"/>
    <x v="0"/>
    <s v="49874"/>
    <s v="892465"/>
    <x v="6"/>
    <x v="6"/>
    <s v="16716229170"/>
    <m/>
    <m/>
    <m/>
    <n v="472.21981379659002"/>
    <x v="5"/>
    <x v="29"/>
    <x v="1"/>
    <n v="0"/>
    <x v="41"/>
  </r>
  <r>
    <s v="Journal"/>
    <x v="1"/>
    <s v="Business Intelligence"/>
    <s v="Business Intelligence"/>
    <d v="2024-08-31T00:00:00"/>
    <x v="0"/>
    <s v="51519"/>
    <s v="895757"/>
    <x v="51"/>
    <x v="51"/>
    <m/>
    <m/>
    <m/>
    <m/>
    <n v="11537.85056397287"/>
    <x v="1"/>
    <x v="45"/>
    <x v="1"/>
    <n v="0"/>
    <x v="76"/>
  </r>
  <r>
    <s v="Journal"/>
    <x v="9"/>
    <s v="Business Intelligence"/>
    <s v="Business Intelligence"/>
    <d v="2024-08-31T00:00:00"/>
    <x v="0"/>
    <s v="51782"/>
    <s v="901437"/>
    <x v="123"/>
    <x v="123"/>
    <s v="19569235802"/>
    <m/>
    <m/>
    <m/>
    <n v="1.71"/>
    <x v="5"/>
    <x v="23"/>
    <x v="1"/>
    <n v="0"/>
    <x v="138"/>
  </r>
  <r>
    <s v="Journal"/>
    <x v="9"/>
    <s v="Business Intelligence"/>
    <s v="Business Intelligence"/>
    <d v="2024-08-31T00:00:00"/>
    <x v="0"/>
    <s v="51806"/>
    <s v="901598"/>
    <x v="130"/>
    <x v="130"/>
    <s v="20660299190"/>
    <m/>
    <m/>
    <m/>
    <n v="49.31"/>
    <x v="5"/>
    <x v="15"/>
    <x v="1"/>
    <n v="0"/>
    <x v="143"/>
  </r>
  <r>
    <s v="Journal"/>
    <x v="9"/>
    <s v="Business Intelligence"/>
    <s v="Business Intelligence"/>
    <d v="2024-08-31T00:00:00"/>
    <x v="0"/>
    <s v="51804"/>
    <s v="901597"/>
    <x v="130"/>
    <x v="130"/>
    <s v="20660299190"/>
    <m/>
    <m/>
    <m/>
    <n v="13.22"/>
    <x v="5"/>
    <x v="15"/>
    <x v="1"/>
    <n v="0"/>
    <x v="143"/>
  </r>
  <r>
    <s v="Journal"/>
    <x v="9"/>
    <s v="Business Intelligence"/>
    <s v="Business Intelligence"/>
    <d v="2024-08-31T00:00:00"/>
    <x v="0"/>
    <s v="52166"/>
    <s v="913919"/>
    <x v="0"/>
    <x v="0"/>
    <m/>
    <s v="ICC 1115 ICC in Montevideo represents Blend360 : UDX: Digital Analytics - FTE Support"/>
    <m/>
    <s v="TopSide Management Book Elim related to project ICC 1115 ICC in Montevideo represents Blend360 : UDX: Digital Analytics - FTE Support"/>
    <n v="-5602.61"/>
    <x v="5"/>
    <x v="22"/>
    <x v="1"/>
    <s v="ICC 1115 ICC in Montevideo represents Blend360 : UDX: Digital Analytics - FTE Support"/>
    <x v="0"/>
  </r>
  <r>
    <s v="Journal"/>
    <x v="1"/>
    <s v="Data Engineering"/>
    <s v="Data Engineering"/>
    <d v="2024-08-30T00:00:00"/>
    <x v="0"/>
    <s v="51594"/>
    <s v="898555"/>
    <x v="0"/>
    <x v="0"/>
    <m/>
    <m/>
    <m/>
    <s v="BT (FPAI) IC rev reclass August"/>
    <n v="-16580.396567752981"/>
    <x v="1"/>
    <x v="12"/>
    <x v="1"/>
    <n v="0"/>
    <x v="0"/>
  </r>
  <r>
    <s v="Journal"/>
    <x v="1"/>
    <s v="Data Engineering"/>
    <s v="Data Engineering"/>
    <d v="2024-08-30T00:00:00"/>
    <x v="0"/>
    <s v="51593"/>
    <s v="898554"/>
    <x v="0"/>
    <x v="0"/>
    <m/>
    <s v="ICC 1019 ICC in Forth Point Represents Blend360 : Legrand - Cablofil Managed Service Level Agreement"/>
    <m/>
    <s v="Legrand IC rev reclass August"/>
    <n v="-1482.103226528586"/>
    <x v="1"/>
    <x v="11"/>
    <x v="1"/>
    <s v="ICC 1019 ICC in Forth Point Represents Blend360 : Legrand - Cablofil Managed Service Level Agreement"/>
    <x v="14"/>
  </r>
  <r>
    <s v="Journal"/>
    <x v="1"/>
    <s v="Data Engineering"/>
    <s v="Data Engineering"/>
    <d v="2024-08-30T00:00:00"/>
    <x v="0"/>
    <s v="51595"/>
    <s v="898556"/>
    <x v="0"/>
    <x v="0"/>
    <m/>
    <m/>
    <m/>
    <s v="Reclass F. Templeton to IC Aug revenues related to bill SC24140"/>
    <n v="-34733.706930855238"/>
    <x v="1"/>
    <x v="1"/>
    <x v="1"/>
    <n v="0"/>
    <x v="0"/>
  </r>
  <r>
    <s v="Journal"/>
    <x v="1"/>
    <s v="Data Engineering"/>
    <s v="Data Engineering"/>
    <d v="2024-08-30T00:00:00"/>
    <x v="0"/>
    <s v="51624"/>
    <s v="901288"/>
    <x v="0"/>
    <x v="0"/>
    <m/>
    <m/>
    <m/>
    <s v="Reclass Wyndham to IC Aug revenues"/>
    <n v="-27326.520036570753"/>
    <x v="1"/>
    <x v="6"/>
    <x v="1"/>
    <n v="0"/>
    <x v="0"/>
  </r>
  <r>
    <s v="Journal"/>
    <x v="2"/>
    <s v="Data Engineering"/>
    <s v="Data Engineering"/>
    <d v="2024-08-31T00:00:00"/>
    <x v="0"/>
    <s v="50756"/>
    <s v="893557"/>
    <x v="141"/>
    <x v="141"/>
    <s v="17771226635"/>
    <m/>
    <m/>
    <m/>
    <n v="504.23471642686729"/>
    <x v="4"/>
    <x v="75"/>
    <x v="1"/>
    <n v="0"/>
    <x v="152"/>
  </r>
  <r>
    <s v="Journal"/>
    <x v="2"/>
    <s v="Data Engineering"/>
    <s v="Data Engineering"/>
    <d v="2024-08-31T00:00:00"/>
    <x v="0"/>
    <s v="51389"/>
    <s v="894517"/>
    <x v="142"/>
    <x v="142"/>
    <s v="19584717835"/>
    <m/>
    <m/>
    <m/>
    <n v="560.2607960298526"/>
    <x v="4"/>
    <x v="5"/>
    <x v="1"/>
    <n v="0"/>
    <x v="153"/>
  </r>
  <r>
    <s v="Journal"/>
    <x v="9"/>
    <s v="Data Engineering"/>
    <s v="Data Engineering"/>
    <d v="2024-08-31T00:00:00"/>
    <x v="0"/>
    <s v="51785"/>
    <s v="901380"/>
    <x v="18"/>
    <x v="18"/>
    <s v="18657995555"/>
    <m/>
    <m/>
    <m/>
    <n v="8268.58"/>
    <x v="4"/>
    <x v="23"/>
    <x v="1"/>
    <n v="0"/>
    <x v="52"/>
  </r>
  <r>
    <s v="Journal"/>
    <x v="2"/>
    <s v="Data Engineering"/>
    <s v="Data Engineering"/>
    <d v="2024-08-31T00:00:00"/>
    <x v="0"/>
    <s v="50081"/>
    <s v="892358"/>
    <x v="143"/>
    <x v="143"/>
    <s v="16856642182"/>
    <m/>
    <m/>
    <m/>
    <n v="480.22353945415932"/>
    <x v="4"/>
    <x v="5"/>
    <x v="1"/>
    <n v="0"/>
    <x v="154"/>
  </r>
  <r>
    <s v="Journal"/>
    <x v="2"/>
    <s v="Data Engineering"/>
    <s v="Data Engineering"/>
    <d v="2024-08-31T00:00:00"/>
    <x v="0"/>
    <s v="50146"/>
    <s v="892382"/>
    <x v="144"/>
    <x v="144"/>
    <s v="17583740188"/>
    <m/>
    <m/>
    <m/>
    <n v="258.12015245661064"/>
    <x v="4"/>
    <x v="76"/>
    <x v="1"/>
    <n v="0"/>
    <x v="155"/>
  </r>
  <r>
    <s v="Journal"/>
    <x v="2"/>
    <s v="Data Engineering"/>
    <s v="Data Engineering"/>
    <d v="2024-08-31T00:00:00"/>
    <x v="0"/>
    <s v="51395"/>
    <s v="894705"/>
    <x v="145"/>
    <x v="145"/>
    <s v="17806464279"/>
    <m/>
    <m/>
    <m/>
    <n v="180.08382729530976"/>
    <x v="4"/>
    <x v="16"/>
    <x v="1"/>
    <n v="0"/>
    <x v="19"/>
  </r>
  <r>
    <s v="Journal"/>
    <x v="2"/>
    <s v="Data Engineering"/>
    <s v="Data Engineering"/>
    <d v="2024-08-31T00:00:00"/>
    <x v="0"/>
    <s v="51077"/>
    <s v="894126"/>
    <x v="117"/>
    <x v="117"/>
    <s v="16977995014"/>
    <m/>
    <m/>
    <m/>
    <n v="464.21608813902071"/>
    <x v="4"/>
    <x v="69"/>
    <x v="1"/>
    <n v="0"/>
    <x v="132"/>
  </r>
  <r>
    <s v="Journal"/>
    <x v="2"/>
    <s v="Data Engineering"/>
    <s v="Data Engineering"/>
    <d v="2024-08-31T00:00:00"/>
    <x v="0"/>
    <s v="50299"/>
    <s v="893219"/>
    <x v="146"/>
    <x v="146"/>
    <s v="17581549176"/>
    <m/>
    <m/>
    <m/>
    <n v="280.1303980149263"/>
    <x v="4"/>
    <x v="77"/>
    <x v="1"/>
    <n v="0"/>
    <x v="156"/>
  </r>
  <r>
    <s v="Journal"/>
    <x v="2"/>
    <s v="Data Engineering"/>
    <s v="Data Engineering"/>
    <d v="2024-08-31T00:00:00"/>
    <x v="0"/>
    <s v="51123"/>
    <s v="894144"/>
    <x v="147"/>
    <x v="147"/>
    <s v="17772859452"/>
    <m/>
    <m/>
    <m/>
    <n v="729.33962447338058"/>
    <x v="4"/>
    <x v="75"/>
    <x v="1"/>
    <n v="0"/>
    <x v="157"/>
  </r>
  <r>
    <s v="Journal"/>
    <x v="9"/>
    <s v="Data Engineering"/>
    <s v="Data Engineering"/>
    <d v="2024-08-31T00:00:00"/>
    <x v="0"/>
    <s v="51680"/>
    <s v="901313"/>
    <x v="27"/>
    <x v="27"/>
    <s v="16865883964"/>
    <m/>
    <m/>
    <m/>
    <n v="1.62"/>
    <x v="4"/>
    <x v="1"/>
    <x v="1"/>
    <n v="0"/>
    <x v="60"/>
  </r>
  <r>
    <s v="Journal"/>
    <x v="2"/>
    <s v="Data Engineering"/>
    <s v="Data Engineering"/>
    <d v="2024-08-31T00:00:00"/>
    <x v="0"/>
    <s v="50356"/>
    <s v="893152"/>
    <x v="148"/>
    <x v="148"/>
    <s v="18243049512"/>
    <m/>
    <m/>
    <m/>
    <n v="440.20491116631274"/>
    <x v="4"/>
    <x v="5"/>
    <x v="1"/>
    <n v="0"/>
    <x v="158"/>
  </r>
  <r>
    <s v="Journal"/>
    <x v="2"/>
    <s v="Data Engineering"/>
    <s v="Data Engineering"/>
    <d v="2024-08-31T00:00:00"/>
    <x v="0"/>
    <s v="51214"/>
    <s v="894157"/>
    <x v="117"/>
    <x v="117"/>
    <s v="16977995014"/>
    <m/>
    <m/>
    <m/>
    <n v="464.21608813902071"/>
    <x v="4"/>
    <x v="69"/>
    <x v="1"/>
    <n v="0"/>
    <x v="132"/>
  </r>
  <r>
    <s v="Journal"/>
    <x v="2"/>
    <s v="Data Engineering"/>
    <s v="Data Engineering"/>
    <d v="2024-08-31T00:00:00"/>
    <x v="0"/>
    <s v="50340"/>
    <s v="893142"/>
    <x v="149"/>
    <x v="149"/>
    <s v="17001841791"/>
    <m/>
    <m/>
    <m/>
    <n v="520.2421677420059"/>
    <x v="4"/>
    <x v="78"/>
    <x v="1"/>
    <n v="0"/>
    <x v="159"/>
  </r>
  <r>
    <s v="Journal"/>
    <x v="2"/>
    <s v="Data Engineering"/>
    <s v="Data Engineering"/>
    <d v="2024-08-31T00:00:00"/>
    <x v="0"/>
    <s v="49942"/>
    <s v="892815"/>
    <x v="143"/>
    <x v="143"/>
    <s v="16856642182"/>
    <m/>
    <m/>
    <m/>
    <n v="480.22353945415932"/>
    <x v="4"/>
    <x v="5"/>
    <x v="1"/>
    <n v="0"/>
    <x v="154"/>
  </r>
  <r>
    <s v="Journal"/>
    <x v="2"/>
    <s v="Data Engineering"/>
    <s v="Data Engineering"/>
    <d v="2024-08-31T00:00:00"/>
    <x v="0"/>
    <s v="49809"/>
    <s v="892500"/>
    <x v="6"/>
    <x v="6"/>
    <s v="16716229170"/>
    <m/>
    <m/>
    <m/>
    <n v="580.27011017377583"/>
    <x v="4"/>
    <x v="29"/>
    <x v="1"/>
    <n v="0"/>
    <x v="41"/>
  </r>
  <r>
    <s v="Journal"/>
    <x v="2"/>
    <s v="Data Engineering"/>
    <s v="Data Engineering"/>
    <d v="2024-08-31T00:00:00"/>
    <x v="0"/>
    <s v="50806"/>
    <s v="892744"/>
    <x v="117"/>
    <x v="117"/>
    <s v="16977995014"/>
    <m/>
    <m/>
    <m/>
    <n v="600.27942431769918"/>
    <x v="4"/>
    <x v="69"/>
    <x v="1"/>
    <n v="0"/>
    <x v="132"/>
  </r>
  <r>
    <s v="Journal"/>
    <x v="2"/>
    <s v="Data Engineering"/>
    <s v="Data Engineering"/>
    <d v="2024-08-31T00:00:00"/>
    <x v="0"/>
    <s v="50861"/>
    <s v="893766"/>
    <x v="117"/>
    <x v="117"/>
    <s v="16977995014"/>
    <m/>
    <m/>
    <m/>
    <n v="406.18907712164309"/>
    <x v="4"/>
    <x v="69"/>
    <x v="1"/>
    <n v="0"/>
    <x v="132"/>
  </r>
  <r>
    <s v="Journal"/>
    <x v="2"/>
    <s v="Data Engineering"/>
    <s v="Data Engineering"/>
    <d v="2024-08-31T00:00:00"/>
    <x v="0"/>
    <s v="50398"/>
    <s v="893269"/>
    <x v="150"/>
    <x v="150"/>
    <s v="17485557310"/>
    <m/>
    <m/>
    <m/>
    <n v="560.2607960298526"/>
    <x v="4"/>
    <x v="5"/>
    <x v="1"/>
    <n v="0"/>
    <x v="160"/>
  </r>
  <r>
    <s v="Journal"/>
    <x v="2"/>
    <s v="Data Engineering"/>
    <s v="Data Engineering"/>
    <d v="2024-08-31T00:00:00"/>
    <x v="0"/>
    <s v="50117"/>
    <s v="892928"/>
    <x v="143"/>
    <x v="143"/>
    <s v="16856642182"/>
    <m/>
    <m/>
    <m/>
    <n v="560.2607960298526"/>
    <x v="4"/>
    <x v="5"/>
    <x v="1"/>
    <n v="0"/>
    <x v="154"/>
  </r>
  <r>
    <s v="Journal"/>
    <x v="2"/>
    <s v="Data Engineering"/>
    <s v="Data Engineering"/>
    <d v="2024-08-31T00:00:00"/>
    <x v="0"/>
    <s v="49770"/>
    <s v="892400"/>
    <x v="6"/>
    <x v="6"/>
    <s v="16716229170"/>
    <m/>
    <m/>
    <m/>
    <n v="336.15647761791155"/>
    <x v="4"/>
    <x v="29"/>
    <x v="1"/>
    <n v="0"/>
    <x v="41"/>
  </r>
  <r>
    <s v="Journal"/>
    <x v="2"/>
    <s v="Data Engineering"/>
    <s v="Data Engineering"/>
    <d v="2024-08-31T00:00:00"/>
    <x v="0"/>
    <s v="50612"/>
    <s v="893614"/>
    <x v="151"/>
    <x v="151"/>
    <s v="19901929100"/>
    <m/>
    <m/>
    <m/>
    <n v="520.2421677420059"/>
    <x v="4"/>
    <x v="5"/>
    <x v="1"/>
    <n v="0"/>
    <x v="161"/>
  </r>
  <r>
    <s v="Journal"/>
    <x v="2"/>
    <s v="Data Engineering"/>
    <s v="Data Engineering"/>
    <d v="2024-08-31T00:00:00"/>
    <x v="0"/>
    <s v="50339"/>
    <s v="893143"/>
    <x v="148"/>
    <x v="148"/>
    <s v="18243049512"/>
    <m/>
    <m/>
    <m/>
    <n v="440.20491116631274"/>
    <x v="4"/>
    <x v="5"/>
    <x v="1"/>
    <n v="0"/>
    <x v="158"/>
  </r>
  <r>
    <s v="Journal"/>
    <x v="2"/>
    <s v="Data Engineering"/>
    <s v="Data Engineering"/>
    <d v="2024-08-31T00:00:00"/>
    <x v="0"/>
    <s v="50679"/>
    <s v="892556"/>
    <x v="117"/>
    <x v="117"/>
    <s v="16977995014"/>
    <m/>
    <m/>
    <m/>
    <n v="540.25148188592925"/>
    <x v="4"/>
    <x v="69"/>
    <x v="1"/>
    <n v="0"/>
    <x v="132"/>
  </r>
  <r>
    <s v="Journal"/>
    <x v="2"/>
    <s v="Data Engineering"/>
    <s v="Data Engineering"/>
    <d v="2024-08-31T00:00:00"/>
    <x v="0"/>
    <s v="51072"/>
    <s v="894124"/>
    <x v="117"/>
    <x v="117"/>
    <s v="16977995014"/>
    <m/>
    <m/>
    <m/>
    <n v="320.14902630277288"/>
    <x v="4"/>
    <x v="69"/>
    <x v="1"/>
    <n v="0"/>
    <x v="132"/>
  </r>
  <r>
    <s v="Journal"/>
    <x v="2"/>
    <s v="Data Engineering"/>
    <s v="Data Engineering"/>
    <d v="2024-08-31T00:00:00"/>
    <x v="0"/>
    <s v="49766"/>
    <s v="892592"/>
    <x v="143"/>
    <x v="143"/>
    <s v="16856642182"/>
    <m/>
    <m/>
    <m/>
    <n v="560.2607960298526"/>
    <x v="4"/>
    <x v="5"/>
    <x v="1"/>
    <n v="0"/>
    <x v="154"/>
  </r>
  <r>
    <s v="Journal"/>
    <x v="2"/>
    <s v="Data Engineering"/>
    <s v="Data Engineering"/>
    <d v="2024-08-31T00:00:00"/>
    <x v="0"/>
    <s v="50774"/>
    <s v="893560"/>
    <x v="141"/>
    <x v="141"/>
    <s v="17771226635"/>
    <m/>
    <m/>
    <m/>
    <n v="504.23471642686729"/>
    <x v="4"/>
    <x v="75"/>
    <x v="1"/>
    <n v="0"/>
    <x v="152"/>
  </r>
  <r>
    <s v="Journal"/>
    <x v="2"/>
    <s v="Data Engineering"/>
    <s v="Data Engineering"/>
    <d v="2024-08-31T00:00:00"/>
    <x v="0"/>
    <s v="50757"/>
    <s v="893695"/>
    <x v="117"/>
    <x v="117"/>
    <s v="16977995014"/>
    <m/>
    <m/>
    <m/>
    <n v="480.22353945415932"/>
    <x v="4"/>
    <x v="69"/>
    <x v="1"/>
    <n v="0"/>
    <x v="132"/>
  </r>
  <r>
    <s v="Journal"/>
    <x v="2"/>
    <s v="Data Engineering"/>
    <s v="Data Engineering"/>
    <d v="2024-08-31T00:00:00"/>
    <x v="0"/>
    <s v="50648"/>
    <s v="893513"/>
    <x v="152"/>
    <x v="152"/>
    <s v="18659335221"/>
    <m/>
    <m/>
    <m/>
    <n v="560.2607960298526"/>
    <x v="4"/>
    <x v="5"/>
    <x v="1"/>
    <n v="0"/>
    <x v="162"/>
  </r>
  <r>
    <s v="Journal"/>
    <x v="9"/>
    <s v="Data Engineering"/>
    <s v="Data Engineering"/>
    <d v="2024-08-31T00:00:00"/>
    <x v="0"/>
    <s v="51725"/>
    <s v="901425"/>
    <x v="18"/>
    <x v="18"/>
    <s v="18657995555"/>
    <m/>
    <m/>
    <m/>
    <n v="96.16"/>
    <x v="4"/>
    <x v="23"/>
    <x v="1"/>
    <n v="0"/>
    <x v="52"/>
  </r>
  <r>
    <s v="Journal"/>
    <x v="9"/>
    <s v="Data Engineering"/>
    <s v="Data Engineering"/>
    <d v="2024-08-31T00:00:00"/>
    <x v="0"/>
    <s v="49296"/>
    <s v="887990"/>
    <x v="153"/>
    <x v="153"/>
    <s v="20058081135"/>
    <m/>
    <m/>
    <s v="Retainer Revenue Recognition"/>
    <n v="50333"/>
    <x v="4"/>
    <x v="31"/>
    <x v="1"/>
    <n v="0"/>
    <x v="163"/>
  </r>
  <r>
    <s v="Journal"/>
    <x v="2"/>
    <s v="Data Engineering"/>
    <s v="Data Engineering"/>
    <d v="2024-08-31T00:00:00"/>
    <x v="0"/>
    <s v="51290"/>
    <s v="894183"/>
    <x v="117"/>
    <x v="117"/>
    <s v="16977995014"/>
    <m/>
    <m/>
    <m/>
    <n v="315.14682169416818"/>
    <x v="4"/>
    <x v="69"/>
    <x v="1"/>
    <n v="0"/>
    <x v="132"/>
  </r>
  <r>
    <s v="Journal"/>
    <x v="2"/>
    <s v="Data Engineering"/>
    <s v="Data Engineering"/>
    <d v="2024-08-31T00:00:00"/>
    <x v="0"/>
    <s v="49992"/>
    <s v="892850"/>
    <x v="6"/>
    <x v="6"/>
    <s v="16716229170"/>
    <m/>
    <m/>
    <m/>
    <n v="416.19373419360477"/>
    <x v="4"/>
    <x v="29"/>
    <x v="1"/>
    <n v="0"/>
    <x v="41"/>
  </r>
  <r>
    <s v="Journal"/>
    <x v="2"/>
    <s v="Data Engineering"/>
    <s v="Data Engineering"/>
    <d v="2024-08-31T00:00:00"/>
    <x v="0"/>
    <s v="51098"/>
    <s v="894311"/>
    <x v="147"/>
    <x v="147"/>
    <s v="17772859452"/>
    <m/>
    <m/>
    <m/>
    <n v="520.2421677420059"/>
    <x v="4"/>
    <x v="75"/>
    <x v="1"/>
    <n v="0"/>
    <x v="157"/>
  </r>
  <r>
    <s v="Journal"/>
    <x v="9"/>
    <s v="Data Engineering"/>
    <s v="Data Engineering"/>
    <d v="2024-08-31T00:00:00"/>
    <x v="0"/>
    <s v="51755"/>
    <s v="901357"/>
    <x v="18"/>
    <x v="18"/>
    <s v="18657995555"/>
    <m/>
    <m/>
    <m/>
    <n v="916.15"/>
    <x v="4"/>
    <x v="23"/>
    <x v="1"/>
    <n v="0"/>
    <x v="52"/>
  </r>
  <r>
    <s v="Journal"/>
    <x v="9"/>
    <s v="Data Engineering"/>
    <s v="Data Engineering"/>
    <d v="2024-08-31T00:00:00"/>
    <x v="0"/>
    <s v="51678"/>
    <s v="901311"/>
    <x v="27"/>
    <x v="27"/>
    <s v="16865883964"/>
    <m/>
    <m/>
    <m/>
    <n v="5"/>
    <x v="4"/>
    <x v="1"/>
    <x v="1"/>
    <n v="0"/>
    <x v="60"/>
  </r>
  <r>
    <s v="Journal"/>
    <x v="2"/>
    <s v="Data Engineering"/>
    <s v="Data Engineering"/>
    <d v="2024-08-31T00:00:00"/>
    <x v="0"/>
    <s v="49877"/>
    <s v="892469"/>
    <x v="143"/>
    <x v="143"/>
    <s v="16856642182"/>
    <m/>
    <m/>
    <m/>
    <n v="560.2607960298526"/>
    <x v="4"/>
    <x v="5"/>
    <x v="1"/>
    <n v="0"/>
    <x v="154"/>
  </r>
  <r>
    <s v="Journal"/>
    <x v="2"/>
    <s v="Data Engineering"/>
    <s v="Data Engineering"/>
    <d v="2024-08-31T00:00:00"/>
    <x v="0"/>
    <s v="50195"/>
    <s v="893101"/>
    <x v="143"/>
    <x v="143"/>
    <s v="16856642182"/>
    <m/>
    <m/>
    <m/>
    <n v="480.22353945415932"/>
    <x v="4"/>
    <x v="5"/>
    <x v="1"/>
    <n v="0"/>
    <x v="154"/>
  </r>
  <r>
    <s v="Journal"/>
    <x v="9"/>
    <s v="Data Engineering"/>
    <s v="Data Engineering"/>
    <d v="2024-08-31T00:00:00"/>
    <x v="0"/>
    <s v="52166"/>
    <s v="913919"/>
    <x v="0"/>
    <x v="0"/>
    <m/>
    <s v="ICC 1262 Under Armour : Under Armour - Analytics POD"/>
    <m/>
    <s v="TopSide Management Book Elim related to project ICC 1262 Under Armour : Under Armour - Analytics POD"/>
    <n v="-10564.92"/>
    <x v="4"/>
    <x v="15"/>
    <x v="1"/>
    <s v="ICC 1262 Under Armour : Under Armour - Analytics POD"/>
    <x v="18"/>
  </r>
  <r>
    <s v="Journal"/>
    <x v="2"/>
    <s v="Data Engineering"/>
    <s v="Data Engineering"/>
    <d v="2024-08-31T00:00:00"/>
    <x v="0"/>
    <s v="51031"/>
    <s v="893972"/>
    <x v="117"/>
    <x v="117"/>
    <s v="16977995014"/>
    <m/>
    <m/>
    <m/>
    <n v="480.22353945415932"/>
    <x v="4"/>
    <x v="69"/>
    <x v="1"/>
    <n v="0"/>
    <x v="132"/>
  </r>
  <r>
    <s v="Journal"/>
    <x v="2"/>
    <s v="Data Engineering"/>
    <s v="Data Engineering"/>
    <d v="2024-08-31T00:00:00"/>
    <x v="0"/>
    <s v="50967"/>
    <s v="894195"/>
    <x v="154"/>
    <x v="154"/>
    <s v="17772967350"/>
    <m/>
    <m/>
    <m/>
    <n v="376.17510590575813"/>
    <x v="4"/>
    <x v="75"/>
    <x v="1"/>
    <n v="0"/>
    <x v="164"/>
  </r>
  <r>
    <s v="Journal"/>
    <x v="2"/>
    <s v="Data Engineering"/>
    <s v="Data Engineering"/>
    <d v="2024-08-31T00:00:00"/>
    <x v="0"/>
    <s v="50508"/>
    <s v="893446"/>
    <x v="155"/>
    <x v="155"/>
    <s v="19584503853"/>
    <m/>
    <m/>
    <m/>
    <n v="560.2607960298526"/>
    <x v="4"/>
    <x v="5"/>
    <x v="1"/>
    <n v="0"/>
    <x v="165"/>
  </r>
  <r>
    <s v="Journal"/>
    <x v="2"/>
    <s v="Data Engineering"/>
    <s v="Data Engineering"/>
    <d v="2024-08-31T00:00:00"/>
    <x v="0"/>
    <s v="50986"/>
    <s v="894096"/>
    <x v="117"/>
    <x v="117"/>
    <s v="16977995014"/>
    <m/>
    <m/>
    <m/>
    <n v="320.14902630277288"/>
    <x v="4"/>
    <x v="69"/>
    <x v="1"/>
    <n v="0"/>
    <x v="132"/>
  </r>
  <r>
    <s v="Journal"/>
    <x v="2"/>
    <s v="Data Engineering"/>
    <s v="Data Engineering"/>
    <d v="2024-08-31T00:00:00"/>
    <x v="0"/>
    <s v="49836"/>
    <s v="892304"/>
    <x v="143"/>
    <x v="143"/>
    <s v="16856642182"/>
    <m/>
    <m/>
    <m/>
    <n v="560.2607960298526"/>
    <x v="4"/>
    <x v="5"/>
    <x v="1"/>
    <n v="0"/>
    <x v="154"/>
  </r>
  <r>
    <s v="Journal"/>
    <x v="2"/>
    <s v="Data Engineering"/>
    <s v="Data Engineering"/>
    <d v="2024-08-31T00:00:00"/>
    <x v="0"/>
    <s v="50761"/>
    <s v="893699"/>
    <x v="117"/>
    <x v="117"/>
    <s v="16977995014"/>
    <m/>
    <m/>
    <m/>
    <n v="432.20118550874338"/>
    <x v="4"/>
    <x v="69"/>
    <x v="1"/>
    <n v="0"/>
    <x v="132"/>
  </r>
  <r>
    <s v="Journal"/>
    <x v="2"/>
    <s v="Data Engineering"/>
    <s v="Data Engineering"/>
    <d v="2024-08-31T00:00:00"/>
    <x v="0"/>
    <s v="50071"/>
    <s v="892351"/>
    <x v="143"/>
    <x v="143"/>
    <s v="16856642182"/>
    <m/>
    <m/>
    <m/>
    <n v="536.24961905714463"/>
    <x v="4"/>
    <x v="5"/>
    <x v="1"/>
    <n v="0"/>
    <x v="154"/>
  </r>
  <r>
    <s v="Journal"/>
    <x v="2"/>
    <s v="Data Engineering"/>
    <s v="Data Engineering"/>
    <d v="2024-08-31T00:00:00"/>
    <x v="0"/>
    <s v="50957"/>
    <s v="893919"/>
    <x v="117"/>
    <x v="117"/>
    <s v="16977995014"/>
    <m/>
    <m/>
    <m/>
    <n v="464.21608813902071"/>
    <x v="4"/>
    <x v="69"/>
    <x v="1"/>
    <n v="0"/>
    <x v="132"/>
  </r>
  <r>
    <s v="Journal"/>
    <x v="2"/>
    <s v="Data Engineering"/>
    <s v="Data Engineering"/>
    <d v="2024-08-31T00:00:00"/>
    <x v="0"/>
    <s v="50947"/>
    <s v="893909"/>
    <x v="154"/>
    <x v="154"/>
    <s v="17772967350"/>
    <m/>
    <m/>
    <m/>
    <n v="360.16765459061952"/>
    <x v="4"/>
    <x v="75"/>
    <x v="1"/>
    <n v="0"/>
    <x v="164"/>
  </r>
  <r>
    <s v="Journal"/>
    <x v="2"/>
    <s v="Data Engineering"/>
    <s v="Data Engineering"/>
    <d v="2024-08-31T00:00:00"/>
    <x v="0"/>
    <s v="50945"/>
    <s v="893907"/>
    <x v="154"/>
    <x v="154"/>
    <s v="17772967350"/>
    <m/>
    <m/>
    <m/>
    <n v="360.16765459061952"/>
    <x v="4"/>
    <x v="75"/>
    <x v="1"/>
    <n v="0"/>
    <x v="164"/>
  </r>
  <r>
    <s v="Journal"/>
    <x v="2"/>
    <s v="Data Engineering"/>
    <s v="Data Engineering"/>
    <d v="2024-08-31T00:00:00"/>
    <x v="0"/>
    <s v="50054"/>
    <s v="892896"/>
    <x v="143"/>
    <x v="143"/>
    <s v="16856642182"/>
    <m/>
    <m/>
    <m/>
    <n v="560.2607960298526"/>
    <x v="4"/>
    <x v="5"/>
    <x v="1"/>
    <n v="0"/>
    <x v="154"/>
  </r>
  <r>
    <s v="Journal"/>
    <x v="2"/>
    <s v="Data Engineering"/>
    <s v="Data Engineering"/>
    <d v="2024-08-31T00:00:00"/>
    <x v="0"/>
    <s v="50288"/>
    <s v="893131"/>
    <x v="156"/>
    <x v="156"/>
    <s v="17690283562"/>
    <m/>
    <m/>
    <m/>
    <n v="536.24961905714463"/>
    <x v="4"/>
    <x v="5"/>
    <x v="1"/>
    <n v="0"/>
    <x v="166"/>
  </r>
  <r>
    <s v="Journal"/>
    <x v="2"/>
    <s v="Data Engineering"/>
    <s v="Data Engineering"/>
    <d v="2024-08-31T00:00:00"/>
    <x v="0"/>
    <s v="50001"/>
    <s v="892515"/>
    <x v="143"/>
    <x v="143"/>
    <s v="16856642182"/>
    <m/>
    <m/>
    <m/>
    <n v="560.2607960298526"/>
    <x v="4"/>
    <x v="5"/>
    <x v="1"/>
    <n v="0"/>
    <x v="154"/>
  </r>
  <r>
    <s v="Journal"/>
    <x v="2"/>
    <s v="Data Engineering"/>
    <s v="Data Engineering"/>
    <d v="2024-08-31T00:00:00"/>
    <x v="0"/>
    <s v="49935"/>
    <s v="892813"/>
    <x v="6"/>
    <x v="6"/>
    <s v="16716229170"/>
    <m/>
    <m/>
    <m/>
    <n v="336.15647761791155"/>
    <x v="4"/>
    <x v="29"/>
    <x v="1"/>
    <n v="0"/>
    <x v="41"/>
  </r>
  <r>
    <s v="Journal"/>
    <x v="2"/>
    <s v="Data Engineering"/>
    <s v="Data Engineering"/>
    <d v="2024-08-31T00:00:00"/>
    <x v="0"/>
    <s v="50143"/>
    <s v="892380"/>
    <x v="144"/>
    <x v="144"/>
    <s v="17583740188"/>
    <m/>
    <m/>
    <m/>
    <n v="258.12015245661064"/>
    <x v="4"/>
    <x v="76"/>
    <x v="1"/>
    <n v="0"/>
    <x v="155"/>
  </r>
  <r>
    <s v="Journal"/>
    <x v="2"/>
    <s v="Data Engineering"/>
    <s v="Data Engineering"/>
    <d v="2024-08-31T00:00:00"/>
    <x v="0"/>
    <s v="50341"/>
    <s v="893144"/>
    <x v="148"/>
    <x v="148"/>
    <s v="18243049512"/>
    <m/>
    <m/>
    <m/>
    <n v="440.20491116631274"/>
    <x v="4"/>
    <x v="5"/>
    <x v="1"/>
    <n v="0"/>
    <x v="158"/>
  </r>
  <r>
    <s v="Journal"/>
    <x v="2"/>
    <s v="Data Engineering"/>
    <s v="Data Engineering"/>
    <d v="2024-08-31T00:00:00"/>
    <x v="0"/>
    <s v="49761"/>
    <s v="892397"/>
    <x v="157"/>
    <x v="157"/>
    <s v="16592846934"/>
    <m/>
    <m/>
    <m/>
    <n v="520.2421677420059"/>
    <x v="4"/>
    <x v="79"/>
    <x v="1"/>
    <n v="0"/>
    <x v="167"/>
  </r>
  <r>
    <s v="Journal"/>
    <x v="2"/>
    <s v="Data Engineering"/>
    <s v="Data Engineering"/>
    <d v="2024-08-31T00:00:00"/>
    <x v="0"/>
    <s v="50825"/>
    <s v="893737"/>
    <x v="141"/>
    <x v="141"/>
    <s v="17771226635"/>
    <m/>
    <m/>
    <m/>
    <n v="384.17883156332749"/>
    <x v="4"/>
    <x v="75"/>
    <x v="1"/>
    <n v="0"/>
    <x v="152"/>
  </r>
  <r>
    <s v="Journal"/>
    <x v="2"/>
    <s v="Data Engineering"/>
    <s v="Data Engineering"/>
    <d v="2024-08-31T00:00:00"/>
    <x v="0"/>
    <s v="49904"/>
    <s v="892511"/>
    <x v="143"/>
    <x v="143"/>
    <s v="16856642182"/>
    <m/>
    <m/>
    <m/>
    <n v="480.22353945415932"/>
    <x v="4"/>
    <x v="5"/>
    <x v="1"/>
    <n v="0"/>
    <x v="154"/>
  </r>
  <r>
    <s v="Journal"/>
    <x v="2"/>
    <s v="Data Engineering"/>
    <s v="Data Engineering"/>
    <d v="2024-08-31T00:00:00"/>
    <x v="0"/>
    <s v="50532"/>
    <s v="893457"/>
    <x v="155"/>
    <x v="155"/>
    <s v="19584503853"/>
    <m/>
    <m/>
    <m/>
    <n v="560.2607960298526"/>
    <x v="4"/>
    <x v="5"/>
    <x v="1"/>
    <n v="0"/>
    <x v="165"/>
  </r>
  <r>
    <s v="Journal"/>
    <x v="2"/>
    <s v="Data Engineering"/>
    <s v="Data Engineering"/>
    <d v="2024-08-31T00:00:00"/>
    <x v="0"/>
    <s v="49978"/>
    <s v="892839"/>
    <x v="6"/>
    <x v="6"/>
    <s v="16716229170"/>
    <m/>
    <m/>
    <m/>
    <n v="580.27011017377583"/>
    <x v="4"/>
    <x v="29"/>
    <x v="1"/>
    <n v="0"/>
    <x v="41"/>
  </r>
  <r>
    <s v="Journal"/>
    <x v="2"/>
    <s v="Data Engineering"/>
    <s v="Data Engineering"/>
    <d v="2024-08-31T00:00:00"/>
    <x v="0"/>
    <s v="50334"/>
    <s v="892538"/>
    <x v="149"/>
    <x v="149"/>
    <s v="17001841791"/>
    <m/>
    <m/>
    <m/>
    <n v="520.2421677420059"/>
    <x v="4"/>
    <x v="78"/>
    <x v="1"/>
    <n v="0"/>
    <x v="159"/>
  </r>
  <r>
    <s v="Journal"/>
    <x v="9"/>
    <s v="Data Engineering"/>
    <s v="Data Engineering"/>
    <d v="2024-08-31T00:00:00"/>
    <x v="0"/>
    <s v="49261"/>
    <s v="887969"/>
    <x v="21"/>
    <x v="21"/>
    <s v="16644625585"/>
    <m/>
    <m/>
    <s v="Retainer Revenue Recognition"/>
    <n v="50648.7"/>
    <x v="4"/>
    <x v="18"/>
    <x v="1"/>
    <n v="0"/>
    <x v="55"/>
  </r>
  <r>
    <s v="Journal"/>
    <x v="2"/>
    <s v="Data Engineering"/>
    <s v="Data Engineering"/>
    <d v="2024-08-31T00:00:00"/>
    <x v="0"/>
    <s v="51302"/>
    <s v="894191"/>
    <x v="157"/>
    <x v="157"/>
    <s v="16592846934"/>
    <m/>
    <m/>
    <m/>
    <n v="455.21202070163127"/>
    <x v="4"/>
    <x v="79"/>
    <x v="1"/>
    <n v="0"/>
    <x v="167"/>
  </r>
  <r>
    <s v="Journal"/>
    <x v="2"/>
    <s v="Data Engineering"/>
    <s v="Data Engineering"/>
    <d v="2024-08-31T00:00:00"/>
    <x v="0"/>
    <s v="50718"/>
    <s v="893675"/>
    <x v="117"/>
    <x v="117"/>
    <s v="16977995014"/>
    <m/>
    <m/>
    <m/>
    <n v="480.22353945415932"/>
    <x v="4"/>
    <x v="69"/>
    <x v="1"/>
    <n v="0"/>
    <x v="132"/>
  </r>
  <r>
    <s v="Journal"/>
    <x v="2"/>
    <s v="Data Engineering"/>
    <s v="Data Engineering"/>
    <d v="2024-08-31T00:00:00"/>
    <x v="0"/>
    <s v="50250"/>
    <s v="893193"/>
    <x v="158"/>
    <x v="158"/>
    <s v="16807042572"/>
    <m/>
    <m/>
    <m/>
    <n v="536.24961905714463"/>
    <x v="4"/>
    <x v="5"/>
    <x v="1"/>
    <n v="0"/>
    <x v="168"/>
  </r>
  <r>
    <s v="Journal"/>
    <x v="9"/>
    <s v="Data Engineering"/>
    <s v="Data Engineering"/>
    <d v="2024-08-31T00:00:00"/>
    <x v="0"/>
    <s v="52166"/>
    <s v="913919"/>
    <x v="0"/>
    <x v="0"/>
    <m/>
    <s v="ICC 1019 ICC in Forth Point Represents Blend360 : Legrand - Cablofil Managed Service Level Agreement"/>
    <m/>
    <s v="TopSide Management Book Elim related to project ICC 1019 ICC in Forth Point Represents Blend360 : Legrand - Cablofil Managed Service Level Agreement"/>
    <n v="-1482.03"/>
    <x v="4"/>
    <x v="11"/>
    <x v="1"/>
    <s v="ICC 1019 ICC in Forth Point Represents Blend360 : Legrand - Cablofil Managed Service Level Agreement"/>
    <x v="14"/>
  </r>
  <r>
    <s v="Journal"/>
    <x v="2"/>
    <s v="Data Engineering"/>
    <s v="Data Engineering"/>
    <d v="2024-08-31T00:00:00"/>
    <x v="0"/>
    <s v="51119"/>
    <s v="894143"/>
    <x v="147"/>
    <x v="147"/>
    <s v="17772859452"/>
    <m/>
    <m/>
    <m/>
    <n v="648.30177826311512"/>
    <x v="4"/>
    <x v="75"/>
    <x v="1"/>
    <n v="0"/>
    <x v="157"/>
  </r>
  <r>
    <s v="Journal"/>
    <x v="2"/>
    <s v="Data Engineering"/>
    <s v="Data Engineering"/>
    <d v="2024-08-31T00:00:00"/>
    <x v="0"/>
    <s v="51053"/>
    <s v="893982"/>
    <x v="147"/>
    <x v="147"/>
    <s v="17772859452"/>
    <m/>
    <m/>
    <m/>
    <n v="520.2421677420059"/>
    <x v="4"/>
    <x v="75"/>
    <x v="1"/>
    <n v="0"/>
    <x v="157"/>
  </r>
  <r>
    <s v="Journal"/>
    <x v="2"/>
    <s v="Data Engineering"/>
    <s v="Data Engineering"/>
    <d v="2024-08-31T00:00:00"/>
    <x v="0"/>
    <s v="51096"/>
    <s v="894309"/>
    <x v="147"/>
    <x v="147"/>
    <s v="17772859452"/>
    <m/>
    <m/>
    <m/>
    <n v="648.30177826311512"/>
    <x v="4"/>
    <x v="75"/>
    <x v="1"/>
    <n v="0"/>
    <x v="157"/>
  </r>
  <r>
    <s v="Journal"/>
    <x v="2"/>
    <s v="Data Engineering"/>
    <s v="Data Engineering"/>
    <d v="2024-08-31T00:00:00"/>
    <x v="0"/>
    <s v="49814"/>
    <s v="892298"/>
    <x v="143"/>
    <x v="143"/>
    <s v="16856642182"/>
    <m/>
    <m/>
    <m/>
    <n v="480.22353945415932"/>
    <x v="4"/>
    <x v="5"/>
    <x v="1"/>
    <n v="0"/>
    <x v="154"/>
  </r>
  <r>
    <s v="Journal"/>
    <x v="2"/>
    <s v="Data Engineering"/>
    <s v="Data Engineering"/>
    <d v="2024-08-31T00:00:00"/>
    <x v="0"/>
    <s v="50649"/>
    <s v="893514"/>
    <x v="117"/>
    <x v="117"/>
    <s v="16977995014"/>
    <m/>
    <m/>
    <m/>
    <n v="280.1303980149263"/>
    <x v="4"/>
    <x v="69"/>
    <x v="1"/>
    <n v="0"/>
    <x v="132"/>
  </r>
  <r>
    <s v="Journal"/>
    <x v="2"/>
    <s v="Data Engineering"/>
    <s v="Data Engineering"/>
    <d v="2024-08-31T00:00:00"/>
    <x v="0"/>
    <s v="50111"/>
    <s v="892922"/>
    <x v="143"/>
    <x v="143"/>
    <s v="16856642182"/>
    <m/>
    <m/>
    <m/>
    <n v="536.24961905714463"/>
    <x v="4"/>
    <x v="5"/>
    <x v="1"/>
    <n v="0"/>
    <x v="154"/>
  </r>
  <r>
    <s v="Journal"/>
    <x v="2"/>
    <s v="Data Engineering"/>
    <s v="Data Engineering"/>
    <d v="2024-08-31T00:00:00"/>
    <x v="0"/>
    <s v="50136"/>
    <s v="892993"/>
    <x v="143"/>
    <x v="143"/>
    <s v="16856642182"/>
    <m/>
    <m/>
    <m/>
    <n v="560.2607960298526"/>
    <x v="4"/>
    <x v="5"/>
    <x v="1"/>
    <n v="0"/>
    <x v="154"/>
  </r>
  <r>
    <s v="Journal"/>
    <x v="2"/>
    <s v="Data Engineering"/>
    <s v="Data Engineering"/>
    <d v="2024-08-31T00:00:00"/>
    <x v="0"/>
    <s v="51374"/>
    <s v="894487"/>
    <x v="157"/>
    <x v="157"/>
    <s v="16592846934"/>
    <m/>
    <m/>
    <m/>
    <n v="270.12574094296463"/>
    <x v="4"/>
    <x v="79"/>
    <x v="1"/>
    <n v="0"/>
    <x v="167"/>
  </r>
  <r>
    <s v="Journal"/>
    <x v="2"/>
    <s v="Data Engineering"/>
    <s v="Data Engineering"/>
    <d v="2024-08-31T00:00:00"/>
    <x v="0"/>
    <s v="50434"/>
    <s v="893289"/>
    <x v="159"/>
    <x v="159"/>
    <s v="17692058278"/>
    <m/>
    <m/>
    <m/>
    <n v="400.1862828784661"/>
    <x v="4"/>
    <x v="78"/>
    <x v="1"/>
    <n v="0"/>
    <x v="169"/>
  </r>
  <r>
    <s v="Journal"/>
    <x v="2"/>
    <s v="Data Engineering"/>
    <s v="Data Engineering"/>
    <d v="2024-08-31T00:00:00"/>
    <x v="0"/>
    <s v="50535"/>
    <s v="893459"/>
    <x v="117"/>
    <x v="117"/>
    <s v="16977995014"/>
    <m/>
    <m/>
    <m/>
    <n v="320.14902630277288"/>
    <x v="4"/>
    <x v="69"/>
    <x v="1"/>
    <n v="0"/>
    <x v="132"/>
  </r>
  <r>
    <s v="Journal"/>
    <x v="2"/>
    <s v="Data Engineering"/>
    <s v="Data Engineering"/>
    <d v="2024-08-31T00:00:00"/>
    <x v="0"/>
    <s v="50446"/>
    <s v="893398"/>
    <x v="117"/>
    <x v="117"/>
    <s v="16977995014"/>
    <m/>
    <m/>
    <m/>
    <n v="520.2421677420059"/>
    <x v="4"/>
    <x v="69"/>
    <x v="1"/>
    <n v="0"/>
    <x v="132"/>
  </r>
  <r>
    <s v="Journal"/>
    <x v="2"/>
    <s v="Data Engineering"/>
    <s v="Data Engineering"/>
    <d v="2024-08-31T00:00:00"/>
    <x v="0"/>
    <s v="50997"/>
    <s v="893951"/>
    <x v="154"/>
    <x v="154"/>
    <s v="17772967350"/>
    <m/>
    <m/>
    <m/>
    <n v="270.12574094296463"/>
    <x v="4"/>
    <x v="75"/>
    <x v="1"/>
    <n v="0"/>
    <x v="164"/>
  </r>
  <r>
    <s v="Journal"/>
    <x v="2"/>
    <s v="Data Engineering"/>
    <s v="Data Engineering"/>
    <d v="2024-08-31T00:00:00"/>
    <x v="0"/>
    <s v="51359"/>
    <s v="894479"/>
    <x v="157"/>
    <x v="157"/>
    <s v="16592846934"/>
    <m/>
    <m/>
    <m/>
    <n v="360.16765459061952"/>
    <x v="4"/>
    <x v="79"/>
    <x v="1"/>
    <n v="0"/>
    <x v="167"/>
  </r>
  <r>
    <s v="Journal"/>
    <x v="2"/>
    <s v="Data Engineering"/>
    <s v="Data Engineering"/>
    <d v="2024-08-31T00:00:00"/>
    <x v="0"/>
    <s v="51343"/>
    <s v="894508"/>
    <x v="160"/>
    <x v="160"/>
    <s v="16977994594"/>
    <m/>
    <m/>
    <m/>
    <n v="480.22353945415932"/>
    <x v="4"/>
    <x v="69"/>
    <x v="1"/>
    <n v="0"/>
    <x v="170"/>
  </r>
  <r>
    <s v="Journal"/>
    <x v="2"/>
    <s v="Data Engineering"/>
    <s v="Data Engineering"/>
    <d v="2024-08-31T00:00:00"/>
    <x v="0"/>
    <s v="50852"/>
    <s v="893758"/>
    <x v="117"/>
    <x v="117"/>
    <s v="16977995014"/>
    <m/>
    <m/>
    <m/>
    <n v="400.1862828784661"/>
    <x v="4"/>
    <x v="69"/>
    <x v="1"/>
    <n v="0"/>
    <x v="132"/>
  </r>
  <r>
    <s v="Journal"/>
    <x v="2"/>
    <s v="Data Engineering"/>
    <s v="Data Engineering"/>
    <d v="2024-08-31T00:00:00"/>
    <x v="0"/>
    <s v="50220"/>
    <s v="892975"/>
    <x v="161"/>
    <x v="161"/>
    <s v="17001844665"/>
    <m/>
    <m/>
    <m/>
    <n v="336.15647761791155"/>
    <x v="4"/>
    <x v="77"/>
    <x v="1"/>
    <n v="0"/>
    <x v="171"/>
  </r>
  <r>
    <s v="Journal"/>
    <x v="2"/>
    <s v="Data Engineering"/>
    <s v="Data Engineering"/>
    <d v="2024-08-31T00:00:00"/>
    <x v="0"/>
    <s v="50151"/>
    <s v="892520"/>
    <x v="143"/>
    <x v="143"/>
    <s v="16856642182"/>
    <m/>
    <m/>
    <m/>
    <n v="560.2607960298526"/>
    <x v="4"/>
    <x v="5"/>
    <x v="1"/>
    <n v="0"/>
    <x v="154"/>
  </r>
  <r>
    <s v="Journal"/>
    <x v="2"/>
    <s v="Data Engineering"/>
    <s v="Data Engineering"/>
    <d v="2024-08-31T00:00:00"/>
    <x v="0"/>
    <s v="50841"/>
    <s v="893572"/>
    <x v="141"/>
    <x v="141"/>
    <s v="17771226635"/>
    <m/>
    <m/>
    <m/>
    <n v="448.20863682388205"/>
    <x v="4"/>
    <x v="75"/>
    <x v="1"/>
    <n v="0"/>
    <x v="152"/>
  </r>
  <r>
    <s v="Journal"/>
    <x v="2"/>
    <s v="Data Engineering"/>
    <s v="Data Engineering"/>
    <d v="2024-08-31T00:00:00"/>
    <x v="0"/>
    <s v="50692"/>
    <s v="893661"/>
    <x v="162"/>
    <x v="162"/>
    <s v="20242405226"/>
    <m/>
    <m/>
    <m/>
    <n v="440.20491116631274"/>
    <x v="4"/>
    <x v="5"/>
    <x v="1"/>
    <n v="0"/>
    <x v="172"/>
  </r>
  <r>
    <s v="Journal"/>
    <x v="2"/>
    <s v="Data Engineering"/>
    <s v="Data Engineering"/>
    <d v="2024-08-31T00:00:00"/>
    <x v="0"/>
    <s v="51064"/>
    <s v="894119"/>
    <x v="117"/>
    <x v="117"/>
    <s v="16977995014"/>
    <m/>
    <m/>
    <m/>
    <n v="360.16765459061952"/>
    <x v="4"/>
    <x v="69"/>
    <x v="1"/>
    <n v="0"/>
    <x v="132"/>
  </r>
  <r>
    <s v="Journal"/>
    <x v="2"/>
    <s v="Data Engineering"/>
    <s v="Data Engineering"/>
    <d v="2024-08-31T00:00:00"/>
    <x v="0"/>
    <s v="50743"/>
    <s v="893694"/>
    <x v="163"/>
    <x v="163"/>
    <s v="16974076254"/>
    <m/>
    <m/>
    <m/>
    <n v="360.16765459061952"/>
    <x v="4"/>
    <x v="75"/>
    <x v="1"/>
    <n v="0"/>
    <x v="173"/>
  </r>
  <r>
    <s v="Journal"/>
    <x v="2"/>
    <s v="Data Engineering"/>
    <s v="Data Engineering"/>
    <d v="2024-08-31T00:00:00"/>
    <x v="0"/>
    <s v="50740"/>
    <s v="893691"/>
    <x v="117"/>
    <x v="117"/>
    <s v="16977995014"/>
    <m/>
    <m/>
    <m/>
    <n v="320.14902630277288"/>
    <x v="4"/>
    <x v="69"/>
    <x v="1"/>
    <n v="0"/>
    <x v="132"/>
  </r>
  <r>
    <s v="Journal"/>
    <x v="9"/>
    <s v="Data Engineering"/>
    <s v="Data Engineering"/>
    <d v="2024-08-31T00:00:00"/>
    <x v="0"/>
    <s v="51637"/>
    <s v="901394"/>
    <x v="27"/>
    <x v="27"/>
    <s v="16865883964"/>
    <m/>
    <m/>
    <m/>
    <n v="20.23"/>
    <x v="4"/>
    <x v="1"/>
    <x v="1"/>
    <n v="0"/>
    <x v="60"/>
  </r>
  <r>
    <s v="Journal"/>
    <x v="2"/>
    <s v="Data Engineering"/>
    <s v="Data Engineering"/>
    <d v="2024-08-31T00:00:00"/>
    <x v="0"/>
    <s v="51262"/>
    <s v="894430"/>
    <x v="157"/>
    <x v="157"/>
    <s v="16592846934"/>
    <m/>
    <m/>
    <m/>
    <n v="240.11176972707966"/>
    <x v="4"/>
    <x v="79"/>
    <x v="1"/>
    <n v="0"/>
    <x v="167"/>
  </r>
  <r>
    <s v="Journal"/>
    <x v="2"/>
    <s v="Data Engineering"/>
    <s v="Data Engineering"/>
    <d v="2024-08-31T00:00:00"/>
    <x v="0"/>
    <s v="51268"/>
    <s v="894167"/>
    <x v="157"/>
    <x v="157"/>
    <s v="16592846934"/>
    <m/>
    <m/>
    <m/>
    <n v="240.11176972707966"/>
    <x v="4"/>
    <x v="79"/>
    <x v="1"/>
    <n v="0"/>
    <x v="167"/>
  </r>
  <r>
    <s v="Journal"/>
    <x v="2"/>
    <s v="Data Engineering"/>
    <s v="Data Engineering"/>
    <d v="2024-08-31T00:00:00"/>
    <x v="0"/>
    <s v="50073"/>
    <s v="892904"/>
    <x v="143"/>
    <x v="143"/>
    <s v="16856642182"/>
    <m/>
    <m/>
    <m/>
    <n v="560.2607960298526"/>
    <x v="4"/>
    <x v="5"/>
    <x v="1"/>
    <n v="0"/>
    <x v="154"/>
  </r>
  <r>
    <s v="Journal"/>
    <x v="2"/>
    <s v="Data Engineering"/>
    <s v="Data Engineering"/>
    <d v="2024-08-31T00:00:00"/>
    <x v="0"/>
    <s v="51254"/>
    <s v="894422"/>
    <x v="117"/>
    <x v="117"/>
    <s v="16977995014"/>
    <m/>
    <m/>
    <m/>
    <n v="464.21608813902071"/>
    <x v="4"/>
    <x v="69"/>
    <x v="1"/>
    <n v="0"/>
    <x v="132"/>
  </r>
  <r>
    <s v="Journal"/>
    <x v="2"/>
    <s v="Data Engineering"/>
    <s v="Data Engineering"/>
    <d v="2024-08-31T00:00:00"/>
    <x v="0"/>
    <s v="50065"/>
    <s v="892349"/>
    <x v="143"/>
    <x v="143"/>
    <s v="16856642182"/>
    <m/>
    <m/>
    <m/>
    <n v="440.20491116631274"/>
    <x v="4"/>
    <x v="5"/>
    <x v="1"/>
    <n v="0"/>
    <x v="154"/>
  </r>
  <r>
    <s v="Journal"/>
    <x v="2"/>
    <s v="Data Engineering"/>
    <s v="Data Engineering"/>
    <d v="2024-08-31T00:00:00"/>
    <x v="0"/>
    <s v="50167"/>
    <s v="892386"/>
    <x v="143"/>
    <x v="143"/>
    <s v="16856642182"/>
    <m/>
    <m/>
    <m/>
    <n v="440.20491116631274"/>
    <x v="4"/>
    <x v="5"/>
    <x v="1"/>
    <n v="0"/>
    <x v="154"/>
  </r>
  <r>
    <s v="Journal"/>
    <x v="2"/>
    <s v="Data Engineering"/>
    <s v="Data Engineering"/>
    <d v="2024-08-31T00:00:00"/>
    <x v="0"/>
    <s v="51024"/>
    <s v="893966"/>
    <x v="117"/>
    <x v="117"/>
    <s v="16977995014"/>
    <m/>
    <m/>
    <m/>
    <n v="464.21608813902071"/>
    <x v="4"/>
    <x v="69"/>
    <x v="1"/>
    <n v="0"/>
    <x v="132"/>
  </r>
  <r>
    <s v="Journal"/>
    <x v="2"/>
    <s v="Data Engineering"/>
    <s v="Data Engineering"/>
    <d v="2024-08-31T00:00:00"/>
    <x v="0"/>
    <s v="50928"/>
    <s v="893590"/>
    <x v="117"/>
    <x v="117"/>
    <s v="16977995014"/>
    <m/>
    <m/>
    <m/>
    <n v="480.22353945415932"/>
    <x v="4"/>
    <x v="69"/>
    <x v="1"/>
    <n v="0"/>
    <x v="132"/>
  </r>
  <r>
    <s v="Journal"/>
    <x v="2"/>
    <s v="Data Engineering"/>
    <s v="Data Engineering"/>
    <d v="2024-08-31T00:00:00"/>
    <x v="0"/>
    <s v="50084"/>
    <s v="892712"/>
    <x v="6"/>
    <x v="6"/>
    <s v="16716229170"/>
    <m/>
    <m/>
    <m/>
    <n v="496.23099076929799"/>
    <x v="4"/>
    <x v="29"/>
    <x v="1"/>
    <n v="0"/>
    <x v="41"/>
  </r>
  <r>
    <s v="Journal"/>
    <x v="2"/>
    <s v="Data Engineering"/>
    <s v="Data Engineering"/>
    <d v="2024-08-31T00:00:00"/>
    <x v="0"/>
    <s v="51002"/>
    <s v="893956"/>
    <x v="117"/>
    <x v="117"/>
    <s v="16977995014"/>
    <m/>
    <m/>
    <m/>
    <n v="432.20118550874338"/>
    <x v="4"/>
    <x v="69"/>
    <x v="1"/>
    <n v="0"/>
    <x v="132"/>
  </r>
  <r>
    <s v="Journal"/>
    <x v="2"/>
    <s v="Data Engineering"/>
    <s v="Data Engineering"/>
    <d v="2024-08-31T00:00:00"/>
    <x v="0"/>
    <s v="50973"/>
    <s v="893930"/>
    <x v="117"/>
    <x v="117"/>
    <s v="16977995014"/>
    <m/>
    <m/>
    <m/>
    <n v="630.29339553358409"/>
    <x v="4"/>
    <x v="69"/>
    <x v="1"/>
    <n v="0"/>
    <x v="132"/>
  </r>
  <r>
    <s v="Journal"/>
    <x v="2"/>
    <s v="Data Engineering"/>
    <s v="Data Engineering"/>
    <d v="2024-08-31T00:00:00"/>
    <x v="0"/>
    <s v="50122"/>
    <s v="892518"/>
    <x v="164"/>
    <x v="164"/>
    <m/>
    <m/>
    <m/>
    <m/>
    <n v="312.14530064520358"/>
    <x v="4"/>
    <x v="76"/>
    <x v="1"/>
    <n v="0"/>
    <x v="174"/>
  </r>
  <r>
    <s v="Journal"/>
    <x v="2"/>
    <s v="Data Engineering"/>
    <s v="Data Engineering"/>
    <d v="2024-08-31T00:00:00"/>
    <x v="0"/>
    <s v="51055"/>
    <s v="893983"/>
    <x v="147"/>
    <x v="147"/>
    <s v="17772859452"/>
    <m/>
    <m/>
    <m/>
    <n v="729.33962447338058"/>
    <x v="4"/>
    <x v="75"/>
    <x v="1"/>
    <n v="0"/>
    <x v="157"/>
  </r>
  <r>
    <s v="Journal"/>
    <x v="2"/>
    <s v="Data Engineering"/>
    <s v="Data Engineering"/>
    <d v="2024-08-31T00:00:00"/>
    <x v="0"/>
    <s v="49902"/>
    <s v="892481"/>
    <x v="143"/>
    <x v="143"/>
    <s v="16856642182"/>
    <m/>
    <m/>
    <m/>
    <n v="480.22353945415932"/>
    <x v="4"/>
    <x v="5"/>
    <x v="1"/>
    <n v="0"/>
    <x v="154"/>
  </r>
  <r>
    <s v="Journal"/>
    <x v="2"/>
    <s v="Data Engineering"/>
    <s v="Data Engineering"/>
    <d v="2024-08-31T00:00:00"/>
    <x v="0"/>
    <s v="50125"/>
    <s v="892373"/>
    <x v="164"/>
    <x v="164"/>
    <m/>
    <m/>
    <m/>
    <m/>
    <n v="312.14530064520358"/>
    <x v="4"/>
    <x v="76"/>
    <x v="1"/>
    <n v="0"/>
    <x v="174"/>
  </r>
  <r>
    <s v="Journal"/>
    <x v="2"/>
    <s v="Data Engineering"/>
    <s v="Data Engineering"/>
    <d v="2024-08-31T00:00:00"/>
    <x v="0"/>
    <s v="51425"/>
    <s v="894722"/>
    <x v="145"/>
    <x v="145"/>
    <s v="17806464279"/>
    <m/>
    <m/>
    <m/>
    <n v="320.14902630277288"/>
    <x v="4"/>
    <x v="16"/>
    <x v="1"/>
    <n v="0"/>
    <x v="19"/>
  </r>
  <r>
    <s v="Journal"/>
    <x v="2"/>
    <s v="Data Engineering"/>
    <s v="Data Engineering"/>
    <d v="2024-08-31T00:00:00"/>
    <x v="0"/>
    <s v="51346"/>
    <s v="894466"/>
    <x v="157"/>
    <x v="157"/>
    <s v="16592846934"/>
    <m/>
    <m/>
    <m/>
    <n v="455.21202070163127"/>
    <x v="4"/>
    <x v="79"/>
    <x v="1"/>
    <n v="0"/>
    <x v="167"/>
  </r>
  <r>
    <s v="Journal"/>
    <x v="2"/>
    <s v="Data Engineering"/>
    <s v="Data Engineering"/>
    <d v="2024-08-31T00:00:00"/>
    <x v="0"/>
    <s v="51322"/>
    <s v="894453"/>
    <x v="157"/>
    <x v="157"/>
    <s v="16592846934"/>
    <m/>
    <m/>
    <m/>
    <n v="270.12574094296463"/>
    <x v="4"/>
    <x v="79"/>
    <x v="1"/>
    <n v="0"/>
    <x v="167"/>
  </r>
  <r>
    <s v="Journal"/>
    <x v="2"/>
    <s v="Data Engineering"/>
    <s v="Data Engineering"/>
    <d v="2024-08-31T00:00:00"/>
    <x v="0"/>
    <s v="50901"/>
    <s v="893782"/>
    <x v="141"/>
    <x v="141"/>
    <s v="17771226635"/>
    <m/>
    <m/>
    <m/>
    <n v="448.20863682388205"/>
    <x v="4"/>
    <x v="75"/>
    <x v="1"/>
    <n v="0"/>
    <x v="152"/>
  </r>
  <r>
    <s v="Journal"/>
    <x v="2"/>
    <s v="Data Engineering"/>
    <s v="Data Engineering"/>
    <d v="2024-08-31T00:00:00"/>
    <x v="0"/>
    <s v="50880"/>
    <s v="893778"/>
    <x v="117"/>
    <x v="117"/>
    <s v="16977995014"/>
    <m/>
    <m/>
    <m/>
    <n v="432.20118550874338"/>
    <x v="4"/>
    <x v="69"/>
    <x v="1"/>
    <n v="0"/>
    <x v="132"/>
  </r>
  <r>
    <s v="Journal"/>
    <x v="2"/>
    <s v="Data Engineering"/>
    <s v="Data Engineering"/>
    <d v="2024-08-31T00:00:00"/>
    <x v="0"/>
    <s v="51285"/>
    <s v="894179"/>
    <x v="157"/>
    <x v="157"/>
    <s v="16592846934"/>
    <m/>
    <m/>
    <m/>
    <n v="270.12574094296463"/>
    <x v="4"/>
    <x v="79"/>
    <x v="1"/>
    <n v="0"/>
    <x v="167"/>
  </r>
  <r>
    <s v="Journal"/>
    <x v="2"/>
    <s v="Data Engineering"/>
    <s v="Data Engineering"/>
    <d v="2024-08-31T00:00:00"/>
    <x v="0"/>
    <s v="51279"/>
    <s v="894177"/>
    <x v="157"/>
    <x v="157"/>
    <s v="16592846934"/>
    <m/>
    <m/>
    <m/>
    <n v="520.2421677420059"/>
    <x v="4"/>
    <x v="79"/>
    <x v="1"/>
    <n v="0"/>
    <x v="167"/>
  </r>
  <r>
    <s v="Journal"/>
    <x v="2"/>
    <s v="Data Engineering"/>
    <s v="Data Engineering"/>
    <d v="2024-08-31T00:00:00"/>
    <x v="0"/>
    <s v="51410"/>
    <s v="894713"/>
    <x v="145"/>
    <x v="145"/>
    <s v="17806464279"/>
    <m/>
    <m/>
    <m/>
    <n v="160.07451315138644"/>
    <x v="4"/>
    <x v="16"/>
    <x v="1"/>
    <n v="0"/>
    <x v="19"/>
  </r>
  <r>
    <s v="Journal"/>
    <x v="2"/>
    <s v="Data Engineering"/>
    <s v="Data Engineering"/>
    <d v="2024-08-31T00:00:00"/>
    <x v="0"/>
    <s v="50702"/>
    <s v="892558"/>
    <x v="117"/>
    <x v="117"/>
    <s v="16977995014"/>
    <m/>
    <m/>
    <m/>
    <n v="320.14902630277288"/>
    <x v="4"/>
    <x v="69"/>
    <x v="1"/>
    <n v="0"/>
    <x v="132"/>
  </r>
  <r>
    <s v="Journal"/>
    <x v="2"/>
    <s v="Data Engineering"/>
    <s v="Data Engineering"/>
    <d v="2024-08-31T00:00:00"/>
    <x v="0"/>
    <s v="50067"/>
    <s v="892901"/>
    <x v="143"/>
    <x v="143"/>
    <s v="16856642182"/>
    <m/>
    <m/>
    <m/>
    <n v="320.14902630277288"/>
    <x v="4"/>
    <x v="5"/>
    <x v="1"/>
    <n v="0"/>
    <x v="154"/>
  </r>
  <r>
    <s v="Journal"/>
    <x v="2"/>
    <s v="Data Engineering"/>
    <s v="Data Engineering"/>
    <d v="2024-08-31T00:00:00"/>
    <x v="0"/>
    <s v="50922"/>
    <s v="892756"/>
    <x v="117"/>
    <x v="117"/>
    <s v="16977995014"/>
    <m/>
    <m/>
    <m/>
    <n v="425.19804948574631"/>
    <x v="4"/>
    <x v="69"/>
    <x v="1"/>
    <n v="0"/>
    <x v="132"/>
  </r>
  <r>
    <s v="Journal"/>
    <x v="2"/>
    <s v="Data Engineering"/>
    <s v="Data Engineering"/>
    <d v="2024-08-31T00:00:00"/>
    <x v="0"/>
    <s v="50874"/>
    <s v="892561"/>
    <x v="117"/>
    <x v="117"/>
    <s v="16977995014"/>
    <m/>
    <m/>
    <m/>
    <n v="504.23471642686729"/>
    <x v="4"/>
    <x v="69"/>
    <x v="1"/>
    <n v="0"/>
    <x v="132"/>
  </r>
  <r>
    <s v="Journal"/>
    <x v="2"/>
    <s v="Data Engineering"/>
    <s v="Data Engineering"/>
    <d v="2024-08-31T00:00:00"/>
    <x v="0"/>
    <s v="49794"/>
    <s v="892416"/>
    <x v="143"/>
    <x v="143"/>
    <s v="16856642182"/>
    <m/>
    <m/>
    <m/>
    <n v="480.22353945415932"/>
    <x v="4"/>
    <x v="5"/>
    <x v="1"/>
    <n v="0"/>
    <x v="154"/>
  </r>
  <r>
    <s v="Journal"/>
    <x v="2"/>
    <s v="Data Engineering"/>
    <s v="Data Engineering"/>
    <d v="2024-08-31T00:00:00"/>
    <x v="0"/>
    <s v="50621"/>
    <s v="893621"/>
    <x v="117"/>
    <x v="117"/>
    <s v="16977995014"/>
    <m/>
    <m/>
    <m/>
    <n v="464.21608813902071"/>
    <x v="4"/>
    <x v="69"/>
    <x v="1"/>
    <n v="0"/>
    <x v="132"/>
  </r>
  <r>
    <s v="Journal"/>
    <x v="2"/>
    <s v="Data Engineering"/>
    <s v="Data Engineering"/>
    <d v="2024-08-31T00:00:00"/>
    <x v="0"/>
    <s v="50797"/>
    <s v="893567"/>
    <x v="141"/>
    <x v="141"/>
    <s v="17771226635"/>
    <m/>
    <m/>
    <m/>
    <n v="392.1825572208968"/>
    <x v="4"/>
    <x v="75"/>
    <x v="1"/>
    <n v="0"/>
    <x v="152"/>
  </r>
  <r>
    <s v="Journal"/>
    <x v="9"/>
    <s v="Data Engineering"/>
    <s v="Data Engineering"/>
    <d v="2024-08-31T00:00:00"/>
    <x v="0"/>
    <s v="51639"/>
    <s v="901396"/>
    <x v="27"/>
    <x v="27"/>
    <s v="16865883964"/>
    <m/>
    <m/>
    <m/>
    <n v="6.56"/>
    <x v="4"/>
    <x v="1"/>
    <x v="1"/>
    <n v="0"/>
    <x v="60"/>
  </r>
  <r>
    <s v="Journal"/>
    <x v="2"/>
    <s v="Data Engineering"/>
    <s v="Data Engineering"/>
    <d v="2024-08-31T00:00:00"/>
    <x v="0"/>
    <s v="51239"/>
    <s v="894407"/>
    <x v="117"/>
    <x v="117"/>
    <s v="16977995014"/>
    <m/>
    <m/>
    <m/>
    <n v="450.20956823827436"/>
    <x v="4"/>
    <x v="69"/>
    <x v="1"/>
    <n v="0"/>
    <x v="132"/>
  </r>
  <r>
    <s v="Journal"/>
    <x v="2"/>
    <s v="Data Engineering"/>
    <s v="Data Engineering"/>
    <d v="2024-08-31T00:00:00"/>
    <x v="0"/>
    <s v="51227"/>
    <s v="894395"/>
    <x v="117"/>
    <x v="117"/>
    <s v="16977995014"/>
    <m/>
    <m/>
    <m/>
    <n v="432.20118550874338"/>
    <x v="4"/>
    <x v="69"/>
    <x v="1"/>
    <n v="0"/>
    <x v="132"/>
  </r>
  <r>
    <s v="Journal"/>
    <x v="2"/>
    <s v="Data Engineering"/>
    <s v="Data Engineering"/>
    <d v="2024-08-31T00:00:00"/>
    <x v="0"/>
    <s v="51152"/>
    <s v="894343"/>
    <x v="117"/>
    <x v="117"/>
    <s v="16977995014"/>
    <m/>
    <m/>
    <m/>
    <n v="320.14902630277288"/>
    <x v="4"/>
    <x v="69"/>
    <x v="1"/>
    <n v="0"/>
    <x v="132"/>
  </r>
  <r>
    <s v="Journal"/>
    <x v="2"/>
    <s v="Data Engineering"/>
    <s v="Data Engineering"/>
    <d v="2024-08-31T00:00:00"/>
    <x v="0"/>
    <s v="51082"/>
    <s v="894130"/>
    <x v="117"/>
    <x v="117"/>
    <s v="16977995014"/>
    <m/>
    <m/>
    <m/>
    <n v="540.25148188592925"/>
    <x v="4"/>
    <x v="69"/>
    <x v="1"/>
    <n v="0"/>
    <x v="132"/>
  </r>
  <r>
    <s v="Journal"/>
    <x v="2"/>
    <s v="Data Engineering"/>
    <s v="Data Engineering"/>
    <d v="2024-08-31T00:00:00"/>
    <x v="0"/>
    <s v="51364"/>
    <s v="894511"/>
    <x v="157"/>
    <x v="157"/>
    <s v="16592846934"/>
    <m/>
    <m/>
    <m/>
    <n v="270.12574094296463"/>
    <x v="4"/>
    <x v="79"/>
    <x v="1"/>
    <n v="0"/>
    <x v="167"/>
  </r>
  <r>
    <s v="Journal"/>
    <x v="2"/>
    <s v="Data Engineering"/>
    <s v="Data Engineering"/>
    <d v="2024-08-31T00:00:00"/>
    <x v="0"/>
    <s v="50068"/>
    <s v="892350"/>
    <x v="6"/>
    <x v="6"/>
    <s v="16716229170"/>
    <m/>
    <m/>
    <m/>
    <n v="416.19373419360477"/>
    <x v="4"/>
    <x v="29"/>
    <x v="1"/>
    <n v="0"/>
    <x v="41"/>
  </r>
  <r>
    <s v="Journal"/>
    <x v="2"/>
    <s v="Data Engineering"/>
    <s v="Data Engineering"/>
    <d v="2024-08-31T00:00:00"/>
    <x v="0"/>
    <s v="49960"/>
    <s v="892335"/>
    <x v="6"/>
    <x v="6"/>
    <s v="16716229170"/>
    <m/>
    <m/>
    <m/>
    <n v="580.27011017377583"/>
    <x v="4"/>
    <x v="29"/>
    <x v="1"/>
    <n v="0"/>
    <x v="41"/>
  </r>
  <r>
    <s v="Journal"/>
    <x v="2"/>
    <s v="Data Engineering"/>
    <s v="Data Engineering"/>
    <d v="2024-08-31T00:00:00"/>
    <x v="0"/>
    <s v="50193"/>
    <s v="893099"/>
    <x v="143"/>
    <x v="143"/>
    <s v="16856642182"/>
    <m/>
    <m/>
    <m/>
    <n v="560.2607960298526"/>
    <x v="4"/>
    <x v="5"/>
    <x v="1"/>
    <n v="0"/>
    <x v="154"/>
  </r>
  <r>
    <s v="Journal"/>
    <x v="2"/>
    <s v="Data Engineering"/>
    <s v="Data Engineering"/>
    <d v="2024-08-31T00:00:00"/>
    <x v="0"/>
    <s v="50836"/>
    <s v="893746"/>
    <x v="117"/>
    <x v="117"/>
    <s v="16977995014"/>
    <m/>
    <m/>
    <m/>
    <n v="432.20118550874338"/>
    <x v="4"/>
    <x v="69"/>
    <x v="1"/>
    <n v="0"/>
    <x v="132"/>
  </r>
  <r>
    <s v="Journal"/>
    <x v="2"/>
    <s v="Data Engineering"/>
    <s v="Data Engineering"/>
    <d v="2024-08-31T00:00:00"/>
    <x v="0"/>
    <s v="50033"/>
    <s v="892345"/>
    <x v="143"/>
    <x v="143"/>
    <s v="16856642182"/>
    <m/>
    <m/>
    <m/>
    <n v="560.2607960298526"/>
    <x v="4"/>
    <x v="5"/>
    <x v="1"/>
    <n v="0"/>
    <x v="154"/>
  </r>
  <r>
    <s v="Journal"/>
    <x v="2"/>
    <s v="Data Engineering"/>
    <s v="Data Engineering"/>
    <d v="2024-08-31T00:00:00"/>
    <x v="0"/>
    <s v="51299"/>
    <s v="894442"/>
    <x v="157"/>
    <x v="157"/>
    <s v="16592846934"/>
    <m/>
    <m/>
    <m/>
    <n v="240.11176972707966"/>
    <x v="4"/>
    <x v="79"/>
    <x v="1"/>
    <n v="0"/>
    <x v="167"/>
  </r>
  <r>
    <s v="Journal"/>
    <x v="9"/>
    <s v="Data Engineering"/>
    <s v="Data Engineering"/>
    <d v="2024-08-31T00:00:00"/>
    <x v="0"/>
    <s v="51716"/>
    <s v="901337"/>
    <x v="69"/>
    <x v="69"/>
    <s v="17214937942"/>
    <m/>
    <m/>
    <m/>
    <n v="23959.91"/>
    <x v="4"/>
    <x v="13"/>
    <x v="1"/>
    <n v="0"/>
    <x v="16"/>
  </r>
  <r>
    <s v="Journal"/>
    <x v="2"/>
    <s v="Data Engineering"/>
    <s v="Data Engineering"/>
    <d v="2024-08-31T00:00:00"/>
    <x v="0"/>
    <s v="51344"/>
    <s v="894464"/>
    <x v="160"/>
    <x v="160"/>
    <s v="16977994594"/>
    <m/>
    <m/>
    <m/>
    <n v="480.22353945415932"/>
    <x v="4"/>
    <x v="69"/>
    <x v="1"/>
    <n v="0"/>
    <x v="170"/>
  </r>
  <r>
    <s v="Journal"/>
    <x v="2"/>
    <s v="Data Engineering"/>
    <s v="Data Engineering"/>
    <d v="2024-08-31T00:00:00"/>
    <x v="0"/>
    <s v="50805"/>
    <s v="892743"/>
    <x v="141"/>
    <x v="141"/>
    <s v="17771226635"/>
    <m/>
    <m/>
    <m/>
    <n v="504.23471642686729"/>
    <x v="4"/>
    <x v="75"/>
    <x v="1"/>
    <n v="0"/>
    <x v="152"/>
  </r>
  <r>
    <s v="Journal"/>
    <x v="2"/>
    <s v="Data Engineering"/>
    <s v="Data Engineering"/>
    <d v="2024-08-31T00:00:00"/>
    <x v="0"/>
    <s v="51306"/>
    <s v="892768"/>
    <x v="157"/>
    <x v="157"/>
    <s v="16592846934"/>
    <m/>
    <m/>
    <m/>
    <n v="360.16765459061952"/>
    <x v="4"/>
    <x v="79"/>
    <x v="1"/>
    <n v="0"/>
    <x v="167"/>
  </r>
  <r>
    <s v="Journal"/>
    <x v="2"/>
    <s v="Data Engineering"/>
    <s v="Data Engineering"/>
    <d v="2024-08-31T00:00:00"/>
    <x v="0"/>
    <s v="50115"/>
    <s v="892926"/>
    <x v="143"/>
    <x v="143"/>
    <s v="16856642182"/>
    <m/>
    <m/>
    <m/>
    <n v="560.2607960298526"/>
    <x v="4"/>
    <x v="5"/>
    <x v="1"/>
    <n v="0"/>
    <x v="154"/>
  </r>
  <r>
    <s v="Journal"/>
    <x v="2"/>
    <s v="Data Engineering"/>
    <s v="Data Engineering"/>
    <d v="2024-08-31T00:00:00"/>
    <x v="0"/>
    <s v="49945"/>
    <s v="892818"/>
    <x v="143"/>
    <x v="143"/>
    <s v="16856642182"/>
    <m/>
    <m/>
    <m/>
    <n v="480.22353945415932"/>
    <x v="4"/>
    <x v="5"/>
    <x v="1"/>
    <n v="0"/>
    <x v="154"/>
  </r>
  <r>
    <s v="Journal"/>
    <x v="2"/>
    <s v="Data Engineering"/>
    <s v="Data Engineering"/>
    <d v="2024-08-31T00:00:00"/>
    <x v="0"/>
    <s v="49783"/>
    <s v="892409"/>
    <x v="6"/>
    <x v="6"/>
    <s v="16716229170"/>
    <m/>
    <m/>
    <m/>
    <n v="416.19373419360477"/>
    <x v="4"/>
    <x v="29"/>
    <x v="1"/>
    <n v="0"/>
    <x v="41"/>
  </r>
  <r>
    <s v="Journal"/>
    <x v="2"/>
    <s v="Data Engineering"/>
    <s v="Data Engineering"/>
    <d v="2024-08-31T00:00:00"/>
    <x v="0"/>
    <s v="50651"/>
    <s v="893516"/>
    <x v="117"/>
    <x v="117"/>
    <s v="16977995014"/>
    <m/>
    <m/>
    <m/>
    <n v="360.16765459061952"/>
    <x v="4"/>
    <x v="69"/>
    <x v="1"/>
    <n v="0"/>
    <x v="132"/>
  </r>
  <r>
    <s v="Journal"/>
    <x v="2"/>
    <s v="Data Engineering"/>
    <s v="Data Engineering"/>
    <d v="2024-08-31T00:00:00"/>
    <x v="0"/>
    <s v="50374"/>
    <s v="893255"/>
    <x v="150"/>
    <x v="150"/>
    <s v="17485557310"/>
    <m/>
    <m/>
    <m/>
    <n v="560.2607960298526"/>
    <x v="4"/>
    <x v="5"/>
    <x v="1"/>
    <n v="0"/>
    <x v="160"/>
  </r>
  <r>
    <s v="Journal"/>
    <x v="2"/>
    <s v="Data Engineering"/>
    <s v="Data Engineering"/>
    <d v="2024-08-31T00:00:00"/>
    <x v="0"/>
    <s v="50662"/>
    <s v="893651"/>
    <x v="152"/>
    <x v="152"/>
    <s v="18659335221"/>
    <m/>
    <m/>
    <m/>
    <n v="560.2607960298526"/>
    <x v="4"/>
    <x v="5"/>
    <x v="1"/>
    <n v="0"/>
    <x v="162"/>
  </r>
  <r>
    <s v="Journal"/>
    <x v="2"/>
    <s v="Data Engineering"/>
    <s v="Data Engineering"/>
    <d v="2024-08-31T00:00:00"/>
    <x v="0"/>
    <s v="50570"/>
    <s v="893497"/>
    <x v="155"/>
    <x v="155"/>
    <s v="19584503853"/>
    <m/>
    <m/>
    <m/>
    <n v="560.2607960298526"/>
    <x v="4"/>
    <x v="5"/>
    <x v="1"/>
    <n v="0"/>
    <x v="165"/>
  </r>
  <r>
    <s v="Journal"/>
    <x v="2"/>
    <s v="Data Engineering"/>
    <s v="Data Engineering"/>
    <d v="2024-08-31T00:00:00"/>
    <x v="0"/>
    <s v="49804"/>
    <s v="892426"/>
    <x v="143"/>
    <x v="143"/>
    <s v="16856642182"/>
    <m/>
    <m/>
    <m/>
    <n v="320.14902630277288"/>
    <x v="4"/>
    <x v="5"/>
    <x v="1"/>
    <n v="0"/>
    <x v="154"/>
  </r>
  <r>
    <s v="Journal"/>
    <x v="2"/>
    <s v="Data Engineering"/>
    <s v="Data Engineering"/>
    <d v="2024-08-31T00:00:00"/>
    <x v="0"/>
    <s v="51230"/>
    <s v="894399"/>
    <x v="117"/>
    <x v="117"/>
    <s v="16977995014"/>
    <m/>
    <m/>
    <m/>
    <n v="493.2297175750856"/>
    <x v="4"/>
    <x v="69"/>
    <x v="1"/>
    <n v="0"/>
    <x v="132"/>
  </r>
  <r>
    <s v="Journal"/>
    <x v="2"/>
    <s v="Data Engineering"/>
    <s v="Data Engineering"/>
    <d v="2024-08-31T00:00:00"/>
    <x v="0"/>
    <s v="50464"/>
    <s v="893412"/>
    <x v="117"/>
    <x v="117"/>
    <s v="16977995014"/>
    <m/>
    <m/>
    <m/>
    <n v="464.21608813902071"/>
    <x v="4"/>
    <x v="69"/>
    <x v="1"/>
    <n v="0"/>
    <x v="132"/>
  </r>
  <r>
    <s v="Journal"/>
    <x v="2"/>
    <s v="Data Engineering"/>
    <s v="Data Engineering"/>
    <d v="2024-08-31T00:00:00"/>
    <x v="0"/>
    <s v="50253"/>
    <s v="893196"/>
    <x v="158"/>
    <x v="158"/>
    <s v="16807042572"/>
    <m/>
    <m/>
    <m/>
    <n v="536.24961905714463"/>
    <x v="4"/>
    <x v="5"/>
    <x v="1"/>
    <n v="0"/>
    <x v="168"/>
  </r>
  <r>
    <s v="Journal"/>
    <x v="2"/>
    <s v="Data Engineering"/>
    <s v="Data Engineering"/>
    <d v="2024-08-31T00:00:00"/>
    <x v="0"/>
    <s v="50119"/>
    <s v="892517"/>
    <x v="143"/>
    <x v="143"/>
    <s v="16856642182"/>
    <m/>
    <m/>
    <m/>
    <n v="480.22353945415932"/>
    <x v="4"/>
    <x v="5"/>
    <x v="1"/>
    <n v="0"/>
    <x v="154"/>
  </r>
  <r>
    <s v="Journal"/>
    <x v="2"/>
    <s v="Data Engineering"/>
    <s v="Data Engineering"/>
    <d v="2024-08-31T00:00:00"/>
    <x v="0"/>
    <s v="50948"/>
    <s v="893910"/>
    <x v="117"/>
    <x v="117"/>
    <s v="16977995014"/>
    <m/>
    <m/>
    <m/>
    <n v="464.21608813902071"/>
    <x v="4"/>
    <x v="69"/>
    <x v="1"/>
    <n v="0"/>
    <x v="132"/>
  </r>
  <r>
    <s v="Journal"/>
    <x v="2"/>
    <s v="Data Engineering"/>
    <s v="Data Engineering"/>
    <d v="2024-08-31T00:00:00"/>
    <x v="0"/>
    <s v="50375"/>
    <s v="893256"/>
    <x v="165"/>
    <x v="165"/>
    <s v="17001802020"/>
    <m/>
    <m/>
    <m/>
    <n v="408.19000853603541"/>
    <x v="4"/>
    <x v="78"/>
    <x v="1"/>
    <n v="0"/>
    <x v="175"/>
  </r>
  <r>
    <s v="Journal"/>
    <x v="2"/>
    <s v="Data Engineering"/>
    <s v="Data Engineering"/>
    <d v="2024-08-31T00:00:00"/>
    <x v="0"/>
    <s v="50671"/>
    <s v="892550"/>
    <x v="117"/>
    <x v="117"/>
    <s v="16977995014"/>
    <m/>
    <m/>
    <m/>
    <n v="504.23471642686729"/>
    <x v="4"/>
    <x v="69"/>
    <x v="1"/>
    <n v="0"/>
    <x v="132"/>
  </r>
  <r>
    <s v="Journal"/>
    <x v="2"/>
    <s v="Data Engineering"/>
    <s v="Data Engineering"/>
    <d v="2024-08-31T00:00:00"/>
    <x v="0"/>
    <s v="50628"/>
    <s v="893627"/>
    <x v="151"/>
    <x v="151"/>
    <s v="19901929100"/>
    <m/>
    <m/>
    <m/>
    <n v="520.2421677420059"/>
    <x v="4"/>
    <x v="5"/>
    <x v="1"/>
    <n v="0"/>
    <x v="161"/>
  </r>
  <r>
    <s v="Journal"/>
    <x v="2"/>
    <s v="Data Engineering"/>
    <s v="Data Engineering"/>
    <d v="2024-08-31T00:00:00"/>
    <x v="0"/>
    <s v="51086"/>
    <s v="894299"/>
    <x v="117"/>
    <x v="117"/>
    <s v="16977995014"/>
    <m/>
    <m/>
    <m/>
    <n v="360.16765459061952"/>
    <x v="4"/>
    <x v="69"/>
    <x v="1"/>
    <n v="0"/>
    <x v="132"/>
  </r>
  <r>
    <s v="Journal"/>
    <x v="2"/>
    <s v="Data Engineering"/>
    <s v="Data Engineering"/>
    <d v="2024-08-31T00:00:00"/>
    <x v="0"/>
    <s v="50492"/>
    <s v="893433"/>
    <x v="117"/>
    <x v="117"/>
    <s v="16977995014"/>
    <m/>
    <m/>
    <m/>
    <n v="320.14902630277288"/>
    <x v="4"/>
    <x v="69"/>
    <x v="1"/>
    <n v="0"/>
    <x v="132"/>
  </r>
  <r>
    <s v="Journal"/>
    <x v="2"/>
    <s v="Data Engineering"/>
    <s v="Data Engineering"/>
    <d v="2024-08-31T00:00:00"/>
    <x v="0"/>
    <s v="50809"/>
    <s v="892746"/>
    <x v="141"/>
    <x v="141"/>
    <s v="17771226635"/>
    <m/>
    <m/>
    <m/>
    <n v="504.23471642686729"/>
    <x v="4"/>
    <x v="75"/>
    <x v="1"/>
    <n v="0"/>
    <x v="152"/>
  </r>
  <r>
    <s v="Journal"/>
    <x v="2"/>
    <s v="Data Engineering"/>
    <s v="Data Engineering"/>
    <d v="2024-08-31T00:00:00"/>
    <x v="0"/>
    <s v="50164"/>
    <s v="892948"/>
    <x v="143"/>
    <x v="143"/>
    <s v="16856642182"/>
    <m/>
    <m/>
    <m/>
    <n v="480.22353945415932"/>
    <x v="4"/>
    <x v="5"/>
    <x v="1"/>
    <n v="0"/>
    <x v="154"/>
  </r>
  <r>
    <s v="Journal"/>
    <x v="2"/>
    <s v="Data Engineering"/>
    <s v="Data Engineering"/>
    <d v="2024-08-31T00:00:00"/>
    <x v="0"/>
    <s v="50174"/>
    <s v="893092"/>
    <x v="144"/>
    <x v="144"/>
    <s v="17583740188"/>
    <m/>
    <m/>
    <m/>
    <n v="258.12015245661064"/>
    <x v="4"/>
    <x v="76"/>
    <x v="1"/>
    <n v="0"/>
    <x v="155"/>
  </r>
  <r>
    <s v="Journal"/>
    <x v="2"/>
    <s v="Data Engineering"/>
    <s v="Data Engineering"/>
    <d v="2024-08-31T00:00:00"/>
    <x v="0"/>
    <s v="49873"/>
    <s v="892464"/>
    <x v="143"/>
    <x v="143"/>
    <s v="16856642182"/>
    <m/>
    <m/>
    <m/>
    <n v="560.2607960298526"/>
    <x v="4"/>
    <x v="5"/>
    <x v="1"/>
    <n v="0"/>
    <x v="154"/>
  </r>
  <r>
    <s v="Journal"/>
    <x v="2"/>
    <s v="Data Engineering"/>
    <s v="Data Engineering"/>
    <d v="2024-08-31T00:00:00"/>
    <x v="0"/>
    <s v="50685"/>
    <s v="893524"/>
    <x v="117"/>
    <x v="117"/>
    <s v="16977995014"/>
    <m/>
    <m/>
    <m/>
    <n v="79.036914795873145"/>
    <x v="4"/>
    <x v="69"/>
    <x v="1"/>
    <n v="0"/>
    <x v="132"/>
  </r>
  <r>
    <s v="Journal"/>
    <x v="2"/>
    <s v="Data Engineering"/>
    <s v="Data Engineering"/>
    <d v="2024-08-31T00:00:00"/>
    <x v="0"/>
    <s v="50909"/>
    <s v="893790"/>
    <x v="117"/>
    <x v="117"/>
    <s v="16977995014"/>
    <m/>
    <m/>
    <m/>
    <n v="360.16765459061952"/>
    <x v="4"/>
    <x v="69"/>
    <x v="1"/>
    <n v="0"/>
    <x v="132"/>
  </r>
  <r>
    <s v="Journal"/>
    <x v="2"/>
    <s v="Data Engineering"/>
    <s v="Data Engineering"/>
    <d v="2024-08-31T00:00:00"/>
    <x v="0"/>
    <s v="50233"/>
    <s v="893111"/>
    <x v="161"/>
    <x v="161"/>
    <s v="17001844665"/>
    <m/>
    <m/>
    <m/>
    <n v="240.11176972707966"/>
    <x v="4"/>
    <x v="77"/>
    <x v="1"/>
    <n v="0"/>
    <x v="171"/>
  </r>
  <r>
    <s v="Journal"/>
    <x v="9"/>
    <s v="Data Engineering"/>
    <s v="Data Engineering"/>
    <d v="2024-08-31T00:00:00"/>
    <x v="0"/>
    <s v="51561"/>
    <s v="898144"/>
    <x v="22"/>
    <x v="22"/>
    <s v="15954185039"/>
    <m/>
    <m/>
    <m/>
    <n v="92080"/>
    <x v="4"/>
    <x v="3"/>
    <x v="1"/>
    <n v="0"/>
    <x v="6"/>
  </r>
  <r>
    <s v="Journal"/>
    <x v="2"/>
    <s v="Data Engineering"/>
    <s v="Data Engineering"/>
    <d v="2024-08-31T00:00:00"/>
    <x v="0"/>
    <s v="50822"/>
    <s v="893735"/>
    <x v="141"/>
    <x v="141"/>
    <s v="17771226635"/>
    <m/>
    <m/>
    <m/>
    <n v="504.23471642686729"/>
    <x v="4"/>
    <x v="75"/>
    <x v="1"/>
    <n v="0"/>
    <x v="152"/>
  </r>
  <r>
    <s v="Journal"/>
    <x v="2"/>
    <s v="Data Engineering"/>
    <s v="Data Engineering"/>
    <d v="2024-08-31T00:00:00"/>
    <x v="0"/>
    <s v="51434"/>
    <s v="894728"/>
    <x v="145"/>
    <x v="145"/>
    <s v="17806464279"/>
    <m/>
    <m/>
    <m/>
    <n v="160.07451315138644"/>
    <x v="4"/>
    <x v="16"/>
    <x v="1"/>
    <n v="0"/>
    <x v="19"/>
  </r>
  <r>
    <s v="Journal"/>
    <x v="2"/>
    <s v="Data Engineering"/>
    <s v="Data Engineering"/>
    <d v="2024-08-31T00:00:00"/>
    <x v="0"/>
    <s v="50426"/>
    <s v="893169"/>
    <x v="166"/>
    <x v="166"/>
    <s v="18262439992"/>
    <m/>
    <m/>
    <m/>
    <n v="504.23471642686729"/>
    <x v="4"/>
    <x v="5"/>
    <x v="1"/>
    <n v="0"/>
    <x v="176"/>
  </r>
  <r>
    <s v="Journal"/>
    <x v="2"/>
    <s v="Data Engineering"/>
    <s v="Data Engineering"/>
    <d v="2024-08-31T00:00:00"/>
    <x v="0"/>
    <s v="50196"/>
    <s v="892958"/>
    <x v="161"/>
    <x v="161"/>
    <s v="17001844665"/>
    <m/>
    <m/>
    <m/>
    <n v="240.11176972707966"/>
    <x v="4"/>
    <x v="77"/>
    <x v="1"/>
    <n v="0"/>
    <x v="171"/>
  </r>
  <r>
    <s v="Journal"/>
    <x v="2"/>
    <s v="Data Engineering"/>
    <s v="Data Engineering"/>
    <d v="2024-08-31T00:00:00"/>
    <x v="0"/>
    <s v="50415"/>
    <s v="893281"/>
    <x v="159"/>
    <x v="159"/>
    <s v="17692058278"/>
    <m/>
    <m/>
    <m/>
    <n v="400.1862828784661"/>
    <x v="4"/>
    <x v="78"/>
    <x v="1"/>
    <n v="0"/>
    <x v="169"/>
  </r>
  <r>
    <s v="Journal"/>
    <x v="2"/>
    <s v="Data Engineering"/>
    <s v="Data Engineering"/>
    <d v="2024-08-31T00:00:00"/>
    <x v="0"/>
    <s v="50294"/>
    <s v="893137"/>
    <x v="156"/>
    <x v="156"/>
    <s v="17690283562"/>
    <m/>
    <m/>
    <m/>
    <n v="536.24961905714463"/>
    <x v="4"/>
    <x v="5"/>
    <x v="1"/>
    <n v="0"/>
    <x v="166"/>
  </r>
  <r>
    <s v="Journal"/>
    <x v="1"/>
    <s v="Data Engineering"/>
    <s v="Data Engineering"/>
    <d v="2024-08-31T00:00:00"/>
    <x v="0"/>
    <s v="49351"/>
    <s v="889921"/>
    <x v="10"/>
    <x v="10"/>
    <m/>
    <m/>
    <m/>
    <m/>
    <n v="34878.943309361814"/>
    <x v="1"/>
    <x v="1"/>
    <x v="1"/>
    <n v="0"/>
    <x v="45"/>
  </r>
  <r>
    <s v="Journal"/>
    <x v="13"/>
    <s v="Data Engineering"/>
    <s v="Data Engineering"/>
    <d v="2024-08-31T00:00:00"/>
    <x v="0"/>
    <s v="49400"/>
    <s v="889875"/>
    <x v="167"/>
    <x v="167"/>
    <m/>
    <m/>
    <m/>
    <m/>
    <n v="1234.00557"/>
    <x v="1"/>
    <x v="80"/>
    <x v="1"/>
    <n v="0"/>
    <x v="177"/>
  </r>
  <r>
    <s v="Journal"/>
    <x v="2"/>
    <s v="Data Engineering"/>
    <s v="Data Engineering"/>
    <d v="2024-08-31T00:00:00"/>
    <x v="0"/>
    <s v="49831"/>
    <s v="892443"/>
    <x v="6"/>
    <x v="6"/>
    <s v="16716229170"/>
    <m/>
    <m/>
    <m/>
    <n v="400.1862828784661"/>
    <x v="4"/>
    <x v="29"/>
    <x v="1"/>
    <n v="0"/>
    <x v="41"/>
  </r>
  <r>
    <s v="Journal"/>
    <x v="2"/>
    <s v="Data Engineering"/>
    <s v="Data Engineering"/>
    <d v="2024-08-31T00:00:00"/>
    <x v="0"/>
    <s v="50245"/>
    <s v="892988"/>
    <x v="161"/>
    <x v="161"/>
    <s v="17001844665"/>
    <m/>
    <m/>
    <m/>
    <n v="240.11176972707966"/>
    <x v="4"/>
    <x v="77"/>
    <x v="1"/>
    <n v="0"/>
    <x v="171"/>
  </r>
  <r>
    <s v="Journal"/>
    <x v="9"/>
    <s v="Data Engineering"/>
    <s v="Data Engineering"/>
    <d v="2024-08-31T00:00:00"/>
    <x v="0"/>
    <s v="52166"/>
    <s v="913919"/>
    <x v="0"/>
    <x v="0"/>
    <m/>
    <s v="ICC 1350 CVS Health : Personalization Future State--Francis"/>
    <m/>
    <s v="TopSide Management Book Elim related to project ICC 1350 CVS Health : Personalization Future State--Francis"/>
    <n v="-3121.45"/>
    <x v="4"/>
    <x v="3"/>
    <x v="1"/>
    <s v="ICC 1350 CVS Health : Personalization Future State--Francis"/>
    <x v="17"/>
  </r>
  <r>
    <s v="Journal"/>
    <x v="2"/>
    <s v="Data Engineering"/>
    <s v="Data Engineering"/>
    <d v="2024-08-31T00:00:00"/>
    <x v="0"/>
    <s v="50950"/>
    <s v="893912"/>
    <x v="117"/>
    <x v="117"/>
    <s v="16977995014"/>
    <m/>
    <m/>
    <m/>
    <n v="320.14902630277288"/>
    <x v="4"/>
    <x v="69"/>
    <x v="1"/>
    <n v="0"/>
    <x v="132"/>
  </r>
  <r>
    <s v="Journal"/>
    <x v="2"/>
    <s v="Data Engineering"/>
    <s v="Data Engineering"/>
    <d v="2024-08-31T00:00:00"/>
    <x v="0"/>
    <s v="50777"/>
    <s v="893563"/>
    <x v="117"/>
    <x v="117"/>
    <s v="16977995014"/>
    <m/>
    <m/>
    <m/>
    <n v="320.14902630277288"/>
    <x v="4"/>
    <x v="69"/>
    <x v="1"/>
    <n v="0"/>
    <x v="132"/>
  </r>
  <r>
    <s v="Journal"/>
    <x v="2"/>
    <s v="Data Engineering"/>
    <s v="Data Engineering"/>
    <d v="2024-08-31T00:00:00"/>
    <x v="0"/>
    <s v="50826"/>
    <s v="893738"/>
    <x v="141"/>
    <x v="141"/>
    <s v="17771226635"/>
    <m/>
    <m/>
    <m/>
    <n v="392.1825572208968"/>
    <x v="4"/>
    <x v="75"/>
    <x v="1"/>
    <n v="0"/>
    <x v="152"/>
  </r>
  <r>
    <s v="Journal"/>
    <x v="2"/>
    <s v="Data Engineering"/>
    <s v="Data Engineering"/>
    <d v="2024-08-31T00:00:00"/>
    <x v="0"/>
    <s v="50278"/>
    <s v="893210"/>
    <x v="158"/>
    <x v="158"/>
    <s v="16807042572"/>
    <m/>
    <m/>
    <m/>
    <n v="536.24961905714463"/>
    <x v="4"/>
    <x v="5"/>
    <x v="1"/>
    <n v="0"/>
    <x v="168"/>
  </r>
  <r>
    <s v="Journal"/>
    <x v="2"/>
    <s v="Data Engineering"/>
    <s v="Data Engineering"/>
    <d v="2024-08-31T00:00:00"/>
    <x v="0"/>
    <s v="50264"/>
    <s v="893120"/>
    <x v="158"/>
    <x v="158"/>
    <s v="16807042572"/>
    <m/>
    <m/>
    <m/>
    <n v="536.24961905714463"/>
    <x v="4"/>
    <x v="5"/>
    <x v="1"/>
    <n v="0"/>
    <x v="168"/>
  </r>
  <r>
    <s v="Journal"/>
    <x v="2"/>
    <s v="Data Engineering"/>
    <s v="Data Engineering"/>
    <d v="2024-08-31T00:00:00"/>
    <x v="0"/>
    <s v="49881"/>
    <s v="892472"/>
    <x v="143"/>
    <x v="143"/>
    <s v="16856642182"/>
    <m/>
    <m/>
    <m/>
    <n v="480.22353945415932"/>
    <x v="4"/>
    <x v="5"/>
    <x v="1"/>
    <n v="0"/>
    <x v="154"/>
  </r>
  <r>
    <s v="Journal"/>
    <x v="2"/>
    <s v="Data Engineering"/>
    <s v="Data Engineering"/>
    <d v="2024-08-31T00:00:00"/>
    <x v="0"/>
    <s v="50239"/>
    <s v="892526"/>
    <x v="161"/>
    <x v="161"/>
    <s v="17001844665"/>
    <m/>
    <m/>
    <m/>
    <n v="240.11176972707966"/>
    <x v="4"/>
    <x v="77"/>
    <x v="1"/>
    <n v="0"/>
    <x v="171"/>
  </r>
  <r>
    <s v="Journal"/>
    <x v="2"/>
    <s v="Data Engineering"/>
    <s v="Data Engineering"/>
    <d v="2024-08-31T00:00:00"/>
    <x v="0"/>
    <s v="50287"/>
    <s v="893130"/>
    <x v="146"/>
    <x v="146"/>
    <s v="17581549176"/>
    <m/>
    <m/>
    <m/>
    <n v="240.11176972707966"/>
    <x v="4"/>
    <x v="77"/>
    <x v="1"/>
    <n v="0"/>
    <x v="156"/>
  </r>
  <r>
    <s v="Journal"/>
    <x v="2"/>
    <s v="Data Engineering"/>
    <s v="Data Engineering"/>
    <d v="2024-08-31T00:00:00"/>
    <x v="0"/>
    <s v="50390"/>
    <s v="893264"/>
    <x v="150"/>
    <x v="150"/>
    <s v="17485557310"/>
    <m/>
    <m/>
    <m/>
    <n v="560.2607960298526"/>
    <x v="4"/>
    <x v="5"/>
    <x v="1"/>
    <n v="0"/>
    <x v="160"/>
  </r>
  <r>
    <s v="Journal"/>
    <x v="2"/>
    <s v="Data Engineering"/>
    <s v="Data Engineering"/>
    <d v="2024-08-31T00:00:00"/>
    <x v="0"/>
    <s v="50799"/>
    <s v="893569"/>
    <x v="141"/>
    <x v="141"/>
    <s v="17771226635"/>
    <m/>
    <m/>
    <m/>
    <n v="630.29339553358409"/>
    <x v="4"/>
    <x v="75"/>
    <x v="1"/>
    <n v="0"/>
    <x v="152"/>
  </r>
  <r>
    <s v="Journal"/>
    <x v="2"/>
    <s v="Data Engineering"/>
    <s v="Data Engineering"/>
    <d v="2024-08-31T00:00:00"/>
    <x v="0"/>
    <s v="49819"/>
    <s v="892301"/>
    <x v="6"/>
    <x v="6"/>
    <s v="16716229170"/>
    <m/>
    <m/>
    <m/>
    <n v="400.1862828784661"/>
    <x v="4"/>
    <x v="29"/>
    <x v="1"/>
    <n v="0"/>
    <x v="41"/>
  </r>
  <r>
    <s v="Journal"/>
    <x v="2"/>
    <s v="Data Engineering"/>
    <s v="Data Engineering"/>
    <d v="2024-08-31T00:00:00"/>
    <x v="0"/>
    <s v="50349"/>
    <s v="892539"/>
    <x v="165"/>
    <x v="165"/>
    <s v="17001802020"/>
    <m/>
    <m/>
    <m/>
    <n v="408.19000853603541"/>
    <x v="4"/>
    <x v="78"/>
    <x v="1"/>
    <n v="0"/>
    <x v="175"/>
  </r>
  <r>
    <s v="Journal"/>
    <x v="13"/>
    <s v="Data Engineering"/>
    <s v="Data Engineering"/>
    <d v="2024-08-31T00:00:00"/>
    <x v="0"/>
    <s v="49396"/>
    <s v="889871"/>
    <x v="167"/>
    <x v="167"/>
    <m/>
    <m/>
    <m/>
    <m/>
    <n v="575.86926600000004"/>
    <x v="1"/>
    <x v="80"/>
    <x v="1"/>
    <n v="0"/>
    <x v="177"/>
  </r>
  <r>
    <s v="Journal"/>
    <x v="2"/>
    <s v="Data Engineering"/>
    <s v="Data Engineering"/>
    <d v="2024-08-31T00:00:00"/>
    <x v="0"/>
    <s v="50427"/>
    <s v="893170"/>
    <x v="159"/>
    <x v="159"/>
    <s v="17692058278"/>
    <m/>
    <m/>
    <m/>
    <n v="400.1862828784661"/>
    <x v="4"/>
    <x v="78"/>
    <x v="1"/>
    <n v="0"/>
    <x v="169"/>
  </r>
  <r>
    <s v="Journal"/>
    <x v="2"/>
    <s v="Data Engineering"/>
    <s v="Data Engineering"/>
    <d v="2024-08-31T00:00:00"/>
    <x v="0"/>
    <s v="50488"/>
    <s v="893429"/>
    <x v="117"/>
    <x v="117"/>
    <s v="16977995014"/>
    <m/>
    <m/>
    <m/>
    <n v="480.22353945415932"/>
    <x v="4"/>
    <x v="69"/>
    <x v="1"/>
    <n v="0"/>
    <x v="132"/>
  </r>
  <r>
    <s v="Journal"/>
    <x v="2"/>
    <s v="Data Engineering"/>
    <s v="Data Engineering"/>
    <d v="2024-08-31T00:00:00"/>
    <x v="0"/>
    <s v="51159"/>
    <s v="894350"/>
    <x v="168"/>
    <x v="168"/>
    <s v="17772618578"/>
    <m/>
    <m/>
    <m/>
    <n v="560.2607960298526"/>
    <x v="4"/>
    <x v="75"/>
    <x v="1"/>
    <n v="0"/>
    <x v="178"/>
  </r>
  <r>
    <s v="Journal"/>
    <x v="2"/>
    <s v="Data Engineering"/>
    <s v="Data Engineering"/>
    <d v="2024-08-31T00:00:00"/>
    <x v="0"/>
    <s v="50471"/>
    <s v="893415"/>
    <x v="166"/>
    <x v="166"/>
    <s v="18262439992"/>
    <m/>
    <m/>
    <m/>
    <n v="504.23471642686729"/>
    <x v="4"/>
    <x v="5"/>
    <x v="1"/>
    <n v="0"/>
    <x v="176"/>
  </r>
  <r>
    <s v="Journal"/>
    <x v="2"/>
    <s v="Data Engineering"/>
    <s v="Data Engineering"/>
    <d v="2024-08-31T00:00:00"/>
    <x v="0"/>
    <s v="50964"/>
    <s v="893923"/>
    <x v="117"/>
    <x v="117"/>
    <s v="16977995014"/>
    <m/>
    <m/>
    <m/>
    <n v="432.20118550874338"/>
    <x v="4"/>
    <x v="69"/>
    <x v="1"/>
    <n v="0"/>
    <x v="132"/>
  </r>
  <r>
    <s v="Journal"/>
    <x v="9"/>
    <s v="Data Engineering"/>
    <s v="Data Engineering"/>
    <d v="2024-08-31T00:00:00"/>
    <x v="0"/>
    <s v="52166"/>
    <s v="913919"/>
    <x v="0"/>
    <x v="0"/>
    <m/>
    <s v="ICC 1040 CVS Health : MGE/PMH/GPT 2024 Team"/>
    <m/>
    <s v="TopSide Management Book Elim related to project ICC 1040 CVS Health : MGE/PMH/GPT 2024 Team"/>
    <n v="-43450.239999999998"/>
    <x v="4"/>
    <x v="3"/>
    <x v="1"/>
    <s v="ICC 1040 CVS Health : MGE/PMH/GPT 2024 Team"/>
    <x v="6"/>
  </r>
  <r>
    <s v="Journal"/>
    <x v="2"/>
    <s v="Data Engineering"/>
    <s v="Data Engineering"/>
    <d v="2024-08-31T00:00:00"/>
    <x v="0"/>
    <s v="50429"/>
    <s v="893172"/>
    <x v="159"/>
    <x v="159"/>
    <s v="17692058278"/>
    <m/>
    <m/>
    <m/>
    <n v="400.1862828784661"/>
    <x v="4"/>
    <x v="78"/>
    <x v="1"/>
    <n v="0"/>
    <x v="169"/>
  </r>
  <r>
    <s v="Journal"/>
    <x v="2"/>
    <s v="Data Engineering"/>
    <s v="Data Engineering"/>
    <d v="2024-08-31T00:00:00"/>
    <x v="0"/>
    <s v="49829"/>
    <s v="892441"/>
    <x v="6"/>
    <x v="6"/>
    <s v="16716229170"/>
    <m/>
    <m/>
    <m/>
    <n v="496.23099076929799"/>
    <x v="4"/>
    <x v="29"/>
    <x v="1"/>
    <n v="0"/>
    <x v="41"/>
  </r>
  <r>
    <s v="Journal"/>
    <x v="2"/>
    <s v="Data Engineering"/>
    <s v="Data Engineering"/>
    <d v="2024-08-31T00:00:00"/>
    <x v="0"/>
    <s v="50626"/>
    <s v="893625"/>
    <x v="151"/>
    <x v="151"/>
    <s v="19901929100"/>
    <m/>
    <m/>
    <m/>
    <n v="520.2421677420059"/>
    <x v="4"/>
    <x v="5"/>
    <x v="1"/>
    <n v="0"/>
    <x v="161"/>
  </r>
  <r>
    <s v="Journal"/>
    <x v="2"/>
    <s v="Data Engineering"/>
    <s v="Data Engineering"/>
    <d v="2024-08-31T00:00:00"/>
    <x v="0"/>
    <s v="50622"/>
    <s v="893622"/>
    <x v="151"/>
    <x v="151"/>
    <s v="19901929100"/>
    <m/>
    <m/>
    <m/>
    <n v="520.2421677420059"/>
    <x v="4"/>
    <x v="5"/>
    <x v="1"/>
    <n v="0"/>
    <x v="161"/>
  </r>
  <r>
    <s v="Journal"/>
    <x v="2"/>
    <s v="Data Engineering"/>
    <s v="Data Engineering"/>
    <d v="2024-08-31T00:00:00"/>
    <x v="0"/>
    <s v="51378"/>
    <s v="894491"/>
    <x v="157"/>
    <x v="157"/>
    <s v="16592846934"/>
    <m/>
    <m/>
    <m/>
    <n v="520.2421677420059"/>
    <x v="4"/>
    <x v="79"/>
    <x v="1"/>
    <n v="0"/>
    <x v="167"/>
  </r>
  <r>
    <s v="Journal"/>
    <x v="2"/>
    <s v="Data Engineering"/>
    <s v="Data Engineering"/>
    <d v="2024-08-31T00:00:00"/>
    <x v="0"/>
    <s v="50731"/>
    <s v="893545"/>
    <x v="163"/>
    <x v="163"/>
    <s v="16974076254"/>
    <m/>
    <m/>
    <m/>
    <n v="360.16765459061952"/>
    <x v="4"/>
    <x v="75"/>
    <x v="1"/>
    <n v="0"/>
    <x v="173"/>
  </r>
  <r>
    <s v="Journal"/>
    <x v="2"/>
    <s v="Data Engineering"/>
    <s v="Data Engineering"/>
    <d v="2024-08-31T00:00:00"/>
    <x v="0"/>
    <s v="50780"/>
    <s v="893710"/>
    <x v="117"/>
    <x v="117"/>
    <s v="16977995014"/>
    <m/>
    <m/>
    <m/>
    <n v="360.16765459061952"/>
    <x v="4"/>
    <x v="69"/>
    <x v="1"/>
    <n v="0"/>
    <x v="132"/>
  </r>
  <r>
    <s v="Journal"/>
    <x v="2"/>
    <s v="Data Engineering"/>
    <s v="Data Engineering"/>
    <d v="2024-08-31T00:00:00"/>
    <x v="0"/>
    <s v="50587"/>
    <s v="893499"/>
    <x v="169"/>
    <x v="169"/>
    <s v="19902785076"/>
    <m/>
    <m/>
    <m/>
    <n v="536.24961905714463"/>
    <x v="4"/>
    <x v="5"/>
    <x v="1"/>
    <n v="0"/>
    <x v="179"/>
  </r>
  <r>
    <s v="Journal"/>
    <x v="2"/>
    <s v="Data Engineering"/>
    <s v="Data Engineering"/>
    <d v="2024-08-31T00:00:00"/>
    <x v="0"/>
    <s v="50422"/>
    <s v="893283"/>
    <x v="159"/>
    <x v="159"/>
    <s v="17692058278"/>
    <m/>
    <m/>
    <m/>
    <n v="400.1862828784661"/>
    <x v="4"/>
    <x v="78"/>
    <x v="1"/>
    <n v="0"/>
    <x v="169"/>
  </r>
  <r>
    <s v="Journal"/>
    <x v="2"/>
    <s v="Data Engineering"/>
    <s v="Data Engineering"/>
    <d v="2024-08-31T00:00:00"/>
    <x v="0"/>
    <s v="50218"/>
    <s v="892973"/>
    <x v="161"/>
    <x v="161"/>
    <s v="17001844665"/>
    <m/>
    <m/>
    <m/>
    <n v="336.15647761791155"/>
    <x v="4"/>
    <x v="77"/>
    <x v="1"/>
    <n v="0"/>
    <x v="171"/>
  </r>
  <r>
    <s v="Journal"/>
    <x v="2"/>
    <s v="Data Engineering"/>
    <s v="Data Engineering"/>
    <d v="2024-08-31T00:00:00"/>
    <x v="0"/>
    <s v="50400"/>
    <s v="893271"/>
    <x v="159"/>
    <x v="159"/>
    <s v="17692058278"/>
    <m/>
    <m/>
    <m/>
    <n v="400.1862828784661"/>
    <x v="4"/>
    <x v="78"/>
    <x v="1"/>
    <n v="0"/>
    <x v="169"/>
  </r>
  <r>
    <s v="Journal"/>
    <x v="2"/>
    <s v="Data Engineering"/>
    <s v="Data Engineering"/>
    <d v="2024-08-31T00:00:00"/>
    <x v="0"/>
    <s v="51437"/>
    <s v="894731"/>
    <x v="145"/>
    <x v="145"/>
    <s v="17806464279"/>
    <m/>
    <m/>
    <m/>
    <n v="180.08382729530976"/>
    <x v="4"/>
    <x v="16"/>
    <x v="1"/>
    <n v="0"/>
    <x v="19"/>
  </r>
  <r>
    <s v="Journal"/>
    <x v="2"/>
    <s v="Data Engineering"/>
    <s v="Data Engineering"/>
    <d v="2024-08-31T00:00:00"/>
    <x v="0"/>
    <s v="50911"/>
    <s v="893791"/>
    <x v="141"/>
    <x v="141"/>
    <s v="17771226635"/>
    <m/>
    <m/>
    <m/>
    <n v="384.17883156332749"/>
    <x v="4"/>
    <x v="75"/>
    <x v="1"/>
    <n v="0"/>
    <x v="152"/>
  </r>
  <r>
    <s v="Journal"/>
    <x v="9"/>
    <s v="Data Engineering"/>
    <s v="Data Engineering"/>
    <d v="2024-08-31T00:00:00"/>
    <x v="0"/>
    <s v="51834"/>
    <s v="901619"/>
    <x v="170"/>
    <x v="170"/>
    <s v="14229394307"/>
    <m/>
    <m/>
    <m/>
    <n v="15933.77"/>
    <x v="4"/>
    <x v="7"/>
    <x v="1"/>
    <n v="0"/>
    <x v="180"/>
  </r>
  <r>
    <s v="Journal"/>
    <x v="2"/>
    <s v="Data Engineering"/>
    <s v="Data Engineering"/>
    <d v="2024-08-31T00:00:00"/>
    <x v="0"/>
    <s v="51413"/>
    <s v="894526"/>
    <x v="145"/>
    <x v="145"/>
    <s v="17806464279"/>
    <m/>
    <m/>
    <m/>
    <n v="160.07451315138644"/>
    <x v="4"/>
    <x v="16"/>
    <x v="1"/>
    <n v="0"/>
    <x v="19"/>
  </r>
  <r>
    <s v="Journal"/>
    <x v="2"/>
    <s v="Data Engineering"/>
    <s v="Data Engineering"/>
    <d v="2024-08-31T00:00:00"/>
    <x v="0"/>
    <s v="50269"/>
    <s v="893203"/>
    <x v="146"/>
    <x v="146"/>
    <s v="17581549176"/>
    <m/>
    <m/>
    <m/>
    <n v="240.11176972707966"/>
    <x v="4"/>
    <x v="77"/>
    <x v="1"/>
    <n v="0"/>
    <x v="156"/>
  </r>
  <r>
    <s v="Journal"/>
    <x v="2"/>
    <s v="Data Engineering"/>
    <s v="Data Engineering"/>
    <d v="2024-08-31T00:00:00"/>
    <x v="0"/>
    <s v="50654"/>
    <s v="893519"/>
    <x v="152"/>
    <x v="152"/>
    <s v="18659335221"/>
    <m/>
    <m/>
    <m/>
    <n v="560.2607960298526"/>
    <x v="4"/>
    <x v="5"/>
    <x v="1"/>
    <n v="0"/>
    <x v="162"/>
  </r>
  <r>
    <s v="Journal"/>
    <x v="2"/>
    <s v="Data Engineering"/>
    <s v="Data Engineering"/>
    <d v="2024-08-31T00:00:00"/>
    <x v="0"/>
    <s v="49879"/>
    <s v="892470"/>
    <x v="6"/>
    <x v="6"/>
    <s v="16716229170"/>
    <m/>
    <m/>
    <m/>
    <n v="416.19373419360477"/>
    <x v="4"/>
    <x v="29"/>
    <x v="1"/>
    <n v="0"/>
    <x v="41"/>
  </r>
  <r>
    <s v="Journal"/>
    <x v="2"/>
    <s v="Data Engineering"/>
    <s v="Data Engineering"/>
    <d v="2024-08-31T00:00:00"/>
    <x v="0"/>
    <s v="50638"/>
    <s v="893637"/>
    <x v="151"/>
    <x v="151"/>
    <s v="19901929100"/>
    <m/>
    <m/>
    <m/>
    <n v="520.2421677420059"/>
    <x v="4"/>
    <x v="5"/>
    <x v="1"/>
    <n v="0"/>
    <x v="161"/>
  </r>
  <r>
    <s v="Journal"/>
    <x v="2"/>
    <s v="Data Engineering"/>
    <s v="Data Engineering"/>
    <d v="2024-08-31T00:00:00"/>
    <x v="0"/>
    <s v="50629"/>
    <s v="893628"/>
    <x v="117"/>
    <x v="117"/>
    <s v="16977995014"/>
    <m/>
    <m/>
    <m/>
    <n v="504.23471642686729"/>
    <x v="4"/>
    <x v="69"/>
    <x v="1"/>
    <n v="0"/>
    <x v="132"/>
  </r>
  <r>
    <s v="Journal"/>
    <x v="9"/>
    <s v="Data Engineering"/>
    <s v="Data Engineering"/>
    <d v="2024-08-31T00:00:00"/>
    <x v="0"/>
    <s v="51722"/>
    <s v="901422"/>
    <x v="69"/>
    <x v="69"/>
    <s v="17214937942"/>
    <m/>
    <m/>
    <m/>
    <n v="4813.3599999999997"/>
    <x v="4"/>
    <x v="13"/>
    <x v="1"/>
    <n v="0"/>
    <x v="16"/>
  </r>
  <r>
    <s v="Journal"/>
    <x v="2"/>
    <s v="Data Engineering"/>
    <s v="Data Engineering"/>
    <d v="2024-08-31T00:00:00"/>
    <x v="0"/>
    <s v="51127"/>
    <s v="894324"/>
    <x v="147"/>
    <x v="147"/>
    <s v="17772859452"/>
    <m/>
    <m/>
    <m/>
    <n v="520.2421677420059"/>
    <x v="4"/>
    <x v="75"/>
    <x v="1"/>
    <n v="0"/>
    <x v="157"/>
  </r>
  <r>
    <s v="Journal"/>
    <x v="2"/>
    <s v="Data Engineering"/>
    <s v="Data Engineering"/>
    <d v="2024-08-31T00:00:00"/>
    <x v="0"/>
    <s v="50524"/>
    <s v="893453"/>
    <x v="117"/>
    <x v="117"/>
    <s v="16977995014"/>
    <m/>
    <m/>
    <m/>
    <n v="280.1303980149263"/>
    <x v="4"/>
    <x v="69"/>
    <x v="1"/>
    <n v="0"/>
    <x v="132"/>
  </r>
  <r>
    <s v="Journal"/>
    <x v="2"/>
    <s v="Data Engineering"/>
    <s v="Data Engineering"/>
    <d v="2024-08-31T00:00:00"/>
    <x v="0"/>
    <s v="50325"/>
    <s v="893236"/>
    <x v="148"/>
    <x v="148"/>
    <s v="18243049512"/>
    <m/>
    <m/>
    <m/>
    <n v="440.20491116631274"/>
    <x v="4"/>
    <x v="5"/>
    <x v="1"/>
    <n v="0"/>
    <x v="158"/>
  </r>
  <r>
    <s v="Journal"/>
    <x v="2"/>
    <s v="Data Engineering"/>
    <s v="Data Engineering"/>
    <d v="2024-08-31T00:00:00"/>
    <x v="0"/>
    <s v="50677"/>
    <s v="893655"/>
    <x v="152"/>
    <x v="152"/>
    <s v="18659335221"/>
    <m/>
    <m/>
    <m/>
    <n v="560.2607960298526"/>
    <x v="4"/>
    <x v="5"/>
    <x v="1"/>
    <n v="0"/>
    <x v="162"/>
  </r>
  <r>
    <s v="Journal"/>
    <x v="2"/>
    <s v="Data Engineering"/>
    <s v="Data Engineering"/>
    <d v="2024-08-31T00:00:00"/>
    <x v="0"/>
    <s v="50011"/>
    <s v="892863"/>
    <x v="143"/>
    <x v="143"/>
    <s v="16856642182"/>
    <m/>
    <m/>
    <m/>
    <n v="536.24961905714463"/>
    <x v="4"/>
    <x v="5"/>
    <x v="1"/>
    <n v="0"/>
    <x v="154"/>
  </r>
  <r>
    <s v="Journal"/>
    <x v="2"/>
    <s v="Data Engineering"/>
    <s v="Data Engineering"/>
    <d v="2024-08-31T00:00:00"/>
    <x v="0"/>
    <s v="50353"/>
    <s v="893151"/>
    <x v="165"/>
    <x v="165"/>
    <s v="17001802020"/>
    <m/>
    <m/>
    <m/>
    <n v="408.19000853603541"/>
    <x v="4"/>
    <x v="78"/>
    <x v="1"/>
    <n v="0"/>
    <x v="175"/>
  </r>
  <r>
    <s v="Journal"/>
    <x v="2"/>
    <s v="Data Engineering"/>
    <s v="Data Engineering"/>
    <d v="2024-08-31T00:00:00"/>
    <x v="0"/>
    <s v="50886"/>
    <s v="892565"/>
    <x v="117"/>
    <x v="117"/>
    <s v="16977995014"/>
    <m/>
    <m/>
    <m/>
    <n v="450.20956823827436"/>
    <x v="4"/>
    <x v="69"/>
    <x v="1"/>
    <n v="0"/>
    <x v="132"/>
  </r>
  <r>
    <s v="Journal"/>
    <x v="2"/>
    <s v="Data Engineering"/>
    <s v="Data Engineering"/>
    <d v="2024-08-31T00:00:00"/>
    <x v="0"/>
    <s v="50930"/>
    <s v="892759"/>
    <x v="117"/>
    <x v="117"/>
    <s v="16977995014"/>
    <m/>
    <m/>
    <m/>
    <n v="464.21608813902071"/>
    <x v="4"/>
    <x v="69"/>
    <x v="1"/>
    <n v="0"/>
    <x v="132"/>
  </r>
  <r>
    <s v="Journal"/>
    <x v="2"/>
    <s v="Data Engineering"/>
    <s v="Data Engineering"/>
    <d v="2024-08-31T00:00:00"/>
    <x v="0"/>
    <s v="50831"/>
    <s v="893743"/>
    <x v="117"/>
    <x v="117"/>
    <s v="16977995014"/>
    <m/>
    <m/>
    <m/>
    <n v="464.21608813902071"/>
    <x v="4"/>
    <x v="69"/>
    <x v="1"/>
    <n v="0"/>
    <x v="132"/>
  </r>
  <r>
    <s v="Journal"/>
    <x v="2"/>
    <s v="Data Engineering"/>
    <s v="Data Engineering"/>
    <d v="2024-08-31T00:00:00"/>
    <x v="0"/>
    <s v="49844"/>
    <s v="892448"/>
    <x v="143"/>
    <x v="143"/>
    <s v="16856642182"/>
    <m/>
    <m/>
    <m/>
    <n v="440.20491116631274"/>
    <x v="4"/>
    <x v="5"/>
    <x v="1"/>
    <n v="0"/>
    <x v="154"/>
  </r>
  <r>
    <s v="Journal"/>
    <x v="2"/>
    <s v="Data Engineering"/>
    <s v="Data Engineering"/>
    <d v="2024-08-31T00:00:00"/>
    <x v="0"/>
    <s v="50509"/>
    <s v="893447"/>
    <x v="117"/>
    <x v="117"/>
    <s v="16977995014"/>
    <m/>
    <m/>
    <m/>
    <n v="432.20118550874338"/>
    <x v="4"/>
    <x v="69"/>
    <x v="1"/>
    <n v="0"/>
    <x v="132"/>
  </r>
  <r>
    <s v="Journal"/>
    <x v="2"/>
    <s v="Data Engineering"/>
    <s v="Data Engineering"/>
    <d v="2024-08-31T00:00:00"/>
    <x v="0"/>
    <s v="50506"/>
    <s v="893444"/>
    <x v="155"/>
    <x v="155"/>
    <s v="19584503853"/>
    <m/>
    <m/>
    <m/>
    <n v="520.2421677420059"/>
    <x v="4"/>
    <x v="5"/>
    <x v="1"/>
    <n v="0"/>
    <x v="165"/>
  </r>
  <r>
    <s v="Journal"/>
    <x v="2"/>
    <s v="Data Engineering"/>
    <s v="Data Engineering"/>
    <d v="2024-08-31T00:00:00"/>
    <x v="0"/>
    <s v="50417"/>
    <s v="893282"/>
    <x v="159"/>
    <x v="159"/>
    <s v="17692058278"/>
    <m/>
    <m/>
    <m/>
    <n v="400.1862828784661"/>
    <x v="4"/>
    <x v="78"/>
    <x v="1"/>
    <n v="0"/>
    <x v="169"/>
  </r>
  <r>
    <s v="Journal"/>
    <x v="2"/>
    <s v="Data Engineering"/>
    <s v="Data Engineering"/>
    <d v="2024-08-31T00:00:00"/>
    <x v="0"/>
    <s v="50897"/>
    <s v="892752"/>
    <x v="117"/>
    <x v="117"/>
    <s v="16977995014"/>
    <m/>
    <m/>
    <m/>
    <n v="158.0735817369941"/>
    <x v="4"/>
    <x v="69"/>
    <x v="1"/>
    <n v="0"/>
    <x v="132"/>
  </r>
  <r>
    <s v="Journal"/>
    <x v="13"/>
    <s v="Data Engineering"/>
    <s v="Data Engineering"/>
    <d v="2024-08-31T00:00:00"/>
    <x v="0"/>
    <s v="49562"/>
    <s v="890195"/>
    <x v="2"/>
    <x v="2"/>
    <m/>
    <m/>
    <m/>
    <m/>
    <n v="471.6643512"/>
    <x v="1"/>
    <x v="26"/>
    <x v="1"/>
    <n v="0"/>
    <x v="38"/>
  </r>
  <r>
    <s v="Journal"/>
    <x v="1"/>
    <s v="Data Engineering"/>
    <s v="Data Engineering"/>
    <d v="2024-08-31T00:00:00"/>
    <x v="0"/>
    <s v="49523"/>
    <s v="890169"/>
    <x v="171"/>
    <x v="171"/>
    <m/>
    <m/>
    <m/>
    <m/>
    <n v="1483.2875405691398"/>
    <x v="1"/>
    <x v="6"/>
    <x v="1"/>
    <n v="0"/>
    <x v="181"/>
  </r>
  <r>
    <s v="Journal"/>
    <x v="9"/>
    <s v="Data Engineering"/>
    <s v="Data Engineering"/>
    <d v="2024-08-31T00:00:00"/>
    <x v="0"/>
    <s v="51727"/>
    <s v="901339"/>
    <x v="18"/>
    <x v="18"/>
    <s v="18657995555"/>
    <m/>
    <m/>
    <m/>
    <n v="215.08"/>
    <x v="4"/>
    <x v="23"/>
    <x v="1"/>
    <n v="0"/>
    <x v="52"/>
  </r>
  <r>
    <s v="Journal"/>
    <x v="2"/>
    <s v="Data Engineering"/>
    <s v="Data Engineering"/>
    <d v="2024-08-31T00:00:00"/>
    <x v="0"/>
    <s v="50549"/>
    <s v="893473"/>
    <x v="117"/>
    <x v="117"/>
    <s v="16977995014"/>
    <m/>
    <m/>
    <m/>
    <n v="480.22353945415932"/>
    <x v="4"/>
    <x v="69"/>
    <x v="1"/>
    <n v="0"/>
    <x v="132"/>
  </r>
  <r>
    <s v="Journal"/>
    <x v="2"/>
    <s v="Data Engineering"/>
    <s v="Data Engineering"/>
    <d v="2024-08-31T00:00:00"/>
    <x v="0"/>
    <s v="50455"/>
    <s v="893403"/>
    <x v="166"/>
    <x v="166"/>
    <s v="18262439992"/>
    <m/>
    <m/>
    <m/>
    <n v="560.2607960298526"/>
    <x v="4"/>
    <x v="5"/>
    <x v="1"/>
    <n v="0"/>
    <x v="176"/>
  </r>
  <r>
    <s v="Journal"/>
    <x v="2"/>
    <s v="Data Engineering"/>
    <s v="Data Engineering"/>
    <d v="2024-08-31T00:00:00"/>
    <x v="0"/>
    <s v="50437"/>
    <s v="893292"/>
    <x v="166"/>
    <x v="166"/>
    <s v="18262439992"/>
    <m/>
    <m/>
    <m/>
    <n v="560.2607960298526"/>
    <x v="4"/>
    <x v="5"/>
    <x v="1"/>
    <n v="0"/>
    <x v="176"/>
  </r>
  <r>
    <s v="Journal"/>
    <x v="2"/>
    <s v="Data Engineering"/>
    <s v="Data Engineering"/>
    <d v="2024-08-31T00:00:00"/>
    <x v="0"/>
    <s v="50807"/>
    <s v="892745"/>
    <x v="141"/>
    <x v="141"/>
    <s v="17771226635"/>
    <m/>
    <m/>
    <m/>
    <n v="384.17883156332749"/>
    <x v="4"/>
    <x v="75"/>
    <x v="1"/>
    <n v="0"/>
    <x v="152"/>
  </r>
  <r>
    <s v="Journal"/>
    <x v="9"/>
    <s v="Data Engineering"/>
    <s v="Data Engineering"/>
    <d v="2024-08-31T00:00:00"/>
    <x v="0"/>
    <s v="52166"/>
    <s v="913919"/>
    <x v="0"/>
    <x v="0"/>
    <m/>
    <s v="ICC 1222 Franklin Templeton : Franklin Templeton - Vasu POC Team"/>
    <m/>
    <s v="TopSide Management Book Elim related to project ICC 1222 Franklin Templeton : Franklin Templeton - Vasu POC Team"/>
    <n v="-11621.41"/>
    <x v="4"/>
    <x v="1"/>
    <x v="1"/>
    <s v="ICC 1222 Franklin Templeton : Franklin Templeton - Vasu POC Team"/>
    <x v="1"/>
  </r>
  <r>
    <s v="Journal"/>
    <x v="2"/>
    <s v="Data Engineering"/>
    <s v="Data Engineering"/>
    <d v="2024-08-31T00:00:00"/>
    <x v="0"/>
    <s v="51051"/>
    <s v="893981"/>
    <x v="117"/>
    <x v="117"/>
    <s v="16977995014"/>
    <m/>
    <m/>
    <m/>
    <n v="661.80812727395141"/>
    <x v="4"/>
    <x v="69"/>
    <x v="1"/>
    <n v="0"/>
    <x v="132"/>
  </r>
  <r>
    <s v="Journal"/>
    <x v="2"/>
    <s v="Data Engineering"/>
    <s v="Data Engineering"/>
    <d v="2024-08-31T00:00:00"/>
    <x v="0"/>
    <s v="50851"/>
    <s v="893757"/>
    <x v="141"/>
    <x v="141"/>
    <s v="17771226635"/>
    <m/>
    <m/>
    <m/>
    <n v="448.20863682388205"/>
    <x v="4"/>
    <x v="75"/>
    <x v="1"/>
    <n v="0"/>
    <x v="152"/>
  </r>
  <r>
    <s v="Journal"/>
    <x v="2"/>
    <s v="Data Engineering"/>
    <s v="Data Engineering"/>
    <d v="2024-08-31T00:00:00"/>
    <x v="0"/>
    <s v="50344"/>
    <s v="893147"/>
    <x v="148"/>
    <x v="148"/>
    <s v="18243049512"/>
    <m/>
    <m/>
    <m/>
    <n v="440.20491116631274"/>
    <x v="4"/>
    <x v="5"/>
    <x v="1"/>
    <n v="0"/>
    <x v="158"/>
  </r>
  <r>
    <s v="Journal"/>
    <x v="2"/>
    <s v="Data Engineering"/>
    <s v="Data Engineering"/>
    <d v="2024-08-31T00:00:00"/>
    <x v="0"/>
    <s v="50132"/>
    <s v="892933"/>
    <x v="143"/>
    <x v="143"/>
    <s v="16856642182"/>
    <m/>
    <m/>
    <m/>
    <n v="536.24961905714463"/>
    <x v="4"/>
    <x v="5"/>
    <x v="1"/>
    <n v="0"/>
    <x v="154"/>
  </r>
  <r>
    <s v="Journal"/>
    <x v="2"/>
    <s v="Data Engineering"/>
    <s v="Data Engineering"/>
    <d v="2024-08-31T00:00:00"/>
    <x v="0"/>
    <s v="49979"/>
    <s v="892840"/>
    <x v="143"/>
    <x v="143"/>
    <s v="16856642182"/>
    <m/>
    <m/>
    <m/>
    <n v="480.22353945415932"/>
    <x v="4"/>
    <x v="5"/>
    <x v="1"/>
    <n v="0"/>
    <x v="154"/>
  </r>
  <r>
    <s v="Journal"/>
    <x v="2"/>
    <s v="Data Engineering"/>
    <s v="Data Engineering"/>
    <d v="2024-08-31T00:00:00"/>
    <x v="0"/>
    <s v="51390"/>
    <s v="894701"/>
    <x v="142"/>
    <x v="142"/>
    <s v="19584717835"/>
    <m/>
    <m/>
    <m/>
    <n v="560.2607960298526"/>
    <x v="4"/>
    <x v="5"/>
    <x v="1"/>
    <n v="0"/>
    <x v="153"/>
  </r>
  <r>
    <s v="Journal"/>
    <x v="2"/>
    <s v="Data Engineering"/>
    <s v="Data Engineering"/>
    <d v="2024-08-31T00:00:00"/>
    <x v="0"/>
    <s v="51351"/>
    <s v="894470"/>
    <x v="157"/>
    <x v="157"/>
    <s v="16592846934"/>
    <m/>
    <m/>
    <m/>
    <n v="270.12574094296463"/>
    <x v="4"/>
    <x v="79"/>
    <x v="1"/>
    <n v="0"/>
    <x v="167"/>
  </r>
  <r>
    <s v="Journal"/>
    <x v="2"/>
    <s v="Data Engineering"/>
    <s v="Data Engineering"/>
    <d v="2024-08-31T00:00:00"/>
    <x v="0"/>
    <s v="51102"/>
    <s v="894315"/>
    <x v="147"/>
    <x v="147"/>
    <s v="17772859452"/>
    <m/>
    <m/>
    <m/>
    <n v="520.2421677420059"/>
    <x v="4"/>
    <x v="75"/>
    <x v="1"/>
    <n v="0"/>
    <x v="157"/>
  </r>
  <r>
    <s v="Journal"/>
    <x v="9"/>
    <s v="Data Engineering"/>
    <s v="Data Engineering"/>
    <d v="2024-08-31T00:00:00"/>
    <x v="0"/>
    <s v="51681"/>
    <s v="901314"/>
    <x v="61"/>
    <x v="61"/>
    <s v="16534047054"/>
    <m/>
    <m/>
    <m/>
    <n v="-0.19"/>
    <x v="4"/>
    <x v="22"/>
    <x v="1"/>
    <n v="0"/>
    <x v="83"/>
  </r>
  <r>
    <s v="Journal"/>
    <x v="2"/>
    <s v="Data Engineering"/>
    <s v="Data Engineering"/>
    <d v="2024-08-31T00:00:00"/>
    <x v="0"/>
    <s v="51350"/>
    <s v="894471"/>
    <x v="160"/>
    <x v="160"/>
    <s v="16977994594"/>
    <m/>
    <m/>
    <m/>
    <n v="480.22353945415932"/>
    <x v="4"/>
    <x v="69"/>
    <x v="1"/>
    <n v="0"/>
    <x v="170"/>
  </r>
  <r>
    <s v="Journal"/>
    <x v="2"/>
    <s v="Data Engineering"/>
    <s v="Data Engineering"/>
    <d v="2024-08-31T00:00:00"/>
    <x v="0"/>
    <s v="50944"/>
    <s v="893906"/>
    <x v="117"/>
    <x v="117"/>
    <s v="16977995014"/>
    <m/>
    <m/>
    <m/>
    <n v="320.14902630277288"/>
    <x v="4"/>
    <x v="69"/>
    <x v="1"/>
    <n v="0"/>
    <x v="132"/>
  </r>
  <r>
    <s v="Journal"/>
    <x v="2"/>
    <s v="Data Engineering"/>
    <s v="Data Engineering"/>
    <d v="2024-08-31T00:00:00"/>
    <x v="0"/>
    <s v="51337"/>
    <s v="894502"/>
    <x v="160"/>
    <x v="160"/>
    <s v="16977994594"/>
    <m/>
    <m/>
    <m/>
    <n v="480.22353945415932"/>
    <x v="4"/>
    <x v="69"/>
    <x v="1"/>
    <n v="0"/>
    <x v="170"/>
  </r>
  <r>
    <s v="Journal"/>
    <x v="2"/>
    <s v="Data Engineering"/>
    <s v="Data Engineering"/>
    <d v="2024-08-31T00:00:00"/>
    <x v="0"/>
    <s v="50706"/>
    <s v="893538"/>
    <x v="117"/>
    <x v="117"/>
    <s v="16977995014"/>
    <m/>
    <m/>
    <m/>
    <n v="320.14902630277288"/>
    <x v="4"/>
    <x v="69"/>
    <x v="1"/>
    <n v="0"/>
    <x v="132"/>
  </r>
  <r>
    <s v="Journal"/>
    <x v="2"/>
    <s v="Data Engineering"/>
    <s v="Data Engineering"/>
    <d v="2024-08-31T00:00:00"/>
    <x v="0"/>
    <s v="50346"/>
    <s v="893149"/>
    <x v="149"/>
    <x v="149"/>
    <s v="17001841791"/>
    <m/>
    <m/>
    <m/>
    <n v="520.2421677420059"/>
    <x v="4"/>
    <x v="78"/>
    <x v="1"/>
    <n v="0"/>
    <x v="159"/>
  </r>
  <r>
    <s v="Journal"/>
    <x v="2"/>
    <s v="Data Engineering"/>
    <s v="Data Engineering"/>
    <d v="2024-08-31T00:00:00"/>
    <x v="0"/>
    <s v="50623"/>
    <s v="892735"/>
    <x v="117"/>
    <x v="117"/>
    <s v="16977995014"/>
    <m/>
    <m/>
    <m/>
    <n v="464.21608813902071"/>
    <x v="4"/>
    <x v="69"/>
    <x v="1"/>
    <n v="0"/>
    <x v="132"/>
  </r>
  <r>
    <s v="Journal"/>
    <x v="2"/>
    <s v="Data Engineering"/>
    <s v="Data Engineering"/>
    <d v="2024-08-31T00:00:00"/>
    <x v="0"/>
    <s v="50674"/>
    <s v="892553"/>
    <x v="152"/>
    <x v="152"/>
    <s v="18659335221"/>
    <m/>
    <m/>
    <m/>
    <n v="560.2607960298526"/>
    <x v="4"/>
    <x v="5"/>
    <x v="1"/>
    <n v="0"/>
    <x v="162"/>
  </r>
  <r>
    <s v="Journal"/>
    <x v="2"/>
    <s v="Data Engineering"/>
    <s v="Data Engineering"/>
    <d v="2024-08-31T00:00:00"/>
    <x v="0"/>
    <s v="51406"/>
    <s v="894523"/>
    <x v="145"/>
    <x v="145"/>
    <s v="17806464279"/>
    <m/>
    <m/>
    <m/>
    <n v="160.07451315138644"/>
    <x v="4"/>
    <x v="16"/>
    <x v="1"/>
    <n v="0"/>
    <x v="19"/>
  </r>
  <r>
    <s v="Journal"/>
    <x v="2"/>
    <s v="Data Engineering"/>
    <s v="Data Engineering"/>
    <d v="2024-08-31T00:00:00"/>
    <x v="0"/>
    <s v="49862"/>
    <s v="892312"/>
    <x v="143"/>
    <x v="143"/>
    <s v="16856642182"/>
    <m/>
    <m/>
    <m/>
    <n v="480.22353945415932"/>
    <x v="4"/>
    <x v="5"/>
    <x v="1"/>
    <n v="0"/>
    <x v="154"/>
  </r>
  <r>
    <s v="Journal"/>
    <x v="9"/>
    <s v="Data Engineering"/>
    <s v="Data Engineering"/>
    <d v="2024-08-31T00:00:00"/>
    <x v="0"/>
    <s v="51759"/>
    <s v="901360"/>
    <x v="18"/>
    <x v="18"/>
    <s v="18657995555"/>
    <m/>
    <m/>
    <m/>
    <n v="47.55"/>
    <x v="4"/>
    <x v="23"/>
    <x v="1"/>
    <n v="0"/>
    <x v="52"/>
  </r>
  <r>
    <s v="Journal"/>
    <x v="2"/>
    <s v="Data Engineering"/>
    <s v="Data Engineering"/>
    <d v="2024-08-31T00:00:00"/>
    <x v="0"/>
    <s v="50246"/>
    <s v="892528"/>
    <x v="158"/>
    <x v="158"/>
    <s v="16807042572"/>
    <m/>
    <m/>
    <m/>
    <n v="536.24961905714463"/>
    <x v="4"/>
    <x v="5"/>
    <x v="1"/>
    <n v="0"/>
    <x v="168"/>
  </r>
  <r>
    <s v="Journal"/>
    <x v="9"/>
    <s v="Data Engineering"/>
    <s v="Data Engineering"/>
    <d v="2024-08-31T00:00:00"/>
    <x v="0"/>
    <s v="49242"/>
    <s v="888137"/>
    <x v="19"/>
    <x v="19"/>
    <s v="17583569682"/>
    <m/>
    <m/>
    <s v="Retainer Revenue Recognition"/>
    <n v="4347.3900000000003"/>
    <x v="4"/>
    <x v="21"/>
    <x v="1"/>
    <n v="0"/>
    <x v="53"/>
  </r>
  <r>
    <s v="Journal"/>
    <x v="9"/>
    <s v="Data Engineering"/>
    <s v="Data Engineering"/>
    <d v="2024-08-31T00:00:00"/>
    <x v="0"/>
    <s v="49214"/>
    <s v="888033"/>
    <x v="13"/>
    <x v="13"/>
    <s v="14811023743"/>
    <m/>
    <m/>
    <s v="Retainer Revenue Recognition"/>
    <n v="97303.34"/>
    <x v="4"/>
    <x v="7"/>
    <x v="1"/>
    <n v="0"/>
    <x v="9"/>
  </r>
  <r>
    <s v="Journal"/>
    <x v="2"/>
    <s v="Data Engineering"/>
    <s v="Data Engineering"/>
    <d v="2024-08-31T00:00:00"/>
    <x v="0"/>
    <s v="51187"/>
    <s v="894366"/>
    <x v="117"/>
    <x v="117"/>
    <s v="16977995014"/>
    <m/>
    <m/>
    <m/>
    <n v="320.14902630277288"/>
    <x v="4"/>
    <x v="69"/>
    <x v="1"/>
    <n v="0"/>
    <x v="132"/>
  </r>
  <r>
    <s v="Journal"/>
    <x v="2"/>
    <s v="Data Engineering"/>
    <s v="Data Engineering"/>
    <d v="2024-08-31T00:00:00"/>
    <x v="0"/>
    <s v="50145"/>
    <s v="892381"/>
    <x v="143"/>
    <x v="143"/>
    <s v="16856642182"/>
    <m/>
    <m/>
    <m/>
    <n v="480.22353945415932"/>
    <x v="4"/>
    <x v="5"/>
    <x v="1"/>
    <n v="0"/>
    <x v="154"/>
  </r>
  <r>
    <s v="Journal"/>
    <x v="2"/>
    <s v="Data Engineering"/>
    <s v="Data Engineering"/>
    <d v="2024-08-31T00:00:00"/>
    <x v="0"/>
    <s v="50276"/>
    <s v="893208"/>
    <x v="158"/>
    <x v="158"/>
    <s v="16807042572"/>
    <m/>
    <m/>
    <m/>
    <n v="536.24961905714463"/>
    <x v="4"/>
    <x v="5"/>
    <x v="1"/>
    <n v="0"/>
    <x v="168"/>
  </r>
  <r>
    <s v="Journal"/>
    <x v="2"/>
    <s v="Data Engineering"/>
    <s v="Data Engineering"/>
    <d v="2024-08-31T00:00:00"/>
    <x v="0"/>
    <s v="51075"/>
    <s v="894293"/>
    <x v="147"/>
    <x v="147"/>
    <s v="17772859452"/>
    <m/>
    <m/>
    <m/>
    <n v="729.33962447338058"/>
    <x v="4"/>
    <x v="75"/>
    <x v="1"/>
    <n v="0"/>
    <x v="157"/>
  </r>
  <r>
    <s v="Journal"/>
    <x v="2"/>
    <s v="Data Engineering"/>
    <s v="Data Engineering"/>
    <d v="2024-08-31T00:00:00"/>
    <x v="0"/>
    <s v="49955"/>
    <s v="892828"/>
    <x v="143"/>
    <x v="143"/>
    <s v="16856642182"/>
    <m/>
    <m/>
    <m/>
    <n v="560.2607960298526"/>
    <x v="4"/>
    <x v="5"/>
    <x v="1"/>
    <n v="0"/>
    <x v="154"/>
  </r>
  <r>
    <s v="Journal"/>
    <x v="9"/>
    <s v="Data Engineering"/>
    <s v="Data Engineering"/>
    <d v="2024-08-31T00:00:00"/>
    <x v="0"/>
    <s v="52166"/>
    <s v="913919"/>
    <x v="0"/>
    <x v="0"/>
    <m/>
    <s v="ICC 1203 CVS Health : Foundry--FED Harleen"/>
    <m/>
    <s v="TopSide Management Book Elim related to project ICC 1203 CVS Health : Foundry--FED Harleen"/>
    <n v="-10564.92"/>
    <x v="4"/>
    <x v="3"/>
    <x v="1"/>
    <s v="ICC 1203 CVS Health : Foundry--FED Harleen"/>
    <x v="22"/>
  </r>
  <r>
    <s v="Journal"/>
    <x v="2"/>
    <s v="Data Engineering"/>
    <s v="Data Engineering"/>
    <d v="2024-08-31T00:00:00"/>
    <x v="0"/>
    <s v="50772"/>
    <s v="893558"/>
    <x v="141"/>
    <x v="141"/>
    <s v="17771226635"/>
    <m/>
    <m/>
    <m/>
    <n v="384.17883156332749"/>
    <x v="4"/>
    <x v="75"/>
    <x v="1"/>
    <n v="0"/>
    <x v="152"/>
  </r>
  <r>
    <s v="Journal"/>
    <x v="2"/>
    <s v="Data Engineering"/>
    <s v="Data Engineering"/>
    <d v="2024-08-31T00:00:00"/>
    <x v="0"/>
    <s v="50477"/>
    <s v="893418"/>
    <x v="166"/>
    <x v="166"/>
    <s v="18262439992"/>
    <m/>
    <m/>
    <m/>
    <n v="560.2607960298526"/>
    <x v="4"/>
    <x v="5"/>
    <x v="1"/>
    <n v="0"/>
    <x v="176"/>
  </r>
  <r>
    <s v="Journal"/>
    <x v="2"/>
    <s v="Data Engineering"/>
    <s v="Data Engineering"/>
    <d v="2024-08-31T00:00:00"/>
    <x v="0"/>
    <s v="50739"/>
    <s v="893690"/>
    <x v="163"/>
    <x v="163"/>
    <s v="16974076254"/>
    <m/>
    <m/>
    <m/>
    <n v="360.16765459061952"/>
    <x v="4"/>
    <x v="75"/>
    <x v="1"/>
    <n v="0"/>
    <x v="173"/>
  </r>
  <r>
    <s v="Journal"/>
    <x v="2"/>
    <s v="Data Engineering"/>
    <s v="Data Engineering"/>
    <d v="2024-08-31T00:00:00"/>
    <x v="0"/>
    <s v="49890"/>
    <s v="892325"/>
    <x v="143"/>
    <x v="143"/>
    <s v="16856642182"/>
    <m/>
    <m/>
    <m/>
    <n v="536.24961905714463"/>
    <x v="4"/>
    <x v="5"/>
    <x v="1"/>
    <n v="0"/>
    <x v="154"/>
  </r>
  <r>
    <s v="Journal"/>
    <x v="2"/>
    <s v="Data Engineering"/>
    <s v="Data Engineering"/>
    <d v="2024-08-31T00:00:00"/>
    <x v="0"/>
    <s v="49816"/>
    <s v="892299"/>
    <x v="143"/>
    <x v="143"/>
    <s v="16856642182"/>
    <m/>
    <m/>
    <m/>
    <n v="560.2607960298526"/>
    <x v="4"/>
    <x v="5"/>
    <x v="1"/>
    <n v="0"/>
    <x v="154"/>
  </r>
  <r>
    <s v="Journal"/>
    <x v="2"/>
    <s v="Data Engineering"/>
    <s v="Data Engineering"/>
    <d v="2024-08-31T00:00:00"/>
    <x v="0"/>
    <s v="51162"/>
    <s v="894352"/>
    <x v="117"/>
    <x v="117"/>
    <s v="16977995014"/>
    <m/>
    <m/>
    <m/>
    <n v="360.16765459061952"/>
    <x v="4"/>
    <x v="69"/>
    <x v="1"/>
    <n v="0"/>
    <x v="132"/>
  </r>
  <r>
    <s v="Journal"/>
    <x v="9"/>
    <s v="Data Engineering"/>
    <s v="Data Engineering"/>
    <d v="2024-08-31T00:00:00"/>
    <x v="0"/>
    <s v="51743"/>
    <s v="901505"/>
    <x v="172"/>
    <x v="172"/>
    <s v="17581057915"/>
    <m/>
    <m/>
    <m/>
    <n v="2541.31"/>
    <x v="4"/>
    <x v="81"/>
    <x v="1"/>
    <n v="0"/>
    <x v="182"/>
  </r>
  <r>
    <s v="Journal"/>
    <x v="2"/>
    <s v="Data Engineering"/>
    <s v="Data Engineering"/>
    <d v="2024-08-31T00:00:00"/>
    <x v="0"/>
    <s v="50693"/>
    <s v="893662"/>
    <x v="117"/>
    <x v="117"/>
    <s v="16977995014"/>
    <m/>
    <m/>
    <m/>
    <n v="280.1303980149263"/>
    <x v="4"/>
    <x v="69"/>
    <x v="1"/>
    <n v="0"/>
    <x v="132"/>
  </r>
  <r>
    <s v="Journal"/>
    <x v="2"/>
    <s v="Data Engineering"/>
    <s v="Data Engineering"/>
    <d v="2024-08-31T00:00:00"/>
    <x v="0"/>
    <s v="51393"/>
    <s v="894703"/>
    <x v="145"/>
    <x v="145"/>
    <s v="17806464279"/>
    <m/>
    <m/>
    <m/>
    <n v="160.07451315138644"/>
    <x v="4"/>
    <x v="16"/>
    <x v="1"/>
    <n v="0"/>
    <x v="19"/>
  </r>
  <r>
    <s v="Journal"/>
    <x v="2"/>
    <s v="Data Engineering"/>
    <s v="Data Engineering"/>
    <d v="2024-08-31T00:00:00"/>
    <x v="0"/>
    <s v="49893"/>
    <s v="892327"/>
    <x v="143"/>
    <x v="143"/>
    <s v="16856642182"/>
    <m/>
    <m/>
    <m/>
    <n v="560.2607960298526"/>
    <x v="4"/>
    <x v="5"/>
    <x v="1"/>
    <n v="0"/>
    <x v="154"/>
  </r>
  <r>
    <s v="Journal"/>
    <x v="2"/>
    <s v="Data Engineering"/>
    <s v="Data Engineering"/>
    <d v="2024-08-31T00:00:00"/>
    <x v="0"/>
    <s v="49803"/>
    <s v="892425"/>
    <x v="6"/>
    <x v="6"/>
    <s v="16716229170"/>
    <m/>
    <m/>
    <m/>
    <n v="416.19373419360477"/>
    <x v="4"/>
    <x v="29"/>
    <x v="1"/>
    <n v="0"/>
    <x v="41"/>
  </r>
  <r>
    <s v="Journal"/>
    <x v="2"/>
    <s v="Data Engineering"/>
    <s v="Data Engineering"/>
    <d v="2024-08-31T00:00:00"/>
    <x v="0"/>
    <s v="50365"/>
    <s v="892542"/>
    <x v="150"/>
    <x v="150"/>
    <s v="17485557310"/>
    <m/>
    <m/>
    <m/>
    <n v="560.2607960298526"/>
    <x v="4"/>
    <x v="5"/>
    <x v="1"/>
    <n v="0"/>
    <x v="160"/>
  </r>
  <r>
    <s v="Journal"/>
    <x v="2"/>
    <s v="Data Engineering"/>
    <s v="Data Engineering"/>
    <d v="2024-08-31T00:00:00"/>
    <x v="0"/>
    <s v="50523"/>
    <s v="893001"/>
    <x v="155"/>
    <x v="155"/>
    <s v="19584503853"/>
    <m/>
    <m/>
    <m/>
    <n v="520.2421677420059"/>
    <x v="4"/>
    <x v="5"/>
    <x v="1"/>
    <n v="0"/>
    <x v="165"/>
  </r>
  <r>
    <s v="Journal"/>
    <x v="2"/>
    <s v="Data Engineering"/>
    <s v="Data Engineering"/>
    <d v="2024-08-31T00:00:00"/>
    <x v="0"/>
    <s v="49878"/>
    <s v="892468"/>
    <x v="6"/>
    <x v="6"/>
    <s v="16716229170"/>
    <m/>
    <m/>
    <m/>
    <n v="496.23099076929799"/>
    <x v="4"/>
    <x v="29"/>
    <x v="1"/>
    <n v="0"/>
    <x v="41"/>
  </r>
  <r>
    <s v="Journal"/>
    <x v="2"/>
    <s v="Data Engineering"/>
    <s v="Data Engineering"/>
    <d v="2024-08-31T00:00:00"/>
    <x v="0"/>
    <s v="50282"/>
    <s v="893126"/>
    <x v="156"/>
    <x v="156"/>
    <s v="17690283562"/>
    <m/>
    <m/>
    <m/>
    <n v="536.24961905714463"/>
    <x v="4"/>
    <x v="5"/>
    <x v="1"/>
    <n v="0"/>
    <x v="166"/>
  </r>
  <r>
    <s v="Journal"/>
    <x v="2"/>
    <s v="Data Engineering"/>
    <s v="Data Engineering"/>
    <d v="2024-08-31T00:00:00"/>
    <x v="0"/>
    <s v="49866"/>
    <s v="892316"/>
    <x v="143"/>
    <x v="143"/>
    <s v="16856642182"/>
    <m/>
    <m/>
    <m/>
    <n v="320.14902630277288"/>
    <x v="4"/>
    <x v="5"/>
    <x v="1"/>
    <n v="0"/>
    <x v="154"/>
  </r>
  <r>
    <s v="Journal"/>
    <x v="2"/>
    <s v="Data Engineering"/>
    <s v="Data Engineering"/>
    <d v="2024-08-31T00:00:00"/>
    <x v="0"/>
    <s v="50676"/>
    <s v="892555"/>
    <x v="117"/>
    <x v="117"/>
    <s v="16977995014"/>
    <m/>
    <m/>
    <m/>
    <n v="344.16020327548085"/>
    <x v="4"/>
    <x v="69"/>
    <x v="1"/>
    <n v="0"/>
    <x v="132"/>
  </r>
  <r>
    <s v="Journal"/>
    <x v="2"/>
    <s v="Data Engineering"/>
    <s v="Data Engineering"/>
    <d v="2024-08-31T00:00:00"/>
    <x v="0"/>
    <s v="50823"/>
    <s v="893734"/>
    <x v="117"/>
    <x v="117"/>
    <s v="16977995014"/>
    <m/>
    <m/>
    <m/>
    <n v="280.1303980149263"/>
    <x v="4"/>
    <x v="69"/>
    <x v="1"/>
    <n v="0"/>
    <x v="132"/>
  </r>
  <r>
    <s v="Journal"/>
    <x v="2"/>
    <s v="Data Engineering"/>
    <s v="Data Engineering"/>
    <d v="2024-08-31T00:00:00"/>
    <x v="0"/>
    <s v="50888"/>
    <s v="892567"/>
    <x v="117"/>
    <x v="117"/>
    <s v="16977995014"/>
    <m/>
    <m/>
    <m/>
    <n v="600.27942431769918"/>
    <x v="4"/>
    <x v="69"/>
    <x v="1"/>
    <n v="0"/>
    <x v="132"/>
  </r>
  <r>
    <s v="Journal"/>
    <x v="2"/>
    <s v="Data Engineering"/>
    <s v="Data Engineering"/>
    <d v="2024-08-31T00:00:00"/>
    <x v="0"/>
    <s v="50753"/>
    <s v="893554"/>
    <x v="117"/>
    <x v="117"/>
    <s v="16977995014"/>
    <m/>
    <m/>
    <m/>
    <n v="320.14902630277288"/>
    <x v="4"/>
    <x v="69"/>
    <x v="1"/>
    <n v="0"/>
    <x v="132"/>
  </r>
  <r>
    <s v="Journal"/>
    <x v="2"/>
    <s v="Data Engineering"/>
    <s v="Data Engineering"/>
    <d v="2024-08-31T00:00:00"/>
    <x v="0"/>
    <s v="50656"/>
    <s v="893520"/>
    <x v="152"/>
    <x v="152"/>
    <s v="18659335221"/>
    <m/>
    <m/>
    <m/>
    <n v="560.2607960298526"/>
    <x v="4"/>
    <x v="5"/>
    <x v="1"/>
    <n v="0"/>
    <x v="162"/>
  </r>
  <r>
    <s v="Journal"/>
    <x v="2"/>
    <s v="Data Engineering"/>
    <s v="Data Engineering"/>
    <d v="2024-08-31T00:00:00"/>
    <x v="0"/>
    <s v="50552"/>
    <s v="893474"/>
    <x v="155"/>
    <x v="155"/>
    <s v="19584503853"/>
    <m/>
    <m/>
    <m/>
    <n v="560.2607960298526"/>
    <x v="4"/>
    <x v="5"/>
    <x v="1"/>
    <n v="0"/>
    <x v="165"/>
  </r>
  <r>
    <s v="Journal"/>
    <x v="2"/>
    <s v="Data Engineering"/>
    <s v="Data Engineering"/>
    <d v="2024-08-31T00:00:00"/>
    <x v="0"/>
    <s v="50202"/>
    <s v="892961"/>
    <x v="161"/>
    <x v="161"/>
    <s v="17001844665"/>
    <m/>
    <m/>
    <m/>
    <n v="240.11176972707966"/>
    <x v="4"/>
    <x v="77"/>
    <x v="1"/>
    <n v="0"/>
    <x v="171"/>
  </r>
  <r>
    <s v="Journal"/>
    <x v="2"/>
    <s v="Data Engineering"/>
    <s v="Data Engineering"/>
    <d v="2024-08-31T00:00:00"/>
    <x v="0"/>
    <s v="50630"/>
    <s v="893629"/>
    <x v="151"/>
    <x v="151"/>
    <s v="19901929100"/>
    <m/>
    <m/>
    <m/>
    <n v="520.2421677420059"/>
    <x v="4"/>
    <x v="5"/>
    <x v="1"/>
    <n v="0"/>
    <x v="161"/>
  </r>
  <r>
    <s v="Journal"/>
    <x v="2"/>
    <s v="Data Engineering"/>
    <s v="Data Engineering"/>
    <d v="2024-08-31T00:00:00"/>
    <x v="0"/>
    <s v="51249"/>
    <s v="894417"/>
    <x v="117"/>
    <x v="117"/>
    <s v="16977995014"/>
    <m/>
    <m/>
    <m/>
    <n v="480.22353945415932"/>
    <x v="4"/>
    <x v="69"/>
    <x v="1"/>
    <n v="0"/>
    <x v="132"/>
  </r>
  <r>
    <s v="Journal"/>
    <x v="1"/>
    <s v="Data Engineering"/>
    <s v="Data Engineering"/>
    <d v="2024-08-31T00:00:00"/>
    <x v="0"/>
    <s v="49544"/>
    <s v="890024"/>
    <x v="171"/>
    <x v="171"/>
    <m/>
    <m/>
    <m/>
    <m/>
    <n v="1483.2875405691398"/>
    <x v="1"/>
    <x v="6"/>
    <x v="1"/>
    <n v="0"/>
    <x v="181"/>
  </r>
  <r>
    <s v="Journal"/>
    <x v="2"/>
    <s v="Data Engineering"/>
    <s v="Data Engineering"/>
    <d v="2024-08-31T00:00:00"/>
    <x v="0"/>
    <s v="50046"/>
    <s v="892887"/>
    <x v="143"/>
    <x v="143"/>
    <s v="16856642182"/>
    <m/>
    <m/>
    <m/>
    <n v="440.20491116631274"/>
    <x v="4"/>
    <x v="5"/>
    <x v="1"/>
    <n v="0"/>
    <x v="154"/>
  </r>
  <r>
    <s v="Journal"/>
    <x v="9"/>
    <s v="Data Engineering"/>
    <s v="Data Engineering"/>
    <d v="2024-08-31T00:00:00"/>
    <x v="0"/>
    <s v="51780"/>
    <s v="901376"/>
    <x v="123"/>
    <x v="123"/>
    <s v="19569235802"/>
    <m/>
    <m/>
    <m/>
    <n v="5.68"/>
    <x v="4"/>
    <x v="23"/>
    <x v="1"/>
    <n v="0"/>
    <x v="138"/>
  </r>
  <r>
    <s v="Journal"/>
    <x v="9"/>
    <s v="Data Engineering"/>
    <s v="Data Engineering"/>
    <d v="2024-08-31T00:00:00"/>
    <x v="0"/>
    <s v="51777"/>
    <s v="901373"/>
    <x v="18"/>
    <x v="18"/>
    <s v="18657995555"/>
    <m/>
    <m/>
    <m/>
    <n v="15461.76"/>
    <x v="4"/>
    <x v="23"/>
    <x v="1"/>
    <n v="0"/>
    <x v="52"/>
  </r>
  <r>
    <s v="Journal"/>
    <x v="2"/>
    <s v="Data Engineering"/>
    <s v="Data Engineering"/>
    <d v="2024-08-31T00:00:00"/>
    <x v="0"/>
    <s v="51388"/>
    <s v="894516"/>
    <x v="157"/>
    <x v="157"/>
    <s v="16592846934"/>
    <m/>
    <m/>
    <m/>
    <n v="455.21202070163127"/>
    <x v="4"/>
    <x v="79"/>
    <x v="1"/>
    <n v="0"/>
    <x v="167"/>
  </r>
  <r>
    <s v="Journal"/>
    <x v="9"/>
    <s v="Data Engineering"/>
    <s v="Data Engineering"/>
    <d v="2024-08-31T00:00:00"/>
    <x v="0"/>
    <s v="51619"/>
    <s v="901181"/>
    <x v="15"/>
    <x v="15"/>
    <s v="19326215502"/>
    <m/>
    <m/>
    <m/>
    <n v="19890"/>
    <x v="4"/>
    <x v="3"/>
    <x v="1"/>
    <n v="0"/>
    <x v="49"/>
  </r>
  <r>
    <s v="Journal"/>
    <x v="2"/>
    <s v="Data Engineering"/>
    <s v="Data Engineering"/>
    <d v="2024-08-31T00:00:00"/>
    <x v="0"/>
    <s v="50450"/>
    <s v="893401"/>
    <x v="117"/>
    <x v="117"/>
    <s v="16977995014"/>
    <m/>
    <m/>
    <m/>
    <n v="320.14902630277288"/>
    <x v="4"/>
    <x v="69"/>
    <x v="1"/>
    <n v="0"/>
    <x v="132"/>
  </r>
  <r>
    <s v="Journal"/>
    <x v="2"/>
    <s v="Data Engineering"/>
    <s v="Data Engineering"/>
    <d v="2024-08-31T00:00:00"/>
    <x v="0"/>
    <s v="50409"/>
    <s v="893275"/>
    <x v="159"/>
    <x v="159"/>
    <s v="17692058278"/>
    <m/>
    <m/>
    <m/>
    <n v="400.1862828784661"/>
    <x v="4"/>
    <x v="78"/>
    <x v="1"/>
    <n v="0"/>
    <x v="169"/>
  </r>
  <r>
    <s v="Journal"/>
    <x v="2"/>
    <s v="Data Engineering"/>
    <s v="Data Engineering"/>
    <d v="2024-08-31T00:00:00"/>
    <x v="0"/>
    <s v="50173"/>
    <s v="893093"/>
    <x v="143"/>
    <x v="143"/>
    <s v="16856642182"/>
    <m/>
    <m/>
    <m/>
    <n v="536.24961905714463"/>
    <x v="4"/>
    <x v="5"/>
    <x v="1"/>
    <n v="0"/>
    <x v="154"/>
  </r>
  <r>
    <s v="Journal"/>
    <x v="2"/>
    <s v="Data Engineering"/>
    <s v="Data Engineering"/>
    <d v="2024-08-31T00:00:00"/>
    <x v="0"/>
    <s v="51036"/>
    <s v="893977"/>
    <x v="117"/>
    <x v="117"/>
    <s v="16977995014"/>
    <m/>
    <m/>
    <m/>
    <n v="320.14902630277288"/>
    <x v="4"/>
    <x v="69"/>
    <x v="1"/>
    <n v="0"/>
    <x v="132"/>
  </r>
  <r>
    <s v="Journal"/>
    <x v="2"/>
    <s v="Data Engineering"/>
    <s v="Data Engineering"/>
    <d v="2024-08-31T00:00:00"/>
    <x v="0"/>
    <s v="51355"/>
    <s v="894474"/>
    <x v="157"/>
    <x v="157"/>
    <s v="16592846934"/>
    <m/>
    <m/>
    <m/>
    <n v="360.16765459061952"/>
    <x v="4"/>
    <x v="79"/>
    <x v="1"/>
    <n v="0"/>
    <x v="167"/>
  </r>
  <r>
    <s v="Journal"/>
    <x v="2"/>
    <s v="Data Engineering"/>
    <s v="Data Engineering"/>
    <d v="2024-08-31T00:00:00"/>
    <x v="0"/>
    <s v="51300"/>
    <s v="894444"/>
    <x v="157"/>
    <x v="157"/>
    <s v="16592846934"/>
    <m/>
    <m/>
    <m/>
    <n v="270.12574094296463"/>
    <x v="4"/>
    <x v="79"/>
    <x v="1"/>
    <n v="0"/>
    <x v="167"/>
  </r>
  <r>
    <s v="Journal"/>
    <x v="2"/>
    <s v="Data Engineering"/>
    <s v="Data Engineering"/>
    <d v="2024-08-31T00:00:00"/>
    <x v="0"/>
    <s v="51266"/>
    <s v="894434"/>
    <x v="157"/>
    <x v="157"/>
    <s v="16592846934"/>
    <m/>
    <m/>
    <m/>
    <n v="520.2421677420059"/>
    <x v="4"/>
    <x v="79"/>
    <x v="1"/>
    <n v="0"/>
    <x v="167"/>
  </r>
  <r>
    <s v="Journal"/>
    <x v="2"/>
    <s v="Data Engineering"/>
    <s v="Data Engineering"/>
    <d v="2024-08-31T00:00:00"/>
    <x v="0"/>
    <s v="50961"/>
    <s v="893921"/>
    <x v="154"/>
    <x v="154"/>
    <s v="17772967350"/>
    <m/>
    <m/>
    <m/>
    <n v="360.16765459061952"/>
    <x v="4"/>
    <x v="75"/>
    <x v="1"/>
    <n v="0"/>
    <x v="164"/>
  </r>
  <r>
    <s v="Journal"/>
    <x v="2"/>
    <s v="Data Engineering"/>
    <s v="Data Engineering"/>
    <d v="2024-08-31T00:00:00"/>
    <x v="0"/>
    <s v="50958"/>
    <s v="893918"/>
    <x v="154"/>
    <x v="154"/>
    <s v="17772967350"/>
    <m/>
    <m/>
    <m/>
    <n v="360.16765459061952"/>
    <x v="4"/>
    <x v="75"/>
    <x v="1"/>
    <n v="0"/>
    <x v="164"/>
  </r>
  <r>
    <s v="Journal"/>
    <x v="2"/>
    <s v="Data Engineering"/>
    <s v="Data Engineering"/>
    <d v="2024-08-31T00:00:00"/>
    <x v="0"/>
    <s v="51063"/>
    <s v="894117"/>
    <x v="147"/>
    <x v="147"/>
    <s v="17772859452"/>
    <m/>
    <m/>
    <m/>
    <n v="648.30177826311512"/>
    <x v="4"/>
    <x v="75"/>
    <x v="1"/>
    <n v="0"/>
    <x v="157"/>
  </r>
  <r>
    <s v="Journal"/>
    <x v="5"/>
    <s v="Data Engineering"/>
    <s v="Data Engineering"/>
    <d v="2024-08-31T00:00:00"/>
    <x v="0"/>
    <s v="52170"/>
    <s v="913923"/>
    <x v="0"/>
    <x v="0"/>
    <m/>
    <s v="ICC 1225 ICC in Blend Represents FPAI Inc (OA) : Verizon: Turing- Personalization Phase 2 Capacity Service"/>
    <m/>
    <s v="TopSide Management Book Elim related to project ICC 1225 ICC in Blend Represents FPAI Inc (OA) : Verizon: Turing- Personalization Phase 2 Capacity Service"/>
    <n v="-27458.69"/>
    <x v="0"/>
    <x v="19"/>
    <x v="0"/>
    <s v="ICC 1225 ICC in Blend Represents FPAI Inc (OA) : Verizon: Turing- Personalization Phase 2 Capacity Service"/>
    <x v="24"/>
  </r>
  <r>
    <s v="Journal"/>
    <x v="2"/>
    <s v="Data Engineering"/>
    <s v="Data Engineering"/>
    <d v="2024-08-31T00:00:00"/>
    <x v="0"/>
    <s v="50941"/>
    <s v="893904"/>
    <x v="154"/>
    <x v="154"/>
    <s v="17772967350"/>
    <m/>
    <m/>
    <m/>
    <n v="360.16765459061952"/>
    <x v="4"/>
    <x v="75"/>
    <x v="1"/>
    <n v="0"/>
    <x v="164"/>
  </r>
  <r>
    <s v="Journal"/>
    <x v="2"/>
    <s v="Data Engineering"/>
    <s v="Data Engineering"/>
    <d v="2024-08-31T00:00:00"/>
    <x v="0"/>
    <s v="50319"/>
    <s v="892533"/>
    <x v="149"/>
    <x v="149"/>
    <s v="17001841791"/>
    <m/>
    <m/>
    <m/>
    <n v="520.2421677420059"/>
    <x v="4"/>
    <x v="78"/>
    <x v="1"/>
    <n v="0"/>
    <x v="159"/>
  </r>
  <r>
    <s v="Journal"/>
    <x v="2"/>
    <s v="Data Engineering"/>
    <s v="Data Engineering"/>
    <d v="2024-08-31T00:00:00"/>
    <x v="0"/>
    <s v="51398"/>
    <s v="894708"/>
    <x v="145"/>
    <x v="145"/>
    <s v="17806464279"/>
    <m/>
    <m/>
    <m/>
    <n v="180.08382729530976"/>
    <x v="4"/>
    <x v="16"/>
    <x v="1"/>
    <n v="0"/>
    <x v="19"/>
  </r>
  <r>
    <s v="Journal"/>
    <x v="2"/>
    <s v="Data Engineering"/>
    <s v="Data Engineering"/>
    <d v="2024-08-31T00:00:00"/>
    <x v="0"/>
    <s v="50048"/>
    <s v="892890"/>
    <x v="6"/>
    <x v="6"/>
    <s v="16716229170"/>
    <m/>
    <m/>
    <m/>
    <n v="496.23099076929799"/>
    <x v="4"/>
    <x v="29"/>
    <x v="1"/>
    <n v="0"/>
    <x v="41"/>
  </r>
  <r>
    <s v="Journal"/>
    <x v="2"/>
    <s v="Data Engineering"/>
    <s v="Data Engineering"/>
    <d v="2024-08-31T00:00:00"/>
    <x v="0"/>
    <s v="50141"/>
    <s v="892378"/>
    <x v="144"/>
    <x v="144"/>
    <s v="17583740188"/>
    <m/>
    <m/>
    <m/>
    <n v="258.12015245661064"/>
    <x v="4"/>
    <x v="76"/>
    <x v="1"/>
    <n v="0"/>
    <x v="155"/>
  </r>
  <r>
    <s v="Journal"/>
    <x v="2"/>
    <s v="Data Engineering"/>
    <s v="Data Engineering"/>
    <d v="2024-08-31T00:00:00"/>
    <x v="0"/>
    <s v="50124"/>
    <s v="892372"/>
    <x v="143"/>
    <x v="143"/>
    <s v="16856642182"/>
    <m/>
    <m/>
    <m/>
    <n v="480.22353945415932"/>
    <x v="4"/>
    <x v="5"/>
    <x v="1"/>
    <n v="0"/>
    <x v="154"/>
  </r>
  <r>
    <s v="Journal"/>
    <x v="2"/>
    <s v="Data Engineering"/>
    <s v="Data Engineering"/>
    <d v="2024-08-31T00:00:00"/>
    <x v="0"/>
    <s v="49928"/>
    <s v="892806"/>
    <x v="143"/>
    <x v="143"/>
    <s v="16856642182"/>
    <m/>
    <m/>
    <m/>
    <n v="320.14902630277288"/>
    <x v="4"/>
    <x v="5"/>
    <x v="1"/>
    <n v="0"/>
    <x v="154"/>
  </r>
  <r>
    <s v="Journal"/>
    <x v="2"/>
    <s v="Data Engineering"/>
    <s v="Data Engineering"/>
    <d v="2024-08-31T00:00:00"/>
    <x v="0"/>
    <s v="50267"/>
    <s v="893122"/>
    <x v="146"/>
    <x v="146"/>
    <s v="17581549176"/>
    <m/>
    <m/>
    <m/>
    <n v="240.11176972707966"/>
    <x v="4"/>
    <x v="77"/>
    <x v="1"/>
    <n v="0"/>
    <x v="156"/>
  </r>
  <r>
    <s v="Journal"/>
    <x v="2"/>
    <s v="Data Engineering"/>
    <s v="Data Engineering"/>
    <d v="2024-08-31T00:00:00"/>
    <x v="0"/>
    <s v="49806"/>
    <s v="892428"/>
    <x v="143"/>
    <x v="143"/>
    <s v="16856642182"/>
    <m/>
    <m/>
    <m/>
    <n v="560.2607960298526"/>
    <x v="4"/>
    <x v="5"/>
    <x v="1"/>
    <n v="0"/>
    <x v="154"/>
  </r>
  <r>
    <s v="Journal"/>
    <x v="2"/>
    <s v="Data Engineering"/>
    <s v="Data Engineering"/>
    <d v="2024-08-31T00:00:00"/>
    <x v="0"/>
    <s v="50497"/>
    <s v="892547"/>
    <x v="117"/>
    <x v="117"/>
    <s v="16977995014"/>
    <m/>
    <m/>
    <m/>
    <n v="464.21608813902071"/>
    <x v="4"/>
    <x v="69"/>
    <x v="1"/>
    <n v="0"/>
    <x v="132"/>
  </r>
  <r>
    <s v="Journal"/>
    <x v="2"/>
    <s v="Data Engineering"/>
    <s v="Data Engineering"/>
    <d v="2024-08-31T00:00:00"/>
    <x v="0"/>
    <s v="51416"/>
    <s v="894529"/>
    <x v="145"/>
    <x v="145"/>
    <s v="17806464279"/>
    <m/>
    <m/>
    <m/>
    <n v="180.08382729530976"/>
    <x v="4"/>
    <x v="16"/>
    <x v="1"/>
    <n v="0"/>
    <x v="19"/>
  </r>
  <r>
    <s v="Journal"/>
    <x v="2"/>
    <s v="Data Engineering"/>
    <s v="Data Engineering"/>
    <d v="2024-08-31T00:00:00"/>
    <x v="0"/>
    <s v="50360"/>
    <s v="893251"/>
    <x v="165"/>
    <x v="165"/>
    <s v="17001802020"/>
    <m/>
    <m/>
    <m/>
    <n v="408.19000853603541"/>
    <x v="4"/>
    <x v="78"/>
    <x v="1"/>
    <n v="0"/>
    <x v="175"/>
  </r>
  <r>
    <s v="Journal"/>
    <x v="2"/>
    <s v="Data Engineering"/>
    <s v="Data Engineering"/>
    <d v="2024-08-31T00:00:00"/>
    <x v="0"/>
    <s v="50786"/>
    <s v="893712"/>
    <x v="141"/>
    <x v="141"/>
    <s v="17771226635"/>
    <m/>
    <m/>
    <m/>
    <n v="504.23471642686729"/>
    <x v="4"/>
    <x v="75"/>
    <x v="1"/>
    <n v="0"/>
    <x v="152"/>
  </r>
  <r>
    <s v="Journal"/>
    <x v="2"/>
    <s v="Data Engineering"/>
    <s v="Data Engineering"/>
    <d v="2024-08-31T00:00:00"/>
    <x v="0"/>
    <s v="51247"/>
    <s v="894415"/>
    <x v="117"/>
    <x v="117"/>
    <s v="16977995014"/>
    <m/>
    <m/>
    <m/>
    <n v="464.21608813902071"/>
    <x v="4"/>
    <x v="69"/>
    <x v="1"/>
    <n v="0"/>
    <x v="132"/>
  </r>
  <r>
    <s v="Journal"/>
    <x v="2"/>
    <s v="Data Engineering"/>
    <s v="Data Engineering"/>
    <d v="2024-08-31T00:00:00"/>
    <x v="0"/>
    <s v="50247"/>
    <s v="892989"/>
    <x v="161"/>
    <x v="161"/>
    <s v="17001844665"/>
    <m/>
    <m/>
    <m/>
    <n v="294.1369179156726"/>
    <x v="4"/>
    <x v="77"/>
    <x v="1"/>
    <n v="0"/>
    <x v="171"/>
  </r>
  <r>
    <s v="Journal"/>
    <x v="2"/>
    <s v="Data Engineering"/>
    <s v="Data Engineering"/>
    <d v="2024-08-31T00:00:00"/>
    <x v="0"/>
    <s v="51292"/>
    <s v="894185"/>
    <x v="117"/>
    <x v="117"/>
    <s v="16977995014"/>
    <m/>
    <m/>
    <m/>
    <n v="464.21608813902071"/>
    <x v="4"/>
    <x v="69"/>
    <x v="1"/>
    <n v="0"/>
    <x v="132"/>
  </r>
  <r>
    <s v="Journal"/>
    <x v="2"/>
    <s v="Data Engineering"/>
    <s v="Data Engineering"/>
    <d v="2024-08-31T00:00:00"/>
    <x v="0"/>
    <s v="50493"/>
    <s v="893434"/>
    <x v="117"/>
    <x v="117"/>
    <s v="16977995014"/>
    <m/>
    <m/>
    <m/>
    <n v="360.16765459061952"/>
    <x v="4"/>
    <x v="69"/>
    <x v="1"/>
    <n v="0"/>
    <x v="132"/>
  </r>
  <r>
    <s v="Journal"/>
    <x v="2"/>
    <s v="Data Engineering"/>
    <s v="Data Engineering"/>
    <d v="2024-08-31T00:00:00"/>
    <x v="0"/>
    <s v="50969"/>
    <s v="893926"/>
    <x v="154"/>
    <x v="154"/>
    <s v="17772967350"/>
    <m/>
    <m/>
    <m/>
    <n v="360.16765459061952"/>
    <x v="4"/>
    <x v="75"/>
    <x v="1"/>
    <n v="0"/>
    <x v="164"/>
  </r>
  <r>
    <s v="Journal"/>
    <x v="2"/>
    <s v="Data Engineering"/>
    <s v="Data Engineering"/>
    <d v="2024-08-31T00:00:00"/>
    <x v="0"/>
    <s v="50303"/>
    <s v="893223"/>
    <x v="149"/>
    <x v="149"/>
    <s v="17001841791"/>
    <m/>
    <m/>
    <m/>
    <n v="520.2421677420059"/>
    <x v="4"/>
    <x v="78"/>
    <x v="1"/>
    <n v="0"/>
    <x v="159"/>
  </r>
  <r>
    <s v="Journal"/>
    <x v="2"/>
    <s v="Data Engineering"/>
    <s v="Data Engineering"/>
    <d v="2024-08-31T00:00:00"/>
    <x v="0"/>
    <s v="50840"/>
    <s v="893749"/>
    <x v="117"/>
    <x v="117"/>
    <s v="16977995014"/>
    <m/>
    <m/>
    <m/>
    <n v="400.1862828784661"/>
    <x v="4"/>
    <x v="69"/>
    <x v="1"/>
    <n v="0"/>
    <x v="132"/>
  </r>
  <r>
    <s v="Journal"/>
    <x v="9"/>
    <s v="Data Engineering"/>
    <s v="Data Engineering"/>
    <d v="2024-08-31T00:00:00"/>
    <x v="0"/>
    <s v="51689"/>
    <s v="901496"/>
    <x v="61"/>
    <x v="61"/>
    <s v="16534047054"/>
    <m/>
    <m/>
    <m/>
    <n v="0.41"/>
    <x v="4"/>
    <x v="22"/>
    <x v="1"/>
    <n v="0"/>
    <x v="83"/>
  </r>
  <r>
    <s v="Journal"/>
    <x v="2"/>
    <s v="Data Engineering"/>
    <s v="Data Engineering"/>
    <d v="2024-08-31T00:00:00"/>
    <x v="0"/>
    <s v="50401"/>
    <s v="893158"/>
    <x v="150"/>
    <x v="150"/>
    <s v="17485557310"/>
    <m/>
    <m/>
    <m/>
    <n v="560.2607960298526"/>
    <x v="4"/>
    <x v="5"/>
    <x v="1"/>
    <n v="0"/>
    <x v="160"/>
  </r>
  <r>
    <s v="Journal"/>
    <x v="9"/>
    <s v="Data Engineering"/>
    <s v="Data Engineering"/>
    <d v="2024-08-31T00:00:00"/>
    <x v="0"/>
    <s v="51738"/>
    <s v="901349"/>
    <x v="135"/>
    <x v="135"/>
    <s v="18821214569"/>
    <m/>
    <m/>
    <m/>
    <n v="108.85"/>
    <x v="4"/>
    <x v="15"/>
    <x v="1"/>
    <n v="0"/>
    <x v="147"/>
  </r>
  <r>
    <s v="Journal"/>
    <x v="2"/>
    <s v="Data Engineering"/>
    <s v="Data Engineering"/>
    <d v="2024-08-31T00:00:00"/>
    <x v="0"/>
    <s v="50522"/>
    <s v="893000"/>
    <x v="117"/>
    <x v="117"/>
    <s v="16977995014"/>
    <m/>
    <m/>
    <m/>
    <n v="210.0977985111947"/>
    <x v="4"/>
    <x v="69"/>
    <x v="1"/>
    <n v="0"/>
    <x v="132"/>
  </r>
  <r>
    <s v="Journal"/>
    <x v="2"/>
    <s v="Data Engineering"/>
    <s v="Data Engineering"/>
    <d v="2024-08-31T00:00:00"/>
    <x v="0"/>
    <s v="50031"/>
    <s v="892883"/>
    <x v="143"/>
    <x v="143"/>
    <s v="16856642182"/>
    <m/>
    <m/>
    <m/>
    <n v="536.24961905714463"/>
    <x v="4"/>
    <x v="5"/>
    <x v="1"/>
    <n v="0"/>
    <x v="154"/>
  </r>
  <r>
    <s v="Journal"/>
    <x v="9"/>
    <s v="Data Engineering"/>
    <s v="Data Engineering"/>
    <d v="2024-08-31T00:00:00"/>
    <x v="0"/>
    <s v="51655"/>
    <s v="901301"/>
    <x v="59"/>
    <x v="59"/>
    <s v="14545854040"/>
    <m/>
    <m/>
    <m/>
    <n v="13319.92"/>
    <x v="4"/>
    <x v="22"/>
    <x v="1"/>
    <n v="0"/>
    <x v="81"/>
  </r>
  <r>
    <s v="Journal"/>
    <x v="2"/>
    <s v="Data Engineering"/>
    <s v="Data Engineering"/>
    <d v="2024-08-31T00:00:00"/>
    <x v="0"/>
    <s v="50311"/>
    <s v="893231"/>
    <x v="149"/>
    <x v="149"/>
    <s v="17001841791"/>
    <m/>
    <m/>
    <m/>
    <n v="520.2421677420059"/>
    <x v="4"/>
    <x v="78"/>
    <x v="1"/>
    <n v="0"/>
    <x v="159"/>
  </r>
  <r>
    <s v="Journal"/>
    <x v="2"/>
    <s v="Data Engineering"/>
    <s v="Data Engineering"/>
    <d v="2024-08-31T00:00:00"/>
    <x v="0"/>
    <s v="51167"/>
    <s v="892582"/>
    <x v="168"/>
    <x v="168"/>
    <s v="17772618578"/>
    <m/>
    <m/>
    <m/>
    <n v="560.2607960298526"/>
    <x v="4"/>
    <x v="75"/>
    <x v="1"/>
    <n v="0"/>
    <x v="178"/>
  </r>
  <r>
    <s v="Journal"/>
    <x v="2"/>
    <s v="Data Engineering"/>
    <s v="Data Engineering"/>
    <d v="2024-08-31T00:00:00"/>
    <x v="0"/>
    <s v="50816"/>
    <s v="893728"/>
    <x v="141"/>
    <x v="141"/>
    <s v="17771226635"/>
    <m/>
    <m/>
    <m/>
    <n v="384.17883156332749"/>
    <x v="4"/>
    <x v="75"/>
    <x v="1"/>
    <n v="0"/>
    <x v="152"/>
  </r>
  <r>
    <s v="Journal"/>
    <x v="2"/>
    <s v="Data Engineering"/>
    <s v="Data Engineering"/>
    <d v="2024-08-31T00:00:00"/>
    <x v="0"/>
    <s v="50027"/>
    <s v="892879"/>
    <x v="6"/>
    <x v="6"/>
    <s v="16716229170"/>
    <m/>
    <m/>
    <m/>
    <n v="464.21608813902071"/>
    <x v="4"/>
    <x v="29"/>
    <x v="1"/>
    <n v="0"/>
    <x v="41"/>
  </r>
  <r>
    <s v="Journal"/>
    <x v="2"/>
    <s v="Data Engineering"/>
    <s v="Data Engineering"/>
    <d v="2024-08-31T00:00:00"/>
    <x v="0"/>
    <s v="50513"/>
    <s v="892994"/>
    <x v="117"/>
    <x v="117"/>
    <s v="16977995014"/>
    <m/>
    <m/>
    <m/>
    <n v="380.17696873454281"/>
    <x v="4"/>
    <x v="69"/>
    <x v="1"/>
    <n v="0"/>
    <x v="132"/>
  </r>
  <r>
    <s v="Journal"/>
    <x v="9"/>
    <s v="Data Engineering"/>
    <s v="Data Engineering"/>
    <d v="2024-08-31T00:00:00"/>
    <x v="0"/>
    <s v="51747"/>
    <s v="901430"/>
    <x v="172"/>
    <x v="172"/>
    <s v="17581057915"/>
    <m/>
    <m/>
    <m/>
    <n v="24091.67"/>
    <x v="4"/>
    <x v="81"/>
    <x v="1"/>
    <n v="0"/>
    <x v="182"/>
  </r>
  <r>
    <s v="Journal"/>
    <x v="2"/>
    <s v="Data Engineering"/>
    <s v="Data Engineering"/>
    <d v="2024-08-31T00:00:00"/>
    <x v="0"/>
    <s v="51304"/>
    <s v="892766"/>
    <x v="157"/>
    <x v="157"/>
    <s v="16592846934"/>
    <m/>
    <m/>
    <m/>
    <n v="360.16765459061952"/>
    <x v="4"/>
    <x v="79"/>
    <x v="1"/>
    <n v="0"/>
    <x v="167"/>
  </r>
  <r>
    <s v="Journal"/>
    <x v="2"/>
    <s v="Data Engineering"/>
    <s v="Data Engineering"/>
    <d v="2024-08-31T00:00:00"/>
    <x v="0"/>
    <s v="50968"/>
    <s v="894196"/>
    <x v="117"/>
    <x v="117"/>
    <s v="16977995014"/>
    <m/>
    <m/>
    <m/>
    <n v="540.25148188592925"/>
    <x v="4"/>
    <x v="69"/>
    <x v="1"/>
    <n v="0"/>
    <x v="132"/>
  </r>
  <r>
    <s v="Journal"/>
    <x v="2"/>
    <s v="Data Engineering"/>
    <s v="Data Engineering"/>
    <d v="2024-08-31T00:00:00"/>
    <x v="0"/>
    <s v="50428"/>
    <s v="893171"/>
    <x v="166"/>
    <x v="166"/>
    <s v="18262439992"/>
    <m/>
    <m/>
    <m/>
    <n v="560.2607960298526"/>
    <x v="4"/>
    <x v="5"/>
    <x v="1"/>
    <n v="0"/>
    <x v="176"/>
  </r>
  <r>
    <s v="Journal"/>
    <x v="2"/>
    <s v="Data Engineering"/>
    <s v="Data Engineering"/>
    <d v="2024-08-31T00:00:00"/>
    <x v="0"/>
    <s v="50766"/>
    <s v="893704"/>
    <x v="141"/>
    <x v="141"/>
    <s v="17771226635"/>
    <m/>
    <m/>
    <m/>
    <n v="504.23471642686729"/>
    <x v="4"/>
    <x v="75"/>
    <x v="1"/>
    <n v="0"/>
    <x v="152"/>
  </r>
  <r>
    <s v="Journal"/>
    <x v="2"/>
    <s v="Data Engineering"/>
    <s v="Data Engineering"/>
    <d v="2024-08-31T00:00:00"/>
    <x v="0"/>
    <s v="50643"/>
    <s v="893642"/>
    <x v="117"/>
    <x v="117"/>
    <s v="16977995014"/>
    <m/>
    <m/>
    <m/>
    <n v="79.036914795873145"/>
    <x v="4"/>
    <x v="69"/>
    <x v="1"/>
    <n v="0"/>
    <x v="132"/>
  </r>
  <r>
    <s v="Journal"/>
    <x v="13"/>
    <s v="Data Engineering"/>
    <s v="Data Engineering"/>
    <d v="2024-08-31T00:00:00"/>
    <x v="0"/>
    <s v="49477"/>
    <s v="889943"/>
    <x v="173"/>
    <x v="173"/>
    <m/>
    <m/>
    <m/>
    <m/>
    <n v="2607.2398751112"/>
    <x v="1"/>
    <x v="46"/>
    <x v="1"/>
    <n v="0"/>
    <x v="183"/>
  </r>
  <r>
    <s v="Journal"/>
    <x v="2"/>
    <s v="Data Engineering"/>
    <s v="Data Engineering"/>
    <d v="2024-08-31T00:00:00"/>
    <x v="0"/>
    <s v="51193"/>
    <s v="894372"/>
    <x v="117"/>
    <x v="117"/>
    <s v="16977995014"/>
    <m/>
    <m/>
    <m/>
    <n v="432.20118550874338"/>
    <x v="4"/>
    <x v="69"/>
    <x v="1"/>
    <n v="0"/>
    <x v="132"/>
  </r>
  <r>
    <s v="Journal"/>
    <x v="2"/>
    <s v="Data Engineering"/>
    <s v="Data Engineering"/>
    <d v="2024-08-31T00:00:00"/>
    <x v="0"/>
    <s v="49787"/>
    <s v="892410"/>
    <x v="6"/>
    <x v="6"/>
    <s v="16716229170"/>
    <m/>
    <m/>
    <m/>
    <n v="496.23099076929799"/>
    <x v="4"/>
    <x v="29"/>
    <x v="1"/>
    <n v="0"/>
    <x v="41"/>
  </r>
  <r>
    <s v="Journal"/>
    <x v="9"/>
    <s v="Data Engineering"/>
    <s v="Data Engineering"/>
    <d v="2024-08-31T00:00:00"/>
    <x v="0"/>
    <s v="52166"/>
    <s v="913919"/>
    <x v="0"/>
    <x v="0"/>
    <m/>
    <s v="ICC 1051 Wyndham Hotels and Resorts : Wyndham - Guest Analytics Retainer"/>
    <m/>
    <s v="TopSide Management Book Elim related to project ICC 1051 Wyndham Hotels and Resorts : Wyndham - Guest Analytics Retainer"/>
    <n v="-16687.77"/>
    <x v="4"/>
    <x v="6"/>
    <x v="1"/>
    <s v="ICC 1051 Wyndham Hotels and Resorts : Wyndham - Guest Analytics Retainer"/>
    <x v="8"/>
  </r>
  <r>
    <s v="Journal"/>
    <x v="2"/>
    <s v="Data Engineering"/>
    <s v="Data Engineering"/>
    <d v="2024-08-31T00:00:00"/>
    <x v="0"/>
    <s v="51383"/>
    <s v="894696"/>
    <x v="157"/>
    <x v="157"/>
    <s v="16592846934"/>
    <m/>
    <m/>
    <m/>
    <n v="360.16765459061952"/>
    <x v="4"/>
    <x v="79"/>
    <x v="1"/>
    <n v="0"/>
    <x v="167"/>
  </r>
  <r>
    <s v="Journal"/>
    <x v="2"/>
    <s v="Data Engineering"/>
    <s v="Data Engineering"/>
    <d v="2024-08-31T00:00:00"/>
    <x v="0"/>
    <s v="51330"/>
    <s v="894461"/>
    <x v="157"/>
    <x v="157"/>
    <s v="16592846934"/>
    <m/>
    <m/>
    <m/>
    <n v="270.12574094296463"/>
    <x v="4"/>
    <x v="79"/>
    <x v="1"/>
    <n v="0"/>
    <x v="167"/>
  </r>
  <r>
    <s v="Journal"/>
    <x v="2"/>
    <s v="Data Engineering"/>
    <s v="Data Engineering"/>
    <d v="2024-08-31T00:00:00"/>
    <x v="0"/>
    <s v="51323"/>
    <s v="894454"/>
    <x v="160"/>
    <x v="160"/>
    <s v="16977994594"/>
    <m/>
    <m/>
    <m/>
    <n v="480.22353945415932"/>
    <x v="4"/>
    <x v="69"/>
    <x v="1"/>
    <n v="0"/>
    <x v="170"/>
  </r>
  <r>
    <s v="Journal"/>
    <x v="2"/>
    <s v="Data Engineering"/>
    <s v="Data Engineering"/>
    <d v="2024-08-31T00:00:00"/>
    <x v="0"/>
    <s v="50951"/>
    <s v="893913"/>
    <x v="154"/>
    <x v="154"/>
    <s v="17772967350"/>
    <m/>
    <m/>
    <m/>
    <n v="376.17510590575813"/>
    <x v="4"/>
    <x v="75"/>
    <x v="1"/>
    <n v="0"/>
    <x v="164"/>
  </r>
  <r>
    <s v="Journal"/>
    <x v="2"/>
    <s v="Data Engineering"/>
    <s v="Data Engineering"/>
    <d v="2024-08-31T00:00:00"/>
    <x v="0"/>
    <s v="50038"/>
    <s v="892701"/>
    <x v="143"/>
    <x v="143"/>
    <s v="16856642182"/>
    <m/>
    <m/>
    <m/>
    <n v="480.22353945415932"/>
    <x v="4"/>
    <x v="5"/>
    <x v="1"/>
    <n v="0"/>
    <x v="154"/>
  </r>
  <r>
    <s v="Journal"/>
    <x v="2"/>
    <s v="Data Engineering"/>
    <s v="Data Engineering"/>
    <d v="2024-08-31T00:00:00"/>
    <x v="0"/>
    <s v="50396"/>
    <s v="893157"/>
    <x v="150"/>
    <x v="150"/>
    <s v="17485557310"/>
    <m/>
    <m/>
    <m/>
    <n v="560.2607960298526"/>
    <x v="4"/>
    <x v="5"/>
    <x v="1"/>
    <n v="0"/>
    <x v="160"/>
  </r>
  <r>
    <s v="Journal"/>
    <x v="2"/>
    <s v="Data Engineering"/>
    <s v="Data Engineering"/>
    <d v="2024-08-31T00:00:00"/>
    <x v="0"/>
    <s v="50162"/>
    <s v="892946"/>
    <x v="144"/>
    <x v="144"/>
    <s v="17583740188"/>
    <m/>
    <m/>
    <m/>
    <n v="258.12015245661064"/>
    <x v="4"/>
    <x v="76"/>
    <x v="1"/>
    <n v="0"/>
    <x v="155"/>
  </r>
  <r>
    <s v="Journal"/>
    <x v="2"/>
    <s v="Data Engineering"/>
    <s v="Data Engineering"/>
    <d v="2024-08-31T00:00:00"/>
    <x v="0"/>
    <s v="50585"/>
    <s v="893599"/>
    <x v="169"/>
    <x v="169"/>
    <s v="19902785076"/>
    <m/>
    <m/>
    <m/>
    <n v="536.24961905714463"/>
    <x v="4"/>
    <x v="5"/>
    <x v="1"/>
    <n v="0"/>
    <x v="179"/>
  </r>
  <r>
    <s v="Journal"/>
    <x v="2"/>
    <s v="Data Engineering"/>
    <s v="Data Engineering"/>
    <d v="2024-08-31T00:00:00"/>
    <x v="0"/>
    <s v="51320"/>
    <s v="894452"/>
    <x v="157"/>
    <x v="157"/>
    <s v="16592846934"/>
    <m/>
    <m/>
    <m/>
    <n v="240.11176972707966"/>
    <x v="4"/>
    <x v="79"/>
    <x v="1"/>
    <n v="0"/>
    <x v="167"/>
  </r>
  <r>
    <s v="Journal"/>
    <x v="2"/>
    <s v="Data Engineering"/>
    <s v="Data Engineering"/>
    <d v="2024-08-31T00:00:00"/>
    <x v="0"/>
    <s v="50184"/>
    <s v="892954"/>
    <x v="143"/>
    <x v="143"/>
    <s v="16856642182"/>
    <m/>
    <m/>
    <m/>
    <n v="480.22353945415932"/>
    <x v="4"/>
    <x v="5"/>
    <x v="1"/>
    <n v="0"/>
    <x v="154"/>
  </r>
  <r>
    <s v="Journal"/>
    <x v="2"/>
    <s v="Data Engineering"/>
    <s v="Data Engineering"/>
    <d v="2024-08-31T00:00:00"/>
    <x v="0"/>
    <s v="50608"/>
    <s v="893611"/>
    <x v="117"/>
    <x v="117"/>
    <s v="16977995014"/>
    <m/>
    <m/>
    <m/>
    <n v="435.20270655770798"/>
    <x v="4"/>
    <x v="69"/>
    <x v="1"/>
    <n v="0"/>
    <x v="132"/>
  </r>
  <r>
    <s v="Journal"/>
    <x v="2"/>
    <s v="Data Engineering"/>
    <s v="Data Engineering"/>
    <d v="2024-08-31T00:00:00"/>
    <x v="0"/>
    <s v="50771"/>
    <s v="893709"/>
    <x v="117"/>
    <x v="117"/>
    <s v="16977995014"/>
    <m/>
    <m/>
    <m/>
    <n v="210.0977985111947"/>
    <x v="4"/>
    <x v="69"/>
    <x v="1"/>
    <n v="0"/>
    <x v="132"/>
  </r>
  <r>
    <s v="Journal"/>
    <x v="2"/>
    <s v="Data Engineering"/>
    <s v="Data Engineering"/>
    <d v="2024-08-31T00:00:00"/>
    <x v="0"/>
    <s v="49868"/>
    <s v="892318"/>
    <x v="143"/>
    <x v="143"/>
    <s v="16856642182"/>
    <m/>
    <m/>
    <m/>
    <n v="560.2607960298526"/>
    <x v="4"/>
    <x v="5"/>
    <x v="1"/>
    <n v="0"/>
    <x v="154"/>
  </r>
  <r>
    <s v="Journal"/>
    <x v="9"/>
    <s v="Data Engineering"/>
    <s v="Data Engineering"/>
    <d v="2024-08-31T00:00:00"/>
    <x v="0"/>
    <s v="51577"/>
    <s v="898156"/>
    <x v="174"/>
    <x v="174"/>
    <s v="18175846934"/>
    <m/>
    <m/>
    <m/>
    <n v="11792"/>
    <x v="4"/>
    <x v="3"/>
    <x v="1"/>
    <n v="0"/>
    <x v="26"/>
  </r>
  <r>
    <s v="Journal"/>
    <x v="2"/>
    <s v="Data Engineering"/>
    <s v="Data Engineering"/>
    <d v="2024-08-31T00:00:00"/>
    <x v="0"/>
    <s v="51407"/>
    <s v="894524"/>
    <x v="145"/>
    <x v="145"/>
    <s v="17806464279"/>
    <m/>
    <m/>
    <m/>
    <n v="180.08382729530976"/>
    <x v="4"/>
    <x v="16"/>
    <x v="1"/>
    <n v="0"/>
    <x v="19"/>
  </r>
  <r>
    <s v="Journal"/>
    <x v="2"/>
    <s v="Data Engineering"/>
    <s v="Data Engineering"/>
    <d v="2024-08-31T00:00:00"/>
    <x v="0"/>
    <s v="51111"/>
    <s v="894137"/>
    <x v="117"/>
    <x v="117"/>
    <s v="16977995014"/>
    <m/>
    <m/>
    <m/>
    <n v="493.2297175750856"/>
    <x v="4"/>
    <x v="69"/>
    <x v="1"/>
    <n v="0"/>
    <x v="132"/>
  </r>
  <r>
    <s v="Journal"/>
    <x v="2"/>
    <s v="Data Engineering"/>
    <s v="Data Engineering"/>
    <d v="2024-08-31T00:00:00"/>
    <x v="0"/>
    <s v="50866"/>
    <s v="893772"/>
    <x v="117"/>
    <x v="117"/>
    <s v="16977995014"/>
    <m/>
    <m/>
    <m/>
    <n v="464.21608813902071"/>
    <x v="4"/>
    <x v="69"/>
    <x v="1"/>
    <n v="0"/>
    <x v="132"/>
  </r>
  <r>
    <s v="Journal"/>
    <x v="2"/>
    <s v="Data Engineering"/>
    <s v="Data Engineering"/>
    <d v="2024-08-31T00:00:00"/>
    <x v="0"/>
    <s v="51436"/>
    <s v="894730"/>
    <x v="145"/>
    <x v="145"/>
    <s v="17806464279"/>
    <m/>
    <m/>
    <m/>
    <n v="180.08382729530976"/>
    <x v="4"/>
    <x v="16"/>
    <x v="1"/>
    <n v="0"/>
    <x v="19"/>
  </r>
  <r>
    <s v="Journal"/>
    <x v="2"/>
    <s v="Data Engineering"/>
    <s v="Data Engineering"/>
    <d v="2024-08-31T00:00:00"/>
    <x v="0"/>
    <s v="50659"/>
    <s v="893648"/>
    <x v="117"/>
    <x v="117"/>
    <s v="16977995014"/>
    <m/>
    <m/>
    <m/>
    <n v="360.16765459061952"/>
    <x v="4"/>
    <x v="69"/>
    <x v="1"/>
    <n v="0"/>
    <x v="132"/>
  </r>
  <r>
    <s v="Journal"/>
    <x v="2"/>
    <s v="Data Engineering"/>
    <s v="Data Engineering"/>
    <d v="2024-08-31T00:00:00"/>
    <x v="0"/>
    <s v="51225"/>
    <s v="894393"/>
    <x v="117"/>
    <x v="117"/>
    <s v="16977995014"/>
    <m/>
    <m/>
    <m/>
    <n v="320.14902630277288"/>
    <x v="4"/>
    <x v="69"/>
    <x v="1"/>
    <n v="0"/>
    <x v="132"/>
  </r>
  <r>
    <s v="Journal"/>
    <x v="2"/>
    <s v="Data Engineering"/>
    <s v="Data Engineering"/>
    <d v="2024-08-31T00:00:00"/>
    <x v="0"/>
    <s v="50478"/>
    <s v="893419"/>
    <x v="117"/>
    <x v="117"/>
    <s v="16977995014"/>
    <m/>
    <m/>
    <m/>
    <n v="210.0977985111947"/>
    <x v="4"/>
    <x v="69"/>
    <x v="1"/>
    <n v="0"/>
    <x v="132"/>
  </r>
  <r>
    <s v="Journal"/>
    <x v="2"/>
    <s v="Data Engineering"/>
    <s v="Data Engineering"/>
    <d v="2024-08-31T00:00:00"/>
    <x v="0"/>
    <s v="50302"/>
    <s v="893222"/>
    <x v="156"/>
    <x v="156"/>
    <s v="17690283562"/>
    <m/>
    <m/>
    <m/>
    <n v="536.24961905714463"/>
    <x v="4"/>
    <x v="5"/>
    <x v="1"/>
    <n v="0"/>
    <x v="166"/>
  </r>
  <r>
    <s v="Journal"/>
    <x v="1"/>
    <s v="Data Engineering"/>
    <s v="Data Engineering"/>
    <d v="2024-08-31T00:00:00"/>
    <x v="0"/>
    <s v="49354"/>
    <s v="889923"/>
    <x v="53"/>
    <x v="53"/>
    <m/>
    <m/>
    <m/>
    <m/>
    <n v="1488.3011366741509"/>
    <x v="1"/>
    <x v="11"/>
    <x v="1"/>
    <n v="0"/>
    <x v="14"/>
  </r>
  <r>
    <s v="Journal"/>
    <x v="2"/>
    <s v="Data Engineering"/>
    <s v="Data Engineering"/>
    <d v="2024-08-31T00:00:00"/>
    <x v="0"/>
    <s v="51134"/>
    <s v="894329"/>
    <x v="168"/>
    <x v="168"/>
    <s v="17772618578"/>
    <m/>
    <m/>
    <m/>
    <n v="560.2607960298526"/>
    <x v="4"/>
    <x v="75"/>
    <x v="1"/>
    <n v="0"/>
    <x v="178"/>
  </r>
  <r>
    <s v="Journal"/>
    <x v="2"/>
    <s v="Data Engineering"/>
    <s v="Data Engineering"/>
    <d v="2024-08-31T00:00:00"/>
    <x v="0"/>
    <s v="51081"/>
    <s v="894295"/>
    <x v="147"/>
    <x v="147"/>
    <s v="17772859452"/>
    <m/>
    <m/>
    <m/>
    <n v="520.2421677420059"/>
    <x v="4"/>
    <x v="75"/>
    <x v="1"/>
    <n v="0"/>
    <x v="157"/>
  </r>
  <r>
    <s v="Journal"/>
    <x v="2"/>
    <s v="Data Engineering"/>
    <s v="Data Engineering"/>
    <d v="2024-08-31T00:00:00"/>
    <x v="0"/>
    <s v="50438"/>
    <s v="893393"/>
    <x v="166"/>
    <x v="166"/>
    <s v="18262439992"/>
    <m/>
    <m/>
    <m/>
    <n v="560.2607960298526"/>
    <x v="4"/>
    <x v="5"/>
    <x v="1"/>
    <n v="0"/>
    <x v="176"/>
  </r>
  <r>
    <s v="Journal"/>
    <x v="2"/>
    <s v="Data Engineering"/>
    <s v="Data Engineering"/>
    <d v="2024-08-31T00:00:00"/>
    <x v="0"/>
    <s v="50989"/>
    <s v="893944"/>
    <x v="154"/>
    <x v="154"/>
    <s v="17772967350"/>
    <m/>
    <m/>
    <m/>
    <n v="376.17510590575813"/>
    <x v="4"/>
    <x v="75"/>
    <x v="1"/>
    <n v="0"/>
    <x v="164"/>
  </r>
  <r>
    <s v="Journal"/>
    <x v="2"/>
    <s v="Data Engineering"/>
    <s v="Data Engineering"/>
    <d v="2024-08-31T00:00:00"/>
    <x v="0"/>
    <s v="50860"/>
    <s v="893767"/>
    <x v="141"/>
    <x v="141"/>
    <s v="17771226635"/>
    <m/>
    <m/>
    <m/>
    <n v="448.20863682388205"/>
    <x v="4"/>
    <x v="75"/>
    <x v="1"/>
    <n v="0"/>
    <x v="152"/>
  </r>
  <r>
    <s v="Journal"/>
    <x v="2"/>
    <s v="Data Engineering"/>
    <s v="Data Engineering"/>
    <d v="2024-08-31T00:00:00"/>
    <x v="0"/>
    <s v="50480"/>
    <s v="893421"/>
    <x v="117"/>
    <x v="117"/>
    <s v="16977995014"/>
    <m/>
    <m/>
    <m/>
    <n v="432.20118550874338"/>
    <x v="4"/>
    <x v="69"/>
    <x v="1"/>
    <n v="0"/>
    <x v="132"/>
  </r>
  <r>
    <s v="Journal"/>
    <x v="2"/>
    <s v="Data Engineering"/>
    <s v="Data Engineering"/>
    <d v="2024-08-31T00:00:00"/>
    <x v="0"/>
    <s v="50309"/>
    <s v="893229"/>
    <x v="149"/>
    <x v="149"/>
    <s v="17001841791"/>
    <m/>
    <m/>
    <m/>
    <n v="520.2421677420059"/>
    <x v="4"/>
    <x v="78"/>
    <x v="1"/>
    <n v="0"/>
    <x v="159"/>
  </r>
  <r>
    <s v="Journal"/>
    <x v="2"/>
    <s v="Data Engineering"/>
    <s v="Data Engineering"/>
    <d v="2024-08-31T00:00:00"/>
    <x v="0"/>
    <s v="50301"/>
    <s v="893221"/>
    <x v="146"/>
    <x v="146"/>
    <s v="17581549176"/>
    <m/>
    <m/>
    <m/>
    <n v="240.11176972707966"/>
    <x v="4"/>
    <x v="77"/>
    <x v="1"/>
    <n v="0"/>
    <x v="156"/>
  </r>
  <r>
    <s v="Journal"/>
    <x v="2"/>
    <s v="Data Engineering"/>
    <s v="Data Engineering"/>
    <d v="2024-08-31T00:00:00"/>
    <x v="0"/>
    <s v="51363"/>
    <s v="894510"/>
    <x v="160"/>
    <x v="160"/>
    <s v="16977994594"/>
    <m/>
    <m/>
    <m/>
    <n v="480.22353945415932"/>
    <x v="4"/>
    <x v="69"/>
    <x v="1"/>
    <n v="0"/>
    <x v="170"/>
  </r>
  <r>
    <s v="Journal"/>
    <x v="2"/>
    <s v="Data Engineering"/>
    <s v="Data Engineering"/>
    <d v="2024-08-31T00:00:00"/>
    <x v="0"/>
    <s v="51394"/>
    <s v="894704"/>
    <x v="145"/>
    <x v="145"/>
    <s v="17806464279"/>
    <m/>
    <m/>
    <m/>
    <n v="160.07451315138644"/>
    <x v="4"/>
    <x v="16"/>
    <x v="1"/>
    <n v="0"/>
    <x v="19"/>
  </r>
  <r>
    <s v="Journal"/>
    <x v="2"/>
    <s v="Data Engineering"/>
    <s v="Data Engineering"/>
    <d v="2024-08-31T00:00:00"/>
    <x v="0"/>
    <s v="51172"/>
    <s v="892586"/>
    <x v="117"/>
    <x v="117"/>
    <s v="16977995014"/>
    <m/>
    <m/>
    <m/>
    <n v="300.13971215884959"/>
    <x v="4"/>
    <x v="69"/>
    <x v="1"/>
    <n v="0"/>
    <x v="132"/>
  </r>
  <r>
    <s v="Journal"/>
    <x v="2"/>
    <s v="Data Engineering"/>
    <s v="Data Engineering"/>
    <d v="2024-08-31T00:00:00"/>
    <x v="0"/>
    <s v="51137"/>
    <s v="894332"/>
    <x v="168"/>
    <x v="168"/>
    <s v="17772618578"/>
    <m/>
    <m/>
    <m/>
    <n v="560.2607960298526"/>
    <x v="4"/>
    <x v="75"/>
    <x v="1"/>
    <n v="0"/>
    <x v="178"/>
  </r>
  <r>
    <s v="Journal"/>
    <x v="2"/>
    <s v="Data Engineering"/>
    <s v="Data Engineering"/>
    <d v="2024-08-31T00:00:00"/>
    <x v="0"/>
    <s v="50153"/>
    <s v="892521"/>
    <x v="143"/>
    <x v="143"/>
    <s v="16856642182"/>
    <m/>
    <m/>
    <m/>
    <n v="536.24961905714463"/>
    <x v="4"/>
    <x v="5"/>
    <x v="1"/>
    <n v="0"/>
    <x v="154"/>
  </r>
  <r>
    <s v="Journal"/>
    <x v="2"/>
    <s v="Data Engineering"/>
    <s v="Data Engineering"/>
    <d v="2024-08-31T00:00:00"/>
    <x v="0"/>
    <s v="49998"/>
    <s v="892855"/>
    <x v="143"/>
    <x v="143"/>
    <s v="16856642182"/>
    <m/>
    <m/>
    <m/>
    <n v="560.2607960298526"/>
    <x v="4"/>
    <x v="5"/>
    <x v="1"/>
    <n v="0"/>
    <x v="154"/>
  </r>
  <r>
    <s v="Journal"/>
    <x v="2"/>
    <s v="Data Engineering"/>
    <s v="Data Engineering"/>
    <d v="2024-08-31T00:00:00"/>
    <x v="0"/>
    <s v="49912"/>
    <s v="892490"/>
    <x v="143"/>
    <x v="143"/>
    <s v="16856642182"/>
    <m/>
    <m/>
    <m/>
    <n v="536.24961905714463"/>
    <x v="4"/>
    <x v="5"/>
    <x v="1"/>
    <n v="0"/>
    <x v="154"/>
  </r>
  <r>
    <s v="Journal"/>
    <x v="2"/>
    <s v="Data Engineering"/>
    <s v="Data Engineering"/>
    <d v="2024-08-31T00:00:00"/>
    <x v="0"/>
    <s v="49871"/>
    <s v="892321"/>
    <x v="143"/>
    <x v="143"/>
    <s v="16856642182"/>
    <m/>
    <m/>
    <m/>
    <n v="560.2607960298526"/>
    <x v="4"/>
    <x v="5"/>
    <x v="1"/>
    <n v="0"/>
    <x v="154"/>
  </r>
  <r>
    <s v="Journal"/>
    <x v="2"/>
    <s v="Data Engineering"/>
    <s v="Data Engineering"/>
    <d v="2024-08-31T00:00:00"/>
    <x v="0"/>
    <s v="49860"/>
    <s v="892310"/>
    <x v="143"/>
    <x v="143"/>
    <s v="16856642182"/>
    <m/>
    <m/>
    <m/>
    <n v="480.22353945415932"/>
    <x v="4"/>
    <x v="5"/>
    <x v="1"/>
    <n v="0"/>
    <x v="154"/>
  </r>
  <r>
    <s v="Journal"/>
    <x v="2"/>
    <s v="Data Engineering"/>
    <s v="Data Engineering"/>
    <d v="2024-08-31T00:00:00"/>
    <x v="0"/>
    <s v="49774"/>
    <s v="892403"/>
    <x v="143"/>
    <x v="143"/>
    <s v="16856642182"/>
    <m/>
    <m/>
    <m/>
    <n v="480.22353945415932"/>
    <x v="4"/>
    <x v="5"/>
    <x v="1"/>
    <n v="0"/>
    <x v="154"/>
  </r>
  <r>
    <s v="Journal"/>
    <x v="9"/>
    <s v="Data Engineering"/>
    <s v="Data Engineering"/>
    <d v="2024-08-31T00:00:00"/>
    <x v="0"/>
    <s v="51739"/>
    <s v="901503"/>
    <x v="18"/>
    <x v="18"/>
    <s v="18657995555"/>
    <m/>
    <m/>
    <m/>
    <n v="406.48"/>
    <x v="4"/>
    <x v="23"/>
    <x v="1"/>
    <n v="0"/>
    <x v="52"/>
  </r>
  <r>
    <s v="Journal"/>
    <x v="2"/>
    <s v="Data Engineering"/>
    <s v="Data Engineering"/>
    <d v="2024-08-31T00:00:00"/>
    <x v="0"/>
    <s v="50495"/>
    <s v="892546"/>
    <x v="117"/>
    <x v="117"/>
    <s v="16977995014"/>
    <m/>
    <m/>
    <m/>
    <n v="320.14902630277288"/>
    <x v="4"/>
    <x v="69"/>
    <x v="1"/>
    <n v="0"/>
    <x v="132"/>
  </r>
  <r>
    <s v="Journal"/>
    <x v="2"/>
    <s v="Data Engineering"/>
    <s v="Data Engineering"/>
    <d v="2024-08-31T00:00:00"/>
    <x v="0"/>
    <s v="50751"/>
    <s v="893552"/>
    <x v="117"/>
    <x v="117"/>
    <s v="16977995014"/>
    <m/>
    <m/>
    <m/>
    <n v="320.14902630277288"/>
    <x v="4"/>
    <x v="69"/>
    <x v="1"/>
    <n v="0"/>
    <x v="132"/>
  </r>
  <r>
    <s v="Journal"/>
    <x v="2"/>
    <s v="Data Engineering"/>
    <s v="Data Engineering"/>
    <d v="2024-08-31T00:00:00"/>
    <x v="0"/>
    <s v="50697"/>
    <s v="893531"/>
    <x v="117"/>
    <x v="117"/>
    <s v="16977995014"/>
    <m/>
    <m/>
    <m/>
    <n v="360.16765459061952"/>
    <x v="4"/>
    <x v="69"/>
    <x v="1"/>
    <n v="0"/>
    <x v="132"/>
  </r>
  <r>
    <s v="Journal"/>
    <x v="2"/>
    <s v="Data Engineering"/>
    <s v="Data Engineering"/>
    <d v="2024-08-31T00:00:00"/>
    <x v="0"/>
    <s v="51381"/>
    <s v="894694"/>
    <x v="157"/>
    <x v="157"/>
    <s v="16592846934"/>
    <m/>
    <m/>
    <m/>
    <n v="520.2421677420059"/>
    <x v="4"/>
    <x v="79"/>
    <x v="1"/>
    <n v="0"/>
    <x v="167"/>
  </r>
  <r>
    <s v="Journal"/>
    <x v="2"/>
    <s v="Data Engineering"/>
    <s v="Data Engineering"/>
    <d v="2024-08-31T00:00:00"/>
    <x v="0"/>
    <s v="50544"/>
    <s v="893467"/>
    <x v="155"/>
    <x v="155"/>
    <s v="19584503853"/>
    <m/>
    <m/>
    <m/>
    <n v="520.2421677420059"/>
    <x v="4"/>
    <x v="5"/>
    <x v="1"/>
    <n v="0"/>
    <x v="165"/>
  </r>
  <r>
    <s v="Journal"/>
    <x v="2"/>
    <s v="Data Engineering"/>
    <s v="Data Engineering"/>
    <d v="2024-08-31T00:00:00"/>
    <x v="0"/>
    <s v="50343"/>
    <s v="893146"/>
    <x v="149"/>
    <x v="149"/>
    <s v="17001841791"/>
    <m/>
    <m/>
    <m/>
    <n v="520.2421677420059"/>
    <x v="4"/>
    <x v="78"/>
    <x v="1"/>
    <n v="0"/>
    <x v="159"/>
  </r>
  <r>
    <s v="Journal"/>
    <x v="1"/>
    <s v="Data Engineering"/>
    <s v="Data Engineering"/>
    <d v="2024-08-31T00:00:00"/>
    <x v="0"/>
    <s v="49519"/>
    <s v="890165"/>
    <x v="171"/>
    <x v="171"/>
    <m/>
    <m/>
    <m/>
    <m/>
    <n v="1483.2875405691398"/>
    <x v="1"/>
    <x v="6"/>
    <x v="1"/>
    <n v="0"/>
    <x v="181"/>
  </r>
  <r>
    <s v="Journal"/>
    <x v="9"/>
    <s v="Data Engineering"/>
    <s v="Data Engineering"/>
    <d v="2024-08-31T00:00:00"/>
    <x v="0"/>
    <s v="49264"/>
    <s v="887972"/>
    <x v="32"/>
    <x v="32"/>
    <s v="16896592535"/>
    <m/>
    <m/>
    <s v="Retainer Revenue Recognition"/>
    <n v="142590.01999999999"/>
    <x v="4"/>
    <x v="18"/>
    <x v="1"/>
    <n v="0"/>
    <x v="23"/>
  </r>
  <r>
    <s v="Journal"/>
    <x v="2"/>
    <s v="Data Engineering"/>
    <s v="Data Engineering"/>
    <d v="2024-08-31T00:00:00"/>
    <x v="0"/>
    <s v="51197"/>
    <s v="894376"/>
    <x v="117"/>
    <x v="117"/>
    <s v="16977995014"/>
    <m/>
    <m/>
    <m/>
    <n v="320.14902630277288"/>
    <x v="4"/>
    <x v="69"/>
    <x v="1"/>
    <n v="0"/>
    <x v="132"/>
  </r>
  <r>
    <s v="Journal"/>
    <x v="9"/>
    <s v="Data Engineering"/>
    <s v="Data Engineering"/>
    <d v="2024-08-31T00:00:00"/>
    <x v="0"/>
    <s v="51762"/>
    <s v="901363"/>
    <x v="132"/>
    <x v="132"/>
    <s v="19569236781"/>
    <m/>
    <m/>
    <m/>
    <n v="8830.0300000000007"/>
    <x v="4"/>
    <x v="23"/>
    <x v="1"/>
    <n v="0"/>
    <x v="145"/>
  </r>
  <r>
    <s v="Journal"/>
    <x v="2"/>
    <s v="Data Engineering"/>
    <s v="Data Engineering"/>
    <d v="2024-08-31T00:00:00"/>
    <x v="0"/>
    <s v="50742"/>
    <s v="893693"/>
    <x v="117"/>
    <x v="117"/>
    <s v="16977995014"/>
    <m/>
    <m/>
    <m/>
    <n v="360.16765459061952"/>
    <x v="4"/>
    <x v="69"/>
    <x v="1"/>
    <n v="0"/>
    <x v="132"/>
  </r>
  <r>
    <s v="Journal"/>
    <x v="2"/>
    <s v="Data Engineering"/>
    <s v="Data Engineering"/>
    <d v="2024-08-31T00:00:00"/>
    <x v="0"/>
    <s v="50255"/>
    <s v="893198"/>
    <x v="158"/>
    <x v="158"/>
    <s v="16807042572"/>
    <m/>
    <m/>
    <m/>
    <n v="536.24961905714463"/>
    <x v="4"/>
    <x v="5"/>
    <x v="1"/>
    <n v="0"/>
    <x v="168"/>
  </r>
  <r>
    <s v="Journal"/>
    <x v="2"/>
    <s v="Data Engineering"/>
    <s v="Data Engineering"/>
    <d v="2024-08-31T00:00:00"/>
    <x v="0"/>
    <s v="50408"/>
    <s v="893274"/>
    <x v="166"/>
    <x v="166"/>
    <s v="18262439992"/>
    <m/>
    <m/>
    <m/>
    <n v="560.2607960298526"/>
    <x v="4"/>
    <x v="5"/>
    <x v="1"/>
    <n v="0"/>
    <x v="176"/>
  </r>
  <r>
    <s v="Journal"/>
    <x v="2"/>
    <s v="Data Engineering"/>
    <s v="Data Engineering"/>
    <d v="2024-08-31T00:00:00"/>
    <x v="0"/>
    <s v="51139"/>
    <s v="894147"/>
    <x v="168"/>
    <x v="168"/>
    <s v="17772618578"/>
    <m/>
    <m/>
    <m/>
    <n v="560.2607960298526"/>
    <x v="4"/>
    <x v="75"/>
    <x v="1"/>
    <n v="0"/>
    <x v="178"/>
  </r>
  <r>
    <s v="Journal"/>
    <x v="2"/>
    <s v="Data Engineering"/>
    <s v="Data Engineering"/>
    <d v="2024-08-31T00:00:00"/>
    <x v="0"/>
    <s v="50955"/>
    <s v="894094"/>
    <x v="154"/>
    <x v="154"/>
    <s v="17772967350"/>
    <m/>
    <m/>
    <m/>
    <n v="376.17510590575813"/>
    <x v="4"/>
    <x v="75"/>
    <x v="1"/>
    <n v="0"/>
    <x v="164"/>
  </r>
  <r>
    <s v="Journal"/>
    <x v="2"/>
    <s v="Data Engineering"/>
    <s v="Data Engineering"/>
    <d v="2024-08-31T00:00:00"/>
    <x v="0"/>
    <s v="49975"/>
    <s v="892836"/>
    <x v="143"/>
    <x v="143"/>
    <s v="16856642182"/>
    <m/>
    <m/>
    <m/>
    <n v="560.2607960298526"/>
    <x v="4"/>
    <x v="5"/>
    <x v="1"/>
    <n v="0"/>
    <x v="154"/>
  </r>
  <r>
    <s v="Journal"/>
    <x v="2"/>
    <s v="Data Engineering"/>
    <s v="Data Engineering"/>
    <d v="2024-08-31T00:00:00"/>
    <x v="0"/>
    <s v="50419"/>
    <s v="893165"/>
    <x v="159"/>
    <x v="159"/>
    <s v="17692058278"/>
    <m/>
    <m/>
    <m/>
    <n v="400.1862828784661"/>
    <x v="4"/>
    <x v="78"/>
    <x v="1"/>
    <n v="0"/>
    <x v="169"/>
  </r>
  <r>
    <s v="Journal"/>
    <x v="2"/>
    <s v="Data Engineering"/>
    <s v="Data Engineering"/>
    <d v="2024-08-31T00:00:00"/>
    <x v="0"/>
    <s v="51057"/>
    <s v="894116"/>
    <x v="147"/>
    <x v="147"/>
    <s v="17772859452"/>
    <m/>
    <m/>
    <m/>
    <n v="648.30177826311512"/>
    <x v="4"/>
    <x v="75"/>
    <x v="1"/>
    <n v="0"/>
    <x v="157"/>
  </r>
  <r>
    <s v="Journal"/>
    <x v="2"/>
    <s v="Data Engineering"/>
    <s v="Data Engineering"/>
    <d v="2024-08-31T00:00:00"/>
    <x v="0"/>
    <s v="49974"/>
    <s v="892699"/>
    <x v="6"/>
    <x v="6"/>
    <s v="16716229170"/>
    <m/>
    <m/>
    <m/>
    <n v="416.19373419360477"/>
    <x v="4"/>
    <x v="29"/>
    <x v="1"/>
    <n v="0"/>
    <x v="41"/>
  </r>
  <r>
    <s v="Journal"/>
    <x v="2"/>
    <s v="Data Engineering"/>
    <s v="Data Engineering"/>
    <d v="2024-08-31T00:00:00"/>
    <x v="0"/>
    <s v="49792"/>
    <s v="892414"/>
    <x v="143"/>
    <x v="143"/>
    <s v="16856642182"/>
    <m/>
    <m/>
    <m/>
    <n v="560.2607960298526"/>
    <x v="4"/>
    <x v="5"/>
    <x v="1"/>
    <n v="0"/>
    <x v="154"/>
  </r>
  <r>
    <s v="Journal"/>
    <x v="2"/>
    <s v="Data Engineering"/>
    <s v="Data Engineering"/>
    <d v="2024-08-31T00:00:00"/>
    <x v="0"/>
    <s v="50563"/>
    <s v="893493"/>
    <x v="155"/>
    <x v="155"/>
    <s v="19584503853"/>
    <m/>
    <m/>
    <m/>
    <n v="520.2421677420059"/>
    <x v="4"/>
    <x v="5"/>
    <x v="1"/>
    <n v="0"/>
    <x v="165"/>
  </r>
  <r>
    <s v="Journal"/>
    <x v="2"/>
    <s v="Data Engineering"/>
    <s v="Data Engineering"/>
    <d v="2024-08-31T00:00:00"/>
    <x v="0"/>
    <s v="51121"/>
    <s v="894320"/>
    <x v="147"/>
    <x v="147"/>
    <s v="17772859452"/>
    <m/>
    <m/>
    <m/>
    <n v="520.2421677420059"/>
    <x v="4"/>
    <x v="75"/>
    <x v="1"/>
    <n v="0"/>
    <x v="157"/>
  </r>
  <r>
    <s v="Journal"/>
    <x v="2"/>
    <s v="Data Engineering"/>
    <s v="Data Engineering"/>
    <d v="2024-08-31T00:00:00"/>
    <x v="0"/>
    <s v="50502"/>
    <s v="893440"/>
    <x v="155"/>
    <x v="155"/>
    <s v="19584503853"/>
    <m/>
    <m/>
    <m/>
    <n v="560.2607960298526"/>
    <x v="4"/>
    <x v="5"/>
    <x v="1"/>
    <n v="0"/>
    <x v="165"/>
  </r>
  <r>
    <s v="Journal"/>
    <x v="2"/>
    <s v="Data Engineering"/>
    <s v="Data Engineering"/>
    <d v="2024-08-31T00:00:00"/>
    <x v="0"/>
    <s v="50713"/>
    <s v="893670"/>
    <x v="117"/>
    <x v="117"/>
    <s v="16977995014"/>
    <m/>
    <m/>
    <m/>
    <n v="320.14902630277288"/>
    <x v="4"/>
    <x v="69"/>
    <x v="1"/>
    <n v="0"/>
    <x v="132"/>
  </r>
  <r>
    <s v="Journal"/>
    <x v="2"/>
    <s v="Data Engineering"/>
    <s v="Data Engineering"/>
    <d v="2024-08-31T00:00:00"/>
    <x v="0"/>
    <s v="50088"/>
    <s v="892910"/>
    <x v="6"/>
    <x v="6"/>
    <s v="16716229170"/>
    <m/>
    <m/>
    <m/>
    <n v="400.1862828784661"/>
    <x v="4"/>
    <x v="29"/>
    <x v="1"/>
    <n v="0"/>
    <x v="41"/>
  </r>
  <r>
    <s v="Journal"/>
    <x v="2"/>
    <s v="Data Engineering"/>
    <s v="Data Engineering"/>
    <d v="2024-08-31T00:00:00"/>
    <x v="0"/>
    <s v="50921"/>
    <s v="892568"/>
    <x v="175"/>
    <x v="175"/>
    <s v="17772846592"/>
    <m/>
    <m/>
    <m/>
    <n v="612.28501280405317"/>
    <x v="4"/>
    <x v="75"/>
    <x v="1"/>
    <n v="0"/>
    <x v="184"/>
  </r>
  <r>
    <s v="Journal"/>
    <x v="2"/>
    <s v="Data Engineering"/>
    <s v="Data Engineering"/>
    <d v="2024-08-31T00:00:00"/>
    <x v="0"/>
    <s v="49812"/>
    <s v="892432"/>
    <x v="143"/>
    <x v="143"/>
    <s v="16856642182"/>
    <m/>
    <m/>
    <m/>
    <n v="560.2607960298526"/>
    <x v="4"/>
    <x v="5"/>
    <x v="1"/>
    <n v="0"/>
    <x v="154"/>
  </r>
  <r>
    <s v="Journal"/>
    <x v="2"/>
    <s v="Data Engineering"/>
    <s v="Data Engineering"/>
    <d v="2024-08-31T00:00:00"/>
    <x v="0"/>
    <s v="50457"/>
    <s v="893405"/>
    <x v="166"/>
    <x v="166"/>
    <s v="18262439992"/>
    <m/>
    <m/>
    <m/>
    <n v="504.23471642686729"/>
    <x v="4"/>
    <x v="5"/>
    <x v="1"/>
    <n v="0"/>
    <x v="176"/>
  </r>
  <r>
    <s v="Journal"/>
    <x v="2"/>
    <s v="Data Engineering"/>
    <s v="Data Engineering"/>
    <d v="2024-08-31T00:00:00"/>
    <x v="0"/>
    <s v="50241"/>
    <s v="892985"/>
    <x v="161"/>
    <x v="161"/>
    <s v="17001844665"/>
    <m/>
    <m/>
    <m/>
    <n v="240.11176972707966"/>
    <x v="4"/>
    <x v="77"/>
    <x v="1"/>
    <n v="0"/>
    <x v="171"/>
  </r>
  <r>
    <s v="Journal"/>
    <x v="2"/>
    <s v="Data Engineering"/>
    <s v="Data Engineering"/>
    <d v="2024-08-31T00:00:00"/>
    <x v="0"/>
    <s v="50598"/>
    <s v="893602"/>
    <x v="117"/>
    <x v="117"/>
    <s v="16977995014"/>
    <m/>
    <m/>
    <m/>
    <n v="600.27942431769918"/>
    <x v="4"/>
    <x v="69"/>
    <x v="1"/>
    <n v="0"/>
    <x v="132"/>
  </r>
  <r>
    <s v="Journal"/>
    <x v="2"/>
    <s v="Data Engineering"/>
    <s v="Data Engineering"/>
    <d v="2024-08-31T00:00:00"/>
    <x v="0"/>
    <s v="50725"/>
    <s v="893681"/>
    <x v="163"/>
    <x v="163"/>
    <s v="16974076254"/>
    <m/>
    <m/>
    <m/>
    <n v="360.16765459061952"/>
    <x v="4"/>
    <x v="75"/>
    <x v="1"/>
    <n v="0"/>
    <x v="173"/>
  </r>
  <r>
    <s v="Journal"/>
    <x v="2"/>
    <s v="Data Engineering"/>
    <s v="Data Engineering"/>
    <d v="2024-08-31T00:00:00"/>
    <x v="0"/>
    <s v="50412"/>
    <s v="893278"/>
    <x v="166"/>
    <x v="166"/>
    <s v="18262439992"/>
    <m/>
    <m/>
    <m/>
    <n v="504.23471642686729"/>
    <x v="4"/>
    <x v="5"/>
    <x v="1"/>
    <n v="0"/>
    <x v="176"/>
  </r>
  <r>
    <s v="Journal"/>
    <x v="2"/>
    <s v="Data Engineering"/>
    <s v="Data Engineering"/>
    <d v="2024-08-31T00:00:00"/>
    <x v="0"/>
    <s v="50391"/>
    <s v="893263"/>
    <x v="165"/>
    <x v="165"/>
    <s v="17001802020"/>
    <m/>
    <m/>
    <m/>
    <n v="408.19000853603541"/>
    <x v="4"/>
    <x v="78"/>
    <x v="1"/>
    <n v="0"/>
    <x v="175"/>
  </r>
  <r>
    <s v="Journal"/>
    <x v="2"/>
    <s v="Data Engineering"/>
    <s v="Data Engineering"/>
    <d v="2024-08-31T00:00:00"/>
    <x v="0"/>
    <s v="49938"/>
    <s v="892332"/>
    <x v="143"/>
    <x v="143"/>
    <s v="16856642182"/>
    <m/>
    <m/>
    <m/>
    <n v="480.22353945415932"/>
    <x v="4"/>
    <x v="5"/>
    <x v="1"/>
    <n v="0"/>
    <x v="154"/>
  </r>
  <r>
    <s v="Journal"/>
    <x v="2"/>
    <s v="Data Engineering"/>
    <s v="Data Engineering"/>
    <d v="2024-08-31T00:00:00"/>
    <x v="0"/>
    <s v="50811"/>
    <s v="892748"/>
    <x v="141"/>
    <x v="141"/>
    <s v="17771226635"/>
    <m/>
    <m/>
    <m/>
    <n v="448.20863682388205"/>
    <x v="4"/>
    <x v="75"/>
    <x v="1"/>
    <n v="0"/>
    <x v="152"/>
  </r>
  <r>
    <s v="Journal"/>
    <x v="2"/>
    <s v="Data Engineering"/>
    <s v="Data Engineering"/>
    <d v="2024-08-31T00:00:00"/>
    <x v="0"/>
    <s v="51074"/>
    <s v="893992"/>
    <x v="117"/>
    <x v="117"/>
    <s v="16977995014"/>
    <m/>
    <m/>
    <m/>
    <n v="320.14902630277288"/>
    <x v="4"/>
    <x v="69"/>
    <x v="1"/>
    <n v="0"/>
    <x v="132"/>
  </r>
  <r>
    <s v="Journal"/>
    <x v="2"/>
    <s v="Data Engineering"/>
    <s v="Data Engineering"/>
    <d v="2024-08-31T00:00:00"/>
    <x v="0"/>
    <s v="51435"/>
    <s v="894729"/>
    <x v="145"/>
    <x v="145"/>
    <s v="17806464279"/>
    <m/>
    <m/>
    <m/>
    <n v="180.08382729530976"/>
    <x v="4"/>
    <x v="16"/>
    <x v="1"/>
    <n v="0"/>
    <x v="19"/>
  </r>
  <r>
    <s v="Journal"/>
    <x v="2"/>
    <s v="Data Engineering"/>
    <s v="Data Engineering"/>
    <d v="2024-08-31T00:00:00"/>
    <x v="0"/>
    <s v="51133"/>
    <s v="894146"/>
    <x v="168"/>
    <x v="168"/>
    <s v="17772618578"/>
    <m/>
    <m/>
    <m/>
    <n v="560.2607960298526"/>
    <x v="4"/>
    <x v="75"/>
    <x v="1"/>
    <n v="0"/>
    <x v="178"/>
  </r>
  <r>
    <s v="Journal"/>
    <x v="2"/>
    <s v="Data Engineering"/>
    <s v="Data Engineering"/>
    <d v="2024-08-31T00:00:00"/>
    <x v="0"/>
    <s v="50981"/>
    <s v="893937"/>
    <x v="117"/>
    <x v="117"/>
    <s v="16977995014"/>
    <m/>
    <m/>
    <m/>
    <n v="480.22353945415932"/>
    <x v="4"/>
    <x v="69"/>
    <x v="1"/>
    <n v="0"/>
    <x v="132"/>
  </r>
  <r>
    <s v="Journal"/>
    <x v="2"/>
    <s v="Data Engineering"/>
    <s v="Data Engineering"/>
    <d v="2024-08-31T00:00:00"/>
    <x v="0"/>
    <s v="51034"/>
    <s v="893975"/>
    <x v="117"/>
    <x v="117"/>
    <s v="16977995014"/>
    <m/>
    <m/>
    <m/>
    <n v="493.2297175750856"/>
    <x v="4"/>
    <x v="69"/>
    <x v="1"/>
    <n v="0"/>
    <x v="132"/>
  </r>
  <r>
    <s v="Journal"/>
    <x v="2"/>
    <s v="Data Engineering"/>
    <s v="Data Engineering"/>
    <d v="2024-08-31T00:00:00"/>
    <x v="0"/>
    <s v="49943"/>
    <s v="892816"/>
    <x v="6"/>
    <x v="6"/>
    <s v="16716229170"/>
    <m/>
    <m/>
    <m/>
    <n v="522.24309915639833"/>
    <x v="4"/>
    <x v="29"/>
    <x v="1"/>
    <n v="0"/>
    <x v="41"/>
  </r>
  <r>
    <s v="Journal"/>
    <x v="2"/>
    <s v="Data Engineering"/>
    <s v="Data Engineering"/>
    <d v="2024-08-31T00:00:00"/>
    <x v="0"/>
    <s v="50813"/>
    <s v="893725"/>
    <x v="141"/>
    <x v="141"/>
    <s v="17771226635"/>
    <m/>
    <m/>
    <m/>
    <n v="384.17883156332749"/>
    <x v="4"/>
    <x v="75"/>
    <x v="1"/>
    <n v="0"/>
    <x v="152"/>
  </r>
  <r>
    <s v="Journal"/>
    <x v="2"/>
    <s v="Data Engineering"/>
    <s v="Data Engineering"/>
    <d v="2024-08-31T00:00:00"/>
    <x v="0"/>
    <s v="50824"/>
    <s v="893736"/>
    <x v="117"/>
    <x v="117"/>
    <s v="16977995014"/>
    <m/>
    <m/>
    <m/>
    <n v="480.22353945415932"/>
    <x v="4"/>
    <x v="69"/>
    <x v="1"/>
    <n v="0"/>
    <x v="132"/>
  </r>
  <r>
    <s v="Journal"/>
    <x v="2"/>
    <s v="Data Engineering"/>
    <s v="Data Engineering"/>
    <d v="2024-08-31T00:00:00"/>
    <x v="0"/>
    <s v="50820"/>
    <s v="893732"/>
    <x v="141"/>
    <x v="141"/>
    <s v="17771226635"/>
    <m/>
    <m/>
    <m/>
    <n v="448.20863682388205"/>
    <x v="4"/>
    <x v="75"/>
    <x v="1"/>
    <n v="0"/>
    <x v="152"/>
  </r>
  <r>
    <s v="Journal"/>
    <x v="2"/>
    <s v="Data Engineering"/>
    <s v="Data Engineering"/>
    <d v="2024-08-31T00:00:00"/>
    <x v="0"/>
    <s v="49941"/>
    <s v="892814"/>
    <x v="143"/>
    <x v="143"/>
    <s v="16856642182"/>
    <m/>
    <m/>
    <m/>
    <n v="560.2607960298526"/>
    <x v="4"/>
    <x v="5"/>
    <x v="1"/>
    <n v="0"/>
    <x v="154"/>
  </r>
  <r>
    <s v="Journal"/>
    <x v="2"/>
    <s v="Data Engineering"/>
    <s v="Data Engineering"/>
    <d v="2024-08-31T00:00:00"/>
    <x v="0"/>
    <s v="50107"/>
    <s v="892368"/>
    <x v="6"/>
    <x v="6"/>
    <s v="16716229170"/>
    <m/>
    <m/>
    <m/>
    <n v="400.1862828784661"/>
    <x v="4"/>
    <x v="29"/>
    <x v="1"/>
    <n v="0"/>
    <x v="41"/>
  </r>
  <r>
    <s v="Journal"/>
    <x v="2"/>
    <s v="Data Engineering"/>
    <s v="Data Engineering"/>
    <d v="2024-08-31T00:00:00"/>
    <x v="0"/>
    <s v="50865"/>
    <s v="893771"/>
    <x v="141"/>
    <x v="141"/>
    <s v="17771226635"/>
    <m/>
    <m/>
    <m/>
    <n v="392.1825572208968"/>
    <x v="4"/>
    <x v="75"/>
    <x v="1"/>
    <n v="0"/>
    <x v="152"/>
  </r>
  <r>
    <s v="Journal"/>
    <x v="2"/>
    <s v="Data Engineering"/>
    <s v="Data Engineering"/>
    <d v="2024-08-31T00:00:00"/>
    <x v="0"/>
    <s v="50862"/>
    <s v="893768"/>
    <x v="141"/>
    <x v="141"/>
    <s v="17771226635"/>
    <m/>
    <m/>
    <m/>
    <n v="384.17883156332749"/>
    <x v="4"/>
    <x v="75"/>
    <x v="1"/>
    <n v="0"/>
    <x v="152"/>
  </r>
  <r>
    <s v="Journal"/>
    <x v="9"/>
    <s v="Data Engineering"/>
    <s v="Data Engineering"/>
    <d v="2024-08-31T00:00:00"/>
    <x v="0"/>
    <s v="51703"/>
    <s v="901324"/>
    <x v="172"/>
    <x v="172"/>
    <s v="17581057915"/>
    <m/>
    <m/>
    <m/>
    <n v="0.91"/>
    <x v="4"/>
    <x v="81"/>
    <x v="1"/>
    <n v="0"/>
    <x v="182"/>
  </r>
  <r>
    <s v="Journal"/>
    <x v="2"/>
    <s v="Data Engineering"/>
    <s v="Data Engineering"/>
    <d v="2024-08-31T00:00:00"/>
    <x v="0"/>
    <s v="49771"/>
    <s v="892401"/>
    <x v="6"/>
    <x v="6"/>
    <s v="16716229170"/>
    <m/>
    <m/>
    <m/>
    <n v="464.21608813902071"/>
    <x v="4"/>
    <x v="29"/>
    <x v="1"/>
    <n v="0"/>
    <x v="41"/>
  </r>
  <r>
    <s v="Journal"/>
    <x v="2"/>
    <s v="Data Engineering"/>
    <s v="Data Engineering"/>
    <d v="2024-08-31T00:00:00"/>
    <x v="0"/>
    <s v="49919"/>
    <s v="892797"/>
    <x v="143"/>
    <x v="143"/>
    <s v="16856642182"/>
    <m/>
    <m/>
    <m/>
    <n v="480.22353945415932"/>
    <x v="4"/>
    <x v="5"/>
    <x v="1"/>
    <n v="0"/>
    <x v="154"/>
  </r>
  <r>
    <s v="Journal"/>
    <x v="2"/>
    <s v="Data Engineering"/>
    <s v="Data Engineering"/>
    <d v="2024-08-31T00:00:00"/>
    <x v="0"/>
    <s v="49914"/>
    <s v="892792"/>
    <x v="143"/>
    <x v="143"/>
    <s v="16856642182"/>
    <m/>
    <m/>
    <m/>
    <n v="560.2607960298526"/>
    <x v="4"/>
    <x v="5"/>
    <x v="1"/>
    <n v="0"/>
    <x v="154"/>
  </r>
  <r>
    <s v="Journal"/>
    <x v="2"/>
    <s v="Data Engineering"/>
    <s v="Data Engineering"/>
    <d v="2024-08-31T00:00:00"/>
    <x v="0"/>
    <s v="50584"/>
    <s v="893598"/>
    <x v="117"/>
    <x v="117"/>
    <s v="16977995014"/>
    <m/>
    <m/>
    <m/>
    <n v="432.20118550874338"/>
    <x v="4"/>
    <x v="69"/>
    <x v="1"/>
    <n v="0"/>
    <x v="132"/>
  </r>
  <r>
    <s v="Journal"/>
    <x v="2"/>
    <s v="Data Engineering"/>
    <s v="Data Engineering"/>
    <d v="2024-08-31T00:00:00"/>
    <x v="0"/>
    <s v="49948"/>
    <s v="892821"/>
    <x v="143"/>
    <x v="143"/>
    <s v="16856642182"/>
    <m/>
    <m/>
    <m/>
    <n v="320.14902630277288"/>
    <x v="4"/>
    <x v="5"/>
    <x v="1"/>
    <n v="0"/>
    <x v="154"/>
  </r>
  <r>
    <s v="Journal"/>
    <x v="2"/>
    <s v="Data Engineering"/>
    <s v="Data Engineering"/>
    <d v="2024-08-31T00:00:00"/>
    <x v="0"/>
    <s v="50924"/>
    <s v="892757"/>
    <x v="175"/>
    <x v="175"/>
    <s v="17772846592"/>
    <m/>
    <m/>
    <m/>
    <n v="612.28501280405317"/>
    <x v="4"/>
    <x v="75"/>
    <x v="1"/>
    <n v="0"/>
    <x v="184"/>
  </r>
  <r>
    <s v="Journal"/>
    <x v="2"/>
    <s v="Data Engineering"/>
    <s v="Data Engineering"/>
    <d v="2024-08-31T00:00:00"/>
    <x v="0"/>
    <s v="51440"/>
    <s v="894734"/>
    <x v="145"/>
    <x v="145"/>
    <s v="17806464279"/>
    <m/>
    <m/>
    <m/>
    <n v="160.07451315138644"/>
    <x v="4"/>
    <x v="16"/>
    <x v="1"/>
    <n v="0"/>
    <x v="19"/>
  </r>
  <r>
    <s v="Journal"/>
    <x v="2"/>
    <s v="Data Engineering"/>
    <s v="Data Engineering"/>
    <d v="2024-08-31T00:00:00"/>
    <x v="0"/>
    <s v="50729"/>
    <s v="893544"/>
    <x v="163"/>
    <x v="163"/>
    <s v="16974076254"/>
    <m/>
    <m/>
    <m/>
    <n v="360.16765459061952"/>
    <x v="4"/>
    <x v="75"/>
    <x v="1"/>
    <n v="0"/>
    <x v="173"/>
  </r>
  <r>
    <s v="Journal"/>
    <x v="2"/>
    <s v="Data Engineering"/>
    <s v="Data Engineering"/>
    <d v="2024-08-31T00:00:00"/>
    <x v="0"/>
    <s v="50695"/>
    <s v="893664"/>
    <x v="117"/>
    <x v="117"/>
    <s v="16977995014"/>
    <m/>
    <m/>
    <m/>
    <n v="480.22353945415932"/>
    <x v="4"/>
    <x v="69"/>
    <x v="1"/>
    <n v="0"/>
    <x v="132"/>
  </r>
  <r>
    <s v="Journal"/>
    <x v="2"/>
    <s v="Data Engineering"/>
    <s v="Data Engineering"/>
    <d v="2024-08-31T00:00:00"/>
    <x v="0"/>
    <s v="50252"/>
    <s v="893195"/>
    <x v="161"/>
    <x v="161"/>
    <s v="17001844665"/>
    <m/>
    <m/>
    <m/>
    <n v="240.11176972707966"/>
    <x v="4"/>
    <x v="77"/>
    <x v="1"/>
    <n v="0"/>
    <x v="171"/>
  </r>
  <r>
    <s v="Journal"/>
    <x v="2"/>
    <s v="Data Engineering"/>
    <s v="Data Engineering"/>
    <d v="2024-08-31T00:00:00"/>
    <x v="0"/>
    <s v="50613"/>
    <s v="893616"/>
    <x v="117"/>
    <x v="117"/>
    <s v="16977995014"/>
    <m/>
    <m/>
    <m/>
    <n v="320.14902630277288"/>
    <x v="4"/>
    <x v="69"/>
    <x v="1"/>
    <n v="0"/>
    <x v="132"/>
  </r>
  <r>
    <s v="Journal"/>
    <x v="2"/>
    <s v="Data Engineering"/>
    <s v="Data Engineering"/>
    <d v="2024-08-31T00:00:00"/>
    <x v="0"/>
    <s v="50491"/>
    <s v="893432"/>
    <x v="155"/>
    <x v="155"/>
    <s v="19584503853"/>
    <m/>
    <m/>
    <m/>
    <n v="520.2421677420059"/>
    <x v="4"/>
    <x v="5"/>
    <x v="1"/>
    <n v="0"/>
    <x v="165"/>
  </r>
  <r>
    <s v="Journal"/>
    <x v="13"/>
    <s v="Data Engineering"/>
    <s v="Data Engineering"/>
    <d v="2024-08-31T00:00:00"/>
    <x v="0"/>
    <s v="49394"/>
    <s v="889870"/>
    <x v="176"/>
    <x v="176"/>
    <s v="10642652269"/>
    <m/>
    <m/>
    <m/>
    <n v="18427.816512000001"/>
    <x v="1"/>
    <x v="80"/>
    <x v="1"/>
    <n v="0"/>
    <x v="185"/>
  </r>
  <r>
    <s v="Journal"/>
    <x v="2"/>
    <s v="Data Engineering"/>
    <s v="Data Engineering"/>
    <d v="2024-08-31T00:00:00"/>
    <x v="0"/>
    <s v="51185"/>
    <s v="894364"/>
    <x v="117"/>
    <x v="117"/>
    <s v="16977995014"/>
    <m/>
    <m/>
    <m/>
    <n v="504.23471642686729"/>
    <x v="4"/>
    <x v="69"/>
    <x v="1"/>
    <n v="0"/>
    <x v="132"/>
  </r>
  <r>
    <s v="Journal"/>
    <x v="2"/>
    <s v="Data Engineering"/>
    <s v="Data Engineering"/>
    <d v="2024-08-31T00:00:00"/>
    <x v="0"/>
    <s v="50386"/>
    <s v="892544"/>
    <x v="165"/>
    <x v="165"/>
    <s v="17001802020"/>
    <m/>
    <m/>
    <m/>
    <n v="408.19000853603541"/>
    <x v="4"/>
    <x v="78"/>
    <x v="1"/>
    <n v="0"/>
    <x v="175"/>
  </r>
  <r>
    <s v="Journal"/>
    <x v="2"/>
    <s v="Data Engineering"/>
    <s v="Data Engineering"/>
    <d v="2024-08-31T00:00:00"/>
    <x v="0"/>
    <s v="51311"/>
    <s v="894192"/>
    <x v="117"/>
    <x v="117"/>
    <s v="16977995014"/>
    <m/>
    <m/>
    <m/>
    <n v="400.1862828784661"/>
    <x v="4"/>
    <x v="69"/>
    <x v="1"/>
    <n v="0"/>
    <x v="132"/>
  </r>
  <r>
    <s v="Journal"/>
    <x v="2"/>
    <s v="Data Engineering"/>
    <s v="Data Engineering"/>
    <d v="2024-08-31T00:00:00"/>
    <x v="0"/>
    <s v="50121"/>
    <s v="892370"/>
    <x v="143"/>
    <x v="143"/>
    <s v="16856642182"/>
    <m/>
    <m/>
    <m/>
    <n v="560.2607960298526"/>
    <x v="4"/>
    <x v="5"/>
    <x v="1"/>
    <n v="0"/>
    <x v="154"/>
  </r>
  <r>
    <s v="Journal"/>
    <x v="2"/>
    <s v="Data Engineering"/>
    <s v="Data Engineering"/>
    <d v="2024-08-31T00:00:00"/>
    <x v="0"/>
    <s v="50475"/>
    <s v="893417"/>
    <x v="166"/>
    <x v="166"/>
    <s v="18262439992"/>
    <m/>
    <m/>
    <m/>
    <n v="504.23471642686729"/>
    <x v="4"/>
    <x v="5"/>
    <x v="1"/>
    <n v="0"/>
    <x v="176"/>
  </r>
  <r>
    <s v="Journal"/>
    <x v="2"/>
    <s v="Data Engineering"/>
    <s v="Data Engineering"/>
    <d v="2024-08-31T00:00:00"/>
    <x v="0"/>
    <s v="49923"/>
    <s v="892800"/>
    <x v="6"/>
    <x v="6"/>
    <s v="16716229170"/>
    <m/>
    <m/>
    <m/>
    <n v="400.1862828784661"/>
    <x v="4"/>
    <x v="29"/>
    <x v="1"/>
    <n v="0"/>
    <x v="41"/>
  </r>
  <r>
    <s v="Journal"/>
    <x v="2"/>
    <s v="Data Engineering"/>
    <s v="Data Engineering"/>
    <d v="2024-08-31T00:00:00"/>
    <x v="0"/>
    <s v="50439"/>
    <s v="893394"/>
    <x v="117"/>
    <x v="117"/>
    <s v="16977995014"/>
    <m/>
    <m/>
    <m/>
    <n v="432.20118550874338"/>
    <x v="4"/>
    <x v="69"/>
    <x v="1"/>
    <n v="0"/>
    <x v="132"/>
  </r>
  <r>
    <s v="Journal"/>
    <x v="2"/>
    <s v="Data Engineering"/>
    <s v="Data Engineering"/>
    <d v="2024-08-31T00:00:00"/>
    <x v="0"/>
    <s v="50435"/>
    <s v="893290"/>
    <x v="166"/>
    <x v="166"/>
    <s v="18262439992"/>
    <m/>
    <m/>
    <m/>
    <n v="504.23471642686729"/>
    <x v="4"/>
    <x v="5"/>
    <x v="1"/>
    <n v="0"/>
    <x v="176"/>
  </r>
  <r>
    <s v="Journal"/>
    <x v="2"/>
    <s v="Data Engineering"/>
    <s v="Data Engineering"/>
    <d v="2024-08-31T00:00:00"/>
    <x v="0"/>
    <s v="50754"/>
    <s v="893555"/>
    <x v="141"/>
    <x v="141"/>
    <s v="17771226635"/>
    <m/>
    <m/>
    <m/>
    <n v="448.20863682388205"/>
    <x v="4"/>
    <x v="75"/>
    <x v="1"/>
    <n v="0"/>
    <x v="152"/>
  </r>
  <r>
    <s v="Journal"/>
    <x v="2"/>
    <s v="Data Engineering"/>
    <s v="Data Engineering"/>
    <d v="2024-08-31T00:00:00"/>
    <x v="0"/>
    <s v="50954"/>
    <s v="893916"/>
    <x v="117"/>
    <x v="117"/>
    <s v="16977995014"/>
    <m/>
    <m/>
    <m/>
    <n v="480.22353945415932"/>
    <x v="4"/>
    <x v="69"/>
    <x v="1"/>
    <n v="0"/>
    <x v="132"/>
  </r>
  <r>
    <s v="Journal"/>
    <x v="2"/>
    <s v="Data Engineering"/>
    <s v="Data Engineering"/>
    <d v="2024-08-31T00:00:00"/>
    <x v="0"/>
    <s v="50224"/>
    <s v="892979"/>
    <x v="161"/>
    <x v="161"/>
    <s v="17001844665"/>
    <m/>
    <m/>
    <m/>
    <n v="294.1369179156726"/>
    <x v="4"/>
    <x v="77"/>
    <x v="1"/>
    <n v="0"/>
    <x v="171"/>
  </r>
  <r>
    <s v="Journal"/>
    <x v="2"/>
    <s v="Data Engineering"/>
    <s v="Data Engineering"/>
    <d v="2024-08-31T00:00:00"/>
    <x v="0"/>
    <s v="49767"/>
    <s v="892593"/>
    <x v="6"/>
    <x v="6"/>
    <s v="16716229170"/>
    <m/>
    <m/>
    <m/>
    <n v="416.19373419360477"/>
    <x v="4"/>
    <x v="29"/>
    <x v="1"/>
    <n v="0"/>
    <x v="41"/>
  </r>
  <r>
    <s v="Journal"/>
    <x v="2"/>
    <s v="Data Engineering"/>
    <s v="Data Engineering"/>
    <d v="2024-08-31T00:00:00"/>
    <x v="0"/>
    <s v="50759"/>
    <s v="893697"/>
    <x v="117"/>
    <x v="117"/>
    <s v="16977995014"/>
    <m/>
    <m/>
    <m/>
    <n v="464.21608813902071"/>
    <x v="4"/>
    <x v="69"/>
    <x v="1"/>
    <n v="0"/>
    <x v="132"/>
  </r>
  <r>
    <s v="Journal"/>
    <x v="2"/>
    <s v="Data Engineering"/>
    <s v="Data Engineering"/>
    <d v="2024-08-31T00:00:00"/>
    <x v="0"/>
    <s v="50468"/>
    <s v="893180"/>
    <x v="117"/>
    <x v="117"/>
    <s v="16977995014"/>
    <m/>
    <m/>
    <m/>
    <n v="432.20118550874338"/>
    <x v="4"/>
    <x v="69"/>
    <x v="1"/>
    <n v="0"/>
    <x v="132"/>
  </r>
  <r>
    <s v="Journal"/>
    <x v="2"/>
    <s v="Data Engineering"/>
    <s v="Data Engineering"/>
    <d v="2024-08-31T00:00:00"/>
    <x v="0"/>
    <s v="50507"/>
    <s v="893445"/>
    <x v="117"/>
    <x v="117"/>
    <s v="16977995014"/>
    <m/>
    <m/>
    <m/>
    <n v="464.21608813902071"/>
    <x v="4"/>
    <x v="69"/>
    <x v="1"/>
    <n v="0"/>
    <x v="132"/>
  </r>
  <r>
    <s v="Journal"/>
    <x v="2"/>
    <s v="Data Engineering"/>
    <s v="Data Engineering"/>
    <d v="2024-08-31T00:00:00"/>
    <x v="0"/>
    <s v="51316"/>
    <s v="894450"/>
    <x v="157"/>
    <x v="157"/>
    <s v="16592846934"/>
    <m/>
    <m/>
    <m/>
    <n v="270.12574094296463"/>
    <x v="4"/>
    <x v="79"/>
    <x v="1"/>
    <n v="0"/>
    <x v="167"/>
  </r>
  <r>
    <s v="Journal"/>
    <x v="2"/>
    <s v="Data Engineering"/>
    <s v="Data Engineering"/>
    <d v="2024-08-31T00:00:00"/>
    <x v="0"/>
    <s v="51135"/>
    <s v="894330"/>
    <x v="117"/>
    <x v="117"/>
    <s v="16977995014"/>
    <m/>
    <m/>
    <m/>
    <n v="210.0977985111947"/>
    <x v="4"/>
    <x v="69"/>
    <x v="1"/>
    <n v="0"/>
    <x v="132"/>
  </r>
  <r>
    <s v="Journal"/>
    <x v="2"/>
    <s v="Data Engineering"/>
    <s v="Data Engineering"/>
    <d v="2024-08-31T00:00:00"/>
    <x v="0"/>
    <s v="50381"/>
    <s v="893259"/>
    <x v="150"/>
    <x v="150"/>
    <s v="17485557310"/>
    <m/>
    <m/>
    <m/>
    <n v="560.2607960298526"/>
    <x v="4"/>
    <x v="5"/>
    <x v="1"/>
    <n v="0"/>
    <x v="160"/>
  </r>
  <r>
    <s v="Journal"/>
    <x v="2"/>
    <s v="Data Engineering"/>
    <s v="Data Engineering"/>
    <d v="2024-08-31T00:00:00"/>
    <x v="0"/>
    <s v="50131"/>
    <s v="892931"/>
    <x v="164"/>
    <x v="164"/>
    <m/>
    <m/>
    <m/>
    <m/>
    <n v="312.14530064520358"/>
    <x v="4"/>
    <x v="76"/>
    <x v="1"/>
    <n v="0"/>
    <x v="174"/>
  </r>
  <r>
    <s v="Journal"/>
    <x v="2"/>
    <s v="Data Engineering"/>
    <s v="Data Engineering"/>
    <d v="2024-08-31T00:00:00"/>
    <x v="0"/>
    <s v="49786"/>
    <s v="892498"/>
    <x v="143"/>
    <x v="143"/>
    <s v="16856642182"/>
    <m/>
    <m/>
    <m/>
    <n v="560.2607960298526"/>
    <x v="4"/>
    <x v="5"/>
    <x v="1"/>
    <n v="0"/>
    <x v="154"/>
  </r>
  <r>
    <s v="Journal"/>
    <x v="2"/>
    <s v="Data Engineering"/>
    <s v="Data Engineering"/>
    <d v="2024-08-31T00:00:00"/>
    <x v="0"/>
    <s v="50762"/>
    <s v="893700"/>
    <x v="141"/>
    <x v="141"/>
    <s v="17771226635"/>
    <m/>
    <m/>
    <m/>
    <n v="441.20550080088498"/>
    <x v="4"/>
    <x v="75"/>
    <x v="1"/>
    <n v="0"/>
    <x v="152"/>
  </r>
  <r>
    <s v="Journal"/>
    <x v="2"/>
    <s v="Data Engineering"/>
    <s v="Data Engineering"/>
    <d v="2024-08-31T00:00:00"/>
    <x v="0"/>
    <s v="50758"/>
    <s v="893696"/>
    <x v="141"/>
    <x v="141"/>
    <s v="17771226635"/>
    <m/>
    <m/>
    <m/>
    <n v="441.20550080088498"/>
    <x v="4"/>
    <x v="75"/>
    <x v="1"/>
    <n v="0"/>
    <x v="152"/>
  </r>
  <r>
    <s v="Journal"/>
    <x v="2"/>
    <s v="Data Engineering"/>
    <s v="Data Engineering"/>
    <d v="2024-08-31T00:00:00"/>
    <x v="0"/>
    <s v="50871"/>
    <s v="893577"/>
    <x v="117"/>
    <x v="117"/>
    <s v="16977995014"/>
    <m/>
    <m/>
    <m/>
    <n v="320.14902630277288"/>
    <x v="4"/>
    <x v="69"/>
    <x v="1"/>
    <n v="0"/>
    <x v="132"/>
  </r>
  <r>
    <s v="Journal"/>
    <x v="2"/>
    <s v="Data Engineering"/>
    <s v="Data Engineering"/>
    <d v="2024-08-31T00:00:00"/>
    <x v="0"/>
    <s v="51382"/>
    <s v="894695"/>
    <x v="142"/>
    <x v="142"/>
    <s v="19584717835"/>
    <m/>
    <m/>
    <m/>
    <n v="560.2607960298526"/>
    <x v="4"/>
    <x v="5"/>
    <x v="1"/>
    <n v="0"/>
    <x v="153"/>
  </r>
  <r>
    <s v="Journal"/>
    <x v="2"/>
    <s v="Data Engineering"/>
    <s v="Data Engineering"/>
    <d v="2024-08-31T00:00:00"/>
    <x v="0"/>
    <s v="49818"/>
    <s v="892300"/>
    <x v="6"/>
    <x v="6"/>
    <s v="16716229170"/>
    <m/>
    <m/>
    <m/>
    <n v="496.23099076929799"/>
    <x v="4"/>
    <x v="29"/>
    <x v="1"/>
    <n v="0"/>
    <x v="41"/>
  </r>
  <r>
    <s v="Journal"/>
    <x v="2"/>
    <s v="Data Engineering"/>
    <s v="Data Engineering"/>
    <d v="2024-08-31T00:00:00"/>
    <x v="0"/>
    <s v="50511"/>
    <s v="893449"/>
    <x v="117"/>
    <x v="117"/>
    <s v="16977995014"/>
    <m/>
    <m/>
    <m/>
    <n v="344.16020327548085"/>
    <x v="4"/>
    <x v="69"/>
    <x v="1"/>
    <n v="0"/>
    <x v="132"/>
  </r>
  <r>
    <s v="Journal"/>
    <x v="2"/>
    <s v="Data Engineering"/>
    <s v="Data Engineering"/>
    <d v="2024-08-31T00:00:00"/>
    <x v="0"/>
    <s v="51276"/>
    <s v="894175"/>
    <x v="117"/>
    <x v="117"/>
    <s v="16977995014"/>
    <m/>
    <m/>
    <m/>
    <n v="450.20956823827436"/>
    <x v="4"/>
    <x v="69"/>
    <x v="1"/>
    <n v="0"/>
    <x v="132"/>
  </r>
  <r>
    <s v="Journal"/>
    <x v="2"/>
    <s v="Data Engineering"/>
    <s v="Data Engineering"/>
    <d v="2024-08-31T00:00:00"/>
    <x v="0"/>
    <s v="50069"/>
    <s v="892902"/>
    <x v="143"/>
    <x v="143"/>
    <s v="16856642182"/>
    <m/>
    <m/>
    <m/>
    <n v="560.2607960298526"/>
    <x v="4"/>
    <x v="5"/>
    <x v="1"/>
    <n v="0"/>
    <x v="154"/>
  </r>
  <r>
    <s v="Journal"/>
    <x v="2"/>
    <s v="Data Engineering"/>
    <s v="Data Engineering"/>
    <d v="2024-08-31T00:00:00"/>
    <x v="0"/>
    <s v="51155"/>
    <s v="894346"/>
    <x v="168"/>
    <x v="168"/>
    <s v="17772618578"/>
    <m/>
    <m/>
    <m/>
    <n v="560.2607960298526"/>
    <x v="4"/>
    <x v="75"/>
    <x v="1"/>
    <n v="0"/>
    <x v="178"/>
  </r>
  <r>
    <s v="Journal"/>
    <x v="2"/>
    <s v="Data Engineering"/>
    <s v="Data Engineering"/>
    <d v="2024-08-31T00:00:00"/>
    <x v="0"/>
    <s v="50402"/>
    <s v="893159"/>
    <x v="159"/>
    <x v="159"/>
    <s v="17692058278"/>
    <m/>
    <m/>
    <m/>
    <n v="400.1862828784661"/>
    <x v="4"/>
    <x v="78"/>
    <x v="1"/>
    <n v="0"/>
    <x v="169"/>
  </r>
  <r>
    <s v="Journal"/>
    <x v="2"/>
    <s v="Data Engineering"/>
    <s v="Data Engineering"/>
    <d v="2024-08-31T00:00:00"/>
    <x v="0"/>
    <s v="51352"/>
    <s v="894473"/>
    <x v="160"/>
    <x v="160"/>
    <s v="16977994594"/>
    <m/>
    <m/>
    <m/>
    <n v="480.22353945415932"/>
    <x v="4"/>
    <x v="69"/>
    <x v="1"/>
    <n v="0"/>
    <x v="170"/>
  </r>
  <r>
    <s v="Journal"/>
    <x v="9"/>
    <s v="Data Engineering"/>
    <s v="Data Engineering"/>
    <d v="2024-08-31T00:00:00"/>
    <x v="0"/>
    <s v="52166"/>
    <s v="913919"/>
    <x v="0"/>
    <x v="0"/>
    <m/>
    <s v="ICC 1364 ICC in Forth Point Represents Blend360 : Franklin Templeton - Vasu POC Team"/>
    <m/>
    <s v="TopSide Management Book Elim related to project ICC 1364 ICC in Forth Point Represents Blend360 : Franklin Templeton - Vasu POC Team"/>
    <n v="-62056.97"/>
    <x v="4"/>
    <x v="1"/>
    <x v="1"/>
    <s v="ICC 1364 ICC in Forth Point Represents Blend360 : Franklin Templeton - Vasu POC Team"/>
    <x v="1"/>
  </r>
  <r>
    <s v="Journal"/>
    <x v="2"/>
    <s v="Data Engineering"/>
    <s v="Data Engineering"/>
    <d v="2024-08-31T00:00:00"/>
    <x v="0"/>
    <s v="51312"/>
    <s v="894493"/>
    <x v="157"/>
    <x v="157"/>
    <s v="16592846934"/>
    <m/>
    <m/>
    <m/>
    <n v="240.11176972707966"/>
    <x v="4"/>
    <x v="79"/>
    <x v="1"/>
    <n v="0"/>
    <x v="167"/>
  </r>
  <r>
    <s v="Journal"/>
    <x v="2"/>
    <s v="Data Engineering"/>
    <s v="Data Engineering"/>
    <d v="2024-08-31T00:00:00"/>
    <x v="0"/>
    <s v="49956"/>
    <s v="892830"/>
    <x v="143"/>
    <x v="143"/>
    <s v="16856642182"/>
    <m/>
    <m/>
    <m/>
    <n v="560.2607960298526"/>
    <x v="4"/>
    <x v="5"/>
    <x v="1"/>
    <n v="0"/>
    <x v="154"/>
  </r>
  <r>
    <s v="Journal"/>
    <x v="2"/>
    <s v="Data Engineering"/>
    <s v="Data Engineering"/>
    <d v="2024-08-31T00:00:00"/>
    <x v="0"/>
    <s v="51003"/>
    <s v="893957"/>
    <x v="154"/>
    <x v="154"/>
    <s v="17772967350"/>
    <m/>
    <m/>
    <m/>
    <n v="360.16765459061952"/>
    <x v="4"/>
    <x v="75"/>
    <x v="1"/>
    <n v="0"/>
    <x v="164"/>
  </r>
  <r>
    <s v="Journal"/>
    <x v="2"/>
    <s v="Data Engineering"/>
    <s v="Data Engineering"/>
    <d v="2024-08-31T00:00:00"/>
    <x v="0"/>
    <s v="50903"/>
    <s v="893784"/>
    <x v="141"/>
    <x v="141"/>
    <s v="17771226635"/>
    <m/>
    <m/>
    <m/>
    <n v="384.17883156332749"/>
    <x v="4"/>
    <x v="75"/>
    <x v="1"/>
    <n v="0"/>
    <x v="152"/>
  </r>
  <r>
    <s v="Journal"/>
    <x v="2"/>
    <s v="Data Engineering"/>
    <s v="Data Engineering"/>
    <d v="2024-08-31T00:00:00"/>
    <x v="0"/>
    <s v="50918"/>
    <s v="893589"/>
    <x v="175"/>
    <x v="175"/>
    <s v="17772846592"/>
    <m/>
    <m/>
    <m/>
    <n v="544.25334471471388"/>
    <x v="4"/>
    <x v="75"/>
    <x v="1"/>
    <n v="0"/>
    <x v="184"/>
  </r>
  <r>
    <s v="Journal"/>
    <x v="2"/>
    <s v="Data Engineering"/>
    <s v="Data Engineering"/>
    <d v="2024-08-31T00:00:00"/>
    <x v="0"/>
    <s v="50494"/>
    <s v="892545"/>
    <x v="155"/>
    <x v="155"/>
    <s v="19584503853"/>
    <m/>
    <m/>
    <m/>
    <n v="560.2607960298526"/>
    <x v="4"/>
    <x v="5"/>
    <x v="1"/>
    <n v="0"/>
    <x v="165"/>
  </r>
  <r>
    <s v="Journal"/>
    <x v="2"/>
    <s v="Data Engineering"/>
    <s v="Data Engineering"/>
    <d v="2024-08-31T00:00:00"/>
    <x v="0"/>
    <s v="51171"/>
    <s v="892585"/>
    <x v="168"/>
    <x v="168"/>
    <s v="17772618578"/>
    <m/>
    <m/>
    <m/>
    <n v="560.2607960298526"/>
    <x v="4"/>
    <x v="75"/>
    <x v="1"/>
    <n v="0"/>
    <x v="178"/>
  </r>
  <r>
    <s v="Journal"/>
    <x v="2"/>
    <s v="Data Engineering"/>
    <s v="Data Engineering"/>
    <d v="2024-08-31T00:00:00"/>
    <x v="0"/>
    <s v="51039"/>
    <s v="892575"/>
    <x v="117"/>
    <x v="117"/>
    <s v="16977995014"/>
    <m/>
    <m/>
    <m/>
    <n v="320.14902630277288"/>
    <x v="4"/>
    <x v="69"/>
    <x v="1"/>
    <n v="0"/>
    <x v="132"/>
  </r>
  <r>
    <s v="Journal"/>
    <x v="9"/>
    <s v="Data Engineering"/>
    <s v="Data Engineering"/>
    <d v="2024-08-31T00:00:00"/>
    <x v="0"/>
    <s v="51775"/>
    <s v="901371"/>
    <x v="18"/>
    <x v="18"/>
    <s v="18657995555"/>
    <m/>
    <m/>
    <m/>
    <n v="-2629.45"/>
    <x v="4"/>
    <x v="23"/>
    <x v="1"/>
    <n v="0"/>
    <x v="52"/>
  </r>
  <r>
    <s v="Journal"/>
    <x v="2"/>
    <s v="Data Engineering"/>
    <s v="Data Engineering"/>
    <d v="2024-08-31T00:00:00"/>
    <x v="0"/>
    <s v="50150"/>
    <s v="892936"/>
    <x v="144"/>
    <x v="144"/>
    <s v="17583740188"/>
    <m/>
    <m/>
    <m/>
    <n v="258.12015245661064"/>
    <x v="4"/>
    <x v="76"/>
    <x v="1"/>
    <n v="0"/>
    <x v="155"/>
  </r>
  <r>
    <s v="Journal"/>
    <x v="2"/>
    <s v="Data Engineering"/>
    <s v="Data Engineering"/>
    <d v="2024-08-31T00:00:00"/>
    <x v="0"/>
    <s v="50849"/>
    <s v="893755"/>
    <x v="141"/>
    <x v="141"/>
    <s v="17771226635"/>
    <m/>
    <m/>
    <m/>
    <n v="504.23471642686729"/>
    <x v="4"/>
    <x v="75"/>
    <x v="1"/>
    <n v="0"/>
    <x v="152"/>
  </r>
  <r>
    <s v="Journal"/>
    <x v="2"/>
    <s v="Data Engineering"/>
    <s v="Data Engineering"/>
    <d v="2024-08-31T00:00:00"/>
    <x v="0"/>
    <s v="50140"/>
    <s v="892377"/>
    <x v="143"/>
    <x v="143"/>
    <s v="16856642182"/>
    <m/>
    <m/>
    <m/>
    <n v="560.2607960298526"/>
    <x v="4"/>
    <x v="5"/>
    <x v="1"/>
    <n v="0"/>
    <x v="154"/>
  </r>
  <r>
    <s v="Journal"/>
    <x v="2"/>
    <s v="Data Engineering"/>
    <s v="Data Engineering"/>
    <d v="2024-08-31T00:00:00"/>
    <x v="0"/>
    <s v="50586"/>
    <s v="893498"/>
    <x v="117"/>
    <x v="117"/>
    <s v="16977995014"/>
    <m/>
    <m/>
    <m/>
    <n v="320.14902630277288"/>
    <x v="4"/>
    <x v="69"/>
    <x v="1"/>
    <n v="0"/>
    <x v="132"/>
  </r>
  <r>
    <s v="Journal"/>
    <x v="2"/>
    <s v="Data Engineering"/>
    <s v="Data Engineering"/>
    <d v="2024-08-31T00:00:00"/>
    <x v="0"/>
    <s v="51369"/>
    <s v="894484"/>
    <x v="142"/>
    <x v="142"/>
    <s v="19584717835"/>
    <m/>
    <m/>
    <m/>
    <n v="560.2607960298526"/>
    <x v="4"/>
    <x v="5"/>
    <x v="1"/>
    <n v="0"/>
    <x v="153"/>
  </r>
  <r>
    <s v="Journal"/>
    <x v="2"/>
    <s v="Data Engineering"/>
    <s v="Data Engineering"/>
    <d v="2024-08-31T00:00:00"/>
    <x v="0"/>
    <s v="50842"/>
    <s v="893750"/>
    <x v="117"/>
    <x v="117"/>
    <s v="16977995014"/>
    <m/>
    <m/>
    <m/>
    <n v="320.14902630277288"/>
    <x v="4"/>
    <x v="69"/>
    <x v="1"/>
    <n v="0"/>
    <x v="132"/>
  </r>
  <r>
    <s v="Journal"/>
    <x v="2"/>
    <s v="Data Engineering"/>
    <s v="Data Engineering"/>
    <d v="2024-08-31T00:00:00"/>
    <x v="0"/>
    <s v="51130"/>
    <s v="894326"/>
    <x v="117"/>
    <x v="117"/>
    <s v="16977995014"/>
    <m/>
    <m/>
    <m/>
    <n v="450.20956823827436"/>
    <x v="4"/>
    <x v="69"/>
    <x v="1"/>
    <n v="0"/>
    <x v="132"/>
  </r>
  <r>
    <s v="Journal"/>
    <x v="2"/>
    <s v="Data Engineering"/>
    <s v="Data Engineering"/>
    <d v="2024-08-31T00:00:00"/>
    <x v="0"/>
    <s v="50127"/>
    <s v="892519"/>
    <x v="164"/>
    <x v="164"/>
    <m/>
    <m/>
    <m/>
    <m/>
    <n v="312.14530064520358"/>
    <x v="4"/>
    <x v="76"/>
    <x v="1"/>
    <n v="0"/>
    <x v="174"/>
  </r>
  <r>
    <s v="Journal"/>
    <x v="2"/>
    <s v="Data Engineering"/>
    <s v="Data Engineering"/>
    <d v="2024-08-31T00:00:00"/>
    <x v="0"/>
    <s v="50172"/>
    <s v="892391"/>
    <x v="144"/>
    <x v="144"/>
    <s v="17583740188"/>
    <m/>
    <m/>
    <m/>
    <n v="258.12015245661064"/>
    <x v="4"/>
    <x v="76"/>
    <x v="1"/>
    <n v="0"/>
    <x v="155"/>
  </r>
  <r>
    <s v="Journal"/>
    <x v="2"/>
    <s v="Data Engineering"/>
    <s v="Data Engineering"/>
    <d v="2024-08-31T00:00:00"/>
    <x v="0"/>
    <s v="50179"/>
    <s v="892524"/>
    <x v="144"/>
    <x v="144"/>
    <s v="17583740188"/>
    <m/>
    <m/>
    <m/>
    <n v="258.12015245661064"/>
    <x v="4"/>
    <x v="76"/>
    <x v="1"/>
    <n v="0"/>
    <x v="155"/>
  </r>
  <r>
    <s v="Journal"/>
    <x v="2"/>
    <s v="Data Engineering"/>
    <s v="Data Engineering"/>
    <d v="2024-08-31T00:00:00"/>
    <x v="0"/>
    <s v="50177"/>
    <s v="892522"/>
    <x v="143"/>
    <x v="143"/>
    <s v="16856642182"/>
    <m/>
    <m/>
    <m/>
    <n v="480.22353945415932"/>
    <x v="4"/>
    <x v="5"/>
    <x v="1"/>
    <n v="0"/>
    <x v="154"/>
  </r>
  <r>
    <s v="Journal"/>
    <x v="2"/>
    <s v="Data Engineering"/>
    <s v="Data Engineering"/>
    <d v="2024-08-31T00:00:00"/>
    <x v="0"/>
    <s v="51071"/>
    <s v="894123"/>
    <x v="117"/>
    <x v="117"/>
    <s v="16977995014"/>
    <m/>
    <m/>
    <m/>
    <n v="464.21608813902071"/>
    <x v="4"/>
    <x v="69"/>
    <x v="1"/>
    <n v="0"/>
    <x v="132"/>
  </r>
  <r>
    <s v="Journal"/>
    <x v="2"/>
    <s v="Data Engineering"/>
    <s v="Data Engineering"/>
    <d v="2024-08-31T00:00:00"/>
    <x v="0"/>
    <s v="50541"/>
    <s v="893464"/>
    <x v="155"/>
    <x v="155"/>
    <s v="19584503853"/>
    <m/>
    <m/>
    <m/>
    <n v="560.2607960298526"/>
    <x v="4"/>
    <x v="5"/>
    <x v="1"/>
    <n v="0"/>
    <x v="165"/>
  </r>
  <r>
    <s v="Journal"/>
    <x v="2"/>
    <s v="Data Engineering"/>
    <s v="Data Engineering"/>
    <d v="2024-08-31T00:00:00"/>
    <x v="0"/>
    <s v="50361"/>
    <s v="893252"/>
    <x v="150"/>
    <x v="150"/>
    <s v="17485557310"/>
    <m/>
    <m/>
    <m/>
    <n v="560.2607960298526"/>
    <x v="4"/>
    <x v="5"/>
    <x v="1"/>
    <n v="0"/>
    <x v="160"/>
  </r>
  <r>
    <s v="Journal"/>
    <x v="2"/>
    <s v="Data Engineering"/>
    <s v="Data Engineering"/>
    <d v="2024-08-31T00:00:00"/>
    <x v="0"/>
    <s v="50182"/>
    <s v="892952"/>
    <x v="143"/>
    <x v="143"/>
    <s v="16856642182"/>
    <m/>
    <m/>
    <m/>
    <n v="480.22353945415932"/>
    <x v="4"/>
    <x v="5"/>
    <x v="1"/>
    <n v="0"/>
    <x v="154"/>
  </r>
  <r>
    <s v="Journal"/>
    <x v="2"/>
    <s v="Data Engineering"/>
    <s v="Data Engineering"/>
    <d v="2024-08-31T00:00:00"/>
    <x v="0"/>
    <s v="50611"/>
    <s v="893615"/>
    <x v="117"/>
    <x v="117"/>
    <s v="16977995014"/>
    <m/>
    <m/>
    <m/>
    <n v="400.1862828784661"/>
    <x v="4"/>
    <x v="69"/>
    <x v="1"/>
    <n v="0"/>
    <x v="132"/>
  </r>
  <r>
    <s v="Journal"/>
    <x v="2"/>
    <s v="Data Engineering"/>
    <s v="Data Engineering"/>
    <d v="2024-08-31T00:00:00"/>
    <x v="0"/>
    <s v="50342"/>
    <s v="893145"/>
    <x v="149"/>
    <x v="149"/>
    <s v="17001841791"/>
    <m/>
    <m/>
    <m/>
    <n v="520.2421677420059"/>
    <x v="4"/>
    <x v="78"/>
    <x v="1"/>
    <n v="0"/>
    <x v="159"/>
  </r>
  <r>
    <s v="Journal"/>
    <x v="9"/>
    <s v="Data Engineering"/>
    <s v="Data Engineering"/>
    <d v="2024-08-31T00:00:00"/>
    <x v="0"/>
    <s v="51792"/>
    <s v="901386"/>
    <x v="69"/>
    <x v="69"/>
    <s v="17214937942"/>
    <m/>
    <m/>
    <m/>
    <n v="1043.03"/>
    <x v="4"/>
    <x v="13"/>
    <x v="1"/>
    <n v="0"/>
    <x v="16"/>
  </r>
  <r>
    <s v="Journal"/>
    <x v="2"/>
    <s v="Data Engineering"/>
    <s v="Data Engineering"/>
    <d v="2024-08-31T00:00:00"/>
    <x v="0"/>
    <s v="49896"/>
    <s v="892328"/>
    <x v="143"/>
    <x v="143"/>
    <s v="16856642182"/>
    <m/>
    <m/>
    <m/>
    <n v="480.22353945415932"/>
    <x v="4"/>
    <x v="5"/>
    <x v="1"/>
    <n v="0"/>
    <x v="154"/>
  </r>
  <r>
    <s v="Journal"/>
    <x v="2"/>
    <s v="Data Engineering"/>
    <s v="Data Engineering"/>
    <d v="2024-08-31T00:00:00"/>
    <x v="0"/>
    <s v="50313"/>
    <s v="893138"/>
    <x v="149"/>
    <x v="149"/>
    <s v="17001841791"/>
    <m/>
    <m/>
    <m/>
    <n v="520.2421677420059"/>
    <x v="4"/>
    <x v="78"/>
    <x v="1"/>
    <n v="0"/>
    <x v="159"/>
  </r>
  <r>
    <s v="Journal"/>
    <x v="2"/>
    <s v="Data Engineering"/>
    <s v="Data Engineering"/>
    <d v="2024-08-31T00:00:00"/>
    <x v="0"/>
    <s v="51368"/>
    <s v="894483"/>
    <x v="157"/>
    <x v="157"/>
    <s v="16592846934"/>
    <m/>
    <m/>
    <m/>
    <n v="270.12574094296463"/>
    <x v="4"/>
    <x v="79"/>
    <x v="1"/>
    <n v="0"/>
    <x v="167"/>
  </r>
  <r>
    <s v="Journal"/>
    <x v="9"/>
    <s v="Data Engineering"/>
    <s v="Data Engineering"/>
    <d v="2024-08-31T00:00:00"/>
    <x v="0"/>
    <s v="52166"/>
    <s v="913919"/>
    <x v="0"/>
    <x v="0"/>
    <m/>
    <s v="ICC 1312 Franklin Templeton : Franklin Templeton - Tiger Teams Renewal (July - Sept)"/>
    <m/>
    <s v="TopSide Management Book Elim related to project ICC 1312 Franklin Templeton : Franklin Templeton - Tiger Teams Renewal (July - Sept)"/>
    <n v="-88883.4"/>
    <x v="4"/>
    <x v="1"/>
    <x v="1"/>
    <s v="ICC 1312 Franklin Templeton : Franklin Templeton - Tiger Teams Renewal (July - Sept)"/>
    <x v="27"/>
  </r>
  <r>
    <s v="Journal"/>
    <x v="2"/>
    <s v="Data Engineering"/>
    <s v="Data Engineering"/>
    <d v="2024-08-31T00:00:00"/>
    <x v="0"/>
    <s v="51067"/>
    <s v="893990"/>
    <x v="117"/>
    <x v="117"/>
    <s v="16977995014"/>
    <m/>
    <m/>
    <m/>
    <n v="480.22353945415932"/>
    <x v="4"/>
    <x v="69"/>
    <x v="1"/>
    <n v="0"/>
    <x v="132"/>
  </r>
  <r>
    <s v="Journal"/>
    <x v="2"/>
    <s v="Data Engineering"/>
    <s v="Data Engineering"/>
    <d v="2024-08-31T00:00:00"/>
    <x v="0"/>
    <s v="50726"/>
    <s v="893541"/>
    <x v="117"/>
    <x v="117"/>
    <s v="16977995014"/>
    <m/>
    <m/>
    <m/>
    <n v="210.0977985111947"/>
    <x v="4"/>
    <x v="69"/>
    <x v="1"/>
    <n v="0"/>
    <x v="132"/>
  </r>
  <r>
    <s v="Journal"/>
    <x v="9"/>
    <s v="Data Engineering"/>
    <s v="Data Engineering"/>
    <d v="2024-08-31T00:00:00"/>
    <x v="0"/>
    <s v="52187"/>
    <s v="914882"/>
    <x v="124"/>
    <x v="124"/>
    <m/>
    <m/>
    <m/>
    <m/>
    <n v="1890"/>
    <x v="4"/>
    <x v="11"/>
    <x v="1"/>
    <n v="0"/>
    <x v="139"/>
  </r>
  <r>
    <s v="Journal"/>
    <x v="2"/>
    <s v="Data Engineering"/>
    <s v="Data Engineering"/>
    <d v="2024-08-31T00:00:00"/>
    <x v="0"/>
    <s v="50935"/>
    <s v="893592"/>
    <x v="175"/>
    <x v="175"/>
    <s v="17772846592"/>
    <m/>
    <m/>
    <m/>
    <n v="544.25334471471388"/>
    <x v="4"/>
    <x v="75"/>
    <x v="1"/>
    <n v="0"/>
    <x v="184"/>
  </r>
  <r>
    <s v="Journal"/>
    <x v="2"/>
    <s v="Data Engineering"/>
    <s v="Data Engineering"/>
    <d v="2024-08-31T00:00:00"/>
    <x v="0"/>
    <s v="50555"/>
    <s v="893478"/>
    <x v="155"/>
    <x v="155"/>
    <s v="19584503853"/>
    <m/>
    <m/>
    <m/>
    <n v="520.2421677420059"/>
    <x v="4"/>
    <x v="5"/>
    <x v="1"/>
    <n v="0"/>
    <x v="165"/>
  </r>
  <r>
    <s v="Journal"/>
    <x v="2"/>
    <s v="Data Engineering"/>
    <s v="Data Engineering"/>
    <d v="2024-08-31T00:00:00"/>
    <x v="0"/>
    <s v="49863"/>
    <s v="892313"/>
    <x v="6"/>
    <x v="6"/>
    <s v="16716229170"/>
    <m/>
    <m/>
    <m/>
    <n v="496.23099076929799"/>
    <x v="4"/>
    <x v="29"/>
    <x v="1"/>
    <n v="0"/>
    <x v="41"/>
  </r>
  <r>
    <s v="Journal"/>
    <x v="2"/>
    <s v="Data Engineering"/>
    <s v="Data Engineering"/>
    <d v="2024-08-31T00:00:00"/>
    <x v="0"/>
    <s v="50358"/>
    <s v="893153"/>
    <x v="165"/>
    <x v="165"/>
    <s v="17001802020"/>
    <m/>
    <m/>
    <m/>
    <n v="408.19000853603541"/>
    <x v="4"/>
    <x v="78"/>
    <x v="1"/>
    <n v="0"/>
    <x v="175"/>
  </r>
  <r>
    <s v="Journal"/>
    <x v="2"/>
    <s v="Data Engineering"/>
    <s v="Data Engineering"/>
    <d v="2024-08-31T00:00:00"/>
    <x v="0"/>
    <s v="50222"/>
    <s v="892977"/>
    <x v="161"/>
    <x v="161"/>
    <s v="17001844665"/>
    <m/>
    <m/>
    <m/>
    <n v="240.11176972707966"/>
    <x v="4"/>
    <x v="77"/>
    <x v="1"/>
    <n v="0"/>
    <x v="171"/>
  </r>
  <r>
    <s v="Journal"/>
    <x v="2"/>
    <s v="Data Engineering"/>
    <s v="Data Engineering"/>
    <d v="2024-08-31T00:00:00"/>
    <x v="0"/>
    <s v="51015"/>
    <s v="894105"/>
    <x v="154"/>
    <x v="154"/>
    <s v="17772967350"/>
    <m/>
    <m/>
    <m/>
    <n v="360.16765459061952"/>
    <x v="4"/>
    <x v="75"/>
    <x v="1"/>
    <n v="0"/>
    <x v="164"/>
  </r>
  <r>
    <s v="Journal"/>
    <x v="2"/>
    <s v="Data Engineering"/>
    <s v="Data Engineering"/>
    <d v="2024-08-31T00:00:00"/>
    <x v="0"/>
    <s v="50032"/>
    <s v="892344"/>
    <x v="6"/>
    <x v="6"/>
    <s v="16716229170"/>
    <m/>
    <m/>
    <m/>
    <n v="496.23099076929799"/>
    <x v="4"/>
    <x v="29"/>
    <x v="1"/>
    <n v="0"/>
    <x v="41"/>
  </r>
  <r>
    <s v="Journal"/>
    <x v="2"/>
    <s v="Data Engineering"/>
    <s v="Data Engineering"/>
    <d v="2024-08-31T00:00:00"/>
    <x v="0"/>
    <s v="50646"/>
    <s v="893511"/>
    <x v="151"/>
    <x v="151"/>
    <s v="19901929100"/>
    <m/>
    <m/>
    <m/>
    <n v="520.2421677420059"/>
    <x v="4"/>
    <x v="5"/>
    <x v="1"/>
    <n v="0"/>
    <x v="161"/>
  </r>
  <r>
    <s v="Journal"/>
    <x v="2"/>
    <s v="Data Engineering"/>
    <s v="Data Engineering"/>
    <d v="2024-08-31T00:00:00"/>
    <x v="0"/>
    <s v="49984"/>
    <s v="892845"/>
    <x v="143"/>
    <x v="143"/>
    <s v="16856642182"/>
    <m/>
    <m/>
    <m/>
    <n v="480.22353945415932"/>
    <x v="4"/>
    <x v="5"/>
    <x v="1"/>
    <n v="0"/>
    <x v="154"/>
  </r>
  <r>
    <s v="Journal"/>
    <x v="9"/>
    <s v="Data Engineering"/>
    <s v="Data Engineering"/>
    <d v="2024-08-31T00:00:00"/>
    <x v="0"/>
    <s v="51819"/>
    <s v="901605"/>
    <x v="18"/>
    <x v="18"/>
    <s v="18657995555"/>
    <m/>
    <m/>
    <m/>
    <n v="2523.38"/>
    <x v="4"/>
    <x v="23"/>
    <x v="1"/>
    <n v="0"/>
    <x v="52"/>
  </r>
  <r>
    <s v="Journal"/>
    <x v="2"/>
    <s v="Data Engineering"/>
    <s v="Data Engineering"/>
    <d v="2024-08-31T00:00:00"/>
    <x v="0"/>
    <s v="51301"/>
    <s v="894443"/>
    <x v="117"/>
    <x v="117"/>
    <s v="16977995014"/>
    <m/>
    <m/>
    <m/>
    <n v="464.21608813902071"/>
    <x v="4"/>
    <x v="69"/>
    <x v="1"/>
    <n v="0"/>
    <x v="132"/>
  </r>
  <r>
    <s v="Journal"/>
    <x v="2"/>
    <s v="Data Engineering"/>
    <s v="Data Engineering"/>
    <d v="2024-08-31T00:00:00"/>
    <x v="0"/>
    <s v="50667"/>
    <s v="892736"/>
    <x v="117"/>
    <x v="117"/>
    <s v="16977995014"/>
    <m/>
    <m/>
    <m/>
    <n v="432.20118550874338"/>
    <x v="4"/>
    <x v="69"/>
    <x v="1"/>
    <n v="0"/>
    <x v="132"/>
  </r>
  <r>
    <s v="Journal"/>
    <x v="2"/>
    <s v="Data Engineering"/>
    <s v="Data Engineering"/>
    <d v="2024-08-31T00:00:00"/>
    <x v="0"/>
    <s v="49805"/>
    <s v="892427"/>
    <x v="6"/>
    <x v="6"/>
    <s v="16716229170"/>
    <m/>
    <m/>
    <m/>
    <n v="496.23099076929799"/>
    <x v="4"/>
    <x v="29"/>
    <x v="1"/>
    <n v="0"/>
    <x v="41"/>
  </r>
  <r>
    <s v="Journal"/>
    <x v="2"/>
    <s v="Data Engineering"/>
    <s v="Data Engineering"/>
    <d v="2024-08-31T00:00:00"/>
    <x v="0"/>
    <s v="50180"/>
    <s v="892950"/>
    <x v="143"/>
    <x v="143"/>
    <s v="16856642182"/>
    <m/>
    <m/>
    <m/>
    <n v="560.2607960298526"/>
    <x v="4"/>
    <x v="5"/>
    <x v="1"/>
    <n v="0"/>
    <x v="154"/>
  </r>
  <r>
    <s v="Journal"/>
    <x v="2"/>
    <s v="Data Engineering"/>
    <s v="Data Engineering"/>
    <d v="2024-08-31T00:00:00"/>
    <x v="0"/>
    <s v="50678"/>
    <s v="893656"/>
    <x v="152"/>
    <x v="152"/>
    <s v="18659335221"/>
    <m/>
    <m/>
    <m/>
    <n v="560.2607960298526"/>
    <x v="4"/>
    <x v="5"/>
    <x v="1"/>
    <n v="0"/>
    <x v="162"/>
  </r>
  <r>
    <s v="Journal"/>
    <x v="2"/>
    <s v="Data Engineering"/>
    <s v="Data Engineering"/>
    <d v="2024-08-31T00:00:00"/>
    <x v="0"/>
    <s v="50126"/>
    <s v="892374"/>
    <x v="143"/>
    <x v="143"/>
    <s v="16856642182"/>
    <m/>
    <m/>
    <m/>
    <n v="440.20491116631274"/>
    <x v="4"/>
    <x v="5"/>
    <x v="1"/>
    <n v="0"/>
    <x v="154"/>
  </r>
  <r>
    <s v="Journal"/>
    <x v="2"/>
    <s v="Data Engineering"/>
    <s v="Data Engineering"/>
    <d v="2024-08-31T00:00:00"/>
    <x v="0"/>
    <s v="50091"/>
    <s v="892912"/>
    <x v="143"/>
    <x v="143"/>
    <s v="16856642182"/>
    <m/>
    <m/>
    <m/>
    <n v="536.24961905714463"/>
    <x v="4"/>
    <x v="5"/>
    <x v="1"/>
    <n v="0"/>
    <x v="154"/>
  </r>
  <r>
    <s v="Journal"/>
    <x v="2"/>
    <s v="Data Engineering"/>
    <s v="Data Engineering"/>
    <d v="2024-08-31T00:00:00"/>
    <x v="0"/>
    <s v="50237"/>
    <s v="892525"/>
    <x v="161"/>
    <x v="161"/>
    <s v="17001844665"/>
    <m/>
    <m/>
    <m/>
    <n v="252.11735821343365"/>
    <x v="4"/>
    <x v="77"/>
    <x v="1"/>
    <n v="0"/>
    <x v="171"/>
  </r>
  <r>
    <s v="Journal"/>
    <x v="2"/>
    <s v="Data Engineering"/>
    <s v="Data Engineering"/>
    <d v="2024-08-31T00:00:00"/>
    <x v="0"/>
    <s v="50268"/>
    <s v="893123"/>
    <x v="158"/>
    <x v="158"/>
    <s v="16807042572"/>
    <m/>
    <m/>
    <m/>
    <n v="536.24961905714463"/>
    <x v="4"/>
    <x v="5"/>
    <x v="1"/>
    <n v="0"/>
    <x v="168"/>
  </r>
  <r>
    <s v="Journal"/>
    <x v="2"/>
    <s v="Data Engineering"/>
    <s v="Data Engineering"/>
    <d v="2024-08-31T00:00:00"/>
    <x v="0"/>
    <s v="50925"/>
    <s v="892570"/>
    <x v="175"/>
    <x v="175"/>
    <s v="17772846592"/>
    <m/>
    <m/>
    <m/>
    <n v="612.28501280405317"/>
    <x v="4"/>
    <x v="75"/>
    <x v="1"/>
    <n v="0"/>
    <x v="184"/>
  </r>
  <r>
    <s v="Journal"/>
    <x v="2"/>
    <s v="Data Engineering"/>
    <s v="Data Engineering"/>
    <d v="2024-08-31T00:00:00"/>
    <x v="0"/>
    <s v="51284"/>
    <s v="894439"/>
    <x v="117"/>
    <x v="117"/>
    <s v="16977995014"/>
    <m/>
    <m/>
    <m/>
    <n v="240.11176972707966"/>
    <x v="4"/>
    <x v="69"/>
    <x v="1"/>
    <n v="0"/>
    <x v="132"/>
  </r>
  <r>
    <s v="Journal"/>
    <x v="2"/>
    <s v="Data Engineering"/>
    <s v="Data Engineering"/>
    <d v="2024-08-31T00:00:00"/>
    <x v="0"/>
    <s v="50514"/>
    <s v="892995"/>
    <x v="155"/>
    <x v="155"/>
    <s v="19584503853"/>
    <m/>
    <m/>
    <m/>
    <n v="520.2421677420059"/>
    <x v="4"/>
    <x v="5"/>
    <x v="1"/>
    <n v="0"/>
    <x v="165"/>
  </r>
  <r>
    <s v="Journal"/>
    <x v="2"/>
    <s v="Data Engineering"/>
    <s v="Data Engineering"/>
    <d v="2024-08-31T00:00:00"/>
    <x v="0"/>
    <s v="50569"/>
    <s v="893484"/>
    <x v="117"/>
    <x v="117"/>
    <s v="16977995014"/>
    <m/>
    <m/>
    <m/>
    <n v="360.16765459061952"/>
    <x v="4"/>
    <x v="69"/>
    <x v="1"/>
    <n v="0"/>
    <x v="132"/>
  </r>
  <r>
    <s v="Journal"/>
    <x v="1"/>
    <s v="Data Engineering"/>
    <s v="Data Engineering"/>
    <d v="2024-08-31T00:00:00"/>
    <x v="0"/>
    <s v="49427"/>
    <s v="889901"/>
    <x v="177"/>
    <x v="177"/>
    <m/>
    <m/>
    <m/>
    <m/>
    <n v="16054.034771951301"/>
    <x v="1"/>
    <x v="12"/>
    <x v="1"/>
    <n v="0"/>
    <x v="15"/>
  </r>
  <r>
    <s v="Journal"/>
    <x v="1"/>
    <s v="Data Engineering"/>
    <s v="Data Engineering"/>
    <d v="2024-08-31T00:00:00"/>
    <x v="0"/>
    <s v="49554"/>
    <s v="890028"/>
    <x v="171"/>
    <x v="171"/>
    <m/>
    <m/>
    <m/>
    <m/>
    <n v="1483.2875405691398"/>
    <x v="1"/>
    <x v="6"/>
    <x v="1"/>
    <n v="0"/>
    <x v="181"/>
  </r>
  <r>
    <s v="Journal"/>
    <x v="9"/>
    <s v="Data Engineering"/>
    <s v="Data Engineering"/>
    <d v="2024-08-31T00:00:00"/>
    <x v="0"/>
    <s v="49248"/>
    <s v="887956"/>
    <x v="8"/>
    <x v="8"/>
    <s v="17576467343"/>
    <m/>
    <m/>
    <s v="Retainer Revenue Recognition"/>
    <n v="9046.7900000000009"/>
    <x v="4"/>
    <x v="30"/>
    <x v="1"/>
    <n v="0"/>
    <x v="43"/>
  </r>
  <r>
    <s v="Journal"/>
    <x v="2"/>
    <s v="Data Engineering"/>
    <s v="Data Engineering"/>
    <d v="2024-08-31T00:00:00"/>
    <x v="0"/>
    <s v="51158"/>
    <s v="894349"/>
    <x v="117"/>
    <x v="117"/>
    <s v="16977995014"/>
    <m/>
    <m/>
    <m/>
    <n v="360.16765459061952"/>
    <x v="4"/>
    <x v="69"/>
    <x v="1"/>
    <n v="0"/>
    <x v="132"/>
  </r>
  <r>
    <s v="Journal"/>
    <x v="2"/>
    <s v="Data Engineering"/>
    <s v="Data Engineering"/>
    <d v="2024-08-31T00:00:00"/>
    <x v="0"/>
    <s v="51367"/>
    <s v="894513"/>
    <x v="142"/>
    <x v="142"/>
    <s v="19584717835"/>
    <m/>
    <m/>
    <m/>
    <n v="560.2607960298526"/>
    <x v="4"/>
    <x v="5"/>
    <x v="1"/>
    <n v="0"/>
    <x v="153"/>
  </r>
  <r>
    <s v="Journal"/>
    <x v="2"/>
    <s v="Data Engineering"/>
    <s v="Data Engineering"/>
    <d v="2024-08-31T00:00:00"/>
    <x v="0"/>
    <s v="50720"/>
    <s v="893677"/>
    <x v="117"/>
    <x v="117"/>
    <s v="16977995014"/>
    <m/>
    <m/>
    <m/>
    <n v="432.20118550874338"/>
    <x v="4"/>
    <x v="69"/>
    <x v="1"/>
    <n v="0"/>
    <x v="132"/>
  </r>
  <r>
    <s v="Journal"/>
    <x v="2"/>
    <s v="Data Engineering"/>
    <s v="Data Engineering"/>
    <d v="2024-08-31T00:00:00"/>
    <x v="0"/>
    <s v="50364"/>
    <s v="892724"/>
    <x v="165"/>
    <x v="165"/>
    <s v="17001802020"/>
    <m/>
    <m/>
    <m/>
    <n v="408.19000853603541"/>
    <x v="4"/>
    <x v="78"/>
    <x v="1"/>
    <n v="0"/>
    <x v="175"/>
  </r>
  <r>
    <s v="Journal"/>
    <x v="2"/>
    <s v="Data Engineering"/>
    <s v="Data Engineering"/>
    <d v="2024-08-31T00:00:00"/>
    <x v="0"/>
    <s v="51289"/>
    <s v="894440"/>
    <x v="157"/>
    <x v="157"/>
    <s v="16592846934"/>
    <m/>
    <m/>
    <m/>
    <n v="360.16765459061952"/>
    <x v="4"/>
    <x v="79"/>
    <x v="1"/>
    <n v="0"/>
    <x v="167"/>
  </r>
  <r>
    <s v="Journal"/>
    <x v="2"/>
    <s v="Data Engineering"/>
    <s v="Data Engineering"/>
    <d v="2024-08-31T00:00:00"/>
    <x v="0"/>
    <s v="50166"/>
    <s v="892385"/>
    <x v="144"/>
    <x v="144"/>
    <s v="17583740188"/>
    <m/>
    <m/>
    <m/>
    <n v="258.12015245661064"/>
    <x v="4"/>
    <x v="76"/>
    <x v="1"/>
    <n v="0"/>
    <x v="155"/>
  </r>
  <r>
    <s v="Journal"/>
    <x v="2"/>
    <s v="Data Engineering"/>
    <s v="Data Engineering"/>
    <d v="2024-08-31T00:00:00"/>
    <x v="0"/>
    <s v="51026"/>
    <s v="893969"/>
    <x v="117"/>
    <x v="117"/>
    <s v="16977995014"/>
    <m/>
    <m/>
    <m/>
    <n v="320.14902630277288"/>
    <x v="4"/>
    <x v="69"/>
    <x v="1"/>
    <n v="0"/>
    <x v="132"/>
  </r>
  <r>
    <s v="Journal"/>
    <x v="2"/>
    <s v="Data Engineering"/>
    <s v="Data Engineering"/>
    <d v="2024-08-31T00:00:00"/>
    <x v="0"/>
    <s v="50779"/>
    <s v="892559"/>
    <x v="141"/>
    <x v="141"/>
    <s v="17771226635"/>
    <m/>
    <m/>
    <m/>
    <n v="392.1825572208968"/>
    <x v="4"/>
    <x v="75"/>
    <x v="1"/>
    <n v="0"/>
    <x v="152"/>
  </r>
  <r>
    <s v="Journal"/>
    <x v="2"/>
    <s v="Data Engineering"/>
    <s v="Data Engineering"/>
    <d v="2024-08-31T00:00:00"/>
    <x v="0"/>
    <s v="51050"/>
    <s v="894113"/>
    <x v="147"/>
    <x v="147"/>
    <s v="17772859452"/>
    <m/>
    <m/>
    <m/>
    <n v="648.30177826311512"/>
    <x v="4"/>
    <x v="75"/>
    <x v="1"/>
    <n v="0"/>
    <x v="157"/>
  </r>
  <r>
    <s v="Journal"/>
    <x v="2"/>
    <s v="Data Engineering"/>
    <s v="Data Engineering"/>
    <d v="2024-08-31T00:00:00"/>
    <x v="0"/>
    <s v="49916"/>
    <s v="892794"/>
    <x v="143"/>
    <x v="143"/>
    <s v="16856642182"/>
    <m/>
    <m/>
    <m/>
    <n v="560.2607960298526"/>
    <x v="4"/>
    <x v="5"/>
    <x v="1"/>
    <n v="0"/>
    <x v="154"/>
  </r>
  <r>
    <s v="Journal"/>
    <x v="2"/>
    <s v="Data Engineering"/>
    <s v="Data Engineering"/>
    <d v="2024-08-31T00:00:00"/>
    <x v="0"/>
    <s v="50413"/>
    <s v="893279"/>
    <x v="159"/>
    <x v="159"/>
    <s v="17692058278"/>
    <m/>
    <m/>
    <m/>
    <n v="400.1862828784661"/>
    <x v="4"/>
    <x v="78"/>
    <x v="1"/>
    <n v="0"/>
    <x v="169"/>
  </r>
  <r>
    <s v="Journal"/>
    <x v="2"/>
    <s v="Data Engineering"/>
    <s v="Data Engineering"/>
    <d v="2024-08-31T00:00:00"/>
    <x v="0"/>
    <s v="50456"/>
    <s v="893404"/>
    <x v="117"/>
    <x v="117"/>
    <s v="16977995014"/>
    <m/>
    <m/>
    <m/>
    <n v="320.14902630277288"/>
    <x v="4"/>
    <x v="69"/>
    <x v="1"/>
    <n v="0"/>
    <x v="132"/>
  </r>
  <r>
    <s v="Journal"/>
    <x v="2"/>
    <s v="Data Engineering"/>
    <s v="Data Engineering"/>
    <d v="2024-08-31T00:00:00"/>
    <x v="0"/>
    <s v="50848"/>
    <s v="893754"/>
    <x v="117"/>
    <x v="117"/>
    <s v="16977995014"/>
    <m/>
    <m/>
    <m/>
    <n v="464.21608813902071"/>
    <x v="4"/>
    <x v="69"/>
    <x v="1"/>
    <n v="0"/>
    <x v="132"/>
  </r>
  <r>
    <s v="Journal"/>
    <x v="2"/>
    <s v="Data Engineering"/>
    <s v="Data Engineering"/>
    <d v="2024-08-31T00:00:00"/>
    <x v="0"/>
    <s v="50052"/>
    <s v="892893"/>
    <x v="6"/>
    <x v="6"/>
    <s v="16716229170"/>
    <m/>
    <m/>
    <m/>
    <n v="400.1862828784661"/>
    <x v="4"/>
    <x v="29"/>
    <x v="1"/>
    <n v="0"/>
    <x v="41"/>
  </r>
  <r>
    <s v="Journal"/>
    <x v="2"/>
    <s v="Data Engineering"/>
    <s v="Data Engineering"/>
    <d v="2024-08-31T00:00:00"/>
    <x v="0"/>
    <s v="50006"/>
    <s v="892858"/>
    <x v="6"/>
    <x v="6"/>
    <s v="16716229170"/>
    <m/>
    <m/>
    <m/>
    <n v="336.15647761791155"/>
    <x v="4"/>
    <x v="29"/>
    <x v="1"/>
    <n v="0"/>
    <x v="41"/>
  </r>
  <r>
    <s v="Journal"/>
    <x v="2"/>
    <s v="Data Engineering"/>
    <s v="Data Engineering"/>
    <d v="2024-08-31T00:00:00"/>
    <x v="0"/>
    <s v="50660"/>
    <s v="893649"/>
    <x v="152"/>
    <x v="152"/>
    <s v="18659335221"/>
    <m/>
    <m/>
    <m/>
    <n v="560.2607960298526"/>
    <x v="4"/>
    <x v="5"/>
    <x v="1"/>
    <n v="0"/>
    <x v="162"/>
  </r>
  <r>
    <s v="Journal"/>
    <x v="2"/>
    <s v="Data Engineering"/>
    <s v="Data Engineering"/>
    <d v="2024-08-31T00:00:00"/>
    <x v="0"/>
    <s v="49967"/>
    <s v="892693"/>
    <x v="143"/>
    <x v="143"/>
    <s v="16856642182"/>
    <m/>
    <m/>
    <m/>
    <n v="440.20491116631274"/>
    <x v="4"/>
    <x v="5"/>
    <x v="1"/>
    <n v="0"/>
    <x v="154"/>
  </r>
  <r>
    <s v="Journal"/>
    <x v="2"/>
    <s v="Data Engineering"/>
    <s v="Data Engineering"/>
    <d v="2024-08-31T00:00:00"/>
    <x v="0"/>
    <s v="49855"/>
    <s v="892459"/>
    <x v="6"/>
    <x v="6"/>
    <s v="16716229170"/>
    <m/>
    <m/>
    <m/>
    <n v="400.1862828784661"/>
    <x v="4"/>
    <x v="29"/>
    <x v="1"/>
    <n v="0"/>
    <x v="41"/>
  </r>
  <r>
    <s v="Journal"/>
    <x v="2"/>
    <s v="Data Engineering"/>
    <s v="Data Engineering"/>
    <d v="2024-08-31T00:00:00"/>
    <x v="0"/>
    <s v="50066"/>
    <s v="892900"/>
    <x v="6"/>
    <x v="6"/>
    <s v="16716229170"/>
    <m/>
    <m/>
    <m/>
    <n v="496.23099076929799"/>
    <x v="4"/>
    <x v="29"/>
    <x v="1"/>
    <n v="0"/>
    <x v="41"/>
  </r>
  <r>
    <s v="Journal"/>
    <x v="2"/>
    <s v="Data Engineering"/>
    <s v="Data Engineering"/>
    <d v="2024-08-31T00:00:00"/>
    <x v="0"/>
    <s v="50263"/>
    <s v="893119"/>
    <x v="146"/>
    <x v="146"/>
    <s v="17581549176"/>
    <m/>
    <m/>
    <m/>
    <n v="240.11176972707966"/>
    <x v="4"/>
    <x v="77"/>
    <x v="1"/>
    <n v="0"/>
    <x v="156"/>
  </r>
  <r>
    <s v="Journal"/>
    <x v="2"/>
    <s v="Data Engineering"/>
    <s v="Data Engineering"/>
    <d v="2024-08-31T00:00:00"/>
    <x v="0"/>
    <s v="50377"/>
    <s v="893258"/>
    <x v="165"/>
    <x v="165"/>
    <s v="17001802020"/>
    <m/>
    <m/>
    <m/>
    <n v="408.19000853603541"/>
    <x v="4"/>
    <x v="78"/>
    <x v="1"/>
    <n v="0"/>
    <x v="175"/>
  </r>
  <r>
    <s v="Journal"/>
    <x v="2"/>
    <s v="Data Engineering"/>
    <s v="Data Engineering"/>
    <d v="2024-08-31T00:00:00"/>
    <x v="0"/>
    <s v="50251"/>
    <s v="893194"/>
    <x v="161"/>
    <x v="161"/>
    <s v="17001844665"/>
    <m/>
    <m/>
    <m/>
    <n v="240.11176972707966"/>
    <x v="4"/>
    <x v="77"/>
    <x v="1"/>
    <n v="0"/>
    <x v="171"/>
  </r>
  <r>
    <s v="Journal"/>
    <x v="2"/>
    <s v="Data Engineering"/>
    <s v="Data Engineering"/>
    <d v="2024-08-31T00:00:00"/>
    <x v="0"/>
    <s v="50557"/>
    <s v="893189"/>
    <x v="155"/>
    <x v="155"/>
    <s v="19584503853"/>
    <m/>
    <m/>
    <m/>
    <n v="560.2607960298526"/>
    <x v="4"/>
    <x v="5"/>
    <x v="1"/>
    <n v="0"/>
    <x v="165"/>
  </r>
  <r>
    <s v="Journal"/>
    <x v="9"/>
    <s v="Data Engineering"/>
    <s v="Data Engineering"/>
    <d v="2024-08-31T00:00:00"/>
    <x v="0"/>
    <s v="49225"/>
    <s v="887941"/>
    <x v="43"/>
    <x v="43"/>
    <s v="19572025691"/>
    <m/>
    <m/>
    <s v="Retainer Revenue Recognition"/>
    <n v="24359.439999999999"/>
    <x v="4"/>
    <x v="15"/>
    <x v="1"/>
    <n v="0"/>
    <x v="18"/>
  </r>
  <r>
    <s v="Journal"/>
    <x v="2"/>
    <s v="Data Engineering"/>
    <s v="Data Engineering"/>
    <d v="2024-08-31T00:00:00"/>
    <x v="0"/>
    <s v="50243"/>
    <s v="892986"/>
    <x v="161"/>
    <x v="161"/>
    <s v="17001844665"/>
    <m/>
    <m/>
    <m/>
    <n v="210.0977985111947"/>
    <x v="4"/>
    <x v="77"/>
    <x v="1"/>
    <n v="0"/>
    <x v="171"/>
  </r>
  <r>
    <s v="Journal"/>
    <x v="2"/>
    <s v="Data Engineering"/>
    <s v="Data Engineering"/>
    <d v="2024-08-31T00:00:00"/>
    <x v="0"/>
    <s v="51149"/>
    <s v="894340"/>
    <x v="117"/>
    <x v="117"/>
    <s v="16977995014"/>
    <m/>
    <m/>
    <m/>
    <n v="464.21608813902071"/>
    <x v="4"/>
    <x v="69"/>
    <x v="1"/>
    <n v="0"/>
    <x v="132"/>
  </r>
  <r>
    <s v="Journal"/>
    <x v="2"/>
    <s v="Data Engineering"/>
    <s v="Data Engineering"/>
    <d v="2024-08-31T00:00:00"/>
    <x v="0"/>
    <s v="50467"/>
    <s v="893179"/>
    <x v="166"/>
    <x v="166"/>
    <s v="18262439992"/>
    <m/>
    <m/>
    <m/>
    <n v="504.23471642686729"/>
    <x v="4"/>
    <x v="5"/>
    <x v="1"/>
    <n v="0"/>
    <x v="176"/>
  </r>
  <r>
    <s v="Journal"/>
    <x v="2"/>
    <s v="Data Engineering"/>
    <s v="Data Engineering"/>
    <d v="2024-08-31T00:00:00"/>
    <x v="0"/>
    <s v="49821"/>
    <s v="892433"/>
    <x v="6"/>
    <x v="6"/>
    <s v="16716229170"/>
    <m/>
    <m/>
    <m/>
    <n v="580.27011017377583"/>
    <x v="4"/>
    <x v="29"/>
    <x v="1"/>
    <n v="0"/>
    <x v="41"/>
  </r>
  <r>
    <s v="Journal"/>
    <x v="2"/>
    <s v="Data Engineering"/>
    <s v="Data Engineering"/>
    <d v="2024-08-31T00:00:00"/>
    <x v="0"/>
    <s v="50186"/>
    <s v="892956"/>
    <x v="143"/>
    <x v="143"/>
    <s v="16856642182"/>
    <m/>
    <m/>
    <m/>
    <n v="440.20491116631274"/>
    <x v="4"/>
    <x v="5"/>
    <x v="1"/>
    <n v="0"/>
    <x v="154"/>
  </r>
  <r>
    <s v="Journal"/>
    <x v="2"/>
    <s v="Data Engineering"/>
    <s v="Data Engineering"/>
    <d v="2024-08-31T00:00:00"/>
    <x v="0"/>
    <s v="50133"/>
    <s v="892932"/>
    <x v="164"/>
    <x v="164"/>
    <m/>
    <m/>
    <m/>
    <m/>
    <n v="312.14530064520358"/>
    <x v="4"/>
    <x v="76"/>
    <x v="1"/>
    <n v="0"/>
    <x v="174"/>
  </r>
  <r>
    <s v="Journal"/>
    <x v="2"/>
    <s v="Data Engineering"/>
    <s v="Data Engineering"/>
    <d v="2024-08-31T00:00:00"/>
    <x v="0"/>
    <s v="51017"/>
    <s v="894107"/>
    <x v="154"/>
    <x v="154"/>
    <s v="17772967350"/>
    <m/>
    <m/>
    <m/>
    <n v="376.17510590575813"/>
    <x v="4"/>
    <x v="75"/>
    <x v="1"/>
    <n v="0"/>
    <x v="164"/>
  </r>
  <r>
    <s v="Journal"/>
    <x v="2"/>
    <s v="Data Engineering"/>
    <s v="Data Engineering"/>
    <d v="2024-08-31T00:00:00"/>
    <x v="0"/>
    <s v="50090"/>
    <s v="892714"/>
    <x v="6"/>
    <x v="6"/>
    <s v="16716229170"/>
    <m/>
    <m/>
    <m/>
    <n v="638.29712119115345"/>
    <x v="4"/>
    <x v="29"/>
    <x v="1"/>
    <n v="0"/>
    <x v="41"/>
  </r>
  <r>
    <s v="Journal"/>
    <x v="2"/>
    <s v="Data Engineering"/>
    <s v="Data Engineering"/>
    <d v="2024-08-31T00:00:00"/>
    <x v="0"/>
    <s v="50486"/>
    <s v="893427"/>
    <x v="117"/>
    <x v="117"/>
    <s v="16977995014"/>
    <m/>
    <m/>
    <m/>
    <n v="480.22353945415932"/>
    <x v="4"/>
    <x v="69"/>
    <x v="1"/>
    <n v="0"/>
    <x v="132"/>
  </r>
  <r>
    <s v="Journal"/>
    <x v="2"/>
    <s v="Data Engineering"/>
    <s v="Data Engineering"/>
    <d v="2024-08-31T00:00:00"/>
    <x v="0"/>
    <s v="50637"/>
    <s v="893636"/>
    <x v="117"/>
    <x v="117"/>
    <s v="16977995014"/>
    <m/>
    <m/>
    <m/>
    <n v="380.17696873454281"/>
    <x v="4"/>
    <x v="69"/>
    <x v="1"/>
    <n v="0"/>
    <x v="132"/>
  </r>
  <r>
    <s v="Journal"/>
    <x v="2"/>
    <s v="Data Engineering"/>
    <s v="Data Engineering"/>
    <d v="2024-08-31T00:00:00"/>
    <x v="0"/>
    <s v="51169"/>
    <s v="892583"/>
    <x v="168"/>
    <x v="168"/>
    <s v="17772618578"/>
    <m/>
    <m/>
    <m/>
    <n v="560.2607960298526"/>
    <x v="4"/>
    <x v="75"/>
    <x v="1"/>
    <n v="0"/>
    <x v="178"/>
  </r>
  <r>
    <s v="Journal"/>
    <x v="2"/>
    <s v="Data Engineering"/>
    <s v="Data Engineering"/>
    <d v="2024-08-31T00:00:00"/>
    <x v="0"/>
    <s v="50616"/>
    <s v="892734"/>
    <x v="151"/>
    <x v="151"/>
    <s v="19901929100"/>
    <m/>
    <m/>
    <m/>
    <n v="520.2421677420059"/>
    <x v="4"/>
    <x v="5"/>
    <x v="1"/>
    <n v="0"/>
    <x v="161"/>
  </r>
  <r>
    <s v="Journal"/>
    <x v="2"/>
    <s v="Data Engineering"/>
    <s v="Data Engineering"/>
    <d v="2024-08-31T00:00:00"/>
    <x v="0"/>
    <s v="50350"/>
    <s v="892540"/>
    <x v="148"/>
    <x v="148"/>
    <s v="18243049512"/>
    <m/>
    <m/>
    <m/>
    <n v="440.20491116631274"/>
    <x v="4"/>
    <x v="5"/>
    <x v="1"/>
    <n v="0"/>
    <x v="158"/>
  </r>
  <r>
    <s v="Journal"/>
    <x v="2"/>
    <s v="Data Engineering"/>
    <s v="Data Engineering"/>
    <d v="2024-08-31T00:00:00"/>
    <x v="0"/>
    <s v="50029"/>
    <s v="892881"/>
    <x v="143"/>
    <x v="143"/>
    <s v="16856642182"/>
    <m/>
    <m/>
    <m/>
    <n v="560.2607960298526"/>
    <x v="4"/>
    <x v="5"/>
    <x v="1"/>
    <n v="0"/>
    <x v="154"/>
  </r>
  <r>
    <s v="Journal"/>
    <x v="2"/>
    <s v="Data Engineering"/>
    <s v="Data Engineering"/>
    <d v="2024-08-31T00:00:00"/>
    <x v="0"/>
    <s v="50000"/>
    <s v="892339"/>
    <x v="143"/>
    <x v="143"/>
    <s v="16856642182"/>
    <m/>
    <m/>
    <m/>
    <n v="480.22353945415932"/>
    <x v="4"/>
    <x v="5"/>
    <x v="1"/>
    <n v="0"/>
    <x v="154"/>
  </r>
  <r>
    <s v="Journal"/>
    <x v="2"/>
    <s v="Data Engineering"/>
    <s v="Data Engineering"/>
    <d v="2024-08-31T00:00:00"/>
    <x v="0"/>
    <s v="50265"/>
    <s v="893121"/>
    <x v="146"/>
    <x v="146"/>
    <s v="17581549176"/>
    <m/>
    <m/>
    <m/>
    <n v="280.1303980149263"/>
    <x v="4"/>
    <x v="77"/>
    <x v="1"/>
    <n v="0"/>
    <x v="156"/>
  </r>
  <r>
    <s v="Journal"/>
    <x v="2"/>
    <s v="Data Engineering"/>
    <s v="Data Engineering"/>
    <d v="2024-08-31T00:00:00"/>
    <x v="0"/>
    <s v="50875"/>
    <s v="893579"/>
    <x v="141"/>
    <x v="141"/>
    <s v="17771226635"/>
    <m/>
    <m/>
    <m/>
    <n v="384.17883156332749"/>
    <x v="4"/>
    <x v="75"/>
    <x v="1"/>
    <n v="0"/>
    <x v="152"/>
  </r>
  <r>
    <s v="Journal"/>
    <x v="2"/>
    <s v="Data Engineering"/>
    <s v="Data Engineering"/>
    <d v="2024-08-31T00:00:00"/>
    <x v="0"/>
    <s v="51372"/>
    <s v="894486"/>
    <x v="157"/>
    <x v="157"/>
    <s v="16592846934"/>
    <m/>
    <m/>
    <m/>
    <n v="360.16765459061952"/>
    <x v="4"/>
    <x v="79"/>
    <x v="1"/>
    <n v="0"/>
    <x v="167"/>
  </r>
  <r>
    <s v="Journal"/>
    <x v="9"/>
    <s v="Data Engineering"/>
    <s v="Data Engineering"/>
    <d v="2024-08-31T00:00:00"/>
    <x v="0"/>
    <s v="51805"/>
    <s v="901509"/>
    <x v="18"/>
    <x v="18"/>
    <s v="18657995555"/>
    <m/>
    <m/>
    <m/>
    <n v="32467.7"/>
    <x v="4"/>
    <x v="23"/>
    <x v="1"/>
    <n v="0"/>
    <x v="52"/>
  </r>
  <r>
    <s v="Journal"/>
    <x v="2"/>
    <s v="Data Engineering"/>
    <s v="Data Engineering"/>
    <d v="2024-08-31T00:00:00"/>
    <x v="0"/>
    <s v="50887"/>
    <s v="892566"/>
    <x v="141"/>
    <x v="141"/>
    <s v="17771226635"/>
    <m/>
    <m/>
    <m/>
    <n v="392.1825572208968"/>
    <x v="4"/>
    <x v="75"/>
    <x v="1"/>
    <n v="0"/>
    <x v="152"/>
  </r>
  <r>
    <s v="Journal"/>
    <x v="2"/>
    <s v="Data Engineering"/>
    <s v="Data Engineering"/>
    <d v="2024-08-31T00:00:00"/>
    <x v="0"/>
    <s v="49758"/>
    <s v="892394"/>
    <x v="157"/>
    <x v="157"/>
    <s v="16592846934"/>
    <m/>
    <m/>
    <m/>
    <n v="360.16765459061952"/>
    <x v="4"/>
    <x v="79"/>
    <x v="1"/>
    <n v="0"/>
    <x v="167"/>
  </r>
  <r>
    <s v="Journal"/>
    <x v="2"/>
    <s v="Data Engineering"/>
    <s v="Data Engineering"/>
    <d v="2024-08-31T00:00:00"/>
    <x v="0"/>
    <s v="49986"/>
    <s v="892846"/>
    <x v="143"/>
    <x v="143"/>
    <s v="16856642182"/>
    <m/>
    <m/>
    <m/>
    <n v="440.20491116631274"/>
    <x v="4"/>
    <x v="5"/>
    <x v="1"/>
    <n v="0"/>
    <x v="154"/>
  </r>
  <r>
    <s v="Journal"/>
    <x v="2"/>
    <s v="Data Engineering"/>
    <s v="Data Engineering"/>
    <d v="2024-08-31T00:00:00"/>
    <x v="0"/>
    <s v="50297"/>
    <s v="893217"/>
    <x v="146"/>
    <x v="146"/>
    <s v="17581549176"/>
    <m/>
    <m/>
    <m/>
    <n v="280.1303980149263"/>
    <x v="4"/>
    <x v="77"/>
    <x v="1"/>
    <n v="0"/>
    <x v="156"/>
  </r>
  <r>
    <s v="Journal"/>
    <x v="9"/>
    <s v="Data Engineering"/>
    <s v="Data Engineering"/>
    <d v="2024-08-31T00:00:00"/>
    <x v="0"/>
    <s v="49256"/>
    <s v="887965"/>
    <x v="9"/>
    <x v="9"/>
    <s v="17731619858"/>
    <m/>
    <m/>
    <s v="Retainer Revenue Recognition"/>
    <n v="25374.35"/>
    <x v="4"/>
    <x v="31"/>
    <x v="1"/>
    <n v="0"/>
    <x v="44"/>
  </r>
  <r>
    <s v="Journal"/>
    <x v="2"/>
    <s v="Data Engineering"/>
    <s v="Data Engineering"/>
    <d v="2024-08-31T00:00:00"/>
    <x v="0"/>
    <s v="51180"/>
    <s v="894358"/>
    <x v="117"/>
    <x v="117"/>
    <s v="16977995014"/>
    <m/>
    <m/>
    <m/>
    <n v="320.14902630277288"/>
    <x v="4"/>
    <x v="69"/>
    <x v="1"/>
    <n v="0"/>
    <x v="132"/>
  </r>
  <r>
    <s v="Journal"/>
    <x v="2"/>
    <s v="Data Engineering"/>
    <s v="Data Engineering"/>
    <d v="2024-08-31T00:00:00"/>
    <x v="0"/>
    <s v="51103"/>
    <s v="894131"/>
    <x v="117"/>
    <x v="117"/>
    <s v="16977995014"/>
    <m/>
    <m/>
    <m/>
    <n v="464.21608813902071"/>
    <x v="4"/>
    <x v="69"/>
    <x v="1"/>
    <n v="0"/>
    <x v="132"/>
  </r>
  <r>
    <s v="Journal"/>
    <x v="2"/>
    <s v="Data Engineering"/>
    <s v="Data Engineering"/>
    <d v="2024-08-31T00:00:00"/>
    <x v="0"/>
    <s v="50178"/>
    <s v="892523"/>
    <x v="144"/>
    <x v="144"/>
    <s v="17583740188"/>
    <m/>
    <m/>
    <m/>
    <n v="258.12015245661064"/>
    <x v="4"/>
    <x v="76"/>
    <x v="1"/>
    <n v="0"/>
    <x v="155"/>
  </r>
  <r>
    <s v="Journal"/>
    <x v="9"/>
    <s v="Data Engineering"/>
    <s v="Data Engineering"/>
    <d v="2024-08-31T00:00:00"/>
    <x v="0"/>
    <s v="51614"/>
    <s v="901176"/>
    <x v="20"/>
    <x v="20"/>
    <s v="20194098727"/>
    <m/>
    <m/>
    <m/>
    <n v="-19890"/>
    <x v="4"/>
    <x v="3"/>
    <x v="1"/>
    <n v="0"/>
    <x v="54"/>
  </r>
  <r>
    <s v="Journal"/>
    <x v="2"/>
    <s v="Data Engineering"/>
    <s v="Data Engineering"/>
    <d v="2024-08-31T00:00:00"/>
    <x v="0"/>
    <s v="50430"/>
    <s v="893286"/>
    <x v="166"/>
    <x v="166"/>
    <s v="18262439992"/>
    <m/>
    <m/>
    <m/>
    <n v="504.23471642686729"/>
    <x v="4"/>
    <x v="5"/>
    <x v="1"/>
    <n v="0"/>
    <x v="176"/>
  </r>
  <r>
    <s v="Journal"/>
    <x v="2"/>
    <s v="Data Engineering"/>
    <s v="Data Engineering"/>
    <d v="2024-08-31T00:00:00"/>
    <x v="0"/>
    <s v="51422"/>
    <s v="892770"/>
    <x v="145"/>
    <x v="145"/>
    <s v="17806464279"/>
    <m/>
    <m/>
    <m/>
    <n v="180.08382729530976"/>
    <x v="4"/>
    <x v="16"/>
    <x v="1"/>
    <n v="0"/>
    <x v="19"/>
  </r>
  <r>
    <s v="Journal"/>
    <x v="2"/>
    <s v="Data Engineering"/>
    <s v="Data Engineering"/>
    <d v="2024-08-31T00:00:00"/>
    <x v="0"/>
    <s v="51087"/>
    <s v="894300"/>
    <x v="147"/>
    <x v="147"/>
    <s v="17772859452"/>
    <m/>
    <m/>
    <m/>
    <n v="520.2421677420059"/>
    <x v="4"/>
    <x v="75"/>
    <x v="1"/>
    <n v="0"/>
    <x v="157"/>
  </r>
  <r>
    <s v="Journal"/>
    <x v="9"/>
    <s v="Data Engineering"/>
    <s v="Data Engineering"/>
    <d v="2024-08-31T00:00:00"/>
    <x v="0"/>
    <s v="52166"/>
    <s v="913919"/>
    <x v="0"/>
    <x v="0"/>
    <m/>
    <s v="ICC 834 Franklin Templeton : Franklin Templeton - PMO+Engineering Tiger Team"/>
    <m/>
    <s v="TopSide Management Book Elim related to project ICC 834 Franklin Templeton : Franklin Templeton - PMO+Engineering Tiger Team"/>
    <n v="-237.11"/>
    <x v="4"/>
    <x v="1"/>
    <x v="1"/>
    <s v="ICC 834 Franklin Templeton : Franklin Templeton - PMO+Engineering Tiger Team"/>
    <x v="20"/>
  </r>
  <r>
    <s v="Journal"/>
    <x v="2"/>
    <s v="Data Engineering"/>
    <s v="Data Engineering"/>
    <d v="2024-08-31T00:00:00"/>
    <x v="0"/>
    <s v="50157"/>
    <s v="892941"/>
    <x v="143"/>
    <x v="143"/>
    <s v="16856642182"/>
    <m/>
    <m/>
    <m/>
    <n v="560.2607960298526"/>
    <x v="4"/>
    <x v="5"/>
    <x v="1"/>
    <n v="0"/>
    <x v="154"/>
  </r>
  <r>
    <s v="Journal"/>
    <x v="2"/>
    <s v="Data Engineering"/>
    <s v="Data Engineering"/>
    <d v="2024-08-31T00:00:00"/>
    <x v="0"/>
    <s v="51070"/>
    <s v="894122"/>
    <x v="147"/>
    <x v="147"/>
    <s v="17772859452"/>
    <m/>
    <m/>
    <m/>
    <n v="648.30177826311512"/>
    <x v="4"/>
    <x v="75"/>
    <x v="1"/>
    <n v="0"/>
    <x v="157"/>
  </r>
  <r>
    <s v="Journal"/>
    <x v="2"/>
    <s v="Data Engineering"/>
    <s v="Data Engineering"/>
    <d v="2024-08-31T00:00:00"/>
    <x v="0"/>
    <s v="50982"/>
    <s v="893938"/>
    <x v="117"/>
    <x v="117"/>
    <s v="16977995014"/>
    <m/>
    <m/>
    <m/>
    <n v="320.14902630277288"/>
    <x v="4"/>
    <x v="69"/>
    <x v="1"/>
    <n v="0"/>
    <x v="132"/>
  </r>
  <r>
    <s v="Journal"/>
    <x v="2"/>
    <s v="Data Engineering"/>
    <s v="Data Engineering"/>
    <d v="2024-08-31T00:00:00"/>
    <x v="0"/>
    <s v="50985"/>
    <s v="893941"/>
    <x v="154"/>
    <x v="154"/>
    <s v="17772967350"/>
    <m/>
    <m/>
    <m/>
    <n v="376.17510590575813"/>
    <x v="4"/>
    <x v="75"/>
    <x v="1"/>
    <n v="0"/>
    <x v="164"/>
  </r>
  <r>
    <s v="Journal"/>
    <x v="2"/>
    <s v="Data Engineering"/>
    <s v="Data Engineering"/>
    <d v="2024-08-31T00:00:00"/>
    <x v="0"/>
    <s v="51385"/>
    <s v="894698"/>
    <x v="157"/>
    <x v="157"/>
    <s v="16592846934"/>
    <m/>
    <m/>
    <m/>
    <n v="270.12574094296463"/>
    <x v="4"/>
    <x v="79"/>
    <x v="1"/>
    <n v="0"/>
    <x v="167"/>
  </r>
  <r>
    <s v="Journal"/>
    <x v="2"/>
    <s v="Data Engineering"/>
    <s v="Data Engineering"/>
    <d v="2024-08-31T00:00:00"/>
    <x v="0"/>
    <s v="50407"/>
    <s v="893272"/>
    <x v="166"/>
    <x v="166"/>
    <s v="18262439992"/>
    <m/>
    <m/>
    <m/>
    <n v="504.23471642686729"/>
    <x v="4"/>
    <x v="5"/>
    <x v="1"/>
    <n v="0"/>
    <x v="176"/>
  </r>
  <r>
    <s v="Journal"/>
    <x v="9"/>
    <s v="Data Engineering"/>
    <s v="Data Engineering"/>
    <d v="2024-08-31T00:00:00"/>
    <x v="0"/>
    <s v="51822"/>
    <s v="901606"/>
    <x v="178"/>
    <x v="178"/>
    <s v="21171944558"/>
    <m/>
    <m/>
    <m/>
    <n v="4820.1400000000003"/>
    <x v="4"/>
    <x v="15"/>
    <x v="1"/>
    <n v="0"/>
    <x v="186"/>
  </r>
  <r>
    <s v="Journal"/>
    <x v="2"/>
    <s v="Data Engineering"/>
    <s v="Data Engineering"/>
    <d v="2024-08-31T00:00:00"/>
    <x v="0"/>
    <s v="51022"/>
    <s v="893964"/>
    <x v="117"/>
    <x v="117"/>
    <s v="16977995014"/>
    <m/>
    <m/>
    <m/>
    <n v="320.14902630277288"/>
    <x v="4"/>
    <x v="69"/>
    <x v="1"/>
    <n v="0"/>
    <x v="132"/>
  </r>
  <r>
    <s v="Journal"/>
    <x v="2"/>
    <s v="Data Engineering"/>
    <s v="Data Engineering"/>
    <d v="2024-08-31T00:00:00"/>
    <x v="0"/>
    <s v="50101"/>
    <s v="892362"/>
    <x v="6"/>
    <x v="6"/>
    <s v="16716229170"/>
    <m/>
    <m/>
    <m/>
    <n v="336.15647761791155"/>
    <x v="4"/>
    <x v="29"/>
    <x v="1"/>
    <n v="0"/>
    <x v="41"/>
  </r>
  <r>
    <s v="Journal"/>
    <x v="2"/>
    <s v="Data Engineering"/>
    <s v="Data Engineering"/>
    <d v="2024-08-31T00:00:00"/>
    <x v="0"/>
    <s v="50966"/>
    <s v="893925"/>
    <x v="117"/>
    <x v="117"/>
    <s v="16977995014"/>
    <m/>
    <m/>
    <m/>
    <n v="432.20118550874338"/>
    <x v="4"/>
    <x v="69"/>
    <x v="1"/>
    <n v="0"/>
    <x v="132"/>
  </r>
  <r>
    <s v="Journal"/>
    <x v="2"/>
    <s v="Data Engineering"/>
    <s v="Data Engineering"/>
    <d v="2024-08-31T00:00:00"/>
    <x v="0"/>
    <s v="50959"/>
    <s v="893920"/>
    <x v="154"/>
    <x v="154"/>
    <s v="17772967350"/>
    <m/>
    <m/>
    <m/>
    <n v="376.17510590575813"/>
    <x v="4"/>
    <x v="75"/>
    <x v="1"/>
    <n v="0"/>
    <x v="164"/>
  </r>
  <r>
    <s v="Journal"/>
    <x v="2"/>
    <s v="Data Engineering"/>
    <s v="Data Engineering"/>
    <d v="2024-08-31T00:00:00"/>
    <x v="0"/>
    <s v="51370"/>
    <s v="894514"/>
    <x v="157"/>
    <x v="157"/>
    <s v="16592846934"/>
    <m/>
    <m/>
    <m/>
    <n v="520.2421677420059"/>
    <x v="4"/>
    <x v="79"/>
    <x v="1"/>
    <n v="0"/>
    <x v="167"/>
  </r>
  <r>
    <s v="Journal"/>
    <x v="2"/>
    <s v="Data Engineering"/>
    <s v="Data Engineering"/>
    <d v="2024-08-31T00:00:00"/>
    <x v="0"/>
    <s v="50064"/>
    <s v="892348"/>
    <x v="6"/>
    <x v="6"/>
    <s v="16716229170"/>
    <m/>
    <m/>
    <m/>
    <n v="336.15647761791155"/>
    <x v="4"/>
    <x v="29"/>
    <x v="1"/>
    <n v="0"/>
    <x v="41"/>
  </r>
  <r>
    <s v="Journal"/>
    <x v="2"/>
    <s v="Data Engineering"/>
    <s v="Data Engineering"/>
    <d v="2024-08-31T00:00:00"/>
    <x v="0"/>
    <s v="51399"/>
    <s v="894709"/>
    <x v="145"/>
    <x v="145"/>
    <s v="17806464279"/>
    <m/>
    <m/>
    <m/>
    <n v="180.08382729530976"/>
    <x v="4"/>
    <x v="16"/>
    <x v="1"/>
    <n v="0"/>
    <x v="19"/>
  </r>
  <r>
    <s v="Journal"/>
    <x v="2"/>
    <s v="Data Engineering"/>
    <s v="Data Engineering"/>
    <d v="2024-08-31T00:00:00"/>
    <x v="0"/>
    <s v="50783"/>
    <s v="892738"/>
    <x v="117"/>
    <x v="117"/>
    <s v="16977995014"/>
    <m/>
    <m/>
    <m/>
    <n v="320.14902630277288"/>
    <x v="4"/>
    <x v="69"/>
    <x v="1"/>
    <n v="0"/>
    <x v="132"/>
  </r>
  <r>
    <s v="Journal"/>
    <x v="2"/>
    <s v="Data Engineering"/>
    <s v="Data Engineering"/>
    <d v="2024-08-31T00:00:00"/>
    <x v="0"/>
    <s v="50686"/>
    <s v="893527"/>
    <x v="152"/>
    <x v="152"/>
    <s v="18659335221"/>
    <m/>
    <m/>
    <m/>
    <n v="560.2607960298526"/>
    <x v="4"/>
    <x v="5"/>
    <x v="1"/>
    <n v="0"/>
    <x v="162"/>
  </r>
  <r>
    <s v="Journal"/>
    <x v="2"/>
    <s v="Data Engineering"/>
    <s v="Data Engineering"/>
    <d v="2024-08-31T00:00:00"/>
    <x v="0"/>
    <s v="50529"/>
    <s v="893005"/>
    <x v="117"/>
    <x v="117"/>
    <s v="16977995014"/>
    <m/>
    <m/>
    <m/>
    <n v="504.23471642686729"/>
    <x v="4"/>
    <x v="69"/>
    <x v="1"/>
    <n v="0"/>
    <x v="132"/>
  </r>
  <r>
    <s v="Journal"/>
    <x v="9"/>
    <s v="Data Engineering"/>
    <s v="Data Engineering"/>
    <d v="2024-08-31T00:00:00"/>
    <x v="0"/>
    <s v="51809"/>
    <s v="901512"/>
    <x v="18"/>
    <x v="18"/>
    <s v="18657995555"/>
    <m/>
    <m/>
    <m/>
    <n v="1916.01"/>
    <x v="4"/>
    <x v="23"/>
    <x v="1"/>
    <n v="0"/>
    <x v="52"/>
  </r>
  <r>
    <s v="Journal"/>
    <x v="2"/>
    <s v="Data Engineering"/>
    <s v="Data Engineering"/>
    <d v="2024-08-31T00:00:00"/>
    <x v="0"/>
    <s v="50290"/>
    <s v="893133"/>
    <x v="156"/>
    <x v="156"/>
    <s v="17690283562"/>
    <m/>
    <m/>
    <m/>
    <n v="536.24961905714463"/>
    <x v="4"/>
    <x v="5"/>
    <x v="1"/>
    <n v="0"/>
    <x v="166"/>
  </r>
  <r>
    <s v="Journal"/>
    <x v="2"/>
    <s v="Data Engineering"/>
    <s v="Data Engineering"/>
    <d v="2024-08-31T00:00:00"/>
    <x v="0"/>
    <s v="50801"/>
    <s v="893571"/>
    <x v="141"/>
    <x v="141"/>
    <s v="17771226635"/>
    <m/>
    <m/>
    <m/>
    <n v="336.15647761791155"/>
    <x v="4"/>
    <x v="75"/>
    <x v="1"/>
    <n v="0"/>
    <x v="152"/>
  </r>
  <r>
    <s v="Journal"/>
    <x v="2"/>
    <s v="Data Engineering"/>
    <s v="Data Engineering"/>
    <d v="2024-08-31T00:00:00"/>
    <x v="0"/>
    <s v="50556"/>
    <s v="893477"/>
    <x v="117"/>
    <x v="117"/>
    <s v="16977995014"/>
    <m/>
    <m/>
    <m/>
    <n v="540.25148188592925"/>
    <x v="4"/>
    <x v="69"/>
    <x v="1"/>
    <n v="0"/>
    <x v="132"/>
  </r>
  <r>
    <s v="Journal"/>
    <x v="2"/>
    <s v="Data Engineering"/>
    <s v="Data Engineering"/>
    <d v="2024-08-31T00:00:00"/>
    <x v="0"/>
    <s v="50636"/>
    <s v="893635"/>
    <x v="151"/>
    <x v="151"/>
    <s v="19901929100"/>
    <m/>
    <m/>
    <m/>
    <n v="520.2421677420059"/>
    <x v="4"/>
    <x v="5"/>
    <x v="1"/>
    <n v="0"/>
    <x v="161"/>
  </r>
  <r>
    <s v="Journal"/>
    <x v="2"/>
    <s v="Data Engineering"/>
    <s v="Data Engineering"/>
    <d v="2024-08-31T00:00:00"/>
    <x v="0"/>
    <s v="50373"/>
    <s v="893296"/>
    <x v="165"/>
    <x v="165"/>
    <s v="17001802020"/>
    <m/>
    <m/>
    <m/>
    <n v="408.19000853603541"/>
    <x v="4"/>
    <x v="78"/>
    <x v="1"/>
    <n v="0"/>
    <x v="175"/>
  </r>
  <r>
    <s v="Journal"/>
    <x v="9"/>
    <s v="Data Engineering"/>
    <s v="Data Engineering"/>
    <d v="2024-08-31T00:00:00"/>
    <x v="0"/>
    <s v="49639"/>
    <s v="891065"/>
    <x v="179"/>
    <x v="179"/>
    <m/>
    <m/>
    <m/>
    <s v="Data RevRec Aug24"/>
    <n v="10000"/>
    <x v="4"/>
    <x v="35"/>
    <x v="1"/>
    <n v="0"/>
    <x v="187"/>
  </r>
  <r>
    <s v="Journal"/>
    <x v="9"/>
    <s v="Data Engineering"/>
    <s v="Data Engineering"/>
    <d v="2024-08-31T00:00:00"/>
    <x v="0"/>
    <s v="49282"/>
    <s v="888242"/>
    <x v="48"/>
    <x v="48"/>
    <s v="17731527745"/>
    <m/>
    <m/>
    <s v="Retainer Revenue Recognition"/>
    <n v="187159.83"/>
    <x v="4"/>
    <x v="1"/>
    <x v="1"/>
    <n v="0"/>
    <x v="27"/>
  </r>
  <r>
    <s v="Journal"/>
    <x v="9"/>
    <s v="Data Engineering"/>
    <s v="Data Engineering"/>
    <d v="2024-08-31T00:00:00"/>
    <x v="0"/>
    <s v="51740"/>
    <s v="901504"/>
    <x v="135"/>
    <x v="135"/>
    <s v="18821214569"/>
    <m/>
    <m/>
    <m/>
    <n v="15001.46"/>
    <x v="4"/>
    <x v="15"/>
    <x v="1"/>
    <n v="0"/>
    <x v="147"/>
  </r>
  <r>
    <s v="Journal"/>
    <x v="2"/>
    <s v="Data Engineering"/>
    <s v="Data Engineering"/>
    <d v="2024-08-31T00:00:00"/>
    <x v="0"/>
    <s v="51252"/>
    <s v="894420"/>
    <x v="117"/>
    <x v="117"/>
    <s v="16977995014"/>
    <m/>
    <m/>
    <m/>
    <n v="432.20118550874338"/>
    <x v="4"/>
    <x v="69"/>
    <x v="1"/>
    <n v="0"/>
    <x v="132"/>
  </r>
  <r>
    <s v="Journal"/>
    <x v="2"/>
    <s v="Data Engineering"/>
    <s v="Data Engineering"/>
    <d v="2024-08-31T00:00:00"/>
    <x v="0"/>
    <s v="51150"/>
    <s v="894341"/>
    <x v="117"/>
    <x v="117"/>
    <s v="16977995014"/>
    <m/>
    <m/>
    <m/>
    <n v="320.14902630277288"/>
    <x v="4"/>
    <x v="69"/>
    <x v="1"/>
    <n v="0"/>
    <x v="132"/>
  </r>
  <r>
    <s v="Journal"/>
    <x v="9"/>
    <s v="Data Engineering"/>
    <s v="Data Engineering"/>
    <d v="2024-08-31T00:00:00"/>
    <x v="0"/>
    <s v="51790"/>
    <s v="901384"/>
    <x v="69"/>
    <x v="69"/>
    <s v="17214937942"/>
    <m/>
    <m/>
    <m/>
    <n v="727.83"/>
    <x v="4"/>
    <x v="13"/>
    <x v="1"/>
    <n v="0"/>
    <x v="16"/>
  </r>
  <r>
    <s v="Journal"/>
    <x v="2"/>
    <s v="Data Engineering"/>
    <s v="Data Engineering"/>
    <d v="2024-08-31T00:00:00"/>
    <x v="0"/>
    <s v="51286"/>
    <s v="894180"/>
    <x v="117"/>
    <x v="117"/>
    <s v="16977995014"/>
    <m/>
    <m/>
    <m/>
    <n v="210.0977985111947"/>
    <x v="4"/>
    <x v="69"/>
    <x v="1"/>
    <n v="0"/>
    <x v="132"/>
  </r>
  <r>
    <s v="Journal"/>
    <x v="9"/>
    <s v="Data Engineering"/>
    <s v="Data Engineering"/>
    <d v="2024-08-31T00:00:00"/>
    <x v="0"/>
    <s v="51647"/>
    <s v="901296"/>
    <x v="59"/>
    <x v="59"/>
    <s v="14545854040"/>
    <m/>
    <m/>
    <m/>
    <n v="27006.99"/>
    <x v="4"/>
    <x v="22"/>
    <x v="1"/>
    <n v="0"/>
    <x v="81"/>
  </r>
  <r>
    <s v="Journal"/>
    <x v="2"/>
    <s v="Data Engineering"/>
    <s v="Data Engineering"/>
    <d v="2024-08-31T00:00:00"/>
    <x v="0"/>
    <s v="50142"/>
    <s v="892379"/>
    <x v="143"/>
    <x v="143"/>
    <s v="16856642182"/>
    <m/>
    <m/>
    <m/>
    <n v="480.22353945415932"/>
    <x v="4"/>
    <x v="5"/>
    <x v="1"/>
    <n v="0"/>
    <x v="154"/>
  </r>
  <r>
    <s v="Journal"/>
    <x v="2"/>
    <s v="Data Engineering"/>
    <s v="Data Engineering"/>
    <d v="2024-08-31T00:00:00"/>
    <x v="0"/>
    <s v="50348"/>
    <s v="892721"/>
    <x v="148"/>
    <x v="148"/>
    <s v="18243049512"/>
    <m/>
    <m/>
    <m/>
    <n v="440.20491116631274"/>
    <x v="4"/>
    <x v="5"/>
    <x v="1"/>
    <n v="0"/>
    <x v="158"/>
  </r>
  <r>
    <s v="Journal"/>
    <x v="2"/>
    <s v="Data Engineering"/>
    <s v="Data Engineering"/>
    <d v="2024-08-31T00:00:00"/>
    <x v="0"/>
    <s v="51260"/>
    <s v="894429"/>
    <x v="117"/>
    <x v="117"/>
    <s v="16977995014"/>
    <m/>
    <m/>
    <m/>
    <n v="360.16765459061952"/>
    <x v="4"/>
    <x v="69"/>
    <x v="1"/>
    <n v="0"/>
    <x v="132"/>
  </r>
  <r>
    <s v="Journal"/>
    <x v="2"/>
    <s v="Data Engineering"/>
    <s v="Data Engineering"/>
    <d v="2024-08-31T00:00:00"/>
    <x v="0"/>
    <s v="50328"/>
    <s v="893238"/>
    <x v="149"/>
    <x v="149"/>
    <s v="17001841791"/>
    <m/>
    <m/>
    <m/>
    <n v="520.2421677420059"/>
    <x v="4"/>
    <x v="78"/>
    <x v="1"/>
    <n v="0"/>
    <x v="159"/>
  </r>
  <r>
    <s v="Journal"/>
    <x v="2"/>
    <s v="Data Engineering"/>
    <s v="Data Engineering"/>
    <d v="2024-08-31T00:00:00"/>
    <x v="0"/>
    <s v="50345"/>
    <s v="893148"/>
    <x v="148"/>
    <x v="148"/>
    <s v="18243049512"/>
    <m/>
    <m/>
    <m/>
    <n v="440.20491116631274"/>
    <x v="4"/>
    <x v="5"/>
    <x v="1"/>
    <n v="0"/>
    <x v="158"/>
  </r>
  <r>
    <s v="Journal"/>
    <x v="2"/>
    <s v="Data Engineering"/>
    <s v="Data Engineering"/>
    <d v="2024-08-31T00:00:00"/>
    <x v="0"/>
    <s v="50795"/>
    <s v="893718"/>
    <x v="117"/>
    <x v="117"/>
    <s v="16977995014"/>
    <m/>
    <m/>
    <m/>
    <n v="504.23471642686729"/>
    <x v="4"/>
    <x v="69"/>
    <x v="1"/>
    <n v="0"/>
    <x v="132"/>
  </r>
  <r>
    <s v="Journal"/>
    <x v="2"/>
    <s v="Data Engineering"/>
    <s v="Data Engineering"/>
    <d v="2024-08-31T00:00:00"/>
    <x v="0"/>
    <s v="49839"/>
    <s v="892692"/>
    <x v="143"/>
    <x v="143"/>
    <s v="16856642182"/>
    <m/>
    <m/>
    <m/>
    <n v="480.22353945415932"/>
    <x v="4"/>
    <x v="5"/>
    <x v="1"/>
    <n v="0"/>
    <x v="154"/>
  </r>
  <r>
    <s v="Journal"/>
    <x v="2"/>
    <s v="Data Engineering"/>
    <s v="Data Engineering"/>
    <d v="2024-08-31T00:00:00"/>
    <x v="0"/>
    <s v="49906"/>
    <s v="892484"/>
    <x v="143"/>
    <x v="143"/>
    <s v="16856642182"/>
    <m/>
    <m/>
    <m/>
    <n v="440.20491116631274"/>
    <x v="4"/>
    <x v="5"/>
    <x v="1"/>
    <n v="0"/>
    <x v="154"/>
  </r>
  <r>
    <s v="Journal"/>
    <x v="2"/>
    <s v="Data Engineering"/>
    <s v="Data Engineering"/>
    <d v="2024-08-31T00:00:00"/>
    <x v="0"/>
    <s v="50505"/>
    <s v="893443"/>
    <x v="117"/>
    <x v="117"/>
    <s v="16977995014"/>
    <m/>
    <m/>
    <m/>
    <n v="464.21608813902071"/>
    <x v="4"/>
    <x v="69"/>
    <x v="1"/>
    <n v="0"/>
    <x v="132"/>
  </r>
  <r>
    <s v="Journal"/>
    <x v="2"/>
    <s v="Data Engineering"/>
    <s v="Data Engineering"/>
    <d v="2024-08-31T00:00:00"/>
    <x v="0"/>
    <s v="50896"/>
    <s v="892753"/>
    <x v="141"/>
    <x v="141"/>
    <s v="17771226635"/>
    <m/>
    <m/>
    <m/>
    <n v="448.20863682388205"/>
    <x v="4"/>
    <x v="75"/>
    <x v="1"/>
    <n v="0"/>
    <x v="152"/>
  </r>
  <r>
    <s v="Journal"/>
    <x v="2"/>
    <s v="Data Engineering"/>
    <s v="Data Engineering"/>
    <d v="2024-08-31T00:00:00"/>
    <x v="0"/>
    <s v="50898"/>
    <s v="893781"/>
    <x v="117"/>
    <x v="117"/>
    <s v="16977995014"/>
    <m/>
    <m/>
    <m/>
    <n v="232.10804406951036"/>
    <x v="4"/>
    <x v="69"/>
    <x v="1"/>
    <n v="0"/>
    <x v="132"/>
  </r>
  <r>
    <s v="Journal"/>
    <x v="2"/>
    <s v="Data Engineering"/>
    <s v="Data Engineering"/>
    <d v="2024-08-31T00:00:00"/>
    <x v="0"/>
    <s v="51288"/>
    <s v="894182"/>
    <x v="117"/>
    <x v="117"/>
    <s v="16977995014"/>
    <m/>
    <m/>
    <m/>
    <n v="280.1303980149263"/>
    <x v="4"/>
    <x v="69"/>
    <x v="1"/>
    <n v="0"/>
    <x v="132"/>
  </r>
  <r>
    <s v="Journal"/>
    <x v="2"/>
    <s v="Data Engineering"/>
    <s v="Data Engineering"/>
    <d v="2024-08-31T00:00:00"/>
    <x v="0"/>
    <s v="51106"/>
    <s v="894134"/>
    <x v="147"/>
    <x v="147"/>
    <s v="17772859452"/>
    <m/>
    <m/>
    <m/>
    <n v="648.30177826311512"/>
    <x v="4"/>
    <x v="75"/>
    <x v="1"/>
    <n v="0"/>
    <x v="157"/>
  </r>
  <r>
    <s v="Journal"/>
    <x v="2"/>
    <s v="Data Engineering"/>
    <s v="Data Engineering"/>
    <d v="2024-08-31T00:00:00"/>
    <x v="0"/>
    <s v="50668"/>
    <s v="893521"/>
    <x v="152"/>
    <x v="152"/>
    <s v="18659335221"/>
    <m/>
    <m/>
    <m/>
    <n v="560.2607960298526"/>
    <x v="4"/>
    <x v="5"/>
    <x v="1"/>
    <n v="0"/>
    <x v="162"/>
  </r>
  <r>
    <s v="Journal"/>
    <x v="2"/>
    <s v="Data Engineering"/>
    <s v="Data Engineering"/>
    <d v="2024-08-31T00:00:00"/>
    <x v="0"/>
    <s v="51124"/>
    <s v="894323"/>
    <x v="147"/>
    <x v="147"/>
    <s v="17772859452"/>
    <m/>
    <m/>
    <m/>
    <n v="520.2421677420059"/>
    <x v="4"/>
    <x v="75"/>
    <x v="1"/>
    <n v="0"/>
    <x v="157"/>
  </r>
  <r>
    <s v="Journal"/>
    <x v="2"/>
    <s v="Data Engineering"/>
    <s v="Data Engineering"/>
    <d v="2024-08-31T00:00:00"/>
    <x v="0"/>
    <s v="49936"/>
    <s v="892329"/>
    <x v="143"/>
    <x v="143"/>
    <s v="16856642182"/>
    <m/>
    <m/>
    <m/>
    <n v="560.2607960298526"/>
    <x v="4"/>
    <x v="5"/>
    <x v="1"/>
    <n v="0"/>
    <x v="154"/>
  </r>
  <r>
    <s v="Journal"/>
    <x v="2"/>
    <s v="Data Engineering"/>
    <s v="Data Engineering"/>
    <d v="2024-08-31T00:00:00"/>
    <x v="0"/>
    <s v="50260"/>
    <s v="893117"/>
    <x v="146"/>
    <x v="146"/>
    <s v="17581549176"/>
    <m/>
    <m/>
    <m/>
    <n v="240.11176972707966"/>
    <x v="4"/>
    <x v="77"/>
    <x v="1"/>
    <n v="0"/>
    <x v="156"/>
  </r>
  <r>
    <s v="Journal"/>
    <x v="9"/>
    <s v="Data Engineering"/>
    <s v="Data Engineering"/>
    <d v="2024-08-31T00:00:00"/>
    <x v="0"/>
    <s v="51630"/>
    <s v="901389"/>
    <x v="62"/>
    <x v="62"/>
    <s v="14229444098"/>
    <m/>
    <m/>
    <m/>
    <n v="2774.57"/>
    <x v="4"/>
    <x v="22"/>
    <x v="1"/>
    <n v="0"/>
    <x v="84"/>
  </r>
  <r>
    <s v="Journal"/>
    <x v="2"/>
    <s v="Data Engineering"/>
    <s v="Data Engineering"/>
    <d v="2024-08-31T00:00:00"/>
    <x v="0"/>
    <s v="50597"/>
    <s v="893601"/>
    <x v="169"/>
    <x v="169"/>
    <s v="19902785076"/>
    <m/>
    <m/>
    <m/>
    <n v="536.24961905714463"/>
    <x v="4"/>
    <x v="5"/>
    <x v="1"/>
    <n v="0"/>
    <x v="179"/>
  </r>
  <r>
    <s v="Journal"/>
    <x v="2"/>
    <s v="Data Engineering"/>
    <s v="Data Engineering"/>
    <d v="2024-08-31T00:00:00"/>
    <x v="0"/>
    <s v="51229"/>
    <s v="894397"/>
    <x v="117"/>
    <x v="117"/>
    <s v="16977995014"/>
    <m/>
    <m/>
    <m/>
    <n v="360.16765459061952"/>
    <x v="4"/>
    <x v="69"/>
    <x v="1"/>
    <n v="0"/>
    <x v="132"/>
  </r>
  <r>
    <s v="Journal"/>
    <x v="2"/>
    <s v="Data Engineering"/>
    <s v="Data Engineering"/>
    <d v="2024-08-31T00:00:00"/>
    <x v="0"/>
    <s v="51147"/>
    <s v="894338"/>
    <x v="168"/>
    <x v="168"/>
    <s v="17772618578"/>
    <m/>
    <m/>
    <m/>
    <n v="560.2607960298526"/>
    <x v="4"/>
    <x v="75"/>
    <x v="1"/>
    <n v="0"/>
    <x v="178"/>
  </r>
  <r>
    <s v="Journal"/>
    <x v="2"/>
    <s v="Data Engineering"/>
    <s v="Data Engineering"/>
    <d v="2024-08-31T00:00:00"/>
    <x v="0"/>
    <s v="51165"/>
    <s v="894353"/>
    <x v="168"/>
    <x v="168"/>
    <s v="17772618578"/>
    <m/>
    <m/>
    <m/>
    <n v="630.29339553358409"/>
    <x v="4"/>
    <x v="75"/>
    <x v="1"/>
    <n v="0"/>
    <x v="178"/>
  </r>
  <r>
    <s v="Journal"/>
    <x v="2"/>
    <s v="Data Engineering"/>
    <s v="Data Engineering"/>
    <d v="2024-08-31T00:00:00"/>
    <x v="0"/>
    <s v="51079"/>
    <s v="894129"/>
    <x v="147"/>
    <x v="147"/>
    <s v="17772859452"/>
    <m/>
    <m/>
    <m/>
    <n v="648.30177826311512"/>
    <x v="4"/>
    <x v="75"/>
    <x v="1"/>
    <n v="0"/>
    <x v="157"/>
  </r>
  <r>
    <s v="Journal"/>
    <x v="2"/>
    <s v="Data Engineering"/>
    <s v="Data Engineering"/>
    <d v="2024-08-31T00:00:00"/>
    <x v="0"/>
    <s v="50943"/>
    <s v="892760"/>
    <x v="154"/>
    <x v="154"/>
    <s v="17772967350"/>
    <m/>
    <m/>
    <m/>
    <n v="270.12574094296463"/>
    <x v="4"/>
    <x v="75"/>
    <x v="1"/>
    <n v="0"/>
    <x v="164"/>
  </r>
  <r>
    <s v="Journal"/>
    <x v="2"/>
    <s v="Data Engineering"/>
    <s v="Data Engineering"/>
    <d v="2024-08-31T00:00:00"/>
    <x v="0"/>
    <s v="49937"/>
    <s v="892330"/>
    <x v="6"/>
    <x v="6"/>
    <s v="16716229170"/>
    <m/>
    <m/>
    <m/>
    <n v="400.1862828784661"/>
    <x v="4"/>
    <x v="29"/>
    <x v="1"/>
    <n v="0"/>
    <x v="41"/>
  </r>
  <r>
    <s v="Journal"/>
    <x v="2"/>
    <s v="Data Engineering"/>
    <s v="Data Engineering"/>
    <d v="2024-08-31T00:00:00"/>
    <x v="0"/>
    <s v="50775"/>
    <s v="893561"/>
    <x v="117"/>
    <x v="117"/>
    <s v="16977995014"/>
    <m/>
    <m/>
    <m/>
    <n v="360.16765459061952"/>
    <x v="4"/>
    <x v="69"/>
    <x v="1"/>
    <n v="0"/>
    <x v="132"/>
  </r>
  <r>
    <s v="Journal"/>
    <x v="2"/>
    <s v="Data Engineering"/>
    <s v="Data Engineering"/>
    <d v="2024-08-31T00:00:00"/>
    <x v="0"/>
    <s v="50154"/>
    <s v="892938"/>
    <x v="144"/>
    <x v="144"/>
    <s v="17583740188"/>
    <m/>
    <m/>
    <m/>
    <n v="258.12015245661064"/>
    <x v="4"/>
    <x v="76"/>
    <x v="1"/>
    <n v="0"/>
    <x v="155"/>
  </r>
  <r>
    <s v="Journal"/>
    <x v="2"/>
    <s v="Data Engineering"/>
    <s v="Data Engineering"/>
    <d v="2024-08-31T00:00:00"/>
    <x v="0"/>
    <s v="50152"/>
    <s v="892937"/>
    <x v="144"/>
    <x v="144"/>
    <s v="17583740188"/>
    <m/>
    <m/>
    <m/>
    <n v="258.12015245661064"/>
    <x v="4"/>
    <x v="76"/>
    <x v="1"/>
    <n v="0"/>
    <x v="155"/>
  </r>
  <r>
    <s v="Journal"/>
    <x v="9"/>
    <s v="Data Engineering"/>
    <s v="Data Engineering"/>
    <d v="2024-08-31T00:00:00"/>
    <x v="0"/>
    <s v="51654"/>
    <s v="901491"/>
    <x v="59"/>
    <x v="59"/>
    <s v="14545854040"/>
    <m/>
    <m/>
    <m/>
    <n v="494.68"/>
    <x v="4"/>
    <x v="22"/>
    <x v="1"/>
    <n v="0"/>
    <x v="81"/>
  </r>
  <r>
    <s v="Journal"/>
    <x v="2"/>
    <s v="Data Engineering"/>
    <s v="Data Engineering"/>
    <d v="2024-08-31T00:00:00"/>
    <x v="0"/>
    <s v="50798"/>
    <s v="893719"/>
    <x v="117"/>
    <x v="117"/>
    <s v="16977995014"/>
    <m/>
    <m/>
    <m/>
    <n v="464.21608813902071"/>
    <x v="4"/>
    <x v="69"/>
    <x v="1"/>
    <n v="0"/>
    <x v="132"/>
  </r>
  <r>
    <s v="Journal"/>
    <x v="2"/>
    <s v="Data Engineering"/>
    <s v="Data Engineering"/>
    <d v="2024-08-31T00:00:00"/>
    <x v="0"/>
    <s v="50099"/>
    <s v="892361"/>
    <x v="6"/>
    <x v="6"/>
    <s v="16716229170"/>
    <m/>
    <m/>
    <m/>
    <n v="464.21608813902071"/>
    <x v="4"/>
    <x v="29"/>
    <x v="1"/>
    <n v="0"/>
    <x v="41"/>
  </r>
  <r>
    <s v="Journal"/>
    <x v="2"/>
    <s v="Data Engineering"/>
    <s v="Data Engineering"/>
    <d v="2024-08-31T00:00:00"/>
    <x v="0"/>
    <s v="49934"/>
    <s v="892812"/>
    <x v="143"/>
    <x v="143"/>
    <s v="16856642182"/>
    <m/>
    <m/>
    <m/>
    <n v="560.2607960298526"/>
    <x v="4"/>
    <x v="5"/>
    <x v="1"/>
    <n v="0"/>
    <x v="154"/>
  </r>
  <r>
    <s v="Journal"/>
    <x v="2"/>
    <s v="Data Engineering"/>
    <s v="Data Engineering"/>
    <d v="2024-08-31T00:00:00"/>
    <x v="0"/>
    <s v="50208"/>
    <s v="893107"/>
    <x v="161"/>
    <x v="161"/>
    <s v="17001844665"/>
    <m/>
    <m/>
    <m/>
    <n v="168.07823880895577"/>
    <x v="4"/>
    <x v="77"/>
    <x v="1"/>
    <n v="0"/>
    <x v="171"/>
  </r>
  <r>
    <s v="Journal"/>
    <x v="2"/>
    <s v="Data Engineering"/>
    <s v="Data Engineering"/>
    <d v="2024-08-31T00:00:00"/>
    <x v="0"/>
    <s v="51136"/>
    <s v="894331"/>
    <x v="117"/>
    <x v="117"/>
    <s v="16977995014"/>
    <m/>
    <m/>
    <m/>
    <n v="464.21608813902071"/>
    <x v="4"/>
    <x v="69"/>
    <x v="1"/>
    <n v="0"/>
    <x v="132"/>
  </r>
  <r>
    <s v="Journal"/>
    <x v="2"/>
    <s v="Data Engineering"/>
    <s v="Data Engineering"/>
    <d v="2024-08-31T00:00:00"/>
    <x v="0"/>
    <s v="50285"/>
    <s v="893214"/>
    <x v="146"/>
    <x v="146"/>
    <s v="17581549176"/>
    <m/>
    <m/>
    <m/>
    <n v="280.1303980149263"/>
    <x v="4"/>
    <x v="77"/>
    <x v="1"/>
    <n v="0"/>
    <x v="156"/>
  </r>
  <r>
    <s v="Journal"/>
    <x v="1"/>
    <s v="Data Engineering"/>
    <s v="Data Engineering"/>
    <d v="2024-08-31T00:00:00"/>
    <x v="0"/>
    <s v="51482"/>
    <s v="895456"/>
    <x v="51"/>
    <x v="51"/>
    <m/>
    <m/>
    <m/>
    <m/>
    <n v="21836.119098832776"/>
    <x v="1"/>
    <x v="45"/>
    <x v="1"/>
    <n v="0"/>
    <x v="76"/>
  </r>
  <r>
    <s v="Journal"/>
    <x v="2"/>
    <s v="Data Engineering"/>
    <s v="Data Engineering"/>
    <d v="2024-08-31T00:00:00"/>
    <x v="0"/>
    <s v="50156"/>
    <s v="892940"/>
    <x v="144"/>
    <x v="144"/>
    <s v="17583740188"/>
    <m/>
    <m/>
    <m/>
    <n v="258.12015245661064"/>
    <x v="4"/>
    <x v="76"/>
    <x v="1"/>
    <n v="0"/>
    <x v="155"/>
  </r>
  <r>
    <s v="Journal"/>
    <x v="2"/>
    <s v="Data Engineering"/>
    <s v="Data Engineering"/>
    <d v="2024-08-31T00:00:00"/>
    <x v="0"/>
    <s v="50003"/>
    <s v="892857"/>
    <x v="143"/>
    <x v="143"/>
    <s v="16856642182"/>
    <m/>
    <m/>
    <m/>
    <n v="480.22353945415932"/>
    <x v="4"/>
    <x v="5"/>
    <x v="1"/>
    <n v="0"/>
    <x v="154"/>
  </r>
  <r>
    <s v="Journal"/>
    <x v="2"/>
    <s v="Data Engineering"/>
    <s v="Data Engineering"/>
    <d v="2024-08-31T00:00:00"/>
    <x v="0"/>
    <s v="50405"/>
    <s v="893162"/>
    <x v="159"/>
    <x v="159"/>
    <s v="17692058278"/>
    <m/>
    <m/>
    <m/>
    <n v="400.1862828784661"/>
    <x v="4"/>
    <x v="78"/>
    <x v="1"/>
    <n v="0"/>
    <x v="169"/>
  </r>
  <r>
    <s v="Journal"/>
    <x v="2"/>
    <s v="Data Engineering"/>
    <s v="Data Engineering"/>
    <d v="2024-08-31T00:00:00"/>
    <x v="0"/>
    <s v="50389"/>
    <s v="892730"/>
    <x v="165"/>
    <x v="165"/>
    <s v="17001802020"/>
    <m/>
    <m/>
    <m/>
    <n v="408.19000853603541"/>
    <x v="4"/>
    <x v="78"/>
    <x v="1"/>
    <n v="0"/>
    <x v="175"/>
  </r>
  <r>
    <s v="Journal"/>
    <x v="2"/>
    <s v="Data Engineering"/>
    <s v="Data Engineering"/>
    <d v="2024-08-31T00:00:00"/>
    <x v="0"/>
    <s v="51115"/>
    <s v="894141"/>
    <x v="147"/>
    <x v="147"/>
    <s v="17772859452"/>
    <m/>
    <m/>
    <m/>
    <n v="648.30177826311512"/>
    <x v="4"/>
    <x v="75"/>
    <x v="1"/>
    <n v="0"/>
    <x v="157"/>
  </r>
  <r>
    <s v="Journal"/>
    <x v="2"/>
    <s v="Data Engineering"/>
    <s v="Data Engineering"/>
    <d v="2024-08-31T00:00:00"/>
    <x v="0"/>
    <s v="51417"/>
    <s v="894530"/>
    <x v="145"/>
    <x v="145"/>
    <s v="17806464279"/>
    <m/>
    <m/>
    <m/>
    <n v="160.07451315138644"/>
    <x v="4"/>
    <x v="16"/>
    <x v="1"/>
    <n v="0"/>
    <x v="19"/>
  </r>
  <r>
    <s v="Journal"/>
    <x v="2"/>
    <s v="Data Engineering"/>
    <s v="Data Engineering"/>
    <d v="2024-08-31T00:00:00"/>
    <x v="0"/>
    <s v="50750"/>
    <s v="893551"/>
    <x v="141"/>
    <x v="141"/>
    <s v="17771226635"/>
    <m/>
    <m/>
    <m/>
    <n v="392.1825572208968"/>
    <x v="4"/>
    <x v="75"/>
    <x v="1"/>
    <n v="0"/>
    <x v="152"/>
  </r>
  <r>
    <s v="Journal"/>
    <x v="2"/>
    <s v="Data Engineering"/>
    <s v="Data Engineering"/>
    <d v="2024-08-31T00:00:00"/>
    <x v="0"/>
    <s v="50605"/>
    <s v="893608"/>
    <x v="151"/>
    <x v="151"/>
    <s v="19901929100"/>
    <m/>
    <m/>
    <m/>
    <n v="520.2421677420059"/>
    <x v="4"/>
    <x v="5"/>
    <x v="1"/>
    <n v="0"/>
    <x v="161"/>
  </r>
  <r>
    <s v="Journal"/>
    <x v="2"/>
    <s v="Data Engineering"/>
    <s v="Data Engineering"/>
    <d v="2024-08-31T00:00:00"/>
    <x v="0"/>
    <s v="50776"/>
    <s v="893562"/>
    <x v="141"/>
    <x v="141"/>
    <s v="17771226635"/>
    <m/>
    <m/>
    <m/>
    <n v="448.20863682388205"/>
    <x v="4"/>
    <x v="75"/>
    <x v="1"/>
    <n v="0"/>
    <x v="152"/>
  </r>
  <r>
    <s v="Journal"/>
    <x v="2"/>
    <s v="Data Engineering"/>
    <s v="Data Engineering"/>
    <d v="2024-08-31T00:00:00"/>
    <x v="0"/>
    <s v="50185"/>
    <s v="892955"/>
    <x v="161"/>
    <x v="161"/>
    <s v="17001844665"/>
    <m/>
    <m/>
    <m/>
    <n v="240.11176972707966"/>
    <x v="4"/>
    <x v="77"/>
    <x v="1"/>
    <n v="0"/>
    <x v="171"/>
  </r>
  <r>
    <s v="Journal"/>
    <x v="2"/>
    <s v="Data Engineering"/>
    <s v="Data Engineering"/>
    <d v="2024-08-31T00:00:00"/>
    <x v="0"/>
    <s v="50362"/>
    <s v="892541"/>
    <x v="165"/>
    <x v="165"/>
    <s v="17001802020"/>
    <m/>
    <m/>
    <m/>
    <n v="408.19000853603541"/>
    <x v="4"/>
    <x v="78"/>
    <x v="1"/>
    <n v="0"/>
    <x v="175"/>
  </r>
  <r>
    <s v="Journal"/>
    <x v="2"/>
    <s v="Data Engineering"/>
    <s v="Data Engineering"/>
    <d v="2024-08-31T00:00:00"/>
    <x v="0"/>
    <s v="50469"/>
    <s v="893181"/>
    <x v="166"/>
    <x v="166"/>
    <s v="18262439992"/>
    <m/>
    <m/>
    <m/>
    <n v="560.2607960298526"/>
    <x v="4"/>
    <x v="5"/>
    <x v="1"/>
    <n v="0"/>
    <x v="176"/>
  </r>
  <r>
    <s v="Journal"/>
    <x v="2"/>
    <s v="Data Engineering"/>
    <s v="Data Engineering"/>
    <d v="2024-08-31T00:00:00"/>
    <x v="0"/>
    <s v="50077"/>
    <s v="892354"/>
    <x v="143"/>
    <x v="143"/>
    <s v="16856642182"/>
    <m/>
    <m/>
    <m/>
    <n v="480.22353945415932"/>
    <x v="4"/>
    <x v="5"/>
    <x v="1"/>
    <n v="0"/>
    <x v="154"/>
  </r>
  <r>
    <s v="Journal"/>
    <x v="2"/>
    <s v="Data Engineering"/>
    <s v="Data Engineering"/>
    <d v="2024-08-31T00:00:00"/>
    <x v="0"/>
    <s v="50812"/>
    <s v="893724"/>
    <x v="141"/>
    <x v="141"/>
    <s v="17771226635"/>
    <m/>
    <m/>
    <m/>
    <n v="392.1825572208968"/>
    <x v="4"/>
    <x v="75"/>
    <x v="1"/>
    <n v="0"/>
    <x v="152"/>
  </r>
  <r>
    <s v="Journal"/>
    <x v="2"/>
    <s v="Data Engineering"/>
    <s v="Data Engineering"/>
    <d v="2024-08-31T00:00:00"/>
    <x v="0"/>
    <s v="50414"/>
    <s v="893280"/>
    <x v="166"/>
    <x v="166"/>
    <s v="18262439992"/>
    <m/>
    <m/>
    <m/>
    <n v="504.23471642686729"/>
    <x v="4"/>
    <x v="5"/>
    <x v="1"/>
    <n v="0"/>
    <x v="176"/>
  </r>
  <r>
    <s v="Journal"/>
    <x v="2"/>
    <s v="Data Engineering"/>
    <s v="Data Engineering"/>
    <d v="2024-08-31T00:00:00"/>
    <x v="0"/>
    <s v="49924"/>
    <s v="892802"/>
    <x v="143"/>
    <x v="143"/>
    <s v="16856642182"/>
    <m/>
    <m/>
    <m/>
    <n v="480.22353945415932"/>
    <x v="4"/>
    <x v="5"/>
    <x v="1"/>
    <n v="0"/>
    <x v="154"/>
  </r>
  <r>
    <s v="Journal"/>
    <x v="2"/>
    <s v="Data Engineering"/>
    <s v="Data Engineering"/>
    <d v="2024-08-31T00:00:00"/>
    <x v="0"/>
    <s v="50257"/>
    <s v="893200"/>
    <x v="161"/>
    <x v="161"/>
    <s v="17001844665"/>
    <m/>
    <m/>
    <m/>
    <n v="252.11735821343365"/>
    <x v="4"/>
    <x v="77"/>
    <x v="1"/>
    <n v="0"/>
    <x v="171"/>
  </r>
  <r>
    <s v="Journal"/>
    <x v="2"/>
    <s v="Data Engineering"/>
    <s v="Data Engineering"/>
    <d v="2024-08-31T00:00:00"/>
    <x v="0"/>
    <s v="51049"/>
    <s v="893979"/>
    <x v="147"/>
    <x v="147"/>
    <s v="17772859452"/>
    <m/>
    <m/>
    <m/>
    <n v="520.2421677420059"/>
    <x v="4"/>
    <x v="75"/>
    <x v="1"/>
    <n v="0"/>
    <x v="157"/>
  </r>
  <r>
    <s v="Journal"/>
    <x v="2"/>
    <s v="Data Engineering"/>
    <s v="Data Engineering"/>
    <d v="2024-08-31T00:00:00"/>
    <x v="0"/>
    <s v="51073"/>
    <s v="894125"/>
    <x v="147"/>
    <x v="147"/>
    <s v="17772859452"/>
    <m/>
    <m/>
    <m/>
    <n v="520.2421677420059"/>
    <x v="4"/>
    <x v="75"/>
    <x v="1"/>
    <n v="0"/>
    <x v="157"/>
  </r>
  <r>
    <s v="Journal"/>
    <x v="2"/>
    <s v="Data Engineering"/>
    <s v="Data Engineering"/>
    <d v="2024-08-31T00:00:00"/>
    <x v="0"/>
    <s v="50148"/>
    <s v="892384"/>
    <x v="144"/>
    <x v="144"/>
    <s v="17583740188"/>
    <m/>
    <m/>
    <m/>
    <n v="258.12015245661064"/>
    <x v="4"/>
    <x v="76"/>
    <x v="1"/>
    <n v="0"/>
    <x v="155"/>
  </r>
  <r>
    <s v="Journal"/>
    <x v="2"/>
    <s v="Data Engineering"/>
    <s v="Data Engineering"/>
    <d v="2024-08-31T00:00:00"/>
    <x v="0"/>
    <s v="51166"/>
    <s v="894152"/>
    <x v="117"/>
    <x v="117"/>
    <s v="16977995014"/>
    <m/>
    <m/>
    <m/>
    <n v="567.26417990760183"/>
    <x v="4"/>
    <x v="69"/>
    <x v="1"/>
    <n v="0"/>
    <x v="132"/>
  </r>
  <r>
    <s v="Journal"/>
    <x v="2"/>
    <s v="Data Engineering"/>
    <s v="Data Engineering"/>
    <d v="2024-08-31T00:00:00"/>
    <x v="0"/>
    <s v="50781"/>
    <s v="893565"/>
    <x v="141"/>
    <x v="141"/>
    <s v="17771226635"/>
    <m/>
    <m/>
    <m/>
    <n v="384.17883156332749"/>
    <x v="4"/>
    <x v="75"/>
    <x v="1"/>
    <n v="0"/>
    <x v="152"/>
  </r>
  <r>
    <s v="Journal"/>
    <x v="2"/>
    <s v="Data Engineering"/>
    <s v="Data Engineering"/>
    <d v="2024-08-31T00:00:00"/>
    <x v="0"/>
    <s v="51283"/>
    <s v="894438"/>
    <x v="157"/>
    <x v="157"/>
    <s v="16592846934"/>
    <m/>
    <m/>
    <m/>
    <n v="240.11176972707966"/>
    <x v="4"/>
    <x v="79"/>
    <x v="1"/>
    <n v="0"/>
    <x v="167"/>
  </r>
  <r>
    <s v="Journal"/>
    <x v="2"/>
    <s v="Data Engineering"/>
    <s v="Data Engineering"/>
    <d v="2024-08-31T00:00:00"/>
    <x v="0"/>
    <s v="50932"/>
    <s v="893591"/>
    <x v="117"/>
    <x v="117"/>
    <s v="16977995014"/>
    <m/>
    <m/>
    <m/>
    <n v="432.20118550874338"/>
    <x v="4"/>
    <x v="69"/>
    <x v="1"/>
    <n v="0"/>
    <x v="132"/>
  </r>
  <r>
    <s v="Journal"/>
    <x v="2"/>
    <s v="Data Engineering"/>
    <s v="Data Engineering"/>
    <d v="2024-08-31T00:00:00"/>
    <x v="0"/>
    <s v="51327"/>
    <s v="894458"/>
    <x v="160"/>
    <x v="160"/>
    <s v="16977994594"/>
    <m/>
    <m/>
    <m/>
    <n v="480.22353945415932"/>
    <x v="4"/>
    <x v="69"/>
    <x v="1"/>
    <n v="0"/>
    <x v="170"/>
  </r>
  <r>
    <s v="Journal"/>
    <x v="2"/>
    <s v="Data Engineering"/>
    <s v="Data Engineering"/>
    <d v="2024-08-31T00:00:00"/>
    <x v="0"/>
    <s v="49780"/>
    <s v="892494"/>
    <x v="143"/>
    <x v="143"/>
    <s v="16856642182"/>
    <m/>
    <m/>
    <m/>
    <n v="480.22353945415932"/>
    <x v="4"/>
    <x v="5"/>
    <x v="1"/>
    <n v="0"/>
    <x v="154"/>
  </r>
  <r>
    <s v="Journal"/>
    <x v="2"/>
    <s v="Data Engineering"/>
    <s v="Data Engineering"/>
    <d v="2024-08-31T00:00:00"/>
    <x v="0"/>
    <s v="50510"/>
    <s v="893448"/>
    <x v="155"/>
    <x v="155"/>
    <s v="19584503853"/>
    <m/>
    <m/>
    <m/>
    <n v="520.2421677420059"/>
    <x v="4"/>
    <x v="5"/>
    <x v="1"/>
    <n v="0"/>
    <x v="165"/>
  </r>
  <r>
    <s v="Journal"/>
    <x v="2"/>
    <s v="Data Engineering"/>
    <s v="Data Engineering"/>
    <d v="2024-08-31T00:00:00"/>
    <x v="0"/>
    <s v="51059"/>
    <s v="893986"/>
    <x v="147"/>
    <x v="147"/>
    <s v="17772859452"/>
    <m/>
    <m/>
    <m/>
    <n v="520.2421677420059"/>
    <x v="4"/>
    <x v="75"/>
    <x v="1"/>
    <n v="0"/>
    <x v="157"/>
  </r>
  <r>
    <s v="Journal"/>
    <x v="2"/>
    <s v="Data Engineering"/>
    <s v="Data Engineering"/>
    <d v="2024-08-31T00:00:00"/>
    <x v="0"/>
    <s v="50465"/>
    <s v="893413"/>
    <x v="166"/>
    <x v="166"/>
    <s v="18262439992"/>
    <m/>
    <m/>
    <m/>
    <n v="560.2607960298526"/>
    <x v="4"/>
    <x v="5"/>
    <x v="1"/>
    <n v="0"/>
    <x v="176"/>
  </r>
  <r>
    <s v="Journal"/>
    <x v="2"/>
    <s v="Data Engineering"/>
    <s v="Data Engineering"/>
    <d v="2024-08-31T00:00:00"/>
    <x v="0"/>
    <s v="50835"/>
    <s v="893745"/>
    <x v="117"/>
    <x v="117"/>
    <s v="16977995014"/>
    <m/>
    <m/>
    <m/>
    <n v="464.21608813902071"/>
    <x v="4"/>
    <x v="69"/>
    <x v="1"/>
    <n v="0"/>
    <x v="132"/>
  </r>
  <r>
    <s v="Journal"/>
    <x v="2"/>
    <s v="Data Engineering"/>
    <s v="Data Engineering"/>
    <d v="2024-08-31T00:00:00"/>
    <x v="0"/>
    <s v="50994"/>
    <s v="892574"/>
    <x v="117"/>
    <x v="117"/>
    <s v="16977995014"/>
    <m/>
    <m/>
    <m/>
    <n v="320.14902630277288"/>
    <x v="4"/>
    <x v="69"/>
    <x v="1"/>
    <n v="0"/>
    <x v="132"/>
  </r>
  <r>
    <s v="Journal"/>
    <x v="2"/>
    <s v="Data Engineering"/>
    <s v="Data Engineering"/>
    <d v="2024-08-31T00:00:00"/>
    <x v="0"/>
    <s v="51066"/>
    <s v="894120"/>
    <x v="147"/>
    <x v="147"/>
    <s v="17772859452"/>
    <m/>
    <m/>
    <m/>
    <n v="648.30177826311512"/>
    <x v="4"/>
    <x v="75"/>
    <x v="1"/>
    <n v="0"/>
    <x v="157"/>
  </r>
  <r>
    <s v="Journal"/>
    <x v="2"/>
    <s v="Data Engineering"/>
    <s v="Data Engineering"/>
    <d v="2024-08-31T00:00:00"/>
    <x v="0"/>
    <s v="51129"/>
    <s v="894325"/>
    <x v="147"/>
    <x v="147"/>
    <s v="17772859452"/>
    <m/>
    <m/>
    <m/>
    <n v="648.30177826311512"/>
    <x v="4"/>
    <x v="75"/>
    <x v="1"/>
    <n v="0"/>
    <x v="157"/>
  </r>
  <r>
    <s v="Journal"/>
    <x v="2"/>
    <s v="Data Engineering"/>
    <s v="Data Engineering"/>
    <d v="2024-08-31T00:00:00"/>
    <x v="0"/>
    <s v="50791"/>
    <s v="892742"/>
    <x v="117"/>
    <x v="117"/>
    <s v="16977995014"/>
    <m/>
    <m/>
    <m/>
    <n v="425.19804948574631"/>
    <x v="4"/>
    <x v="69"/>
    <x v="1"/>
    <n v="0"/>
    <x v="132"/>
  </r>
  <r>
    <s v="Journal"/>
    <x v="2"/>
    <s v="Data Engineering"/>
    <s v="Data Engineering"/>
    <d v="2024-08-31T00:00:00"/>
    <x v="0"/>
    <s v="50158"/>
    <s v="892942"/>
    <x v="144"/>
    <x v="144"/>
    <s v="17583740188"/>
    <m/>
    <m/>
    <m/>
    <n v="258.12015245661064"/>
    <x v="4"/>
    <x v="76"/>
    <x v="1"/>
    <n v="0"/>
    <x v="155"/>
  </r>
  <r>
    <s v="Journal"/>
    <x v="2"/>
    <s v="Data Engineering"/>
    <s v="Data Engineering"/>
    <d v="2024-08-31T00:00:00"/>
    <x v="0"/>
    <s v="50083"/>
    <s v="892907"/>
    <x v="143"/>
    <x v="143"/>
    <s v="16856642182"/>
    <m/>
    <m/>
    <m/>
    <n v="480.22353945415932"/>
    <x v="4"/>
    <x v="5"/>
    <x v="1"/>
    <n v="0"/>
    <x v="154"/>
  </r>
  <r>
    <s v="Journal"/>
    <x v="2"/>
    <s v="Data Engineering"/>
    <s v="Data Engineering"/>
    <d v="2024-08-31T00:00:00"/>
    <x v="0"/>
    <s v="49847"/>
    <s v="892451"/>
    <x v="143"/>
    <x v="143"/>
    <s v="16856642182"/>
    <m/>
    <m/>
    <m/>
    <n v="560.2607960298526"/>
    <x v="4"/>
    <x v="5"/>
    <x v="1"/>
    <n v="0"/>
    <x v="154"/>
  </r>
  <r>
    <s v="Journal"/>
    <x v="2"/>
    <s v="Data Engineering"/>
    <s v="Data Engineering"/>
    <d v="2024-08-31T00:00:00"/>
    <x v="0"/>
    <s v="51426"/>
    <s v="894723"/>
    <x v="145"/>
    <x v="145"/>
    <s v="17806464279"/>
    <m/>
    <m/>
    <m/>
    <n v="180.08382729530976"/>
    <x v="4"/>
    <x v="16"/>
    <x v="1"/>
    <n v="0"/>
    <x v="19"/>
  </r>
  <r>
    <s v="Journal"/>
    <x v="2"/>
    <s v="Data Engineering"/>
    <s v="Data Engineering"/>
    <d v="2024-08-31T00:00:00"/>
    <x v="0"/>
    <s v="51421"/>
    <s v="894719"/>
    <x v="145"/>
    <x v="145"/>
    <s v="17806464279"/>
    <m/>
    <m/>
    <m/>
    <n v="160.07451315138644"/>
    <x v="4"/>
    <x v="16"/>
    <x v="1"/>
    <n v="0"/>
    <x v="19"/>
  </r>
  <r>
    <s v="Journal"/>
    <x v="2"/>
    <s v="Data Engineering"/>
    <s v="Data Engineering"/>
    <d v="2024-08-31T00:00:00"/>
    <x v="0"/>
    <s v="50749"/>
    <s v="893550"/>
    <x v="117"/>
    <x v="117"/>
    <s v="16977995014"/>
    <m/>
    <m/>
    <m/>
    <n v="432.20118550874338"/>
    <x v="4"/>
    <x v="69"/>
    <x v="1"/>
    <n v="0"/>
    <x v="132"/>
  </r>
  <r>
    <s v="Journal"/>
    <x v="2"/>
    <s v="Data Engineering"/>
    <s v="Data Engineering"/>
    <d v="2024-08-31T00:00:00"/>
    <x v="0"/>
    <s v="50642"/>
    <s v="893641"/>
    <x v="151"/>
    <x v="151"/>
    <s v="19901929100"/>
    <m/>
    <m/>
    <m/>
    <n v="520.2421677420059"/>
    <x v="4"/>
    <x v="5"/>
    <x v="1"/>
    <n v="0"/>
    <x v="161"/>
  </r>
  <r>
    <s v="Journal"/>
    <x v="2"/>
    <s v="Data Engineering"/>
    <s v="Data Engineering"/>
    <d v="2024-08-31T00:00:00"/>
    <x v="0"/>
    <s v="50785"/>
    <s v="893711"/>
    <x v="117"/>
    <x v="117"/>
    <s v="16977995014"/>
    <m/>
    <m/>
    <m/>
    <n v="464.21608813902071"/>
    <x v="4"/>
    <x v="69"/>
    <x v="1"/>
    <n v="0"/>
    <x v="132"/>
  </r>
  <r>
    <s v="Journal"/>
    <x v="2"/>
    <s v="Data Engineering"/>
    <s v="Data Engineering"/>
    <d v="2024-08-31T00:00:00"/>
    <x v="0"/>
    <s v="50627"/>
    <s v="893626"/>
    <x v="117"/>
    <x v="117"/>
    <s v="16977995014"/>
    <m/>
    <m/>
    <m/>
    <n v="320.14902630277288"/>
    <x v="4"/>
    <x v="69"/>
    <x v="1"/>
    <n v="0"/>
    <x v="132"/>
  </r>
  <r>
    <s v="Journal"/>
    <x v="2"/>
    <s v="Data Engineering"/>
    <s v="Data Engineering"/>
    <d v="2024-08-31T00:00:00"/>
    <x v="0"/>
    <s v="50312"/>
    <s v="893232"/>
    <x v="156"/>
    <x v="156"/>
    <s v="17690283562"/>
    <m/>
    <m/>
    <m/>
    <n v="536.24961905714463"/>
    <x v="4"/>
    <x v="5"/>
    <x v="1"/>
    <n v="0"/>
    <x v="166"/>
  </r>
  <r>
    <s v="Journal"/>
    <x v="2"/>
    <s v="Data Engineering"/>
    <s v="Data Engineering"/>
    <d v="2024-08-31T00:00:00"/>
    <x v="0"/>
    <s v="50369"/>
    <s v="893294"/>
    <x v="150"/>
    <x v="150"/>
    <s v="17485557310"/>
    <m/>
    <m/>
    <m/>
    <n v="560.2607960298526"/>
    <x v="4"/>
    <x v="5"/>
    <x v="1"/>
    <n v="0"/>
    <x v="160"/>
  </r>
  <r>
    <s v="Journal"/>
    <x v="9"/>
    <s v="Data Engineering"/>
    <s v="Data Engineering"/>
    <d v="2024-08-31T00:00:00"/>
    <x v="0"/>
    <s v="49245"/>
    <s v="888139"/>
    <x v="180"/>
    <x v="180"/>
    <s v="20746896500"/>
    <m/>
    <m/>
    <s v="Retainer Revenue Recognition"/>
    <n v="2810"/>
    <x v="4"/>
    <x v="23"/>
    <x v="1"/>
    <n v="0"/>
    <x v="188"/>
  </r>
  <r>
    <s v="Journal"/>
    <x v="2"/>
    <s v="Data Engineering"/>
    <s v="Data Engineering"/>
    <d v="2024-08-31T00:00:00"/>
    <x v="0"/>
    <s v="50214"/>
    <s v="892969"/>
    <x v="161"/>
    <x v="161"/>
    <s v="17001844665"/>
    <m/>
    <m/>
    <m/>
    <n v="294.1369179156726"/>
    <x v="4"/>
    <x v="77"/>
    <x v="1"/>
    <n v="0"/>
    <x v="171"/>
  </r>
  <r>
    <s v="Journal"/>
    <x v="2"/>
    <s v="Data Engineering"/>
    <s v="Data Engineering"/>
    <d v="2024-08-31T00:00:00"/>
    <x v="0"/>
    <s v="50615"/>
    <s v="893617"/>
    <x v="117"/>
    <x v="117"/>
    <s v="16977995014"/>
    <m/>
    <m/>
    <m/>
    <n v="320.14902630277288"/>
    <x v="4"/>
    <x v="69"/>
    <x v="1"/>
    <n v="0"/>
    <x v="132"/>
  </r>
  <r>
    <s v="Journal"/>
    <x v="2"/>
    <s v="Data Engineering"/>
    <s v="Data Engineering"/>
    <d v="2024-08-31T00:00:00"/>
    <x v="0"/>
    <s v="50730"/>
    <s v="893682"/>
    <x v="117"/>
    <x v="117"/>
    <s v="16977995014"/>
    <m/>
    <m/>
    <m/>
    <n v="320.14902630277288"/>
    <x v="4"/>
    <x v="69"/>
    <x v="1"/>
    <n v="0"/>
    <x v="132"/>
  </r>
  <r>
    <s v="Journal"/>
    <x v="2"/>
    <s v="Data Engineering"/>
    <s v="Data Engineering"/>
    <d v="2024-08-31T00:00:00"/>
    <x v="0"/>
    <s v="50448"/>
    <s v="893400"/>
    <x v="117"/>
    <x v="117"/>
    <s v="16977995014"/>
    <m/>
    <m/>
    <m/>
    <n v="400.1862828784661"/>
    <x v="4"/>
    <x v="69"/>
    <x v="1"/>
    <n v="0"/>
    <x v="132"/>
  </r>
  <r>
    <s v="Journal"/>
    <x v="2"/>
    <s v="Data Engineering"/>
    <s v="Data Engineering"/>
    <d v="2024-08-31T00:00:00"/>
    <x v="0"/>
    <s v="50442"/>
    <s v="893396"/>
    <x v="117"/>
    <x v="117"/>
    <s v="16977995014"/>
    <m/>
    <m/>
    <m/>
    <n v="320.14902630277288"/>
    <x v="4"/>
    <x v="69"/>
    <x v="1"/>
    <n v="0"/>
    <x v="132"/>
  </r>
  <r>
    <s v="Journal"/>
    <x v="2"/>
    <s v="Data Engineering"/>
    <s v="Data Engineering"/>
    <d v="2024-08-31T00:00:00"/>
    <x v="0"/>
    <s v="50387"/>
    <s v="892729"/>
    <x v="150"/>
    <x v="150"/>
    <s v="17485557310"/>
    <m/>
    <m/>
    <m/>
    <n v="560.2607960298526"/>
    <x v="4"/>
    <x v="5"/>
    <x v="1"/>
    <n v="0"/>
    <x v="160"/>
  </r>
  <r>
    <s v="Journal"/>
    <x v="2"/>
    <s v="Data Engineering"/>
    <s v="Data Engineering"/>
    <d v="2024-08-31T00:00:00"/>
    <x v="0"/>
    <s v="49882"/>
    <s v="892473"/>
    <x v="6"/>
    <x v="6"/>
    <s v="16716229170"/>
    <m/>
    <m/>
    <m/>
    <n v="400.1862828784661"/>
    <x v="4"/>
    <x v="29"/>
    <x v="1"/>
    <n v="0"/>
    <x v="41"/>
  </r>
  <r>
    <s v="Journal"/>
    <x v="2"/>
    <s v="Data Engineering"/>
    <s v="Data Engineering"/>
    <d v="2024-08-31T00:00:00"/>
    <x v="0"/>
    <s v="51107"/>
    <s v="894133"/>
    <x v="117"/>
    <x v="117"/>
    <s v="16977995014"/>
    <m/>
    <m/>
    <m/>
    <n v="480.22353945415932"/>
    <x v="4"/>
    <x v="69"/>
    <x v="1"/>
    <n v="0"/>
    <x v="132"/>
  </r>
  <r>
    <s v="Journal"/>
    <x v="2"/>
    <s v="Data Engineering"/>
    <s v="Data Engineering"/>
    <d v="2024-08-31T00:00:00"/>
    <x v="0"/>
    <s v="51011"/>
    <s v="894101"/>
    <x v="154"/>
    <x v="154"/>
    <s v="17772967350"/>
    <m/>
    <m/>
    <m/>
    <n v="376.17510590575813"/>
    <x v="4"/>
    <x v="75"/>
    <x v="1"/>
    <n v="0"/>
    <x v="164"/>
  </r>
  <r>
    <s v="Journal"/>
    <x v="2"/>
    <s v="Data Engineering"/>
    <s v="Data Engineering"/>
    <d v="2024-08-31T00:00:00"/>
    <x v="0"/>
    <s v="50913"/>
    <s v="893893"/>
    <x v="117"/>
    <x v="117"/>
    <s v="16977995014"/>
    <m/>
    <m/>
    <m/>
    <n v="320.14902630277288"/>
    <x v="4"/>
    <x v="69"/>
    <x v="1"/>
    <n v="0"/>
    <x v="132"/>
  </r>
  <r>
    <s v="Journal"/>
    <x v="2"/>
    <s v="Data Engineering"/>
    <s v="Data Engineering"/>
    <d v="2024-08-31T00:00:00"/>
    <x v="0"/>
    <s v="51016"/>
    <s v="894106"/>
    <x v="117"/>
    <x v="117"/>
    <s v="16977995014"/>
    <m/>
    <m/>
    <m/>
    <n v="210.0977985111947"/>
    <x v="4"/>
    <x v="69"/>
    <x v="1"/>
    <n v="0"/>
    <x v="132"/>
  </r>
  <r>
    <s v="Journal"/>
    <x v="2"/>
    <s v="Data Engineering"/>
    <s v="Data Engineering"/>
    <d v="2024-08-31T00:00:00"/>
    <x v="0"/>
    <s v="49939"/>
    <s v="892331"/>
    <x v="6"/>
    <x v="6"/>
    <s v="16716229170"/>
    <m/>
    <m/>
    <m/>
    <n v="416.19373419360477"/>
    <x v="4"/>
    <x v="29"/>
    <x v="1"/>
    <n v="0"/>
    <x v="41"/>
  </r>
  <r>
    <s v="Journal"/>
    <x v="9"/>
    <s v="Data Engineering"/>
    <s v="Data Engineering"/>
    <d v="2024-08-31T00:00:00"/>
    <x v="0"/>
    <s v="51795"/>
    <s v="901589"/>
    <x v="18"/>
    <x v="18"/>
    <s v="18657995555"/>
    <m/>
    <m/>
    <m/>
    <n v="13816.98"/>
    <x v="4"/>
    <x v="23"/>
    <x v="1"/>
    <n v="0"/>
    <x v="52"/>
  </r>
  <r>
    <s v="Journal"/>
    <x v="2"/>
    <s v="Data Engineering"/>
    <s v="Data Engineering"/>
    <d v="2024-08-31T00:00:00"/>
    <x v="0"/>
    <s v="50763"/>
    <s v="893701"/>
    <x v="117"/>
    <x v="117"/>
    <s v="16977995014"/>
    <m/>
    <m/>
    <m/>
    <n v="430.20025409435107"/>
    <x v="4"/>
    <x v="69"/>
    <x v="1"/>
    <n v="0"/>
    <x v="132"/>
  </r>
  <r>
    <s v="Journal"/>
    <x v="2"/>
    <s v="Data Engineering"/>
    <s v="Data Engineering"/>
    <d v="2024-08-31T00:00:00"/>
    <x v="0"/>
    <s v="51038"/>
    <s v="894110"/>
    <x v="154"/>
    <x v="154"/>
    <s v="17772967350"/>
    <m/>
    <m/>
    <m/>
    <n v="376.17510590575813"/>
    <x v="4"/>
    <x v="75"/>
    <x v="1"/>
    <n v="0"/>
    <x v="164"/>
  </r>
  <r>
    <s v="Journal"/>
    <x v="2"/>
    <s v="Data Engineering"/>
    <s v="Data Engineering"/>
    <d v="2024-08-31T00:00:00"/>
    <x v="0"/>
    <s v="49953"/>
    <s v="892825"/>
    <x v="143"/>
    <x v="143"/>
    <s v="16856642182"/>
    <m/>
    <m/>
    <m/>
    <n v="536.24961905714463"/>
    <x v="4"/>
    <x v="5"/>
    <x v="1"/>
    <n v="0"/>
    <x v="154"/>
  </r>
  <r>
    <s v="Journal"/>
    <x v="2"/>
    <s v="Data Engineering"/>
    <s v="Data Engineering"/>
    <d v="2024-08-31T00:00:00"/>
    <x v="0"/>
    <s v="49973"/>
    <s v="892698"/>
    <x v="143"/>
    <x v="143"/>
    <s v="16856642182"/>
    <m/>
    <m/>
    <m/>
    <n v="536.24961905714463"/>
    <x v="4"/>
    <x v="5"/>
    <x v="1"/>
    <n v="0"/>
    <x v="154"/>
  </r>
  <r>
    <s v="Journal"/>
    <x v="2"/>
    <s v="Data Engineering"/>
    <s v="Data Engineering"/>
    <d v="2024-08-31T00:00:00"/>
    <x v="0"/>
    <s v="51008"/>
    <s v="894098"/>
    <x v="117"/>
    <x v="117"/>
    <s v="16977995014"/>
    <m/>
    <m/>
    <m/>
    <n v="360.16765459061952"/>
    <x v="4"/>
    <x v="69"/>
    <x v="1"/>
    <n v="0"/>
    <x v="132"/>
  </r>
  <r>
    <s v="Journal"/>
    <x v="2"/>
    <s v="Data Engineering"/>
    <s v="Data Engineering"/>
    <d v="2024-08-31T00:00:00"/>
    <x v="0"/>
    <s v="50591"/>
    <s v="893503"/>
    <x v="169"/>
    <x v="169"/>
    <s v="19902785076"/>
    <m/>
    <m/>
    <m/>
    <n v="536.24961905714463"/>
    <x v="4"/>
    <x v="5"/>
    <x v="1"/>
    <n v="0"/>
    <x v="179"/>
  </r>
  <r>
    <s v="Journal"/>
    <x v="2"/>
    <s v="Data Engineering"/>
    <s v="Data Engineering"/>
    <d v="2024-08-31T00:00:00"/>
    <x v="0"/>
    <s v="51296"/>
    <s v="894441"/>
    <x v="117"/>
    <x v="117"/>
    <s v="16977995014"/>
    <m/>
    <m/>
    <m/>
    <n v="320.14902630277288"/>
    <x v="4"/>
    <x v="69"/>
    <x v="1"/>
    <n v="0"/>
    <x v="132"/>
  </r>
  <r>
    <s v="Journal"/>
    <x v="2"/>
    <s v="Data Engineering"/>
    <s v="Data Engineering"/>
    <d v="2024-08-31T00:00:00"/>
    <x v="0"/>
    <s v="51386"/>
    <s v="894699"/>
    <x v="142"/>
    <x v="142"/>
    <s v="19584717835"/>
    <m/>
    <m/>
    <m/>
    <n v="560.2607960298526"/>
    <x v="4"/>
    <x v="5"/>
    <x v="1"/>
    <n v="0"/>
    <x v="153"/>
  </r>
  <r>
    <s v="Journal"/>
    <x v="2"/>
    <s v="Data Engineering"/>
    <s v="Data Engineering"/>
    <d v="2024-08-31T00:00:00"/>
    <x v="0"/>
    <s v="50846"/>
    <s v="893752"/>
    <x v="117"/>
    <x v="117"/>
    <s v="16977995014"/>
    <m/>
    <m/>
    <m/>
    <n v="480.22353945415932"/>
    <x v="4"/>
    <x v="69"/>
    <x v="1"/>
    <n v="0"/>
    <x v="132"/>
  </r>
  <r>
    <s v="Journal"/>
    <x v="2"/>
    <s v="Data Engineering"/>
    <s v="Data Engineering"/>
    <d v="2024-08-31T00:00:00"/>
    <x v="0"/>
    <s v="51125"/>
    <s v="892763"/>
    <x v="117"/>
    <x v="117"/>
    <s v="16977995014"/>
    <m/>
    <m/>
    <m/>
    <n v="504.23471642686729"/>
    <x v="4"/>
    <x v="69"/>
    <x v="1"/>
    <n v="0"/>
    <x v="132"/>
  </r>
  <r>
    <s v="Journal"/>
    <x v="2"/>
    <s v="Data Engineering"/>
    <s v="Data Engineering"/>
    <d v="2024-08-31T00:00:00"/>
    <x v="0"/>
    <s v="50181"/>
    <s v="892951"/>
    <x v="144"/>
    <x v="144"/>
    <s v="17583740188"/>
    <m/>
    <m/>
    <m/>
    <n v="258.12015245661064"/>
    <x v="4"/>
    <x v="76"/>
    <x v="1"/>
    <n v="0"/>
    <x v="155"/>
  </r>
  <r>
    <s v="Journal"/>
    <x v="2"/>
    <s v="Data Engineering"/>
    <s v="Data Engineering"/>
    <d v="2024-08-31T00:00:00"/>
    <x v="0"/>
    <s v="49996"/>
    <s v="892854"/>
    <x v="6"/>
    <x v="6"/>
    <s v="16716229170"/>
    <m/>
    <m/>
    <m/>
    <n v="638.29712119115345"/>
    <x v="4"/>
    <x v="29"/>
    <x v="1"/>
    <n v="0"/>
    <x v="41"/>
  </r>
  <r>
    <s v="Journal"/>
    <x v="2"/>
    <s v="Data Engineering"/>
    <s v="Data Engineering"/>
    <d v="2024-08-31T00:00:00"/>
    <x v="0"/>
    <s v="50675"/>
    <s v="892554"/>
    <x v="117"/>
    <x v="117"/>
    <s v="16977995014"/>
    <m/>
    <m/>
    <m/>
    <n v="432.20118550874338"/>
    <x v="4"/>
    <x v="69"/>
    <x v="1"/>
    <n v="0"/>
    <x v="132"/>
  </r>
  <r>
    <s v="Journal"/>
    <x v="2"/>
    <s v="Data Engineering"/>
    <s v="Data Engineering"/>
    <d v="2024-08-31T00:00:00"/>
    <x v="0"/>
    <s v="50620"/>
    <s v="893620"/>
    <x v="151"/>
    <x v="151"/>
    <s v="19901929100"/>
    <m/>
    <m/>
    <m/>
    <n v="520.2421677420059"/>
    <x v="4"/>
    <x v="5"/>
    <x v="1"/>
    <n v="0"/>
    <x v="161"/>
  </r>
  <r>
    <s v="Journal"/>
    <x v="2"/>
    <s v="Data Engineering"/>
    <s v="Data Engineering"/>
    <d v="2024-08-31T00:00:00"/>
    <x v="0"/>
    <s v="50869"/>
    <s v="892560"/>
    <x v="117"/>
    <x v="117"/>
    <s v="16977995014"/>
    <m/>
    <m/>
    <m/>
    <n v="432.20118550874338"/>
    <x v="4"/>
    <x v="69"/>
    <x v="1"/>
    <n v="0"/>
    <x v="132"/>
  </r>
  <r>
    <s v="Journal"/>
    <x v="2"/>
    <s v="Data Engineering"/>
    <s v="Data Engineering"/>
    <d v="2024-08-31T00:00:00"/>
    <x v="0"/>
    <s v="51424"/>
    <s v="894721"/>
    <x v="145"/>
    <x v="145"/>
    <s v="17806464279"/>
    <m/>
    <m/>
    <m/>
    <n v="160.07451315138644"/>
    <x v="4"/>
    <x v="16"/>
    <x v="1"/>
    <n v="0"/>
    <x v="19"/>
  </r>
  <r>
    <s v="Journal"/>
    <x v="2"/>
    <s v="Data Engineering"/>
    <s v="Data Engineering"/>
    <d v="2024-08-31T00:00:00"/>
    <x v="0"/>
    <s v="50379"/>
    <s v="893156"/>
    <x v="165"/>
    <x v="165"/>
    <s v="17001802020"/>
    <m/>
    <m/>
    <m/>
    <n v="408.19000853603541"/>
    <x v="4"/>
    <x v="78"/>
    <x v="1"/>
    <n v="0"/>
    <x v="175"/>
  </r>
  <r>
    <s v="Journal"/>
    <x v="2"/>
    <s v="Data Engineering"/>
    <s v="Data Engineering"/>
    <d v="2024-08-31T00:00:00"/>
    <x v="0"/>
    <s v="49755"/>
    <s v="892293"/>
    <x v="143"/>
    <x v="143"/>
    <s v="16856642182"/>
    <m/>
    <m/>
    <m/>
    <n v="560.2607960298526"/>
    <x v="4"/>
    <x v="5"/>
    <x v="1"/>
    <n v="0"/>
    <x v="154"/>
  </r>
  <r>
    <s v="Journal"/>
    <x v="13"/>
    <s v="Data Engineering"/>
    <s v="Data Engineering"/>
    <d v="2024-08-31T00:00:00"/>
    <x v="0"/>
    <s v="49398"/>
    <s v="889873"/>
    <x v="167"/>
    <x v="167"/>
    <m/>
    <m/>
    <m/>
    <m/>
    <n v="123.40055700000001"/>
    <x v="1"/>
    <x v="80"/>
    <x v="1"/>
    <n v="0"/>
    <x v="177"/>
  </r>
  <r>
    <s v="Journal"/>
    <x v="1"/>
    <s v="Data Engineering"/>
    <s v="Data Engineering"/>
    <d v="2024-08-31T00:00:00"/>
    <x v="0"/>
    <s v="49530"/>
    <s v="890175"/>
    <x v="171"/>
    <x v="171"/>
    <m/>
    <m/>
    <m/>
    <m/>
    <n v="1483.2875405691398"/>
    <x v="1"/>
    <x v="6"/>
    <x v="1"/>
    <n v="0"/>
    <x v="181"/>
  </r>
  <r>
    <s v="Journal"/>
    <x v="9"/>
    <s v="Data Engineering"/>
    <s v="Data Engineering"/>
    <d v="2024-08-31T00:00:00"/>
    <x v="0"/>
    <s v="49279"/>
    <s v="887982"/>
    <x v="31"/>
    <x v="31"/>
    <s v="16336551605"/>
    <m/>
    <m/>
    <s v="Retainer Revenue Recognition"/>
    <n v="16374.15"/>
    <x v="4"/>
    <x v="6"/>
    <x v="1"/>
    <n v="0"/>
    <x v="8"/>
  </r>
  <r>
    <s v="Journal"/>
    <x v="9"/>
    <s v="Data Engineering"/>
    <s v="Data Engineering"/>
    <d v="2024-08-31T00:00:00"/>
    <x v="0"/>
    <s v="49286"/>
    <s v="887987"/>
    <x v="40"/>
    <x v="40"/>
    <s v="17583746589"/>
    <m/>
    <m/>
    <s v="Retainer Revenue Recognition"/>
    <n v="8982.64"/>
    <x v="4"/>
    <x v="8"/>
    <x v="1"/>
    <n v="0"/>
    <x v="70"/>
  </r>
  <r>
    <s v="Journal"/>
    <x v="2"/>
    <s v="Data Engineering"/>
    <s v="Data Engineering"/>
    <d v="2024-08-31T00:00:00"/>
    <x v="0"/>
    <s v="50183"/>
    <s v="892953"/>
    <x v="161"/>
    <x v="161"/>
    <s v="17001844665"/>
    <m/>
    <m/>
    <m/>
    <n v="273.12726199192923"/>
    <x v="4"/>
    <x v="77"/>
    <x v="1"/>
    <n v="0"/>
    <x v="171"/>
  </r>
  <r>
    <s v="Journal"/>
    <x v="2"/>
    <s v="Data Engineering"/>
    <s v="Data Engineering"/>
    <d v="2024-08-31T00:00:00"/>
    <x v="0"/>
    <s v="51041"/>
    <s v="892761"/>
    <x v="154"/>
    <x v="154"/>
    <s v="17772967350"/>
    <m/>
    <m/>
    <m/>
    <n v="360.16765459061952"/>
    <x v="4"/>
    <x v="75"/>
    <x v="1"/>
    <n v="0"/>
    <x v="164"/>
  </r>
  <r>
    <s v="Journal"/>
    <x v="2"/>
    <s v="Data Engineering"/>
    <s v="Data Engineering"/>
    <d v="2024-08-31T00:00:00"/>
    <x v="0"/>
    <s v="50096"/>
    <s v="892917"/>
    <x v="143"/>
    <x v="143"/>
    <s v="16856642182"/>
    <m/>
    <m/>
    <m/>
    <n v="560.2607960298526"/>
    <x v="4"/>
    <x v="5"/>
    <x v="1"/>
    <n v="0"/>
    <x v="154"/>
  </r>
  <r>
    <s v="Journal"/>
    <x v="2"/>
    <s v="Data Engineering"/>
    <s v="Data Engineering"/>
    <d v="2024-08-31T00:00:00"/>
    <x v="0"/>
    <s v="50907"/>
    <s v="893788"/>
    <x v="117"/>
    <x v="117"/>
    <s v="16977995014"/>
    <m/>
    <m/>
    <m/>
    <n v="320.14902630277288"/>
    <x v="4"/>
    <x v="69"/>
    <x v="1"/>
    <n v="0"/>
    <x v="132"/>
  </r>
  <r>
    <s v="Journal"/>
    <x v="2"/>
    <s v="Data Engineering"/>
    <s v="Data Engineering"/>
    <d v="2024-08-31T00:00:00"/>
    <x v="0"/>
    <s v="50845"/>
    <s v="893751"/>
    <x v="141"/>
    <x v="141"/>
    <s v="17771226635"/>
    <m/>
    <m/>
    <m/>
    <n v="384.17883156332749"/>
    <x v="4"/>
    <x v="75"/>
    <x v="1"/>
    <n v="0"/>
    <x v="152"/>
  </r>
  <r>
    <s v="Journal"/>
    <x v="2"/>
    <s v="Data Engineering"/>
    <s v="Data Engineering"/>
    <d v="2024-08-31T00:00:00"/>
    <x v="0"/>
    <s v="49884"/>
    <s v="892507"/>
    <x v="143"/>
    <x v="143"/>
    <s v="16856642182"/>
    <m/>
    <m/>
    <m/>
    <n v="440.20491116631274"/>
    <x v="4"/>
    <x v="5"/>
    <x v="1"/>
    <n v="0"/>
    <x v="154"/>
  </r>
  <r>
    <s v="Journal"/>
    <x v="2"/>
    <s v="Data Engineering"/>
    <s v="Data Engineering"/>
    <d v="2024-08-31T00:00:00"/>
    <x v="0"/>
    <s v="49867"/>
    <s v="892317"/>
    <x v="6"/>
    <x v="6"/>
    <s v="16716229170"/>
    <m/>
    <m/>
    <m/>
    <n v="400.1862828784661"/>
    <x v="4"/>
    <x v="29"/>
    <x v="1"/>
    <n v="0"/>
    <x v="41"/>
  </r>
  <r>
    <s v="Journal"/>
    <x v="2"/>
    <s v="Data Engineering"/>
    <s v="Data Engineering"/>
    <d v="2024-08-31T00:00:00"/>
    <x v="0"/>
    <s v="49842"/>
    <s v="892308"/>
    <x v="143"/>
    <x v="143"/>
    <s v="16856642182"/>
    <m/>
    <m/>
    <m/>
    <n v="480.22353945415932"/>
    <x v="4"/>
    <x v="5"/>
    <x v="1"/>
    <n v="0"/>
    <x v="154"/>
  </r>
  <r>
    <s v="Journal"/>
    <x v="2"/>
    <s v="Data Engineering"/>
    <s v="Data Engineering"/>
    <d v="2024-08-31T00:00:00"/>
    <x v="0"/>
    <s v="49840"/>
    <s v="892307"/>
    <x v="6"/>
    <x v="6"/>
    <s v="16716229170"/>
    <m/>
    <m/>
    <m/>
    <n v="496.23099076929799"/>
    <x v="4"/>
    <x v="29"/>
    <x v="1"/>
    <n v="0"/>
    <x v="41"/>
  </r>
  <r>
    <s v="Journal"/>
    <x v="2"/>
    <s v="Data Engineering"/>
    <s v="Data Engineering"/>
    <d v="2024-08-31T00:00:00"/>
    <x v="0"/>
    <s v="50732"/>
    <s v="893683"/>
    <x v="117"/>
    <x v="117"/>
    <s v="16977995014"/>
    <m/>
    <m/>
    <m/>
    <n v="480.22353945415932"/>
    <x v="4"/>
    <x v="69"/>
    <x v="1"/>
    <n v="0"/>
    <x v="132"/>
  </r>
  <r>
    <s v="Journal"/>
    <x v="2"/>
    <s v="Data Engineering"/>
    <s v="Data Engineering"/>
    <d v="2024-08-31T00:00:00"/>
    <x v="0"/>
    <s v="50681"/>
    <s v="893658"/>
    <x v="117"/>
    <x v="117"/>
    <s v="16977995014"/>
    <m/>
    <m/>
    <m/>
    <n v="360.16765459061952"/>
    <x v="4"/>
    <x v="69"/>
    <x v="1"/>
    <n v="0"/>
    <x v="132"/>
  </r>
  <r>
    <s v="Journal"/>
    <x v="2"/>
    <s v="Data Engineering"/>
    <s v="Data Engineering"/>
    <d v="2024-08-31T00:00:00"/>
    <x v="0"/>
    <s v="50128"/>
    <s v="892375"/>
    <x v="143"/>
    <x v="143"/>
    <s v="16856642182"/>
    <m/>
    <m/>
    <m/>
    <n v="320.14902630277288"/>
    <x v="4"/>
    <x v="5"/>
    <x v="1"/>
    <n v="0"/>
    <x v="154"/>
  </r>
  <r>
    <s v="Journal"/>
    <x v="2"/>
    <s v="Data Engineering"/>
    <s v="Data Engineering"/>
    <d v="2024-08-31T00:00:00"/>
    <x v="0"/>
    <s v="50580"/>
    <s v="893593"/>
    <x v="117"/>
    <x v="117"/>
    <s v="16977995014"/>
    <m/>
    <m/>
    <m/>
    <n v="464.21608813902071"/>
    <x v="4"/>
    <x v="69"/>
    <x v="1"/>
    <n v="0"/>
    <x v="132"/>
  </r>
  <r>
    <s v="Journal"/>
    <x v="2"/>
    <s v="Data Engineering"/>
    <s v="Data Engineering"/>
    <d v="2024-08-31T00:00:00"/>
    <x v="0"/>
    <s v="50281"/>
    <s v="893213"/>
    <x v="146"/>
    <x v="146"/>
    <s v="17581549176"/>
    <m/>
    <m/>
    <m/>
    <n v="200.09314143923305"/>
    <x v="4"/>
    <x v="77"/>
    <x v="1"/>
    <n v="0"/>
    <x v="156"/>
  </r>
  <r>
    <s v="Journal"/>
    <x v="2"/>
    <s v="Data Engineering"/>
    <s v="Data Engineering"/>
    <d v="2024-08-31T00:00:00"/>
    <x v="0"/>
    <s v="50451"/>
    <s v="893402"/>
    <x v="166"/>
    <x v="166"/>
    <s v="18262439992"/>
    <m/>
    <m/>
    <m/>
    <n v="560.2607960298526"/>
    <x v="4"/>
    <x v="5"/>
    <x v="1"/>
    <n v="0"/>
    <x v="176"/>
  </r>
  <r>
    <s v="Journal"/>
    <x v="2"/>
    <s v="Data Engineering"/>
    <s v="Data Engineering"/>
    <d v="2024-08-31T00:00:00"/>
    <x v="0"/>
    <s v="50832"/>
    <s v="892750"/>
    <x v="141"/>
    <x v="141"/>
    <s v="17771226635"/>
    <m/>
    <m/>
    <m/>
    <n v="392.1825572208968"/>
    <x v="4"/>
    <x v="75"/>
    <x v="1"/>
    <n v="0"/>
    <x v="152"/>
  </r>
  <r>
    <s v="Journal"/>
    <x v="2"/>
    <s v="Data Engineering"/>
    <s v="Data Engineering"/>
    <d v="2024-08-31T00:00:00"/>
    <x v="0"/>
    <s v="51354"/>
    <s v="894475"/>
    <x v="160"/>
    <x v="160"/>
    <s v="16977994594"/>
    <m/>
    <m/>
    <m/>
    <n v="480.22353945415932"/>
    <x v="4"/>
    <x v="69"/>
    <x v="1"/>
    <n v="0"/>
    <x v="170"/>
  </r>
  <r>
    <s v="Journal"/>
    <x v="9"/>
    <s v="Data Engineering"/>
    <s v="Data Engineering"/>
    <d v="2024-08-31T00:00:00"/>
    <x v="0"/>
    <s v="51827"/>
    <s v="901612"/>
    <x v="123"/>
    <x v="123"/>
    <s v="19569235802"/>
    <m/>
    <m/>
    <m/>
    <n v="4212.16"/>
    <x v="4"/>
    <x v="23"/>
    <x v="1"/>
    <n v="0"/>
    <x v="138"/>
  </r>
  <r>
    <s v="Journal"/>
    <x v="2"/>
    <s v="Data Engineering"/>
    <s v="Data Engineering"/>
    <d v="2024-08-31T00:00:00"/>
    <x v="0"/>
    <s v="51062"/>
    <s v="893989"/>
    <x v="117"/>
    <x v="117"/>
    <s v="16977995014"/>
    <m/>
    <m/>
    <m/>
    <n v="320.14902630277288"/>
    <x v="4"/>
    <x v="69"/>
    <x v="1"/>
    <n v="0"/>
    <x v="132"/>
  </r>
  <r>
    <s v="Journal"/>
    <x v="9"/>
    <s v="Data Engineering"/>
    <s v="Data Engineering"/>
    <d v="2024-08-31T00:00:00"/>
    <x v="0"/>
    <s v="51745"/>
    <s v="901429"/>
    <x v="172"/>
    <x v="172"/>
    <s v="17581057915"/>
    <m/>
    <m/>
    <m/>
    <n v="9274.84"/>
    <x v="4"/>
    <x v="81"/>
    <x v="1"/>
    <n v="0"/>
    <x v="182"/>
  </r>
  <r>
    <s v="Journal"/>
    <x v="2"/>
    <s v="Data Engineering"/>
    <s v="Data Engineering"/>
    <d v="2024-08-31T00:00:00"/>
    <x v="0"/>
    <s v="50647"/>
    <s v="893512"/>
    <x v="117"/>
    <x v="117"/>
    <s v="16977995014"/>
    <m/>
    <m/>
    <m/>
    <n v="280.1303980149263"/>
    <x v="4"/>
    <x v="69"/>
    <x v="1"/>
    <n v="0"/>
    <x v="132"/>
  </r>
  <r>
    <s v="Journal"/>
    <x v="1"/>
    <s v="Data Engineering"/>
    <s v="Data Engineering"/>
    <d v="2024-08-31T00:00:00"/>
    <x v="0"/>
    <s v="49352"/>
    <s v="889922"/>
    <x v="181"/>
    <x v="181"/>
    <m/>
    <m/>
    <m/>
    <m/>
    <n v="25002.185300579895"/>
    <x v="1"/>
    <x v="36"/>
    <x v="1"/>
    <n v="0"/>
    <x v="189"/>
  </r>
  <r>
    <s v="Journal"/>
    <x v="1"/>
    <s v="Data Engineering"/>
    <s v="Data Engineering"/>
    <d v="2024-08-31T00:00:00"/>
    <x v="0"/>
    <s v="49364"/>
    <s v="889840"/>
    <x v="119"/>
    <x v="119"/>
    <m/>
    <m/>
    <m/>
    <m/>
    <n v="14185.450396855329"/>
    <x v="1"/>
    <x v="70"/>
    <x v="1"/>
    <n v="0"/>
    <x v="134"/>
  </r>
  <r>
    <s v="Journal"/>
    <x v="2"/>
    <s v="Data Engineering"/>
    <s v="Data Engineering"/>
    <d v="2024-08-31T00:00:00"/>
    <x v="0"/>
    <s v="51338"/>
    <s v="894503"/>
    <x v="157"/>
    <x v="157"/>
    <s v="16592846934"/>
    <m/>
    <m/>
    <m/>
    <n v="240.11176972707966"/>
    <x v="4"/>
    <x v="79"/>
    <x v="1"/>
    <n v="0"/>
    <x v="167"/>
  </r>
  <r>
    <s v="Journal"/>
    <x v="2"/>
    <s v="Data Engineering"/>
    <s v="Data Engineering"/>
    <d v="2024-08-31T00:00:00"/>
    <x v="0"/>
    <s v="51138"/>
    <s v="894333"/>
    <x v="117"/>
    <x v="117"/>
    <s v="16977995014"/>
    <m/>
    <m/>
    <m/>
    <n v="320.14902630277288"/>
    <x v="4"/>
    <x v="69"/>
    <x v="1"/>
    <n v="0"/>
    <x v="132"/>
  </r>
  <r>
    <s v="Journal"/>
    <x v="2"/>
    <s v="Data Engineering"/>
    <s v="Data Engineering"/>
    <d v="2024-08-31T00:00:00"/>
    <x v="0"/>
    <s v="50704"/>
    <s v="893536"/>
    <x v="117"/>
    <x v="117"/>
    <s v="16977995014"/>
    <m/>
    <m/>
    <m/>
    <n v="320.14902630277288"/>
    <x v="4"/>
    <x v="69"/>
    <x v="1"/>
    <n v="0"/>
    <x v="132"/>
  </r>
  <r>
    <s v="Journal"/>
    <x v="2"/>
    <s v="Data Engineering"/>
    <s v="Data Engineering"/>
    <d v="2024-08-31T00:00:00"/>
    <x v="0"/>
    <s v="50404"/>
    <s v="893161"/>
    <x v="166"/>
    <x v="166"/>
    <s v="18262439992"/>
    <m/>
    <m/>
    <m/>
    <n v="504.23471642686729"/>
    <x v="4"/>
    <x v="5"/>
    <x v="1"/>
    <n v="0"/>
    <x v="176"/>
  </r>
  <r>
    <s v="Journal"/>
    <x v="2"/>
    <s v="Data Engineering"/>
    <s v="Data Engineering"/>
    <d v="2024-08-31T00:00:00"/>
    <x v="0"/>
    <s v="50733"/>
    <s v="893684"/>
    <x v="163"/>
    <x v="163"/>
    <s v="16974076254"/>
    <m/>
    <m/>
    <m/>
    <n v="360.16765459061952"/>
    <x v="4"/>
    <x v="75"/>
    <x v="1"/>
    <n v="0"/>
    <x v="173"/>
  </r>
  <r>
    <s v="Journal"/>
    <x v="2"/>
    <s v="Data Engineering"/>
    <s v="Data Engineering"/>
    <d v="2024-08-31T00:00:00"/>
    <x v="0"/>
    <s v="50559"/>
    <s v="893480"/>
    <x v="155"/>
    <x v="155"/>
    <s v="19584503853"/>
    <m/>
    <m/>
    <m/>
    <n v="520.2421677420059"/>
    <x v="4"/>
    <x v="5"/>
    <x v="1"/>
    <n v="0"/>
    <x v="165"/>
  </r>
  <r>
    <s v="Journal"/>
    <x v="2"/>
    <s v="Data Engineering"/>
    <s v="Data Engineering"/>
    <d v="2024-08-31T00:00:00"/>
    <x v="0"/>
    <s v="50351"/>
    <s v="892723"/>
    <x v="148"/>
    <x v="148"/>
    <s v="18243049512"/>
    <m/>
    <m/>
    <m/>
    <n v="440.20491116631274"/>
    <x v="4"/>
    <x v="5"/>
    <x v="1"/>
    <n v="0"/>
    <x v="158"/>
  </r>
  <r>
    <s v="Journal"/>
    <x v="2"/>
    <s v="Data Engineering"/>
    <s v="Data Engineering"/>
    <d v="2024-08-31T00:00:00"/>
    <x v="0"/>
    <s v="50710"/>
    <s v="893667"/>
    <x v="182"/>
    <x v="182"/>
    <s v="16973568605"/>
    <m/>
    <m/>
    <m/>
    <n v="544.25334471471388"/>
    <x v="4"/>
    <x v="75"/>
    <x v="1"/>
    <n v="0"/>
    <x v="190"/>
  </r>
  <r>
    <s v="Journal"/>
    <x v="2"/>
    <s v="Data Engineering"/>
    <s v="Data Engineering"/>
    <d v="2024-08-31T00:00:00"/>
    <x v="0"/>
    <s v="51400"/>
    <s v="894710"/>
    <x v="145"/>
    <x v="145"/>
    <s v="17806464279"/>
    <m/>
    <m/>
    <m/>
    <n v="160.07451315138644"/>
    <x v="4"/>
    <x v="16"/>
    <x v="1"/>
    <n v="0"/>
    <x v="19"/>
  </r>
  <r>
    <s v="Journal"/>
    <x v="2"/>
    <s v="Data Engineering"/>
    <s v="Data Engineering"/>
    <d v="2024-08-31T00:00:00"/>
    <x v="0"/>
    <s v="50892"/>
    <s v="893584"/>
    <x v="141"/>
    <x v="141"/>
    <s v="17771226635"/>
    <m/>
    <m/>
    <m/>
    <n v="384.17883156332749"/>
    <x v="4"/>
    <x v="75"/>
    <x v="1"/>
    <n v="0"/>
    <x v="152"/>
  </r>
  <r>
    <s v="Journal"/>
    <x v="2"/>
    <s v="Data Engineering"/>
    <s v="Data Engineering"/>
    <d v="2024-08-31T00:00:00"/>
    <x v="0"/>
    <s v="50938"/>
    <s v="894093"/>
    <x v="117"/>
    <x v="117"/>
    <s v="16977995014"/>
    <m/>
    <m/>
    <m/>
    <n v="210.0977985111947"/>
    <x v="4"/>
    <x v="69"/>
    <x v="1"/>
    <n v="0"/>
    <x v="132"/>
  </r>
  <r>
    <s v="Journal"/>
    <x v="2"/>
    <s v="Data Engineering"/>
    <s v="Data Engineering"/>
    <d v="2024-08-31T00:00:00"/>
    <x v="0"/>
    <s v="49764"/>
    <s v="892493"/>
    <x v="157"/>
    <x v="157"/>
    <s v="16592846934"/>
    <m/>
    <m/>
    <m/>
    <n v="360.16765459061952"/>
    <x v="4"/>
    <x v="79"/>
    <x v="1"/>
    <n v="0"/>
    <x v="167"/>
  </r>
  <r>
    <s v="Journal"/>
    <x v="2"/>
    <s v="Data Engineering"/>
    <s v="Data Engineering"/>
    <d v="2024-08-31T00:00:00"/>
    <x v="0"/>
    <s v="50937"/>
    <s v="893901"/>
    <x v="175"/>
    <x v="175"/>
    <s v="17772846592"/>
    <m/>
    <m/>
    <m/>
    <n v="544.25334471471388"/>
    <x v="4"/>
    <x v="75"/>
    <x v="1"/>
    <n v="0"/>
    <x v="184"/>
  </r>
  <r>
    <s v="Journal"/>
    <x v="2"/>
    <s v="Data Engineering"/>
    <s v="Data Engineering"/>
    <d v="2024-08-31T00:00:00"/>
    <x v="0"/>
    <s v="50007"/>
    <s v="892859"/>
    <x v="143"/>
    <x v="143"/>
    <s v="16856642182"/>
    <m/>
    <m/>
    <m/>
    <n v="320.14902630277288"/>
    <x v="4"/>
    <x v="5"/>
    <x v="1"/>
    <n v="0"/>
    <x v="154"/>
  </r>
  <r>
    <s v="Journal"/>
    <x v="2"/>
    <s v="Data Engineering"/>
    <s v="Data Engineering"/>
    <d v="2024-08-31T00:00:00"/>
    <x v="0"/>
    <s v="50691"/>
    <s v="893660"/>
    <x v="117"/>
    <x v="117"/>
    <s v="16977995014"/>
    <m/>
    <m/>
    <m/>
    <n v="435.20270655770798"/>
    <x v="4"/>
    <x v="69"/>
    <x v="1"/>
    <n v="0"/>
    <x v="132"/>
  </r>
  <r>
    <s v="Journal"/>
    <x v="2"/>
    <s v="Data Engineering"/>
    <s v="Data Engineering"/>
    <d v="2024-08-31T00:00:00"/>
    <x v="0"/>
    <s v="51156"/>
    <s v="894347"/>
    <x v="117"/>
    <x v="117"/>
    <s v="16977995014"/>
    <m/>
    <m/>
    <m/>
    <n v="360.16765459061952"/>
    <x v="4"/>
    <x v="69"/>
    <x v="1"/>
    <n v="0"/>
    <x v="132"/>
  </r>
  <r>
    <s v="Journal"/>
    <x v="2"/>
    <s v="Data Engineering"/>
    <s v="Data Engineering"/>
    <d v="2024-08-31T00:00:00"/>
    <x v="0"/>
    <s v="51094"/>
    <s v="894308"/>
    <x v="117"/>
    <x v="117"/>
    <s v="16977995014"/>
    <m/>
    <m/>
    <m/>
    <n v="395.1840782698614"/>
    <x v="4"/>
    <x v="69"/>
    <x v="1"/>
    <n v="0"/>
    <x v="132"/>
  </r>
  <r>
    <s v="Journal"/>
    <x v="2"/>
    <s v="Data Engineering"/>
    <s v="Data Engineering"/>
    <d v="2024-08-31T00:00:00"/>
    <x v="0"/>
    <s v="50773"/>
    <s v="893559"/>
    <x v="117"/>
    <x v="117"/>
    <s v="16977995014"/>
    <m/>
    <m/>
    <m/>
    <n v="320.14902630277288"/>
    <x v="4"/>
    <x v="69"/>
    <x v="1"/>
    <n v="0"/>
    <x v="132"/>
  </r>
  <r>
    <s v="Journal"/>
    <x v="2"/>
    <s v="Data Engineering"/>
    <s v="Data Engineering"/>
    <d v="2024-08-31T00:00:00"/>
    <x v="0"/>
    <s v="50378"/>
    <s v="893155"/>
    <x v="150"/>
    <x v="150"/>
    <s v="17485557310"/>
    <m/>
    <m/>
    <m/>
    <n v="560.2607960298526"/>
    <x v="4"/>
    <x v="5"/>
    <x v="1"/>
    <n v="0"/>
    <x v="160"/>
  </r>
  <r>
    <s v="Journal"/>
    <x v="2"/>
    <s v="Data Engineering"/>
    <s v="Data Engineering"/>
    <d v="2024-08-31T00:00:00"/>
    <x v="0"/>
    <s v="50087"/>
    <s v="892909"/>
    <x v="143"/>
    <x v="143"/>
    <s v="16856642182"/>
    <m/>
    <m/>
    <m/>
    <n v="320.14902630277288"/>
    <x v="4"/>
    <x v="5"/>
    <x v="1"/>
    <n v="0"/>
    <x v="154"/>
  </r>
  <r>
    <s v="Journal"/>
    <x v="2"/>
    <s v="Data Engineering"/>
    <s v="Data Engineering"/>
    <d v="2024-08-31T00:00:00"/>
    <x v="0"/>
    <s v="50593"/>
    <s v="893505"/>
    <x v="169"/>
    <x v="169"/>
    <s v="19902785076"/>
    <m/>
    <m/>
    <m/>
    <n v="536.24961905714463"/>
    <x v="4"/>
    <x v="5"/>
    <x v="1"/>
    <n v="0"/>
    <x v="179"/>
  </r>
  <r>
    <s v="Journal"/>
    <x v="2"/>
    <s v="Data Engineering"/>
    <s v="Data Engineering"/>
    <d v="2024-08-31T00:00:00"/>
    <x v="0"/>
    <s v="50827"/>
    <s v="893739"/>
    <x v="117"/>
    <x v="117"/>
    <s v="16977995014"/>
    <m/>
    <m/>
    <m/>
    <n v="360.16765459061952"/>
    <x v="4"/>
    <x v="69"/>
    <x v="1"/>
    <n v="0"/>
    <x v="132"/>
  </r>
  <r>
    <s v="Journal"/>
    <x v="2"/>
    <s v="Data Engineering"/>
    <s v="Data Engineering"/>
    <d v="2024-08-31T00:00:00"/>
    <x v="0"/>
    <s v="50035"/>
    <s v="892346"/>
    <x v="143"/>
    <x v="143"/>
    <s v="16856642182"/>
    <m/>
    <m/>
    <m/>
    <n v="560.2607960298526"/>
    <x v="4"/>
    <x v="5"/>
    <x v="1"/>
    <n v="0"/>
    <x v="154"/>
  </r>
  <r>
    <s v="Journal"/>
    <x v="2"/>
    <s v="Data Engineering"/>
    <s v="Data Engineering"/>
    <d v="2024-08-31T00:00:00"/>
    <x v="0"/>
    <s v="50625"/>
    <s v="893624"/>
    <x v="117"/>
    <x v="117"/>
    <s v="16977995014"/>
    <m/>
    <m/>
    <m/>
    <n v="432.20118550874338"/>
    <x v="4"/>
    <x v="69"/>
    <x v="1"/>
    <n v="0"/>
    <x v="132"/>
  </r>
  <r>
    <s v="Journal"/>
    <x v="2"/>
    <s v="Data Engineering"/>
    <s v="Data Engineering"/>
    <d v="2024-08-31T00:00:00"/>
    <x v="0"/>
    <s v="50397"/>
    <s v="893268"/>
    <x v="159"/>
    <x v="159"/>
    <s v="17692058278"/>
    <m/>
    <m/>
    <m/>
    <n v="400.1862828784661"/>
    <x v="4"/>
    <x v="78"/>
    <x v="1"/>
    <n v="0"/>
    <x v="169"/>
  </r>
  <r>
    <s v="Journal"/>
    <x v="2"/>
    <s v="Data Engineering"/>
    <s v="Data Engineering"/>
    <d v="2024-08-31T00:00:00"/>
    <x v="0"/>
    <s v="50794"/>
    <s v="893717"/>
    <x v="141"/>
    <x v="141"/>
    <s v="17771226635"/>
    <m/>
    <m/>
    <m/>
    <n v="448.20863682388205"/>
    <x v="4"/>
    <x v="75"/>
    <x v="1"/>
    <n v="0"/>
    <x v="152"/>
  </r>
  <r>
    <s v="Journal"/>
    <x v="2"/>
    <s v="Data Engineering"/>
    <s v="Data Engineering"/>
    <d v="2024-08-31T00:00:00"/>
    <x v="0"/>
    <s v="50590"/>
    <s v="893502"/>
    <x v="117"/>
    <x v="117"/>
    <s v="16977995014"/>
    <m/>
    <m/>
    <m/>
    <n v="432.20118550874338"/>
    <x v="4"/>
    <x v="69"/>
    <x v="1"/>
    <n v="0"/>
    <x v="132"/>
  </r>
  <r>
    <s v="Journal"/>
    <x v="2"/>
    <s v="Data Engineering"/>
    <s v="Data Engineering"/>
    <d v="2024-08-31T00:00:00"/>
    <x v="0"/>
    <s v="49834"/>
    <s v="892445"/>
    <x v="143"/>
    <x v="143"/>
    <s v="16856642182"/>
    <m/>
    <m/>
    <m/>
    <n v="480.22353945415932"/>
    <x v="4"/>
    <x v="5"/>
    <x v="1"/>
    <n v="0"/>
    <x v="154"/>
  </r>
  <r>
    <s v="Journal"/>
    <x v="2"/>
    <s v="Data Engineering"/>
    <s v="Data Engineering"/>
    <d v="2024-08-31T00:00:00"/>
    <x v="0"/>
    <s v="50274"/>
    <s v="893206"/>
    <x v="158"/>
    <x v="158"/>
    <s v="16807042572"/>
    <m/>
    <m/>
    <m/>
    <n v="536.24961905714463"/>
    <x v="4"/>
    <x v="5"/>
    <x v="1"/>
    <n v="0"/>
    <x v="168"/>
  </r>
  <r>
    <s v="Journal"/>
    <x v="2"/>
    <s v="Data Engineering"/>
    <s v="Data Engineering"/>
    <d v="2024-08-31T00:00:00"/>
    <x v="0"/>
    <s v="51297"/>
    <s v="894189"/>
    <x v="157"/>
    <x v="157"/>
    <s v="16592846934"/>
    <m/>
    <m/>
    <m/>
    <n v="270.12574094296463"/>
    <x v="4"/>
    <x v="79"/>
    <x v="1"/>
    <n v="0"/>
    <x v="167"/>
  </r>
  <r>
    <s v="Journal"/>
    <x v="9"/>
    <s v="Data Engineering"/>
    <s v="Data Engineering"/>
    <d v="2024-08-31T00:00:00"/>
    <x v="0"/>
    <s v="51769"/>
    <s v="901367"/>
    <x v="18"/>
    <x v="18"/>
    <s v="18657995555"/>
    <m/>
    <m/>
    <m/>
    <n v="23.05"/>
    <x v="4"/>
    <x v="23"/>
    <x v="1"/>
    <n v="0"/>
    <x v="52"/>
  </r>
  <r>
    <s v="Journal"/>
    <x v="2"/>
    <s v="Data Engineering"/>
    <s v="Data Engineering"/>
    <d v="2024-08-31T00:00:00"/>
    <x v="0"/>
    <s v="51391"/>
    <s v="894518"/>
    <x v="142"/>
    <x v="142"/>
    <s v="19584717835"/>
    <m/>
    <m/>
    <m/>
    <n v="560.2607960298526"/>
    <x v="4"/>
    <x v="5"/>
    <x v="1"/>
    <n v="0"/>
    <x v="153"/>
  </r>
  <r>
    <s v="Journal"/>
    <x v="2"/>
    <s v="Data Engineering"/>
    <s v="Data Engineering"/>
    <d v="2024-08-31T00:00:00"/>
    <x v="0"/>
    <s v="50061"/>
    <s v="892710"/>
    <x v="143"/>
    <x v="143"/>
    <s v="16856642182"/>
    <m/>
    <m/>
    <m/>
    <n v="480.22353945415932"/>
    <x v="4"/>
    <x v="5"/>
    <x v="1"/>
    <n v="0"/>
    <x v="154"/>
  </r>
  <r>
    <s v="Journal"/>
    <x v="2"/>
    <s v="Data Engineering"/>
    <s v="Data Engineering"/>
    <d v="2024-08-31T00:00:00"/>
    <x v="0"/>
    <s v="50736"/>
    <s v="893687"/>
    <x v="117"/>
    <x v="117"/>
    <s v="16977995014"/>
    <m/>
    <m/>
    <m/>
    <n v="360.16765459061952"/>
    <x v="4"/>
    <x v="69"/>
    <x v="1"/>
    <n v="0"/>
    <x v="132"/>
  </r>
  <r>
    <s v="Journal"/>
    <x v="2"/>
    <s v="Data Engineering"/>
    <s v="Data Engineering"/>
    <d v="2024-08-31T00:00:00"/>
    <x v="0"/>
    <s v="50870"/>
    <s v="893576"/>
    <x v="141"/>
    <x v="141"/>
    <s v="17771226635"/>
    <m/>
    <m/>
    <m/>
    <n v="504.23471642686729"/>
    <x v="4"/>
    <x v="75"/>
    <x v="1"/>
    <n v="0"/>
    <x v="152"/>
  </r>
  <r>
    <s v="Journal"/>
    <x v="2"/>
    <s v="Data Engineering"/>
    <s v="Data Engineering"/>
    <d v="2024-08-31T00:00:00"/>
    <x v="0"/>
    <s v="50116"/>
    <s v="892927"/>
    <x v="164"/>
    <x v="164"/>
    <m/>
    <m/>
    <m/>
    <m/>
    <n v="312.14530064520358"/>
    <x v="4"/>
    <x v="76"/>
    <x v="1"/>
    <n v="0"/>
    <x v="174"/>
  </r>
  <r>
    <s v="Journal"/>
    <x v="2"/>
    <s v="Data Engineering"/>
    <s v="Data Engineering"/>
    <d v="2024-08-31T00:00:00"/>
    <x v="0"/>
    <s v="51220"/>
    <s v="894161"/>
    <x v="117"/>
    <x v="117"/>
    <s v="16977995014"/>
    <m/>
    <m/>
    <m/>
    <n v="432.20118550874338"/>
    <x v="4"/>
    <x v="69"/>
    <x v="1"/>
    <n v="0"/>
    <x v="132"/>
  </r>
  <r>
    <s v="Journal"/>
    <x v="2"/>
    <s v="Data Engineering"/>
    <s v="Data Engineering"/>
    <d v="2024-08-31T00:00:00"/>
    <x v="0"/>
    <s v="50819"/>
    <s v="893731"/>
    <x v="117"/>
    <x v="117"/>
    <s v="16977995014"/>
    <m/>
    <m/>
    <m/>
    <n v="210.0977985111947"/>
    <x v="4"/>
    <x v="69"/>
    <x v="1"/>
    <n v="0"/>
    <x v="132"/>
  </r>
  <r>
    <s v="Journal"/>
    <x v="2"/>
    <s v="Data Engineering"/>
    <s v="Data Engineering"/>
    <d v="2024-08-31T00:00:00"/>
    <x v="0"/>
    <s v="50487"/>
    <s v="893428"/>
    <x v="155"/>
    <x v="155"/>
    <s v="19584503853"/>
    <m/>
    <m/>
    <m/>
    <n v="560.2607960298526"/>
    <x v="4"/>
    <x v="5"/>
    <x v="1"/>
    <n v="0"/>
    <x v="165"/>
  </r>
  <r>
    <s v="Journal"/>
    <x v="9"/>
    <s v="Data Engineering"/>
    <s v="Data Engineering"/>
    <d v="2024-08-31T00:00:00"/>
    <x v="0"/>
    <s v="51707"/>
    <s v="901328"/>
    <x v="172"/>
    <x v="172"/>
    <s v="17581057915"/>
    <m/>
    <m/>
    <m/>
    <n v="13.22"/>
    <x v="4"/>
    <x v="81"/>
    <x v="1"/>
    <n v="0"/>
    <x v="182"/>
  </r>
  <r>
    <s v="Journal"/>
    <x v="2"/>
    <s v="Data Engineering"/>
    <s v="Data Engineering"/>
    <d v="2024-08-31T00:00:00"/>
    <x v="0"/>
    <s v="50900"/>
    <s v="892755"/>
    <x v="117"/>
    <x v="117"/>
    <s v="16977995014"/>
    <m/>
    <m/>
    <m/>
    <n v="210.0977985111947"/>
    <x v="4"/>
    <x v="69"/>
    <x v="1"/>
    <n v="0"/>
    <x v="132"/>
  </r>
  <r>
    <s v="Journal"/>
    <x v="2"/>
    <s v="Data Engineering"/>
    <s v="Data Engineering"/>
    <d v="2024-08-31T00:00:00"/>
    <x v="0"/>
    <s v="50318"/>
    <s v="892532"/>
    <x v="156"/>
    <x v="156"/>
    <s v="17690283562"/>
    <m/>
    <m/>
    <m/>
    <n v="536.24961905714463"/>
    <x v="4"/>
    <x v="5"/>
    <x v="1"/>
    <n v="0"/>
    <x v="166"/>
  </r>
  <r>
    <s v="Journal"/>
    <x v="2"/>
    <s v="Data Engineering"/>
    <s v="Data Engineering"/>
    <d v="2024-08-31T00:00:00"/>
    <x v="0"/>
    <s v="50707"/>
    <s v="893539"/>
    <x v="117"/>
    <x v="117"/>
    <s v="16977995014"/>
    <m/>
    <m/>
    <m/>
    <n v="464.21608813902071"/>
    <x v="4"/>
    <x v="69"/>
    <x v="1"/>
    <n v="0"/>
    <x v="132"/>
  </r>
  <r>
    <s v="Journal"/>
    <x v="2"/>
    <s v="Data Engineering"/>
    <s v="Data Engineering"/>
    <d v="2024-08-31T00:00:00"/>
    <x v="0"/>
    <s v="51530"/>
    <s v="896059"/>
    <x v="145"/>
    <x v="145"/>
    <s v="17806464279"/>
    <m/>
    <m/>
    <s v="Adjustment wrong revrec for August generated by OA."/>
    <n v="-8563.9864535991746"/>
    <x v="4"/>
    <x v="16"/>
    <x v="1"/>
    <n v="0"/>
    <x v="19"/>
  </r>
  <r>
    <s v="Journal"/>
    <x v="2"/>
    <s v="Data Engineering"/>
    <s v="Data Engineering"/>
    <d v="2024-08-31T00:00:00"/>
    <x v="0"/>
    <s v="50769"/>
    <s v="893707"/>
    <x v="117"/>
    <x v="117"/>
    <s v="16977995014"/>
    <m/>
    <m/>
    <m/>
    <n v="86.040050818870213"/>
    <x v="4"/>
    <x v="69"/>
    <x v="1"/>
    <n v="0"/>
    <x v="132"/>
  </r>
  <r>
    <s v="Journal"/>
    <x v="9"/>
    <s v="Data Engineering"/>
    <s v="Data Engineering"/>
    <d v="2024-08-31T00:00:00"/>
    <x v="0"/>
    <s v="51665"/>
    <s v="901410"/>
    <x v="59"/>
    <x v="59"/>
    <s v="14545854040"/>
    <m/>
    <m/>
    <m/>
    <n v="452.78"/>
    <x v="4"/>
    <x v="22"/>
    <x v="1"/>
    <n v="0"/>
    <x v="81"/>
  </r>
  <r>
    <s v="Journal"/>
    <x v="2"/>
    <s v="Data Engineering"/>
    <s v="Data Engineering"/>
    <d v="2024-08-31T00:00:00"/>
    <x v="0"/>
    <s v="49851"/>
    <s v="892455"/>
    <x v="6"/>
    <x v="6"/>
    <s v="16716229170"/>
    <m/>
    <m/>
    <m/>
    <n v="496.23099076929799"/>
    <x v="4"/>
    <x v="29"/>
    <x v="1"/>
    <n v="0"/>
    <x v="41"/>
  </r>
  <r>
    <s v="Journal"/>
    <x v="2"/>
    <s v="Data Engineering"/>
    <s v="Data Engineering"/>
    <d v="2024-08-31T00:00:00"/>
    <x v="0"/>
    <s v="50431"/>
    <s v="893173"/>
    <x v="159"/>
    <x v="159"/>
    <s v="17692058278"/>
    <m/>
    <m/>
    <m/>
    <n v="400.1862828784661"/>
    <x v="4"/>
    <x v="78"/>
    <x v="1"/>
    <n v="0"/>
    <x v="169"/>
  </r>
  <r>
    <s v="Journal"/>
    <x v="2"/>
    <s v="Data Engineering"/>
    <s v="Data Engineering"/>
    <d v="2024-08-31T00:00:00"/>
    <x v="0"/>
    <s v="50370"/>
    <s v="893253"/>
    <x v="150"/>
    <x v="150"/>
    <s v="17485557310"/>
    <m/>
    <m/>
    <m/>
    <n v="560.2607960298526"/>
    <x v="4"/>
    <x v="5"/>
    <x v="1"/>
    <n v="0"/>
    <x v="160"/>
  </r>
  <r>
    <s v="Journal"/>
    <x v="2"/>
    <s v="Data Engineering"/>
    <s v="Data Engineering"/>
    <d v="2024-08-31T00:00:00"/>
    <x v="0"/>
    <s v="50337"/>
    <s v="893245"/>
    <x v="148"/>
    <x v="148"/>
    <s v="18243049512"/>
    <m/>
    <m/>
    <m/>
    <n v="440.20491116631274"/>
    <x v="4"/>
    <x v="5"/>
    <x v="1"/>
    <n v="0"/>
    <x v="158"/>
  </r>
  <r>
    <s v="Journal"/>
    <x v="2"/>
    <s v="Data Engineering"/>
    <s v="Data Engineering"/>
    <d v="2024-08-31T00:00:00"/>
    <x v="0"/>
    <s v="49981"/>
    <s v="892842"/>
    <x v="143"/>
    <x v="143"/>
    <s v="16856642182"/>
    <m/>
    <m/>
    <m/>
    <n v="560.2607960298526"/>
    <x v="4"/>
    <x v="5"/>
    <x v="1"/>
    <n v="0"/>
    <x v="154"/>
  </r>
  <r>
    <s v="Journal"/>
    <x v="2"/>
    <s v="Data Engineering"/>
    <s v="Data Engineering"/>
    <d v="2024-08-31T00:00:00"/>
    <x v="0"/>
    <s v="50338"/>
    <s v="893246"/>
    <x v="149"/>
    <x v="149"/>
    <s v="17001841791"/>
    <m/>
    <m/>
    <m/>
    <n v="520.2421677420059"/>
    <x v="4"/>
    <x v="78"/>
    <x v="1"/>
    <n v="0"/>
    <x v="159"/>
  </r>
  <r>
    <s v="Journal"/>
    <x v="2"/>
    <s v="Data Engineering"/>
    <s v="Data Engineering"/>
    <d v="2024-08-31T00:00:00"/>
    <x v="0"/>
    <s v="50314"/>
    <s v="893139"/>
    <x v="156"/>
    <x v="156"/>
    <s v="17690283562"/>
    <m/>
    <m/>
    <m/>
    <n v="536.24961905714463"/>
    <x v="4"/>
    <x v="5"/>
    <x v="1"/>
    <n v="0"/>
    <x v="166"/>
  </r>
  <r>
    <s v="Journal"/>
    <x v="2"/>
    <s v="Data Engineering"/>
    <s v="Data Engineering"/>
    <d v="2024-08-31T00:00:00"/>
    <x v="0"/>
    <s v="50262"/>
    <s v="892529"/>
    <x v="158"/>
    <x v="158"/>
    <s v="16807042572"/>
    <m/>
    <m/>
    <m/>
    <n v="536.24961905714463"/>
    <x v="4"/>
    <x v="5"/>
    <x v="1"/>
    <n v="0"/>
    <x v="168"/>
  </r>
  <r>
    <s v="Journal"/>
    <x v="1"/>
    <s v="Data Engineering"/>
    <s v="Data Engineering"/>
    <d v="2024-08-31T00:00:00"/>
    <x v="0"/>
    <s v="49525"/>
    <s v="890171"/>
    <x v="171"/>
    <x v="171"/>
    <m/>
    <m/>
    <m/>
    <m/>
    <n v="1483.2875405691398"/>
    <x v="1"/>
    <x v="6"/>
    <x v="1"/>
    <n v="0"/>
    <x v="181"/>
  </r>
  <r>
    <s v="Journal"/>
    <x v="2"/>
    <s v="Data Engineering"/>
    <s v="Data Engineering"/>
    <d v="2024-08-31T00:00:00"/>
    <x v="0"/>
    <s v="50454"/>
    <s v="893178"/>
    <x v="117"/>
    <x v="117"/>
    <s v="16977995014"/>
    <m/>
    <m/>
    <m/>
    <n v="320.14902630277288"/>
    <x v="4"/>
    <x v="69"/>
    <x v="1"/>
    <n v="0"/>
    <x v="132"/>
  </r>
  <r>
    <s v="Journal"/>
    <x v="2"/>
    <s v="Data Engineering"/>
    <s v="Data Engineering"/>
    <d v="2024-08-31T00:00:00"/>
    <x v="0"/>
    <s v="50258"/>
    <s v="893201"/>
    <x v="161"/>
    <x v="161"/>
    <s v="17001844665"/>
    <m/>
    <m/>
    <m/>
    <n v="240.11176972707966"/>
    <x v="4"/>
    <x v="77"/>
    <x v="1"/>
    <n v="0"/>
    <x v="171"/>
  </r>
  <r>
    <s v="Journal"/>
    <x v="2"/>
    <s v="Data Engineering"/>
    <s v="Data Engineering"/>
    <d v="2024-08-31T00:00:00"/>
    <x v="0"/>
    <s v="49921"/>
    <s v="892799"/>
    <x v="143"/>
    <x v="143"/>
    <s v="16856642182"/>
    <m/>
    <m/>
    <m/>
    <n v="560.2607960298526"/>
    <x v="4"/>
    <x v="5"/>
    <x v="1"/>
    <n v="0"/>
    <x v="154"/>
  </r>
  <r>
    <s v="Journal"/>
    <x v="2"/>
    <s v="Data Engineering"/>
    <s v="Data Engineering"/>
    <d v="2024-08-31T00:00:00"/>
    <x v="0"/>
    <s v="51085"/>
    <s v="894298"/>
    <x v="147"/>
    <x v="147"/>
    <s v="17772859452"/>
    <m/>
    <m/>
    <m/>
    <n v="648.30177826311512"/>
    <x v="4"/>
    <x v="75"/>
    <x v="1"/>
    <n v="0"/>
    <x v="157"/>
  </r>
  <r>
    <s v="Journal"/>
    <x v="2"/>
    <s v="Data Engineering"/>
    <s v="Data Engineering"/>
    <d v="2024-08-31T00:00:00"/>
    <x v="0"/>
    <s v="51035"/>
    <s v="893976"/>
    <x v="154"/>
    <x v="154"/>
    <s v="17772967350"/>
    <m/>
    <m/>
    <m/>
    <n v="360.16765459061952"/>
    <x v="4"/>
    <x v="75"/>
    <x v="1"/>
    <n v="0"/>
    <x v="164"/>
  </r>
  <r>
    <s v="Journal"/>
    <x v="2"/>
    <s v="Data Engineering"/>
    <s v="Data Engineering"/>
    <d v="2024-08-31T00:00:00"/>
    <x v="0"/>
    <s v="51314"/>
    <s v="894449"/>
    <x v="157"/>
    <x v="157"/>
    <s v="16592846934"/>
    <m/>
    <m/>
    <m/>
    <n v="240.11176972707966"/>
    <x v="4"/>
    <x v="79"/>
    <x v="1"/>
    <n v="0"/>
    <x v="167"/>
  </r>
  <r>
    <s v="Journal"/>
    <x v="2"/>
    <s v="Data Engineering"/>
    <s v="Data Engineering"/>
    <d v="2024-08-31T00:00:00"/>
    <x v="0"/>
    <s v="50459"/>
    <s v="893407"/>
    <x v="166"/>
    <x v="166"/>
    <s v="18262439992"/>
    <m/>
    <m/>
    <m/>
    <n v="504.23471642686729"/>
    <x v="4"/>
    <x v="5"/>
    <x v="1"/>
    <n v="0"/>
    <x v="176"/>
  </r>
  <r>
    <s v="Journal"/>
    <x v="2"/>
    <s v="Data Engineering"/>
    <s v="Data Engineering"/>
    <d v="2024-08-31T00:00:00"/>
    <x v="0"/>
    <s v="50476"/>
    <s v="893185"/>
    <x v="117"/>
    <x v="117"/>
    <s v="16977995014"/>
    <m/>
    <m/>
    <m/>
    <n v="158.0735817369941"/>
    <x v="4"/>
    <x v="69"/>
    <x v="1"/>
    <n v="0"/>
    <x v="132"/>
  </r>
  <r>
    <s v="Journal"/>
    <x v="2"/>
    <s v="Data Engineering"/>
    <s v="Data Engineering"/>
    <d v="2024-08-31T00:00:00"/>
    <x v="0"/>
    <s v="50741"/>
    <s v="893692"/>
    <x v="163"/>
    <x v="163"/>
    <s v="16974076254"/>
    <m/>
    <m/>
    <m/>
    <n v="360.16765459061952"/>
    <x v="4"/>
    <x v="75"/>
    <x v="1"/>
    <n v="0"/>
    <x v="173"/>
  </r>
  <r>
    <s v="Journal"/>
    <x v="2"/>
    <s v="Data Engineering"/>
    <s v="Data Engineering"/>
    <d v="2024-08-31T00:00:00"/>
    <x v="0"/>
    <s v="51040"/>
    <s v="892576"/>
    <x v="117"/>
    <x v="117"/>
    <s v="16977995014"/>
    <m/>
    <m/>
    <m/>
    <n v="464.21608813902071"/>
    <x v="4"/>
    <x v="69"/>
    <x v="1"/>
    <n v="0"/>
    <x v="132"/>
  </r>
  <r>
    <s v="Journal"/>
    <x v="2"/>
    <s v="Data Engineering"/>
    <s v="Data Engineering"/>
    <d v="2024-08-31T00:00:00"/>
    <x v="0"/>
    <s v="50075"/>
    <s v="892353"/>
    <x v="143"/>
    <x v="143"/>
    <s v="16856642182"/>
    <m/>
    <m/>
    <m/>
    <n v="560.2607960298526"/>
    <x v="4"/>
    <x v="5"/>
    <x v="1"/>
    <n v="0"/>
    <x v="154"/>
  </r>
  <r>
    <s v="Journal"/>
    <x v="2"/>
    <s v="Data Engineering"/>
    <s v="Data Engineering"/>
    <d v="2024-08-31T00:00:00"/>
    <x v="0"/>
    <s v="50850"/>
    <s v="893756"/>
    <x v="117"/>
    <x v="117"/>
    <s v="16977995014"/>
    <m/>
    <m/>
    <m/>
    <n v="432.20118550874338"/>
    <x v="4"/>
    <x v="69"/>
    <x v="1"/>
    <n v="0"/>
    <x v="132"/>
  </r>
  <r>
    <s v="Journal"/>
    <x v="2"/>
    <s v="Data Engineering"/>
    <s v="Data Engineering"/>
    <d v="2024-08-31T00:00:00"/>
    <x v="0"/>
    <s v="50094"/>
    <s v="892915"/>
    <x v="143"/>
    <x v="143"/>
    <s v="16856642182"/>
    <m/>
    <m/>
    <m/>
    <n v="560.2607960298526"/>
    <x v="4"/>
    <x v="5"/>
    <x v="1"/>
    <n v="0"/>
    <x v="154"/>
  </r>
  <r>
    <s v="Journal"/>
    <x v="2"/>
    <s v="Data Engineering"/>
    <s v="Data Engineering"/>
    <d v="2024-08-31T00:00:00"/>
    <x v="0"/>
    <s v="50520"/>
    <s v="892998"/>
    <x v="155"/>
    <x v="155"/>
    <s v="19584503853"/>
    <m/>
    <m/>
    <m/>
    <n v="520.2421677420059"/>
    <x v="4"/>
    <x v="5"/>
    <x v="1"/>
    <n v="0"/>
    <x v="165"/>
  </r>
  <r>
    <s v="Journal"/>
    <x v="2"/>
    <s v="Data Engineering"/>
    <s v="Data Engineering"/>
    <d v="2024-08-31T00:00:00"/>
    <x v="0"/>
    <s v="50518"/>
    <s v="892997"/>
    <x v="155"/>
    <x v="155"/>
    <s v="19584503853"/>
    <m/>
    <m/>
    <m/>
    <n v="560.2607960298526"/>
    <x v="4"/>
    <x v="5"/>
    <x v="1"/>
    <n v="0"/>
    <x v="165"/>
  </r>
  <r>
    <s v="Journal"/>
    <x v="2"/>
    <s v="Data Engineering"/>
    <s v="Data Engineering"/>
    <d v="2024-08-31T00:00:00"/>
    <x v="0"/>
    <s v="51076"/>
    <s v="894127"/>
    <x v="147"/>
    <x v="147"/>
    <s v="17772859452"/>
    <m/>
    <m/>
    <m/>
    <n v="520.2421677420059"/>
    <x v="4"/>
    <x v="75"/>
    <x v="1"/>
    <n v="0"/>
    <x v="157"/>
  </r>
  <r>
    <s v="Journal"/>
    <x v="2"/>
    <s v="Data Engineering"/>
    <s v="Data Engineering"/>
    <d v="2024-08-31T00:00:00"/>
    <x v="0"/>
    <s v="50844"/>
    <s v="893574"/>
    <x v="117"/>
    <x v="117"/>
    <s v="16977995014"/>
    <m/>
    <m/>
    <m/>
    <n v="504.23471642686729"/>
    <x v="4"/>
    <x v="69"/>
    <x v="1"/>
    <n v="0"/>
    <x v="132"/>
  </r>
  <r>
    <s v="Journal"/>
    <x v="2"/>
    <s v="Data Engineering"/>
    <s v="Data Engineering"/>
    <d v="2024-08-31T00:00:00"/>
    <x v="0"/>
    <s v="50664"/>
    <s v="893653"/>
    <x v="152"/>
    <x v="152"/>
    <s v="18659335221"/>
    <m/>
    <m/>
    <m/>
    <n v="560.2607960298526"/>
    <x v="4"/>
    <x v="5"/>
    <x v="1"/>
    <n v="0"/>
    <x v="162"/>
  </r>
  <r>
    <s v="Journal"/>
    <x v="2"/>
    <s v="Data Engineering"/>
    <s v="Data Engineering"/>
    <d v="2024-08-31T00:00:00"/>
    <x v="0"/>
    <s v="50705"/>
    <s v="893537"/>
    <x v="182"/>
    <x v="182"/>
    <s v="16973568605"/>
    <m/>
    <m/>
    <m/>
    <n v="544.25334471471388"/>
    <x v="4"/>
    <x v="75"/>
    <x v="1"/>
    <n v="0"/>
    <x v="190"/>
  </r>
  <r>
    <s v="Journal"/>
    <x v="2"/>
    <s v="Data Engineering"/>
    <s v="Data Engineering"/>
    <d v="2024-08-31T00:00:00"/>
    <x v="0"/>
    <s v="49772"/>
    <s v="892296"/>
    <x v="143"/>
    <x v="143"/>
    <s v="16856642182"/>
    <m/>
    <m/>
    <m/>
    <n v="560.2607960298526"/>
    <x v="4"/>
    <x v="5"/>
    <x v="1"/>
    <n v="0"/>
    <x v="154"/>
  </r>
  <r>
    <s v="Journal"/>
    <x v="2"/>
    <s v="Data Engineering"/>
    <s v="Data Engineering"/>
    <d v="2024-08-31T00:00:00"/>
    <x v="0"/>
    <s v="51084"/>
    <s v="894297"/>
    <x v="117"/>
    <x v="117"/>
    <s v="16977995014"/>
    <m/>
    <m/>
    <m/>
    <n v="380.17696873454281"/>
    <x v="4"/>
    <x v="69"/>
    <x v="1"/>
    <n v="0"/>
    <x v="132"/>
  </r>
  <r>
    <s v="Journal"/>
    <x v="2"/>
    <s v="Data Engineering"/>
    <s v="Data Engineering"/>
    <d v="2024-08-31T00:00:00"/>
    <x v="0"/>
    <s v="50735"/>
    <s v="893686"/>
    <x v="163"/>
    <x v="163"/>
    <s v="16974076254"/>
    <m/>
    <m/>
    <m/>
    <n v="360.16765459061952"/>
    <x v="4"/>
    <x v="75"/>
    <x v="1"/>
    <n v="0"/>
    <x v="173"/>
  </r>
  <r>
    <s v="Journal"/>
    <x v="2"/>
    <s v="Data Engineering"/>
    <s v="Data Engineering"/>
    <d v="2024-08-31T00:00:00"/>
    <x v="0"/>
    <s v="50423"/>
    <s v="893284"/>
    <x v="166"/>
    <x v="166"/>
    <s v="18262439992"/>
    <m/>
    <m/>
    <m/>
    <n v="560.2607960298526"/>
    <x v="4"/>
    <x v="5"/>
    <x v="1"/>
    <n v="0"/>
    <x v="176"/>
  </r>
  <r>
    <s v="Journal"/>
    <x v="2"/>
    <s v="Data Engineering"/>
    <s v="Data Engineering"/>
    <d v="2024-08-31T00:00:00"/>
    <x v="0"/>
    <s v="49849"/>
    <s v="892454"/>
    <x v="143"/>
    <x v="143"/>
    <s v="16856642182"/>
    <m/>
    <m/>
    <m/>
    <n v="536.24961905714463"/>
    <x v="4"/>
    <x v="5"/>
    <x v="1"/>
    <n v="0"/>
    <x v="154"/>
  </r>
  <r>
    <s v="Journal"/>
    <x v="9"/>
    <s v="Data Engineering"/>
    <s v="Data Engineering"/>
    <d v="2024-08-31T00:00:00"/>
    <x v="0"/>
    <s v="52166"/>
    <s v="913919"/>
    <x v="0"/>
    <x v="0"/>
    <m/>
    <s v="ICC 880 NBCU : AWB 2.0 Pod 1H 2024 Extension"/>
    <m/>
    <s v="TopSide Management Book Elim related to project ICC 880 NBCU : AWB 2.0 Pod 1H 2024 Extension"/>
    <n v="-37417.43"/>
    <x v="4"/>
    <x v="7"/>
    <x v="1"/>
    <s v="ICC 880 NBCU : AWB 2.0 Pod 1H 2024 Extension"/>
    <x v="9"/>
  </r>
  <r>
    <s v="Journal"/>
    <x v="9"/>
    <s v="Data Engineering"/>
    <s v="Data Engineering"/>
    <d v="2024-08-31T00:00:00"/>
    <x v="0"/>
    <s v="51568"/>
    <s v="898344"/>
    <x v="41"/>
    <x v="41"/>
    <s v="15582551047, 16592648012"/>
    <m/>
    <m/>
    <m/>
    <n v="9010"/>
    <x v="4"/>
    <x v="3"/>
    <x v="1"/>
    <n v="0"/>
    <x v="3"/>
  </r>
  <r>
    <s v="Journal"/>
    <x v="2"/>
    <s v="Data Engineering"/>
    <s v="Data Engineering"/>
    <d v="2024-08-31T00:00:00"/>
    <x v="0"/>
    <s v="51019"/>
    <s v="893961"/>
    <x v="154"/>
    <x v="154"/>
    <s v="17772967350"/>
    <m/>
    <m/>
    <m/>
    <n v="315.14682169416818"/>
    <x v="4"/>
    <x v="75"/>
    <x v="1"/>
    <n v="0"/>
    <x v="164"/>
  </r>
  <r>
    <s v="Journal"/>
    <x v="2"/>
    <s v="Data Engineering"/>
    <s v="Data Engineering"/>
    <d v="2024-08-31T00:00:00"/>
    <x v="0"/>
    <s v="50266"/>
    <s v="892530"/>
    <x v="158"/>
    <x v="158"/>
    <s v="16807042572"/>
    <m/>
    <m/>
    <m/>
    <n v="536.24961905714463"/>
    <x v="4"/>
    <x v="5"/>
    <x v="1"/>
    <n v="0"/>
    <x v="168"/>
  </r>
  <r>
    <s v="Journal"/>
    <x v="2"/>
    <s v="Data Engineering"/>
    <s v="Data Engineering"/>
    <d v="2024-08-31T00:00:00"/>
    <x v="0"/>
    <s v="51411"/>
    <s v="894714"/>
    <x v="145"/>
    <x v="145"/>
    <s v="17806464279"/>
    <m/>
    <m/>
    <m/>
    <n v="160.07451315138644"/>
    <x v="4"/>
    <x v="16"/>
    <x v="1"/>
    <n v="0"/>
    <x v="19"/>
  </r>
  <r>
    <s v="Journal"/>
    <x v="2"/>
    <s v="Data Engineering"/>
    <s v="Data Engineering"/>
    <d v="2024-08-31T00:00:00"/>
    <x v="0"/>
    <s v="51409"/>
    <s v="894712"/>
    <x v="145"/>
    <x v="145"/>
    <s v="17806464279"/>
    <m/>
    <m/>
    <m/>
    <n v="180.08382729530976"/>
    <x v="4"/>
    <x v="16"/>
    <x v="1"/>
    <n v="0"/>
    <x v="19"/>
  </r>
  <r>
    <s v="Journal"/>
    <x v="2"/>
    <s v="Data Engineering"/>
    <s v="Data Engineering"/>
    <d v="2024-08-31T00:00:00"/>
    <x v="0"/>
    <s v="50483"/>
    <s v="893424"/>
    <x v="166"/>
    <x v="166"/>
    <s v="18262439992"/>
    <m/>
    <m/>
    <m/>
    <n v="504.23471642686729"/>
    <x v="4"/>
    <x v="5"/>
    <x v="1"/>
    <n v="0"/>
    <x v="176"/>
  </r>
  <r>
    <s v="Journal"/>
    <x v="2"/>
    <s v="Data Engineering"/>
    <s v="Data Engineering"/>
    <d v="2024-08-31T00:00:00"/>
    <x v="0"/>
    <s v="50385"/>
    <s v="893261"/>
    <x v="150"/>
    <x v="150"/>
    <s v="17485557310"/>
    <m/>
    <m/>
    <m/>
    <n v="560.2607960298526"/>
    <x v="4"/>
    <x v="5"/>
    <x v="1"/>
    <n v="0"/>
    <x v="160"/>
  </r>
  <r>
    <s v="Journal"/>
    <x v="2"/>
    <s v="Data Engineering"/>
    <s v="Data Engineering"/>
    <d v="2024-08-31T00:00:00"/>
    <x v="0"/>
    <s v="49833"/>
    <s v="892302"/>
    <x v="6"/>
    <x v="6"/>
    <s v="16716229170"/>
    <m/>
    <m/>
    <m/>
    <n v="580.27011017377583"/>
    <x v="4"/>
    <x v="29"/>
    <x v="1"/>
    <n v="0"/>
    <x v="41"/>
  </r>
  <r>
    <s v="Journal"/>
    <x v="2"/>
    <s v="Data Engineering"/>
    <s v="Data Engineering"/>
    <d v="2024-08-31T00:00:00"/>
    <x v="0"/>
    <s v="51271"/>
    <s v="894170"/>
    <x v="117"/>
    <x v="117"/>
    <s v="16977995014"/>
    <m/>
    <m/>
    <m/>
    <n v="360.16765459061952"/>
    <x v="4"/>
    <x v="69"/>
    <x v="1"/>
    <n v="0"/>
    <x v="132"/>
  </r>
  <r>
    <s v="Journal"/>
    <x v="2"/>
    <s v="Data Engineering"/>
    <s v="Data Engineering"/>
    <d v="2024-08-31T00:00:00"/>
    <x v="0"/>
    <s v="50582"/>
    <s v="893595"/>
    <x v="169"/>
    <x v="169"/>
    <s v="19902785076"/>
    <m/>
    <m/>
    <m/>
    <n v="536.24961905714463"/>
    <x v="4"/>
    <x v="5"/>
    <x v="1"/>
    <n v="0"/>
    <x v="179"/>
  </r>
  <r>
    <s v="Journal"/>
    <x v="9"/>
    <s v="Data Engineering"/>
    <s v="Data Engineering"/>
    <d v="2024-08-31T00:00:00"/>
    <x v="0"/>
    <s v="51803"/>
    <s v="901596"/>
    <x v="18"/>
    <x v="18"/>
    <s v="18657995555"/>
    <m/>
    <m/>
    <m/>
    <n v="331.87"/>
    <x v="4"/>
    <x v="23"/>
    <x v="1"/>
    <n v="0"/>
    <x v="52"/>
  </r>
  <r>
    <s v="Journal"/>
    <x v="2"/>
    <s v="Data Engineering"/>
    <s v="Data Engineering"/>
    <d v="2024-08-31T00:00:00"/>
    <x v="0"/>
    <s v="49782"/>
    <s v="892408"/>
    <x v="143"/>
    <x v="143"/>
    <s v="16856642182"/>
    <m/>
    <m/>
    <m/>
    <n v="440.20491116631274"/>
    <x v="4"/>
    <x v="5"/>
    <x v="1"/>
    <n v="0"/>
    <x v="154"/>
  </r>
  <r>
    <s v="Journal"/>
    <x v="2"/>
    <s v="Data Engineering"/>
    <s v="Data Engineering"/>
    <d v="2024-08-31T00:00:00"/>
    <x v="0"/>
    <s v="51100"/>
    <s v="894314"/>
    <x v="117"/>
    <x v="117"/>
    <s v="16977995014"/>
    <m/>
    <m/>
    <m/>
    <n v="240.11176972707966"/>
    <x v="4"/>
    <x v="69"/>
    <x v="1"/>
    <n v="0"/>
    <x v="132"/>
  </r>
  <r>
    <s v="Journal"/>
    <x v="2"/>
    <s v="Data Engineering"/>
    <s v="Data Engineering"/>
    <d v="2024-08-31T00:00:00"/>
    <x v="0"/>
    <s v="50443"/>
    <s v="893397"/>
    <x v="166"/>
    <x v="166"/>
    <s v="18262439992"/>
    <m/>
    <m/>
    <m/>
    <n v="560.2607960298526"/>
    <x v="4"/>
    <x v="5"/>
    <x v="1"/>
    <n v="0"/>
    <x v="176"/>
  </r>
  <r>
    <s v="Journal"/>
    <x v="9"/>
    <s v="Data Engineering"/>
    <s v="Data Engineering"/>
    <d v="2024-08-31T00:00:00"/>
    <x v="0"/>
    <s v="51704"/>
    <s v="901325"/>
    <x v="38"/>
    <x v="38"/>
    <s v="17735849755"/>
    <m/>
    <m/>
    <m/>
    <n v="2566.81"/>
    <x v="4"/>
    <x v="18"/>
    <x v="1"/>
    <n v="0"/>
    <x v="68"/>
  </r>
  <r>
    <s v="Journal"/>
    <x v="2"/>
    <s v="Data Engineering"/>
    <s v="Data Engineering"/>
    <d v="2024-08-31T00:00:00"/>
    <x v="0"/>
    <s v="50452"/>
    <s v="893176"/>
    <x v="117"/>
    <x v="117"/>
    <s v="16977995014"/>
    <m/>
    <m/>
    <m/>
    <n v="360.16765459061952"/>
    <x v="4"/>
    <x v="69"/>
    <x v="1"/>
    <n v="0"/>
    <x v="132"/>
  </r>
  <r>
    <s v="Journal"/>
    <x v="2"/>
    <s v="Data Engineering"/>
    <s v="Data Engineering"/>
    <d v="2024-08-31T00:00:00"/>
    <x v="0"/>
    <s v="50056"/>
    <s v="892898"/>
    <x v="143"/>
    <x v="143"/>
    <s v="16856642182"/>
    <m/>
    <m/>
    <m/>
    <n v="560.2607960298526"/>
    <x v="4"/>
    <x v="5"/>
    <x v="1"/>
    <n v="0"/>
    <x v="154"/>
  </r>
  <r>
    <s v="Journal"/>
    <x v="2"/>
    <s v="Data Engineering"/>
    <s v="Data Engineering"/>
    <d v="2024-08-31T00:00:00"/>
    <x v="0"/>
    <s v="50089"/>
    <s v="892911"/>
    <x v="143"/>
    <x v="143"/>
    <s v="16856642182"/>
    <m/>
    <m/>
    <m/>
    <n v="560.2607960298526"/>
    <x v="4"/>
    <x v="5"/>
    <x v="1"/>
    <n v="0"/>
    <x v="154"/>
  </r>
  <r>
    <s v="Journal"/>
    <x v="2"/>
    <s v="Data Engineering"/>
    <s v="Data Engineering"/>
    <d v="2024-08-31T00:00:00"/>
    <x v="0"/>
    <s v="51375"/>
    <s v="894488"/>
    <x v="142"/>
    <x v="142"/>
    <s v="19584717835"/>
    <m/>
    <m/>
    <m/>
    <n v="560.2607960298526"/>
    <x v="4"/>
    <x v="5"/>
    <x v="1"/>
    <n v="0"/>
    <x v="153"/>
  </r>
  <r>
    <s v="Journal"/>
    <x v="2"/>
    <s v="Data Engineering"/>
    <s v="Data Engineering"/>
    <d v="2024-08-31T00:00:00"/>
    <x v="0"/>
    <s v="50283"/>
    <s v="893127"/>
    <x v="146"/>
    <x v="146"/>
    <s v="17581549176"/>
    <m/>
    <m/>
    <m/>
    <n v="280.1303980149263"/>
    <x v="4"/>
    <x v="77"/>
    <x v="1"/>
    <n v="0"/>
    <x v="156"/>
  </r>
  <r>
    <s v="Journal"/>
    <x v="2"/>
    <s v="Data Engineering"/>
    <s v="Data Engineering"/>
    <d v="2024-08-31T00:00:00"/>
    <x v="0"/>
    <s v="51233"/>
    <s v="894400"/>
    <x v="117"/>
    <x v="117"/>
    <s v="16977995014"/>
    <m/>
    <m/>
    <m/>
    <n v="360.16765459061952"/>
    <x v="4"/>
    <x v="69"/>
    <x v="1"/>
    <n v="0"/>
    <x v="132"/>
  </r>
  <r>
    <s v="Journal"/>
    <x v="2"/>
    <s v="Data Engineering"/>
    <s v="Data Engineering"/>
    <d v="2024-08-31T00:00:00"/>
    <x v="0"/>
    <s v="50155"/>
    <s v="892939"/>
    <x v="143"/>
    <x v="143"/>
    <s v="16856642182"/>
    <m/>
    <m/>
    <m/>
    <n v="560.2607960298526"/>
    <x v="4"/>
    <x v="5"/>
    <x v="1"/>
    <n v="0"/>
    <x v="154"/>
  </r>
  <r>
    <s v="Journal"/>
    <x v="9"/>
    <s v="Data Engineering"/>
    <s v="Data Engineering"/>
    <d v="2024-08-31T00:00:00"/>
    <x v="0"/>
    <s v="51651"/>
    <s v="901298"/>
    <x v="59"/>
    <x v="59"/>
    <s v="14545854040"/>
    <m/>
    <m/>
    <m/>
    <n v="20946.009999999998"/>
    <x v="4"/>
    <x v="22"/>
    <x v="1"/>
    <n v="0"/>
    <x v="81"/>
  </r>
  <r>
    <s v="Journal"/>
    <x v="2"/>
    <s v="Data Engineering"/>
    <s v="Data Engineering"/>
    <d v="2024-08-31T00:00:00"/>
    <x v="0"/>
    <s v="50858"/>
    <s v="893764"/>
    <x v="117"/>
    <x v="117"/>
    <s v="16977995014"/>
    <m/>
    <m/>
    <m/>
    <n v="210.0977985111947"/>
    <x v="4"/>
    <x v="69"/>
    <x v="1"/>
    <n v="0"/>
    <x v="132"/>
  </r>
  <r>
    <s v="Journal"/>
    <x v="2"/>
    <s v="Data Engineering"/>
    <s v="Data Engineering"/>
    <d v="2024-08-31T00:00:00"/>
    <x v="0"/>
    <s v="51313"/>
    <s v="894448"/>
    <x v="117"/>
    <x v="117"/>
    <s v="16977995014"/>
    <m/>
    <m/>
    <m/>
    <n v="320.14902630277288"/>
    <x v="4"/>
    <x v="69"/>
    <x v="1"/>
    <n v="0"/>
    <x v="132"/>
  </r>
  <r>
    <s v="Journal"/>
    <x v="2"/>
    <s v="Data Engineering"/>
    <s v="Data Engineering"/>
    <d v="2024-08-31T00:00:00"/>
    <x v="0"/>
    <s v="51358"/>
    <s v="894478"/>
    <x v="160"/>
    <x v="160"/>
    <s v="16977994594"/>
    <m/>
    <m/>
    <m/>
    <n v="480.22353945415932"/>
    <x v="4"/>
    <x v="69"/>
    <x v="1"/>
    <n v="0"/>
    <x v="170"/>
  </r>
  <r>
    <s v="Journal"/>
    <x v="2"/>
    <s v="Data Engineering"/>
    <s v="Data Engineering"/>
    <d v="2024-08-31T00:00:00"/>
    <x v="0"/>
    <s v="51126"/>
    <s v="894145"/>
    <x v="147"/>
    <x v="147"/>
    <s v="17772859452"/>
    <m/>
    <m/>
    <m/>
    <n v="648.30177826311512"/>
    <x v="4"/>
    <x v="75"/>
    <x v="1"/>
    <n v="0"/>
    <x v="157"/>
  </r>
  <r>
    <s v="Journal"/>
    <x v="2"/>
    <s v="Data Engineering"/>
    <s v="Data Engineering"/>
    <d v="2024-08-31T00:00:00"/>
    <x v="0"/>
    <s v="51258"/>
    <s v="894426"/>
    <x v="117"/>
    <x v="117"/>
    <s v="16977995014"/>
    <m/>
    <m/>
    <m/>
    <n v="432.20118550874338"/>
    <x v="4"/>
    <x v="69"/>
    <x v="1"/>
    <n v="0"/>
    <x v="132"/>
  </r>
  <r>
    <s v="Journal"/>
    <x v="2"/>
    <s v="Data Engineering"/>
    <s v="Data Engineering"/>
    <d v="2024-08-31T00:00:00"/>
    <x v="0"/>
    <s v="50991"/>
    <s v="893946"/>
    <x v="154"/>
    <x v="154"/>
    <s v="17772967350"/>
    <m/>
    <m/>
    <m/>
    <n v="270.12574094296463"/>
    <x v="4"/>
    <x v="75"/>
    <x v="1"/>
    <n v="0"/>
    <x v="164"/>
  </r>
  <r>
    <s v="Journal"/>
    <x v="2"/>
    <s v="Data Engineering"/>
    <s v="Data Engineering"/>
    <d v="2024-08-31T00:00:00"/>
    <x v="0"/>
    <s v="51347"/>
    <s v="894467"/>
    <x v="160"/>
    <x v="160"/>
    <s v="16977994594"/>
    <m/>
    <m/>
    <m/>
    <n v="480.22353945415932"/>
    <x v="4"/>
    <x v="69"/>
    <x v="1"/>
    <n v="0"/>
    <x v="170"/>
  </r>
  <r>
    <s v="Journal"/>
    <x v="2"/>
    <s v="Data Engineering"/>
    <s v="Data Engineering"/>
    <d v="2024-08-31T00:00:00"/>
    <x v="0"/>
    <s v="51305"/>
    <s v="892767"/>
    <x v="117"/>
    <x v="117"/>
    <s v="16977995014"/>
    <m/>
    <m/>
    <m/>
    <n v="432.20118550874338"/>
    <x v="4"/>
    <x v="69"/>
    <x v="1"/>
    <n v="0"/>
    <x v="132"/>
  </r>
  <r>
    <s v="Journal"/>
    <x v="2"/>
    <s v="Data Engineering"/>
    <s v="Data Engineering"/>
    <d v="2024-08-31T00:00:00"/>
    <x v="0"/>
    <s v="50837"/>
    <s v="893747"/>
    <x v="141"/>
    <x v="141"/>
    <s v="17771226635"/>
    <m/>
    <m/>
    <m/>
    <n v="392.1825572208968"/>
    <x v="4"/>
    <x v="75"/>
    <x v="1"/>
    <n v="0"/>
    <x v="152"/>
  </r>
  <r>
    <s v="Journal"/>
    <x v="2"/>
    <s v="Data Engineering"/>
    <s v="Data Engineering"/>
    <d v="2024-08-31T00:00:00"/>
    <x v="0"/>
    <s v="50512"/>
    <s v="893297"/>
    <x v="155"/>
    <x v="155"/>
    <s v="19584503853"/>
    <m/>
    <m/>
    <m/>
    <n v="560.2607960298526"/>
    <x v="4"/>
    <x v="5"/>
    <x v="1"/>
    <n v="0"/>
    <x v="165"/>
  </r>
  <r>
    <s v="Journal"/>
    <x v="2"/>
    <s v="Data Engineering"/>
    <s v="Data Engineering"/>
    <d v="2024-08-31T00:00:00"/>
    <x v="0"/>
    <s v="50709"/>
    <s v="893666"/>
    <x v="117"/>
    <x v="117"/>
    <s v="16977995014"/>
    <m/>
    <m/>
    <m/>
    <n v="464.21608813902071"/>
    <x v="4"/>
    <x v="69"/>
    <x v="1"/>
    <n v="0"/>
    <x v="132"/>
  </r>
  <r>
    <s v="Journal"/>
    <x v="2"/>
    <s v="Data Engineering"/>
    <s v="Data Engineering"/>
    <d v="2024-08-31T00:00:00"/>
    <x v="0"/>
    <s v="50682"/>
    <s v="893659"/>
    <x v="152"/>
    <x v="152"/>
    <s v="18659335221"/>
    <m/>
    <m/>
    <m/>
    <n v="560.2607960298526"/>
    <x v="4"/>
    <x v="5"/>
    <x v="1"/>
    <n v="0"/>
    <x v="162"/>
  </r>
  <r>
    <s v="Journal"/>
    <x v="2"/>
    <s v="Data Engineering"/>
    <s v="Data Engineering"/>
    <d v="2024-08-31T00:00:00"/>
    <x v="0"/>
    <s v="49824"/>
    <s v="892436"/>
    <x v="143"/>
    <x v="143"/>
    <s v="16856642182"/>
    <m/>
    <m/>
    <m/>
    <n v="320.14902630277288"/>
    <x v="4"/>
    <x v="5"/>
    <x v="1"/>
    <n v="0"/>
    <x v="154"/>
  </r>
  <r>
    <s v="Journal"/>
    <x v="2"/>
    <s v="Data Engineering"/>
    <s v="Data Engineering"/>
    <d v="2024-08-31T00:00:00"/>
    <x v="0"/>
    <s v="50734"/>
    <s v="893685"/>
    <x v="117"/>
    <x v="117"/>
    <s v="16977995014"/>
    <m/>
    <m/>
    <m/>
    <n v="320.14902630277288"/>
    <x v="4"/>
    <x v="69"/>
    <x v="1"/>
    <n v="0"/>
    <x v="132"/>
  </r>
  <r>
    <s v="Journal"/>
    <x v="9"/>
    <s v="Data Engineering"/>
    <s v="Data Engineering"/>
    <d v="2024-08-31T00:00:00"/>
    <x v="0"/>
    <s v="51816"/>
    <s v="901603"/>
    <x v="183"/>
    <x v="183"/>
    <m/>
    <m/>
    <m/>
    <m/>
    <n v="38835.67"/>
    <x v="4"/>
    <x v="23"/>
    <x v="1"/>
    <n v="0"/>
    <x v="191"/>
  </r>
  <r>
    <s v="Journal"/>
    <x v="2"/>
    <s v="Data Engineering"/>
    <s v="Data Engineering"/>
    <d v="2024-08-31T00:00:00"/>
    <x v="0"/>
    <s v="50977"/>
    <s v="893933"/>
    <x v="117"/>
    <x v="117"/>
    <s v="16977995014"/>
    <m/>
    <m/>
    <m/>
    <n v="210.0977985111947"/>
    <x v="4"/>
    <x v="69"/>
    <x v="1"/>
    <n v="0"/>
    <x v="132"/>
  </r>
  <r>
    <s v="Journal"/>
    <x v="2"/>
    <s v="Data Engineering"/>
    <s v="Data Engineering"/>
    <d v="2024-08-31T00:00:00"/>
    <x v="0"/>
    <s v="51371"/>
    <s v="894485"/>
    <x v="142"/>
    <x v="142"/>
    <s v="19584717835"/>
    <m/>
    <m/>
    <m/>
    <n v="560.2607960298526"/>
    <x v="4"/>
    <x v="5"/>
    <x v="1"/>
    <n v="0"/>
    <x v="153"/>
  </r>
  <r>
    <s v="Journal"/>
    <x v="2"/>
    <s v="Data Engineering"/>
    <s v="Data Engineering"/>
    <d v="2024-08-31T00:00:00"/>
    <x v="0"/>
    <s v="50784"/>
    <s v="892739"/>
    <x v="141"/>
    <x v="141"/>
    <s v="17771226635"/>
    <m/>
    <m/>
    <m/>
    <n v="504.23471642686729"/>
    <x v="4"/>
    <x v="75"/>
    <x v="1"/>
    <n v="0"/>
    <x v="152"/>
  </r>
  <r>
    <s v="Journal"/>
    <x v="2"/>
    <s v="Data Engineering"/>
    <s v="Data Engineering"/>
    <d v="2024-08-31T00:00:00"/>
    <x v="0"/>
    <s v="50804"/>
    <s v="893722"/>
    <x v="141"/>
    <x v="141"/>
    <s v="17771226635"/>
    <m/>
    <m/>
    <m/>
    <n v="294.1369179156726"/>
    <x v="4"/>
    <x v="75"/>
    <x v="1"/>
    <n v="0"/>
    <x v="152"/>
  </r>
  <r>
    <s v="Journal"/>
    <x v="2"/>
    <s v="Data Engineering"/>
    <s v="Data Engineering"/>
    <d v="2024-08-31T00:00:00"/>
    <x v="0"/>
    <s v="50653"/>
    <s v="893518"/>
    <x v="117"/>
    <x v="117"/>
    <s v="16977995014"/>
    <m/>
    <m/>
    <m/>
    <n v="400.1862828784661"/>
    <x v="4"/>
    <x v="69"/>
    <x v="1"/>
    <n v="0"/>
    <x v="132"/>
  </r>
  <r>
    <s v="Journal"/>
    <x v="2"/>
    <s v="Data Engineering"/>
    <s v="Data Engineering"/>
    <d v="2024-08-31T00:00:00"/>
    <x v="0"/>
    <s v="49880"/>
    <s v="892471"/>
    <x v="143"/>
    <x v="143"/>
    <s v="16856642182"/>
    <m/>
    <m/>
    <m/>
    <n v="480.22353945415932"/>
    <x v="4"/>
    <x v="5"/>
    <x v="1"/>
    <n v="0"/>
    <x v="154"/>
  </r>
  <r>
    <s v="Journal"/>
    <x v="2"/>
    <s v="Data Engineering"/>
    <s v="Data Engineering"/>
    <d v="2024-08-31T00:00:00"/>
    <x v="0"/>
    <s v="50070"/>
    <s v="892903"/>
    <x v="6"/>
    <x v="6"/>
    <s v="16716229170"/>
    <m/>
    <m/>
    <m/>
    <n v="400.1862828784661"/>
    <x v="4"/>
    <x v="29"/>
    <x v="1"/>
    <n v="0"/>
    <x v="41"/>
  </r>
  <r>
    <s v="Journal"/>
    <x v="2"/>
    <s v="Data Engineering"/>
    <s v="Data Engineering"/>
    <d v="2024-08-31T00:00:00"/>
    <x v="0"/>
    <s v="50057"/>
    <s v="892899"/>
    <x v="143"/>
    <x v="143"/>
    <s v="16856642182"/>
    <m/>
    <m/>
    <m/>
    <n v="480.22353945415932"/>
    <x v="4"/>
    <x v="5"/>
    <x v="1"/>
    <n v="0"/>
    <x v="154"/>
  </r>
  <r>
    <s v="Journal"/>
    <x v="2"/>
    <s v="Data Engineering"/>
    <s v="Data Engineering"/>
    <d v="2024-08-31T00:00:00"/>
    <x v="0"/>
    <s v="49977"/>
    <s v="892838"/>
    <x v="143"/>
    <x v="143"/>
    <s v="16856642182"/>
    <m/>
    <m/>
    <m/>
    <n v="560.2607960298526"/>
    <x v="4"/>
    <x v="5"/>
    <x v="1"/>
    <n v="0"/>
    <x v="154"/>
  </r>
  <r>
    <s v="Journal"/>
    <x v="9"/>
    <s v="Data Engineering"/>
    <s v="Data Engineering"/>
    <d v="2024-08-31T00:00:00"/>
    <x v="0"/>
    <s v="51644"/>
    <s v="901401"/>
    <x v="59"/>
    <x v="59"/>
    <s v="14545854040"/>
    <m/>
    <m/>
    <m/>
    <n v="18621.14"/>
    <x v="4"/>
    <x v="22"/>
    <x v="1"/>
    <n v="0"/>
    <x v="81"/>
  </r>
  <r>
    <s v="Journal"/>
    <x v="2"/>
    <s v="Data Engineering"/>
    <s v="Data Engineering"/>
    <d v="2024-08-31T00:00:00"/>
    <x v="0"/>
    <s v="51010"/>
    <s v="894100"/>
    <x v="117"/>
    <x v="117"/>
    <s v="16977995014"/>
    <m/>
    <m/>
    <m/>
    <n v="567.26417990760183"/>
    <x v="4"/>
    <x v="69"/>
    <x v="1"/>
    <n v="0"/>
    <x v="132"/>
  </r>
  <r>
    <s v="Journal"/>
    <x v="2"/>
    <s v="Data Engineering"/>
    <s v="Data Engineering"/>
    <d v="2024-08-31T00:00:00"/>
    <x v="0"/>
    <s v="51431"/>
    <s v="894725"/>
    <x v="145"/>
    <x v="145"/>
    <s v="17806464279"/>
    <m/>
    <m/>
    <m/>
    <n v="180.08382729530976"/>
    <x v="4"/>
    <x v="16"/>
    <x v="1"/>
    <n v="0"/>
    <x v="19"/>
  </r>
  <r>
    <s v="Journal"/>
    <x v="2"/>
    <s v="Data Engineering"/>
    <s v="Data Engineering"/>
    <d v="2024-08-31T00:00:00"/>
    <x v="0"/>
    <s v="50604"/>
    <s v="893607"/>
    <x v="117"/>
    <x v="117"/>
    <s v="16977995014"/>
    <m/>
    <m/>
    <m/>
    <n v="180.08382729530976"/>
    <x v="4"/>
    <x v="69"/>
    <x v="1"/>
    <n v="0"/>
    <x v="132"/>
  </r>
  <r>
    <s v="Journal"/>
    <x v="2"/>
    <s v="Data Engineering"/>
    <s v="Data Engineering"/>
    <d v="2024-08-31T00:00:00"/>
    <x v="0"/>
    <s v="50372"/>
    <s v="893254"/>
    <x v="150"/>
    <x v="150"/>
    <s v="17485557310"/>
    <m/>
    <m/>
    <m/>
    <n v="560.2607960298526"/>
    <x v="4"/>
    <x v="5"/>
    <x v="1"/>
    <n v="0"/>
    <x v="160"/>
  </r>
  <r>
    <s v="Journal"/>
    <x v="2"/>
    <s v="Data Engineering"/>
    <s v="Data Engineering"/>
    <d v="2024-08-31T00:00:00"/>
    <x v="0"/>
    <s v="51209"/>
    <s v="894388"/>
    <x v="117"/>
    <x v="117"/>
    <s v="16977995014"/>
    <m/>
    <m/>
    <m/>
    <n v="210.0977985111947"/>
    <x v="4"/>
    <x v="69"/>
    <x v="1"/>
    <n v="0"/>
    <x v="132"/>
  </r>
  <r>
    <s v="Journal"/>
    <x v="2"/>
    <s v="Data Engineering"/>
    <s v="Data Engineering"/>
    <d v="2024-08-31T00:00:00"/>
    <x v="0"/>
    <s v="51293"/>
    <s v="894186"/>
    <x v="157"/>
    <x v="157"/>
    <s v="16592846934"/>
    <m/>
    <m/>
    <m/>
    <n v="360.16765459061952"/>
    <x v="4"/>
    <x v="79"/>
    <x v="1"/>
    <n v="0"/>
    <x v="167"/>
  </r>
  <r>
    <s v="Journal"/>
    <x v="2"/>
    <s v="Data Engineering"/>
    <s v="Data Engineering"/>
    <d v="2024-08-31T00:00:00"/>
    <x v="0"/>
    <s v="51287"/>
    <s v="894181"/>
    <x v="157"/>
    <x v="157"/>
    <s v="16592846934"/>
    <m/>
    <m/>
    <m/>
    <n v="455.21202070163127"/>
    <x v="4"/>
    <x v="79"/>
    <x v="1"/>
    <n v="0"/>
    <x v="167"/>
  </r>
  <r>
    <s v="Journal"/>
    <x v="2"/>
    <s v="Data Engineering"/>
    <s v="Data Engineering"/>
    <d v="2024-08-31T00:00:00"/>
    <x v="0"/>
    <s v="51256"/>
    <s v="894424"/>
    <x v="117"/>
    <x v="117"/>
    <s v="16977995014"/>
    <m/>
    <m/>
    <m/>
    <n v="320.14902630277288"/>
    <x v="4"/>
    <x v="69"/>
    <x v="1"/>
    <n v="0"/>
    <x v="132"/>
  </r>
  <r>
    <s v="Journal"/>
    <x v="2"/>
    <s v="Data Engineering"/>
    <s v="Data Engineering"/>
    <d v="2024-08-31T00:00:00"/>
    <x v="0"/>
    <s v="51240"/>
    <s v="894408"/>
    <x v="117"/>
    <x v="117"/>
    <s v="16977995014"/>
    <m/>
    <m/>
    <m/>
    <n v="400.1862828784661"/>
    <x v="4"/>
    <x v="69"/>
    <x v="1"/>
    <n v="0"/>
    <x v="132"/>
  </r>
  <r>
    <s v="Journal"/>
    <x v="2"/>
    <s v="Data Engineering"/>
    <s v="Data Engineering"/>
    <d v="2024-08-31T00:00:00"/>
    <x v="0"/>
    <s v="50690"/>
    <s v="893530"/>
    <x v="152"/>
    <x v="152"/>
    <s v="18659335221"/>
    <m/>
    <m/>
    <m/>
    <n v="560.2607960298526"/>
    <x v="4"/>
    <x v="5"/>
    <x v="1"/>
    <n v="0"/>
    <x v="162"/>
  </r>
  <r>
    <s v="Journal"/>
    <x v="9"/>
    <s v="Data Engineering"/>
    <s v="Data Engineering"/>
    <d v="2024-08-31T00:00:00"/>
    <x v="0"/>
    <s v="51826"/>
    <s v="901611"/>
    <x v="179"/>
    <x v="179"/>
    <m/>
    <m/>
    <m/>
    <s v="Correction wrong allocation of data revenue"/>
    <n v="-10000"/>
    <x v="4"/>
    <x v="35"/>
    <x v="1"/>
    <n v="0"/>
    <x v="187"/>
  </r>
  <r>
    <s v="Journal"/>
    <x v="2"/>
    <s v="Data Engineering"/>
    <s v="Data Engineering"/>
    <d v="2024-08-31T00:00:00"/>
    <x v="0"/>
    <s v="50490"/>
    <s v="893431"/>
    <x v="117"/>
    <x v="117"/>
    <s v="16977995014"/>
    <m/>
    <m/>
    <m/>
    <n v="520.2421677420059"/>
    <x v="4"/>
    <x v="69"/>
    <x v="1"/>
    <n v="0"/>
    <x v="132"/>
  </r>
  <r>
    <s v="Journal"/>
    <x v="2"/>
    <s v="Data Engineering"/>
    <s v="Data Engineering"/>
    <d v="2024-08-31T00:00:00"/>
    <x v="0"/>
    <s v="50168"/>
    <s v="892387"/>
    <x v="143"/>
    <x v="143"/>
    <s v="16856642182"/>
    <m/>
    <m/>
    <m/>
    <n v="280.1303980149263"/>
    <x v="4"/>
    <x v="5"/>
    <x v="1"/>
    <n v="0"/>
    <x v="154"/>
  </r>
  <r>
    <s v="Journal"/>
    <x v="2"/>
    <s v="Data Engineering"/>
    <s v="Data Engineering"/>
    <d v="2024-08-31T00:00:00"/>
    <x v="0"/>
    <s v="51325"/>
    <s v="894456"/>
    <x v="160"/>
    <x v="160"/>
    <s v="16977994594"/>
    <m/>
    <m/>
    <m/>
    <n v="480.22353945415932"/>
    <x v="4"/>
    <x v="69"/>
    <x v="1"/>
    <n v="0"/>
    <x v="170"/>
  </r>
  <r>
    <s v="Journal"/>
    <x v="2"/>
    <s v="Data Engineering"/>
    <s v="Data Engineering"/>
    <d v="2024-08-31T00:00:00"/>
    <x v="0"/>
    <s v="51110"/>
    <s v="894136"/>
    <x v="147"/>
    <x v="147"/>
    <s v="17772859452"/>
    <m/>
    <m/>
    <m/>
    <n v="648.30177826311512"/>
    <x v="4"/>
    <x v="75"/>
    <x v="1"/>
    <n v="0"/>
    <x v="157"/>
  </r>
  <r>
    <s v="Journal"/>
    <x v="2"/>
    <s v="Data Engineering"/>
    <s v="Data Engineering"/>
    <d v="2024-08-31T00:00:00"/>
    <x v="0"/>
    <s v="51282"/>
    <s v="894437"/>
    <x v="117"/>
    <x v="117"/>
    <s v="16977995014"/>
    <m/>
    <m/>
    <m/>
    <n v="158.0735817369941"/>
    <x v="4"/>
    <x v="69"/>
    <x v="1"/>
    <n v="0"/>
    <x v="132"/>
  </r>
  <r>
    <s v="Journal"/>
    <x v="2"/>
    <s v="Data Engineering"/>
    <s v="Data Engineering"/>
    <d v="2024-08-31T00:00:00"/>
    <x v="0"/>
    <s v="50990"/>
    <s v="893945"/>
    <x v="117"/>
    <x v="117"/>
    <s v="16977995014"/>
    <m/>
    <m/>
    <m/>
    <n v="480.22353945415932"/>
    <x v="4"/>
    <x v="69"/>
    <x v="1"/>
    <n v="0"/>
    <x v="132"/>
  </r>
  <r>
    <s v="Journal"/>
    <x v="9"/>
    <s v="Data Engineering"/>
    <s v="Data Engineering"/>
    <d v="2024-08-31T00:00:00"/>
    <x v="0"/>
    <s v="52174"/>
    <s v="914031"/>
    <x v="0"/>
    <x v="0"/>
    <m/>
    <s v="ICC 1294 Hyatt : Hyatt - Product Manager Need"/>
    <m/>
    <s v="Reclass Top Side JE52166 AI Consulting Rev accounts_Hyatt"/>
    <n v="-14543.27"/>
    <x v="4"/>
    <x v="18"/>
    <x v="1"/>
    <s v="ICC 1294 Hyatt : Hyatt - Product Manager Need"/>
    <x v="75"/>
  </r>
  <r>
    <s v="Journal"/>
    <x v="2"/>
    <s v="Data Engineering"/>
    <s v="Data Engineering"/>
    <d v="2024-08-31T00:00:00"/>
    <x v="0"/>
    <s v="51202"/>
    <s v="894381"/>
    <x v="117"/>
    <x v="117"/>
    <s v="16977995014"/>
    <m/>
    <m/>
    <m/>
    <n v="360.16765459061952"/>
    <x v="4"/>
    <x v="69"/>
    <x v="1"/>
    <n v="0"/>
    <x v="132"/>
  </r>
  <r>
    <s v="Journal"/>
    <x v="2"/>
    <s v="Data Engineering"/>
    <s v="Data Engineering"/>
    <d v="2024-08-31T00:00:00"/>
    <x v="0"/>
    <s v="49865"/>
    <s v="892315"/>
    <x v="6"/>
    <x v="6"/>
    <s v="16716229170"/>
    <m/>
    <m/>
    <m/>
    <n v="416.19373419360477"/>
    <x v="4"/>
    <x v="29"/>
    <x v="1"/>
    <n v="0"/>
    <x v="41"/>
  </r>
  <r>
    <s v="Journal"/>
    <x v="2"/>
    <s v="Data Engineering"/>
    <s v="Data Engineering"/>
    <d v="2024-08-31T00:00:00"/>
    <x v="0"/>
    <s v="49894"/>
    <s v="892326"/>
    <x v="6"/>
    <x v="6"/>
    <s v="16716229170"/>
    <m/>
    <m/>
    <m/>
    <n v="416.19373419360477"/>
    <x v="4"/>
    <x v="29"/>
    <x v="1"/>
    <n v="0"/>
    <x v="41"/>
  </r>
  <r>
    <s v="Journal"/>
    <x v="2"/>
    <s v="Data Engineering"/>
    <s v="Data Engineering"/>
    <d v="2024-08-31T00:00:00"/>
    <x v="0"/>
    <s v="49822"/>
    <s v="892434"/>
    <x v="143"/>
    <x v="143"/>
    <s v="16856642182"/>
    <m/>
    <m/>
    <m/>
    <n v="440.20491116631274"/>
    <x v="4"/>
    <x v="5"/>
    <x v="1"/>
    <n v="0"/>
    <x v="154"/>
  </r>
  <r>
    <s v="Journal"/>
    <x v="2"/>
    <s v="Data Engineering"/>
    <s v="Data Engineering"/>
    <d v="2024-08-31T00:00:00"/>
    <x v="0"/>
    <s v="50910"/>
    <s v="893792"/>
    <x v="117"/>
    <x v="117"/>
    <s v="16977995014"/>
    <m/>
    <m/>
    <m/>
    <n v="320.14902630277288"/>
    <x v="4"/>
    <x v="69"/>
    <x v="1"/>
    <n v="0"/>
    <x v="132"/>
  </r>
  <r>
    <s v="Journal"/>
    <x v="2"/>
    <s v="Data Engineering"/>
    <s v="Data Engineering"/>
    <d v="2024-08-31T00:00:00"/>
    <x v="0"/>
    <s v="50109"/>
    <s v="892920"/>
    <x v="143"/>
    <x v="143"/>
    <s v="16856642182"/>
    <m/>
    <m/>
    <m/>
    <n v="560.2607960298526"/>
    <x v="4"/>
    <x v="5"/>
    <x v="1"/>
    <n v="0"/>
    <x v="154"/>
  </r>
  <r>
    <s v="Journal"/>
    <x v="9"/>
    <s v="Data Engineering"/>
    <s v="Data Engineering"/>
    <d v="2024-08-31T00:00:00"/>
    <x v="0"/>
    <s v="51835"/>
    <s v="901621"/>
    <x v="64"/>
    <x v="64"/>
    <s v="17296920926"/>
    <m/>
    <m/>
    <m/>
    <n v="31655.83"/>
    <x v="4"/>
    <x v="18"/>
    <x v="1"/>
    <n v="0"/>
    <x v="86"/>
  </r>
  <r>
    <s v="Journal"/>
    <x v="2"/>
    <s v="Data Engineering"/>
    <s v="Data Engineering"/>
    <d v="2024-08-31T00:00:00"/>
    <x v="0"/>
    <s v="49820"/>
    <s v="892505"/>
    <x v="143"/>
    <x v="143"/>
    <s v="16856642182"/>
    <m/>
    <m/>
    <m/>
    <n v="480.22353945415932"/>
    <x v="4"/>
    <x v="5"/>
    <x v="1"/>
    <n v="0"/>
    <x v="154"/>
  </r>
  <r>
    <s v="Journal"/>
    <x v="2"/>
    <s v="Data Engineering"/>
    <s v="Data Engineering"/>
    <d v="2024-08-31T00:00:00"/>
    <x v="0"/>
    <s v="50307"/>
    <s v="893227"/>
    <x v="149"/>
    <x v="149"/>
    <s v="17001841791"/>
    <m/>
    <m/>
    <m/>
    <n v="520.2421677420059"/>
    <x v="4"/>
    <x v="78"/>
    <x v="1"/>
    <n v="0"/>
    <x v="159"/>
  </r>
  <r>
    <s v="Journal"/>
    <x v="2"/>
    <s v="Data Engineering"/>
    <s v="Data Engineering"/>
    <d v="2024-08-31T00:00:00"/>
    <x v="0"/>
    <s v="51361"/>
    <s v="894480"/>
    <x v="160"/>
    <x v="160"/>
    <s v="16977994594"/>
    <m/>
    <m/>
    <m/>
    <n v="480.22353945415932"/>
    <x v="4"/>
    <x v="69"/>
    <x v="1"/>
    <n v="0"/>
    <x v="170"/>
  </r>
  <r>
    <s v="Journal"/>
    <x v="2"/>
    <s v="Data Engineering"/>
    <s v="Data Engineering"/>
    <d v="2024-08-31T00:00:00"/>
    <x v="0"/>
    <s v="50839"/>
    <s v="892751"/>
    <x v="141"/>
    <x v="141"/>
    <s v="17771226635"/>
    <m/>
    <m/>
    <m/>
    <n v="384.17883156332749"/>
    <x v="4"/>
    <x v="75"/>
    <x v="1"/>
    <n v="0"/>
    <x v="152"/>
  </r>
  <r>
    <s v="Journal"/>
    <x v="2"/>
    <s v="Data Engineering"/>
    <s v="Data Engineering"/>
    <d v="2024-08-31T00:00:00"/>
    <x v="0"/>
    <s v="51348"/>
    <s v="894468"/>
    <x v="157"/>
    <x v="157"/>
    <s v="16592846934"/>
    <m/>
    <m/>
    <m/>
    <n v="360.16765459061952"/>
    <x v="4"/>
    <x v="79"/>
    <x v="1"/>
    <n v="0"/>
    <x v="167"/>
  </r>
  <r>
    <s v="Journal"/>
    <x v="2"/>
    <s v="Data Engineering"/>
    <s v="Data Engineering"/>
    <d v="2024-08-31T00:00:00"/>
    <x v="0"/>
    <s v="50939"/>
    <s v="893902"/>
    <x v="154"/>
    <x v="154"/>
    <s v="17772967350"/>
    <m/>
    <m/>
    <m/>
    <n v="376.17510590575813"/>
    <x v="4"/>
    <x v="75"/>
    <x v="1"/>
    <n v="0"/>
    <x v="164"/>
  </r>
  <r>
    <s v="Journal"/>
    <x v="2"/>
    <s v="Data Engineering"/>
    <s v="Data Engineering"/>
    <d v="2024-08-31T00:00:00"/>
    <x v="0"/>
    <s v="50100"/>
    <s v="892360"/>
    <x v="143"/>
    <x v="143"/>
    <s v="16856642182"/>
    <m/>
    <m/>
    <m/>
    <n v="560.2607960298526"/>
    <x v="4"/>
    <x v="5"/>
    <x v="1"/>
    <n v="0"/>
    <x v="154"/>
  </r>
  <r>
    <s v="Journal"/>
    <x v="2"/>
    <s v="Data Engineering"/>
    <s v="Data Engineering"/>
    <d v="2024-08-31T00:00:00"/>
    <x v="0"/>
    <s v="50227"/>
    <s v="892980"/>
    <x v="161"/>
    <x v="161"/>
    <s v="17001844665"/>
    <m/>
    <m/>
    <m/>
    <n v="240.11176972707966"/>
    <x v="4"/>
    <x v="77"/>
    <x v="1"/>
    <n v="0"/>
    <x v="171"/>
  </r>
  <r>
    <s v="Journal"/>
    <x v="2"/>
    <s v="Data Engineering"/>
    <s v="Data Engineering"/>
    <d v="2024-08-31T00:00:00"/>
    <x v="0"/>
    <s v="50176"/>
    <s v="892949"/>
    <x v="144"/>
    <x v="144"/>
    <s v="17583740188"/>
    <m/>
    <m/>
    <m/>
    <n v="258.12015245661064"/>
    <x v="4"/>
    <x v="76"/>
    <x v="1"/>
    <n v="0"/>
    <x v="155"/>
  </r>
  <r>
    <s v="Journal"/>
    <x v="2"/>
    <s v="Data Engineering"/>
    <s v="Data Engineering"/>
    <d v="2024-08-31T00:00:00"/>
    <x v="0"/>
    <s v="51120"/>
    <s v="894321"/>
    <x v="117"/>
    <x v="117"/>
    <s v="16977995014"/>
    <m/>
    <m/>
    <m/>
    <n v="432.20118550874338"/>
    <x v="4"/>
    <x v="69"/>
    <x v="1"/>
    <n v="0"/>
    <x v="132"/>
  </r>
  <r>
    <s v="Journal"/>
    <x v="2"/>
    <s v="Data Engineering"/>
    <s v="Data Engineering"/>
    <d v="2024-08-31T00:00:00"/>
    <x v="0"/>
    <s v="50920"/>
    <s v="893994"/>
    <x v="117"/>
    <x v="117"/>
    <s v="16977995014"/>
    <m/>
    <m/>
    <m/>
    <n v="320.14902630277288"/>
    <x v="4"/>
    <x v="69"/>
    <x v="1"/>
    <n v="0"/>
    <x v="132"/>
  </r>
  <r>
    <s v="Journal"/>
    <x v="2"/>
    <s v="Data Engineering"/>
    <s v="Data Engineering"/>
    <d v="2024-08-31T00:00:00"/>
    <x v="0"/>
    <s v="49954"/>
    <s v="892827"/>
    <x v="6"/>
    <x v="6"/>
    <s v="16716229170"/>
    <m/>
    <m/>
    <m/>
    <n v="400.1862828784661"/>
    <x v="4"/>
    <x v="29"/>
    <x v="1"/>
    <n v="0"/>
    <x v="41"/>
  </r>
  <r>
    <s v="Journal"/>
    <x v="9"/>
    <s v="Data Engineering"/>
    <s v="Data Engineering"/>
    <d v="2024-08-31T00:00:00"/>
    <x v="0"/>
    <s v="51807"/>
    <s v="901510"/>
    <x v="18"/>
    <x v="18"/>
    <s v="18657995555"/>
    <m/>
    <m/>
    <m/>
    <n v="-483.98"/>
    <x v="4"/>
    <x v="23"/>
    <x v="1"/>
    <n v="0"/>
    <x v="52"/>
  </r>
  <r>
    <s v="Journal"/>
    <x v="2"/>
    <s v="Data Engineering"/>
    <s v="Data Engineering"/>
    <d v="2024-08-31T00:00:00"/>
    <x v="0"/>
    <s v="49788"/>
    <s v="892411"/>
    <x v="143"/>
    <x v="143"/>
    <s v="16856642182"/>
    <m/>
    <m/>
    <m/>
    <n v="536.24961905714463"/>
    <x v="4"/>
    <x v="5"/>
    <x v="1"/>
    <n v="0"/>
    <x v="154"/>
  </r>
  <r>
    <s v="Journal"/>
    <x v="2"/>
    <s v="Data Engineering"/>
    <s v="Data Engineering"/>
    <d v="2024-08-31T00:00:00"/>
    <x v="0"/>
    <s v="50617"/>
    <s v="893510"/>
    <x v="117"/>
    <x v="117"/>
    <s v="16977995014"/>
    <m/>
    <m/>
    <m/>
    <n v="320.14902630277288"/>
    <x v="4"/>
    <x v="69"/>
    <x v="1"/>
    <n v="0"/>
    <x v="132"/>
  </r>
  <r>
    <s v="Journal"/>
    <x v="2"/>
    <s v="Data Engineering"/>
    <s v="Data Engineering"/>
    <d v="2024-08-31T00:00:00"/>
    <x v="0"/>
    <s v="50324"/>
    <s v="893235"/>
    <x v="149"/>
    <x v="149"/>
    <s v="17001841791"/>
    <m/>
    <m/>
    <m/>
    <n v="520.2421677420059"/>
    <x v="4"/>
    <x v="78"/>
    <x v="1"/>
    <n v="0"/>
    <x v="159"/>
  </r>
  <r>
    <s v="Journal"/>
    <x v="2"/>
    <s v="Data Engineering"/>
    <s v="Data Engineering"/>
    <d v="2024-08-31T00:00:00"/>
    <x v="0"/>
    <s v="50699"/>
    <s v="893533"/>
    <x v="162"/>
    <x v="162"/>
    <s v="20242405226"/>
    <m/>
    <m/>
    <m/>
    <n v="440.20491116631274"/>
    <x v="4"/>
    <x v="5"/>
    <x v="1"/>
    <n v="0"/>
    <x v="172"/>
  </r>
  <r>
    <s v="Journal"/>
    <x v="2"/>
    <s v="Data Engineering"/>
    <s v="Data Engineering"/>
    <d v="2024-08-31T00:00:00"/>
    <x v="0"/>
    <s v="50737"/>
    <s v="893688"/>
    <x v="163"/>
    <x v="163"/>
    <s v="16974076254"/>
    <m/>
    <m/>
    <m/>
    <n v="360.16765459061952"/>
    <x v="4"/>
    <x v="75"/>
    <x v="1"/>
    <n v="0"/>
    <x v="173"/>
  </r>
  <r>
    <s v="Journal"/>
    <x v="2"/>
    <s v="Data Engineering"/>
    <s v="Data Engineering"/>
    <d v="2024-08-31T00:00:00"/>
    <x v="0"/>
    <s v="50577"/>
    <s v="893492"/>
    <x v="117"/>
    <x v="117"/>
    <s v="16977995014"/>
    <m/>
    <m/>
    <m/>
    <n v="320.14902630277288"/>
    <x v="4"/>
    <x v="69"/>
    <x v="1"/>
    <n v="0"/>
    <x v="132"/>
  </r>
  <r>
    <s v="Journal"/>
    <x v="2"/>
    <s v="Data Engineering"/>
    <s v="Data Engineering"/>
    <d v="2024-08-31T00:00:00"/>
    <x v="0"/>
    <s v="50548"/>
    <s v="893471"/>
    <x v="117"/>
    <x v="117"/>
    <s v="16977995014"/>
    <m/>
    <m/>
    <m/>
    <n v="320.14902630277288"/>
    <x v="4"/>
    <x v="69"/>
    <x v="1"/>
    <n v="0"/>
    <x v="132"/>
  </r>
  <r>
    <s v="Journal"/>
    <x v="2"/>
    <s v="Data Engineering"/>
    <s v="Data Engineering"/>
    <d v="2024-08-31T00:00:00"/>
    <x v="0"/>
    <s v="50538"/>
    <s v="893462"/>
    <x v="155"/>
    <x v="155"/>
    <s v="19584503853"/>
    <m/>
    <m/>
    <m/>
    <n v="560.2607960298526"/>
    <x v="4"/>
    <x v="5"/>
    <x v="1"/>
    <n v="0"/>
    <x v="165"/>
  </r>
  <r>
    <s v="Journal"/>
    <x v="2"/>
    <s v="Data Engineering"/>
    <s v="Data Engineering"/>
    <d v="2024-08-31T00:00:00"/>
    <x v="0"/>
    <s v="50433"/>
    <s v="893288"/>
    <x v="159"/>
    <x v="159"/>
    <s v="17692058278"/>
    <m/>
    <m/>
    <m/>
    <n v="400.1862828784661"/>
    <x v="4"/>
    <x v="78"/>
    <x v="1"/>
    <n v="0"/>
    <x v="169"/>
  </r>
  <r>
    <s v="Journal"/>
    <x v="2"/>
    <s v="Data Engineering"/>
    <s v="Data Engineering"/>
    <d v="2024-08-31T00:00:00"/>
    <x v="0"/>
    <s v="49909"/>
    <s v="892487"/>
    <x v="6"/>
    <x v="6"/>
    <s v="16716229170"/>
    <m/>
    <m/>
    <m/>
    <n v="400.1862828784661"/>
    <x v="4"/>
    <x v="29"/>
    <x v="1"/>
    <n v="0"/>
    <x v="41"/>
  </r>
  <r>
    <s v="Journal"/>
    <x v="2"/>
    <s v="Data Engineering"/>
    <s v="Data Engineering"/>
    <d v="2024-08-31T00:00:00"/>
    <x v="0"/>
    <s v="50891"/>
    <s v="893583"/>
    <x v="141"/>
    <x v="141"/>
    <s v="17771226635"/>
    <m/>
    <m/>
    <m/>
    <n v="384.17883156332749"/>
    <x v="4"/>
    <x v="75"/>
    <x v="1"/>
    <n v="0"/>
    <x v="152"/>
  </r>
  <r>
    <s v="Journal"/>
    <x v="2"/>
    <s v="Data Engineering"/>
    <s v="Data Engineering"/>
    <d v="2024-08-31T00:00:00"/>
    <x v="0"/>
    <s v="51114"/>
    <s v="894140"/>
    <x v="117"/>
    <x v="117"/>
    <s v="16977995014"/>
    <m/>
    <m/>
    <m/>
    <n v="320.14902630277288"/>
    <x v="4"/>
    <x v="69"/>
    <x v="1"/>
    <n v="0"/>
    <x v="132"/>
  </r>
  <r>
    <s v="Journal"/>
    <x v="2"/>
    <s v="Data Engineering"/>
    <s v="Data Engineering"/>
    <d v="2024-08-31T00:00:00"/>
    <x v="0"/>
    <s v="51265"/>
    <s v="894433"/>
    <x v="117"/>
    <x v="117"/>
    <s v="16977995014"/>
    <m/>
    <m/>
    <m/>
    <n v="360.16765459061952"/>
    <x v="4"/>
    <x v="69"/>
    <x v="1"/>
    <n v="0"/>
    <x v="132"/>
  </r>
  <r>
    <s v="Journal"/>
    <x v="2"/>
    <s v="Data Engineering"/>
    <s v="Data Engineering"/>
    <d v="2024-08-31T00:00:00"/>
    <x v="0"/>
    <s v="50028"/>
    <s v="892880"/>
    <x v="143"/>
    <x v="143"/>
    <s v="16856642182"/>
    <m/>
    <m/>
    <m/>
    <n v="320.14902630277288"/>
    <x v="4"/>
    <x v="5"/>
    <x v="1"/>
    <n v="0"/>
    <x v="154"/>
  </r>
  <r>
    <s v="Journal"/>
    <x v="2"/>
    <s v="Data Engineering"/>
    <s v="Data Engineering"/>
    <d v="2024-08-31T00:00:00"/>
    <x v="0"/>
    <s v="51000"/>
    <s v="893954"/>
    <x v="117"/>
    <x v="117"/>
    <s v="16977995014"/>
    <m/>
    <m/>
    <m/>
    <n v="464.21608813902071"/>
    <x v="4"/>
    <x v="69"/>
    <x v="1"/>
    <n v="0"/>
    <x v="132"/>
  </r>
  <r>
    <s v="Journal"/>
    <x v="9"/>
    <s v="Data Engineering"/>
    <s v="Data Engineering"/>
    <d v="2024-08-31T00:00:00"/>
    <x v="0"/>
    <s v="52019"/>
    <s v="908757"/>
    <x v="9"/>
    <x v="9"/>
    <s v="17731619858"/>
    <m/>
    <m/>
    <s v="Retainer Rev Rec"/>
    <n v="31960.85"/>
    <x v="4"/>
    <x v="31"/>
    <x v="1"/>
    <n v="0"/>
    <x v="44"/>
  </r>
  <r>
    <s v="Journal"/>
    <x v="2"/>
    <s v="Data Engineering"/>
    <s v="Data Engineering"/>
    <d v="2024-08-31T00:00:00"/>
    <x v="0"/>
    <s v="50721"/>
    <s v="893678"/>
    <x v="182"/>
    <x v="182"/>
    <s v="16973568605"/>
    <m/>
    <m/>
    <m/>
    <n v="544.25334471471388"/>
    <x v="4"/>
    <x v="75"/>
    <x v="1"/>
    <n v="0"/>
    <x v="190"/>
  </r>
  <r>
    <s v="Journal"/>
    <x v="2"/>
    <s v="Data Engineering"/>
    <s v="Data Engineering"/>
    <d v="2024-08-31T00:00:00"/>
    <x v="0"/>
    <s v="49789"/>
    <s v="892412"/>
    <x v="6"/>
    <x v="6"/>
    <s v="16716229170"/>
    <m/>
    <m/>
    <m/>
    <n v="400.1862828784661"/>
    <x v="4"/>
    <x v="29"/>
    <x v="1"/>
    <n v="0"/>
    <x v="41"/>
  </r>
  <r>
    <s v="Journal"/>
    <x v="2"/>
    <s v="Data Engineering"/>
    <s v="Data Engineering"/>
    <d v="2024-08-31T00:00:00"/>
    <x v="0"/>
    <s v="49773"/>
    <s v="892402"/>
    <x v="6"/>
    <x v="6"/>
    <s v="16716229170"/>
    <m/>
    <m/>
    <m/>
    <n v="496.23099076929799"/>
    <x v="4"/>
    <x v="29"/>
    <x v="1"/>
    <n v="0"/>
    <x v="41"/>
  </r>
  <r>
    <s v="Journal"/>
    <x v="2"/>
    <s v="Data Engineering"/>
    <s v="Data Engineering"/>
    <d v="2024-08-31T00:00:00"/>
    <x v="0"/>
    <s v="49910"/>
    <s v="892488"/>
    <x v="143"/>
    <x v="143"/>
    <s v="16856642182"/>
    <m/>
    <m/>
    <m/>
    <n v="560.2607960298526"/>
    <x v="4"/>
    <x v="5"/>
    <x v="1"/>
    <n v="0"/>
    <x v="154"/>
  </r>
  <r>
    <s v="Journal"/>
    <x v="9"/>
    <s v="Data Engineering"/>
    <s v="Data Engineering"/>
    <d v="2024-08-31T00:00:00"/>
    <x v="0"/>
    <s v="51821"/>
    <s v="901607"/>
    <x v="123"/>
    <x v="123"/>
    <s v="19569235802"/>
    <m/>
    <m/>
    <m/>
    <n v="9367.73"/>
    <x v="4"/>
    <x v="23"/>
    <x v="1"/>
    <n v="0"/>
    <x v="138"/>
  </r>
  <r>
    <s v="Journal"/>
    <x v="2"/>
    <s v="Data Engineering"/>
    <s v="Data Engineering"/>
    <d v="2024-08-31T00:00:00"/>
    <x v="0"/>
    <s v="51142"/>
    <s v="894335"/>
    <x v="117"/>
    <x v="117"/>
    <s v="16977995014"/>
    <m/>
    <m/>
    <m/>
    <n v="480.22353945415932"/>
    <x v="4"/>
    <x v="69"/>
    <x v="1"/>
    <n v="0"/>
    <x v="132"/>
  </r>
  <r>
    <s v="Journal"/>
    <x v="2"/>
    <s v="Data Engineering"/>
    <s v="Data Engineering"/>
    <d v="2024-08-31T00:00:00"/>
    <x v="0"/>
    <s v="51345"/>
    <s v="894465"/>
    <x v="157"/>
    <x v="157"/>
    <s v="16592846934"/>
    <m/>
    <m/>
    <m/>
    <n v="270.12574094296463"/>
    <x v="4"/>
    <x v="79"/>
    <x v="1"/>
    <n v="0"/>
    <x v="167"/>
  </r>
  <r>
    <s v="Journal"/>
    <x v="2"/>
    <s v="Data Engineering"/>
    <s v="Data Engineering"/>
    <d v="2024-08-31T00:00:00"/>
    <x v="0"/>
    <s v="51109"/>
    <s v="894317"/>
    <x v="117"/>
    <x v="117"/>
    <s v="16977995014"/>
    <m/>
    <m/>
    <m/>
    <n v="360.16765459061952"/>
    <x v="4"/>
    <x v="69"/>
    <x v="1"/>
    <n v="0"/>
    <x v="132"/>
  </r>
  <r>
    <s v="Journal"/>
    <x v="2"/>
    <s v="Data Engineering"/>
    <s v="Data Engineering"/>
    <d v="2024-08-31T00:00:00"/>
    <x v="0"/>
    <s v="50553"/>
    <s v="893475"/>
    <x v="117"/>
    <x v="117"/>
    <s v="16977995014"/>
    <m/>
    <m/>
    <m/>
    <n v="344.16020327548085"/>
    <x v="4"/>
    <x v="69"/>
    <x v="1"/>
    <n v="0"/>
    <x v="132"/>
  </r>
  <r>
    <s v="Journal"/>
    <x v="2"/>
    <s v="Data Engineering"/>
    <s v="Data Engineering"/>
    <d v="2024-08-31T00:00:00"/>
    <x v="0"/>
    <s v="50333"/>
    <s v="893242"/>
    <x v="148"/>
    <x v="148"/>
    <s v="18243049512"/>
    <m/>
    <m/>
    <m/>
    <n v="440.20491116631274"/>
    <x v="4"/>
    <x v="5"/>
    <x v="1"/>
    <n v="0"/>
    <x v="158"/>
  </r>
  <r>
    <s v="Journal"/>
    <x v="2"/>
    <s v="Data Engineering"/>
    <s v="Data Engineering"/>
    <d v="2024-08-31T00:00:00"/>
    <x v="0"/>
    <s v="50440"/>
    <s v="893395"/>
    <x v="117"/>
    <x v="117"/>
    <s v="16977995014"/>
    <m/>
    <m/>
    <m/>
    <n v="320.14902630277288"/>
    <x v="4"/>
    <x v="69"/>
    <x v="1"/>
    <n v="0"/>
    <x v="132"/>
  </r>
  <r>
    <s v="Journal"/>
    <x v="2"/>
    <s v="Data Engineering"/>
    <s v="Data Engineering"/>
    <d v="2024-08-31T00:00:00"/>
    <x v="0"/>
    <s v="51331"/>
    <s v="894462"/>
    <x v="160"/>
    <x v="160"/>
    <s v="16977994594"/>
    <m/>
    <m/>
    <m/>
    <n v="480.22353945415932"/>
    <x v="4"/>
    <x v="69"/>
    <x v="1"/>
    <n v="0"/>
    <x v="170"/>
  </r>
  <r>
    <s v="Journal"/>
    <x v="2"/>
    <s v="Data Engineering"/>
    <s v="Data Engineering"/>
    <d v="2024-08-31T00:00:00"/>
    <x v="0"/>
    <s v="50708"/>
    <s v="892737"/>
    <x v="182"/>
    <x v="182"/>
    <s v="16973568605"/>
    <m/>
    <m/>
    <m/>
    <n v="544.25334471471388"/>
    <x v="4"/>
    <x v="75"/>
    <x v="1"/>
    <n v="0"/>
    <x v="190"/>
  </r>
  <r>
    <s v="Journal"/>
    <x v="9"/>
    <s v="Data Engineering"/>
    <s v="Data Engineering"/>
    <d v="2024-08-31T00:00:00"/>
    <x v="0"/>
    <s v="51836"/>
    <s v="901620"/>
    <x v="170"/>
    <x v="170"/>
    <s v="14229394307"/>
    <m/>
    <m/>
    <m/>
    <n v="19114.09"/>
    <x v="4"/>
    <x v="7"/>
    <x v="1"/>
    <n v="0"/>
    <x v="180"/>
  </r>
  <r>
    <s v="Journal"/>
    <x v="2"/>
    <s v="Data Engineering"/>
    <s v="Data Engineering"/>
    <d v="2024-08-31T00:00:00"/>
    <x v="0"/>
    <s v="50790"/>
    <s v="892741"/>
    <x v="141"/>
    <x v="141"/>
    <s v="17771226635"/>
    <m/>
    <m/>
    <m/>
    <n v="448.20863682388205"/>
    <x v="4"/>
    <x v="75"/>
    <x v="1"/>
    <n v="0"/>
    <x v="152"/>
  </r>
  <r>
    <s v="Journal"/>
    <x v="2"/>
    <s v="Data Engineering"/>
    <s v="Data Engineering"/>
    <d v="2024-08-31T00:00:00"/>
    <x v="0"/>
    <s v="49800"/>
    <s v="892422"/>
    <x v="143"/>
    <x v="143"/>
    <s v="16856642182"/>
    <m/>
    <m/>
    <m/>
    <n v="480.22353945415932"/>
    <x v="4"/>
    <x v="5"/>
    <x v="1"/>
    <n v="0"/>
    <x v="154"/>
  </r>
  <r>
    <s v="Journal"/>
    <x v="2"/>
    <s v="Data Engineering"/>
    <s v="Data Engineering"/>
    <d v="2024-08-31T00:00:00"/>
    <x v="0"/>
    <s v="50526"/>
    <s v="893003"/>
    <x v="117"/>
    <x v="117"/>
    <s v="16977995014"/>
    <m/>
    <m/>
    <m/>
    <n v="320.14902630277288"/>
    <x v="4"/>
    <x v="69"/>
    <x v="1"/>
    <n v="0"/>
    <x v="132"/>
  </r>
  <r>
    <s v="Journal"/>
    <x v="2"/>
    <s v="Data Engineering"/>
    <s v="Data Engineering"/>
    <d v="2024-08-31T00:00:00"/>
    <x v="0"/>
    <s v="50554"/>
    <s v="893476"/>
    <x v="155"/>
    <x v="155"/>
    <s v="19584503853"/>
    <m/>
    <m/>
    <m/>
    <n v="520.2421677420059"/>
    <x v="4"/>
    <x v="5"/>
    <x v="1"/>
    <n v="0"/>
    <x v="165"/>
  </r>
  <r>
    <s v="Journal"/>
    <x v="2"/>
    <s v="Data Engineering"/>
    <s v="Data Engineering"/>
    <d v="2024-08-31T00:00:00"/>
    <x v="0"/>
    <s v="50624"/>
    <s v="893623"/>
    <x v="151"/>
    <x v="151"/>
    <s v="19901929100"/>
    <m/>
    <m/>
    <m/>
    <n v="520.2421677420059"/>
    <x v="4"/>
    <x v="5"/>
    <x v="1"/>
    <n v="0"/>
    <x v="161"/>
  </r>
  <r>
    <s v="Journal"/>
    <x v="2"/>
    <s v="Data Engineering"/>
    <s v="Data Engineering"/>
    <d v="2024-08-31T00:00:00"/>
    <x v="0"/>
    <s v="50566"/>
    <s v="893483"/>
    <x v="117"/>
    <x v="117"/>
    <s v="16977995014"/>
    <m/>
    <m/>
    <m/>
    <n v="464.21608813902071"/>
    <x v="4"/>
    <x v="69"/>
    <x v="1"/>
    <n v="0"/>
    <x v="132"/>
  </r>
  <r>
    <s v="Journal"/>
    <x v="2"/>
    <s v="Data Engineering"/>
    <s v="Data Engineering"/>
    <d v="2024-08-31T00:00:00"/>
    <x v="0"/>
    <s v="51222"/>
    <s v="894163"/>
    <x v="117"/>
    <x v="117"/>
    <s v="16977995014"/>
    <m/>
    <m/>
    <m/>
    <n v="464.21608813902071"/>
    <x v="4"/>
    <x v="69"/>
    <x v="1"/>
    <n v="0"/>
    <x v="132"/>
  </r>
  <r>
    <s v="Journal"/>
    <x v="2"/>
    <s v="Data Engineering"/>
    <s v="Data Engineering"/>
    <d v="2024-08-31T00:00:00"/>
    <x v="0"/>
    <s v="50650"/>
    <s v="893515"/>
    <x v="152"/>
    <x v="152"/>
    <s v="18659335221"/>
    <m/>
    <m/>
    <m/>
    <n v="560.2607960298526"/>
    <x v="4"/>
    <x v="5"/>
    <x v="1"/>
    <n v="0"/>
    <x v="162"/>
  </r>
  <r>
    <s v="Journal"/>
    <x v="2"/>
    <s v="Data Engineering"/>
    <s v="Data Engineering"/>
    <d v="2024-08-31T00:00:00"/>
    <x v="0"/>
    <s v="50286"/>
    <s v="893129"/>
    <x v="156"/>
    <x v="156"/>
    <s v="17690283562"/>
    <m/>
    <m/>
    <m/>
    <n v="536.24961905714463"/>
    <x v="4"/>
    <x v="5"/>
    <x v="1"/>
    <n v="0"/>
    <x v="166"/>
  </r>
  <r>
    <s v="Journal"/>
    <x v="2"/>
    <s v="Data Engineering"/>
    <s v="Data Engineering"/>
    <d v="2024-08-31T00:00:00"/>
    <x v="0"/>
    <s v="50305"/>
    <s v="893225"/>
    <x v="149"/>
    <x v="149"/>
    <s v="17001841791"/>
    <m/>
    <m/>
    <m/>
    <n v="520.2421677420059"/>
    <x v="4"/>
    <x v="78"/>
    <x v="1"/>
    <n v="0"/>
    <x v="159"/>
  </r>
  <r>
    <s v="Journal"/>
    <x v="2"/>
    <s v="Data Engineering"/>
    <s v="Data Engineering"/>
    <d v="2024-08-31T00:00:00"/>
    <x v="0"/>
    <s v="49826"/>
    <s v="892438"/>
    <x v="143"/>
    <x v="143"/>
    <s v="16856642182"/>
    <m/>
    <m/>
    <m/>
    <n v="560.2607960298526"/>
    <x v="4"/>
    <x v="5"/>
    <x v="1"/>
    <n v="0"/>
    <x v="154"/>
  </r>
  <r>
    <s v="Journal"/>
    <x v="2"/>
    <s v="Data Engineering"/>
    <s v="Data Engineering"/>
    <d v="2024-08-31T00:00:00"/>
    <x v="0"/>
    <s v="51439"/>
    <s v="894733"/>
    <x v="145"/>
    <x v="145"/>
    <s v="17806464279"/>
    <m/>
    <m/>
    <m/>
    <n v="180.08382729530976"/>
    <x v="4"/>
    <x v="16"/>
    <x v="1"/>
    <n v="0"/>
    <x v="19"/>
  </r>
  <r>
    <s v="Journal"/>
    <x v="2"/>
    <s v="Data Engineering"/>
    <s v="Data Engineering"/>
    <d v="2024-08-31T00:00:00"/>
    <x v="0"/>
    <s v="50296"/>
    <s v="893216"/>
    <x v="156"/>
    <x v="156"/>
    <s v="17690283562"/>
    <m/>
    <m/>
    <m/>
    <n v="536.24961905714463"/>
    <x v="4"/>
    <x v="5"/>
    <x v="1"/>
    <n v="0"/>
    <x v="166"/>
  </r>
  <r>
    <s v="Journal"/>
    <x v="2"/>
    <s v="Data Engineering"/>
    <s v="Data Engineering"/>
    <d v="2024-08-31T00:00:00"/>
    <x v="0"/>
    <s v="51112"/>
    <s v="894139"/>
    <x v="147"/>
    <x v="147"/>
    <s v="17772859452"/>
    <m/>
    <m/>
    <m/>
    <n v="520.2421677420059"/>
    <x v="4"/>
    <x v="75"/>
    <x v="1"/>
    <n v="0"/>
    <x v="157"/>
  </r>
  <r>
    <s v="Journal"/>
    <x v="2"/>
    <s v="Data Engineering"/>
    <s v="Data Engineering"/>
    <d v="2024-08-31T00:00:00"/>
    <x v="0"/>
    <s v="51020"/>
    <s v="893962"/>
    <x v="117"/>
    <x v="117"/>
    <s v="16977995014"/>
    <m/>
    <m/>
    <m/>
    <n v="320.14902630277288"/>
    <x v="4"/>
    <x v="69"/>
    <x v="1"/>
    <n v="0"/>
    <x v="132"/>
  </r>
  <r>
    <s v="Journal"/>
    <x v="2"/>
    <s v="Data Engineering"/>
    <s v="Data Engineering"/>
    <d v="2024-08-31T00:00:00"/>
    <x v="0"/>
    <s v="50940"/>
    <s v="893903"/>
    <x v="117"/>
    <x v="117"/>
    <s v="16977995014"/>
    <m/>
    <m/>
    <m/>
    <n v="320.14902630277288"/>
    <x v="4"/>
    <x v="69"/>
    <x v="1"/>
    <n v="0"/>
    <x v="132"/>
  </r>
  <r>
    <s v="Journal"/>
    <x v="2"/>
    <s v="Data Engineering"/>
    <s v="Data Engineering"/>
    <d v="2024-08-31T00:00:00"/>
    <x v="0"/>
    <s v="50634"/>
    <s v="893633"/>
    <x v="151"/>
    <x v="151"/>
    <s v="19901929100"/>
    <m/>
    <m/>
    <m/>
    <n v="520.2421677420059"/>
    <x v="4"/>
    <x v="5"/>
    <x v="1"/>
    <n v="0"/>
    <x v="161"/>
  </r>
  <r>
    <s v="Journal"/>
    <x v="2"/>
    <s v="Data Engineering"/>
    <s v="Data Engineering"/>
    <d v="2024-08-31T00:00:00"/>
    <x v="0"/>
    <s v="50829"/>
    <s v="893741"/>
    <x v="117"/>
    <x v="117"/>
    <s v="16977995014"/>
    <m/>
    <m/>
    <m/>
    <n v="320.14902630277288"/>
    <x v="4"/>
    <x v="69"/>
    <x v="1"/>
    <n v="0"/>
    <x v="132"/>
  </r>
  <r>
    <s v="Journal"/>
    <x v="2"/>
    <s v="Data Engineering"/>
    <s v="Data Engineering"/>
    <d v="2024-08-31T00:00:00"/>
    <x v="0"/>
    <s v="51046"/>
    <s v="894111"/>
    <x v="117"/>
    <x v="117"/>
    <s v="16977995014"/>
    <m/>
    <m/>
    <m/>
    <n v="360.16765459061952"/>
    <x v="4"/>
    <x v="69"/>
    <x v="1"/>
    <n v="0"/>
    <x v="132"/>
  </r>
  <r>
    <s v="Journal"/>
    <x v="2"/>
    <s v="Data Engineering"/>
    <s v="Data Engineering"/>
    <d v="2024-08-31T00:00:00"/>
    <x v="0"/>
    <s v="49918"/>
    <s v="892796"/>
    <x v="6"/>
    <x v="6"/>
    <s v="16716229170"/>
    <m/>
    <m/>
    <m/>
    <n v="496.23099076929799"/>
    <x v="4"/>
    <x v="29"/>
    <x v="1"/>
    <n v="0"/>
    <x v="41"/>
  </r>
  <r>
    <s v="Journal"/>
    <x v="2"/>
    <s v="Data Engineering"/>
    <s v="Data Engineering"/>
    <d v="2024-08-31T00:00:00"/>
    <x v="0"/>
    <s v="51433"/>
    <s v="894727"/>
    <x v="145"/>
    <x v="145"/>
    <s v="17806464279"/>
    <m/>
    <m/>
    <m/>
    <n v="160.07451315138644"/>
    <x v="4"/>
    <x v="16"/>
    <x v="1"/>
    <n v="0"/>
    <x v="19"/>
  </r>
  <r>
    <s v="Journal"/>
    <x v="2"/>
    <s v="Data Engineering"/>
    <s v="Data Engineering"/>
    <d v="2024-08-31T00:00:00"/>
    <x v="0"/>
    <s v="51117"/>
    <s v="894318"/>
    <x v="147"/>
    <x v="147"/>
    <s v="17772859452"/>
    <m/>
    <m/>
    <m/>
    <n v="520.2421677420059"/>
    <x v="4"/>
    <x v="75"/>
    <x v="1"/>
    <n v="0"/>
    <x v="157"/>
  </r>
  <r>
    <s v="Journal"/>
    <x v="2"/>
    <s v="Data Engineering"/>
    <s v="Data Engineering"/>
    <d v="2024-08-31T00:00:00"/>
    <x v="0"/>
    <s v="50393"/>
    <s v="893265"/>
    <x v="150"/>
    <x v="150"/>
    <s v="17485557310"/>
    <m/>
    <m/>
    <m/>
    <n v="560.2607960298526"/>
    <x v="4"/>
    <x v="5"/>
    <x v="1"/>
    <n v="0"/>
    <x v="160"/>
  </r>
  <r>
    <s v="Journal"/>
    <x v="2"/>
    <s v="Data Engineering"/>
    <s v="Data Engineering"/>
    <d v="2024-08-31T00:00:00"/>
    <x v="0"/>
    <s v="51029"/>
    <s v="894109"/>
    <x v="154"/>
    <x v="154"/>
    <s v="17772967350"/>
    <m/>
    <m/>
    <m/>
    <n v="376.17510590575813"/>
    <x v="4"/>
    <x v="75"/>
    <x v="1"/>
    <n v="0"/>
    <x v="164"/>
  </r>
  <r>
    <s v="Journal"/>
    <x v="2"/>
    <s v="Data Engineering"/>
    <s v="Data Engineering"/>
    <d v="2024-08-31T00:00:00"/>
    <x v="0"/>
    <s v="50912"/>
    <s v="893894"/>
    <x v="141"/>
    <x v="141"/>
    <s v="17771226635"/>
    <m/>
    <m/>
    <m/>
    <n v="392.1825572208968"/>
    <x v="4"/>
    <x v="75"/>
    <x v="1"/>
    <n v="0"/>
    <x v="152"/>
  </r>
  <r>
    <s v="Journal"/>
    <x v="2"/>
    <s v="Data Engineering"/>
    <s v="Data Engineering"/>
    <d v="2024-08-31T00:00:00"/>
    <x v="0"/>
    <s v="51307"/>
    <s v="892769"/>
    <x v="117"/>
    <x v="117"/>
    <s v="16977995014"/>
    <m/>
    <m/>
    <m/>
    <n v="464.21608813902071"/>
    <x v="4"/>
    <x v="69"/>
    <x v="1"/>
    <n v="0"/>
    <x v="132"/>
  </r>
  <r>
    <s v="Journal"/>
    <x v="2"/>
    <s v="Data Engineering"/>
    <s v="Data Engineering"/>
    <d v="2024-08-31T00:00:00"/>
    <x v="0"/>
    <s v="51442"/>
    <s v="894736"/>
    <x v="145"/>
    <x v="145"/>
    <s v="17806464279"/>
    <m/>
    <m/>
    <m/>
    <n v="160.07451315138644"/>
    <x v="4"/>
    <x v="16"/>
    <x v="1"/>
    <n v="0"/>
    <x v="19"/>
  </r>
  <r>
    <s v="Journal"/>
    <x v="2"/>
    <s v="Data Engineering"/>
    <s v="Data Engineering"/>
    <d v="2024-08-31T00:00:00"/>
    <x v="0"/>
    <s v="50885"/>
    <s v="892564"/>
    <x v="141"/>
    <x v="141"/>
    <s v="17771226635"/>
    <m/>
    <m/>
    <m/>
    <n v="504.23471642686729"/>
    <x v="4"/>
    <x v="75"/>
    <x v="1"/>
    <n v="0"/>
    <x v="152"/>
  </r>
  <r>
    <s v="Journal"/>
    <x v="2"/>
    <s v="Data Engineering"/>
    <s v="Data Engineering"/>
    <d v="2024-08-31T00:00:00"/>
    <x v="0"/>
    <s v="49756"/>
    <s v="892392"/>
    <x v="157"/>
    <x v="157"/>
    <s v="16592846934"/>
    <m/>
    <m/>
    <m/>
    <n v="270.12574094296463"/>
    <x v="4"/>
    <x v="79"/>
    <x v="1"/>
    <n v="0"/>
    <x v="167"/>
  </r>
  <r>
    <s v="Journal"/>
    <x v="2"/>
    <s v="Data Engineering"/>
    <s v="Data Engineering"/>
    <d v="2024-08-31T00:00:00"/>
    <x v="0"/>
    <s v="50828"/>
    <s v="893740"/>
    <x v="141"/>
    <x v="141"/>
    <s v="17771226635"/>
    <m/>
    <m/>
    <m/>
    <n v="384.17883156332749"/>
    <x v="4"/>
    <x v="75"/>
    <x v="1"/>
    <n v="0"/>
    <x v="152"/>
  </r>
  <r>
    <s v="Journal"/>
    <x v="2"/>
    <s v="Data Engineering"/>
    <s v="Data Engineering"/>
    <d v="2024-08-31T00:00:00"/>
    <x v="0"/>
    <s v="50755"/>
    <s v="893556"/>
    <x v="117"/>
    <x v="117"/>
    <s v="16977995014"/>
    <m/>
    <m/>
    <m/>
    <n v="504.23471642686729"/>
    <x v="4"/>
    <x v="69"/>
    <x v="1"/>
    <n v="0"/>
    <x v="132"/>
  </r>
  <r>
    <s v="Journal"/>
    <x v="9"/>
    <s v="Data Engineering"/>
    <s v="Data Engineering"/>
    <d v="2024-08-31T00:00:00"/>
    <x v="0"/>
    <s v="49305"/>
    <s v="889047"/>
    <x v="9"/>
    <x v="9"/>
    <s v="17731619858"/>
    <m/>
    <m/>
    <m/>
    <n v="-25274.35"/>
    <x v="4"/>
    <x v="31"/>
    <x v="1"/>
    <n v="0"/>
    <x v="44"/>
  </r>
  <r>
    <s v="Journal"/>
    <x v="9"/>
    <s v="Data Engineering"/>
    <s v="Data Engineering"/>
    <d v="2024-08-31T00:00:00"/>
    <x v="0"/>
    <s v="51798"/>
    <s v="901592"/>
    <x v="69"/>
    <x v="69"/>
    <s v="17214937942"/>
    <m/>
    <m/>
    <m/>
    <n v="66.319999999999993"/>
    <x v="4"/>
    <x v="13"/>
    <x v="1"/>
    <n v="0"/>
    <x v="16"/>
  </r>
  <r>
    <s v="Journal"/>
    <x v="2"/>
    <s v="Data Engineering"/>
    <s v="Data Engineering"/>
    <d v="2024-08-31T00:00:00"/>
    <x v="0"/>
    <s v="51373"/>
    <s v="894515"/>
    <x v="142"/>
    <x v="142"/>
    <s v="19584717835"/>
    <m/>
    <m/>
    <m/>
    <n v="560.2607960298526"/>
    <x v="4"/>
    <x v="5"/>
    <x v="1"/>
    <n v="0"/>
    <x v="153"/>
  </r>
  <r>
    <s v="Journal"/>
    <x v="2"/>
    <s v="Data Engineering"/>
    <s v="Data Engineering"/>
    <d v="2024-08-31T00:00:00"/>
    <x v="0"/>
    <s v="51298"/>
    <s v="894190"/>
    <x v="117"/>
    <x v="117"/>
    <s v="16977995014"/>
    <m/>
    <m/>
    <m/>
    <n v="432.20118550874338"/>
    <x v="4"/>
    <x v="69"/>
    <x v="1"/>
    <n v="0"/>
    <x v="132"/>
  </r>
  <r>
    <s v="Journal"/>
    <x v="2"/>
    <s v="Data Engineering"/>
    <s v="Data Engineering"/>
    <d v="2024-08-31T00:00:00"/>
    <x v="0"/>
    <s v="50079"/>
    <s v="892356"/>
    <x v="143"/>
    <x v="143"/>
    <s v="16856642182"/>
    <m/>
    <m/>
    <m/>
    <n v="560.2607960298526"/>
    <x v="4"/>
    <x v="5"/>
    <x v="1"/>
    <n v="0"/>
    <x v="154"/>
  </r>
  <r>
    <s v="Journal"/>
    <x v="2"/>
    <s v="Data Engineering"/>
    <s v="Data Engineering"/>
    <d v="2024-08-31T00:00:00"/>
    <x v="0"/>
    <s v="51441"/>
    <s v="894735"/>
    <x v="145"/>
    <x v="145"/>
    <s v="17806464279"/>
    <m/>
    <m/>
    <m/>
    <n v="180.08382729530976"/>
    <x v="4"/>
    <x v="16"/>
    <x v="1"/>
    <n v="0"/>
    <x v="19"/>
  </r>
  <r>
    <s v="Journal"/>
    <x v="2"/>
    <s v="Data Engineering"/>
    <s v="Data Engineering"/>
    <d v="2024-08-31T00:00:00"/>
    <x v="0"/>
    <s v="51317"/>
    <s v="894451"/>
    <x v="117"/>
    <x v="117"/>
    <s v="16977995014"/>
    <m/>
    <m/>
    <m/>
    <n v="567.26417990760183"/>
    <x v="4"/>
    <x v="69"/>
    <x v="1"/>
    <n v="0"/>
    <x v="132"/>
  </r>
  <r>
    <s v="Journal"/>
    <x v="2"/>
    <s v="Data Engineering"/>
    <s v="Data Engineering"/>
    <d v="2024-08-31T00:00:00"/>
    <x v="0"/>
    <s v="50473"/>
    <s v="893416"/>
    <x v="166"/>
    <x v="166"/>
    <s v="18262439992"/>
    <m/>
    <m/>
    <m/>
    <n v="560.2607960298526"/>
    <x v="4"/>
    <x v="5"/>
    <x v="1"/>
    <n v="0"/>
    <x v="176"/>
  </r>
  <r>
    <s v="Journal"/>
    <x v="2"/>
    <s v="Data Engineering"/>
    <s v="Data Engineering"/>
    <d v="2024-08-31T00:00:00"/>
    <x v="0"/>
    <s v="51108"/>
    <s v="894135"/>
    <x v="147"/>
    <x v="147"/>
    <s v="17772859452"/>
    <m/>
    <m/>
    <m/>
    <n v="520.2421677420059"/>
    <x v="4"/>
    <x v="75"/>
    <x v="1"/>
    <n v="0"/>
    <x v="157"/>
  </r>
  <r>
    <s v="Journal"/>
    <x v="2"/>
    <s v="Data Engineering"/>
    <s v="Data Engineering"/>
    <d v="2024-08-31T00:00:00"/>
    <x v="0"/>
    <s v="50684"/>
    <s v="893525"/>
    <x v="152"/>
    <x v="152"/>
    <s v="18659335221"/>
    <m/>
    <m/>
    <m/>
    <n v="560.2607960298526"/>
    <x v="4"/>
    <x v="5"/>
    <x v="1"/>
    <n v="0"/>
    <x v="162"/>
  </r>
  <r>
    <s v="Journal"/>
    <x v="2"/>
    <s v="Data Engineering"/>
    <s v="Data Engineering"/>
    <d v="2024-08-31T00:00:00"/>
    <x v="0"/>
    <s v="50363"/>
    <s v="893154"/>
    <x v="150"/>
    <x v="150"/>
    <s v="17485557310"/>
    <m/>
    <m/>
    <m/>
    <n v="560.2607960298526"/>
    <x v="4"/>
    <x v="5"/>
    <x v="1"/>
    <n v="0"/>
    <x v="160"/>
  </r>
  <r>
    <s v="Journal"/>
    <x v="2"/>
    <s v="Data Engineering"/>
    <s v="Data Engineering"/>
    <d v="2024-08-31T00:00:00"/>
    <x v="0"/>
    <s v="49775"/>
    <s v="892404"/>
    <x v="6"/>
    <x v="6"/>
    <s v="16716229170"/>
    <m/>
    <m/>
    <m/>
    <n v="400.1862828784661"/>
    <x v="4"/>
    <x v="29"/>
    <x v="1"/>
    <n v="0"/>
    <x v="41"/>
  </r>
  <r>
    <s v="Journal"/>
    <x v="2"/>
    <s v="Data Engineering"/>
    <s v="Data Engineering"/>
    <d v="2024-08-31T00:00:00"/>
    <x v="0"/>
    <s v="50418"/>
    <s v="893164"/>
    <x v="166"/>
    <x v="166"/>
    <s v="18262439992"/>
    <m/>
    <m/>
    <m/>
    <n v="504.23471642686729"/>
    <x v="4"/>
    <x v="5"/>
    <x v="1"/>
    <n v="0"/>
    <x v="176"/>
  </r>
  <r>
    <s v="Journal"/>
    <x v="2"/>
    <s v="Data Engineering"/>
    <s v="Data Engineering"/>
    <d v="2024-08-31T00:00:00"/>
    <x v="0"/>
    <s v="51272"/>
    <s v="894171"/>
    <x v="157"/>
    <x v="157"/>
    <s v="16592846934"/>
    <m/>
    <m/>
    <m/>
    <n v="360.16765459061952"/>
    <x v="4"/>
    <x v="79"/>
    <x v="1"/>
    <n v="0"/>
    <x v="167"/>
  </r>
  <r>
    <s v="Journal"/>
    <x v="2"/>
    <s v="Data Engineering"/>
    <s v="Data Engineering"/>
    <d v="2024-08-31T00:00:00"/>
    <x v="0"/>
    <s v="50596"/>
    <s v="893507"/>
    <x v="117"/>
    <x v="117"/>
    <s v="16977995014"/>
    <m/>
    <m/>
    <m/>
    <n v="500.23285359808261"/>
    <x v="4"/>
    <x v="69"/>
    <x v="1"/>
    <n v="0"/>
    <x v="132"/>
  </r>
  <r>
    <s v="Journal"/>
    <x v="2"/>
    <s v="Data Engineering"/>
    <s v="Data Engineering"/>
    <d v="2024-08-31T00:00:00"/>
    <x v="0"/>
    <s v="51261"/>
    <s v="894428"/>
    <x v="157"/>
    <x v="157"/>
    <s v="16592846934"/>
    <m/>
    <m/>
    <m/>
    <n v="270.12574094296463"/>
    <x v="4"/>
    <x v="79"/>
    <x v="1"/>
    <n v="0"/>
    <x v="167"/>
  </r>
  <r>
    <s v="Journal"/>
    <x v="1"/>
    <s v="Data Engineering"/>
    <s v="Data Engineering"/>
    <d v="2024-08-31T00:00:00"/>
    <x v="0"/>
    <s v="49517"/>
    <s v="890164"/>
    <x v="171"/>
    <x v="171"/>
    <m/>
    <m/>
    <m/>
    <m/>
    <n v="1483.2875405691398"/>
    <x v="1"/>
    <x v="6"/>
    <x v="1"/>
    <n v="0"/>
    <x v="181"/>
  </r>
  <r>
    <s v="Journal"/>
    <x v="9"/>
    <s v="Data Engineering"/>
    <s v="Data Engineering"/>
    <d v="2024-08-31T00:00:00"/>
    <x v="0"/>
    <s v="51582"/>
    <s v="898347"/>
    <x v="20"/>
    <x v="20"/>
    <s v="20194098727"/>
    <m/>
    <m/>
    <m/>
    <n v="19890"/>
    <x v="4"/>
    <x v="3"/>
    <x v="1"/>
    <n v="0"/>
    <x v="54"/>
  </r>
  <r>
    <s v="Journal"/>
    <x v="2"/>
    <s v="Data Engineering"/>
    <s v="Data Engineering"/>
    <d v="2024-08-31T00:00:00"/>
    <x v="0"/>
    <s v="51195"/>
    <s v="894374"/>
    <x v="117"/>
    <x v="117"/>
    <s v="16977995014"/>
    <m/>
    <m/>
    <m/>
    <n v="360.16765459061952"/>
    <x v="4"/>
    <x v="69"/>
    <x v="1"/>
    <n v="0"/>
    <x v="132"/>
  </r>
  <r>
    <s v="Journal"/>
    <x v="2"/>
    <s v="Data Engineering"/>
    <s v="Data Engineering"/>
    <d v="2024-08-31T00:00:00"/>
    <x v="0"/>
    <s v="51153"/>
    <s v="894344"/>
    <x v="168"/>
    <x v="168"/>
    <s v="17772618578"/>
    <m/>
    <m/>
    <m/>
    <n v="560.2607960298526"/>
    <x v="4"/>
    <x v="75"/>
    <x v="1"/>
    <n v="0"/>
    <x v="178"/>
  </r>
  <r>
    <s v="Journal"/>
    <x v="2"/>
    <s v="Data Engineering"/>
    <s v="Data Engineering"/>
    <d v="2024-08-31T00:00:00"/>
    <x v="0"/>
    <s v="50472"/>
    <s v="893183"/>
    <x v="117"/>
    <x v="117"/>
    <s v="16977995014"/>
    <m/>
    <m/>
    <m/>
    <n v="540.25148188592925"/>
    <x v="4"/>
    <x v="69"/>
    <x v="1"/>
    <n v="0"/>
    <x v="132"/>
  </r>
  <r>
    <s v="Journal"/>
    <x v="2"/>
    <s v="Data Engineering"/>
    <s v="Data Engineering"/>
    <d v="2024-08-31T00:00:00"/>
    <x v="0"/>
    <s v="50030"/>
    <s v="892882"/>
    <x v="6"/>
    <x v="6"/>
    <s v="16716229170"/>
    <m/>
    <m/>
    <m/>
    <n v="336.15647761791155"/>
    <x v="4"/>
    <x v="29"/>
    <x v="1"/>
    <n v="0"/>
    <x v="41"/>
  </r>
  <r>
    <s v="Journal"/>
    <x v="2"/>
    <s v="Data Engineering"/>
    <s v="Data Engineering"/>
    <d v="2024-08-31T00:00:00"/>
    <x v="0"/>
    <s v="50026"/>
    <s v="892878"/>
    <x v="143"/>
    <x v="143"/>
    <s v="16856642182"/>
    <m/>
    <m/>
    <m/>
    <n v="440.20491116631274"/>
    <x v="4"/>
    <x v="5"/>
    <x v="1"/>
    <n v="0"/>
    <x v="154"/>
  </r>
  <r>
    <s v="Journal"/>
    <x v="2"/>
    <s v="Data Engineering"/>
    <s v="Data Engineering"/>
    <d v="2024-08-31T00:00:00"/>
    <x v="0"/>
    <s v="50160"/>
    <s v="892944"/>
    <x v="144"/>
    <x v="144"/>
    <s v="17583740188"/>
    <m/>
    <m/>
    <m/>
    <n v="258.12015245661064"/>
    <x v="4"/>
    <x v="76"/>
    <x v="1"/>
    <n v="0"/>
    <x v="155"/>
  </r>
  <r>
    <s v="Journal"/>
    <x v="2"/>
    <s v="Data Engineering"/>
    <s v="Data Engineering"/>
    <d v="2024-08-31T00:00:00"/>
    <x v="0"/>
    <s v="50567"/>
    <s v="893495"/>
    <x v="155"/>
    <x v="155"/>
    <s v="19584503853"/>
    <m/>
    <m/>
    <m/>
    <n v="520.2421677420059"/>
    <x v="4"/>
    <x v="5"/>
    <x v="1"/>
    <n v="0"/>
    <x v="165"/>
  </r>
  <r>
    <s v="Journal"/>
    <x v="2"/>
    <s v="Data Engineering"/>
    <s v="Data Engineering"/>
    <d v="2024-08-31T00:00:00"/>
    <x v="0"/>
    <s v="51095"/>
    <s v="894307"/>
    <x v="147"/>
    <x v="147"/>
    <s v="17772859452"/>
    <m/>
    <m/>
    <m/>
    <n v="520.2421677420059"/>
    <x v="4"/>
    <x v="75"/>
    <x v="1"/>
    <n v="0"/>
    <x v="157"/>
  </r>
  <r>
    <s v="Journal"/>
    <x v="2"/>
    <s v="Data Engineering"/>
    <s v="Data Engineering"/>
    <d v="2024-08-31T00:00:00"/>
    <x v="0"/>
    <s v="50971"/>
    <s v="893928"/>
    <x v="154"/>
    <x v="154"/>
    <s v="17772967350"/>
    <m/>
    <m/>
    <m/>
    <n v="270.12574094296463"/>
    <x v="4"/>
    <x v="75"/>
    <x v="1"/>
    <n v="0"/>
    <x v="164"/>
  </r>
  <r>
    <s v="Journal"/>
    <x v="2"/>
    <s v="Data Engineering"/>
    <s v="Data Engineering"/>
    <d v="2024-08-31T00:00:00"/>
    <x v="0"/>
    <s v="50949"/>
    <s v="893911"/>
    <x v="154"/>
    <x v="154"/>
    <s v="17772967350"/>
    <m/>
    <m/>
    <m/>
    <n v="376.17510590575813"/>
    <x v="4"/>
    <x v="75"/>
    <x v="1"/>
    <n v="0"/>
    <x v="164"/>
  </r>
  <r>
    <s v="Journal"/>
    <x v="2"/>
    <s v="Data Engineering"/>
    <s v="Data Engineering"/>
    <d v="2024-08-31T00:00:00"/>
    <x v="0"/>
    <s v="51308"/>
    <s v="894445"/>
    <x v="157"/>
    <x v="157"/>
    <s v="16592846934"/>
    <m/>
    <m/>
    <m/>
    <n v="520.2421677420059"/>
    <x v="4"/>
    <x v="79"/>
    <x v="1"/>
    <n v="0"/>
    <x v="167"/>
  </r>
  <r>
    <s v="Journal"/>
    <x v="2"/>
    <s v="Data Engineering"/>
    <s v="Data Engineering"/>
    <d v="2024-08-31T00:00:00"/>
    <x v="0"/>
    <s v="51360"/>
    <s v="894509"/>
    <x v="157"/>
    <x v="157"/>
    <s v="16592846934"/>
    <m/>
    <m/>
    <m/>
    <n v="520.2421677420059"/>
    <x v="4"/>
    <x v="79"/>
    <x v="1"/>
    <n v="0"/>
    <x v="167"/>
  </r>
  <r>
    <s v="Journal"/>
    <x v="2"/>
    <s v="Data Engineering"/>
    <s v="Data Engineering"/>
    <d v="2024-08-31T00:00:00"/>
    <x v="0"/>
    <s v="50444"/>
    <s v="893174"/>
    <x v="117"/>
    <x v="117"/>
    <s v="16977995014"/>
    <m/>
    <m/>
    <m/>
    <n v="480.22353945415932"/>
    <x v="4"/>
    <x v="69"/>
    <x v="1"/>
    <n v="0"/>
    <x v="132"/>
  </r>
  <r>
    <s v="Journal"/>
    <x v="2"/>
    <s v="Data Engineering"/>
    <s v="Data Engineering"/>
    <d v="2024-08-31T00:00:00"/>
    <x v="0"/>
    <s v="50711"/>
    <s v="893668"/>
    <x v="117"/>
    <x v="117"/>
    <s v="16977995014"/>
    <m/>
    <m/>
    <m/>
    <n v="432.20118550874338"/>
    <x v="4"/>
    <x v="69"/>
    <x v="1"/>
    <n v="0"/>
    <x v="132"/>
  </r>
  <r>
    <s v="Journal"/>
    <x v="2"/>
    <s v="Data Engineering"/>
    <s v="Data Engineering"/>
    <d v="2024-08-31T00:00:00"/>
    <x v="0"/>
    <s v="50008"/>
    <s v="892860"/>
    <x v="6"/>
    <x v="6"/>
    <s v="16716229170"/>
    <m/>
    <m/>
    <m/>
    <n v="400.1862828784661"/>
    <x v="4"/>
    <x v="29"/>
    <x v="1"/>
    <n v="0"/>
    <x v="41"/>
  </r>
  <r>
    <s v="Journal"/>
    <x v="2"/>
    <s v="Data Engineering"/>
    <s v="Data Engineering"/>
    <d v="2024-08-31T00:00:00"/>
    <x v="0"/>
    <s v="50322"/>
    <s v="893141"/>
    <x v="149"/>
    <x v="149"/>
    <s v="17001841791"/>
    <m/>
    <m/>
    <m/>
    <n v="520.2421677420059"/>
    <x v="4"/>
    <x v="78"/>
    <x v="1"/>
    <n v="0"/>
    <x v="159"/>
  </r>
  <r>
    <s v="Journal"/>
    <x v="2"/>
    <s v="Data Engineering"/>
    <s v="Data Engineering"/>
    <d v="2024-08-31T00:00:00"/>
    <x v="0"/>
    <s v="50316"/>
    <s v="893140"/>
    <x v="156"/>
    <x v="156"/>
    <s v="17690283562"/>
    <m/>
    <m/>
    <m/>
    <n v="536.24961905714463"/>
    <x v="4"/>
    <x v="5"/>
    <x v="1"/>
    <n v="0"/>
    <x v="166"/>
  </r>
  <r>
    <s v="Journal"/>
    <x v="9"/>
    <s v="Data Engineering"/>
    <s v="Data Engineering"/>
    <d v="2024-08-31T00:00:00"/>
    <x v="0"/>
    <s v="51770"/>
    <s v="901435"/>
    <x v="132"/>
    <x v="132"/>
    <s v="19569236781"/>
    <m/>
    <m/>
    <m/>
    <n v="-390.57"/>
    <x v="4"/>
    <x v="23"/>
    <x v="1"/>
    <n v="0"/>
    <x v="145"/>
  </r>
  <r>
    <s v="Journal"/>
    <x v="2"/>
    <s v="Data Engineering"/>
    <s v="Data Engineering"/>
    <d v="2024-08-31T00:00:00"/>
    <x v="0"/>
    <s v="50884"/>
    <s v="892563"/>
    <x v="117"/>
    <x v="117"/>
    <s v="16977995014"/>
    <m/>
    <m/>
    <m/>
    <n v="360.16765459061952"/>
    <x v="4"/>
    <x v="69"/>
    <x v="1"/>
    <n v="0"/>
    <x v="132"/>
  </r>
  <r>
    <s v="Journal"/>
    <x v="2"/>
    <s v="Data Engineering"/>
    <s v="Data Engineering"/>
    <d v="2024-08-31T00:00:00"/>
    <x v="0"/>
    <s v="50760"/>
    <s v="893698"/>
    <x v="141"/>
    <x v="141"/>
    <s v="17771226635"/>
    <m/>
    <m/>
    <m/>
    <n v="432.20118550874338"/>
    <x v="4"/>
    <x v="75"/>
    <x v="1"/>
    <n v="0"/>
    <x v="152"/>
  </r>
  <r>
    <s v="Journal"/>
    <x v="1"/>
    <s v="Data Engineering"/>
    <s v="Data Engineering"/>
    <d v="2024-08-31T00:00:00"/>
    <x v="0"/>
    <s v="49538"/>
    <s v="890179"/>
    <x v="171"/>
    <x v="171"/>
    <m/>
    <m/>
    <m/>
    <m/>
    <n v="1483.2875405691398"/>
    <x v="1"/>
    <x v="6"/>
    <x v="1"/>
    <n v="0"/>
    <x v="181"/>
  </r>
  <r>
    <s v="Journal"/>
    <x v="2"/>
    <s v="Data Engineering"/>
    <s v="Data Engineering"/>
    <d v="2024-08-31T00:00:00"/>
    <x v="0"/>
    <s v="51044"/>
    <s v="892578"/>
    <x v="117"/>
    <x v="117"/>
    <s v="16977995014"/>
    <m/>
    <m/>
    <m/>
    <n v="432.20118550874338"/>
    <x v="4"/>
    <x v="69"/>
    <x v="1"/>
    <n v="0"/>
    <x v="132"/>
  </r>
  <r>
    <s v="Journal"/>
    <x v="2"/>
    <s v="Data Engineering"/>
    <s v="Data Engineering"/>
    <d v="2024-08-31T00:00:00"/>
    <x v="0"/>
    <s v="50689"/>
    <s v="893529"/>
    <x v="117"/>
    <x v="117"/>
    <s v="16977995014"/>
    <m/>
    <m/>
    <m/>
    <n v="210.0977985111947"/>
    <x v="4"/>
    <x v="69"/>
    <x v="1"/>
    <n v="0"/>
    <x v="132"/>
  </r>
  <r>
    <s v="Journal"/>
    <x v="2"/>
    <s v="Data Engineering"/>
    <s v="Data Engineering"/>
    <d v="2024-08-31T00:00:00"/>
    <x v="0"/>
    <s v="50770"/>
    <s v="893708"/>
    <x v="141"/>
    <x v="141"/>
    <s v="17771226635"/>
    <m/>
    <m/>
    <m/>
    <n v="392.1825572208968"/>
    <x v="4"/>
    <x v="75"/>
    <x v="1"/>
    <n v="0"/>
    <x v="152"/>
  </r>
  <r>
    <s v="Journal"/>
    <x v="2"/>
    <s v="Data Engineering"/>
    <s v="Data Engineering"/>
    <d v="2024-08-31T00:00:00"/>
    <x v="0"/>
    <s v="50170"/>
    <s v="892389"/>
    <x v="143"/>
    <x v="143"/>
    <s v="16856642182"/>
    <m/>
    <m/>
    <m/>
    <n v="560.2607960298526"/>
    <x v="4"/>
    <x v="5"/>
    <x v="1"/>
    <n v="0"/>
    <x v="154"/>
  </r>
  <r>
    <s v="Journal"/>
    <x v="2"/>
    <s v="Data Engineering"/>
    <s v="Data Engineering"/>
    <d v="2024-08-31T00:00:00"/>
    <x v="0"/>
    <s v="49852"/>
    <s v="892456"/>
    <x v="143"/>
    <x v="143"/>
    <s v="16856642182"/>
    <m/>
    <m/>
    <m/>
    <n v="560.2607960298526"/>
    <x v="4"/>
    <x v="5"/>
    <x v="1"/>
    <n v="0"/>
    <x v="154"/>
  </r>
  <r>
    <s v="Journal"/>
    <x v="2"/>
    <s v="Data Engineering"/>
    <s v="Data Engineering"/>
    <d v="2024-08-31T00:00:00"/>
    <x v="0"/>
    <s v="51088"/>
    <s v="894301"/>
    <x v="117"/>
    <x v="117"/>
    <s v="16977995014"/>
    <m/>
    <m/>
    <m/>
    <n v="630.29339553358409"/>
    <x v="4"/>
    <x v="69"/>
    <x v="1"/>
    <n v="0"/>
    <x v="132"/>
  </r>
  <r>
    <s v="Journal"/>
    <x v="2"/>
    <s v="Data Engineering"/>
    <s v="Data Engineering"/>
    <d v="2024-08-31T00:00:00"/>
    <x v="0"/>
    <s v="50970"/>
    <s v="893927"/>
    <x v="117"/>
    <x v="117"/>
    <s v="16977995014"/>
    <m/>
    <m/>
    <m/>
    <n v="400.1862828784661"/>
    <x v="4"/>
    <x v="69"/>
    <x v="1"/>
    <n v="0"/>
    <x v="132"/>
  </r>
  <r>
    <s v="Journal"/>
    <x v="9"/>
    <s v="Data Engineering"/>
    <s v="Data Engineering"/>
    <d v="2024-08-31T00:00:00"/>
    <x v="0"/>
    <s v="52166"/>
    <s v="913919"/>
    <x v="0"/>
    <x v="0"/>
    <m/>
    <s v="ICC 1268 Dish : 2: Dish - Integrated Data + Martech solution"/>
    <m/>
    <s v="TopSide Management Book Elim related to project ICC 1268 Dish : 2: Dish - Integrated Data + Martech solution"/>
    <n v="-3916.82"/>
    <x v="4"/>
    <x v="13"/>
    <x v="1"/>
    <s v="ICC 1268 Dish : 2: Dish - Integrated Data + Martech solution"/>
    <x v="16"/>
  </r>
  <r>
    <s v="Journal"/>
    <x v="2"/>
    <s v="Data Engineering"/>
    <s v="Data Engineering"/>
    <d v="2024-08-31T00:00:00"/>
    <x v="0"/>
    <s v="51027"/>
    <s v="893968"/>
    <x v="154"/>
    <x v="154"/>
    <s v="17772967350"/>
    <m/>
    <m/>
    <m/>
    <n v="360.16765459061952"/>
    <x v="4"/>
    <x v="75"/>
    <x v="1"/>
    <n v="0"/>
    <x v="164"/>
  </r>
  <r>
    <s v="Journal"/>
    <x v="2"/>
    <s v="Data Engineering"/>
    <s v="Data Engineering"/>
    <d v="2024-08-31T00:00:00"/>
    <x v="0"/>
    <s v="50583"/>
    <s v="893597"/>
    <x v="169"/>
    <x v="169"/>
    <s v="19902785076"/>
    <m/>
    <m/>
    <m/>
    <n v="536.24961905714463"/>
    <x v="4"/>
    <x v="5"/>
    <x v="1"/>
    <n v="0"/>
    <x v="179"/>
  </r>
  <r>
    <s v="Journal"/>
    <x v="2"/>
    <s v="Data Engineering"/>
    <s v="Data Engineering"/>
    <d v="2024-08-31T00:00:00"/>
    <x v="0"/>
    <s v="49951"/>
    <s v="892823"/>
    <x v="143"/>
    <x v="143"/>
    <s v="16856642182"/>
    <m/>
    <m/>
    <m/>
    <n v="560.2607960298526"/>
    <x v="4"/>
    <x v="5"/>
    <x v="1"/>
    <n v="0"/>
    <x v="154"/>
  </r>
  <r>
    <s v="Journal"/>
    <x v="2"/>
    <s v="Data Engineering"/>
    <s v="Data Engineering"/>
    <d v="2024-08-31T00:00:00"/>
    <x v="0"/>
    <s v="50640"/>
    <s v="893639"/>
    <x v="151"/>
    <x v="151"/>
    <s v="19901929100"/>
    <m/>
    <m/>
    <m/>
    <n v="520.2421677420059"/>
    <x v="4"/>
    <x v="5"/>
    <x v="1"/>
    <n v="0"/>
    <x v="161"/>
  </r>
  <r>
    <s v="Journal"/>
    <x v="2"/>
    <s v="Data Engineering"/>
    <s v="Data Engineering"/>
    <d v="2024-08-31T00:00:00"/>
    <x v="0"/>
    <s v="50632"/>
    <s v="893631"/>
    <x v="151"/>
    <x v="151"/>
    <s v="19901929100"/>
    <m/>
    <m/>
    <m/>
    <n v="520.2421677420059"/>
    <x v="4"/>
    <x v="5"/>
    <x v="1"/>
    <n v="0"/>
    <x v="161"/>
  </r>
  <r>
    <s v="Journal"/>
    <x v="9"/>
    <s v="Data Engineering"/>
    <s v="Data Engineering"/>
    <d v="2024-08-31T00:00:00"/>
    <x v="0"/>
    <s v="51672"/>
    <s v="901306"/>
    <x v="27"/>
    <x v="27"/>
    <s v="16865883964"/>
    <m/>
    <m/>
    <m/>
    <n v="3274.55"/>
    <x v="4"/>
    <x v="1"/>
    <x v="1"/>
    <n v="0"/>
    <x v="60"/>
  </r>
  <r>
    <s v="Journal"/>
    <x v="2"/>
    <s v="Data Engineering"/>
    <s v="Data Engineering"/>
    <d v="2024-08-31T00:00:00"/>
    <x v="0"/>
    <s v="51083"/>
    <s v="894296"/>
    <x v="147"/>
    <x v="147"/>
    <s v="17772859452"/>
    <m/>
    <m/>
    <m/>
    <n v="729.33962447338058"/>
    <x v="4"/>
    <x v="75"/>
    <x v="1"/>
    <n v="0"/>
    <x v="157"/>
  </r>
  <r>
    <s v="Journal"/>
    <x v="2"/>
    <s v="Data Engineering"/>
    <s v="Data Engineering"/>
    <d v="2024-08-31T00:00:00"/>
    <x v="0"/>
    <s v="50315"/>
    <s v="893233"/>
    <x v="149"/>
    <x v="149"/>
    <s v="17001841791"/>
    <m/>
    <m/>
    <m/>
    <n v="520.2421677420059"/>
    <x v="4"/>
    <x v="78"/>
    <x v="1"/>
    <n v="0"/>
    <x v="159"/>
  </r>
  <r>
    <s v="Journal"/>
    <x v="2"/>
    <s v="Data Engineering"/>
    <s v="Data Engineering"/>
    <d v="2024-08-31T00:00:00"/>
    <x v="0"/>
    <s v="51380"/>
    <s v="894693"/>
    <x v="142"/>
    <x v="142"/>
    <s v="19584717835"/>
    <m/>
    <m/>
    <m/>
    <n v="560.2607960298526"/>
    <x v="4"/>
    <x v="5"/>
    <x v="1"/>
    <n v="0"/>
    <x v="153"/>
  </r>
  <r>
    <s v="Journal"/>
    <x v="2"/>
    <s v="Data Engineering"/>
    <s v="Data Engineering"/>
    <d v="2024-08-31T00:00:00"/>
    <x v="0"/>
    <s v="50872"/>
    <s v="893774"/>
    <x v="117"/>
    <x v="117"/>
    <s v="16977995014"/>
    <m/>
    <m/>
    <m/>
    <n v="320.14902630277288"/>
    <x v="4"/>
    <x v="69"/>
    <x v="1"/>
    <n v="0"/>
    <x v="132"/>
  </r>
  <r>
    <s v="Journal"/>
    <x v="2"/>
    <s v="Data Engineering"/>
    <s v="Data Engineering"/>
    <d v="2024-08-31T00:00:00"/>
    <x v="0"/>
    <s v="50194"/>
    <s v="893100"/>
    <x v="161"/>
    <x v="161"/>
    <s v="17001844665"/>
    <m/>
    <m/>
    <m/>
    <n v="240.11176972707966"/>
    <x v="4"/>
    <x v="77"/>
    <x v="1"/>
    <n v="0"/>
    <x v="171"/>
  </r>
  <r>
    <s v="Journal"/>
    <x v="2"/>
    <s v="Data Engineering"/>
    <s v="Data Engineering"/>
    <d v="2024-08-31T00:00:00"/>
    <x v="0"/>
    <s v="50169"/>
    <s v="892388"/>
    <x v="144"/>
    <x v="144"/>
    <s v="17583740188"/>
    <m/>
    <m/>
    <m/>
    <n v="258.12015245661064"/>
    <x v="4"/>
    <x v="76"/>
    <x v="1"/>
    <n v="0"/>
    <x v="155"/>
  </r>
  <r>
    <s v="Journal"/>
    <x v="2"/>
    <s v="Data Engineering"/>
    <s v="Data Engineering"/>
    <d v="2024-08-31T00:00:00"/>
    <x v="0"/>
    <s v="50139"/>
    <s v="892717"/>
    <x v="164"/>
    <x v="164"/>
    <m/>
    <m/>
    <m/>
    <m/>
    <n v="312.14530064520358"/>
    <x v="4"/>
    <x v="76"/>
    <x v="1"/>
    <n v="0"/>
    <x v="174"/>
  </r>
  <r>
    <s v="Journal"/>
    <x v="2"/>
    <s v="Data Engineering"/>
    <s v="Data Engineering"/>
    <d v="2024-08-31T00:00:00"/>
    <x v="0"/>
    <s v="50137"/>
    <s v="892716"/>
    <x v="164"/>
    <x v="164"/>
    <m/>
    <m/>
    <m/>
    <m/>
    <n v="312.14530064520358"/>
    <x v="4"/>
    <x v="76"/>
    <x v="1"/>
    <n v="0"/>
    <x v="174"/>
  </r>
  <r>
    <s v="Journal"/>
    <x v="9"/>
    <s v="Data Engineering"/>
    <s v="Data Engineering"/>
    <d v="2024-08-31T00:00:00"/>
    <x v="0"/>
    <s v="51776"/>
    <s v="901372"/>
    <x v="132"/>
    <x v="132"/>
    <s v="19569236781"/>
    <m/>
    <m/>
    <m/>
    <n v="-487.54"/>
    <x v="4"/>
    <x v="23"/>
    <x v="1"/>
    <n v="0"/>
    <x v="145"/>
  </r>
  <r>
    <s v="Journal"/>
    <x v="2"/>
    <s v="Data Engineering"/>
    <s v="Data Engineering"/>
    <d v="2024-08-31T00:00:00"/>
    <x v="0"/>
    <s v="49801"/>
    <s v="892423"/>
    <x v="6"/>
    <x v="6"/>
    <s v="16716229170"/>
    <m/>
    <m/>
    <m/>
    <n v="174.08103305213277"/>
    <x v="4"/>
    <x v="29"/>
    <x v="1"/>
    <n v="0"/>
    <x v="41"/>
  </r>
  <r>
    <s v="Journal"/>
    <x v="2"/>
    <s v="Data Engineering"/>
    <s v="Data Engineering"/>
    <d v="2024-08-31T00:00:00"/>
    <x v="0"/>
    <s v="50416"/>
    <s v="893163"/>
    <x v="166"/>
    <x v="166"/>
    <s v="18262439992"/>
    <m/>
    <m/>
    <m/>
    <n v="560.2607960298526"/>
    <x v="4"/>
    <x v="5"/>
    <x v="1"/>
    <n v="0"/>
    <x v="176"/>
  </r>
  <r>
    <s v="Journal"/>
    <x v="2"/>
    <s v="Data Engineering"/>
    <s v="Data Engineering"/>
    <d v="2024-08-31T00:00:00"/>
    <x v="0"/>
    <s v="51235"/>
    <s v="894403"/>
    <x v="117"/>
    <x v="117"/>
    <s v="16977995014"/>
    <m/>
    <m/>
    <m/>
    <n v="320.14902630277288"/>
    <x v="4"/>
    <x v="69"/>
    <x v="1"/>
    <n v="0"/>
    <x v="132"/>
  </r>
  <r>
    <s v="Journal"/>
    <x v="2"/>
    <s v="Data Engineering"/>
    <s v="Data Engineering"/>
    <d v="2024-08-31T00:00:00"/>
    <x v="0"/>
    <s v="50321"/>
    <s v="892535"/>
    <x v="156"/>
    <x v="156"/>
    <s v="17690283562"/>
    <m/>
    <m/>
    <m/>
    <n v="536.24961905714463"/>
    <x v="4"/>
    <x v="5"/>
    <x v="1"/>
    <n v="0"/>
    <x v="166"/>
  </r>
  <r>
    <s v="Journal"/>
    <x v="9"/>
    <s v="Data Engineering"/>
    <s v="Data Engineering"/>
    <d v="2024-08-31T00:00:00"/>
    <x v="0"/>
    <s v="49219"/>
    <s v="887938"/>
    <x v="16"/>
    <x v="16"/>
    <s v="14999340598"/>
    <m/>
    <m/>
    <s v="Retainer Revenue Recognition"/>
    <n v="23919.69"/>
    <x v="4"/>
    <x v="32"/>
    <x v="1"/>
    <n v="0"/>
    <x v="50"/>
  </r>
  <r>
    <s v="Journal"/>
    <x v="2"/>
    <s v="Data Engineering"/>
    <s v="Data Engineering"/>
    <d v="2024-08-31T00:00:00"/>
    <x v="0"/>
    <s v="51318"/>
    <s v="894495"/>
    <x v="157"/>
    <x v="157"/>
    <s v="16592846934"/>
    <m/>
    <m/>
    <m/>
    <n v="520.2421677420059"/>
    <x v="4"/>
    <x v="79"/>
    <x v="1"/>
    <n v="0"/>
    <x v="167"/>
  </r>
  <r>
    <s v="Journal"/>
    <x v="2"/>
    <s v="Data Engineering"/>
    <s v="Data Engineering"/>
    <d v="2024-08-31T00:00:00"/>
    <x v="0"/>
    <s v="50461"/>
    <s v="893409"/>
    <x v="166"/>
    <x v="166"/>
    <s v="18262439992"/>
    <m/>
    <m/>
    <m/>
    <n v="504.23471642686729"/>
    <x v="4"/>
    <x v="5"/>
    <x v="1"/>
    <n v="0"/>
    <x v="176"/>
  </r>
  <r>
    <s v="Journal"/>
    <x v="2"/>
    <s v="Data Engineering"/>
    <s v="Data Engineering"/>
    <d v="2024-08-31T00:00:00"/>
    <x v="0"/>
    <s v="49853"/>
    <s v="892457"/>
    <x v="6"/>
    <x v="6"/>
    <s v="16716229170"/>
    <m/>
    <m/>
    <m/>
    <n v="464.21608813902071"/>
    <x v="4"/>
    <x v="29"/>
    <x v="1"/>
    <n v="0"/>
    <x v="41"/>
  </r>
  <r>
    <s v="Journal"/>
    <x v="2"/>
    <s v="Data Engineering"/>
    <s v="Data Engineering"/>
    <d v="2024-08-31T00:00:00"/>
    <x v="0"/>
    <s v="51092"/>
    <s v="894306"/>
    <x v="147"/>
    <x v="147"/>
    <s v="17772859452"/>
    <m/>
    <m/>
    <m/>
    <n v="648.30177826311512"/>
    <x v="4"/>
    <x v="75"/>
    <x v="1"/>
    <n v="0"/>
    <x v="157"/>
  </r>
  <r>
    <s v="Journal"/>
    <x v="2"/>
    <s v="Data Engineering"/>
    <s v="Data Engineering"/>
    <d v="2024-08-31T00:00:00"/>
    <x v="0"/>
    <s v="50916"/>
    <s v="893588"/>
    <x v="175"/>
    <x v="175"/>
    <s v="17772846592"/>
    <m/>
    <m/>
    <m/>
    <n v="544.25334471471388"/>
    <x v="4"/>
    <x v="75"/>
    <x v="1"/>
    <n v="0"/>
    <x v="184"/>
  </r>
  <r>
    <s v="Journal"/>
    <x v="2"/>
    <s v="Data Engineering"/>
    <s v="Data Engineering"/>
    <d v="2024-08-31T00:00:00"/>
    <x v="0"/>
    <s v="50694"/>
    <s v="893663"/>
    <x v="162"/>
    <x v="162"/>
    <s v="20242405226"/>
    <m/>
    <m/>
    <m/>
    <n v="440.20491116631274"/>
    <x v="4"/>
    <x v="5"/>
    <x v="1"/>
    <n v="0"/>
    <x v="172"/>
  </r>
  <r>
    <s v="Journal"/>
    <x v="2"/>
    <s v="Data Engineering"/>
    <s v="Data Engineering"/>
    <d v="2024-08-31T00:00:00"/>
    <x v="0"/>
    <s v="51267"/>
    <s v="894166"/>
    <x v="117"/>
    <x v="117"/>
    <s v="16977995014"/>
    <m/>
    <m/>
    <m/>
    <n v="320.14902630277288"/>
    <x v="4"/>
    <x v="69"/>
    <x v="1"/>
    <n v="0"/>
    <x v="132"/>
  </r>
  <r>
    <s v="Journal"/>
    <x v="2"/>
    <s v="Data Engineering"/>
    <s v="Data Engineering"/>
    <d v="2024-08-31T00:00:00"/>
    <x v="0"/>
    <s v="50669"/>
    <s v="893522"/>
    <x v="117"/>
    <x v="117"/>
    <s v="16977995014"/>
    <m/>
    <m/>
    <m/>
    <n v="320.14902630277288"/>
    <x v="4"/>
    <x v="69"/>
    <x v="1"/>
    <n v="0"/>
    <x v="132"/>
  </r>
  <r>
    <s v="Journal"/>
    <x v="2"/>
    <s v="Data Engineering"/>
    <s v="Data Engineering"/>
    <d v="2024-08-31T00:00:00"/>
    <x v="0"/>
    <s v="49892"/>
    <s v="892508"/>
    <x v="143"/>
    <x v="143"/>
    <s v="16856642182"/>
    <m/>
    <m/>
    <m/>
    <n v="560.2607960298526"/>
    <x v="4"/>
    <x v="5"/>
    <x v="1"/>
    <n v="0"/>
    <x v="154"/>
  </r>
  <r>
    <s v="Journal"/>
    <x v="2"/>
    <s v="Data Engineering"/>
    <s v="Data Engineering"/>
    <d v="2024-08-31T00:00:00"/>
    <x v="0"/>
    <s v="51423"/>
    <s v="894720"/>
    <x v="145"/>
    <x v="145"/>
    <s v="17806464279"/>
    <m/>
    <m/>
    <m/>
    <n v="180.08382729530976"/>
    <x v="4"/>
    <x v="16"/>
    <x v="1"/>
    <n v="0"/>
    <x v="19"/>
  </r>
  <r>
    <s v="Journal"/>
    <x v="2"/>
    <s v="Data Engineering"/>
    <s v="Data Engineering"/>
    <d v="2024-08-31T00:00:00"/>
    <x v="0"/>
    <s v="50335"/>
    <s v="893243"/>
    <x v="148"/>
    <x v="148"/>
    <s v="18243049512"/>
    <m/>
    <m/>
    <m/>
    <n v="440.20491116631274"/>
    <x v="4"/>
    <x v="5"/>
    <x v="1"/>
    <n v="0"/>
    <x v="158"/>
  </r>
  <r>
    <s v="Journal"/>
    <x v="2"/>
    <s v="Data Engineering"/>
    <s v="Data Engineering"/>
    <d v="2024-08-31T00:00:00"/>
    <x v="0"/>
    <s v="50533"/>
    <s v="893458"/>
    <x v="117"/>
    <x v="117"/>
    <s v="16977995014"/>
    <m/>
    <m/>
    <m/>
    <n v="360.16765459061952"/>
    <x v="4"/>
    <x v="69"/>
    <x v="1"/>
    <n v="0"/>
    <x v="132"/>
  </r>
  <r>
    <s v="Journal"/>
    <x v="9"/>
    <s v="Data Engineering"/>
    <s v="Data Engineering"/>
    <d v="2024-08-31T00:00:00"/>
    <x v="0"/>
    <s v="51713"/>
    <s v="901334"/>
    <x v="58"/>
    <x v="58"/>
    <s v="14611530574"/>
    <m/>
    <m/>
    <m/>
    <n v="618.34"/>
    <x v="4"/>
    <x v="47"/>
    <x v="1"/>
    <n v="0"/>
    <x v="80"/>
  </r>
  <r>
    <s v="Journal"/>
    <x v="2"/>
    <s v="Data Engineering"/>
    <s v="Data Engineering"/>
    <d v="2024-08-31T00:00:00"/>
    <x v="0"/>
    <s v="50752"/>
    <s v="893553"/>
    <x v="141"/>
    <x v="141"/>
    <s v="17771226635"/>
    <m/>
    <m/>
    <m/>
    <n v="336.15647761791155"/>
    <x v="4"/>
    <x v="75"/>
    <x v="1"/>
    <n v="0"/>
    <x v="152"/>
  </r>
  <r>
    <s v="Journal"/>
    <x v="2"/>
    <s v="Data Engineering"/>
    <s v="Data Engineering"/>
    <d v="2024-08-31T00:00:00"/>
    <x v="0"/>
    <s v="50665"/>
    <s v="893654"/>
    <x v="117"/>
    <x v="117"/>
    <s v="16977995014"/>
    <m/>
    <m/>
    <m/>
    <n v="464.21608813902071"/>
    <x v="4"/>
    <x v="69"/>
    <x v="1"/>
    <n v="0"/>
    <x v="132"/>
  </r>
  <r>
    <s v="Journal"/>
    <x v="1"/>
    <s v="Data Engineering"/>
    <s v="Data Engineering"/>
    <d v="2024-08-31T00:00:00"/>
    <x v="0"/>
    <s v="51506"/>
    <s v="895470"/>
    <x v="119"/>
    <x v="119"/>
    <m/>
    <m/>
    <m/>
    <m/>
    <n v="31754.749188470723"/>
    <x v="1"/>
    <x v="70"/>
    <x v="1"/>
    <n v="0"/>
    <x v="134"/>
  </r>
  <r>
    <s v="Journal"/>
    <x v="2"/>
    <s v="Data Engineering"/>
    <s v="Data Engineering"/>
    <d v="2024-08-31T00:00:00"/>
    <x v="0"/>
    <s v="50272"/>
    <s v="893125"/>
    <x v="158"/>
    <x v="158"/>
    <s v="16807042572"/>
    <m/>
    <m/>
    <m/>
    <n v="536.24961905714463"/>
    <x v="4"/>
    <x v="5"/>
    <x v="1"/>
    <n v="0"/>
    <x v="168"/>
  </r>
  <r>
    <s v="Journal"/>
    <x v="2"/>
    <s v="Data Engineering"/>
    <s v="Data Engineering"/>
    <d v="2024-08-31T00:00:00"/>
    <x v="0"/>
    <s v="50357"/>
    <s v="893249"/>
    <x v="148"/>
    <x v="148"/>
    <s v="18243049512"/>
    <m/>
    <m/>
    <m/>
    <n v="440.20491116631274"/>
    <x v="4"/>
    <x v="5"/>
    <x v="1"/>
    <n v="0"/>
    <x v="158"/>
  </r>
  <r>
    <s v="Journal"/>
    <x v="2"/>
    <s v="Data Engineering"/>
    <s v="Data Engineering"/>
    <d v="2024-08-31T00:00:00"/>
    <x v="0"/>
    <s v="50792"/>
    <s v="893715"/>
    <x v="141"/>
    <x v="141"/>
    <s v="17771226635"/>
    <m/>
    <m/>
    <m/>
    <n v="336.15647761791155"/>
    <x v="4"/>
    <x v="75"/>
    <x v="1"/>
    <n v="0"/>
    <x v="152"/>
  </r>
  <r>
    <s v="Journal"/>
    <x v="2"/>
    <s v="Data Engineering"/>
    <s v="Data Engineering"/>
    <d v="2024-08-31T00:00:00"/>
    <x v="0"/>
    <s v="51269"/>
    <s v="894168"/>
    <x v="117"/>
    <x v="117"/>
    <s v="16977995014"/>
    <m/>
    <m/>
    <m/>
    <n v="320.14902630277288"/>
    <x v="4"/>
    <x v="69"/>
    <x v="1"/>
    <n v="0"/>
    <x v="132"/>
  </r>
  <r>
    <s v="Journal"/>
    <x v="2"/>
    <s v="Data Engineering"/>
    <s v="Data Engineering"/>
    <d v="2024-08-31T00:00:00"/>
    <x v="0"/>
    <s v="50517"/>
    <s v="893451"/>
    <x v="117"/>
    <x v="117"/>
    <s v="16977995014"/>
    <m/>
    <m/>
    <m/>
    <n v="135.06299439885839"/>
    <x v="4"/>
    <x v="69"/>
    <x v="1"/>
    <n v="0"/>
    <x v="132"/>
  </r>
  <r>
    <s v="Journal"/>
    <x v="2"/>
    <s v="Data Engineering"/>
    <s v="Data Engineering"/>
    <d v="2024-08-31T00:00:00"/>
    <x v="0"/>
    <s v="49994"/>
    <s v="892852"/>
    <x v="143"/>
    <x v="143"/>
    <s v="16856642182"/>
    <m/>
    <m/>
    <m/>
    <n v="536.24961905714463"/>
    <x v="4"/>
    <x v="5"/>
    <x v="1"/>
    <n v="0"/>
    <x v="154"/>
  </r>
  <r>
    <s v="Journal"/>
    <x v="2"/>
    <s v="Data Engineering"/>
    <s v="Data Engineering"/>
    <d v="2024-08-31T00:00:00"/>
    <x v="0"/>
    <s v="50778"/>
    <s v="893564"/>
    <x v="117"/>
    <x v="117"/>
    <s v="16977995014"/>
    <m/>
    <m/>
    <m/>
    <n v="464.21608813902071"/>
    <x v="4"/>
    <x v="69"/>
    <x v="1"/>
    <n v="0"/>
    <x v="132"/>
  </r>
  <r>
    <s v="Journal"/>
    <x v="2"/>
    <s v="Data Engineering"/>
    <s v="Data Engineering"/>
    <d v="2024-08-31T00:00:00"/>
    <x v="0"/>
    <s v="50976"/>
    <s v="893932"/>
    <x v="154"/>
    <x v="154"/>
    <s v="17772967350"/>
    <m/>
    <m/>
    <m/>
    <n v="376.17510590575813"/>
    <x v="4"/>
    <x v="75"/>
    <x v="1"/>
    <n v="0"/>
    <x v="164"/>
  </r>
  <r>
    <s v="Journal"/>
    <x v="2"/>
    <s v="Data Engineering"/>
    <s v="Data Engineering"/>
    <d v="2024-08-31T00:00:00"/>
    <x v="0"/>
    <s v="50462"/>
    <s v="893410"/>
    <x v="117"/>
    <x v="117"/>
    <s v="16977995014"/>
    <m/>
    <m/>
    <m/>
    <n v="320.14902630277288"/>
    <x v="4"/>
    <x v="69"/>
    <x v="1"/>
    <n v="0"/>
    <x v="132"/>
  </r>
  <r>
    <s v="Journal"/>
    <x v="9"/>
    <s v="Data Engineering"/>
    <s v="Data Engineering"/>
    <d v="2024-08-31T00:00:00"/>
    <x v="0"/>
    <s v="51751"/>
    <s v="901353"/>
    <x v="18"/>
    <x v="18"/>
    <s v="18657995555"/>
    <m/>
    <m/>
    <m/>
    <n v="41.38"/>
    <x v="4"/>
    <x v="23"/>
    <x v="1"/>
    <n v="0"/>
    <x v="52"/>
  </r>
  <r>
    <s v="Journal"/>
    <x v="2"/>
    <s v="Data Engineering"/>
    <s v="Data Engineering"/>
    <d v="2024-08-31T00:00:00"/>
    <x v="0"/>
    <s v="49891"/>
    <s v="892476"/>
    <x v="6"/>
    <x v="6"/>
    <s v="16716229170"/>
    <m/>
    <m/>
    <m/>
    <n v="496.23099076929799"/>
    <x v="4"/>
    <x v="29"/>
    <x v="1"/>
    <n v="0"/>
    <x v="41"/>
  </r>
  <r>
    <s v="Journal"/>
    <x v="1"/>
    <s v="Data Engineering"/>
    <s v="Data Engineering"/>
    <d v="2024-08-31T00:00:00"/>
    <x v="0"/>
    <s v="52168"/>
    <s v="913921"/>
    <x v="0"/>
    <x v="0"/>
    <m/>
    <s v="ICC 1166 ICC in Montevideo represents Blend360 : Fedefarma: Landing Zone Assessment &amp; Recommendation Phase"/>
    <m/>
    <s v="TopSide Management Book Elim related to project ICC 1166 ICC in Montevideo represents Blend360 : Fedefarma: Landing Zone Assessment &amp; Recommendation Phase"/>
    <n v="-160.42191631545762"/>
    <x v="1"/>
    <x v="16"/>
    <x v="1"/>
    <s v="ICC 1166 ICC in Montevideo represents Blend360 : Fedefarma: Landing Zone Assessment &amp; Recommendation Phase"/>
    <x v="17"/>
  </r>
  <r>
    <s v="Journal"/>
    <x v="2"/>
    <s v="Data Engineering"/>
    <s v="Data Engineering"/>
    <d v="2024-08-31T00:00:00"/>
    <x v="0"/>
    <s v="50022"/>
    <s v="892873"/>
    <x v="143"/>
    <x v="143"/>
    <s v="16856642182"/>
    <m/>
    <m/>
    <m/>
    <n v="480.22353945415932"/>
    <x v="4"/>
    <x v="5"/>
    <x v="1"/>
    <n v="0"/>
    <x v="154"/>
  </r>
  <r>
    <s v="Journal"/>
    <x v="9"/>
    <s v="Data Engineering"/>
    <s v="Data Engineering"/>
    <d v="2024-08-31T00:00:00"/>
    <x v="0"/>
    <s v="51658"/>
    <s v="901404"/>
    <x v="59"/>
    <x v="59"/>
    <s v="14545854040"/>
    <m/>
    <m/>
    <m/>
    <n v="687.98"/>
    <x v="4"/>
    <x v="22"/>
    <x v="1"/>
    <n v="0"/>
    <x v="81"/>
  </r>
  <r>
    <s v="Journal"/>
    <x v="9"/>
    <s v="Data Engineering"/>
    <s v="Data Engineering"/>
    <d v="2024-08-31T00:00:00"/>
    <x v="0"/>
    <s v="51574"/>
    <s v="898153"/>
    <x v="184"/>
    <x v="184"/>
    <s v="15866099972"/>
    <m/>
    <m/>
    <m/>
    <n v="18870"/>
    <x v="4"/>
    <x v="3"/>
    <x v="1"/>
    <n v="0"/>
    <x v="192"/>
  </r>
  <r>
    <s v="Journal"/>
    <x v="2"/>
    <s v="Data Engineering"/>
    <s v="Data Engineering"/>
    <d v="2024-08-31T00:00:00"/>
    <x v="0"/>
    <s v="50927"/>
    <s v="892571"/>
    <x v="175"/>
    <x v="175"/>
    <s v="17772846592"/>
    <m/>
    <m/>
    <m/>
    <n v="544.25334471471388"/>
    <x v="4"/>
    <x v="75"/>
    <x v="1"/>
    <n v="0"/>
    <x v="184"/>
  </r>
  <r>
    <s v="Journal"/>
    <x v="2"/>
    <s v="Data Engineering"/>
    <s v="Data Engineering"/>
    <d v="2024-08-31T00:00:00"/>
    <x v="0"/>
    <s v="51419"/>
    <s v="894717"/>
    <x v="145"/>
    <x v="145"/>
    <s v="17806464279"/>
    <m/>
    <m/>
    <m/>
    <n v="160.07451315138644"/>
    <x v="4"/>
    <x v="16"/>
    <x v="1"/>
    <n v="0"/>
    <x v="19"/>
  </r>
  <r>
    <s v="Journal"/>
    <x v="2"/>
    <s v="Data Engineering"/>
    <s v="Data Engineering"/>
    <d v="2024-08-31T00:00:00"/>
    <x v="0"/>
    <s v="50727"/>
    <s v="893542"/>
    <x v="163"/>
    <x v="163"/>
    <s v="16974076254"/>
    <m/>
    <m/>
    <m/>
    <n v="360.16765459061952"/>
    <x v="4"/>
    <x v="75"/>
    <x v="1"/>
    <n v="0"/>
    <x v="173"/>
  </r>
  <r>
    <s v="Journal"/>
    <x v="2"/>
    <s v="Data Engineering"/>
    <s v="Data Engineering"/>
    <d v="2024-08-31T00:00:00"/>
    <x v="0"/>
    <s v="50607"/>
    <s v="893610"/>
    <x v="151"/>
    <x v="151"/>
    <s v="19901929100"/>
    <m/>
    <m/>
    <m/>
    <n v="520.2421677420059"/>
    <x v="4"/>
    <x v="5"/>
    <x v="1"/>
    <n v="0"/>
    <x v="161"/>
  </r>
  <r>
    <s v="Journal"/>
    <x v="2"/>
    <s v="Data Engineering"/>
    <s v="Data Engineering"/>
    <d v="2024-08-31T00:00:00"/>
    <x v="0"/>
    <s v="50504"/>
    <s v="893442"/>
    <x v="155"/>
    <x v="155"/>
    <s v="19584503853"/>
    <m/>
    <m/>
    <m/>
    <n v="560.2607960298526"/>
    <x v="4"/>
    <x v="5"/>
    <x v="1"/>
    <n v="0"/>
    <x v="165"/>
  </r>
  <r>
    <s v="Journal"/>
    <x v="2"/>
    <s v="Data Engineering"/>
    <s v="Data Engineering"/>
    <d v="2024-08-31T00:00:00"/>
    <x v="0"/>
    <s v="51274"/>
    <s v="894173"/>
    <x v="157"/>
    <x v="157"/>
    <s v="16592846934"/>
    <m/>
    <m/>
    <m/>
    <n v="520.2421677420059"/>
    <x v="4"/>
    <x v="79"/>
    <x v="1"/>
    <n v="0"/>
    <x v="167"/>
  </r>
  <r>
    <s v="Journal"/>
    <x v="2"/>
    <s v="Data Engineering"/>
    <s v="Data Engineering"/>
    <d v="2024-08-31T00:00:00"/>
    <x v="0"/>
    <s v="51212"/>
    <s v="894390"/>
    <x v="117"/>
    <x v="117"/>
    <s v="16977995014"/>
    <m/>
    <m/>
    <m/>
    <n v="280.1303980149263"/>
    <x v="4"/>
    <x v="69"/>
    <x v="1"/>
    <n v="0"/>
    <x v="132"/>
  </r>
  <r>
    <s v="Journal"/>
    <x v="9"/>
    <s v="Data Engineering"/>
    <s v="Data Engineering"/>
    <d v="2024-08-31T00:00:00"/>
    <x v="0"/>
    <s v="51744"/>
    <s v="901351"/>
    <x v="18"/>
    <x v="18"/>
    <s v="18657995555"/>
    <m/>
    <m/>
    <m/>
    <n v="352.97"/>
    <x v="4"/>
    <x v="23"/>
    <x v="1"/>
    <n v="0"/>
    <x v="52"/>
  </r>
  <r>
    <s v="Journal"/>
    <x v="2"/>
    <s v="Data Engineering"/>
    <s v="Data Engineering"/>
    <d v="2024-08-31T00:00:00"/>
    <x v="0"/>
    <s v="50105"/>
    <s v="892367"/>
    <x v="143"/>
    <x v="143"/>
    <s v="16856642182"/>
    <m/>
    <m/>
    <m/>
    <n v="440.20491116631274"/>
    <x v="4"/>
    <x v="5"/>
    <x v="1"/>
    <n v="0"/>
    <x v="154"/>
  </r>
  <r>
    <s v="Journal"/>
    <x v="2"/>
    <s v="Data Engineering"/>
    <s v="Data Engineering"/>
    <d v="2024-08-31T00:00:00"/>
    <x v="0"/>
    <s v="50458"/>
    <s v="893406"/>
    <x v="117"/>
    <x v="117"/>
    <s v="16977995014"/>
    <m/>
    <m/>
    <m/>
    <n v="464.21608813902071"/>
    <x v="4"/>
    <x v="69"/>
    <x v="1"/>
    <n v="0"/>
    <x v="132"/>
  </r>
  <r>
    <s v="Journal"/>
    <x v="2"/>
    <s v="Data Engineering"/>
    <s v="Data Engineering"/>
    <d v="2024-08-31T00:00:00"/>
    <x v="0"/>
    <s v="50383"/>
    <s v="892727"/>
    <x v="150"/>
    <x v="150"/>
    <s v="17485557310"/>
    <m/>
    <m/>
    <m/>
    <n v="560.2607960298526"/>
    <x v="4"/>
    <x v="5"/>
    <x v="1"/>
    <n v="0"/>
    <x v="160"/>
  </r>
  <r>
    <s v="Journal"/>
    <x v="2"/>
    <s v="Data Engineering"/>
    <s v="Data Engineering"/>
    <d v="2024-08-31T00:00:00"/>
    <x v="0"/>
    <s v="49843"/>
    <s v="892447"/>
    <x v="6"/>
    <x v="6"/>
    <s v="16716229170"/>
    <m/>
    <m/>
    <m/>
    <n v="638.29712119115345"/>
    <x v="4"/>
    <x v="29"/>
    <x v="1"/>
    <n v="0"/>
    <x v="41"/>
  </r>
  <r>
    <s v="Journal"/>
    <x v="2"/>
    <s v="Data Engineering"/>
    <s v="Data Engineering"/>
    <d v="2024-08-31T00:00:00"/>
    <x v="0"/>
    <s v="49830"/>
    <s v="892442"/>
    <x v="143"/>
    <x v="143"/>
    <s v="16856642182"/>
    <m/>
    <m/>
    <m/>
    <n v="560.2607960298526"/>
    <x v="4"/>
    <x v="5"/>
    <x v="1"/>
    <n v="0"/>
    <x v="154"/>
  </r>
  <r>
    <s v="Journal"/>
    <x v="2"/>
    <s v="Data Engineering"/>
    <s v="Data Engineering"/>
    <d v="2024-08-31T00:00:00"/>
    <x v="0"/>
    <s v="51356"/>
    <s v="894476"/>
    <x v="160"/>
    <x v="160"/>
    <s v="16977994594"/>
    <m/>
    <m/>
    <m/>
    <n v="480.22353945415932"/>
    <x v="4"/>
    <x v="69"/>
    <x v="1"/>
    <n v="0"/>
    <x v="170"/>
  </r>
  <r>
    <s v="Journal"/>
    <x v="2"/>
    <s v="Data Engineering"/>
    <s v="Data Engineering"/>
    <d v="2024-08-31T00:00:00"/>
    <x v="0"/>
    <s v="51069"/>
    <s v="893991"/>
    <x v="117"/>
    <x v="117"/>
    <s v="16977995014"/>
    <m/>
    <m/>
    <m/>
    <n v="360.16765459061952"/>
    <x v="4"/>
    <x v="69"/>
    <x v="1"/>
    <n v="0"/>
    <x v="132"/>
  </r>
  <r>
    <s v="Journal"/>
    <x v="2"/>
    <s v="Data Engineering"/>
    <s v="Data Engineering"/>
    <d v="2024-08-31T00:00:00"/>
    <x v="0"/>
    <s v="50902"/>
    <s v="893783"/>
    <x v="117"/>
    <x v="117"/>
    <s v="16977995014"/>
    <m/>
    <m/>
    <m/>
    <n v="280.1303980149263"/>
    <x v="4"/>
    <x v="69"/>
    <x v="1"/>
    <n v="0"/>
    <x v="132"/>
  </r>
  <r>
    <s v="Journal"/>
    <x v="2"/>
    <s v="Data Engineering"/>
    <s v="Data Engineering"/>
    <d v="2024-08-31T00:00:00"/>
    <x v="0"/>
    <s v="50631"/>
    <s v="893630"/>
    <x v="117"/>
    <x v="117"/>
    <s v="16977995014"/>
    <m/>
    <m/>
    <m/>
    <n v="480.22353945415932"/>
    <x v="4"/>
    <x v="69"/>
    <x v="1"/>
    <n v="0"/>
    <x v="132"/>
  </r>
  <r>
    <s v="Journal"/>
    <x v="2"/>
    <s v="Data Engineering"/>
    <s v="Data Engineering"/>
    <d v="2024-08-31T00:00:00"/>
    <x v="0"/>
    <s v="50889"/>
    <s v="893581"/>
    <x v="141"/>
    <x v="141"/>
    <s v="17771226635"/>
    <m/>
    <m/>
    <m/>
    <n v="448.20863682388205"/>
    <x v="4"/>
    <x v="75"/>
    <x v="1"/>
    <n v="0"/>
    <x v="152"/>
  </r>
  <r>
    <s v="Journal"/>
    <x v="2"/>
    <s v="Data Engineering"/>
    <s v="Data Engineering"/>
    <d v="2024-08-31T00:00:00"/>
    <x v="0"/>
    <s v="50123"/>
    <s v="892929"/>
    <x v="143"/>
    <x v="143"/>
    <s v="16856642182"/>
    <m/>
    <m/>
    <m/>
    <n v="480.22353945415932"/>
    <x v="4"/>
    <x v="5"/>
    <x v="1"/>
    <n v="0"/>
    <x v="154"/>
  </r>
  <r>
    <s v="Journal"/>
    <x v="2"/>
    <s v="Data Engineering"/>
    <s v="Data Engineering"/>
    <d v="2024-08-31T00:00:00"/>
    <x v="0"/>
    <s v="50572"/>
    <s v="893486"/>
    <x v="155"/>
    <x v="155"/>
    <s v="19584503853"/>
    <m/>
    <m/>
    <m/>
    <n v="520.2421677420059"/>
    <x v="4"/>
    <x v="5"/>
    <x v="1"/>
    <n v="0"/>
    <x v="165"/>
  </r>
  <r>
    <s v="Journal"/>
    <x v="2"/>
    <s v="Data Engineering"/>
    <s v="Data Engineering"/>
    <d v="2024-08-31T00:00:00"/>
    <x v="0"/>
    <s v="50306"/>
    <s v="893226"/>
    <x v="156"/>
    <x v="156"/>
    <s v="17690283562"/>
    <m/>
    <m/>
    <m/>
    <n v="536.24961905714463"/>
    <x v="4"/>
    <x v="5"/>
    <x v="1"/>
    <n v="0"/>
    <x v="166"/>
  </r>
  <r>
    <s v="Journal"/>
    <x v="2"/>
    <s v="Data Engineering"/>
    <s v="Data Engineering"/>
    <d v="2024-08-31T00:00:00"/>
    <x v="0"/>
    <s v="51294"/>
    <s v="894187"/>
    <x v="117"/>
    <x v="117"/>
    <s v="16977995014"/>
    <m/>
    <m/>
    <m/>
    <n v="480.22353945415932"/>
    <x v="4"/>
    <x v="69"/>
    <x v="1"/>
    <n v="0"/>
    <x v="132"/>
  </r>
  <r>
    <s v="Journal"/>
    <x v="2"/>
    <s v="Data Engineering"/>
    <s v="Data Engineering"/>
    <d v="2024-08-31T00:00:00"/>
    <x v="0"/>
    <s v="51397"/>
    <s v="894707"/>
    <x v="145"/>
    <x v="145"/>
    <s v="17806464279"/>
    <m/>
    <m/>
    <m/>
    <n v="160.07451315138644"/>
    <x v="4"/>
    <x v="16"/>
    <x v="1"/>
    <n v="0"/>
    <x v="19"/>
  </r>
  <r>
    <s v="Journal"/>
    <x v="2"/>
    <s v="Data Engineering"/>
    <s v="Data Engineering"/>
    <d v="2024-08-31T00:00:00"/>
    <x v="0"/>
    <s v="49972"/>
    <s v="892697"/>
    <x v="6"/>
    <x v="6"/>
    <s v="16716229170"/>
    <m/>
    <m/>
    <m/>
    <n v="400.1862828784661"/>
    <x v="4"/>
    <x v="29"/>
    <x v="1"/>
    <n v="0"/>
    <x v="41"/>
  </r>
  <r>
    <s v="Journal"/>
    <x v="2"/>
    <s v="Data Engineering"/>
    <s v="Data Engineering"/>
    <d v="2024-08-31T00:00:00"/>
    <x v="0"/>
    <s v="50044"/>
    <s v="892885"/>
    <x v="143"/>
    <x v="143"/>
    <s v="16856642182"/>
    <m/>
    <m/>
    <m/>
    <n v="480.22353945415932"/>
    <x v="4"/>
    <x v="5"/>
    <x v="1"/>
    <n v="0"/>
    <x v="154"/>
  </r>
  <r>
    <s v="Journal"/>
    <x v="2"/>
    <s v="Data Engineering"/>
    <s v="Data Engineering"/>
    <d v="2024-08-31T00:00:00"/>
    <x v="0"/>
    <s v="50445"/>
    <s v="892733"/>
    <x v="166"/>
    <x v="166"/>
    <s v="18262439992"/>
    <m/>
    <m/>
    <m/>
    <n v="504.23471642686729"/>
    <x v="4"/>
    <x v="5"/>
    <x v="1"/>
    <n v="0"/>
    <x v="176"/>
  </r>
  <r>
    <s v="Journal"/>
    <x v="2"/>
    <s v="Data Engineering"/>
    <s v="Data Engineering"/>
    <d v="2024-08-31T00:00:00"/>
    <x v="0"/>
    <s v="51101"/>
    <s v="894313"/>
    <x v="147"/>
    <x v="147"/>
    <s v="17772859452"/>
    <m/>
    <m/>
    <m/>
    <n v="648.30177826311512"/>
    <x v="4"/>
    <x v="75"/>
    <x v="1"/>
    <n v="0"/>
    <x v="157"/>
  </r>
  <r>
    <s v="Journal"/>
    <x v="2"/>
    <s v="Data Engineering"/>
    <s v="Data Engineering"/>
    <d v="2024-08-31T00:00:00"/>
    <x v="0"/>
    <s v="50565"/>
    <s v="893482"/>
    <x v="155"/>
    <x v="155"/>
    <s v="19584503853"/>
    <m/>
    <m/>
    <m/>
    <n v="560.2607960298526"/>
    <x v="4"/>
    <x v="5"/>
    <x v="1"/>
    <n v="0"/>
    <x v="165"/>
  </r>
  <r>
    <s v="Journal"/>
    <x v="2"/>
    <s v="Data Engineering"/>
    <s v="Data Engineering"/>
    <d v="2024-08-31T00:00:00"/>
    <x v="0"/>
    <s v="50359"/>
    <s v="893250"/>
    <x v="150"/>
    <x v="150"/>
    <s v="17485557310"/>
    <m/>
    <m/>
    <m/>
    <n v="560.2607960298526"/>
    <x v="4"/>
    <x v="5"/>
    <x v="1"/>
    <n v="0"/>
    <x v="160"/>
  </r>
  <r>
    <s v="Journal"/>
    <x v="13"/>
    <s v="Data Engineering"/>
    <s v="Data Engineering"/>
    <d v="2024-08-31T00:00:00"/>
    <x v="0"/>
    <s v="49564"/>
    <s v="890031"/>
    <x v="2"/>
    <x v="2"/>
    <m/>
    <m/>
    <m/>
    <m/>
    <n v="8363.8155299999999"/>
    <x v="1"/>
    <x v="26"/>
    <x v="1"/>
    <n v="0"/>
    <x v="38"/>
  </r>
  <r>
    <s v="Journal"/>
    <x v="2"/>
    <s v="Data Engineering"/>
    <s v="Data Engineering"/>
    <d v="2024-08-31T00:00:00"/>
    <x v="0"/>
    <s v="51143"/>
    <s v="894336"/>
    <x v="168"/>
    <x v="168"/>
    <s v="17772618578"/>
    <m/>
    <m/>
    <m/>
    <n v="560.2607960298526"/>
    <x v="4"/>
    <x v="75"/>
    <x v="1"/>
    <n v="0"/>
    <x v="178"/>
  </r>
  <r>
    <s v="Journal"/>
    <x v="2"/>
    <s v="Data Engineering"/>
    <s v="Data Engineering"/>
    <d v="2024-08-31T00:00:00"/>
    <x v="0"/>
    <s v="51047"/>
    <s v="894112"/>
    <x v="147"/>
    <x v="147"/>
    <s v="17772859452"/>
    <m/>
    <m/>
    <m/>
    <n v="520.2421677420059"/>
    <x v="4"/>
    <x v="75"/>
    <x v="1"/>
    <n v="0"/>
    <x v="157"/>
  </r>
  <r>
    <s v="Journal"/>
    <x v="2"/>
    <s v="Data Engineering"/>
    <s v="Data Engineering"/>
    <d v="2024-08-31T00:00:00"/>
    <x v="0"/>
    <s v="50818"/>
    <s v="893730"/>
    <x v="141"/>
    <x v="141"/>
    <s v="17771226635"/>
    <m/>
    <m/>
    <m/>
    <n v="504.23471642686729"/>
    <x v="4"/>
    <x v="75"/>
    <x v="1"/>
    <n v="0"/>
    <x v="152"/>
  </r>
  <r>
    <s v="Journal"/>
    <x v="2"/>
    <s v="Data Engineering"/>
    <s v="Data Engineering"/>
    <d v="2024-08-31T00:00:00"/>
    <x v="0"/>
    <s v="49940"/>
    <s v="892333"/>
    <x v="6"/>
    <x v="6"/>
    <s v="16716229170"/>
    <m/>
    <m/>
    <m/>
    <n v="496.23099076929799"/>
    <x v="4"/>
    <x v="29"/>
    <x v="1"/>
    <n v="0"/>
    <x v="41"/>
  </r>
  <r>
    <s v="Journal"/>
    <x v="2"/>
    <s v="Data Engineering"/>
    <s v="Data Engineering"/>
    <d v="2024-08-31T00:00:00"/>
    <x v="0"/>
    <s v="50284"/>
    <s v="893128"/>
    <x v="156"/>
    <x v="156"/>
    <s v="17690283562"/>
    <m/>
    <m/>
    <m/>
    <n v="536.24961905714463"/>
    <x v="4"/>
    <x v="5"/>
    <x v="1"/>
    <n v="0"/>
    <x v="166"/>
  </r>
  <r>
    <s v="Journal"/>
    <x v="2"/>
    <s v="Data Engineering"/>
    <s v="Data Engineering"/>
    <d v="2024-08-31T00:00:00"/>
    <x v="0"/>
    <s v="50204"/>
    <s v="893106"/>
    <x v="161"/>
    <x v="161"/>
    <s v="17001844665"/>
    <m/>
    <m/>
    <m/>
    <n v="294.1369179156726"/>
    <x v="4"/>
    <x v="77"/>
    <x v="1"/>
    <n v="0"/>
    <x v="171"/>
  </r>
  <r>
    <s v="Journal"/>
    <x v="2"/>
    <s v="Data Engineering"/>
    <s v="Data Engineering"/>
    <d v="2024-08-31T00:00:00"/>
    <x v="0"/>
    <s v="51048"/>
    <s v="893980"/>
    <x v="117"/>
    <x v="117"/>
    <s v="16977995014"/>
    <m/>
    <m/>
    <m/>
    <n v="600.27942431769918"/>
    <x v="4"/>
    <x v="69"/>
    <x v="1"/>
    <n v="0"/>
    <x v="132"/>
  </r>
  <r>
    <s v="Journal"/>
    <x v="2"/>
    <s v="Data Engineering"/>
    <s v="Data Engineering"/>
    <d v="2024-08-31T00:00:00"/>
    <x v="0"/>
    <s v="50323"/>
    <s v="893234"/>
    <x v="156"/>
    <x v="156"/>
    <s v="17690283562"/>
    <m/>
    <m/>
    <m/>
    <n v="536.24961905714463"/>
    <x v="4"/>
    <x v="5"/>
    <x v="1"/>
    <n v="0"/>
    <x v="166"/>
  </r>
  <r>
    <s v="Journal"/>
    <x v="2"/>
    <s v="Data Engineering"/>
    <s v="Data Engineering"/>
    <d v="2024-08-31T00:00:00"/>
    <x v="0"/>
    <s v="51376"/>
    <s v="894489"/>
    <x v="157"/>
    <x v="157"/>
    <s v="16592846934"/>
    <m/>
    <m/>
    <m/>
    <n v="360.16765459061952"/>
    <x v="4"/>
    <x v="79"/>
    <x v="1"/>
    <n v="0"/>
    <x v="167"/>
  </r>
  <r>
    <s v="Journal"/>
    <x v="9"/>
    <s v="Data Engineering"/>
    <s v="Data Engineering"/>
    <d v="2024-08-31T00:00:00"/>
    <x v="0"/>
    <s v="52185"/>
    <s v="914880"/>
    <x v="124"/>
    <x v="124"/>
    <m/>
    <m/>
    <m/>
    <m/>
    <n v="1890"/>
    <x v="4"/>
    <x v="11"/>
    <x v="1"/>
    <n v="0"/>
    <x v="139"/>
  </r>
  <r>
    <s v="Journal"/>
    <x v="2"/>
    <s v="Data Engineering"/>
    <s v="Data Engineering"/>
    <d v="2024-08-31T00:00:00"/>
    <x v="0"/>
    <s v="50273"/>
    <s v="893205"/>
    <x v="146"/>
    <x v="146"/>
    <s v="17581549176"/>
    <m/>
    <m/>
    <m/>
    <n v="200.09314143923305"/>
    <x v="4"/>
    <x v="77"/>
    <x v="1"/>
    <n v="0"/>
    <x v="156"/>
  </r>
  <r>
    <s v="Journal"/>
    <x v="2"/>
    <s v="Data Engineering"/>
    <s v="Data Engineering"/>
    <d v="2024-08-31T00:00:00"/>
    <x v="0"/>
    <s v="50644"/>
    <s v="893643"/>
    <x v="151"/>
    <x v="151"/>
    <s v="19901929100"/>
    <m/>
    <m/>
    <m/>
    <n v="520.2421677420059"/>
    <x v="4"/>
    <x v="5"/>
    <x v="1"/>
    <n v="0"/>
    <x v="161"/>
  </r>
  <r>
    <s v="Journal"/>
    <x v="2"/>
    <s v="Data Engineering"/>
    <s v="Data Engineering"/>
    <d v="2024-08-31T00:00:00"/>
    <x v="0"/>
    <s v="50833"/>
    <s v="892749"/>
    <x v="117"/>
    <x v="117"/>
    <s v="16977995014"/>
    <m/>
    <m/>
    <m/>
    <n v="360.16765459061952"/>
    <x v="4"/>
    <x v="69"/>
    <x v="1"/>
    <n v="0"/>
    <x v="132"/>
  </r>
  <r>
    <s v="Journal"/>
    <x v="2"/>
    <s v="Data Engineering"/>
    <s v="Data Engineering"/>
    <d v="2024-08-31T00:00:00"/>
    <x v="0"/>
    <s v="51161"/>
    <s v="892580"/>
    <x v="168"/>
    <x v="168"/>
    <s v="17772618578"/>
    <m/>
    <m/>
    <m/>
    <n v="560.2607960298526"/>
    <x v="4"/>
    <x v="75"/>
    <x v="1"/>
    <n v="0"/>
    <x v="178"/>
  </r>
  <r>
    <s v="Journal"/>
    <x v="2"/>
    <s v="Data Engineering"/>
    <s v="Data Engineering"/>
    <d v="2024-08-31T00:00:00"/>
    <x v="0"/>
    <s v="50308"/>
    <s v="893228"/>
    <x v="156"/>
    <x v="156"/>
    <s v="17690283562"/>
    <m/>
    <m/>
    <m/>
    <n v="536.24961905714463"/>
    <x v="4"/>
    <x v="5"/>
    <x v="1"/>
    <n v="0"/>
    <x v="166"/>
  </r>
  <r>
    <s v="Journal"/>
    <x v="2"/>
    <s v="Data Engineering"/>
    <s v="Data Engineering"/>
    <d v="2024-08-31T00:00:00"/>
    <x v="0"/>
    <s v="50304"/>
    <s v="893224"/>
    <x v="156"/>
    <x v="156"/>
    <s v="17690283562"/>
    <m/>
    <m/>
    <m/>
    <n v="536.24961905714463"/>
    <x v="4"/>
    <x v="5"/>
    <x v="1"/>
    <n v="0"/>
    <x v="166"/>
  </r>
  <r>
    <s v="Journal"/>
    <x v="2"/>
    <s v="Data Engineering"/>
    <s v="Data Engineering"/>
    <d v="2024-08-31T00:00:00"/>
    <x v="0"/>
    <s v="51329"/>
    <s v="894460"/>
    <x v="160"/>
    <x v="160"/>
    <s v="16977994594"/>
    <m/>
    <m/>
    <m/>
    <n v="480.22353945415932"/>
    <x v="4"/>
    <x v="69"/>
    <x v="1"/>
    <n v="0"/>
    <x v="170"/>
  </r>
  <r>
    <s v="Journal"/>
    <x v="2"/>
    <s v="Data Engineering"/>
    <s v="Data Engineering"/>
    <d v="2024-08-31T00:00:00"/>
    <x v="0"/>
    <s v="50453"/>
    <s v="893177"/>
    <x v="166"/>
    <x v="166"/>
    <s v="18262439992"/>
    <m/>
    <m/>
    <m/>
    <n v="504.23471642686729"/>
    <x v="4"/>
    <x v="5"/>
    <x v="1"/>
    <n v="0"/>
    <x v="176"/>
  </r>
  <r>
    <s v="Journal"/>
    <x v="9"/>
    <s v="Data Engineering"/>
    <s v="Data Engineering"/>
    <d v="2024-08-31T00:00:00"/>
    <x v="0"/>
    <s v="51714"/>
    <s v="901335"/>
    <x v="69"/>
    <x v="69"/>
    <s v="17214937942"/>
    <m/>
    <m/>
    <m/>
    <n v="46483"/>
    <x v="4"/>
    <x v="13"/>
    <x v="1"/>
    <n v="0"/>
    <x v="16"/>
  </r>
  <r>
    <s v="Journal"/>
    <x v="2"/>
    <s v="Data Engineering"/>
    <s v="Data Engineering"/>
    <d v="2024-08-31T00:00:00"/>
    <x v="0"/>
    <s v="50187"/>
    <s v="892957"/>
    <x v="161"/>
    <x v="161"/>
    <s v="17001844665"/>
    <m/>
    <m/>
    <m/>
    <n v="240.11176972707966"/>
    <x v="4"/>
    <x v="77"/>
    <x v="1"/>
    <n v="0"/>
    <x v="171"/>
  </r>
  <r>
    <s v="Journal"/>
    <x v="2"/>
    <s v="Data Engineering"/>
    <s v="Data Engineering"/>
    <d v="2024-08-31T00:00:00"/>
    <x v="0"/>
    <s v="49990"/>
    <s v="892514"/>
    <x v="143"/>
    <x v="143"/>
    <s v="16856642182"/>
    <m/>
    <m/>
    <m/>
    <n v="320.14902630277288"/>
    <x v="4"/>
    <x v="5"/>
    <x v="1"/>
    <n v="0"/>
    <x v="154"/>
  </r>
  <r>
    <s v="Journal"/>
    <x v="2"/>
    <s v="Data Engineering"/>
    <s v="Data Engineering"/>
    <d v="2024-08-31T00:00:00"/>
    <x v="0"/>
    <s v="50108"/>
    <s v="892369"/>
    <x v="143"/>
    <x v="143"/>
    <s v="16856642182"/>
    <m/>
    <m/>
    <m/>
    <n v="320.14902630277288"/>
    <x v="4"/>
    <x v="5"/>
    <x v="1"/>
    <n v="0"/>
    <x v="154"/>
  </r>
  <r>
    <s v="Journal"/>
    <x v="2"/>
    <s v="Data Engineering"/>
    <s v="Data Engineering"/>
    <d v="2024-08-31T00:00:00"/>
    <x v="0"/>
    <s v="50917"/>
    <s v="893897"/>
    <x v="117"/>
    <x v="117"/>
    <s v="16977995014"/>
    <m/>
    <m/>
    <m/>
    <n v="432.20118550874338"/>
    <x v="4"/>
    <x v="69"/>
    <x v="1"/>
    <n v="0"/>
    <x v="132"/>
  </r>
  <r>
    <s v="Journal"/>
    <x v="2"/>
    <s v="Data Engineering"/>
    <s v="Data Engineering"/>
    <d v="2024-08-31T00:00:00"/>
    <x v="0"/>
    <s v="50618"/>
    <s v="893618"/>
    <x v="151"/>
    <x v="151"/>
    <s v="19901929100"/>
    <m/>
    <m/>
    <m/>
    <n v="520.2421677420059"/>
    <x v="4"/>
    <x v="5"/>
    <x v="1"/>
    <n v="0"/>
    <x v="161"/>
  </r>
  <r>
    <s v="Journal"/>
    <x v="2"/>
    <s v="Data Engineering"/>
    <s v="Data Engineering"/>
    <d v="2024-08-31T00:00:00"/>
    <x v="0"/>
    <s v="50890"/>
    <s v="893582"/>
    <x v="117"/>
    <x v="117"/>
    <s v="16977995014"/>
    <m/>
    <m/>
    <m/>
    <n v="400.1862828784661"/>
    <x v="4"/>
    <x v="69"/>
    <x v="1"/>
    <n v="0"/>
    <x v="132"/>
  </r>
  <r>
    <s v="Journal"/>
    <x v="2"/>
    <s v="Data Engineering"/>
    <s v="Data Engineering"/>
    <d v="2024-08-31T00:00:00"/>
    <x v="0"/>
    <s v="51403"/>
    <s v="894520"/>
    <x v="145"/>
    <x v="145"/>
    <s v="17806464279"/>
    <m/>
    <m/>
    <m/>
    <n v="160.07451315138644"/>
    <x v="4"/>
    <x v="16"/>
    <x v="1"/>
    <n v="0"/>
    <x v="19"/>
  </r>
  <r>
    <s v="Journal"/>
    <x v="2"/>
    <s v="Data Engineering"/>
    <s v="Data Engineering"/>
    <d v="2024-08-31T00:00:00"/>
    <x v="0"/>
    <s v="50564"/>
    <s v="893494"/>
    <x v="117"/>
    <x v="117"/>
    <s v="16977995014"/>
    <m/>
    <m/>
    <m/>
    <n v="504.23471642686729"/>
    <x v="4"/>
    <x v="69"/>
    <x v="1"/>
    <n v="0"/>
    <x v="132"/>
  </r>
  <r>
    <s v="Journal"/>
    <x v="2"/>
    <s v="Data Engineering"/>
    <s v="Data Engineering"/>
    <d v="2024-08-31T00:00:00"/>
    <x v="0"/>
    <s v="50883"/>
    <s v="892562"/>
    <x v="141"/>
    <x v="141"/>
    <s v="17771226635"/>
    <m/>
    <m/>
    <m/>
    <n v="392.1825572208968"/>
    <x v="4"/>
    <x v="75"/>
    <x v="1"/>
    <n v="0"/>
    <x v="152"/>
  </r>
  <r>
    <s v="Journal"/>
    <x v="2"/>
    <s v="Data Engineering"/>
    <s v="Data Engineering"/>
    <d v="2024-08-31T00:00:00"/>
    <x v="0"/>
    <s v="50830"/>
    <s v="893742"/>
    <x v="141"/>
    <x v="141"/>
    <s v="17771226635"/>
    <m/>
    <m/>
    <m/>
    <n v="448.20863682388205"/>
    <x v="4"/>
    <x v="75"/>
    <x v="1"/>
    <n v="0"/>
    <x v="152"/>
  </r>
  <r>
    <s v="Journal"/>
    <x v="9"/>
    <s v="Data Engineering"/>
    <s v="Data Engineering"/>
    <d v="2024-08-31T00:00:00"/>
    <x v="0"/>
    <s v="51818"/>
    <s v="901515"/>
    <x v="18"/>
    <x v="18"/>
    <s v="18657995555"/>
    <m/>
    <m/>
    <m/>
    <n v="1968.95"/>
    <x v="4"/>
    <x v="23"/>
    <x v="1"/>
    <n v="0"/>
    <x v="52"/>
  </r>
  <r>
    <s v="Journal"/>
    <x v="2"/>
    <s v="Data Engineering"/>
    <s v="Data Engineering"/>
    <d v="2024-08-31T00:00:00"/>
    <x v="0"/>
    <s v="51438"/>
    <s v="894732"/>
    <x v="145"/>
    <x v="145"/>
    <s v="17806464279"/>
    <m/>
    <m/>
    <m/>
    <n v="160.07451315138644"/>
    <x v="4"/>
    <x v="16"/>
    <x v="1"/>
    <n v="0"/>
    <x v="19"/>
  </r>
  <r>
    <s v="Journal"/>
    <x v="2"/>
    <s v="Data Engineering"/>
    <s v="Data Engineering"/>
    <d v="2024-08-31T00:00:00"/>
    <x v="0"/>
    <s v="50655"/>
    <s v="893645"/>
    <x v="117"/>
    <x v="117"/>
    <s v="16977995014"/>
    <m/>
    <m/>
    <m/>
    <n v="320.14902630277288"/>
    <x v="4"/>
    <x v="69"/>
    <x v="1"/>
    <n v="0"/>
    <x v="132"/>
  </r>
  <r>
    <s v="Journal"/>
    <x v="2"/>
    <s v="Data Engineering"/>
    <s v="Data Engineering"/>
    <d v="2024-08-31T00:00:00"/>
    <x v="0"/>
    <s v="50576"/>
    <s v="893489"/>
    <x v="117"/>
    <x v="117"/>
    <s v="16977995014"/>
    <m/>
    <m/>
    <m/>
    <n v="320.14902630277288"/>
    <x v="4"/>
    <x v="69"/>
    <x v="1"/>
    <n v="0"/>
    <x v="132"/>
  </r>
  <r>
    <s v="Journal"/>
    <x v="2"/>
    <s v="Data Engineering"/>
    <s v="Data Engineering"/>
    <d v="2024-08-31T00:00:00"/>
    <x v="0"/>
    <s v="50639"/>
    <s v="893638"/>
    <x v="117"/>
    <x v="117"/>
    <s v="16977995014"/>
    <m/>
    <m/>
    <m/>
    <n v="540.25148188592925"/>
    <x v="4"/>
    <x v="69"/>
    <x v="1"/>
    <n v="0"/>
    <x v="132"/>
  </r>
  <r>
    <s v="Journal"/>
    <x v="9"/>
    <s v="Data Engineering"/>
    <s v="Data Engineering"/>
    <d v="2024-08-31T00:00:00"/>
    <x v="0"/>
    <s v="49243"/>
    <s v="888138"/>
    <x v="185"/>
    <x v="185"/>
    <s v="15930153517"/>
    <m/>
    <m/>
    <s v="Retainer Revenue Recognition"/>
    <n v="25400"/>
    <x v="4"/>
    <x v="23"/>
    <x v="1"/>
    <n v="0"/>
    <x v="193"/>
  </r>
  <r>
    <s v="Journal"/>
    <x v="2"/>
    <s v="Data Engineering"/>
    <s v="Data Engineering"/>
    <d v="2024-08-31T00:00:00"/>
    <x v="0"/>
    <s v="51321"/>
    <s v="894497"/>
    <x v="160"/>
    <x v="160"/>
    <s v="16977994594"/>
    <m/>
    <m/>
    <m/>
    <n v="480.22353945415932"/>
    <x v="4"/>
    <x v="69"/>
    <x v="1"/>
    <n v="0"/>
    <x v="170"/>
  </r>
  <r>
    <s v="Journal"/>
    <x v="2"/>
    <s v="Data Engineering"/>
    <s v="Data Engineering"/>
    <d v="2024-08-31T00:00:00"/>
    <x v="0"/>
    <s v="50485"/>
    <s v="893426"/>
    <x v="166"/>
    <x v="166"/>
    <s v="18262439992"/>
    <m/>
    <m/>
    <m/>
    <n v="560.2607960298526"/>
    <x v="4"/>
    <x v="5"/>
    <x v="1"/>
    <n v="0"/>
    <x v="176"/>
  </r>
  <r>
    <s v="Journal"/>
    <x v="2"/>
    <s v="Data Engineering"/>
    <s v="Data Engineering"/>
    <d v="2024-08-31T00:00:00"/>
    <x v="0"/>
    <s v="51173"/>
    <s v="894354"/>
    <x v="117"/>
    <x v="117"/>
    <s v="16977995014"/>
    <m/>
    <m/>
    <m/>
    <n v="315.14682169416818"/>
    <x v="4"/>
    <x v="69"/>
    <x v="1"/>
    <n v="0"/>
    <x v="132"/>
  </r>
  <r>
    <s v="Journal"/>
    <x v="2"/>
    <s v="Data Engineering"/>
    <s v="Data Engineering"/>
    <d v="2024-08-31T00:00:00"/>
    <x v="0"/>
    <s v="50366"/>
    <s v="892725"/>
    <x v="165"/>
    <x v="165"/>
    <s v="17001802020"/>
    <m/>
    <m/>
    <m/>
    <n v="408.19000853603541"/>
    <x v="4"/>
    <x v="78"/>
    <x v="1"/>
    <n v="0"/>
    <x v="175"/>
  </r>
  <r>
    <s v="Journal"/>
    <x v="2"/>
    <s v="Data Engineering"/>
    <s v="Data Engineering"/>
    <d v="2024-08-31T00:00:00"/>
    <x v="0"/>
    <s v="50352"/>
    <s v="892722"/>
    <x v="165"/>
    <x v="165"/>
    <s v="17001802020"/>
    <m/>
    <m/>
    <m/>
    <n v="408.19000853603541"/>
    <x v="4"/>
    <x v="78"/>
    <x v="1"/>
    <n v="0"/>
    <x v="175"/>
  </r>
  <r>
    <s v="Journal"/>
    <x v="2"/>
    <s v="Data Engineering"/>
    <s v="Data Engineering"/>
    <d v="2024-08-31T00:00:00"/>
    <x v="0"/>
    <s v="51349"/>
    <s v="894469"/>
    <x v="160"/>
    <x v="160"/>
    <s v="16977994594"/>
    <m/>
    <m/>
    <m/>
    <n v="480.22353945415932"/>
    <x v="4"/>
    <x v="69"/>
    <x v="1"/>
    <n v="0"/>
    <x v="170"/>
  </r>
  <r>
    <s v="Journal"/>
    <x v="2"/>
    <s v="Data Engineering"/>
    <s v="Data Engineering"/>
    <d v="2024-08-31T00:00:00"/>
    <x v="0"/>
    <s v="50059"/>
    <s v="892708"/>
    <x v="143"/>
    <x v="143"/>
    <s v="16856642182"/>
    <m/>
    <m/>
    <m/>
    <n v="560.2607960298526"/>
    <x v="4"/>
    <x v="5"/>
    <x v="1"/>
    <n v="0"/>
    <x v="154"/>
  </r>
  <r>
    <s v="Journal"/>
    <x v="2"/>
    <s v="Data Engineering"/>
    <s v="Data Engineering"/>
    <d v="2024-08-31T00:00:00"/>
    <x v="0"/>
    <s v="50995"/>
    <s v="893949"/>
    <x v="154"/>
    <x v="154"/>
    <s v="17772967350"/>
    <m/>
    <m/>
    <m/>
    <n v="376.17510590575813"/>
    <x v="4"/>
    <x v="75"/>
    <x v="1"/>
    <n v="0"/>
    <x v="164"/>
  </r>
  <r>
    <s v="Journal"/>
    <x v="2"/>
    <s v="Data Engineering"/>
    <s v="Data Engineering"/>
    <d v="2024-08-31T00:00:00"/>
    <x v="0"/>
    <s v="51005"/>
    <s v="893959"/>
    <x v="154"/>
    <x v="154"/>
    <s v="17772967350"/>
    <m/>
    <m/>
    <m/>
    <n v="376.17510590575813"/>
    <x v="4"/>
    <x v="75"/>
    <x v="1"/>
    <n v="0"/>
    <x v="164"/>
  </r>
  <r>
    <s v="Journal"/>
    <x v="2"/>
    <s v="Data Engineering"/>
    <s v="Data Engineering"/>
    <d v="2024-08-31T00:00:00"/>
    <x v="0"/>
    <s v="50787"/>
    <s v="893713"/>
    <x v="117"/>
    <x v="117"/>
    <s v="16977995014"/>
    <m/>
    <m/>
    <m/>
    <n v="432.20118550874338"/>
    <x v="4"/>
    <x v="69"/>
    <x v="1"/>
    <n v="0"/>
    <x v="132"/>
  </r>
  <r>
    <s v="Journal"/>
    <x v="2"/>
    <s v="Data Engineering"/>
    <s v="Data Engineering"/>
    <d v="2024-08-31T00:00:00"/>
    <x v="0"/>
    <s v="50347"/>
    <s v="893150"/>
    <x v="165"/>
    <x v="165"/>
    <s v="17001802020"/>
    <m/>
    <m/>
    <m/>
    <n v="408.19000853603541"/>
    <x v="4"/>
    <x v="78"/>
    <x v="1"/>
    <n v="0"/>
    <x v="175"/>
  </r>
  <r>
    <s v="Journal"/>
    <x v="2"/>
    <s v="Data Engineering"/>
    <s v="Data Engineering"/>
    <d v="2024-08-31T00:00:00"/>
    <x v="0"/>
    <s v="50635"/>
    <s v="893634"/>
    <x v="117"/>
    <x v="117"/>
    <s v="16977995014"/>
    <m/>
    <m/>
    <m/>
    <n v="344.16020327548085"/>
    <x v="4"/>
    <x v="69"/>
    <x v="1"/>
    <n v="0"/>
    <x v="132"/>
  </r>
  <r>
    <s v="Journal"/>
    <x v="2"/>
    <s v="Data Engineering"/>
    <s v="Data Engineering"/>
    <d v="2024-08-31T00:00:00"/>
    <x v="0"/>
    <s v="50329"/>
    <s v="892537"/>
    <x v="148"/>
    <x v="148"/>
    <s v="18243049512"/>
    <m/>
    <m/>
    <m/>
    <n v="440.20491116631274"/>
    <x v="4"/>
    <x v="5"/>
    <x v="1"/>
    <n v="0"/>
    <x v="158"/>
  </r>
  <r>
    <s v="Journal"/>
    <x v="2"/>
    <s v="Data Engineering"/>
    <s v="Data Engineering"/>
    <d v="2024-08-31T00:00:00"/>
    <x v="0"/>
    <s v="50015"/>
    <s v="892867"/>
    <x v="143"/>
    <x v="143"/>
    <s v="16856642182"/>
    <m/>
    <m/>
    <m/>
    <n v="560.2607960298526"/>
    <x v="4"/>
    <x v="5"/>
    <x v="1"/>
    <n v="0"/>
    <x v="154"/>
  </r>
  <r>
    <s v="Journal"/>
    <x v="2"/>
    <s v="Data Engineering"/>
    <s v="Data Engineering"/>
    <d v="2024-08-31T00:00:00"/>
    <x v="0"/>
    <s v="49754"/>
    <s v="892292"/>
    <x v="157"/>
    <x v="157"/>
    <s v="16592846934"/>
    <m/>
    <m/>
    <m/>
    <n v="360.16765459061952"/>
    <x v="4"/>
    <x v="79"/>
    <x v="1"/>
    <n v="0"/>
    <x v="167"/>
  </r>
  <r>
    <s v="Journal"/>
    <x v="2"/>
    <s v="Data Engineering"/>
    <s v="Data Engineering"/>
    <d v="2024-08-31T00:00:00"/>
    <x v="0"/>
    <s v="49869"/>
    <s v="892319"/>
    <x v="143"/>
    <x v="143"/>
    <s v="16856642182"/>
    <m/>
    <m/>
    <m/>
    <n v="536.24961905714463"/>
    <x v="4"/>
    <x v="5"/>
    <x v="1"/>
    <n v="0"/>
    <x v="154"/>
  </r>
  <r>
    <s v="Journal"/>
    <x v="2"/>
    <s v="Data Engineering"/>
    <s v="Data Engineering"/>
    <d v="2024-08-31T00:00:00"/>
    <x v="0"/>
    <s v="50235"/>
    <s v="893113"/>
    <x v="161"/>
    <x v="161"/>
    <s v="17001844665"/>
    <m/>
    <m/>
    <m/>
    <n v="252.11735821343365"/>
    <x v="4"/>
    <x v="77"/>
    <x v="1"/>
    <n v="0"/>
    <x v="171"/>
  </r>
  <r>
    <s v="Journal"/>
    <x v="2"/>
    <s v="Data Engineering"/>
    <s v="Data Engineering"/>
    <d v="2024-08-31T00:00:00"/>
    <x v="0"/>
    <s v="50336"/>
    <s v="893244"/>
    <x v="149"/>
    <x v="149"/>
    <s v="17001841791"/>
    <m/>
    <m/>
    <m/>
    <n v="520.2421677420059"/>
    <x v="4"/>
    <x v="78"/>
    <x v="1"/>
    <n v="0"/>
    <x v="159"/>
  </r>
  <r>
    <s v="Journal"/>
    <x v="2"/>
    <s v="Data Engineering"/>
    <s v="Data Engineering"/>
    <d v="2024-08-31T00:00:00"/>
    <x v="0"/>
    <s v="50782"/>
    <s v="893566"/>
    <x v="141"/>
    <x v="141"/>
    <s v="17771226635"/>
    <m/>
    <m/>
    <m/>
    <n v="448.20863682388205"/>
    <x v="4"/>
    <x v="75"/>
    <x v="1"/>
    <n v="0"/>
    <x v="152"/>
  </r>
  <r>
    <s v="Journal"/>
    <x v="2"/>
    <s v="Data Engineering"/>
    <s v="Data Engineering"/>
    <d v="2024-08-31T00:00:00"/>
    <x v="0"/>
    <s v="50688"/>
    <s v="893528"/>
    <x v="152"/>
    <x v="152"/>
    <s v="18659335221"/>
    <m/>
    <m/>
    <m/>
    <n v="560.2607960298526"/>
    <x v="4"/>
    <x v="5"/>
    <x v="1"/>
    <n v="0"/>
    <x v="162"/>
  </r>
  <r>
    <s v="Journal"/>
    <x v="2"/>
    <s v="Data Engineering"/>
    <s v="Data Engineering"/>
    <d v="2024-08-31T00:00:00"/>
    <x v="0"/>
    <s v="50410"/>
    <s v="893276"/>
    <x v="166"/>
    <x v="166"/>
    <s v="18262439992"/>
    <m/>
    <m/>
    <m/>
    <n v="560.2607960298526"/>
    <x v="4"/>
    <x v="5"/>
    <x v="1"/>
    <n v="0"/>
    <x v="176"/>
  </r>
  <r>
    <s v="Journal"/>
    <x v="1"/>
    <s v="Data Engineering"/>
    <s v="Data Engineering"/>
    <d v="2024-08-31T00:00:00"/>
    <x v="0"/>
    <s v="49546"/>
    <s v="890025"/>
    <x v="171"/>
    <x v="171"/>
    <m/>
    <m/>
    <m/>
    <m/>
    <n v="1483.2875405691398"/>
    <x v="1"/>
    <x v="6"/>
    <x v="1"/>
    <n v="0"/>
    <x v="181"/>
  </r>
  <r>
    <s v="Journal"/>
    <x v="1"/>
    <s v="Data Engineering"/>
    <s v="Data Engineering"/>
    <d v="2024-08-31T00:00:00"/>
    <x v="0"/>
    <s v="49532"/>
    <s v="890176"/>
    <x v="171"/>
    <x v="171"/>
    <m/>
    <m/>
    <m/>
    <m/>
    <n v="1483.2875405691398"/>
    <x v="1"/>
    <x v="6"/>
    <x v="1"/>
    <n v="0"/>
    <x v="181"/>
  </r>
  <r>
    <s v="Journal"/>
    <x v="2"/>
    <s v="Data Engineering"/>
    <s v="Data Engineering"/>
    <d v="2024-08-31T00:00:00"/>
    <x v="0"/>
    <s v="50367"/>
    <s v="892726"/>
    <x v="150"/>
    <x v="150"/>
    <s v="17485557310"/>
    <m/>
    <m/>
    <m/>
    <n v="560.2607960298526"/>
    <x v="4"/>
    <x v="5"/>
    <x v="1"/>
    <n v="0"/>
    <x v="160"/>
  </r>
  <r>
    <s v="Journal"/>
    <x v="2"/>
    <s v="Data Engineering"/>
    <s v="Data Engineering"/>
    <d v="2024-08-31T00:00:00"/>
    <x v="0"/>
    <s v="51402"/>
    <s v="894711"/>
    <x v="145"/>
    <x v="145"/>
    <s v="17806464279"/>
    <m/>
    <m/>
    <m/>
    <n v="160.07451315138644"/>
    <x v="4"/>
    <x v="16"/>
    <x v="1"/>
    <n v="0"/>
    <x v="19"/>
  </r>
  <r>
    <s v="Journal"/>
    <x v="2"/>
    <s v="Data Engineering"/>
    <s v="Data Engineering"/>
    <d v="2024-08-31T00:00:00"/>
    <x v="0"/>
    <s v="50165"/>
    <s v="892719"/>
    <x v="144"/>
    <x v="144"/>
    <s v="17583740188"/>
    <m/>
    <m/>
    <m/>
    <n v="258.12015245661064"/>
    <x v="4"/>
    <x v="76"/>
    <x v="1"/>
    <n v="0"/>
    <x v="155"/>
  </r>
  <r>
    <s v="Journal"/>
    <x v="2"/>
    <s v="Data Engineering"/>
    <s v="Data Engineering"/>
    <d v="2024-08-31T00:00:00"/>
    <x v="0"/>
    <s v="51264"/>
    <s v="894432"/>
    <x v="157"/>
    <x v="157"/>
    <s v="16592846934"/>
    <m/>
    <m/>
    <m/>
    <n v="360.16765459061952"/>
    <x v="4"/>
    <x v="79"/>
    <x v="1"/>
    <n v="0"/>
    <x v="167"/>
  </r>
  <r>
    <s v="Journal"/>
    <x v="2"/>
    <s v="Data Engineering"/>
    <s v="Data Engineering"/>
    <d v="2024-08-31T00:00:00"/>
    <x v="0"/>
    <s v="51032"/>
    <s v="893973"/>
    <x v="154"/>
    <x v="154"/>
    <s v="17772967350"/>
    <m/>
    <m/>
    <m/>
    <n v="376.17510590575813"/>
    <x v="4"/>
    <x v="75"/>
    <x v="1"/>
    <n v="0"/>
    <x v="164"/>
  </r>
  <r>
    <s v="Journal"/>
    <x v="2"/>
    <s v="Data Engineering"/>
    <s v="Data Engineering"/>
    <d v="2024-08-31T00:00:00"/>
    <x v="0"/>
    <s v="50024"/>
    <s v="892876"/>
    <x v="143"/>
    <x v="143"/>
    <s v="16856642182"/>
    <m/>
    <m/>
    <m/>
    <n v="480.22353945415932"/>
    <x v="4"/>
    <x v="5"/>
    <x v="1"/>
    <n v="0"/>
    <x v="154"/>
  </r>
  <r>
    <s v="Journal"/>
    <x v="2"/>
    <s v="Data Engineering"/>
    <s v="Data Engineering"/>
    <d v="2024-08-31T00:00:00"/>
    <x v="0"/>
    <s v="50942"/>
    <s v="893905"/>
    <x v="117"/>
    <x v="117"/>
    <s v="16977995014"/>
    <m/>
    <m/>
    <m/>
    <n v="400.1862828784661"/>
    <x v="4"/>
    <x v="69"/>
    <x v="1"/>
    <n v="0"/>
    <x v="132"/>
  </r>
  <r>
    <s v="Journal"/>
    <x v="2"/>
    <s v="Data Engineering"/>
    <s v="Data Engineering"/>
    <d v="2024-08-31T00:00:00"/>
    <x v="0"/>
    <s v="50987"/>
    <s v="893942"/>
    <x v="154"/>
    <x v="154"/>
    <s v="17772967350"/>
    <m/>
    <m/>
    <m/>
    <n v="270.12574094296463"/>
    <x v="4"/>
    <x v="75"/>
    <x v="1"/>
    <n v="0"/>
    <x v="164"/>
  </r>
  <r>
    <s v="Journal"/>
    <x v="2"/>
    <s v="Data Engineering"/>
    <s v="Data Engineering"/>
    <d v="2024-08-31T00:00:00"/>
    <x v="0"/>
    <s v="50962"/>
    <s v="894194"/>
    <x v="117"/>
    <x v="117"/>
    <s v="16977995014"/>
    <m/>
    <m/>
    <m/>
    <n v="464.21608813902071"/>
    <x v="4"/>
    <x v="69"/>
    <x v="1"/>
    <n v="0"/>
    <x v="132"/>
  </r>
  <r>
    <s v="Journal"/>
    <x v="2"/>
    <s v="Data Engineering"/>
    <s v="Data Engineering"/>
    <d v="2024-08-31T00:00:00"/>
    <x v="0"/>
    <s v="50579"/>
    <s v="893594"/>
    <x v="169"/>
    <x v="169"/>
    <s v="19902785076"/>
    <m/>
    <m/>
    <m/>
    <n v="536.24961905714463"/>
    <x v="4"/>
    <x v="5"/>
    <x v="1"/>
    <n v="0"/>
    <x v="179"/>
  </r>
  <r>
    <s v="Journal"/>
    <x v="2"/>
    <s v="Data Engineering"/>
    <s v="Data Engineering"/>
    <d v="2024-08-31T00:00:00"/>
    <x v="0"/>
    <s v="50717"/>
    <s v="893674"/>
    <x v="182"/>
    <x v="182"/>
    <s v="16973568605"/>
    <m/>
    <m/>
    <m/>
    <n v="544.25334471471388"/>
    <x v="4"/>
    <x v="75"/>
    <x v="1"/>
    <n v="0"/>
    <x v="190"/>
  </r>
  <r>
    <s v="Journal"/>
    <x v="9"/>
    <s v="Data Engineering"/>
    <s v="Data Engineering"/>
    <d v="2024-08-31T00:00:00"/>
    <x v="0"/>
    <s v="51786"/>
    <s v="901438"/>
    <x v="123"/>
    <x v="123"/>
    <s v="19569235802"/>
    <m/>
    <m/>
    <m/>
    <n v="3.02"/>
    <x v="4"/>
    <x v="23"/>
    <x v="1"/>
    <n v="0"/>
    <x v="138"/>
  </r>
  <r>
    <s v="Journal"/>
    <x v="2"/>
    <s v="Data Engineering"/>
    <s v="Data Engineering"/>
    <d v="2024-08-31T00:00:00"/>
    <x v="0"/>
    <s v="49784"/>
    <s v="892496"/>
    <x v="143"/>
    <x v="143"/>
    <s v="16856642182"/>
    <m/>
    <m/>
    <m/>
    <n v="280.1303980149263"/>
    <x v="4"/>
    <x v="5"/>
    <x v="1"/>
    <n v="0"/>
    <x v="154"/>
  </r>
  <r>
    <s v="Journal"/>
    <x v="2"/>
    <s v="Data Engineering"/>
    <s v="Data Engineering"/>
    <d v="2024-08-31T00:00:00"/>
    <x v="0"/>
    <s v="51365"/>
    <s v="894482"/>
    <x v="142"/>
    <x v="142"/>
    <s v="19584717835"/>
    <m/>
    <m/>
    <m/>
    <n v="560.2607960298526"/>
    <x v="4"/>
    <x v="5"/>
    <x v="1"/>
    <n v="0"/>
    <x v="153"/>
  </r>
  <r>
    <s v="Journal"/>
    <x v="2"/>
    <s v="Data Engineering"/>
    <s v="Data Engineering"/>
    <d v="2024-08-31T00:00:00"/>
    <x v="0"/>
    <s v="50466"/>
    <s v="893414"/>
    <x v="117"/>
    <x v="117"/>
    <s v="16977995014"/>
    <m/>
    <m/>
    <m/>
    <n v="464.21608813902071"/>
    <x v="4"/>
    <x v="69"/>
    <x v="1"/>
    <n v="0"/>
    <x v="132"/>
  </r>
  <r>
    <s v="Journal"/>
    <x v="2"/>
    <s v="Data Engineering"/>
    <s v="Data Engineering"/>
    <d v="2024-08-31T00:00:00"/>
    <x v="0"/>
    <s v="50479"/>
    <s v="893420"/>
    <x v="166"/>
    <x v="166"/>
    <s v="18262439992"/>
    <m/>
    <m/>
    <m/>
    <n v="504.23471642686729"/>
    <x v="4"/>
    <x v="5"/>
    <x v="1"/>
    <n v="0"/>
    <x v="176"/>
  </r>
  <r>
    <s v="Journal"/>
    <x v="2"/>
    <s v="Data Engineering"/>
    <s v="Data Engineering"/>
    <d v="2024-08-31T00:00:00"/>
    <x v="0"/>
    <s v="50914"/>
    <s v="893895"/>
    <x v="141"/>
    <x v="141"/>
    <s v="17771226635"/>
    <m/>
    <m/>
    <m/>
    <n v="630.29339553358409"/>
    <x v="4"/>
    <x v="75"/>
    <x v="1"/>
    <n v="0"/>
    <x v="152"/>
  </r>
  <r>
    <s v="Journal"/>
    <x v="2"/>
    <s v="Data Engineering"/>
    <s v="Data Engineering"/>
    <d v="2024-08-31T00:00:00"/>
    <x v="0"/>
    <s v="50814"/>
    <s v="893726"/>
    <x v="141"/>
    <x v="141"/>
    <s v="17771226635"/>
    <m/>
    <m/>
    <m/>
    <n v="504.23471642686729"/>
    <x v="4"/>
    <x v="75"/>
    <x v="1"/>
    <n v="0"/>
    <x v="152"/>
  </r>
  <r>
    <s v="Journal"/>
    <x v="2"/>
    <s v="Data Engineering"/>
    <s v="Data Engineering"/>
    <d v="2024-08-31T00:00:00"/>
    <x v="0"/>
    <s v="50197"/>
    <s v="892959"/>
    <x v="161"/>
    <x v="161"/>
    <s v="17001844665"/>
    <m/>
    <m/>
    <m/>
    <n v="336.15647761791155"/>
    <x v="4"/>
    <x v="77"/>
    <x v="1"/>
    <n v="0"/>
    <x v="171"/>
  </r>
  <r>
    <s v="Journal"/>
    <x v="2"/>
    <s v="Data Engineering"/>
    <s v="Data Engineering"/>
    <d v="2024-08-31T00:00:00"/>
    <x v="0"/>
    <s v="50144"/>
    <s v="892718"/>
    <x v="144"/>
    <x v="144"/>
    <s v="17583740188"/>
    <m/>
    <m/>
    <m/>
    <n v="258.12015245661064"/>
    <x v="4"/>
    <x v="76"/>
    <x v="1"/>
    <n v="0"/>
    <x v="155"/>
  </r>
  <r>
    <s v="Journal"/>
    <x v="2"/>
    <s v="Data Engineering"/>
    <s v="Data Engineering"/>
    <d v="2024-08-31T00:00:00"/>
    <x v="0"/>
    <s v="50049"/>
    <s v="892891"/>
    <x v="6"/>
    <x v="6"/>
    <s v="16716229170"/>
    <m/>
    <m/>
    <m/>
    <n v="416.19373419360477"/>
    <x v="4"/>
    <x v="29"/>
    <x v="1"/>
    <n v="0"/>
    <x v="41"/>
  </r>
  <r>
    <s v="Journal"/>
    <x v="2"/>
    <s v="Data Engineering"/>
    <s v="Data Engineering"/>
    <d v="2024-08-31T00:00:00"/>
    <x v="0"/>
    <s v="49969"/>
    <s v="892695"/>
    <x v="143"/>
    <x v="143"/>
    <s v="16856642182"/>
    <m/>
    <m/>
    <m/>
    <n v="320.14902630277288"/>
    <x v="4"/>
    <x v="5"/>
    <x v="1"/>
    <n v="0"/>
    <x v="154"/>
  </r>
  <r>
    <s v="Journal"/>
    <x v="2"/>
    <s v="Data Engineering"/>
    <s v="Data Engineering"/>
    <d v="2024-08-31T00:00:00"/>
    <x v="0"/>
    <s v="51091"/>
    <s v="894304"/>
    <x v="147"/>
    <x v="147"/>
    <s v="17772859452"/>
    <m/>
    <m/>
    <m/>
    <n v="520.2421677420059"/>
    <x v="4"/>
    <x v="75"/>
    <x v="1"/>
    <n v="0"/>
    <x v="157"/>
  </r>
  <r>
    <s v="Journal"/>
    <x v="2"/>
    <s v="Data Engineering"/>
    <s v="Data Engineering"/>
    <d v="2024-08-31T00:00:00"/>
    <x v="0"/>
    <s v="50931"/>
    <s v="892572"/>
    <x v="175"/>
    <x v="175"/>
    <s v="17772846592"/>
    <m/>
    <m/>
    <m/>
    <n v="544.25334471471388"/>
    <x v="4"/>
    <x v="75"/>
    <x v="1"/>
    <n v="0"/>
    <x v="184"/>
  </r>
  <r>
    <s v="Journal"/>
    <x v="2"/>
    <s v="Data Engineering"/>
    <s v="Data Engineering"/>
    <d v="2024-08-31T00:00:00"/>
    <x v="0"/>
    <s v="51405"/>
    <s v="894522"/>
    <x v="145"/>
    <x v="145"/>
    <s v="17806464279"/>
    <m/>
    <m/>
    <m/>
    <n v="160.07451315138644"/>
    <x v="4"/>
    <x v="16"/>
    <x v="1"/>
    <n v="0"/>
    <x v="19"/>
  </r>
  <r>
    <s v="Journal"/>
    <x v="2"/>
    <s v="Data Engineering"/>
    <s v="Data Engineering"/>
    <d v="2024-08-31T00:00:00"/>
    <x v="0"/>
    <s v="51430"/>
    <s v="894724"/>
    <x v="145"/>
    <x v="145"/>
    <s v="17806464279"/>
    <m/>
    <m/>
    <m/>
    <n v="160.07451315138644"/>
    <x v="4"/>
    <x v="16"/>
    <x v="1"/>
    <n v="0"/>
    <x v="19"/>
  </r>
  <r>
    <s v="Journal"/>
    <x v="9"/>
    <s v="Data Engineering"/>
    <s v="Data Engineering"/>
    <d v="2024-08-31T00:00:00"/>
    <x v="0"/>
    <s v="51696"/>
    <s v="901501"/>
    <x v="121"/>
    <x v="121"/>
    <s v="14229444097"/>
    <m/>
    <m/>
    <m/>
    <n v="4157.93"/>
    <x v="4"/>
    <x v="15"/>
    <x v="1"/>
    <n v="0"/>
    <x v="136"/>
  </r>
  <r>
    <s v="Journal"/>
    <x v="2"/>
    <s v="Data Engineering"/>
    <s v="Data Engineering"/>
    <d v="2024-08-31T00:00:00"/>
    <x v="0"/>
    <s v="51263"/>
    <s v="894431"/>
    <x v="117"/>
    <x v="117"/>
    <s v="16977995014"/>
    <m/>
    <m/>
    <m/>
    <n v="493.2297175750856"/>
    <x v="4"/>
    <x v="69"/>
    <x v="1"/>
    <n v="0"/>
    <x v="132"/>
  </r>
  <r>
    <s v="Journal"/>
    <x v="9"/>
    <s v="Data Engineering"/>
    <s v="Data Engineering"/>
    <d v="2024-08-31T00:00:00"/>
    <x v="0"/>
    <s v="49307"/>
    <s v="889246"/>
    <x v="9"/>
    <x v="9"/>
    <s v="17731619858"/>
    <m/>
    <m/>
    <m/>
    <n v="11620.05"/>
    <x v="4"/>
    <x v="31"/>
    <x v="1"/>
    <n v="0"/>
    <x v="44"/>
  </r>
  <r>
    <s v="Journal"/>
    <x v="2"/>
    <s v="Data Engineering"/>
    <s v="Data Engineering"/>
    <d v="2024-08-31T00:00:00"/>
    <x v="0"/>
    <s v="51342"/>
    <s v="894507"/>
    <x v="157"/>
    <x v="157"/>
    <s v="16592846934"/>
    <m/>
    <m/>
    <m/>
    <n v="520.2421677420059"/>
    <x v="4"/>
    <x v="79"/>
    <x v="1"/>
    <n v="0"/>
    <x v="167"/>
  </r>
  <r>
    <s v="Journal"/>
    <x v="2"/>
    <s v="Data Engineering"/>
    <s v="Data Engineering"/>
    <d v="2024-08-31T00:00:00"/>
    <x v="0"/>
    <s v="50249"/>
    <s v="892991"/>
    <x v="161"/>
    <x v="161"/>
    <s v="17001844665"/>
    <m/>
    <m/>
    <m/>
    <n v="210.0977985111947"/>
    <x v="4"/>
    <x v="77"/>
    <x v="1"/>
    <n v="0"/>
    <x v="171"/>
  </r>
  <r>
    <s v="Journal"/>
    <x v="2"/>
    <s v="Data Engineering"/>
    <s v="Data Engineering"/>
    <d v="2024-08-31T00:00:00"/>
    <x v="0"/>
    <s v="50106"/>
    <s v="892366"/>
    <x v="6"/>
    <x v="6"/>
    <s v="16716229170"/>
    <m/>
    <m/>
    <m/>
    <n v="416.19373419360477"/>
    <x v="4"/>
    <x v="29"/>
    <x v="1"/>
    <n v="0"/>
    <x v="41"/>
  </r>
  <r>
    <s v="Journal"/>
    <x v="2"/>
    <s v="Data Engineering"/>
    <s v="Data Engineering"/>
    <d v="2024-08-31T00:00:00"/>
    <x v="0"/>
    <s v="50289"/>
    <s v="893132"/>
    <x v="146"/>
    <x v="146"/>
    <s v="17581549176"/>
    <m/>
    <m/>
    <m/>
    <n v="240.11176972707966"/>
    <x v="4"/>
    <x v="77"/>
    <x v="1"/>
    <n v="0"/>
    <x v="156"/>
  </r>
  <r>
    <s v="Journal"/>
    <x v="2"/>
    <s v="Data Engineering"/>
    <s v="Data Engineering"/>
    <d v="2024-08-31T00:00:00"/>
    <x v="0"/>
    <s v="49760"/>
    <s v="892396"/>
    <x v="143"/>
    <x v="143"/>
    <s v="16856642182"/>
    <m/>
    <m/>
    <m/>
    <n v="440.20491116631274"/>
    <x v="4"/>
    <x v="5"/>
    <x v="1"/>
    <n v="0"/>
    <x v="154"/>
  </r>
  <r>
    <s v="Journal"/>
    <x v="9"/>
    <s v="Data Engineering"/>
    <s v="Data Engineering"/>
    <d v="2024-08-31T00:00:00"/>
    <x v="0"/>
    <s v="51731"/>
    <s v="901342"/>
    <x v="135"/>
    <x v="135"/>
    <s v="18821214569"/>
    <m/>
    <m/>
    <m/>
    <n v="10616.54"/>
    <x v="4"/>
    <x v="15"/>
    <x v="1"/>
    <n v="0"/>
    <x v="147"/>
  </r>
  <r>
    <s v="Journal"/>
    <x v="2"/>
    <s v="Data Engineering"/>
    <s v="Data Engineering"/>
    <d v="2024-08-31T00:00:00"/>
    <x v="0"/>
    <s v="49976"/>
    <s v="892837"/>
    <x v="6"/>
    <x v="6"/>
    <s v="16716229170"/>
    <m/>
    <m/>
    <m/>
    <n v="496.23099076929799"/>
    <x v="4"/>
    <x v="29"/>
    <x v="1"/>
    <n v="0"/>
    <x v="41"/>
  </r>
  <r>
    <s v="Journal"/>
    <x v="2"/>
    <s v="Data Engineering"/>
    <s v="Data Engineering"/>
    <d v="2024-08-31T00:00:00"/>
    <x v="0"/>
    <s v="50531"/>
    <s v="893456"/>
    <x v="117"/>
    <x v="117"/>
    <s v="16977995014"/>
    <m/>
    <m/>
    <m/>
    <n v="464.21608813902071"/>
    <x v="4"/>
    <x v="69"/>
    <x v="1"/>
    <n v="0"/>
    <x v="132"/>
  </r>
  <r>
    <s v="Journal"/>
    <x v="2"/>
    <s v="Data Engineering"/>
    <s v="Data Engineering"/>
    <d v="2024-08-31T00:00:00"/>
    <x v="0"/>
    <s v="51043"/>
    <s v="892577"/>
    <x v="154"/>
    <x v="154"/>
    <s v="17772967350"/>
    <m/>
    <m/>
    <m/>
    <n v="360.16765459061952"/>
    <x v="4"/>
    <x v="75"/>
    <x v="1"/>
    <n v="0"/>
    <x v="164"/>
  </r>
  <r>
    <s v="Journal"/>
    <x v="2"/>
    <s v="Data Engineering"/>
    <s v="Data Engineering"/>
    <d v="2024-08-31T00:00:00"/>
    <x v="0"/>
    <s v="50859"/>
    <s v="893765"/>
    <x v="141"/>
    <x v="141"/>
    <s v="17771226635"/>
    <m/>
    <m/>
    <m/>
    <n v="448.20863682388205"/>
    <x v="4"/>
    <x v="75"/>
    <x v="1"/>
    <n v="0"/>
    <x v="152"/>
  </r>
  <r>
    <s v="Journal"/>
    <x v="2"/>
    <s v="Data Engineering"/>
    <s v="Data Engineering"/>
    <d v="2024-08-31T00:00:00"/>
    <x v="0"/>
    <s v="49798"/>
    <s v="892420"/>
    <x v="143"/>
    <x v="143"/>
    <s v="16856642182"/>
    <m/>
    <m/>
    <m/>
    <n v="480.22353945415932"/>
    <x v="4"/>
    <x v="5"/>
    <x v="1"/>
    <n v="0"/>
    <x v="154"/>
  </r>
  <r>
    <s v="Journal"/>
    <x v="2"/>
    <s v="Data Engineering"/>
    <s v="Data Engineering"/>
    <d v="2024-08-31T00:00:00"/>
    <x v="0"/>
    <s v="50134"/>
    <s v="892715"/>
    <x v="143"/>
    <x v="143"/>
    <s v="16856642182"/>
    <m/>
    <m/>
    <m/>
    <n v="560.2607960298526"/>
    <x v="4"/>
    <x v="5"/>
    <x v="1"/>
    <n v="0"/>
    <x v="154"/>
  </r>
  <r>
    <s v="Journal"/>
    <x v="2"/>
    <s v="Data Engineering"/>
    <s v="Data Engineering"/>
    <d v="2024-08-31T00:00:00"/>
    <x v="0"/>
    <s v="50014"/>
    <s v="892866"/>
    <x v="6"/>
    <x v="6"/>
    <s v="16716229170"/>
    <m/>
    <m/>
    <m/>
    <n v="522.24309915639833"/>
    <x v="4"/>
    <x v="29"/>
    <x v="1"/>
    <n v="0"/>
    <x v="41"/>
  </r>
  <r>
    <s v="Journal"/>
    <x v="2"/>
    <s v="Data Engineering"/>
    <s v="Data Engineering"/>
    <d v="2024-08-31T00:00:00"/>
    <x v="0"/>
    <s v="50421"/>
    <s v="893167"/>
    <x v="159"/>
    <x v="159"/>
    <s v="17692058278"/>
    <m/>
    <m/>
    <m/>
    <n v="400.1862828784661"/>
    <x v="4"/>
    <x v="78"/>
    <x v="1"/>
    <n v="0"/>
    <x v="169"/>
  </r>
  <r>
    <s v="Journal"/>
    <x v="2"/>
    <s v="Data Engineering"/>
    <s v="Data Engineering"/>
    <d v="2024-08-31T00:00:00"/>
    <x v="0"/>
    <s v="49991"/>
    <s v="892849"/>
    <x v="143"/>
    <x v="143"/>
    <s v="16856642182"/>
    <m/>
    <m/>
    <m/>
    <n v="560.2607960298526"/>
    <x v="4"/>
    <x v="5"/>
    <x v="1"/>
    <n v="0"/>
    <x v="154"/>
  </r>
  <r>
    <s v="Journal"/>
    <x v="2"/>
    <s v="Data Engineering"/>
    <s v="Data Engineering"/>
    <d v="2024-08-31T00:00:00"/>
    <x v="0"/>
    <s v="50189"/>
    <s v="893096"/>
    <x v="143"/>
    <x v="143"/>
    <s v="16856642182"/>
    <m/>
    <m/>
    <m/>
    <n v="536.24961905714463"/>
    <x v="4"/>
    <x v="5"/>
    <x v="1"/>
    <n v="0"/>
    <x v="154"/>
  </r>
  <r>
    <s v="Journal"/>
    <x v="2"/>
    <s v="Data Engineering"/>
    <s v="Data Engineering"/>
    <d v="2024-08-31T00:00:00"/>
    <x v="0"/>
    <s v="50521"/>
    <s v="892999"/>
    <x v="155"/>
    <x v="155"/>
    <s v="19584503853"/>
    <m/>
    <m/>
    <m/>
    <n v="560.2607960298526"/>
    <x v="4"/>
    <x v="5"/>
    <x v="1"/>
    <n v="0"/>
    <x v="165"/>
  </r>
  <r>
    <s v="Journal"/>
    <x v="2"/>
    <s v="Data Engineering"/>
    <s v="Data Engineering"/>
    <d v="2024-08-31T00:00:00"/>
    <x v="0"/>
    <s v="50542"/>
    <s v="893465"/>
    <x v="117"/>
    <x v="117"/>
    <s v="16977995014"/>
    <m/>
    <m/>
    <m/>
    <n v="464.21608813902071"/>
    <x v="4"/>
    <x v="69"/>
    <x v="1"/>
    <n v="0"/>
    <x v="132"/>
  </r>
  <r>
    <s v="Journal"/>
    <x v="2"/>
    <s v="Data Engineering"/>
    <s v="Data Engineering"/>
    <d v="2024-08-31T00:00:00"/>
    <x v="0"/>
    <s v="51097"/>
    <s v="894310"/>
    <x v="117"/>
    <x v="117"/>
    <s v="16977995014"/>
    <m/>
    <m/>
    <m/>
    <n v="240.11176972707966"/>
    <x v="4"/>
    <x v="69"/>
    <x v="1"/>
    <n v="0"/>
    <x v="132"/>
  </r>
  <r>
    <s v="Journal"/>
    <x v="2"/>
    <s v="Data Engineering"/>
    <s v="Data Engineering"/>
    <d v="2024-08-31T00:00:00"/>
    <x v="0"/>
    <s v="49858"/>
    <s v="892462"/>
    <x v="143"/>
    <x v="143"/>
    <s v="16856642182"/>
    <m/>
    <m/>
    <m/>
    <n v="560.2607960298526"/>
    <x v="4"/>
    <x v="5"/>
    <x v="1"/>
    <n v="0"/>
    <x v="154"/>
  </r>
  <r>
    <s v="Journal"/>
    <x v="2"/>
    <s v="Data Engineering"/>
    <s v="Data Engineering"/>
    <d v="2024-08-31T00:00:00"/>
    <x v="0"/>
    <s v="50744"/>
    <s v="893546"/>
    <x v="117"/>
    <x v="117"/>
    <s v="16977995014"/>
    <m/>
    <m/>
    <m/>
    <n v="320.14902630277288"/>
    <x v="4"/>
    <x v="69"/>
    <x v="1"/>
    <n v="0"/>
    <x v="132"/>
  </r>
  <r>
    <s v="Journal"/>
    <x v="2"/>
    <s v="Data Engineering"/>
    <s v="Data Engineering"/>
    <d v="2024-08-31T00:00:00"/>
    <x v="0"/>
    <s v="50420"/>
    <s v="893166"/>
    <x v="166"/>
    <x v="166"/>
    <s v="18262439992"/>
    <m/>
    <m/>
    <m/>
    <n v="560.2607960298526"/>
    <x v="4"/>
    <x v="5"/>
    <x v="1"/>
    <n v="0"/>
    <x v="176"/>
  </r>
  <r>
    <s v="Journal"/>
    <x v="2"/>
    <s v="Data Engineering"/>
    <s v="Data Engineering"/>
    <d v="2024-08-31T00:00:00"/>
    <x v="0"/>
    <s v="50703"/>
    <s v="893535"/>
    <x v="182"/>
    <x v="182"/>
    <s v="16973568605"/>
    <m/>
    <m/>
    <m/>
    <n v="544.25334471471388"/>
    <x v="4"/>
    <x v="75"/>
    <x v="1"/>
    <n v="0"/>
    <x v="190"/>
  </r>
  <r>
    <s v="Journal"/>
    <x v="2"/>
    <s v="Data Engineering"/>
    <s v="Data Engineering"/>
    <d v="2024-08-31T00:00:00"/>
    <x v="0"/>
    <s v="50687"/>
    <s v="893526"/>
    <x v="117"/>
    <x v="117"/>
    <s v="16977995014"/>
    <m/>
    <m/>
    <m/>
    <n v="325.1514787661298"/>
    <x v="4"/>
    <x v="69"/>
    <x v="1"/>
    <n v="0"/>
    <x v="132"/>
  </r>
  <r>
    <s v="Journal"/>
    <x v="2"/>
    <s v="Data Engineering"/>
    <s v="Data Engineering"/>
    <d v="2024-08-31T00:00:00"/>
    <x v="0"/>
    <s v="51414"/>
    <s v="894527"/>
    <x v="145"/>
    <x v="145"/>
    <s v="17806464279"/>
    <m/>
    <m/>
    <m/>
    <n v="160.07451315138644"/>
    <x v="4"/>
    <x v="16"/>
    <x v="1"/>
    <n v="0"/>
    <x v="19"/>
  </r>
  <r>
    <s v="Journal"/>
    <x v="2"/>
    <s v="Data Engineering"/>
    <s v="Data Engineering"/>
    <d v="2024-08-31T00:00:00"/>
    <x v="0"/>
    <s v="49776"/>
    <s v="892297"/>
    <x v="143"/>
    <x v="143"/>
    <s v="16856642182"/>
    <m/>
    <m/>
    <m/>
    <n v="560.2607960298526"/>
    <x v="4"/>
    <x v="5"/>
    <x v="1"/>
    <n v="0"/>
    <x v="154"/>
  </r>
  <r>
    <s v="Journal"/>
    <x v="9"/>
    <s v="Data Engineering"/>
    <s v="Data Engineering"/>
    <d v="2024-08-31T00:00:00"/>
    <x v="0"/>
    <s v="51708"/>
    <s v="901329"/>
    <x v="38"/>
    <x v="38"/>
    <s v="17735849755"/>
    <m/>
    <m/>
    <m/>
    <n v="2334.94"/>
    <x v="4"/>
    <x v="18"/>
    <x v="1"/>
    <n v="0"/>
    <x v="68"/>
  </r>
  <r>
    <s v="Journal"/>
    <x v="2"/>
    <s v="Data Engineering"/>
    <s v="Data Engineering"/>
    <d v="2024-08-31T00:00:00"/>
    <x v="0"/>
    <s v="50714"/>
    <s v="893671"/>
    <x v="182"/>
    <x v="182"/>
    <s v="16973568605"/>
    <m/>
    <m/>
    <m/>
    <n v="68.031668089339234"/>
    <x v="4"/>
    <x v="75"/>
    <x v="1"/>
    <n v="0"/>
    <x v="190"/>
  </r>
  <r>
    <s v="Journal"/>
    <x v="2"/>
    <s v="Data Engineering"/>
    <s v="Data Engineering"/>
    <d v="2024-08-31T00:00:00"/>
    <x v="0"/>
    <s v="50292"/>
    <s v="893135"/>
    <x v="156"/>
    <x v="156"/>
    <s v="17690283562"/>
    <m/>
    <m/>
    <m/>
    <n v="536.24961905714463"/>
    <x v="4"/>
    <x v="5"/>
    <x v="1"/>
    <n v="0"/>
    <x v="166"/>
  </r>
  <r>
    <s v="Journal"/>
    <x v="2"/>
    <s v="Data Engineering"/>
    <s v="Data Engineering"/>
    <d v="2024-08-31T00:00:00"/>
    <x v="0"/>
    <s v="50019"/>
    <s v="892871"/>
    <x v="143"/>
    <x v="143"/>
    <s v="16856642182"/>
    <m/>
    <m/>
    <m/>
    <n v="560.2607960298526"/>
    <x v="4"/>
    <x v="5"/>
    <x v="1"/>
    <n v="0"/>
    <x v="154"/>
  </r>
  <r>
    <s v="Journal"/>
    <x v="2"/>
    <s v="Data Engineering"/>
    <s v="Data Engineering"/>
    <d v="2024-08-31T00:00:00"/>
    <x v="0"/>
    <s v="50118"/>
    <s v="892516"/>
    <x v="164"/>
    <x v="164"/>
    <m/>
    <m/>
    <m/>
    <m/>
    <n v="312.14530064520358"/>
    <x v="4"/>
    <x v="76"/>
    <x v="1"/>
    <n v="0"/>
    <x v="174"/>
  </r>
  <r>
    <s v="Journal"/>
    <x v="2"/>
    <s v="Data Engineering"/>
    <s v="Data Engineering"/>
    <d v="2024-08-31T00:00:00"/>
    <x v="0"/>
    <s v="50895"/>
    <s v="893587"/>
    <x v="141"/>
    <x v="141"/>
    <s v="17771226635"/>
    <m/>
    <m/>
    <m/>
    <n v="392.1825572208968"/>
    <x v="4"/>
    <x v="75"/>
    <x v="1"/>
    <n v="0"/>
    <x v="152"/>
  </r>
  <r>
    <s v="Journal"/>
    <x v="2"/>
    <s v="Data Engineering"/>
    <s v="Data Engineering"/>
    <d v="2024-08-31T00:00:00"/>
    <x v="0"/>
    <s v="50606"/>
    <s v="893609"/>
    <x v="117"/>
    <x v="117"/>
    <s v="16977995014"/>
    <m/>
    <m/>
    <m/>
    <n v="210.0977985111947"/>
    <x v="4"/>
    <x v="69"/>
    <x v="1"/>
    <n v="0"/>
    <x v="132"/>
  </r>
  <r>
    <s v="Journal"/>
    <x v="2"/>
    <s v="Data Engineering"/>
    <s v="Data Engineering"/>
    <d v="2024-08-31T00:00:00"/>
    <x v="0"/>
    <s v="50102"/>
    <s v="892363"/>
    <x v="143"/>
    <x v="143"/>
    <s v="16856642182"/>
    <m/>
    <m/>
    <m/>
    <n v="480.22353945415932"/>
    <x v="4"/>
    <x v="5"/>
    <x v="1"/>
    <n v="0"/>
    <x v="154"/>
  </r>
  <r>
    <s v="Journal"/>
    <x v="2"/>
    <s v="Data Engineering"/>
    <s v="Data Engineering"/>
    <d v="2024-08-31T00:00:00"/>
    <x v="0"/>
    <s v="49932"/>
    <s v="892811"/>
    <x v="143"/>
    <x v="143"/>
    <s v="16856642182"/>
    <m/>
    <m/>
    <m/>
    <n v="536.24961905714463"/>
    <x v="4"/>
    <x v="5"/>
    <x v="1"/>
    <n v="0"/>
    <x v="154"/>
  </r>
  <r>
    <s v="Journal"/>
    <x v="2"/>
    <s v="Data Engineering"/>
    <s v="Data Engineering"/>
    <d v="2024-08-31T00:00:00"/>
    <x v="0"/>
    <s v="49908"/>
    <s v="892486"/>
    <x v="143"/>
    <x v="143"/>
    <s v="16856642182"/>
    <m/>
    <m/>
    <m/>
    <n v="320.14902630277288"/>
    <x v="4"/>
    <x v="5"/>
    <x v="1"/>
    <n v="0"/>
    <x v="154"/>
  </r>
  <r>
    <s v="Journal"/>
    <x v="9"/>
    <s v="Data Engineering"/>
    <s v="Data Engineering"/>
    <d v="2024-08-31T00:00:00"/>
    <x v="0"/>
    <s v="51729"/>
    <s v="901427"/>
    <x v="18"/>
    <x v="18"/>
    <s v="18657995555"/>
    <m/>
    <m/>
    <m/>
    <n v="140.36000000000001"/>
    <x v="4"/>
    <x v="23"/>
    <x v="1"/>
    <n v="0"/>
    <x v="52"/>
  </r>
  <r>
    <s v="Journal"/>
    <x v="2"/>
    <s v="Data Engineering"/>
    <s v="Data Engineering"/>
    <d v="2024-08-31T00:00:00"/>
    <x v="0"/>
    <s v="51384"/>
    <s v="894697"/>
    <x v="142"/>
    <x v="142"/>
    <s v="19584717835"/>
    <m/>
    <m/>
    <m/>
    <n v="560.2607960298526"/>
    <x v="4"/>
    <x v="5"/>
    <x v="1"/>
    <n v="0"/>
    <x v="153"/>
  </r>
  <r>
    <s v="Journal"/>
    <x v="2"/>
    <s v="Data Engineering"/>
    <s v="Data Engineering"/>
    <d v="2024-08-31T00:00:00"/>
    <x v="0"/>
    <s v="51333"/>
    <s v="894463"/>
    <x v="157"/>
    <x v="157"/>
    <s v="16592846934"/>
    <m/>
    <m/>
    <m/>
    <n v="240.11176972707966"/>
    <x v="4"/>
    <x v="79"/>
    <x v="1"/>
    <n v="0"/>
    <x v="167"/>
  </r>
  <r>
    <s v="Journal"/>
    <x v="2"/>
    <s v="Data Engineering"/>
    <s v="Data Engineering"/>
    <d v="2024-08-31T00:00:00"/>
    <x v="0"/>
    <s v="50972"/>
    <s v="893929"/>
    <x v="154"/>
    <x v="154"/>
    <s v="17772967350"/>
    <m/>
    <m/>
    <m/>
    <n v="376.17510590575813"/>
    <x v="4"/>
    <x v="75"/>
    <x v="1"/>
    <n v="0"/>
    <x v="164"/>
  </r>
  <r>
    <s v="Journal"/>
    <x v="2"/>
    <s v="Data Engineering"/>
    <s v="Data Engineering"/>
    <d v="2024-08-31T00:00:00"/>
    <x v="0"/>
    <s v="50291"/>
    <s v="893134"/>
    <x v="146"/>
    <x v="146"/>
    <s v="17581549176"/>
    <m/>
    <m/>
    <m/>
    <n v="160.07451315138644"/>
    <x v="4"/>
    <x v="77"/>
    <x v="1"/>
    <n v="0"/>
    <x v="156"/>
  </r>
  <r>
    <s v="Journal"/>
    <x v="2"/>
    <s v="Data Engineering"/>
    <s v="Data Engineering"/>
    <d v="2024-08-31T00:00:00"/>
    <x v="0"/>
    <s v="50568"/>
    <s v="893496"/>
    <x v="117"/>
    <x v="117"/>
    <s v="16977995014"/>
    <m/>
    <m/>
    <m/>
    <n v="340.15834044669617"/>
    <x v="4"/>
    <x v="69"/>
    <x v="1"/>
    <n v="0"/>
    <x v="132"/>
  </r>
  <r>
    <s v="Journal"/>
    <x v="2"/>
    <s v="Data Engineering"/>
    <s v="Data Engineering"/>
    <d v="2024-08-31T00:00:00"/>
    <x v="0"/>
    <s v="50923"/>
    <s v="892569"/>
    <x v="117"/>
    <x v="117"/>
    <s v="16977995014"/>
    <m/>
    <m/>
    <m/>
    <n v="320.14902630277288"/>
    <x v="4"/>
    <x v="69"/>
    <x v="1"/>
    <n v="0"/>
    <x v="132"/>
  </r>
  <r>
    <s v="Journal"/>
    <x v="2"/>
    <s v="Data Engineering"/>
    <s v="Data Engineering"/>
    <d v="2024-08-31T00:00:00"/>
    <x v="0"/>
    <s v="51432"/>
    <s v="894726"/>
    <x v="145"/>
    <x v="145"/>
    <s v="17806464279"/>
    <m/>
    <m/>
    <m/>
    <n v="180.08382729530976"/>
    <x v="4"/>
    <x v="16"/>
    <x v="1"/>
    <n v="0"/>
    <x v="19"/>
  </r>
  <r>
    <s v="Journal"/>
    <x v="2"/>
    <s v="Data Engineering"/>
    <s v="Data Engineering"/>
    <d v="2024-08-31T00:00:00"/>
    <x v="0"/>
    <s v="50599"/>
    <s v="893508"/>
    <x v="169"/>
    <x v="169"/>
    <s v="19902785076"/>
    <m/>
    <m/>
    <m/>
    <n v="536.24961905714463"/>
    <x v="4"/>
    <x v="5"/>
    <x v="1"/>
    <n v="0"/>
    <x v="179"/>
  </r>
  <r>
    <s v="Journal"/>
    <x v="2"/>
    <s v="Data Engineering"/>
    <s v="Data Engineering"/>
    <d v="2024-08-31T00:00:00"/>
    <x v="0"/>
    <s v="50581"/>
    <s v="893596"/>
    <x v="117"/>
    <x v="117"/>
    <s v="16977995014"/>
    <m/>
    <m/>
    <m/>
    <n v="464.21608813902071"/>
    <x v="4"/>
    <x v="69"/>
    <x v="1"/>
    <n v="0"/>
    <x v="132"/>
  </r>
  <r>
    <s v="Journal"/>
    <x v="2"/>
    <s v="Data Engineering"/>
    <s v="Data Engineering"/>
    <d v="2024-08-31T00:00:00"/>
    <x v="0"/>
    <s v="50424"/>
    <s v="893285"/>
    <x v="166"/>
    <x v="166"/>
    <s v="18262439992"/>
    <m/>
    <m/>
    <m/>
    <n v="504.23471642686729"/>
    <x v="4"/>
    <x v="5"/>
    <x v="1"/>
    <n v="0"/>
    <x v="176"/>
  </r>
  <r>
    <s v="Journal"/>
    <x v="1"/>
    <s v="Data Engineering"/>
    <s v="Data Engineering"/>
    <d v="2024-08-31T00:00:00"/>
    <x v="0"/>
    <s v="49540"/>
    <s v="890023"/>
    <x v="171"/>
    <x v="171"/>
    <m/>
    <m/>
    <m/>
    <m/>
    <n v="1483.2875405691398"/>
    <x v="1"/>
    <x v="6"/>
    <x v="1"/>
    <n v="0"/>
    <x v="181"/>
  </r>
  <r>
    <s v="Journal"/>
    <x v="2"/>
    <s v="Data Engineering"/>
    <s v="Data Engineering"/>
    <d v="2024-08-31T00:00:00"/>
    <x v="0"/>
    <s v="51104"/>
    <s v="894316"/>
    <x v="147"/>
    <x v="147"/>
    <s v="17772859452"/>
    <m/>
    <m/>
    <m/>
    <n v="520.2421677420059"/>
    <x v="4"/>
    <x v="75"/>
    <x v="1"/>
    <n v="0"/>
    <x v="157"/>
  </r>
  <r>
    <s v="Journal"/>
    <x v="2"/>
    <s v="Data Engineering"/>
    <s v="Data Engineering"/>
    <d v="2024-08-31T00:00:00"/>
    <x v="0"/>
    <s v="51295"/>
    <s v="894188"/>
    <x v="157"/>
    <x v="157"/>
    <s v="16592846934"/>
    <m/>
    <m/>
    <m/>
    <n v="240.11176972707966"/>
    <x v="4"/>
    <x v="79"/>
    <x v="1"/>
    <n v="0"/>
    <x v="167"/>
  </r>
  <r>
    <s v="Journal"/>
    <x v="2"/>
    <s v="Data Engineering"/>
    <s v="Data Engineering"/>
    <d v="2024-08-31T00:00:00"/>
    <x v="0"/>
    <s v="51164"/>
    <s v="894151"/>
    <x v="117"/>
    <x v="117"/>
    <s v="16977995014"/>
    <m/>
    <m/>
    <m/>
    <n v="360.16765459061952"/>
    <x v="4"/>
    <x v="69"/>
    <x v="1"/>
    <n v="0"/>
    <x v="132"/>
  </r>
  <r>
    <s v="Journal"/>
    <x v="2"/>
    <s v="Data Engineering"/>
    <s v="Data Engineering"/>
    <d v="2024-08-31T00:00:00"/>
    <x v="0"/>
    <s v="50609"/>
    <s v="893612"/>
    <x v="117"/>
    <x v="117"/>
    <s v="16977995014"/>
    <m/>
    <m/>
    <m/>
    <n v="360.16765459061952"/>
    <x v="4"/>
    <x v="69"/>
    <x v="1"/>
    <n v="0"/>
    <x v="132"/>
  </r>
  <r>
    <s v="Journal"/>
    <x v="2"/>
    <s v="Data Engineering"/>
    <s v="Data Engineering"/>
    <d v="2024-08-31T00:00:00"/>
    <x v="0"/>
    <s v="50602"/>
    <s v="893605"/>
    <x v="117"/>
    <x v="117"/>
    <s v="16977995014"/>
    <m/>
    <m/>
    <m/>
    <n v="79.036914795873145"/>
    <x v="4"/>
    <x v="69"/>
    <x v="1"/>
    <n v="0"/>
    <x v="132"/>
  </r>
  <r>
    <s v="Journal"/>
    <x v="2"/>
    <s v="Data Engineering"/>
    <s v="Data Engineering"/>
    <d v="2024-08-31T00:00:00"/>
    <x v="0"/>
    <s v="49762"/>
    <s v="892398"/>
    <x v="143"/>
    <x v="143"/>
    <s v="16856642182"/>
    <m/>
    <m/>
    <m/>
    <n v="320.14902630277288"/>
    <x v="4"/>
    <x v="5"/>
    <x v="1"/>
    <n v="0"/>
    <x v="154"/>
  </r>
  <r>
    <s v="Journal"/>
    <x v="2"/>
    <s v="Data Engineering"/>
    <s v="Data Engineering"/>
    <d v="2024-08-31T00:00:00"/>
    <x v="0"/>
    <s v="51357"/>
    <s v="894477"/>
    <x v="157"/>
    <x v="157"/>
    <s v="16592846934"/>
    <m/>
    <m/>
    <m/>
    <n v="270.12574094296463"/>
    <x v="4"/>
    <x v="79"/>
    <x v="1"/>
    <n v="0"/>
    <x v="167"/>
  </r>
  <r>
    <s v="Journal"/>
    <x v="9"/>
    <s v="Data Engineering"/>
    <s v="Data Engineering"/>
    <d v="2024-08-31T00:00:00"/>
    <x v="0"/>
    <s v="51570"/>
    <s v="898345"/>
    <x v="20"/>
    <x v="20"/>
    <s v="20194098727"/>
    <m/>
    <m/>
    <m/>
    <n v="29064"/>
    <x v="4"/>
    <x v="3"/>
    <x v="1"/>
    <n v="0"/>
    <x v="54"/>
  </r>
  <r>
    <s v="Journal"/>
    <x v="2"/>
    <s v="Data Engineering"/>
    <s v="Data Engineering"/>
    <d v="2024-08-31T00:00:00"/>
    <x v="0"/>
    <s v="50138"/>
    <s v="892934"/>
    <x v="143"/>
    <x v="143"/>
    <s v="16856642182"/>
    <m/>
    <m/>
    <m/>
    <n v="480.22353945415932"/>
    <x v="4"/>
    <x v="5"/>
    <x v="1"/>
    <n v="0"/>
    <x v="154"/>
  </r>
  <r>
    <s v="Journal"/>
    <x v="2"/>
    <s v="Data Engineering"/>
    <s v="Data Engineering"/>
    <d v="2024-08-31T00:00:00"/>
    <x v="0"/>
    <s v="50847"/>
    <s v="893753"/>
    <x v="141"/>
    <x v="141"/>
    <s v="17771226635"/>
    <m/>
    <m/>
    <m/>
    <n v="392.1825572208968"/>
    <x v="4"/>
    <x v="75"/>
    <x v="1"/>
    <n v="0"/>
    <x v="152"/>
  </r>
  <r>
    <s v="Journal"/>
    <x v="9"/>
    <s v="Data Engineering"/>
    <s v="Data Engineering"/>
    <d v="2024-08-31T00:00:00"/>
    <x v="0"/>
    <s v="51812"/>
    <s v="901600"/>
    <x v="71"/>
    <x v="71"/>
    <s v="15705783145"/>
    <m/>
    <m/>
    <m/>
    <n v="75380"/>
    <x v="4"/>
    <x v="17"/>
    <x v="1"/>
    <n v="0"/>
    <x v="21"/>
  </r>
  <r>
    <s v="Journal"/>
    <x v="2"/>
    <s v="Data Engineering"/>
    <s v="Data Engineering"/>
    <d v="2024-08-31T00:00:00"/>
    <x v="0"/>
    <s v="50999"/>
    <s v="893953"/>
    <x v="154"/>
    <x v="154"/>
    <s v="17772967350"/>
    <m/>
    <m/>
    <m/>
    <n v="376.17510590575813"/>
    <x v="4"/>
    <x v="75"/>
    <x v="1"/>
    <n v="0"/>
    <x v="164"/>
  </r>
  <r>
    <s v="Journal"/>
    <x v="2"/>
    <s v="Data Engineering"/>
    <s v="Data Engineering"/>
    <d v="2024-08-31T00:00:00"/>
    <x v="0"/>
    <s v="50808"/>
    <s v="893723"/>
    <x v="141"/>
    <x v="141"/>
    <s v="17771226635"/>
    <m/>
    <m/>
    <m/>
    <n v="448.20863682388205"/>
    <x v="4"/>
    <x v="75"/>
    <x v="1"/>
    <n v="0"/>
    <x v="152"/>
  </r>
  <r>
    <s v="Journal"/>
    <x v="2"/>
    <s v="Data Engineering"/>
    <s v="Data Engineering"/>
    <d v="2024-08-31T00:00:00"/>
    <x v="0"/>
    <s v="51273"/>
    <s v="894172"/>
    <x v="117"/>
    <x v="117"/>
    <s v="16977995014"/>
    <m/>
    <m/>
    <m/>
    <n v="360.16765459061952"/>
    <x v="4"/>
    <x v="69"/>
    <x v="1"/>
    <n v="0"/>
    <x v="132"/>
  </r>
  <r>
    <s v="Journal"/>
    <x v="2"/>
    <s v="Data Engineering"/>
    <s v="Data Engineering"/>
    <d v="2024-08-31T00:00:00"/>
    <x v="0"/>
    <s v="50574"/>
    <s v="893488"/>
    <x v="117"/>
    <x v="117"/>
    <s v="16977995014"/>
    <m/>
    <m/>
    <m/>
    <n v="360.16765459061952"/>
    <x v="4"/>
    <x v="69"/>
    <x v="1"/>
    <n v="0"/>
    <x v="132"/>
  </r>
  <r>
    <s v="Journal"/>
    <x v="2"/>
    <s v="Data Engineering"/>
    <s v="Data Engineering"/>
    <d v="2024-08-31T00:00:00"/>
    <x v="0"/>
    <s v="49898"/>
    <s v="892510"/>
    <x v="143"/>
    <x v="143"/>
    <s v="16856642182"/>
    <m/>
    <m/>
    <m/>
    <n v="268.12480952857231"/>
    <x v="4"/>
    <x v="5"/>
    <x v="1"/>
    <n v="0"/>
    <x v="154"/>
  </r>
  <r>
    <s v="Journal"/>
    <x v="2"/>
    <s v="Data Engineering"/>
    <s v="Data Engineering"/>
    <d v="2024-08-31T00:00:00"/>
    <x v="0"/>
    <s v="51144"/>
    <s v="894337"/>
    <x v="168"/>
    <x v="168"/>
    <s v="17772618578"/>
    <m/>
    <m/>
    <m/>
    <n v="560.2607960298526"/>
    <x v="4"/>
    <x v="75"/>
    <x v="1"/>
    <n v="0"/>
    <x v="178"/>
  </r>
  <r>
    <s v="Journal"/>
    <x v="2"/>
    <s v="Data Engineering"/>
    <s v="Data Engineering"/>
    <d v="2024-08-31T00:00:00"/>
    <x v="0"/>
    <s v="50963"/>
    <s v="893922"/>
    <x v="154"/>
    <x v="154"/>
    <s v="17772967350"/>
    <m/>
    <m/>
    <m/>
    <n v="376.17510590575813"/>
    <x v="4"/>
    <x v="75"/>
    <x v="1"/>
    <n v="0"/>
    <x v="164"/>
  </r>
  <r>
    <s v="Journal"/>
    <x v="2"/>
    <s v="Data Engineering"/>
    <s v="Data Engineering"/>
    <d v="2024-08-31T00:00:00"/>
    <x v="0"/>
    <s v="51291"/>
    <s v="894184"/>
    <x v="157"/>
    <x v="157"/>
    <s v="16592846934"/>
    <m/>
    <m/>
    <m/>
    <n v="520.2421677420059"/>
    <x v="4"/>
    <x v="79"/>
    <x v="1"/>
    <n v="0"/>
    <x v="167"/>
  </r>
  <r>
    <s v="Journal"/>
    <x v="2"/>
    <s v="Data Engineering"/>
    <s v="Data Engineering"/>
    <d v="2024-08-31T00:00:00"/>
    <x v="0"/>
    <s v="51146"/>
    <s v="894339"/>
    <x v="117"/>
    <x v="117"/>
    <s v="16977995014"/>
    <m/>
    <m/>
    <m/>
    <n v="464.21608813902071"/>
    <x v="4"/>
    <x v="69"/>
    <x v="1"/>
    <n v="0"/>
    <x v="132"/>
  </r>
  <r>
    <s v="Journal"/>
    <x v="1"/>
    <s v="Data Engineering"/>
    <s v="Data Engineering"/>
    <d v="2024-08-31T00:00:00"/>
    <x v="0"/>
    <s v="52168"/>
    <s v="913921"/>
    <x v="0"/>
    <x v="0"/>
    <m/>
    <s v="ICC 1166 ICC in Montevideo represents Blend360 : Fedefarma: Landing Zone Assessment &amp; Recommendation Phase"/>
    <m/>
    <s v="TopSide Management Book Elim related to project ICC 1343 FEDERACIÃƒâ€œ FARMACÃƒË†UTICA, S.C.C.L : Landing Zone Implementation Phase"/>
    <n v="-27353.298692932163"/>
    <x v="1"/>
    <x v="16"/>
    <x v="1"/>
    <s v="ICC 1166 ICC in Montevideo represents Blend360 : Fedefarma: Landing Zone Assessment &amp; Recommendation Phase"/>
    <x v="17"/>
  </r>
  <r>
    <s v="Journal"/>
    <x v="2"/>
    <s v="Data Engineering"/>
    <s v="Data Engineering"/>
    <d v="2024-08-31T00:00:00"/>
    <x v="0"/>
    <s v="50012"/>
    <s v="892864"/>
    <x v="6"/>
    <x v="6"/>
    <s v="16716229170"/>
    <m/>
    <m/>
    <m/>
    <n v="496.23099076929799"/>
    <x v="4"/>
    <x v="29"/>
    <x v="1"/>
    <n v="0"/>
    <x v="41"/>
  </r>
  <r>
    <s v="Journal"/>
    <x v="2"/>
    <s v="Data Engineering"/>
    <s v="Data Engineering"/>
    <d v="2024-08-31T00:00:00"/>
    <x v="0"/>
    <s v="50171"/>
    <s v="892390"/>
    <x v="144"/>
    <x v="144"/>
    <s v="17583740188"/>
    <m/>
    <m/>
    <m/>
    <n v="258.12015245661064"/>
    <x v="4"/>
    <x v="76"/>
    <x v="1"/>
    <n v="0"/>
    <x v="155"/>
  </r>
  <r>
    <s v="Journal"/>
    <x v="2"/>
    <s v="Data Engineering"/>
    <s v="Data Engineering"/>
    <d v="2024-08-31T00:00:00"/>
    <x v="0"/>
    <s v="50129"/>
    <s v="892376"/>
    <x v="164"/>
    <x v="164"/>
    <m/>
    <m/>
    <m/>
    <m/>
    <n v="312.14530064520358"/>
    <x v="4"/>
    <x v="76"/>
    <x v="1"/>
    <n v="0"/>
    <x v="174"/>
  </r>
  <r>
    <s v="Journal"/>
    <x v="2"/>
    <s v="Data Engineering"/>
    <s v="Data Engineering"/>
    <d v="2024-08-31T00:00:00"/>
    <x v="0"/>
    <s v="50906"/>
    <s v="893787"/>
    <x v="141"/>
    <x v="141"/>
    <s v="17771226635"/>
    <m/>
    <m/>
    <m/>
    <n v="630.29339553358409"/>
    <x v="4"/>
    <x v="75"/>
    <x v="1"/>
    <n v="0"/>
    <x v="152"/>
  </r>
  <r>
    <s v="Journal"/>
    <x v="2"/>
    <s v="Data Engineering"/>
    <s v="Data Engineering"/>
    <d v="2024-08-31T00:00:00"/>
    <x v="0"/>
    <s v="49971"/>
    <s v="892835"/>
    <x v="143"/>
    <x v="143"/>
    <s v="16856642182"/>
    <m/>
    <m/>
    <m/>
    <n v="560.2607960298526"/>
    <x v="4"/>
    <x v="5"/>
    <x v="1"/>
    <n v="0"/>
    <x v="154"/>
  </r>
  <r>
    <s v="Journal"/>
    <x v="2"/>
    <s v="Data Engineering"/>
    <s v="Data Engineering"/>
    <d v="2024-08-31T00:00:00"/>
    <x v="0"/>
    <s v="51404"/>
    <s v="894521"/>
    <x v="145"/>
    <x v="145"/>
    <s v="17806464279"/>
    <m/>
    <m/>
    <m/>
    <n v="180.08382729530976"/>
    <x v="4"/>
    <x v="16"/>
    <x v="1"/>
    <n v="0"/>
    <x v="19"/>
  </r>
  <r>
    <s v="Journal"/>
    <x v="2"/>
    <s v="Data Engineering"/>
    <s v="Data Engineering"/>
    <d v="2024-08-31T00:00:00"/>
    <x v="0"/>
    <s v="49832"/>
    <s v="892444"/>
    <x v="143"/>
    <x v="143"/>
    <s v="16856642182"/>
    <m/>
    <m/>
    <m/>
    <n v="560.2607960298526"/>
    <x v="4"/>
    <x v="5"/>
    <x v="1"/>
    <n v="0"/>
    <x v="154"/>
  </r>
  <r>
    <s v="Journal"/>
    <x v="2"/>
    <s v="Data Engineering"/>
    <s v="Data Engineering"/>
    <d v="2024-08-31T00:00:00"/>
    <x v="0"/>
    <s v="50135"/>
    <s v="892992"/>
    <x v="164"/>
    <x v="164"/>
    <m/>
    <m/>
    <m/>
    <m/>
    <n v="312.14530064520358"/>
    <x v="4"/>
    <x v="76"/>
    <x v="1"/>
    <n v="0"/>
    <x v="174"/>
  </r>
  <r>
    <s v="Journal"/>
    <x v="2"/>
    <s v="Data Engineering"/>
    <s v="Data Engineering"/>
    <d v="2024-08-31T00:00:00"/>
    <x v="0"/>
    <s v="49989"/>
    <s v="892848"/>
    <x v="6"/>
    <x v="6"/>
    <s v="16716229170"/>
    <m/>
    <m/>
    <m/>
    <n v="400.1862828784661"/>
    <x v="4"/>
    <x v="29"/>
    <x v="1"/>
    <n v="0"/>
    <x v="41"/>
  </r>
  <r>
    <s v="Journal"/>
    <x v="2"/>
    <s v="Data Engineering"/>
    <s v="Data Engineering"/>
    <d v="2024-08-31T00:00:00"/>
    <x v="0"/>
    <s v="51210"/>
    <s v="894389"/>
    <x v="117"/>
    <x v="117"/>
    <s v="16977995014"/>
    <m/>
    <m/>
    <m/>
    <n v="280.1303980149263"/>
    <x v="4"/>
    <x v="69"/>
    <x v="1"/>
    <n v="0"/>
    <x v="132"/>
  </r>
  <r>
    <s v="Journal"/>
    <x v="2"/>
    <s v="Data Engineering"/>
    <s v="Data Engineering"/>
    <d v="2024-08-31T00:00:00"/>
    <x v="0"/>
    <s v="50326"/>
    <s v="893237"/>
    <x v="149"/>
    <x v="149"/>
    <s v="17001841791"/>
    <m/>
    <m/>
    <m/>
    <n v="520.2421677420059"/>
    <x v="4"/>
    <x v="78"/>
    <x v="1"/>
    <n v="0"/>
    <x v="159"/>
  </r>
  <r>
    <s v="Journal"/>
    <x v="2"/>
    <s v="Data Engineering"/>
    <s v="Data Engineering"/>
    <d v="2024-08-31T00:00:00"/>
    <x v="0"/>
    <s v="50277"/>
    <s v="893209"/>
    <x v="146"/>
    <x v="146"/>
    <s v="17581549176"/>
    <m/>
    <m/>
    <m/>
    <n v="280.1303980149263"/>
    <x v="4"/>
    <x v="77"/>
    <x v="1"/>
    <n v="0"/>
    <x v="156"/>
  </r>
  <r>
    <s v="Journal"/>
    <x v="2"/>
    <s v="Data Engineering"/>
    <s v="Data Engineering"/>
    <d v="2024-08-31T00:00:00"/>
    <x v="0"/>
    <s v="51277"/>
    <s v="894176"/>
    <x v="157"/>
    <x v="157"/>
    <s v="16592846934"/>
    <m/>
    <m/>
    <m/>
    <n v="270.12574094296463"/>
    <x v="4"/>
    <x v="79"/>
    <x v="1"/>
    <n v="0"/>
    <x v="167"/>
  </r>
  <r>
    <s v="Journal"/>
    <x v="2"/>
    <s v="Data Engineering"/>
    <s v="Data Engineering"/>
    <d v="2024-08-31T00:00:00"/>
    <x v="0"/>
    <s v="51207"/>
    <s v="894386"/>
    <x v="117"/>
    <x v="117"/>
    <s v="16977995014"/>
    <m/>
    <m/>
    <m/>
    <n v="79.036914795873145"/>
    <x v="4"/>
    <x v="69"/>
    <x v="1"/>
    <n v="0"/>
    <x v="132"/>
  </r>
  <r>
    <s v="Journal"/>
    <x v="2"/>
    <s v="Data Engineering"/>
    <s v="Data Engineering"/>
    <d v="2024-08-31T00:00:00"/>
    <x v="0"/>
    <s v="51160"/>
    <s v="894351"/>
    <x v="117"/>
    <x v="117"/>
    <s v="16977995014"/>
    <m/>
    <m/>
    <m/>
    <n v="320.14902630277288"/>
    <x v="4"/>
    <x v="69"/>
    <x v="1"/>
    <n v="0"/>
    <x v="132"/>
  </r>
  <r>
    <s v="Journal"/>
    <x v="2"/>
    <s v="Data Engineering"/>
    <s v="Data Engineering"/>
    <d v="2024-08-31T00:00:00"/>
    <x v="0"/>
    <s v="50384"/>
    <s v="892728"/>
    <x v="165"/>
    <x v="165"/>
    <s v="17001802020"/>
    <m/>
    <m/>
    <m/>
    <n v="408.19000853603541"/>
    <x v="4"/>
    <x v="78"/>
    <x v="1"/>
    <n v="0"/>
    <x v="175"/>
  </r>
  <r>
    <s v="Journal"/>
    <x v="2"/>
    <s v="Data Engineering"/>
    <s v="Data Engineering"/>
    <d v="2024-08-31T00:00:00"/>
    <x v="0"/>
    <s v="50996"/>
    <s v="893950"/>
    <x v="117"/>
    <x v="117"/>
    <s v="16977995014"/>
    <m/>
    <m/>
    <m/>
    <n v="464.21608813902071"/>
    <x v="4"/>
    <x v="69"/>
    <x v="1"/>
    <n v="0"/>
    <x v="132"/>
  </r>
  <r>
    <s v="Journal"/>
    <x v="2"/>
    <s v="Data Engineering"/>
    <s v="Data Engineering"/>
    <d v="2024-08-31T00:00:00"/>
    <x v="0"/>
    <s v="51018"/>
    <s v="894108"/>
    <x v="117"/>
    <x v="117"/>
    <s v="16977995014"/>
    <m/>
    <m/>
    <m/>
    <n v="425.19804948574631"/>
    <x v="4"/>
    <x v="69"/>
    <x v="1"/>
    <n v="0"/>
    <x v="132"/>
  </r>
  <r>
    <s v="Journal"/>
    <x v="9"/>
    <s v="Data Engineering"/>
    <s v="Data Engineering"/>
    <d v="2024-08-31T00:00:00"/>
    <x v="0"/>
    <s v="51736"/>
    <s v="901347"/>
    <x v="18"/>
    <x v="18"/>
    <s v="18657995555"/>
    <m/>
    <m/>
    <m/>
    <n v="2.35"/>
    <x v="4"/>
    <x v="23"/>
    <x v="1"/>
    <n v="0"/>
    <x v="52"/>
  </r>
  <r>
    <s v="Journal"/>
    <x v="2"/>
    <s v="Data Engineering"/>
    <s v="Data Engineering"/>
    <d v="2024-08-31T00:00:00"/>
    <x v="0"/>
    <s v="51362"/>
    <s v="894481"/>
    <x v="157"/>
    <x v="157"/>
    <s v="16592846934"/>
    <m/>
    <m/>
    <m/>
    <n v="360.16765459061952"/>
    <x v="4"/>
    <x v="79"/>
    <x v="1"/>
    <n v="0"/>
    <x v="167"/>
  </r>
  <r>
    <s v="Journal"/>
    <x v="2"/>
    <s v="Data Engineering"/>
    <s v="Data Engineering"/>
    <d v="2024-08-31T00:00:00"/>
    <x v="0"/>
    <s v="51131"/>
    <s v="894327"/>
    <x v="168"/>
    <x v="168"/>
    <s v="17772618578"/>
    <m/>
    <m/>
    <m/>
    <n v="630.29339553358409"/>
    <x v="4"/>
    <x v="75"/>
    <x v="1"/>
    <n v="0"/>
    <x v="178"/>
  </r>
  <r>
    <s v="Journal"/>
    <x v="2"/>
    <s v="Data Engineering"/>
    <s v="Data Engineering"/>
    <d v="2024-08-31T00:00:00"/>
    <x v="0"/>
    <s v="50789"/>
    <s v="892740"/>
    <x v="117"/>
    <x v="117"/>
    <s v="16977995014"/>
    <m/>
    <m/>
    <m/>
    <n v="320.14902630277288"/>
    <x v="4"/>
    <x v="69"/>
    <x v="1"/>
    <n v="0"/>
    <x v="132"/>
  </r>
  <r>
    <s v="Journal"/>
    <x v="2"/>
    <s v="Data Engineering"/>
    <s v="Data Engineering"/>
    <d v="2024-08-31T00:00:00"/>
    <x v="0"/>
    <s v="50908"/>
    <s v="893789"/>
    <x v="141"/>
    <x v="141"/>
    <s v="17771226635"/>
    <m/>
    <m/>
    <m/>
    <n v="448.20863682388205"/>
    <x v="4"/>
    <x v="75"/>
    <x v="1"/>
    <n v="0"/>
    <x v="152"/>
  </r>
  <r>
    <s v="Journal"/>
    <x v="2"/>
    <s v="Data Engineering"/>
    <s v="Data Engineering"/>
    <d v="2024-08-31T00:00:00"/>
    <x v="0"/>
    <s v="51412"/>
    <s v="894715"/>
    <x v="145"/>
    <x v="145"/>
    <s v="17806464279"/>
    <m/>
    <m/>
    <m/>
    <n v="180.08382729530976"/>
    <x v="4"/>
    <x v="16"/>
    <x v="1"/>
    <n v="0"/>
    <x v="19"/>
  </r>
  <r>
    <s v="Journal"/>
    <x v="2"/>
    <s v="Data Engineering"/>
    <s v="Data Engineering"/>
    <d v="2024-08-31T00:00:00"/>
    <x v="0"/>
    <s v="51151"/>
    <s v="894342"/>
    <x v="168"/>
    <x v="168"/>
    <s v="17772618578"/>
    <m/>
    <m/>
    <m/>
    <n v="560.2607960298526"/>
    <x v="4"/>
    <x v="75"/>
    <x v="1"/>
    <n v="0"/>
    <x v="178"/>
  </r>
  <r>
    <s v="Journal"/>
    <x v="2"/>
    <s v="Data Engineering"/>
    <s v="Data Engineering"/>
    <d v="2024-08-31T00:00:00"/>
    <x v="0"/>
    <s v="50394"/>
    <s v="893267"/>
    <x v="150"/>
    <x v="150"/>
    <s v="17485557310"/>
    <m/>
    <m/>
    <m/>
    <n v="560.2607960298526"/>
    <x v="4"/>
    <x v="5"/>
    <x v="1"/>
    <n v="0"/>
    <x v="160"/>
  </r>
  <r>
    <s v="Journal"/>
    <x v="2"/>
    <s v="Data Engineering"/>
    <s v="Data Engineering"/>
    <d v="2024-08-31T00:00:00"/>
    <x v="0"/>
    <s v="49768"/>
    <s v="892295"/>
    <x v="143"/>
    <x v="143"/>
    <s v="16856642182"/>
    <m/>
    <m/>
    <m/>
    <n v="536.24961905714463"/>
    <x v="4"/>
    <x v="5"/>
    <x v="1"/>
    <n v="0"/>
    <x v="154"/>
  </r>
  <r>
    <s v="Journal"/>
    <x v="2"/>
    <s v="Data Engineering"/>
    <s v="Data Engineering"/>
    <d v="2024-08-31T00:00:00"/>
    <x v="0"/>
    <s v="51061"/>
    <s v="893988"/>
    <x v="117"/>
    <x v="117"/>
    <s v="16977995014"/>
    <m/>
    <m/>
    <m/>
    <n v="464.21608813902071"/>
    <x v="4"/>
    <x v="69"/>
    <x v="1"/>
    <n v="0"/>
    <x v="132"/>
  </r>
  <r>
    <s v="Journal"/>
    <x v="2"/>
    <s v="Data Engineering"/>
    <s v="Data Engineering"/>
    <d v="2024-08-31T00:00:00"/>
    <x v="0"/>
    <s v="49886"/>
    <s v="892322"/>
    <x v="143"/>
    <x v="143"/>
    <s v="16856642182"/>
    <m/>
    <m/>
    <m/>
    <n v="320.14902630277288"/>
    <x v="4"/>
    <x v="5"/>
    <x v="1"/>
    <n v="0"/>
    <x v="154"/>
  </r>
  <r>
    <s v="Journal"/>
    <x v="2"/>
    <s v="Data Engineering"/>
    <s v="Data Engineering"/>
    <d v="2024-08-31T00:00:00"/>
    <x v="0"/>
    <s v="51078"/>
    <s v="894128"/>
    <x v="117"/>
    <x v="117"/>
    <s v="16977995014"/>
    <m/>
    <m/>
    <m/>
    <n v="432.20118550874338"/>
    <x v="4"/>
    <x v="69"/>
    <x v="1"/>
    <n v="0"/>
    <x v="132"/>
  </r>
  <r>
    <s v="Journal"/>
    <x v="2"/>
    <s v="Data Engineering"/>
    <s v="Data Engineering"/>
    <d v="2024-08-31T00:00:00"/>
    <x v="0"/>
    <s v="51007"/>
    <s v="894097"/>
    <x v="154"/>
    <x v="154"/>
    <s v="17772967350"/>
    <m/>
    <m/>
    <m/>
    <n v="180.08382729530976"/>
    <x v="4"/>
    <x v="75"/>
    <x v="1"/>
    <n v="0"/>
    <x v="164"/>
  </r>
  <r>
    <s v="Journal"/>
    <x v="2"/>
    <s v="Data Engineering"/>
    <s v="Data Engineering"/>
    <d v="2024-08-31T00:00:00"/>
    <x v="0"/>
    <s v="50231"/>
    <s v="893109"/>
    <x v="161"/>
    <x v="161"/>
    <s v="17001844665"/>
    <m/>
    <m/>
    <m/>
    <n v="240.11176972707966"/>
    <x v="4"/>
    <x v="77"/>
    <x v="1"/>
    <n v="0"/>
    <x v="171"/>
  </r>
  <r>
    <s v="Journal"/>
    <x v="2"/>
    <s v="Data Engineering"/>
    <s v="Data Engineering"/>
    <d v="2024-08-31T00:00:00"/>
    <x v="0"/>
    <s v="51251"/>
    <s v="894418"/>
    <x v="117"/>
    <x v="117"/>
    <s v="16977995014"/>
    <m/>
    <m/>
    <m/>
    <n v="320.14902630277288"/>
    <x v="4"/>
    <x v="69"/>
    <x v="1"/>
    <n v="0"/>
    <x v="132"/>
  </r>
  <r>
    <s v="Journal"/>
    <x v="2"/>
    <s v="Data Engineering"/>
    <s v="Data Engineering"/>
    <d v="2024-08-31T00:00:00"/>
    <x v="0"/>
    <s v="49841"/>
    <s v="892446"/>
    <x v="6"/>
    <x v="6"/>
    <s v="16716229170"/>
    <m/>
    <m/>
    <m/>
    <n v="400.1862828784661"/>
    <x v="4"/>
    <x v="29"/>
    <x v="1"/>
    <n v="0"/>
    <x v="41"/>
  </r>
  <r>
    <s v="Journal"/>
    <x v="2"/>
    <s v="Data Engineering"/>
    <s v="Data Engineering"/>
    <d v="2024-08-31T00:00:00"/>
    <x v="0"/>
    <s v="51216"/>
    <s v="894158"/>
    <x v="117"/>
    <x v="117"/>
    <s v="16977995014"/>
    <m/>
    <m/>
    <m/>
    <n v="480.22353945415932"/>
    <x v="4"/>
    <x v="69"/>
    <x v="1"/>
    <n v="0"/>
    <x v="132"/>
  </r>
  <r>
    <s v="Journal"/>
    <x v="2"/>
    <s v="Data Engineering"/>
    <s v="Data Engineering"/>
    <d v="2024-08-31T00:00:00"/>
    <x v="0"/>
    <s v="51281"/>
    <s v="894178"/>
    <x v="157"/>
    <x v="157"/>
    <s v="16592846934"/>
    <m/>
    <m/>
    <m/>
    <n v="360.16765459061952"/>
    <x v="4"/>
    <x v="79"/>
    <x v="1"/>
    <n v="0"/>
    <x v="167"/>
  </r>
  <r>
    <s v="Journal"/>
    <x v="2"/>
    <s v="Data Engineering"/>
    <s v="Data Engineering"/>
    <d v="2024-08-31T00:00:00"/>
    <x v="0"/>
    <s v="51118"/>
    <s v="894319"/>
    <x v="117"/>
    <x v="117"/>
    <s v="16977995014"/>
    <m/>
    <m/>
    <m/>
    <n v="464.21608813902071"/>
    <x v="4"/>
    <x v="69"/>
    <x v="1"/>
    <n v="0"/>
    <x v="132"/>
  </r>
  <r>
    <s v="Journal"/>
    <x v="2"/>
    <s v="Data Engineering"/>
    <s v="Data Engineering"/>
    <d v="2024-08-31T00:00:00"/>
    <x v="0"/>
    <s v="51089"/>
    <s v="894302"/>
    <x v="147"/>
    <x v="147"/>
    <s v="17772859452"/>
    <m/>
    <m/>
    <m/>
    <n v="567.26417990760183"/>
    <x v="4"/>
    <x v="75"/>
    <x v="1"/>
    <n v="0"/>
    <x v="157"/>
  </r>
  <r>
    <s v="Journal"/>
    <x v="9"/>
    <s v="Data Engineering"/>
    <s v="Data Engineering"/>
    <d v="2024-08-31T00:00:00"/>
    <x v="0"/>
    <s v="51705"/>
    <s v="901326"/>
    <x v="172"/>
    <x v="172"/>
    <s v="17581057915"/>
    <m/>
    <m/>
    <m/>
    <n v="3.05"/>
    <x v="4"/>
    <x v="81"/>
    <x v="1"/>
    <n v="0"/>
    <x v="182"/>
  </r>
  <r>
    <s v="Journal"/>
    <x v="2"/>
    <s v="Data Engineering"/>
    <s v="Data Engineering"/>
    <d v="2024-08-31T00:00:00"/>
    <x v="0"/>
    <s v="51060"/>
    <s v="893987"/>
    <x v="147"/>
    <x v="147"/>
    <s v="17772859452"/>
    <m/>
    <m/>
    <m/>
    <n v="520.2421677420059"/>
    <x v="4"/>
    <x v="75"/>
    <x v="1"/>
    <n v="0"/>
    <x v="157"/>
  </r>
  <r>
    <s v="Journal"/>
    <x v="2"/>
    <s v="Data Engineering"/>
    <s v="Data Engineering"/>
    <d v="2024-08-31T00:00:00"/>
    <x v="0"/>
    <s v="50516"/>
    <s v="893450"/>
    <x v="155"/>
    <x v="155"/>
    <s v="19584503853"/>
    <m/>
    <m/>
    <m/>
    <n v="520.2421677420059"/>
    <x v="4"/>
    <x v="5"/>
    <x v="1"/>
    <n v="0"/>
    <x v="165"/>
  </r>
  <r>
    <s v="Journal"/>
    <x v="2"/>
    <s v="Data Engineering"/>
    <s v="Data Engineering"/>
    <d v="2024-08-31T00:00:00"/>
    <x v="0"/>
    <s v="50380"/>
    <s v="893260"/>
    <x v="165"/>
    <x v="165"/>
    <s v="17001802020"/>
    <m/>
    <m/>
    <m/>
    <n v="408.19000853603541"/>
    <x v="4"/>
    <x v="78"/>
    <x v="1"/>
    <n v="0"/>
    <x v="175"/>
  </r>
  <r>
    <s v="Journal"/>
    <x v="2"/>
    <s v="Data Engineering"/>
    <s v="Data Engineering"/>
    <d v="2024-08-31T00:00:00"/>
    <x v="0"/>
    <s v="50040"/>
    <s v="892703"/>
    <x v="143"/>
    <x v="143"/>
    <s v="16856642182"/>
    <m/>
    <m/>
    <m/>
    <n v="560.2607960298526"/>
    <x v="4"/>
    <x v="5"/>
    <x v="1"/>
    <n v="0"/>
    <x v="154"/>
  </r>
  <r>
    <s v="Journal"/>
    <x v="2"/>
    <s v="Data Engineering"/>
    <s v="Data Engineering"/>
    <d v="2024-08-31T00:00:00"/>
    <x v="0"/>
    <s v="50601"/>
    <s v="893604"/>
    <x v="169"/>
    <x v="169"/>
    <s v="19902785076"/>
    <m/>
    <m/>
    <m/>
    <n v="536.24961905714463"/>
    <x v="4"/>
    <x v="5"/>
    <x v="1"/>
    <n v="0"/>
    <x v="179"/>
  </r>
  <r>
    <s v="Journal"/>
    <x v="2"/>
    <s v="Data Engineering"/>
    <s v="Data Engineering"/>
    <d v="2024-08-31T00:00:00"/>
    <x v="0"/>
    <s v="50562"/>
    <s v="893191"/>
    <x v="117"/>
    <x v="117"/>
    <s v="16977995014"/>
    <m/>
    <m/>
    <m/>
    <n v="210.0977985111947"/>
    <x v="4"/>
    <x v="69"/>
    <x v="1"/>
    <n v="0"/>
    <x v="132"/>
  </r>
  <r>
    <s v="Journal"/>
    <x v="2"/>
    <s v="Data Engineering"/>
    <s v="Data Engineering"/>
    <d v="2024-08-31T00:00:00"/>
    <x v="0"/>
    <s v="50500"/>
    <s v="893438"/>
    <x v="155"/>
    <x v="155"/>
    <s v="19584503853"/>
    <m/>
    <m/>
    <m/>
    <n v="520.2421677420059"/>
    <x v="4"/>
    <x v="5"/>
    <x v="1"/>
    <n v="0"/>
    <x v="165"/>
  </r>
  <r>
    <s v="Journal"/>
    <x v="2"/>
    <s v="Data Engineering"/>
    <s v="Data Engineering"/>
    <d v="2024-08-31T00:00:00"/>
    <x v="0"/>
    <s v="50540"/>
    <s v="893463"/>
    <x v="155"/>
    <x v="155"/>
    <s v="19584503853"/>
    <m/>
    <m/>
    <m/>
    <n v="520.2421677420059"/>
    <x v="4"/>
    <x v="5"/>
    <x v="1"/>
    <n v="0"/>
    <x v="165"/>
  </r>
  <r>
    <s v="Journal"/>
    <x v="2"/>
    <s v="Data Engineering"/>
    <s v="Data Engineering"/>
    <d v="2024-08-31T00:00:00"/>
    <x v="0"/>
    <s v="50482"/>
    <s v="893423"/>
    <x v="117"/>
    <x v="117"/>
    <s v="16977995014"/>
    <m/>
    <m/>
    <m/>
    <n v="320.14902630277288"/>
    <x v="4"/>
    <x v="69"/>
    <x v="1"/>
    <n v="0"/>
    <x v="132"/>
  </r>
  <r>
    <s v="Journal"/>
    <x v="2"/>
    <s v="Data Engineering"/>
    <s v="Data Engineering"/>
    <d v="2024-08-31T00:00:00"/>
    <x v="0"/>
    <s v="50463"/>
    <s v="893411"/>
    <x v="166"/>
    <x v="166"/>
    <s v="18262439992"/>
    <m/>
    <m/>
    <m/>
    <n v="504.23471642686729"/>
    <x v="4"/>
    <x v="5"/>
    <x v="1"/>
    <n v="0"/>
    <x v="176"/>
  </r>
  <r>
    <s v="Journal"/>
    <x v="2"/>
    <s v="Data Engineering"/>
    <s v="Data Engineering"/>
    <d v="2024-08-31T00:00:00"/>
    <x v="0"/>
    <s v="50470"/>
    <s v="893182"/>
    <x v="117"/>
    <x v="117"/>
    <s v="16977995014"/>
    <m/>
    <m/>
    <m/>
    <n v="344.16020327548085"/>
    <x v="4"/>
    <x v="69"/>
    <x v="1"/>
    <n v="0"/>
    <x v="132"/>
  </r>
  <r>
    <s v="Journal"/>
    <x v="2"/>
    <s v="Data Engineering"/>
    <s v="Data Engineering"/>
    <d v="2024-08-31T00:00:00"/>
    <x v="0"/>
    <s v="50406"/>
    <s v="893273"/>
    <x v="159"/>
    <x v="159"/>
    <s v="17692058278"/>
    <m/>
    <m/>
    <m/>
    <n v="400.1862828784661"/>
    <x v="4"/>
    <x v="78"/>
    <x v="1"/>
    <n v="0"/>
    <x v="169"/>
  </r>
  <r>
    <s v="Journal"/>
    <x v="2"/>
    <s v="Data Engineering"/>
    <s v="Data Engineering"/>
    <d v="2024-08-31T00:00:00"/>
    <x v="0"/>
    <s v="50149"/>
    <s v="892935"/>
    <x v="143"/>
    <x v="143"/>
    <s v="16856642182"/>
    <m/>
    <m/>
    <m/>
    <n v="360.16765459061952"/>
    <x v="4"/>
    <x v="5"/>
    <x v="1"/>
    <n v="0"/>
    <x v="154"/>
  </r>
  <r>
    <s v="Journal"/>
    <x v="2"/>
    <s v="Data Engineering"/>
    <s v="Data Engineering"/>
    <d v="2024-08-31T00:00:00"/>
    <x v="0"/>
    <s v="50085"/>
    <s v="892908"/>
    <x v="143"/>
    <x v="143"/>
    <s v="16856642182"/>
    <m/>
    <m/>
    <m/>
    <n v="440.20491116631274"/>
    <x v="4"/>
    <x v="5"/>
    <x v="1"/>
    <n v="0"/>
    <x v="154"/>
  </r>
  <r>
    <s v="Journal"/>
    <x v="2"/>
    <s v="Data Engineering"/>
    <s v="Data Engineering"/>
    <d v="2024-08-31T00:00:00"/>
    <x v="0"/>
    <s v="51200"/>
    <s v="894379"/>
    <x v="117"/>
    <x v="117"/>
    <s v="16977995014"/>
    <m/>
    <m/>
    <m/>
    <n v="450.20956823827436"/>
    <x v="4"/>
    <x v="69"/>
    <x v="1"/>
    <n v="0"/>
    <x v="132"/>
  </r>
  <r>
    <s v="Journal"/>
    <x v="2"/>
    <s v="Data Engineering"/>
    <s v="Data Engineering"/>
    <d v="2024-08-31T00:00:00"/>
    <x v="0"/>
    <s v="50280"/>
    <s v="893212"/>
    <x v="158"/>
    <x v="158"/>
    <s v="16807042572"/>
    <m/>
    <m/>
    <m/>
    <n v="536.24961905714463"/>
    <x v="4"/>
    <x v="5"/>
    <x v="1"/>
    <n v="0"/>
    <x v="168"/>
  </r>
  <r>
    <s v="Journal"/>
    <x v="2"/>
    <s v="Data Engineering"/>
    <s v="Data Engineering"/>
    <d v="2024-08-31T00:00:00"/>
    <x v="0"/>
    <s v="50259"/>
    <s v="893202"/>
    <x v="158"/>
    <x v="158"/>
    <s v="16807042572"/>
    <m/>
    <m/>
    <m/>
    <n v="536.24961905714463"/>
    <x v="4"/>
    <x v="5"/>
    <x v="1"/>
    <n v="0"/>
    <x v="168"/>
  </r>
  <r>
    <s v="Journal"/>
    <x v="2"/>
    <s v="Data Engineering"/>
    <s v="Data Engineering"/>
    <d v="2024-08-31T00:00:00"/>
    <x v="0"/>
    <s v="50877"/>
    <s v="893580"/>
    <x v="141"/>
    <x v="141"/>
    <s v="17771226635"/>
    <m/>
    <m/>
    <m/>
    <n v="384.17883156332749"/>
    <x v="4"/>
    <x v="75"/>
    <x v="1"/>
    <n v="0"/>
    <x v="152"/>
  </r>
  <r>
    <s v="Journal"/>
    <x v="2"/>
    <s v="Data Engineering"/>
    <s v="Data Engineering"/>
    <d v="2024-08-31T00:00:00"/>
    <x v="0"/>
    <s v="50310"/>
    <s v="893230"/>
    <x v="156"/>
    <x v="156"/>
    <s v="17690283562"/>
    <m/>
    <m/>
    <m/>
    <n v="536.24961905714463"/>
    <x v="4"/>
    <x v="5"/>
    <x v="1"/>
    <n v="0"/>
    <x v="166"/>
  </r>
  <r>
    <s v="Journal"/>
    <x v="2"/>
    <s v="Data Engineering"/>
    <s v="Data Engineering"/>
    <d v="2024-08-31T00:00:00"/>
    <x v="0"/>
    <s v="50010"/>
    <s v="892862"/>
    <x v="6"/>
    <x v="6"/>
    <s v="16716229170"/>
    <m/>
    <m/>
    <m/>
    <n v="416.19373419360477"/>
    <x v="4"/>
    <x v="29"/>
    <x v="1"/>
    <n v="0"/>
    <x v="41"/>
  </r>
  <r>
    <s v="Journal"/>
    <x v="2"/>
    <s v="Data Engineering"/>
    <s v="Data Engineering"/>
    <d v="2024-08-31T00:00:00"/>
    <x v="0"/>
    <s v="50882"/>
    <s v="893780"/>
    <x v="117"/>
    <x v="117"/>
    <s v="16977995014"/>
    <m/>
    <m/>
    <m/>
    <n v="360.16765459061952"/>
    <x v="4"/>
    <x v="69"/>
    <x v="1"/>
    <n v="0"/>
    <x v="132"/>
  </r>
  <r>
    <s v="Journal"/>
    <x v="9"/>
    <s v="Data Engineering"/>
    <s v="Data Engineering"/>
    <d v="2024-08-31T00:00:00"/>
    <x v="0"/>
    <s v="51789"/>
    <s v="901383"/>
    <x v="18"/>
    <x v="18"/>
    <s v="18657995555"/>
    <m/>
    <m/>
    <m/>
    <n v="25236.51"/>
    <x v="4"/>
    <x v="23"/>
    <x v="1"/>
    <n v="0"/>
    <x v="52"/>
  </r>
  <r>
    <s v="Journal"/>
    <x v="2"/>
    <s v="Data Engineering"/>
    <s v="Data Engineering"/>
    <d v="2024-08-31T00:00:00"/>
    <x v="0"/>
    <s v="49817"/>
    <s v="892504"/>
    <x v="143"/>
    <x v="143"/>
    <s v="16856642182"/>
    <m/>
    <m/>
    <m/>
    <n v="480.22353945415932"/>
    <x v="4"/>
    <x v="5"/>
    <x v="1"/>
    <n v="0"/>
    <x v="154"/>
  </r>
  <r>
    <s v="Journal"/>
    <x v="2"/>
    <s v="Data Engineering"/>
    <s v="Data Engineering"/>
    <d v="2024-08-31T00:00:00"/>
    <x v="0"/>
    <s v="50330"/>
    <s v="893239"/>
    <x v="149"/>
    <x v="149"/>
    <s v="17001841791"/>
    <m/>
    <m/>
    <m/>
    <n v="520.2421677420059"/>
    <x v="4"/>
    <x v="78"/>
    <x v="1"/>
    <n v="0"/>
    <x v="159"/>
  </r>
  <r>
    <s v="Journal"/>
    <x v="2"/>
    <s v="Data Engineering"/>
    <s v="Data Engineering"/>
    <d v="2024-08-31T00:00:00"/>
    <x v="0"/>
    <s v="50537"/>
    <s v="893461"/>
    <x v="117"/>
    <x v="117"/>
    <s v="16977995014"/>
    <m/>
    <m/>
    <m/>
    <n v="360.16765459061952"/>
    <x v="4"/>
    <x v="69"/>
    <x v="1"/>
    <n v="0"/>
    <x v="132"/>
  </r>
  <r>
    <s v="Journal"/>
    <x v="2"/>
    <s v="Data Engineering"/>
    <s v="Data Engineering"/>
    <d v="2024-08-31T00:00:00"/>
    <x v="0"/>
    <s v="50519"/>
    <s v="893452"/>
    <x v="117"/>
    <x v="117"/>
    <s v="16977995014"/>
    <m/>
    <m/>
    <m/>
    <n v="79.036914795873145"/>
    <x v="4"/>
    <x v="69"/>
    <x v="1"/>
    <n v="0"/>
    <x v="132"/>
  </r>
  <r>
    <s v="Journal"/>
    <x v="2"/>
    <s v="Data Engineering"/>
    <s v="Data Engineering"/>
    <d v="2024-08-31T00:00:00"/>
    <x v="0"/>
    <s v="51310"/>
    <s v="894447"/>
    <x v="157"/>
    <x v="157"/>
    <s v="16592846934"/>
    <m/>
    <m/>
    <m/>
    <n v="270.12574094296463"/>
    <x v="4"/>
    <x v="79"/>
    <x v="1"/>
    <n v="0"/>
    <x v="167"/>
  </r>
  <r>
    <s v="Journal"/>
    <x v="2"/>
    <s v="Data Engineering"/>
    <s v="Data Engineering"/>
    <d v="2024-08-31T00:00:00"/>
    <x v="0"/>
    <s v="50425"/>
    <s v="893168"/>
    <x v="159"/>
    <x v="159"/>
    <s v="17692058278"/>
    <m/>
    <m/>
    <m/>
    <n v="400.1862828784661"/>
    <x v="4"/>
    <x v="78"/>
    <x v="1"/>
    <n v="0"/>
    <x v="169"/>
  </r>
  <r>
    <s v="Journal"/>
    <x v="2"/>
    <s v="Data Engineering"/>
    <s v="Data Engineering"/>
    <d v="2024-08-31T00:00:00"/>
    <x v="0"/>
    <s v="50053"/>
    <s v="892895"/>
    <x v="6"/>
    <x v="6"/>
    <s v="16716229170"/>
    <m/>
    <m/>
    <m/>
    <n v="696.32413220853107"/>
    <x v="4"/>
    <x v="29"/>
    <x v="1"/>
    <n v="0"/>
    <x v="41"/>
  </r>
  <r>
    <s v="Journal"/>
    <x v="2"/>
    <s v="Data Engineering"/>
    <s v="Data Engineering"/>
    <d v="2024-08-31T00:00:00"/>
    <x v="0"/>
    <s v="50550"/>
    <s v="893472"/>
    <x v="155"/>
    <x v="155"/>
    <s v="19584503853"/>
    <m/>
    <m/>
    <m/>
    <n v="520.2421677420059"/>
    <x v="4"/>
    <x v="5"/>
    <x v="1"/>
    <n v="0"/>
    <x v="165"/>
  </r>
  <r>
    <s v="Journal"/>
    <x v="9"/>
    <s v="Data Engineering"/>
    <s v="Data Engineering"/>
    <d v="2024-08-31T00:00:00"/>
    <x v="0"/>
    <s v="51841"/>
    <s v="901441"/>
    <x v="127"/>
    <x v="127"/>
    <s v="20379207056"/>
    <m/>
    <m/>
    <m/>
    <n v="5622.09"/>
    <x v="4"/>
    <x v="23"/>
    <x v="1"/>
    <n v="0"/>
    <x v="34"/>
  </r>
  <r>
    <s v="Journal"/>
    <x v="2"/>
    <s v="Data Engineering"/>
    <s v="Data Engineering"/>
    <d v="2024-08-31T00:00:00"/>
    <x v="0"/>
    <s v="51113"/>
    <s v="894138"/>
    <x v="117"/>
    <x v="117"/>
    <s v="16977995014"/>
    <m/>
    <m/>
    <m/>
    <n v="320.14902630277288"/>
    <x v="4"/>
    <x v="69"/>
    <x v="1"/>
    <n v="0"/>
    <x v="132"/>
  </r>
  <r>
    <s v="Journal"/>
    <x v="2"/>
    <s v="Data Engineering"/>
    <s v="Data Engineering"/>
    <d v="2024-08-31T00:00:00"/>
    <x v="0"/>
    <s v="49791"/>
    <s v="892413"/>
    <x v="6"/>
    <x v="6"/>
    <s v="16716229170"/>
    <m/>
    <m/>
    <m/>
    <n v="580.27011017377583"/>
    <x v="4"/>
    <x v="29"/>
    <x v="1"/>
    <n v="0"/>
    <x v="41"/>
  </r>
  <r>
    <s v="Journal"/>
    <x v="2"/>
    <s v="Data Engineering"/>
    <s v="Data Engineering"/>
    <d v="2024-08-31T00:00:00"/>
    <x v="0"/>
    <s v="49802"/>
    <s v="892424"/>
    <x v="143"/>
    <x v="143"/>
    <s v="16856642182"/>
    <m/>
    <m/>
    <m/>
    <n v="440.20491116631274"/>
    <x v="4"/>
    <x v="5"/>
    <x v="1"/>
    <n v="0"/>
    <x v="154"/>
  </r>
  <r>
    <s v="Journal"/>
    <x v="2"/>
    <s v="Data Engineering"/>
    <s v="Data Engineering"/>
    <d v="2024-08-31T00:00:00"/>
    <x v="0"/>
    <s v="50610"/>
    <s v="893613"/>
    <x v="151"/>
    <x v="151"/>
    <s v="19901929100"/>
    <m/>
    <m/>
    <m/>
    <n v="520.2421677420059"/>
    <x v="4"/>
    <x v="5"/>
    <x v="1"/>
    <n v="0"/>
    <x v="161"/>
  </r>
  <r>
    <s v="Journal"/>
    <x v="1"/>
    <s v="Data Engineering"/>
    <s v="Data Engineering"/>
    <d v="2024-08-31T00:00:00"/>
    <x v="0"/>
    <s v="49548"/>
    <s v="890186"/>
    <x v="171"/>
    <x v="171"/>
    <m/>
    <m/>
    <m/>
    <m/>
    <n v="1483.2875405691398"/>
    <x v="1"/>
    <x v="6"/>
    <x v="1"/>
    <n v="0"/>
    <x v="181"/>
  </r>
  <r>
    <s v="Journal"/>
    <x v="2"/>
    <s v="Data Engineering"/>
    <s v="Data Engineering"/>
    <d v="2024-08-31T00:00:00"/>
    <x v="0"/>
    <s v="51236"/>
    <s v="894404"/>
    <x v="117"/>
    <x v="117"/>
    <s v="16977995014"/>
    <m/>
    <m/>
    <m/>
    <n v="567.26417990760183"/>
    <x v="4"/>
    <x v="69"/>
    <x v="1"/>
    <n v="0"/>
    <x v="132"/>
  </r>
  <r>
    <s v="Journal"/>
    <x v="2"/>
    <s v="Data Engineering"/>
    <s v="Data Engineering"/>
    <d v="2024-08-31T00:00:00"/>
    <x v="0"/>
    <s v="50543"/>
    <s v="893466"/>
    <x v="117"/>
    <x v="117"/>
    <s v="16977995014"/>
    <m/>
    <m/>
    <m/>
    <n v="464.21608813902071"/>
    <x v="4"/>
    <x v="69"/>
    <x v="1"/>
    <n v="0"/>
    <x v="132"/>
  </r>
  <r>
    <s v="Journal"/>
    <x v="2"/>
    <s v="Data Engineering"/>
    <s v="Data Engineering"/>
    <d v="2024-08-31T00:00:00"/>
    <x v="0"/>
    <s v="49769"/>
    <s v="892399"/>
    <x v="143"/>
    <x v="143"/>
    <s v="16856642182"/>
    <m/>
    <m/>
    <m/>
    <n v="560.2607960298526"/>
    <x v="4"/>
    <x v="5"/>
    <x v="1"/>
    <n v="0"/>
    <x v="154"/>
  </r>
  <r>
    <s v="Journal"/>
    <x v="2"/>
    <s v="Data Engineering"/>
    <s v="Data Engineering"/>
    <d v="2024-08-31T00:00:00"/>
    <x v="0"/>
    <s v="51315"/>
    <s v="894494"/>
    <x v="117"/>
    <x v="117"/>
    <s v="16977995014"/>
    <m/>
    <m/>
    <m/>
    <n v="380.17696873454281"/>
    <x v="4"/>
    <x v="69"/>
    <x v="1"/>
    <n v="0"/>
    <x v="132"/>
  </r>
  <r>
    <s v="Journal"/>
    <x v="2"/>
    <s v="Data Engineering"/>
    <s v="Data Engineering"/>
    <d v="2024-08-31T00:00:00"/>
    <x v="0"/>
    <s v="49961"/>
    <s v="892832"/>
    <x v="143"/>
    <x v="143"/>
    <s v="16856642182"/>
    <m/>
    <m/>
    <m/>
    <n v="560.2607960298526"/>
    <x v="4"/>
    <x v="5"/>
    <x v="1"/>
    <n v="0"/>
    <x v="154"/>
  </r>
  <r>
    <s v="Journal"/>
    <x v="2"/>
    <s v="Data Engineering"/>
    <s v="Data Engineering"/>
    <d v="2024-08-31T00:00:00"/>
    <x v="0"/>
    <s v="51116"/>
    <s v="894142"/>
    <x v="117"/>
    <x v="117"/>
    <s v="16977995014"/>
    <m/>
    <m/>
    <m/>
    <n v="320.14902630277288"/>
    <x v="4"/>
    <x v="69"/>
    <x v="1"/>
    <n v="0"/>
    <x v="132"/>
  </r>
  <r>
    <s v="Journal"/>
    <x v="2"/>
    <s v="Data Engineering"/>
    <s v="Data Engineering"/>
    <d v="2024-08-31T00:00:00"/>
    <x v="0"/>
    <s v="50979"/>
    <s v="893935"/>
    <x v="117"/>
    <x v="117"/>
    <s v="16977995014"/>
    <m/>
    <m/>
    <m/>
    <n v="280.1303980149263"/>
    <x v="4"/>
    <x v="69"/>
    <x v="1"/>
    <n v="0"/>
    <x v="132"/>
  </r>
  <r>
    <s v="Journal"/>
    <x v="2"/>
    <s v="Data Engineering"/>
    <s v="Data Engineering"/>
    <d v="2024-08-31T00:00:00"/>
    <x v="0"/>
    <s v="50965"/>
    <s v="893924"/>
    <x v="154"/>
    <x v="154"/>
    <s v="17772967350"/>
    <m/>
    <m/>
    <m/>
    <n v="360.16765459061952"/>
    <x v="4"/>
    <x v="75"/>
    <x v="1"/>
    <n v="0"/>
    <x v="164"/>
  </r>
  <r>
    <s v="Journal"/>
    <x v="2"/>
    <s v="Data Engineering"/>
    <s v="Data Engineering"/>
    <d v="2024-08-31T00:00:00"/>
    <x v="0"/>
    <s v="49763"/>
    <s v="892492"/>
    <x v="157"/>
    <x v="157"/>
    <s v="16592846934"/>
    <m/>
    <m/>
    <m/>
    <n v="270.12574094296463"/>
    <x v="4"/>
    <x v="79"/>
    <x v="1"/>
    <n v="0"/>
    <x v="167"/>
  </r>
  <r>
    <s v="Journal"/>
    <x v="2"/>
    <s v="Data Engineering"/>
    <s v="Data Engineering"/>
    <d v="2024-08-31T00:00:00"/>
    <x v="0"/>
    <s v="50546"/>
    <s v="893468"/>
    <x v="117"/>
    <x v="117"/>
    <s v="16977995014"/>
    <m/>
    <m/>
    <m/>
    <n v="432.20118550874338"/>
    <x v="4"/>
    <x v="69"/>
    <x v="1"/>
    <n v="0"/>
    <x v="132"/>
  </r>
  <r>
    <s v="Journal"/>
    <x v="2"/>
    <s v="Data Engineering"/>
    <s v="Data Engineering"/>
    <d v="2024-08-31T00:00:00"/>
    <x v="0"/>
    <s v="50388"/>
    <s v="893262"/>
    <x v="150"/>
    <x v="150"/>
    <s v="17485557310"/>
    <m/>
    <m/>
    <m/>
    <n v="560.2607960298526"/>
    <x v="4"/>
    <x v="5"/>
    <x v="1"/>
    <n v="0"/>
    <x v="160"/>
  </r>
  <r>
    <s v="Journal"/>
    <x v="2"/>
    <s v="Data Engineering"/>
    <s v="Data Engineering"/>
    <d v="2024-08-31T00:00:00"/>
    <x v="0"/>
    <s v="50023"/>
    <s v="892875"/>
    <x v="6"/>
    <x v="6"/>
    <s v="16716229170"/>
    <m/>
    <m/>
    <m/>
    <n v="174.08103305213277"/>
    <x v="4"/>
    <x v="29"/>
    <x v="1"/>
    <n v="0"/>
    <x v="41"/>
  </r>
  <r>
    <s v="Journal"/>
    <x v="2"/>
    <s v="Data Engineering"/>
    <s v="Data Engineering"/>
    <d v="2024-08-31T00:00:00"/>
    <x v="0"/>
    <s v="50275"/>
    <s v="893207"/>
    <x v="146"/>
    <x v="146"/>
    <s v="17581549176"/>
    <m/>
    <m/>
    <m/>
    <n v="240.11176972707966"/>
    <x v="4"/>
    <x v="77"/>
    <x v="1"/>
    <n v="0"/>
    <x v="156"/>
  </r>
  <r>
    <s v="Journal"/>
    <x v="2"/>
    <s v="Data Engineering"/>
    <s v="Data Engineering"/>
    <d v="2024-08-31T00:00:00"/>
    <x v="0"/>
    <s v="50525"/>
    <s v="893002"/>
    <x v="155"/>
    <x v="155"/>
    <s v="19584503853"/>
    <m/>
    <m/>
    <m/>
    <n v="560.2607960298526"/>
    <x v="4"/>
    <x v="5"/>
    <x v="1"/>
    <n v="0"/>
    <x v="165"/>
  </r>
  <r>
    <s v="Journal"/>
    <x v="2"/>
    <s v="Data Engineering"/>
    <s v="Data Engineering"/>
    <d v="2024-08-31T00:00:00"/>
    <x v="0"/>
    <s v="49920"/>
    <s v="892798"/>
    <x v="6"/>
    <x v="6"/>
    <s v="16716229170"/>
    <m/>
    <m/>
    <m/>
    <n v="416.19373419360477"/>
    <x v="4"/>
    <x v="29"/>
    <x v="1"/>
    <n v="0"/>
    <x v="41"/>
  </r>
  <r>
    <s v="Journal"/>
    <x v="2"/>
    <s v="Data Engineering"/>
    <s v="Data Engineering"/>
    <d v="2024-08-31T00:00:00"/>
    <x v="0"/>
    <s v="50298"/>
    <s v="893218"/>
    <x v="156"/>
    <x v="156"/>
    <s v="17690283562"/>
    <m/>
    <m/>
    <m/>
    <n v="536.24961905714463"/>
    <x v="4"/>
    <x v="5"/>
    <x v="1"/>
    <n v="0"/>
    <x v="166"/>
  </r>
  <r>
    <s v="Journal"/>
    <x v="2"/>
    <s v="Data Engineering"/>
    <s v="Data Engineering"/>
    <d v="2024-08-31T00:00:00"/>
    <x v="0"/>
    <s v="51377"/>
    <s v="894490"/>
    <x v="142"/>
    <x v="142"/>
    <s v="19584717835"/>
    <m/>
    <m/>
    <m/>
    <n v="560.2607960298526"/>
    <x v="4"/>
    <x v="5"/>
    <x v="1"/>
    <n v="0"/>
    <x v="153"/>
  </r>
  <r>
    <s v="Journal"/>
    <x v="2"/>
    <s v="Data Engineering"/>
    <s v="Data Engineering"/>
    <d v="2024-08-31T00:00:00"/>
    <x v="0"/>
    <s v="50919"/>
    <s v="893993"/>
    <x v="175"/>
    <x v="175"/>
    <s v="17772846592"/>
    <m/>
    <m/>
    <m/>
    <n v="544.25334471471388"/>
    <x v="4"/>
    <x v="75"/>
    <x v="1"/>
    <n v="0"/>
    <x v="184"/>
  </r>
  <r>
    <s v="Journal"/>
    <x v="2"/>
    <s v="Data Engineering"/>
    <s v="Data Engineering"/>
    <d v="2024-08-31T00:00:00"/>
    <x v="0"/>
    <s v="49888"/>
    <s v="892324"/>
    <x v="143"/>
    <x v="143"/>
    <s v="16856642182"/>
    <m/>
    <m/>
    <m/>
    <n v="560.2607960298526"/>
    <x v="4"/>
    <x v="5"/>
    <x v="1"/>
    <n v="0"/>
    <x v="154"/>
  </r>
  <r>
    <s v="Journal"/>
    <x v="2"/>
    <s v="Data Engineering"/>
    <s v="Data Engineering"/>
    <d v="2024-08-31T00:00:00"/>
    <x v="0"/>
    <s v="51415"/>
    <s v="894528"/>
    <x v="145"/>
    <x v="145"/>
    <s v="17806464279"/>
    <m/>
    <m/>
    <m/>
    <n v="160.07451315138644"/>
    <x v="4"/>
    <x v="16"/>
    <x v="1"/>
    <n v="0"/>
    <x v="19"/>
  </r>
  <r>
    <s v="Journal"/>
    <x v="2"/>
    <s v="Data Engineering"/>
    <s v="Data Engineering"/>
    <d v="2024-08-31T00:00:00"/>
    <x v="0"/>
    <s v="50036"/>
    <s v="892700"/>
    <x v="6"/>
    <x v="6"/>
    <s v="16716229170"/>
    <m/>
    <m/>
    <m/>
    <n v="400.1862828784661"/>
    <x v="4"/>
    <x v="29"/>
    <x v="1"/>
    <n v="0"/>
    <x v="41"/>
  </r>
  <r>
    <s v="Journal"/>
    <x v="1"/>
    <s v="Data Engineering"/>
    <s v="Data Engineering"/>
    <d v="2024-08-31T00:00:00"/>
    <x v="0"/>
    <s v="49558"/>
    <s v="890030"/>
    <x v="56"/>
    <x v="56"/>
    <s v="18841851442"/>
    <m/>
    <m/>
    <m/>
    <n v="28566.588950344831"/>
    <x v="1"/>
    <x v="16"/>
    <x v="1"/>
    <n v="0"/>
    <x v="78"/>
  </r>
  <r>
    <s v="Journal"/>
    <x v="2"/>
    <s v="Data Engineering"/>
    <s v="Data Engineering"/>
    <d v="2024-08-31T00:00:00"/>
    <x v="0"/>
    <s v="50857"/>
    <s v="893763"/>
    <x v="141"/>
    <x v="141"/>
    <s v="17771226635"/>
    <m/>
    <m/>
    <m/>
    <n v="504.23471642686729"/>
    <x v="4"/>
    <x v="75"/>
    <x v="1"/>
    <n v="0"/>
    <x v="152"/>
  </r>
  <r>
    <s v="Journal"/>
    <x v="2"/>
    <s v="Data Engineering"/>
    <s v="Data Engineering"/>
    <d v="2024-08-31T00:00:00"/>
    <x v="0"/>
    <s v="50436"/>
    <s v="893291"/>
    <x v="117"/>
    <x v="117"/>
    <s v="16977995014"/>
    <m/>
    <m/>
    <m/>
    <n v="210.0977985111947"/>
    <x v="4"/>
    <x v="69"/>
    <x v="1"/>
    <n v="0"/>
    <x v="132"/>
  </r>
  <r>
    <s v="Journal"/>
    <x v="2"/>
    <s v="Data Engineering"/>
    <s v="Data Engineering"/>
    <d v="2024-08-31T00:00:00"/>
    <x v="0"/>
    <s v="51080"/>
    <s v="894294"/>
    <x v="117"/>
    <x v="117"/>
    <s v="16977995014"/>
    <m/>
    <m/>
    <m/>
    <n v="432.20118550874338"/>
    <x v="4"/>
    <x v="69"/>
    <x v="1"/>
    <n v="0"/>
    <x v="132"/>
  </r>
  <r>
    <s v="Journal"/>
    <x v="2"/>
    <s v="Data Engineering"/>
    <s v="Data Engineering"/>
    <d v="2024-08-31T00:00:00"/>
    <x v="0"/>
    <s v="51028"/>
    <s v="893970"/>
    <x v="117"/>
    <x v="117"/>
    <s v="16977995014"/>
    <m/>
    <m/>
    <m/>
    <n v="360.16765459061952"/>
    <x v="4"/>
    <x v="69"/>
    <x v="1"/>
    <n v="0"/>
    <x v="132"/>
  </r>
  <r>
    <s v="Journal"/>
    <x v="2"/>
    <s v="Data Engineering"/>
    <s v="Data Engineering"/>
    <d v="2024-08-31T00:00:00"/>
    <x v="0"/>
    <s v="50034"/>
    <s v="892884"/>
    <x v="6"/>
    <x v="6"/>
    <s v="16716229170"/>
    <m/>
    <m/>
    <m/>
    <n v="416.19373419360477"/>
    <x v="4"/>
    <x v="29"/>
    <x v="1"/>
    <n v="0"/>
    <x v="41"/>
  </r>
  <r>
    <s v="Journal"/>
    <x v="2"/>
    <s v="Data Engineering"/>
    <s v="Data Engineering"/>
    <d v="2024-08-31T00:00:00"/>
    <x v="0"/>
    <s v="50666"/>
    <s v="892548"/>
    <x v="152"/>
    <x v="152"/>
    <s v="18659335221"/>
    <m/>
    <m/>
    <m/>
    <n v="560.2607960298526"/>
    <x v="4"/>
    <x v="5"/>
    <x v="1"/>
    <n v="0"/>
    <x v="162"/>
  </r>
  <r>
    <s v="Journal"/>
    <x v="2"/>
    <s v="Data Engineering"/>
    <s v="Data Engineering"/>
    <d v="2024-08-31T00:00:00"/>
    <x v="0"/>
    <s v="50229"/>
    <s v="892983"/>
    <x v="161"/>
    <x v="161"/>
    <s v="17001844665"/>
    <m/>
    <m/>
    <m/>
    <n v="294.1369179156726"/>
    <x v="4"/>
    <x v="77"/>
    <x v="1"/>
    <n v="0"/>
    <x v="171"/>
  </r>
  <r>
    <s v="Journal"/>
    <x v="2"/>
    <s v="Data Engineering"/>
    <s v="Data Engineering"/>
    <d v="2024-08-31T00:00:00"/>
    <x v="0"/>
    <s v="50992"/>
    <s v="893947"/>
    <x v="117"/>
    <x v="117"/>
    <s v="16977995014"/>
    <m/>
    <m/>
    <m/>
    <n v="360.16765459061952"/>
    <x v="4"/>
    <x v="69"/>
    <x v="1"/>
    <n v="0"/>
    <x v="132"/>
  </r>
  <r>
    <s v="Journal"/>
    <x v="2"/>
    <s v="Data Engineering"/>
    <s v="Data Engineering"/>
    <d v="2024-08-31T00:00:00"/>
    <x v="0"/>
    <s v="50715"/>
    <s v="893672"/>
    <x v="117"/>
    <x v="117"/>
    <s v="16977995014"/>
    <m/>
    <m/>
    <m/>
    <n v="504.23471642686729"/>
    <x v="4"/>
    <x v="69"/>
    <x v="1"/>
    <n v="0"/>
    <x v="132"/>
  </r>
  <r>
    <s v="Journal"/>
    <x v="2"/>
    <s v="Data Engineering"/>
    <s v="Data Engineering"/>
    <d v="2024-08-31T00:00:00"/>
    <x v="0"/>
    <s v="50496"/>
    <s v="893435"/>
    <x v="155"/>
    <x v="155"/>
    <s v="19584503853"/>
    <m/>
    <m/>
    <m/>
    <n v="560.2607960298526"/>
    <x v="4"/>
    <x v="5"/>
    <x v="1"/>
    <n v="0"/>
    <x v="165"/>
  </r>
  <r>
    <s v="Journal"/>
    <x v="2"/>
    <s v="Data Engineering"/>
    <s v="Data Engineering"/>
    <d v="2024-08-31T00:00:00"/>
    <x v="0"/>
    <s v="50747"/>
    <s v="893548"/>
    <x v="117"/>
    <x v="117"/>
    <s v="16977995014"/>
    <m/>
    <m/>
    <m/>
    <n v="464.21608813902071"/>
    <x v="4"/>
    <x v="69"/>
    <x v="1"/>
    <n v="0"/>
    <x v="132"/>
  </r>
  <r>
    <s v="Journal"/>
    <x v="2"/>
    <s v="Data Engineering"/>
    <s v="Data Engineering"/>
    <d v="2024-08-31T00:00:00"/>
    <x v="0"/>
    <s v="50009"/>
    <s v="892861"/>
    <x v="143"/>
    <x v="143"/>
    <s v="16856642182"/>
    <m/>
    <m/>
    <m/>
    <n v="560.2607960298526"/>
    <x v="4"/>
    <x v="5"/>
    <x v="1"/>
    <n v="0"/>
    <x v="154"/>
  </r>
  <r>
    <s v="Journal"/>
    <x v="2"/>
    <s v="Data Engineering"/>
    <s v="Data Engineering"/>
    <d v="2024-08-31T00:00:00"/>
    <x v="0"/>
    <s v="50188"/>
    <s v="893095"/>
    <x v="143"/>
    <x v="143"/>
    <s v="16856642182"/>
    <m/>
    <m/>
    <m/>
    <n v="560.2607960298526"/>
    <x v="4"/>
    <x v="5"/>
    <x v="1"/>
    <n v="0"/>
    <x v="154"/>
  </r>
  <r>
    <s v="Journal"/>
    <x v="2"/>
    <s v="Data Engineering"/>
    <s v="Data Engineering"/>
    <d v="2024-08-31T00:00:00"/>
    <x v="0"/>
    <s v="50175"/>
    <s v="893094"/>
    <x v="143"/>
    <x v="143"/>
    <s v="16856642182"/>
    <m/>
    <m/>
    <m/>
    <n v="560.2607960298526"/>
    <x v="4"/>
    <x v="5"/>
    <x v="1"/>
    <n v="0"/>
    <x v="154"/>
  </r>
  <r>
    <s v="Journal"/>
    <x v="2"/>
    <s v="Data Engineering"/>
    <s v="Data Engineering"/>
    <d v="2024-08-31T00:00:00"/>
    <x v="0"/>
    <s v="50051"/>
    <s v="892894"/>
    <x v="143"/>
    <x v="143"/>
    <s v="16856642182"/>
    <m/>
    <m/>
    <m/>
    <n v="536.24961905714463"/>
    <x v="4"/>
    <x v="5"/>
    <x v="1"/>
    <n v="0"/>
    <x v="154"/>
  </r>
  <r>
    <s v="Journal"/>
    <x v="2"/>
    <s v="Data Engineering"/>
    <s v="Data Engineering"/>
    <d v="2024-08-31T00:00:00"/>
    <x v="0"/>
    <s v="49810"/>
    <s v="892431"/>
    <x v="143"/>
    <x v="143"/>
    <s v="16856642182"/>
    <m/>
    <m/>
    <m/>
    <n v="560.2607960298526"/>
    <x v="4"/>
    <x v="5"/>
    <x v="1"/>
    <n v="0"/>
    <x v="154"/>
  </r>
  <r>
    <s v="Journal"/>
    <x v="2"/>
    <s v="Data Engineering"/>
    <s v="Data Engineering"/>
    <d v="2024-08-31T00:00:00"/>
    <x v="0"/>
    <s v="49808"/>
    <s v="892430"/>
    <x v="143"/>
    <x v="143"/>
    <s v="16856642182"/>
    <m/>
    <m/>
    <m/>
    <n v="536.24961905714463"/>
    <x v="4"/>
    <x v="5"/>
    <x v="1"/>
    <n v="0"/>
    <x v="154"/>
  </r>
  <r>
    <s v="Journal"/>
    <x v="2"/>
    <s v="Data Engineering"/>
    <s v="Data Engineering"/>
    <d v="2024-08-31T00:00:00"/>
    <x v="0"/>
    <s v="50745"/>
    <s v="893547"/>
    <x v="141"/>
    <x v="141"/>
    <s v="17771226635"/>
    <m/>
    <m/>
    <m/>
    <n v="448.20863682388205"/>
    <x v="4"/>
    <x v="75"/>
    <x v="1"/>
    <n v="0"/>
    <x v="152"/>
  </r>
  <r>
    <s v="Journal"/>
    <x v="2"/>
    <s v="Data Engineering"/>
    <s v="Data Engineering"/>
    <d v="2024-08-31T00:00:00"/>
    <x v="0"/>
    <s v="50558"/>
    <s v="893479"/>
    <x v="117"/>
    <x v="117"/>
    <s v="16977995014"/>
    <m/>
    <m/>
    <m/>
    <n v="360.16765459061952"/>
    <x v="4"/>
    <x v="69"/>
    <x v="1"/>
    <n v="0"/>
    <x v="132"/>
  </r>
  <r>
    <s v="Journal"/>
    <x v="13"/>
    <s v="Data Engineering"/>
    <s v="Data Engineering"/>
    <d v="2024-08-31T00:00:00"/>
    <x v="0"/>
    <s v="49370"/>
    <s v="889846"/>
    <x v="55"/>
    <x v="55"/>
    <s v="17754450089"/>
    <m/>
    <m/>
    <m/>
    <n v="24931.684002204001"/>
    <x v="1"/>
    <x v="46"/>
    <x v="1"/>
    <n v="0"/>
    <x v="77"/>
  </r>
  <r>
    <s v="Journal"/>
    <x v="2"/>
    <s v="Data Engineering"/>
    <s v="Data Engineering"/>
    <d v="2024-08-31T00:00:00"/>
    <x v="0"/>
    <s v="51427"/>
    <s v="894531"/>
    <x v="145"/>
    <x v="145"/>
    <s v="17806464279"/>
    <m/>
    <m/>
    <m/>
    <n v="160.07451315138644"/>
    <x v="4"/>
    <x v="16"/>
    <x v="1"/>
    <n v="0"/>
    <x v="19"/>
  </r>
  <r>
    <s v="Journal"/>
    <x v="2"/>
    <s v="Data Engineering"/>
    <s v="Data Engineering"/>
    <d v="2024-08-31T00:00:00"/>
    <x v="0"/>
    <s v="51058"/>
    <s v="893985"/>
    <x v="117"/>
    <x v="117"/>
    <s v="16977995014"/>
    <m/>
    <m/>
    <m/>
    <n v="320.14902630277288"/>
    <x v="4"/>
    <x v="69"/>
    <x v="1"/>
    <n v="0"/>
    <x v="132"/>
  </r>
  <r>
    <s v="Journal"/>
    <x v="2"/>
    <s v="Data Engineering"/>
    <s v="Data Engineering"/>
    <d v="2024-08-31T00:00:00"/>
    <x v="0"/>
    <s v="51278"/>
    <s v="894435"/>
    <x v="117"/>
    <x v="117"/>
    <s v="16977995014"/>
    <m/>
    <m/>
    <m/>
    <n v="756.352074640301"/>
    <x v="4"/>
    <x v="69"/>
    <x v="1"/>
    <n v="0"/>
    <x v="132"/>
  </r>
  <r>
    <s v="Journal"/>
    <x v="2"/>
    <s v="Data Engineering"/>
    <s v="Data Engineering"/>
    <d v="2024-08-31T00:00:00"/>
    <x v="0"/>
    <s v="50998"/>
    <s v="893952"/>
    <x v="117"/>
    <x v="117"/>
    <s v="16977995014"/>
    <m/>
    <m/>
    <m/>
    <n v="320.14902630277288"/>
    <x v="4"/>
    <x v="69"/>
    <x v="1"/>
    <n v="0"/>
    <x v="132"/>
  </r>
  <r>
    <s v="Journal"/>
    <x v="2"/>
    <s v="Data Engineering"/>
    <s v="Data Engineering"/>
    <d v="2024-08-31T00:00:00"/>
    <x v="0"/>
    <s v="50983"/>
    <s v="893939"/>
    <x v="154"/>
    <x v="154"/>
    <s v="17772967350"/>
    <m/>
    <m/>
    <m/>
    <n v="270.12574094296463"/>
    <x v="4"/>
    <x v="75"/>
    <x v="1"/>
    <n v="0"/>
    <x v="164"/>
  </r>
  <r>
    <s v="Journal"/>
    <x v="2"/>
    <s v="Data Engineering"/>
    <s v="Data Engineering"/>
    <d v="2024-08-31T00:00:00"/>
    <x v="0"/>
    <s v="50817"/>
    <s v="893729"/>
    <x v="141"/>
    <x v="141"/>
    <s v="17771226635"/>
    <m/>
    <m/>
    <m/>
    <n v="392.1825572208968"/>
    <x v="4"/>
    <x v="75"/>
    <x v="1"/>
    <n v="0"/>
    <x v="152"/>
  </r>
  <r>
    <s v="Journal"/>
    <x v="2"/>
    <s v="Data Engineering"/>
    <s v="Data Engineering"/>
    <d v="2024-08-31T00:00:00"/>
    <x v="0"/>
    <s v="50603"/>
    <s v="893606"/>
    <x v="151"/>
    <x v="151"/>
    <s v="19901929100"/>
    <m/>
    <m/>
    <m/>
    <n v="520.2421677420059"/>
    <x v="4"/>
    <x v="5"/>
    <x v="1"/>
    <n v="0"/>
    <x v="161"/>
  </r>
  <r>
    <s v="Journal"/>
    <x v="9"/>
    <s v="Data Engineering"/>
    <s v="Data Engineering"/>
    <d v="2024-08-31T00:00:00"/>
    <x v="0"/>
    <s v="51787"/>
    <s v="901381"/>
    <x v="18"/>
    <x v="18"/>
    <s v="18657995555"/>
    <m/>
    <m/>
    <m/>
    <n v="256.51"/>
    <x v="4"/>
    <x v="23"/>
    <x v="1"/>
    <n v="0"/>
    <x v="52"/>
  </r>
  <r>
    <s v="Journal"/>
    <x v="2"/>
    <s v="Data Engineering"/>
    <s v="Data Engineering"/>
    <d v="2024-08-31T00:00:00"/>
    <x v="0"/>
    <s v="50980"/>
    <s v="893936"/>
    <x v="154"/>
    <x v="154"/>
    <s v="17772967350"/>
    <m/>
    <m/>
    <m/>
    <n v="405.18873534182302"/>
    <x v="4"/>
    <x v="75"/>
    <x v="1"/>
    <n v="0"/>
    <x v="164"/>
  </r>
  <r>
    <s v="Journal"/>
    <x v="2"/>
    <s v="Data Engineering"/>
    <s v="Data Engineering"/>
    <d v="2024-08-31T00:00:00"/>
    <x v="0"/>
    <s v="50489"/>
    <s v="893430"/>
    <x v="155"/>
    <x v="155"/>
    <s v="19584503853"/>
    <m/>
    <m/>
    <m/>
    <n v="520.2421677420059"/>
    <x v="4"/>
    <x v="5"/>
    <x v="1"/>
    <n v="0"/>
    <x v="165"/>
  </r>
  <r>
    <s v="Journal"/>
    <x v="2"/>
    <s v="Data Engineering"/>
    <s v="Data Engineering"/>
    <d v="2024-08-31T00:00:00"/>
    <x v="0"/>
    <s v="50441"/>
    <s v="892732"/>
    <x v="166"/>
    <x v="166"/>
    <s v="18262439992"/>
    <m/>
    <m/>
    <m/>
    <n v="504.23471642686729"/>
    <x v="4"/>
    <x v="5"/>
    <x v="1"/>
    <n v="0"/>
    <x v="176"/>
  </r>
  <r>
    <s v="Journal"/>
    <x v="2"/>
    <s v="Data Engineering"/>
    <s v="Data Engineering"/>
    <d v="2024-08-31T00:00:00"/>
    <x v="0"/>
    <s v="51334"/>
    <s v="894500"/>
    <x v="157"/>
    <x v="157"/>
    <s v="16592846934"/>
    <m/>
    <m/>
    <m/>
    <n v="270.12574094296463"/>
    <x v="4"/>
    <x v="79"/>
    <x v="1"/>
    <n v="0"/>
    <x v="167"/>
  </r>
  <r>
    <s v="Journal"/>
    <x v="2"/>
    <s v="Data Engineering"/>
    <s v="Data Engineering"/>
    <d v="2024-08-31T00:00:00"/>
    <x v="0"/>
    <s v="50855"/>
    <s v="893761"/>
    <x v="141"/>
    <x v="141"/>
    <s v="17771226635"/>
    <m/>
    <m/>
    <m/>
    <n v="384.17883156332749"/>
    <x v="4"/>
    <x v="75"/>
    <x v="1"/>
    <n v="0"/>
    <x v="152"/>
  </r>
  <r>
    <s v="Journal"/>
    <x v="2"/>
    <s v="Data Engineering"/>
    <s v="Data Engineering"/>
    <d v="2024-08-31T00:00:00"/>
    <x v="0"/>
    <s v="50293"/>
    <s v="893136"/>
    <x v="146"/>
    <x v="146"/>
    <s v="17581549176"/>
    <m/>
    <m/>
    <m/>
    <n v="240.11176972707966"/>
    <x v="4"/>
    <x v="77"/>
    <x v="1"/>
    <n v="0"/>
    <x v="156"/>
  </r>
  <r>
    <s v="Journal"/>
    <x v="2"/>
    <s v="Data Engineering"/>
    <s v="Data Engineering"/>
    <d v="2024-08-31T00:00:00"/>
    <x v="0"/>
    <s v="49905"/>
    <s v="892483"/>
    <x v="6"/>
    <x v="6"/>
    <s v="16716229170"/>
    <m/>
    <m/>
    <m/>
    <n v="496.23099076929799"/>
    <x v="4"/>
    <x v="29"/>
    <x v="1"/>
    <n v="0"/>
    <x v="41"/>
  </r>
  <r>
    <s v="Journal"/>
    <x v="2"/>
    <s v="Data Engineering"/>
    <s v="Data Engineering"/>
    <d v="2024-08-31T00:00:00"/>
    <x v="0"/>
    <s v="49785"/>
    <s v="892497"/>
    <x v="6"/>
    <x v="6"/>
    <s v="16716229170"/>
    <m/>
    <m/>
    <m/>
    <n v="336.15647761791155"/>
    <x v="4"/>
    <x v="29"/>
    <x v="1"/>
    <n v="0"/>
    <x v="41"/>
  </r>
  <r>
    <s v="Journal"/>
    <x v="2"/>
    <s v="Data Engineering"/>
    <s v="Data Engineering"/>
    <d v="2024-08-31T00:00:00"/>
    <x v="0"/>
    <s v="50271"/>
    <s v="893124"/>
    <x v="146"/>
    <x v="146"/>
    <s v="17581549176"/>
    <m/>
    <m/>
    <m/>
    <n v="200.09314143923305"/>
    <x v="4"/>
    <x v="77"/>
    <x v="1"/>
    <n v="0"/>
    <x v="156"/>
  </r>
  <r>
    <s v="Journal"/>
    <x v="2"/>
    <s v="Data Engineering"/>
    <s v="Data Engineering"/>
    <d v="2024-08-31T00:00:00"/>
    <x v="0"/>
    <s v="50933"/>
    <s v="892573"/>
    <x v="175"/>
    <x v="175"/>
    <s v="17772846592"/>
    <m/>
    <m/>
    <m/>
    <n v="272.12667235735694"/>
    <x v="4"/>
    <x v="75"/>
    <x v="1"/>
    <n v="0"/>
    <x v="184"/>
  </r>
  <r>
    <s v="Journal"/>
    <x v="2"/>
    <s v="Data Engineering"/>
    <s v="Data Engineering"/>
    <d v="2024-08-31T00:00:00"/>
    <x v="0"/>
    <s v="49864"/>
    <s v="892314"/>
    <x v="143"/>
    <x v="143"/>
    <s v="16856642182"/>
    <m/>
    <m/>
    <m/>
    <n v="440.20491116631274"/>
    <x v="4"/>
    <x v="5"/>
    <x v="1"/>
    <n v="0"/>
    <x v="154"/>
  </r>
  <r>
    <s v="Journal"/>
    <x v="1"/>
    <s v="Data Engineering"/>
    <s v="Data Engineering"/>
    <d v="2024-08-31T00:00:00"/>
    <x v="0"/>
    <s v="51518"/>
    <s v="895853"/>
    <x v="51"/>
    <x v="51"/>
    <m/>
    <m/>
    <m/>
    <m/>
    <n v="11537.85056397287"/>
    <x v="1"/>
    <x v="45"/>
    <x v="1"/>
    <n v="0"/>
    <x v="76"/>
  </r>
  <r>
    <s v="Journal"/>
    <x v="2"/>
    <s v="Data Engineering"/>
    <s v="Data Engineering"/>
    <d v="2024-08-31T00:00:00"/>
    <x v="0"/>
    <s v="50657"/>
    <s v="893646"/>
    <x v="117"/>
    <x v="117"/>
    <s v="16977995014"/>
    <m/>
    <m/>
    <m/>
    <n v="464.21608813902071"/>
    <x v="4"/>
    <x v="69"/>
    <x v="1"/>
    <n v="0"/>
    <x v="132"/>
  </r>
  <r>
    <s v="Journal"/>
    <x v="2"/>
    <s v="Data Engineering"/>
    <s v="Data Engineering"/>
    <d v="2024-08-31T00:00:00"/>
    <x v="0"/>
    <s v="49988"/>
    <s v="892513"/>
    <x v="6"/>
    <x v="6"/>
    <s v="16716229170"/>
    <m/>
    <m/>
    <m/>
    <n v="336.15647761791155"/>
    <x v="4"/>
    <x v="29"/>
    <x v="1"/>
    <n v="0"/>
    <x v="41"/>
  </r>
  <r>
    <s v="Journal"/>
    <x v="2"/>
    <s v="Data Engineering"/>
    <s v="Data Engineering"/>
    <d v="2024-08-31T00:00:00"/>
    <x v="0"/>
    <s v="50528"/>
    <s v="893454"/>
    <x v="155"/>
    <x v="155"/>
    <s v="19584503853"/>
    <m/>
    <m/>
    <m/>
    <n v="560.2607960298526"/>
    <x v="4"/>
    <x v="5"/>
    <x v="1"/>
    <n v="0"/>
    <x v="165"/>
  </r>
  <r>
    <s v="Journal"/>
    <x v="2"/>
    <s v="Data Engineering"/>
    <s v="Data Engineering"/>
    <d v="2024-08-31T00:00:00"/>
    <x v="0"/>
    <s v="50592"/>
    <s v="893504"/>
    <x v="117"/>
    <x v="117"/>
    <s v="16977995014"/>
    <m/>
    <m/>
    <m/>
    <n v="344.16020327548085"/>
    <x v="4"/>
    <x v="69"/>
    <x v="1"/>
    <n v="0"/>
    <x v="132"/>
  </r>
  <r>
    <s v="Journal"/>
    <x v="2"/>
    <s v="Data Engineering"/>
    <s v="Data Engineering"/>
    <d v="2024-08-31T00:00:00"/>
    <x v="0"/>
    <s v="50481"/>
    <s v="893422"/>
    <x v="166"/>
    <x v="166"/>
    <s v="18262439992"/>
    <m/>
    <m/>
    <m/>
    <n v="560.2607960298526"/>
    <x v="4"/>
    <x v="5"/>
    <x v="1"/>
    <n v="0"/>
    <x v="176"/>
  </r>
  <r>
    <s v="Journal"/>
    <x v="9"/>
    <s v="Data Engineering"/>
    <s v="Data Engineering"/>
    <d v="2024-08-31T00:00:00"/>
    <x v="0"/>
    <s v="49223"/>
    <s v="888135"/>
    <x v="140"/>
    <x v="140"/>
    <s v="14230097156"/>
    <m/>
    <m/>
    <s v="Retainer Revenue Recognition"/>
    <n v="14773.97"/>
    <x v="4"/>
    <x v="15"/>
    <x v="1"/>
    <n v="0"/>
    <x v="151"/>
  </r>
  <r>
    <s v="Journal"/>
    <x v="2"/>
    <s v="Data Engineering"/>
    <s v="Data Engineering"/>
    <d v="2024-08-31T00:00:00"/>
    <x v="0"/>
    <s v="50047"/>
    <s v="892889"/>
    <x v="143"/>
    <x v="143"/>
    <s v="16856642182"/>
    <m/>
    <m/>
    <m/>
    <n v="320.14902630277288"/>
    <x v="4"/>
    <x v="5"/>
    <x v="1"/>
    <n v="0"/>
    <x v="154"/>
  </r>
  <r>
    <s v="Journal"/>
    <x v="2"/>
    <s v="Data Engineering"/>
    <s v="Data Engineering"/>
    <d v="2024-08-31T00:00:00"/>
    <x v="0"/>
    <s v="51177"/>
    <s v="894356"/>
    <x v="117"/>
    <x v="117"/>
    <s v="16977995014"/>
    <m/>
    <m/>
    <m/>
    <n v="480.22353945415932"/>
    <x v="4"/>
    <x v="69"/>
    <x v="1"/>
    <n v="0"/>
    <x v="132"/>
  </r>
  <r>
    <s v="Journal"/>
    <x v="2"/>
    <s v="Data Engineering"/>
    <s v="Data Engineering"/>
    <d v="2024-08-31T00:00:00"/>
    <x v="0"/>
    <s v="50063"/>
    <s v="892347"/>
    <x v="143"/>
    <x v="143"/>
    <s v="16856642182"/>
    <m/>
    <m/>
    <m/>
    <n v="480.22353945415932"/>
    <x v="4"/>
    <x v="5"/>
    <x v="1"/>
    <n v="0"/>
    <x v="154"/>
  </r>
  <r>
    <s v="Journal"/>
    <x v="9"/>
    <s v="Data Engineering"/>
    <s v="Data Engineering"/>
    <d v="2024-08-31T00:00:00"/>
    <x v="0"/>
    <s v="52166"/>
    <s v="913919"/>
    <x v="0"/>
    <x v="0"/>
    <m/>
    <s v="ICC 1333 NBCU : Prism (Wingspan) 2.0 Phase 2"/>
    <m/>
    <s v="TopSide Management Book Elim related to project ICC 1333 NBCU : Prism (Wingspan) 2.0 Phase 2"/>
    <n v="-11405.31"/>
    <x v="4"/>
    <x v="7"/>
    <x v="1"/>
    <s v="ICC 1333 NBCU : Prism (Wingspan) 2.0 Phase 2"/>
    <x v="25"/>
  </r>
  <r>
    <s v="Journal"/>
    <x v="2"/>
    <s v="Data Engineering"/>
    <s v="Data Engineering"/>
    <d v="2024-08-31T00:00:00"/>
    <x v="0"/>
    <s v="50130"/>
    <s v="892930"/>
    <x v="143"/>
    <x v="143"/>
    <s v="16856642182"/>
    <m/>
    <m/>
    <m/>
    <n v="560.2607960298526"/>
    <x v="4"/>
    <x v="5"/>
    <x v="1"/>
    <n v="0"/>
    <x v="154"/>
  </r>
  <r>
    <s v="Journal"/>
    <x v="2"/>
    <s v="Data Engineering"/>
    <s v="Data Engineering"/>
    <d v="2024-08-31T00:00:00"/>
    <x v="0"/>
    <s v="51387"/>
    <s v="894700"/>
    <x v="157"/>
    <x v="157"/>
    <s v="16592846934"/>
    <m/>
    <m/>
    <m/>
    <n v="270.12574094296463"/>
    <x v="4"/>
    <x v="79"/>
    <x v="1"/>
    <n v="0"/>
    <x v="167"/>
  </r>
  <r>
    <s v="Journal"/>
    <x v="2"/>
    <s v="Data Engineering"/>
    <s v="Data Engineering"/>
    <d v="2024-08-31T00:00:00"/>
    <x v="0"/>
    <s v="50881"/>
    <s v="893779"/>
    <x v="141"/>
    <x v="141"/>
    <s v="17771226635"/>
    <m/>
    <m/>
    <m/>
    <n v="504.23471642686729"/>
    <x v="4"/>
    <x v="75"/>
    <x v="1"/>
    <n v="0"/>
    <x v="152"/>
  </r>
  <r>
    <s v="Journal"/>
    <x v="2"/>
    <s v="Data Engineering"/>
    <s v="Data Engineering"/>
    <d v="2024-08-31T00:00:00"/>
    <x v="0"/>
    <s v="51418"/>
    <s v="894716"/>
    <x v="145"/>
    <x v="145"/>
    <s v="17806464279"/>
    <m/>
    <m/>
    <m/>
    <n v="180.08382729530976"/>
    <x v="4"/>
    <x v="16"/>
    <x v="1"/>
    <n v="0"/>
    <x v="19"/>
  </r>
  <r>
    <s v="Journal"/>
    <x v="2"/>
    <s v="Data Engineering"/>
    <s v="Data Engineering"/>
    <d v="2024-08-31T00:00:00"/>
    <x v="0"/>
    <s v="50863"/>
    <s v="893769"/>
    <x v="117"/>
    <x v="117"/>
    <s v="16977995014"/>
    <m/>
    <m/>
    <m/>
    <n v="320.14902630277288"/>
    <x v="4"/>
    <x v="69"/>
    <x v="1"/>
    <n v="0"/>
    <x v="132"/>
  </r>
  <r>
    <s v="Journal"/>
    <x v="9"/>
    <s v="Data Engineering"/>
    <s v="Data Engineering"/>
    <d v="2024-08-31T00:00:00"/>
    <x v="0"/>
    <s v="51673"/>
    <s v="901495"/>
    <x v="59"/>
    <x v="59"/>
    <s v="14545854040"/>
    <m/>
    <m/>
    <m/>
    <n v="770.38"/>
    <x v="4"/>
    <x v="22"/>
    <x v="1"/>
    <n v="0"/>
    <x v="81"/>
  </r>
  <r>
    <s v="Journal"/>
    <x v="2"/>
    <s v="Data Engineering"/>
    <s v="Data Engineering"/>
    <d v="2024-08-31T00:00:00"/>
    <x v="0"/>
    <s v="51045"/>
    <s v="892579"/>
    <x v="147"/>
    <x v="147"/>
    <s v="17772859452"/>
    <m/>
    <m/>
    <m/>
    <n v="648.30177826311512"/>
    <x v="4"/>
    <x v="75"/>
    <x v="1"/>
    <n v="0"/>
    <x v="157"/>
  </r>
  <r>
    <s v="Journal"/>
    <x v="2"/>
    <s v="Data Engineering"/>
    <s v="Data Engineering"/>
    <d v="2024-08-31T00:00:00"/>
    <x v="0"/>
    <s v="50878"/>
    <s v="893776"/>
    <x v="117"/>
    <x v="117"/>
    <s v="16977995014"/>
    <m/>
    <m/>
    <m/>
    <n v="464.21608813902071"/>
    <x v="4"/>
    <x v="69"/>
    <x v="1"/>
    <n v="0"/>
    <x v="132"/>
  </r>
  <r>
    <s v="Journal"/>
    <x v="2"/>
    <s v="Data Engineering"/>
    <s v="Data Engineering"/>
    <d v="2024-08-31T00:00:00"/>
    <x v="0"/>
    <s v="50853"/>
    <s v="893759"/>
    <x v="141"/>
    <x v="141"/>
    <s v="17771226635"/>
    <m/>
    <m/>
    <m/>
    <n v="245.11422219043658"/>
    <x v="4"/>
    <x v="75"/>
    <x v="1"/>
    <n v="0"/>
    <x v="152"/>
  </r>
  <r>
    <s v="Journal"/>
    <x v="2"/>
    <s v="Data Engineering"/>
    <s v="Data Engineering"/>
    <d v="2024-08-31T00:00:00"/>
    <x v="0"/>
    <s v="50696"/>
    <s v="893665"/>
    <x v="162"/>
    <x v="162"/>
    <s v="20242405226"/>
    <m/>
    <m/>
    <m/>
    <n v="440.20491116631274"/>
    <x v="4"/>
    <x v="5"/>
    <x v="1"/>
    <n v="0"/>
    <x v="172"/>
  </r>
  <r>
    <s v="Journal"/>
    <x v="2"/>
    <s v="Data Engineering"/>
    <s v="Data Engineering"/>
    <d v="2024-08-31T00:00:00"/>
    <x v="0"/>
    <s v="50042"/>
    <s v="892706"/>
    <x v="143"/>
    <x v="143"/>
    <s v="16856642182"/>
    <m/>
    <m/>
    <m/>
    <n v="480.22353945415932"/>
    <x v="4"/>
    <x v="5"/>
    <x v="1"/>
    <n v="0"/>
    <x v="154"/>
  </r>
  <r>
    <s v="Journal"/>
    <x v="2"/>
    <s v="Data Engineering"/>
    <s v="Data Engineering"/>
    <d v="2024-08-31T00:00:00"/>
    <x v="0"/>
    <s v="51328"/>
    <s v="894459"/>
    <x v="157"/>
    <x v="157"/>
    <s v="16592846934"/>
    <m/>
    <m/>
    <m/>
    <n v="240.11176972707966"/>
    <x v="4"/>
    <x v="79"/>
    <x v="1"/>
    <n v="0"/>
    <x v="167"/>
  </r>
  <r>
    <s v="Journal"/>
    <x v="2"/>
    <s v="Data Engineering"/>
    <s v="Data Engineering"/>
    <d v="2024-08-31T00:00:00"/>
    <x v="0"/>
    <s v="51353"/>
    <s v="894472"/>
    <x v="157"/>
    <x v="157"/>
    <s v="16592846934"/>
    <m/>
    <m/>
    <m/>
    <n v="455.21202070163127"/>
    <x v="4"/>
    <x v="79"/>
    <x v="1"/>
    <n v="0"/>
    <x v="167"/>
  </r>
  <r>
    <s v="Journal"/>
    <x v="2"/>
    <s v="Data Engineering"/>
    <s v="Data Engineering"/>
    <d v="2024-08-31T00:00:00"/>
    <x v="0"/>
    <s v="50867"/>
    <s v="893773"/>
    <x v="141"/>
    <x v="141"/>
    <s v="17771226635"/>
    <m/>
    <m/>
    <m/>
    <n v="504.23471642686729"/>
    <x v="4"/>
    <x v="75"/>
    <x v="1"/>
    <n v="0"/>
    <x v="152"/>
  </r>
  <r>
    <s v="Journal"/>
    <x v="2"/>
    <s v="Data Engineering"/>
    <s v="Data Engineering"/>
    <d v="2024-08-31T00:00:00"/>
    <x v="0"/>
    <s v="50719"/>
    <s v="893676"/>
    <x v="182"/>
    <x v="182"/>
    <s v="16973568605"/>
    <m/>
    <m/>
    <m/>
    <n v="544.25334471471388"/>
    <x v="4"/>
    <x v="75"/>
    <x v="1"/>
    <n v="0"/>
    <x v="190"/>
  </r>
  <r>
    <s v="Journal"/>
    <x v="2"/>
    <s v="Data Engineering"/>
    <s v="Data Engineering"/>
    <d v="2024-08-31T00:00:00"/>
    <x v="0"/>
    <s v="49757"/>
    <s v="892393"/>
    <x v="143"/>
    <x v="143"/>
    <s v="16856642182"/>
    <m/>
    <m/>
    <m/>
    <n v="480.22353945415932"/>
    <x v="4"/>
    <x v="5"/>
    <x v="1"/>
    <n v="0"/>
    <x v="154"/>
  </r>
  <r>
    <s v="Journal"/>
    <x v="2"/>
    <s v="Data Engineering"/>
    <s v="Data Engineering"/>
    <d v="2024-08-31T00:00:00"/>
    <x v="0"/>
    <s v="50005"/>
    <s v="892343"/>
    <x v="143"/>
    <x v="143"/>
    <s v="16856642182"/>
    <m/>
    <m/>
    <m/>
    <n v="440.20491116631274"/>
    <x v="4"/>
    <x v="5"/>
    <x v="1"/>
    <n v="0"/>
    <x v="154"/>
  </r>
  <r>
    <s v="Journal"/>
    <x v="2"/>
    <s v="Data Engineering"/>
    <s v="Data Engineering"/>
    <d v="2024-08-31T00:00:00"/>
    <x v="0"/>
    <s v="50663"/>
    <s v="893652"/>
    <x v="117"/>
    <x v="117"/>
    <s v="16977995014"/>
    <m/>
    <m/>
    <m/>
    <n v="464.21608813902071"/>
    <x v="4"/>
    <x v="69"/>
    <x v="1"/>
    <n v="0"/>
    <x v="132"/>
  </r>
  <r>
    <s v="Journal"/>
    <x v="2"/>
    <s v="Data Engineering"/>
    <s v="Data Engineering"/>
    <d v="2024-08-31T00:00:00"/>
    <x v="0"/>
    <s v="49765"/>
    <s v="892294"/>
    <x v="157"/>
    <x v="157"/>
    <s v="16592846934"/>
    <m/>
    <m/>
    <m/>
    <n v="520.2421677420059"/>
    <x v="4"/>
    <x v="79"/>
    <x v="1"/>
    <n v="0"/>
    <x v="167"/>
  </r>
  <r>
    <s v="Journal"/>
    <x v="2"/>
    <s v="Data Engineering"/>
    <s v="Data Engineering"/>
    <d v="2024-08-31T00:00:00"/>
    <x v="0"/>
    <s v="50320"/>
    <s v="892534"/>
    <x v="156"/>
    <x v="156"/>
    <s v="17690283562"/>
    <m/>
    <m/>
    <m/>
    <n v="536.24961905714463"/>
    <x v="4"/>
    <x v="5"/>
    <x v="1"/>
    <n v="0"/>
    <x v="166"/>
  </r>
  <r>
    <s v="Journal"/>
    <x v="2"/>
    <s v="Data Engineering"/>
    <s v="Data Engineering"/>
    <d v="2024-08-31T00:00:00"/>
    <x v="0"/>
    <s v="49995"/>
    <s v="892853"/>
    <x v="143"/>
    <x v="143"/>
    <s v="16856642182"/>
    <m/>
    <m/>
    <m/>
    <n v="560.2607960298526"/>
    <x v="4"/>
    <x v="5"/>
    <x v="1"/>
    <n v="0"/>
    <x v="154"/>
  </r>
  <r>
    <s v="Journal"/>
    <x v="2"/>
    <s v="Data Engineering"/>
    <s v="Data Engineering"/>
    <d v="2024-08-31T00:00:00"/>
    <x v="0"/>
    <s v="49959"/>
    <s v="892334"/>
    <x v="6"/>
    <x v="6"/>
    <s v="16716229170"/>
    <m/>
    <m/>
    <m/>
    <n v="496.23099076929799"/>
    <x v="4"/>
    <x v="29"/>
    <x v="1"/>
    <n v="0"/>
    <x v="41"/>
  </r>
  <r>
    <s v="Journal"/>
    <x v="2"/>
    <s v="Data Engineering"/>
    <s v="Data Engineering"/>
    <d v="2024-08-31T00:00:00"/>
    <x v="0"/>
    <s v="50248"/>
    <s v="892990"/>
    <x v="158"/>
    <x v="158"/>
    <s v="16807042572"/>
    <m/>
    <m/>
    <m/>
    <n v="536.24961905714463"/>
    <x v="4"/>
    <x v="5"/>
    <x v="1"/>
    <n v="0"/>
    <x v="168"/>
  </r>
  <r>
    <s v="Journal"/>
    <x v="2"/>
    <s v="Data Engineering"/>
    <s v="Data Engineering"/>
    <d v="2024-08-31T00:00:00"/>
    <x v="0"/>
    <s v="51068"/>
    <s v="894121"/>
    <x v="147"/>
    <x v="147"/>
    <s v="17772859452"/>
    <m/>
    <m/>
    <m/>
    <n v="520.2421677420059"/>
    <x v="4"/>
    <x v="75"/>
    <x v="1"/>
    <n v="0"/>
    <x v="157"/>
  </r>
  <r>
    <s v="Journal"/>
    <x v="9"/>
    <s v="Data Engineering"/>
    <s v="Data Engineering"/>
    <d v="2024-08-31T00:00:00"/>
    <x v="0"/>
    <s v="52166"/>
    <s v="913919"/>
    <x v="0"/>
    <x v="0"/>
    <m/>
    <s v="ICC 1202 Hyatt : Hyatt - GenAI Implementation"/>
    <m/>
    <s v="TopSide Management Book Elim related to project ICC 1202 Hyatt : Hyatt - GenAI Implementation"/>
    <n v="-25419.84"/>
    <x v="4"/>
    <x v="18"/>
    <x v="1"/>
    <s v="ICC 1202 Hyatt : Hyatt - GenAI Implementation"/>
    <x v="23"/>
  </r>
  <r>
    <s v="Journal"/>
    <x v="2"/>
    <s v="Data Engineering"/>
    <s v="Data Engineering"/>
    <d v="2024-08-31T00:00:00"/>
    <x v="0"/>
    <s v="51145"/>
    <s v="894149"/>
    <x v="117"/>
    <x v="117"/>
    <s v="16977995014"/>
    <m/>
    <m/>
    <m/>
    <n v="432.20118550874338"/>
    <x v="4"/>
    <x v="69"/>
    <x v="1"/>
    <n v="0"/>
    <x v="132"/>
  </r>
  <r>
    <s v="Journal"/>
    <x v="9"/>
    <s v="Data Engineering"/>
    <s v="Data Engineering"/>
    <d v="2024-08-31T00:00:00"/>
    <x v="0"/>
    <s v="52028"/>
    <s v="909264"/>
    <x v="19"/>
    <x v="19"/>
    <s v="17583569682"/>
    <m/>
    <m/>
    <m/>
    <n v="2980.43"/>
    <x v="4"/>
    <x v="21"/>
    <x v="1"/>
    <n v="0"/>
    <x v="53"/>
  </r>
  <r>
    <s v="Journal"/>
    <x v="2"/>
    <s v="Data Engineering"/>
    <s v="Data Engineering"/>
    <d v="2024-08-31T00:00:00"/>
    <x v="0"/>
    <s v="50974"/>
    <s v="894095"/>
    <x v="154"/>
    <x v="154"/>
    <s v="17772967350"/>
    <m/>
    <m/>
    <m/>
    <n v="270.12574094296463"/>
    <x v="4"/>
    <x v="75"/>
    <x v="1"/>
    <n v="0"/>
    <x v="164"/>
  </r>
  <r>
    <s v="Journal"/>
    <x v="2"/>
    <s v="Data Engineering"/>
    <s v="Data Engineering"/>
    <d v="2024-08-31T00:00:00"/>
    <x v="0"/>
    <s v="51042"/>
    <s v="892762"/>
    <x v="117"/>
    <x v="117"/>
    <s v="16977995014"/>
    <m/>
    <m/>
    <m/>
    <n v="432.20118550874338"/>
    <x v="4"/>
    <x v="69"/>
    <x v="1"/>
    <n v="0"/>
    <x v="132"/>
  </r>
  <r>
    <s v="Journal"/>
    <x v="2"/>
    <s v="Data Engineering"/>
    <s v="Data Engineering"/>
    <d v="2024-08-31T00:00:00"/>
    <x v="0"/>
    <s v="49964"/>
    <s v="892834"/>
    <x v="143"/>
    <x v="143"/>
    <s v="16856642182"/>
    <m/>
    <m/>
    <m/>
    <n v="480.22353945415932"/>
    <x v="4"/>
    <x v="5"/>
    <x v="1"/>
    <n v="0"/>
    <x v="154"/>
  </r>
  <r>
    <s v="Journal"/>
    <x v="2"/>
    <s v="Data Engineering"/>
    <s v="Data Engineering"/>
    <d v="2024-08-31T00:00:00"/>
    <x v="0"/>
    <s v="51013"/>
    <s v="894103"/>
    <x v="154"/>
    <x v="154"/>
    <s v="17772967350"/>
    <m/>
    <m/>
    <m/>
    <n v="360.16765459061952"/>
    <x v="4"/>
    <x v="75"/>
    <x v="1"/>
    <n v="0"/>
    <x v="164"/>
  </r>
  <r>
    <s v="Journal"/>
    <x v="9"/>
    <s v="Data Engineering"/>
    <s v="Data Engineering"/>
    <d v="2024-08-31T00:00:00"/>
    <x v="0"/>
    <s v="51757"/>
    <s v="901358"/>
    <x v="18"/>
    <x v="18"/>
    <s v="18657995555"/>
    <m/>
    <m/>
    <m/>
    <n v="17.7"/>
    <x v="4"/>
    <x v="23"/>
    <x v="1"/>
    <n v="0"/>
    <x v="52"/>
  </r>
  <r>
    <s v="Journal"/>
    <x v="2"/>
    <s v="Data Engineering"/>
    <s v="Data Engineering"/>
    <d v="2024-08-31T00:00:00"/>
    <x v="0"/>
    <s v="50210"/>
    <s v="892966"/>
    <x v="161"/>
    <x v="161"/>
    <s v="17001844665"/>
    <m/>
    <m/>
    <m/>
    <n v="240.11176972707966"/>
    <x v="4"/>
    <x v="77"/>
    <x v="1"/>
    <n v="0"/>
    <x v="171"/>
  </r>
  <r>
    <s v="Journal"/>
    <x v="2"/>
    <s v="Data Engineering"/>
    <s v="Data Engineering"/>
    <d v="2024-08-31T00:00:00"/>
    <x v="0"/>
    <s v="50082"/>
    <s v="892359"/>
    <x v="6"/>
    <x v="6"/>
    <s v="16716229170"/>
    <m/>
    <m/>
    <m/>
    <n v="336.15647761791155"/>
    <x v="4"/>
    <x v="29"/>
    <x v="1"/>
    <n v="0"/>
    <x v="41"/>
  </r>
  <r>
    <s v="Journal"/>
    <x v="2"/>
    <s v="Data Engineering"/>
    <s v="Data Engineering"/>
    <d v="2024-08-31T00:00:00"/>
    <x v="0"/>
    <s v="49895"/>
    <s v="892477"/>
    <x v="6"/>
    <x v="6"/>
    <s v="16716229170"/>
    <m/>
    <m/>
    <m/>
    <n v="400.1862828784661"/>
    <x v="4"/>
    <x v="29"/>
    <x v="1"/>
    <n v="0"/>
    <x v="41"/>
  </r>
  <r>
    <s v="Journal"/>
    <x v="2"/>
    <s v="Data Engineering"/>
    <s v="Data Engineering"/>
    <d v="2024-08-31T00:00:00"/>
    <x v="0"/>
    <s v="51332"/>
    <s v="894498"/>
    <x v="160"/>
    <x v="160"/>
    <s v="16977994594"/>
    <m/>
    <m/>
    <m/>
    <n v="480.22353945415932"/>
    <x v="4"/>
    <x v="69"/>
    <x v="1"/>
    <n v="0"/>
    <x v="170"/>
  </r>
  <r>
    <s v="Journal"/>
    <x v="2"/>
    <s v="Data Engineering"/>
    <s v="Data Engineering"/>
    <d v="2024-08-31T00:00:00"/>
    <x v="0"/>
    <s v="50270"/>
    <s v="893204"/>
    <x v="158"/>
    <x v="158"/>
    <s v="16807042572"/>
    <m/>
    <m/>
    <m/>
    <n v="536.24961905714463"/>
    <x v="4"/>
    <x v="5"/>
    <x v="1"/>
    <n v="0"/>
    <x v="168"/>
  </r>
  <r>
    <s v="Journal"/>
    <x v="2"/>
    <s v="Data Engineering"/>
    <s v="Data Engineering"/>
    <d v="2024-08-31T00:00:00"/>
    <x v="0"/>
    <s v="50163"/>
    <s v="892947"/>
    <x v="143"/>
    <x v="143"/>
    <s v="16856642182"/>
    <m/>
    <m/>
    <m/>
    <n v="480.22353945415932"/>
    <x v="4"/>
    <x v="5"/>
    <x v="1"/>
    <n v="0"/>
    <x v="154"/>
  </r>
  <r>
    <s v="Journal"/>
    <x v="2"/>
    <s v="Data Engineering"/>
    <s v="Data Engineering"/>
    <d v="2024-08-31T00:00:00"/>
    <x v="0"/>
    <s v="50192"/>
    <s v="893098"/>
    <x v="161"/>
    <x v="161"/>
    <s v="17001844665"/>
    <m/>
    <m/>
    <m/>
    <n v="210.0977985111947"/>
    <x v="4"/>
    <x v="77"/>
    <x v="1"/>
    <n v="0"/>
    <x v="171"/>
  </r>
  <r>
    <s v="Journal"/>
    <x v="2"/>
    <s v="Data Engineering"/>
    <s v="Data Engineering"/>
    <d v="2024-08-31T00:00:00"/>
    <x v="0"/>
    <s v="50672"/>
    <s v="892551"/>
    <x v="152"/>
    <x v="152"/>
    <s v="18659335221"/>
    <m/>
    <m/>
    <m/>
    <n v="560.2607960298526"/>
    <x v="4"/>
    <x v="5"/>
    <x v="1"/>
    <n v="0"/>
    <x v="162"/>
  </r>
  <r>
    <s v="Journal"/>
    <x v="2"/>
    <s v="Data Engineering"/>
    <s v="Data Engineering"/>
    <d v="2024-08-31T00:00:00"/>
    <x v="0"/>
    <s v="50645"/>
    <s v="893644"/>
    <x v="117"/>
    <x v="117"/>
    <s v="16977995014"/>
    <m/>
    <m/>
    <m/>
    <n v="210.0977985111947"/>
    <x v="4"/>
    <x v="69"/>
    <x v="1"/>
    <n v="0"/>
    <x v="132"/>
  </r>
  <r>
    <s v="Journal"/>
    <x v="2"/>
    <s v="Data Engineering"/>
    <s v="Data Engineering"/>
    <d v="2024-08-31T00:00:00"/>
    <x v="0"/>
    <s v="50530"/>
    <s v="893455"/>
    <x v="155"/>
    <x v="155"/>
    <s v="19584503853"/>
    <m/>
    <m/>
    <m/>
    <n v="520.2421677420059"/>
    <x v="4"/>
    <x v="5"/>
    <x v="1"/>
    <n v="0"/>
    <x v="165"/>
  </r>
  <r>
    <s v="Journal"/>
    <x v="2"/>
    <s v="Data Engineering"/>
    <s v="Data Engineering"/>
    <d v="2024-08-31T00:00:00"/>
    <x v="0"/>
    <s v="50614"/>
    <s v="893509"/>
    <x v="151"/>
    <x v="151"/>
    <s v="19901929100"/>
    <m/>
    <m/>
    <m/>
    <n v="520.2421677420059"/>
    <x v="4"/>
    <x v="5"/>
    <x v="1"/>
    <n v="0"/>
    <x v="161"/>
  </r>
  <r>
    <s v="Journal"/>
    <x v="2"/>
    <s v="Data Engineering"/>
    <s v="Data Engineering"/>
    <d v="2024-08-31T00:00:00"/>
    <x v="0"/>
    <s v="49796"/>
    <s v="892418"/>
    <x v="143"/>
    <x v="143"/>
    <s v="16856642182"/>
    <m/>
    <m/>
    <m/>
    <n v="560.2607960298526"/>
    <x v="4"/>
    <x v="5"/>
    <x v="1"/>
    <n v="0"/>
    <x v="154"/>
  </r>
  <r>
    <s v="Journal"/>
    <x v="2"/>
    <s v="Data Engineering"/>
    <s v="Data Engineering"/>
    <d v="2024-08-31T00:00:00"/>
    <x v="0"/>
    <s v="50332"/>
    <s v="893241"/>
    <x v="149"/>
    <x v="149"/>
    <s v="17001841791"/>
    <m/>
    <m/>
    <m/>
    <n v="520.2421677420059"/>
    <x v="4"/>
    <x v="78"/>
    <x v="1"/>
    <n v="0"/>
    <x v="159"/>
  </r>
  <r>
    <s v="Journal"/>
    <x v="2"/>
    <s v="Data Engineering"/>
    <s v="Data Engineering"/>
    <d v="2024-08-31T00:00:00"/>
    <x v="0"/>
    <s v="50926"/>
    <s v="892758"/>
    <x v="117"/>
    <x v="117"/>
    <s v="16977995014"/>
    <m/>
    <m/>
    <m/>
    <n v="504.23471642686729"/>
    <x v="4"/>
    <x v="69"/>
    <x v="1"/>
    <n v="0"/>
    <x v="132"/>
  </r>
  <r>
    <s v="Journal"/>
    <x v="1"/>
    <s v="Data Engineering"/>
    <s v="Data Engineering"/>
    <d v="2024-08-31T00:00:00"/>
    <x v="0"/>
    <s v="49429"/>
    <s v="889903"/>
    <x v="177"/>
    <x v="177"/>
    <m/>
    <m/>
    <m/>
    <m/>
    <n v="526.36179580168198"/>
    <x v="1"/>
    <x v="12"/>
    <x v="1"/>
    <n v="0"/>
    <x v="15"/>
  </r>
  <r>
    <s v="Journal"/>
    <x v="1"/>
    <s v="Data Engineering"/>
    <s v="Data Engineering"/>
    <d v="2024-08-31T00:00:00"/>
    <x v="0"/>
    <s v="49556"/>
    <s v="890190"/>
    <x v="186"/>
    <x v="186"/>
    <m/>
    <m/>
    <m/>
    <m/>
    <n v="4605.6657132647179"/>
    <x v="1"/>
    <x v="82"/>
    <x v="1"/>
    <n v="0"/>
    <x v="194"/>
  </r>
  <r>
    <s v="Journal"/>
    <x v="9"/>
    <s v="Data Engineering"/>
    <s v="Data Engineering"/>
    <d v="2024-08-31T00:00:00"/>
    <x v="0"/>
    <s v="49218"/>
    <s v="887937"/>
    <x v="187"/>
    <x v="187"/>
    <s v="15865571503"/>
    <m/>
    <m/>
    <s v="Retainer Revenue Recognition"/>
    <n v="27080"/>
    <x v="4"/>
    <x v="49"/>
    <x v="1"/>
    <n v="0"/>
    <x v="195"/>
  </r>
  <r>
    <s v="Journal"/>
    <x v="2"/>
    <s v="Data Engineering"/>
    <s v="Data Engineering"/>
    <d v="2024-08-31T00:00:00"/>
    <x v="0"/>
    <s v="51408"/>
    <s v="894525"/>
    <x v="145"/>
    <x v="145"/>
    <s v="17806464279"/>
    <m/>
    <m/>
    <m/>
    <n v="160.07451315138644"/>
    <x v="4"/>
    <x v="16"/>
    <x v="1"/>
    <n v="0"/>
    <x v="19"/>
  </r>
  <r>
    <s v="Journal"/>
    <x v="9"/>
    <s v="Data Engineering"/>
    <s v="Data Engineering"/>
    <d v="2024-08-31T00:00:00"/>
    <x v="0"/>
    <s v="51662"/>
    <s v="901407"/>
    <x v="59"/>
    <x v="59"/>
    <s v="14545854040"/>
    <m/>
    <m/>
    <m/>
    <n v="447.14"/>
    <x v="4"/>
    <x v="22"/>
    <x v="1"/>
    <n v="0"/>
    <x v="81"/>
  </r>
  <r>
    <s v="Journal"/>
    <x v="2"/>
    <s v="Data Engineering"/>
    <s v="Data Engineering"/>
    <d v="2024-08-31T00:00:00"/>
    <x v="0"/>
    <s v="50098"/>
    <s v="892919"/>
    <x v="143"/>
    <x v="143"/>
    <s v="16856642182"/>
    <m/>
    <m/>
    <m/>
    <n v="480.22353945415932"/>
    <x v="4"/>
    <x v="5"/>
    <x v="1"/>
    <n v="0"/>
    <x v="154"/>
  </r>
  <r>
    <s v="Journal"/>
    <x v="2"/>
    <s v="Data Engineering"/>
    <s v="Data Engineering"/>
    <d v="2024-08-31T00:00:00"/>
    <x v="0"/>
    <s v="51163"/>
    <s v="892581"/>
    <x v="168"/>
    <x v="168"/>
    <s v="17772618578"/>
    <m/>
    <m/>
    <m/>
    <n v="560.2607960298526"/>
    <x v="4"/>
    <x v="75"/>
    <x v="1"/>
    <n v="0"/>
    <x v="178"/>
  </r>
  <r>
    <s v="Journal"/>
    <x v="2"/>
    <s v="Data Engineering"/>
    <s v="Data Engineering"/>
    <d v="2024-08-31T00:00:00"/>
    <x v="0"/>
    <s v="50503"/>
    <s v="893441"/>
    <x v="117"/>
    <x v="117"/>
    <s v="16977995014"/>
    <m/>
    <m/>
    <m/>
    <n v="320.14902630277288"/>
    <x v="4"/>
    <x v="69"/>
    <x v="1"/>
    <n v="0"/>
    <x v="132"/>
  </r>
  <r>
    <s v="Journal"/>
    <x v="2"/>
    <s v="Data Engineering"/>
    <s v="Data Engineering"/>
    <d v="2024-08-31T00:00:00"/>
    <x v="0"/>
    <s v="50216"/>
    <s v="892971"/>
    <x v="161"/>
    <x v="161"/>
    <s v="17001844665"/>
    <m/>
    <m/>
    <m/>
    <n v="231.10770228969028"/>
    <x v="4"/>
    <x v="77"/>
    <x v="1"/>
    <n v="0"/>
    <x v="171"/>
  </r>
  <r>
    <s v="Journal"/>
    <x v="2"/>
    <s v="Data Engineering"/>
    <s v="Data Engineering"/>
    <d v="2024-08-31T00:00:00"/>
    <x v="0"/>
    <s v="50256"/>
    <s v="893199"/>
    <x v="158"/>
    <x v="158"/>
    <s v="16807042572"/>
    <m/>
    <m/>
    <m/>
    <n v="536.24961905714463"/>
    <x v="4"/>
    <x v="5"/>
    <x v="1"/>
    <n v="0"/>
    <x v="168"/>
  </r>
  <r>
    <s v="Journal"/>
    <x v="2"/>
    <s v="Data Engineering"/>
    <s v="Data Engineering"/>
    <d v="2024-08-31T00:00:00"/>
    <x v="0"/>
    <s v="50953"/>
    <s v="893915"/>
    <x v="154"/>
    <x v="154"/>
    <s v="17772967350"/>
    <m/>
    <m/>
    <m/>
    <n v="360.16765459061952"/>
    <x v="4"/>
    <x v="75"/>
    <x v="1"/>
    <n v="0"/>
    <x v="164"/>
  </r>
  <r>
    <s v="Journal"/>
    <x v="2"/>
    <s v="Data Engineering"/>
    <s v="Data Engineering"/>
    <d v="2024-08-31T00:00:00"/>
    <x v="0"/>
    <s v="51030"/>
    <s v="893971"/>
    <x v="154"/>
    <x v="154"/>
    <s v="17772967350"/>
    <m/>
    <m/>
    <m/>
    <n v="360.16765459061952"/>
    <x v="4"/>
    <x v="75"/>
    <x v="1"/>
    <n v="0"/>
    <x v="164"/>
  </r>
  <r>
    <s v="Journal"/>
    <x v="2"/>
    <s v="Data Engineering"/>
    <s v="Data Engineering"/>
    <d v="2024-08-31T00:00:00"/>
    <x v="0"/>
    <s v="50993"/>
    <s v="893948"/>
    <x v="154"/>
    <x v="154"/>
    <s v="17772967350"/>
    <m/>
    <m/>
    <m/>
    <n v="360.16765459061952"/>
    <x v="4"/>
    <x v="75"/>
    <x v="1"/>
    <n v="0"/>
    <x v="164"/>
  </r>
  <r>
    <s v="Journal"/>
    <x v="2"/>
    <s v="Data Engineering"/>
    <s v="Data Engineering"/>
    <d v="2024-08-31T00:00:00"/>
    <x v="0"/>
    <s v="51023"/>
    <s v="893965"/>
    <x v="154"/>
    <x v="154"/>
    <s v="17772967350"/>
    <m/>
    <m/>
    <m/>
    <n v="376.17510590575813"/>
    <x v="4"/>
    <x v="75"/>
    <x v="1"/>
    <n v="0"/>
    <x v="164"/>
  </r>
  <r>
    <s v="Journal"/>
    <x v="2"/>
    <s v="Data Engineering"/>
    <s v="Data Engineering"/>
    <d v="2024-08-31T00:00:00"/>
    <x v="0"/>
    <s v="51037"/>
    <s v="893978"/>
    <x v="154"/>
    <x v="154"/>
    <s v="17772967350"/>
    <m/>
    <m/>
    <m/>
    <n v="360.16765459061952"/>
    <x v="4"/>
    <x v="75"/>
    <x v="1"/>
    <n v="0"/>
    <x v="164"/>
  </r>
  <r>
    <s v="Journal"/>
    <x v="2"/>
    <s v="Data Engineering"/>
    <s v="Data Engineering"/>
    <d v="2024-08-31T00:00:00"/>
    <x v="0"/>
    <s v="49846"/>
    <s v="892450"/>
    <x v="143"/>
    <x v="143"/>
    <s v="16856642182"/>
    <m/>
    <m/>
    <m/>
    <n v="320.14902630277288"/>
    <x v="4"/>
    <x v="5"/>
    <x v="1"/>
    <n v="0"/>
    <x v="154"/>
  </r>
  <r>
    <s v="Journal"/>
    <x v="2"/>
    <s v="Data Engineering"/>
    <s v="Data Engineering"/>
    <d v="2024-08-31T00:00:00"/>
    <x v="0"/>
    <s v="50561"/>
    <s v="893481"/>
    <x v="155"/>
    <x v="155"/>
    <s v="19584503853"/>
    <m/>
    <m/>
    <m/>
    <n v="560.2607960298526"/>
    <x v="4"/>
    <x v="5"/>
    <x v="1"/>
    <n v="0"/>
    <x v="165"/>
  </r>
  <r>
    <s v="Journal"/>
    <x v="2"/>
    <s v="Data Engineering"/>
    <s v="Data Engineering"/>
    <d v="2024-08-31T00:00:00"/>
    <x v="0"/>
    <s v="50652"/>
    <s v="893517"/>
    <x v="152"/>
    <x v="152"/>
    <s v="18659335221"/>
    <m/>
    <m/>
    <m/>
    <n v="560.2607960298526"/>
    <x v="4"/>
    <x v="5"/>
    <x v="1"/>
    <n v="0"/>
    <x v="162"/>
  </r>
  <r>
    <s v="Journal"/>
    <x v="2"/>
    <s v="Data Engineering"/>
    <s v="Data Engineering"/>
    <d v="2024-08-31T00:00:00"/>
    <x v="0"/>
    <s v="50382"/>
    <s v="892543"/>
    <x v="165"/>
    <x v="165"/>
    <s v="17001802020"/>
    <m/>
    <m/>
    <m/>
    <n v="408.19000853603541"/>
    <x v="4"/>
    <x v="78"/>
    <x v="1"/>
    <n v="0"/>
    <x v="175"/>
  </r>
  <r>
    <s v="Journal"/>
    <x v="9"/>
    <s v="Data Engineering"/>
    <s v="Data Engineering"/>
    <d v="2024-08-31T00:00:00"/>
    <x v="0"/>
    <s v="51753"/>
    <s v="901507"/>
    <x v="18"/>
    <x v="18"/>
    <s v="18657995555"/>
    <m/>
    <m/>
    <m/>
    <n v="39.82"/>
    <x v="4"/>
    <x v="23"/>
    <x v="1"/>
    <n v="0"/>
    <x v="52"/>
  </r>
  <r>
    <s v="Journal"/>
    <x v="1"/>
    <s v="Data Engineering"/>
    <s v="Data Engineering"/>
    <d v="2024-08-31T00:00:00"/>
    <x v="0"/>
    <s v="49534"/>
    <s v="890020"/>
    <x v="171"/>
    <x v="171"/>
    <m/>
    <m/>
    <m/>
    <m/>
    <n v="1483.2875405691398"/>
    <x v="1"/>
    <x v="6"/>
    <x v="1"/>
    <n v="0"/>
    <x v="181"/>
  </r>
  <r>
    <s v="Journal"/>
    <x v="2"/>
    <s v="Data Engineering"/>
    <s v="Data Engineering"/>
    <d v="2024-08-31T00:00:00"/>
    <x v="0"/>
    <s v="50498"/>
    <s v="893436"/>
    <x v="155"/>
    <x v="155"/>
    <s v="19584503853"/>
    <m/>
    <m/>
    <m/>
    <n v="520.2421677420059"/>
    <x v="4"/>
    <x v="5"/>
    <x v="1"/>
    <n v="0"/>
    <x v="165"/>
  </r>
  <r>
    <s v="Journal"/>
    <x v="2"/>
    <s v="Data Engineering"/>
    <s v="Data Engineering"/>
    <d v="2024-08-31T00:00:00"/>
    <x v="0"/>
    <s v="50619"/>
    <s v="893619"/>
    <x v="117"/>
    <x v="117"/>
    <s v="16977995014"/>
    <m/>
    <m/>
    <m/>
    <n v="320.14902630277288"/>
    <x v="4"/>
    <x v="69"/>
    <x v="1"/>
    <n v="0"/>
    <x v="132"/>
  </r>
  <r>
    <s v="Journal"/>
    <x v="2"/>
    <s v="Data Engineering"/>
    <s v="Data Engineering"/>
    <d v="2024-08-31T00:00:00"/>
    <x v="0"/>
    <s v="50788"/>
    <s v="893714"/>
    <x v="141"/>
    <x v="141"/>
    <s v="17771226635"/>
    <m/>
    <m/>
    <m/>
    <n v="392.1825572208968"/>
    <x v="4"/>
    <x v="75"/>
    <x v="1"/>
    <n v="0"/>
    <x v="152"/>
  </r>
  <r>
    <s v="Journal"/>
    <x v="9"/>
    <s v="Data Engineering"/>
    <s v="Data Engineering"/>
    <d v="2024-08-31T00:00:00"/>
    <x v="0"/>
    <s v="51576"/>
    <s v="898155"/>
    <x v="188"/>
    <x v="188"/>
    <s v="18032731280"/>
    <m/>
    <m/>
    <m/>
    <n v="11792"/>
    <x v="4"/>
    <x v="3"/>
    <x v="1"/>
    <n v="0"/>
    <x v="22"/>
  </r>
  <r>
    <s v="Journal"/>
    <x v="9"/>
    <s v="Data Engineering"/>
    <s v="Data Engineering"/>
    <d v="2024-08-31T00:00:00"/>
    <x v="0"/>
    <s v="51766"/>
    <s v="901433"/>
    <x v="58"/>
    <x v="58"/>
    <s v="14611530574"/>
    <m/>
    <m/>
    <m/>
    <n v="24984.35"/>
    <x v="4"/>
    <x v="47"/>
    <x v="1"/>
    <n v="0"/>
    <x v="80"/>
  </r>
  <r>
    <s v="Journal"/>
    <x v="2"/>
    <s v="Data Engineering"/>
    <s v="Data Engineering"/>
    <d v="2024-08-31T00:00:00"/>
    <x v="0"/>
    <s v="49875"/>
    <s v="892466"/>
    <x v="143"/>
    <x v="143"/>
    <s v="16856642182"/>
    <m/>
    <m/>
    <m/>
    <n v="480.22353945415932"/>
    <x v="4"/>
    <x v="5"/>
    <x v="1"/>
    <n v="0"/>
    <x v="154"/>
  </r>
  <r>
    <s v="Journal"/>
    <x v="2"/>
    <s v="Data Engineering"/>
    <s v="Data Engineering"/>
    <d v="2024-08-31T00:00:00"/>
    <x v="0"/>
    <s v="50376"/>
    <s v="893257"/>
    <x v="150"/>
    <x v="150"/>
    <s v="17485557310"/>
    <m/>
    <m/>
    <m/>
    <n v="560.2607960298526"/>
    <x v="4"/>
    <x v="5"/>
    <x v="1"/>
    <n v="0"/>
    <x v="160"/>
  </r>
  <r>
    <s v="Journal"/>
    <x v="2"/>
    <s v="Data Engineering"/>
    <s v="Data Engineering"/>
    <d v="2024-08-31T00:00:00"/>
    <x v="0"/>
    <s v="51157"/>
    <s v="894348"/>
    <x v="168"/>
    <x v="168"/>
    <s v="17772618578"/>
    <m/>
    <m/>
    <m/>
    <n v="560.2607960298526"/>
    <x v="4"/>
    <x v="75"/>
    <x v="1"/>
    <n v="0"/>
    <x v="178"/>
  </r>
  <r>
    <s v="Journal"/>
    <x v="2"/>
    <s v="Data Engineering"/>
    <s v="Data Engineering"/>
    <d v="2024-08-31T00:00:00"/>
    <x v="0"/>
    <s v="50929"/>
    <s v="893898"/>
    <x v="175"/>
    <x v="175"/>
    <s v="17772846592"/>
    <m/>
    <m/>
    <m/>
    <n v="544.25334471471388"/>
    <x v="4"/>
    <x v="75"/>
    <x v="1"/>
    <n v="0"/>
    <x v="184"/>
  </r>
  <r>
    <s v="Journal"/>
    <x v="2"/>
    <s v="Data Engineering"/>
    <s v="Data Engineering"/>
    <d v="2024-08-31T00:00:00"/>
    <x v="0"/>
    <s v="50589"/>
    <s v="893501"/>
    <x v="169"/>
    <x v="169"/>
    <s v="19902785076"/>
    <m/>
    <m/>
    <m/>
    <n v="536.24961905714463"/>
    <x v="4"/>
    <x v="5"/>
    <x v="1"/>
    <n v="0"/>
    <x v="179"/>
  </r>
  <r>
    <s v="Journal"/>
    <x v="2"/>
    <s v="Data Engineering"/>
    <s v="Data Engineering"/>
    <d v="2024-08-31T00:00:00"/>
    <x v="0"/>
    <s v="51191"/>
    <s v="894370"/>
    <x v="117"/>
    <x v="117"/>
    <s v="16977995014"/>
    <m/>
    <m/>
    <m/>
    <n v="320.14902630277288"/>
    <x v="4"/>
    <x v="69"/>
    <x v="1"/>
    <n v="0"/>
    <x v="132"/>
  </r>
  <r>
    <s v="Journal"/>
    <x v="9"/>
    <s v="Data Engineering"/>
    <s v="Data Engineering"/>
    <d v="2024-08-31T00:00:00"/>
    <x v="0"/>
    <s v="51585"/>
    <s v="898162"/>
    <x v="36"/>
    <x v="36"/>
    <s v="18849408353"/>
    <m/>
    <m/>
    <m/>
    <n v="43400"/>
    <x v="4"/>
    <x v="1"/>
    <x v="1"/>
    <n v="0"/>
    <x v="1"/>
  </r>
  <r>
    <s v="Journal"/>
    <x v="2"/>
    <s v="Data Engineering"/>
    <s v="Data Engineering"/>
    <d v="2024-08-31T00:00:00"/>
    <x v="0"/>
    <s v="51141"/>
    <s v="894148"/>
    <x v="117"/>
    <x v="117"/>
    <s v="16977995014"/>
    <m/>
    <m/>
    <m/>
    <n v="400.1862828784661"/>
    <x v="4"/>
    <x v="69"/>
    <x v="1"/>
    <n v="0"/>
    <x v="132"/>
  </r>
  <r>
    <s v="Journal"/>
    <x v="2"/>
    <s v="Data Engineering"/>
    <s v="Data Engineering"/>
    <d v="2024-08-31T00:00:00"/>
    <x v="0"/>
    <s v="50371"/>
    <s v="893295"/>
    <x v="165"/>
    <x v="165"/>
    <s v="17001802020"/>
    <m/>
    <m/>
    <m/>
    <n v="408.19000853603541"/>
    <x v="4"/>
    <x v="78"/>
    <x v="1"/>
    <n v="0"/>
    <x v="175"/>
  </r>
  <r>
    <s v="Journal"/>
    <x v="2"/>
    <s v="Data Engineering"/>
    <s v="Data Engineering"/>
    <d v="2024-08-31T00:00:00"/>
    <x v="0"/>
    <s v="51396"/>
    <s v="894706"/>
    <x v="145"/>
    <x v="145"/>
    <s v="17806464279"/>
    <m/>
    <m/>
    <m/>
    <n v="160.07451315138644"/>
    <x v="4"/>
    <x v="16"/>
    <x v="1"/>
    <n v="0"/>
    <x v="19"/>
  </r>
  <r>
    <s v="Journal"/>
    <x v="2"/>
    <s v="Data Engineering"/>
    <s v="Data Engineering"/>
    <d v="2024-08-31T00:00:00"/>
    <x v="0"/>
    <s v="49778"/>
    <s v="892406"/>
    <x v="143"/>
    <x v="143"/>
    <s v="16856642182"/>
    <m/>
    <m/>
    <m/>
    <n v="480.22353945415932"/>
    <x v="4"/>
    <x v="5"/>
    <x v="1"/>
    <n v="0"/>
    <x v="154"/>
  </r>
  <r>
    <s v="Journal"/>
    <x v="2"/>
    <s v="Data Engineering"/>
    <s v="Data Engineering"/>
    <d v="2024-08-31T00:00:00"/>
    <x v="0"/>
    <s v="50395"/>
    <s v="892731"/>
    <x v="159"/>
    <x v="159"/>
    <s v="17692058278"/>
    <m/>
    <m/>
    <m/>
    <n v="400.1862828784661"/>
    <x v="4"/>
    <x v="78"/>
    <x v="1"/>
    <n v="0"/>
    <x v="169"/>
  </r>
  <r>
    <s v="Journal"/>
    <x v="2"/>
    <s v="Data Engineering"/>
    <s v="Data Engineering"/>
    <d v="2024-08-31T00:00:00"/>
    <x v="0"/>
    <s v="50355"/>
    <s v="893248"/>
    <x v="165"/>
    <x v="165"/>
    <s v="17001802020"/>
    <m/>
    <m/>
    <m/>
    <n v="408.19000853603541"/>
    <x v="4"/>
    <x v="78"/>
    <x v="1"/>
    <n v="0"/>
    <x v="175"/>
  </r>
  <r>
    <s v="Journal"/>
    <x v="2"/>
    <s v="Data Engineering"/>
    <s v="Data Engineering"/>
    <d v="2024-08-31T00:00:00"/>
    <x v="0"/>
    <s v="49799"/>
    <s v="892421"/>
    <x v="6"/>
    <x v="6"/>
    <s v="16716229170"/>
    <m/>
    <m/>
    <m/>
    <n v="174.08103305213277"/>
    <x v="4"/>
    <x v="29"/>
    <x v="1"/>
    <n v="0"/>
    <x v="41"/>
  </r>
  <r>
    <s v="Journal"/>
    <x v="2"/>
    <s v="Data Engineering"/>
    <s v="Data Engineering"/>
    <d v="2024-08-31T00:00:00"/>
    <x v="0"/>
    <s v="50698"/>
    <s v="893532"/>
    <x v="117"/>
    <x v="117"/>
    <s v="16977995014"/>
    <m/>
    <m/>
    <m/>
    <n v="320.14902630277288"/>
    <x v="4"/>
    <x v="69"/>
    <x v="1"/>
    <n v="0"/>
    <x v="132"/>
  </r>
  <r>
    <s v="Journal"/>
    <x v="2"/>
    <s v="Data Engineering"/>
    <s v="Data Engineering"/>
    <d v="2024-08-31T00:00:00"/>
    <x v="0"/>
    <s v="50748"/>
    <s v="893549"/>
    <x v="141"/>
    <x v="141"/>
    <s v="17771226635"/>
    <m/>
    <m/>
    <m/>
    <n v="504.23471642686729"/>
    <x v="4"/>
    <x v="75"/>
    <x v="1"/>
    <n v="0"/>
    <x v="152"/>
  </r>
  <r>
    <s v="Journal"/>
    <x v="2"/>
    <s v="Data Engineering"/>
    <s v="Data Engineering"/>
    <d v="2024-08-31T00:00:00"/>
    <x v="0"/>
    <s v="50864"/>
    <s v="893770"/>
    <x v="117"/>
    <x v="117"/>
    <s v="16977995014"/>
    <m/>
    <m/>
    <m/>
    <n v="360.16765459061952"/>
    <x v="4"/>
    <x v="69"/>
    <x v="1"/>
    <n v="0"/>
    <x v="132"/>
  </r>
  <r>
    <s v="Journal"/>
    <x v="2"/>
    <s v="Data Engineering"/>
    <s v="Data Engineering"/>
    <d v="2024-08-31T00:00:00"/>
    <x v="0"/>
    <s v="50960"/>
    <s v="894193"/>
    <x v="117"/>
    <x v="117"/>
    <s v="16977995014"/>
    <m/>
    <m/>
    <m/>
    <n v="320.14902630277288"/>
    <x v="4"/>
    <x v="69"/>
    <x v="1"/>
    <n v="0"/>
    <x v="132"/>
  </r>
  <r>
    <s v="Journal"/>
    <x v="2"/>
    <s v="Data Engineering"/>
    <s v="Data Engineering"/>
    <d v="2024-08-31T00:00:00"/>
    <x v="0"/>
    <s v="50212"/>
    <s v="893108"/>
    <x v="161"/>
    <x v="161"/>
    <s v="17001844665"/>
    <m/>
    <m/>
    <m/>
    <n v="231.10770228969028"/>
    <x v="4"/>
    <x v="77"/>
    <x v="1"/>
    <n v="0"/>
    <x v="171"/>
  </r>
  <r>
    <s v="Journal"/>
    <x v="2"/>
    <s v="Data Engineering"/>
    <s v="Data Engineering"/>
    <d v="2024-08-31T00:00:00"/>
    <x v="0"/>
    <s v="51128"/>
    <s v="892764"/>
    <x v="117"/>
    <x v="117"/>
    <s v="16977995014"/>
    <m/>
    <m/>
    <m/>
    <n v="600.27942431769918"/>
    <x v="4"/>
    <x v="69"/>
    <x v="1"/>
    <n v="0"/>
    <x v="132"/>
  </r>
  <r>
    <s v="Journal"/>
    <x v="2"/>
    <s v="Data Engineering"/>
    <s v="Data Engineering"/>
    <d v="2024-08-31T00:00:00"/>
    <x v="0"/>
    <s v="50484"/>
    <s v="893425"/>
    <x v="117"/>
    <x v="117"/>
    <s v="16977995014"/>
    <m/>
    <m/>
    <m/>
    <n v="320.14902630277288"/>
    <x v="4"/>
    <x v="69"/>
    <x v="1"/>
    <n v="0"/>
    <x v="132"/>
  </r>
  <r>
    <s v="Journal"/>
    <x v="2"/>
    <s v="Data Engineering"/>
    <s v="Data Engineering"/>
    <d v="2024-08-31T00:00:00"/>
    <x v="0"/>
    <s v="50547"/>
    <s v="893470"/>
    <x v="155"/>
    <x v="155"/>
    <s v="19584503853"/>
    <m/>
    <m/>
    <m/>
    <n v="560.2607960298526"/>
    <x v="4"/>
    <x v="5"/>
    <x v="1"/>
    <n v="0"/>
    <x v="165"/>
  </r>
  <r>
    <s v="Journal"/>
    <x v="2"/>
    <s v="Data Engineering"/>
    <s v="Data Engineering"/>
    <d v="2024-08-31T00:00:00"/>
    <x v="0"/>
    <s v="51140"/>
    <s v="894334"/>
    <x v="168"/>
    <x v="168"/>
    <s v="17772618578"/>
    <m/>
    <m/>
    <m/>
    <n v="630.29339553358409"/>
    <x v="4"/>
    <x v="75"/>
    <x v="1"/>
    <n v="0"/>
    <x v="178"/>
  </r>
  <r>
    <s v="Journal"/>
    <x v="9"/>
    <s v="Data Engineering"/>
    <s v="Data Engineering"/>
    <d v="2024-08-31T00:00:00"/>
    <x v="0"/>
    <s v="51767"/>
    <s v="901434"/>
    <x v="18"/>
    <x v="18"/>
    <s v="18657995555"/>
    <m/>
    <m/>
    <m/>
    <n v="17.98"/>
    <x v="4"/>
    <x v="23"/>
    <x v="1"/>
    <n v="0"/>
    <x v="52"/>
  </r>
  <r>
    <s v="Journal"/>
    <x v="2"/>
    <s v="Data Engineering"/>
    <s v="Data Engineering"/>
    <d v="2024-08-31T00:00:00"/>
    <x v="0"/>
    <s v="50796"/>
    <s v="893568"/>
    <x v="117"/>
    <x v="117"/>
    <s v="16977995014"/>
    <m/>
    <m/>
    <m/>
    <n v="480.22353945415932"/>
    <x v="4"/>
    <x v="69"/>
    <x v="1"/>
    <n v="0"/>
    <x v="132"/>
  </r>
  <r>
    <s v="Journal"/>
    <x v="2"/>
    <s v="Data Engineering"/>
    <s v="Data Engineering"/>
    <d v="2024-08-31T00:00:00"/>
    <x v="0"/>
    <s v="50868"/>
    <s v="893575"/>
    <x v="141"/>
    <x v="141"/>
    <s v="17771226635"/>
    <m/>
    <m/>
    <m/>
    <n v="392.1825572208968"/>
    <x v="4"/>
    <x v="75"/>
    <x v="1"/>
    <n v="0"/>
    <x v="152"/>
  </r>
  <r>
    <s v="Journal"/>
    <x v="2"/>
    <s v="Data Engineering"/>
    <s v="Data Engineering"/>
    <d v="2024-08-31T00:00:00"/>
    <x v="0"/>
    <s v="51021"/>
    <s v="893963"/>
    <x v="154"/>
    <x v="154"/>
    <s v="17772967350"/>
    <m/>
    <m/>
    <m/>
    <n v="315.14682169416818"/>
    <x v="4"/>
    <x v="75"/>
    <x v="1"/>
    <n v="0"/>
    <x v="164"/>
  </r>
  <r>
    <s v="Journal"/>
    <x v="2"/>
    <s v="Data Engineering"/>
    <s v="Data Engineering"/>
    <d v="2024-08-31T00:00:00"/>
    <x v="0"/>
    <s v="51006"/>
    <s v="893960"/>
    <x v="117"/>
    <x v="117"/>
    <s v="16977995014"/>
    <m/>
    <m/>
    <m/>
    <n v="450.20956823827436"/>
    <x v="4"/>
    <x v="69"/>
    <x v="1"/>
    <n v="0"/>
    <x v="132"/>
  </r>
  <r>
    <s v="Journal"/>
    <x v="2"/>
    <s v="Data Engineering"/>
    <s v="Data Engineering"/>
    <d v="2024-08-31T00:00:00"/>
    <x v="0"/>
    <s v="50331"/>
    <s v="893240"/>
    <x v="148"/>
    <x v="148"/>
    <s v="18243049512"/>
    <m/>
    <m/>
    <m/>
    <n v="440.20491116631274"/>
    <x v="4"/>
    <x v="5"/>
    <x v="1"/>
    <n v="0"/>
    <x v="158"/>
  </r>
  <r>
    <s v="Journal"/>
    <x v="2"/>
    <s v="Data Engineering"/>
    <s v="Data Engineering"/>
    <d v="2024-08-31T00:00:00"/>
    <x v="0"/>
    <s v="50191"/>
    <s v="893097"/>
    <x v="143"/>
    <x v="143"/>
    <s v="16856642182"/>
    <m/>
    <m/>
    <m/>
    <n v="560.2607960298526"/>
    <x v="4"/>
    <x v="5"/>
    <x v="1"/>
    <n v="0"/>
    <x v="154"/>
  </r>
  <r>
    <s v="Journal"/>
    <x v="2"/>
    <s v="Data Engineering"/>
    <s v="Data Engineering"/>
    <d v="2024-08-31T00:00:00"/>
    <x v="0"/>
    <s v="51056"/>
    <s v="893984"/>
    <x v="117"/>
    <x v="117"/>
    <s v="16977995014"/>
    <m/>
    <m/>
    <m/>
    <n v="210.0977985111947"/>
    <x v="4"/>
    <x v="69"/>
    <x v="1"/>
    <n v="0"/>
    <x v="132"/>
  </r>
  <r>
    <s v="Journal"/>
    <x v="2"/>
    <s v="Data Engineering"/>
    <s v="Data Engineering"/>
    <d v="2024-08-31T00:00:00"/>
    <x v="0"/>
    <s v="49926"/>
    <s v="892804"/>
    <x v="143"/>
    <x v="143"/>
    <s v="16856642182"/>
    <m/>
    <m/>
    <m/>
    <n v="440.20491116631274"/>
    <x v="4"/>
    <x v="5"/>
    <x v="1"/>
    <n v="0"/>
    <x v="154"/>
  </r>
  <r>
    <s v="Journal"/>
    <x v="2"/>
    <s v="Data Engineering"/>
    <s v="Data Engineering"/>
    <d v="2024-08-31T00:00:00"/>
    <x v="0"/>
    <s v="50399"/>
    <s v="893270"/>
    <x v="159"/>
    <x v="159"/>
    <s v="17692058278"/>
    <m/>
    <m/>
    <m/>
    <n v="400.1862828784661"/>
    <x v="4"/>
    <x v="78"/>
    <x v="1"/>
    <n v="0"/>
    <x v="169"/>
  </r>
  <r>
    <s v="Journal"/>
    <x v="2"/>
    <s v="Data Engineering"/>
    <s v="Data Engineering"/>
    <d v="2024-08-31T00:00:00"/>
    <x v="0"/>
    <s v="50802"/>
    <s v="893720"/>
    <x v="141"/>
    <x v="141"/>
    <s v="17771226635"/>
    <m/>
    <m/>
    <m/>
    <n v="96.044707890831873"/>
    <x v="4"/>
    <x v="75"/>
    <x v="1"/>
    <n v="0"/>
    <x v="152"/>
  </r>
  <r>
    <s v="Journal"/>
    <x v="2"/>
    <s v="Data Engineering"/>
    <s v="Data Engineering"/>
    <d v="2024-08-31T00:00:00"/>
    <x v="0"/>
    <s v="50573"/>
    <s v="893487"/>
    <x v="155"/>
    <x v="155"/>
    <s v="19584503853"/>
    <m/>
    <m/>
    <m/>
    <n v="560.2607960298526"/>
    <x v="4"/>
    <x v="5"/>
    <x v="1"/>
    <n v="0"/>
    <x v="165"/>
  </r>
  <r>
    <s v="Journal"/>
    <x v="9"/>
    <s v="Data Engineering"/>
    <s v="Data Engineering"/>
    <d v="2024-08-31T00:00:00"/>
    <x v="0"/>
    <s v="51734"/>
    <s v="901345"/>
    <x v="18"/>
    <x v="18"/>
    <s v="18657995555"/>
    <m/>
    <m/>
    <m/>
    <n v="117.85"/>
    <x v="4"/>
    <x v="23"/>
    <x v="1"/>
    <n v="0"/>
    <x v="52"/>
  </r>
  <r>
    <s v="Journal"/>
    <x v="2"/>
    <s v="Data Engineering"/>
    <s v="Data Engineering"/>
    <d v="2024-08-31T00:00:00"/>
    <x v="0"/>
    <s v="51428"/>
    <s v="894532"/>
    <x v="145"/>
    <x v="145"/>
    <s v="17806464279"/>
    <m/>
    <m/>
    <m/>
    <n v="160.07451315138644"/>
    <x v="4"/>
    <x v="16"/>
    <x v="1"/>
    <n v="0"/>
    <x v="19"/>
  </r>
  <r>
    <s v="Journal"/>
    <x v="2"/>
    <s v="Data Engineering"/>
    <s v="Data Engineering"/>
    <d v="2024-08-31T00:00:00"/>
    <x v="0"/>
    <s v="50670"/>
    <s v="892549"/>
    <x v="152"/>
    <x v="152"/>
    <s v="18659335221"/>
    <m/>
    <m/>
    <m/>
    <n v="560.2607960298526"/>
    <x v="4"/>
    <x v="5"/>
    <x v="1"/>
    <n v="0"/>
    <x v="162"/>
  </r>
  <r>
    <s v="Journal"/>
    <x v="2"/>
    <s v="Data Engineering"/>
    <s v="Data Engineering"/>
    <d v="2024-08-31T00:00:00"/>
    <x v="0"/>
    <s v="50242"/>
    <s v="892527"/>
    <x v="158"/>
    <x v="158"/>
    <s v="16807042572"/>
    <m/>
    <m/>
    <m/>
    <n v="536.24961905714463"/>
    <x v="4"/>
    <x v="5"/>
    <x v="1"/>
    <n v="0"/>
    <x v="168"/>
  </r>
  <r>
    <s v="Journal"/>
    <x v="2"/>
    <s v="Data Engineering"/>
    <s v="Data Engineering"/>
    <d v="2024-08-31T00:00:00"/>
    <x v="0"/>
    <s v="51170"/>
    <s v="892584"/>
    <x v="117"/>
    <x v="117"/>
    <s v="16977995014"/>
    <m/>
    <m/>
    <m/>
    <n v="210.0977985111947"/>
    <x v="4"/>
    <x v="69"/>
    <x v="1"/>
    <n v="0"/>
    <x v="132"/>
  </r>
  <r>
    <s v="Journal"/>
    <x v="9"/>
    <s v="Data Engineering"/>
    <s v="Data Engineering"/>
    <d v="2024-08-31T00:00:00"/>
    <x v="0"/>
    <s v="49278"/>
    <s v="887981"/>
    <x v="110"/>
    <x v="110"/>
    <s v="17583628723"/>
    <m/>
    <m/>
    <s v="Retainer Revenue Recognition"/>
    <n v="65676.479999999996"/>
    <x v="4"/>
    <x v="8"/>
    <x v="1"/>
    <n v="0"/>
    <x v="127"/>
  </r>
  <r>
    <s v="Journal"/>
    <x v="2"/>
    <s v="Data Engineering"/>
    <s v="Data Engineering"/>
    <d v="2024-08-31T00:00:00"/>
    <x v="0"/>
    <s v="50190"/>
    <s v="892720"/>
    <x v="161"/>
    <x v="161"/>
    <s v="17001844665"/>
    <m/>
    <m/>
    <m/>
    <n v="231.10770228969028"/>
    <x v="4"/>
    <x v="77"/>
    <x v="1"/>
    <n v="0"/>
    <x v="171"/>
  </r>
  <r>
    <s v="Journal"/>
    <x v="2"/>
    <s v="Data Engineering"/>
    <s v="Data Engineering"/>
    <d v="2024-08-31T00:00:00"/>
    <x v="0"/>
    <s v="51245"/>
    <s v="894413"/>
    <x v="117"/>
    <x v="117"/>
    <s v="16977995014"/>
    <m/>
    <m/>
    <m/>
    <n v="210.0977985111947"/>
    <x v="4"/>
    <x v="69"/>
    <x v="1"/>
    <n v="0"/>
    <x v="132"/>
  </r>
  <r>
    <s v="Journal"/>
    <x v="9"/>
    <s v="Data Engineering"/>
    <s v="Data Engineering"/>
    <d v="2024-08-31T00:00:00"/>
    <x v="0"/>
    <s v="51663"/>
    <s v="901408"/>
    <x v="59"/>
    <x v="59"/>
    <s v="14545854040"/>
    <m/>
    <m/>
    <m/>
    <n v="28665.87"/>
    <x v="4"/>
    <x v="22"/>
    <x v="1"/>
    <n v="0"/>
    <x v="81"/>
  </r>
  <r>
    <s v="Journal"/>
    <x v="2"/>
    <s v="Data Engineering"/>
    <s v="Data Engineering"/>
    <d v="2024-08-31T00:00:00"/>
    <x v="0"/>
    <s v="50843"/>
    <s v="893573"/>
    <x v="141"/>
    <x v="141"/>
    <s v="17771226635"/>
    <m/>
    <m/>
    <m/>
    <n v="630.29339553358409"/>
    <x v="4"/>
    <x v="75"/>
    <x v="1"/>
    <n v="0"/>
    <x v="152"/>
  </r>
  <r>
    <s v="Journal"/>
    <x v="2"/>
    <s v="Data Engineering"/>
    <s v="Data Engineering"/>
    <d v="2024-08-31T00:00:00"/>
    <x v="0"/>
    <s v="49854"/>
    <s v="892458"/>
    <x v="143"/>
    <x v="143"/>
    <s v="16856642182"/>
    <m/>
    <m/>
    <m/>
    <n v="560.2607960298526"/>
    <x v="4"/>
    <x v="5"/>
    <x v="1"/>
    <n v="0"/>
    <x v="154"/>
  </r>
  <r>
    <s v="Journal"/>
    <x v="2"/>
    <s v="Data Engineering"/>
    <s v="Data Engineering"/>
    <d v="2024-08-31T00:00:00"/>
    <x v="0"/>
    <s v="50588"/>
    <s v="893500"/>
    <x v="117"/>
    <x v="117"/>
    <s v="16977995014"/>
    <m/>
    <m/>
    <m/>
    <n v="480.22353945415932"/>
    <x v="4"/>
    <x v="69"/>
    <x v="1"/>
    <n v="0"/>
    <x v="132"/>
  </r>
  <r>
    <s v="Journal"/>
    <x v="2"/>
    <s v="Data Engineering"/>
    <s v="Data Engineering"/>
    <d v="2024-08-31T00:00:00"/>
    <x v="0"/>
    <s v="51099"/>
    <s v="894312"/>
    <x v="117"/>
    <x v="117"/>
    <s v="16977995014"/>
    <m/>
    <m/>
    <m/>
    <n v="210.0977985111947"/>
    <x v="4"/>
    <x v="69"/>
    <x v="1"/>
    <n v="0"/>
    <x v="132"/>
  </r>
  <r>
    <s v="Journal"/>
    <x v="2"/>
    <s v="Data Engineering"/>
    <s v="Data Engineering"/>
    <d v="2024-08-31T00:00:00"/>
    <x v="0"/>
    <s v="50017"/>
    <s v="892869"/>
    <x v="143"/>
    <x v="143"/>
    <s v="16856642182"/>
    <m/>
    <m/>
    <m/>
    <n v="480.22353945415932"/>
    <x v="4"/>
    <x v="5"/>
    <x v="1"/>
    <n v="0"/>
    <x v="154"/>
  </r>
  <r>
    <s v="Journal"/>
    <x v="2"/>
    <s v="Data Engineering"/>
    <s v="Data Engineering"/>
    <d v="2024-08-31T00:00:00"/>
    <x v="0"/>
    <s v="51339"/>
    <s v="894504"/>
    <x v="160"/>
    <x v="160"/>
    <s v="16977994594"/>
    <m/>
    <m/>
    <m/>
    <n v="480.22353945415932"/>
    <x v="4"/>
    <x v="69"/>
    <x v="1"/>
    <n v="0"/>
    <x v="170"/>
  </r>
  <r>
    <s v="Journal"/>
    <x v="2"/>
    <s v="Data Engineering"/>
    <s v="Data Engineering"/>
    <d v="2024-08-31T00:00:00"/>
    <x v="0"/>
    <s v="51341"/>
    <s v="894506"/>
    <x v="160"/>
    <x v="160"/>
    <s v="16977994594"/>
    <m/>
    <m/>
    <m/>
    <n v="480.22353945415932"/>
    <x v="4"/>
    <x v="69"/>
    <x v="1"/>
    <n v="0"/>
    <x v="170"/>
  </r>
  <r>
    <s v="Journal"/>
    <x v="2"/>
    <s v="Data Engineering"/>
    <s v="Data Engineering"/>
    <d v="2024-08-31T00:00:00"/>
    <x v="0"/>
    <s v="51324"/>
    <s v="894455"/>
    <x v="157"/>
    <x v="157"/>
    <s v="16592846934"/>
    <m/>
    <m/>
    <m/>
    <n v="520.2421677420059"/>
    <x v="4"/>
    <x v="79"/>
    <x v="1"/>
    <n v="0"/>
    <x v="167"/>
  </r>
  <r>
    <s v="Journal"/>
    <x v="2"/>
    <s v="Data Engineering"/>
    <s v="Data Engineering"/>
    <d v="2024-08-31T00:00:00"/>
    <x v="0"/>
    <s v="51001"/>
    <s v="893955"/>
    <x v="154"/>
    <x v="154"/>
    <s v="17772967350"/>
    <m/>
    <m/>
    <m/>
    <n v="360.16765459061952"/>
    <x v="4"/>
    <x v="75"/>
    <x v="1"/>
    <n v="0"/>
    <x v="164"/>
  </r>
  <r>
    <s v="Journal"/>
    <x v="2"/>
    <s v="Data Engineering"/>
    <s v="Data Engineering"/>
    <d v="2024-08-31T00:00:00"/>
    <x v="0"/>
    <s v="50499"/>
    <s v="893437"/>
    <x v="117"/>
    <x v="117"/>
    <s v="16977995014"/>
    <m/>
    <m/>
    <m/>
    <n v="400.1862828784661"/>
    <x v="4"/>
    <x v="69"/>
    <x v="1"/>
    <n v="0"/>
    <x v="132"/>
  </r>
  <r>
    <s v="Journal"/>
    <x v="2"/>
    <s v="Data Engineering"/>
    <s v="Data Engineering"/>
    <d v="2024-08-31T00:00:00"/>
    <x v="0"/>
    <s v="50411"/>
    <s v="893277"/>
    <x v="159"/>
    <x v="159"/>
    <s v="17692058278"/>
    <m/>
    <m/>
    <m/>
    <n v="400.1862828784661"/>
    <x v="4"/>
    <x v="78"/>
    <x v="1"/>
    <n v="0"/>
    <x v="169"/>
  </r>
  <r>
    <s v="Journal"/>
    <x v="9"/>
    <s v="Data Engineering"/>
    <s v="Data Engineering"/>
    <d v="2024-08-31T00:00:00"/>
    <x v="0"/>
    <s v="51779"/>
    <s v="901375"/>
    <x v="18"/>
    <x v="18"/>
    <s v="18657995555"/>
    <m/>
    <m/>
    <m/>
    <n v="4144.78"/>
    <x v="4"/>
    <x v="23"/>
    <x v="1"/>
    <n v="0"/>
    <x v="52"/>
  </r>
  <r>
    <s v="Journal"/>
    <x v="2"/>
    <s v="Data Engineering"/>
    <s v="Data Engineering"/>
    <d v="2024-08-31T00:00:00"/>
    <x v="0"/>
    <s v="51198"/>
    <s v="894378"/>
    <x v="117"/>
    <x v="117"/>
    <s v="16977995014"/>
    <m/>
    <m/>
    <m/>
    <n v="522.24309915639833"/>
    <x v="4"/>
    <x v="69"/>
    <x v="1"/>
    <n v="0"/>
    <x v="132"/>
  </r>
  <r>
    <s v="Journal"/>
    <x v="2"/>
    <s v="Data Engineering"/>
    <s v="Data Engineering"/>
    <d v="2024-08-31T00:00:00"/>
    <x v="0"/>
    <s v="50013"/>
    <s v="892865"/>
    <x v="143"/>
    <x v="143"/>
    <s v="16856642182"/>
    <m/>
    <m/>
    <m/>
    <n v="560.2607960298526"/>
    <x v="4"/>
    <x v="5"/>
    <x v="1"/>
    <n v="0"/>
    <x v="154"/>
  </r>
  <r>
    <s v="Journal"/>
    <x v="2"/>
    <s v="Data Engineering"/>
    <s v="Data Engineering"/>
    <d v="2024-08-31T00:00:00"/>
    <x v="0"/>
    <s v="50952"/>
    <s v="893914"/>
    <x v="117"/>
    <x v="117"/>
    <s v="16977995014"/>
    <m/>
    <m/>
    <m/>
    <n v="360.16765459061952"/>
    <x v="4"/>
    <x v="69"/>
    <x v="1"/>
    <n v="0"/>
    <x v="132"/>
  </r>
  <r>
    <s v="Journal"/>
    <x v="2"/>
    <s v="Data Engineering"/>
    <s v="Data Engineering"/>
    <d v="2024-08-31T00:00:00"/>
    <x v="0"/>
    <s v="50946"/>
    <s v="893908"/>
    <x v="117"/>
    <x v="117"/>
    <s v="16977995014"/>
    <m/>
    <m/>
    <m/>
    <n v="320.14902630277288"/>
    <x v="4"/>
    <x v="69"/>
    <x v="1"/>
    <n v="0"/>
    <x v="132"/>
  </r>
  <r>
    <s v="Journal"/>
    <x v="2"/>
    <s v="Data Engineering"/>
    <s v="Data Engineering"/>
    <d v="2024-08-31T00:00:00"/>
    <x v="0"/>
    <s v="50147"/>
    <s v="892383"/>
    <x v="143"/>
    <x v="143"/>
    <s v="16856642182"/>
    <m/>
    <m/>
    <m/>
    <n v="440.20491116631274"/>
    <x v="4"/>
    <x v="5"/>
    <x v="1"/>
    <n v="0"/>
    <x v="154"/>
  </r>
  <r>
    <s v="Journal"/>
    <x v="2"/>
    <s v="Data Engineering"/>
    <s v="Data Engineering"/>
    <d v="2024-08-31T00:00:00"/>
    <x v="0"/>
    <s v="50200"/>
    <s v="893103"/>
    <x v="161"/>
    <x v="161"/>
    <s v="17001844665"/>
    <m/>
    <m/>
    <m/>
    <n v="252.11735821343365"/>
    <x v="4"/>
    <x v="77"/>
    <x v="1"/>
    <n v="0"/>
    <x v="171"/>
  </r>
  <r>
    <s v="Journal"/>
    <x v="2"/>
    <s v="Data Engineering"/>
    <s v="Data Engineering"/>
    <d v="2024-08-31T00:00:00"/>
    <x v="0"/>
    <s v="51309"/>
    <s v="894446"/>
    <x v="117"/>
    <x v="117"/>
    <s v="16977995014"/>
    <m/>
    <m/>
    <m/>
    <n v="360.16765459061952"/>
    <x v="4"/>
    <x v="69"/>
    <x v="1"/>
    <n v="0"/>
    <x v="132"/>
  </r>
  <r>
    <s v="Journal"/>
    <x v="2"/>
    <s v="Data Engineering"/>
    <s v="Data Engineering"/>
    <d v="2024-08-31T00:00:00"/>
    <x v="0"/>
    <s v="49759"/>
    <s v="892395"/>
    <x v="143"/>
    <x v="143"/>
    <s v="16856642182"/>
    <m/>
    <m/>
    <m/>
    <n v="480.22353945415932"/>
    <x v="4"/>
    <x v="5"/>
    <x v="1"/>
    <n v="0"/>
    <x v="154"/>
  </r>
  <r>
    <s v="Journal"/>
    <x v="2"/>
    <s v="Data Engineering"/>
    <s v="Data Engineering"/>
    <d v="2024-08-31T00:00:00"/>
    <x v="0"/>
    <s v="50501"/>
    <s v="893439"/>
    <x v="117"/>
    <x v="117"/>
    <s v="16977995014"/>
    <m/>
    <m/>
    <m/>
    <n v="504.23471642686729"/>
    <x v="4"/>
    <x v="69"/>
    <x v="1"/>
    <n v="0"/>
    <x v="132"/>
  </r>
  <r>
    <s v="Journal"/>
    <x v="2"/>
    <s v="Data Engineering"/>
    <s v="Data Engineering"/>
    <d v="2024-08-31T00:00:00"/>
    <x v="0"/>
    <s v="50595"/>
    <s v="893600"/>
    <x v="169"/>
    <x v="169"/>
    <s v="19902785076"/>
    <m/>
    <m/>
    <m/>
    <n v="536.24961905714463"/>
    <x v="4"/>
    <x v="5"/>
    <x v="1"/>
    <n v="0"/>
    <x v="179"/>
  </r>
  <r>
    <s v="Journal"/>
    <x v="2"/>
    <s v="Data Engineering"/>
    <s v="Data Engineering"/>
    <d v="2024-08-31T00:00:00"/>
    <x v="0"/>
    <s v="50072"/>
    <s v="892352"/>
    <x v="6"/>
    <x v="6"/>
    <s v="16716229170"/>
    <m/>
    <m/>
    <m/>
    <n v="696.32413220853107"/>
    <x v="4"/>
    <x v="29"/>
    <x v="1"/>
    <n v="0"/>
    <x v="41"/>
  </r>
  <r>
    <s v="Journal"/>
    <x v="2"/>
    <s v="Data Engineering"/>
    <s v="Data Engineering"/>
    <d v="2024-08-31T00:00:00"/>
    <x v="0"/>
    <s v="50159"/>
    <s v="892943"/>
    <x v="143"/>
    <x v="143"/>
    <s v="16856642182"/>
    <m/>
    <m/>
    <m/>
    <n v="480.22353945415932"/>
    <x v="4"/>
    <x v="5"/>
    <x v="1"/>
    <n v="0"/>
    <x v="154"/>
  </r>
  <r>
    <s v="Journal"/>
    <x v="2"/>
    <s v="Data Engineering"/>
    <s v="Data Engineering"/>
    <d v="2024-08-31T00:00:00"/>
    <x v="0"/>
    <s v="51105"/>
    <s v="894132"/>
    <x v="117"/>
    <x v="117"/>
    <s v="16977995014"/>
    <m/>
    <m/>
    <m/>
    <n v="320.14902630277288"/>
    <x v="4"/>
    <x v="69"/>
    <x v="1"/>
    <n v="0"/>
    <x v="132"/>
  </r>
  <r>
    <s v="Journal"/>
    <x v="2"/>
    <s v="Data Engineering"/>
    <s v="Data Engineering"/>
    <d v="2024-08-31T00:00:00"/>
    <x v="0"/>
    <s v="51340"/>
    <s v="894505"/>
    <x v="157"/>
    <x v="157"/>
    <s v="16592846934"/>
    <m/>
    <m/>
    <m/>
    <n v="270.12574094296463"/>
    <x v="4"/>
    <x v="79"/>
    <x v="1"/>
    <n v="0"/>
    <x v="167"/>
  </r>
  <r>
    <s v="Journal"/>
    <x v="1"/>
    <s v="Data Engineering"/>
    <s v="Data Engineering"/>
    <d v="2024-08-31T00:00:00"/>
    <x v="0"/>
    <s v="49528"/>
    <s v="890216"/>
    <x v="171"/>
    <x v="171"/>
    <m/>
    <m/>
    <m/>
    <m/>
    <n v="1483.2875405691398"/>
    <x v="1"/>
    <x v="6"/>
    <x v="1"/>
    <n v="0"/>
    <x v="181"/>
  </r>
  <r>
    <s v="Journal"/>
    <x v="1"/>
    <s v="Data Engineering"/>
    <s v="Data Engineering"/>
    <d v="2024-08-31T00:00:00"/>
    <x v="0"/>
    <s v="49536"/>
    <s v="890178"/>
    <x v="171"/>
    <x v="171"/>
    <m/>
    <m/>
    <m/>
    <m/>
    <n v="1483.2875405691398"/>
    <x v="1"/>
    <x v="6"/>
    <x v="1"/>
    <n v="0"/>
    <x v="181"/>
  </r>
  <r>
    <s v="Journal"/>
    <x v="1"/>
    <s v="Data Engineering"/>
    <s v="Data Engineering"/>
    <d v="2024-08-31T00:00:00"/>
    <x v="0"/>
    <s v="49550"/>
    <s v="890026"/>
    <x v="171"/>
    <x v="171"/>
    <m/>
    <m/>
    <m/>
    <m/>
    <n v="1483.2875405691398"/>
    <x v="1"/>
    <x v="6"/>
    <x v="1"/>
    <n v="0"/>
    <x v="181"/>
  </r>
  <r>
    <s v="Journal"/>
    <x v="2"/>
    <s v="Data Engineering"/>
    <s v="Data Engineering"/>
    <d v="2024-08-31T00:00:00"/>
    <x v="0"/>
    <s v="50317"/>
    <s v="892531"/>
    <x v="149"/>
    <x v="149"/>
    <s v="17001841791"/>
    <m/>
    <m/>
    <m/>
    <n v="520.2421677420059"/>
    <x v="4"/>
    <x v="78"/>
    <x v="1"/>
    <n v="0"/>
    <x v="159"/>
  </r>
  <r>
    <s v="Journal"/>
    <x v="2"/>
    <s v="Data Engineering"/>
    <s v="Data Engineering"/>
    <d v="2024-08-31T00:00:00"/>
    <x v="0"/>
    <s v="49963"/>
    <s v="892337"/>
    <x v="143"/>
    <x v="143"/>
    <s v="16856642182"/>
    <m/>
    <m/>
    <m/>
    <n v="480.22353945415932"/>
    <x v="4"/>
    <x v="5"/>
    <x v="1"/>
    <n v="0"/>
    <x v="154"/>
  </r>
  <r>
    <s v="Journal"/>
    <x v="2"/>
    <s v="Data Engineering"/>
    <s v="Data Engineering"/>
    <d v="2024-08-31T00:00:00"/>
    <x v="0"/>
    <s v="50534"/>
    <s v="893186"/>
    <x v="155"/>
    <x v="155"/>
    <s v="19584503853"/>
    <m/>
    <m/>
    <m/>
    <n v="520.2421677420059"/>
    <x v="4"/>
    <x v="5"/>
    <x v="1"/>
    <n v="0"/>
    <x v="165"/>
  </r>
  <r>
    <s v="Journal"/>
    <x v="2"/>
    <s v="Data Engineering"/>
    <s v="Data Engineering"/>
    <d v="2024-08-31T00:00:00"/>
    <x v="0"/>
    <s v="50244"/>
    <s v="892987"/>
    <x v="158"/>
    <x v="158"/>
    <s v="16807042572"/>
    <m/>
    <m/>
    <m/>
    <n v="536.24961905714463"/>
    <x v="4"/>
    <x v="5"/>
    <x v="1"/>
    <n v="0"/>
    <x v="168"/>
  </r>
  <r>
    <s v="Journal"/>
    <x v="1"/>
    <s v="Data Engineering"/>
    <s v="Data Engineering"/>
    <d v="2024-08-31T00:00:00"/>
    <x v="0"/>
    <s v="51535"/>
    <s v="896264"/>
    <x v="37"/>
    <x v="37"/>
    <m/>
    <m/>
    <m/>
    <m/>
    <n v="81626.871388435335"/>
    <x v="1"/>
    <x v="38"/>
    <x v="1"/>
    <n v="0"/>
    <x v="67"/>
  </r>
  <r>
    <s v="Journal"/>
    <x v="2"/>
    <s v="Data Engineering"/>
    <s v="Data Engineering"/>
    <d v="2024-08-31T00:00:00"/>
    <x v="0"/>
    <s v="50354"/>
    <s v="893247"/>
    <x v="148"/>
    <x v="148"/>
    <s v="18243049512"/>
    <m/>
    <m/>
    <m/>
    <n v="440.20491116631274"/>
    <x v="4"/>
    <x v="5"/>
    <x v="1"/>
    <n v="0"/>
    <x v="158"/>
  </r>
  <r>
    <s v="Journal"/>
    <x v="2"/>
    <s v="Data Engineering"/>
    <s v="Data Engineering"/>
    <d v="2024-08-31T00:00:00"/>
    <x v="0"/>
    <s v="50661"/>
    <s v="893650"/>
    <x v="117"/>
    <x v="117"/>
    <s v="16977995014"/>
    <m/>
    <m/>
    <m/>
    <n v="320.14902630277288"/>
    <x v="4"/>
    <x v="69"/>
    <x v="1"/>
    <n v="0"/>
    <x v="132"/>
  </r>
  <r>
    <s v="Journal"/>
    <x v="2"/>
    <s v="Data Engineering"/>
    <s v="Data Engineering"/>
    <d v="2024-08-31T00:00:00"/>
    <x v="0"/>
    <s v="51429"/>
    <s v="894533"/>
    <x v="145"/>
    <x v="145"/>
    <s v="17806464279"/>
    <m/>
    <m/>
    <m/>
    <n v="180.08382729530976"/>
    <x v="4"/>
    <x v="16"/>
    <x v="1"/>
    <n v="0"/>
    <x v="19"/>
  </r>
  <r>
    <s v="Journal"/>
    <x v="2"/>
    <s v="Data Engineering"/>
    <s v="Data Engineering"/>
    <d v="2024-08-31T00:00:00"/>
    <x v="0"/>
    <s v="50876"/>
    <s v="893775"/>
    <x v="117"/>
    <x v="117"/>
    <s v="16977995014"/>
    <m/>
    <m/>
    <m/>
    <n v="480.22353945415932"/>
    <x v="4"/>
    <x v="69"/>
    <x v="1"/>
    <n v="0"/>
    <x v="132"/>
  </r>
  <r>
    <s v="Journal"/>
    <x v="2"/>
    <s v="Data Engineering"/>
    <s v="Data Engineering"/>
    <d v="2024-08-31T00:00:00"/>
    <x v="0"/>
    <s v="50261"/>
    <s v="893118"/>
    <x v="146"/>
    <x v="146"/>
    <s v="17581549176"/>
    <m/>
    <m/>
    <m/>
    <n v="240.11176972707966"/>
    <x v="4"/>
    <x v="77"/>
    <x v="1"/>
    <n v="0"/>
    <x v="156"/>
  </r>
  <r>
    <s v="Journal"/>
    <x v="2"/>
    <s v="Data Engineering"/>
    <s v="Data Engineering"/>
    <d v="2024-08-31T00:00:00"/>
    <x v="0"/>
    <s v="49952"/>
    <s v="892826"/>
    <x v="6"/>
    <x v="6"/>
    <s v="16716229170"/>
    <m/>
    <m/>
    <m/>
    <n v="336.15647761791155"/>
    <x v="4"/>
    <x v="29"/>
    <x v="1"/>
    <n v="0"/>
    <x v="41"/>
  </r>
  <r>
    <s v="Journal"/>
    <x v="2"/>
    <s v="Data Engineering"/>
    <s v="Data Engineering"/>
    <d v="2024-08-31T00:00:00"/>
    <x v="0"/>
    <s v="50045"/>
    <s v="892888"/>
    <x v="6"/>
    <x v="6"/>
    <s v="16716229170"/>
    <m/>
    <m/>
    <m/>
    <n v="336.15647761791155"/>
    <x v="4"/>
    <x v="29"/>
    <x v="1"/>
    <n v="0"/>
    <x v="41"/>
  </r>
  <r>
    <s v="Journal"/>
    <x v="2"/>
    <s v="Data Engineering"/>
    <s v="Data Engineering"/>
    <d v="2024-08-31T00:00:00"/>
    <x v="0"/>
    <s v="50905"/>
    <s v="893786"/>
    <x v="117"/>
    <x v="117"/>
    <s v="16977995014"/>
    <m/>
    <m/>
    <m/>
    <n v="480.22353945415932"/>
    <x v="4"/>
    <x v="69"/>
    <x v="1"/>
    <n v="0"/>
    <x v="132"/>
  </r>
  <r>
    <s v="Journal"/>
    <x v="2"/>
    <s v="Data Engineering"/>
    <s v="Data Engineering"/>
    <d v="2024-08-31T00:00:00"/>
    <x v="0"/>
    <s v="49993"/>
    <s v="892851"/>
    <x v="6"/>
    <x v="6"/>
    <s v="16716229170"/>
    <m/>
    <m/>
    <m/>
    <n v="496.23099076929799"/>
    <x v="4"/>
    <x v="29"/>
    <x v="1"/>
    <n v="0"/>
    <x v="41"/>
  </r>
  <r>
    <s v="Journal"/>
    <x v="9"/>
    <s v="Data Engineering"/>
    <s v="Data Engineering"/>
    <d v="2024-08-31T00:00:00"/>
    <x v="0"/>
    <s v="51831"/>
    <s v="901616"/>
    <x v="60"/>
    <x v="60"/>
    <s v="14339724132"/>
    <m/>
    <m/>
    <m/>
    <n v="8844.73"/>
    <x v="4"/>
    <x v="22"/>
    <x v="1"/>
    <n v="0"/>
    <x v="82"/>
  </r>
  <r>
    <s v="Journal"/>
    <x v="2"/>
    <s v="Data Engineering"/>
    <s v="Data Engineering"/>
    <d v="2024-08-31T00:00:00"/>
    <x v="0"/>
    <s v="51366"/>
    <s v="894512"/>
    <x v="157"/>
    <x v="157"/>
    <s v="16592846934"/>
    <m/>
    <m/>
    <m/>
    <n v="520.2421677420059"/>
    <x v="4"/>
    <x v="79"/>
    <x v="1"/>
    <n v="0"/>
    <x v="167"/>
  </r>
  <r>
    <s v="Journal"/>
    <x v="2"/>
    <s v="Data Engineering"/>
    <s v="Data Engineering"/>
    <d v="2024-08-31T00:00:00"/>
    <x v="0"/>
    <s v="50956"/>
    <s v="893917"/>
    <x v="117"/>
    <x v="117"/>
    <s v="16977995014"/>
    <m/>
    <m/>
    <m/>
    <n v="360.16765459061952"/>
    <x v="4"/>
    <x v="69"/>
    <x v="1"/>
    <n v="0"/>
    <x v="132"/>
  </r>
  <r>
    <s v="Journal"/>
    <x v="2"/>
    <s v="Data Engineering"/>
    <s v="Data Engineering"/>
    <d v="2024-08-31T00:00:00"/>
    <x v="0"/>
    <s v="50432"/>
    <s v="893287"/>
    <x v="166"/>
    <x v="166"/>
    <s v="18262439992"/>
    <m/>
    <m/>
    <m/>
    <n v="560.2607960298526"/>
    <x v="4"/>
    <x v="5"/>
    <x v="1"/>
    <n v="0"/>
    <x v="176"/>
  </r>
  <r>
    <s v="Journal"/>
    <x v="2"/>
    <s v="Data Engineering"/>
    <s v="Data Engineering"/>
    <d v="2024-08-31T00:00:00"/>
    <x v="0"/>
    <s v="50594"/>
    <s v="893506"/>
    <x v="117"/>
    <x v="117"/>
    <s v="16977995014"/>
    <m/>
    <m/>
    <m/>
    <n v="360.16765459061952"/>
    <x v="4"/>
    <x v="69"/>
    <x v="1"/>
    <n v="0"/>
    <x v="132"/>
  </r>
  <r>
    <s v="Journal"/>
    <x v="9"/>
    <s v="Data Engineering"/>
    <s v="Data Engineering"/>
    <d v="2024-08-31T00:00:00"/>
    <x v="0"/>
    <s v="52025"/>
    <s v="909261"/>
    <x v="19"/>
    <x v="19"/>
    <s v="17583569682"/>
    <m/>
    <m/>
    <m/>
    <n v="-4347.3900000000003"/>
    <x v="4"/>
    <x v="21"/>
    <x v="1"/>
    <n v="0"/>
    <x v="53"/>
  </r>
  <r>
    <s v="Journal"/>
    <x v="2"/>
    <s v="Data Engineering"/>
    <s v="Data Engineering"/>
    <d v="2024-08-31T00:00:00"/>
    <x v="0"/>
    <s v="49900"/>
    <s v="892479"/>
    <x v="143"/>
    <x v="143"/>
    <s v="16856642182"/>
    <m/>
    <m/>
    <m/>
    <n v="560.2607960298526"/>
    <x v="4"/>
    <x v="5"/>
    <x v="1"/>
    <n v="0"/>
    <x v="154"/>
  </r>
  <r>
    <s v="Journal"/>
    <x v="2"/>
    <s v="Data Engineering"/>
    <s v="Data Engineering"/>
    <d v="2024-08-31T00:00:00"/>
    <x v="0"/>
    <s v="49922"/>
    <s v="892801"/>
    <x v="143"/>
    <x v="143"/>
    <s v="16856642182"/>
    <m/>
    <m/>
    <m/>
    <n v="480.22353945415932"/>
    <x v="4"/>
    <x v="5"/>
    <x v="1"/>
    <n v="0"/>
    <x v="154"/>
  </r>
  <r>
    <s v="Journal"/>
    <x v="2"/>
    <s v="Data Engineering"/>
    <s v="Data Engineering"/>
    <d v="2024-08-31T00:00:00"/>
    <x v="0"/>
    <s v="51218"/>
    <s v="894160"/>
    <x v="117"/>
    <x v="117"/>
    <s v="16977995014"/>
    <m/>
    <m/>
    <m/>
    <n v="320.14902630277288"/>
    <x v="4"/>
    <x v="69"/>
    <x v="1"/>
    <n v="0"/>
    <x v="132"/>
  </r>
  <r>
    <s v="Journal"/>
    <x v="9"/>
    <s v="Data Engineering"/>
    <s v="Data Engineering"/>
    <d v="2024-08-31T00:00:00"/>
    <x v="0"/>
    <s v="51584"/>
    <s v="898161"/>
    <x v="189"/>
    <x v="189"/>
    <s v="20030054821"/>
    <m/>
    <m/>
    <m/>
    <n v="27200"/>
    <x v="4"/>
    <x v="18"/>
    <x v="1"/>
    <n v="0"/>
    <x v="196"/>
  </r>
  <r>
    <s v="Journal"/>
    <x v="2"/>
    <s v="Data Engineering"/>
    <s v="Data Engineering"/>
    <d v="2024-08-31T00:00:00"/>
    <x v="0"/>
    <s v="50793"/>
    <s v="893716"/>
    <x v="117"/>
    <x v="117"/>
    <s v="16977995014"/>
    <m/>
    <m/>
    <m/>
    <n v="320.14902630277288"/>
    <x v="4"/>
    <x v="69"/>
    <x v="1"/>
    <n v="0"/>
    <x v="132"/>
  </r>
  <r>
    <s v="Journal"/>
    <x v="2"/>
    <s v="Data Engineering"/>
    <s v="Data Engineering"/>
    <d v="2024-08-31T00:00:00"/>
    <x v="0"/>
    <s v="51033"/>
    <s v="893974"/>
    <x v="117"/>
    <x v="117"/>
    <s v="16977995014"/>
    <m/>
    <m/>
    <m/>
    <n v="360.16765459061952"/>
    <x v="4"/>
    <x v="69"/>
    <x v="1"/>
    <n v="0"/>
    <x v="132"/>
  </r>
  <r>
    <s v="Journal"/>
    <x v="2"/>
    <s v="Data Engineering"/>
    <s v="Data Engineering"/>
    <d v="2024-08-31T00:00:00"/>
    <x v="0"/>
    <s v="50879"/>
    <s v="893777"/>
    <x v="141"/>
    <x v="141"/>
    <s v="17771226635"/>
    <m/>
    <m/>
    <m/>
    <n v="448.20863682388205"/>
    <x v="4"/>
    <x v="75"/>
    <x v="1"/>
    <n v="0"/>
    <x v="152"/>
  </r>
  <r>
    <s v="Journal"/>
    <x v="2"/>
    <s v="Data Engineering"/>
    <s v="Data Engineering"/>
    <d v="2024-08-31T00:00:00"/>
    <x v="0"/>
    <s v="51004"/>
    <s v="893958"/>
    <x v="117"/>
    <x v="117"/>
    <s v="16977995014"/>
    <m/>
    <m/>
    <m/>
    <n v="432.20118550874338"/>
    <x v="4"/>
    <x v="69"/>
    <x v="1"/>
    <n v="0"/>
    <x v="132"/>
  </r>
  <r>
    <s v="Journal"/>
    <x v="2"/>
    <s v="Data Engineering"/>
    <s v="Data Engineering"/>
    <d v="2024-08-31T00:00:00"/>
    <x v="0"/>
    <s v="51025"/>
    <s v="893967"/>
    <x v="154"/>
    <x v="154"/>
    <s v="17772967350"/>
    <m/>
    <m/>
    <m/>
    <n v="360.16765459061952"/>
    <x v="4"/>
    <x v="75"/>
    <x v="1"/>
    <n v="0"/>
    <x v="164"/>
  </r>
  <r>
    <s v="Journal"/>
    <x v="2"/>
    <s v="Data Engineering"/>
    <s v="Data Engineering"/>
    <d v="2024-08-31T00:00:00"/>
    <x v="0"/>
    <s v="50728"/>
    <s v="893543"/>
    <x v="117"/>
    <x v="117"/>
    <s v="16977995014"/>
    <m/>
    <m/>
    <m/>
    <n v="375.17476412593805"/>
    <x v="4"/>
    <x v="69"/>
    <x v="1"/>
    <n v="0"/>
    <x v="132"/>
  </r>
  <r>
    <s v="Journal"/>
    <x v="9"/>
    <s v="Data Engineering"/>
    <s v="Data Engineering"/>
    <d v="2024-08-31T00:00:00"/>
    <x v="0"/>
    <s v="52166"/>
    <s v="913919"/>
    <x v="0"/>
    <x v="0"/>
    <m/>
    <s v="ICC 1204 CVS Health : Foundry Targeting - Alpesh FED"/>
    <m/>
    <s v="TopSide Management Book Elim related to project ICC 1204 CVS Health : Foundry Targeting - Alpesh FED"/>
    <n v="-10564.92"/>
    <x v="4"/>
    <x v="3"/>
    <x v="1"/>
    <s v="ICC 1204 CVS Health : Foundry Targeting - Alpesh FED"/>
    <x v="26"/>
  </r>
  <r>
    <s v="Journal"/>
    <x v="2"/>
    <s v="Data Engineering"/>
    <s v="Data Engineering"/>
    <d v="2024-08-31T00:00:00"/>
    <x v="0"/>
    <s v="50368"/>
    <s v="893293"/>
    <x v="165"/>
    <x v="165"/>
    <s v="17001802020"/>
    <m/>
    <m/>
    <m/>
    <n v="408.19000853603541"/>
    <x v="4"/>
    <x v="78"/>
    <x v="1"/>
    <n v="0"/>
    <x v="175"/>
  </r>
  <r>
    <s v="Journal"/>
    <x v="2"/>
    <s v="Data Engineering"/>
    <s v="Data Engineering"/>
    <d v="2024-08-31T00:00:00"/>
    <x v="0"/>
    <s v="50392"/>
    <s v="893266"/>
    <x v="159"/>
    <x v="159"/>
    <s v="17692058278"/>
    <m/>
    <m/>
    <m/>
    <n v="400.1862828784661"/>
    <x v="4"/>
    <x v="78"/>
    <x v="1"/>
    <n v="0"/>
    <x v="169"/>
  </r>
  <r>
    <s v="Journal"/>
    <x v="2"/>
    <s v="Data Engineering"/>
    <s v="Data Engineering"/>
    <d v="2024-08-31T00:00:00"/>
    <x v="0"/>
    <s v="50821"/>
    <s v="893733"/>
    <x v="117"/>
    <x v="117"/>
    <s v="16977995014"/>
    <m/>
    <m/>
    <m/>
    <n v="280.1303980149263"/>
    <x v="4"/>
    <x v="69"/>
    <x v="1"/>
    <n v="0"/>
    <x v="132"/>
  </r>
  <r>
    <s v="Journal"/>
    <x v="2"/>
    <s v="Data Engineering"/>
    <s v="Data Engineering"/>
    <d v="2024-08-31T00:00:00"/>
    <x v="0"/>
    <s v="50723"/>
    <s v="893679"/>
    <x v="182"/>
    <x v="182"/>
    <s v="16973568605"/>
    <m/>
    <m/>
    <m/>
    <n v="476.2216766253747"/>
    <x v="4"/>
    <x v="75"/>
    <x v="1"/>
    <n v="0"/>
    <x v="190"/>
  </r>
  <r>
    <s v="Journal"/>
    <x v="2"/>
    <s v="Data Engineering"/>
    <s v="Data Engineering"/>
    <d v="2024-08-31T00:00:00"/>
    <x v="0"/>
    <s v="51275"/>
    <s v="894174"/>
    <x v="157"/>
    <x v="157"/>
    <s v="16592846934"/>
    <m/>
    <m/>
    <m/>
    <n v="240.11176972707966"/>
    <x v="4"/>
    <x v="79"/>
    <x v="1"/>
    <n v="0"/>
    <x v="167"/>
  </r>
  <r>
    <s v="Journal"/>
    <x v="2"/>
    <s v="Data Engineering"/>
    <s v="Data Engineering"/>
    <d v="2024-08-31T00:00:00"/>
    <x v="0"/>
    <s v="50701"/>
    <s v="892557"/>
    <x v="162"/>
    <x v="162"/>
    <s v="20242405226"/>
    <m/>
    <m/>
    <m/>
    <n v="440.20491116631274"/>
    <x v="4"/>
    <x v="5"/>
    <x v="1"/>
    <n v="0"/>
    <x v="172"/>
  </r>
  <r>
    <s v="Journal"/>
    <x v="2"/>
    <s v="Data Engineering"/>
    <s v="Data Engineering"/>
    <d v="2024-08-31T00:00:00"/>
    <x v="0"/>
    <s v="50161"/>
    <s v="892945"/>
    <x v="143"/>
    <x v="143"/>
    <s v="16856642182"/>
    <m/>
    <m/>
    <m/>
    <n v="560.2607960298526"/>
    <x v="4"/>
    <x v="5"/>
    <x v="1"/>
    <n v="0"/>
    <x v="154"/>
  </r>
  <r>
    <s v="Journal"/>
    <x v="2"/>
    <s v="Data Engineering"/>
    <s v="Data Engineering"/>
    <d v="2024-08-31T00:00:00"/>
    <x v="0"/>
    <s v="50327"/>
    <s v="892536"/>
    <x v="148"/>
    <x v="148"/>
    <s v="18243049512"/>
    <m/>
    <m/>
    <m/>
    <n v="440.20491116631274"/>
    <x v="4"/>
    <x v="5"/>
    <x v="1"/>
    <n v="0"/>
    <x v="158"/>
  </r>
  <r>
    <s v="Journal"/>
    <x v="2"/>
    <s v="Data Engineering"/>
    <s v="Data Engineering"/>
    <d v="2024-08-31T00:00:00"/>
    <x v="0"/>
    <s v="50295"/>
    <s v="893215"/>
    <x v="146"/>
    <x v="146"/>
    <s v="17581549176"/>
    <m/>
    <m/>
    <m/>
    <n v="160.07451315138644"/>
    <x v="4"/>
    <x v="77"/>
    <x v="1"/>
    <n v="0"/>
    <x v="156"/>
  </r>
  <r>
    <s v="Journal"/>
    <x v="2"/>
    <s v="Data Engineering"/>
    <s v="Data Engineering"/>
    <d v="2024-08-31T00:00:00"/>
    <x v="0"/>
    <s v="50447"/>
    <s v="893399"/>
    <x v="166"/>
    <x v="166"/>
    <s v="18262439992"/>
    <m/>
    <m/>
    <m/>
    <n v="560.2607960298526"/>
    <x v="4"/>
    <x v="5"/>
    <x v="1"/>
    <n v="0"/>
    <x v="176"/>
  </r>
  <r>
    <s v="Journal"/>
    <x v="2"/>
    <s v="Data Engineering"/>
    <s v="Data Engineering"/>
    <d v="2024-08-31T00:00:00"/>
    <x v="0"/>
    <s v="49983"/>
    <s v="892844"/>
    <x v="143"/>
    <x v="143"/>
    <s v="16856642182"/>
    <m/>
    <m/>
    <m/>
    <n v="480.22353945415932"/>
    <x v="4"/>
    <x v="5"/>
    <x v="1"/>
    <n v="0"/>
    <x v="154"/>
  </r>
  <r>
    <s v="Journal"/>
    <x v="2"/>
    <s v="Data Engineering"/>
    <s v="Data Engineering"/>
    <d v="2024-08-31T00:00:00"/>
    <x v="0"/>
    <s v="50539"/>
    <s v="893187"/>
    <x v="117"/>
    <x v="117"/>
    <s v="16977995014"/>
    <m/>
    <m/>
    <m/>
    <n v="320.14902630277288"/>
    <x v="4"/>
    <x v="69"/>
    <x v="1"/>
    <n v="0"/>
    <x v="132"/>
  </r>
  <r>
    <s v="Journal"/>
    <x v="2"/>
    <s v="Data Engineering"/>
    <s v="Data Engineering"/>
    <d v="2024-08-31T00:00:00"/>
    <x v="0"/>
    <s v="50800"/>
    <s v="893570"/>
    <x v="117"/>
    <x v="117"/>
    <s v="16977995014"/>
    <m/>
    <m/>
    <m/>
    <n v="432.20118550874338"/>
    <x v="4"/>
    <x v="69"/>
    <x v="1"/>
    <n v="0"/>
    <x v="132"/>
  </r>
  <r>
    <s v="Journal"/>
    <x v="2"/>
    <s v="Data Engineering"/>
    <s v="Data Engineering"/>
    <d v="2024-08-31T00:00:00"/>
    <x v="0"/>
    <s v="51401"/>
    <s v="894519"/>
    <x v="145"/>
    <x v="145"/>
    <s v="17806464279"/>
    <m/>
    <m/>
    <m/>
    <n v="160.07451315138644"/>
    <x v="4"/>
    <x v="16"/>
    <x v="1"/>
    <n v="0"/>
    <x v="19"/>
  </r>
  <r>
    <s v="Journal"/>
    <x v="2"/>
    <s v="Data Engineering"/>
    <s v="Data Engineering"/>
    <d v="2024-08-31T00:00:00"/>
    <x v="0"/>
    <s v="49931"/>
    <s v="892809"/>
    <x v="143"/>
    <x v="143"/>
    <s v="16856642182"/>
    <m/>
    <m/>
    <m/>
    <n v="560.2607960298526"/>
    <x v="4"/>
    <x v="5"/>
    <x v="1"/>
    <n v="0"/>
    <x v="154"/>
  </r>
  <r>
    <s v="Journal"/>
    <x v="2"/>
    <s v="Data Engineering"/>
    <s v="Data Engineering"/>
    <d v="2024-08-31T00:00:00"/>
    <x v="0"/>
    <s v="51009"/>
    <s v="894099"/>
    <x v="154"/>
    <x v="154"/>
    <s v="17772967350"/>
    <m/>
    <m/>
    <m/>
    <n v="376.17510590575813"/>
    <x v="4"/>
    <x v="75"/>
    <x v="1"/>
    <n v="0"/>
    <x v="164"/>
  </r>
  <r>
    <s v="Journal"/>
    <x v="2"/>
    <s v="Data Engineering"/>
    <s v="Data Engineering"/>
    <d v="2024-08-31T00:00:00"/>
    <x v="0"/>
    <s v="49807"/>
    <s v="892429"/>
    <x v="6"/>
    <x v="6"/>
    <s v="16716229170"/>
    <m/>
    <m/>
    <m/>
    <n v="400.1862828784661"/>
    <x v="4"/>
    <x v="29"/>
    <x v="1"/>
    <n v="0"/>
    <x v="41"/>
  </r>
  <r>
    <s v="Journal"/>
    <x v="2"/>
    <s v="Data Engineering"/>
    <s v="Data Engineering"/>
    <d v="2024-08-31T00:00:00"/>
    <x v="0"/>
    <s v="51303"/>
    <s v="892765"/>
    <x v="117"/>
    <x v="117"/>
    <s v="16977995014"/>
    <m/>
    <m/>
    <m/>
    <n v="320.14902630277288"/>
    <x v="4"/>
    <x v="69"/>
    <x v="1"/>
    <n v="0"/>
    <x v="132"/>
  </r>
  <r>
    <s v="Journal"/>
    <x v="2"/>
    <s v="Data Engineering"/>
    <s v="Data Engineering"/>
    <d v="2024-08-31T00:00:00"/>
    <x v="0"/>
    <s v="50904"/>
    <s v="893785"/>
    <x v="141"/>
    <x v="141"/>
    <s v="17771226635"/>
    <m/>
    <m/>
    <m/>
    <n v="392.1825572208968"/>
    <x v="4"/>
    <x v="75"/>
    <x v="1"/>
    <n v="0"/>
    <x v="152"/>
  </r>
  <r>
    <s v="Journal"/>
    <x v="2"/>
    <s v="Data Engineering"/>
    <s v="Data Engineering"/>
    <d v="2024-08-31T00:00:00"/>
    <x v="0"/>
    <s v="50738"/>
    <s v="893689"/>
    <x v="117"/>
    <x v="117"/>
    <s v="16977995014"/>
    <m/>
    <m/>
    <m/>
    <n v="464.21608813902071"/>
    <x v="4"/>
    <x v="69"/>
    <x v="1"/>
    <n v="0"/>
    <x v="132"/>
  </r>
  <r>
    <s v="Journal"/>
    <x v="9"/>
    <s v="Data Engineering"/>
    <s v="Data Engineering"/>
    <d v="2024-08-31T00:00:00"/>
    <x v="0"/>
    <s v="51670"/>
    <s v="901494"/>
    <x v="27"/>
    <x v="27"/>
    <s v="16865883964"/>
    <m/>
    <m/>
    <m/>
    <n v="6350.35"/>
    <x v="4"/>
    <x v="1"/>
    <x v="1"/>
    <n v="0"/>
    <x v="60"/>
  </r>
  <r>
    <s v="Journal"/>
    <x v="2"/>
    <s v="Data Engineering"/>
    <s v="Data Engineering"/>
    <d v="2024-08-31T00:00:00"/>
    <x v="0"/>
    <s v="50838"/>
    <s v="893748"/>
    <x v="117"/>
    <x v="117"/>
    <s v="16977995014"/>
    <m/>
    <m/>
    <m/>
    <n v="320.14902630277288"/>
    <x v="4"/>
    <x v="69"/>
    <x v="1"/>
    <n v="0"/>
    <x v="132"/>
  </r>
  <r>
    <s v="Journal"/>
    <x v="9"/>
    <s v="Data Engineering"/>
    <s v="Data Engineering"/>
    <d v="2024-08-31T00:00:00"/>
    <x v="0"/>
    <s v="52166"/>
    <s v="913919"/>
    <x v="0"/>
    <x v="0"/>
    <m/>
    <s v="ICC 895 Comcast Corporation : Comcast: 2024 Loyalty and Rewards Pod"/>
    <m/>
    <s v="TopSide Management Book Elim related to project ICC 895 Comcast Corporation : Comcast: 2024 Loyalty and Rewards Pod"/>
    <n v="-8804.1"/>
    <x v="4"/>
    <x v="17"/>
    <x v="1"/>
    <s v="ICC 895 Comcast Corporation : Comcast: 2024 Loyalty and Rewards Pod"/>
    <x v="21"/>
  </r>
  <r>
    <s v="Journal"/>
    <x v="2"/>
    <s v="Data Engineering"/>
    <s v="Data Engineering"/>
    <d v="2024-08-31T00:00:00"/>
    <x v="0"/>
    <s v="49828"/>
    <s v="892440"/>
    <x v="143"/>
    <x v="143"/>
    <s v="16856642182"/>
    <m/>
    <m/>
    <m/>
    <n v="536.24961905714463"/>
    <x v="4"/>
    <x v="5"/>
    <x v="1"/>
    <n v="0"/>
    <x v="154"/>
  </r>
  <r>
    <s v="Journal"/>
    <x v="2"/>
    <s v="Data Engineering"/>
    <s v="Data Engineering"/>
    <d v="2024-08-31T00:00:00"/>
    <x v="0"/>
    <s v="50104"/>
    <s v="892365"/>
    <x v="6"/>
    <x v="6"/>
    <s v="16716229170"/>
    <m/>
    <m/>
    <m/>
    <n v="496.23099076929799"/>
    <x v="4"/>
    <x v="29"/>
    <x v="1"/>
    <n v="0"/>
    <x v="41"/>
  </r>
  <r>
    <s v="Journal"/>
    <x v="2"/>
    <s v="Data Engineering"/>
    <s v="Data Engineering"/>
    <d v="2024-08-31T00:00:00"/>
    <x v="0"/>
    <s v="50571"/>
    <s v="893485"/>
    <x v="117"/>
    <x v="117"/>
    <s v="16977995014"/>
    <m/>
    <m/>
    <m/>
    <n v="320.14902630277288"/>
    <x v="4"/>
    <x v="69"/>
    <x v="1"/>
    <n v="0"/>
    <x v="132"/>
  </r>
  <r>
    <s v="Journal"/>
    <x v="2"/>
    <s v="Data Engineering"/>
    <s v="Data Engineering"/>
    <d v="2024-08-31T00:00:00"/>
    <x v="0"/>
    <s v="51335"/>
    <s v="894499"/>
    <x v="160"/>
    <x v="160"/>
    <s v="16977994594"/>
    <m/>
    <m/>
    <m/>
    <n v="480.22353945415932"/>
    <x v="4"/>
    <x v="69"/>
    <x v="1"/>
    <n v="0"/>
    <x v="170"/>
  </r>
  <r>
    <s v="Journal"/>
    <x v="2"/>
    <s v="Data Engineering"/>
    <s v="Data Engineering"/>
    <d v="2024-08-31T00:00:00"/>
    <x v="0"/>
    <s v="51270"/>
    <s v="894169"/>
    <x v="157"/>
    <x v="157"/>
    <s v="16592846934"/>
    <m/>
    <m/>
    <m/>
    <n v="270.12574094296463"/>
    <x v="4"/>
    <x v="79"/>
    <x v="1"/>
    <n v="0"/>
    <x v="167"/>
  </r>
  <r>
    <s v="Journal"/>
    <x v="2"/>
    <s v="Data Engineering"/>
    <s v="Data Engineering"/>
    <d v="2024-08-31T00:00:00"/>
    <x v="0"/>
    <s v="51336"/>
    <s v="894501"/>
    <x v="157"/>
    <x v="157"/>
    <s v="16592846934"/>
    <m/>
    <m/>
    <m/>
    <n v="520.2421677420059"/>
    <x v="4"/>
    <x v="79"/>
    <x v="1"/>
    <n v="0"/>
    <x v="167"/>
  </r>
  <r>
    <s v="Journal"/>
    <x v="9"/>
    <s v="Data Engineering"/>
    <s v="Data Engineering"/>
    <d v="2024-08-31T00:00:00"/>
    <x v="0"/>
    <s v="51756"/>
    <s v="901508"/>
    <x v="132"/>
    <x v="132"/>
    <s v="19569236781"/>
    <m/>
    <m/>
    <m/>
    <n v="5387.23"/>
    <x v="4"/>
    <x v="23"/>
    <x v="1"/>
    <n v="0"/>
    <x v="145"/>
  </r>
  <r>
    <s v="Journal"/>
    <x v="2"/>
    <s v="Data Engineering"/>
    <s v="Data Engineering"/>
    <d v="2024-08-31T00:00:00"/>
    <x v="0"/>
    <s v="50633"/>
    <s v="893632"/>
    <x v="117"/>
    <x v="117"/>
    <s v="16977995014"/>
    <m/>
    <m/>
    <m/>
    <n v="432.20118550874338"/>
    <x v="4"/>
    <x v="69"/>
    <x v="1"/>
    <n v="0"/>
    <x v="132"/>
  </r>
  <r>
    <s v="Journal"/>
    <x v="2"/>
    <s v="Data Engineering"/>
    <s v="Data Engineering"/>
    <d v="2024-08-31T00:00:00"/>
    <x v="0"/>
    <s v="50551"/>
    <s v="893188"/>
    <x v="117"/>
    <x v="117"/>
    <s v="16977995014"/>
    <m/>
    <m/>
    <m/>
    <n v="432.20118550874338"/>
    <x v="4"/>
    <x v="69"/>
    <x v="1"/>
    <n v="0"/>
    <x v="132"/>
  </r>
  <r>
    <s v="Journal"/>
    <x v="2"/>
    <s v="Data Engineering"/>
    <s v="Data Engineering"/>
    <d v="2024-08-31T00:00:00"/>
    <x v="0"/>
    <s v="50254"/>
    <s v="893197"/>
    <x v="161"/>
    <x v="161"/>
    <s v="17001844665"/>
    <m/>
    <m/>
    <m/>
    <n v="294.1369179156726"/>
    <x v="4"/>
    <x v="77"/>
    <x v="1"/>
    <n v="0"/>
    <x v="171"/>
  </r>
  <r>
    <s v="Journal"/>
    <x v="2"/>
    <s v="Data Engineering"/>
    <s v="Data Engineering"/>
    <d v="2024-08-31T00:00:00"/>
    <x v="0"/>
    <s v="50545"/>
    <s v="893469"/>
    <x v="155"/>
    <x v="155"/>
    <s v="19584503853"/>
    <m/>
    <m/>
    <m/>
    <n v="560.2607960298526"/>
    <x v="4"/>
    <x v="5"/>
    <x v="1"/>
    <n v="0"/>
    <x v="165"/>
  </r>
  <r>
    <s v="Journal"/>
    <x v="2"/>
    <s v="Data Engineering"/>
    <s v="Data Engineering"/>
    <d v="2024-08-31T00:00:00"/>
    <x v="0"/>
    <s v="50834"/>
    <s v="893744"/>
    <x v="141"/>
    <x v="141"/>
    <s v="17771226635"/>
    <m/>
    <m/>
    <m/>
    <n v="504.23471642686729"/>
    <x v="4"/>
    <x v="75"/>
    <x v="1"/>
    <n v="0"/>
    <x v="152"/>
  </r>
  <r>
    <s v="Journal"/>
    <x v="2"/>
    <s v="Data Engineering"/>
    <s v="Data Engineering"/>
    <d v="2024-08-31T00:00:00"/>
    <x v="0"/>
    <s v="50673"/>
    <s v="892552"/>
    <x v="117"/>
    <x v="117"/>
    <s v="16977995014"/>
    <m/>
    <m/>
    <m/>
    <n v="480.22353945415932"/>
    <x v="4"/>
    <x v="69"/>
    <x v="1"/>
    <n v="0"/>
    <x v="132"/>
  </r>
  <r>
    <s v="Journal"/>
    <x v="2"/>
    <s v="Data Engineering"/>
    <s v="Data Engineering"/>
    <d v="2024-08-31T00:00:00"/>
    <x v="0"/>
    <s v="50050"/>
    <s v="892892"/>
    <x v="143"/>
    <x v="143"/>
    <s v="16856642182"/>
    <m/>
    <m/>
    <m/>
    <n v="560.2607960298526"/>
    <x v="4"/>
    <x v="5"/>
    <x v="1"/>
    <n v="0"/>
    <x v="154"/>
  </r>
  <r>
    <s v="Journal"/>
    <x v="2"/>
    <s v="Data Engineering"/>
    <s v="Data Engineering"/>
    <d v="2024-08-31T00:00:00"/>
    <x v="0"/>
    <s v="50578"/>
    <s v="893491"/>
    <x v="169"/>
    <x v="169"/>
    <s v="19902785076"/>
    <m/>
    <m/>
    <m/>
    <n v="536.24961905714463"/>
    <x v="4"/>
    <x v="5"/>
    <x v="1"/>
    <n v="0"/>
    <x v="179"/>
  </r>
  <r>
    <s v="Journal"/>
    <x v="2"/>
    <s v="Data Engineering"/>
    <s v="Data Engineering"/>
    <d v="2024-08-31T00:00:00"/>
    <x v="0"/>
    <s v="50680"/>
    <s v="893657"/>
    <x v="152"/>
    <x v="152"/>
    <s v="18659335221"/>
    <m/>
    <m/>
    <m/>
    <n v="560.2607960298526"/>
    <x v="4"/>
    <x v="5"/>
    <x v="1"/>
    <n v="0"/>
    <x v="162"/>
  </r>
  <r>
    <s v="Journal"/>
    <x v="2"/>
    <s v="Data Engineering"/>
    <s v="Data Engineering"/>
    <d v="2024-08-31T00:00:00"/>
    <x v="0"/>
    <s v="51154"/>
    <s v="894345"/>
    <x v="117"/>
    <x v="117"/>
    <s v="16977995014"/>
    <m/>
    <m/>
    <m/>
    <n v="432.20118550874338"/>
    <x v="4"/>
    <x v="69"/>
    <x v="1"/>
    <n v="0"/>
    <x v="132"/>
  </r>
  <r>
    <s v="Journal"/>
    <x v="2"/>
    <s v="Data Engineering"/>
    <s v="Data Engineering"/>
    <d v="2024-08-31T00:00:00"/>
    <x v="0"/>
    <s v="51183"/>
    <s v="894362"/>
    <x v="117"/>
    <x v="117"/>
    <s v="16977995014"/>
    <m/>
    <m/>
    <m/>
    <n v="432.20118550874338"/>
    <x v="4"/>
    <x v="69"/>
    <x v="1"/>
    <n v="0"/>
    <x v="132"/>
  </r>
  <r>
    <s v="Journal"/>
    <x v="2"/>
    <s v="Data Engineering"/>
    <s v="Data Engineering"/>
    <d v="2024-08-31T00:00:00"/>
    <x v="0"/>
    <s v="51326"/>
    <s v="894457"/>
    <x v="157"/>
    <x v="157"/>
    <s v="16592846934"/>
    <m/>
    <m/>
    <m/>
    <n v="520.2421677420059"/>
    <x v="4"/>
    <x v="79"/>
    <x v="1"/>
    <n v="0"/>
    <x v="167"/>
  </r>
  <r>
    <s v="Journal"/>
    <x v="2"/>
    <s v="Data Engineering"/>
    <s v="Data Engineering"/>
    <d v="2024-08-31T00:00:00"/>
    <x v="0"/>
    <s v="50460"/>
    <s v="893408"/>
    <x v="117"/>
    <x v="117"/>
    <s v="16977995014"/>
    <m/>
    <m/>
    <m/>
    <n v="504.23471642686729"/>
    <x v="4"/>
    <x v="69"/>
    <x v="1"/>
    <n v="0"/>
    <x v="132"/>
  </r>
  <r>
    <s v="Journal"/>
    <x v="2"/>
    <s v="Data Engineering"/>
    <s v="Data Engineering"/>
    <d v="2024-08-31T00:00:00"/>
    <x v="0"/>
    <s v="51122"/>
    <s v="894322"/>
    <x v="117"/>
    <x v="117"/>
    <s v="16977995014"/>
    <m/>
    <m/>
    <m/>
    <n v="432.20118550874338"/>
    <x v="4"/>
    <x v="69"/>
    <x v="1"/>
    <n v="0"/>
    <x v="132"/>
  </r>
  <r>
    <s v="Journal"/>
    <x v="2"/>
    <s v="Data Engineering"/>
    <s v="Data Engineering"/>
    <d v="2024-08-31T00:00:00"/>
    <x v="0"/>
    <s v="49790"/>
    <s v="892499"/>
    <x v="143"/>
    <x v="143"/>
    <s v="16856642182"/>
    <m/>
    <m/>
    <m/>
    <n v="560.2607960298526"/>
    <x v="4"/>
    <x v="5"/>
    <x v="1"/>
    <n v="0"/>
    <x v="154"/>
  </r>
  <r>
    <s v="Journal"/>
    <x v="2"/>
    <s v="Data Engineering"/>
    <s v="Data Engineering"/>
    <d v="2024-08-31T00:00:00"/>
    <x v="0"/>
    <s v="50103"/>
    <s v="892364"/>
    <x v="143"/>
    <x v="143"/>
    <s v="16856642182"/>
    <m/>
    <m/>
    <m/>
    <n v="480.22353945415932"/>
    <x v="4"/>
    <x v="5"/>
    <x v="1"/>
    <n v="0"/>
    <x v="154"/>
  </r>
  <r>
    <s v="Journal"/>
    <x v="2"/>
    <s v="Data Engineering"/>
    <s v="Data Engineering"/>
    <d v="2024-08-31T00:00:00"/>
    <x v="0"/>
    <s v="49957"/>
    <s v="892829"/>
    <x v="6"/>
    <x v="6"/>
    <s v="16716229170"/>
    <m/>
    <m/>
    <m/>
    <n v="416.19373419360477"/>
    <x v="4"/>
    <x v="29"/>
    <x v="1"/>
    <n v="0"/>
    <x v="41"/>
  </r>
  <r>
    <s v="Journal"/>
    <x v="2"/>
    <s v="Data Engineering"/>
    <s v="Data Engineering"/>
    <d v="2024-08-31T00:00:00"/>
    <x v="0"/>
    <s v="50984"/>
    <s v="893940"/>
    <x v="117"/>
    <x v="117"/>
    <s v="16977995014"/>
    <m/>
    <m/>
    <m/>
    <n v="464.21608813902071"/>
    <x v="4"/>
    <x v="69"/>
    <x v="1"/>
    <n v="0"/>
    <x v="132"/>
  </r>
  <r>
    <s v="Journal"/>
    <x v="2"/>
    <s v="Data Engineering"/>
    <s v="Data Engineering"/>
    <d v="2024-08-31T00:00:00"/>
    <x v="0"/>
    <s v="50527"/>
    <s v="893004"/>
    <x v="117"/>
    <x v="117"/>
    <s v="16977995014"/>
    <m/>
    <m/>
    <m/>
    <n v="400.1862828784661"/>
    <x v="4"/>
    <x v="69"/>
    <x v="1"/>
    <n v="0"/>
    <x v="132"/>
  </r>
  <r>
    <s v="Journal"/>
    <x v="7"/>
    <s v="Data Engineering"/>
    <s v="Data Engineering"/>
    <d v="2024-08-31T00:00:00"/>
    <x v="0"/>
    <s v="52169"/>
    <s v="913922"/>
    <x v="0"/>
    <x v="0"/>
    <m/>
    <s v="ICC 1151 ICC in Forth Point Represents FutureproofAI : British Telecom - Technical BA - Rhiannon"/>
    <m/>
    <s v="TopSide Management Book Elim related to project ICC 1151 ICC in Forth Point Represents FutureproofAI : British Telecom - Technical BA - Rhiannon"/>
    <n v="-16583.735409980247"/>
    <x v="0"/>
    <x v="12"/>
    <x v="0"/>
    <s v="ICC 1151 ICC in Forth Point Represents FutureproofAI : British Telecom - Technical BA - Rhiannon"/>
    <x v="15"/>
  </r>
  <r>
    <s v="Journal"/>
    <x v="2"/>
    <s v="Data Engineering"/>
    <s v="Data Engineering"/>
    <d v="2024-08-31T00:00:00"/>
    <x v="0"/>
    <s v="50712"/>
    <s v="893669"/>
    <x v="182"/>
    <x v="182"/>
    <s v="16973568605"/>
    <m/>
    <m/>
    <m/>
    <n v="544.25334471471388"/>
    <x v="4"/>
    <x v="75"/>
    <x v="1"/>
    <n v="0"/>
    <x v="190"/>
  </r>
  <r>
    <s v="Journal"/>
    <x v="2"/>
    <s v="Data Engineering"/>
    <s v="Data Engineering"/>
    <d v="2024-08-31T00:00:00"/>
    <x v="0"/>
    <s v="50803"/>
    <s v="893721"/>
    <x v="117"/>
    <x v="117"/>
    <s v="16977995014"/>
    <m/>
    <m/>
    <m/>
    <n v="360.16765459061952"/>
    <x v="4"/>
    <x v="69"/>
    <x v="1"/>
    <n v="0"/>
    <x v="132"/>
  </r>
  <r>
    <s v="Journal"/>
    <x v="2"/>
    <s v="Data Engineering"/>
    <s v="Data Engineering"/>
    <d v="2024-08-31T00:00:00"/>
    <x v="0"/>
    <s v="50915"/>
    <s v="893896"/>
    <x v="117"/>
    <x v="117"/>
    <s v="16977995014"/>
    <m/>
    <m/>
    <m/>
    <n v="464.21608813902071"/>
    <x v="4"/>
    <x v="69"/>
    <x v="1"/>
    <n v="0"/>
    <x v="132"/>
  </r>
  <r>
    <s v="Journal"/>
    <x v="2"/>
    <s v="Data Engineering"/>
    <s v="Data Engineering"/>
    <d v="2024-08-31T00:00:00"/>
    <x v="0"/>
    <s v="50086"/>
    <s v="892713"/>
    <x v="6"/>
    <x v="6"/>
    <s v="16716229170"/>
    <m/>
    <m/>
    <m/>
    <n v="416.19373419360477"/>
    <x v="4"/>
    <x v="29"/>
    <x v="1"/>
    <n v="0"/>
    <x v="41"/>
  </r>
  <r>
    <s v="Journal"/>
    <x v="2"/>
    <s v="Data Engineering"/>
    <s v="Data Engineering"/>
    <d v="2024-08-31T00:00:00"/>
    <x v="0"/>
    <s v="51065"/>
    <s v="894118"/>
    <x v="147"/>
    <x v="147"/>
    <s v="17772859452"/>
    <m/>
    <m/>
    <m/>
    <n v="520.2421677420059"/>
    <x v="4"/>
    <x v="75"/>
    <x v="1"/>
    <n v="0"/>
    <x v="157"/>
  </r>
  <r>
    <s v="Journal"/>
    <x v="2"/>
    <s v="Data Engineering"/>
    <s v="Data Engineering"/>
    <d v="2024-08-31T00:00:00"/>
    <x v="0"/>
    <s v="51148"/>
    <s v="894150"/>
    <x v="168"/>
    <x v="168"/>
    <s v="17772618578"/>
    <m/>
    <m/>
    <m/>
    <n v="700.32599503731569"/>
    <x v="4"/>
    <x v="75"/>
    <x v="1"/>
    <n v="0"/>
    <x v="178"/>
  </r>
  <r>
    <s v="Journal"/>
    <x v="9"/>
    <s v="Data Engineering"/>
    <s v="Data Engineering"/>
    <d v="2024-08-31T00:00:00"/>
    <x v="0"/>
    <s v="52166"/>
    <s v="913919"/>
    <x v="0"/>
    <x v="0"/>
    <m/>
    <s v="ICC 1077 Know Your Cross : Monthly retainer - 6 months engagement"/>
    <m/>
    <s v="TopSide Management Book Elim related to project ICC 1077 Know Your Cross : Monthly retainer - 6 months engagement"/>
    <n v="-26692.43"/>
    <x v="4"/>
    <x v="14"/>
    <x v="1"/>
    <s v="ICC 1077 Know Your Cross : Monthly retainer - 6 months engagement"/>
    <x v="17"/>
  </r>
  <r>
    <s v="Journal"/>
    <x v="2"/>
    <s v="Data Engineering"/>
    <s v="Data Engineering"/>
    <d v="2024-08-31T00:00:00"/>
    <x v="0"/>
    <s v="50279"/>
    <s v="893211"/>
    <x v="146"/>
    <x v="146"/>
    <s v="17581549176"/>
    <m/>
    <m/>
    <m/>
    <n v="280.1303980149263"/>
    <x v="4"/>
    <x v="77"/>
    <x v="1"/>
    <n v="0"/>
    <x v="156"/>
  </r>
  <r>
    <s v="Journal"/>
    <x v="2"/>
    <s v="Data Engineering"/>
    <s v="Data Engineering"/>
    <d v="2024-08-31T00:00:00"/>
    <x v="0"/>
    <s v="50120"/>
    <s v="892371"/>
    <x v="164"/>
    <x v="164"/>
    <m/>
    <m/>
    <m/>
    <m/>
    <n v="312.14530064520358"/>
    <x v="4"/>
    <x v="76"/>
    <x v="1"/>
    <n v="0"/>
    <x v="174"/>
  </r>
  <r>
    <s v="Journal"/>
    <x v="9"/>
    <s v="Data Engineering"/>
    <s v="Data Engineering"/>
    <d v="2024-08-31T00:00:00"/>
    <x v="0"/>
    <s v="51801"/>
    <s v="901594"/>
    <x v="18"/>
    <x v="18"/>
    <s v="18657995555"/>
    <m/>
    <m/>
    <m/>
    <n v="817.82"/>
    <x v="4"/>
    <x v="23"/>
    <x v="1"/>
    <n v="0"/>
    <x v="52"/>
  </r>
  <r>
    <s v="Journal"/>
    <x v="2"/>
    <s v="Data Engineering"/>
    <s v="Data Engineering"/>
    <d v="2024-08-31T00:00:00"/>
    <x v="0"/>
    <s v="50700"/>
    <s v="893534"/>
    <x v="117"/>
    <x v="117"/>
    <s v="16977995014"/>
    <m/>
    <m/>
    <m/>
    <n v="360.16765459061952"/>
    <x v="4"/>
    <x v="69"/>
    <x v="1"/>
    <n v="0"/>
    <x v="132"/>
  </r>
  <r>
    <s v="Journal"/>
    <x v="2"/>
    <s v="Data Engineering"/>
    <s v="Data Engineering"/>
    <d v="2024-08-31T00:00:00"/>
    <x v="0"/>
    <s v="51189"/>
    <s v="894368"/>
    <x v="117"/>
    <x v="117"/>
    <s v="16977995014"/>
    <m/>
    <m/>
    <m/>
    <n v="464.21608813902071"/>
    <x v="4"/>
    <x v="69"/>
    <x v="1"/>
    <n v="0"/>
    <x v="132"/>
  </r>
  <r>
    <s v="Journal"/>
    <x v="1"/>
    <s v="Data Engineering"/>
    <s v="Data Engineering"/>
    <d v="2024-08-31T00:00:00"/>
    <x v="0"/>
    <s v="49521"/>
    <s v="890167"/>
    <x v="171"/>
    <x v="171"/>
    <m/>
    <m/>
    <m/>
    <m/>
    <n v="1483.2875405691398"/>
    <x v="1"/>
    <x v="6"/>
    <x v="1"/>
    <n v="0"/>
    <x v="181"/>
  </r>
  <r>
    <s v="Journal"/>
    <x v="1"/>
    <s v="Data Engineering"/>
    <s v="Data Engineering"/>
    <d v="2024-08-31T00:00:00"/>
    <x v="0"/>
    <s v="49542"/>
    <s v="890182"/>
    <x v="171"/>
    <x v="171"/>
    <m/>
    <m/>
    <m/>
    <m/>
    <n v="1483.2875405691398"/>
    <x v="1"/>
    <x v="6"/>
    <x v="1"/>
    <n v="0"/>
    <x v="181"/>
  </r>
  <r>
    <s v="Journal"/>
    <x v="1"/>
    <s v="Data Engineering"/>
    <s v="Data Engineering"/>
    <d v="2024-08-31T00:00:00"/>
    <x v="0"/>
    <s v="49552"/>
    <s v="890188"/>
    <x v="171"/>
    <x v="171"/>
    <m/>
    <m/>
    <m/>
    <m/>
    <n v="741.64377028456988"/>
    <x v="1"/>
    <x v="6"/>
    <x v="1"/>
    <n v="0"/>
    <x v="181"/>
  </r>
  <r>
    <s v="Journal"/>
    <x v="2"/>
    <s v="Data Engineering"/>
    <s v="Data Engineering"/>
    <d v="2024-08-31T00:00:00"/>
    <x v="0"/>
    <s v="50300"/>
    <s v="893220"/>
    <x v="156"/>
    <x v="156"/>
    <s v="17690283562"/>
    <m/>
    <m/>
    <m/>
    <n v="536.24961905714463"/>
    <x v="4"/>
    <x v="5"/>
    <x v="1"/>
    <n v="0"/>
    <x v="166"/>
  </r>
  <r>
    <s v="Journal"/>
    <x v="2"/>
    <s v="Data Engineering"/>
    <s v="Data Engineering"/>
    <d v="2024-08-31T00:00:00"/>
    <x v="0"/>
    <s v="50899"/>
    <s v="892754"/>
    <x v="141"/>
    <x v="141"/>
    <s v="17771226635"/>
    <m/>
    <m/>
    <m/>
    <n v="504.23471642686729"/>
    <x v="4"/>
    <x v="75"/>
    <x v="1"/>
    <n v="0"/>
    <x v="152"/>
  </r>
  <r>
    <s v="Journal"/>
    <x v="2"/>
    <s v="Data Engineering"/>
    <s v="Data Engineering"/>
    <d v="2024-08-31T00:00:00"/>
    <x v="0"/>
    <s v="50658"/>
    <s v="893647"/>
    <x v="152"/>
    <x v="152"/>
    <s v="18659335221"/>
    <m/>
    <m/>
    <m/>
    <n v="560.2607960298526"/>
    <x v="4"/>
    <x v="5"/>
    <x v="1"/>
    <n v="0"/>
    <x v="162"/>
  </r>
  <r>
    <s v="Journal"/>
    <x v="2"/>
    <s v="Data Engineering"/>
    <s v="Data Engineering"/>
    <d v="2024-08-31T00:00:00"/>
    <x v="0"/>
    <s v="50536"/>
    <s v="893460"/>
    <x v="155"/>
    <x v="155"/>
    <s v="19584503853"/>
    <m/>
    <m/>
    <m/>
    <n v="520.2421677420059"/>
    <x v="4"/>
    <x v="5"/>
    <x v="1"/>
    <n v="0"/>
    <x v="165"/>
  </r>
  <r>
    <s v="Journal"/>
    <x v="2"/>
    <s v="Data Engineering"/>
    <s v="Data Engineering"/>
    <d v="2024-08-31T00:00:00"/>
    <x v="0"/>
    <s v="50764"/>
    <s v="893702"/>
    <x v="141"/>
    <x v="141"/>
    <s v="17771226635"/>
    <m/>
    <m/>
    <m/>
    <n v="448.20863682388205"/>
    <x v="4"/>
    <x v="75"/>
    <x v="1"/>
    <n v="0"/>
    <x v="152"/>
  </r>
  <r>
    <s v="Journal"/>
    <x v="2"/>
    <s v="Data Engineering"/>
    <s v="Data Engineering"/>
    <d v="2024-08-31T00:00:00"/>
    <x v="0"/>
    <s v="50768"/>
    <s v="893706"/>
    <x v="141"/>
    <x v="141"/>
    <s v="17771226635"/>
    <m/>
    <m/>
    <m/>
    <n v="384.17883156332749"/>
    <x v="4"/>
    <x v="75"/>
    <x v="1"/>
    <n v="0"/>
    <x v="152"/>
  </r>
  <r>
    <s v="Journal"/>
    <x v="2"/>
    <s v="Data Engineering"/>
    <s v="Data Engineering"/>
    <d v="2024-08-31T00:00:00"/>
    <x v="0"/>
    <s v="50240"/>
    <s v="893116"/>
    <x v="158"/>
    <x v="158"/>
    <s v="16807042572"/>
    <m/>
    <m/>
    <m/>
    <n v="536.24961905714463"/>
    <x v="4"/>
    <x v="5"/>
    <x v="1"/>
    <n v="0"/>
    <x v="168"/>
  </r>
  <r>
    <s v="Journal"/>
    <x v="2"/>
    <s v="Data Engineering"/>
    <s v="Data Engineering"/>
    <d v="2024-08-31T00:00:00"/>
    <x v="0"/>
    <s v="49856"/>
    <s v="892460"/>
    <x v="143"/>
    <x v="143"/>
    <s v="16856642182"/>
    <m/>
    <m/>
    <m/>
    <n v="480.22353945415932"/>
    <x v="4"/>
    <x v="5"/>
    <x v="1"/>
    <n v="0"/>
    <x v="154"/>
  </r>
  <r>
    <s v="Journal"/>
    <x v="2"/>
    <s v="Data Engineering"/>
    <s v="Data Engineering"/>
    <d v="2024-08-31T00:00:00"/>
    <x v="0"/>
    <s v="49970"/>
    <s v="892696"/>
    <x v="6"/>
    <x v="6"/>
    <s v="16716229170"/>
    <m/>
    <m/>
    <m/>
    <n v="336.15647761791155"/>
    <x v="4"/>
    <x v="29"/>
    <x v="1"/>
    <n v="0"/>
    <x v="41"/>
  </r>
  <r>
    <s v="Journal"/>
    <x v="9"/>
    <s v="Data Engineering"/>
    <s v="Data Engineering"/>
    <d v="2024-08-31T00:00:00"/>
    <x v="0"/>
    <s v="52194"/>
    <s v="917163"/>
    <x v="36"/>
    <x v="36"/>
    <s v="18849408353"/>
    <m/>
    <m/>
    <m/>
    <n v="34774.370000000003"/>
    <x v="4"/>
    <x v="1"/>
    <x v="1"/>
    <n v="0"/>
    <x v="1"/>
  </r>
  <r>
    <s v="Journal"/>
    <x v="2"/>
    <s v="Data Engineering"/>
    <s v="Data Engineering"/>
    <d v="2024-08-31T00:00:00"/>
    <x v="0"/>
    <s v="49907"/>
    <s v="892485"/>
    <x v="6"/>
    <x v="6"/>
    <s v="16716229170"/>
    <m/>
    <m/>
    <m/>
    <n v="416.19373419360477"/>
    <x v="4"/>
    <x v="29"/>
    <x v="1"/>
    <n v="0"/>
    <x v="41"/>
  </r>
  <r>
    <s v="Journal"/>
    <x v="2"/>
    <s v="Data Engineering"/>
    <s v="Data Engineering"/>
    <d v="2024-08-31T00:00:00"/>
    <x v="0"/>
    <s v="50205"/>
    <s v="892962"/>
    <x v="161"/>
    <x v="161"/>
    <s v="17001844665"/>
    <m/>
    <m/>
    <m/>
    <n v="240.11176972707966"/>
    <x v="4"/>
    <x v="77"/>
    <x v="1"/>
    <n v="0"/>
    <x v="171"/>
  </r>
  <r>
    <s v="Journal"/>
    <x v="2"/>
    <s v="Data Engineering"/>
    <s v="Data Engineering"/>
    <d v="2024-08-31T00:00:00"/>
    <x v="0"/>
    <s v="50722"/>
    <s v="893540"/>
    <x v="117"/>
    <x v="117"/>
    <s v="16977995014"/>
    <m/>
    <m/>
    <m/>
    <n v="344.16020327548085"/>
    <x v="4"/>
    <x v="69"/>
    <x v="1"/>
    <n v="0"/>
    <x v="132"/>
  </r>
  <r>
    <s v="Journal"/>
    <x v="2"/>
    <s v="Data Engineering"/>
    <s v="Data Engineering"/>
    <d v="2024-08-31T00:00:00"/>
    <x v="0"/>
    <s v="50449"/>
    <s v="893175"/>
    <x v="166"/>
    <x v="166"/>
    <s v="18262439992"/>
    <m/>
    <m/>
    <m/>
    <n v="504.23471642686729"/>
    <x v="4"/>
    <x v="5"/>
    <x v="1"/>
    <n v="0"/>
    <x v="176"/>
  </r>
  <r>
    <s v="Journal"/>
    <x v="2"/>
    <s v="Data Engineering"/>
    <s v="Data Engineering"/>
    <d v="2024-08-31T00:00:00"/>
    <x v="0"/>
    <s v="51379"/>
    <s v="894492"/>
    <x v="142"/>
    <x v="142"/>
    <s v="19584717835"/>
    <m/>
    <m/>
    <m/>
    <n v="560.2607960298526"/>
    <x v="4"/>
    <x v="5"/>
    <x v="1"/>
    <n v="0"/>
    <x v="153"/>
  </r>
  <r>
    <s v="Journal"/>
    <x v="2"/>
    <s v="Data Engineering"/>
    <s v="Data Engineering"/>
    <d v="2024-08-31T00:00:00"/>
    <x v="0"/>
    <s v="51420"/>
    <s v="894718"/>
    <x v="145"/>
    <x v="145"/>
    <s v="17806464279"/>
    <m/>
    <m/>
    <m/>
    <n v="160.07451315138644"/>
    <x v="4"/>
    <x v="16"/>
    <x v="1"/>
    <n v="0"/>
    <x v="19"/>
  </r>
  <r>
    <s v="Journal"/>
    <x v="2"/>
    <s v="Data Engineering"/>
    <s v="Data Engineering"/>
    <d v="2024-08-31T00:00:00"/>
    <x v="0"/>
    <s v="50978"/>
    <s v="893934"/>
    <x v="154"/>
    <x v="154"/>
    <s v="17772967350"/>
    <m/>
    <m/>
    <m/>
    <n v="376.17510590575813"/>
    <x v="4"/>
    <x v="75"/>
    <x v="1"/>
    <n v="0"/>
    <x v="164"/>
  </r>
  <r>
    <s v="Journal"/>
    <x v="2"/>
    <s v="Data Engineering"/>
    <s v="Data Engineering"/>
    <d v="2024-08-31T00:00:00"/>
    <x v="0"/>
    <s v="50988"/>
    <s v="893943"/>
    <x v="117"/>
    <x v="117"/>
    <s v="16977995014"/>
    <m/>
    <m/>
    <m/>
    <n v="360.16765459061952"/>
    <x v="4"/>
    <x v="69"/>
    <x v="1"/>
    <n v="0"/>
    <x v="132"/>
  </r>
  <r>
    <s v="Journal"/>
    <x v="2"/>
    <s v="Data Engineering"/>
    <s v="Data Engineering"/>
    <d v="2024-08-31T00:00:00"/>
    <x v="0"/>
    <s v="50873"/>
    <s v="893578"/>
    <x v="141"/>
    <x v="141"/>
    <s v="17771226635"/>
    <m/>
    <m/>
    <m/>
    <n v="448.20863682388205"/>
    <x v="4"/>
    <x v="75"/>
    <x v="1"/>
    <n v="0"/>
    <x v="152"/>
  </r>
  <r>
    <s v="Journal"/>
    <x v="2"/>
    <s v="Data Engineering"/>
    <s v="Data Engineering"/>
    <d v="2024-08-31T00:00:00"/>
    <x v="0"/>
    <s v="51176"/>
    <s v="892587"/>
    <x v="117"/>
    <x v="117"/>
    <s v="16977995014"/>
    <m/>
    <m/>
    <m/>
    <n v="464.21608813902071"/>
    <x v="4"/>
    <x v="69"/>
    <x v="1"/>
    <n v="0"/>
    <x v="132"/>
  </r>
  <r>
    <s v="Journal"/>
    <x v="2"/>
    <s v="Data Engineering"/>
    <s v="Data Engineering"/>
    <d v="2024-08-31T00:00:00"/>
    <x v="0"/>
    <s v="50403"/>
    <s v="893160"/>
    <x v="166"/>
    <x v="166"/>
    <s v="18262439992"/>
    <m/>
    <m/>
    <m/>
    <n v="560.2607960298526"/>
    <x v="4"/>
    <x v="5"/>
    <x v="1"/>
    <n v="0"/>
    <x v="176"/>
  </r>
  <r>
    <s v="Journal"/>
    <x v="2"/>
    <s v="Data Engineering"/>
    <s v="Data Engineering"/>
    <d v="2024-08-31T00:00:00"/>
    <x v="0"/>
    <s v="49947"/>
    <s v="892820"/>
    <x v="143"/>
    <x v="143"/>
    <s v="16856642182"/>
    <m/>
    <m/>
    <m/>
    <n v="440.20491116631274"/>
    <x v="4"/>
    <x v="5"/>
    <x v="1"/>
    <n v="0"/>
    <x v="154"/>
  </r>
  <r>
    <s v="Journal"/>
    <x v="2"/>
    <s v="Data Engineering"/>
    <s v="Data Engineering"/>
    <d v="2024-08-31T00:00:00"/>
    <x v="0"/>
    <s v="49958"/>
    <s v="892831"/>
    <x v="143"/>
    <x v="143"/>
    <s v="16856642182"/>
    <m/>
    <m/>
    <m/>
    <n v="480.22353945415932"/>
    <x v="4"/>
    <x v="5"/>
    <x v="1"/>
    <n v="0"/>
    <x v="154"/>
  </r>
  <r>
    <s v="Journal"/>
    <x v="2"/>
    <s v="Data Engineering"/>
    <s v="Data Engineering"/>
    <d v="2024-08-31T00:00:00"/>
    <x v="0"/>
    <s v="50716"/>
    <s v="893673"/>
    <x v="182"/>
    <x v="182"/>
    <s v="16973568605"/>
    <m/>
    <m/>
    <m/>
    <n v="544.25334471471388"/>
    <x v="4"/>
    <x v="75"/>
    <x v="1"/>
    <n v="0"/>
    <x v="190"/>
  </r>
  <r>
    <s v="Journal"/>
    <x v="2"/>
    <s v="Data Engineering"/>
    <s v="Data Engineering"/>
    <d v="2024-08-31T00:00:00"/>
    <x v="0"/>
    <s v="50575"/>
    <s v="893490"/>
    <x v="169"/>
    <x v="169"/>
    <s v="19902785076"/>
    <m/>
    <m/>
    <m/>
    <n v="268.12480952857231"/>
    <x v="4"/>
    <x v="5"/>
    <x v="1"/>
    <n v="0"/>
    <x v="179"/>
  </r>
  <r>
    <s v="Journal"/>
    <x v="9"/>
    <s v="Insourcing Services"/>
    <s v="Direct Placement Revenue"/>
    <d v="2024-08-31T00:00:00"/>
    <x v="0"/>
    <s v="52022"/>
    <s v="909159"/>
    <x v="84"/>
    <x v="84"/>
    <m/>
    <m/>
    <m/>
    <s v="Krissy Wong - Direct Placement"/>
    <n v="10550"/>
    <x v="3"/>
    <x v="3"/>
    <x v="1"/>
    <n v="0"/>
    <x v="102"/>
  </r>
  <r>
    <s v="Journal"/>
    <x v="9"/>
    <s v="Insourcing Services"/>
    <s v="Direct Placement Revenue"/>
    <d v="2024-08-31T00:00:00"/>
    <x v="0"/>
    <s v="52022"/>
    <s v="909159"/>
    <x v="84"/>
    <x v="84"/>
    <m/>
    <m/>
    <m/>
    <s v="Diana Keester - Direct Placement"/>
    <n v="11100"/>
    <x v="3"/>
    <x v="3"/>
    <x v="1"/>
    <n v="0"/>
    <x v="102"/>
  </r>
  <r>
    <s v="Journal"/>
    <x v="4"/>
    <s v="CX"/>
    <s v="Revenue from CX projects"/>
    <d v="2024-08-31T00:00:00"/>
    <x v="0"/>
    <s v="49682"/>
    <s v="891398"/>
    <x v="190"/>
    <x v="190"/>
    <s v="6056925267"/>
    <m/>
    <m/>
    <m/>
    <n v="209.19815519182038"/>
    <x v="8"/>
    <x v="83"/>
    <x v="1"/>
    <n v="0"/>
    <x v="197"/>
  </r>
  <r>
    <s v="Journal"/>
    <x v="13"/>
    <s v="CX"/>
    <s v="Revenue from CX projects"/>
    <d v="2024-08-31T00:00:00"/>
    <x v="0"/>
    <s v="51491"/>
    <s v="895562"/>
    <x v="191"/>
    <x v="191"/>
    <m/>
    <m/>
    <m/>
    <m/>
    <n v="90.493741799999995"/>
    <x v="8"/>
    <x v="84"/>
    <x v="1"/>
    <n v="0"/>
    <x v="198"/>
  </r>
  <r>
    <s v="Journal"/>
    <x v="13"/>
    <s v="CX"/>
    <s v="Revenue from CX projects"/>
    <d v="2024-08-31T00:00:00"/>
    <x v="0"/>
    <s v="51505"/>
    <s v="895469"/>
    <x v="192"/>
    <x v="192"/>
    <s v="8504915609"/>
    <m/>
    <m/>
    <m/>
    <n v="482.63328960000001"/>
    <x v="8"/>
    <x v="85"/>
    <x v="1"/>
    <n v="0"/>
    <x v="199"/>
  </r>
  <r>
    <s v="Journal"/>
    <x v="13"/>
    <s v="CX"/>
    <s v="Revenue from CX projects"/>
    <d v="2024-08-31T00:00:00"/>
    <x v="0"/>
    <s v="49508"/>
    <s v="890157"/>
    <x v="193"/>
    <x v="193"/>
    <s v="12649095808"/>
    <m/>
    <m/>
    <m/>
    <n v="137.11172999999999"/>
    <x v="8"/>
    <x v="85"/>
    <x v="1"/>
    <n v="0"/>
    <x v="200"/>
  </r>
  <r>
    <s v="Journal"/>
    <x v="4"/>
    <s v="CX"/>
    <s v="Revenue from CX projects"/>
    <d v="2024-08-31T00:00:00"/>
    <x v="0"/>
    <s v="49607"/>
    <s v="890354"/>
    <x v="194"/>
    <x v="194"/>
    <s v="15951609682"/>
    <m/>
    <m/>
    <m/>
    <n v="363.25881211602922"/>
    <x v="8"/>
    <x v="86"/>
    <x v="1"/>
    <n v="0"/>
    <x v="201"/>
  </r>
  <r>
    <s v="Journal"/>
    <x v="4"/>
    <s v="CX"/>
    <s v="Revenue from CX projects"/>
    <d v="2024-08-31T00:00:00"/>
    <x v="0"/>
    <s v="49603"/>
    <s v="890350"/>
    <x v="194"/>
    <x v="194"/>
    <s v="15951609682"/>
    <m/>
    <m/>
    <m/>
    <n v="363.25881211602922"/>
    <x v="8"/>
    <x v="86"/>
    <x v="1"/>
    <n v="0"/>
    <x v="201"/>
  </r>
  <r>
    <s v="Journal"/>
    <x v="13"/>
    <s v="CX"/>
    <s v="Revenue from CX projects"/>
    <d v="2024-08-31T00:00:00"/>
    <x v="0"/>
    <s v="49448"/>
    <s v="890116"/>
    <x v="195"/>
    <x v="195"/>
    <s v="8897859619"/>
    <m/>
    <m/>
    <m/>
    <n v="459.05007203999998"/>
    <x v="8"/>
    <x v="87"/>
    <x v="1"/>
    <n v="0"/>
    <x v="202"/>
  </r>
  <r>
    <s v="Journal"/>
    <x v="13"/>
    <s v="CX"/>
    <s v="Revenue from CX projects"/>
    <d v="2024-08-31T00:00:00"/>
    <x v="0"/>
    <s v="49454"/>
    <s v="890122"/>
    <x v="195"/>
    <x v="195"/>
    <s v="8897859619"/>
    <m/>
    <m/>
    <m/>
    <n v="255.02781780000001"/>
    <x v="8"/>
    <x v="87"/>
    <x v="1"/>
    <n v="0"/>
    <x v="202"/>
  </r>
  <r>
    <s v="Journal"/>
    <x v="4"/>
    <s v="CX"/>
    <s v="Revenue from CX projects"/>
    <d v="2024-08-31T00:00:00"/>
    <x v="0"/>
    <s v="49735"/>
    <s v="891876"/>
    <x v="196"/>
    <x v="196"/>
    <s v="20186694415"/>
    <m/>
    <m/>
    <m/>
    <n v="217.38445199343519"/>
    <x v="8"/>
    <x v="88"/>
    <x v="1"/>
    <n v="0"/>
    <x v="203"/>
  </r>
  <r>
    <s v="Journal"/>
    <x v="4"/>
    <s v="CX"/>
    <s v="Revenue from CX projects"/>
    <d v="2024-08-31T00:00:00"/>
    <x v="0"/>
    <s v="49739"/>
    <s v="891579"/>
    <x v="196"/>
    <x v="196"/>
    <s v="20186694415"/>
    <m/>
    <m/>
    <m/>
    <n v="54.346112998358798"/>
    <x v="8"/>
    <x v="88"/>
    <x v="1"/>
    <n v="0"/>
    <x v="203"/>
  </r>
  <r>
    <s v="Journal"/>
    <x v="4"/>
    <s v="CX"/>
    <s v="Revenue from CX projects"/>
    <d v="2024-08-31T00:00:00"/>
    <x v="0"/>
    <s v="49669"/>
    <s v="891478"/>
    <x v="190"/>
    <x v="190"/>
    <s v="6056925267"/>
    <m/>
    <m/>
    <m/>
    <n v="167.3585241534563"/>
    <x v="8"/>
    <x v="83"/>
    <x v="1"/>
    <n v="0"/>
    <x v="197"/>
  </r>
  <r>
    <s v="Journal"/>
    <x v="13"/>
    <s v="CX"/>
    <s v="Revenue from CX projects"/>
    <d v="2024-08-31T00:00:00"/>
    <x v="0"/>
    <s v="49363"/>
    <s v="889926"/>
    <x v="197"/>
    <x v="197"/>
    <s v="15310283836"/>
    <m/>
    <m/>
    <m/>
    <n v="104.2049148"/>
    <x v="8"/>
    <x v="89"/>
    <x v="1"/>
    <n v="0"/>
    <x v="204"/>
  </r>
  <r>
    <s v="Journal"/>
    <x v="4"/>
    <s v="CX"/>
    <s v="Revenue from CX projects"/>
    <d v="2024-08-31T00:00:00"/>
    <x v="0"/>
    <s v="49441"/>
    <s v="889931"/>
    <x v="198"/>
    <x v="198"/>
    <m/>
    <m/>
    <m/>
    <m/>
    <n v="86.948591385772417"/>
    <x v="8"/>
    <x v="24"/>
    <x v="1"/>
    <n v="0"/>
    <x v="205"/>
  </r>
  <r>
    <s v="Journal"/>
    <x v="13"/>
    <s v="CX"/>
    <s v="Revenue from CX projects"/>
    <d v="2024-08-31T00:00:00"/>
    <x v="0"/>
    <s v="49438"/>
    <s v="889908"/>
    <x v="195"/>
    <x v="195"/>
    <s v="8897859619"/>
    <m/>
    <m/>
    <m/>
    <n v="127.5139089"/>
    <x v="8"/>
    <x v="87"/>
    <x v="1"/>
    <n v="0"/>
    <x v="202"/>
  </r>
  <r>
    <s v="Journal"/>
    <x v="4"/>
    <s v="CX"/>
    <s v="Revenue from CX projects"/>
    <d v="2024-08-31T00:00:00"/>
    <x v="0"/>
    <s v="49724"/>
    <s v="891782"/>
    <x v="196"/>
    <x v="196"/>
    <s v="20186694415"/>
    <m/>
    <m/>
    <m/>
    <n v="271.73056499179398"/>
    <x v="8"/>
    <x v="88"/>
    <x v="1"/>
    <n v="0"/>
    <x v="203"/>
  </r>
  <r>
    <s v="Journal"/>
    <x v="13"/>
    <s v="CX"/>
    <s v="Revenue from CX projects"/>
    <d v="2024-08-31T00:00:00"/>
    <x v="0"/>
    <s v="51467"/>
    <s v="895550"/>
    <x v="192"/>
    <x v="192"/>
    <s v="8504915609"/>
    <m/>
    <m/>
    <m/>
    <n v="120.6583224"/>
    <x v="8"/>
    <x v="85"/>
    <x v="1"/>
    <n v="0"/>
    <x v="199"/>
  </r>
  <r>
    <s v="Journal"/>
    <x v="13"/>
    <s v="CX"/>
    <s v="Revenue from CX projects"/>
    <d v="2024-08-31T00:00:00"/>
    <x v="0"/>
    <s v="49343"/>
    <s v="889829"/>
    <x v="197"/>
    <x v="197"/>
    <s v="15310283836"/>
    <m/>
    <m/>
    <m/>
    <n v="68.555864999999997"/>
    <x v="8"/>
    <x v="89"/>
    <x v="1"/>
    <n v="0"/>
    <x v="204"/>
  </r>
  <r>
    <s v="Journal"/>
    <x v="13"/>
    <s v="CX"/>
    <s v="Revenue from CX projects"/>
    <d v="2024-08-31T00:00:00"/>
    <x v="0"/>
    <s v="49482"/>
    <s v="890136"/>
    <x v="195"/>
    <x v="195"/>
    <s v="8897859619"/>
    <m/>
    <m/>
    <m/>
    <n v="255.02781780000001"/>
    <x v="8"/>
    <x v="87"/>
    <x v="1"/>
    <n v="0"/>
    <x v="202"/>
  </r>
  <r>
    <s v="Journal"/>
    <x v="4"/>
    <s v="CX"/>
    <s v="Revenue from CX projects"/>
    <d v="2024-08-31T00:00:00"/>
    <x v="0"/>
    <s v="49449"/>
    <s v="890117"/>
    <x v="198"/>
    <x v="198"/>
    <m/>
    <m/>
    <m/>
    <m/>
    <n v="1217.3321735168304"/>
    <x v="8"/>
    <x v="24"/>
    <x v="1"/>
    <n v="0"/>
    <x v="205"/>
  </r>
  <r>
    <s v="Journal"/>
    <x v="13"/>
    <s v="CX"/>
    <s v="Revenue from CX projects"/>
    <d v="2024-08-31T00:00:00"/>
    <x v="0"/>
    <s v="49537"/>
    <s v="890022"/>
    <x v="199"/>
    <x v="199"/>
    <s v="14040307053"/>
    <m/>
    <m/>
    <m/>
    <n v="833.63931839999998"/>
    <x v="8"/>
    <x v="89"/>
    <x v="1"/>
    <n v="0"/>
    <x v="206"/>
  </r>
  <r>
    <s v="Journal"/>
    <x v="13"/>
    <s v="CX"/>
    <s v="Revenue from CX projects"/>
    <d v="2024-08-31T00:00:00"/>
    <x v="0"/>
    <s v="51492"/>
    <s v="895563"/>
    <x v="191"/>
    <x v="191"/>
    <m/>
    <m/>
    <m/>
    <m/>
    <n v="180.98748359999999"/>
    <x v="8"/>
    <x v="84"/>
    <x v="1"/>
    <n v="0"/>
    <x v="198"/>
  </r>
  <r>
    <s v="Journal"/>
    <x v="13"/>
    <s v="CX"/>
    <s v="Revenue from CX projects"/>
    <d v="2024-08-31T00:00:00"/>
    <x v="0"/>
    <s v="51487"/>
    <s v="895460"/>
    <x v="191"/>
    <x v="191"/>
    <m/>
    <m/>
    <m/>
    <m/>
    <n v="148.08066840000001"/>
    <x v="8"/>
    <x v="84"/>
    <x v="1"/>
    <n v="0"/>
    <x v="198"/>
  </r>
  <r>
    <s v="Journal"/>
    <x v="4"/>
    <s v="CX"/>
    <s v="Revenue from CX projects"/>
    <d v="2024-08-31T00:00:00"/>
    <x v="0"/>
    <s v="49741"/>
    <s v="891415"/>
    <x v="196"/>
    <x v="196"/>
    <s v="20186694415"/>
    <m/>
    <m/>
    <m/>
    <n v="133.39382522060757"/>
    <x v="8"/>
    <x v="88"/>
    <x v="1"/>
    <n v="0"/>
    <x v="203"/>
  </r>
  <r>
    <s v="Journal"/>
    <x v="13"/>
    <s v="CX"/>
    <s v="Revenue from CX projects"/>
    <d v="2024-08-31T00:00:00"/>
    <x v="0"/>
    <s v="51464"/>
    <s v="895447"/>
    <x v="192"/>
    <x v="192"/>
    <s v="8504915609"/>
    <m/>
    <m/>
    <m/>
    <n v="120.6583224"/>
    <x v="8"/>
    <x v="85"/>
    <x v="1"/>
    <n v="0"/>
    <x v="199"/>
  </r>
  <r>
    <s v="Journal"/>
    <x v="13"/>
    <s v="CX"/>
    <s v="Revenue from CX projects"/>
    <d v="2024-08-31T00:00:00"/>
    <x v="0"/>
    <s v="51462"/>
    <s v="895446"/>
    <x v="192"/>
    <x v="192"/>
    <s v="8504915609"/>
    <m/>
    <m/>
    <m/>
    <n v="120.6583224"/>
    <x v="8"/>
    <x v="85"/>
    <x v="1"/>
    <n v="0"/>
    <x v="199"/>
  </r>
  <r>
    <s v="Journal"/>
    <x v="13"/>
    <s v="CX"/>
    <s v="Revenue from CX projects"/>
    <d v="2024-08-31T00:00:00"/>
    <x v="0"/>
    <s v="49488"/>
    <s v="890142"/>
    <x v="195"/>
    <x v="195"/>
    <s v="8897859619"/>
    <m/>
    <m/>
    <m/>
    <n v="459.05007203999998"/>
    <x v="8"/>
    <x v="87"/>
    <x v="1"/>
    <n v="0"/>
    <x v="202"/>
  </r>
  <r>
    <s v="Journal"/>
    <x v="4"/>
    <s v="CX"/>
    <s v="Revenue from CX projects"/>
    <d v="2024-08-31T00:00:00"/>
    <x v="0"/>
    <s v="49647"/>
    <s v="891376"/>
    <x v="196"/>
    <x v="196"/>
    <s v="20186694415"/>
    <m/>
    <m/>
    <m/>
    <n v="163.0383389950764"/>
    <x v="8"/>
    <x v="88"/>
    <x v="1"/>
    <n v="0"/>
    <x v="203"/>
  </r>
  <r>
    <s v="Journal"/>
    <x v="13"/>
    <s v="CX"/>
    <s v="Revenue from CX projects"/>
    <d v="2024-08-31T00:00:00"/>
    <x v="0"/>
    <s v="49725"/>
    <s v="891410"/>
    <x v="200"/>
    <x v="200"/>
    <m/>
    <m/>
    <m/>
    <m/>
    <n v="482.63328960000001"/>
    <x v="8"/>
    <x v="90"/>
    <x v="1"/>
    <n v="0"/>
    <x v="207"/>
  </r>
  <r>
    <s v="Journal"/>
    <x v="13"/>
    <s v="CX"/>
    <s v="Revenue from CX projects"/>
    <d v="2024-08-31T00:00:00"/>
    <x v="0"/>
    <s v="51463"/>
    <s v="895548"/>
    <x v="192"/>
    <x v="192"/>
    <s v="8504915609"/>
    <m/>
    <m/>
    <m/>
    <n v="120.6583224"/>
    <x v="8"/>
    <x v="85"/>
    <x v="1"/>
    <n v="0"/>
    <x v="199"/>
  </r>
  <r>
    <s v="Journal"/>
    <x v="13"/>
    <s v="CX"/>
    <s v="Revenue from CX projects"/>
    <d v="2024-08-31T00:00:00"/>
    <x v="0"/>
    <s v="51539"/>
    <s v="896268"/>
    <x v="201"/>
    <x v="201"/>
    <m/>
    <m/>
    <m/>
    <m/>
    <n v="2106.0361727999998"/>
    <x v="8"/>
    <x v="91"/>
    <x v="1"/>
    <n v="0"/>
    <x v="208"/>
  </r>
  <r>
    <s v="Journal"/>
    <x v="13"/>
    <s v="CX"/>
    <s v="Revenue from CX projects"/>
    <d v="2024-08-31T00:00:00"/>
    <x v="0"/>
    <s v="51502"/>
    <s v="895647"/>
    <x v="191"/>
    <x v="191"/>
    <m/>
    <m/>
    <m/>
    <m/>
    <n v="-37.020167100000002"/>
    <x v="8"/>
    <x v="84"/>
    <x v="1"/>
    <n v="0"/>
    <x v="198"/>
  </r>
  <r>
    <s v="Journal"/>
    <x v="13"/>
    <s v="CX"/>
    <s v="Revenue from CX projects"/>
    <d v="2024-08-31T00:00:00"/>
    <x v="0"/>
    <s v="49710"/>
    <s v="891493"/>
    <x v="200"/>
    <x v="200"/>
    <m/>
    <m/>
    <m/>
    <m/>
    <n v="142.5961992"/>
    <x v="8"/>
    <x v="90"/>
    <x v="1"/>
    <n v="0"/>
    <x v="207"/>
  </r>
  <r>
    <s v="Journal"/>
    <x v="4"/>
    <s v="CX"/>
    <s v="Revenue from CX projects"/>
    <d v="2024-08-31T00:00:00"/>
    <x v="0"/>
    <s v="49606"/>
    <s v="890353"/>
    <x v="194"/>
    <x v="194"/>
    <s v="15951609682"/>
    <m/>
    <m/>
    <m/>
    <n v="136.22205454351095"/>
    <x v="8"/>
    <x v="86"/>
    <x v="1"/>
    <n v="0"/>
    <x v="201"/>
  </r>
  <r>
    <s v="Journal"/>
    <x v="4"/>
    <s v="CX"/>
    <s v="Revenue from CX projects"/>
    <d v="2024-08-31T00:00:00"/>
    <x v="0"/>
    <s v="49601"/>
    <s v="890348"/>
    <x v="194"/>
    <x v="194"/>
    <s v="15951609682"/>
    <m/>
    <m/>
    <m/>
    <n v="272.4441090870219"/>
    <x v="8"/>
    <x v="86"/>
    <x v="1"/>
    <n v="0"/>
    <x v="201"/>
  </r>
  <r>
    <s v="Journal"/>
    <x v="13"/>
    <s v="CX"/>
    <s v="Revenue from CX projects"/>
    <d v="2024-08-31T00:00:00"/>
    <x v="0"/>
    <s v="49402"/>
    <s v="889877"/>
    <x v="202"/>
    <x v="202"/>
    <m/>
    <m/>
    <m/>
    <m/>
    <n v="159.04960679999999"/>
    <x v="8"/>
    <x v="92"/>
    <x v="1"/>
    <n v="0"/>
    <x v="209"/>
  </r>
  <r>
    <s v="Journal"/>
    <x v="4"/>
    <s v="CX"/>
    <s v="Revenue from CX projects"/>
    <d v="2024-08-31T00:00:00"/>
    <x v="0"/>
    <s v="49675"/>
    <s v="891392"/>
    <x v="196"/>
    <x v="196"/>
    <s v="20186694415"/>
    <m/>
    <m/>
    <m/>
    <n v="54.346112998358798"/>
    <x v="8"/>
    <x v="88"/>
    <x v="1"/>
    <n v="0"/>
    <x v="203"/>
  </r>
  <r>
    <s v="Journal"/>
    <x v="13"/>
    <s v="CX"/>
    <s v="Revenue from CX projects"/>
    <d v="2024-08-31T00:00:00"/>
    <x v="0"/>
    <s v="51471"/>
    <s v="895449"/>
    <x v="192"/>
    <x v="192"/>
    <s v="8504915609"/>
    <m/>
    <m/>
    <m/>
    <n v="120.6583224"/>
    <x v="8"/>
    <x v="85"/>
    <x v="1"/>
    <n v="0"/>
    <x v="199"/>
  </r>
  <r>
    <s v="Journal"/>
    <x v="4"/>
    <s v="CX"/>
    <s v="Revenue from CX projects"/>
    <d v="2024-08-31T00:00:00"/>
    <x v="0"/>
    <s v="49605"/>
    <s v="890352"/>
    <x v="194"/>
    <x v="194"/>
    <s v="15951609682"/>
    <m/>
    <m/>
    <m/>
    <n v="181.62940605801461"/>
    <x v="8"/>
    <x v="86"/>
    <x v="1"/>
    <n v="0"/>
    <x v="201"/>
  </r>
  <r>
    <s v="Journal"/>
    <x v="13"/>
    <s v="CX"/>
    <s v="Revenue from CX projects"/>
    <d v="2024-08-31T00:00:00"/>
    <x v="0"/>
    <s v="49535"/>
    <s v="890021"/>
    <x v="199"/>
    <x v="199"/>
    <s v="14040307053"/>
    <m/>
    <m/>
    <m/>
    <n v="833.63931839999998"/>
    <x v="8"/>
    <x v="89"/>
    <x v="1"/>
    <n v="0"/>
    <x v="206"/>
  </r>
  <r>
    <s v="Journal"/>
    <x v="13"/>
    <s v="CX"/>
    <s v="Revenue from CX projects"/>
    <d v="2024-08-31T00:00:00"/>
    <x v="0"/>
    <s v="51498"/>
    <s v="895465"/>
    <x v="191"/>
    <x v="191"/>
    <m/>
    <m/>
    <m/>
    <m/>
    <n v="271.48122540000003"/>
    <x v="8"/>
    <x v="84"/>
    <x v="1"/>
    <n v="0"/>
    <x v="198"/>
  </r>
  <r>
    <s v="Journal"/>
    <x v="4"/>
    <s v="CX"/>
    <s v="Revenue from CX projects"/>
    <d v="2024-08-31T00:00:00"/>
    <x v="0"/>
    <s v="49684"/>
    <s v="891776"/>
    <x v="190"/>
    <x v="190"/>
    <s v="6056925267"/>
    <m/>
    <m/>
    <m/>
    <n v="83.679262076728151"/>
    <x v="8"/>
    <x v="83"/>
    <x v="1"/>
    <n v="0"/>
    <x v="197"/>
  </r>
  <r>
    <s v="Journal"/>
    <x v="4"/>
    <s v="CX"/>
    <s v="Revenue from CX projects"/>
    <d v="2024-08-31T00:00:00"/>
    <x v="0"/>
    <s v="49661"/>
    <s v="891387"/>
    <x v="196"/>
    <x v="196"/>
    <s v="20186694415"/>
    <m/>
    <m/>
    <m/>
    <n v="135.85879573139493"/>
    <x v="8"/>
    <x v="88"/>
    <x v="1"/>
    <n v="0"/>
    <x v="203"/>
  </r>
  <r>
    <s v="Journal"/>
    <x v="4"/>
    <s v="CX"/>
    <s v="Revenue from CX projects"/>
    <d v="2024-08-31T00:00:00"/>
    <x v="0"/>
    <s v="49707"/>
    <s v="891408"/>
    <x v="196"/>
    <x v="196"/>
    <s v="20186694415"/>
    <m/>
    <m/>
    <m/>
    <n v="190.20490872975373"/>
    <x v="8"/>
    <x v="88"/>
    <x v="1"/>
    <n v="0"/>
    <x v="203"/>
  </r>
  <r>
    <s v="Journal"/>
    <x v="4"/>
    <s v="CX"/>
    <s v="Revenue from CX projects"/>
    <d v="2024-08-31T00:00:00"/>
    <x v="0"/>
    <s v="49722"/>
    <s v="891781"/>
    <x v="196"/>
    <x v="196"/>
    <s v="20186694415"/>
    <m/>
    <m/>
    <m/>
    <n v="133.39382522060757"/>
    <x v="8"/>
    <x v="88"/>
    <x v="1"/>
    <n v="0"/>
    <x v="203"/>
  </r>
  <r>
    <s v="Journal"/>
    <x v="13"/>
    <s v="CX"/>
    <s v="Revenue from CX projects"/>
    <d v="2024-08-31T00:00:00"/>
    <x v="0"/>
    <s v="49585"/>
    <s v="890336"/>
    <x v="203"/>
    <x v="203"/>
    <s v="16767474052"/>
    <m/>
    <m/>
    <m/>
    <n v="10673.2596964896"/>
    <x v="8"/>
    <x v="93"/>
    <x v="1"/>
    <n v="0"/>
    <x v="210"/>
  </r>
  <r>
    <s v="Journal"/>
    <x v="13"/>
    <s v="CX"/>
    <s v="Revenue from CX projects"/>
    <d v="2024-08-31T00:00:00"/>
    <x v="0"/>
    <s v="49553"/>
    <s v="890189"/>
    <x v="199"/>
    <x v="199"/>
    <s v="14040307053"/>
    <m/>
    <m/>
    <m/>
    <n v="833.63931839999998"/>
    <x v="8"/>
    <x v="89"/>
    <x v="1"/>
    <n v="0"/>
    <x v="206"/>
  </r>
  <r>
    <s v="Journal"/>
    <x v="13"/>
    <s v="CX"/>
    <s v="Revenue from CX projects"/>
    <d v="2024-08-31T00:00:00"/>
    <x v="0"/>
    <s v="49716"/>
    <s v="891499"/>
    <x v="200"/>
    <x v="200"/>
    <m/>
    <m/>
    <m/>
    <m/>
    <n v="361.97496719999998"/>
    <x v="8"/>
    <x v="90"/>
    <x v="1"/>
    <n v="0"/>
    <x v="207"/>
  </r>
  <r>
    <s v="Journal"/>
    <x v="13"/>
    <s v="CX"/>
    <s v="Revenue from CX projects"/>
    <d v="2024-08-31T00:00:00"/>
    <x v="0"/>
    <s v="51499"/>
    <s v="895466"/>
    <x v="191"/>
    <x v="191"/>
    <m/>
    <m/>
    <m/>
    <m/>
    <n v="37.020167100000002"/>
    <x v="8"/>
    <x v="84"/>
    <x v="1"/>
    <n v="0"/>
    <x v="198"/>
  </r>
  <r>
    <s v="Journal"/>
    <x v="4"/>
    <s v="CX"/>
    <s v="Revenue from CX projects"/>
    <d v="2024-08-31T00:00:00"/>
    <x v="0"/>
    <s v="49589"/>
    <s v="890340"/>
    <x v="204"/>
    <x v="204"/>
    <s v="15540690797"/>
    <m/>
    <m/>
    <m/>
    <n v="1106.6549975824789"/>
    <x v="8"/>
    <x v="88"/>
    <x v="1"/>
    <n v="0"/>
    <x v="211"/>
  </r>
  <r>
    <s v="Journal"/>
    <x v="4"/>
    <s v="CX"/>
    <s v="Revenue from CX projects"/>
    <d v="2024-08-31T00:00:00"/>
    <x v="0"/>
    <s v="49599"/>
    <s v="890438"/>
    <x v="194"/>
    <x v="194"/>
    <s v="15951609682"/>
    <m/>
    <m/>
    <m/>
    <n v="181.62940605801461"/>
    <x v="8"/>
    <x v="86"/>
    <x v="1"/>
    <n v="0"/>
    <x v="201"/>
  </r>
  <r>
    <s v="Journal"/>
    <x v="13"/>
    <s v="CX"/>
    <s v="Revenue from CX projects"/>
    <d v="2024-08-31T00:00:00"/>
    <x v="0"/>
    <s v="49460"/>
    <s v="890128"/>
    <x v="195"/>
    <x v="195"/>
    <s v="8897859619"/>
    <m/>
    <m/>
    <m/>
    <n v="306.03338136000002"/>
    <x v="8"/>
    <x v="87"/>
    <x v="1"/>
    <n v="0"/>
    <x v="202"/>
  </r>
  <r>
    <s v="Journal"/>
    <x v="4"/>
    <s v="CX"/>
    <s v="Revenue from CX projects"/>
    <d v="2024-08-31T00:00:00"/>
    <x v="0"/>
    <s v="49655"/>
    <s v="891574"/>
    <x v="196"/>
    <x v="196"/>
    <s v="20186694415"/>
    <m/>
    <m/>
    <m/>
    <n v="163.0383389950764"/>
    <x v="8"/>
    <x v="88"/>
    <x v="1"/>
    <n v="0"/>
    <x v="203"/>
  </r>
  <r>
    <s v="Journal"/>
    <x v="13"/>
    <s v="CX"/>
    <s v="Revenue from CX projects"/>
    <d v="2024-08-31T00:00:00"/>
    <x v="0"/>
    <s v="49727"/>
    <s v="891412"/>
    <x v="200"/>
    <x v="200"/>
    <m/>
    <m/>
    <m/>
    <m/>
    <n v="93.235976399999998"/>
    <x v="8"/>
    <x v="90"/>
    <x v="1"/>
    <n v="0"/>
    <x v="207"/>
  </r>
  <r>
    <s v="Journal"/>
    <x v="13"/>
    <s v="CX"/>
    <s v="Revenue from CX projects"/>
    <d v="2024-08-31T00:00:00"/>
    <x v="0"/>
    <s v="51503"/>
    <s v="895566"/>
    <x v="191"/>
    <x v="191"/>
    <m/>
    <m/>
    <m/>
    <m/>
    <n v="37.020167100000002"/>
    <x v="8"/>
    <x v="84"/>
    <x v="1"/>
    <n v="0"/>
    <x v="198"/>
  </r>
  <r>
    <s v="Journal"/>
    <x v="13"/>
    <s v="CX"/>
    <s v="Revenue from CX projects"/>
    <d v="2024-08-31T00:00:00"/>
    <x v="0"/>
    <s v="49480"/>
    <s v="890134"/>
    <x v="195"/>
    <x v="195"/>
    <s v="8897859619"/>
    <m/>
    <m/>
    <m/>
    <n v="382.54172670000003"/>
    <x v="8"/>
    <x v="87"/>
    <x v="1"/>
    <n v="0"/>
    <x v="202"/>
  </r>
  <r>
    <s v="Journal"/>
    <x v="4"/>
    <s v="CX"/>
    <s v="Revenue from CX projects"/>
    <d v="2024-08-31T00:00:00"/>
    <x v="0"/>
    <s v="49447"/>
    <s v="889915"/>
    <x v="198"/>
    <x v="198"/>
    <m/>
    <m/>
    <m/>
    <m/>
    <n v="-695.61467814418768"/>
    <x v="8"/>
    <x v="24"/>
    <x v="1"/>
    <n v="0"/>
    <x v="205"/>
  </r>
  <r>
    <s v="Journal"/>
    <x v="13"/>
    <s v="CX"/>
    <s v="Revenue from CX projects"/>
    <d v="2024-08-31T00:00:00"/>
    <x v="0"/>
    <s v="49405"/>
    <s v="889880"/>
    <x v="195"/>
    <x v="195"/>
    <s v="8897859619"/>
    <m/>
    <m/>
    <m/>
    <n v="127.5139089"/>
    <x v="8"/>
    <x v="87"/>
    <x v="1"/>
    <n v="0"/>
    <x v="202"/>
  </r>
  <r>
    <s v="Journal"/>
    <x v="13"/>
    <s v="CX"/>
    <s v="Revenue from CX projects"/>
    <d v="2024-08-31T00:00:00"/>
    <x v="0"/>
    <s v="49371"/>
    <s v="889847"/>
    <x v="205"/>
    <x v="205"/>
    <s v="16173717633"/>
    <m/>
    <m/>
    <m/>
    <n v="148.08066840000001"/>
    <x v="8"/>
    <x v="89"/>
    <x v="1"/>
    <n v="0"/>
    <x v="212"/>
  </r>
  <r>
    <s v="Journal"/>
    <x v="4"/>
    <s v="CX"/>
    <s v="Revenue from CX projects"/>
    <d v="2024-08-31T00:00:00"/>
    <x v="0"/>
    <s v="49649"/>
    <s v="891377"/>
    <x v="196"/>
    <x v="196"/>
    <s v="20186694415"/>
    <m/>
    <m/>
    <m/>
    <n v="133.39382522060757"/>
    <x v="8"/>
    <x v="88"/>
    <x v="1"/>
    <n v="0"/>
    <x v="203"/>
  </r>
  <r>
    <s v="Journal"/>
    <x v="4"/>
    <s v="CX"/>
    <s v="Revenue from CX projects"/>
    <d v="2024-08-31T00:00:00"/>
    <x v="0"/>
    <s v="49455"/>
    <s v="890123"/>
    <x v="198"/>
    <x v="198"/>
    <m/>
    <m/>
    <m/>
    <m/>
    <n v="521.71749537264282"/>
    <x v="8"/>
    <x v="24"/>
    <x v="1"/>
    <n v="0"/>
    <x v="205"/>
  </r>
  <r>
    <s v="Journal"/>
    <x v="13"/>
    <s v="CX"/>
    <s v="Revenue from CX projects"/>
    <d v="2024-08-31T00:00:00"/>
    <x v="0"/>
    <s v="49440"/>
    <s v="889909"/>
    <x v="195"/>
    <x v="195"/>
    <s v="8897859619"/>
    <m/>
    <m/>
    <m/>
    <n v="637.56954450000001"/>
    <x v="8"/>
    <x v="87"/>
    <x v="1"/>
    <n v="0"/>
    <x v="202"/>
  </r>
  <r>
    <s v="Journal"/>
    <x v="14"/>
    <s v="CX"/>
    <s v="Revenue from CX projects"/>
    <d v="2024-08-31T00:00:00"/>
    <x v="0"/>
    <s v="49379"/>
    <s v="889854"/>
    <x v="206"/>
    <x v="206"/>
    <s v="12560559931"/>
    <m/>
    <m/>
    <m/>
    <n v="57.061211515983977"/>
    <x v="8"/>
    <x v="94"/>
    <x v="1"/>
    <n v="0"/>
    <x v="213"/>
  </r>
  <r>
    <s v="Journal"/>
    <x v="13"/>
    <s v="CX"/>
    <s v="Revenue from CX projects"/>
    <d v="2024-08-31T00:00:00"/>
    <x v="0"/>
    <s v="49514"/>
    <s v="890162"/>
    <x v="193"/>
    <x v="193"/>
    <s v="12649095808"/>
    <m/>
    <m/>
    <m/>
    <n v="411.33519000000001"/>
    <x v="8"/>
    <x v="85"/>
    <x v="1"/>
    <n v="0"/>
    <x v="200"/>
  </r>
  <r>
    <s v="Journal"/>
    <x v="4"/>
    <s v="CX"/>
    <s v="Revenue from CX projects"/>
    <d v="2024-08-31T00:00:00"/>
    <x v="0"/>
    <s v="49733"/>
    <s v="891576"/>
    <x v="196"/>
    <x v="196"/>
    <s v="20186694415"/>
    <m/>
    <m/>
    <m/>
    <n v="54.346112998358798"/>
    <x v="8"/>
    <x v="88"/>
    <x v="1"/>
    <n v="0"/>
    <x v="203"/>
  </r>
  <r>
    <s v="Journal"/>
    <x v="13"/>
    <s v="CX"/>
    <s v="Revenue from CX projects"/>
    <d v="2024-08-31T00:00:00"/>
    <x v="0"/>
    <s v="51478"/>
    <s v="895554"/>
    <x v="192"/>
    <x v="192"/>
    <s v="8504915609"/>
    <m/>
    <m/>
    <m/>
    <n v="241.31664480000001"/>
    <x v="8"/>
    <x v="85"/>
    <x v="1"/>
    <n v="0"/>
    <x v="199"/>
  </r>
  <r>
    <s v="Journal"/>
    <x v="13"/>
    <s v="CX"/>
    <s v="Revenue from CX projects"/>
    <d v="2024-08-31T00:00:00"/>
    <x v="0"/>
    <s v="51496"/>
    <s v="895463"/>
    <x v="191"/>
    <x v="191"/>
    <m/>
    <m/>
    <m/>
    <m/>
    <n v="180.98748359999999"/>
    <x v="8"/>
    <x v="84"/>
    <x v="1"/>
    <n v="0"/>
    <x v="198"/>
  </r>
  <r>
    <s v="Journal"/>
    <x v="13"/>
    <s v="CX"/>
    <s v="Revenue from CX projects"/>
    <d v="2024-08-31T00:00:00"/>
    <x v="0"/>
    <s v="49446"/>
    <s v="889914"/>
    <x v="195"/>
    <x v="195"/>
    <s v="8897859619"/>
    <m/>
    <m/>
    <m/>
    <n v="191.2763478192"/>
    <x v="8"/>
    <x v="87"/>
    <x v="1"/>
    <n v="0"/>
    <x v="202"/>
  </r>
  <r>
    <s v="Journal"/>
    <x v="4"/>
    <s v="CX"/>
    <s v="Revenue from CX projects"/>
    <d v="2024-08-31T00:00:00"/>
    <x v="0"/>
    <s v="49703"/>
    <s v="891405"/>
    <x v="196"/>
    <x v="196"/>
    <s v="20186694415"/>
    <m/>
    <m/>
    <m/>
    <n v="163.0383389950764"/>
    <x v="8"/>
    <x v="88"/>
    <x v="1"/>
    <n v="0"/>
    <x v="203"/>
  </r>
  <r>
    <s v="Journal"/>
    <x v="13"/>
    <s v="CX"/>
    <s v="Revenue from CX projects"/>
    <d v="2024-08-31T00:00:00"/>
    <x v="0"/>
    <s v="51473"/>
    <s v="895451"/>
    <x v="192"/>
    <x v="192"/>
    <s v="8504915609"/>
    <m/>
    <m/>
    <m/>
    <n v="120.6583224"/>
    <x v="8"/>
    <x v="85"/>
    <x v="1"/>
    <n v="0"/>
    <x v="199"/>
  </r>
  <r>
    <s v="Journal"/>
    <x v="13"/>
    <s v="CX"/>
    <s v="Revenue from CX projects"/>
    <d v="2024-08-31T00:00:00"/>
    <x v="0"/>
    <s v="49456"/>
    <s v="890124"/>
    <x v="195"/>
    <x v="195"/>
    <s v="8897859619"/>
    <m/>
    <m/>
    <m/>
    <n v="306.03338136000002"/>
    <x v="8"/>
    <x v="87"/>
    <x v="1"/>
    <n v="0"/>
    <x v="202"/>
  </r>
  <r>
    <s v="Journal"/>
    <x v="13"/>
    <s v="CX"/>
    <s v="Revenue from CX projects"/>
    <d v="2024-08-31T00:00:00"/>
    <x v="0"/>
    <s v="49423"/>
    <s v="889898"/>
    <x v="195"/>
    <x v="195"/>
    <s v="8897859619"/>
    <m/>
    <m/>
    <m/>
    <n v="612.06676272000004"/>
    <x v="8"/>
    <x v="87"/>
    <x v="1"/>
    <n v="0"/>
    <x v="202"/>
  </r>
  <r>
    <s v="Journal"/>
    <x v="4"/>
    <s v="CX"/>
    <s v="Revenue from CX projects"/>
    <d v="2024-08-31T00:00:00"/>
    <x v="0"/>
    <s v="49593"/>
    <s v="890436"/>
    <x v="194"/>
    <x v="194"/>
    <s v="15951609682"/>
    <m/>
    <m/>
    <m/>
    <n v="181.62940605801461"/>
    <x v="8"/>
    <x v="86"/>
    <x v="1"/>
    <n v="0"/>
    <x v="201"/>
  </r>
  <r>
    <s v="Journal"/>
    <x v="13"/>
    <s v="CX"/>
    <s v="Revenue from CX projects"/>
    <d v="2024-08-31T00:00:00"/>
    <x v="0"/>
    <s v="49378"/>
    <s v="889855"/>
    <x v="195"/>
    <x v="195"/>
    <s v="8897859619"/>
    <m/>
    <m/>
    <m/>
    <n v="191.2763478192"/>
    <x v="8"/>
    <x v="87"/>
    <x v="1"/>
    <n v="0"/>
    <x v="202"/>
  </r>
  <r>
    <s v="Journal"/>
    <x v="4"/>
    <s v="CX"/>
    <s v="Revenue from CX projects"/>
    <d v="2024-08-31T00:00:00"/>
    <x v="0"/>
    <s v="49726"/>
    <s v="891411"/>
    <x v="196"/>
    <x v="196"/>
    <s v="20186694415"/>
    <m/>
    <m/>
    <m/>
    <n v="54.346112998358798"/>
    <x v="8"/>
    <x v="88"/>
    <x v="1"/>
    <n v="0"/>
    <x v="203"/>
  </r>
  <r>
    <s v="Journal"/>
    <x v="4"/>
    <s v="CX"/>
    <s v="Revenue from CX projects"/>
    <d v="2024-08-31T00:00:00"/>
    <x v="0"/>
    <s v="49439"/>
    <s v="890018"/>
    <x v="198"/>
    <x v="198"/>
    <m/>
    <m/>
    <m/>
    <m/>
    <n v="347.80733907209384"/>
    <x v="8"/>
    <x v="24"/>
    <x v="1"/>
    <n v="0"/>
    <x v="205"/>
  </r>
  <r>
    <s v="Journal"/>
    <x v="14"/>
    <s v="CX"/>
    <s v="Revenue from CX projects"/>
    <d v="2024-08-31T00:00:00"/>
    <x v="0"/>
    <s v="49383"/>
    <s v="889859"/>
    <x v="206"/>
    <x v="206"/>
    <s v="12560559931"/>
    <m/>
    <m/>
    <m/>
    <n v="171.18363454795193"/>
    <x v="8"/>
    <x v="94"/>
    <x v="1"/>
    <n v="0"/>
    <x v="213"/>
  </r>
  <r>
    <s v="Journal"/>
    <x v="13"/>
    <s v="CX"/>
    <s v="Revenue from CX projects"/>
    <d v="2024-08-31T00:00:00"/>
    <x v="0"/>
    <s v="49425"/>
    <s v="889900"/>
    <x v="195"/>
    <x v="195"/>
    <s v="8897859619"/>
    <m/>
    <m/>
    <m/>
    <n v="127.5139089"/>
    <x v="8"/>
    <x v="87"/>
    <x v="1"/>
    <n v="0"/>
    <x v="202"/>
  </r>
  <r>
    <s v="Journal"/>
    <x v="13"/>
    <s v="CX"/>
    <s v="Revenue from CX projects"/>
    <d v="2024-08-31T00:00:00"/>
    <x v="0"/>
    <s v="49399"/>
    <s v="889874"/>
    <x v="195"/>
    <x v="195"/>
    <s v="8897859619"/>
    <m/>
    <m/>
    <m/>
    <n v="637.56954450000001"/>
    <x v="8"/>
    <x v="87"/>
    <x v="1"/>
    <n v="0"/>
    <x v="202"/>
  </r>
  <r>
    <s v="Journal"/>
    <x v="13"/>
    <s v="CX"/>
    <s v="Revenue from CX projects"/>
    <d v="2024-08-31T00:00:00"/>
    <x v="0"/>
    <s v="49381"/>
    <s v="889857"/>
    <x v="195"/>
    <x v="195"/>
    <s v="8897859619"/>
    <m/>
    <m/>
    <m/>
    <n v="127.5139089"/>
    <x v="8"/>
    <x v="87"/>
    <x v="1"/>
    <n v="0"/>
    <x v="202"/>
  </r>
  <r>
    <s v="Journal"/>
    <x v="13"/>
    <s v="CX"/>
    <s v="Revenue from CX projects"/>
    <d v="2024-08-31T00:00:00"/>
    <x v="0"/>
    <s v="51477"/>
    <s v="895455"/>
    <x v="192"/>
    <x v="192"/>
    <s v="8504915609"/>
    <m/>
    <m/>
    <m/>
    <n v="120.6583224"/>
    <x v="8"/>
    <x v="85"/>
    <x v="1"/>
    <n v="0"/>
    <x v="199"/>
  </r>
  <r>
    <s v="Journal"/>
    <x v="4"/>
    <s v="CX"/>
    <s v="Revenue from CX projects"/>
    <d v="2024-08-31T00:00:00"/>
    <x v="0"/>
    <s v="49709"/>
    <s v="891492"/>
    <x v="196"/>
    <x v="196"/>
    <s v="20186694415"/>
    <m/>
    <m/>
    <m/>
    <n v="133.39382522060757"/>
    <x v="8"/>
    <x v="88"/>
    <x v="1"/>
    <n v="0"/>
    <x v="203"/>
  </r>
  <r>
    <s v="Journal"/>
    <x v="4"/>
    <s v="CX"/>
    <s v="Revenue from CX projects"/>
    <d v="2024-08-31T00:00:00"/>
    <x v="0"/>
    <s v="49650"/>
    <s v="891379"/>
    <x v="196"/>
    <x v="196"/>
    <s v="20186694415"/>
    <m/>
    <m/>
    <m/>
    <n v="217.38445199343519"/>
    <x v="8"/>
    <x v="88"/>
    <x v="1"/>
    <n v="0"/>
    <x v="203"/>
  </r>
  <r>
    <s v="Journal"/>
    <x v="4"/>
    <s v="CX"/>
    <s v="Revenue from CX projects"/>
    <d v="2024-08-31T00:00:00"/>
    <x v="0"/>
    <s v="51538"/>
    <s v="896267"/>
    <x v="207"/>
    <x v="207"/>
    <m/>
    <m/>
    <m/>
    <m/>
    <n v="214.06322856837434"/>
    <x v="8"/>
    <x v="83"/>
    <x v="1"/>
    <n v="0"/>
    <x v="214"/>
  </r>
  <r>
    <s v="Journal"/>
    <x v="13"/>
    <s v="CX"/>
    <s v="Revenue from CX projects"/>
    <d v="2024-08-31T00:00:00"/>
    <x v="0"/>
    <s v="49730"/>
    <s v="891503"/>
    <x v="200"/>
    <x v="200"/>
    <m/>
    <m/>
    <m/>
    <m/>
    <n v="142.5961992"/>
    <x v="8"/>
    <x v="90"/>
    <x v="1"/>
    <n v="0"/>
    <x v="207"/>
  </r>
  <r>
    <s v="Journal"/>
    <x v="13"/>
    <s v="CX"/>
    <s v="Revenue from CX projects"/>
    <d v="2024-08-31T00:00:00"/>
    <x v="0"/>
    <s v="49539"/>
    <s v="890180"/>
    <x v="199"/>
    <x v="199"/>
    <s v="14040307053"/>
    <m/>
    <m/>
    <m/>
    <n v="781.53686100000004"/>
    <x v="8"/>
    <x v="89"/>
    <x v="1"/>
    <n v="0"/>
    <x v="206"/>
  </r>
  <r>
    <s v="Journal"/>
    <x v="4"/>
    <s v="CX"/>
    <s v="Revenue from CX projects"/>
    <d v="2024-08-31T00:00:00"/>
    <x v="0"/>
    <s v="49688"/>
    <s v="891481"/>
    <x v="190"/>
    <x v="190"/>
    <s v="6056925267"/>
    <m/>
    <m/>
    <m/>
    <n v="83.679262076728151"/>
    <x v="8"/>
    <x v="83"/>
    <x v="1"/>
    <n v="0"/>
    <x v="197"/>
  </r>
  <r>
    <s v="Journal"/>
    <x v="13"/>
    <s v="CX"/>
    <s v="Revenue from CX projects"/>
    <d v="2024-08-31T00:00:00"/>
    <x v="0"/>
    <s v="49738"/>
    <s v="891578"/>
    <x v="208"/>
    <x v="208"/>
    <s v="15517916068"/>
    <m/>
    <m/>
    <m/>
    <n v="131.62726079999999"/>
    <x v="8"/>
    <x v="90"/>
    <x v="1"/>
    <n v="0"/>
    <x v="215"/>
  </r>
  <r>
    <s v="Journal"/>
    <x v="4"/>
    <s v="CX"/>
    <s v="Revenue from CX projects"/>
    <d v="2024-08-31T00:00:00"/>
    <x v="0"/>
    <s v="49704"/>
    <s v="891406"/>
    <x v="209"/>
    <x v="209"/>
    <s v="10996678329"/>
    <m/>
    <m/>
    <m/>
    <n v="93.863482344981122"/>
    <x v="8"/>
    <x v="95"/>
    <x v="1"/>
    <n v="0"/>
    <x v="216"/>
  </r>
  <r>
    <s v="Journal"/>
    <x v="13"/>
    <s v="CX"/>
    <s v="Revenue from CX projects"/>
    <d v="2024-08-31T00:00:00"/>
    <x v="0"/>
    <s v="49350"/>
    <s v="889920"/>
    <x v="197"/>
    <x v="197"/>
    <s v="15310283836"/>
    <m/>
    <m/>
    <m/>
    <n v="68.555864999999997"/>
    <x v="8"/>
    <x v="89"/>
    <x v="1"/>
    <n v="0"/>
    <x v="204"/>
  </r>
  <r>
    <s v="Journal"/>
    <x v="4"/>
    <s v="CX"/>
    <s v="Revenue from CX projects"/>
    <d v="2024-08-31T00:00:00"/>
    <x v="0"/>
    <s v="49600"/>
    <s v="890347"/>
    <x v="194"/>
    <x v="194"/>
    <s v="15951609682"/>
    <m/>
    <m/>
    <m/>
    <n v="181.62940605801461"/>
    <x v="8"/>
    <x v="86"/>
    <x v="1"/>
    <n v="0"/>
    <x v="201"/>
  </r>
  <r>
    <s v="Journal"/>
    <x v="4"/>
    <s v="CX"/>
    <s v="Revenue from CX projects"/>
    <d v="2024-08-31T00:00:00"/>
    <x v="0"/>
    <s v="49713"/>
    <s v="891496"/>
    <x v="196"/>
    <x v="196"/>
    <s v="20186694415"/>
    <m/>
    <m/>
    <m/>
    <n v="271.73056499179398"/>
    <x v="8"/>
    <x v="88"/>
    <x v="1"/>
    <n v="0"/>
    <x v="203"/>
  </r>
  <r>
    <s v="Journal"/>
    <x v="4"/>
    <s v="CX"/>
    <s v="Revenue from CX projects"/>
    <d v="2024-08-31T00:00:00"/>
    <x v="0"/>
    <s v="49659"/>
    <s v="891385"/>
    <x v="196"/>
    <x v="196"/>
    <s v="20186694415"/>
    <m/>
    <m/>
    <m/>
    <n v="108.6922259967176"/>
    <x v="8"/>
    <x v="88"/>
    <x v="1"/>
    <n v="0"/>
    <x v="203"/>
  </r>
  <r>
    <s v="Journal"/>
    <x v="13"/>
    <s v="CX"/>
    <s v="Revenue from CX projects"/>
    <d v="2024-08-31T00:00:00"/>
    <x v="0"/>
    <s v="49353"/>
    <s v="889833"/>
    <x v="197"/>
    <x v="197"/>
    <s v="15310283836"/>
    <m/>
    <m/>
    <m/>
    <n v="137.11172999999999"/>
    <x v="8"/>
    <x v="89"/>
    <x v="1"/>
    <n v="0"/>
    <x v="204"/>
  </r>
  <r>
    <s v="Journal"/>
    <x v="13"/>
    <s v="CX"/>
    <s v="Revenue from CX projects"/>
    <d v="2024-08-31T00:00:00"/>
    <x v="0"/>
    <s v="49478"/>
    <s v="889944"/>
    <x v="195"/>
    <x v="195"/>
    <s v="8897859619"/>
    <m/>
    <m/>
    <m/>
    <n v="58.661882563200002"/>
    <x v="8"/>
    <x v="87"/>
    <x v="1"/>
    <n v="0"/>
    <x v="202"/>
  </r>
  <r>
    <s v="Journal"/>
    <x v="14"/>
    <s v="CX"/>
    <s v="Revenue from CX projects"/>
    <d v="2024-08-31T00:00:00"/>
    <x v="0"/>
    <s v="49533"/>
    <s v="890177"/>
    <x v="210"/>
    <x v="210"/>
    <s v="16173718152"/>
    <m/>
    <m/>
    <m/>
    <n v="142.07904597032237"/>
    <x v="8"/>
    <x v="96"/>
    <x v="1"/>
    <n v="0"/>
    <x v="217"/>
  </r>
  <r>
    <s v="Journal"/>
    <x v="4"/>
    <s v="CX"/>
    <s v="Revenue from CX projects"/>
    <d v="2024-08-31T00:00:00"/>
    <x v="0"/>
    <s v="49687"/>
    <s v="891480"/>
    <x v="196"/>
    <x v="196"/>
    <s v="20186694415"/>
    <m/>
    <m/>
    <m/>
    <n v="217.38445199343519"/>
    <x v="8"/>
    <x v="88"/>
    <x v="1"/>
    <n v="0"/>
    <x v="203"/>
  </r>
  <r>
    <s v="Journal"/>
    <x v="4"/>
    <s v="CX"/>
    <s v="Revenue from CX projects"/>
    <d v="2024-08-31T00:00:00"/>
    <x v="0"/>
    <s v="49662"/>
    <s v="891388"/>
    <x v="196"/>
    <x v="196"/>
    <s v="20186694415"/>
    <m/>
    <m/>
    <m/>
    <n v="108.6922259967176"/>
    <x v="8"/>
    <x v="88"/>
    <x v="1"/>
    <n v="0"/>
    <x v="203"/>
  </r>
  <r>
    <s v="Journal"/>
    <x v="13"/>
    <s v="CX"/>
    <s v="Revenue from CX projects"/>
    <d v="2024-08-31T00:00:00"/>
    <x v="0"/>
    <s v="49510"/>
    <s v="890158"/>
    <x v="193"/>
    <x v="193"/>
    <s v="12649095808"/>
    <m/>
    <m/>
    <m/>
    <n v="137.11172999999999"/>
    <x v="8"/>
    <x v="85"/>
    <x v="1"/>
    <n v="0"/>
    <x v="200"/>
  </r>
  <r>
    <s v="Journal"/>
    <x v="13"/>
    <s v="CX"/>
    <s v="Revenue from CX projects"/>
    <d v="2024-08-31T00:00:00"/>
    <x v="0"/>
    <s v="49373"/>
    <s v="889849"/>
    <x v="205"/>
    <x v="205"/>
    <s v="16173717633"/>
    <m/>
    <m/>
    <m/>
    <n v="74.040334200000004"/>
    <x v="8"/>
    <x v="89"/>
    <x v="1"/>
    <n v="0"/>
    <x v="212"/>
  </r>
  <r>
    <s v="Journal"/>
    <x v="4"/>
    <s v="CX"/>
    <s v="Revenue from CX projects"/>
    <d v="2024-08-31T00:00:00"/>
    <x v="0"/>
    <s v="49689"/>
    <s v="891482"/>
    <x v="196"/>
    <x v="196"/>
    <s v="20186694415"/>
    <m/>
    <m/>
    <m/>
    <n v="54.346112998358798"/>
    <x v="8"/>
    <x v="88"/>
    <x v="1"/>
    <n v="0"/>
    <x v="203"/>
  </r>
  <r>
    <s v="Journal"/>
    <x v="4"/>
    <s v="CX"/>
    <s v="Revenue from CX projects"/>
    <d v="2024-08-31T00:00:00"/>
    <x v="0"/>
    <s v="49694"/>
    <s v="891487"/>
    <x v="190"/>
    <x v="190"/>
    <s v="6056925267"/>
    <m/>
    <m/>
    <m/>
    <n v="83.679262076728151"/>
    <x v="8"/>
    <x v="83"/>
    <x v="1"/>
    <n v="0"/>
    <x v="197"/>
  </r>
  <r>
    <s v="Journal"/>
    <x v="4"/>
    <s v="CX"/>
    <s v="Revenue from CX projects"/>
    <d v="2024-08-31T00:00:00"/>
    <x v="0"/>
    <s v="49463"/>
    <s v="890131"/>
    <x v="198"/>
    <x v="198"/>
    <m/>
    <m/>
    <m/>
    <m/>
    <n v="608.66608675841519"/>
    <x v="8"/>
    <x v="24"/>
    <x v="1"/>
    <n v="0"/>
    <x v="205"/>
  </r>
  <r>
    <s v="Journal"/>
    <x v="13"/>
    <s v="CX"/>
    <s v="Revenue from CX projects"/>
    <d v="2024-08-31T00:00:00"/>
    <x v="0"/>
    <s v="49413"/>
    <s v="889888"/>
    <x v="195"/>
    <x v="195"/>
    <s v="8897859619"/>
    <m/>
    <m/>
    <m/>
    <n v="459.05007203999998"/>
    <x v="8"/>
    <x v="87"/>
    <x v="1"/>
    <n v="0"/>
    <x v="202"/>
  </r>
  <r>
    <s v="Journal"/>
    <x v="13"/>
    <s v="CX"/>
    <s v="Revenue from CX projects"/>
    <d v="2024-08-31T00:00:00"/>
    <x v="0"/>
    <s v="49547"/>
    <s v="890185"/>
    <x v="199"/>
    <x v="199"/>
    <s v="14040307053"/>
    <m/>
    <m/>
    <m/>
    <n v="833.63931839999998"/>
    <x v="8"/>
    <x v="89"/>
    <x v="1"/>
    <n v="0"/>
    <x v="206"/>
  </r>
  <r>
    <s v="Journal"/>
    <x v="4"/>
    <s v="CX"/>
    <s v="Revenue from CX projects"/>
    <d v="2024-08-31T00:00:00"/>
    <x v="0"/>
    <s v="49663"/>
    <s v="891389"/>
    <x v="196"/>
    <x v="196"/>
    <s v="20186694415"/>
    <m/>
    <m/>
    <m/>
    <n v="54.346112998358798"/>
    <x v="8"/>
    <x v="88"/>
    <x v="1"/>
    <n v="0"/>
    <x v="203"/>
  </r>
  <r>
    <s v="Journal"/>
    <x v="4"/>
    <s v="CX"/>
    <s v="Revenue from CX projects"/>
    <d v="2024-08-31T00:00:00"/>
    <x v="0"/>
    <s v="49702"/>
    <s v="891404"/>
    <x v="209"/>
    <x v="209"/>
    <s v="10996678329"/>
    <m/>
    <m/>
    <m/>
    <n v="108.6922259967176"/>
    <x v="8"/>
    <x v="95"/>
    <x v="1"/>
    <n v="0"/>
    <x v="216"/>
  </r>
  <r>
    <s v="Journal"/>
    <x v="4"/>
    <s v="CX"/>
    <s v="Revenue from CX projects"/>
    <d v="2024-08-31T00:00:00"/>
    <x v="0"/>
    <s v="49695"/>
    <s v="891488"/>
    <x v="196"/>
    <x v="196"/>
    <s v="20186694415"/>
    <m/>
    <m/>
    <m/>
    <n v="133.39382522060757"/>
    <x v="8"/>
    <x v="88"/>
    <x v="1"/>
    <n v="0"/>
    <x v="203"/>
  </r>
  <r>
    <s v="Journal"/>
    <x v="13"/>
    <s v="CX"/>
    <s v="Revenue from CX projects"/>
    <d v="2024-08-31T00:00:00"/>
    <x v="0"/>
    <s v="49504"/>
    <s v="889949"/>
    <x v="193"/>
    <x v="193"/>
    <s v="12649095808"/>
    <m/>
    <m/>
    <m/>
    <n v="137.11172999999999"/>
    <x v="8"/>
    <x v="85"/>
    <x v="1"/>
    <n v="0"/>
    <x v="200"/>
  </r>
  <r>
    <s v="Journal"/>
    <x v="13"/>
    <s v="CX"/>
    <s v="Revenue from CX projects"/>
    <d v="2024-08-31T00:00:00"/>
    <x v="0"/>
    <s v="49384"/>
    <s v="889860"/>
    <x v="195"/>
    <x v="195"/>
    <s v="8897859619"/>
    <m/>
    <m/>
    <m/>
    <n v="234.62559237599999"/>
    <x v="8"/>
    <x v="87"/>
    <x v="1"/>
    <n v="0"/>
    <x v="202"/>
  </r>
  <r>
    <s v="Journal"/>
    <x v="13"/>
    <s v="CX"/>
    <s v="Revenue from CX projects"/>
    <d v="2024-08-31T00:00:00"/>
    <x v="0"/>
    <s v="51501"/>
    <s v="895565"/>
    <x v="191"/>
    <x v="191"/>
    <m/>
    <m/>
    <m/>
    <m/>
    <n v="-37.020167100000002"/>
    <x v="8"/>
    <x v="84"/>
    <x v="1"/>
    <n v="0"/>
    <x v="198"/>
  </r>
  <r>
    <s v="Journal"/>
    <x v="4"/>
    <s v="CX"/>
    <s v="Revenue from CX projects"/>
    <d v="2024-08-31T00:00:00"/>
    <x v="0"/>
    <s v="49665"/>
    <s v="891475"/>
    <x v="196"/>
    <x v="196"/>
    <s v="20186694415"/>
    <m/>
    <m/>
    <m/>
    <n v="271.73056499179398"/>
    <x v="8"/>
    <x v="88"/>
    <x v="1"/>
    <n v="0"/>
    <x v="203"/>
  </r>
  <r>
    <s v="Journal"/>
    <x v="13"/>
    <s v="CX"/>
    <s v="Revenue from CX projects"/>
    <d v="2024-08-31T00:00:00"/>
    <x v="0"/>
    <s v="49356"/>
    <s v="889834"/>
    <x v="197"/>
    <x v="197"/>
    <s v="15310283836"/>
    <m/>
    <m/>
    <m/>
    <n v="52.102457399999999"/>
    <x v="8"/>
    <x v="89"/>
    <x v="1"/>
    <n v="0"/>
    <x v="204"/>
  </r>
  <r>
    <s v="Journal"/>
    <x v="13"/>
    <s v="CX"/>
    <s v="Revenue from CX projects"/>
    <d v="2024-08-31T00:00:00"/>
    <x v="0"/>
    <s v="49474"/>
    <s v="889940"/>
    <x v="195"/>
    <x v="195"/>
    <s v="8897859619"/>
    <m/>
    <m/>
    <m/>
    <n v="127.5139089"/>
    <x v="8"/>
    <x v="87"/>
    <x v="1"/>
    <n v="0"/>
    <x v="202"/>
  </r>
  <r>
    <s v="Journal"/>
    <x v="13"/>
    <s v="CX"/>
    <s v="Revenue from CX projects"/>
    <d v="2024-08-31T00:00:00"/>
    <x v="0"/>
    <s v="49444"/>
    <s v="889912"/>
    <x v="195"/>
    <x v="195"/>
    <s v="8897859619"/>
    <m/>
    <m/>
    <m/>
    <n v="612.06676272000004"/>
    <x v="8"/>
    <x v="87"/>
    <x v="1"/>
    <n v="0"/>
    <x v="202"/>
  </r>
  <r>
    <s v="Journal"/>
    <x v="4"/>
    <s v="CX"/>
    <s v="Revenue from CX projects"/>
    <d v="2024-08-31T00:00:00"/>
    <x v="0"/>
    <s v="49443"/>
    <s v="889911"/>
    <x v="198"/>
    <x v="198"/>
    <m/>
    <m/>
    <m/>
    <m/>
    <n v="260.85874768632141"/>
    <x v="8"/>
    <x v="24"/>
    <x v="1"/>
    <n v="0"/>
    <x v="205"/>
  </r>
  <r>
    <s v="Journal"/>
    <x v="4"/>
    <s v="CX"/>
    <s v="Revenue from CX projects"/>
    <d v="2024-08-31T00:00:00"/>
    <x v="0"/>
    <s v="49592"/>
    <s v="890435"/>
    <x v="194"/>
    <x v="194"/>
    <s v="15951609682"/>
    <m/>
    <m/>
    <m/>
    <n v="181.62940605801461"/>
    <x v="8"/>
    <x v="86"/>
    <x v="1"/>
    <n v="0"/>
    <x v="201"/>
  </r>
  <r>
    <s v="Journal"/>
    <x v="13"/>
    <s v="CX"/>
    <s v="Revenue from CX projects"/>
    <d v="2024-08-31T00:00:00"/>
    <x v="0"/>
    <s v="49376"/>
    <s v="889852"/>
    <x v="195"/>
    <x v="195"/>
    <s v="8897859619"/>
    <m/>
    <m/>
    <m/>
    <n v="765.08345340000005"/>
    <x v="8"/>
    <x v="87"/>
    <x v="1"/>
    <n v="0"/>
    <x v="202"/>
  </r>
  <r>
    <s v="Journal"/>
    <x v="4"/>
    <s v="CX"/>
    <s v="Revenue from CX projects"/>
    <d v="2024-08-31T00:00:00"/>
    <x v="0"/>
    <s v="49699"/>
    <s v="891401"/>
    <x v="209"/>
    <x v="209"/>
    <s v="10996678329"/>
    <m/>
    <m/>
    <m/>
    <n v="375.47987643793277"/>
    <x v="8"/>
    <x v="95"/>
    <x v="1"/>
    <n v="0"/>
    <x v="216"/>
  </r>
  <r>
    <s v="Journal"/>
    <x v="13"/>
    <s v="CX"/>
    <s v="Revenue from CX projects"/>
    <d v="2024-08-31T00:00:00"/>
    <x v="0"/>
    <s v="49721"/>
    <s v="891780"/>
    <x v="200"/>
    <x v="200"/>
    <m/>
    <m/>
    <m/>
    <m/>
    <n v="93.235976399999998"/>
    <x v="8"/>
    <x v="90"/>
    <x v="1"/>
    <n v="0"/>
    <x v="207"/>
  </r>
  <r>
    <s v="Journal"/>
    <x v="13"/>
    <s v="CX"/>
    <s v="Revenue from CX projects"/>
    <d v="2024-08-31T00:00:00"/>
    <x v="0"/>
    <s v="49408"/>
    <s v="889884"/>
    <x v="195"/>
    <x v="195"/>
    <s v="8897859619"/>
    <m/>
    <m/>
    <m/>
    <n v="510.05563560000002"/>
    <x v="8"/>
    <x v="87"/>
    <x v="1"/>
    <n v="0"/>
    <x v="202"/>
  </r>
  <r>
    <s v="Journal"/>
    <x v="13"/>
    <s v="CX"/>
    <s v="Revenue from CX projects"/>
    <d v="2024-08-31T00:00:00"/>
    <x v="0"/>
    <s v="49407"/>
    <s v="889882"/>
    <x v="195"/>
    <x v="195"/>
    <s v="8897859619"/>
    <m/>
    <m/>
    <m/>
    <n v="117.31279618799999"/>
    <x v="8"/>
    <x v="87"/>
    <x v="1"/>
    <n v="0"/>
    <x v="202"/>
  </r>
  <r>
    <s v="Journal"/>
    <x v="14"/>
    <s v="CX"/>
    <s v="Revenue from CX projects"/>
    <d v="2024-08-31T00:00:00"/>
    <x v="0"/>
    <s v="49522"/>
    <s v="890168"/>
    <x v="211"/>
    <x v="211"/>
    <m/>
    <m/>
    <m/>
    <m/>
    <n v="71.03904145595007"/>
    <x v="8"/>
    <x v="96"/>
    <x v="1"/>
    <n v="0"/>
    <x v="218"/>
  </r>
  <r>
    <s v="Journal"/>
    <x v="4"/>
    <s v="CX"/>
    <s v="Revenue from CX projects"/>
    <d v="2024-08-31T00:00:00"/>
    <x v="0"/>
    <s v="49667"/>
    <s v="891476"/>
    <x v="190"/>
    <x v="190"/>
    <s v="6056925267"/>
    <m/>
    <m/>
    <m/>
    <n v="83.679262076728151"/>
    <x v="8"/>
    <x v="83"/>
    <x v="1"/>
    <n v="0"/>
    <x v="197"/>
  </r>
  <r>
    <s v="Journal"/>
    <x v="13"/>
    <s v="CX"/>
    <s v="Revenue from CX projects"/>
    <d v="2024-08-31T00:00:00"/>
    <x v="0"/>
    <s v="51497"/>
    <s v="895464"/>
    <x v="191"/>
    <x v="191"/>
    <m/>
    <m/>
    <m/>
    <m/>
    <n v="180.98748359999999"/>
    <x v="8"/>
    <x v="84"/>
    <x v="1"/>
    <n v="0"/>
    <x v="198"/>
  </r>
  <r>
    <s v="Journal"/>
    <x v="13"/>
    <s v="CX"/>
    <s v="Revenue from CX projects"/>
    <d v="2024-08-31T00:00:00"/>
    <x v="0"/>
    <s v="49406"/>
    <s v="889881"/>
    <x v="202"/>
    <x v="202"/>
    <m/>
    <m/>
    <m/>
    <m/>
    <n v="318.09921359999998"/>
    <x v="8"/>
    <x v="92"/>
    <x v="1"/>
    <n v="0"/>
    <x v="209"/>
  </r>
  <r>
    <s v="Journal"/>
    <x v="4"/>
    <s v="CX"/>
    <s v="Revenue from CX projects"/>
    <d v="2024-08-31T00:00:00"/>
    <x v="0"/>
    <s v="49451"/>
    <s v="890119"/>
    <x v="198"/>
    <x v="198"/>
    <m/>
    <m/>
    <m/>
    <m/>
    <n v="347.80733907209384"/>
    <x v="8"/>
    <x v="24"/>
    <x v="1"/>
    <n v="0"/>
    <x v="205"/>
  </r>
  <r>
    <s v="Journal"/>
    <x v="13"/>
    <s v="CX"/>
    <s v="Revenue from CX projects"/>
    <d v="2024-08-31T00:00:00"/>
    <x v="0"/>
    <s v="49559"/>
    <s v="890192"/>
    <x v="199"/>
    <x v="199"/>
    <s v="14040307053"/>
    <m/>
    <m/>
    <m/>
    <n v="781.53686100000004"/>
    <x v="8"/>
    <x v="89"/>
    <x v="1"/>
    <n v="0"/>
    <x v="206"/>
  </r>
  <r>
    <s v="Journal"/>
    <x v="13"/>
    <s v="CX"/>
    <s v="Revenue from CX projects"/>
    <d v="2024-08-31T00:00:00"/>
    <x v="0"/>
    <s v="51494"/>
    <s v="895461"/>
    <x v="191"/>
    <x v="191"/>
    <m/>
    <m/>
    <m/>
    <m/>
    <n v="271.48122540000003"/>
    <x v="8"/>
    <x v="84"/>
    <x v="1"/>
    <n v="0"/>
    <x v="198"/>
  </r>
  <r>
    <s v="Journal"/>
    <x v="13"/>
    <s v="CX"/>
    <s v="Revenue from CX projects"/>
    <d v="2024-08-31T00:00:00"/>
    <x v="0"/>
    <s v="51476"/>
    <s v="895454"/>
    <x v="192"/>
    <x v="192"/>
    <s v="8504915609"/>
    <m/>
    <m/>
    <m/>
    <n v="120.6583224"/>
    <x v="8"/>
    <x v="85"/>
    <x v="1"/>
    <n v="0"/>
    <x v="199"/>
  </r>
  <r>
    <s v="Journal"/>
    <x v="13"/>
    <s v="CX"/>
    <s v="Revenue from CX projects"/>
    <d v="2024-08-31T00:00:00"/>
    <x v="0"/>
    <s v="51516"/>
    <s v="895755"/>
    <x v="212"/>
    <x v="212"/>
    <s v="17314751334"/>
    <m/>
    <m/>
    <m/>
    <n v="22901.300597548801"/>
    <x v="8"/>
    <x v="90"/>
    <x v="1"/>
    <n v="0"/>
    <x v="219"/>
  </r>
  <r>
    <s v="Journal"/>
    <x v="13"/>
    <s v="CX"/>
    <s v="Revenue from CX projects"/>
    <d v="2024-08-31T00:00:00"/>
    <x v="0"/>
    <s v="49418"/>
    <s v="889893"/>
    <x v="195"/>
    <x v="195"/>
    <s v="8897859619"/>
    <m/>
    <m/>
    <m/>
    <n v="382.54172670000003"/>
    <x v="8"/>
    <x v="87"/>
    <x v="1"/>
    <n v="0"/>
    <x v="202"/>
  </r>
  <r>
    <s v="Journal"/>
    <x v="14"/>
    <s v="CX"/>
    <s v="Revenue from CX projects"/>
    <d v="2024-08-31T00:00:00"/>
    <x v="0"/>
    <s v="49409"/>
    <s v="889883"/>
    <x v="213"/>
    <x v="213"/>
    <s v="11029184399"/>
    <m/>
    <m/>
    <m/>
    <n v="3752.7873131069009"/>
    <x v="8"/>
    <x v="97"/>
    <x v="1"/>
    <n v="0"/>
    <x v="220"/>
  </r>
  <r>
    <s v="Journal"/>
    <x v="13"/>
    <s v="CX"/>
    <s v="Revenue from CX projects"/>
    <d v="2024-08-31T00:00:00"/>
    <x v="0"/>
    <s v="49516"/>
    <s v="889952"/>
    <x v="193"/>
    <x v="193"/>
    <s v="12649095808"/>
    <m/>
    <m/>
    <m/>
    <n v="68.555864999999997"/>
    <x v="8"/>
    <x v="85"/>
    <x v="1"/>
    <n v="0"/>
    <x v="200"/>
  </r>
  <r>
    <s v="Journal"/>
    <x v="4"/>
    <s v="CX"/>
    <s v="Revenue from CX projects"/>
    <d v="2024-08-31T00:00:00"/>
    <x v="0"/>
    <s v="49651"/>
    <s v="891380"/>
    <x v="196"/>
    <x v="196"/>
    <s v="20186694415"/>
    <m/>
    <m/>
    <m/>
    <n v="326.06370446114863"/>
    <x v="8"/>
    <x v="88"/>
    <x v="1"/>
    <n v="0"/>
    <x v="203"/>
  </r>
  <r>
    <s v="Journal"/>
    <x v="4"/>
    <s v="CX"/>
    <s v="Revenue from CX projects"/>
    <d v="2024-08-31T00:00:00"/>
    <x v="0"/>
    <s v="49654"/>
    <s v="891473"/>
    <x v="196"/>
    <x v="196"/>
    <s v="20186694415"/>
    <m/>
    <m/>
    <m/>
    <n v="108.6922259967176"/>
    <x v="8"/>
    <x v="88"/>
    <x v="1"/>
    <n v="0"/>
    <x v="203"/>
  </r>
  <r>
    <s v="Journal"/>
    <x v="4"/>
    <s v="CX"/>
    <s v="Revenue from CX projects"/>
    <d v="2024-08-31T00:00:00"/>
    <x v="0"/>
    <s v="49671"/>
    <s v="891673"/>
    <x v="196"/>
    <x v="196"/>
    <s v="20186694415"/>
    <m/>
    <m/>
    <m/>
    <n v="54.346112998358798"/>
    <x v="8"/>
    <x v="88"/>
    <x v="1"/>
    <n v="0"/>
    <x v="203"/>
  </r>
  <r>
    <s v="Journal"/>
    <x v="13"/>
    <s v="CX"/>
    <s v="Revenue from CX projects"/>
    <d v="2024-08-31T00:00:00"/>
    <x v="0"/>
    <s v="49502"/>
    <s v="889948"/>
    <x v="195"/>
    <x v="195"/>
    <s v="8897859619"/>
    <m/>
    <m/>
    <m/>
    <n v="127.4810020848"/>
    <x v="8"/>
    <x v="87"/>
    <x v="1"/>
    <n v="0"/>
    <x v="202"/>
  </r>
  <r>
    <s v="Journal"/>
    <x v="13"/>
    <s v="CX"/>
    <s v="Revenue from CX projects"/>
    <d v="2024-08-31T00:00:00"/>
    <x v="0"/>
    <s v="49462"/>
    <s v="890130"/>
    <x v="195"/>
    <x v="195"/>
    <s v="8897859619"/>
    <m/>
    <m/>
    <m/>
    <n v="63.762438919200001"/>
    <x v="8"/>
    <x v="87"/>
    <x v="1"/>
    <n v="0"/>
    <x v="202"/>
  </r>
  <r>
    <s v="Journal"/>
    <x v="4"/>
    <s v="CX"/>
    <s v="Revenue from CX projects"/>
    <d v="2024-08-31T00:00:00"/>
    <x v="0"/>
    <s v="49717"/>
    <s v="891500"/>
    <x v="196"/>
    <x v="196"/>
    <s v="20186694415"/>
    <m/>
    <m/>
    <m/>
    <n v="434.75593045786621"/>
    <x v="8"/>
    <x v="88"/>
    <x v="1"/>
    <n v="0"/>
    <x v="203"/>
  </r>
  <r>
    <s v="Journal"/>
    <x v="13"/>
    <s v="CX"/>
    <s v="Revenue from CX projects"/>
    <d v="2024-08-31T00:00:00"/>
    <x v="0"/>
    <s v="49355"/>
    <s v="889924"/>
    <x v="197"/>
    <x v="197"/>
    <s v="15310283836"/>
    <m/>
    <m/>
    <m/>
    <n v="104.2049148"/>
    <x v="8"/>
    <x v="89"/>
    <x v="1"/>
    <n v="0"/>
    <x v="204"/>
  </r>
  <r>
    <s v="Journal"/>
    <x v="13"/>
    <s v="CX"/>
    <s v="Revenue from CX projects"/>
    <d v="2024-08-31T00:00:00"/>
    <x v="0"/>
    <s v="49397"/>
    <s v="889872"/>
    <x v="195"/>
    <x v="195"/>
    <s v="8897859619"/>
    <m/>
    <m/>
    <m/>
    <n v="58.661882563200002"/>
    <x v="8"/>
    <x v="87"/>
    <x v="1"/>
    <n v="0"/>
    <x v="202"/>
  </r>
  <r>
    <s v="Journal"/>
    <x v="13"/>
    <s v="CX"/>
    <s v="Revenue from CX projects"/>
    <d v="2024-08-31T00:00:00"/>
    <x v="0"/>
    <s v="49551"/>
    <s v="890027"/>
    <x v="199"/>
    <x v="199"/>
    <s v="14040307053"/>
    <m/>
    <m/>
    <m/>
    <n v="833.63931839999998"/>
    <x v="8"/>
    <x v="89"/>
    <x v="1"/>
    <n v="0"/>
    <x v="206"/>
  </r>
  <r>
    <s v="Journal"/>
    <x v="4"/>
    <s v="CX"/>
    <s v="Revenue from CX projects"/>
    <d v="2024-08-31T00:00:00"/>
    <x v="0"/>
    <s v="49715"/>
    <s v="891498"/>
    <x v="196"/>
    <x v="196"/>
    <s v="20186694415"/>
    <m/>
    <m/>
    <m/>
    <n v="133.39382522060757"/>
    <x v="8"/>
    <x v="88"/>
    <x v="1"/>
    <n v="0"/>
    <x v="203"/>
  </r>
  <r>
    <s v="Journal"/>
    <x v="13"/>
    <s v="CX"/>
    <s v="Revenue from CX projects"/>
    <d v="2024-08-31T00:00:00"/>
    <x v="0"/>
    <s v="51468"/>
    <s v="895551"/>
    <x v="192"/>
    <x v="192"/>
    <s v="8504915609"/>
    <m/>
    <m/>
    <m/>
    <n v="60.329161200000001"/>
    <x v="8"/>
    <x v="85"/>
    <x v="1"/>
    <n v="0"/>
    <x v="199"/>
  </r>
  <r>
    <s v="Journal"/>
    <x v="13"/>
    <s v="CX"/>
    <s v="Revenue from CX projects"/>
    <d v="2024-08-31T00:00:00"/>
    <x v="0"/>
    <s v="51466"/>
    <s v="895549"/>
    <x v="192"/>
    <x v="192"/>
    <s v="8504915609"/>
    <m/>
    <m/>
    <m/>
    <n v="241.31664480000001"/>
    <x v="8"/>
    <x v="85"/>
    <x v="1"/>
    <n v="0"/>
    <x v="199"/>
  </r>
  <r>
    <s v="Journal"/>
    <x v="4"/>
    <s v="CX"/>
    <s v="Revenue from CX projects"/>
    <d v="2024-08-31T00:00:00"/>
    <x v="0"/>
    <s v="49686"/>
    <s v="891777"/>
    <x v="190"/>
    <x v="190"/>
    <s v="6056925267"/>
    <m/>
    <m/>
    <m/>
    <n v="167.3585241534563"/>
    <x v="8"/>
    <x v="83"/>
    <x v="1"/>
    <n v="0"/>
    <x v="197"/>
  </r>
  <r>
    <s v="Journal"/>
    <x v="13"/>
    <s v="CX"/>
    <s v="Revenue from CX projects"/>
    <d v="2024-08-31T00:00:00"/>
    <x v="0"/>
    <s v="49452"/>
    <s v="890120"/>
    <x v="195"/>
    <x v="195"/>
    <s v="8897859619"/>
    <m/>
    <m/>
    <m/>
    <n v="459.05007203999998"/>
    <x v="8"/>
    <x v="87"/>
    <x v="1"/>
    <n v="0"/>
    <x v="202"/>
  </r>
  <r>
    <s v="Journal"/>
    <x v="4"/>
    <s v="CX"/>
    <s v="Revenue from CX projects"/>
    <d v="2024-08-31T00:00:00"/>
    <x v="0"/>
    <s v="49660"/>
    <s v="891386"/>
    <x v="196"/>
    <x v="196"/>
    <s v="20186694415"/>
    <m/>
    <m/>
    <m/>
    <n v="133.39382522060757"/>
    <x v="8"/>
    <x v="88"/>
    <x v="1"/>
    <n v="0"/>
    <x v="203"/>
  </r>
  <r>
    <s v="Journal"/>
    <x v="4"/>
    <s v="CX"/>
    <s v="Revenue from CX projects"/>
    <d v="2024-08-31T00:00:00"/>
    <x v="0"/>
    <s v="49720"/>
    <s v="891779"/>
    <x v="196"/>
    <x v="196"/>
    <s v="20186694415"/>
    <m/>
    <m/>
    <m/>
    <n v="54.346112998358798"/>
    <x v="8"/>
    <x v="88"/>
    <x v="1"/>
    <n v="0"/>
    <x v="203"/>
  </r>
  <r>
    <s v="Journal"/>
    <x v="4"/>
    <s v="CX"/>
    <s v="Revenue from CX projects"/>
    <d v="2024-08-31T00:00:00"/>
    <x v="0"/>
    <s v="49604"/>
    <s v="890351"/>
    <x v="194"/>
    <x v="194"/>
    <s v="15951609682"/>
    <m/>
    <m/>
    <m/>
    <n v="181.62940605801461"/>
    <x v="8"/>
    <x v="86"/>
    <x v="1"/>
    <n v="0"/>
    <x v="201"/>
  </r>
  <r>
    <s v="Journal"/>
    <x v="13"/>
    <s v="CX"/>
    <s v="Revenue from CX projects"/>
    <d v="2024-08-31T00:00:00"/>
    <x v="0"/>
    <s v="49420"/>
    <s v="889896"/>
    <x v="195"/>
    <x v="195"/>
    <s v="8897859619"/>
    <m/>
    <m/>
    <m/>
    <n v="255.02781780000001"/>
    <x v="8"/>
    <x v="87"/>
    <x v="1"/>
    <n v="0"/>
    <x v="202"/>
  </r>
  <r>
    <s v="Journal"/>
    <x v="13"/>
    <s v="CX"/>
    <s v="Revenue from CX projects"/>
    <d v="2024-08-31T00:00:00"/>
    <x v="0"/>
    <s v="49416"/>
    <s v="889892"/>
    <x v="195"/>
    <x v="195"/>
    <s v="8897859619"/>
    <m/>
    <m/>
    <m/>
    <n v="234.62559237599999"/>
    <x v="8"/>
    <x v="87"/>
    <x v="1"/>
    <n v="0"/>
    <x v="202"/>
  </r>
  <r>
    <s v="Journal"/>
    <x v="4"/>
    <s v="CX"/>
    <s v="Revenue from CX projects"/>
    <d v="2024-08-31T00:00:00"/>
    <x v="0"/>
    <s v="49594"/>
    <s v="890437"/>
    <x v="194"/>
    <x v="194"/>
    <s v="15951609682"/>
    <m/>
    <m/>
    <m/>
    <n v="181.62940605801461"/>
    <x v="8"/>
    <x v="86"/>
    <x v="1"/>
    <n v="0"/>
    <x v="201"/>
  </r>
  <r>
    <s v="Journal"/>
    <x v="4"/>
    <s v="CX"/>
    <s v="Revenue from CX projects"/>
    <d v="2024-08-31T00:00:00"/>
    <x v="0"/>
    <s v="49676"/>
    <s v="891775"/>
    <x v="190"/>
    <x v="190"/>
    <s v="6056925267"/>
    <m/>
    <m/>
    <m/>
    <n v="334.7170483069126"/>
    <x v="8"/>
    <x v="83"/>
    <x v="1"/>
    <n v="0"/>
    <x v="197"/>
  </r>
  <r>
    <s v="Journal"/>
    <x v="4"/>
    <s v="CX"/>
    <s v="Revenue from CX projects"/>
    <d v="2024-08-31T00:00:00"/>
    <x v="0"/>
    <s v="49668"/>
    <s v="891477"/>
    <x v="196"/>
    <x v="196"/>
    <s v="20186694415"/>
    <m/>
    <m/>
    <m/>
    <n v="380.40981745950745"/>
    <x v="8"/>
    <x v="88"/>
    <x v="1"/>
    <n v="0"/>
    <x v="203"/>
  </r>
  <r>
    <s v="Journal"/>
    <x v="4"/>
    <s v="CX"/>
    <s v="Revenue from CX projects"/>
    <d v="2024-08-31T00:00:00"/>
    <x v="0"/>
    <s v="49588"/>
    <s v="890339"/>
    <x v="204"/>
    <x v="204"/>
    <s v="15540690797"/>
    <m/>
    <m/>
    <m/>
    <n v="1936.6624626805931"/>
    <x v="8"/>
    <x v="88"/>
    <x v="1"/>
    <n v="0"/>
    <x v="211"/>
  </r>
  <r>
    <s v="Journal"/>
    <x v="14"/>
    <s v="CX"/>
    <s v="Revenue from CX projects"/>
    <d v="2024-08-31T00:00:00"/>
    <x v="0"/>
    <s v="49393"/>
    <s v="889869"/>
    <x v="206"/>
    <x v="206"/>
    <s v="12560559931"/>
    <m/>
    <m/>
    <m/>
    <n v="114.12242303196795"/>
    <x v="8"/>
    <x v="94"/>
    <x v="1"/>
    <n v="0"/>
    <x v="213"/>
  </r>
  <r>
    <s v="Journal"/>
    <x v="13"/>
    <s v="CX"/>
    <s v="Revenue from CX projects"/>
    <d v="2024-08-31T00:00:00"/>
    <x v="0"/>
    <s v="49403"/>
    <s v="889878"/>
    <x v="195"/>
    <x v="195"/>
    <s v="8897859619"/>
    <m/>
    <m/>
    <m/>
    <n v="612.06676272000004"/>
    <x v="8"/>
    <x v="87"/>
    <x v="1"/>
    <n v="0"/>
    <x v="202"/>
  </r>
  <r>
    <s v="Journal"/>
    <x v="13"/>
    <s v="CX"/>
    <s v="Revenue from CX projects"/>
    <d v="2024-08-31T00:00:00"/>
    <x v="0"/>
    <s v="51504"/>
    <s v="895468"/>
    <x v="191"/>
    <x v="191"/>
    <m/>
    <m/>
    <m/>
    <m/>
    <n v="45.246870899999998"/>
    <x v="8"/>
    <x v="84"/>
    <x v="1"/>
    <n v="0"/>
    <x v="198"/>
  </r>
  <r>
    <s v="Journal"/>
    <x v="13"/>
    <s v="CX"/>
    <s v="Revenue from CX projects"/>
    <d v="2024-08-31T00:00:00"/>
    <x v="0"/>
    <s v="49723"/>
    <s v="891409"/>
    <x v="200"/>
    <x v="200"/>
    <m/>
    <m/>
    <m/>
    <m/>
    <n v="93.235976399999998"/>
    <x v="8"/>
    <x v="90"/>
    <x v="1"/>
    <n v="0"/>
    <x v="207"/>
  </r>
  <r>
    <s v="Journal"/>
    <x v="13"/>
    <s v="CX"/>
    <s v="Revenue from CX projects"/>
    <d v="2024-08-31T00:00:00"/>
    <x v="0"/>
    <s v="51553"/>
    <s v="897397"/>
    <x v="214"/>
    <x v="214"/>
    <s v="12775792989"/>
    <m/>
    <m/>
    <m/>
    <n v="1480.8066839999999"/>
    <x v="8"/>
    <x v="90"/>
    <x v="1"/>
    <n v="0"/>
    <x v="221"/>
  </r>
  <r>
    <s v="Journal"/>
    <x v="14"/>
    <s v="CX"/>
    <s v="Revenue from CX projects"/>
    <d v="2024-08-31T00:00:00"/>
    <x v="0"/>
    <s v="49391"/>
    <s v="889867"/>
    <x v="206"/>
    <x v="206"/>
    <s v="12560559931"/>
    <m/>
    <m/>
    <m/>
    <n v="114.12242303196795"/>
    <x v="8"/>
    <x v="94"/>
    <x v="1"/>
    <n v="0"/>
    <x v="213"/>
  </r>
  <r>
    <s v="Journal"/>
    <x v="14"/>
    <s v="CX"/>
    <s v="Revenue from CX projects"/>
    <d v="2024-08-31T00:00:00"/>
    <x v="0"/>
    <s v="49386"/>
    <s v="889862"/>
    <x v="206"/>
    <x v="206"/>
    <s v="12560559931"/>
    <m/>
    <m/>
    <m/>
    <n v="114.12242303196795"/>
    <x v="8"/>
    <x v="94"/>
    <x v="1"/>
    <n v="0"/>
    <x v="213"/>
  </r>
  <r>
    <s v="Journal"/>
    <x v="4"/>
    <s v="CX"/>
    <s v="Revenue from CX projects"/>
    <d v="2024-08-31T00:00:00"/>
    <x v="0"/>
    <s v="49693"/>
    <s v="891486"/>
    <x v="196"/>
    <x v="196"/>
    <s v="20186694415"/>
    <m/>
    <m/>
    <m/>
    <n v="108.6922259967176"/>
    <x v="8"/>
    <x v="88"/>
    <x v="1"/>
    <n v="0"/>
    <x v="203"/>
  </r>
  <r>
    <s v="Journal"/>
    <x v="4"/>
    <s v="CX"/>
    <s v="Revenue from CX projects"/>
    <d v="2024-08-31T00:00:00"/>
    <x v="0"/>
    <s v="49691"/>
    <s v="891484"/>
    <x v="196"/>
    <x v="196"/>
    <s v="20186694415"/>
    <m/>
    <m/>
    <m/>
    <n v="163.0383389950764"/>
    <x v="8"/>
    <x v="88"/>
    <x v="1"/>
    <n v="0"/>
    <x v="203"/>
  </r>
  <r>
    <s v="Journal"/>
    <x v="4"/>
    <s v="CX"/>
    <s v="Revenue from CX projects"/>
    <d v="2024-08-31T00:00:00"/>
    <x v="0"/>
    <s v="49646"/>
    <s v="891375"/>
    <x v="196"/>
    <x v="196"/>
    <s v="20186694415"/>
    <m/>
    <m/>
    <m/>
    <n v="177.85410911780872"/>
    <x v="8"/>
    <x v="88"/>
    <x v="1"/>
    <n v="0"/>
    <x v="203"/>
  </r>
  <r>
    <s v="Journal"/>
    <x v="4"/>
    <s v="CX"/>
    <s v="Revenue from CX projects"/>
    <d v="2024-08-31T00:00:00"/>
    <x v="0"/>
    <s v="49445"/>
    <s v="889913"/>
    <x v="198"/>
    <x v="198"/>
    <m/>
    <m/>
    <m/>
    <m/>
    <n v="695.61467814418768"/>
    <x v="8"/>
    <x v="24"/>
    <x v="1"/>
    <n v="0"/>
    <x v="205"/>
  </r>
  <r>
    <s v="Journal"/>
    <x v="4"/>
    <s v="CX"/>
    <s v="Revenue from CX projects"/>
    <d v="2024-08-31T00:00:00"/>
    <x v="0"/>
    <s v="49435"/>
    <s v="889930"/>
    <x v="198"/>
    <x v="198"/>
    <m/>
    <m/>
    <m/>
    <m/>
    <n v="86.948591385772417"/>
    <x v="8"/>
    <x v="24"/>
    <x v="1"/>
    <n v="0"/>
    <x v="205"/>
  </r>
  <r>
    <s v="Journal"/>
    <x v="14"/>
    <s v="CX"/>
    <s v="Revenue from CX projects"/>
    <d v="2024-08-31T00:00:00"/>
    <x v="0"/>
    <s v="49527"/>
    <s v="890173"/>
    <x v="210"/>
    <x v="210"/>
    <s v="16173718152"/>
    <m/>
    <m/>
    <m/>
    <n v="71.03904145595007"/>
    <x v="8"/>
    <x v="96"/>
    <x v="1"/>
    <n v="0"/>
    <x v="217"/>
  </r>
  <r>
    <s v="Journal"/>
    <x v="13"/>
    <s v="CX"/>
    <s v="Revenue from CX projects"/>
    <d v="2024-08-31T00:00:00"/>
    <x v="0"/>
    <s v="49499"/>
    <s v="890151"/>
    <x v="195"/>
    <x v="195"/>
    <s v="8897859619"/>
    <m/>
    <m/>
    <m/>
    <n v="63.762438919200001"/>
    <x v="8"/>
    <x v="87"/>
    <x v="1"/>
    <n v="0"/>
    <x v="202"/>
  </r>
  <r>
    <s v="Journal"/>
    <x v="13"/>
    <s v="CX"/>
    <s v="Revenue from CX projects"/>
    <d v="2024-08-31T00:00:00"/>
    <x v="0"/>
    <s v="49344"/>
    <s v="889831"/>
    <x v="197"/>
    <x v="197"/>
    <s v="15310283836"/>
    <m/>
    <m/>
    <m/>
    <n v="137.11172999999999"/>
    <x v="8"/>
    <x v="89"/>
    <x v="1"/>
    <n v="0"/>
    <x v="204"/>
  </r>
  <r>
    <s v="Journal"/>
    <x v="14"/>
    <s v="CX"/>
    <s v="Revenue from CX projects"/>
    <d v="2024-08-31T00:00:00"/>
    <x v="0"/>
    <s v="49388"/>
    <s v="889865"/>
    <x v="206"/>
    <x v="206"/>
    <s v="12560559931"/>
    <m/>
    <m/>
    <m/>
    <n v="65.006443499222243"/>
    <x v="8"/>
    <x v="94"/>
    <x v="1"/>
    <n v="0"/>
    <x v="213"/>
  </r>
  <r>
    <s v="Journal"/>
    <x v="13"/>
    <s v="CX"/>
    <s v="Revenue from CX projects"/>
    <d v="2024-08-31T00:00:00"/>
    <x v="0"/>
    <s v="49543"/>
    <s v="890183"/>
    <x v="199"/>
    <x v="199"/>
    <s v="14040307053"/>
    <m/>
    <m/>
    <m/>
    <n v="104.2049148"/>
    <x v="8"/>
    <x v="89"/>
    <x v="1"/>
    <n v="0"/>
    <x v="206"/>
  </r>
  <r>
    <s v="Journal"/>
    <x v="4"/>
    <s v="CX"/>
    <s v="Revenue from CX projects"/>
    <d v="2024-08-31T00:00:00"/>
    <x v="0"/>
    <s v="49690"/>
    <s v="891483"/>
    <x v="190"/>
    <x v="190"/>
    <s v="6056925267"/>
    <m/>
    <m/>
    <m/>
    <n v="83.679262076728151"/>
    <x v="8"/>
    <x v="83"/>
    <x v="1"/>
    <n v="0"/>
    <x v="197"/>
  </r>
  <r>
    <s v="Journal"/>
    <x v="4"/>
    <s v="CX"/>
    <s v="Revenue from CX projects"/>
    <d v="2024-08-31T00:00:00"/>
    <x v="0"/>
    <s v="49705"/>
    <s v="891407"/>
    <x v="196"/>
    <x v="196"/>
    <s v="20186694415"/>
    <m/>
    <m/>
    <m/>
    <n v="108.6922259967176"/>
    <x v="8"/>
    <x v="88"/>
    <x v="1"/>
    <n v="0"/>
    <x v="203"/>
  </r>
  <r>
    <s v="Journal"/>
    <x v="4"/>
    <s v="CX"/>
    <s v="Revenue from CX projects"/>
    <d v="2024-08-31T00:00:00"/>
    <x v="0"/>
    <s v="49679"/>
    <s v="891395"/>
    <x v="196"/>
    <x v="196"/>
    <s v="20186694415"/>
    <m/>
    <m/>
    <m/>
    <n v="108.6922259967176"/>
    <x v="8"/>
    <x v="88"/>
    <x v="1"/>
    <n v="0"/>
    <x v="203"/>
  </r>
  <r>
    <s v="Journal"/>
    <x v="13"/>
    <s v="CX"/>
    <s v="Revenue from CX projects"/>
    <d v="2024-08-31T00:00:00"/>
    <x v="0"/>
    <s v="51469"/>
    <s v="895552"/>
    <x v="192"/>
    <x v="192"/>
    <s v="8504915609"/>
    <m/>
    <m/>
    <m/>
    <n v="120.6583224"/>
    <x v="8"/>
    <x v="85"/>
    <x v="1"/>
    <n v="0"/>
    <x v="199"/>
  </r>
  <r>
    <s v="Journal"/>
    <x v="13"/>
    <s v="CX"/>
    <s v="Revenue from CX projects"/>
    <d v="2024-08-31T00:00:00"/>
    <x v="0"/>
    <s v="49708"/>
    <s v="891491"/>
    <x v="200"/>
    <x v="200"/>
    <m/>
    <m/>
    <m/>
    <m/>
    <n v="241.31664480000001"/>
    <x v="8"/>
    <x v="90"/>
    <x v="1"/>
    <n v="0"/>
    <x v="207"/>
  </r>
  <r>
    <s v="Journal"/>
    <x v="13"/>
    <s v="CX"/>
    <s v="Revenue from CX projects"/>
    <d v="2024-08-31T00:00:00"/>
    <x v="0"/>
    <s v="49500"/>
    <s v="889947"/>
    <x v="195"/>
    <x v="195"/>
    <s v="8897859619"/>
    <m/>
    <m/>
    <m/>
    <n v="382.54172670000003"/>
    <x v="8"/>
    <x v="87"/>
    <x v="1"/>
    <n v="0"/>
    <x v="202"/>
  </r>
  <r>
    <s v="Journal"/>
    <x v="4"/>
    <s v="CX"/>
    <s v="Revenue from CX projects"/>
    <d v="2024-08-31T00:00:00"/>
    <x v="0"/>
    <s v="49587"/>
    <s v="890338"/>
    <x v="204"/>
    <x v="204"/>
    <s v="15540690797"/>
    <m/>
    <m/>
    <m/>
    <n v="553.33398555574149"/>
    <x v="8"/>
    <x v="88"/>
    <x v="1"/>
    <n v="0"/>
    <x v="211"/>
  </r>
  <r>
    <s v="Journal"/>
    <x v="4"/>
    <s v="CX"/>
    <s v="Revenue from CX projects"/>
    <d v="2024-08-31T00:00:00"/>
    <x v="0"/>
    <s v="49433"/>
    <s v="889905"/>
    <x v="198"/>
    <x v="198"/>
    <m/>
    <m/>
    <m/>
    <m/>
    <n v="173.91015630054898"/>
    <x v="8"/>
    <x v="24"/>
    <x v="1"/>
    <n v="0"/>
    <x v="205"/>
  </r>
  <r>
    <s v="Journal"/>
    <x v="13"/>
    <s v="CX"/>
    <s v="Revenue from CX projects"/>
    <d v="2024-08-31T00:00:00"/>
    <x v="0"/>
    <s v="49395"/>
    <s v="889927"/>
    <x v="195"/>
    <x v="195"/>
    <s v="8897859619"/>
    <m/>
    <m/>
    <m/>
    <n v="318.79025671919999"/>
    <x v="8"/>
    <x v="87"/>
    <x v="1"/>
    <n v="0"/>
    <x v="202"/>
  </r>
  <r>
    <s v="Journal"/>
    <x v="13"/>
    <s v="CX"/>
    <s v="Revenue from CX projects"/>
    <d v="2024-08-31T00:00:00"/>
    <x v="0"/>
    <s v="49557"/>
    <s v="890191"/>
    <x v="199"/>
    <x v="199"/>
    <s v="14040307053"/>
    <m/>
    <m/>
    <m/>
    <n v="833.63931839999998"/>
    <x v="8"/>
    <x v="89"/>
    <x v="1"/>
    <n v="0"/>
    <x v="206"/>
  </r>
  <r>
    <s v="Journal"/>
    <x v="13"/>
    <s v="CX"/>
    <s v="Revenue from CX projects"/>
    <d v="2024-08-31T00:00:00"/>
    <x v="0"/>
    <s v="49541"/>
    <s v="890181"/>
    <x v="199"/>
    <x v="199"/>
    <s v="14040307053"/>
    <m/>
    <m/>
    <m/>
    <n v="781.53686100000004"/>
    <x v="8"/>
    <x v="89"/>
    <x v="1"/>
    <n v="0"/>
    <x v="206"/>
  </r>
  <r>
    <s v="Journal"/>
    <x v="4"/>
    <s v="CX"/>
    <s v="Revenue from CX projects"/>
    <d v="2024-08-31T00:00:00"/>
    <x v="0"/>
    <s v="49673"/>
    <s v="891774"/>
    <x v="196"/>
    <x v="196"/>
    <s v="20186694415"/>
    <m/>
    <m/>
    <m/>
    <n v="326.06370446114863"/>
    <x v="8"/>
    <x v="88"/>
    <x v="1"/>
    <n v="0"/>
    <x v="203"/>
  </r>
  <r>
    <s v="Journal"/>
    <x v="4"/>
    <s v="CX"/>
    <s v="Revenue from CX projects"/>
    <d v="2024-08-31T00:00:00"/>
    <x v="0"/>
    <s v="49728"/>
    <s v="891413"/>
    <x v="196"/>
    <x v="196"/>
    <s v="20186694415"/>
    <m/>
    <m/>
    <m/>
    <n v="108.6922259967176"/>
    <x v="8"/>
    <x v="88"/>
    <x v="1"/>
    <n v="0"/>
    <x v="203"/>
  </r>
  <r>
    <s v="Journal"/>
    <x v="4"/>
    <s v="CX"/>
    <s v="Revenue from CX projects"/>
    <d v="2024-08-31T00:00:00"/>
    <x v="0"/>
    <s v="49670"/>
    <s v="891479"/>
    <x v="190"/>
    <x v="190"/>
    <s v="6056925267"/>
    <m/>
    <m/>
    <m/>
    <n v="83.679262076728151"/>
    <x v="8"/>
    <x v="83"/>
    <x v="1"/>
    <n v="0"/>
    <x v="197"/>
  </r>
  <r>
    <s v="Journal"/>
    <x v="13"/>
    <s v="CX"/>
    <s v="Revenue from CX projects"/>
    <d v="2024-08-31T00:00:00"/>
    <x v="0"/>
    <s v="49359"/>
    <s v="889925"/>
    <x v="197"/>
    <x v="197"/>
    <s v="15310283836"/>
    <m/>
    <m/>
    <m/>
    <n v="104.2049148"/>
    <x v="8"/>
    <x v="89"/>
    <x v="1"/>
    <n v="0"/>
    <x v="204"/>
  </r>
  <r>
    <s v="Journal"/>
    <x v="13"/>
    <s v="CX"/>
    <s v="Revenue from CX projects"/>
    <d v="2024-08-31T00:00:00"/>
    <x v="0"/>
    <s v="49411"/>
    <s v="889886"/>
    <x v="195"/>
    <x v="195"/>
    <s v="8897859619"/>
    <m/>
    <m/>
    <m/>
    <n v="193.821141528"/>
    <x v="8"/>
    <x v="87"/>
    <x v="1"/>
    <n v="0"/>
    <x v="202"/>
  </r>
  <r>
    <s v="Journal"/>
    <x v="13"/>
    <s v="CX"/>
    <s v="Revenue from CX projects"/>
    <d v="2024-08-31T00:00:00"/>
    <x v="0"/>
    <s v="49390"/>
    <s v="889866"/>
    <x v="195"/>
    <x v="195"/>
    <s v="8897859619"/>
    <m/>
    <m/>
    <m/>
    <n v="387.642283056"/>
    <x v="8"/>
    <x v="87"/>
    <x v="1"/>
    <n v="0"/>
    <x v="202"/>
  </r>
  <r>
    <s v="Journal"/>
    <x v="13"/>
    <s v="CX"/>
    <s v="Revenue from CX projects"/>
    <d v="2024-08-31T00:00:00"/>
    <x v="0"/>
    <s v="49372"/>
    <s v="889848"/>
    <x v="195"/>
    <x v="195"/>
    <s v="8897859619"/>
    <m/>
    <m/>
    <m/>
    <n v="48.460769851199998"/>
    <x v="8"/>
    <x v="87"/>
    <x v="1"/>
    <n v="0"/>
    <x v="202"/>
  </r>
  <r>
    <s v="Journal"/>
    <x v="4"/>
    <s v="CX"/>
    <s v="Revenue from CX projects"/>
    <d v="2024-08-31T00:00:00"/>
    <x v="0"/>
    <s v="49698"/>
    <s v="891873"/>
    <x v="196"/>
    <x v="196"/>
    <s v="20186694415"/>
    <m/>
    <m/>
    <m/>
    <n v="217.38445199343519"/>
    <x v="8"/>
    <x v="88"/>
    <x v="1"/>
    <n v="0"/>
    <x v="203"/>
  </r>
  <r>
    <s v="Journal"/>
    <x v="13"/>
    <s v="CX"/>
    <s v="Revenue from CX projects"/>
    <d v="2024-08-31T00:00:00"/>
    <x v="0"/>
    <s v="49365"/>
    <s v="889841"/>
    <x v="197"/>
    <x v="197"/>
    <s v="15310283836"/>
    <m/>
    <m/>
    <m/>
    <n v="52.102457399999999"/>
    <x v="8"/>
    <x v="89"/>
    <x v="1"/>
    <n v="0"/>
    <x v="204"/>
  </r>
  <r>
    <s v="Journal"/>
    <x v="13"/>
    <s v="CX"/>
    <s v="Revenue from CX projects"/>
    <d v="2024-08-31T00:00:00"/>
    <x v="0"/>
    <s v="49347"/>
    <s v="889917"/>
    <x v="197"/>
    <x v="197"/>
    <s v="15310283836"/>
    <m/>
    <m/>
    <m/>
    <n v="104.2049148"/>
    <x v="8"/>
    <x v="89"/>
    <x v="1"/>
    <n v="0"/>
    <x v="204"/>
  </r>
  <r>
    <s v="Journal"/>
    <x v="13"/>
    <s v="CX"/>
    <s v="Revenue from CX projects"/>
    <d v="2024-08-31T00:00:00"/>
    <x v="0"/>
    <s v="49389"/>
    <s v="889864"/>
    <x v="195"/>
    <x v="195"/>
    <s v="8897859619"/>
    <m/>
    <m/>
    <m/>
    <n v="234.62559237599999"/>
    <x v="8"/>
    <x v="87"/>
    <x v="1"/>
    <n v="0"/>
    <x v="202"/>
  </r>
  <r>
    <s v="Journal"/>
    <x v="4"/>
    <s v="CX"/>
    <s v="Revenue from CX projects"/>
    <d v="2024-08-31T00:00:00"/>
    <x v="0"/>
    <s v="49457"/>
    <s v="890125"/>
    <x v="198"/>
    <x v="198"/>
    <m/>
    <m/>
    <m/>
    <m/>
    <n v="347.80733907209384"/>
    <x v="8"/>
    <x v="24"/>
    <x v="1"/>
    <n v="0"/>
    <x v="205"/>
  </r>
  <r>
    <s v="Journal"/>
    <x v="13"/>
    <s v="CX"/>
    <s v="Revenue from CX projects"/>
    <d v="2024-08-31T00:00:00"/>
    <x v="0"/>
    <s v="49442"/>
    <s v="889910"/>
    <x v="195"/>
    <x v="195"/>
    <s v="8897859619"/>
    <m/>
    <m/>
    <m/>
    <n v="127.5139089"/>
    <x v="8"/>
    <x v="87"/>
    <x v="1"/>
    <n v="0"/>
    <x v="202"/>
  </r>
  <r>
    <s v="Journal"/>
    <x v="4"/>
    <s v="CX"/>
    <s v="Revenue from CX projects"/>
    <d v="2024-08-31T00:00:00"/>
    <x v="0"/>
    <s v="49696"/>
    <s v="891489"/>
    <x v="209"/>
    <x v="209"/>
    <s v="10996678329"/>
    <m/>
    <m/>
    <m/>
    <n v="108.6922259967176"/>
    <x v="8"/>
    <x v="95"/>
    <x v="1"/>
    <n v="0"/>
    <x v="216"/>
  </r>
  <r>
    <s v="Journal"/>
    <x v="4"/>
    <s v="CX"/>
    <s v="Revenue from CX projects"/>
    <d v="2024-08-31T00:00:00"/>
    <x v="0"/>
    <s v="49719"/>
    <s v="891778"/>
    <x v="196"/>
    <x v="196"/>
    <s v="20186694415"/>
    <m/>
    <m/>
    <m/>
    <n v="434.75593045786621"/>
    <x v="8"/>
    <x v="88"/>
    <x v="1"/>
    <n v="0"/>
    <x v="203"/>
  </r>
  <r>
    <s v="Journal"/>
    <x v="4"/>
    <s v="CX"/>
    <s v="Revenue from CX projects"/>
    <d v="2024-08-31T00:00:00"/>
    <x v="0"/>
    <s v="49648"/>
    <s v="891378"/>
    <x v="196"/>
    <x v="196"/>
    <s v="20186694415"/>
    <m/>
    <m/>
    <m/>
    <n v="133.39382522060757"/>
    <x v="8"/>
    <x v="88"/>
    <x v="1"/>
    <n v="0"/>
    <x v="203"/>
  </r>
  <r>
    <s v="Journal"/>
    <x v="13"/>
    <s v="CX"/>
    <s v="Revenue from CX projects"/>
    <d v="2024-08-31T00:00:00"/>
    <x v="0"/>
    <s v="49472"/>
    <s v="889938"/>
    <x v="195"/>
    <x v="195"/>
    <s v="8897859619"/>
    <m/>
    <m/>
    <m/>
    <n v="459.05007203999998"/>
    <x v="8"/>
    <x v="87"/>
    <x v="1"/>
    <n v="0"/>
    <x v="202"/>
  </r>
  <r>
    <s v="Journal"/>
    <x v="14"/>
    <s v="CX"/>
    <s v="Revenue from CX projects"/>
    <d v="2024-08-31T00:00:00"/>
    <x v="0"/>
    <s v="49524"/>
    <s v="890170"/>
    <x v="211"/>
    <x v="211"/>
    <m/>
    <m/>
    <m/>
    <m/>
    <n v="71.03904145595007"/>
    <x v="8"/>
    <x v="96"/>
    <x v="1"/>
    <n v="0"/>
    <x v="218"/>
  </r>
  <r>
    <s v="Journal"/>
    <x v="13"/>
    <s v="CX"/>
    <s v="Revenue from CX projects"/>
    <d v="2024-08-31T00:00:00"/>
    <x v="0"/>
    <s v="49496"/>
    <s v="890149"/>
    <x v="195"/>
    <x v="195"/>
    <s v="8897859619"/>
    <m/>
    <m/>
    <m/>
    <n v="306.03338136000002"/>
    <x v="8"/>
    <x v="87"/>
    <x v="1"/>
    <n v="0"/>
    <x v="202"/>
  </r>
  <r>
    <s v="Journal"/>
    <x v="4"/>
    <s v="CX"/>
    <s v="Revenue from CX projects"/>
    <d v="2024-08-31T00:00:00"/>
    <x v="0"/>
    <s v="49453"/>
    <s v="890121"/>
    <x v="198"/>
    <x v="198"/>
    <m/>
    <m/>
    <m/>
    <m/>
    <n v="521.71749537264282"/>
    <x v="8"/>
    <x v="24"/>
    <x v="1"/>
    <n v="0"/>
    <x v="205"/>
  </r>
  <r>
    <s v="Journal"/>
    <x v="4"/>
    <s v="CX"/>
    <s v="Revenue from CX projects"/>
    <d v="2024-08-31T00:00:00"/>
    <x v="0"/>
    <s v="49674"/>
    <s v="891391"/>
    <x v="190"/>
    <x v="190"/>
    <s v="6056925267"/>
    <m/>
    <m/>
    <m/>
    <n v="83.679262076728151"/>
    <x v="8"/>
    <x v="83"/>
    <x v="1"/>
    <n v="0"/>
    <x v="197"/>
  </r>
  <r>
    <s v="Journal"/>
    <x v="13"/>
    <s v="CX"/>
    <s v="Revenue from CX projects"/>
    <d v="2024-08-31T00:00:00"/>
    <x v="0"/>
    <s v="51490"/>
    <s v="895561"/>
    <x v="191"/>
    <x v="191"/>
    <m/>
    <m/>
    <m/>
    <m/>
    <n v="271.48122540000003"/>
    <x v="8"/>
    <x v="84"/>
    <x v="1"/>
    <n v="0"/>
    <x v="198"/>
  </r>
  <r>
    <s v="Journal"/>
    <x v="13"/>
    <s v="CX"/>
    <s v="Revenue from CX projects"/>
    <d v="2024-08-31T00:00:00"/>
    <x v="0"/>
    <s v="49349"/>
    <s v="889919"/>
    <x v="197"/>
    <x v="197"/>
    <s v="15310283836"/>
    <m/>
    <m/>
    <m/>
    <n v="68.555864999999997"/>
    <x v="8"/>
    <x v="89"/>
    <x v="1"/>
    <n v="0"/>
    <x v="204"/>
  </r>
  <r>
    <s v="Journal"/>
    <x v="4"/>
    <s v="CX"/>
    <s v="Revenue from CX projects"/>
    <d v="2024-08-31T00:00:00"/>
    <x v="0"/>
    <s v="49437"/>
    <s v="889907"/>
    <x v="198"/>
    <x v="198"/>
    <m/>
    <m/>
    <m/>
    <m/>
    <n v="86.948591385772417"/>
    <x v="8"/>
    <x v="24"/>
    <x v="1"/>
    <n v="0"/>
    <x v="205"/>
  </r>
  <r>
    <s v="Journal"/>
    <x v="13"/>
    <s v="CX"/>
    <s v="Revenue from CX projects"/>
    <d v="2024-08-31T00:00:00"/>
    <x v="0"/>
    <s v="49341"/>
    <s v="889827"/>
    <x v="197"/>
    <x v="197"/>
    <s v="15310283836"/>
    <m/>
    <m/>
    <m/>
    <n v="312.61474440000001"/>
    <x v="8"/>
    <x v="89"/>
    <x v="1"/>
    <n v="0"/>
    <x v="204"/>
  </r>
  <r>
    <s v="Journal"/>
    <x v="13"/>
    <s v="CX"/>
    <s v="Revenue from CX projects"/>
    <d v="2024-08-31T00:00:00"/>
    <x v="0"/>
    <s v="49563"/>
    <s v="890196"/>
    <x v="199"/>
    <x v="199"/>
    <s v="14040307053"/>
    <m/>
    <m/>
    <m/>
    <n v="833.63931839999998"/>
    <x v="8"/>
    <x v="89"/>
    <x v="1"/>
    <n v="0"/>
    <x v="206"/>
  </r>
  <r>
    <s v="Journal"/>
    <x v="13"/>
    <s v="CX"/>
    <s v="Revenue from CX projects"/>
    <d v="2024-08-31T00:00:00"/>
    <x v="0"/>
    <s v="51525"/>
    <s v="895855"/>
    <x v="215"/>
    <x v="215"/>
    <s v="10561512286"/>
    <m/>
    <m/>
    <m/>
    <n v="1509.6001472999999"/>
    <x v="8"/>
    <x v="90"/>
    <x v="1"/>
    <n v="0"/>
    <x v="222"/>
  </r>
  <r>
    <s v="Journal"/>
    <x v="13"/>
    <s v="CX"/>
    <s v="Revenue from CX projects"/>
    <d v="2024-08-31T00:00:00"/>
    <x v="0"/>
    <s v="49732"/>
    <s v="891414"/>
    <x v="200"/>
    <x v="200"/>
    <m/>
    <m/>
    <m/>
    <m/>
    <n v="93.235976399999998"/>
    <x v="8"/>
    <x v="90"/>
    <x v="1"/>
    <n v="0"/>
    <x v="207"/>
  </r>
  <r>
    <s v="Journal"/>
    <x v="4"/>
    <s v="CX"/>
    <s v="Revenue from CX projects"/>
    <d v="2024-08-31T00:00:00"/>
    <x v="0"/>
    <s v="49685"/>
    <s v="891400"/>
    <x v="196"/>
    <x v="196"/>
    <s v="20186694415"/>
    <m/>
    <m/>
    <m/>
    <n v="217.38445199343519"/>
    <x v="8"/>
    <x v="88"/>
    <x v="1"/>
    <n v="0"/>
    <x v="203"/>
  </r>
  <r>
    <s v="Journal"/>
    <x v="4"/>
    <s v="CX"/>
    <s v="Revenue from CX projects"/>
    <d v="2024-08-31T00:00:00"/>
    <x v="0"/>
    <s v="49677"/>
    <s v="891393"/>
    <x v="196"/>
    <x v="196"/>
    <s v="20186694415"/>
    <m/>
    <m/>
    <m/>
    <n v="108.6922259967176"/>
    <x v="8"/>
    <x v="88"/>
    <x v="1"/>
    <n v="0"/>
    <x v="203"/>
  </r>
  <r>
    <s v="Journal"/>
    <x v="4"/>
    <s v="CX"/>
    <s v="Revenue from CX projects"/>
    <d v="2024-08-31T00:00:00"/>
    <x v="0"/>
    <s v="49608"/>
    <s v="890355"/>
    <x v="194"/>
    <x v="194"/>
    <s v="15951609682"/>
    <m/>
    <m/>
    <m/>
    <n v="1680.072006036635"/>
    <x v="8"/>
    <x v="86"/>
    <x v="1"/>
    <n v="0"/>
    <x v="201"/>
  </r>
  <r>
    <s v="Journal"/>
    <x v="4"/>
    <s v="CX"/>
    <s v="Revenue from CX projects"/>
    <d v="2024-08-31T00:00:00"/>
    <x v="0"/>
    <s v="49467"/>
    <s v="889933"/>
    <x v="198"/>
    <x v="198"/>
    <m/>
    <m/>
    <m/>
    <m/>
    <n v="521.71749537264282"/>
    <x v="8"/>
    <x v="24"/>
    <x v="1"/>
    <n v="0"/>
    <x v="205"/>
  </r>
  <r>
    <s v="Journal"/>
    <x v="13"/>
    <s v="CX"/>
    <s v="Revenue from CX projects"/>
    <d v="2024-08-31T00:00:00"/>
    <x v="0"/>
    <s v="49464"/>
    <s v="890132"/>
    <x v="195"/>
    <x v="195"/>
    <s v="8897859619"/>
    <m/>
    <m/>
    <m/>
    <n v="255.02781780000001"/>
    <x v="8"/>
    <x v="87"/>
    <x v="1"/>
    <n v="0"/>
    <x v="202"/>
  </r>
  <r>
    <s v="Journal"/>
    <x v="13"/>
    <s v="CX"/>
    <s v="Revenue from CX projects"/>
    <d v="2024-08-31T00:00:00"/>
    <x v="0"/>
    <s v="49374"/>
    <s v="889850"/>
    <x v="195"/>
    <x v="195"/>
    <s v="8897859619"/>
    <m/>
    <m/>
    <m/>
    <n v="255.02781780000001"/>
    <x v="8"/>
    <x v="87"/>
    <x v="1"/>
    <n v="0"/>
    <x v="202"/>
  </r>
  <r>
    <s v="Journal"/>
    <x v="14"/>
    <s v="CX"/>
    <s v="Revenue from CX projects"/>
    <d v="2024-08-31T00:00:00"/>
    <x v="0"/>
    <s v="49526"/>
    <s v="890172"/>
    <x v="210"/>
    <x v="210"/>
    <s v="16173718152"/>
    <m/>
    <m/>
    <m/>
    <n v="71.03904145595007"/>
    <x v="8"/>
    <x v="96"/>
    <x v="1"/>
    <n v="0"/>
    <x v="217"/>
  </r>
  <r>
    <s v="Journal"/>
    <x v="4"/>
    <s v="CX"/>
    <s v="Revenue from CX projects"/>
    <d v="2024-08-31T00:00:00"/>
    <x v="0"/>
    <s v="49656"/>
    <s v="891573"/>
    <x v="196"/>
    <x v="196"/>
    <s v="20186694415"/>
    <m/>
    <m/>
    <m/>
    <n v="108.6922259967176"/>
    <x v="8"/>
    <x v="88"/>
    <x v="1"/>
    <n v="0"/>
    <x v="203"/>
  </r>
  <r>
    <s v="Journal"/>
    <x v="13"/>
    <s v="CX"/>
    <s v="Revenue from CX projects"/>
    <d v="2024-08-31T00:00:00"/>
    <x v="0"/>
    <s v="49410"/>
    <s v="889885"/>
    <x v="216"/>
    <x v="216"/>
    <m/>
    <m/>
    <m/>
    <m/>
    <n v="109.689384"/>
    <x v="8"/>
    <x v="98"/>
    <x v="1"/>
    <n v="0"/>
    <x v="223"/>
  </r>
  <r>
    <s v="Journal"/>
    <x v="13"/>
    <s v="CX"/>
    <s v="Revenue from CX projects"/>
    <d v="2024-08-31T00:00:00"/>
    <x v="0"/>
    <s v="49392"/>
    <s v="889868"/>
    <x v="195"/>
    <x v="195"/>
    <s v="8897859619"/>
    <m/>
    <m/>
    <m/>
    <n v="612.06676272000004"/>
    <x v="8"/>
    <x v="87"/>
    <x v="1"/>
    <n v="0"/>
    <x v="202"/>
  </r>
  <r>
    <s v="Journal"/>
    <x v="14"/>
    <s v="CX"/>
    <s v="Revenue from CX projects"/>
    <d v="2024-08-31T00:00:00"/>
    <x v="0"/>
    <s v="49385"/>
    <s v="889861"/>
    <x v="206"/>
    <x v="206"/>
    <s v="12560559931"/>
    <m/>
    <m/>
    <m/>
    <n v="57.061211515983977"/>
    <x v="8"/>
    <x v="94"/>
    <x v="1"/>
    <n v="0"/>
    <x v="213"/>
  </r>
  <r>
    <s v="Journal"/>
    <x v="13"/>
    <s v="CX"/>
    <s v="Revenue from CX projects"/>
    <d v="2024-08-31T00:00:00"/>
    <x v="0"/>
    <s v="49561"/>
    <s v="890194"/>
    <x v="199"/>
    <x v="199"/>
    <s v="14040307053"/>
    <m/>
    <m/>
    <m/>
    <n v="781.53686100000004"/>
    <x v="8"/>
    <x v="89"/>
    <x v="1"/>
    <n v="0"/>
    <x v="206"/>
  </r>
  <r>
    <s v="Journal"/>
    <x v="13"/>
    <s v="CX"/>
    <s v="Revenue from CX projects"/>
    <d v="2024-08-31T00:00:00"/>
    <x v="0"/>
    <s v="51474"/>
    <s v="895452"/>
    <x v="192"/>
    <x v="192"/>
    <s v="8504915609"/>
    <m/>
    <m/>
    <m/>
    <n v="120.6583224"/>
    <x v="8"/>
    <x v="85"/>
    <x v="1"/>
    <n v="0"/>
    <x v="199"/>
  </r>
  <r>
    <s v="Journal"/>
    <x v="4"/>
    <s v="CX"/>
    <s v="Revenue from CX projects"/>
    <d v="2024-08-31T00:00:00"/>
    <x v="0"/>
    <s v="49743"/>
    <s v="891417"/>
    <x v="196"/>
    <x v="196"/>
    <s v="20186694415"/>
    <m/>
    <m/>
    <m/>
    <n v="54.346112998358798"/>
    <x v="8"/>
    <x v="88"/>
    <x v="1"/>
    <n v="0"/>
    <x v="203"/>
  </r>
  <r>
    <s v="Journal"/>
    <x v="4"/>
    <s v="CX"/>
    <s v="Revenue from CX projects"/>
    <d v="2024-08-31T00:00:00"/>
    <x v="0"/>
    <s v="49680"/>
    <s v="891396"/>
    <x v="190"/>
    <x v="190"/>
    <s v="6056925267"/>
    <m/>
    <m/>
    <m/>
    <n v="167.3585241534563"/>
    <x v="8"/>
    <x v="83"/>
    <x v="1"/>
    <n v="0"/>
    <x v="197"/>
  </r>
  <r>
    <s v="Journal"/>
    <x v="13"/>
    <s v="CX"/>
    <s v="Revenue from CX projects"/>
    <d v="2024-08-31T00:00:00"/>
    <x v="0"/>
    <s v="49367"/>
    <s v="889843"/>
    <x v="205"/>
    <x v="205"/>
    <s v="16173717633"/>
    <m/>
    <m/>
    <m/>
    <n v="148.08066840000001"/>
    <x v="8"/>
    <x v="89"/>
    <x v="1"/>
    <n v="0"/>
    <x v="212"/>
  </r>
  <r>
    <s v="Journal"/>
    <x v="13"/>
    <s v="CX"/>
    <s v="Revenue from CX projects"/>
    <d v="2024-08-31T00:00:00"/>
    <x v="0"/>
    <s v="49736"/>
    <s v="891877"/>
    <x v="208"/>
    <x v="208"/>
    <s v="15517916068"/>
    <m/>
    <m/>
    <m/>
    <n v="54.844692000000002"/>
    <x v="8"/>
    <x v="90"/>
    <x v="1"/>
    <n v="0"/>
    <x v="215"/>
  </r>
  <r>
    <s v="Journal"/>
    <x v="13"/>
    <s v="CX"/>
    <s v="Revenue from CX projects"/>
    <d v="2024-08-31T00:00:00"/>
    <x v="0"/>
    <s v="49718"/>
    <s v="891501"/>
    <x v="200"/>
    <x v="200"/>
    <m/>
    <m/>
    <m/>
    <m/>
    <n v="186.4719528"/>
    <x v="8"/>
    <x v="90"/>
    <x v="1"/>
    <n v="0"/>
    <x v="207"/>
  </r>
  <r>
    <s v="Journal"/>
    <x v="13"/>
    <s v="CX"/>
    <s v="Revenue from CX projects"/>
    <d v="2024-08-31T00:00:00"/>
    <x v="0"/>
    <s v="49450"/>
    <s v="890118"/>
    <x v="195"/>
    <x v="195"/>
    <s v="8897859619"/>
    <m/>
    <m/>
    <m/>
    <n v="255.02781780000001"/>
    <x v="8"/>
    <x v="87"/>
    <x v="1"/>
    <n v="0"/>
    <x v="202"/>
  </r>
  <r>
    <s v="Journal"/>
    <x v="13"/>
    <s v="CX"/>
    <s v="Revenue from CX projects"/>
    <d v="2024-08-31T00:00:00"/>
    <x v="0"/>
    <s v="51465"/>
    <s v="895448"/>
    <x v="192"/>
    <x v="192"/>
    <s v="8504915609"/>
    <m/>
    <m/>
    <m/>
    <n v="241.31664480000001"/>
    <x v="8"/>
    <x v="85"/>
    <x v="1"/>
    <n v="0"/>
    <x v="199"/>
  </r>
  <r>
    <s v="Journal"/>
    <x v="13"/>
    <s v="CX"/>
    <s v="Revenue from CX projects"/>
    <d v="2024-08-31T00:00:00"/>
    <x v="0"/>
    <s v="51489"/>
    <s v="895560"/>
    <x v="191"/>
    <x v="191"/>
    <m/>
    <m/>
    <m/>
    <m/>
    <n v="135.74061270000001"/>
    <x v="8"/>
    <x v="84"/>
    <x v="1"/>
    <n v="0"/>
    <x v="198"/>
  </r>
  <r>
    <s v="Journal"/>
    <x v="4"/>
    <s v="CX"/>
    <s v="Revenue from CX projects"/>
    <d v="2024-08-31T00:00:00"/>
    <x v="0"/>
    <s v="49742"/>
    <s v="891416"/>
    <x v="196"/>
    <x v="196"/>
    <s v="20186694415"/>
    <m/>
    <m/>
    <m/>
    <n v="489.10204345622503"/>
    <x v="8"/>
    <x v="88"/>
    <x v="1"/>
    <n v="0"/>
    <x v="203"/>
  </r>
  <r>
    <s v="Journal"/>
    <x v="4"/>
    <s v="CX"/>
    <s v="Revenue from CX projects"/>
    <d v="2024-08-31T00:00:00"/>
    <x v="0"/>
    <s v="49471"/>
    <s v="889937"/>
    <x v="198"/>
    <x v="198"/>
    <m/>
    <m/>
    <m/>
    <m/>
    <n v="347.80733907209384"/>
    <x v="8"/>
    <x v="24"/>
    <x v="1"/>
    <n v="0"/>
    <x v="205"/>
  </r>
  <r>
    <s v="Journal"/>
    <x v="13"/>
    <s v="CX"/>
    <s v="Revenue from CX projects"/>
    <d v="2024-08-31T00:00:00"/>
    <x v="0"/>
    <s v="51461"/>
    <s v="895547"/>
    <x v="192"/>
    <x v="192"/>
    <s v="8504915609"/>
    <m/>
    <m/>
    <m/>
    <n v="120.6583224"/>
    <x v="8"/>
    <x v="85"/>
    <x v="1"/>
    <n v="0"/>
    <x v="199"/>
  </r>
  <r>
    <s v="Journal"/>
    <x v="13"/>
    <s v="CX"/>
    <s v="Revenue from CX projects"/>
    <d v="2024-08-31T00:00:00"/>
    <x v="0"/>
    <s v="49714"/>
    <s v="891497"/>
    <x v="200"/>
    <x v="200"/>
    <m/>
    <m/>
    <m/>
    <m/>
    <n v="603.29161199999999"/>
    <x v="8"/>
    <x v="90"/>
    <x v="1"/>
    <n v="0"/>
    <x v="207"/>
  </r>
  <r>
    <s v="Journal"/>
    <x v="13"/>
    <s v="CX"/>
    <s v="Revenue from CX projects"/>
    <d v="2024-08-31T00:00:00"/>
    <x v="0"/>
    <s v="49468"/>
    <s v="889934"/>
    <x v="195"/>
    <x v="195"/>
    <s v="8897859619"/>
    <m/>
    <m/>
    <m/>
    <n v="127.5139089"/>
    <x v="8"/>
    <x v="87"/>
    <x v="1"/>
    <n v="0"/>
    <x v="202"/>
  </r>
  <r>
    <s v="Journal"/>
    <x v="13"/>
    <s v="CX"/>
    <s v="Revenue from CX projects"/>
    <d v="2024-08-31T00:00:00"/>
    <x v="0"/>
    <s v="49401"/>
    <s v="889876"/>
    <x v="195"/>
    <x v="195"/>
    <s v="8897859619"/>
    <m/>
    <m/>
    <m/>
    <n v="193.821141528"/>
    <x v="8"/>
    <x v="87"/>
    <x v="1"/>
    <n v="0"/>
    <x v="202"/>
  </r>
  <r>
    <s v="Journal"/>
    <x v="13"/>
    <s v="CX"/>
    <s v="Revenue from CX projects"/>
    <d v="2024-08-31T00:00:00"/>
    <x v="0"/>
    <s v="49545"/>
    <s v="890184"/>
    <x v="199"/>
    <x v="199"/>
    <s v="14040307053"/>
    <m/>
    <m/>
    <m/>
    <n v="729.4344036"/>
    <x v="8"/>
    <x v="89"/>
    <x v="1"/>
    <n v="0"/>
    <x v="206"/>
  </r>
  <r>
    <s v="Journal"/>
    <x v="4"/>
    <s v="CX"/>
    <s v="Revenue from CX projects"/>
    <d v="2024-08-31T00:00:00"/>
    <x v="0"/>
    <s v="49711"/>
    <s v="891494"/>
    <x v="196"/>
    <x v="196"/>
    <s v="20186694415"/>
    <m/>
    <m/>
    <m/>
    <n v="217.38445199343519"/>
    <x v="8"/>
    <x v="88"/>
    <x v="1"/>
    <n v="0"/>
    <x v="203"/>
  </r>
  <r>
    <s v="Journal"/>
    <x v="4"/>
    <s v="CX"/>
    <s v="Revenue from CX projects"/>
    <d v="2024-08-31T00:00:00"/>
    <x v="0"/>
    <s v="49692"/>
    <s v="891485"/>
    <x v="190"/>
    <x v="190"/>
    <s v="6056925267"/>
    <m/>
    <m/>
    <m/>
    <n v="83.679262076728151"/>
    <x v="8"/>
    <x v="83"/>
    <x v="1"/>
    <n v="0"/>
    <x v="197"/>
  </r>
  <r>
    <s v="Journal"/>
    <x v="13"/>
    <s v="CX"/>
    <s v="Revenue from CX projects"/>
    <d v="2024-08-31T00:00:00"/>
    <x v="0"/>
    <s v="49337"/>
    <s v="889823"/>
    <x v="199"/>
    <x v="199"/>
    <s v="14040307053"/>
    <m/>
    <m/>
    <m/>
    <n v="104.2049148"/>
    <x v="8"/>
    <x v="89"/>
    <x v="1"/>
    <n v="0"/>
    <x v="206"/>
  </r>
  <r>
    <s v="Journal"/>
    <x v="13"/>
    <s v="CX"/>
    <s v="Revenue from CX projects"/>
    <d v="2024-08-31T00:00:00"/>
    <x v="0"/>
    <s v="49506"/>
    <s v="889950"/>
    <x v="193"/>
    <x v="193"/>
    <s v="12649095808"/>
    <m/>
    <m/>
    <m/>
    <n v="411.33519000000001"/>
    <x v="8"/>
    <x v="85"/>
    <x v="1"/>
    <n v="0"/>
    <x v="200"/>
  </r>
  <r>
    <s v="Journal"/>
    <x v="13"/>
    <s v="CX"/>
    <s v="Revenue from CX projects"/>
    <d v="2024-08-31T00:00:00"/>
    <x v="0"/>
    <s v="49430"/>
    <s v="889928"/>
    <x v="195"/>
    <x v="195"/>
    <s v="8897859619"/>
    <m/>
    <m/>
    <m/>
    <n v="117.31279618799999"/>
    <x v="8"/>
    <x v="87"/>
    <x v="1"/>
    <n v="0"/>
    <x v="202"/>
  </r>
  <r>
    <s v="Journal"/>
    <x v="13"/>
    <s v="CX"/>
    <s v="Revenue from CX projects"/>
    <d v="2024-08-31T00:00:00"/>
    <x v="0"/>
    <s v="49712"/>
    <s v="891495"/>
    <x v="200"/>
    <x v="200"/>
    <m/>
    <m/>
    <m/>
    <m/>
    <n v="723.94993439999996"/>
    <x v="8"/>
    <x v="90"/>
    <x v="1"/>
    <n v="0"/>
    <x v="207"/>
  </r>
  <r>
    <s v="Journal"/>
    <x v="13"/>
    <s v="CX"/>
    <s v="Revenue from CX projects"/>
    <d v="2024-08-31T00:00:00"/>
    <x v="0"/>
    <s v="51470"/>
    <s v="895553"/>
    <x v="192"/>
    <x v="192"/>
    <s v="8504915609"/>
    <m/>
    <m/>
    <m/>
    <n v="241.31664480000001"/>
    <x v="8"/>
    <x v="85"/>
    <x v="1"/>
    <n v="0"/>
    <x v="199"/>
  </r>
  <r>
    <s v="Journal"/>
    <x v="13"/>
    <s v="CX"/>
    <s v="Revenue from CX projects"/>
    <d v="2024-08-31T00:00:00"/>
    <x v="0"/>
    <s v="49466"/>
    <s v="889932"/>
    <x v="195"/>
    <x v="195"/>
    <s v="8897859619"/>
    <m/>
    <m/>
    <m/>
    <n v="153.01669068000001"/>
    <x v="8"/>
    <x v="87"/>
    <x v="1"/>
    <n v="0"/>
    <x v="202"/>
  </r>
  <r>
    <s v="Journal"/>
    <x v="4"/>
    <s v="CX"/>
    <s v="Revenue from CX projects"/>
    <d v="2024-08-31T00:00:00"/>
    <x v="0"/>
    <s v="49590"/>
    <s v="890341"/>
    <x v="194"/>
    <x v="194"/>
    <s v="15951609682"/>
    <m/>
    <m/>
    <m/>
    <n v="181.62940605801461"/>
    <x v="8"/>
    <x v="86"/>
    <x v="1"/>
    <n v="0"/>
    <x v="201"/>
  </r>
  <r>
    <s v="Journal"/>
    <x v="13"/>
    <s v="CX"/>
    <s v="Revenue from CX projects"/>
    <d v="2024-08-31T00:00:00"/>
    <x v="0"/>
    <s v="49492"/>
    <s v="890146"/>
    <x v="195"/>
    <x v="195"/>
    <s v="8897859619"/>
    <m/>
    <m/>
    <m/>
    <n v="117.31279618799999"/>
    <x v="8"/>
    <x v="87"/>
    <x v="1"/>
    <n v="0"/>
    <x v="202"/>
  </r>
  <r>
    <s v="Journal"/>
    <x v="14"/>
    <s v="CX"/>
    <s v="Revenue from CX projects"/>
    <d v="2024-08-31T00:00:00"/>
    <x v="0"/>
    <s v="49380"/>
    <s v="889856"/>
    <x v="206"/>
    <x v="206"/>
    <s v="12560559931"/>
    <m/>
    <m/>
    <m/>
    <n v="57.061211515983977"/>
    <x v="8"/>
    <x v="94"/>
    <x v="1"/>
    <n v="0"/>
    <x v="213"/>
  </r>
  <r>
    <s v="Journal"/>
    <x v="13"/>
    <s v="CX"/>
    <s v="Revenue from CX projects"/>
    <d v="2024-08-31T00:00:00"/>
    <x v="0"/>
    <s v="49734"/>
    <s v="891875"/>
    <x v="200"/>
    <x v="200"/>
    <m/>
    <m/>
    <m/>
    <m/>
    <n v="93.235976399999998"/>
    <x v="8"/>
    <x v="90"/>
    <x v="1"/>
    <n v="0"/>
    <x v="207"/>
  </r>
  <r>
    <s v="Journal"/>
    <x v="4"/>
    <s v="CX"/>
    <s v="Revenue from CX projects"/>
    <d v="2024-08-31T00:00:00"/>
    <x v="0"/>
    <s v="49678"/>
    <s v="891394"/>
    <x v="190"/>
    <x v="190"/>
    <s v="6056925267"/>
    <m/>
    <m/>
    <m/>
    <n v="125.51889311509223"/>
    <x v="8"/>
    <x v="83"/>
    <x v="1"/>
    <n v="0"/>
    <x v="197"/>
  </r>
  <r>
    <s v="Journal"/>
    <x v="4"/>
    <s v="CX"/>
    <s v="Revenue from CX projects"/>
    <d v="2024-08-31T00:00:00"/>
    <x v="0"/>
    <s v="49740"/>
    <s v="891580"/>
    <x v="196"/>
    <x v="196"/>
    <s v="20186694415"/>
    <m/>
    <m/>
    <m/>
    <n v="54.346112998358798"/>
    <x v="8"/>
    <x v="88"/>
    <x v="1"/>
    <n v="0"/>
    <x v="203"/>
  </r>
  <r>
    <s v="Journal"/>
    <x v="4"/>
    <s v="CX"/>
    <s v="Revenue from CX projects"/>
    <d v="2024-08-31T00:00:00"/>
    <x v="0"/>
    <s v="49657"/>
    <s v="891383"/>
    <x v="196"/>
    <x v="196"/>
    <s v="20186694415"/>
    <m/>
    <m/>
    <m/>
    <n v="570.62769971826526"/>
    <x v="8"/>
    <x v="88"/>
    <x v="1"/>
    <n v="0"/>
    <x v="203"/>
  </r>
  <r>
    <s v="Journal"/>
    <x v="4"/>
    <s v="CX"/>
    <s v="Revenue from CX projects"/>
    <d v="2024-08-31T00:00:00"/>
    <x v="0"/>
    <s v="49652"/>
    <s v="891381"/>
    <x v="196"/>
    <x v="196"/>
    <s v="20186694415"/>
    <m/>
    <m/>
    <m/>
    <n v="177.85410911780872"/>
    <x v="8"/>
    <x v="88"/>
    <x v="1"/>
    <n v="0"/>
    <x v="203"/>
  </r>
  <r>
    <s v="Journal"/>
    <x v="4"/>
    <s v="CX"/>
    <s v="Revenue from CX projects"/>
    <d v="2024-08-31T00:00:00"/>
    <x v="0"/>
    <s v="49701"/>
    <s v="891403"/>
    <x v="209"/>
    <x v="209"/>
    <s v="10996678329"/>
    <m/>
    <m/>
    <m/>
    <n v="108.6922259967176"/>
    <x v="8"/>
    <x v="95"/>
    <x v="1"/>
    <n v="0"/>
    <x v="216"/>
  </r>
  <r>
    <s v="Journal"/>
    <x v="4"/>
    <s v="CX"/>
    <s v="Revenue from CX projects"/>
    <d v="2024-08-31T00:00:00"/>
    <x v="0"/>
    <s v="49602"/>
    <s v="890349"/>
    <x v="194"/>
    <x v="194"/>
    <s v="15951609682"/>
    <m/>
    <m/>
    <m/>
    <n v="544.8882181740438"/>
    <x v="8"/>
    <x v="86"/>
    <x v="1"/>
    <n v="0"/>
    <x v="201"/>
  </r>
  <r>
    <s v="Journal"/>
    <x v="4"/>
    <s v="CX"/>
    <s v="Revenue from CX projects"/>
    <d v="2024-08-31T00:00:00"/>
    <x v="0"/>
    <s v="49431"/>
    <s v="890016"/>
    <x v="198"/>
    <x v="198"/>
    <m/>
    <m/>
    <m/>
    <m/>
    <n v="86.948591385772417"/>
    <x v="8"/>
    <x v="24"/>
    <x v="1"/>
    <n v="0"/>
    <x v="205"/>
  </r>
  <r>
    <s v="Journal"/>
    <x v="14"/>
    <s v="CX"/>
    <s v="Revenue from CX projects"/>
    <d v="2024-08-31T00:00:00"/>
    <x v="0"/>
    <s v="49529"/>
    <s v="890174"/>
    <x v="210"/>
    <x v="210"/>
    <s v="16173718152"/>
    <m/>
    <m/>
    <m/>
    <n v="568.31522082286722"/>
    <x v="8"/>
    <x v="96"/>
    <x v="1"/>
    <n v="0"/>
    <x v="217"/>
  </r>
  <r>
    <s v="Journal"/>
    <x v="4"/>
    <s v="CX"/>
    <s v="Revenue from CX projects"/>
    <d v="2024-08-31T00:00:00"/>
    <x v="0"/>
    <s v="49681"/>
    <s v="891397"/>
    <x v="196"/>
    <x v="196"/>
    <s v="20186694415"/>
    <m/>
    <m/>
    <m/>
    <n v="108.6922259967176"/>
    <x v="8"/>
    <x v="88"/>
    <x v="1"/>
    <n v="0"/>
    <x v="203"/>
  </r>
  <r>
    <s v="Journal"/>
    <x v="4"/>
    <s v="CX"/>
    <s v="Revenue from CX projects"/>
    <d v="2024-08-31T00:00:00"/>
    <x v="0"/>
    <s v="49697"/>
    <s v="891575"/>
    <x v="209"/>
    <x v="209"/>
    <s v="10996678329"/>
    <m/>
    <m/>
    <m/>
    <n v="74.104797671669957"/>
    <x v="8"/>
    <x v="95"/>
    <x v="1"/>
    <n v="0"/>
    <x v="216"/>
  </r>
  <r>
    <s v="Journal"/>
    <x v="13"/>
    <s v="CX"/>
    <s v="Revenue from CX projects"/>
    <d v="2024-08-31T00:00:00"/>
    <x v="0"/>
    <s v="49486"/>
    <s v="890140"/>
    <x v="195"/>
    <x v="195"/>
    <s v="8897859619"/>
    <m/>
    <m/>
    <m/>
    <n v="127.5139089"/>
    <x v="8"/>
    <x v="87"/>
    <x v="1"/>
    <n v="0"/>
    <x v="202"/>
  </r>
  <r>
    <s v="Journal"/>
    <x v="13"/>
    <s v="CX"/>
    <s v="Revenue from CX projects"/>
    <d v="2024-08-31T00:00:00"/>
    <x v="0"/>
    <s v="49404"/>
    <s v="889879"/>
    <x v="202"/>
    <x v="202"/>
    <m/>
    <m/>
    <m/>
    <m/>
    <n v="238.57441019999999"/>
    <x v="8"/>
    <x v="92"/>
    <x v="1"/>
    <n v="0"/>
    <x v="209"/>
  </r>
  <r>
    <s v="Journal"/>
    <x v="13"/>
    <s v="CX"/>
    <s v="Revenue from CX projects"/>
    <d v="2024-08-31T00:00:00"/>
    <x v="0"/>
    <s v="49490"/>
    <s v="890144"/>
    <x v="195"/>
    <x v="195"/>
    <s v="8897859619"/>
    <m/>
    <m/>
    <m/>
    <n v="63.762438919200001"/>
    <x v="8"/>
    <x v="87"/>
    <x v="1"/>
    <n v="0"/>
    <x v="202"/>
  </r>
  <r>
    <s v="Journal"/>
    <x v="13"/>
    <s v="CX"/>
    <s v="Revenue from CX projects"/>
    <d v="2024-08-31T00:00:00"/>
    <x v="0"/>
    <s v="49339"/>
    <s v="889825"/>
    <x v="197"/>
    <x v="197"/>
    <s v="15310283836"/>
    <m/>
    <m/>
    <m/>
    <n v="137.11172999999999"/>
    <x v="8"/>
    <x v="89"/>
    <x v="1"/>
    <n v="0"/>
    <x v="204"/>
  </r>
  <r>
    <s v="Journal"/>
    <x v="13"/>
    <s v="CX"/>
    <s v="Revenue from CX projects"/>
    <d v="2024-08-31T00:00:00"/>
    <x v="0"/>
    <s v="51488"/>
    <s v="895559"/>
    <x v="191"/>
    <x v="191"/>
    <m/>
    <m/>
    <m/>
    <m/>
    <n v="90.493741799999995"/>
    <x v="8"/>
    <x v="84"/>
    <x v="1"/>
    <n v="0"/>
    <x v="198"/>
  </r>
  <r>
    <s v="Journal"/>
    <x v="4"/>
    <s v="CX"/>
    <s v="Revenue from CX projects"/>
    <d v="2024-08-31T00:00:00"/>
    <x v="0"/>
    <s v="49700"/>
    <s v="891402"/>
    <x v="196"/>
    <x v="196"/>
    <s v="20186694415"/>
    <m/>
    <m/>
    <m/>
    <n v="54.346112998358798"/>
    <x v="8"/>
    <x v="88"/>
    <x v="1"/>
    <n v="0"/>
    <x v="203"/>
  </r>
  <r>
    <s v="Journal"/>
    <x v="13"/>
    <s v="CX"/>
    <s v="Revenue from CX projects"/>
    <d v="2024-08-31T00:00:00"/>
    <x v="0"/>
    <s v="51479"/>
    <s v="895555"/>
    <x v="192"/>
    <x v="192"/>
    <s v="8504915609"/>
    <m/>
    <m/>
    <m/>
    <n v="241.31664480000001"/>
    <x v="8"/>
    <x v="85"/>
    <x v="1"/>
    <n v="0"/>
    <x v="199"/>
  </r>
  <r>
    <s v="Journal"/>
    <x v="13"/>
    <s v="CX"/>
    <s v="Revenue from CX projects"/>
    <d v="2024-08-31T00:00:00"/>
    <x v="0"/>
    <s v="51515"/>
    <s v="895754"/>
    <x v="217"/>
    <x v="217"/>
    <s v="10475232283"/>
    <m/>
    <m/>
    <m/>
    <n v="3570.3894491999999"/>
    <x v="8"/>
    <x v="99"/>
    <x v="1"/>
    <n v="0"/>
    <x v="224"/>
  </r>
  <r>
    <s v="Journal"/>
    <x v="13"/>
    <s v="CX"/>
    <s v="Revenue from CX projects"/>
    <d v="2024-08-31T00:00:00"/>
    <x v="0"/>
    <s v="49434"/>
    <s v="889929"/>
    <x v="195"/>
    <x v="195"/>
    <s v="8897859619"/>
    <m/>
    <m/>
    <m/>
    <n v="96.910570763999999"/>
    <x v="8"/>
    <x v="87"/>
    <x v="1"/>
    <n v="0"/>
    <x v="202"/>
  </r>
  <r>
    <s v="Journal"/>
    <x v="13"/>
    <s v="CX"/>
    <s v="Revenue from CX projects"/>
    <d v="2024-08-31T00:00:00"/>
    <x v="0"/>
    <s v="49432"/>
    <s v="890017"/>
    <x v="195"/>
    <x v="195"/>
    <s v="8897859619"/>
    <m/>
    <m/>
    <m/>
    <n v="382.54172670000003"/>
    <x v="8"/>
    <x v="87"/>
    <x v="1"/>
    <n v="0"/>
    <x v="202"/>
  </r>
  <r>
    <s v="Journal"/>
    <x v="14"/>
    <s v="CX"/>
    <s v="Revenue from CX projects"/>
    <d v="2024-08-31T00:00:00"/>
    <x v="0"/>
    <s v="49377"/>
    <s v="889853"/>
    <x v="206"/>
    <x v="206"/>
    <s v="12560559931"/>
    <m/>
    <m/>
    <m/>
    <n v="65.006443499222243"/>
    <x v="8"/>
    <x v="94"/>
    <x v="1"/>
    <n v="0"/>
    <x v="213"/>
  </r>
  <r>
    <s v="Journal"/>
    <x v="14"/>
    <s v="CX"/>
    <s v="Revenue from CX projects"/>
    <d v="2024-08-31T00:00:00"/>
    <x v="0"/>
    <s v="49531"/>
    <s v="890019"/>
    <x v="210"/>
    <x v="210"/>
    <s v="16173718152"/>
    <m/>
    <m/>
    <m/>
    <n v="71.03904145595007"/>
    <x v="8"/>
    <x v="96"/>
    <x v="1"/>
    <n v="0"/>
    <x v="217"/>
  </r>
  <r>
    <s v="Journal"/>
    <x v="14"/>
    <s v="CX"/>
    <s v="Revenue from CX projects"/>
    <d v="2024-08-31T00:00:00"/>
    <x v="0"/>
    <s v="49520"/>
    <s v="890166"/>
    <x v="211"/>
    <x v="211"/>
    <m/>
    <m/>
    <m/>
    <m/>
    <n v="71.03904145595007"/>
    <x v="8"/>
    <x v="96"/>
    <x v="1"/>
    <n v="0"/>
    <x v="218"/>
  </r>
  <r>
    <s v="Journal"/>
    <x v="13"/>
    <s v="CX"/>
    <s v="Revenue from CX projects"/>
    <d v="2024-08-31T00:00:00"/>
    <x v="0"/>
    <s v="49361"/>
    <s v="889838"/>
    <x v="197"/>
    <x v="197"/>
    <s v="15310283836"/>
    <m/>
    <m/>
    <m/>
    <n v="52.102457399999999"/>
    <x v="8"/>
    <x v="89"/>
    <x v="1"/>
    <n v="0"/>
    <x v="204"/>
  </r>
  <r>
    <s v="Journal"/>
    <x v="4"/>
    <s v="CX"/>
    <s v="Revenue from CX projects"/>
    <d v="2024-08-31T00:00:00"/>
    <x v="0"/>
    <s v="49591"/>
    <s v="890342"/>
    <x v="194"/>
    <x v="194"/>
    <s v="15951609682"/>
    <m/>
    <m/>
    <m/>
    <n v="363.25881211602922"/>
    <x v="8"/>
    <x v="86"/>
    <x v="1"/>
    <n v="0"/>
    <x v="201"/>
  </r>
  <r>
    <s v="Journal"/>
    <x v="13"/>
    <s v="CX"/>
    <s v="Revenue from CX projects"/>
    <d v="2024-08-31T00:00:00"/>
    <x v="0"/>
    <s v="49484"/>
    <s v="890138"/>
    <x v="195"/>
    <x v="195"/>
    <s v="8897859619"/>
    <m/>
    <m/>
    <m/>
    <n v="117.31279618799999"/>
    <x v="8"/>
    <x v="87"/>
    <x v="1"/>
    <n v="0"/>
    <x v="202"/>
  </r>
  <r>
    <s v="Journal"/>
    <x v="13"/>
    <s v="CX"/>
    <s v="Revenue from CX projects"/>
    <d v="2024-08-31T00:00:00"/>
    <x v="0"/>
    <s v="51472"/>
    <s v="895450"/>
    <x v="192"/>
    <x v="192"/>
    <s v="8504915609"/>
    <m/>
    <m/>
    <m/>
    <n v="180.98748359999999"/>
    <x v="8"/>
    <x v="85"/>
    <x v="1"/>
    <n v="0"/>
    <x v="199"/>
  </r>
  <r>
    <s v="Journal"/>
    <x v="13"/>
    <s v="CX"/>
    <s v="Revenue from CX projects"/>
    <d v="2024-08-31T00:00:00"/>
    <x v="0"/>
    <s v="49415"/>
    <s v="889890"/>
    <x v="195"/>
    <x v="195"/>
    <s v="8897859619"/>
    <m/>
    <m/>
    <m/>
    <n v="255.02781780000001"/>
    <x v="8"/>
    <x v="87"/>
    <x v="1"/>
    <n v="0"/>
    <x v="202"/>
  </r>
  <r>
    <s v="Journal"/>
    <x v="13"/>
    <s v="CX"/>
    <s v="Revenue from CX projects"/>
    <d v="2024-08-31T00:00:00"/>
    <x v="0"/>
    <s v="49549"/>
    <s v="890187"/>
    <x v="199"/>
    <x v="199"/>
    <s v="14040307053"/>
    <m/>
    <m/>
    <m/>
    <n v="104.2049148"/>
    <x v="8"/>
    <x v="89"/>
    <x v="1"/>
    <n v="0"/>
    <x v="206"/>
  </r>
  <r>
    <s v="Journal"/>
    <x v="4"/>
    <s v="CX"/>
    <s v="Revenue from CX projects"/>
    <d v="2024-08-31T00:00:00"/>
    <x v="0"/>
    <s v="49672"/>
    <s v="891773"/>
    <x v="190"/>
    <x v="190"/>
    <s v="6056925267"/>
    <m/>
    <m/>
    <m/>
    <n v="334.7170483069126"/>
    <x v="8"/>
    <x v="83"/>
    <x v="1"/>
    <n v="0"/>
    <x v="197"/>
  </r>
  <r>
    <s v="Journal"/>
    <x v="4"/>
    <s v="CX"/>
    <s v="Revenue from CX projects"/>
    <d v="2024-08-31T00:00:00"/>
    <x v="0"/>
    <s v="49658"/>
    <s v="891384"/>
    <x v="196"/>
    <x v="196"/>
    <s v="20186694415"/>
    <m/>
    <m/>
    <m/>
    <n v="217.38445199343519"/>
    <x v="8"/>
    <x v="88"/>
    <x v="1"/>
    <n v="0"/>
    <x v="203"/>
  </r>
  <r>
    <s v="Journal"/>
    <x v="4"/>
    <s v="CX"/>
    <s v="Revenue from CX projects"/>
    <d v="2024-08-31T00:00:00"/>
    <x v="0"/>
    <s v="49597"/>
    <s v="890345"/>
    <x v="194"/>
    <x v="194"/>
    <s v="15951609682"/>
    <m/>
    <m/>
    <m/>
    <n v="181.62940605801461"/>
    <x v="8"/>
    <x v="86"/>
    <x v="1"/>
    <n v="0"/>
    <x v="201"/>
  </r>
  <r>
    <s v="Journal"/>
    <x v="13"/>
    <s v="CX"/>
    <s v="Revenue from CX projects"/>
    <d v="2024-08-31T00:00:00"/>
    <x v="0"/>
    <s v="49428"/>
    <s v="889904"/>
    <x v="195"/>
    <x v="195"/>
    <s v="8897859619"/>
    <m/>
    <m/>
    <m/>
    <n v="127.5139089"/>
    <x v="8"/>
    <x v="87"/>
    <x v="1"/>
    <n v="0"/>
    <x v="202"/>
  </r>
  <r>
    <s v="Journal"/>
    <x v="13"/>
    <s v="CX"/>
    <s v="Revenue from CX projects"/>
    <d v="2024-08-31T00:00:00"/>
    <x v="0"/>
    <s v="51500"/>
    <s v="895467"/>
    <x v="191"/>
    <x v="191"/>
    <m/>
    <m/>
    <m/>
    <m/>
    <n v="45.246870899999998"/>
    <x v="8"/>
    <x v="84"/>
    <x v="1"/>
    <n v="0"/>
    <x v="198"/>
  </r>
  <r>
    <s v="Journal"/>
    <x v="13"/>
    <s v="CX"/>
    <s v="Revenue from CX projects"/>
    <d v="2024-08-31T00:00:00"/>
    <x v="0"/>
    <s v="49458"/>
    <s v="890126"/>
    <x v="195"/>
    <x v="195"/>
    <s v="8897859619"/>
    <m/>
    <m/>
    <m/>
    <n v="127.5139089"/>
    <x v="8"/>
    <x v="87"/>
    <x v="1"/>
    <n v="0"/>
    <x v="202"/>
  </r>
  <r>
    <s v="Journal"/>
    <x v="4"/>
    <s v="CX"/>
    <s v="Revenue from CX projects"/>
    <d v="2024-08-31T00:00:00"/>
    <x v="0"/>
    <s v="49596"/>
    <s v="890344"/>
    <x v="194"/>
    <x v="194"/>
    <s v="15951609682"/>
    <m/>
    <m/>
    <m/>
    <n v="181.62940605801461"/>
    <x v="8"/>
    <x v="86"/>
    <x v="1"/>
    <n v="0"/>
    <x v="201"/>
  </r>
  <r>
    <s v="Journal"/>
    <x v="13"/>
    <s v="CX"/>
    <s v="Revenue from CX projects"/>
    <d v="2024-08-31T00:00:00"/>
    <x v="0"/>
    <s v="49555"/>
    <s v="890029"/>
    <x v="199"/>
    <x v="199"/>
    <s v="14040307053"/>
    <m/>
    <m/>
    <m/>
    <n v="833.63931839999998"/>
    <x v="8"/>
    <x v="89"/>
    <x v="1"/>
    <n v="0"/>
    <x v="206"/>
  </r>
  <r>
    <s v="Journal"/>
    <x v="1"/>
    <s v="CX"/>
    <s v="Revenue from CX projects"/>
    <d v="2024-08-31T00:00:00"/>
    <x v="0"/>
    <s v="28432"/>
    <s v="537499"/>
    <x v="218"/>
    <x v="218"/>
    <m/>
    <m/>
    <m/>
    <m/>
    <n v="5634.9398868651169"/>
    <x v="1"/>
    <x v="100"/>
    <x v="1"/>
    <n v="0"/>
    <x v="225"/>
  </r>
  <r>
    <s v="Journal"/>
    <x v="4"/>
    <s v="CX"/>
    <s v="Revenue from CX projects"/>
    <d v="2024-08-31T00:00:00"/>
    <x v="0"/>
    <s v="49653"/>
    <s v="891382"/>
    <x v="196"/>
    <x v="196"/>
    <s v="20186694415"/>
    <m/>
    <m/>
    <m/>
    <n v="54.346112998358798"/>
    <x v="8"/>
    <x v="88"/>
    <x v="1"/>
    <n v="0"/>
    <x v="203"/>
  </r>
  <r>
    <s v="Journal"/>
    <x v="13"/>
    <s v="CX"/>
    <s v="Revenue from CX projects"/>
    <d v="2024-08-31T00:00:00"/>
    <x v="0"/>
    <s v="49494"/>
    <s v="890147"/>
    <x v="195"/>
    <x v="195"/>
    <s v="8897859619"/>
    <m/>
    <m/>
    <m/>
    <n v="191.2763478192"/>
    <x v="8"/>
    <x v="87"/>
    <x v="1"/>
    <n v="0"/>
    <x v="202"/>
  </r>
  <r>
    <s v="Journal"/>
    <x v="13"/>
    <s v="CX"/>
    <s v="Revenue from CX projects"/>
    <d v="2024-08-31T00:00:00"/>
    <x v="0"/>
    <s v="49387"/>
    <s v="889863"/>
    <x v="195"/>
    <x v="195"/>
    <s v="8897859619"/>
    <m/>
    <m/>
    <m/>
    <n v="127.5139089"/>
    <x v="8"/>
    <x v="87"/>
    <x v="1"/>
    <n v="0"/>
    <x v="202"/>
  </r>
  <r>
    <s v="Journal"/>
    <x v="13"/>
    <s v="CX"/>
    <s v="Revenue from CX projects"/>
    <d v="2024-08-31T00:00:00"/>
    <x v="0"/>
    <s v="49436"/>
    <s v="889906"/>
    <x v="195"/>
    <x v="195"/>
    <s v="8897859619"/>
    <m/>
    <m/>
    <m/>
    <n v="612.06676272000004"/>
    <x v="8"/>
    <x v="87"/>
    <x v="1"/>
    <n v="0"/>
    <x v="202"/>
  </r>
  <r>
    <s v="Journal"/>
    <x v="13"/>
    <s v="CX"/>
    <s v="Revenue from CX projects"/>
    <d v="2024-08-31T00:00:00"/>
    <x v="0"/>
    <s v="51475"/>
    <s v="895453"/>
    <x v="192"/>
    <x v="192"/>
    <s v="8504915609"/>
    <m/>
    <m/>
    <m/>
    <n v="120.6583224"/>
    <x v="8"/>
    <x v="85"/>
    <x v="1"/>
    <n v="0"/>
    <x v="199"/>
  </r>
  <r>
    <s v="Journal"/>
    <x v="4"/>
    <s v="CX"/>
    <s v="Revenue from CX projects"/>
    <d v="2024-08-31T00:00:00"/>
    <x v="0"/>
    <s v="49683"/>
    <s v="891399"/>
    <x v="196"/>
    <x v="196"/>
    <s v="20186694415"/>
    <m/>
    <m/>
    <m/>
    <n v="133.39382522060757"/>
    <x v="8"/>
    <x v="88"/>
    <x v="1"/>
    <n v="0"/>
    <x v="203"/>
  </r>
  <r>
    <s v="Journal"/>
    <x v="4"/>
    <s v="CX"/>
    <s v="Revenue from CX projects"/>
    <d v="2024-08-31T00:00:00"/>
    <x v="0"/>
    <s v="49465"/>
    <s v="890133"/>
    <x v="198"/>
    <x v="198"/>
    <m/>
    <m/>
    <m/>
    <m/>
    <n v="347.80733907209384"/>
    <x v="8"/>
    <x v="24"/>
    <x v="1"/>
    <n v="0"/>
    <x v="205"/>
  </r>
  <r>
    <s v="Journal"/>
    <x v="4"/>
    <s v="CX"/>
    <s v="Revenue from CX projects"/>
    <d v="2024-08-31T00:00:00"/>
    <x v="0"/>
    <s v="49595"/>
    <s v="890343"/>
    <x v="194"/>
    <x v="194"/>
    <s v="15951609682"/>
    <m/>
    <m/>
    <m/>
    <n v="181.62940605801461"/>
    <x v="8"/>
    <x v="86"/>
    <x v="1"/>
    <n v="0"/>
    <x v="201"/>
  </r>
  <r>
    <s v="Journal"/>
    <x v="13"/>
    <s v="CX"/>
    <s v="Revenue from CX projects"/>
    <d v="2024-08-31T00:00:00"/>
    <x v="0"/>
    <s v="49375"/>
    <s v="889851"/>
    <x v="205"/>
    <x v="205"/>
    <s v="16173717633"/>
    <m/>
    <m/>
    <m/>
    <n v="170.01854520000001"/>
    <x v="8"/>
    <x v="89"/>
    <x v="1"/>
    <n v="0"/>
    <x v="212"/>
  </r>
  <r>
    <s v="Journal"/>
    <x v="4"/>
    <s v="CX"/>
    <s v="Revenue from CX projects"/>
    <d v="2024-08-31T00:00:00"/>
    <x v="0"/>
    <s v="49731"/>
    <s v="891874"/>
    <x v="196"/>
    <x v="196"/>
    <s v="20186694415"/>
    <m/>
    <m/>
    <m/>
    <n v="489.10204345622503"/>
    <x v="8"/>
    <x v="88"/>
    <x v="1"/>
    <n v="0"/>
    <x v="203"/>
  </r>
  <r>
    <s v="Journal"/>
    <x v="4"/>
    <s v="CX"/>
    <s v="Revenue from CX projects"/>
    <d v="2024-08-31T00:00:00"/>
    <x v="0"/>
    <s v="49737"/>
    <s v="891577"/>
    <x v="196"/>
    <x v="196"/>
    <s v="20186694415"/>
    <m/>
    <m/>
    <m/>
    <n v="54.346112998358798"/>
    <x v="8"/>
    <x v="88"/>
    <x v="1"/>
    <n v="0"/>
    <x v="203"/>
  </r>
  <r>
    <s v="Journal"/>
    <x v="4"/>
    <s v="CX"/>
    <s v="Revenue from CX projects"/>
    <d v="2024-08-31T00:00:00"/>
    <x v="0"/>
    <s v="49664"/>
    <s v="891390"/>
    <x v="196"/>
    <x v="196"/>
    <s v="20186694415"/>
    <m/>
    <m/>
    <m/>
    <n v="135.85879573139493"/>
    <x v="8"/>
    <x v="88"/>
    <x v="1"/>
    <n v="0"/>
    <x v="203"/>
  </r>
  <r>
    <s v="Journal"/>
    <x v="13"/>
    <s v="CX"/>
    <s v="Revenue from CX projects"/>
    <d v="2024-08-31T00:00:00"/>
    <x v="0"/>
    <s v="51495"/>
    <s v="895462"/>
    <x v="191"/>
    <x v="191"/>
    <m/>
    <m/>
    <m/>
    <m/>
    <n v="180.98748359999999"/>
    <x v="8"/>
    <x v="84"/>
    <x v="1"/>
    <n v="0"/>
    <x v="198"/>
  </r>
  <r>
    <s v="Journal"/>
    <x v="13"/>
    <s v="CX"/>
    <s v="Revenue from CX projects"/>
    <d v="2024-08-31T00:00:00"/>
    <x v="0"/>
    <s v="49729"/>
    <s v="891502"/>
    <x v="200"/>
    <x v="200"/>
    <m/>
    <m/>
    <m/>
    <m/>
    <n v="361.97496719999998"/>
    <x v="8"/>
    <x v="90"/>
    <x v="1"/>
    <n v="0"/>
    <x v="207"/>
  </r>
  <r>
    <s v="Journal"/>
    <x v="4"/>
    <s v="CX"/>
    <s v="Revenue from CX projects"/>
    <d v="2024-08-31T00:00:00"/>
    <x v="0"/>
    <s v="49469"/>
    <s v="889935"/>
    <x v="198"/>
    <x v="198"/>
    <m/>
    <m/>
    <m/>
    <m/>
    <n v="347.80733907209384"/>
    <x v="8"/>
    <x v="24"/>
    <x v="1"/>
    <n v="0"/>
    <x v="205"/>
  </r>
  <r>
    <s v="Journal"/>
    <x v="4"/>
    <s v="CX"/>
    <s v="Revenue from CX projects"/>
    <d v="2024-08-31T00:00:00"/>
    <x v="0"/>
    <s v="49461"/>
    <s v="890129"/>
    <x v="198"/>
    <x v="198"/>
    <m/>
    <m/>
    <m/>
    <m/>
    <n v="347.80733907209384"/>
    <x v="8"/>
    <x v="24"/>
    <x v="1"/>
    <n v="0"/>
    <x v="205"/>
  </r>
  <r>
    <s v="Journal"/>
    <x v="4"/>
    <s v="CX"/>
    <s v="Revenue from CX projects"/>
    <d v="2024-08-31T00:00:00"/>
    <x v="0"/>
    <s v="49459"/>
    <s v="890127"/>
    <x v="198"/>
    <x v="198"/>
    <m/>
    <m/>
    <m/>
    <m/>
    <n v="347.80733907209384"/>
    <x v="8"/>
    <x v="24"/>
    <x v="1"/>
    <n v="0"/>
    <x v="205"/>
  </r>
  <r>
    <s v="Journal"/>
    <x v="13"/>
    <s v="CX"/>
    <s v="Revenue from CX projects"/>
    <d v="2024-08-31T00:00:00"/>
    <x v="0"/>
    <s v="49382"/>
    <s v="889858"/>
    <x v="195"/>
    <x v="195"/>
    <s v="8897859619"/>
    <m/>
    <m/>
    <m/>
    <n v="117.31279618799999"/>
    <x v="8"/>
    <x v="87"/>
    <x v="1"/>
    <n v="0"/>
    <x v="202"/>
  </r>
  <r>
    <s v="Journal"/>
    <x v="13"/>
    <s v="CX"/>
    <s v="Revenue from CX projects"/>
    <d v="2024-08-31T00:00:00"/>
    <x v="0"/>
    <s v="49512"/>
    <s v="890160"/>
    <x v="193"/>
    <x v="193"/>
    <s v="12649095808"/>
    <m/>
    <m/>
    <m/>
    <n v="68.555864999999997"/>
    <x v="8"/>
    <x v="85"/>
    <x v="1"/>
    <n v="0"/>
    <x v="200"/>
  </r>
  <r>
    <s v="Journal"/>
    <x v="13"/>
    <s v="CX"/>
    <s v="Revenue from CX projects"/>
    <d v="2024-08-31T00:00:00"/>
    <x v="0"/>
    <s v="51493"/>
    <s v="895564"/>
    <x v="191"/>
    <x v="191"/>
    <m/>
    <m/>
    <m/>
    <m/>
    <n v="90.493741799999995"/>
    <x v="8"/>
    <x v="84"/>
    <x v="1"/>
    <n v="0"/>
    <x v="198"/>
  </r>
  <r>
    <s v="Journal"/>
    <x v="13"/>
    <s v="CX"/>
    <s v="Revenue from CX projects"/>
    <d v="2024-08-31T00:00:00"/>
    <x v="0"/>
    <s v="49470"/>
    <s v="889936"/>
    <x v="195"/>
    <x v="195"/>
    <s v="8897859619"/>
    <m/>
    <m/>
    <m/>
    <n v="127.5139089"/>
    <x v="8"/>
    <x v="87"/>
    <x v="1"/>
    <n v="0"/>
    <x v="202"/>
  </r>
  <r>
    <s v="Journal"/>
    <x v="13"/>
    <s v="CX"/>
    <s v="Revenue from CX projects"/>
    <d v="2024-08-31T00:00:00"/>
    <x v="0"/>
    <s v="49476"/>
    <s v="889942"/>
    <x v="195"/>
    <x v="195"/>
    <s v="8897859619"/>
    <m/>
    <m/>
    <m/>
    <n v="127.5139089"/>
    <x v="8"/>
    <x v="87"/>
    <x v="1"/>
    <n v="0"/>
    <x v="202"/>
  </r>
  <r>
    <s v="Journal"/>
    <x v="13"/>
    <s v="CX"/>
    <s v="Revenue from CX projects"/>
    <d v="2024-08-31T00:00:00"/>
    <x v="0"/>
    <s v="49426"/>
    <s v="889902"/>
    <x v="195"/>
    <x v="195"/>
    <s v="8897859619"/>
    <m/>
    <m/>
    <m/>
    <n v="193.821141528"/>
    <x v="8"/>
    <x v="87"/>
    <x v="1"/>
    <n v="0"/>
    <x v="202"/>
  </r>
  <r>
    <s v="Journal"/>
    <x v="13"/>
    <s v="CX"/>
    <s v="Revenue from CX projects"/>
    <d v="2024-08-31T00:00:00"/>
    <x v="0"/>
    <s v="49666"/>
    <s v="891474"/>
    <x v="219"/>
    <x v="219"/>
    <m/>
    <m/>
    <m/>
    <m/>
    <n v="3510.0602880000001"/>
    <x v="8"/>
    <x v="91"/>
    <x v="1"/>
    <n v="0"/>
    <x v="226"/>
  </r>
  <r>
    <s v="Journal"/>
    <x v="13"/>
    <s v="CX"/>
    <s v="Revenue from CX projects"/>
    <d v="2024-08-31T00:00:00"/>
    <x v="0"/>
    <s v="51486"/>
    <s v="895459"/>
    <x v="220"/>
    <x v="220"/>
    <m/>
    <m/>
    <m/>
    <m/>
    <n v="3290.6815200000001"/>
    <x v="8"/>
    <x v="84"/>
    <x v="1"/>
    <n v="0"/>
    <x v="227"/>
  </r>
  <r>
    <s v="Journal"/>
    <x v="4"/>
    <s v="CX"/>
    <s v="Revenue from CX projects"/>
    <d v="2024-08-31T00:00:00"/>
    <x v="0"/>
    <s v="49598"/>
    <s v="890346"/>
    <x v="194"/>
    <x v="194"/>
    <s v="15951609682"/>
    <m/>
    <m/>
    <m/>
    <n v="272.4441090870219"/>
    <x v="8"/>
    <x v="86"/>
    <x v="1"/>
    <n v="0"/>
    <x v="201"/>
  </r>
  <r>
    <s v="Journal"/>
    <x v="13"/>
    <s v="CX"/>
    <s v="Revenue from CX projects"/>
    <d v="2024-08-31T00:00:00"/>
    <x v="0"/>
    <s v="49369"/>
    <s v="889845"/>
    <x v="205"/>
    <x v="205"/>
    <s v="16173717633"/>
    <m/>
    <m/>
    <m/>
    <n v="148.08066840000001"/>
    <x v="8"/>
    <x v="89"/>
    <x v="1"/>
    <n v="0"/>
    <x v="212"/>
  </r>
  <r>
    <s v="Journal"/>
    <x v="4"/>
    <s v="CX"/>
    <s v="Revenue from proprietary licenses"/>
    <d v="2024-08-31T00:00:00"/>
    <x v="0"/>
    <s v="45605"/>
    <s v="818940"/>
    <x v="221"/>
    <x v="221"/>
    <s v="15483828513"/>
    <m/>
    <m/>
    <m/>
    <n v="1272.4956188424503"/>
    <x v="8"/>
    <x v="88"/>
    <x v="1"/>
    <n v="0"/>
    <x v="228"/>
  </r>
  <r>
    <s v="Journal"/>
    <x v="14"/>
    <s v="CX"/>
    <s v="Revenue from proprietary licenses"/>
    <d v="2024-08-31T00:00:00"/>
    <x v="0"/>
    <s v="49706"/>
    <s v="891490"/>
    <x v="222"/>
    <x v="222"/>
    <m/>
    <m/>
    <m/>
    <m/>
    <n v="218.58248091389595"/>
    <x v="8"/>
    <x v="101"/>
    <x v="1"/>
    <n v="0"/>
    <x v="229"/>
  </r>
  <r>
    <s v="Journal"/>
    <x v="4"/>
    <s v="CX"/>
    <s v="Revenue from proprietary licenses"/>
    <d v="2024-08-31T00:00:00"/>
    <x v="0"/>
    <s v="51514"/>
    <s v="895753"/>
    <x v="223"/>
    <x v="223"/>
    <m/>
    <m/>
    <m/>
    <m/>
    <n v="1615.5286992410192"/>
    <x v="8"/>
    <x v="102"/>
    <x v="1"/>
    <n v="0"/>
    <x v="230"/>
  </r>
  <r>
    <s v="Journal"/>
    <x v="14"/>
    <s v="CX"/>
    <s v="Revenue from proprietary licenses"/>
    <d v="2024-08-31T00:00:00"/>
    <x v="0"/>
    <s v="49346"/>
    <s v="889832"/>
    <x v="224"/>
    <x v="224"/>
    <s v="12761031697"/>
    <m/>
    <m/>
    <m/>
    <n v="932.36960252853385"/>
    <x v="8"/>
    <x v="97"/>
    <x v="1"/>
    <n v="0"/>
    <x v="231"/>
  </r>
  <r>
    <s v="Journal"/>
    <x v="13"/>
    <s v="CX"/>
    <s v="Revenue from proprietary licenses"/>
    <d v="2024-08-31T00:00:00"/>
    <x v="0"/>
    <s v="41006"/>
    <s v="731599"/>
    <x v="225"/>
    <x v="225"/>
    <m/>
    <m/>
    <m/>
    <m/>
    <n v="577.7559234048"/>
    <x v="8"/>
    <x v="103"/>
    <x v="1"/>
    <n v="0"/>
    <x v="232"/>
  </r>
  <r>
    <s v="Journal"/>
    <x v="14"/>
    <s v="CX"/>
    <s v="Revenue from proprietary licenses"/>
    <d v="2024-08-31T00:00:00"/>
    <x v="0"/>
    <s v="27730"/>
    <s v="526598"/>
    <x v="226"/>
    <x v="226"/>
    <s v="12561338483"/>
    <m/>
    <m/>
    <m/>
    <n v="1556.5499163069994"/>
    <x v="8"/>
    <x v="96"/>
    <x v="1"/>
    <n v="0"/>
    <x v="233"/>
  </r>
  <r>
    <s v="Journal"/>
    <x v="4"/>
    <s v="CX"/>
    <s v="Revenue from proprietary licenses"/>
    <d v="2024-08-31T00:00:00"/>
    <x v="0"/>
    <s v="40991"/>
    <s v="731785"/>
    <x v="227"/>
    <x v="227"/>
    <s v="12776088900"/>
    <m/>
    <m/>
    <m/>
    <n v="1478.9823064724046"/>
    <x v="8"/>
    <x v="83"/>
    <x v="1"/>
    <n v="0"/>
    <x v="234"/>
  </r>
  <r>
    <s v="Journal"/>
    <x v="14"/>
    <s v="CX"/>
    <s v="Revenue from proprietary licenses"/>
    <d v="2024-08-31T00:00:00"/>
    <x v="0"/>
    <s v="49338"/>
    <s v="889824"/>
    <x v="228"/>
    <x v="228"/>
    <m/>
    <m/>
    <m/>
    <m/>
    <n v="1229.921911005285"/>
    <x v="8"/>
    <x v="94"/>
    <x v="1"/>
    <n v="0"/>
    <x v="235"/>
  </r>
  <r>
    <s v="Journal"/>
    <x v="4"/>
    <s v="CX"/>
    <s v="Revenue from proprietary licenses"/>
    <d v="2024-08-31T00:00:00"/>
    <x v="0"/>
    <s v="49586"/>
    <s v="890337"/>
    <x v="229"/>
    <x v="229"/>
    <s v="19562630954"/>
    <m/>
    <m/>
    <m/>
    <n v="1235.1188817815116"/>
    <x v="8"/>
    <x v="88"/>
    <x v="1"/>
    <n v="0"/>
    <x v="236"/>
  </r>
  <r>
    <s v="Journal"/>
    <x v="13"/>
    <s v="CX"/>
    <s v="Revenue from proprietary licenses"/>
    <d v="2024-08-31T00:00:00"/>
    <x v="0"/>
    <s v="49518"/>
    <s v="889953"/>
    <x v="230"/>
    <x v="230"/>
    <m/>
    <m/>
    <m/>
    <m/>
    <n v="460.69541279999999"/>
    <x v="8"/>
    <x v="85"/>
    <x v="1"/>
    <n v="0"/>
    <x v="237"/>
  </r>
  <r>
    <s v="Journal"/>
    <x v="13"/>
    <s v="CX"/>
    <s v="Revenue from proprietary licenses"/>
    <d v="2024-08-31T00:00:00"/>
    <x v="0"/>
    <s v="33049"/>
    <s v="592948"/>
    <x v="231"/>
    <x v="231"/>
    <m/>
    <m/>
    <m/>
    <m/>
    <n v="701.9462439696"/>
    <x v="8"/>
    <x v="93"/>
    <x v="1"/>
    <n v="0"/>
    <x v="238"/>
  </r>
  <r>
    <s v="Journal"/>
    <x v="13"/>
    <s v="CX"/>
    <s v="Revenue from proprietary licenses"/>
    <d v="2024-08-31T00:00:00"/>
    <x v="0"/>
    <s v="40967"/>
    <s v="731685"/>
    <x v="232"/>
    <x v="232"/>
    <m/>
    <m/>
    <m/>
    <m/>
    <n v="228.51589368719999"/>
    <x v="8"/>
    <x v="90"/>
    <x v="1"/>
    <n v="0"/>
    <x v="239"/>
  </r>
  <r>
    <s v="Journal"/>
    <x v="13"/>
    <s v="CX"/>
    <s v="Revenue from proprietary licenses"/>
    <d v="2024-08-31T00:00:00"/>
    <x v="0"/>
    <s v="33075"/>
    <s v="593049"/>
    <x v="233"/>
    <x v="233"/>
    <s v="12775792989"/>
    <m/>
    <m/>
    <m/>
    <n v="2010.9683836872"/>
    <x v="8"/>
    <x v="90"/>
    <x v="1"/>
    <n v="0"/>
    <x v="240"/>
  </r>
  <r>
    <s v="Journal"/>
    <x v="13"/>
    <s v="CX"/>
    <s v="Revenue from proprietary licenses"/>
    <d v="2024-08-31T00:00:00"/>
    <x v="0"/>
    <s v="45606"/>
    <s v="818941"/>
    <x v="234"/>
    <x v="234"/>
    <s v="13995838308"/>
    <m/>
    <m/>
    <m/>
    <n v="383.91284400000001"/>
    <x v="8"/>
    <x v="104"/>
    <x v="1"/>
    <n v="0"/>
    <x v="241"/>
  </r>
  <r>
    <s v="Journal"/>
    <x v="13"/>
    <s v="CX"/>
    <s v="Revenue from proprietary licenses"/>
    <d v="2024-08-31T00:00:00"/>
    <x v="0"/>
    <s v="27707"/>
    <s v="525997"/>
    <x v="235"/>
    <x v="235"/>
    <m/>
    <m/>
    <m/>
    <m/>
    <n v="100.55225831280001"/>
    <x v="8"/>
    <x v="89"/>
    <x v="1"/>
    <n v="0"/>
    <x v="242"/>
  </r>
  <r>
    <s v="Journal"/>
    <x v="13"/>
    <s v="CX"/>
    <s v="Revenue from proprietary licenses"/>
    <d v="2024-08-31T00:00:00"/>
    <x v="0"/>
    <s v="51523"/>
    <s v="895854"/>
    <x v="236"/>
    <x v="236"/>
    <m/>
    <m/>
    <m/>
    <m/>
    <n v="4387.5753599999998"/>
    <x v="8"/>
    <x v="105"/>
    <x v="1"/>
    <n v="0"/>
    <x v="243"/>
  </r>
  <r>
    <s v="Journal"/>
    <x v="13"/>
    <s v="CX"/>
    <s v="Revenue from proprietary licenses"/>
    <d v="2024-08-31T00:00:00"/>
    <x v="0"/>
    <s v="45690"/>
    <s v="819785"/>
    <x v="237"/>
    <x v="237"/>
    <m/>
    <m/>
    <m/>
    <m/>
    <n v="450.72464779440003"/>
    <x v="8"/>
    <x v="106"/>
    <x v="1"/>
    <n v="0"/>
    <x v="244"/>
  </r>
  <r>
    <s v="Journal"/>
    <x v="14"/>
    <s v="CX"/>
    <s v="Revenue from proprietary licenses"/>
    <d v="2024-08-31T00:00:00"/>
    <x v="0"/>
    <s v="43464"/>
    <s v="755957"/>
    <x v="238"/>
    <x v="238"/>
    <m/>
    <m/>
    <m/>
    <m/>
    <n v="240.76460555267499"/>
    <x v="8"/>
    <x v="94"/>
    <x v="1"/>
    <n v="0"/>
    <x v="245"/>
  </r>
  <r>
    <s v="Journal"/>
    <x v="13"/>
    <s v="CX"/>
    <s v="Revenue from proprietary licenses"/>
    <d v="2024-08-31T00:00:00"/>
    <x v="0"/>
    <s v="27720"/>
    <s v="526006"/>
    <x v="239"/>
    <x v="239"/>
    <s v="13410093568"/>
    <m/>
    <m/>
    <m/>
    <n v="1919.56422"/>
    <x v="8"/>
    <x v="107"/>
    <x v="1"/>
    <n v="0"/>
    <x v="246"/>
  </r>
  <r>
    <s v="Journal"/>
    <x v="14"/>
    <s v="CX"/>
    <s v="Revenue from proprietary licenses"/>
    <d v="2024-08-31T00:00:00"/>
    <x v="0"/>
    <s v="49336"/>
    <s v="889822"/>
    <x v="240"/>
    <x v="240"/>
    <m/>
    <m/>
    <m/>
    <m/>
    <n v="24557.989766372852"/>
    <x v="8"/>
    <x v="94"/>
    <x v="1"/>
    <n v="0"/>
    <x v="247"/>
  </r>
  <r>
    <s v="Journal"/>
    <x v="4"/>
    <s v="CX"/>
    <s v="Revenue from proprietary licenses"/>
    <d v="2024-08-31T00:00:00"/>
    <x v="0"/>
    <s v="40998"/>
    <s v="731882"/>
    <x v="241"/>
    <x v="241"/>
    <m/>
    <m/>
    <m/>
    <m/>
    <n v="389.80265245850762"/>
    <x v="8"/>
    <x v="102"/>
    <x v="1"/>
    <n v="0"/>
    <x v="248"/>
  </r>
  <r>
    <s v="Journal"/>
    <x v="9"/>
    <s v="Insourcing Services"/>
    <s v="Discounts"/>
    <d v="2024-08-01T00:00:00"/>
    <x v="0"/>
    <s v="48506"/>
    <s v="849941"/>
    <x v="74"/>
    <x v="74"/>
    <m/>
    <m/>
    <m/>
    <s v="Amex payment Discount"/>
    <n v="-87.1"/>
    <x v="3"/>
    <x v="9"/>
    <x v="1"/>
    <n v="0"/>
    <x v="91"/>
  </r>
  <r>
    <s v="Journal"/>
    <x v="9"/>
    <s v="Insourcing Services"/>
    <s v="Discounts"/>
    <d v="2024-08-05T00:00:00"/>
    <x v="0"/>
    <s v="48507"/>
    <s v="849942"/>
    <x v="74"/>
    <x v="74"/>
    <m/>
    <m/>
    <m/>
    <s v="Amex payment Discount"/>
    <n v="-317.23"/>
    <x v="3"/>
    <x v="9"/>
    <x v="1"/>
    <n v="0"/>
    <x v="91"/>
  </r>
  <r>
    <s v="Journal"/>
    <x v="9"/>
    <s v="Insourcing Services"/>
    <s v="Discounts"/>
    <d v="2024-08-08T00:00:00"/>
    <x v="0"/>
    <s v="48508"/>
    <s v="849944"/>
    <x v="74"/>
    <x v="74"/>
    <m/>
    <m/>
    <m/>
    <s v="Amex payment Discount"/>
    <n v="-82.8"/>
    <x v="3"/>
    <x v="9"/>
    <x v="1"/>
    <n v="0"/>
    <x v="91"/>
  </r>
  <r>
    <s v="Journal"/>
    <x v="9"/>
    <s v="Insourcing Services"/>
    <s v="Discounts"/>
    <d v="2024-08-10T00:00:00"/>
    <x v="0"/>
    <s v="48509"/>
    <s v="850046"/>
    <x v="74"/>
    <x v="74"/>
    <m/>
    <m/>
    <m/>
    <s v="Amex payment Discount"/>
    <n v="-3835.72"/>
    <x v="3"/>
    <x v="9"/>
    <x v="1"/>
    <n v="0"/>
    <x v="91"/>
  </r>
  <r>
    <s v="Journal"/>
    <x v="9"/>
    <s v="Insourcing Services"/>
    <s v="Discounts"/>
    <d v="2024-08-12T00:00:00"/>
    <x v="0"/>
    <s v="48510"/>
    <s v="850148"/>
    <x v="74"/>
    <x v="74"/>
    <m/>
    <m/>
    <m/>
    <s v="Amex payment Discount"/>
    <n v="-2219.8200000000002"/>
    <x v="3"/>
    <x v="9"/>
    <x v="1"/>
    <n v="0"/>
    <x v="91"/>
  </r>
  <r>
    <s v="Journal"/>
    <x v="9"/>
    <s v="Insourcing Services"/>
    <s v="Discounts"/>
    <d v="2024-08-16T00:00:00"/>
    <x v="0"/>
    <s v="48592"/>
    <s v="854431"/>
    <x v="74"/>
    <x v="74"/>
    <m/>
    <m/>
    <m/>
    <s v="Amex payment Discount"/>
    <n v="-16993.169999999998"/>
    <x v="3"/>
    <x v="9"/>
    <x v="1"/>
    <n v="0"/>
    <x v="91"/>
  </r>
  <r>
    <s v="Journal"/>
    <x v="9"/>
    <s v="Insourcing Services"/>
    <s v="Discounts"/>
    <d v="2024-08-17T00:00:00"/>
    <x v="0"/>
    <s v="48593"/>
    <s v="854433"/>
    <x v="74"/>
    <x v="74"/>
    <m/>
    <m/>
    <m/>
    <s v="Amex payment Discount"/>
    <n v="-348.38"/>
    <x v="3"/>
    <x v="9"/>
    <x v="1"/>
    <n v="0"/>
    <x v="91"/>
  </r>
  <r>
    <s v="Journal"/>
    <x v="9"/>
    <s v="Insourcing Services"/>
    <s v="Discounts"/>
    <d v="2024-08-19T00:00:00"/>
    <x v="0"/>
    <s v="48594"/>
    <s v="854434"/>
    <x v="74"/>
    <x v="74"/>
    <m/>
    <m/>
    <m/>
    <s v="Amex payment Discount"/>
    <n v="-1168.58"/>
    <x v="3"/>
    <x v="9"/>
    <x v="1"/>
    <n v="0"/>
    <x v="91"/>
  </r>
  <r>
    <s v="Journal"/>
    <x v="9"/>
    <s v="Insourcing Services"/>
    <s v="Discounts"/>
    <d v="2024-08-22T00:00:00"/>
    <x v="0"/>
    <s v="48621"/>
    <s v="860402"/>
    <x v="74"/>
    <x v="74"/>
    <m/>
    <m/>
    <m/>
    <s v="Amex payment Discount"/>
    <n v="-82.8"/>
    <x v="3"/>
    <x v="9"/>
    <x v="1"/>
    <n v="0"/>
    <x v="91"/>
  </r>
  <r>
    <s v="Journal"/>
    <x v="9"/>
    <s v="Insourcing Services"/>
    <s v="Discounts"/>
    <d v="2024-08-26T00:00:00"/>
    <x v="0"/>
    <s v="48871"/>
    <s v="873301"/>
    <x v="74"/>
    <x v="74"/>
    <m/>
    <m/>
    <m/>
    <s v="Amex payment Discount"/>
    <n v="-1623.72"/>
    <x v="3"/>
    <x v="9"/>
    <x v="1"/>
    <n v="0"/>
    <x v="91"/>
  </r>
  <r>
    <s v="Journal"/>
    <x v="9"/>
    <s v="Insourcing Services"/>
    <s v="Discounts"/>
    <d v="2024-08-29T00:00:00"/>
    <x v="0"/>
    <s v="49308"/>
    <s v="889361"/>
    <x v="74"/>
    <x v="74"/>
    <m/>
    <m/>
    <m/>
    <s v="Amex payment Discount"/>
    <n v="-2014.08"/>
    <x v="3"/>
    <x v="9"/>
    <x v="1"/>
    <n v="0"/>
    <x v="91"/>
  </r>
  <r>
    <s v="Journal"/>
    <x v="9"/>
    <s v="Data Science"/>
    <s v="Discounts"/>
    <d v="2024-08-31T00:00:00"/>
    <x v="0"/>
    <s v="49623"/>
    <s v="890959"/>
    <x v="242"/>
    <x v="242"/>
    <s v="14229907640"/>
    <m/>
    <m/>
    <s v="Cash Exchange discount reclass"/>
    <n v="-2383.5700000000002"/>
    <x v="2"/>
    <x v="29"/>
    <x v="1"/>
    <n v="0"/>
    <x v="249"/>
  </r>
  <r>
    <s v="Journal"/>
    <x v="9"/>
    <s v="Insourcing Services"/>
    <s v="Discounts"/>
    <d v="2024-08-31T00:00:00"/>
    <x v="0"/>
    <s v="49310"/>
    <s v="889365"/>
    <x v="74"/>
    <x v="74"/>
    <m/>
    <m/>
    <m/>
    <s v="Amex payment Discount"/>
    <n v="-82.8"/>
    <x v="3"/>
    <x v="9"/>
    <x v="1"/>
    <n v="0"/>
    <x v="91"/>
  </r>
  <r>
    <s v="Journal"/>
    <x v="9"/>
    <s v="Insourcing Services"/>
    <s v="Discounts"/>
    <d v="2024-08-31T00:00:00"/>
    <x v="0"/>
    <s v="49623"/>
    <s v="890959"/>
    <x v="73"/>
    <x v="73"/>
    <m/>
    <m/>
    <m/>
    <s v="Cash Exchange discount reclass"/>
    <n v="-3486.28"/>
    <x v="3"/>
    <x v="29"/>
    <x v="1"/>
    <n v="0"/>
    <x v="90"/>
  </r>
  <r>
    <s v="Journal"/>
    <x v="9"/>
    <s v="Insourcing Services"/>
    <s v="Discounts"/>
    <d v="2024-08-31T00:00:00"/>
    <x v="0"/>
    <s v="49623"/>
    <s v="890959"/>
    <x v="79"/>
    <x v="79"/>
    <m/>
    <m/>
    <m/>
    <s v="Cash Exchange discount reclass"/>
    <n v="-2428.7600000000002"/>
    <x v="3"/>
    <x v="54"/>
    <x v="1"/>
    <n v="0"/>
    <x v="96"/>
  </r>
  <r>
    <s v="Journal"/>
    <x v="9"/>
    <s v="Insourcing Services"/>
    <s v="Discounts"/>
    <d v="2024-08-31T00:00:00"/>
    <x v="0"/>
    <s v="49623"/>
    <s v="890959"/>
    <x v="92"/>
    <x v="92"/>
    <m/>
    <m/>
    <m/>
    <s v="Cash Exchange discount reclass"/>
    <n v="-466.8"/>
    <x v="3"/>
    <x v="61"/>
    <x v="1"/>
    <n v="0"/>
    <x v="109"/>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r>
    <m/>
    <x v="15"/>
    <m/>
    <m/>
    <m/>
    <x v="1"/>
    <m/>
    <m/>
    <x v="243"/>
    <x v="0"/>
    <m/>
    <m/>
    <m/>
    <m/>
    <m/>
    <x v="12"/>
    <x v="108"/>
    <x v="2"/>
    <m/>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606D27-76B8-4476-9410-D9721FFE1C2B}" name="PivotTable1" cacheId="209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9:D393" firstHeaderRow="1" firstDataRow="1" firstDataCol="3" rowPageCount="2" colPageCount="1"/>
  <pivotFields count="17">
    <pivotField axis="axisPage" compact="0" outline="0" multipleItemSelectionAllowed="1" showAll="0">
      <items count="16">
        <item x="12"/>
        <item x="11"/>
        <item x="10"/>
        <item x="8"/>
        <item h="1" x="14"/>
        <item h="1" x="13"/>
        <item h="1" x="3"/>
        <item h="1" x="0"/>
        <item h="1" x="7"/>
        <item h="1" x="4"/>
        <item x="2"/>
        <item x="9"/>
        <item x="1"/>
        <item h="1" x="6"/>
        <item h="1" x="5"/>
        <item t="default"/>
      </items>
      <extLst>
        <ext xmlns:x14="http://schemas.microsoft.com/office/spreadsheetml/2009/9/main" uri="{2946ED86-A175-432a-8AC1-64E0C546D7DE}">
          <x14:pivotField fillDownLabels="1"/>
        </ext>
      </extLst>
    </pivotField>
    <pivotField compact="0" outline="0" multipleItemSelectionAllowed="1" showAll="0">
      <extLst>
        <ext xmlns:x14="http://schemas.microsoft.com/office/spreadsheetml/2009/9/main" uri="{2946ED86-A175-432a-8AC1-64E0C546D7DE}">
          <x14:pivotField fillDownLabels="1"/>
        </ext>
      </extLst>
    </pivotField>
    <pivotField axis="axisPage" compact="0" outline="0" multipleItemSelectionAllowed="1" showAll="0">
      <items count="25">
        <item x="12"/>
        <item x="18"/>
        <item x="16"/>
        <item x="13"/>
        <item x="19"/>
        <item x="15"/>
        <item x="10"/>
        <item x="20"/>
        <item x="23"/>
        <item x="14"/>
        <item x="5"/>
        <item x="4"/>
        <item x="7"/>
        <item x="3"/>
        <item x="0"/>
        <item x="1"/>
        <item x="8"/>
        <item x="21"/>
        <item x="9"/>
        <item x="22"/>
        <item x="17"/>
        <item x="2"/>
        <item x="11"/>
        <item x="6"/>
        <item t="default"/>
      </items>
      <extLst>
        <ext xmlns:x14="http://schemas.microsoft.com/office/spreadsheetml/2009/9/main" uri="{2946ED86-A175-432a-8AC1-64E0C546D7DE}">
          <x14:pivotField fillDownLabels="1"/>
        </ext>
      </extLst>
    </pivotField>
    <pivotField compact="0" numFmtId="14" outline="0" showAll="0">
      <extLst>
        <ext xmlns:x14="http://schemas.microsoft.com/office/spreadsheetml/2009/9/main" uri="{2946ED86-A175-432a-8AC1-64E0C546D7DE}">
          <x14:pivotField fillDownLabels="1"/>
        </ext>
      </extLst>
    </pivotField>
    <pivotField compact="0" numFmtId="14"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239">
        <item x="0"/>
        <item x="138"/>
        <item x="132"/>
        <item x="20"/>
        <item x="133"/>
        <item x="130"/>
        <item x="131"/>
        <item x="115"/>
        <item x="183"/>
        <item x="189"/>
        <item x="9"/>
        <item x="8"/>
        <item x="108"/>
        <item x="111"/>
        <item x="116"/>
        <item x="39"/>
        <item x="27"/>
        <item x="31"/>
        <item x="53"/>
        <item x="38"/>
        <item x="121"/>
        <item x="112"/>
        <item x="89"/>
        <item x="93"/>
        <item x="34"/>
        <item x="117"/>
        <item x="149"/>
        <item x="97"/>
        <item x="44"/>
        <item x="18"/>
        <item x="185"/>
        <item x="181"/>
        <item x="86"/>
        <item x="59"/>
        <item x="148"/>
        <item x="179"/>
        <item x="91"/>
        <item x="47"/>
        <item x="180"/>
        <item x="101"/>
        <item x="16"/>
        <item x="45"/>
        <item x="17"/>
        <item x="24"/>
        <item x="83"/>
        <item x="119"/>
        <item x="81"/>
        <item x="120"/>
        <item x="114"/>
        <item x="145"/>
        <item x="102"/>
        <item x="36"/>
        <item x="136"/>
        <item x="87"/>
        <item x="98"/>
        <item x="104"/>
        <item x="90"/>
        <item x="127"/>
        <item x="125"/>
        <item x="14"/>
        <item x="55"/>
        <item x="78"/>
        <item x="143"/>
        <item x="88"/>
        <item x="49"/>
        <item x="15"/>
        <item x="13"/>
        <item x="99"/>
        <item x="170"/>
        <item x="107"/>
        <item x="92"/>
        <item x="182"/>
        <item x="139"/>
        <item x="124"/>
        <item x="40"/>
        <item x="113"/>
        <item x="46"/>
        <item x="218"/>
        <item x="215"/>
        <item x="227"/>
        <item x="237"/>
        <item x="207"/>
        <item x="233"/>
        <item x="226"/>
        <item x="216"/>
        <item x="188"/>
        <item x="213"/>
        <item x="231"/>
        <item x="184"/>
        <item x="70"/>
        <item x="201"/>
        <item x="140"/>
        <item x="28"/>
        <item x="219"/>
        <item x="235"/>
        <item x="214"/>
        <item x="230"/>
        <item x="199"/>
        <item x="208"/>
        <item x="210"/>
        <item x="193"/>
        <item x="205"/>
        <item x="206"/>
        <item x="197"/>
        <item x="225"/>
        <item x="222"/>
        <item x="228"/>
        <item x="209"/>
        <item x="194"/>
        <item x="200"/>
        <item x="234"/>
        <item x="195"/>
        <item x="198"/>
        <item x="229"/>
        <item x="223"/>
        <item x="191"/>
        <item x="203"/>
        <item x="129"/>
        <item x="144"/>
        <item x="135"/>
        <item x="158"/>
        <item x="73"/>
        <item x="118"/>
        <item x="74"/>
        <item x="79"/>
        <item x="71"/>
        <item x="76"/>
        <item x="82"/>
        <item x="95"/>
        <item x="217"/>
        <item x="77"/>
        <item x="3"/>
        <item x="196"/>
        <item x="2"/>
        <item x="54"/>
        <item x="26"/>
        <item x="23"/>
        <item x="75"/>
        <item x="164"/>
        <item x="192"/>
        <item x="103"/>
        <item x="105"/>
        <item x="110"/>
        <item x="202"/>
        <item x="146"/>
        <item x="204"/>
        <item x="68"/>
        <item x="12"/>
        <item x="6"/>
        <item x="25"/>
        <item x="32"/>
        <item x="41"/>
        <item x="232"/>
        <item x="37"/>
        <item x="5"/>
        <item x="4"/>
        <item x="29"/>
        <item x="21"/>
        <item x="52"/>
        <item x="190"/>
        <item x="137"/>
        <item x="67"/>
        <item x="178"/>
        <item x="65"/>
        <item x="142"/>
        <item x="141"/>
        <item x="186"/>
        <item x="147"/>
        <item x="128"/>
        <item x="19"/>
        <item x="187"/>
        <item x="35"/>
        <item x="51"/>
        <item x="96"/>
        <item x="106"/>
        <item x="123"/>
        <item x="168"/>
        <item x="163"/>
        <item x="155"/>
        <item x="169"/>
        <item x="160"/>
        <item x="153"/>
        <item x="11"/>
        <item x="174"/>
        <item x="7"/>
        <item x="10"/>
        <item x="161"/>
        <item x="165"/>
        <item x="156"/>
        <item x="157"/>
        <item x="171"/>
        <item x="177"/>
        <item x="173"/>
        <item x="154"/>
        <item x="176"/>
        <item x="162"/>
        <item x="166"/>
        <item x="175"/>
        <item x="150"/>
        <item x="126"/>
        <item x="159"/>
        <item x="167"/>
        <item x="152"/>
        <item x="48"/>
        <item x="1"/>
        <item x="212"/>
        <item x="33"/>
        <item x="100"/>
        <item x="42"/>
        <item x="50"/>
        <item x="66"/>
        <item x="151"/>
        <item x="238"/>
        <item x="172"/>
        <item x="69"/>
        <item x="64"/>
        <item x="211"/>
        <item x="80"/>
        <item x="236"/>
        <item x="221"/>
        <item x="220"/>
        <item x="122"/>
        <item x="30"/>
        <item x="43"/>
        <item x="134"/>
        <item x="72"/>
        <item x="224"/>
        <item x="22"/>
        <item x="109"/>
        <item x="61"/>
        <item x="63"/>
        <item x="60"/>
        <item x="62"/>
        <item x="56"/>
        <item x="58"/>
        <item x="57"/>
        <item x="84"/>
        <item x="85"/>
        <item x="94"/>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numFmtId="7" outline="0" showAll="0">
      <extLst>
        <ext xmlns:x14="http://schemas.microsoft.com/office/spreadsheetml/2009/9/main" uri="{2946ED86-A175-432a-8AC1-64E0C546D7DE}">
          <x14:pivotField fillDownLabels="1"/>
        </ext>
      </extLst>
    </pivotField>
    <pivotField axis="axisRow" compact="0" outline="0" multipleItemSelectionAllowed="1" showAll="0" defaultSubtotal="0">
      <items count="15">
        <item x="6"/>
        <item x="5"/>
        <item x="11"/>
        <item x="8"/>
        <item x="10"/>
        <item x="4"/>
        <item x="1"/>
        <item x="0"/>
        <item x="3"/>
        <item x="2"/>
        <item x="9"/>
        <item x="7"/>
        <item m="1" x="13"/>
        <item m="1" x="14"/>
        <item m="1" x="12"/>
      </items>
      <extLst>
        <ext xmlns:x14="http://schemas.microsoft.com/office/spreadsheetml/2009/9/main" uri="{2946ED86-A175-432a-8AC1-64E0C546D7DE}">
          <x14:pivotField fillDownLabels="1"/>
        </ext>
      </extLst>
    </pivotField>
    <pivotField axis="axisRow" compact="0" outline="0" showAll="0" sortType="ascending">
      <items count="114">
        <item x="32"/>
        <item x="22"/>
        <item x="36"/>
        <item x="84"/>
        <item x="90"/>
        <item x="12"/>
        <item x="21"/>
        <item x="67"/>
        <item x="99"/>
        <item x="62"/>
        <item x="52"/>
        <item x="63"/>
        <item x="92"/>
        <item x="86"/>
        <item x="95"/>
        <item x="10"/>
        <item x="33"/>
        <item x="55"/>
        <item x="14"/>
        <item x="70"/>
        <item x="98"/>
        <item x="56"/>
        <item x="34"/>
        <item x="20"/>
        <item x="40"/>
        <item x="1"/>
        <item x="88"/>
        <item x="79"/>
        <item x="61"/>
        <item x="18"/>
        <item x="29"/>
        <item x="43"/>
        <item x="53"/>
        <item x="51"/>
        <item x="60"/>
        <item x="0"/>
        <item x="13"/>
        <item x="77"/>
        <item x="93"/>
        <item x="6"/>
        <item x="58"/>
        <item x="37"/>
        <item x="57"/>
        <item x="89"/>
        <item x="38"/>
        <item x="102"/>
        <item x="7"/>
        <item x="82"/>
        <item m="1" x="110"/>
        <item x="83"/>
        <item x="41"/>
        <item x="47"/>
        <item x="107"/>
        <item x="50"/>
        <item x="96"/>
        <item x="9"/>
        <item x="69"/>
        <item x="85"/>
        <item x="19"/>
        <item x="64"/>
        <item x="49"/>
        <item x="28"/>
        <item x="101"/>
        <item x="109"/>
        <item x="8"/>
        <item x="106"/>
        <item x="97"/>
        <item x="75"/>
        <item x="39"/>
        <item x="30"/>
        <item x="31"/>
        <item x="94"/>
        <item x="65"/>
        <item x="104"/>
        <item x="15"/>
        <item x="87"/>
        <item x="5"/>
        <item m="1" x="112"/>
        <item x="54"/>
        <item x="46"/>
        <item x="100"/>
        <item x="45"/>
        <item x="11"/>
        <item x="105"/>
        <item x="44"/>
        <item x="27"/>
        <item x="78"/>
        <item x="66"/>
        <item x="48"/>
        <item x="26"/>
        <item x="108"/>
        <item x="72"/>
        <item x="71"/>
        <item x="103"/>
        <item x="80"/>
        <item x="68"/>
        <item x="24"/>
        <item x="74"/>
        <item x="81"/>
        <item x="91"/>
        <item x="76"/>
        <item x="73"/>
        <item x="4"/>
        <item x="35"/>
        <item x="25"/>
        <item x="16"/>
        <item x="42"/>
        <item x="17"/>
        <item x="23"/>
        <item x="59"/>
        <item x="3"/>
        <item x="2"/>
        <item m="1" x="11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3">
    <field x="14"/>
    <field x="6"/>
    <field x="13"/>
  </rowFields>
  <rowItems count="374">
    <i>
      <x/>
      <x v="56"/>
      <x v="9"/>
    </i>
    <i r="1">
      <x v="57"/>
      <x v="1"/>
    </i>
    <i r="1">
      <x v="58"/>
      <x v="1"/>
    </i>
    <i r="1">
      <x v="59"/>
      <x v="6"/>
    </i>
    <i r="1">
      <x v="60"/>
      <x v="1"/>
    </i>
    <i r="2">
      <x v="2"/>
    </i>
    <i r="2">
      <x v="5"/>
    </i>
    <i r="2">
      <x v="6"/>
    </i>
    <i r="1">
      <x v="61"/>
      <x v="3"/>
    </i>
    <i r="1">
      <x v="62"/>
      <x v="1"/>
    </i>
    <i t="default">
      <x/>
    </i>
    <i>
      <x v="1"/>
      <x/>
      <x v="5"/>
    </i>
    <i t="default">
      <x v="1"/>
    </i>
    <i>
      <x v="2"/>
      <x v="227"/>
      <x v="3"/>
    </i>
    <i r="2">
      <x v="5"/>
    </i>
    <i r="2">
      <x v="6"/>
    </i>
    <i t="default">
      <x v="2"/>
    </i>
    <i>
      <x v="5"/>
      <x/>
      <x v="3"/>
    </i>
    <i r="2">
      <x v="9"/>
    </i>
    <i r="1">
      <x v="236"/>
      <x v="9"/>
    </i>
    <i t="default">
      <x v="5"/>
    </i>
    <i>
      <x v="6"/>
      <x/>
      <x v="3"/>
    </i>
    <i r="2">
      <x v="5"/>
    </i>
    <i r="1">
      <x v="46"/>
      <x v="2"/>
    </i>
    <i r="2">
      <x v="3"/>
    </i>
    <i t="default">
      <x v="6"/>
    </i>
    <i>
      <x v="7"/>
      <x v="69"/>
      <x v="4"/>
    </i>
    <i t="default">
      <x v="7"/>
    </i>
    <i>
      <x v="9"/>
      <x v="54"/>
      <x v="9"/>
    </i>
    <i t="default">
      <x v="9"/>
    </i>
    <i>
      <x v="11"/>
      <x v="67"/>
      <x v="9"/>
    </i>
    <i r="1">
      <x v="207"/>
      <x v="9"/>
    </i>
    <i t="default">
      <x v="11"/>
    </i>
    <i>
      <x v="15"/>
      <x/>
      <x/>
    </i>
    <i r="2">
      <x v="1"/>
    </i>
    <i r="2">
      <x v="3"/>
    </i>
    <i r="2">
      <x v="5"/>
    </i>
    <i r="2">
      <x v="6"/>
    </i>
    <i t="default">
      <x v="15"/>
    </i>
    <i>
      <x v="16"/>
      <x v="65"/>
      <x v="6"/>
    </i>
    <i t="default">
      <x v="16"/>
    </i>
    <i>
      <x v="17"/>
      <x v="127"/>
      <x v="3"/>
    </i>
    <i r="2">
      <x v="5"/>
    </i>
    <i t="default">
      <x v="17"/>
    </i>
    <i>
      <x v="18"/>
      <x/>
      <x v="8"/>
    </i>
    <i r="1">
      <x v="215"/>
      <x v="3"/>
    </i>
    <i r="2">
      <x v="8"/>
    </i>
    <i t="default">
      <x v="18"/>
    </i>
    <i>
      <x v="19"/>
      <x v="45"/>
      <x v="1"/>
    </i>
    <i r="2">
      <x v="2"/>
    </i>
    <i t="default">
      <x v="19"/>
    </i>
    <i>
      <x v="21"/>
      <x v="237"/>
      <x v="9"/>
    </i>
    <i t="default">
      <x v="21"/>
    </i>
    <i>
      <x v="23"/>
      <x/>
      <x v="3"/>
    </i>
    <i r="2">
      <x v="5"/>
    </i>
    <i r="1">
      <x v="44"/>
      <x v="1"/>
    </i>
    <i r="2">
      <x v="3"/>
    </i>
    <i r="2">
      <x v="5"/>
    </i>
    <i r="2">
      <x v="6"/>
    </i>
    <i t="default">
      <x v="23"/>
    </i>
    <i>
      <x v="24"/>
      <x v="171"/>
      <x v="5"/>
    </i>
    <i r="2">
      <x v="6"/>
    </i>
    <i r="1">
      <x v="172"/>
      <x v="5"/>
    </i>
    <i r="2">
      <x v="6"/>
    </i>
    <i t="default">
      <x v="24"/>
    </i>
    <i>
      <x v="25"/>
      <x/>
      <x v="5"/>
    </i>
    <i r="2">
      <x v="6"/>
    </i>
    <i r="2">
      <x v="8"/>
    </i>
    <i r="1">
      <x v="27"/>
      <x v="9"/>
    </i>
    <i r="1">
      <x v="28"/>
      <x v="2"/>
    </i>
    <i r="2">
      <x v="3"/>
    </i>
    <i r="2">
      <x v="5"/>
    </i>
    <i r="2">
      <x v="6"/>
    </i>
    <i r="1">
      <x v="29"/>
      <x v="3"/>
    </i>
    <i r="2">
      <x v="6"/>
    </i>
    <i r="1">
      <x v="30"/>
      <x v="5"/>
    </i>
    <i r="1">
      <x v="31"/>
      <x v="5"/>
    </i>
    <i r="1">
      <x v="32"/>
      <x v="6"/>
    </i>
    <i r="2">
      <x v="9"/>
    </i>
    <i r="1">
      <x v="33"/>
      <x v="2"/>
    </i>
    <i r="2">
      <x v="3"/>
    </i>
    <i r="2">
      <x v="8"/>
    </i>
    <i r="1">
      <x v="34"/>
      <x v="1"/>
    </i>
    <i r="1">
      <x v="35"/>
      <x v="5"/>
    </i>
    <i r="1">
      <x v="36"/>
      <x v="9"/>
    </i>
    <i r="1">
      <x v="37"/>
      <x v="1"/>
    </i>
    <i r="2">
      <x v="3"/>
    </i>
    <i r="2">
      <x v="5"/>
    </i>
    <i r="2">
      <x v="6"/>
    </i>
    <i r="1">
      <x v="38"/>
      <x v="5"/>
    </i>
    <i t="default">
      <x v="25"/>
    </i>
    <i>
      <x v="28"/>
      <x v="173"/>
      <x v="9"/>
    </i>
    <i r="1">
      <x v="212"/>
      <x v="9"/>
    </i>
    <i t="default">
      <x v="28"/>
    </i>
    <i>
      <x v="29"/>
      <x/>
      <x v="5"/>
    </i>
    <i r="1">
      <x v="130"/>
      <x v="2"/>
    </i>
    <i r="2">
      <x v="3"/>
    </i>
    <i r="2">
      <x v="5"/>
    </i>
    <i t="default">
      <x v="29"/>
    </i>
    <i>
      <x v="30"/>
      <x v="10"/>
      <x v="2"/>
    </i>
    <i r="2">
      <x v="6"/>
    </i>
    <i r="1">
      <x v="11"/>
      <x v="2"/>
    </i>
    <i r="2">
      <x v="6"/>
    </i>
    <i r="1">
      <x v="12"/>
      <x v="4"/>
    </i>
    <i r="1">
      <x v="13"/>
      <x v="4"/>
    </i>
    <i r="1">
      <x v="14"/>
      <x v="1"/>
    </i>
    <i r="2">
      <x v="2"/>
    </i>
    <i t="default">
      <x v="30"/>
    </i>
    <i>
      <x v="32"/>
      <x v="225"/>
      <x v="3"/>
    </i>
    <i r="2">
      <x v="5"/>
    </i>
    <i t="default">
      <x v="32"/>
    </i>
    <i>
      <x v="34"/>
      <x v="128"/>
      <x v="9"/>
    </i>
    <i t="default">
      <x v="34"/>
    </i>
    <i>
      <x v="35"/>
      <x/>
      <x v="1"/>
    </i>
    <i r="2">
      <x v="5"/>
    </i>
    <i r="2">
      <x v="6"/>
    </i>
    <i r="1">
      <x v="153"/>
      <x v="5"/>
    </i>
    <i r="2">
      <x v="6"/>
    </i>
    <i r="1">
      <x v="154"/>
      <x v="6"/>
    </i>
    <i r="1">
      <x v="155"/>
      <x v="5"/>
    </i>
    <i r="2">
      <x v="6"/>
    </i>
    <i r="1">
      <x v="156"/>
      <x v="5"/>
    </i>
    <i r="2">
      <x v="6"/>
    </i>
    <i t="default">
      <x v="35"/>
    </i>
    <i>
      <x v="36"/>
      <x/>
      <x v="8"/>
    </i>
    <i r="1">
      <x v="223"/>
      <x v="6"/>
    </i>
    <i r="1">
      <x v="224"/>
      <x v="1"/>
    </i>
    <i t="default">
      <x v="36"/>
    </i>
    <i>
      <x v="37"/>
      <x v="177"/>
      <x v="5"/>
    </i>
    <i r="1">
      <x v="178"/>
      <x v="5"/>
    </i>
    <i r="1">
      <x v="179"/>
      <x v="5"/>
    </i>
    <i r="1">
      <x v="180"/>
      <x v="5"/>
    </i>
    <i r="1">
      <x v="181"/>
      <x v="5"/>
    </i>
    <i t="default">
      <x v="37"/>
    </i>
    <i>
      <x v="39"/>
      <x/>
      <x v="1"/>
    </i>
    <i r="2">
      <x v="6"/>
    </i>
    <i r="1">
      <x v="50"/>
      <x v="9"/>
    </i>
    <i r="1">
      <x v="51"/>
      <x v="1"/>
    </i>
    <i r="2">
      <x v="5"/>
    </i>
    <i r="2">
      <x v="6"/>
    </i>
    <i r="1">
      <x v="52"/>
      <x v="1"/>
    </i>
    <i t="default">
      <x v="39"/>
    </i>
    <i>
      <x v="40"/>
      <x v="63"/>
      <x v="9"/>
    </i>
    <i t="default">
      <x v="40"/>
    </i>
    <i>
      <x v="41"/>
      <x v="149"/>
      <x v="6"/>
    </i>
    <i r="1">
      <x v="150"/>
      <x v="2"/>
    </i>
    <i r="2">
      <x v="6"/>
    </i>
    <i t="default">
      <x v="41"/>
    </i>
    <i>
      <x v="42"/>
      <x v="53"/>
      <x v="9"/>
    </i>
    <i t="default">
      <x v="42"/>
    </i>
    <i>
      <x v="44"/>
      <x v="15"/>
      <x v="5"/>
    </i>
    <i r="2">
      <x v="6"/>
    </i>
    <i r="1">
      <x v="16"/>
      <x v="6"/>
    </i>
    <i r="1">
      <x v="17"/>
      <x v="6"/>
    </i>
    <i t="default">
      <x v="44"/>
    </i>
    <i>
      <x v="46"/>
      <x/>
      <x v="5"/>
    </i>
    <i r="2">
      <x v="6"/>
    </i>
    <i r="1">
      <x v="134"/>
      <x v="5"/>
    </i>
    <i r="2">
      <x v="6"/>
    </i>
    <i r="1">
      <x v="135"/>
      <x v="5"/>
    </i>
    <i r="2">
      <x v="6"/>
    </i>
    <i r="2">
      <x v="11"/>
    </i>
    <i r="1">
      <x v="136"/>
      <x v="2"/>
    </i>
    <i r="2">
      <x v="5"/>
    </i>
    <i r="2">
      <x v="6"/>
    </i>
    <i r="2">
      <x v="11"/>
    </i>
    <i r="1">
      <x v="137"/>
      <x v="2"/>
    </i>
    <i r="2">
      <x v="3"/>
    </i>
    <i r="2">
      <x v="5"/>
    </i>
    <i r="2">
      <x v="11"/>
    </i>
    <i r="1">
      <x v="138"/>
      <x v="5"/>
    </i>
    <i t="default">
      <x v="46"/>
    </i>
    <i>
      <x v="47"/>
      <x v="213"/>
      <x v="5"/>
    </i>
    <i t="default">
      <x v="47"/>
    </i>
    <i>
      <x v="49"/>
      <x v="183"/>
      <x v="5"/>
    </i>
    <i t="default">
      <x v="49"/>
    </i>
    <i>
      <x v="55"/>
      <x/>
      <x v="5"/>
    </i>
    <i r="2">
      <x v="6"/>
    </i>
    <i r="1">
      <x v="170"/>
      <x v="5"/>
    </i>
    <i t="default">
      <x v="55"/>
    </i>
    <i>
      <x v="56"/>
      <x v="47"/>
      <x v="1"/>
    </i>
    <i r="2">
      <x v="2"/>
    </i>
    <i r="1">
      <x v="48"/>
      <x v="1"/>
    </i>
    <i r="2">
      <x v="2"/>
    </i>
    <i t="default">
      <x v="56"/>
    </i>
    <i>
      <x v="58"/>
      <x/>
      <x/>
    </i>
    <i r="2">
      <x v="1"/>
    </i>
    <i r="2">
      <x v="5"/>
    </i>
    <i t="default">
      <x v="58"/>
    </i>
    <i>
      <x v="59"/>
      <x v="55"/>
      <x v="9"/>
    </i>
    <i t="default">
      <x v="59"/>
    </i>
    <i>
      <x v="61"/>
      <x v="184"/>
      <x v="6"/>
    </i>
    <i r="1">
      <x v="185"/>
      <x v="6"/>
    </i>
    <i t="default">
      <x v="61"/>
    </i>
    <i>
      <x v="64"/>
      <x/>
      <x v="5"/>
    </i>
    <i r="2">
      <x v="6"/>
    </i>
    <i r="1">
      <x v="19"/>
      <x v="1"/>
    </i>
    <i r="2">
      <x v="2"/>
    </i>
    <i r="2">
      <x v="6"/>
    </i>
    <i r="1">
      <x v="20"/>
      <x v="1"/>
    </i>
    <i r="2">
      <x v="2"/>
    </i>
    <i r="1">
      <x v="21"/>
      <x v="1"/>
    </i>
    <i r="2">
      <x v="2"/>
    </i>
    <i r="1">
      <x v="22"/>
      <x v="1"/>
    </i>
    <i r="2">
      <x v="2"/>
    </i>
    <i r="2">
      <x v="5"/>
    </i>
    <i r="2">
      <x v="9"/>
    </i>
    <i r="1">
      <x v="23"/>
      <x v="1"/>
    </i>
    <i r="2">
      <x v="2"/>
    </i>
    <i r="2">
      <x v="9"/>
    </i>
    <i r="1">
      <x v="24"/>
      <x v="2"/>
    </i>
    <i r="2">
      <x v="5"/>
    </i>
    <i r="2">
      <x v="6"/>
    </i>
    <i r="1">
      <x v="25"/>
      <x v="1"/>
    </i>
    <i r="2">
      <x v="2"/>
    </i>
    <i r="1">
      <x v="26"/>
      <x v="1"/>
    </i>
    <i t="default">
      <x v="64"/>
    </i>
    <i>
      <x v="67"/>
      <x v="211"/>
      <x v="5"/>
    </i>
    <i t="default">
      <x v="67"/>
    </i>
    <i>
      <x v="68"/>
      <x v="91"/>
      <x v="1"/>
    </i>
    <i r="1">
      <x v="92"/>
      <x v="6"/>
    </i>
    <i t="default">
      <x v="68"/>
    </i>
    <i>
      <x v="69"/>
      <x v="151"/>
      <x v="1"/>
    </i>
    <i r="2">
      <x v="5"/>
    </i>
    <i r="2">
      <x v="6"/>
    </i>
    <i r="1">
      <x v="182"/>
      <x v="1"/>
    </i>
    <i r="2">
      <x v="5"/>
    </i>
    <i r="2">
      <x v="6"/>
    </i>
    <i r="1">
      <x v="238"/>
      <x v="9"/>
    </i>
    <i t="default">
      <x v="69"/>
    </i>
    <i>
      <x v="70"/>
      <x v="66"/>
      <x v="6"/>
    </i>
    <i t="default">
      <x v="70"/>
    </i>
    <i>
      <x v="72"/>
      <x v="141"/>
      <x v="4"/>
    </i>
    <i r="1">
      <x v="142"/>
      <x v="4"/>
    </i>
    <i t="default">
      <x v="72"/>
    </i>
    <i>
      <x v="74"/>
      <x/>
      <x v="5"/>
    </i>
    <i r="1">
      <x v="221"/>
      <x v="5"/>
    </i>
    <i r="2">
      <x v="11"/>
    </i>
    <i r="1">
      <x v="222"/>
      <x v="6"/>
    </i>
    <i t="default">
      <x v="74"/>
    </i>
    <i>
      <x v="76"/>
      <x/>
      <x v="5"/>
    </i>
    <i r="2">
      <x v="6"/>
    </i>
    <i r="1">
      <x v="75"/>
      <x v="2"/>
    </i>
    <i r="2">
      <x v="5"/>
    </i>
    <i r="1">
      <x v="76"/>
      <x v="5"/>
    </i>
    <i r="2">
      <x v="6"/>
    </i>
    <i t="default">
      <x v="76"/>
    </i>
    <i>
      <x v="78"/>
      <x v="217"/>
      <x v="3"/>
    </i>
    <i t="default">
      <x v="78"/>
    </i>
    <i>
      <x v="82"/>
      <x/>
      <x v="1"/>
    </i>
    <i r="2">
      <x v="5"/>
    </i>
    <i r="2">
      <x v="6"/>
    </i>
    <i r="2">
      <x v="8"/>
    </i>
    <i r="2">
      <x v="10"/>
    </i>
    <i t="default">
      <x v="82"/>
    </i>
    <i>
      <x v="86"/>
      <x v="188"/>
      <x v="5"/>
    </i>
    <i r="1">
      <x v="189"/>
      <x v="5"/>
    </i>
    <i t="default">
      <x v="86"/>
    </i>
    <i>
      <x v="87"/>
      <x v="174"/>
      <x v="4"/>
    </i>
    <i t="default">
      <x v="87"/>
    </i>
    <i>
      <x v="92"/>
      <x v="175"/>
      <x v="1"/>
    </i>
    <i r="2">
      <x v="5"/>
    </i>
    <i r="1">
      <x v="176"/>
      <x v="5"/>
    </i>
    <i t="default">
      <x v="92"/>
    </i>
    <i>
      <x v="94"/>
      <x v="186"/>
      <x v="5"/>
    </i>
    <i r="1">
      <x v="187"/>
      <x v="5"/>
    </i>
    <i t="default">
      <x v="94"/>
    </i>
    <i>
      <x v="95"/>
      <x v="228"/>
      <x v="4"/>
    </i>
    <i t="default">
      <x v="95"/>
    </i>
    <i>
      <x v="96"/>
      <x/>
      <x v="1"/>
    </i>
    <i t="default">
      <x v="96"/>
    </i>
    <i>
      <x v="97"/>
      <x v="144"/>
      <x v="1"/>
    </i>
    <i t="default">
      <x v="97"/>
    </i>
    <i>
      <x v="98"/>
      <x v="68"/>
      <x v="5"/>
    </i>
    <i t="default">
      <x v="98"/>
    </i>
    <i>
      <x v="100"/>
      <x v="200"/>
      <x v="5"/>
    </i>
    <i r="1">
      <x v="201"/>
      <x v="5"/>
    </i>
    <i r="1">
      <x v="202"/>
      <x v="5"/>
    </i>
    <i t="default">
      <x v="100"/>
    </i>
    <i>
      <x v="101"/>
      <x v="49"/>
      <x v="1"/>
    </i>
    <i t="default">
      <x v="101"/>
    </i>
    <i>
      <x v="102"/>
      <x/>
      <x v="1"/>
    </i>
    <i r="2">
      <x v="5"/>
    </i>
    <i r="2">
      <x v="6"/>
    </i>
    <i r="1">
      <x v="64"/>
      <x v="6"/>
    </i>
    <i r="1">
      <x v="190"/>
      <x v="5"/>
    </i>
    <i r="1">
      <x v="191"/>
      <x v="5"/>
    </i>
    <i r="1">
      <x v="192"/>
      <x v="5"/>
    </i>
    <i r="1">
      <x v="193"/>
      <x v="5"/>
    </i>
    <i r="1">
      <x v="194"/>
      <x v="5"/>
    </i>
    <i r="1">
      <x v="195"/>
      <x v="5"/>
    </i>
    <i r="1">
      <x v="196"/>
      <x v="5"/>
    </i>
    <i r="1">
      <x v="197"/>
      <x v="5"/>
    </i>
    <i r="1">
      <x v="198"/>
      <x v="5"/>
    </i>
    <i r="1">
      <x v="199"/>
      <x v="1"/>
    </i>
    <i t="default">
      <x v="102"/>
    </i>
    <i>
      <x v="104"/>
      <x/>
      <x v="1"/>
    </i>
    <i r="1">
      <x v="121"/>
      <x v="3"/>
    </i>
    <i r="2">
      <x v="5"/>
    </i>
    <i r="1">
      <x v="122"/>
      <x v="1"/>
    </i>
    <i r="2">
      <x v="2"/>
    </i>
    <i r="2">
      <x v="5"/>
    </i>
    <i r="1">
      <x v="123"/>
      <x v="3"/>
    </i>
    <i r="2">
      <x v="5"/>
    </i>
    <i r="1">
      <x v="124"/>
      <x v="3"/>
    </i>
    <i r="2">
      <x v="5"/>
    </i>
    <i r="1">
      <x v="125"/>
      <x v="1"/>
    </i>
    <i r="2">
      <x v="2"/>
    </i>
    <i r="2">
      <x v="3"/>
    </i>
    <i r="2">
      <x v="5"/>
    </i>
    <i r="1">
      <x v="126"/>
      <x v="3"/>
    </i>
    <i t="default">
      <x v="104"/>
    </i>
    <i>
      <x v="105"/>
      <x/>
      <x v="5"/>
    </i>
    <i r="1">
      <x v="71"/>
      <x v="5"/>
    </i>
    <i r="1">
      <x v="72"/>
      <x v="1"/>
    </i>
    <i r="2">
      <x v="5"/>
    </i>
    <i r="1">
      <x v="73"/>
      <x v="1"/>
    </i>
    <i r="2">
      <x v="5"/>
    </i>
    <i r="1">
      <x v="74"/>
      <x v="5"/>
    </i>
    <i r="2">
      <x v="6"/>
    </i>
    <i t="default">
      <x v="105"/>
    </i>
    <i>
      <x v="106"/>
      <x v="18"/>
      <x v="2"/>
    </i>
    <i r="2">
      <x v="6"/>
    </i>
    <i t="default">
      <x v="106"/>
    </i>
    <i>
      <x v="107"/>
      <x/>
      <x v="3"/>
    </i>
    <i r="2">
      <x v="5"/>
    </i>
    <i r="2">
      <x v="11"/>
    </i>
    <i r="1">
      <x v="204"/>
      <x v="3"/>
    </i>
    <i r="2">
      <x v="5"/>
    </i>
    <i r="2">
      <x v="11"/>
    </i>
    <i t="default">
      <x v="107"/>
    </i>
    <i>
      <x v="108"/>
      <x/>
      <x v="1"/>
    </i>
    <i r="2">
      <x v="5"/>
    </i>
    <i r="1">
      <x v="1"/>
      <x v="1"/>
    </i>
    <i r="2">
      <x v="5"/>
    </i>
    <i r="1">
      <x v="2"/>
      <x v="1"/>
    </i>
    <i r="1">
      <x v="3"/>
      <x v="1"/>
    </i>
    <i r="2">
      <x v="2"/>
    </i>
    <i r="2">
      <x v="5"/>
    </i>
    <i r="2">
      <x v="6"/>
    </i>
    <i r="1">
      <x v="4"/>
      <x v="1"/>
    </i>
    <i r="2">
      <x v="5"/>
    </i>
    <i r="1">
      <x v="5"/>
      <x v="1"/>
    </i>
    <i r="2">
      <x v="5"/>
    </i>
    <i r="1">
      <x v="6"/>
      <x v="1"/>
    </i>
    <i r="2">
      <x v="5"/>
    </i>
    <i r="1">
      <x v="7"/>
      <x v="1"/>
    </i>
    <i r="2">
      <x v="2"/>
    </i>
    <i r="1">
      <x v="8"/>
      <x v="5"/>
    </i>
    <i r="1">
      <x v="9"/>
      <x v="5"/>
    </i>
    <i t="default">
      <x v="108"/>
    </i>
    <i>
      <x v="109"/>
      <x v="70"/>
      <x v="9"/>
    </i>
    <i t="default">
      <x v="109"/>
    </i>
    <i>
      <x v="110"/>
      <x/>
      <x/>
    </i>
    <i r="2">
      <x v="1"/>
    </i>
    <i r="2">
      <x v="6"/>
    </i>
    <i r="1">
      <x v="39"/>
      <x v="9"/>
    </i>
    <i r="1">
      <x v="40"/>
      <x v="6"/>
    </i>
    <i r="1">
      <x v="41"/>
      <x v="6"/>
    </i>
    <i r="1">
      <x v="42"/>
      <x v="6"/>
    </i>
    <i r="1">
      <x v="43"/>
      <x v="2"/>
    </i>
    <i r="2">
      <x v="3"/>
    </i>
    <i r="2">
      <x v="6"/>
    </i>
    <i t="default">
      <x v="110"/>
    </i>
    <i>
      <x v="111"/>
      <x/>
      <x v="1"/>
    </i>
    <i r="2">
      <x v="5"/>
    </i>
    <i r="2">
      <x v="6"/>
    </i>
    <i r="1">
      <x v="203"/>
      <x v="1"/>
    </i>
    <i r="2">
      <x v="2"/>
    </i>
    <i r="2">
      <x v="3"/>
    </i>
    <i r="2">
      <x v="5"/>
    </i>
    <i r="2">
      <x v="6"/>
    </i>
    <i t="default">
      <x v="111"/>
    </i>
    <i t="grand">
      <x/>
    </i>
  </rowItems>
  <colItems count="1">
    <i/>
  </colItems>
  <pageFields count="2">
    <pageField fld="2" hier="-1"/>
    <pageField fld="0" hier="-1"/>
  </pageFields>
  <dataFields count="1">
    <dataField name="Sum of Amount" fld="12"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6B53AB-8E02-40A6-AD4E-EC47D7648387}" name="PivotTable1" cacheId="2098"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location ref="B7:E206" firstHeaderRow="1" firstDataRow="1" firstDataCol="3" rowPageCount="4" colPageCount="1"/>
  <pivotFields count="20">
    <pivotField compact="0" outline="0" showAll="0">
      <extLst>
        <ext xmlns:x14="http://schemas.microsoft.com/office/spreadsheetml/2009/9/main" uri="{2946ED86-A175-432a-8AC1-64E0C546D7DE}">
          <x14:pivotField fillDownLabels="1"/>
        </ext>
      </extLst>
    </pivotField>
    <pivotField axis="axisPage" compact="0" outline="0" multipleItemSelectionAllowed="1" showAll="0">
      <items count="17">
        <item x="12"/>
        <item x="11"/>
        <item x="10"/>
        <item x="9"/>
        <item h="1" x="14"/>
        <item h="1" x="13"/>
        <item h="1" x="4"/>
        <item h="1" x="1"/>
        <item x="2"/>
        <item x="8"/>
        <item x="3"/>
        <item x="15"/>
        <item x="5"/>
        <item x="7"/>
        <item x="0"/>
        <item x="6"/>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14" outline="0" showAll="0">
      <extLst>
        <ext xmlns:x14="http://schemas.microsoft.com/office/spreadsheetml/2009/9/main" uri="{2946ED86-A175-432a-8AC1-64E0C546D7DE}">
          <x14:pivotField fillDownLabels="1"/>
        </ext>
      </extLst>
    </pivotField>
    <pivotField axis="axisPage" compact="0" numFmtId="14" outline="0" showAll="0">
      <items count="4">
        <item m="1" x="2"/>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sortType="ascending" defaultSubtotal="0">
      <items count="288">
        <item x="0"/>
        <item x="78"/>
        <item m="1" x="278"/>
        <item x="126"/>
        <item x="18"/>
        <item x="132"/>
        <item x="123"/>
        <item x="180"/>
        <item x="127"/>
        <item x="122"/>
        <item x="183"/>
        <item x="185"/>
        <item m="1" x="250"/>
        <item x="26"/>
        <item x="103"/>
        <item m="1" x="273"/>
        <item x="179"/>
        <item x="111"/>
        <item x="139"/>
        <item x="8"/>
        <item x="35"/>
        <item m="1" x="255"/>
        <item x="45"/>
        <item x="24"/>
        <item x="105"/>
        <item x="107"/>
        <item x="110"/>
        <item x="93"/>
        <item x="40"/>
        <item x="106"/>
        <item m="1" x="280"/>
        <item x="94"/>
        <item x="84"/>
        <item x="22"/>
        <item x="46"/>
        <item x="188"/>
        <item x="174"/>
        <item x="12"/>
        <item x="49"/>
        <item x="118"/>
        <item x="20"/>
        <item x="15"/>
        <item x="83"/>
        <item x="41"/>
        <item x="184"/>
        <item x="87"/>
        <item x="33"/>
        <item x="47"/>
        <item m="1" x="252"/>
        <item x="42"/>
        <item x="14"/>
        <item x="71"/>
        <item x="109"/>
        <item x="68"/>
        <item x="112"/>
        <item m="1" x="274"/>
        <item x="134"/>
        <item x="86"/>
        <item x="19"/>
        <item x="116"/>
        <item x="81"/>
        <item x="88"/>
        <item x="82"/>
        <item x="76"/>
        <item x="75"/>
        <item x="90"/>
        <item x="131"/>
        <item x="129"/>
        <item x="25"/>
        <item x="16"/>
        <item x="67"/>
        <item x="138"/>
        <item x="97"/>
        <item x="29"/>
        <item m="1" x="251"/>
        <item x="34"/>
        <item x="85"/>
        <item x="70"/>
        <item x="187"/>
        <item x="99"/>
        <item x="101"/>
        <item x="80"/>
        <item x="77"/>
        <item x="140"/>
        <item x="121"/>
        <item x="135"/>
        <item x="43"/>
        <item x="130"/>
        <item x="108"/>
        <item x="178"/>
        <item x="170"/>
        <item x="13"/>
        <item x="224"/>
        <item x="213"/>
        <item x="228"/>
        <item x="238"/>
        <item x="206"/>
        <item x="240"/>
        <item x="210"/>
        <item x="211"/>
        <item x="226"/>
        <item m="1" x="246"/>
        <item x="2"/>
        <item x="203"/>
        <item x="231"/>
        <item x="173"/>
        <item x="55"/>
        <item x="191"/>
        <item x="220"/>
        <item m="1" x="245"/>
        <item m="1" x="279"/>
        <item x="23"/>
        <item x="237"/>
        <item x="233"/>
        <item x="212"/>
        <item x="232"/>
        <item x="200"/>
        <item x="215"/>
        <item x="214"/>
        <item x="208"/>
        <item x="194"/>
        <item m="1" x="287"/>
        <item x="204"/>
        <item x="196"/>
        <item x="229"/>
        <item m="1" x="247"/>
        <item x="221"/>
        <item x="207"/>
        <item x="227"/>
        <item x="190"/>
        <item x="209"/>
        <item x="205"/>
        <item x="235"/>
        <item x="199"/>
        <item x="197"/>
        <item x="239"/>
        <item x="230"/>
        <item x="193"/>
        <item x="192"/>
        <item x="128"/>
        <item x="113"/>
        <item x="133"/>
        <item x="167"/>
        <item x="176"/>
        <item x="59"/>
        <item m="1" x="275"/>
        <item x="61"/>
        <item x="62"/>
        <item x="60"/>
        <item x="65"/>
        <item m="1" x="270"/>
        <item x="89"/>
        <item x="236"/>
        <item x="69"/>
        <item m="1" x="249"/>
        <item x="195"/>
        <item m="1" x="248"/>
        <item x="21"/>
        <item x="32"/>
        <item x="38"/>
        <item x="64"/>
        <item x="189"/>
        <item x="198"/>
        <item x="91"/>
        <item x="216"/>
        <item x="104"/>
        <item x="102"/>
        <item x="219"/>
        <item x="201"/>
        <item x="120"/>
        <item x="202"/>
        <item x="124"/>
        <item x="53"/>
        <item x="10"/>
        <item x="3"/>
        <item x="171"/>
        <item x="52"/>
        <item x="28"/>
        <item x="4"/>
        <item x="242"/>
        <item x="234"/>
        <item x="27"/>
        <item x="11"/>
        <item x="36"/>
        <item x="48"/>
        <item x="30"/>
        <item x="39"/>
        <item x="181"/>
        <item x="119"/>
        <item m="1" x="269"/>
        <item m="1" x="285"/>
        <item x="51"/>
        <item x="54"/>
        <item x="136"/>
        <item x="114"/>
        <item x="177"/>
        <item x="137"/>
        <item m="1" x="277"/>
        <item m="1" x="253"/>
        <item m="1" x="286"/>
        <item m="1" x="257"/>
        <item x="9"/>
        <item x="98"/>
        <item m="1" x="271"/>
        <item x="100"/>
        <item x="145"/>
        <item x="117"/>
        <item x="160"/>
        <item x="182"/>
        <item x="163"/>
        <item m="1" x="283"/>
        <item m="1" x="282"/>
        <item m="1" x="281"/>
        <item x="141"/>
        <item x="175"/>
        <item x="154"/>
        <item x="147"/>
        <item x="168"/>
        <item x="6"/>
        <item m="1" x="284"/>
        <item x="7"/>
        <item x="5"/>
        <item x="146"/>
        <item x="161"/>
        <item x="144"/>
        <item x="164"/>
        <item x="158"/>
        <item x="156"/>
        <item x="148"/>
        <item x="150"/>
        <item x="166"/>
        <item x="155"/>
        <item x="142"/>
        <item x="169"/>
        <item x="151"/>
        <item x="152"/>
        <item x="162"/>
        <item x="143"/>
        <item x="115"/>
        <item x="159"/>
        <item x="149"/>
        <item x="165"/>
        <item x="31"/>
        <item x="1"/>
        <item x="72"/>
        <item x="218"/>
        <item m="1" x="256"/>
        <item x="95"/>
        <item m="1" x="258"/>
        <item m="1" x="260"/>
        <item x="57"/>
        <item m="1" x="268"/>
        <item x="157"/>
        <item x="92"/>
        <item x="172"/>
        <item x="56"/>
        <item x="50"/>
        <item x="217"/>
        <item m="1" x="244"/>
        <item x="66"/>
        <item x="222"/>
        <item x="223"/>
        <item x="241"/>
        <item m="1" x="276"/>
        <item x="44"/>
        <item x="153"/>
        <item m="1" x="259"/>
        <item x="125"/>
        <item x="58"/>
        <item x="225"/>
        <item m="1" x="254"/>
        <item x="186"/>
        <item m="1" x="272"/>
        <item x="17"/>
        <item m="1" x="265"/>
        <item m="1" x="267"/>
        <item m="1" x="264"/>
        <item m="1" x="266"/>
        <item m="1" x="261"/>
        <item m="1" x="263"/>
        <item m="1" x="262"/>
        <item x="63"/>
        <item x="74"/>
        <item x="96"/>
        <item x="37"/>
        <item x="79"/>
        <item x="73"/>
        <item x="243"/>
      </items>
      <extLst>
        <ext xmlns:x14="http://schemas.microsoft.com/office/spreadsheetml/2009/9/main" uri="{2946ED86-A175-432a-8AC1-64E0C546D7DE}">
          <x14:pivotField fillDownLabels="1"/>
        </ext>
      </extLst>
    </pivotField>
    <pivotField name="Internal ID" compact="0" outline="0" showAll="0">
      <items count="285">
        <item x="193"/>
        <item x="215"/>
        <item x="89"/>
        <item x="213"/>
        <item x="195"/>
        <item m="1" x="246"/>
        <item x="176"/>
        <item x="23"/>
        <item x="91"/>
        <item m="1" x="276"/>
        <item x="122"/>
        <item x="183"/>
        <item m="1" x="243"/>
        <item x="109"/>
        <item x="113"/>
        <item x="133"/>
        <item x="214"/>
        <item x="84"/>
        <item x="87"/>
        <item x="86"/>
        <item x="199"/>
        <item x="192"/>
        <item x="62"/>
        <item x="60"/>
        <item x="4"/>
        <item x="25"/>
        <item x="16"/>
        <item x="125"/>
        <item x="111"/>
        <item x="83"/>
        <item x="41"/>
        <item x="65"/>
        <item x="13"/>
        <item x="67"/>
        <item x="138"/>
        <item x="68"/>
        <item x="71"/>
        <item m="1" x="252"/>
        <item x="187"/>
        <item x="185"/>
        <item x="197"/>
        <item x="190"/>
        <item x="202"/>
        <item m="1" x="266"/>
        <item x="14"/>
        <item x="242"/>
        <item x="184"/>
        <item m="1" x="267"/>
        <item x="117"/>
        <item x="160"/>
        <item x="6"/>
        <item m="1" x="280"/>
        <item x="5"/>
        <item x="161"/>
        <item x="164"/>
        <item x="149"/>
        <item x="165"/>
        <item x="143"/>
        <item x="115"/>
        <item x="194"/>
        <item x="128"/>
        <item x="30"/>
        <item x="158"/>
        <item x="7"/>
        <item x="53"/>
        <item x="54"/>
        <item x="120"/>
        <item x="182"/>
        <item x="163"/>
        <item m="1" x="279"/>
        <item m="1" x="278"/>
        <item x="59"/>
        <item x="22"/>
        <item x="140"/>
        <item x="27"/>
        <item m="1" x="254"/>
        <item m="1" x="271"/>
        <item x="31"/>
        <item x="218"/>
        <item x="21"/>
        <item x="95"/>
        <item m="1" x="274"/>
        <item x="136"/>
        <item x="119"/>
        <item m="1" x="273"/>
        <item m="1" x="247"/>
        <item x="157"/>
        <item m="1" x="277"/>
        <item m="1" x="275"/>
        <item x="198"/>
        <item x="61"/>
        <item x="114"/>
        <item x="8"/>
        <item x="156"/>
        <item x="19"/>
        <item x="11"/>
        <item x="146"/>
        <item x="2"/>
        <item x="212"/>
        <item x="177"/>
        <item x="205"/>
        <item x="172"/>
        <item x="121"/>
        <item x="46"/>
        <item x="148"/>
        <item x="50"/>
        <item x="99"/>
        <item x="150"/>
        <item x="159"/>
        <item x="166"/>
        <item m="1" x="283"/>
        <item x="217"/>
        <item x="32"/>
        <item x="188"/>
        <item x="174"/>
        <item x="66"/>
        <item x="131"/>
        <item x="9"/>
        <item x="135"/>
        <item m="1" x="248"/>
        <item x="38"/>
        <item m="1" x="272"/>
        <item x="36"/>
        <item x="1"/>
        <item x="219"/>
        <item x="12"/>
        <item x="47"/>
        <item x="58"/>
        <item m="1" x="251"/>
        <item x="126"/>
        <item x="116"/>
        <item x="49"/>
        <item x="18"/>
        <item x="44"/>
        <item x="173"/>
        <item m="1" x="268"/>
        <item x="45"/>
        <item x="204"/>
        <item x="132"/>
        <item x="100"/>
        <item x="69"/>
        <item m="1" x="265"/>
        <item m="1" x="255"/>
        <item m="1" x="257"/>
        <item x="88"/>
        <item x="76"/>
        <item x="75"/>
        <item x="97"/>
        <item x="28"/>
        <item x="118"/>
        <item m="1" x="262"/>
        <item m="1" x="264"/>
        <item m="1" x="261"/>
        <item m="1" x="263"/>
        <item x="39"/>
        <item x="181"/>
        <item x="55"/>
        <item m="1" x="250"/>
        <item x="57"/>
        <item m="1" x="258"/>
        <item m="1" x="260"/>
        <item x="85"/>
        <item m="1" x="249"/>
        <item m="1" x="270"/>
        <item x="90"/>
        <item x="74"/>
        <item x="79"/>
        <item x="73"/>
        <item x="80"/>
        <item x="203"/>
        <item x="206"/>
        <item x="209"/>
        <item x="0"/>
        <item x="3"/>
        <item x="26"/>
        <item x="10"/>
        <item x="34"/>
        <item x="33"/>
        <item x="42"/>
        <item x="35"/>
        <item x="48"/>
        <item m="1" x="253"/>
        <item x="40"/>
        <item x="24"/>
        <item x="43"/>
        <item m="1" x="256"/>
        <item x="29"/>
        <item m="1" x="259"/>
        <item x="56"/>
        <item x="64"/>
        <item x="110"/>
        <item x="93"/>
        <item x="104"/>
        <item x="103"/>
        <item x="102"/>
        <item m="1" x="269"/>
        <item x="107"/>
        <item x="170"/>
        <item x="106"/>
        <item x="112"/>
        <item x="105"/>
        <item x="129"/>
        <item x="123"/>
        <item x="127"/>
        <item x="134"/>
        <item x="137"/>
        <item x="144"/>
        <item x="155"/>
        <item x="189"/>
        <item x="151"/>
        <item x="152"/>
        <item m="1" x="281"/>
        <item x="20"/>
        <item m="1" x="282"/>
        <item x="196"/>
        <item x="208"/>
        <item m="1" x="244"/>
        <item x="236"/>
        <item x="224"/>
        <item x="237"/>
        <item x="241"/>
        <item x="223"/>
        <item x="221"/>
        <item x="230"/>
        <item x="225"/>
        <item m="1" x="245"/>
        <item x="226"/>
        <item x="228"/>
        <item x="227"/>
        <item x="239"/>
        <item x="232"/>
        <item x="231"/>
        <item x="234"/>
        <item x="240"/>
        <item x="235"/>
        <item x="233"/>
        <item x="222"/>
        <item x="238"/>
        <item x="92"/>
        <item x="15"/>
        <item x="17"/>
        <item x="37"/>
        <item x="51"/>
        <item x="52"/>
        <item x="63"/>
        <item x="70"/>
        <item x="77"/>
        <item x="78"/>
        <item x="81"/>
        <item x="82"/>
        <item x="94"/>
        <item x="96"/>
        <item x="98"/>
        <item x="101"/>
        <item x="108"/>
        <item x="130"/>
        <item x="139"/>
        <item x="141"/>
        <item x="142"/>
        <item x="145"/>
        <item x="147"/>
        <item x="153"/>
        <item x="154"/>
        <item x="162"/>
        <item x="167"/>
        <item x="168"/>
        <item x="169"/>
        <item x="171"/>
        <item x="175"/>
        <item x="178"/>
        <item x="179"/>
        <item x="180"/>
        <item x="186"/>
        <item x="191"/>
        <item x="200"/>
        <item x="201"/>
        <item x="207"/>
        <item x="210"/>
        <item x="211"/>
        <item x="216"/>
        <item x="220"/>
        <item x="229"/>
        <item x="72"/>
        <item x="124"/>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numFmtId="7" outline="0" showAll="0">
      <extLst>
        <ext xmlns:x14="http://schemas.microsoft.com/office/spreadsheetml/2009/9/main" uri="{2946ED86-A175-432a-8AC1-64E0C546D7DE}">
          <x14:pivotField fillDownLabels="1"/>
        </ext>
      </extLst>
    </pivotField>
    <pivotField axis="axisPage" compact="0" outline="0" multipleItemSelectionAllowed="1" showAll="0" sortType="ascending">
      <items count="17">
        <item x="6"/>
        <item m="1" x="14"/>
        <item x="5"/>
        <item x="11"/>
        <item x="8"/>
        <item x="10"/>
        <item x="4"/>
        <item x="2"/>
        <item m="1" x="13"/>
        <item m="1" x="15"/>
        <item x="1"/>
        <item x="0"/>
        <item x="3"/>
        <item x="9"/>
        <item x="7"/>
        <item x="12"/>
        <item t="default"/>
      </items>
      <extLst>
        <ext xmlns:x14="http://schemas.microsoft.com/office/spreadsheetml/2009/9/main" uri="{2946ED86-A175-432a-8AC1-64E0C546D7DE}">
          <x14:pivotField fillDownLabels="1"/>
        </ext>
      </extLst>
    </pivotField>
    <pivotField axis="axisRow" compact="0" outline="0" showAll="0" sortType="ascending" defaultSubtotal="0">
      <items count="133">
        <item x="32"/>
        <item m="1" x="121"/>
        <item m="1" x="125"/>
        <item x="26"/>
        <item x="88"/>
        <item x="9"/>
        <item x="24"/>
        <item x="64"/>
        <item x="93"/>
        <item x="51"/>
        <item m="1" x="114"/>
        <item x="46"/>
        <item x="53"/>
        <item x="84"/>
        <item x="58"/>
        <item x="86"/>
        <item x="56"/>
        <item x="94"/>
        <item x="12"/>
        <item m="1" x="124"/>
        <item m="1" x="129"/>
        <item x="10"/>
        <item x="67"/>
        <item x="100"/>
        <item x="54"/>
        <item x="31"/>
        <item x="17"/>
        <item m="1" x="111"/>
        <item x="3"/>
        <item x="89"/>
        <item x="80"/>
        <item x="61"/>
        <item x="13"/>
        <item x="35"/>
        <item m="1" x="115"/>
        <item x="40"/>
        <item x="52"/>
        <item x="47"/>
        <item x="16"/>
        <item m="1" x="113"/>
        <item x="60"/>
        <item x="1"/>
        <item x="72"/>
        <item x="75"/>
        <item x="74"/>
        <item x="91"/>
        <item x="21"/>
        <item x="63"/>
        <item x="27"/>
        <item x="59"/>
        <item x="87"/>
        <item x="30"/>
        <item x="105"/>
        <item x="18"/>
        <item x="81"/>
        <item m="1" x="110"/>
        <item m="1" x="132"/>
        <item x="45"/>
        <item x="38"/>
        <item x="44"/>
        <item x="107"/>
        <item m="1" x="128"/>
        <item x="83"/>
        <item x="14"/>
        <item x="68"/>
        <item x="85"/>
        <item x="57"/>
        <item m="1" x="116"/>
        <item x="11"/>
        <item x="50"/>
        <item x="41"/>
        <item x="28"/>
        <item m="1" x="119"/>
        <item x="101"/>
        <item x="8"/>
        <item x="96"/>
        <item x="99"/>
        <item m="1" x="118"/>
        <item x="82"/>
        <item x="79"/>
        <item x="34"/>
        <item x="29"/>
        <item x="37"/>
        <item x="92"/>
        <item x="66"/>
        <item x="102"/>
        <item m="1" x="112"/>
        <item x="95"/>
        <item x="7"/>
        <item m="1" x="109"/>
        <item x="25"/>
        <item m="1" x="127"/>
        <item x="97"/>
        <item x="48"/>
        <item m="1" x="117"/>
        <item x="62"/>
        <item x="42"/>
        <item m="1" x="120"/>
        <item x="103"/>
        <item m="1" x="126"/>
        <item m="1" x="123"/>
        <item x="76"/>
        <item x="98"/>
        <item x="65"/>
        <item x="43"/>
        <item m="1" x="122"/>
        <item x="104"/>
        <item x="70"/>
        <item x="69"/>
        <item x="106"/>
        <item x="77"/>
        <item m="1" x="131"/>
        <item x="20"/>
        <item x="71"/>
        <item x="49"/>
        <item x="90"/>
        <item x="78"/>
        <item x="73"/>
        <item x="55"/>
        <item x="5"/>
        <item x="36"/>
        <item x="22"/>
        <item x="15"/>
        <item x="39"/>
        <item x="19"/>
        <item x="23"/>
        <item m="1" x="130"/>
        <item x="2"/>
        <item x="33"/>
        <item x="6"/>
        <item sd="0" x="4"/>
        <item x="0"/>
        <item x="108"/>
      </items>
      <extLst>
        <ext xmlns:x14="http://schemas.microsoft.com/office/spreadsheetml/2009/9/main" uri="{2946ED86-A175-432a-8AC1-64E0C546D7DE}">
          <x14:pivotField fillDownLabels="1"/>
        </ext>
      </extLst>
    </pivotField>
    <pivotField axis="axisPage" compact="0" outline="0" showAll="0">
      <items count="4">
        <item x="1"/>
        <item x="0"/>
        <item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256">
        <item x="0"/>
        <item x="200"/>
        <item x="222"/>
        <item x="107"/>
        <item x="243"/>
        <item x="231"/>
        <item x="220"/>
        <item x="202"/>
        <item x="185"/>
        <item x="56"/>
        <item x="11"/>
        <item x="137"/>
        <item x="191"/>
        <item x="126"/>
        <item x="30"/>
        <item x="31"/>
        <item x="221"/>
        <item x="102"/>
        <item x="105"/>
        <item x="104"/>
        <item x="206"/>
        <item x="199"/>
        <item x="84"/>
        <item x="241"/>
        <item x="82"/>
        <item x="39"/>
        <item x="234"/>
        <item x="58"/>
        <item x="50"/>
        <item x="140"/>
        <item x="128"/>
        <item x="101"/>
        <item x="3"/>
        <item x="238"/>
        <item x="87"/>
        <item x="9"/>
        <item x="233"/>
        <item x="88"/>
        <item x="149"/>
        <item x="36"/>
        <item x="21"/>
        <item x="195"/>
        <item x="193"/>
        <item x="204"/>
        <item x="215"/>
        <item x="197"/>
        <item x="247"/>
        <item x="209"/>
        <item x="48"/>
        <item x="228"/>
        <item x="249"/>
        <item x="192"/>
        <item x="132"/>
        <item x="170"/>
        <item x="41"/>
        <item x="40"/>
        <item x="171"/>
        <item x="174"/>
        <item x="159"/>
        <item x="175"/>
        <item x="154"/>
        <item x="131"/>
        <item x="201"/>
        <item x="235"/>
        <item x="32"/>
        <item x="63"/>
        <item x="168"/>
        <item x="42"/>
        <item x="14"/>
        <item x="35"/>
        <item x="135"/>
        <item x="190"/>
        <item x="173"/>
        <item x="240"/>
        <item x="81"/>
        <item x="6"/>
        <item x="151"/>
        <item x="60"/>
        <item x="8"/>
        <item x="225"/>
        <item x="55"/>
        <item x="246"/>
        <item x="112"/>
        <item x="28"/>
        <item x="134"/>
        <item x="167"/>
        <item x="109"/>
        <item x="205"/>
        <item x="83"/>
        <item x="130"/>
        <item x="43"/>
        <item x="166"/>
        <item x="53"/>
        <item x="46"/>
        <item x="156"/>
        <item x="38"/>
        <item x="219"/>
        <item x="15"/>
        <item x="237"/>
        <item x="245"/>
        <item x="212"/>
        <item x="182"/>
        <item x="136"/>
        <item x="239"/>
        <item x="242"/>
        <item x="7"/>
        <item x="158"/>
        <item x="13"/>
        <item x="116"/>
        <item x="160"/>
        <item x="169"/>
        <item x="176"/>
        <item x="64"/>
        <item x="224"/>
        <item x="23"/>
        <item x="22"/>
        <item x="26"/>
        <item x="37"/>
        <item x="229"/>
        <item x="144"/>
        <item x="44"/>
        <item x="147"/>
        <item x="68"/>
        <item x="1"/>
        <item x="24"/>
        <item x="226"/>
        <item x="47"/>
        <item x="74"/>
        <item x="80"/>
        <item x="232"/>
        <item x="244"/>
        <item x="141"/>
        <item x="33"/>
        <item x="12"/>
        <item x="52"/>
        <item x="72"/>
        <item x="86"/>
        <item x="165"/>
        <item x="183"/>
        <item x="73"/>
        <item x="211"/>
        <item x="18"/>
        <item x="145"/>
        <item x="138"/>
        <item x="117"/>
        <item x="16"/>
        <item x="142"/>
        <item x="230"/>
        <item x="59"/>
        <item x="161"/>
        <item x="106"/>
        <item x="93"/>
        <item x="92"/>
        <item x="114"/>
        <item x="61"/>
        <item x="146"/>
        <item x="133"/>
        <item x="196"/>
        <item x="54"/>
        <item x="248"/>
        <item x="57"/>
        <item x="122"/>
        <item x="124"/>
        <item x="127"/>
        <item x="27"/>
        <item x="110"/>
        <item x="70"/>
        <item x="123"/>
        <item x="69"/>
        <item x="189"/>
        <item x="77"/>
        <item x="62"/>
        <item x="79"/>
        <item x="162"/>
        <item x="155"/>
        <item x="180"/>
        <item x="66"/>
        <item x="120"/>
        <item x="203"/>
        <item x="78"/>
        <item x="34"/>
        <item x="121"/>
        <item x="119"/>
        <item x="71"/>
        <item x="129"/>
        <item x="45"/>
        <item x="2"/>
        <item x="148"/>
        <item x="103"/>
        <item x="65"/>
        <item x="108"/>
        <item x="91"/>
        <item x="96"/>
        <item x="90"/>
        <item x="97"/>
        <item x="210"/>
        <item x="213"/>
        <item x="216"/>
        <item x="4"/>
        <item x="5"/>
        <item x="10"/>
        <item m="1" x="251"/>
        <item m="1" x="252"/>
        <item x="20"/>
        <item x="25"/>
        <item m="1" x="253"/>
        <item m="1" x="254"/>
        <item x="29"/>
        <item x="17"/>
        <item x="49"/>
        <item x="51"/>
        <item x="67"/>
        <item x="76"/>
        <item x="75"/>
        <item x="85"/>
        <item x="89"/>
        <item x="94"/>
        <item x="95"/>
        <item x="98"/>
        <item x="100"/>
        <item x="111"/>
        <item x="113"/>
        <item x="115"/>
        <item x="118"/>
        <item x="125"/>
        <item x="143"/>
        <item x="150"/>
        <item x="152"/>
        <item x="153"/>
        <item x="19"/>
        <item x="157"/>
        <item x="163"/>
        <item x="164"/>
        <item x="172"/>
        <item x="177"/>
        <item x="178"/>
        <item x="179"/>
        <item x="181"/>
        <item x="184"/>
        <item x="186"/>
        <item x="187"/>
        <item x="188"/>
        <item x="194"/>
        <item x="198"/>
        <item x="207"/>
        <item x="208"/>
        <item x="214"/>
        <item x="217"/>
        <item x="218"/>
        <item x="223"/>
        <item x="227"/>
        <item x="236"/>
        <item x="139"/>
        <item m="1" x="250"/>
        <item x="99"/>
        <item t="default"/>
      </items>
      <extLst>
        <ext xmlns:x14="http://schemas.microsoft.com/office/spreadsheetml/2009/9/main" uri="{2946ED86-A175-432a-8AC1-64E0C546D7DE}">
          <x14:pivotField fillDownLabels="1"/>
        </ext>
      </extLst>
    </pivotField>
  </pivotFields>
  <rowFields count="3">
    <field x="16"/>
    <field x="8"/>
    <field x="19"/>
  </rowFields>
  <rowItems count="199">
    <i>
      <x/>
      <x v="65"/>
      <x v="190"/>
    </i>
    <i r="1">
      <x v="66"/>
      <x v="119"/>
    </i>
    <i r="1">
      <x v="67"/>
      <x v="146"/>
    </i>
    <i r="1">
      <x v="68"/>
      <x v="27"/>
    </i>
    <i r="1">
      <x v="69"/>
      <x v="28"/>
    </i>
    <i r="1">
      <x v="70"/>
      <x v="37"/>
    </i>
    <i r="1">
      <x v="71"/>
      <x v="38"/>
    </i>
    <i>
      <x v="5"/>
      <x/>
      <x v="10"/>
    </i>
    <i r="1">
      <x v="282"/>
      <x v="191"/>
    </i>
    <i>
      <x v="6"/>
      <x/>
      <x v="39"/>
    </i>
    <i r="1">
      <x v="53"/>
      <x v="39"/>
    </i>
    <i>
      <x v="7"/>
      <x v="79"/>
      <x v="108"/>
    </i>
    <i>
      <x v="9"/>
      <x v="63"/>
      <x v="151"/>
    </i>
    <i>
      <x v="12"/>
      <x v="1"/>
      <x v="217"/>
    </i>
    <i r="1">
      <x v="76"/>
      <x v="188"/>
    </i>
    <i r="1">
      <x v="247"/>
      <x v="82"/>
    </i>
    <i>
      <x v="14"/>
      <x v="62"/>
      <x v="219"/>
    </i>
    <i>
      <x v="16"/>
      <x v="60"/>
      <x v="218"/>
    </i>
    <i>
      <x v="18"/>
      <x/>
      <x v="207"/>
    </i>
    <i>
      <x v="21"/>
      <x v="256"/>
      <x v="107"/>
    </i>
    <i>
      <x v="22"/>
      <x v="52"/>
      <x v="13"/>
    </i>
    <i>
      <x v="24"/>
      <x v="285"/>
      <x v="192"/>
    </i>
    <i>
      <x v="25"/>
      <x v="201"/>
      <x v="120"/>
    </i>
    <i r="1">
      <x v="202"/>
      <x v="222"/>
    </i>
    <i r="1">
      <x v="264"/>
      <x v="135"/>
    </i>
    <i r="1">
      <x v="265"/>
      <x v="231"/>
    </i>
    <i>
      <x v="26"/>
      <x/>
      <x v="40"/>
    </i>
    <i r="1">
      <x v="51"/>
      <x v="40"/>
    </i>
    <i>
      <x v="28"/>
      <x/>
      <x v="32"/>
    </i>
    <i r="2">
      <x v="75"/>
    </i>
    <i r="2">
      <x v="105"/>
    </i>
    <i r="2">
      <x v="115"/>
    </i>
    <i r="2">
      <x v="116"/>
    </i>
    <i r="2">
      <x v="208"/>
    </i>
    <i r="1">
      <x v="32"/>
      <x v="17"/>
    </i>
    <i r="1">
      <x v="33"/>
      <x v="75"/>
    </i>
    <i r="1">
      <x v="34"/>
      <x v="105"/>
    </i>
    <i r="1">
      <x v="35"/>
      <x v="115"/>
    </i>
    <i r="1">
      <x v="36"/>
      <x v="116"/>
    </i>
    <i r="1">
      <x v="37"/>
      <x v="126"/>
    </i>
    <i r="1">
      <x v="38"/>
      <x v="133"/>
    </i>
    <i r="1">
      <x v="39"/>
      <x v="156"/>
    </i>
    <i r="1">
      <x v="40"/>
      <x v="158"/>
    </i>
    <i r="1">
      <x v="41"/>
      <x v="209"/>
    </i>
    <i r="1">
      <x v="42"/>
      <x v="31"/>
    </i>
    <i r="1">
      <x v="43"/>
      <x v="32"/>
    </i>
    <i r="1">
      <x v="44"/>
      <x v="51"/>
    </i>
    <i>
      <x v="31"/>
      <x v="253"/>
      <x v="86"/>
    </i>
    <i>
      <x v="32"/>
      <x/>
      <x v="145"/>
    </i>
    <i r="1">
      <x v="153"/>
      <x v="145"/>
    </i>
    <i>
      <x v="33"/>
      <x v="13"/>
      <x v="148"/>
    </i>
    <i r="1">
      <x v="14"/>
      <x v="177"/>
    </i>
    <i r="1">
      <x v="16"/>
      <x v="240"/>
    </i>
    <i r="1">
      <x v="17"/>
      <x v="30"/>
    </i>
    <i>
      <x v="36"/>
      <x v="82"/>
      <x v="216"/>
    </i>
    <i>
      <x v="37"/>
      <x v="268"/>
      <x v="128"/>
    </i>
    <i>
      <x v="38"/>
      <x/>
      <x v="229"/>
    </i>
    <i r="1">
      <x v="205"/>
      <x v="229"/>
    </i>
    <i>
      <x v="40"/>
      <x v="151"/>
      <x v="3"/>
    </i>
    <i>
      <x v="41"/>
      <x/>
      <x v="123"/>
    </i>
    <i r="2">
      <x v="164"/>
    </i>
    <i r="2">
      <x v="203"/>
    </i>
    <i r="1">
      <x v="181"/>
      <x v="77"/>
    </i>
    <i r="1">
      <x v="182"/>
      <x v="93"/>
    </i>
    <i r="1">
      <x v="183"/>
      <x v="123"/>
    </i>
    <i r="1">
      <x v="184"/>
      <x v="164"/>
    </i>
    <i>
      <x v="42"/>
      <x v="267"/>
      <x v="29"/>
    </i>
    <i>
      <x v="43"/>
      <x v="208"/>
      <x v="71"/>
    </i>
    <i r="1">
      <x v="209"/>
      <x v="72"/>
    </i>
    <i r="1">
      <x v="213"/>
      <x v="227"/>
    </i>
    <i r="1">
      <x v="214"/>
      <x v="238"/>
    </i>
    <i r="1">
      <x v="215"/>
      <x v="232"/>
    </i>
    <i r="1">
      <x v="216"/>
      <x v="230"/>
    </i>
    <i r="1">
      <x v="217"/>
      <x v="235"/>
    </i>
    <i>
      <x v="44"/>
      <x v="18"/>
      <x v="226"/>
    </i>
    <i>
      <x v="46"/>
      <x/>
      <x v="132"/>
    </i>
    <i r="1">
      <x v="57"/>
      <x v="19"/>
    </i>
    <i r="1">
      <x v="58"/>
      <x v="92"/>
    </i>
    <i r="1">
      <x v="59"/>
      <x v="132"/>
    </i>
    <i>
      <x v="47"/>
      <x v="72"/>
      <x v="153"/>
    </i>
    <i>
      <x v="48"/>
      <x v="177"/>
      <x v="154"/>
    </i>
    <i r="1">
      <x v="178"/>
      <x v="25"/>
    </i>
    <i>
      <x v="49"/>
      <x v="61"/>
      <x v="150"/>
    </i>
    <i>
      <x v="51"/>
      <x v="19"/>
      <x v="90"/>
    </i>
    <i r="1">
      <x v="20"/>
      <x v="176"/>
    </i>
    <i>
      <x v="53"/>
      <x/>
      <x v="114"/>
    </i>
    <i r="2">
      <x v="213"/>
    </i>
    <i r="1">
      <x v="157"/>
      <x v="80"/>
    </i>
    <i r="1">
      <x v="158"/>
      <x v="114"/>
    </i>
    <i r="1">
      <x v="159"/>
      <x v="122"/>
    </i>
    <i r="1">
      <x v="160"/>
      <x v="136"/>
    </i>
    <i r="1">
      <x v="161"/>
      <x v="157"/>
    </i>
    <i>
      <x v="54"/>
      <x v="254"/>
      <x v="101"/>
    </i>
    <i>
      <x v="63"/>
      <x/>
      <x v="208"/>
    </i>
    <i>
      <x v="64"/>
      <x v="54"/>
      <x v="184"/>
    </i>
    <i>
      <x v="66"/>
      <x/>
      <x v="254"/>
    </i>
    <i>
      <x v="68"/>
      <x/>
      <x v="68"/>
    </i>
    <i r="1">
      <x v="171"/>
      <x v="252"/>
    </i>
    <i>
      <x v="69"/>
      <x v="64"/>
      <x v="152"/>
    </i>
    <i>
      <x v="71"/>
      <x v="220"/>
      <x v="67"/>
    </i>
    <i r="1">
      <x v="221"/>
      <x v="55"/>
    </i>
    <i>
      <x v="74"/>
      <x/>
      <x v="200"/>
    </i>
    <i r="1">
      <x v="23"/>
      <x v="160"/>
    </i>
    <i r="1">
      <x v="24"/>
      <x v="161"/>
    </i>
    <i r="1">
      <x v="25"/>
      <x v="162"/>
    </i>
    <i r="1">
      <x v="26"/>
      <x v="163"/>
    </i>
    <i r="1">
      <x v="27"/>
      <x v="165"/>
    </i>
    <i r="1">
      <x v="28"/>
      <x v="166"/>
    </i>
    <i r="1">
      <x v="29"/>
      <x v="167"/>
    </i>
    <i r="1">
      <x v="31"/>
      <x v="220"/>
    </i>
    <i>
      <x v="79"/>
      <x v="252"/>
      <x v="85"/>
    </i>
    <i>
      <x v="80"/>
      <x v="111"/>
      <x v="9"/>
    </i>
    <i>
      <x v="81"/>
      <x v="179"/>
      <x v="50"/>
    </i>
    <i r="1">
      <x v="218"/>
      <x v="54"/>
    </i>
    <i r="1">
      <x v="286"/>
      <x v="193"/>
    </i>
    <i>
      <x v="82"/>
      <x v="75"/>
      <x v="189"/>
    </i>
    <i>
      <x v="84"/>
      <x v="165"/>
      <x v="181"/>
    </i>
    <i r="1">
      <x v="166"/>
      <x v="182"/>
    </i>
    <i>
      <x v="88"/>
      <x/>
      <x v="35"/>
    </i>
    <i r="2">
      <x v="204"/>
    </i>
    <i r="1">
      <x v="90"/>
      <x v="175"/>
    </i>
    <i r="1">
      <x v="91"/>
      <x v="35"/>
    </i>
    <i>
      <x v="90"/>
      <x/>
      <x v="117"/>
    </i>
    <i r="1">
      <x v="244"/>
      <x v="117"/>
    </i>
    <i r="1">
      <x v="259"/>
      <x v="117"/>
    </i>
    <i>
      <x v="93"/>
      <x v="281"/>
      <x v="214"/>
    </i>
    <i>
      <x v="95"/>
      <x v="283"/>
      <x v="221"/>
    </i>
    <i>
      <x v="101"/>
      <x v="224"/>
      <x v="174"/>
    </i>
    <i r="1">
      <x v="225"/>
      <x v="57"/>
    </i>
    <i>
      <x v="103"/>
      <x v="80"/>
      <x v="223"/>
    </i>
    <i r="1">
      <x v="204"/>
      <x v="144"/>
    </i>
    <i>
      <x v="108"/>
      <x v="206"/>
      <x v="52"/>
    </i>
    <i r="1">
      <x v="207"/>
      <x v="53"/>
    </i>
    <i>
      <x v="110"/>
      <x v="222"/>
      <x v="94"/>
    </i>
    <i r="1">
      <x v="223"/>
      <x v="56"/>
    </i>
    <i>
      <x v="112"/>
      <x/>
      <x v="14"/>
    </i>
    <i r="2">
      <x v="15"/>
    </i>
    <i r="2">
      <x v="64"/>
    </i>
    <i>
      <x v="113"/>
      <x v="169"/>
      <x v="70"/>
    </i>
    <i>
      <x v="114"/>
      <x v="77"/>
      <x v="215"/>
    </i>
    <i r="1">
      <x v="78"/>
      <x v="41"/>
    </i>
    <i>
      <x v="116"/>
      <x v="239"/>
      <x v="110"/>
    </i>
    <i r="1">
      <x v="240"/>
      <x v="58"/>
    </i>
    <i r="1">
      <x v="241"/>
      <x v="59"/>
    </i>
    <i>
      <x v="117"/>
      <x v="56"/>
      <x v="155"/>
    </i>
    <i>
      <x v="118"/>
      <x/>
      <x/>
    </i>
    <i>
      <x v="119"/>
      <x/>
      <x v="199"/>
    </i>
    <i r="1">
      <x v="73"/>
      <x v="171"/>
    </i>
    <i r="1">
      <x v="226"/>
      <x v="66"/>
    </i>
    <i r="1">
      <x v="227"/>
      <x v="91"/>
    </i>
    <i r="1">
      <x v="228"/>
      <x v="106"/>
    </i>
    <i r="1">
      <x v="229"/>
      <x v="109"/>
    </i>
    <i r="1">
      <x v="230"/>
      <x v="111"/>
    </i>
    <i r="1">
      <x v="231"/>
      <x v="137"/>
    </i>
    <i r="1">
      <x v="232"/>
      <x v="228"/>
    </i>
    <i r="1">
      <x v="233"/>
      <x v="236"/>
    </i>
    <i r="1">
      <x v="234"/>
      <x v="149"/>
    </i>
    <i r="1">
      <x v="235"/>
      <x v="173"/>
    </i>
    <i r="1">
      <x v="236"/>
      <x v="233"/>
    </i>
    <i r="1">
      <x v="237"/>
      <x v="60"/>
    </i>
    <i r="1">
      <x v="238"/>
      <x v="61"/>
    </i>
    <i>
      <x v="121"/>
      <x/>
      <x/>
    </i>
    <i r="1">
      <x v="144"/>
      <x v="74"/>
    </i>
    <i r="1">
      <x v="146"/>
      <x v="88"/>
    </i>
    <i r="1">
      <x v="147"/>
      <x v="22"/>
    </i>
    <i r="1">
      <x v="148"/>
      <x v="24"/>
    </i>
    <i r="1">
      <x v="149"/>
      <x v="34"/>
    </i>
    <i>
      <x v="122"/>
      <x/>
      <x v="141"/>
    </i>
    <i r="1">
      <x v="83"/>
      <x v="76"/>
    </i>
    <i r="1">
      <x v="84"/>
      <x v="102"/>
    </i>
    <i r="1">
      <x v="85"/>
      <x v="121"/>
    </i>
    <i r="1">
      <x v="86"/>
      <x v="141"/>
    </i>
    <i r="1">
      <x v="87"/>
      <x v="225"/>
    </i>
    <i r="1">
      <x v="88"/>
      <x v="224"/>
    </i>
    <i r="1">
      <x v="89"/>
      <x v="239"/>
    </i>
    <i>
      <x v="123"/>
      <x v="22"/>
      <x v="139"/>
    </i>
    <i>
      <x v="124"/>
      <x v="243"/>
      <x v="124"/>
    </i>
    <i>
      <x v="125"/>
      <x/>
      <x v="180"/>
    </i>
    <i r="1">
      <x v="3"/>
      <x v="131"/>
    </i>
    <i r="1">
      <x v="4"/>
      <x v="134"/>
    </i>
    <i r="1">
      <x v="5"/>
      <x v="142"/>
    </i>
    <i r="1">
      <x v="6"/>
      <x v="143"/>
    </i>
    <i r="1">
      <x v="7"/>
      <x v="241"/>
    </i>
    <i r="1">
      <x v="8"/>
      <x v="180"/>
    </i>
    <i r="1">
      <x v="9"/>
      <x v="11"/>
    </i>
    <i r="1">
      <x v="10"/>
      <x v="12"/>
    </i>
    <i r="1">
      <x v="11"/>
      <x v="42"/>
    </i>
    <i r="1">
      <x v="81"/>
      <x v="194"/>
    </i>
    <i>
      <x v="127"/>
      <x/>
      <x v="186"/>
    </i>
    <i r="1">
      <x v="45"/>
      <x v="18"/>
    </i>
    <i r="1">
      <x v="46"/>
      <x v="112"/>
    </i>
    <i r="1">
      <x v="47"/>
      <x v="127"/>
    </i>
    <i r="1">
      <x v="49"/>
      <x v="183"/>
    </i>
    <i r="1">
      <x v="50"/>
      <x v="48"/>
    </i>
    <i>
      <x v="128"/>
      <x v="273"/>
      <x v="210"/>
    </i>
    <i>
      <x v="129"/>
      <x/>
      <x v="78"/>
    </i>
    <i r="1">
      <x v="242"/>
      <x v="78"/>
    </i>
    <i>
      <x v="130"/>
    </i>
    <i t="grand">
      <x/>
    </i>
  </rowItems>
  <colItems count="1">
    <i/>
  </colItems>
  <pageFields count="4">
    <pageField fld="1" hier="-1"/>
    <pageField fld="5" hier="-1"/>
    <pageField fld="15" hier="-1"/>
    <pageField fld="17" item="0" hier="-1"/>
  </pageFields>
  <dataFields count="1">
    <dataField name="Results" fld="14" baseField="0" baseItem="0" numFmtId="164"/>
  </dataFields>
  <formats count="158">
    <format dxfId="170">
      <pivotArea outline="0" collapsedLevelsAreSubtotals="1" fieldPosition="0"/>
    </format>
    <format dxfId="171">
      <pivotArea field="9" type="button" dataOnly="0" labelOnly="1" outline="0"/>
    </format>
    <format dxfId="172">
      <pivotArea field="19" type="button" dataOnly="0" labelOnly="1" outline="0" axis="axisRow" fieldPosition="2"/>
    </format>
    <format dxfId="173">
      <pivotArea dataOnly="0" labelOnly="1" grandRow="1" outline="0" fieldPosition="0"/>
    </format>
    <format dxfId="174">
      <pivotArea dataOnly="0" labelOnly="1" outline="0" fieldPosition="0">
        <references count="3">
          <reference field="8" count="1" selected="0">
            <x v="65"/>
          </reference>
          <reference field="16" count="1" selected="0">
            <x v="0"/>
          </reference>
          <reference field="19" count="1">
            <x v="190"/>
          </reference>
        </references>
      </pivotArea>
    </format>
    <format dxfId="175">
      <pivotArea dataOnly="0" labelOnly="1" outline="0" fieldPosition="0">
        <references count="3">
          <reference field="8" count="1" selected="0">
            <x v="66"/>
          </reference>
          <reference field="16" count="1" selected="0">
            <x v="0"/>
          </reference>
          <reference field="19" count="1">
            <x v="119"/>
          </reference>
        </references>
      </pivotArea>
    </format>
    <format dxfId="176">
      <pivotArea dataOnly="0" labelOnly="1" outline="0" fieldPosition="0">
        <references count="3">
          <reference field="8" count="1" selected="0">
            <x v="67"/>
          </reference>
          <reference field="16" count="1" selected="0">
            <x v="0"/>
          </reference>
          <reference field="19" count="1">
            <x v="146"/>
          </reference>
        </references>
      </pivotArea>
    </format>
    <format dxfId="177">
      <pivotArea dataOnly="0" labelOnly="1" outline="0" fieldPosition="0">
        <references count="3">
          <reference field="8" count="1" selected="0">
            <x v="68"/>
          </reference>
          <reference field="16" count="1" selected="0">
            <x v="0"/>
          </reference>
          <reference field="19" count="1">
            <x v="27"/>
          </reference>
        </references>
      </pivotArea>
    </format>
    <format dxfId="178">
      <pivotArea dataOnly="0" labelOnly="1" outline="0" fieldPosition="0">
        <references count="3">
          <reference field="8" count="1" selected="0">
            <x v="69"/>
          </reference>
          <reference field="16" count="1" selected="0">
            <x v="0"/>
          </reference>
          <reference field="19" count="1">
            <x v="28"/>
          </reference>
        </references>
      </pivotArea>
    </format>
    <format dxfId="179">
      <pivotArea dataOnly="0" labelOnly="1" outline="0" fieldPosition="0">
        <references count="3">
          <reference field="8" count="1" selected="0">
            <x v="70"/>
          </reference>
          <reference field="16" count="1" selected="0">
            <x v="0"/>
          </reference>
          <reference field="19" count="1">
            <x v="37"/>
          </reference>
        </references>
      </pivotArea>
    </format>
    <format dxfId="180">
      <pivotArea dataOnly="0" labelOnly="1" outline="0" fieldPosition="0">
        <references count="3">
          <reference field="8" count="1" selected="0">
            <x v="71"/>
          </reference>
          <reference field="16" count="1" selected="0">
            <x v="0"/>
          </reference>
          <reference field="19" count="1">
            <x v="38"/>
          </reference>
        </references>
      </pivotArea>
    </format>
    <format dxfId="181">
      <pivotArea dataOnly="0" labelOnly="1" outline="0" fieldPosition="0">
        <references count="3">
          <reference field="8" count="1" selected="0">
            <x v="0"/>
          </reference>
          <reference field="16" count="1" selected="0">
            <x v="1"/>
          </reference>
          <reference field="19" count="1">
            <x v="206"/>
          </reference>
        </references>
      </pivotArea>
    </format>
    <format dxfId="182">
      <pivotArea dataOnly="0" labelOnly="1" outline="0" fieldPosition="0">
        <references count="3">
          <reference field="8" count="1" selected="0">
            <x v="0"/>
          </reference>
          <reference field="16" count="1" selected="0">
            <x v="5"/>
          </reference>
          <reference field="19" count="1">
            <x v="10"/>
          </reference>
        </references>
      </pivotArea>
    </format>
    <format dxfId="183">
      <pivotArea dataOnly="0" labelOnly="1" outline="0" fieldPosition="0">
        <references count="3">
          <reference field="8" count="1" selected="0">
            <x v="282"/>
          </reference>
          <reference field="16" count="1" selected="0">
            <x v="5"/>
          </reference>
          <reference field="19" count="1">
            <x v="191"/>
          </reference>
        </references>
      </pivotArea>
    </format>
    <format dxfId="184">
      <pivotArea dataOnly="0" labelOnly="1" outline="0" fieldPosition="0">
        <references count="3">
          <reference field="8" count="1" selected="0">
            <x v="0"/>
          </reference>
          <reference field="16" count="1" selected="0">
            <x v="6"/>
          </reference>
          <reference field="19" count="1">
            <x v="39"/>
          </reference>
        </references>
      </pivotArea>
    </format>
    <format dxfId="185">
      <pivotArea dataOnly="0" labelOnly="1" outline="0" fieldPosition="0">
        <references count="3">
          <reference field="8" count="1" selected="0">
            <x v="53"/>
          </reference>
          <reference field="16" count="1" selected="0">
            <x v="6"/>
          </reference>
          <reference field="19" count="1">
            <x v="39"/>
          </reference>
        </references>
      </pivotArea>
    </format>
    <format dxfId="186">
      <pivotArea dataOnly="0" labelOnly="1" outline="0" fieldPosition="0">
        <references count="3">
          <reference field="8" count="1" selected="0">
            <x v="79"/>
          </reference>
          <reference field="16" count="1" selected="0">
            <x v="7"/>
          </reference>
          <reference field="19" count="1">
            <x v="108"/>
          </reference>
        </references>
      </pivotArea>
    </format>
    <format dxfId="187">
      <pivotArea dataOnly="0" labelOnly="1" outline="0" fieldPosition="0">
        <references count="3">
          <reference field="8" count="1" selected="0">
            <x v="63"/>
          </reference>
          <reference field="16" count="1" selected="0">
            <x v="9"/>
          </reference>
          <reference field="19" count="1">
            <x v="151"/>
          </reference>
        </references>
      </pivotArea>
    </format>
    <format dxfId="188">
      <pivotArea dataOnly="0" labelOnly="1" outline="0" fieldPosition="0">
        <references count="3">
          <reference field="8" count="1" selected="0">
            <x v="76"/>
          </reference>
          <reference field="16" count="1" selected="0">
            <x v="12"/>
          </reference>
          <reference field="19" count="1">
            <x v="188"/>
          </reference>
        </references>
      </pivotArea>
    </format>
    <format dxfId="189">
      <pivotArea dataOnly="0" labelOnly="1" outline="0" fieldPosition="0">
        <references count="3">
          <reference field="8" count="1" selected="0">
            <x v="247"/>
          </reference>
          <reference field="16" count="1" selected="0">
            <x v="12"/>
          </reference>
          <reference field="19" count="1">
            <x v="82"/>
          </reference>
        </references>
      </pivotArea>
    </format>
    <format dxfId="190">
      <pivotArea dataOnly="0" labelOnly="1" outline="0" fieldPosition="0">
        <references count="3">
          <reference field="8" count="1" selected="0">
            <x v="0"/>
          </reference>
          <reference field="16" count="1" selected="0">
            <x v="18"/>
          </reference>
          <reference field="19" count="4">
            <x v="69"/>
            <x v="83"/>
            <x v="97"/>
            <x v="207"/>
          </reference>
        </references>
      </pivotArea>
    </format>
    <format dxfId="191">
      <pivotArea dataOnly="0" labelOnly="1" outline="0" fieldPosition="0">
        <references count="3">
          <reference field="8" count="1" selected="0">
            <x v="256"/>
          </reference>
          <reference field="16" count="1" selected="0">
            <x v="21"/>
          </reference>
          <reference field="19" count="1">
            <x v="107"/>
          </reference>
        </references>
      </pivotArea>
    </format>
    <format dxfId="192">
      <pivotArea dataOnly="0" labelOnly="1" outline="0" fieldPosition="0">
        <references count="3">
          <reference field="8" count="1" selected="0">
            <x v="52"/>
          </reference>
          <reference field="16" count="1" selected="0">
            <x v="22"/>
          </reference>
          <reference field="19" count="1">
            <x v="13"/>
          </reference>
        </references>
      </pivotArea>
    </format>
    <format dxfId="193">
      <pivotArea dataOnly="0" labelOnly="1" outline="0" fieldPosition="0">
        <references count="3">
          <reference field="8" count="1" selected="0">
            <x v="285"/>
          </reference>
          <reference field="16" count="1" selected="0">
            <x v="24"/>
          </reference>
          <reference field="19" count="1">
            <x v="192"/>
          </reference>
        </references>
      </pivotArea>
    </format>
    <format dxfId="194">
      <pivotArea dataOnly="0" labelOnly="1" outline="0" fieldPosition="0">
        <references count="3">
          <reference field="8" count="1" selected="0">
            <x v="0"/>
          </reference>
          <reference field="16" count="1" selected="0">
            <x v="26"/>
          </reference>
          <reference field="19" count="1">
            <x v="40"/>
          </reference>
        </references>
      </pivotArea>
    </format>
    <format dxfId="195">
      <pivotArea dataOnly="0" labelOnly="1" outline="0" fieldPosition="0">
        <references count="3">
          <reference field="8" count="1" selected="0">
            <x v="51"/>
          </reference>
          <reference field="16" count="1" selected="0">
            <x v="26"/>
          </reference>
          <reference field="19" count="1">
            <x v="40"/>
          </reference>
        </references>
      </pivotArea>
    </format>
    <format dxfId="196">
      <pivotArea dataOnly="0" labelOnly="1" outline="0" fieldPosition="0">
        <references count="3">
          <reference field="8" count="1" selected="0">
            <x v="201"/>
          </reference>
          <reference field="16" count="1" selected="0">
            <x v="27"/>
          </reference>
          <reference field="19" count="1">
            <x v="120"/>
          </reference>
        </references>
      </pivotArea>
    </format>
    <format dxfId="197">
      <pivotArea dataOnly="0" labelOnly="1" outline="0" fieldPosition="0">
        <references count="3">
          <reference field="8" count="1" selected="0">
            <x v="0"/>
          </reference>
          <reference field="16" count="1" selected="0">
            <x v="28"/>
          </reference>
          <reference field="19" count="5">
            <x v="32"/>
            <x v="75"/>
            <x v="105"/>
            <x v="115"/>
            <x v="116"/>
          </reference>
        </references>
      </pivotArea>
    </format>
    <format dxfId="198">
      <pivotArea dataOnly="0" labelOnly="1" outline="0" fieldPosition="0">
        <references count="3">
          <reference field="8" count="1" selected="0">
            <x v="32"/>
          </reference>
          <reference field="16" count="1" selected="0">
            <x v="28"/>
          </reference>
          <reference field="19" count="1">
            <x v="17"/>
          </reference>
        </references>
      </pivotArea>
    </format>
    <format dxfId="199">
      <pivotArea dataOnly="0" labelOnly="1" outline="0" fieldPosition="0">
        <references count="3">
          <reference field="8" count="1" selected="0">
            <x v="33"/>
          </reference>
          <reference field="16" count="1" selected="0">
            <x v="28"/>
          </reference>
          <reference field="19" count="1">
            <x v="75"/>
          </reference>
        </references>
      </pivotArea>
    </format>
    <format dxfId="200">
      <pivotArea dataOnly="0" labelOnly="1" outline="0" fieldPosition="0">
        <references count="3">
          <reference field="8" count="1" selected="0">
            <x v="34"/>
          </reference>
          <reference field="16" count="1" selected="0">
            <x v="28"/>
          </reference>
          <reference field="19" count="1">
            <x v="105"/>
          </reference>
        </references>
      </pivotArea>
    </format>
    <format dxfId="201">
      <pivotArea dataOnly="0" labelOnly="1" outline="0" fieldPosition="0">
        <references count="3">
          <reference field="8" count="1" selected="0">
            <x v="35"/>
          </reference>
          <reference field="16" count="1" selected="0">
            <x v="28"/>
          </reference>
          <reference field="19" count="1">
            <x v="115"/>
          </reference>
        </references>
      </pivotArea>
    </format>
    <format dxfId="202">
      <pivotArea dataOnly="0" labelOnly="1" outline="0" fieldPosition="0">
        <references count="3">
          <reference field="8" count="1" selected="0">
            <x v="36"/>
          </reference>
          <reference field="16" count="1" selected="0">
            <x v="28"/>
          </reference>
          <reference field="19" count="1">
            <x v="116"/>
          </reference>
        </references>
      </pivotArea>
    </format>
    <format dxfId="203">
      <pivotArea dataOnly="0" labelOnly="1" outline="0" fieldPosition="0">
        <references count="3">
          <reference field="8" count="1" selected="0">
            <x v="37"/>
          </reference>
          <reference field="16" count="1" selected="0">
            <x v="28"/>
          </reference>
          <reference field="19" count="1">
            <x v="126"/>
          </reference>
        </references>
      </pivotArea>
    </format>
    <format dxfId="204">
      <pivotArea dataOnly="0" labelOnly="1" outline="0" fieldPosition="0">
        <references count="3">
          <reference field="8" count="1" selected="0">
            <x v="38"/>
          </reference>
          <reference field="16" count="1" selected="0">
            <x v="28"/>
          </reference>
          <reference field="19" count="1">
            <x v="133"/>
          </reference>
        </references>
      </pivotArea>
    </format>
    <format dxfId="205">
      <pivotArea dataOnly="0" labelOnly="1" outline="0" fieldPosition="0">
        <references count="3">
          <reference field="8" count="1" selected="0">
            <x v="39"/>
          </reference>
          <reference field="16" count="1" selected="0">
            <x v="28"/>
          </reference>
          <reference field="19" count="1">
            <x v="156"/>
          </reference>
        </references>
      </pivotArea>
    </format>
    <format dxfId="206">
      <pivotArea dataOnly="0" labelOnly="1" outline="0" fieldPosition="0">
        <references count="3">
          <reference field="8" count="1" selected="0">
            <x v="40"/>
          </reference>
          <reference field="16" count="1" selected="0">
            <x v="28"/>
          </reference>
          <reference field="19" count="1">
            <x v="158"/>
          </reference>
        </references>
      </pivotArea>
    </format>
    <format dxfId="207">
      <pivotArea dataOnly="0" labelOnly="1" outline="0" fieldPosition="0">
        <references count="3">
          <reference field="8" count="1" selected="0">
            <x v="42"/>
          </reference>
          <reference field="16" count="1" selected="0">
            <x v="28"/>
          </reference>
          <reference field="19" count="1">
            <x v="31"/>
          </reference>
        </references>
      </pivotArea>
    </format>
    <format dxfId="208">
      <pivotArea dataOnly="0" labelOnly="1" outline="0" fieldPosition="0">
        <references count="3">
          <reference field="8" count="1" selected="0">
            <x v="43"/>
          </reference>
          <reference field="16" count="1" selected="0">
            <x v="28"/>
          </reference>
          <reference field="19" count="1">
            <x v="32"/>
          </reference>
        </references>
      </pivotArea>
    </format>
    <format dxfId="209">
      <pivotArea dataOnly="0" labelOnly="1" outline="0" fieldPosition="0">
        <references count="3">
          <reference field="8" count="1" selected="0">
            <x v="44"/>
          </reference>
          <reference field="16" count="1" selected="0">
            <x v="28"/>
          </reference>
          <reference field="19" count="1">
            <x v="51"/>
          </reference>
        </references>
      </pivotArea>
    </format>
    <format dxfId="210">
      <pivotArea dataOnly="0" labelOnly="1" outline="0" fieldPosition="0">
        <references count="3">
          <reference field="8" count="1" selected="0">
            <x v="253"/>
          </reference>
          <reference field="16" count="1" selected="0">
            <x v="31"/>
          </reference>
          <reference field="19" count="1">
            <x v="86"/>
          </reference>
        </references>
      </pivotArea>
    </format>
    <format dxfId="211">
      <pivotArea dataOnly="0" labelOnly="1" outline="0" fieldPosition="0">
        <references count="3">
          <reference field="8" count="1" selected="0">
            <x v="0"/>
          </reference>
          <reference field="16" count="1" selected="0">
            <x v="32"/>
          </reference>
          <reference field="19" count="2">
            <x v="145"/>
            <x v="205"/>
          </reference>
        </references>
      </pivotArea>
    </format>
    <format dxfId="212">
      <pivotArea dataOnly="0" labelOnly="1" outline="0" fieldPosition="0">
        <references count="3">
          <reference field="8" count="1" selected="0">
            <x v="153"/>
          </reference>
          <reference field="16" count="1" selected="0">
            <x v="32"/>
          </reference>
          <reference field="19" count="1">
            <x v="145"/>
          </reference>
        </references>
      </pivotArea>
    </format>
    <format dxfId="213">
      <pivotArea dataOnly="0" labelOnly="1" outline="0" fieldPosition="0">
        <references count="3">
          <reference field="8" count="1" selected="0">
            <x v="13"/>
          </reference>
          <reference field="16" count="1" selected="0">
            <x v="33"/>
          </reference>
          <reference field="19" count="1">
            <x v="148"/>
          </reference>
        </references>
      </pivotArea>
    </format>
    <format dxfId="214">
      <pivotArea dataOnly="0" labelOnly="1" outline="0" fieldPosition="0">
        <references count="3">
          <reference field="8" count="1" selected="0">
            <x v="14"/>
          </reference>
          <reference field="16" count="1" selected="0">
            <x v="33"/>
          </reference>
          <reference field="19" count="1">
            <x v="177"/>
          </reference>
        </references>
      </pivotArea>
    </format>
    <format dxfId="215">
      <pivotArea dataOnly="0" labelOnly="1" outline="0" fieldPosition="0">
        <references count="3">
          <reference field="8" count="1" selected="0">
            <x v="17"/>
          </reference>
          <reference field="16" count="1" selected="0">
            <x v="33"/>
          </reference>
          <reference field="19" count="1">
            <x v="30"/>
          </reference>
        </references>
      </pivotArea>
    </format>
    <format dxfId="216">
      <pivotArea dataOnly="0" labelOnly="1" outline="0" fieldPosition="0">
        <references count="3">
          <reference field="8" count="1" selected="0">
            <x v="268"/>
          </reference>
          <reference field="16" count="1" selected="0">
            <x v="37"/>
          </reference>
          <reference field="19" count="1">
            <x v="128"/>
          </reference>
        </references>
      </pivotArea>
    </format>
    <format dxfId="217">
      <pivotArea dataOnly="0" labelOnly="1" outline="0" fieldPosition="0">
        <references count="3">
          <reference field="8" count="1" selected="0">
            <x v="151"/>
          </reference>
          <reference field="16" count="1" selected="0">
            <x v="40"/>
          </reference>
          <reference field="19" count="1">
            <x v="3"/>
          </reference>
        </references>
      </pivotArea>
    </format>
    <format dxfId="218">
      <pivotArea dataOnly="0" labelOnly="1" outline="0" fieldPosition="0">
        <references count="3">
          <reference field="8" count="1" selected="0">
            <x v="0"/>
          </reference>
          <reference field="16" count="1" selected="0">
            <x v="41"/>
          </reference>
          <reference field="19" count="3">
            <x v="123"/>
            <x v="164"/>
            <x v="203"/>
          </reference>
        </references>
      </pivotArea>
    </format>
    <format dxfId="219">
      <pivotArea dataOnly="0" labelOnly="1" outline="0" fieldPosition="0">
        <references count="3">
          <reference field="8" count="1" selected="0">
            <x v="181"/>
          </reference>
          <reference field="16" count="1" selected="0">
            <x v="41"/>
          </reference>
          <reference field="19" count="1">
            <x v="77"/>
          </reference>
        </references>
      </pivotArea>
    </format>
    <format dxfId="220">
      <pivotArea dataOnly="0" labelOnly="1" outline="0" fieldPosition="0">
        <references count="3">
          <reference field="8" count="1" selected="0">
            <x v="182"/>
          </reference>
          <reference field="16" count="1" selected="0">
            <x v="41"/>
          </reference>
          <reference field="19" count="1">
            <x v="93"/>
          </reference>
        </references>
      </pivotArea>
    </format>
    <format dxfId="221">
      <pivotArea dataOnly="0" labelOnly="1" outline="0" fieldPosition="0">
        <references count="3">
          <reference field="8" count="1" selected="0">
            <x v="183"/>
          </reference>
          <reference field="16" count="1" selected="0">
            <x v="41"/>
          </reference>
          <reference field="19" count="1">
            <x v="123"/>
          </reference>
        </references>
      </pivotArea>
    </format>
    <format dxfId="222">
      <pivotArea dataOnly="0" labelOnly="1" outline="0" fieldPosition="0">
        <references count="3">
          <reference field="8" count="1" selected="0">
            <x v="184"/>
          </reference>
          <reference field="16" count="1" selected="0">
            <x v="41"/>
          </reference>
          <reference field="19" count="1">
            <x v="164"/>
          </reference>
        </references>
      </pivotArea>
    </format>
    <format dxfId="223">
      <pivotArea dataOnly="0" labelOnly="1" outline="0" fieldPosition="0">
        <references count="3">
          <reference field="8" count="1" selected="0">
            <x v="267"/>
          </reference>
          <reference field="16" count="1" selected="0">
            <x v="42"/>
          </reference>
          <reference field="19" count="1">
            <x v="29"/>
          </reference>
        </references>
      </pivotArea>
    </format>
    <format dxfId="224">
      <pivotArea dataOnly="0" labelOnly="1" outline="0" fieldPosition="0">
        <references count="3">
          <reference field="8" count="1" selected="0">
            <x v="208"/>
          </reference>
          <reference field="16" count="1" selected="0">
            <x v="43"/>
          </reference>
          <reference field="19" count="1">
            <x v="71"/>
          </reference>
        </references>
      </pivotArea>
    </format>
    <format dxfId="225">
      <pivotArea dataOnly="0" labelOnly="1" outline="0" fieldPosition="0">
        <references count="3">
          <reference field="8" count="1" selected="0">
            <x v="209"/>
          </reference>
          <reference field="16" count="1" selected="0">
            <x v="43"/>
          </reference>
          <reference field="19" count="1">
            <x v="72"/>
          </reference>
        </references>
      </pivotArea>
    </format>
    <format dxfId="226">
      <pivotArea dataOnly="0" labelOnly="1" outline="0" fieldPosition="0">
        <references count="3">
          <reference field="8" count="1" selected="0">
            <x v="0"/>
          </reference>
          <reference field="16" count="1" selected="0">
            <x v="46"/>
          </reference>
          <reference field="19" count="1">
            <x v="132"/>
          </reference>
        </references>
      </pivotArea>
    </format>
    <format dxfId="227">
      <pivotArea dataOnly="0" labelOnly="1" outline="0" fieldPosition="0">
        <references count="3">
          <reference field="8" count="1" selected="0">
            <x v="57"/>
          </reference>
          <reference field="16" count="1" selected="0">
            <x v="46"/>
          </reference>
          <reference field="19" count="1">
            <x v="19"/>
          </reference>
        </references>
      </pivotArea>
    </format>
    <format dxfId="228">
      <pivotArea dataOnly="0" labelOnly="1" outline="0" fieldPosition="0">
        <references count="3">
          <reference field="8" count="1" selected="0">
            <x v="58"/>
          </reference>
          <reference field="16" count="1" selected="0">
            <x v="46"/>
          </reference>
          <reference field="19" count="1">
            <x v="92"/>
          </reference>
        </references>
      </pivotArea>
    </format>
    <format dxfId="229">
      <pivotArea dataOnly="0" labelOnly="1" outline="0" fieldPosition="0">
        <references count="3">
          <reference field="8" count="1" selected="0">
            <x v="59"/>
          </reference>
          <reference field="16" count="1" selected="0">
            <x v="46"/>
          </reference>
          <reference field="19" count="1">
            <x v="132"/>
          </reference>
        </references>
      </pivotArea>
    </format>
    <format dxfId="230">
      <pivotArea dataOnly="0" labelOnly="1" outline="0" fieldPosition="0">
        <references count="3">
          <reference field="8" count="1" selected="0">
            <x v="72"/>
          </reference>
          <reference field="16" count="1" selected="0">
            <x v="47"/>
          </reference>
          <reference field="19" count="1">
            <x v="153"/>
          </reference>
        </references>
      </pivotArea>
    </format>
    <format dxfId="231">
      <pivotArea dataOnly="0" labelOnly="1" outline="0" fieldPosition="0">
        <references count="3">
          <reference field="8" count="1" selected="0">
            <x v="177"/>
          </reference>
          <reference field="16" count="1" selected="0">
            <x v="48"/>
          </reference>
          <reference field="19" count="1">
            <x v="154"/>
          </reference>
        </references>
      </pivotArea>
    </format>
    <format dxfId="232">
      <pivotArea dataOnly="0" labelOnly="1" outline="0" fieldPosition="0">
        <references count="3">
          <reference field="8" count="1" selected="0">
            <x v="178"/>
          </reference>
          <reference field="16" count="1" selected="0">
            <x v="48"/>
          </reference>
          <reference field="19" count="1">
            <x v="25"/>
          </reference>
        </references>
      </pivotArea>
    </format>
    <format dxfId="233">
      <pivotArea dataOnly="0" labelOnly="1" outline="0" fieldPosition="0">
        <references count="3">
          <reference field="8" count="1" selected="0">
            <x v="61"/>
          </reference>
          <reference field="16" count="1" selected="0">
            <x v="49"/>
          </reference>
          <reference field="19" count="1">
            <x v="150"/>
          </reference>
        </references>
      </pivotArea>
    </format>
    <format dxfId="234">
      <pivotArea dataOnly="0" labelOnly="1" outline="0" fieldPosition="0">
        <references count="3">
          <reference field="8" count="1" selected="0">
            <x v="19"/>
          </reference>
          <reference field="16" count="1" selected="0">
            <x v="51"/>
          </reference>
          <reference field="19" count="1">
            <x v="90"/>
          </reference>
        </references>
      </pivotArea>
    </format>
    <format dxfId="235">
      <pivotArea dataOnly="0" labelOnly="1" outline="0" fieldPosition="0">
        <references count="3">
          <reference field="8" count="1" selected="0">
            <x v="20"/>
          </reference>
          <reference field="16" count="1" selected="0">
            <x v="51"/>
          </reference>
          <reference field="19" count="1">
            <x v="176"/>
          </reference>
        </references>
      </pivotArea>
    </format>
    <format dxfId="236">
      <pivotArea dataOnly="0" labelOnly="1" outline="0" fieldPosition="0">
        <references count="3">
          <reference field="8" count="1" selected="0">
            <x v="0"/>
          </reference>
          <reference field="16" count="1" selected="0">
            <x v="53"/>
          </reference>
          <reference field="19" count="1">
            <x v="114"/>
          </reference>
        </references>
      </pivotArea>
    </format>
    <format dxfId="237">
      <pivotArea dataOnly="0" labelOnly="1" outline="0" fieldPosition="0">
        <references count="3">
          <reference field="8" count="1" selected="0">
            <x v="157"/>
          </reference>
          <reference field="16" count="1" selected="0">
            <x v="53"/>
          </reference>
          <reference field="19" count="1">
            <x v="80"/>
          </reference>
        </references>
      </pivotArea>
    </format>
    <format dxfId="238">
      <pivotArea dataOnly="0" labelOnly="1" outline="0" fieldPosition="0">
        <references count="3">
          <reference field="8" count="1" selected="0">
            <x v="158"/>
          </reference>
          <reference field="16" count="1" selected="0">
            <x v="53"/>
          </reference>
          <reference field="19" count="1">
            <x v="114"/>
          </reference>
        </references>
      </pivotArea>
    </format>
    <format dxfId="239">
      <pivotArea dataOnly="0" labelOnly="1" outline="0" fieldPosition="0">
        <references count="3">
          <reference field="8" count="1" selected="0">
            <x v="159"/>
          </reference>
          <reference field="16" count="1" selected="0">
            <x v="53"/>
          </reference>
          <reference field="19" count="1">
            <x v="122"/>
          </reference>
        </references>
      </pivotArea>
    </format>
    <format dxfId="240">
      <pivotArea dataOnly="0" labelOnly="1" outline="0" fieldPosition="0">
        <references count="3">
          <reference field="8" count="1" selected="0">
            <x v="160"/>
          </reference>
          <reference field="16" count="1" selected="0">
            <x v="53"/>
          </reference>
          <reference field="19" count="1">
            <x v="136"/>
          </reference>
        </references>
      </pivotArea>
    </format>
    <format dxfId="241">
      <pivotArea dataOnly="0" labelOnly="1" outline="0" fieldPosition="0">
        <references count="3">
          <reference field="8" count="1" selected="0">
            <x v="161"/>
          </reference>
          <reference field="16" count="1" selected="0">
            <x v="53"/>
          </reference>
          <reference field="19" count="1">
            <x v="157"/>
          </reference>
        </references>
      </pivotArea>
    </format>
    <format dxfId="242">
      <pivotArea dataOnly="0" labelOnly="1" outline="0" fieldPosition="0">
        <references count="3">
          <reference field="8" count="1" selected="0">
            <x v="254"/>
          </reference>
          <reference field="16" count="1" selected="0">
            <x v="54"/>
          </reference>
          <reference field="19" count="1">
            <x v="101"/>
          </reference>
        </references>
      </pivotArea>
    </format>
    <format dxfId="243">
      <pivotArea dataOnly="0" labelOnly="1" outline="0" fieldPosition="0">
        <references count="3">
          <reference field="8" count="1" selected="0">
            <x v="54"/>
          </reference>
          <reference field="16" count="1" selected="0">
            <x v="64"/>
          </reference>
          <reference field="19" count="1">
            <x v="184"/>
          </reference>
        </references>
      </pivotArea>
    </format>
    <format dxfId="244">
      <pivotArea dataOnly="0" labelOnly="1" outline="0" fieldPosition="0">
        <references count="3">
          <reference field="8" count="1" selected="0">
            <x v="0"/>
          </reference>
          <reference field="16" count="1" selected="0">
            <x v="68"/>
          </reference>
          <reference field="19" count="1">
            <x v="68"/>
          </reference>
        </references>
      </pivotArea>
    </format>
    <format dxfId="245">
      <pivotArea dataOnly="0" labelOnly="1" outline="0" fieldPosition="0">
        <references count="3">
          <reference field="8" count="1" selected="0">
            <x v="64"/>
          </reference>
          <reference field="16" count="1" selected="0">
            <x v="69"/>
          </reference>
          <reference field="19" count="1">
            <x v="152"/>
          </reference>
        </references>
      </pivotArea>
    </format>
    <format dxfId="246">
      <pivotArea dataOnly="0" labelOnly="1" outline="0" fieldPosition="0">
        <references count="3">
          <reference field="8" count="1" selected="0">
            <x v="220"/>
          </reference>
          <reference field="16" count="1" selected="0">
            <x v="71"/>
          </reference>
          <reference field="19" count="1">
            <x v="67"/>
          </reference>
        </references>
      </pivotArea>
    </format>
    <format dxfId="247">
      <pivotArea dataOnly="0" labelOnly="1" outline="0" fieldPosition="0">
        <references count="3">
          <reference field="8" count="1" selected="0">
            <x v="221"/>
          </reference>
          <reference field="16" count="1" selected="0">
            <x v="71"/>
          </reference>
          <reference field="19" count="1">
            <x v="55"/>
          </reference>
        </references>
      </pivotArea>
    </format>
    <format dxfId="248">
      <pivotArea dataOnly="0" labelOnly="1" outline="0" fieldPosition="0">
        <references count="3">
          <reference field="8" count="1" selected="0">
            <x v="0"/>
          </reference>
          <reference field="16" count="1" selected="0">
            <x v="74"/>
          </reference>
          <reference field="19" count="1">
            <x v="200"/>
          </reference>
        </references>
      </pivotArea>
    </format>
    <format dxfId="249">
      <pivotArea dataOnly="0" labelOnly="1" outline="0" fieldPosition="0">
        <references count="3">
          <reference field="8" count="1" selected="0">
            <x v="23"/>
          </reference>
          <reference field="16" count="1" selected="0">
            <x v="74"/>
          </reference>
          <reference field="19" count="1">
            <x v="160"/>
          </reference>
        </references>
      </pivotArea>
    </format>
    <format dxfId="250">
      <pivotArea dataOnly="0" labelOnly="1" outline="0" fieldPosition="0">
        <references count="3">
          <reference field="8" count="1" selected="0">
            <x v="24"/>
          </reference>
          <reference field="16" count="1" selected="0">
            <x v="74"/>
          </reference>
          <reference field="19" count="1">
            <x v="161"/>
          </reference>
        </references>
      </pivotArea>
    </format>
    <format dxfId="251">
      <pivotArea dataOnly="0" labelOnly="1" outline="0" fieldPosition="0">
        <references count="3">
          <reference field="8" count="1" selected="0">
            <x v="25"/>
          </reference>
          <reference field="16" count="1" selected="0">
            <x v="74"/>
          </reference>
          <reference field="19" count="1">
            <x v="162"/>
          </reference>
        </references>
      </pivotArea>
    </format>
    <format dxfId="252">
      <pivotArea dataOnly="0" labelOnly="1" outline="0" fieldPosition="0">
        <references count="3">
          <reference field="8" count="1" selected="0">
            <x v="26"/>
          </reference>
          <reference field="16" count="1" selected="0">
            <x v="74"/>
          </reference>
          <reference field="19" count="1">
            <x v="163"/>
          </reference>
        </references>
      </pivotArea>
    </format>
    <format dxfId="253">
      <pivotArea dataOnly="0" labelOnly="1" outline="0" fieldPosition="0">
        <references count="3">
          <reference field="8" count="1" selected="0">
            <x v="27"/>
          </reference>
          <reference field="16" count="1" selected="0">
            <x v="74"/>
          </reference>
          <reference field="19" count="1">
            <x v="165"/>
          </reference>
        </references>
      </pivotArea>
    </format>
    <format dxfId="254">
      <pivotArea dataOnly="0" labelOnly="1" outline="0" fieldPosition="0">
        <references count="3">
          <reference field="8" count="1" selected="0">
            <x v="28"/>
          </reference>
          <reference field="16" count="1" selected="0">
            <x v="74"/>
          </reference>
          <reference field="19" count="1">
            <x v="166"/>
          </reference>
        </references>
      </pivotArea>
    </format>
    <format dxfId="255">
      <pivotArea dataOnly="0" labelOnly="1" outline="0" fieldPosition="0">
        <references count="3">
          <reference field="8" count="1" selected="0">
            <x v="29"/>
          </reference>
          <reference field="16" count="1" selected="0">
            <x v="74"/>
          </reference>
          <reference field="19" count="1">
            <x v="167"/>
          </reference>
        </references>
      </pivotArea>
    </format>
    <format dxfId="256">
      <pivotArea dataOnly="0" labelOnly="1" outline="0" fieldPosition="0">
        <references count="3">
          <reference field="8" count="1" selected="0">
            <x v="252"/>
          </reference>
          <reference field="16" count="1" selected="0">
            <x v="79"/>
          </reference>
          <reference field="19" count="1">
            <x v="85"/>
          </reference>
        </references>
      </pivotArea>
    </format>
    <format dxfId="257">
      <pivotArea dataOnly="0" labelOnly="1" outline="0" fieldPosition="0">
        <references count="3">
          <reference field="8" count="1" selected="0">
            <x v="111"/>
          </reference>
          <reference field="16" count="1" selected="0">
            <x v="80"/>
          </reference>
          <reference field="19" count="1">
            <x v="9"/>
          </reference>
        </references>
      </pivotArea>
    </format>
    <format dxfId="258">
      <pivotArea dataOnly="0" labelOnly="1" outline="0" fieldPosition="0">
        <references count="3">
          <reference field="8" count="1" selected="0">
            <x v="179"/>
          </reference>
          <reference field="16" count="1" selected="0">
            <x v="81"/>
          </reference>
          <reference field="19" count="1">
            <x v="50"/>
          </reference>
        </references>
      </pivotArea>
    </format>
    <format dxfId="259">
      <pivotArea dataOnly="0" labelOnly="1" outline="0" fieldPosition="0">
        <references count="3">
          <reference field="8" count="1" selected="0">
            <x v="218"/>
          </reference>
          <reference field="16" count="1" selected="0">
            <x v="81"/>
          </reference>
          <reference field="19" count="1">
            <x v="54"/>
          </reference>
        </references>
      </pivotArea>
    </format>
    <format dxfId="260">
      <pivotArea dataOnly="0" labelOnly="1" outline="0" fieldPosition="0">
        <references count="3">
          <reference field="8" count="1" selected="0">
            <x v="286"/>
          </reference>
          <reference field="16" count="1" selected="0">
            <x v="81"/>
          </reference>
          <reference field="19" count="1">
            <x v="193"/>
          </reference>
        </references>
      </pivotArea>
    </format>
    <format dxfId="261">
      <pivotArea dataOnly="0" labelOnly="1" outline="0" fieldPosition="0">
        <references count="3">
          <reference field="8" count="1" selected="0">
            <x v="75"/>
          </reference>
          <reference field="16" count="1" selected="0">
            <x v="82"/>
          </reference>
          <reference field="19" count="1">
            <x v="189"/>
          </reference>
        </references>
      </pivotArea>
    </format>
    <format dxfId="262">
      <pivotArea dataOnly="0" labelOnly="1" outline="0" fieldPosition="0">
        <references count="3">
          <reference field="8" count="1" selected="0">
            <x v="165"/>
          </reference>
          <reference field="16" count="1" selected="0">
            <x v="84"/>
          </reference>
          <reference field="19" count="1">
            <x v="181"/>
          </reference>
        </references>
      </pivotArea>
    </format>
    <format dxfId="263">
      <pivotArea dataOnly="0" labelOnly="1" outline="0" fieldPosition="0">
        <references count="3">
          <reference field="8" count="1" selected="0">
            <x v="166"/>
          </reference>
          <reference field="16" count="1" selected="0">
            <x v="84"/>
          </reference>
          <reference field="19" count="1">
            <x v="182"/>
          </reference>
        </references>
      </pivotArea>
    </format>
    <format dxfId="264">
      <pivotArea dataOnly="0" labelOnly="1" outline="0" fieldPosition="0">
        <references count="3">
          <reference field="8" count="1" selected="0">
            <x v="264"/>
          </reference>
          <reference field="16" count="1" selected="0">
            <x v="86"/>
          </reference>
          <reference field="19" count="1">
            <x v="135"/>
          </reference>
        </references>
      </pivotArea>
    </format>
    <format dxfId="265">
      <pivotArea dataOnly="0" labelOnly="1" outline="0" fieldPosition="0">
        <references count="3">
          <reference field="8" count="1" selected="0">
            <x v="0"/>
          </reference>
          <reference field="16" count="1" selected="0">
            <x v="88"/>
          </reference>
          <reference field="19" count="2">
            <x v="35"/>
            <x v="204"/>
          </reference>
        </references>
      </pivotArea>
    </format>
    <format dxfId="266">
      <pivotArea dataOnly="0" labelOnly="1" outline="0" fieldPosition="0">
        <references count="3">
          <reference field="8" count="1" selected="0">
            <x v="90"/>
          </reference>
          <reference field="16" count="1" selected="0">
            <x v="88"/>
          </reference>
          <reference field="19" count="1">
            <x v="175"/>
          </reference>
        </references>
      </pivotArea>
    </format>
    <format dxfId="267">
      <pivotArea dataOnly="0" labelOnly="1" outline="0" fieldPosition="0">
        <references count="3">
          <reference field="8" count="1" selected="0">
            <x v="91"/>
          </reference>
          <reference field="16" count="1" selected="0">
            <x v="88"/>
          </reference>
          <reference field="19" count="1">
            <x v="35"/>
          </reference>
        </references>
      </pivotArea>
    </format>
    <format dxfId="268">
      <pivotArea dataOnly="0" labelOnly="1" outline="0" fieldPosition="0">
        <references count="3">
          <reference field="8" count="1" selected="0">
            <x v="259"/>
          </reference>
          <reference field="16" count="1" selected="0">
            <x v="90"/>
          </reference>
          <reference field="19" count="1">
            <x v="117"/>
          </reference>
        </references>
      </pivotArea>
    </format>
    <format dxfId="269">
      <pivotArea dataOnly="0" labelOnly="1" outline="0" fieldPosition="0">
        <references count="3">
          <reference field="8" count="1" selected="0">
            <x v="0"/>
          </reference>
          <reference field="16" count="1" selected="0">
            <x v="97"/>
          </reference>
          <reference field="19" count="1">
            <x v="0"/>
          </reference>
        </references>
      </pivotArea>
    </format>
    <format dxfId="270">
      <pivotArea dataOnly="0" labelOnly="1" outline="0" fieldPosition="0">
        <references count="3">
          <reference field="8" count="1" selected="0">
            <x v="224"/>
          </reference>
          <reference field="16" count="1" selected="0">
            <x v="101"/>
          </reference>
          <reference field="19" count="1">
            <x v="174"/>
          </reference>
        </references>
      </pivotArea>
    </format>
    <format dxfId="271">
      <pivotArea dataOnly="0" labelOnly="1" outline="0" fieldPosition="0">
        <references count="3">
          <reference field="8" count="1" selected="0">
            <x v="225"/>
          </reference>
          <reference field="16" count="1" selected="0">
            <x v="101"/>
          </reference>
          <reference field="19" count="1">
            <x v="57"/>
          </reference>
        </references>
      </pivotArea>
    </format>
    <format dxfId="272">
      <pivotArea dataOnly="0" labelOnly="1" outline="0" fieldPosition="0">
        <references count="3">
          <reference field="8" count="1" selected="0">
            <x v="204"/>
          </reference>
          <reference field="16" count="1" selected="0">
            <x v="103"/>
          </reference>
          <reference field="19" count="1">
            <x v="144"/>
          </reference>
        </references>
      </pivotArea>
    </format>
    <format dxfId="273">
      <pivotArea dataOnly="0" labelOnly="1" outline="0" fieldPosition="0">
        <references count="3">
          <reference field="8" count="1" selected="0">
            <x v="206"/>
          </reference>
          <reference field="16" count="1" selected="0">
            <x v="108"/>
          </reference>
          <reference field="19" count="1">
            <x v="52"/>
          </reference>
        </references>
      </pivotArea>
    </format>
    <format dxfId="274">
      <pivotArea dataOnly="0" labelOnly="1" outline="0" fieldPosition="0">
        <references count="3">
          <reference field="8" count="1" selected="0">
            <x v="207"/>
          </reference>
          <reference field="16" count="1" selected="0">
            <x v="108"/>
          </reference>
          <reference field="19" count="1">
            <x v="53"/>
          </reference>
        </references>
      </pivotArea>
    </format>
    <format dxfId="275">
      <pivotArea dataOnly="0" labelOnly="1" outline="0" fieldPosition="0">
        <references count="3">
          <reference field="8" count="1" selected="0">
            <x v="222"/>
          </reference>
          <reference field="16" count="1" selected="0">
            <x v="110"/>
          </reference>
          <reference field="19" count="1">
            <x v="94"/>
          </reference>
        </references>
      </pivotArea>
    </format>
    <format dxfId="276">
      <pivotArea dataOnly="0" labelOnly="1" outline="0" fieldPosition="0">
        <references count="3">
          <reference field="8" count="1" selected="0">
            <x v="223"/>
          </reference>
          <reference field="16" count="1" selected="0">
            <x v="110"/>
          </reference>
          <reference field="19" count="1">
            <x v="56"/>
          </reference>
        </references>
      </pivotArea>
    </format>
    <format dxfId="277">
      <pivotArea dataOnly="0" labelOnly="1" outline="0" fieldPosition="0">
        <references count="3">
          <reference field="8" count="1" selected="0">
            <x v="0"/>
          </reference>
          <reference field="16" count="1" selected="0">
            <x v="112"/>
          </reference>
          <reference field="19" count="3">
            <x v="14"/>
            <x v="15"/>
            <x v="64"/>
          </reference>
        </references>
      </pivotArea>
    </format>
    <format dxfId="278">
      <pivotArea dataOnly="0" labelOnly="1" outline="0" fieldPosition="0">
        <references count="3">
          <reference field="8" count="1" selected="0">
            <x v="169"/>
          </reference>
          <reference field="16" count="1" selected="0">
            <x v="113"/>
          </reference>
          <reference field="19" count="1">
            <x v="70"/>
          </reference>
        </references>
      </pivotArea>
    </format>
    <format dxfId="279">
      <pivotArea dataOnly="0" labelOnly="1" outline="0" fieldPosition="0">
        <references count="3">
          <reference field="8" count="1" selected="0">
            <x v="78"/>
          </reference>
          <reference field="16" count="1" selected="0">
            <x v="114"/>
          </reference>
          <reference field="19" count="1">
            <x v="41"/>
          </reference>
        </references>
      </pivotArea>
    </format>
    <format dxfId="280">
      <pivotArea dataOnly="0" labelOnly="1" outline="0" fieldPosition="0">
        <references count="3">
          <reference field="8" count="1" selected="0">
            <x v="239"/>
          </reference>
          <reference field="16" count="1" selected="0">
            <x v="116"/>
          </reference>
          <reference field="19" count="1">
            <x v="110"/>
          </reference>
        </references>
      </pivotArea>
    </format>
    <format dxfId="281">
      <pivotArea dataOnly="0" labelOnly="1" outline="0" fieldPosition="0">
        <references count="3">
          <reference field="8" count="1" selected="0">
            <x v="240"/>
          </reference>
          <reference field="16" count="1" selected="0">
            <x v="116"/>
          </reference>
          <reference field="19" count="1">
            <x v="58"/>
          </reference>
        </references>
      </pivotArea>
    </format>
    <format dxfId="282">
      <pivotArea dataOnly="0" labelOnly="1" outline="0" fieldPosition="0">
        <references count="3">
          <reference field="8" count="1" selected="0">
            <x v="241"/>
          </reference>
          <reference field="16" count="1" selected="0">
            <x v="116"/>
          </reference>
          <reference field="19" count="1">
            <x v="59"/>
          </reference>
        </references>
      </pivotArea>
    </format>
    <format dxfId="283">
      <pivotArea dataOnly="0" labelOnly="1" outline="0" fieldPosition="0">
        <references count="3">
          <reference field="8" count="1" selected="0">
            <x v="56"/>
          </reference>
          <reference field="16" count="1" selected="0">
            <x v="117"/>
          </reference>
          <reference field="19" count="1">
            <x v="155"/>
          </reference>
        </references>
      </pivotArea>
    </format>
    <format dxfId="284">
      <pivotArea dataOnly="0" labelOnly="1" outline="0" fieldPosition="0">
        <references count="3">
          <reference field="8" count="1" selected="0">
            <x v="0"/>
          </reference>
          <reference field="16" count="1" selected="0">
            <x v="119"/>
          </reference>
          <reference field="19" count="2">
            <x v="171"/>
            <x v="199"/>
          </reference>
        </references>
      </pivotArea>
    </format>
    <format dxfId="285">
      <pivotArea dataOnly="0" labelOnly="1" outline="0" fieldPosition="0">
        <references count="3">
          <reference field="8" count="1" selected="0">
            <x v="73"/>
          </reference>
          <reference field="16" count="1" selected="0">
            <x v="119"/>
          </reference>
          <reference field="19" count="1">
            <x v="171"/>
          </reference>
        </references>
      </pivotArea>
    </format>
    <format dxfId="286">
      <pivotArea dataOnly="0" labelOnly="1" outline="0" fieldPosition="0">
        <references count="3">
          <reference field="8" count="1" selected="0">
            <x v="226"/>
          </reference>
          <reference field="16" count="1" selected="0">
            <x v="119"/>
          </reference>
          <reference field="19" count="1">
            <x v="66"/>
          </reference>
        </references>
      </pivotArea>
    </format>
    <format dxfId="287">
      <pivotArea dataOnly="0" labelOnly="1" outline="0" fieldPosition="0">
        <references count="3">
          <reference field="8" count="1" selected="0">
            <x v="227"/>
          </reference>
          <reference field="16" count="1" selected="0">
            <x v="119"/>
          </reference>
          <reference field="19" count="1">
            <x v="91"/>
          </reference>
        </references>
      </pivotArea>
    </format>
    <format dxfId="288">
      <pivotArea dataOnly="0" labelOnly="1" outline="0" fieldPosition="0">
        <references count="3">
          <reference field="8" count="1" selected="0">
            <x v="228"/>
          </reference>
          <reference field="16" count="1" selected="0">
            <x v="119"/>
          </reference>
          <reference field="19" count="1">
            <x v="106"/>
          </reference>
        </references>
      </pivotArea>
    </format>
    <format dxfId="289">
      <pivotArea dataOnly="0" labelOnly="1" outline="0" fieldPosition="0">
        <references count="3">
          <reference field="8" count="1" selected="0">
            <x v="229"/>
          </reference>
          <reference field="16" count="1" selected="0">
            <x v="119"/>
          </reference>
          <reference field="19" count="1">
            <x v="109"/>
          </reference>
        </references>
      </pivotArea>
    </format>
    <format dxfId="290">
      <pivotArea dataOnly="0" labelOnly="1" outline="0" fieldPosition="0">
        <references count="3">
          <reference field="8" count="1" selected="0">
            <x v="230"/>
          </reference>
          <reference field="16" count="1" selected="0">
            <x v="119"/>
          </reference>
          <reference field="19" count="1">
            <x v="111"/>
          </reference>
        </references>
      </pivotArea>
    </format>
    <format dxfId="291">
      <pivotArea dataOnly="0" labelOnly="1" outline="0" fieldPosition="0">
        <references count="3">
          <reference field="8" count="1" selected="0">
            <x v="231"/>
          </reference>
          <reference field="16" count="1" selected="0">
            <x v="119"/>
          </reference>
          <reference field="19" count="1">
            <x v="137"/>
          </reference>
        </references>
      </pivotArea>
    </format>
    <format dxfId="292">
      <pivotArea dataOnly="0" labelOnly="1" outline="0" fieldPosition="0">
        <references count="3">
          <reference field="8" count="1" selected="0">
            <x v="234"/>
          </reference>
          <reference field="16" count="1" selected="0">
            <x v="119"/>
          </reference>
          <reference field="19" count="1">
            <x v="149"/>
          </reference>
        </references>
      </pivotArea>
    </format>
    <format dxfId="293">
      <pivotArea dataOnly="0" labelOnly="1" outline="0" fieldPosition="0">
        <references count="3">
          <reference field="8" count="1" selected="0">
            <x v="235"/>
          </reference>
          <reference field="16" count="1" selected="0">
            <x v="119"/>
          </reference>
          <reference field="19" count="1">
            <x v="173"/>
          </reference>
        </references>
      </pivotArea>
    </format>
    <format dxfId="294">
      <pivotArea dataOnly="0" labelOnly="1" outline="0" fieldPosition="0">
        <references count="3">
          <reference field="8" count="1" selected="0">
            <x v="237"/>
          </reference>
          <reference field="16" count="1" selected="0">
            <x v="119"/>
          </reference>
          <reference field="19" count="1">
            <x v="60"/>
          </reference>
        </references>
      </pivotArea>
    </format>
    <format dxfId="295">
      <pivotArea dataOnly="0" labelOnly="1" outline="0" fieldPosition="0">
        <references count="3">
          <reference field="8" count="1" selected="0">
            <x v="238"/>
          </reference>
          <reference field="16" count="1" selected="0">
            <x v="119"/>
          </reference>
          <reference field="19" count="1">
            <x v="61"/>
          </reference>
        </references>
      </pivotArea>
    </format>
    <format dxfId="296">
      <pivotArea dataOnly="0" labelOnly="1" outline="0" fieldPosition="0">
        <references count="3">
          <reference field="8" count="1" selected="0">
            <x v="0"/>
          </reference>
          <reference field="16" count="1" selected="0">
            <x v="121"/>
          </reference>
          <reference field="19" count="1">
            <x v="24"/>
          </reference>
        </references>
      </pivotArea>
    </format>
    <format dxfId="297">
      <pivotArea dataOnly="0" labelOnly="1" outline="0" fieldPosition="0">
        <references count="3">
          <reference field="8" count="1" selected="0">
            <x v="144"/>
          </reference>
          <reference field="16" count="1" selected="0">
            <x v="121"/>
          </reference>
          <reference field="19" count="1">
            <x v="74"/>
          </reference>
        </references>
      </pivotArea>
    </format>
    <format dxfId="298">
      <pivotArea dataOnly="0" labelOnly="1" outline="0" fieldPosition="0">
        <references count="3">
          <reference field="8" count="1" selected="0">
            <x v="146"/>
          </reference>
          <reference field="16" count="1" selected="0">
            <x v="121"/>
          </reference>
          <reference field="19" count="1">
            <x v="88"/>
          </reference>
        </references>
      </pivotArea>
    </format>
    <format dxfId="299">
      <pivotArea dataOnly="0" labelOnly="1" outline="0" fieldPosition="0">
        <references count="3">
          <reference field="8" count="1" selected="0">
            <x v="147"/>
          </reference>
          <reference field="16" count="1" selected="0">
            <x v="121"/>
          </reference>
          <reference field="19" count="1">
            <x v="22"/>
          </reference>
        </references>
      </pivotArea>
    </format>
    <format dxfId="300">
      <pivotArea dataOnly="0" labelOnly="1" outline="0" fieldPosition="0">
        <references count="3">
          <reference field="8" count="1" selected="0">
            <x v="148"/>
          </reference>
          <reference field="16" count="1" selected="0">
            <x v="121"/>
          </reference>
          <reference field="19" count="1">
            <x v="24"/>
          </reference>
        </references>
      </pivotArea>
    </format>
    <format dxfId="301">
      <pivotArea dataOnly="0" labelOnly="1" outline="0" fieldPosition="0">
        <references count="3">
          <reference field="8" count="1" selected="0">
            <x v="149"/>
          </reference>
          <reference field="16" count="1" selected="0">
            <x v="121"/>
          </reference>
          <reference field="19" count="1">
            <x v="34"/>
          </reference>
        </references>
      </pivotArea>
    </format>
    <format dxfId="302">
      <pivotArea dataOnly="0" labelOnly="1" outline="0" fieldPosition="0">
        <references count="3">
          <reference field="8" count="1" selected="0">
            <x v="0"/>
          </reference>
          <reference field="16" count="1" selected="0">
            <x v="122"/>
          </reference>
          <reference field="19" count="1">
            <x v="141"/>
          </reference>
        </references>
      </pivotArea>
    </format>
    <format dxfId="303">
      <pivotArea dataOnly="0" labelOnly="1" outline="0" fieldPosition="0">
        <references count="3">
          <reference field="8" count="1" selected="0">
            <x v="83"/>
          </reference>
          <reference field="16" count="1" selected="0">
            <x v="122"/>
          </reference>
          <reference field="19" count="1">
            <x v="76"/>
          </reference>
        </references>
      </pivotArea>
    </format>
    <format dxfId="304">
      <pivotArea dataOnly="0" labelOnly="1" outline="0" fieldPosition="0">
        <references count="3">
          <reference field="8" count="1" selected="0">
            <x v="84"/>
          </reference>
          <reference field="16" count="1" selected="0">
            <x v="122"/>
          </reference>
          <reference field="19" count="1">
            <x v="102"/>
          </reference>
        </references>
      </pivotArea>
    </format>
    <format dxfId="305">
      <pivotArea dataOnly="0" labelOnly="1" outline="0" fieldPosition="0">
        <references count="3">
          <reference field="8" count="1" selected="0">
            <x v="85"/>
          </reference>
          <reference field="16" count="1" selected="0">
            <x v="122"/>
          </reference>
          <reference field="19" count="1">
            <x v="121"/>
          </reference>
        </references>
      </pivotArea>
    </format>
    <format dxfId="306">
      <pivotArea dataOnly="0" labelOnly="1" outline="0" fieldPosition="0">
        <references count="3">
          <reference field="8" count="1" selected="0">
            <x v="86"/>
          </reference>
          <reference field="16" count="1" selected="0">
            <x v="122"/>
          </reference>
          <reference field="19" count="1">
            <x v="141"/>
          </reference>
        </references>
      </pivotArea>
    </format>
    <format dxfId="307">
      <pivotArea dataOnly="0" labelOnly="1" outline="0" fieldPosition="0">
        <references count="3">
          <reference field="8" count="1" selected="0">
            <x v="22"/>
          </reference>
          <reference field="16" count="1" selected="0">
            <x v="123"/>
          </reference>
          <reference field="19" count="1">
            <x v="139"/>
          </reference>
        </references>
      </pivotArea>
    </format>
    <format dxfId="308">
      <pivotArea dataOnly="0" labelOnly="1" outline="0" fieldPosition="0">
        <references count="3">
          <reference field="8" count="1" selected="0">
            <x v="0"/>
          </reference>
          <reference field="16" count="1" selected="0">
            <x v="124"/>
          </reference>
          <reference field="19" count="1">
            <x v="124"/>
          </reference>
        </references>
      </pivotArea>
    </format>
    <format dxfId="309">
      <pivotArea dataOnly="0" labelOnly="1" outline="0" fieldPosition="0">
        <references count="3">
          <reference field="8" count="1" selected="0">
            <x v="243"/>
          </reference>
          <reference field="16" count="1" selected="0">
            <x v="124"/>
          </reference>
          <reference field="19" count="1">
            <x v="124"/>
          </reference>
        </references>
      </pivotArea>
    </format>
    <format dxfId="310">
      <pivotArea dataOnly="0" labelOnly="1" outline="0" fieldPosition="0">
        <references count="3">
          <reference field="8" count="1" selected="0">
            <x v="0"/>
          </reference>
          <reference field="16" count="1" selected="0">
            <x v="125"/>
          </reference>
          <reference field="19" count="1">
            <x v="180"/>
          </reference>
        </references>
      </pivotArea>
    </format>
    <format dxfId="311">
      <pivotArea dataOnly="0" labelOnly="1" outline="0" fieldPosition="0">
        <references count="3">
          <reference field="8" count="1" selected="0">
            <x v="3"/>
          </reference>
          <reference field="16" count="1" selected="0">
            <x v="125"/>
          </reference>
          <reference field="19" count="1">
            <x v="131"/>
          </reference>
        </references>
      </pivotArea>
    </format>
    <format dxfId="312">
      <pivotArea dataOnly="0" labelOnly="1" outline="0" fieldPosition="0">
        <references count="3">
          <reference field="8" count="1" selected="0">
            <x v="4"/>
          </reference>
          <reference field="16" count="1" selected="0">
            <x v="125"/>
          </reference>
          <reference field="19" count="1">
            <x v="134"/>
          </reference>
        </references>
      </pivotArea>
    </format>
    <format dxfId="313">
      <pivotArea dataOnly="0" labelOnly="1" outline="0" fieldPosition="0">
        <references count="3">
          <reference field="8" count="1" selected="0">
            <x v="5"/>
          </reference>
          <reference field="16" count="1" selected="0">
            <x v="125"/>
          </reference>
          <reference field="19" count="1">
            <x v="142"/>
          </reference>
        </references>
      </pivotArea>
    </format>
    <format dxfId="314">
      <pivotArea dataOnly="0" labelOnly="1" outline="0" fieldPosition="0">
        <references count="3">
          <reference field="8" count="1" selected="0">
            <x v="6"/>
          </reference>
          <reference field="16" count="1" selected="0">
            <x v="125"/>
          </reference>
          <reference field="19" count="1">
            <x v="143"/>
          </reference>
        </references>
      </pivotArea>
    </format>
    <format dxfId="315">
      <pivotArea dataOnly="0" labelOnly="1" outline="0" fieldPosition="0">
        <references count="3">
          <reference field="8" count="1" selected="0">
            <x v="8"/>
          </reference>
          <reference field="16" count="1" selected="0">
            <x v="125"/>
          </reference>
          <reference field="19" count="1">
            <x v="180"/>
          </reference>
        </references>
      </pivotArea>
    </format>
    <format dxfId="316">
      <pivotArea dataOnly="0" labelOnly="1" outline="0" fieldPosition="0">
        <references count="3">
          <reference field="8" count="1" selected="0">
            <x v="9"/>
          </reference>
          <reference field="16" count="1" selected="0">
            <x v="125"/>
          </reference>
          <reference field="19" count="1">
            <x v="11"/>
          </reference>
        </references>
      </pivotArea>
    </format>
    <format dxfId="317">
      <pivotArea dataOnly="0" labelOnly="1" outline="0" fieldPosition="0">
        <references count="3">
          <reference field="8" count="1" selected="0">
            <x v="10"/>
          </reference>
          <reference field="16" count="1" selected="0">
            <x v="125"/>
          </reference>
          <reference field="19" count="1">
            <x v="12"/>
          </reference>
        </references>
      </pivotArea>
    </format>
    <format dxfId="318">
      <pivotArea dataOnly="0" labelOnly="1" outline="0" fieldPosition="0">
        <references count="3">
          <reference field="8" count="1" selected="0">
            <x v="11"/>
          </reference>
          <reference field="16" count="1" selected="0">
            <x v="125"/>
          </reference>
          <reference field="19" count="1">
            <x v="42"/>
          </reference>
        </references>
      </pivotArea>
    </format>
    <format dxfId="319">
      <pivotArea dataOnly="0" labelOnly="1" outline="0" fieldPosition="0">
        <references count="3">
          <reference field="8" count="1" selected="0">
            <x v="81"/>
          </reference>
          <reference field="16" count="1" selected="0">
            <x v="126"/>
          </reference>
          <reference field="19" count="1">
            <x v="194"/>
          </reference>
        </references>
      </pivotArea>
    </format>
    <format dxfId="320">
      <pivotArea dataOnly="0" labelOnly="1" outline="0" fieldPosition="0">
        <references count="3">
          <reference field="8" count="1" selected="0">
            <x v="0"/>
          </reference>
          <reference field="16" count="1" selected="0">
            <x v="127"/>
          </reference>
          <reference field="19" count="1">
            <x v="186"/>
          </reference>
        </references>
      </pivotArea>
    </format>
    <format dxfId="321">
      <pivotArea dataOnly="0" labelOnly="1" outline="0" fieldPosition="0">
        <references count="3">
          <reference field="8" count="1" selected="0">
            <x v="45"/>
          </reference>
          <reference field="16" count="1" selected="0">
            <x v="127"/>
          </reference>
          <reference field="19" count="1">
            <x v="18"/>
          </reference>
        </references>
      </pivotArea>
    </format>
    <format dxfId="322">
      <pivotArea dataOnly="0" labelOnly="1" outline="0" fieldPosition="0">
        <references count="3">
          <reference field="8" count="1" selected="0">
            <x v="46"/>
          </reference>
          <reference field="16" count="1" selected="0">
            <x v="127"/>
          </reference>
          <reference field="19" count="1">
            <x v="112"/>
          </reference>
        </references>
      </pivotArea>
    </format>
    <format dxfId="323">
      <pivotArea dataOnly="0" labelOnly="1" outline="0" fieldPosition="0">
        <references count="3">
          <reference field="8" count="1" selected="0">
            <x v="47"/>
          </reference>
          <reference field="16" count="1" selected="0">
            <x v="127"/>
          </reference>
          <reference field="19" count="1">
            <x v="127"/>
          </reference>
        </references>
      </pivotArea>
    </format>
    <format dxfId="324">
      <pivotArea dataOnly="0" labelOnly="1" outline="0" fieldPosition="0">
        <references count="3">
          <reference field="8" count="1" selected="0">
            <x v="48"/>
          </reference>
          <reference field="16" count="1" selected="0">
            <x v="127"/>
          </reference>
          <reference field="19" count="1">
            <x v="183"/>
          </reference>
        </references>
      </pivotArea>
    </format>
    <format dxfId="325">
      <pivotArea dataOnly="0" labelOnly="1" outline="0" fieldPosition="0">
        <references count="3">
          <reference field="8" count="1" selected="0">
            <x v="50"/>
          </reference>
          <reference field="16" count="1" selected="0">
            <x v="127"/>
          </reference>
          <reference field="19" count="1">
            <x v="48"/>
          </reference>
        </references>
      </pivotArea>
    </format>
    <format dxfId="326">
      <pivotArea dataOnly="0" labelOnly="1" outline="0" fieldPosition="0">
        <references count="3">
          <reference field="8" count="1" selected="0">
            <x v="0"/>
          </reference>
          <reference field="16" count="1" selected="0">
            <x v="129"/>
          </reference>
          <reference field="19" count="1">
            <x v="78"/>
          </reference>
        </references>
      </pivotArea>
    </format>
    <format dxfId="327">
      <pivotArea dataOnly="0" labelOnly="1" outline="0" fieldPosition="0">
        <references count="3">
          <reference field="8" count="1" selected="0">
            <x v="242"/>
          </reference>
          <reference field="16" count="1" selected="0">
            <x v="129"/>
          </reference>
          <reference field="19" count="1">
            <x v="7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C65C5F-AE9D-4766-AE12-E51FB5987FB5}" name="PivotTable7" cacheId="2095"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location ref="I7:L192" firstHeaderRow="1" firstDataRow="1" firstDataCol="3" rowPageCount="4" colPageCount="1"/>
  <pivotFields count="20">
    <pivotField compact="0" outline="0" showAll="0">
      <extLst>
        <ext xmlns:x14="http://schemas.microsoft.com/office/spreadsheetml/2009/9/main" uri="{2946ED86-A175-432a-8AC1-64E0C546D7DE}">
          <x14:pivotField fillDownLabels="1"/>
        </ext>
      </extLst>
    </pivotField>
    <pivotField axis="axisPage" compact="0" outline="0" multipleItemSelectionAllowed="1" showAll="0">
      <items count="17">
        <item x="12"/>
        <item x="11"/>
        <item x="10"/>
        <item x="9"/>
        <item h="1" x="14"/>
        <item h="1" x="13"/>
        <item h="1" x="4"/>
        <item h="1" x="1"/>
        <item x="2"/>
        <item x="8"/>
        <item x="3"/>
        <item x="15"/>
        <item x="5"/>
        <item x="7"/>
        <item x="0"/>
        <item x="6"/>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14" outline="0" showAll="0">
      <extLst>
        <ext xmlns:x14="http://schemas.microsoft.com/office/spreadsheetml/2009/9/main" uri="{2946ED86-A175-432a-8AC1-64E0C546D7DE}">
          <x14:pivotField fillDownLabels="1"/>
        </ext>
      </extLst>
    </pivotField>
    <pivotField axis="axisPage" compact="0" numFmtId="14" outline="0" showAll="0">
      <items count="4">
        <item x="1"/>
        <item x="2"/>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sortType="ascending" defaultSubtotal="0">
      <extLst>
        <ext xmlns:x14="http://schemas.microsoft.com/office/spreadsheetml/2009/9/main" uri="{2946ED86-A175-432a-8AC1-64E0C546D7DE}">
          <x14:pivotField fillDownLabels="1"/>
        </ext>
      </extLst>
    </pivotField>
    <pivotField name="Internal ID" compact="0" outline="0" showAll="0">
      <items count="283">
        <item x="191"/>
        <item x="213"/>
        <item x="88"/>
        <item x="211"/>
        <item x="193"/>
        <item m="1" x="244"/>
        <item x="174"/>
        <item x="23"/>
        <item x="90"/>
        <item m="1" x="274"/>
        <item x="121"/>
        <item x="181"/>
        <item x="241"/>
        <item x="108"/>
        <item x="112"/>
        <item x="131"/>
        <item x="212"/>
        <item x="83"/>
        <item x="86"/>
        <item x="85"/>
        <item x="197"/>
        <item x="190"/>
        <item x="62"/>
        <item x="60"/>
        <item x="4"/>
        <item x="25"/>
        <item x="16"/>
        <item x="123"/>
        <item x="110"/>
        <item x="82"/>
        <item x="41"/>
        <item x="65"/>
        <item x="13"/>
        <item x="67"/>
        <item x="136"/>
        <item x="68"/>
        <item x="71"/>
        <item m="1" x="250"/>
        <item x="185"/>
        <item x="183"/>
        <item x="195"/>
        <item x="188"/>
        <item x="200"/>
        <item m="1" x="264"/>
        <item x="14"/>
        <item x="240"/>
        <item x="182"/>
        <item m="1" x="265"/>
        <item x="116"/>
        <item x="158"/>
        <item x="6"/>
        <item m="1" x="278"/>
        <item x="5"/>
        <item x="159"/>
        <item x="162"/>
        <item x="147"/>
        <item x="163"/>
        <item x="141"/>
        <item x="114"/>
        <item x="192"/>
        <item x="126"/>
        <item x="30"/>
        <item x="156"/>
        <item x="7"/>
        <item x="53"/>
        <item x="54"/>
        <item x="119"/>
        <item x="180"/>
        <item x="161"/>
        <item m="1" x="277"/>
        <item m="1" x="276"/>
        <item x="59"/>
        <item x="22"/>
        <item x="138"/>
        <item x="27"/>
        <item m="1" x="252"/>
        <item m="1" x="269"/>
        <item x="31"/>
        <item x="216"/>
        <item x="21"/>
        <item x="94"/>
        <item m="1" x="272"/>
        <item x="134"/>
        <item x="118"/>
        <item m="1" x="271"/>
        <item m="1" x="245"/>
        <item x="155"/>
        <item m="1" x="275"/>
        <item m="1" x="273"/>
        <item x="196"/>
        <item x="61"/>
        <item x="113"/>
        <item x="8"/>
        <item x="154"/>
        <item x="19"/>
        <item x="11"/>
        <item x="144"/>
        <item x="2"/>
        <item x="210"/>
        <item x="175"/>
        <item x="203"/>
        <item x="170"/>
        <item x="120"/>
        <item x="46"/>
        <item x="146"/>
        <item x="50"/>
        <item x="98"/>
        <item x="148"/>
        <item x="157"/>
        <item x="164"/>
        <item m="1" x="281"/>
        <item x="215"/>
        <item x="32"/>
        <item x="186"/>
        <item x="172"/>
        <item x="66"/>
        <item x="129"/>
        <item x="9"/>
        <item x="133"/>
        <item m="1" x="246"/>
        <item x="38"/>
        <item m="1" x="270"/>
        <item x="36"/>
        <item x="1"/>
        <item x="217"/>
        <item x="12"/>
        <item x="47"/>
        <item x="58"/>
        <item m="1" x="249"/>
        <item x="124"/>
        <item x="115"/>
        <item x="49"/>
        <item x="18"/>
        <item x="44"/>
        <item x="171"/>
        <item m="1" x="266"/>
        <item x="45"/>
        <item x="202"/>
        <item x="130"/>
        <item x="99"/>
        <item x="69"/>
        <item m="1" x="263"/>
        <item m="1" x="253"/>
        <item m="1" x="255"/>
        <item x="87"/>
        <item x="75"/>
        <item x="74"/>
        <item x="96"/>
        <item x="28"/>
        <item x="117"/>
        <item m="1" x="260"/>
        <item m="1" x="262"/>
        <item m="1" x="259"/>
        <item m="1" x="261"/>
        <item x="39"/>
        <item x="179"/>
        <item x="55"/>
        <item m="1" x="248"/>
        <item x="57"/>
        <item m="1" x="256"/>
        <item m="1" x="258"/>
        <item x="84"/>
        <item m="1" x="247"/>
        <item m="1" x="268"/>
        <item x="89"/>
        <item x="73"/>
        <item x="78"/>
        <item x="72"/>
        <item x="79"/>
        <item x="201"/>
        <item x="204"/>
        <item x="207"/>
        <item x="0"/>
        <item x="3"/>
        <item x="26"/>
        <item x="10"/>
        <item x="34"/>
        <item x="33"/>
        <item x="42"/>
        <item x="35"/>
        <item x="48"/>
        <item m="1" x="251"/>
        <item x="40"/>
        <item x="24"/>
        <item x="43"/>
        <item m="1" x="254"/>
        <item x="29"/>
        <item m="1" x="257"/>
        <item x="56"/>
        <item x="64"/>
        <item x="109"/>
        <item x="92"/>
        <item x="103"/>
        <item x="102"/>
        <item x="101"/>
        <item m="1" x="267"/>
        <item x="106"/>
        <item x="168"/>
        <item x="105"/>
        <item x="111"/>
        <item x="104"/>
        <item x="127"/>
        <item x="122"/>
        <item x="125"/>
        <item x="132"/>
        <item x="135"/>
        <item x="142"/>
        <item x="153"/>
        <item x="187"/>
        <item x="149"/>
        <item x="150"/>
        <item m="1" x="279"/>
        <item x="20"/>
        <item m="1" x="280"/>
        <item x="194"/>
        <item x="206"/>
        <item x="242"/>
        <item x="234"/>
        <item x="222"/>
        <item x="235"/>
        <item x="239"/>
        <item x="221"/>
        <item x="219"/>
        <item x="228"/>
        <item x="223"/>
        <item x="243"/>
        <item x="224"/>
        <item x="226"/>
        <item x="225"/>
        <item x="237"/>
        <item x="230"/>
        <item x="229"/>
        <item x="232"/>
        <item x="238"/>
        <item x="233"/>
        <item x="231"/>
        <item x="220"/>
        <item x="236"/>
        <item x="91"/>
        <item x="15"/>
        <item x="17"/>
        <item x="37"/>
        <item x="51"/>
        <item x="52"/>
        <item x="63"/>
        <item x="70"/>
        <item x="76"/>
        <item x="77"/>
        <item x="80"/>
        <item x="81"/>
        <item x="93"/>
        <item x="95"/>
        <item x="97"/>
        <item x="100"/>
        <item x="107"/>
        <item x="128"/>
        <item x="137"/>
        <item x="139"/>
        <item x="140"/>
        <item x="143"/>
        <item x="145"/>
        <item x="151"/>
        <item x="152"/>
        <item x="160"/>
        <item x="165"/>
        <item x="166"/>
        <item x="167"/>
        <item x="169"/>
        <item x="173"/>
        <item x="176"/>
        <item x="177"/>
        <item x="178"/>
        <item x="184"/>
        <item x="189"/>
        <item x="198"/>
        <item x="199"/>
        <item x="205"/>
        <item x="208"/>
        <item x="209"/>
        <item x="214"/>
        <item x="218"/>
        <item x="227"/>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numFmtId="7" outline="0" showAll="0">
      <extLst>
        <ext xmlns:x14="http://schemas.microsoft.com/office/spreadsheetml/2009/9/main" uri="{2946ED86-A175-432a-8AC1-64E0C546D7DE}">
          <x14:pivotField fillDownLabels="1"/>
        </ext>
      </extLst>
    </pivotField>
    <pivotField axis="axisPage" compact="0" outline="0" multipleItemSelectionAllowed="1" showAll="0" sortType="ascending">
      <items count="17">
        <item x="7"/>
        <item x="13"/>
        <item x="6"/>
        <item x="12"/>
        <item x="9"/>
        <item x="11"/>
        <item x="5"/>
        <item x="2"/>
        <item x="3"/>
        <item x="14"/>
        <item x="1"/>
        <item x="0"/>
        <item x="4"/>
        <item x="10"/>
        <item x="8"/>
        <item x="15"/>
        <item t="default"/>
      </items>
      <extLst>
        <ext xmlns:x14="http://schemas.microsoft.com/office/spreadsheetml/2009/9/main" uri="{2946ED86-A175-432a-8AC1-64E0C546D7DE}">
          <x14:pivotField fillDownLabels="1"/>
        </ext>
      </extLst>
    </pivotField>
    <pivotField axis="axisRow" compact="0" outline="0" showAll="0" defaultSubtotal="0">
      <items count="126">
        <item x="32"/>
        <item m="1" x="108"/>
        <item m="1" x="113"/>
        <item x="25"/>
        <item x="86"/>
        <item x="8"/>
        <item x="23"/>
        <item x="62"/>
        <item x="91"/>
        <item x="48"/>
        <item x="41"/>
        <item x="56"/>
        <item x="82"/>
        <item x="84"/>
        <item x="92"/>
        <item x="11"/>
        <item m="1" x="111"/>
        <item m="1" x="122"/>
        <item x="9"/>
        <item x="65"/>
        <item x="96"/>
        <item x="51"/>
        <item m="1" x="112"/>
        <item x="17"/>
        <item x="31"/>
        <item x="3"/>
        <item x="87"/>
        <item x="78"/>
        <item x="59"/>
        <item x="12"/>
        <item x="35"/>
        <item m="1" x="114"/>
        <item x="44"/>
        <item x="42"/>
        <item x="58"/>
        <item x="1"/>
        <item x="70"/>
        <item x="73"/>
        <item x="89"/>
        <item x="21"/>
        <item x="61"/>
        <item x="27"/>
        <item x="57"/>
        <item x="85"/>
        <item x="30"/>
        <item x="101"/>
        <item x="14"/>
        <item x="79"/>
        <item m="1" x="125"/>
        <item x="43"/>
        <item m="1" x="118"/>
        <item x="103"/>
        <item m="1" x="121"/>
        <item x="81"/>
        <item x="13"/>
        <item x="66"/>
        <item x="83"/>
        <item x="10"/>
        <item x="47"/>
        <item m="1" x="120"/>
        <item x="28"/>
        <item x="105"/>
        <item x="97"/>
        <item x="6"/>
        <item x="94"/>
        <item x="104"/>
        <item x="77"/>
        <item x="34"/>
        <item x="29"/>
        <item x="37"/>
        <item x="90"/>
        <item x="64"/>
        <item x="98"/>
        <item x="38"/>
        <item x="93"/>
        <item x="7"/>
        <item x="24"/>
        <item m="1" x="117"/>
        <item x="95"/>
        <item m="1" x="116"/>
        <item m="1" x="107"/>
        <item x="99"/>
        <item m="1" x="115"/>
        <item m="1" x="110"/>
        <item x="74"/>
        <item x="63"/>
        <item m="1" x="119"/>
        <item m="1" x="109"/>
        <item x="100"/>
        <item x="68"/>
        <item x="67"/>
        <item x="102"/>
        <item x="75"/>
        <item m="1" x="124"/>
        <item x="20"/>
        <item x="69"/>
        <item x="46"/>
        <item x="88"/>
        <item x="76"/>
        <item x="71"/>
        <item x="4"/>
        <item x="36"/>
        <item x="19"/>
        <item x="15"/>
        <item x="39"/>
        <item x="18"/>
        <item x="22"/>
        <item m="1" x="123"/>
        <item x="2"/>
        <item x="5"/>
        <item x="106"/>
        <item x="0"/>
        <item x="16"/>
        <item x="26"/>
        <item x="40"/>
        <item x="72"/>
        <item x="80"/>
        <item x="33"/>
        <item x="45"/>
        <item x="49"/>
        <item x="50"/>
        <item x="52"/>
        <item x="53"/>
        <item x="54"/>
        <item x="55"/>
        <item x="60"/>
      </items>
      <extLst>
        <ext xmlns:x14="http://schemas.microsoft.com/office/spreadsheetml/2009/9/main" uri="{2946ED86-A175-432a-8AC1-64E0C546D7DE}">
          <x14:pivotField fillDownLabels="1"/>
        </ext>
      </extLst>
    </pivotField>
    <pivotField axis="axisPage" compact="0" outline="0" showAll="0">
      <items count="4">
        <item x="1"/>
        <item x="0"/>
        <item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256">
        <item x="0"/>
        <item x="197"/>
        <item x="219"/>
        <item x="104"/>
        <item x="240"/>
        <item x="228"/>
        <item x="217"/>
        <item x="199"/>
        <item x="182"/>
        <item x="53"/>
        <item x="10"/>
        <item x="134"/>
        <item x="188"/>
        <item x="247"/>
        <item x="123"/>
        <item x="28"/>
        <item x="30"/>
        <item x="249"/>
        <item x="218"/>
        <item x="99"/>
        <item x="102"/>
        <item x="101"/>
        <item x="203"/>
        <item x="196"/>
        <item x="81"/>
        <item x="238"/>
        <item x="79"/>
        <item x="36"/>
        <item x="231"/>
        <item x="55"/>
        <item x="47"/>
        <item x="136"/>
        <item x="125"/>
        <item x="98"/>
        <item x="3"/>
        <item x="235"/>
        <item x="84"/>
        <item x="9"/>
        <item x="230"/>
        <item x="86"/>
        <item x="145"/>
        <item x="34"/>
        <item x="22"/>
        <item x="192"/>
        <item x="190"/>
        <item x="201"/>
        <item x="212"/>
        <item x="194"/>
        <item x="244"/>
        <item x="206"/>
        <item x="45"/>
        <item x="225"/>
        <item x="246"/>
        <item x="189"/>
        <item x="129"/>
        <item x="167"/>
        <item x="38"/>
        <item x="37"/>
        <item x="168"/>
        <item x="171"/>
        <item x="156"/>
        <item x="172"/>
        <item x="150"/>
        <item x="128"/>
        <item x="198"/>
        <item x="232"/>
        <item x="31"/>
        <item x="60"/>
        <item x="165"/>
        <item x="39"/>
        <item x="13"/>
        <item x="33"/>
        <item x="132"/>
        <item x="187"/>
        <item x="170"/>
        <item x="237"/>
        <item x="78"/>
        <item x="5"/>
        <item x="147"/>
        <item x="57"/>
        <item x="7"/>
        <item x="222"/>
        <item x="52"/>
        <item x="243"/>
        <item x="109"/>
        <item x="26"/>
        <item x="131"/>
        <item x="164"/>
        <item x="106"/>
        <item x="202"/>
        <item x="80"/>
        <item x="127"/>
        <item x="40"/>
        <item x="163"/>
        <item x="50"/>
        <item x="43"/>
        <item x="153"/>
        <item x="35"/>
        <item x="216"/>
        <item x="14"/>
        <item x="234"/>
        <item x="242"/>
        <item x="209"/>
        <item x="179"/>
        <item x="133"/>
        <item x="236"/>
        <item x="239"/>
        <item x="6"/>
        <item x="155"/>
        <item x="12"/>
        <item x="113"/>
        <item x="157"/>
        <item x="166"/>
        <item x="173"/>
        <item x="61"/>
        <item x="221"/>
        <item x="18"/>
        <item x="19"/>
        <item x="25"/>
        <item x="248"/>
        <item x="85"/>
        <item x="226"/>
        <item x="140"/>
        <item x="41"/>
        <item x="143"/>
        <item x="65"/>
        <item x="1"/>
        <item x="24"/>
        <item x="223"/>
        <item x="44"/>
        <item x="71"/>
        <item x="77"/>
        <item x="229"/>
        <item x="241"/>
        <item x="137"/>
        <item x="29"/>
        <item x="11"/>
        <item x="49"/>
        <item x="69"/>
        <item x="83"/>
        <item x="162"/>
        <item x="180"/>
        <item x="70"/>
        <item x="208"/>
        <item x="20"/>
        <item x="141"/>
        <item x="135"/>
        <item x="114"/>
        <item x="15"/>
        <item x="138"/>
        <item x="227"/>
        <item x="56"/>
        <item x="158"/>
        <item x="103"/>
        <item x="91"/>
        <item x="90"/>
        <item x="111"/>
        <item x="58"/>
        <item x="142"/>
        <item x="130"/>
        <item x="193"/>
        <item x="51"/>
        <item x="245"/>
        <item x="54"/>
        <item x="119"/>
        <item x="121"/>
        <item x="124"/>
        <item x="23"/>
        <item x="107"/>
        <item x="67"/>
        <item x="120"/>
        <item x="66"/>
        <item x="186"/>
        <item x="74"/>
        <item x="59"/>
        <item x="76"/>
        <item x="159"/>
        <item x="151"/>
        <item x="177"/>
        <item x="63"/>
        <item x="117"/>
        <item x="200"/>
        <item x="75"/>
        <item x="32"/>
        <item x="118"/>
        <item x="116"/>
        <item x="68"/>
        <item x="126"/>
        <item x="42"/>
        <item x="2"/>
        <item x="144"/>
        <item x="100"/>
        <item x="62"/>
        <item x="105"/>
        <item x="89"/>
        <item x="94"/>
        <item x="88"/>
        <item x="95"/>
        <item x="207"/>
        <item x="210"/>
        <item x="213"/>
        <item x="250"/>
        <item x="4"/>
        <item x="8"/>
        <item m="1" x="251"/>
        <item m="1" x="252"/>
        <item x="16"/>
        <item x="21"/>
        <item m="1" x="253"/>
        <item m="1" x="254"/>
        <item x="27"/>
        <item x="17"/>
        <item x="46"/>
        <item x="48"/>
        <item x="64"/>
        <item x="72"/>
        <item x="73"/>
        <item x="82"/>
        <item x="87"/>
        <item x="92"/>
        <item x="93"/>
        <item x="96"/>
        <item x="97"/>
        <item x="108"/>
        <item x="110"/>
        <item x="112"/>
        <item x="115"/>
        <item x="122"/>
        <item x="139"/>
        <item x="146"/>
        <item x="148"/>
        <item x="149"/>
        <item x="152"/>
        <item x="154"/>
        <item x="160"/>
        <item x="161"/>
        <item x="169"/>
        <item x="174"/>
        <item x="175"/>
        <item x="176"/>
        <item x="178"/>
        <item x="181"/>
        <item x="183"/>
        <item x="184"/>
        <item x="185"/>
        <item x="191"/>
        <item x="195"/>
        <item x="204"/>
        <item x="205"/>
        <item x="211"/>
        <item x="214"/>
        <item x="215"/>
        <item x="220"/>
        <item x="224"/>
        <item x="233"/>
        <item t="default"/>
      </items>
      <extLst>
        <ext xmlns:x14="http://schemas.microsoft.com/office/spreadsheetml/2009/9/main" uri="{2946ED86-A175-432a-8AC1-64E0C546D7DE}">
          <x14:pivotField fillDownLabels="1"/>
        </ext>
      </extLst>
    </pivotField>
    <pivotField axis="axisRow" compact="0" outline="0" showAll="0" defaultSubtotal="0">
      <items count="251">
        <item m="1" x="222"/>
        <item x="15"/>
        <item m="1" x="220"/>
        <item x="113"/>
        <item x="111"/>
        <item x="81"/>
        <item m="1" x="229"/>
        <item x="10"/>
        <item x="79"/>
        <item m="1" x="219"/>
        <item x="174"/>
        <item x="52"/>
        <item x="86"/>
        <item x="9"/>
        <item m="1" x="238"/>
        <item m="1" x="240"/>
        <item x="107"/>
        <item x="110"/>
        <item x="96"/>
        <item x="4"/>
        <item x="56"/>
        <item x="135"/>
        <item x="130"/>
        <item x="136"/>
        <item x="146"/>
        <item x="132"/>
        <item x="128"/>
        <item x="131"/>
        <item x="123"/>
        <item x="101"/>
        <item x="138"/>
        <item x="32"/>
        <item x="100"/>
        <item x="25"/>
        <item x="117"/>
        <item x="26"/>
        <item x="14"/>
        <item m="1" x="223"/>
        <item x="186"/>
        <item x="176"/>
        <item m="1" x="236"/>
        <item x="12"/>
        <item x="65"/>
        <item m="1" x="221"/>
        <item x="160"/>
        <item m="1" x="239"/>
        <item x="21"/>
        <item x="207"/>
        <item x="104"/>
        <item m="1" x="231"/>
        <item x="40"/>
        <item x="103"/>
        <item x="42"/>
        <item x="118"/>
        <item m="1" x="224"/>
        <item x="151"/>
        <item x="157"/>
        <item x="62"/>
        <item x="57"/>
        <item x="183"/>
        <item x="171"/>
        <item x="74"/>
        <item x="50"/>
        <item m="1" x="234"/>
        <item x="98"/>
        <item x="53"/>
        <item x="90"/>
        <item m="1" x="226"/>
        <item m="1" x="250"/>
        <item x="179"/>
        <item x="120"/>
        <item x="210"/>
        <item x="180"/>
        <item x="169"/>
        <item x="214"/>
        <item x="184"/>
        <item x="173"/>
        <item x="106"/>
        <item x="116"/>
        <item x="72"/>
        <item x="159"/>
        <item x="24"/>
        <item x="18"/>
        <item x="41"/>
        <item x="16"/>
        <item x="54"/>
        <item x="22"/>
        <item x="1"/>
        <item m="1" x="233"/>
        <item x="109"/>
        <item m="1" x="232"/>
        <item x="73"/>
        <item x="47"/>
        <item x="28"/>
        <item x="158"/>
        <item x="143"/>
        <item m="1" x="247"/>
        <item m="1" x="246"/>
        <item m="1" x="245"/>
        <item x="87"/>
        <item x="168"/>
        <item m="1" x="230"/>
        <item x="60"/>
        <item x="39"/>
        <item x="17"/>
        <item x="78"/>
        <item x="68"/>
        <item x="61"/>
        <item x="49"/>
        <item x="150"/>
        <item m="1" x="248"/>
        <item m="1" x="241"/>
        <item x="153"/>
        <item x="44"/>
        <item x="99"/>
        <item x="166"/>
        <item x="69"/>
        <item x="70"/>
        <item x="13"/>
        <item x="206"/>
        <item x="205"/>
        <item x="216"/>
        <item x="199"/>
        <item x="192"/>
        <item x="195"/>
        <item x="194"/>
        <item x="198"/>
        <item x="204"/>
        <item x="185"/>
        <item x="209"/>
        <item x="208"/>
        <item x="196"/>
        <item x="203"/>
        <item x="211"/>
        <item x="212"/>
        <item x="193"/>
        <item x="215"/>
        <item x="197"/>
        <item x="201"/>
        <item x="202"/>
        <item x="36"/>
        <item x="38"/>
        <item m="1" x="244"/>
        <item x="94"/>
        <item x="97"/>
        <item x="63"/>
        <item x="93"/>
        <item x="84"/>
        <item x="8"/>
        <item x="51"/>
        <item x="92"/>
        <item x="188"/>
        <item x="35"/>
        <item x="55"/>
        <item x="137"/>
        <item m="1" x="243"/>
        <item x="37"/>
        <item x="5"/>
        <item x="170"/>
        <item x="89"/>
        <item x="91"/>
        <item x="213"/>
        <item x="34"/>
        <item x="189"/>
        <item m="1" x="218"/>
        <item x="59"/>
        <item x="27"/>
        <item x="20"/>
        <item x="80"/>
        <item x="46"/>
        <item x="30"/>
        <item x="177"/>
        <item x="29"/>
        <item x="11"/>
        <item x="124"/>
        <item x="144"/>
        <item x="83"/>
        <item m="1" x="225"/>
        <item x="71"/>
        <item x="190"/>
        <item m="1" x="228"/>
        <item x="48"/>
        <item x="167"/>
        <item x="3"/>
        <item x="140"/>
        <item x="6"/>
        <item x="165"/>
        <item x="115"/>
        <item m="1" x="249"/>
        <item x="175"/>
        <item x="141"/>
        <item x="126"/>
        <item m="1" x="237"/>
        <item x="102"/>
        <item x="105"/>
        <item x="162"/>
        <item m="1" x="227"/>
        <item x="139"/>
        <item x="129"/>
        <item x="145"/>
        <item m="1" x="235"/>
        <item x="163"/>
        <item x="75"/>
        <item x="19"/>
        <item x="66"/>
        <item x="161"/>
        <item x="23"/>
        <item m="1" x="242"/>
        <item x="31"/>
        <item x="114"/>
        <item x="108"/>
        <item x="58"/>
        <item x="2"/>
        <item x="67"/>
        <item x="64"/>
        <item x="7"/>
        <item x="76"/>
        <item x="0"/>
        <item x="217"/>
        <item x="43"/>
        <item x="45"/>
        <item x="77"/>
        <item x="82"/>
        <item x="85"/>
        <item x="88"/>
        <item x="95"/>
        <item x="112"/>
        <item x="119"/>
        <item x="121"/>
        <item x="122"/>
        <item x="125"/>
        <item x="127"/>
        <item x="133"/>
        <item x="134"/>
        <item x="142"/>
        <item x="147"/>
        <item x="148"/>
        <item x="149"/>
        <item x="152"/>
        <item x="154"/>
        <item x="155"/>
        <item x="156"/>
        <item x="164"/>
        <item x="172"/>
        <item x="178"/>
        <item x="181"/>
        <item x="182"/>
        <item x="187"/>
        <item x="191"/>
        <item x="200"/>
        <item x="33"/>
      </items>
      <extLst>
        <ext xmlns:x14="http://schemas.microsoft.com/office/spreadsheetml/2009/9/main" uri="{2946ED86-A175-432a-8AC1-64E0C546D7DE}">
          <x14:pivotField fillDownLabels="1"/>
        </ext>
      </extLst>
    </pivotField>
  </pivotFields>
  <rowFields count="3">
    <field x="15"/>
    <field x="19"/>
    <field x="18"/>
  </rowFields>
  <rowItems count="185">
    <i>
      <x/>
      <x v="3"/>
      <x v="122"/>
    </i>
    <i r="1">
      <x v="4"/>
      <x v="149"/>
    </i>
    <i r="1">
      <x v="5"/>
      <x v="39"/>
    </i>
    <i r="1">
      <x v="11"/>
      <x v="29"/>
    </i>
    <i r="1">
      <x v="53"/>
      <x v="40"/>
    </i>
    <i r="1">
      <x v="113"/>
      <x v="30"/>
    </i>
    <i r="1">
      <x v="217"/>
      <x v="193"/>
    </i>
    <i>
      <x v="5"/>
      <x v="7"/>
      <x v="10"/>
    </i>
    <i r="1">
      <x v="217"/>
      <x v="194"/>
    </i>
    <i>
      <x v="6"/>
      <x v="250"/>
      <x v="41"/>
    </i>
    <i>
      <x v="7"/>
      <x v="12"/>
      <x v="110"/>
    </i>
    <i>
      <x v="9"/>
      <x v="217"/>
      <x v="154"/>
    </i>
    <i>
      <x v="11"/>
      <x v="217"/>
      <x v="84"/>
    </i>
    <i r="2">
      <x v="191"/>
    </i>
    <i>
      <x v="15"/>
      <x v="31"/>
      <x v="71"/>
    </i>
    <i r="1">
      <x v="33"/>
      <x v="85"/>
    </i>
    <i r="1">
      <x v="35"/>
      <x v="210"/>
    </i>
    <i r="1">
      <x v="36"/>
      <x v="99"/>
    </i>
    <i>
      <x v="18"/>
      <x v="41"/>
      <x v="109"/>
    </i>
    <i>
      <x v="19"/>
      <x v="18"/>
      <x v="14"/>
    </i>
    <i>
      <x v="21"/>
      <x v="217"/>
      <x v="195"/>
    </i>
    <i>
      <x v="23"/>
      <x v="46"/>
      <x v="42"/>
    </i>
    <i>
      <x v="24"/>
      <x v="50"/>
      <x v="123"/>
    </i>
    <i r="1">
      <x v="217"/>
      <x v="225"/>
    </i>
    <i>
      <x v="25"/>
      <x v="44"/>
      <x v="53"/>
    </i>
    <i r="1">
      <x v="51"/>
      <x v="159"/>
    </i>
    <i r="1">
      <x v="52"/>
      <x v="129"/>
    </i>
    <i r="1">
      <x v="81"/>
      <x v="118"/>
    </i>
    <i r="1">
      <x v="82"/>
      <x v="117"/>
    </i>
    <i r="1">
      <x v="157"/>
      <x v="77"/>
    </i>
    <i r="1">
      <x v="173"/>
      <x v="136"/>
    </i>
    <i r="1">
      <x v="176"/>
      <x v="33"/>
    </i>
    <i r="1">
      <x v="181"/>
      <x v="161"/>
    </i>
    <i r="1">
      <x v="183"/>
      <x v="34"/>
    </i>
    <i r="1">
      <x v="185"/>
      <x v="107"/>
    </i>
    <i r="1">
      <x v="217"/>
      <x v="19"/>
    </i>
    <i r="2">
      <x v="211"/>
    </i>
    <i r="1">
      <x v="219"/>
      <x v="212"/>
    </i>
    <i>
      <x v="28"/>
      <x v="217"/>
      <x v="88"/>
    </i>
    <i>
      <x v="29"/>
      <x v="1"/>
      <x v="148"/>
    </i>
    <i>
      <x v="30"/>
      <x v="64"/>
      <x v="32"/>
    </i>
    <i r="1">
      <x v="65"/>
      <x v="151"/>
    </i>
    <i r="1">
      <x v="66"/>
      <x v="180"/>
    </i>
    <i r="1">
      <x v="240"/>
      <x v="243"/>
    </i>
    <i>
      <x v="32"/>
      <x v="79"/>
      <x v="131"/>
    </i>
    <i>
      <x v="34"/>
      <x v="217"/>
      <x v="3"/>
    </i>
    <i>
      <x v="35"/>
      <x v="83"/>
      <x v="95"/>
    </i>
    <i r="1">
      <x v="84"/>
      <x v="206"/>
    </i>
    <i r="1">
      <x v="85"/>
      <x v="79"/>
    </i>
    <i r="1">
      <x v="86"/>
      <x v="167"/>
    </i>
    <i r="1">
      <x v="87"/>
      <x v="126"/>
    </i>
    <i>
      <x v="36"/>
      <x v="89"/>
      <x v="31"/>
    </i>
    <i>
      <x v="37"/>
      <x v="94"/>
      <x v="73"/>
    </i>
    <i r="1">
      <x v="95"/>
      <x v="74"/>
    </i>
    <i r="1">
      <x v="228"/>
      <x v="230"/>
    </i>
    <i r="1">
      <x v="231"/>
      <x v="233"/>
    </i>
    <i r="1">
      <x v="233"/>
      <x v="235"/>
    </i>
    <i r="1">
      <x v="236"/>
      <x v="238"/>
    </i>
    <i r="1">
      <x v="238"/>
      <x v="241"/>
    </i>
    <i>
      <x v="39"/>
      <x v="92"/>
      <x v="94"/>
    </i>
    <i r="1">
      <x v="93"/>
      <x v="135"/>
    </i>
    <i r="1">
      <x v="217"/>
      <x v="21"/>
    </i>
    <i>
      <x v="40"/>
      <x v="217"/>
      <x v="156"/>
    </i>
    <i>
      <x v="41"/>
      <x v="152"/>
      <x v="27"/>
    </i>
    <i r="1">
      <x v="153"/>
      <x v="157"/>
    </i>
    <i>
      <x v="42"/>
      <x v="217"/>
      <x v="153"/>
    </i>
    <i>
      <x v="44"/>
      <x v="102"/>
      <x v="179"/>
    </i>
    <i r="1">
      <x v="103"/>
      <x v="92"/>
    </i>
    <i>
      <x v="46"/>
      <x v="104"/>
      <x v="116"/>
    </i>
    <i r="1">
      <x v="105"/>
      <x v="139"/>
    </i>
    <i r="1">
      <x v="106"/>
      <x v="160"/>
    </i>
    <i r="1">
      <x v="107"/>
      <x v="125"/>
    </i>
    <i r="1">
      <x v="108"/>
      <x v="82"/>
    </i>
    <i r="1">
      <x v="217"/>
      <x v="211"/>
    </i>
    <i>
      <x v="47"/>
      <x v="109"/>
      <x v="103"/>
    </i>
    <i>
      <x v="54"/>
      <x v="217"/>
      <x v="211"/>
    </i>
    <i>
      <x v="55"/>
      <x v="114"/>
      <x v="187"/>
    </i>
    <i>
      <x v="57"/>
      <x v="118"/>
      <x v="70"/>
    </i>
    <i>
      <x v="58"/>
      <x v="217"/>
      <x v="155"/>
    </i>
    <i>
      <x v="60"/>
      <x v="140"/>
      <x v="57"/>
    </i>
    <i r="1">
      <x v="141"/>
      <x v="69"/>
    </i>
    <i>
      <x v="63"/>
      <x v="143"/>
      <x v="165"/>
    </i>
    <i r="1">
      <x v="144"/>
      <x v="166"/>
    </i>
    <i r="1">
      <x v="145"/>
      <x v="169"/>
    </i>
    <i r="1">
      <x v="146"/>
      <x v="170"/>
    </i>
    <i r="1">
      <x v="147"/>
      <x v="168"/>
    </i>
    <i r="1">
      <x v="148"/>
      <x v="203"/>
    </i>
    <i r="1">
      <x v="149"/>
      <x v="163"/>
    </i>
    <i r="1">
      <x v="150"/>
      <x v="164"/>
    </i>
    <i r="1">
      <x v="223"/>
      <x v="223"/>
    </i>
    <i>
      <x v="66"/>
      <x v="154"/>
      <x v="87"/>
    </i>
    <i>
      <x v="67"/>
      <x v="62"/>
      <x v="9"/>
    </i>
    <i>
      <x v="68"/>
      <x v="156"/>
      <x v="56"/>
    </i>
    <i r="1">
      <x v="161"/>
      <x v="52"/>
    </i>
    <i r="1">
      <x v="217"/>
      <x v="196"/>
    </i>
    <i>
      <x v="69"/>
      <x v="165"/>
      <x v="192"/>
    </i>
    <i>
      <x v="71"/>
      <x v="159"/>
      <x v="185"/>
    </i>
    <i r="1">
      <x v="160"/>
      <x v="184"/>
    </i>
    <i>
      <x v="73"/>
      <x v="42"/>
      <x v="138"/>
    </i>
    <i r="1">
      <x v="232"/>
      <x v="234"/>
    </i>
    <i>
      <x v="75"/>
      <x v="13"/>
      <x v="37"/>
    </i>
    <i r="1">
      <x v="167"/>
      <x v="178"/>
    </i>
    <i r="2">
      <x v="207"/>
    </i>
    <i>
      <x v="76"/>
      <x v="168"/>
      <x v="120"/>
    </i>
    <i r="1">
      <x v="217"/>
      <x v="211"/>
    </i>
    <i>
      <x v="84"/>
      <x v="174"/>
      <x v="177"/>
    </i>
    <i r="1">
      <x v="175"/>
      <x v="59"/>
    </i>
    <i>
      <x v="85"/>
      <x v="99"/>
      <x v="147"/>
    </i>
    <i r="1">
      <x v="224"/>
      <x v="226"/>
    </i>
    <i>
      <x v="90"/>
      <x v="184"/>
      <x v="55"/>
    </i>
    <i r="1">
      <x v="193"/>
      <x v="54"/>
    </i>
    <i>
      <x v="92"/>
      <x v="190"/>
      <x v="58"/>
    </i>
    <i r="1">
      <x v="191"/>
      <x v="96"/>
    </i>
    <i>
      <x v="94"/>
      <x v="166"/>
      <x v="15"/>
    </i>
    <i r="1">
      <x v="170"/>
      <x v="66"/>
    </i>
    <i r="1">
      <x v="172"/>
      <x v="16"/>
    </i>
    <i>
      <x v="95"/>
      <x v="194"/>
      <x v="72"/>
    </i>
    <i>
      <x v="96"/>
      <x v="195"/>
      <x v="43"/>
    </i>
    <i r="1">
      <x v="222"/>
      <x v="218"/>
    </i>
    <i>
      <x v="98"/>
      <x v="197"/>
      <x v="112"/>
    </i>
    <i r="1">
      <x v="198"/>
      <x v="60"/>
    </i>
    <i r="1">
      <x v="199"/>
      <x v="61"/>
    </i>
    <i>
      <x v="99"/>
      <x v="187"/>
      <x v="158"/>
    </i>
    <i>
      <x v="100"/>
      <x v="19"/>
      <x v="202"/>
    </i>
    <i r="1">
      <x v="20"/>
      <x v="174"/>
    </i>
    <i r="1">
      <x v="21"/>
      <x v="140"/>
    </i>
    <i r="1">
      <x v="22"/>
      <x v="111"/>
    </i>
    <i r="1">
      <x v="23"/>
      <x v="93"/>
    </i>
    <i r="1">
      <x v="24"/>
      <x v="113"/>
    </i>
    <i r="1">
      <x v="25"/>
      <x v="176"/>
    </i>
    <i r="1">
      <x v="26"/>
      <x v="108"/>
    </i>
    <i r="1">
      <x v="27"/>
      <x v="152"/>
    </i>
    <i r="1">
      <x v="28"/>
      <x v="62"/>
    </i>
    <i r="1">
      <x v="29"/>
      <x v="63"/>
    </i>
    <i r="1">
      <x v="30"/>
      <x v="68"/>
    </i>
    <i r="1">
      <x v="229"/>
      <x v="231"/>
    </i>
    <i r="1">
      <x v="234"/>
      <x v="236"/>
    </i>
    <i r="1">
      <x v="237"/>
      <x v="239"/>
    </i>
    <i>
      <x v="102"/>
      <x v="8"/>
      <x v="36"/>
    </i>
    <i r="1">
      <x v="61"/>
      <x v="26"/>
    </i>
    <i r="1">
      <x v="91"/>
      <x v="76"/>
    </i>
    <i r="1">
      <x v="202"/>
      <x v="90"/>
    </i>
    <i r="1">
      <x v="216"/>
      <x v="24"/>
    </i>
    <i r="1">
      <x v="217"/>
      <x/>
    </i>
    <i>
      <x v="103"/>
      <x v="70"/>
      <x v="78"/>
    </i>
    <i r="1">
      <x v="77"/>
      <x v="104"/>
    </i>
    <i r="1">
      <x v="78"/>
      <x v="124"/>
    </i>
    <i r="1">
      <x v="203"/>
      <x v="144"/>
    </i>
    <i r="1">
      <x v="225"/>
      <x v="227"/>
    </i>
    <i r="1">
      <x v="226"/>
      <x v="228"/>
    </i>
    <i r="1">
      <x v="239"/>
      <x v="242"/>
    </i>
    <i>
      <x v="104"/>
      <x v="204"/>
      <x v="142"/>
    </i>
    <i>
      <x v="105"/>
      <x v="206"/>
      <x v="127"/>
    </i>
    <i>
      <x v="106"/>
      <x v="16"/>
      <x v="11"/>
    </i>
    <i r="1">
      <x v="17"/>
      <x v="134"/>
    </i>
    <i r="1">
      <x v="80"/>
      <x v="12"/>
    </i>
    <i r="1">
      <x v="169"/>
      <x v="137"/>
    </i>
    <i r="1">
      <x v="205"/>
      <x v="44"/>
    </i>
    <i r="1">
      <x v="208"/>
      <x v="183"/>
    </i>
    <i r="1">
      <x v="209"/>
      <x v="145"/>
    </i>
    <i r="1">
      <x v="210"/>
      <x v="146"/>
    </i>
    <i r="1">
      <x v="217"/>
      <x v="197"/>
    </i>
    <i r="1">
      <x v="241"/>
      <x v="244"/>
    </i>
    <i>
      <x v="108"/>
      <x v="211"/>
      <x v="114"/>
    </i>
    <i r="1">
      <x v="212"/>
      <x v="50"/>
    </i>
    <i r="2">
      <x v="189"/>
    </i>
    <i r="1">
      <x v="213"/>
      <x v="130"/>
    </i>
    <i r="1">
      <x v="214"/>
      <x v="186"/>
    </i>
    <i r="1">
      <x v="217"/>
      <x v="20"/>
    </i>
    <i>
      <x v="109"/>
      <x v="215"/>
      <x v="80"/>
    </i>
    <i>
      <x v="111"/>
      <x v="217"/>
      <x/>
    </i>
    <i>
      <x v="112"/>
      <x v="217"/>
      <x/>
    </i>
    <i r="2">
      <x v="211"/>
    </i>
    <i r="1">
      <x v="230"/>
      <x v="232"/>
    </i>
    <i>
      <x v="115"/>
      <x v="227"/>
      <x v="229"/>
    </i>
    <i>
      <x v="117"/>
      <x v="220"/>
      <x v="213"/>
    </i>
    <i>
      <x v="118"/>
      <x v="221"/>
      <x v="217"/>
    </i>
    <i>
      <x v="119"/>
      <x v="217"/>
      <x v="219"/>
    </i>
    <i>
      <x v="120"/>
      <x v="217"/>
      <x v="220"/>
    </i>
    <i>
      <x v="121"/>
      <x v="217"/>
      <x/>
    </i>
    <i>
      <x v="122"/>
      <x v="217"/>
      <x v="221"/>
    </i>
    <i>
      <x v="123"/>
      <x v="217"/>
      <x/>
    </i>
    <i>
      <x v="124"/>
      <x v="217"/>
      <x v="222"/>
    </i>
    <i>
      <x v="125"/>
      <x v="217"/>
      <x v="224"/>
    </i>
    <i t="grand">
      <x/>
    </i>
  </rowItems>
  <colItems count="1">
    <i/>
  </colItems>
  <pageFields count="4">
    <pageField fld="1" hier="-1"/>
    <pageField fld="5" item="2" hier="-1"/>
    <pageField fld="14" hier="-1"/>
    <pageField fld="16" item="0" hier="-1"/>
  </pageFields>
  <dataFields count="1">
    <dataField name="Results" fld="13" baseField="0" baseItem="0" numFmtId="164"/>
  </dataFields>
  <formats count="151">
    <format dxfId="19">
      <pivotArea outline="0" collapsedLevelsAreSubtotals="1" fieldPosition="0"/>
    </format>
    <format dxfId="20">
      <pivotArea field="8" type="button" dataOnly="0" labelOnly="1" outline="0"/>
    </format>
    <format dxfId="21">
      <pivotArea field="18" type="button" dataOnly="0" labelOnly="1" outline="0" axis="axisRow" fieldPosition="2"/>
    </format>
    <format dxfId="22">
      <pivotArea dataOnly="0" labelOnly="1" grandRow="1" outline="0" fieldPosition="0"/>
    </format>
    <format dxfId="23">
      <pivotArea dataOnly="0" labelOnly="1" outline="0" fieldPosition="0">
        <references count="3">
          <reference field="15" count="1" selected="0">
            <x v="0"/>
          </reference>
          <reference field="18" count="1">
            <x v="122"/>
          </reference>
          <reference field="19" count="1" selected="0">
            <x v="3"/>
          </reference>
        </references>
      </pivotArea>
    </format>
    <format dxfId="24">
      <pivotArea dataOnly="0" labelOnly="1" outline="0" fieldPosition="0">
        <references count="3">
          <reference field="15" count="1" selected="0">
            <x v="0"/>
          </reference>
          <reference field="18" count="1">
            <x v="149"/>
          </reference>
          <reference field="19" count="1" selected="0">
            <x v="4"/>
          </reference>
        </references>
      </pivotArea>
    </format>
    <format dxfId="25">
      <pivotArea dataOnly="0" labelOnly="1" outline="0" fieldPosition="0">
        <references count="3">
          <reference field="15" count="1" selected="0">
            <x v="0"/>
          </reference>
          <reference field="18" count="1">
            <x v="39"/>
          </reference>
          <reference field="19" count="1" selected="0">
            <x v="5"/>
          </reference>
        </references>
      </pivotArea>
    </format>
    <format dxfId="26">
      <pivotArea dataOnly="0" labelOnly="1" outline="0" fieldPosition="0">
        <references count="3">
          <reference field="15" count="1" selected="0">
            <x v="0"/>
          </reference>
          <reference field="18" count="1">
            <x v="29"/>
          </reference>
          <reference field="19" count="1" selected="0">
            <x v="11"/>
          </reference>
        </references>
      </pivotArea>
    </format>
    <format dxfId="27">
      <pivotArea dataOnly="0" labelOnly="1" outline="0" fieldPosition="0">
        <references count="3">
          <reference field="15" count="1" selected="0">
            <x v="0"/>
          </reference>
          <reference field="18" count="1">
            <x v="40"/>
          </reference>
          <reference field="19" count="1" selected="0">
            <x v="53"/>
          </reference>
        </references>
      </pivotArea>
    </format>
    <format dxfId="28">
      <pivotArea dataOnly="0" labelOnly="1" outline="0" fieldPosition="0">
        <references count="3">
          <reference field="15" count="1" selected="0">
            <x v="0"/>
          </reference>
          <reference field="18" count="1">
            <x v="30"/>
          </reference>
          <reference field="19" count="1" selected="0">
            <x v="113"/>
          </reference>
        </references>
      </pivotArea>
    </format>
    <format dxfId="29">
      <pivotArea dataOnly="0" labelOnly="1" outline="0" fieldPosition="0">
        <references count="3">
          <reference field="15" count="1" selected="0">
            <x v="0"/>
          </reference>
          <reference field="18" count="1">
            <x v="193"/>
          </reference>
          <reference field="19" count="1" selected="0">
            <x v="217"/>
          </reference>
        </references>
      </pivotArea>
    </format>
    <format dxfId="30">
      <pivotArea dataOnly="0" labelOnly="1" outline="0" fieldPosition="0">
        <references count="3">
          <reference field="15" count="1" selected="0">
            <x v="1"/>
          </reference>
          <reference field="18" count="1">
            <x v="209"/>
          </reference>
          <reference field="19" count="1" selected="0">
            <x v="37"/>
          </reference>
        </references>
      </pivotArea>
    </format>
    <format dxfId="31">
      <pivotArea dataOnly="0" labelOnly="1" outline="0" fieldPosition="0">
        <references count="3">
          <reference field="15" count="1" selected="0">
            <x v="5"/>
          </reference>
          <reference field="18" count="1">
            <x v="10"/>
          </reference>
          <reference field="19" count="1" selected="0">
            <x v="7"/>
          </reference>
        </references>
      </pivotArea>
    </format>
    <format dxfId="32">
      <pivotArea dataOnly="0" labelOnly="1" outline="0" fieldPosition="0">
        <references count="3">
          <reference field="15" count="1" selected="0">
            <x v="5"/>
          </reference>
          <reference field="18" count="1">
            <x v="194"/>
          </reference>
          <reference field="19" count="1" selected="0">
            <x v="217"/>
          </reference>
        </references>
      </pivotArea>
    </format>
    <format dxfId="33">
      <pivotArea dataOnly="0" labelOnly="1" outline="0" fieldPosition="0">
        <references count="3">
          <reference field="15" count="1" selected="0">
            <x v="6"/>
          </reference>
          <reference field="18" count="1">
            <x v="41"/>
          </reference>
          <reference field="19" count="1" selected="0">
            <x v="250"/>
          </reference>
        </references>
      </pivotArea>
    </format>
    <format dxfId="34">
      <pivotArea dataOnly="0" labelOnly="1" outline="0" fieldPosition="0">
        <references count="3">
          <reference field="15" count="1" selected="0">
            <x v="7"/>
          </reference>
          <reference field="18" count="1">
            <x v="110"/>
          </reference>
          <reference field="19" count="1" selected="0">
            <x v="12"/>
          </reference>
        </references>
      </pivotArea>
    </format>
    <format dxfId="35">
      <pivotArea dataOnly="0" labelOnly="1" outline="0" fieldPosition="0">
        <references count="3">
          <reference field="15" count="1" selected="0">
            <x v="9"/>
          </reference>
          <reference field="18" count="1">
            <x v="154"/>
          </reference>
          <reference field="19" count="1" selected="0">
            <x v="217"/>
          </reference>
        </references>
      </pivotArea>
    </format>
    <format dxfId="36">
      <pivotArea dataOnly="0" labelOnly="1" outline="0" fieldPosition="0">
        <references count="3">
          <reference field="15" count="1" selected="0">
            <x v="11"/>
          </reference>
          <reference field="18" count="2">
            <x v="84"/>
            <x v="191"/>
          </reference>
          <reference field="19" count="1" selected="0">
            <x v="217"/>
          </reference>
        </references>
      </pivotArea>
    </format>
    <format dxfId="37">
      <pivotArea dataOnly="0" labelOnly="1" outline="0" fieldPosition="0">
        <references count="3">
          <reference field="15" count="1" selected="0">
            <x v="15"/>
          </reference>
          <reference field="18" count="1">
            <x v="71"/>
          </reference>
          <reference field="19" count="1" selected="0">
            <x v="31"/>
          </reference>
        </references>
      </pivotArea>
    </format>
    <format dxfId="38">
      <pivotArea dataOnly="0" labelOnly="1" outline="0" fieldPosition="0">
        <references count="3">
          <reference field="15" count="1" selected="0">
            <x v="15"/>
          </reference>
          <reference field="18" count="1">
            <x v="85"/>
          </reference>
          <reference field="19" count="1" selected="0">
            <x v="33"/>
          </reference>
        </references>
      </pivotArea>
    </format>
    <format dxfId="39">
      <pivotArea dataOnly="0" labelOnly="1" outline="0" fieldPosition="0">
        <references count="3">
          <reference field="15" count="1" selected="0">
            <x v="15"/>
          </reference>
          <reference field="18" count="1">
            <x v="210"/>
          </reference>
          <reference field="19" count="1" selected="0">
            <x v="35"/>
          </reference>
        </references>
      </pivotArea>
    </format>
    <format dxfId="40">
      <pivotArea dataOnly="0" labelOnly="1" outline="0" fieldPosition="0">
        <references count="3">
          <reference field="15" count="1" selected="0">
            <x v="15"/>
          </reference>
          <reference field="18" count="1">
            <x v="99"/>
          </reference>
          <reference field="19" count="1" selected="0">
            <x v="36"/>
          </reference>
        </references>
      </pivotArea>
    </format>
    <format dxfId="41">
      <pivotArea dataOnly="0" labelOnly="1" outline="0" fieldPosition="0">
        <references count="3">
          <reference field="15" count="1" selected="0">
            <x v="15"/>
          </reference>
          <reference field="18" count="1">
            <x v="126"/>
          </reference>
          <reference field="19" count="1" selected="0">
            <x v="87"/>
          </reference>
        </references>
      </pivotArea>
    </format>
    <format dxfId="42">
      <pivotArea dataOnly="0" labelOnly="1" outline="0" fieldPosition="0">
        <references count="3">
          <reference field="15" count="1" selected="0">
            <x v="18"/>
          </reference>
          <reference field="18" count="1">
            <x v="109"/>
          </reference>
          <reference field="19" count="1" selected="0">
            <x v="41"/>
          </reference>
        </references>
      </pivotArea>
    </format>
    <format dxfId="43">
      <pivotArea dataOnly="0" labelOnly="1" outline="0" fieldPosition="0">
        <references count="3">
          <reference field="15" count="1" selected="0">
            <x v="19"/>
          </reference>
          <reference field="18" count="1">
            <x v="14"/>
          </reference>
          <reference field="19" count="1" selected="0">
            <x v="18"/>
          </reference>
        </references>
      </pivotArea>
    </format>
    <format dxfId="44">
      <pivotArea dataOnly="0" labelOnly="1" outline="0" fieldPosition="0">
        <references count="3">
          <reference field="15" count="1" selected="0">
            <x v="21"/>
          </reference>
          <reference field="18" count="1">
            <x v="195"/>
          </reference>
          <reference field="19" count="1" selected="0">
            <x v="217"/>
          </reference>
        </references>
      </pivotArea>
    </format>
    <format dxfId="45">
      <pivotArea dataOnly="0" labelOnly="1" outline="0" fieldPosition="0">
        <references count="3">
          <reference field="15" count="1" selected="0">
            <x v="23"/>
          </reference>
          <reference field="18" count="1">
            <x v="42"/>
          </reference>
          <reference field="19" count="1" selected="0">
            <x v="46"/>
          </reference>
        </references>
      </pivotArea>
    </format>
    <format dxfId="46">
      <pivotArea dataOnly="0" labelOnly="1" outline="0" fieldPosition="0">
        <references count="3">
          <reference field="15" count="1" selected="0">
            <x v="24"/>
          </reference>
          <reference field="18" count="1">
            <x v="123"/>
          </reference>
          <reference field="19" count="1" selected="0">
            <x v="50"/>
          </reference>
        </references>
      </pivotArea>
    </format>
    <format dxfId="47">
      <pivotArea dataOnly="0" labelOnly="1" outline="0" fieldPosition="0">
        <references count="3">
          <reference field="15" count="1" selected="0">
            <x v="25"/>
          </reference>
          <reference field="18" count="1">
            <x v="53"/>
          </reference>
          <reference field="19" count="1" selected="0">
            <x v="44"/>
          </reference>
        </references>
      </pivotArea>
    </format>
    <format dxfId="48">
      <pivotArea dataOnly="0" labelOnly="1" outline="0" fieldPosition="0">
        <references count="3">
          <reference field="15" count="1" selected="0">
            <x v="25"/>
          </reference>
          <reference field="18" count="1">
            <x v="159"/>
          </reference>
          <reference field="19" count="1" selected="0">
            <x v="51"/>
          </reference>
        </references>
      </pivotArea>
    </format>
    <format dxfId="49">
      <pivotArea dataOnly="0" labelOnly="1" outline="0" fieldPosition="0">
        <references count="3">
          <reference field="15" count="1" selected="0">
            <x v="25"/>
          </reference>
          <reference field="18" count="1">
            <x v="129"/>
          </reference>
          <reference field="19" count="1" selected="0">
            <x v="52"/>
          </reference>
        </references>
      </pivotArea>
    </format>
    <format dxfId="50">
      <pivotArea dataOnly="0" labelOnly="1" outline="0" fieldPosition="0">
        <references count="3">
          <reference field="15" count="1" selected="0">
            <x v="25"/>
          </reference>
          <reference field="18" count="1">
            <x v="118"/>
          </reference>
          <reference field="19" count="1" selected="0">
            <x v="81"/>
          </reference>
        </references>
      </pivotArea>
    </format>
    <format dxfId="51">
      <pivotArea dataOnly="0" labelOnly="1" outline="0" fieldPosition="0">
        <references count="3">
          <reference field="15" count="1" selected="0">
            <x v="25"/>
          </reference>
          <reference field="18" count="1">
            <x v="117"/>
          </reference>
          <reference field="19" count="1" selected="0">
            <x v="82"/>
          </reference>
        </references>
      </pivotArea>
    </format>
    <format dxfId="52">
      <pivotArea dataOnly="0" labelOnly="1" outline="0" fieldPosition="0">
        <references count="3">
          <reference field="15" count="1" selected="0">
            <x v="25"/>
          </reference>
          <reference field="18" count="1">
            <x v="77"/>
          </reference>
          <reference field="19" count="1" selected="0">
            <x v="157"/>
          </reference>
        </references>
      </pivotArea>
    </format>
    <format dxfId="53">
      <pivotArea dataOnly="0" labelOnly="1" outline="0" fieldPosition="0">
        <references count="3">
          <reference field="15" count="1" selected="0">
            <x v="25"/>
          </reference>
          <reference field="18" count="1">
            <x v="136"/>
          </reference>
          <reference field="19" count="1" selected="0">
            <x v="173"/>
          </reference>
        </references>
      </pivotArea>
    </format>
    <format dxfId="54">
      <pivotArea dataOnly="0" labelOnly="1" outline="0" fieldPosition="0">
        <references count="3">
          <reference field="15" count="1" selected="0">
            <x v="25"/>
          </reference>
          <reference field="18" count="1">
            <x v="33"/>
          </reference>
          <reference field="19" count="1" selected="0">
            <x v="176"/>
          </reference>
        </references>
      </pivotArea>
    </format>
    <format dxfId="55">
      <pivotArea dataOnly="0" labelOnly="1" outline="0" fieldPosition="0">
        <references count="3">
          <reference field="15" count="1" selected="0">
            <x v="25"/>
          </reference>
          <reference field="18" count="1">
            <x v="161"/>
          </reference>
          <reference field="19" count="1" selected="0">
            <x v="181"/>
          </reference>
        </references>
      </pivotArea>
    </format>
    <format dxfId="56">
      <pivotArea dataOnly="0" labelOnly="1" outline="0" fieldPosition="0">
        <references count="3">
          <reference field="15" count="1" selected="0">
            <x v="25"/>
          </reference>
          <reference field="18" count="1">
            <x v="34"/>
          </reference>
          <reference field="19" count="1" selected="0">
            <x v="183"/>
          </reference>
        </references>
      </pivotArea>
    </format>
    <format dxfId="57">
      <pivotArea dataOnly="0" labelOnly="1" outline="0" fieldPosition="0">
        <references count="3">
          <reference field="15" count="1" selected="0">
            <x v="25"/>
          </reference>
          <reference field="18" count="1">
            <x v="107"/>
          </reference>
          <reference field="19" count="1" selected="0">
            <x v="185"/>
          </reference>
        </references>
      </pivotArea>
    </format>
    <format dxfId="58">
      <pivotArea dataOnly="0" labelOnly="1" outline="0" fieldPosition="0">
        <references count="3">
          <reference field="15" count="1" selected="0">
            <x v="25"/>
          </reference>
          <reference field="18" count="1">
            <x v="19"/>
          </reference>
          <reference field="19" count="1" selected="0">
            <x v="217"/>
          </reference>
        </references>
      </pivotArea>
    </format>
    <format dxfId="59">
      <pivotArea dataOnly="0" labelOnly="1" outline="0" fieldPosition="0">
        <references count="3">
          <reference field="15" count="1" selected="0">
            <x v="28"/>
          </reference>
          <reference field="18" count="1">
            <x v="88"/>
          </reference>
          <reference field="19" count="1" selected="0">
            <x v="217"/>
          </reference>
        </references>
      </pivotArea>
    </format>
    <format dxfId="60">
      <pivotArea dataOnly="0" labelOnly="1" outline="0" fieldPosition="0">
        <references count="3">
          <reference field="15" count="1" selected="0">
            <x v="29"/>
          </reference>
          <reference field="18" count="1">
            <x v="208"/>
          </reference>
          <reference field="19" count="1" selected="0">
            <x v="0"/>
          </reference>
        </references>
      </pivotArea>
    </format>
    <format dxfId="61">
      <pivotArea dataOnly="0" labelOnly="1" outline="0" fieldPosition="0">
        <references count="3">
          <reference field="15" count="1" selected="0">
            <x v="29"/>
          </reference>
          <reference field="18" count="1">
            <x v="148"/>
          </reference>
          <reference field="19" count="1" selected="0">
            <x v="1"/>
          </reference>
        </references>
      </pivotArea>
    </format>
    <format dxfId="62">
      <pivotArea dataOnly="0" labelOnly="1" outline="0" fieldPosition="0">
        <references count="3">
          <reference field="15" count="1" selected="0">
            <x v="30"/>
          </reference>
          <reference field="18" count="1">
            <x v="32"/>
          </reference>
          <reference field="19" count="1" selected="0">
            <x v="64"/>
          </reference>
        </references>
      </pivotArea>
    </format>
    <format dxfId="63">
      <pivotArea dataOnly="0" labelOnly="1" outline="0" fieldPosition="0">
        <references count="3">
          <reference field="15" count="1" selected="0">
            <x v="30"/>
          </reference>
          <reference field="18" count="1">
            <x v="151"/>
          </reference>
          <reference field="19" count="1" selected="0">
            <x v="65"/>
          </reference>
        </references>
      </pivotArea>
    </format>
    <format dxfId="64">
      <pivotArea dataOnly="0" labelOnly="1" outline="0" fieldPosition="0">
        <references count="3">
          <reference field="15" count="1" selected="0">
            <x v="30"/>
          </reference>
          <reference field="18" count="1">
            <x v="180"/>
          </reference>
          <reference field="19" count="1" selected="0">
            <x v="66"/>
          </reference>
        </references>
      </pivotArea>
    </format>
    <format dxfId="65">
      <pivotArea dataOnly="0" labelOnly="1" outline="0" fieldPosition="0">
        <references count="3">
          <reference field="15" count="1" selected="0">
            <x v="32"/>
          </reference>
          <reference field="18" count="1">
            <x v="131"/>
          </reference>
          <reference field="19" count="1" selected="0">
            <x v="79"/>
          </reference>
        </references>
      </pivotArea>
    </format>
    <format dxfId="66">
      <pivotArea dataOnly="0" labelOnly="1" outline="0" fieldPosition="0">
        <references count="3">
          <reference field="15" count="1" selected="0">
            <x v="34"/>
          </reference>
          <reference field="18" count="1">
            <x v="3"/>
          </reference>
          <reference field="19" count="1" selected="0">
            <x v="217"/>
          </reference>
        </references>
      </pivotArea>
    </format>
    <format dxfId="67">
      <pivotArea dataOnly="0" labelOnly="1" outline="0" fieldPosition="0">
        <references count="3">
          <reference field="15" count="1" selected="0">
            <x v="35"/>
          </reference>
          <reference field="18" count="1">
            <x v="95"/>
          </reference>
          <reference field="19" count="1" selected="0">
            <x v="83"/>
          </reference>
        </references>
      </pivotArea>
    </format>
    <format dxfId="68">
      <pivotArea dataOnly="0" labelOnly="1" outline="0" fieldPosition="0">
        <references count="3">
          <reference field="15" count="1" selected="0">
            <x v="35"/>
          </reference>
          <reference field="18" count="1">
            <x v="206"/>
          </reference>
          <reference field="19" count="1" selected="0">
            <x v="84"/>
          </reference>
        </references>
      </pivotArea>
    </format>
    <format dxfId="69">
      <pivotArea dataOnly="0" labelOnly="1" outline="0" fieldPosition="0">
        <references count="3">
          <reference field="15" count="1" selected="0">
            <x v="35"/>
          </reference>
          <reference field="18" count="1">
            <x v="79"/>
          </reference>
          <reference field="19" count="1" selected="0">
            <x v="85"/>
          </reference>
        </references>
      </pivotArea>
    </format>
    <format dxfId="70">
      <pivotArea dataOnly="0" labelOnly="1" outline="0" fieldPosition="0">
        <references count="3">
          <reference field="15" count="1" selected="0">
            <x v="35"/>
          </reference>
          <reference field="18" count="1">
            <x v="167"/>
          </reference>
          <reference field="19" count="1" selected="0">
            <x v="86"/>
          </reference>
        </references>
      </pivotArea>
    </format>
    <format dxfId="71">
      <pivotArea dataOnly="0" labelOnly="1" outline="0" fieldPosition="0">
        <references count="3">
          <reference field="15" count="1" selected="0">
            <x v="35"/>
          </reference>
          <reference field="18" count="1">
            <x v="126"/>
          </reference>
          <reference field="19" count="1" selected="0">
            <x v="87"/>
          </reference>
        </references>
      </pivotArea>
    </format>
    <format dxfId="72">
      <pivotArea dataOnly="0" labelOnly="1" outline="0" fieldPosition="0">
        <references count="3">
          <reference field="15" count="1" selected="0">
            <x v="36"/>
          </reference>
          <reference field="18" count="1">
            <x v="31"/>
          </reference>
          <reference field="19" count="1" selected="0">
            <x v="89"/>
          </reference>
        </references>
      </pivotArea>
    </format>
    <format dxfId="73">
      <pivotArea dataOnly="0" labelOnly="1" outline="0" fieldPosition="0">
        <references count="3">
          <reference field="15" count="1" selected="0">
            <x v="37"/>
          </reference>
          <reference field="18" count="1">
            <x v="73"/>
          </reference>
          <reference field="19" count="1" selected="0">
            <x v="94"/>
          </reference>
        </references>
      </pivotArea>
    </format>
    <format dxfId="74">
      <pivotArea dataOnly="0" labelOnly="1" outline="0" fieldPosition="0">
        <references count="3">
          <reference field="15" count="1" selected="0">
            <x v="37"/>
          </reference>
          <reference field="18" count="1">
            <x v="74"/>
          </reference>
          <reference field="19" count="1" selected="0">
            <x v="95"/>
          </reference>
        </references>
      </pivotArea>
    </format>
    <format dxfId="75">
      <pivotArea dataOnly="0" labelOnly="1" outline="0" fieldPosition="0">
        <references count="3">
          <reference field="15" count="1" selected="0">
            <x v="39"/>
          </reference>
          <reference field="18" count="1">
            <x v="94"/>
          </reference>
          <reference field="19" count="1" selected="0">
            <x v="92"/>
          </reference>
        </references>
      </pivotArea>
    </format>
    <format dxfId="76">
      <pivotArea dataOnly="0" labelOnly="1" outline="0" fieldPosition="0">
        <references count="3">
          <reference field="15" count="1" selected="0">
            <x v="39"/>
          </reference>
          <reference field="18" count="1">
            <x v="135"/>
          </reference>
          <reference field="19" count="1" selected="0">
            <x v="93"/>
          </reference>
        </references>
      </pivotArea>
    </format>
    <format dxfId="77">
      <pivotArea dataOnly="0" labelOnly="1" outline="0" fieldPosition="0">
        <references count="3">
          <reference field="15" count="1" selected="0">
            <x v="39"/>
          </reference>
          <reference field="18" count="1">
            <x v="21"/>
          </reference>
          <reference field="19" count="1" selected="0">
            <x v="217"/>
          </reference>
        </references>
      </pivotArea>
    </format>
    <format dxfId="78">
      <pivotArea dataOnly="0" labelOnly="1" outline="0" fieldPosition="0">
        <references count="3">
          <reference field="15" count="1" selected="0">
            <x v="40"/>
          </reference>
          <reference field="18" count="1">
            <x v="156"/>
          </reference>
          <reference field="19" count="1" selected="0">
            <x v="217"/>
          </reference>
        </references>
      </pivotArea>
    </format>
    <format dxfId="79">
      <pivotArea dataOnly="0" labelOnly="1" outline="0" fieldPosition="0">
        <references count="3">
          <reference field="15" count="1" selected="0">
            <x v="41"/>
          </reference>
          <reference field="18" count="1">
            <x v="27"/>
          </reference>
          <reference field="19" count="1" selected="0">
            <x v="152"/>
          </reference>
        </references>
      </pivotArea>
    </format>
    <format dxfId="80">
      <pivotArea dataOnly="0" labelOnly="1" outline="0" fieldPosition="0">
        <references count="3">
          <reference field="15" count="1" selected="0">
            <x v="41"/>
          </reference>
          <reference field="18" count="1">
            <x v="157"/>
          </reference>
          <reference field="19" count="1" selected="0">
            <x v="153"/>
          </reference>
        </references>
      </pivotArea>
    </format>
    <format dxfId="81">
      <pivotArea dataOnly="0" labelOnly="1" outline="0" fieldPosition="0">
        <references count="3">
          <reference field="15" count="1" selected="0">
            <x v="42"/>
          </reference>
          <reference field="18" count="1">
            <x v="153"/>
          </reference>
          <reference field="19" count="1" selected="0">
            <x v="217"/>
          </reference>
        </references>
      </pivotArea>
    </format>
    <format dxfId="82">
      <pivotArea dataOnly="0" labelOnly="1" outline="0" fieldPosition="0">
        <references count="3">
          <reference field="15" count="1" selected="0">
            <x v="44"/>
          </reference>
          <reference field="18" count="1">
            <x v="179"/>
          </reference>
          <reference field="19" count="1" selected="0">
            <x v="102"/>
          </reference>
        </references>
      </pivotArea>
    </format>
    <format dxfId="83">
      <pivotArea dataOnly="0" labelOnly="1" outline="0" fieldPosition="0">
        <references count="3">
          <reference field="15" count="1" selected="0">
            <x v="44"/>
          </reference>
          <reference field="18" count="1">
            <x v="92"/>
          </reference>
          <reference field="19" count="1" selected="0">
            <x v="103"/>
          </reference>
        </references>
      </pivotArea>
    </format>
    <format dxfId="84">
      <pivotArea dataOnly="0" labelOnly="1" outline="0" fieldPosition="0">
        <references count="3">
          <reference field="15" count="1" selected="0">
            <x v="46"/>
          </reference>
          <reference field="18" count="1">
            <x v="116"/>
          </reference>
          <reference field="19" count="1" selected="0">
            <x v="104"/>
          </reference>
        </references>
      </pivotArea>
    </format>
    <format dxfId="85">
      <pivotArea dataOnly="0" labelOnly="1" outline="0" fieldPosition="0">
        <references count="3">
          <reference field="15" count="1" selected="0">
            <x v="46"/>
          </reference>
          <reference field="18" count="1">
            <x v="139"/>
          </reference>
          <reference field="19" count="1" selected="0">
            <x v="105"/>
          </reference>
        </references>
      </pivotArea>
    </format>
    <format dxfId="86">
      <pivotArea dataOnly="0" labelOnly="1" outline="0" fieldPosition="0">
        <references count="3">
          <reference field="15" count="1" selected="0">
            <x v="46"/>
          </reference>
          <reference field="18" count="1">
            <x v="160"/>
          </reference>
          <reference field="19" count="1" selected="0">
            <x v="106"/>
          </reference>
        </references>
      </pivotArea>
    </format>
    <format dxfId="87">
      <pivotArea dataOnly="0" labelOnly="1" outline="0" fieldPosition="0">
        <references count="3">
          <reference field="15" count="1" selected="0">
            <x v="46"/>
          </reference>
          <reference field="18" count="1">
            <x v="125"/>
          </reference>
          <reference field="19" count="1" selected="0">
            <x v="107"/>
          </reference>
        </references>
      </pivotArea>
    </format>
    <format dxfId="88">
      <pivotArea dataOnly="0" labelOnly="1" outline="0" fieldPosition="0">
        <references count="3">
          <reference field="15" count="1" selected="0">
            <x v="46"/>
          </reference>
          <reference field="18" count="1">
            <x v="82"/>
          </reference>
          <reference field="19" count="1" selected="0">
            <x v="108"/>
          </reference>
        </references>
      </pivotArea>
    </format>
    <format dxfId="89">
      <pivotArea dataOnly="0" labelOnly="1" outline="0" fieldPosition="0">
        <references count="3">
          <reference field="15" count="1" selected="0">
            <x v="47"/>
          </reference>
          <reference field="18" count="1">
            <x v="103"/>
          </reference>
          <reference field="19" count="1" selected="0">
            <x v="109"/>
          </reference>
        </references>
      </pivotArea>
    </format>
    <format dxfId="90">
      <pivotArea dataOnly="0" labelOnly="1" outline="0" fieldPosition="0">
        <references count="3">
          <reference field="15" count="1" selected="0">
            <x v="55"/>
          </reference>
          <reference field="18" count="1">
            <x v="187"/>
          </reference>
          <reference field="19" count="1" selected="0">
            <x v="114"/>
          </reference>
        </references>
      </pivotArea>
    </format>
    <format dxfId="91">
      <pivotArea dataOnly="0" labelOnly="1" outline="0" fieldPosition="0">
        <references count="3">
          <reference field="15" count="1" selected="0">
            <x v="57"/>
          </reference>
          <reference field="18" count="1">
            <x v="70"/>
          </reference>
          <reference field="19" count="1" selected="0">
            <x v="118"/>
          </reference>
        </references>
      </pivotArea>
    </format>
    <format dxfId="92">
      <pivotArea dataOnly="0" labelOnly="1" outline="0" fieldPosition="0">
        <references count="3">
          <reference field="15" count="1" selected="0">
            <x v="58"/>
          </reference>
          <reference field="18" count="1">
            <x v="155"/>
          </reference>
          <reference field="19" count="1" selected="0">
            <x v="217"/>
          </reference>
        </references>
      </pivotArea>
    </format>
    <format dxfId="93">
      <pivotArea dataOnly="0" labelOnly="1" outline="0" fieldPosition="0">
        <references count="3">
          <reference field="15" count="1" selected="0">
            <x v="60"/>
          </reference>
          <reference field="18" count="1">
            <x v="57"/>
          </reference>
          <reference field="19" count="1" selected="0">
            <x v="140"/>
          </reference>
        </references>
      </pivotArea>
    </format>
    <format dxfId="94">
      <pivotArea dataOnly="0" labelOnly="1" outline="0" fieldPosition="0">
        <references count="3">
          <reference field="15" count="1" selected="0">
            <x v="60"/>
          </reference>
          <reference field="18" count="1">
            <x v="69"/>
          </reference>
          <reference field="19" count="1" selected="0">
            <x v="141"/>
          </reference>
        </references>
      </pivotArea>
    </format>
    <format dxfId="95">
      <pivotArea dataOnly="0" labelOnly="1" outline="0" fieldPosition="0">
        <references count="3">
          <reference field="15" count="1" selected="0">
            <x v="63"/>
          </reference>
          <reference field="18" count="1">
            <x v="165"/>
          </reference>
          <reference field="19" count="1" selected="0">
            <x v="143"/>
          </reference>
        </references>
      </pivotArea>
    </format>
    <format dxfId="96">
      <pivotArea dataOnly="0" labelOnly="1" outline="0" fieldPosition="0">
        <references count="3">
          <reference field="15" count="1" selected="0">
            <x v="63"/>
          </reference>
          <reference field="18" count="1">
            <x v="166"/>
          </reference>
          <reference field="19" count="1" selected="0">
            <x v="144"/>
          </reference>
        </references>
      </pivotArea>
    </format>
    <format dxfId="97">
      <pivotArea dataOnly="0" labelOnly="1" outline="0" fieldPosition="0">
        <references count="3">
          <reference field="15" count="1" selected="0">
            <x v="63"/>
          </reference>
          <reference field="18" count="1">
            <x v="169"/>
          </reference>
          <reference field="19" count="1" selected="0">
            <x v="145"/>
          </reference>
        </references>
      </pivotArea>
    </format>
    <format dxfId="98">
      <pivotArea dataOnly="0" labelOnly="1" outline="0" fieldPosition="0">
        <references count="3">
          <reference field="15" count="1" selected="0">
            <x v="63"/>
          </reference>
          <reference field="18" count="1">
            <x v="170"/>
          </reference>
          <reference field="19" count="1" selected="0">
            <x v="146"/>
          </reference>
        </references>
      </pivotArea>
    </format>
    <format dxfId="99">
      <pivotArea dataOnly="0" labelOnly="1" outline="0" fieldPosition="0">
        <references count="3">
          <reference field="15" count="1" selected="0">
            <x v="63"/>
          </reference>
          <reference field="18" count="1">
            <x v="168"/>
          </reference>
          <reference field="19" count="1" selected="0">
            <x v="147"/>
          </reference>
        </references>
      </pivotArea>
    </format>
    <format dxfId="100">
      <pivotArea dataOnly="0" labelOnly="1" outline="0" fieldPosition="0">
        <references count="3">
          <reference field="15" count="1" selected="0">
            <x v="63"/>
          </reference>
          <reference field="18" count="1">
            <x v="203"/>
          </reference>
          <reference field="19" count="1" selected="0">
            <x v="148"/>
          </reference>
        </references>
      </pivotArea>
    </format>
    <format dxfId="101">
      <pivotArea dataOnly="0" labelOnly="1" outline="0" fieldPosition="0">
        <references count="3">
          <reference field="15" count="1" selected="0">
            <x v="63"/>
          </reference>
          <reference field="18" count="1">
            <x v="163"/>
          </reference>
          <reference field="19" count="1" selected="0">
            <x v="149"/>
          </reference>
        </references>
      </pivotArea>
    </format>
    <format dxfId="102">
      <pivotArea dataOnly="0" labelOnly="1" outline="0" fieldPosition="0">
        <references count="3">
          <reference field="15" count="1" selected="0">
            <x v="63"/>
          </reference>
          <reference field="18" count="1">
            <x v="164"/>
          </reference>
          <reference field="19" count="1" selected="0">
            <x v="150"/>
          </reference>
        </references>
      </pivotArea>
    </format>
    <format dxfId="103">
      <pivotArea dataOnly="0" labelOnly="1" outline="0" fieldPosition="0">
        <references count="3">
          <reference field="15" count="1" selected="0">
            <x v="66"/>
          </reference>
          <reference field="18" count="1">
            <x v="87"/>
          </reference>
          <reference field="19" count="1" selected="0">
            <x v="154"/>
          </reference>
        </references>
      </pivotArea>
    </format>
    <format dxfId="104">
      <pivotArea dataOnly="0" labelOnly="1" outline="0" fieldPosition="0">
        <references count="3">
          <reference field="15" count="1" selected="0">
            <x v="67"/>
          </reference>
          <reference field="18" count="1">
            <x v="9"/>
          </reference>
          <reference field="19" count="1" selected="0">
            <x v="62"/>
          </reference>
        </references>
      </pivotArea>
    </format>
    <format dxfId="105">
      <pivotArea dataOnly="0" labelOnly="1" outline="0" fieldPosition="0">
        <references count="3">
          <reference field="15" count="1" selected="0">
            <x v="68"/>
          </reference>
          <reference field="18" count="1">
            <x v="56"/>
          </reference>
          <reference field="19" count="1" selected="0">
            <x v="156"/>
          </reference>
        </references>
      </pivotArea>
    </format>
    <format dxfId="106">
      <pivotArea dataOnly="0" labelOnly="1" outline="0" fieldPosition="0">
        <references count="3">
          <reference field="15" count="1" selected="0">
            <x v="68"/>
          </reference>
          <reference field="18" count="1">
            <x v="52"/>
          </reference>
          <reference field="19" count="1" selected="0">
            <x v="161"/>
          </reference>
        </references>
      </pivotArea>
    </format>
    <format dxfId="107">
      <pivotArea dataOnly="0" labelOnly="1" outline="0" fieldPosition="0">
        <references count="3">
          <reference field="15" count="1" selected="0">
            <x v="68"/>
          </reference>
          <reference field="18" count="1">
            <x v="196"/>
          </reference>
          <reference field="19" count="1" selected="0">
            <x v="217"/>
          </reference>
        </references>
      </pivotArea>
    </format>
    <format dxfId="108">
      <pivotArea dataOnly="0" labelOnly="1" outline="0" fieldPosition="0">
        <references count="3">
          <reference field="15" count="1" selected="0">
            <x v="69"/>
          </reference>
          <reference field="18" count="1">
            <x v="192"/>
          </reference>
          <reference field="19" count="1" selected="0">
            <x v="165"/>
          </reference>
        </references>
      </pivotArea>
    </format>
    <format dxfId="109">
      <pivotArea dataOnly="0" labelOnly="1" outline="0" fieldPosition="0">
        <references count="3">
          <reference field="15" count="1" selected="0">
            <x v="71"/>
          </reference>
          <reference field="18" count="1">
            <x v="185"/>
          </reference>
          <reference field="19" count="1" selected="0">
            <x v="159"/>
          </reference>
        </references>
      </pivotArea>
    </format>
    <format dxfId="110">
      <pivotArea dataOnly="0" labelOnly="1" outline="0" fieldPosition="0">
        <references count="3">
          <reference field="15" count="1" selected="0">
            <x v="71"/>
          </reference>
          <reference field="18" count="1">
            <x v="184"/>
          </reference>
          <reference field="19" count="1" selected="0">
            <x v="160"/>
          </reference>
        </references>
      </pivotArea>
    </format>
    <format dxfId="111">
      <pivotArea dataOnly="0" labelOnly="1" outline="0" fieldPosition="0">
        <references count="3">
          <reference field="15" count="1" selected="0">
            <x v="73"/>
          </reference>
          <reference field="18" count="1">
            <x v="138"/>
          </reference>
          <reference field="19" count="1" selected="0">
            <x v="42"/>
          </reference>
        </references>
      </pivotArea>
    </format>
    <format dxfId="112">
      <pivotArea dataOnly="0" labelOnly="1" outline="0" fieldPosition="0">
        <references count="3">
          <reference field="15" count="1" selected="0">
            <x v="75"/>
          </reference>
          <reference field="18" count="1">
            <x v="37"/>
          </reference>
          <reference field="19" count="1" selected="0">
            <x v="13"/>
          </reference>
        </references>
      </pivotArea>
    </format>
    <format dxfId="113">
      <pivotArea dataOnly="0" labelOnly="1" outline="0" fieldPosition="0">
        <references count="3">
          <reference field="15" count="1" selected="0">
            <x v="75"/>
          </reference>
          <reference field="18" count="2">
            <x v="178"/>
            <x v="207"/>
          </reference>
          <reference field="19" count="1" selected="0">
            <x v="167"/>
          </reference>
        </references>
      </pivotArea>
    </format>
    <format dxfId="114">
      <pivotArea dataOnly="0" labelOnly="1" outline="0" fieldPosition="0">
        <references count="3">
          <reference field="15" count="1" selected="0">
            <x v="76"/>
          </reference>
          <reference field="18" count="1">
            <x v="120"/>
          </reference>
          <reference field="19" count="1" selected="0">
            <x v="168"/>
          </reference>
        </references>
      </pivotArea>
    </format>
    <format dxfId="115">
      <pivotArea dataOnly="0" labelOnly="1" outline="0" fieldPosition="0">
        <references count="3">
          <reference field="15" count="1" selected="0">
            <x v="80"/>
          </reference>
          <reference field="18" count="1">
            <x v="0"/>
          </reference>
          <reference field="19" count="1" selected="0">
            <x v="217"/>
          </reference>
        </references>
      </pivotArea>
    </format>
    <format dxfId="116">
      <pivotArea dataOnly="0" labelOnly="1" outline="0" fieldPosition="0">
        <references count="3">
          <reference field="15" count="1" selected="0">
            <x v="84"/>
          </reference>
          <reference field="18" count="1">
            <x v="177"/>
          </reference>
          <reference field="19" count="1" selected="0">
            <x v="174"/>
          </reference>
        </references>
      </pivotArea>
    </format>
    <format dxfId="117">
      <pivotArea dataOnly="0" labelOnly="1" outline="0" fieldPosition="0">
        <references count="3">
          <reference field="15" count="1" selected="0">
            <x v="84"/>
          </reference>
          <reference field="18" count="1">
            <x v="59"/>
          </reference>
          <reference field="19" count="1" selected="0">
            <x v="175"/>
          </reference>
        </references>
      </pivotArea>
    </format>
    <format dxfId="118">
      <pivotArea dataOnly="0" labelOnly="1" outline="0" fieldPosition="0">
        <references count="3">
          <reference field="15" count="1" selected="0">
            <x v="85"/>
          </reference>
          <reference field="18" count="1">
            <x v="147"/>
          </reference>
          <reference field="19" count="1" selected="0">
            <x v="99"/>
          </reference>
        </references>
      </pivotArea>
    </format>
    <format dxfId="119">
      <pivotArea dataOnly="0" labelOnly="1" outline="0" fieldPosition="0">
        <references count="3">
          <reference field="15" count="1" selected="0">
            <x v="90"/>
          </reference>
          <reference field="18" count="1">
            <x v="55"/>
          </reference>
          <reference field="19" count="1" selected="0">
            <x v="184"/>
          </reference>
        </references>
      </pivotArea>
    </format>
    <format dxfId="120">
      <pivotArea dataOnly="0" labelOnly="1" outline="0" fieldPosition="0">
        <references count="3">
          <reference field="15" count="1" selected="0">
            <x v="90"/>
          </reference>
          <reference field="18" count="1">
            <x v="54"/>
          </reference>
          <reference field="19" count="1" selected="0">
            <x v="193"/>
          </reference>
        </references>
      </pivotArea>
    </format>
    <format dxfId="121">
      <pivotArea dataOnly="0" labelOnly="1" outline="0" fieldPosition="0">
        <references count="3">
          <reference field="15" count="1" selected="0">
            <x v="92"/>
          </reference>
          <reference field="18" count="1">
            <x v="58"/>
          </reference>
          <reference field="19" count="1" selected="0">
            <x v="190"/>
          </reference>
        </references>
      </pivotArea>
    </format>
    <format dxfId="122">
      <pivotArea dataOnly="0" labelOnly="1" outline="0" fieldPosition="0">
        <references count="3">
          <reference field="15" count="1" selected="0">
            <x v="92"/>
          </reference>
          <reference field="18" count="1">
            <x v="96"/>
          </reference>
          <reference field="19" count="1" selected="0">
            <x v="191"/>
          </reference>
        </references>
      </pivotArea>
    </format>
    <format dxfId="123">
      <pivotArea dataOnly="0" labelOnly="1" outline="0" fieldPosition="0">
        <references count="3">
          <reference field="15" count="1" selected="0">
            <x v="94"/>
          </reference>
          <reference field="18" count="1">
            <x v="15"/>
          </reference>
          <reference field="19" count="1" selected="0">
            <x v="166"/>
          </reference>
        </references>
      </pivotArea>
    </format>
    <format dxfId="124">
      <pivotArea dataOnly="0" labelOnly="1" outline="0" fieldPosition="0">
        <references count="3">
          <reference field="15" count="1" selected="0">
            <x v="94"/>
          </reference>
          <reference field="18" count="1">
            <x v="66"/>
          </reference>
          <reference field="19" count="1" selected="0">
            <x v="170"/>
          </reference>
        </references>
      </pivotArea>
    </format>
    <format dxfId="125">
      <pivotArea dataOnly="0" labelOnly="1" outline="0" fieldPosition="0">
        <references count="3">
          <reference field="15" count="1" selected="0">
            <x v="94"/>
          </reference>
          <reference field="18" count="1">
            <x v="16"/>
          </reference>
          <reference field="19" count="1" selected="0">
            <x v="172"/>
          </reference>
        </references>
      </pivotArea>
    </format>
    <format dxfId="126">
      <pivotArea dataOnly="0" labelOnly="1" outline="0" fieldPosition="0">
        <references count="3">
          <reference field="15" count="1" selected="0">
            <x v="95"/>
          </reference>
          <reference field="18" count="1">
            <x v="72"/>
          </reference>
          <reference field="19" count="1" selected="0">
            <x v="194"/>
          </reference>
        </references>
      </pivotArea>
    </format>
    <format dxfId="127">
      <pivotArea dataOnly="0" labelOnly="1" outline="0" fieldPosition="0">
        <references count="3">
          <reference field="15" count="1" selected="0">
            <x v="96"/>
          </reference>
          <reference field="18" count="1">
            <x v="43"/>
          </reference>
          <reference field="19" count="1" selected="0">
            <x v="195"/>
          </reference>
        </references>
      </pivotArea>
    </format>
    <format dxfId="128">
      <pivotArea dataOnly="0" labelOnly="1" outline="0" fieldPosition="0">
        <references count="3">
          <reference field="15" count="1" selected="0">
            <x v="98"/>
          </reference>
          <reference field="18" count="1">
            <x v="112"/>
          </reference>
          <reference field="19" count="1" selected="0">
            <x v="197"/>
          </reference>
        </references>
      </pivotArea>
    </format>
    <format dxfId="129">
      <pivotArea dataOnly="0" labelOnly="1" outline="0" fieldPosition="0">
        <references count="3">
          <reference field="15" count="1" selected="0">
            <x v="98"/>
          </reference>
          <reference field="18" count="1">
            <x v="60"/>
          </reference>
          <reference field="19" count="1" selected="0">
            <x v="198"/>
          </reference>
        </references>
      </pivotArea>
    </format>
    <format dxfId="130">
      <pivotArea dataOnly="0" labelOnly="1" outline="0" fieldPosition="0">
        <references count="3">
          <reference field="15" count="1" selected="0">
            <x v="98"/>
          </reference>
          <reference field="18" count="1">
            <x v="61"/>
          </reference>
          <reference field="19" count="1" selected="0">
            <x v="199"/>
          </reference>
        </references>
      </pivotArea>
    </format>
    <format dxfId="131">
      <pivotArea dataOnly="0" labelOnly="1" outline="0" fieldPosition="0">
        <references count="3">
          <reference field="15" count="1" selected="0">
            <x v="99"/>
          </reference>
          <reference field="18" count="1">
            <x v="158"/>
          </reference>
          <reference field="19" count="1" selected="0">
            <x v="187"/>
          </reference>
        </references>
      </pivotArea>
    </format>
    <format dxfId="132">
      <pivotArea dataOnly="0" labelOnly="1" outline="0" fieldPosition="0">
        <references count="3">
          <reference field="15" count="1" selected="0">
            <x v="100"/>
          </reference>
          <reference field="18" count="1">
            <x v="202"/>
          </reference>
          <reference field="19" count="1" selected="0">
            <x v="19"/>
          </reference>
        </references>
      </pivotArea>
    </format>
    <format dxfId="133">
      <pivotArea dataOnly="0" labelOnly="1" outline="0" fieldPosition="0">
        <references count="3">
          <reference field="15" count="1" selected="0">
            <x v="100"/>
          </reference>
          <reference field="18" count="1">
            <x v="174"/>
          </reference>
          <reference field="19" count="1" selected="0">
            <x v="20"/>
          </reference>
        </references>
      </pivotArea>
    </format>
    <format dxfId="134">
      <pivotArea dataOnly="0" labelOnly="1" outline="0" fieldPosition="0">
        <references count="3">
          <reference field="15" count="1" selected="0">
            <x v="100"/>
          </reference>
          <reference field="18" count="1">
            <x v="140"/>
          </reference>
          <reference field="19" count="1" selected="0">
            <x v="21"/>
          </reference>
        </references>
      </pivotArea>
    </format>
    <format dxfId="135">
      <pivotArea dataOnly="0" labelOnly="1" outline="0" fieldPosition="0">
        <references count="3">
          <reference field="15" count="1" selected="0">
            <x v="100"/>
          </reference>
          <reference field="18" count="1">
            <x v="111"/>
          </reference>
          <reference field="19" count="1" selected="0">
            <x v="22"/>
          </reference>
        </references>
      </pivotArea>
    </format>
    <format dxfId="136">
      <pivotArea dataOnly="0" labelOnly="1" outline="0" fieldPosition="0">
        <references count="3">
          <reference field="15" count="1" selected="0">
            <x v="100"/>
          </reference>
          <reference field="18" count="1">
            <x v="93"/>
          </reference>
          <reference field="19" count="1" selected="0">
            <x v="23"/>
          </reference>
        </references>
      </pivotArea>
    </format>
    <format dxfId="137">
      <pivotArea dataOnly="0" labelOnly="1" outline="0" fieldPosition="0">
        <references count="3">
          <reference field="15" count="1" selected="0">
            <x v="100"/>
          </reference>
          <reference field="18" count="1">
            <x v="113"/>
          </reference>
          <reference field="19" count="1" selected="0">
            <x v="24"/>
          </reference>
        </references>
      </pivotArea>
    </format>
    <format dxfId="138">
      <pivotArea dataOnly="0" labelOnly="1" outline="0" fieldPosition="0">
        <references count="3">
          <reference field="15" count="1" selected="0">
            <x v="100"/>
          </reference>
          <reference field="18" count="1">
            <x v="176"/>
          </reference>
          <reference field="19" count="1" selected="0">
            <x v="25"/>
          </reference>
        </references>
      </pivotArea>
    </format>
    <format dxfId="139">
      <pivotArea dataOnly="0" labelOnly="1" outline="0" fieldPosition="0">
        <references count="3">
          <reference field="15" count="1" selected="0">
            <x v="100"/>
          </reference>
          <reference field="18" count="1">
            <x v="108"/>
          </reference>
          <reference field="19" count="1" selected="0">
            <x v="26"/>
          </reference>
        </references>
      </pivotArea>
    </format>
    <format dxfId="140">
      <pivotArea dataOnly="0" labelOnly="1" outline="0" fieldPosition="0">
        <references count="3">
          <reference field="15" count="1" selected="0">
            <x v="100"/>
          </reference>
          <reference field="18" count="1">
            <x v="152"/>
          </reference>
          <reference field="19" count="1" selected="0">
            <x v="27"/>
          </reference>
        </references>
      </pivotArea>
    </format>
    <format dxfId="141">
      <pivotArea dataOnly="0" labelOnly="1" outline="0" fieldPosition="0">
        <references count="3">
          <reference field="15" count="1" selected="0">
            <x v="100"/>
          </reference>
          <reference field="18" count="1">
            <x v="62"/>
          </reference>
          <reference field="19" count="1" selected="0">
            <x v="28"/>
          </reference>
        </references>
      </pivotArea>
    </format>
    <format dxfId="142">
      <pivotArea dataOnly="0" labelOnly="1" outline="0" fieldPosition="0">
        <references count="3">
          <reference field="15" count="1" selected="0">
            <x v="100"/>
          </reference>
          <reference field="18" count="1">
            <x v="63"/>
          </reference>
          <reference field="19" count="1" selected="0">
            <x v="29"/>
          </reference>
        </references>
      </pivotArea>
    </format>
    <format dxfId="143">
      <pivotArea dataOnly="0" labelOnly="1" outline="0" fieldPosition="0">
        <references count="3">
          <reference field="15" count="1" selected="0">
            <x v="100"/>
          </reference>
          <reference field="18" count="1">
            <x v="68"/>
          </reference>
          <reference field="19" count="1" selected="0">
            <x v="30"/>
          </reference>
        </references>
      </pivotArea>
    </format>
    <format dxfId="144">
      <pivotArea dataOnly="0" labelOnly="1" outline="0" fieldPosition="0">
        <references count="3">
          <reference field="15" count="1" selected="0">
            <x v="102"/>
          </reference>
          <reference field="18" count="1">
            <x v="36"/>
          </reference>
          <reference field="19" count="1" selected="0">
            <x v="8"/>
          </reference>
        </references>
      </pivotArea>
    </format>
    <format dxfId="145">
      <pivotArea dataOnly="0" labelOnly="1" outline="0" fieldPosition="0">
        <references count="3">
          <reference field="15" count="1" selected="0">
            <x v="102"/>
          </reference>
          <reference field="18" count="1">
            <x v="26"/>
          </reference>
          <reference field="19" count="1" selected="0">
            <x v="61"/>
          </reference>
        </references>
      </pivotArea>
    </format>
    <format dxfId="146">
      <pivotArea dataOnly="0" labelOnly="1" outline="0" fieldPosition="0">
        <references count="3">
          <reference field="15" count="1" selected="0">
            <x v="102"/>
          </reference>
          <reference field="18" count="1">
            <x v="76"/>
          </reference>
          <reference field="19" count="1" selected="0">
            <x v="91"/>
          </reference>
        </references>
      </pivotArea>
    </format>
    <format dxfId="147">
      <pivotArea dataOnly="0" labelOnly="1" outline="0" fieldPosition="0">
        <references count="3">
          <reference field="15" count="1" selected="0">
            <x v="102"/>
          </reference>
          <reference field="18" count="1">
            <x v="90"/>
          </reference>
          <reference field="19" count="1" selected="0">
            <x v="202"/>
          </reference>
        </references>
      </pivotArea>
    </format>
    <format dxfId="148">
      <pivotArea dataOnly="0" labelOnly="1" outline="0" fieldPosition="0">
        <references count="3">
          <reference field="15" count="1" selected="0">
            <x v="102"/>
          </reference>
          <reference field="18" count="1">
            <x v="24"/>
          </reference>
          <reference field="19" count="1" selected="0">
            <x v="216"/>
          </reference>
        </references>
      </pivotArea>
    </format>
    <format dxfId="149">
      <pivotArea dataOnly="0" labelOnly="1" outline="0" fieldPosition="0">
        <references count="3">
          <reference field="15" count="1" selected="0">
            <x v="103"/>
          </reference>
          <reference field="18" count="1">
            <x v="78"/>
          </reference>
          <reference field="19" count="1" selected="0">
            <x v="70"/>
          </reference>
        </references>
      </pivotArea>
    </format>
    <format dxfId="150">
      <pivotArea dataOnly="0" labelOnly="1" outline="0" fieldPosition="0">
        <references count="3">
          <reference field="15" count="1" selected="0">
            <x v="103"/>
          </reference>
          <reference field="18" count="1">
            <x v="104"/>
          </reference>
          <reference field="19" count="1" selected="0">
            <x v="77"/>
          </reference>
        </references>
      </pivotArea>
    </format>
    <format dxfId="151">
      <pivotArea dataOnly="0" labelOnly="1" outline="0" fieldPosition="0">
        <references count="3">
          <reference field="15" count="1" selected="0">
            <x v="103"/>
          </reference>
          <reference field="18" count="1">
            <x v="124"/>
          </reference>
          <reference field="19" count="1" selected="0">
            <x v="78"/>
          </reference>
        </references>
      </pivotArea>
    </format>
    <format dxfId="152">
      <pivotArea dataOnly="0" labelOnly="1" outline="0" fieldPosition="0">
        <references count="3">
          <reference field="15" count="1" selected="0">
            <x v="103"/>
          </reference>
          <reference field="18" count="1">
            <x v="144"/>
          </reference>
          <reference field="19" count="1" selected="0">
            <x v="203"/>
          </reference>
        </references>
      </pivotArea>
    </format>
    <format dxfId="153">
      <pivotArea dataOnly="0" labelOnly="1" outline="0" fieldPosition="0">
        <references count="3">
          <reference field="15" count="1" selected="0">
            <x v="104"/>
          </reference>
          <reference field="18" count="1">
            <x v="142"/>
          </reference>
          <reference field="19" count="1" selected="0">
            <x v="204"/>
          </reference>
        </references>
      </pivotArea>
    </format>
    <format dxfId="154">
      <pivotArea dataOnly="0" labelOnly="1" outline="0" fieldPosition="0">
        <references count="3">
          <reference field="15" count="1" selected="0">
            <x v="105"/>
          </reference>
          <reference field="18" count="1">
            <x v="127"/>
          </reference>
          <reference field="19" count="1" selected="0">
            <x v="206"/>
          </reference>
        </references>
      </pivotArea>
    </format>
    <format dxfId="155">
      <pivotArea dataOnly="0" labelOnly="1" outline="0" fieldPosition="0">
        <references count="3">
          <reference field="15" count="1" selected="0">
            <x v="106"/>
          </reference>
          <reference field="18" count="1">
            <x v="11"/>
          </reference>
          <reference field="19" count="1" selected="0">
            <x v="16"/>
          </reference>
        </references>
      </pivotArea>
    </format>
    <format dxfId="156">
      <pivotArea dataOnly="0" labelOnly="1" outline="0" fieldPosition="0">
        <references count="3">
          <reference field="15" count="1" selected="0">
            <x v="106"/>
          </reference>
          <reference field="18" count="1">
            <x v="134"/>
          </reference>
          <reference field="19" count="1" selected="0">
            <x v="17"/>
          </reference>
        </references>
      </pivotArea>
    </format>
    <format dxfId="157">
      <pivotArea dataOnly="0" labelOnly="1" outline="0" fieldPosition="0">
        <references count="3">
          <reference field="15" count="1" selected="0">
            <x v="106"/>
          </reference>
          <reference field="18" count="1">
            <x v="12"/>
          </reference>
          <reference field="19" count="1" selected="0">
            <x v="80"/>
          </reference>
        </references>
      </pivotArea>
    </format>
    <format dxfId="158">
      <pivotArea dataOnly="0" labelOnly="1" outline="0" fieldPosition="0">
        <references count="3">
          <reference field="15" count="1" selected="0">
            <x v="106"/>
          </reference>
          <reference field="18" count="1">
            <x v="137"/>
          </reference>
          <reference field="19" count="1" selected="0">
            <x v="169"/>
          </reference>
        </references>
      </pivotArea>
    </format>
    <format dxfId="159">
      <pivotArea dataOnly="0" labelOnly="1" outline="0" fieldPosition="0">
        <references count="3">
          <reference field="15" count="1" selected="0">
            <x v="106"/>
          </reference>
          <reference field="18" count="1">
            <x v="44"/>
          </reference>
          <reference field="19" count="1" selected="0">
            <x v="205"/>
          </reference>
        </references>
      </pivotArea>
    </format>
    <format dxfId="160">
      <pivotArea dataOnly="0" labelOnly="1" outline="0" fieldPosition="0">
        <references count="3">
          <reference field="15" count="1" selected="0">
            <x v="106"/>
          </reference>
          <reference field="18" count="1">
            <x v="183"/>
          </reference>
          <reference field="19" count="1" selected="0">
            <x v="208"/>
          </reference>
        </references>
      </pivotArea>
    </format>
    <format dxfId="161">
      <pivotArea dataOnly="0" labelOnly="1" outline="0" fieldPosition="0">
        <references count="3">
          <reference field="15" count="1" selected="0">
            <x v="106"/>
          </reference>
          <reference field="18" count="1">
            <x v="145"/>
          </reference>
          <reference field="19" count="1" selected="0">
            <x v="209"/>
          </reference>
        </references>
      </pivotArea>
    </format>
    <format dxfId="162">
      <pivotArea dataOnly="0" labelOnly="1" outline="0" fieldPosition="0">
        <references count="3">
          <reference field="15" count="1" selected="0">
            <x v="106"/>
          </reference>
          <reference field="18" count="1">
            <x v="146"/>
          </reference>
          <reference field="19" count="1" selected="0">
            <x v="210"/>
          </reference>
        </references>
      </pivotArea>
    </format>
    <format dxfId="163">
      <pivotArea dataOnly="0" labelOnly="1" outline="0" fieldPosition="0">
        <references count="3">
          <reference field="15" count="1" selected="0">
            <x v="107"/>
          </reference>
          <reference field="18" count="1">
            <x v="197"/>
          </reference>
          <reference field="19" count="1" selected="0">
            <x v="217"/>
          </reference>
        </references>
      </pivotArea>
    </format>
    <format dxfId="164">
      <pivotArea dataOnly="0" labelOnly="1" outline="0" fieldPosition="0">
        <references count="3">
          <reference field="15" count="1" selected="0">
            <x v="108"/>
          </reference>
          <reference field="18" count="1">
            <x v="114"/>
          </reference>
          <reference field="19" count="1" selected="0">
            <x v="211"/>
          </reference>
        </references>
      </pivotArea>
    </format>
    <format dxfId="165">
      <pivotArea dataOnly="0" labelOnly="1" outline="0" fieldPosition="0">
        <references count="3">
          <reference field="15" count="1" selected="0">
            <x v="108"/>
          </reference>
          <reference field="18" count="2">
            <x v="50"/>
            <x v="189"/>
          </reference>
          <reference field="19" count="1" selected="0">
            <x v="212"/>
          </reference>
        </references>
      </pivotArea>
    </format>
    <format dxfId="166">
      <pivotArea dataOnly="0" labelOnly="1" outline="0" fieldPosition="0">
        <references count="3">
          <reference field="15" count="1" selected="0">
            <x v="108"/>
          </reference>
          <reference field="18" count="1">
            <x v="130"/>
          </reference>
          <reference field="19" count="1" selected="0">
            <x v="213"/>
          </reference>
        </references>
      </pivotArea>
    </format>
    <format dxfId="167">
      <pivotArea dataOnly="0" labelOnly="1" outline="0" fieldPosition="0">
        <references count="3">
          <reference field="15" count="1" selected="0">
            <x v="108"/>
          </reference>
          <reference field="18" count="1">
            <x v="186"/>
          </reference>
          <reference field="19" count="1" selected="0">
            <x v="214"/>
          </reference>
        </references>
      </pivotArea>
    </format>
    <format dxfId="168">
      <pivotArea dataOnly="0" labelOnly="1" outline="0" fieldPosition="0">
        <references count="3">
          <reference field="15" count="1" selected="0">
            <x v="108"/>
          </reference>
          <reference field="18" count="1">
            <x v="20"/>
          </reference>
          <reference field="19" count="1" selected="0">
            <x v="217"/>
          </reference>
        </references>
      </pivotArea>
    </format>
    <format dxfId="169">
      <pivotArea dataOnly="0" labelOnly="1" outline="0" fieldPosition="0">
        <references count="3">
          <reference field="15" count="1" selected="0">
            <x v="109"/>
          </reference>
          <reference field="18" count="1">
            <x v="80"/>
          </reference>
          <reference field="19" count="1" selected="0">
            <x v="21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3FC084D-3380-4390-90DC-E3AF972B3974}" name="PivotTable1" cacheId="2096"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B3:D18" firstHeaderRow="1" firstDataRow="2" firstDataCol="1"/>
  <pivotFields count="17">
    <pivotField showAll="0"/>
    <pivotField showAll="0"/>
    <pivotField showAll="0"/>
    <pivotField showAll="0"/>
    <pivotField numFmtId="14" showAll="0"/>
    <pivotField axis="axisCol" numFmtId="14" showAll="0">
      <items count="4">
        <item m="1" x="2"/>
        <item x="1"/>
        <item x="0"/>
        <item t="default"/>
      </items>
    </pivotField>
    <pivotField showAll="0"/>
    <pivotField showAll="0"/>
    <pivotField axis="axisRow" showAll="0">
      <items count="289">
        <item x="0"/>
        <item m="1" x="274"/>
        <item x="122"/>
        <item x="183"/>
        <item x="185"/>
        <item x="111"/>
        <item m="1" x="251"/>
        <item x="84"/>
        <item x="22"/>
        <item x="83"/>
        <item x="41"/>
        <item x="14"/>
        <item x="71"/>
        <item x="109"/>
        <item x="68"/>
        <item m="1" x="270"/>
        <item x="88"/>
        <item x="76"/>
        <item x="75"/>
        <item x="25"/>
        <item x="16"/>
        <item x="67"/>
        <item x="138"/>
        <item x="97"/>
        <item m="1" x="247"/>
        <item x="34"/>
        <item x="85"/>
        <item x="187"/>
        <item x="80"/>
        <item x="13"/>
        <item x="213"/>
        <item x="228"/>
        <item x="206"/>
        <item x="240"/>
        <item x="226"/>
        <item x="203"/>
        <item x="231"/>
        <item x="23"/>
        <item x="233"/>
        <item x="212"/>
        <item x="215"/>
        <item x="214"/>
        <item x="194"/>
        <item m="1" x="287"/>
        <item x="221"/>
        <item x="227"/>
        <item x="190"/>
        <item x="209"/>
        <item x="205"/>
        <item x="235"/>
        <item x="199"/>
        <item x="197"/>
        <item x="239"/>
        <item x="193"/>
        <item x="192"/>
        <item x="128"/>
        <item x="113"/>
        <item x="133"/>
        <item x="176"/>
        <item m="1" x="266"/>
        <item x="236"/>
        <item x="195"/>
        <item m="1" x="244"/>
        <item x="21"/>
        <item x="91"/>
        <item x="120"/>
        <item x="53"/>
        <item x="4"/>
        <item x="242"/>
        <item x="234"/>
        <item x="11"/>
        <item x="30"/>
        <item x="54"/>
        <item x="136"/>
        <item x="114"/>
        <item x="177"/>
        <item m="1" x="273"/>
        <item m="1" x="253"/>
        <item m="1" x="267"/>
        <item x="160"/>
        <item x="182"/>
        <item x="163"/>
        <item m="1" x="279"/>
        <item m="1" x="278"/>
        <item x="6"/>
        <item m="1" x="280"/>
        <item x="7"/>
        <item x="5"/>
        <item x="146"/>
        <item x="161"/>
        <item x="164"/>
        <item x="150"/>
        <item x="143"/>
        <item x="115"/>
        <item x="149"/>
        <item x="165"/>
        <item x="31"/>
        <item x="218"/>
        <item x="125"/>
        <item x="79"/>
        <item x="73"/>
        <item x="198"/>
        <item x="38"/>
        <item x="19"/>
        <item m="1" x="276"/>
        <item x="8"/>
        <item x="59"/>
        <item x="60"/>
        <item x="62"/>
        <item x="65"/>
        <item x="74"/>
        <item x="86"/>
        <item x="87"/>
        <item x="89"/>
        <item m="1" x="271"/>
        <item x="121"/>
        <item x="140"/>
        <item m="1" x="275"/>
        <item x="159"/>
        <item x="157"/>
        <item x="158"/>
        <item m="1" x="284"/>
        <item x="237"/>
        <item x="219"/>
        <item m="1" x="285"/>
        <item x="225"/>
        <item x="238"/>
        <item x="224"/>
        <item x="232"/>
        <item x="230"/>
        <item x="92"/>
        <item x="243"/>
        <item x="1"/>
        <item x="28"/>
        <item x="47"/>
        <item x="44"/>
        <item m="1" x="246"/>
        <item x="32"/>
        <item m="1" x="250"/>
        <item x="46"/>
        <item x="36"/>
        <item x="12"/>
        <item m="1" x="249"/>
        <item m="1" x="245"/>
        <item m="1" x="256"/>
        <item m="1" x="254"/>
        <item x="45"/>
        <item x="9"/>
        <item x="39"/>
        <item m="1" x="262"/>
        <item m="1" x="263"/>
        <item m="1" x="261"/>
        <item m="1" x="257"/>
        <item x="50"/>
        <item x="49"/>
        <item m="1" x="260"/>
        <item m="1" x="259"/>
        <item m="1" x="264"/>
        <item x="55"/>
        <item m="1" x="265"/>
        <item x="61"/>
        <item x="66"/>
        <item x="58"/>
        <item x="69"/>
        <item x="90"/>
        <item x="95"/>
        <item x="100"/>
        <item x="99"/>
        <item m="1" x="268"/>
        <item m="1" x="272"/>
        <item x="116"/>
        <item x="117"/>
        <item x="118"/>
        <item x="131"/>
        <item x="135"/>
        <item x="126"/>
        <item x="132"/>
        <item x="18"/>
        <item x="119"/>
        <item x="156"/>
        <item m="1" x="277"/>
        <item x="184"/>
        <item x="166"/>
        <item x="188"/>
        <item x="2"/>
        <item x="172"/>
        <item x="173"/>
        <item x="181"/>
        <item x="174"/>
        <item m="1" x="283"/>
        <item x="202"/>
        <item x="204"/>
        <item x="223"/>
        <item x="241"/>
        <item x="3"/>
        <item x="26"/>
        <item x="10"/>
        <item x="33"/>
        <item m="1" x="248"/>
        <item x="35"/>
        <item x="48"/>
        <item m="1" x="252"/>
        <item x="40"/>
        <item x="27"/>
        <item x="24"/>
        <item x="43"/>
        <item m="1" x="255"/>
        <item x="29"/>
        <item m="1" x="258"/>
        <item x="56"/>
        <item x="64"/>
        <item x="110"/>
        <item x="93"/>
        <item x="104"/>
        <item x="103"/>
        <item x="102"/>
        <item m="1" x="269"/>
        <item x="107"/>
        <item x="170"/>
        <item x="106"/>
        <item x="112"/>
        <item x="105"/>
        <item x="129"/>
        <item x="123"/>
        <item x="127"/>
        <item x="134"/>
        <item x="137"/>
        <item x="144"/>
        <item x="155"/>
        <item x="189"/>
        <item x="151"/>
        <item x="148"/>
        <item x="152"/>
        <item m="1" x="281"/>
        <item x="20"/>
        <item m="1" x="282"/>
        <item x="196"/>
        <item x="208"/>
        <item m="1" x="286"/>
        <item x="222"/>
        <item x="15"/>
        <item x="17"/>
        <item x="37"/>
        <item x="42"/>
        <item x="51"/>
        <item x="52"/>
        <item x="57"/>
        <item x="63"/>
        <item x="70"/>
        <item x="72"/>
        <item x="77"/>
        <item x="78"/>
        <item x="81"/>
        <item x="82"/>
        <item x="94"/>
        <item x="96"/>
        <item x="98"/>
        <item x="101"/>
        <item x="108"/>
        <item x="124"/>
        <item x="130"/>
        <item x="139"/>
        <item x="141"/>
        <item x="142"/>
        <item x="145"/>
        <item x="147"/>
        <item x="153"/>
        <item x="154"/>
        <item x="162"/>
        <item x="167"/>
        <item x="168"/>
        <item x="169"/>
        <item x="171"/>
        <item x="175"/>
        <item x="178"/>
        <item x="179"/>
        <item x="180"/>
        <item x="186"/>
        <item x="191"/>
        <item x="200"/>
        <item x="201"/>
        <item x="207"/>
        <item x="210"/>
        <item x="211"/>
        <item x="216"/>
        <item x="217"/>
        <item x="220"/>
        <item x="229"/>
        <item t="default"/>
      </items>
    </pivotField>
    <pivotField showAll="0"/>
    <pivotField showAll="0"/>
    <pivotField showAll="0"/>
    <pivotField showAll="0"/>
    <pivotField showAll="0"/>
    <pivotField dataField="1" numFmtId="7" showAll="0"/>
    <pivotField axis="axisRow" multipleItemSelectionAllowed="1" showAll="0" sortType="ascending">
      <items count="15">
        <item sd="0" x="6"/>
        <item sd="0" x="5"/>
        <item sd="0" x="11"/>
        <item sd="0" x="8"/>
        <item sd="0" x="10"/>
        <item sd="0" x="4"/>
        <item sd="0" x="2"/>
        <item sd="0" m="1" x="13"/>
        <item sd="0" x="1"/>
        <item sd="0" x="0"/>
        <item sd="0" x="3"/>
        <item sd="0" x="9"/>
        <item sd="0" x="7"/>
        <item sd="0" x="12"/>
        <item t="default" sd="0"/>
      </items>
    </pivotField>
    <pivotField showAll="0"/>
  </pivotFields>
  <rowFields count="2">
    <field x="15"/>
    <field x="8"/>
  </rowFields>
  <rowItems count="14">
    <i>
      <x/>
    </i>
    <i>
      <x v="1"/>
    </i>
    <i>
      <x v="2"/>
    </i>
    <i>
      <x v="3"/>
    </i>
    <i>
      <x v="4"/>
    </i>
    <i>
      <x v="5"/>
    </i>
    <i>
      <x v="6"/>
    </i>
    <i>
      <x v="8"/>
    </i>
    <i>
      <x v="9"/>
    </i>
    <i>
      <x v="10"/>
    </i>
    <i>
      <x v="11"/>
    </i>
    <i>
      <x v="12"/>
    </i>
    <i>
      <x v="13"/>
    </i>
    <i t="grand">
      <x/>
    </i>
  </rowItems>
  <colFields count="1">
    <field x="5"/>
  </colFields>
  <colItems count="2">
    <i>
      <x v="1"/>
    </i>
    <i>
      <x v="2"/>
    </i>
  </colItems>
  <dataFields count="1">
    <dataField name="Sum of Amount" fld="14" baseField="0" baseItem="0" numFmtId="164"/>
  </dataFields>
  <formats count="1">
    <format dxfId="1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1D2256-3AD3-484D-A136-1B8B17CFF6F4}" name="PivotTable2" cacheId="2097"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location ref="F7:H228" firstHeaderRow="1" firstDataRow="2" firstDataCol="2" rowPageCount="2" colPageCount="1"/>
  <pivotFields count="18">
    <pivotField compact="0" outline="0" showAll="0">
      <extLst>
        <ext xmlns:x14="http://schemas.microsoft.com/office/spreadsheetml/2009/9/main" uri="{2946ED86-A175-432a-8AC1-64E0C546D7DE}">
          <x14:pivotField fillDownLabels="1"/>
        </ext>
      </extLst>
    </pivotField>
    <pivotField axis="axisPage" compact="0" outline="0" multipleItemSelectionAllowed="1" showAll="0">
      <items count="17">
        <item x="12"/>
        <item x="11"/>
        <item x="10"/>
        <item x="9"/>
        <item h="1" x="14"/>
        <item h="1" x="13"/>
        <item h="1" x="4"/>
        <item h="1" x="1"/>
        <item x="2"/>
        <item x="8"/>
        <item x="3"/>
        <item x="15"/>
        <item x="5"/>
        <item x="7"/>
        <item x="0"/>
        <item x="6"/>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14" outline="0" showAll="0">
      <extLst>
        <ext xmlns:x14="http://schemas.microsoft.com/office/spreadsheetml/2009/9/main" uri="{2946ED86-A175-432a-8AC1-64E0C546D7DE}">
          <x14:pivotField fillDownLabels="1"/>
        </ext>
      </extLst>
    </pivotField>
    <pivotField axis="axisCol" compact="0" numFmtId="14" outline="0" showAll="0">
      <items count="4">
        <item h="1" x="1"/>
        <item h="1" m="1" x="2"/>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numFmtId="7" outline="0" showAll="0">
      <extLst>
        <ext xmlns:x14="http://schemas.microsoft.com/office/spreadsheetml/2009/9/main" uri="{2946ED86-A175-432a-8AC1-64E0C546D7DE}">
          <x14:pivotField fillDownLabels="1"/>
        </ext>
      </extLst>
    </pivotField>
    <pivotField axis="axisRow" compact="0" outline="0" multipleItemSelectionAllowed="1" showAll="0" sortType="ascending">
      <items count="14">
        <item x="6"/>
        <item x="5"/>
        <item x="11"/>
        <item x="8"/>
        <item x="10"/>
        <item x="4"/>
        <item x="2"/>
        <item x="1"/>
        <item x="0"/>
        <item x="3"/>
        <item x="9"/>
        <item x="7"/>
        <item x="12"/>
        <item t="default"/>
      </items>
      <extLst>
        <ext xmlns:x14="http://schemas.microsoft.com/office/spreadsheetml/2009/9/main" uri="{2946ED86-A175-432a-8AC1-64E0C546D7DE}">
          <x14:pivotField fillDownLabels="1"/>
        </ext>
      </extLst>
    </pivotField>
    <pivotField axis="axisRow" compact="0" outline="0" showAll="0" sortType="ascending">
      <items count="111">
        <item m="1" x="109"/>
        <item x="32"/>
        <item x="26"/>
        <item x="88"/>
        <item x="9"/>
        <item x="24"/>
        <item x="64"/>
        <item x="93"/>
        <item x="51"/>
        <item x="46"/>
        <item x="53"/>
        <item x="84"/>
        <item x="58"/>
        <item x="86"/>
        <item x="56"/>
        <item x="94"/>
        <item x="12"/>
        <item x="10"/>
        <item x="67"/>
        <item x="100"/>
        <item x="54"/>
        <item x="31"/>
        <item x="17"/>
        <item x="3"/>
        <item x="89"/>
        <item x="80"/>
        <item x="61"/>
        <item x="13"/>
        <item x="35"/>
        <item x="40"/>
        <item x="52"/>
        <item x="47"/>
        <item x="16"/>
        <item x="60"/>
        <item x="1"/>
        <item x="72"/>
        <item x="75"/>
        <item x="74"/>
        <item x="91"/>
        <item x="21"/>
        <item x="63"/>
        <item x="27"/>
        <item x="59"/>
        <item x="87"/>
        <item x="30"/>
        <item x="105"/>
        <item x="18"/>
        <item x="81"/>
        <item x="45"/>
        <item x="38"/>
        <item x="44"/>
        <item x="107"/>
        <item x="83"/>
        <item x="14"/>
        <item x="68"/>
        <item x="85"/>
        <item x="57"/>
        <item x="11"/>
        <item x="50"/>
        <item x="41"/>
        <item x="28"/>
        <item x="101"/>
        <item x="8"/>
        <item x="96"/>
        <item x="99"/>
        <item x="82"/>
        <item x="79"/>
        <item x="34"/>
        <item x="29"/>
        <item x="37"/>
        <item x="92"/>
        <item x="66"/>
        <item x="102"/>
        <item x="95"/>
        <item x="7"/>
        <item x="25"/>
        <item x="97"/>
        <item x="48"/>
        <item x="62"/>
        <item x="42"/>
        <item x="103"/>
        <item x="76"/>
        <item x="98"/>
        <item x="65"/>
        <item x="43"/>
        <item x="104"/>
        <item x="70"/>
        <item x="69"/>
        <item x="106"/>
        <item x="77"/>
        <item x="20"/>
        <item x="71"/>
        <item x="49"/>
        <item x="90"/>
        <item x="78"/>
        <item x="73"/>
        <item x="55"/>
        <item x="5"/>
        <item x="36"/>
        <item x="22"/>
        <item x="15"/>
        <item x="39"/>
        <item x="19"/>
        <item x="23"/>
        <item x="2"/>
        <item x="33"/>
        <item x="6"/>
        <item x="4"/>
        <item x="0"/>
        <item sd="0" x="108"/>
        <item t="default" sd="0"/>
      </items>
      <extLst>
        <ext xmlns:x14="http://schemas.microsoft.com/office/spreadsheetml/2009/9/main" uri="{2946ED86-A175-432a-8AC1-64E0C546D7DE}">
          <x14:pivotField fillDownLabels="1"/>
        </ext>
      </extLst>
    </pivotField>
    <pivotField axis="axisPage" compact="0" outline="0" showAll="0">
      <items count="4">
        <item x="1"/>
        <item x="0"/>
        <item x="2"/>
        <item t="default"/>
      </items>
      <extLst>
        <ext xmlns:x14="http://schemas.microsoft.com/office/spreadsheetml/2009/9/main" uri="{2946ED86-A175-432a-8AC1-64E0C546D7DE}">
          <x14:pivotField fillDownLabels="1"/>
        </ext>
      </extLst>
    </pivotField>
  </pivotFields>
  <rowFields count="2">
    <field x="16"/>
    <field x="15"/>
  </rowFields>
  <rowItems count="220">
    <i>
      <x v="1"/>
      <x v="1"/>
    </i>
    <i r="1">
      <x v="2"/>
    </i>
    <i r="1">
      <x v="3"/>
    </i>
    <i r="1">
      <x v="5"/>
    </i>
    <i r="1">
      <x v="6"/>
    </i>
    <i r="1">
      <x v="9"/>
    </i>
    <i t="default">
      <x v="1"/>
    </i>
    <i>
      <x v="4"/>
      <x v="9"/>
    </i>
    <i t="default">
      <x v="4"/>
    </i>
    <i>
      <x v="5"/>
      <x v="2"/>
    </i>
    <i r="1">
      <x v="3"/>
    </i>
    <i t="default">
      <x v="5"/>
    </i>
    <i>
      <x v="6"/>
      <x v="4"/>
    </i>
    <i t="default">
      <x v="6"/>
    </i>
    <i>
      <x v="8"/>
      <x v="9"/>
    </i>
    <i t="default">
      <x v="8"/>
    </i>
    <i>
      <x v="10"/>
      <x v="9"/>
    </i>
    <i t="default">
      <x v="10"/>
    </i>
    <i>
      <x v="12"/>
      <x v="9"/>
    </i>
    <i t="default">
      <x v="12"/>
    </i>
    <i>
      <x v="14"/>
      <x v="9"/>
    </i>
    <i t="default">
      <x v="14"/>
    </i>
    <i>
      <x v="16"/>
      <x v="1"/>
    </i>
    <i t="default">
      <x v="16"/>
    </i>
    <i>
      <x v="17"/>
      <x v="3"/>
    </i>
    <i t="default">
      <x v="17"/>
    </i>
    <i>
      <x v="18"/>
      <x v="1"/>
    </i>
    <i r="1">
      <x v="2"/>
    </i>
    <i t="default">
      <x v="18"/>
    </i>
    <i>
      <x v="20"/>
      <x v="9"/>
    </i>
    <i t="default">
      <x v="20"/>
    </i>
    <i>
      <x v="21"/>
      <x v="1"/>
    </i>
    <i r="1">
      <x v="4"/>
    </i>
    <i r="1">
      <x v="5"/>
    </i>
    <i r="1">
      <x v="6"/>
    </i>
    <i t="default">
      <x v="21"/>
    </i>
    <i>
      <x v="22"/>
      <x v="1"/>
    </i>
    <i r="1">
      <x v="3"/>
    </i>
    <i r="1">
      <x v="5"/>
    </i>
    <i t="default">
      <x v="22"/>
    </i>
    <i>
      <x v="23"/>
      <x v="1"/>
    </i>
    <i r="1">
      <x v="2"/>
    </i>
    <i r="1">
      <x v="3"/>
    </i>
    <i r="1">
      <x v="5"/>
    </i>
    <i r="1">
      <x v="6"/>
    </i>
    <i r="1">
      <x v="9"/>
    </i>
    <i t="default">
      <x v="23"/>
    </i>
    <i>
      <x v="26"/>
      <x v="9"/>
    </i>
    <i t="default">
      <x v="26"/>
    </i>
    <i>
      <x v="27"/>
      <x v="2"/>
    </i>
    <i r="1">
      <x v="3"/>
    </i>
    <i r="1">
      <x v="5"/>
    </i>
    <i t="default">
      <x v="27"/>
    </i>
    <i>
      <x v="28"/>
      <x v="1"/>
    </i>
    <i r="1">
      <x v="2"/>
    </i>
    <i r="1">
      <x v="4"/>
    </i>
    <i r="1">
      <x v="5"/>
    </i>
    <i r="1">
      <x v="6"/>
    </i>
    <i t="default">
      <x v="28"/>
    </i>
    <i>
      <x v="30"/>
      <x v="9"/>
    </i>
    <i t="default">
      <x v="30"/>
    </i>
    <i>
      <x v="31"/>
      <x v="3"/>
    </i>
    <i r="1">
      <x v="5"/>
    </i>
    <i t="default">
      <x v="31"/>
    </i>
    <i>
      <x v="32"/>
      <x v="5"/>
    </i>
    <i t="default">
      <x v="32"/>
    </i>
    <i>
      <x v="33"/>
      <x v="9"/>
    </i>
    <i t="default">
      <x v="33"/>
    </i>
    <i>
      <x v="34"/>
      <x v="5"/>
    </i>
    <i r="1">
      <x v="6"/>
    </i>
    <i t="default">
      <x v="34"/>
    </i>
    <i>
      <x v="35"/>
      <x v="1"/>
    </i>
    <i t="default">
      <x v="35"/>
    </i>
    <i>
      <x v="36"/>
      <x v="5"/>
    </i>
    <i t="default">
      <x v="36"/>
    </i>
    <i>
      <x v="37"/>
      <x v="1"/>
    </i>
    <i t="default">
      <x v="37"/>
    </i>
    <i>
      <x v="39"/>
      <x v="1"/>
    </i>
    <i r="1">
      <x v="5"/>
    </i>
    <i r="1">
      <x v="6"/>
    </i>
    <i r="1">
      <x v="9"/>
    </i>
    <i t="default">
      <x v="39"/>
    </i>
    <i>
      <x v="40"/>
      <x v="9"/>
    </i>
    <i t="default">
      <x v="40"/>
    </i>
    <i>
      <x v="41"/>
      <x v="2"/>
    </i>
    <i r="1">
      <x v="6"/>
    </i>
    <i t="default">
      <x v="41"/>
    </i>
    <i>
      <x v="42"/>
      <x v="9"/>
    </i>
    <i t="default">
      <x v="42"/>
    </i>
    <i>
      <x v="44"/>
      <x v="3"/>
    </i>
    <i r="1">
      <x v="4"/>
    </i>
    <i r="1">
      <x v="5"/>
    </i>
    <i r="1">
      <x v="6"/>
    </i>
    <i t="default">
      <x v="44"/>
    </i>
    <i>
      <x v="46"/>
      <x/>
    </i>
    <i r="1">
      <x v="2"/>
    </i>
    <i r="1">
      <x v="3"/>
    </i>
    <i r="1">
      <x v="5"/>
    </i>
    <i r="1">
      <x v="6"/>
    </i>
    <i r="1">
      <x v="11"/>
    </i>
    <i t="default">
      <x v="46"/>
    </i>
    <i>
      <x v="47"/>
      <x v="5"/>
    </i>
    <i t="default">
      <x v="47"/>
    </i>
    <i>
      <x v="53"/>
      <x v="5"/>
    </i>
    <i t="default">
      <x v="53"/>
    </i>
    <i>
      <x v="54"/>
      <x v="1"/>
    </i>
    <i r="1">
      <x v="2"/>
    </i>
    <i t="default">
      <x v="54"/>
    </i>
    <i>
      <x v="56"/>
      <x v="9"/>
    </i>
    <i t="default">
      <x v="56"/>
    </i>
    <i>
      <x v="57"/>
      <x/>
    </i>
    <i r="1">
      <x v="1"/>
    </i>
    <i r="1">
      <x v="5"/>
    </i>
    <i t="default">
      <x v="57"/>
    </i>
    <i>
      <x v="58"/>
      <x v="9"/>
    </i>
    <i t="default">
      <x v="58"/>
    </i>
    <i>
      <x v="60"/>
      <x v="6"/>
    </i>
    <i t="default">
      <x v="60"/>
    </i>
    <i>
      <x v="62"/>
      <x v="1"/>
    </i>
    <i r="1">
      <x v="2"/>
    </i>
    <i r="1">
      <x v="5"/>
    </i>
    <i r="1">
      <x v="6"/>
    </i>
    <i r="1">
      <x v="9"/>
    </i>
    <i t="default">
      <x v="62"/>
    </i>
    <i>
      <x v="66"/>
      <x v="5"/>
    </i>
    <i t="default">
      <x v="66"/>
    </i>
    <i>
      <x v="67"/>
      <x v="6"/>
    </i>
    <i t="default">
      <x v="67"/>
    </i>
    <i>
      <x v="68"/>
      <x v="1"/>
    </i>
    <i r="1">
      <x v="5"/>
    </i>
    <i r="1">
      <x v="6"/>
    </i>
    <i r="1">
      <x v="9"/>
    </i>
    <i t="default">
      <x v="68"/>
    </i>
    <i>
      <x v="69"/>
      <x v="6"/>
    </i>
    <i t="default">
      <x v="69"/>
    </i>
    <i>
      <x v="71"/>
      <x v="4"/>
    </i>
    <i t="default">
      <x v="71"/>
    </i>
    <i>
      <x v="74"/>
      <x v="5"/>
    </i>
    <i r="1">
      <x v="6"/>
    </i>
    <i t="default">
      <x v="74"/>
    </i>
    <i>
      <x v="75"/>
      <x v="3"/>
    </i>
    <i t="default">
      <x v="75"/>
    </i>
    <i>
      <x v="77"/>
      <x v="3"/>
    </i>
    <i t="default">
      <x v="77"/>
    </i>
    <i>
      <x v="78"/>
      <x v="9"/>
    </i>
    <i t="default">
      <x v="78"/>
    </i>
    <i>
      <x v="81"/>
      <x v="5"/>
    </i>
    <i t="default">
      <x v="81"/>
    </i>
    <i>
      <x v="83"/>
      <x v="4"/>
    </i>
    <i t="default">
      <x v="83"/>
    </i>
    <i>
      <x v="87"/>
      <x v="1"/>
    </i>
    <i r="1">
      <x v="5"/>
    </i>
    <i t="default">
      <x v="87"/>
    </i>
    <i>
      <x v="89"/>
      <x v="5"/>
    </i>
    <i t="default">
      <x v="89"/>
    </i>
    <i>
      <x v="90"/>
      <x v="1"/>
    </i>
    <i t="default">
      <x v="90"/>
    </i>
    <i>
      <x v="91"/>
      <x v="1"/>
    </i>
    <i t="default">
      <x v="91"/>
    </i>
    <i>
      <x v="92"/>
      <x v="1"/>
    </i>
    <i r="1">
      <x v="3"/>
    </i>
    <i r="1">
      <x v="5"/>
    </i>
    <i t="default">
      <x v="92"/>
    </i>
    <i>
      <x v="94"/>
      <x v="5"/>
    </i>
    <i t="default">
      <x v="94"/>
    </i>
    <i>
      <x v="95"/>
      <x v="1"/>
    </i>
    <i t="default">
      <x v="95"/>
    </i>
    <i>
      <x v="96"/>
      <x v="9"/>
    </i>
    <i t="default">
      <x v="96"/>
    </i>
    <i>
      <x v="97"/>
      <x v="1"/>
    </i>
    <i r="1">
      <x v="5"/>
    </i>
    <i r="1">
      <x v="6"/>
    </i>
    <i t="default">
      <x v="97"/>
    </i>
    <i>
      <x v="99"/>
      <x v="1"/>
    </i>
    <i r="1">
      <x v="3"/>
    </i>
    <i r="1">
      <x v="5"/>
    </i>
    <i t="default">
      <x v="99"/>
    </i>
    <i>
      <x v="100"/>
      <x v="1"/>
    </i>
    <i r="1">
      <x v="2"/>
    </i>
    <i r="1">
      <x v="5"/>
    </i>
    <i r="1">
      <x v="6"/>
    </i>
    <i t="default">
      <x v="100"/>
    </i>
    <i>
      <x v="101"/>
      <x v="2"/>
    </i>
    <i r="1">
      <x v="6"/>
    </i>
    <i t="default">
      <x v="101"/>
    </i>
    <i>
      <x v="102"/>
      <x v="3"/>
    </i>
    <i r="1">
      <x v="5"/>
    </i>
    <i r="1">
      <x v="11"/>
    </i>
    <i t="default">
      <x v="102"/>
    </i>
    <i>
      <x v="103"/>
      <x v="1"/>
    </i>
    <i r="1">
      <x v="2"/>
    </i>
    <i r="1">
      <x v="3"/>
    </i>
    <i r="1">
      <x v="5"/>
    </i>
    <i r="1">
      <x v="6"/>
    </i>
    <i r="1">
      <x v="9"/>
    </i>
    <i t="default">
      <x v="103"/>
    </i>
    <i>
      <x v="104"/>
      <x/>
    </i>
    <i r="1">
      <x v="2"/>
    </i>
    <i r="1">
      <x v="3"/>
    </i>
    <i r="1">
      <x v="6"/>
    </i>
    <i r="1">
      <x v="9"/>
    </i>
    <i t="default">
      <x v="104"/>
    </i>
    <i>
      <x v="105"/>
      <x v="6"/>
    </i>
    <i t="default">
      <x v="105"/>
    </i>
    <i>
      <x v="106"/>
      <x v="1"/>
    </i>
    <i r="1">
      <x v="2"/>
    </i>
    <i r="1">
      <x v="3"/>
    </i>
    <i r="1">
      <x v="5"/>
    </i>
    <i r="1">
      <x v="6"/>
    </i>
    <i t="default">
      <x v="106"/>
    </i>
    <i>
      <x v="107"/>
      <x/>
    </i>
    <i r="1">
      <x v="1"/>
    </i>
    <i r="1">
      <x v="3"/>
    </i>
    <i r="1">
      <x v="5"/>
    </i>
    <i r="1">
      <x v="6"/>
    </i>
    <i r="1">
      <x v="9"/>
    </i>
    <i r="1">
      <x v="10"/>
    </i>
    <i r="1">
      <x v="11"/>
    </i>
    <i t="default">
      <x v="107"/>
    </i>
    <i t="grand">
      <x/>
    </i>
  </rowItems>
  <colFields count="1">
    <field x="5"/>
  </colFields>
  <colItems count="1">
    <i>
      <x v="2"/>
    </i>
  </colItems>
  <pageFields count="2">
    <pageField fld="1" hier="-1"/>
    <pageField fld="17" item="0" hier="-1"/>
  </pageFields>
  <dataFields count="1">
    <dataField name="Blend Controlled US" fld="14" baseField="0" baseItem="0" numFmtId="164"/>
  </dataFields>
  <formats count="1">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CBF9A6A-86A1-49C8-A484-C4BFB1E0ACED}" name="PivotTable1" cacheId="2097"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C7:D78" firstHeaderRow="1" firstDataRow="2" firstDataCol="1" rowPageCount="2" colPageCount="1"/>
  <pivotFields count="18">
    <pivotField showAll="0"/>
    <pivotField axis="axisPage" multipleItemSelectionAllowed="1" showAll="0">
      <items count="17">
        <item x="12"/>
        <item x="11"/>
        <item x="10"/>
        <item x="9"/>
        <item h="1" x="14"/>
        <item h="1" x="13"/>
        <item h="1" x="4"/>
        <item h="1" x="1"/>
        <item x="2"/>
        <item x="8"/>
        <item x="3"/>
        <item x="15"/>
        <item x="5"/>
        <item x="7"/>
        <item x="0"/>
        <item x="6"/>
        <item t="default"/>
      </items>
    </pivotField>
    <pivotField showAll="0"/>
    <pivotField showAll="0"/>
    <pivotField numFmtId="14" showAll="0"/>
    <pivotField axis="axisCol" numFmtId="14" showAll="0">
      <items count="4">
        <item h="1" x="1"/>
        <item h="1" m="1" x="2"/>
        <item x="0"/>
        <item t="default"/>
      </items>
    </pivotField>
    <pivotField showAll="0"/>
    <pivotField showAll="0"/>
    <pivotField showAll="0"/>
    <pivotField showAll="0"/>
    <pivotField showAll="0"/>
    <pivotField showAll="0"/>
    <pivotField showAll="0"/>
    <pivotField showAll="0"/>
    <pivotField dataField="1" numFmtId="7" showAll="0"/>
    <pivotField multipleItemSelectionAllowed="1" showAll="0" sortType="ascending"/>
    <pivotField axis="axisRow" showAll="0" sortType="ascending">
      <items count="111">
        <item m="1" x="109"/>
        <item x="32"/>
        <item x="26"/>
        <item x="88"/>
        <item x="9"/>
        <item x="24"/>
        <item x="64"/>
        <item x="93"/>
        <item x="51"/>
        <item x="46"/>
        <item x="53"/>
        <item x="84"/>
        <item x="58"/>
        <item x="86"/>
        <item x="56"/>
        <item x="94"/>
        <item x="12"/>
        <item x="10"/>
        <item x="67"/>
        <item x="100"/>
        <item x="54"/>
        <item x="31"/>
        <item x="17"/>
        <item x="3"/>
        <item x="89"/>
        <item x="80"/>
        <item x="61"/>
        <item x="13"/>
        <item x="35"/>
        <item x="40"/>
        <item x="52"/>
        <item x="47"/>
        <item x="16"/>
        <item x="60"/>
        <item x="1"/>
        <item x="72"/>
        <item x="75"/>
        <item x="74"/>
        <item x="91"/>
        <item x="21"/>
        <item x="63"/>
        <item x="27"/>
        <item x="59"/>
        <item x="87"/>
        <item x="30"/>
        <item x="105"/>
        <item x="18"/>
        <item x="81"/>
        <item x="45"/>
        <item x="38"/>
        <item x="44"/>
        <item x="107"/>
        <item x="83"/>
        <item x="14"/>
        <item x="68"/>
        <item x="85"/>
        <item x="57"/>
        <item x="11"/>
        <item x="50"/>
        <item x="41"/>
        <item x="28"/>
        <item x="101"/>
        <item x="8"/>
        <item x="96"/>
        <item x="99"/>
        <item x="82"/>
        <item x="79"/>
        <item x="34"/>
        <item x="29"/>
        <item x="37"/>
        <item x="92"/>
        <item x="66"/>
        <item x="102"/>
        <item x="95"/>
        <item x="7"/>
        <item x="25"/>
        <item x="97"/>
        <item x="48"/>
        <item x="62"/>
        <item x="42"/>
        <item x="103"/>
        <item x="76"/>
        <item x="98"/>
        <item x="65"/>
        <item x="43"/>
        <item x="104"/>
        <item x="70"/>
        <item x="69"/>
        <item x="106"/>
        <item x="77"/>
        <item x="20"/>
        <item x="71"/>
        <item x="49"/>
        <item x="90"/>
        <item x="78"/>
        <item x="73"/>
        <item x="55"/>
        <item x="5"/>
        <item x="36"/>
        <item x="22"/>
        <item x="15"/>
        <item x="39"/>
        <item x="19"/>
        <item x="23"/>
        <item x="2"/>
        <item x="33"/>
        <item x="6"/>
        <item x="4"/>
        <item x="0"/>
        <item sd="0" x="108"/>
        <item t="default" sd="0"/>
      </items>
    </pivotField>
    <pivotField axis="axisPage" showAll="0">
      <items count="4">
        <item x="1"/>
        <item x="0"/>
        <item x="2"/>
        <item t="default"/>
      </items>
    </pivotField>
  </pivotFields>
  <rowFields count="1">
    <field x="16"/>
  </rowFields>
  <rowItems count="70">
    <i>
      <x v="1"/>
    </i>
    <i>
      <x v="4"/>
    </i>
    <i>
      <x v="5"/>
    </i>
    <i>
      <x v="6"/>
    </i>
    <i>
      <x v="8"/>
    </i>
    <i>
      <x v="10"/>
    </i>
    <i>
      <x v="12"/>
    </i>
    <i>
      <x v="14"/>
    </i>
    <i>
      <x v="16"/>
    </i>
    <i>
      <x v="17"/>
    </i>
    <i>
      <x v="18"/>
    </i>
    <i>
      <x v="20"/>
    </i>
    <i>
      <x v="21"/>
    </i>
    <i>
      <x v="22"/>
    </i>
    <i>
      <x v="23"/>
    </i>
    <i>
      <x v="26"/>
    </i>
    <i>
      <x v="27"/>
    </i>
    <i>
      <x v="28"/>
    </i>
    <i>
      <x v="30"/>
    </i>
    <i>
      <x v="31"/>
    </i>
    <i>
      <x v="32"/>
    </i>
    <i>
      <x v="33"/>
    </i>
    <i>
      <x v="34"/>
    </i>
    <i>
      <x v="35"/>
    </i>
    <i>
      <x v="36"/>
    </i>
    <i>
      <x v="37"/>
    </i>
    <i>
      <x v="39"/>
    </i>
    <i>
      <x v="40"/>
    </i>
    <i>
      <x v="41"/>
    </i>
    <i>
      <x v="42"/>
    </i>
    <i>
      <x v="44"/>
    </i>
    <i>
      <x v="46"/>
    </i>
    <i>
      <x v="47"/>
    </i>
    <i>
      <x v="53"/>
    </i>
    <i>
      <x v="54"/>
    </i>
    <i>
      <x v="56"/>
    </i>
    <i>
      <x v="57"/>
    </i>
    <i>
      <x v="58"/>
    </i>
    <i>
      <x v="60"/>
    </i>
    <i>
      <x v="62"/>
    </i>
    <i>
      <x v="66"/>
    </i>
    <i>
      <x v="67"/>
    </i>
    <i>
      <x v="68"/>
    </i>
    <i>
      <x v="69"/>
    </i>
    <i>
      <x v="71"/>
    </i>
    <i>
      <x v="74"/>
    </i>
    <i>
      <x v="75"/>
    </i>
    <i>
      <x v="77"/>
    </i>
    <i>
      <x v="78"/>
    </i>
    <i>
      <x v="81"/>
    </i>
    <i>
      <x v="83"/>
    </i>
    <i>
      <x v="87"/>
    </i>
    <i>
      <x v="89"/>
    </i>
    <i>
      <x v="90"/>
    </i>
    <i>
      <x v="91"/>
    </i>
    <i>
      <x v="92"/>
    </i>
    <i>
      <x v="94"/>
    </i>
    <i>
      <x v="95"/>
    </i>
    <i>
      <x v="96"/>
    </i>
    <i>
      <x v="97"/>
    </i>
    <i>
      <x v="99"/>
    </i>
    <i>
      <x v="100"/>
    </i>
    <i>
      <x v="101"/>
    </i>
    <i>
      <x v="102"/>
    </i>
    <i>
      <x v="103"/>
    </i>
    <i>
      <x v="104"/>
    </i>
    <i>
      <x v="105"/>
    </i>
    <i>
      <x v="106"/>
    </i>
    <i>
      <x v="107"/>
    </i>
    <i t="grand">
      <x/>
    </i>
  </rowItems>
  <colFields count="1">
    <field x="5"/>
  </colFields>
  <colItems count="1">
    <i>
      <x v="2"/>
    </i>
  </colItems>
  <pageFields count="2">
    <pageField fld="1" hier="-1"/>
    <pageField fld="17" item="0" hier="-1"/>
  </pageFields>
  <dataFields count="1">
    <dataField name="Blend Controlled US" fld="14" baseField="0" baseItem="0" numFmtId="164"/>
  </dataFields>
  <formats count="1">
    <format dxfId="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27EA30-FA23-4BFE-8F5E-6CB345C75F11}" name="PivotTable4" cacheId="2097"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Q7:R52" firstHeaderRow="1" firstDataRow="2" firstDataCol="1" rowPageCount="2" colPageCount="1"/>
  <pivotFields count="18">
    <pivotField showAll="0"/>
    <pivotField axis="axisPage" multipleItemSelectionAllowed="1" showAll="0">
      <items count="17">
        <item h="1" x="12"/>
        <item h="1" x="11"/>
        <item h="1" x="10"/>
        <item h="1" x="9"/>
        <item x="14"/>
        <item x="13"/>
        <item x="4"/>
        <item x="1"/>
        <item h="1" x="2"/>
        <item h="1" x="8"/>
        <item h="1" x="3"/>
        <item h="1" x="15"/>
        <item h="1" x="5"/>
        <item h="1" x="7"/>
        <item h="1" x="0"/>
        <item h="1" x="6"/>
        <item t="default"/>
      </items>
    </pivotField>
    <pivotField showAll="0"/>
    <pivotField showAll="0"/>
    <pivotField numFmtId="14" showAll="0"/>
    <pivotField axis="axisCol" numFmtId="14" showAll="0">
      <items count="4">
        <item x="1"/>
        <item m="1" x="2"/>
        <item x="0"/>
        <item t="default"/>
      </items>
    </pivotField>
    <pivotField showAll="0"/>
    <pivotField showAll="0"/>
    <pivotField showAll="0"/>
    <pivotField showAll="0"/>
    <pivotField showAll="0"/>
    <pivotField showAll="0"/>
    <pivotField showAll="0"/>
    <pivotField showAll="0"/>
    <pivotField dataField="1" numFmtId="7" showAll="0"/>
    <pivotField multipleItemSelectionAllowed="1" showAll="0" sortType="ascending"/>
    <pivotField axis="axisRow" showAll="0">
      <items count="111">
        <item m="1" x="109"/>
        <item x="32"/>
        <item x="26"/>
        <item x="88"/>
        <item x="9"/>
        <item x="24"/>
        <item x="64"/>
        <item x="93"/>
        <item x="51"/>
        <item x="46"/>
        <item x="53"/>
        <item x="84"/>
        <item x="58"/>
        <item x="86"/>
        <item x="56"/>
        <item x="94"/>
        <item x="10"/>
        <item x="67"/>
        <item x="12"/>
        <item x="100"/>
        <item x="54"/>
        <item x="31"/>
        <item x="17"/>
        <item x="3"/>
        <item x="89"/>
        <item x="80"/>
        <item x="61"/>
        <item x="13"/>
        <item x="35"/>
        <item x="52"/>
        <item x="47"/>
        <item x="16"/>
        <item x="60"/>
        <item x="1"/>
        <item x="72"/>
        <item x="75"/>
        <item x="74"/>
        <item x="91"/>
        <item x="21"/>
        <item x="63"/>
        <item x="27"/>
        <item x="59"/>
        <item x="87"/>
        <item x="30"/>
        <item x="105"/>
        <item x="18"/>
        <item x="81"/>
        <item x="45"/>
        <item x="38"/>
        <item x="107"/>
        <item x="83"/>
        <item x="14"/>
        <item x="68"/>
        <item x="85"/>
        <item x="57"/>
        <item x="11"/>
        <item x="50"/>
        <item x="28"/>
        <item x="101"/>
        <item x="8"/>
        <item x="96"/>
        <item x="99"/>
        <item x="82"/>
        <item x="79"/>
        <item x="34"/>
        <item x="29"/>
        <item x="37"/>
        <item x="92"/>
        <item x="66"/>
        <item x="102"/>
        <item x="95"/>
        <item x="7"/>
        <item x="25"/>
        <item x="97"/>
        <item x="48"/>
        <item x="62"/>
        <item x="103"/>
        <item x="76"/>
        <item x="98"/>
        <item x="65"/>
        <item x="104"/>
        <item x="70"/>
        <item x="69"/>
        <item x="106"/>
        <item x="77"/>
        <item x="20"/>
        <item x="71"/>
        <item x="49"/>
        <item x="90"/>
        <item x="78"/>
        <item x="73"/>
        <item x="55"/>
        <item x="5"/>
        <item x="36"/>
        <item x="22"/>
        <item x="15"/>
        <item x="39"/>
        <item x="19"/>
        <item x="23"/>
        <item x="2"/>
        <item x="33"/>
        <item x="6"/>
        <item x="4"/>
        <item x="0"/>
        <item sd="0" x="108"/>
        <item x="40"/>
        <item x="41"/>
        <item x="42"/>
        <item x="43"/>
        <item x="44"/>
        <item t="default" sd="0"/>
      </items>
    </pivotField>
    <pivotField axis="axisPage" showAll="0">
      <items count="4">
        <item x="1"/>
        <item x="0"/>
        <item x="2"/>
        <item t="default"/>
      </items>
    </pivotField>
  </pivotFields>
  <rowFields count="1">
    <field x="16"/>
  </rowFields>
  <rowItems count="44">
    <i>
      <x v="2"/>
    </i>
    <i>
      <x v="3"/>
    </i>
    <i>
      <x v="4"/>
    </i>
    <i>
      <x v="5"/>
    </i>
    <i>
      <x v="7"/>
    </i>
    <i>
      <x v="9"/>
    </i>
    <i>
      <x v="11"/>
    </i>
    <i>
      <x v="13"/>
    </i>
    <i>
      <x v="15"/>
    </i>
    <i>
      <x v="18"/>
    </i>
    <i>
      <x v="19"/>
    </i>
    <i>
      <x v="24"/>
    </i>
    <i>
      <x v="25"/>
    </i>
    <i>
      <x v="31"/>
    </i>
    <i>
      <x v="33"/>
    </i>
    <i>
      <x v="37"/>
    </i>
    <i>
      <x v="42"/>
    </i>
    <i>
      <x v="44"/>
    </i>
    <i>
      <x v="45"/>
    </i>
    <i>
      <x v="47"/>
    </i>
    <i>
      <x v="48"/>
    </i>
    <i>
      <x v="49"/>
    </i>
    <i>
      <x v="50"/>
    </i>
    <i>
      <x v="53"/>
    </i>
    <i>
      <x v="55"/>
    </i>
    <i>
      <x v="58"/>
    </i>
    <i>
      <x v="60"/>
    </i>
    <i>
      <x v="61"/>
    </i>
    <i>
      <x v="62"/>
    </i>
    <i>
      <x v="67"/>
    </i>
    <i>
      <x v="69"/>
    </i>
    <i>
      <x v="70"/>
    </i>
    <i>
      <x v="73"/>
    </i>
    <i>
      <x v="76"/>
    </i>
    <i>
      <x v="78"/>
    </i>
    <i>
      <x v="80"/>
    </i>
    <i>
      <x v="81"/>
    </i>
    <i>
      <x v="83"/>
    </i>
    <i>
      <x v="85"/>
    </i>
    <i>
      <x v="88"/>
    </i>
    <i>
      <x v="93"/>
    </i>
    <i>
      <x v="99"/>
    </i>
    <i>
      <x v="101"/>
    </i>
    <i t="grand">
      <x/>
    </i>
  </rowItems>
  <colFields count="1">
    <field x="5"/>
  </colFields>
  <colItems count="1">
    <i>
      <x v="2"/>
    </i>
  </colItems>
  <pageFields count="2">
    <pageField fld="1" hier="-1"/>
    <pageField fld="17" item="0" hier="-1"/>
  </pageFields>
  <dataFields count="1">
    <dataField name="Sum of Amount" fld="14" baseField="0" baseItem="0" numFmtId="164"/>
  </dataFields>
  <formats count="1">
    <format dxfId="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64114F8-BDCB-45CB-A28B-C79F2E67C1D0}" name="PivotTable3" cacheId="2097"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M7:N21" firstHeaderRow="1" firstDataRow="2" firstDataCol="1" rowPageCount="2" colPageCount="1"/>
  <pivotFields count="18">
    <pivotField showAll="0"/>
    <pivotField axis="axisPage" multipleItemSelectionAllowed="1" showAll="0">
      <items count="17">
        <item x="12"/>
        <item x="11"/>
        <item x="10"/>
        <item x="9"/>
        <item x="14"/>
        <item x="13"/>
        <item x="4"/>
        <item x="1"/>
        <item x="2"/>
        <item x="8"/>
        <item x="3"/>
        <item x="15"/>
        <item x="5"/>
        <item x="7"/>
        <item x="0"/>
        <item x="6"/>
        <item t="default"/>
      </items>
    </pivotField>
    <pivotField showAll="0"/>
    <pivotField showAll="0"/>
    <pivotField numFmtId="14" showAll="0"/>
    <pivotField axis="axisCol" numFmtId="14" showAll="0">
      <items count="4">
        <item x="1"/>
        <item m="1" x="2"/>
        <item x="0"/>
        <item t="default"/>
      </items>
    </pivotField>
    <pivotField showAll="0"/>
    <pivotField showAll="0"/>
    <pivotField showAll="0"/>
    <pivotField showAll="0"/>
    <pivotField showAll="0"/>
    <pivotField showAll="0"/>
    <pivotField showAll="0"/>
    <pivotField showAll="0"/>
    <pivotField dataField="1" numFmtId="7" showAll="0"/>
    <pivotField multipleItemSelectionAllowed="1" showAll="0" sortType="ascending"/>
    <pivotField axis="axisRow" showAll="0" sortType="ascending">
      <items count="111">
        <item m="1" x="109"/>
        <item x="32"/>
        <item x="26"/>
        <item x="88"/>
        <item x="9"/>
        <item x="24"/>
        <item x="64"/>
        <item x="93"/>
        <item x="51"/>
        <item x="46"/>
        <item x="53"/>
        <item x="84"/>
        <item x="58"/>
        <item x="86"/>
        <item x="56"/>
        <item x="94"/>
        <item x="12"/>
        <item x="10"/>
        <item x="67"/>
        <item x="100"/>
        <item x="54"/>
        <item x="31"/>
        <item x="17"/>
        <item x="3"/>
        <item x="89"/>
        <item x="80"/>
        <item x="61"/>
        <item x="13"/>
        <item x="35"/>
        <item x="40"/>
        <item x="52"/>
        <item x="47"/>
        <item x="16"/>
        <item x="60"/>
        <item x="1"/>
        <item x="72"/>
        <item x="75"/>
        <item x="74"/>
        <item x="91"/>
        <item x="21"/>
        <item x="63"/>
        <item x="27"/>
        <item x="59"/>
        <item x="87"/>
        <item x="30"/>
        <item x="105"/>
        <item x="18"/>
        <item x="81"/>
        <item x="45"/>
        <item x="38"/>
        <item x="44"/>
        <item x="107"/>
        <item x="83"/>
        <item x="14"/>
        <item x="68"/>
        <item x="85"/>
        <item x="57"/>
        <item x="11"/>
        <item x="50"/>
        <item x="41"/>
        <item x="28"/>
        <item x="101"/>
        <item x="8"/>
        <item x="96"/>
        <item x="99"/>
        <item x="82"/>
        <item x="79"/>
        <item x="34"/>
        <item x="29"/>
        <item x="37"/>
        <item x="92"/>
        <item x="66"/>
        <item x="102"/>
        <item x="95"/>
        <item x="7"/>
        <item x="25"/>
        <item x="97"/>
        <item x="48"/>
        <item x="62"/>
        <item x="42"/>
        <item x="103"/>
        <item x="76"/>
        <item x="98"/>
        <item x="65"/>
        <item x="43"/>
        <item x="104"/>
        <item x="70"/>
        <item x="69"/>
        <item x="106"/>
        <item x="77"/>
        <item x="20"/>
        <item x="71"/>
        <item x="49"/>
        <item x="90"/>
        <item x="78"/>
        <item x="73"/>
        <item x="55"/>
        <item x="5"/>
        <item x="36"/>
        <item x="22"/>
        <item x="15"/>
        <item x="39"/>
        <item x="19"/>
        <item x="23"/>
        <item x="2"/>
        <item x="33"/>
        <item x="6"/>
        <item x="4"/>
        <item x="0"/>
        <item sd="0" x="108"/>
        <item t="default" sd="0"/>
      </items>
    </pivotField>
    <pivotField axis="axisPage" showAll="0">
      <items count="4">
        <item x="1"/>
        <item x="0"/>
        <item x="2"/>
        <item t="default"/>
      </items>
    </pivotField>
  </pivotFields>
  <rowFields count="1">
    <field x="16"/>
  </rowFields>
  <rowItems count="13">
    <i>
      <x v="16"/>
    </i>
    <i>
      <x v="17"/>
    </i>
    <i>
      <x v="23"/>
    </i>
    <i>
      <x v="29"/>
    </i>
    <i>
      <x v="50"/>
    </i>
    <i>
      <x v="59"/>
    </i>
    <i>
      <x v="75"/>
    </i>
    <i>
      <x v="79"/>
    </i>
    <i>
      <x v="84"/>
    </i>
    <i>
      <x v="102"/>
    </i>
    <i>
      <x v="107"/>
    </i>
    <i>
      <x v="108"/>
    </i>
    <i t="grand">
      <x/>
    </i>
  </rowItems>
  <colFields count="1">
    <field x="5"/>
  </colFields>
  <colItems count="1">
    <i>
      <x v="2"/>
    </i>
  </colItems>
  <pageFields count="2">
    <pageField fld="1" hier="-1"/>
    <pageField fld="17" item="1" hier="-1"/>
  </pageFields>
  <dataFields count="1">
    <dataField name="Sum of Amount" fld="14" baseField="0" baseItem="0" numFmtId="164"/>
  </dataFields>
  <formats count="1">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0EE1FBD-5CCB-42BD-8366-DF2AE5B43FC9}" name="PivotTable3" cacheId="209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406:E669" firstHeaderRow="1" firstDataRow="1" firstDataCol="4"/>
  <pivotFields count="14">
    <pivotField axis="axisRow" compact="0" outline="0" showAll="0" defaultSubtotal="0">
      <items count="74">
        <item x="0"/>
        <item x="1"/>
        <item x="2"/>
        <item x="3"/>
        <item x="4"/>
        <item x="5"/>
        <item x="6"/>
        <item x="7"/>
        <item x="60"/>
        <item x="61"/>
        <item x="8"/>
        <item x="13"/>
        <item x="14"/>
        <item x="15"/>
        <item x="9"/>
        <item x="16"/>
        <item x="17"/>
        <item x="18"/>
        <item x="19"/>
        <item x="20"/>
        <item x="21"/>
        <item x="22"/>
        <item x="23"/>
        <item x="24"/>
        <item x="25"/>
        <item x="26"/>
        <item x="27"/>
        <item x="28"/>
        <item x="29"/>
        <item x="30"/>
        <item x="31"/>
        <item x="32"/>
        <item x="33"/>
        <item x="34"/>
        <item x="35"/>
        <item x="36"/>
        <item x="37"/>
        <item x="38"/>
        <item x="39"/>
        <item x="40"/>
        <item x="41"/>
        <item x="42"/>
        <item x="43"/>
        <item x="44"/>
        <item x="10"/>
        <item x="45"/>
        <item x="46"/>
        <item x="47"/>
        <item x="48"/>
        <item x="49"/>
        <item x="50"/>
        <item x="51"/>
        <item x="52"/>
        <item x="53"/>
        <item x="54"/>
        <item x="55"/>
        <item x="56"/>
        <item x="57"/>
        <item x="58"/>
        <item x="59"/>
        <item x="11"/>
        <item x="62"/>
        <item x="63"/>
        <item x="64"/>
        <item x="65"/>
        <item x="66"/>
        <item x="67"/>
        <item x="68"/>
        <item x="69"/>
        <item x="70"/>
        <item x="71"/>
        <item x="12"/>
        <item x="72"/>
        <item x="73"/>
      </items>
      <extLst>
        <ext xmlns:x14="http://schemas.microsoft.com/office/spreadsheetml/2009/9/main" uri="{2946ED86-A175-432a-8AC1-64E0C546D7DE}">
          <x14:pivotField fillDownLabels="1"/>
        </ext>
      </extLst>
    </pivotField>
    <pivotField axis="axisRow" compact="0" outline="0" showAll="0" defaultSubtotal="0">
      <items count="68">
        <item x="6"/>
        <item x="61"/>
        <item x="45"/>
        <item x="8"/>
        <item x="63"/>
        <item x="17"/>
        <item x="22"/>
        <item x="27"/>
        <item x="59"/>
        <item x="1"/>
        <item x="36"/>
        <item x="14"/>
        <item x="65"/>
        <item x="13"/>
        <item x="11"/>
        <item x="3"/>
        <item x="33"/>
        <item x="55"/>
        <item x="23"/>
        <item x="26"/>
        <item x="5"/>
        <item x="34"/>
        <item x="0"/>
        <item x="25"/>
        <item x="56"/>
        <item x="41"/>
        <item x="31"/>
        <item x="53"/>
        <item x="4"/>
        <item x="64"/>
        <item x="58"/>
        <item x="43"/>
        <item x="39"/>
        <item x="57"/>
        <item x="19"/>
        <item x="16"/>
        <item x="28"/>
        <item x="42"/>
        <item x="52"/>
        <item x="60"/>
        <item x="37"/>
        <item x="48"/>
        <item x="20"/>
        <item x="62"/>
        <item x="32"/>
        <item x="15"/>
        <item x="47"/>
        <item x="49"/>
        <item x="24"/>
        <item x="35"/>
        <item x="50"/>
        <item x="46"/>
        <item x="54"/>
        <item x="67"/>
        <item x="30"/>
        <item x="38"/>
        <item x="29"/>
        <item x="9"/>
        <item x="21"/>
        <item x="18"/>
        <item x="10"/>
        <item x="51"/>
        <item x="66"/>
        <item x="2"/>
        <item x="12"/>
        <item x="40"/>
        <item x="44"/>
        <item x="7"/>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245">
        <item x="0"/>
        <item x="67"/>
        <item x="68"/>
        <item x="1"/>
        <item x="2"/>
        <item x="3"/>
        <item x="4"/>
        <item x="5"/>
        <item x="9"/>
        <item x="10"/>
        <item x="11"/>
        <item x="12"/>
        <item x="13"/>
        <item x="14"/>
        <item x="15"/>
        <item x="16"/>
        <item x="17"/>
        <item x="18"/>
        <item x="19"/>
        <item x="20"/>
        <item x="21"/>
        <item x="24"/>
        <item x="22"/>
        <item x="23"/>
        <item x="189"/>
        <item x="6"/>
        <item x="26"/>
        <item x="27"/>
        <item x="71"/>
        <item x="25"/>
        <item x="140"/>
        <item x="190"/>
        <item x="217"/>
        <item x="218"/>
        <item x="219"/>
        <item x="44"/>
        <item x="93"/>
        <item x="181"/>
        <item x="182"/>
        <item x="167"/>
        <item x="183"/>
        <item x="168"/>
        <item x="169"/>
        <item x="170"/>
        <item x="171"/>
        <item x="172"/>
        <item x="173"/>
        <item x="174"/>
        <item x="184"/>
        <item x="175"/>
        <item x="176"/>
        <item x="177"/>
        <item x="185"/>
        <item x="186"/>
        <item x="178"/>
        <item x="179"/>
        <item x="180"/>
        <item x="187"/>
        <item x="188"/>
        <item x="28"/>
        <item x="36"/>
        <item x="37"/>
        <item x="38"/>
        <item x="39"/>
        <item x="40"/>
        <item x="41"/>
        <item x="29"/>
        <item x="42"/>
        <item x="198"/>
        <item x="48"/>
        <item x="45"/>
        <item x="49"/>
        <item x="46"/>
        <item x="47"/>
        <item x="209"/>
        <item x="30"/>
        <item x="31"/>
        <item x="32"/>
        <item x="33"/>
        <item x="34"/>
        <item x="35"/>
        <item x="50"/>
        <item x="7"/>
        <item x="65"/>
        <item x="191"/>
        <item x="127"/>
        <item x="69"/>
        <item x="70"/>
        <item x="72"/>
        <item x="73"/>
        <item x="74"/>
        <item x="199"/>
        <item x="200"/>
        <item x="201"/>
        <item x="202"/>
        <item x="75"/>
        <item x="220"/>
        <item x="76"/>
        <item x="51"/>
        <item x="52"/>
        <item x="77"/>
        <item x="78"/>
        <item x="79"/>
        <item x="80"/>
        <item x="81"/>
        <item x="82"/>
        <item x="83"/>
        <item x="88"/>
        <item x="89"/>
        <item x="90"/>
        <item x="91"/>
        <item x="92"/>
        <item x="192"/>
        <item x="85"/>
        <item x="86"/>
        <item x="87"/>
        <item x="53"/>
        <item x="148"/>
        <item x="149"/>
        <item x="84"/>
        <item x="94"/>
        <item x="95"/>
        <item x="96"/>
        <item x="97"/>
        <item x="98"/>
        <item x="99"/>
        <item x="100"/>
        <item x="101"/>
        <item x="102"/>
        <item x="103"/>
        <item x="104"/>
        <item x="105"/>
        <item x="107"/>
        <item x="8"/>
        <item x="109"/>
        <item x="110"/>
        <item x="111"/>
        <item x="112"/>
        <item x="113"/>
        <item x="114"/>
        <item x="115"/>
        <item x="116"/>
        <item x="117"/>
        <item x="118"/>
        <item x="119"/>
        <item x="120"/>
        <item x="121"/>
        <item x="122"/>
        <item x="123"/>
        <item x="124"/>
        <item x="125"/>
        <item x="126"/>
        <item x="128"/>
        <item x="130"/>
        <item x="131"/>
        <item x="132"/>
        <item x="135"/>
        <item x="129"/>
        <item x="54"/>
        <item x="55"/>
        <item x="137"/>
        <item x="138"/>
        <item x="207"/>
        <item x="133"/>
        <item x="108"/>
        <item x="136"/>
        <item x="141"/>
        <item x="139"/>
        <item x="142"/>
        <item x="143"/>
        <item x="221"/>
        <item x="144"/>
        <item x="145"/>
        <item x="56"/>
        <item x="57"/>
        <item x="146"/>
        <item x="147"/>
        <item x="58"/>
        <item x="134"/>
        <item x="59"/>
        <item x="151"/>
        <item x="152"/>
        <item x="60"/>
        <item x="61"/>
        <item x="241"/>
        <item x="153"/>
        <item x="154"/>
        <item x="62"/>
        <item x="166"/>
        <item x="150"/>
        <item x="156"/>
        <item x="157"/>
        <item x="158"/>
        <item x="63"/>
        <item x="155"/>
        <item x="159"/>
        <item x="160"/>
        <item x="161"/>
        <item x="162"/>
        <item x="163"/>
        <item x="164"/>
        <item x="165"/>
        <item x="66"/>
        <item x="64"/>
        <item x="193"/>
        <item x="194"/>
        <item x="195"/>
        <item x="196"/>
        <item x="203"/>
        <item x="204"/>
        <item x="206"/>
        <item x="205"/>
        <item x="208"/>
        <item x="222"/>
        <item x="106"/>
        <item x="223"/>
        <item x="224"/>
        <item x="225"/>
        <item x="226"/>
        <item x="227"/>
        <item x="228"/>
        <item x="229"/>
        <item x="210"/>
        <item x="230"/>
        <item x="231"/>
        <item x="211"/>
        <item x="212"/>
        <item x="213"/>
        <item x="232"/>
        <item x="233"/>
        <item x="214"/>
        <item x="215"/>
        <item x="216"/>
        <item x="234"/>
        <item x="235"/>
        <item x="236"/>
        <item x="237"/>
        <item x="238"/>
        <item x="239"/>
        <item x="240"/>
        <item x="43"/>
        <item x="242"/>
        <item x="243"/>
        <item x="244"/>
        <item x="197"/>
      </items>
      <extLst>
        <ext xmlns:x14="http://schemas.microsoft.com/office/spreadsheetml/2009/9/main" uri="{2946ED86-A175-432a-8AC1-64E0C546D7DE}">
          <x14:pivotField fillDownLabels="1"/>
        </ext>
      </extLst>
    </pivotField>
    <pivotField axis="axisRow" compact="0" outline="0" showAll="0">
      <items count="151">
        <item x="0"/>
        <item x="2"/>
        <item x="68"/>
        <item x="133"/>
        <item x="135"/>
        <item x="23"/>
        <item x="19"/>
        <item x="132"/>
        <item x="123"/>
        <item x="119"/>
        <item x="65"/>
        <item x="6"/>
        <item x="8"/>
        <item x="32"/>
        <item x="24"/>
        <item x="117"/>
        <item x="76"/>
        <item x="5"/>
        <item x="7"/>
        <item x="9"/>
        <item x="20"/>
        <item x="90"/>
        <item x="137"/>
        <item x="145"/>
        <item x="71"/>
        <item x="84"/>
        <item x="83"/>
        <item x="72"/>
        <item x="56"/>
        <item x="85"/>
        <item x="80"/>
        <item x="92"/>
        <item x="93"/>
        <item x="94"/>
        <item x="107"/>
        <item x="108"/>
        <item x="109"/>
        <item x="57"/>
        <item x="88"/>
        <item x="33"/>
        <item x="120"/>
        <item x="125"/>
        <item x="29"/>
        <item x="118"/>
        <item x="149"/>
        <item x="51"/>
        <item x="54"/>
        <item x="67"/>
        <item x="69"/>
        <item x="122"/>
        <item x="43"/>
        <item x="99"/>
        <item x="34"/>
        <item x="28"/>
        <item x="86"/>
        <item x="52"/>
        <item x="127"/>
        <item x="112"/>
        <item x="12"/>
        <item x="10"/>
        <item x="98"/>
        <item x="91"/>
        <item x="101"/>
        <item x="144"/>
        <item x="46"/>
        <item x="1"/>
        <item x="14"/>
        <item x="128"/>
        <item x="50"/>
        <item x="31"/>
        <item x="115"/>
        <item x="53"/>
        <item x="147"/>
        <item x="27"/>
        <item x="116"/>
        <item x="134"/>
        <item x="35"/>
        <item x="136"/>
        <item x="16"/>
        <item x="110"/>
        <item x="82"/>
        <item x="47"/>
        <item x="97"/>
        <item x="106"/>
        <item x="87"/>
        <item x="131"/>
        <item x="22"/>
        <item x="129"/>
        <item x="141"/>
        <item x="142"/>
        <item x="81"/>
        <item x="21"/>
        <item x="3"/>
        <item x="25"/>
        <item x="105"/>
        <item x="104"/>
        <item x="146"/>
        <item x="66"/>
        <item x="95"/>
        <item x="70"/>
        <item x="49"/>
        <item x="48"/>
        <item x="121"/>
        <item x="63"/>
        <item x="64"/>
        <item x="58"/>
        <item x="59"/>
        <item x="11"/>
        <item x="30"/>
        <item x="62"/>
        <item x="60"/>
        <item x="61"/>
        <item x="17"/>
        <item x="96"/>
        <item x="15"/>
        <item x="102"/>
        <item x="103"/>
        <item x="79"/>
        <item x="77"/>
        <item x="42"/>
        <item x="26"/>
        <item x="124"/>
        <item x="143"/>
        <item x="139"/>
        <item x="75"/>
        <item x="74"/>
        <item x="148"/>
        <item x="39"/>
        <item x="111"/>
        <item x="55"/>
        <item x="89"/>
        <item x="41"/>
        <item x="13"/>
        <item x="44"/>
        <item x="45"/>
        <item x="140"/>
        <item x="36"/>
        <item x="37"/>
        <item x="38"/>
        <item x="40"/>
        <item x="100"/>
        <item x="126"/>
        <item x="130"/>
        <item x="4"/>
        <item x="113"/>
        <item x="114"/>
        <item x="18"/>
        <item x="138"/>
        <item x="78"/>
        <item x="7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4">
    <field x="1"/>
    <field x="0"/>
    <field x="3"/>
    <field x="4"/>
  </rowFields>
  <rowItems count="263">
    <i>
      <x/>
      <x v="6"/>
      <x v="27"/>
      <x v="107"/>
    </i>
    <i r="1">
      <x v="48"/>
      <x v="172"/>
      <x v="1"/>
    </i>
    <i>
      <x v="1"/>
      <x v="66"/>
      <x v="212"/>
      <x v="1"/>
    </i>
    <i>
      <x v="2"/>
      <x v="49"/>
      <x/>
      <x/>
    </i>
    <i>
      <x v="3"/>
      <x v="7"/>
      <x/>
      <x/>
    </i>
    <i>
      <x v="4"/>
      <x v="68"/>
      <x/>
      <x/>
    </i>
    <i r="2">
      <x v="222"/>
      <x v="1"/>
    </i>
    <i r="2">
      <x v="225"/>
      <x v="1"/>
    </i>
    <i r="2">
      <x v="226"/>
      <x v="1"/>
    </i>
    <i r="2">
      <x v="227"/>
      <x v="1"/>
    </i>
    <i r="2">
      <x v="230"/>
      <x v="1"/>
    </i>
    <i r="2">
      <x v="231"/>
      <x v="1"/>
    </i>
    <i r="1">
      <x v="69"/>
      <x v="32"/>
      <x v="3"/>
    </i>
    <i r="2">
      <x v="33"/>
      <x v="1"/>
    </i>
    <i r="2">
      <x v="34"/>
      <x v="75"/>
    </i>
    <i r="2">
      <x v="96"/>
      <x v="4"/>
    </i>
    <i r="2">
      <x v="170"/>
      <x v="77"/>
    </i>
    <i r="2">
      <x v="213"/>
      <x v="22"/>
    </i>
    <i r="2">
      <x v="215"/>
      <x v="1"/>
    </i>
    <i r="2">
      <x v="216"/>
      <x v="1"/>
    </i>
    <i r="2">
      <x v="217"/>
      <x v="1"/>
    </i>
    <i r="2">
      <x v="218"/>
      <x v="147"/>
    </i>
    <i r="2">
      <x v="219"/>
      <x v="123"/>
    </i>
    <i r="2">
      <x v="220"/>
      <x v="1"/>
    </i>
    <i r="2">
      <x v="221"/>
      <x v="135"/>
    </i>
    <i r="2">
      <x v="223"/>
      <x v="88"/>
    </i>
    <i r="2">
      <x v="224"/>
      <x v="89"/>
    </i>
    <i r="2">
      <x v="228"/>
      <x v="122"/>
    </i>
    <i r="2">
      <x v="229"/>
      <x v="1"/>
    </i>
    <i>
      <x v="5"/>
      <x v="18"/>
      <x v="28"/>
      <x v="5"/>
    </i>
    <i r="2">
      <x v="88"/>
      <x v="14"/>
    </i>
    <i r="2">
      <x v="89"/>
      <x v="93"/>
    </i>
    <i r="2">
      <x v="90"/>
      <x v="120"/>
    </i>
    <i>
      <x v="6"/>
      <x v="23"/>
      <x v="119"/>
      <x v="39"/>
    </i>
    <i>
      <x v="7"/>
      <x v="28"/>
      <x v="120"/>
      <x v="131"/>
    </i>
    <i r="2">
      <x v="121"/>
      <x v="119"/>
    </i>
    <i r="2">
      <x v="122"/>
      <x v="50"/>
    </i>
    <i>
      <x v="8"/>
      <x v="64"/>
      <x v="210"/>
      <x v="85"/>
    </i>
    <i>
      <x v="9"/>
      <x v="1"/>
      <x v="8"/>
      <x v="1"/>
    </i>
    <i>
      <x v="10"/>
      <x v="37"/>
      <x/>
      <x/>
    </i>
    <i r="2">
      <x v="137"/>
      <x v="1"/>
    </i>
    <i r="2">
      <x v="138"/>
      <x v="105"/>
    </i>
    <i r="2">
      <x v="139"/>
      <x v="106"/>
    </i>
    <i r="2">
      <x v="140"/>
      <x v="110"/>
    </i>
    <i r="2">
      <x v="141"/>
      <x v="111"/>
    </i>
    <i r="2">
      <x v="142"/>
      <x v="109"/>
    </i>
    <i r="2">
      <x v="143"/>
      <x v="1"/>
    </i>
    <i r="2">
      <x v="144"/>
      <x v="103"/>
    </i>
    <i r="2">
      <x v="145"/>
      <x v="104"/>
    </i>
    <i>
      <x v="11"/>
      <x v="15"/>
      <x/>
      <x/>
    </i>
    <i r="2">
      <x v="69"/>
      <x v="1"/>
    </i>
    <i r="2">
      <x v="71"/>
      <x v="1"/>
    </i>
    <i r="2">
      <x v="81"/>
      <x v="1"/>
    </i>
    <i r="2">
      <x v="98"/>
      <x v="1"/>
    </i>
    <i r="2">
      <x v="99"/>
      <x v="1"/>
    </i>
    <i r="2">
      <x v="116"/>
      <x v="1"/>
    </i>
    <i r="2">
      <x v="158"/>
      <x v="1"/>
    </i>
    <i r="2">
      <x v="159"/>
      <x v="1"/>
    </i>
    <i r="2">
      <x v="173"/>
      <x v="1"/>
    </i>
    <i r="2">
      <x v="174"/>
      <x v="1"/>
    </i>
    <i r="2">
      <x v="177"/>
      <x v="1"/>
    </i>
    <i r="2">
      <x v="179"/>
      <x v="1"/>
    </i>
    <i r="2">
      <x v="182"/>
      <x v="1"/>
    </i>
    <i r="2">
      <x v="183"/>
      <x v="1"/>
    </i>
    <i r="2">
      <x v="187"/>
      <x v="1"/>
    </i>
    <i r="2">
      <x v="193"/>
      <x v="1"/>
    </i>
    <i r="2">
      <x v="203"/>
      <x v="1"/>
    </i>
    <i>
      <x v="12"/>
      <x v="70"/>
      <x/>
      <x/>
    </i>
    <i r="2">
      <x v="233"/>
      <x v="63"/>
    </i>
    <i r="2">
      <x v="234"/>
      <x v="23"/>
    </i>
    <i r="2">
      <x v="235"/>
      <x v="96"/>
    </i>
    <i r="2">
      <x v="236"/>
      <x v="72"/>
    </i>
    <i r="2">
      <x v="237"/>
      <x v="1"/>
    </i>
    <i r="2">
      <x v="238"/>
      <x v="126"/>
    </i>
    <i r="2">
      <x v="239"/>
      <x v="1"/>
    </i>
    <i>
      <x v="13"/>
      <x v="13"/>
      <x v="72"/>
      <x v="20"/>
    </i>
    <i r="2">
      <x v="73"/>
      <x v="20"/>
    </i>
    <i>
      <x v="14"/>
      <x v="11"/>
      <x v="35"/>
      <x v="6"/>
    </i>
    <i>
      <x v="15"/>
      <x v="3"/>
      <x v="21"/>
      <x v="19"/>
    </i>
    <i>
      <x v="16"/>
      <x v="34"/>
      <x v="134"/>
      <x v="129"/>
    </i>
    <i>
      <x v="17"/>
      <x v="59"/>
      <x v="188"/>
      <x v="98"/>
    </i>
    <i>
      <x v="18"/>
      <x v="24"/>
      <x/>
      <x/>
    </i>
    <i r="2">
      <x v="113"/>
      <x v="52"/>
    </i>
    <i r="2">
      <x v="114"/>
      <x v="76"/>
    </i>
    <i r="2">
      <x v="115"/>
      <x v="1"/>
    </i>
    <i>
      <x v="19"/>
      <x v="27"/>
      <x/>
      <x/>
    </i>
    <i>
      <x v="20"/>
      <x v="5"/>
      <x/>
      <x/>
    </i>
    <i r="2">
      <x v="26"/>
      <x v="1"/>
    </i>
    <i>
      <x v="21"/>
      <x v="35"/>
      <x/>
      <x/>
    </i>
    <i>
      <x v="22"/>
      <x/>
      <x/>
      <x/>
    </i>
    <i r="2">
      <x v="3"/>
      <x v="65"/>
    </i>
    <i r="2">
      <x v="4"/>
      <x v="1"/>
    </i>
    <i r="2">
      <x v="5"/>
      <x v="92"/>
    </i>
    <i r="2">
      <x v="6"/>
      <x v="143"/>
    </i>
    <i r="2">
      <x v="7"/>
      <x v="17"/>
    </i>
    <i r="2">
      <x v="25"/>
      <x v="11"/>
    </i>
    <i r="2">
      <x v="82"/>
      <x v="18"/>
    </i>
    <i r="2">
      <x v="133"/>
      <x v="12"/>
    </i>
    <i>
      <x v="23"/>
      <x v="26"/>
      <x/>
      <x/>
    </i>
    <i r="2">
      <x v="36"/>
      <x v="1"/>
    </i>
    <i>
      <x v="24"/>
      <x v="8"/>
      <x v="39"/>
      <x v="113"/>
    </i>
    <i r="1">
      <x v="9"/>
      <x v="41"/>
      <x v="82"/>
    </i>
    <i r="2">
      <x v="42"/>
      <x v="60"/>
    </i>
    <i r="2">
      <x v="43"/>
      <x v="51"/>
    </i>
    <i r="2">
      <x v="44"/>
      <x v="140"/>
    </i>
    <i r="2">
      <x v="45"/>
      <x v="62"/>
    </i>
    <i r="2">
      <x v="46"/>
      <x v="115"/>
    </i>
    <i r="2">
      <x v="47"/>
      <x v="116"/>
    </i>
    <i r="2">
      <x v="49"/>
      <x v="95"/>
    </i>
    <i r="2">
      <x v="50"/>
      <x v="94"/>
    </i>
    <i r="2">
      <x v="51"/>
      <x v="83"/>
    </i>
    <i r="2">
      <x v="54"/>
      <x v="34"/>
    </i>
    <i r="2">
      <x v="55"/>
      <x v="35"/>
    </i>
    <i r="2">
      <x v="56"/>
      <x v="36"/>
    </i>
    <i r="1">
      <x v="61"/>
      <x v="37"/>
      <x v="79"/>
    </i>
    <i r="2">
      <x v="38"/>
      <x v="128"/>
    </i>
    <i r="2">
      <x v="40"/>
      <x v="1"/>
    </i>
    <i r="2">
      <x v="48"/>
      <x v="57"/>
    </i>
    <i r="2">
      <x v="52"/>
      <x v="144"/>
    </i>
    <i r="2">
      <x v="53"/>
      <x v="145"/>
    </i>
    <i r="2">
      <x v="57"/>
      <x v="70"/>
    </i>
    <i r="2">
      <x v="58"/>
      <x v="74"/>
    </i>
    <i>
      <x v="25"/>
      <x v="43"/>
      <x v="165"/>
      <x v="149"/>
    </i>
    <i>
      <x v="26"/>
      <x v="32"/>
      <x v="132"/>
      <x v="1"/>
    </i>
    <i>
      <x v="27"/>
      <x v="57"/>
      <x v="196"/>
      <x v="130"/>
    </i>
    <i r="2">
      <x v="197"/>
      <x v="21"/>
    </i>
    <i>
      <x v="28"/>
      <x v="4"/>
      <x v="29"/>
      <x v="59"/>
    </i>
    <i>
      <x v="29"/>
      <x v="68"/>
      <x v="232"/>
      <x v="1"/>
    </i>
    <i>
      <x v="30"/>
      <x v="63"/>
      <x v="68"/>
      <x v="121"/>
    </i>
    <i r="2">
      <x v="91"/>
      <x v="41"/>
    </i>
    <i r="2">
      <x v="92"/>
      <x v="141"/>
    </i>
    <i r="2">
      <x v="93"/>
      <x v="56"/>
    </i>
    <i r="2">
      <x v="94"/>
      <x v="67"/>
    </i>
    <i r="2">
      <x v="208"/>
      <x v="87"/>
    </i>
    <i r="2">
      <x v="209"/>
      <x v="1"/>
    </i>
    <i r="2">
      <x v="211"/>
      <x v="142"/>
    </i>
    <i>
      <x v="31"/>
      <x v="46"/>
      <x v="30"/>
      <x v="16"/>
    </i>
    <i r="2">
      <x v="166"/>
      <x v="1"/>
    </i>
    <i r="2">
      <x v="167"/>
      <x v="1"/>
    </i>
    <i r="2">
      <x v="168"/>
      <x v="118"/>
    </i>
    <i r="2">
      <x v="169"/>
      <x v="1"/>
    </i>
    <i>
      <x v="32"/>
      <x v="40"/>
      <x v="85"/>
      <x v="2"/>
    </i>
    <i r="2">
      <x v="152"/>
      <x v="48"/>
    </i>
    <i r="2">
      <x v="157"/>
      <x v="1"/>
    </i>
    <i>
      <x v="33"/>
      <x v="62"/>
      <x v="24"/>
      <x v="15"/>
    </i>
    <i r="2">
      <x v="31"/>
      <x v="43"/>
    </i>
    <i r="2">
      <x v="84"/>
      <x v="9"/>
    </i>
    <i r="2">
      <x v="112"/>
      <x v="40"/>
    </i>
    <i r="2">
      <x v="204"/>
      <x v="102"/>
    </i>
    <i r="2">
      <x v="205"/>
      <x v="49"/>
    </i>
    <i r="2">
      <x v="206"/>
      <x v="40"/>
    </i>
    <i r="2">
      <x v="207"/>
      <x v="1"/>
    </i>
    <i r="2">
      <x v="244"/>
      <x v="8"/>
    </i>
    <i>
      <x v="34"/>
      <x v="20"/>
      <x/>
      <x/>
    </i>
    <i r="2">
      <x v="97"/>
      <x v="1"/>
    </i>
    <i>
      <x v="35"/>
      <x v="17"/>
      <x v="1"/>
      <x v="91"/>
    </i>
    <i r="2">
      <x v="2"/>
      <x v="1"/>
    </i>
    <i r="2">
      <x v="86"/>
      <x v="86"/>
    </i>
    <i r="2">
      <x v="87"/>
      <x v="1"/>
    </i>
    <i>
      <x v="36"/>
      <x v="29"/>
      <x v="123"/>
      <x v="133"/>
    </i>
    <i r="2">
      <x v="124"/>
      <x v="134"/>
    </i>
    <i r="2">
      <x v="125"/>
      <x v="64"/>
    </i>
    <i r="2">
      <x v="126"/>
      <x v="81"/>
    </i>
    <i r="2">
      <x v="127"/>
      <x v="101"/>
    </i>
    <i r="2">
      <x v="128"/>
      <x v="100"/>
    </i>
    <i r="2">
      <x v="129"/>
      <x v="68"/>
    </i>
    <i r="2">
      <x v="130"/>
      <x v="45"/>
    </i>
    <i>
      <x v="37"/>
      <x v="45"/>
      <x v="160"/>
      <x v="125"/>
    </i>
    <i r="2">
      <x v="161"/>
      <x v="124"/>
    </i>
    <i>
      <x v="38"/>
      <x v="56"/>
      <x v="195"/>
      <x v="38"/>
    </i>
    <i>
      <x v="39"/>
      <x v="65"/>
      <x v="162"/>
      <x v="7"/>
    </i>
    <i>
      <x v="40"/>
      <x v="38"/>
      <x v="146"/>
      <x v="10"/>
    </i>
    <i r="2">
      <x v="147"/>
      <x v="1"/>
    </i>
    <i r="2">
      <x v="148"/>
      <x v="1"/>
    </i>
    <i r="2">
      <x v="149"/>
      <x v="97"/>
    </i>
    <i r="2">
      <x v="150"/>
      <x v="1"/>
    </i>
    <i>
      <x v="41"/>
      <x v="52"/>
      <x v="180"/>
      <x v="1"/>
    </i>
    <i r="2">
      <x v="181"/>
      <x v="1"/>
    </i>
    <i>
      <x v="42"/>
      <x v="21"/>
      <x v="100"/>
      <x v="53"/>
    </i>
    <i r="2">
      <x v="101"/>
      <x v="1"/>
    </i>
    <i r="2">
      <x v="102"/>
      <x v="42"/>
    </i>
    <i r="2">
      <x v="103"/>
      <x v="108"/>
    </i>
    <i r="2">
      <x v="104"/>
      <x v="1"/>
    </i>
    <i r="2">
      <x v="105"/>
      <x v="69"/>
    </i>
    <i>
      <x v="43"/>
      <x v="67"/>
      <x v="74"/>
      <x v="1"/>
    </i>
    <i>
      <x v="44"/>
      <x v="33"/>
      <x v="164"/>
      <x v="46"/>
    </i>
    <i>
      <x v="45"/>
      <x v="16"/>
      <x/>
      <x/>
    </i>
    <i r="2">
      <x v="83"/>
      <x v="1"/>
    </i>
    <i r="2">
      <x v="202"/>
      <x v="1"/>
    </i>
    <i>
      <x v="46"/>
      <x v="51"/>
      <x v="117"/>
      <x v="90"/>
    </i>
    <i r="2">
      <x v="118"/>
      <x v="90"/>
    </i>
    <i r="2">
      <x v="189"/>
      <x v="80"/>
    </i>
    <i>
      <x v="47"/>
      <x v="53"/>
      <x v="185"/>
      <x v="26"/>
    </i>
    <i r="2">
      <x v="186"/>
      <x v="1"/>
    </i>
    <i r="2">
      <x v="194"/>
      <x v="25"/>
    </i>
    <i>
      <x v="48"/>
      <x v="25"/>
      <x v="107"/>
      <x v="136"/>
    </i>
    <i r="2">
      <x v="108"/>
      <x v="137"/>
    </i>
    <i r="2">
      <x v="109"/>
      <x v="138"/>
    </i>
    <i r="2">
      <x v="110"/>
      <x v="127"/>
    </i>
    <i r="2">
      <x v="111"/>
      <x v="139"/>
    </i>
    <i>
      <x v="49"/>
      <x v="36"/>
      <x v="135"/>
      <x v="28"/>
    </i>
    <i r="2">
      <x v="136"/>
      <x v="37"/>
    </i>
    <i>
      <x v="50"/>
      <x v="54"/>
      <x v="190"/>
      <x v="29"/>
    </i>
    <i r="2">
      <x v="191"/>
      <x v="54"/>
    </i>
    <i>
      <x v="51"/>
      <x v="50"/>
      <x v="175"/>
      <x v="117"/>
    </i>
    <i r="2">
      <x v="176"/>
      <x v="30"/>
    </i>
    <i>
      <x v="52"/>
      <x v="58"/>
      <x v="198"/>
      <x v="61"/>
    </i>
    <i r="2">
      <x v="199"/>
      <x v="31"/>
    </i>
    <i r="2">
      <x v="200"/>
      <x v="32"/>
    </i>
    <i r="2">
      <x v="201"/>
      <x v="33"/>
    </i>
    <i>
      <x v="53"/>
      <x v="73"/>
      <x v="241"/>
      <x v="1"/>
    </i>
    <i r="2">
      <x v="242"/>
      <x v="44"/>
    </i>
    <i r="2">
      <x v="243"/>
      <x v="1"/>
    </i>
    <i>
      <x v="54"/>
      <x v="31"/>
      <x v="214"/>
      <x v="71"/>
    </i>
    <i>
      <x v="55"/>
      <x v="39"/>
      <x v="151"/>
      <x v="47"/>
    </i>
    <i>
      <x v="56"/>
      <x v="30"/>
      <x v="131"/>
      <x v="55"/>
    </i>
    <i>
      <x v="57"/>
      <x v="10"/>
      <x v="59"/>
      <x v="58"/>
    </i>
    <i>
      <x v="58"/>
      <x v="22"/>
      <x v="106"/>
      <x v="13"/>
    </i>
    <i>
      <x v="59"/>
      <x v="19"/>
      <x v="95"/>
      <x v="73"/>
    </i>
    <i>
      <x v="60"/>
      <x v="14"/>
      <x v="66"/>
      <x v="1"/>
    </i>
    <i r="2">
      <x v="75"/>
      <x v="1"/>
    </i>
    <i r="2">
      <x v="76"/>
      <x v="1"/>
    </i>
    <i r="2">
      <x v="77"/>
      <x v="132"/>
    </i>
    <i r="2">
      <x v="78"/>
      <x v="1"/>
    </i>
    <i r="2">
      <x v="79"/>
      <x v="1"/>
    </i>
    <i r="2">
      <x v="80"/>
      <x v="66"/>
    </i>
    <i r="1">
      <x v="44"/>
      <x v="60"/>
      <x v="114"/>
    </i>
    <i r="2">
      <x v="61"/>
      <x v="78"/>
    </i>
    <i r="2">
      <x v="62"/>
      <x v="112"/>
    </i>
    <i r="2">
      <x v="63"/>
      <x v="1"/>
    </i>
    <i r="1">
      <x v="60"/>
      <x v="64"/>
      <x v="1"/>
    </i>
    <i r="2">
      <x v="65"/>
      <x v="1"/>
    </i>
    <i r="1">
      <x v="71"/>
      <x v="67"/>
      <x v="1"/>
    </i>
    <i r="2">
      <x v="240"/>
      <x v="146"/>
    </i>
    <i>
      <x v="61"/>
      <x v="55"/>
      <x v="192"/>
      <x v="84"/>
    </i>
    <i>
      <x v="62"/>
      <x v="72"/>
      <x v="184"/>
      <x v="1"/>
    </i>
    <i>
      <x v="63"/>
      <x v="2"/>
      <x/>
      <x/>
    </i>
    <i r="2">
      <x v="9"/>
      <x v="1"/>
    </i>
    <i r="2">
      <x v="10"/>
      <x v="1"/>
    </i>
    <i r="2">
      <x v="11"/>
      <x v="1"/>
    </i>
    <i r="2">
      <x v="12"/>
      <x v="1"/>
    </i>
    <i r="2">
      <x v="13"/>
      <x v="1"/>
    </i>
    <i r="2">
      <x v="14"/>
      <x v="1"/>
    </i>
    <i r="2">
      <x v="15"/>
      <x v="1"/>
    </i>
    <i r="2">
      <x v="16"/>
      <x v="1"/>
    </i>
    <i r="2">
      <x v="17"/>
      <x v="1"/>
    </i>
    <i r="2">
      <x v="18"/>
      <x v="1"/>
    </i>
    <i r="2">
      <x v="19"/>
      <x v="1"/>
    </i>
    <i r="2">
      <x v="20"/>
      <x v="1"/>
    </i>
    <i r="2">
      <x v="22"/>
      <x v="1"/>
    </i>
    <i r="2">
      <x v="23"/>
      <x v="1"/>
    </i>
    <i>
      <x v="64"/>
      <x v="12"/>
      <x/>
      <x/>
    </i>
    <i r="2">
      <x v="70"/>
      <x v="1"/>
    </i>
    <i>
      <x v="65"/>
      <x v="41"/>
      <x/>
      <x/>
    </i>
    <i r="2">
      <x v="153"/>
      <x v="1"/>
    </i>
    <i r="2">
      <x v="154"/>
      <x v="1"/>
    </i>
    <i r="2">
      <x v="155"/>
      <x v="99"/>
    </i>
    <i r="2">
      <x v="163"/>
      <x v="24"/>
    </i>
    <i r="2">
      <x v="178"/>
      <x v="1"/>
    </i>
    <i r="1">
      <x v="42"/>
      <x v="156"/>
      <x v="27"/>
    </i>
    <i>
      <x v="66"/>
      <x v="47"/>
      <x v="171"/>
      <x v="148"/>
    </i>
    <i>
      <x v="67"/>
      <x v="6"/>
      <x v="27"/>
      <x v="107"/>
    </i>
    <i t="grand">
      <x/>
    </i>
  </rowItems>
  <colItems count="1">
    <i/>
  </colItems>
  <dataFields count="1">
    <dataField name="Sum of Forecas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ient" xr10:uid="{98DF865E-6D4E-4342-8436-1546BA09B445}" sourceName="Client">
  <pivotTables>
    <pivotTable tabId="5" name="PivotTable1"/>
  </pivotTables>
  <data>
    <tabular pivotCacheId="355005009">
      <items count="113">
        <i x="32" s="1"/>
        <i x="22" s="1"/>
        <i x="36" s="1"/>
        <i x="12" s="1"/>
        <i x="21" s="1"/>
        <i x="67" s="1"/>
        <i x="62" s="1"/>
        <i x="63" s="1"/>
        <i x="10" s="1"/>
        <i x="33" s="1"/>
        <i x="55" s="1"/>
        <i x="14" s="1"/>
        <i x="70" s="1"/>
        <i x="56" s="1"/>
        <i x="20" s="1"/>
        <i x="40" s="1"/>
        <i x="1" s="1"/>
        <i x="61" s="1"/>
        <i x="18" s="1"/>
        <i x="29" s="1"/>
        <i x="53" s="1"/>
        <i x="60" s="1"/>
        <i x="0" s="1"/>
        <i x="13" s="1"/>
        <i x="77" s="1"/>
        <i x="6" s="1"/>
        <i x="58" s="1"/>
        <i x="37" s="1"/>
        <i x="57" s="1"/>
        <i x="38" s="1"/>
        <i x="7" s="1"/>
        <i x="82" s="1"/>
        <i x="83" s="1"/>
        <i x="9" s="1"/>
        <i x="69" s="1"/>
        <i x="19" s="1"/>
        <i x="64" s="1"/>
        <i x="28" s="1"/>
        <i x="8" s="1"/>
        <i x="75" s="1"/>
        <i x="39" s="1"/>
        <i x="30" s="1"/>
        <i x="31" s="1"/>
        <i x="65" s="1"/>
        <i x="15" s="1"/>
        <i x="5" s="1"/>
        <i x="54" s="1"/>
        <i x="11" s="1"/>
        <i x="78" s="1"/>
        <i x="66" s="1"/>
        <i x="71" s="1"/>
        <i x="80" s="1"/>
        <i x="68" s="1"/>
        <i x="24" s="1"/>
        <i x="74" s="1"/>
        <i x="81" s="1"/>
        <i x="76" s="1"/>
        <i x="73" s="1"/>
        <i x="4" s="1"/>
        <i x="25" s="1"/>
        <i x="16" s="1"/>
        <i x="42" s="1"/>
        <i x="17" s="1"/>
        <i x="23" s="1"/>
        <i x="59" s="1"/>
        <i x="3" s="1"/>
        <i x="2" s="1"/>
        <i x="84" s="1" nd="1"/>
        <i x="90" s="1" nd="1"/>
        <i x="99" s="1" nd="1"/>
        <i x="52" s="1" nd="1"/>
        <i x="92" s="1" nd="1"/>
        <i x="86" s="1" nd="1"/>
        <i x="95" s="1" nd="1"/>
        <i x="98" s="1" nd="1"/>
        <i x="34" s="1" nd="1"/>
        <i x="88" s="1" nd="1"/>
        <i x="79" s="1" nd="1"/>
        <i x="43" s="1" nd="1"/>
        <i x="51" s="1" nd="1"/>
        <i x="93" s="1" nd="1"/>
        <i x="89" s="1" nd="1"/>
        <i x="102" s="1" nd="1"/>
        <i x="110" s="1" nd="1"/>
        <i x="41" s="1" nd="1"/>
        <i x="47" s="1" nd="1"/>
        <i x="107" s="1" nd="1"/>
        <i x="50" s="1" nd="1"/>
        <i x="96" s="1" nd="1"/>
        <i x="85" s="1" nd="1"/>
        <i x="49" s="1" nd="1"/>
        <i x="101" s="1" nd="1"/>
        <i x="109" s="1" nd="1"/>
        <i x="106" s="1" nd="1"/>
        <i x="97" s="1" nd="1"/>
        <i x="94" s="1" nd="1"/>
        <i x="104" s="1" nd="1"/>
        <i x="87" s="1" nd="1"/>
        <i x="112" s="1" nd="1"/>
        <i x="46" s="1" nd="1"/>
        <i x="100" s="1" nd="1"/>
        <i x="45" s="1" nd="1"/>
        <i x="105" s="1" nd="1"/>
        <i x="44" s="1" nd="1"/>
        <i x="27" s="1" nd="1"/>
        <i x="48" s="1" nd="1"/>
        <i x="26" s="1" nd="1"/>
        <i x="108" s="1" nd="1"/>
        <i x="72" s="1" nd="1"/>
        <i x="103" s="1" nd="1"/>
        <i x="91" s="1" nd="1"/>
        <i x="35" s="1" nd="1"/>
        <i x="11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lient" xr10:uid="{D5FDF196-E69F-499E-BFD9-B1B97F7C9390}" cache="Slicer_Client" caption="Client" rowHeight="1841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BE7D987-274D-4E8E-B01E-E41F8CA102F1}" name="Table4" displayName="Table4" ref="A1:T2" totalsRowShown="0">
  <autoFilter ref="A1:T2" xr:uid="{7BE7D987-274D-4E8E-B01E-E41F8CA102F1}"/>
  <tableColumns count="20">
    <tableColumn id="1" xr3:uid="{C413AC99-9108-4DBF-A396-C3653D11C009}" name="Type"/>
    <tableColumn id="2" xr3:uid="{3E8366E2-C048-4AE1-B4C1-7EFE8546497D}" name="Subsidiary: Name"/>
    <tableColumn id="3" xr3:uid="{9A89E9E7-F950-40F6-AD8A-819CD9EF6B9E}" name="Department: Name"/>
    <tableColumn id="4" xr3:uid="{B5DA2354-BEE6-4AD4-934B-D84716ED12B8}" name="Account (Line): Name"/>
    <tableColumn id="5" xr3:uid="{B0CAD646-6BD7-486B-8202-F55C6BDF9EB5}" name="Date" dataDxfId="5"/>
    <tableColumn id="6" xr3:uid="{AE685B1D-A3D4-48F4-B306-182631516977}" name="Accounting Period: Start Date" dataDxfId="4"/>
    <tableColumn id="7" xr3:uid="{E2381BD7-8D4A-46E2-99FA-E86272363CB4}" name="Document Number"/>
    <tableColumn id="8" xr3:uid="{F6A7B70F-2335-41D1-BE58-3AF749CA2913}" name="Transaction ID"/>
    <tableColumn id="9" xr3:uid="{1E85DEBC-0916-432C-A1F3-96DD42F16183}" name="Entity (Line)"/>
    <tableColumn id="10" xr3:uid="{CE80C597-9B77-4A61-99B4-0318D47965BA}" name="Entity (Line): Internal ID"/>
    <tableColumn id="11" xr3:uid="{1424F440-EDE8-4220-8836-6FD522EA2236}" name="Entity (Line): HubSpot Deal ID"/>
    <tableColumn id="12" xr3:uid="{91BFF9BE-0997-4680-AAE3-32727C0F8212}" name="ICC Projects"/>
    <tableColumn id="13" xr3:uid="{423B33E9-D2B0-4AAF-B442-27E9BF37730D}" name="Name"/>
    <tableColumn id="14" xr3:uid="{1E3B15EE-1DB7-4349-9852-A4D9CAFF8DF3}" name="Description"/>
    <tableColumn id="15" xr3:uid="{5C2A171D-6539-4686-BB80-4419163410EE}" name="Amount"/>
    <tableColumn id="16" xr3:uid="{317C78F0-BECF-48DD-9A43-1A95DFCF264D}" name="Department Revised"/>
    <tableColumn id="17" xr3:uid="{E7423470-2B2C-4A62-AE66-04CAE4298069}" name="Client"/>
    <tableColumn id="18" xr3:uid="{B548DEE5-7C22-498E-956B-237686A3A489}" name="Reporting Entity"/>
    <tableColumn id="19" xr3:uid="{2B57D4CA-0B1F-4CAA-A78F-8A56221C7D35}" name="IC Company"/>
    <tableColumn id="20" xr3:uid="{F9339D4A-DA41-414E-931F-3F483F8306F2}" name="NS I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5E9FD-F034-4600-B314-7F4A463049E0}">
  <sheetPr>
    <tabColor rgb="FF0070C0"/>
  </sheetPr>
  <dimension ref="A2:W113"/>
  <sheetViews>
    <sheetView workbookViewId="0"/>
  </sheetViews>
  <sheetFormatPr defaultRowHeight="10.15" outlineLevelCol="1"/>
  <cols>
    <col min="1" max="1" width="3.5" customWidth="1"/>
    <col min="2" max="2" width="19.5" hidden="1" customWidth="1" outlineLevel="1"/>
    <col min="3" max="3" width="32.5" customWidth="1" collapsed="1"/>
    <col min="4" max="4" width="22.5" bestFit="1" customWidth="1"/>
    <col min="5" max="5" width="12.1640625" bestFit="1" customWidth="1"/>
    <col min="6" max="6" width="10.5" bestFit="1" customWidth="1"/>
    <col min="7" max="7" width="11.33203125" bestFit="1" customWidth="1"/>
    <col min="8" max="8" width="11.6640625" customWidth="1"/>
    <col min="9" max="9" width="2.33203125" customWidth="1"/>
    <col min="10" max="10" width="19.5" hidden="1" customWidth="1" outlineLevel="1"/>
    <col min="11" max="11" width="20.5" customWidth="1" collapsed="1"/>
    <col min="12" max="12" width="12.1640625" bestFit="1" customWidth="1"/>
    <col min="13" max="13" width="10.5" bestFit="1" customWidth="1"/>
    <col min="14" max="14" width="12.83203125" bestFit="1" customWidth="1"/>
    <col min="15" max="15" width="8.5" bestFit="1" customWidth="1"/>
    <col min="16" max="16" width="2.83203125" customWidth="1"/>
    <col min="17" max="17" width="22.5" bestFit="1" customWidth="1"/>
    <col min="18" max="18" width="11.33203125" customWidth="1"/>
    <col min="19" max="19" width="10.5" bestFit="1" customWidth="1"/>
    <col min="20" max="20" width="11.33203125" bestFit="1" customWidth="1"/>
    <col min="21" max="21" width="8.5" bestFit="1" customWidth="1"/>
  </cols>
  <sheetData>
    <row r="2" spans="1:23" s="13" customFormat="1"/>
    <row r="3" spans="1:23" s="13" customFormat="1"/>
    <row r="4" spans="1:23" s="13" customFormat="1">
      <c r="C4" s="17" t="s">
        <v>0</v>
      </c>
      <c r="D4" s="17" t="s">
        <v>1</v>
      </c>
      <c r="E4" s="17" t="s">
        <v>2</v>
      </c>
      <c r="F4" s="17" t="s">
        <v>3</v>
      </c>
      <c r="G4" s="17" t="s">
        <v>4</v>
      </c>
      <c r="H4" s="17" t="s">
        <v>5</v>
      </c>
      <c r="J4" s="107" t="s">
        <v>6</v>
      </c>
      <c r="K4" s="17" t="s">
        <v>7</v>
      </c>
      <c r="L4" s="17" t="s">
        <v>2</v>
      </c>
      <c r="M4" s="17" t="s">
        <v>3</v>
      </c>
      <c r="N4" s="17" t="s">
        <v>4</v>
      </c>
      <c r="O4" s="17" t="s">
        <v>5</v>
      </c>
      <c r="Q4" s="17" t="s">
        <v>8</v>
      </c>
      <c r="R4" s="17" t="s">
        <v>2</v>
      </c>
      <c r="S4" s="17" t="s">
        <v>3</v>
      </c>
      <c r="T4" s="17" t="s">
        <v>4</v>
      </c>
      <c r="U4" s="17" t="s">
        <v>5</v>
      </c>
    </row>
    <row r="5" spans="1:23" s="13" customFormat="1">
      <c r="A5" s="13">
        <v>1</v>
      </c>
      <c r="C5" s="87" t="str">
        <f>_xlfn.XLOOKUP(E5,'Results vs Forecast'!$E:$E,'Results vs Forecast'!$B:$B)</f>
        <v>American Express Company</v>
      </c>
      <c r="D5" s="89" t="str">
        <f>_xlfn.XLOOKUP(C5,'Client Lookup'!C:C,'Client Lookup'!E:E)</f>
        <v>7</v>
      </c>
      <c r="E5" s="16">
        <f>LARGE('Results vs Forecast'!$E$12:$E$92,$A5)</f>
        <v>1428441</v>
      </c>
      <c r="F5" s="16">
        <f>SUMIF('Results vs Forecast'!$B$12:$B$92,'Bridge Summary'!C5,'Results vs Forecast'!$F$12:$F$92)</f>
        <v>1304447.8</v>
      </c>
      <c r="G5" s="16">
        <f>F5-E5</f>
        <v>-123993.19999999995</v>
      </c>
      <c r="H5" s="43">
        <f t="shared" ref="H5:H17" si="0">G5/E5</f>
        <v>-8.6803165128976248E-2</v>
      </c>
      <c r="J5" s="13" t="s">
        <v>9</v>
      </c>
      <c r="K5" s="87" t="s">
        <v>10</v>
      </c>
      <c r="L5" s="16">
        <f>SUMIF(Forecast!$J:$J,'Bridge Summary'!K5,Forecast!$K:$K)</f>
        <v>1609407.3522841481</v>
      </c>
      <c r="M5" s="16">
        <f>SUMIFS('MJE Client Pivot'!$H:$H,'MJE Client Pivot'!$G:$G,'Bridge Summary'!$J5)</f>
        <v>1472561.2964555994</v>
      </c>
      <c r="N5" s="16">
        <f>M5-L5</f>
        <v>-136846.05582854874</v>
      </c>
      <c r="O5" s="43">
        <f t="shared" ref="O5:O14" si="1">IFERROR(N5/L5,0)</f>
        <v>-8.5028849678318072E-2</v>
      </c>
      <c r="Q5" s="87" t="s">
        <v>11</v>
      </c>
      <c r="R5" s="16">
        <f>SUMIF(Forecast!$I:$I,'Bridge Summary'!Q5,Forecast!$K:$K)</f>
        <v>5261649.284285713</v>
      </c>
      <c r="S5" s="16">
        <f>SUMIF('Results vs Forecast'!$C:$C,$Q5,'Results vs Forecast'!$F:$F)</f>
        <v>4904791.7630259348</v>
      </c>
      <c r="T5" s="16">
        <f>S5-R5</f>
        <v>-356857.52125977818</v>
      </c>
      <c r="U5" s="43">
        <f t="shared" ref="U5:U12" si="2">IFERROR(T5/R5,0)</f>
        <v>-6.7822369371056027E-2</v>
      </c>
    </row>
    <row r="6" spans="1:23" s="13" customFormat="1">
      <c r="A6" s="13">
        <v>2</v>
      </c>
      <c r="C6" s="87" t="str">
        <f>_xlfn.XLOOKUP(E6,'Results vs Forecast'!$E:$E,'Results vs Forecast'!$B:$B)</f>
        <v>Visa</v>
      </c>
      <c r="D6" s="89" t="str">
        <f>_xlfn.XLOOKUP(C6,'Client Lookup'!C:C,'Client Lookup'!E:E)</f>
        <v>11</v>
      </c>
      <c r="E6" s="16">
        <f>LARGE('Results vs Forecast'!$E$12:$E$92,$A6)</f>
        <v>1184774.8299999998</v>
      </c>
      <c r="F6" s="16">
        <f>SUMIF('Results vs Forecast'!$B$12:$B$92,'Bridge Summary'!C6,'Results vs Forecast'!$F$12:$F$92)</f>
        <v>980124.69786799152</v>
      </c>
      <c r="G6" s="16">
        <f t="shared" ref="G6:G14" si="3">F6-E6</f>
        <v>-204650.13213200832</v>
      </c>
      <c r="H6" s="43">
        <f t="shared" si="0"/>
        <v>-0.17273335569764622</v>
      </c>
      <c r="J6" s="13" t="s">
        <v>12</v>
      </c>
      <c r="K6" s="87" t="s">
        <v>13</v>
      </c>
      <c r="L6" s="16">
        <f>SUMIF(Forecast!$J:$J,'Bridge Summary'!K6,Forecast!$K:$K)</f>
        <v>1168534.8216401185</v>
      </c>
      <c r="M6" s="16">
        <f>SUMIFS('MJE Client Pivot'!$H:$H,'MJE Client Pivot'!$G:$G,'Bridge Summary'!$J6)</f>
        <v>1104435.1955184201</v>
      </c>
      <c r="N6" s="16">
        <f t="shared" ref="N6:N14" si="4">M6-L6</f>
        <v>-64099.626121698413</v>
      </c>
      <c r="O6" s="43">
        <f t="shared" si="1"/>
        <v>-5.4854699179379358E-2</v>
      </c>
      <c r="Q6" s="87" t="s">
        <v>14</v>
      </c>
      <c r="R6" s="16">
        <f>SUMIF(Forecast!$I:$I,'Bridge Summary'!Q6,Forecast!$K:$K)</f>
        <v>2007064.7424999999</v>
      </c>
      <c r="S6" s="16">
        <f>SUMIF('Results vs Forecast'!$C:$C,$Q6,'Results vs Forecast'!$F:$F)</f>
        <v>1879292.7529335709</v>
      </c>
      <c r="T6" s="16">
        <f t="shared" ref="T6:T11" si="5">S6-R6</f>
        <v>-127771.98956642905</v>
      </c>
      <c r="U6" s="43">
        <f t="shared" si="2"/>
        <v>-6.3661120072926125E-2</v>
      </c>
    </row>
    <row r="7" spans="1:23" s="13" customFormat="1">
      <c r="A7" s="13">
        <v>3</v>
      </c>
      <c r="C7" s="87" t="str">
        <f>_xlfn.XLOOKUP(E7,'Results vs Forecast'!$E:$E,'Results vs Forecast'!$B:$B)</f>
        <v>citigroup</v>
      </c>
      <c r="D7" s="89" t="str">
        <f>_xlfn.XLOOKUP(C7,'Client Lookup'!C:C,'Client Lookup'!E:E)</f>
        <v>8</v>
      </c>
      <c r="E7" s="16">
        <f>LARGE('Results vs Forecast'!$E$12:$E$92,$A7)</f>
        <v>1009462</v>
      </c>
      <c r="F7" s="16">
        <f>SUMIF('Results vs Forecast'!$B$12:$B$92,'Bridge Summary'!C7,'Results vs Forecast'!$F$12:$F$92)</f>
        <v>987823.85000000009</v>
      </c>
      <c r="G7" s="16">
        <f t="shared" si="3"/>
        <v>-21638.149999999907</v>
      </c>
      <c r="H7" s="43">
        <f t="shared" si="0"/>
        <v>-2.1435328917779873E-2</v>
      </c>
      <c r="J7" s="13" t="s">
        <v>15</v>
      </c>
      <c r="K7" s="87" t="s">
        <v>15</v>
      </c>
      <c r="L7" s="16">
        <f>SUMIF(Forecast!$J:$J,'Bridge Summary'!K7,Forecast!$K:$K)</f>
        <v>75367.843333333323</v>
      </c>
      <c r="M7" s="16">
        <f>SUMIFS('MJE Client Pivot'!$H:$H,'MJE Client Pivot'!$G:$G,'Bridge Summary'!$J7)</f>
        <v>56598.69</v>
      </c>
      <c r="N7" s="16">
        <f t="shared" si="4"/>
        <v>-18769.153333333321</v>
      </c>
      <c r="O7" s="43">
        <f t="shared" si="1"/>
        <v>-0.24903397129624633</v>
      </c>
      <c r="Q7" s="87" t="s">
        <v>16</v>
      </c>
      <c r="R7" s="16">
        <f>SUMIF(Forecast!$I:$I,'Bridge Summary'!Q7,Forecast!$K:$K)</f>
        <v>1663388.2079643381</v>
      </c>
      <c r="S7" s="16">
        <f>SUMIF('Results vs Forecast'!$C:$C,$Q7,'Results vs Forecast'!$F:$F)</f>
        <v>1679829.8729816964</v>
      </c>
      <c r="T7" s="16">
        <f t="shared" si="5"/>
        <v>16441.66501735826</v>
      </c>
      <c r="U7" s="43">
        <f t="shared" si="2"/>
        <v>9.8844424522400842E-3</v>
      </c>
    </row>
    <row r="8" spans="1:23" s="13" customFormat="1">
      <c r="A8" s="13">
        <v>4</v>
      </c>
      <c r="C8" s="87" t="str">
        <f>_xlfn.XLOOKUP(E8,'Results vs Forecast'!$E:$E,'Results vs Forecast'!$B:$B)</f>
        <v>CVS Health</v>
      </c>
      <c r="D8" s="89" t="str">
        <f>_xlfn.XLOOKUP(C8,'Client Lookup'!C:C,'Client Lookup'!E:E)</f>
        <v>170</v>
      </c>
      <c r="E8" s="16">
        <f>LARGE('Results vs Forecast'!$E$12:$E$92,$A8)</f>
        <v>703469</v>
      </c>
      <c r="F8" s="16">
        <f>SUMIF('Results vs Forecast'!$B$12:$B$92,'Bridge Summary'!C8,'Results vs Forecast'!$F$12:$F$92)</f>
        <v>713794.97415247292</v>
      </c>
      <c r="G8" s="16">
        <f t="shared" si="3"/>
        <v>10325.974152472918</v>
      </c>
      <c r="H8" s="43">
        <f t="shared" si="0"/>
        <v>1.4678648458528972E-2</v>
      </c>
      <c r="J8" s="13" t="s">
        <v>17</v>
      </c>
      <c r="K8" s="87" t="s">
        <v>18</v>
      </c>
      <c r="L8" s="16">
        <f>SUMIF(Forecast!$J:$J,'Bridge Summary'!K8,Forecast!$K:$K)</f>
        <v>2322504.6992342509</v>
      </c>
      <c r="M8" s="16">
        <f>SUMIFS('MJE Client Pivot'!$H:$H,'MJE Client Pivot'!$G:$G,'Bridge Summary'!$J8)</f>
        <v>2339606.8344742181</v>
      </c>
      <c r="N8" s="16">
        <f t="shared" si="4"/>
        <v>17102.135239967145</v>
      </c>
      <c r="O8" s="43">
        <f t="shared" si="1"/>
        <v>7.3636601233168057E-3</v>
      </c>
      <c r="Q8" s="87" t="s">
        <v>19</v>
      </c>
      <c r="R8" s="16">
        <f>SUMIF(Forecast!$I:$I,'Bridge Summary'!Q8,Forecast!$K:$K)</f>
        <v>707717.34111111111</v>
      </c>
      <c r="S8" s="16">
        <f>SUMIF('Results vs Forecast'!$C:$C,$Q8,'Results vs Forecast'!$F:$F)</f>
        <v>599488.73007139459</v>
      </c>
      <c r="T8" s="16">
        <f t="shared" si="5"/>
        <v>-108228.61103971652</v>
      </c>
      <c r="U8" s="43">
        <f t="shared" si="2"/>
        <v>-0.15292632348078172</v>
      </c>
    </row>
    <row r="9" spans="1:23" s="13" customFormat="1">
      <c r="A9" s="13">
        <v>5</v>
      </c>
      <c r="C9" s="87" t="str">
        <f>_xlfn.XLOOKUP(E9,'Results vs Forecast'!$E:$E,'Results vs Forecast'!$B:$B)</f>
        <v>LinkedIn</v>
      </c>
      <c r="D9" s="89" t="str">
        <f>_xlfn.XLOOKUP(C9,'Client Lookup'!C:C,'Client Lookup'!E:E)</f>
        <v>169</v>
      </c>
      <c r="E9" s="16">
        <f>LARGE('Results vs Forecast'!$E$12:$E$92,$A9)</f>
        <v>641885.99999999988</v>
      </c>
      <c r="F9" s="16">
        <f>SUMIF('Results vs Forecast'!$B$12:$B$92,'Bridge Summary'!C9,'Results vs Forecast'!$F$12:$F$92)</f>
        <v>664149.04663126648</v>
      </c>
      <c r="G9" s="16">
        <f t="shared" si="3"/>
        <v>22263.046631266596</v>
      </c>
      <c r="H9" s="43">
        <f t="shared" si="0"/>
        <v>3.468380153370941E-2</v>
      </c>
      <c r="J9" s="13" t="s">
        <v>20</v>
      </c>
      <c r="K9" s="87" t="s">
        <v>20</v>
      </c>
      <c r="L9" s="16">
        <f>SUMIF(Forecast!$J:$J,'Bridge Summary'!K9,Forecast!$K:$K)</f>
        <v>3621712</v>
      </c>
      <c r="M9" s="16">
        <f>SUMIFS('MJE Client Pivot'!$H:$H,'MJE Client Pivot'!$G:$G,'Bridge Summary'!$J9)</f>
        <v>3567924.5000000005</v>
      </c>
      <c r="N9" s="16">
        <f t="shared" si="4"/>
        <v>-53787.499999999534</v>
      </c>
      <c r="O9" s="43">
        <f t="shared" si="1"/>
        <v>-1.4851401768003512E-2</v>
      </c>
      <c r="Q9" s="87" t="s">
        <v>21</v>
      </c>
      <c r="R9" s="16">
        <f>SUMIF(Forecast!$I:$I,'Bridge Summary'!Q9,Forecast!$K:$K)</f>
        <v>150580.79888888897</v>
      </c>
      <c r="S9" s="16">
        <f>SUMIF('Results vs Forecast'!$C:$C,$Q9,'Results vs Forecast'!$F:$F)</f>
        <v>133820.98993886387</v>
      </c>
      <c r="T9" s="16">
        <f t="shared" si="5"/>
        <v>-16759.808950025094</v>
      </c>
      <c r="U9" s="43">
        <f t="shared" si="2"/>
        <v>-0.11130110262193438</v>
      </c>
    </row>
    <row r="10" spans="1:23" s="13" customFormat="1">
      <c r="A10" s="13">
        <v>6</v>
      </c>
      <c r="C10" s="87" t="str">
        <f>_xlfn.XLOOKUP(E10,'Results vs Forecast'!$E:$E,'Results vs Forecast'!$B:$B)</f>
        <v>Hyatt</v>
      </c>
      <c r="D10" s="89" t="str">
        <f>_xlfn.XLOOKUP(C10,'Client Lookup'!C:C,'Client Lookup'!E:E)</f>
        <v>382</v>
      </c>
      <c r="E10" s="16">
        <f>LARGE('Results vs Forecast'!$E$12:$E$92,$A10)</f>
        <v>479359.87250000006</v>
      </c>
      <c r="F10" s="16">
        <f>SUMIF('Results vs Forecast'!$B$12:$B$92,'Bridge Summary'!C10,'Results vs Forecast'!$F$12:$F$92)</f>
        <v>465560.89268844016</v>
      </c>
      <c r="G10" s="16">
        <f t="shared" si="3"/>
        <v>-13798.979811559897</v>
      </c>
      <c r="H10" s="43">
        <f t="shared" si="0"/>
        <v>-2.8786263939019834E-2</v>
      </c>
      <c r="J10" s="13" t="s">
        <v>22</v>
      </c>
      <c r="K10" s="87" t="s">
        <v>22</v>
      </c>
      <c r="L10" s="16">
        <f>SUMIF(Forecast!$J:$J,'Bridge Summary'!K10,Forecast!$K:$K)</f>
        <v>0</v>
      </c>
      <c r="M10" s="16">
        <f>SUMIFS('MJE Client Pivot'!$H:$H,'MJE Client Pivot'!$G:$G,'Bridge Summary'!$J10)</f>
        <v>-783.21000000000959</v>
      </c>
      <c r="N10" s="16">
        <f t="shared" si="4"/>
        <v>-783.21000000000959</v>
      </c>
      <c r="O10" s="43">
        <f t="shared" si="1"/>
        <v>0</v>
      </c>
      <c r="Q10" s="87" t="s">
        <v>23</v>
      </c>
      <c r="R10" s="16">
        <f>SUMIF(Forecast!$I:$I,'Bridge Summary'!Q10,Forecast!$K:$K)</f>
        <v>13138</v>
      </c>
      <c r="S10" s="16">
        <f>SUMIF('Results vs Forecast'!$C:$C,$Q10,'Results vs Forecast'!$F:$F)</f>
        <v>21158.260000000002</v>
      </c>
      <c r="T10" s="16">
        <f t="shared" si="5"/>
        <v>8020.260000000002</v>
      </c>
      <c r="U10" s="43">
        <f t="shared" si="2"/>
        <v>0.61046277972294127</v>
      </c>
    </row>
    <row r="11" spans="1:23" s="13" customFormat="1">
      <c r="A11" s="13">
        <v>7</v>
      </c>
      <c r="C11" s="87" t="str">
        <f>_xlfn.XLOOKUP(E11,'Results vs Forecast'!$E:$E,'Results vs Forecast'!$B:$B)</f>
        <v>Walmart</v>
      </c>
      <c r="D11" s="89" t="str">
        <f>_xlfn.XLOOKUP(C11,'Client Lookup'!C:C,'Client Lookup'!E:E)</f>
        <v>173</v>
      </c>
      <c r="E11" s="16">
        <f>LARGE('Results vs Forecast'!$E$12:$E$92,$A11)</f>
        <v>407832.28428571421</v>
      </c>
      <c r="F11" s="16">
        <f>SUMIF('Results vs Forecast'!$B$12:$B$92,'Bridge Summary'!C11,'Results vs Forecast'!$F$12:$F$92)</f>
        <v>346066.25822332624</v>
      </c>
      <c r="G11" s="16">
        <f t="shared" si="3"/>
        <v>-61766.026062387973</v>
      </c>
      <c r="H11" s="43">
        <f t="shared" si="0"/>
        <v>-0.1514495748431644</v>
      </c>
      <c r="J11" s="13" t="s">
        <v>24</v>
      </c>
      <c r="K11" s="87" t="s">
        <v>24</v>
      </c>
      <c r="L11" s="16">
        <f>SUMIF(Forecast!$J:$J,'Bridge Summary'!K11,Forecast!$K:$K)</f>
        <v>717361.66303072125</v>
      </c>
      <c r="M11" s="16">
        <f>SUMIFS('MJE Client Pivot'!$H:$H,'MJE Client Pivot'!$G:$G,'Bridge Summary'!$J11)</f>
        <v>685797.60150868585</v>
      </c>
      <c r="N11" s="16">
        <f t="shared" si="4"/>
        <v>-31564.061522035394</v>
      </c>
      <c r="O11" s="43">
        <f t="shared" si="1"/>
        <v>-4.4000206797618693E-2</v>
      </c>
      <c r="Q11" s="87" t="s">
        <v>25</v>
      </c>
      <c r="R11" s="16">
        <f>SUMIF(Forecast!$I:$I,'Bridge Summary'!Q11,Forecast!$K:$K)</f>
        <v>-184817.34700000001</v>
      </c>
      <c r="S11" s="16">
        <f>SUMIF('Results vs Forecast'!$C:$C,$Q11,'Results vs Forecast'!$F:$F)</f>
        <v>225005.22900546284</v>
      </c>
      <c r="T11" s="16">
        <f t="shared" si="5"/>
        <v>409822.57600546285</v>
      </c>
      <c r="U11" s="43">
        <f t="shared" si="2"/>
        <v>-2.2174464824747369</v>
      </c>
    </row>
    <row r="12" spans="1:23" s="13" customFormat="1">
      <c r="A12" s="13">
        <v>8</v>
      </c>
      <c r="C12" s="87" t="str">
        <f>_xlfn.XLOOKUP(E12,'Results vs Forecast'!$E:$E,'Results vs Forecast'!$B:$B)</f>
        <v>Franklin Templeton</v>
      </c>
      <c r="D12" s="89" t="str">
        <f>_xlfn.XLOOKUP(C12,'Client Lookup'!C:C,'Client Lookup'!E:E)</f>
        <v>417</v>
      </c>
      <c r="E12" s="16">
        <f>LARGE('Results vs Forecast'!$E$12:$E$92,$A12)</f>
        <v>397951.11</v>
      </c>
      <c r="F12" s="16">
        <f>SUMIF('Results vs Forecast'!$B$12:$B$92,'Bridge Summary'!C12,'Results vs Forecast'!$F$12:$F$92)</f>
        <v>388765.89770429005</v>
      </c>
      <c r="G12" s="16">
        <f t="shared" si="3"/>
        <v>-9185.2122957099346</v>
      </c>
      <c r="H12" s="43">
        <f t="shared" si="0"/>
        <v>-2.308125813673427E-2</v>
      </c>
      <c r="J12" s="13" t="s">
        <v>26</v>
      </c>
      <c r="K12" s="87" t="s">
        <v>26</v>
      </c>
      <c r="L12" s="16">
        <f>SUMIF(Forecast!$J:$J,'Bridge Summary'!K12,Forecast!$K:$K)</f>
        <v>127527.06704736581</v>
      </c>
      <c r="M12" s="16">
        <f>SUMIFS('MJE Client Pivot'!$H:$H,'MJE Client Pivot'!$G:$G,'Bridge Summary'!$J12)</f>
        <v>137768.69</v>
      </c>
      <c r="N12" s="16">
        <f t="shared" si="4"/>
        <v>10241.622952634192</v>
      </c>
      <c r="O12" s="43">
        <f t="shared" si="1"/>
        <v>8.0309405601167574E-2</v>
      </c>
      <c r="Q12" s="88" t="s">
        <v>27</v>
      </c>
      <c r="R12" s="18">
        <f>SUM(R5:R11)</f>
        <v>9618721.0277500506</v>
      </c>
      <c r="S12" s="18">
        <f>SUM(S5:S11)</f>
        <v>9443387.5979569238</v>
      </c>
      <c r="T12" s="15">
        <f>S12-R12</f>
        <v>-175333.42979312688</v>
      </c>
      <c r="U12" s="98">
        <f t="shared" si="2"/>
        <v>-1.8228351699491979E-2</v>
      </c>
      <c r="W12"/>
    </row>
    <row r="13" spans="1:23" s="13" customFormat="1">
      <c r="A13" s="13">
        <v>9</v>
      </c>
      <c r="C13" s="87" t="str">
        <f>_xlfn.XLOOKUP(E13,'Results vs Forecast'!$E:$E,'Results vs Forecast'!$B:$B)</f>
        <v>MasterCard</v>
      </c>
      <c r="D13" s="89" t="str">
        <f>_xlfn.XLOOKUP(C13,'Client Lookup'!C:C,'Client Lookup'!E:E)</f>
        <v>9</v>
      </c>
      <c r="E13" s="16">
        <f>LARGE('Results vs Forecast'!$E$12:$E$92,$A13)</f>
        <v>353721.25</v>
      </c>
      <c r="F13" s="16">
        <f>SUMIF('Results vs Forecast'!$B$12:$B$92,'Bridge Summary'!C13,'Results vs Forecast'!$F$12:$F$92)</f>
        <v>226402.97452487017</v>
      </c>
      <c r="G13" s="16">
        <f t="shared" si="3"/>
        <v>-127318.27547512983</v>
      </c>
      <c r="H13" s="43">
        <f t="shared" si="0"/>
        <v>-0.35993957240377794</v>
      </c>
      <c r="J13" s="13" t="s">
        <v>28</v>
      </c>
      <c r="K13" s="87" t="s">
        <v>28</v>
      </c>
      <c r="L13" s="16">
        <f>SUMIF(Forecast!$J:$J,'Bridge Summary'!K13,Forecast!$K:$K)</f>
        <v>84400.471180114866</v>
      </c>
      <c r="M13" s="16">
        <f>SUMIFS('MJE Client Pivot'!$H:$H,'MJE Client Pivot'!$G:$G,'Bridge Summary'!$J13)</f>
        <v>79477.700000000012</v>
      </c>
      <c r="N13" s="16">
        <f t="shared" si="4"/>
        <v>-4922.7711801148544</v>
      </c>
      <c r="O13" s="43">
        <f t="shared" si="1"/>
        <v>-5.8326347131515556E-2</v>
      </c>
      <c r="W13"/>
    </row>
    <row r="14" spans="1:23" s="13" customFormat="1">
      <c r="A14" s="13">
        <v>10</v>
      </c>
      <c r="C14" s="87" t="str">
        <f>_xlfn.XLOOKUP(E14,'Results vs Forecast'!$E:$E,'Results vs Forecast'!$B:$B)</f>
        <v>AARP</v>
      </c>
      <c r="D14" s="89" t="str">
        <f>_xlfn.XLOOKUP(C14,'Client Lookup'!C:C,'Client Lookup'!E:E)</f>
        <v>2</v>
      </c>
      <c r="E14" s="16">
        <f>LARGE('Results vs Forecast'!$E$12:$E$92,$A14)</f>
        <v>293277.13333333336</v>
      </c>
      <c r="F14" s="16">
        <f>SUMIF('Results vs Forecast'!$B$12:$B$92,'Bridge Summary'!C14,'Results vs Forecast'!$F$12:$F$92)</f>
        <v>274448.19</v>
      </c>
      <c r="G14" s="16">
        <f t="shared" si="3"/>
        <v>-18828.943333333358</v>
      </c>
      <c r="H14" s="43">
        <f t="shared" si="0"/>
        <v>-6.4201880042017226E-2</v>
      </c>
      <c r="K14" s="87" t="s">
        <v>29</v>
      </c>
      <c r="L14" s="16">
        <f>Forecast!K395</f>
        <v>-108094.89</v>
      </c>
      <c r="M14" s="16">
        <f>SUMIFS('MJE Client Pivot'!$H:$H,'MJE Client Pivot'!$G:$G,'Bridge Summary'!$J14)</f>
        <v>0</v>
      </c>
      <c r="N14" s="16">
        <f t="shared" si="4"/>
        <v>108094.89</v>
      </c>
      <c r="O14" s="43">
        <f t="shared" si="1"/>
        <v>-1</v>
      </c>
      <c r="W14"/>
    </row>
    <row r="15" spans="1:23" s="13" customFormat="1">
      <c r="C15" s="88" t="s">
        <v>30</v>
      </c>
      <c r="D15" s="14"/>
      <c r="E15" s="18">
        <f>SUM(E5:E14)</f>
        <v>6900174.4801190486</v>
      </c>
      <c r="F15" s="18">
        <f>SUM(F5:F14)</f>
        <v>6351584.5817926582</v>
      </c>
      <c r="G15" s="15">
        <f>F15-E15</f>
        <v>-548589.89832639042</v>
      </c>
      <c r="H15" s="98">
        <f t="shared" si="0"/>
        <v>-7.9503771956347058E-2</v>
      </c>
      <c r="K15" s="88" t="s">
        <v>27</v>
      </c>
      <c r="L15" s="18">
        <f>SUM(L5:L14)</f>
        <v>9618721.0277500506</v>
      </c>
      <c r="M15" s="18">
        <f>SUM(M5:M14)</f>
        <v>9443387.2979569212</v>
      </c>
      <c r="N15" s="15">
        <f>M15-L15</f>
        <v>-175333.72979312949</v>
      </c>
      <c r="O15" s="98">
        <f>IFERROR(N15/L15,0)</f>
        <v>-1.8228382888670014E-2</v>
      </c>
      <c r="P15"/>
      <c r="Q15"/>
      <c r="R15"/>
      <c r="S15"/>
      <c r="T15"/>
      <c r="W15"/>
    </row>
    <row r="16" spans="1:23" s="13" customFormat="1">
      <c r="C16" s="88" t="s">
        <v>31</v>
      </c>
      <c r="D16" s="14"/>
      <c r="E16" s="28">
        <f>E17-E15</f>
        <v>2718546.547631002</v>
      </c>
      <c r="F16" s="28">
        <f>F17-F15</f>
        <v>3091803.0161642693</v>
      </c>
      <c r="G16" s="15">
        <f>F16-E16</f>
        <v>373256.46853326727</v>
      </c>
      <c r="H16" s="98">
        <f t="shared" si="0"/>
        <v>0.137300010131712</v>
      </c>
      <c r="W16"/>
    </row>
    <row r="17" spans="2:23" s="13" customFormat="1">
      <c r="C17" s="88" t="s">
        <v>27</v>
      </c>
      <c r="D17" s="14"/>
      <c r="E17" s="18">
        <f>'Results vs Forecast'!E3</f>
        <v>9618721.0277500506</v>
      </c>
      <c r="F17" s="18">
        <f>'Results vs Forecast'!F3</f>
        <v>9443387.5979569275</v>
      </c>
      <c r="G17" s="15">
        <f>F17-E17</f>
        <v>-175333.42979312316</v>
      </c>
      <c r="H17" s="98">
        <f t="shared" si="0"/>
        <v>-1.8228351699491593E-2</v>
      </c>
      <c r="W17"/>
    </row>
    <row r="18" spans="2:23" s="13" customFormat="1">
      <c r="B18" s="107" t="s">
        <v>6</v>
      </c>
      <c r="C18"/>
      <c r="D18"/>
      <c r="E18"/>
      <c r="F18"/>
      <c r="H18" s="99"/>
      <c r="K18" s="10" t="s">
        <v>32</v>
      </c>
      <c r="W18"/>
    </row>
    <row r="19" spans="2:23" s="13" customFormat="1">
      <c r="B19" s="13" t="s">
        <v>9</v>
      </c>
      <c r="C19" s="128" t="str">
        <f>C5</f>
        <v>American Express Company</v>
      </c>
      <c r="D19" s="27" t="s">
        <v>10</v>
      </c>
      <c r="E19" s="16">
        <f>SUMIFS(Forecast!$K:$K,Forecast!$J:$J,$D19,Forecast!$B:$B,$D$5)</f>
        <v>0</v>
      </c>
      <c r="F19" s="16">
        <f>SUMIFS('MJE Client Pivot'!$H:$H,'MJE Client Pivot'!$F:$F,'Bridge Summary'!$C$19,'MJE Client Pivot'!$G:$G,'Bridge Summary'!$D19)</f>
        <v>0</v>
      </c>
      <c r="G19" s="16">
        <f t="shared" ref="G19:G27" si="6">F19-E19</f>
        <v>0</v>
      </c>
      <c r="H19" s="43">
        <f>IFERROR(G19/E19,0)</f>
        <v>0</v>
      </c>
      <c r="W19"/>
    </row>
    <row r="20" spans="2:23" s="13" customFormat="1">
      <c r="B20" s="13" t="s">
        <v>12</v>
      </c>
      <c r="C20" s="128"/>
      <c r="D20" s="27" t="s">
        <v>13</v>
      </c>
      <c r="E20" s="16">
        <f>SUMIFS(Forecast!$K:$K,Forecast!$J:$J,$D20,Forecast!$B:$B,$D$5)</f>
        <v>0</v>
      </c>
      <c r="F20" s="16">
        <f>SUMIFS('MJE Client Pivot'!$H:$H,'MJE Client Pivot'!$F:$F,'Bridge Summary'!$C$19,'MJE Client Pivot'!$G:$G,'Bridge Summary'!$D20)</f>
        <v>0</v>
      </c>
      <c r="G20" s="16">
        <f t="shared" si="6"/>
        <v>0</v>
      </c>
      <c r="H20" s="43">
        <f t="shared" ref="H20:H83" si="7">IFERROR(G20/E20,0)</f>
        <v>0</v>
      </c>
      <c r="W20"/>
    </row>
    <row r="21" spans="2:23" s="13" customFormat="1">
      <c r="B21" s="13" t="s">
        <v>15</v>
      </c>
      <c r="C21" s="128"/>
      <c r="D21" s="27" t="s">
        <v>15</v>
      </c>
      <c r="E21" s="16">
        <f>SUMIFS(Forecast!$K:$K,Forecast!$J:$J,$D21,Forecast!$B:$B,$D$5)</f>
        <v>0</v>
      </c>
      <c r="F21" s="16">
        <f>SUMIFS('MJE Client Pivot'!$H:$H,'MJE Client Pivot'!$F:$F,'Bridge Summary'!$C$19,'MJE Client Pivot'!$G:$G,'Bridge Summary'!$D21)</f>
        <v>0</v>
      </c>
      <c r="G21" s="16">
        <f t="shared" si="6"/>
        <v>0</v>
      </c>
      <c r="H21" s="43">
        <f t="shared" si="7"/>
        <v>0</v>
      </c>
      <c r="W21"/>
    </row>
    <row r="22" spans="2:23" s="13" customFormat="1">
      <c r="B22" s="13" t="s">
        <v>17</v>
      </c>
      <c r="C22" s="128"/>
      <c r="D22" s="27" t="s">
        <v>18</v>
      </c>
      <c r="E22" s="16">
        <f>SUMIFS(Forecast!$K:$K,Forecast!$J:$J,$D22,Forecast!$B:$B,$D$5)</f>
        <v>0</v>
      </c>
      <c r="F22" s="16">
        <f>SUMIFS('MJE Client Pivot'!$H:$H,'MJE Client Pivot'!$F:$F,'Bridge Summary'!$C$19,'MJE Client Pivot'!$G:$G,'Bridge Summary'!$D22)</f>
        <v>0</v>
      </c>
      <c r="G22" s="16">
        <f t="shared" si="6"/>
        <v>0</v>
      </c>
      <c r="H22" s="43">
        <f t="shared" si="7"/>
        <v>0</v>
      </c>
      <c r="W22"/>
    </row>
    <row r="23" spans="2:23" s="13" customFormat="1">
      <c r="B23" s="13" t="s">
        <v>20</v>
      </c>
      <c r="C23" s="128"/>
      <c r="D23" s="27" t="s">
        <v>20</v>
      </c>
      <c r="E23" s="16">
        <f>SUMIFS(Forecast!$K:$K,Forecast!$J:$J,$D23,Forecast!$B:$B,$D$5)</f>
        <v>1428441</v>
      </c>
      <c r="F23" s="16">
        <f>SUMIFS('MJE Client Pivot'!$H:$H,'MJE Client Pivot'!$F:$F,'Bridge Summary'!$C$19,'MJE Client Pivot'!$G:$G,'Bridge Summary'!$D23)</f>
        <v>1304447.8</v>
      </c>
      <c r="G23" s="16">
        <f t="shared" si="6"/>
        <v>-123993.19999999995</v>
      </c>
      <c r="H23" s="43">
        <f t="shared" si="7"/>
        <v>-8.6803165128976248E-2</v>
      </c>
      <c r="W23"/>
    </row>
    <row r="24" spans="2:23" s="13" customFormat="1">
      <c r="B24" s="13" t="s">
        <v>22</v>
      </c>
      <c r="C24" s="128"/>
      <c r="D24" s="27" t="s">
        <v>22</v>
      </c>
      <c r="E24" s="16">
        <f>SUMIFS(Forecast!$K:$K,Forecast!$J:$J,$D24,Forecast!$B:$B,$D$5)</f>
        <v>0</v>
      </c>
      <c r="F24" s="16">
        <f>SUMIFS('MJE Client Pivot'!$H:$H,'MJE Client Pivot'!$F:$F,'Bridge Summary'!$C$19,'MJE Client Pivot'!$G:$G,'Bridge Summary'!$D24)</f>
        <v>0</v>
      </c>
      <c r="G24" s="16">
        <f t="shared" si="6"/>
        <v>0</v>
      </c>
      <c r="H24" s="43">
        <f t="shared" si="7"/>
        <v>0</v>
      </c>
      <c r="W24"/>
    </row>
    <row r="25" spans="2:23" s="13" customFormat="1">
      <c r="B25" s="13" t="s">
        <v>24</v>
      </c>
      <c r="C25" s="128"/>
      <c r="D25" s="27" t="s">
        <v>24</v>
      </c>
      <c r="E25" s="16">
        <f>SUMIFS(Forecast!$K:$K,Forecast!$J:$J,$D25,Forecast!$B:$B,$D$5)</f>
        <v>0</v>
      </c>
      <c r="F25" s="16">
        <f>SUMIFS('MJE Client Pivot'!$H:$H,'MJE Client Pivot'!$F:$F,'Bridge Summary'!$C$19,'MJE Client Pivot'!$G:$G,'Bridge Summary'!$D25)</f>
        <v>0</v>
      </c>
      <c r="G25" s="16">
        <f t="shared" si="6"/>
        <v>0</v>
      </c>
      <c r="H25" s="43">
        <f t="shared" si="7"/>
        <v>0</v>
      </c>
      <c r="W25"/>
    </row>
    <row r="26" spans="2:23" s="13" customFormat="1">
      <c r="B26" s="13" t="s">
        <v>26</v>
      </c>
      <c r="C26" s="128"/>
      <c r="D26" s="27" t="s">
        <v>26</v>
      </c>
      <c r="E26" s="16">
        <f>SUMIFS(Forecast!$K:$K,Forecast!$J:$J,$D26,Forecast!$B:$B,$D$5)</f>
        <v>0</v>
      </c>
      <c r="F26" s="16">
        <f>SUMIFS('MJE Client Pivot'!$H:$H,'MJE Client Pivot'!$F:$F,'Bridge Summary'!$C$19,'MJE Client Pivot'!$G:$G,'Bridge Summary'!$D26)</f>
        <v>0</v>
      </c>
      <c r="G26" s="16">
        <f t="shared" si="6"/>
        <v>0</v>
      </c>
      <c r="H26" s="43">
        <f t="shared" si="7"/>
        <v>0</v>
      </c>
      <c r="W26"/>
    </row>
    <row r="27" spans="2:23" s="13" customFormat="1">
      <c r="B27" s="13" t="s">
        <v>28</v>
      </c>
      <c r="C27" s="128"/>
      <c r="D27" s="27" t="s">
        <v>28</v>
      </c>
      <c r="E27" s="16">
        <f>SUMIFS(Forecast!$K:$K,Forecast!$J:$J,$D27,Forecast!$B:$B,$D$5)</f>
        <v>0</v>
      </c>
      <c r="F27" s="16">
        <f>SUMIFS('MJE Client Pivot'!$H:$H,'MJE Client Pivot'!$F:$F,'Bridge Summary'!$C$19,'MJE Client Pivot'!$G:$G,'Bridge Summary'!$D27)</f>
        <v>0</v>
      </c>
      <c r="G27" s="16">
        <f t="shared" si="6"/>
        <v>0</v>
      </c>
      <c r="H27" s="43">
        <f t="shared" si="7"/>
        <v>0</v>
      </c>
      <c r="W27"/>
    </row>
    <row r="28" spans="2:23" s="13" customFormat="1">
      <c r="B28" s="13" t="s">
        <v>9</v>
      </c>
      <c r="C28" s="128" t="str">
        <f>C6</f>
        <v>Visa</v>
      </c>
      <c r="D28" s="27" t="s">
        <v>10</v>
      </c>
      <c r="E28" s="16">
        <f>SUMIFS(Forecast!$K:$K,Forecast!$J:$J,$D28,Forecast!$B:$B,$D$6)</f>
        <v>9206.27</v>
      </c>
      <c r="F28" s="16">
        <f>SUMIFS('MJE Client Pivot'!$H:$H,'MJE Client Pivot'!$F:$F,'Bridge Summary'!$C$28,'MJE Client Pivot'!$G:$G,'Bridge Summary'!$B28)</f>
        <v>6499.5</v>
      </c>
      <c r="G28" s="16">
        <f t="shared" ref="G28:G36" si="8">F28-E28</f>
        <v>-2706.7700000000004</v>
      </c>
      <c r="H28" s="43">
        <f t="shared" si="7"/>
        <v>-0.29401375367005317</v>
      </c>
      <c r="W28"/>
    </row>
    <row r="29" spans="2:23" s="13" customFormat="1">
      <c r="B29" s="13" t="s">
        <v>12</v>
      </c>
      <c r="C29" s="128"/>
      <c r="D29" s="27" t="s">
        <v>13</v>
      </c>
      <c r="E29" s="16">
        <f>SUMIFS(Forecast!$K:$K,Forecast!$J:$J,$D29,Forecast!$B:$B,$D$6)</f>
        <v>171658.28</v>
      </c>
      <c r="F29" s="16">
        <f>SUMIFS('MJE Client Pivot'!$H:$H,'MJE Client Pivot'!$F:$F,'Bridge Summary'!$C$28,'MJE Client Pivot'!$G:$G,'Bridge Summary'!$B29)</f>
        <v>165175.53786799149</v>
      </c>
      <c r="G29" s="16">
        <f t="shared" si="8"/>
        <v>-6482.7421320085123</v>
      </c>
      <c r="H29" s="43">
        <f t="shared" si="7"/>
        <v>-3.7765391404414123E-2</v>
      </c>
      <c r="W29"/>
    </row>
    <row r="30" spans="2:23" s="13" customFormat="1">
      <c r="B30" s="13" t="s">
        <v>15</v>
      </c>
      <c r="C30" s="128"/>
      <c r="D30" s="27" t="s">
        <v>15</v>
      </c>
      <c r="E30" s="16">
        <f>SUMIFS(Forecast!$K:$K,Forecast!$J:$J,$D30,Forecast!$B:$B,$D$6)</f>
        <v>0</v>
      </c>
      <c r="F30" s="16">
        <f>SUMIFS('MJE Client Pivot'!$H:$H,'MJE Client Pivot'!$F:$F,'Bridge Summary'!$C$28,'MJE Client Pivot'!$G:$G,'Bridge Summary'!$B30)</f>
        <v>0</v>
      </c>
      <c r="G30" s="16">
        <f t="shared" si="8"/>
        <v>0</v>
      </c>
      <c r="H30" s="43">
        <f t="shared" si="7"/>
        <v>0</v>
      </c>
      <c r="W30"/>
    </row>
    <row r="31" spans="2:23" s="13" customFormat="1">
      <c r="B31" s="13" t="s">
        <v>17</v>
      </c>
      <c r="C31" s="128"/>
      <c r="D31" s="27" t="s">
        <v>18</v>
      </c>
      <c r="E31" s="16">
        <f>SUMIFS(Forecast!$K:$K,Forecast!$J:$J,$D31,Forecast!$B:$B,$D$6)</f>
        <v>291548.44</v>
      </c>
      <c r="F31" s="16">
        <f>SUMIFS('MJE Client Pivot'!$H:$H,'MJE Client Pivot'!$F:$F,'Bridge Summary'!$C$28,'MJE Client Pivot'!$G:$G,'Bridge Summary'!$B31)</f>
        <v>206127.80000000002</v>
      </c>
      <c r="G31" s="16">
        <f t="shared" si="8"/>
        <v>-85420.639999999985</v>
      </c>
      <c r="H31" s="43">
        <f t="shared" si="7"/>
        <v>-0.29298952860114769</v>
      </c>
      <c r="W31"/>
    </row>
    <row r="32" spans="2:23" s="13" customFormat="1">
      <c r="B32" s="13" t="s">
        <v>20</v>
      </c>
      <c r="C32" s="128"/>
      <c r="D32" s="27" t="s">
        <v>20</v>
      </c>
      <c r="E32" s="16">
        <f>SUMIFS(Forecast!$K:$K,Forecast!$J:$J,$D32,Forecast!$B:$B,$D$6)</f>
        <v>690702</v>
      </c>
      <c r="F32" s="16">
        <f>SUMIFS('MJE Client Pivot'!$H:$H,'MJE Client Pivot'!$F:$F,'Bridge Summary'!$C$28,'MJE Client Pivot'!$G:$G,'Bridge Summary'!$B32)</f>
        <v>567343.11</v>
      </c>
      <c r="G32" s="16">
        <f t="shared" si="8"/>
        <v>-123358.89000000001</v>
      </c>
      <c r="H32" s="43">
        <f t="shared" si="7"/>
        <v>-0.17859929463068011</v>
      </c>
      <c r="W32"/>
    </row>
    <row r="33" spans="2:23" s="13" customFormat="1">
      <c r="B33" s="13" t="s">
        <v>22</v>
      </c>
      <c r="C33" s="128"/>
      <c r="D33" s="27" t="s">
        <v>22</v>
      </c>
      <c r="E33" s="16">
        <f>SUMIFS(Forecast!$K:$K,Forecast!$J:$J,$D33,Forecast!$B:$B,$D$6)</f>
        <v>0</v>
      </c>
      <c r="F33" s="16">
        <f>SUMIFS('MJE Client Pivot'!$H:$H,'MJE Client Pivot'!$F:$F,'Bridge Summary'!$C$28,'MJE Client Pivot'!$G:$G,'Bridge Summary'!$B33)</f>
        <v>0</v>
      </c>
      <c r="G33" s="16">
        <f t="shared" si="8"/>
        <v>0</v>
      </c>
      <c r="H33" s="43">
        <f t="shared" si="7"/>
        <v>0</v>
      </c>
      <c r="W33"/>
    </row>
    <row r="34" spans="2:23" s="13" customFormat="1">
      <c r="B34" s="13" t="s">
        <v>24</v>
      </c>
      <c r="C34" s="128"/>
      <c r="D34" s="27" t="s">
        <v>24</v>
      </c>
      <c r="E34" s="16">
        <f>SUMIFS(Forecast!$K:$K,Forecast!$J:$J,$D34,Forecast!$B:$B,$D$6)</f>
        <v>0</v>
      </c>
      <c r="F34" s="16">
        <f>SUMIFS('MJE Client Pivot'!$H:$H,'MJE Client Pivot'!$F:$F,'Bridge Summary'!$C$28,'MJE Client Pivot'!$G:$G,'Bridge Summary'!$B34)</f>
        <v>6923.58</v>
      </c>
      <c r="G34" s="16">
        <f t="shared" si="8"/>
        <v>6923.58</v>
      </c>
      <c r="H34" s="43">
        <f t="shared" si="7"/>
        <v>0</v>
      </c>
      <c r="W34"/>
    </row>
    <row r="35" spans="2:23" s="13" customFormat="1">
      <c r="B35" s="13" t="s">
        <v>26</v>
      </c>
      <c r="C35" s="128"/>
      <c r="D35" s="27" t="s">
        <v>26</v>
      </c>
      <c r="E35" s="16">
        <f>SUMIFS(Forecast!$K:$K,Forecast!$J:$J,$D35,Forecast!$B:$B,$D$6)</f>
        <v>21659.84</v>
      </c>
      <c r="F35" s="16">
        <f>SUMIFS('MJE Client Pivot'!$H:$H,'MJE Client Pivot'!$F:$F,'Bridge Summary'!$C$28,'MJE Client Pivot'!$G:$G,'Bridge Summary'!$B35)</f>
        <v>28055.170000000006</v>
      </c>
      <c r="G35" s="16">
        <f t="shared" si="8"/>
        <v>6395.3300000000054</v>
      </c>
      <c r="H35" s="43">
        <f t="shared" si="7"/>
        <v>0.29526210719931473</v>
      </c>
      <c r="W35"/>
    </row>
    <row r="36" spans="2:23" s="13" customFormat="1">
      <c r="B36" s="13" t="s">
        <v>28</v>
      </c>
      <c r="C36" s="128"/>
      <c r="D36" s="27" t="s">
        <v>28</v>
      </c>
      <c r="E36" s="16">
        <f>SUMIFS(Forecast!$K:$K,Forecast!$J:$J,$D36,Forecast!$B:$B,$D$6)</f>
        <v>0</v>
      </c>
      <c r="F36" s="16">
        <f>SUMIFS('MJE Client Pivot'!$H:$H,'MJE Client Pivot'!$F:$F,'Bridge Summary'!$C$28,'MJE Client Pivot'!$G:$G,'Bridge Summary'!$B36)</f>
        <v>0</v>
      </c>
      <c r="G36" s="16">
        <f t="shared" si="8"/>
        <v>0</v>
      </c>
      <c r="H36" s="43">
        <f t="shared" si="7"/>
        <v>0</v>
      </c>
      <c r="W36"/>
    </row>
    <row r="37" spans="2:23" s="13" customFormat="1">
      <c r="B37" s="13" t="s">
        <v>9</v>
      </c>
      <c r="C37" s="128" t="str">
        <f>C7</f>
        <v>citigroup</v>
      </c>
      <c r="D37" s="27" t="s">
        <v>10</v>
      </c>
      <c r="E37" s="16">
        <f>SUMIFS(Forecast!$K:$K,Forecast!$J:$J,$D37,Forecast!$B:$B,$D$7)</f>
        <v>0</v>
      </c>
      <c r="F37" s="16">
        <f>SUMIFS('MJE Client Pivot'!$H:$H,'MJE Client Pivot'!$F:$F,'Bridge Summary'!$C$37,'MJE Client Pivot'!$G:$G,'Bridge Summary'!$B37)</f>
        <v>0</v>
      </c>
      <c r="G37" s="16">
        <f t="shared" ref="G37:G45" si="9">F37-E37</f>
        <v>0</v>
      </c>
      <c r="H37" s="43">
        <f t="shared" si="7"/>
        <v>0</v>
      </c>
      <c r="W37"/>
    </row>
    <row r="38" spans="2:23" s="13" customFormat="1">
      <c r="B38" s="13" t="s">
        <v>12</v>
      </c>
      <c r="C38" s="128"/>
      <c r="D38" s="27" t="s">
        <v>13</v>
      </c>
      <c r="E38" s="16">
        <f>SUMIFS(Forecast!$K:$K,Forecast!$J:$J,$D38,Forecast!$B:$B,$D$7)</f>
        <v>0</v>
      </c>
      <c r="F38" s="16">
        <f>SUMIFS('MJE Client Pivot'!$H:$H,'MJE Client Pivot'!$F:$F,'Bridge Summary'!$C$37,'MJE Client Pivot'!$G:$G,'Bridge Summary'!$B38)</f>
        <v>0</v>
      </c>
      <c r="G38" s="16">
        <f t="shared" si="9"/>
        <v>0</v>
      </c>
      <c r="H38" s="43">
        <f t="shared" si="7"/>
        <v>0</v>
      </c>
      <c r="W38"/>
    </row>
    <row r="39" spans="2:23" s="13" customFormat="1">
      <c r="B39" s="13" t="s">
        <v>15</v>
      </c>
      <c r="C39" s="128"/>
      <c r="D39" s="27" t="s">
        <v>15</v>
      </c>
      <c r="E39" s="16">
        <f>SUMIFS(Forecast!$K:$K,Forecast!$J:$J,$D39,Forecast!$B:$B,$D$7)</f>
        <v>0</v>
      </c>
      <c r="F39" s="16">
        <f>SUMIFS('MJE Client Pivot'!$H:$H,'MJE Client Pivot'!$F:$F,'Bridge Summary'!$C$37,'MJE Client Pivot'!$G:$G,'Bridge Summary'!$B39)</f>
        <v>0</v>
      </c>
      <c r="G39" s="16">
        <f t="shared" si="9"/>
        <v>0</v>
      </c>
      <c r="H39" s="43">
        <f t="shared" si="7"/>
        <v>0</v>
      </c>
      <c r="W39"/>
    </row>
    <row r="40" spans="2:23" s="13" customFormat="1">
      <c r="B40" s="13" t="s">
        <v>17</v>
      </c>
      <c r="C40" s="128"/>
      <c r="D40" s="27" t="s">
        <v>18</v>
      </c>
      <c r="E40" s="16">
        <f>SUMIFS(Forecast!$K:$K,Forecast!$J:$J,$D40,Forecast!$B:$B,$D$7)</f>
        <v>0</v>
      </c>
      <c r="F40" s="16">
        <f>SUMIFS('MJE Client Pivot'!$H:$H,'MJE Client Pivot'!$F:$F,'Bridge Summary'!$C$37,'MJE Client Pivot'!$G:$G,'Bridge Summary'!$B40)</f>
        <v>0</v>
      </c>
      <c r="G40" s="16">
        <f t="shared" si="9"/>
        <v>0</v>
      </c>
      <c r="H40" s="43">
        <f t="shared" si="7"/>
        <v>0</v>
      </c>
      <c r="W40"/>
    </row>
    <row r="41" spans="2:23" s="13" customFormat="1">
      <c r="B41" s="13" t="s">
        <v>20</v>
      </c>
      <c r="C41" s="128"/>
      <c r="D41" s="27" t="s">
        <v>20</v>
      </c>
      <c r="E41" s="16">
        <f>SUMIFS(Forecast!$K:$K,Forecast!$J:$J,$D41,Forecast!$B:$B,$D$7)</f>
        <v>1009462</v>
      </c>
      <c r="F41" s="16">
        <f>SUMIFS('MJE Client Pivot'!$H:$H,'MJE Client Pivot'!$F:$F,'Bridge Summary'!$C$37,'MJE Client Pivot'!$G:$G,'Bridge Summary'!$B41)</f>
        <v>987823.85000000009</v>
      </c>
      <c r="G41" s="16">
        <f t="shared" si="9"/>
        <v>-21638.149999999907</v>
      </c>
      <c r="H41" s="43">
        <f t="shared" si="7"/>
        <v>-2.1435328917779873E-2</v>
      </c>
      <c r="W41"/>
    </row>
    <row r="42" spans="2:23" s="13" customFormat="1">
      <c r="B42" s="13" t="s">
        <v>22</v>
      </c>
      <c r="C42" s="128"/>
      <c r="D42" s="27" t="s">
        <v>22</v>
      </c>
      <c r="E42" s="16">
        <f>SUMIFS(Forecast!$K:$K,Forecast!$J:$J,$D42,Forecast!$B:$B,$D$7)</f>
        <v>0</v>
      </c>
      <c r="F42" s="16">
        <f>SUMIFS('MJE Client Pivot'!$H:$H,'MJE Client Pivot'!$F:$F,'Bridge Summary'!$C$37,'MJE Client Pivot'!$G:$G,'Bridge Summary'!$B42)</f>
        <v>0</v>
      </c>
      <c r="G42" s="16">
        <f t="shared" si="9"/>
        <v>0</v>
      </c>
      <c r="H42" s="43">
        <f t="shared" si="7"/>
        <v>0</v>
      </c>
      <c r="W42"/>
    </row>
    <row r="43" spans="2:23" s="13" customFormat="1">
      <c r="B43" s="13" t="s">
        <v>24</v>
      </c>
      <c r="C43" s="128"/>
      <c r="D43" s="27" t="s">
        <v>24</v>
      </c>
      <c r="E43" s="16">
        <f>SUMIFS(Forecast!$K:$K,Forecast!$J:$J,$D43,Forecast!$B:$B,$D$7)</f>
        <v>0</v>
      </c>
      <c r="F43" s="16">
        <f>SUMIFS('MJE Client Pivot'!$H:$H,'MJE Client Pivot'!$F:$F,'Bridge Summary'!$C$37,'MJE Client Pivot'!$G:$G,'Bridge Summary'!$B43)</f>
        <v>0</v>
      </c>
      <c r="G43" s="16">
        <f t="shared" si="9"/>
        <v>0</v>
      </c>
      <c r="H43" s="43">
        <f t="shared" si="7"/>
        <v>0</v>
      </c>
      <c r="W43"/>
    </row>
    <row r="44" spans="2:23" s="13" customFormat="1">
      <c r="B44" s="13" t="s">
        <v>26</v>
      </c>
      <c r="C44" s="128"/>
      <c r="D44" s="27" t="s">
        <v>26</v>
      </c>
      <c r="E44" s="16">
        <f>SUMIFS(Forecast!$K:$K,Forecast!$J:$J,$D44,Forecast!$B:$B,$D$7)</f>
        <v>0</v>
      </c>
      <c r="F44" s="16">
        <f>SUMIFS('MJE Client Pivot'!$H:$H,'MJE Client Pivot'!$F:$F,'Bridge Summary'!$C$37,'MJE Client Pivot'!$G:$G,'Bridge Summary'!$B44)</f>
        <v>0</v>
      </c>
      <c r="G44" s="16">
        <f t="shared" si="9"/>
        <v>0</v>
      </c>
      <c r="H44" s="43">
        <f t="shared" si="7"/>
        <v>0</v>
      </c>
      <c r="W44"/>
    </row>
    <row r="45" spans="2:23" s="13" customFormat="1">
      <c r="B45" s="13" t="s">
        <v>28</v>
      </c>
      <c r="C45" s="128"/>
      <c r="D45" s="27" t="s">
        <v>28</v>
      </c>
      <c r="E45" s="16">
        <f>SUMIFS(Forecast!$K:$K,Forecast!$J:$J,$D45,Forecast!$B:$B,$D$7)</f>
        <v>0</v>
      </c>
      <c r="F45" s="16">
        <f>SUMIFS('MJE Client Pivot'!$H:$H,'MJE Client Pivot'!$F:$F,'Bridge Summary'!$C$37,'MJE Client Pivot'!$G:$G,'Bridge Summary'!$B45)</f>
        <v>0</v>
      </c>
      <c r="G45" s="16">
        <f t="shared" si="9"/>
        <v>0</v>
      </c>
      <c r="H45" s="43">
        <f t="shared" si="7"/>
        <v>0</v>
      </c>
      <c r="W45"/>
    </row>
    <row r="46" spans="2:23" s="13" customFormat="1">
      <c r="B46" s="13" t="s">
        <v>9</v>
      </c>
      <c r="C46" s="128" t="str">
        <f>C8</f>
        <v>CVS Health</v>
      </c>
      <c r="D46" s="27" t="s">
        <v>10</v>
      </c>
      <c r="E46" s="16">
        <f>SUMIFS(Forecast!$K:$K,Forecast!$J:$J,$D46,Forecast!$B:$B,$D$8)</f>
        <v>159786</v>
      </c>
      <c r="F46" s="16">
        <f>SUMIFS('MJE Client Pivot'!$H:$H,'MJE Client Pivot'!$F:$F,'Bridge Summary'!$C$46,'MJE Client Pivot'!$G:$G,'Bridge Summary'!$B46)</f>
        <v>196320.99152318225</v>
      </c>
      <c r="G46" s="16">
        <f t="shared" ref="G46:G81" si="10">F46-E46</f>
        <v>36534.991523182252</v>
      </c>
      <c r="H46" s="43">
        <f t="shared" si="7"/>
        <v>0.22864951574720097</v>
      </c>
      <c r="W46"/>
    </row>
    <row r="47" spans="2:23" s="13" customFormat="1">
      <c r="B47" s="13" t="s">
        <v>12</v>
      </c>
      <c r="C47" s="128"/>
      <c r="D47" s="27" t="s">
        <v>13</v>
      </c>
      <c r="E47" s="16">
        <f>SUMIFS(Forecast!$K:$K,Forecast!$J:$J,$D47,Forecast!$B:$B,$D$8)</f>
        <v>81520</v>
      </c>
      <c r="F47" s="16">
        <f>SUMIFS('MJE Client Pivot'!$H:$H,'MJE Client Pivot'!$F:$F,'Bridge Summary'!$C$46,'MJE Client Pivot'!$G:$G,'Bridge Summary'!$B47)</f>
        <v>77815.998223326256</v>
      </c>
      <c r="G47" s="16">
        <f t="shared" si="10"/>
        <v>-3704.0017766737437</v>
      </c>
      <c r="H47" s="43">
        <f t="shared" si="7"/>
        <v>-4.5436724443986061E-2</v>
      </c>
      <c r="W47"/>
    </row>
    <row r="48" spans="2:23" s="13" customFormat="1">
      <c r="B48" s="13" t="s">
        <v>15</v>
      </c>
      <c r="C48" s="128"/>
      <c r="D48" s="27" t="s">
        <v>15</v>
      </c>
      <c r="E48" s="16">
        <f>SUMIFS(Forecast!$K:$K,Forecast!$J:$J,$D48,Forecast!$B:$B,$D$8)</f>
        <v>0</v>
      </c>
      <c r="F48" s="16">
        <f>SUMIFS('MJE Client Pivot'!$H:$H,'MJE Client Pivot'!$F:$F,'Bridge Summary'!$C$46,'MJE Client Pivot'!$G:$G,'Bridge Summary'!$B48)</f>
        <v>0</v>
      </c>
      <c r="G48" s="16">
        <f t="shared" si="10"/>
        <v>0</v>
      </c>
      <c r="H48" s="43">
        <f t="shared" si="7"/>
        <v>0</v>
      </c>
      <c r="W48"/>
    </row>
    <row r="49" spans="2:23" s="13" customFormat="1">
      <c r="B49" s="13" t="s">
        <v>17</v>
      </c>
      <c r="C49" s="128"/>
      <c r="D49" s="27" t="s">
        <v>18</v>
      </c>
      <c r="E49" s="16">
        <f>SUMIFS(Forecast!$K:$K,Forecast!$J:$J,$D49,Forecast!$B:$B,$D$8)</f>
        <v>214223</v>
      </c>
      <c r="F49" s="16">
        <f>SUMIFS('MJE Client Pivot'!$H:$H,'MJE Client Pivot'!$F:$F,'Bridge Summary'!$C$46,'MJE Client Pivot'!$G:$G,'Bridge Summary'!$B49)</f>
        <v>192497.9844059645</v>
      </c>
      <c r="G49" s="16">
        <f t="shared" si="10"/>
        <v>-21725.015594035503</v>
      </c>
      <c r="H49" s="43">
        <f t="shared" si="7"/>
        <v>-0.10141308633543318</v>
      </c>
      <c r="W49"/>
    </row>
    <row r="50" spans="2:23" s="13" customFormat="1">
      <c r="B50" s="13" t="s">
        <v>20</v>
      </c>
      <c r="C50" s="128"/>
      <c r="D50" s="27" t="s">
        <v>20</v>
      </c>
      <c r="E50" s="16">
        <f>SUMIFS(Forecast!$K:$K,Forecast!$J:$J,$D50,Forecast!$B:$B,$D$8)</f>
        <v>72601</v>
      </c>
      <c r="F50" s="16">
        <f>SUMIFS('MJE Client Pivot'!$H:$H,'MJE Client Pivot'!$F:$F,'Bridge Summary'!$C$46,'MJE Client Pivot'!$G:$G,'Bridge Summary'!$B50)</f>
        <v>74780</v>
      </c>
      <c r="G50" s="16">
        <f t="shared" si="10"/>
        <v>2179</v>
      </c>
      <c r="H50" s="43">
        <f t="shared" si="7"/>
        <v>3.0013360697511055E-2</v>
      </c>
      <c r="W50"/>
    </row>
    <row r="51" spans="2:23" s="13" customFormat="1">
      <c r="B51" s="13" t="s">
        <v>22</v>
      </c>
      <c r="C51" s="128"/>
      <c r="D51" s="27" t="s">
        <v>22</v>
      </c>
      <c r="E51" s="16">
        <f>SUMIFS(Forecast!$K:$K,Forecast!$J:$J,$D51,Forecast!$B:$B,$D$8)</f>
        <v>0</v>
      </c>
      <c r="F51" s="16">
        <f>SUMIFS('MJE Client Pivot'!$H:$H,'MJE Client Pivot'!$F:$F,'Bridge Summary'!$C$46,'MJE Client Pivot'!$G:$G,'Bridge Summary'!$B51)</f>
        <v>0</v>
      </c>
      <c r="G51" s="16">
        <f t="shared" si="10"/>
        <v>0</v>
      </c>
      <c r="H51" s="43">
        <f t="shared" si="7"/>
        <v>0</v>
      </c>
      <c r="W51"/>
    </row>
    <row r="52" spans="2:23" s="13" customFormat="1">
      <c r="B52" s="13" t="s">
        <v>24</v>
      </c>
      <c r="C52" s="128"/>
      <c r="D52" s="27" t="s">
        <v>24</v>
      </c>
      <c r="E52" s="16">
        <f>SUMIFS(Forecast!$K:$K,Forecast!$J:$J,$D52,Forecast!$B:$B,$D$8)</f>
        <v>127916</v>
      </c>
      <c r="F52" s="16">
        <f>SUMIFS('MJE Client Pivot'!$H:$H,'MJE Client Pivot'!$F:$F,'Bridge Summary'!$C$46,'MJE Client Pivot'!$G:$G,'Bridge Summary'!$B52)</f>
        <v>123358</v>
      </c>
      <c r="G52" s="16">
        <f t="shared" si="10"/>
        <v>-4558</v>
      </c>
      <c r="H52" s="43">
        <f t="shared" si="7"/>
        <v>-3.5632758998092498E-2</v>
      </c>
      <c r="W52"/>
    </row>
    <row r="53" spans="2:23" s="13" customFormat="1">
      <c r="B53" s="13" t="s">
        <v>26</v>
      </c>
      <c r="C53" s="128"/>
      <c r="D53" s="27" t="s">
        <v>26</v>
      </c>
      <c r="E53" s="16">
        <f>SUMIFS(Forecast!$K:$K,Forecast!$J:$J,$D53,Forecast!$B:$B,$D$8)</f>
        <v>47423</v>
      </c>
      <c r="F53" s="16">
        <f>SUMIFS('MJE Client Pivot'!$H:$H,'MJE Client Pivot'!$F:$F,'Bridge Summary'!$C$46,'MJE Client Pivot'!$G:$G,'Bridge Summary'!$B53)</f>
        <v>49022</v>
      </c>
      <c r="G53" s="16">
        <f t="shared" si="10"/>
        <v>1599</v>
      </c>
      <c r="H53" s="43">
        <f t="shared" si="7"/>
        <v>3.371781624949919E-2</v>
      </c>
      <c r="W53"/>
    </row>
    <row r="54" spans="2:23" s="13" customFormat="1">
      <c r="B54" s="13" t="s">
        <v>28</v>
      </c>
      <c r="C54" s="128"/>
      <c r="D54" s="27" t="s">
        <v>28</v>
      </c>
      <c r="E54" s="16">
        <f>SUMIFS(Forecast!$K:$K,Forecast!$J:$J,$D54,Forecast!$B:$B,$D$8)</f>
        <v>0</v>
      </c>
      <c r="F54" s="16">
        <f>SUMIFS('MJE Client Pivot'!$H:$H,'MJE Client Pivot'!$F:$F,'Bridge Summary'!$C$46,'MJE Client Pivot'!$G:$G,'Bridge Summary'!$B54)</f>
        <v>0</v>
      </c>
      <c r="G54" s="16">
        <f t="shared" si="10"/>
        <v>0</v>
      </c>
      <c r="H54" s="43">
        <f t="shared" si="7"/>
        <v>0</v>
      </c>
      <c r="W54"/>
    </row>
    <row r="55" spans="2:23" s="13" customFormat="1">
      <c r="B55" s="13" t="s">
        <v>9</v>
      </c>
      <c r="C55" s="128" t="str">
        <f>C9</f>
        <v>LinkedIn</v>
      </c>
      <c r="D55" s="27" t="s">
        <v>10</v>
      </c>
      <c r="E55" s="16">
        <f>SUMIFS(Forecast!$K:$K,Forecast!$J:$J,$D55,Forecast!$B:$B,$D$9)</f>
        <v>94572.954825280598</v>
      </c>
      <c r="F55" s="16">
        <f>SUMIFS('MJE Client Pivot'!$H:$H,'MJE Client Pivot'!$F:$F,'Bridge Summary'!$C$55,'MJE Client Pivot'!$G:$G,'Bridge Summary'!$B55)</f>
        <v>95831.486631266554</v>
      </c>
      <c r="G55" s="16">
        <f t="shared" si="10"/>
        <v>1258.5318059859565</v>
      </c>
      <c r="H55" s="43">
        <f t="shared" si="7"/>
        <v>1.3307523364486592E-2</v>
      </c>
      <c r="W55"/>
    </row>
    <row r="56" spans="2:23" s="13" customFormat="1">
      <c r="B56" s="13" t="s">
        <v>12</v>
      </c>
      <c r="C56" s="128"/>
      <c r="D56" s="27" t="s">
        <v>13</v>
      </c>
      <c r="E56" s="16">
        <f>SUMIFS(Forecast!$K:$K,Forecast!$J:$J,$D56,Forecast!$B:$B,$D$9)</f>
        <v>425616.60255136498</v>
      </c>
      <c r="F56" s="16">
        <f>SUMIFS('MJE Client Pivot'!$H:$H,'MJE Client Pivot'!$F:$F,'Bridge Summary'!$C$55,'MJE Client Pivot'!$G:$G,'Bridge Summary'!$B56)</f>
        <v>444370.95999999996</v>
      </c>
      <c r="G56" s="16">
        <f t="shared" si="10"/>
        <v>18754.357448634983</v>
      </c>
      <c r="H56" s="43">
        <f t="shared" si="7"/>
        <v>4.406397056931452E-2</v>
      </c>
      <c r="W56"/>
    </row>
    <row r="57" spans="2:23" s="13" customFormat="1">
      <c r="B57" s="13" t="s">
        <v>15</v>
      </c>
      <c r="C57" s="128"/>
      <c r="D57" s="27" t="s">
        <v>15</v>
      </c>
      <c r="E57" s="16">
        <f>SUMIFS(Forecast!$K:$K,Forecast!$J:$J,$D57,Forecast!$B:$B,$D$9)</f>
        <v>0</v>
      </c>
      <c r="F57" s="16">
        <f>SUMIFS('MJE Client Pivot'!$H:$H,'MJE Client Pivot'!$F:$F,'Bridge Summary'!$C$55,'MJE Client Pivot'!$G:$G,'Bridge Summary'!$B57)</f>
        <v>0</v>
      </c>
      <c r="G57" s="16">
        <f t="shared" si="10"/>
        <v>0</v>
      </c>
      <c r="H57" s="43">
        <f t="shared" si="7"/>
        <v>0</v>
      </c>
      <c r="W57"/>
    </row>
    <row r="58" spans="2:23" s="13" customFormat="1">
      <c r="B58" s="13" t="s">
        <v>17</v>
      </c>
      <c r="C58" s="128"/>
      <c r="D58" s="27" t="s">
        <v>18</v>
      </c>
      <c r="E58" s="16">
        <f>SUMIFS(Forecast!$K:$K,Forecast!$J:$J,$D58,Forecast!$B:$B,$D$9)</f>
        <v>73684.668082405798</v>
      </c>
      <c r="F58" s="16">
        <f>SUMIFS('MJE Client Pivot'!$H:$H,'MJE Client Pivot'!$F:$F,'Bridge Summary'!$C$55,'MJE Client Pivot'!$G:$G,'Bridge Summary'!$B58)</f>
        <v>74659.12</v>
      </c>
      <c r="G58" s="16">
        <f t="shared" si="10"/>
        <v>974.45191759419686</v>
      </c>
      <c r="H58" s="43">
        <f t="shared" si="7"/>
        <v>1.3224622475118044E-2</v>
      </c>
      <c r="W58"/>
    </row>
    <row r="59" spans="2:23" s="13" customFormat="1">
      <c r="B59" s="13" t="s">
        <v>20</v>
      </c>
      <c r="C59" s="128"/>
      <c r="D59" s="27" t="s">
        <v>20</v>
      </c>
      <c r="E59" s="16">
        <f>SUMIFS(Forecast!$K:$K,Forecast!$J:$J,$D59,Forecast!$B:$B,$D$9)</f>
        <v>41164</v>
      </c>
      <c r="F59" s="16">
        <f>SUMIFS('MJE Client Pivot'!$H:$H,'MJE Client Pivot'!$F:$F,'Bridge Summary'!$C$55,'MJE Client Pivot'!$G:$G,'Bridge Summary'!$B59)</f>
        <v>42427</v>
      </c>
      <c r="G59" s="16">
        <f t="shared" si="10"/>
        <v>1263</v>
      </c>
      <c r="H59" s="43">
        <f t="shared" si="7"/>
        <v>3.0682149450976581E-2</v>
      </c>
      <c r="W59"/>
    </row>
    <row r="60" spans="2:23" s="13" customFormat="1">
      <c r="B60" s="13" t="s">
        <v>22</v>
      </c>
      <c r="C60" s="128"/>
      <c r="D60" s="27" t="s">
        <v>22</v>
      </c>
      <c r="E60" s="16">
        <f>SUMIFS(Forecast!$K:$K,Forecast!$J:$J,$D60,Forecast!$B:$B,$D$9)</f>
        <v>0</v>
      </c>
      <c r="F60" s="16">
        <f>SUMIFS('MJE Client Pivot'!$H:$H,'MJE Client Pivot'!$F:$F,'Bridge Summary'!$C$55,'MJE Client Pivot'!$G:$G,'Bridge Summary'!$B60)</f>
        <v>0</v>
      </c>
      <c r="G60" s="16">
        <f t="shared" si="10"/>
        <v>0</v>
      </c>
      <c r="H60" s="43">
        <f t="shared" si="7"/>
        <v>0</v>
      </c>
      <c r="W60"/>
    </row>
    <row r="61" spans="2:23" s="13" customFormat="1">
      <c r="B61" s="13" t="s">
        <v>24</v>
      </c>
      <c r="C61" s="128"/>
      <c r="D61" s="27" t="s">
        <v>24</v>
      </c>
      <c r="E61" s="16">
        <f>SUMIFS(Forecast!$K:$K,Forecast!$J:$J,$D61,Forecast!$B:$B,$D$9)</f>
        <v>0</v>
      </c>
      <c r="F61" s="16">
        <f>SUMIFS('MJE Client Pivot'!$H:$H,'MJE Client Pivot'!$F:$F,'Bridge Summary'!$C$55,'MJE Client Pivot'!$G:$G,'Bridge Summary'!$B61)</f>
        <v>0</v>
      </c>
      <c r="G61" s="16">
        <f t="shared" si="10"/>
        <v>0</v>
      </c>
      <c r="H61" s="43">
        <f t="shared" si="7"/>
        <v>0</v>
      </c>
      <c r="W61"/>
    </row>
    <row r="62" spans="2:23" s="13" customFormat="1">
      <c r="B62" s="13" t="s">
        <v>26</v>
      </c>
      <c r="C62" s="128"/>
      <c r="D62" s="27" t="s">
        <v>26</v>
      </c>
      <c r="E62" s="16">
        <f>SUMIFS(Forecast!$K:$K,Forecast!$J:$J,$D62,Forecast!$B:$B,$D$9)</f>
        <v>6847.7745409485633</v>
      </c>
      <c r="F62" s="16">
        <f>SUMIFS('MJE Client Pivot'!$H:$H,'MJE Client Pivot'!$F:$F,'Bridge Summary'!$C$55,'MJE Client Pivot'!$G:$G,'Bridge Summary'!$B62)</f>
        <v>6860.48</v>
      </c>
      <c r="G62" s="16">
        <f t="shared" si="10"/>
        <v>12.705459051436264</v>
      </c>
      <c r="H62" s="43">
        <f t="shared" si="7"/>
        <v>1.8554143357757639E-3</v>
      </c>
      <c r="W62"/>
    </row>
    <row r="63" spans="2:23" s="13" customFormat="1">
      <c r="B63" s="13" t="s">
        <v>28</v>
      </c>
      <c r="C63" s="128"/>
      <c r="D63" s="27" t="s">
        <v>28</v>
      </c>
      <c r="E63" s="16">
        <f>SUMIFS(Forecast!$K:$K,Forecast!$J:$J,$D63,Forecast!$B:$B,$D$9)</f>
        <v>0</v>
      </c>
      <c r="F63" s="16">
        <f>SUMIFS('MJE Client Pivot'!$H:$H,'MJE Client Pivot'!$F:$F,'Bridge Summary'!$C$55,'MJE Client Pivot'!$G:$G,'Bridge Summary'!$B63)</f>
        <v>0</v>
      </c>
      <c r="G63" s="16">
        <f t="shared" si="10"/>
        <v>0</v>
      </c>
      <c r="H63" s="43">
        <f t="shared" si="7"/>
        <v>0</v>
      </c>
      <c r="W63"/>
    </row>
    <row r="64" spans="2:23" s="13" customFormat="1">
      <c r="B64" s="13" t="s">
        <v>9</v>
      </c>
      <c r="C64" s="128" t="str">
        <f>C10</f>
        <v>Hyatt</v>
      </c>
      <c r="D64" s="27" t="s">
        <v>10</v>
      </c>
      <c r="E64" s="16">
        <f>SUMIFS(Forecast!$K:$K,Forecast!$J:$J,$D64,Forecast!$B:$B,$D$10)</f>
        <v>136621.47147334932</v>
      </c>
      <c r="F64" s="16">
        <f>SUMIFS('MJE Client Pivot'!$H:$H,'MJE Client Pivot'!$F:$F,'Bridge Summary'!$C$64,'MJE Client Pivot'!$G:$G,'Bridge Summary'!$B64)</f>
        <v>146468.76</v>
      </c>
      <c r="G64" s="16">
        <f t="shared" si="10"/>
        <v>9847.2885266506928</v>
      </c>
      <c r="H64" s="43">
        <f t="shared" si="7"/>
        <v>7.2077166352081043E-2</v>
      </c>
      <c r="W64"/>
    </row>
    <row r="65" spans="2:23" s="13" customFormat="1">
      <c r="B65" s="13" t="s">
        <v>12</v>
      </c>
      <c r="C65" s="128"/>
      <c r="D65" s="27" t="s">
        <v>13</v>
      </c>
      <c r="E65" s="16">
        <f>SUMIFS(Forecast!$K:$K,Forecast!$J:$J,$D65,Forecast!$B:$B,$D$10)</f>
        <v>0</v>
      </c>
      <c r="F65" s="16">
        <f>SUMIFS('MJE Client Pivot'!$H:$H,'MJE Client Pivot'!$F:$F,'Bridge Summary'!$C$64,'MJE Client Pivot'!$G:$G,'Bridge Summary'!$B65)</f>
        <v>0</v>
      </c>
      <c r="G65" s="16">
        <f t="shared" si="10"/>
        <v>0</v>
      </c>
      <c r="H65" s="43">
        <f t="shared" si="7"/>
        <v>0</v>
      </c>
      <c r="W65"/>
    </row>
    <row r="66" spans="2:23" s="13" customFormat="1">
      <c r="B66" s="13" t="s">
        <v>15</v>
      </c>
      <c r="C66" s="128"/>
      <c r="D66" s="27" t="s">
        <v>15</v>
      </c>
      <c r="E66" s="16">
        <f>SUMIFS(Forecast!$K:$K,Forecast!$J:$J,$D66,Forecast!$B:$B,$D$10)</f>
        <v>0</v>
      </c>
      <c r="F66" s="16">
        <f>SUMIFS('MJE Client Pivot'!$H:$H,'MJE Client Pivot'!$F:$F,'Bridge Summary'!$C$64,'MJE Client Pivot'!$G:$G,'Bridge Summary'!$B66)</f>
        <v>0</v>
      </c>
      <c r="G66" s="16">
        <f t="shared" si="10"/>
        <v>0</v>
      </c>
      <c r="H66" s="43">
        <f t="shared" si="7"/>
        <v>0</v>
      </c>
      <c r="W66"/>
    </row>
    <row r="67" spans="2:23" s="13" customFormat="1">
      <c r="B67" s="13" t="s">
        <v>17</v>
      </c>
      <c r="C67" s="128"/>
      <c r="D67" s="27" t="s">
        <v>18</v>
      </c>
      <c r="E67" s="16">
        <f>SUMIFS(Forecast!$K:$K,Forecast!$J:$J,$D67,Forecast!$B:$B,$D$10)</f>
        <v>258576.68172863324</v>
      </c>
      <c r="F67" s="16">
        <f>SUMIFS('MJE Client Pivot'!$H:$H,'MJE Client Pivot'!$F:$F,'Bridge Summary'!$C$64,'MJE Client Pivot'!$G:$G,'Bridge Summary'!$B67)</f>
        <v>242453.02268844019</v>
      </c>
      <c r="G67" s="16">
        <f t="shared" si="10"/>
        <v>-16123.659040193044</v>
      </c>
      <c r="H67" s="43">
        <f t="shared" si="7"/>
        <v>-6.2355425602971554E-2</v>
      </c>
      <c r="W67"/>
    </row>
    <row r="68" spans="2:23" s="13" customFormat="1">
      <c r="B68" s="13" t="s">
        <v>20</v>
      </c>
      <c r="C68" s="128"/>
      <c r="D68" s="27" t="s">
        <v>20</v>
      </c>
      <c r="E68" s="16">
        <f>SUMIFS(Forecast!$K:$K,Forecast!$J:$J,$D68,Forecast!$B:$B,$D$10)</f>
        <v>0</v>
      </c>
      <c r="F68" s="16">
        <f>SUMIFS('MJE Client Pivot'!$H:$H,'MJE Client Pivot'!$F:$F,'Bridge Summary'!$C$64,'MJE Client Pivot'!$G:$G,'Bridge Summary'!$B68)</f>
        <v>0</v>
      </c>
      <c r="G68" s="16">
        <f t="shared" si="10"/>
        <v>0</v>
      </c>
      <c r="H68" s="43">
        <f t="shared" si="7"/>
        <v>0</v>
      </c>
      <c r="W68"/>
    </row>
    <row r="69" spans="2:23" s="13" customFormat="1">
      <c r="B69" s="13" t="s">
        <v>22</v>
      </c>
      <c r="C69" s="128"/>
      <c r="D69" s="27" t="s">
        <v>22</v>
      </c>
      <c r="E69" s="16">
        <f>SUMIFS(Forecast!$K:$K,Forecast!$J:$J,$D69,Forecast!$B:$B,$D$10)</f>
        <v>0</v>
      </c>
      <c r="F69" s="16">
        <f>SUMIFS('MJE Client Pivot'!$H:$H,'MJE Client Pivot'!$F:$F,'Bridge Summary'!$C$64,'MJE Client Pivot'!$G:$G,'Bridge Summary'!$B69)</f>
        <v>0</v>
      </c>
      <c r="G69" s="16">
        <f t="shared" si="10"/>
        <v>0</v>
      </c>
      <c r="H69" s="43">
        <f t="shared" si="7"/>
        <v>0</v>
      </c>
      <c r="W69"/>
    </row>
    <row r="70" spans="2:23" s="13" customFormat="1">
      <c r="B70" s="13" t="s">
        <v>24</v>
      </c>
      <c r="C70" s="128"/>
      <c r="D70" s="27" t="s">
        <v>24</v>
      </c>
      <c r="E70" s="16">
        <f>SUMIFS(Forecast!$K:$K,Forecast!$J:$J,$D70,Forecast!$B:$B,$D$10)</f>
        <v>16932.91</v>
      </c>
      <c r="F70" s="16">
        <f>SUMIFS('MJE Client Pivot'!$H:$H,'MJE Client Pivot'!$F:$F,'Bridge Summary'!$C$64,'MJE Client Pivot'!$G:$G,'Bridge Summary'!$B70)</f>
        <v>10822.51</v>
      </c>
      <c r="G70" s="16">
        <f t="shared" si="10"/>
        <v>-6110.4</v>
      </c>
      <c r="H70" s="43">
        <f t="shared" si="7"/>
        <v>-0.36085941518616704</v>
      </c>
      <c r="W70"/>
    </row>
    <row r="71" spans="2:23" s="13" customFormat="1">
      <c r="B71" s="13" t="s">
        <v>26</v>
      </c>
      <c r="C71" s="128"/>
      <c r="D71" s="27" t="s">
        <v>26</v>
      </c>
      <c r="E71" s="16">
        <f>SUMIFS(Forecast!$K:$K,Forecast!$J:$J,$D71,Forecast!$B:$B,$D$10)</f>
        <v>0</v>
      </c>
      <c r="F71" s="16">
        <f>SUMIFS('MJE Client Pivot'!$H:$H,'MJE Client Pivot'!$F:$F,'Bridge Summary'!$C$64,'MJE Client Pivot'!$G:$G,'Bridge Summary'!$B71)</f>
        <v>-97</v>
      </c>
      <c r="G71" s="16">
        <f t="shared" si="10"/>
        <v>-97</v>
      </c>
      <c r="H71" s="43">
        <f t="shared" si="7"/>
        <v>0</v>
      </c>
      <c r="W71"/>
    </row>
    <row r="72" spans="2:23" s="13" customFormat="1">
      <c r="B72" s="13" t="s">
        <v>28</v>
      </c>
      <c r="C72" s="128"/>
      <c r="D72" s="27" t="s">
        <v>28</v>
      </c>
      <c r="E72" s="16">
        <f>SUMIFS(Forecast!$K:$K,Forecast!$J:$J,$D72,Forecast!$B:$B,$D$10)</f>
        <v>67228.809298017441</v>
      </c>
      <c r="F72" s="16">
        <f>SUMIFS('MJE Client Pivot'!$H:$H,'MJE Client Pivot'!$F:$F,'Bridge Summary'!$C$64,'MJE Client Pivot'!$G:$G,'Bridge Summary'!$B72)</f>
        <v>65913.600000000006</v>
      </c>
      <c r="G72" s="16">
        <f t="shared" si="10"/>
        <v>-1315.2092980174348</v>
      </c>
      <c r="H72" s="43">
        <f t="shared" si="7"/>
        <v>-1.9563180007952631E-2</v>
      </c>
      <c r="W72"/>
    </row>
    <row r="73" spans="2:23" s="13" customFormat="1">
      <c r="B73" s="13" t="s">
        <v>9</v>
      </c>
      <c r="C73" s="128" t="str">
        <f>C11</f>
        <v>Walmart</v>
      </c>
      <c r="D73" s="27" t="s">
        <v>10</v>
      </c>
      <c r="E73" s="16">
        <f>SUMIFS(Forecast!$K:$K,Forecast!$J:$J,$D73,Forecast!$B:$B,$D$11)</f>
        <v>285182.14315531007</v>
      </c>
      <c r="F73" s="16">
        <f>SUMIFS('MJE Client Pivot'!$H:$H,'MJE Client Pivot'!$F:$F,'Bridge Summary'!$C$73,'MJE Client Pivot'!$G:$G,'Bridge Summary'!$B73)</f>
        <v>226600.83822332625</v>
      </c>
      <c r="G73" s="16">
        <f t="shared" si="10"/>
        <v>-58581.304931983817</v>
      </c>
      <c r="H73" s="43">
        <f t="shared" si="7"/>
        <v>-0.2054171565015572</v>
      </c>
      <c r="W73"/>
    </row>
    <row r="74" spans="2:23" s="13" customFormat="1">
      <c r="B74" s="13" t="s">
        <v>12</v>
      </c>
      <c r="C74" s="128"/>
      <c r="D74" s="27" t="s">
        <v>13</v>
      </c>
      <c r="E74" s="16">
        <f>SUMIFS(Forecast!$K:$K,Forecast!$J:$J,$D74,Forecast!$B:$B,$D$11)</f>
        <v>0</v>
      </c>
      <c r="F74" s="16">
        <f>SUMIFS('MJE Client Pivot'!$H:$H,'MJE Client Pivot'!$F:$F,'Bridge Summary'!$C$73,'MJE Client Pivot'!$G:$G,'Bridge Summary'!$B74)</f>
        <v>0</v>
      </c>
      <c r="G74" s="16">
        <f t="shared" si="10"/>
        <v>0</v>
      </c>
      <c r="H74" s="43">
        <f t="shared" si="7"/>
        <v>0</v>
      </c>
      <c r="W74"/>
    </row>
    <row r="75" spans="2:23" s="13" customFormat="1">
      <c r="B75" s="13" t="s">
        <v>15</v>
      </c>
      <c r="C75" s="128"/>
      <c r="D75" s="27" t="s">
        <v>15</v>
      </c>
      <c r="E75" s="16">
        <f>SUMIFS(Forecast!$K:$K,Forecast!$J:$J,$D75,Forecast!$B:$B,$D$11)</f>
        <v>0</v>
      </c>
      <c r="F75" s="16">
        <f>SUMIFS('MJE Client Pivot'!$H:$H,'MJE Client Pivot'!$F:$F,'Bridge Summary'!$C$73,'MJE Client Pivot'!$G:$G,'Bridge Summary'!$B75)</f>
        <v>0</v>
      </c>
      <c r="G75" s="16">
        <f t="shared" si="10"/>
        <v>0</v>
      </c>
      <c r="H75" s="43">
        <f t="shared" si="7"/>
        <v>0</v>
      </c>
      <c r="W75"/>
    </row>
    <row r="76" spans="2:23" s="13" customFormat="1">
      <c r="B76" s="13" t="s">
        <v>17</v>
      </c>
      <c r="C76" s="128"/>
      <c r="D76" s="27" t="s">
        <v>18</v>
      </c>
      <c r="E76" s="16">
        <f>SUMIFS(Forecast!$K:$K,Forecast!$J:$J,$D76,Forecast!$B:$B,$D$11)</f>
        <v>0</v>
      </c>
      <c r="F76" s="16">
        <f>SUMIFS('MJE Client Pivot'!$H:$H,'MJE Client Pivot'!$F:$F,'Bridge Summary'!$C$73,'MJE Client Pivot'!$G:$G,'Bridge Summary'!$B76)</f>
        <v>0</v>
      </c>
      <c r="G76" s="16">
        <f t="shared" si="10"/>
        <v>0</v>
      </c>
      <c r="H76" s="43">
        <f t="shared" si="7"/>
        <v>0</v>
      </c>
    </row>
    <row r="77" spans="2:23" s="13" customFormat="1">
      <c r="B77" s="13" t="s">
        <v>20</v>
      </c>
      <c r="C77" s="128"/>
      <c r="D77" s="27" t="s">
        <v>20</v>
      </c>
      <c r="E77" s="16">
        <f>SUMIFS(Forecast!$K:$K,Forecast!$J:$J,$D77,Forecast!$B:$B,$D$11)</f>
        <v>55902</v>
      </c>
      <c r="F77" s="16">
        <f>SUMIFS('MJE Client Pivot'!$H:$H,'MJE Client Pivot'!$F:$F,'Bridge Summary'!$C$73,'MJE Client Pivot'!$G:$G,'Bridge Summary'!$B77)</f>
        <v>57200</v>
      </c>
      <c r="G77" s="16">
        <f t="shared" si="10"/>
        <v>1298</v>
      </c>
      <c r="H77" s="43">
        <f t="shared" si="7"/>
        <v>2.3219205037386857E-2</v>
      </c>
    </row>
    <row r="78" spans="2:23" s="13" customFormat="1">
      <c r="B78" s="13" t="s">
        <v>22</v>
      </c>
      <c r="C78" s="128"/>
      <c r="D78" s="27" t="s">
        <v>22</v>
      </c>
      <c r="E78" s="16">
        <f>SUMIFS(Forecast!$K:$K,Forecast!$J:$J,$D78,Forecast!$B:$B,$D$11)</f>
        <v>0</v>
      </c>
      <c r="F78" s="16">
        <f>SUMIFS('MJE Client Pivot'!$H:$H,'MJE Client Pivot'!$F:$F,'Bridge Summary'!$C$73,'MJE Client Pivot'!$G:$G,'Bridge Summary'!$B78)</f>
        <v>0</v>
      </c>
      <c r="G78" s="16">
        <f t="shared" si="10"/>
        <v>0</v>
      </c>
      <c r="H78" s="43">
        <f t="shared" si="7"/>
        <v>0</v>
      </c>
    </row>
    <row r="79" spans="2:23" s="13" customFormat="1">
      <c r="B79" s="13" t="s">
        <v>24</v>
      </c>
      <c r="C79" s="128"/>
      <c r="D79" s="27" t="s">
        <v>24</v>
      </c>
      <c r="E79" s="16">
        <f>SUMIFS(Forecast!$K:$K,Forecast!$J:$J,$D79,Forecast!$B:$B,$D$11)</f>
        <v>62811.048833480098</v>
      </c>
      <c r="F79" s="16">
        <f>SUMIFS('MJE Client Pivot'!$H:$H,'MJE Client Pivot'!$F:$F,'Bridge Summary'!$C$73,'MJE Client Pivot'!$G:$G,'Bridge Summary'!$B79)</f>
        <v>58200.37</v>
      </c>
      <c r="G79" s="16">
        <f t="shared" si="10"/>
        <v>-4610.6788334800949</v>
      </c>
      <c r="H79" s="43">
        <f t="shared" si="7"/>
        <v>-7.3405538024107472E-2</v>
      </c>
    </row>
    <row r="80" spans="2:23" s="13" customFormat="1">
      <c r="B80" s="13" t="s">
        <v>26</v>
      </c>
      <c r="C80" s="128"/>
      <c r="D80" s="27" t="s">
        <v>26</v>
      </c>
      <c r="E80" s="16">
        <f>SUMIFS(Forecast!$K:$K,Forecast!$J:$J,$D80,Forecast!$B:$B,$D$11)</f>
        <v>3937.0922969240241</v>
      </c>
      <c r="F80" s="16">
        <f>SUMIFS('MJE Client Pivot'!$H:$H,'MJE Client Pivot'!$F:$F,'Bridge Summary'!$C$73,'MJE Client Pivot'!$G:$G,'Bridge Summary'!$B80)</f>
        <v>4065.0499999999997</v>
      </c>
      <c r="G80" s="16">
        <f t="shared" si="10"/>
        <v>127.95770307597559</v>
      </c>
      <c r="H80" s="43">
        <f t="shared" si="7"/>
        <v>3.2500559658188995E-2</v>
      </c>
    </row>
    <row r="81" spans="2:8" s="13" customFormat="1">
      <c r="B81" s="13" t="s">
        <v>28</v>
      </c>
      <c r="C81" s="128"/>
      <c r="D81" s="27" t="s">
        <v>28</v>
      </c>
      <c r="E81" s="16">
        <f>SUMIFS(Forecast!$K:$K,Forecast!$J:$J,$D81,Forecast!$B:$B,$D$11)</f>
        <v>0</v>
      </c>
      <c r="F81" s="16">
        <f>SUMIFS('MJE Client Pivot'!$H:$H,'MJE Client Pivot'!$F:$F,'Bridge Summary'!$C$73,'MJE Client Pivot'!$G:$G,'Bridge Summary'!$B81)</f>
        <v>0</v>
      </c>
      <c r="G81" s="16">
        <f t="shared" si="10"/>
        <v>0</v>
      </c>
      <c r="H81" s="43">
        <f t="shared" si="7"/>
        <v>0</v>
      </c>
    </row>
    <row r="82" spans="2:8" s="13" customFormat="1">
      <c r="B82" s="13" t="s">
        <v>9</v>
      </c>
      <c r="C82" s="128" t="str">
        <f>C12</f>
        <v>Franklin Templeton</v>
      </c>
      <c r="D82" s="27" t="s">
        <v>10</v>
      </c>
      <c r="E82" s="16">
        <f>SUMIFS(Forecast!$K:$K,Forecast!$J:$J,$D82,Forecast!$B:$B,$D$12)</f>
        <v>173900.85545893721</v>
      </c>
      <c r="F82" s="16">
        <f>SUMIFS('MJE Client Pivot'!$H:$H,'MJE Client Pivot'!$F:$F,'Bridge Summary'!$C$82,'MJE Client Pivot'!$G:$G,'Bridge Summary'!$B82)</f>
        <v>175830.38319424479</v>
      </c>
      <c r="G82" s="16">
        <f t="shared" ref="G82:G90" si="11">F82-E82</f>
        <v>1929.5277353075799</v>
      </c>
      <c r="H82" s="43">
        <f t="shared" si="7"/>
        <v>1.1095562067336666E-2</v>
      </c>
    </row>
    <row r="83" spans="2:8" s="13" customFormat="1">
      <c r="B83" s="13" t="s">
        <v>12</v>
      </c>
      <c r="C83" s="128"/>
      <c r="D83" s="27" t="s">
        <v>13</v>
      </c>
      <c r="E83" s="16">
        <f>SUMIFS(Forecast!$K:$K,Forecast!$J:$J,$D83,Forecast!$B:$B,$D$12)</f>
        <v>0</v>
      </c>
      <c r="F83" s="16">
        <f>SUMIFS('MJE Client Pivot'!$H:$H,'MJE Client Pivot'!$F:$F,'Bridge Summary'!$C$82,'MJE Client Pivot'!$G:$G,'Bridge Summary'!$B83)</f>
        <v>0</v>
      </c>
      <c r="G83" s="16">
        <f t="shared" si="11"/>
        <v>0</v>
      </c>
      <c r="H83" s="43">
        <f t="shared" si="7"/>
        <v>0</v>
      </c>
    </row>
    <row r="84" spans="2:8" s="13" customFormat="1">
      <c r="B84" s="13" t="s">
        <v>15</v>
      </c>
      <c r="C84" s="128"/>
      <c r="D84" s="27" t="s">
        <v>15</v>
      </c>
      <c r="E84" s="16">
        <f>SUMIFS(Forecast!$K:$K,Forecast!$J:$J,$D84,Forecast!$B:$B,$D$12)</f>
        <v>0</v>
      </c>
      <c r="F84" s="16">
        <f>SUMIFS('MJE Client Pivot'!$H:$H,'MJE Client Pivot'!$F:$F,'Bridge Summary'!$C$82,'MJE Client Pivot'!$G:$G,'Bridge Summary'!$B84)</f>
        <v>0</v>
      </c>
      <c r="G84" s="16">
        <f t="shared" si="11"/>
        <v>0</v>
      </c>
      <c r="H84" s="43">
        <f t="shared" ref="H84:H108" si="12">IFERROR(G84/E84,0)</f>
        <v>0</v>
      </c>
    </row>
    <row r="85" spans="2:8" s="13" customFormat="1">
      <c r="B85" s="13" t="s">
        <v>17</v>
      </c>
      <c r="C85" s="128"/>
      <c r="D85" s="27" t="s">
        <v>18</v>
      </c>
      <c r="E85" s="16">
        <f>SUMIFS(Forecast!$K:$K,Forecast!$J:$J,$D85,Forecast!$B:$B,$D$12)</f>
        <v>224050.25454106281</v>
      </c>
      <c r="F85" s="16">
        <f>SUMIFS('MJE Client Pivot'!$H:$H,'MJE Client Pivot'!$F:$F,'Bridge Summary'!$C$82,'MJE Client Pivot'!$G:$G,'Bridge Summary'!$B85)</f>
        <v>212935.51451004524</v>
      </c>
      <c r="G85" s="16">
        <f t="shared" si="11"/>
        <v>-11114.740031017573</v>
      </c>
      <c r="H85" s="43">
        <f t="shared" si="12"/>
        <v>-4.9608245497353445E-2</v>
      </c>
    </row>
    <row r="86" spans="2:8" s="13" customFormat="1">
      <c r="B86" s="13" t="s">
        <v>20</v>
      </c>
      <c r="C86" s="128"/>
      <c r="D86" s="27" t="s">
        <v>20</v>
      </c>
      <c r="E86" s="16">
        <f>SUMIFS(Forecast!$K:$K,Forecast!$J:$J,$D86,Forecast!$B:$B,$D$12)</f>
        <v>0</v>
      </c>
      <c r="F86" s="16">
        <f>SUMIFS('MJE Client Pivot'!$H:$H,'MJE Client Pivot'!$F:$F,'Bridge Summary'!$C$82,'MJE Client Pivot'!$G:$G,'Bridge Summary'!$B86)</f>
        <v>0</v>
      </c>
      <c r="G86" s="16">
        <f t="shared" si="11"/>
        <v>0</v>
      </c>
      <c r="H86" s="43">
        <f t="shared" si="12"/>
        <v>0</v>
      </c>
    </row>
    <row r="87" spans="2:8" s="13" customFormat="1">
      <c r="B87" s="13" t="s">
        <v>22</v>
      </c>
      <c r="C87" s="128"/>
      <c r="D87" s="27" t="s">
        <v>22</v>
      </c>
      <c r="E87" s="16">
        <f>SUMIFS(Forecast!$K:$K,Forecast!$J:$J,$D87,Forecast!$B:$B,$D$12)</f>
        <v>0</v>
      </c>
      <c r="F87" s="16">
        <f>SUMIFS('MJE Client Pivot'!$H:$H,'MJE Client Pivot'!$F:$F,'Bridge Summary'!$C$82,'MJE Client Pivot'!$G:$G,'Bridge Summary'!$B87)</f>
        <v>0</v>
      </c>
      <c r="G87" s="16">
        <f t="shared" si="11"/>
        <v>0</v>
      </c>
      <c r="H87" s="43">
        <f t="shared" si="12"/>
        <v>0</v>
      </c>
    </row>
    <row r="88" spans="2:8" s="13" customFormat="1">
      <c r="B88" s="13" t="s">
        <v>24</v>
      </c>
      <c r="C88" s="128"/>
      <c r="D88" s="27" t="s">
        <v>24</v>
      </c>
      <c r="E88" s="16">
        <f>SUMIFS(Forecast!$K:$K,Forecast!$J:$J,$D88,Forecast!$B:$B,$D$12)</f>
        <v>0</v>
      </c>
      <c r="F88" s="16">
        <f>SUMIFS('MJE Client Pivot'!$H:$H,'MJE Client Pivot'!$F:$F,'Bridge Summary'!$C$82,'MJE Client Pivot'!$G:$G,'Bridge Summary'!$B88)</f>
        <v>0</v>
      </c>
      <c r="G88" s="16">
        <f t="shared" si="11"/>
        <v>0</v>
      </c>
      <c r="H88" s="43">
        <f t="shared" si="12"/>
        <v>0</v>
      </c>
    </row>
    <row r="89" spans="2:8" s="13" customFormat="1">
      <c r="B89" s="13" t="s">
        <v>26</v>
      </c>
      <c r="C89" s="128"/>
      <c r="D89" s="27" t="s">
        <v>26</v>
      </c>
      <c r="E89" s="16">
        <f>SUMIFS(Forecast!$K:$K,Forecast!$J:$J,$D89,Forecast!$B:$B,$D$12)</f>
        <v>0</v>
      </c>
      <c r="F89" s="16">
        <f>SUMIFS('MJE Client Pivot'!$H:$H,'MJE Client Pivot'!$F:$F,'Bridge Summary'!$C$82,'MJE Client Pivot'!$G:$G,'Bridge Summary'!$B89)</f>
        <v>0</v>
      </c>
      <c r="G89" s="16">
        <f t="shared" si="11"/>
        <v>0</v>
      </c>
      <c r="H89" s="43">
        <f t="shared" si="12"/>
        <v>0</v>
      </c>
    </row>
    <row r="90" spans="2:8" s="13" customFormat="1">
      <c r="B90" s="13" t="s">
        <v>28</v>
      </c>
      <c r="C90" s="128"/>
      <c r="D90" s="27" t="s">
        <v>28</v>
      </c>
      <c r="E90" s="16">
        <f>SUMIFS(Forecast!$K:$K,Forecast!$J:$J,$D90,Forecast!$B:$B,$D$12)</f>
        <v>0</v>
      </c>
      <c r="F90" s="16">
        <f>SUMIFS('MJE Client Pivot'!$H:$H,'MJE Client Pivot'!$F:$F,'Bridge Summary'!$C$82,'MJE Client Pivot'!$G:$G,'Bridge Summary'!$B90)</f>
        <v>0</v>
      </c>
      <c r="G90" s="16">
        <f t="shared" si="11"/>
        <v>0</v>
      </c>
      <c r="H90" s="43">
        <f t="shared" si="12"/>
        <v>0</v>
      </c>
    </row>
    <row r="91" spans="2:8" s="13" customFormat="1">
      <c r="B91" s="13" t="s">
        <v>9</v>
      </c>
      <c r="C91" s="128" t="str">
        <f>C13</f>
        <v>MasterCard</v>
      </c>
      <c r="D91" s="27" t="s">
        <v>10</v>
      </c>
      <c r="E91" s="16">
        <f>SUMIFS(Forecast!$K:$K,Forecast!$J:$J,$D91,Forecast!$B:$B,$D$13)</f>
        <v>61032.333973098801</v>
      </c>
      <c r="F91" s="16">
        <f>SUMIFS('MJE Client Pivot'!$H:$H,'MJE Client Pivot'!$F:$F,'Bridge Summary'!$C$91,'MJE Client Pivot'!$G:$G,'Bridge Summary'!$B91)</f>
        <v>6420.5282233262533</v>
      </c>
      <c r="G91" s="16">
        <f t="shared" ref="G91:G99" si="13">F91-E91</f>
        <v>-54611.805749772546</v>
      </c>
      <c r="H91" s="43">
        <f t="shared" si="12"/>
        <v>-0.89480120117712969</v>
      </c>
    </row>
    <row r="92" spans="2:8" s="13" customFormat="1">
      <c r="B92" s="13" t="s">
        <v>12</v>
      </c>
      <c r="C92" s="128"/>
      <c r="D92" s="27" t="s">
        <v>13</v>
      </c>
      <c r="E92" s="16">
        <f>SUMIFS(Forecast!$K:$K,Forecast!$J:$J,$D92,Forecast!$B:$B,$D$13)</f>
        <v>32674.238618727366</v>
      </c>
      <c r="F92" s="16">
        <f>SUMIFS('MJE Client Pivot'!$H:$H,'MJE Client Pivot'!$F:$F,'Bridge Summary'!$C$91,'MJE Client Pivot'!$G:$G,'Bridge Summary'!$B92)</f>
        <v>24545.427395333965</v>
      </c>
      <c r="G92" s="16">
        <f t="shared" si="13"/>
        <v>-8128.8112233934007</v>
      </c>
      <c r="H92" s="43">
        <f t="shared" si="12"/>
        <v>-0.24878349326659877</v>
      </c>
    </row>
    <row r="93" spans="2:8" s="13" customFormat="1">
      <c r="B93" s="13" t="s">
        <v>15</v>
      </c>
      <c r="C93" s="128"/>
      <c r="D93" s="27" t="s">
        <v>15</v>
      </c>
      <c r="E93" s="16">
        <f>SUMIFS(Forecast!$K:$K,Forecast!$J:$J,$D93,Forecast!$B:$B,$D$13)</f>
        <v>0</v>
      </c>
      <c r="F93" s="16">
        <f>SUMIFS('MJE Client Pivot'!$H:$H,'MJE Client Pivot'!$F:$F,'Bridge Summary'!$C$91,'MJE Client Pivot'!$G:$G,'Bridge Summary'!$B93)</f>
        <v>0</v>
      </c>
      <c r="G93" s="16">
        <f t="shared" si="13"/>
        <v>0</v>
      </c>
      <c r="H93" s="43">
        <f t="shared" si="12"/>
        <v>0</v>
      </c>
    </row>
    <row r="94" spans="2:8" s="13" customFormat="1">
      <c r="B94" s="13" t="s">
        <v>17</v>
      </c>
      <c r="C94" s="128"/>
      <c r="D94" s="27" t="s">
        <v>18</v>
      </c>
      <c r="E94" s="16">
        <f>SUMIFS(Forecast!$K:$K,Forecast!$J:$J,$D94,Forecast!$B:$B,$D$13)</f>
        <v>89692.677408173826</v>
      </c>
      <c r="F94" s="16">
        <f>SUMIFS('MJE Client Pivot'!$H:$H,'MJE Client Pivot'!$F:$F,'Bridge Summary'!$C$91,'MJE Client Pivot'!$G:$G,'Bridge Summary'!$B94)</f>
        <v>41459.298906209093</v>
      </c>
      <c r="G94" s="16">
        <f t="shared" si="13"/>
        <v>-48233.378501964733</v>
      </c>
      <c r="H94" s="43">
        <f t="shared" si="12"/>
        <v>-0.53776272373344447</v>
      </c>
    </row>
    <row r="95" spans="2:8" s="13" customFormat="1">
      <c r="B95" s="13" t="s">
        <v>20</v>
      </c>
      <c r="C95" s="128"/>
      <c r="D95" s="27" t="s">
        <v>20</v>
      </c>
      <c r="E95" s="16">
        <f>SUMIFS(Forecast!$K:$K,Forecast!$J:$J,$D95,Forecast!$B:$B,$D$13)</f>
        <v>156822</v>
      </c>
      <c r="F95" s="16">
        <f>SUMIFS('MJE Client Pivot'!$H:$H,'MJE Client Pivot'!$F:$F,'Bridge Summary'!$C$91,'MJE Client Pivot'!$G:$G,'Bridge Summary'!$B95)</f>
        <v>153977.72</v>
      </c>
      <c r="G95" s="16">
        <f t="shared" si="13"/>
        <v>-2844.2799999999988</v>
      </c>
      <c r="H95" s="43">
        <f t="shared" si="12"/>
        <v>-1.8136996084733001E-2</v>
      </c>
    </row>
    <row r="96" spans="2:8" s="13" customFormat="1">
      <c r="B96" s="13" t="s">
        <v>22</v>
      </c>
      <c r="C96" s="128"/>
      <c r="D96" s="27" t="s">
        <v>22</v>
      </c>
      <c r="E96" s="16">
        <f>SUMIFS(Forecast!$K:$K,Forecast!$J:$J,$D96,Forecast!$B:$B,$D$13)</f>
        <v>0</v>
      </c>
      <c r="F96" s="16">
        <f>SUMIFS('MJE Client Pivot'!$H:$H,'MJE Client Pivot'!$F:$F,'Bridge Summary'!$C$91,'MJE Client Pivot'!$G:$G,'Bridge Summary'!$B96)</f>
        <v>0</v>
      </c>
      <c r="G96" s="16">
        <f t="shared" si="13"/>
        <v>0</v>
      </c>
      <c r="H96" s="43">
        <f t="shared" si="12"/>
        <v>0</v>
      </c>
    </row>
    <row r="97" spans="2:8" s="13" customFormat="1">
      <c r="B97" s="13" t="s">
        <v>24</v>
      </c>
      <c r="C97" s="128"/>
      <c r="D97" s="27" t="s">
        <v>24</v>
      </c>
      <c r="E97" s="16">
        <f>SUMIFS(Forecast!$K:$K,Forecast!$J:$J,$D97,Forecast!$B:$B,$D$13)</f>
        <v>13500</v>
      </c>
      <c r="F97" s="16">
        <f>SUMIFS('MJE Client Pivot'!$H:$H,'MJE Client Pivot'!$F:$F,'Bridge Summary'!$C$91,'MJE Client Pivot'!$G:$G,'Bridge Summary'!$B97)</f>
        <v>0</v>
      </c>
      <c r="G97" s="16">
        <f t="shared" si="13"/>
        <v>-13500</v>
      </c>
      <c r="H97" s="43">
        <f t="shared" si="12"/>
        <v>-1</v>
      </c>
    </row>
    <row r="98" spans="2:8" s="13" customFormat="1">
      <c r="B98" s="13" t="s">
        <v>26</v>
      </c>
      <c r="C98" s="128"/>
      <c r="D98" s="27" t="s">
        <v>26</v>
      </c>
      <c r="E98" s="16">
        <f>SUMIFS(Forecast!$K:$K,Forecast!$J:$J,$D98,Forecast!$B:$B,$D$13)</f>
        <v>0</v>
      </c>
      <c r="F98" s="16">
        <f>SUMIFS('MJE Client Pivot'!$H:$H,'MJE Client Pivot'!$F:$F,'Bridge Summary'!$C$91,'MJE Client Pivot'!$G:$G,'Bridge Summary'!$B98)</f>
        <v>0</v>
      </c>
      <c r="G98" s="16">
        <f t="shared" si="13"/>
        <v>0</v>
      </c>
      <c r="H98" s="43">
        <f t="shared" si="12"/>
        <v>0</v>
      </c>
    </row>
    <row r="99" spans="2:8" s="13" customFormat="1">
      <c r="B99" s="13" t="s">
        <v>28</v>
      </c>
      <c r="C99" s="128"/>
      <c r="D99" s="27" t="s">
        <v>28</v>
      </c>
      <c r="E99" s="16">
        <f>SUMIFS(Forecast!$K:$K,Forecast!$J:$J,$D99,Forecast!$B:$B,$D$13)</f>
        <v>0</v>
      </c>
      <c r="F99" s="16">
        <f>SUMIFS('MJE Client Pivot'!$H:$H,'MJE Client Pivot'!$F:$F,'Bridge Summary'!$C$91,'MJE Client Pivot'!$G:$G,'Bridge Summary'!$B99)</f>
        <v>0</v>
      </c>
      <c r="G99" s="16">
        <f t="shared" si="13"/>
        <v>0</v>
      </c>
      <c r="H99" s="43">
        <f t="shared" si="12"/>
        <v>0</v>
      </c>
    </row>
    <row r="100" spans="2:8" s="13" customFormat="1">
      <c r="B100" s="13" t="s">
        <v>9</v>
      </c>
      <c r="C100" s="128" t="str">
        <f>C14</f>
        <v>AARP</v>
      </c>
      <c r="D100" s="27" t="s">
        <v>10</v>
      </c>
      <c r="E100" s="16">
        <f>SUMIFS(Forecast!$K:$K,Forecast!$J:$J,$D100,Forecast!$B:$B,$D$14)</f>
        <v>84219.976698760423</v>
      </c>
      <c r="F100" s="16">
        <f>SUMIFS('MJE Client Pivot'!$H:$H,'MJE Client Pivot'!$F:$F,'Bridge Summary'!$C$100,'MJE Client Pivot'!$G:$G,'Bridge Summary'!$B100)</f>
        <v>83552.399999999994</v>
      </c>
      <c r="G100" s="16">
        <f t="shared" ref="G100:G108" si="14">F100-E100</f>
        <v>-667.57669876042928</v>
      </c>
      <c r="H100" s="43">
        <f t="shared" si="12"/>
        <v>-7.9265837504114978E-3</v>
      </c>
    </row>
    <row r="101" spans="2:8" s="13" customFormat="1">
      <c r="B101" s="13" t="s">
        <v>12</v>
      </c>
      <c r="C101" s="128"/>
      <c r="D101" s="27" t="s">
        <v>13</v>
      </c>
      <c r="E101" s="16">
        <f>SUMIFS(Forecast!$K:$K,Forecast!$J:$J,$D101,Forecast!$B:$B,$D$14)</f>
        <v>83523.298999739491</v>
      </c>
      <c r="F101" s="16">
        <f>SUMIFS('MJE Client Pivot'!$H:$H,'MJE Client Pivot'!$F:$F,'Bridge Summary'!$C$100,'MJE Client Pivot'!$G:$G,'Bridge Summary'!$B101)</f>
        <v>84056.07</v>
      </c>
      <c r="G101" s="16">
        <f t="shared" si="14"/>
        <v>532.7710002605163</v>
      </c>
      <c r="H101" s="43">
        <f t="shared" si="12"/>
        <v>6.3787111697082037E-3</v>
      </c>
    </row>
    <row r="102" spans="2:8" s="13" customFormat="1">
      <c r="B102" s="13" t="s">
        <v>15</v>
      </c>
      <c r="C102" s="128"/>
      <c r="D102" s="27" t="s">
        <v>15</v>
      </c>
      <c r="E102" s="16">
        <f>SUMIFS(Forecast!$K:$K,Forecast!$J:$J,$D102,Forecast!$B:$B,$D$14)</f>
        <v>0</v>
      </c>
      <c r="F102" s="16">
        <f>SUMIFS('MJE Client Pivot'!$H:$H,'MJE Client Pivot'!$F:$F,'Bridge Summary'!$C$100,'MJE Client Pivot'!$G:$G,'Bridge Summary'!$B102)</f>
        <v>0</v>
      </c>
      <c r="G102" s="16">
        <f t="shared" si="14"/>
        <v>0</v>
      </c>
      <c r="H102" s="43">
        <f t="shared" si="12"/>
        <v>0</v>
      </c>
    </row>
    <row r="103" spans="2:8" s="13" customFormat="1">
      <c r="B103" s="13" t="s">
        <v>17</v>
      </c>
      <c r="C103" s="128"/>
      <c r="D103" s="27" t="s">
        <v>18</v>
      </c>
      <c r="E103" s="16">
        <f>SUMIFS(Forecast!$K:$K,Forecast!$J:$J,$D103,Forecast!$B:$B,$D$14)</f>
        <v>21510.220583131617</v>
      </c>
      <c r="F103" s="16">
        <f>SUMIFS('MJE Client Pivot'!$H:$H,'MJE Client Pivot'!$F:$F,'Bridge Summary'!$C$100,'MJE Client Pivot'!$G:$G,'Bridge Summary'!$B103)</f>
        <v>23919.69</v>
      </c>
      <c r="G103" s="16">
        <f t="shared" si="14"/>
        <v>2409.4694168683818</v>
      </c>
      <c r="H103" s="43">
        <f t="shared" si="12"/>
        <v>0.11201509568701938</v>
      </c>
    </row>
    <row r="104" spans="2:8" s="13" customFormat="1">
      <c r="B104" s="13" t="s">
        <v>20</v>
      </c>
      <c r="C104" s="128"/>
      <c r="D104" s="27" t="s">
        <v>20</v>
      </c>
      <c r="E104" s="16">
        <f>SUMIFS(Forecast!$K:$K,Forecast!$J:$J,$D104,Forecast!$B:$B,$D$14)</f>
        <v>51667</v>
      </c>
      <c r="F104" s="16">
        <f>SUMIFS('MJE Client Pivot'!$H:$H,'MJE Client Pivot'!$F:$F,'Bridge Summary'!$C$100,'MJE Client Pivot'!$G:$G,'Bridge Summary'!$B104)</f>
        <v>30126.25</v>
      </c>
      <c r="G104" s="16">
        <f t="shared" si="14"/>
        <v>-21540.75</v>
      </c>
      <c r="H104" s="43">
        <f t="shared" si="12"/>
        <v>-0.41691505216095381</v>
      </c>
    </row>
    <row r="105" spans="2:8" s="13" customFormat="1">
      <c r="B105" s="13" t="s">
        <v>22</v>
      </c>
      <c r="C105" s="128"/>
      <c r="D105" s="27" t="s">
        <v>22</v>
      </c>
      <c r="E105" s="16">
        <f>SUMIFS(Forecast!$K:$K,Forecast!$J:$J,$D105,Forecast!$B:$B,$D$14)</f>
        <v>0</v>
      </c>
      <c r="F105" s="16">
        <f>SUMIFS('MJE Client Pivot'!$H:$H,'MJE Client Pivot'!$F:$F,'Bridge Summary'!$C$100,'MJE Client Pivot'!$G:$G,'Bridge Summary'!$B105)</f>
        <v>0</v>
      </c>
      <c r="G105" s="16">
        <f t="shared" si="14"/>
        <v>0</v>
      </c>
      <c r="H105" s="43">
        <f t="shared" si="12"/>
        <v>0</v>
      </c>
    </row>
    <row r="106" spans="2:8" s="13" customFormat="1">
      <c r="B106" s="13" t="s">
        <v>24</v>
      </c>
      <c r="C106" s="128"/>
      <c r="D106" s="27" t="s">
        <v>24</v>
      </c>
      <c r="E106" s="16">
        <f>SUMIFS(Forecast!$K:$K,Forecast!$J:$J,$D106,Forecast!$B:$B,$D$14)</f>
        <v>50000</v>
      </c>
      <c r="F106" s="16">
        <f>SUMIFS('MJE Client Pivot'!$H:$H,'MJE Client Pivot'!$F:$F,'Bridge Summary'!$C$100,'MJE Client Pivot'!$G:$G,'Bridge Summary'!$B106)</f>
        <v>50000</v>
      </c>
      <c r="G106" s="16">
        <f t="shared" si="14"/>
        <v>0</v>
      </c>
      <c r="H106" s="43">
        <f t="shared" si="12"/>
        <v>0</v>
      </c>
    </row>
    <row r="107" spans="2:8" s="13" customFormat="1">
      <c r="B107" s="13" t="s">
        <v>26</v>
      </c>
      <c r="C107" s="128"/>
      <c r="D107" s="27" t="s">
        <v>26</v>
      </c>
      <c r="E107" s="16">
        <f>SUMIFS(Forecast!$K:$K,Forecast!$J:$J,$D107,Forecast!$B:$B,$D$14)</f>
        <v>2356.6370517018026</v>
      </c>
      <c r="F107" s="16">
        <f>SUMIFS('MJE Client Pivot'!$H:$H,'MJE Client Pivot'!$F:$F,'Bridge Summary'!$C$100,'MJE Client Pivot'!$G:$G,'Bridge Summary'!$B107)</f>
        <v>2793.78</v>
      </c>
      <c r="G107" s="16">
        <f t="shared" si="14"/>
        <v>437.14294829819755</v>
      </c>
      <c r="H107" s="43">
        <f t="shared" si="12"/>
        <v>0.18549438827778877</v>
      </c>
    </row>
    <row r="108" spans="2:8" s="13" customFormat="1">
      <c r="B108" s="13" t="s">
        <v>28</v>
      </c>
      <c r="C108" s="128"/>
      <c r="D108" s="27" t="s">
        <v>28</v>
      </c>
      <c r="E108" s="16">
        <f>SUMIFS(Forecast!$K:$K,Forecast!$J:$J,$D108,Forecast!$B:$B,$D$14)</f>
        <v>0</v>
      </c>
      <c r="F108" s="16">
        <f>SUMIFS('MJE Client Pivot'!$H:$H,'MJE Client Pivot'!$F:$F,'Bridge Summary'!$C$100,'MJE Client Pivot'!$G:$G,'Bridge Summary'!$B108)</f>
        <v>0</v>
      </c>
      <c r="G108" s="16">
        <f t="shared" si="14"/>
        <v>0</v>
      </c>
      <c r="H108" s="43">
        <f t="shared" si="12"/>
        <v>0</v>
      </c>
    </row>
    <row r="109" spans="2:8" s="13" customFormat="1">
      <c r="C109" s="90"/>
      <c r="D109"/>
      <c r="E109" s="91"/>
      <c r="F109"/>
      <c r="G109" s="91"/>
      <c r="H109" s="91"/>
    </row>
    <row r="110" spans="2:8" s="13" customFormat="1">
      <c r="C110" s="90"/>
      <c r="D110"/>
      <c r="E110" s="91"/>
      <c r="F110"/>
      <c r="G110" s="91"/>
      <c r="H110" s="91"/>
    </row>
    <row r="111" spans="2:8" s="13" customFormat="1">
      <c r="C111" s="90"/>
      <c r="D111"/>
      <c r="E111" s="91"/>
      <c r="F111"/>
      <c r="G111" s="91"/>
      <c r="H111" s="91"/>
    </row>
    <row r="112" spans="2:8" s="13" customFormat="1">
      <c r="C112" s="90"/>
      <c r="D112"/>
      <c r="E112" s="91"/>
      <c r="F112"/>
      <c r="G112" s="91"/>
      <c r="H112" s="91"/>
    </row>
    <row r="113" spans="3:3" s="13" customFormat="1">
      <c r="C113" s="90"/>
    </row>
  </sheetData>
  <sortState xmlns:xlrd2="http://schemas.microsoft.com/office/spreadsheetml/2017/richdata2" ref="W4:W75">
    <sortCondition ref="W4:W75"/>
  </sortState>
  <mergeCells count="10">
    <mergeCell ref="C73:C81"/>
    <mergeCell ref="C82:C90"/>
    <mergeCell ref="C91:C99"/>
    <mergeCell ref="C100:C108"/>
    <mergeCell ref="C19:C27"/>
    <mergeCell ref="C28:C36"/>
    <mergeCell ref="C37:C45"/>
    <mergeCell ref="C46:C54"/>
    <mergeCell ref="C55:C63"/>
    <mergeCell ref="C64:C72"/>
  </mergeCells>
  <conditionalFormatting sqref="G19:H108">
    <cfRule type="cellIs" dxfId="13" priority="8" operator="greaterThan">
      <formula>0</formula>
    </cfRule>
  </conditionalFormatting>
  <conditionalFormatting sqref="H19:H108">
    <cfRule type="cellIs" dxfId="12" priority="7" operator="lessThan">
      <formula>0</formula>
    </cfRule>
  </conditionalFormatting>
  <conditionalFormatting sqref="N5:O15 G5:H17">
    <cfRule type="cellIs" dxfId="11" priority="15" operator="greaterThan">
      <formula>0</formula>
    </cfRule>
  </conditionalFormatting>
  <conditionalFormatting sqref="O5:O15 H5:H17">
    <cfRule type="cellIs" dxfId="10" priority="9" operator="lessThan">
      <formula>0</formula>
    </cfRule>
  </conditionalFormatting>
  <conditionalFormatting sqref="T5:U12">
    <cfRule type="cellIs" dxfId="9" priority="2" operator="greaterThan">
      <formula>0</formula>
    </cfRule>
  </conditionalFormatting>
  <conditionalFormatting sqref="U5:U12">
    <cfRule type="cellIs" dxfId="8" priority="1" operator="lessThan">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4B401-1877-42AC-AA77-3F15DC261C2E}">
  <sheetPr>
    <tabColor rgb="FF0070C0"/>
  </sheetPr>
  <dimension ref="B2:T493"/>
  <sheetViews>
    <sheetView workbookViewId="0">
      <selection activeCell="J254" sqref="J254"/>
    </sheetView>
  </sheetViews>
  <sheetFormatPr defaultColWidth="9.1640625" defaultRowHeight="10.9" outlineLevelCol="1"/>
  <cols>
    <col min="1" max="1" width="3.6640625" style="54" customWidth="1"/>
    <col min="2" max="2" width="43.5" style="54" bestFit="1" customWidth="1"/>
    <col min="3" max="3" width="22.6640625" style="54" hidden="1" customWidth="1" outlineLevel="1"/>
    <col min="4" max="4" width="11.33203125" style="54" bestFit="1" customWidth="1" collapsed="1"/>
    <col min="5" max="5" width="15.6640625" style="54" bestFit="1" customWidth="1"/>
    <col min="6" max="6" width="14.5" style="54" customWidth="1"/>
    <col min="7" max="7" width="13.1640625" style="54" bestFit="1" customWidth="1"/>
    <col min="8" max="8" width="3.6640625" style="54" customWidth="1"/>
    <col min="9" max="9" width="30.5" style="54" bestFit="1" customWidth="1"/>
    <col min="10" max="10" width="72.33203125" style="54" bestFit="1" customWidth="1"/>
    <col min="11" max="11" width="12.1640625" style="55" customWidth="1"/>
    <col min="12" max="12" width="16.5" style="54" customWidth="1"/>
    <col min="13" max="14" width="17.33203125" style="54" bestFit="1" customWidth="1"/>
    <col min="15" max="15" width="30.5" style="54" bestFit="1" customWidth="1"/>
    <col min="16" max="16" width="23.1640625" style="54" bestFit="1" customWidth="1"/>
    <col min="17" max="17" width="4" style="54" customWidth="1"/>
    <col min="18" max="18" width="26.6640625" style="54" customWidth="1"/>
    <col min="19" max="19" width="30.5" style="54" bestFit="1" customWidth="1"/>
    <col min="20" max="20" width="15.33203125" style="54" bestFit="1" customWidth="1"/>
    <col min="21" max="16384" width="9.1640625" style="54"/>
  </cols>
  <sheetData>
    <row r="2" spans="2:20" ht="13.9">
      <c r="B2" s="100" t="s">
        <v>33</v>
      </c>
      <c r="C2" s="100"/>
      <c r="D2" s="65"/>
      <c r="E2" s="67" t="s">
        <v>2</v>
      </c>
      <c r="F2" s="67" t="s">
        <v>3</v>
      </c>
      <c r="G2" s="67" t="s">
        <v>34</v>
      </c>
      <c r="I2" s="73" t="s">
        <v>35</v>
      </c>
      <c r="J2" s="74" t="s">
        <v>36</v>
      </c>
    </row>
    <row r="3" spans="2:20" ht="13.9">
      <c r="D3" s="96" t="s">
        <v>37</v>
      </c>
      <c r="E3" s="51">
        <f>E93</f>
        <v>9618721.0277500506</v>
      </c>
      <c r="F3" s="51">
        <f>F93</f>
        <v>9443387.5979569275</v>
      </c>
      <c r="G3" s="51">
        <f>F3-E3</f>
        <v>-175333.42979312316</v>
      </c>
      <c r="I3" s="75">
        <f>GETPIVOTDATA("Amount",'MJE Client Pivot'!$C$7,"Accounting Period: Start Date",DATE(2024,8,1))</f>
        <v>9443387.2953719441</v>
      </c>
      <c r="J3" s="76">
        <f>I3-F3</f>
        <v>-0.30258498340845108</v>
      </c>
    </row>
    <row r="4" spans="2:20" ht="13.9">
      <c r="D4" s="96" t="s">
        <v>38</v>
      </c>
      <c r="E4" s="51">
        <f>E148</f>
        <v>1041223.82</v>
      </c>
      <c r="F4" s="51">
        <f>F148</f>
        <v>981420.15217703255</v>
      </c>
      <c r="G4" s="51">
        <f t="shared" ref="G4" si="0">F4-E4</f>
        <v>-59803.6678229674</v>
      </c>
      <c r="I4" s="75">
        <f>GETPIVOTDATA("Amount",'MJE Client Pivot'!$Q$7,"Accounting Period: Start Date",DATE(2024,8,1))</f>
        <v>981420.15217703232</v>
      </c>
      <c r="J4" s="76">
        <f>I4-F4</f>
        <v>0</v>
      </c>
    </row>
    <row r="5" spans="2:20" ht="13.9">
      <c r="D5" s="96" t="s">
        <v>39</v>
      </c>
      <c r="E5" s="51">
        <f>E167</f>
        <v>1265000</v>
      </c>
      <c r="F5" s="51">
        <f>F167</f>
        <v>1176420.1336363154</v>
      </c>
      <c r="G5" s="51">
        <f t="shared" ref="G5:G6" si="1">F5-E5</f>
        <v>-88579.866363684647</v>
      </c>
      <c r="I5" s="75">
        <f>GETPIVOTDATA("Amount",'MJE Client Pivot'!$M$7,"Accounting Period: Start Date",DATE(2024,8,1))</f>
        <v>1176418.2230423768</v>
      </c>
      <c r="J5" s="76">
        <f>I5-F5</f>
        <v>-1.9105939385481179</v>
      </c>
    </row>
    <row r="6" spans="2:20" ht="13.9">
      <c r="D6" s="96" t="s">
        <v>40</v>
      </c>
      <c r="E6" s="51">
        <f>E186</f>
        <v>1159513.49</v>
      </c>
      <c r="F6" s="51">
        <f>F186</f>
        <v>1057282.5</v>
      </c>
      <c r="G6" s="51">
        <f t="shared" si="1"/>
        <v>-102230.98999999999</v>
      </c>
      <c r="I6" s="75"/>
      <c r="J6" s="76"/>
      <c r="K6" s="102"/>
      <c r="L6" s="103"/>
    </row>
    <row r="7" spans="2:20" ht="13.9">
      <c r="D7" s="96" t="s">
        <v>41</v>
      </c>
      <c r="E7" s="77">
        <f>SUM(E3:E6)</f>
        <v>13084458.337750051</v>
      </c>
      <c r="F7" s="77">
        <f>SUM(F3:F6)</f>
        <v>12658510.383770276</v>
      </c>
      <c r="G7" s="51">
        <f>F7-E7</f>
        <v>-425947.95397977531</v>
      </c>
      <c r="O7" s="78"/>
    </row>
    <row r="8" spans="2:20">
      <c r="D8" s="92" t="s">
        <v>42</v>
      </c>
      <c r="E8" s="79">
        <v>13084458.82</v>
      </c>
      <c r="F8" s="79">
        <v>12658507.66</v>
      </c>
      <c r="K8" s="80"/>
    </row>
    <row r="9" spans="2:20">
      <c r="D9" s="92" t="s">
        <v>36</v>
      </c>
      <c r="E9" s="75">
        <f>E7-E8</f>
        <v>-0.48224994912743568</v>
      </c>
      <c r="F9" s="75">
        <f>F7-F8</f>
        <v>2.7237702757120132</v>
      </c>
      <c r="I9" s="80"/>
      <c r="J9" s="80"/>
      <c r="K9" s="80"/>
    </row>
    <row r="10" spans="2:20" ht="13.9">
      <c r="B10" s="97"/>
      <c r="C10" s="97"/>
      <c r="D10" s="97"/>
      <c r="E10" s="97"/>
      <c r="F10" s="97"/>
      <c r="G10" s="97"/>
    </row>
    <row r="11" spans="2:20" s="81" customFormat="1" ht="13.9">
      <c r="B11" s="67" t="s">
        <v>37</v>
      </c>
      <c r="C11" s="67" t="s">
        <v>43</v>
      </c>
      <c r="D11" s="67" t="s">
        <v>1</v>
      </c>
      <c r="E11" s="67" t="s">
        <v>2</v>
      </c>
      <c r="F11" s="67" t="s">
        <v>3</v>
      </c>
      <c r="G11" s="67" t="s">
        <v>34</v>
      </c>
      <c r="I11" s="67" t="s">
        <v>44</v>
      </c>
      <c r="J11" s="67" t="s">
        <v>45</v>
      </c>
      <c r="K11" s="67" t="s">
        <v>46</v>
      </c>
      <c r="L11" s="67" t="s">
        <v>2</v>
      </c>
      <c r="M11" s="67" t="s">
        <v>3</v>
      </c>
      <c r="N11" s="67" t="s">
        <v>4</v>
      </c>
      <c r="P11" s="54"/>
      <c r="S11" s="54"/>
      <c r="T11" s="54"/>
    </row>
    <row r="12" spans="2:20">
      <c r="B12" s="82" t="s">
        <v>47</v>
      </c>
      <c r="C12" s="82" t="str">
        <f>IFERROR(_xlfn.XLOOKUP(B12,Forecast!N:N,Forecast!I:I),"Unassigned")</f>
        <v>3. Platform</v>
      </c>
      <c r="D12" s="50" t="str">
        <f>_xlfn.XLOOKUP(B12,'Client Lookup'!C:C,'Client Lookup'!E:E)</f>
        <v>2</v>
      </c>
      <c r="E12" s="52">
        <f>SUMIFS(Forecast!$K:$K,Forecast!$B:$B,$D12)</f>
        <v>293277.13333333336</v>
      </c>
      <c r="F12" s="52">
        <f>SUMIF('MJE Client Pivot'!C:C,'Results vs Forecast'!B12,'MJE Client Pivot'!D:D)</f>
        <v>274448.19</v>
      </c>
      <c r="G12" s="52">
        <f>F12-E12</f>
        <v>-18828.943333333358</v>
      </c>
      <c r="I12" s="82" t="s">
        <v>47</v>
      </c>
      <c r="J12" s="82" t="s">
        <v>48</v>
      </c>
      <c r="K12" s="50">
        <v>560</v>
      </c>
      <c r="L12" s="52">
        <v>51667</v>
      </c>
      <c r="M12" s="52">
        <f>SUMIF('MJE Project Pivot'!$K:$K,$K12,'MJE Project Pivot'!L:L)</f>
        <v>30126.25</v>
      </c>
      <c r="N12" s="52">
        <f>M12-L12</f>
        <v>-21540.75</v>
      </c>
    </row>
    <row r="13" spans="2:20">
      <c r="B13" s="82" t="s">
        <v>49</v>
      </c>
      <c r="C13" s="82" t="str">
        <f>IFERROR(_xlfn.XLOOKUP(B13,Forecast!N:N,Forecast!I:I),"Unassigned")</f>
        <v>4. Core</v>
      </c>
      <c r="D13" s="50" t="str">
        <f>_xlfn.XLOOKUP(B13,'Client Lookup'!C:C,'Client Lookup'!E:E)</f>
        <v>168</v>
      </c>
      <c r="E13" s="52">
        <f>SUMIFS(Forecast!$K:$K,Forecast!$B:$B,$D13)</f>
        <v>0</v>
      </c>
      <c r="F13" s="52">
        <f>SUMIF('MJE Client Pivot'!C:C,'Results vs Forecast'!B13,'MJE Client Pivot'!D:D)</f>
        <v>0</v>
      </c>
      <c r="G13" s="52">
        <f t="shared" ref="G13:G27" si="2">F13-E13</f>
        <v>0</v>
      </c>
      <c r="I13" s="82" t="s">
        <v>47</v>
      </c>
      <c r="J13" s="82" t="s">
        <v>50</v>
      </c>
      <c r="K13" s="50">
        <v>30049</v>
      </c>
      <c r="L13" s="52">
        <v>31626.6</v>
      </c>
      <c r="M13" s="52">
        <f>SUMIF('MJE Project Pivot'!$D:$D,$K13,'MJE Project Pivot'!$E:$E)</f>
        <v>31427.989999999998</v>
      </c>
      <c r="N13" s="52">
        <f>M13-L13</f>
        <v>-198.61000000000058</v>
      </c>
    </row>
    <row r="14" spans="2:20">
      <c r="B14" s="82" t="s">
        <v>51</v>
      </c>
      <c r="C14" s="82" t="str">
        <f>IFERROR(_xlfn.XLOOKUP(B14,Forecast!N:N,Forecast!I:I),"Unassigned")</f>
        <v>1. Diamond</v>
      </c>
      <c r="D14" s="50" t="str">
        <f>_xlfn.XLOOKUP(B14,'Client Lookup'!C:C,'Client Lookup'!E:E)</f>
        <v>7</v>
      </c>
      <c r="E14" s="52">
        <f>SUMIFS(Forecast!$K:$K,Forecast!$B:$B,$D14)</f>
        <v>1428441</v>
      </c>
      <c r="F14" s="52">
        <f>SUMIF('MJE Client Pivot'!C:C,'Results vs Forecast'!B14,'MJE Client Pivot'!D:D)</f>
        <v>1304447.8</v>
      </c>
      <c r="G14" s="52">
        <f t="shared" si="2"/>
        <v>-123993.19999999995</v>
      </c>
      <c r="I14" s="82" t="s">
        <v>47</v>
      </c>
      <c r="J14" s="82" t="s">
        <v>52</v>
      </c>
      <c r="K14" s="50" t="s">
        <v>53</v>
      </c>
      <c r="L14" s="52"/>
      <c r="M14" s="52">
        <f>SUMIF('MJE Project Pivot'!$D:$D,$K14,'MJE Project Pivot'!$E:$E)</f>
        <v>0</v>
      </c>
      <c r="N14" s="52">
        <f t="shared" ref="N14:N18" si="3">M14-L14</f>
        <v>0</v>
      </c>
    </row>
    <row r="15" spans="2:20">
      <c r="B15" s="82" t="s">
        <v>54</v>
      </c>
      <c r="C15" s="82" t="str">
        <f>IFERROR(_xlfn.XLOOKUP(B15,Forecast!N:N,Forecast!I:I),"Unassigned")</f>
        <v>4. Core</v>
      </c>
      <c r="D15" s="50" t="str">
        <f>_xlfn.XLOOKUP(B15,'Client Lookup'!C:C,'Client Lookup'!E:E)</f>
        <v>176</v>
      </c>
      <c r="E15" s="52">
        <f>SUMIFS(Forecast!$K:$K,Forecast!$B:$B,$D15)</f>
        <v>59211.98</v>
      </c>
      <c r="F15" s="52">
        <f>SUMIF('MJE Client Pivot'!C:C,'Results vs Forecast'!B15,'MJE Client Pivot'!D:D)</f>
        <v>37397.31</v>
      </c>
      <c r="G15" s="52">
        <f t="shared" si="2"/>
        <v>-21814.670000000006</v>
      </c>
      <c r="I15" s="82" t="s">
        <v>47</v>
      </c>
      <c r="J15" s="82" t="s">
        <v>55</v>
      </c>
      <c r="K15" s="50">
        <v>32654</v>
      </c>
      <c r="L15" s="52">
        <v>16666.666666666668</v>
      </c>
      <c r="M15" s="52">
        <f>SUMIF('MJE Project Pivot'!$D:$D,$K15,'MJE Project Pivot'!$E:$E)</f>
        <v>16666.669999999998</v>
      </c>
      <c r="N15" s="52">
        <f t="shared" si="3"/>
        <v>3.3333333303744439E-3</v>
      </c>
    </row>
    <row r="16" spans="2:20">
      <c r="B16" s="82" t="s">
        <v>56</v>
      </c>
      <c r="C16" s="82" t="str">
        <f>IFERROR(_xlfn.XLOOKUP(B16,Forecast!N:N,Forecast!I:I),"Unassigned")</f>
        <v>4. Core</v>
      </c>
      <c r="D16" s="50" t="str">
        <f>_xlfn.XLOOKUP(B16,'Client Lookup'!C:C,'Client Lookup'!E:E)</f>
        <v>254</v>
      </c>
      <c r="E16" s="52">
        <f>SUMIFS(Forecast!$K:$K,Forecast!$B:$B,$D16)</f>
        <v>2000</v>
      </c>
      <c r="F16" s="52">
        <f>SUMIF('MJE Client Pivot'!C:C,'Results vs Forecast'!B16,'MJE Client Pivot'!D:D)</f>
        <v>2000</v>
      </c>
      <c r="G16" s="52">
        <f t="shared" si="2"/>
        <v>0</v>
      </c>
      <c r="I16" s="82" t="s">
        <v>47</v>
      </c>
      <c r="J16" s="82" t="s">
        <v>57</v>
      </c>
      <c r="K16" s="50">
        <v>36720</v>
      </c>
      <c r="L16" s="52"/>
      <c r="M16" s="52">
        <f>SUMIF('MJE Project Pivot'!$D:$D,$K16,'MJE Project Pivot'!$E:$E)</f>
        <v>0</v>
      </c>
      <c r="N16" s="52">
        <f t="shared" si="3"/>
        <v>0</v>
      </c>
    </row>
    <row r="17" spans="2:14">
      <c r="B17" s="82" t="s">
        <v>58</v>
      </c>
      <c r="C17" s="82" t="str">
        <f>IFERROR(_xlfn.XLOOKUP(B17,Forecast!N:N,Forecast!I:I),"Unassigned")</f>
        <v>4. Core</v>
      </c>
      <c r="D17" s="50" t="str">
        <f>_xlfn.XLOOKUP(B17,'Client Lookup'!C:C,'Client Lookup'!E:E)</f>
        <v>194</v>
      </c>
      <c r="E17" s="52">
        <f>SUMIFS(Forecast!$K:$K,Forecast!$B:$B,$D17)</f>
        <v>43885</v>
      </c>
      <c r="F17" s="52">
        <f>SUMIF('MJE Client Pivot'!C:C,'Results vs Forecast'!B17,'MJE Client Pivot'!D:D)</f>
        <v>46713.26</v>
      </c>
      <c r="G17" s="52">
        <f t="shared" si="2"/>
        <v>2828.260000000002</v>
      </c>
      <c r="I17" s="82" t="s">
        <v>47</v>
      </c>
      <c r="J17" s="82" t="s">
        <v>59</v>
      </c>
      <c r="K17" s="50">
        <v>22986</v>
      </c>
      <c r="L17" s="52">
        <v>50000</v>
      </c>
      <c r="M17" s="52">
        <f>SUMIF('MJE Project Pivot'!$D:$D,$K17,'MJE Project Pivot'!$E:$E)</f>
        <v>50000</v>
      </c>
      <c r="N17" s="52">
        <f t="shared" si="3"/>
        <v>0</v>
      </c>
    </row>
    <row r="18" spans="2:14">
      <c r="B18" s="82" t="s">
        <v>60</v>
      </c>
      <c r="C18" s="82" t="str">
        <f>IFERROR(_xlfn.XLOOKUP(B18,Forecast!N:N,Forecast!I:I),"Unassigned")</f>
        <v>4. Core</v>
      </c>
      <c r="D18" s="50" t="str">
        <f>_xlfn.XLOOKUP(B18,'Client Lookup'!C:C,'Client Lookup'!E:E)</f>
        <v>10</v>
      </c>
      <c r="E18" s="52">
        <f>SUMIFS(Forecast!$K:$K,Forecast!$B:$B,$D18)</f>
        <v>30174</v>
      </c>
      <c r="F18" s="52">
        <f>SUMIF('MJE Client Pivot'!C:C,'Results vs Forecast'!B18,'MJE Client Pivot'!D:D)</f>
        <v>34518.959999999999</v>
      </c>
      <c r="G18" s="52">
        <f t="shared" si="2"/>
        <v>4344.9599999999991</v>
      </c>
      <c r="I18" s="82" t="s">
        <v>47</v>
      </c>
      <c r="J18" s="82" t="s">
        <v>61</v>
      </c>
      <c r="K18" s="50">
        <v>22404</v>
      </c>
      <c r="L18" s="52">
        <v>52000</v>
      </c>
      <c r="M18" s="52">
        <f>SUMIF('MJE Project Pivot'!$D:$D,$K18,'MJE Project Pivot'!$E:$E)</f>
        <v>52000</v>
      </c>
      <c r="N18" s="52">
        <f t="shared" si="3"/>
        <v>0</v>
      </c>
    </row>
    <row r="19" spans="2:14">
      <c r="B19" s="82" t="s">
        <v>62</v>
      </c>
      <c r="C19" s="82" t="str">
        <f>IFERROR(_xlfn.XLOOKUP(B19,Forecast!N:N,Forecast!I:I),"Unassigned")</f>
        <v>Unassigned</v>
      </c>
      <c r="D19" s="50" t="e">
        <f>_xlfn.XLOOKUP(B19,'Client Lookup'!C:C,'Client Lookup'!E:E)</f>
        <v>#N/A</v>
      </c>
      <c r="E19" s="52">
        <f>SUMIFS(Forecast!$K:$K,Forecast!$B:$B,$D19)</f>
        <v>0</v>
      </c>
      <c r="F19" s="52">
        <f>SUMIF('MJE Client Pivot'!C:C,'Results vs Forecast'!B19,'MJE Client Pivot'!D:D)</f>
        <v>848</v>
      </c>
      <c r="G19" s="52">
        <f t="shared" si="2"/>
        <v>848</v>
      </c>
      <c r="I19" s="82" t="s">
        <v>47</v>
      </c>
      <c r="J19" s="82" t="s">
        <v>63</v>
      </c>
      <c r="K19" s="50">
        <v>23410</v>
      </c>
      <c r="L19" s="52">
        <v>21500</v>
      </c>
      <c r="M19" s="52">
        <f>SUMIF('MJE Project Pivot'!$D:$D,$K19,'MJE Project Pivot'!$E:$E)</f>
        <v>21500</v>
      </c>
      <c r="N19" s="52">
        <f t="shared" ref="N19:N22" si="4">M19-L19</f>
        <v>0</v>
      </c>
    </row>
    <row r="20" spans="2:14">
      <c r="B20" s="82" t="s">
        <v>64</v>
      </c>
      <c r="C20" s="82" t="str">
        <f>IFERROR(_xlfn.XLOOKUP(B20,Forecast!N:N,Forecast!I:I),"Unassigned")</f>
        <v>Unassigned</v>
      </c>
      <c r="D20" s="50" t="e">
        <f>_xlfn.XLOOKUP(B20,'Client Lookup'!C:C,'Client Lookup'!E:E)</f>
        <v>#N/A</v>
      </c>
      <c r="E20" s="52">
        <f>SUMIFS(Forecast!$K:$K,Forecast!$B:$B,$D20)</f>
        <v>0</v>
      </c>
      <c r="F20" s="52">
        <f>SUMIF('MJE Client Pivot'!C:C,'Results vs Forecast'!B20,'MJE Client Pivot'!D:D)</f>
        <v>-1939.38</v>
      </c>
      <c r="G20" s="52">
        <f t="shared" si="2"/>
        <v>-1939.38</v>
      </c>
      <c r="I20" s="82" t="s">
        <v>47</v>
      </c>
      <c r="J20" s="82" t="s">
        <v>65</v>
      </c>
      <c r="K20" s="50">
        <v>22405</v>
      </c>
      <c r="L20" s="52">
        <v>69816.866666666669</v>
      </c>
      <c r="M20" s="52">
        <f>SUMIF('MJE Project Pivot'!$D:$D,$K20,'MJE Project Pivot'!$E:$E)</f>
        <v>72727.28</v>
      </c>
      <c r="N20" s="52">
        <f t="shared" si="4"/>
        <v>2910.4133333333302</v>
      </c>
    </row>
    <row r="21" spans="2:14">
      <c r="B21" s="82" t="s">
        <v>66</v>
      </c>
      <c r="C21" s="82" t="str">
        <f>IFERROR(_xlfn.XLOOKUP(B21,Forecast!N:N,Forecast!I:I),"Unassigned")</f>
        <v>Unassigned</v>
      </c>
      <c r="D21" s="50" t="e">
        <f>_xlfn.XLOOKUP(B21,'Client Lookup'!C:C,'Client Lookup'!E:E)</f>
        <v>#N/A</v>
      </c>
      <c r="E21" s="52">
        <f>SUMIFS(Forecast!$K:$K,Forecast!$B:$B,$D21)</f>
        <v>0</v>
      </c>
      <c r="F21" s="52">
        <f>SUMIF('MJE Client Pivot'!C:C,'Results vs Forecast'!B21,'MJE Client Pivot'!D:D)</f>
        <v>7487.6500000000005</v>
      </c>
      <c r="G21" s="52">
        <f t="shared" si="2"/>
        <v>7487.6500000000005</v>
      </c>
      <c r="I21" s="82" t="s">
        <v>67</v>
      </c>
      <c r="K21" s="105">
        <v>17217</v>
      </c>
      <c r="L21" s="52"/>
      <c r="M21" s="52">
        <f>SUMIF('MJE Project Pivot'!$D:$D,$K21,'MJE Project Pivot'!$E:$E)</f>
        <v>-10249.1</v>
      </c>
      <c r="N21" s="52">
        <f t="shared" si="4"/>
        <v>-10249.1</v>
      </c>
    </row>
    <row r="22" spans="2:14">
      <c r="B22" s="82" t="s">
        <v>68</v>
      </c>
      <c r="C22" s="82" t="str">
        <f>IFERROR(_xlfn.XLOOKUP(B22,Forecast!N:N,Forecast!I:I),"Unassigned")</f>
        <v>5. Recent Acquisition</v>
      </c>
      <c r="D22" s="50" t="str">
        <f>_xlfn.XLOOKUP(B22,'Client Lookup'!C:C,'Client Lookup'!E:E)</f>
        <v>492</v>
      </c>
      <c r="E22" s="52">
        <f>SUMIFS(Forecast!$K:$K,Forecast!$B:$B,$D22)</f>
        <v>23767.000000000058</v>
      </c>
      <c r="F22" s="52">
        <f>SUMIF('MJE Client Pivot'!C:C,'Results vs Forecast'!B22,'MJE Client Pivot'!D:D)</f>
        <v>22896</v>
      </c>
      <c r="G22" s="52">
        <f t="shared" si="2"/>
        <v>-871.00000000005821</v>
      </c>
      <c r="I22" s="82" t="s">
        <v>67</v>
      </c>
      <c r="J22" s="82" t="s">
        <v>48</v>
      </c>
      <c r="K22" s="105">
        <v>565</v>
      </c>
      <c r="L22" s="52">
        <v>1428441</v>
      </c>
      <c r="M22" s="52">
        <f>SUMIF('MJE Project Pivot'!$D:$D,$K22,'MJE Project Pivot'!$E:$E)</f>
        <v>1314696.9000000001</v>
      </c>
      <c r="N22" s="52">
        <f t="shared" si="4"/>
        <v>-113744.09999999986</v>
      </c>
    </row>
    <row r="23" spans="2:14">
      <c r="B23" s="82" t="s">
        <v>69</v>
      </c>
      <c r="C23" s="82" t="str">
        <f>IFERROR(_xlfn.XLOOKUP(B23,Forecast!N:N,Forecast!I:I),"Unassigned")</f>
        <v>4. Core</v>
      </c>
      <c r="D23" s="50" t="str">
        <f>_xlfn.XLOOKUP(B23,'Client Lookup'!C:C,'Client Lookup'!E:E)</f>
        <v>175</v>
      </c>
      <c r="E23" s="52">
        <f>SUMIFS(Forecast!$K:$K,Forecast!$B:$B,$D23)</f>
        <v>28036</v>
      </c>
      <c r="F23" s="52">
        <f>SUMIF('MJE Client Pivot'!C:C,'Results vs Forecast'!B23,'MJE Client Pivot'!D:D)</f>
        <v>26080</v>
      </c>
      <c r="G23" s="52">
        <f t="shared" si="2"/>
        <v>-1956</v>
      </c>
      <c r="I23" s="82" t="s">
        <v>54</v>
      </c>
      <c r="J23" s="82" t="s">
        <v>70</v>
      </c>
      <c r="K23" s="50">
        <v>23411</v>
      </c>
      <c r="L23" s="52">
        <v>59211.98</v>
      </c>
      <c r="M23" s="52">
        <f>SUMIF('MJE Project Pivot'!$D:$D,$K23,'MJE Project Pivot'!$E:$E)</f>
        <v>37397.31</v>
      </c>
      <c r="N23" s="52">
        <f t="shared" ref="N23:N28" si="5">M23-L23</f>
        <v>-21814.670000000006</v>
      </c>
    </row>
    <row r="24" spans="2:14">
      <c r="B24" s="82" t="s">
        <v>71</v>
      </c>
      <c r="C24" s="82" t="str">
        <f>IFERROR(_xlfn.XLOOKUP(B24,Forecast!N:N,Forecast!I:I),"Unassigned")</f>
        <v>1. Diamond</v>
      </c>
      <c r="D24" s="50" t="str">
        <f>_xlfn.XLOOKUP(B24,'Client Lookup'!C:C,'Client Lookup'!E:E)</f>
        <v>8</v>
      </c>
      <c r="E24" s="52">
        <f>SUMIFS(Forecast!$K:$K,Forecast!$B:$B,$D24)</f>
        <v>1009462</v>
      </c>
      <c r="F24" s="52">
        <f>SUMIF('MJE Client Pivot'!C:C,'Results vs Forecast'!B24,'MJE Client Pivot'!D:D)</f>
        <v>987823.85000000009</v>
      </c>
      <c r="G24" s="52">
        <f t="shared" si="2"/>
        <v>-21638.149999999907</v>
      </c>
      <c r="I24" s="82" t="s">
        <v>56</v>
      </c>
      <c r="J24" s="82" t="s">
        <v>72</v>
      </c>
      <c r="K24" s="50">
        <v>29209</v>
      </c>
      <c r="L24" s="52">
        <v>2000</v>
      </c>
      <c r="M24" s="52">
        <f>SUMIF('MJE Project Pivot'!$D:$D,$K24,'MJE Project Pivot'!$E:$E)</f>
        <v>2000</v>
      </c>
      <c r="N24" s="52">
        <f t="shared" si="5"/>
        <v>0</v>
      </c>
    </row>
    <row r="25" spans="2:14">
      <c r="B25" s="82" t="s">
        <v>73</v>
      </c>
      <c r="C25" s="82" t="str">
        <f>IFERROR(_xlfn.XLOOKUP(B25,Forecast!N:N,Forecast!I:I),"Unassigned")</f>
        <v>1. Diamond</v>
      </c>
      <c r="D25" s="50" t="str">
        <f>_xlfn.XLOOKUP(B25,'Client Lookup'!C:C,'Client Lookup'!E:E)</f>
        <v>174</v>
      </c>
      <c r="E25" s="52">
        <f>SUMIFS(Forecast!$K:$K,Forecast!$B:$B,$D25)</f>
        <v>163953.35999999999</v>
      </c>
      <c r="F25" s="52">
        <f>SUMIF('MJE Client Pivot'!C:C,'Results vs Forecast'!B25,'MJE Client Pivot'!D:D)</f>
        <v>164806.00973201232</v>
      </c>
      <c r="G25" s="52">
        <f t="shared" si="2"/>
        <v>852.64973201233079</v>
      </c>
      <c r="I25" s="82" t="s">
        <v>58</v>
      </c>
      <c r="J25" s="82" t="s">
        <v>48</v>
      </c>
      <c r="K25" s="105">
        <v>3307</v>
      </c>
      <c r="L25" s="52">
        <v>43885</v>
      </c>
      <c r="M25" s="52">
        <f>SUMIF('MJE Project Pivot'!$D:$D,$K25,'MJE Project Pivot'!$E:$E)</f>
        <v>46713.26</v>
      </c>
      <c r="N25" s="52">
        <f t="shared" si="5"/>
        <v>2828.260000000002</v>
      </c>
    </row>
    <row r="26" spans="2:14">
      <c r="B26" s="82" t="s">
        <v>74</v>
      </c>
      <c r="C26" s="82" t="str">
        <f>IFERROR(_xlfn.XLOOKUP(B26,Forecast!N:N,Forecast!I:I),"Unassigned")</f>
        <v>2. Emerging</v>
      </c>
      <c r="D26" s="50" t="str">
        <f>_xlfn.XLOOKUP(B26,'Client Lookup'!C:C,'Client Lookup'!E:E)</f>
        <v>505</v>
      </c>
      <c r="E26" s="52">
        <f>SUMIFS(Forecast!$K:$K,Forecast!$B:$B,$D26)</f>
        <v>140775</v>
      </c>
      <c r="F26" s="52">
        <f>SUMIF('MJE Client Pivot'!C:C,'Results vs Forecast'!B26,'MJE Client Pivot'!D:D)</f>
        <v>166818.24999999997</v>
      </c>
      <c r="G26" s="52">
        <f t="shared" si="2"/>
        <v>26043.249999999971</v>
      </c>
      <c r="I26" s="82" t="s">
        <v>58</v>
      </c>
      <c r="J26" s="82" t="s">
        <v>75</v>
      </c>
      <c r="K26" s="50" t="s">
        <v>53</v>
      </c>
      <c r="L26" s="52"/>
      <c r="M26" s="52">
        <f>SUMIF('MJE Project Pivot'!$D:$D,$K26,'MJE Project Pivot'!$E:$E)</f>
        <v>0</v>
      </c>
      <c r="N26" s="52">
        <f t="shared" si="5"/>
        <v>0</v>
      </c>
    </row>
    <row r="27" spans="2:14">
      <c r="B27" s="82" t="s">
        <v>76</v>
      </c>
      <c r="C27" s="82" t="str">
        <f>IFERROR(_xlfn.XLOOKUP(B27,Forecast!N:N,Forecast!I:I),"Unassigned")</f>
        <v>1. Diamond</v>
      </c>
      <c r="D27" s="50" t="str">
        <f>_xlfn.XLOOKUP(B27,'Client Lookup'!C:C,'Client Lookup'!E:E)</f>
        <v>170</v>
      </c>
      <c r="E27" s="52">
        <f>SUMIFS(Forecast!$K:$K,Forecast!$B:$B,$D27)</f>
        <v>703469</v>
      </c>
      <c r="F27" s="52">
        <f>SUMIF('MJE Client Pivot'!C:C,'Results vs Forecast'!B27,'MJE Client Pivot'!D:D)</f>
        <v>713794.97415247292</v>
      </c>
      <c r="G27" s="52">
        <f t="shared" si="2"/>
        <v>10325.974152472918</v>
      </c>
      <c r="I27" s="82" t="s">
        <v>77</v>
      </c>
      <c r="J27" s="82" t="s">
        <v>78</v>
      </c>
      <c r="K27" s="50">
        <v>34118</v>
      </c>
      <c r="L27" s="52"/>
      <c r="M27" s="52">
        <f>SUMIF('MJE Project Pivot'!$D:$D,$K27,'MJE Project Pivot'!$E:$E)</f>
        <v>0</v>
      </c>
      <c r="N27" s="52">
        <f t="shared" si="5"/>
        <v>0</v>
      </c>
    </row>
    <row r="28" spans="2:14">
      <c r="B28" s="82" t="s">
        <v>79</v>
      </c>
      <c r="C28" s="82" t="str">
        <f>IFERROR(_xlfn.XLOOKUP(B28,Forecast!N:N,Forecast!I:I),"Unassigned")</f>
        <v>2. Emerging</v>
      </c>
      <c r="D28" s="50" t="str">
        <f>_xlfn.XLOOKUP(B28,'Client Lookup'!C:C,'Client Lookup'!E:E)</f>
        <v>453</v>
      </c>
      <c r="E28" s="52">
        <f>SUMIFS(Forecast!$K:$K,Forecast!$B:$B,$D28)</f>
        <v>168053</v>
      </c>
      <c r="F28" s="52">
        <f>SUMIF('MJE Client Pivot'!C:C,'Results vs Forecast'!B28,'MJE Client Pivot'!D:D)</f>
        <v>147053.20000000001</v>
      </c>
      <c r="G28" s="52">
        <f t="shared" ref="G28:G31" si="6">F28-E28</f>
        <v>-20999.799999999988</v>
      </c>
      <c r="I28" s="82" t="s">
        <v>80</v>
      </c>
      <c r="J28" s="82" t="s">
        <v>48</v>
      </c>
      <c r="K28" s="105">
        <v>568</v>
      </c>
      <c r="L28" s="52">
        <v>30174</v>
      </c>
      <c r="M28" s="52">
        <f>SUMIF('MJE Project Pivot'!$D:$D,$K28,'MJE Project Pivot'!$E:$E)</f>
        <v>61.28</v>
      </c>
      <c r="N28" s="52">
        <f t="shared" si="5"/>
        <v>-30112.720000000001</v>
      </c>
    </row>
    <row r="29" spans="2:14">
      <c r="B29" s="82" t="s">
        <v>81</v>
      </c>
      <c r="C29" s="82" t="str">
        <f>IFERROR(_xlfn.XLOOKUP(B29,Forecast!N:N,Forecast!I:I),"Unassigned")</f>
        <v>2. Emerging</v>
      </c>
      <c r="D29" s="50" t="str">
        <f>_xlfn.XLOOKUP(B29,'Client Lookup'!C:C,'Client Lookup'!E:E)</f>
        <v>374</v>
      </c>
      <c r="E29" s="52">
        <f>SUMIFS(Forecast!$K:$K,Forecast!$B:$B,$D29)</f>
        <v>93812.840000000011</v>
      </c>
      <c r="F29" s="52">
        <f>SUMIF('MJE Client Pivot'!C:C,'Results vs Forecast'!B29,'MJE Client Pivot'!D:D)</f>
        <v>99266.863367600366</v>
      </c>
      <c r="G29" s="52">
        <f t="shared" si="6"/>
        <v>5454.0233676003554</v>
      </c>
      <c r="I29" s="82" t="s">
        <v>62</v>
      </c>
      <c r="J29" s="82" t="s">
        <v>48</v>
      </c>
      <c r="K29" s="105">
        <v>3306</v>
      </c>
      <c r="L29" s="52"/>
      <c r="M29" s="52">
        <f>SUMIF('MJE Project Pivot'!$D:$D,$K29,'MJE Project Pivot'!$E:$E)</f>
        <v>848</v>
      </c>
      <c r="N29" s="52">
        <f t="shared" ref="N29" si="7">M29-L29</f>
        <v>848</v>
      </c>
    </row>
    <row r="30" spans="2:14">
      <c r="B30" s="82" t="s">
        <v>82</v>
      </c>
      <c r="C30" s="82" t="str">
        <f>IFERROR(_xlfn.XLOOKUP(B30,Forecast!N:N,Forecast!I:I),"Unassigned")</f>
        <v>4. Core</v>
      </c>
      <c r="D30" s="50" t="str">
        <f>_xlfn.XLOOKUP(B30,'Client Lookup'!C:C,'Client Lookup'!E:E)</f>
        <v>161</v>
      </c>
      <c r="E30" s="52">
        <f>SUMIFS(Forecast!$K:$K,Forecast!$B:$B,$D30)</f>
        <v>42318.23</v>
      </c>
      <c r="F30" s="52">
        <f>SUMIF('MJE Client Pivot'!C:C,'Results vs Forecast'!B30,'MJE Client Pivot'!D:D)</f>
        <v>28702.119999999995</v>
      </c>
      <c r="G30" s="52">
        <f t="shared" si="6"/>
        <v>-13616.110000000008</v>
      </c>
      <c r="I30" s="82" t="s">
        <v>64</v>
      </c>
      <c r="J30" s="82" t="s">
        <v>48</v>
      </c>
      <c r="K30" s="105">
        <v>2796</v>
      </c>
      <c r="L30" s="52"/>
      <c r="M30" s="52">
        <f>SUMIF('MJE Project Pivot'!$D:$D,$K30,'MJE Project Pivot'!$E:$E)</f>
        <v>-1939.38</v>
      </c>
      <c r="N30" s="52">
        <f t="shared" ref="N30" si="8">M30-L30</f>
        <v>-1939.38</v>
      </c>
    </row>
    <row r="31" spans="2:14">
      <c r="B31" s="82" t="s">
        <v>83</v>
      </c>
      <c r="C31" s="82" t="str">
        <f>IFERROR(_xlfn.XLOOKUP(B31,Forecast!N:N,Forecast!I:I),"Unassigned")</f>
        <v>Unassigned</v>
      </c>
      <c r="D31" s="50" t="e">
        <f>_xlfn.XLOOKUP(B31,'Client Lookup'!C:C,'Client Lookup'!E:E)</f>
        <v>#N/A</v>
      </c>
      <c r="E31" s="52">
        <f>SUMIFS(Forecast!$K:$K,Forecast!$B:$B,$D31)</f>
        <v>0</v>
      </c>
      <c r="F31" s="52">
        <f>SUMIF('MJE Client Pivot'!C:C,'Results vs Forecast'!B31,'MJE Client Pivot'!D:D)</f>
        <v>520</v>
      </c>
      <c r="G31" s="52">
        <f t="shared" si="6"/>
        <v>520</v>
      </c>
      <c r="I31" s="82" t="s">
        <v>66</v>
      </c>
      <c r="J31" s="82" t="s">
        <v>48</v>
      </c>
      <c r="K31" s="105">
        <v>20165</v>
      </c>
      <c r="L31" s="52"/>
      <c r="M31" s="52">
        <f>SUMIF('MJE Project Pivot'!$D:$D,$K31,'MJE Project Pivot'!$E:$E)</f>
        <v>7487.6500000000005</v>
      </c>
      <c r="N31" s="52">
        <f t="shared" ref="N31" si="9">M31-L31</f>
        <v>7487.6500000000005</v>
      </c>
    </row>
    <row r="32" spans="2:14">
      <c r="B32" s="82" t="s">
        <v>84</v>
      </c>
      <c r="C32" s="82" t="str">
        <f>IFERROR(_xlfn.XLOOKUP(B32,Forecast!N:N,Forecast!I:I),"Unassigned")</f>
        <v>4. Core</v>
      </c>
      <c r="D32" s="50" t="str">
        <f>_xlfn.XLOOKUP(B32,'Client Lookup'!C:C,'Client Lookup'!E:E)</f>
        <v>500</v>
      </c>
      <c r="E32" s="52">
        <f>SUMIFS(Forecast!$K:$K,Forecast!$B:$B,$D32)</f>
        <v>43280.22</v>
      </c>
      <c r="F32" s="52">
        <f>SUMIF('MJE Client Pivot'!C:C,'Results vs Forecast'!B32,'MJE Client Pivot'!D:D)</f>
        <v>43340.349999999991</v>
      </c>
      <c r="G32" s="52">
        <f t="shared" ref="G32:G49" si="10">F32-E32</f>
        <v>60.129999999990105</v>
      </c>
      <c r="I32" s="82" t="s">
        <v>85</v>
      </c>
      <c r="J32" s="82" t="s">
        <v>86</v>
      </c>
      <c r="K32" s="50">
        <v>34534</v>
      </c>
      <c r="L32" s="52">
        <v>8000</v>
      </c>
      <c r="M32" s="52">
        <f>SUMIF('MJE Project Pivot'!$D:$D,$K32,'MJE Project Pivot'!$E:$E)</f>
        <v>8000</v>
      </c>
      <c r="N32" s="52">
        <f t="shared" ref="N32:N44" si="11">M32-L32</f>
        <v>0</v>
      </c>
    </row>
    <row r="33" spans="2:14">
      <c r="B33" s="82" t="s">
        <v>87</v>
      </c>
      <c r="C33" s="82" t="str">
        <f>IFERROR(_xlfn.XLOOKUP(B33,Forecast!N:N,Forecast!I:I),"Unassigned")</f>
        <v>Unassigned</v>
      </c>
      <c r="D33" s="50" t="e">
        <f>_xlfn.XLOOKUP(B33,'Client Lookup'!C:C,'Client Lookup'!E:E)</f>
        <v>#N/A</v>
      </c>
      <c r="E33" s="52">
        <f>SUMIFS(Forecast!$K:$K,Forecast!$B:$B,$D33)</f>
        <v>0</v>
      </c>
      <c r="F33" s="52">
        <f>SUMIF('MJE Client Pivot'!C:C,'Results vs Forecast'!B33,'MJE Client Pivot'!D:D)</f>
        <v>27452.77900546282</v>
      </c>
      <c r="G33" s="52">
        <f t="shared" si="10"/>
        <v>27452.77900546282</v>
      </c>
      <c r="I33" s="82" t="s">
        <v>88</v>
      </c>
      <c r="J33" s="82" t="s">
        <v>89</v>
      </c>
      <c r="K33" s="50">
        <v>32036</v>
      </c>
      <c r="L33" s="52">
        <v>16200</v>
      </c>
      <c r="M33" s="52">
        <f>SUMIF('MJE Project Pivot'!$D:$D,$K33,'MJE Project Pivot'!$E:$E)</f>
        <v>23771.065202980884</v>
      </c>
      <c r="N33" s="52">
        <f t="shared" si="11"/>
        <v>7571.0652029808844</v>
      </c>
    </row>
    <row r="34" spans="2:14">
      <c r="B34" s="82" t="s">
        <v>90</v>
      </c>
      <c r="C34" s="82" t="str">
        <f>IFERROR(_xlfn.XLOOKUP(B34,Forecast!N:N,Forecast!I:I),"Unassigned")</f>
        <v>4. Core</v>
      </c>
      <c r="D34" s="50" t="str">
        <f>_xlfn.XLOOKUP(B34,'Client Lookup'!C:C,'Client Lookup'!E:E)</f>
        <v>364</v>
      </c>
      <c r="E34" s="52">
        <f>SUMIFS(Forecast!$K:$K,Forecast!$B:$B,$D34)</f>
        <v>8809</v>
      </c>
      <c r="F34" s="52">
        <f>SUMIF('MJE Client Pivot'!C:C,'Results vs Forecast'!B34,'MJE Client Pivot'!D:D)</f>
        <v>9152</v>
      </c>
      <c r="G34" s="52">
        <f t="shared" si="10"/>
        <v>343</v>
      </c>
      <c r="I34" s="82" t="s">
        <v>88</v>
      </c>
      <c r="J34" s="82" t="s">
        <v>91</v>
      </c>
      <c r="K34" s="50">
        <v>29210</v>
      </c>
      <c r="L34" s="52">
        <v>8400</v>
      </c>
      <c r="M34" s="52">
        <f>SUMIF('MJE Project Pivot'!$D:$D,$K34,'MJE Project Pivot'!$E:$E)</f>
        <v>12325.737512656755</v>
      </c>
      <c r="N34" s="52">
        <f t="shared" si="11"/>
        <v>3925.7375126567549</v>
      </c>
    </row>
    <row r="35" spans="2:14">
      <c r="B35" s="82" t="s">
        <v>92</v>
      </c>
      <c r="C35" s="82" t="str">
        <f>IFERROR(_xlfn.XLOOKUP(B35,Forecast!N:N,Forecast!I:I),"Unassigned")</f>
        <v>2. Emerging</v>
      </c>
      <c r="D35" s="50" t="str">
        <f>_xlfn.XLOOKUP(B35,'Client Lookup'!C:C,'Client Lookup'!E:E)</f>
        <v>417</v>
      </c>
      <c r="E35" s="52">
        <f>SUMIFS(Forecast!$K:$K,Forecast!$B:$B,$D35)</f>
        <v>397951.11</v>
      </c>
      <c r="F35" s="52">
        <f>SUMIF('MJE Client Pivot'!C:C,'Results vs Forecast'!B35,'MJE Client Pivot'!D:D)</f>
        <v>388765.89770429005</v>
      </c>
      <c r="G35" s="52">
        <f t="shared" si="10"/>
        <v>-9185.2122957099346</v>
      </c>
      <c r="I35" s="82" t="s">
        <v>88</v>
      </c>
      <c r="J35" s="82" t="s">
        <v>93</v>
      </c>
      <c r="K35" s="50">
        <v>28140</v>
      </c>
      <c r="L35" s="52">
        <v>8040</v>
      </c>
      <c r="M35" s="52">
        <f>SUMIF('MJE Project Pivot'!$D:$D,$K35,'MJE Project Pivot'!$E:$E)</f>
        <v>11797.491619257176</v>
      </c>
      <c r="N35" s="52">
        <f t="shared" si="11"/>
        <v>3757.4916192571764</v>
      </c>
    </row>
    <row r="36" spans="2:14">
      <c r="B36" s="82" t="s">
        <v>94</v>
      </c>
      <c r="C36" s="82" t="str">
        <f>IFERROR(_xlfn.XLOOKUP(B36,Forecast!N:N,Forecast!I:I),"Unassigned")</f>
        <v>4. Core</v>
      </c>
      <c r="D36" s="50" t="str">
        <f>_xlfn.XLOOKUP(B36,'Client Lookup'!C:C,'Client Lookup'!E:E)</f>
        <v>5</v>
      </c>
      <c r="E36" s="52">
        <f>SUMIFS(Forecast!$K:$K,Forecast!$B:$B,$D36)</f>
        <v>10000</v>
      </c>
      <c r="F36" s="52">
        <f>SUMIF('MJE Client Pivot'!C:C,'Results vs Forecast'!B36,'MJE Client Pivot'!D:D)</f>
        <v>10000</v>
      </c>
      <c r="G36" s="52">
        <f t="shared" si="10"/>
        <v>0</v>
      </c>
      <c r="I36" s="82" t="s">
        <v>88</v>
      </c>
      <c r="J36" s="82" t="s">
        <v>95</v>
      </c>
      <c r="K36" s="50">
        <v>36413</v>
      </c>
      <c r="L36" s="52">
        <v>9680</v>
      </c>
      <c r="M36" s="52">
        <f>SUMIF('MJE Project Pivot'!$D:$D,$K36,'MJE Project Pivot'!$E:$E)</f>
        <v>2201.0245558315637</v>
      </c>
      <c r="N36" s="52">
        <f t="shared" si="11"/>
        <v>-7478.9754441684363</v>
      </c>
    </row>
    <row r="37" spans="2:14">
      <c r="B37" s="82" t="s">
        <v>96</v>
      </c>
      <c r="C37" s="82" t="str">
        <f>IFERROR(_xlfn.XLOOKUP(B37,Forecast!N:N,Forecast!I:I),"Unassigned")</f>
        <v>3. Platform</v>
      </c>
      <c r="D37" s="50" t="str">
        <f>_xlfn.XLOOKUP(B37,'Client Lookup'!C:C,'Client Lookup'!E:E)</f>
        <v>460</v>
      </c>
      <c r="E37" s="52">
        <f>SUMIFS(Forecast!$K:$K,Forecast!$B:$B,$D37)</f>
        <v>86608</v>
      </c>
      <c r="F37" s="52">
        <f>SUMIF('MJE Client Pivot'!C:C,'Results vs Forecast'!B37,'MJE Client Pivot'!D:D)</f>
        <v>110606.48762227327</v>
      </c>
      <c r="G37" s="52">
        <f t="shared" si="10"/>
        <v>23998.487622273271</v>
      </c>
      <c r="I37" s="82" t="s">
        <v>88</v>
      </c>
      <c r="J37" s="82" t="s">
        <v>97</v>
      </c>
      <c r="K37" s="50">
        <v>29419</v>
      </c>
      <c r="L37" s="52">
        <v>11200</v>
      </c>
      <c r="M37" s="52">
        <f>SUMIF('MJE Project Pivot'!$D:$D,$K37,'MJE Project Pivot'!$E:$E)</f>
        <v>22298.379681988132</v>
      </c>
      <c r="N37" s="52">
        <f t="shared" si="11"/>
        <v>11098.379681988132</v>
      </c>
    </row>
    <row r="38" spans="2:14">
      <c r="B38" s="82" t="s">
        <v>98</v>
      </c>
      <c r="C38" s="82" t="str">
        <f>IFERROR(_xlfn.XLOOKUP(B38,Forecast!N:N,Forecast!I:I),"Unassigned")</f>
        <v>4. Core</v>
      </c>
      <c r="D38" s="50" t="str">
        <f>_xlfn.XLOOKUP(B38,'Client Lookup'!C:C,'Client Lookup'!E:E)</f>
        <v>162</v>
      </c>
      <c r="E38" s="52">
        <f>SUMIFS(Forecast!$K:$K,Forecast!$B:$B,$D38)</f>
        <v>1250</v>
      </c>
      <c r="F38" s="52">
        <f>SUMIF('MJE Client Pivot'!C:C,'Results vs Forecast'!B38,'MJE Client Pivot'!D:D)</f>
        <v>3750</v>
      </c>
      <c r="G38" s="52">
        <f t="shared" si="10"/>
        <v>2500</v>
      </c>
      <c r="I38" s="82" t="s">
        <v>88</v>
      </c>
      <c r="J38" s="82" t="s">
        <v>99</v>
      </c>
      <c r="K38" s="50">
        <v>34751</v>
      </c>
      <c r="L38" s="52">
        <v>8400</v>
      </c>
      <c r="M38" s="52">
        <f>SUMIF('MJE Project Pivot'!$D:$D,$K38,'MJE Project Pivot'!$E:$E)</f>
        <v>12325.737512656755</v>
      </c>
      <c r="N38" s="52">
        <f t="shared" si="11"/>
        <v>3925.7375126567549</v>
      </c>
    </row>
    <row r="39" spans="2:14">
      <c r="B39" s="82" t="s">
        <v>100</v>
      </c>
      <c r="C39" s="82" t="str">
        <f>IFERROR(_xlfn.XLOOKUP(B39,Forecast!N:N,Forecast!I:I),"Unassigned")</f>
        <v>4. Core</v>
      </c>
      <c r="D39" s="50" t="str">
        <f>_xlfn.XLOOKUP(B39,'Client Lookup'!C:C,'Client Lookup'!E:E)</f>
        <v>182</v>
      </c>
      <c r="E39" s="52">
        <f>SUMIFS(Forecast!$K:$K,Forecast!$B:$B,$D39)</f>
        <v>71971.996666666673</v>
      </c>
      <c r="F39" s="52">
        <f>SUMIF('MJE Client Pivot'!C:C,'Results vs Forecast'!B39,'MJE Client Pivot'!D:D)</f>
        <v>40387.597867991506</v>
      </c>
      <c r="G39" s="52">
        <f t="shared" si="10"/>
        <v>-31584.398798675167</v>
      </c>
      <c r="I39" s="82" t="s">
        <v>88</v>
      </c>
      <c r="J39" s="82" t="s">
        <v>101</v>
      </c>
      <c r="K39" s="50">
        <v>34752</v>
      </c>
      <c r="L39" s="52">
        <v>11088</v>
      </c>
      <c r="M39" s="52">
        <f>SUMIF('MJE Project Pivot'!$D:$D,$K39,'MJE Project Pivot'!$E:$E)</f>
        <v>0</v>
      </c>
      <c r="N39" s="52">
        <f t="shared" si="11"/>
        <v>-11088</v>
      </c>
    </row>
    <row r="40" spans="2:14">
      <c r="B40" s="82" t="s">
        <v>102</v>
      </c>
      <c r="C40" s="82" t="str">
        <f>IFERROR(_xlfn.XLOOKUP(B40,Forecast!N:N,Forecast!I:I),"Unassigned")</f>
        <v>4. Core</v>
      </c>
      <c r="D40" s="50" t="str">
        <f>_xlfn.XLOOKUP(B40,'Client Lookup'!C:C,'Client Lookup'!E:E)</f>
        <v>203</v>
      </c>
      <c r="E40" s="52">
        <f>SUMIFS(Forecast!$K:$K,Forecast!$B:$B,$D40)</f>
        <v>16868</v>
      </c>
      <c r="F40" s="52">
        <f>SUMIF('MJE Client Pivot'!C:C,'Results vs Forecast'!B40,'MJE Client Pivot'!D:D)</f>
        <v>5200</v>
      </c>
      <c r="G40" s="52">
        <f t="shared" si="10"/>
        <v>-11668</v>
      </c>
      <c r="I40" s="82" t="s">
        <v>88</v>
      </c>
      <c r="J40" s="82" t="s">
        <v>103</v>
      </c>
      <c r="K40" s="50">
        <v>32875</v>
      </c>
      <c r="L40" s="52">
        <v>7800</v>
      </c>
      <c r="M40" s="52">
        <f>SUMIF('MJE Project Pivot'!$D:$D,$K40,'MJE Project Pivot'!$E:$E)</f>
        <v>11445.327690324133</v>
      </c>
      <c r="N40" s="52">
        <f t="shared" si="11"/>
        <v>3645.3276903241331</v>
      </c>
    </row>
    <row r="41" spans="2:14">
      <c r="B41" s="82" t="s">
        <v>104</v>
      </c>
      <c r="C41" s="82" t="str">
        <f>IFERROR(_xlfn.XLOOKUP(B41,Forecast!N:N,Forecast!I:I),"Unassigned")</f>
        <v>2. Emerging</v>
      </c>
      <c r="D41" s="50" t="str">
        <f>_xlfn.XLOOKUP(B41,'Client Lookup'!C:C,'Client Lookup'!E:E)</f>
        <v>411</v>
      </c>
      <c r="E41" s="52">
        <f>SUMIFS(Forecast!$K:$K,Forecast!$B:$B,$D41)</f>
        <v>92599.67</v>
      </c>
      <c r="F41" s="52">
        <f>SUMIF('MJE Client Pivot'!C:C,'Results vs Forecast'!B41,'MJE Client Pivot'!D:D)</f>
        <v>97933</v>
      </c>
      <c r="G41" s="52">
        <f t="shared" si="10"/>
        <v>5333.3300000000017</v>
      </c>
      <c r="I41" s="82" t="s">
        <v>88</v>
      </c>
      <c r="J41" s="82" t="s">
        <v>105</v>
      </c>
      <c r="K41" s="50">
        <v>32874</v>
      </c>
      <c r="L41" s="52">
        <v>7504</v>
      </c>
      <c r="M41" s="52">
        <f>SUMIF('MJE Project Pivot'!$D:$D,$K41,'MJE Project Pivot'!$E:$E)</f>
        <v>7239.369857271452</v>
      </c>
      <c r="N41" s="52">
        <f t="shared" si="11"/>
        <v>-264.63014272854798</v>
      </c>
    </row>
    <row r="42" spans="2:14">
      <c r="B42" s="82" t="s">
        <v>106</v>
      </c>
      <c r="C42" s="82" t="str">
        <f>IFERROR(_xlfn.XLOOKUP(B42,Forecast!N:N,Forecast!I:I),"Unassigned")</f>
        <v>4. Core</v>
      </c>
      <c r="D42" s="50" t="str">
        <f>_xlfn.XLOOKUP(B42,'Client Lookup'!C:C,'Client Lookup'!E:E)</f>
        <v>192</v>
      </c>
      <c r="E42" s="52">
        <f>SUMIFS(Forecast!$K:$K,Forecast!$B:$B,$D42)</f>
        <v>77958</v>
      </c>
      <c r="F42" s="52">
        <f>SUMIF('MJE Client Pivot'!C:C,'Results vs Forecast'!B42,'MJE Client Pivot'!D:D)</f>
        <v>72660</v>
      </c>
      <c r="G42" s="52">
        <f t="shared" si="10"/>
        <v>-5298</v>
      </c>
      <c r="I42" s="82" t="s">
        <v>88</v>
      </c>
      <c r="J42" s="82" t="s">
        <v>107</v>
      </c>
      <c r="K42" s="50">
        <v>32037</v>
      </c>
      <c r="L42" s="52">
        <v>8400</v>
      </c>
      <c r="M42" s="52">
        <f>SUMIF('MJE Project Pivot'!$D:$D,$K42,'MJE Project Pivot'!$E:$E)</f>
        <v>8403.9119404477915</v>
      </c>
      <c r="N42" s="52">
        <f t="shared" si="11"/>
        <v>3.9119404477914941</v>
      </c>
    </row>
    <row r="43" spans="2:14">
      <c r="B43" s="82" t="s">
        <v>108</v>
      </c>
      <c r="C43" s="82" t="str">
        <f>IFERROR(_xlfn.XLOOKUP(B43,Forecast!N:N,Forecast!I:I),"Unassigned")</f>
        <v>3. Platform</v>
      </c>
      <c r="D43" s="50" t="str">
        <f>_xlfn.XLOOKUP(B43,'Client Lookup'!C:C,'Client Lookup'!E:E)</f>
        <v>164</v>
      </c>
      <c r="E43" s="52">
        <f>SUMIFS(Forecast!$K:$K,Forecast!$B:$B,$D43)</f>
        <v>260144.07034529021</v>
      </c>
      <c r="F43" s="52">
        <f>SUMIF('MJE Client Pivot'!C:C,'Results vs Forecast'!B43,'MJE Client Pivot'!D:D)</f>
        <v>245486</v>
      </c>
      <c r="G43" s="52">
        <f t="shared" si="10"/>
        <v>-14658.070345290209</v>
      </c>
      <c r="I43" s="82" t="s">
        <v>88</v>
      </c>
      <c r="J43" s="82" t="s">
        <v>109</v>
      </c>
      <c r="K43" s="50">
        <v>25160</v>
      </c>
      <c r="L43" s="52">
        <v>79840</v>
      </c>
      <c r="M43" s="52">
        <f>SUMIF('MJE Project Pivot'!$D:$D,$K43,'MJE Project Pivot'!$E:$E)</f>
        <v>108390.45471763241</v>
      </c>
      <c r="N43" s="52">
        <f t="shared" si="11"/>
        <v>28550.454717632412</v>
      </c>
    </row>
    <row r="44" spans="2:14">
      <c r="B44" s="82" t="s">
        <v>110</v>
      </c>
      <c r="C44" s="82" t="str">
        <f>IFERROR(_xlfn.XLOOKUP(B44,Forecast!N:N,Forecast!I:I),"Unassigned")</f>
        <v>2. Emerging</v>
      </c>
      <c r="D44" s="50" t="str">
        <f>_xlfn.XLOOKUP(B44,'Client Lookup'!C:C,'Client Lookup'!E:E)</f>
        <v>382</v>
      </c>
      <c r="E44" s="52">
        <f>SUMIFS(Forecast!$K:$K,Forecast!$B:$B,$D44)</f>
        <v>479359.87250000006</v>
      </c>
      <c r="F44" s="52">
        <f>SUMIF('MJE Client Pivot'!C:C,'Results vs Forecast'!B44,'MJE Client Pivot'!D:D)</f>
        <v>465560.89268844016</v>
      </c>
      <c r="G44" s="52">
        <f t="shared" si="10"/>
        <v>-13798.979811559897</v>
      </c>
      <c r="I44" s="82" t="s">
        <v>88</v>
      </c>
      <c r="J44" s="82" t="s">
        <v>111</v>
      </c>
      <c r="K44" s="50">
        <v>25161</v>
      </c>
      <c r="L44" s="52">
        <v>7200</v>
      </c>
      <c r="M44" s="52">
        <f>SUMIF('MJE Project Pivot'!$D:$D,$K44,'MJE Project Pivot'!$E:$E)</f>
        <v>10084.694328537344</v>
      </c>
      <c r="N44" s="52">
        <f t="shared" si="11"/>
        <v>2884.6943285373436</v>
      </c>
    </row>
    <row r="45" spans="2:14">
      <c r="B45" s="82" t="s">
        <v>112</v>
      </c>
      <c r="C45" s="82" t="str">
        <f>IFERROR(_xlfn.XLOOKUP(B45,Forecast!N:N,Forecast!I:I),"Unassigned")</f>
        <v>5. Recent Acquisition</v>
      </c>
      <c r="D45" s="50" t="str">
        <f>_xlfn.XLOOKUP(B45,'Client Lookup'!C:C,'Client Lookup'!E:E)</f>
        <v>489</v>
      </c>
      <c r="E45" s="52">
        <f>SUMIFS(Forecast!$K:$K,Forecast!$B:$B,$D45)</f>
        <v>41813.800000000003</v>
      </c>
      <c r="F45" s="52">
        <f>SUMIF('MJE Client Pivot'!C:C,'Results vs Forecast'!B45,'MJE Client Pivot'!D:D)</f>
        <v>35925</v>
      </c>
      <c r="G45" s="52">
        <f t="shared" si="10"/>
        <v>-5888.8000000000029</v>
      </c>
      <c r="I45" s="82" t="s">
        <v>88</v>
      </c>
      <c r="J45" s="82" t="s">
        <v>113</v>
      </c>
      <c r="K45" s="50">
        <v>25544</v>
      </c>
      <c r="L45" s="52">
        <v>8040</v>
      </c>
      <c r="M45" s="52">
        <f>SUMIF('MJE Project Pivot'!$D:$D,$K45,'MJE Project Pivot'!$E:$E)</f>
        <v>10724.992381142889</v>
      </c>
      <c r="N45" s="52">
        <f t="shared" ref="N45:N58" si="12">M45-L45</f>
        <v>2684.9923811428889</v>
      </c>
    </row>
    <row r="46" spans="2:14">
      <c r="B46" s="82" t="s">
        <v>114</v>
      </c>
      <c r="C46" s="82" t="str">
        <f>IFERROR(_xlfn.XLOOKUP(B46,Forecast!N:N,Forecast!I:I),"Unassigned")</f>
        <v>4. Core</v>
      </c>
      <c r="D46" s="50" t="str">
        <f>_xlfn.XLOOKUP(B46,'Client Lookup'!C:C,'Client Lookup'!E:E)</f>
        <v>450</v>
      </c>
      <c r="E46" s="52">
        <f>SUMIFS(Forecast!$K:$K,Forecast!$B:$B,$D46)</f>
        <v>30054.333333333332</v>
      </c>
      <c r="F46" s="52">
        <f>SUMIF('MJE Client Pivot'!C:C,'Results vs Forecast'!B46,'MJE Client Pivot'!D:D)</f>
        <v>-4.9320063117193058E-3</v>
      </c>
      <c r="G46" s="52">
        <f t="shared" si="10"/>
        <v>-30054.338265339644</v>
      </c>
      <c r="I46" s="82" t="s">
        <v>68</v>
      </c>
      <c r="J46" s="82" t="s">
        <v>115</v>
      </c>
      <c r="K46" s="50">
        <v>29104</v>
      </c>
      <c r="L46" s="52">
        <v>23767.000000000058</v>
      </c>
      <c r="M46" s="52">
        <f>SUMIF('MJE Project Pivot'!$D:$D,$K46,'MJE Project Pivot'!$E:$E)</f>
        <v>22896</v>
      </c>
      <c r="N46" s="52">
        <f t="shared" si="12"/>
        <v>-871.00000000005821</v>
      </c>
    </row>
    <row r="47" spans="2:14">
      <c r="B47" s="82" t="s">
        <v>116</v>
      </c>
      <c r="C47" s="82" t="str">
        <f>IFERROR(_xlfn.XLOOKUP(B47,Forecast!N:N,Forecast!I:I),"Unassigned")</f>
        <v>4. Core</v>
      </c>
      <c r="D47" s="50" t="str">
        <f>_xlfn.XLOOKUP(B47,'Client Lookup'!C:C,'Client Lookup'!E:E)</f>
        <v>178</v>
      </c>
      <c r="E47" s="52">
        <f>SUMIFS(Forecast!$K:$K,Forecast!$B:$B,$D47)</f>
        <v>11111.111111111113</v>
      </c>
      <c r="F47" s="52">
        <f>SUMIF('MJE Client Pivot'!C:C,'Results vs Forecast'!B47,'MJE Client Pivot'!D:D)</f>
        <v>12500</v>
      </c>
      <c r="G47" s="52">
        <f t="shared" si="10"/>
        <v>1388.8888888888869</v>
      </c>
      <c r="I47" s="82" t="s">
        <v>69</v>
      </c>
      <c r="J47" s="82" t="s">
        <v>117</v>
      </c>
      <c r="K47" s="50">
        <v>19490</v>
      </c>
      <c r="L47" s="52">
        <v>28036</v>
      </c>
      <c r="M47" s="52">
        <f>SUMIF('MJE Project Pivot'!$D:$D,$K47,'MJE Project Pivot'!$E:$E)</f>
        <v>26080</v>
      </c>
      <c r="N47" s="52">
        <f t="shared" si="12"/>
        <v>-1956</v>
      </c>
    </row>
    <row r="48" spans="2:14">
      <c r="B48" s="82" t="s">
        <v>118</v>
      </c>
      <c r="C48" s="82" t="str">
        <f>IFERROR(_xlfn.XLOOKUP(B48,Forecast!N:N,Forecast!I:I),"Unassigned")</f>
        <v>Unassigned</v>
      </c>
      <c r="D48" s="50" t="e">
        <f>_xlfn.XLOOKUP(B48,'Client Lookup'!C:C,'Client Lookup'!E:E)</f>
        <v>#N/A</v>
      </c>
      <c r="E48" s="52">
        <f>SUMIFS(Forecast!$K:$K,Forecast!$B:$B,$D48)</f>
        <v>0</v>
      </c>
      <c r="F48" s="52">
        <f>SUMIF('MJE Client Pivot'!C:C,'Results vs Forecast'!B48,'MJE Client Pivot'!D:D)</f>
        <v>414.66</v>
      </c>
      <c r="G48" s="52">
        <f t="shared" si="10"/>
        <v>414.66</v>
      </c>
      <c r="I48" s="82" t="s">
        <v>119</v>
      </c>
      <c r="J48" s="82" t="s">
        <v>48</v>
      </c>
      <c r="K48" s="105">
        <v>566</v>
      </c>
      <c r="L48" s="52">
        <v>1009462</v>
      </c>
      <c r="M48" s="52">
        <f>SUMIF('MJE Project Pivot'!$D:$D,$K48,'MJE Project Pivot'!$E:$E)</f>
        <v>987823.85000000009</v>
      </c>
      <c r="N48" s="52">
        <f t="shared" si="12"/>
        <v>-21638.149999999907</v>
      </c>
    </row>
    <row r="49" spans="2:14">
      <c r="B49" s="82" t="s">
        <v>120</v>
      </c>
      <c r="C49" s="82" t="str">
        <f>IFERROR(_xlfn.XLOOKUP(B49,Forecast!N:N,Forecast!I:I),"Unassigned")</f>
        <v>Unassigned</v>
      </c>
      <c r="D49" s="50" t="e">
        <f>_xlfn.XLOOKUP(B49,'Client Lookup'!C:C,'Client Lookup'!E:E)</f>
        <v>#N/A</v>
      </c>
      <c r="E49" s="52">
        <f>SUMIFS(Forecast!$K:$K,Forecast!$B:$B,$D49)</f>
        <v>0</v>
      </c>
      <c r="F49" s="52">
        <f>SUMIF('MJE Client Pivot'!C:C,'Results vs Forecast'!B49,'MJE Client Pivot'!D:D)</f>
        <v>3817.5</v>
      </c>
      <c r="G49" s="52">
        <f t="shared" si="10"/>
        <v>3817.5</v>
      </c>
      <c r="I49" s="82" t="s">
        <v>119</v>
      </c>
      <c r="J49" s="82" t="s">
        <v>121</v>
      </c>
      <c r="K49" s="50" t="s">
        <v>53</v>
      </c>
      <c r="L49" s="52"/>
      <c r="M49" s="52">
        <f>SUMIF('MJE Project Pivot'!$D:$D,$K49,'MJE Project Pivot'!$E:$E)</f>
        <v>0</v>
      </c>
      <c r="N49" s="52">
        <f t="shared" si="12"/>
        <v>0</v>
      </c>
    </row>
    <row r="50" spans="2:14">
      <c r="B50" s="82" t="s">
        <v>122</v>
      </c>
      <c r="C50" s="82" t="str">
        <f>IFERROR(_xlfn.XLOOKUP(B50,Forecast!N:N,Forecast!I:I),"Unassigned")</f>
        <v>4. Core</v>
      </c>
      <c r="D50" s="50" t="str">
        <f>_xlfn.XLOOKUP(B50,'Client Lookup'!C:C,'Client Lookup'!E:E)</f>
        <v>195</v>
      </c>
      <c r="E50" s="52">
        <f>SUMIFS(Forecast!$K:$K,Forecast!$B:$B,$D50)</f>
        <v>10376</v>
      </c>
      <c r="F50" s="52">
        <f>SUMIF('MJE Client Pivot'!C:C,'Results vs Forecast'!B50,'MJE Client Pivot'!D:D)</f>
        <v>9821.25</v>
      </c>
      <c r="G50" s="52">
        <f t="shared" ref="G50:G91" si="13">F50-E50</f>
        <v>-554.75</v>
      </c>
      <c r="I50" s="82" t="s">
        <v>123</v>
      </c>
      <c r="J50" s="82" t="s">
        <v>124</v>
      </c>
      <c r="K50" s="50" t="s">
        <v>53</v>
      </c>
      <c r="L50" s="52"/>
      <c r="M50" s="52">
        <f>SUMIF('MJE Project Pivot'!$D:$D,$K50,'MJE Project Pivot'!$E:$E)</f>
        <v>0</v>
      </c>
      <c r="N50" s="52">
        <f t="shared" si="12"/>
        <v>0</v>
      </c>
    </row>
    <row r="51" spans="2:14">
      <c r="B51" s="82" t="s">
        <v>125</v>
      </c>
      <c r="C51" s="82" t="str">
        <f>IFERROR(_xlfn.XLOOKUP(B51,Forecast!N:N,Forecast!I:I),"Unassigned")</f>
        <v>4. Core</v>
      </c>
      <c r="D51" s="50" t="str">
        <f>_xlfn.XLOOKUP(B51,'Client Lookup'!C:C,'Client Lookup'!E:E)</f>
        <v>463</v>
      </c>
      <c r="E51" s="52">
        <f>SUMIFS(Forecast!$K:$K,Forecast!$B:$B,$D51)</f>
        <v>15440</v>
      </c>
      <c r="F51" s="52">
        <f>SUMIF('MJE Client Pivot'!C:C,'Results vs Forecast'!B51,'MJE Client Pivot'!D:D)</f>
        <v>19545.098055784278</v>
      </c>
      <c r="G51" s="52">
        <f t="shared" si="13"/>
        <v>4105.0980557842777</v>
      </c>
      <c r="I51" s="82" t="s">
        <v>123</v>
      </c>
      <c r="J51" s="82" t="s">
        <v>126</v>
      </c>
      <c r="K51" s="50">
        <v>23415</v>
      </c>
      <c r="L51" s="52">
        <v>163953.35999999999</v>
      </c>
      <c r="M51" s="52">
        <f>SUMIF('MJE Project Pivot'!$D:$D,$K51,'MJE Project Pivot'!$E:$E)</f>
        <v>164806.00973201232</v>
      </c>
      <c r="N51" s="52">
        <f t="shared" si="12"/>
        <v>852.64973201233079</v>
      </c>
    </row>
    <row r="52" spans="2:14">
      <c r="B52" s="82" t="s">
        <v>127</v>
      </c>
      <c r="C52" s="82" t="str">
        <f>IFERROR(_xlfn.XLOOKUP(B52,Forecast!N:N,Forecast!I:I),"Unassigned")</f>
        <v>3. Platform</v>
      </c>
      <c r="D52" s="50" t="str">
        <f>_xlfn.XLOOKUP(B52,'Client Lookup'!C:C,'Client Lookup'!E:E)</f>
        <v>169</v>
      </c>
      <c r="E52" s="52">
        <f>SUMIFS(Forecast!$K:$K,Forecast!$B:$B,$D52)</f>
        <v>641885.99999999988</v>
      </c>
      <c r="F52" s="52">
        <f>SUMIF('MJE Client Pivot'!C:C,'Results vs Forecast'!B52,'MJE Client Pivot'!D:D)</f>
        <v>664149.04663126648</v>
      </c>
      <c r="G52" s="52">
        <f t="shared" si="13"/>
        <v>22263.046631266596</v>
      </c>
      <c r="I52" s="82" t="s">
        <v>128</v>
      </c>
      <c r="J52" s="82" t="s">
        <v>129</v>
      </c>
      <c r="K52" s="50" t="s">
        <v>53</v>
      </c>
      <c r="L52" s="52"/>
      <c r="M52" s="52">
        <f>SUMIF('MJE Project Pivot'!$D:$D,$K52,'MJE Project Pivot'!$E:$E)</f>
        <v>0</v>
      </c>
      <c r="N52" s="52">
        <f t="shared" si="12"/>
        <v>0</v>
      </c>
    </row>
    <row r="53" spans="2:14">
      <c r="B53" s="82" t="s">
        <v>130</v>
      </c>
      <c r="C53" s="82" t="str">
        <f>IFERROR(_xlfn.XLOOKUP(B53,Forecast!N:N,Forecast!I:I),"Unassigned")</f>
        <v>4. Core</v>
      </c>
      <c r="D53" s="50" t="str">
        <f>_xlfn.XLOOKUP(B53,'Client Lookup'!C:C,'Client Lookup'!E:E)</f>
        <v>482</v>
      </c>
      <c r="E53" s="52">
        <f>SUMIFS(Forecast!$K:$K,Forecast!$B:$B,$D53)</f>
        <v>22200</v>
      </c>
      <c r="F53" s="52">
        <f>SUMIF('MJE Client Pivot'!C:C,'Results vs Forecast'!B53,'MJE Client Pivot'!D:D)</f>
        <v>26067.134620632962</v>
      </c>
      <c r="G53" s="52">
        <f t="shared" si="13"/>
        <v>3867.1346206329617</v>
      </c>
      <c r="I53" s="82" t="s">
        <v>128</v>
      </c>
      <c r="J53" s="82" t="s">
        <v>131</v>
      </c>
      <c r="K53" s="50" t="s">
        <v>53</v>
      </c>
      <c r="L53" s="52"/>
      <c r="M53" s="52">
        <f>SUMIF('MJE Project Pivot'!$D:$D,$K53,'MJE Project Pivot'!$E:$E)</f>
        <v>0</v>
      </c>
      <c r="N53" s="52">
        <f t="shared" si="12"/>
        <v>0</v>
      </c>
    </row>
    <row r="54" spans="2:14">
      <c r="B54" s="82" t="s">
        <v>132</v>
      </c>
      <c r="C54" s="82" t="str">
        <f>IFERROR(_xlfn.XLOOKUP(B54,Forecast!N:N,Forecast!I:I),"Unassigned")</f>
        <v>2. Emerging</v>
      </c>
      <c r="D54" s="50" t="str">
        <f>_xlfn.XLOOKUP(B54,'Client Lookup'!C:C,'Client Lookup'!E:E)</f>
        <v>3</v>
      </c>
      <c r="E54" s="52">
        <f>SUMIFS(Forecast!$K:$K,Forecast!$B:$B,$D54)</f>
        <v>81000</v>
      </c>
      <c r="F54" s="52">
        <f>SUMIF('MJE Client Pivot'!C:C,'Results vs Forecast'!B54,'MJE Client Pivot'!D:D)</f>
        <v>31000</v>
      </c>
      <c r="G54" s="52">
        <f t="shared" si="13"/>
        <v>-50000</v>
      </c>
      <c r="I54" s="82" t="s">
        <v>128</v>
      </c>
      <c r="J54" s="82" t="s">
        <v>133</v>
      </c>
      <c r="K54" s="50" t="s">
        <v>53</v>
      </c>
      <c r="L54" s="52"/>
      <c r="M54" s="52">
        <f>SUMIF('MJE Project Pivot'!$D:$D,$K54,'MJE Project Pivot'!$E:$E)</f>
        <v>0</v>
      </c>
      <c r="N54" s="52">
        <f t="shared" si="12"/>
        <v>0</v>
      </c>
    </row>
    <row r="55" spans="2:14">
      <c r="B55" s="82" t="s">
        <v>134</v>
      </c>
      <c r="C55" s="82" t="str">
        <f>IFERROR(_xlfn.XLOOKUP(B55,Forecast!N:N,Forecast!I:I),"Unassigned")</f>
        <v>2. Emerging</v>
      </c>
      <c r="D55" s="50" t="str">
        <f>_xlfn.XLOOKUP(B55,'Client Lookup'!C:C,'Client Lookup'!E:E)</f>
        <v>9</v>
      </c>
      <c r="E55" s="52">
        <f>SUMIFS(Forecast!$K:$K,Forecast!$B:$B,$D55)</f>
        <v>353721.25</v>
      </c>
      <c r="F55" s="52">
        <f>SUMIF('MJE Client Pivot'!C:C,'Results vs Forecast'!B55,'MJE Client Pivot'!D:D)</f>
        <v>226402.97452487017</v>
      </c>
      <c r="G55" s="52">
        <f t="shared" si="13"/>
        <v>-127318.27547512983</v>
      </c>
      <c r="I55" s="82" t="s">
        <v>128</v>
      </c>
      <c r="J55" s="82" t="s">
        <v>135</v>
      </c>
      <c r="K55" s="50">
        <v>36301</v>
      </c>
      <c r="L55" s="52">
        <v>18000</v>
      </c>
      <c r="M55" s="52">
        <f>SUMIF('MJE Project Pivot'!$D:$D,$K55,'MJE Project Pivot'!$E:$E)</f>
        <v>0</v>
      </c>
      <c r="N55" s="52">
        <f t="shared" si="12"/>
        <v>-18000</v>
      </c>
    </row>
    <row r="56" spans="2:14">
      <c r="B56" s="82" t="s">
        <v>136</v>
      </c>
      <c r="C56" s="82" t="str">
        <f>IFERROR(_xlfn.XLOOKUP(B56,Forecast!N:N,Forecast!I:I),"Unassigned")</f>
        <v>4. Core</v>
      </c>
      <c r="D56" s="50" t="str">
        <f>_xlfn.XLOOKUP(B56,'Client Lookup'!C:C,'Client Lookup'!E:E)</f>
        <v>226</v>
      </c>
      <c r="E56" s="52">
        <f>SUMIFS(Forecast!$K:$K,Forecast!$B:$B,$D56)</f>
        <v>21978.68</v>
      </c>
      <c r="F56" s="52">
        <f>SUMIF('MJE Client Pivot'!C:C,'Results vs Forecast'!B56,'MJE Client Pivot'!D:D)</f>
        <v>15890</v>
      </c>
      <c r="G56" s="52">
        <f t="shared" si="13"/>
        <v>-6088.68</v>
      </c>
      <c r="I56" s="82" t="s">
        <v>128</v>
      </c>
      <c r="J56" s="82" t="s">
        <v>137</v>
      </c>
      <c r="K56" s="50" t="s">
        <v>53</v>
      </c>
      <c r="L56" s="52"/>
      <c r="M56" s="52">
        <f>SUMIF('MJE Project Pivot'!$D:$D,$K56,'MJE Project Pivot'!$E:$E)</f>
        <v>0</v>
      </c>
      <c r="N56" s="52">
        <f t="shared" si="12"/>
        <v>0</v>
      </c>
    </row>
    <row r="57" spans="2:14">
      <c r="B57" s="82" t="s">
        <v>138</v>
      </c>
      <c r="C57" s="82" t="str">
        <f>IFERROR(_xlfn.XLOOKUP(B57,Forecast!N:N,Forecast!I:I),"Unassigned")</f>
        <v>4. Core</v>
      </c>
      <c r="D57" s="50" t="str">
        <f>_xlfn.XLOOKUP(B57,'Client Lookup'!C:C,'Client Lookup'!E:E)</f>
        <v>389</v>
      </c>
      <c r="E57" s="52">
        <f>SUMIFS(Forecast!$K:$K,Forecast!$B:$B,$D57)</f>
        <v>6779.51</v>
      </c>
      <c r="F57" s="52">
        <f>SUMIF('MJE Client Pivot'!C:C,'Results vs Forecast'!B57,'MJE Client Pivot'!D:D)</f>
        <v>6779.51</v>
      </c>
      <c r="G57" s="52">
        <f t="shared" si="13"/>
        <v>0</v>
      </c>
      <c r="I57" s="82" t="s">
        <v>128</v>
      </c>
      <c r="J57" s="82" t="s">
        <v>139</v>
      </c>
      <c r="K57" s="50" t="s">
        <v>53</v>
      </c>
      <c r="L57" s="52"/>
      <c r="M57" s="52">
        <f>SUMIF('MJE Project Pivot'!$D:$D,$K57,'MJE Project Pivot'!$E:$E)</f>
        <v>0</v>
      </c>
      <c r="N57" s="52">
        <f t="shared" si="12"/>
        <v>0</v>
      </c>
    </row>
    <row r="58" spans="2:14">
      <c r="B58" s="82" t="s">
        <v>140</v>
      </c>
      <c r="C58" s="82" t="str">
        <f>IFERROR(_xlfn.XLOOKUP(B58,Forecast!N:N,Forecast!I:I),"Unassigned")</f>
        <v>Unassigned</v>
      </c>
      <c r="D58" s="50" t="e">
        <f>_xlfn.XLOOKUP(B58,'Client Lookup'!C:C,'Client Lookup'!E:E)</f>
        <v>#N/A</v>
      </c>
      <c r="E58" s="52">
        <f>SUMIFS(Forecast!$K:$K,Forecast!$B:$B,$D58)</f>
        <v>0</v>
      </c>
      <c r="F58" s="52">
        <f>SUMIF('MJE Client Pivot'!C:C,'Results vs Forecast'!B58,'MJE Client Pivot'!D:D)</f>
        <v>0</v>
      </c>
      <c r="G58" s="52">
        <f t="shared" si="13"/>
        <v>0</v>
      </c>
      <c r="I58" s="82" t="s">
        <v>128</v>
      </c>
      <c r="J58" s="82" t="s">
        <v>141</v>
      </c>
      <c r="K58" s="50">
        <v>30356</v>
      </c>
      <c r="L58" s="52">
        <v>41025.000000000007</v>
      </c>
      <c r="M58" s="52">
        <f>SUMIF('MJE Project Pivot'!$D:$D,$K58,'MJE Project Pivot'!$E:$E)</f>
        <v>57946.069999999992</v>
      </c>
      <c r="N58" s="52">
        <f t="shared" si="12"/>
        <v>16921.069999999985</v>
      </c>
    </row>
    <row r="59" spans="2:14">
      <c r="B59" s="82" t="s">
        <v>142</v>
      </c>
      <c r="C59" s="82" t="str">
        <f>IFERROR(_xlfn.XLOOKUP(B59,Forecast!N:N,Forecast!I:I),"Unassigned")</f>
        <v>1. Diamond</v>
      </c>
      <c r="D59" s="50" t="str">
        <f>_xlfn.XLOOKUP(B59,'Client Lookup'!C:C,'Client Lookup'!E:E)</f>
        <v>280</v>
      </c>
      <c r="E59" s="52">
        <f>SUMIFS(Forecast!$K:$K,Forecast!$B:$B,$D59)</f>
        <v>189396.15</v>
      </c>
      <c r="F59" s="52">
        <f>SUMIF('MJE Client Pivot'!C:C,'Results vs Forecast'!B59,'MJE Client Pivot'!D:D)</f>
        <v>172835.84508983386</v>
      </c>
      <c r="G59" s="52">
        <f t="shared" si="13"/>
        <v>-16560.304910166131</v>
      </c>
      <c r="I59" s="82" t="s">
        <v>128</v>
      </c>
      <c r="J59" s="82" t="s">
        <v>143</v>
      </c>
      <c r="K59" s="105">
        <v>38480</v>
      </c>
      <c r="L59" s="52"/>
      <c r="M59" s="52">
        <f>SUMIF('MJE Project Pivot'!$D:$D,$K59,'MJE Project Pivot'!$E:$E)</f>
        <v>1989.18</v>
      </c>
      <c r="N59" s="52">
        <f t="shared" ref="N59" si="14">M59-L59</f>
        <v>1989.18</v>
      </c>
    </row>
    <row r="60" spans="2:14">
      <c r="B60" s="82" t="s">
        <v>144</v>
      </c>
      <c r="C60" s="82" t="str">
        <f>IFERROR(_xlfn.XLOOKUP(B60,Forecast!N:N,Forecast!I:I),"Unassigned")</f>
        <v>Unassigned</v>
      </c>
      <c r="D60" s="50" t="e">
        <f>_xlfn.XLOOKUP(B60,'Client Lookup'!C:C,'Client Lookup'!E:E)</f>
        <v>#N/A</v>
      </c>
      <c r="E60" s="52">
        <f>SUMIFS(Forecast!$K:$K,Forecast!$B:$B,$D60)</f>
        <v>0</v>
      </c>
      <c r="F60" s="52">
        <f>SUMIF('MJE Client Pivot'!C:C,'Results vs Forecast'!B60,'MJE Client Pivot'!D:D)</f>
        <v>0</v>
      </c>
      <c r="G60" s="52">
        <f t="shared" si="13"/>
        <v>0</v>
      </c>
      <c r="I60" s="82" t="s">
        <v>145</v>
      </c>
      <c r="J60" s="82" t="s">
        <v>48</v>
      </c>
      <c r="K60" s="105">
        <v>2020</v>
      </c>
      <c r="L60" s="52">
        <v>72601</v>
      </c>
      <c r="M60" s="52">
        <f>SUMIF('MJE Project Pivot'!$D:$D,$K60,'MJE Project Pivot'!$E:$E)</f>
        <v>56610</v>
      </c>
      <c r="N60" s="52">
        <f>M60-L60</f>
        <v>-15991</v>
      </c>
    </row>
    <row r="61" spans="2:14">
      <c r="B61" s="82" t="s">
        <v>146</v>
      </c>
      <c r="C61" s="82" t="str">
        <f>IFERROR(_xlfn.XLOOKUP(B61,Forecast!N:N,Forecast!I:I),"Unassigned")</f>
        <v>Unassigned</v>
      </c>
      <c r="D61" s="50" t="str">
        <f>_xlfn.XLOOKUP(B61,'Client Lookup'!C:C,'Client Lookup'!E:E)</f>
        <v>999999</v>
      </c>
      <c r="E61" s="52">
        <f>SUMIFS(Forecast!$K:$K,Forecast!$B:$B,$D61)</f>
        <v>17500</v>
      </c>
      <c r="F61" s="52">
        <f>SUMIF('MJE Client Pivot'!C:C,'Results vs Forecast'!B61,'MJE Client Pivot'!D:D)</f>
        <v>10396.040000000001</v>
      </c>
      <c r="G61" s="52">
        <f t="shared" ref="G61:G68" si="15">F61-E61</f>
        <v>-7103.9599999999991</v>
      </c>
      <c r="I61" s="82" t="s">
        <v>145</v>
      </c>
      <c r="J61" s="82" t="s">
        <v>147</v>
      </c>
      <c r="K61" s="105">
        <v>24604</v>
      </c>
      <c r="L61" s="52">
        <v>20400</v>
      </c>
      <c r="M61" s="52">
        <f>SUMIF('MJE Project Pivot'!$D:$D,$K61,'MJE Project Pivot'!$E:$E)</f>
        <v>18870</v>
      </c>
      <c r="N61" s="52">
        <f>M61-L61</f>
        <v>-1530</v>
      </c>
    </row>
    <row r="62" spans="2:14">
      <c r="B62" s="82" t="s">
        <v>148</v>
      </c>
      <c r="C62" s="82" t="str">
        <f>IFERROR(_xlfn.XLOOKUP(B62,Forecast!N:N,Forecast!I:I),"Unassigned")</f>
        <v>6. Prospect</v>
      </c>
      <c r="D62" s="50" t="str">
        <f>_xlfn.XLOOKUP(B62,'Client Lookup'!C:C,'Client Lookup'!E:E)</f>
        <v>0</v>
      </c>
      <c r="E62" s="52">
        <f>SUMIFS(Forecast!$K:$K,Forecast!$B:$B,$D62)</f>
        <v>13138</v>
      </c>
      <c r="F62" s="52">
        <f>SUMIF('MJE Client Pivot'!C:C,'Results vs Forecast'!B62,'MJE Client Pivot'!D:D)</f>
        <v>12375</v>
      </c>
      <c r="G62" s="52">
        <f t="shared" si="15"/>
        <v>-763</v>
      </c>
      <c r="I62" s="82" t="s">
        <v>145</v>
      </c>
      <c r="J62" s="82" t="s">
        <v>149</v>
      </c>
      <c r="K62" s="50" t="s">
        <v>53</v>
      </c>
      <c r="L62" s="52"/>
      <c r="M62" s="52">
        <f>SUMIF('MJE Project Pivot'!$D:$D,$K62,'MJE Project Pivot'!$E:$E)</f>
        <v>0</v>
      </c>
      <c r="N62" s="52">
        <f>M62-L62</f>
        <v>0</v>
      </c>
    </row>
    <row r="63" spans="2:14">
      <c r="B63" s="82" t="s">
        <v>150</v>
      </c>
      <c r="C63" s="82" t="str">
        <f>IFERROR(_xlfn.XLOOKUP(B63,Forecast!N:N,Forecast!I:I),"Unassigned")</f>
        <v>4. Core</v>
      </c>
      <c r="D63" s="50" t="str">
        <f>_xlfn.XLOOKUP(B63,'Client Lookup'!C:C,'Client Lookup'!E:E)</f>
        <v>466</v>
      </c>
      <c r="E63" s="52">
        <f>SUMIFS(Forecast!$K:$K,Forecast!$B:$B,$D63)</f>
        <v>9840</v>
      </c>
      <c r="F63" s="52">
        <f>SUMIF('MJE Client Pivot'!C:C,'Results vs Forecast'!B63,'MJE Client Pivot'!D:D)</f>
        <v>9424.3869617878736</v>
      </c>
      <c r="G63" s="52">
        <f t="shared" si="15"/>
        <v>-415.61303821212641</v>
      </c>
      <c r="I63" s="82" t="s">
        <v>145</v>
      </c>
      <c r="J63" s="82" t="s">
        <v>151</v>
      </c>
      <c r="K63" s="50" t="s">
        <v>53</v>
      </c>
      <c r="L63" s="52"/>
      <c r="M63" s="52">
        <f>SUMIF('MJE Project Pivot'!$D:$D,$K63,'MJE Project Pivot'!$E:$E)</f>
        <v>0</v>
      </c>
      <c r="N63" s="52">
        <f>M63-L63</f>
        <v>0</v>
      </c>
    </row>
    <row r="64" spans="2:14">
      <c r="B64" s="82" t="s">
        <v>152</v>
      </c>
      <c r="C64" s="82" t="str">
        <f>IFERROR(_xlfn.XLOOKUP(B64,Forecast!N:N,Forecast!I:I),"Unassigned")</f>
        <v>4. Core</v>
      </c>
      <c r="D64" s="50" t="str">
        <f>_xlfn.XLOOKUP(B64,'Client Lookup'!C:C,'Client Lookup'!E:E)</f>
        <v>454</v>
      </c>
      <c r="E64" s="52">
        <f>SUMIFS(Forecast!$K:$K,Forecast!$B:$B,$D64)</f>
        <v>31833.333333333328</v>
      </c>
      <c r="F64" s="52">
        <f>SUMIF('MJE Client Pivot'!C:C,'Results vs Forecast'!B64,'MJE Client Pivot'!D:D)</f>
        <v>31000</v>
      </c>
      <c r="G64" s="52">
        <f t="shared" si="15"/>
        <v>-833.33333333332848</v>
      </c>
      <c r="I64" s="82" t="s">
        <v>145</v>
      </c>
      <c r="J64" s="82" t="s">
        <v>153</v>
      </c>
      <c r="K64" s="105">
        <v>29632</v>
      </c>
      <c r="L64" s="52">
        <v>10720</v>
      </c>
      <c r="M64" s="52">
        <f>SUMIF('MJE Project Pivot'!$D:$D,$K64,'MJE Project Pivot'!$E:$E)</f>
        <v>11791.997867991506</v>
      </c>
      <c r="N64" s="52">
        <f t="shared" ref="N64:N68" si="16">M64-L64</f>
        <v>1071.9978679915057</v>
      </c>
    </row>
    <row r="65" spans="2:16">
      <c r="B65" s="82" t="s">
        <v>154</v>
      </c>
      <c r="C65" s="82" t="str">
        <f>IFERROR(_xlfn.XLOOKUP(B65,Forecast!N:N,Forecast!I:I),"Unassigned")</f>
        <v>3. Platform</v>
      </c>
      <c r="D65" s="50" t="str">
        <f>_xlfn.XLOOKUP(B65,'Client Lookup'!C:C,'Client Lookup'!E:E)</f>
        <v>459</v>
      </c>
      <c r="E65" s="52">
        <f>SUMIFS(Forecast!$K:$K,Forecast!$B:$B,$D65)</f>
        <v>145592.6</v>
      </c>
      <c r="F65" s="52">
        <f>SUMIF('MJE Client Pivot'!C:C,'Results vs Forecast'!B65,'MJE Client Pivot'!D:D)</f>
        <v>176647.73086016506</v>
      </c>
      <c r="G65" s="52">
        <f t="shared" si="15"/>
        <v>31055.130860165053</v>
      </c>
      <c r="I65" s="82" t="s">
        <v>145</v>
      </c>
      <c r="J65" s="82" t="s">
        <v>155</v>
      </c>
      <c r="K65" s="105">
        <v>29631</v>
      </c>
      <c r="L65" s="52">
        <v>10720</v>
      </c>
      <c r="M65" s="52">
        <f>SUMIF('MJE Project Pivot'!$D:$D,$K65,'MJE Project Pivot'!$E:$E)</f>
        <v>11791.997867991506</v>
      </c>
      <c r="N65" s="52">
        <f t="shared" si="16"/>
        <v>1071.9978679915057</v>
      </c>
    </row>
    <row r="66" spans="2:16">
      <c r="B66" s="82" t="s">
        <v>156</v>
      </c>
      <c r="C66" s="82" t="str">
        <f>IFERROR(_xlfn.XLOOKUP(B66,Forecast!N:N,Forecast!I:I),"Unassigned")</f>
        <v>4. Core</v>
      </c>
      <c r="D66" s="50" t="str">
        <f>_xlfn.XLOOKUP(B66,'Client Lookup'!C:C,'Client Lookup'!E:E)</f>
        <v>465</v>
      </c>
      <c r="E66" s="52">
        <f>SUMIFS(Forecast!$K:$K,Forecast!$B:$B,$D66)</f>
        <v>13040</v>
      </c>
      <c r="F66" s="52">
        <f>SUMIF('MJE Client Pivot'!C:C,'Results vs Forecast'!B66,'MJE Client Pivot'!D:D)</f>
        <v>14910.941395761147</v>
      </c>
      <c r="G66" s="52">
        <f t="shared" si="15"/>
        <v>1870.9413957611469</v>
      </c>
      <c r="I66" s="82" t="s">
        <v>145</v>
      </c>
      <c r="J66" s="82" t="s">
        <v>157</v>
      </c>
      <c r="K66" s="50" t="s">
        <v>53</v>
      </c>
      <c r="L66" s="52">
        <v>28000</v>
      </c>
      <c r="M66" s="52">
        <f>SUMIF('MJE Project Pivot'!$D:$D,$K66,'MJE Project Pivot'!$E:$E)</f>
        <v>0</v>
      </c>
      <c r="N66" s="52">
        <f t="shared" si="16"/>
        <v>-28000</v>
      </c>
    </row>
    <row r="67" spans="2:16">
      <c r="B67" s="82" t="s">
        <v>158</v>
      </c>
      <c r="C67" s="82" t="str">
        <f>IFERROR(_xlfn.XLOOKUP(B67,Forecast!N:N,Forecast!I:I),"Unassigned")</f>
        <v>5. Recent Acquisition</v>
      </c>
      <c r="D67" s="50" t="str">
        <f>_xlfn.XLOOKUP(B67,'Client Lookup'!C:C,'Client Lookup'!E:E)</f>
        <v>507</v>
      </c>
      <c r="E67" s="52">
        <f>SUMIFS(Forecast!$K:$K,Forecast!$B:$B,$D67)</f>
        <v>10000</v>
      </c>
      <c r="F67" s="52">
        <f>SUMIF('MJE Client Pivot'!C:C,'Results vs Forecast'!B67,'MJE Client Pivot'!D:D)</f>
        <v>0</v>
      </c>
      <c r="G67" s="52">
        <f t="shared" si="15"/>
        <v>-10000</v>
      </c>
      <c r="I67" s="82" t="s">
        <v>145</v>
      </c>
      <c r="J67" s="82" t="s">
        <v>159</v>
      </c>
      <c r="K67" s="50" t="s">
        <v>53</v>
      </c>
      <c r="L67" s="52"/>
      <c r="M67" s="52">
        <f>SUMIF('MJE Project Pivot'!$D:$D,$K67,'MJE Project Pivot'!$E:$E)</f>
        <v>0</v>
      </c>
      <c r="N67" s="52">
        <f t="shared" si="16"/>
        <v>0</v>
      </c>
    </row>
    <row r="68" spans="2:16">
      <c r="B68" s="82" t="s">
        <v>160</v>
      </c>
      <c r="C68" s="82" t="str">
        <f>IFERROR(_xlfn.XLOOKUP(B68,Forecast!N:N,Forecast!I:I),"Unassigned")</f>
        <v>Unassigned</v>
      </c>
      <c r="D68" s="50" t="e">
        <f>_xlfn.XLOOKUP(B68,'Client Lookup'!C:C,'Client Lookup'!E:E)</f>
        <v>#N/A</v>
      </c>
      <c r="E68" s="52">
        <f>SUMIFS(Forecast!$K:$K,Forecast!$B:$B,$D68)</f>
        <v>0</v>
      </c>
      <c r="F68" s="52">
        <f>SUMIF('MJE Client Pivot'!C:C,'Results vs Forecast'!B68,'MJE Client Pivot'!D:D)</f>
        <v>3378.9800000000005</v>
      </c>
      <c r="G68" s="52">
        <f t="shared" si="15"/>
        <v>3378.9800000000005</v>
      </c>
      <c r="I68" s="82" t="s">
        <v>145</v>
      </c>
      <c r="J68" s="82" t="s">
        <v>161</v>
      </c>
      <c r="K68" s="105">
        <v>25980</v>
      </c>
      <c r="L68" s="52">
        <v>144600</v>
      </c>
      <c r="M68" s="52">
        <f>SUMIF('MJE Project Pivot'!$D:$D,$K68,'MJE Project Pivot'!$E:$E)</f>
        <v>172599.98813697937</v>
      </c>
      <c r="N68" s="52">
        <f t="shared" si="16"/>
        <v>27999.988136979373</v>
      </c>
    </row>
    <row r="69" spans="2:16">
      <c r="B69" s="82" t="s">
        <v>162</v>
      </c>
      <c r="C69" s="82" t="str">
        <f>IFERROR(_xlfn.XLOOKUP(B69,Forecast!N:N,Forecast!I:I),"Unassigned")</f>
        <v>4. Core</v>
      </c>
      <c r="D69" s="50" t="str">
        <f>_xlfn.XLOOKUP(B69,'Client Lookup'!C:C,'Client Lookup'!E:E)</f>
        <v>393</v>
      </c>
      <c r="E69" s="52">
        <f>SUMIFS(Forecast!$K:$K,Forecast!$B:$B,$D69)</f>
        <v>9166.6666666666661</v>
      </c>
      <c r="F69" s="52">
        <f>SUMIF('MJE Client Pivot'!C:C,'Results vs Forecast'!B69,'MJE Client Pivot'!D:D)</f>
        <v>5000</v>
      </c>
      <c r="G69" s="52">
        <f t="shared" si="13"/>
        <v>-4166.6666666666661</v>
      </c>
      <c r="I69" s="82" t="s">
        <v>145</v>
      </c>
      <c r="J69" s="82" t="s">
        <v>163</v>
      </c>
      <c r="K69" s="105">
        <v>31317</v>
      </c>
      <c r="L69" s="52">
        <v>60803</v>
      </c>
      <c r="M69" s="52">
        <f>SUMIF('MJE Project Pivot'!$D:$D,$K69,'MJE Project Pivot'!$E:$E)</f>
        <v>64222</v>
      </c>
      <c r="N69" s="52">
        <f t="shared" ref="N69:N77" si="17">M69-L69</f>
        <v>3419</v>
      </c>
    </row>
    <row r="70" spans="2:16">
      <c r="B70" s="82" t="s">
        <v>164</v>
      </c>
      <c r="C70" s="82" t="str">
        <f>IFERROR(_xlfn.XLOOKUP(B70,Forecast!N:N,Forecast!I:I),"Unassigned")</f>
        <v>4. Core</v>
      </c>
      <c r="D70" s="50" t="str">
        <f>_xlfn.XLOOKUP(B70,'Client Lookup'!C:C,'Client Lookup'!E:E)</f>
        <v>245</v>
      </c>
      <c r="E70" s="52">
        <f>SUMIFS(Forecast!$K:$K,Forecast!$B:$B,$D70)</f>
        <v>34030</v>
      </c>
      <c r="F70" s="52">
        <f>SUMIF('MJE Client Pivot'!C:C,'Results vs Forecast'!B70,'MJE Client Pivot'!D:D)</f>
        <v>34030</v>
      </c>
      <c r="G70" s="52">
        <f t="shared" si="13"/>
        <v>0</v>
      </c>
      <c r="I70" s="82" t="s">
        <v>145</v>
      </c>
      <c r="J70" s="82" t="s">
        <v>165</v>
      </c>
      <c r="K70" s="105">
        <v>35886</v>
      </c>
      <c r="L70" s="52">
        <v>117360</v>
      </c>
      <c r="M70" s="52">
        <f>SUMIF('MJE Project Pivot'!$D:$D,$K70,'MJE Project Pivot'!$E:$E)</f>
        <v>109562</v>
      </c>
      <c r="N70" s="52">
        <f t="shared" si="17"/>
        <v>-7798</v>
      </c>
    </row>
    <row r="71" spans="2:16">
      <c r="B71" s="82" t="s">
        <v>166</v>
      </c>
      <c r="C71" s="82" t="str">
        <f>IFERROR(_xlfn.XLOOKUP(B71,Forecast!N:N,Forecast!I:I),"Unassigned")</f>
        <v>4. Core</v>
      </c>
      <c r="D71" s="50" t="str">
        <f>_xlfn.XLOOKUP(B71,'Client Lookup'!C:C,'Client Lookup'!E:E)</f>
        <v>469</v>
      </c>
      <c r="E71" s="52">
        <f>SUMIFS(Forecast!$K:$K,Forecast!$B:$B,$D71)</f>
        <v>23960</v>
      </c>
      <c r="F71" s="52">
        <f>SUMIF('MJE Client Pivot'!C:C,'Results vs Forecast'!B71,'MJE Client Pivot'!D:D)</f>
        <v>29229.606101443169</v>
      </c>
      <c r="G71" s="52">
        <f t="shared" si="13"/>
        <v>5269.6061014431689</v>
      </c>
      <c r="I71" s="82" t="s">
        <v>145</v>
      </c>
      <c r="J71" s="82" t="s">
        <v>167</v>
      </c>
      <c r="K71" s="50" t="s">
        <v>53</v>
      </c>
      <c r="L71" s="52"/>
      <c r="M71" s="52">
        <f>SUMIF('MJE Project Pivot'!$D:$D,$K71,'MJE Project Pivot'!$E:$E)</f>
        <v>0</v>
      </c>
      <c r="N71" s="52">
        <f t="shared" si="17"/>
        <v>0</v>
      </c>
    </row>
    <row r="72" spans="2:16">
      <c r="B72" s="82" t="s">
        <v>168</v>
      </c>
      <c r="C72" s="82" t="str">
        <f>IFERROR(_xlfn.XLOOKUP(B72,Forecast!N:N,Forecast!I:I),"Unassigned")</f>
        <v>4. Core</v>
      </c>
      <c r="D72" s="50" t="str">
        <f>_xlfn.XLOOKUP(B72,'Client Lookup'!C:C,'Client Lookup'!E:E)</f>
        <v>181</v>
      </c>
      <c r="E72" s="52">
        <f>SUMIFS(Forecast!$K:$K,Forecast!$B:$B,$D72)</f>
        <v>10000</v>
      </c>
      <c r="F72" s="52">
        <f>SUMIF('MJE Client Pivot'!C:C,'Results vs Forecast'!B72,'MJE Client Pivot'!D:D)</f>
        <v>10000</v>
      </c>
      <c r="G72" s="52">
        <f t="shared" si="13"/>
        <v>0</v>
      </c>
      <c r="I72" s="82" t="s">
        <v>145</v>
      </c>
      <c r="J72" s="82" t="s">
        <v>169</v>
      </c>
      <c r="K72" s="105">
        <v>33389</v>
      </c>
      <c r="L72" s="52">
        <v>30448</v>
      </c>
      <c r="M72" s="52">
        <f>SUMIF('MJE Project Pivot'!$D:$D,$K72,'MJE Project Pivot'!$E:$E)</f>
        <v>29064</v>
      </c>
      <c r="N72" s="52">
        <f t="shared" si="17"/>
        <v>-1384</v>
      </c>
    </row>
    <row r="73" spans="2:16">
      <c r="B73" s="82" t="s">
        <v>170</v>
      </c>
      <c r="C73" s="82" t="str">
        <f>IFERROR(_xlfn.XLOOKUP(B73,Forecast!N:N,Forecast!I:I),"Unassigned")</f>
        <v>Unassigned</v>
      </c>
      <c r="D73" s="50" t="e">
        <f>_xlfn.XLOOKUP(B73,'Client Lookup'!C:C,'Client Lookup'!E:E)</f>
        <v>#N/A</v>
      </c>
      <c r="E73" s="52">
        <f>SUMIFS(Forecast!$K:$K,Forecast!$B:$B,$D73)</f>
        <v>0</v>
      </c>
      <c r="F73" s="52">
        <f>SUMIF('MJE Client Pivot'!C:C,'Results vs Forecast'!B73,'MJE Client Pivot'!D:D)</f>
        <v>2375</v>
      </c>
      <c r="G73" s="52">
        <f t="shared" si="13"/>
        <v>2375</v>
      </c>
      <c r="I73" s="82" t="s">
        <v>145</v>
      </c>
      <c r="J73" s="82" t="s">
        <v>171</v>
      </c>
      <c r="K73" s="105">
        <v>22863</v>
      </c>
      <c r="L73" s="52">
        <v>140263</v>
      </c>
      <c r="M73" s="52">
        <f>SUMIF('MJE Project Pivot'!$D:$D,$K73,'MJE Project Pivot'!$E:$E)</f>
        <v>154782.995643676</v>
      </c>
      <c r="N73" s="52">
        <f t="shared" si="17"/>
        <v>14519.995643675997</v>
      </c>
    </row>
    <row r="74" spans="2:16">
      <c r="B74" s="82" t="s">
        <v>172</v>
      </c>
      <c r="C74" s="82" t="str">
        <f>IFERROR(_xlfn.XLOOKUP(B74,Forecast!N:N,Forecast!I:I),"Unassigned")</f>
        <v>2. Emerging</v>
      </c>
      <c r="D74" s="50" t="str">
        <f>_xlfn.XLOOKUP(B74,'Client Lookup'!C:C,'Client Lookup'!E:E)</f>
        <v>218</v>
      </c>
      <c r="E74" s="52">
        <f>SUMIFS(Forecast!$K:$K,Forecast!$B:$B,$D74)</f>
        <v>199792</v>
      </c>
      <c r="F74" s="52">
        <f>SUMIF('MJE Client Pivot'!C:C,'Results vs Forecast'!B74,'MJE Client Pivot'!D:D)</f>
        <v>256491.6746483703</v>
      </c>
      <c r="G74" s="52">
        <f t="shared" ref="G74:G83" si="18">F74-E74</f>
        <v>56699.674648370303</v>
      </c>
      <c r="I74" s="82" t="s">
        <v>145</v>
      </c>
      <c r="J74" s="82" t="s">
        <v>173</v>
      </c>
      <c r="K74" s="50" t="s">
        <v>53</v>
      </c>
      <c r="L74" s="52"/>
      <c r="M74" s="52">
        <f>SUMIF('MJE Project Pivot'!$D:$D,$K74,'MJE Project Pivot'!$E:$E)</f>
        <v>0</v>
      </c>
      <c r="N74" s="52">
        <f t="shared" si="17"/>
        <v>0</v>
      </c>
    </row>
    <row r="75" spans="2:16">
      <c r="B75" s="82" t="s">
        <v>174</v>
      </c>
      <c r="C75" s="82" t="str">
        <f>IFERROR(_xlfn.XLOOKUP(B75,Forecast!N:N,Forecast!I:I),"Unassigned")</f>
        <v>1. Diamond</v>
      </c>
      <c r="D75" s="50" t="str">
        <f>_xlfn.XLOOKUP(B75,'Client Lookup'!C:C,'Client Lookup'!E:E)</f>
        <v>362</v>
      </c>
      <c r="E75" s="52">
        <f>SUMIFS(Forecast!$K:$K,Forecast!$B:$B,$D75)</f>
        <v>174320.66</v>
      </c>
      <c r="F75" s="52">
        <f>SUMIF('MJE Client Pivot'!C:C,'Results vs Forecast'!B75,'MJE Client Pivot'!D:D)</f>
        <v>234892.32796029854</v>
      </c>
      <c r="G75" s="52">
        <f t="shared" si="18"/>
        <v>60571.667960298539</v>
      </c>
      <c r="I75" s="82" t="s">
        <v>145</v>
      </c>
      <c r="J75" s="82" t="s">
        <v>175</v>
      </c>
      <c r="K75" s="105">
        <v>28794</v>
      </c>
      <c r="L75" s="52">
        <v>25772</v>
      </c>
      <c r="M75" s="52">
        <f>SUMIF('MJE Project Pivot'!$D:$D,$K75,'MJE Project Pivot'!$E:$E)</f>
        <v>28215.991629382585</v>
      </c>
      <c r="N75" s="52">
        <f t="shared" si="17"/>
        <v>2443.9916293825845</v>
      </c>
    </row>
    <row r="76" spans="2:16">
      <c r="B76" s="82" t="s">
        <v>176</v>
      </c>
      <c r="C76" s="82" t="str">
        <f>IFERROR(_xlfn.XLOOKUP(B76,Forecast!N:N,Forecast!I:I),"Unassigned")</f>
        <v>3. Platform</v>
      </c>
      <c r="D76" s="50" t="str">
        <f>_xlfn.XLOOKUP(B76,'Client Lookup'!C:C,'Client Lookup'!E:E)</f>
        <v>276</v>
      </c>
      <c r="E76" s="52">
        <f>SUMIFS(Forecast!$K:$K,Forecast!$B:$B,$D76)</f>
        <v>235880.40428571432</v>
      </c>
      <c r="F76" s="52">
        <f>SUMIF('MJE Client Pivot'!C:C,'Results vs Forecast'!B76,'MJE Client Pivot'!D:D)</f>
        <v>208492.41786799149</v>
      </c>
      <c r="G76" s="52">
        <f t="shared" si="18"/>
        <v>-27387.98641772283</v>
      </c>
      <c r="I76" s="82" t="s">
        <v>145</v>
      </c>
      <c r="J76" s="82" t="s">
        <v>177</v>
      </c>
      <c r="K76" s="105">
        <v>30776</v>
      </c>
      <c r="L76" s="52">
        <v>16262</v>
      </c>
      <c r="M76" s="52">
        <f>SUMIF('MJE Project Pivot'!$D:$D,$K76,'MJE Project Pivot'!$E:$E)</f>
        <v>30644</v>
      </c>
      <c r="N76" s="52">
        <f t="shared" si="17"/>
        <v>14382</v>
      </c>
      <c r="P76"/>
    </row>
    <row r="77" spans="2:16">
      <c r="B77" s="82" t="s">
        <v>178</v>
      </c>
      <c r="C77" s="82" t="str">
        <f>IFERROR(_xlfn.XLOOKUP(B77,Forecast!N:N,Forecast!I:I),"Unassigned")</f>
        <v>4. Core</v>
      </c>
      <c r="D77" s="50" t="str">
        <f>_xlfn.XLOOKUP(B77,'Client Lookup'!C:C,'Client Lookup'!E:E)</f>
        <v>166</v>
      </c>
      <c r="E77" s="52">
        <f>SUMIFS(Forecast!$K:$K,Forecast!$B:$B,$D77)</f>
        <v>14597.279999999999</v>
      </c>
      <c r="F77" s="52">
        <f>SUMIF('MJE Client Pivot'!C:C,'Results vs Forecast'!B77,'MJE Client Pivot'!D:D)</f>
        <v>15389.21</v>
      </c>
      <c r="G77" s="52">
        <f t="shared" si="18"/>
        <v>791.93000000000029</v>
      </c>
      <c r="I77" s="82" t="s">
        <v>145</v>
      </c>
      <c r="J77" s="82" t="s">
        <v>179</v>
      </c>
      <c r="K77" s="105">
        <v>33385</v>
      </c>
      <c r="L77" s="52">
        <v>25520</v>
      </c>
      <c r="M77" s="52">
        <f>SUMIF('MJE Project Pivot'!$D:$D,$K77,'MJE Project Pivot'!$E:$E)</f>
        <v>22040</v>
      </c>
      <c r="N77" s="52">
        <f t="shared" si="17"/>
        <v>-3480</v>
      </c>
      <c r="P77"/>
    </row>
    <row r="78" spans="2:16">
      <c r="B78" s="82" t="s">
        <v>180</v>
      </c>
      <c r="C78" s="82" t="str">
        <f>IFERROR(_xlfn.XLOOKUP(B78,Forecast!N:N,Forecast!I:I),"Unassigned")</f>
        <v>4. Core</v>
      </c>
      <c r="D78" s="50" t="str">
        <f>_xlfn.XLOOKUP(B78,'Client Lookup'!C:C,'Client Lookup'!E:E)</f>
        <v>405</v>
      </c>
      <c r="E78" s="52">
        <f>SUMIFS(Forecast!$K:$K,Forecast!$B:$B,$D78)</f>
        <v>7548</v>
      </c>
      <c r="F78" s="52">
        <f>SUMIF('MJE Client Pivot'!C:C,'Results vs Forecast'!B78,'MJE Client Pivot'!D:D)</f>
        <v>0</v>
      </c>
      <c r="G78" s="52">
        <f t="shared" si="18"/>
        <v>-7548</v>
      </c>
      <c r="I78" s="82" t="s">
        <v>145</v>
      </c>
      <c r="J78" s="82" t="s">
        <v>181</v>
      </c>
      <c r="K78" s="105">
        <v>22854</v>
      </c>
      <c r="L78" s="52"/>
      <c r="M78" s="52">
        <f>SUMIF('MJE Project Pivot'!$D:$D,$K78,'MJE Project Pivot'!$E:$E)</f>
        <v>3600</v>
      </c>
      <c r="N78" s="52">
        <f t="shared" ref="N78" si="19">M78-L78</f>
        <v>3600</v>
      </c>
      <c r="P78"/>
    </row>
    <row r="79" spans="2:16">
      <c r="B79" s="82" t="s">
        <v>182</v>
      </c>
      <c r="C79" s="82" t="str">
        <f>IFERROR(_xlfn.XLOOKUP(B79,Forecast!N:N,Forecast!I:I),"Unassigned")</f>
        <v>Unassigned</v>
      </c>
      <c r="D79" s="105">
        <v>474</v>
      </c>
      <c r="E79" s="52">
        <f>SUMIFS(Forecast!$K:$K,Forecast!$B:$B,$D79)</f>
        <v>170251.54300000001</v>
      </c>
      <c r="F79" s="52">
        <f>SUMIF('MJE Client Pivot'!C:C,'Results vs Forecast'!B79,'MJE Client Pivot'!D:D)</f>
        <v>170254</v>
      </c>
      <c r="G79" s="52">
        <f t="shared" si="18"/>
        <v>2.4569999999948777</v>
      </c>
      <c r="I79" s="82" t="s">
        <v>79</v>
      </c>
      <c r="J79" s="82" t="s">
        <v>48</v>
      </c>
      <c r="K79" s="105">
        <v>26790</v>
      </c>
      <c r="L79" s="52">
        <v>168053</v>
      </c>
      <c r="M79" s="52">
        <f>SUMIF('MJE Project Pivot'!$D:$D,$K79,'MJE Project Pivot'!$E:$E)</f>
        <v>147053.20000000001</v>
      </c>
      <c r="N79" s="52">
        <f t="shared" ref="N79:N88" si="20">M79-L79</f>
        <v>-20999.799999999988</v>
      </c>
      <c r="P79"/>
    </row>
    <row r="80" spans="2:16">
      <c r="B80" s="82" t="s">
        <v>183</v>
      </c>
      <c r="C80" s="82" t="str">
        <f>IFERROR(_xlfn.XLOOKUP(B80,Forecast!N:N,Forecast!I:I),"Unassigned")</f>
        <v>1. Diamond</v>
      </c>
      <c r="D80" s="50" t="str">
        <f>_xlfn.XLOOKUP(B80,'Client Lookup'!C:C,'Client Lookup'!E:E)</f>
        <v>11</v>
      </c>
      <c r="E80" s="52">
        <f>SUMIFS(Forecast!$K:$K,Forecast!$B:$B,$D80)</f>
        <v>1184774.8299999998</v>
      </c>
      <c r="F80" s="52">
        <f>SUMIF('MJE Client Pivot'!C:C,'Results vs Forecast'!B80,'MJE Client Pivot'!D:D)</f>
        <v>980124.69786799152</v>
      </c>
      <c r="G80" s="52">
        <f t="shared" si="18"/>
        <v>-204650.13213200832</v>
      </c>
      <c r="I80" s="82" t="s">
        <v>79</v>
      </c>
      <c r="J80" s="82" t="s">
        <v>184</v>
      </c>
      <c r="K80" s="50" t="s">
        <v>53</v>
      </c>
      <c r="L80" s="52"/>
      <c r="M80" s="52">
        <f>SUMIF('MJE Project Pivot'!$D:$D,$K80,'MJE Project Pivot'!$E:$E)</f>
        <v>0</v>
      </c>
      <c r="N80" s="52">
        <f t="shared" si="20"/>
        <v>0</v>
      </c>
      <c r="P80"/>
    </row>
    <row r="81" spans="2:16">
      <c r="B81" s="82" t="s">
        <v>185</v>
      </c>
      <c r="C81" s="82" t="str">
        <f>IFERROR(_xlfn.XLOOKUP(B81,Forecast!N:N,Forecast!I:I),"Unassigned")</f>
        <v>1. Diamond</v>
      </c>
      <c r="D81" s="50" t="str">
        <f>_xlfn.XLOOKUP(B81,'Client Lookup'!C:C,'Client Lookup'!E:E)</f>
        <v>173</v>
      </c>
      <c r="E81" s="52">
        <f>SUMIFS(Forecast!$K:$K,Forecast!$B:$B,$D81)</f>
        <v>407832.28428571421</v>
      </c>
      <c r="F81" s="52">
        <f>SUMIF('MJE Client Pivot'!C:C,'Results vs Forecast'!B81,'MJE Client Pivot'!D:D)</f>
        <v>346066.25822332624</v>
      </c>
      <c r="G81" s="52">
        <f t="shared" si="18"/>
        <v>-61766.026062387973</v>
      </c>
      <c r="I81" s="82" t="s">
        <v>79</v>
      </c>
      <c r="J81" s="82" t="s">
        <v>186</v>
      </c>
      <c r="K81" s="50" t="s">
        <v>53</v>
      </c>
      <c r="L81" s="52"/>
      <c r="M81" s="52">
        <f>SUMIF('MJE Project Pivot'!$D:$D,$K81,'MJE Project Pivot'!$E:$E)</f>
        <v>0</v>
      </c>
      <c r="N81" s="52">
        <f t="shared" si="20"/>
        <v>0</v>
      </c>
      <c r="P81"/>
    </row>
    <row r="82" spans="2:16">
      <c r="B82" s="82" t="s">
        <v>187</v>
      </c>
      <c r="C82" s="82" t="str">
        <f>IFERROR(_xlfn.XLOOKUP(B82,Forecast!N:N,Forecast!I:I),"Unassigned")</f>
        <v>6. Prospect</v>
      </c>
      <c r="D82" s="50" t="str">
        <f>_xlfn.XLOOKUP(B82,'Client Lookup'!C:C,'Client Lookup'!E:E)</f>
        <v>510</v>
      </c>
      <c r="E82" s="52">
        <f>SUMIFS(Forecast!$K:$K,Forecast!$B:$B,$D82)</f>
        <v>0</v>
      </c>
      <c r="F82" s="52">
        <f>SUMIF('MJE Client Pivot'!C:C,'Results vs Forecast'!B82,'MJE Client Pivot'!D:D)</f>
        <v>8783.26</v>
      </c>
      <c r="G82" s="52">
        <f t="shared" si="18"/>
        <v>8783.26</v>
      </c>
      <c r="I82" s="82" t="s">
        <v>188</v>
      </c>
      <c r="J82" s="82" t="s">
        <v>189</v>
      </c>
      <c r="K82" s="50">
        <v>32653</v>
      </c>
      <c r="L82" s="52">
        <v>93812.840000000011</v>
      </c>
      <c r="M82" s="52">
        <f>SUMIF('MJE Project Pivot'!$D:$D,$K82,'MJE Project Pivot'!$E:$E)</f>
        <v>99266.863367600366</v>
      </c>
      <c r="N82" s="52">
        <f t="shared" si="20"/>
        <v>5454.0233676003554</v>
      </c>
      <c r="P82"/>
    </row>
    <row r="83" spans="2:16">
      <c r="B83" s="82" t="s">
        <v>190</v>
      </c>
      <c r="C83" s="82" t="str">
        <f>IFERROR(_xlfn.XLOOKUP(B83,Forecast!N:N,Forecast!I:I),"Unassigned")</f>
        <v>5. Recent Acquisition</v>
      </c>
      <c r="D83" s="50" t="str">
        <f>_xlfn.XLOOKUP(B83,'Client Lookup'!C:C,'Client Lookup'!E:E)</f>
        <v>473</v>
      </c>
      <c r="E83" s="52">
        <f>SUMIFS(Forecast!$K:$K,Forecast!$B:$B,$D83)</f>
        <v>74999.998888888891</v>
      </c>
      <c r="F83" s="52">
        <f>SUMIF('MJE Client Pivot'!C:C,'Results vs Forecast'!B83,'MJE Client Pivot'!D:D)</f>
        <v>74999.989938863873</v>
      </c>
      <c r="G83" s="52">
        <f t="shared" si="18"/>
        <v>-8.9500250178389251E-3</v>
      </c>
      <c r="I83" s="82" t="s">
        <v>188</v>
      </c>
      <c r="J83" s="82" t="s">
        <v>191</v>
      </c>
      <c r="K83" s="50" t="s">
        <v>53</v>
      </c>
      <c r="L83" s="52"/>
      <c r="M83" s="52">
        <f>SUMIF('MJE Project Pivot'!$D:$D,$K83,'MJE Project Pivot'!$E:$E)</f>
        <v>0</v>
      </c>
      <c r="N83" s="52">
        <f t="shared" si="20"/>
        <v>0</v>
      </c>
      <c r="P83"/>
    </row>
    <row r="84" spans="2:16">
      <c r="B84" s="82"/>
      <c r="C84" s="82"/>
      <c r="D84" s="82"/>
      <c r="E84" s="52"/>
      <c r="F84" s="52"/>
      <c r="G84" s="52">
        <f t="shared" si="13"/>
        <v>0</v>
      </c>
      <c r="I84" s="82" t="s">
        <v>188</v>
      </c>
      <c r="J84" s="82" t="s">
        <v>192</v>
      </c>
      <c r="K84" s="50">
        <v>32343</v>
      </c>
      <c r="L84" s="52"/>
      <c r="M84" s="52">
        <f>SUMIF('MJE Project Pivot'!$D:$D,$K84,'MJE Project Pivot'!$E:$E)</f>
        <v>0</v>
      </c>
      <c r="N84" s="52">
        <f t="shared" si="20"/>
        <v>0</v>
      </c>
      <c r="P84"/>
    </row>
    <row r="85" spans="2:16">
      <c r="B85" s="82"/>
      <c r="C85" s="82"/>
      <c r="D85" s="82"/>
      <c r="E85" s="52"/>
      <c r="F85" s="52"/>
      <c r="G85" s="52">
        <f t="shared" si="13"/>
        <v>0</v>
      </c>
      <c r="I85" s="82" t="s">
        <v>188</v>
      </c>
      <c r="J85" s="82" t="s">
        <v>193</v>
      </c>
      <c r="K85" s="50" t="s">
        <v>53</v>
      </c>
      <c r="L85" s="52"/>
      <c r="M85" s="52">
        <f>SUMIF('MJE Project Pivot'!$D:$D,$K85,'MJE Project Pivot'!$E:$E)</f>
        <v>0</v>
      </c>
      <c r="N85" s="52">
        <f t="shared" si="20"/>
        <v>0</v>
      </c>
      <c r="P85"/>
    </row>
    <row r="86" spans="2:16">
      <c r="B86" s="82"/>
      <c r="C86" s="82"/>
      <c r="D86" s="82"/>
      <c r="E86" s="52"/>
      <c r="F86" s="52"/>
      <c r="G86" s="52">
        <f t="shared" si="13"/>
        <v>0</v>
      </c>
      <c r="I86" s="82" t="s">
        <v>82</v>
      </c>
      <c r="J86" s="82" t="s">
        <v>194</v>
      </c>
      <c r="K86" s="50">
        <v>18322</v>
      </c>
      <c r="L86" s="52">
        <v>10000</v>
      </c>
      <c r="M86" s="52">
        <f>SUMIF('MJE Project Pivot'!$D:$D,$K86,'MJE Project Pivot'!$E:$E)</f>
        <v>0</v>
      </c>
      <c r="N86" s="52">
        <f t="shared" si="20"/>
        <v>-10000</v>
      </c>
      <c r="P86"/>
    </row>
    <row r="87" spans="2:16">
      <c r="B87" s="82"/>
      <c r="C87" s="82"/>
      <c r="D87" s="82"/>
      <c r="E87" s="52"/>
      <c r="F87" s="52"/>
      <c r="G87" s="52">
        <f t="shared" si="13"/>
        <v>0</v>
      </c>
      <c r="I87" s="82" t="s">
        <v>82</v>
      </c>
      <c r="J87" s="82" t="s">
        <v>195</v>
      </c>
      <c r="K87" s="50">
        <v>22644</v>
      </c>
      <c r="L87" s="52">
        <v>15575</v>
      </c>
      <c r="M87" s="52">
        <f>SUMIF('MJE Project Pivot'!$D:$D,$K87,'MJE Project Pivot'!$E:$E)</f>
        <v>15575</v>
      </c>
      <c r="N87" s="52">
        <f t="shared" si="20"/>
        <v>0</v>
      </c>
      <c r="P87"/>
    </row>
    <row r="88" spans="2:16">
      <c r="B88" s="82"/>
      <c r="C88" s="82"/>
      <c r="D88" s="82"/>
      <c r="E88" s="52"/>
      <c r="F88" s="52"/>
      <c r="G88" s="52">
        <f t="shared" si="13"/>
        <v>0</v>
      </c>
      <c r="I88" s="82" t="s">
        <v>82</v>
      </c>
      <c r="J88" s="82" t="s">
        <v>196</v>
      </c>
      <c r="K88" s="50">
        <v>32873</v>
      </c>
      <c r="L88" s="52">
        <v>6743.2300000000005</v>
      </c>
      <c r="M88" s="52">
        <f>SUMIF('MJE Project Pivot'!$D:$D,$K88,'MJE Project Pivot'!$E:$E)</f>
        <v>3127.12</v>
      </c>
      <c r="N88" s="52">
        <f t="shared" si="20"/>
        <v>-3616.1100000000006</v>
      </c>
      <c r="P88"/>
    </row>
    <row r="89" spans="2:16">
      <c r="B89" s="82"/>
      <c r="C89" s="82"/>
      <c r="D89" s="82"/>
      <c r="E89" s="52"/>
      <c r="F89" s="52"/>
      <c r="G89" s="52">
        <f t="shared" si="13"/>
        <v>0</v>
      </c>
      <c r="I89" s="82" t="s">
        <v>82</v>
      </c>
      <c r="J89" s="82" t="s">
        <v>197</v>
      </c>
      <c r="K89" s="50">
        <v>34860</v>
      </c>
      <c r="L89" s="52">
        <v>10000</v>
      </c>
      <c r="M89" s="52">
        <f>SUMIF('MJE Project Pivot'!$D:$D,$K89,'MJE Project Pivot'!$E:$E)</f>
        <v>10000</v>
      </c>
      <c r="N89" s="52">
        <f t="shared" ref="N89" si="21">M89-L89</f>
        <v>0</v>
      </c>
      <c r="P89"/>
    </row>
    <row r="90" spans="2:16">
      <c r="B90" s="82" t="s">
        <v>29</v>
      </c>
      <c r="C90" s="82" t="str">
        <f>IFERROR(_xlfn.XLOOKUP(B90,Forecast!N:N,Forecast!I:I),"Unassigned")</f>
        <v>Unassigned</v>
      </c>
      <c r="D90" s="82"/>
      <c r="E90" s="52">
        <v>-108094.89</v>
      </c>
      <c r="F90" s="52">
        <f>SUMIF('MJE Client Pivot'!C:C,'Results vs Forecast'!#REF!,'MJE Client Pivot'!D:D)</f>
        <v>0</v>
      </c>
      <c r="G90" s="52">
        <f t="shared" si="13"/>
        <v>108094.89</v>
      </c>
      <c r="I90" s="82" t="s">
        <v>198</v>
      </c>
      <c r="J90" s="82"/>
      <c r="K90" s="105">
        <v>6722</v>
      </c>
      <c r="L90" s="52"/>
      <c r="M90" s="52">
        <f>SUMIF('MJE Project Pivot'!$D:$D,$K90,'MJE Project Pivot'!$E:$E)</f>
        <v>520</v>
      </c>
      <c r="N90" s="52">
        <f t="shared" ref="N90" si="22">M90-L90</f>
        <v>520</v>
      </c>
      <c r="P90"/>
    </row>
    <row r="91" spans="2:16">
      <c r="B91" s="82" t="s">
        <v>199</v>
      </c>
      <c r="C91" s="82" t="str">
        <f>IFERROR(_xlfn.XLOOKUP(B91,Forecast!N:N,Forecast!I:I),"Unassigned")</f>
        <v>Unassigned</v>
      </c>
      <c r="D91" s="82"/>
      <c r="E91" s="52">
        <f>-264474</f>
        <v>-264474</v>
      </c>
      <c r="F91" s="52">
        <f>SUMIF('MJE Client Pivot'!C:C,'Results vs Forecast'!#REF!,'MJE Client Pivot'!D:D)</f>
        <v>0</v>
      </c>
      <c r="G91" s="52">
        <f t="shared" si="13"/>
        <v>264474</v>
      </c>
      <c r="I91" s="82" t="s">
        <v>84</v>
      </c>
      <c r="J91" s="82" t="s">
        <v>200</v>
      </c>
      <c r="K91" s="50">
        <v>30780</v>
      </c>
      <c r="L91" s="52">
        <v>43280.22</v>
      </c>
      <c r="M91" s="52">
        <f>SUMIF('MJE Project Pivot'!$D:$D,$K91,'MJE Project Pivot'!$E:$E)</f>
        <v>43340.349999999991</v>
      </c>
      <c r="N91" s="52">
        <f>M91-L91</f>
        <v>60.129999999990105</v>
      </c>
      <c r="P91"/>
    </row>
    <row r="92" spans="2:16">
      <c r="B92" s="82" t="s">
        <v>201</v>
      </c>
      <c r="C92" s="82"/>
      <c r="D92" s="82"/>
      <c r="E92" s="52">
        <v>0</v>
      </c>
      <c r="F92" s="52">
        <f>SUMIF('MJE Client Pivot'!C:C,'Results vs Forecast'!#REF!,'MJE Client Pivot'!D:D)</f>
        <v>0</v>
      </c>
      <c r="G92" s="52">
        <f t="shared" ref="G92" si="23">F92-E92</f>
        <v>0</v>
      </c>
      <c r="I92" s="82" t="s">
        <v>87</v>
      </c>
      <c r="J92" s="82"/>
      <c r="K92" s="50">
        <v>28678</v>
      </c>
      <c r="L92" s="52"/>
      <c r="M92" s="52">
        <f>SUMIF('MJE Project Pivot'!$D:$D,$K92,'MJE Project Pivot'!$E:$E)</f>
        <v>27452.779005462773</v>
      </c>
      <c r="N92" s="52">
        <f>M92-L92</f>
        <v>27452.779005462773</v>
      </c>
      <c r="P92"/>
    </row>
    <row r="93" spans="2:16" ht="13.9">
      <c r="B93" s="93" t="s">
        <v>202</v>
      </c>
      <c r="C93" s="93"/>
      <c r="D93" s="93"/>
      <c r="E93" s="94">
        <f>SUM(E12:E92)</f>
        <v>9618721.0277500506</v>
      </c>
      <c r="F93" s="94">
        <f>SUM(F12:F92)</f>
        <v>9443387.5979569275</v>
      </c>
      <c r="G93" s="94">
        <f>SUM(G12:G92)</f>
        <v>-175333.42979312793</v>
      </c>
      <c r="I93" s="82" t="s">
        <v>90</v>
      </c>
      <c r="J93" s="82" t="s">
        <v>48</v>
      </c>
      <c r="K93" s="105">
        <v>13364</v>
      </c>
      <c r="L93" s="52">
        <v>8809</v>
      </c>
      <c r="M93" s="52">
        <f>SUMIF('MJE Project Pivot'!$D:$D,$K93,'MJE Project Pivot'!$E:$E)</f>
        <v>9152</v>
      </c>
      <c r="N93" s="52">
        <f>M93-L93</f>
        <v>343</v>
      </c>
      <c r="O93" s="85"/>
      <c r="P93"/>
    </row>
    <row r="94" spans="2:16">
      <c r="E94" s="78"/>
      <c r="F94" s="127"/>
      <c r="I94" s="82" t="s">
        <v>90</v>
      </c>
      <c r="J94" s="82" t="s">
        <v>203</v>
      </c>
      <c r="K94" s="50" t="s">
        <v>53</v>
      </c>
      <c r="L94" s="52"/>
      <c r="M94" s="52">
        <f>SUMIF('MJE Project Pivot'!$D:$D,$K94,'MJE Project Pivot'!$E:$E)</f>
        <v>0</v>
      </c>
      <c r="N94" s="52">
        <f t="shared" ref="N94:N97" si="24">M94-L94</f>
        <v>0</v>
      </c>
      <c r="P94"/>
    </row>
    <row r="95" spans="2:16" ht="13.9">
      <c r="B95" s="67" t="s">
        <v>38</v>
      </c>
      <c r="C95" s="67"/>
      <c r="D95" s="67"/>
      <c r="E95" s="67" t="s">
        <v>204</v>
      </c>
      <c r="F95" s="67" t="s">
        <v>3</v>
      </c>
      <c r="G95" s="67" t="s">
        <v>34</v>
      </c>
      <c r="I95" s="82" t="s">
        <v>92</v>
      </c>
      <c r="J95" s="82" t="s">
        <v>205</v>
      </c>
      <c r="K95" s="50">
        <v>28144</v>
      </c>
      <c r="L95" s="52">
        <v>104706.43</v>
      </c>
      <c r="M95" s="52">
        <f>SUMIF('MJE Project Pivot'!$D:$D,$K95,'MJE Project Pivot'!$E:$E)</f>
        <v>97291.47</v>
      </c>
      <c r="N95" s="52">
        <f t="shared" si="24"/>
        <v>-7414.9599999999919</v>
      </c>
      <c r="P95"/>
    </row>
    <row r="96" spans="2:16">
      <c r="B96" s="82" t="s">
        <v>54</v>
      </c>
      <c r="C96" s="82"/>
      <c r="D96" s="82"/>
      <c r="E96" s="83"/>
      <c r="F96" s="83">
        <f>SUMIF('MJE Client Pivot'!$P:$P,'Results vs Forecast'!B96,'MJE Client Pivot'!R:R)</f>
        <v>6956.172728499886</v>
      </c>
      <c r="G96" s="83">
        <f t="shared" ref="G96" si="25">F96-E96</f>
        <v>6956.172728499886</v>
      </c>
      <c r="I96" s="82" t="s">
        <v>92</v>
      </c>
      <c r="J96" s="82" t="s">
        <v>206</v>
      </c>
      <c r="K96" s="50" t="s">
        <v>53</v>
      </c>
      <c r="L96" s="52"/>
      <c r="M96" s="52">
        <f>SUMIF('MJE Project Pivot'!$D:$D,$K96,'MJE Project Pivot'!$E:$E)</f>
        <v>0</v>
      </c>
      <c r="N96" s="52">
        <f t="shared" si="24"/>
        <v>0</v>
      </c>
      <c r="P96"/>
    </row>
    <row r="97" spans="2:16">
      <c r="B97" s="82" t="s">
        <v>207</v>
      </c>
      <c r="C97" s="82"/>
      <c r="D97" s="82"/>
      <c r="E97" s="83"/>
      <c r="F97" s="83">
        <f>SUMIF('MJE Client Pivot'!$P:$P,'Results vs Forecast'!B97,'MJE Client Pivot'!R:R)</f>
        <v>4685.1569156354344</v>
      </c>
      <c r="G97" s="83">
        <f t="shared" ref="G97:G134" si="26">F97-E97</f>
        <v>4685.1569156354344</v>
      </c>
      <c r="I97" s="82" t="s">
        <v>92</v>
      </c>
      <c r="J97" s="82" t="s">
        <v>208</v>
      </c>
      <c r="K97" s="50">
        <v>25989</v>
      </c>
      <c r="L97" s="52">
        <v>13155.57</v>
      </c>
      <c r="M97" s="52">
        <f>SUMIF('MJE Project Pivot'!$D:$D,$K97,'MJE Project Pivot'!$E:$E)</f>
        <v>15750.189999999999</v>
      </c>
      <c r="N97" s="52">
        <f t="shared" si="24"/>
        <v>2594.619999999999</v>
      </c>
      <c r="P97"/>
    </row>
    <row r="98" spans="2:16">
      <c r="B98" s="82" t="s">
        <v>209</v>
      </c>
      <c r="C98" s="82"/>
      <c r="D98" s="82"/>
      <c r="E98" s="83"/>
      <c r="F98" s="83">
        <f>SUMIF('MJE Client Pivot'!$P:$P,'Results vs Forecast'!B98,'MJE Client Pivot'!R:R)</f>
        <v>26843.42370812107</v>
      </c>
      <c r="G98" s="83">
        <f t="shared" si="26"/>
        <v>26843.42370812107</v>
      </c>
      <c r="I98" s="82" t="s">
        <v>92</v>
      </c>
      <c r="J98" s="82" t="s">
        <v>210</v>
      </c>
      <c r="K98" s="50">
        <v>34221</v>
      </c>
      <c r="L98" s="52">
        <v>215810.00000000003</v>
      </c>
      <c r="M98" s="52">
        <f>SUMIF('MJE Project Pivot'!$D:$D,$K98,'MJE Project Pivot'!$E:$E)</f>
        <v>215809.97435872172</v>
      </c>
      <c r="N98" s="52">
        <f t="shared" ref="N98:N106" si="27">M98-L98</f>
        <v>-2.5641278305556625E-2</v>
      </c>
      <c r="P98"/>
    </row>
    <row r="99" spans="2:16">
      <c r="B99" s="82" t="s">
        <v>211</v>
      </c>
      <c r="C99" s="82"/>
      <c r="D99" s="82"/>
      <c r="E99" s="83"/>
      <c r="F99" s="83">
        <f>SUMIF('MJE Client Pivot'!$P:$P,'Results vs Forecast'!B99,'MJE Client Pivot'!R:R)</f>
        <v>2693.17843183589</v>
      </c>
      <c r="G99" s="83">
        <f t="shared" si="26"/>
        <v>2693.17843183589</v>
      </c>
      <c r="I99" s="82" t="s">
        <v>92</v>
      </c>
      <c r="J99" s="82" t="s">
        <v>212</v>
      </c>
      <c r="K99" s="50" t="s">
        <v>53</v>
      </c>
      <c r="L99" s="52"/>
      <c r="M99" s="52">
        <f>SUMIF('MJE Project Pivot'!$D:$D,$K99,'MJE Project Pivot'!$E:$E)</f>
        <v>0</v>
      </c>
      <c r="N99" s="52">
        <f t="shared" si="27"/>
        <v>0</v>
      </c>
      <c r="P99"/>
    </row>
    <row r="100" spans="2:16">
      <c r="B100" s="82" t="s">
        <v>51</v>
      </c>
      <c r="C100" s="82"/>
      <c r="D100" s="82"/>
      <c r="E100" s="83"/>
      <c r="F100" s="83">
        <f>SUMIF('MJE Client Pivot'!$P:$P,'Results vs Forecast'!B100,'MJE Client Pivot'!R:R)</f>
        <v>10291.952453103373</v>
      </c>
      <c r="G100" s="83">
        <f t="shared" si="26"/>
        <v>10291.952453103373</v>
      </c>
      <c r="I100" s="82" t="s">
        <v>92</v>
      </c>
      <c r="J100" s="82" t="s">
        <v>213</v>
      </c>
      <c r="K100" s="50">
        <v>30470</v>
      </c>
      <c r="L100" s="52">
        <v>64279.11</v>
      </c>
      <c r="M100" s="52">
        <f>SUMIF('MJE Project Pivot'!$D:$D,$K100,'MJE Project Pivot'!$E:$E)</f>
        <v>59914.262849035469</v>
      </c>
      <c r="N100" s="52">
        <f t="shared" si="27"/>
        <v>-4364.8471509645315</v>
      </c>
      <c r="P100"/>
    </row>
    <row r="101" spans="2:16">
      <c r="B101" s="82" t="s">
        <v>214</v>
      </c>
      <c r="C101" s="82"/>
      <c r="D101" s="82"/>
      <c r="E101" s="83">
        <v>17353.342500000002</v>
      </c>
      <c r="F101" s="83">
        <f>SUMIF('MJE Client Pivot'!$P:$P,'Results vs Forecast'!B101,'MJE Client Pivot'!R:R)</f>
        <v>17199.295411200001</v>
      </c>
      <c r="G101" s="83">
        <f t="shared" si="26"/>
        <v>-154.0470888000018</v>
      </c>
      <c r="I101" s="82" t="s">
        <v>94</v>
      </c>
      <c r="J101" s="82" t="s">
        <v>215</v>
      </c>
      <c r="K101" s="50">
        <v>22531</v>
      </c>
      <c r="L101" s="52">
        <v>10000</v>
      </c>
      <c r="M101" s="52">
        <f>SUMIF('MJE Project Pivot'!$D:$D,$K101,'MJE Project Pivot'!$E:$E)</f>
        <v>10000</v>
      </c>
      <c r="N101" s="52">
        <f t="shared" si="27"/>
        <v>0</v>
      </c>
      <c r="P101"/>
    </row>
    <row r="102" spans="2:16">
      <c r="B102" s="82" t="s">
        <v>216</v>
      </c>
      <c r="C102" s="82"/>
      <c r="D102" s="82"/>
      <c r="E102" s="83"/>
      <c r="F102" s="83">
        <f>SUMIF('MJE Client Pivot'!$P:$P,'Results vs Forecast'!B102,'MJE Client Pivot'!R:R)</f>
        <v>11375.2059404592</v>
      </c>
      <c r="G102" s="83">
        <f t="shared" si="26"/>
        <v>11375.2059404592</v>
      </c>
      <c r="I102" s="82" t="s">
        <v>98</v>
      </c>
      <c r="J102" s="82" t="s">
        <v>217</v>
      </c>
      <c r="K102" s="50">
        <v>25976</v>
      </c>
      <c r="L102" s="52">
        <v>1250</v>
      </c>
      <c r="M102" s="52">
        <f>SUMIF('MJE Project Pivot'!$D:$D,$K102,'MJE Project Pivot'!$E:$E)</f>
        <v>3750</v>
      </c>
      <c r="N102" s="52">
        <f t="shared" si="27"/>
        <v>2500</v>
      </c>
      <c r="P102"/>
    </row>
    <row r="103" spans="2:16">
      <c r="B103" s="82" t="s">
        <v>218</v>
      </c>
      <c r="C103" s="82"/>
      <c r="D103" s="82"/>
      <c r="E103" s="83"/>
      <c r="F103" s="83">
        <f>SUMIF('MJE Client Pivot'!$P:$P,'Results vs Forecast'!B103,'MJE Client Pivot'!R:R)</f>
        <v>34871.768887099199</v>
      </c>
      <c r="G103" s="83">
        <f t="shared" si="26"/>
        <v>34871.768887099199</v>
      </c>
      <c r="I103" s="82" t="s">
        <v>100</v>
      </c>
      <c r="J103" s="82" t="s">
        <v>48</v>
      </c>
      <c r="K103" s="105">
        <v>2032</v>
      </c>
      <c r="L103" s="52">
        <v>10164</v>
      </c>
      <c r="M103" s="52">
        <f>SUMIF('MJE Project Pivot'!$D:$D,$K103,'MJE Project Pivot'!$E:$E)</f>
        <v>10080</v>
      </c>
      <c r="N103" s="52">
        <f t="shared" si="27"/>
        <v>-84</v>
      </c>
      <c r="P103"/>
    </row>
    <row r="104" spans="2:16">
      <c r="B104" s="82" t="s">
        <v>219</v>
      </c>
      <c r="C104" s="82"/>
      <c r="D104" s="82"/>
      <c r="E104" s="83"/>
      <c r="F104" s="83">
        <f>SUMIF('MJE Client Pivot'!$P:$P,'Results vs Forecast'!B104,'MJE Client Pivot'!R:R)</f>
        <v>5474.8713788999994</v>
      </c>
      <c r="G104" s="83">
        <f t="shared" si="26"/>
        <v>5474.8713788999994</v>
      </c>
      <c r="I104" s="82" t="s">
        <v>100</v>
      </c>
      <c r="J104" s="82" t="s">
        <v>220</v>
      </c>
      <c r="K104" s="50">
        <v>28141</v>
      </c>
      <c r="L104" s="52">
        <v>49999.996666666673</v>
      </c>
      <c r="M104" s="52">
        <f>SUMIF('MJE Project Pivot'!$D:$D,$K104,'MJE Project Pivot'!$E:$E)</f>
        <v>18499.600000000002</v>
      </c>
      <c r="N104" s="52">
        <f t="shared" si="27"/>
        <v>-31500.396666666671</v>
      </c>
      <c r="P104"/>
    </row>
    <row r="105" spans="2:16">
      <c r="B105" s="82" t="s">
        <v>221</v>
      </c>
      <c r="C105" s="82"/>
      <c r="D105" s="82"/>
      <c r="E105" s="83"/>
      <c r="F105" s="83">
        <f>SUMIF('MJE Client Pivot'!$P:$P,'Results vs Forecast'!B105,'MJE Client Pivot'!R:R)</f>
        <v>450.72464779440003</v>
      </c>
      <c r="G105" s="83">
        <f t="shared" si="26"/>
        <v>450.72464779440003</v>
      </c>
      <c r="I105" s="82" t="s">
        <v>100</v>
      </c>
      <c r="J105" s="82" t="s">
        <v>222</v>
      </c>
      <c r="K105" s="50">
        <v>31316</v>
      </c>
      <c r="L105" s="52">
        <v>11808</v>
      </c>
      <c r="M105" s="52">
        <f>SUMIF('MJE Project Pivot'!$D:$D,$K105,'MJE Project Pivot'!$E:$E)</f>
        <v>11807.997867991506</v>
      </c>
      <c r="N105" s="52">
        <f t="shared" si="27"/>
        <v>-2.1320084942999529E-3</v>
      </c>
      <c r="P105"/>
    </row>
    <row r="106" spans="2:16">
      <c r="B106" s="82" t="s">
        <v>223</v>
      </c>
      <c r="C106" s="82"/>
      <c r="D106" s="82"/>
      <c r="E106" s="83"/>
      <c r="F106" s="83">
        <f>SUMIF('MJE Client Pivot'!$P:$P,'Results vs Forecast'!B106,'MJE Client Pivot'!R:R)</f>
        <v>32030.649307423198</v>
      </c>
      <c r="G106" s="83">
        <f t="shared" si="26"/>
        <v>32030.649307423198</v>
      </c>
      <c r="I106" s="82" t="s">
        <v>100</v>
      </c>
      <c r="J106" s="82" t="s">
        <v>224</v>
      </c>
      <c r="K106" s="50" t="s">
        <v>53</v>
      </c>
      <c r="L106" s="52"/>
      <c r="M106" s="52">
        <f>SUMIF('MJE Project Pivot'!$D:$D,$K106,'MJE Project Pivot'!$E:$E)</f>
        <v>0</v>
      </c>
      <c r="N106" s="52">
        <f t="shared" si="27"/>
        <v>0</v>
      </c>
      <c r="P106"/>
    </row>
    <row r="107" spans="2:16">
      <c r="B107" s="82" t="s">
        <v>225</v>
      </c>
      <c r="C107" s="82"/>
      <c r="D107" s="82"/>
      <c r="E107" s="83"/>
      <c r="F107" s="83">
        <f>SUMIF('MJE Client Pivot'!$P:$P,'Results vs Forecast'!B107,'MJE Client Pivot'!R:R)</f>
        <v>5993.7703999144824</v>
      </c>
      <c r="G107" s="83">
        <f t="shared" si="26"/>
        <v>5993.7703999144824</v>
      </c>
      <c r="I107" s="82" t="s">
        <v>226</v>
      </c>
      <c r="J107" s="82" t="s">
        <v>227</v>
      </c>
      <c r="K107" s="105">
        <v>25866</v>
      </c>
      <c r="L107" s="52"/>
      <c r="M107" s="52">
        <f>SUMIF('MJE Project Pivot'!$D:$D,$K107,'MJE Project Pivot'!$E:$E)</f>
        <v>5442.5334471471397</v>
      </c>
      <c r="N107" s="52">
        <f t="shared" ref="N107" si="28">M107-L107</f>
        <v>5442.5334471471397</v>
      </c>
      <c r="P107"/>
    </row>
    <row r="108" spans="2:16">
      <c r="B108" s="82" t="s">
        <v>228</v>
      </c>
      <c r="C108" s="82"/>
      <c r="D108" s="82"/>
      <c r="E108" s="83"/>
      <c r="F108" s="83">
        <f>SUMIF('MJE Client Pivot'!$P:$P,'Results vs Forecast'!B108,'MJE Client Pivot'!R:R)</f>
        <v>16355.779909640241</v>
      </c>
      <c r="G108" s="83">
        <f t="shared" si="26"/>
        <v>16355.779909640241</v>
      </c>
      <c r="I108" s="82" t="s">
        <v>226</v>
      </c>
      <c r="J108" s="82" t="s">
        <v>229</v>
      </c>
      <c r="K108" s="105">
        <v>25867</v>
      </c>
      <c r="L108" s="52"/>
      <c r="M108" s="52">
        <f>SUMIF('MJE Project Pivot'!$D:$D,$K108,'MJE Project Pivot'!$E:$E)</f>
        <v>3601.6765459061944</v>
      </c>
      <c r="N108" s="52">
        <f t="shared" ref="N108" si="29">M108-L108</f>
        <v>3601.6765459061944</v>
      </c>
      <c r="P108"/>
    </row>
    <row r="109" spans="2:16">
      <c r="B109" s="82" t="s">
        <v>230</v>
      </c>
      <c r="C109" s="82"/>
      <c r="D109" s="82"/>
      <c r="E109" s="83"/>
      <c r="F109" s="83">
        <f>SUMIF('MJE Client Pivot'!$P:$P,'Results vs Forecast'!B109,'MJE Client Pivot'!R:R)</f>
        <v>3868.7063490357109</v>
      </c>
      <c r="G109" s="83">
        <f t="shared" si="26"/>
        <v>3868.7063490357109</v>
      </c>
      <c r="I109" s="82" t="s">
        <v>226</v>
      </c>
      <c r="J109" s="82" t="s">
        <v>231</v>
      </c>
      <c r="K109" s="50">
        <v>36408</v>
      </c>
      <c r="L109" s="52">
        <v>10880</v>
      </c>
      <c r="M109" s="52">
        <f>SUMIF('MJE Project Pivot'!$D:$D,$K109,'MJE Project Pivot'!$E:$E)</f>
        <v>6463.008468487229</v>
      </c>
      <c r="N109" s="52">
        <f t="shared" ref="N109:N142" si="30">M109-L109</f>
        <v>-4416.991531512771</v>
      </c>
      <c r="P109"/>
    </row>
    <row r="110" spans="2:16">
      <c r="B110" s="82" t="s">
        <v>232</v>
      </c>
      <c r="C110" s="82"/>
      <c r="D110" s="82"/>
      <c r="E110" s="83"/>
      <c r="F110" s="83">
        <f>SUMIF('MJE Client Pivot'!$P:$P,'Results vs Forecast'!B110,'MJE Client Pivot'!R:R)</f>
        <v>869.52483444473671</v>
      </c>
      <c r="G110" s="83">
        <f t="shared" si="26"/>
        <v>869.52483444473671</v>
      </c>
      <c r="I110" s="82" t="s">
        <v>226</v>
      </c>
      <c r="J110" s="82" t="s">
        <v>233</v>
      </c>
      <c r="K110" s="50">
        <v>36409</v>
      </c>
      <c r="L110" s="52">
        <v>18960</v>
      </c>
      <c r="M110" s="52">
        <f>SUMIF('MJE Project Pivot'!$D:$D,$K110,'MJE Project Pivot'!$E:$E)</f>
        <v>18585.651814365297</v>
      </c>
      <c r="N110" s="52">
        <f t="shared" si="30"/>
        <v>-374.34818563470253</v>
      </c>
      <c r="P110"/>
    </row>
    <row r="111" spans="2:16">
      <c r="B111" s="82" t="s">
        <v>234</v>
      </c>
      <c r="C111" s="82"/>
      <c r="D111" s="82"/>
      <c r="E111" s="83"/>
      <c r="F111" s="83">
        <f>SUMIF('MJE Client Pivot'!$P:$P,'Results vs Forecast'!B111,'MJE Client Pivot'!R:R)</f>
        <v>13128.908842912804</v>
      </c>
      <c r="G111" s="83">
        <f t="shared" si="26"/>
        <v>13128.908842912804</v>
      </c>
      <c r="I111" s="82" t="s">
        <v>226</v>
      </c>
      <c r="J111" s="82" t="s">
        <v>235</v>
      </c>
      <c r="K111" s="50">
        <v>36410</v>
      </c>
      <c r="L111" s="52">
        <v>17520</v>
      </c>
      <c r="M111" s="52">
        <f>SUMIF('MJE Project Pivot'!$D:$D,$K111,'MJE Project Pivot'!$E:$E)</f>
        <v>25951.080598598215</v>
      </c>
      <c r="N111" s="52">
        <f t="shared" si="30"/>
        <v>8431.0805985982151</v>
      </c>
      <c r="P111"/>
    </row>
    <row r="112" spans="2:16">
      <c r="B112" s="82" t="s">
        <v>87</v>
      </c>
      <c r="C112" s="82"/>
      <c r="D112" s="82"/>
      <c r="E112" s="83">
        <v>32635.59</v>
      </c>
      <c r="F112" s="83">
        <f>SUMIF('MJE Client Pivot'!$P:$P,'Results vs Forecast'!B112,'MJE Client Pivot'!R:R)</f>
        <v>5703.248488915282</v>
      </c>
      <c r="G112" s="83">
        <f t="shared" si="26"/>
        <v>-26932.34151108472</v>
      </c>
      <c r="I112" s="82" t="s">
        <v>226</v>
      </c>
      <c r="J112" s="82" t="s">
        <v>236</v>
      </c>
      <c r="K112" s="50">
        <v>35885</v>
      </c>
      <c r="L112" s="52">
        <v>30848</v>
      </c>
      <c r="M112" s="52">
        <f>SUMIF('MJE Project Pivot'!$D:$D,$K112,'MJE Project Pivot'!$E:$E)</f>
        <v>38446.897033623565</v>
      </c>
      <c r="N112" s="52">
        <f t="shared" si="30"/>
        <v>7598.8970336235652</v>
      </c>
      <c r="P112"/>
    </row>
    <row r="113" spans="2:16">
      <c r="B113" s="82" t="s">
        <v>237</v>
      </c>
      <c r="C113" s="82"/>
      <c r="D113" s="82"/>
      <c r="E113" s="83"/>
      <c r="F113" s="83">
        <f>SUMIF('MJE Client Pivot'!$P:$P,'Results vs Forecast'!B113,'MJE Client Pivot'!R:R)</f>
        <v>1919.56422</v>
      </c>
      <c r="G113" s="83">
        <f t="shared" si="26"/>
        <v>1919.56422</v>
      </c>
      <c r="I113" s="82" t="s">
        <v>226</v>
      </c>
      <c r="J113" s="82" t="s">
        <v>238</v>
      </c>
      <c r="K113" s="50">
        <v>36411</v>
      </c>
      <c r="L113" s="52">
        <v>8400</v>
      </c>
      <c r="M113" s="52">
        <f>SUMIF('MJE Project Pivot'!$D:$D,$K113,'MJE Project Pivot'!$E:$E)</f>
        <v>12115.639714145562</v>
      </c>
      <c r="N113" s="52">
        <f t="shared" si="30"/>
        <v>3715.6397141455618</v>
      </c>
      <c r="P113"/>
    </row>
    <row r="114" spans="2:16">
      <c r="B114" s="82" t="s">
        <v>239</v>
      </c>
      <c r="C114" s="82"/>
      <c r="D114" s="82"/>
      <c r="E114" s="83"/>
      <c r="F114" s="83">
        <f>SUMIF('MJE Client Pivot'!$P:$P,'Results vs Forecast'!B114,'MJE Client Pivot'!R:R)</f>
        <v>5210.2457399999985</v>
      </c>
      <c r="G114" s="83">
        <f t="shared" si="26"/>
        <v>5210.2457399999985</v>
      </c>
      <c r="I114" s="82" t="s">
        <v>102</v>
      </c>
      <c r="J114" s="82" t="s">
        <v>48</v>
      </c>
      <c r="K114" s="105">
        <v>3316</v>
      </c>
      <c r="L114" s="52">
        <v>7508</v>
      </c>
      <c r="M114" s="52">
        <f>SUMIF('MJE Project Pivot'!$D:$D,$K114,'MJE Project Pivot'!$E:$E)</f>
        <v>5200</v>
      </c>
      <c r="N114" s="52">
        <f t="shared" si="30"/>
        <v>-2308</v>
      </c>
      <c r="P114"/>
    </row>
    <row r="115" spans="2:16">
      <c r="B115" s="82" t="s">
        <v>240</v>
      </c>
      <c r="C115" s="82"/>
      <c r="D115" s="82"/>
      <c r="E115" s="83"/>
      <c r="F115" s="83">
        <f>SUMIF('MJE Client Pivot'!$P:$P,'Results vs Forecast'!B115,'MJE Client Pivot'!R:R)</f>
        <v>0</v>
      </c>
      <c r="G115" s="83">
        <f t="shared" si="26"/>
        <v>0</v>
      </c>
      <c r="I115" s="82" t="s">
        <v>102</v>
      </c>
      <c r="J115" s="82" t="s">
        <v>241</v>
      </c>
      <c r="K115" s="50" t="s">
        <v>53</v>
      </c>
      <c r="L115" s="52">
        <v>9360</v>
      </c>
      <c r="M115" s="52">
        <f>SUMIF('MJE Project Pivot'!$D:$D,$K115,'MJE Project Pivot'!$E:$E)</f>
        <v>0</v>
      </c>
      <c r="N115" s="52">
        <f t="shared" si="30"/>
        <v>-9360</v>
      </c>
      <c r="P115"/>
    </row>
    <row r="116" spans="2:16">
      <c r="B116" s="82" t="s">
        <v>242</v>
      </c>
      <c r="C116" s="82"/>
      <c r="D116" s="82"/>
      <c r="E116" s="83"/>
      <c r="F116" s="83">
        <f>SUMIF('MJE Client Pivot'!$P:$P,'Results vs Forecast'!B116,'MJE Client Pivot'!R:R)</f>
        <v>0</v>
      </c>
      <c r="G116" s="83">
        <f t="shared" si="26"/>
        <v>0</v>
      </c>
      <c r="I116" s="82" t="s">
        <v>106</v>
      </c>
      <c r="J116" s="82" t="s">
        <v>48</v>
      </c>
      <c r="K116" s="105">
        <v>3305</v>
      </c>
      <c r="L116" s="52">
        <v>77958</v>
      </c>
      <c r="M116" s="52">
        <f>SUMIF('MJE Project Pivot'!$D:$D,$K116,'MJE Project Pivot'!$E:$E)</f>
        <v>72660</v>
      </c>
      <c r="N116" s="52">
        <f t="shared" si="30"/>
        <v>-5298</v>
      </c>
      <c r="P116"/>
    </row>
    <row r="117" spans="2:16">
      <c r="B117" s="82" t="s">
        <v>160</v>
      </c>
      <c r="C117" s="82"/>
      <c r="D117" s="82"/>
      <c r="E117" s="83"/>
      <c r="F117" s="83">
        <f>SUMIF('MJE Client Pivot'!$P:$P,'Results vs Forecast'!B117,'MJE Client Pivot'!R:R)</f>
        <v>24238.600660461601</v>
      </c>
      <c r="G117" s="83">
        <f t="shared" si="26"/>
        <v>24238.600660461601</v>
      </c>
      <c r="I117" s="82" t="s">
        <v>243</v>
      </c>
      <c r="J117" s="82" t="s">
        <v>244</v>
      </c>
      <c r="K117" s="50">
        <v>36300</v>
      </c>
      <c r="L117" s="52">
        <v>30000</v>
      </c>
      <c r="M117" s="52">
        <f>SUMIF('MJE Project Pivot'!$D:$D,$K117,'MJE Project Pivot'!$E:$E)</f>
        <v>0</v>
      </c>
      <c r="N117" s="52">
        <f t="shared" si="30"/>
        <v>-30000</v>
      </c>
      <c r="P117"/>
    </row>
    <row r="118" spans="2:16">
      <c r="B118" s="82" t="s">
        <v>245</v>
      </c>
      <c r="C118" s="82"/>
      <c r="D118" s="82"/>
      <c r="E118" s="83">
        <v>18276.0825</v>
      </c>
      <c r="F118" s="83">
        <f>SUMIF('MJE Client Pivot'!$P:$P,'Results vs Forecast'!B118,'MJE Client Pivot'!R:R)</f>
        <v>20361.091905000005</v>
      </c>
      <c r="G118" s="83">
        <f t="shared" si="26"/>
        <v>2085.0094050000043</v>
      </c>
      <c r="I118" s="82" t="s">
        <v>243</v>
      </c>
      <c r="J118" s="82" t="s">
        <v>246</v>
      </c>
      <c r="K118" s="50">
        <v>34756</v>
      </c>
      <c r="L118" s="52">
        <v>192961.83333333331</v>
      </c>
      <c r="M118" s="52">
        <f>SUMIF('MJE Project Pivot'!$D:$D,$K118,'MJE Project Pivot'!$E:$E)</f>
        <v>211857</v>
      </c>
      <c r="N118" s="52">
        <f t="shared" si="30"/>
        <v>18895.166666666686</v>
      </c>
      <c r="P118"/>
    </row>
    <row r="119" spans="2:16">
      <c r="B119" s="82" t="s">
        <v>247</v>
      </c>
      <c r="C119" s="82"/>
      <c r="D119" s="82"/>
      <c r="E119" s="83"/>
      <c r="F119" s="83">
        <f>SUMIF('MJE Client Pivot'!$P:$P,'Results vs Forecast'!B119,'MJE Client Pivot'!R:R)</f>
        <v>4387.5753599999998</v>
      </c>
      <c r="G119" s="83">
        <f t="shared" si="26"/>
        <v>4387.5753599999998</v>
      </c>
      <c r="I119" s="82" t="s">
        <v>243</v>
      </c>
      <c r="J119" s="82" t="s">
        <v>248</v>
      </c>
      <c r="K119" s="50">
        <v>28138</v>
      </c>
      <c r="L119" s="52">
        <v>37182.237011956895</v>
      </c>
      <c r="M119" s="52">
        <f>SUMIF('MJE Project Pivot'!$D:$D,$K119,'MJE Project Pivot'!$E:$E)</f>
        <v>33629</v>
      </c>
      <c r="N119" s="52">
        <f t="shared" si="30"/>
        <v>-3553.237011956895</v>
      </c>
      <c r="P119"/>
    </row>
    <row r="120" spans="2:16">
      <c r="B120" s="82" t="s">
        <v>249</v>
      </c>
      <c r="C120" s="82"/>
      <c r="D120" s="82"/>
      <c r="E120" s="83"/>
      <c r="F120" s="83">
        <f>SUMIF('MJE Client Pivot'!$P:$P,'Results vs Forecast'!B120,'MJE Client Pivot'!R:R)</f>
        <v>0</v>
      </c>
      <c r="G120" s="83">
        <f t="shared" si="26"/>
        <v>0</v>
      </c>
      <c r="I120" s="82" t="s">
        <v>110</v>
      </c>
      <c r="J120" s="82" t="s">
        <v>250</v>
      </c>
      <c r="K120" s="50">
        <v>36302</v>
      </c>
      <c r="L120" s="52"/>
      <c r="M120" s="52">
        <f>SUMIF('MJE Project Pivot'!$D:$D,$K120,'MJE Project Pivot'!$E:$E)</f>
        <v>0</v>
      </c>
      <c r="N120" s="52">
        <f t="shared" si="30"/>
        <v>0</v>
      </c>
      <c r="P120"/>
    </row>
    <row r="121" spans="2:16">
      <c r="B121" s="82" t="s">
        <v>251</v>
      </c>
      <c r="C121" s="82"/>
      <c r="D121" s="82"/>
      <c r="E121" s="83"/>
      <c r="F121" s="83">
        <f>SUMIF('MJE Client Pivot'!$P:$P,'Results vs Forecast'!B121,'MJE Client Pivot'!R:R)</f>
        <v>17683.650824128803</v>
      </c>
      <c r="G121" s="83">
        <f t="shared" si="26"/>
        <v>17683.650824128803</v>
      </c>
      <c r="I121" s="82" t="s">
        <v>110</v>
      </c>
      <c r="J121" s="82" t="s">
        <v>252</v>
      </c>
      <c r="K121" s="50">
        <v>36303</v>
      </c>
      <c r="L121" s="52"/>
      <c r="M121" s="52">
        <f>SUMIF('MJE Project Pivot'!$D:$D,$K121,'MJE Project Pivot'!$E:$E)</f>
        <v>0</v>
      </c>
      <c r="N121" s="52">
        <f t="shared" si="30"/>
        <v>0</v>
      </c>
      <c r="P121"/>
    </row>
    <row r="122" spans="2:16">
      <c r="B122" s="82" t="s">
        <v>253</v>
      </c>
      <c r="C122" s="82"/>
      <c r="D122" s="82"/>
      <c r="E122" s="83"/>
      <c r="F122" s="83">
        <f>SUMIF('MJE Client Pivot'!$P:$P,'Results vs Forecast'!B122,'MJE Client Pivot'!R:R)</f>
        <v>0</v>
      </c>
      <c r="G122" s="83">
        <f t="shared" si="26"/>
        <v>0</v>
      </c>
      <c r="I122" s="82" t="s">
        <v>110</v>
      </c>
      <c r="J122" s="82" t="s">
        <v>254</v>
      </c>
      <c r="K122" s="50">
        <v>29630</v>
      </c>
      <c r="L122" s="52">
        <v>235538.1925</v>
      </c>
      <c r="M122" s="52">
        <f>SUMIF('MJE Project Pivot'!$D:$D,$K122,'MJE Project Pivot'!$E:$E)</f>
        <v>264753.98268844018</v>
      </c>
      <c r="N122" s="52">
        <f t="shared" si="30"/>
        <v>29215.79018844018</v>
      </c>
      <c r="P122"/>
    </row>
    <row r="123" spans="2:16">
      <c r="B123" s="82" t="s">
        <v>255</v>
      </c>
      <c r="C123" s="82"/>
      <c r="D123" s="82"/>
      <c r="E123" s="83"/>
      <c r="F123" s="83">
        <f>SUMIF('MJE Client Pivot'!$P:$P,'Results vs Forecast'!B123,'MJE Client Pivot'!R:R)</f>
        <v>5616.0964607999995</v>
      </c>
      <c r="G123" s="83">
        <f t="shared" si="26"/>
        <v>5616.0964607999995</v>
      </c>
      <c r="I123" s="82" t="s">
        <v>110</v>
      </c>
      <c r="J123" s="82" t="s">
        <v>256</v>
      </c>
      <c r="K123" s="50">
        <v>32035</v>
      </c>
      <c r="L123" s="52">
        <v>115863</v>
      </c>
      <c r="M123" s="52">
        <f>SUMIF('MJE Project Pivot'!$D:$D,$K123,'MJE Project Pivot'!$E:$E)</f>
        <v>83603.86</v>
      </c>
      <c r="N123" s="52">
        <f t="shared" si="30"/>
        <v>-32259.14</v>
      </c>
      <c r="P123"/>
    </row>
    <row r="124" spans="2:16">
      <c r="B124" s="82" t="s">
        <v>257</v>
      </c>
      <c r="C124" s="82"/>
      <c r="D124" s="82"/>
      <c r="E124" s="83"/>
      <c r="F124" s="83">
        <f>SUMIF('MJE Client Pivot'!$P:$P,'Results vs Forecast'!B124,'MJE Client Pivot'!R:R)</f>
        <v>715.72323059999997</v>
      </c>
      <c r="G124" s="83">
        <f t="shared" si="26"/>
        <v>715.72323059999997</v>
      </c>
      <c r="I124" s="82" t="s">
        <v>110</v>
      </c>
      <c r="J124" s="82" t="s">
        <v>258</v>
      </c>
      <c r="K124" s="50">
        <v>33393</v>
      </c>
      <c r="L124" s="52"/>
      <c r="M124" s="52">
        <f>SUMIF('MJE Project Pivot'!$D:$D,$K124,'MJE Project Pivot'!$E:$E)</f>
        <v>0</v>
      </c>
      <c r="N124" s="52">
        <f t="shared" si="30"/>
        <v>0</v>
      </c>
      <c r="P124"/>
    </row>
    <row r="125" spans="2:16">
      <c r="B125" s="82" t="s">
        <v>120</v>
      </c>
      <c r="C125" s="82"/>
      <c r="D125" s="82"/>
      <c r="E125" s="83">
        <v>3843.0600000000004</v>
      </c>
      <c r="F125" s="83">
        <f>SUMIF('MJE Client Pivot'!$P:$P,'Results vs Forecast'!B125,'MJE Client Pivot'!R:R)</f>
        <v>3758.3284943831713</v>
      </c>
      <c r="G125" s="83">
        <f t="shared" si="26"/>
        <v>-84.731505616829054</v>
      </c>
      <c r="I125" s="82" t="s">
        <v>110</v>
      </c>
      <c r="J125" s="82" t="s">
        <v>259</v>
      </c>
      <c r="K125" s="50">
        <v>33387</v>
      </c>
      <c r="L125" s="52">
        <v>21041.78</v>
      </c>
      <c r="M125" s="52">
        <f>SUMIF('MJE Project Pivot'!$D:$D,$K125,'MJE Project Pivot'!$E:$E)</f>
        <v>27200</v>
      </c>
      <c r="N125" s="52">
        <f t="shared" si="30"/>
        <v>6158.2200000000012</v>
      </c>
      <c r="P125"/>
    </row>
    <row r="126" spans="2:16">
      <c r="B126" s="82" t="s">
        <v>260</v>
      </c>
      <c r="C126" s="82"/>
      <c r="D126" s="82"/>
      <c r="E126" s="83"/>
      <c r="F126" s="83">
        <f>SUMIF('MJE Client Pivot'!$P:$P,'Results vs Forecast'!B126,'MJE Client Pivot'!R:R)</f>
        <v>383.91284400000001</v>
      </c>
      <c r="G126" s="83">
        <f t="shared" si="26"/>
        <v>383.91284400000001</v>
      </c>
      <c r="I126" s="82" t="s">
        <v>110</v>
      </c>
      <c r="J126" s="82" t="s">
        <v>259</v>
      </c>
      <c r="K126" s="105">
        <v>36723</v>
      </c>
      <c r="L126" s="52"/>
      <c r="M126" s="52">
        <f>SUMIF('MJE Project Pivot'!$D:$D,$K126,'MJE Project Pivot'!$E:$E)</f>
        <v>-14543.27</v>
      </c>
      <c r="N126" s="52">
        <f t="shared" si="30"/>
        <v>-14543.27</v>
      </c>
      <c r="P126"/>
    </row>
    <row r="127" spans="2:16">
      <c r="B127" s="82" t="s">
        <v>92</v>
      </c>
      <c r="C127" s="82"/>
      <c r="D127" s="82"/>
      <c r="E127" s="83">
        <v>49151.115000000005</v>
      </c>
      <c r="F127" s="83">
        <f>SUMIF('MJE Client Pivot'!$P:$P,'Results vs Forecast'!B127,'MJE Client Pivot'!R:R)</f>
        <v>78133.052855487418</v>
      </c>
      <c r="G127" s="83">
        <f t="shared" si="26"/>
        <v>28981.937855487413</v>
      </c>
      <c r="I127" s="82" t="s">
        <v>110</v>
      </c>
      <c r="J127" s="82" t="s">
        <v>261</v>
      </c>
      <c r="K127" s="50">
        <v>30365</v>
      </c>
      <c r="L127" s="52">
        <v>10189.9</v>
      </c>
      <c r="M127" s="52">
        <f>SUMIF('MJE Project Pivot'!$D:$D,$K127,'MJE Project Pivot'!$E:$E)</f>
        <v>7759.3200000000015</v>
      </c>
      <c r="N127" s="52">
        <f t="shared" si="30"/>
        <v>-2430.5799999999981</v>
      </c>
      <c r="P127"/>
    </row>
    <row r="128" spans="2:16">
      <c r="B128" s="82" t="s">
        <v>262</v>
      </c>
      <c r="C128" s="82"/>
      <c r="D128" s="82"/>
      <c r="E128" s="83">
        <v>62614.5</v>
      </c>
      <c r="F128" s="83">
        <f>SUMIF('MJE Client Pivot'!$P:$P,'Results vs Forecast'!B128,'MJE Client Pivot'!R:R)</f>
        <v>55004.807661275772</v>
      </c>
      <c r="G128" s="83">
        <f t="shared" si="26"/>
        <v>-7609.6923387242277</v>
      </c>
      <c r="I128" s="82" t="s">
        <v>110</v>
      </c>
      <c r="J128" s="82" t="s">
        <v>263</v>
      </c>
      <c r="K128" s="50">
        <v>26519</v>
      </c>
      <c r="L128" s="52">
        <v>96727</v>
      </c>
      <c r="M128" s="52">
        <f>SUMIF('MJE Project Pivot'!$D:$D,$K128,'MJE Project Pivot'!$E:$E)</f>
        <v>96787</v>
      </c>
      <c r="N128" s="52">
        <f t="shared" si="30"/>
        <v>60</v>
      </c>
      <c r="P128"/>
    </row>
    <row r="129" spans="2:16">
      <c r="B129" s="82" t="s">
        <v>264</v>
      </c>
      <c r="C129" s="82"/>
      <c r="D129" s="82"/>
      <c r="E129" s="83">
        <v>61173.352500000001</v>
      </c>
      <c r="F129" s="83">
        <f>SUMIF('MJE Client Pivot'!$P:$P,'Results vs Forecast'!B129,'MJE Client Pivot'!R:R)</f>
        <v>91880.399170652105</v>
      </c>
      <c r="G129" s="83">
        <f t="shared" si="26"/>
        <v>30707.046670652104</v>
      </c>
      <c r="I129" s="82" t="s">
        <v>265</v>
      </c>
      <c r="J129" s="82" t="s">
        <v>266</v>
      </c>
      <c r="K129" s="50">
        <v>28469</v>
      </c>
      <c r="L129" s="52">
        <v>41813.800000000003</v>
      </c>
      <c r="M129" s="52">
        <f>SUMIF('MJE Project Pivot'!$D:$D,$K129,'MJE Project Pivot'!$E:$E)</f>
        <v>35925</v>
      </c>
      <c r="N129" s="52">
        <f t="shared" si="30"/>
        <v>-5888.8000000000029</v>
      </c>
      <c r="P129"/>
    </row>
    <row r="130" spans="2:16">
      <c r="B130" s="82" t="s">
        <v>267</v>
      </c>
      <c r="C130" s="82"/>
      <c r="D130" s="82"/>
      <c r="E130" s="83"/>
      <c r="F130" s="83">
        <f>SUMIF('MJE Client Pivot'!$P:$P,'Results vs Forecast'!B130,'MJE Client Pivot'!R:R)</f>
        <v>109.689384</v>
      </c>
      <c r="G130" s="83">
        <f t="shared" si="26"/>
        <v>109.689384</v>
      </c>
      <c r="I130" s="82" t="s">
        <v>268</v>
      </c>
      <c r="J130" s="82" t="s">
        <v>269</v>
      </c>
      <c r="K130" s="50">
        <v>30773</v>
      </c>
      <c r="L130" s="52">
        <v>170251.54300000001</v>
      </c>
      <c r="M130" s="52">
        <f>SUMIF('MJE Project Pivot'!$D:$D,$K130,'MJE Project Pivot'!$E:$E)</f>
        <v>170254</v>
      </c>
      <c r="N130" s="52">
        <f t="shared" si="30"/>
        <v>2.4569999999948777</v>
      </c>
      <c r="P130"/>
    </row>
    <row r="131" spans="2:16">
      <c r="B131" s="82" t="s">
        <v>110</v>
      </c>
      <c r="C131" s="82"/>
      <c r="D131" s="82"/>
      <c r="E131" s="83">
        <v>13893.067500000001</v>
      </c>
      <c r="F131" s="83">
        <f>SUMIF('MJE Client Pivot'!$P:$P,'Results vs Forecast'!B131,'MJE Client Pivot'!R:R)</f>
        <v>14604.868634795004</v>
      </c>
      <c r="G131" s="83">
        <f t="shared" si="26"/>
        <v>711.80113479500324</v>
      </c>
      <c r="I131" s="82" t="s">
        <v>270</v>
      </c>
      <c r="J131" s="82" t="s">
        <v>271</v>
      </c>
      <c r="K131" s="50" t="s">
        <v>53</v>
      </c>
      <c r="L131" s="52"/>
      <c r="M131" s="52">
        <f>SUMIF('MJE Project Pivot'!$D:$D,$K131,'MJE Project Pivot'!$E:$E)</f>
        <v>0</v>
      </c>
      <c r="N131" s="52">
        <f t="shared" si="30"/>
        <v>0</v>
      </c>
      <c r="P131"/>
    </row>
    <row r="132" spans="2:16">
      <c r="B132" s="82" t="s">
        <v>74</v>
      </c>
      <c r="C132" s="82"/>
      <c r="D132" s="82"/>
      <c r="E132" s="83">
        <v>5418.5625</v>
      </c>
      <c r="F132" s="83">
        <f>SUMIF('MJE Client Pivot'!$P:$P,'Results vs Forecast'!B132,'MJE Client Pivot'!R:R)</f>
        <v>0</v>
      </c>
      <c r="G132" s="83">
        <f t="shared" si="26"/>
        <v>-5418.5625</v>
      </c>
      <c r="I132" s="82" t="s">
        <v>114</v>
      </c>
      <c r="J132" s="82" t="s">
        <v>272</v>
      </c>
      <c r="K132" s="50">
        <v>26545</v>
      </c>
      <c r="L132" s="52">
        <v>30054.333333333332</v>
      </c>
      <c r="M132" s="52">
        <f>SUMIF('MJE Project Pivot'!$D:$D,$K132,'MJE Project Pivot'!$E:$E)</f>
        <v>0</v>
      </c>
      <c r="N132" s="52">
        <f t="shared" si="30"/>
        <v>-30054.333333333332</v>
      </c>
      <c r="P132"/>
    </row>
    <row r="133" spans="2:16">
      <c r="B133" s="82" t="s">
        <v>273</v>
      </c>
      <c r="C133" s="82"/>
      <c r="D133" s="82"/>
      <c r="E133" s="83"/>
      <c r="F133" s="83">
        <f>SUMIF('MJE Client Pivot'!$P:$P,'Results vs Forecast'!B133,'MJE Client Pivot'!R:R)</f>
        <v>5634.9398868651169</v>
      </c>
      <c r="G133" s="83">
        <f t="shared" si="26"/>
        <v>5634.9398868651169</v>
      </c>
      <c r="I133" s="82" t="s">
        <v>274</v>
      </c>
      <c r="J133" s="82" t="s">
        <v>275</v>
      </c>
      <c r="K133" s="50">
        <v>36090</v>
      </c>
      <c r="L133" s="52">
        <v>11111.111111111113</v>
      </c>
      <c r="M133" s="52">
        <f>SUMIF('MJE Project Pivot'!$D:$D,$K133,'MJE Project Pivot'!$E:$E)</f>
        <v>12500</v>
      </c>
      <c r="N133" s="52">
        <f t="shared" si="30"/>
        <v>1388.8888888888869</v>
      </c>
      <c r="P133"/>
    </row>
    <row r="134" spans="2:16">
      <c r="B134" s="82" t="s">
        <v>276</v>
      </c>
      <c r="C134" s="82"/>
      <c r="D134" s="82"/>
      <c r="E134" s="83">
        <v>207870</v>
      </c>
      <c r="F134" s="83">
        <f>SUMIF('MJE Client Pivot'!$P:$P,'Results vs Forecast'!B134,'MJE Client Pivot'!R:R)</f>
        <v>219894.21971860016</v>
      </c>
      <c r="G134" s="83">
        <f t="shared" si="26"/>
        <v>12024.219718600158</v>
      </c>
      <c r="I134" s="82" t="s">
        <v>118</v>
      </c>
      <c r="J134" s="82" t="s">
        <v>277</v>
      </c>
      <c r="K134" s="105">
        <v>123</v>
      </c>
      <c r="L134" s="52"/>
      <c r="M134" s="52">
        <f>SUMIF('MJE Project Pivot'!$D:$D,$K134,'MJE Project Pivot'!$E:$E)</f>
        <v>414.66</v>
      </c>
      <c r="N134" s="52">
        <f t="shared" si="30"/>
        <v>414.66</v>
      </c>
      <c r="P134"/>
    </row>
    <row r="135" spans="2:16">
      <c r="B135" s="82" t="s">
        <v>278</v>
      </c>
      <c r="C135" s="82"/>
      <c r="D135" s="82"/>
      <c r="E135" s="83"/>
      <c r="F135" s="83">
        <f>SUMIF('MJE Client Pivot'!$P:$P,'Results vs Forecast'!B135,'MJE Client Pivot'!R:R)</f>
        <v>92113.31426529435</v>
      </c>
      <c r="G135" s="83">
        <f t="shared" ref="G135" si="31">F135-E135</f>
        <v>92113.31426529435</v>
      </c>
      <c r="I135" s="82" t="s">
        <v>120</v>
      </c>
      <c r="J135" s="82" t="s">
        <v>277</v>
      </c>
      <c r="K135" s="105">
        <v>25755</v>
      </c>
      <c r="L135" s="52"/>
      <c r="M135" s="52">
        <f>SUMIF('MJE Project Pivot'!$D:$D,$K135,'MJE Project Pivot'!$E:$E)</f>
        <v>-3742.5</v>
      </c>
      <c r="N135" s="52">
        <f t="shared" si="30"/>
        <v>-3742.5</v>
      </c>
      <c r="P135"/>
    </row>
    <row r="136" spans="2:16">
      <c r="B136" s="82" t="s">
        <v>279</v>
      </c>
      <c r="C136" s="82"/>
      <c r="D136" s="82"/>
      <c r="E136" s="83">
        <v>26094.022500000003</v>
      </c>
      <c r="F136" s="83">
        <f>SUMIF('MJE Client Pivot'!$P:$P,'Results vs Forecast'!B136,'MJE Client Pivot'!R:R)</f>
        <v>0</v>
      </c>
      <c r="G136" s="83">
        <f t="shared" ref="G136:G147" si="32">F136-E136</f>
        <v>-26094.022500000003</v>
      </c>
      <c r="I136" s="82" t="s">
        <v>120</v>
      </c>
      <c r="J136" s="54" t="s">
        <v>280</v>
      </c>
      <c r="K136" s="105">
        <v>24823</v>
      </c>
      <c r="M136" s="52">
        <f>SUMIF('MJE Project Pivot'!$D:$D,$K136,'MJE Project Pivot'!$E:$E)</f>
        <v>7560</v>
      </c>
      <c r="N136" s="52">
        <f t="shared" si="30"/>
        <v>7560</v>
      </c>
      <c r="P136"/>
    </row>
    <row r="137" spans="2:16">
      <c r="B137" s="82" t="s">
        <v>281</v>
      </c>
      <c r="C137" s="82"/>
      <c r="D137" s="82"/>
      <c r="E137" s="83"/>
      <c r="F137" s="83">
        <f>SUMIF('MJE Client Pivot'!$P:$P,'Results vs Forecast'!B137,'MJE Client Pivot'!R:R)</f>
        <v>3570.3894491999999</v>
      </c>
      <c r="G137" s="83">
        <f t="shared" si="32"/>
        <v>3570.3894491999999</v>
      </c>
      <c r="I137" s="82" t="s">
        <v>122</v>
      </c>
      <c r="J137" s="82" t="s">
        <v>48</v>
      </c>
      <c r="K137" s="105">
        <v>3308</v>
      </c>
      <c r="L137" s="52">
        <v>10376</v>
      </c>
      <c r="M137" s="52">
        <f>SUMIF('MJE Project Pivot'!$D:$D,$K137,'MJE Project Pivot'!$E:$E)</f>
        <v>9821.25</v>
      </c>
      <c r="N137" s="52">
        <f t="shared" si="30"/>
        <v>-554.75</v>
      </c>
      <c r="P137"/>
    </row>
    <row r="138" spans="2:16">
      <c r="B138" s="82" t="s">
        <v>282</v>
      </c>
      <c r="C138" s="82"/>
      <c r="D138" s="82"/>
      <c r="E138" s="83"/>
      <c r="F138" s="83">
        <f>SUMIF('MJE Client Pivot'!$P:$P,'Results vs Forecast'!B138,'MJE Client Pivot'!R:R)</f>
        <v>218.58248091389595</v>
      </c>
      <c r="G138" s="83">
        <f t="shared" si="32"/>
        <v>218.58248091389595</v>
      </c>
      <c r="I138" s="82" t="s">
        <v>283</v>
      </c>
      <c r="J138" s="82" t="s">
        <v>284</v>
      </c>
      <c r="K138" s="50">
        <v>25149</v>
      </c>
      <c r="L138" s="52">
        <v>6960</v>
      </c>
      <c r="M138" s="52">
        <f>SUMIF('MJE Project Pivot'!$D:$D,$K138,'MJE Project Pivot'!$E:$E)</f>
        <v>10212.753939058459</v>
      </c>
      <c r="N138" s="52">
        <f t="shared" si="30"/>
        <v>3252.7539390584589</v>
      </c>
      <c r="P138"/>
    </row>
    <row r="139" spans="2:16">
      <c r="B139" s="82" t="s">
        <v>285</v>
      </c>
      <c r="C139" s="82"/>
      <c r="D139" s="82"/>
      <c r="E139" s="83"/>
      <c r="F139" s="83">
        <f>SUMIF('MJE Client Pivot'!$P:$P,'Results vs Forecast'!B139,'MJE Client Pivot'!R:R)</f>
        <v>2005.3313516995267</v>
      </c>
      <c r="G139" s="83">
        <f t="shared" si="32"/>
        <v>2005.3313516995267</v>
      </c>
      <c r="I139" s="82" t="s">
        <v>283</v>
      </c>
      <c r="J139" s="82" t="s">
        <v>286</v>
      </c>
      <c r="K139" s="50">
        <v>25752</v>
      </c>
      <c r="L139" s="52">
        <v>8480</v>
      </c>
      <c r="M139" s="52">
        <f>SUMIF('MJE Project Pivot'!$D:$D,$K139,'MJE Project Pivot'!$E:$E)</f>
        <v>9332.3441167258297</v>
      </c>
      <c r="N139" s="52">
        <f t="shared" si="30"/>
        <v>852.34411672582974</v>
      </c>
      <c r="P139"/>
    </row>
    <row r="140" spans="2:16">
      <c r="B140" s="82" t="s">
        <v>287</v>
      </c>
      <c r="C140" s="82"/>
      <c r="D140" s="82"/>
      <c r="E140" s="83"/>
      <c r="F140" s="83">
        <f>SUMIF('MJE Client Pivot'!$P:$P,'Results vs Forecast'!B140,'MJE Client Pivot'!R:R)</f>
        <v>577.7559234048</v>
      </c>
      <c r="G140" s="83">
        <f t="shared" si="32"/>
        <v>577.7559234048</v>
      </c>
      <c r="I140" s="82" t="s">
        <v>127</v>
      </c>
      <c r="J140" s="82" t="s">
        <v>48</v>
      </c>
      <c r="K140" s="105">
        <v>20913</v>
      </c>
      <c r="L140" s="52">
        <v>41164</v>
      </c>
      <c r="M140" s="52">
        <f>SUMIF('MJE Project Pivot'!$D:$D,$K140,'MJE Project Pivot'!$E:$E)</f>
        <v>-3.3687334507703781E-3</v>
      </c>
      <c r="N140" s="52">
        <f t="shared" si="30"/>
        <v>-41164.003368733451</v>
      </c>
      <c r="P140"/>
    </row>
    <row r="141" spans="2:16">
      <c r="B141" s="82" t="s">
        <v>185</v>
      </c>
      <c r="C141" s="82"/>
      <c r="D141" s="82"/>
      <c r="E141" s="83">
        <v>64132.965000000004</v>
      </c>
      <c r="F141" s="83">
        <f>SUMIF('MJE Client Pivot'!$P:$P,'Results vs Forecast'!B141,'MJE Client Pivot'!R:R)</f>
        <v>64024.688143627238</v>
      </c>
      <c r="G141" s="83">
        <f t="shared" si="32"/>
        <v>-108.27685637276591</v>
      </c>
      <c r="I141" s="82" t="s">
        <v>127</v>
      </c>
      <c r="J141" s="82" t="s">
        <v>288</v>
      </c>
      <c r="K141" s="105">
        <v>17353</v>
      </c>
      <c r="L141" s="52"/>
      <c r="M141" s="52">
        <f>SUMIF('MJE Project Pivot'!$D:$D,$K141,'MJE Project Pivot'!$E:$E)</f>
        <v>20240</v>
      </c>
      <c r="N141" s="52">
        <f t="shared" si="30"/>
        <v>20240</v>
      </c>
      <c r="P141"/>
    </row>
    <row r="142" spans="2:16">
      <c r="B142" s="82" t="s">
        <v>289</v>
      </c>
      <c r="C142" s="82"/>
      <c r="D142" s="82"/>
      <c r="E142" s="83"/>
      <c r="F142" s="83">
        <f>SUMIF('MJE Client Pivot'!$P:$P,'Results vs Forecast'!B142,'MJE Client Pivot'!R:R)</f>
        <v>4605.6657132647179</v>
      </c>
      <c r="G142" s="83">
        <f t="shared" si="32"/>
        <v>4605.6657132647179</v>
      </c>
      <c r="I142" s="82" t="s">
        <v>127</v>
      </c>
      <c r="J142" s="82" t="s">
        <v>290</v>
      </c>
      <c r="K142" s="50">
        <v>34003</v>
      </c>
      <c r="L142" s="52">
        <v>184703.16666666666</v>
      </c>
      <c r="M142" s="52">
        <f>SUMIF('MJE Project Pivot'!$D:$D,$K142,'MJE Project Pivot'!$E:$E)</f>
        <v>184703.2</v>
      </c>
      <c r="N142" s="52">
        <f t="shared" si="30"/>
        <v>3.3333333354676142E-2</v>
      </c>
      <c r="P142"/>
    </row>
    <row r="143" spans="2:16">
      <c r="B143" s="82" t="s">
        <v>291</v>
      </c>
      <c r="C143" s="82"/>
      <c r="D143" s="82"/>
      <c r="E143" s="83">
        <v>33905.625</v>
      </c>
      <c r="F143" s="83">
        <f>SUMIF('MJE Client Pivot'!$P:$P,'Results vs Forecast'!B143,'MJE Client Pivot'!R:R)</f>
        <v>0</v>
      </c>
      <c r="G143" s="83">
        <f t="shared" si="32"/>
        <v>-33905.625</v>
      </c>
      <c r="I143" s="82" t="s">
        <v>127</v>
      </c>
      <c r="J143" s="82" t="s">
        <v>292</v>
      </c>
      <c r="K143" s="50">
        <v>34004</v>
      </c>
      <c r="L143" s="52">
        <v>106999.99999999999</v>
      </c>
      <c r="M143" s="52">
        <f>SUMIF('MJE Project Pivot'!$D:$D,$K143,'MJE Project Pivot'!$E:$E)</f>
        <v>107000</v>
      </c>
      <c r="N143" s="52">
        <f t="shared" ref="N143:N145" si="33">M143-L143</f>
        <v>0</v>
      </c>
      <c r="P143"/>
    </row>
    <row r="144" spans="2:16">
      <c r="B144" s="82" t="s">
        <v>66</v>
      </c>
      <c r="C144" s="82"/>
      <c r="D144" s="82"/>
      <c r="E144" s="83">
        <v>102798.05250000001</v>
      </c>
      <c r="F144" s="83">
        <f>SUMIF('MJE Client Pivot'!$P:$P,'Results vs Forecast'!B144,'MJE Client Pivot'!R:R)</f>
        <v>65861.019699685465</v>
      </c>
      <c r="G144" s="83">
        <f t="shared" si="32"/>
        <v>-36937.032800314541</v>
      </c>
      <c r="I144" s="82" t="s">
        <v>127</v>
      </c>
      <c r="J144" s="82" t="s">
        <v>293</v>
      </c>
      <c r="K144" s="50">
        <v>34326</v>
      </c>
      <c r="L144" s="52">
        <v>27777.999999999996</v>
      </c>
      <c r="M144" s="52">
        <f>SUMIF('MJE Project Pivot'!$D:$D,$K144,'MJE Project Pivot'!$E:$E)</f>
        <v>27778</v>
      </c>
      <c r="N144" s="52">
        <f t="shared" si="33"/>
        <v>0</v>
      </c>
      <c r="P144"/>
    </row>
    <row r="145" spans="2:16">
      <c r="B145" s="82" t="s">
        <v>190</v>
      </c>
      <c r="C145" s="82"/>
      <c r="D145" s="82"/>
      <c r="E145" s="83">
        <v>25849.395</v>
      </c>
      <c r="F145" s="83">
        <f>SUMIF('MJE Client Pivot'!$P:$P,'Results vs Forecast'!B145,'MJE Client Pivot'!R:R)</f>
        <v>114.29946395834122</v>
      </c>
      <c r="G145" s="83">
        <f t="shared" si="32"/>
        <v>-25735.095536041659</v>
      </c>
      <c r="I145" s="82" t="s">
        <v>127</v>
      </c>
      <c r="J145" s="82" t="s">
        <v>294</v>
      </c>
      <c r="K145" s="50">
        <v>34327</v>
      </c>
      <c r="L145" s="52">
        <v>66165</v>
      </c>
      <c r="M145" s="52">
        <f>SUMIF('MJE Project Pivot'!$D:$D,$K145,'MJE Project Pivot'!$E:$E)</f>
        <v>66165</v>
      </c>
      <c r="N145" s="52">
        <f t="shared" si="33"/>
        <v>0</v>
      </c>
      <c r="P145"/>
    </row>
    <row r="146" spans="2:16">
      <c r="B146" s="82" t="s">
        <v>295</v>
      </c>
      <c r="C146" s="82"/>
      <c r="D146" s="82"/>
      <c r="E146" s="83">
        <f>1041223.82-SUM(E96:E145)-E147</f>
        <v>86215.087499999907</v>
      </c>
      <c r="F146" s="83">
        <f>SUMIF('MJE Client Pivot'!$P:$P,'Results vs Forecast'!B146,'MJE Client Pivot'!R:R)</f>
        <v>0</v>
      </c>
      <c r="G146" s="83">
        <f t="shared" si="32"/>
        <v>-86215.087499999907</v>
      </c>
      <c r="I146" s="82" t="s">
        <v>127</v>
      </c>
      <c r="J146" s="82" t="s">
        <v>296</v>
      </c>
      <c r="K146" s="50">
        <v>34325</v>
      </c>
      <c r="L146" s="52">
        <v>17999.999999999996</v>
      </c>
      <c r="M146" s="52">
        <f>SUMIF('MJE Project Pivot'!$D:$D,$K146,'MJE Project Pivot'!$E:$E)</f>
        <v>61187</v>
      </c>
      <c r="N146" s="52">
        <f t="shared" ref="N146" si="34">M146-L146</f>
        <v>43187</v>
      </c>
      <c r="P146"/>
    </row>
    <row r="147" spans="2:16">
      <c r="B147" s="82" t="s">
        <v>297</v>
      </c>
      <c r="C147" s="82"/>
      <c r="D147" s="82"/>
      <c r="E147" s="101">
        <v>230000</v>
      </c>
      <c r="F147" s="83">
        <f>SUMIF('MJE Client Pivot'!$P:$P,'Results vs Forecast'!B147,'MJE Client Pivot'!R:R)</f>
        <v>0</v>
      </c>
      <c r="G147" s="83">
        <f t="shared" si="32"/>
        <v>-230000</v>
      </c>
      <c r="I147" s="82" t="s">
        <v>127</v>
      </c>
      <c r="J147" s="82" t="s">
        <v>298</v>
      </c>
      <c r="K147" s="50" t="s">
        <v>53</v>
      </c>
      <c r="L147" s="52"/>
      <c r="M147" s="52">
        <f>SUMIF('MJE Project Pivot'!$D:$D,$K147,'MJE Project Pivot'!$E:$E)</f>
        <v>0</v>
      </c>
      <c r="N147" s="52">
        <f t="shared" ref="N147:N148" si="35">M147-L147</f>
        <v>0</v>
      </c>
      <c r="P147"/>
    </row>
    <row r="148" spans="2:16" ht="13.9">
      <c r="B148" s="93" t="s">
        <v>299</v>
      </c>
      <c r="C148" s="93"/>
      <c r="D148" s="93"/>
      <c r="E148" s="95">
        <f>SUM(E96:E147)</f>
        <v>1041223.82</v>
      </c>
      <c r="F148" s="95">
        <f>SUM(F96:F147)</f>
        <v>981420.15217703255</v>
      </c>
      <c r="G148" s="95">
        <f>SUM(G96:G147)</f>
        <v>-59803.667822967458</v>
      </c>
      <c r="I148" s="82" t="s">
        <v>127</v>
      </c>
      <c r="J148" s="82" t="s">
        <v>300</v>
      </c>
      <c r="K148" s="50">
        <v>34001</v>
      </c>
      <c r="L148" s="52">
        <v>106075.83333333331</v>
      </c>
      <c r="M148" s="52">
        <f>SUMIF('MJE Project Pivot'!$D:$D,$K148,'MJE Project Pivot'!$E:$E)</f>
        <v>106075.85</v>
      </c>
      <c r="N148" s="52">
        <f t="shared" si="35"/>
        <v>1.6666666691889986E-2</v>
      </c>
      <c r="P148"/>
    </row>
    <row r="149" spans="2:16" ht="13.9">
      <c r="B149" s="65"/>
      <c r="C149" s="65"/>
      <c r="D149" s="65"/>
      <c r="E149" s="65"/>
      <c r="F149" s="65"/>
      <c r="G149" s="65"/>
      <c r="I149" s="82" t="s">
        <v>127</v>
      </c>
      <c r="J149" s="82" t="s">
        <v>301</v>
      </c>
      <c r="K149" s="50">
        <v>34002</v>
      </c>
      <c r="L149" s="52">
        <v>90999.999999999985</v>
      </c>
      <c r="M149" s="52">
        <f>SUMIF('MJE Project Pivot'!$D:$D,$K149,'MJE Project Pivot'!$E:$E)</f>
        <v>91000</v>
      </c>
      <c r="N149" s="52">
        <f>M149-L149</f>
        <v>0</v>
      </c>
      <c r="P149"/>
    </row>
    <row r="150" spans="2:16" ht="13.9">
      <c r="B150" s="67" t="s">
        <v>39</v>
      </c>
      <c r="C150" s="67"/>
      <c r="D150" s="67"/>
      <c r="E150" s="67" t="s">
        <v>204</v>
      </c>
      <c r="F150" s="67" t="s">
        <v>3</v>
      </c>
      <c r="G150" s="67" t="s">
        <v>34</v>
      </c>
      <c r="I150" s="82" t="s">
        <v>302</v>
      </c>
      <c r="J150" s="82" t="s">
        <v>303</v>
      </c>
      <c r="K150" s="50">
        <v>21575</v>
      </c>
      <c r="L150" s="52">
        <v>71604.67</v>
      </c>
      <c r="M150" s="52">
        <f>SUMIF('MJE Project Pivot'!$D:$D,$K150,'MJE Project Pivot'!$E:$E)</f>
        <v>76938</v>
      </c>
      <c r="N150" s="52">
        <f>M150-L150</f>
        <v>5333.3300000000017</v>
      </c>
      <c r="P150"/>
    </row>
    <row r="151" spans="2:16">
      <c r="B151" s="82" t="s">
        <v>76</v>
      </c>
      <c r="C151" s="82"/>
      <c r="D151" s="82"/>
      <c r="E151" s="83">
        <v>1265000</v>
      </c>
      <c r="F151" s="83">
        <f>SUMIF('MJE Client Pivot'!$L:$L,'Results vs Forecast'!B151,'MJE Client Pivot'!N:N)</f>
        <v>143960</v>
      </c>
      <c r="G151" s="83">
        <f t="shared" ref="G151:G160" si="36">F151-E151</f>
        <v>-1121040</v>
      </c>
      <c r="I151" s="82" t="s">
        <v>302</v>
      </c>
      <c r="J151" s="82" t="s">
        <v>304</v>
      </c>
      <c r="K151" s="50" t="s">
        <v>53</v>
      </c>
      <c r="L151" s="52"/>
      <c r="M151" s="52">
        <f>SUMIF('MJE Project Pivot'!$D:$D,$K151,'MJE Project Pivot'!$E:$E)</f>
        <v>0</v>
      </c>
      <c r="N151" s="52">
        <f t="shared" ref="N151" si="37">M151-L151</f>
        <v>0</v>
      </c>
      <c r="P151"/>
    </row>
    <row r="152" spans="2:16">
      <c r="B152" s="82" t="s">
        <v>68</v>
      </c>
      <c r="C152" s="82"/>
      <c r="D152" s="82"/>
      <c r="E152" s="83"/>
      <c r="F152" s="83">
        <f>SUMIF('MJE Client Pivot'!$L:$L,'Results vs Forecast'!B152,'MJE Client Pivot'!N:N)</f>
        <v>110804</v>
      </c>
      <c r="G152" s="83">
        <f t="shared" si="36"/>
        <v>110804</v>
      </c>
      <c r="I152" s="82" t="s">
        <v>302</v>
      </c>
      <c r="J152" s="82" t="s">
        <v>305</v>
      </c>
      <c r="K152" s="50" t="s">
        <v>53</v>
      </c>
      <c r="L152" s="52"/>
      <c r="M152" s="52">
        <f>SUMIF('MJE Project Pivot'!$D:$D,$K152,'MJE Project Pivot'!$E:$E)</f>
        <v>0</v>
      </c>
      <c r="N152" s="52">
        <f>M152-L152</f>
        <v>0</v>
      </c>
      <c r="P152"/>
    </row>
    <row r="153" spans="2:16">
      <c r="B153" s="82" t="s">
        <v>306</v>
      </c>
      <c r="C153" s="82"/>
      <c r="D153" s="82"/>
      <c r="E153" s="83"/>
      <c r="F153" s="83">
        <f>SUMIF('MJE Client Pivot'!$L:$L,'Results vs Forecast'!B153,'MJE Client Pivot'!N:N)</f>
        <v>476462.33</v>
      </c>
      <c r="G153" s="83">
        <f t="shared" si="36"/>
        <v>476462.33</v>
      </c>
      <c r="I153" s="82" t="s">
        <v>302</v>
      </c>
      <c r="J153" s="82" t="s">
        <v>307</v>
      </c>
      <c r="K153" s="50">
        <v>33282</v>
      </c>
      <c r="L153" s="52">
        <v>20995</v>
      </c>
      <c r="M153" s="52">
        <f>SUMIF('MJE Project Pivot'!$D:$D,$K153,'MJE Project Pivot'!$E:$E)</f>
        <v>20995</v>
      </c>
      <c r="N153" s="52">
        <f>M153-L153</f>
        <v>0</v>
      </c>
      <c r="P153"/>
    </row>
    <row r="154" spans="2:16">
      <c r="B154" s="82" t="s">
        <v>308</v>
      </c>
      <c r="C154" s="82"/>
      <c r="D154" s="82"/>
      <c r="E154" s="83"/>
      <c r="F154" s="83">
        <f>SUMIF('MJE Client Pivot'!$L:$L,'Results vs Forecast'!B154,'MJE Client Pivot'!N:N)</f>
        <v>66400</v>
      </c>
      <c r="G154" s="83">
        <f t="shared" si="36"/>
        <v>66400</v>
      </c>
      <c r="I154" s="82" t="s">
        <v>302</v>
      </c>
      <c r="J154" s="82" t="s">
        <v>309</v>
      </c>
      <c r="K154" s="50" t="s">
        <v>53</v>
      </c>
      <c r="L154" s="52"/>
      <c r="M154" s="52">
        <f>SUMIF('MJE Project Pivot'!$D:$D,$K154,'MJE Project Pivot'!$E:$E)</f>
        <v>0</v>
      </c>
      <c r="N154" s="52">
        <f t="shared" ref="N154" si="38">M154-L154</f>
        <v>0</v>
      </c>
      <c r="P154"/>
    </row>
    <row r="155" spans="2:16">
      <c r="B155" s="82" t="s">
        <v>310</v>
      </c>
      <c r="C155" s="82"/>
      <c r="D155" s="82"/>
      <c r="E155" s="83"/>
      <c r="F155" s="83">
        <f>SUMIF('MJE Client Pivot'!$L:$L,'Results vs Forecast'!B155,'MJE Client Pivot'!N:N)</f>
        <v>0</v>
      </c>
      <c r="G155" s="83">
        <f t="shared" si="36"/>
        <v>0</v>
      </c>
      <c r="I155" s="82" t="s">
        <v>130</v>
      </c>
      <c r="J155" s="82" t="s">
        <v>311</v>
      </c>
      <c r="K155" s="50">
        <v>26788</v>
      </c>
      <c r="L155" s="52">
        <v>22200</v>
      </c>
      <c r="M155" s="52">
        <f>SUMIF('MJE Project Pivot'!$D:$D,$K155,'MJE Project Pivot'!$E:$E)</f>
        <v>26067.134620632962</v>
      </c>
      <c r="N155" s="52">
        <f t="shared" ref="N155" si="39">M155-L155</f>
        <v>3867.1346206329617</v>
      </c>
      <c r="P155"/>
    </row>
    <row r="156" spans="2:16">
      <c r="B156" s="82" t="s">
        <v>312</v>
      </c>
      <c r="C156" s="82"/>
      <c r="D156" s="82"/>
      <c r="E156" s="83"/>
      <c r="F156" s="83">
        <f>SUMIF('MJE Client Pivot'!$L:$L,'Results vs Forecast'!B156,'MJE Client Pivot'!N:N)</f>
        <v>79068</v>
      </c>
      <c r="G156" s="83">
        <f t="shared" si="36"/>
        <v>79068</v>
      </c>
      <c r="I156" s="82" t="s">
        <v>132</v>
      </c>
      <c r="J156" s="82" t="s">
        <v>313</v>
      </c>
      <c r="K156" s="50">
        <v>16989</v>
      </c>
      <c r="L156" s="52">
        <v>31000</v>
      </c>
      <c r="M156" s="52">
        <f>SUMIF('MJE Project Pivot'!$D:$D,$K156,'MJE Project Pivot'!$E:$E)</f>
        <v>31000</v>
      </c>
      <c r="N156" s="52">
        <f>M156-L156</f>
        <v>0</v>
      </c>
      <c r="P156"/>
    </row>
    <row r="157" spans="2:16">
      <c r="B157" s="82" t="s">
        <v>314</v>
      </c>
      <c r="C157" s="82"/>
      <c r="D157" s="82"/>
      <c r="E157" s="83"/>
      <c r="F157" s="83">
        <f>SUMIF('MJE Client Pivot'!$L:$L,'Results vs Forecast'!B157,'MJE Client Pivot'!N:N)</f>
        <v>516507.57075285719</v>
      </c>
      <c r="G157" s="83">
        <f t="shared" si="36"/>
        <v>516507.57075285719</v>
      </c>
      <c r="I157" s="104" t="s">
        <v>132</v>
      </c>
      <c r="J157" s="104" t="s">
        <v>315</v>
      </c>
      <c r="K157" s="105">
        <v>27104</v>
      </c>
      <c r="L157" s="101">
        <v>50000</v>
      </c>
      <c r="M157" s="101">
        <f>SUMIF('MJE Project Pivot'!$D:$D,$K157,'MJE Project Pivot'!$E:$E)</f>
        <v>0</v>
      </c>
      <c r="N157" s="101">
        <f>M157-L157</f>
        <v>-50000</v>
      </c>
      <c r="P157"/>
    </row>
    <row r="158" spans="2:16">
      <c r="B158" s="82" t="s">
        <v>316</v>
      </c>
      <c r="C158" s="82"/>
      <c r="D158" s="82"/>
      <c r="E158" s="83"/>
      <c r="F158" s="83">
        <f>SUMIF('MJE Client Pivot'!$L:$L,'Results vs Forecast'!B158,'MJE Client Pivot'!N:N)</f>
        <v>52152.052426868082</v>
      </c>
      <c r="G158" s="83">
        <f t="shared" si="36"/>
        <v>52152.052426868082</v>
      </c>
      <c r="I158" s="82" t="s">
        <v>132</v>
      </c>
      <c r="J158" s="82" t="s">
        <v>317</v>
      </c>
      <c r="K158" s="50" t="s">
        <v>53</v>
      </c>
      <c r="L158" s="52"/>
      <c r="M158" s="52">
        <f>SUMIF('MJE Project Pivot'!$D:$D,$K158,'MJE Project Pivot'!$E:$E)</f>
        <v>0</v>
      </c>
      <c r="N158" s="52">
        <f>M158-L158</f>
        <v>0</v>
      </c>
      <c r="P158"/>
    </row>
    <row r="159" spans="2:16">
      <c r="B159" s="82" t="s">
        <v>182</v>
      </c>
      <c r="C159" s="82"/>
      <c r="D159" s="82"/>
      <c r="E159" s="83"/>
      <c r="F159" s="83">
        <f>SUMIF('MJE Client Pivot'!$L:$L,'Results vs Forecast'!B159,'MJE Client Pivot'!N:N)</f>
        <v>-170254</v>
      </c>
      <c r="G159" s="83">
        <f t="shared" si="36"/>
        <v>-170254</v>
      </c>
      <c r="I159" s="82" t="s">
        <v>318</v>
      </c>
      <c r="J159" s="82" t="s">
        <v>48</v>
      </c>
      <c r="K159" s="105">
        <v>567</v>
      </c>
      <c r="L159" s="52">
        <v>156822</v>
      </c>
      <c r="M159" s="52">
        <f>SUMIF('MJE Project Pivot'!$D:$D,$K159,'MJE Project Pivot'!$E:$E)</f>
        <v>153977.72</v>
      </c>
      <c r="N159" s="52">
        <f t="shared" ref="N159" si="40">M159-L159</f>
        <v>-2844.2799999999988</v>
      </c>
      <c r="P159"/>
    </row>
    <row r="160" spans="2:16">
      <c r="B160" s="82" t="s">
        <v>66</v>
      </c>
      <c r="C160" s="82"/>
      <c r="D160" s="82"/>
      <c r="E160" s="83"/>
      <c r="F160" s="83">
        <f>SUMIF('MJE Client Pivot'!$L:$L,'Results vs Forecast'!B160,'MJE Client Pivot'!N:N)</f>
        <v>-73363.81954341002</v>
      </c>
      <c r="G160" s="83">
        <f t="shared" si="36"/>
        <v>-73363.81954341002</v>
      </c>
      <c r="I160" s="82" t="s">
        <v>318</v>
      </c>
      <c r="J160" s="82" t="s">
        <v>319</v>
      </c>
      <c r="K160" s="50" t="s">
        <v>53</v>
      </c>
      <c r="L160" s="52"/>
      <c r="M160" s="52">
        <f>SUMIF('MJE Project Pivot'!$D:$D,$K160,'MJE Project Pivot'!$E:$E)</f>
        <v>0</v>
      </c>
      <c r="N160" s="52">
        <f t="shared" ref="N160:N162" si="41">M160-L160</f>
        <v>0</v>
      </c>
      <c r="P160"/>
    </row>
    <row r="161" spans="2:16">
      <c r="B161" s="82" t="s">
        <v>120</v>
      </c>
      <c r="C161" s="82"/>
      <c r="D161" s="82"/>
      <c r="E161" s="83"/>
      <c r="F161" s="83">
        <f>SUMIF('MJE Client Pivot'!$L:$L,'Results vs Forecast'!B161,'MJE Client Pivot'!N:N)</f>
        <v>0</v>
      </c>
      <c r="G161" s="83">
        <f t="shared" ref="G161:G166" si="42">F161-E161</f>
        <v>0</v>
      </c>
      <c r="I161" s="82" t="s">
        <v>318</v>
      </c>
      <c r="J161" s="82" t="s">
        <v>320</v>
      </c>
      <c r="K161" s="50" t="s">
        <v>53</v>
      </c>
      <c r="L161" s="52">
        <v>13500</v>
      </c>
      <c r="M161" s="52">
        <f>SUMIF('MJE Project Pivot'!$D:$D,$K161,'MJE Project Pivot'!$E:$E)</f>
        <v>0</v>
      </c>
      <c r="N161" s="52">
        <f t="shared" si="41"/>
        <v>-13500</v>
      </c>
      <c r="P161"/>
    </row>
    <row r="162" spans="2:16">
      <c r="B162" s="82" t="s">
        <v>160</v>
      </c>
      <c r="C162" s="82"/>
      <c r="D162" s="82"/>
      <c r="E162" s="83"/>
      <c r="F162" s="83">
        <f>SUMIF('MJE Client Pivot'!$L:$L,'Results vs Forecast'!B162,'MJE Client Pivot'!N:N)</f>
        <v>0</v>
      </c>
      <c r="G162" s="83">
        <f t="shared" si="42"/>
        <v>0</v>
      </c>
      <c r="I162" s="82" t="s">
        <v>318</v>
      </c>
      <c r="J162" s="82" t="s">
        <v>321</v>
      </c>
      <c r="K162" s="50">
        <v>33284</v>
      </c>
      <c r="L162" s="52"/>
      <c r="M162" s="52">
        <f>SUMIF('MJE Project Pivot'!$D:$D,$K162,'MJE Project Pivot'!$E:$E)</f>
        <v>0</v>
      </c>
      <c r="N162" s="52">
        <f t="shared" si="41"/>
        <v>0</v>
      </c>
      <c r="P162"/>
    </row>
    <row r="163" spans="2:16">
      <c r="B163" s="82" t="s">
        <v>185</v>
      </c>
      <c r="C163" s="82"/>
      <c r="D163" s="82"/>
      <c r="E163" s="83"/>
      <c r="F163" s="83">
        <f>SUMIF('MJE Client Pivot'!$L:$L,'Results vs Forecast'!B163,'MJE Client Pivot'!N:N)</f>
        <v>0</v>
      </c>
      <c r="G163" s="83">
        <f t="shared" si="42"/>
        <v>0</v>
      </c>
      <c r="I163" s="104" t="s">
        <v>318</v>
      </c>
      <c r="J163" s="104" t="s">
        <v>322</v>
      </c>
      <c r="K163" s="105">
        <v>24602</v>
      </c>
      <c r="L163" s="101">
        <v>125439.25</v>
      </c>
      <c r="M163" s="101">
        <f>SUMIF('MJE Project Pivot'!$D:$D,$K163,'MJE Project Pivot'!$E:$E)</f>
        <v>-2383.5700000000002</v>
      </c>
      <c r="N163" s="101">
        <f>M163-L163</f>
        <v>-127822.82</v>
      </c>
      <c r="P163"/>
    </row>
    <row r="164" spans="2:16">
      <c r="B164" s="82" t="s">
        <v>323</v>
      </c>
      <c r="C164" s="82"/>
      <c r="D164" s="82"/>
      <c r="E164" s="83"/>
      <c r="F164" s="83">
        <f>SUMIF('MJE Client Pivot'!$L:$L,'Results vs Forecast'!B164,'MJE Client Pivot'!N:N)</f>
        <v>0</v>
      </c>
      <c r="G164" s="83">
        <f t="shared" si="42"/>
        <v>0</v>
      </c>
      <c r="I164" s="82" t="s">
        <v>318</v>
      </c>
      <c r="J164" s="82" t="s">
        <v>324</v>
      </c>
      <c r="K164" s="50" t="s">
        <v>53</v>
      </c>
      <c r="L164" s="52"/>
      <c r="M164" s="52">
        <f>SUMIF('MJE Project Pivot'!$D:$D,$K164,'MJE Project Pivot'!$E:$E)</f>
        <v>0</v>
      </c>
      <c r="N164" s="52">
        <f>M164-L164</f>
        <v>0</v>
      </c>
      <c r="P164"/>
    </row>
    <row r="165" spans="2:16">
      <c r="B165" s="82" t="s">
        <v>144</v>
      </c>
      <c r="C165" s="82"/>
      <c r="D165" s="82"/>
      <c r="E165" s="83"/>
      <c r="F165" s="83">
        <f>SUMIF('MJE Client Pivot'!$L:$L,'Results vs Forecast'!B165,'MJE Client Pivot'!N:N)</f>
        <v>-25316</v>
      </c>
      <c r="G165" s="83">
        <f t="shared" si="42"/>
        <v>-25316</v>
      </c>
      <c r="I165" s="82" t="s">
        <v>325</v>
      </c>
      <c r="J165" s="82" t="s">
        <v>326</v>
      </c>
      <c r="K165" s="50">
        <v>25146</v>
      </c>
      <c r="L165" s="52">
        <v>57960</v>
      </c>
      <c r="M165" s="52">
        <f>SUMIF('MJE Project Pivot'!$D:$D,$K165,'MJE Project Pivot'!$E:$E)</f>
        <v>74808.824524869313</v>
      </c>
      <c r="N165" s="52">
        <f>M165-L165</f>
        <v>16848.824524869313</v>
      </c>
      <c r="P165"/>
    </row>
    <row r="166" spans="2:16">
      <c r="B166" s="82"/>
      <c r="C166" s="82"/>
      <c r="D166" s="82"/>
      <c r="E166" s="83"/>
      <c r="F166" s="83">
        <f>SUMIF('MJE Client Pivot'!$L:$L,'Results vs Forecast'!B166,'MJE Client Pivot'!N:N)</f>
        <v>0</v>
      </c>
      <c r="G166" s="83">
        <f t="shared" si="42"/>
        <v>0</v>
      </c>
      <c r="I166" s="82" t="s">
        <v>136</v>
      </c>
      <c r="J166" s="82" t="s">
        <v>327</v>
      </c>
      <c r="K166" s="50">
        <v>5354</v>
      </c>
      <c r="L166" s="52">
        <v>21978.68</v>
      </c>
      <c r="M166" s="52">
        <f>SUMIF('MJE Project Pivot'!$D:$D,$K166,'MJE Project Pivot'!$E:$E)</f>
        <v>15890</v>
      </c>
      <c r="N166" s="52">
        <f>M166-L166</f>
        <v>-6088.68</v>
      </c>
      <c r="P166"/>
    </row>
    <row r="167" spans="2:16" ht="13.9">
      <c r="B167" s="93" t="s">
        <v>328</v>
      </c>
      <c r="C167" s="93"/>
      <c r="D167" s="93"/>
      <c r="E167" s="95">
        <f>SUM(E151:E166)</f>
        <v>1265000</v>
      </c>
      <c r="F167" s="95">
        <f>SUM(F151:F166)</f>
        <v>1176420.1336363154</v>
      </c>
      <c r="G167" s="95">
        <f>SUM(G151:G166)</f>
        <v>-88579.866363684661</v>
      </c>
      <c r="I167" s="82" t="s">
        <v>329</v>
      </c>
      <c r="J167" s="82" t="s">
        <v>330</v>
      </c>
      <c r="K167" s="50">
        <v>34650</v>
      </c>
      <c r="L167" s="52">
        <v>50333.333333333336</v>
      </c>
      <c r="M167" s="52">
        <f>SUMIF('MJE Project Pivot'!$D:$D,$K167,'MJE Project Pivot'!$E:$E)</f>
        <v>50333</v>
      </c>
      <c r="N167" s="52">
        <f t="shared" ref="N167:N169" si="43">M167-L167</f>
        <v>-0.33333333333575865</v>
      </c>
      <c r="P167"/>
    </row>
    <row r="168" spans="2:16">
      <c r="I168" s="82" t="s">
        <v>329</v>
      </c>
      <c r="J168" s="82" t="s">
        <v>331</v>
      </c>
      <c r="K168" s="50">
        <v>31319</v>
      </c>
      <c r="L168" s="52">
        <v>31416.666666666672</v>
      </c>
      <c r="M168" s="52">
        <f>SUMIF('MJE Project Pivot'!$D:$D,$K168,'MJE Project Pivot'!$E:$E)</f>
        <v>56550</v>
      </c>
      <c r="N168" s="52">
        <f t="shared" si="43"/>
        <v>25133.333333333328</v>
      </c>
      <c r="P168"/>
    </row>
    <row r="169" spans="2:16" ht="13.9">
      <c r="B169" s="67" t="s">
        <v>40</v>
      </c>
      <c r="C169" s="67"/>
      <c r="D169" s="67"/>
      <c r="E169" s="67" t="s">
        <v>204</v>
      </c>
      <c r="F169" s="67" t="s">
        <v>3</v>
      </c>
      <c r="G169" s="67" t="s">
        <v>34</v>
      </c>
      <c r="I169" s="82" t="s">
        <v>329</v>
      </c>
      <c r="J169" s="82" t="s">
        <v>332</v>
      </c>
      <c r="K169" s="50">
        <v>34328</v>
      </c>
      <c r="L169" s="52"/>
      <c r="M169" s="52">
        <f>SUMIF('MJE Project Pivot'!$D:$D,$K169,'MJE Project Pivot'!$E:$E)</f>
        <v>0</v>
      </c>
      <c r="N169" s="52">
        <f t="shared" si="43"/>
        <v>0</v>
      </c>
      <c r="P169"/>
    </row>
    <row r="170" spans="2:16">
      <c r="B170" s="82"/>
      <c r="C170" s="82"/>
      <c r="D170" s="82"/>
      <c r="E170" s="83">
        <v>1159513.49</v>
      </c>
      <c r="F170" s="83">
        <v>1057282.5</v>
      </c>
      <c r="G170" s="83">
        <f t="shared" ref="G170:G185" si="44">F170-E170</f>
        <v>-102230.98999999999</v>
      </c>
      <c r="I170" s="82" t="s">
        <v>329</v>
      </c>
      <c r="J170" s="82" t="s">
        <v>333</v>
      </c>
      <c r="K170" s="50" t="s">
        <v>53</v>
      </c>
      <c r="L170" s="52"/>
      <c r="M170" s="52">
        <f>SUMIF('MJE Project Pivot'!$D:$D,$K170,'MJE Project Pivot'!$E:$E)</f>
        <v>0</v>
      </c>
      <c r="N170" s="52">
        <f t="shared" ref="N170:N184" si="45">M170-L170</f>
        <v>0</v>
      </c>
      <c r="P170"/>
    </row>
    <row r="171" spans="2:16">
      <c r="B171" s="82"/>
      <c r="C171" s="82"/>
      <c r="D171" s="82"/>
      <c r="E171" s="83"/>
      <c r="F171" s="83">
        <f>SUMIF('MJE Client Pivot'!$L:$L,'Results vs Forecast'!B171,'MJE Client Pivot'!N:N)</f>
        <v>0</v>
      </c>
      <c r="G171" s="83">
        <f t="shared" si="44"/>
        <v>0</v>
      </c>
      <c r="I171" s="82" t="s">
        <v>138</v>
      </c>
      <c r="J171" s="82" t="s">
        <v>334</v>
      </c>
      <c r="K171" s="50">
        <v>35783</v>
      </c>
      <c r="L171" s="52">
        <v>1000</v>
      </c>
      <c r="M171" s="52">
        <f>SUMIF('MJE Project Pivot'!$D:$D,$K171,'MJE Project Pivot'!$E:$E)</f>
        <v>1000</v>
      </c>
      <c r="N171" s="52">
        <f t="shared" si="45"/>
        <v>0</v>
      </c>
      <c r="P171"/>
    </row>
    <row r="172" spans="2:16">
      <c r="B172" s="82"/>
      <c r="C172" s="82"/>
      <c r="D172" s="82"/>
      <c r="E172" s="83"/>
      <c r="F172" s="83">
        <f>SUMIF('MJE Client Pivot'!$L:$L,'Results vs Forecast'!B172,'MJE Client Pivot'!N:N)</f>
        <v>0</v>
      </c>
      <c r="G172" s="83">
        <f t="shared" si="44"/>
        <v>0</v>
      </c>
      <c r="I172" s="82" t="s">
        <v>138</v>
      </c>
      <c r="J172" s="82" t="s">
        <v>335</v>
      </c>
      <c r="K172" s="50">
        <v>35782</v>
      </c>
      <c r="L172" s="52">
        <v>5779.51</v>
      </c>
      <c r="M172" s="52">
        <f>SUMIF('MJE Project Pivot'!$D:$D,$K172,'MJE Project Pivot'!$E:$E)</f>
        <v>5779.51</v>
      </c>
      <c r="N172" s="52">
        <f t="shared" si="45"/>
        <v>0</v>
      </c>
      <c r="P172"/>
    </row>
    <row r="173" spans="2:16">
      <c r="B173" s="82"/>
      <c r="C173" s="82"/>
      <c r="D173" s="82"/>
      <c r="E173" s="83"/>
      <c r="F173" s="83">
        <f>SUMIF('MJE Client Pivot'!$L:$L,'Results vs Forecast'!B173,'MJE Client Pivot'!N:N)</f>
        <v>0</v>
      </c>
      <c r="G173" s="83">
        <f t="shared" si="44"/>
        <v>0</v>
      </c>
      <c r="I173" s="82" t="s">
        <v>142</v>
      </c>
      <c r="J173" s="82" t="s">
        <v>336</v>
      </c>
      <c r="K173" s="50">
        <v>22983</v>
      </c>
      <c r="L173" s="52">
        <v>125000</v>
      </c>
      <c r="M173" s="52">
        <f>SUMIF('MJE Project Pivot'!$D:$D,$K173,'MJE Project Pivot'!$E:$E)</f>
        <v>137787.9860277976</v>
      </c>
      <c r="N173" s="52">
        <f t="shared" si="45"/>
        <v>12787.986027797597</v>
      </c>
      <c r="P173"/>
    </row>
    <row r="174" spans="2:16">
      <c r="B174" s="82"/>
      <c r="C174" s="82"/>
      <c r="D174" s="82"/>
      <c r="E174" s="83"/>
      <c r="F174" s="83">
        <f>SUMIF('MJE Client Pivot'!$L:$L,'Results vs Forecast'!B174,'MJE Client Pivot'!N:N)</f>
        <v>0</v>
      </c>
      <c r="G174" s="83">
        <f t="shared" si="44"/>
        <v>0</v>
      </c>
      <c r="I174" s="82" t="s">
        <v>142</v>
      </c>
      <c r="J174" s="82" t="s">
        <v>337</v>
      </c>
      <c r="K174" s="50" t="s">
        <v>53</v>
      </c>
      <c r="L174" s="52">
        <v>25896.15</v>
      </c>
      <c r="M174" s="52">
        <f>SUMIF('MJE Project Pivot'!$D:$D,$K174,'MJE Project Pivot'!$E:$E)</f>
        <v>0</v>
      </c>
      <c r="N174" s="52">
        <f t="shared" si="45"/>
        <v>-25896.15</v>
      </c>
      <c r="P174"/>
    </row>
    <row r="175" spans="2:16">
      <c r="B175" s="82"/>
      <c r="C175" s="82"/>
      <c r="D175" s="82"/>
      <c r="E175" s="83"/>
      <c r="F175" s="83">
        <f>SUMIF('MJE Client Pivot'!$L:$L,'Results vs Forecast'!B175,'MJE Client Pivot'!N:N)</f>
        <v>0</v>
      </c>
      <c r="G175" s="83">
        <f t="shared" si="44"/>
        <v>0</v>
      </c>
      <c r="I175" s="82" t="s">
        <v>142</v>
      </c>
      <c r="J175" s="82" t="s">
        <v>338</v>
      </c>
      <c r="K175" s="50" t="s">
        <v>53</v>
      </c>
      <c r="L175" s="52"/>
      <c r="M175" s="52">
        <f>SUMIF('MJE Project Pivot'!$D:$D,$K175,'MJE Project Pivot'!$E:$E)</f>
        <v>0</v>
      </c>
      <c r="N175" s="52">
        <f t="shared" si="45"/>
        <v>0</v>
      </c>
      <c r="P175"/>
    </row>
    <row r="176" spans="2:16">
      <c r="B176" s="82"/>
      <c r="C176" s="82"/>
      <c r="D176" s="82"/>
      <c r="E176" s="83"/>
      <c r="F176" s="83">
        <f>SUMIF('MJE Client Pivot'!$L:$L,'Results vs Forecast'!B176,'MJE Client Pivot'!N:N)</f>
        <v>0</v>
      </c>
      <c r="G176" s="83">
        <f t="shared" si="44"/>
        <v>0</v>
      </c>
      <c r="I176" s="82" t="s">
        <v>142</v>
      </c>
      <c r="J176" s="82" t="s">
        <v>339</v>
      </c>
      <c r="K176" s="50">
        <v>34755</v>
      </c>
      <c r="L176" s="52">
        <v>38500</v>
      </c>
      <c r="M176" s="52">
        <f>SUMIF('MJE Project Pivot'!$D:$D,$K176,'MJE Project Pivot'!$E:$E)</f>
        <v>35047.859062036281</v>
      </c>
      <c r="N176" s="52">
        <f t="shared" si="45"/>
        <v>-3452.1409379637189</v>
      </c>
      <c r="P176"/>
    </row>
    <row r="177" spans="2:16">
      <c r="B177" s="82"/>
      <c r="C177" s="82"/>
      <c r="D177" s="82"/>
      <c r="E177" s="83"/>
      <c r="F177" s="83">
        <f>SUMIF('MJE Client Pivot'!$L:$L,'Results vs Forecast'!B177,'MJE Client Pivot'!N:N)</f>
        <v>0</v>
      </c>
      <c r="G177" s="83">
        <f t="shared" si="44"/>
        <v>0</v>
      </c>
      <c r="I177" s="82" t="s">
        <v>142</v>
      </c>
      <c r="J177" s="82" t="s">
        <v>340</v>
      </c>
      <c r="K177" s="50" t="s">
        <v>53</v>
      </c>
      <c r="L177" s="52"/>
      <c r="M177" s="52">
        <f>SUMIF('MJE Project Pivot'!$D:$D,$K177,'MJE Project Pivot'!$E:$E)</f>
        <v>0</v>
      </c>
      <c r="N177" s="52">
        <f t="shared" si="45"/>
        <v>0</v>
      </c>
      <c r="P177"/>
    </row>
    <row r="178" spans="2:16">
      <c r="B178" s="82"/>
      <c r="C178" s="82"/>
      <c r="D178" s="82"/>
      <c r="E178" s="83"/>
      <c r="F178" s="83">
        <f>SUMIF('MJE Client Pivot'!$L:$L,'Results vs Forecast'!B178,'MJE Client Pivot'!N:N)</f>
        <v>0</v>
      </c>
      <c r="G178" s="83">
        <f t="shared" si="44"/>
        <v>0</v>
      </c>
      <c r="I178" s="82" t="s">
        <v>146</v>
      </c>
      <c r="J178" s="82" t="s">
        <v>341</v>
      </c>
      <c r="K178" s="50">
        <v>37354</v>
      </c>
      <c r="L178" s="52">
        <v>17500</v>
      </c>
      <c r="M178" s="52">
        <f>SUMIF('MJE Project Pivot'!$D:$D,$K178,'MJE Project Pivot'!$E:$E)</f>
        <v>10396.040000000001</v>
      </c>
      <c r="N178" s="52">
        <f t="shared" si="45"/>
        <v>-7103.9599999999991</v>
      </c>
      <c r="P178"/>
    </row>
    <row r="179" spans="2:16">
      <c r="B179" s="82"/>
      <c r="C179" s="82"/>
      <c r="D179" s="82"/>
      <c r="E179" s="83"/>
      <c r="F179" s="83">
        <f>SUMIF('MJE Client Pivot'!$L:$L,'Results vs Forecast'!B179,'MJE Client Pivot'!N:N)</f>
        <v>0</v>
      </c>
      <c r="G179" s="83">
        <f t="shared" si="44"/>
        <v>0</v>
      </c>
      <c r="I179" s="82" t="s">
        <v>342</v>
      </c>
      <c r="J179" s="82" t="s">
        <v>343</v>
      </c>
      <c r="K179" s="50" t="s">
        <v>53</v>
      </c>
      <c r="L179" s="52"/>
      <c r="M179" s="52">
        <f>SUMIF('MJE Project Pivot'!$D:$D,$K179,'MJE Project Pivot'!$E:$E)</f>
        <v>0</v>
      </c>
      <c r="N179" s="52">
        <f t="shared" si="45"/>
        <v>0</v>
      </c>
      <c r="P179"/>
    </row>
    <row r="180" spans="2:16">
      <c r="B180" s="82"/>
      <c r="C180" s="82"/>
      <c r="D180" s="82"/>
      <c r="E180" s="83"/>
      <c r="F180" s="83">
        <f>SUMIF('MJE Client Pivot'!$L:$L,'Results vs Forecast'!B180,'MJE Client Pivot'!N:N)</f>
        <v>0</v>
      </c>
      <c r="G180" s="83">
        <f t="shared" si="44"/>
        <v>0</v>
      </c>
      <c r="I180" s="82" t="s">
        <v>148</v>
      </c>
      <c r="J180" s="82" t="s">
        <v>48</v>
      </c>
      <c r="K180" s="105">
        <v>38717</v>
      </c>
      <c r="L180" s="52">
        <v>13138</v>
      </c>
      <c r="M180" s="52">
        <f>SUMIF('MJE Project Pivot'!$D:$D,$K180,'MJE Project Pivot'!$E:$E)</f>
        <v>12375</v>
      </c>
      <c r="N180" s="52">
        <f t="shared" si="45"/>
        <v>-763</v>
      </c>
      <c r="P180"/>
    </row>
    <row r="181" spans="2:16">
      <c r="B181" s="82"/>
      <c r="C181" s="82"/>
      <c r="D181" s="82"/>
      <c r="E181" s="83"/>
      <c r="F181" s="83">
        <f>SUMIF('MJE Client Pivot'!$L:$L,'Results vs Forecast'!B181,'MJE Client Pivot'!N:N)</f>
        <v>0</v>
      </c>
      <c r="G181" s="83">
        <f t="shared" si="44"/>
        <v>0</v>
      </c>
      <c r="I181" s="82" t="s">
        <v>150</v>
      </c>
      <c r="J181" s="82" t="s">
        <v>344</v>
      </c>
      <c r="K181" s="50">
        <v>34753</v>
      </c>
      <c r="L181" s="52">
        <v>5160</v>
      </c>
      <c r="M181" s="52">
        <f>SUMIF('MJE Project Pivot'!$D:$D,$K181,'MJE Project Pivot'!$E:$E)</f>
        <v>5678.6433540454309</v>
      </c>
      <c r="N181" s="52">
        <f t="shared" si="45"/>
        <v>518.6433540454309</v>
      </c>
      <c r="P181"/>
    </row>
    <row r="182" spans="2:16">
      <c r="B182" s="82"/>
      <c r="C182" s="82"/>
      <c r="D182" s="82"/>
      <c r="E182" s="83"/>
      <c r="F182" s="83">
        <f>SUMIF('MJE Client Pivot'!$L:$L,'Results vs Forecast'!B182,'MJE Client Pivot'!N:N)</f>
        <v>0</v>
      </c>
      <c r="G182" s="83">
        <f t="shared" si="44"/>
        <v>0</v>
      </c>
      <c r="I182" s="82" t="s">
        <v>150</v>
      </c>
      <c r="J182" s="82" t="s">
        <v>345</v>
      </c>
      <c r="K182" s="50">
        <v>25155</v>
      </c>
      <c r="L182" s="52">
        <v>4680</v>
      </c>
      <c r="M182" s="52">
        <f>SUMIF('MJE Project Pivot'!$D:$D,$K182,'MJE Project Pivot'!$E:$E)</f>
        <v>3745.7436077424422</v>
      </c>
      <c r="N182" s="52">
        <f t="shared" si="45"/>
        <v>-934.25639225755776</v>
      </c>
      <c r="P182"/>
    </row>
    <row r="183" spans="2:16">
      <c r="B183" s="82"/>
      <c r="C183" s="82"/>
      <c r="D183" s="82"/>
      <c r="E183" s="83"/>
      <c r="F183" s="83">
        <f>SUMIF('MJE Client Pivot'!$L:$L,'Results vs Forecast'!B183,'MJE Client Pivot'!N:N)</f>
        <v>0</v>
      </c>
      <c r="G183" s="83">
        <f t="shared" si="44"/>
        <v>0</v>
      </c>
      <c r="I183" s="82" t="s">
        <v>152</v>
      </c>
      <c r="J183" s="82" t="s">
        <v>346</v>
      </c>
      <c r="K183" s="50">
        <v>32652</v>
      </c>
      <c r="L183" s="52">
        <v>26000</v>
      </c>
      <c r="M183" s="52">
        <f>SUMIF('MJE Project Pivot'!$D:$D,$K183,'MJE Project Pivot'!$E:$E)</f>
        <v>28500</v>
      </c>
      <c r="N183" s="52">
        <f t="shared" si="45"/>
        <v>2500</v>
      </c>
      <c r="P183"/>
    </row>
    <row r="184" spans="2:16">
      <c r="B184" s="82"/>
      <c r="C184" s="82"/>
      <c r="D184" s="82"/>
      <c r="E184" s="83"/>
      <c r="F184" s="83">
        <f>SUMIF('MJE Client Pivot'!$L:$L,'Results vs Forecast'!B184,'MJE Client Pivot'!N:N)</f>
        <v>0</v>
      </c>
      <c r="G184" s="83">
        <f t="shared" si="44"/>
        <v>0</v>
      </c>
      <c r="I184" s="82" t="s">
        <v>152</v>
      </c>
      <c r="J184" s="82" t="s">
        <v>347</v>
      </c>
      <c r="K184" s="50" t="s">
        <v>53</v>
      </c>
      <c r="L184" s="52">
        <v>2500</v>
      </c>
      <c r="M184" s="52">
        <f>SUMIF('MJE Project Pivot'!$D:$D,$K184,'MJE Project Pivot'!$E:$E)</f>
        <v>0</v>
      </c>
      <c r="N184" s="52">
        <f t="shared" si="45"/>
        <v>-2500</v>
      </c>
      <c r="P184"/>
    </row>
    <row r="185" spans="2:16">
      <c r="B185" s="82"/>
      <c r="C185" s="82"/>
      <c r="D185" s="82"/>
      <c r="E185" s="83"/>
      <c r="F185" s="83">
        <f>SUMIF('MJE Client Pivot'!$L:$L,'Results vs Forecast'!B185,'MJE Client Pivot'!N:N)</f>
        <v>0</v>
      </c>
      <c r="G185" s="83">
        <f t="shared" si="44"/>
        <v>0</v>
      </c>
      <c r="I185" s="82" t="s">
        <v>152</v>
      </c>
      <c r="J185" s="82" t="s">
        <v>348</v>
      </c>
      <c r="K185" s="105">
        <v>36093</v>
      </c>
      <c r="L185" s="52"/>
      <c r="M185" s="52">
        <f>SUMIF('MJE Project Pivot'!$D:$D,$K185,'MJE Project Pivot'!$E:$E)</f>
        <v>2500</v>
      </c>
      <c r="N185" s="52">
        <f t="shared" ref="N185" si="46">M185-L185</f>
        <v>2500</v>
      </c>
      <c r="P185"/>
    </row>
    <row r="186" spans="2:16" ht="13.9">
      <c r="B186" s="93" t="s">
        <v>349</v>
      </c>
      <c r="C186" s="93"/>
      <c r="D186" s="93"/>
      <c r="E186" s="95">
        <f>SUM(E170:E185)</f>
        <v>1159513.49</v>
      </c>
      <c r="F186" s="95">
        <f>SUM(F170:F185)</f>
        <v>1057282.5</v>
      </c>
      <c r="G186" s="95">
        <f>SUM(G170:G185)</f>
        <v>-102230.98999999999</v>
      </c>
      <c r="I186" s="82" t="s">
        <v>152</v>
      </c>
      <c r="J186" s="82" t="s">
        <v>350</v>
      </c>
      <c r="K186" s="50">
        <v>31727</v>
      </c>
      <c r="L186" s="52">
        <v>3333.3333333333298</v>
      </c>
      <c r="M186" s="52">
        <f>SUMIF('MJE Project Pivot'!$D:$D,$K186,'MJE Project Pivot'!$E:$E)</f>
        <v>0</v>
      </c>
      <c r="N186" s="52">
        <f t="shared" ref="N186:N194" si="47">M186-L186</f>
        <v>-3333.3333333333298</v>
      </c>
      <c r="P186"/>
    </row>
    <row r="187" spans="2:16">
      <c r="I187" s="82" t="s">
        <v>351</v>
      </c>
      <c r="J187" s="82" t="s">
        <v>352</v>
      </c>
      <c r="K187" s="50" t="s">
        <v>53</v>
      </c>
      <c r="L187" s="52"/>
      <c r="M187" s="52">
        <f>SUMIF('MJE Project Pivot'!$D:$D,$K187,'MJE Project Pivot'!$E:$E)</f>
        <v>0</v>
      </c>
      <c r="N187" s="52">
        <f t="shared" si="47"/>
        <v>0</v>
      </c>
      <c r="P187"/>
    </row>
    <row r="188" spans="2:16">
      <c r="I188" s="82" t="s">
        <v>351</v>
      </c>
      <c r="J188" s="82" t="s">
        <v>353</v>
      </c>
      <c r="K188" s="50" t="s">
        <v>53</v>
      </c>
      <c r="L188" s="52"/>
      <c r="M188" s="52">
        <f>SUMIF('MJE Project Pivot'!$D:$D,$K188,'MJE Project Pivot'!$E:$E)</f>
        <v>0</v>
      </c>
      <c r="N188" s="52">
        <f t="shared" si="47"/>
        <v>0</v>
      </c>
      <c r="P188"/>
    </row>
    <row r="189" spans="2:16">
      <c r="I189" s="82" t="s">
        <v>154</v>
      </c>
      <c r="J189" s="82" t="s">
        <v>354</v>
      </c>
      <c r="K189" s="50">
        <v>25140</v>
      </c>
      <c r="L189" s="52">
        <v>7200</v>
      </c>
      <c r="M189" s="52">
        <f>SUMIF('MJE Project Pivot'!$D:$D,$K189,'MJE Project Pivot'!$E:$E)</f>
        <v>10564.917867991502</v>
      </c>
      <c r="N189" s="52">
        <f t="shared" si="47"/>
        <v>3364.9178679915021</v>
      </c>
      <c r="P189"/>
    </row>
    <row r="190" spans="2:16">
      <c r="I190" s="82" t="s">
        <v>154</v>
      </c>
      <c r="J190" s="82" t="s">
        <v>355</v>
      </c>
      <c r="K190" s="50" t="s">
        <v>53</v>
      </c>
      <c r="L190" s="52"/>
      <c r="M190" s="52">
        <f>SUMIF('MJE Project Pivot'!$D:$D,$K190,'MJE Project Pivot'!$E:$E)</f>
        <v>0</v>
      </c>
      <c r="N190" s="52">
        <f t="shared" si="47"/>
        <v>0</v>
      </c>
      <c r="P190"/>
    </row>
    <row r="191" spans="2:16">
      <c r="I191" s="82" t="s">
        <v>154</v>
      </c>
      <c r="J191" s="82" t="s">
        <v>356</v>
      </c>
      <c r="K191" s="50">
        <v>25138</v>
      </c>
      <c r="L191" s="52">
        <v>138392.6</v>
      </c>
      <c r="M191" s="52">
        <f>SUMIF('MJE Project Pivot'!$D:$D,$K191,'MJE Project Pivot'!$E:$E)</f>
        <v>166082.81299217342</v>
      </c>
      <c r="N191" s="52">
        <f t="shared" si="47"/>
        <v>27690.212992173416</v>
      </c>
      <c r="P191"/>
    </row>
    <row r="192" spans="2:16">
      <c r="I192" s="82" t="s">
        <v>156</v>
      </c>
      <c r="J192" s="82" t="s">
        <v>357</v>
      </c>
      <c r="K192" s="50">
        <v>25152</v>
      </c>
      <c r="L192" s="52">
        <v>8240</v>
      </c>
      <c r="M192" s="52">
        <f>SUMIF('MJE Project Pivot'!$D:$D,$K192,'MJE Project Pivot'!$E:$E)</f>
        <v>9628.4824617653958</v>
      </c>
      <c r="N192" s="52">
        <f t="shared" si="47"/>
        <v>1388.4824617653958</v>
      </c>
      <c r="P192"/>
    </row>
    <row r="193" spans="9:16">
      <c r="I193" s="82" t="s">
        <v>156</v>
      </c>
      <c r="J193" s="82" t="s">
        <v>358</v>
      </c>
      <c r="K193" s="50">
        <v>28145</v>
      </c>
      <c r="L193" s="52">
        <v>4800</v>
      </c>
      <c r="M193" s="52">
        <f>SUMIF('MJE Project Pivot'!$D:$D,$K193,'MJE Project Pivot'!$E:$E)</f>
        <v>5282.4589339957529</v>
      </c>
      <c r="N193" s="52">
        <f t="shared" si="47"/>
        <v>482.45893399575289</v>
      </c>
      <c r="P193"/>
    </row>
    <row r="194" spans="9:16">
      <c r="I194" s="82" t="s">
        <v>158</v>
      </c>
      <c r="J194" s="82" t="s">
        <v>359</v>
      </c>
      <c r="K194" s="50">
        <v>32240</v>
      </c>
      <c r="L194" s="52">
        <v>10000</v>
      </c>
      <c r="M194" s="52">
        <f>SUMIF('MJE Project Pivot'!$D:$D,$K194,'MJE Project Pivot'!$E:$E)</f>
        <v>0</v>
      </c>
      <c r="N194" s="52">
        <f t="shared" si="47"/>
        <v>-10000</v>
      </c>
      <c r="P194"/>
    </row>
    <row r="195" spans="9:16">
      <c r="I195" s="82" t="s">
        <v>160</v>
      </c>
      <c r="J195" s="82"/>
      <c r="K195" s="105">
        <v>20140</v>
      </c>
      <c r="L195" s="52"/>
      <c r="M195" s="52">
        <f>SUMIF('MJE Project Pivot'!$D:$D,$K195,'MJE Project Pivot'!$E:$E)</f>
        <v>180.8</v>
      </c>
      <c r="N195" s="52">
        <f t="shared" ref="N195" si="48">M195-L195</f>
        <v>180.8</v>
      </c>
      <c r="P195"/>
    </row>
    <row r="196" spans="9:16">
      <c r="I196" s="82" t="s">
        <v>160</v>
      </c>
      <c r="J196" s="82"/>
      <c r="K196" s="105">
        <v>20142</v>
      </c>
      <c r="L196" s="52"/>
      <c r="M196" s="52">
        <f>SUMIF('MJE Project Pivot'!$D:$D,$K196,'MJE Project Pivot'!$E:$E)</f>
        <v>797.74</v>
      </c>
      <c r="N196" s="52">
        <f t="shared" ref="N196:N197" si="49">M196-L196</f>
        <v>797.74</v>
      </c>
      <c r="P196"/>
    </row>
    <row r="197" spans="9:16">
      <c r="I197" s="82" t="s">
        <v>160</v>
      </c>
      <c r="J197" s="82"/>
      <c r="K197" s="105">
        <v>25538</v>
      </c>
      <c r="L197" s="52"/>
      <c r="M197" s="52">
        <f>SUMIF('MJE Project Pivot'!$D:$D,$K197,'MJE Project Pivot'!$E:$E)</f>
        <v>2400.44</v>
      </c>
      <c r="N197" s="52">
        <f t="shared" si="49"/>
        <v>2400.44</v>
      </c>
      <c r="P197"/>
    </row>
    <row r="198" spans="9:16">
      <c r="I198" s="82" t="s">
        <v>162</v>
      </c>
      <c r="J198" s="82" t="s">
        <v>360</v>
      </c>
      <c r="K198" s="50">
        <v>25762</v>
      </c>
      <c r="L198" s="52">
        <v>9166.6666666666661</v>
      </c>
      <c r="M198" s="52">
        <f>SUMIF('MJE Project Pivot'!$D:$D,$K198,'MJE Project Pivot'!$E:$E)</f>
        <v>5000</v>
      </c>
      <c r="N198" s="52">
        <f>M198-L198</f>
        <v>-4166.6666666666661</v>
      </c>
      <c r="P198"/>
    </row>
    <row r="199" spans="9:16">
      <c r="I199" s="82" t="s">
        <v>361</v>
      </c>
      <c r="J199" s="82" t="s">
        <v>362</v>
      </c>
      <c r="K199" s="50">
        <v>36094</v>
      </c>
      <c r="L199" s="52">
        <v>6950</v>
      </c>
      <c r="M199" s="52">
        <f>SUMIF('MJE Project Pivot'!$D:$D,$K199,'MJE Project Pivot'!$E:$E)</f>
        <v>6950</v>
      </c>
      <c r="N199" s="52">
        <f>M199-L199</f>
        <v>0</v>
      </c>
      <c r="P199"/>
    </row>
    <row r="200" spans="9:16">
      <c r="I200" s="82" t="s">
        <v>361</v>
      </c>
      <c r="J200" s="82" t="s">
        <v>363</v>
      </c>
      <c r="K200" s="50">
        <v>23422</v>
      </c>
      <c r="L200" s="52">
        <v>27080</v>
      </c>
      <c r="M200" s="52">
        <f>SUMIF('MJE Project Pivot'!$D:$D,$K200,'MJE Project Pivot'!$E:$E)</f>
        <v>27080</v>
      </c>
      <c r="N200" s="52">
        <f t="shared" ref="N200:N207" si="50">M200-L200</f>
        <v>0</v>
      </c>
      <c r="P200"/>
    </row>
    <row r="201" spans="9:16">
      <c r="I201" s="82" t="s">
        <v>364</v>
      </c>
      <c r="J201" s="82" t="s">
        <v>365</v>
      </c>
      <c r="K201" s="50">
        <v>29211</v>
      </c>
      <c r="L201" s="52">
        <v>8000</v>
      </c>
      <c r="M201" s="52">
        <f>SUMIF('MJE Project Pivot'!$D:$D,$K201,'MJE Project Pivot'!$E:$E)</f>
        <v>8804.0982233262548</v>
      </c>
      <c r="N201" s="52">
        <f t="shared" si="50"/>
        <v>804.09822332625481</v>
      </c>
      <c r="P201"/>
    </row>
    <row r="202" spans="9:16">
      <c r="I202" s="82" t="s">
        <v>364</v>
      </c>
      <c r="J202" s="82" t="s">
        <v>366</v>
      </c>
      <c r="K202" s="50">
        <v>25157</v>
      </c>
      <c r="L202" s="52">
        <v>6240</v>
      </c>
      <c r="M202" s="52">
        <f>SUMIF('MJE Project Pivot'!$D:$D,$K202,'MJE Project Pivot'!$E:$E)</f>
        <v>11445.327690324133</v>
      </c>
      <c r="N202" s="52">
        <f t="shared" si="50"/>
        <v>5205.3276903241331</v>
      </c>
      <c r="P202"/>
    </row>
    <row r="203" spans="9:16">
      <c r="I203" s="82" t="s">
        <v>364</v>
      </c>
      <c r="J203" s="82" t="s">
        <v>367</v>
      </c>
      <c r="K203" s="50">
        <v>25158</v>
      </c>
      <c r="L203" s="52">
        <v>3600</v>
      </c>
      <c r="M203" s="52">
        <f>SUMIF('MJE Project Pivot'!$D:$D,$K203,'MJE Project Pivot'!$E:$E)</f>
        <v>0</v>
      </c>
      <c r="N203" s="52">
        <f t="shared" si="50"/>
        <v>-3600</v>
      </c>
      <c r="P203"/>
    </row>
    <row r="204" spans="9:16">
      <c r="I204" s="82" t="s">
        <v>364</v>
      </c>
      <c r="J204" s="82" t="s">
        <v>368</v>
      </c>
      <c r="K204" s="50">
        <v>25159</v>
      </c>
      <c r="L204" s="52">
        <v>6120</v>
      </c>
      <c r="M204" s="52">
        <f>SUMIF('MJE Project Pivot'!$D:$D,$K204,'MJE Project Pivot'!$E:$E)</f>
        <v>8980.180187792781</v>
      </c>
      <c r="N204" s="52">
        <f t="shared" si="50"/>
        <v>2860.180187792781</v>
      </c>
      <c r="P204"/>
    </row>
    <row r="205" spans="9:16">
      <c r="I205" s="82" t="s">
        <v>168</v>
      </c>
      <c r="J205" s="82" t="s">
        <v>369</v>
      </c>
      <c r="K205" s="50">
        <v>33283</v>
      </c>
      <c r="L205" s="52">
        <v>10000</v>
      </c>
      <c r="M205" s="52">
        <f>SUMIF('MJE Project Pivot'!$D:$D,$K205,'MJE Project Pivot'!$E:$E)</f>
        <v>10000</v>
      </c>
      <c r="N205" s="52">
        <f t="shared" si="50"/>
        <v>0</v>
      </c>
      <c r="P205"/>
    </row>
    <row r="206" spans="9:16">
      <c r="I206" s="82" t="s">
        <v>370</v>
      </c>
      <c r="J206" s="82" t="s">
        <v>371</v>
      </c>
      <c r="K206" s="50" t="s">
        <v>53</v>
      </c>
      <c r="L206" s="52"/>
      <c r="M206" s="52">
        <f>SUMIF('MJE Project Pivot'!$D:$D,$K206,'MJE Project Pivot'!$E:$E)</f>
        <v>0</v>
      </c>
      <c r="N206" s="52">
        <f t="shared" si="50"/>
        <v>0</v>
      </c>
      <c r="P206"/>
    </row>
    <row r="207" spans="9:16">
      <c r="I207" s="82" t="s">
        <v>370</v>
      </c>
      <c r="J207" s="82" t="s">
        <v>372</v>
      </c>
      <c r="K207" s="50" t="s">
        <v>53</v>
      </c>
      <c r="L207" s="52"/>
      <c r="M207" s="52">
        <f>SUMIF('MJE Project Pivot'!$D:$D,$K207,'MJE Project Pivot'!$E:$E)</f>
        <v>0</v>
      </c>
      <c r="N207" s="52">
        <f t="shared" si="50"/>
        <v>0</v>
      </c>
      <c r="P207"/>
    </row>
    <row r="208" spans="9:16">
      <c r="I208" s="82" t="s">
        <v>373</v>
      </c>
      <c r="J208" s="82"/>
      <c r="K208" s="105">
        <v>0</v>
      </c>
      <c r="L208" s="52"/>
      <c r="M208" s="52">
        <f>SUMIF('MJE Project Pivot'!$D:$D,$K208,'MJE Project Pivot'!$E:$E)</f>
        <v>2374.9979602985259</v>
      </c>
      <c r="N208" s="52">
        <f t="shared" ref="N208" si="51">M208-L208</f>
        <v>2374.9979602985259</v>
      </c>
      <c r="O208" s="84"/>
      <c r="P208"/>
    </row>
    <row r="209" spans="9:16">
      <c r="I209" s="82" t="s">
        <v>172</v>
      </c>
      <c r="J209" s="82" t="s">
        <v>374</v>
      </c>
      <c r="K209" s="50">
        <v>31422</v>
      </c>
      <c r="L209" s="52"/>
      <c r="M209" s="52">
        <f>SUMIF('MJE Project Pivot'!$D:$D,$K209,'MJE Project Pivot'!$E:$E)</f>
        <v>0</v>
      </c>
      <c r="N209" s="52">
        <f t="shared" ref="N209:N231" si="52">M209-L209</f>
        <v>0</v>
      </c>
      <c r="O209" s="84"/>
      <c r="P209"/>
    </row>
    <row r="210" spans="9:16">
      <c r="I210" s="82" t="s">
        <v>172</v>
      </c>
      <c r="J210" s="82" t="s">
        <v>375</v>
      </c>
      <c r="K210" s="50">
        <v>35988</v>
      </c>
      <c r="L210" s="52"/>
      <c r="M210" s="52">
        <f>SUMIF('MJE Project Pivot'!$D:$D,$K210,'MJE Project Pivot'!$E:$E)</f>
        <v>0</v>
      </c>
      <c r="N210" s="52">
        <f t="shared" si="52"/>
        <v>0</v>
      </c>
      <c r="O210" s="84"/>
      <c r="P210"/>
    </row>
    <row r="211" spans="9:16">
      <c r="I211" s="82" t="s">
        <v>172</v>
      </c>
      <c r="J211" s="82" t="s">
        <v>376</v>
      </c>
      <c r="K211" s="50" t="s">
        <v>53</v>
      </c>
      <c r="L211" s="52"/>
      <c r="M211" s="52">
        <f>SUMIF('MJE Project Pivot'!$D:$D,$K211,'MJE Project Pivot'!$E:$E)</f>
        <v>0</v>
      </c>
      <c r="N211" s="52">
        <f t="shared" si="52"/>
        <v>0</v>
      </c>
      <c r="O211" s="84"/>
      <c r="P211"/>
    </row>
    <row r="212" spans="9:16">
      <c r="I212" s="82" t="s">
        <v>172</v>
      </c>
      <c r="J212" s="82" t="s">
        <v>377</v>
      </c>
      <c r="K212" s="50">
        <v>28998</v>
      </c>
      <c r="L212" s="52"/>
      <c r="M212" s="52">
        <f>SUMIF('MJE Project Pivot'!$D:$D,$K212,'MJE Project Pivot'!$E:$E)</f>
        <v>7483.4834898273166</v>
      </c>
      <c r="N212" s="52">
        <f t="shared" si="52"/>
        <v>7483.4834898273166</v>
      </c>
      <c r="O212" s="84"/>
      <c r="P212"/>
    </row>
    <row r="213" spans="9:16">
      <c r="I213" s="82" t="s">
        <v>172</v>
      </c>
      <c r="J213" s="82" t="s">
        <v>378</v>
      </c>
      <c r="K213" s="50">
        <v>37242</v>
      </c>
      <c r="L213" s="52"/>
      <c r="M213" s="52">
        <f>SUMIF('MJE Project Pivot'!$D:$D,$K213,'MJE Project Pivot'!$E:$E)</f>
        <v>0</v>
      </c>
      <c r="N213" s="52">
        <f t="shared" si="52"/>
        <v>0</v>
      </c>
      <c r="O213" s="84"/>
      <c r="P213"/>
    </row>
    <row r="214" spans="9:16">
      <c r="I214" s="82" t="s">
        <v>172</v>
      </c>
      <c r="J214" s="82" t="s">
        <v>379</v>
      </c>
      <c r="K214" s="50">
        <v>37243</v>
      </c>
      <c r="L214" s="52"/>
      <c r="M214" s="52">
        <f>SUMIF('MJE Project Pivot'!$D:$D,$K214,'MJE Project Pivot'!$E:$E)</f>
        <v>0</v>
      </c>
      <c r="N214" s="52">
        <f t="shared" si="52"/>
        <v>0</v>
      </c>
      <c r="O214" s="84"/>
      <c r="P214"/>
    </row>
    <row r="215" spans="9:16">
      <c r="I215" s="82" t="s">
        <v>172</v>
      </c>
      <c r="J215" s="82" t="s">
        <v>380</v>
      </c>
      <c r="K215" s="50">
        <v>30571</v>
      </c>
      <c r="L215" s="52"/>
      <c r="M215" s="52">
        <f>SUMIF('MJE Project Pivot'!$D:$D,$K215,'MJE Project Pivot'!$E:$E)</f>
        <v>0</v>
      </c>
      <c r="N215" s="52">
        <f t="shared" si="52"/>
        <v>0</v>
      </c>
      <c r="O215" s="84"/>
      <c r="P215"/>
    </row>
    <row r="216" spans="9:16">
      <c r="I216" s="82" t="s">
        <v>172</v>
      </c>
      <c r="J216" s="82" t="s">
        <v>381</v>
      </c>
      <c r="K216" s="50">
        <v>30781</v>
      </c>
      <c r="L216" s="52"/>
      <c r="M216" s="52">
        <f>SUMIF('MJE Project Pivot'!$D:$D,$K216,'MJE Project Pivot'!$E:$E)</f>
        <v>0</v>
      </c>
      <c r="N216" s="52">
        <f t="shared" si="52"/>
        <v>0</v>
      </c>
      <c r="O216" s="84"/>
      <c r="P216"/>
    </row>
    <row r="217" spans="9:16">
      <c r="I217" s="82" t="s">
        <v>382</v>
      </c>
      <c r="J217" s="82" t="s">
        <v>383</v>
      </c>
      <c r="K217" s="50">
        <v>22981</v>
      </c>
      <c r="L217" s="52">
        <v>15666.5</v>
      </c>
      <c r="M217" s="52">
        <f>SUMIF('MJE Project Pivot'!$D:$D,$K217,'MJE Project Pivot'!$E:$E)</f>
        <v>15667</v>
      </c>
      <c r="N217" s="52">
        <f t="shared" si="52"/>
        <v>0.5</v>
      </c>
      <c r="O217" s="84"/>
      <c r="P217"/>
    </row>
    <row r="218" spans="9:16">
      <c r="I218" s="82" t="s">
        <v>382</v>
      </c>
      <c r="J218" s="82" t="s">
        <v>384</v>
      </c>
      <c r="K218" s="50">
        <v>25995</v>
      </c>
      <c r="L218" s="52">
        <v>-2073.4300000000003</v>
      </c>
      <c r="M218" s="52">
        <f>SUMIF('MJE Project Pivot'!$D:$D,$K218,'MJE Project Pivot'!$E:$E)</f>
        <v>0</v>
      </c>
      <c r="N218" s="52">
        <f t="shared" si="52"/>
        <v>2073.4300000000003</v>
      </c>
      <c r="O218" s="84"/>
      <c r="P218"/>
    </row>
    <row r="219" spans="9:16">
      <c r="I219" s="82" t="s">
        <v>382</v>
      </c>
      <c r="J219" s="82" t="s">
        <v>385</v>
      </c>
      <c r="K219" s="50">
        <v>21119</v>
      </c>
      <c r="L219" s="52">
        <v>34502.370000000003</v>
      </c>
      <c r="M219" s="52">
        <f>SUMIF('MJE Project Pivot'!$D:$D,$K219,'MJE Project Pivot'!$E:$E)</f>
        <v>33000</v>
      </c>
      <c r="N219" s="52">
        <f t="shared" si="52"/>
        <v>-1502.3700000000026</v>
      </c>
      <c r="O219" s="84"/>
      <c r="P219"/>
    </row>
    <row r="220" spans="9:16">
      <c r="I220" s="82" t="s">
        <v>382</v>
      </c>
      <c r="J220" s="82" t="s">
        <v>386</v>
      </c>
      <c r="K220" s="50">
        <v>25978</v>
      </c>
      <c r="L220" s="52">
        <v>59398.520000000004</v>
      </c>
      <c r="M220" s="52">
        <f>SUMIF('MJE Project Pivot'!$D:$D,$K220,'MJE Project Pivot'!$E:$E)</f>
        <v>155169.35</v>
      </c>
      <c r="N220" s="52">
        <f t="shared" si="52"/>
        <v>95770.83</v>
      </c>
      <c r="O220" s="84"/>
      <c r="P220"/>
    </row>
    <row r="221" spans="9:16">
      <c r="I221" s="82" t="s">
        <v>382</v>
      </c>
      <c r="J221" s="82" t="s">
        <v>387</v>
      </c>
      <c r="K221" s="50">
        <v>33797</v>
      </c>
      <c r="L221" s="52"/>
      <c r="M221" s="52">
        <f>SUMIF('MJE Project Pivot'!$D:$D,$K221,'MJE Project Pivot'!$E:$E)</f>
        <v>0</v>
      </c>
      <c r="N221" s="52">
        <f t="shared" si="52"/>
        <v>0</v>
      </c>
      <c r="O221" s="84"/>
      <c r="P221"/>
    </row>
    <row r="222" spans="9:16">
      <c r="I222" s="82" t="s">
        <v>382</v>
      </c>
      <c r="J222" s="82" t="s">
        <v>388</v>
      </c>
      <c r="K222" s="50">
        <v>27529</v>
      </c>
      <c r="L222" s="52">
        <v>22432.99</v>
      </c>
      <c r="M222" s="52">
        <f>SUMIF('MJE Project Pivot'!$D:$D,$K222,'MJE Project Pivot'!$E:$E)</f>
        <v>21055.98</v>
      </c>
      <c r="N222" s="52">
        <f t="shared" si="52"/>
        <v>-1377.010000000002</v>
      </c>
      <c r="O222" s="84"/>
      <c r="P222"/>
    </row>
    <row r="223" spans="9:16">
      <c r="I223" s="82" t="s">
        <v>382</v>
      </c>
      <c r="J223" s="82" t="s">
        <v>389</v>
      </c>
      <c r="K223" s="50" t="s">
        <v>53</v>
      </c>
      <c r="L223" s="52">
        <v>34000</v>
      </c>
      <c r="M223" s="52">
        <f>SUMIF('MJE Project Pivot'!$D:$D,$K223,'MJE Project Pivot'!$E:$E)</f>
        <v>0</v>
      </c>
      <c r="N223" s="52">
        <f t="shared" si="52"/>
        <v>-34000</v>
      </c>
      <c r="O223" s="84"/>
      <c r="P223"/>
    </row>
    <row r="224" spans="9:16">
      <c r="I224" s="82" t="s">
        <v>382</v>
      </c>
      <c r="J224" s="82" t="s">
        <v>390</v>
      </c>
      <c r="K224" s="50" t="s">
        <v>53</v>
      </c>
      <c r="L224" s="52"/>
      <c r="M224" s="52">
        <f>SUMIF('MJE Project Pivot'!$D:$D,$K224,'MJE Project Pivot'!$E:$E)</f>
        <v>0</v>
      </c>
      <c r="N224" s="52">
        <f t="shared" si="52"/>
        <v>0</v>
      </c>
      <c r="O224" s="84"/>
      <c r="P224"/>
    </row>
    <row r="225" spans="9:16">
      <c r="I225" s="82" t="s">
        <v>382</v>
      </c>
      <c r="J225" s="82" t="s">
        <v>391</v>
      </c>
      <c r="K225" s="50">
        <v>20704</v>
      </c>
      <c r="L225" s="52">
        <v>10393.709999999999</v>
      </c>
      <c r="M225" s="52">
        <f>SUMIF('MJE Project Pivot'!$D:$D,$K225,'MJE Project Pivot'!$E:$E)</f>
        <v>10000</v>
      </c>
      <c r="N225" s="52">
        <f t="shared" si="52"/>
        <v>-393.70999999999913</v>
      </c>
      <c r="O225" s="84"/>
      <c r="P225"/>
    </row>
    <row r="226" spans="9:16">
      <c r="I226" s="82" t="s">
        <v>176</v>
      </c>
      <c r="J226" s="82" t="s">
        <v>392</v>
      </c>
      <c r="K226" s="50">
        <v>35067</v>
      </c>
      <c r="L226" s="52">
        <v>58815</v>
      </c>
      <c r="M226" s="52">
        <f>SUMIF('MJE Project Pivot'!$D:$D,$K226,'MJE Project Pivot'!$E:$E)</f>
        <v>30441.11</v>
      </c>
      <c r="N226" s="52">
        <f t="shared" si="52"/>
        <v>-28373.89</v>
      </c>
      <c r="O226" s="84"/>
      <c r="P226"/>
    </row>
    <row r="227" spans="9:16">
      <c r="I227" s="82" t="s">
        <v>176</v>
      </c>
      <c r="J227" s="82" t="s">
        <v>393</v>
      </c>
      <c r="K227" s="50">
        <v>25981</v>
      </c>
      <c r="L227" s="52">
        <v>17280</v>
      </c>
      <c r="M227" s="52">
        <f>SUMIF('MJE Project Pivot'!$D:$D,$K227,'MJE Project Pivot'!$E:$E)</f>
        <v>21600</v>
      </c>
      <c r="N227" s="52">
        <f t="shared" si="52"/>
        <v>4320</v>
      </c>
      <c r="O227" s="84"/>
      <c r="P227"/>
    </row>
    <row r="228" spans="9:16">
      <c r="I228" s="82" t="s">
        <v>176</v>
      </c>
      <c r="J228" s="82" t="s">
        <v>394</v>
      </c>
      <c r="K228" s="50">
        <v>36718</v>
      </c>
      <c r="L228" s="52">
        <v>7848</v>
      </c>
      <c r="M228" s="52">
        <f>SUMIF('MJE Project Pivot'!$D:$D,$K228,'MJE Project Pivot'!$E:$E)</f>
        <v>16862.12</v>
      </c>
      <c r="N228" s="52">
        <f t="shared" si="52"/>
        <v>9014.119999999999</v>
      </c>
      <c r="O228" s="84"/>
      <c r="P228"/>
    </row>
    <row r="229" spans="9:16">
      <c r="I229" s="82" t="s">
        <v>176</v>
      </c>
      <c r="J229" s="82" t="s">
        <v>395</v>
      </c>
      <c r="K229" s="50">
        <v>28679</v>
      </c>
      <c r="L229" s="52">
        <v>13800.72</v>
      </c>
      <c r="M229" s="52">
        <f>SUMIF('MJE Project Pivot'!$D:$D,$K229,'MJE Project Pivot'!$E:$E)</f>
        <v>13864.14</v>
      </c>
      <c r="N229" s="52">
        <f t="shared" si="52"/>
        <v>63.420000000000073</v>
      </c>
      <c r="O229" s="84"/>
      <c r="P229"/>
    </row>
    <row r="230" spans="9:16">
      <c r="I230" s="82" t="s">
        <v>176</v>
      </c>
      <c r="J230" s="82" t="s">
        <v>396</v>
      </c>
      <c r="K230" s="50">
        <v>30362</v>
      </c>
      <c r="L230" s="52">
        <v>95241.37000000001</v>
      </c>
      <c r="M230" s="52">
        <f>SUMIF('MJE Project Pivot'!$D:$D,$K230,'MJE Project Pivot'!$E:$E)</f>
        <v>85974.91</v>
      </c>
      <c r="N230" s="52">
        <f t="shared" si="52"/>
        <v>-9266.4600000000064</v>
      </c>
      <c r="O230" s="84"/>
      <c r="P230"/>
    </row>
    <row r="231" spans="9:16">
      <c r="I231" s="82" t="s">
        <v>176</v>
      </c>
      <c r="J231" s="82" t="s">
        <v>397</v>
      </c>
      <c r="K231" s="50">
        <v>32545</v>
      </c>
      <c r="L231" s="52">
        <v>39885.71428571429</v>
      </c>
      <c r="M231" s="52">
        <f>SUMIF('MJE Project Pivot'!$D:$D,$K231,'MJE Project Pivot'!$E:$E)</f>
        <v>34929.997867991508</v>
      </c>
      <c r="N231" s="52">
        <f t="shared" si="52"/>
        <v>-4955.7164177227824</v>
      </c>
      <c r="O231" s="84"/>
      <c r="P231"/>
    </row>
    <row r="232" spans="9:16">
      <c r="I232" s="82" t="s">
        <v>176</v>
      </c>
      <c r="J232" s="82" t="s">
        <v>398</v>
      </c>
      <c r="K232" s="50" t="s">
        <v>53</v>
      </c>
      <c r="L232" s="52"/>
      <c r="M232" s="52">
        <f>SUMIF('MJE Project Pivot'!$D:$D,$K232,'MJE Project Pivot'!$E:$E)</f>
        <v>0</v>
      </c>
      <c r="N232" s="52">
        <f t="shared" ref="N232:N271" si="53">M232-L232</f>
        <v>0</v>
      </c>
      <c r="O232" s="84"/>
      <c r="P232"/>
    </row>
    <row r="233" spans="9:16">
      <c r="I233" s="82" t="s">
        <v>176</v>
      </c>
      <c r="J233" s="82" t="s">
        <v>399</v>
      </c>
      <c r="K233" s="50">
        <v>36719</v>
      </c>
      <c r="L233" s="52">
        <v>3009.6</v>
      </c>
      <c r="M233" s="52">
        <f>SUMIF('MJE Project Pivot'!$D:$D,$K233,'MJE Project Pivot'!$E:$E)</f>
        <v>4820.1400000000003</v>
      </c>
      <c r="N233" s="52">
        <f t="shared" si="53"/>
        <v>1810.5400000000004</v>
      </c>
      <c r="O233" s="84"/>
      <c r="P233"/>
    </row>
    <row r="234" spans="9:16">
      <c r="I234" s="82" t="s">
        <v>178</v>
      </c>
      <c r="J234" s="82" t="s">
        <v>400</v>
      </c>
      <c r="K234" s="50">
        <v>32342</v>
      </c>
      <c r="L234" s="52">
        <v>14597.279999999999</v>
      </c>
      <c r="M234" s="52">
        <f>SUMIF('MJE Project Pivot'!$D:$D,$K234,'MJE Project Pivot'!$E:$E)</f>
        <v>15389.21</v>
      </c>
      <c r="N234" s="52">
        <f t="shared" si="53"/>
        <v>791.93000000000029</v>
      </c>
      <c r="O234" s="84"/>
      <c r="P234"/>
    </row>
    <row r="235" spans="9:16">
      <c r="I235" s="82" t="s">
        <v>401</v>
      </c>
      <c r="J235" s="82" t="s">
        <v>402</v>
      </c>
      <c r="K235" s="50">
        <v>20038</v>
      </c>
      <c r="L235" s="52">
        <v>7548</v>
      </c>
      <c r="M235" s="52">
        <f>SUMIF('MJE Project Pivot'!$D:$D,$K235,'MJE Project Pivot'!$E:$E)</f>
        <v>0</v>
      </c>
      <c r="N235" s="52">
        <f t="shared" si="53"/>
        <v>-7548</v>
      </c>
      <c r="O235" s="84"/>
      <c r="P235"/>
    </row>
    <row r="236" spans="9:16">
      <c r="I236" s="82" t="s">
        <v>403</v>
      </c>
      <c r="J236" s="82" t="s">
        <v>404</v>
      </c>
      <c r="K236" s="50" t="s">
        <v>53</v>
      </c>
      <c r="L236" s="52"/>
      <c r="M236" s="52">
        <f>SUMIF('MJE Project Pivot'!$D:$D,$K236,'MJE Project Pivot'!$E:$E)</f>
        <v>0</v>
      </c>
      <c r="N236" s="52">
        <f t="shared" si="53"/>
        <v>0</v>
      </c>
      <c r="O236" s="84"/>
      <c r="P236"/>
    </row>
    <row r="237" spans="9:16">
      <c r="I237" s="82" t="s">
        <v>182</v>
      </c>
      <c r="J237" s="82" t="s">
        <v>405</v>
      </c>
      <c r="K237" s="50" t="s">
        <v>53</v>
      </c>
      <c r="L237" s="52"/>
      <c r="M237" s="52">
        <f>SUMIF('MJE Project Pivot'!$D:$D,$K237,'MJE Project Pivot'!$E:$E)</f>
        <v>0</v>
      </c>
      <c r="N237" s="52">
        <f t="shared" si="53"/>
        <v>0</v>
      </c>
      <c r="O237" s="84"/>
      <c r="P237"/>
    </row>
    <row r="238" spans="9:16">
      <c r="I238" s="82" t="s">
        <v>406</v>
      </c>
      <c r="J238" s="82" t="s">
        <v>48</v>
      </c>
      <c r="K238" s="105">
        <v>5983</v>
      </c>
      <c r="L238" s="52">
        <v>676302</v>
      </c>
      <c r="M238" s="52">
        <f>SUMIF('MJE Project Pivot'!$D:$D,$K238,'MJE Project Pivot'!$E:$E)</f>
        <v>567343.11</v>
      </c>
      <c r="N238" s="52">
        <f t="shared" si="53"/>
        <v>-108958.89000000001</v>
      </c>
      <c r="O238" s="84"/>
      <c r="P238"/>
    </row>
    <row r="239" spans="9:16">
      <c r="I239" s="82" t="s">
        <v>406</v>
      </c>
      <c r="J239" s="82" t="s">
        <v>407</v>
      </c>
      <c r="K239" s="50" t="s">
        <v>53</v>
      </c>
      <c r="L239" s="52"/>
      <c r="M239" s="52">
        <f>SUMIF('MJE Project Pivot'!$D:$D,$K239,'MJE Project Pivot'!$E:$E)</f>
        <v>0</v>
      </c>
      <c r="N239" s="52">
        <f t="shared" si="53"/>
        <v>0</v>
      </c>
      <c r="O239" s="84"/>
      <c r="P239"/>
    </row>
    <row r="240" spans="9:16">
      <c r="I240" s="82" t="s">
        <v>406</v>
      </c>
      <c r="J240" s="82" t="s">
        <v>408</v>
      </c>
      <c r="K240" s="50" t="s">
        <v>53</v>
      </c>
      <c r="L240" s="52">
        <v>14400</v>
      </c>
      <c r="M240" s="52">
        <f>SUMIF('MJE Project Pivot'!$D:$D,$K240,'MJE Project Pivot'!$E:$E)</f>
        <v>0</v>
      </c>
      <c r="N240" s="52">
        <f t="shared" si="53"/>
        <v>-14400</v>
      </c>
      <c r="O240" s="84"/>
      <c r="P240"/>
    </row>
    <row r="241" spans="9:16">
      <c r="I241" s="82" t="s">
        <v>406</v>
      </c>
      <c r="J241" s="82" t="s">
        <v>409</v>
      </c>
      <c r="K241" s="50" t="s">
        <v>53</v>
      </c>
      <c r="L241" s="52"/>
      <c r="M241" s="52">
        <f>SUMIF('MJE Project Pivot'!$D:$D,$K241,'MJE Project Pivot'!$E:$E)</f>
        <v>0</v>
      </c>
      <c r="N241" s="52">
        <f t="shared" si="53"/>
        <v>0</v>
      </c>
      <c r="O241" s="84"/>
      <c r="P241"/>
    </row>
    <row r="242" spans="9:16">
      <c r="I242" s="82" t="s">
        <v>406</v>
      </c>
      <c r="J242" s="82" t="s">
        <v>410</v>
      </c>
      <c r="K242" s="50" t="s">
        <v>53</v>
      </c>
      <c r="L242" s="52"/>
      <c r="M242" s="52">
        <f>SUMIF('MJE Project Pivot'!$D:$D,$K242,'MJE Project Pivot'!$E:$E)</f>
        <v>0</v>
      </c>
      <c r="N242" s="52">
        <f t="shared" si="53"/>
        <v>0</v>
      </c>
      <c r="O242" s="84"/>
      <c r="P242"/>
    </row>
    <row r="243" spans="9:16">
      <c r="I243" s="82" t="s">
        <v>406</v>
      </c>
      <c r="J243" s="82" t="s">
        <v>411</v>
      </c>
      <c r="K243" s="50" t="s">
        <v>53</v>
      </c>
      <c r="L243" s="52"/>
      <c r="M243" s="52">
        <f>SUMIF('MJE Project Pivot'!$D:$D,$K243,'MJE Project Pivot'!$E:$E)</f>
        <v>0</v>
      </c>
      <c r="N243" s="52">
        <f t="shared" si="53"/>
        <v>0</v>
      </c>
      <c r="O243" s="84"/>
      <c r="P243"/>
    </row>
    <row r="244" spans="9:16">
      <c r="I244" s="82" t="s">
        <v>406</v>
      </c>
      <c r="J244" s="82" t="s">
        <v>412</v>
      </c>
      <c r="K244" s="50" t="s">
        <v>53</v>
      </c>
      <c r="L244" s="52"/>
      <c r="M244" s="52">
        <f>SUMIF('MJE Project Pivot'!$D:$D,$K244,'MJE Project Pivot'!$E:$E)</f>
        <v>0</v>
      </c>
      <c r="N244" s="52">
        <f t="shared" si="53"/>
        <v>0</v>
      </c>
      <c r="O244" s="84"/>
      <c r="P244"/>
    </row>
    <row r="245" spans="9:16">
      <c r="I245" s="82" t="s">
        <v>406</v>
      </c>
      <c r="J245" s="82" t="s">
        <v>413</v>
      </c>
      <c r="K245" s="50" t="s">
        <v>53</v>
      </c>
      <c r="L245" s="52"/>
      <c r="M245" s="52">
        <f>SUMIF('MJE Project Pivot'!$D:$D,$K245,'MJE Project Pivot'!$E:$E)</f>
        <v>0</v>
      </c>
      <c r="N245" s="52">
        <f t="shared" si="53"/>
        <v>0</v>
      </c>
      <c r="O245" s="84"/>
      <c r="P245"/>
    </row>
    <row r="246" spans="9:16">
      <c r="I246" s="82" t="s">
        <v>414</v>
      </c>
      <c r="J246" s="82" t="s">
        <v>415</v>
      </c>
      <c r="K246" s="50">
        <v>17357</v>
      </c>
      <c r="L246" s="52">
        <v>18027.429999999997</v>
      </c>
      <c r="M246" s="52">
        <f>SUMIF('MJE Project Pivot'!$D:$D,$K246,'MJE Project Pivot'!$E:$E)</f>
        <v>14553</v>
      </c>
      <c r="N246" s="52">
        <f t="shared" si="53"/>
        <v>-3474.4299999999967</v>
      </c>
      <c r="O246" s="84"/>
      <c r="P246"/>
    </row>
    <row r="247" spans="9:16">
      <c r="I247" s="82" t="s">
        <v>414</v>
      </c>
      <c r="J247" s="82" t="s">
        <v>416</v>
      </c>
      <c r="K247" s="50" t="s">
        <v>53</v>
      </c>
      <c r="L247" s="52"/>
      <c r="M247" s="52">
        <f>SUMIF('MJE Project Pivot'!$D:$D,$K247,'MJE Project Pivot'!$E:$E)</f>
        <v>0</v>
      </c>
      <c r="N247" s="52">
        <f t="shared" si="53"/>
        <v>0</v>
      </c>
      <c r="O247" s="84"/>
      <c r="P247"/>
    </row>
    <row r="248" spans="9:16">
      <c r="I248" s="82" t="s">
        <v>414</v>
      </c>
      <c r="J248" s="82" t="s">
        <v>417</v>
      </c>
      <c r="K248" s="50">
        <v>31106</v>
      </c>
      <c r="L248" s="52">
        <v>10710.1</v>
      </c>
      <c r="M248" s="52">
        <f>SUMIF('MJE Project Pivot'!$D:$D,$K248,'MJE Project Pivot'!$E:$E)</f>
        <v>10358.19</v>
      </c>
      <c r="N248" s="52">
        <f t="shared" si="53"/>
        <v>-351.90999999999985</v>
      </c>
      <c r="O248" s="84"/>
      <c r="P248"/>
    </row>
    <row r="249" spans="9:16">
      <c r="I249" s="82" t="s">
        <v>414</v>
      </c>
      <c r="J249" s="82" t="s">
        <v>418</v>
      </c>
      <c r="K249" s="50">
        <v>17360</v>
      </c>
      <c r="L249" s="52">
        <v>44427.19</v>
      </c>
      <c r="M249" s="52">
        <f>SUMIF('MJE Project Pivot'!$D:$D,$K249,'MJE Project Pivot'!$E:$E)</f>
        <v>38835.67</v>
      </c>
      <c r="N249" s="52">
        <f t="shared" si="53"/>
        <v>-5591.5200000000041</v>
      </c>
      <c r="O249" s="84"/>
      <c r="P249"/>
    </row>
    <row r="250" spans="9:16">
      <c r="I250" s="82" t="s">
        <v>414</v>
      </c>
      <c r="J250" s="82" t="s">
        <v>419</v>
      </c>
      <c r="K250" s="50">
        <v>31318</v>
      </c>
      <c r="L250" s="52">
        <v>266177.64</v>
      </c>
      <c r="M250" s="52">
        <f>SUMIF('MJE Project Pivot'!$D:$D,$K250,'MJE Project Pivot'!$E:$E)</f>
        <v>192659.93000000008</v>
      </c>
      <c r="N250" s="52">
        <f t="shared" si="53"/>
        <v>-73517.709999999934</v>
      </c>
      <c r="O250" s="84"/>
      <c r="P250"/>
    </row>
    <row r="251" spans="9:16">
      <c r="I251" s="82" t="s">
        <v>414</v>
      </c>
      <c r="J251" s="82" t="s">
        <v>420</v>
      </c>
      <c r="K251" s="50">
        <v>23425</v>
      </c>
      <c r="L251" s="52">
        <v>25400</v>
      </c>
      <c r="M251" s="52">
        <f>SUMIF('MJE Project Pivot'!$D:$D,$K251,'MJE Project Pivot'!$E:$E)</f>
        <v>25400</v>
      </c>
      <c r="N251" s="52">
        <f t="shared" si="53"/>
        <v>0</v>
      </c>
      <c r="O251" s="84"/>
      <c r="P251"/>
    </row>
    <row r="252" spans="9:16">
      <c r="I252" s="82" t="s">
        <v>414</v>
      </c>
      <c r="J252" s="82" t="s">
        <v>421</v>
      </c>
      <c r="K252" s="50" t="s">
        <v>53</v>
      </c>
      <c r="L252" s="52"/>
      <c r="M252" s="52">
        <f>SUMIF('MJE Project Pivot'!$D:$D,$K252,'MJE Project Pivot'!$E:$E)</f>
        <v>0</v>
      </c>
      <c r="N252" s="52">
        <f t="shared" si="53"/>
        <v>0</v>
      </c>
      <c r="O252" s="84"/>
      <c r="P252"/>
    </row>
    <row r="253" spans="9:16">
      <c r="I253" s="82" t="s">
        <v>414</v>
      </c>
      <c r="J253" s="82" t="s">
        <v>422</v>
      </c>
      <c r="K253" s="50" t="s">
        <v>53</v>
      </c>
      <c r="L253" s="52"/>
      <c r="M253" s="52">
        <f>SUMIF('MJE Project Pivot'!$D:$D,$K253,'MJE Project Pivot'!$E:$E)</f>
        <v>0</v>
      </c>
      <c r="N253" s="52">
        <f t="shared" si="53"/>
        <v>0</v>
      </c>
      <c r="O253" s="84"/>
      <c r="P253"/>
    </row>
    <row r="254" spans="9:16">
      <c r="I254" s="82" t="s">
        <v>414</v>
      </c>
      <c r="J254" s="82" t="s">
        <v>423</v>
      </c>
      <c r="K254" s="50" t="s">
        <v>53</v>
      </c>
      <c r="L254" s="52"/>
      <c r="M254" s="52">
        <f>SUMIF('MJE Project Pivot'!$D:$D,$K254,'MJE Project Pivot'!$E:$E)</f>
        <v>0</v>
      </c>
      <c r="N254" s="52">
        <f t="shared" si="53"/>
        <v>0</v>
      </c>
      <c r="O254" s="84"/>
      <c r="P254"/>
    </row>
    <row r="255" spans="9:16">
      <c r="I255" s="82" t="s">
        <v>414</v>
      </c>
      <c r="J255" s="82" t="s">
        <v>424</v>
      </c>
      <c r="K255" s="50">
        <v>37246</v>
      </c>
      <c r="L255" s="52"/>
      <c r="M255" s="52">
        <f>SUMIF('MJE Project Pivot'!$D:$D,$K255,'MJE Project Pivot'!$E:$E)</f>
        <v>0</v>
      </c>
      <c r="N255" s="52">
        <f t="shared" si="53"/>
        <v>0</v>
      </c>
      <c r="O255" s="84"/>
      <c r="P255"/>
    </row>
    <row r="256" spans="9:16">
      <c r="I256" s="82" t="s">
        <v>414</v>
      </c>
      <c r="J256" s="82" t="s">
        <v>425</v>
      </c>
      <c r="K256" s="50">
        <v>35679</v>
      </c>
      <c r="L256" s="52">
        <v>54153.84</v>
      </c>
      <c r="M256" s="52">
        <f>SUMIF('MJE Project Pivot'!$D:$D,$K256,'MJE Project Pivot'!$E:$E)</f>
        <v>58093.417867991506</v>
      </c>
      <c r="N256" s="52">
        <f t="shared" si="53"/>
        <v>3939.5778679915093</v>
      </c>
      <c r="O256" s="84"/>
      <c r="P256"/>
    </row>
    <row r="257" spans="9:16">
      <c r="I257" s="82" t="s">
        <v>414</v>
      </c>
      <c r="J257" s="82" t="s">
        <v>426</v>
      </c>
      <c r="K257" s="50" t="s">
        <v>53</v>
      </c>
      <c r="L257" s="52"/>
      <c r="M257" s="52">
        <f>SUMIF('MJE Project Pivot'!$D:$D,$K257,'MJE Project Pivot'!$E:$E)</f>
        <v>0</v>
      </c>
      <c r="N257" s="52">
        <f t="shared" si="53"/>
        <v>0</v>
      </c>
      <c r="O257" s="84"/>
      <c r="P257"/>
    </row>
    <row r="258" spans="9:16">
      <c r="I258" s="82" t="s">
        <v>414</v>
      </c>
      <c r="J258" s="82" t="s">
        <v>427</v>
      </c>
      <c r="K258" s="50">
        <v>36304</v>
      </c>
      <c r="L258" s="52"/>
      <c r="M258" s="52">
        <f>SUMIF('MJE Project Pivot'!$D:$D,$K258,'MJE Project Pivot'!$E:$E)</f>
        <v>0</v>
      </c>
      <c r="N258" s="52">
        <f t="shared" si="53"/>
        <v>0</v>
      </c>
      <c r="O258" s="84"/>
      <c r="P258"/>
    </row>
    <row r="259" spans="9:16">
      <c r="I259" s="82" t="s">
        <v>414</v>
      </c>
      <c r="J259" s="82" t="s">
        <v>428</v>
      </c>
      <c r="K259" s="50">
        <v>32546</v>
      </c>
      <c r="L259" s="52">
        <v>35235.58</v>
      </c>
      <c r="M259" s="52">
        <f>SUMIF('MJE Project Pivot'!$D:$D,$K259,'MJE Project Pivot'!$E:$E)</f>
        <v>37704.32</v>
      </c>
      <c r="N259" s="52">
        <f t="shared" si="53"/>
        <v>2468.739999999998</v>
      </c>
      <c r="O259" s="84"/>
      <c r="P259"/>
    </row>
    <row r="260" spans="9:16">
      <c r="I260" s="82" t="s">
        <v>414</v>
      </c>
      <c r="J260" s="82" t="s">
        <v>429</v>
      </c>
      <c r="K260" s="50">
        <v>32547</v>
      </c>
      <c r="L260" s="52">
        <v>32441.05</v>
      </c>
      <c r="M260" s="52">
        <f>SUMIF('MJE Project Pivot'!$D:$D,$K260,'MJE Project Pivot'!$E:$E)</f>
        <v>32367.059999999998</v>
      </c>
      <c r="N260" s="52">
        <f t="shared" si="53"/>
        <v>-73.990000000001601</v>
      </c>
      <c r="O260" s="84"/>
      <c r="P260"/>
    </row>
    <row r="261" spans="9:16">
      <c r="I261" s="82" t="s">
        <v>414</v>
      </c>
      <c r="J261" s="82" t="s">
        <v>430</v>
      </c>
      <c r="K261" s="50">
        <v>35269</v>
      </c>
      <c r="L261" s="52">
        <v>7500</v>
      </c>
      <c r="M261" s="52">
        <f>SUMIF('MJE Project Pivot'!$D:$D,$K261,'MJE Project Pivot'!$E:$E)</f>
        <v>2810</v>
      </c>
      <c r="N261" s="52">
        <f t="shared" si="53"/>
        <v>-4690</v>
      </c>
      <c r="O261" s="84"/>
      <c r="P261"/>
    </row>
    <row r="262" spans="9:16">
      <c r="I262" s="82" t="s">
        <v>414</v>
      </c>
      <c r="J262" s="82" t="s">
        <v>431</v>
      </c>
      <c r="K262" s="50" t="s">
        <v>53</v>
      </c>
      <c r="L262" s="52"/>
      <c r="M262" s="52">
        <f>SUMIF('MJE Project Pivot'!$D:$D,$K262,'MJE Project Pivot'!$E:$E)</f>
        <v>0</v>
      </c>
      <c r="N262" s="52">
        <f t="shared" si="53"/>
        <v>0</v>
      </c>
      <c r="O262" s="84"/>
      <c r="P262"/>
    </row>
    <row r="263" spans="9:16">
      <c r="I263" s="82" t="s">
        <v>185</v>
      </c>
      <c r="J263" s="82" t="s">
        <v>48</v>
      </c>
      <c r="K263" s="105">
        <v>2023</v>
      </c>
      <c r="L263" s="52">
        <v>55902</v>
      </c>
      <c r="M263" s="52">
        <f>SUMIF('MJE Project Pivot'!$D:$D,$K263,'MJE Project Pivot'!$E:$E)</f>
        <v>57200</v>
      </c>
      <c r="N263" s="52">
        <f t="shared" si="53"/>
        <v>1298</v>
      </c>
      <c r="O263" s="84"/>
      <c r="P263"/>
    </row>
    <row r="264" spans="9:16">
      <c r="I264" s="82" t="s">
        <v>185</v>
      </c>
      <c r="J264" s="82" t="s">
        <v>432</v>
      </c>
      <c r="K264" s="50">
        <v>29521</v>
      </c>
      <c r="L264" s="52">
        <v>9050.4285714285706</v>
      </c>
      <c r="M264" s="52">
        <f>SUMIF('MJE Project Pivot'!$D:$D,$K264,'MJE Project Pivot'!$E:$E)</f>
        <v>10317</v>
      </c>
      <c r="N264" s="52">
        <f t="shared" si="53"/>
        <v>1266.5714285714294</v>
      </c>
      <c r="O264" s="84"/>
      <c r="P264"/>
    </row>
    <row r="265" spans="9:16">
      <c r="I265" s="82" t="s">
        <v>185</v>
      </c>
      <c r="J265" s="82" t="s">
        <v>433</v>
      </c>
      <c r="K265" s="50">
        <v>24497</v>
      </c>
      <c r="L265" s="52">
        <v>286253.85571428563</v>
      </c>
      <c r="M265" s="52">
        <f>SUMIF('MJE Project Pivot'!$D:$D,$K265,'MJE Project Pivot'!$E:$E)</f>
        <v>285678</v>
      </c>
      <c r="N265" s="52">
        <f t="shared" si="53"/>
        <v>-575.8557142856298</v>
      </c>
      <c r="O265" s="84"/>
      <c r="P265"/>
    </row>
    <row r="266" spans="9:16">
      <c r="I266" s="82" t="s">
        <v>185</v>
      </c>
      <c r="J266" s="82" t="s">
        <v>434</v>
      </c>
      <c r="K266" s="50">
        <v>33081</v>
      </c>
      <c r="L266" s="52"/>
      <c r="M266" s="52">
        <f>SUMIF('MJE Project Pivot'!$D:$D,$K266,'MJE Project Pivot'!$E:$E)</f>
        <v>0</v>
      </c>
      <c r="N266" s="52">
        <f t="shared" si="53"/>
        <v>0</v>
      </c>
      <c r="O266" s="84"/>
      <c r="P266"/>
    </row>
    <row r="267" spans="9:16">
      <c r="I267" s="82" t="s">
        <v>185</v>
      </c>
      <c r="J267" s="82" t="s">
        <v>435</v>
      </c>
      <c r="K267" s="50">
        <v>30777</v>
      </c>
      <c r="L267" s="52">
        <v>27533</v>
      </c>
      <c r="M267" s="52">
        <f>SUMIF('MJE Project Pivot'!$D:$D,$K267,'MJE Project Pivot'!$E:$E)</f>
        <v>27533</v>
      </c>
      <c r="N267" s="52">
        <f t="shared" si="53"/>
        <v>0</v>
      </c>
      <c r="O267" s="84"/>
      <c r="P267"/>
    </row>
    <row r="268" spans="9:16">
      <c r="I268" s="82" t="s">
        <v>185</v>
      </c>
      <c r="J268" s="82" t="s">
        <v>436</v>
      </c>
      <c r="K268" s="50" t="s">
        <v>53</v>
      </c>
      <c r="L268" s="52"/>
      <c r="M268" s="52">
        <f>SUMIF('MJE Project Pivot'!$D:$D,$K268,'MJE Project Pivot'!$E:$E)</f>
        <v>0</v>
      </c>
      <c r="N268" s="52">
        <f t="shared" si="53"/>
        <v>0</v>
      </c>
      <c r="O268" s="84"/>
      <c r="P268"/>
    </row>
    <row r="269" spans="9:16">
      <c r="I269" s="82" t="s">
        <v>185</v>
      </c>
      <c r="J269" s="82" t="s">
        <v>437</v>
      </c>
      <c r="K269" s="50">
        <v>35884</v>
      </c>
      <c r="L269" s="52">
        <v>29093</v>
      </c>
      <c r="M269" s="52">
        <f>SUMIF('MJE Project Pivot'!$D:$D,$K269,'MJE Project Pivot'!$E:$E)</f>
        <v>29093</v>
      </c>
      <c r="N269" s="52">
        <f t="shared" si="53"/>
        <v>0</v>
      </c>
      <c r="O269" s="84"/>
      <c r="P269" s="84"/>
    </row>
    <row r="270" spans="9:16">
      <c r="I270" s="82" t="s">
        <v>185</v>
      </c>
      <c r="J270" s="82" t="s">
        <v>438</v>
      </c>
      <c r="K270" s="50" t="s">
        <v>53</v>
      </c>
      <c r="L270" s="52"/>
      <c r="M270" s="52">
        <f>SUMIF('MJE Project Pivot'!$D:$D,$K270,'MJE Project Pivot'!$E:$E)</f>
        <v>0</v>
      </c>
      <c r="N270" s="52">
        <f t="shared" si="53"/>
        <v>0</v>
      </c>
      <c r="O270" s="84"/>
      <c r="P270" s="84"/>
    </row>
    <row r="271" spans="9:16">
      <c r="I271" s="82" t="s">
        <v>185</v>
      </c>
      <c r="J271" s="82" t="s">
        <v>433</v>
      </c>
      <c r="K271" s="50">
        <v>36721</v>
      </c>
      <c r="L271" s="52"/>
      <c r="M271" s="52">
        <f>SUMIF('MJE Project Pivot'!$D:$D,$K271,'MJE Project Pivot'!$E:$E)</f>
        <v>-63754.741776673742</v>
      </c>
      <c r="N271" s="52">
        <f t="shared" si="53"/>
        <v>-63754.741776673742</v>
      </c>
      <c r="O271" s="84"/>
      <c r="P271" s="84"/>
    </row>
    <row r="272" spans="9:16">
      <c r="I272" s="82" t="s">
        <v>439</v>
      </c>
      <c r="J272" s="82" t="s">
        <v>440</v>
      </c>
      <c r="K272" s="50" t="s">
        <v>53</v>
      </c>
      <c r="L272" s="52"/>
      <c r="M272" s="52">
        <f>SUMIF('MJE Project Pivot'!$D:$D,$K272,'MJE Project Pivot'!$E:$E)</f>
        <v>0</v>
      </c>
      <c r="N272" s="52">
        <f t="shared" ref="N272:N277" si="54">M272-L272</f>
        <v>0</v>
      </c>
      <c r="O272" s="84"/>
      <c r="P272" s="84"/>
    </row>
    <row r="273" spans="9:16">
      <c r="I273" s="82" t="s">
        <v>439</v>
      </c>
      <c r="J273" s="82" t="s">
        <v>441</v>
      </c>
      <c r="K273" s="50">
        <v>37245</v>
      </c>
      <c r="L273" s="52"/>
      <c r="M273" s="52">
        <f>SUMIF('MJE Project Pivot'!$D:$D,$K273,'MJE Project Pivot'!$E:$E)</f>
        <v>0</v>
      </c>
      <c r="N273" s="52">
        <f t="shared" si="54"/>
        <v>0</v>
      </c>
      <c r="O273" s="84"/>
      <c r="P273" s="84"/>
    </row>
    <row r="274" spans="9:16">
      <c r="I274" s="82" t="s">
        <v>187</v>
      </c>
      <c r="J274" s="82" t="s">
        <v>442</v>
      </c>
      <c r="K274" s="105">
        <v>33392</v>
      </c>
      <c r="L274" s="52"/>
      <c r="M274" s="52">
        <f>SUMIF('MJE Project Pivot'!$D:$D,$K274,'MJE Project Pivot'!$E:$E)</f>
        <v>8783.26</v>
      </c>
      <c r="N274" s="52">
        <f t="shared" si="54"/>
        <v>8783.26</v>
      </c>
      <c r="O274" s="84"/>
      <c r="P274" s="84"/>
    </row>
    <row r="275" spans="9:16">
      <c r="I275" s="82" t="s">
        <v>443</v>
      </c>
      <c r="J275" s="82" t="s">
        <v>444</v>
      </c>
      <c r="K275" s="50" t="s">
        <v>53</v>
      </c>
      <c r="L275" s="52"/>
      <c r="M275" s="52">
        <f>SUMIF('MJE Project Pivot'!$D:$D,$K275,'MJE Project Pivot'!$E:$E)</f>
        <v>0</v>
      </c>
      <c r="N275" s="52">
        <f t="shared" si="54"/>
        <v>0</v>
      </c>
      <c r="O275" s="84"/>
      <c r="P275" s="84"/>
    </row>
    <row r="276" spans="9:16">
      <c r="I276" s="82" t="s">
        <v>443</v>
      </c>
      <c r="J276" s="82" t="s">
        <v>445</v>
      </c>
      <c r="K276" s="50">
        <v>25999</v>
      </c>
      <c r="L276" s="52">
        <v>74999.998888888891</v>
      </c>
      <c r="M276" s="52">
        <f>SUMIF('MJE Project Pivot'!$D:$D,$K276,'MJE Project Pivot'!$E:$E)</f>
        <v>74999.989938863888</v>
      </c>
      <c r="N276" s="52">
        <f t="shared" si="54"/>
        <v>-8.9500250032870099E-3</v>
      </c>
      <c r="O276" s="84"/>
      <c r="P276" s="84"/>
    </row>
    <row r="277" spans="9:16">
      <c r="I277" s="82" t="s">
        <v>443</v>
      </c>
      <c r="J277" s="82" t="s">
        <v>446</v>
      </c>
      <c r="K277" s="50" t="s">
        <v>53</v>
      </c>
      <c r="L277" s="52"/>
      <c r="M277" s="52">
        <f>SUMIF('MJE Project Pivot'!$D:$D,$K277,'MJE Project Pivot'!$E:$E)</f>
        <v>0</v>
      </c>
      <c r="N277" s="52">
        <f t="shared" si="54"/>
        <v>0</v>
      </c>
      <c r="O277" s="84"/>
      <c r="P277" s="84"/>
    </row>
    <row r="278" spans="9:16">
      <c r="I278" s="82" t="s">
        <v>80</v>
      </c>
      <c r="J278" s="82" t="s">
        <v>447</v>
      </c>
      <c r="K278" s="50">
        <v>4160</v>
      </c>
      <c r="L278" s="52"/>
      <c r="M278" s="52">
        <f>SUMIF('MJE Project Pivot'!$D:$D,$K278,'MJE Project Pivot'!$E:$E)</f>
        <v>12474</v>
      </c>
      <c r="N278" s="52">
        <f>M278-L278</f>
        <v>12474</v>
      </c>
      <c r="O278" s="84"/>
      <c r="P278" s="84"/>
    </row>
    <row r="279" spans="9:16">
      <c r="I279" s="82" t="s">
        <v>80</v>
      </c>
      <c r="J279" s="82" t="s">
        <v>448</v>
      </c>
      <c r="K279" s="50">
        <v>26538</v>
      </c>
      <c r="L279" s="52"/>
      <c r="M279" s="52">
        <f>SUMIF('MJE Project Pivot'!$D:$D,$K279,'MJE Project Pivot'!$E:$E)</f>
        <v>21983.68</v>
      </c>
      <c r="N279" s="52">
        <f>M279-L279</f>
        <v>21983.68</v>
      </c>
      <c r="O279" s="84"/>
      <c r="P279" s="84"/>
    </row>
    <row r="280" spans="9:16">
      <c r="I280" s="82"/>
      <c r="J280" s="82"/>
      <c r="K280" s="50"/>
      <c r="L280" s="52"/>
      <c r="M280" s="52"/>
      <c r="N280" s="52"/>
      <c r="O280" s="84"/>
      <c r="P280" s="84"/>
    </row>
    <row r="281" spans="9:16">
      <c r="I281" s="82"/>
      <c r="J281" s="82"/>
      <c r="K281" s="50"/>
      <c r="L281" s="52"/>
      <c r="M281" s="52"/>
      <c r="N281" s="52"/>
      <c r="O281" s="84"/>
      <c r="P281" s="84"/>
    </row>
    <row r="282" spans="9:16">
      <c r="I282" s="82" t="s">
        <v>29</v>
      </c>
      <c r="J282" s="82"/>
      <c r="K282" s="52"/>
      <c r="L282" s="52">
        <f>E90</f>
        <v>-108094.89</v>
      </c>
      <c r="M282" s="52"/>
      <c r="N282" s="52">
        <f>M282-L282</f>
        <v>108094.89</v>
      </c>
      <c r="O282" s="84"/>
      <c r="P282" s="84"/>
    </row>
    <row r="283" spans="9:16">
      <c r="I283" s="82" t="s">
        <v>199</v>
      </c>
      <c r="J283" s="82"/>
      <c r="K283" s="52"/>
      <c r="L283" s="52">
        <f>E91</f>
        <v>-264474</v>
      </c>
      <c r="M283" s="52"/>
      <c r="N283" s="52">
        <f>M283-L283</f>
        <v>264474</v>
      </c>
      <c r="O283" s="84"/>
      <c r="P283" s="84"/>
    </row>
    <row r="284" spans="9:16">
      <c r="I284" s="82" t="s">
        <v>201</v>
      </c>
      <c r="J284" s="82"/>
      <c r="K284" s="52"/>
      <c r="L284" s="52"/>
      <c r="M284" s="52"/>
      <c r="N284" s="52">
        <f>M284-L284</f>
        <v>0</v>
      </c>
      <c r="O284" s="84"/>
      <c r="P284" s="84"/>
    </row>
    <row r="285" spans="9:16" ht="14.45">
      <c r="I285" s="82"/>
      <c r="J285" s="29" t="s">
        <v>30</v>
      </c>
      <c r="K285" s="50"/>
      <c r="L285" s="30">
        <f>SUM(L12:L284)</f>
        <v>9618721.0277500506</v>
      </c>
      <c r="M285" s="30">
        <f>SUM(M12:M283)</f>
        <v>9443387.59522813</v>
      </c>
      <c r="N285" s="30">
        <f>SUM(N12:N283)</f>
        <v>-175333.43252192286</v>
      </c>
      <c r="O285" s="84"/>
      <c r="P285" s="84"/>
    </row>
    <row r="286" spans="9:16">
      <c r="K286" s="54"/>
      <c r="L286" s="85">
        <f>L285-E3</f>
        <v>0</v>
      </c>
      <c r="M286" s="85">
        <f>M285-F93</f>
        <v>-2.7287974953651428E-3</v>
      </c>
      <c r="O286" s="84"/>
      <c r="P286" s="84"/>
    </row>
    <row r="287" spans="9:16">
      <c r="O287" s="84"/>
      <c r="P287" s="84"/>
    </row>
    <row r="288" spans="9:16">
      <c r="O288" s="84"/>
      <c r="P288" s="84"/>
    </row>
    <row r="289" spans="11:16">
      <c r="O289" s="84"/>
      <c r="P289" s="84"/>
    </row>
    <row r="290" spans="11:16">
      <c r="O290" s="84"/>
      <c r="P290" s="84"/>
    </row>
    <row r="291" spans="11:16">
      <c r="O291" s="84"/>
      <c r="P291" s="84"/>
    </row>
    <row r="292" spans="11:16">
      <c r="O292" s="84"/>
      <c r="P292" s="84"/>
    </row>
    <row r="293" spans="11:16">
      <c r="O293" s="84"/>
      <c r="P293" s="84"/>
    </row>
    <row r="294" spans="11:16">
      <c r="K294" s="54"/>
      <c r="O294" s="84"/>
      <c r="P294" s="84"/>
    </row>
    <row r="295" spans="11:16">
      <c r="K295" s="54"/>
      <c r="O295" s="84"/>
      <c r="P295" s="84"/>
    </row>
    <row r="296" spans="11:16">
      <c r="K296" s="54"/>
      <c r="O296" s="84"/>
      <c r="P296" s="84"/>
    </row>
    <row r="297" spans="11:16">
      <c r="K297" s="54"/>
      <c r="O297" s="84"/>
      <c r="P297" s="84"/>
    </row>
    <row r="298" spans="11:16">
      <c r="K298" s="54"/>
      <c r="O298" s="84"/>
      <c r="P298" s="84"/>
    </row>
    <row r="299" spans="11:16">
      <c r="K299" s="54"/>
      <c r="O299" s="84"/>
      <c r="P299" s="84"/>
    </row>
    <row r="300" spans="11:16">
      <c r="K300" s="54"/>
      <c r="O300" s="84"/>
      <c r="P300" s="84"/>
    </row>
    <row r="301" spans="11:16">
      <c r="K301" s="54"/>
      <c r="O301" s="84"/>
      <c r="P301" s="84"/>
    </row>
    <row r="302" spans="11:16">
      <c r="K302" s="54"/>
      <c r="O302" s="84"/>
      <c r="P302" s="84"/>
    </row>
    <row r="303" spans="11:16">
      <c r="K303" s="54"/>
      <c r="O303" s="84"/>
      <c r="P303" s="84"/>
    </row>
    <row r="304" spans="11:16">
      <c r="K304" s="54"/>
      <c r="O304" s="84"/>
      <c r="P304" s="84"/>
    </row>
    <row r="305" spans="11:16">
      <c r="K305" s="54"/>
      <c r="O305" s="84"/>
      <c r="P305" s="84"/>
    </row>
    <row r="306" spans="11:16">
      <c r="K306" s="54"/>
      <c r="O306" s="84"/>
      <c r="P306" s="84"/>
    </row>
    <row r="307" spans="11:16">
      <c r="K307" s="54"/>
      <c r="O307" s="84"/>
      <c r="P307" s="84"/>
    </row>
    <row r="308" spans="11:16">
      <c r="O308" s="84"/>
      <c r="P308" s="84"/>
    </row>
    <row r="309" spans="11:16">
      <c r="O309" s="84"/>
      <c r="P309" s="84"/>
    </row>
    <row r="310" spans="11:16">
      <c r="N310" s="86"/>
      <c r="O310" s="84"/>
      <c r="P310" s="84"/>
    </row>
    <row r="311" spans="11:16">
      <c r="N311" s="86"/>
      <c r="O311" s="84"/>
      <c r="P311" s="84"/>
    </row>
    <row r="312" spans="11:16">
      <c r="O312" s="84"/>
      <c r="P312" s="84"/>
    </row>
    <row r="313" spans="11:16">
      <c r="N313" s="86"/>
      <c r="O313" s="84"/>
      <c r="P313" s="84"/>
    </row>
    <row r="314" spans="11:16">
      <c r="N314" s="86"/>
      <c r="O314" s="84"/>
      <c r="P314" s="84"/>
    </row>
    <row r="315" spans="11:16">
      <c r="N315" s="86"/>
      <c r="O315" s="84"/>
      <c r="P315" s="84"/>
    </row>
    <row r="316" spans="11:16">
      <c r="N316" s="86"/>
      <c r="O316" s="84"/>
      <c r="P316" s="84"/>
    </row>
    <row r="317" spans="11:16">
      <c r="N317" s="86"/>
      <c r="O317" s="84"/>
      <c r="P317" s="84"/>
    </row>
    <row r="318" spans="11:16">
      <c r="N318" s="86"/>
      <c r="O318" s="84"/>
      <c r="P318" s="84"/>
    </row>
    <row r="319" spans="11:16">
      <c r="N319" s="86"/>
      <c r="O319" s="84"/>
      <c r="P319" s="84"/>
    </row>
    <row r="320" spans="11:16">
      <c r="N320" s="86"/>
      <c r="O320" s="84"/>
      <c r="P320" s="84"/>
    </row>
    <row r="321" spans="14:16">
      <c r="N321" s="86"/>
      <c r="O321" s="84"/>
      <c r="P321" s="84"/>
    </row>
    <row r="322" spans="14:16">
      <c r="N322" s="86"/>
      <c r="O322" s="84"/>
      <c r="P322" s="84"/>
    </row>
    <row r="323" spans="14:16">
      <c r="N323" s="86"/>
      <c r="O323" s="84"/>
      <c r="P323" s="84"/>
    </row>
    <row r="324" spans="14:16">
      <c r="N324" s="86"/>
      <c r="O324" s="84"/>
      <c r="P324" s="84"/>
    </row>
    <row r="325" spans="14:16">
      <c r="N325" s="86"/>
      <c r="O325" s="84"/>
      <c r="P325" s="84"/>
    </row>
    <row r="326" spans="14:16">
      <c r="N326" s="86"/>
      <c r="O326" s="84"/>
      <c r="P326" s="84"/>
    </row>
    <row r="327" spans="14:16">
      <c r="N327" s="86"/>
      <c r="O327" s="84"/>
      <c r="P327" s="84"/>
    </row>
    <row r="328" spans="14:16">
      <c r="N328" s="86"/>
      <c r="O328" s="84"/>
      <c r="P328" s="84"/>
    </row>
    <row r="329" spans="14:16">
      <c r="N329" s="86"/>
      <c r="O329" s="84"/>
      <c r="P329" s="84"/>
    </row>
    <row r="330" spans="14:16">
      <c r="N330" s="86"/>
      <c r="O330" s="84"/>
      <c r="P330" s="84"/>
    </row>
    <row r="331" spans="14:16">
      <c r="N331" s="86"/>
      <c r="O331" s="84"/>
      <c r="P331" s="84"/>
    </row>
    <row r="332" spans="14:16">
      <c r="N332" s="86"/>
      <c r="O332" s="84"/>
      <c r="P332" s="84"/>
    </row>
    <row r="333" spans="14:16">
      <c r="N333" s="86"/>
      <c r="O333" s="84"/>
      <c r="P333" s="84"/>
    </row>
    <row r="334" spans="14:16">
      <c r="N334" s="86"/>
      <c r="O334" s="84"/>
      <c r="P334" s="84"/>
    </row>
    <row r="335" spans="14:16">
      <c r="N335" s="86"/>
      <c r="O335" s="84"/>
      <c r="P335" s="84"/>
    </row>
    <row r="336" spans="14:16">
      <c r="N336" s="86"/>
      <c r="O336" s="84"/>
      <c r="P336" s="84"/>
    </row>
    <row r="337" spans="14:16">
      <c r="N337" s="86"/>
      <c r="O337" s="84"/>
      <c r="P337" s="84"/>
    </row>
    <row r="338" spans="14:16">
      <c r="N338" s="86"/>
      <c r="O338" s="84"/>
      <c r="P338" s="84"/>
    </row>
    <row r="339" spans="14:16">
      <c r="N339" s="86"/>
      <c r="O339" s="84"/>
      <c r="P339" s="84"/>
    </row>
    <row r="340" spans="14:16">
      <c r="N340" s="86"/>
      <c r="O340" s="84"/>
      <c r="P340" s="84"/>
    </row>
    <row r="341" spans="14:16">
      <c r="N341" s="86"/>
      <c r="O341" s="84"/>
      <c r="P341" s="84"/>
    </row>
    <row r="342" spans="14:16">
      <c r="N342" s="86"/>
      <c r="O342" s="84"/>
      <c r="P342" s="84"/>
    </row>
    <row r="343" spans="14:16">
      <c r="N343" s="86"/>
      <c r="O343" s="84"/>
      <c r="P343" s="84"/>
    </row>
    <row r="344" spans="14:16">
      <c r="N344" s="86"/>
      <c r="O344" s="84"/>
      <c r="P344" s="84"/>
    </row>
    <row r="345" spans="14:16">
      <c r="N345" s="86"/>
      <c r="O345" s="84"/>
      <c r="P345" s="84"/>
    </row>
    <row r="346" spans="14:16">
      <c r="N346" s="86"/>
      <c r="O346" s="84"/>
      <c r="P346" s="84"/>
    </row>
    <row r="347" spans="14:16">
      <c r="N347" s="86"/>
      <c r="O347" s="84"/>
      <c r="P347" s="84"/>
    </row>
    <row r="348" spans="14:16">
      <c r="N348" s="86"/>
      <c r="O348" s="84"/>
      <c r="P348" s="84"/>
    </row>
    <row r="349" spans="14:16">
      <c r="N349" s="86"/>
      <c r="O349" s="84"/>
      <c r="P349" s="84"/>
    </row>
    <row r="350" spans="14:16">
      <c r="N350" s="86"/>
      <c r="O350" s="84"/>
      <c r="P350" s="84"/>
    </row>
    <row r="351" spans="14:16">
      <c r="N351" s="86"/>
      <c r="O351" s="84"/>
      <c r="P351" s="84"/>
    </row>
    <row r="352" spans="14:16">
      <c r="N352" s="86"/>
      <c r="O352" s="84"/>
      <c r="P352" s="84"/>
    </row>
    <row r="353" spans="14:16">
      <c r="N353" s="86"/>
      <c r="O353" s="84"/>
      <c r="P353" s="84"/>
    </row>
    <row r="354" spans="14:16">
      <c r="N354" s="86"/>
      <c r="O354" s="84"/>
      <c r="P354" s="84"/>
    </row>
    <row r="355" spans="14:16">
      <c r="N355" s="86"/>
      <c r="O355" s="84"/>
      <c r="P355" s="84"/>
    </row>
    <row r="356" spans="14:16">
      <c r="N356" s="86"/>
      <c r="O356" s="84"/>
      <c r="P356" s="84"/>
    </row>
    <row r="357" spans="14:16">
      <c r="N357" s="86"/>
      <c r="O357" s="84"/>
      <c r="P357" s="84"/>
    </row>
    <row r="358" spans="14:16">
      <c r="N358" s="86"/>
      <c r="O358" s="84"/>
      <c r="P358" s="84"/>
    </row>
    <row r="359" spans="14:16">
      <c r="N359" s="86"/>
      <c r="O359" s="84"/>
      <c r="P359" s="84"/>
    </row>
    <row r="360" spans="14:16">
      <c r="N360" s="86"/>
      <c r="O360" s="84"/>
      <c r="P360" s="84"/>
    </row>
    <row r="361" spans="14:16">
      <c r="N361" s="86"/>
      <c r="O361" s="84"/>
      <c r="P361" s="84"/>
    </row>
    <row r="362" spans="14:16">
      <c r="N362" s="86"/>
      <c r="O362" s="84"/>
      <c r="P362" s="84"/>
    </row>
    <row r="363" spans="14:16">
      <c r="N363" s="86"/>
      <c r="O363" s="84"/>
      <c r="P363" s="84"/>
    </row>
    <row r="364" spans="14:16">
      <c r="N364" s="86"/>
      <c r="O364" s="84"/>
      <c r="P364" s="84"/>
    </row>
    <row r="365" spans="14:16">
      <c r="N365" s="86"/>
      <c r="O365" s="84"/>
      <c r="P365" s="84"/>
    </row>
    <row r="366" spans="14:16">
      <c r="N366" s="86"/>
      <c r="O366" s="84"/>
      <c r="P366" s="84"/>
    </row>
    <row r="367" spans="14:16">
      <c r="N367" s="86"/>
      <c r="O367" s="84"/>
      <c r="P367" s="84"/>
    </row>
    <row r="368" spans="14:16">
      <c r="N368" s="86"/>
      <c r="O368" s="84"/>
      <c r="P368" s="84"/>
    </row>
    <row r="369" spans="14:16">
      <c r="N369" s="86"/>
      <c r="O369" s="84"/>
      <c r="P369" s="84"/>
    </row>
    <row r="370" spans="14:16">
      <c r="N370" s="86"/>
      <c r="O370" s="84"/>
      <c r="P370" s="84"/>
    </row>
    <row r="371" spans="14:16">
      <c r="N371" s="86"/>
      <c r="O371" s="84"/>
      <c r="P371" s="84"/>
    </row>
    <row r="372" spans="14:16">
      <c r="N372" s="86"/>
      <c r="O372" s="84"/>
      <c r="P372" s="84"/>
    </row>
    <row r="373" spans="14:16">
      <c r="N373" s="86"/>
      <c r="O373" s="84"/>
      <c r="P373" s="84"/>
    </row>
    <row r="374" spans="14:16">
      <c r="N374" s="86"/>
      <c r="O374" s="84"/>
      <c r="P374" s="84"/>
    </row>
    <row r="375" spans="14:16">
      <c r="N375" s="86"/>
      <c r="O375" s="84"/>
      <c r="P375" s="84"/>
    </row>
    <row r="376" spans="14:16">
      <c r="N376" s="86"/>
      <c r="O376" s="84"/>
      <c r="P376" s="84"/>
    </row>
    <row r="377" spans="14:16">
      <c r="N377" s="86"/>
      <c r="O377" s="84"/>
      <c r="P377" s="84"/>
    </row>
    <row r="378" spans="14:16">
      <c r="N378" s="86"/>
      <c r="O378" s="84"/>
      <c r="P378" s="84"/>
    </row>
    <row r="379" spans="14:16">
      <c r="N379" s="86"/>
      <c r="O379" s="84"/>
      <c r="P379" s="84"/>
    </row>
    <row r="380" spans="14:16">
      <c r="N380" s="86"/>
      <c r="O380" s="84"/>
      <c r="P380" s="84"/>
    </row>
    <row r="381" spans="14:16">
      <c r="N381" s="86"/>
      <c r="O381" s="84"/>
      <c r="P381" s="84"/>
    </row>
    <row r="382" spans="14:16">
      <c r="N382" s="86"/>
      <c r="O382" s="84"/>
      <c r="P382" s="84"/>
    </row>
    <row r="383" spans="14:16">
      <c r="N383" s="86"/>
      <c r="O383" s="84"/>
      <c r="P383" s="84"/>
    </row>
    <row r="384" spans="14:16">
      <c r="N384" s="86"/>
      <c r="O384" s="84"/>
      <c r="P384" s="84"/>
    </row>
    <row r="385" spans="14:16">
      <c r="N385" s="86"/>
      <c r="O385" s="84"/>
      <c r="P385" s="84"/>
    </row>
    <row r="386" spans="14:16">
      <c r="N386" s="86"/>
      <c r="O386" s="84"/>
      <c r="P386" s="84"/>
    </row>
    <row r="387" spans="14:16">
      <c r="N387" s="86"/>
      <c r="O387" s="84"/>
      <c r="P387" s="84"/>
    </row>
    <row r="388" spans="14:16">
      <c r="N388" s="86"/>
      <c r="O388" s="84"/>
      <c r="P388" s="84"/>
    </row>
    <row r="389" spans="14:16">
      <c r="N389" s="86"/>
      <c r="O389" s="84"/>
      <c r="P389" s="84"/>
    </row>
    <row r="390" spans="14:16">
      <c r="N390" s="86"/>
      <c r="O390" s="84"/>
      <c r="P390" s="84"/>
    </row>
    <row r="391" spans="14:16">
      <c r="N391" s="86"/>
      <c r="O391" s="84"/>
      <c r="P391" s="84"/>
    </row>
    <row r="392" spans="14:16">
      <c r="N392" s="86"/>
      <c r="O392" s="84"/>
      <c r="P392" s="84"/>
    </row>
    <row r="393" spans="14:16">
      <c r="N393" s="86"/>
      <c r="O393" s="84"/>
      <c r="P393" s="84"/>
    </row>
    <row r="394" spans="14:16">
      <c r="N394" s="86"/>
      <c r="O394" s="84"/>
      <c r="P394" s="84"/>
    </row>
    <row r="395" spans="14:16">
      <c r="N395" s="86"/>
      <c r="O395" s="84"/>
      <c r="P395" s="84"/>
    </row>
    <row r="396" spans="14:16">
      <c r="N396" s="86"/>
      <c r="O396" s="84"/>
      <c r="P396" s="84"/>
    </row>
    <row r="397" spans="14:16">
      <c r="N397" s="86"/>
      <c r="O397" s="84"/>
      <c r="P397" s="84"/>
    </row>
    <row r="398" spans="14:16">
      <c r="N398" s="86"/>
      <c r="O398" s="84"/>
      <c r="P398" s="84"/>
    </row>
    <row r="399" spans="14:16">
      <c r="N399" s="86"/>
      <c r="O399" s="84"/>
      <c r="P399" s="84"/>
    </row>
    <row r="400" spans="14:16">
      <c r="N400" s="86"/>
      <c r="O400" s="84"/>
      <c r="P400" s="84"/>
    </row>
    <row r="401" spans="14:16">
      <c r="N401" s="86"/>
      <c r="O401" s="84"/>
      <c r="P401" s="84"/>
    </row>
    <row r="402" spans="14:16">
      <c r="N402" s="86"/>
      <c r="O402" s="84"/>
      <c r="P402" s="84"/>
    </row>
    <row r="403" spans="14:16">
      <c r="N403" s="86"/>
      <c r="O403" s="84"/>
      <c r="P403" s="84"/>
    </row>
    <row r="404" spans="14:16">
      <c r="N404" s="86"/>
      <c r="O404" s="84"/>
      <c r="P404" s="84"/>
    </row>
    <row r="405" spans="14:16">
      <c r="N405" s="86"/>
      <c r="O405" s="84"/>
      <c r="P405" s="84"/>
    </row>
    <row r="406" spans="14:16">
      <c r="O406" s="84"/>
      <c r="P406" s="84"/>
    </row>
    <row r="407" spans="14:16">
      <c r="O407" s="84"/>
      <c r="P407" s="84"/>
    </row>
    <row r="408" spans="14:16">
      <c r="O408" s="84"/>
      <c r="P408" s="84"/>
    </row>
    <row r="409" spans="14:16">
      <c r="O409" s="84"/>
      <c r="P409" s="84"/>
    </row>
    <row r="410" spans="14:16">
      <c r="O410" s="84"/>
      <c r="P410" s="84"/>
    </row>
    <row r="411" spans="14:16">
      <c r="O411" s="84"/>
      <c r="P411" s="84"/>
    </row>
    <row r="412" spans="14:16">
      <c r="O412" s="84"/>
      <c r="P412" s="84"/>
    </row>
    <row r="413" spans="14:16">
      <c r="O413" s="84"/>
      <c r="P413" s="84"/>
    </row>
    <row r="414" spans="14:16">
      <c r="O414" s="84"/>
      <c r="P414" s="84"/>
    </row>
    <row r="415" spans="14:16">
      <c r="O415" s="84"/>
      <c r="P415" s="84"/>
    </row>
    <row r="416" spans="14:16">
      <c r="O416" s="84"/>
      <c r="P416" s="84"/>
    </row>
    <row r="417" spans="15:16">
      <c r="O417" s="84"/>
      <c r="P417" s="84"/>
    </row>
    <row r="418" spans="15:16">
      <c r="O418" s="84"/>
      <c r="P418" s="84"/>
    </row>
    <row r="419" spans="15:16">
      <c r="O419" s="84"/>
      <c r="P419" s="84"/>
    </row>
    <row r="420" spans="15:16">
      <c r="O420" s="84"/>
      <c r="P420" s="84"/>
    </row>
    <row r="421" spans="15:16">
      <c r="O421" s="84"/>
      <c r="P421" s="84"/>
    </row>
    <row r="422" spans="15:16">
      <c r="O422" s="84"/>
      <c r="P422" s="84"/>
    </row>
    <row r="423" spans="15:16">
      <c r="O423" s="84"/>
      <c r="P423" s="84"/>
    </row>
    <row r="424" spans="15:16">
      <c r="O424" s="84"/>
      <c r="P424" s="84"/>
    </row>
    <row r="425" spans="15:16">
      <c r="O425" s="84"/>
      <c r="P425" s="84"/>
    </row>
    <row r="426" spans="15:16">
      <c r="O426" s="84"/>
      <c r="P426" s="84"/>
    </row>
    <row r="427" spans="15:16">
      <c r="O427" s="84"/>
      <c r="P427" s="84"/>
    </row>
    <row r="428" spans="15:16">
      <c r="O428" s="84"/>
      <c r="P428" s="84"/>
    </row>
    <row r="429" spans="15:16">
      <c r="O429" s="84"/>
      <c r="P429" s="84"/>
    </row>
    <row r="430" spans="15:16">
      <c r="O430" s="84"/>
      <c r="P430" s="84"/>
    </row>
    <row r="431" spans="15:16">
      <c r="O431" s="84"/>
      <c r="P431" s="84"/>
    </row>
    <row r="432" spans="15:16">
      <c r="O432" s="84"/>
      <c r="P432" s="84"/>
    </row>
    <row r="433" spans="15:16">
      <c r="O433" s="84"/>
      <c r="P433" s="84"/>
    </row>
    <row r="434" spans="15:16">
      <c r="O434" s="84"/>
      <c r="P434" s="84"/>
    </row>
    <row r="435" spans="15:16">
      <c r="O435" s="84"/>
      <c r="P435" s="84"/>
    </row>
    <row r="436" spans="15:16">
      <c r="O436" s="84"/>
      <c r="P436" s="84"/>
    </row>
    <row r="437" spans="15:16">
      <c r="O437" s="84"/>
      <c r="P437" s="84"/>
    </row>
    <row r="438" spans="15:16">
      <c r="O438" s="84"/>
      <c r="P438" s="84"/>
    </row>
    <row r="439" spans="15:16">
      <c r="O439" s="84"/>
      <c r="P439" s="84"/>
    </row>
    <row r="440" spans="15:16">
      <c r="O440" s="84"/>
      <c r="P440" s="84"/>
    </row>
    <row r="441" spans="15:16">
      <c r="O441" s="84"/>
      <c r="P441" s="84"/>
    </row>
    <row r="442" spans="15:16">
      <c r="O442" s="84"/>
      <c r="P442" s="84"/>
    </row>
    <row r="443" spans="15:16">
      <c r="O443" s="84"/>
      <c r="P443" s="84"/>
    </row>
    <row r="444" spans="15:16">
      <c r="O444" s="84"/>
      <c r="P444" s="84"/>
    </row>
    <row r="445" spans="15:16">
      <c r="O445" s="84"/>
      <c r="P445" s="84"/>
    </row>
    <row r="446" spans="15:16">
      <c r="O446" s="84"/>
      <c r="P446" s="84"/>
    </row>
    <row r="447" spans="15:16">
      <c r="O447" s="84"/>
      <c r="P447" s="84"/>
    </row>
    <row r="448" spans="15:16">
      <c r="O448" s="84"/>
      <c r="P448" s="84"/>
    </row>
    <row r="449" spans="15:16">
      <c r="O449" s="84"/>
      <c r="P449" s="84"/>
    </row>
    <row r="450" spans="15:16">
      <c r="O450" s="84"/>
      <c r="P450" s="84"/>
    </row>
    <row r="451" spans="15:16">
      <c r="O451" s="84"/>
      <c r="P451" s="84"/>
    </row>
    <row r="452" spans="15:16">
      <c r="O452" s="84"/>
      <c r="P452" s="84"/>
    </row>
    <row r="453" spans="15:16">
      <c r="O453" s="84"/>
      <c r="P453" s="84"/>
    </row>
    <row r="454" spans="15:16">
      <c r="O454" s="84"/>
      <c r="P454" s="84"/>
    </row>
    <row r="455" spans="15:16">
      <c r="O455" s="84"/>
      <c r="P455" s="84"/>
    </row>
    <row r="456" spans="15:16">
      <c r="O456" s="84"/>
      <c r="P456" s="84"/>
    </row>
    <row r="457" spans="15:16">
      <c r="O457" s="84"/>
      <c r="P457" s="84"/>
    </row>
    <row r="458" spans="15:16">
      <c r="O458" s="84"/>
      <c r="P458" s="84"/>
    </row>
    <row r="459" spans="15:16">
      <c r="O459" s="84"/>
      <c r="P459" s="84"/>
    </row>
    <row r="460" spans="15:16">
      <c r="O460" s="84"/>
      <c r="P460" s="84"/>
    </row>
    <row r="461" spans="15:16">
      <c r="O461" s="84"/>
      <c r="P461" s="84"/>
    </row>
    <row r="462" spans="15:16">
      <c r="O462" s="84"/>
      <c r="P462" s="84"/>
    </row>
    <row r="463" spans="15:16">
      <c r="O463" s="84"/>
      <c r="P463" s="84"/>
    </row>
    <row r="464" spans="15:16">
      <c r="O464" s="84"/>
      <c r="P464" s="84"/>
    </row>
    <row r="465" spans="15:16">
      <c r="O465" s="84"/>
      <c r="P465" s="84"/>
    </row>
    <row r="466" spans="15:16">
      <c r="O466" s="84"/>
      <c r="P466" s="84"/>
    </row>
    <row r="467" spans="15:16">
      <c r="O467" s="84"/>
      <c r="P467" s="84"/>
    </row>
    <row r="468" spans="15:16">
      <c r="O468" s="84"/>
      <c r="P468" s="84"/>
    </row>
    <row r="469" spans="15:16">
      <c r="O469" s="84"/>
      <c r="P469" s="84"/>
    </row>
    <row r="470" spans="15:16">
      <c r="O470" s="84"/>
      <c r="P470" s="84"/>
    </row>
    <row r="471" spans="15:16">
      <c r="O471" s="84"/>
      <c r="P471" s="84"/>
    </row>
    <row r="472" spans="15:16">
      <c r="O472" s="84"/>
      <c r="P472" s="84"/>
    </row>
    <row r="473" spans="15:16">
      <c r="O473" s="84"/>
      <c r="P473" s="84"/>
    </row>
    <row r="474" spans="15:16">
      <c r="O474" s="84"/>
      <c r="P474" s="84"/>
    </row>
    <row r="475" spans="15:16">
      <c r="O475" s="84"/>
      <c r="P475" s="84"/>
    </row>
    <row r="476" spans="15:16">
      <c r="O476" s="84"/>
      <c r="P476" s="84"/>
    </row>
    <row r="477" spans="15:16">
      <c r="O477" s="84"/>
      <c r="P477" s="84"/>
    </row>
    <row r="478" spans="15:16">
      <c r="O478" s="84"/>
      <c r="P478" s="84"/>
    </row>
    <row r="479" spans="15:16">
      <c r="O479" s="84"/>
      <c r="P479" s="84"/>
    </row>
    <row r="480" spans="15:16">
      <c r="O480" s="84"/>
      <c r="P480" s="84"/>
    </row>
    <row r="481" spans="15:16">
      <c r="O481" s="84"/>
      <c r="P481" s="84"/>
    </row>
    <row r="482" spans="15:16">
      <c r="O482" s="84"/>
      <c r="P482" s="84"/>
    </row>
    <row r="483" spans="15:16">
      <c r="O483" s="84"/>
      <c r="P483" s="84"/>
    </row>
    <row r="484" spans="15:16">
      <c r="O484" s="84"/>
      <c r="P484" s="84"/>
    </row>
    <row r="485" spans="15:16">
      <c r="O485" s="84"/>
      <c r="P485" s="84"/>
    </row>
    <row r="486" spans="15:16">
      <c r="O486" s="84"/>
      <c r="P486" s="84"/>
    </row>
    <row r="487" spans="15:16">
      <c r="O487" s="84"/>
      <c r="P487" s="84"/>
    </row>
    <row r="488" spans="15:16">
      <c r="O488" s="84"/>
      <c r="P488" s="84"/>
    </row>
    <row r="489" spans="15:16">
      <c r="O489" s="84"/>
      <c r="P489" s="84"/>
    </row>
    <row r="490" spans="15:16">
      <c r="O490" s="84"/>
      <c r="P490" s="84"/>
    </row>
    <row r="491" spans="15:16">
      <c r="O491" s="84"/>
      <c r="P491" s="84"/>
    </row>
    <row r="492" spans="15:16">
      <c r="O492" s="84"/>
      <c r="P492" s="84"/>
    </row>
    <row r="493" spans="15:16">
      <c r="O493" s="84"/>
      <c r="P493" s="84"/>
    </row>
  </sheetData>
  <autoFilter ref="B11:G11" xr:uid="{6E44B401-1877-42AC-AA77-3F15DC261C2E}"/>
  <sortState xmlns:xlrd2="http://schemas.microsoft.com/office/spreadsheetml/2017/richdata2" ref="K208:K469">
    <sortCondition ref="K208:K469"/>
  </sortState>
  <conditionalFormatting sqref="G12:G92">
    <cfRule type="colorScale" priority="293">
      <colorScale>
        <cfvo type="min"/>
        <cfvo type="percentile" val="50"/>
        <cfvo type="max"/>
        <color rgb="FFF8696B"/>
        <color rgb="FFFCFCFF"/>
        <color rgb="FF63BE7B"/>
      </colorScale>
    </cfRule>
  </conditionalFormatting>
  <conditionalFormatting sqref="K12:K281">
    <cfRule type="duplicateValues" dxfId="7" priority="385"/>
    <cfRule type="duplicateValues" dxfId="6" priority="386"/>
  </conditionalFormatting>
  <conditionalFormatting sqref="L282:L284">
    <cfRule type="colorScale" priority="2">
      <colorScale>
        <cfvo type="min"/>
        <cfvo type="percentile" val="50"/>
        <cfvo type="max"/>
        <color rgb="FFF8696B"/>
        <color rgb="FFFCFCFF"/>
        <color rgb="FF63BE7B"/>
      </colorScale>
    </cfRule>
  </conditionalFormatting>
  <conditionalFormatting sqref="N12:N284">
    <cfRule type="colorScale" priority="391">
      <colorScale>
        <cfvo type="min"/>
        <cfvo type="percentile" val="50"/>
        <cfvo type="max"/>
        <color rgb="FFF8696B"/>
        <color rgb="FFFCFCFF"/>
        <color rgb="FF63BE7B"/>
      </colorScale>
    </cfRule>
  </conditionalFormatting>
  <pageMargins left="0.7" right="0.7" top="0.75" bottom="0.75" header="0.3" footer="0.3"/>
  <ignoredErrors>
    <ignoredError sqref="K31"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03CBF-734C-406A-A6CB-54F701993F2B}">
  <sheetPr codeName="Sheet1">
    <tabColor rgb="FF0070C0"/>
  </sheetPr>
  <dimension ref="A16:I393"/>
  <sheetViews>
    <sheetView workbookViewId="0"/>
  </sheetViews>
  <sheetFormatPr defaultRowHeight="10.15"/>
  <cols>
    <col min="1" max="1" width="43.6640625" bestFit="1" customWidth="1"/>
    <col min="2" max="2" width="110.6640625" bestFit="1" customWidth="1"/>
    <col min="3" max="3" width="24.5" bestFit="1" customWidth="1"/>
    <col min="4" max="4" width="16.6640625" bestFit="1" customWidth="1"/>
    <col min="5" max="9" width="15.6640625" customWidth="1"/>
  </cols>
  <sheetData>
    <row r="16" spans="1:2">
      <c r="A16" s="3" t="s">
        <v>449</v>
      </c>
      <c r="B16" t="s">
        <v>450</v>
      </c>
    </row>
    <row r="17" spans="1:9">
      <c r="A17" s="3" t="s">
        <v>451</v>
      </c>
      <c r="B17" t="s">
        <v>452</v>
      </c>
    </row>
    <row r="19" spans="1:9">
      <c r="A19" s="3" t="s">
        <v>453</v>
      </c>
      <c r="B19" s="3" t="s">
        <v>454</v>
      </c>
      <c r="C19" s="3" t="s">
        <v>455</v>
      </c>
      <c r="D19" t="s">
        <v>456</v>
      </c>
      <c r="E19" s="7"/>
      <c r="F19" s="7"/>
      <c r="G19" s="7"/>
      <c r="H19" s="7"/>
      <c r="I19" s="7"/>
    </row>
    <row r="20" spans="1:9">
      <c r="A20" t="s">
        <v>47</v>
      </c>
      <c r="B20" t="s">
        <v>457</v>
      </c>
      <c r="C20" t="s">
        <v>20</v>
      </c>
      <c r="D20" s="7">
        <v>23803.75</v>
      </c>
      <c r="E20" s="7"/>
      <c r="F20" s="7"/>
      <c r="G20" s="7"/>
      <c r="H20" s="7"/>
      <c r="I20" s="7"/>
    </row>
    <row r="21" spans="1:9">
      <c r="A21" t="s">
        <v>47</v>
      </c>
      <c r="B21" t="s">
        <v>458</v>
      </c>
      <c r="C21" t="s">
        <v>12</v>
      </c>
      <c r="D21" s="7">
        <v>29268.01</v>
      </c>
      <c r="E21" s="7"/>
      <c r="F21" s="7"/>
      <c r="G21" s="7"/>
      <c r="H21" s="7"/>
      <c r="I21" s="7"/>
    </row>
    <row r="22" spans="1:9">
      <c r="A22" t="s">
        <v>47</v>
      </c>
      <c r="B22" t="s">
        <v>459</v>
      </c>
      <c r="C22" t="s">
        <v>12</v>
      </c>
      <c r="D22" s="7">
        <v>16666.669999999998</v>
      </c>
      <c r="E22" s="7"/>
      <c r="F22" s="7"/>
      <c r="G22" s="7"/>
      <c r="H22" s="7"/>
      <c r="I22" s="7"/>
    </row>
    <row r="23" spans="1:9">
      <c r="A23" t="s">
        <v>47</v>
      </c>
      <c r="B23" t="s">
        <v>460</v>
      </c>
      <c r="C23" t="s">
        <v>9</v>
      </c>
      <c r="D23" s="7">
        <v>52000</v>
      </c>
      <c r="E23" s="7"/>
      <c r="F23" s="7"/>
      <c r="G23" s="7"/>
      <c r="H23" s="7"/>
      <c r="I23" s="7"/>
    </row>
    <row r="24" spans="1:9">
      <c r="A24" t="s">
        <v>47</v>
      </c>
      <c r="B24" t="s">
        <v>461</v>
      </c>
      <c r="C24" t="s">
        <v>12</v>
      </c>
      <c r="D24" s="7">
        <v>17155.14</v>
      </c>
      <c r="E24" s="7"/>
      <c r="F24" s="7"/>
      <c r="G24" s="7"/>
      <c r="H24" s="7"/>
      <c r="I24" s="7"/>
    </row>
    <row r="25" spans="1:9">
      <c r="A25" t="s">
        <v>47</v>
      </c>
      <c r="B25" t="s">
        <v>461</v>
      </c>
      <c r="C25" t="s">
        <v>26</v>
      </c>
      <c r="D25" s="7">
        <v>1954.55</v>
      </c>
      <c r="E25" s="7"/>
      <c r="F25" s="7"/>
      <c r="G25" s="7"/>
      <c r="H25" s="7"/>
      <c r="I25" s="7"/>
    </row>
    <row r="26" spans="1:9">
      <c r="A26" t="s">
        <v>47</v>
      </c>
      <c r="B26" t="s">
        <v>461</v>
      </c>
      <c r="C26" t="s">
        <v>17</v>
      </c>
      <c r="D26" s="7">
        <v>21403.55</v>
      </c>
      <c r="E26" s="7"/>
      <c r="F26" s="7"/>
      <c r="G26" s="7"/>
      <c r="H26" s="7"/>
      <c r="I26" s="7"/>
    </row>
    <row r="27" spans="1:9">
      <c r="A27" t="s">
        <v>47</v>
      </c>
      <c r="B27" t="s">
        <v>461</v>
      </c>
      <c r="C27" t="s">
        <v>9</v>
      </c>
      <c r="D27" s="7">
        <v>37214.03</v>
      </c>
      <c r="E27" s="7"/>
      <c r="F27" s="7"/>
      <c r="G27" s="7"/>
      <c r="H27" s="7"/>
      <c r="I27" s="7"/>
    </row>
    <row r="28" spans="1:9">
      <c r="A28" t="s">
        <v>47</v>
      </c>
      <c r="B28" t="s">
        <v>462</v>
      </c>
      <c r="C28" t="s">
        <v>24</v>
      </c>
      <c r="D28" s="7">
        <v>50000</v>
      </c>
      <c r="E28" s="7"/>
      <c r="F28" s="7"/>
      <c r="G28" s="7"/>
      <c r="H28" s="7"/>
      <c r="I28" s="7"/>
    </row>
    <row r="29" spans="1:9">
      <c r="A29" t="s">
        <v>47</v>
      </c>
      <c r="B29" t="s">
        <v>463</v>
      </c>
      <c r="C29" t="s">
        <v>12</v>
      </c>
      <c r="D29" s="7">
        <v>21500</v>
      </c>
      <c r="E29" s="7"/>
      <c r="F29" s="7"/>
      <c r="G29" s="7"/>
      <c r="H29" s="7"/>
      <c r="I29" s="7"/>
    </row>
    <row r="30" spans="1:9">
      <c r="A30" t="s">
        <v>464</v>
      </c>
      <c r="D30" s="7">
        <v>270965.69999999995</v>
      </c>
      <c r="E30" s="7"/>
      <c r="F30" s="7"/>
      <c r="G30" s="7"/>
      <c r="H30" s="7"/>
      <c r="I30" s="7"/>
    </row>
    <row r="31" spans="1:9">
      <c r="A31" t="s">
        <v>49</v>
      </c>
      <c r="B31" t="s">
        <v>277</v>
      </c>
      <c r="C31" t="s">
        <v>17</v>
      </c>
      <c r="D31" s="7">
        <v>3.8990837596770689E-3</v>
      </c>
      <c r="E31" s="7"/>
      <c r="F31" s="7"/>
      <c r="G31" s="7"/>
      <c r="H31" s="7"/>
      <c r="I31" s="7"/>
    </row>
    <row r="32" spans="1:9">
      <c r="A32" t="s">
        <v>465</v>
      </c>
      <c r="D32" s="7">
        <v>3.8990837596770689E-3</v>
      </c>
      <c r="E32" s="7"/>
      <c r="F32" s="7"/>
      <c r="G32" s="7"/>
      <c r="H32" s="7"/>
      <c r="I32" s="7"/>
    </row>
    <row r="33" spans="1:9">
      <c r="A33" t="s">
        <v>466</v>
      </c>
      <c r="B33" t="s">
        <v>467</v>
      </c>
      <c r="C33" t="s">
        <v>24</v>
      </c>
      <c r="D33" s="7">
        <v>25629.46</v>
      </c>
      <c r="E33" s="7"/>
      <c r="F33" s="7"/>
      <c r="G33" s="7"/>
      <c r="H33" s="7"/>
      <c r="I33" s="7"/>
    </row>
    <row r="34" spans="1:9">
      <c r="A34" t="s">
        <v>466</v>
      </c>
      <c r="B34" t="s">
        <v>467</v>
      </c>
      <c r="C34" t="s">
        <v>17</v>
      </c>
      <c r="D34" s="7">
        <v>14872.1</v>
      </c>
      <c r="E34" s="7"/>
      <c r="F34" s="7"/>
      <c r="G34" s="7"/>
      <c r="H34" s="7"/>
      <c r="I34" s="7"/>
    </row>
    <row r="35" spans="1:9">
      <c r="A35" t="s">
        <v>466</v>
      </c>
      <c r="B35" t="s">
        <v>467</v>
      </c>
      <c r="C35" t="s">
        <v>9</v>
      </c>
      <c r="D35" s="7">
        <v>15087.19</v>
      </c>
      <c r="E35" s="7"/>
      <c r="F35" s="7"/>
      <c r="G35" s="7"/>
      <c r="H35" s="7"/>
      <c r="I35" s="7"/>
    </row>
    <row r="36" spans="1:9">
      <c r="A36" t="s">
        <v>468</v>
      </c>
      <c r="D36" s="7">
        <v>55588.75</v>
      </c>
      <c r="E36" s="7"/>
      <c r="F36" s="7"/>
      <c r="G36" s="7"/>
      <c r="H36" s="7"/>
      <c r="I36" s="7"/>
    </row>
    <row r="37" spans="1:9">
      <c r="A37" t="s">
        <v>51</v>
      </c>
      <c r="B37" t="s">
        <v>277</v>
      </c>
      <c r="C37" t="s">
        <v>24</v>
      </c>
      <c r="D37" s="7">
        <v>0</v>
      </c>
      <c r="E37" s="7"/>
      <c r="F37" s="7"/>
      <c r="G37" s="7"/>
      <c r="H37" s="7"/>
      <c r="I37" s="7"/>
    </row>
    <row r="38" spans="1:9">
      <c r="A38" t="s">
        <v>51</v>
      </c>
      <c r="B38" t="s">
        <v>277</v>
      </c>
      <c r="C38" t="s">
        <v>20</v>
      </c>
      <c r="D38" s="7">
        <v>-10416.93</v>
      </c>
      <c r="E38" s="7"/>
      <c r="F38" s="7"/>
      <c r="G38" s="7"/>
      <c r="H38" s="7"/>
      <c r="I38" s="7"/>
    </row>
    <row r="39" spans="1:9">
      <c r="A39" t="s">
        <v>51</v>
      </c>
      <c r="B39" t="s">
        <v>469</v>
      </c>
      <c r="C39" t="s">
        <v>20</v>
      </c>
      <c r="D39" s="7">
        <v>1335935.3499999999</v>
      </c>
      <c r="E39" s="7"/>
      <c r="F39" s="7"/>
      <c r="G39" s="7"/>
      <c r="H39" s="7"/>
      <c r="I39" s="7"/>
    </row>
    <row r="40" spans="1:9">
      <c r="A40" t="s">
        <v>470</v>
      </c>
      <c r="D40" s="7">
        <v>1325518.42</v>
      </c>
      <c r="E40" s="7"/>
      <c r="F40" s="7"/>
      <c r="G40" s="7"/>
      <c r="H40" s="7"/>
      <c r="I40" s="7"/>
    </row>
    <row r="41" spans="1:9">
      <c r="A41" t="s">
        <v>54</v>
      </c>
      <c r="B41" t="s">
        <v>277</v>
      </c>
      <c r="C41" t="s">
        <v>24</v>
      </c>
      <c r="D41" s="7">
        <v>-12673.14</v>
      </c>
      <c r="E41" s="7"/>
      <c r="F41" s="7"/>
      <c r="G41" s="7"/>
      <c r="H41" s="7"/>
      <c r="I41" s="7"/>
    </row>
    <row r="42" spans="1:9">
      <c r="A42" t="s">
        <v>54</v>
      </c>
      <c r="B42" t="s">
        <v>277</v>
      </c>
      <c r="C42" t="s">
        <v>17</v>
      </c>
      <c r="D42" s="7">
        <v>0</v>
      </c>
      <c r="E42" s="7"/>
      <c r="F42" s="7"/>
      <c r="G42" s="7"/>
      <c r="H42" s="7"/>
      <c r="I42" s="7"/>
    </row>
    <row r="43" spans="1:9">
      <c r="A43" t="s">
        <v>54</v>
      </c>
      <c r="B43" t="s">
        <v>471</v>
      </c>
      <c r="C43" t="s">
        <v>26</v>
      </c>
      <c r="D43" s="7">
        <v>45664.84</v>
      </c>
      <c r="E43" s="7"/>
      <c r="F43" s="7"/>
      <c r="G43" s="7"/>
      <c r="H43" s="7"/>
      <c r="I43" s="7"/>
    </row>
    <row r="44" spans="1:9">
      <c r="A44" t="s">
        <v>54</v>
      </c>
      <c r="B44" t="s">
        <v>471</v>
      </c>
      <c r="C44" t="s">
        <v>24</v>
      </c>
      <c r="D44" s="7">
        <v>18755.41</v>
      </c>
      <c r="E44" s="7"/>
      <c r="F44" s="7"/>
      <c r="G44" s="7"/>
      <c r="H44" s="7"/>
      <c r="I44" s="7"/>
    </row>
    <row r="45" spans="1:9">
      <c r="A45" t="s">
        <v>472</v>
      </c>
      <c r="D45" s="7">
        <v>51747.11</v>
      </c>
      <c r="E45" s="7"/>
      <c r="F45" s="7"/>
      <c r="G45" s="7"/>
      <c r="H45" s="7"/>
      <c r="I45" s="7"/>
    </row>
    <row r="46" spans="1:9">
      <c r="A46" t="s">
        <v>56</v>
      </c>
      <c r="B46" t="s">
        <v>473</v>
      </c>
      <c r="C46" t="s">
        <v>15</v>
      </c>
      <c r="D46" s="7">
        <v>2000</v>
      </c>
      <c r="E46" s="7"/>
      <c r="F46" s="7"/>
      <c r="G46" s="7"/>
      <c r="H46" s="7"/>
      <c r="I46" s="7"/>
    </row>
    <row r="47" spans="1:9">
      <c r="A47" t="s">
        <v>474</v>
      </c>
      <c r="D47" s="7">
        <v>2000</v>
      </c>
      <c r="E47" s="7"/>
      <c r="F47" s="7"/>
      <c r="G47" s="7"/>
      <c r="H47" s="7"/>
      <c r="I47" s="7"/>
    </row>
    <row r="48" spans="1:9">
      <c r="A48" t="s">
        <v>58</v>
      </c>
      <c r="B48" t="s">
        <v>475</v>
      </c>
      <c r="C48" t="s">
        <v>20</v>
      </c>
      <c r="D48" s="7">
        <v>45674.5</v>
      </c>
      <c r="E48" s="7"/>
      <c r="F48" s="7"/>
      <c r="G48" s="7"/>
      <c r="H48" s="7"/>
      <c r="I48" s="7"/>
    </row>
    <row r="49" spans="1:9">
      <c r="A49" t="s">
        <v>476</v>
      </c>
      <c r="D49" s="7">
        <v>45674.5</v>
      </c>
      <c r="E49" s="7"/>
      <c r="F49" s="7"/>
      <c r="G49" s="7"/>
      <c r="H49" s="7"/>
      <c r="I49" s="7"/>
    </row>
    <row r="50" spans="1:9">
      <c r="A50" t="s">
        <v>60</v>
      </c>
      <c r="B50" t="s">
        <v>477</v>
      </c>
      <c r="C50" t="s">
        <v>20</v>
      </c>
      <c r="D50" s="7">
        <v>10164</v>
      </c>
      <c r="E50" s="7"/>
      <c r="F50" s="7"/>
      <c r="G50" s="7"/>
      <c r="H50" s="7"/>
      <c r="I50" s="7"/>
    </row>
    <row r="51" spans="1:9">
      <c r="A51" t="s">
        <v>60</v>
      </c>
      <c r="B51" t="s">
        <v>448</v>
      </c>
      <c r="C51" t="s">
        <v>20</v>
      </c>
      <c r="D51" s="7">
        <v>24470</v>
      </c>
      <c r="E51" s="7"/>
      <c r="F51" s="7"/>
      <c r="G51" s="7"/>
      <c r="H51" s="7"/>
      <c r="I51" s="7"/>
    </row>
    <row r="52" spans="1:9">
      <c r="A52" t="s">
        <v>478</v>
      </c>
      <c r="D52" s="7">
        <v>34634</v>
      </c>
      <c r="E52" s="7"/>
      <c r="F52" s="7"/>
      <c r="G52" s="7"/>
      <c r="H52" s="7"/>
      <c r="I52" s="7"/>
    </row>
    <row r="53" spans="1:9">
      <c r="A53" t="s">
        <v>66</v>
      </c>
      <c r="B53" t="s">
        <v>277</v>
      </c>
      <c r="C53" t="s">
        <v>22</v>
      </c>
      <c r="D53" s="7">
        <v>-30528.880000000001</v>
      </c>
      <c r="E53" s="7"/>
      <c r="F53" s="7"/>
      <c r="G53" s="7"/>
      <c r="H53" s="7"/>
      <c r="I53" s="7"/>
    </row>
    <row r="54" spans="1:9">
      <c r="A54" t="s">
        <v>66</v>
      </c>
      <c r="B54" t="s">
        <v>277</v>
      </c>
      <c r="C54" t="s">
        <v>12</v>
      </c>
      <c r="D54" s="7">
        <v>-28888.770000000004</v>
      </c>
      <c r="E54" s="7"/>
      <c r="F54" s="7"/>
      <c r="G54" s="7"/>
      <c r="H54" s="7"/>
      <c r="I54" s="7"/>
    </row>
    <row r="55" spans="1:9">
      <c r="A55" t="s">
        <v>66</v>
      </c>
      <c r="B55" t="s">
        <v>277</v>
      </c>
      <c r="C55" t="s">
        <v>24</v>
      </c>
      <c r="D55" s="7">
        <v>125243.65</v>
      </c>
      <c r="E55" s="7"/>
      <c r="F55" s="7"/>
      <c r="G55" s="7"/>
      <c r="H55" s="7"/>
      <c r="I55" s="7"/>
    </row>
    <row r="56" spans="1:9">
      <c r="A56" t="s">
        <v>66</v>
      </c>
      <c r="B56" t="s">
        <v>277</v>
      </c>
      <c r="C56" t="s">
        <v>17</v>
      </c>
      <c r="D56" s="7">
        <v>0</v>
      </c>
      <c r="E56" s="7"/>
      <c r="F56" s="7"/>
      <c r="G56" s="7"/>
      <c r="H56" s="7"/>
      <c r="I56" s="7"/>
    </row>
    <row r="57" spans="1:9">
      <c r="A57" t="s">
        <v>66</v>
      </c>
      <c r="B57" t="s">
        <v>277</v>
      </c>
      <c r="C57" t="s">
        <v>9</v>
      </c>
      <c r="D57" s="7">
        <v>24112</v>
      </c>
      <c r="E57" s="7"/>
      <c r="F57" s="7"/>
      <c r="G57" s="7"/>
      <c r="H57" s="7"/>
      <c r="I57" s="7"/>
    </row>
    <row r="58" spans="1:9">
      <c r="A58" t="s">
        <v>479</v>
      </c>
      <c r="D58" s="7">
        <v>89937.999999999985</v>
      </c>
      <c r="E58" s="7"/>
      <c r="F58" s="7"/>
      <c r="G58" s="7"/>
      <c r="H58" s="7"/>
      <c r="I58" s="7"/>
    </row>
    <row r="59" spans="1:9">
      <c r="A59" t="s">
        <v>480</v>
      </c>
      <c r="B59" t="s">
        <v>481</v>
      </c>
      <c r="C59" t="s">
        <v>9</v>
      </c>
      <c r="D59" s="7">
        <v>5966.88</v>
      </c>
      <c r="E59" s="7"/>
      <c r="F59" s="7"/>
      <c r="G59" s="7"/>
      <c r="H59" s="7"/>
      <c r="I59" s="7"/>
    </row>
    <row r="60" spans="1:9">
      <c r="A60" t="s">
        <v>482</v>
      </c>
      <c r="D60" s="7">
        <v>5966.88</v>
      </c>
      <c r="E60" s="7"/>
      <c r="F60" s="7"/>
      <c r="G60" s="7"/>
      <c r="H60" s="7"/>
      <c r="I60" s="7"/>
    </row>
    <row r="61" spans="1:9">
      <c r="A61" t="s">
        <v>483</v>
      </c>
      <c r="B61" t="s">
        <v>484</v>
      </c>
      <c r="C61" t="s">
        <v>24</v>
      </c>
      <c r="D61" s="7">
        <v>375</v>
      </c>
      <c r="E61" s="7"/>
      <c r="F61" s="7"/>
      <c r="G61" s="7"/>
      <c r="H61" s="7"/>
      <c r="I61" s="7"/>
    </row>
    <row r="62" spans="1:9">
      <c r="A62" t="s">
        <v>483</v>
      </c>
      <c r="B62" t="s">
        <v>484</v>
      </c>
      <c r="C62" t="s">
        <v>17</v>
      </c>
      <c r="D62" s="7">
        <v>375</v>
      </c>
      <c r="E62" s="7"/>
      <c r="F62" s="7"/>
      <c r="G62" s="7"/>
      <c r="H62" s="7"/>
      <c r="I62" s="7"/>
    </row>
    <row r="63" spans="1:9">
      <c r="A63" t="s">
        <v>485</v>
      </c>
      <c r="D63" s="7">
        <v>750</v>
      </c>
      <c r="E63" s="7"/>
      <c r="F63" s="7"/>
      <c r="G63" s="7"/>
      <c r="H63" s="7"/>
      <c r="I63" s="7"/>
    </row>
    <row r="64" spans="1:9">
      <c r="A64" t="s">
        <v>68</v>
      </c>
      <c r="B64" t="s">
        <v>277</v>
      </c>
      <c r="C64" t="s">
        <v>486</v>
      </c>
      <c r="D64" s="7">
        <v>-216116.83</v>
      </c>
      <c r="E64" s="7"/>
      <c r="F64" s="7"/>
      <c r="G64" s="7"/>
      <c r="H64" s="7"/>
      <c r="I64" s="7"/>
    </row>
    <row r="65" spans="1:9">
      <c r="A65" t="s">
        <v>68</v>
      </c>
      <c r="B65" t="s">
        <v>487</v>
      </c>
      <c r="C65" t="s">
        <v>24</v>
      </c>
      <c r="D65" s="7">
        <v>22896</v>
      </c>
      <c r="E65" s="7"/>
      <c r="F65" s="7"/>
      <c r="G65" s="7"/>
      <c r="H65" s="7"/>
      <c r="I65" s="7"/>
    </row>
    <row r="66" spans="1:9">
      <c r="A66" t="s">
        <v>68</v>
      </c>
      <c r="B66" t="s">
        <v>487</v>
      </c>
      <c r="C66" t="s">
        <v>486</v>
      </c>
      <c r="D66" s="7">
        <v>110804</v>
      </c>
      <c r="E66" s="7"/>
      <c r="F66" s="7"/>
      <c r="G66" s="7"/>
      <c r="H66" s="7"/>
      <c r="I66" s="7"/>
    </row>
    <row r="67" spans="1:9">
      <c r="A67" t="s">
        <v>488</v>
      </c>
      <c r="D67" s="7">
        <v>-82416.829999999987</v>
      </c>
      <c r="E67" s="7"/>
      <c r="F67" s="7"/>
      <c r="G67" s="7"/>
      <c r="H67" s="7"/>
      <c r="I67" s="7"/>
    </row>
    <row r="68" spans="1:9">
      <c r="A68" t="s">
        <v>69</v>
      </c>
      <c r="B68" t="s">
        <v>489</v>
      </c>
      <c r="C68" t="s">
        <v>12</v>
      </c>
      <c r="D68" s="7">
        <v>25333.75</v>
      </c>
      <c r="E68" s="7"/>
      <c r="F68" s="7"/>
      <c r="G68" s="7"/>
      <c r="H68" s="7"/>
      <c r="I68" s="7"/>
    </row>
    <row r="69" spans="1:9">
      <c r="A69" t="s">
        <v>69</v>
      </c>
      <c r="B69" t="s">
        <v>489</v>
      </c>
      <c r="C69" t="s">
        <v>26</v>
      </c>
      <c r="D69" s="7">
        <v>746.25</v>
      </c>
      <c r="E69" s="7"/>
      <c r="F69" s="7"/>
      <c r="G69" s="7"/>
      <c r="H69" s="7"/>
      <c r="I69" s="7"/>
    </row>
    <row r="70" spans="1:9">
      <c r="A70" t="s">
        <v>490</v>
      </c>
      <c r="D70" s="7">
        <v>26080</v>
      </c>
      <c r="E70" s="7"/>
      <c r="F70" s="7"/>
      <c r="G70" s="7"/>
      <c r="H70" s="7"/>
      <c r="I70" s="7"/>
    </row>
    <row r="71" spans="1:9">
      <c r="A71" t="s">
        <v>71</v>
      </c>
      <c r="B71" t="s">
        <v>491</v>
      </c>
      <c r="C71" t="s">
        <v>20</v>
      </c>
      <c r="D71" s="7">
        <v>1008729.2</v>
      </c>
      <c r="E71" s="7"/>
      <c r="F71" s="7"/>
      <c r="G71" s="7"/>
      <c r="H71" s="7"/>
      <c r="I71" s="7"/>
    </row>
    <row r="72" spans="1:9">
      <c r="A72" t="s">
        <v>492</v>
      </c>
      <c r="D72" s="7">
        <v>1008729.2</v>
      </c>
      <c r="E72" s="7"/>
      <c r="F72" s="7"/>
      <c r="G72" s="7"/>
      <c r="H72" s="7"/>
      <c r="I72" s="7"/>
    </row>
    <row r="73" spans="1:9">
      <c r="A73" t="s">
        <v>73</v>
      </c>
      <c r="B73" t="s">
        <v>277</v>
      </c>
      <c r="C73" t="s">
        <v>24</v>
      </c>
      <c r="D73" s="7">
        <v>3.5759804268309381E-4</v>
      </c>
      <c r="E73" s="7"/>
      <c r="F73" s="7"/>
      <c r="G73" s="7"/>
      <c r="H73" s="7"/>
      <c r="I73" s="7"/>
    </row>
    <row r="74" spans="1:9">
      <c r="A74" t="s">
        <v>73</v>
      </c>
      <c r="B74" t="s">
        <v>277</v>
      </c>
      <c r="C74" t="s">
        <v>17</v>
      </c>
      <c r="D74" s="7">
        <v>3.5759804450208321E-4</v>
      </c>
      <c r="E74" s="7"/>
      <c r="F74" s="7"/>
      <c r="G74" s="7"/>
      <c r="H74" s="7"/>
      <c r="I74" s="7"/>
    </row>
    <row r="75" spans="1:9">
      <c r="A75" t="s">
        <v>73</v>
      </c>
      <c r="B75" t="s">
        <v>493</v>
      </c>
      <c r="C75" t="s">
        <v>12</v>
      </c>
      <c r="D75" s="7">
        <v>25219.66</v>
      </c>
      <c r="E75" s="7"/>
      <c r="F75" s="7"/>
      <c r="G75" s="7"/>
      <c r="H75" s="7"/>
      <c r="I75" s="7"/>
    </row>
    <row r="76" spans="1:9">
      <c r="A76" t="s">
        <v>73</v>
      </c>
      <c r="B76" t="s">
        <v>493</v>
      </c>
      <c r="C76" t="s">
        <v>24</v>
      </c>
      <c r="D76" s="7">
        <v>65183.96</v>
      </c>
      <c r="E76" s="7"/>
      <c r="F76" s="7"/>
      <c r="G76" s="7"/>
      <c r="H76" s="7"/>
      <c r="I76" s="7"/>
    </row>
    <row r="77" spans="1:9">
      <c r="A77" t="s">
        <v>73</v>
      </c>
      <c r="B77" t="s">
        <v>493</v>
      </c>
      <c r="C77" t="s">
        <v>17</v>
      </c>
      <c r="D77" s="7">
        <v>80892.38</v>
      </c>
      <c r="E77" s="7"/>
      <c r="F77" s="7"/>
      <c r="G77" s="7"/>
      <c r="H77" s="7"/>
      <c r="I77" s="7"/>
    </row>
    <row r="78" spans="1:9">
      <c r="A78" t="s">
        <v>73</v>
      </c>
      <c r="B78" t="s">
        <v>493</v>
      </c>
      <c r="C78" t="s">
        <v>9</v>
      </c>
      <c r="D78" s="7">
        <v>-3422</v>
      </c>
      <c r="E78" s="7"/>
      <c r="F78" s="7"/>
      <c r="G78" s="7"/>
      <c r="H78" s="7"/>
      <c r="I78" s="7"/>
    </row>
    <row r="79" spans="1:9">
      <c r="A79" t="s">
        <v>494</v>
      </c>
      <c r="D79" s="7">
        <v>167874.00071519607</v>
      </c>
      <c r="E79" s="7"/>
      <c r="F79" s="7"/>
      <c r="G79" s="7"/>
      <c r="H79" s="7"/>
      <c r="I79" s="7"/>
    </row>
    <row r="80" spans="1:9">
      <c r="A80" t="s">
        <v>495</v>
      </c>
      <c r="B80" t="s">
        <v>496</v>
      </c>
      <c r="C80" t="s">
        <v>17</v>
      </c>
      <c r="D80" s="7">
        <v>3180.08</v>
      </c>
      <c r="E80" s="7"/>
      <c r="F80" s="7"/>
      <c r="G80" s="7"/>
      <c r="H80" s="7"/>
      <c r="I80" s="7"/>
    </row>
    <row r="81" spans="1:9">
      <c r="A81" t="s">
        <v>495</v>
      </c>
      <c r="B81" t="s">
        <v>496</v>
      </c>
      <c r="C81" t="s">
        <v>9</v>
      </c>
      <c r="D81" s="7">
        <v>4825.92</v>
      </c>
      <c r="E81" s="7"/>
      <c r="F81" s="7"/>
      <c r="G81" s="7"/>
      <c r="H81" s="7"/>
      <c r="I81" s="7"/>
    </row>
    <row r="82" spans="1:9">
      <c r="A82" t="s">
        <v>495</v>
      </c>
      <c r="B82" t="s">
        <v>497</v>
      </c>
      <c r="C82" t="s">
        <v>17</v>
      </c>
      <c r="D82" s="7">
        <v>16921.07</v>
      </c>
      <c r="E82" s="7"/>
      <c r="F82" s="7"/>
      <c r="G82" s="7"/>
      <c r="H82" s="7"/>
      <c r="I82" s="7"/>
    </row>
    <row r="83" spans="1:9">
      <c r="A83" t="s">
        <v>495</v>
      </c>
      <c r="B83" t="s">
        <v>497</v>
      </c>
      <c r="C83" t="s">
        <v>9</v>
      </c>
      <c r="D83" s="7">
        <v>24103.93</v>
      </c>
      <c r="E83" s="7"/>
      <c r="F83" s="7"/>
      <c r="G83" s="7"/>
      <c r="H83" s="7"/>
      <c r="I83" s="7"/>
    </row>
    <row r="84" spans="1:9">
      <c r="A84" t="s">
        <v>498</v>
      </c>
      <c r="D84" s="7">
        <v>49031</v>
      </c>
      <c r="E84" s="7"/>
      <c r="F84" s="7"/>
      <c r="G84" s="7"/>
      <c r="H84" s="7"/>
      <c r="I84" s="7"/>
    </row>
    <row r="85" spans="1:9">
      <c r="A85" t="s">
        <v>76</v>
      </c>
      <c r="B85" t="s">
        <v>277</v>
      </c>
      <c r="C85" t="s">
        <v>17</v>
      </c>
      <c r="D85" s="7">
        <v>-9.7924032543232897E-3</v>
      </c>
      <c r="E85" s="7"/>
      <c r="F85" s="7"/>
      <c r="G85" s="7"/>
      <c r="H85" s="7"/>
      <c r="I85" s="7"/>
    </row>
    <row r="86" spans="1:9">
      <c r="A86" t="s">
        <v>76</v>
      </c>
      <c r="B86" t="s">
        <v>277</v>
      </c>
      <c r="C86" t="s">
        <v>9</v>
      </c>
      <c r="D86" s="7">
        <v>1.4963133326091338E-3</v>
      </c>
      <c r="E86" s="7"/>
      <c r="F86" s="7"/>
      <c r="G86" s="7"/>
      <c r="H86" s="7"/>
      <c r="I86" s="7"/>
    </row>
    <row r="87" spans="1:9">
      <c r="A87" t="s">
        <v>76</v>
      </c>
      <c r="B87" t="s">
        <v>277</v>
      </c>
      <c r="C87" t="s">
        <v>486</v>
      </c>
      <c r="D87" s="7">
        <v>-159740</v>
      </c>
      <c r="E87" s="7"/>
      <c r="F87" s="7"/>
      <c r="G87" s="7"/>
      <c r="H87" s="7"/>
      <c r="I87" s="7"/>
    </row>
    <row r="88" spans="1:9">
      <c r="A88" t="s">
        <v>76</v>
      </c>
      <c r="B88" t="s">
        <v>499</v>
      </c>
      <c r="C88" t="s">
        <v>20</v>
      </c>
      <c r="D88" s="7">
        <v>81830</v>
      </c>
      <c r="E88" s="7"/>
      <c r="F88" s="7"/>
      <c r="G88" s="7"/>
      <c r="H88" s="7"/>
      <c r="I88" s="7"/>
    </row>
    <row r="89" spans="1:9">
      <c r="A89" t="s">
        <v>76</v>
      </c>
      <c r="B89" t="s">
        <v>500</v>
      </c>
      <c r="C89" t="s">
        <v>26</v>
      </c>
      <c r="D89" s="7">
        <v>21760</v>
      </c>
      <c r="E89" s="7"/>
      <c r="F89" s="7"/>
      <c r="G89" s="7"/>
      <c r="H89" s="7"/>
      <c r="I89" s="7"/>
    </row>
    <row r="90" spans="1:9">
      <c r="A90" t="s">
        <v>76</v>
      </c>
      <c r="B90" t="s">
        <v>500</v>
      </c>
      <c r="C90" t="s">
        <v>24</v>
      </c>
      <c r="D90" s="7">
        <v>24680</v>
      </c>
      <c r="E90" s="7"/>
      <c r="F90" s="7"/>
      <c r="G90" s="7"/>
      <c r="H90" s="7"/>
      <c r="I90" s="7"/>
    </row>
    <row r="91" spans="1:9">
      <c r="A91" t="s">
        <v>76</v>
      </c>
      <c r="B91" t="s">
        <v>500</v>
      </c>
      <c r="C91" t="s">
        <v>17</v>
      </c>
      <c r="D91" s="7">
        <v>132900</v>
      </c>
      <c r="E91" s="7"/>
      <c r="F91" s="7"/>
      <c r="G91" s="7"/>
      <c r="H91" s="7"/>
      <c r="I91" s="7"/>
    </row>
    <row r="92" spans="1:9">
      <c r="A92" t="s">
        <v>76</v>
      </c>
      <c r="B92" t="s">
        <v>500</v>
      </c>
      <c r="C92" t="s">
        <v>9</v>
      </c>
      <c r="D92" s="7">
        <v>63930</v>
      </c>
      <c r="E92" s="7"/>
      <c r="F92" s="7"/>
      <c r="G92" s="7"/>
      <c r="H92" s="7"/>
      <c r="I92" s="7"/>
    </row>
    <row r="93" spans="1:9">
      <c r="A93" t="s">
        <v>76</v>
      </c>
      <c r="B93" t="s">
        <v>501</v>
      </c>
      <c r="C93" t="s">
        <v>24</v>
      </c>
      <c r="D93" s="7">
        <v>7826</v>
      </c>
      <c r="E93" s="7"/>
      <c r="F93" s="7"/>
      <c r="G93" s="7"/>
      <c r="H93" s="7"/>
      <c r="I93" s="7"/>
    </row>
    <row r="94" spans="1:9">
      <c r="A94" t="s">
        <v>76</v>
      </c>
      <c r="B94" t="s">
        <v>501</v>
      </c>
      <c r="C94" t="s">
        <v>9</v>
      </c>
      <c r="D94" s="7">
        <v>22810</v>
      </c>
      <c r="E94" s="7"/>
      <c r="F94" s="7"/>
      <c r="G94" s="7"/>
      <c r="H94" s="7"/>
      <c r="I94" s="7"/>
    </row>
    <row r="95" spans="1:9">
      <c r="A95" t="s">
        <v>76</v>
      </c>
      <c r="B95" t="s">
        <v>502</v>
      </c>
      <c r="C95" t="s">
        <v>17</v>
      </c>
      <c r="D95" s="7">
        <v>12328</v>
      </c>
      <c r="E95" s="7"/>
      <c r="F95" s="7"/>
      <c r="G95" s="7"/>
      <c r="H95" s="7"/>
      <c r="I95" s="7"/>
    </row>
    <row r="96" spans="1:9">
      <c r="A96" t="s">
        <v>76</v>
      </c>
      <c r="B96" t="s">
        <v>503</v>
      </c>
      <c r="C96" t="s">
        <v>17</v>
      </c>
      <c r="D96" s="7">
        <v>11792</v>
      </c>
      <c r="E96" s="7"/>
      <c r="F96" s="7"/>
      <c r="G96" s="7"/>
      <c r="H96" s="7"/>
      <c r="I96" s="7"/>
    </row>
    <row r="97" spans="1:9">
      <c r="A97" t="s">
        <v>76</v>
      </c>
      <c r="B97" t="s">
        <v>504</v>
      </c>
      <c r="C97" t="s">
        <v>9</v>
      </c>
      <c r="D97" s="7">
        <v>16544</v>
      </c>
      <c r="E97" s="7"/>
      <c r="F97" s="7"/>
      <c r="G97" s="7"/>
      <c r="H97" s="7"/>
      <c r="I97" s="7"/>
    </row>
    <row r="98" spans="1:9">
      <c r="A98" t="s">
        <v>76</v>
      </c>
      <c r="B98" t="s">
        <v>504</v>
      </c>
      <c r="C98" t="s">
        <v>20</v>
      </c>
      <c r="D98" s="7">
        <v>18330</v>
      </c>
      <c r="E98" s="7"/>
      <c r="F98" s="7"/>
      <c r="G98" s="7"/>
      <c r="H98" s="7"/>
      <c r="I98" s="7"/>
    </row>
    <row r="99" spans="1:9">
      <c r="A99" t="s">
        <v>76</v>
      </c>
      <c r="B99" t="s">
        <v>505</v>
      </c>
      <c r="C99" t="s">
        <v>26</v>
      </c>
      <c r="D99" s="7">
        <v>26920</v>
      </c>
      <c r="E99" s="7"/>
      <c r="F99" s="7"/>
      <c r="G99" s="7"/>
      <c r="H99" s="7"/>
      <c r="I99" s="7"/>
    </row>
    <row r="100" spans="1:9">
      <c r="A100" t="s">
        <v>76</v>
      </c>
      <c r="B100" t="s">
        <v>505</v>
      </c>
      <c r="C100" t="s">
        <v>24</v>
      </c>
      <c r="D100" s="7">
        <v>45386</v>
      </c>
      <c r="E100" s="7"/>
      <c r="F100" s="7"/>
      <c r="G100" s="7"/>
      <c r="H100" s="7"/>
      <c r="I100" s="7"/>
    </row>
    <row r="101" spans="1:9">
      <c r="A101" t="s">
        <v>76</v>
      </c>
      <c r="B101" t="s">
        <v>505</v>
      </c>
      <c r="C101" t="s">
        <v>486</v>
      </c>
      <c r="D101" s="7">
        <v>144680</v>
      </c>
      <c r="E101" s="7"/>
      <c r="F101" s="7"/>
      <c r="G101" s="7"/>
      <c r="H101" s="7"/>
      <c r="I101" s="7"/>
    </row>
    <row r="102" spans="1:9">
      <c r="A102" t="s">
        <v>76</v>
      </c>
      <c r="B102" t="s">
        <v>506</v>
      </c>
      <c r="C102" t="s">
        <v>12</v>
      </c>
      <c r="D102" s="7">
        <v>25520</v>
      </c>
      <c r="E102" s="7"/>
      <c r="F102" s="7"/>
      <c r="G102" s="7"/>
      <c r="H102" s="7"/>
      <c r="I102" s="7"/>
    </row>
    <row r="103" spans="1:9">
      <c r="A103" t="s">
        <v>76</v>
      </c>
      <c r="B103" t="s">
        <v>507</v>
      </c>
      <c r="C103" t="s">
        <v>17</v>
      </c>
      <c r="D103" s="7">
        <v>29583</v>
      </c>
      <c r="E103" s="7"/>
      <c r="F103" s="7"/>
      <c r="G103" s="7"/>
      <c r="H103" s="7"/>
      <c r="I103" s="7"/>
    </row>
    <row r="104" spans="1:9">
      <c r="A104" t="s">
        <v>76</v>
      </c>
      <c r="B104" t="s">
        <v>508</v>
      </c>
      <c r="C104" t="s">
        <v>20</v>
      </c>
      <c r="D104" s="7">
        <v>63915</v>
      </c>
      <c r="E104" s="7"/>
      <c r="F104" s="7"/>
      <c r="G104" s="7"/>
      <c r="H104" s="7"/>
      <c r="I104" s="7"/>
    </row>
    <row r="105" spans="1:9">
      <c r="A105" t="s">
        <v>76</v>
      </c>
      <c r="B105" t="s">
        <v>509</v>
      </c>
      <c r="C105" t="s">
        <v>12</v>
      </c>
      <c r="D105" s="7">
        <v>60088</v>
      </c>
      <c r="E105" s="7"/>
      <c r="F105" s="7"/>
      <c r="G105" s="7"/>
      <c r="H105" s="7"/>
      <c r="I105" s="7"/>
    </row>
    <row r="106" spans="1:9">
      <c r="A106" t="s">
        <v>76</v>
      </c>
      <c r="B106" t="s">
        <v>509</v>
      </c>
      <c r="C106" t="s">
        <v>24</v>
      </c>
      <c r="D106" s="7">
        <v>10920</v>
      </c>
      <c r="E106" s="7"/>
      <c r="F106" s="7"/>
      <c r="G106" s="7"/>
      <c r="H106" s="7"/>
      <c r="I106" s="7"/>
    </row>
    <row r="107" spans="1:9">
      <c r="A107" t="s">
        <v>76</v>
      </c>
      <c r="B107" t="s">
        <v>509</v>
      </c>
      <c r="C107" t="s">
        <v>17</v>
      </c>
      <c r="D107" s="7">
        <v>4505</v>
      </c>
      <c r="E107" s="7"/>
      <c r="F107" s="7"/>
      <c r="G107" s="7"/>
      <c r="H107" s="7"/>
      <c r="I107" s="7"/>
    </row>
    <row r="108" spans="1:9">
      <c r="A108" t="s">
        <v>76</v>
      </c>
      <c r="B108" t="s">
        <v>509</v>
      </c>
      <c r="C108" t="s">
        <v>9</v>
      </c>
      <c r="D108" s="7">
        <v>74637</v>
      </c>
      <c r="E108" s="7"/>
      <c r="F108" s="7"/>
      <c r="G108" s="7"/>
      <c r="H108" s="7"/>
      <c r="I108" s="7"/>
    </row>
    <row r="109" spans="1:9">
      <c r="A109" t="s">
        <v>76</v>
      </c>
      <c r="B109" t="s">
        <v>510</v>
      </c>
      <c r="C109" t="s">
        <v>17</v>
      </c>
      <c r="D109" s="7">
        <v>17340</v>
      </c>
      <c r="E109" s="7"/>
      <c r="F109" s="7"/>
      <c r="G109" s="7"/>
      <c r="H109" s="7"/>
      <c r="I109" s="7"/>
    </row>
    <row r="110" spans="1:9">
      <c r="A110" t="s">
        <v>511</v>
      </c>
      <c r="D110" s="7">
        <v>758483.99170391005</v>
      </c>
      <c r="E110" s="7"/>
      <c r="F110" s="7"/>
      <c r="G110" s="7"/>
      <c r="H110" s="7"/>
      <c r="I110" s="7"/>
    </row>
    <row r="111" spans="1:9">
      <c r="A111" t="s">
        <v>79</v>
      </c>
      <c r="B111" t="s">
        <v>512</v>
      </c>
      <c r="C111" t="s">
        <v>20</v>
      </c>
      <c r="D111" s="7">
        <v>152240</v>
      </c>
      <c r="E111" s="7"/>
      <c r="F111" s="7"/>
      <c r="G111" s="7"/>
      <c r="H111" s="7"/>
      <c r="I111" s="7"/>
    </row>
    <row r="112" spans="1:9">
      <c r="A112" t="s">
        <v>79</v>
      </c>
      <c r="B112" t="s">
        <v>513</v>
      </c>
      <c r="C112" t="s">
        <v>20</v>
      </c>
      <c r="D112" s="7">
        <v>-451.2</v>
      </c>
      <c r="E112" s="7"/>
      <c r="F112" s="7"/>
      <c r="G112" s="7"/>
      <c r="H112" s="7"/>
      <c r="I112" s="7"/>
    </row>
    <row r="113" spans="1:9">
      <c r="A113" t="s">
        <v>514</v>
      </c>
      <c r="D113" s="7">
        <v>151788.79999999999</v>
      </c>
      <c r="E113" s="7"/>
      <c r="F113" s="7"/>
      <c r="G113" s="7"/>
      <c r="H113" s="7"/>
      <c r="I113" s="7"/>
    </row>
    <row r="114" spans="1:9">
      <c r="A114" t="s">
        <v>81</v>
      </c>
      <c r="B114" t="s">
        <v>277</v>
      </c>
      <c r="C114" t="s">
        <v>17</v>
      </c>
      <c r="D114" s="7">
        <v>-1.164418155894964E-3</v>
      </c>
      <c r="E114" s="7"/>
      <c r="F114" s="7"/>
      <c r="G114" s="7"/>
      <c r="H114" s="7"/>
      <c r="I114" s="7"/>
    </row>
    <row r="115" spans="1:9">
      <c r="A115" t="s">
        <v>81</v>
      </c>
      <c r="B115" t="s">
        <v>515</v>
      </c>
      <c r="C115" t="s">
        <v>26</v>
      </c>
      <c r="D115" s="7">
        <v>5809.78</v>
      </c>
      <c r="E115" s="7"/>
      <c r="F115" s="7"/>
      <c r="G115" s="7"/>
      <c r="H115" s="7"/>
      <c r="I115" s="7"/>
    </row>
    <row r="116" spans="1:9">
      <c r="A116" t="s">
        <v>81</v>
      </c>
      <c r="B116" t="s">
        <v>515</v>
      </c>
      <c r="C116" t="s">
        <v>24</v>
      </c>
      <c r="D116" s="7">
        <v>14774.91</v>
      </c>
      <c r="E116" s="7"/>
      <c r="F116" s="7"/>
      <c r="G116" s="7"/>
      <c r="H116" s="7"/>
      <c r="I116" s="7"/>
    </row>
    <row r="117" spans="1:9">
      <c r="A117" t="s">
        <v>81</v>
      </c>
      <c r="B117" t="s">
        <v>515</v>
      </c>
      <c r="C117" t="s">
        <v>17</v>
      </c>
      <c r="D117" s="7">
        <v>66308.62999999999</v>
      </c>
      <c r="E117" s="7"/>
      <c r="F117" s="7"/>
      <c r="G117" s="7"/>
      <c r="H117" s="7"/>
      <c r="I117" s="7"/>
    </row>
    <row r="118" spans="1:9">
      <c r="A118" t="s">
        <v>516</v>
      </c>
      <c r="D118" s="7">
        <v>86893.318835581827</v>
      </c>
      <c r="E118" s="7"/>
      <c r="F118" s="7"/>
      <c r="G118" s="7"/>
      <c r="H118" s="7"/>
      <c r="I118" s="7"/>
    </row>
    <row r="119" spans="1:9">
      <c r="A119" t="s">
        <v>82</v>
      </c>
      <c r="B119" t="s">
        <v>517</v>
      </c>
      <c r="C119" t="s">
        <v>26</v>
      </c>
      <c r="D119" s="7">
        <v>3996</v>
      </c>
      <c r="E119" s="7"/>
      <c r="F119" s="7"/>
      <c r="G119" s="7"/>
      <c r="H119" s="7"/>
      <c r="I119" s="7"/>
    </row>
    <row r="120" spans="1:9">
      <c r="A120" t="s">
        <v>82</v>
      </c>
      <c r="B120" t="s">
        <v>517</v>
      </c>
      <c r="C120" t="s">
        <v>9</v>
      </c>
      <c r="D120" s="7">
        <v>11500.14</v>
      </c>
      <c r="E120" s="7"/>
      <c r="F120" s="7"/>
      <c r="G120" s="7"/>
      <c r="H120" s="7"/>
      <c r="I120" s="7"/>
    </row>
    <row r="121" spans="1:9">
      <c r="A121" t="s">
        <v>82</v>
      </c>
      <c r="B121" t="s">
        <v>518</v>
      </c>
      <c r="C121" t="s">
        <v>26</v>
      </c>
      <c r="D121" s="7">
        <v>2102.16</v>
      </c>
      <c r="E121" s="7"/>
      <c r="F121" s="7"/>
      <c r="G121" s="7"/>
      <c r="H121" s="7"/>
      <c r="I121" s="7"/>
    </row>
    <row r="122" spans="1:9">
      <c r="A122" t="s">
        <v>82</v>
      </c>
      <c r="B122" t="s">
        <v>518</v>
      </c>
      <c r="C122" t="s">
        <v>9</v>
      </c>
      <c r="D122" s="7">
        <v>12573.739999999998</v>
      </c>
      <c r="E122" s="7"/>
      <c r="F122" s="7"/>
      <c r="G122" s="7"/>
      <c r="H122" s="7"/>
      <c r="I122" s="7"/>
    </row>
    <row r="123" spans="1:9">
      <c r="A123" t="s">
        <v>82</v>
      </c>
      <c r="B123" t="s">
        <v>519</v>
      </c>
      <c r="C123" t="s">
        <v>15</v>
      </c>
      <c r="D123" s="7">
        <v>33333</v>
      </c>
      <c r="E123" s="7"/>
      <c r="F123" s="7"/>
      <c r="G123" s="7"/>
      <c r="H123" s="7"/>
      <c r="I123" s="7"/>
    </row>
    <row r="124" spans="1:9">
      <c r="A124" t="s">
        <v>82</v>
      </c>
      <c r="B124" t="s">
        <v>520</v>
      </c>
      <c r="C124" t="s">
        <v>15</v>
      </c>
      <c r="D124" s="7">
        <v>11190</v>
      </c>
      <c r="E124" s="7"/>
      <c r="F124" s="7"/>
      <c r="G124" s="7"/>
      <c r="H124" s="7"/>
      <c r="I124" s="7"/>
    </row>
    <row r="125" spans="1:9">
      <c r="A125" t="s">
        <v>82</v>
      </c>
      <c r="B125" t="s">
        <v>521</v>
      </c>
      <c r="C125" t="s">
        <v>12</v>
      </c>
      <c r="D125" s="7">
        <v>9239.44</v>
      </c>
      <c r="E125" s="7"/>
      <c r="F125" s="7"/>
      <c r="G125" s="7"/>
      <c r="H125" s="7"/>
      <c r="I125" s="7"/>
    </row>
    <row r="126" spans="1:9">
      <c r="A126" t="s">
        <v>82</v>
      </c>
      <c r="B126" t="s">
        <v>521</v>
      </c>
      <c r="C126" t="s">
        <v>26</v>
      </c>
      <c r="D126" s="7">
        <v>6335.56</v>
      </c>
      <c r="E126" s="7"/>
      <c r="F126" s="7"/>
      <c r="G126" s="7"/>
      <c r="H126" s="7"/>
      <c r="I126" s="7"/>
    </row>
    <row r="127" spans="1:9">
      <c r="A127" t="s">
        <v>522</v>
      </c>
      <c r="D127" s="7">
        <v>90270.04</v>
      </c>
      <c r="E127" s="7"/>
      <c r="F127" s="7"/>
      <c r="G127" s="7"/>
      <c r="H127" s="7"/>
      <c r="I127" s="7"/>
    </row>
    <row r="128" spans="1:9">
      <c r="A128" t="s">
        <v>84</v>
      </c>
      <c r="B128" t="s">
        <v>523</v>
      </c>
      <c r="C128" t="s">
        <v>24</v>
      </c>
      <c r="D128" s="7">
        <v>17967.78</v>
      </c>
      <c r="E128" s="7"/>
      <c r="F128" s="7"/>
      <c r="G128" s="7"/>
      <c r="H128" s="7"/>
      <c r="I128" s="7"/>
    </row>
    <row r="129" spans="1:9">
      <c r="A129" t="s">
        <v>84</v>
      </c>
      <c r="B129" t="s">
        <v>523</v>
      </c>
      <c r="C129" t="s">
        <v>17</v>
      </c>
      <c r="D129" s="7">
        <v>25615.75</v>
      </c>
      <c r="E129" s="7"/>
      <c r="F129" s="7"/>
      <c r="G129" s="7"/>
      <c r="H129" s="7"/>
      <c r="I129" s="7"/>
    </row>
    <row r="130" spans="1:9">
      <c r="A130" t="s">
        <v>524</v>
      </c>
      <c r="D130" s="7">
        <v>43583.53</v>
      </c>
      <c r="E130" s="7"/>
      <c r="F130" s="7"/>
      <c r="G130" s="7"/>
      <c r="H130" s="7"/>
      <c r="I130" s="7"/>
    </row>
    <row r="131" spans="1:9">
      <c r="A131" t="s">
        <v>90</v>
      </c>
      <c r="B131" t="s">
        <v>525</v>
      </c>
      <c r="C131" t="s">
        <v>20</v>
      </c>
      <c r="D131" s="7">
        <v>8580</v>
      </c>
      <c r="E131" s="7"/>
      <c r="F131" s="7"/>
      <c r="G131" s="7"/>
      <c r="H131" s="7"/>
      <c r="I131" s="7"/>
    </row>
    <row r="132" spans="1:9">
      <c r="A132" t="s">
        <v>526</v>
      </c>
      <c r="D132" s="7">
        <v>8580</v>
      </c>
      <c r="E132" s="7"/>
      <c r="F132" s="7"/>
      <c r="G132" s="7"/>
      <c r="H132" s="7"/>
      <c r="I132" s="7"/>
    </row>
    <row r="133" spans="1:9">
      <c r="A133" t="s">
        <v>92</v>
      </c>
      <c r="B133" t="s">
        <v>277</v>
      </c>
      <c r="C133" t="s">
        <v>12</v>
      </c>
      <c r="D133" s="7">
        <v>0</v>
      </c>
      <c r="E133" s="7"/>
      <c r="F133" s="7"/>
      <c r="G133" s="7"/>
      <c r="H133" s="7"/>
      <c r="I133" s="7"/>
    </row>
    <row r="134" spans="1:9">
      <c r="A134" t="s">
        <v>92</v>
      </c>
      <c r="B134" t="s">
        <v>277</v>
      </c>
      <c r="C134" t="s">
        <v>17</v>
      </c>
      <c r="D134" s="7">
        <v>5.9205126963206567E-3</v>
      </c>
      <c r="E134" s="7"/>
      <c r="F134" s="7"/>
      <c r="G134" s="7"/>
      <c r="H134" s="7"/>
      <c r="I134" s="7"/>
    </row>
    <row r="135" spans="1:9">
      <c r="A135" t="s">
        <v>92</v>
      </c>
      <c r="B135" t="s">
        <v>277</v>
      </c>
      <c r="C135" t="s">
        <v>9</v>
      </c>
      <c r="D135" s="7">
        <v>-48214.148285058822</v>
      </c>
      <c r="E135" s="7"/>
      <c r="F135" s="7"/>
      <c r="G135" s="7"/>
      <c r="H135" s="7"/>
      <c r="I135" s="7"/>
    </row>
    <row r="136" spans="1:9">
      <c r="A136" t="s">
        <v>92</v>
      </c>
      <c r="B136" t="s">
        <v>527</v>
      </c>
      <c r="C136" t="s">
        <v>17</v>
      </c>
      <c r="D136" s="7">
        <v>11481.040000000003</v>
      </c>
      <c r="E136" s="7"/>
      <c r="F136" s="7"/>
      <c r="G136" s="7"/>
      <c r="H136" s="7"/>
      <c r="I136" s="7"/>
    </row>
    <row r="137" spans="1:9">
      <c r="A137" t="s">
        <v>92</v>
      </c>
      <c r="B137" t="s">
        <v>527</v>
      </c>
      <c r="C137" t="s">
        <v>9</v>
      </c>
      <c r="D137" s="7">
        <v>4993.75</v>
      </c>
      <c r="E137" s="7"/>
      <c r="F137" s="7"/>
      <c r="G137" s="7"/>
      <c r="H137" s="7"/>
      <c r="I137" s="7"/>
    </row>
    <row r="138" spans="1:9">
      <c r="A138" t="s">
        <v>92</v>
      </c>
      <c r="B138" t="s">
        <v>528</v>
      </c>
      <c r="C138" t="s">
        <v>9</v>
      </c>
      <c r="D138" s="7">
        <v>121716.74999999999</v>
      </c>
      <c r="E138" s="12"/>
      <c r="F138" s="12"/>
      <c r="G138" s="12"/>
      <c r="H138" s="12"/>
      <c r="I138" s="12"/>
    </row>
    <row r="139" spans="1:9">
      <c r="A139" t="s">
        <v>92</v>
      </c>
      <c r="B139" t="s">
        <v>529</v>
      </c>
      <c r="C139" t="s">
        <v>17</v>
      </c>
      <c r="D139" s="7">
        <v>92800</v>
      </c>
      <c r="E139" s="7"/>
      <c r="F139" s="7"/>
      <c r="G139" s="7"/>
      <c r="H139" s="7"/>
      <c r="I139" s="7"/>
    </row>
    <row r="140" spans="1:9">
      <c r="A140" t="s">
        <v>92</v>
      </c>
      <c r="B140" t="s">
        <v>529</v>
      </c>
      <c r="C140" t="s">
        <v>9</v>
      </c>
      <c r="D140" s="7">
        <v>105654</v>
      </c>
    </row>
    <row r="141" spans="1:9">
      <c r="A141" t="s">
        <v>92</v>
      </c>
      <c r="B141" t="s">
        <v>530</v>
      </c>
      <c r="C141" t="s">
        <v>17</v>
      </c>
      <c r="D141" s="7">
        <v>184368.56</v>
      </c>
    </row>
    <row r="142" spans="1:9">
      <c r="A142" t="s">
        <v>92</v>
      </c>
      <c r="B142" t="s">
        <v>530</v>
      </c>
      <c r="C142" t="s">
        <v>9</v>
      </c>
      <c r="D142" s="7">
        <v>31441.439999999999</v>
      </c>
    </row>
    <row r="143" spans="1:9">
      <c r="A143" t="s">
        <v>531</v>
      </c>
      <c r="D143" s="7">
        <v>504241.39763545385</v>
      </c>
    </row>
    <row r="144" spans="1:9">
      <c r="A144" t="s">
        <v>94</v>
      </c>
      <c r="B144" t="s">
        <v>277</v>
      </c>
      <c r="C144" t="s">
        <v>486</v>
      </c>
      <c r="D144" s="7">
        <v>-63060</v>
      </c>
    </row>
    <row r="145" spans="1:9">
      <c r="A145" t="s">
        <v>94</v>
      </c>
      <c r="B145" t="s">
        <v>532</v>
      </c>
      <c r="C145" t="s">
        <v>9</v>
      </c>
      <c r="D145" s="7">
        <v>23500</v>
      </c>
    </row>
    <row r="146" spans="1:9">
      <c r="A146" t="s">
        <v>94</v>
      </c>
      <c r="B146" t="s">
        <v>533</v>
      </c>
      <c r="C146" t="s">
        <v>12</v>
      </c>
      <c r="D146" s="7">
        <v>10000</v>
      </c>
      <c r="E146" s="11"/>
      <c r="F146" s="11"/>
      <c r="G146" s="11"/>
      <c r="H146" s="11"/>
      <c r="I146" s="11"/>
    </row>
    <row r="147" spans="1:9">
      <c r="A147" t="s">
        <v>534</v>
      </c>
      <c r="D147" s="7">
        <v>-29560</v>
      </c>
      <c r="E147" s="11"/>
      <c r="F147" s="11"/>
      <c r="G147" s="11"/>
      <c r="H147" s="11"/>
      <c r="I147" s="11"/>
    </row>
    <row r="148" spans="1:9">
      <c r="A148" t="s">
        <v>96</v>
      </c>
      <c r="B148" t="s">
        <v>535</v>
      </c>
      <c r="C148" t="s">
        <v>17</v>
      </c>
      <c r="D148" s="7">
        <v>12322.355352317029</v>
      </c>
      <c r="E148" s="11"/>
      <c r="F148" s="11"/>
      <c r="G148" s="11"/>
      <c r="H148" s="11"/>
      <c r="I148" s="11"/>
    </row>
    <row r="149" spans="1:9">
      <c r="A149" t="s">
        <v>96</v>
      </c>
      <c r="B149" t="s">
        <v>536</v>
      </c>
      <c r="C149" t="s">
        <v>17</v>
      </c>
      <c r="D149" s="7">
        <v>23615.511952266006</v>
      </c>
    </row>
    <row r="150" spans="1:9">
      <c r="A150" t="s">
        <v>96</v>
      </c>
      <c r="B150" t="s">
        <v>537</v>
      </c>
      <c r="C150" t="s">
        <v>17</v>
      </c>
      <c r="D150" s="7">
        <v>25054.689253903496</v>
      </c>
    </row>
    <row r="151" spans="1:9" s="10" customFormat="1">
      <c r="A151" t="s">
        <v>96</v>
      </c>
      <c r="B151" t="s">
        <v>538</v>
      </c>
      <c r="C151" t="s">
        <v>17</v>
      </c>
      <c r="D151" s="7">
        <v>40153.778651640969</v>
      </c>
      <c r="E151" s="9"/>
      <c r="F151" s="9"/>
      <c r="G151" s="9"/>
      <c r="H151" s="9"/>
      <c r="I151" s="9"/>
    </row>
    <row r="152" spans="1:9">
      <c r="A152" t="s">
        <v>96</v>
      </c>
      <c r="B152" t="s">
        <v>539</v>
      </c>
      <c r="C152" t="s">
        <v>17</v>
      </c>
      <c r="D152" s="7">
        <v>10442.164959755171</v>
      </c>
    </row>
    <row r="153" spans="1:9">
      <c r="A153" t="s">
        <v>540</v>
      </c>
      <c r="D153" s="7">
        <v>111588.50016988267</v>
      </c>
    </row>
    <row r="154" spans="1:9">
      <c r="A154" t="s">
        <v>100</v>
      </c>
      <c r="B154" t="s">
        <v>277</v>
      </c>
      <c r="C154" t="s">
        <v>12</v>
      </c>
      <c r="D154" s="7">
        <v>-3.2603708405076759E-3</v>
      </c>
    </row>
    <row r="155" spans="1:9">
      <c r="A155" t="s">
        <v>100</v>
      </c>
      <c r="B155" t="s">
        <v>277</v>
      </c>
      <c r="C155" t="s">
        <v>9</v>
      </c>
      <c r="D155" s="7">
        <v>0</v>
      </c>
    </row>
    <row r="156" spans="1:9">
      <c r="A156" t="s">
        <v>100</v>
      </c>
      <c r="B156" t="s">
        <v>541</v>
      </c>
      <c r="C156" t="s">
        <v>20</v>
      </c>
      <c r="D156" s="7">
        <v>9270</v>
      </c>
    </row>
    <row r="157" spans="1:9">
      <c r="A157" t="s">
        <v>100</v>
      </c>
      <c r="B157" t="s">
        <v>542</v>
      </c>
      <c r="C157" t="s">
        <v>12</v>
      </c>
      <c r="D157" s="7">
        <v>25493.98</v>
      </c>
    </row>
    <row r="158" spans="1:9">
      <c r="A158" t="s">
        <v>100</v>
      </c>
      <c r="B158" t="s">
        <v>542</v>
      </c>
      <c r="C158" t="s">
        <v>17</v>
      </c>
      <c r="D158" s="7">
        <v>4776.91</v>
      </c>
    </row>
    <row r="159" spans="1:9">
      <c r="A159" t="s">
        <v>100</v>
      </c>
      <c r="B159" t="s">
        <v>542</v>
      </c>
      <c r="C159" t="s">
        <v>9</v>
      </c>
      <c r="D159" s="7">
        <v>19729.11</v>
      </c>
    </row>
    <row r="160" spans="1:9">
      <c r="A160" t="s">
        <v>100</v>
      </c>
      <c r="B160" t="s">
        <v>543</v>
      </c>
      <c r="C160" t="s">
        <v>12</v>
      </c>
      <c r="D160" s="7">
        <v>11808</v>
      </c>
    </row>
    <row r="161" spans="1:4">
      <c r="A161" t="s">
        <v>544</v>
      </c>
      <c r="D161" s="7">
        <v>71077.996739629161</v>
      </c>
    </row>
    <row r="162" spans="1:4">
      <c r="A162" t="s">
        <v>102</v>
      </c>
      <c r="B162" t="s">
        <v>545</v>
      </c>
      <c r="C162" t="s">
        <v>20</v>
      </c>
      <c r="D162" s="7">
        <v>1950</v>
      </c>
    </row>
    <row r="163" spans="1:4">
      <c r="A163" t="s">
        <v>546</v>
      </c>
      <c r="D163" s="7">
        <v>1950</v>
      </c>
    </row>
    <row r="164" spans="1:4">
      <c r="A164" t="s">
        <v>104</v>
      </c>
      <c r="B164" t="s">
        <v>547</v>
      </c>
      <c r="C164" t="s">
        <v>9</v>
      </c>
      <c r="D164" s="7">
        <v>20995</v>
      </c>
    </row>
    <row r="165" spans="1:4">
      <c r="A165" t="s">
        <v>104</v>
      </c>
      <c r="B165" t="s">
        <v>548</v>
      </c>
      <c r="C165" t="s">
        <v>26</v>
      </c>
      <c r="D165" s="7">
        <v>5958.67</v>
      </c>
    </row>
    <row r="166" spans="1:4">
      <c r="A166" t="s">
        <v>104</v>
      </c>
      <c r="B166" t="s">
        <v>548</v>
      </c>
      <c r="C166" t="s">
        <v>9</v>
      </c>
      <c r="D166" s="7">
        <v>70979.33</v>
      </c>
    </row>
    <row r="167" spans="1:4">
      <c r="A167" t="s">
        <v>549</v>
      </c>
      <c r="D167" s="7">
        <v>97933</v>
      </c>
    </row>
    <row r="168" spans="1:4">
      <c r="A168" t="s">
        <v>106</v>
      </c>
      <c r="B168" t="s">
        <v>550</v>
      </c>
      <c r="C168" t="s">
        <v>20</v>
      </c>
      <c r="D168" s="7">
        <v>84808</v>
      </c>
    </row>
    <row r="169" spans="1:4">
      <c r="A169" t="s">
        <v>551</v>
      </c>
      <c r="D169" s="7">
        <v>84808</v>
      </c>
    </row>
    <row r="170" spans="1:4">
      <c r="A170" t="s">
        <v>108</v>
      </c>
      <c r="B170" t="s">
        <v>552</v>
      </c>
      <c r="C170" t="s">
        <v>17</v>
      </c>
      <c r="D170" s="7">
        <v>9046.7900000000009</v>
      </c>
    </row>
    <row r="171" spans="1:4">
      <c r="A171" t="s">
        <v>108</v>
      </c>
      <c r="B171" t="s">
        <v>552</v>
      </c>
      <c r="C171" t="s">
        <v>9</v>
      </c>
      <c r="D171" s="7">
        <v>24582.21</v>
      </c>
    </row>
    <row r="172" spans="1:4">
      <c r="A172" t="s">
        <v>108</v>
      </c>
      <c r="B172" t="s">
        <v>553</v>
      </c>
      <c r="C172" t="s">
        <v>9</v>
      </c>
      <c r="D172" s="7">
        <v>169385</v>
      </c>
    </row>
    <row r="173" spans="1:4">
      <c r="A173" t="s">
        <v>108</v>
      </c>
      <c r="B173" t="s">
        <v>554</v>
      </c>
      <c r="C173" t="s">
        <v>9</v>
      </c>
      <c r="D173" s="7">
        <v>121074</v>
      </c>
    </row>
    <row r="174" spans="1:4">
      <c r="A174" t="s">
        <v>555</v>
      </c>
      <c r="D174" s="7">
        <v>324088</v>
      </c>
    </row>
    <row r="175" spans="1:4">
      <c r="A175" t="s">
        <v>110</v>
      </c>
      <c r="B175" t="s">
        <v>277</v>
      </c>
      <c r="C175" t="s">
        <v>17</v>
      </c>
      <c r="D175" s="7">
        <v>2.8438231638574507E-3</v>
      </c>
    </row>
    <row r="176" spans="1:4">
      <c r="A176" t="s">
        <v>110</v>
      </c>
      <c r="B176" t="s">
        <v>277</v>
      </c>
      <c r="C176" t="s">
        <v>9</v>
      </c>
      <c r="D176" s="7">
        <v>0</v>
      </c>
    </row>
    <row r="177" spans="1:4">
      <c r="A177" t="s">
        <v>110</v>
      </c>
      <c r="B177" t="s">
        <v>556</v>
      </c>
      <c r="C177" t="s">
        <v>17</v>
      </c>
      <c r="D177" s="7">
        <v>47641.01</v>
      </c>
    </row>
    <row r="178" spans="1:4">
      <c r="A178" t="s">
        <v>110</v>
      </c>
      <c r="B178" t="s">
        <v>556</v>
      </c>
      <c r="C178" t="s">
        <v>9</v>
      </c>
      <c r="D178" s="7">
        <v>49145.99</v>
      </c>
    </row>
    <row r="179" spans="1:4">
      <c r="A179" t="s">
        <v>110</v>
      </c>
      <c r="B179" t="s">
        <v>557</v>
      </c>
      <c r="C179" t="s">
        <v>17</v>
      </c>
      <c r="D179" s="7">
        <v>81707.61</v>
      </c>
    </row>
    <row r="180" spans="1:4">
      <c r="A180" t="s">
        <v>110</v>
      </c>
      <c r="B180" t="s">
        <v>557</v>
      </c>
      <c r="C180" t="s">
        <v>9</v>
      </c>
      <c r="D180" s="7">
        <v>52292.87</v>
      </c>
    </row>
    <row r="181" spans="1:4">
      <c r="A181" t="s">
        <v>110</v>
      </c>
      <c r="B181" t="s">
        <v>557</v>
      </c>
      <c r="C181" t="s">
        <v>28</v>
      </c>
      <c r="D181" s="7">
        <v>13890.29</v>
      </c>
    </row>
    <row r="182" spans="1:4">
      <c r="A182" t="s">
        <v>110</v>
      </c>
      <c r="B182" t="s">
        <v>558</v>
      </c>
      <c r="C182" t="s">
        <v>26</v>
      </c>
      <c r="D182" s="7">
        <v>198.31</v>
      </c>
    </row>
    <row r="183" spans="1:4">
      <c r="A183" t="s">
        <v>110</v>
      </c>
      <c r="B183" t="s">
        <v>558</v>
      </c>
      <c r="C183" t="s">
        <v>17</v>
      </c>
      <c r="D183" s="7">
        <v>30132.45</v>
      </c>
    </row>
    <row r="184" spans="1:4">
      <c r="A184" t="s">
        <v>110</v>
      </c>
      <c r="B184" t="s">
        <v>558</v>
      </c>
      <c r="C184" t="s">
        <v>9</v>
      </c>
      <c r="D184" s="7">
        <v>20768.650000000001</v>
      </c>
    </row>
    <row r="185" spans="1:4">
      <c r="A185" t="s">
        <v>110</v>
      </c>
      <c r="B185" t="s">
        <v>558</v>
      </c>
      <c r="C185" t="s">
        <v>28</v>
      </c>
      <c r="D185" s="7">
        <v>2492.63</v>
      </c>
    </row>
    <row r="186" spans="1:4">
      <c r="A186" t="s">
        <v>110</v>
      </c>
      <c r="B186" t="s">
        <v>559</v>
      </c>
      <c r="C186" t="s">
        <v>26</v>
      </c>
      <c r="D186" s="7">
        <v>-1</v>
      </c>
    </row>
    <row r="187" spans="1:4">
      <c r="A187" t="s">
        <v>110</v>
      </c>
      <c r="B187" t="s">
        <v>559</v>
      </c>
      <c r="C187" t="s">
        <v>24</v>
      </c>
      <c r="D187" s="7">
        <v>21250.18</v>
      </c>
    </row>
    <row r="188" spans="1:4">
      <c r="A188" t="s">
        <v>110</v>
      </c>
      <c r="B188" t="s">
        <v>559</v>
      </c>
      <c r="C188" t="s">
        <v>17</v>
      </c>
      <c r="D188" s="7">
        <v>43579.73</v>
      </c>
    </row>
    <row r="189" spans="1:4">
      <c r="A189" t="s">
        <v>110</v>
      </c>
      <c r="B189" t="s">
        <v>559</v>
      </c>
      <c r="C189" t="s">
        <v>28</v>
      </c>
      <c r="D189" s="7">
        <v>13744.97</v>
      </c>
    </row>
    <row r="190" spans="1:4">
      <c r="A190" t="s">
        <v>110</v>
      </c>
      <c r="B190" t="s">
        <v>560</v>
      </c>
      <c r="C190" t="s">
        <v>17</v>
      </c>
      <c r="D190" s="7">
        <v>20400</v>
      </c>
    </row>
    <row r="191" spans="1:4">
      <c r="A191" t="s">
        <v>561</v>
      </c>
      <c r="D191" s="7">
        <v>397243.69284382311</v>
      </c>
    </row>
    <row r="192" spans="1:4">
      <c r="A192" t="s">
        <v>112</v>
      </c>
      <c r="B192" t="s">
        <v>562</v>
      </c>
      <c r="C192" t="s">
        <v>17</v>
      </c>
      <c r="D192" s="7">
        <v>36121.4</v>
      </c>
    </row>
    <row r="193" spans="1:4">
      <c r="A193" t="s">
        <v>563</v>
      </c>
      <c r="D193" s="7">
        <v>36121.4</v>
      </c>
    </row>
    <row r="194" spans="1:4">
      <c r="A194" t="s">
        <v>564</v>
      </c>
      <c r="B194" t="s">
        <v>565</v>
      </c>
      <c r="C194" t="s">
        <v>17</v>
      </c>
      <c r="D194" s="7">
        <v>4204.8986415121499</v>
      </c>
    </row>
    <row r="195" spans="1:4">
      <c r="A195" t="s">
        <v>566</v>
      </c>
      <c r="D195" s="7">
        <v>4204.8986415121499</v>
      </c>
    </row>
    <row r="196" spans="1:4">
      <c r="A196" t="s">
        <v>114</v>
      </c>
      <c r="B196" t="s">
        <v>277</v>
      </c>
      <c r="C196" t="s">
        <v>17</v>
      </c>
      <c r="D196" s="7">
        <v>5.9875426813960075E-4</v>
      </c>
    </row>
    <row r="197" spans="1:4">
      <c r="A197" t="s">
        <v>114</v>
      </c>
      <c r="B197" t="s">
        <v>277</v>
      </c>
      <c r="C197" t="s">
        <v>9</v>
      </c>
      <c r="D197" s="7">
        <v>0</v>
      </c>
    </row>
    <row r="198" spans="1:4">
      <c r="A198" t="s">
        <v>114</v>
      </c>
      <c r="B198" t="s">
        <v>567</v>
      </c>
      <c r="C198" t="s">
        <v>17</v>
      </c>
      <c r="D198" s="7">
        <v>30054</v>
      </c>
    </row>
    <row r="199" spans="1:4">
      <c r="A199" t="s">
        <v>568</v>
      </c>
      <c r="D199" s="7">
        <v>30054.000598754268</v>
      </c>
    </row>
    <row r="200" spans="1:4">
      <c r="A200" t="s">
        <v>116</v>
      </c>
      <c r="B200" t="s">
        <v>569</v>
      </c>
      <c r="C200" t="s">
        <v>12</v>
      </c>
      <c r="D200" s="7">
        <v>1669.37</v>
      </c>
    </row>
    <row r="201" spans="1:4">
      <c r="A201" t="s">
        <v>116</v>
      </c>
      <c r="B201" t="s">
        <v>569</v>
      </c>
      <c r="C201" t="s">
        <v>26</v>
      </c>
      <c r="D201" s="7">
        <v>683.63</v>
      </c>
    </row>
    <row r="202" spans="1:4">
      <c r="A202" t="s">
        <v>116</v>
      </c>
      <c r="B202" t="s">
        <v>570</v>
      </c>
      <c r="C202" t="s">
        <v>12</v>
      </c>
      <c r="D202" s="7">
        <v>9550.9699999999993</v>
      </c>
    </row>
    <row r="203" spans="1:4">
      <c r="A203" t="s">
        <v>116</v>
      </c>
      <c r="B203" t="s">
        <v>570</v>
      </c>
      <c r="C203" t="s">
        <v>26</v>
      </c>
      <c r="D203" s="7">
        <v>8650.59</v>
      </c>
    </row>
    <row r="204" spans="1:4">
      <c r="A204" t="s">
        <v>571</v>
      </c>
      <c r="D204" s="7">
        <v>20554.559999999998</v>
      </c>
    </row>
    <row r="205" spans="1:4">
      <c r="A205" t="s">
        <v>120</v>
      </c>
      <c r="B205" t="s">
        <v>277</v>
      </c>
      <c r="C205" t="s">
        <v>22</v>
      </c>
      <c r="D205" s="7">
        <v>29749.200000000001</v>
      </c>
    </row>
    <row r="206" spans="1:4">
      <c r="A206" t="s">
        <v>120</v>
      </c>
      <c r="B206" t="s">
        <v>277</v>
      </c>
      <c r="C206" t="s">
        <v>12</v>
      </c>
      <c r="D206" s="7">
        <v>-1484.4</v>
      </c>
    </row>
    <row r="207" spans="1:4">
      <c r="A207" t="s">
        <v>120</v>
      </c>
      <c r="B207" t="s">
        <v>277</v>
      </c>
      <c r="C207" t="s">
        <v>17</v>
      </c>
      <c r="D207" s="7">
        <v>-1484.4</v>
      </c>
    </row>
    <row r="208" spans="1:4">
      <c r="A208" t="s">
        <v>572</v>
      </c>
      <c r="D208" s="7">
        <v>26780.399999999998</v>
      </c>
    </row>
    <row r="209" spans="1:4">
      <c r="A209" t="s">
        <v>122</v>
      </c>
      <c r="B209" t="s">
        <v>573</v>
      </c>
      <c r="C209" t="s">
        <v>20</v>
      </c>
      <c r="D209" s="7">
        <v>12880</v>
      </c>
    </row>
    <row r="210" spans="1:4">
      <c r="A210" t="s">
        <v>574</v>
      </c>
      <c r="D210" s="7">
        <v>12880</v>
      </c>
    </row>
    <row r="211" spans="1:4">
      <c r="A211" t="s">
        <v>125</v>
      </c>
      <c r="B211" t="s">
        <v>575</v>
      </c>
      <c r="C211" t="s">
        <v>9</v>
      </c>
      <c r="D211" s="7">
        <v>9763.3741790539279</v>
      </c>
    </row>
    <row r="212" spans="1:4">
      <c r="A212" t="s">
        <v>125</v>
      </c>
      <c r="B212" t="s">
        <v>576</v>
      </c>
      <c r="C212" t="s">
        <v>9</v>
      </c>
      <c r="D212" s="7">
        <v>10219.90603156096</v>
      </c>
    </row>
    <row r="213" spans="1:4">
      <c r="A213" t="s">
        <v>577</v>
      </c>
      <c r="D213" s="7">
        <v>19983.280210614888</v>
      </c>
    </row>
    <row r="214" spans="1:4">
      <c r="A214" t="s">
        <v>127</v>
      </c>
      <c r="B214" t="s">
        <v>277</v>
      </c>
      <c r="C214" t="s">
        <v>17</v>
      </c>
      <c r="D214" s="7">
        <v>0</v>
      </c>
    </row>
    <row r="215" spans="1:4">
      <c r="A215" t="s">
        <v>127</v>
      </c>
      <c r="B215" t="s">
        <v>277</v>
      </c>
      <c r="C215" t="s">
        <v>9</v>
      </c>
      <c r="D215" s="7">
        <v>-3.5708823488675989E-3</v>
      </c>
    </row>
    <row r="216" spans="1:4">
      <c r="A216" t="s">
        <v>127</v>
      </c>
      <c r="B216" t="s">
        <v>578</v>
      </c>
      <c r="C216" t="s">
        <v>12</v>
      </c>
      <c r="D216" s="7">
        <v>26987.42</v>
      </c>
    </row>
    <row r="217" spans="1:4">
      <c r="A217" t="s">
        <v>127</v>
      </c>
      <c r="B217" t="s">
        <v>578</v>
      </c>
      <c r="C217" t="s">
        <v>26</v>
      </c>
      <c r="D217" s="7">
        <v>472.85</v>
      </c>
    </row>
    <row r="218" spans="1:4">
      <c r="A218" t="s">
        <v>127</v>
      </c>
      <c r="B218" t="s">
        <v>578</v>
      </c>
      <c r="C218" t="s">
        <v>9</v>
      </c>
      <c r="D218" s="7">
        <v>78615.59</v>
      </c>
    </row>
    <row r="219" spans="1:4">
      <c r="A219" t="s">
        <v>127</v>
      </c>
      <c r="B219" t="s">
        <v>579</v>
      </c>
      <c r="C219" t="s">
        <v>12</v>
      </c>
      <c r="D219" s="7">
        <v>90642.54</v>
      </c>
    </row>
    <row r="220" spans="1:4">
      <c r="A220" t="s">
        <v>127</v>
      </c>
      <c r="B220" t="s">
        <v>579</v>
      </c>
      <c r="C220" t="s">
        <v>26</v>
      </c>
      <c r="D220" s="7">
        <v>357.46</v>
      </c>
    </row>
    <row r="221" spans="1:4">
      <c r="A221" t="s">
        <v>127</v>
      </c>
      <c r="B221" t="s">
        <v>580</v>
      </c>
      <c r="C221" t="s">
        <v>12</v>
      </c>
      <c r="D221" s="7">
        <v>184306.57</v>
      </c>
    </row>
    <row r="222" spans="1:4">
      <c r="A222" t="s">
        <v>127</v>
      </c>
      <c r="B222" t="s">
        <v>580</v>
      </c>
      <c r="C222" t="s">
        <v>26</v>
      </c>
      <c r="D222" s="7">
        <v>396.63</v>
      </c>
    </row>
    <row r="223" spans="1:4">
      <c r="A223" t="s">
        <v>127</v>
      </c>
      <c r="B223" t="s">
        <v>581</v>
      </c>
      <c r="C223" t="s">
        <v>12</v>
      </c>
      <c r="D223" s="7">
        <v>22363</v>
      </c>
    </row>
    <row r="224" spans="1:4">
      <c r="A224" t="s">
        <v>127</v>
      </c>
      <c r="B224" t="s">
        <v>581</v>
      </c>
      <c r="C224" t="s">
        <v>26</v>
      </c>
      <c r="D224" s="7">
        <v>365.01</v>
      </c>
    </row>
    <row r="225" spans="1:4">
      <c r="A225" t="s">
        <v>127</v>
      </c>
      <c r="B225" t="s">
        <v>581</v>
      </c>
      <c r="C225" t="s">
        <v>17</v>
      </c>
      <c r="D225" s="7">
        <v>64353.99</v>
      </c>
    </row>
    <row r="226" spans="1:4">
      <c r="A226" t="s">
        <v>127</v>
      </c>
      <c r="B226" t="s">
        <v>581</v>
      </c>
      <c r="C226" t="s">
        <v>20</v>
      </c>
      <c r="D226" s="7">
        <v>19918</v>
      </c>
    </row>
    <row r="227" spans="1:4">
      <c r="A227" t="s">
        <v>127</v>
      </c>
      <c r="B227" t="s">
        <v>582</v>
      </c>
      <c r="C227" t="s">
        <v>12</v>
      </c>
      <c r="D227" s="7">
        <v>12674.47</v>
      </c>
    </row>
    <row r="228" spans="1:4">
      <c r="A228" t="s">
        <v>127</v>
      </c>
      <c r="B228" t="s">
        <v>582</v>
      </c>
      <c r="C228" t="s">
        <v>26</v>
      </c>
      <c r="D228" s="7">
        <v>325.52999999999997</v>
      </c>
    </row>
    <row r="229" spans="1:4">
      <c r="A229" t="s">
        <v>127</v>
      </c>
      <c r="B229" t="s">
        <v>582</v>
      </c>
      <c r="C229" t="s">
        <v>20</v>
      </c>
      <c r="D229" s="7">
        <v>22187</v>
      </c>
    </row>
    <row r="230" spans="1:4">
      <c r="A230" t="s">
        <v>127</v>
      </c>
      <c r="B230" t="s">
        <v>583</v>
      </c>
      <c r="C230" t="s">
        <v>26</v>
      </c>
      <c r="D230" s="7">
        <v>1160.0999999999999</v>
      </c>
    </row>
    <row r="231" spans="1:4">
      <c r="A231" t="s">
        <v>127</v>
      </c>
      <c r="B231" t="s">
        <v>583</v>
      </c>
      <c r="C231" t="s">
        <v>17</v>
      </c>
      <c r="D231" s="7">
        <v>9307.89</v>
      </c>
    </row>
    <row r="232" spans="1:4">
      <c r="A232" t="s">
        <v>127</v>
      </c>
      <c r="B232" t="s">
        <v>583</v>
      </c>
      <c r="C232" t="s">
        <v>9</v>
      </c>
      <c r="D232" s="7">
        <v>17310.009999999998</v>
      </c>
    </row>
    <row r="233" spans="1:4">
      <c r="A233" t="s">
        <v>127</v>
      </c>
      <c r="B233" t="s">
        <v>584</v>
      </c>
      <c r="C233" t="s">
        <v>12</v>
      </c>
      <c r="D233" s="7">
        <v>64945.74</v>
      </c>
    </row>
    <row r="234" spans="1:4">
      <c r="A234" t="s">
        <v>127</v>
      </c>
      <c r="B234" t="s">
        <v>584</v>
      </c>
      <c r="C234" t="s">
        <v>26</v>
      </c>
      <c r="D234" s="7">
        <v>1219.26</v>
      </c>
    </row>
    <row r="235" spans="1:4">
      <c r="A235" t="s">
        <v>127</v>
      </c>
      <c r="B235" t="s">
        <v>585</v>
      </c>
      <c r="C235" t="s">
        <v>12</v>
      </c>
      <c r="D235" s="7">
        <v>55525</v>
      </c>
    </row>
    <row r="236" spans="1:4">
      <c r="A236" t="s">
        <v>586</v>
      </c>
      <c r="D236" s="7">
        <v>673434.05642911769</v>
      </c>
    </row>
    <row r="237" spans="1:4">
      <c r="A237" t="s">
        <v>130</v>
      </c>
      <c r="B237" t="s">
        <v>587</v>
      </c>
      <c r="C237" t="s">
        <v>17</v>
      </c>
      <c r="D237" s="7">
        <v>30956.064077652754</v>
      </c>
    </row>
    <row r="238" spans="1:4">
      <c r="A238" t="s">
        <v>588</v>
      </c>
      <c r="D238" s="7">
        <v>30956.064077652754</v>
      </c>
    </row>
    <row r="239" spans="1:4">
      <c r="A239" t="s">
        <v>132</v>
      </c>
      <c r="B239" t="s">
        <v>589</v>
      </c>
      <c r="C239" t="s">
        <v>12</v>
      </c>
      <c r="D239" s="7">
        <v>50000</v>
      </c>
    </row>
    <row r="240" spans="1:4">
      <c r="A240" t="s">
        <v>132</v>
      </c>
      <c r="B240" t="s">
        <v>590</v>
      </c>
      <c r="C240" t="s">
        <v>9</v>
      </c>
      <c r="D240" s="7">
        <v>31000</v>
      </c>
    </row>
    <row r="241" spans="1:4">
      <c r="A241" t="s">
        <v>591</v>
      </c>
      <c r="D241" s="7">
        <v>81000</v>
      </c>
    </row>
    <row r="242" spans="1:4">
      <c r="A242" t="s">
        <v>134</v>
      </c>
      <c r="B242" t="s">
        <v>592</v>
      </c>
      <c r="C242" t="s">
        <v>12</v>
      </c>
      <c r="D242" s="7">
        <v>20410.59</v>
      </c>
    </row>
    <row r="243" spans="1:4">
      <c r="A243" t="s">
        <v>134</v>
      </c>
      <c r="B243" t="s">
        <v>592</v>
      </c>
      <c r="C243" t="s">
        <v>17</v>
      </c>
      <c r="D243" s="7">
        <v>45628.92</v>
      </c>
    </row>
    <row r="244" spans="1:4">
      <c r="A244" t="s">
        <v>134</v>
      </c>
      <c r="B244" t="s">
        <v>592</v>
      </c>
      <c r="C244" t="s">
        <v>9</v>
      </c>
      <c r="D244" s="7">
        <v>52344.03</v>
      </c>
    </row>
    <row r="245" spans="1:4">
      <c r="A245" t="s">
        <v>134</v>
      </c>
      <c r="B245" t="s">
        <v>593</v>
      </c>
      <c r="C245" t="s">
        <v>12</v>
      </c>
      <c r="D245" s="7">
        <v>26195.518488343863</v>
      </c>
    </row>
    <row r="246" spans="1:4">
      <c r="A246" t="s">
        <v>134</v>
      </c>
      <c r="B246" t="s">
        <v>593</v>
      </c>
      <c r="C246" t="s">
        <v>17</v>
      </c>
      <c r="D246" s="7">
        <v>47521.361895605754</v>
      </c>
    </row>
    <row r="247" spans="1:4">
      <c r="A247" t="s">
        <v>134</v>
      </c>
      <c r="B247" t="s">
        <v>593</v>
      </c>
      <c r="C247" t="s">
        <v>9</v>
      </c>
      <c r="D247" s="7">
        <v>9210.7303575980404</v>
      </c>
    </row>
    <row r="248" spans="1:4">
      <c r="A248" t="s">
        <v>134</v>
      </c>
      <c r="B248" t="s">
        <v>594</v>
      </c>
      <c r="C248" t="s">
        <v>20</v>
      </c>
      <c r="D248" s="7">
        <v>180111.55</v>
      </c>
    </row>
    <row r="249" spans="1:4">
      <c r="A249" t="s">
        <v>595</v>
      </c>
      <c r="D249" s="7">
        <v>381422.70074154763</v>
      </c>
    </row>
    <row r="250" spans="1:4">
      <c r="A250" t="s">
        <v>136</v>
      </c>
      <c r="B250" t="s">
        <v>596</v>
      </c>
      <c r="C250" t="s">
        <v>9</v>
      </c>
      <c r="D250" s="7">
        <v>31780</v>
      </c>
    </row>
    <row r="251" spans="1:4">
      <c r="A251" t="s">
        <v>597</v>
      </c>
      <c r="D251" s="7">
        <v>31780</v>
      </c>
    </row>
    <row r="252" spans="1:4">
      <c r="A252" t="s">
        <v>138</v>
      </c>
      <c r="B252" t="s">
        <v>598</v>
      </c>
      <c r="C252" t="s">
        <v>15</v>
      </c>
      <c r="D252" s="7">
        <v>8838</v>
      </c>
    </row>
    <row r="253" spans="1:4">
      <c r="A253" t="s">
        <v>138</v>
      </c>
      <c r="B253" t="s">
        <v>599</v>
      </c>
      <c r="C253" t="s">
        <v>15</v>
      </c>
      <c r="D253" s="7">
        <v>1500</v>
      </c>
    </row>
    <row r="254" spans="1:4">
      <c r="A254" t="s">
        <v>600</v>
      </c>
      <c r="D254" s="7">
        <v>10338</v>
      </c>
    </row>
    <row r="255" spans="1:4">
      <c r="A255" t="s">
        <v>601</v>
      </c>
      <c r="B255" t="s">
        <v>277</v>
      </c>
      <c r="C255" t="s">
        <v>17</v>
      </c>
      <c r="D255" s="7">
        <v>-3.1766034204565585E-3</v>
      </c>
    </row>
    <row r="256" spans="1:4">
      <c r="A256" t="s">
        <v>601</v>
      </c>
      <c r="B256" t="s">
        <v>602</v>
      </c>
      <c r="C256" t="s">
        <v>17</v>
      </c>
      <c r="D256" s="7">
        <v>14807.519999999999</v>
      </c>
    </row>
    <row r="257" spans="1:4">
      <c r="A257" t="s">
        <v>601</v>
      </c>
      <c r="B257" t="s">
        <v>602</v>
      </c>
      <c r="C257" t="s">
        <v>28</v>
      </c>
      <c r="D257" s="7">
        <v>6566.37</v>
      </c>
    </row>
    <row r="258" spans="1:4">
      <c r="A258" t="s">
        <v>601</v>
      </c>
      <c r="B258" t="s">
        <v>603</v>
      </c>
      <c r="C258" t="s">
        <v>9</v>
      </c>
      <c r="D258" s="7">
        <v>18850</v>
      </c>
    </row>
    <row r="259" spans="1:4">
      <c r="A259" t="s">
        <v>604</v>
      </c>
      <c r="D259" s="7">
        <v>40223.886823396577</v>
      </c>
    </row>
    <row r="260" spans="1:4">
      <c r="A260" t="s">
        <v>142</v>
      </c>
      <c r="B260" t="s">
        <v>277</v>
      </c>
      <c r="C260" t="s">
        <v>17</v>
      </c>
      <c r="D260" s="7">
        <v>6.4854621359700104E-4</v>
      </c>
    </row>
    <row r="261" spans="1:4">
      <c r="A261" t="s">
        <v>142</v>
      </c>
      <c r="B261" t="s">
        <v>277</v>
      </c>
      <c r="C261" t="s">
        <v>9</v>
      </c>
      <c r="D261" s="7">
        <v>1.0562489378571627E-3</v>
      </c>
    </row>
    <row r="262" spans="1:4">
      <c r="A262" t="s">
        <v>142</v>
      </c>
      <c r="B262" t="s">
        <v>605</v>
      </c>
      <c r="C262" t="s">
        <v>26</v>
      </c>
      <c r="D262" s="7">
        <v>-0.01</v>
      </c>
    </row>
    <row r="263" spans="1:4">
      <c r="A263" t="s">
        <v>142</v>
      </c>
      <c r="B263" t="s">
        <v>605</v>
      </c>
      <c r="C263" t="s">
        <v>17</v>
      </c>
      <c r="D263" s="7">
        <v>18489.219999999998</v>
      </c>
    </row>
    <row r="264" spans="1:4">
      <c r="A264" t="s">
        <v>142</v>
      </c>
      <c r="B264" t="s">
        <v>606</v>
      </c>
      <c r="C264" t="s">
        <v>17</v>
      </c>
      <c r="D264" s="7">
        <v>99572.11</v>
      </c>
    </row>
    <row r="265" spans="1:4">
      <c r="A265" t="s">
        <v>142</v>
      </c>
      <c r="B265" t="s">
        <v>606</v>
      </c>
      <c r="C265" t="s">
        <v>9</v>
      </c>
      <c r="D265" s="7">
        <v>25427.89</v>
      </c>
    </row>
    <row r="266" spans="1:4">
      <c r="A266" t="s">
        <v>607</v>
      </c>
      <c r="D266" s="7">
        <v>143489.21170479513</v>
      </c>
    </row>
    <row r="267" spans="1:4">
      <c r="A267" t="s">
        <v>144</v>
      </c>
      <c r="B267" t="s">
        <v>608</v>
      </c>
      <c r="C267" t="s">
        <v>24</v>
      </c>
      <c r="D267" s="7">
        <v>15581.17</v>
      </c>
    </row>
    <row r="268" spans="1:4">
      <c r="A268" t="s">
        <v>609</v>
      </c>
      <c r="D268" s="7">
        <v>15581.17</v>
      </c>
    </row>
    <row r="269" spans="1:4">
      <c r="A269" t="s">
        <v>295</v>
      </c>
      <c r="B269" t="s">
        <v>277</v>
      </c>
      <c r="C269" t="s">
        <v>12</v>
      </c>
      <c r="D269" s="7">
        <v>26.44</v>
      </c>
    </row>
    <row r="270" spans="1:4">
      <c r="A270" t="s">
        <v>295</v>
      </c>
      <c r="B270" t="s">
        <v>277</v>
      </c>
      <c r="C270" t="s">
        <v>17</v>
      </c>
      <c r="D270" s="7">
        <v>0</v>
      </c>
    </row>
    <row r="271" spans="1:4">
      <c r="A271" t="s">
        <v>295</v>
      </c>
      <c r="B271" t="s">
        <v>277</v>
      </c>
      <c r="C271" t="s">
        <v>9</v>
      </c>
      <c r="D271" s="7">
        <v>1.195346681583942E-4</v>
      </c>
    </row>
    <row r="272" spans="1:4">
      <c r="A272" t="s">
        <v>295</v>
      </c>
      <c r="B272" t="s">
        <v>277</v>
      </c>
      <c r="C272" t="s">
        <v>486</v>
      </c>
      <c r="D272" s="7">
        <v>183432.83000000002</v>
      </c>
    </row>
    <row r="273" spans="1:4">
      <c r="A273" t="s">
        <v>295</v>
      </c>
      <c r="B273" t="s">
        <v>277</v>
      </c>
      <c r="C273" t="s">
        <v>610</v>
      </c>
      <c r="D273" s="7">
        <v>-1.1237245635129511E-3</v>
      </c>
    </row>
    <row r="274" spans="1:4">
      <c r="A274" t="s">
        <v>611</v>
      </c>
      <c r="D274" s="7">
        <v>183459.26899581013</v>
      </c>
    </row>
    <row r="275" spans="1:4">
      <c r="A275" t="s">
        <v>150</v>
      </c>
      <c r="B275" t="s">
        <v>612</v>
      </c>
      <c r="C275" t="s">
        <v>17</v>
      </c>
      <c r="D275" s="7">
        <v>5682.6201641007028</v>
      </c>
    </row>
    <row r="276" spans="1:4">
      <c r="A276" t="s">
        <v>150</v>
      </c>
      <c r="B276" t="s">
        <v>613</v>
      </c>
      <c r="C276" t="s">
        <v>17</v>
      </c>
      <c r="D276" s="7">
        <v>7184.369678926475</v>
      </c>
    </row>
    <row r="277" spans="1:4">
      <c r="A277" t="s">
        <v>614</v>
      </c>
      <c r="D277" s="7">
        <v>12866.989843027179</v>
      </c>
    </row>
    <row r="278" spans="1:4">
      <c r="A278" t="s">
        <v>152</v>
      </c>
      <c r="B278" t="s">
        <v>615</v>
      </c>
      <c r="C278" t="s">
        <v>15</v>
      </c>
      <c r="D278" s="7">
        <v>38000</v>
      </c>
    </row>
    <row r="279" spans="1:4">
      <c r="A279" t="s">
        <v>616</v>
      </c>
      <c r="D279" s="7">
        <v>38000</v>
      </c>
    </row>
    <row r="280" spans="1:4">
      <c r="A280" t="s">
        <v>154</v>
      </c>
      <c r="B280" t="s">
        <v>617</v>
      </c>
      <c r="C280" t="s">
        <v>12</v>
      </c>
      <c r="D280" s="7">
        <v>12430.481565843695</v>
      </c>
    </row>
    <row r="281" spans="1:4">
      <c r="A281" t="s">
        <v>154</v>
      </c>
      <c r="B281" t="s">
        <v>617</v>
      </c>
      <c r="C281" t="s">
        <v>17</v>
      </c>
      <c r="D281" s="7">
        <v>172195.60756200095</v>
      </c>
    </row>
    <row r="282" spans="1:4">
      <c r="A282" t="s">
        <v>154</v>
      </c>
      <c r="B282" t="s">
        <v>618</v>
      </c>
      <c r="C282" t="s">
        <v>17</v>
      </c>
      <c r="D282" s="7">
        <v>11052.87642911765</v>
      </c>
    </row>
    <row r="283" spans="1:4">
      <c r="A283" t="s">
        <v>619</v>
      </c>
      <c r="D283" s="7">
        <v>195678.9655569623</v>
      </c>
    </row>
    <row r="284" spans="1:4">
      <c r="A284" t="s">
        <v>156</v>
      </c>
      <c r="B284" t="s">
        <v>620</v>
      </c>
      <c r="C284" t="s">
        <v>17</v>
      </c>
      <c r="D284" s="7">
        <v>5045.8783698145808</v>
      </c>
    </row>
    <row r="285" spans="1:4">
      <c r="A285" t="s">
        <v>156</v>
      </c>
      <c r="B285" t="s">
        <v>621</v>
      </c>
      <c r="C285" t="s">
        <v>17</v>
      </c>
      <c r="D285" s="7">
        <v>10836.624995901142</v>
      </c>
    </row>
    <row r="286" spans="1:4">
      <c r="A286" t="s">
        <v>622</v>
      </c>
      <c r="D286" s="7">
        <v>15882.503365715722</v>
      </c>
    </row>
    <row r="287" spans="1:4">
      <c r="A287" t="s">
        <v>158</v>
      </c>
      <c r="B287" t="s">
        <v>623</v>
      </c>
      <c r="C287" t="s">
        <v>15</v>
      </c>
      <c r="D287" s="7">
        <v>20991</v>
      </c>
    </row>
    <row r="288" spans="1:4">
      <c r="A288" t="s">
        <v>624</v>
      </c>
      <c r="D288" s="7">
        <v>20991</v>
      </c>
    </row>
    <row r="289" spans="1:4">
      <c r="A289" t="s">
        <v>160</v>
      </c>
      <c r="B289" t="s">
        <v>277</v>
      </c>
      <c r="C289" t="s">
        <v>12</v>
      </c>
      <c r="D289" s="7">
        <v>8140.5600000000031</v>
      </c>
    </row>
    <row r="290" spans="1:4">
      <c r="A290" t="s">
        <v>625</v>
      </c>
      <c r="D290" s="7">
        <v>8140.5600000000031</v>
      </c>
    </row>
    <row r="291" spans="1:4">
      <c r="A291" t="s">
        <v>162</v>
      </c>
      <c r="B291" t="s">
        <v>626</v>
      </c>
      <c r="C291" t="s">
        <v>12</v>
      </c>
      <c r="D291" s="7">
        <v>10000</v>
      </c>
    </row>
    <row r="292" spans="1:4">
      <c r="A292" t="s">
        <v>627</v>
      </c>
      <c r="D292" s="7">
        <v>10000</v>
      </c>
    </row>
    <row r="293" spans="1:4">
      <c r="A293" t="s">
        <v>164</v>
      </c>
      <c r="B293" t="s">
        <v>628</v>
      </c>
      <c r="C293" t="s">
        <v>17</v>
      </c>
      <c r="D293" s="7">
        <v>27080</v>
      </c>
    </row>
    <row r="294" spans="1:4">
      <c r="A294" t="s">
        <v>629</v>
      </c>
      <c r="D294" s="7">
        <v>27080</v>
      </c>
    </row>
    <row r="295" spans="1:4">
      <c r="A295" t="s">
        <v>166</v>
      </c>
      <c r="B295" t="s">
        <v>630</v>
      </c>
      <c r="C295" t="s">
        <v>17</v>
      </c>
      <c r="D295" s="7">
        <v>8810.2638203111692</v>
      </c>
    </row>
    <row r="296" spans="1:4">
      <c r="A296" t="s">
        <v>166</v>
      </c>
      <c r="B296" t="s">
        <v>631</v>
      </c>
      <c r="C296" t="s">
        <v>17</v>
      </c>
      <c r="D296" s="7">
        <v>11193.039717168054</v>
      </c>
    </row>
    <row r="297" spans="1:4">
      <c r="A297" t="s">
        <v>166</v>
      </c>
      <c r="B297" t="s">
        <v>632</v>
      </c>
      <c r="C297" t="s">
        <v>17</v>
      </c>
      <c r="D297" s="7">
        <v>8577.9932286847834</v>
      </c>
    </row>
    <row r="298" spans="1:4">
      <c r="A298" t="s">
        <v>633</v>
      </c>
      <c r="D298" s="7">
        <v>28581.296766164007</v>
      </c>
    </row>
    <row r="299" spans="1:4">
      <c r="A299" t="s">
        <v>168</v>
      </c>
      <c r="B299" t="s">
        <v>634</v>
      </c>
      <c r="C299" t="s">
        <v>12</v>
      </c>
      <c r="D299" s="7">
        <v>10000</v>
      </c>
    </row>
    <row r="300" spans="1:4">
      <c r="A300" t="s">
        <v>635</v>
      </c>
      <c r="D300" s="7">
        <v>10000</v>
      </c>
    </row>
    <row r="301" spans="1:4">
      <c r="A301" t="s">
        <v>172</v>
      </c>
      <c r="B301" t="s">
        <v>277</v>
      </c>
      <c r="C301" t="s">
        <v>12</v>
      </c>
      <c r="D301" s="7">
        <v>0</v>
      </c>
    </row>
    <row r="302" spans="1:4">
      <c r="A302" t="s">
        <v>172</v>
      </c>
      <c r="B302" t="s">
        <v>277</v>
      </c>
      <c r="C302" t="s">
        <v>17</v>
      </c>
      <c r="D302" s="7">
        <v>0</v>
      </c>
    </row>
    <row r="303" spans="1:4">
      <c r="A303" t="s">
        <v>172</v>
      </c>
      <c r="B303" t="s">
        <v>277</v>
      </c>
      <c r="C303" t="s">
        <v>9</v>
      </c>
      <c r="D303" s="7">
        <v>5.5087174991967913E-3</v>
      </c>
    </row>
    <row r="304" spans="1:4">
      <c r="A304" t="s">
        <v>172</v>
      </c>
      <c r="B304" t="s">
        <v>636</v>
      </c>
      <c r="C304" t="s">
        <v>9</v>
      </c>
      <c r="D304" s="7">
        <v>8000</v>
      </c>
    </row>
    <row r="305" spans="1:4">
      <c r="A305" t="s">
        <v>172</v>
      </c>
      <c r="B305" t="s">
        <v>637</v>
      </c>
      <c r="C305" t="s">
        <v>17</v>
      </c>
      <c r="D305" s="7">
        <v>12342.378679181373</v>
      </c>
    </row>
    <row r="306" spans="1:4">
      <c r="A306" t="s">
        <v>172</v>
      </c>
      <c r="B306" t="s">
        <v>638</v>
      </c>
      <c r="C306" t="s">
        <v>17</v>
      </c>
      <c r="D306" s="7">
        <v>12342.378679181373</v>
      </c>
    </row>
    <row r="307" spans="1:4">
      <c r="A307" t="s">
        <v>172</v>
      </c>
      <c r="B307" t="s">
        <v>639</v>
      </c>
      <c r="C307" t="s">
        <v>17</v>
      </c>
      <c r="D307" s="7">
        <v>10131.803393357846</v>
      </c>
    </row>
    <row r="308" spans="1:4">
      <c r="A308" t="s">
        <v>172</v>
      </c>
      <c r="B308" t="s">
        <v>640</v>
      </c>
      <c r="C308" t="s">
        <v>17</v>
      </c>
      <c r="D308" s="7">
        <v>12334.369348435637</v>
      </c>
    </row>
    <row r="309" spans="1:4">
      <c r="A309" t="s">
        <v>172</v>
      </c>
      <c r="B309" t="s">
        <v>641</v>
      </c>
      <c r="C309" t="s">
        <v>17</v>
      </c>
      <c r="D309" s="7">
        <v>14128.459435480821</v>
      </c>
    </row>
    <row r="310" spans="1:4">
      <c r="A310" t="s">
        <v>172</v>
      </c>
      <c r="B310" t="s">
        <v>642</v>
      </c>
      <c r="C310" t="s">
        <v>17</v>
      </c>
      <c r="D310" s="7">
        <v>19462.673712141936</v>
      </c>
    </row>
    <row r="311" spans="1:4">
      <c r="A311" t="s">
        <v>172</v>
      </c>
      <c r="B311" t="s">
        <v>643</v>
      </c>
      <c r="C311" t="s">
        <v>17</v>
      </c>
      <c r="D311" s="7">
        <v>5726.6714832022608</v>
      </c>
    </row>
    <row r="312" spans="1:4">
      <c r="A312" t="s">
        <v>172</v>
      </c>
      <c r="B312" t="s">
        <v>644</v>
      </c>
      <c r="C312" t="s">
        <v>17</v>
      </c>
      <c r="D312" s="7">
        <v>4485.2252176129596</v>
      </c>
    </row>
    <row r="313" spans="1:4">
      <c r="A313" t="s">
        <v>172</v>
      </c>
      <c r="B313" t="s">
        <v>645</v>
      </c>
      <c r="C313" t="s">
        <v>17</v>
      </c>
      <c r="D313" s="7">
        <v>105490.89525210763</v>
      </c>
    </row>
    <row r="314" spans="1:4">
      <c r="A314" t="s">
        <v>172</v>
      </c>
      <c r="B314" t="s">
        <v>646</v>
      </c>
      <c r="C314" t="s">
        <v>12</v>
      </c>
      <c r="D314" s="7">
        <v>10572.316584373404</v>
      </c>
    </row>
    <row r="315" spans="1:4">
      <c r="A315" t="s">
        <v>647</v>
      </c>
      <c r="D315" s="7">
        <v>215017.17729379272</v>
      </c>
    </row>
    <row r="316" spans="1:4">
      <c r="A316" t="s">
        <v>174</v>
      </c>
      <c r="B316" t="s">
        <v>277</v>
      </c>
      <c r="C316" t="s">
        <v>12</v>
      </c>
      <c r="D316" s="7">
        <v>-1.5525575436186045E-3</v>
      </c>
    </row>
    <row r="317" spans="1:4">
      <c r="A317" t="s">
        <v>174</v>
      </c>
      <c r="B317" t="s">
        <v>648</v>
      </c>
      <c r="C317" t="s">
        <v>24</v>
      </c>
      <c r="D317" s="7">
        <v>6498.7399999999989</v>
      </c>
    </row>
    <row r="318" spans="1:4">
      <c r="A318" t="s">
        <v>174</v>
      </c>
      <c r="B318" t="s">
        <v>648</v>
      </c>
      <c r="C318" t="s">
        <v>17</v>
      </c>
      <c r="D318" s="7">
        <v>38448.460000000006</v>
      </c>
    </row>
    <row r="319" spans="1:4">
      <c r="A319" t="s">
        <v>174</v>
      </c>
      <c r="B319" t="s">
        <v>649</v>
      </c>
      <c r="C319" t="s">
        <v>12</v>
      </c>
      <c r="D319" s="7">
        <v>-2858.3900000000003</v>
      </c>
    </row>
    <row r="320" spans="1:4">
      <c r="A320" t="s">
        <v>174</v>
      </c>
      <c r="B320" t="s">
        <v>649</v>
      </c>
      <c r="C320" t="s">
        <v>26</v>
      </c>
      <c r="D320" s="7">
        <v>-1378.38</v>
      </c>
    </row>
    <row r="321" spans="1:4">
      <c r="A321" t="s">
        <v>174</v>
      </c>
      <c r="B321" t="s">
        <v>649</v>
      </c>
      <c r="C321" t="s">
        <v>17</v>
      </c>
      <c r="D321" s="7">
        <v>-20763.23</v>
      </c>
    </row>
    <row r="322" spans="1:4">
      <c r="A322" t="s">
        <v>174</v>
      </c>
      <c r="B322" t="s">
        <v>650</v>
      </c>
      <c r="C322" t="s">
        <v>24</v>
      </c>
      <c r="D322" s="7">
        <v>33106.83</v>
      </c>
    </row>
    <row r="323" spans="1:4">
      <c r="A323" t="s">
        <v>174</v>
      </c>
      <c r="B323" t="s">
        <v>650</v>
      </c>
      <c r="C323" t="s">
        <v>17</v>
      </c>
      <c r="D323" s="7">
        <v>-2200.7800000000002</v>
      </c>
    </row>
    <row r="324" spans="1:4">
      <c r="A324" t="s">
        <v>174</v>
      </c>
      <c r="B324" t="s">
        <v>651</v>
      </c>
      <c r="C324" t="s">
        <v>24</v>
      </c>
      <c r="D324" s="7">
        <v>7225.43</v>
      </c>
    </row>
    <row r="325" spans="1:4">
      <c r="A325" t="s">
        <v>174</v>
      </c>
      <c r="B325" t="s">
        <v>651</v>
      </c>
      <c r="C325" t="s">
        <v>17</v>
      </c>
      <c r="D325" s="7">
        <v>2774.57</v>
      </c>
    </row>
    <row r="326" spans="1:4">
      <c r="A326" t="s">
        <v>174</v>
      </c>
      <c r="B326" t="s">
        <v>652</v>
      </c>
      <c r="C326" t="s">
        <v>12</v>
      </c>
      <c r="D326" s="7">
        <v>2695.2100000000014</v>
      </c>
    </row>
    <row r="327" spans="1:4">
      <c r="A327" t="s">
        <v>174</v>
      </c>
      <c r="B327" t="s">
        <v>652</v>
      </c>
      <c r="C327" t="s">
        <v>26</v>
      </c>
      <c r="D327" s="7">
        <v>646.42999999999995</v>
      </c>
    </row>
    <row r="328" spans="1:4">
      <c r="A328" t="s">
        <v>174</v>
      </c>
      <c r="B328" t="s">
        <v>652</v>
      </c>
      <c r="C328" t="s">
        <v>24</v>
      </c>
      <c r="D328" s="7">
        <v>9973.6299999999956</v>
      </c>
    </row>
    <row r="329" spans="1:4">
      <c r="A329" t="s">
        <v>174</v>
      </c>
      <c r="B329" t="s">
        <v>652</v>
      </c>
      <c r="C329" t="s">
        <v>17</v>
      </c>
      <c r="D329" s="7">
        <v>26397.609999999997</v>
      </c>
    </row>
    <row r="330" spans="1:4">
      <c r="A330" t="s">
        <v>174</v>
      </c>
      <c r="B330" t="s">
        <v>653</v>
      </c>
      <c r="C330" t="s">
        <v>24</v>
      </c>
      <c r="D330" s="7">
        <v>15667</v>
      </c>
    </row>
    <row r="331" spans="1:4">
      <c r="A331" t="s">
        <v>654</v>
      </c>
      <c r="D331" s="7">
        <v>116233.12844744246</v>
      </c>
    </row>
    <row r="332" spans="1:4">
      <c r="A332" t="s">
        <v>176</v>
      </c>
      <c r="B332" t="s">
        <v>277</v>
      </c>
      <c r="C332" t="s">
        <v>17</v>
      </c>
      <c r="D332" s="7">
        <v>-2.7946035770582967E-3</v>
      </c>
    </row>
    <row r="333" spans="1:4">
      <c r="A333" t="s">
        <v>176</v>
      </c>
      <c r="B333" t="s">
        <v>655</v>
      </c>
      <c r="C333" t="s">
        <v>17</v>
      </c>
      <c r="D333" s="7">
        <v>21600</v>
      </c>
    </row>
    <row r="334" spans="1:4">
      <c r="A334" t="s">
        <v>176</v>
      </c>
      <c r="B334" t="s">
        <v>656</v>
      </c>
      <c r="C334" t="s">
        <v>12</v>
      </c>
      <c r="D334" s="7">
        <v>3696.8999999999996</v>
      </c>
    </row>
    <row r="335" spans="1:4">
      <c r="A335" t="s">
        <v>176</v>
      </c>
      <c r="B335" t="s">
        <v>656</v>
      </c>
      <c r="C335" t="s">
        <v>17</v>
      </c>
      <c r="D335" s="7">
        <v>26902.9</v>
      </c>
    </row>
    <row r="336" spans="1:4">
      <c r="A336" t="s">
        <v>176</v>
      </c>
      <c r="B336" t="s">
        <v>657</v>
      </c>
      <c r="C336" t="s">
        <v>12</v>
      </c>
      <c r="D336" s="7">
        <v>61470.3</v>
      </c>
    </row>
    <row r="337" spans="1:4">
      <c r="A337" t="s">
        <v>176</v>
      </c>
      <c r="B337" t="s">
        <v>657</v>
      </c>
      <c r="C337" t="s">
        <v>17</v>
      </c>
      <c r="D337" s="7">
        <v>27038.750000000004</v>
      </c>
    </row>
    <row r="338" spans="1:4">
      <c r="A338" t="s">
        <v>176</v>
      </c>
      <c r="B338" t="s">
        <v>658</v>
      </c>
      <c r="C338" t="s">
        <v>17</v>
      </c>
      <c r="D338" s="7">
        <v>9202.51</v>
      </c>
    </row>
    <row r="339" spans="1:4">
      <c r="A339" t="s">
        <v>176</v>
      </c>
      <c r="B339" t="s">
        <v>658</v>
      </c>
      <c r="C339" t="s">
        <v>9</v>
      </c>
      <c r="D339" s="7">
        <v>4877.49</v>
      </c>
    </row>
    <row r="340" spans="1:4">
      <c r="A340" t="s">
        <v>659</v>
      </c>
      <c r="D340" s="7">
        <v>154788.84720539642</v>
      </c>
    </row>
    <row r="341" spans="1:4">
      <c r="A341" t="s">
        <v>178</v>
      </c>
      <c r="B341" t="s">
        <v>660</v>
      </c>
      <c r="C341" t="s">
        <v>26</v>
      </c>
      <c r="D341" s="7">
        <v>33879.160000000003</v>
      </c>
    </row>
    <row r="342" spans="1:4">
      <c r="A342" t="s">
        <v>178</v>
      </c>
      <c r="B342" t="s">
        <v>660</v>
      </c>
      <c r="C342" t="s">
        <v>9</v>
      </c>
      <c r="D342" s="7">
        <v>-1097.3399999999999</v>
      </c>
    </row>
    <row r="343" spans="1:4">
      <c r="A343" t="s">
        <v>661</v>
      </c>
      <c r="D343" s="7">
        <v>32781.820000000007</v>
      </c>
    </row>
    <row r="344" spans="1:4">
      <c r="A344" t="s">
        <v>182</v>
      </c>
      <c r="B344" t="s">
        <v>277</v>
      </c>
      <c r="C344" t="s">
        <v>24</v>
      </c>
      <c r="D344" s="7">
        <v>-125243.65</v>
      </c>
    </row>
    <row r="345" spans="1:4">
      <c r="A345" t="s">
        <v>182</v>
      </c>
      <c r="B345" t="s">
        <v>277</v>
      </c>
      <c r="C345" t="s">
        <v>17</v>
      </c>
      <c r="D345" s="7">
        <v>0</v>
      </c>
    </row>
    <row r="346" spans="1:4">
      <c r="A346" t="s">
        <v>182</v>
      </c>
      <c r="B346" t="s">
        <v>277</v>
      </c>
      <c r="C346" t="s">
        <v>28</v>
      </c>
      <c r="D346" s="7">
        <v>0</v>
      </c>
    </row>
    <row r="347" spans="1:4">
      <c r="A347" t="s">
        <v>182</v>
      </c>
      <c r="B347" t="s">
        <v>662</v>
      </c>
      <c r="C347" t="s">
        <v>24</v>
      </c>
      <c r="D347" s="7">
        <v>125243.65</v>
      </c>
    </row>
    <row r="348" spans="1:4">
      <c r="A348" t="s">
        <v>182</v>
      </c>
      <c r="B348" t="s">
        <v>662</v>
      </c>
      <c r="C348" t="s">
        <v>17</v>
      </c>
      <c r="D348" s="7">
        <v>30558.41</v>
      </c>
    </row>
    <row r="349" spans="1:4">
      <c r="A349" t="s">
        <v>182</v>
      </c>
      <c r="B349" t="s">
        <v>662</v>
      </c>
      <c r="C349" t="s">
        <v>28</v>
      </c>
      <c r="D349" s="7">
        <v>14451.94</v>
      </c>
    </row>
    <row r="350" spans="1:4">
      <c r="A350" t="s">
        <v>663</v>
      </c>
      <c r="D350" s="7">
        <v>45010.35</v>
      </c>
    </row>
    <row r="351" spans="1:4">
      <c r="A351" t="s">
        <v>183</v>
      </c>
      <c r="B351" t="s">
        <v>277</v>
      </c>
      <c r="C351" t="s">
        <v>12</v>
      </c>
      <c r="D351" s="7">
        <v>-1.2420460343491868E-3</v>
      </c>
    </row>
    <row r="352" spans="1:4">
      <c r="A352" t="s">
        <v>183</v>
      </c>
      <c r="B352" t="s">
        <v>277</v>
      </c>
      <c r="C352" t="s">
        <v>17</v>
      </c>
      <c r="D352" s="7">
        <v>0</v>
      </c>
    </row>
    <row r="353" spans="1:4">
      <c r="A353" t="s">
        <v>183</v>
      </c>
      <c r="B353" t="s">
        <v>664</v>
      </c>
      <c r="C353" t="s">
        <v>12</v>
      </c>
      <c r="D353" s="7">
        <v>-2848.47</v>
      </c>
    </row>
    <row r="354" spans="1:4">
      <c r="A354" t="s">
        <v>183</v>
      </c>
      <c r="B354" t="s">
        <v>664</v>
      </c>
      <c r="C354" t="s">
        <v>17</v>
      </c>
      <c r="D354" s="7">
        <v>4111.37</v>
      </c>
    </row>
    <row r="355" spans="1:4">
      <c r="A355" t="s">
        <v>183</v>
      </c>
      <c r="B355" t="s">
        <v>665</v>
      </c>
      <c r="C355" t="s">
        <v>12</v>
      </c>
      <c r="D355" s="7">
        <v>8485.86</v>
      </c>
    </row>
    <row r="356" spans="1:4">
      <c r="A356" t="s">
        <v>183</v>
      </c>
      <c r="B356" t="s">
        <v>666</v>
      </c>
      <c r="C356" t="s">
        <v>12</v>
      </c>
      <c r="D356" s="7">
        <v>37374.58</v>
      </c>
    </row>
    <row r="357" spans="1:4">
      <c r="A357" t="s">
        <v>183</v>
      </c>
      <c r="B357" t="s">
        <v>666</v>
      </c>
      <c r="C357" t="s">
        <v>26</v>
      </c>
      <c r="D357" s="7">
        <v>33320.76</v>
      </c>
    </row>
    <row r="358" spans="1:4">
      <c r="A358" t="s">
        <v>183</v>
      </c>
      <c r="B358" t="s">
        <v>666</v>
      </c>
      <c r="C358" t="s">
        <v>17</v>
      </c>
      <c r="D358" s="7">
        <v>135499.50000000003</v>
      </c>
    </row>
    <row r="359" spans="1:4">
      <c r="A359" t="s">
        <v>183</v>
      </c>
      <c r="B359" t="s">
        <v>666</v>
      </c>
      <c r="C359" t="s">
        <v>9</v>
      </c>
      <c r="D359" s="7">
        <v>16643.759999999998</v>
      </c>
    </row>
    <row r="360" spans="1:4">
      <c r="A360" t="s">
        <v>183</v>
      </c>
      <c r="B360" t="s">
        <v>667</v>
      </c>
      <c r="C360" t="s">
        <v>12</v>
      </c>
      <c r="D360" s="7">
        <v>20121.259999999998</v>
      </c>
    </row>
    <row r="361" spans="1:4">
      <c r="A361" t="s">
        <v>183</v>
      </c>
      <c r="B361" t="s">
        <v>667</v>
      </c>
      <c r="C361" t="s">
        <v>17</v>
      </c>
      <c r="D361" s="7">
        <v>9971.01</v>
      </c>
    </row>
    <row r="362" spans="1:4">
      <c r="A362" t="s">
        <v>183</v>
      </c>
      <c r="B362" t="s">
        <v>668</v>
      </c>
      <c r="C362" t="s">
        <v>12</v>
      </c>
      <c r="D362" s="7">
        <v>12109.09</v>
      </c>
    </row>
    <row r="363" spans="1:4">
      <c r="A363" t="s">
        <v>183</v>
      </c>
      <c r="B363" t="s">
        <v>668</v>
      </c>
      <c r="C363" t="s">
        <v>17</v>
      </c>
      <c r="D363" s="7">
        <v>8718.0300000000007</v>
      </c>
    </row>
    <row r="364" spans="1:4">
      <c r="A364" t="s">
        <v>183</v>
      </c>
      <c r="B364" t="s">
        <v>669</v>
      </c>
      <c r="C364" t="s">
        <v>12</v>
      </c>
      <c r="D364" s="7">
        <v>18012.439999999999</v>
      </c>
    </row>
    <row r="365" spans="1:4">
      <c r="A365" t="s">
        <v>183</v>
      </c>
      <c r="B365" t="s">
        <v>669</v>
      </c>
      <c r="C365" t="s">
        <v>17</v>
      </c>
      <c r="D365" s="7">
        <v>1108.46</v>
      </c>
    </row>
    <row r="366" spans="1:4">
      <c r="A366" t="s">
        <v>183</v>
      </c>
      <c r="B366" t="s">
        <v>670</v>
      </c>
      <c r="C366" t="s">
        <v>12</v>
      </c>
      <c r="D366" s="7">
        <v>14078.85</v>
      </c>
    </row>
    <row r="367" spans="1:4">
      <c r="A367" t="s">
        <v>183</v>
      </c>
      <c r="B367" t="s">
        <v>670</v>
      </c>
      <c r="C367" t="s">
        <v>26</v>
      </c>
      <c r="D367" s="7">
        <v>474.15</v>
      </c>
    </row>
    <row r="368" spans="1:4">
      <c r="A368" t="s">
        <v>183</v>
      </c>
      <c r="B368" t="s">
        <v>671</v>
      </c>
      <c r="C368" t="s">
        <v>17</v>
      </c>
      <c r="D368" s="7">
        <v>38833.33</v>
      </c>
    </row>
    <row r="369" spans="1:4">
      <c r="A369" t="s">
        <v>183</v>
      </c>
      <c r="B369" t="s">
        <v>672</v>
      </c>
      <c r="C369" t="s">
        <v>17</v>
      </c>
      <c r="D369" s="7">
        <v>25400</v>
      </c>
    </row>
    <row r="370" spans="1:4">
      <c r="A370" t="s">
        <v>673</v>
      </c>
      <c r="D370" s="7">
        <v>381413.97875795409</v>
      </c>
    </row>
    <row r="371" spans="1:4">
      <c r="A371" t="s">
        <v>674</v>
      </c>
      <c r="B371" t="s">
        <v>675</v>
      </c>
      <c r="C371" t="s">
        <v>20</v>
      </c>
      <c r="D371" s="7">
        <v>652142.80000000016</v>
      </c>
    </row>
    <row r="372" spans="1:4">
      <c r="A372" t="s">
        <v>676</v>
      </c>
      <c r="D372" s="7">
        <v>652142.80000000016</v>
      </c>
    </row>
    <row r="373" spans="1:4">
      <c r="A373" t="s">
        <v>185</v>
      </c>
      <c r="B373" t="s">
        <v>277</v>
      </c>
      <c r="C373" t="s">
        <v>22</v>
      </c>
      <c r="D373" s="7">
        <v>-12091.07</v>
      </c>
    </row>
    <row r="374" spans="1:4">
      <c r="A374" t="s">
        <v>185</v>
      </c>
      <c r="B374" t="s">
        <v>277</v>
      </c>
      <c r="C374" t="s">
        <v>12</v>
      </c>
      <c r="D374" s="7">
        <v>0</v>
      </c>
    </row>
    <row r="375" spans="1:4">
      <c r="A375" t="s">
        <v>185</v>
      </c>
      <c r="B375" t="s">
        <v>277</v>
      </c>
      <c r="C375" t="s">
        <v>9</v>
      </c>
      <c r="D375" s="7">
        <v>-6801.3923288363148</v>
      </c>
    </row>
    <row r="376" spans="1:4">
      <c r="A376" t="s">
        <v>185</v>
      </c>
      <c r="B376" t="s">
        <v>677</v>
      </c>
      <c r="C376" t="s">
        <v>20</v>
      </c>
      <c r="D376" s="7">
        <v>60720</v>
      </c>
    </row>
    <row r="377" spans="1:4">
      <c r="A377" t="s">
        <v>185</v>
      </c>
      <c r="B377" t="s">
        <v>678</v>
      </c>
      <c r="C377" t="s">
        <v>9</v>
      </c>
      <c r="D377" s="7">
        <v>1445</v>
      </c>
    </row>
    <row r="378" spans="1:4">
      <c r="A378" t="s">
        <v>185</v>
      </c>
      <c r="B378" t="s">
        <v>679</v>
      </c>
      <c r="C378" t="s">
        <v>9</v>
      </c>
      <c r="D378" s="7">
        <v>27533</v>
      </c>
    </row>
    <row r="379" spans="1:4">
      <c r="A379" t="s">
        <v>185</v>
      </c>
      <c r="B379" t="s">
        <v>680</v>
      </c>
      <c r="C379" t="s">
        <v>9</v>
      </c>
      <c r="D379" s="7">
        <v>29093</v>
      </c>
    </row>
    <row r="380" spans="1:4">
      <c r="A380" t="s">
        <v>185</v>
      </c>
      <c r="B380" t="s">
        <v>681</v>
      </c>
      <c r="C380" t="s">
        <v>26</v>
      </c>
      <c r="D380" s="7">
        <v>4725.53</v>
      </c>
    </row>
    <row r="381" spans="1:4">
      <c r="A381" t="s">
        <v>185</v>
      </c>
      <c r="B381" t="s">
        <v>681</v>
      </c>
      <c r="C381" t="s">
        <v>24</v>
      </c>
      <c r="D381" s="7">
        <v>31067.05</v>
      </c>
    </row>
    <row r="382" spans="1:4">
      <c r="A382" t="s">
        <v>185</v>
      </c>
      <c r="B382" t="s">
        <v>681</v>
      </c>
      <c r="C382" t="s">
        <v>9</v>
      </c>
      <c r="D382" s="7">
        <v>249885.42</v>
      </c>
    </row>
    <row r="383" spans="1:4">
      <c r="A383" t="s">
        <v>682</v>
      </c>
      <c r="D383" s="7">
        <v>385576.53767116368</v>
      </c>
    </row>
    <row r="384" spans="1:4">
      <c r="A384" t="s">
        <v>190</v>
      </c>
      <c r="B384" t="s">
        <v>277</v>
      </c>
      <c r="C384" t="s">
        <v>12</v>
      </c>
      <c r="D384" s="7">
        <v>-1.4616622393077705E-3</v>
      </c>
    </row>
    <row r="385" spans="1:4">
      <c r="A385" t="s">
        <v>190</v>
      </c>
      <c r="B385" t="s">
        <v>277</v>
      </c>
      <c r="C385" t="s">
        <v>17</v>
      </c>
      <c r="D385" s="7">
        <v>-1.5442849398823455E-3</v>
      </c>
    </row>
    <row r="386" spans="1:4">
      <c r="A386" t="s">
        <v>190</v>
      </c>
      <c r="B386" t="s">
        <v>277</v>
      </c>
      <c r="C386" t="s">
        <v>9</v>
      </c>
      <c r="D386" s="7">
        <v>4.0720294164202642E-3</v>
      </c>
    </row>
    <row r="387" spans="1:4">
      <c r="A387" t="s">
        <v>190</v>
      </c>
      <c r="B387" t="s">
        <v>683</v>
      </c>
      <c r="C387" t="s">
        <v>12</v>
      </c>
      <c r="D387" s="7">
        <v>26928.28</v>
      </c>
    </row>
    <row r="388" spans="1:4">
      <c r="A388" t="s">
        <v>190</v>
      </c>
      <c r="B388" t="s">
        <v>683</v>
      </c>
      <c r="C388" t="s">
        <v>26</v>
      </c>
      <c r="D388" s="7">
        <v>6019.45</v>
      </c>
    </row>
    <row r="389" spans="1:4">
      <c r="A389" t="s">
        <v>190</v>
      </c>
      <c r="B389" t="s">
        <v>683</v>
      </c>
      <c r="C389" t="s">
        <v>24</v>
      </c>
      <c r="D389" s="7">
        <v>14114.54</v>
      </c>
    </row>
    <row r="390" spans="1:4">
      <c r="A390" t="s">
        <v>190</v>
      </c>
      <c r="B390" t="s">
        <v>683</v>
      </c>
      <c r="C390" t="s">
        <v>17</v>
      </c>
      <c r="D390" s="7">
        <v>16026.73</v>
      </c>
    </row>
    <row r="391" spans="1:4">
      <c r="A391" t="s">
        <v>190</v>
      </c>
      <c r="B391" t="s">
        <v>683</v>
      </c>
      <c r="C391" t="s">
        <v>9</v>
      </c>
      <c r="D391" s="7">
        <v>11911.01</v>
      </c>
    </row>
    <row r="392" spans="1:4">
      <c r="A392" t="s">
        <v>684</v>
      </c>
      <c r="D392" s="7">
        <v>75000.011066082225</v>
      </c>
    </row>
    <row r="393" spans="1:4">
      <c r="A393" t="s">
        <v>685</v>
      </c>
      <c r="D393" s="7">
        <v>9922499.8667394537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88124-8FBC-49E6-97C1-2AA784CB05A4}">
  <dimension ref="A1:T2"/>
  <sheetViews>
    <sheetView topLeftCell="C1" workbookViewId="0">
      <selection activeCell="N39" sqref="N39"/>
    </sheetView>
  </sheetViews>
  <sheetFormatPr defaultRowHeight="10.15"/>
  <cols>
    <col min="2" max="2" width="20.6640625" customWidth="1"/>
    <col min="3" max="3" width="22" customWidth="1"/>
    <col min="4" max="4" width="24.6640625" customWidth="1"/>
    <col min="6" max="6" width="32.33203125" customWidth="1"/>
    <col min="7" max="7" width="22.1640625" customWidth="1"/>
    <col min="8" max="8" width="17.6640625" customWidth="1"/>
    <col min="9" max="9" width="43.1640625" bestFit="1" customWidth="1"/>
    <col min="10" max="10" width="26.33203125" customWidth="1"/>
    <col min="11" max="11" width="31.5" customWidth="1"/>
    <col min="12" max="12" width="15.83203125" customWidth="1"/>
    <col min="13" max="13" width="9.33203125" customWidth="1"/>
    <col min="14" max="14" width="30.33203125" bestFit="1" customWidth="1"/>
    <col min="15" max="15" width="11.5" customWidth="1"/>
    <col min="16" max="16" width="23.6640625" customWidth="1"/>
    <col min="17" max="17" width="9.5" customWidth="1"/>
    <col min="18" max="18" width="19.33203125" customWidth="1"/>
    <col min="19" max="19" width="15.5" customWidth="1"/>
  </cols>
  <sheetData>
    <row r="1" spans="1:20">
      <c r="A1" t="s">
        <v>686</v>
      </c>
      <c r="B1" t="s">
        <v>451</v>
      </c>
      <c r="C1" t="s">
        <v>687</v>
      </c>
      <c r="D1" t="s">
        <v>449</v>
      </c>
      <c r="E1" t="s">
        <v>688</v>
      </c>
      <c r="F1" t="s">
        <v>689</v>
      </c>
      <c r="G1" t="s">
        <v>690</v>
      </c>
      <c r="H1" t="s">
        <v>691</v>
      </c>
      <c r="I1" t="s">
        <v>454</v>
      </c>
      <c r="J1" t="s">
        <v>692</v>
      </c>
      <c r="K1" t="s">
        <v>693</v>
      </c>
      <c r="L1" t="s">
        <v>694</v>
      </c>
      <c r="M1" t="s">
        <v>695</v>
      </c>
      <c r="N1" t="s">
        <v>696</v>
      </c>
      <c r="O1" t="s">
        <v>697</v>
      </c>
      <c r="P1" t="s">
        <v>455</v>
      </c>
      <c r="Q1" t="s">
        <v>453</v>
      </c>
      <c r="R1" t="s">
        <v>698</v>
      </c>
      <c r="S1" t="s">
        <v>699</v>
      </c>
      <c r="T1" t="s">
        <v>46</v>
      </c>
    </row>
    <row r="2" spans="1:20">
      <c r="A2" t="s">
        <v>700</v>
      </c>
      <c r="B2" t="s">
        <v>701</v>
      </c>
      <c r="C2" t="s">
        <v>9</v>
      </c>
      <c r="D2" t="s">
        <v>29</v>
      </c>
      <c r="E2" s="6">
        <v>45535</v>
      </c>
      <c r="F2" s="6">
        <v>45505</v>
      </c>
      <c r="G2" t="s">
        <v>702</v>
      </c>
      <c r="H2" t="s">
        <v>703</v>
      </c>
      <c r="I2" t="s">
        <v>592</v>
      </c>
      <c r="J2" t="s">
        <v>704</v>
      </c>
      <c r="K2" t="s">
        <v>705</v>
      </c>
      <c r="N2" t="s">
        <v>706</v>
      </c>
      <c r="O2">
        <v>-2383.5700000000002</v>
      </c>
      <c r="P2" t="s">
        <v>9</v>
      </c>
      <c r="Q2" t="s">
        <v>134</v>
      </c>
      <c r="R2" t="s">
        <v>707</v>
      </c>
      <c r="S2">
        <v>0</v>
      </c>
      <c r="T2" t="s">
        <v>704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5563B-E9B0-44DB-AA10-93FA8B9017DD}">
  <sheetPr>
    <tabColor theme="5" tint="0.39997558519241921"/>
  </sheetPr>
  <dimension ref="B2:N238"/>
  <sheetViews>
    <sheetView topLeftCell="A82" workbookViewId="0">
      <selection activeCell="E120" sqref="E120"/>
    </sheetView>
  </sheetViews>
  <sheetFormatPr defaultRowHeight="10.15"/>
  <cols>
    <col min="2" max="2" width="34.83203125" bestFit="1" customWidth="1"/>
    <col min="3" max="3" width="112.83203125" customWidth="1"/>
    <col min="4" max="4" width="11.6640625" style="25" bestFit="1" customWidth="1"/>
    <col min="5" max="5" width="11.33203125" bestFit="1" customWidth="1"/>
    <col min="6" max="6" width="12.33203125" bestFit="1" customWidth="1"/>
    <col min="9" max="9" width="40.1640625" bestFit="1" customWidth="1"/>
    <col min="10" max="10" width="74.5" bestFit="1" customWidth="1"/>
    <col min="11" max="11" width="11.6640625" style="25" bestFit="1" customWidth="1"/>
    <col min="12" max="12" width="11.33203125" bestFit="1" customWidth="1"/>
  </cols>
  <sheetData>
    <row r="2" spans="2:14">
      <c r="B2" s="3" t="s">
        <v>451</v>
      </c>
      <c r="C2" t="s">
        <v>452</v>
      </c>
      <c r="I2" s="3" t="s">
        <v>451</v>
      </c>
      <c r="J2" t="s">
        <v>452</v>
      </c>
    </row>
    <row r="3" spans="2:14">
      <c r="B3" s="3" t="s">
        <v>689</v>
      </c>
      <c r="C3" t="s">
        <v>450</v>
      </c>
      <c r="I3" s="3" t="s">
        <v>689</v>
      </c>
      <c r="J3" s="106">
        <v>45505</v>
      </c>
    </row>
    <row r="4" spans="2:14">
      <c r="B4" s="3" t="s">
        <v>455</v>
      </c>
      <c r="C4" t="s">
        <v>450</v>
      </c>
      <c r="I4" s="3" t="s">
        <v>455</v>
      </c>
      <c r="J4" t="s">
        <v>450</v>
      </c>
    </row>
    <row r="5" spans="2:14">
      <c r="B5" s="3" t="s">
        <v>698</v>
      </c>
      <c r="C5" t="s">
        <v>707</v>
      </c>
      <c r="I5" s="3" t="s">
        <v>698</v>
      </c>
      <c r="J5" t="s">
        <v>707</v>
      </c>
    </row>
    <row r="6" spans="2:14">
      <c r="C6" s="25"/>
      <c r="J6" s="25"/>
    </row>
    <row r="7" spans="2:14">
      <c r="B7" s="3" t="s">
        <v>453</v>
      </c>
      <c r="C7" s="3" t="s">
        <v>454</v>
      </c>
      <c r="D7" s="46" t="s">
        <v>46</v>
      </c>
      <c r="E7" t="s">
        <v>708</v>
      </c>
      <c r="I7" s="3" t="s">
        <v>453</v>
      </c>
      <c r="J7" s="3" t="s">
        <v>709</v>
      </c>
      <c r="K7" s="46" t="s">
        <v>46</v>
      </c>
      <c r="L7" t="s">
        <v>708</v>
      </c>
    </row>
    <row r="8" spans="2:14">
      <c r="B8" t="s">
        <v>47</v>
      </c>
      <c r="C8" t="s">
        <v>457</v>
      </c>
      <c r="D8" s="25" t="s">
        <v>710</v>
      </c>
      <c r="E8" s="5">
        <v>30126.25</v>
      </c>
      <c r="F8">
        <f>_xlfn.NUMBERVALUE(D8)</f>
        <v>560</v>
      </c>
      <c r="G8">
        <f>VLOOKUP(F8,'Results vs Forecast'!K:K,1,0)</f>
        <v>560</v>
      </c>
      <c r="I8" t="s">
        <v>47</v>
      </c>
      <c r="J8" t="s">
        <v>50</v>
      </c>
      <c r="K8" s="25" t="s">
        <v>711</v>
      </c>
      <c r="L8" s="5">
        <v>31427.989999999998</v>
      </c>
      <c r="M8">
        <f>_xlfn.NUMBERVALUE(K8)</f>
        <v>30049</v>
      </c>
      <c r="N8">
        <f>VLOOKUP(M8,'Results vs Forecast'!K:K,1,0)</f>
        <v>30049</v>
      </c>
    </row>
    <row r="9" spans="2:14">
      <c r="B9" t="s">
        <v>47</v>
      </c>
      <c r="C9" t="s">
        <v>458</v>
      </c>
      <c r="D9" s="25" t="s">
        <v>711</v>
      </c>
      <c r="E9" s="5">
        <v>31427.989999999998</v>
      </c>
      <c r="F9">
        <f t="shared" ref="F9:F72" si="0">_xlfn.NUMBERVALUE(D9)</f>
        <v>30049</v>
      </c>
      <c r="G9">
        <f>VLOOKUP(F9,'Results vs Forecast'!K:K,1,0)</f>
        <v>30049</v>
      </c>
      <c r="I9" t="s">
        <v>47</v>
      </c>
      <c r="J9" t="s">
        <v>55</v>
      </c>
      <c r="K9" s="25" t="s">
        <v>712</v>
      </c>
      <c r="L9" s="5">
        <v>16666.669999999998</v>
      </c>
      <c r="M9">
        <f t="shared" ref="M9:M72" si="1">_xlfn.NUMBERVALUE(K9)</f>
        <v>32654</v>
      </c>
      <c r="N9">
        <f>VLOOKUP(M9,'Results vs Forecast'!K:K,1,0)</f>
        <v>32654</v>
      </c>
    </row>
    <row r="10" spans="2:14">
      <c r="B10" t="s">
        <v>47</v>
      </c>
      <c r="C10" t="s">
        <v>459</v>
      </c>
      <c r="D10" s="25" t="s">
        <v>712</v>
      </c>
      <c r="E10" s="5">
        <v>16666.669999999998</v>
      </c>
      <c r="F10">
        <f t="shared" si="0"/>
        <v>32654</v>
      </c>
      <c r="G10">
        <f>VLOOKUP(F10,'Results vs Forecast'!K:K,1,0)</f>
        <v>32654</v>
      </c>
      <c r="I10" t="s">
        <v>47</v>
      </c>
      <c r="J10" t="s">
        <v>59</v>
      </c>
      <c r="K10" s="25" t="s">
        <v>713</v>
      </c>
      <c r="L10" s="5">
        <v>50000</v>
      </c>
      <c r="M10">
        <f t="shared" si="1"/>
        <v>22986</v>
      </c>
      <c r="N10">
        <f>VLOOKUP(M10,'Results vs Forecast'!K:K,1,0)</f>
        <v>22986</v>
      </c>
    </row>
    <row r="11" spans="2:14">
      <c r="B11" t="s">
        <v>47</v>
      </c>
      <c r="C11" t="s">
        <v>460</v>
      </c>
      <c r="D11" s="25" t="s">
        <v>714</v>
      </c>
      <c r="E11" s="5">
        <v>52000</v>
      </c>
      <c r="F11">
        <f t="shared" si="0"/>
        <v>22404</v>
      </c>
      <c r="G11">
        <f>VLOOKUP(F11,'Results vs Forecast'!K:K,1,0)</f>
        <v>22404</v>
      </c>
      <c r="I11" t="s">
        <v>47</v>
      </c>
      <c r="J11" t="s">
        <v>61</v>
      </c>
      <c r="K11" s="25" t="s">
        <v>714</v>
      </c>
      <c r="L11" s="5">
        <v>52000</v>
      </c>
      <c r="M11">
        <f t="shared" si="1"/>
        <v>22404</v>
      </c>
      <c r="N11">
        <f>VLOOKUP(M11,'Results vs Forecast'!K:K,1,0)</f>
        <v>22404</v>
      </c>
    </row>
    <row r="12" spans="2:14">
      <c r="B12" t="s">
        <v>47</v>
      </c>
      <c r="C12" t="s">
        <v>461</v>
      </c>
      <c r="D12" s="25" t="s">
        <v>715</v>
      </c>
      <c r="E12" s="5">
        <v>72727.28</v>
      </c>
      <c r="F12">
        <f t="shared" si="0"/>
        <v>22405</v>
      </c>
      <c r="G12">
        <f>VLOOKUP(F12,'Results vs Forecast'!K:K,1,0)</f>
        <v>22405</v>
      </c>
      <c r="I12" t="s">
        <v>47</v>
      </c>
      <c r="J12" t="s">
        <v>63</v>
      </c>
      <c r="K12" s="25" t="s">
        <v>716</v>
      </c>
      <c r="L12" s="5">
        <v>21500</v>
      </c>
      <c r="M12">
        <f t="shared" si="1"/>
        <v>23410</v>
      </c>
      <c r="N12">
        <f>VLOOKUP(M12,'Results vs Forecast'!K:K,1,0)</f>
        <v>23410</v>
      </c>
    </row>
    <row r="13" spans="2:14">
      <c r="B13" t="s">
        <v>47</v>
      </c>
      <c r="C13" t="s">
        <v>462</v>
      </c>
      <c r="D13" s="25" t="s">
        <v>713</v>
      </c>
      <c r="E13" s="5">
        <v>50000</v>
      </c>
      <c r="F13">
        <f t="shared" si="0"/>
        <v>22986</v>
      </c>
      <c r="G13">
        <f>VLOOKUP(F13,'Results vs Forecast'!K:K,1,0)</f>
        <v>22986</v>
      </c>
      <c r="I13" t="s">
        <v>47</v>
      </c>
      <c r="J13" t="s">
        <v>65</v>
      </c>
      <c r="K13" s="25" t="s">
        <v>715</v>
      </c>
      <c r="L13" s="5">
        <v>72727.28</v>
      </c>
      <c r="M13">
        <f t="shared" si="1"/>
        <v>22405</v>
      </c>
      <c r="N13">
        <f>VLOOKUP(M13,'Results vs Forecast'!K:K,1,0)</f>
        <v>22405</v>
      </c>
    </row>
    <row r="14" spans="2:14">
      <c r="B14" t="s">
        <v>47</v>
      </c>
      <c r="C14" t="s">
        <v>463</v>
      </c>
      <c r="D14" s="25" t="s">
        <v>716</v>
      </c>
      <c r="E14" s="5">
        <v>21500</v>
      </c>
      <c r="F14">
        <f t="shared" si="0"/>
        <v>23410</v>
      </c>
      <c r="G14">
        <f>VLOOKUP(F14,'Results vs Forecast'!K:K,1,0)</f>
        <v>23410</v>
      </c>
      <c r="I14" t="s">
        <v>47</v>
      </c>
      <c r="J14" t="s">
        <v>717</v>
      </c>
      <c r="K14" s="25" t="s">
        <v>710</v>
      </c>
      <c r="L14" s="5">
        <v>30126.25</v>
      </c>
      <c r="M14">
        <f t="shared" si="1"/>
        <v>560</v>
      </c>
      <c r="N14">
        <f>VLOOKUP(M14,'Results vs Forecast'!K:K,1,0)</f>
        <v>560</v>
      </c>
    </row>
    <row r="15" spans="2:14">
      <c r="B15" t="s">
        <v>51</v>
      </c>
      <c r="C15" t="s">
        <v>277</v>
      </c>
      <c r="D15" s="25" t="s">
        <v>718</v>
      </c>
      <c r="E15" s="5">
        <v>-10249.1</v>
      </c>
      <c r="F15">
        <f t="shared" si="0"/>
        <v>17217</v>
      </c>
      <c r="G15">
        <f>VLOOKUP(F15,'Results vs Forecast'!K:K,1,0)</f>
        <v>17217</v>
      </c>
      <c r="I15" t="s">
        <v>51</v>
      </c>
      <c r="J15" t="s">
        <v>719</v>
      </c>
      <c r="K15" s="25" t="s">
        <v>718</v>
      </c>
      <c r="L15" s="5">
        <v>-20491.38</v>
      </c>
      <c r="M15">
        <f t="shared" si="1"/>
        <v>17217</v>
      </c>
      <c r="N15">
        <f>VLOOKUP(M15,'Results vs Forecast'!K:K,1,0)</f>
        <v>17217</v>
      </c>
    </row>
    <row r="16" spans="2:14">
      <c r="B16" t="s">
        <v>51</v>
      </c>
      <c r="C16" t="s">
        <v>469</v>
      </c>
      <c r="D16" s="25" t="s">
        <v>720</v>
      </c>
      <c r="E16" s="5">
        <v>1314696.9000000001</v>
      </c>
      <c r="F16">
        <f t="shared" si="0"/>
        <v>565</v>
      </c>
      <c r="G16">
        <f>VLOOKUP(F16,'Results vs Forecast'!K:K,1,0)</f>
        <v>565</v>
      </c>
      <c r="I16" t="s">
        <v>51</v>
      </c>
      <c r="J16" t="s">
        <v>717</v>
      </c>
      <c r="K16" s="25" t="s">
        <v>720</v>
      </c>
      <c r="L16" s="5">
        <v>1314696.9000000001</v>
      </c>
      <c r="M16">
        <f t="shared" si="1"/>
        <v>565</v>
      </c>
      <c r="N16">
        <f>VLOOKUP(M16,'Results vs Forecast'!K:K,1,0)</f>
        <v>565</v>
      </c>
    </row>
    <row r="17" spans="2:14">
      <c r="B17" t="s">
        <v>54</v>
      </c>
      <c r="C17" t="s">
        <v>277</v>
      </c>
      <c r="D17" s="25" t="s">
        <v>721</v>
      </c>
      <c r="E17" s="5">
        <v>-6927.19</v>
      </c>
      <c r="F17">
        <f t="shared" si="0"/>
        <v>23411</v>
      </c>
      <c r="G17">
        <f>VLOOKUP(F17,'Results vs Forecast'!K:K,1,0)</f>
        <v>23411</v>
      </c>
      <c r="I17" t="s">
        <v>54</v>
      </c>
      <c r="J17" t="s">
        <v>70</v>
      </c>
      <c r="K17" s="25" t="s">
        <v>721</v>
      </c>
      <c r="L17" s="5">
        <v>23434.73</v>
      </c>
      <c r="M17">
        <f t="shared" si="1"/>
        <v>23411</v>
      </c>
      <c r="N17">
        <f>VLOOKUP(M17,'Results vs Forecast'!K:K,1,0)</f>
        <v>23411</v>
      </c>
    </row>
    <row r="18" spans="2:14">
      <c r="B18" t="s">
        <v>54</v>
      </c>
      <c r="C18" t="s">
        <v>471</v>
      </c>
      <c r="D18" s="25" t="s">
        <v>721</v>
      </c>
      <c r="E18" s="5">
        <v>44324.5</v>
      </c>
      <c r="F18">
        <f t="shared" si="0"/>
        <v>23411</v>
      </c>
      <c r="G18">
        <f>VLOOKUP(F18,'Results vs Forecast'!K:K,1,0)</f>
        <v>23411</v>
      </c>
      <c r="I18" t="s">
        <v>56</v>
      </c>
      <c r="J18" t="s">
        <v>722</v>
      </c>
      <c r="K18" s="25" t="s">
        <v>723</v>
      </c>
      <c r="L18" s="5">
        <v>2000</v>
      </c>
      <c r="M18">
        <f t="shared" si="1"/>
        <v>29209</v>
      </c>
      <c r="N18">
        <f>VLOOKUP(M18,'Results vs Forecast'!K:K,1,0)</f>
        <v>29209</v>
      </c>
    </row>
    <row r="19" spans="2:14">
      <c r="B19" t="s">
        <v>56</v>
      </c>
      <c r="C19" t="s">
        <v>473</v>
      </c>
      <c r="D19" s="25" t="s">
        <v>723</v>
      </c>
      <c r="E19" s="5">
        <v>2000</v>
      </c>
      <c r="F19">
        <f t="shared" si="0"/>
        <v>29209</v>
      </c>
      <c r="G19">
        <f>VLOOKUP(F19,'Results vs Forecast'!K:K,1,0)</f>
        <v>29209</v>
      </c>
      <c r="I19" t="s">
        <v>58</v>
      </c>
      <c r="J19" t="s">
        <v>717</v>
      </c>
      <c r="K19" s="25" t="s">
        <v>724</v>
      </c>
      <c r="L19" s="5">
        <v>46713.26</v>
      </c>
      <c r="M19">
        <f t="shared" si="1"/>
        <v>3307</v>
      </c>
      <c r="N19">
        <f>VLOOKUP(M19,'Results vs Forecast'!K:K,1,0)</f>
        <v>3307</v>
      </c>
    </row>
    <row r="20" spans="2:14">
      <c r="B20" t="s">
        <v>58</v>
      </c>
      <c r="C20" t="s">
        <v>475</v>
      </c>
      <c r="D20" s="25" t="s">
        <v>724</v>
      </c>
      <c r="E20" s="5">
        <v>46713.26</v>
      </c>
      <c r="F20">
        <f t="shared" si="0"/>
        <v>3307</v>
      </c>
      <c r="G20">
        <f>VLOOKUP(F20,'Results vs Forecast'!K:K,1,0)</f>
        <v>3307</v>
      </c>
      <c r="I20" t="s">
        <v>60</v>
      </c>
      <c r="J20" t="s">
        <v>717</v>
      </c>
      <c r="K20" s="25" t="s">
        <v>725</v>
      </c>
      <c r="L20" s="5">
        <v>21983.68</v>
      </c>
      <c r="M20">
        <f t="shared" si="1"/>
        <v>26538</v>
      </c>
      <c r="N20">
        <f>VLOOKUP(M20,'Results vs Forecast'!K:K,1,0)</f>
        <v>26538</v>
      </c>
    </row>
    <row r="21" spans="2:14">
      <c r="B21" t="s">
        <v>726</v>
      </c>
      <c r="C21" t="s">
        <v>727</v>
      </c>
      <c r="D21" t="s">
        <v>728</v>
      </c>
      <c r="E21" s="5">
        <v>61.28</v>
      </c>
      <c r="F21">
        <f t="shared" si="0"/>
        <v>568</v>
      </c>
      <c r="G21">
        <f>VLOOKUP(F21,'Results vs Forecast'!K:K,1,0)</f>
        <v>568</v>
      </c>
      <c r="I21" t="s">
        <v>60</v>
      </c>
      <c r="J21" t="s">
        <v>717</v>
      </c>
      <c r="K21" s="25" t="s">
        <v>729</v>
      </c>
      <c r="L21" s="5">
        <v>12474</v>
      </c>
      <c r="M21">
        <f t="shared" si="1"/>
        <v>4160</v>
      </c>
      <c r="N21">
        <f>VLOOKUP(M21,'Results vs Forecast'!K:K,1,0)</f>
        <v>4160</v>
      </c>
    </row>
    <row r="22" spans="2:14">
      <c r="B22" t="s">
        <v>726</v>
      </c>
      <c r="C22" t="s">
        <v>477</v>
      </c>
      <c r="D22" s="25" t="s">
        <v>729</v>
      </c>
      <c r="E22" s="5">
        <v>12474</v>
      </c>
      <c r="F22">
        <f t="shared" si="0"/>
        <v>4160</v>
      </c>
      <c r="G22">
        <f>VLOOKUP(F22,'Results vs Forecast'!K:K,1,0)</f>
        <v>4160</v>
      </c>
      <c r="I22" t="s">
        <v>66</v>
      </c>
      <c r="J22" t="s">
        <v>730</v>
      </c>
      <c r="K22" s="25" t="s">
        <v>731</v>
      </c>
      <c r="L22" s="5">
        <v>-49280.62</v>
      </c>
      <c r="M22">
        <f t="shared" si="1"/>
        <v>25757</v>
      </c>
      <c r="N22" t="e">
        <f>VLOOKUP(M22,'Results vs Forecast'!K:K,1,0)</f>
        <v>#N/A</v>
      </c>
    </row>
    <row r="23" spans="2:14">
      <c r="B23" t="s">
        <v>726</v>
      </c>
      <c r="C23" t="s">
        <v>448</v>
      </c>
      <c r="D23" s="25" t="s">
        <v>725</v>
      </c>
      <c r="E23" s="5">
        <v>21983.68</v>
      </c>
      <c r="F23">
        <f t="shared" si="0"/>
        <v>26538</v>
      </c>
      <c r="G23">
        <f>VLOOKUP(F23,'Results vs Forecast'!K:K,1,0)</f>
        <v>26538</v>
      </c>
      <c r="I23" t="s">
        <v>66</v>
      </c>
      <c r="J23" t="s">
        <v>732</v>
      </c>
      <c r="K23" s="25" t="s">
        <v>733</v>
      </c>
      <c r="L23" s="5">
        <v>0</v>
      </c>
      <c r="M23">
        <f t="shared" si="1"/>
        <v>26564</v>
      </c>
      <c r="N23" t="e">
        <f>VLOOKUP(M23,'Results vs Forecast'!K:K,1,0)</f>
        <v>#N/A</v>
      </c>
    </row>
    <row r="24" spans="2:14">
      <c r="B24" t="s">
        <v>62</v>
      </c>
      <c r="C24" t="s">
        <v>734</v>
      </c>
      <c r="D24" t="s">
        <v>735</v>
      </c>
      <c r="E24" s="5">
        <v>848</v>
      </c>
      <c r="F24">
        <f t="shared" si="0"/>
        <v>3306</v>
      </c>
      <c r="G24">
        <f>VLOOKUP(F24,'Results vs Forecast'!K:K,1,0)</f>
        <v>3306</v>
      </c>
      <c r="I24" t="s">
        <v>66</v>
      </c>
      <c r="J24" t="s">
        <v>736</v>
      </c>
      <c r="K24" s="25">
        <v>20165</v>
      </c>
      <c r="L24" s="5">
        <v>0</v>
      </c>
      <c r="M24">
        <f t="shared" si="1"/>
        <v>20165</v>
      </c>
      <c r="N24">
        <f>VLOOKUP(M24,'Results vs Forecast'!K:K,1,0)</f>
        <v>20165</v>
      </c>
    </row>
    <row r="25" spans="2:14">
      <c r="B25" t="s">
        <v>64</v>
      </c>
      <c r="C25" t="s">
        <v>737</v>
      </c>
      <c r="D25" t="s">
        <v>738</v>
      </c>
      <c r="E25" s="5">
        <v>-1939.38</v>
      </c>
      <c r="F25">
        <f t="shared" si="0"/>
        <v>2796</v>
      </c>
      <c r="G25">
        <f>VLOOKUP(F25,'Results vs Forecast'!K:K,1,0)</f>
        <v>2796</v>
      </c>
      <c r="I25" t="s">
        <v>66</v>
      </c>
      <c r="J25" t="s">
        <v>739</v>
      </c>
      <c r="K25" s="25" t="s">
        <v>740</v>
      </c>
      <c r="L25" s="5">
        <v>-16580.400000000001</v>
      </c>
      <c r="M25">
        <f t="shared" si="1"/>
        <v>28150</v>
      </c>
      <c r="N25" t="e">
        <f>VLOOKUP(M25,'Results vs Forecast'!K:K,1,0)</f>
        <v>#N/A</v>
      </c>
    </row>
    <row r="26" spans="2:14">
      <c r="B26" t="s">
        <v>66</v>
      </c>
      <c r="C26" t="s">
        <v>277</v>
      </c>
      <c r="D26" s="25">
        <v>20165</v>
      </c>
      <c r="E26" s="5">
        <v>7487.6500000000005</v>
      </c>
      <c r="F26">
        <f t="shared" si="0"/>
        <v>20165</v>
      </c>
      <c r="G26">
        <f>VLOOKUP(F26,'Results vs Forecast'!K:K,1,0)</f>
        <v>20165</v>
      </c>
      <c r="I26" t="s">
        <v>68</v>
      </c>
      <c r="J26" t="s">
        <v>115</v>
      </c>
      <c r="K26" s="25" t="s">
        <v>741</v>
      </c>
      <c r="L26" s="5">
        <v>-87908</v>
      </c>
      <c r="M26">
        <f t="shared" si="1"/>
        <v>29104</v>
      </c>
      <c r="N26">
        <f>VLOOKUP(M26,'Results vs Forecast'!K:K,1,0)</f>
        <v>29104</v>
      </c>
    </row>
    <row r="27" spans="2:14">
      <c r="B27" t="s">
        <v>68</v>
      </c>
      <c r="C27" t="s">
        <v>487</v>
      </c>
      <c r="D27" s="25" t="s">
        <v>741</v>
      </c>
      <c r="E27" s="5">
        <v>22896</v>
      </c>
      <c r="F27">
        <f t="shared" si="0"/>
        <v>29104</v>
      </c>
      <c r="G27">
        <f>VLOOKUP(F27,'Results vs Forecast'!K:K,1,0)</f>
        <v>29104</v>
      </c>
      <c r="I27" t="s">
        <v>69</v>
      </c>
      <c r="J27" t="s">
        <v>117</v>
      </c>
      <c r="K27" s="25" t="s">
        <v>742</v>
      </c>
      <c r="L27" s="5">
        <v>26080</v>
      </c>
      <c r="M27">
        <f t="shared" si="1"/>
        <v>19490</v>
      </c>
      <c r="N27">
        <f>VLOOKUP(M27,'Results vs Forecast'!K:K,1,0)</f>
        <v>19490</v>
      </c>
    </row>
    <row r="28" spans="2:14">
      <c r="B28" t="s">
        <v>69</v>
      </c>
      <c r="C28" t="s">
        <v>489</v>
      </c>
      <c r="D28" s="25" t="s">
        <v>742</v>
      </c>
      <c r="E28" s="5">
        <v>26080</v>
      </c>
      <c r="F28">
        <f t="shared" si="0"/>
        <v>19490</v>
      </c>
      <c r="G28">
        <f>VLOOKUP(F28,'Results vs Forecast'!K:K,1,0)</f>
        <v>19490</v>
      </c>
      <c r="I28" t="s">
        <v>71</v>
      </c>
      <c r="J28" t="s">
        <v>717</v>
      </c>
      <c r="K28" s="25" t="s">
        <v>743</v>
      </c>
      <c r="L28" s="5">
        <v>987823.85000000009</v>
      </c>
      <c r="M28">
        <f t="shared" si="1"/>
        <v>566</v>
      </c>
      <c r="N28">
        <f>VLOOKUP(M28,'Results vs Forecast'!K:K,1,0)</f>
        <v>566</v>
      </c>
    </row>
    <row r="29" spans="2:14">
      <c r="B29" t="s">
        <v>71</v>
      </c>
      <c r="C29" t="s">
        <v>491</v>
      </c>
      <c r="D29" s="25" t="s">
        <v>743</v>
      </c>
      <c r="E29" s="5">
        <v>987823.85000000009</v>
      </c>
      <c r="F29">
        <f t="shared" si="0"/>
        <v>566</v>
      </c>
      <c r="G29">
        <f>VLOOKUP(F29,'Results vs Forecast'!K:K,1,0)</f>
        <v>566</v>
      </c>
      <c r="I29" t="s">
        <v>73</v>
      </c>
      <c r="J29" t="s">
        <v>126</v>
      </c>
      <c r="K29" s="25" t="s">
        <v>744</v>
      </c>
      <c r="L29" s="5">
        <v>147147.78973201232</v>
      </c>
      <c r="M29">
        <f t="shared" si="1"/>
        <v>23415</v>
      </c>
      <c r="N29">
        <f>VLOOKUP(M29,'Results vs Forecast'!K:K,1,0)</f>
        <v>23415</v>
      </c>
    </row>
    <row r="30" spans="2:14">
      <c r="B30" t="s">
        <v>74</v>
      </c>
      <c r="C30" t="s">
        <v>497</v>
      </c>
      <c r="D30" t="s">
        <v>745</v>
      </c>
      <c r="E30" s="5">
        <v>57946.069999999992</v>
      </c>
      <c r="F30">
        <f t="shared" si="0"/>
        <v>30356</v>
      </c>
      <c r="G30">
        <f>VLOOKUP(F30,'Results vs Forecast'!K:K,1,0)</f>
        <v>30356</v>
      </c>
      <c r="I30" t="s">
        <v>495</v>
      </c>
      <c r="J30" t="s">
        <v>141</v>
      </c>
      <c r="K30" s="25" t="s">
        <v>745</v>
      </c>
      <c r="L30" s="5">
        <v>57946.069999999992</v>
      </c>
      <c r="M30">
        <f t="shared" si="1"/>
        <v>30356</v>
      </c>
      <c r="N30">
        <f>VLOOKUP(M30,'Results vs Forecast'!K:K,1,0)</f>
        <v>30356</v>
      </c>
    </row>
    <row r="31" spans="2:14">
      <c r="B31" t="s">
        <v>74</v>
      </c>
      <c r="C31" t="s">
        <v>746</v>
      </c>
      <c r="D31" t="s">
        <v>747</v>
      </c>
      <c r="E31" s="5">
        <v>1989.18</v>
      </c>
      <c r="F31">
        <f t="shared" si="0"/>
        <v>38480</v>
      </c>
      <c r="G31">
        <f>VLOOKUP(F31,'Results vs Forecast'!K:K,1,0)</f>
        <v>38480</v>
      </c>
      <c r="I31" t="s">
        <v>495</v>
      </c>
      <c r="J31" t="s">
        <v>717</v>
      </c>
      <c r="K31" t="s">
        <v>747</v>
      </c>
      <c r="L31" s="5">
        <v>1989.18</v>
      </c>
      <c r="M31">
        <f t="shared" si="1"/>
        <v>38480</v>
      </c>
      <c r="N31">
        <f>VLOOKUP(M31,'Results vs Forecast'!K:K,1,0)</f>
        <v>38480</v>
      </c>
    </row>
    <row r="32" spans="2:14">
      <c r="B32" t="s">
        <v>74</v>
      </c>
      <c r="C32" t="s">
        <v>603</v>
      </c>
      <c r="D32" t="s">
        <v>748</v>
      </c>
      <c r="E32" s="5">
        <v>56550</v>
      </c>
      <c r="F32">
        <f t="shared" si="0"/>
        <v>31319</v>
      </c>
      <c r="G32">
        <f>VLOOKUP(F32,'Results vs Forecast'!K:K,1,0)</f>
        <v>31319</v>
      </c>
      <c r="I32" t="s">
        <v>76</v>
      </c>
      <c r="J32" t="s">
        <v>749</v>
      </c>
      <c r="K32" s="25" t="s">
        <v>750</v>
      </c>
      <c r="L32" s="5">
        <v>18870</v>
      </c>
      <c r="M32">
        <f t="shared" si="1"/>
        <v>24604</v>
      </c>
      <c r="N32">
        <f>VLOOKUP(M32,'Results vs Forecast'!K:K,1,0)</f>
        <v>24604</v>
      </c>
    </row>
    <row r="33" spans="2:14">
      <c r="B33" t="s">
        <v>74</v>
      </c>
      <c r="C33" t="s">
        <v>751</v>
      </c>
      <c r="D33" t="s">
        <v>752</v>
      </c>
      <c r="E33" s="5">
        <v>50333</v>
      </c>
      <c r="F33">
        <f t="shared" si="0"/>
        <v>34650</v>
      </c>
      <c r="G33">
        <f>VLOOKUP(F33,'Results vs Forecast'!K:K,1,0)</f>
        <v>34650</v>
      </c>
      <c r="I33" t="s">
        <v>76</v>
      </c>
      <c r="J33" t="s">
        <v>753</v>
      </c>
      <c r="K33" s="25" t="s">
        <v>754</v>
      </c>
      <c r="L33" s="5">
        <v>22040</v>
      </c>
      <c r="M33">
        <f t="shared" si="1"/>
        <v>33385</v>
      </c>
      <c r="N33">
        <f>VLOOKUP(M33,'Results vs Forecast'!K:K,1,0)</f>
        <v>33385</v>
      </c>
    </row>
    <row r="34" spans="2:14">
      <c r="B34" t="s">
        <v>73</v>
      </c>
      <c r="C34" t="s">
        <v>277</v>
      </c>
      <c r="D34" s="25" t="s">
        <v>744</v>
      </c>
      <c r="E34" s="5">
        <v>-2.6798768521985039E-4</v>
      </c>
      <c r="F34">
        <f t="shared" si="0"/>
        <v>23415</v>
      </c>
      <c r="G34">
        <f>VLOOKUP(F34,'Results vs Forecast'!K:K,1,0)</f>
        <v>23415</v>
      </c>
      <c r="I34" t="s">
        <v>76</v>
      </c>
      <c r="J34" t="s">
        <v>755</v>
      </c>
      <c r="K34" s="25" t="s">
        <v>756</v>
      </c>
      <c r="L34" s="5">
        <v>30644</v>
      </c>
      <c r="M34">
        <f t="shared" si="1"/>
        <v>30776</v>
      </c>
      <c r="N34">
        <f>VLOOKUP(M34,'Results vs Forecast'!K:K,1,0)</f>
        <v>30776</v>
      </c>
    </row>
    <row r="35" spans="2:14">
      <c r="B35" t="s">
        <v>73</v>
      </c>
      <c r="C35" t="s">
        <v>493</v>
      </c>
      <c r="D35" s="25" t="s">
        <v>744</v>
      </c>
      <c r="E35" s="5">
        <v>164806.01</v>
      </c>
      <c r="F35">
        <f t="shared" si="0"/>
        <v>23415</v>
      </c>
      <c r="G35">
        <f>VLOOKUP(F35,'Results vs Forecast'!K:K,1,0)</f>
        <v>23415</v>
      </c>
      <c r="I35" t="s">
        <v>76</v>
      </c>
      <c r="J35" t="s">
        <v>757</v>
      </c>
      <c r="K35" s="25" t="s">
        <v>758</v>
      </c>
      <c r="L35" s="5">
        <v>1227.0778679915056</v>
      </c>
      <c r="M35">
        <f t="shared" si="1"/>
        <v>29632</v>
      </c>
      <c r="N35">
        <f>VLOOKUP(M35,'Results vs Forecast'!K:K,1,0)</f>
        <v>29632</v>
      </c>
    </row>
    <row r="36" spans="2:14">
      <c r="B36" t="s">
        <v>76</v>
      </c>
      <c r="C36" t="s">
        <v>277</v>
      </c>
      <c r="D36" s="25" t="s">
        <v>759</v>
      </c>
      <c r="E36" s="5">
        <v>-4.3563240087678423E-3</v>
      </c>
      <c r="F36">
        <f t="shared" si="0"/>
        <v>22863</v>
      </c>
      <c r="G36">
        <f>VLOOKUP(F36,'Results vs Forecast'!K:K,1,0)</f>
        <v>22863</v>
      </c>
      <c r="I36" t="s">
        <v>76</v>
      </c>
      <c r="J36" t="s">
        <v>760</v>
      </c>
      <c r="K36" s="25" t="s">
        <v>761</v>
      </c>
      <c r="L36" s="5">
        <v>1227.0778679915056</v>
      </c>
      <c r="M36">
        <f t="shared" si="1"/>
        <v>29631</v>
      </c>
      <c r="N36">
        <f>VLOOKUP(M36,'Results vs Forecast'!K:K,1,0)</f>
        <v>29631</v>
      </c>
    </row>
    <row r="37" spans="2:14">
      <c r="B37" t="s">
        <v>76</v>
      </c>
      <c r="C37" t="s">
        <v>277</v>
      </c>
      <c r="D37" s="25" t="s">
        <v>762</v>
      </c>
      <c r="E37" s="5">
        <v>-1.1863020634336863E-2</v>
      </c>
      <c r="F37">
        <f t="shared" si="0"/>
        <v>25980</v>
      </c>
      <c r="G37">
        <f>VLOOKUP(F37,'Results vs Forecast'!K:K,1,0)</f>
        <v>25980</v>
      </c>
      <c r="I37" t="s">
        <v>76</v>
      </c>
      <c r="J37" t="s">
        <v>763</v>
      </c>
      <c r="K37" s="25" t="s">
        <v>762</v>
      </c>
      <c r="L37" s="5">
        <v>123387.07813697937</v>
      </c>
      <c r="M37">
        <f t="shared" si="1"/>
        <v>25980</v>
      </c>
      <c r="N37">
        <f>VLOOKUP(M37,'Results vs Forecast'!K:K,1,0)</f>
        <v>25980</v>
      </c>
    </row>
    <row r="38" spans="2:14">
      <c r="B38" t="s">
        <v>76</v>
      </c>
      <c r="C38" t="s">
        <v>277</v>
      </c>
      <c r="D38" s="25" t="s">
        <v>764</v>
      </c>
      <c r="E38" s="5">
        <v>-8.3706174154940527E-3</v>
      </c>
      <c r="F38">
        <f t="shared" si="0"/>
        <v>28794</v>
      </c>
      <c r="G38">
        <f>VLOOKUP(F38,'Results vs Forecast'!K:K,1,0)</f>
        <v>28794</v>
      </c>
      <c r="I38" t="s">
        <v>76</v>
      </c>
      <c r="J38" t="s">
        <v>765</v>
      </c>
      <c r="K38" s="25" t="s">
        <v>766</v>
      </c>
      <c r="L38" s="5">
        <v>-79738</v>
      </c>
      <c r="M38">
        <f t="shared" si="1"/>
        <v>31317</v>
      </c>
      <c r="N38">
        <f>VLOOKUP(M38,'Results vs Forecast'!K:K,1,0)</f>
        <v>31317</v>
      </c>
    </row>
    <row r="39" spans="2:14">
      <c r="B39" t="s">
        <v>76</v>
      </c>
      <c r="C39" t="s">
        <v>277</v>
      </c>
      <c r="D39" s="25" t="s">
        <v>761</v>
      </c>
      <c r="E39" s="5">
        <v>-2.1320084942999529E-3</v>
      </c>
      <c r="F39">
        <f t="shared" si="0"/>
        <v>29631</v>
      </c>
      <c r="G39">
        <f>VLOOKUP(F39,'Results vs Forecast'!K:K,1,0)</f>
        <v>29631</v>
      </c>
      <c r="I39" t="s">
        <v>76</v>
      </c>
      <c r="J39" t="s">
        <v>181</v>
      </c>
      <c r="K39" s="25" t="s">
        <v>767</v>
      </c>
      <c r="L39" s="5">
        <v>3600</v>
      </c>
      <c r="M39">
        <f t="shared" si="1"/>
        <v>22854</v>
      </c>
      <c r="N39">
        <f>VLOOKUP(M39,'Results vs Forecast'!K:K,1,0)</f>
        <v>22854</v>
      </c>
    </row>
    <row r="40" spans="2:14">
      <c r="B40" t="s">
        <v>76</v>
      </c>
      <c r="C40" t="s">
        <v>277</v>
      </c>
      <c r="D40" s="25" t="s">
        <v>758</v>
      </c>
      <c r="E40" s="5">
        <v>-2.1320084942999529E-3</v>
      </c>
      <c r="F40">
        <f t="shared" si="0"/>
        <v>29632</v>
      </c>
      <c r="G40">
        <f>VLOOKUP(F40,'Results vs Forecast'!K:K,1,0)</f>
        <v>29632</v>
      </c>
      <c r="I40" t="s">
        <v>76</v>
      </c>
      <c r="J40" t="s">
        <v>768</v>
      </c>
      <c r="K40" s="25" t="s">
        <v>769</v>
      </c>
      <c r="L40" s="5">
        <v>29064</v>
      </c>
      <c r="M40">
        <f t="shared" si="1"/>
        <v>33389</v>
      </c>
      <c r="N40">
        <f>VLOOKUP(M40,'Results vs Forecast'!K:K,1,0)</f>
        <v>33389</v>
      </c>
    </row>
    <row r="41" spans="2:14">
      <c r="B41" t="s">
        <v>76</v>
      </c>
      <c r="C41" t="s">
        <v>277</v>
      </c>
      <c r="D41" t="s">
        <v>717</v>
      </c>
      <c r="E41" s="5">
        <v>3.0064520360610913E-3</v>
      </c>
      <c r="F41" t="e">
        <f t="shared" si="0"/>
        <v>#VALUE!</v>
      </c>
      <c r="G41" t="e">
        <f>VLOOKUP(F41,'Results vs Forecast'!K:K,1,0)</f>
        <v>#VALUE!</v>
      </c>
      <c r="I41" t="s">
        <v>76</v>
      </c>
      <c r="J41" t="s">
        <v>770</v>
      </c>
      <c r="K41" s="25" t="s">
        <v>759</v>
      </c>
      <c r="L41" s="5">
        <v>128690.845643676</v>
      </c>
      <c r="M41">
        <f t="shared" si="1"/>
        <v>22863</v>
      </c>
      <c r="N41">
        <f>VLOOKUP(M41,'Results vs Forecast'!K:K,1,0)</f>
        <v>22863</v>
      </c>
    </row>
    <row r="42" spans="2:14">
      <c r="B42" t="s">
        <v>76</v>
      </c>
      <c r="C42" t="s">
        <v>499</v>
      </c>
      <c r="D42" s="25" t="s">
        <v>771</v>
      </c>
      <c r="E42" s="5">
        <v>56610</v>
      </c>
      <c r="F42">
        <f t="shared" si="0"/>
        <v>2020</v>
      </c>
      <c r="G42">
        <f>VLOOKUP(F42,'Results vs Forecast'!K:K,1,0)</f>
        <v>2020</v>
      </c>
      <c r="I42" t="s">
        <v>76</v>
      </c>
      <c r="J42" t="s">
        <v>772</v>
      </c>
      <c r="K42" s="25" t="s">
        <v>764</v>
      </c>
      <c r="L42" s="5">
        <v>6557.9116293825828</v>
      </c>
      <c r="M42">
        <f t="shared" si="1"/>
        <v>28794</v>
      </c>
      <c r="N42">
        <f>VLOOKUP(M42,'Results vs Forecast'!K:K,1,0)</f>
        <v>28794</v>
      </c>
    </row>
    <row r="43" spans="2:14">
      <c r="B43" t="s">
        <v>76</v>
      </c>
      <c r="C43" t="s">
        <v>500</v>
      </c>
      <c r="D43" s="25" t="s">
        <v>762</v>
      </c>
      <c r="E43" s="5">
        <v>172600</v>
      </c>
      <c r="F43">
        <f t="shared" si="0"/>
        <v>25980</v>
      </c>
      <c r="G43">
        <f>VLOOKUP(F43,'Results vs Forecast'!K:K,1,0)</f>
        <v>25980</v>
      </c>
      <c r="I43" t="s">
        <v>76</v>
      </c>
      <c r="J43" t="s">
        <v>717</v>
      </c>
      <c r="K43" s="25" t="s">
        <v>771</v>
      </c>
      <c r="L43" s="5">
        <v>56610</v>
      </c>
      <c r="M43">
        <f t="shared" si="1"/>
        <v>2020</v>
      </c>
      <c r="N43">
        <f>VLOOKUP(M43,'Results vs Forecast'!K:K,1,0)</f>
        <v>2020</v>
      </c>
    </row>
    <row r="44" spans="2:14">
      <c r="B44" t="s">
        <v>76</v>
      </c>
      <c r="C44" t="s">
        <v>501</v>
      </c>
      <c r="D44" s="25" t="s">
        <v>764</v>
      </c>
      <c r="E44" s="5">
        <v>28216</v>
      </c>
      <c r="F44">
        <f t="shared" si="0"/>
        <v>28794</v>
      </c>
      <c r="G44">
        <f>VLOOKUP(F44,'Results vs Forecast'!K:K,1,0)</f>
        <v>28794</v>
      </c>
      <c r="I44" t="s">
        <v>76</v>
      </c>
      <c r="J44" t="s">
        <v>717</v>
      </c>
      <c r="K44" t="s">
        <v>717</v>
      </c>
      <c r="L44" s="5">
        <v>-3121.4469935479638</v>
      </c>
      <c r="M44" t="e">
        <f t="shared" si="1"/>
        <v>#VALUE!</v>
      </c>
      <c r="N44" t="e">
        <f>VLOOKUP(M44,'Results vs Forecast'!K:K,1,0)</f>
        <v>#VALUE!</v>
      </c>
    </row>
    <row r="45" spans="2:14">
      <c r="B45" t="s">
        <v>76</v>
      </c>
      <c r="C45" t="s">
        <v>502</v>
      </c>
      <c r="D45" s="25" t="s">
        <v>761</v>
      </c>
      <c r="E45" s="5">
        <v>11792</v>
      </c>
      <c r="F45">
        <f t="shared" si="0"/>
        <v>29631</v>
      </c>
      <c r="G45">
        <f>VLOOKUP(F45,'Results vs Forecast'!K:K,1,0)</f>
        <v>29631</v>
      </c>
      <c r="I45" t="s">
        <v>76</v>
      </c>
      <c r="J45" t="s">
        <v>773</v>
      </c>
      <c r="K45" t="s">
        <v>774</v>
      </c>
      <c r="L45" s="5">
        <v>109562</v>
      </c>
      <c r="M45">
        <f t="shared" si="1"/>
        <v>35886</v>
      </c>
      <c r="N45">
        <f>VLOOKUP(M45,'Results vs Forecast'!K:K,1,0)</f>
        <v>35886</v>
      </c>
    </row>
    <row r="46" spans="2:14">
      <c r="B46" t="s">
        <v>76</v>
      </c>
      <c r="C46" t="s">
        <v>503</v>
      </c>
      <c r="D46" s="25" t="s">
        <v>758</v>
      </c>
      <c r="E46" s="5">
        <v>11792</v>
      </c>
      <c r="F46">
        <f t="shared" si="0"/>
        <v>29632</v>
      </c>
      <c r="G46">
        <f>VLOOKUP(F46,'Results vs Forecast'!K:K,1,0)</f>
        <v>29632</v>
      </c>
      <c r="I46" t="s">
        <v>79</v>
      </c>
      <c r="J46" t="s">
        <v>717</v>
      </c>
      <c r="K46" s="25" t="s">
        <v>775</v>
      </c>
      <c r="L46" s="5">
        <v>147053.20000000001</v>
      </c>
      <c r="M46">
        <f t="shared" si="1"/>
        <v>26790</v>
      </c>
      <c r="N46">
        <f>VLOOKUP(M46,'Results vs Forecast'!K:K,1,0)</f>
        <v>26790</v>
      </c>
    </row>
    <row r="47" spans="2:14">
      <c r="B47" t="s">
        <v>76</v>
      </c>
      <c r="C47" t="s">
        <v>504</v>
      </c>
      <c r="D47" s="25" t="s">
        <v>756</v>
      </c>
      <c r="E47" s="5">
        <v>30644</v>
      </c>
      <c r="F47">
        <f t="shared" si="0"/>
        <v>30776</v>
      </c>
      <c r="G47">
        <f>VLOOKUP(F47,'Results vs Forecast'!K:K,1,0)</f>
        <v>30776</v>
      </c>
      <c r="I47" t="s">
        <v>81</v>
      </c>
      <c r="J47" t="s">
        <v>189</v>
      </c>
      <c r="K47" s="25" t="s">
        <v>776</v>
      </c>
      <c r="L47" s="5">
        <v>95350.043367600359</v>
      </c>
      <c r="M47">
        <f t="shared" si="1"/>
        <v>32653</v>
      </c>
      <c r="N47">
        <f>VLOOKUP(M47,'Results vs Forecast'!K:K,1,0)</f>
        <v>32653</v>
      </c>
    </row>
    <row r="48" spans="2:14">
      <c r="B48" t="s">
        <v>76</v>
      </c>
      <c r="C48" t="s">
        <v>505</v>
      </c>
      <c r="D48" s="25" t="s">
        <v>766</v>
      </c>
      <c r="E48" s="5">
        <v>64222</v>
      </c>
      <c r="F48">
        <f t="shared" si="0"/>
        <v>31317</v>
      </c>
      <c r="G48">
        <f>VLOOKUP(F48,'Results vs Forecast'!K:K,1,0)</f>
        <v>31317</v>
      </c>
      <c r="I48" t="s">
        <v>82</v>
      </c>
      <c r="J48" t="s">
        <v>195</v>
      </c>
      <c r="K48" s="25" t="s">
        <v>777</v>
      </c>
      <c r="L48" s="5">
        <v>15575</v>
      </c>
      <c r="M48">
        <f t="shared" si="1"/>
        <v>22644</v>
      </c>
      <c r="N48">
        <f>VLOOKUP(M48,'Results vs Forecast'!K:K,1,0)</f>
        <v>22644</v>
      </c>
    </row>
    <row r="49" spans="2:14">
      <c r="B49" t="s">
        <v>76</v>
      </c>
      <c r="C49" t="s">
        <v>506</v>
      </c>
      <c r="D49" s="25" t="s">
        <v>754</v>
      </c>
      <c r="E49" s="5">
        <v>22040</v>
      </c>
      <c r="F49">
        <f t="shared" si="0"/>
        <v>33385</v>
      </c>
      <c r="G49">
        <f>VLOOKUP(F49,'Results vs Forecast'!K:K,1,0)</f>
        <v>33385</v>
      </c>
      <c r="I49" t="s">
        <v>82</v>
      </c>
      <c r="J49" t="s">
        <v>196</v>
      </c>
      <c r="K49" s="25" t="s">
        <v>778</v>
      </c>
      <c r="L49" s="5">
        <v>3127.12</v>
      </c>
      <c r="M49">
        <f t="shared" si="1"/>
        <v>32873</v>
      </c>
      <c r="N49">
        <f>VLOOKUP(M49,'Results vs Forecast'!K:K,1,0)</f>
        <v>32873</v>
      </c>
    </row>
    <row r="50" spans="2:14">
      <c r="B50" t="s">
        <v>76</v>
      </c>
      <c r="C50" t="s">
        <v>507</v>
      </c>
      <c r="D50" s="25" t="s">
        <v>769</v>
      </c>
      <c r="E50" s="5">
        <v>29064</v>
      </c>
      <c r="F50">
        <f t="shared" si="0"/>
        <v>33389</v>
      </c>
      <c r="G50">
        <f>VLOOKUP(F50,'Results vs Forecast'!K:K,1,0)</f>
        <v>33389</v>
      </c>
      <c r="I50" t="s">
        <v>82</v>
      </c>
      <c r="J50" t="s">
        <v>197</v>
      </c>
      <c r="K50" s="25" t="s">
        <v>779</v>
      </c>
      <c r="L50" s="5">
        <v>10000</v>
      </c>
      <c r="M50">
        <f t="shared" si="1"/>
        <v>34860</v>
      </c>
      <c r="N50">
        <f>VLOOKUP(M50,'Results vs Forecast'!K:K,1,0)</f>
        <v>34860</v>
      </c>
    </row>
    <row r="51" spans="2:14">
      <c r="B51" t="s">
        <v>76</v>
      </c>
      <c r="C51" t="s">
        <v>780</v>
      </c>
      <c r="D51" t="s">
        <v>774</v>
      </c>
      <c r="E51" s="5">
        <v>109562</v>
      </c>
      <c r="F51">
        <f t="shared" si="0"/>
        <v>35886</v>
      </c>
      <c r="G51">
        <f>VLOOKUP(F51,'Results vs Forecast'!K:K,1,0)</f>
        <v>35886</v>
      </c>
      <c r="I51" t="s">
        <v>82</v>
      </c>
      <c r="J51" t="s">
        <v>194</v>
      </c>
      <c r="K51" t="s">
        <v>781</v>
      </c>
      <c r="L51" s="5">
        <v>0</v>
      </c>
      <c r="M51">
        <f t="shared" si="1"/>
        <v>18322</v>
      </c>
      <c r="N51">
        <f>VLOOKUP(M51,'Results vs Forecast'!K:K,1,0)</f>
        <v>18322</v>
      </c>
    </row>
    <row r="52" spans="2:14">
      <c r="B52" t="s">
        <v>76</v>
      </c>
      <c r="C52" t="s">
        <v>508</v>
      </c>
      <c r="D52" s="25" t="s">
        <v>767</v>
      </c>
      <c r="E52" s="5">
        <v>3600</v>
      </c>
      <c r="F52">
        <f t="shared" si="0"/>
        <v>22854</v>
      </c>
      <c r="G52">
        <f>VLOOKUP(F52,'Results vs Forecast'!K:K,1,0)</f>
        <v>22854</v>
      </c>
      <c r="I52" t="s">
        <v>84</v>
      </c>
      <c r="J52" t="s">
        <v>200</v>
      </c>
      <c r="K52" s="25" t="s">
        <v>782</v>
      </c>
      <c r="L52" s="5">
        <v>43340.349999999991</v>
      </c>
      <c r="M52">
        <f t="shared" si="1"/>
        <v>30780</v>
      </c>
      <c r="N52">
        <f>VLOOKUP(M52,'Results vs Forecast'!K:K,1,0)</f>
        <v>30780</v>
      </c>
    </row>
    <row r="53" spans="2:14">
      <c r="B53" t="s">
        <v>76</v>
      </c>
      <c r="C53" t="s">
        <v>509</v>
      </c>
      <c r="D53" s="25" t="s">
        <v>759</v>
      </c>
      <c r="E53" s="5">
        <v>154783</v>
      </c>
      <c r="F53">
        <f t="shared" si="0"/>
        <v>22863</v>
      </c>
      <c r="G53">
        <f>VLOOKUP(F53,'Results vs Forecast'!K:K,1,0)</f>
        <v>22863</v>
      </c>
      <c r="I53" t="s">
        <v>90</v>
      </c>
      <c r="J53" t="s">
        <v>717</v>
      </c>
      <c r="K53" s="25" t="s">
        <v>783</v>
      </c>
      <c r="L53" s="5">
        <v>9152</v>
      </c>
      <c r="M53">
        <f t="shared" si="1"/>
        <v>13364</v>
      </c>
      <c r="N53">
        <f>VLOOKUP(M53,'Results vs Forecast'!K:K,1,0)</f>
        <v>13364</v>
      </c>
    </row>
    <row r="54" spans="2:14">
      <c r="B54" t="s">
        <v>76</v>
      </c>
      <c r="C54" t="s">
        <v>510</v>
      </c>
      <c r="D54" s="25" t="s">
        <v>750</v>
      </c>
      <c r="E54" s="5">
        <v>18870</v>
      </c>
      <c r="F54">
        <f t="shared" si="0"/>
        <v>24604</v>
      </c>
      <c r="G54">
        <f>VLOOKUP(F54,'Results vs Forecast'!K:K,1,0)</f>
        <v>24604</v>
      </c>
      <c r="I54" t="s">
        <v>92</v>
      </c>
      <c r="J54" t="s">
        <v>205</v>
      </c>
      <c r="K54" s="25" t="s">
        <v>784</v>
      </c>
      <c r="L54" s="5">
        <v>97291.47</v>
      </c>
      <c r="M54">
        <f t="shared" si="1"/>
        <v>28144</v>
      </c>
      <c r="N54">
        <f>VLOOKUP(M54,'Results vs Forecast'!K:K,1,0)</f>
        <v>28144</v>
      </c>
    </row>
    <row r="55" spans="2:14">
      <c r="B55" t="s">
        <v>79</v>
      </c>
      <c r="C55" t="s">
        <v>513</v>
      </c>
      <c r="D55" s="25" t="s">
        <v>775</v>
      </c>
      <c r="E55" s="5">
        <v>147053.20000000001</v>
      </c>
      <c r="F55">
        <f t="shared" si="0"/>
        <v>26790</v>
      </c>
      <c r="G55">
        <f>VLOOKUP(F55,'Results vs Forecast'!K:K,1,0)</f>
        <v>26790</v>
      </c>
      <c r="I55" t="s">
        <v>92</v>
      </c>
      <c r="J55" t="s">
        <v>785</v>
      </c>
      <c r="K55" s="25">
        <v>22399</v>
      </c>
      <c r="L55" s="5">
        <v>-237.10950346713275</v>
      </c>
      <c r="M55">
        <f t="shared" si="1"/>
        <v>22399</v>
      </c>
      <c r="N55" t="e">
        <f>VLOOKUP(M55,'Results vs Forecast'!K:K,1,0)</f>
        <v>#N/A</v>
      </c>
    </row>
    <row r="56" spans="2:14">
      <c r="B56" t="s">
        <v>81</v>
      </c>
      <c r="C56" t="s">
        <v>277</v>
      </c>
      <c r="D56" s="25" t="s">
        <v>776</v>
      </c>
      <c r="E56" s="5">
        <v>3.3676003631626372E-3</v>
      </c>
      <c r="F56">
        <f t="shared" si="0"/>
        <v>32653</v>
      </c>
      <c r="G56">
        <f>VLOOKUP(F56,'Results vs Forecast'!K:K,1,0)</f>
        <v>32653</v>
      </c>
      <c r="I56" t="s">
        <v>92</v>
      </c>
      <c r="J56" t="s">
        <v>208</v>
      </c>
      <c r="K56" s="25" t="s">
        <v>786</v>
      </c>
      <c r="L56" s="5">
        <v>15750.189999999999</v>
      </c>
      <c r="M56">
        <f t="shared" si="1"/>
        <v>25989</v>
      </c>
      <c r="N56">
        <f>VLOOKUP(M56,'Results vs Forecast'!K:K,1,0)</f>
        <v>25989</v>
      </c>
    </row>
    <row r="57" spans="2:14">
      <c r="B57" t="s">
        <v>81</v>
      </c>
      <c r="C57" t="s">
        <v>515</v>
      </c>
      <c r="D57" s="25" t="s">
        <v>776</v>
      </c>
      <c r="E57" s="5">
        <v>99266.86</v>
      </c>
      <c r="F57">
        <f t="shared" si="0"/>
        <v>32653</v>
      </c>
      <c r="G57">
        <f>VLOOKUP(F57,'Results vs Forecast'!K:K,1,0)</f>
        <v>32653</v>
      </c>
      <c r="I57" t="s">
        <v>92</v>
      </c>
      <c r="J57" t="s">
        <v>210</v>
      </c>
      <c r="K57" s="25" t="s">
        <v>787</v>
      </c>
      <c r="L57" s="5">
        <v>126926.60435872171</v>
      </c>
      <c r="M57">
        <f t="shared" si="1"/>
        <v>34221</v>
      </c>
      <c r="N57">
        <f>VLOOKUP(M57,'Results vs Forecast'!K:K,1,0)</f>
        <v>34221</v>
      </c>
    </row>
    <row r="58" spans="2:14">
      <c r="B58" t="s">
        <v>82</v>
      </c>
      <c r="C58" t="s">
        <v>518</v>
      </c>
      <c r="D58" s="25" t="s">
        <v>778</v>
      </c>
      <c r="E58" s="5">
        <v>3127.12</v>
      </c>
      <c r="F58">
        <f t="shared" si="0"/>
        <v>32873</v>
      </c>
      <c r="G58">
        <f>VLOOKUP(F58,'Results vs Forecast'!K:K,1,0)</f>
        <v>32873</v>
      </c>
      <c r="I58" t="s">
        <v>92</v>
      </c>
      <c r="J58" t="s">
        <v>213</v>
      </c>
      <c r="K58" s="25" t="s">
        <v>788</v>
      </c>
      <c r="L58" s="5">
        <v>-92401.957150964532</v>
      </c>
      <c r="M58">
        <f t="shared" si="1"/>
        <v>30470</v>
      </c>
      <c r="N58">
        <f>VLOOKUP(M58,'Results vs Forecast'!K:K,1,0)</f>
        <v>30470</v>
      </c>
    </row>
    <row r="59" spans="2:14">
      <c r="B59" t="s">
        <v>82</v>
      </c>
      <c r="C59" t="s">
        <v>519</v>
      </c>
      <c r="D59" s="25" t="s">
        <v>779</v>
      </c>
      <c r="E59" s="5">
        <v>10000</v>
      </c>
      <c r="F59">
        <f t="shared" si="0"/>
        <v>34860</v>
      </c>
      <c r="G59">
        <f>VLOOKUP(F59,'Results vs Forecast'!K:K,1,0)</f>
        <v>34860</v>
      </c>
      <c r="I59" t="s">
        <v>94</v>
      </c>
      <c r="J59" t="s">
        <v>215</v>
      </c>
      <c r="K59" s="25" t="s">
        <v>789</v>
      </c>
      <c r="L59" s="5">
        <v>10000</v>
      </c>
      <c r="M59">
        <f t="shared" si="1"/>
        <v>22531</v>
      </c>
      <c r="N59">
        <f>VLOOKUP(M59,'Results vs Forecast'!K:K,1,0)</f>
        <v>22531</v>
      </c>
    </row>
    <row r="60" spans="2:14">
      <c r="B60" t="s">
        <v>82</v>
      </c>
      <c r="C60" t="s">
        <v>790</v>
      </c>
      <c r="D60" t="s">
        <v>781</v>
      </c>
      <c r="E60" s="5">
        <v>0</v>
      </c>
      <c r="F60">
        <f t="shared" si="0"/>
        <v>18322</v>
      </c>
      <c r="G60">
        <f>VLOOKUP(F60,'Results vs Forecast'!K:K,1,0)</f>
        <v>18322</v>
      </c>
      <c r="I60" t="s">
        <v>96</v>
      </c>
      <c r="J60" t="s">
        <v>227</v>
      </c>
      <c r="K60" s="25" t="s">
        <v>791</v>
      </c>
      <c r="L60" s="5">
        <v>5442.5334471471397</v>
      </c>
      <c r="M60">
        <f t="shared" si="1"/>
        <v>25866</v>
      </c>
      <c r="N60">
        <f>VLOOKUP(M60,'Results vs Forecast'!K:K,1,0)</f>
        <v>25866</v>
      </c>
    </row>
    <row r="61" spans="2:14">
      <c r="B61" t="s">
        <v>82</v>
      </c>
      <c r="C61" t="s">
        <v>521</v>
      </c>
      <c r="D61" s="25" t="s">
        <v>777</v>
      </c>
      <c r="E61" s="5">
        <v>15575</v>
      </c>
      <c r="F61">
        <f t="shared" si="0"/>
        <v>22644</v>
      </c>
      <c r="G61">
        <f>VLOOKUP(F61,'Results vs Forecast'!K:K,1,0)</f>
        <v>22644</v>
      </c>
      <c r="I61" t="s">
        <v>96</v>
      </c>
      <c r="J61" t="s">
        <v>229</v>
      </c>
      <c r="K61" s="25" t="s">
        <v>792</v>
      </c>
      <c r="L61" s="5">
        <v>3601.6765459061944</v>
      </c>
      <c r="M61">
        <f t="shared" si="1"/>
        <v>25867</v>
      </c>
      <c r="N61">
        <f>VLOOKUP(M61,'Results vs Forecast'!K:K,1,0)</f>
        <v>25867</v>
      </c>
    </row>
    <row r="62" spans="2:14">
      <c r="B62" t="s">
        <v>83</v>
      </c>
      <c r="C62" t="s">
        <v>793</v>
      </c>
      <c r="D62" t="s">
        <v>794</v>
      </c>
      <c r="E62" s="5">
        <v>520</v>
      </c>
      <c r="F62">
        <f t="shared" si="0"/>
        <v>6722</v>
      </c>
      <c r="G62">
        <f>VLOOKUP(F62,'Results vs Forecast'!K:K,1,0)</f>
        <v>6722</v>
      </c>
      <c r="I62" t="s">
        <v>96</v>
      </c>
      <c r="J62" t="s">
        <v>236</v>
      </c>
      <c r="K62" t="s">
        <v>795</v>
      </c>
      <c r="L62" s="5">
        <v>38446.897033623565</v>
      </c>
      <c r="M62">
        <f t="shared" si="1"/>
        <v>35885</v>
      </c>
      <c r="N62">
        <f>VLOOKUP(M62,'Results vs Forecast'!K:K,1,0)</f>
        <v>35885</v>
      </c>
    </row>
    <row r="63" spans="2:14">
      <c r="B63" t="s">
        <v>84</v>
      </c>
      <c r="C63" t="s">
        <v>523</v>
      </c>
      <c r="D63" s="25" t="s">
        <v>782</v>
      </c>
      <c r="E63" s="5">
        <v>43340.349999999991</v>
      </c>
      <c r="F63">
        <f t="shared" si="0"/>
        <v>30780</v>
      </c>
      <c r="G63">
        <f>VLOOKUP(F63,'Results vs Forecast'!K:K,1,0)</f>
        <v>30780</v>
      </c>
      <c r="I63" t="s">
        <v>96</v>
      </c>
      <c r="J63" t="s">
        <v>235</v>
      </c>
      <c r="K63" t="s">
        <v>796</v>
      </c>
      <c r="L63" s="5">
        <v>25951.080598598215</v>
      </c>
      <c r="M63">
        <f t="shared" si="1"/>
        <v>36410</v>
      </c>
      <c r="N63">
        <f>VLOOKUP(M63,'Results vs Forecast'!K:K,1,0)</f>
        <v>36410</v>
      </c>
    </row>
    <row r="64" spans="2:14">
      <c r="B64" t="s">
        <v>87</v>
      </c>
      <c r="C64" t="s">
        <v>277</v>
      </c>
      <c r="D64" t="s">
        <v>797</v>
      </c>
      <c r="E64" s="5">
        <v>27452.779005462777</v>
      </c>
      <c r="F64">
        <f t="shared" si="0"/>
        <v>28678</v>
      </c>
      <c r="G64">
        <f>VLOOKUP(F64,'Results vs Forecast'!K:K,1,0)</f>
        <v>28678</v>
      </c>
      <c r="I64" t="s">
        <v>96</v>
      </c>
      <c r="J64" t="s">
        <v>233</v>
      </c>
      <c r="K64" t="s">
        <v>798</v>
      </c>
      <c r="L64" s="5">
        <v>18585.651814365297</v>
      </c>
      <c r="M64">
        <f t="shared" si="1"/>
        <v>36409</v>
      </c>
      <c r="N64">
        <f>VLOOKUP(M64,'Results vs Forecast'!K:K,1,0)</f>
        <v>36409</v>
      </c>
    </row>
    <row r="65" spans="2:14">
      <c r="B65" t="s">
        <v>87</v>
      </c>
      <c r="C65" t="s">
        <v>799</v>
      </c>
      <c r="D65" t="s">
        <v>797</v>
      </c>
      <c r="E65" s="5">
        <v>-2.8421709430404007E-12</v>
      </c>
      <c r="F65">
        <f t="shared" si="0"/>
        <v>28678</v>
      </c>
      <c r="G65">
        <f>VLOOKUP(F65,'Results vs Forecast'!K:K,1,0)</f>
        <v>28678</v>
      </c>
      <c r="I65" t="s">
        <v>96</v>
      </c>
      <c r="J65" t="s">
        <v>238</v>
      </c>
      <c r="K65" t="s">
        <v>800</v>
      </c>
      <c r="L65" s="5">
        <v>12115.639714145562</v>
      </c>
      <c r="M65">
        <f t="shared" si="1"/>
        <v>36411</v>
      </c>
      <c r="N65">
        <f>VLOOKUP(M65,'Results vs Forecast'!K:K,1,0)</f>
        <v>36411</v>
      </c>
    </row>
    <row r="66" spans="2:14">
      <c r="B66" t="s">
        <v>90</v>
      </c>
      <c r="C66" t="s">
        <v>525</v>
      </c>
      <c r="D66" s="25" t="s">
        <v>783</v>
      </c>
      <c r="E66" s="5">
        <v>9152</v>
      </c>
      <c r="F66">
        <f t="shared" si="0"/>
        <v>13364</v>
      </c>
      <c r="G66">
        <f>VLOOKUP(F66,'Results vs Forecast'!K:K,1,0)</f>
        <v>13364</v>
      </c>
      <c r="I66" t="s">
        <v>96</v>
      </c>
      <c r="J66" t="s">
        <v>231</v>
      </c>
      <c r="K66" t="s">
        <v>801</v>
      </c>
      <c r="L66" s="5">
        <v>6463.008468487229</v>
      </c>
      <c r="M66">
        <f t="shared" si="1"/>
        <v>36408</v>
      </c>
      <c r="N66">
        <f>VLOOKUP(M66,'Results vs Forecast'!K:K,1,0)</f>
        <v>36408</v>
      </c>
    </row>
    <row r="67" spans="2:14">
      <c r="B67" t="s">
        <v>92</v>
      </c>
      <c r="C67" t="s">
        <v>277</v>
      </c>
      <c r="D67" s="25" t="s">
        <v>788</v>
      </c>
      <c r="E67" s="5">
        <v>-77917.417150964524</v>
      </c>
      <c r="F67">
        <f t="shared" si="0"/>
        <v>30470</v>
      </c>
      <c r="G67">
        <f>VLOOKUP(F67,'Results vs Forecast'!K:K,1,0)</f>
        <v>30470</v>
      </c>
      <c r="I67" t="s">
        <v>100</v>
      </c>
      <c r="J67" t="s">
        <v>220</v>
      </c>
      <c r="K67" s="25" t="s">
        <v>802</v>
      </c>
      <c r="L67" s="5">
        <v>18499.600000000002</v>
      </c>
      <c r="M67">
        <f t="shared" si="1"/>
        <v>28141</v>
      </c>
      <c r="N67">
        <f>VLOOKUP(M67,'Results vs Forecast'!K:K,1,0)</f>
        <v>28141</v>
      </c>
    </row>
    <row r="68" spans="2:14">
      <c r="B68" t="s">
        <v>92</v>
      </c>
      <c r="C68" t="s">
        <v>277</v>
      </c>
      <c r="D68" s="25" t="s">
        <v>787</v>
      </c>
      <c r="E68" s="5">
        <v>-2.5641278276452795E-2</v>
      </c>
      <c r="F68">
        <f t="shared" si="0"/>
        <v>34221</v>
      </c>
      <c r="G68">
        <f>VLOOKUP(F68,'Results vs Forecast'!K:K,1,0)</f>
        <v>34221</v>
      </c>
      <c r="I68" t="s">
        <v>100</v>
      </c>
      <c r="J68" t="s">
        <v>222</v>
      </c>
      <c r="K68" s="25" t="s">
        <v>803</v>
      </c>
      <c r="L68" s="5">
        <v>1243.0778679915056</v>
      </c>
      <c r="M68">
        <f t="shared" si="1"/>
        <v>31316</v>
      </c>
      <c r="N68">
        <f>VLOOKUP(M68,'Results vs Forecast'!K:K,1,0)</f>
        <v>31316</v>
      </c>
    </row>
    <row r="69" spans="2:14">
      <c r="B69" t="s">
        <v>92</v>
      </c>
      <c r="C69" t="s">
        <v>277</v>
      </c>
      <c r="D69" s="25">
        <v>22399</v>
      </c>
      <c r="E69" s="5">
        <v>4.9653286725970247E-4</v>
      </c>
      <c r="F69">
        <f t="shared" si="0"/>
        <v>22399</v>
      </c>
      <c r="G69" t="e">
        <f>VLOOKUP(F69,'Results vs Forecast'!K:K,1,0)</f>
        <v>#N/A</v>
      </c>
      <c r="I69" t="s">
        <v>100</v>
      </c>
      <c r="J69" t="s">
        <v>717</v>
      </c>
      <c r="K69" s="25" t="s">
        <v>804</v>
      </c>
      <c r="L69" s="5">
        <v>10080</v>
      </c>
      <c r="M69">
        <f t="shared" si="1"/>
        <v>2032</v>
      </c>
      <c r="N69">
        <f>VLOOKUP(M69,'Results vs Forecast'!K:K,1,0)</f>
        <v>2032</v>
      </c>
    </row>
    <row r="70" spans="2:14">
      <c r="B70" t="s">
        <v>92</v>
      </c>
      <c r="C70" t="s">
        <v>527</v>
      </c>
      <c r="D70" s="25" t="s">
        <v>786</v>
      </c>
      <c r="E70" s="5">
        <v>15750.189999999999</v>
      </c>
      <c r="F70">
        <f t="shared" si="0"/>
        <v>25989</v>
      </c>
      <c r="G70">
        <f>VLOOKUP(F70,'Results vs Forecast'!K:K,1,0)</f>
        <v>25989</v>
      </c>
      <c r="I70" t="s">
        <v>102</v>
      </c>
      <c r="J70" t="s">
        <v>717</v>
      </c>
      <c r="K70" s="25" t="s">
        <v>805</v>
      </c>
      <c r="L70" s="5">
        <v>5200</v>
      </c>
      <c r="M70">
        <f t="shared" si="1"/>
        <v>3316</v>
      </c>
      <c r="N70">
        <f>VLOOKUP(M70,'Results vs Forecast'!K:K,1,0)</f>
        <v>3316</v>
      </c>
    </row>
    <row r="71" spans="2:14">
      <c r="B71" t="s">
        <v>92</v>
      </c>
      <c r="C71" t="s">
        <v>528</v>
      </c>
      <c r="D71" s="25" t="s">
        <v>784</v>
      </c>
      <c r="E71" s="5">
        <v>97291.47</v>
      </c>
      <c r="F71">
        <f t="shared" si="0"/>
        <v>28144</v>
      </c>
      <c r="G71">
        <f>VLOOKUP(F71,'Results vs Forecast'!K:K,1,0)</f>
        <v>28144</v>
      </c>
      <c r="I71" t="s">
        <v>104</v>
      </c>
      <c r="J71" t="s">
        <v>303</v>
      </c>
      <c r="K71" s="25" t="s">
        <v>806</v>
      </c>
      <c r="L71" s="5">
        <v>76938</v>
      </c>
      <c r="M71">
        <f t="shared" si="1"/>
        <v>21575</v>
      </c>
      <c r="N71">
        <f>VLOOKUP(M71,'Results vs Forecast'!K:K,1,0)</f>
        <v>21575</v>
      </c>
    </row>
    <row r="72" spans="2:14">
      <c r="B72" t="s">
        <v>92</v>
      </c>
      <c r="C72" t="s">
        <v>529</v>
      </c>
      <c r="D72" s="25" t="s">
        <v>788</v>
      </c>
      <c r="E72" s="5">
        <v>137831.67999999999</v>
      </c>
      <c r="F72">
        <f t="shared" si="0"/>
        <v>30470</v>
      </c>
      <c r="G72">
        <f>VLOOKUP(F72,'Results vs Forecast'!K:K,1,0)</f>
        <v>30470</v>
      </c>
      <c r="I72" t="s">
        <v>104</v>
      </c>
      <c r="J72" t="s">
        <v>307</v>
      </c>
      <c r="K72" s="25" t="s">
        <v>807</v>
      </c>
      <c r="L72" s="5">
        <v>20995</v>
      </c>
      <c r="M72">
        <f t="shared" si="1"/>
        <v>33282</v>
      </c>
      <c r="N72">
        <f>VLOOKUP(M72,'Results vs Forecast'!K:K,1,0)</f>
        <v>33282</v>
      </c>
    </row>
    <row r="73" spans="2:14">
      <c r="B73" t="s">
        <v>92</v>
      </c>
      <c r="C73" t="s">
        <v>530</v>
      </c>
      <c r="D73" s="25" t="s">
        <v>787</v>
      </c>
      <c r="E73" s="5">
        <v>215810</v>
      </c>
      <c r="F73">
        <f t="shared" ref="F73:F136" si="2">_xlfn.NUMBERVALUE(D73)</f>
        <v>34221</v>
      </c>
      <c r="G73">
        <f>VLOOKUP(F73,'Results vs Forecast'!K:K,1,0)</f>
        <v>34221</v>
      </c>
      <c r="I73" t="s">
        <v>106</v>
      </c>
      <c r="J73" t="s">
        <v>717</v>
      </c>
      <c r="K73" s="25" t="s">
        <v>808</v>
      </c>
      <c r="L73" s="5">
        <v>72660</v>
      </c>
      <c r="M73">
        <f t="shared" ref="M73:M136" si="3">_xlfn.NUMBERVALUE(K73)</f>
        <v>3305</v>
      </c>
      <c r="N73">
        <f>VLOOKUP(M73,'Results vs Forecast'!K:K,1,0)</f>
        <v>3305</v>
      </c>
    </row>
    <row r="74" spans="2:14">
      <c r="B74" t="s">
        <v>94</v>
      </c>
      <c r="C74" t="s">
        <v>533</v>
      </c>
      <c r="D74" s="25" t="s">
        <v>789</v>
      </c>
      <c r="E74" s="5">
        <v>10000</v>
      </c>
      <c r="F74">
        <f t="shared" si="2"/>
        <v>22531</v>
      </c>
      <c r="G74">
        <f>VLOOKUP(F74,'Results vs Forecast'!K:K,1,0)</f>
        <v>22531</v>
      </c>
      <c r="I74" t="s">
        <v>108</v>
      </c>
      <c r="J74" t="s">
        <v>246</v>
      </c>
      <c r="K74" s="25" t="s">
        <v>809</v>
      </c>
      <c r="L74" s="5">
        <v>211857</v>
      </c>
      <c r="M74">
        <f t="shared" si="3"/>
        <v>34756</v>
      </c>
      <c r="N74">
        <f>VLOOKUP(M74,'Results vs Forecast'!K:K,1,0)</f>
        <v>34756</v>
      </c>
    </row>
    <row r="75" spans="2:14">
      <c r="B75" t="s">
        <v>96</v>
      </c>
      <c r="C75" t="s">
        <v>535</v>
      </c>
      <c r="D75" s="25" t="s">
        <v>791</v>
      </c>
      <c r="E75" s="5">
        <v>5442.5334471471397</v>
      </c>
      <c r="F75">
        <f t="shared" si="2"/>
        <v>25866</v>
      </c>
      <c r="G75">
        <f>VLOOKUP(F75,'Results vs Forecast'!K:K,1,0)</f>
        <v>25866</v>
      </c>
      <c r="I75" t="s">
        <v>108</v>
      </c>
      <c r="J75" t="s">
        <v>248</v>
      </c>
      <c r="K75" s="25" t="s">
        <v>810</v>
      </c>
      <c r="L75" s="5">
        <v>33629</v>
      </c>
      <c r="M75">
        <f t="shared" si="3"/>
        <v>28138</v>
      </c>
      <c r="N75">
        <f>VLOOKUP(M75,'Results vs Forecast'!K:K,1,0)</f>
        <v>28138</v>
      </c>
    </row>
    <row r="76" spans="2:14">
      <c r="B76" t="s">
        <v>96</v>
      </c>
      <c r="C76" t="s">
        <v>536</v>
      </c>
      <c r="D76" s="25" t="s">
        <v>792</v>
      </c>
      <c r="E76" s="5">
        <v>3601.6765459061944</v>
      </c>
      <c r="F76">
        <f t="shared" si="2"/>
        <v>25867</v>
      </c>
      <c r="G76">
        <f>VLOOKUP(F76,'Results vs Forecast'!K:K,1,0)</f>
        <v>25867</v>
      </c>
      <c r="I76" t="s">
        <v>110</v>
      </c>
      <c r="J76" t="s">
        <v>254</v>
      </c>
      <c r="K76" s="25" t="s">
        <v>811</v>
      </c>
      <c r="L76" s="5">
        <v>239334.15268844014</v>
      </c>
      <c r="M76">
        <f t="shared" si="3"/>
        <v>29630</v>
      </c>
      <c r="N76">
        <f>VLOOKUP(M76,'Results vs Forecast'!K:K,1,0)</f>
        <v>29630</v>
      </c>
    </row>
    <row r="77" spans="2:14">
      <c r="B77" t="s">
        <v>96</v>
      </c>
      <c r="C77" t="s">
        <v>812</v>
      </c>
      <c r="D77" t="s">
        <v>795</v>
      </c>
      <c r="E77" s="5">
        <v>38446.897033623565</v>
      </c>
      <c r="F77">
        <f t="shared" si="2"/>
        <v>35885</v>
      </c>
      <c r="G77">
        <f>VLOOKUP(F77,'Results vs Forecast'!K:K,1,0)</f>
        <v>35885</v>
      </c>
      <c r="I77" t="s">
        <v>110</v>
      </c>
      <c r="J77" t="s">
        <v>256</v>
      </c>
      <c r="K77" s="25" t="s">
        <v>813</v>
      </c>
      <c r="L77" s="5">
        <v>83603.86</v>
      </c>
      <c r="M77">
        <f t="shared" si="3"/>
        <v>32035</v>
      </c>
      <c r="N77">
        <f>VLOOKUP(M77,'Results vs Forecast'!K:K,1,0)</f>
        <v>32035</v>
      </c>
    </row>
    <row r="78" spans="2:14">
      <c r="B78" t="s">
        <v>96</v>
      </c>
      <c r="C78" t="s">
        <v>814</v>
      </c>
      <c r="D78" t="s">
        <v>801</v>
      </c>
      <c r="E78" s="5">
        <v>6463.008468487229</v>
      </c>
      <c r="F78">
        <f t="shared" si="2"/>
        <v>36408</v>
      </c>
      <c r="G78">
        <f>VLOOKUP(F78,'Results vs Forecast'!K:K,1,0)</f>
        <v>36408</v>
      </c>
      <c r="I78" t="s">
        <v>110</v>
      </c>
      <c r="J78" t="s">
        <v>259</v>
      </c>
      <c r="K78" s="25" t="s">
        <v>815</v>
      </c>
      <c r="L78" s="5">
        <v>27200</v>
      </c>
      <c r="M78">
        <f t="shared" si="3"/>
        <v>33387</v>
      </c>
      <c r="N78">
        <f>VLOOKUP(M78,'Results vs Forecast'!K:K,1,0)</f>
        <v>33387</v>
      </c>
    </row>
    <row r="79" spans="2:14">
      <c r="B79" t="s">
        <v>96</v>
      </c>
      <c r="C79" t="s">
        <v>816</v>
      </c>
      <c r="D79" t="s">
        <v>798</v>
      </c>
      <c r="E79" s="5">
        <v>18585.651814365297</v>
      </c>
      <c r="F79">
        <f t="shared" si="2"/>
        <v>36409</v>
      </c>
      <c r="G79">
        <f>VLOOKUP(F79,'Results vs Forecast'!K:K,1,0)</f>
        <v>36409</v>
      </c>
      <c r="I79" t="s">
        <v>110</v>
      </c>
      <c r="J79" t="s">
        <v>261</v>
      </c>
      <c r="K79" s="25" t="s">
        <v>817</v>
      </c>
      <c r="L79" s="5">
        <v>7759.3200000000015</v>
      </c>
      <c r="M79">
        <f t="shared" si="3"/>
        <v>30365</v>
      </c>
      <c r="N79">
        <f>VLOOKUP(M79,'Results vs Forecast'!K:K,1,0)</f>
        <v>30365</v>
      </c>
    </row>
    <row r="80" spans="2:14">
      <c r="B80" t="s">
        <v>96</v>
      </c>
      <c r="C80" t="s">
        <v>818</v>
      </c>
      <c r="D80" t="s">
        <v>796</v>
      </c>
      <c r="E80" s="5">
        <v>25951.080598598215</v>
      </c>
      <c r="F80">
        <f t="shared" si="2"/>
        <v>36410</v>
      </c>
      <c r="G80">
        <f>VLOOKUP(F80,'Results vs Forecast'!K:K,1,0)</f>
        <v>36410</v>
      </c>
      <c r="I80" t="s">
        <v>110</v>
      </c>
      <c r="J80" t="s">
        <v>263</v>
      </c>
      <c r="K80" s="25" t="s">
        <v>819</v>
      </c>
      <c r="L80" s="5">
        <v>96787</v>
      </c>
      <c r="M80">
        <f t="shared" si="3"/>
        <v>26519</v>
      </c>
      <c r="N80">
        <f>VLOOKUP(M80,'Results vs Forecast'!K:K,1,0)</f>
        <v>26519</v>
      </c>
    </row>
    <row r="81" spans="2:14">
      <c r="B81" t="s">
        <v>96</v>
      </c>
      <c r="C81" t="s">
        <v>820</v>
      </c>
      <c r="D81" t="s">
        <v>800</v>
      </c>
      <c r="E81" s="5">
        <v>12115.639714145562</v>
      </c>
      <c r="F81">
        <f t="shared" si="2"/>
        <v>36411</v>
      </c>
      <c r="G81">
        <f>VLOOKUP(F81,'Results vs Forecast'!K:K,1,0)</f>
        <v>36411</v>
      </c>
      <c r="I81" t="s">
        <v>110</v>
      </c>
      <c r="J81" t="s">
        <v>717</v>
      </c>
      <c r="K81" t="s">
        <v>717</v>
      </c>
      <c r="L81" s="5">
        <v>-14543.27</v>
      </c>
      <c r="M81" t="e">
        <f t="shared" si="3"/>
        <v>#VALUE!</v>
      </c>
      <c r="N81" t="e">
        <f>VLOOKUP(M81,'Results vs Forecast'!K:K,1,0)</f>
        <v>#VALUE!</v>
      </c>
    </row>
    <row r="82" spans="2:14">
      <c r="B82" t="s">
        <v>98</v>
      </c>
      <c r="C82" t="s">
        <v>821</v>
      </c>
      <c r="D82" t="s">
        <v>822</v>
      </c>
      <c r="E82" s="5">
        <v>3750</v>
      </c>
      <c r="F82">
        <f t="shared" si="2"/>
        <v>25976</v>
      </c>
      <c r="G82">
        <f>VLOOKUP(F82,'Results vs Forecast'!K:K,1,0)</f>
        <v>25976</v>
      </c>
      <c r="I82" t="s">
        <v>112</v>
      </c>
      <c r="J82" t="s">
        <v>266</v>
      </c>
      <c r="K82" s="25" t="s">
        <v>823</v>
      </c>
      <c r="L82" s="5">
        <v>35925</v>
      </c>
      <c r="M82">
        <f t="shared" si="3"/>
        <v>28469</v>
      </c>
      <c r="N82">
        <f>VLOOKUP(M82,'Results vs Forecast'!K:K,1,0)</f>
        <v>28469</v>
      </c>
    </row>
    <row r="83" spans="2:14">
      <c r="B83" t="s">
        <v>100</v>
      </c>
      <c r="C83" t="s">
        <v>277</v>
      </c>
      <c r="D83" s="25" t="s">
        <v>803</v>
      </c>
      <c r="E83" s="5">
        <v>-2.1320084942999529E-3</v>
      </c>
      <c r="F83">
        <f t="shared" si="2"/>
        <v>31316</v>
      </c>
      <c r="G83">
        <f>VLOOKUP(F83,'Results vs Forecast'!K:K,1,0)</f>
        <v>31316</v>
      </c>
      <c r="I83" t="s">
        <v>114</v>
      </c>
      <c r="J83" t="s">
        <v>717</v>
      </c>
      <c r="K83" t="s">
        <v>717</v>
      </c>
      <c r="L83" s="5">
        <v>-26692.434932006312</v>
      </c>
      <c r="M83" t="e">
        <f t="shared" si="3"/>
        <v>#VALUE!</v>
      </c>
      <c r="N83" t="e">
        <f>VLOOKUP(M83,'Results vs Forecast'!K:K,1,0)</f>
        <v>#VALUE!</v>
      </c>
    </row>
    <row r="84" spans="2:14">
      <c r="B84" t="s">
        <v>100</v>
      </c>
      <c r="C84" t="s">
        <v>541</v>
      </c>
      <c r="D84" s="25" t="s">
        <v>804</v>
      </c>
      <c r="E84" s="5">
        <v>10080</v>
      </c>
      <c r="F84">
        <f t="shared" si="2"/>
        <v>2032</v>
      </c>
      <c r="G84">
        <f>VLOOKUP(F84,'Results vs Forecast'!K:K,1,0)</f>
        <v>2032</v>
      </c>
      <c r="I84" t="s">
        <v>116</v>
      </c>
      <c r="J84" t="s">
        <v>275</v>
      </c>
      <c r="K84" s="25" t="s">
        <v>824</v>
      </c>
      <c r="L84" s="5">
        <v>12500</v>
      </c>
      <c r="M84">
        <f t="shared" si="3"/>
        <v>36090</v>
      </c>
      <c r="N84">
        <f>VLOOKUP(M84,'Results vs Forecast'!K:K,1,0)</f>
        <v>36090</v>
      </c>
    </row>
    <row r="85" spans="2:14">
      <c r="B85" t="s">
        <v>100</v>
      </c>
      <c r="C85" t="s">
        <v>542</v>
      </c>
      <c r="D85" s="25" t="s">
        <v>802</v>
      </c>
      <c r="E85" s="5">
        <v>18499.600000000002</v>
      </c>
      <c r="F85">
        <f t="shared" si="2"/>
        <v>28141</v>
      </c>
      <c r="G85">
        <f>VLOOKUP(F85,'Results vs Forecast'!K:K,1,0)</f>
        <v>28141</v>
      </c>
      <c r="I85" t="s">
        <v>120</v>
      </c>
      <c r="J85" t="s">
        <v>825</v>
      </c>
      <c r="K85" s="25" t="s">
        <v>826</v>
      </c>
      <c r="L85" s="5">
        <v>-7485.1799999999994</v>
      </c>
      <c r="M85">
        <f t="shared" si="3"/>
        <v>25755</v>
      </c>
      <c r="N85">
        <f>VLOOKUP(M85,'Results vs Forecast'!K:K,1,0)</f>
        <v>25755</v>
      </c>
    </row>
    <row r="86" spans="2:14">
      <c r="B86" t="s">
        <v>100</v>
      </c>
      <c r="C86" t="s">
        <v>543</v>
      </c>
      <c r="D86" s="25" t="s">
        <v>803</v>
      </c>
      <c r="E86" s="5">
        <v>11808</v>
      </c>
      <c r="F86">
        <f t="shared" si="2"/>
        <v>31316</v>
      </c>
      <c r="G86">
        <f>VLOOKUP(F86,'Results vs Forecast'!K:K,1,0)</f>
        <v>31316</v>
      </c>
      <c r="I86" t="s">
        <v>122</v>
      </c>
      <c r="J86" t="s">
        <v>717</v>
      </c>
      <c r="K86" s="25" t="s">
        <v>827</v>
      </c>
      <c r="L86" s="5">
        <v>9821.25</v>
      </c>
      <c r="M86">
        <f t="shared" si="3"/>
        <v>3308</v>
      </c>
      <c r="N86">
        <f>VLOOKUP(M86,'Results vs Forecast'!K:K,1,0)</f>
        <v>3308</v>
      </c>
    </row>
    <row r="87" spans="2:14">
      <c r="B87" t="s">
        <v>102</v>
      </c>
      <c r="C87" t="s">
        <v>545</v>
      </c>
      <c r="D87" s="25" t="s">
        <v>805</v>
      </c>
      <c r="E87" s="5">
        <v>5200</v>
      </c>
      <c r="F87">
        <f t="shared" si="2"/>
        <v>3316</v>
      </c>
      <c r="G87">
        <f>VLOOKUP(F87,'Results vs Forecast'!K:K,1,0)</f>
        <v>3316</v>
      </c>
      <c r="I87" t="s">
        <v>125</v>
      </c>
      <c r="J87" t="s">
        <v>284</v>
      </c>
      <c r="K87" s="25" t="s">
        <v>828</v>
      </c>
      <c r="L87" s="5">
        <v>10212.753939058459</v>
      </c>
      <c r="M87">
        <f t="shared" si="3"/>
        <v>25149</v>
      </c>
      <c r="N87">
        <f>VLOOKUP(M87,'Results vs Forecast'!K:K,1,0)</f>
        <v>25149</v>
      </c>
    </row>
    <row r="88" spans="2:14">
      <c r="B88" t="s">
        <v>104</v>
      </c>
      <c r="C88" t="s">
        <v>547</v>
      </c>
      <c r="D88" s="25" t="s">
        <v>807</v>
      </c>
      <c r="E88" s="5">
        <v>20995</v>
      </c>
      <c r="F88">
        <f t="shared" si="2"/>
        <v>33282</v>
      </c>
      <c r="G88">
        <f>VLOOKUP(F88,'Results vs Forecast'!K:K,1,0)</f>
        <v>33282</v>
      </c>
      <c r="I88" t="s">
        <v>125</v>
      </c>
      <c r="J88" t="s">
        <v>286</v>
      </c>
      <c r="K88" s="25" t="s">
        <v>829</v>
      </c>
      <c r="L88" s="5">
        <v>9332.3441167258297</v>
      </c>
      <c r="M88">
        <f t="shared" si="3"/>
        <v>25752</v>
      </c>
      <c r="N88">
        <f>VLOOKUP(M88,'Results vs Forecast'!K:K,1,0)</f>
        <v>25752</v>
      </c>
    </row>
    <row r="89" spans="2:14">
      <c r="B89" t="s">
        <v>104</v>
      </c>
      <c r="C89" t="s">
        <v>548</v>
      </c>
      <c r="D89" s="25" t="s">
        <v>806</v>
      </c>
      <c r="E89" s="5">
        <v>76938</v>
      </c>
      <c r="F89">
        <f t="shared" si="2"/>
        <v>21575</v>
      </c>
      <c r="G89">
        <f>VLOOKUP(F89,'Results vs Forecast'!K:K,1,0)</f>
        <v>21575</v>
      </c>
      <c r="I89" t="s">
        <v>127</v>
      </c>
      <c r="J89" t="s">
        <v>290</v>
      </c>
      <c r="K89" s="25" t="s">
        <v>830</v>
      </c>
      <c r="L89" s="5">
        <v>184703.2</v>
      </c>
      <c r="M89">
        <f t="shared" si="3"/>
        <v>34003</v>
      </c>
      <c r="N89">
        <f>VLOOKUP(M89,'Results vs Forecast'!K:K,1,0)</f>
        <v>34003</v>
      </c>
    </row>
    <row r="90" spans="2:14">
      <c r="B90" t="s">
        <v>106</v>
      </c>
      <c r="C90" t="s">
        <v>550</v>
      </c>
      <c r="D90" s="25" t="s">
        <v>808</v>
      </c>
      <c r="E90" s="5">
        <v>72660</v>
      </c>
      <c r="F90">
        <f t="shared" si="2"/>
        <v>3305</v>
      </c>
      <c r="G90">
        <f>VLOOKUP(F90,'Results vs Forecast'!K:K,1,0)</f>
        <v>3305</v>
      </c>
      <c r="I90" t="s">
        <v>127</v>
      </c>
      <c r="J90" t="s">
        <v>292</v>
      </c>
      <c r="K90" s="25" t="s">
        <v>831</v>
      </c>
      <c r="L90" s="5">
        <v>107000</v>
      </c>
      <c r="M90">
        <f t="shared" si="3"/>
        <v>34004</v>
      </c>
      <c r="N90">
        <f>VLOOKUP(M90,'Results vs Forecast'!K:K,1,0)</f>
        <v>34004</v>
      </c>
    </row>
    <row r="91" spans="2:14">
      <c r="B91" t="s">
        <v>108</v>
      </c>
      <c r="C91" t="s">
        <v>552</v>
      </c>
      <c r="D91" s="25" t="s">
        <v>810</v>
      </c>
      <c r="E91" s="5">
        <v>33629</v>
      </c>
      <c r="F91">
        <f t="shared" si="2"/>
        <v>28138</v>
      </c>
      <c r="G91">
        <f>VLOOKUP(F91,'Results vs Forecast'!K:K,1,0)</f>
        <v>28138</v>
      </c>
      <c r="I91" t="s">
        <v>127</v>
      </c>
      <c r="J91" t="s">
        <v>293</v>
      </c>
      <c r="K91" s="25" t="s">
        <v>832</v>
      </c>
      <c r="L91" s="5">
        <v>27778</v>
      </c>
      <c r="M91">
        <f t="shared" si="3"/>
        <v>34326</v>
      </c>
      <c r="N91">
        <f>VLOOKUP(M91,'Results vs Forecast'!K:K,1,0)</f>
        <v>34326</v>
      </c>
    </row>
    <row r="92" spans="2:14">
      <c r="B92" t="s">
        <v>108</v>
      </c>
      <c r="C92" t="s">
        <v>553</v>
      </c>
      <c r="D92" s="25" t="s">
        <v>809</v>
      </c>
      <c r="E92" s="5">
        <v>211857</v>
      </c>
      <c r="F92">
        <f t="shared" si="2"/>
        <v>34756</v>
      </c>
      <c r="G92">
        <f>VLOOKUP(F92,'Results vs Forecast'!K:K,1,0)</f>
        <v>34756</v>
      </c>
      <c r="I92" t="s">
        <v>127</v>
      </c>
      <c r="J92" t="s">
        <v>294</v>
      </c>
      <c r="K92" s="25" t="s">
        <v>833</v>
      </c>
      <c r="L92" s="5">
        <v>66165</v>
      </c>
      <c r="M92">
        <f t="shared" si="3"/>
        <v>34327</v>
      </c>
      <c r="N92">
        <f>VLOOKUP(M92,'Results vs Forecast'!K:K,1,0)</f>
        <v>34327</v>
      </c>
    </row>
    <row r="93" spans="2:14">
      <c r="B93" t="s">
        <v>110</v>
      </c>
      <c r="C93" t="s">
        <v>277</v>
      </c>
      <c r="D93" s="25" t="s">
        <v>811</v>
      </c>
      <c r="E93" s="5">
        <v>-7.3115598315780517E-3</v>
      </c>
      <c r="F93">
        <f t="shared" si="2"/>
        <v>29630</v>
      </c>
      <c r="G93">
        <f>VLOOKUP(F93,'Results vs Forecast'!K:K,1,0)</f>
        <v>29630</v>
      </c>
      <c r="I93" t="s">
        <v>127</v>
      </c>
      <c r="J93" t="s">
        <v>296</v>
      </c>
      <c r="K93" s="25" t="s">
        <v>834</v>
      </c>
      <c r="L93" s="5">
        <v>61187</v>
      </c>
      <c r="M93">
        <f t="shared" si="3"/>
        <v>34325</v>
      </c>
      <c r="N93">
        <f>VLOOKUP(M93,'Results vs Forecast'!K:K,1,0)</f>
        <v>34325</v>
      </c>
    </row>
    <row r="94" spans="2:14">
      <c r="B94" t="s">
        <v>110</v>
      </c>
      <c r="C94" t="s">
        <v>277</v>
      </c>
      <c r="D94" t="s">
        <v>835</v>
      </c>
      <c r="E94" s="5">
        <v>-14543.27</v>
      </c>
      <c r="F94">
        <f t="shared" si="2"/>
        <v>36723</v>
      </c>
      <c r="G94">
        <f>VLOOKUP(F94,'Results vs Forecast'!K:K,1,0)</f>
        <v>36723</v>
      </c>
      <c r="I94" t="s">
        <v>127</v>
      </c>
      <c r="J94" t="s">
        <v>836</v>
      </c>
      <c r="K94" s="25">
        <v>20913</v>
      </c>
      <c r="L94" s="5">
        <v>-7683.5833687334507</v>
      </c>
      <c r="M94">
        <f t="shared" si="3"/>
        <v>20913</v>
      </c>
      <c r="N94">
        <f>VLOOKUP(M94,'Results vs Forecast'!K:K,1,0)</f>
        <v>20913</v>
      </c>
    </row>
    <row r="95" spans="2:14">
      <c r="B95" t="s">
        <v>110</v>
      </c>
      <c r="C95" t="s">
        <v>556</v>
      </c>
      <c r="D95" s="25" t="s">
        <v>819</v>
      </c>
      <c r="E95" s="5">
        <v>96787</v>
      </c>
      <c r="F95">
        <f t="shared" si="2"/>
        <v>26519</v>
      </c>
      <c r="G95">
        <f>VLOOKUP(F95,'Results vs Forecast'!K:K,1,0)</f>
        <v>26519</v>
      </c>
      <c r="I95" t="s">
        <v>127</v>
      </c>
      <c r="J95" t="s">
        <v>300</v>
      </c>
      <c r="K95" s="25" t="s">
        <v>837</v>
      </c>
      <c r="L95" s="5">
        <v>106075.85</v>
      </c>
      <c r="M95">
        <f t="shared" si="3"/>
        <v>34001</v>
      </c>
      <c r="N95">
        <f>VLOOKUP(M95,'Results vs Forecast'!K:K,1,0)</f>
        <v>34001</v>
      </c>
    </row>
    <row r="96" spans="2:14">
      <c r="B96" t="s">
        <v>110</v>
      </c>
      <c r="C96" t="s">
        <v>557</v>
      </c>
      <c r="D96" s="25" t="s">
        <v>811</v>
      </c>
      <c r="E96" s="5">
        <v>264753.99</v>
      </c>
      <c r="F96">
        <f t="shared" si="2"/>
        <v>29630</v>
      </c>
      <c r="G96">
        <f>VLOOKUP(F96,'Results vs Forecast'!K:K,1,0)</f>
        <v>29630</v>
      </c>
      <c r="I96" t="s">
        <v>127</v>
      </c>
      <c r="J96" t="s">
        <v>301</v>
      </c>
      <c r="K96" s="25" t="s">
        <v>838</v>
      </c>
      <c r="L96" s="5">
        <v>91000</v>
      </c>
      <c r="M96">
        <f t="shared" si="3"/>
        <v>34002</v>
      </c>
      <c r="N96">
        <f>VLOOKUP(M96,'Results vs Forecast'!K:K,1,0)</f>
        <v>34002</v>
      </c>
    </row>
    <row r="97" spans="2:14">
      <c r="B97" t="s">
        <v>110</v>
      </c>
      <c r="C97" t="s">
        <v>558</v>
      </c>
      <c r="D97" s="25" t="s">
        <v>817</v>
      </c>
      <c r="E97" s="5">
        <v>7759.3200000000015</v>
      </c>
      <c r="F97">
        <f t="shared" si="2"/>
        <v>30365</v>
      </c>
      <c r="G97">
        <f>VLOOKUP(F97,'Results vs Forecast'!K:K,1,0)</f>
        <v>30365</v>
      </c>
      <c r="I97" t="s">
        <v>127</v>
      </c>
      <c r="J97" t="s">
        <v>288</v>
      </c>
      <c r="K97" t="s">
        <v>839</v>
      </c>
      <c r="L97" s="5">
        <v>20240</v>
      </c>
      <c r="M97">
        <f t="shared" si="3"/>
        <v>17353</v>
      </c>
      <c r="N97">
        <f>VLOOKUP(M97,'Results vs Forecast'!K:K,1,0)</f>
        <v>17353</v>
      </c>
    </row>
    <row r="98" spans="2:14">
      <c r="B98" t="s">
        <v>110</v>
      </c>
      <c r="C98" t="s">
        <v>559</v>
      </c>
      <c r="D98" s="25" t="s">
        <v>813</v>
      </c>
      <c r="E98" s="5">
        <v>83603.86</v>
      </c>
      <c r="F98">
        <f t="shared" si="2"/>
        <v>32035</v>
      </c>
      <c r="G98">
        <f>VLOOKUP(F98,'Results vs Forecast'!K:K,1,0)</f>
        <v>32035</v>
      </c>
      <c r="I98" t="s">
        <v>130</v>
      </c>
      <c r="J98" t="s">
        <v>311</v>
      </c>
      <c r="K98" s="25" t="s">
        <v>840</v>
      </c>
      <c r="L98" s="5">
        <v>26067.134620632958</v>
      </c>
      <c r="M98">
        <f t="shared" si="3"/>
        <v>26788</v>
      </c>
      <c r="N98">
        <f>VLOOKUP(M98,'Results vs Forecast'!K:K,1,0)</f>
        <v>26788</v>
      </c>
    </row>
    <row r="99" spans="2:14">
      <c r="B99" t="s">
        <v>110</v>
      </c>
      <c r="C99" t="s">
        <v>560</v>
      </c>
      <c r="D99" s="25" t="s">
        <v>815</v>
      </c>
      <c r="E99" s="5">
        <v>27200</v>
      </c>
      <c r="F99">
        <f t="shared" si="2"/>
        <v>33387</v>
      </c>
      <c r="G99">
        <f>VLOOKUP(F99,'Results vs Forecast'!K:K,1,0)</f>
        <v>33387</v>
      </c>
      <c r="I99" t="s">
        <v>132</v>
      </c>
      <c r="J99" t="s">
        <v>313</v>
      </c>
      <c r="K99" s="25" t="s">
        <v>841</v>
      </c>
      <c r="L99" s="5">
        <v>31000</v>
      </c>
      <c r="M99">
        <f t="shared" si="3"/>
        <v>16989</v>
      </c>
      <c r="N99">
        <f>VLOOKUP(M99,'Results vs Forecast'!K:K,1,0)</f>
        <v>16989</v>
      </c>
    </row>
    <row r="100" spans="2:14">
      <c r="B100" t="s">
        <v>112</v>
      </c>
      <c r="C100" t="s">
        <v>562</v>
      </c>
      <c r="D100" s="25" t="s">
        <v>823</v>
      </c>
      <c r="E100" s="5">
        <v>35925</v>
      </c>
      <c r="F100">
        <f t="shared" si="2"/>
        <v>28469</v>
      </c>
      <c r="G100">
        <f>VLOOKUP(F100,'Results vs Forecast'!K:K,1,0)</f>
        <v>28469</v>
      </c>
      <c r="I100" t="s">
        <v>134</v>
      </c>
      <c r="J100" t="s">
        <v>326</v>
      </c>
      <c r="K100" s="25" t="s">
        <v>842</v>
      </c>
      <c r="L100" s="5">
        <v>74808.824524869313</v>
      </c>
      <c r="M100">
        <f t="shared" si="3"/>
        <v>25146</v>
      </c>
      <c r="N100">
        <f>VLOOKUP(M100,'Results vs Forecast'!K:K,1,0)</f>
        <v>25146</v>
      </c>
    </row>
    <row r="101" spans="2:14">
      <c r="B101" t="s">
        <v>114</v>
      </c>
      <c r="C101" t="s">
        <v>277</v>
      </c>
      <c r="D101" t="s">
        <v>717</v>
      </c>
      <c r="E101" s="5">
        <v>-4.9320063117193058E-3</v>
      </c>
      <c r="F101" t="e">
        <f t="shared" si="2"/>
        <v>#VALUE!</v>
      </c>
      <c r="G101" t="e">
        <f>VLOOKUP(F101,'Results vs Forecast'!K:K,1,0)</f>
        <v>#VALUE!</v>
      </c>
      <c r="I101" t="s">
        <v>134</v>
      </c>
      <c r="J101" t="s">
        <v>322</v>
      </c>
      <c r="K101" s="25" t="s">
        <v>704</v>
      </c>
      <c r="L101" s="5">
        <v>-2383.5700000000002</v>
      </c>
      <c r="M101">
        <f t="shared" si="3"/>
        <v>24602</v>
      </c>
      <c r="N101">
        <f>VLOOKUP(M101,'Results vs Forecast'!K:K,1,0)</f>
        <v>24602</v>
      </c>
    </row>
    <row r="102" spans="2:14">
      <c r="B102" t="s">
        <v>116</v>
      </c>
      <c r="C102" t="s">
        <v>569</v>
      </c>
      <c r="D102" s="25" t="s">
        <v>824</v>
      </c>
      <c r="E102" s="5">
        <v>12500</v>
      </c>
      <c r="F102">
        <f t="shared" si="2"/>
        <v>36090</v>
      </c>
      <c r="G102">
        <f>VLOOKUP(F102,'Results vs Forecast'!K:K,1,0)</f>
        <v>36090</v>
      </c>
      <c r="I102" t="s">
        <v>134</v>
      </c>
      <c r="J102" t="s">
        <v>717</v>
      </c>
      <c r="K102" s="25" t="s">
        <v>843</v>
      </c>
      <c r="L102" s="5">
        <v>153977.72</v>
      </c>
      <c r="M102">
        <f t="shared" si="3"/>
        <v>567</v>
      </c>
      <c r="N102">
        <f>VLOOKUP(M102,'Results vs Forecast'!K:K,1,0)</f>
        <v>567</v>
      </c>
    </row>
    <row r="103" spans="2:14">
      <c r="B103" t="s">
        <v>118</v>
      </c>
      <c r="C103" t="s">
        <v>277</v>
      </c>
      <c r="D103">
        <v>123</v>
      </c>
      <c r="E103" s="5">
        <v>414.66</v>
      </c>
      <c r="F103">
        <f t="shared" si="2"/>
        <v>123</v>
      </c>
      <c r="G103">
        <f>VLOOKUP(F103,'Results vs Forecast'!K:K,1,0)</f>
        <v>123</v>
      </c>
      <c r="I103" t="s">
        <v>136</v>
      </c>
      <c r="J103" t="s">
        <v>327</v>
      </c>
      <c r="K103" s="25" t="s">
        <v>844</v>
      </c>
      <c r="L103" s="5">
        <v>15890</v>
      </c>
      <c r="M103">
        <f t="shared" si="3"/>
        <v>5354</v>
      </c>
      <c r="N103">
        <f>VLOOKUP(M103,'Results vs Forecast'!K:K,1,0)</f>
        <v>5354</v>
      </c>
    </row>
    <row r="104" spans="2:14">
      <c r="B104" t="s">
        <v>120</v>
      </c>
      <c r="C104" t="s">
        <v>277</v>
      </c>
      <c r="D104" s="25" t="s">
        <v>826</v>
      </c>
      <c r="E104" s="5">
        <v>-3742.5</v>
      </c>
      <c r="F104">
        <f t="shared" si="2"/>
        <v>25755</v>
      </c>
      <c r="G104">
        <f>VLOOKUP(F104,'Results vs Forecast'!K:K,1,0)</f>
        <v>25755</v>
      </c>
      <c r="I104" t="s">
        <v>138</v>
      </c>
      <c r="J104" t="s">
        <v>334</v>
      </c>
      <c r="K104" s="25" t="s">
        <v>845</v>
      </c>
      <c r="L104" s="5">
        <v>1000</v>
      </c>
      <c r="M104">
        <f t="shared" si="3"/>
        <v>35783</v>
      </c>
      <c r="N104">
        <f>VLOOKUP(M104,'Results vs Forecast'!K:K,1,0)</f>
        <v>35783</v>
      </c>
    </row>
    <row r="105" spans="2:14">
      <c r="B105" t="s">
        <v>120</v>
      </c>
      <c r="C105" t="s">
        <v>846</v>
      </c>
      <c r="D105" t="s">
        <v>847</v>
      </c>
      <c r="E105" s="5">
        <v>7560</v>
      </c>
      <c r="F105">
        <f t="shared" si="2"/>
        <v>24823</v>
      </c>
      <c r="G105">
        <f>VLOOKUP(F105,'Results vs Forecast'!K:K,1,0)</f>
        <v>24823</v>
      </c>
      <c r="I105" t="s">
        <v>138</v>
      </c>
      <c r="J105" t="s">
        <v>335</v>
      </c>
      <c r="K105" s="25" t="s">
        <v>848</v>
      </c>
      <c r="L105" s="5">
        <v>5779.51</v>
      </c>
      <c r="M105">
        <f t="shared" si="3"/>
        <v>35782</v>
      </c>
      <c r="N105">
        <f>VLOOKUP(M105,'Results vs Forecast'!K:K,1,0)</f>
        <v>35782</v>
      </c>
    </row>
    <row r="106" spans="2:14">
      <c r="B106" t="s">
        <v>122</v>
      </c>
      <c r="C106" t="s">
        <v>573</v>
      </c>
      <c r="D106" s="25" t="s">
        <v>827</v>
      </c>
      <c r="E106" s="5">
        <v>9821.25</v>
      </c>
      <c r="F106">
        <f t="shared" si="2"/>
        <v>3308</v>
      </c>
      <c r="G106">
        <f>VLOOKUP(F106,'Results vs Forecast'!K:K,1,0)</f>
        <v>3308</v>
      </c>
      <c r="I106" t="s">
        <v>601</v>
      </c>
      <c r="J106" t="s">
        <v>331</v>
      </c>
      <c r="K106" s="25" t="s">
        <v>748</v>
      </c>
      <c r="L106" s="5">
        <v>56550</v>
      </c>
      <c r="M106">
        <f t="shared" si="3"/>
        <v>31319</v>
      </c>
      <c r="N106">
        <f>VLOOKUP(M106,'Results vs Forecast'!K:K,1,0)</f>
        <v>31319</v>
      </c>
    </row>
    <row r="107" spans="2:14">
      <c r="B107" t="s">
        <v>125</v>
      </c>
      <c r="C107" t="s">
        <v>575</v>
      </c>
      <c r="D107" s="25" t="s">
        <v>829</v>
      </c>
      <c r="E107" s="5">
        <v>9332.3441167258297</v>
      </c>
      <c r="F107">
        <f t="shared" si="2"/>
        <v>25752</v>
      </c>
      <c r="G107">
        <f>VLOOKUP(F107,'Results vs Forecast'!K:K,1,0)</f>
        <v>25752</v>
      </c>
      <c r="I107" t="s">
        <v>601</v>
      </c>
      <c r="J107" t="s">
        <v>330</v>
      </c>
      <c r="K107" t="s">
        <v>752</v>
      </c>
      <c r="L107" s="5">
        <v>50333</v>
      </c>
      <c r="M107">
        <f t="shared" si="3"/>
        <v>34650</v>
      </c>
      <c r="N107">
        <f>VLOOKUP(M107,'Results vs Forecast'!K:K,1,0)</f>
        <v>34650</v>
      </c>
    </row>
    <row r="108" spans="2:14">
      <c r="B108" t="s">
        <v>125</v>
      </c>
      <c r="C108" t="s">
        <v>576</v>
      </c>
      <c r="D108" s="25" t="s">
        <v>828</v>
      </c>
      <c r="E108" s="5">
        <v>10212.753939058459</v>
      </c>
      <c r="F108">
        <f t="shared" si="2"/>
        <v>25149</v>
      </c>
      <c r="G108">
        <f>VLOOKUP(F108,'Results vs Forecast'!K:K,1,0)</f>
        <v>25149</v>
      </c>
      <c r="I108" t="s">
        <v>142</v>
      </c>
      <c r="J108" t="s">
        <v>336</v>
      </c>
      <c r="K108" s="25" t="s">
        <v>849</v>
      </c>
      <c r="L108" s="5">
        <v>93327.286027797585</v>
      </c>
      <c r="M108">
        <f t="shared" si="3"/>
        <v>22983</v>
      </c>
      <c r="N108">
        <f>VLOOKUP(M108,'Results vs Forecast'!K:K,1,0)</f>
        <v>22983</v>
      </c>
    </row>
    <row r="109" spans="2:14">
      <c r="B109" t="s">
        <v>127</v>
      </c>
      <c r="C109" t="s">
        <v>277</v>
      </c>
      <c r="D109" s="25">
        <v>20913</v>
      </c>
      <c r="E109" s="5">
        <v>-3.3687334507703781E-3</v>
      </c>
      <c r="F109">
        <f t="shared" si="2"/>
        <v>20913</v>
      </c>
      <c r="G109">
        <f>VLOOKUP(F109,'Results vs Forecast'!K:K,1,0)</f>
        <v>20913</v>
      </c>
      <c r="I109" t="s">
        <v>142</v>
      </c>
      <c r="J109" t="s">
        <v>339</v>
      </c>
      <c r="K109" s="25" t="s">
        <v>850</v>
      </c>
      <c r="L109" s="5">
        <v>35047.86</v>
      </c>
      <c r="M109">
        <f t="shared" si="3"/>
        <v>34755</v>
      </c>
      <c r="N109">
        <f>VLOOKUP(M109,'Results vs Forecast'!K:K,1,0)</f>
        <v>34755</v>
      </c>
    </row>
    <row r="110" spans="2:14">
      <c r="B110" t="s">
        <v>127</v>
      </c>
      <c r="C110" t="s">
        <v>578</v>
      </c>
      <c r="D110" s="25" t="s">
        <v>837</v>
      </c>
      <c r="E110" s="5">
        <v>106075.85</v>
      </c>
      <c r="F110">
        <f t="shared" si="2"/>
        <v>34001</v>
      </c>
      <c r="G110">
        <f>VLOOKUP(F110,'Results vs Forecast'!K:K,1,0)</f>
        <v>34001</v>
      </c>
      <c r="I110" t="s">
        <v>142</v>
      </c>
      <c r="J110" t="s">
        <v>339</v>
      </c>
      <c r="K110" s="25">
        <v>34755</v>
      </c>
      <c r="L110" s="5">
        <v>-11405.310937963715</v>
      </c>
      <c r="M110">
        <f t="shared" si="3"/>
        <v>34755</v>
      </c>
      <c r="N110">
        <f>VLOOKUP(M110,'Results vs Forecast'!K:K,1,0)</f>
        <v>34755</v>
      </c>
    </row>
    <row r="111" spans="2:14">
      <c r="B111" t="s">
        <v>127</v>
      </c>
      <c r="C111" t="s">
        <v>579</v>
      </c>
      <c r="D111" s="25" t="s">
        <v>838</v>
      </c>
      <c r="E111" s="5">
        <v>91000</v>
      </c>
      <c r="F111">
        <f t="shared" si="2"/>
        <v>34002</v>
      </c>
      <c r="G111">
        <f>VLOOKUP(F111,'Results vs Forecast'!K:K,1,0)</f>
        <v>34002</v>
      </c>
      <c r="I111" t="s">
        <v>144</v>
      </c>
      <c r="J111" t="s">
        <v>851</v>
      </c>
      <c r="K111" s="25" t="s">
        <v>852</v>
      </c>
      <c r="L111" s="5">
        <v>-67000</v>
      </c>
      <c r="M111">
        <f t="shared" si="3"/>
        <v>29839</v>
      </c>
      <c r="N111" t="e">
        <f>VLOOKUP(M111,'Results vs Forecast'!K:K,1,0)</f>
        <v>#N/A</v>
      </c>
    </row>
    <row r="112" spans="2:14">
      <c r="B112" t="s">
        <v>127</v>
      </c>
      <c r="C112" t="s">
        <v>580</v>
      </c>
      <c r="D112" s="25" t="s">
        <v>830</v>
      </c>
      <c r="E112" s="5">
        <v>184703.2</v>
      </c>
      <c r="F112">
        <f t="shared" si="2"/>
        <v>34003</v>
      </c>
      <c r="G112">
        <f>VLOOKUP(F112,'Results vs Forecast'!K:K,1,0)</f>
        <v>34003</v>
      </c>
      <c r="I112" t="s">
        <v>144</v>
      </c>
      <c r="J112" t="s">
        <v>717</v>
      </c>
      <c r="K112" t="s">
        <v>717</v>
      </c>
      <c r="L112" s="5">
        <v>-17127.04</v>
      </c>
      <c r="M112" t="e">
        <f t="shared" si="3"/>
        <v>#VALUE!</v>
      </c>
      <c r="N112" t="e">
        <f>VLOOKUP(M112,'Results vs Forecast'!K:K,1,0)</f>
        <v>#VALUE!</v>
      </c>
    </row>
    <row r="113" spans="2:14">
      <c r="B113" t="s">
        <v>127</v>
      </c>
      <c r="C113" t="s">
        <v>581</v>
      </c>
      <c r="D113" s="25" t="s">
        <v>831</v>
      </c>
      <c r="E113" s="5">
        <v>107000</v>
      </c>
      <c r="F113">
        <f t="shared" si="2"/>
        <v>34004</v>
      </c>
      <c r="G113">
        <f>VLOOKUP(F113,'Results vs Forecast'!K:K,1,0)</f>
        <v>34004</v>
      </c>
      <c r="I113" t="s">
        <v>150</v>
      </c>
      <c r="J113" t="s">
        <v>344</v>
      </c>
      <c r="K113" s="25" t="s">
        <v>853</v>
      </c>
      <c r="L113" s="5">
        <v>5678.6433540454309</v>
      </c>
      <c r="M113">
        <f t="shared" si="3"/>
        <v>34753</v>
      </c>
      <c r="N113">
        <f>VLOOKUP(M113,'Results vs Forecast'!K:K,1,0)</f>
        <v>34753</v>
      </c>
    </row>
    <row r="114" spans="2:14">
      <c r="B114" t="s">
        <v>127</v>
      </c>
      <c r="C114" t="s">
        <v>582</v>
      </c>
      <c r="D114" s="25" t="s">
        <v>834</v>
      </c>
      <c r="E114" s="5">
        <v>61187</v>
      </c>
      <c r="F114">
        <f t="shared" si="2"/>
        <v>34325</v>
      </c>
      <c r="G114">
        <f>VLOOKUP(F114,'Results vs Forecast'!K:K,1,0)</f>
        <v>34325</v>
      </c>
      <c r="I114" t="s">
        <v>150</v>
      </c>
      <c r="J114" t="s">
        <v>345</v>
      </c>
      <c r="K114" s="25" t="s">
        <v>854</v>
      </c>
      <c r="L114" s="5">
        <v>3745.7436077424422</v>
      </c>
      <c r="M114">
        <f t="shared" si="3"/>
        <v>25155</v>
      </c>
      <c r="N114">
        <f>VLOOKUP(M114,'Results vs Forecast'!K:K,1,0)</f>
        <v>25155</v>
      </c>
    </row>
    <row r="115" spans="2:14">
      <c r="B115" t="s">
        <v>127</v>
      </c>
      <c r="C115" t="s">
        <v>583</v>
      </c>
      <c r="D115" s="25" t="s">
        <v>832</v>
      </c>
      <c r="E115" s="5">
        <v>27778</v>
      </c>
      <c r="F115">
        <f t="shared" si="2"/>
        <v>34326</v>
      </c>
      <c r="G115">
        <f>VLOOKUP(F115,'Results vs Forecast'!K:K,1,0)</f>
        <v>34326</v>
      </c>
      <c r="I115" t="s">
        <v>152</v>
      </c>
      <c r="J115" t="s">
        <v>855</v>
      </c>
      <c r="K115" s="25" t="s">
        <v>856</v>
      </c>
      <c r="L115" s="5">
        <v>28500</v>
      </c>
      <c r="M115">
        <f t="shared" si="3"/>
        <v>32652</v>
      </c>
      <c r="N115">
        <f>VLOOKUP(M115,'Results vs Forecast'!K:K,1,0)</f>
        <v>32652</v>
      </c>
    </row>
    <row r="116" spans="2:14">
      <c r="B116" t="s">
        <v>127</v>
      </c>
      <c r="C116" t="s">
        <v>584</v>
      </c>
      <c r="D116" s="25" t="s">
        <v>833</v>
      </c>
      <c r="E116" s="5">
        <v>66165</v>
      </c>
      <c r="F116">
        <f t="shared" si="2"/>
        <v>34327</v>
      </c>
      <c r="G116">
        <f>VLOOKUP(F116,'Results vs Forecast'!K:K,1,0)</f>
        <v>34327</v>
      </c>
      <c r="I116" t="s">
        <v>152</v>
      </c>
      <c r="J116" t="s">
        <v>348</v>
      </c>
      <c r="K116" t="s">
        <v>857</v>
      </c>
      <c r="L116" s="5">
        <v>2500</v>
      </c>
      <c r="M116">
        <f t="shared" si="3"/>
        <v>36093</v>
      </c>
      <c r="N116">
        <f>VLOOKUP(M116,'Results vs Forecast'!K:K,1,0)</f>
        <v>36093</v>
      </c>
    </row>
    <row r="117" spans="2:14">
      <c r="B117" t="s">
        <v>127</v>
      </c>
      <c r="C117" t="s">
        <v>858</v>
      </c>
      <c r="D117" t="s">
        <v>839</v>
      </c>
      <c r="E117" s="5">
        <v>20240</v>
      </c>
      <c r="F117">
        <f t="shared" si="2"/>
        <v>17353</v>
      </c>
      <c r="G117">
        <f>VLOOKUP(F117,'Results vs Forecast'!K:K,1,0)</f>
        <v>17353</v>
      </c>
      <c r="I117" t="s">
        <v>154</v>
      </c>
      <c r="J117" t="s">
        <v>354</v>
      </c>
      <c r="K117" s="25" t="s">
        <v>859</v>
      </c>
      <c r="L117" s="5">
        <v>10564.917867991502</v>
      </c>
      <c r="M117">
        <f t="shared" si="3"/>
        <v>25140</v>
      </c>
      <c r="N117">
        <f>VLOOKUP(M117,'Results vs Forecast'!K:K,1,0)</f>
        <v>25140</v>
      </c>
    </row>
    <row r="118" spans="2:14">
      <c r="B118" t="s">
        <v>130</v>
      </c>
      <c r="C118" t="s">
        <v>587</v>
      </c>
      <c r="D118" s="25" t="s">
        <v>840</v>
      </c>
      <c r="E118" s="5">
        <v>26067.134620632962</v>
      </c>
      <c r="F118">
        <f t="shared" si="2"/>
        <v>26788</v>
      </c>
      <c r="G118">
        <f>VLOOKUP(F118,'Results vs Forecast'!K:K,1,0)</f>
        <v>26788</v>
      </c>
      <c r="I118" t="s">
        <v>154</v>
      </c>
      <c r="J118" t="s">
        <v>356</v>
      </c>
      <c r="K118" s="25" t="s">
        <v>860</v>
      </c>
      <c r="L118" s="5">
        <v>166082.81299217342</v>
      </c>
      <c r="M118">
        <f t="shared" si="3"/>
        <v>25138</v>
      </c>
      <c r="N118">
        <f>VLOOKUP(M118,'Results vs Forecast'!K:K,1,0)</f>
        <v>25138</v>
      </c>
    </row>
    <row r="119" spans="2:14">
      <c r="B119" t="s">
        <v>132</v>
      </c>
      <c r="C119" t="s">
        <v>590</v>
      </c>
      <c r="D119" s="25" t="s">
        <v>841</v>
      </c>
      <c r="E119" s="5">
        <v>31000</v>
      </c>
      <c r="F119">
        <f t="shared" si="2"/>
        <v>16989</v>
      </c>
      <c r="G119">
        <f>VLOOKUP(F119,'Results vs Forecast'!K:K,1,0)</f>
        <v>16989</v>
      </c>
      <c r="I119" t="s">
        <v>156</v>
      </c>
      <c r="J119" t="s">
        <v>357</v>
      </c>
      <c r="K119" s="25" t="s">
        <v>861</v>
      </c>
      <c r="L119" s="5">
        <v>9628.4824617653958</v>
      </c>
      <c r="M119">
        <f t="shared" si="3"/>
        <v>25152</v>
      </c>
      <c r="N119">
        <f>VLOOKUP(M119,'Results vs Forecast'!K:K,1,0)</f>
        <v>25152</v>
      </c>
    </row>
    <row r="120" spans="2:14">
      <c r="B120" t="s">
        <v>134</v>
      </c>
      <c r="C120" t="s">
        <v>592</v>
      </c>
      <c r="D120" s="25" t="s">
        <v>704</v>
      </c>
      <c r="E120" s="5">
        <v>-2383.5700000000002</v>
      </c>
      <c r="F120">
        <f t="shared" si="2"/>
        <v>24602</v>
      </c>
      <c r="G120">
        <f>VLOOKUP(F120,'Results vs Forecast'!K:K,1,0)</f>
        <v>24602</v>
      </c>
      <c r="I120" t="s">
        <v>156</v>
      </c>
      <c r="J120" t="s">
        <v>358</v>
      </c>
      <c r="K120" s="25" t="s">
        <v>862</v>
      </c>
      <c r="L120" s="5">
        <v>5282.4589339957529</v>
      </c>
      <c r="M120">
        <f t="shared" si="3"/>
        <v>28145</v>
      </c>
      <c r="N120">
        <f>VLOOKUP(M120,'Results vs Forecast'!K:K,1,0)</f>
        <v>28145</v>
      </c>
    </row>
    <row r="121" spans="2:14">
      <c r="B121" t="s">
        <v>134</v>
      </c>
      <c r="C121" t="s">
        <v>593</v>
      </c>
      <c r="D121" s="25" t="s">
        <v>842</v>
      </c>
      <c r="E121" s="5">
        <v>74808.824524869313</v>
      </c>
      <c r="F121">
        <f t="shared" si="2"/>
        <v>25146</v>
      </c>
      <c r="G121">
        <f>VLOOKUP(F121,'Results vs Forecast'!K:K,1,0)</f>
        <v>25146</v>
      </c>
      <c r="I121" t="s">
        <v>160</v>
      </c>
      <c r="J121" t="s">
        <v>863</v>
      </c>
      <c r="K121" s="25" t="s">
        <v>864</v>
      </c>
      <c r="L121" s="5">
        <v>0</v>
      </c>
      <c r="M121">
        <f t="shared" si="3"/>
        <v>20140</v>
      </c>
      <c r="N121">
        <f>VLOOKUP(M121,'Results vs Forecast'!K:K,1,0)</f>
        <v>20140</v>
      </c>
    </row>
    <row r="122" spans="2:14">
      <c r="B122" t="s">
        <v>134</v>
      </c>
      <c r="C122" t="s">
        <v>594</v>
      </c>
      <c r="D122" s="25" t="s">
        <v>843</v>
      </c>
      <c r="E122" s="5">
        <v>153977.72</v>
      </c>
      <c r="F122">
        <f t="shared" si="2"/>
        <v>567</v>
      </c>
      <c r="G122">
        <f>VLOOKUP(F122,'Results vs Forecast'!K:K,1,0)</f>
        <v>567</v>
      </c>
      <c r="I122" t="s">
        <v>160</v>
      </c>
      <c r="J122" t="s">
        <v>865</v>
      </c>
      <c r="K122" s="25" t="s">
        <v>866</v>
      </c>
      <c r="L122" s="5">
        <v>0</v>
      </c>
      <c r="M122">
        <f t="shared" si="3"/>
        <v>25538</v>
      </c>
      <c r="N122">
        <f>VLOOKUP(M122,'Results vs Forecast'!K:K,1,0)</f>
        <v>25538</v>
      </c>
    </row>
    <row r="123" spans="2:14">
      <c r="B123" t="s">
        <v>136</v>
      </c>
      <c r="C123" t="s">
        <v>596</v>
      </c>
      <c r="D123" s="25" t="s">
        <v>844</v>
      </c>
      <c r="E123" s="5">
        <v>15890</v>
      </c>
      <c r="F123">
        <f t="shared" si="2"/>
        <v>5354</v>
      </c>
      <c r="G123">
        <f>VLOOKUP(F123,'Results vs Forecast'!K:K,1,0)</f>
        <v>5354</v>
      </c>
      <c r="I123" t="s">
        <v>160</v>
      </c>
      <c r="J123" t="s">
        <v>867</v>
      </c>
      <c r="K123" s="25" t="s">
        <v>868</v>
      </c>
      <c r="L123" s="5">
        <v>0</v>
      </c>
      <c r="M123">
        <f t="shared" si="3"/>
        <v>20142</v>
      </c>
      <c r="N123">
        <f>VLOOKUP(M123,'Results vs Forecast'!K:K,1,0)</f>
        <v>20142</v>
      </c>
    </row>
    <row r="124" spans="2:14">
      <c r="B124" t="s">
        <v>138</v>
      </c>
      <c r="C124" t="s">
        <v>598</v>
      </c>
      <c r="D124" s="25" t="s">
        <v>848</v>
      </c>
      <c r="E124" s="5">
        <v>5779.51</v>
      </c>
      <c r="F124">
        <f t="shared" si="2"/>
        <v>35782</v>
      </c>
      <c r="G124">
        <f>VLOOKUP(F124,'Results vs Forecast'!K:K,1,0)</f>
        <v>35782</v>
      </c>
      <c r="I124" t="s">
        <v>162</v>
      </c>
      <c r="J124" t="s">
        <v>360</v>
      </c>
      <c r="K124" s="25" t="s">
        <v>869</v>
      </c>
      <c r="L124" s="5">
        <v>5000</v>
      </c>
      <c r="M124">
        <f t="shared" si="3"/>
        <v>25762</v>
      </c>
      <c r="N124">
        <f>VLOOKUP(M124,'Results vs Forecast'!K:K,1,0)</f>
        <v>25762</v>
      </c>
    </row>
    <row r="125" spans="2:14">
      <c r="B125" t="s">
        <v>138</v>
      </c>
      <c r="C125" t="s">
        <v>599</v>
      </c>
      <c r="D125" s="25" t="s">
        <v>845</v>
      </c>
      <c r="E125" s="5">
        <v>1000</v>
      </c>
      <c r="F125">
        <f t="shared" si="2"/>
        <v>35783</v>
      </c>
      <c r="G125">
        <f>VLOOKUP(F125,'Results vs Forecast'!K:K,1,0)</f>
        <v>35783</v>
      </c>
      <c r="I125" t="s">
        <v>164</v>
      </c>
      <c r="J125" t="s">
        <v>363</v>
      </c>
      <c r="K125" s="25" t="s">
        <v>870</v>
      </c>
      <c r="L125" s="5">
        <v>27080</v>
      </c>
      <c r="M125">
        <f t="shared" si="3"/>
        <v>23422</v>
      </c>
      <c r="N125">
        <f>VLOOKUP(M125,'Results vs Forecast'!K:K,1,0)</f>
        <v>23422</v>
      </c>
    </row>
    <row r="126" spans="2:14">
      <c r="B126" t="s">
        <v>142</v>
      </c>
      <c r="C126" t="s">
        <v>277</v>
      </c>
      <c r="D126" s="25" t="s">
        <v>849</v>
      </c>
      <c r="E126" s="5">
        <v>-1.3972202410514001E-2</v>
      </c>
      <c r="F126">
        <f t="shared" si="2"/>
        <v>22983</v>
      </c>
      <c r="G126">
        <f>VLOOKUP(F126,'Results vs Forecast'!K:K,1,0)</f>
        <v>22983</v>
      </c>
      <c r="I126" t="s">
        <v>164</v>
      </c>
      <c r="J126" t="s">
        <v>362</v>
      </c>
      <c r="K126" t="s">
        <v>871</v>
      </c>
      <c r="L126" s="5">
        <v>6950</v>
      </c>
      <c r="M126">
        <f t="shared" si="3"/>
        <v>36094</v>
      </c>
      <c r="N126">
        <f>VLOOKUP(M126,'Results vs Forecast'!K:K,1,0)</f>
        <v>36094</v>
      </c>
    </row>
    <row r="127" spans="2:14">
      <c r="B127" t="s">
        <v>142</v>
      </c>
      <c r="C127" t="s">
        <v>277</v>
      </c>
      <c r="D127" s="25">
        <v>34755</v>
      </c>
      <c r="E127" s="5">
        <v>-9.3796371584176086E-4</v>
      </c>
      <c r="F127">
        <f t="shared" si="2"/>
        <v>34755</v>
      </c>
      <c r="G127">
        <f>VLOOKUP(F127,'Results vs Forecast'!K:K,1,0)</f>
        <v>34755</v>
      </c>
      <c r="I127" t="s">
        <v>166</v>
      </c>
      <c r="J127" t="s">
        <v>365</v>
      </c>
      <c r="K127" s="25" t="s">
        <v>872</v>
      </c>
      <c r="L127" s="5">
        <v>8804.0982233262548</v>
      </c>
      <c r="M127">
        <f t="shared" si="3"/>
        <v>29211</v>
      </c>
      <c r="N127">
        <f>VLOOKUP(M127,'Results vs Forecast'!K:K,1,0)</f>
        <v>29211</v>
      </c>
    </row>
    <row r="128" spans="2:14">
      <c r="B128" t="s">
        <v>142</v>
      </c>
      <c r="C128" t="s">
        <v>605</v>
      </c>
      <c r="D128" s="25" t="s">
        <v>850</v>
      </c>
      <c r="E128" s="5">
        <v>35047.86</v>
      </c>
      <c r="F128">
        <f t="shared" si="2"/>
        <v>34755</v>
      </c>
      <c r="G128">
        <f>VLOOKUP(F128,'Results vs Forecast'!K:K,1,0)</f>
        <v>34755</v>
      </c>
      <c r="I128" t="s">
        <v>166</v>
      </c>
      <c r="J128" t="s">
        <v>366</v>
      </c>
      <c r="K128" s="25" t="s">
        <v>873</v>
      </c>
      <c r="L128" s="5">
        <v>11445.327690324133</v>
      </c>
      <c r="M128">
        <f t="shared" si="3"/>
        <v>25157</v>
      </c>
      <c r="N128">
        <f>VLOOKUP(M128,'Results vs Forecast'!K:K,1,0)</f>
        <v>25157</v>
      </c>
    </row>
    <row r="129" spans="2:14">
      <c r="B129" t="s">
        <v>142</v>
      </c>
      <c r="C129" t="s">
        <v>606</v>
      </c>
      <c r="D129" s="25" t="s">
        <v>849</v>
      </c>
      <c r="E129" s="5">
        <v>137788</v>
      </c>
      <c r="F129">
        <f t="shared" si="2"/>
        <v>22983</v>
      </c>
      <c r="G129">
        <f>VLOOKUP(F129,'Results vs Forecast'!K:K,1,0)</f>
        <v>22983</v>
      </c>
      <c r="I129" t="s">
        <v>166</v>
      </c>
      <c r="J129" t="s">
        <v>368</v>
      </c>
      <c r="K129" s="25" t="s">
        <v>874</v>
      </c>
      <c r="L129" s="5">
        <v>8980.180187792781</v>
      </c>
      <c r="M129">
        <f t="shared" si="3"/>
        <v>25159</v>
      </c>
      <c r="N129">
        <f>VLOOKUP(M129,'Results vs Forecast'!K:K,1,0)</f>
        <v>25159</v>
      </c>
    </row>
    <row r="130" spans="2:14">
      <c r="B130" t="s">
        <v>144</v>
      </c>
      <c r="C130" t="s">
        <v>277</v>
      </c>
      <c r="D130" t="s">
        <v>852</v>
      </c>
      <c r="E130" s="5">
        <v>67000</v>
      </c>
      <c r="F130">
        <f t="shared" si="2"/>
        <v>29839</v>
      </c>
      <c r="G130" t="e">
        <f>VLOOKUP(F130,'Results vs Forecast'!K:K,1,0)</f>
        <v>#N/A</v>
      </c>
      <c r="I130" t="s">
        <v>168</v>
      </c>
      <c r="J130" t="s">
        <v>369</v>
      </c>
      <c r="K130" s="25" t="s">
        <v>875</v>
      </c>
      <c r="L130" s="5">
        <v>10000</v>
      </c>
      <c r="M130">
        <f t="shared" si="3"/>
        <v>33283</v>
      </c>
      <c r="N130">
        <f>VLOOKUP(M130,'Results vs Forecast'!K:K,1,0)</f>
        <v>33283</v>
      </c>
    </row>
    <row r="131" spans="2:14">
      <c r="B131" t="s">
        <v>144</v>
      </c>
      <c r="C131" t="s">
        <v>876</v>
      </c>
      <c r="D131" t="s">
        <v>852</v>
      </c>
      <c r="E131" s="5">
        <v>67000</v>
      </c>
      <c r="F131">
        <f t="shared" si="2"/>
        <v>29839</v>
      </c>
      <c r="G131" t="e">
        <f>VLOOKUP(F131,'Results vs Forecast'!K:K,1,0)</f>
        <v>#N/A</v>
      </c>
      <c r="I131" t="s">
        <v>172</v>
      </c>
      <c r="J131" t="s">
        <v>877</v>
      </c>
      <c r="K131" s="25">
        <v>24603</v>
      </c>
      <c r="L131" s="5">
        <v>-1920.8858421833629</v>
      </c>
      <c r="M131">
        <f t="shared" si="3"/>
        <v>24603</v>
      </c>
      <c r="N131" t="e">
        <f>VLOOKUP(M131,'Results vs Forecast'!K:K,1,0)</f>
        <v>#N/A</v>
      </c>
    </row>
    <row r="132" spans="2:14">
      <c r="B132" t="s">
        <v>144</v>
      </c>
      <c r="C132" t="s">
        <v>608</v>
      </c>
      <c r="D132" s="25" t="s">
        <v>852</v>
      </c>
      <c r="E132" s="5">
        <v>-134000</v>
      </c>
      <c r="F132">
        <f t="shared" si="2"/>
        <v>29839</v>
      </c>
      <c r="G132" t="e">
        <f>VLOOKUP(F132,'Results vs Forecast'!K:K,1,0)</f>
        <v>#N/A</v>
      </c>
      <c r="I132" t="s">
        <v>172</v>
      </c>
      <c r="J132" t="s">
        <v>86</v>
      </c>
      <c r="K132" s="25" t="s">
        <v>878</v>
      </c>
      <c r="L132" s="5">
        <v>8000</v>
      </c>
      <c r="M132">
        <f t="shared" si="3"/>
        <v>34534</v>
      </c>
      <c r="N132">
        <f>VLOOKUP(M132,'Results vs Forecast'!K:K,1,0)</f>
        <v>34534</v>
      </c>
    </row>
    <row r="133" spans="2:14">
      <c r="B133" t="s">
        <v>146</v>
      </c>
      <c r="C133" t="s">
        <v>879</v>
      </c>
      <c r="D133" t="s">
        <v>880</v>
      </c>
      <c r="E133" s="5">
        <v>10396.040000000001</v>
      </c>
      <c r="F133">
        <f t="shared" si="2"/>
        <v>37354</v>
      </c>
      <c r="G133">
        <f>VLOOKUP(F133,'Results vs Forecast'!K:K,1,0)</f>
        <v>37354</v>
      </c>
      <c r="I133" t="s">
        <v>172</v>
      </c>
      <c r="J133" t="s">
        <v>89</v>
      </c>
      <c r="K133" s="25" t="s">
        <v>881</v>
      </c>
      <c r="L133" s="5">
        <v>23771.065202980884</v>
      </c>
      <c r="M133">
        <f t="shared" si="3"/>
        <v>32036</v>
      </c>
      <c r="N133">
        <f>VLOOKUP(M133,'Results vs Forecast'!K:K,1,0)</f>
        <v>32036</v>
      </c>
    </row>
    <row r="134" spans="2:14">
      <c r="B134" t="s">
        <v>148</v>
      </c>
      <c r="C134" t="s">
        <v>882</v>
      </c>
      <c r="D134" t="s">
        <v>883</v>
      </c>
      <c r="E134" s="5">
        <v>12375</v>
      </c>
      <c r="F134">
        <f t="shared" si="2"/>
        <v>38717</v>
      </c>
      <c r="G134">
        <f>VLOOKUP(F134,'Results vs Forecast'!K:K,1,0)</f>
        <v>38717</v>
      </c>
      <c r="I134" t="s">
        <v>172</v>
      </c>
      <c r="J134" t="s">
        <v>91</v>
      </c>
      <c r="K134" s="25" t="s">
        <v>884</v>
      </c>
      <c r="L134" s="5">
        <v>12325.737512656755</v>
      </c>
      <c r="M134">
        <f t="shared" si="3"/>
        <v>29210</v>
      </c>
      <c r="N134">
        <f>VLOOKUP(M134,'Results vs Forecast'!K:K,1,0)</f>
        <v>29210</v>
      </c>
    </row>
    <row r="135" spans="2:14">
      <c r="B135" t="s">
        <v>150</v>
      </c>
      <c r="C135" t="s">
        <v>612</v>
      </c>
      <c r="D135" s="25" t="s">
        <v>853</v>
      </c>
      <c r="E135" s="5">
        <v>5678.6433540454309</v>
      </c>
      <c r="F135">
        <f t="shared" si="2"/>
        <v>34753</v>
      </c>
      <c r="G135">
        <f>VLOOKUP(F135,'Results vs Forecast'!K:K,1,0)</f>
        <v>34753</v>
      </c>
      <c r="I135" t="s">
        <v>172</v>
      </c>
      <c r="J135" t="s">
        <v>93</v>
      </c>
      <c r="K135" s="25" t="s">
        <v>885</v>
      </c>
      <c r="L135" s="5">
        <v>11797.491619257176</v>
      </c>
      <c r="M135">
        <f t="shared" si="3"/>
        <v>28140</v>
      </c>
      <c r="N135">
        <f>VLOOKUP(M135,'Results vs Forecast'!K:K,1,0)</f>
        <v>28140</v>
      </c>
    </row>
    <row r="136" spans="2:14">
      <c r="B136" t="s">
        <v>150</v>
      </c>
      <c r="C136" t="s">
        <v>613</v>
      </c>
      <c r="D136" s="25" t="s">
        <v>854</v>
      </c>
      <c r="E136" s="5">
        <v>3745.7436077424422</v>
      </c>
      <c r="F136">
        <f t="shared" si="2"/>
        <v>25155</v>
      </c>
      <c r="G136">
        <f>VLOOKUP(F136,'Results vs Forecast'!K:K,1,0)</f>
        <v>25155</v>
      </c>
      <c r="I136" t="s">
        <v>172</v>
      </c>
      <c r="J136" t="s">
        <v>97</v>
      </c>
      <c r="K136" s="25" t="s">
        <v>886</v>
      </c>
      <c r="L136" s="5">
        <v>22298.379681988132</v>
      </c>
      <c r="M136">
        <f t="shared" si="3"/>
        <v>29419</v>
      </c>
      <c r="N136">
        <f>VLOOKUP(M136,'Results vs Forecast'!K:K,1,0)</f>
        <v>29419</v>
      </c>
    </row>
    <row r="137" spans="2:14">
      <c r="B137" t="s">
        <v>152</v>
      </c>
      <c r="C137" t="s">
        <v>887</v>
      </c>
      <c r="D137" t="s">
        <v>857</v>
      </c>
      <c r="E137" s="5">
        <v>2500</v>
      </c>
      <c r="F137">
        <f t="shared" ref="F137:F198" si="4">_xlfn.NUMBERVALUE(D137)</f>
        <v>36093</v>
      </c>
      <c r="G137">
        <f>VLOOKUP(F137,'Results vs Forecast'!K:K,1,0)</f>
        <v>36093</v>
      </c>
      <c r="I137" t="s">
        <v>172</v>
      </c>
      <c r="J137" t="s">
        <v>99</v>
      </c>
      <c r="K137" s="25" t="s">
        <v>888</v>
      </c>
      <c r="L137" s="5">
        <v>12325.737512656755</v>
      </c>
      <c r="M137">
        <f t="shared" ref="M137:M179" si="5">_xlfn.NUMBERVALUE(K137)</f>
        <v>34751</v>
      </c>
      <c r="N137">
        <f>VLOOKUP(M137,'Results vs Forecast'!K:K,1,0)</f>
        <v>34751</v>
      </c>
    </row>
    <row r="138" spans="2:14">
      <c r="B138" t="s">
        <v>152</v>
      </c>
      <c r="C138" t="s">
        <v>615</v>
      </c>
      <c r="D138" s="25" t="s">
        <v>856</v>
      </c>
      <c r="E138" s="5">
        <v>28500</v>
      </c>
      <c r="F138">
        <f t="shared" si="4"/>
        <v>32652</v>
      </c>
      <c r="G138">
        <f>VLOOKUP(F138,'Results vs Forecast'!K:K,1,0)</f>
        <v>32652</v>
      </c>
      <c r="I138" t="s">
        <v>172</v>
      </c>
      <c r="J138" t="s">
        <v>377</v>
      </c>
      <c r="K138" s="25" t="s">
        <v>889</v>
      </c>
      <c r="L138" s="5">
        <v>7483.4834898273166</v>
      </c>
      <c r="M138">
        <f t="shared" si="5"/>
        <v>28998</v>
      </c>
      <c r="N138">
        <f>VLOOKUP(M138,'Results vs Forecast'!K:K,1,0)</f>
        <v>28998</v>
      </c>
    </row>
    <row r="139" spans="2:14">
      <c r="B139" t="s">
        <v>154</v>
      </c>
      <c r="C139" t="s">
        <v>617</v>
      </c>
      <c r="D139" s="25" t="s">
        <v>860</v>
      </c>
      <c r="E139" s="5">
        <v>166082.81299217342</v>
      </c>
      <c r="F139">
        <f t="shared" si="4"/>
        <v>25138</v>
      </c>
      <c r="G139">
        <f>VLOOKUP(F139,'Results vs Forecast'!K:K,1,0)</f>
        <v>25138</v>
      </c>
      <c r="I139" t="s">
        <v>172</v>
      </c>
      <c r="J139" t="s">
        <v>103</v>
      </c>
      <c r="K139" s="25" t="s">
        <v>890</v>
      </c>
      <c r="L139" s="5">
        <v>11445.327690324133</v>
      </c>
      <c r="M139">
        <f t="shared" si="5"/>
        <v>32875</v>
      </c>
      <c r="N139">
        <f>VLOOKUP(M139,'Results vs Forecast'!K:K,1,0)</f>
        <v>32875</v>
      </c>
    </row>
    <row r="140" spans="2:14">
      <c r="B140" t="s">
        <v>154</v>
      </c>
      <c r="C140" t="s">
        <v>618</v>
      </c>
      <c r="D140" s="25" t="s">
        <v>859</v>
      </c>
      <c r="E140" s="5">
        <v>10564.917867991502</v>
      </c>
      <c r="F140">
        <f t="shared" si="4"/>
        <v>25140</v>
      </c>
      <c r="G140">
        <f>VLOOKUP(F140,'Results vs Forecast'!K:K,1,0)</f>
        <v>25140</v>
      </c>
      <c r="I140" t="s">
        <v>172</v>
      </c>
      <c r="J140" t="s">
        <v>109</v>
      </c>
      <c r="K140" s="25" t="s">
        <v>891</v>
      </c>
      <c r="L140" s="5">
        <v>108390.45471763241</v>
      </c>
      <c r="M140">
        <f t="shared" si="5"/>
        <v>25160</v>
      </c>
      <c r="N140">
        <f>VLOOKUP(M140,'Results vs Forecast'!K:K,1,0)</f>
        <v>25160</v>
      </c>
    </row>
    <row r="141" spans="2:14">
      <c r="B141" t="s">
        <v>156</v>
      </c>
      <c r="C141" t="s">
        <v>620</v>
      </c>
      <c r="D141" s="25" t="s">
        <v>862</v>
      </c>
      <c r="E141" s="5">
        <v>5282.4589339957529</v>
      </c>
      <c r="F141">
        <f t="shared" si="4"/>
        <v>28145</v>
      </c>
      <c r="G141">
        <f>VLOOKUP(F141,'Results vs Forecast'!K:K,1,0)</f>
        <v>28145</v>
      </c>
      <c r="I141" t="s">
        <v>172</v>
      </c>
      <c r="J141" t="s">
        <v>111</v>
      </c>
      <c r="K141" s="25" t="s">
        <v>892</v>
      </c>
      <c r="L141" s="5">
        <v>10084.694328537344</v>
      </c>
      <c r="M141">
        <f t="shared" si="5"/>
        <v>25161</v>
      </c>
      <c r="N141">
        <f>VLOOKUP(M141,'Results vs Forecast'!K:K,1,0)</f>
        <v>25161</v>
      </c>
    </row>
    <row r="142" spans="2:14">
      <c r="B142" t="s">
        <v>156</v>
      </c>
      <c r="C142" t="s">
        <v>621</v>
      </c>
      <c r="D142" s="25" t="s">
        <v>861</v>
      </c>
      <c r="E142" s="5">
        <v>9628.4824617653958</v>
      </c>
      <c r="F142">
        <f t="shared" si="4"/>
        <v>25152</v>
      </c>
      <c r="G142">
        <f>VLOOKUP(F142,'Results vs Forecast'!K:K,1,0)</f>
        <v>25152</v>
      </c>
      <c r="I142" t="s">
        <v>172</v>
      </c>
      <c r="J142" t="s">
        <v>113</v>
      </c>
      <c r="K142" s="25" t="s">
        <v>893</v>
      </c>
      <c r="L142" s="5">
        <v>10724.992381142889</v>
      </c>
      <c r="M142">
        <f t="shared" si="5"/>
        <v>25544</v>
      </c>
      <c r="N142">
        <f>VLOOKUP(M142,'Results vs Forecast'!K:K,1,0)</f>
        <v>25544</v>
      </c>
    </row>
    <row r="143" spans="2:14">
      <c r="B143" t="s">
        <v>160</v>
      </c>
      <c r="C143" t="s">
        <v>277</v>
      </c>
      <c r="D143" s="25" t="s">
        <v>864</v>
      </c>
      <c r="E143" s="5">
        <v>180.8</v>
      </c>
      <c r="F143">
        <f t="shared" si="4"/>
        <v>20140</v>
      </c>
      <c r="G143">
        <f>VLOOKUP(F143,'Results vs Forecast'!K:K,1,0)</f>
        <v>20140</v>
      </c>
      <c r="I143" t="s">
        <v>172</v>
      </c>
      <c r="J143" t="s">
        <v>107</v>
      </c>
      <c r="K143" t="s">
        <v>894</v>
      </c>
      <c r="L143" s="5">
        <v>8403.9119404477915</v>
      </c>
      <c r="M143">
        <f t="shared" si="5"/>
        <v>32037</v>
      </c>
      <c r="N143">
        <f>VLOOKUP(M143,'Results vs Forecast'!K:K,1,0)</f>
        <v>32037</v>
      </c>
    </row>
    <row r="144" spans="2:14">
      <c r="B144" t="s">
        <v>160</v>
      </c>
      <c r="C144" t="s">
        <v>277</v>
      </c>
      <c r="D144" s="25" t="s">
        <v>868</v>
      </c>
      <c r="E144" s="5">
        <v>797.74</v>
      </c>
      <c r="F144">
        <f t="shared" si="4"/>
        <v>20142</v>
      </c>
      <c r="G144">
        <f>VLOOKUP(F144,'Results vs Forecast'!K:K,1,0)</f>
        <v>20142</v>
      </c>
      <c r="I144" t="s">
        <v>172</v>
      </c>
      <c r="J144" t="s">
        <v>95</v>
      </c>
      <c r="K144" t="s">
        <v>895</v>
      </c>
      <c r="L144" s="5">
        <v>2201.0245558315637</v>
      </c>
      <c r="M144">
        <f t="shared" si="5"/>
        <v>36413</v>
      </c>
      <c r="N144">
        <f>VLOOKUP(M144,'Results vs Forecast'!K:K,1,0)</f>
        <v>36413</v>
      </c>
    </row>
    <row r="145" spans="2:14">
      <c r="B145" t="s">
        <v>160</v>
      </c>
      <c r="C145" t="s">
        <v>277</v>
      </c>
      <c r="D145" s="25" t="s">
        <v>866</v>
      </c>
      <c r="E145" s="5">
        <v>2400.44</v>
      </c>
      <c r="F145">
        <f t="shared" si="4"/>
        <v>25538</v>
      </c>
      <c r="G145">
        <f>VLOOKUP(F145,'Results vs Forecast'!K:K,1,0)</f>
        <v>25538</v>
      </c>
      <c r="I145" t="s">
        <v>172</v>
      </c>
      <c r="J145" t="s">
        <v>105</v>
      </c>
      <c r="K145" t="s">
        <v>896</v>
      </c>
      <c r="L145" s="5">
        <v>7239.369857271452</v>
      </c>
      <c r="M145">
        <f t="shared" si="5"/>
        <v>32874</v>
      </c>
      <c r="N145">
        <f>VLOOKUP(M145,'Results vs Forecast'!K:K,1,0)</f>
        <v>32874</v>
      </c>
    </row>
    <row r="146" spans="2:14">
      <c r="B146" t="s">
        <v>162</v>
      </c>
      <c r="C146" t="s">
        <v>626</v>
      </c>
      <c r="D146" s="25" t="s">
        <v>869</v>
      </c>
      <c r="E146" s="5">
        <v>5000</v>
      </c>
      <c r="F146">
        <f t="shared" si="4"/>
        <v>25762</v>
      </c>
      <c r="G146">
        <f>VLOOKUP(F146,'Results vs Forecast'!K:K,1,0)</f>
        <v>25762</v>
      </c>
      <c r="I146" t="s">
        <v>174</v>
      </c>
      <c r="J146" t="s">
        <v>383</v>
      </c>
      <c r="K146" s="25" t="s">
        <v>897</v>
      </c>
      <c r="L146" s="5">
        <v>15667</v>
      </c>
      <c r="M146">
        <f t="shared" si="5"/>
        <v>22981</v>
      </c>
      <c r="N146">
        <f>VLOOKUP(M146,'Results vs Forecast'!K:K,1,0)</f>
        <v>22981</v>
      </c>
    </row>
    <row r="147" spans="2:14">
      <c r="B147" t="s">
        <v>164</v>
      </c>
      <c r="C147" t="s">
        <v>898</v>
      </c>
      <c r="D147" t="s">
        <v>871</v>
      </c>
      <c r="E147" s="5">
        <v>6950</v>
      </c>
      <c r="F147">
        <f t="shared" si="4"/>
        <v>36094</v>
      </c>
      <c r="G147">
        <f>VLOOKUP(F147,'Results vs Forecast'!K:K,1,0)</f>
        <v>36094</v>
      </c>
      <c r="I147" t="s">
        <v>174</v>
      </c>
      <c r="J147" t="s">
        <v>385</v>
      </c>
      <c r="K147" s="25" t="s">
        <v>899</v>
      </c>
      <c r="L147" s="5">
        <v>33000</v>
      </c>
      <c r="M147">
        <f t="shared" si="5"/>
        <v>21119</v>
      </c>
      <c r="N147">
        <f>VLOOKUP(M147,'Results vs Forecast'!K:K,1,0)</f>
        <v>21119</v>
      </c>
    </row>
    <row r="148" spans="2:14">
      <c r="B148" t="s">
        <v>164</v>
      </c>
      <c r="C148" t="s">
        <v>628</v>
      </c>
      <c r="D148" s="25" t="s">
        <v>870</v>
      </c>
      <c r="E148" s="5">
        <v>27080</v>
      </c>
      <c r="F148">
        <f t="shared" si="4"/>
        <v>23422</v>
      </c>
      <c r="G148">
        <f>VLOOKUP(F148,'Results vs Forecast'!K:K,1,0)</f>
        <v>23422</v>
      </c>
      <c r="I148" t="s">
        <v>174</v>
      </c>
      <c r="J148" t="s">
        <v>386</v>
      </c>
      <c r="K148" s="25" t="s">
        <v>900</v>
      </c>
      <c r="L148" s="5">
        <v>155169.35</v>
      </c>
      <c r="M148">
        <f t="shared" si="5"/>
        <v>25978</v>
      </c>
      <c r="N148">
        <f>VLOOKUP(M148,'Results vs Forecast'!K:K,1,0)</f>
        <v>25978</v>
      </c>
    </row>
    <row r="149" spans="2:14">
      <c r="B149" t="s">
        <v>166</v>
      </c>
      <c r="C149" t="s">
        <v>630</v>
      </c>
      <c r="D149" s="25" t="s">
        <v>872</v>
      </c>
      <c r="E149" s="5">
        <v>8804.0982233262548</v>
      </c>
      <c r="F149">
        <f t="shared" si="4"/>
        <v>29211</v>
      </c>
      <c r="G149">
        <f>VLOOKUP(F149,'Results vs Forecast'!K:K,1,0)</f>
        <v>29211</v>
      </c>
      <c r="I149" t="s">
        <v>174</v>
      </c>
      <c r="J149" t="s">
        <v>388</v>
      </c>
      <c r="K149" s="25" t="s">
        <v>901</v>
      </c>
      <c r="L149" s="5">
        <v>21055.98</v>
      </c>
      <c r="M149">
        <f t="shared" si="5"/>
        <v>27529</v>
      </c>
      <c r="N149">
        <f>VLOOKUP(M149,'Results vs Forecast'!K:K,1,0)</f>
        <v>27529</v>
      </c>
    </row>
    <row r="150" spans="2:14">
      <c r="B150" t="s">
        <v>166</v>
      </c>
      <c r="C150" t="s">
        <v>631</v>
      </c>
      <c r="D150" s="25" t="s">
        <v>873</v>
      </c>
      <c r="E150" s="5">
        <v>11445.327690324133</v>
      </c>
      <c r="F150">
        <f t="shared" si="4"/>
        <v>25157</v>
      </c>
      <c r="G150">
        <f>VLOOKUP(F150,'Results vs Forecast'!K:K,1,0)</f>
        <v>25157</v>
      </c>
      <c r="I150" t="s">
        <v>174</v>
      </c>
      <c r="J150" t="s">
        <v>391</v>
      </c>
      <c r="K150" s="25" t="s">
        <v>902</v>
      </c>
      <c r="L150" s="5">
        <v>10000</v>
      </c>
      <c r="M150">
        <f t="shared" si="5"/>
        <v>20704</v>
      </c>
      <c r="N150">
        <f>VLOOKUP(M150,'Results vs Forecast'!K:K,1,0)</f>
        <v>20704</v>
      </c>
    </row>
    <row r="151" spans="2:14">
      <c r="B151" t="s">
        <v>166</v>
      </c>
      <c r="C151" t="s">
        <v>632</v>
      </c>
      <c r="D151" s="25" t="s">
        <v>874</v>
      </c>
      <c r="E151" s="5">
        <v>8980.180187792781</v>
      </c>
      <c r="F151">
        <f t="shared" si="4"/>
        <v>25159</v>
      </c>
      <c r="G151">
        <f>VLOOKUP(F151,'Results vs Forecast'!K:K,1,0)</f>
        <v>25159</v>
      </c>
      <c r="I151" t="s">
        <v>174</v>
      </c>
      <c r="J151" t="s">
        <v>717</v>
      </c>
      <c r="K151">
        <v>0</v>
      </c>
      <c r="L151" s="5">
        <v>-5602.6120397014738</v>
      </c>
      <c r="M151">
        <f t="shared" si="5"/>
        <v>0</v>
      </c>
      <c r="N151">
        <f>VLOOKUP(M151,'Results vs Forecast'!K:K,1,0)</f>
        <v>0</v>
      </c>
    </row>
    <row r="152" spans="2:14">
      <c r="B152" t="s">
        <v>168</v>
      </c>
      <c r="C152" t="s">
        <v>634</v>
      </c>
      <c r="D152" s="25" t="s">
        <v>875</v>
      </c>
      <c r="E152" s="5">
        <v>10000</v>
      </c>
      <c r="F152">
        <f t="shared" si="4"/>
        <v>33283</v>
      </c>
      <c r="G152">
        <f>VLOOKUP(F152,'Results vs Forecast'!K:K,1,0)</f>
        <v>33283</v>
      </c>
      <c r="I152" t="s">
        <v>176</v>
      </c>
      <c r="J152" t="s">
        <v>393</v>
      </c>
      <c r="K152" s="25" t="s">
        <v>903</v>
      </c>
      <c r="L152" s="5">
        <v>21600</v>
      </c>
      <c r="M152">
        <f t="shared" si="5"/>
        <v>25981</v>
      </c>
      <c r="N152">
        <f>VLOOKUP(M152,'Results vs Forecast'!K:K,1,0)</f>
        <v>25981</v>
      </c>
    </row>
    <row r="153" spans="2:14">
      <c r="B153" t="s">
        <v>170</v>
      </c>
      <c r="C153" t="s">
        <v>277</v>
      </c>
      <c r="D153">
        <v>0</v>
      </c>
      <c r="E153" s="5">
        <v>2375</v>
      </c>
      <c r="F153">
        <f t="shared" si="4"/>
        <v>0</v>
      </c>
      <c r="G153">
        <f>VLOOKUP(F153,'Results vs Forecast'!K:K,1,0)</f>
        <v>0</v>
      </c>
      <c r="I153" t="s">
        <v>176</v>
      </c>
      <c r="J153" t="s">
        <v>395</v>
      </c>
      <c r="K153" s="25" t="s">
        <v>904</v>
      </c>
      <c r="L153" s="5">
        <v>13864.14</v>
      </c>
      <c r="M153">
        <f t="shared" si="5"/>
        <v>28679</v>
      </c>
      <c r="N153">
        <f>VLOOKUP(M153,'Results vs Forecast'!K:K,1,0)</f>
        <v>28679</v>
      </c>
    </row>
    <row r="154" spans="2:14">
      <c r="B154" t="s">
        <v>172</v>
      </c>
      <c r="C154" t="s">
        <v>277</v>
      </c>
      <c r="D154" s="25">
        <v>24603</v>
      </c>
      <c r="E154" s="5">
        <v>4.1578166371891712E-3</v>
      </c>
      <c r="F154">
        <f t="shared" si="4"/>
        <v>24603</v>
      </c>
      <c r="G154" t="e">
        <f>VLOOKUP(F154,'Results vs Forecast'!K:K,1,0)</f>
        <v>#N/A</v>
      </c>
      <c r="I154" t="s">
        <v>176</v>
      </c>
      <c r="J154" t="s">
        <v>396</v>
      </c>
      <c r="K154" s="25" t="s">
        <v>905</v>
      </c>
      <c r="L154" s="5">
        <v>85974.91</v>
      </c>
      <c r="M154">
        <f t="shared" si="5"/>
        <v>30362</v>
      </c>
      <c r="N154">
        <f>VLOOKUP(M154,'Results vs Forecast'!K:K,1,0)</f>
        <v>30362</v>
      </c>
    </row>
    <row r="155" spans="2:14">
      <c r="B155" t="s">
        <v>172</v>
      </c>
      <c r="C155" t="s">
        <v>636</v>
      </c>
      <c r="D155" s="25" t="s">
        <v>878</v>
      </c>
      <c r="E155" s="5">
        <v>8000</v>
      </c>
      <c r="F155">
        <f t="shared" si="4"/>
        <v>34534</v>
      </c>
      <c r="G155">
        <f>VLOOKUP(F155,'Results vs Forecast'!K:K,1,0)</f>
        <v>34534</v>
      </c>
      <c r="I155" t="s">
        <v>176</v>
      </c>
      <c r="J155" t="s">
        <v>397</v>
      </c>
      <c r="K155" s="25" t="s">
        <v>906</v>
      </c>
      <c r="L155" s="5">
        <v>24365.077867991502</v>
      </c>
      <c r="M155">
        <f t="shared" si="5"/>
        <v>32545</v>
      </c>
      <c r="N155">
        <f>VLOOKUP(M155,'Results vs Forecast'!K:K,1,0)</f>
        <v>32545</v>
      </c>
    </row>
    <row r="156" spans="2:14">
      <c r="B156" t="s">
        <v>172</v>
      </c>
      <c r="C156" t="s">
        <v>637</v>
      </c>
      <c r="D156" s="25" t="s">
        <v>893</v>
      </c>
      <c r="E156" s="5">
        <v>10724.992381142889</v>
      </c>
      <c r="F156">
        <f t="shared" si="4"/>
        <v>25544</v>
      </c>
      <c r="G156">
        <f>VLOOKUP(F156,'Results vs Forecast'!K:K,1,0)</f>
        <v>25544</v>
      </c>
      <c r="I156" t="s">
        <v>176</v>
      </c>
      <c r="J156" t="s">
        <v>394</v>
      </c>
      <c r="K156" t="s">
        <v>907</v>
      </c>
      <c r="L156" s="5">
        <v>16862.12</v>
      </c>
      <c r="M156">
        <f t="shared" si="5"/>
        <v>36718</v>
      </c>
      <c r="N156">
        <f>VLOOKUP(M156,'Results vs Forecast'!K:K,1,0)</f>
        <v>36718</v>
      </c>
    </row>
    <row r="157" spans="2:14">
      <c r="B157" t="s">
        <v>172</v>
      </c>
      <c r="C157" t="s">
        <v>638</v>
      </c>
      <c r="D157" s="25" t="s">
        <v>885</v>
      </c>
      <c r="E157" s="5">
        <v>11797.491619257176</v>
      </c>
      <c r="F157">
        <f t="shared" si="4"/>
        <v>28140</v>
      </c>
      <c r="G157">
        <f>VLOOKUP(F157,'Results vs Forecast'!K:K,1,0)</f>
        <v>28140</v>
      </c>
      <c r="I157" t="s">
        <v>176</v>
      </c>
      <c r="J157" t="s">
        <v>392</v>
      </c>
      <c r="K157" t="s">
        <v>908</v>
      </c>
      <c r="L157" s="5">
        <v>30441.11</v>
      </c>
      <c r="M157">
        <f t="shared" si="5"/>
        <v>35067</v>
      </c>
      <c r="N157">
        <f>VLOOKUP(M157,'Results vs Forecast'!K:K,1,0)</f>
        <v>35067</v>
      </c>
    </row>
    <row r="158" spans="2:14">
      <c r="B158" t="s">
        <v>172</v>
      </c>
      <c r="C158" t="s">
        <v>639</v>
      </c>
      <c r="D158" s="25" t="s">
        <v>889</v>
      </c>
      <c r="E158" s="5">
        <v>7483.4834898273166</v>
      </c>
      <c r="F158">
        <f t="shared" si="4"/>
        <v>28998</v>
      </c>
      <c r="G158">
        <f>VLOOKUP(F158,'Results vs Forecast'!K:K,1,0)</f>
        <v>28998</v>
      </c>
      <c r="I158" t="s">
        <v>176</v>
      </c>
      <c r="J158" t="s">
        <v>399</v>
      </c>
      <c r="K158" t="s">
        <v>909</v>
      </c>
      <c r="L158" s="5">
        <v>4820.1400000000003</v>
      </c>
      <c r="M158">
        <f t="shared" si="5"/>
        <v>36719</v>
      </c>
      <c r="N158">
        <f>VLOOKUP(M158,'Results vs Forecast'!K:K,1,0)</f>
        <v>36719</v>
      </c>
    </row>
    <row r="159" spans="2:14">
      <c r="B159" t="s">
        <v>172</v>
      </c>
      <c r="C159" t="s">
        <v>640</v>
      </c>
      <c r="D159" s="25" t="s">
        <v>884</v>
      </c>
      <c r="E159" s="5">
        <v>12325.737512656755</v>
      </c>
      <c r="F159">
        <f t="shared" si="4"/>
        <v>29210</v>
      </c>
      <c r="G159">
        <f>VLOOKUP(F159,'Results vs Forecast'!K:K,1,0)</f>
        <v>29210</v>
      </c>
      <c r="I159" t="s">
        <v>178</v>
      </c>
      <c r="J159" t="s">
        <v>400</v>
      </c>
      <c r="K159" s="25" t="s">
        <v>910</v>
      </c>
      <c r="L159" s="5">
        <v>15389.21</v>
      </c>
      <c r="M159">
        <f t="shared" si="5"/>
        <v>32342</v>
      </c>
      <c r="N159">
        <f>VLOOKUP(M159,'Results vs Forecast'!K:K,1,0)</f>
        <v>32342</v>
      </c>
    </row>
    <row r="160" spans="2:14">
      <c r="B160" t="s">
        <v>172</v>
      </c>
      <c r="C160" t="s">
        <v>641</v>
      </c>
      <c r="D160" s="25" t="s">
        <v>886</v>
      </c>
      <c r="E160" s="5">
        <v>22298.379681988132</v>
      </c>
      <c r="F160">
        <f t="shared" si="4"/>
        <v>29419</v>
      </c>
      <c r="G160">
        <f>VLOOKUP(F160,'Results vs Forecast'!K:K,1,0)</f>
        <v>29419</v>
      </c>
      <c r="I160" t="s">
        <v>182</v>
      </c>
      <c r="J160" t="s">
        <v>269</v>
      </c>
      <c r="K160" s="25" t="s">
        <v>911</v>
      </c>
      <c r="L160" s="5">
        <v>0</v>
      </c>
      <c r="M160">
        <f t="shared" si="5"/>
        <v>30773</v>
      </c>
      <c r="N160">
        <f>VLOOKUP(M160,'Results vs Forecast'!K:K,1,0)</f>
        <v>30773</v>
      </c>
    </row>
    <row r="161" spans="2:14">
      <c r="B161" t="s">
        <v>172</v>
      </c>
      <c r="C161" t="s">
        <v>642</v>
      </c>
      <c r="D161" s="25" t="s">
        <v>881</v>
      </c>
      <c r="E161" s="5">
        <v>23771.065202980884</v>
      </c>
      <c r="F161">
        <f t="shared" si="4"/>
        <v>32036</v>
      </c>
      <c r="G161">
        <f>VLOOKUP(F161,'Results vs Forecast'!K:K,1,0)</f>
        <v>32036</v>
      </c>
      <c r="I161" t="s">
        <v>183</v>
      </c>
      <c r="J161" t="s">
        <v>415</v>
      </c>
      <c r="K161" s="25" t="s">
        <v>912</v>
      </c>
      <c r="L161" s="5">
        <v>14553</v>
      </c>
      <c r="M161">
        <f t="shared" si="5"/>
        <v>17357</v>
      </c>
      <c r="N161">
        <f>VLOOKUP(M161,'Results vs Forecast'!K:K,1,0)</f>
        <v>17357</v>
      </c>
    </row>
    <row r="162" spans="2:14">
      <c r="B162" t="s">
        <v>172</v>
      </c>
      <c r="C162" t="s">
        <v>913</v>
      </c>
      <c r="D162" t="s">
        <v>894</v>
      </c>
      <c r="E162" s="5">
        <v>8403.9119404477915</v>
      </c>
      <c r="F162">
        <f t="shared" si="4"/>
        <v>32037</v>
      </c>
      <c r="G162">
        <f>VLOOKUP(F162,'Results vs Forecast'!K:K,1,0)</f>
        <v>32037</v>
      </c>
      <c r="I162" t="s">
        <v>183</v>
      </c>
      <c r="J162" t="s">
        <v>417</v>
      </c>
      <c r="K162" s="25" t="s">
        <v>914</v>
      </c>
      <c r="L162" s="5">
        <v>10358.19</v>
      </c>
      <c r="M162">
        <f t="shared" si="5"/>
        <v>31106</v>
      </c>
      <c r="N162">
        <f>VLOOKUP(M162,'Results vs Forecast'!K:K,1,0)</f>
        <v>31106</v>
      </c>
    </row>
    <row r="163" spans="2:14">
      <c r="B163" t="s">
        <v>172</v>
      </c>
      <c r="C163" t="s">
        <v>915</v>
      </c>
      <c r="D163" t="s">
        <v>896</v>
      </c>
      <c r="E163" s="5">
        <v>7239.369857271452</v>
      </c>
      <c r="F163">
        <f t="shared" si="4"/>
        <v>32874</v>
      </c>
      <c r="G163">
        <f>VLOOKUP(F163,'Results vs Forecast'!K:K,1,0)</f>
        <v>32874</v>
      </c>
      <c r="I163" t="s">
        <v>183</v>
      </c>
      <c r="J163" t="s">
        <v>418</v>
      </c>
      <c r="K163" s="25" t="s">
        <v>916</v>
      </c>
      <c r="L163" s="5">
        <v>38835.67</v>
      </c>
      <c r="M163">
        <f t="shared" si="5"/>
        <v>17360</v>
      </c>
      <c r="N163">
        <f>VLOOKUP(M163,'Results vs Forecast'!K:K,1,0)</f>
        <v>17360</v>
      </c>
    </row>
    <row r="164" spans="2:14">
      <c r="B164" t="s">
        <v>172</v>
      </c>
      <c r="C164" t="s">
        <v>643</v>
      </c>
      <c r="D164" s="25" t="s">
        <v>890</v>
      </c>
      <c r="E164" s="5">
        <v>11445.327690324133</v>
      </c>
      <c r="F164">
        <f t="shared" si="4"/>
        <v>32875</v>
      </c>
      <c r="G164">
        <f>VLOOKUP(F164,'Results vs Forecast'!K:K,1,0)</f>
        <v>32875</v>
      </c>
      <c r="I164" t="s">
        <v>183</v>
      </c>
      <c r="J164" t="s">
        <v>419</v>
      </c>
      <c r="K164" s="25" t="s">
        <v>917</v>
      </c>
      <c r="L164" s="5">
        <v>192659.93000000008</v>
      </c>
      <c r="M164">
        <f t="shared" si="5"/>
        <v>31318</v>
      </c>
      <c r="N164">
        <f>VLOOKUP(M164,'Results vs Forecast'!K:K,1,0)</f>
        <v>31318</v>
      </c>
    </row>
    <row r="165" spans="2:14">
      <c r="B165" t="s">
        <v>172</v>
      </c>
      <c r="C165" t="s">
        <v>644</v>
      </c>
      <c r="D165" s="25" t="s">
        <v>888</v>
      </c>
      <c r="E165" s="5">
        <v>12325.737512656755</v>
      </c>
      <c r="F165">
        <f t="shared" si="4"/>
        <v>34751</v>
      </c>
      <c r="G165">
        <f>VLOOKUP(F165,'Results vs Forecast'!K:K,1,0)</f>
        <v>34751</v>
      </c>
      <c r="I165" t="s">
        <v>183</v>
      </c>
      <c r="J165" t="s">
        <v>420</v>
      </c>
      <c r="K165" s="25" t="s">
        <v>918</v>
      </c>
      <c r="L165" s="5">
        <v>25400</v>
      </c>
      <c r="M165">
        <f t="shared" si="5"/>
        <v>23425</v>
      </c>
      <c r="N165">
        <f>VLOOKUP(M165,'Results vs Forecast'!K:K,1,0)</f>
        <v>23425</v>
      </c>
    </row>
    <row r="166" spans="2:14">
      <c r="B166" t="s">
        <v>172</v>
      </c>
      <c r="C166" t="s">
        <v>919</v>
      </c>
      <c r="D166" t="s">
        <v>895</v>
      </c>
      <c r="E166" s="5">
        <v>2201.0245558315637</v>
      </c>
      <c r="F166">
        <f t="shared" si="4"/>
        <v>36413</v>
      </c>
      <c r="G166">
        <f>VLOOKUP(F166,'Results vs Forecast'!K:K,1,0)</f>
        <v>36413</v>
      </c>
      <c r="I166" t="s">
        <v>183</v>
      </c>
      <c r="J166" t="s">
        <v>425</v>
      </c>
      <c r="K166" s="25" t="s">
        <v>920</v>
      </c>
      <c r="L166" s="5">
        <v>47528.497867991508</v>
      </c>
      <c r="M166">
        <f t="shared" si="5"/>
        <v>35679</v>
      </c>
      <c r="N166">
        <f>VLOOKUP(M166,'Results vs Forecast'!K:K,1,0)</f>
        <v>35679</v>
      </c>
    </row>
    <row r="167" spans="2:14">
      <c r="B167" t="s">
        <v>172</v>
      </c>
      <c r="C167" t="s">
        <v>645</v>
      </c>
      <c r="D167" s="25" t="s">
        <v>891</v>
      </c>
      <c r="E167" s="5">
        <v>108390.45471763241</v>
      </c>
      <c r="F167">
        <f t="shared" si="4"/>
        <v>25160</v>
      </c>
      <c r="G167">
        <f>VLOOKUP(F167,'Results vs Forecast'!K:K,1,0)</f>
        <v>25160</v>
      </c>
      <c r="I167" t="s">
        <v>183</v>
      </c>
      <c r="J167" t="s">
        <v>428</v>
      </c>
      <c r="K167" s="25" t="s">
        <v>921</v>
      </c>
      <c r="L167" s="5">
        <v>37704.32</v>
      </c>
      <c r="M167">
        <f t="shared" si="5"/>
        <v>32546</v>
      </c>
      <c r="N167">
        <f>VLOOKUP(M167,'Results vs Forecast'!K:K,1,0)</f>
        <v>32546</v>
      </c>
    </row>
    <row r="168" spans="2:14">
      <c r="B168" t="s">
        <v>172</v>
      </c>
      <c r="C168" t="s">
        <v>646</v>
      </c>
      <c r="D168" s="25" t="s">
        <v>892</v>
      </c>
      <c r="E168" s="5">
        <v>10084.694328537344</v>
      </c>
      <c r="F168">
        <f t="shared" si="4"/>
        <v>25161</v>
      </c>
      <c r="G168">
        <f>VLOOKUP(F168,'Results vs Forecast'!K:K,1,0)</f>
        <v>25161</v>
      </c>
      <c r="I168" t="s">
        <v>183</v>
      </c>
      <c r="J168" t="s">
        <v>429</v>
      </c>
      <c r="K168" s="25" t="s">
        <v>922</v>
      </c>
      <c r="L168" s="5">
        <v>32367.059999999998</v>
      </c>
      <c r="M168">
        <f t="shared" si="5"/>
        <v>32547</v>
      </c>
      <c r="N168">
        <f>VLOOKUP(M168,'Results vs Forecast'!K:K,1,0)</f>
        <v>32547</v>
      </c>
    </row>
    <row r="169" spans="2:14">
      <c r="B169" t="s">
        <v>174</v>
      </c>
      <c r="C169" t="s">
        <v>277</v>
      </c>
      <c r="D169">
        <v>0</v>
      </c>
      <c r="E169" s="5">
        <v>-2.0397014741320163E-3</v>
      </c>
      <c r="F169">
        <f t="shared" si="4"/>
        <v>0</v>
      </c>
      <c r="G169">
        <f>VLOOKUP(F169,'Results vs Forecast'!K:K,1,0)</f>
        <v>0</v>
      </c>
      <c r="I169" t="s">
        <v>183</v>
      </c>
      <c r="J169" t="s">
        <v>717</v>
      </c>
      <c r="K169" t="s">
        <v>923</v>
      </c>
      <c r="L169" s="5">
        <v>567343.11</v>
      </c>
      <c r="M169">
        <f t="shared" si="5"/>
        <v>5983</v>
      </c>
      <c r="N169">
        <f>VLOOKUP(M169,'Results vs Forecast'!K:K,1,0)</f>
        <v>5983</v>
      </c>
    </row>
    <row r="170" spans="2:14">
      <c r="B170" t="s">
        <v>174</v>
      </c>
      <c r="C170" t="s">
        <v>648</v>
      </c>
      <c r="D170" s="25" t="s">
        <v>900</v>
      </c>
      <c r="E170" s="5">
        <v>155169.35</v>
      </c>
      <c r="F170">
        <f t="shared" si="4"/>
        <v>25978</v>
      </c>
      <c r="G170">
        <f>VLOOKUP(F170,'Results vs Forecast'!K:K,1,0)</f>
        <v>25978</v>
      </c>
      <c r="I170" t="s">
        <v>183</v>
      </c>
      <c r="J170" t="s">
        <v>430</v>
      </c>
      <c r="K170" t="s">
        <v>924</v>
      </c>
      <c r="L170" s="5">
        <v>2810</v>
      </c>
      <c r="M170">
        <f t="shared" si="5"/>
        <v>35269</v>
      </c>
      <c r="N170">
        <f>VLOOKUP(M170,'Results vs Forecast'!K:K,1,0)</f>
        <v>35269</v>
      </c>
    </row>
    <row r="171" spans="2:14">
      <c r="B171" t="s">
        <v>174</v>
      </c>
      <c r="C171" t="s">
        <v>650</v>
      </c>
      <c r="D171" s="25" t="s">
        <v>901</v>
      </c>
      <c r="E171" s="5">
        <v>21055.98</v>
      </c>
      <c r="F171">
        <f t="shared" si="4"/>
        <v>27529</v>
      </c>
      <c r="G171">
        <f>VLOOKUP(F171,'Results vs Forecast'!K:K,1,0)</f>
        <v>27529</v>
      </c>
      <c r="I171" t="s">
        <v>185</v>
      </c>
      <c r="J171" t="s">
        <v>432</v>
      </c>
      <c r="K171" s="25" t="s">
        <v>925</v>
      </c>
      <c r="L171" s="5">
        <v>10317</v>
      </c>
      <c r="M171">
        <f t="shared" si="5"/>
        <v>29521</v>
      </c>
      <c r="N171">
        <f>VLOOKUP(M171,'Results vs Forecast'!K:K,1,0)</f>
        <v>29521</v>
      </c>
    </row>
    <row r="172" spans="2:14">
      <c r="B172" t="s">
        <v>174</v>
      </c>
      <c r="C172" t="s">
        <v>651</v>
      </c>
      <c r="D172" s="25" t="s">
        <v>902</v>
      </c>
      <c r="E172" s="5">
        <v>10000</v>
      </c>
      <c r="F172">
        <f t="shared" si="4"/>
        <v>20704</v>
      </c>
      <c r="G172">
        <f>VLOOKUP(F172,'Results vs Forecast'!K:K,1,0)</f>
        <v>20704</v>
      </c>
      <c r="I172" t="s">
        <v>185</v>
      </c>
      <c r="J172" t="s">
        <v>433</v>
      </c>
      <c r="K172" s="25" t="s">
        <v>926</v>
      </c>
      <c r="L172" s="5">
        <v>285678</v>
      </c>
      <c r="M172">
        <f t="shared" si="5"/>
        <v>24497</v>
      </c>
      <c r="N172">
        <f>VLOOKUP(M172,'Results vs Forecast'!K:K,1,0)</f>
        <v>24497</v>
      </c>
    </row>
    <row r="173" spans="2:14">
      <c r="B173" t="s">
        <v>174</v>
      </c>
      <c r="C173" t="s">
        <v>652</v>
      </c>
      <c r="D173" s="25" t="s">
        <v>899</v>
      </c>
      <c r="E173" s="5">
        <v>33000</v>
      </c>
      <c r="F173">
        <f t="shared" si="4"/>
        <v>21119</v>
      </c>
      <c r="G173">
        <f>VLOOKUP(F173,'Results vs Forecast'!K:K,1,0)</f>
        <v>21119</v>
      </c>
      <c r="I173" t="s">
        <v>185</v>
      </c>
      <c r="J173" t="s">
        <v>433</v>
      </c>
      <c r="K173" s="25" t="s">
        <v>927</v>
      </c>
      <c r="L173" s="5">
        <v>-136316.93177667374</v>
      </c>
      <c r="M173">
        <f t="shared" si="5"/>
        <v>36721</v>
      </c>
      <c r="N173">
        <f>VLOOKUP(M173,'Results vs Forecast'!K:K,1,0)</f>
        <v>36721</v>
      </c>
    </row>
    <row r="174" spans="2:14">
      <c r="B174" t="s">
        <v>174</v>
      </c>
      <c r="C174" t="s">
        <v>653</v>
      </c>
      <c r="D174" s="25" t="s">
        <v>897</v>
      </c>
      <c r="E174" s="5">
        <v>15667</v>
      </c>
      <c r="F174">
        <f t="shared" si="4"/>
        <v>22981</v>
      </c>
      <c r="G174">
        <f>VLOOKUP(F174,'Results vs Forecast'!K:K,1,0)</f>
        <v>22981</v>
      </c>
      <c r="I174" t="s">
        <v>185</v>
      </c>
      <c r="J174" t="s">
        <v>435</v>
      </c>
      <c r="K174" s="25" t="s">
        <v>928</v>
      </c>
      <c r="L174" s="5">
        <v>27533</v>
      </c>
      <c r="M174">
        <f t="shared" si="5"/>
        <v>30777</v>
      </c>
      <c r="N174">
        <f>VLOOKUP(M174,'Results vs Forecast'!K:K,1,0)</f>
        <v>30777</v>
      </c>
    </row>
    <row r="175" spans="2:14">
      <c r="B175" t="s">
        <v>176</v>
      </c>
      <c r="C175" t="s">
        <v>277</v>
      </c>
      <c r="D175" s="25" t="s">
        <v>906</v>
      </c>
      <c r="E175" s="5">
        <v>-2.1320084942999529E-3</v>
      </c>
      <c r="F175">
        <f t="shared" si="4"/>
        <v>32545</v>
      </c>
      <c r="G175">
        <f>VLOOKUP(F175,'Results vs Forecast'!K:K,1,0)</f>
        <v>32545</v>
      </c>
      <c r="I175" t="s">
        <v>185</v>
      </c>
      <c r="J175" t="s">
        <v>437</v>
      </c>
      <c r="K175" s="25" t="s">
        <v>929</v>
      </c>
      <c r="L175" s="5">
        <v>29093</v>
      </c>
      <c r="M175">
        <f t="shared" si="5"/>
        <v>35884</v>
      </c>
      <c r="N175">
        <f>VLOOKUP(M175,'Results vs Forecast'!K:K,1,0)</f>
        <v>35884</v>
      </c>
    </row>
    <row r="176" spans="2:14">
      <c r="B176" t="s">
        <v>176</v>
      </c>
      <c r="C176" t="s">
        <v>655</v>
      </c>
      <c r="D176" s="25" t="s">
        <v>903</v>
      </c>
      <c r="E176" s="5">
        <v>21600</v>
      </c>
      <c r="F176">
        <f t="shared" si="4"/>
        <v>25981</v>
      </c>
      <c r="G176">
        <f>VLOOKUP(F176,'Results vs Forecast'!K:K,1,0)</f>
        <v>25981</v>
      </c>
      <c r="I176" t="s">
        <v>185</v>
      </c>
      <c r="J176" t="s">
        <v>717</v>
      </c>
      <c r="K176" s="25" t="s">
        <v>930</v>
      </c>
      <c r="L176" s="5">
        <v>57200</v>
      </c>
      <c r="M176">
        <f t="shared" si="5"/>
        <v>2023</v>
      </c>
      <c r="N176">
        <f>VLOOKUP(M176,'Results vs Forecast'!K:K,1,0)</f>
        <v>2023</v>
      </c>
    </row>
    <row r="177" spans="2:14">
      <c r="B177" t="s">
        <v>176</v>
      </c>
      <c r="C177" t="s">
        <v>656</v>
      </c>
      <c r="D177" s="25" t="s">
        <v>904</v>
      </c>
      <c r="E177" s="5">
        <v>13864.14</v>
      </c>
      <c r="F177">
        <f t="shared" si="4"/>
        <v>28679</v>
      </c>
      <c r="G177">
        <f>VLOOKUP(F177,'Results vs Forecast'!K:K,1,0)</f>
        <v>28679</v>
      </c>
      <c r="I177" t="s">
        <v>190</v>
      </c>
      <c r="J177" t="s">
        <v>445</v>
      </c>
      <c r="K177" s="25" t="s">
        <v>931</v>
      </c>
      <c r="L177" s="5">
        <v>35729.709938863882</v>
      </c>
      <c r="M177">
        <f t="shared" si="5"/>
        <v>25999</v>
      </c>
      <c r="N177">
        <f>VLOOKUP(M177,'Results vs Forecast'!K:K,1,0)</f>
        <v>25999</v>
      </c>
    </row>
    <row r="178" spans="2:14">
      <c r="B178" t="s">
        <v>176</v>
      </c>
      <c r="C178" t="s">
        <v>657</v>
      </c>
      <c r="D178" s="25" t="s">
        <v>905</v>
      </c>
      <c r="E178" s="5">
        <v>85974.91</v>
      </c>
      <c r="F178">
        <f t="shared" si="4"/>
        <v>30362</v>
      </c>
      <c r="G178">
        <f>VLOOKUP(F178,'Results vs Forecast'!K:K,1,0)</f>
        <v>30362</v>
      </c>
      <c r="I178" t="s">
        <v>717</v>
      </c>
      <c r="J178" t="s">
        <v>717</v>
      </c>
      <c r="K178">
        <v>0</v>
      </c>
      <c r="L178" s="5">
        <v>1234499.7699999998</v>
      </c>
      <c r="M178">
        <f t="shared" si="5"/>
        <v>0</v>
      </c>
      <c r="N178">
        <f>VLOOKUP(M178,'Results vs Forecast'!K:K,1,0)</f>
        <v>0</v>
      </c>
    </row>
    <row r="179" spans="2:14">
      <c r="B179" t="s">
        <v>176</v>
      </c>
      <c r="C179" t="s">
        <v>658</v>
      </c>
      <c r="D179" s="25" t="s">
        <v>906</v>
      </c>
      <c r="E179" s="5">
        <v>34930</v>
      </c>
      <c r="F179">
        <f t="shared" si="4"/>
        <v>32545</v>
      </c>
      <c r="G179">
        <f>VLOOKUP(F179,'Results vs Forecast'!K:K,1,0)</f>
        <v>32545</v>
      </c>
      <c r="I179" t="s">
        <v>932</v>
      </c>
      <c r="J179" t="s">
        <v>717</v>
      </c>
      <c r="K179">
        <v>0</v>
      </c>
      <c r="L179" s="5">
        <v>-2.5849826051853597E-3</v>
      </c>
      <c r="M179">
        <f t="shared" si="5"/>
        <v>0</v>
      </c>
      <c r="N179">
        <f>VLOOKUP(M179,'Results vs Forecast'!K:K,1,0)</f>
        <v>0</v>
      </c>
    </row>
    <row r="180" spans="2:14">
      <c r="B180" t="s">
        <v>176</v>
      </c>
      <c r="C180" t="s">
        <v>933</v>
      </c>
      <c r="D180" t="s">
        <v>908</v>
      </c>
      <c r="E180" s="5">
        <v>30441.11</v>
      </c>
      <c r="F180">
        <f t="shared" si="4"/>
        <v>35067</v>
      </c>
      <c r="G180">
        <f>VLOOKUP(F180,'Results vs Forecast'!K:K,1,0)</f>
        <v>35067</v>
      </c>
      <c r="I180" t="s">
        <v>932</v>
      </c>
      <c r="J180" t="s">
        <v>717</v>
      </c>
      <c r="K180" t="s">
        <v>717</v>
      </c>
      <c r="L180" s="5">
        <v>9.005462776258355E-3</v>
      </c>
    </row>
    <row r="181" spans="2:14">
      <c r="B181" t="s">
        <v>176</v>
      </c>
      <c r="C181" t="s">
        <v>934</v>
      </c>
      <c r="D181" t="s">
        <v>907</v>
      </c>
      <c r="E181" s="5">
        <v>16862.12</v>
      </c>
      <c r="F181">
        <f t="shared" si="4"/>
        <v>36718</v>
      </c>
      <c r="G181">
        <f>VLOOKUP(F181,'Results vs Forecast'!K:K,1,0)</f>
        <v>36718</v>
      </c>
      <c r="I181" t="s">
        <v>932</v>
      </c>
      <c r="J181" t="s">
        <v>935</v>
      </c>
      <c r="K181" t="s">
        <v>797</v>
      </c>
      <c r="L181" s="5">
        <v>-2.8421709430404007E-12</v>
      </c>
    </row>
    <row r="182" spans="2:14">
      <c r="B182" t="s">
        <v>176</v>
      </c>
      <c r="C182" t="s">
        <v>936</v>
      </c>
      <c r="D182" t="s">
        <v>909</v>
      </c>
      <c r="E182" s="5">
        <v>4820.1400000000003</v>
      </c>
      <c r="F182">
        <f t="shared" si="4"/>
        <v>36719</v>
      </c>
      <c r="G182">
        <f>VLOOKUP(F182,'Results vs Forecast'!K:K,1,0)</f>
        <v>36719</v>
      </c>
      <c r="I182" t="s">
        <v>98</v>
      </c>
      <c r="J182" t="s">
        <v>217</v>
      </c>
      <c r="K182" t="s">
        <v>822</v>
      </c>
      <c r="L182" s="5">
        <v>3750</v>
      </c>
    </row>
    <row r="183" spans="2:14">
      <c r="B183" t="s">
        <v>178</v>
      </c>
      <c r="C183" t="s">
        <v>660</v>
      </c>
      <c r="D183" s="25" t="s">
        <v>910</v>
      </c>
      <c r="E183" s="5">
        <v>15389.21</v>
      </c>
      <c r="F183">
        <f t="shared" si="4"/>
        <v>32342</v>
      </c>
      <c r="G183">
        <f>VLOOKUP(F183,'Results vs Forecast'!K:K,1,0)</f>
        <v>32342</v>
      </c>
      <c r="I183" t="s">
        <v>187</v>
      </c>
      <c r="J183" t="s">
        <v>442</v>
      </c>
      <c r="K183" t="s">
        <v>937</v>
      </c>
      <c r="L183" s="5">
        <v>8783.26</v>
      </c>
    </row>
    <row r="184" spans="2:14">
      <c r="B184" t="s">
        <v>182</v>
      </c>
      <c r="C184" t="s">
        <v>662</v>
      </c>
      <c r="D184" s="25" t="s">
        <v>911</v>
      </c>
      <c r="E184" s="5">
        <v>170254</v>
      </c>
      <c r="F184">
        <f t="shared" si="4"/>
        <v>30773</v>
      </c>
      <c r="G184">
        <f>VLOOKUP(F184,'Results vs Forecast'!K:K,1,0)</f>
        <v>30773</v>
      </c>
      <c r="I184" t="s">
        <v>146</v>
      </c>
      <c r="J184" t="s">
        <v>341</v>
      </c>
      <c r="K184" t="s">
        <v>880</v>
      </c>
      <c r="L184" s="5">
        <v>10396.040000000001</v>
      </c>
    </row>
    <row r="185" spans="2:14">
      <c r="B185" t="s">
        <v>183</v>
      </c>
      <c r="C185" t="s">
        <v>277</v>
      </c>
      <c r="D185" s="25" t="s">
        <v>920</v>
      </c>
      <c r="E185" s="5">
        <v>-2.1320084942999529E-3</v>
      </c>
      <c r="F185">
        <f t="shared" si="4"/>
        <v>35679</v>
      </c>
      <c r="G185">
        <f>VLOOKUP(F185,'Results vs Forecast'!K:K,1,0)</f>
        <v>35679</v>
      </c>
      <c r="I185" t="s">
        <v>83</v>
      </c>
      <c r="J185" t="s">
        <v>717</v>
      </c>
      <c r="K185" t="s">
        <v>794</v>
      </c>
      <c r="L185" s="5">
        <v>520</v>
      </c>
    </row>
    <row r="186" spans="2:14">
      <c r="B186" t="s">
        <v>183</v>
      </c>
      <c r="C186" t="s">
        <v>665</v>
      </c>
      <c r="D186" s="25" t="s">
        <v>914</v>
      </c>
      <c r="E186" s="5">
        <v>10358.19</v>
      </c>
      <c r="F186">
        <f t="shared" si="4"/>
        <v>31106</v>
      </c>
      <c r="G186">
        <f>VLOOKUP(F186,'Results vs Forecast'!K:K,1,0)</f>
        <v>31106</v>
      </c>
      <c r="I186" t="s">
        <v>80</v>
      </c>
      <c r="J186" t="s">
        <v>717</v>
      </c>
      <c r="K186" t="s">
        <v>728</v>
      </c>
      <c r="L186" s="5">
        <v>61.28</v>
      </c>
    </row>
    <row r="187" spans="2:14">
      <c r="B187" t="s">
        <v>183</v>
      </c>
      <c r="C187" t="s">
        <v>666</v>
      </c>
      <c r="D187" s="25" t="s">
        <v>917</v>
      </c>
      <c r="E187" s="5">
        <v>192659.93000000008</v>
      </c>
      <c r="F187">
        <f t="shared" si="4"/>
        <v>31318</v>
      </c>
      <c r="G187">
        <f>VLOOKUP(F187,'Results vs Forecast'!K:K,1,0)</f>
        <v>31318</v>
      </c>
      <c r="I187" t="s">
        <v>170</v>
      </c>
      <c r="J187" t="s">
        <v>717</v>
      </c>
      <c r="K187">
        <v>0</v>
      </c>
      <c r="L187" s="5">
        <v>2375</v>
      </c>
    </row>
    <row r="188" spans="2:14">
      <c r="B188" t="s">
        <v>183</v>
      </c>
      <c r="C188" t="s">
        <v>667</v>
      </c>
      <c r="D188" s="25" t="s">
        <v>921</v>
      </c>
      <c r="E188" s="5">
        <v>37704.32</v>
      </c>
      <c r="F188">
        <f t="shared" si="4"/>
        <v>32546</v>
      </c>
      <c r="G188">
        <f>VLOOKUP(F188,'Results vs Forecast'!K:K,1,0)</f>
        <v>32546</v>
      </c>
      <c r="I188" t="s">
        <v>938</v>
      </c>
      <c r="J188" t="s">
        <v>717</v>
      </c>
      <c r="K188" t="s">
        <v>738</v>
      </c>
      <c r="L188" s="5">
        <v>-1939.38</v>
      </c>
    </row>
    <row r="189" spans="2:14">
      <c r="B189" t="s">
        <v>183</v>
      </c>
      <c r="C189" t="s">
        <v>668</v>
      </c>
      <c r="D189" s="25" t="s">
        <v>922</v>
      </c>
      <c r="E189" s="5">
        <v>32367.059999999998</v>
      </c>
      <c r="F189">
        <f t="shared" si="4"/>
        <v>32547</v>
      </c>
      <c r="G189">
        <f>VLOOKUP(F189,'Results vs Forecast'!K:K,1,0)</f>
        <v>32547</v>
      </c>
      <c r="I189" t="s">
        <v>939</v>
      </c>
      <c r="J189" t="s">
        <v>717</v>
      </c>
      <c r="K189">
        <v>0</v>
      </c>
      <c r="L189" s="5">
        <v>414.66</v>
      </c>
    </row>
    <row r="190" spans="2:14">
      <c r="B190" t="s">
        <v>183</v>
      </c>
      <c r="C190" t="s">
        <v>940</v>
      </c>
      <c r="D190" t="s">
        <v>924</v>
      </c>
      <c r="E190" s="5">
        <v>2810</v>
      </c>
      <c r="F190">
        <f t="shared" si="4"/>
        <v>35269</v>
      </c>
      <c r="G190">
        <f>VLOOKUP(F190,'Results vs Forecast'!K:K,1,0)</f>
        <v>35269</v>
      </c>
      <c r="I190" t="s">
        <v>62</v>
      </c>
      <c r="J190" t="s">
        <v>717</v>
      </c>
      <c r="K190" t="s">
        <v>735</v>
      </c>
      <c r="L190" s="5">
        <v>848</v>
      </c>
    </row>
    <row r="191" spans="2:14">
      <c r="B191" t="s">
        <v>183</v>
      </c>
      <c r="C191" t="s">
        <v>669</v>
      </c>
      <c r="D191" s="25" t="s">
        <v>920</v>
      </c>
      <c r="E191" s="5">
        <v>58093.42</v>
      </c>
      <c r="F191">
        <f t="shared" si="4"/>
        <v>35679</v>
      </c>
      <c r="G191">
        <f>VLOOKUP(F191,'Results vs Forecast'!K:K,1,0)</f>
        <v>35679</v>
      </c>
      <c r="I191" t="s">
        <v>342</v>
      </c>
      <c r="J191" t="s">
        <v>717</v>
      </c>
      <c r="K191" t="s">
        <v>883</v>
      </c>
      <c r="L191" s="5">
        <v>12375</v>
      </c>
    </row>
    <row r="192" spans="2:14">
      <c r="B192" t="s">
        <v>183</v>
      </c>
      <c r="C192" t="s">
        <v>670</v>
      </c>
      <c r="D192" s="25" t="s">
        <v>912</v>
      </c>
      <c r="E192" s="5">
        <v>14553</v>
      </c>
      <c r="F192">
        <f t="shared" si="4"/>
        <v>17357</v>
      </c>
      <c r="G192">
        <f>VLOOKUP(F192,'Results vs Forecast'!K:K,1,0)</f>
        <v>17357</v>
      </c>
      <c r="I192" s="25" t="s">
        <v>685</v>
      </c>
      <c r="J192" s="25"/>
      <c r="L192" s="5">
        <v>9378115.6153719369</v>
      </c>
    </row>
    <row r="193" spans="2:7">
      <c r="B193" t="s">
        <v>183</v>
      </c>
      <c r="C193" t="s">
        <v>671</v>
      </c>
      <c r="D193" s="25" t="s">
        <v>916</v>
      </c>
      <c r="E193" s="5">
        <v>38835.67</v>
      </c>
      <c r="F193">
        <f t="shared" si="4"/>
        <v>17360</v>
      </c>
      <c r="G193">
        <f>VLOOKUP(F193,'Results vs Forecast'!K:K,1,0)</f>
        <v>17360</v>
      </c>
    </row>
    <row r="194" spans="2:7">
      <c r="B194" t="s">
        <v>183</v>
      </c>
      <c r="C194" t="s">
        <v>672</v>
      </c>
      <c r="D194" s="25" t="s">
        <v>918</v>
      </c>
      <c r="E194" s="5">
        <v>25400</v>
      </c>
      <c r="F194">
        <f t="shared" si="4"/>
        <v>23425</v>
      </c>
      <c r="G194">
        <f>VLOOKUP(F194,'Results vs Forecast'!K:K,1,0)</f>
        <v>23425</v>
      </c>
    </row>
    <row r="195" spans="2:7">
      <c r="B195" t="s">
        <v>183</v>
      </c>
      <c r="C195" t="s">
        <v>675</v>
      </c>
      <c r="D195" t="s">
        <v>923</v>
      </c>
      <c r="E195" s="5">
        <v>567343.11</v>
      </c>
      <c r="F195">
        <f t="shared" si="4"/>
        <v>5983</v>
      </c>
      <c r="G195">
        <f>VLOOKUP(F195,'Results vs Forecast'!K:K,1,0)</f>
        <v>5983</v>
      </c>
    </row>
    <row r="196" spans="2:7">
      <c r="B196" t="s">
        <v>185</v>
      </c>
      <c r="C196" t="s">
        <v>277</v>
      </c>
      <c r="D196" s="25" t="s">
        <v>927</v>
      </c>
      <c r="E196" s="5">
        <v>-63754.741776673742</v>
      </c>
      <c r="F196">
        <f t="shared" si="4"/>
        <v>36721</v>
      </c>
      <c r="G196">
        <f>VLOOKUP(F196,'Results vs Forecast'!K:K,1,0)</f>
        <v>36721</v>
      </c>
    </row>
    <row r="197" spans="2:7">
      <c r="B197" t="s">
        <v>185</v>
      </c>
      <c r="C197" t="s">
        <v>677</v>
      </c>
      <c r="D197" s="25" t="s">
        <v>930</v>
      </c>
      <c r="E197" s="5">
        <v>57200</v>
      </c>
      <c r="F197">
        <f t="shared" si="4"/>
        <v>2023</v>
      </c>
      <c r="G197">
        <f>VLOOKUP(F197,'Results vs Forecast'!K:K,1,0)</f>
        <v>2023</v>
      </c>
    </row>
    <row r="198" spans="2:7">
      <c r="B198" t="s">
        <v>185</v>
      </c>
      <c r="C198" t="s">
        <v>678</v>
      </c>
      <c r="D198" s="25" t="s">
        <v>925</v>
      </c>
      <c r="E198" s="5">
        <v>10317</v>
      </c>
      <c r="F198">
        <f t="shared" si="4"/>
        <v>29521</v>
      </c>
      <c r="G198">
        <f>VLOOKUP(F198,'Results vs Forecast'!K:K,1,0)</f>
        <v>29521</v>
      </c>
    </row>
    <row r="199" spans="2:7">
      <c r="B199" t="s">
        <v>185</v>
      </c>
      <c r="C199" t="s">
        <v>679</v>
      </c>
      <c r="D199" s="25" t="s">
        <v>928</v>
      </c>
      <c r="E199" s="5">
        <v>27533</v>
      </c>
      <c r="F199">
        <f t="shared" ref="F199:F205" si="6">_xlfn.NUMBERVALUE(D199)</f>
        <v>30777</v>
      </c>
      <c r="G199">
        <f>VLOOKUP(F199,'Results vs Forecast'!K:K,1,0)</f>
        <v>30777</v>
      </c>
    </row>
    <row r="200" spans="2:7">
      <c r="B200" t="s">
        <v>185</v>
      </c>
      <c r="C200" t="s">
        <v>941</v>
      </c>
      <c r="D200" t="s">
        <v>929</v>
      </c>
      <c r="E200" s="5">
        <v>29093</v>
      </c>
      <c r="F200">
        <f t="shared" si="6"/>
        <v>35884</v>
      </c>
      <c r="G200">
        <f>VLOOKUP(F200,'Results vs Forecast'!K:K,1,0)</f>
        <v>35884</v>
      </c>
    </row>
    <row r="201" spans="2:7">
      <c r="B201" t="s">
        <v>185</v>
      </c>
      <c r="C201" t="s">
        <v>681</v>
      </c>
      <c r="D201" s="25" t="s">
        <v>926</v>
      </c>
      <c r="E201" s="5">
        <v>285678</v>
      </c>
      <c r="F201">
        <f t="shared" si="6"/>
        <v>24497</v>
      </c>
      <c r="G201">
        <f>VLOOKUP(F201,'Results vs Forecast'!K:K,1,0)</f>
        <v>24497</v>
      </c>
    </row>
    <row r="202" spans="2:7">
      <c r="B202" t="s">
        <v>187</v>
      </c>
      <c r="C202" t="s">
        <v>942</v>
      </c>
      <c r="D202" t="s">
        <v>937</v>
      </c>
      <c r="E202" s="5">
        <v>8783.26</v>
      </c>
      <c r="F202">
        <f t="shared" si="6"/>
        <v>33392</v>
      </c>
      <c r="G202">
        <f>VLOOKUP(F202,'Results vs Forecast'!K:K,1,0)</f>
        <v>33392</v>
      </c>
    </row>
    <row r="203" spans="2:7">
      <c r="B203" t="s">
        <v>190</v>
      </c>
      <c r="C203" t="s">
        <v>277</v>
      </c>
      <c r="D203" s="25" t="s">
        <v>931</v>
      </c>
      <c r="E203" s="5">
        <v>-1.0061136115837144E-2</v>
      </c>
      <c r="F203">
        <f t="shared" si="6"/>
        <v>25999</v>
      </c>
      <c r="G203">
        <f>VLOOKUP(F203,'Results vs Forecast'!K:K,1,0)</f>
        <v>25999</v>
      </c>
    </row>
    <row r="204" spans="2:7">
      <c r="B204" t="s">
        <v>190</v>
      </c>
      <c r="C204" t="s">
        <v>683</v>
      </c>
      <c r="D204" s="25" t="s">
        <v>931</v>
      </c>
      <c r="E204" s="5">
        <v>75000</v>
      </c>
      <c r="F204">
        <f t="shared" si="6"/>
        <v>25999</v>
      </c>
      <c r="G204">
        <f>VLOOKUP(F204,'Results vs Forecast'!K:K,1,0)</f>
        <v>25999</v>
      </c>
    </row>
    <row r="205" spans="2:7">
      <c r="B205" t="s">
        <v>943</v>
      </c>
      <c r="D205"/>
      <c r="E205" s="5">
        <v>-0.30258498265175149</v>
      </c>
      <c r="F205">
        <f t="shared" si="6"/>
        <v>0</v>
      </c>
      <c r="G205">
        <f>VLOOKUP(F205,'Results vs Forecast'!K:K,1,0)</f>
        <v>0</v>
      </c>
    </row>
    <row r="206" spans="2:7">
      <c r="B206" s="25" t="s">
        <v>685</v>
      </c>
      <c r="C206" s="25"/>
      <c r="E206" s="5">
        <v>9443387.2953719404</v>
      </c>
    </row>
    <row r="207" spans="2:7">
      <c r="D207"/>
    </row>
    <row r="208" spans="2:7">
      <c r="D208"/>
    </row>
    <row r="209" spans="4:4">
      <c r="D209"/>
    </row>
    <row r="210" spans="4:4">
      <c r="D210"/>
    </row>
    <row r="211" spans="4:4">
      <c r="D211"/>
    </row>
    <row r="212" spans="4:4">
      <c r="D212"/>
    </row>
    <row r="213" spans="4:4">
      <c r="D213"/>
    </row>
    <row r="214" spans="4:4">
      <c r="D214"/>
    </row>
    <row r="215" spans="4:4">
      <c r="D215"/>
    </row>
    <row r="216" spans="4:4">
      <c r="D216"/>
    </row>
    <row r="217" spans="4:4">
      <c r="D217"/>
    </row>
    <row r="218" spans="4:4">
      <c r="D218"/>
    </row>
    <row r="219" spans="4:4">
      <c r="D219"/>
    </row>
    <row r="220" spans="4:4">
      <c r="D220"/>
    </row>
    <row r="221" spans="4:4">
      <c r="D221"/>
    </row>
    <row r="222" spans="4:4">
      <c r="D222"/>
    </row>
    <row r="223" spans="4:4">
      <c r="D223"/>
    </row>
    <row r="224" spans="4:4">
      <c r="D224"/>
    </row>
    <row r="225" spans="4:4">
      <c r="D225"/>
    </row>
    <row r="226" spans="4:4">
      <c r="D226"/>
    </row>
    <row r="227" spans="4:4">
      <c r="D227"/>
    </row>
    <row r="228" spans="4:4">
      <c r="D228"/>
    </row>
    <row r="229" spans="4:4">
      <c r="D229"/>
    </row>
    <row r="230" spans="4:4">
      <c r="D230"/>
    </row>
    <row r="231" spans="4:4">
      <c r="D231"/>
    </row>
    <row r="232" spans="4:4">
      <c r="D232"/>
    </row>
    <row r="233" spans="4:4">
      <c r="D233"/>
    </row>
    <row r="234" spans="4:4">
      <c r="D234"/>
    </row>
    <row r="235" spans="4:4">
      <c r="D235"/>
    </row>
    <row r="236" spans="4:4">
      <c r="D236"/>
    </row>
    <row r="237" spans="4:4">
      <c r="D237"/>
    </row>
    <row r="238" spans="4:4">
      <c r="D238"/>
    </row>
  </sheetData>
  <autoFilter ref="G8:G206" xr:uid="{8ED5563B-E9B0-44DB-AA10-93FA8B9017DD}"/>
  <conditionalFormatting sqref="D1:D1048576">
    <cfRule type="duplicateValues" dxfId="3" priority="3"/>
  </conditionalFormatting>
  <conditionalFormatting sqref="K2:K7 K180:K200">
    <cfRule type="duplicateValues" dxfId="2"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theme="5" tint="0.39997558519241921"/>
  </sheetPr>
  <dimension ref="B2:J79"/>
  <sheetViews>
    <sheetView workbookViewId="0"/>
  </sheetViews>
  <sheetFormatPr defaultRowHeight="10.15"/>
  <cols>
    <col min="2" max="2" width="23" bestFit="1" customWidth="1"/>
    <col min="3" max="3" width="17.5" bestFit="1" customWidth="1"/>
    <col min="4" max="4" width="12.5" bestFit="1" customWidth="1"/>
    <col min="5" max="5" width="2.5" customWidth="1"/>
    <col min="6" max="6" width="12.33203125" style="25" bestFit="1" customWidth="1"/>
    <col min="7" max="7" width="12.5" bestFit="1" customWidth="1"/>
    <col min="8" max="8" width="2.6640625" customWidth="1"/>
    <col min="9" max="9" width="4.5" customWidth="1"/>
    <col min="10" max="10" width="11.5" style="25" bestFit="1" customWidth="1"/>
  </cols>
  <sheetData>
    <row r="2" spans="2:10">
      <c r="J2"/>
    </row>
    <row r="3" spans="2:10">
      <c r="B3" s="3" t="s">
        <v>456</v>
      </c>
      <c r="C3" s="3" t="s">
        <v>944</v>
      </c>
      <c r="J3"/>
    </row>
    <row r="4" spans="2:10">
      <c r="B4" s="3" t="s">
        <v>945</v>
      </c>
      <c r="C4" s="6" t="s">
        <v>946</v>
      </c>
      <c r="D4" s="6">
        <v>45505</v>
      </c>
      <c r="F4" s="47" t="s">
        <v>947</v>
      </c>
      <c r="J4"/>
    </row>
    <row r="5" spans="2:10">
      <c r="B5" s="4" t="s">
        <v>22</v>
      </c>
      <c r="C5" s="5"/>
      <c r="D5" s="5">
        <v>-783.21000000001004</v>
      </c>
      <c r="F5" s="48">
        <v>-782.44000000000233</v>
      </c>
      <c r="G5" s="5">
        <f t="shared" ref="G5" si="0">F5-D5</f>
        <v>0.77000000000771252</v>
      </c>
      <c r="J5"/>
    </row>
    <row r="6" spans="2:10">
      <c r="B6" s="4" t="s">
        <v>12</v>
      </c>
      <c r="C6" s="5"/>
      <c r="D6" s="5">
        <v>1104435.1955184201</v>
      </c>
      <c r="F6" s="48">
        <v>1104434.48</v>
      </c>
      <c r="G6" s="5">
        <f>F6-D6</f>
        <v>-0.71551842009648681</v>
      </c>
      <c r="J6"/>
    </row>
    <row r="7" spans="2:10">
      <c r="B7" s="4" t="s">
        <v>26</v>
      </c>
      <c r="C7" s="5"/>
      <c r="D7" s="5">
        <v>137768.68999999994</v>
      </c>
      <c r="F7" s="48">
        <v>137768.69</v>
      </c>
      <c r="G7" s="5">
        <f t="shared" ref="G7:G18" si="1">F7-D7</f>
        <v>0</v>
      </c>
      <c r="J7"/>
    </row>
    <row r="8" spans="2:10">
      <c r="B8" s="4" t="s">
        <v>24</v>
      </c>
      <c r="C8" s="5"/>
      <c r="D8" s="5">
        <v>858922.19217204826</v>
      </c>
      <c r="F8" s="48">
        <v>858922.18000000063</v>
      </c>
      <c r="G8" s="5">
        <f t="shared" si="1"/>
        <v>-1.2172047630883753E-2</v>
      </c>
      <c r="J8"/>
    </row>
    <row r="9" spans="2:10">
      <c r="B9" s="4" t="s">
        <v>15</v>
      </c>
      <c r="C9" s="5"/>
      <c r="D9" s="5">
        <v>56598.69</v>
      </c>
      <c r="F9" s="48">
        <v>56598.69</v>
      </c>
      <c r="G9" s="5">
        <f t="shared" si="1"/>
        <v>0</v>
      </c>
      <c r="J9"/>
    </row>
    <row r="10" spans="2:10">
      <c r="B10" s="4" t="s">
        <v>17</v>
      </c>
      <c r="C10" s="5"/>
      <c r="D10" s="5">
        <v>2339606.8344742106</v>
      </c>
      <c r="F10" s="48">
        <v>2339606.8300000005</v>
      </c>
      <c r="G10" s="5">
        <f t="shared" si="1"/>
        <v>-4.47421008720994E-3</v>
      </c>
      <c r="J10"/>
    </row>
    <row r="11" spans="2:10">
      <c r="B11" s="4" t="s">
        <v>9</v>
      </c>
      <c r="C11" s="5"/>
      <c r="D11" s="5">
        <v>1472561.2964555991</v>
      </c>
      <c r="F11" s="48">
        <v>1472561.2900000003</v>
      </c>
      <c r="G11" s="5">
        <f t="shared" si="1"/>
        <v>-6.4555988647043705E-3</v>
      </c>
      <c r="J11"/>
    </row>
    <row r="12" spans="2:10">
      <c r="B12" s="4" t="s">
        <v>948</v>
      </c>
      <c r="C12" s="5"/>
      <c r="D12" s="5">
        <v>798003.60906056431</v>
      </c>
      <c r="F12" s="48">
        <v>798003.07999999984</v>
      </c>
      <c r="G12" s="5">
        <f t="shared" si="1"/>
        <v>-0.52906056446954608</v>
      </c>
      <c r="J12"/>
    </row>
    <row r="13" spans="2:10">
      <c r="B13" s="4" t="s">
        <v>486</v>
      </c>
      <c r="C13" s="5"/>
      <c r="D13" s="5">
        <v>1176418.2230423766</v>
      </c>
      <c r="F13" s="48">
        <v>1176418.21</v>
      </c>
      <c r="G13" s="5">
        <f t="shared" si="1"/>
        <v>-1.3042376609519124E-2</v>
      </c>
      <c r="J13"/>
    </row>
    <row r="14" spans="2:10">
      <c r="B14" s="4" t="s">
        <v>20</v>
      </c>
      <c r="C14" s="5"/>
      <c r="D14" s="5">
        <v>3578216.4524531043</v>
      </c>
      <c r="F14" s="48">
        <v>3578216.4500000011</v>
      </c>
      <c r="G14" s="5">
        <f t="shared" si="1"/>
        <v>-2.4531031958758831E-3</v>
      </c>
      <c r="J14"/>
    </row>
    <row r="15" spans="2:10">
      <c r="B15" s="4" t="s">
        <v>610</v>
      </c>
      <c r="C15" s="5"/>
      <c r="D15" s="5">
        <v>-2.5849826051853597E-3</v>
      </c>
      <c r="G15" s="5">
        <f t="shared" si="1"/>
        <v>2.5849826051853597E-3</v>
      </c>
      <c r="J15"/>
    </row>
    <row r="16" spans="2:10">
      <c r="B16" s="4" t="s">
        <v>28</v>
      </c>
      <c r="C16" s="5"/>
      <c r="D16" s="5">
        <v>79477.700000000012</v>
      </c>
      <c r="F16" s="48">
        <v>79477.7</v>
      </c>
      <c r="G16" s="5">
        <f t="shared" si="1"/>
        <v>0</v>
      </c>
      <c r="J16"/>
    </row>
    <row r="17" spans="2:10">
      <c r="B17" s="4" t="s">
        <v>946</v>
      </c>
      <c r="C17" s="5"/>
      <c r="D17" s="5"/>
      <c r="G17" s="5">
        <f t="shared" si="1"/>
        <v>0</v>
      </c>
      <c r="J17"/>
    </row>
    <row r="18" spans="2:10">
      <c r="B18" s="4" t="s">
        <v>685</v>
      </c>
      <c r="C18" s="5"/>
      <c r="D18" s="5">
        <v>11601225.670591339</v>
      </c>
      <c r="E18" s="31"/>
      <c r="F18" s="49">
        <f>SUM(F5:F17)</f>
        <v>11601225.160000002</v>
      </c>
      <c r="G18" s="5">
        <f t="shared" si="1"/>
        <v>-0.51059133745729923</v>
      </c>
      <c r="J18"/>
    </row>
    <row r="19" spans="2:10">
      <c r="J19"/>
    </row>
    <row r="20" spans="2:10">
      <c r="J20"/>
    </row>
    <row r="21" spans="2:10">
      <c r="F21"/>
      <c r="J21"/>
    </row>
    <row r="22" spans="2:10">
      <c r="F22"/>
      <c r="J22"/>
    </row>
    <row r="23" spans="2:10">
      <c r="F23"/>
      <c r="J23"/>
    </row>
    <row r="24" spans="2:10">
      <c r="F24"/>
      <c r="J24"/>
    </row>
    <row r="25" spans="2:10">
      <c r="F25"/>
      <c r="J25"/>
    </row>
    <row r="26" spans="2:10">
      <c r="F26"/>
      <c r="J26"/>
    </row>
    <row r="27" spans="2:10">
      <c r="F27"/>
      <c r="J27"/>
    </row>
    <row r="28" spans="2:10">
      <c r="F28"/>
      <c r="J28"/>
    </row>
    <row r="29" spans="2:10">
      <c r="F29"/>
      <c r="J29"/>
    </row>
    <row r="30" spans="2:10">
      <c r="F30"/>
      <c r="I30" s="5"/>
      <c r="J30"/>
    </row>
    <row r="31" spans="2:10">
      <c r="F31"/>
      <c r="J31"/>
    </row>
    <row r="32" spans="2:10">
      <c r="F32"/>
      <c r="J32"/>
    </row>
    <row r="33" spans="6:10">
      <c r="F33"/>
      <c r="J33"/>
    </row>
    <row r="34" spans="6:10">
      <c r="F34"/>
      <c r="J34"/>
    </row>
    <row r="35" spans="6:10">
      <c r="F35"/>
      <c r="J35"/>
    </row>
    <row r="36" spans="6:10">
      <c r="F36"/>
      <c r="J36"/>
    </row>
    <row r="37" spans="6:10">
      <c r="F37"/>
      <c r="J37"/>
    </row>
    <row r="38" spans="6:10">
      <c r="F38"/>
      <c r="J38"/>
    </row>
    <row r="39" spans="6:10">
      <c r="F39"/>
      <c r="J39"/>
    </row>
    <row r="40" spans="6:10">
      <c r="J40"/>
    </row>
    <row r="41" spans="6:10">
      <c r="J41"/>
    </row>
    <row r="42" spans="6:10">
      <c r="J42"/>
    </row>
    <row r="43" spans="6:10">
      <c r="J43"/>
    </row>
    <row r="44" spans="6:10">
      <c r="J44"/>
    </row>
    <row r="45" spans="6:10">
      <c r="J45"/>
    </row>
    <row r="46" spans="6:10">
      <c r="J46"/>
    </row>
    <row r="47" spans="6:10">
      <c r="J47"/>
    </row>
    <row r="48" spans="6:10">
      <c r="J48"/>
    </row>
    <row r="49" spans="10:10">
      <c r="J49"/>
    </row>
    <row r="50" spans="10:10">
      <c r="J50"/>
    </row>
    <row r="51" spans="10:10">
      <c r="J51"/>
    </row>
    <row r="52" spans="10:10">
      <c r="J52"/>
    </row>
    <row r="53" spans="10:10">
      <c r="J53"/>
    </row>
    <row r="54" spans="10:10">
      <c r="J54"/>
    </row>
    <row r="55" spans="10:10">
      <c r="J55"/>
    </row>
    <row r="56" spans="10:10">
      <c r="J56"/>
    </row>
    <row r="57" spans="10:10">
      <c r="J57"/>
    </row>
    <row r="58" spans="10:10">
      <c r="J58"/>
    </row>
    <row r="59" spans="10:10">
      <c r="J59"/>
    </row>
    <row r="60" spans="10:10">
      <c r="J60"/>
    </row>
    <row r="61" spans="10:10">
      <c r="J61"/>
    </row>
    <row r="62" spans="10:10">
      <c r="J62"/>
    </row>
    <row r="63" spans="10:10">
      <c r="J63"/>
    </row>
    <row r="64" spans="10:10">
      <c r="J64"/>
    </row>
    <row r="65" spans="10:10">
      <c r="J65"/>
    </row>
    <row r="66" spans="10:10">
      <c r="J66"/>
    </row>
    <row r="67" spans="10:10">
      <c r="J67"/>
    </row>
    <row r="68" spans="10:10">
      <c r="J68"/>
    </row>
    <row r="69" spans="10:10">
      <c r="J69"/>
    </row>
    <row r="70" spans="10:10">
      <c r="J70"/>
    </row>
    <row r="71" spans="10:10">
      <c r="J71"/>
    </row>
    <row r="72" spans="10:10">
      <c r="J72"/>
    </row>
    <row r="73" spans="10:10">
      <c r="J73"/>
    </row>
    <row r="74" spans="10:10">
      <c r="J74"/>
    </row>
    <row r="75" spans="10:10">
      <c r="J75"/>
    </row>
    <row r="76" spans="10:10">
      <c r="J76"/>
    </row>
    <row r="77" spans="10:10">
      <c r="J77"/>
    </row>
    <row r="78" spans="10:10">
      <c r="J78"/>
    </row>
    <row r="79" spans="10:10">
      <c r="J79"/>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49041-8410-4090-B1AA-46866A2FB52D}">
  <sheetPr codeName="Sheet2">
    <tabColor theme="5" tint="0.39997558519241921"/>
  </sheetPr>
  <dimension ref="B3:R228"/>
  <sheetViews>
    <sheetView topLeftCell="A15" workbookViewId="0">
      <selection activeCell="D74" sqref="D74"/>
    </sheetView>
  </sheetViews>
  <sheetFormatPr defaultRowHeight="10.15"/>
  <cols>
    <col min="2" max="3" width="32.1640625" bestFit="1" customWidth="1"/>
    <col min="4" max="4" width="19.1640625" customWidth="1"/>
    <col min="5" max="5" width="5.83203125" customWidth="1"/>
    <col min="6" max="6" width="38" bestFit="1" customWidth="1"/>
    <col min="7" max="7" width="24.5" bestFit="1" customWidth="1"/>
    <col min="8" max="8" width="33.5" bestFit="1" customWidth="1"/>
    <col min="9" max="10" width="19.1640625" customWidth="1"/>
    <col min="11" max="11" width="5.83203125" customWidth="1"/>
    <col min="12" max="12" width="20.5" bestFit="1" customWidth="1"/>
    <col min="13" max="13" width="21.5" bestFit="1" customWidth="1"/>
    <col min="14" max="14" width="19.1640625" bestFit="1" customWidth="1"/>
    <col min="15" max="15" width="2.5" customWidth="1"/>
    <col min="16" max="16" width="46.33203125" bestFit="1" customWidth="1"/>
    <col min="17" max="17" width="39.83203125" bestFit="1" customWidth="1"/>
    <col min="18" max="18" width="19.1640625" bestFit="1" customWidth="1"/>
    <col min="19" max="19" width="9.5" bestFit="1" customWidth="1"/>
    <col min="21" max="21" width="12.33203125" customWidth="1"/>
    <col min="22" max="22" width="9.33203125" customWidth="1"/>
  </cols>
  <sheetData>
    <row r="3" spans="2:18">
      <c r="C3" s="11" t="s">
        <v>949</v>
      </c>
    </row>
    <row r="4" spans="2:18">
      <c r="C4" s="3" t="s">
        <v>451</v>
      </c>
      <c r="D4" t="s">
        <v>452</v>
      </c>
      <c r="F4" s="3" t="s">
        <v>451</v>
      </c>
      <c r="G4" t="s">
        <v>452</v>
      </c>
      <c r="M4" s="3" t="s">
        <v>451</v>
      </c>
      <c r="N4" t="s">
        <v>450</v>
      </c>
      <c r="Q4" s="3" t="s">
        <v>451</v>
      </c>
      <c r="R4" t="s">
        <v>452</v>
      </c>
    </row>
    <row r="5" spans="2:18">
      <c r="C5" s="3" t="s">
        <v>698</v>
      </c>
      <c r="D5" t="s">
        <v>707</v>
      </c>
      <c r="F5" s="3" t="s">
        <v>698</v>
      </c>
      <c r="G5" t="s">
        <v>707</v>
      </c>
      <c r="M5" s="3" t="s">
        <v>698</v>
      </c>
      <c r="N5" t="s">
        <v>39</v>
      </c>
      <c r="Q5" s="3" t="s">
        <v>698</v>
      </c>
      <c r="R5" t="s">
        <v>707</v>
      </c>
    </row>
    <row r="7" spans="2:18">
      <c r="C7" s="3" t="s">
        <v>950</v>
      </c>
      <c r="D7" s="3" t="s">
        <v>944</v>
      </c>
      <c r="F7" s="3" t="s">
        <v>950</v>
      </c>
      <c r="H7" s="3" t="s">
        <v>689</v>
      </c>
      <c r="I7" s="3"/>
      <c r="J7" s="3"/>
      <c r="M7" s="3" t="s">
        <v>456</v>
      </c>
      <c r="N7" s="3" t="s">
        <v>944</v>
      </c>
      <c r="Q7" s="3" t="s">
        <v>456</v>
      </c>
      <c r="R7" s="3" t="s">
        <v>944</v>
      </c>
    </row>
    <row r="8" spans="2:18">
      <c r="B8" s="8" t="s">
        <v>951</v>
      </c>
      <c r="C8" s="3" t="s">
        <v>945</v>
      </c>
      <c r="D8" s="6">
        <v>45505</v>
      </c>
      <c r="F8" s="3" t="s">
        <v>453</v>
      </c>
      <c r="G8" s="3" t="s">
        <v>455</v>
      </c>
      <c r="H8" s="6">
        <v>45505</v>
      </c>
      <c r="I8" s="6"/>
      <c r="J8" s="6"/>
      <c r="L8" s="8" t="s">
        <v>951</v>
      </c>
      <c r="M8" s="3" t="s">
        <v>945</v>
      </c>
      <c r="N8" s="6">
        <v>45505</v>
      </c>
      <c r="P8" s="8" t="s">
        <v>951</v>
      </c>
      <c r="Q8" s="3" t="s">
        <v>945</v>
      </c>
      <c r="R8" s="6">
        <v>45505</v>
      </c>
    </row>
    <row r="9" spans="2:18">
      <c r="B9" t="str">
        <f>VLOOKUP(C9,'Results vs Forecast'!$B$11:$B$94,1,0)</f>
        <v>AARP</v>
      </c>
      <c r="C9" s="4" t="s">
        <v>47</v>
      </c>
      <c r="D9" s="5">
        <v>274448.19</v>
      </c>
      <c r="F9" t="s">
        <v>47</v>
      </c>
      <c r="G9" t="s">
        <v>12</v>
      </c>
      <c r="H9" s="5">
        <v>84056.07</v>
      </c>
      <c r="I9" s="5"/>
      <c r="J9" s="5"/>
      <c r="L9" t="str">
        <f>VLOOKUP(M9,'Results vs Forecast'!$B$150:$B$167,1,0)</f>
        <v>British Telecom</v>
      </c>
      <c r="M9" s="4" t="s">
        <v>66</v>
      </c>
      <c r="N9" s="5">
        <v>-73363.81954341002</v>
      </c>
      <c r="P9" t="str">
        <f>VLOOKUP(Q9,'Results vs Forecast'!$B$95:$B$148,1,0)</f>
        <v>ALDI Business Services B.V.</v>
      </c>
      <c r="Q9" s="4" t="s">
        <v>214</v>
      </c>
      <c r="R9" s="5">
        <v>17199.295411200001</v>
      </c>
    </row>
    <row r="10" spans="2:18">
      <c r="B10" t="str">
        <f>VLOOKUP(C10,'Results vs Forecast'!$B$11:$B$94,1,0)</f>
        <v>American Express Company</v>
      </c>
      <c r="C10" s="4" t="s">
        <v>51</v>
      </c>
      <c r="D10" s="5">
        <v>1304447.8</v>
      </c>
      <c r="F10" t="s">
        <v>47</v>
      </c>
      <c r="G10" t="s">
        <v>26</v>
      </c>
      <c r="H10" s="5">
        <v>2793.78</v>
      </c>
      <c r="I10" s="5"/>
      <c r="J10" s="5"/>
      <c r="L10" t="str">
        <f>VLOOKUP(M10,'Results vs Forecast'!$B$150:$B$167,1,0)</f>
        <v>Carter's</v>
      </c>
      <c r="M10" s="4" t="s">
        <v>68</v>
      </c>
      <c r="N10" s="5">
        <v>110804</v>
      </c>
      <c r="P10" t="str">
        <f>VLOOKUP(Q10,'Results vs Forecast'!$B$95:$B$148,1,0)</f>
        <v>American Chemical Society</v>
      </c>
      <c r="Q10" s="4" t="s">
        <v>228</v>
      </c>
      <c r="R10" s="5">
        <v>16355.779909640241</v>
      </c>
    </row>
    <row r="11" spans="2:18">
      <c r="B11" t="str">
        <f>VLOOKUP(C11,'Results vs Forecast'!$B$11:$B$94,1,0)</f>
        <v>Amperity</v>
      </c>
      <c r="C11" s="4" t="s">
        <v>54</v>
      </c>
      <c r="D11" s="5">
        <v>37397.31</v>
      </c>
      <c r="F11" t="s">
        <v>47</v>
      </c>
      <c r="G11" t="s">
        <v>24</v>
      </c>
      <c r="H11" s="5">
        <v>50000</v>
      </c>
      <c r="I11" s="5"/>
      <c r="J11" s="5"/>
      <c r="L11" t="str">
        <f>VLOOKUP(M11,'Results vs Forecast'!$B$150:$B$167,1,0)</f>
        <v>CVS Health</v>
      </c>
      <c r="M11" s="4" t="s">
        <v>76</v>
      </c>
      <c r="N11" s="5">
        <v>143960</v>
      </c>
      <c r="P11" t="str">
        <f>VLOOKUP(Q11,'Results vs Forecast'!$B$95:$B$148,1,0)</f>
        <v>American Express Company</v>
      </c>
      <c r="Q11" s="4" t="s">
        <v>51</v>
      </c>
      <c r="R11" s="5">
        <v>10291.952453103373</v>
      </c>
    </row>
    <row r="12" spans="2:18">
      <c r="B12" t="str">
        <f>VLOOKUP(C12,'Results vs Forecast'!$B$11:$B$94,1,0)</f>
        <v>Analytic Marketing</v>
      </c>
      <c r="C12" s="4" t="s">
        <v>56</v>
      </c>
      <c r="D12" s="5">
        <v>2000</v>
      </c>
      <c r="F12" t="s">
        <v>47</v>
      </c>
      <c r="G12" t="s">
        <v>17</v>
      </c>
      <c r="H12" s="5">
        <v>23919.69</v>
      </c>
      <c r="I12" s="5"/>
      <c r="J12" s="5"/>
      <c r="L12" t="str">
        <f>VLOOKUP(M12,'Results vs Forecast'!$B$150:$B$167,1,0)</f>
        <v>EE Ltd</v>
      </c>
      <c r="M12" s="4" t="s">
        <v>952</v>
      </c>
      <c r="N12" s="5">
        <v>516507.57075285719</v>
      </c>
      <c r="P12" t="str">
        <f>VLOOKUP(Q12,'Results vs Forecast'!$B$95:$B$148,1,0)</f>
        <v>Amperity</v>
      </c>
      <c r="Q12" s="4" t="s">
        <v>54</v>
      </c>
      <c r="R12" s="5">
        <v>6956.172728499886</v>
      </c>
    </row>
    <row r="13" spans="2:18">
      <c r="B13" t="str">
        <f>VLOOKUP(C13,'Results vs Forecast'!$B$11:$B$94,1,0)</f>
        <v>ASME</v>
      </c>
      <c r="C13" s="4" t="s">
        <v>58</v>
      </c>
      <c r="D13" s="5">
        <v>46713.26</v>
      </c>
      <c r="F13" t="s">
        <v>47</v>
      </c>
      <c r="G13" t="s">
        <v>9</v>
      </c>
      <c r="H13" s="5">
        <v>83552.399999999994</v>
      </c>
      <c r="I13" s="5"/>
      <c r="J13" s="5"/>
      <c r="L13" t="str">
        <f>VLOOKUP(M13,'Results vs Forecast'!$B$150:$B$167,1,0)</f>
        <v>Innova Solutions</v>
      </c>
      <c r="M13" s="4" t="s">
        <v>306</v>
      </c>
      <c r="N13" s="5">
        <v>476462.33</v>
      </c>
      <c r="P13" t="str">
        <f>VLOOKUP(Q13,'Results vs Forecast'!$B$95:$B$148,1,0)</f>
        <v>Arrow Electronics Inc and Subsidiaries</v>
      </c>
      <c r="Q13" s="4" t="s">
        <v>216</v>
      </c>
      <c r="R13" s="5">
        <v>11375.2059404592</v>
      </c>
    </row>
    <row r="14" spans="2:18">
      <c r="B14" t="str">
        <f>VLOOKUP(C14,'Results vs Forecast'!$B$11:$B$94,1,0)</f>
        <v>Att</v>
      </c>
      <c r="C14" s="4" t="s">
        <v>726</v>
      </c>
      <c r="D14" s="5">
        <v>34518.959999999999</v>
      </c>
      <c r="F14" t="s">
        <v>47</v>
      </c>
      <c r="G14" t="s">
        <v>20</v>
      </c>
      <c r="H14" s="5">
        <v>30126.25</v>
      </c>
      <c r="I14" s="5"/>
      <c r="J14" s="5"/>
      <c r="L14" t="str">
        <f>VLOOKUP(M14,'Results vs Forecast'!$B$150:$B$167,1,0)</f>
        <v>Lifetime Fitness</v>
      </c>
      <c r="M14" s="4" t="s">
        <v>308</v>
      </c>
      <c r="N14" s="5">
        <v>66400</v>
      </c>
      <c r="P14" t="str">
        <f>VLOOKUP(Q14,'Results vs Forecast'!$B$95:$B$148,1,0)</f>
        <v>Atnahs Pharma UK Limited</v>
      </c>
      <c r="Q14" s="4" t="s">
        <v>218</v>
      </c>
      <c r="R14" s="5">
        <v>34871.768887099199</v>
      </c>
    </row>
    <row r="15" spans="2:18">
      <c r="B15" t="str">
        <f>VLOOKUP(C15,'Results vs Forecast'!$B$11:$B$94,1,0)</f>
        <v>BAI Connect</v>
      </c>
      <c r="C15" s="4" t="s">
        <v>62</v>
      </c>
      <c r="D15" s="5">
        <v>848</v>
      </c>
      <c r="F15" t="s">
        <v>464</v>
      </c>
      <c r="H15" s="5">
        <v>274448.19</v>
      </c>
      <c r="I15" s="5"/>
      <c r="J15" s="5"/>
      <c r="L15" t="str">
        <f>VLOOKUP(M15,'Results vs Forecast'!$B$150:$B$167,1,0)</f>
        <v>Newfold</v>
      </c>
      <c r="M15" s="4" t="s">
        <v>144</v>
      </c>
      <c r="N15" s="5">
        <v>-25316</v>
      </c>
      <c r="P15" t="str">
        <f>VLOOKUP(Q15,'Results vs Forecast'!$B$95:$B$148,1,0)</f>
        <v>Axa Investment Managers SA</v>
      </c>
      <c r="Q15" s="4" t="s">
        <v>219</v>
      </c>
      <c r="R15" s="5">
        <v>5474.8713788999994</v>
      </c>
    </row>
    <row r="16" spans="2:18">
      <c r="B16" t="str">
        <f>VLOOKUP(C16,'Results vs Forecast'!$B$11:$B$94,1,0)</f>
        <v>Blend360: DSX Internal</v>
      </c>
      <c r="C16" s="4" t="s">
        <v>64</v>
      </c>
      <c r="D16" s="5">
        <v>-1939.38</v>
      </c>
      <c r="F16" t="s">
        <v>51</v>
      </c>
      <c r="G16" t="s">
        <v>20</v>
      </c>
      <c r="H16" s="5">
        <v>1304447.8</v>
      </c>
      <c r="I16" s="5"/>
      <c r="J16" s="5"/>
      <c r="L16" t="str">
        <f>VLOOKUP(M16,'Results vs Forecast'!$B$150:$B$167,1,0)</f>
        <v>Optima</v>
      </c>
      <c r="M16" s="4" t="s">
        <v>316</v>
      </c>
      <c r="N16" s="5">
        <v>52152.052426868082</v>
      </c>
      <c r="P16" t="str">
        <f>VLOOKUP(Q16,'Results vs Forecast'!$B$95:$B$148,1,0)</f>
        <v>Belmond Management Limited</v>
      </c>
      <c r="Q16" s="4" t="s">
        <v>225</v>
      </c>
      <c r="R16" s="5">
        <v>5993.7703999144824</v>
      </c>
    </row>
    <row r="17" spans="2:18">
      <c r="B17" t="str">
        <f>VLOOKUP(C17,'Results vs Forecast'!$B$11:$B$94,1,0)</f>
        <v>British Telecom</v>
      </c>
      <c r="C17" s="4" t="s">
        <v>66</v>
      </c>
      <c r="D17" s="5">
        <v>7487.6500000000005</v>
      </c>
      <c r="F17" t="s">
        <v>470</v>
      </c>
      <c r="H17" s="5">
        <v>1304447.8</v>
      </c>
      <c r="I17" s="5"/>
      <c r="J17" s="5"/>
      <c r="L17" t="str">
        <f>VLOOKUP(M17,'Results vs Forecast'!$B$150:$B$167,1,0)</f>
        <v>ProCom Consulting, Inc.</v>
      </c>
      <c r="M17" s="4" t="s">
        <v>953</v>
      </c>
      <c r="N17" s="5">
        <v>79068</v>
      </c>
      <c r="P17" t="str">
        <f>VLOOKUP(Q17,'Results vs Forecast'!$B$95:$B$148,1,0)</f>
        <v>Bonnier News AB</v>
      </c>
      <c r="Q17" s="4" t="s">
        <v>209</v>
      </c>
      <c r="R17" s="5">
        <v>26843.42370812107</v>
      </c>
    </row>
    <row r="18" spans="2:18">
      <c r="B18" t="str">
        <f>VLOOKUP(C18,'Results vs Forecast'!$B$11:$B$94,1,0)</f>
        <v>Carter's</v>
      </c>
      <c r="C18" s="4" t="s">
        <v>68</v>
      </c>
      <c r="D18" s="5">
        <v>22896</v>
      </c>
      <c r="F18" t="s">
        <v>54</v>
      </c>
      <c r="G18" t="s">
        <v>26</v>
      </c>
      <c r="H18" s="5">
        <v>8780</v>
      </c>
      <c r="I18" s="5"/>
      <c r="J18" s="5"/>
      <c r="L18" t="str">
        <f>VLOOKUP(M18,'Results vs Forecast'!$B$150:$B$167,1,0)</f>
        <v>Verizon</v>
      </c>
      <c r="M18" s="4" t="s">
        <v>182</v>
      </c>
      <c r="N18" s="5">
        <v>-170254</v>
      </c>
      <c r="P18" t="str">
        <f>VLOOKUP(Q18,'Results vs Forecast'!$B$95:$B$148,1,0)</f>
        <v>British Telecom</v>
      </c>
      <c r="Q18" s="4" t="s">
        <v>66</v>
      </c>
      <c r="R18" s="5">
        <v>65861.019699685465</v>
      </c>
    </row>
    <row r="19" spans="2:18">
      <c r="B19" t="str">
        <f>VLOOKUP(C19,'Results vs Forecast'!$B$11:$B$94,1,0)</f>
        <v>Chewy</v>
      </c>
      <c r="C19" s="4" t="s">
        <v>69</v>
      </c>
      <c r="D19" s="5">
        <v>26080</v>
      </c>
      <c r="F19" t="s">
        <v>54</v>
      </c>
      <c r="G19" t="s">
        <v>24</v>
      </c>
      <c r="H19" s="5">
        <v>28617.31</v>
      </c>
      <c r="I19" s="5"/>
      <c r="J19" s="5"/>
      <c r="L19" t="e">
        <f>VLOOKUP(M19,'Results vs Forecast'!$B$150:$B$167,1,0)</f>
        <v>#N/A</v>
      </c>
      <c r="M19" s="4" t="s">
        <v>943</v>
      </c>
      <c r="N19" s="5">
        <v>4.9999999973806553E-2</v>
      </c>
      <c r="P19" t="str">
        <f>VLOOKUP(Q19,'Results vs Forecast'!$B$95:$B$148,1,0)</f>
        <v>Circana (UK) Ltd</v>
      </c>
      <c r="Q19" s="4" t="s">
        <v>273</v>
      </c>
      <c r="R19" s="5">
        <v>5634.9398868651169</v>
      </c>
    </row>
    <row r="20" spans="2:18">
      <c r="B20" t="str">
        <f>VLOOKUP(C20,'Results vs Forecast'!$B$11:$B$94,1,0)</f>
        <v>citigroup</v>
      </c>
      <c r="C20" s="4" t="s">
        <v>71</v>
      </c>
      <c r="D20" s="5">
        <v>987823.85000000009</v>
      </c>
      <c r="F20" t="s">
        <v>472</v>
      </c>
      <c r="H20" s="5">
        <v>37397.31</v>
      </c>
      <c r="I20" s="5"/>
      <c r="J20" s="5"/>
      <c r="L20" t="e">
        <f>VLOOKUP(M20,'Results vs Forecast'!$B$150:$B$167,1,0)</f>
        <v>#N/A</v>
      </c>
      <c r="M20" s="4" t="s">
        <v>717</v>
      </c>
      <c r="N20" s="5">
        <v>-1.960593938594684</v>
      </c>
      <c r="P20" t="str">
        <f>VLOOKUP(Q20,'Results vs Forecast'!$B$95:$B$148,1,0)</f>
        <v>CZ Verzekeringen</v>
      </c>
      <c r="Q20" s="4" t="s">
        <v>234</v>
      </c>
      <c r="R20" s="5">
        <v>13128.908842912804</v>
      </c>
    </row>
    <row r="21" spans="2:18">
      <c r="B21" t="str">
        <f>VLOOKUP(C21,'Results vs Forecast'!$B$11:$B$94,1,0)</f>
        <v>Clayton, Dubilier &amp; Rice</v>
      </c>
      <c r="C21" s="4" t="s">
        <v>74</v>
      </c>
      <c r="D21" s="5">
        <v>166818.24999999997</v>
      </c>
      <c r="F21" t="s">
        <v>56</v>
      </c>
      <c r="G21" t="s">
        <v>15</v>
      </c>
      <c r="H21" s="5">
        <v>2000</v>
      </c>
      <c r="I21" s="5"/>
      <c r="J21" s="5"/>
      <c r="L21" t="e">
        <f>VLOOKUP(M21,'Results vs Forecast'!$B$150:$B$167,1,0)</f>
        <v>#N/A</v>
      </c>
      <c r="M21" s="4" t="s">
        <v>685</v>
      </c>
      <c r="N21" s="5">
        <v>1176418.2230423768</v>
      </c>
      <c r="P21" t="str">
        <f>VLOOKUP(Q21,'Results vs Forecast'!$B$95:$B$148,1,0)</f>
        <v>De Lage Landen International B.V</v>
      </c>
      <c r="Q21" s="4" t="s">
        <v>245</v>
      </c>
      <c r="R21" s="5">
        <v>20361.091905000005</v>
      </c>
    </row>
    <row r="22" spans="2:18">
      <c r="B22" t="str">
        <f>VLOOKUP(C22,'Results vs Forecast'!$B$11:$B$94,1,0)</f>
        <v>Comcast Corporation</v>
      </c>
      <c r="C22" s="4" t="s">
        <v>73</v>
      </c>
      <c r="D22" s="5">
        <v>164806.00973201232</v>
      </c>
      <c r="F22" t="s">
        <v>474</v>
      </c>
      <c r="H22" s="5">
        <v>2000</v>
      </c>
      <c r="I22" s="5"/>
      <c r="J22" s="5"/>
      <c r="L22" t="e">
        <f>VLOOKUP(M22,'Results vs Forecast'!$B$150:$B$167,1,0)</f>
        <v>#N/A</v>
      </c>
      <c r="P22" t="str">
        <f>VLOOKUP(Q22,'Results vs Forecast'!$B$95:$B$148,1,0)</f>
        <v>Fedefarma</v>
      </c>
      <c r="Q22" s="4" t="s">
        <v>87</v>
      </c>
      <c r="R22" s="5">
        <v>5703.248488915282</v>
      </c>
    </row>
    <row r="23" spans="2:18">
      <c r="B23" t="str">
        <f>VLOOKUP(C23,'Results vs Forecast'!$B$11:$B$94,1,0)</f>
        <v>CVS Health</v>
      </c>
      <c r="C23" s="4" t="s">
        <v>76</v>
      </c>
      <c r="D23" s="5">
        <v>713794.97415247292</v>
      </c>
      <c r="F23" t="s">
        <v>58</v>
      </c>
      <c r="G23" t="s">
        <v>20</v>
      </c>
      <c r="H23" s="5">
        <v>46713.26</v>
      </c>
      <c r="I23" s="5"/>
      <c r="J23" s="5"/>
      <c r="L23" t="e">
        <f>VLOOKUP(M23,'Results vs Forecast'!$B$150:$B$167,1,0)</f>
        <v>#N/A</v>
      </c>
      <c r="P23" t="str">
        <f>VLOOKUP(Q23,'Results vs Forecast'!$B$95:$B$148,1,0)</f>
        <v>Franklin Templeton</v>
      </c>
      <c r="Q23" s="4" t="s">
        <v>92</v>
      </c>
      <c r="R23" s="5">
        <v>78133.052855487418</v>
      </c>
    </row>
    <row r="24" spans="2:18">
      <c r="B24" t="str">
        <f>VLOOKUP(C24,'Results vs Forecast'!$B$11:$B$94,1,0)</f>
        <v>Discover</v>
      </c>
      <c r="C24" s="4" t="s">
        <v>79</v>
      </c>
      <c r="D24" s="5">
        <v>147053.20000000001</v>
      </c>
      <c r="F24" t="s">
        <v>476</v>
      </c>
      <c r="H24" s="5">
        <v>46713.26</v>
      </c>
      <c r="I24" s="5"/>
      <c r="J24" s="5"/>
      <c r="L24" t="e">
        <f>VLOOKUP(M24,'Results vs Forecast'!$B$150:$B$167,1,0)</f>
        <v>#N/A</v>
      </c>
      <c r="P24" t="str">
        <f>VLOOKUP(Q24,'Results vs Forecast'!$B$95:$B$148,1,0)</f>
        <v>GNT Group B.V.</v>
      </c>
      <c r="Q24" s="4" t="s">
        <v>255</v>
      </c>
      <c r="R24" s="5">
        <v>5616.0964607999995</v>
      </c>
    </row>
    <row r="25" spans="2:18">
      <c r="B25" t="str">
        <f>VLOOKUP(C25,'Results vs Forecast'!$B$11:$B$94,1,0)</f>
        <v>Dish</v>
      </c>
      <c r="C25" s="4" t="s">
        <v>81</v>
      </c>
      <c r="D25" s="5">
        <v>99266.863367600366</v>
      </c>
      <c r="F25" t="s">
        <v>726</v>
      </c>
      <c r="G25" t="s">
        <v>20</v>
      </c>
      <c r="H25" s="5">
        <v>34518.959999999999</v>
      </c>
      <c r="I25" s="5"/>
      <c r="J25" s="5"/>
      <c r="P25" t="str">
        <f>VLOOKUP(Q25,'Results vs Forecast'!$B$95:$B$148,1,0)</f>
        <v>Henkel AG &amp; Co. KGaA</v>
      </c>
      <c r="Q25" s="4" t="s">
        <v>251</v>
      </c>
      <c r="R25" s="5">
        <v>17683.650824128803</v>
      </c>
    </row>
    <row r="26" spans="2:18">
      <c r="B26" t="str">
        <f>VLOOKUP(C26,'Results vs Forecast'!$B$11:$B$94,1,0)</f>
        <v>DMW Direct</v>
      </c>
      <c r="C26" s="4" t="s">
        <v>82</v>
      </c>
      <c r="D26" s="5">
        <v>28702.119999999995</v>
      </c>
      <c r="F26" t="s">
        <v>954</v>
      </c>
      <c r="H26" s="5">
        <v>34518.959999999999</v>
      </c>
      <c r="I26" s="5"/>
      <c r="J26" s="5"/>
      <c r="P26" t="str">
        <f>VLOOKUP(Q26,'Results vs Forecast'!$B$95:$B$148,1,0)</f>
        <v>HubSpot Ireland Ltd</v>
      </c>
      <c r="Q26" s="4" t="s">
        <v>247</v>
      </c>
      <c r="R26" s="5">
        <v>4387.5753599999998</v>
      </c>
    </row>
    <row r="27" spans="2:18">
      <c r="B27" t="str">
        <f>VLOOKUP(C27,'Results vs Forecast'!$B$11:$B$94,1,0)</f>
        <v>Ent Credit Union</v>
      </c>
      <c r="C27" s="4" t="s">
        <v>83</v>
      </c>
      <c r="D27" s="5">
        <v>520</v>
      </c>
      <c r="F27" t="s">
        <v>62</v>
      </c>
      <c r="G27" t="s">
        <v>20</v>
      </c>
      <c r="H27" s="5">
        <v>848</v>
      </c>
      <c r="I27" s="5"/>
      <c r="J27" s="5"/>
      <c r="P27" t="str">
        <f>VLOOKUP(Q27,'Results vs Forecast'!$B$95:$B$148,1,0)</f>
        <v>Hyatt</v>
      </c>
      <c r="Q27" s="4" t="s">
        <v>110</v>
      </c>
      <c r="R27" s="5">
        <v>14604.868634795004</v>
      </c>
    </row>
    <row r="28" spans="2:18">
      <c r="B28" t="str">
        <f>VLOOKUP(C28,'Results vs Forecast'!$B$11:$B$94,1,0)</f>
        <v>ExploreLearning</v>
      </c>
      <c r="C28" s="4" t="s">
        <v>84</v>
      </c>
      <c r="D28" s="5">
        <v>43340.349999999991</v>
      </c>
      <c r="F28" t="s">
        <v>955</v>
      </c>
      <c r="H28" s="5">
        <v>848</v>
      </c>
      <c r="I28" s="5"/>
      <c r="J28" s="5"/>
      <c r="P28" t="str">
        <f>VLOOKUP(Q28,'Results vs Forecast'!$B$95:$B$148,1,0)</f>
        <v>Ineos FPS Ltd</v>
      </c>
      <c r="Q28" s="4" t="s">
        <v>278</v>
      </c>
      <c r="R28" s="5">
        <v>92113.31426529435</v>
      </c>
    </row>
    <row r="29" spans="2:18">
      <c r="B29" t="str">
        <f>VLOOKUP(C29,'Results vs Forecast'!$B$11:$B$94,1,0)</f>
        <v>Fedefarma</v>
      </c>
      <c r="C29" s="4" t="s">
        <v>87</v>
      </c>
      <c r="D29" s="5">
        <v>27452.77900546282</v>
      </c>
      <c r="F29" t="s">
        <v>64</v>
      </c>
      <c r="G29" t="s">
        <v>20</v>
      </c>
      <c r="H29" s="5">
        <v>-1939.38</v>
      </c>
      <c r="I29" s="5"/>
      <c r="J29" s="5"/>
      <c r="P29" t="str">
        <f>VLOOKUP(Q29,'Results vs Forecast'!$B$95:$B$148,1,0)</f>
        <v>Inizio Healthcare Limited</v>
      </c>
      <c r="Q29" s="4" t="s">
        <v>276</v>
      </c>
      <c r="R29" s="5">
        <v>219894.21971860016</v>
      </c>
    </row>
    <row r="30" spans="2:18">
      <c r="B30" t="str">
        <f>VLOOKUP(C30,'Results vs Forecast'!$B$11:$B$94,1,0)</f>
        <v>Flatiron Health</v>
      </c>
      <c r="C30" s="4" t="s">
        <v>90</v>
      </c>
      <c r="D30" s="5">
        <v>9152</v>
      </c>
      <c r="F30" t="s">
        <v>956</v>
      </c>
      <c r="H30" s="5">
        <v>-1939.38</v>
      </c>
      <c r="I30" s="5"/>
      <c r="J30" s="5"/>
      <c r="P30" t="str">
        <f>VLOOKUP(Q30,'Results vs Forecast'!$B$95:$B$148,1,0)</f>
        <v>INSEAD</v>
      </c>
      <c r="Q30" s="4" t="s">
        <v>237</v>
      </c>
      <c r="R30" s="5">
        <v>1919.56422</v>
      </c>
    </row>
    <row r="31" spans="2:18">
      <c r="B31" t="str">
        <f>VLOOKUP(C31,'Results vs Forecast'!$B$11:$B$94,1,0)</f>
        <v>Franklin Templeton</v>
      </c>
      <c r="C31" s="4" t="s">
        <v>92</v>
      </c>
      <c r="D31" s="5">
        <v>388765.89770429005</v>
      </c>
      <c r="F31" t="s">
        <v>66</v>
      </c>
      <c r="G31" t="s">
        <v>12</v>
      </c>
      <c r="H31" s="5">
        <v>7487.6500000000005</v>
      </c>
      <c r="I31" s="5"/>
      <c r="J31" s="5"/>
      <c r="P31" t="str">
        <f>VLOOKUP(Q31,'Results vs Forecast'!$B$95:$B$148,1,0)</f>
        <v>Just Retirement Services Ltd</v>
      </c>
      <c r="Q31" s="4" t="s">
        <v>230</v>
      </c>
      <c r="R31" s="5">
        <v>3868.7063490357109</v>
      </c>
    </row>
    <row r="32" spans="2:18">
      <c r="B32" t="str">
        <f>VLOOKUP(C32,'Results vs Forecast'!$B$11:$B$94,1,0)</f>
        <v>Fresh Direct</v>
      </c>
      <c r="C32" s="4" t="s">
        <v>94</v>
      </c>
      <c r="D32" s="5">
        <v>10000</v>
      </c>
      <c r="F32" t="s">
        <v>479</v>
      </c>
      <c r="H32" s="5">
        <v>7487.6500000000005</v>
      </c>
      <c r="I32" s="5"/>
      <c r="J32" s="5"/>
      <c r="P32" t="str">
        <f>VLOOKUP(Q32,'Results vs Forecast'!$B$95:$B$148,1,0)</f>
        <v>KYOCERA Document Solutions Europe B.V.</v>
      </c>
      <c r="Q32" s="4" t="s">
        <v>239</v>
      </c>
      <c r="R32" s="5">
        <v>5210.2457399999985</v>
      </c>
    </row>
    <row r="33" spans="2:18">
      <c r="B33" t="str">
        <f>VLOOKUP(C33,'Results vs Forecast'!$B$11:$B$94,1,0)</f>
        <v>Globalization Partners</v>
      </c>
      <c r="C33" s="4" t="s">
        <v>96</v>
      </c>
      <c r="D33" s="5">
        <v>110606.48762227327</v>
      </c>
      <c r="F33" t="s">
        <v>68</v>
      </c>
      <c r="G33" t="s">
        <v>24</v>
      </c>
      <c r="H33" s="5">
        <v>22896</v>
      </c>
      <c r="I33" s="5"/>
      <c r="J33" s="5"/>
      <c r="P33" t="str">
        <f>VLOOKUP(Q33,'Results vs Forecast'!$B$95:$B$148,1,0)</f>
        <v>Legrand Cablofil Inc</v>
      </c>
      <c r="Q33" s="4" t="s">
        <v>120</v>
      </c>
      <c r="R33" s="5">
        <v>3758.3284943831713</v>
      </c>
    </row>
    <row r="34" spans="2:18">
      <c r="B34" t="str">
        <f>VLOOKUP(C34,'Results vs Forecast'!$B$11:$B$94,1,0)</f>
        <v>GlobalVetLink</v>
      </c>
      <c r="C34" s="4" t="s">
        <v>98</v>
      </c>
      <c r="D34" s="5">
        <v>3750</v>
      </c>
      <c r="F34" t="s">
        <v>488</v>
      </c>
      <c r="H34" s="5">
        <v>22896</v>
      </c>
      <c r="I34" s="5"/>
      <c r="J34" s="5"/>
      <c r="P34" t="str">
        <f>VLOOKUP(Q34,'Results vs Forecast'!$B$95:$B$148,1,0)</f>
        <v>Link Mobility Group AS</v>
      </c>
      <c r="Q34" s="4" t="s">
        <v>282</v>
      </c>
      <c r="R34" s="5">
        <v>218.58248091389595</v>
      </c>
    </row>
    <row r="35" spans="2:18">
      <c r="B35" t="str">
        <f>VLOOKUP(C35,'Results vs Forecast'!$B$11:$B$94,1,0)</f>
        <v>GoodRx</v>
      </c>
      <c r="C35" s="4" t="s">
        <v>100</v>
      </c>
      <c r="D35" s="5">
        <v>40387.597867991506</v>
      </c>
      <c r="F35" t="s">
        <v>69</v>
      </c>
      <c r="G35" t="s">
        <v>12</v>
      </c>
      <c r="H35" s="5">
        <v>25453.61</v>
      </c>
      <c r="I35" s="5"/>
      <c r="J35" s="5"/>
      <c r="P35" t="str">
        <f>VLOOKUP(Q35,'Results vs Forecast'!$B$95:$B$148,1,0)</f>
        <v>LOfavörFagforb</v>
      </c>
      <c r="Q35" s="4" t="s">
        <v>211</v>
      </c>
      <c r="R35" s="5">
        <v>2693.17843183589</v>
      </c>
    </row>
    <row r="36" spans="2:18">
      <c r="B36" t="str">
        <f>VLOOKUP(C36,'Results vs Forecast'!$B$11:$B$94,1,0)</f>
        <v>Grifols</v>
      </c>
      <c r="C36" s="4" t="s">
        <v>102</v>
      </c>
      <c r="D36" s="5">
        <v>5200</v>
      </c>
      <c r="F36" t="s">
        <v>69</v>
      </c>
      <c r="G36" t="s">
        <v>26</v>
      </c>
      <c r="H36" s="5">
        <v>626.39</v>
      </c>
      <c r="I36" s="5"/>
      <c r="J36" s="5"/>
      <c r="P36" t="str">
        <f>VLOOKUP(Q36,'Results vs Forecast'!$B$95:$B$148,1,0)</f>
        <v>Louwman Group Services BV</v>
      </c>
      <c r="Q36" s="4" t="s">
        <v>281</v>
      </c>
      <c r="R36" s="5">
        <v>3570.3894491999999</v>
      </c>
    </row>
    <row r="37" spans="2:18">
      <c r="B37" t="str">
        <f>VLOOKUP(C37,'Results vs Forecast'!$B$11:$B$94,1,0)</f>
        <v>H. Lundbeck A/S</v>
      </c>
      <c r="C37" s="4" t="s">
        <v>104</v>
      </c>
      <c r="D37" s="5">
        <v>97933</v>
      </c>
      <c r="F37" t="s">
        <v>490</v>
      </c>
      <c r="H37" s="5">
        <v>26080</v>
      </c>
      <c r="I37" s="5"/>
      <c r="J37" s="5"/>
      <c r="P37" t="str">
        <f>VLOOKUP(Q37,'Results vs Forecast'!$B$95:$B$148,1,0)</f>
        <v>Loveelectric</v>
      </c>
      <c r="Q37" s="4" t="s">
        <v>289</v>
      </c>
      <c r="R37" s="5">
        <v>4605.6657132647179</v>
      </c>
    </row>
    <row r="38" spans="2:18">
      <c r="B38" t="str">
        <f>VLOOKUP(C38,'Results vs Forecast'!$B$11:$B$94,1,0)</f>
        <v>Hancock Whitney</v>
      </c>
      <c r="C38" s="4" t="s">
        <v>106</v>
      </c>
      <c r="D38" s="5">
        <v>72660</v>
      </c>
      <c r="F38" t="s">
        <v>71</v>
      </c>
      <c r="G38" t="s">
        <v>20</v>
      </c>
      <c r="H38" s="5">
        <v>987823.85000000009</v>
      </c>
      <c r="I38" s="5"/>
      <c r="J38" s="5"/>
      <c r="P38" t="str">
        <f>VLOOKUP(Q38,'Results vs Forecast'!$B$95:$B$148,1,0)</f>
        <v>Mazars N.V.</v>
      </c>
      <c r="Q38" s="4" t="s">
        <v>257</v>
      </c>
      <c r="R38" s="5">
        <v>715.72323059999997</v>
      </c>
    </row>
    <row r="39" spans="2:18">
      <c r="B39" t="str">
        <f>VLOOKUP(C39,'Results vs Forecast'!$B$11:$B$94,1,0)</f>
        <v>HGV</v>
      </c>
      <c r="C39" s="4" t="s">
        <v>108</v>
      </c>
      <c r="D39" s="5">
        <v>245486</v>
      </c>
      <c r="F39" t="s">
        <v>492</v>
      </c>
      <c r="H39" s="5">
        <v>987823.85000000009</v>
      </c>
      <c r="I39" s="5"/>
      <c r="J39" s="5"/>
      <c r="P39" t="str">
        <f>VLOOKUP(Q39,'Results vs Forecast'!$B$95:$B$148,1,0)</f>
        <v>Motorola Solutions, Inc.</v>
      </c>
      <c r="Q39" s="4" t="s">
        <v>285</v>
      </c>
      <c r="R39" s="5">
        <v>2005.3313516995267</v>
      </c>
    </row>
    <row r="40" spans="2:18">
      <c r="B40" t="str">
        <f>VLOOKUP(C40,'Results vs Forecast'!$B$11:$B$94,1,0)</f>
        <v>Hyatt</v>
      </c>
      <c r="C40" s="4" t="s">
        <v>110</v>
      </c>
      <c r="D40" s="5">
        <v>465560.89268844016</v>
      </c>
      <c r="F40" t="s">
        <v>74</v>
      </c>
      <c r="G40" t="s">
        <v>12</v>
      </c>
      <c r="H40" s="5">
        <v>1941.97</v>
      </c>
      <c r="I40" s="5"/>
      <c r="J40" s="5"/>
      <c r="P40" t="str">
        <f>VLOOKUP(Q40,'Results vs Forecast'!$B$95:$B$148,1,0)</f>
        <v>Nana Wall Systems, Inc</v>
      </c>
      <c r="Q40" s="4" t="s">
        <v>232</v>
      </c>
      <c r="R40" s="5">
        <v>869.52483444473671</v>
      </c>
    </row>
    <row r="41" spans="2:18">
      <c r="B41" t="str">
        <f>VLOOKUP(C41,'Results vs Forecast'!$B$11:$B$94,1,0)</f>
        <v>IAC/InterActiveCorp</v>
      </c>
      <c r="C41" s="4" t="s">
        <v>112</v>
      </c>
      <c r="D41" s="5">
        <v>35925</v>
      </c>
      <c r="F41" t="s">
        <v>74</v>
      </c>
      <c r="G41" t="s">
        <v>15</v>
      </c>
      <c r="H41" s="5">
        <v>1989.18</v>
      </c>
      <c r="I41" s="5"/>
      <c r="J41" s="5"/>
      <c r="P41" t="str">
        <f>VLOOKUP(Q41,'Results vs Forecast'!$B$95:$B$148,1,0)</f>
        <v>Norges Automobil-Forbund</v>
      </c>
      <c r="Q41" s="4" t="s">
        <v>207</v>
      </c>
      <c r="R41" s="5">
        <v>4685.1569156354344</v>
      </c>
    </row>
    <row r="42" spans="2:18">
      <c r="B42" t="str">
        <f>VLOOKUP(C42,'Results vs Forecast'!$B$11:$B$94,1,0)</f>
        <v>Know Your Cross</v>
      </c>
      <c r="C42" s="4" t="s">
        <v>114</v>
      </c>
      <c r="D42" s="5">
        <v>-4.9320063117193058E-3</v>
      </c>
      <c r="F42" t="s">
        <v>74</v>
      </c>
      <c r="G42" t="s">
        <v>17</v>
      </c>
      <c r="H42" s="5">
        <v>94013.900000000009</v>
      </c>
      <c r="I42" s="5"/>
      <c r="J42" s="5"/>
      <c r="P42" t="str">
        <f>VLOOKUP(Q42,'Results vs Forecast'!$B$95:$B$148,1,0)</f>
        <v>Pearson</v>
      </c>
      <c r="Q42" s="4" t="s">
        <v>287</v>
      </c>
      <c r="R42" s="5">
        <v>577.7559234048</v>
      </c>
    </row>
    <row r="43" spans="2:18">
      <c r="B43" t="str">
        <f>VLOOKUP(C43,'Results vs Forecast'!$B$11:$B$94,1,0)</f>
        <v>KSM</v>
      </c>
      <c r="C43" s="4" t="s">
        <v>116</v>
      </c>
      <c r="D43" s="5">
        <v>12500</v>
      </c>
      <c r="F43" t="s">
        <v>74</v>
      </c>
      <c r="G43" t="s">
        <v>9</v>
      </c>
      <c r="H43" s="5">
        <v>68873.199999999983</v>
      </c>
      <c r="I43" s="5"/>
      <c r="J43" s="5"/>
      <c r="P43" t="str">
        <f>VLOOKUP(Q43,'Results vs Forecast'!$B$95:$B$148,1,0)</f>
        <v>Platform Talent voor Technologie</v>
      </c>
      <c r="Q43" s="4" t="s">
        <v>267</v>
      </c>
      <c r="R43" s="5">
        <v>109.689384</v>
      </c>
    </row>
    <row r="44" spans="2:18">
      <c r="B44" t="str">
        <f>VLOOKUP(C44,'Results vs Forecast'!$B$11:$B$94,1,0)</f>
        <v>Laird Superfood</v>
      </c>
      <c r="C44" s="4" t="s">
        <v>118</v>
      </c>
      <c r="D44" s="5">
        <v>414.66</v>
      </c>
      <c r="F44" t="s">
        <v>957</v>
      </c>
      <c r="H44" s="5">
        <v>166818.25</v>
      </c>
      <c r="I44" s="5"/>
      <c r="J44" s="5"/>
      <c r="P44" t="str">
        <f>VLOOKUP(Q44,'Results vs Forecast'!$B$95:$B$148,1,0)</f>
        <v>Quadient</v>
      </c>
      <c r="Q44" s="4" t="s">
        <v>260</v>
      </c>
      <c r="R44" s="5">
        <v>383.91284400000001</v>
      </c>
    </row>
    <row r="45" spans="2:18">
      <c r="B45" t="str">
        <f>VLOOKUP(C45,'Results vs Forecast'!$B$11:$B$94,1,0)</f>
        <v>Legrand Cablofil Inc</v>
      </c>
      <c r="C45" s="4" t="s">
        <v>120</v>
      </c>
      <c r="D45" s="5">
        <v>3817.5</v>
      </c>
      <c r="F45" t="s">
        <v>73</v>
      </c>
      <c r="G45" t="s">
        <v>12</v>
      </c>
      <c r="H45" s="5">
        <v>25832.5</v>
      </c>
      <c r="I45" s="5"/>
      <c r="J45" s="5"/>
      <c r="P45" t="str">
        <f>VLOOKUP(Q45,'Results vs Forecast'!$B$95:$B$148,1,0)</f>
        <v>Repsol Resources UK Limited</v>
      </c>
      <c r="Q45" s="4" t="s">
        <v>264</v>
      </c>
      <c r="R45" s="5">
        <v>91880.399170652105</v>
      </c>
    </row>
    <row r="46" spans="2:18">
      <c r="B46" t="str">
        <f>VLOOKUP(C46,'Results vs Forecast'!$B$11:$B$94,1,0)</f>
        <v>Leukemia &amp; Lymphoma Society</v>
      </c>
      <c r="C46" s="4" t="s">
        <v>122</v>
      </c>
      <c r="D46" s="5">
        <v>9821.25</v>
      </c>
      <c r="F46" t="s">
        <v>73</v>
      </c>
      <c r="G46" t="s">
        <v>24</v>
      </c>
      <c r="H46" s="5">
        <v>63593.511508686061</v>
      </c>
      <c r="I46" s="5"/>
      <c r="J46" s="5"/>
      <c r="P46" t="str">
        <f>VLOOKUP(Q46,'Results vs Forecast'!$B$95:$B$148,1,0)</f>
        <v>Shentel</v>
      </c>
      <c r="Q46" s="4" t="s">
        <v>221</v>
      </c>
      <c r="R46" s="5">
        <v>450.72464779440003</v>
      </c>
    </row>
    <row r="47" spans="2:18">
      <c r="B47" t="str">
        <f>VLOOKUP(C47,'Results vs Forecast'!$B$11:$B$94,1,0)</f>
        <v>lily.ai</v>
      </c>
      <c r="C47" s="4" t="s">
        <v>125</v>
      </c>
      <c r="D47" s="5">
        <v>19545.098055784278</v>
      </c>
      <c r="F47" t="s">
        <v>73</v>
      </c>
      <c r="G47" t="s">
        <v>17</v>
      </c>
      <c r="H47" s="5">
        <v>75379.998223326256</v>
      </c>
      <c r="I47" s="5"/>
      <c r="J47" s="5"/>
      <c r="P47" t="str">
        <f>VLOOKUP(Q47,'Results vs Forecast'!$B$95:$B$148,1,0)</f>
        <v>Soremartec S.A.</v>
      </c>
      <c r="Q47" s="4" t="s">
        <v>160</v>
      </c>
      <c r="R47" s="5">
        <v>24238.600660461601</v>
      </c>
    </row>
    <row r="48" spans="2:18">
      <c r="B48" t="str">
        <f>VLOOKUP(C48,'Results vs Forecast'!$B$11:$B$94,1,0)</f>
        <v>LinkedIn</v>
      </c>
      <c r="C48" s="4" t="s">
        <v>127</v>
      </c>
      <c r="D48" s="5">
        <v>664149.04663126648</v>
      </c>
      <c r="F48" t="s">
        <v>494</v>
      </c>
      <c r="H48" s="5">
        <v>164806.00973201232</v>
      </c>
      <c r="I48" s="5"/>
      <c r="J48" s="5"/>
      <c r="P48" t="str">
        <f>VLOOKUP(Q48,'Results vs Forecast'!$B$95:$B$148,1,0)</f>
        <v>SSE AIRTRICITY LTD</v>
      </c>
      <c r="Q48" s="4" t="s">
        <v>223</v>
      </c>
      <c r="R48" s="5">
        <v>32030.649307423198</v>
      </c>
    </row>
    <row r="49" spans="2:18">
      <c r="B49" t="str">
        <f>VLOOKUP(C49,'Results vs Forecast'!$B$11:$B$94,1,0)</f>
        <v>Madhive</v>
      </c>
      <c r="C49" s="4" t="s">
        <v>130</v>
      </c>
      <c r="D49" s="5">
        <v>26067.134620632962</v>
      </c>
      <c r="F49" t="s">
        <v>76</v>
      </c>
      <c r="G49" t="s">
        <v>12</v>
      </c>
      <c r="H49" s="5">
        <v>77815.998223326256</v>
      </c>
      <c r="I49" s="5"/>
      <c r="J49" s="5"/>
      <c r="P49" t="str">
        <f>VLOOKUP(Q49,'Results vs Forecast'!$B$95:$B$148,1,0)</f>
        <v>Total Energies E&amp;P UK Limited</v>
      </c>
      <c r="Q49" s="4" t="s">
        <v>262</v>
      </c>
      <c r="R49" s="5">
        <v>55004.807661275772</v>
      </c>
    </row>
    <row r="50" spans="2:18">
      <c r="B50" t="str">
        <f>VLOOKUP(C50,'Results vs Forecast'!$B$11:$B$94,1,0)</f>
        <v>Marriott</v>
      </c>
      <c r="C50" s="4" t="s">
        <v>132</v>
      </c>
      <c r="D50" s="5">
        <v>31000</v>
      </c>
      <c r="F50" t="s">
        <v>76</v>
      </c>
      <c r="G50" t="s">
        <v>26</v>
      </c>
      <c r="H50" s="5">
        <v>49022</v>
      </c>
      <c r="I50" s="5"/>
      <c r="J50" s="5"/>
      <c r="P50" t="str">
        <f>VLOOKUP(Q50,'Results vs Forecast'!$B$95:$B$148,1,0)</f>
        <v>Walmart</v>
      </c>
      <c r="Q50" s="4" t="s">
        <v>185</v>
      </c>
      <c r="R50" s="5">
        <v>64024.688143627238</v>
      </c>
    </row>
    <row r="51" spans="2:18">
      <c r="B51" t="str">
        <f>VLOOKUP(C51,'Results vs Forecast'!$B$11:$B$94,1,0)</f>
        <v>MasterCard</v>
      </c>
      <c r="C51" s="4" t="s">
        <v>134</v>
      </c>
      <c r="D51" s="5">
        <v>226402.97452487017</v>
      </c>
      <c r="F51" t="s">
        <v>76</v>
      </c>
      <c r="G51" t="s">
        <v>24</v>
      </c>
      <c r="H51" s="5">
        <v>123358</v>
      </c>
      <c r="I51" s="5"/>
      <c r="J51" s="5"/>
      <c r="P51" t="str">
        <f>VLOOKUP(Q51,'Results vs Forecast'!$B$95:$B$148,1,0)</f>
        <v>Wyndham Hotels and Resorts, LLC</v>
      </c>
      <c r="Q51" s="4" t="s">
        <v>190</v>
      </c>
      <c r="R51" s="5">
        <v>114.29946395834122</v>
      </c>
    </row>
    <row r="52" spans="2:18">
      <c r="B52" t="str">
        <f>VLOOKUP(C52,'Results vs Forecast'!$B$11:$B$94,1,0)</f>
        <v>Maurices</v>
      </c>
      <c r="C52" s="4" t="s">
        <v>136</v>
      </c>
      <c r="D52" s="5">
        <v>15890</v>
      </c>
      <c r="F52" t="s">
        <v>76</v>
      </c>
      <c r="G52" t="s">
        <v>17</v>
      </c>
      <c r="H52" s="5">
        <v>192497.9844059645</v>
      </c>
      <c r="I52" s="5"/>
      <c r="J52" s="5"/>
      <c r="P52" t="e">
        <f>VLOOKUP(Q52,'Results vs Forecast'!$B$95:$B$148,1,0)</f>
        <v>#N/A</v>
      </c>
      <c r="Q52" s="4" t="s">
        <v>685</v>
      </c>
      <c r="R52" s="5">
        <v>981420.15217703232</v>
      </c>
    </row>
    <row r="53" spans="2:18">
      <c r="B53" t="str">
        <f>VLOOKUP(C53,'Results vs Forecast'!$B$11:$B$94,1,0)</f>
        <v>MillerKnoll</v>
      </c>
      <c r="C53" s="4" t="s">
        <v>138</v>
      </c>
      <c r="D53" s="5">
        <v>6779.51</v>
      </c>
      <c r="F53" t="s">
        <v>76</v>
      </c>
      <c r="G53" t="s">
        <v>9</v>
      </c>
      <c r="H53" s="5">
        <v>196320.99152318225</v>
      </c>
      <c r="I53" s="5"/>
      <c r="J53" s="5"/>
      <c r="P53" t="e">
        <f>VLOOKUP(Q53,'Results vs Forecast'!$B$95:$B$148,1,0)</f>
        <v>#N/A</v>
      </c>
    </row>
    <row r="54" spans="2:18">
      <c r="B54" t="str">
        <f>VLOOKUP(C54,'Results vs Forecast'!$B$11:$B$94,1,0)</f>
        <v>NBCU</v>
      </c>
      <c r="C54" s="4" t="s">
        <v>142</v>
      </c>
      <c r="D54" s="5">
        <v>172835.84508983386</v>
      </c>
      <c r="F54" t="s">
        <v>76</v>
      </c>
      <c r="G54" t="s">
        <v>20</v>
      </c>
      <c r="H54" s="5">
        <v>74780</v>
      </c>
      <c r="I54" s="5"/>
      <c r="J54" s="5"/>
      <c r="P54" t="e">
        <f>VLOOKUP(Q54,'Results vs Forecast'!$B$95:$B$148,1,0)</f>
        <v>#N/A</v>
      </c>
    </row>
    <row r="55" spans="2:18">
      <c r="B55" t="str">
        <f>VLOOKUP(C55,'Results vs Forecast'!$B$11:$B$94,1,0)</f>
        <v>Newfold</v>
      </c>
      <c r="C55" s="4" t="s">
        <v>144</v>
      </c>
      <c r="D55" s="5">
        <v>0</v>
      </c>
      <c r="F55" t="s">
        <v>511</v>
      </c>
      <c r="H55" s="5">
        <v>713794.97415247303</v>
      </c>
      <c r="I55" s="5"/>
      <c r="J55" s="5"/>
      <c r="P55" t="e">
        <f>VLOOKUP(Q55,'Results vs Forecast'!$B$95:$B$148,1,0)</f>
        <v>#N/A</v>
      </c>
    </row>
    <row r="56" spans="2:18">
      <c r="B56" t="str">
        <f>VLOOKUP(C56,'Results vs Forecast'!$B$11:$B$94,1,0)</f>
        <v>NUC University</v>
      </c>
      <c r="C56" s="4" t="s">
        <v>146</v>
      </c>
      <c r="D56" s="5">
        <v>10396.040000000001</v>
      </c>
      <c r="F56" t="s">
        <v>79</v>
      </c>
      <c r="G56" t="s">
        <v>20</v>
      </c>
      <c r="H56" s="5">
        <v>147053.20000000001</v>
      </c>
      <c r="I56" s="5"/>
      <c r="J56" s="5"/>
      <c r="P56" t="e">
        <f>VLOOKUP(Q56,'Results vs Forecast'!$B$95:$B$148,1,0)</f>
        <v>#N/A</v>
      </c>
    </row>
    <row r="57" spans="2:18">
      <c r="B57" t="str">
        <f>VLOOKUP(C57,'Results vs Forecast'!$B$11:$B$94,1,0)</f>
        <v>OceanSpray</v>
      </c>
      <c r="C57" s="4" t="s">
        <v>148</v>
      </c>
      <c r="D57" s="5">
        <v>12375</v>
      </c>
      <c r="F57" t="s">
        <v>514</v>
      </c>
      <c r="H57" s="5">
        <v>147053.20000000001</v>
      </c>
      <c r="I57" s="5"/>
      <c r="J57" s="5"/>
      <c r="P57" t="e">
        <f>VLOOKUP(Q57,'Results vs Forecast'!$B$95:$B$148,1,0)</f>
        <v>#N/A</v>
      </c>
    </row>
    <row r="58" spans="2:18">
      <c r="B58" t="str">
        <f>VLOOKUP(C58,'Results vs Forecast'!$B$11:$B$94,1,0)</f>
        <v>Pixability</v>
      </c>
      <c r="C58" s="4" t="s">
        <v>150</v>
      </c>
      <c r="D58" s="5">
        <v>9424.3869617878736</v>
      </c>
      <c r="F58" t="s">
        <v>81</v>
      </c>
      <c r="G58" t="s">
        <v>26</v>
      </c>
      <c r="H58" s="5">
        <v>102.36000000000001</v>
      </c>
      <c r="I58" s="5"/>
      <c r="J58" s="5"/>
      <c r="P58" t="e">
        <f>VLOOKUP(Q58,'Results vs Forecast'!$B$95:$B$148,1,0)</f>
        <v>#N/A</v>
      </c>
    </row>
    <row r="59" spans="2:18">
      <c r="B59" t="str">
        <f>VLOOKUP(C59,'Results vs Forecast'!$B$11:$B$94,1,0)</f>
        <v>Pragmatic Communications</v>
      </c>
      <c r="C59" s="4" t="s">
        <v>152</v>
      </c>
      <c r="D59" s="5">
        <v>31000</v>
      </c>
      <c r="F59" t="s">
        <v>81</v>
      </c>
      <c r="G59" t="s">
        <v>24</v>
      </c>
      <c r="H59" s="5">
        <v>22071.05</v>
      </c>
      <c r="I59" s="5"/>
      <c r="J59" s="5"/>
    </row>
    <row r="60" spans="2:18">
      <c r="B60" t="str">
        <f>VLOOKUP(C60,'Results vs Forecast'!$B$11:$B$94,1,0)</f>
        <v>Roku</v>
      </c>
      <c r="C60" s="4" t="s">
        <v>154</v>
      </c>
      <c r="D60" s="5">
        <v>176647.73086016506</v>
      </c>
      <c r="F60" t="s">
        <v>81</v>
      </c>
      <c r="G60" t="s">
        <v>17</v>
      </c>
      <c r="H60" s="5">
        <v>77093.453367600363</v>
      </c>
      <c r="I60" s="5"/>
      <c r="J60" s="5"/>
    </row>
    <row r="61" spans="2:18">
      <c r="B61" t="str">
        <f>VLOOKUP(C61,'Results vs Forecast'!$B$11:$B$94,1,0)</f>
        <v>Sincera</v>
      </c>
      <c r="C61" s="4" t="s">
        <v>156</v>
      </c>
      <c r="D61" s="5">
        <v>14910.941395761147</v>
      </c>
      <c r="F61" t="s">
        <v>516</v>
      </c>
      <c r="H61" s="5">
        <v>99266.863367600366</v>
      </c>
      <c r="I61" s="5"/>
      <c r="J61" s="5"/>
    </row>
    <row r="62" spans="2:18">
      <c r="B62" t="str">
        <f>VLOOKUP(C62,'Results vs Forecast'!$B$11:$B$94,1,0)</f>
        <v>Soremartec S.A.</v>
      </c>
      <c r="C62" s="4" t="s">
        <v>160</v>
      </c>
      <c r="D62" s="5">
        <v>3378.9800000000005</v>
      </c>
      <c r="F62" t="s">
        <v>82</v>
      </c>
      <c r="G62" t="s">
        <v>12</v>
      </c>
      <c r="H62" s="5">
        <v>10522.91</v>
      </c>
      <c r="I62" s="5"/>
      <c r="J62" s="5"/>
    </row>
    <row r="63" spans="2:18">
      <c r="B63" t="str">
        <f>VLOOKUP(C63,'Results vs Forecast'!$B$11:$B$94,1,0)</f>
        <v>SPARC</v>
      </c>
      <c r="C63" s="4" t="s">
        <v>162</v>
      </c>
      <c r="D63" s="5">
        <v>5000</v>
      </c>
      <c r="F63" t="s">
        <v>82</v>
      </c>
      <c r="G63" t="s">
        <v>26</v>
      </c>
      <c r="H63" s="5">
        <v>5805.88</v>
      </c>
      <c r="I63" s="5"/>
      <c r="J63" s="5"/>
    </row>
    <row r="64" spans="2:18">
      <c r="B64" t="str">
        <f>VLOOKUP(C64,'Results vs Forecast'!$B$11:$B$94,1,0)</f>
        <v>Spire Orthopedic Partners</v>
      </c>
      <c r="C64" s="4" t="s">
        <v>164</v>
      </c>
      <c r="D64" s="5">
        <v>34030</v>
      </c>
      <c r="F64" t="s">
        <v>82</v>
      </c>
      <c r="G64" t="s">
        <v>15</v>
      </c>
      <c r="H64" s="5">
        <v>10000</v>
      </c>
      <c r="I64" s="5"/>
      <c r="J64" s="5"/>
    </row>
    <row r="65" spans="2:11">
      <c r="B65" t="str">
        <f>VLOOKUP(C65,'Results vs Forecast'!$B$11:$B$94,1,0)</f>
        <v>Stagwellglobal</v>
      </c>
      <c r="C65" s="4" t="s">
        <v>166</v>
      </c>
      <c r="D65" s="5">
        <v>29229.606101443169</v>
      </c>
      <c r="F65" t="s">
        <v>82</v>
      </c>
      <c r="G65" t="s">
        <v>17</v>
      </c>
      <c r="H65" s="5">
        <v>0</v>
      </c>
      <c r="I65" s="5"/>
      <c r="J65" s="5"/>
    </row>
    <row r="66" spans="2:11">
      <c r="B66" t="str">
        <f>VLOOKUP(C66,'Results vs Forecast'!$B$11:$B$94,1,0)</f>
        <v>Stanley Black &amp; Decker</v>
      </c>
      <c r="C66" s="4" t="s">
        <v>168</v>
      </c>
      <c r="D66" s="5">
        <v>10000</v>
      </c>
      <c r="F66" t="s">
        <v>82</v>
      </c>
      <c r="G66" t="s">
        <v>9</v>
      </c>
      <c r="H66" s="5">
        <v>2373.33</v>
      </c>
      <c r="I66" s="5"/>
      <c r="J66" s="5"/>
    </row>
    <row r="67" spans="2:11">
      <c r="B67" t="str">
        <f>VLOOKUP(C67,'Results vs Forecast'!$B$11:$B$94,1,0)</f>
        <v>Teladoc</v>
      </c>
      <c r="C67" s="4" t="s">
        <v>170</v>
      </c>
      <c r="D67" s="5">
        <v>2375</v>
      </c>
      <c r="F67" t="s">
        <v>522</v>
      </c>
      <c r="H67" s="5">
        <v>28702.120000000003</v>
      </c>
      <c r="I67" s="5"/>
      <c r="J67" s="5"/>
    </row>
    <row r="68" spans="2:11">
      <c r="B68" t="str">
        <f>VLOOKUP(C68,'Results vs Forecast'!$B$11:$B$94,1,0)</f>
        <v>The Blackstone Group</v>
      </c>
      <c r="C68" s="4" t="s">
        <v>172</v>
      </c>
      <c r="D68" s="5">
        <v>256491.6746483703</v>
      </c>
      <c r="F68" t="s">
        <v>83</v>
      </c>
      <c r="G68" t="s">
        <v>20</v>
      </c>
      <c r="H68" s="5">
        <v>520</v>
      </c>
      <c r="I68" s="5"/>
      <c r="J68" s="5"/>
    </row>
    <row r="69" spans="2:11">
      <c r="B69" t="str">
        <f>VLOOKUP(C69,'Results vs Forecast'!$B$11:$B$94,1,0)</f>
        <v>UDX</v>
      </c>
      <c r="C69" s="4" t="s">
        <v>174</v>
      </c>
      <c r="D69" s="5">
        <v>234892.32796029854</v>
      </c>
      <c r="F69" t="s">
        <v>958</v>
      </c>
      <c r="H69" s="5">
        <v>520</v>
      </c>
      <c r="I69" s="5"/>
      <c r="J69" s="5"/>
    </row>
    <row r="70" spans="2:11">
      <c r="B70" t="str">
        <f>VLOOKUP(C70,'Results vs Forecast'!$B$11:$B$94,1,0)</f>
        <v>Under Armour</v>
      </c>
      <c r="C70" s="4" t="s">
        <v>176</v>
      </c>
      <c r="D70" s="5">
        <v>208492.41786799149</v>
      </c>
      <c r="F70" t="s">
        <v>84</v>
      </c>
      <c r="G70" t="s">
        <v>24</v>
      </c>
      <c r="H70" s="5">
        <v>17737.659999999996</v>
      </c>
      <c r="I70" s="5"/>
      <c r="J70" s="5"/>
    </row>
    <row r="71" spans="2:11">
      <c r="B71" t="str">
        <f>VLOOKUP(C71,'Results vs Forecast'!$B$11:$B$94,1,0)</f>
        <v>University of Phoenix</v>
      </c>
      <c r="C71" s="4" t="s">
        <v>178</v>
      </c>
      <c r="D71" s="5">
        <v>15389.21</v>
      </c>
      <c r="F71" t="s">
        <v>84</v>
      </c>
      <c r="G71" t="s">
        <v>17</v>
      </c>
      <c r="H71" s="5">
        <v>25602.69</v>
      </c>
      <c r="I71" s="5"/>
      <c r="J71" s="5"/>
    </row>
    <row r="72" spans="2:11">
      <c r="B72" t="str">
        <f>VLOOKUP(C72,'Results vs Forecast'!$B$11:$B$94,1,0)</f>
        <v>Verizon</v>
      </c>
      <c r="C72" s="4" t="s">
        <v>182</v>
      </c>
      <c r="D72" s="5">
        <v>170254</v>
      </c>
      <c r="E72" s="5"/>
      <c r="F72" t="s">
        <v>524</v>
      </c>
      <c r="H72" s="5">
        <v>43340.349999999991</v>
      </c>
      <c r="I72" s="5"/>
      <c r="J72" s="5"/>
      <c r="K72" s="5"/>
    </row>
    <row r="73" spans="2:11">
      <c r="B73" t="str">
        <f>VLOOKUP(C73,'Results vs Forecast'!$B$11:$B$94,1,0)</f>
        <v>Visa</v>
      </c>
      <c r="C73" s="4" t="s">
        <v>183</v>
      </c>
      <c r="D73" s="5">
        <v>980124.69786799152</v>
      </c>
      <c r="E73" s="5"/>
      <c r="F73" t="s">
        <v>87</v>
      </c>
      <c r="G73" t="s">
        <v>17</v>
      </c>
      <c r="H73" s="5">
        <v>27452.77900546282</v>
      </c>
      <c r="I73" s="5"/>
      <c r="J73" s="5"/>
      <c r="K73" s="5"/>
    </row>
    <row r="74" spans="2:11">
      <c r="B74" t="str">
        <f>VLOOKUP(C74,'Results vs Forecast'!$B$11:$B$94,1,0)</f>
        <v>Walmart</v>
      </c>
      <c r="C74" s="4" t="s">
        <v>185</v>
      </c>
      <c r="D74" s="5">
        <v>346066.25822332624</v>
      </c>
      <c r="E74" s="5"/>
      <c r="F74" t="s">
        <v>959</v>
      </c>
      <c r="H74" s="5">
        <v>27452.77900546282</v>
      </c>
      <c r="I74" s="5"/>
      <c r="J74" s="5"/>
      <c r="K74" s="5"/>
    </row>
    <row r="75" spans="2:11">
      <c r="B75" t="str">
        <f>VLOOKUP(C75,'Results vs Forecast'!$B$11:$B$94,1,0)</f>
        <v>Wind Creek Casino</v>
      </c>
      <c r="C75" s="4" t="s">
        <v>187</v>
      </c>
      <c r="D75" s="5">
        <v>8783.26</v>
      </c>
      <c r="E75" s="5"/>
      <c r="F75" t="s">
        <v>90</v>
      </c>
      <c r="G75" t="s">
        <v>20</v>
      </c>
      <c r="H75" s="5">
        <v>9152</v>
      </c>
      <c r="I75" s="5"/>
      <c r="J75" s="5"/>
      <c r="K75" s="5"/>
    </row>
    <row r="76" spans="2:11">
      <c r="B76" t="str">
        <f>VLOOKUP(C76,'Results vs Forecast'!$B$11:$B$94,1,0)</f>
        <v>Wyndham Hotels and Resorts, LLC</v>
      </c>
      <c r="C76" s="4" t="s">
        <v>190</v>
      </c>
      <c r="D76" s="5">
        <v>74999.989938863873</v>
      </c>
      <c r="E76" s="5"/>
      <c r="F76" t="s">
        <v>526</v>
      </c>
      <c r="H76" s="5">
        <v>9152</v>
      </c>
      <c r="I76" s="5"/>
      <c r="J76" s="5"/>
      <c r="K76" s="5"/>
    </row>
    <row r="77" spans="2:11">
      <c r="B77" t="e">
        <f>VLOOKUP(C77,'Results vs Forecast'!$B$11:$B$94,1,0)</f>
        <v>#N/A</v>
      </c>
      <c r="C77" s="4" t="s">
        <v>943</v>
      </c>
      <c r="D77" s="5">
        <v>-0.30258498265175149</v>
      </c>
      <c r="E77" s="5"/>
      <c r="F77" t="s">
        <v>92</v>
      </c>
      <c r="G77" t="s">
        <v>17</v>
      </c>
      <c r="H77" s="5">
        <v>212935.51451004524</v>
      </c>
      <c r="I77" s="5"/>
      <c r="J77" s="5"/>
      <c r="K77" s="5"/>
    </row>
    <row r="78" spans="2:11">
      <c r="B78" t="e">
        <f>VLOOKUP(C78,'Results vs Forecast'!$B$11:$B$94,1,0)</f>
        <v>#N/A</v>
      </c>
      <c r="C78" s="4" t="s">
        <v>685</v>
      </c>
      <c r="D78" s="5">
        <v>9443387.2953719441</v>
      </c>
      <c r="E78" s="5"/>
      <c r="F78" t="s">
        <v>92</v>
      </c>
      <c r="G78" t="s">
        <v>9</v>
      </c>
      <c r="H78" s="5">
        <v>175830.38319424479</v>
      </c>
      <c r="I78" s="5"/>
      <c r="J78" s="5"/>
      <c r="K78" s="5"/>
    </row>
    <row r="79" spans="2:11">
      <c r="B79" t="e">
        <f>VLOOKUP(C79,'Results vs Forecast'!$B$11:$B$94,1,0)</f>
        <v>#N/A</v>
      </c>
      <c r="E79" s="5"/>
      <c r="F79" t="s">
        <v>531</v>
      </c>
      <c r="H79" s="5">
        <v>388765.89770428999</v>
      </c>
      <c r="I79" s="5"/>
      <c r="J79" s="5"/>
      <c r="K79" s="5"/>
    </row>
    <row r="80" spans="2:11">
      <c r="E80" s="5"/>
      <c r="F80" t="s">
        <v>94</v>
      </c>
      <c r="G80" t="s">
        <v>12</v>
      </c>
      <c r="H80" s="5">
        <v>10000</v>
      </c>
      <c r="I80" s="5"/>
      <c r="J80" s="5"/>
      <c r="K80" s="5"/>
    </row>
    <row r="81" spans="5:11">
      <c r="E81" s="5"/>
      <c r="F81" t="s">
        <v>534</v>
      </c>
      <c r="H81" s="5">
        <v>10000</v>
      </c>
      <c r="I81" s="5"/>
      <c r="J81" s="5"/>
      <c r="K81" s="5"/>
    </row>
    <row r="82" spans="5:11">
      <c r="E82" s="5"/>
      <c r="F82" t="s">
        <v>96</v>
      </c>
      <c r="G82" t="s">
        <v>17</v>
      </c>
      <c r="H82" s="5">
        <v>110606.48762227327</v>
      </c>
      <c r="I82" s="5"/>
      <c r="J82" s="5"/>
      <c r="K82" s="5"/>
    </row>
    <row r="83" spans="5:11">
      <c r="E83" s="5"/>
      <c r="F83" t="s">
        <v>540</v>
      </c>
      <c r="H83" s="5">
        <v>110606.48762227327</v>
      </c>
      <c r="I83" s="5"/>
      <c r="J83" s="5"/>
      <c r="K83" s="5"/>
    </row>
    <row r="84" spans="5:11">
      <c r="E84" s="5"/>
      <c r="F84" t="s">
        <v>98</v>
      </c>
      <c r="G84" t="s">
        <v>12</v>
      </c>
      <c r="H84" s="5">
        <v>3750</v>
      </c>
      <c r="I84" s="5"/>
      <c r="J84" s="5"/>
      <c r="K84" s="5"/>
    </row>
    <row r="85" spans="5:11">
      <c r="E85" s="5"/>
      <c r="F85" t="s">
        <v>960</v>
      </c>
      <c r="H85" s="5">
        <v>3750</v>
      </c>
      <c r="I85" s="5"/>
      <c r="J85" s="5"/>
      <c r="K85" s="5"/>
    </row>
    <row r="86" spans="5:11">
      <c r="E86" s="5"/>
      <c r="F86" t="s">
        <v>100</v>
      </c>
      <c r="G86" t="s">
        <v>12</v>
      </c>
      <c r="H86" s="5">
        <v>27327.567867991504</v>
      </c>
      <c r="I86" s="5"/>
      <c r="J86" s="5"/>
      <c r="K86" s="5"/>
    </row>
    <row r="87" spans="5:11">
      <c r="E87" s="5"/>
      <c r="F87" t="s">
        <v>100</v>
      </c>
      <c r="G87" t="s">
        <v>17</v>
      </c>
      <c r="H87" s="5">
        <v>2980.43</v>
      </c>
      <c r="I87" s="5"/>
      <c r="J87" s="5"/>
      <c r="K87" s="5"/>
    </row>
    <row r="88" spans="5:11">
      <c r="E88" s="5"/>
      <c r="F88" t="s">
        <v>100</v>
      </c>
      <c r="G88" t="s">
        <v>9</v>
      </c>
      <c r="H88" s="5">
        <v>-0.40000000000145519</v>
      </c>
      <c r="I88" s="5"/>
      <c r="J88" s="5"/>
      <c r="K88" s="5"/>
    </row>
    <row r="89" spans="5:11">
      <c r="E89" s="5"/>
      <c r="F89" t="s">
        <v>100</v>
      </c>
      <c r="G89" t="s">
        <v>20</v>
      </c>
      <c r="H89" s="5">
        <v>10080</v>
      </c>
      <c r="I89" s="5"/>
      <c r="J89" s="5"/>
      <c r="K89" s="5"/>
    </row>
    <row r="90" spans="5:11">
      <c r="E90" s="5"/>
      <c r="F90" t="s">
        <v>544</v>
      </c>
      <c r="H90" s="5">
        <v>40387.597867991499</v>
      </c>
      <c r="I90" s="5"/>
      <c r="J90" s="5"/>
      <c r="K90" s="5"/>
    </row>
    <row r="91" spans="5:11">
      <c r="E91" s="5"/>
      <c r="F91" t="s">
        <v>102</v>
      </c>
      <c r="G91" t="s">
        <v>20</v>
      </c>
      <c r="H91" s="5">
        <v>5200</v>
      </c>
      <c r="I91" s="5"/>
      <c r="J91" s="5"/>
      <c r="K91" s="5"/>
    </row>
    <row r="92" spans="5:11">
      <c r="E92" s="5"/>
      <c r="F92" t="s">
        <v>546</v>
      </c>
      <c r="H92" s="5">
        <v>5200</v>
      </c>
      <c r="I92" s="5"/>
      <c r="J92" s="5"/>
      <c r="K92" s="5"/>
    </row>
    <row r="93" spans="5:11">
      <c r="E93" s="5"/>
      <c r="F93" t="s">
        <v>104</v>
      </c>
      <c r="G93" t="s">
        <v>26</v>
      </c>
      <c r="H93" s="5">
        <v>5234.2299999999996</v>
      </c>
      <c r="I93" s="5"/>
      <c r="J93" s="5"/>
      <c r="K93" s="5"/>
    </row>
    <row r="94" spans="5:11">
      <c r="E94" s="5"/>
      <c r="F94" t="s">
        <v>104</v>
      </c>
      <c r="G94" t="s">
        <v>9</v>
      </c>
      <c r="H94" s="5">
        <v>92698.77</v>
      </c>
      <c r="I94" s="5"/>
      <c r="J94" s="5"/>
      <c r="K94" s="5"/>
    </row>
    <row r="95" spans="5:11">
      <c r="E95" s="5"/>
      <c r="F95" t="s">
        <v>549</v>
      </c>
      <c r="H95" s="5">
        <v>97933</v>
      </c>
      <c r="I95" s="5"/>
      <c r="J95" s="5"/>
      <c r="K95" s="5"/>
    </row>
    <row r="96" spans="5:11">
      <c r="E96" s="5"/>
      <c r="F96" t="s">
        <v>106</v>
      </c>
      <c r="G96" t="s">
        <v>20</v>
      </c>
      <c r="H96" s="5">
        <v>72660</v>
      </c>
      <c r="I96" s="5"/>
      <c r="J96" s="5"/>
      <c r="K96" s="5"/>
    </row>
    <row r="97" spans="5:11">
      <c r="E97" s="5"/>
      <c r="F97" t="s">
        <v>551</v>
      </c>
      <c r="H97" s="5">
        <v>72660</v>
      </c>
      <c r="I97" s="5"/>
      <c r="J97" s="5"/>
      <c r="K97" s="5"/>
    </row>
    <row r="98" spans="5:11">
      <c r="E98" s="5"/>
      <c r="F98" t="s">
        <v>108</v>
      </c>
      <c r="G98" t="s">
        <v>24</v>
      </c>
      <c r="H98" s="5">
        <v>21804.95</v>
      </c>
      <c r="I98" s="5"/>
      <c r="J98" s="5"/>
      <c r="K98" s="5"/>
    </row>
    <row r="99" spans="5:11">
      <c r="E99" s="5"/>
      <c r="F99" t="s">
        <v>108</v>
      </c>
      <c r="G99" t="s">
        <v>15</v>
      </c>
      <c r="H99" s="5">
        <v>4830</v>
      </c>
      <c r="I99" s="5"/>
      <c r="J99" s="5"/>
      <c r="K99" s="5"/>
    </row>
    <row r="100" spans="5:11">
      <c r="E100" s="5"/>
      <c r="F100" t="s">
        <v>108</v>
      </c>
      <c r="G100" t="s">
        <v>17</v>
      </c>
      <c r="H100" s="5">
        <v>9046.7900000000009</v>
      </c>
      <c r="I100" s="5"/>
      <c r="J100" s="5"/>
      <c r="K100" s="5"/>
    </row>
    <row r="101" spans="5:11">
      <c r="E101" s="5"/>
      <c r="F101" t="s">
        <v>108</v>
      </c>
      <c r="G101" t="s">
        <v>9</v>
      </c>
      <c r="H101" s="5">
        <v>209804.25999999998</v>
      </c>
      <c r="I101" s="5"/>
      <c r="J101" s="5"/>
      <c r="K101" s="5"/>
    </row>
    <row r="102" spans="5:11">
      <c r="E102" s="5"/>
      <c r="F102" t="s">
        <v>555</v>
      </c>
      <c r="H102" s="5">
        <v>245486</v>
      </c>
      <c r="I102" s="5"/>
      <c r="J102" s="5"/>
      <c r="K102" s="5"/>
    </row>
    <row r="103" spans="5:11">
      <c r="E103" s="5"/>
      <c r="F103" t="s">
        <v>110</v>
      </c>
      <c r="G103" t="s">
        <v>22</v>
      </c>
      <c r="H103" s="5">
        <v>0</v>
      </c>
      <c r="I103" s="5"/>
      <c r="J103" s="5"/>
      <c r="K103" s="5"/>
    </row>
    <row r="104" spans="5:11">
      <c r="E104" s="5"/>
      <c r="F104" t="s">
        <v>110</v>
      </c>
      <c r="G104" t="s">
        <v>26</v>
      </c>
      <c r="H104" s="5">
        <v>-97</v>
      </c>
      <c r="I104" s="5"/>
      <c r="J104" s="5"/>
      <c r="K104" s="5"/>
    </row>
    <row r="105" spans="5:11">
      <c r="E105" s="5"/>
      <c r="F105" t="s">
        <v>110</v>
      </c>
      <c r="G105" t="s">
        <v>24</v>
      </c>
      <c r="H105" s="5">
        <v>10822.51</v>
      </c>
      <c r="I105" s="5"/>
      <c r="J105" s="5"/>
      <c r="K105" s="5"/>
    </row>
    <row r="106" spans="5:11">
      <c r="E106" s="5"/>
      <c r="F106" t="s">
        <v>110</v>
      </c>
      <c r="G106" t="s">
        <v>17</v>
      </c>
      <c r="H106" s="5">
        <v>242453.02268844019</v>
      </c>
      <c r="I106" s="5"/>
      <c r="J106" s="5"/>
      <c r="K106" s="5"/>
    </row>
    <row r="107" spans="5:11">
      <c r="E107" s="5"/>
      <c r="F107" t="s">
        <v>110</v>
      </c>
      <c r="G107" t="s">
        <v>9</v>
      </c>
      <c r="H107" s="5">
        <v>146468.76</v>
      </c>
      <c r="I107" s="5"/>
      <c r="J107" s="5"/>
      <c r="K107" s="5"/>
    </row>
    <row r="108" spans="5:11">
      <c r="E108" s="5"/>
      <c r="F108" t="s">
        <v>110</v>
      </c>
      <c r="G108" t="s">
        <v>28</v>
      </c>
      <c r="H108" s="5">
        <v>65913.600000000006</v>
      </c>
      <c r="I108" s="5"/>
      <c r="J108" s="5"/>
      <c r="K108" s="5"/>
    </row>
    <row r="109" spans="5:11">
      <c r="E109" s="5"/>
      <c r="F109" t="s">
        <v>561</v>
      </c>
      <c r="H109" s="5">
        <v>465560.89268844016</v>
      </c>
      <c r="I109" s="5"/>
      <c r="J109" s="5"/>
      <c r="K109" s="5"/>
    </row>
    <row r="110" spans="5:11">
      <c r="E110" s="5"/>
      <c r="F110" t="s">
        <v>112</v>
      </c>
      <c r="G110" t="s">
        <v>17</v>
      </c>
      <c r="H110" s="5">
        <v>35925</v>
      </c>
      <c r="I110" s="5"/>
      <c r="J110" s="5"/>
      <c r="K110" s="5"/>
    </row>
    <row r="111" spans="5:11">
      <c r="E111" s="5"/>
      <c r="F111" t="s">
        <v>563</v>
      </c>
      <c r="H111" s="5">
        <v>35925</v>
      </c>
      <c r="I111" s="5"/>
      <c r="J111" s="5"/>
      <c r="K111" s="5"/>
    </row>
    <row r="112" spans="5:11">
      <c r="E112" s="5"/>
      <c r="F112" t="s">
        <v>114</v>
      </c>
      <c r="G112" t="s">
        <v>17</v>
      </c>
      <c r="H112" s="5">
        <v>-4.9320063117193058E-3</v>
      </c>
      <c r="I112" s="5"/>
      <c r="J112" s="5"/>
      <c r="K112" s="5"/>
    </row>
    <row r="113" spans="5:11">
      <c r="E113" s="5"/>
      <c r="F113" t="s">
        <v>568</v>
      </c>
      <c r="H113" s="5">
        <v>-4.9320063117193058E-3</v>
      </c>
      <c r="I113" s="5"/>
      <c r="J113" s="5"/>
      <c r="K113" s="5"/>
    </row>
    <row r="114" spans="5:11">
      <c r="E114" s="5"/>
      <c r="F114" t="s">
        <v>116</v>
      </c>
      <c r="G114" t="s">
        <v>12</v>
      </c>
      <c r="H114" s="5">
        <v>8717.81</v>
      </c>
      <c r="I114" s="5"/>
      <c r="J114" s="5"/>
      <c r="K114" s="5"/>
    </row>
    <row r="115" spans="5:11">
      <c r="E115" s="5"/>
      <c r="F115" t="s">
        <v>116</v>
      </c>
      <c r="G115" t="s">
        <v>26</v>
      </c>
      <c r="H115" s="5">
        <v>3782.19</v>
      </c>
      <c r="I115" s="5"/>
      <c r="J115" s="5"/>
      <c r="K115" s="5"/>
    </row>
    <row r="116" spans="5:11">
      <c r="E116" s="5"/>
      <c r="F116" t="s">
        <v>571</v>
      </c>
      <c r="H116" s="5">
        <v>12500</v>
      </c>
      <c r="I116" s="5"/>
      <c r="J116" s="5"/>
      <c r="K116" s="5"/>
    </row>
    <row r="117" spans="5:11">
      <c r="E117" s="5"/>
      <c r="F117" t="s">
        <v>118</v>
      </c>
      <c r="G117" t="s">
        <v>20</v>
      </c>
      <c r="H117" s="5">
        <v>414.66</v>
      </c>
      <c r="I117" s="5"/>
      <c r="J117" s="5"/>
      <c r="K117" s="5"/>
    </row>
    <row r="118" spans="5:11">
      <c r="E118" s="5"/>
      <c r="F118" t="s">
        <v>961</v>
      </c>
      <c r="H118" s="5">
        <v>414.66</v>
      </c>
      <c r="I118" s="5"/>
      <c r="J118" s="5"/>
      <c r="K118" s="5"/>
    </row>
    <row r="119" spans="5:11">
      <c r="E119" s="5"/>
      <c r="F119" t="s">
        <v>120</v>
      </c>
      <c r="G119" t="s">
        <v>22</v>
      </c>
      <c r="H119" s="5">
        <v>-778.44</v>
      </c>
      <c r="I119" s="5"/>
      <c r="J119" s="5"/>
      <c r="K119" s="5"/>
    </row>
    <row r="120" spans="5:11">
      <c r="E120" s="5"/>
      <c r="F120" t="s">
        <v>120</v>
      </c>
      <c r="G120" t="s">
        <v>12</v>
      </c>
      <c r="H120" s="5">
        <v>2297.9700000000003</v>
      </c>
      <c r="I120" s="5"/>
      <c r="J120" s="5"/>
      <c r="K120" s="5"/>
    </row>
    <row r="121" spans="5:11">
      <c r="E121" s="26"/>
      <c r="F121" t="s">
        <v>120</v>
      </c>
      <c r="G121" t="s">
        <v>17</v>
      </c>
      <c r="H121" s="5">
        <v>2297.9700000000003</v>
      </c>
      <c r="I121" s="26"/>
      <c r="J121" s="26"/>
      <c r="K121" s="26"/>
    </row>
    <row r="122" spans="5:11">
      <c r="E122" s="5"/>
      <c r="F122" t="s">
        <v>572</v>
      </c>
      <c r="H122" s="5">
        <v>3817.5000000000005</v>
      </c>
      <c r="I122" s="5"/>
      <c r="J122" s="5"/>
      <c r="K122" s="5"/>
    </row>
    <row r="123" spans="5:11">
      <c r="F123" t="s">
        <v>122</v>
      </c>
      <c r="G123" t="s">
        <v>20</v>
      </c>
      <c r="H123" s="5">
        <v>9821.25</v>
      </c>
    </row>
    <row r="124" spans="5:11">
      <c r="F124" t="s">
        <v>574</v>
      </c>
      <c r="H124" s="5">
        <v>9821.25</v>
      </c>
    </row>
    <row r="125" spans="5:11">
      <c r="F125" t="s">
        <v>125</v>
      </c>
      <c r="G125" t="s">
        <v>9</v>
      </c>
      <c r="H125" s="5">
        <v>19545.098055784278</v>
      </c>
    </row>
    <row r="126" spans="5:11">
      <c r="F126" t="s">
        <v>577</v>
      </c>
      <c r="H126" s="5">
        <v>19545.098055784278</v>
      </c>
    </row>
    <row r="127" spans="5:11">
      <c r="F127" t="s">
        <v>127</v>
      </c>
      <c r="G127" t="s">
        <v>12</v>
      </c>
      <c r="H127" s="5">
        <v>444370.95999999996</v>
      </c>
    </row>
    <row r="128" spans="5:11">
      <c r="F128" t="s">
        <v>127</v>
      </c>
      <c r="G128" t="s">
        <v>26</v>
      </c>
      <c r="H128" s="5">
        <v>6860.48</v>
      </c>
    </row>
    <row r="129" spans="6:8">
      <c r="F129" t="s">
        <v>127</v>
      </c>
      <c r="G129" t="s">
        <v>17</v>
      </c>
      <c r="H129" s="5">
        <v>74659.12</v>
      </c>
    </row>
    <row r="130" spans="6:8">
      <c r="F130" t="s">
        <v>127</v>
      </c>
      <c r="G130" t="s">
        <v>9</v>
      </c>
      <c r="H130" s="5">
        <v>95831.486631266554</v>
      </c>
    </row>
    <row r="131" spans="6:8">
      <c r="F131" t="s">
        <v>127</v>
      </c>
      <c r="G131" t="s">
        <v>20</v>
      </c>
      <c r="H131" s="5">
        <v>42427</v>
      </c>
    </row>
    <row r="132" spans="6:8">
      <c r="F132" t="s">
        <v>586</v>
      </c>
      <c r="H132" s="5">
        <v>664149.04663126648</v>
      </c>
    </row>
    <row r="133" spans="6:8">
      <c r="F133" t="s">
        <v>130</v>
      </c>
      <c r="G133" t="s">
        <v>17</v>
      </c>
      <c r="H133" s="5">
        <v>26067.134620632962</v>
      </c>
    </row>
    <row r="134" spans="6:8">
      <c r="F134" t="s">
        <v>588</v>
      </c>
      <c r="H134" s="5">
        <v>26067.134620632962</v>
      </c>
    </row>
    <row r="135" spans="6:8">
      <c r="F135" t="s">
        <v>132</v>
      </c>
      <c r="G135" t="s">
        <v>9</v>
      </c>
      <c r="H135" s="5">
        <v>31000</v>
      </c>
    </row>
    <row r="136" spans="6:8">
      <c r="F136" t="s">
        <v>591</v>
      </c>
      <c r="H136" s="5">
        <v>31000</v>
      </c>
    </row>
    <row r="137" spans="6:8">
      <c r="F137" t="s">
        <v>134</v>
      </c>
      <c r="G137" t="s">
        <v>12</v>
      </c>
      <c r="H137" s="5">
        <v>24545.427395333965</v>
      </c>
    </row>
    <row r="138" spans="6:8">
      <c r="F138" t="s">
        <v>134</v>
      </c>
      <c r="G138" t="s">
        <v>17</v>
      </c>
      <c r="H138" s="5">
        <v>41459.298906209093</v>
      </c>
    </row>
    <row r="139" spans="6:8">
      <c r="F139" t="s">
        <v>134</v>
      </c>
      <c r="G139" t="s">
        <v>9</v>
      </c>
      <c r="H139" s="5">
        <v>6420.5282233262533</v>
      </c>
    </row>
    <row r="140" spans="6:8">
      <c r="F140" t="s">
        <v>134</v>
      </c>
      <c r="G140" t="s">
        <v>20</v>
      </c>
      <c r="H140" s="5">
        <v>153977.72</v>
      </c>
    </row>
    <row r="141" spans="6:8">
      <c r="F141" t="s">
        <v>595</v>
      </c>
      <c r="H141" s="5">
        <v>226402.97452486932</v>
      </c>
    </row>
    <row r="142" spans="6:8">
      <c r="F142" t="s">
        <v>136</v>
      </c>
      <c r="G142" t="s">
        <v>9</v>
      </c>
      <c r="H142" s="5">
        <v>15890</v>
      </c>
    </row>
    <row r="143" spans="6:8">
      <c r="F143" t="s">
        <v>597</v>
      </c>
      <c r="H143" s="5">
        <v>15890</v>
      </c>
    </row>
    <row r="144" spans="6:8">
      <c r="F144" t="s">
        <v>138</v>
      </c>
      <c r="G144" t="s">
        <v>15</v>
      </c>
      <c r="H144" s="5">
        <v>6779.51</v>
      </c>
    </row>
    <row r="145" spans="6:8">
      <c r="F145" t="s">
        <v>600</v>
      </c>
      <c r="H145" s="5">
        <v>6779.51</v>
      </c>
    </row>
    <row r="146" spans="6:8">
      <c r="F146" t="s">
        <v>142</v>
      </c>
      <c r="G146" t="s">
        <v>17</v>
      </c>
      <c r="H146" s="5">
        <v>132351.18651117288</v>
      </c>
    </row>
    <row r="147" spans="6:8">
      <c r="F147" t="s">
        <v>142</v>
      </c>
      <c r="G147" t="s">
        <v>9</v>
      </c>
      <c r="H147" s="5">
        <v>40484.658578661009</v>
      </c>
    </row>
    <row r="148" spans="6:8">
      <c r="F148" t="s">
        <v>607</v>
      </c>
      <c r="H148" s="5">
        <v>172835.84508983389</v>
      </c>
    </row>
    <row r="149" spans="6:8">
      <c r="F149" t="s">
        <v>144</v>
      </c>
      <c r="G149" t="s">
        <v>24</v>
      </c>
      <c r="H149" s="5">
        <v>0</v>
      </c>
    </row>
    <row r="150" spans="6:8">
      <c r="F150" t="s">
        <v>609</v>
      </c>
      <c r="H150" s="5">
        <v>0</v>
      </c>
    </row>
    <row r="151" spans="6:8">
      <c r="F151" t="s">
        <v>146</v>
      </c>
      <c r="G151" t="s">
        <v>24</v>
      </c>
      <c r="H151" s="5">
        <v>10396.040000000001</v>
      </c>
    </row>
    <row r="152" spans="6:8">
      <c r="F152" t="s">
        <v>962</v>
      </c>
      <c r="H152" s="5">
        <v>10396.040000000001</v>
      </c>
    </row>
    <row r="153" spans="6:8">
      <c r="F153" t="s">
        <v>148</v>
      </c>
      <c r="G153" t="s">
        <v>20</v>
      </c>
      <c r="H153" s="5">
        <v>12375</v>
      </c>
    </row>
    <row r="154" spans="6:8">
      <c r="F154" t="s">
        <v>963</v>
      </c>
      <c r="H154" s="5">
        <v>12375</v>
      </c>
    </row>
    <row r="155" spans="6:8">
      <c r="F155" t="s">
        <v>150</v>
      </c>
      <c r="G155" t="s">
        <v>17</v>
      </c>
      <c r="H155" s="5">
        <v>9424.3869617878736</v>
      </c>
    </row>
    <row r="156" spans="6:8">
      <c r="F156" t="s">
        <v>614</v>
      </c>
      <c r="H156" s="5">
        <v>9424.3869617878736</v>
      </c>
    </row>
    <row r="157" spans="6:8">
      <c r="F157" t="s">
        <v>152</v>
      </c>
      <c r="G157" t="s">
        <v>15</v>
      </c>
      <c r="H157" s="5">
        <v>31000</v>
      </c>
    </row>
    <row r="158" spans="6:8">
      <c r="F158" t="s">
        <v>616</v>
      </c>
      <c r="H158" s="5">
        <v>31000</v>
      </c>
    </row>
    <row r="159" spans="6:8">
      <c r="F159" t="s">
        <v>154</v>
      </c>
      <c r="G159" t="s">
        <v>12</v>
      </c>
      <c r="H159" s="5">
        <v>9662.4978001005657</v>
      </c>
    </row>
    <row r="160" spans="6:8">
      <c r="F160" t="s">
        <v>154</v>
      </c>
      <c r="G160" t="s">
        <v>17</v>
      </c>
      <c r="H160" s="5">
        <v>166985.23306006443</v>
      </c>
    </row>
    <row r="161" spans="6:8">
      <c r="F161" t="s">
        <v>619</v>
      </c>
      <c r="H161" s="5">
        <v>176647.730860165</v>
      </c>
    </row>
    <row r="162" spans="6:8">
      <c r="F162" t="s">
        <v>156</v>
      </c>
      <c r="G162" t="s">
        <v>17</v>
      </c>
      <c r="H162" s="5">
        <v>14910.941395761147</v>
      </c>
    </row>
    <row r="163" spans="6:8">
      <c r="F163" t="s">
        <v>622</v>
      </c>
      <c r="H163" s="5">
        <v>14910.941395761147</v>
      </c>
    </row>
    <row r="164" spans="6:8">
      <c r="F164" t="s">
        <v>160</v>
      </c>
      <c r="G164" t="s">
        <v>12</v>
      </c>
      <c r="H164" s="5">
        <v>3378.9800000000005</v>
      </c>
    </row>
    <row r="165" spans="6:8">
      <c r="F165" t="s">
        <v>625</v>
      </c>
      <c r="H165" s="5">
        <v>3378.9800000000005</v>
      </c>
    </row>
    <row r="166" spans="6:8">
      <c r="F166" t="s">
        <v>162</v>
      </c>
      <c r="G166" t="s">
        <v>12</v>
      </c>
      <c r="H166" s="5">
        <v>5000</v>
      </c>
    </row>
    <row r="167" spans="6:8">
      <c r="F167" t="s">
        <v>627</v>
      </c>
      <c r="H167" s="5">
        <v>5000</v>
      </c>
    </row>
    <row r="168" spans="6:8">
      <c r="F168" t="s">
        <v>164</v>
      </c>
      <c r="G168" t="s">
        <v>12</v>
      </c>
      <c r="H168" s="5">
        <v>6950</v>
      </c>
    </row>
    <row r="169" spans="6:8">
      <c r="F169" t="s">
        <v>164</v>
      </c>
      <c r="G169" t="s">
        <v>24</v>
      </c>
      <c r="H169" s="5">
        <v>0</v>
      </c>
    </row>
    <row r="170" spans="6:8">
      <c r="F170" t="s">
        <v>164</v>
      </c>
      <c r="G170" t="s">
        <v>17</v>
      </c>
      <c r="H170" s="5">
        <v>27080</v>
      </c>
    </row>
    <row r="171" spans="6:8">
      <c r="F171" t="s">
        <v>629</v>
      </c>
      <c r="H171" s="5">
        <v>34030</v>
      </c>
    </row>
    <row r="172" spans="6:8">
      <c r="F172" t="s">
        <v>166</v>
      </c>
      <c r="G172" t="s">
        <v>17</v>
      </c>
      <c r="H172" s="5">
        <v>29229.606101443169</v>
      </c>
    </row>
    <row r="173" spans="6:8">
      <c r="F173" t="s">
        <v>633</v>
      </c>
      <c r="H173" s="5">
        <v>29229.606101443169</v>
      </c>
    </row>
    <row r="174" spans="6:8">
      <c r="F174" t="s">
        <v>168</v>
      </c>
      <c r="G174" t="s">
        <v>12</v>
      </c>
      <c r="H174" s="5">
        <v>10000</v>
      </c>
    </row>
    <row r="175" spans="6:8">
      <c r="F175" t="s">
        <v>635</v>
      </c>
      <c r="H175" s="5">
        <v>10000</v>
      </c>
    </row>
    <row r="176" spans="6:8">
      <c r="F176" t="s">
        <v>170</v>
      </c>
      <c r="G176" t="s">
        <v>20</v>
      </c>
      <c r="H176" s="5">
        <v>2375</v>
      </c>
    </row>
    <row r="177" spans="6:8">
      <c r="F177" t="s">
        <v>964</v>
      </c>
      <c r="H177" s="5">
        <v>2375</v>
      </c>
    </row>
    <row r="178" spans="6:8">
      <c r="F178" t="s">
        <v>172</v>
      </c>
      <c r="G178" t="s">
        <v>12</v>
      </c>
      <c r="H178" s="5">
        <v>10084.694328537344</v>
      </c>
    </row>
    <row r="179" spans="6:8">
      <c r="F179" t="s">
        <v>172</v>
      </c>
      <c r="G179" t="s">
        <v>17</v>
      </c>
      <c r="H179" s="5">
        <v>238406.97616201645</v>
      </c>
    </row>
    <row r="180" spans="6:8">
      <c r="F180" t="s">
        <v>172</v>
      </c>
      <c r="G180" t="s">
        <v>9</v>
      </c>
      <c r="H180" s="5">
        <v>8000.0041578166374</v>
      </c>
    </row>
    <row r="181" spans="6:8">
      <c r="F181" t="s">
        <v>647</v>
      </c>
      <c r="H181" s="5">
        <v>256491.67464837045</v>
      </c>
    </row>
    <row r="182" spans="6:8">
      <c r="F182" t="s">
        <v>174</v>
      </c>
      <c r="G182" t="s">
        <v>12</v>
      </c>
      <c r="H182" s="5">
        <v>5855.8179602985265</v>
      </c>
    </row>
    <row r="183" spans="6:8">
      <c r="F183" t="s">
        <v>174</v>
      </c>
      <c r="G183" t="s">
        <v>24</v>
      </c>
      <c r="H183" s="5">
        <v>106004.09999999996</v>
      </c>
    </row>
    <row r="184" spans="6:8">
      <c r="F184" t="s">
        <v>174</v>
      </c>
      <c r="G184" t="s">
        <v>17</v>
      </c>
      <c r="H184" s="5">
        <v>123032.40999999999</v>
      </c>
    </row>
    <row r="185" spans="6:8">
      <c r="F185" t="s">
        <v>654</v>
      </c>
      <c r="H185" s="5">
        <v>234892.32796029848</v>
      </c>
    </row>
    <row r="186" spans="6:8">
      <c r="F186" t="s">
        <v>176</v>
      </c>
      <c r="G186" t="s">
        <v>12</v>
      </c>
      <c r="H186" s="5">
        <v>107221.41</v>
      </c>
    </row>
    <row r="187" spans="6:8">
      <c r="F187" t="s">
        <v>176</v>
      </c>
      <c r="G187" t="s">
        <v>26</v>
      </c>
      <c r="H187" s="5">
        <v>16862.12</v>
      </c>
    </row>
    <row r="188" spans="6:8">
      <c r="F188" t="s">
        <v>176</v>
      </c>
      <c r="G188" t="s">
        <v>17</v>
      </c>
      <c r="H188" s="5">
        <v>73838.327867991509</v>
      </c>
    </row>
    <row r="189" spans="6:8">
      <c r="F189" t="s">
        <v>176</v>
      </c>
      <c r="G189" t="s">
        <v>9</v>
      </c>
      <c r="H189" s="5">
        <v>10570.56</v>
      </c>
    </row>
    <row r="190" spans="6:8">
      <c r="F190" t="s">
        <v>659</v>
      </c>
      <c r="H190" s="5">
        <v>208492.41786799149</v>
      </c>
    </row>
    <row r="191" spans="6:8">
      <c r="F191" t="s">
        <v>178</v>
      </c>
      <c r="G191" t="s">
        <v>26</v>
      </c>
      <c r="H191" s="5">
        <v>0</v>
      </c>
    </row>
    <row r="192" spans="6:8">
      <c r="F192" t="s">
        <v>178</v>
      </c>
      <c r="G192" t="s">
        <v>9</v>
      </c>
      <c r="H192" s="5">
        <v>15389.21</v>
      </c>
    </row>
    <row r="193" spans="6:8">
      <c r="F193" t="s">
        <v>661</v>
      </c>
      <c r="H193" s="5">
        <v>15389.21</v>
      </c>
    </row>
    <row r="194" spans="6:8">
      <c r="F194" t="s">
        <v>182</v>
      </c>
      <c r="G194" t="s">
        <v>24</v>
      </c>
      <c r="H194" s="5">
        <v>129231.21</v>
      </c>
    </row>
    <row r="195" spans="6:8">
      <c r="F195" t="s">
        <v>182</v>
      </c>
      <c r="G195" t="s">
        <v>17</v>
      </c>
      <c r="H195" s="5">
        <v>27458.69</v>
      </c>
    </row>
    <row r="196" spans="6:8">
      <c r="F196" t="s">
        <v>182</v>
      </c>
      <c r="G196" t="s">
        <v>28</v>
      </c>
      <c r="H196" s="5">
        <v>13564.1</v>
      </c>
    </row>
    <row r="197" spans="6:8">
      <c r="F197" t="s">
        <v>663</v>
      </c>
      <c r="H197" s="5">
        <v>170254</v>
      </c>
    </row>
    <row r="198" spans="6:8">
      <c r="F198" t="s">
        <v>183</v>
      </c>
      <c r="G198" t="s">
        <v>12</v>
      </c>
      <c r="H198" s="5">
        <v>165175.53786799149</v>
      </c>
    </row>
    <row r="199" spans="6:8">
      <c r="F199" t="s">
        <v>183</v>
      </c>
      <c r="G199" t="s">
        <v>26</v>
      </c>
      <c r="H199" s="5">
        <v>28055.170000000006</v>
      </c>
    </row>
    <row r="200" spans="6:8">
      <c r="F200" t="s">
        <v>183</v>
      </c>
      <c r="G200" t="s">
        <v>24</v>
      </c>
      <c r="H200" s="5">
        <v>6923.58</v>
      </c>
    </row>
    <row r="201" spans="6:8">
      <c r="F201" t="s">
        <v>183</v>
      </c>
      <c r="G201" t="s">
        <v>17</v>
      </c>
      <c r="H201" s="5">
        <v>206127.80000000002</v>
      </c>
    </row>
    <row r="202" spans="6:8">
      <c r="F202" t="s">
        <v>183</v>
      </c>
      <c r="G202" t="s">
        <v>9</v>
      </c>
      <c r="H202" s="5">
        <v>6499.5</v>
      </c>
    </row>
    <row r="203" spans="6:8">
      <c r="F203" t="s">
        <v>183</v>
      </c>
      <c r="G203" t="s">
        <v>20</v>
      </c>
      <c r="H203" s="5">
        <v>567343.11</v>
      </c>
    </row>
    <row r="204" spans="6:8">
      <c r="F204" t="s">
        <v>673</v>
      </c>
      <c r="H204" s="5">
        <v>980124.69786799152</v>
      </c>
    </row>
    <row r="205" spans="6:8">
      <c r="F205" t="s">
        <v>185</v>
      </c>
      <c r="G205" t="s">
        <v>22</v>
      </c>
      <c r="H205" s="5">
        <v>0</v>
      </c>
    </row>
    <row r="206" spans="6:8">
      <c r="F206" t="s">
        <v>185</v>
      </c>
      <c r="G206" t="s">
        <v>26</v>
      </c>
      <c r="H206" s="5">
        <v>4065.0499999999997</v>
      </c>
    </row>
    <row r="207" spans="6:8">
      <c r="F207" t="s">
        <v>185</v>
      </c>
      <c r="G207" t="s">
        <v>24</v>
      </c>
      <c r="H207" s="5">
        <v>58200.37</v>
      </c>
    </row>
    <row r="208" spans="6:8">
      <c r="F208" t="s">
        <v>185</v>
      </c>
      <c r="G208" t="s">
        <v>9</v>
      </c>
      <c r="H208" s="5">
        <v>226600.83822332625</v>
      </c>
    </row>
    <row r="209" spans="6:8">
      <c r="F209" t="s">
        <v>185</v>
      </c>
      <c r="G209" t="s">
        <v>20</v>
      </c>
      <c r="H209" s="5">
        <v>57200</v>
      </c>
    </row>
    <row r="210" spans="6:8">
      <c r="F210" t="s">
        <v>682</v>
      </c>
      <c r="H210" s="5">
        <v>346066.25822332624</v>
      </c>
    </row>
    <row r="211" spans="6:8">
      <c r="F211" t="s">
        <v>187</v>
      </c>
      <c r="G211" t="s">
        <v>9</v>
      </c>
      <c r="H211" s="5">
        <v>8783.26</v>
      </c>
    </row>
    <row r="212" spans="6:8">
      <c r="F212" t="s">
        <v>965</v>
      </c>
      <c r="H212" s="5">
        <v>8783.26</v>
      </c>
    </row>
    <row r="213" spans="6:8">
      <c r="F213" t="s">
        <v>190</v>
      </c>
      <c r="G213" t="s">
        <v>12</v>
      </c>
      <c r="H213" s="5">
        <v>26985.874074840336</v>
      </c>
    </row>
    <row r="214" spans="6:8">
      <c r="F214" t="s">
        <v>190</v>
      </c>
      <c r="G214" t="s">
        <v>26</v>
      </c>
      <c r="H214" s="5">
        <v>5876.04</v>
      </c>
    </row>
    <row r="215" spans="6:8">
      <c r="F215" t="s">
        <v>190</v>
      </c>
      <c r="G215" t="s">
        <v>24</v>
      </c>
      <c r="H215" s="5">
        <v>14136.7</v>
      </c>
    </row>
    <row r="216" spans="6:8">
      <c r="F216" t="s">
        <v>190</v>
      </c>
      <c r="G216" t="s">
        <v>17</v>
      </c>
      <c r="H216" s="5">
        <v>16374.147996032038</v>
      </c>
    </row>
    <row r="217" spans="6:8">
      <c r="F217" t="s">
        <v>190</v>
      </c>
      <c r="G217" t="s">
        <v>9</v>
      </c>
      <c r="H217" s="5">
        <v>11627.227867991505</v>
      </c>
    </row>
    <row r="218" spans="6:8">
      <c r="F218" t="s">
        <v>684</v>
      </c>
      <c r="H218" s="5">
        <v>74999.989938863888</v>
      </c>
    </row>
    <row r="219" spans="6:8">
      <c r="F219" t="s">
        <v>943</v>
      </c>
      <c r="G219" t="s">
        <v>22</v>
      </c>
      <c r="H219" s="5">
        <v>-4.7700000000095315</v>
      </c>
    </row>
    <row r="220" spans="6:8">
      <c r="F220" t="s">
        <v>943</v>
      </c>
      <c r="G220" t="s">
        <v>12</v>
      </c>
      <c r="H220" s="5">
        <v>-5.9999999995852704E-2</v>
      </c>
    </row>
    <row r="221" spans="6:8">
      <c r="F221" t="s">
        <v>943</v>
      </c>
      <c r="G221" t="s">
        <v>24</v>
      </c>
      <c r="H221" s="5">
        <v>4.6099999999860302</v>
      </c>
    </row>
    <row r="222" spans="6:8">
      <c r="F222" t="s">
        <v>943</v>
      </c>
      <c r="G222" t="s">
        <v>17</v>
      </c>
      <c r="H222" s="5">
        <v>-4.1300000000413206</v>
      </c>
    </row>
    <row r="223" spans="6:8">
      <c r="F223" t="s">
        <v>943</v>
      </c>
      <c r="G223" t="s">
        <v>9</v>
      </c>
      <c r="H223" s="5">
        <v>-2.7699999999967986</v>
      </c>
    </row>
    <row r="224" spans="6:8">
      <c r="F224" t="s">
        <v>943</v>
      </c>
      <c r="G224" t="s">
        <v>20</v>
      </c>
      <c r="H224" s="5">
        <v>6.819999999999709</v>
      </c>
    </row>
    <row r="225" spans="6:8">
      <c r="F225" t="s">
        <v>943</v>
      </c>
      <c r="G225" t="s">
        <v>610</v>
      </c>
      <c r="H225" s="5">
        <v>-2.5849826051853597E-3</v>
      </c>
    </row>
    <row r="226" spans="6:8">
      <c r="F226" t="s">
        <v>943</v>
      </c>
      <c r="G226" t="s">
        <v>28</v>
      </c>
      <c r="H226" s="5">
        <v>0</v>
      </c>
    </row>
    <row r="227" spans="6:8">
      <c r="F227" t="s">
        <v>966</v>
      </c>
      <c r="H227" s="5">
        <v>-0.30258498266294964</v>
      </c>
    </row>
    <row r="228" spans="6:8">
      <c r="F228" t="s">
        <v>685</v>
      </c>
      <c r="H228" s="5">
        <v>9443387.2953719385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870A0-2ED5-4CD0-8BC2-D296CA026C14}">
  <sheetPr>
    <tabColor theme="9" tint="0.39997558519241921"/>
  </sheetPr>
  <dimension ref="A1:P669"/>
  <sheetViews>
    <sheetView workbookViewId="0">
      <selection activeCell="F23" sqref="F23"/>
    </sheetView>
  </sheetViews>
  <sheetFormatPr defaultRowHeight="10.15"/>
  <cols>
    <col min="1" max="1" width="38.33203125" bestFit="1" customWidth="1"/>
    <col min="2" max="2" width="64.6640625" bestFit="1" customWidth="1"/>
    <col min="3" max="3" width="69" bestFit="1" customWidth="1"/>
    <col min="4" max="4" width="17.1640625" bestFit="1" customWidth="1"/>
    <col min="5" max="5" width="17.5" bestFit="1" customWidth="1"/>
    <col min="6" max="7" width="22.5" customWidth="1"/>
    <col min="8" max="8" width="21.5" style="25" bestFit="1" customWidth="1"/>
    <col min="9" max="9" width="17.83203125" bestFit="1" customWidth="1"/>
    <col min="10" max="10" width="16.5" bestFit="1" customWidth="1"/>
    <col min="11" max="11" width="15.6640625" bestFit="1" customWidth="1"/>
    <col min="12" max="12" width="13.33203125" bestFit="1" customWidth="1"/>
    <col min="13" max="13" width="13.5" bestFit="1" customWidth="1"/>
    <col min="14" max="14" width="30.5" bestFit="1" customWidth="1"/>
    <col min="15" max="15" width="26.33203125" customWidth="1"/>
  </cols>
  <sheetData>
    <row r="1" spans="1:16" s="65" customFormat="1" ht="13.9">
      <c r="A1" s="61" t="s">
        <v>967</v>
      </c>
      <c r="B1" s="62"/>
      <c r="C1" s="62"/>
      <c r="D1" s="62"/>
      <c r="E1" s="62"/>
      <c r="F1" s="62"/>
      <c r="G1" s="62"/>
      <c r="H1" s="63"/>
      <c r="I1" s="62"/>
      <c r="J1" s="62"/>
      <c r="K1" s="62"/>
      <c r="L1" s="62"/>
      <c r="M1" s="62"/>
      <c r="N1" s="64"/>
      <c r="O1" s="70"/>
    </row>
    <row r="2" spans="1:16" s="65" customFormat="1" ht="13.9">
      <c r="A2" s="66"/>
      <c r="B2" s="66"/>
      <c r="C2" s="66"/>
      <c r="D2" s="66"/>
      <c r="E2" s="66"/>
      <c r="F2" s="66"/>
      <c r="G2" s="66"/>
      <c r="H2" s="66"/>
      <c r="I2" s="66"/>
      <c r="J2" s="66"/>
      <c r="K2" s="129" t="s">
        <v>968</v>
      </c>
      <c r="L2" s="129"/>
      <c r="M2" s="129"/>
      <c r="N2" s="68"/>
      <c r="O2" s="70"/>
    </row>
    <row r="3" spans="1:16" s="65" customFormat="1" ht="27.6">
      <c r="A3" s="69" t="s">
        <v>44</v>
      </c>
      <c r="B3" s="69" t="s">
        <v>969</v>
      </c>
      <c r="C3" s="69" t="s">
        <v>970</v>
      </c>
      <c r="D3" s="69" t="s">
        <v>971</v>
      </c>
      <c r="E3" s="69" t="s">
        <v>972</v>
      </c>
      <c r="F3" s="69" t="s">
        <v>973</v>
      </c>
      <c r="G3" s="69" t="s">
        <v>974</v>
      </c>
      <c r="H3" s="69" t="s">
        <v>975</v>
      </c>
      <c r="I3" s="69" t="s">
        <v>976</v>
      </c>
      <c r="J3" s="69" t="s">
        <v>977</v>
      </c>
      <c r="K3" s="69" t="s">
        <v>2</v>
      </c>
      <c r="L3" s="67" t="s">
        <v>3</v>
      </c>
      <c r="M3" s="67" t="s">
        <v>4</v>
      </c>
      <c r="N3" s="69" t="s">
        <v>978</v>
      </c>
      <c r="O3" s="71"/>
    </row>
    <row r="4" spans="1:16" ht="10.9">
      <c r="A4" s="56" t="s">
        <v>47</v>
      </c>
      <c r="B4" s="56" t="s">
        <v>979</v>
      </c>
      <c r="C4" s="56" t="s">
        <v>979</v>
      </c>
      <c r="D4" s="56" t="s">
        <v>48</v>
      </c>
      <c r="E4" s="50" t="s">
        <v>48</v>
      </c>
      <c r="F4" s="50" t="s">
        <v>48</v>
      </c>
      <c r="G4" s="56" t="s">
        <v>980</v>
      </c>
      <c r="H4" s="57">
        <v>1</v>
      </c>
      <c r="I4" s="56" t="s">
        <v>16</v>
      </c>
      <c r="J4" s="56" t="s">
        <v>20</v>
      </c>
      <c r="K4" s="51">
        <v>51667</v>
      </c>
      <c r="L4" s="51" t="e">
        <f>SUMIF('MJE Project Pivot'!#REF!,E4,'MJE Project Pivot'!#REF!)</f>
        <v>#REF!</v>
      </c>
      <c r="M4" s="52" t="e">
        <f t="shared" ref="M4:M35" si="0">L4-K4</f>
        <v>#REF!</v>
      </c>
      <c r="N4" s="53" t="str">
        <f>_xlfn.XLOOKUP(A4,'Client Lookup'!B:B,'Client Lookup'!C:C)</f>
        <v>AARP</v>
      </c>
      <c r="O4" s="72"/>
      <c r="P4" s="54">
        <f>VLOOKUP(_xlfn.NUMBERVALUE(E4),'Results vs Forecast'!K:K,1,0)</f>
        <v>0</v>
      </c>
    </row>
    <row r="5" spans="1:16" ht="10.9">
      <c r="A5" s="56" t="s">
        <v>47</v>
      </c>
      <c r="B5" s="56" t="s">
        <v>979</v>
      </c>
      <c r="C5" s="56" t="s">
        <v>979</v>
      </c>
      <c r="D5" s="56" t="s">
        <v>50</v>
      </c>
      <c r="E5" s="50" t="s">
        <v>711</v>
      </c>
      <c r="F5" s="50" t="s">
        <v>981</v>
      </c>
      <c r="G5" s="56" t="s">
        <v>980</v>
      </c>
      <c r="H5" s="57">
        <v>1</v>
      </c>
      <c r="I5" s="56" t="s">
        <v>16</v>
      </c>
      <c r="J5" s="56" t="s">
        <v>13</v>
      </c>
      <c r="K5" s="51">
        <v>31626.6</v>
      </c>
      <c r="L5" s="51" t="e">
        <f>SUMIF('MJE Project Pivot'!#REF!,E5,'MJE Project Pivot'!#REF!)</f>
        <v>#REF!</v>
      </c>
      <c r="M5" s="52" t="e">
        <f t="shared" si="0"/>
        <v>#REF!</v>
      </c>
      <c r="N5" s="53" t="str">
        <f>_xlfn.XLOOKUP(A5,'Client Lookup'!B:B,'Client Lookup'!C:C)</f>
        <v>AARP</v>
      </c>
      <c r="O5" s="72"/>
      <c r="P5" s="54">
        <f>VLOOKUP(_xlfn.NUMBERVALUE(E5),'Results vs Forecast'!K:K,1,0)</f>
        <v>30049</v>
      </c>
    </row>
    <row r="6" spans="1:16" ht="10.9">
      <c r="A6" s="56" t="s">
        <v>47</v>
      </c>
      <c r="B6" s="56" t="s">
        <v>979</v>
      </c>
      <c r="C6" s="56" t="s">
        <v>979</v>
      </c>
      <c r="D6" s="56" t="s">
        <v>52</v>
      </c>
      <c r="E6" s="50" t="s">
        <v>53</v>
      </c>
      <c r="F6" s="50" t="s">
        <v>982</v>
      </c>
      <c r="G6" s="56" t="s">
        <v>983</v>
      </c>
      <c r="H6" s="57">
        <v>0.5</v>
      </c>
      <c r="I6" s="56" t="s">
        <v>16</v>
      </c>
      <c r="J6" s="56" t="s">
        <v>10</v>
      </c>
      <c r="K6" s="51"/>
      <c r="L6" s="51" t="e">
        <f>SUMIF('MJE Project Pivot'!#REF!,E6,'MJE Project Pivot'!#REF!)</f>
        <v>#REF!</v>
      </c>
      <c r="M6" s="52" t="e">
        <f t="shared" si="0"/>
        <v>#REF!</v>
      </c>
      <c r="N6" s="53" t="str">
        <f>_xlfn.XLOOKUP(A6,'Client Lookup'!B:B,'Client Lookup'!C:C)</f>
        <v>AARP</v>
      </c>
      <c r="O6" s="72"/>
      <c r="P6" s="54">
        <f>VLOOKUP(_xlfn.NUMBERVALUE(E6),'Results vs Forecast'!K:K,1,0)</f>
        <v>0</v>
      </c>
    </row>
    <row r="7" spans="1:16" ht="10.9">
      <c r="A7" s="56" t="s">
        <v>47</v>
      </c>
      <c r="B7" s="56" t="s">
        <v>979</v>
      </c>
      <c r="C7" s="56" t="s">
        <v>979</v>
      </c>
      <c r="D7" s="56" t="s">
        <v>55</v>
      </c>
      <c r="E7" s="50" t="s">
        <v>712</v>
      </c>
      <c r="F7" s="50" t="s">
        <v>984</v>
      </c>
      <c r="G7" s="56" t="s">
        <v>980</v>
      </c>
      <c r="H7" s="57">
        <v>1</v>
      </c>
      <c r="I7" s="56" t="s">
        <v>16</v>
      </c>
      <c r="J7" s="56" t="s">
        <v>13</v>
      </c>
      <c r="K7" s="51">
        <v>16666.666666666668</v>
      </c>
      <c r="L7" s="51" t="e">
        <f>SUMIF('MJE Project Pivot'!#REF!,E7,'MJE Project Pivot'!#REF!)</f>
        <v>#REF!</v>
      </c>
      <c r="M7" s="52" t="e">
        <f t="shared" si="0"/>
        <v>#REF!</v>
      </c>
      <c r="N7" s="53" t="str">
        <f>_xlfn.XLOOKUP(A7,'Client Lookup'!B:B,'Client Lookup'!C:C)</f>
        <v>AARP</v>
      </c>
      <c r="O7" s="72"/>
      <c r="P7" s="54">
        <f>VLOOKUP(_xlfn.NUMBERVALUE(E7),'Results vs Forecast'!K:K,1,0)</f>
        <v>32654</v>
      </c>
    </row>
    <row r="8" spans="1:16" ht="10.9">
      <c r="A8" s="56" t="s">
        <v>47</v>
      </c>
      <c r="B8" s="56" t="s">
        <v>979</v>
      </c>
      <c r="C8" s="56" t="s">
        <v>979</v>
      </c>
      <c r="D8" s="56" t="s">
        <v>57</v>
      </c>
      <c r="E8" s="50" t="s">
        <v>985</v>
      </c>
      <c r="F8" s="50" t="s">
        <v>986</v>
      </c>
      <c r="G8" s="56" t="s">
        <v>987</v>
      </c>
      <c r="H8" s="57">
        <v>0.75</v>
      </c>
      <c r="I8" s="56" t="s">
        <v>16</v>
      </c>
      <c r="J8" s="56" t="s">
        <v>10</v>
      </c>
      <c r="K8" s="51"/>
      <c r="L8" s="51" t="e">
        <f>SUMIF('MJE Project Pivot'!#REF!,E8,'MJE Project Pivot'!#REF!)</f>
        <v>#REF!</v>
      </c>
      <c r="M8" s="52" t="e">
        <f t="shared" si="0"/>
        <v>#REF!</v>
      </c>
      <c r="N8" s="53" t="str">
        <f>_xlfn.XLOOKUP(A8,'Client Lookup'!B:B,'Client Lookup'!C:C)</f>
        <v>AARP</v>
      </c>
      <c r="O8" s="72"/>
      <c r="P8" s="54">
        <f>VLOOKUP(_xlfn.NUMBERVALUE(E8),'Results vs Forecast'!K:K,1,0)</f>
        <v>36720</v>
      </c>
    </row>
    <row r="9" spans="1:16" ht="10.9">
      <c r="A9" s="56" t="s">
        <v>47</v>
      </c>
      <c r="B9" s="56" t="s">
        <v>979</v>
      </c>
      <c r="C9" s="56" t="s">
        <v>979</v>
      </c>
      <c r="D9" s="56" t="s">
        <v>59</v>
      </c>
      <c r="E9" s="50" t="s">
        <v>713</v>
      </c>
      <c r="F9" s="50" t="s">
        <v>988</v>
      </c>
      <c r="G9" s="56" t="s">
        <v>980</v>
      </c>
      <c r="H9" s="57">
        <v>1</v>
      </c>
      <c r="I9" s="56" t="s">
        <v>16</v>
      </c>
      <c r="J9" s="56" t="s">
        <v>24</v>
      </c>
      <c r="K9" s="51">
        <v>50000</v>
      </c>
      <c r="L9" s="51" t="e">
        <f>SUMIF('MJE Project Pivot'!#REF!,E9,'MJE Project Pivot'!#REF!)</f>
        <v>#REF!</v>
      </c>
      <c r="M9" s="52" t="e">
        <f t="shared" si="0"/>
        <v>#REF!</v>
      </c>
      <c r="N9" s="53" t="str">
        <f>_xlfn.XLOOKUP(A9,'Client Lookup'!B:B,'Client Lookup'!C:C)</f>
        <v>AARP</v>
      </c>
      <c r="O9" s="72"/>
      <c r="P9" s="54">
        <f>VLOOKUP(_xlfn.NUMBERVALUE(E9),'Results vs Forecast'!K:K,1,0)</f>
        <v>22986</v>
      </c>
    </row>
    <row r="10" spans="1:16" ht="10.9">
      <c r="A10" s="56" t="s">
        <v>47</v>
      </c>
      <c r="B10" s="56" t="s">
        <v>979</v>
      </c>
      <c r="C10" s="56" t="s">
        <v>979</v>
      </c>
      <c r="D10" s="56" t="s">
        <v>61</v>
      </c>
      <c r="E10" s="50" t="s">
        <v>714</v>
      </c>
      <c r="F10" s="50" t="s">
        <v>989</v>
      </c>
      <c r="G10" s="56" t="s">
        <v>980</v>
      </c>
      <c r="H10" s="57">
        <v>1</v>
      </c>
      <c r="I10" s="56" t="s">
        <v>16</v>
      </c>
      <c r="J10" s="56" t="s">
        <v>10</v>
      </c>
      <c r="K10" s="51">
        <v>52000</v>
      </c>
      <c r="L10" s="51" t="e">
        <f>SUMIF('MJE Project Pivot'!#REF!,E10,'MJE Project Pivot'!#REF!)</f>
        <v>#REF!</v>
      </c>
      <c r="M10" s="52" t="e">
        <f t="shared" si="0"/>
        <v>#REF!</v>
      </c>
      <c r="N10" s="53" t="str">
        <f>_xlfn.XLOOKUP(A10,'Client Lookup'!B:B,'Client Lookup'!C:C)</f>
        <v>AARP</v>
      </c>
      <c r="O10" s="72"/>
      <c r="P10" s="54">
        <f>VLOOKUP(_xlfn.NUMBERVALUE(E10),'Results vs Forecast'!K:K,1,0)</f>
        <v>22404</v>
      </c>
    </row>
    <row r="11" spans="1:16" ht="10.9">
      <c r="A11" s="56" t="s">
        <v>47</v>
      </c>
      <c r="B11" s="56" t="s">
        <v>979</v>
      </c>
      <c r="C11" s="56" t="s">
        <v>979</v>
      </c>
      <c r="D11" s="56" t="s">
        <v>63</v>
      </c>
      <c r="E11" s="50" t="s">
        <v>716</v>
      </c>
      <c r="F11" s="50" t="s">
        <v>990</v>
      </c>
      <c r="G11" s="56" t="s">
        <v>980</v>
      </c>
      <c r="H11" s="57">
        <v>1</v>
      </c>
      <c r="I11" s="56" t="s">
        <v>16</v>
      </c>
      <c r="J11" s="56" t="s">
        <v>13</v>
      </c>
      <c r="K11" s="51">
        <v>21500</v>
      </c>
      <c r="L11" s="51" t="e">
        <f>SUMIF('MJE Project Pivot'!#REF!,E11,'MJE Project Pivot'!#REF!)</f>
        <v>#REF!</v>
      </c>
      <c r="M11" s="52" t="e">
        <f t="shared" si="0"/>
        <v>#REF!</v>
      </c>
      <c r="N11" s="53" t="str">
        <f>_xlfn.XLOOKUP(A11,'Client Lookup'!B:B,'Client Lookup'!C:C)</f>
        <v>AARP</v>
      </c>
      <c r="O11" s="72"/>
      <c r="P11" s="54">
        <f>VLOOKUP(_xlfn.NUMBERVALUE(E11),'Results vs Forecast'!K:K,1,0)</f>
        <v>23410</v>
      </c>
    </row>
    <row r="12" spans="1:16" ht="10.9">
      <c r="A12" s="56" t="s">
        <v>47</v>
      </c>
      <c r="B12" s="56" t="s">
        <v>979</v>
      </c>
      <c r="C12" s="56" t="s">
        <v>979</v>
      </c>
      <c r="D12" s="56" t="s">
        <v>65</v>
      </c>
      <c r="E12" s="50" t="s">
        <v>715</v>
      </c>
      <c r="F12" s="50" t="s">
        <v>991</v>
      </c>
      <c r="G12" s="56" t="s">
        <v>980</v>
      </c>
      <c r="H12" s="57">
        <v>1</v>
      </c>
      <c r="I12" s="56" t="s">
        <v>16</v>
      </c>
      <c r="J12" s="56" t="s">
        <v>13</v>
      </c>
      <c r="K12" s="51">
        <v>13730.032333072824</v>
      </c>
      <c r="L12" s="51" t="e">
        <f>SUMIF('MJE Project Pivot'!#REF!,E12,'MJE Project Pivot'!#REF!)</f>
        <v>#REF!</v>
      </c>
      <c r="M12" s="52" t="e">
        <f t="shared" si="0"/>
        <v>#REF!</v>
      </c>
      <c r="N12" s="53" t="str">
        <f>_xlfn.XLOOKUP(A12,'Client Lookup'!B:B,'Client Lookup'!C:C)</f>
        <v>AARP</v>
      </c>
      <c r="O12" s="72"/>
      <c r="P12" s="54">
        <f>VLOOKUP(_xlfn.NUMBERVALUE(E12),'Results vs Forecast'!K:K,1,0)</f>
        <v>22405</v>
      </c>
    </row>
    <row r="13" spans="1:16" ht="10.9">
      <c r="A13" s="56" t="s">
        <v>47</v>
      </c>
      <c r="B13" s="56" t="s">
        <v>979</v>
      </c>
      <c r="C13" s="56" t="s">
        <v>979</v>
      </c>
      <c r="D13" s="56" t="s">
        <v>65</v>
      </c>
      <c r="E13" s="50" t="s">
        <v>715</v>
      </c>
      <c r="F13" s="50" t="s">
        <v>991</v>
      </c>
      <c r="G13" s="56" t="s">
        <v>980</v>
      </c>
      <c r="H13" s="57">
        <v>1</v>
      </c>
      <c r="I13" s="56" t="s">
        <v>16</v>
      </c>
      <c r="J13" s="56" t="s">
        <v>26</v>
      </c>
      <c r="K13" s="51">
        <v>2356.6370517018026</v>
      </c>
      <c r="L13" s="51" t="e">
        <f>SUMIF('MJE Project Pivot'!#REF!,E13,'MJE Project Pivot'!#REF!)</f>
        <v>#REF!</v>
      </c>
      <c r="M13" s="52" t="e">
        <f t="shared" si="0"/>
        <v>#REF!</v>
      </c>
      <c r="N13" s="53" t="str">
        <f>_xlfn.XLOOKUP(A13,'Client Lookup'!B:B,'Client Lookup'!C:C)</f>
        <v>AARP</v>
      </c>
      <c r="O13" s="72"/>
      <c r="P13" s="54">
        <f>VLOOKUP(_xlfn.NUMBERVALUE(E13),'Results vs Forecast'!K:K,1,0)</f>
        <v>22405</v>
      </c>
    </row>
    <row r="14" spans="1:16" ht="10.9">
      <c r="A14" s="56" t="s">
        <v>47</v>
      </c>
      <c r="B14" s="56" t="s">
        <v>979</v>
      </c>
      <c r="C14" s="56" t="s">
        <v>979</v>
      </c>
      <c r="D14" s="56" t="s">
        <v>65</v>
      </c>
      <c r="E14" s="50" t="s">
        <v>715</v>
      </c>
      <c r="F14" s="50" t="s">
        <v>991</v>
      </c>
      <c r="G14" s="56" t="s">
        <v>980</v>
      </c>
      <c r="H14" s="57">
        <v>1</v>
      </c>
      <c r="I14" s="56" t="s">
        <v>16</v>
      </c>
      <c r="J14" s="56" t="s">
        <v>18</v>
      </c>
      <c r="K14" s="51">
        <v>21510.220583131617</v>
      </c>
      <c r="L14" s="51" t="e">
        <f>SUMIF('MJE Project Pivot'!#REF!,E14,'MJE Project Pivot'!#REF!)</f>
        <v>#REF!</v>
      </c>
      <c r="M14" s="52" t="e">
        <f t="shared" si="0"/>
        <v>#REF!</v>
      </c>
      <c r="N14" s="53" t="str">
        <f>_xlfn.XLOOKUP(A14,'Client Lookup'!B:B,'Client Lookup'!C:C)</f>
        <v>AARP</v>
      </c>
      <c r="O14" s="72"/>
      <c r="P14" s="54">
        <f>VLOOKUP(_xlfn.NUMBERVALUE(E14),'Results vs Forecast'!K:K,1,0)</f>
        <v>22405</v>
      </c>
    </row>
    <row r="15" spans="1:16" ht="10.9">
      <c r="A15" s="56" t="s">
        <v>47</v>
      </c>
      <c r="B15" s="56" t="s">
        <v>979</v>
      </c>
      <c r="C15" s="56" t="s">
        <v>979</v>
      </c>
      <c r="D15" s="56" t="s">
        <v>65</v>
      </c>
      <c r="E15" s="55" t="s">
        <v>715</v>
      </c>
      <c r="F15" s="55" t="s">
        <v>991</v>
      </c>
      <c r="G15" s="56" t="s">
        <v>980</v>
      </c>
      <c r="H15" s="57">
        <v>1</v>
      </c>
      <c r="I15" s="56" t="s">
        <v>16</v>
      </c>
      <c r="J15" s="56" t="s">
        <v>10</v>
      </c>
      <c r="K15" s="51">
        <v>32219.976698760427</v>
      </c>
      <c r="L15" s="51" t="e">
        <f>SUMIF('MJE Project Pivot'!#REF!,E15,'MJE Project Pivot'!#REF!)</f>
        <v>#REF!</v>
      </c>
      <c r="M15" s="52" t="e">
        <f t="shared" si="0"/>
        <v>#REF!</v>
      </c>
      <c r="N15" s="53" t="str">
        <f>_xlfn.XLOOKUP(A15,'Client Lookup'!B:B,'Client Lookup'!C:C)</f>
        <v>AARP</v>
      </c>
      <c r="O15" s="72"/>
      <c r="P15" s="54">
        <f>VLOOKUP(_xlfn.NUMBERVALUE(E15),'Results vs Forecast'!K:K,1,0)</f>
        <v>22405</v>
      </c>
    </row>
    <row r="16" spans="1:16" ht="10.9">
      <c r="A16" s="56" t="s">
        <v>992</v>
      </c>
      <c r="B16" s="56" t="s">
        <v>993</v>
      </c>
      <c r="C16" s="56" t="s">
        <v>993</v>
      </c>
      <c r="D16" s="56" t="s">
        <v>994</v>
      </c>
      <c r="E16" s="50" t="s">
        <v>53</v>
      </c>
      <c r="F16" s="50" t="s">
        <v>995</v>
      </c>
      <c r="G16" s="56" t="s">
        <v>983</v>
      </c>
      <c r="H16" s="57">
        <v>0.5</v>
      </c>
      <c r="I16" s="56" t="s">
        <v>19</v>
      </c>
      <c r="J16" s="56" t="s">
        <v>10</v>
      </c>
      <c r="K16" s="51"/>
      <c r="L16" s="51" t="e">
        <f>SUMIF('MJE Project Pivot'!#REF!,E16,'MJE Project Pivot'!#REF!)</f>
        <v>#REF!</v>
      </c>
      <c r="M16" s="52" t="e">
        <f t="shared" si="0"/>
        <v>#REF!</v>
      </c>
      <c r="N16" s="53" t="str">
        <f>_xlfn.XLOOKUP(A16,'Client Lookup'!B:B,'Client Lookup'!C:C)</f>
        <v>Adtalem (Walden)</v>
      </c>
      <c r="O16" s="72"/>
      <c r="P16" s="54">
        <f>VLOOKUP(_xlfn.NUMBERVALUE(E16),'Results vs Forecast'!K:K,1,0)</f>
        <v>0</v>
      </c>
    </row>
    <row r="17" spans="1:16" ht="10.9">
      <c r="A17" s="56" t="s">
        <v>67</v>
      </c>
      <c r="B17" s="56" t="s">
        <v>996</v>
      </c>
      <c r="C17" s="56" t="s">
        <v>996</v>
      </c>
      <c r="D17" s="56" t="s">
        <v>48</v>
      </c>
      <c r="E17" s="50" t="s">
        <v>48</v>
      </c>
      <c r="F17" s="50" t="s">
        <v>48</v>
      </c>
      <c r="G17" s="56" t="s">
        <v>980</v>
      </c>
      <c r="H17" s="57">
        <v>1</v>
      </c>
      <c r="I17" s="56" t="s">
        <v>11</v>
      </c>
      <c r="J17" s="56" t="s">
        <v>20</v>
      </c>
      <c r="K17" s="51">
        <v>1428441</v>
      </c>
      <c r="L17" s="51" t="e">
        <f>SUMIF('MJE Project Pivot'!#REF!,E17,'MJE Project Pivot'!#REF!)</f>
        <v>#REF!</v>
      </c>
      <c r="M17" s="52" t="e">
        <f t="shared" si="0"/>
        <v>#REF!</v>
      </c>
      <c r="N17" s="53" t="str">
        <f>_xlfn.XLOOKUP(A17,'Client Lookup'!B:B,'Client Lookup'!C:C)</f>
        <v>American Express Company</v>
      </c>
      <c r="O17" s="72"/>
      <c r="P17" s="54">
        <f>VLOOKUP(_xlfn.NUMBERVALUE(E17),'Results vs Forecast'!K:K,1,0)</f>
        <v>0</v>
      </c>
    </row>
    <row r="18" spans="1:16" ht="10.9">
      <c r="A18" s="56" t="s">
        <v>67</v>
      </c>
      <c r="B18" s="56" t="s">
        <v>996</v>
      </c>
      <c r="C18" s="56" t="s">
        <v>996</v>
      </c>
      <c r="D18" s="56" t="s">
        <v>997</v>
      </c>
      <c r="E18" s="50" t="s">
        <v>53</v>
      </c>
      <c r="F18" s="50" t="s">
        <v>998</v>
      </c>
      <c r="G18" s="56" t="s">
        <v>983</v>
      </c>
      <c r="H18" s="57">
        <v>0.5</v>
      </c>
      <c r="I18" s="56" t="s">
        <v>11</v>
      </c>
      <c r="J18" s="56" t="s">
        <v>20</v>
      </c>
      <c r="K18" s="51"/>
      <c r="L18" s="51" t="e">
        <f>SUMIF('MJE Project Pivot'!#REF!,E18,'MJE Project Pivot'!#REF!)</f>
        <v>#REF!</v>
      </c>
      <c r="M18" s="52" t="e">
        <f t="shared" si="0"/>
        <v>#REF!</v>
      </c>
      <c r="N18" s="53" t="str">
        <f>_xlfn.XLOOKUP(A18,'Client Lookup'!B:B,'Client Lookup'!C:C)</f>
        <v>American Express Company</v>
      </c>
      <c r="O18" s="72"/>
      <c r="P18" s="54">
        <f>VLOOKUP(_xlfn.NUMBERVALUE(E18),'Results vs Forecast'!K:K,1,0)</f>
        <v>0</v>
      </c>
    </row>
    <row r="19" spans="1:16" ht="10.9">
      <c r="A19" s="56" t="s">
        <v>67</v>
      </c>
      <c r="B19" s="56" t="s">
        <v>996</v>
      </c>
      <c r="C19" s="56" t="s">
        <v>996</v>
      </c>
      <c r="D19" s="56" t="s">
        <v>999</v>
      </c>
      <c r="E19" s="50" t="s">
        <v>53</v>
      </c>
      <c r="F19" s="50" t="s">
        <v>1000</v>
      </c>
      <c r="G19" s="56" t="s">
        <v>983</v>
      </c>
      <c r="H19" s="57">
        <v>0.5</v>
      </c>
      <c r="I19" s="56" t="s">
        <v>11</v>
      </c>
      <c r="J19" s="56" t="s">
        <v>20</v>
      </c>
      <c r="K19" s="51"/>
      <c r="L19" s="51" t="e">
        <f>SUMIF('MJE Project Pivot'!#REF!,E19,'MJE Project Pivot'!#REF!)</f>
        <v>#REF!</v>
      </c>
      <c r="M19" s="52" t="e">
        <f t="shared" si="0"/>
        <v>#REF!</v>
      </c>
      <c r="N19" s="53" t="str">
        <f>_xlfn.XLOOKUP(A19,'Client Lookup'!B:B,'Client Lookup'!C:C)</f>
        <v>American Express Company</v>
      </c>
      <c r="O19" s="72"/>
      <c r="P19" s="54">
        <f>VLOOKUP(_xlfn.NUMBERVALUE(E19),'Results vs Forecast'!K:K,1,0)</f>
        <v>0</v>
      </c>
    </row>
    <row r="20" spans="1:16" ht="10.9">
      <c r="A20" s="56" t="s">
        <v>67</v>
      </c>
      <c r="B20" s="56" t="s">
        <v>996</v>
      </c>
      <c r="C20" s="56" t="s">
        <v>996</v>
      </c>
      <c r="D20" s="56" t="s">
        <v>1001</v>
      </c>
      <c r="E20" s="50" t="s">
        <v>53</v>
      </c>
      <c r="F20" s="50" t="s">
        <v>1002</v>
      </c>
      <c r="G20" s="56" t="s">
        <v>983</v>
      </c>
      <c r="H20" s="57">
        <v>0.5</v>
      </c>
      <c r="I20" s="56" t="s">
        <v>11</v>
      </c>
      <c r="J20" s="56" t="s">
        <v>20</v>
      </c>
      <c r="K20" s="51"/>
      <c r="L20" s="51" t="e">
        <f>SUMIF('MJE Project Pivot'!#REF!,E20,'MJE Project Pivot'!#REF!)</f>
        <v>#REF!</v>
      </c>
      <c r="M20" s="52" t="e">
        <f t="shared" si="0"/>
        <v>#REF!</v>
      </c>
      <c r="N20" s="53" t="str">
        <f>_xlfn.XLOOKUP(A20,'Client Lookup'!B:B,'Client Lookup'!C:C)</f>
        <v>American Express Company</v>
      </c>
      <c r="O20" s="72"/>
      <c r="P20" s="54">
        <f>VLOOKUP(_xlfn.NUMBERVALUE(E20),'Results vs Forecast'!K:K,1,0)</f>
        <v>0</v>
      </c>
    </row>
    <row r="21" spans="1:16" ht="10.9">
      <c r="A21" s="56" t="s">
        <v>67</v>
      </c>
      <c r="B21" s="56" t="s">
        <v>996</v>
      </c>
      <c r="C21" s="56" t="s">
        <v>996</v>
      </c>
      <c r="D21" s="56" t="s">
        <v>1003</v>
      </c>
      <c r="E21" s="50" t="s">
        <v>53</v>
      </c>
      <c r="F21" s="50" t="s">
        <v>1004</v>
      </c>
      <c r="G21" s="56" t="s">
        <v>983</v>
      </c>
      <c r="H21" s="57">
        <v>0.5</v>
      </c>
      <c r="I21" s="56" t="s">
        <v>11</v>
      </c>
      <c r="J21" s="56" t="s">
        <v>20</v>
      </c>
      <c r="K21" s="51"/>
      <c r="L21" s="51" t="e">
        <f>SUMIF('MJE Project Pivot'!#REF!,E21,'MJE Project Pivot'!#REF!)</f>
        <v>#REF!</v>
      </c>
      <c r="M21" s="52" t="e">
        <f t="shared" si="0"/>
        <v>#REF!</v>
      </c>
      <c r="N21" s="53" t="str">
        <f>_xlfn.XLOOKUP(A21,'Client Lookup'!B:B,'Client Lookup'!C:C)</f>
        <v>American Express Company</v>
      </c>
      <c r="O21" s="72"/>
      <c r="P21" s="54">
        <f>VLOOKUP(_xlfn.NUMBERVALUE(E21),'Results vs Forecast'!K:K,1,0)</f>
        <v>0</v>
      </c>
    </row>
    <row r="22" spans="1:16" ht="10.9">
      <c r="A22" s="56" t="s">
        <v>67</v>
      </c>
      <c r="B22" s="56" t="s">
        <v>996</v>
      </c>
      <c r="C22" s="56" t="s">
        <v>996</v>
      </c>
      <c r="D22" s="56" t="s">
        <v>1005</v>
      </c>
      <c r="E22" s="50" t="s">
        <v>53</v>
      </c>
      <c r="F22" s="50" t="s">
        <v>1006</v>
      </c>
      <c r="G22" s="56" t="s">
        <v>983</v>
      </c>
      <c r="H22" s="57">
        <v>0.5</v>
      </c>
      <c r="I22" s="56" t="s">
        <v>11</v>
      </c>
      <c r="J22" s="56" t="s">
        <v>20</v>
      </c>
      <c r="K22" s="51"/>
      <c r="L22" s="51" t="e">
        <f>SUMIF('MJE Project Pivot'!#REF!,E22,'MJE Project Pivot'!#REF!)</f>
        <v>#REF!</v>
      </c>
      <c r="M22" s="52" t="e">
        <f t="shared" si="0"/>
        <v>#REF!</v>
      </c>
      <c r="N22" s="53" t="str">
        <f>_xlfn.XLOOKUP(A22,'Client Lookup'!B:B,'Client Lookup'!C:C)</f>
        <v>American Express Company</v>
      </c>
      <c r="O22" s="72"/>
      <c r="P22" s="54">
        <f>VLOOKUP(_xlfn.NUMBERVALUE(E22),'Results vs Forecast'!K:K,1,0)</f>
        <v>0</v>
      </c>
    </row>
    <row r="23" spans="1:16" ht="10.9">
      <c r="A23" s="56" t="s">
        <v>67</v>
      </c>
      <c r="B23" s="56" t="s">
        <v>996</v>
      </c>
      <c r="C23" s="56" t="s">
        <v>996</v>
      </c>
      <c r="D23" s="56" t="s">
        <v>1007</v>
      </c>
      <c r="E23" s="50" t="s">
        <v>53</v>
      </c>
      <c r="F23" s="50" t="s">
        <v>1008</v>
      </c>
      <c r="G23" s="56" t="s">
        <v>1009</v>
      </c>
      <c r="H23" s="57">
        <v>0.25</v>
      </c>
      <c r="I23" s="56" t="s">
        <v>11</v>
      </c>
      <c r="J23" s="56" t="s">
        <v>20</v>
      </c>
      <c r="K23" s="51"/>
      <c r="L23" s="51" t="e">
        <f>SUMIF('MJE Project Pivot'!#REF!,E23,'MJE Project Pivot'!#REF!)</f>
        <v>#REF!</v>
      </c>
      <c r="M23" s="52" t="e">
        <f t="shared" si="0"/>
        <v>#REF!</v>
      </c>
      <c r="N23" s="53" t="str">
        <f>_xlfn.XLOOKUP(A23,'Client Lookup'!B:B,'Client Lookup'!C:C)</f>
        <v>American Express Company</v>
      </c>
      <c r="O23" s="72"/>
      <c r="P23" s="54">
        <f>VLOOKUP(_xlfn.NUMBERVALUE(E23),'Results vs Forecast'!K:K,1,0)</f>
        <v>0</v>
      </c>
    </row>
    <row r="24" spans="1:16" ht="10.9">
      <c r="A24" s="56" t="s">
        <v>67</v>
      </c>
      <c r="B24" s="56" t="s">
        <v>996</v>
      </c>
      <c r="C24" s="56" t="s">
        <v>996</v>
      </c>
      <c r="D24" s="56" t="s">
        <v>1010</v>
      </c>
      <c r="E24" s="50" t="s">
        <v>53</v>
      </c>
      <c r="F24" s="50" t="s">
        <v>1011</v>
      </c>
      <c r="G24" s="56" t="s">
        <v>983</v>
      </c>
      <c r="H24" s="57">
        <v>0.5</v>
      </c>
      <c r="I24" s="56" t="s">
        <v>11</v>
      </c>
      <c r="J24" s="56" t="s">
        <v>20</v>
      </c>
      <c r="K24" s="51"/>
      <c r="L24" s="51" t="e">
        <f>SUMIF('MJE Project Pivot'!#REF!,E24,'MJE Project Pivot'!#REF!)</f>
        <v>#REF!</v>
      </c>
      <c r="M24" s="52" t="e">
        <f t="shared" si="0"/>
        <v>#REF!</v>
      </c>
      <c r="N24" s="53" t="str">
        <f>_xlfn.XLOOKUP(A24,'Client Lookup'!B:B,'Client Lookup'!C:C)</f>
        <v>American Express Company</v>
      </c>
      <c r="O24" s="72"/>
      <c r="P24" s="54">
        <f>VLOOKUP(_xlfn.NUMBERVALUE(E24),'Results vs Forecast'!K:K,1,0)</f>
        <v>0</v>
      </c>
    </row>
    <row r="25" spans="1:16" ht="10.9">
      <c r="A25" s="56" t="s">
        <v>67</v>
      </c>
      <c r="B25" s="56" t="s">
        <v>996</v>
      </c>
      <c r="C25" s="56" t="s">
        <v>996</v>
      </c>
      <c r="D25" s="56" t="s">
        <v>1012</v>
      </c>
      <c r="E25" s="50" t="s">
        <v>53</v>
      </c>
      <c r="F25" s="50" t="s">
        <v>1013</v>
      </c>
      <c r="G25" s="56" t="s">
        <v>1009</v>
      </c>
      <c r="H25" s="57">
        <v>0.25</v>
      </c>
      <c r="I25" s="56" t="s">
        <v>11</v>
      </c>
      <c r="J25" s="56" t="s">
        <v>20</v>
      </c>
      <c r="K25" s="51"/>
      <c r="L25" s="51" t="e">
        <f>SUMIF('MJE Project Pivot'!#REF!,E25,'MJE Project Pivot'!#REF!)</f>
        <v>#REF!</v>
      </c>
      <c r="M25" s="52" t="e">
        <f t="shared" si="0"/>
        <v>#REF!</v>
      </c>
      <c r="N25" s="53" t="str">
        <f>_xlfn.XLOOKUP(A25,'Client Lookup'!B:B,'Client Lookup'!C:C)</f>
        <v>American Express Company</v>
      </c>
      <c r="O25" s="72"/>
      <c r="P25" s="54">
        <f>VLOOKUP(_xlfn.NUMBERVALUE(E25),'Results vs Forecast'!K:K,1,0)</f>
        <v>0</v>
      </c>
    </row>
    <row r="26" spans="1:16" ht="10.9">
      <c r="A26" s="56" t="s">
        <v>67</v>
      </c>
      <c r="B26" s="56" t="s">
        <v>996</v>
      </c>
      <c r="C26" s="56" t="s">
        <v>996</v>
      </c>
      <c r="D26" s="56" t="s">
        <v>1014</v>
      </c>
      <c r="E26" s="50" t="s">
        <v>53</v>
      </c>
      <c r="F26" s="50" t="s">
        <v>1015</v>
      </c>
      <c r="G26" s="56" t="s">
        <v>1009</v>
      </c>
      <c r="H26" s="57">
        <v>0.25</v>
      </c>
      <c r="I26" s="56" t="s">
        <v>11</v>
      </c>
      <c r="J26" s="56" t="s">
        <v>20</v>
      </c>
      <c r="K26" s="51"/>
      <c r="L26" s="51" t="e">
        <f>SUMIF('MJE Project Pivot'!#REF!,E26,'MJE Project Pivot'!#REF!)</f>
        <v>#REF!</v>
      </c>
      <c r="M26" s="52" t="e">
        <f t="shared" si="0"/>
        <v>#REF!</v>
      </c>
      <c r="N26" s="53" t="str">
        <f>_xlfn.XLOOKUP(A26,'Client Lookup'!B:B,'Client Lookup'!C:C)</f>
        <v>American Express Company</v>
      </c>
      <c r="O26" s="72"/>
      <c r="P26" s="54">
        <f>VLOOKUP(_xlfn.NUMBERVALUE(E26),'Results vs Forecast'!K:K,1,0)</f>
        <v>0</v>
      </c>
    </row>
    <row r="27" spans="1:16" ht="10.9">
      <c r="A27" s="56" t="s">
        <v>67</v>
      </c>
      <c r="B27" s="56" t="s">
        <v>996</v>
      </c>
      <c r="C27" s="56" t="s">
        <v>996</v>
      </c>
      <c r="D27" s="56" t="s">
        <v>1016</v>
      </c>
      <c r="E27" s="50" t="s">
        <v>53</v>
      </c>
      <c r="F27" s="50" t="s">
        <v>1017</v>
      </c>
      <c r="G27" s="56" t="s">
        <v>983</v>
      </c>
      <c r="H27" s="57">
        <v>0.5</v>
      </c>
      <c r="I27" s="56" t="s">
        <v>11</v>
      </c>
      <c r="J27" s="56" t="s">
        <v>20</v>
      </c>
      <c r="K27" s="51"/>
      <c r="L27" s="51" t="e">
        <f>SUMIF('MJE Project Pivot'!#REF!,E27,'MJE Project Pivot'!#REF!)</f>
        <v>#REF!</v>
      </c>
      <c r="M27" s="52" t="e">
        <f t="shared" si="0"/>
        <v>#REF!</v>
      </c>
      <c r="N27" s="53" t="str">
        <f>_xlfn.XLOOKUP(A27,'Client Lookup'!B:B,'Client Lookup'!C:C)</f>
        <v>American Express Company</v>
      </c>
      <c r="O27" s="72"/>
      <c r="P27" s="54">
        <f>VLOOKUP(_xlfn.NUMBERVALUE(E27),'Results vs Forecast'!K:K,1,0)</f>
        <v>0</v>
      </c>
    </row>
    <row r="28" spans="1:16" ht="10.9">
      <c r="A28" s="56" t="s">
        <v>67</v>
      </c>
      <c r="B28" s="56" t="s">
        <v>996</v>
      </c>
      <c r="C28" s="56" t="s">
        <v>996</v>
      </c>
      <c r="D28" s="56" t="s">
        <v>1016</v>
      </c>
      <c r="E28" s="50" t="s">
        <v>53</v>
      </c>
      <c r="F28" s="50" t="s">
        <v>1018</v>
      </c>
      <c r="G28" s="56" t="s">
        <v>983</v>
      </c>
      <c r="H28" s="57">
        <v>0.5</v>
      </c>
      <c r="I28" s="56" t="s">
        <v>11</v>
      </c>
      <c r="J28" s="56" t="s">
        <v>20</v>
      </c>
      <c r="K28" s="51"/>
      <c r="L28" s="51" t="e">
        <f>SUMIF('MJE Project Pivot'!#REF!,E28,'MJE Project Pivot'!#REF!)</f>
        <v>#REF!</v>
      </c>
      <c r="M28" s="52" t="e">
        <f t="shared" si="0"/>
        <v>#REF!</v>
      </c>
      <c r="N28" s="53" t="str">
        <f>_xlfn.XLOOKUP(A28,'Client Lookup'!B:B,'Client Lookup'!C:C)</f>
        <v>American Express Company</v>
      </c>
      <c r="O28" s="72"/>
      <c r="P28" s="54">
        <f>VLOOKUP(_xlfn.NUMBERVALUE(E28),'Results vs Forecast'!K:K,1,0)</f>
        <v>0</v>
      </c>
    </row>
    <row r="29" spans="1:16" ht="10.9">
      <c r="A29" s="56" t="s">
        <v>67</v>
      </c>
      <c r="B29" s="56" t="s">
        <v>996</v>
      </c>
      <c r="C29" s="56" t="s">
        <v>996</v>
      </c>
      <c r="D29" s="56" t="s">
        <v>1019</v>
      </c>
      <c r="E29" s="55" t="s">
        <v>53</v>
      </c>
      <c r="F29" s="55" t="s">
        <v>1020</v>
      </c>
      <c r="G29" s="56" t="s">
        <v>983</v>
      </c>
      <c r="H29" s="57">
        <v>0.5</v>
      </c>
      <c r="I29" s="56" t="s">
        <v>11</v>
      </c>
      <c r="J29" s="56" t="s">
        <v>20</v>
      </c>
      <c r="K29" s="51"/>
      <c r="L29" s="51" t="e">
        <f>SUMIF('MJE Project Pivot'!#REF!,E29,'MJE Project Pivot'!#REF!)</f>
        <v>#REF!</v>
      </c>
      <c r="M29" s="52" t="e">
        <f t="shared" si="0"/>
        <v>#REF!</v>
      </c>
      <c r="N29" s="53" t="str">
        <f>_xlfn.XLOOKUP(A29,'Client Lookup'!B:B,'Client Lookup'!C:C)</f>
        <v>American Express Company</v>
      </c>
      <c r="O29" s="72"/>
      <c r="P29" s="54">
        <f>VLOOKUP(_xlfn.NUMBERVALUE(E29),'Results vs Forecast'!K:K,1,0)</f>
        <v>0</v>
      </c>
    </row>
    <row r="30" spans="1:16" ht="10.9">
      <c r="A30" s="56" t="s">
        <v>67</v>
      </c>
      <c r="B30" s="56" t="s">
        <v>996</v>
      </c>
      <c r="C30" s="56" t="s">
        <v>996</v>
      </c>
      <c r="D30" s="56" t="s">
        <v>1021</v>
      </c>
      <c r="E30" s="50" t="s">
        <v>53</v>
      </c>
      <c r="F30" s="50" t="s">
        <v>1022</v>
      </c>
      <c r="G30" s="56" t="s">
        <v>983</v>
      </c>
      <c r="H30" s="57">
        <v>0.5</v>
      </c>
      <c r="I30" s="56" t="s">
        <v>11</v>
      </c>
      <c r="J30" s="56" t="s">
        <v>20</v>
      </c>
      <c r="K30" s="51"/>
      <c r="L30" s="51" t="e">
        <f>SUMIF('MJE Project Pivot'!#REF!,E30,'MJE Project Pivot'!#REF!)</f>
        <v>#REF!</v>
      </c>
      <c r="M30" s="52" t="e">
        <f t="shared" si="0"/>
        <v>#REF!</v>
      </c>
      <c r="N30" s="53" t="str">
        <f>_xlfn.XLOOKUP(A30,'Client Lookup'!B:B,'Client Lookup'!C:C)</f>
        <v>American Express Company</v>
      </c>
      <c r="O30" s="72"/>
      <c r="P30" s="54">
        <f>VLOOKUP(_xlfn.NUMBERVALUE(E30),'Results vs Forecast'!K:K,1,0)</f>
        <v>0</v>
      </c>
    </row>
    <row r="31" spans="1:16" ht="10.9">
      <c r="A31" s="56" t="s">
        <v>67</v>
      </c>
      <c r="B31" s="56" t="s">
        <v>996</v>
      </c>
      <c r="C31" s="56" t="s">
        <v>996</v>
      </c>
      <c r="D31" s="56" t="s">
        <v>1023</v>
      </c>
      <c r="E31" s="50" t="s">
        <v>53</v>
      </c>
      <c r="F31" s="50" t="s">
        <v>1024</v>
      </c>
      <c r="G31" s="56" t="s">
        <v>983</v>
      </c>
      <c r="H31" s="57">
        <v>0.5</v>
      </c>
      <c r="I31" s="56" t="s">
        <v>11</v>
      </c>
      <c r="J31" s="56" t="s">
        <v>20</v>
      </c>
      <c r="K31" s="51"/>
      <c r="L31" s="51" t="e">
        <f>SUMIF('MJE Project Pivot'!#REF!,E31,'MJE Project Pivot'!#REF!)</f>
        <v>#REF!</v>
      </c>
      <c r="M31" s="52" t="e">
        <f t="shared" si="0"/>
        <v>#REF!</v>
      </c>
      <c r="N31" s="53" t="str">
        <f>_xlfn.XLOOKUP(A31,'Client Lookup'!B:B,'Client Lookup'!C:C)</f>
        <v>American Express Company</v>
      </c>
      <c r="O31" s="72"/>
      <c r="P31" s="54">
        <f>VLOOKUP(_xlfn.NUMBERVALUE(E31),'Results vs Forecast'!K:K,1,0)</f>
        <v>0</v>
      </c>
    </row>
    <row r="32" spans="1:16" ht="10.9">
      <c r="A32" s="56" t="s">
        <v>67</v>
      </c>
      <c r="B32" s="56" t="s">
        <v>996</v>
      </c>
      <c r="C32" s="56" t="s">
        <v>996</v>
      </c>
      <c r="D32" s="56" t="s">
        <v>1025</v>
      </c>
      <c r="E32" s="50" t="s">
        <v>53</v>
      </c>
      <c r="F32" s="50" t="s">
        <v>1026</v>
      </c>
      <c r="G32" s="56" t="s">
        <v>983</v>
      </c>
      <c r="H32" s="57">
        <v>0.5</v>
      </c>
      <c r="I32" s="56" t="s">
        <v>11</v>
      </c>
      <c r="J32" s="56" t="s">
        <v>20</v>
      </c>
      <c r="K32" s="51"/>
      <c r="L32" s="51" t="e">
        <f>SUMIF('MJE Project Pivot'!#REF!,E32,'MJE Project Pivot'!#REF!)</f>
        <v>#REF!</v>
      </c>
      <c r="M32" s="52" t="e">
        <f t="shared" si="0"/>
        <v>#REF!</v>
      </c>
      <c r="N32" s="53" t="str">
        <f>_xlfn.XLOOKUP(A32,'Client Lookup'!B:B,'Client Lookup'!C:C)</f>
        <v>American Express Company</v>
      </c>
      <c r="O32" s="72"/>
      <c r="P32" s="54">
        <f>VLOOKUP(_xlfn.NUMBERVALUE(E32),'Results vs Forecast'!K:K,1,0)</f>
        <v>0</v>
      </c>
    </row>
    <row r="33" spans="1:16" ht="10.9">
      <c r="A33" s="56" t="s">
        <v>54</v>
      </c>
      <c r="B33" s="56" t="s">
        <v>1027</v>
      </c>
      <c r="C33" s="56" t="s">
        <v>1027</v>
      </c>
      <c r="D33" s="56" t="s">
        <v>70</v>
      </c>
      <c r="E33" s="50" t="s">
        <v>721</v>
      </c>
      <c r="F33" s="50" t="s">
        <v>1028</v>
      </c>
      <c r="G33" s="56" t="s">
        <v>980</v>
      </c>
      <c r="H33" s="57">
        <v>1</v>
      </c>
      <c r="I33" s="56" t="s">
        <v>19</v>
      </c>
      <c r="J33" s="56" t="s">
        <v>26</v>
      </c>
      <c r="K33" s="51">
        <v>15379.85</v>
      </c>
      <c r="L33" s="51" t="e">
        <f>SUMIF('MJE Project Pivot'!#REF!,E33,'MJE Project Pivot'!#REF!)</f>
        <v>#REF!</v>
      </c>
      <c r="M33" s="52" t="e">
        <f t="shared" si="0"/>
        <v>#REF!</v>
      </c>
      <c r="N33" s="53" t="str">
        <f>_xlfn.XLOOKUP(A33,'Client Lookup'!B:B,'Client Lookup'!C:C)</f>
        <v>Amperity</v>
      </c>
      <c r="O33" s="72"/>
      <c r="P33" s="54">
        <f>VLOOKUP(_xlfn.NUMBERVALUE(E33),'Results vs Forecast'!K:K,1,0)</f>
        <v>23411</v>
      </c>
    </row>
    <row r="34" spans="1:16" ht="10.9">
      <c r="A34" s="56" t="s">
        <v>54</v>
      </c>
      <c r="B34" s="56" t="s">
        <v>1027</v>
      </c>
      <c r="C34" s="56" t="s">
        <v>1027</v>
      </c>
      <c r="D34" s="56" t="s">
        <v>70</v>
      </c>
      <c r="E34" s="50" t="s">
        <v>721</v>
      </c>
      <c r="F34" s="50" t="s">
        <v>1028</v>
      </c>
      <c r="G34" s="56" t="s">
        <v>980</v>
      </c>
      <c r="H34" s="57">
        <v>1</v>
      </c>
      <c r="I34" s="56" t="s">
        <v>19</v>
      </c>
      <c r="J34" s="56" t="s">
        <v>24</v>
      </c>
      <c r="K34" s="51">
        <v>43832.130000000005</v>
      </c>
      <c r="L34" s="51" t="e">
        <f>SUMIF('MJE Project Pivot'!#REF!,E34,'MJE Project Pivot'!#REF!)</f>
        <v>#REF!</v>
      </c>
      <c r="M34" s="52" t="e">
        <f t="shared" si="0"/>
        <v>#REF!</v>
      </c>
      <c r="N34" s="53" t="str">
        <f>_xlfn.XLOOKUP(A34,'Client Lookup'!B:B,'Client Lookup'!C:C)</f>
        <v>Amperity</v>
      </c>
      <c r="O34" s="72"/>
      <c r="P34" s="54">
        <f>VLOOKUP(_xlfn.NUMBERVALUE(E34),'Results vs Forecast'!K:K,1,0)</f>
        <v>23411</v>
      </c>
    </row>
    <row r="35" spans="1:16" ht="10.9">
      <c r="A35" s="56" t="s">
        <v>56</v>
      </c>
      <c r="B35" s="56" t="s">
        <v>1029</v>
      </c>
      <c r="C35" s="56" t="s">
        <v>1029</v>
      </c>
      <c r="D35" s="56" t="s">
        <v>72</v>
      </c>
      <c r="E35" s="50" t="s">
        <v>723</v>
      </c>
      <c r="F35" s="50" t="s">
        <v>1030</v>
      </c>
      <c r="G35" s="56" t="s">
        <v>980</v>
      </c>
      <c r="H35" s="57">
        <v>1</v>
      </c>
      <c r="I35" s="56" t="s">
        <v>19</v>
      </c>
      <c r="J35" s="56" t="s">
        <v>15</v>
      </c>
      <c r="K35" s="51">
        <v>2000</v>
      </c>
      <c r="L35" s="51" t="e">
        <f>SUMIF('MJE Project Pivot'!#REF!,E35,'MJE Project Pivot'!#REF!)</f>
        <v>#REF!</v>
      </c>
      <c r="M35" s="52" t="e">
        <f t="shared" si="0"/>
        <v>#REF!</v>
      </c>
      <c r="N35" s="53" t="str">
        <f>_xlfn.XLOOKUP(A35,'Client Lookup'!B:B,'Client Lookup'!C:C)</f>
        <v>Analytic Marketing</v>
      </c>
      <c r="O35" s="72"/>
      <c r="P35" s="54">
        <f>VLOOKUP(_xlfn.NUMBERVALUE(E35),'Results vs Forecast'!K:K,1,0)</f>
        <v>29209</v>
      </c>
    </row>
    <row r="36" spans="1:16" ht="10.9">
      <c r="A36" s="56" t="s">
        <v>58</v>
      </c>
      <c r="B36" s="56" t="s">
        <v>1031</v>
      </c>
      <c r="C36" s="56" t="s">
        <v>1031</v>
      </c>
      <c r="D36" s="56" t="s">
        <v>48</v>
      </c>
      <c r="E36" s="50" t="s">
        <v>48</v>
      </c>
      <c r="F36" s="50" t="s">
        <v>48</v>
      </c>
      <c r="G36" s="56" t="s">
        <v>980</v>
      </c>
      <c r="H36" s="57">
        <v>1</v>
      </c>
      <c r="I36" s="56" t="s">
        <v>19</v>
      </c>
      <c r="J36" s="56" t="s">
        <v>20</v>
      </c>
      <c r="K36" s="51">
        <v>43885</v>
      </c>
      <c r="L36" s="51" t="e">
        <f>SUMIF('MJE Project Pivot'!#REF!,E36,'MJE Project Pivot'!#REF!)</f>
        <v>#REF!</v>
      </c>
      <c r="M36" s="52" t="e">
        <f t="shared" ref="M36:M67" si="1">L36-K36</f>
        <v>#REF!</v>
      </c>
      <c r="N36" s="53" t="str">
        <f>_xlfn.XLOOKUP(A36,'Client Lookup'!B:B,'Client Lookup'!C:C)</f>
        <v>ASME</v>
      </c>
      <c r="O36" s="72"/>
      <c r="P36" s="54">
        <f>VLOOKUP(_xlfn.NUMBERVALUE(E36),'Results vs Forecast'!K:K,1,0)</f>
        <v>0</v>
      </c>
    </row>
    <row r="37" spans="1:16" ht="10.9">
      <c r="A37" s="56" t="s">
        <v>58</v>
      </c>
      <c r="B37" s="56" t="s">
        <v>1031</v>
      </c>
      <c r="C37" s="56" t="s">
        <v>1031</v>
      </c>
      <c r="D37" s="56" t="s">
        <v>75</v>
      </c>
      <c r="E37" s="50" t="s">
        <v>53</v>
      </c>
      <c r="F37" s="50" t="s">
        <v>1032</v>
      </c>
      <c r="G37" s="56" t="s">
        <v>1033</v>
      </c>
      <c r="H37" s="57">
        <v>0.9</v>
      </c>
      <c r="I37" s="56" t="s">
        <v>19</v>
      </c>
      <c r="J37" s="56" t="s">
        <v>20</v>
      </c>
      <c r="K37" s="51"/>
      <c r="L37" s="51" t="e">
        <f>SUMIF('MJE Project Pivot'!#REF!,E37,'MJE Project Pivot'!#REF!)</f>
        <v>#REF!</v>
      </c>
      <c r="M37" s="52" t="e">
        <f t="shared" si="1"/>
        <v>#REF!</v>
      </c>
      <c r="N37" s="53" t="str">
        <f>_xlfn.XLOOKUP(A37,'Client Lookup'!B:B,'Client Lookup'!C:C)</f>
        <v>ASME</v>
      </c>
      <c r="O37" s="72"/>
      <c r="P37" s="54">
        <f>VLOOKUP(_xlfn.NUMBERVALUE(E37),'Results vs Forecast'!K:K,1,0)</f>
        <v>0</v>
      </c>
    </row>
    <row r="38" spans="1:16" ht="10.9">
      <c r="A38" s="56" t="s">
        <v>77</v>
      </c>
      <c r="B38" s="56" t="s">
        <v>48</v>
      </c>
      <c r="C38" s="56" t="s">
        <v>48</v>
      </c>
      <c r="D38" s="56" t="s">
        <v>78</v>
      </c>
      <c r="E38" s="50" t="s">
        <v>1034</v>
      </c>
      <c r="F38" s="50" t="s">
        <v>1035</v>
      </c>
      <c r="G38" s="56" t="s">
        <v>983</v>
      </c>
      <c r="H38" s="57">
        <v>0.5</v>
      </c>
      <c r="I38" s="56" t="s">
        <v>23</v>
      </c>
      <c r="J38" s="56" t="s">
        <v>26</v>
      </c>
      <c r="K38" s="51"/>
      <c r="L38" s="51" t="e">
        <f>SUMIF('MJE Project Pivot'!#REF!,E38,'MJE Project Pivot'!#REF!)</f>
        <v>#REF!</v>
      </c>
      <c r="M38" s="52" t="e">
        <f t="shared" si="1"/>
        <v>#REF!</v>
      </c>
      <c r="N38" s="53">
        <f>_xlfn.XLOOKUP(A38,'Client Lookup'!B:B,'Client Lookup'!C:C)</f>
        <v>0</v>
      </c>
      <c r="O38" s="72"/>
      <c r="P38" s="54">
        <f>VLOOKUP(_xlfn.NUMBERVALUE(E38),'Results vs Forecast'!K:K,1,0)</f>
        <v>34118</v>
      </c>
    </row>
    <row r="39" spans="1:16" ht="10.9">
      <c r="A39" s="56" t="s">
        <v>77</v>
      </c>
      <c r="B39" s="56"/>
      <c r="C39" s="56"/>
      <c r="D39" s="56" t="s">
        <v>78</v>
      </c>
      <c r="E39" s="50" t="s">
        <v>1034</v>
      </c>
      <c r="F39" s="50" t="s">
        <v>1035</v>
      </c>
      <c r="G39" s="56" t="s">
        <v>983</v>
      </c>
      <c r="H39" s="57">
        <v>0.5</v>
      </c>
      <c r="I39" s="56" t="s">
        <v>23</v>
      </c>
      <c r="J39" s="56" t="s">
        <v>10</v>
      </c>
      <c r="K39" s="51"/>
      <c r="L39" s="51" t="e">
        <f>SUMIF('MJE Project Pivot'!#REF!,E39,'MJE Project Pivot'!#REF!)</f>
        <v>#REF!</v>
      </c>
      <c r="M39" s="52" t="e">
        <f t="shared" si="1"/>
        <v>#REF!</v>
      </c>
      <c r="N39" s="53">
        <f>_xlfn.XLOOKUP(A39,'Client Lookup'!B:B,'Client Lookup'!C:C)</f>
        <v>0</v>
      </c>
      <c r="O39" s="72"/>
      <c r="P39" s="54">
        <f>VLOOKUP(_xlfn.NUMBERVALUE(E39),'Results vs Forecast'!K:K,1,0)</f>
        <v>34118</v>
      </c>
    </row>
    <row r="40" spans="1:16" ht="10.9">
      <c r="A40" s="56" t="s">
        <v>80</v>
      </c>
      <c r="B40" s="56" t="s">
        <v>1036</v>
      </c>
      <c r="C40" s="56" t="s">
        <v>1036</v>
      </c>
      <c r="D40" s="56" t="s">
        <v>48</v>
      </c>
      <c r="E40" s="50" t="s">
        <v>48</v>
      </c>
      <c r="F40" s="50" t="s">
        <v>48</v>
      </c>
      <c r="G40" s="56" t="s">
        <v>980</v>
      </c>
      <c r="H40" s="57">
        <v>1</v>
      </c>
      <c r="I40" s="56" t="s">
        <v>19</v>
      </c>
      <c r="J40" s="56" t="s">
        <v>20</v>
      </c>
      <c r="K40" s="51">
        <v>30174</v>
      </c>
      <c r="L40" s="51" t="e">
        <f>SUMIF('MJE Project Pivot'!#REF!,E40,'MJE Project Pivot'!#REF!)</f>
        <v>#REF!</v>
      </c>
      <c r="M40" s="52" t="e">
        <f t="shared" si="1"/>
        <v>#REF!</v>
      </c>
      <c r="N40" s="53" t="str">
        <f>_xlfn.XLOOKUP(A40,'Client Lookup'!B:B,'Client Lookup'!C:C)</f>
        <v>Att</v>
      </c>
      <c r="O40" s="72"/>
      <c r="P40" s="54">
        <f>VLOOKUP(_xlfn.NUMBERVALUE(E40),'Results vs Forecast'!K:K,1,0)</f>
        <v>0</v>
      </c>
    </row>
    <row r="41" spans="1:16" ht="10.9">
      <c r="A41" s="56" t="s">
        <v>68</v>
      </c>
      <c r="B41" s="56" t="s">
        <v>1037</v>
      </c>
      <c r="C41" s="56" t="s">
        <v>1037</v>
      </c>
      <c r="D41" s="56" t="s">
        <v>115</v>
      </c>
      <c r="E41" s="50" t="s">
        <v>741</v>
      </c>
      <c r="F41" s="50" t="s">
        <v>1038</v>
      </c>
      <c r="G41" s="56" t="s">
        <v>980</v>
      </c>
      <c r="H41" s="57">
        <v>1</v>
      </c>
      <c r="I41" s="56" t="s">
        <v>21</v>
      </c>
      <c r="J41" s="56" t="s">
        <v>24</v>
      </c>
      <c r="K41" s="51">
        <v>23767.000000000058</v>
      </c>
      <c r="L41" s="51" t="e">
        <f>SUMIF('MJE Project Pivot'!#REF!,E41,'MJE Project Pivot'!#REF!)</f>
        <v>#REF!</v>
      </c>
      <c r="M41" s="52" t="e">
        <f t="shared" si="1"/>
        <v>#REF!</v>
      </c>
      <c r="N41" s="53" t="str">
        <f>_xlfn.XLOOKUP(A41,'Client Lookup'!B:B,'Client Lookup'!C:C)</f>
        <v>Carter's</v>
      </c>
      <c r="O41" s="72"/>
      <c r="P41" s="54">
        <f>VLOOKUP(_xlfn.NUMBERVALUE(E41),'Results vs Forecast'!K:K,1,0)</f>
        <v>29104</v>
      </c>
    </row>
    <row r="42" spans="1:16" ht="10.9">
      <c r="A42" s="56" t="s">
        <v>128</v>
      </c>
      <c r="B42" s="56" t="s">
        <v>1039</v>
      </c>
      <c r="C42" s="56" t="s">
        <v>1040</v>
      </c>
      <c r="D42" s="56" t="s">
        <v>129</v>
      </c>
      <c r="E42" s="50" t="s">
        <v>53</v>
      </c>
      <c r="F42" s="50" t="s">
        <v>1041</v>
      </c>
      <c r="G42" s="56" t="s">
        <v>1009</v>
      </c>
      <c r="H42" s="57">
        <v>0.25</v>
      </c>
      <c r="I42" s="56" t="s">
        <v>14</v>
      </c>
      <c r="J42" s="56" t="s">
        <v>18</v>
      </c>
      <c r="K42" s="51"/>
      <c r="L42" s="51" t="e">
        <f>SUMIF('MJE Project Pivot'!#REF!,E42,'MJE Project Pivot'!#REF!)</f>
        <v>#REF!</v>
      </c>
      <c r="M42" s="52" t="e">
        <f t="shared" si="1"/>
        <v>#REF!</v>
      </c>
      <c r="N42" s="53" t="str">
        <f>_xlfn.XLOOKUP(A42,'Client Lookup'!B:B,'Client Lookup'!C:C)</f>
        <v>Clayton, Dubilier &amp; Rice</v>
      </c>
      <c r="O42" s="72"/>
      <c r="P42" s="54">
        <f>VLOOKUP(_xlfn.NUMBERVALUE(E42),'Results vs Forecast'!K:K,1,0)</f>
        <v>0</v>
      </c>
    </row>
    <row r="43" spans="1:16" ht="10.9">
      <c r="A43" s="56" t="s">
        <v>128</v>
      </c>
      <c r="B43" s="56" t="s">
        <v>1039</v>
      </c>
      <c r="C43" s="56" t="s">
        <v>1040</v>
      </c>
      <c r="D43" s="56" t="s">
        <v>129</v>
      </c>
      <c r="E43" s="50" t="s">
        <v>53</v>
      </c>
      <c r="F43" s="50" t="s">
        <v>1041</v>
      </c>
      <c r="G43" s="56" t="s">
        <v>1009</v>
      </c>
      <c r="H43" s="57">
        <v>0.25</v>
      </c>
      <c r="I43" s="56" t="s">
        <v>14</v>
      </c>
      <c r="J43" s="56" t="s">
        <v>10</v>
      </c>
      <c r="K43" s="51"/>
      <c r="L43" s="51" t="e">
        <f>SUMIF('MJE Project Pivot'!#REF!,E43,'MJE Project Pivot'!#REF!)</f>
        <v>#REF!</v>
      </c>
      <c r="M43" s="52" t="e">
        <f t="shared" si="1"/>
        <v>#REF!</v>
      </c>
      <c r="N43" s="53" t="str">
        <f>_xlfn.XLOOKUP(A43,'Client Lookup'!B:B,'Client Lookup'!C:C)</f>
        <v>Clayton, Dubilier &amp; Rice</v>
      </c>
      <c r="O43" s="72"/>
      <c r="P43" s="54">
        <f>VLOOKUP(_xlfn.NUMBERVALUE(E43),'Results vs Forecast'!K:K,1,0)</f>
        <v>0</v>
      </c>
    </row>
    <row r="44" spans="1:16" ht="10.9">
      <c r="A44" s="56" t="s">
        <v>128</v>
      </c>
      <c r="B44" s="56" t="s">
        <v>1039</v>
      </c>
      <c r="C44" s="56" t="s">
        <v>1040</v>
      </c>
      <c r="D44" s="56" t="s">
        <v>131</v>
      </c>
      <c r="E44" s="50" t="s">
        <v>53</v>
      </c>
      <c r="F44" s="50" t="s">
        <v>1042</v>
      </c>
      <c r="G44" s="56" t="s">
        <v>1009</v>
      </c>
      <c r="H44" s="57">
        <v>0.25</v>
      </c>
      <c r="I44" s="56" t="s">
        <v>14</v>
      </c>
      <c r="J44" s="56" t="s">
        <v>10</v>
      </c>
      <c r="K44" s="51"/>
      <c r="L44" s="51" t="e">
        <f>SUMIF('MJE Project Pivot'!#REF!,E44,'MJE Project Pivot'!#REF!)</f>
        <v>#REF!</v>
      </c>
      <c r="M44" s="52" t="e">
        <f t="shared" si="1"/>
        <v>#REF!</v>
      </c>
      <c r="N44" s="53" t="str">
        <f>_xlfn.XLOOKUP(A44,'Client Lookup'!B:B,'Client Lookup'!C:C)</f>
        <v>Clayton, Dubilier &amp; Rice</v>
      </c>
      <c r="O44" s="72"/>
      <c r="P44" s="54">
        <f>VLOOKUP(_xlfn.NUMBERVALUE(E44),'Results vs Forecast'!K:K,1,0)</f>
        <v>0</v>
      </c>
    </row>
    <row r="45" spans="1:16" ht="10.9">
      <c r="A45" s="56" t="s">
        <v>128</v>
      </c>
      <c r="B45" s="56" t="s">
        <v>1039</v>
      </c>
      <c r="C45" s="56" t="s">
        <v>1040</v>
      </c>
      <c r="D45" s="56" t="s">
        <v>133</v>
      </c>
      <c r="E45" s="50" t="s">
        <v>53</v>
      </c>
      <c r="F45" s="50" t="s">
        <v>1043</v>
      </c>
      <c r="G45" s="56" t="s">
        <v>983</v>
      </c>
      <c r="H45" s="57">
        <v>0.5</v>
      </c>
      <c r="I45" s="56" t="s">
        <v>14</v>
      </c>
      <c r="J45" s="56" t="s">
        <v>18</v>
      </c>
      <c r="K45" s="51"/>
      <c r="L45" s="51" t="e">
        <f>SUMIF('MJE Project Pivot'!#REF!,E45,'MJE Project Pivot'!#REF!)</f>
        <v>#REF!</v>
      </c>
      <c r="M45" s="52" t="e">
        <f t="shared" si="1"/>
        <v>#REF!</v>
      </c>
      <c r="N45" s="53" t="str">
        <f>_xlfn.XLOOKUP(A45,'Client Lookup'!B:B,'Client Lookup'!C:C)</f>
        <v>Clayton, Dubilier &amp; Rice</v>
      </c>
      <c r="O45" s="72"/>
      <c r="P45" s="54">
        <f>VLOOKUP(_xlfn.NUMBERVALUE(E45),'Results vs Forecast'!K:K,1,0)</f>
        <v>0</v>
      </c>
    </row>
    <row r="46" spans="1:16" ht="10.9">
      <c r="A46" s="56" t="s">
        <v>128</v>
      </c>
      <c r="B46" s="56" t="s">
        <v>1039</v>
      </c>
      <c r="C46" s="56" t="s">
        <v>1040</v>
      </c>
      <c r="D46" s="56" t="s">
        <v>133</v>
      </c>
      <c r="E46" s="50" t="s">
        <v>53</v>
      </c>
      <c r="F46" s="50" t="s">
        <v>1043</v>
      </c>
      <c r="G46" s="56" t="s">
        <v>983</v>
      </c>
      <c r="H46" s="57">
        <v>0.5</v>
      </c>
      <c r="I46" s="56" t="s">
        <v>14</v>
      </c>
      <c r="J46" s="56" t="s">
        <v>10</v>
      </c>
      <c r="K46" s="51"/>
      <c r="L46" s="51" t="e">
        <f>SUMIF('MJE Project Pivot'!#REF!,E46,'MJE Project Pivot'!#REF!)</f>
        <v>#REF!</v>
      </c>
      <c r="M46" s="52" t="e">
        <f t="shared" si="1"/>
        <v>#REF!</v>
      </c>
      <c r="N46" s="53" t="str">
        <f>_xlfn.XLOOKUP(A46,'Client Lookup'!B:B,'Client Lookup'!C:C)</f>
        <v>Clayton, Dubilier &amp; Rice</v>
      </c>
      <c r="O46" s="72"/>
      <c r="P46" s="54">
        <f>VLOOKUP(_xlfn.NUMBERVALUE(E46),'Results vs Forecast'!K:K,1,0)</f>
        <v>0</v>
      </c>
    </row>
    <row r="47" spans="1:16" ht="10.9">
      <c r="A47" s="56" t="s">
        <v>128</v>
      </c>
      <c r="B47" s="56" t="s">
        <v>1039</v>
      </c>
      <c r="C47" s="56" t="s">
        <v>1040</v>
      </c>
      <c r="D47" s="56" t="s">
        <v>135</v>
      </c>
      <c r="E47" s="50" t="s">
        <v>1044</v>
      </c>
      <c r="F47" s="50" t="s">
        <v>1045</v>
      </c>
      <c r="G47" s="56" t="s">
        <v>1033</v>
      </c>
      <c r="H47" s="57">
        <v>0.9</v>
      </c>
      <c r="I47" s="56" t="s">
        <v>14</v>
      </c>
      <c r="J47" s="56" t="s">
        <v>18</v>
      </c>
      <c r="K47" s="51">
        <v>9000</v>
      </c>
      <c r="L47" s="51" t="e">
        <f>SUMIF('MJE Project Pivot'!#REF!,E47,'MJE Project Pivot'!#REF!)</f>
        <v>#REF!</v>
      </c>
      <c r="M47" s="52" t="e">
        <f t="shared" si="1"/>
        <v>#REF!</v>
      </c>
      <c r="N47" s="53" t="str">
        <f>_xlfn.XLOOKUP(A47,'Client Lookup'!B:B,'Client Lookup'!C:C)</f>
        <v>Clayton, Dubilier &amp; Rice</v>
      </c>
      <c r="O47" s="72"/>
      <c r="P47" s="54">
        <f>VLOOKUP(_xlfn.NUMBERVALUE(E47),'Results vs Forecast'!K:K,1,0)</f>
        <v>36301</v>
      </c>
    </row>
    <row r="48" spans="1:16" ht="10.9">
      <c r="A48" s="56" t="s">
        <v>128</v>
      </c>
      <c r="B48" s="56" t="s">
        <v>1039</v>
      </c>
      <c r="C48" s="56" t="s">
        <v>1040</v>
      </c>
      <c r="D48" s="56" t="s">
        <v>135</v>
      </c>
      <c r="E48" s="50" t="s">
        <v>1044</v>
      </c>
      <c r="F48" s="50" t="s">
        <v>1045</v>
      </c>
      <c r="G48" s="56" t="s">
        <v>1033</v>
      </c>
      <c r="H48" s="57">
        <v>0.9</v>
      </c>
      <c r="I48" s="56" t="s">
        <v>14</v>
      </c>
      <c r="J48" s="56" t="s">
        <v>10</v>
      </c>
      <c r="K48" s="51">
        <v>9000</v>
      </c>
      <c r="L48" s="51" t="e">
        <f>SUMIF('MJE Project Pivot'!#REF!,E48,'MJE Project Pivot'!#REF!)</f>
        <v>#REF!</v>
      </c>
      <c r="M48" s="52" t="e">
        <f t="shared" si="1"/>
        <v>#REF!</v>
      </c>
      <c r="N48" s="53" t="str">
        <f>_xlfn.XLOOKUP(A48,'Client Lookup'!B:B,'Client Lookup'!C:C)</f>
        <v>Clayton, Dubilier &amp; Rice</v>
      </c>
      <c r="O48" s="72"/>
      <c r="P48" s="54">
        <f>VLOOKUP(_xlfn.NUMBERVALUE(E48),'Results vs Forecast'!K:K,1,0)</f>
        <v>36301</v>
      </c>
    </row>
    <row r="49" spans="1:16" ht="10.9">
      <c r="A49" s="56" t="s">
        <v>128</v>
      </c>
      <c r="B49" s="56" t="s">
        <v>1039</v>
      </c>
      <c r="C49" s="56" t="s">
        <v>1040</v>
      </c>
      <c r="D49" s="56" t="s">
        <v>137</v>
      </c>
      <c r="E49" s="50" t="s">
        <v>53</v>
      </c>
      <c r="F49" s="50" t="s">
        <v>1046</v>
      </c>
      <c r="G49" s="56" t="s">
        <v>1009</v>
      </c>
      <c r="H49" s="57">
        <v>0.25</v>
      </c>
      <c r="I49" s="56" t="s">
        <v>14</v>
      </c>
      <c r="J49" s="56" t="s">
        <v>18</v>
      </c>
      <c r="K49" s="51"/>
      <c r="L49" s="51" t="e">
        <f>SUMIF('MJE Project Pivot'!#REF!,E49,'MJE Project Pivot'!#REF!)</f>
        <v>#REF!</v>
      </c>
      <c r="M49" s="52" t="e">
        <f t="shared" si="1"/>
        <v>#REF!</v>
      </c>
      <c r="N49" s="53" t="str">
        <f>_xlfn.XLOOKUP(A49,'Client Lookup'!B:B,'Client Lookup'!C:C)</f>
        <v>Clayton, Dubilier &amp; Rice</v>
      </c>
      <c r="O49" s="72"/>
      <c r="P49" s="54">
        <f>VLOOKUP(_xlfn.NUMBERVALUE(E49),'Results vs Forecast'!K:K,1,0)</f>
        <v>0</v>
      </c>
    </row>
    <row r="50" spans="1:16" ht="10.9">
      <c r="A50" s="56" t="s">
        <v>128</v>
      </c>
      <c r="B50" s="56" t="s">
        <v>1039</v>
      </c>
      <c r="C50" s="56" t="s">
        <v>1040</v>
      </c>
      <c r="D50" s="56" t="s">
        <v>137</v>
      </c>
      <c r="E50" s="50" t="s">
        <v>53</v>
      </c>
      <c r="F50" s="50" t="s">
        <v>1046</v>
      </c>
      <c r="G50" s="56" t="s">
        <v>1009</v>
      </c>
      <c r="H50" s="57">
        <v>0.25</v>
      </c>
      <c r="I50" s="56" t="s">
        <v>14</v>
      </c>
      <c r="J50" s="56" t="s">
        <v>10</v>
      </c>
      <c r="K50" s="51"/>
      <c r="L50" s="51" t="e">
        <f>SUMIF('MJE Project Pivot'!#REF!,E50,'MJE Project Pivot'!#REF!)</f>
        <v>#REF!</v>
      </c>
      <c r="M50" s="52" t="e">
        <f t="shared" si="1"/>
        <v>#REF!</v>
      </c>
      <c r="N50" s="53" t="str">
        <f>_xlfn.XLOOKUP(A50,'Client Lookup'!B:B,'Client Lookup'!C:C)</f>
        <v>Clayton, Dubilier &amp; Rice</v>
      </c>
      <c r="O50" s="72"/>
      <c r="P50" s="54">
        <f>VLOOKUP(_xlfn.NUMBERVALUE(E50),'Results vs Forecast'!K:K,1,0)</f>
        <v>0</v>
      </c>
    </row>
    <row r="51" spans="1:16" ht="10.9">
      <c r="A51" s="56" t="s">
        <v>128</v>
      </c>
      <c r="B51" s="56" t="s">
        <v>1039</v>
      </c>
      <c r="C51" s="56" t="s">
        <v>1040</v>
      </c>
      <c r="D51" s="56" t="s">
        <v>139</v>
      </c>
      <c r="E51" s="50" t="s">
        <v>53</v>
      </c>
      <c r="F51" s="50" t="s">
        <v>1047</v>
      </c>
      <c r="G51" s="56" t="s">
        <v>983</v>
      </c>
      <c r="H51" s="57">
        <v>0.5</v>
      </c>
      <c r="I51" s="56" t="s">
        <v>14</v>
      </c>
      <c r="J51" s="56" t="s">
        <v>18</v>
      </c>
      <c r="K51" s="51"/>
      <c r="L51" s="51" t="e">
        <f>SUMIF('MJE Project Pivot'!#REF!,E51,'MJE Project Pivot'!#REF!)</f>
        <v>#REF!</v>
      </c>
      <c r="M51" s="52" t="e">
        <f t="shared" si="1"/>
        <v>#REF!</v>
      </c>
      <c r="N51" s="53" t="str">
        <f>_xlfn.XLOOKUP(A51,'Client Lookup'!B:B,'Client Lookup'!C:C)</f>
        <v>Clayton, Dubilier &amp; Rice</v>
      </c>
      <c r="O51" s="72"/>
      <c r="P51" s="54">
        <f>VLOOKUP(_xlfn.NUMBERVALUE(E51),'Results vs Forecast'!K:K,1,0)</f>
        <v>0</v>
      </c>
    </row>
    <row r="52" spans="1:16" ht="10.9">
      <c r="A52" s="56" t="s">
        <v>128</v>
      </c>
      <c r="B52" s="56" t="s">
        <v>1039</v>
      </c>
      <c r="C52" s="56" t="s">
        <v>1040</v>
      </c>
      <c r="D52" s="56" t="s">
        <v>139</v>
      </c>
      <c r="E52" s="50" t="s">
        <v>53</v>
      </c>
      <c r="F52" s="50" t="s">
        <v>1047</v>
      </c>
      <c r="G52" s="56" t="s">
        <v>983</v>
      </c>
      <c r="H52" s="57">
        <v>0.5</v>
      </c>
      <c r="I52" s="56" t="s">
        <v>14</v>
      </c>
      <c r="J52" s="56" t="s">
        <v>10</v>
      </c>
      <c r="K52" s="51"/>
      <c r="L52" s="51" t="e">
        <f>SUMIF('MJE Project Pivot'!#REF!,E52,'MJE Project Pivot'!#REF!)</f>
        <v>#REF!</v>
      </c>
      <c r="M52" s="52" t="e">
        <f t="shared" si="1"/>
        <v>#REF!</v>
      </c>
      <c r="N52" s="53" t="str">
        <f>_xlfn.XLOOKUP(A52,'Client Lookup'!B:B,'Client Lookup'!C:C)</f>
        <v>Clayton, Dubilier &amp; Rice</v>
      </c>
      <c r="O52" s="72"/>
      <c r="P52" s="54">
        <f>VLOOKUP(_xlfn.NUMBERVALUE(E52),'Results vs Forecast'!K:K,1,0)</f>
        <v>0</v>
      </c>
    </row>
    <row r="53" spans="1:16" ht="10.9">
      <c r="A53" s="56" t="s">
        <v>128</v>
      </c>
      <c r="B53" s="56" t="s">
        <v>1039</v>
      </c>
      <c r="C53" s="56" t="s">
        <v>1040</v>
      </c>
      <c r="D53" s="56" t="s">
        <v>141</v>
      </c>
      <c r="E53" s="50" t="s">
        <v>745</v>
      </c>
      <c r="F53" s="50" t="s">
        <v>1048</v>
      </c>
      <c r="G53" s="56" t="s">
        <v>980</v>
      </c>
      <c r="H53" s="57">
        <v>1</v>
      </c>
      <c r="I53" s="56" t="s">
        <v>14</v>
      </c>
      <c r="J53" s="56" t="s">
        <v>18</v>
      </c>
      <c r="K53" s="51">
        <v>18764.42301974224</v>
      </c>
      <c r="L53" s="51" t="e">
        <f>SUMIF('MJE Project Pivot'!#REF!,E53,'MJE Project Pivot'!#REF!)</f>
        <v>#REF!</v>
      </c>
      <c r="M53" s="52" t="e">
        <f t="shared" si="1"/>
        <v>#REF!</v>
      </c>
      <c r="N53" s="53" t="str">
        <f>_xlfn.XLOOKUP(A53,'Client Lookup'!B:B,'Client Lookup'!C:C)</f>
        <v>Clayton, Dubilier &amp; Rice</v>
      </c>
      <c r="O53" s="72"/>
      <c r="P53" s="54">
        <f>VLOOKUP(_xlfn.NUMBERVALUE(E53),'Results vs Forecast'!K:K,1,0)</f>
        <v>30356</v>
      </c>
    </row>
    <row r="54" spans="1:16" ht="10.9">
      <c r="A54" s="56" t="s">
        <v>128</v>
      </c>
      <c r="B54" s="56" t="s">
        <v>1039</v>
      </c>
      <c r="C54" s="56" t="s">
        <v>1040</v>
      </c>
      <c r="D54" s="56" t="s">
        <v>141</v>
      </c>
      <c r="E54" s="50" t="s">
        <v>745</v>
      </c>
      <c r="F54" s="50" t="s">
        <v>1048</v>
      </c>
      <c r="G54" s="56" t="s">
        <v>980</v>
      </c>
      <c r="H54" s="57">
        <v>1</v>
      </c>
      <c r="I54" s="56" t="s">
        <v>14</v>
      </c>
      <c r="J54" s="56" t="s">
        <v>10</v>
      </c>
      <c r="K54" s="51">
        <v>22260.576980257767</v>
      </c>
      <c r="L54" s="51" t="e">
        <f>SUMIF('MJE Project Pivot'!#REF!,E54,'MJE Project Pivot'!#REF!)</f>
        <v>#REF!</v>
      </c>
      <c r="M54" s="52" t="e">
        <f t="shared" si="1"/>
        <v>#REF!</v>
      </c>
      <c r="N54" s="53" t="str">
        <f>_xlfn.XLOOKUP(A54,'Client Lookup'!B:B,'Client Lookup'!C:C)</f>
        <v>Clayton, Dubilier &amp; Rice</v>
      </c>
      <c r="O54" s="72"/>
      <c r="P54" s="54">
        <f>VLOOKUP(_xlfn.NUMBERVALUE(E54),'Results vs Forecast'!K:K,1,0)</f>
        <v>30356</v>
      </c>
    </row>
    <row r="55" spans="1:16" ht="10.9">
      <c r="A55" s="56" t="s">
        <v>329</v>
      </c>
      <c r="B55" s="56" t="s">
        <v>1039</v>
      </c>
      <c r="C55" s="56" t="s">
        <v>1049</v>
      </c>
      <c r="D55" s="56" t="s">
        <v>330</v>
      </c>
      <c r="E55" s="50" t="s">
        <v>752</v>
      </c>
      <c r="F55" s="50" t="s">
        <v>1050</v>
      </c>
      <c r="G55" s="56" t="s">
        <v>980</v>
      </c>
      <c r="H55" s="57">
        <v>1</v>
      </c>
      <c r="I55" s="56" t="s">
        <v>14</v>
      </c>
      <c r="J55" s="56" t="s">
        <v>18</v>
      </c>
      <c r="K55" s="51">
        <v>50333.333333333336</v>
      </c>
      <c r="L55" s="51" t="e">
        <f>SUMIF('MJE Project Pivot'!#REF!,E55,'MJE Project Pivot'!#REF!)</f>
        <v>#REF!</v>
      </c>
      <c r="M55" s="52" t="e">
        <f t="shared" si="1"/>
        <v>#REF!</v>
      </c>
      <c r="N55" s="53" t="str">
        <f>_xlfn.XLOOKUP(A55,'Client Lookup'!B:B,'Client Lookup'!C:C)</f>
        <v>Clayton, Dubilier &amp; Rice</v>
      </c>
      <c r="O55" s="72"/>
      <c r="P55" s="54">
        <f>VLOOKUP(_xlfn.NUMBERVALUE(E55),'Results vs Forecast'!K:K,1,0)</f>
        <v>34650</v>
      </c>
    </row>
    <row r="56" spans="1:16" ht="10.9">
      <c r="A56" s="56" t="s">
        <v>329</v>
      </c>
      <c r="B56" s="56" t="s">
        <v>1039</v>
      </c>
      <c r="C56" s="56" t="s">
        <v>1049</v>
      </c>
      <c r="D56" s="56" t="s">
        <v>331</v>
      </c>
      <c r="E56" s="50" t="s">
        <v>748</v>
      </c>
      <c r="F56" s="50" t="s">
        <v>1051</v>
      </c>
      <c r="G56" s="56" t="s">
        <v>980</v>
      </c>
      <c r="H56" s="57">
        <v>1</v>
      </c>
      <c r="I56" s="56" t="s">
        <v>14</v>
      </c>
      <c r="J56" s="56" t="s">
        <v>13</v>
      </c>
      <c r="K56" s="51">
        <v>1899.2671497129504</v>
      </c>
      <c r="L56" s="51" t="e">
        <f>SUMIF('MJE Project Pivot'!#REF!,E56,'MJE Project Pivot'!#REF!)</f>
        <v>#REF!</v>
      </c>
      <c r="M56" s="52" t="e">
        <f t="shared" si="1"/>
        <v>#REF!</v>
      </c>
      <c r="N56" s="53" t="str">
        <f>_xlfn.XLOOKUP(A56,'Client Lookup'!B:B,'Client Lookup'!C:C)</f>
        <v>Clayton, Dubilier &amp; Rice</v>
      </c>
      <c r="O56" s="72"/>
      <c r="P56" s="54">
        <f>VLOOKUP(_xlfn.NUMBERVALUE(E56),'Results vs Forecast'!K:K,1,0)</f>
        <v>31319</v>
      </c>
    </row>
    <row r="57" spans="1:16" ht="10.9">
      <c r="A57" s="56" t="s">
        <v>329</v>
      </c>
      <c r="B57" s="56" t="s">
        <v>1039</v>
      </c>
      <c r="C57" s="56" t="s">
        <v>1049</v>
      </c>
      <c r="D57" s="56" t="s">
        <v>331</v>
      </c>
      <c r="E57" s="50" t="s">
        <v>748</v>
      </c>
      <c r="F57" s="50" t="s">
        <v>1051</v>
      </c>
      <c r="G57" s="56" t="s">
        <v>980</v>
      </c>
      <c r="H57" s="57">
        <v>1</v>
      </c>
      <c r="I57" s="56" t="s">
        <v>14</v>
      </c>
      <c r="J57" s="56" t="s">
        <v>10</v>
      </c>
      <c r="K57" s="51">
        <v>29517.399516953719</v>
      </c>
      <c r="L57" s="51" t="e">
        <f>SUMIF('MJE Project Pivot'!#REF!,E57,'MJE Project Pivot'!#REF!)</f>
        <v>#REF!</v>
      </c>
      <c r="M57" s="52" t="e">
        <f t="shared" si="1"/>
        <v>#REF!</v>
      </c>
      <c r="N57" s="53" t="str">
        <f>_xlfn.XLOOKUP(A57,'Client Lookup'!B:B,'Client Lookup'!C:C)</f>
        <v>Clayton, Dubilier &amp; Rice</v>
      </c>
      <c r="O57" s="72"/>
      <c r="P57" s="54">
        <f>VLOOKUP(_xlfn.NUMBERVALUE(E57),'Results vs Forecast'!K:K,1,0)</f>
        <v>31319</v>
      </c>
    </row>
    <row r="58" spans="1:16" ht="10.9">
      <c r="A58" s="56" t="s">
        <v>329</v>
      </c>
      <c r="B58" s="56" t="s">
        <v>1039</v>
      </c>
      <c r="C58" s="56" t="s">
        <v>1049</v>
      </c>
      <c r="D58" s="56" t="s">
        <v>332</v>
      </c>
      <c r="E58" s="50" t="s">
        <v>1052</v>
      </c>
      <c r="F58" s="50" t="s">
        <v>1053</v>
      </c>
      <c r="G58" s="56" t="s">
        <v>987</v>
      </c>
      <c r="H58" s="57">
        <v>0.5</v>
      </c>
      <c r="I58" s="56" t="s">
        <v>14</v>
      </c>
      <c r="J58" s="56" t="s">
        <v>18</v>
      </c>
      <c r="K58" s="51"/>
      <c r="L58" s="51" t="e">
        <f>SUMIF('MJE Project Pivot'!#REF!,E58,'MJE Project Pivot'!#REF!)</f>
        <v>#REF!</v>
      </c>
      <c r="M58" s="52" t="e">
        <f t="shared" si="1"/>
        <v>#REF!</v>
      </c>
      <c r="N58" s="53" t="str">
        <f>_xlfn.XLOOKUP(A58,'Client Lookup'!B:B,'Client Lookup'!C:C)</f>
        <v>Clayton, Dubilier &amp; Rice</v>
      </c>
      <c r="O58" s="72"/>
      <c r="P58" s="54">
        <f>VLOOKUP(_xlfn.NUMBERVALUE(E58),'Results vs Forecast'!K:K,1,0)</f>
        <v>34328</v>
      </c>
    </row>
    <row r="59" spans="1:16" ht="10.9">
      <c r="A59" s="56" t="s">
        <v>329</v>
      </c>
      <c r="B59" s="56" t="s">
        <v>1039</v>
      </c>
      <c r="C59" s="56" t="s">
        <v>1049</v>
      </c>
      <c r="D59" s="56" t="s">
        <v>332</v>
      </c>
      <c r="E59" s="50" t="s">
        <v>1052</v>
      </c>
      <c r="F59" s="50" t="s">
        <v>1053</v>
      </c>
      <c r="G59" s="56" t="s">
        <v>987</v>
      </c>
      <c r="H59" s="57">
        <v>0.5</v>
      </c>
      <c r="I59" s="56" t="s">
        <v>14</v>
      </c>
      <c r="J59" s="56" t="s">
        <v>10</v>
      </c>
      <c r="K59" s="51"/>
      <c r="L59" s="51" t="e">
        <f>SUMIF('MJE Project Pivot'!#REF!,E59,'MJE Project Pivot'!#REF!)</f>
        <v>#REF!</v>
      </c>
      <c r="M59" s="52" t="e">
        <f t="shared" si="1"/>
        <v>#REF!</v>
      </c>
      <c r="N59" s="53" t="str">
        <f>_xlfn.XLOOKUP(A59,'Client Lookup'!B:B,'Client Lookup'!C:C)</f>
        <v>Clayton, Dubilier &amp; Rice</v>
      </c>
      <c r="O59" s="72"/>
      <c r="P59" s="54">
        <f>VLOOKUP(_xlfn.NUMBERVALUE(E59),'Results vs Forecast'!K:K,1,0)</f>
        <v>34328</v>
      </c>
    </row>
    <row r="60" spans="1:16" ht="10.9">
      <c r="A60" s="56" t="s">
        <v>329</v>
      </c>
      <c r="B60" s="56" t="s">
        <v>1039</v>
      </c>
      <c r="C60" s="56" t="s">
        <v>1049</v>
      </c>
      <c r="D60" s="56" t="s">
        <v>332</v>
      </c>
      <c r="E60" s="50" t="s">
        <v>1052</v>
      </c>
      <c r="F60" s="50" t="s">
        <v>1053</v>
      </c>
      <c r="G60" s="56" t="s">
        <v>987</v>
      </c>
      <c r="H60" s="57">
        <v>0.5</v>
      </c>
      <c r="I60" s="56" t="s">
        <v>14</v>
      </c>
      <c r="J60" s="56" t="s">
        <v>28</v>
      </c>
      <c r="K60" s="51"/>
      <c r="L60" s="51" t="e">
        <f>SUMIF('MJE Project Pivot'!#REF!,E60,'MJE Project Pivot'!#REF!)</f>
        <v>#REF!</v>
      </c>
      <c r="M60" s="52" t="e">
        <f t="shared" si="1"/>
        <v>#REF!</v>
      </c>
      <c r="N60" s="53" t="str">
        <f>_xlfn.XLOOKUP(A60,'Client Lookup'!B:B,'Client Lookup'!C:C)</f>
        <v>Clayton, Dubilier &amp; Rice</v>
      </c>
      <c r="O60" s="72"/>
      <c r="P60" s="54">
        <f>VLOOKUP(_xlfn.NUMBERVALUE(E60),'Results vs Forecast'!K:K,1,0)</f>
        <v>34328</v>
      </c>
    </row>
    <row r="61" spans="1:16" ht="10.9">
      <c r="A61" s="56" t="s">
        <v>329</v>
      </c>
      <c r="B61" s="56" t="s">
        <v>1039</v>
      </c>
      <c r="C61" s="56" t="s">
        <v>1049</v>
      </c>
      <c r="D61" s="56" t="s">
        <v>333</v>
      </c>
      <c r="E61" s="50" t="s">
        <v>53</v>
      </c>
      <c r="F61" s="50" t="s">
        <v>1054</v>
      </c>
      <c r="G61" s="56" t="s">
        <v>983</v>
      </c>
      <c r="H61" s="57">
        <v>0.5</v>
      </c>
      <c r="I61" s="56" t="s">
        <v>14</v>
      </c>
      <c r="J61" s="56" t="s">
        <v>13</v>
      </c>
      <c r="K61" s="51"/>
      <c r="L61" s="51" t="e">
        <f>SUMIF('MJE Project Pivot'!#REF!,E61,'MJE Project Pivot'!#REF!)</f>
        <v>#REF!</v>
      </c>
      <c r="M61" s="52" t="e">
        <f t="shared" si="1"/>
        <v>#REF!</v>
      </c>
      <c r="N61" s="53" t="str">
        <f>_xlfn.XLOOKUP(A61,'Client Lookup'!B:B,'Client Lookup'!C:C)</f>
        <v>Clayton, Dubilier &amp; Rice</v>
      </c>
      <c r="O61" s="72"/>
      <c r="P61" s="54">
        <f>VLOOKUP(_xlfn.NUMBERVALUE(E61),'Results vs Forecast'!K:K,1,0)</f>
        <v>0</v>
      </c>
    </row>
    <row r="62" spans="1:16" ht="10.9">
      <c r="A62" s="56" t="s">
        <v>329</v>
      </c>
      <c r="B62" s="56" t="s">
        <v>1039</v>
      </c>
      <c r="C62" s="56" t="s">
        <v>1049</v>
      </c>
      <c r="D62" s="56" t="s">
        <v>333</v>
      </c>
      <c r="E62" s="50" t="s">
        <v>53</v>
      </c>
      <c r="F62" s="50" t="s">
        <v>1054</v>
      </c>
      <c r="G62" s="56" t="s">
        <v>983</v>
      </c>
      <c r="H62" s="57">
        <v>0.5</v>
      </c>
      <c r="I62" s="56" t="s">
        <v>14</v>
      </c>
      <c r="J62" s="56" t="s">
        <v>18</v>
      </c>
      <c r="K62" s="51"/>
      <c r="L62" s="51" t="e">
        <f>SUMIF('MJE Project Pivot'!#REF!,E62,'MJE Project Pivot'!#REF!)</f>
        <v>#REF!</v>
      </c>
      <c r="M62" s="52" t="e">
        <f t="shared" si="1"/>
        <v>#REF!</v>
      </c>
      <c r="N62" s="53" t="str">
        <f>_xlfn.XLOOKUP(A62,'Client Lookup'!B:B,'Client Lookup'!C:C)</f>
        <v>Clayton, Dubilier &amp; Rice</v>
      </c>
      <c r="O62" s="72"/>
      <c r="P62" s="54">
        <f>VLOOKUP(_xlfn.NUMBERVALUE(E62),'Results vs Forecast'!K:K,1,0)</f>
        <v>0</v>
      </c>
    </row>
    <row r="63" spans="1:16" ht="10.9">
      <c r="A63" s="56" t="s">
        <v>329</v>
      </c>
      <c r="B63" s="56" t="s">
        <v>1039</v>
      </c>
      <c r="C63" s="56" t="s">
        <v>1049</v>
      </c>
      <c r="D63" s="56" t="s">
        <v>333</v>
      </c>
      <c r="E63" s="50" t="s">
        <v>53</v>
      </c>
      <c r="F63" s="50" t="s">
        <v>1054</v>
      </c>
      <c r="G63" s="56" t="s">
        <v>983</v>
      </c>
      <c r="H63" s="57">
        <v>0.5</v>
      </c>
      <c r="I63" s="56" t="s">
        <v>14</v>
      </c>
      <c r="J63" s="56" t="s">
        <v>10</v>
      </c>
      <c r="K63" s="51"/>
      <c r="L63" s="51" t="e">
        <f>SUMIF('MJE Project Pivot'!#REF!,E63,'MJE Project Pivot'!#REF!)</f>
        <v>#REF!</v>
      </c>
      <c r="M63" s="52" t="e">
        <f t="shared" si="1"/>
        <v>#REF!</v>
      </c>
      <c r="N63" s="53" t="str">
        <f>_xlfn.XLOOKUP(A63,'Client Lookup'!B:B,'Client Lookup'!C:C)</f>
        <v>Clayton, Dubilier &amp; Rice</v>
      </c>
      <c r="O63" s="72"/>
      <c r="P63" s="54">
        <f>VLOOKUP(_xlfn.NUMBERVALUE(E63),'Results vs Forecast'!K:K,1,0)</f>
        <v>0</v>
      </c>
    </row>
    <row r="64" spans="1:16" ht="10.9">
      <c r="A64" s="56" t="s">
        <v>370</v>
      </c>
      <c r="B64" s="56" t="s">
        <v>1039</v>
      </c>
      <c r="C64" s="56" t="s">
        <v>1055</v>
      </c>
      <c r="D64" s="56" t="s">
        <v>371</v>
      </c>
      <c r="E64" s="50" t="s">
        <v>53</v>
      </c>
      <c r="F64" s="50" t="s">
        <v>1056</v>
      </c>
      <c r="G64" s="56" t="s">
        <v>983</v>
      </c>
      <c r="H64" s="57">
        <v>0.5</v>
      </c>
      <c r="I64" s="56" t="s">
        <v>14</v>
      </c>
      <c r="J64" s="56" t="s">
        <v>24</v>
      </c>
      <c r="K64" s="51"/>
      <c r="L64" s="51" t="e">
        <f>SUMIF('MJE Project Pivot'!#REF!,E64,'MJE Project Pivot'!#REF!)</f>
        <v>#REF!</v>
      </c>
      <c r="M64" s="52" t="e">
        <f t="shared" si="1"/>
        <v>#REF!</v>
      </c>
      <c r="N64" s="53" t="str">
        <f>_xlfn.XLOOKUP(A64,'Client Lookup'!B:B,'Client Lookup'!C:C)</f>
        <v>Clayton, Dubilier &amp; Rice</v>
      </c>
      <c r="O64" s="72"/>
      <c r="P64" s="54">
        <f>VLOOKUP(_xlfn.NUMBERVALUE(E64),'Results vs Forecast'!K:K,1,0)</f>
        <v>0</v>
      </c>
    </row>
    <row r="65" spans="1:16" ht="10.9">
      <c r="A65" s="56" t="s">
        <v>370</v>
      </c>
      <c r="B65" s="56" t="s">
        <v>1039</v>
      </c>
      <c r="C65" s="56" t="s">
        <v>1055</v>
      </c>
      <c r="D65" s="56" t="s">
        <v>371</v>
      </c>
      <c r="E65" s="50" t="s">
        <v>53</v>
      </c>
      <c r="F65" s="50" t="s">
        <v>1056</v>
      </c>
      <c r="G65" s="56" t="s">
        <v>983</v>
      </c>
      <c r="H65" s="57">
        <v>0.5</v>
      </c>
      <c r="I65" s="56" t="s">
        <v>14</v>
      </c>
      <c r="J65" s="56" t="s">
        <v>10</v>
      </c>
      <c r="K65" s="51"/>
      <c r="L65" s="51" t="e">
        <f>SUMIF('MJE Project Pivot'!#REF!,E65,'MJE Project Pivot'!#REF!)</f>
        <v>#REF!</v>
      </c>
      <c r="M65" s="52" t="e">
        <f t="shared" si="1"/>
        <v>#REF!</v>
      </c>
      <c r="N65" s="53" t="str">
        <f>_xlfn.XLOOKUP(A65,'Client Lookup'!B:B,'Client Lookup'!C:C)</f>
        <v>Clayton, Dubilier &amp; Rice</v>
      </c>
      <c r="O65" s="72"/>
      <c r="P65" s="54">
        <f>VLOOKUP(_xlfn.NUMBERVALUE(E65),'Results vs Forecast'!K:K,1,0)</f>
        <v>0</v>
      </c>
    </row>
    <row r="66" spans="1:16" ht="10.9">
      <c r="A66" s="56" t="s">
        <v>370</v>
      </c>
      <c r="B66" s="56" t="s">
        <v>1039</v>
      </c>
      <c r="C66" s="56" t="s">
        <v>1055</v>
      </c>
      <c r="D66" s="56" t="s">
        <v>371</v>
      </c>
      <c r="E66" s="50" t="s">
        <v>53</v>
      </c>
      <c r="F66" s="50" t="s">
        <v>1056</v>
      </c>
      <c r="G66" s="56" t="s">
        <v>983</v>
      </c>
      <c r="H66" s="57">
        <v>0.5</v>
      </c>
      <c r="I66" s="56" t="s">
        <v>14</v>
      </c>
      <c r="J66" s="56" t="s">
        <v>28</v>
      </c>
      <c r="K66" s="51"/>
      <c r="L66" s="51" t="e">
        <f>SUMIF('MJE Project Pivot'!#REF!,E66,'MJE Project Pivot'!#REF!)</f>
        <v>#REF!</v>
      </c>
      <c r="M66" s="52" t="e">
        <f t="shared" si="1"/>
        <v>#REF!</v>
      </c>
      <c r="N66" s="53" t="str">
        <f>_xlfn.XLOOKUP(A66,'Client Lookup'!B:B,'Client Lookup'!C:C)</f>
        <v>Clayton, Dubilier &amp; Rice</v>
      </c>
      <c r="O66" s="72"/>
      <c r="P66" s="54">
        <f>VLOOKUP(_xlfn.NUMBERVALUE(E66),'Results vs Forecast'!K:K,1,0)</f>
        <v>0</v>
      </c>
    </row>
    <row r="67" spans="1:16" ht="10.9">
      <c r="A67" s="56" t="s">
        <v>370</v>
      </c>
      <c r="B67" s="56" t="s">
        <v>1039</v>
      </c>
      <c r="C67" s="56" t="s">
        <v>1055</v>
      </c>
      <c r="D67" s="56" t="s">
        <v>372</v>
      </c>
      <c r="E67" s="50" t="s">
        <v>53</v>
      </c>
      <c r="F67" s="50" t="s">
        <v>1057</v>
      </c>
      <c r="G67" s="56" t="s">
        <v>1033</v>
      </c>
      <c r="H67" s="57">
        <v>0.9</v>
      </c>
      <c r="I67" s="56" t="s">
        <v>14</v>
      </c>
      <c r="J67" s="56" t="s">
        <v>18</v>
      </c>
      <c r="K67" s="51"/>
      <c r="L67" s="51" t="e">
        <f>SUMIF('MJE Project Pivot'!#REF!,E67,'MJE Project Pivot'!#REF!)</f>
        <v>#REF!</v>
      </c>
      <c r="M67" s="52" t="e">
        <f t="shared" si="1"/>
        <v>#REF!</v>
      </c>
      <c r="N67" s="53" t="str">
        <f>_xlfn.XLOOKUP(A67,'Client Lookup'!B:B,'Client Lookup'!C:C)</f>
        <v>Clayton, Dubilier &amp; Rice</v>
      </c>
      <c r="O67" s="72"/>
      <c r="P67" s="54">
        <f>VLOOKUP(_xlfn.NUMBERVALUE(E67),'Results vs Forecast'!K:K,1,0)</f>
        <v>0</v>
      </c>
    </row>
    <row r="68" spans="1:16" ht="10.9">
      <c r="A68" s="56" t="s">
        <v>370</v>
      </c>
      <c r="B68" s="56" t="s">
        <v>1039</v>
      </c>
      <c r="C68" s="56" t="s">
        <v>1055</v>
      </c>
      <c r="D68" s="56" t="s">
        <v>372</v>
      </c>
      <c r="E68" s="50" t="s">
        <v>53</v>
      </c>
      <c r="F68" s="50" t="s">
        <v>1057</v>
      </c>
      <c r="G68" s="56" t="s">
        <v>1033</v>
      </c>
      <c r="H68" s="57">
        <v>0.9</v>
      </c>
      <c r="I68" s="56" t="s">
        <v>14</v>
      </c>
      <c r="J68" s="56" t="s">
        <v>28</v>
      </c>
      <c r="K68" s="51"/>
      <c r="L68" s="51" t="e">
        <f>SUMIF('MJE Project Pivot'!#REF!,E68,'MJE Project Pivot'!#REF!)</f>
        <v>#REF!</v>
      </c>
      <c r="M68" s="52" t="e">
        <f t="shared" ref="M68:M99" si="2">L68-K68</f>
        <v>#REF!</v>
      </c>
      <c r="N68" s="53" t="str">
        <f>_xlfn.XLOOKUP(A68,'Client Lookup'!B:B,'Client Lookup'!C:C)</f>
        <v>Clayton, Dubilier &amp; Rice</v>
      </c>
      <c r="O68" s="72"/>
      <c r="P68" s="54">
        <f>VLOOKUP(_xlfn.NUMBERVALUE(E68),'Results vs Forecast'!K:K,1,0)</f>
        <v>0</v>
      </c>
    </row>
    <row r="69" spans="1:16" ht="10.9">
      <c r="A69" s="56" t="s">
        <v>439</v>
      </c>
      <c r="B69" s="56" t="s">
        <v>1039</v>
      </c>
      <c r="C69" s="56" t="s">
        <v>1058</v>
      </c>
      <c r="D69" s="56" t="s">
        <v>440</v>
      </c>
      <c r="E69" s="50" t="s">
        <v>53</v>
      </c>
      <c r="F69" s="50" t="s">
        <v>1059</v>
      </c>
      <c r="G69" s="56" t="s">
        <v>983</v>
      </c>
      <c r="H69" s="57">
        <v>0.5</v>
      </c>
      <c r="I69" s="56" t="s">
        <v>14</v>
      </c>
      <c r="J69" s="56" t="s">
        <v>18</v>
      </c>
      <c r="K69" s="51"/>
      <c r="L69" s="51" t="e">
        <f>SUMIF('MJE Project Pivot'!#REF!,E69,'MJE Project Pivot'!#REF!)</f>
        <v>#REF!</v>
      </c>
      <c r="M69" s="52" t="e">
        <f t="shared" si="2"/>
        <v>#REF!</v>
      </c>
      <c r="N69" s="53" t="str">
        <f>_xlfn.XLOOKUP(A69,'Client Lookup'!B:B,'Client Lookup'!C:C)</f>
        <v>Clayton, Dubilier &amp; Rice</v>
      </c>
      <c r="O69" s="72"/>
      <c r="P69" s="54">
        <f>VLOOKUP(_xlfn.NUMBERVALUE(E69),'Results vs Forecast'!K:K,1,0)</f>
        <v>0</v>
      </c>
    </row>
    <row r="70" spans="1:16" ht="10.9">
      <c r="A70" s="56" t="s">
        <v>439</v>
      </c>
      <c r="B70" s="56" t="s">
        <v>1039</v>
      </c>
      <c r="C70" s="56" t="s">
        <v>1058</v>
      </c>
      <c r="D70" s="56" t="s">
        <v>440</v>
      </c>
      <c r="E70" s="50" t="s">
        <v>53</v>
      </c>
      <c r="F70" s="50" t="s">
        <v>1059</v>
      </c>
      <c r="G70" s="56" t="s">
        <v>983</v>
      </c>
      <c r="H70" s="57">
        <v>0.5</v>
      </c>
      <c r="I70" s="56" t="s">
        <v>14</v>
      </c>
      <c r="J70" s="56" t="s">
        <v>10</v>
      </c>
      <c r="K70" s="51"/>
      <c r="L70" s="51" t="e">
        <f>SUMIF('MJE Project Pivot'!#REF!,E70,'MJE Project Pivot'!#REF!)</f>
        <v>#REF!</v>
      </c>
      <c r="M70" s="52" t="e">
        <f t="shared" si="2"/>
        <v>#REF!</v>
      </c>
      <c r="N70" s="53" t="str">
        <f>_xlfn.XLOOKUP(A70,'Client Lookup'!B:B,'Client Lookup'!C:C)</f>
        <v>Clayton, Dubilier &amp; Rice</v>
      </c>
      <c r="O70" s="72"/>
      <c r="P70" s="54">
        <f>VLOOKUP(_xlfn.NUMBERVALUE(E70),'Results vs Forecast'!K:K,1,0)</f>
        <v>0</v>
      </c>
    </row>
    <row r="71" spans="1:16" ht="10.9">
      <c r="A71" s="56" t="s">
        <v>439</v>
      </c>
      <c r="B71" s="56" t="s">
        <v>1039</v>
      </c>
      <c r="C71" s="56" t="s">
        <v>1058</v>
      </c>
      <c r="D71" s="56" t="s">
        <v>440</v>
      </c>
      <c r="E71" s="50" t="s">
        <v>53</v>
      </c>
      <c r="F71" s="50" t="s">
        <v>1059</v>
      </c>
      <c r="G71" s="56" t="s">
        <v>983</v>
      </c>
      <c r="H71" s="57">
        <v>0.5</v>
      </c>
      <c r="I71" s="56" t="s">
        <v>14</v>
      </c>
      <c r="J71" s="56" t="s">
        <v>28</v>
      </c>
      <c r="K71" s="51"/>
      <c r="L71" s="51" t="e">
        <f>SUMIF('MJE Project Pivot'!#REF!,E71,'MJE Project Pivot'!#REF!)</f>
        <v>#REF!</v>
      </c>
      <c r="M71" s="52" t="e">
        <f t="shared" si="2"/>
        <v>#REF!</v>
      </c>
      <c r="N71" s="53" t="str">
        <f>_xlfn.XLOOKUP(A71,'Client Lookup'!B:B,'Client Lookup'!C:C)</f>
        <v>Clayton, Dubilier &amp; Rice</v>
      </c>
      <c r="O71" s="72"/>
      <c r="P71" s="54">
        <f>VLOOKUP(_xlfn.NUMBERVALUE(E71),'Results vs Forecast'!K:K,1,0)</f>
        <v>0</v>
      </c>
    </row>
    <row r="72" spans="1:16" ht="10.9">
      <c r="A72" s="56" t="s">
        <v>439</v>
      </c>
      <c r="B72" s="56" t="s">
        <v>1039</v>
      </c>
      <c r="C72" s="56" t="s">
        <v>1058</v>
      </c>
      <c r="D72" s="56" t="s">
        <v>441</v>
      </c>
      <c r="E72" s="50" t="s">
        <v>1060</v>
      </c>
      <c r="F72" s="50" t="s">
        <v>1061</v>
      </c>
      <c r="G72" s="56" t="s">
        <v>987</v>
      </c>
      <c r="H72" s="57">
        <v>0.9</v>
      </c>
      <c r="I72" s="56" t="s">
        <v>14</v>
      </c>
      <c r="J72" s="56" t="s">
        <v>18</v>
      </c>
      <c r="K72" s="51"/>
      <c r="L72" s="51" t="e">
        <f>SUMIF('MJE Project Pivot'!#REF!,E72,'MJE Project Pivot'!#REF!)</f>
        <v>#REF!</v>
      </c>
      <c r="M72" s="52" t="e">
        <f t="shared" si="2"/>
        <v>#REF!</v>
      </c>
      <c r="N72" s="53" t="str">
        <f>_xlfn.XLOOKUP(A72,'Client Lookup'!B:B,'Client Lookup'!C:C)</f>
        <v>Clayton, Dubilier &amp; Rice</v>
      </c>
      <c r="O72" s="72"/>
      <c r="P72" s="54">
        <f>VLOOKUP(_xlfn.NUMBERVALUE(E72),'Results vs Forecast'!K:K,1,0)</f>
        <v>37245</v>
      </c>
    </row>
    <row r="73" spans="1:16" ht="10.9">
      <c r="A73" s="56" t="s">
        <v>439</v>
      </c>
      <c r="B73" s="56" t="s">
        <v>1039</v>
      </c>
      <c r="C73" s="56" t="s">
        <v>1058</v>
      </c>
      <c r="D73" s="56" t="s">
        <v>441</v>
      </c>
      <c r="E73" s="50" t="s">
        <v>1060</v>
      </c>
      <c r="F73" s="50" t="s">
        <v>1061</v>
      </c>
      <c r="G73" s="56" t="s">
        <v>987</v>
      </c>
      <c r="H73" s="57">
        <v>0.9</v>
      </c>
      <c r="I73" s="56" t="s">
        <v>14</v>
      </c>
      <c r="J73" s="56" t="s">
        <v>10</v>
      </c>
      <c r="K73" s="51"/>
      <c r="L73" s="51" t="e">
        <f>SUMIF('MJE Project Pivot'!#REF!,E73,'MJE Project Pivot'!#REF!)</f>
        <v>#REF!</v>
      </c>
      <c r="M73" s="52" t="e">
        <f t="shared" si="2"/>
        <v>#REF!</v>
      </c>
      <c r="N73" s="53" t="str">
        <f>_xlfn.XLOOKUP(A73,'Client Lookup'!B:B,'Client Lookup'!C:C)</f>
        <v>Clayton, Dubilier &amp; Rice</v>
      </c>
      <c r="O73" s="72"/>
      <c r="P73" s="54">
        <f>VLOOKUP(_xlfn.NUMBERVALUE(E73),'Results vs Forecast'!K:K,1,0)</f>
        <v>37245</v>
      </c>
    </row>
    <row r="74" spans="1:16" ht="10.9">
      <c r="A74" s="56" t="s">
        <v>69</v>
      </c>
      <c r="B74" s="56" t="s">
        <v>1062</v>
      </c>
      <c r="C74" s="56" t="s">
        <v>1062</v>
      </c>
      <c r="D74" s="56" t="s">
        <v>117</v>
      </c>
      <c r="E74" s="50" t="s">
        <v>742</v>
      </c>
      <c r="F74" s="50" t="s">
        <v>1063</v>
      </c>
      <c r="G74" s="56" t="s">
        <v>980</v>
      </c>
      <c r="H74" s="57">
        <v>1</v>
      </c>
      <c r="I74" s="56" t="s">
        <v>19</v>
      </c>
      <c r="J74" s="56" t="s">
        <v>13</v>
      </c>
      <c r="K74" s="51">
        <v>27444.763792907917</v>
      </c>
      <c r="L74" s="51" t="e">
        <f>SUMIF('MJE Project Pivot'!#REF!,E74,'MJE Project Pivot'!#REF!)</f>
        <v>#REF!</v>
      </c>
      <c r="M74" s="52" t="e">
        <f t="shared" si="2"/>
        <v>#REF!</v>
      </c>
      <c r="N74" s="53" t="str">
        <f>_xlfn.XLOOKUP(A74,'Client Lookup'!B:B,'Client Lookup'!C:C)</f>
        <v>Chewy</v>
      </c>
      <c r="O74" s="72"/>
      <c r="P74" s="54">
        <f>VLOOKUP(_xlfn.NUMBERVALUE(E74),'Results vs Forecast'!K:K,1,0)</f>
        <v>19490</v>
      </c>
    </row>
    <row r="75" spans="1:16" ht="10.9">
      <c r="A75" s="56" t="s">
        <v>69</v>
      </c>
      <c r="B75" s="56" t="s">
        <v>1062</v>
      </c>
      <c r="C75" s="56" t="s">
        <v>1062</v>
      </c>
      <c r="D75" s="56" t="s">
        <v>117</v>
      </c>
      <c r="E75" s="50" t="s">
        <v>742</v>
      </c>
      <c r="F75" s="50" t="s">
        <v>1063</v>
      </c>
      <c r="G75" s="56" t="s">
        <v>980</v>
      </c>
      <c r="H75" s="57">
        <v>1</v>
      </c>
      <c r="I75" s="56" t="s">
        <v>19</v>
      </c>
      <c r="J75" s="56" t="s">
        <v>26</v>
      </c>
      <c r="K75" s="51">
        <v>591.23620709208092</v>
      </c>
      <c r="L75" s="51" t="e">
        <f>SUMIF('MJE Project Pivot'!#REF!,E75,'MJE Project Pivot'!#REF!)</f>
        <v>#REF!</v>
      </c>
      <c r="M75" s="52" t="e">
        <f t="shared" si="2"/>
        <v>#REF!</v>
      </c>
      <c r="N75" s="53" t="str">
        <f>_xlfn.XLOOKUP(A75,'Client Lookup'!B:B,'Client Lookup'!C:C)</f>
        <v>Chewy</v>
      </c>
      <c r="O75" s="72"/>
      <c r="P75" s="54">
        <f>VLOOKUP(_xlfn.NUMBERVALUE(E75),'Results vs Forecast'!K:K,1,0)</f>
        <v>19490</v>
      </c>
    </row>
    <row r="76" spans="1:16" ht="10.9">
      <c r="A76" s="56" t="s">
        <v>119</v>
      </c>
      <c r="B76" s="56" t="s">
        <v>1064</v>
      </c>
      <c r="C76" s="56" t="s">
        <v>1064</v>
      </c>
      <c r="D76" s="56" t="s">
        <v>48</v>
      </c>
      <c r="E76" s="50" t="s">
        <v>48</v>
      </c>
      <c r="F76" s="50" t="s">
        <v>48</v>
      </c>
      <c r="G76" s="56" t="s">
        <v>980</v>
      </c>
      <c r="H76" s="57">
        <v>1</v>
      </c>
      <c r="I76" s="56" t="s">
        <v>11</v>
      </c>
      <c r="J76" s="56" t="s">
        <v>20</v>
      </c>
      <c r="K76" s="51">
        <v>1009462</v>
      </c>
      <c r="L76" s="51" t="e">
        <f>SUMIF('MJE Project Pivot'!#REF!,E76,'MJE Project Pivot'!#REF!)</f>
        <v>#REF!</v>
      </c>
      <c r="M76" s="52" t="e">
        <f t="shared" si="2"/>
        <v>#REF!</v>
      </c>
      <c r="N76" s="53" t="str">
        <f>_xlfn.XLOOKUP(A76,'Client Lookup'!B:B,'Client Lookup'!C:C)</f>
        <v>citigroup</v>
      </c>
      <c r="O76" s="72"/>
      <c r="P76" s="54">
        <f>VLOOKUP(_xlfn.NUMBERVALUE(E76),'Results vs Forecast'!K:K,1,0)</f>
        <v>0</v>
      </c>
    </row>
    <row r="77" spans="1:16" ht="10.9">
      <c r="A77" s="56" t="s">
        <v>119</v>
      </c>
      <c r="B77" s="56" t="s">
        <v>1064</v>
      </c>
      <c r="C77" s="56" t="s">
        <v>1064</v>
      </c>
      <c r="D77" s="56" t="s">
        <v>121</v>
      </c>
      <c r="E77" s="50" t="s">
        <v>53</v>
      </c>
      <c r="F77" s="50" t="s">
        <v>1065</v>
      </c>
      <c r="G77" s="56" t="s">
        <v>1009</v>
      </c>
      <c r="H77" s="57">
        <v>0.25</v>
      </c>
      <c r="I77" s="56" t="s">
        <v>11</v>
      </c>
      <c r="J77" s="56" t="s">
        <v>24</v>
      </c>
      <c r="K77" s="51"/>
      <c r="L77" s="51" t="e">
        <f>SUMIF('MJE Project Pivot'!#REF!,E77,'MJE Project Pivot'!#REF!)</f>
        <v>#REF!</v>
      </c>
      <c r="M77" s="52" t="e">
        <f t="shared" si="2"/>
        <v>#REF!</v>
      </c>
      <c r="N77" s="53" t="str">
        <f>_xlfn.XLOOKUP(A77,'Client Lookup'!B:B,'Client Lookup'!C:C)</f>
        <v>citigroup</v>
      </c>
      <c r="O77" s="72"/>
      <c r="P77" s="54">
        <f>VLOOKUP(_xlfn.NUMBERVALUE(E77),'Results vs Forecast'!K:K,1,0)</f>
        <v>0</v>
      </c>
    </row>
    <row r="78" spans="1:16" ht="10.9">
      <c r="A78" s="56" t="s">
        <v>123</v>
      </c>
      <c r="B78" s="56" t="s">
        <v>1066</v>
      </c>
      <c r="C78" s="56" t="s">
        <v>1066</v>
      </c>
      <c r="D78" s="56" t="s">
        <v>124</v>
      </c>
      <c r="E78" s="50" t="s">
        <v>744</v>
      </c>
      <c r="F78" s="50" t="s">
        <v>1067</v>
      </c>
      <c r="G78" s="56" t="s">
        <v>1033</v>
      </c>
      <c r="H78" s="57">
        <v>0.9</v>
      </c>
      <c r="I78" s="56" t="s">
        <v>11</v>
      </c>
      <c r="J78" s="56" t="s">
        <v>13</v>
      </c>
      <c r="K78" s="51"/>
      <c r="L78" s="51" t="e">
        <f>SUMIF('MJE Project Pivot'!#REF!,E78,'MJE Project Pivot'!#REF!)</f>
        <v>#REF!</v>
      </c>
      <c r="M78" s="52" t="e">
        <f t="shared" si="2"/>
        <v>#REF!</v>
      </c>
      <c r="N78" s="53" t="str">
        <f>_xlfn.XLOOKUP(A78,'Client Lookup'!B:B,'Client Lookup'!C:C)</f>
        <v>Comcast Corporation</v>
      </c>
      <c r="O78" s="72"/>
      <c r="P78" s="54">
        <f>VLOOKUP(_xlfn.NUMBERVALUE(E78),'Results vs Forecast'!K:K,1,0)</f>
        <v>23415</v>
      </c>
    </row>
    <row r="79" spans="1:16" ht="10.9">
      <c r="A79" s="56" t="s">
        <v>123</v>
      </c>
      <c r="B79" s="56" t="s">
        <v>1066</v>
      </c>
      <c r="C79" s="56" t="s">
        <v>1066</v>
      </c>
      <c r="D79" s="56" t="s">
        <v>124</v>
      </c>
      <c r="E79" s="50" t="s">
        <v>744</v>
      </c>
      <c r="F79" s="50" t="s">
        <v>1067</v>
      </c>
      <c r="G79" s="56" t="s">
        <v>1033</v>
      </c>
      <c r="H79" s="57">
        <v>0.9</v>
      </c>
      <c r="I79" s="56" t="s">
        <v>11</v>
      </c>
      <c r="J79" s="56" t="s">
        <v>24</v>
      </c>
      <c r="K79" s="51"/>
      <c r="L79" s="51" t="e">
        <f>SUMIF('MJE Project Pivot'!#REF!,E79,'MJE Project Pivot'!#REF!)</f>
        <v>#REF!</v>
      </c>
      <c r="M79" s="52" t="e">
        <f t="shared" si="2"/>
        <v>#REF!</v>
      </c>
      <c r="N79" s="53" t="str">
        <f>_xlfn.XLOOKUP(A79,'Client Lookup'!B:B,'Client Lookup'!C:C)</f>
        <v>Comcast Corporation</v>
      </c>
      <c r="O79" s="72"/>
      <c r="P79" s="54">
        <f>VLOOKUP(_xlfn.NUMBERVALUE(E79),'Results vs Forecast'!K:K,1,0)</f>
        <v>23415</v>
      </c>
    </row>
    <row r="80" spans="1:16" ht="10.9">
      <c r="A80" s="56" t="s">
        <v>123</v>
      </c>
      <c r="B80" s="56" t="s">
        <v>1066</v>
      </c>
      <c r="C80" s="56" t="s">
        <v>1066</v>
      </c>
      <c r="D80" s="56" t="s">
        <v>124</v>
      </c>
      <c r="E80" s="50" t="s">
        <v>744</v>
      </c>
      <c r="F80" s="50" t="s">
        <v>1067</v>
      </c>
      <c r="G80" s="56" t="s">
        <v>1033</v>
      </c>
      <c r="H80" s="57">
        <v>0.9</v>
      </c>
      <c r="I80" s="56" t="s">
        <v>11</v>
      </c>
      <c r="J80" s="56" t="s">
        <v>18</v>
      </c>
      <c r="K80" s="51"/>
      <c r="L80" s="51" t="e">
        <f>SUMIF('MJE Project Pivot'!#REF!,E80,'MJE Project Pivot'!#REF!)</f>
        <v>#REF!</v>
      </c>
      <c r="M80" s="52" t="e">
        <f t="shared" si="2"/>
        <v>#REF!</v>
      </c>
      <c r="N80" s="53" t="str">
        <f>_xlfn.XLOOKUP(A80,'Client Lookup'!B:B,'Client Lookup'!C:C)</f>
        <v>Comcast Corporation</v>
      </c>
      <c r="O80" s="72"/>
      <c r="P80" s="54">
        <f>VLOOKUP(_xlfn.NUMBERVALUE(E80),'Results vs Forecast'!K:K,1,0)</f>
        <v>23415</v>
      </c>
    </row>
    <row r="81" spans="1:16" ht="10.9">
      <c r="A81" s="56" t="s">
        <v>123</v>
      </c>
      <c r="B81" s="56" t="s">
        <v>1066</v>
      </c>
      <c r="C81" s="56" t="s">
        <v>1066</v>
      </c>
      <c r="D81" s="56" t="s">
        <v>126</v>
      </c>
      <c r="E81" s="50" t="s">
        <v>744</v>
      </c>
      <c r="F81" s="50" t="s">
        <v>1068</v>
      </c>
      <c r="G81" s="56" t="s">
        <v>980</v>
      </c>
      <c r="H81" s="57">
        <v>1</v>
      </c>
      <c r="I81" s="56" t="s">
        <v>11</v>
      </c>
      <c r="J81" s="56" t="s">
        <v>13</v>
      </c>
      <c r="K81" s="51">
        <v>26762.020000000004</v>
      </c>
      <c r="L81" s="51" t="e">
        <f>SUMIF('MJE Project Pivot'!#REF!,E81,'MJE Project Pivot'!#REF!)</f>
        <v>#REF!</v>
      </c>
      <c r="M81" s="52" t="e">
        <f t="shared" si="2"/>
        <v>#REF!</v>
      </c>
      <c r="N81" s="53" t="str">
        <f>_xlfn.XLOOKUP(A81,'Client Lookup'!B:B,'Client Lookup'!C:C)</f>
        <v>Comcast Corporation</v>
      </c>
      <c r="O81" s="72"/>
      <c r="P81" s="54">
        <f>VLOOKUP(_xlfn.NUMBERVALUE(E81),'Results vs Forecast'!K:K,1,0)</f>
        <v>23415</v>
      </c>
    </row>
    <row r="82" spans="1:16" ht="10.9">
      <c r="A82" s="56" t="s">
        <v>123</v>
      </c>
      <c r="B82" s="56" t="s">
        <v>1066</v>
      </c>
      <c r="C82" s="56" t="s">
        <v>1066</v>
      </c>
      <c r="D82" s="56" t="s">
        <v>126</v>
      </c>
      <c r="E82" s="50" t="s">
        <v>744</v>
      </c>
      <c r="F82" s="50" t="s">
        <v>1068</v>
      </c>
      <c r="G82" s="56" t="s">
        <v>980</v>
      </c>
      <c r="H82" s="57">
        <v>1</v>
      </c>
      <c r="I82" s="56" t="s">
        <v>11</v>
      </c>
      <c r="J82" s="56" t="s">
        <v>24</v>
      </c>
      <c r="K82" s="51">
        <v>54210.33</v>
      </c>
      <c r="L82" s="51" t="e">
        <f>SUMIF('MJE Project Pivot'!#REF!,E82,'MJE Project Pivot'!#REF!)</f>
        <v>#REF!</v>
      </c>
      <c r="M82" s="52" t="e">
        <f t="shared" si="2"/>
        <v>#REF!</v>
      </c>
      <c r="N82" s="53" t="str">
        <f>_xlfn.XLOOKUP(A82,'Client Lookup'!B:B,'Client Lookup'!C:C)</f>
        <v>Comcast Corporation</v>
      </c>
      <c r="O82" s="72"/>
      <c r="P82" s="54">
        <f>VLOOKUP(_xlfn.NUMBERVALUE(E82),'Results vs Forecast'!K:K,1,0)</f>
        <v>23415</v>
      </c>
    </row>
    <row r="83" spans="1:16" ht="10.9">
      <c r="A83" s="56" t="s">
        <v>123</v>
      </c>
      <c r="B83" s="56" t="s">
        <v>1066</v>
      </c>
      <c r="C83" s="56" t="s">
        <v>1066</v>
      </c>
      <c r="D83" s="56" t="s">
        <v>126</v>
      </c>
      <c r="E83" s="50" t="s">
        <v>744</v>
      </c>
      <c r="F83" s="50" t="s">
        <v>1068</v>
      </c>
      <c r="G83" s="56" t="s">
        <v>980</v>
      </c>
      <c r="H83" s="57">
        <v>1</v>
      </c>
      <c r="I83" s="56" t="s">
        <v>11</v>
      </c>
      <c r="J83" s="56" t="s">
        <v>18</v>
      </c>
      <c r="K83" s="51">
        <v>82981.009999999995</v>
      </c>
      <c r="L83" s="51" t="e">
        <f>SUMIF('MJE Project Pivot'!#REF!,E83,'MJE Project Pivot'!#REF!)</f>
        <v>#REF!</v>
      </c>
      <c r="M83" s="52" t="e">
        <f t="shared" si="2"/>
        <v>#REF!</v>
      </c>
      <c r="N83" s="53" t="str">
        <f>_xlfn.XLOOKUP(A83,'Client Lookup'!B:B,'Client Lookup'!C:C)</f>
        <v>Comcast Corporation</v>
      </c>
      <c r="O83" s="72"/>
      <c r="P83" s="54">
        <f>VLOOKUP(_xlfn.NUMBERVALUE(E83),'Results vs Forecast'!K:K,1,0)</f>
        <v>23415</v>
      </c>
    </row>
    <row r="84" spans="1:16" ht="10.9">
      <c r="A84" s="56" t="s">
        <v>145</v>
      </c>
      <c r="B84" s="56" t="s">
        <v>1069</v>
      </c>
      <c r="C84" s="56" t="s">
        <v>53</v>
      </c>
      <c r="D84" s="56" t="s">
        <v>48</v>
      </c>
      <c r="E84" s="50" t="s">
        <v>48</v>
      </c>
      <c r="F84" s="50" t="s">
        <v>48</v>
      </c>
      <c r="G84" s="56" t="s">
        <v>980</v>
      </c>
      <c r="H84" s="57">
        <v>1</v>
      </c>
      <c r="I84" s="56" t="s">
        <v>11</v>
      </c>
      <c r="J84" s="56" t="s">
        <v>20</v>
      </c>
      <c r="K84" s="51">
        <v>72601</v>
      </c>
      <c r="L84" s="51" t="e">
        <f>SUMIF('MJE Project Pivot'!#REF!,E84,'MJE Project Pivot'!#REF!)</f>
        <v>#REF!</v>
      </c>
      <c r="M84" s="52" t="e">
        <f t="shared" si="2"/>
        <v>#REF!</v>
      </c>
      <c r="N84" s="53" t="str">
        <f>_xlfn.XLOOKUP(A84,'Client Lookup'!B:B,'Client Lookup'!C:C)</f>
        <v>CVS Health</v>
      </c>
      <c r="O84" s="72"/>
      <c r="P84" s="54">
        <f>VLOOKUP(_xlfn.NUMBERVALUE(E84),'Results vs Forecast'!K:K,1,0)</f>
        <v>0</v>
      </c>
    </row>
    <row r="85" spans="1:16" ht="10.9">
      <c r="A85" s="56" t="s">
        <v>145</v>
      </c>
      <c r="B85" s="56" t="s">
        <v>1069</v>
      </c>
      <c r="C85" s="56" t="s">
        <v>53</v>
      </c>
      <c r="D85" s="56" t="s">
        <v>147</v>
      </c>
      <c r="E85" s="50" t="s">
        <v>53</v>
      </c>
      <c r="F85" s="50" t="s">
        <v>946</v>
      </c>
      <c r="G85" s="56" t="s">
        <v>980</v>
      </c>
      <c r="H85" s="57">
        <v>1</v>
      </c>
      <c r="I85" s="56" t="s">
        <v>11</v>
      </c>
      <c r="J85" s="56" t="s">
        <v>18</v>
      </c>
      <c r="K85" s="51">
        <v>20400</v>
      </c>
      <c r="L85" s="51" t="e">
        <f>SUMIF('MJE Project Pivot'!#REF!,E85,'MJE Project Pivot'!#REF!)</f>
        <v>#REF!</v>
      </c>
      <c r="M85" s="52" t="e">
        <f t="shared" si="2"/>
        <v>#REF!</v>
      </c>
      <c r="N85" s="53" t="str">
        <f>_xlfn.XLOOKUP(A85,'Client Lookup'!B:B,'Client Lookup'!C:C)</f>
        <v>CVS Health</v>
      </c>
      <c r="O85" s="72"/>
      <c r="P85" s="54">
        <f>VLOOKUP(_xlfn.NUMBERVALUE(E85),'Results vs Forecast'!K:K,1,0)</f>
        <v>0</v>
      </c>
    </row>
    <row r="86" spans="1:16" ht="10.9">
      <c r="A86" s="56" t="s">
        <v>145</v>
      </c>
      <c r="B86" s="56" t="s">
        <v>1069</v>
      </c>
      <c r="C86" s="56" t="s">
        <v>53</v>
      </c>
      <c r="D86" s="56" t="s">
        <v>149</v>
      </c>
      <c r="E86" s="50" t="s">
        <v>53</v>
      </c>
      <c r="F86" s="50" t="s">
        <v>1070</v>
      </c>
      <c r="G86" s="56" t="s">
        <v>983</v>
      </c>
      <c r="H86" s="57">
        <v>0.5</v>
      </c>
      <c r="I86" s="56" t="s">
        <v>11</v>
      </c>
      <c r="J86" s="56" t="s">
        <v>18</v>
      </c>
      <c r="K86" s="51"/>
      <c r="L86" s="51" t="e">
        <f>SUMIF('MJE Project Pivot'!#REF!,E86,'MJE Project Pivot'!#REF!)</f>
        <v>#REF!</v>
      </c>
      <c r="M86" s="52" t="e">
        <f t="shared" si="2"/>
        <v>#REF!</v>
      </c>
      <c r="N86" s="53" t="str">
        <f>_xlfn.XLOOKUP(A86,'Client Lookup'!B:B,'Client Lookup'!C:C)</f>
        <v>CVS Health</v>
      </c>
      <c r="O86" s="72"/>
      <c r="P86" s="54">
        <f>VLOOKUP(_xlfn.NUMBERVALUE(E86),'Results vs Forecast'!K:K,1,0)</f>
        <v>0</v>
      </c>
    </row>
    <row r="87" spans="1:16" ht="10.9">
      <c r="A87" s="56" t="s">
        <v>145</v>
      </c>
      <c r="B87" s="56" t="s">
        <v>1069</v>
      </c>
      <c r="C87" s="56" t="s">
        <v>53</v>
      </c>
      <c r="D87" s="56" t="s">
        <v>151</v>
      </c>
      <c r="E87" s="50" t="s">
        <v>53</v>
      </c>
      <c r="F87" s="50" t="s">
        <v>1071</v>
      </c>
      <c r="G87" s="56" t="s">
        <v>983</v>
      </c>
      <c r="H87" s="57">
        <v>0.5</v>
      </c>
      <c r="I87" s="56" t="s">
        <v>11</v>
      </c>
      <c r="J87" s="56" t="s">
        <v>20</v>
      </c>
      <c r="K87" s="51"/>
      <c r="L87" s="51" t="e">
        <f>SUMIF('MJE Project Pivot'!#REF!,E87,'MJE Project Pivot'!#REF!)</f>
        <v>#REF!</v>
      </c>
      <c r="M87" s="52" t="e">
        <f t="shared" si="2"/>
        <v>#REF!</v>
      </c>
      <c r="N87" s="53" t="str">
        <f>_xlfn.XLOOKUP(A87,'Client Lookup'!B:B,'Client Lookup'!C:C)</f>
        <v>CVS Health</v>
      </c>
      <c r="O87" s="72"/>
      <c r="P87" s="54">
        <f>VLOOKUP(_xlfn.NUMBERVALUE(E87),'Results vs Forecast'!K:K,1,0)</f>
        <v>0</v>
      </c>
    </row>
    <row r="88" spans="1:16" ht="10.9">
      <c r="A88" s="56" t="s">
        <v>145</v>
      </c>
      <c r="B88" s="56" t="s">
        <v>1069</v>
      </c>
      <c r="C88" s="56" t="s">
        <v>53</v>
      </c>
      <c r="D88" s="56" t="s">
        <v>153</v>
      </c>
      <c r="E88" s="50" t="s">
        <v>53</v>
      </c>
      <c r="F88" s="50" t="s">
        <v>946</v>
      </c>
      <c r="G88" s="56" t="s">
        <v>980</v>
      </c>
      <c r="H88" s="57">
        <v>1</v>
      </c>
      <c r="I88" s="56" t="s">
        <v>11</v>
      </c>
      <c r="J88" s="56" t="s">
        <v>18</v>
      </c>
      <c r="K88" s="51">
        <v>10720</v>
      </c>
      <c r="L88" s="51" t="e">
        <f>SUMIF('MJE Project Pivot'!#REF!,E88,'MJE Project Pivot'!#REF!)</f>
        <v>#REF!</v>
      </c>
      <c r="M88" s="52" t="e">
        <f t="shared" si="2"/>
        <v>#REF!</v>
      </c>
      <c r="N88" s="53" t="str">
        <f>_xlfn.XLOOKUP(A88,'Client Lookup'!B:B,'Client Lookup'!C:C)</f>
        <v>CVS Health</v>
      </c>
      <c r="O88" s="72"/>
      <c r="P88" s="54">
        <f>VLOOKUP(_xlfn.NUMBERVALUE(E88),'Results vs Forecast'!K:K,1,0)</f>
        <v>0</v>
      </c>
    </row>
    <row r="89" spans="1:16" ht="10.9">
      <c r="A89" s="56" t="s">
        <v>145</v>
      </c>
      <c r="B89" s="56" t="s">
        <v>1069</v>
      </c>
      <c r="C89" s="56" t="s">
        <v>53</v>
      </c>
      <c r="D89" s="56" t="s">
        <v>155</v>
      </c>
      <c r="E89" s="50" t="s">
        <v>53</v>
      </c>
      <c r="F89" s="50" t="s">
        <v>946</v>
      </c>
      <c r="G89" s="56" t="s">
        <v>980</v>
      </c>
      <c r="H89" s="57">
        <v>1</v>
      </c>
      <c r="I89" s="56" t="s">
        <v>11</v>
      </c>
      <c r="J89" s="56" t="s">
        <v>18</v>
      </c>
      <c r="K89" s="51">
        <v>10720</v>
      </c>
      <c r="L89" s="51" t="e">
        <f>SUMIF('MJE Project Pivot'!#REF!,E89,'MJE Project Pivot'!#REF!)</f>
        <v>#REF!</v>
      </c>
      <c r="M89" s="52" t="e">
        <f t="shared" si="2"/>
        <v>#REF!</v>
      </c>
      <c r="N89" s="53" t="str">
        <f>_xlfn.XLOOKUP(A89,'Client Lookup'!B:B,'Client Lookup'!C:C)</f>
        <v>CVS Health</v>
      </c>
      <c r="O89" s="72"/>
      <c r="P89" s="54">
        <f>VLOOKUP(_xlfn.NUMBERVALUE(E89),'Results vs Forecast'!K:K,1,0)</f>
        <v>0</v>
      </c>
    </row>
    <row r="90" spans="1:16" ht="10.9">
      <c r="A90" s="56" t="s">
        <v>145</v>
      </c>
      <c r="B90" s="56" t="s">
        <v>1069</v>
      </c>
      <c r="C90" s="56" t="s">
        <v>53</v>
      </c>
      <c r="D90" s="56" t="s">
        <v>157</v>
      </c>
      <c r="E90" s="50" t="s">
        <v>53</v>
      </c>
      <c r="F90" s="50" t="s">
        <v>946</v>
      </c>
      <c r="G90" s="56" t="s">
        <v>980</v>
      </c>
      <c r="H90" s="57">
        <v>1</v>
      </c>
      <c r="I90" s="56" t="s">
        <v>11</v>
      </c>
      <c r="J90" s="56" t="s">
        <v>10</v>
      </c>
      <c r="K90" s="51">
        <v>28000</v>
      </c>
      <c r="L90" s="51" t="e">
        <f>SUMIF('MJE Project Pivot'!#REF!,E90,'MJE Project Pivot'!#REF!)</f>
        <v>#REF!</v>
      </c>
      <c r="M90" s="52" t="e">
        <f t="shared" si="2"/>
        <v>#REF!</v>
      </c>
      <c r="N90" s="53" t="str">
        <f>_xlfn.XLOOKUP(A90,'Client Lookup'!B:B,'Client Lookup'!C:C)</f>
        <v>CVS Health</v>
      </c>
      <c r="O90" s="72"/>
      <c r="P90" s="54">
        <f>VLOOKUP(_xlfn.NUMBERVALUE(E90),'Results vs Forecast'!K:K,1,0)</f>
        <v>0</v>
      </c>
    </row>
    <row r="91" spans="1:16" ht="10.9">
      <c r="A91" s="56" t="s">
        <v>145</v>
      </c>
      <c r="B91" s="56" t="s">
        <v>1069</v>
      </c>
      <c r="C91" s="56" t="s">
        <v>53</v>
      </c>
      <c r="D91" s="56" t="s">
        <v>159</v>
      </c>
      <c r="E91" s="50" t="s">
        <v>53</v>
      </c>
      <c r="F91" s="50" t="s">
        <v>1072</v>
      </c>
      <c r="G91" s="56" t="s">
        <v>983</v>
      </c>
      <c r="H91" s="57">
        <v>0.5</v>
      </c>
      <c r="I91" s="56" t="s">
        <v>11</v>
      </c>
      <c r="J91" s="56" t="s">
        <v>24</v>
      </c>
      <c r="K91" s="51"/>
      <c r="L91" s="51" t="e">
        <f>SUMIF('MJE Project Pivot'!#REF!,E91,'MJE Project Pivot'!#REF!)</f>
        <v>#REF!</v>
      </c>
      <c r="M91" s="52" t="e">
        <f t="shared" si="2"/>
        <v>#REF!</v>
      </c>
      <c r="N91" s="53" t="str">
        <f>_xlfn.XLOOKUP(A91,'Client Lookup'!B:B,'Client Lookup'!C:C)</f>
        <v>CVS Health</v>
      </c>
      <c r="O91" s="72"/>
      <c r="P91" s="54">
        <f>VLOOKUP(_xlfn.NUMBERVALUE(E91),'Results vs Forecast'!K:K,1,0)</f>
        <v>0</v>
      </c>
    </row>
    <row r="92" spans="1:16" ht="10.9">
      <c r="A92" s="56" t="s">
        <v>145</v>
      </c>
      <c r="B92" s="56" t="s">
        <v>1069</v>
      </c>
      <c r="C92" s="56" t="s">
        <v>53</v>
      </c>
      <c r="D92" s="56" t="s">
        <v>159</v>
      </c>
      <c r="E92" s="50" t="s">
        <v>53</v>
      </c>
      <c r="F92" s="50" t="s">
        <v>1072</v>
      </c>
      <c r="G92" s="56" t="s">
        <v>983</v>
      </c>
      <c r="H92" s="57">
        <v>0.5</v>
      </c>
      <c r="I92" s="56" t="s">
        <v>11</v>
      </c>
      <c r="J92" s="56" t="s">
        <v>18</v>
      </c>
      <c r="K92" s="51"/>
      <c r="L92" s="51" t="e">
        <f>SUMIF('MJE Project Pivot'!#REF!,E92,'MJE Project Pivot'!#REF!)</f>
        <v>#REF!</v>
      </c>
      <c r="M92" s="52" t="e">
        <f t="shared" si="2"/>
        <v>#REF!</v>
      </c>
      <c r="N92" s="53" t="str">
        <f>_xlfn.XLOOKUP(A92,'Client Lookup'!B:B,'Client Lookup'!C:C)</f>
        <v>CVS Health</v>
      </c>
      <c r="O92" s="72"/>
      <c r="P92" s="54">
        <f>VLOOKUP(_xlfn.NUMBERVALUE(E92),'Results vs Forecast'!K:K,1,0)</f>
        <v>0</v>
      </c>
    </row>
    <row r="93" spans="1:16" ht="10.9">
      <c r="A93" s="56" t="s">
        <v>145</v>
      </c>
      <c r="B93" s="56" t="s">
        <v>1069</v>
      </c>
      <c r="C93" s="56" t="s">
        <v>53</v>
      </c>
      <c r="D93" s="56" t="s">
        <v>161</v>
      </c>
      <c r="E93" s="50" t="s">
        <v>53</v>
      </c>
      <c r="F93" s="50" t="s">
        <v>946</v>
      </c>
      <c r="G93" s="56" t="s">
        <v>980</v>
      </c>
      <c r="H93" s="57">
        <v>1</v>
      </c>
      <c r="I93" s="56" t="s">
        <v>11</v>
      </c>
      <c r="J93" s="56" t="s">
        <v>26</v>
      </c>
      <c r="K93" s="51">
        <v>10880</v>
      </c>
      <c r="L93" s="51" t="e">
        <f>SUMIF('MJE Project Pivot'!#REF!,E93,'MJE Project Pivot'!#REF!)</f>
        <v>#REF!</v>
      </c>
      <c r="M93" s="52" t="e">
        <f t="shared" si="2"/>
        <v>#REF!</v>
      </c>
      <c r="N93" s="53" t="str">
        <f>_xlfn.XLOOKUP(A93,'Client Lookup'!B:B,'Client Lookup'!C:C)</f>
        <v>CVS Health</v>
      </c>
      <c r="O93" s="72"/>
      <c r="P93" s="54">
        <f>VLOOKUP(_xlfn.NUMBERVALUE(E93),'Results vs Forecast'!K:K,1,0)</f>
        <v>0</v>
      </c>
    </row>
    <row r="94" spans="1:16" ht="10.9">
      <c r="A94" s="56" t="s">
        <v>145</v>
      </c>
      <c r="B94" s="56" t="s">
        <v>1069</v>
      </c>
      <c r="C94" s="56" t="s">
        <v>53</v>
      </c>
      <c r="D94" s="56" t="s">
        <v>161</v>
      </c>
      <c r="E94" s="50" t="s">
        <v>53</v>
      </c>
      <c r="F94" s="50" t="s">
        <v>946</v>
      </c>
      <c r="G94" s="56" t="s">
        <v>980</v>
      </c>
      <c r="H94" s="57">
        <v>1</v>
      </c>
      <c r="I94" s="56" t="s">
        <v>11</v>
      </c>
      <c r="J94" s="56" t="s">
        <v>24</v>
      </c>
      <c r="K94" s="51">
        <v>10520</v>
      </c>
      <c r="L94" s="51" t="e">
        <f>SUMIF('MJE Project Pivot'!#REF!,E94,'MJE Project Pivot'!#REF!)</f>
        <v>#REF!</v>
      </c>
      <c r="M94" s="52" t="e">
        <f t="shared" si="2"/>
        <v>#REF!</v>
      </c>
      <c r="N94" s="53" t="str">
        <f>_xlfn.XLOOKUP(A94,'Client Lookup'!B:B,'Client Lookup'!C:C)</f>
        <v>CVS Health</v>
      </c>
      <c r="O94" s="72"/>
      <c r="P94" s="54">
        <f>VLOOKUP(_xlfn.NUMBERVALUE(E94),'Results vs Forecast'!K:K,1,0)</f>
        <v>0</v>
      </c>
    </row>
    <row r="95" spans="1:16" ht="10.9">
      <c r="A95" s="56" t="s">
        <v>145</v>
      </c>
      <c r="B95" s="56" t="s">
        <v>1069</v>
      </c>
      <c r="C95" s="56" t="s">
        <v>53</v>
      </c>
      <c r="D95" s="56" t="s">
        <v>161</v>
      </c>
      <c r="E95" s="50" t="s">
        <v>53</v>
      </c>
      <c r="F95" s="50" t="s">
        <v>946</v>
      </c>
      <c r="G95" s="56" t="s">
        <v>980</v>
      </c>
      <c r="H95" s="57">
        <v>1</v>
      </c>
      <c r="I95" s="56" t="s">
        <v>11</v>
      </c>
      <c r="J95" s="56" t="s">
        <v>18</v>
      </c>
      <c r="K95" s="51">
        <v>101360</v>
      </c>
      <c r="L95" s="51" t="e">
        <f>SUMIF('MJE Project Pivot'!#REF!,E95,'MJE Project Pivot'!#REF!)</f>
        <v>#REF!</v>
      </c>
      <c r="M95" s="52" t="e">
        <f t="shared" si="2"/>
        <v>#REF!</v>
      </c>
      <c r="N95" s="53" t="str">
        <f>_xlfn.XLOOKUP(A95,'Client Lookup'!B:B,'Client Lookup'!C:C)</f>
        <v>CVS Health</v>
      </c>
      <c r="O95" s="72"/>
      <c r="P95" s="54">
        <f>VLOOKUP(_xlfn.NUMBERVALUE(E95),'Results vs Forecast'!K:K,1,0)</f>
        <v>0</v>
      </c>
    </row>
    <row r="96" spans="1:16" ht="10.9">
      <c r="A96" s="56" t="s">
        <v>145</v>
      </c>
      <c r="B96" s="56" t="s">
        <v>1069</v>
      </c>
      <c r="C96" s="56" t="s">
        <v>53</v>
      </c>
      <c r="D96" s="56" t="s">
        <v>161</v>
      </c>
      <c r="E96" s="50" t="s">
        <v>53</v>
      </c>
      <c r="F96" s="50" t="s">
        <v>946</v>
      </c>
      <c r="G96" s="56" t="s">
        <v>980</v>
      </c>
      <c r="H96" s="57">
        <v>1</v>
      </c>
      <c r="I96" s="56" t="s">
        <v>11</v>
      </c>
      <c r="J96" s="56" t="s">
        <v>10</v>
      </c>
      <c r="K96" s="51">
        <v>21840</v>
      </c>
      <c r="L96" s="51" t="e">
        <f>SUMIF('MJE Project Pivot'!#REF!,E96,'MJE Project Pivot'!#REF!)</f>
        <v>#REF!</v>
      </c>
      <c r="M96" s="52" t="e">
        <f t="shared" si="2"/>
        <v>#REF!</v>
      </c>
      <c r="N96" s="53" t="str">
        <f>_xlfn.XLOOKUP(A96,'Client Lookup'!B:B,'Client Lookup'!C:C)</f>
        <v>CVS Health</v>
      </c>
      <c r="O96" s="72"/>
      <c r="P96" s="54">
        <f>VLOOKUP(_xlfn.NUMBERVALUE(E96),'Results vs Forecast'!K:K,1,0)</f>
        <v>0</v>
      </c>
    </row>
    <row r="97" spans="1:16" ht="10.9">
      <c r="A97" s="56" t="s">
        <v>145</v>
      </c>
      <c r="B97" s="56" t="s">
        <v>1069</v>
      </c>
      <c r="C97" s="56" t="s">
        <v>53</v>
      </c>
      <c r="D97" s="56" t="s">
        <v>163</v>
      </c>
      <c r="E97" s="50" t="s">
        <v>53</v>
      </c>
      <c r="F97" s="50" t="s">
        <v>946</v>
      </c>
      <c r="G97" s="56" t="s">
        <v>980</v>
      </c>
      <c r="H97" s="57">
        <v>1</v>
      </c>
      <c r="I97" s="56" t="s">
        <v>11</v>
      </c>
      <c r="J97" s="56" t="s">
        <v>26</v>
      </c>
      <c r="K97" s="51">
        <v>23343</v>
      </c>
      <c r="L97" s="51" t="e">
        <f>SUMIF('MJE Project Pivot'!#REF!,E97,'MJE Project Pivot'!#REF!)</f>
        <v>#REF!</v>
      </c>
      <c r="M97" s="52" t="e">
        <f t="shared" si="2"/>
        <v>#REF!</v>
      </c>
      <c r="N97" s="53" t="str">
        <f>_xlfn.XLOOKUP(A97,'Client Lookup'!B:B,'Client Lookup'!C:C)</f>
        <v>CVS Health</v>
      </c>
      <c r="O97" s="72"/>
      <c r="P97" s="54">
        <f>VLOOKUP(_xlfn.NUMBERVALUE(E97),'Results vs Forecast'!K:K,1,0)</f>
        <v>0</v>
      </c>
    </row>
    <row r="98" spans="1:16" ht="10.9">
      <c r="A98" s="56" t="s">
        <v>145</v>
      </c>
      <c r="B98" s="56" t="s">
        <v>1069</v>
      </c>
      <c r="C98" s="56" t="s">
        <v>53</v>
      </c>
      <c r="D98" s="56" t="s">
        <v>163</v>
      </c>
      <c r="E98" s="50" t="s">
        <v>53</v>
      </c>
      <c r="F98" s="50" t="s">
        <v>946</v>
      </c>
      <c r="G98" s="56" t="s">
        <v>980</v>
      </c>
      <c r="H98" s="57">
        <v>1</v>
      </c>
      <c r="I98" s="56" t="s">
        <v>11</v>
      </c>
      <c r="J98" s="56" t="s">
        <v>24</v>
      </c>
      <c r="K98" s="51">
        <v>37460</v>
      </c>
      <c r="L98" s="51" t="e">
        <f>SUMIF('MJE Project Pivot'!#REF!,E98,'MJE Project Pivot'!#REF!)</f>
        <v>#REF!</v>
      </c>
      <c r="M98" s="52" t="e">
        <f t="shared" si="2"/>
        <v>#REF!</v>
      </c>
      <c r="N98" s="53" t="str">
        <f>_xlfn.XLOOKUP(A98,'Client Lookup'!B:B,'Client Lookup'!C:C)</f>
        <v>CVS Health</v>
      </c>
      <c r="O98" s="72"/>
      <c r="P98" s="54">
        <f>VLOOKUP(_xlfn.NUMBERVALUE(E98),'Results vs Forecast'!K:K,1,0)</f>
        <v>0</v>
      </c>
    </row>
    <row r="99" spans="1:16" ht="10.9">
      <c r="A99" s="56" t="s">
        <v>145</v>
      </c>
      <c r="B99" s="56" t="s">
        <v>1069</v>
      </c>
      <c r="C99" s="56" t="s">
        <v>53</v>
      </c>
      <c r="D99" s="56" t="s">
        <v>165</v>
      </c>
      <c r="E99" s="50" t="s">
        <v>53</v>
      </c>
      <c r="F99" s="50" t="s">
        <v>946</v>
      </c>
      <c r="G99" s="56" t="s">
        <v>980</v>
      </c>
      <c r="H99" s="57">
        <v>1</v>
      </c>
      <c r="I99" s="56" t="s">
        <v>11</v>
      </c>
      <c r="J99" s="56" t="s">
        <v>26</v>
      </c>
      <c r="K99" s="51">
        <v>13200</v>
      </c>
      <c r="L99" s="51" t="e">
        <f>SUMIF('MJE Project Pivot'!#REF!,E99,'MJE Project Pivot'!#REF!)</f>
        <v>#REF!</v>
      </c>
      <c r="M99" s="52" t="e">
        <f t="shared" si="2"/>
        <v>#REF!</v>
      </c>
      <c r="N99" s="53" t="str">
        <f>_xlfn.XLOOKUP(A99,'Client Lookup'!B:B,'Client Lookup'!C:C)</f>
        <v>CVS Health</v>
      </c>
      <c r="O99" s="72"/>
      <c r="P99" s="54">
        <f>VLOOKUP(_xlfn.NUMBERVALUE(E99),'Results vs Forecast'!K:K,1,0)</f>
        <v>0</v>
      </c>
    </row>
    <row r="100" spans="1:16" ht="10.9">
      <c r="A100" s="56" t="s">
        <v>145</v>
      </c>
      <c r="B100" s="56" t="s">
        <v>1069</v>
      </c>
      <c r="C100" s="56" t="s">
        <v>53</v>
      </c>
      <c r="D100" s="56" t="s">
        <v>165</v>
      </c>
      <c r="E100" s="50" t="s">
        <v>53</v>
      </c>
      <c r="F100" s="50" t="s">
        <v>946</v>
      </c>
      <c r="G100" s="56" t="s">
        <v>980</v>
      </c>
      <c r="H100" s="57">
        <v>1</v>
      </c>
      <c r="I100" s="56" t="s">
        <v>11</v>
      </c>
      <c r="J100" s="56" t="s">
        <v>24</v>
      </c>
      <c r="K100" s="51">
        <v>67560</v>
      </c>
      <c r="L100" s="51" t="e">
        <f>SUMIF('MJE Project Pivot'!#REF!,E100,'MJE Project Pivot'!#REF!)</f>
        <v>#REF!</v>
      </c>
      <c r="M100" s="52" t="e">
        <f t="shared" ref="M100:M131" si="3">L100-K100</f>
        <v>#REF!</v>
      </c>
      <c r="N100" s="53" t="str">
        <f>_xlfn.XLOOKUP(A100,'Client Lookup'!B:B,'Client Lookup'!C:C)</f>
        <v>CVS Health</v>
      </c>
      <c r="O100" s="72"/>
      <c r="P100" s="54">
        <f>VLOOKUP(_xlfn.NUMBERVALUE(E100),'Results vs Forecast'!K:K,1,0)</f>
        <v>0</v>
      </c>
    </row>
    <row r="101" spans="1:16" ht="10.9">
      <c r="A101" s="56" t="s">
        <v>145</v>
      </c>
      <c r="B101" s="56" t="s">
        <v>1069</v>
      </c>
      <c r="C101" s="56" t="s">
        <v>53</v>
      </c>
      <c r="D101" s="56" t="s">
        <v>165</v>
      </c>
      <c r="E101" s="50" t="s">
        <v>53</v>
      </c>
      <c r="F101" s="50" t="s">
        <v>946</v>
      </c>
      <c r="G101" s="56" t="s">
        <v>980</v>
      </c>
      <c r="H101" s="57">
        <v>1</v>
      </c>
      <c r="I101" s="56" t="s">
        <v>11</v>
      </c>
      <c r="J101" s="56" t="s">
        <v>18</v>
      </c>
      <c r="K101" s="51">
        <v>36600</v>
      </c>
      <c r="L101" s="51" t="e">
        <f>SUMIF('MJE Project Pivot'!#REF!,E101,'MJE Project Pivot'!#REF!)</f>
        <v>#REF!</v>
      </c>
      <c r="M101" s="52" t="e">
        <f t="shared" si="3"/>
        <v>#REF!</v>
      </c>
      <c r="N101" s="53" t="str">
        <f>_xlfn.XLOOKUP(A101,'Client Lookup'!B:B,'Client Lookup'!C:C)</f>
        <v>CVS Health</v>
      </c>
      <c r="O101" s="72"/>
      <c r="P101" s="54">
        <f>VLOOKUP(_xlfn.NUMBERVALUE(E101),'Results vs Forecast'!K:K,1,0)</f>
        <v>0</v>
      </c>
    </row>
    <row r="102" spans="1:16" ht="10.9">
      <c r="A102" s="56" t="s">
        <v>145</v>
      </c>
      <c r="B102" s="56" t="s">
        <v>1069</v>
      </c>
      <c r="C102" s="56" t="s">
        <v>53</v>
      </c>
      <c r="D102" s="56" t="s">
        <v>167</v>
      </c>
      <c r="E102" s="50" t="s">
        <v>53</v>
      </c>
      <c r="F102" s="50" t="s">
        <v>1073</v>
      </c>
      <c r="G102" s="56" t="s">
        <v>1033</v>
      </c>
      <c r="H102" s="57">
        <v>0.9</v>
      </c>
      <c r="I102" s="56" t="s">
        <v>11</v>
      </c>
      <c r="J102" s="56" t="s">
        <v>24</v>
      </c>
      <c r="K102" s="51"/>
      <c r="L102" s="51" t="e">
        <f>SUMIF('MJE Project Pivot'!#REF!,E102,'MJE Project Pivot'!#REF!)</f>
        <v>#REF!</v>
      </c>
      <c r="M102" s="52" t="e">
        <f t="shared" si="3"/>
        <v>#REF!</v>
      </c>
      <c r="N102" s="53" t="str">
        <f>_xlfn.XLOOKUP(A102,'Client Lookup'!B:B,'Client Lookup'!C:C)</f>
        <v>CVS Health</v>
      </c>
      <c r="O102" s="72"/>
      <c r="P102" s="54">
        <f>VLOOKUP(_xlfn.NUMBERVALUE(E102),'Results vs Forecast'!K:K,1,0)</f>
        <v>0</v>
      </c>
    </row>
    <row r="103" spans="1:16" ht="10.9">
      <c r="A103" s="56" t="s">
        <v>145</v>
      </c>
      <c r="B103" s="56" t="s">
        <v>1069</v>
      </c>
      <c r="C103" s="56" t="s">
        <v>53</v>
      </c>
      <c r="D103" s="56" t="s">
        <v>169</v>
      </c>
      <c r="E103" s="50" t="s">
        <v>53</v>
      </c>
      <c r="F103" s="50" t="s">
        <v>946</v>
      </c>
      <c r="G103" s="56" t="s">
        <v>980</v>
      </c>
      <c r="H103" s="57">
        <v>1</v>
      </c>
      <c r="I103" s="56" t="s">
        <v>11</v>
      </c>
      <c r="J103" s="56" t="s">
        <v>18</v>
      </c>
      <c r="K103" s="51">
        <v>30448</v>
      </c>
      <c r="L103" s="51" t="e">
        <f>SUMIF('MJE Project Pivot'!#REF!,E103,'MJE Project Pivot'!#REF!)</f>
        <v>#REF!</v>
      </c>
      <c r="M103" s="52" t="e">
        <f t="shared" si="3"/>
        <v>#REF!</v>
      </c>
      <c r="N103" s="53" t="str">
        <f>_xlfn.XLOOKUP(A103,'Client Lookup'!B:B,'Client Lookup'!C:C)</f>
        <v>CVS Health</v>
      </c>
      <c r="O103" s="72"/>
      <c r="P103" s="54">
        <f>VLOOKUP(_xlfn.NUMBERVALUE(E103),'Results vs Forecast'!K:K,1,0)</f>
        <v>0</v>
      </c>
    </row>
    <row r="104" spans="1:16" ht="10.9">
      <c r="A104" s="56" t="s">
        <v>145</v>
      </c>
      <c r="B104" s="56" t="s">
        <v>1069</v>
      </c>
      <c r="C104" s="56" t="s">
        <v>53</v>
      </c>
      <c r="D104" s="56" t="s">
        <v>171</v>
      </c>
      <c r="E104" s="50" t="s">
        <v>53</v>
      </c>
      <c r="F104" s="50" t="s">
        <v>946</v>
      </c>
      <c r="G104" s="56" t="s">
        <v>980</v>
      </c>
      <c r="H104" s="57">
        <v>1</v>
      </c>
      <c r="I104" s="56" t="s">
        <v>11</v>
      </c>
      <c r="J104" s="56" t="s">
        <v>13</v>
      </c>
      <c r="K104" s="51">
        <v>56000</v>
      </c>
      <c r="L104" s="51" t="e">
        <f>SUMIF('MJE Project Pivot'!#REF!,E104,'MJE Project Pivot'!#REF!)</f>
        <v>#REF!</v>
      </c>
      <c r="M104" s="52" t="e">
        <f t="shared" si="3"/>
        <v>#REF!</v>
      </c>
      <c r="N104" s="53" t="str">
        <f>_xlfn.XLOOKUP(A104,'Client Lookup'!B:B,'Client Lookup'!C:C)</f>
        <v>CVS Health</v>
      </c>
      <c r="O104" s="72"/>
      <c r="P104" s="54">
        <f>VLOOKUP(_xlfn.NUMBERVALUE(E104),'Results vs Forecast'!K:K,1,0)</f>
        <v>0</v>
      </c>
    </row>
    <row r="105" spans="1:16" ht="10.9">
      <c r="A105" s="56" t="s">
        <v>145</v>
      </c>
      <c r="B105" s="56" t="s">
        <v>1069</v>
      </c>
      <c r="C105" s="56" t="s">
        <v>53</v>
      </c>
      <c r="D105" s="56" t="s">
        <v>171</v>
      </c>
      <c r="E105" s="50" t="s">
        <v>53</v>
      </c>
      <c r="F105" s="50" t="s">
        <v>946</v>
      </c>
      <c r="G105" s="56" t="s">
        <v>980</v>
      </c>
      <c r="H105" s="57">
        <v>1</v>
      </c>
      <c r="I105" s="56" t="s">
        <v>11</v>
      </c>
      <c r="J105" s="56" t="s">
        <v>24</v>
      </c>
      <c r="K105" s="51">
        <v>8008</v>
      </c>
      <c r="L105" s="51" t="e">
        <f>SUMIF('MJE Project Pivot'!#REF!,E105,'MJE Project Pivot'!#REF!)</f>
        <v>#REF!</v>
      </c>
      <c r="M105" s="52" t="e">
        <f t="shared" si="3"/>
        <v>#REF!</v>
      </c>
      <c r="N105" s="53" t="str">
        <f>_xlfn.XLOOKUP(A105,'Client Lookup'!B:B,'Client Lookup'!C:C)</f>
        <v>CVS Health</v>
      </c>
      <c r="O105" s="72"/>
      <c r="P105" s="54">
        <f>VLOOKUP(_xlfn.NUMBERVALUE(E105),'Results vs Forecast'!K:K,1,0)</f>
        <v>0</v>
      </c>
    </row>
    <row r="106" spans="1:16" ht="10.9">
      <c r="A106" s="56" t="s">
        <v>145</v>
      </c>
      <c r="B106" s="56" t="s">
        <v>1069</v>
      </c>
      <c r="C106" s="56" t="s">
        <v>1069</v>
      </c>
      <c r="D106" s="56" t="s">
        <v>171</v>
      </c>
      <c r="E106" s="50" t="s">
        <v>53</v>
      </c>
      <c r="F106" s="50" t="s">
        <v>946</v>
      </c>
      <c r="G106" s="56" t="s">
        <v>980</v>
      </c>
      <c r="H106" s="57">
        <v>1</v>
      </c>
      <c r="I106" s="56" t="s">
        <v>11</v>
      </c>
      <c r="J106" s="56" t="s">
        <v>18</v>
      </c>
      <c r="K106" s="51">
        <v>3975</v>
      </c>
      <c r="L106" s="51" t="e">
        <f>SUMIF('MJE Project Pivot'!#REF!,E106,'MJE Project Pivot'!#REF!)</f>
        <v>#REF!</v>
      </c>
      <c r="M106" s="52" t="e">
        <f t="shared" si="3"/>
        <v>#REF!</v>
      </c>
      <c r="N106" s="53" t="str">
        <f>_xlfn.XLOOKUP(A106,'Client Lookup'!B:B,'Client Lookup'!C:C)</f>
        <v>CVS Health</v>
      </c>
      <c r="O106" s="72"/>
      <c r="P106" s="54">
        <f>VLOOKUP(_xlfn.NUMBERVALUE(E106),'Results vs Forecast'!K:K,1,0)</f>
        <v>0</v>
      </c>
    </row>
    <row r="107" spans="1:16" ht="10.9">
      <c r="A107" s="56" t="s">
        <v>145</v>
      </c>
      <c r="B107" s="56" t="s">
        <v>1069</v>
      </c>
      <c r="C107" s="56" t="s">
        <v>1069</v>
      </c>
      <c r="D107" s="56" t="s">
        <v>171</v>
      </c>
      <c r="E107" s="50" t="s">
        <v>53</v>
      </c>
      <c r="F107" s="50" t="s">
        <v>946</v>
      </c>
      <c r="G107" s="56" t="s">
        <v>980</v>
      </c>
      <c r="H107" s="57">
        <v>1</v>
      </c>
      <c r="I107" s="56" t="s">
        <v>11</v>
      </c>
      <c r="J107" s="56" t="s">
        <v>10</v>
      </c>
      <c r="K107" s="51">
        <v>72280</v>
      </c>
      <c r="L107" s="51" t="e">
        <f>SUMIF('MJE Project Pivot'!#REF!,E107,'MJE Project Pivot'!#REF!)</f>
        <v>#REF!</v>
      </c>
      <c r="M107" s="52" t="e">
        <f t="shared" si="3"/>
        <v>#REF!</v>
      </c>
      <c r="N107" s="53" t="str">
        <f>_xlfn.XLOOKUP(A107,'Client Lookup'!B:B,'Client Lookup'!C:C)</f>
        <v>CVS Health</v>
      </c>
      <c r="O107" s="72"/>
      <c r="P107" s="54">
        <f>VLOOKUP(_xlfn.NUMBERVALUE(E107),'Results vs Forecast'!K:K,1,0)</f>
        <v>0</v>
      </c>
    </row>
    <row r="108" spans="1:16" ht="10.9">
      <c r="A108" s="56" t="s">
        <v>145</v>
      </c>
      <c r="B108" s="56" t="s">
        <v>1069</v>
      </c>
      <c r="C108" s="56" t="s">
        <v>1069</v>
      </c>
      <c r="D108" s="56" t="s">
        <v>173</v>
      </c>
      <c r="E108" s="50" t="s">
        <v>53</v>
      </c>
      <c r="F108" s="50" t="s">
        <v>1074</v>
      </c>
      <c r="G108" s="56" t="s">
        <v>1033</v>
      </c>
      <c r="H108" s="57">
        <v>0.9</v>
      </c>
      <c r="I108" s="56" t="s">
        <v>11</v>
      </c>
      <c r="J108" s="56" t="s">
        <v>10</v>
      </c>
      <c r="K108" s="51"/>
      <c r="L108" s="51" t="e">
        <f>SUMIF('MJE Project Pivot'!#REF!,E108,'MJE Project Pivot'!#REF!)</f>
        <v>#REF!</v>
      </c>
      <c r="M108" s="52" t="e">
        <f t="shared" si="3"/>
        <v>#REF!</v>
      </c>
      <c r="N108" s="53" t="str">
        <f>_xlfn.XLOOKUP(A108,'Client Lookup'!B:B,'Client Lookup'!C:C)</f>
        <v>CVS Health</v>
      </c>
      <c r="O108" s="72"/>
      <c r="P108" s="54">
        <f>VLOOKUP(_xlfn.NUMBERVALUE(E108),'Results vs Forecast'!K:K,1,0)</f>
        <v>0</v>
      </c>
    </row>
    <row r="109" spans="1:16" ht="10.9">
      <c r="A109" s="56" t="s">
        <v>145</v>
      </c>
      <c r="B109" s="56" t="s">
        <v>1069</v>
      </c>
      <c r="C109" s="56" t="s">
        <v>1069</v>
      </c>
      <c r="D109" s="56" t="s">
        <v>175</v>
      </c>
      <c r="E109" s="50" t="s">
        <v>53</v>
      </c>
      <c r="F109" s="50" t="s">
        <v>946</v>
      </c>
      <c r="G109" s="56" t="s">
        <v>980</v>
      </c>
      <c r="H109" s="57">
        <v>1</v>
      </c>
      <c r="I109" s="56" t="s">
        <v>11</v>
      </c>
      <c r="J109" s="56" t="s">
        <v>24</v>
      </c>
      <c r="K109" s="51">
        <v>4368</v>
      </c>
      <c r="L109" s="51" t="e">
        <f>SUMIF('MJE Project Pivot'!#REF!,E109,'MJE Project Pivot'!#REF!)</f>
        <v>#REF!</v>
      </c>
      <c r="M109" s="52" t="e">
        <f t="shared" si="3"/>
        <v>#REF!</v>
      </c>
      <c r="N109" s="53" t="str">
        <f>_xlfn.XLOOKUP(A109,'Client Lookup'!B:B,'Client Lookup'!C:C)</f>
        <v>CVS Health</v>
      </c>
      <c r="O109" s="72"/>
      <c r="P109" s="54">
        <f>VLOOKUP(_xlfn.NUMBERVALUE(E109),'Results vs Forecast'!K:K,1,0)</f>
        <v>0</v>
      </c>
    </row>
    <row r="110" spans="1:16" ht="10.9">
      <c r="A110" s="56" t="s">
        <v>145</v>
      </c>
      <c r="B110" s="56" t="s">
        <v>1069</v>
      </c>
      <c r="C110" s="56" t="s">
        <v>1069</v>
      </c>
      <c r="D110" s="56" t="s">
        <v>175</v>
      </c>
      <c r="E110" s="50" t="s">
        <v>53</v>
      </c>
      <c r="F110" s="50" t="s">
        <v>946</v>
      </c>
      <c r="G110" s="56" t="s">
        <v>980</v>
      </c>
      <c r="H110" s="57">
        <v>1</v>
      </c>
      <c r="I110" s="56" t="s">
        <v>11</v>
      </c>
      <c r="J110" s="56" t="s">
        <v>10</v>
      </c>
      <c r="K110" s="51">
        <v>21404</v>
      </c>
      <c r="L110" s="51" t="e">
        <f>SUMIF('MJE Project Pivot'!#REF!,E110,'MJE Project Pivot'!#REF!)</f>
        <v>#REF!</v>
      </c>
      <c r="M110" s="52" t="e">
        <f t="shared" si="3"/>
        <v>#REF!</v>
      </c>
      <c r="N110" s="53" t="str">
        <f>_xlfn.XLOOKUP(A110,'Client Lookup'!B:B,'Client Lookup'!C:C)</f>
        <v>CVS Health</v>
      </c>
      <c r="O110" s="72"/>
      <c r="P110" s="54">
        <f>VLOOKUP(_xlfn.NUMBERVALUE(E110),'Results vs Forecast'!K:K,1,0)</f>
        <v>0</v>
      </c>
    </row>
    <row r="111" spans="1:16" ht="10.9">
      <c r="A111" s="56" t="s">
        <v>145</v>
      </c>
      <c r="B111" s="56" t="s">
        <v>1069</v>
      </c>
      <c r="C111" s="56" t="s">
        <v>1069</v>
      </c>
      <c r="D111" s="56" t="s">
        <v>177</v>
      </c>
      <c r="E111" s="50" t="s">
        <v>53</v>
      </c>
      <c r="F111" s="50" t="s">
        <v>946</v>
      </c>
      <c r="G111" s="56" t="s">
        <v>980</v>
      </c>
      <c r="H111" s="57">
        <v>1</v>
      </c>
      <c r="I111" s="56" t="s">
        <v>11</v>
      </c>
      <c r="J111" s="56" t="s">
        <v>10</v>
      </c>
      <c r="K111" s="51">
        <v>16262</v>
      </c>
      <c r="L111" s="51" t="e">
        <f>SUMIF('MJE Project Pivot'!#REF!,E111,'MJE Project Pivot'!#REF!)</f>
        <v>#REF!</v>
      </c>
      <c r="M111" s="52" t="e">
        <f t="shared" si="3"/>
        <v>#REF!</v>
      </c>
      <c r="N111" s="53" t="str">
        <f>_xlfn.XLOOKUP(A111,'Client Lookup'!B:B,'Client Lookup'!C:C)</f>
        <v>CVS Health</v>
      </c>
      <c r="O111" s="72"/>
      <c r="P111" s="54">
        <f>VLOOKUP(_xlfn.NUMBERVALUE(E111),'Results vs Forecast'!K:K,1,0)</f>
        <v>0</v>
      </c>
    </row>
    <row r="112" spans="1:16" ht="10.9">
      <c r="A112" s="56" t="s">
        <v>145</v>
      </c>
      <c r="B112" s="56" t="s">
        <v>1069</v>
      </c>
      <c r="C112" s="56" t="s">
        <v>1069</v>
      </c>
      <c r="D112" s="56" t="s">
        <v>179</v>
      </c>
      <c r="E112" s="50" t="s">
        <v>53</v>
      </c>
      <c r="F112" s="50" t="s">
        <v>946</v>
      </c>
      <c r="G112" s="56" t="s">
        <v>980</v>
      </c>
      <c r="H112" s="57">
        <v>1</v>
      </c>
      <c r="I112" s="56" t="s">
        <v>11</v>
      </c>
      <c r="J112" s="56" t="s">
        <v>13</v>
      </c>
      <c r="K112" s="51">
        <v>25520</v>
      </c>
      <c r="L112" s="51" t="e">
        <f>SUMIF('MJE Project Pivot'!#REF!,E112,'MJE Project Pivot'!#REF!)</f>
        <v>#REF!</v>
      </c>
      <c r="M112" s="52" t="e">
        <f t="shared" si="3"/>
        <v>#REF!</v>
      </c>
      <c r="N112" s="53" t="str">
        <f>_xlfn.XLOOKUP(A112,'Client Lookup'!B:B,'Client Lookup'!C:C)</f>
        <v>CVS Health</v>
      </c>
      <c r="O112" s="72"/>
      <c r="P112" s="54">
        <f>VLOOKUP(_xlfn.NUMBERVALUE(E112),'Results vs Forecast'!K:K,1,0)</f>
        <v>0</v>
      </c>
    </row>
    <row r="113" spans="1:16" ht="10.9">
      <c r="A113" s="56" t="s">
        <v>79</v>
      </c>
      <c r="B113" s="56" t="s">
        <v>1075</v>
      </c>
      <c r="C113" s="56" t="s">
        <v>1075</v>
      </c>
      <c r="D113" s="56" t="s">
        <v>48</v>
      </c>
      <c r="E113" s="50" t="s">
        <v>48</v>
      </c>
      <c r="F113" s="50" t="s">
        <v>48</v>
      </c>
      <c r="G113" s="56" t="s">
        <v>980</v>
      </c>
      <c r="H113" s="57">
        <v>1</v>
      </c>
      <c r="I113" s="56" t="s">
        <v>14</v>
      </c>
      <c r="J113" s="56" t="s">
        <v>20</v>
      </c>
      <c r="K113" s="51">
        <v>168053</v>
      </c>
      <c r="L113" s="51" t="e">
        <f>SUMIF('MJE Project Pivot'!#REF!,E113,'MJE Project Pivot'!#REF!)</f>
        <v>#REF!</v>
      </c>
      <c r="M113" s="52" t="e">
        <f t="shared" si="3"/>
        <v>#REF!</v>
      </c>
      <c r="N113" s="53" t="str">
        <f>_xlfn.XLOOKUP(A113,'Client Lookup'!B:B,'Client Lookup'!C:C)</f>
        <v>Discover</v>
      </c>
      <c r="O113" s="72"/>
      <c r="P113" s="54">
        <f>VLOOKUP(_xlfn.NUMBERVALUE(E113),'Results vs Forecast'!K:K,1,0)</f>
        <v>0</v>
      </c>
    </row>
    <row r="114" spans="1:16" ht="10.9">
      <c r="A114" s="56" t="s">
        <v>79</v>
      </c>
      <c r="B114" s="56" t="s">
        <v>1075</v>
      </c>
      <c r="C114" s="56" t="s">
        <v>1075</v>
      </c>
      <c r="D114" s="56" t="s">
        <v>184</v>
      </c>
      <c r="E114" s="50" t="s">
        <v>53</v>
      </c>
      <c r="F114" s="50" t="s">
        <v>1076</v>
      </c>
      <c r="G114" s="56" t="s">
        <v>1009</v>
      </c>
      <c r="H114" s="57">
        <v>0.25</v>
      </c>
      <c r="I114" s="56" t="s">
        <v>14</v>
      </c>
      <c r="J114" s="56" t="s">
        <v>20</v>
      </c>
      <c r="K114" s="51"/>
      <c r="L114" s="51" t="e">
        <f>SUMIF('MJE Project Pivot'!#REF!,E114,'MJE Project Pivot'!#REF!)</f>
        <v>#REF!</v>
      </c>
      <c r="M114" s="52" t="e">
        <f t="shared" si="3"/>
        <v>#REF!</v>
      </c>
      <c r="N114" s="53" t="str">
        <f>_xlfn.XLOOKUP(A114,'Client Lookup'!B:B,'Client Lookup'!C:C)</f>
        <v>Discover</v>
      </c>
      <c r="O114" s="72"/>
      <c r="P114" s="54">
        <f>VLOOKUP(_xlfn.NUMBERVALUE(E114),'Results vs Forecast'!K:K,1,0)</f>
        <v>0</v>
      </c>
    </row>
    <row r="115" spans="1:16" ht="10.9">
      <c r="A115" s="56" t="s">
        <v>79</v>
      </c>
      <c r="B115" s="56" t="s">
        <v>1075</v>
      </c>
      <c r="C115" s="56" t="s">
        <v>1075</v>
      </c>
      <c r="D115" s="56" t="s">
        <v>186</v>
      </c>
      <c r="E115" s="50" t="s">
        <v>53</v>
      </c>
      <c r="F115" s="50" t="s">
        <v>1077</v>
      </c>
      <c r="G115" s="56" t="s">
        <v>1009</v>
      </c>
      <c r="H115" s="57">
        <v>0.25</v>
      </c>
      <c r="I115" s="56" t="s">
        <v>14</v>
      </c>
      <c r="J115" s="56" t="s">
        <v>20</v>
      </c>
      <c r="K115" s="51"/>
      <c r="L115" s="51" t="e">
        <f>SUMIF('MJE Project Pivot'!#REF!,E115,'MJE Project Pivot'!#REF!)</f>
        <v>#REF!</v>
      </c>
      <c r="M115" s="52" t="e">
        <f t="shared" si="3"/>
        <v>#REF!</v>
      </c>
      <c r="N115" s="53" t="str">
        <f>_xlfn.XLOOKUP(A115,'Client Lookup'!B:B,'Client Lookup'!C:C)</f>
        <v>Discover</v>
      </c>
      <c r="O115" s="72"/>
      <c r="P115" s="54">
        <f>VLOOKUP(_xlfn.NUMBERVALUE(E115),'Results vs Forecast'!K:K,1,0)</f>
        <v>0</v>
      </c>
    </row>
    <row r="116" spans="1:16" ht="10.9">
      <c r="A116" s="56" t="s">
        <v>188</v>
      </c>
      <c r="B116" s="56" t="s">
        <v>1078</v>
      </c>
      <c r="C116" s="56" t="s">
        <v>1078</v>
      </c>
      <c r="D116" s="56" t="s">
        <v>189</v>
      </c>
      <c r="E116" s="50" t="s">
        <v>776</v>
      </c>
      <c r="F116" s="50" t="s">
        <v>1079</v>
      </c>
      <c r="G116" s="56" t="s">
        <v>980</v>
      </c>
      <c r="H116" s="57">
        <v>1</v>
      </c>
      <c r="I116" s="56" t="s">
        <v>14</v>
      </c>
      <c r="J116" s="56" t="s">
        <v>26</v>
      </c>
      <c r="K116" s="51">
        <v>4327.79</v>
      </c>
      <c r="L116" s="51" t="e">
        <f>SUMIF('MJE Project Pivot'!#REF!,E116,'MJE Project Pivot'!#REF!)</f>
        <v>#REF!</v>
      </c>
      <c r="M116" s="52" t="e">
        <f t="shared" si="3"/>
        <v>#REF!</v>
      </c>
      <c r="N116" s="53" t="str">
        <f>_xlfn.XLOOKUP(A116,'Client Lookup'!B:B,'Client Lookup'!C:C)</f>
        <v>Dish</v>
      </c>
      <c r="O116" s="72"/>
      <c r="P116" s="54">
        <f>VLOOKUP(_xlfn.NUMBERVALUE(E116),'Results vs Forecast'!K:K,1,0)</f>
        <v>32653</v>
      </c>
    </row>
    <row r="117" spans="1:16" ht="10.9">
      <c r="A117" s="56" t="s">
        <v>188</v>
      </c>
      <c r="B117" s="56" t="s">
        <v>1078</v>
      </c>
      <c r="C117" s="56" t="s">
        <v>1078</v>
      </c>
      <c r="D117" s="56" t="s">
        <v>189</v>
      </c>
      <c r="E117" s="50" t="s">
        <v>776</v>
      </c>
      <c r="F117" s="50" t="s">
        <v>1079</v>
      </c>
      <c r="G117" s="56" t="s">
        <v>980</v>
      </c>
      <c r="H117" s="57">
        <v>1</v>
      </c>
      <c r="I117" s="56" t="s">
        <v>14</v>
      </c>
      <c r="J117" s="56" t="s">
        <v>24</v>
      </c>
      <c r="K117" s="51">
        <v>24173.31</v>
      </c>
      <c r="L117" s="51" t="e">
        <f>SUMIF('MJE Project Pivot'!#REF!,E117,'MJE Project Pivot'!#REF!)</f>
        <v>#REF!</v>
      </c>
      <c r="M117" s="52" t="e">
        <f t="shared" si="3"/>
        <v>#REF!</v>
      </c>
      <c r="N117" s="53" t="str">
        <f>_xlfn.XLOOKUP(A117,'Client Lookup'!B:B,'Client Lookup'!C:C)</f>
        <v>Dish</v>
      </c>
      <c r="O117" s="72"/>
      <c r="P117" s="54">
        <f>VLOOKUP(_xlfn.NUMBERVALUE(E117),'Results vs Forecast'!K:K,1,0)</f>
        <v>32653</v>
      </c>
    </row>
    <row r="118" spans="1:16" ht="10.9">
      <c r="A118" s="56" t="s">
        <v>188</v>
      </c>
      <c r="B118" s="56" t="s">
        <v>1078</v>
      </c>
      <c r="C118" s="56" t="s">
        <v>1078</v>
      </c>
      <c r="D118" s="56" t="s">
        <v>189</v>
      </c>
      <c r="E118" s="55" t="s">
        <v>776</v>
      </c>
      <c r="F118" s="55" t="s">
        <v>1079</v>
      </c>
      <c r="G118" s="56" t="s">
        <v>980</v>
      </c>
      <c r="H118" s="57">
        <v>1</v>
      </c>
      <c r="I118" s="56" t="s">
        <v>14</v>
      </c>
      <c r="J118" s="56" t="s">
        <v>18</v>
      </c>
      <c r="K118" s="51">
        <v>65311.740000000005</v>
      </c>
      <c r="L118" s="51" t="e">
        <f>SUMIF('MJE Project Pivot'!#REF!,E118,'MJE Project Pivot'!#REF!)</f>
        <v>#REF!</v>
      </c>
      <c r="M118" s="52" t="e">
        <f t="shared" si="3"/>
        <v>#REF!</v>
      </c>
      <c r="N118" s="53" t="str">
        <f>_xlfn.XLOOKUP(A118,'Client Lookup'!B:B,'Client Lookup'!C:C)</f>
        <v>Dish</v>
      </c>
      <c r="O118" s="72"/>
      <c r="P118" s="54">
        <f>VLOOKUP(_xlfn.NUMBERVALUE(E118),'Results vs Forecast'!K:K,1,0)</f>
        <v>32653</v>
      </c>
    </row>
    <row r="119" spans="1:16" ht="10.9">
      <c r="A119" s="56" t="s">
        <v>188</v>
      </c>
      <c r="B119" s="56" t="s">
        <v>1078</v>
      </c>
      <c r="C119" s="56" t="s">
        <v>1078</v>
      </c>
      <c r="D119" s="56" t="s">
        <v>191</v>
      </c>
      <c r="E119" s="50" t="s">
        <v>53</v>
      </c>
      <c r="F119" s="50" t="s">
        <v>1080</v>
      </c>
      <c r="G119" s="56" t="s">
        <v>1009</v>
      </c>
      <c r="H119" s="57">
        <v>0.85</v>
      </c>
      <c r="I119" s="56" t="s">
        <v>14</v>
      </c>
      <c r="J119" s="56" t="s">
        <v>24</v>
      </c>
      <c r="K119" s="51"/>
      <c r="L119" s="51" t="e">
        <f>SUMIF('MJE Project Pivot'!#REF!,E119,'MJE Project Pivot'!#REF!)</f>
        <v>#REF!</v>
      </c>
      <c r="M119" s="52" t="e">
        <f t="shared" si="3"/>
        <v>#REF!</v>
      </c>
      <c r="N119" s="53" t="str">
        <f>_xlfn.XLOOKUP(A119,'Client Lookup'!B:B,'Client Lookup'!C:C)</f>
        <v>Dish</v>
      </c>
      <c r="O119" s="72"/>
      <c r="P119" s="54">
        <f>VLOOKUP(_xlfn.NUMBERVALUE(E119),'Results vs Forecast'!K:K,1,0)</f>
        <v>0</v>
      </c>
    </row>
    <row r="120" spans="1:16" ht="10.9">
      <c r="A120" s="56" t="s">
        <v>188</v>
      </c>
      <c r="B120" s="56" t="s">
        <v>1078</v>
      </c>
      <c r="C120" s="56" t="s">
        <v>1078</v>
      </c>
      <c r="D120" s="56" t="s">
        <v>191</v>
      </c>
      <c r="E120" s="50" t="s">
        <v>53</v>
      </c>
      <c r="F120" s="50" t="s">
        <v>1080</v>
      </c>
      <c r="G120" s="56" t="s">
        <v>1009</v>
      </c>
      <c r="H120" s="57">
        <v>0.85</v>
      </c>
      <c r="I120" s="56" t="s">
        <v>14</v>
      </c>
      <c r="J120" s="56" t="s">
        <v>18</v>
      </c>
      <c r="K120" s="51"/>
      <c r="L120" s="51" t="e">
        <f>SUMIF('MJE Project Pivot'!#REF!,E120,'MJE Project Pivot'!#REF!)</f>
        <v>#REF!</v>
      </c>
      <c r="M120" s="52" t="e">
        <f t="shared" si="3"/>
        <v>#REF!</v>
      </c>
      <c r="N120" s="53" t="str">
        <f>_xlfn.XLOOKUP(A120,'Client Lookup'!B:B,'Client Lookup'!C:C)</f>
        <v>Dish</v>
      </c>
      <c r="O120" s="72"/>
      <c r="P120" s="54">
        <f>VLOOKUP(_xlfn.NUMBERVALUE(E120),'Results vs Forecast'!K:K,1,0)</f>
        <v>0</v>
      </c>
    </row>
    <row r="121" spans="1:16" ht="10.9">
      <c r="A121" s="56" t="s">
        <v>188</v>
      </c>
      <c r="B121" s="56" t="s">
        <v>1078</v>
      </c>
      <c r="C121" s="56" t="s">
        <v>1078</v>
      </c>
      <c r="D121" s="56" t="s">
        <v>192</v>
      </c>
      <c r="E121" s="50" t="s">
        <v>1081</v>
      </c>
      <c r="F121" s="50" t="s">
        <v>1082</v>
      </c>
      <c r="G121" s="56" t="s">
        <v>1033</v>
      </c>
      <c r="H121" s="57">
        <v>0.9</v>
      </c>
      <c r="I121" s="56" t="s">
        <v>14</v>
      </c>
      <c r="J121" s="56" t="s">
        <v>24</v>
      </c>
      <c r="K121" s="51"/>
      <c r="L121" s="51" t="e">
        <f>SUMIF('MJE Project Pivot'!#REF!,E121,'MJE Project Pivot'!#REF!)</f>
        <v>#REF!</v>
      </c>
      <c r="M121" s="52" t="e">
        <f t="shared" si="3"/>
        <v>#REF!</v>
      </c>
      <c r="N121" s="53" t="str">
        <f>_xlfn.XLOOKUP(A121,'Client Lookup'!B:B,'Client Lookup'!C:C)</f>
        <v>Dish</v>
      </c>
      <c r="O121" s="72"/>
      <c r="P121" s="54">
        <f>VLOOKUP(_xlfn.NUMBERVALUE(E121),'Results vs Forecast'!K:K,1,0)</f>
        <v>32343</v>
      </c>
    </row>
    <row r="122" spans="1:16" ht="10.9">
      <c r="A122" s="56" t="s">
        <v>188</v>
      </c>
      <c r="B122" s="56" t="s">
        <v>1078</v>
      </c>
      <c r="C122" s="56" t="s">
        <v>1078</v>
      </c>
      <c r="D122" s="56" t="s">
        <v>192</v>
      </c>
      <c r="E122" s="50" t="s">
        <v>1081</v>
      </c>
      <c r="F122" s="50" t="s">
        <v>1082</v>
      </c>
      <c r="G122" s="56" t="s">
        <v>1033</v>
      </c>
      <c r="H122" s="57">
        <v>0.9</v>
      </c>
      <c r="I122" s="56" t="s">
        <v>14</v>
      </c>
      <c r="J122" s="56" t="s">
        <v>10</v>
      </c>
      <c r="K122" s="51"/>
      <c r="L122" s="51" t="e">
        <f>SUMIF('MJE Project Pivot'!#REF!,E122,'MJE Project Pivot'!#REF!)</f>
        <v>#REF!</v>
      </c>
      <c r="M122" s="52" t="e">
        <f t="shared" si="3"/>
        <v>#REF!</v>
      </c>
      <c r="N122" s="53" t="str">
        <f>_xlfn.XLOOKUP(A122,'Client Lookup'!B:B,'Client Lookup'!C:C)</f>
        <v>Dish</v>
      </c>
      <c r="O122" s="72"/>
      <c r="P122" s="54">
        <f>VLOOKUP(_xlfn.NUMBERVALUE(E122),'Results vs Forecast'!K:K,1,0)</f>
        <v>32343</v>
      </c>
    </row>
    <row r="123" spans="1:16" ht="10.9">
      <c r="A123" s="56" t="s">
        <v>188</v>
      </c>
      <c r="B123" s="56" t="s">
        <v>1078</v>
      </c>
      <c r="C123" s="56" t="s">
        <v>1078</v>
      </c>
      <c r="D123" s="56" t="s">
        <v>193</v>
      </c>
      <c r="E123" s="50" t="s">
        <v>53</v>
      </c>
      <c r="F123" s="50" t="s">
        <v>1083</v>
      </c>
      <c r="G123" s="56" t="s">
        <v>1009</v>
      </c>
      <c r="H123" s="57">
        <v>0.6</v>
      </c>
      <c r="I123" s="56" t="s">
        <v>14</v>
      </c>
      <c r="J123" s="56" t="s">
        <v>18</v>
      </c>
      <c r="K123" s="51"/>
      <c r="L123" s="51" t="e">
        <f>SUMIF('MJE Project Pivot'!#REF!,E123,'MJE Project Pivot'!#REF!)</f>
        <v>#REF!</v>
      </c>
      <c r="M123" s="52" t="e">
        <f t="shared" si="3"/>
        <v>#REF!</v>
      </c>
      <c r="N123" s="53" t="str">
        <f>_xlfn.XLOOKUP(A123,'Client Lookup'!B:B,'Client Lookup'!C:C)</f>
        <v>Dish</v>
      </c>
      <c r="O123" s="72"/>
      <c r="P123" s="54">
        <f>VLOOKUP(_xlfn.NUMBERVALUE(E123),'Results vs Forecast'!K:K,1,0)</f>
        <v>0</v>
      </c>
    </row>
    <row r="124" spans="1:16" ht="10.9">
      <c r="A124" s="56" t="s">
        <v>188</v>
      </c>
      <c r="B124" s="56" t="s">
        <v>1078</v>
      </c>
      <c r="C124" s="56" t="s">
        <v>1078</v>
      </c>
      <c r="D124" s="56" t="s">
        <v>193</v>
      </c>
      <c r="E124" s="50" t="s">
        <v>53</v>
      </c>
      <c r="F124" s="50" t="s">
        <v>1083</v>
      </c>
      <c r="G124" s="56" t="s">
        <v>1009</v>
      </c>
      <c r="H124" s="57">
        <v>0.6</v>
      </c>
      <c r="I124" s="56" t="s">
        <v>14</v>
      </c>
      <c r="J124" s="56" t="s">
        <v>10</v>
      </c>
      <c r="K124" s="51"/>
      <c r="L124" s="51" t="e">
        <f>SUMIF('MJE Project Pivot'!#REF!,E124,'MJE Project Pivot'!#REF!)</f>
        <v>#REF!</v>
      </c>
      <c r="M124" s="52" t="e">
        <f t="shared" si="3"/>
        <v>#REF!</v>
      </c>
      <c r="N124" s="53" t="str">
        <f>_xlfn.XLOOKUP(A124,'Client Lookup'!B:B,'Client Lookup'!C:C)</f>
        <v>Dish</v>
      </c>
      <c r="O124" s="72"/>
      <c r="P124" s="54">
        <f>VLOOKUP(_xlfn.NUMBERVALUE(E124),'Results vs Forecast'!K:K,1,0)</f>
        <v>0</v>
      </c>
    </row>
    <row r="125" spans="1:16" ht="10.9">
      <c r="A125" s="56" t="s">
        <v>82</v>
      </c>
      <c r="B125" s="56" t="s">
        <v>1084</v>
      </c>
      <c r="C125" s="56" t="s">
        <v>1084</v>
      </c>
      <c r="D125" s="56" t="s">
        <v>194</v>
      </c>
      <c r="E125" s="50" t="s">
        <v>781</v>
      </c>
      <c r="F125" s="50" t="s">
        <v>1085</v>
      </c>
      <c r="G125" s="56" t="s">
        <v>980</v>
      </c>
      <c r="H125" s="57">
        <v>1</v>
      </c>
      <c r="I125" s="56" t="s">
        <v>19</v>
      </c>
      <c r="J125" s="56" t="s">
        <v>15</v>
      </c>
      <c r="K125" s="51">
        <v>10000</v>
      </c>
      <c r="L125" s="51" t="e">
        <f>SUMIF('MJE Project Pivot'!#REF!,E125,'MJE Project Pivot'!#REF!)</f>
        <v>#REF!</v>
      </c>
      <c r="M125" s="52" t="e">
        <f t="shared" si="3"/>
        <v>#REF!</v>
      </c>
      <c r="N125" s="53" t="str">
        <f>_xlfn.XLOOKUP(A125,'Client Lookup'!B:B,'Client Lookup'!C:C)</f>
        <v>DMW Direct</v>
      </c>
      <c r="O125" s="72"/>
      <c r="P125" s="54">
        <f>VLOOKUP(_xlfn.NUMBERVALUE(E125),'Results vs Forecast'!K:K,1,0)</f>
        <v>18322</v>
      </c>
    </row>
    <row r="126" spans="1:16" ht="10.9">
      <c r="A126" s="56" t="s">
        <v>82</v>
      </c>
      <c r="B126" s="56" t="s">
        <v>1084</v>
      </c>
      <c r="C126" s="56" t="s">
        <v>1084</v>
      </c>
      <c r="D126" s="56" t="s">
        <v>195</v>
      </c>
      <c r="E126" s="50" t="s">
        <v>777</v>
      </c>
      <c r="F126" s="50" t="s">
        <v>1086</v>
      </c>
      <c r="G126" s="56" t="s">
        <v>980</v>
      </c>
      <c r="H126" s="57">
        <v>1</v>
      </c>
      <c r="I126" s="56" t="s">
        <v>19</v>
      </c>
      <c r="J126" s="56" t="s">
        <v>13</v>
      </c>
      <c r="K126" s="51">
        <v>10809.867164953574</v>
      </c>
      <c r="L126" s="51" t="e">
        <f>SUMIF('MJE Project Pivot'!#REF!,E126,'MJE Project Pivot'!#REF!)</f>
        <v>#REF!</v>
      </c>
      <c r="M126" s="52" t="e">
        <f t="shared" si="3"/>
        <v>#REF!</v>
      </c>
      <c r="N126" s="53" t="str">
        <f>_xlfn.XLOOKUP(A126,'Client Lookup'!B:B,'Client Lookup'!C:C)</f>
        <v>DMW Direct</v>
      </c>
      <c r="O126" s="72"/>
      <c r="P126" s="54">
        <f>VLOOKUP(_xlfn.NUMBERVALUE(E126),'Results vs Forecast'!K:K,1,0)</f>
        <v>22644</v>
      </c>
    </row>
    <row r="127" spans="1:16" ht="10.9">
      <c r="A127" s="56" t="s">
        <v>82</v>
      </c>
      <c r="B127" s="56" t="s">
        <v>1084</v>
      </c>
      <c r="C127" s="56" t="s">
        <v>1084</v>
      </c>
      <c r="D127" s="56" t="s">
        <v>195</v>
      </c>
      <c r="E127" s="50" t="s">
        <v>777</v>
      </c>
      <c r="F127" s="50" t="s">
        <v>1086</v>
      </c>
      <c r="G127" s="56" t="s">
        <v>980</v>
      </c>
      <c r="H127" s="57">
        <v>1</v>
      </c>
      <c r="I127" s="56" t="s">
        <v>19</v>
      </c>
      <c r="J127" s="56" t="s">
        <v>26</v>
      </c>
      <c r="K127" s="51">
        <v>4765.1328350464273</v>
      </c>
      <c r="L127" s="51" t="e">
        <f>SUMIF('MJE Project Pivot'!#REF!,E127,'MJE Project Pivot'!#REF!)</f>
        <v>#REF!</v>
      </c>
      <c r="M127" s="52" t="e">
        <f t="shared" si="3"/>
        <v>#REF!</v>
      </c>
      <c r="N127" s="53" t="str">
        <f>_xlfn.XLOOKUP(A127,'Client Lookup'!B:B,'Client Lookup'!C:C)</f>
        <v>DMW Direct</v>
      </c>
      <c r="O127" s="72"/>
      <c r="P127" s="54">
        <f>VLOOKUP(_xlfn.NUMBERVALUE(E127),'Results vs Forecast'!K:K,1,0)</f>
        <v>22644</v>
      </c>
    </row>
    <row r="128" spans="1:16" ht="10.9">
      <c r="A128" s="56" t="s">
        <v>82</v>
      </c>
      <c r="B128" s="56" t="s">
        <v>1084</v>
      </c>
      <c r="C128" s="56" t="s">
        <v>1084</v>
      </c>
      <c r="D128" s="56" t="s">
        <v>196</v>
      </c>
      <c r="E128" s="50" t="s">
        <v>778</v>
      </c>
      <c r="F128" s="50" t="s">
        <v>1087</v>
      </c>
      <c r="G128" s="56" t="s">
        <v>980</v>
      </c>
      <c r="H128" s="57">
        <v>1</v>
      </c>
      <c r="I128" s="56" t="s">
        <v>19</v>
      </c>
      <c r="J128" s="56" t="s">
        <v>26</v>
      </c>
      <c r="K128" s="51">
        <v>1177.3</v>
      </c>
      <c r="L128" s="51" t="e">
        <f>SUMIF('MJE Project Pivot'!#REF!,E128,'MJE Project Pivot'!#REF!)</f>
        <v>#REF!</v>
      </c>
      <c r="M128" s="52" t="e">
        <f t="shared" si="3"/>
        <v>#REF!</v>
      </c>
      <c r="N128" s="53" t="str">
        <f>_xlfn.XLOOKUP(A128,'Client Lookup'!B:B,'Client Lookup'!C:C)</f>
        <v>DMW Direct</v>
      </c>
      <c r="O128" s="72"/>
      <c r="P128" s="54">
        <f>VLOOKUP(_xlfn.NUMBERVALUE(E128),'Results vs Forecast'!K:K,1,0)</f>
        <v>32873</v>
      </c>
    </row>
    <row r="129" spans="1:16" ht="10.9">
      <c r="A129" s="56" t="s">
        <v>82</v>
      </c>
      <c r="B129" s="56" t="s">
        <v>1084</v>
      </c>
      <c r="C129" s="56" t="s">
        <v>1084</v>
      </c>
      <c r="D129" s="56" t="s">
        <v>196</v>
      </c>
      <c r="E129" s="50" t="s">
        <v>778</v>
      </c>
      <c r="F129" s="50" t="s">
        <v>1087</v>
      </c>
      <c r="G129" s="56" t="s">
        <v>980</v>
      </c>
      <c r="H129" s="57">
        <v>1</v>
      </c>
      <c r="I129" s="56" t="s">
        <v>19</v>
      </c>
      <c r="J129" s="56" t="s">
        <v>10</v>
      </c>
      <c r="K129" s="51">
        <v>5565.93</v>
      </c>
      <c r="L129" s="51" t="e">
        <f>SUMIF('MJE Project Pivot'!#REF!,E129,'MJE Project Pivot'!#REF!)</f>
        <v>#REF!</v>
      </c>
      <c r="M129" s="52" t="e">
        <f t="shared" si="3"/>
        <v>#REF!</v>
      </c>
      <c r="N129" s="53" t="str">
        <f>_xlfn.XLOOKUP(A129,'Client Lookup'!B:B,'Client Lookup'!C:C)</f>
        <v>DMW Direct</v>
      </c>
      <c r="O129" s="72"/>
      <c r="P129" s="54">
        <f>VLOOKUP(_xlfn.NUMBERVALUE(E129),'Results vs Forecast'!K:K,1,0)</f>
        <v>32873</v>
      </c>
    </row>
    <row r="130" spans="1:16" ht="10.9">
      <c r="A130" s="56" t="s">
        <v>82</v>
      </c>
      <c r="B130" s="56" t="s">
        <v>1084</v>
      </c>
      <c r="C130" s="56" t="s">
        <v>1084</v>
      </c>
      <c r="D130" s="56" t="s">
        <v>197</v>
      </c>
      <c r="E130" s="50" t="s">
        <v>779</v>
      </c>
      <c r="F130" s="50" t="s">
        <v>1088</v>
      </c>
      <c r="G130" s="56" t="s">
        <v>980</v>
      </c>
      <c r="H130" s="57">
        <v>1</v>
      </c>
      <c r="I130" s="56" t="s">
        <v>19</v>
      </c>
      <c r="J130" s="56" t="s">
        <v>15</v>
      </c>
      <c r="K130" s="51">
        <v>10000</v>
      </c>
      <c r="L130" s="51" t="e">
        <f>SUMIF('MJE Project Pivot'!#REF!,E130,'MJE Project Pivot'!#REF!)</f>
        <v>#REF!</v>
      </c>
      <c r="M130" s="52" t="e">
        <f t="shared" si="3"/>
        <v>#REF!</v>
      </c>
      <c r="N130" s="53" t="str">
        <f>_xlfn.XLOOKUP(A130,'Client Lookup'!B:B,'Client Lookup'!C:C)</f>
        <v>DMW Direct</v>
      </c>
      <c r="O130" s="72"/>
      <c r="P130" s="54">
        <f>VLOOKUP(_xlfn.NUMBERVALUE(E130),'Results vs Forecast'!K:K,1,0)</f>
        <v>34860</v>
      </c>
    </row>
    <row r="131" spans="1:16" ht="10.9">
      <c r="A131" s="56" t="s">
        <v>84</v>
      </c>
      <c r="B131" s="56" t="s">
        <v>1089</v>
      </c>
      <c r="C131" s="56" t="s">
        <v>1089</v>
      </c>
      <c r="D131" s="56" t="s">
        <v>200</v>
      </c>
      <c r="E131" s="50" t="s">
        <v>782</v>
      </c>
      <c r="F131" s="50" t="s">
        <v>1090</v>
      </c>
      <c r="G131" s="56" t="s">
        <v>980</v>
      </c>
      <c r="H131" s="57">
        <v>1</v>
      </c>
      <c r="I131" s="56" t="s">
        <v>19</v>
      </c>
      <c r="J131" s="56" t="s">
        <v>24</v>
      </c>
      <c r="K131" s="51">
        <v>15812.09</v>
      </c>
      <c r="L131" s="51" t="e">
        <f>SUMIF('MJE Project Pivot'!#REF!,E131,'MJE Project Pivot'!#REF!)</f>
        <v>#REF!</v>
      </c>
      <c r="M131" s="52" t="e">
        <f t="shared" si="3"/>
        <v>#REF!</v>
      </c>
      <c r="N131" s="53" t="str">
        <f>_xlfn.XLOOKUP(A131,'Client Lookup'!B:B,'Client Lookup'!C:C)</f>
        <v>ExploreLearning</v>
      </c>
      <c r="O131" s="72"/>
      <c r="P131" s="54">
        <f>VLOOKUP(_xlfn.NUMBERVALUE(E131),'Results vs Forecast'!K:K,1,0)</f>
        <v>30780</v>
      </c>
    </row>
    <row r="132" spans="1:16" ht="10.9">
      <c r="A132" s="56" t="s">
        <v>84</v>
      </c>
      <c r="B132" s="56" t="s">
        <v>1089</v>
      </c>
      <c r="C132" s="56" t="s">
        <v>1089</v>
      </c>
      <c r="D132" s="56" t="s">
        <v>200</v>
      </c>
      <c r="E132" s="50" t="s">
        <v>782</v>
      </c>
      <c r="F132" s="50" t="s">
        <v>1090</v>
      </c>
      <c r="G132" s="56" t="s">
        <v>980</v>
      </c>
      <c r="H132" s="57">
        <v>1</v>
      </c>
      <c r="I132" s="56" t="s">
        <v>19</v>
      </c>
      <c r="J132" s="56" t="s">
        <v>18</v>
      </c>
      <c r="K132" s="51">
        <v>27468.13</v>
      </c>
      <c r="L132" s="51" t="e">
        <f>SUMIF('MJE Project Pivot'!#REF!,E132,'MJE Project Pivot'!#REF!)</f>
        <v>#REF!</v>
      </c>
      <c r="M132" s="52" t="e">
        <f t="shared" ref="M132:M163" si="4">L132-K132</f>
        <v>#REF!</v>
      </c>
      <c r="N132" s="53" t="str">
        <f>_xlfn.XLOOKUP(A132,'Client Lookup'!B:B,'Client Lookup'!C:C)</f>
        <v>ExploreLearning</v>
      </c>
      <c r="O132" s="72"/>
      <c r="P132" s="54">
        <f>VLOOKUP(_xlfn.NUMBERVALUE(E132),'Results vs Forecast'!K:K,1,0)</f>
        <v>30780</v>
      </c>
    </row>
    <row r="133" spans="1:16" ht="10.9">
      <c r="A133" s="56" t="s">
        <v>90</v>
      </c>
      <c r="B133" s="56" t="s">
        <v>1091</v>
      </c>
      <c r="C133" s="56" t="s">
        <v>1091</v>
      </c>
      <c r="D133" s="56" t="s">
        <v>48</v>
      </c>
      <c r="E133" s="50" t="s">
        <v>48</v>
      </c>
      <c r="F133" s="50" t="s">
        <v>48</v>
      </c>
      <c r="G133" s="56" t="s">
        <v>980</v>
      </c>
      <c r="H133" s="57">
        <v>1</v>
      </c>
      <c r="I133" s="56" t="s">
        <v>19</v>
      </c>
      <c r="J133" s="56" t="s">
        <v>20</v>
      </c>
      <c r="K133" s="51">
        <v>8809</v>
      </c>
      <c r="L133" s="51" t="e">
        <f>SUMIF('MJE Project Pivot'!#REF!,E133,'MJE Project Pivot'!#REF!)</f>
        <v>#REF!</v>
      </c>
      <c r="M133" s="52" t="e">
        <f t="shared" si="4"/>
        <v>#REF!</v>
      </c>
      <c r="N133" s="53" t="str">
        <f>_xlfn.XLOOKUP(A133,'Client Lookup'!B:B,'Client Lookup'!C:C)</f>
        <v>Flatiron Health</v>
      </c>
      <c r="O133" s="72"/>
      <c r="P133" s="54">
        <f>VLOOKUP(_xlfn.NUMBERVALUE(E133),'Results vs Forecast'!K:K,1,0)</f>
        <v>0</v>
      </c>
    </row>
    <row r="134" spans="1:16" ht="10.9">
      <c r="A134" s="56" t="s">
        <v>90</v>
      </c>
      <c r="B134" s="56" t="s">
        <v>1091</v>
      </c>
      <c r="C134" s="56" t="s">
        <v>1091</v>
      </c>
      <c r="D134" s="56" t="s">
        <v>203</v>
      </c>
      <c r="E134" s="50" t="s">
        <v>53</v>
      </c>
      <c r="F134" s="50" t="s">
        <v>1092</v>
      </c>
      <c r="G134" s="56" t="s">
        <v>983</v>
      </c>
      <c r="H134" s="57">
        <v>0.5</v>
      </c>
      <c r="I134" s="56" t="s">
        <v>19</v>
      </c>
      <c r="J134" s="56" t="s">
        <v>20</v>
      </c>
      <c r="K134" s="51"/>
      <c r="L134" s="51" t="e">
        <f>SUMIF('MJE Project Pivot'!#REF!,E134,'MJE Project Pivot'!#REF!)</f>
        <v>#REF!</v>
      </c>
      <c r="M134" s="52" t="e">
        <f t="shared" si="4"/>
        <v>#REF!</v>
      </c>
      <c r="N134" s="53" t="str">
        <f>_xlfn.XLOOKUP(A134,'Client Lookup'!B:B,'Client Lookup'!C:C)</f>
        <v>Flatiron Health</v>
      </c>
      <c r="O134" s="72"/>
      <c r="P134" s="54">
        <f>VLOOKUP(_xlfn.NUMBERVALUE(E134),'Results vs Forecast'!K:K,1,0)</f>
        <v>0</v>
      </c>
    </row>
    <row r="135" spans="1:16" ht="10.9">
      <c r="A135" s="56" t="s">
        <v>92</v>
      </c>
      <c r="B135" s="56" t="s">
        <v>1093</v>
      </c>
      <c r="C135" s="56" t="s">
        <v>1093</v>
      </c>
      <c r="D135" s="56" t="s">
        <v>205</v>
      </c>
      <c r="E135" s="50" t="s">
        <v>784</v>
      </c>
      <c r="F135" s="50" t="s">
        <v>1094</v>
      </c>
      <c r="G135" s="56" t="s">
        <v>980</v>
      </c>
      <c r="H135" s="57">
        <v>1</v>
      </c>
      <c r="I135" s="56" t="s">
        <v>14</v>
      </c>
      <c r="J135" s="56" t="s">
        <v>10</v>
      </c>
      <c r="K135" s="51">
        <v>104706.43</v>
      </c>
      <c r="L135" s="51" t="e">
        <f>SUMIF('MJE Project Pivot'!#REF!,E135,'MJE Project Pivot'!#REF!)</f>
        <v>#REF!</v>
      </c>
      <c r="M135" s="52" t="e">
        <f t="shared" si="4"/>
        <v>#REF!</v>
      </c>
      <c r="N135" s="53" t="str">
        <f>_xlfn.XLOOKUP(A135,'Client Lookup'!B:B,'Client Lookup'!C:C)</f>
        <v>Franklin Templeton</v>
      </c>
      <c r="O135" s="72"/>
      <c r="P135" s="54">
        <f>VLOOKUP(_xlfn.NUMBERVALUE(E135),'Results vs Forecast'!K:K,1,0)</f>
        <v>28144</v>
      </c>
    </row>
    <row r="136" spans="1:16" ht="10.9">
      <c r="A136" s="56" t="s">
        <v>92</v>
      </c>
      <c r="B136" s="56" t="s">
        <v>1093</v>
      </c>
      <c r="C136" s="56" t="s">
        <v>1093</v>
      </c>
      <c r="D136" s="56" t="s">
        <v>206</v>
      </c>
      <c r="E136" s="50" t="s">
        <v>53</v>
      </c>
      <c r="F136" s="50" t="s">
        <v>1095</v>
      </c>
      <c r="G136" s="56" t="s">
        <v>983</v>
      </c>
      <c r="H136" s="57">
        <v>0.75</v>
      </c>
      <c r="I136" s="56" t="s">
        <v>14</v>
      </c>
      <c r="J136" s="56" t="s">
        <v>18</v>
      </c>
      <c r="K136" s="51"/>
      <c r="L136" s="51" t="e">
        <f>SUMIF('MJE Project Pivot'!#REF!,E136,'MJE Project Pivot'!#REF!)</f>
        <v>#REF!</v>
      </c>
      <c r="M136" s="52" t="e">
        <f t="shared" si="4"/>
        <v>#REF!</v>
      </c>
      <c r="N136" s="53" t="str">
        <f>_xlfn.XLOOKUP(A136,'Client Lookup'!B:B,'Client Lookup'!C:C)</f>
        <v>Franklin Templeton</v>
      </c>
      <c r="O136" s="72"/>
      <c r="P136" s="54">
        <f>VLOOKUP(_xlfn.NUMBERVALUE(E136),'Results vs Forecast'!K:K,1,0)</f>
        <v>0</v>
      </c>
    </row>
    <row r="137" spans="1:16" ht="10.9">
      <c r="A137" s="56" t="s">
        <v>92</v>
      </c>
      <c r="B137" s="56" t="s">
        <v>1093</v>
      </c>
      <c r="C137" s="56" t="s">
        <v>1093</v>
      </c>
      <c r="D137" s="56" t="s">
        <v>206</v>
      </c>
      <c r="E137" s="50" t="s">
        <v>53</v>
      </c>
      <c r="F137" s="50" t="s">
        <v>1095</v>
      </c>
      <c r="G137" s="56" t="s">
        <v>983</v>
      </c>
      <c r="H137" s="57">
        <v>0.75</v>
      </c>
      <c r="I137" s="56" t="s">
        <v>14</v>
      </c>
      <c r="J137" s="56" t="s">
        <v>10</v>
      </c>
      <c r="K137" s="51"/>
      <c r="L137" s="51" t="e">
        <f>SUMIF('MJE Project Pivot'!#REF!,E137,'MJE Project Pivot'!#REF!)</f>
        <v>#REF!</v>
      </c>
      <c r="M137" s="52" t="e">
        <f t="shared" si="4"/>
        <v>#REF!</v>
      </c>
      <c r="N137" s="53" t="str">
        <f>_xlfn.XLOOKUP(A137,'Client Lookup'!B:B,'Client Lookup'!C:C)</f>
        <v>Franklin Templeton</v>
      </c>
      <c r="O137" s="72"/>
      <c r="P137" s="54">
        <f>VLOOKUP(_xlfn.NUMBERVALUE(E137),'Results vs Forecast'!K:K,1,0)</f>
        <v>0</v>
      </c>
    </row>
    <row r="138" spans="1:16" ht="10.9">
      <c r="A138" s="56" t="s">
        <v>92</v>
      </c>
      <c r="B138" s="56" t="s">
        <v>1093</v>
      </c>
      <c r="C138" s="56" t="s">
        <v>1093</v>
      </c>
      <c r="D138" s="56" t="s">
        <v>208</v>
      </c>
      <c r="E138" s="50" t="s">
        <v>786</v>
      </c>
      <c r="F138" s="50" t="s">
        <v>1096</v>
      </c>
      <c r="G138" s="56" t="s">
        <v>980</v>
      </c>
      <c r="H138" s="57">
        <v>1</v>
      </c>
      <c r="I138" s="56" t="s">
        <v>14</v>
      </c>
      <c r="J138" s="56" t="s">
        <v>18</v>
      </c>
      <c r="K138" s="51">
        <v>6672.22</v>
      </c>
      <c r="L138" s="51" t="e">
        <f>SUMIF('MJE Project Pivot'!#REF!,E138,'MJE Project Pivot'!#REF!)</f>
        <v>#REF!</v>
      </c>
      <c r="M138" s="52" t="e">
        <f t="shared" si="4"/>
        <v>#REF!</v>
      </c>
      <c r="N138" s="53" t="str">
        <f>_xlfn.XLOOKUP(A138,'Client Lookup'!B:B,'Client Lookup'!C:C)</f>
        <v>Franklin Templeton</v>
      </c>
      <c r="O138" s="72"/>
      <c r="P138" s="54">
        <f>VLOOKUP(_xlfn.NUMBERVALUE(E138),'Results vs Forecast'!K:K,1,0)</f>
        <v>25989</v>
      </c>
    </row>
    <row r="139" spans="1:16" ht="10.9">
      <c r="A139" s="56" t="s">
        <v>92</v>
      </c>
      <c r="B139" s="56" t="s">
        <v>1093</v>
      </c>
      <c r="C139" s="56" t="s">
        <v>1093</v>
      </c>
      <c r="D139" s="56" t="s">
        <v>208</v>
      </c>
      <c r="E139" s="50" t="s">
        <v>786</v>
      </c>
      <c r="F139" s="50" t="s">
        <v>1096</v>
      </c>
      <c r="G139" s="56" t="s">
        <v>980</v>
      </c>
      <c r="H139" s="57">
        <v>1</v>
      </c>
      <c r="I139" s="56" t="s">
        <v>14</v>
      </c>
      <c r="J139" s="56" t="s">
        <v>10</v>
      </c>
      <c r="K139" s="51">
        <v>6483.35</v>
      </c>
      <c r="L139" s="51" t="e">
        <f>SUMIF('MJE Project Pivot'!#REF!,E139,'MJE Project Pivot'!#REF!)</f>
        <v>#REF!</v>
      </c>
      <c r="M139" s="52" t="e">
        <f t="shared" si="4"/>
        <v>#REF!</v>
      </c>
      <c r="N139" s="53" t="str">
        <f>_xlfn.XLOOKUP(A139,'Client Lookup'!B:B,'Client Lookup'!C:C)</f>
        <v>Franklin Templeton</v>
      </c>
      <c r="O139" s="72"/>
      <c r="P139" s="54">
        <f>VLOOKUP(_xlfn.NUMBERVALUE(E139),'Results vs Forecast'!K:K,1,0)</f>
        <v>25989</v>
      </c>
    </row>
    <row r="140" spans="1:16" ht="10.9">
      <c r="A140" s="56" t="s">
        <v>92</v>
      </c>
      <c r="B140" s="56" t="s">
        <v>1093</v>
      </c>
      <c r="C140" s="56" t="s">
        <v>1093</v>
      </c>
      <c r="D140" s="56" t="s">
        <v>210</v>
      </c>
      <c r="E140" s="50" t="s">
        <v>787</v>
      </c>
      <c r="F140" s="50" t="s">
        <v>1097</v>
      </c>
      <c r="G140" s="56" t="s">
        <v>980</v>
      </c>
      <c r="H140" s="57">
        <v>1</v>
      </c>
      <c r="I140" s="56" t="s">
        <v>14</v>
      </c>
      <c r="J140" s="56" t="s">
        <v>18</v>
      </c>
      <c r="K140" s="51">
        <v>179502.83454106282</v>
      </c>
      <c r="L140" s="51" t="e">
        <f>SUMIF('MJE Project Pivot'!#REF!,E140,'MJE Project Pivot'!#REF!)</f>
        <v>#REF!</v>
      </c>
      <c r="M140" s="52" t="e">
        <f t="shared" si="4"/>
        <v>#REF!</v>
      </c>
      <c r="N140" s="53" t="str">
        <f>_xlfn.XLOOKUP(A140,'Client Lookup'!B:B,'Client Lookup'!C:C)</f>
        <v>Franklin Templeton</v>
      </c>
      <c r="O140" s="72"/>
      <c r="P140" s="54">
        <f>VLOOKUP(_xlfn.NUMBERVALUE(E140),'Results vs Forecast'!K:K,1,0)</f>
        <v>34221</v>
      </c>
    </row>
    <row r="141" spans="1:16" ht="10.9">
      <c r="A141" s="56" t="s">
        <v>92</v>
      </c>
      <c r="B141" s="56" t="s">
        <v>1093</v>
      </c>
      <c r="C141" s="56" t="s">
        <v>1093</v>
      </c>
      <c r="D141" s="56" t="s">
        <v>210</v>
      </c>
      <c r="E141" s="50" t="s">
        <v>787</v>
      </c>
      <c r="F141" s="50" t="s">
        <v>1097</v>
      </c>
      <c r="G141" s="56" t="s">
        <v>980</v>
      </c>
      <c r="H141" s="57">
        <v>1</v>
      </c>
      <c r="I141" s="56" t="s">
        <v>14</v>
      </c>
      <c r="J141" s="56" t="s">
        <v>10</v>
      </c>
      <c r="K141" s="51">
        <v>36307.165458937197</v>
      </c>
      <c r="L141" s="51" t="e">
        <f>SUMIF('MJE Project Pivot'!#REF!,E141,'MJE Project Pivot'!#REF!)</f>
        <v>#REF!</v>
      </c>
      <c r="M141" s="52" t="e">
        <f t="shared" si="4"/>
        <v>#REF!</v>
      </c>
      <c r="N141" s="53" t="str">
        <f>_xlfn.XLOOKUP(A141,'Client Lookup'!B:B,'Client Lookup'!C:C)</f>
        <v>Franklin Templeton</v>
      </c>
      <c r="O141" s="72"/>
      <c r="P141" s="54">
        <f>VLOOKUP(_xlfn.NUMBERVALUE(E141),'Results vs Forecast'!K:K,1,0)</f>
        <v>34221</v>
      </c>
    </row>
    <row r="142" spans="1:16" ht="10.9">
      <c r="A142" s="56" t="s">
        <v>92</v>
      </c>
      <c r="B142" s="56" t="s">
        <v>1093</v>
      </c>
      <c r="C142" s="56" t="s">
        <v>1093</v>
      </c>
      <c r="D142" s="56" t="s">
        <v>212</v>
      </c>
      <c r="E142" s="50" t="s">
        <v>53</v>
      </c>
      <c r="F142" s="50" t="s">
        <v>1098</v>
      </c>
      <c r="G142" s="56" t="s">
        <v>983</v>
      </c>
      <c r="H142" s="57">
        <v>0.9</v>
      </c>
      <c r="I142" s="56" t="s">
        <v>14</v>
      </c>
      <c r="J142" s="56" t="s">
        <v>18</v>
      </c>
      <c r="K142" s="51"/>
      <c r="L142" s="51" t="e">
        <f>SUMIF('MJE Project Pivot'!#REF!,E142,'MJE Project Pivot'!#REF!)</f>
        <v>#REF!</v>
      </c>
      <c r="M142" s="52" t="e">
        <f t="shared" si="4"/>
        <v>#REF!</v>
      </c>
      <c r="N142" s="53" t="str">
        <f>_xlfn.XLOOKUP(A142,'Client Lookup'!B:B,'Client Lookup'!C:C)</f>
        <v>Franklin Templeton</v>
      </c>
      <c r="O142" s="72"/>
      <c r="P142" s="54">
        <f>VLOOKUP(_xlfn.NUMBERVALUE(E142),'Results vs Forecast'!K:K,1,0)</f>
        <v>0</v>
      </c>
    </row>
    <row r="143" spans="1:16" ht="10.9">
      <c r="A143" s="56" t="s">
        <v>92</v>
      </c>
      <c r="B143" s="56" t="s">
        <v>1093</v>
      </c>
      <c r="C143" s="56" t="s">
        <v>1093</v>
      </c>
      <c r="D143" s="56" t="s">
        <v>212</v>
      </c>
      <c r="E143" s="50" t="s">
        <v>53</v>
      </c>
      <c r="F143" s="50" t="s">
        <v>1098</v>
      </c>
      <c r="G143" s="56" t="s">
        <v>983</v>
      </c>
      <c r="H143" s="57">
        <v>0.9</v>
      </c>
      <c r="I143" s="56" t="s">
        <v>14</v>
      </c>
      <c r="J143" s="56" t="s">
        <v>10</v>
      </c>
      <c r="K143" s="51"/>
      <c r="L143" s="51" t="e">
        <f>SUMIF('MJE Project Pivot'!#REF!,E143,'MJE Project Pivot'!#REF!)</f>
        <v>#REF!</v>
      </c>
      <c r="M143" s="52" t="e">
        <f t="shared" si="4"/>
        <v>#REF!</v>
      </c>
      <c r="N143" s="53" t="str">
        <f>_xlfn.XLOOKUP(A143,'Client Lookup'!B:B,'Client Lookup'!C:C)</f>
        <v>Franklin Templeton</v>
      </c>
      <c r="O143" s="72"/>
      <c r="P143" s="54">
        <f>VLOOKUP(_xlfn.NUMBERVALUE(E143),'Results vs Forecast'!K:K,1,0)</f>
        <v>0</v>
      </c>
    </row>
    <row r="144" spans="1:16" ht="10.9">
      <c r="A144" s="56" t="s">
        <v>92</v>
      </c>
      <c r="B144" s="56" t="s">
        <v>1093</v>
      </c>
      <c r="C144" s="56" t="s">
        <v>1093</v>
      </c>
      <c r="D144" s="56" t="s">
        <v>213</v>
      </c>
      <c r="E144" s="50" t="s">
        <v>788</v>
      </c>
      <c r="F144" s="50" t="s">
        <v>1099</v>
      </c>
      <c r="G144" s="56" t="s">
        <v>980</v>
      </c>
      <c r="H144" s="57">
        <v>1</v>
      </c>
      <c r="I144" s="56" t="s">
        <v>14</v>
      </c>
      <c r="J144" s="56" t="s">
        <v>18</v>
      </c>
      <c r="K144" s="51">
        <v>37875.199999999997</v>
      </c>
      <c r="L144" s="51" t="e">
        <f>SUMIF('MJE Project Pivot'!#REF!,E144,'MJE Project Pivot'!#REF!)</f>
        <v>#REF!</v>
      </c>
      <c r="M144" s="52" t="e">
        <f t="shared" si="4"/>
        <v>#REF!</v>
      </c>
      <c r="N144" s="53" t="str">
        <f>_xlfn.XLOOKUP(A144,'Client Lookup'!B:B,'Client Lookup'!C:C)</f>
        <v>Franklin Templeton</v>
      </c>
      <c r="O144" s="72"/>
      <c r="P144" s="54">
        <f>VLOOKUP(_xlfn.NUMBERVALUE(E144),'Results vs Forecast'!K:K,1,0)</f>
        <v>30470</v>
      </c>
    </row>
    <row r="145" spans="1:16" ht="10.9">
      <c r="A145" s="56" t="s">
        <v>92</v>
      </c>
      <c r="B145" s="56" t="s">
        <v>1093</v>
      </c>
      <c r="C145" s="56" t="s">
        <v>1093</v>
      </c>
      <c r="D145" s="56" t="s">
        <v>213</v>
      </c>
      <c r="E145" s="50" t="s">
        <v>788</v>
      </c>
      <c r="F145" s="50" t="s">
        <v>1099</v>
      </c>
      <c r="G145" s="56" t="s">
        <v>980</v>
      </c>
      <c r="H145" s="57">
        <v>1</v>
      </c>
      <c r="I145" s="56" t="s">
        <v>14</v>
      </c>
      <c r="J145" s="56" t="s">
        <v>10</v>
      </c>
      <c r="K145" s="51">
        <v>26403.91</v>
      </c>
      <c r="L145" s="51" t="e">
        <f>SUMIF('MJE Project Pivot'!#REF!,E145,'MJE Project Pivot'!#REF!)</f>
        <v>#REF!</v>
      </c>
      <c r="M145" s="52" t="e">
        <f t="shared" si="4"/>
        <v>#REF!</v>
      </c>
      <c r="N145" s="53" t="str">
        <f>_xlfn.XLOOKUP(A145,'Client Lookup'!B:B,'Client Lookup'!C:C)</f>
        <v>Franklin Templeton</v>
      </c>
      <c r="O145" s="72"/>
      <c r="P145" s="54">
        <f>VLOOKUP(_xlfn.NUMBERVALUE(E145),'Results vs Forecast'!K:K,1,0)</f>
        <v>30470</v>
      </c>
    </row>
    <row r="146" spans="1:16" ht="10.9">
      <c r="A146" s="56" t="s">
        <v>94</v>
      </c>
      <c r="B146" s="56" t="s">
        <v>1100</v>
      </c>
      <c r="C146" s="56" t="s">
        <v>1100</v>
      </c>
      <c r="D146" s="56" t="s">
        <v>215</v>
      </c>
      <c r="E146" s="50" t="s">
        <v>789</v>
      </c>
      <c r="F146" s="50" t="s">
        <v>1101</v>
      </c>
      <c r="G146" s="56" t="s">
        <v>980</v>
      </c>
      <c r="H146" s="57">
        <v>1</v>
      </c>
      <c r="I146" s="56" t="s">
        <v>19</v>
      </c>
      <c r="J146" s="56" t="s">
        <v>13</v>
      </c>
      <c r="K146" s="51">
        <v>10000</v>
      </c>
      <c r="L146" s="51" t="e">
        <f>SUMIF('MJE Project Pivot'!#REF!,E146,'MJE Project Pivot'!#REF!)</f>
        <v>#REF!</v>
      </c>
      <c r="M146" s="52" t="e">
        <f t="shared" si="4"/>
        <v>#REF!</v>
      </c>
      <c r="N146" s="53" t="str">
        <f>_xlfn.XLOOKUP(A146,'Client Lookup'!B:B,'Client Lookup'!C:C)</f>
        <v>Fresh Direct</v>
      </c>
      <c r="O146" s="72"/>
      <c r="P146" s="54">
        <f>VLOOKUP(_xlfn.NUMBERVALUE(E146),'Results vs Forecast'!K:K,1,0)</f>
        <v>22531</v>
      </c>
    </row>
    <row r="147" spans="1:16" ht="10.9">
      <c r="A147" s="56" t="s">
        <v>98</v>
      </c>
      <c r="B147" s="56" t="s">
        <v>1102</v>
      </c>
      <c r="C147" s="56" t="s">
        <v>1102</v>
      </c>
      <c r="D147" s="56" t="s">
        <v>217</v>
      </c>
      <c r="E147" s="50" t="s">
        <v>822</v>
      </c>
      <c r="F147" s="50" t="s">
        <v>1103</v>
      </c>
      <c r="G147" s="56" t="s">
        <v>980</v>
      </c>
      <c r="H147" s="57">
        <v>1</v>
      </c>
      <c r="I147" s="56" t="s">
        <v>19</v>
      </c>
      <c r="J147" s="56" t="s">
        <v>13</v>
      </c>
      <c r="K147" s="51">
        <v>1250</v>
      </c>
      <c r="L147" s="51" t="e">
        <f>SUMIF('MJE Project Pivot'!#REF!,E147,'MJE Project Pivot'!#REF!)</f>
        <v>#REF!</v>
      </c>
      <c r="M147" s="52" t="e">
        <f t="shared" si="4"/>
        <v>#REF!</v>
      </c>
      <c r="N147" s="53" t="str">
        <f>_xlfn.XLOOKUP(A147,'Client Lookup'!B:B,'Client Lookup'!C:C)</f>
        <v>GlobalVetLink</v>
      </c>
      <c r="O147" s="72"/>
      <c r="P147" s="54">
        <f>VLOOKUP(_xlfn.NUMBERVALUE(E147),'Results vs Forecast'!K:K,1,0)</f>
        <v>25976</v>
      </c>
    </row>
    <row r="148" spans="1:16" ht="10.9">
      <c r="A148" s="56" t="s">
        <v>100</v>
      </c>
      <c r="B148" s="56" t="s">
        <v>1104</v>
      </c>
      <c r="C148" s="56" t="s">
        <v>1104</v>
      </c>
      <c r="D148" s="56" t="s">
        <v>48</v>
      </c>
      <c r="E148" s="50" t="s">
        <v>48</v>
      </c>
      <c r="F148" s="50" t="s">
        <v>48</v>
      </c>
      <c r="G148" s="56" t="s">
        <v>980</v>
      </c>
      <c r="H148" s="57">
        <v>1</v>
      </c>
      <c r="I148" s="56" t="s">
        <v>19</v>
      </c>
      <c r="J148" s="56" t="s">
        <v>20</v>
      </c>
      <c r="K148" s="51">
        <v>10164</v>
      </c>
      <c r="L148" s="51" t="e">
        <f>SUMIF('MJE Project Pivot'!#REF!,E148,'MJE Project Pivot'!#REF!)</f>
        <v>#REF!</v>
      </c>
      <c r="M148" s="52" t="e">
        <f t="shared" si="4"/>
        <v>#REF!</v>
      </c>
      <c r="N148" s="53" t="str">
        <f>_xlfn.XLOOKUP(A148,'Client Lookup'!B:B,'Client Lookup'!C:C)</f>
        <v>GoodRx</v>
      </c>
      <c r="O148" s="72"/>
      <c r="P148" s="54">
        <f>VLOOKUP(_xlfn.NUMBERVALUE(E148),'Results vs Forecast'!K:K,1,0)</f>
        <v>0</v>
      </c>
    </row>
    <row r="149" spans="1:16" ht="10.9">
      <c r="A149" s="56" t="s">
        <v>100</v>
      </c>
      <c r="B149" s="56" t="s">
        <v>1104</v>
      </c>
      <c r="C149" s="56" t="s">
        <v>1104</v>
      </c>
      <c r="D149" s="56" t="s">
        <v>220</v>
      </c>
      <c r="E149" s="50" t="s">
        <v>802</v>
      </c>
      <c r="F149" s="50" t="s">
        <v>1105</v>
      </c>
      <c r="G149" s="56" t="s">
        <v>980</v>
      </c>
      <c r="H149" s="57">
        <v>1</v>
      </c>
      <c r="I149" s="56" t="s">
        <v>19</v>
      </c>
      <c r="J149" s="56" t="s">
        <v>13</v>
      </c>
      <c r="K149" s="51">
        <v>24411.91152351549</v>
      </c>
      <c r="L149" s="51" t="e">
        <f>SUMIF('MJE Project Pivot'!#REF!,E149,'MJE Project Pivot'!#REF!)</f>
        <v>#REF!</v>
      </c>
      <c r="M149" s="52" t="e">
        <f t="shared" si="4"/>
        <v>#REF!</v>
      </c>
      <c r="N149" s="53" t="str">
        <f>_xlfn.XLOOKUP(A149,'Client Lookup'!B:B,'Client Lookup'!C:C)</f>
        <v>GoodRx</v>
      </c>
      <c r="O149" s="72"/>
      <c r="P149" s="54">
        <f>VLOOKUP(_xlfn.NUMBERVALUE(E149),'Results vs Forecast'!K:K,1,0)</f>
        <v>28141</v>
      </c>
    </row>
    <row r="150" spans="1:16" ht="10.9">
      <c r="A150" s="56" t="s">
        <v>100</v>
      </c>
      <c r="B150" s="56" t="s">
        <v>1104</v>
      </c>
      <c r="C150" s="56" t="s">
        <v>1104</v>
      </c>
      <c r="D150" s="56" t="s">
        <v>220</v>
      </c>
      <c r="E150" s="50" t="s">
        <v>802</v>
      </c>
      <c r="F150" s="50" t="s">
        <v>1105</v>
      </c>
      <c r="G150" s="56" t="s">
        <v>980</v>
      </c>
      <c r="H150" s="57">
        <v>1</v>
      </c>
      <c r="I150" s="56" t="s">
        <v>19</v>
      </c>
      <c r="J150" s="56" t="s">
        <v>18</v>
      </c>
      <c r="K150" s="51">
        <v>4616.9286713741303</v>
      </c>
      <c r="L150" s="51" t="e">
        <f>SUMIF('MJE Project Pivot'!#REF!,E150,'MJE Project Pivot'!#REF!)</f>
        <v>#REF!</v>
      </c>
      <c r="M150" s="52" t="e">
        <f t="shared" si="4"/>
        <v>#REF!</v>
      </c>
      <c r="N150" s="53" t="str">
        <f>_xlfn.XLOOKUP(A150,'Client Lookup'!B:B,'Client Lookup'!C:C)</f>
        <v>GoodRx</v>
      </c>
      <c r="O150" s="72"/>
      <c r="P150" s="54">
        <f>VLOOKUP(_xlfn.NUMBERVALUE(E150),'Results vs Forecast'!K:K,1,0)</f>
        <v>28141</v>
      </c>
    </row>
    <row r="151" spans="1:16" ht="10.9">
      <c r="A151" s="56" t="s">
        <v>100</v>
      </c>
      <c r="B151" s="56" t="s">
        <v>1104</v>
      </c>
      <c r="C151" s="56" t="s">
        <v>1104</v>
      </c>
      <c r="D151" s="56" t="s">
        <v>220</v>
      </c>
      <c r="E151" s="50" t="s">
        <v>802</v>
      </c>
      <c r="F151" s="50" t="s">
        <v>1105</v>
      </c>
      <c r="G151" s="56" t="s">
        <v>980</v>
      </c>
      <c r="H151" s="57">
        <v>1</v>
      </c>
      <c r="I151" s="56" t="s">
        <v>19</v>
      </c>
      <c r="J151" s="56" t="s">
        <v>10</v>
      </c>
      <c r="K151" s="51">
        <v>20971.156471777053</v>
      </c>
      <c r="L151" s="51" t="e">
        <f>SUMIF('MJE Project Pivot'!#REF!,E151,'MJE Project Pivot'!#REF!)</f>
        <v>#REF!</v>
      </c>
      <c r="M151" s="52" t="e">
        <f t="shared" si="4"/>
        <v>#REF!</v>
      </c>
      <c r="N151" s="53" t="str">
        <f>_xlfn.XLOOKUP(A151,'Client Lookup'!B:B,'Client Lookup'!C:C)</f>
        <v>GoodRx</v>
      </c>
      <c r="O151" s="72"/>
      <c r="P151" s="54">
        <f>VLOOKUP(_xlfn.NUMBERVALUE(E151),'Results vs Forecast'!K:K,1,0)</f>
        <v>28141</v>
      </c>
    </row>
    <row r="152" spans="1:16" ht="10.9">
      <c r="A152" s="56" t="s">
        <v>100</v>
      </c>
      <c r="B152" s="56" t="s">
        <v>1104</v>
      </c>
      <c r="C152" s="56" t="s">
        <v>1104</v>
      </c>
      <c r="D152" s="56" t="s">
        <v>222</v>
      </c>
      <c r="E152" s="50" t="s">
        <v>803</v>
      </c>
      <c r="F152" s="50" t="s">
        <v>1106</v>
      </c>
      <c r="G152" s="56" t="s">
        <v>980</v>
      </c>
      <c r="H152" s="57">
        <v>1</v>
      </c>
      <c r="I152" s="56" t="s">
        <v>19</v>
      </c>
      <c r="J152" s="56" t="s">
        <v>13</v>
      </c>
      <c r="K152" s="51">
        <v>11808</v>
      </c>
      <c r="L152" s="51" t="e">
        <f>SUMIF('MJE Project Pivot'!#REF!,E152,'MJE Project Pivot'!#REF!)</f>
        <v>#REF!</v>
      </c>
      <c r="M152" s="52" t="e">
        <f t="shared" si="4"/>
        <v>#REF!</v>
      </c>
      <c r="N152" s="53" t="str">
        <f>_xlfn.XLOOKUP(A152,'Client Lookup'!B:B,'Client Lookup'!C:C)</f>
        <v>GoodRx</v>
      </c>
      <c r="O152" s="72"/>
      <c r="P152" s="54">
        <f>VLOOKUP(_xlfn.NUMBERVALUE(E152),'Results vs Forecast'!K:K,1,0)</f>
        <v>31316</v>
      </c>
    </row>
    <row r="153" spans="1:16" ht="10.9">
      <c r="A153" s="56" t="s">
        <v>100</v>
      </c>
      <c r="B153" s="56" t="s">
        <v>1104</v>
      </c>
      <c r="C153" s="56" t="s">
        <v>1104</v>
      </c>
      <c r="D153" s="56" t="s">
        <v>224</v>
      </c>
      <c r="E153" s="50" t="s">
        <v>53</v>
      </c>
      <c r="F153" s="50" t="s">
        <v>1107</v>
      </c>
      <c r="G153" s="56" t="s">
        <v>1009</v>
      </c>
      <c r="H153" s="57">
        <v>0.75</v>
      </c>
      <c r="I153" s="56" t="s">
        <v>19</v>
      </c>
      <c r="J153" s="56" t="s">
        <v>13</v>
      </c>
      <c r="K153" s="51"/>
      <c r="L153" s="51" t="e">
        <f>SUMIF('MJE Project Pivot'!#REF!,E153,'MJE Project Pivot'!#REF!)</f>
        <v>#REF!</v>
      </c>
      <c r="M153" s="52" t="e">
        <f t="shared" si="4"/>
        <v>#REF!</v>
      </c>
      <c r="N153" s="53" t="str">
        <f>_xlfn.XLOOKUP(A153,'Client Lookup'!B:B,'Client Lookup'!C:C)</f>
        <v>GoodRx</v>
      </c>
      <c r="O153" s="72"/>
      <c r="P153" s="54">
        <f>VLOOKUP(_xlfn.NUMBERVALUE(E153),'Results vs Forecast'!K:K,1,0)</f>
        <v>0</v>
      </c>
    </row>
    <row r="154" spans="1:16" ht="10.9">
      <c r="A154" s="56" t="s">
        <v>100</v>
      </c>
      <c r="B154" s="56" t="s">
        <v>1104</v>
      </c>
      <c r="C154" s="56" t="s">
        <v>1104</v>
      </c>
      <c r="D154" s="56" t="s">
        <v>224</v>
      </c>
      <c r="E154" s="50" t="s">
        <v>53</v>
      </c>
      <c r="F154" s="50" t="s">
        <v>1107</v>
      </c>
      <c r="G154" s="56" t="s">
        <v>1009</v>
      </c>
      <c r="H154" s="57">
        <v>0.75</v>
      </c>
      <c r="I154" s="56" t="s">
        <v>19</v>
      </c>
      <c r="J154" s="56" t="s">
        <v>18</v>
      </c>
      <c r="K154" s="51"/>
      <c r="L154" s="51" t="e">
        <f>SUMIF('MJE Project Pivot'!#REF!,E154,'MJE Project Pivot'!#REF!)</f>
        <v>#REF!</v>
      </c>
      <c r="M154" s="52" t="e">
        <f t="shared" si="4"/>
        <v>#REF!</v>
      </c>
      <c r="N154" s="53" t="str">
        <f>_xlfn.XLOOKUP(A154,'Client Lookup'!B:B,'Client Lookup'!C:C)</f>
        <v>GoodRx</v>
      </c>
      <c r="O154" s="72"/>
      <c r="P154" s="54">
        <f>VLOOKUP(_xlfn.NUMBERVALUE(E154),'Results vs Forecast'!K:K,1,0)</f>
        <v>0</v>
      </c>
    </row>
    <row r="155" spans="1:16" ht="10.9">
      <c r="A155" s="56" t="s">
        <v>100</v>
      </c>
      <c r="B155" s="56" t="s">
        <v>1104</v>
      </c>
      <c r="C155" s="56" t="s">
        <v>1104</v>
      </c>
      <c r="D155" s="56" t="s">
        <v>224</v>
      </c>
      <c r="E155" s="50" t="s">
        <v>53</v>
      </c>
      <c r="F155" s="50" t="s">
        <v>1107</v>
      </c>
      <c r="G155" s="56" t="s">
        <v>1009</v>
      </c>
      <c r="H155" s="57">
        <v>0.75</v>
      </c>
      <c r="I155" s="56" t="s">
        <v>19</v>
      </c>
      <c r="J155" s="56" t="s">
        <v>10</v>
      </c>
      <c r="K155" s="51"/>
      <c r="L155" s="51" t="e">
        <f>SUMIF('MJE Project Pivot'!#REF!,E155,'MJE Project Pivot'!#REF!)</f>
        <v>#REF!</v>
      </c>
      <c r="M155" s="52" t="e">
        <f t="shared" si="4"/>
        <v>#REF!</v>
      </c>
      <c r="N155" s="53" t="str">
        <f>_xlfn.XLOOKUP(A155,'Client Lookup'!B:B,'Client Lookup'!C:C)</f>
        <v>GoodRx</v>
      </c>
      <c r="O155" s="72"/>
      <c r="P155" s="54">
        <f>VLOOKUP(_xlfn.NUMBERVALUE(E155),'Results vs Forecast'!K:K,1,0)</f>
        <v>0</v>
      </c>
    </row>
    <row r="156" spans="1:16" ht="10.9">
      <c r="A156" s="56" t="s">
        <v>226</v>
      </c>
      <c r="B156" s="56" t="s">
        <v>1108</v>
      </c>
      <c r="C156" s="56" t="s">
        <v>1108</v>
      </c>
      <c r="D156" s="56" t="s">
        <v>231</v>
      </c>
      <c r="E156" s="50" t="s">
        <v>801</v>
      </c>
      <c r="F156" s="50" t="s">
        <v>1109</v>
      </c>
      <c r="G156" s="56" t="s">
        <v>980</v>
      </c>
      <c r="H156" s="57">
        <v>1</v>
      </c>
      <c r="I156" s="56" t="s">
        <v>16</v>
      </c>
      <c r="J156" s="56" t="s">
        <v>18</v>
      </c>
      <c r="K156" s="51">
        <v>10880</v>
      </c>
      <c r="L156" s="51" t="e">
        <f>SUMIF('MJE Project Pivot'!#REF!,E156,'MJE Project Pivot'!#REF!)</f>
        <v>#REF!</v>
      </c>
      <c r="M156" s="52" t="e">
        <f t="shared" si="4"/>
        <v>#REF!</v>
      </c>
      <c r="N156" s="53" t="str">
        <f>_xlfn.XLOOKUP(A156,'Client Lookup'!B:B,'Client Lookup'!C:C)</f>
        <v>Globalization Partners</v>
      </c>
      <c r="O156" s="72"/>
      <c r="P156" s="54">
        <f>VLOOKUP(_xlfn.NUMBERVALUE(E156),'Results vs Forecast'!K:K,1,0)</f>
        <v>36408</v>
      </c>
    </row>
    <row r="157" spans="1:16" ht="10.9">
      <c r="A157" s="56" t="s">
        <v>226</v>
      </c>
      <c r="B157" s="56" t="s">
        <v>1108</v>
      </c>
      <c r="C157" s="56" t="s">
        <v>1108</v>
      </c>
      <c r="D157" s="56" t="s">
        <v>233</v>
      </c>
      <c r="E157" s="50" t="s">
        <v>798</v>
      </c>
      <c r="F157" s="50" t="s">
        <v>1110</v>
      </c>
      <c r="G157" s="56" t="s">
        <v>980</v>
      </c>
      <c r="H157" s="57">
        <v>1</v>
      </c>
      <c r="I157" s="56" t="s">
        <v>16</v>
      </c>
      <c r="J157" s="56" t="s">
        <v>18</v>
      </c>
      <c r="K157" s="51">
        <v>18960</v>
      </c>
      <c r="L157" s="51" t="e">
        <f>SUMIF('MJE Project Pivot'!#REF!,E157,'MJE Project Pivot'!#REF!)</f>
        <v>#REF!</v>
      </c>
      <c r="M157" s="52" t="e">
        <f t="shared" si="4"/>
        <v>#REF!</v>
      </c>
      <c r="N157" s="53" t="str">
        <f>_xlfn.XLOOKUP(A157,'Client Lookup'!B:B,'Client Lookup'!C:C)</f>
        <v>Globalization Partners</v>
      </c>
      <c r="O157" s="72"/>
      <c r="P157" s="54">
        <f>VLOOKUP(_xlfn.NUMBERVALUE(E157),'Results vs Forecast'!K:K,1,0)</f>
        <v>36409</v>
      </c>
    </row>
    <row r="158" spans="1:16" ht="10.9">
      <c r="A158" s="56" t="s">
        <v>226</v>
      </c>
      <c r="B158" s="56" t="s">
        <v>1108</v>
      </c>
      <c r="C158" s="56" t="s">
        <v>1108</v>
      </c>
      <c r="D158" s="56" t="s">
        <v>235</v>
      </c>
      <c r="E158" s="50" t="s">
        <v>796</v>
      </c>
      <c r="F158" s="50" t="s">
        <v>1111</v>
      </c>
      <c r="G158" s="56" t="s">
        <v>980</v>
      </c>
      <c r="H158" s="57">
        <v>1</v>
      </c>
      <c r="I158" s="56" t="s">
        <v>16</v>
      </c>
      <c r="J158" s="56" t="s">
        <v>18</v>
      </c>
      <c r="K158" s="51">
        <v>17520</v>
      </c>
      <c r="L158" s="51" t="e">
        <f>SUMIF('MJE Project Pivot'!#REF!,E158,'MJE Project Pivot'!#REF!)</f>
        <v>#REF!</v>
      </c>
      <c r="M158" s="52" t="e">
        <f t="shared" si="4"/>
        <v>#REF!</v>
      </c>
      <c r="N158" s="53" t="str">
        <f>_xlfn.XLOOKUP(A158,'Client Lookup'!B:B,'Client Lookup'!C:C)</f>
        <v>Globalization Partners</v>
      </c>
      <c r="O158" s="72"/>
      <c r="P158" s="54">
        <f>VLOOKUP(_xlfn.NUMBERVALUE(E158),'Results vs Forecast'!K:K,1,0)</f>
        <v>36410</v>
      </c>
    </row>
    <row r="159" spans="1:16" ht="10.9">
      <c r="A159" s="56" t="s">
        <v>226</v>
      </c>
      <c r="B159" s="56" t="s">
        <v>1108</v>
      </c>
      <c r="C159" s="56" t="s">
        <v>1108</v>
      </c>
      <c r="D159" s="56" t="s">
        <v>236</v>
      </c>
      <c r="E159" s="50" t="s">
        <v>795</v>
      </c>
      <c r="F159" s="50" t="s">
        <v>1112</v>
      </c>
      <c r="G159" s="56" t="s">
        <v>980</v>
      </c>
      <c r="H159" s="57">
        <v>1</v>
      </c>
      <c r="I159" s="56" t="s">
        <v>16</v>
      </c>
      <c r="J159" s="56" t="s">
        <v>18</v>
      </c>
      <c r="K159" s="51">
        <v>30848</v>
      </c>
      <c r="L159" s="51" t="e">
        <f>SUMIF('MJE Project Pivot'!#REF!,E159,'MJE Project Pivot'!#REF!)</f>
        <v>#REF!</v>
      </c>
      <c r="M159" s="52" t="e">
        <f t="shared" si="4"/>
        <v>#REF!</v>
      </c>
      <c r="N159" s="53" t="str">
        <f>_xlfn.XLOOKUP(A159,'Client Lookup'!B:B,'Client Lookup'!C:C)</f>
        <v>Globalization Partners</v>
      </c>
      <c r="O159" s="72"/>
      <c r="P159" s="54">
        <f>VLOOKUP(_xlfn.NUMBERVALUE(E159),'Results vs Forecast'!K:K,1,0)</f>
        <v>35885</v>
      </c>
    </row>
    <row r="160" spans="1:16" ht="10.9">
      <c r="A160" s="56" t="s">
        <v>226</v>
      </c>
      <c r="B160" s="56" t="s">
        <v>1108</v>
      </c>
      <c r="C160" s="56" t="s">
        <v>1108</v>
      </c>
      <c r="D160" s="56" t="s">
        <v>238</v>
      </c>
      <c r="E160" s="50" t="s">
        <v>800</v>
      </c>
      <c r="F160" s="50" t="s">
        <v>1113</v>
      </c>
      <c r="G160" s="56" t="s">
        <v>980</v>
      </c>
      <c r="H160" s="57">
        <v>1</v>
      </c>
      <c r="I160" s="56" t="s">
        <v>16</v>
      </c>
      <c r="J160" s="56" t="s">
        <v>18</v>
      </c>
      <c r="K160" s="51">
        <v>8400</v>
      </c>
      <c r="L160" s="51" t="e">
        <f>SUMIF('MJE Project Pivot'!#REF!,E160,'MJE Project Pivot'!#REF!)</f>
        <v>#REF!</v>
      </c>
      <c r="M160" s="52" t="e">
        <f t="shared" si="4"/>
        <v>#REF!</v>
      </c>
      <c r="N160" s="53" t="str">
        <f>_xlfn.XLOOKUP(A160,'Client Lookup'!B:B,'Client Lookup'!C:C)</f>
        <v>Globalization Partners</v>
      </c>
      <c r="O160" s="72"/>
      <c r="P160" s="54">
        <f>VLOOKUP(_xlfn.NUMBERVALUE(E160),'Results vs Forecast'!K:K,1,0)</f>
        <v>36411</v>
      </c>
    </row>
    <row r="161" spans="1:16" ht="10.9">
      <c r="A161" s="56" t="s">
        <v>102</v>
      </c>
      <c r="B161" s="56" t="s">
        <v>1114</v>
      </c>
      <c r="C161" s="56" t="s">
        <v>48</v>
      </c>
      <c r="D161" s="56" t="s">
        <v>48</v>
      </c>
      <c r="E161" s="50" t="s">
        <v>48</v>
      </c>
      <c r="F161" s="50" t="s">
        <v>48</v>
      </c>
      <c r="G161" s="56" t="s">
        <v>980</v>
      </c>
      <c r="H161" s="57">
        <v>1</v>
      </c>
      <c r="I161" s="56" t="s">
        <v>19</v>
      </c>
      <c r="J161" s="56" t="s">
        <v>20</v>
      </c>
      <c r="K161" s="51">
        <v>7508</v>
      </c>
      <c r="L161" s="51" t="e">
        <f>SUMIF('MJE Project Pivot'!#REF!,E161,'MJE Project Pivot'!#REF!)</f>
        <v>#REF!</v>
      </c>
      <c r="M161" s="52" t="e">
        <f t="shared" si="4"/>
        <v>#REF!</v>
      </c>
      <c r="N161" s="53" t="str">
        <f>_xlfn.XLOOKUP(A161,'Client Lookup'!B:B,'Client Lookup'!C:C)</f>
        <v>Grifols</v>
      </c>
      <c r="O161" s="72"/>
      <c r="P161" s="54">
        <f>VLOOKUP(_xlfn.NUMBERVALUE(E161),'Results vs Forecast'!K:K,1,0)</f>
        <v>0</v>
      </c>
    </row>
    <row r="162" spans="1:16" ht="10.9">
      <c r="A162" s="56" t="s">
        <v>102</v>
      </c>
      <c r="B162" s="56" t="s">
        <v>1114</v>
      </c>
      <c r="C162" s="56" t="s">
        <v>1114</v>
      </c>
      <c r="D162" s="56" t="s">
        <v>241</v>
      </c>
      <c r="E162" s="50" t="s">
        <v>53</v>
      </c>
      <c r="F162" s="50" t="s">
        <v>1115</v>
      </c>
      <c r="G162" s="56" t="s">
        <v>1033</v>
      </c>
      <c r="H162" s="57">
        <v>0.9</v>
      </c>
      <c r="I162" s="56" t="s">
        <v>19</v>
      </c>
      <c r="J162" s="56" t="s">
        <v>20</v>
      </c>
      <c r="K162" s="51">
        <v>9360</v>
      </c>
      <c r="L162" s="51" t="e">
        <f>SUMIF('MJE Project Pivot'!#REF!,E162,'MJE Project Pivot'!#REF!)</f>
        <v>#REF!</v>
      </c>
      <c r="M162" s="52" t="e">
        <f t="shared" si="4"/>
        <v>#REF!</v>
      </c>
      <c r="N162" s="53" t="str">
        <f>_xlfn.XLOOKUP(A162,'Client Lookup'!B:B,'Client Lookup'!C:C)</f>
        <v>Grifols</v>
      </c>
      <c r="O162" s="72"/>
      <c r="P162" s="54">
        <f>VLOOKUP(_xlfn.NUMBERVALUE(E162),'Results vs Forecast'!K:K,1,0)</f>
        <v>0</v>
      </c>
    </row>
    <row r="163" spans="1:16" ht="10.9">
      <c r="A163" s="56" t="s">
        <v>106</v>
      </c>
      <c r="B163" s="56" t="s">
        <v>1116</v>
      </c>
      <c r="C163" s="56" t="s">
        <v>1116</v>
      </c>
      <c r="D163" s="56" t="s">
        <v>48</v>
      </c>
      <c r="E163" s="50" t="s">
        <v>48</v>
      </c>
      <c r="F163" s="50" t="s">
        <v>48</v>
      </c>
      <c r="G163" s="56" t="s">
        <v>980</v>
      </c>
      <c r="H163" s="57">
        <v>1</v>
      </c>
      <c r="I163" s="56" t="s">
        <v>19</v>
      </c>
      <c r="J163" s="56" t="s">
        <v>20</v>
      </c>
      <c r="K163" s="51">
        <v>77958</v>
      </c>
      <c r="L163" s="51" t="e">
        <f>SUMIF('MJE Project Pivot'!#REF!,E163,'MJE Project Pivot'!#REF!)</f>
        <v>#REF!</v>
      </c>
      <c r="M163" s="52" t="e">
        <f t="shared" si="4"/>
        <v>#REF!</v>
      </c>
      <c r="N163" s="53" t="str">
        <f>_xlfn.XLOOKUP(A163,'Client Lookup'!B:B,'Client Lookup'!C:C)</f>
        <v>Hancock Whitney</v>
      </c>
      <c r="O163" s="72"/>
      <c r="P163" s="54">
        <f>VLOOKUP(_xlfn.NUMBERVALUE(E163),'Results vs Forecast'!K:K,1,0)</f>
        <v>0</v>
      </c>
    </row>
    <row r="164" spans="1:16" ht="10.9">
      <c r="A164" s="56" t="s">
        <v>243</v>
      </c>
      <c r="B164" s="56" t="s">
        <v>1117</v>
      </c>
      <c r="C164" s="56" t="s">
        <v>1117</v>
      </c>
      <c r="D164" s="56" t="s">
        <v>244</v>
      </c>
      <c r="E164" s="50" t="s">
        <v>1118</v>
      </c>
      <c r="F164" s="50" t="s">
        <v>1119</v>
      </c>
      <c r="G164" s="56" t="s">
        <v>987</v>
      </c>
      <c r="H164" s="57">
        <v>0.75</v>
      </c>
      <c r="I164" s="56" t="s">
        <v>16</v>
      </c>
      <c r="J164" s="56" t="s">
        <v>10</v>
      </c>
      <c r="K164" s="51">
        <v>30000</v>
      </c>
      <c r="L164" s="51" t="e">
        <f>SUMIF('MJE Project Pivot'!#REF!,E164,'MJE Project Pivot'!#REF!)</f>
        <v>#REF!</v>
      </c>
      <c r="M164" s="52" t="e">
        <f t="shared" ref="M164:M187" si="5">L164-K164</f>
        <v>#REF!</v>
      </c>
      <c r="N164" s="53" t="str">
        <f>_xlfn.XLOOKUP(A164,'Client Lookup'!B:B,'Client Lookup'!C:C)</f>
        <v>HGV</v>
      </c>
      <c r="O164" s="72"/>
      <c r="P164" s="54">
        <f>VLOOKUP(_xlfn.NUMBERVALUE(E164),'Results vs Forecast'!K:K,1,0)</f>
        <v>36300</v>
      </c>
    </row>
    <row r="165" spans="1:16" ht="10.9">
      <c r="A165" s="56" t="s">
        <v>243</v>
      </c>
      <c r="B165" s="56" t="s">
        <v>1117</v>
      </c>
      <c r="C165" s="56" t="s">
        <v>1117</v>
      </c>
      <c r="D165" s="56" t="s">
        <v>246</v>
      </c>
      <c r="E165" s="50" t="s">
        <v>809</v>
      </c>
      <c r="F165" s="50" t="s">
        <v>1120</v>
      </c>
      <c r="G165" s="56" t="s">
        <v>980</v>
      </c>
      <c r="H165" s="57">
        <v>1</v>
      </c>
      <c r="I165" s="56" t="s">
        <v>16</v>
      </c>
      <c r="J165" s="56" t="s">
        <v>24</v>
      </c>
      <c r="K165" s="51">
        <v>21030.527311554335</v>
      </c>
      <c r="L165" s="51" t="e">
        <f>SUMIF('MJE Project Pivot'!#REF!,E165,'MJE Project Pivot'!#REF!)</f>
        <v>#REF!</v>
      </c>
      <c r="M165" s="52" t="e">
        <f t="shared" si="5"/>
        <v>#REF!</v>
      </c>
      <c r="N165" s="53" t="str">
        <f>_xlfn.XLOOKUP(A165,'Client Lookup'!B:B,'Client Lookup'!C:C)</f>
        <v>HGV</v>
      </c>
      <c r="O165" s="72"/>
      <c r="P165" s="54">
        <f>VLOOKUP(_xlfn.NUMBERVALUE(E165),'Results vs Forecast'!K:K,1,0)</f>
        <v>34756</v>
      </c>
    </row>
    <row r="166" spans="1:16" ht="10.9">
      <c r="A166" s="56" t="s">
        <v>243</v>
      </c>
      <c r="B166" s="56" t="s">
        <v>1117</v>
      </c>
      <c r="C166" s="56" t="s">
        <v>1117</v>
      </c>
      <c r="D166" s="56" t="s">
        <v>246</v>
      </c>
      <c r="E166" s="50" t="s">
        <v>809</v>
      </c>
      <c r="F166" s="50" t="s">
        <v>1120</v>
      </c>
      <c r="G166" s="56" t="s">
        <v>980</v>
      </c>
      <c r="H166" s="57">
        <v>1</v>
      </c>
      <c r="I166" s="56" t="s">
        <v>16</v>
      </c>
      <c r="J166" s="56" t="s">
        <v>15</v>
      </c>
      <c r="K166" s="51">
        <v>4755</v>
      </c>
      <c r="L166" s="51" t="e">
        <f>SUMIF('MJE Project Pivot'!#REF!,E166,'MJE Project Pivot'!#REF!)</f>
        <v>#REF!</v>
      </c>
      <c r="M166" s="52" t="e">
        <f t="shared" si="5"/>
        <v>#REF!</v>
      </c>
      <c r="N166" s="53" t="str">
        <f>_xlfn.XLOOKUP(A166,'Client Lookup'!B:B,'Client Lookup'!C:C)</f>
        <v>HGV</v>
      </c>
      <c r="O166" s="72"/>
      <c r="P166" s="54">
        <f>VLOOKUP(_xlfn.NUMBERVALUE(E166),'Results vs Forecast'!K:K,1,0)</f>
        <v>34756</v>
      </c>
    </row>
    <row r="167" spans="1:16" ht="10.9">
      <c r="A167" s="56" t="s">
        <v>243</v>
      </c>
      <c r="B167" s="56" t="s">
        <v>1117</v>
      </c>
      <c r="C167" s="56" t="s">
        <v>1117</v>
      </c>
      <c r="D167" s="56" t="s">
        <v>246</v>
      </c>
      <c r="E167" s="50" t="s">
        <v>809</v>
      </c>
      <c r="F167" s="50" t="s">
        <v>1120</v>
      </c>
      <c r="G167" s="56" t="s">
        <v>980</v>
      </c>
      <c r="H167" s="57">
        <v>1</v>
      </c>
      <c r="I167" s="56" t="s">
        <v>16</v>
      </c>
      <c r="J167" s="56" t="s">
        <v>10</v>
      </c>
      <c r="K167" s="51">
        <v>167176.30602177899</v>
      </c>
      <c r="L167" s="51" t="e">
        <f>SUMIF('MJE Project Pivot'!#REF!,E167,'MJE Project Pivot'!#REF!)</f>
        <v>#REF!</v>
      </c>
      <c r="M167" s="52" t="e">
        <f t="shared" si="5"/>
        <v>#REF!</v>
      </c>
      <c r="N167" s="53" t="str">
        <f>_xlfn.XLOOKUP(A167,'Client Lookup'!B:B,'Client Lookup'!C:C)</f>
        <v>HGV</v>
      </c>
      <c r="O167" s="72"/>
      <c r="P167" s="54">
        <f>VLOOKUP(_xlfn.NUMBERVALUE(E167),'Results vs Forecast'!K:K,1,0)</f>
        <v>34756</v>
      </c>
    </row>
    <row r="168" spans="1:16" ht="10.9">
      <c r="A168" s="56" t="s">
        <v>243</v>
      </c>
      <c r="B168" s="56" t="s">
        <v>1117</v>
      </c>
      <c r="C168" s="56" t="s">
        <v>1117</v>
      </c>
      <c r="D168" s="56" t="s">
        <v>248</v>
      </c>
      <c r="E168" s="50" t="s">
        <v>810</v>
      </c>
      <c r="F168" s="50" t="s">
        <v>1121</v>
      </c>
      <c r="G168" s="56" t="s">
        <v>980</v>
      </c>
      <c r="H168" s="57">
        <v>1</v>
      </c>
      <c r="I168" s="56" t="s">
        <v>16</v>
      </c>
      <c r="J168" s="56" t="s">
        <v>18</v>
      </c>
      <c r="K168" s="51">
        <v>9451.6490681079104</v>
      </c>
      <c r="L168" s="51" t="e">
        <f>SUMIF('MJE Project Pivot'!#REF!,E168,'MJE Project Pivot'!#REF!)</f>
        <v>#REF!</v>
      </c>
      <c r="M168" s="52" t="e">
        <f t="shared" si="5"/>
        <v>#REF!</v>
      </c>
      <c r="N168" s="53" t="str">
        <f>_xlfn.XLOOKUP(A168,'Client Lookup'!B:B,'Client Lookup'!C:C)</f>
        <v>HGV</v>
      </c>
      <c r="O168" s="72"/>
      <c r="P168" s="54">
        <f>VLOOKUP(_xlfn.NUMBERVALUE(E168),'Results vs Forecast'!K:K,1,0)</f>
        <v>28138</v>
      </c>
    </row>
    <row r="169" spans="1:16" ht="10.9">
      <c r="A169" s="56" t="s">
        <v>243</v>
      </c>
      <c r="B169" s="56" t="s">
        <v>1117</v>
      </c>
      <c r="C169" s="56" t="s">
        <v>1117</v>
      </c>
      <c r="D169" s="56" t="s">
        <v>248</v>
      </c>
      <c r="E169" s="50" t="s">
        <v>810</v>
      </c>
      <c r="F169" s="50" t="s">
        <v>1121</v>
      </c>
      <c r="G169" s="56" t="s">
        <v>980</v>
      </c>
      <c r="H169" s="57">
        <v>1</v>
      </c>
      <c r="I169" s="56" t="s">
        <v>16</v>
      </c>
      <c r="J169" s="56" t="s">
        <v>10</v>
      </c>
      <c r="K169" s="51">
        <v>27730.587943848983</v>
      </c>
      <c r="L169" s="51" t="e">
        <f>SUMIF('MJE Project Pivot'!#REF!,E169,'MJE Project Pivot'!#REF!)</f>
        <v>#REF!</v>
      </c>
      <c r="M169" s="52" t="e">
        <f t="shared" si="5"/>
        <v>#REF!</v>
      </c>
      <c r="N169" s="53" t="str">
        <f>_xlfn.XLOOKUP(A169,'Client Lookup'!B:B,'Client Lookup'!C:C)</f>
        <v>HGV</v>
      </c>
      <c r="O169" s="72"/>
      <c r="P169" s="54">
        <f>VLOOKUP(_xlfn.NUMBERVALUE(E169),'Results vs Forecast'!K:K,1,0)</f>
        <v>28138</v>
      </c>
    </row>
    <row r="170" spans="1:16" ht="10.9">
      <c r="A170" s="56" t="s">
        <v>110</v>
      </c>
      <c r="B170" s="56" t="s">
        <v>1122</v>
      </c>
      <c r="C170" s="56" t="s">
        <v>1122</v>
      </c>
      <c r="D170" s="56" t="s">
        <v>250</v>
      </c>
      <c r="E170" s="50" t="s">
        <v>1123</v>
      </c>
      <c r="F170" s="50" t="s">
        <v>1124</v>
      </c>
      <c r="G170" s="56" t="s">
        <v>983</v>
      </c>
      <c r="H170" s="57">
        <v>0.5</v>
      </c>
      <c r="I170" s="56" t="s">
        <v>14</v>
      </c>
      <c r="J170" s="56" t="s">
        <v>18</v>
      </c>
      <c r="K170" s="51"/>
      <c r="L170" s="51" t="e">
        <f>SUMIF('MJE Project Pivot'!#REF!,E170,'MJE Project Pivot'!#REF!)</f>
        <v>#REF!</v>
      </c>
      <c r="M170" s="52" t="e">
        <f t="shared" si="5"/>
        <v>#REF!</v>
      </c>
      <c r="N170" s="53" t="str">
        <f>_xlfn.XLOOKUP(A170,'Client Lookup'!B:B,'Client Lookup'!C:C)</f>
        <v>Hyatt</v>
      </c>
      <c r="O170" s="72"/>
      <c r="P170" s="54">
        <f>VLOOKUP(_xlfn.NUMBERVALUE(E170),'Results vs Forecast'!K:K,1,0)</f>
        <v>36302</v>
      </c>
    </row>
    <row r="171" spans="1:16" ht="10.9">
      <c r="A171" s="56" t="s">
        <v>110</v>
      </c>
      <c r="B171" s="56" t="s">
        <v>1122</v>
      </c>
      <c r="C171" s="56" t="s">
        <v>1122</v>
      </c>
      <c r="D171" s="56" t="s">
        <v>252</v>
      </c>
      <c r="E171" s="50" t="s">
        <v>1125</v>
      </c>
      <c r="F171" s="50" t="s">
        <v>1126</v>
      </c>
      <c r="G171" s="56" t="s">
        <v>983</v>
      </c>
      <c r="H171" s="57">
        <v>0.95</v>
      </c>
      <c r="I171" s="56" t="s">
        <v>14</v>
      </c>
      <c r="J171" s="56" t="s">
        <v>18</v>
      </c>
      <c r="K171" s="51"/>
      <c r="L171" s="51" t="e">
        <f>SUMIF('MJE Project Pivot'!#REF!,E171,'MJE Project Pivot'!#REF!)</f>
        <v>#REF!</v>
      </c>
      <c r="M171" s="52" t="e">
        <f t="shared" si="5"/>
        <v>#REF!</v>
      </c>
      <c r="N171" s="53" t="str">
        <f>_xlfn.XLOOKUP(A171,'Client Lookup'!B:B,'Client Lookup'!C:C)</f>
        <v>Hyatt</v>
      </c>
      <c r="O171" s="72"/>
      <c r="P171" s="54">
        <f>VLOOKUP(_xlfn.NUMBERVALUE(E171),'Results vs Forecast'!K:K,1,0)</f>
        <v>36303</v>
      </c>
    </row>
    <row r="172" spans="1:16" ht="10.9">
      <c r="A172" s="56" t="s">
        <v>110</v>
      </c>
      <c r="B172" s="56" t="s">
        <v>1122</v>
      </c>
      <c r="C172" s="56" t="s">
        <v>1122</v>
      </c>
      <c r="D172" s="56" t="s">
        <v>252</v>
      </c>
      <c r="E172" s="50" t="s">
        <v>1125</v>
      </c>
      <c r="F172" s="50" t="s">
        <v>1126</v>
      </c>
      <c r="G172" s="56" t="s">
        <v>983</v>
      </c>
      <c r="H172" s="57">
        <v>0.95</v>
      </c>
      <c r="I172" s="56" t="s">
        <v>14</v>
      </c>
      <c r="J172" s="56" t="s">
        <v>10</v>
      </c>
      <c r="K172" s="51"/>
      <c r="L172" s="51" t="e">
        <f>SUMIF('MJE Project Pivot'!#REF!,E172,'MJE Project Pivot'!#REF!)</f>
        <v>#REF!</v>
      </c>
      <c r="M172" s="52" t="e">
        <f t="shared" si="5"/>
        <v>#REF!</v>
      </c>
      <c r="N172" s="53" t="str">
        <f>_xlfn.XLOOKUP(A172,'Client Lookup'!B:B,'Client Lookup'!C:C)</f>
        <v>Hyatt</v>
      </c>
      <c r="O172" s="72"/>
      <c r="P172" s="54">
        <f>VLOOKUP(_xlfn.NUMBERVALUE(E172),'Results vs Forecast'!K:K,1,0)</f>
        <v>36303</v>
      </c>
    </row>
    <row r="173" spans="1:16" ht="10.9">
      <c r="A173" s="56" t="s">
        <v>110</v>
      </c>
      <c r="B173" s="56" t="s">
        <v>1122</v>
      </c>
      <c r="C173" s="56" t="s">
        <v>1122</v>
      </c>
      <c r="D173" s="56" t="s">
        <v>252</v>
      </c>
      <c r="E173" s="50" t="s">
        <v>1125</v>
      </c>
      <c r="F173" s="50" t="s">
        <v>1126</v>
      </c>
      <c r="G173" s="56" t="s">
        <v>983</v>
      </c>
      <c r="H173" s="57">
        <v>0.95</v>
      </c>
      <c r="I173" s="56" t="s">
        <v>14</v>
      </c>
      <c r="J173" s="56" t="s">
        <v>28</v>
      </c>
      <c r="K173" s="51"/>
      <c r="L173" s="51" t="e">
        <f>SUMIF('MJE Project Pivot'!#REF!,E173,'MJE Project Pivot'!#REF!)</f>
        <v>#REF!</v>
      </c>
      <c r="M173" s="52" t="e">
        <f t="shared" si="5"/>
        <v>#REF!</v>
      </c>
      <c r="N173" s="53" t="str">
        <f>_xlfn.XLOOKUP(A173,'Client Lookup'!B:B,'Client Lookup'!C:C)</f>
        <v>Hyatt</v>
      </c>
      <c r="O173" s="72"/>
      <c r="P173" s="54">
        <f>VLOOKUP(_xlfn.NUMBERVALUE(E173),'Results vs Forecast'!K:K,1,0)</f>
        <v>36303</v>
      </c>
    </row>
    <row r="174" spans="1:16" ht="10.9">
      <c r="A174" s="56" t="s">
        <v>110</v>
      </c>
      <c r="B174" s="56" t="s">
        <v>1122</v>
      </c>
      <c r="C174" s="56" t="s">
        <v>1122</v>
      </c>
      <c r="D174" s="56" t="s">
        <v>254</v>
      </c>
      <c r="E174" s="50" t="s">
        <v>811</v>
      </c>
      <c r="F174" s="50" t="s">
        <v>1127</v>
      </c>
      <c r="G174" s="56" t="s">
        <v>980</v>
      </c>
      <c r="H174" s="57">
        <v>1</v>
      </c>
      <c r="I174" s="56" t="s">
        <v>14</v>
      </c>
      <c r="J174" s="56" t="s">
        <v>18</v>
      </c>
      <c r="K174" s="51">
        <v>127149.45427137015</v>
      </c>
      <c r="L174" s="51" t="e">
        <f>SUMIF('MJE Project Pivot'!#REF!,E174,'MJE Project Pivot'!#REF!)</f>
        <v>#REF!</v>
      </c>
      <c r="M174" s="52" t="e">
        <f t="shared" si="5"/>
        <v>#REF!</v>
      </c>
      <c r="N174" s="53" t="str">
        <f>_xlfn.XLOOKUP(A174,'Client Lookup'!B:B,'Client Lookup'!C:C)</f>
        <v>Hyatt</v>
      </c>
      <c r="O174" s="72"/>
      <c r="P174" s="54">
        <f>VLOOKUP(_xlfn.NUMBERVALUE(E174),'Results vs Forecast'!K:K,1,0)</f>
        <v>29630</v>
      </c>
    </row>
    <row r="175" spans="1:16" ht="10.9">
      <c r="A175" s="56" t="s">
        <v>110</v>
      </c>
      <c r="B175" s="56" t="s">
        <v>1122</v>
      </c>
      <c r="C175" s="56" t="s">
        <v>1122</v>
      </c>
      <c r="D175" s="56" t="s">
        <v>254</v>
      </c>
      <c r="E175" s="50" t="s">
        <v>811</v>
      </c>
      <c r="F175" s="50" t="s">
        <v>1127</v>
      </c>
      <c r="G175" s="56" t="s">
        <v>980</v>
      </c>
      <c r="H175" s="57">
        <v>1</v>
      </c>
      <c r="I175" s="56" t="s">
        <v>14</v>
      </c>
      <c r="J175" s="56" t="s">
        <v>10</v>
      </c>
      <c r="K175" s="51">
        <v>86987.34893061241</v>
      </c>
      <c r="L175" s="51" t="e">
        <f>SUMIF('MJE Project Pivot'!#REF!,E175,'MJE Project Pivot'!#REF!)</f>
        <v>#REF!</v>
      </c>
      <c r="M175" s="52" t="e">
        <f t="shared" si="5"/>
        <v>#REF!</v>
      </c>
      <c r="N175" s="53" t="str">
        <f>_xlfn.XLOOKUP(A175,'Client Lookup'!B:B,'Client Lookup'!C:C)</f>
        <v>Hyatt</v>
      </c>
      <c r="O175" s="72"/>
      <c r="P175" s="54">
        <f>VLOOKUP(_xlfn.NUMBERVALUE(E175),'Results vs Forecast'!K:K,1,0)</f>
        <v>29630</v>
      </c>
    </row>
    <row r="176" spans="1:16" ht="10.9">
      <c r="A176" s="56" t="s">
        <v>110</v>
      </c>
      <c r="B176" s="56" t="s">
        <v>1122</v>
      </c>
      <c r="C176" s="56" t="s">
        <v>1122</v>
      </c>
      <c r="D176" s="56" t="s">
        <v>254</v>
      </c>
      <c r="E176" s="50" t="s">
        <v>811</v>
      </c>
      <c r="F176" s="50" t="s">
        <v>1127</v>
      </c>
      <c r="G176" s="56" t="s">
        <v>980</v>
      </c>
      <c r="H176" s="57">
        <v>1</v>
      </c>
      <c r="I176" s="56" t="s">
        <v>14</v>
      </c>
      <c r="J176" s="56" t="s">
        <v>28</v>
      </c>
      <c r="K176" s="51">
        <v>21401.389298017435</v>
      </c>
      <c r="L176" s="51" t="e">
        <f>SUMIF('MJE Project Pivot'!#REF!,E176,'MJE Project Pivot'!#REF!)</f>
        <v>#REF!</v>
      </c>
      <c r="M176" s="52" t="e">
        <f t="shared" si="5"/>
        <v>#REF!</v>
      </c>
      <c r="N176" s="53" t="str">
        <f>_xlfn.XLOOKUP(A176,'Client Lookup'!B:B,'Client Lookup'!C:C)</f>
        <v>Hyatt</v>
      </c>
      <c r="O176" s="72"/>
      <c r="P176" s="54">
        <f>VLOOKUP(_xlfn.NUMBERVALUE(E176),'Results vs Forecast'!K:K,1,0)</f>
        <v>29630</v>
      </c>
    </row>
    <row r="177" spans="1:16" ht="10.9">
      <c r="A177" s="56" t="s">
        <v>110</v>
      </c>
      <c r="B177" s="56" t="s">
        <v>1122</v>
      </c>
      <c r="C177" s="56" t="s">
        <v>1122</v>
      </c>
      <c r="D177" s="56" t="s">
        <v>256</v>
      </c>
      <c r="E177" s="50" t="s">
        <v>813</v>
      </c>
      <c r="F177" s="50" t="s">
        <v>1128</v>
      </c>
      <c r="G177" s="56" t="s">
        <v>980</v>
      </c>
      <c r="H177" s="57">
        <v>1</v>
      </c>
      <c r="I177" s="56" t="s">
        <v>14</v>
      </c>
      <c r="J177" s="56" t="s">
        <v>24</v>
      </c>
      <c r="K177" s="51">
        <v>16932.91</v>
      </c>
      <c r="L177" s="51" t="e">
        <f>SUMIF('MJE Project Pivot'!#REF!,E177,'MJE Project Pivot'!#REF!)</f>
        <v>#REF!</v>
      </c>
      <c r="M177" s="52" t="e">
        <f t="shared" si="5"/>
        <v>#REF!</v>
      </c>
      <c r="N177" s="53" t="str">
        <f>_xlfn.XLOOKUP(A177,'Client Lookup'!B:B,'Client Lookup'!C:C)</f>
        <v>Hyatt</v>
      </c>
      <c r="O177" s="72"/>
      <c r="P177" s="54">
        <f>VLOOKUP(_xlfn.NUMBERVALUE(E177),'Results vs Forecast'!K:K,1,0)</f>
        <v>32035</v>
      </c>
    </row>
    <row r="178" spans="1:16" ht="10.9">
      <c r="A178" s="56" t="s">
        <v>110</v>
      </c>
      <c r="B178" s="56" t="s">
        <v>1122</v>
      </c>
      <c r="C178" s="56" t="s">
        <v>1122</v>
      </c>
      <c r="D178" s="56" t="s">
        <v>256</v>
      </c>
      <c r="E178" s="55" t="s">
        <v>813</v>
      </c>
      <c r="F178" s="55" t="s">
        <v>1128</v>
      </c>
      <c r="G178" s="56" t="s">
        <v>980</v>
      </c>
      <c r="H178" s="57">
        <v>1</v>
      </c>
      <c r="I178" s="56" t="s">
        <v>14</v>
      </c>
      <c r="J178" s="56" t="s">
        <v>18</v>
      </c>
      <c r="K178" s="51">
        <v>53102.67</v>
      </c>
      <c r="L178" s="51" t="e">
        <f>SUMIF('MJE Project Pivot'!#REF!,E178,'MJE Project Pivot'!#REF!)</f>
        <v>#REF!</v>
      </c>
      <c r="M178" s="52" t="e">
        <f t="shared" si="5"/>
        <v>#REF!</v>
      </c>
      <c r="N178" s="53" t="str">
        <f>_xlfn.XLOOKUP(A178,'Client Lookup'!B:B,'Client Lookup'!C:C)</f>
        <v>Hyatt</v>
      </c>
      <c r="O178" s="72"/>
      <c r="P178" s="54">
        <f>VLOOKUP(_xlfn.NUMBERVALUE(E178),'Results vs Forecast'!K:K,1,0)</f>
        <v>32035</v>
      </c>
    </row>
    <row r="179" spans="1:16" ht="10.9">
      <c r="A179" s="56" t="s">
        <v>110</v>
      </c>
      <c r="B179" s="56" t="s">
        <v>1122</v>
      </c>
      <c r="C179" s="56" t="s">
        <v>1122</v>
      </c>
      <c r="D179" s="56" t="s">
        <v>256</v>
      </c>
      <c r="E179" s="55" t="s">
        <v>813</v>
      </c>
      <c r="F179" s="55" t="s">
        <v>1128</v>
      </c>
      <c r="G179" s="56" t="s">
        <v>980</v>
      </c>
      <c r="H179" s="57">
        <v>1</v>
      </c>
      <c r="I179" s="56" t="s">
        <v>14</v>
      </c>
      <c r="J179" s="56" t="s">
        <v>28</v>
      </c>
      <c r="K179" s="51">
        <v>45827.42</v>
      </c>
      <c r="L179" s="51"/>
      <c r="M179" s="52">
        <f t="shared" si="5"/>
        <v>-45827.42</v>
      </c>
      <c r="N179" s="53" t="str">
        <f>_xlfn.XLOOKUP(A179,'Client Lookup'!B:B,'Client Lookup'!C:C)</f>
        <v>Hyatt</v>
      </c>
      <c r="O179" s="72"/>
      <c r="P179" s="54">
        <f>VLOOKUP(_xlfn.NUMBERVALUE(E179),'Results vs Forecast'!K:K,1,0)</f>
        <v>32035</v>
      </c>
    </row>
    <row r="180" spans="1:16" ht="10.9">
      <c r="A180" s="56" t="s">
        <v>110</v>
      </c>
      <c r="B180" s="56" t="s">
        <v>1122</v>
      </c>
      <c r="C180" s="56" t="s">
        <v>1122</v>
      </c>
      <c r="D180" s="56" t="s">
        <v>258</v>
      </c>
      <c r="E180" s="50" t="s">
        <v>1129</v>
      </c>
      <c r="F180" s="50" t="s">
        <v>1130</v>
      </c>
      <c r="G180" s="56" t="s">
        <v>983</v>
      </c>
      <c r="H180" s="57">
        <v>0.9</v>
      </c>
      <c r="I180" s="56" t="s">
        <v>14</v>
      </c>
      <c r="J180" s="56" t="s">
        <v>18</v>
      </c>
      <c r="K180" s="51"/>
      <c r="L180" s="51" t="e">
        <f>SUMIF('MJE Project Pivot'!#REF!,E180,'MJE Project Pivot'!#REF!)</f>
        <v>#REF!</v>
      </c>
      <c r="M180" s="52" t="e">
        <f t="shared" si="5"/>
        <v>#REF!</v>
      </c>
      <c r="N180" s="53" t="str">
        <f>_xlfn.XLOOKUP(A180,'Client Lookup'!B:B,'Client Lookup'!C:C)</f>
        <v>Hyatt</v>
      </c>
      <c r="O180" s="72"/>
      <c r="P180" s="54">
        <f>VLOOKUP(_xlfn.NUMBERVALUE(E180),'Results vs Forecast'!K:K,1,0)</f>
        <v>33393</v>
      </c>
    </row>
    <row r="181" spans="1:16" ht="10.9">
      <c r="A181" s="56" t="s">
        <v>110</v>
      </c>
      <c r="B181" s="56" t="s">
        <v>1122</v>
      </c>
      <c r="C181" s="56" t="s">
        <v>1122</v>
      </c>
      <c r="D181" s="56" t="s">
        <v>258</v>
      </c>
      <c r="E181" s="50" t="s">
        <v>1129</v>
      </c>
      <c r="F181" s="50" t="s">
        <v>1130</v>
      </c>
      <c r="G181" s="56" t="s">
        <v>983</v>
      </c>
      <c r="H181" s="57">
        <v>0.9</v>
      </c>
      <c r="I181" s="56" t="s">
        <v>14</v>
      </c>
      <c r="J181" s="56" t="s">
        <v>10</v>
      </c>
      <c r="K181" s="51"/>
      <c r="L181" s="51" t="e">
        <f>SUMIF('MJE Project Pivot'!#REF!,E181,'MJE Project Pivot'!#REF!)</f>
        <v>#REF!</v>
      </c>
      <c r="M181" s="52" t="e">
        <f t="shared" si="5"/>
        <v>#REF!</v>
      </c>
      <c r="N181" s="53" t="str">
        <f>_xlfn.XLOOKUP(A181,'Client Lookup'!B:B,'Client Lookup'!C:C)</f>
        <v>Hyatt</v>
      </c>
      <c r="O181" s="72"/>
      <c r="P181" s="54">
        <f>VLOOKUP(_xlfn.NUMBERVALUE(E181),'Results vs Forecast'!K:K,1,0)</f>
        <v>33393</v>
      </c>
    </row>
    <row r="182" spans="1:16" ht="10.9">
      <c r="A182" s="56" t="s">
        <v>110</v>
      </c>
      <c r="B182" s="56" t="s">
        <v>1122</v>
      </c>
      <c r="C182" s="56" t="s">
        <v>1122</v>
      </c>
      <c r="D182" s="56" t="s">
        <v>259</v>
      </c>
      <c r="E182" s="50" t="s">
        <v>815</v>
      </c>
      <c r="F182" s="50" t="s">
        <v>1131</v>
      </c>
      <c r="G182" s="56" t="s">
        <v>980</v>
      </c>
      <c r="H182" s="57">
        <v>1</v>
      </c>
      <c r="I182" s="56" t="s">
        <v>14</v>
      </c>
      <c r="J182" s="56" t="s">
        <v>18</v>
      </c>
      <c r="K182" s="51">
        <v>21041.78</v>
      </c>
      <c r="L182" s="51" t="e">
        <f>SUMIF('MJE Project Pivot'!#REF!,E182,'MJE Project Pivot'!#REF!)</f>
        <v>#REF!</v>
      </c>
      <c r="M182" s="52" t="e">
        <f t="shared" si="5"/>
        <v>#REF!</v>
      </c>
      <c r="N182" s="53" t="str">
        <f>_xlfn.XLOOKUP(A182,'Client Lookup'!B:B,'Client Lookup'!C:C)</f>
        <v>Hyatt</v>
      </c>
      <c r="O182" s="72"/>
      <c r="P182" s="54">
        <f>VLOOKUP(_xlfn.NUMBERVALUE(E182),'Results vs Forecast'!K:K,1,0)</f>
        <v>33387</v>
      </c>
    </row>
    <row r="183" spans="1:16" ht="10.9">
      <c r="A183" s="56" t="s">
        <v>110</v>
      </c>
      <c r="B183" s="56" t="s">
        <v>1122</v>
      </c>
      <c r="C183" s="56" t="s">
        <v>1122</v>
      </c>
      <c r="D183" s="56" t="s">
        <v>261</v>
      </c>
      <c r="E183" s="50" t="s">
        <v>817</v>
      </c>
      <c r="F183" s="50" t="s">
        <v>1132</v>
      </c>
      <c r="G183" s="56" t="s">
        <v>980</v>
      </c>
      <c r="H183" s="57">
        <v>1</v>
      </c>
      <c r="I183" s="56" t="s">
        <v>14</v>
      </c>
      <c r="J183" s="56" t="s">
        <v>18</v>
      </c>
      <c r="K183" s="51">
        <v>10189.9</v>
      </c>
      <c r="L183" s="51" t="e">
        <f>SUMIF('MJE Project Pivot'!#REF!,E183,'MJE Project Pivot'!#REF!)</f>
        <v>#REF!</v>
      </c>
      <c r="M183" s="52" t="e">
        <f t="shared" si="5"/>
        <v>#REF!</v>
      </c>
      <c r="N183" s="53" t="str">
        <f>_xlfn.XLOOKUP(A183,'Client Lookup'!B:B,'Client Lookup'!C:C)</f>
        <v>Hyatt</v>
      </c>
      <c r="O183" s="72"/>
      <c r="P183" s="54">
        <f>VLOOKUP(_xlfn.NUMBERVALUE(E183),'Results vs Forecast'!K:K,1,0)</f>
        <v>30365</v>
      </c>
    </row>
    <row r="184" spans="1:16" ht="10.9">
      <c r="A184" s="56" t="s">
        <v>110</v>
      </c>
      <c r="B184" s="56" t="s">
        <v>1122</v>
      </c>
      <c r="C184" s="56" t="s">
        <v>1122</v>
      </c>
      <c r="D184" s="56" t="s">
        <v>263</v>
      </c>
      <c r="E184" s="50" t="s">
        <v>819</v>
      </c>
      <c r="F184" s="50" t="s">
        <v>1133</v>
      </c>
      <c r="G184" s="56" t="s">
        <v>980</v>
      </c>
      <c r="H184" s="57">
        <v>1</v>
      </c>
      <c r="I184" s="56" t="s">
        <v>14</v>
      </c>
      <c r="J184" s="56" t="s">
        <v>18</v>
      </c>
      <c r="K184" s="51">
        <v>47092.877457263094</v>
      </c>
      <c r="L184" s="51" t="e">
        <f>SUMIF('MJE Project Pivot'!#REF!,E184,'MJE Project Pivot'!#REF!)</f>
        <v>#REF!</v>
      </c>
      <c r="M184" s="52" t="e">
        <f t="shared" si="5"/>
        <v>#REF!</v>
      </c>
      <c r="N184" s="53" t="str">
        <f>_xlfn.XLOOKUP(A184,'Client Lookup'!B:B,'Client Lookup'!C:C)</f>
        <v>Hyatt</v>
      </c>
      <c r="O184" s="72"/>
      <c r="P184" s="54">
        <f>VLOOKUP(_xlfn.NUMBERVALUE(E184),'Results vs Forecast'!K:K,1,0)</f>
        <v>26519</v>
      </c>
    </row>
    <row r="185" spans="1:16" ht="10.9">
      <c r="A185" s="56" t="s">
        <v>110</v>
      </c>
      <c r="B185" s="56" t="s">
        <v>1122</v>
      </c>
      <c r="C185" s="56" t="s">
        <v>1122</v>
      </c>
      <c r="D185" s="56" t="s">
        <v>263</v>
      </c>
      <c r="E185" s="50" t="s">
        <v>819</v>
      </c>
      <c r="F185" s="50" t="s">
        <v>1133</v>
      </c>
      <c r="G185" s="56" t="s">
        <v>980</v>
      </c>
      <c r="H185" s="57">
        <v>1</v>
      </c>
      <c r="I185" s="56" t="s">
        <v>14</v>
      </c>
      <c r="J185" s="56" t="s">
        <v>10</v>
      </c>
      <c r="K185" s="51">
        <v>49634.122542736906</v>
      </c>
      <c r="L185" s="51" t="e">
        <f>SUMIF('MJE Project Pivot'!#REF!,E185,'MJE Project Pivot'!#REF!)</f>
        <v>#REF!</v>
      </c>
      <c r="M185" s="52" t="e">
        <f t="shared" si="5"/>
        <v>#REF!</v>
      </c>
      <c r="N185" s="53" t="str">
        <f>_xlfn.XLOOKUP(A185,'Client Lookup'!B:B,'Client Lookup'!C:C)</f>
        <v>Hyatt</v>
      </c>
      <c r="O185" s="72"/>
      <c r="P185" s="54">
        <f>VLOOKUP(_xlfn.NUMBERVALUE(E185),'Results vs Forecast'!K:K,1,0)</f>
        <v>26519</v>
      </c>
    </row>
    <row r="186" spans="1:16" ht="10.9">
      <c r="A186" s="56" t="s">
        <v>265</v>
      </c>
      <c r="B186" s="56" t="s">
        <v>1134</v>
      </c>
      <c r="C186" s="56" t="s">
        <v>1134</v>
      </c>
      <c r="D186" s="56" t="s">
        <v>266</v>
      </c>
      <c r="E186" s="50" t="s">
        <v>823</v>
      </c>
      <c r="F186" s="50" t="s">
        <v>1135</v>
      </c>
      <c r="G186" s="56" t="s">
        <v>980</v>
      </c>
      <c r="H186" s="57">
        <v>1</v>
      </c>
      <c r="I186" s="56" t="s">
        <v>21</v>
      </c>
      <c r="J186" s="56" t="s">
        <v>18</v>
      </c>
      <c r="K186" s="51">
        <v>41813.800000000003</v>
      </c>
      <c r="L186" s="51" t="e">
        <f>SUMIF('MJE Project Pivot'!#REF!,E186,'MJE Project Pivot'!#REF!)</f>
        <v>#REF!</v>
      </c>
      <c r="M186" s="52" t="e">
        <f t="shared" si="5"/>
        <v>#REF!</v>
      </c>
      <c r="N186" s="53" t="str">
        <f>_xlfn.XLOOKUP(A186,'Client Lookup'!B:B,'Client Lookup'!C:C)</f>
        <v>IAC/InterActiveCorp</v>
      </c>
      <c r="O186" s="72"/>
      <c r="P186" s="54">
        <f>VLOOKUP(_xlfn.NUMBERVALUE(E186),'Results vs Forecast'!K:K,1,0)</f>
        <v>28469</v>
      </c>
    </row>
    <row r="187" spans="1:16" ht="10.9">
      <c r="A187" s="56" t="s">
        <v>268</v>
      </c>
      <c r="B187" s="56" t="s">
        <v>1136</v>
      </c>
      <c r="C187" s="56" t="s">
        <v>1136</v>
      </c>
      <c r="D187" s="56" t="s">
        <v>269</v>
      </c>
      <c r="E187" s="50" t="s">
        <v>911</v>
      </c>
      <c r="F187" s="50" t="s">
        <v>1137</v>
      </c>
      <c r="G187" s="56" t="s">
        <v>980</v>
      </c>
      <c r="H187" s="57">
        <v>1</v>
      </c>
      <c r="I187" s="56" t="s">
        <v>25</v>
      </c>
      <c r="J187" s="56" t="s">
        <v>24</v>
      </c>
      <c r="K187" s="51">
        <v>120355.99863689739</v>
      </c>
      <c r="L187" s="51" t="e">
        <f>SUMIF('MJE Project Pivot'!#REF!,E187,'MJE Project Pivot'!#REF!)</f>
        <v>#REF!</v>
      </c>
      <c r="M187" s="52" t="e">
        <f t="shared" si="5"/>
        <v>#REF!</v>
      </c>
      <c r="N187" s="53" t="str">
        <f>_xlfn.XLOOKUP(A187,'Client Lookup'!B:B,'Client Lookup'!C:C)</f>
        <v>Verizon</v>
      </c>
      <c r="O187" s="72"/>
      <c r="P187" s="54">
        <f>VLOOKUP(_xlfn.NUMBERVALUE(E187),'Results vs Forecast'!K:K,1,0)</f>
        <v>30773</v>
      </c>
    </row>
    <row r="188" spans="1:16" ht="10.9">
      <c r="A188" s="56" t="s">
        <v>268</v>
      </c>
      <c r="B188" s="56" t="s">
        <v>1136</v>
      </c>
      <c r="C188" s="56" t="s">
        <v>1136</v>
      </c>
      <c r="D188" s="56" t="s">
        <v>269</v>
      </c>
      <c r="E188" s="50" t="s">
        <v>911</v>
      </c>
      <c r="F188" s="50" t="s">
        <v>1137</v>
      </c>
      <c r="G188" s="56" t="s">
        <v>980</v>
      </c>
      <c r="H188" s="57">
        <v>1</v>
      </c>
      <c r="I188" s="56" t="s">
        <v>25</v>
      </c>
      <c r="J188" s="56" t="s">
        <v>18</v>
      </c>
      <c r="K188" s="51">
        <v>32723.882481005192</v>
      </c>
      <c r="L188" s="51" t="e">
        <f>SUMIF('MJE Project Pivot'!#REF!,E188,'MJE Project Pivot'!#REF!)</f>
        <v>#REF!</v>
      </c>
      <c r="M188" s="52" t="e">
        <f t="shared" ref="M188:M251" si="6">L188-K188</f>
        <v>#REF!</v>
      </c>
      <c r="N188" s="53" t="str">
        <f>_xlfn.XLOOKUP(A188,'Client Lookup'!B:B,'Client Lookup'!C:C)</f>
        <v>Verizon</v>
      </c>
      <c r="O188" s="72"/>
      <c r="P188" s="54">
        <f>VLOOKUP(_xlfn.NUMBERVALUE(E188),'Results vs Forecast'!K:K,1,0)</f>
        <v>30773</v>
      </c>
    </row>
    <row r="189" spans="1:16" ht="10.9">
      <c r="A189" s="56" t="s">
        <v>268</v>
      </c>
      <c r="B189" s="56" t="s">
        <v>1136</v>
      </c>
      <c r="C189" s="56" t="s">
        <v>1136</v>
      </c>
      <c r="D189" s="56" t="s">
        <v>269</v>
      </c>
      <c r="E189" s="50" t="s">
        <v>911</v>
      </c>
      <c r="F189" s="50" t="s">
        <v>1137</v>
      </c>
      <c r="G189" s="56" t="s">
        <v>980</v>
      </c>
      <c r="H189" s="57">
        <v>1</v>
      </c>
      <c r="I189" s="56" t="s">
        <v>25</v>
      </c>
      <c r="J189" s="56" t="s">
        <v>28</v>
      </c>
      <c r="K189" s="51">
        <v>17171.661882097433</v>
      </c>
      <c r="L189" s="51" t="e">
        <f>SUMIF('MJE Project Pivot'!#REF!,E189,'MJE Project Pivot'!#REF!)</f>
        <v>#REF!</v>
      </c>
      <c r="M189" s="52" t="e">
        <f t="shared" si="6"/>
        <v>#REF!</v>
      </c>
      <c r="N189" s="53" t="str">
        <f>_xlfn.XLOOKUP(A189,'Client Lookup'!B:B,'Client Lookup'!C:C)</f>
        <v>Verizon</v>
      </c>
      <c r="O189" s="72"/>
      <c r="P189" s="54">
        <f>VLOOKUP(_xlfn.NUMBERVALUE(E189),'Results vs Forecast'!K:K,1,0)</f>
        <v>30773</v>
      </c>
    </row>
    <row r="190" spans="1:16" ht="10.9">
      <c r="A190" s="56" t="s">
        <v>270</v>
      </c>
      <c r="B190" s="56" t="s">
        <v>1138</v>
      </c>
      <c r="C190" s="56" t="s">
        <v>1138</v>
      </c>
      <c r="D190" s="56" t="s">
        <v>271</v>
      </c>
      <c r="E190" s="50" t="s">
        <v>53</v>
      </c>
      <c r="F190" s="50" t="s">
        <v>1139</v>
      </c>
      <c r="G190" s="56" t="s">
        <v>983</v>
      </c>
      <c r="H190" s="57">
        <v>0.5</v>
      </c>
      <c r="I190" s="56" t="s">
        <v>19</v>
      </c>
      <c r="J190" s="56" t="s">
        <v>20</v>
      </c>
      <c r="K190" s="51"/>
      <c r="L190" s="51" t="e">
        <f>SUMIF('MJE Project Pivot'!#REF!,E190,'MJE Project Pivot'!#REF!)</f>
        <v>#REF!</v>
      </c>
      <c r="M190" s="52" t="e">
        <f t="shared" si="6"/>
        <v>#REF!</v>
      </c>
      <c r="N190" s="53">
        <f>_xlfn.XLOOKUP(A190,'Client Lookup'!B:B,'Client Lookup'!C:C)</f>
        <v>0</v>
      </c>
      <c r="O190" s="72"/>
      <c r="P190" s="54">
        <f>VLOOKUP(_xlfn.NUMBERVALUE(E190),'Results vs Forecast'!K:K,1,0)</f>
        <v>0</v>
      </c>
    </row>
    <row r="191" spans="1:16" ht="10.9">
      <c r="A191" s="56" t="s">
        <v>114</v>
      </c>
      <c r="B191" s="56" t="s">
        <v>1140</v>
      </c>
      <c r="C191" s="56" t="s">
        <v>1140</v>
      </c>
      <c r="D191" s="56" t="s">
        <v>272</v>
      </c>
      <c r="E191" s="50" t="s">
        <v>1141</v>
      </c>
      <c r="F191" s="50" t="s">
        <v>1142</v>
      </c>
      <c r="G191" s="56" t="s">
        <v>980</v>
      </c>
      <c r="H191" s="57">
        <v>1</v>
      </c>
      <c r="I191" s="56" t="s">
        <v>19</v>
      </c>
      <c r="J191" s="56" t="s">
        <v>18</v>
      </c>
      <c r="K191" s="51">
        <v>30054.333333333332</v>
      </c>
      <c r="L191" s="51" t="e">
        <f>SUMIF('MJE Project Pivot'!#REF!,E191,'MJE Project Pivot'!#REF!)</f>
        <v>#REF!</v>
      </c>
      <c r="M191" s="52" t="e">
        <f t="shared" si="6"/>
        <v>#REF!</v>
      </c>
      <c r="N191" s="53" t="str">
        <f>_xlfn.XLOOKUP(A191,'Client Lookup'!B:B,'Client Lookup'!C:C)</f>
        <v>Know Your Cross</v>
      </c>
      <c r="O191" s="72"/>
      <c r="P191" s="54">
        <f>VLOOKUP(_xlfn.NUMBERVALUE(E191),'Results vs Forecast'!K:K,1,0)</f>
        <v>26545</v>
      </c>
    </row>
    <row r="192" spans="1:16" ht="10.9">
      <c r="A192" s="56" t="s">
        <v>274</v>
      </c>
      <c r="B192" s="56" t="s">
        <v>1143</v>
      </c>
      <c r="C192" s="56" t="s">
        <v>1143</v>
      </c>
      <c r="D192" s="56" t="s">
        <v>275</v>
      </c>
      <c r="E192" s="50" t="s">
        <v>824</v>
      </c>
      <c r="F192" s="50" t="s">
        <v>1144</v>
      </c>
      <c r="G192" s="56" t="s">
        <v>980</v>
      </c>
      <c r="H192" s="57">
        <v>1</v>
      </c>
      <c r="I192" s="56" t="s">
        <v>19</v>
      </c>
      <c r="J192" s="56" t="s">
        <v>13</v>
      </c>
      <c r="K192" s="51">
        <v>8740.1232116879455</v>
      </c>
      <c r="L192" s="51" t="e">
        <f>SUMIF('MJE Project Pivot'!#REF!,E192,'MJE Project Pivot'!#REF!)</f>
        <v>#REF!</v>
      </c>
      <c r="M192" s="52" t="e">
        <f t="shared" si="6"/>
        <v>#REF!</v>
      </c>
      <c r="N192" s="53" t="str">
        <f>_xlfn.XLOOKUP(A192,'Client Lookup'!B:B,'Client Lookup'!C:C)</f>
        <v>KSM</v>
      </c>
      <c r="O192" s="72"/>
      <c r="P192" s="54">
        <f>VLOOKUP(_xlfn.NUMBERVALUE(E192),'Results vs Forecast'!K:K,1,0)</f>
        <v>36090</v>
      </c>
    </row>
    <row r="193" spans="1:16" ht="10.9">
      <c r="A193" s="56" t="s">
        <v>274</v>
      </c>
      <c r="B193" s="56" t="s">
        <v>1143</v>
      </c>
      <c r="C193" s="56" t="s">
        <v>1143</v>
      </c>
      <c r="D193" s="56" t="s">
        <v>275</v>
      </c>
      <c r="E193" s="50" t="s">
        <v>824</v>
      </c>
      <c r="F193" s="50" t="s">
        <v>1144</v>
      </c>
      <c r="G193" s="56" t="s">
        <v>980</v>
      </c>
      <c r="H193" s="57">
        <v>1</v>
      </c>
      <c r="I193" s="56" t="s">
        <v>19</v>
      </c>
      <c r="J193" s="56" t="s">
        <v>26</v>
      </c>
      <c r="K193" s="51">
        <v>2370.9878994231667</v>
      </c>
      <c r="L193" s="51" t="e">
        <f>SUMIF('MJE Project Pivot'!#REF!,E193,'MJE Project Pivot'!#REF!)</f>
        <v>#REF!</v>
      </c>
      <c r="M193" s="52" t="e">
        <f t="shared" si="6"/>
        <v>#REF!</v>
      </c>
      <c r="N193" s="53" t="str">
        <f>_xlfn.XLOOKUP(A193,'Client Lookup'!B:B,'Client Lookup'!C:C)</f>
        <v>KSM</v>
      </c>
      <c r="O193" s="72"/>
      <c r="P193" s="54">
        <f>VLOOKUP(_xlfn.NUMBERVALUE(E193),'Results vs Forecast'!K:K,1,0)</f>
        <v>36090</v>
      </c>
    </row>
    <row r="194" spans="1:16" ht="10.9">
      <c r="A194" s="56" t="s">
        <v>122</v>
      </c>
      <c r="B194" s="56" t="s">
        <v>1145</v>
      </c>
      <c r="C194" s="56" t="s">
        <v>1145</v>
      </c>
      <c r="D194" s="56" t="s">
        <v>48</v>
      </c>
      <c r="E194" s="50" t="s">
        <v>48</v>
      </c>
      <c r="F194" s="50" t="s">
        <v>48</v>
      </c>
      <c r="G194" s="56" t="s">
        <v>980</v>
      </c>
      <c r="H194" s="57">
        <v>1</v>
      </c>
      <c r="I194" s="56" t="s">
        <v>19</v>
      </c>
      <c r="J194" s="56" t="s">
        <v>20</v>
      </c>
      <c r="K194" s="51">
        <v>10376</v>
      </c>
      <c r="L194" s="51" t="e">
        <f>SUMIF('MJE Project Pivot'!#REF!,E194,'MJE Project Pivot'!#REF!)</f>
        <v>#REF!</v>
      </c>
      <c r="M194" s="52" t="e">
        <f t="shared" si="6"/>
        <v>#REF!</v>
      </c>
      <c r="N194" s="53" t="str">
        <f>_xlfn.XLOOKUP(A194,'Client Lookup'!B:B,'Client Lookup'!C:C)</f>
        <v>Leukemia &amp; Lymphoma Society</v>
      </c>
      <c r="O194" s="72"/>
      <c r="P194" s="54">
        <f>VLOOKUP(_xlfn.NUMBERVALUE(E194),'Results vs Forecast'!K:K,1,0)</f>
        <v>0</v>
      </c>
    </row>
    <row r="195" spans="1:16" ht="10.9">
      <c r="A195" s="56" t="s">
        <v>283</v>
      </c>
      <c r="B195" s="56" t="s">
        <v>1146</v>
      </c>
      <c r="C195" s="56" t="s">
        <v>1146</v>
      </c>
      <c r="D195" s="56" t="s">
        <v>284</v>
      </c>
      <c r="E195" s="50" t="s">
        <v>828</v>
      </c>
      <c r="F195" s="50" t="s">
        <v>1147</v>
      </c>
      <c r="G195" s="56" t="s">
        <v>980</v>
      </c>
      <c r="H195" s="57">
        <v>1</v>
      </c>
      <c r="I195" s="56" t="s">
        <v>19</v>
      </c>
      <c r="J195" s="56" t="s">
        <v>10</v>
      </c>
      <c r="K195" s="51">
        <v>6960</v>
      </c>
      <c r="L195" s="51"/>
      <c r="M195" s="52">
        <f t="shared" si="6"/>
        <v>-6960</v>
      </c>
      <c r="N195" s="53" t="str">
        <f>_xlfn.XLOOKUP(A195,'Client Lookup'!B:B,'Client Lookup'!C:C)</f>
        <v>lily.ai</v>
      </c>
      <c r="O195" s="72"/>
      <c r="P195" s="54">
        <f>VLOOKUP(_xlfn.NUMBERVALUE(E195),'Results vs Forecast'!K:K,1,0)</f>
        <v>25149</v>
      </c>
    </row>
    <row r="196" spans="1:16" ht="10.9">
      <c r="A196" s="56" t="s">
        <v>283</v>
      </c>
      <c r="B196" s="56" t="s">
        <v>1146</v>
      </c>
      <c r="C196" s="56" t="s">
        <v>1146</v>
      </c>
      <c r="D196" s="56" t="s">
        <v>286</v>
      </c>
      <c r="E196" s="50" t="s">
        <v>829</v>
      </c>
      <c r="F196" s="50" t="s">
        <v>1148</v>
      </c>
      <c r="G196" s="56" t="s">
        <v>980</v>
      </c>
      <c r="H196" s="57">
        <v>1</v>
      </c>
      <c r="I196" s="56" t="s">
        <v>19</v>
      </c>
      <c r="J196" s="56" t="s">
        <v>10</v>
      </c>
      <c r="K196" s="51">
        <v>8480</v>
      </c>
      <c r="L196" s="51"/>
      <c r="M196" s="52">
        <f t="shared" si="6"/>
        <v>-8480</v>
      </c>
      <c r="N196" s="53" t="str">
        <f>_xlfn.XLOOKUP(A196,'Client Lookup'!B:B,'Client Lookup'!C:C)</f>
        <v>lily.ai</v>
      </c>
      <c r="O196" s="72"/>
      <c r="P196" s="54"/>
    </row>
    <row r="197" spans="1:16" ht="10.9">
      <c r="A197" s="56" t="s">
        <v>127</v>
      </c>
      <c r="B197" s="56" t="s">
        <v>1149</v>
      </c>
      <c r="C197" s="56" t="s">
        <v>1149</v>
      </c>
      <c r="D197" s="56" t="s">
        <v>48</v>
      </c>
      <c r="E197" s="50" t="s">
        <v>48</v>
      </c>
      <c r="F197" s="50" t="s">
        <v>48</v>
      </c>
      <c r="G197" s="56" t="s">
        <v>980</v>
      </c>
      <c r="H197" s="57">
        <v>1</v>
      </c>
      <c r="I197" s="56" t="s">
        <v>16</v>
      </c>
      <c r="J197" s="56" t="s">
        <v>20</v>
      </c>
      <c r="K197" s="51">
        <v>41164</v>
      </c>
      <c r="L197" s="51"/>
      <c r="M197" s="52">
        <f t="shared" si="6"/>
        <v>-41164</v>
      </c>
      <c r="N197" s="53" t="str">
        <f>_xlfn.XLOOKUP(A197,'Client Lookup'!B:B,'Client Lookup'!C:C)</f>
        <v>LinkedIn</v>
      </c>
      <c r="O197" s="72"/>
      <c r="P197" s="54"/>
    </row>
    <row r="198" spans="1:16" ht="10.9">
      <c r="A198" s="56" t="s">
        <v>127</v>
      </c>
      <c r="B198" s="56" t="s">
        <v>1149</v>
      </c>
      <c r="C198" s="56" t="s">
        <v>1149</v>
      </c>
      <c r="D198" s="56" t="s">
        <v>1150</v>
      </c>
      <c r="E198" s="50" t="s">
        <v>53</v>
      </c>
      <c r="F198" s="50" t="s">
        <v>1151</v>
      </c>
      <c r="G198" s="56" t="s">
        <v>1009</v>
      </c>
      <c r="H198" s="57">
        <v>0.25</v>
      </c>
      <c r="I198" s="56" t="s">
        <v>16</v>
      </c>
      <c r="J198" s="56" t="s">
        <v>13</v>
      </c>
      <c r="K198" s="51"/>
      <c r="L198" s="51"/>
      <c r="M198" s="52">
        <f t="shared" si="6"/>
        <v>0</v>
      </c>
      <c r="N198" s="53" t="str">
        <f>_xlfn.XLOOKUP(A198,'Client Lookup'!B:B,'Client Lookup'!C:C)</f>
        <v>LinkedIn</v>
      </c>
      <c r="O198" s="72"/>
      <c r="P198" s="54"/>
    </row>
    <row r="199" spans="1:16" ht="10.9">
      <c r="A199" s="56" t="s">
        <v>127</v>
      </c>
      <c r="B199" s="56" t="s">
        <v>1149</v>
      </c>
      <c r="C199" s="56" t="s">
        <v>1149</v>
      </c>
      <c r="D199" s="56" t="s">
        <v>290</v>
      </c>
      <c r="E199" s="50" t="s">
        <v>830</v>
      </c>
      <c r="F199" s="50" t="s">
        <v>1152</v>
      </c>
      <c r="G199" s="56" t="s">
        <v>980</v>
      </c>
      <c r="H199" s="57">
        <v>1</v>
      </c>
      <c r="I199" s="56" t="s">
        <v>16</v>
      </c>
      <c r="J199" s="56" t="s">
        <v>13</v>
      </c>
      <c r="K199" s="51">
        <v>183687.35360253108</v>
      </c>
      <c r="L199" s="51"/>
      <c r="M199" s="52">
        <f t="shared" si="6"/>
        <v>-183687.35360253108</v>
      </c>
      <c r="N199" s="53" t="str">
        <f>_xlfn.XLOOKUP(A199,'Client Lookup'!B:B,'Client Lookup'!C:C)</f>
        <v>LinkedIn</v>
      </c>
      <c r="O199" s="72"/>
      <c r="P199" s="54"/>
    </row>
    <row r="200" spans="1:16" ht="10.9">
      <c r="A200" s="56" t="s">
        <v>127</v>
      </c>
      <c r="B200" s="56" t="s">
        <v>1149</v>
      </c>
      <c r="C200" s="56" t="s">
        <v>1149</v>
      </c>
      <c r="D200" s="56" t="s">
        <v>290</v>
      </c>
      <c r="E200" s="50" t="s">
        <v>830</v>
      </c>
      <c r="F200" s="50" t="s">
        <v>1152</v>
      </c>
      <c r="G200" s="56" t="s">
        <v>980</v>
      </c>
      <c r="H200" s="57">
        <v>1</v>
      </c>
      <c r="I200" s="56" t="s">
        <v>16</v>
      </c>
      <c r="J200" s="56" t="s">
        <v>26</v>
      </c>
      <c r="K200" s="51">
        <v>1015.8130641355718</v>
      </c>
      <c r="L200" s="51"/>
      <c r="M200" s="52">
        <f t="shared" si="6"/>
        <v>-1015.8130641355718</v>
      </c>
      <c r="N200" s="53" t="str">
        <f>_xlfn.XLOOKUP(A200,'Client Lookup'!B:B,'Client Lookup'!C:C)</f>
        <v>LinkedIn</v>
      </c>
      <c r="O200" s="72"/>
      <c r="P200" s="54"/>
    </row>
    <row r="201" spans="1:16" ht="10.9">
      <c r="A201" s="56" t="s">
        <v>127</v>
      </c>
      <c r="B201" s="56" t="s">
        <v>1149</v>
      </c>
      <c r="C201" s="56" t="s">
        <v>1149</v>
      </c>
      <c r="D201" s="56" t="s">
        <v>292</v>
      </c>
      <c r="E201" s="50" t="s">
        <v>831</v>
      </c>
      <c r="F201" s="50" t="s">
        <v>1153</v>
      </c>
      <c r="G201" s="56" t="s">
        <v>980</v>
      </c>
      <c r="H201" s="57">
        <v>1</v>
      </c>
      <c r="I201" s="56" t="s">
        <v>16</v>
      </c>
      <c r="J201" s="56" t="s">
        <v>13</v>
      </c>
      <c r="K201" s="51">
        <v>41194.431975740437</v>
      </c>
      <c r="L201" s="51"/>
      <c r="M201" s="52">
        <f t="shared" si="6"/>
        <v>-41194.431975740437</v>
      </c>
      <c r="N201" s="53" t="str">
        <f>_xlfn.XLOOKUP(A201,'Client Lookup'!B:B,'Client Lookup'!C:C)</f>
        <v>LinkedIn</v>
      </c>
      <c r="O201" s="72"/>
      <c r="P201" s="54"/>
    </row>
    <row r="202" spans="1:16" ht="10.9">
      <c r="A202" s="56" t="s">
        <v>127</v>
      </c>
      <c r="B202" s="56" t="s">
        <v>1149</v>
      </c>
      <c r="C202" s="56" t="s">
        <v>1149</v>
      </c>
      <c r="D202" s="56" t="s">
        <v>292</v>
      </c>
      <c r="E202" s="50" t="s">
        <v>831</v>
      </c>
      <c r="F202" s="50" t="s">
        <v>1153</v>
      </c>
      <c r="G202" s="56" t="s">
        <v>980</v>
      </c>
      <c r="H202" s="57">
        <v>1</v>
      </c>
      <c r="I202" s="56" t="s">
        <v>16</v>
      </c>
      <c r="J202" s="56" t="s">
        <v>26</v>
      </c>
      <c r="K202" s="51">
        <v>1539.2950507826222</v>
      </c>
      <c r="L202" s="51"/>
      <c r="M202" s="52">
        <f t="shared" si="6"/>
        <v>-1539.2950507826222</v>
      </c>
      <c r="N202" s="53" t="str">
        <f>_xlfn.XLOOKUP(A202,'Client Lookup'!B:B,'Client Lookup'!C:C)</f>
        <v>LinkedIn</v>
      </c>
      <c r="O202" s="72"/>
      <c r="P202" s="54"/>
    </row>
    <row r="203" spans="1:16" ht="10.9">
      <c r="A203" s="56" t="s">
        <v>127</v>
      </c>
      <c r="B203" s="56" t="s">
        <v>1149</v>
      </c>
      <c r="C203" s="56" t="s">
        <v>1149</v>
      </c>
      <c r="D203" s="56" t="s">
        <v>292</v>
      </c>
      <c r="E203" s="50" t="s">
        <v>831</v>
      </c>
      <c r="F203" s="50" t="s">
        <v>1153</v>
      </c>
      <c r="G203" s="56" t="s">
        <v>980</v>
      </c>
      <c r="H203" s="57">
        <v>1</v>
      </c>
      <c r="I203" s="56" t="s">
        <v>16</v>
      </c>
      <c r="J203" s="56" t="s">
        <v>18</v>
      </c>
      <c r="K203" s="51">
        <v>64266.272973476924</v>
      </c>
      <c r="L203" s="51"/>
      <c r="M203" s="52">
        <f t="shared" si="6"/>
        <v>-64266.272973476924</v>
      </c>
      <c r="N203" s="53" t="str">
        <f>_xlfn.XLOOKUP(A203,'Client Lookup'!B:B,'Client Lookup'!C:C)</f>
        <v>LinkedIn</v>
      </c>
      <c r="O203" s="72"/>
      <c r="P203" s="54"/>
    </row>
    <row r="204" spans="1:16" ht="10.9">
      <c r="A204" s="56" t="s">
        <v>127</v>
      </c>
      <c r="B204" s="56" t="s">
        <v>1149</v>
      </c>
      <c r="C204" s="56" t="s">
        <v>1149</v>
      </c>
      <c r="D204" s="56" t="s">
        <v>293</v>
      </c>
      <c r="E204" s="50" t="s">
        <v>832</v>
      </c>
      <c r="F204" s="50" t="s">
        <v>1154</v>
      </c>
      <c r="G204" s="56" t="s">
        <v>980</v>
      </c>
      <c r="H204" s="57">
        <v>1</v>
      </c>
      <c r="I204" s="56" t="s">
        <v>16</v>
      </c>
      <c r="J204" s="56" t="s">
        <v>26</v>
      </c>
      <c r="K204" s="51">
        <v>1033.8909521318674</v>
      </c>
      <c r="L204" s="51"/>
      <c r="M204" s="52">
        <f t="shared" si="6"/>
        <v>-1033.8909521318674</v>
      </c>
      <c r="N204" s="53" t="str">
        <f>_xlfn.XLOOKUP(A204,'Client Lookup'!B:B,'Client Lookup'!C:C)</f>
        <v>LinkedIn</v>
      </c>
      <c r="O204" s="72"/>
      <c r="P204" s="54"/>
    </row>
    <row r="205" spans="1:16" ht="10.9">
      <c r="A205" s="56" t="s">
        <v>127</v>
      </c>
      <c r="B205" s="56" t="s">
        <v>1149</v>
      </c>
      <c r="C205" s="56" t="s">
        <v>1149</v>
      </c>
      <c r="D205" s="56" t="s">
        <v>293</v>
      </c>
      <c r="E205" s="50" t="s">
        <v>832</v>
      </c>
      <c r="F205" s="50" t="s">
        <v>1154</v>
      </c>
      <c r="G205" s="56" t="s">
        <v>980</v>
      </c>
      <c r="H205" s="57">
        <v>1</v>
      </c>
      <c r="I205" s="56" t="s">
        <v>16</v>
      </c>
      <c r="J205" s="56" t="s">
        <v>18</v>
      </c>
      <c r="K205" s="51">
        <v>9418.3951089288712</v>
      </c>
      <c r="L205" s="51"/>
      <c r="M205" s="52">
        <f t="shared" si="6"/>
        <v>-9418.3951089288712</v>
      </c>
      <c r="N205" s="53" t="str">
        <f>_xlfn.XLOOKUP(A205,'Client Lookup'!B:B,'Client Lookup'!C:C)</f>
        <v>LinkedIn</v>
      </c>
      <c r="O205" s="72"/>
      <c r="P205" s="54"/>
    </row>
    <row r="206" spans="1:16" ht="10.9">
      <c r="A206" s="56" t="s">
        <v>127</v>
      </c>
      <c r="B206" s="56" t="s">
        <v>1149</v>
      </c>
      <c r="C206" s="56" t="s">
        <v>1149</v>
      </c>
      <c r="D206" s="56" t="s">
        <v>293</v>
      </c>
      <c r="E206" s="50" t="s">
        <v>832</v>
      </c>
      <c r="F206" s="50" t="s">
        <v>1154</v>
      </c>
      <c r="G206" s="56" t="s">
        <v>980</v>
      </c>
      <c r="H206" s="57">
        <v>1</v>
      </c>
      <c r="I206" s="56" t="s">
        <v>16</v>
      </c>
      <c r="J206" s="56" t="s">
        <v>10</v>
      </c>
      <c r="K206" s="51">
        <v>17325.713938939258</v>
      </c>
      <c r="L206" s="51"/>
      <c r="M206" s="52">
        <f t="shared" si="6"/>
        <v>-17325.713938939258</v>
      </c>
      <c r="N206" s="53" t="str">
        <f>_xlfn.XLOOKUP(A206,'Client Lookup'!B:B,'Client Lookup'!C:C)</f>
        <v>LinkedIn</v>
      </c>
      <c r="O206" s="72"/>
      <c r="P206" s="54"/>
    </row>
    <row r="207" spans="1:16" ht="10.9">
      <c r="A207" s="56" t="s">
        <v>127</v>
      </c>
      <c r="B207" s="56" t="s">
        <v>1149</v>
      </c>
      <c r="C207" s="56" t="s">
        <v>1149</v>
      </c>
      <c r="D207" s="56" t="s">
        <v>294</v>
      </c>
      <c r="E207" s="50" t="s">
        <v>833</v>
      </c>
      <c r="F207" s="50" t="s">
        <v>1155</v>
      </c>
      <c r="G207" s="56" t="s">
        <v>980</v>
      </c>
      <c r="H207" s="57">
        <v>1</v>
      </c>
      <c r="I207" s="56" t="s">
        <v>16</v>
      </c>
      <c r="J207" s="56" t="s">
        <v>13</v>
      </c>
      <c r="K207" s="51">
        <v>65096.752250769845</v>
      </c>
      <c r="L207" s="51"/>
      <c r="M207" s="52">
        <f t="shared" si="6"/>
        <v>-65096.752250769845</v>
      </c>
      <c r="N207" s="53" t="str">
        <f>_xlfn.XLOOKUP(A207,'Client Lookup'!B:B,'Client Lookup'!C:C)</f>
        <v>LinkedIn</v>
      </c>
      <c r="O207" s="72"/>
      <c r="P207" s="54"/>
    </row>
    <row r="208" spans="1:16" ht="10.9">
      <c r="A208" s="56" t="s">
        <v>127</v>
      </c>
      <c r="B208" s="56" t="s">
        <v>1149</v>
      </c>
      <c r="C208" s="56" t="s">
        <v>1149</v>
      </c>
      <c r="D208" s="56" t="s">
        <v>294</v>
      </c>
      <c r="E208" s="50" t="s">
        <v>833</v>
      </c>
      <c r="F208" s="50" t="s">
        <v>1155</v>
      </c>
      <c r="G208" s="56" t="s">
        <v>980</v>
      </c>
      <c r="H208" s="57">
        <v>1</v>
      </c>
      <c r="I208" s="56" t="s">
        <v>16</v>
      </c>
      <c r="J208" s="56" t="s">
        <v>26</v>
      </c>
      <c r="K208" s="51">
        <v>1068.2477492301543</v>
      </c>
      <c r="L208" s="51"/>
      <c r="M208" s="52">
        <f t="shared" si="6"/>
        <v>-1068.2477492301543</v>
      </c>
      <c r="N208" s="53" t="str">
        <f>_xlfn.XLOOKUP(A208,'Client Lookup'!B:B,'Client Lookup'!C:C)</f>
        <v>LinkedIn</v>
      </c>
      <c r="O208" s="72"/>
      <c r="P208" s="54"/>
    </row>
    <row r="209" spans="1:16" ht="10.9">
      <c r="A209" s="56" t="s">
        <v>127</v>
      </c>
      <c r="B209" s="56" t="s">
        <v>1149</v>
      </c>
      <c r="C209" s="56" t="s">
        <v>1149</v>
      </c>
      <c r="D209" s="56" t="s">
        <v>296</v>
      </c>
      <c r="E209" s="50" t="s">
        <v>834</v>
      </c>
      <c r="F209" s="50" t="s">
        <v>1156</v>
      </c>
      <c r="G209" s="56" t="s">
        <v>980</v>
      </c>
      <c r="H209" s="57">
        <v>1</v>
      </c>
      <c r="I209" s="56" t="s">
        <v>16</v>
      </c>
      <c r="J209" s="56" t="s">
        <v>13</v>
      </c>
      <c r="K209" s="51">
        <v>17382.435950651579</v>
      </c>
      <c r="L209" s="51"/>
      <c r="M209" s="52">
        <f t="shared" si="6"/>
        <v>-17382.435950651579</v>
      </c>
      <c r="N209" s="53" t="str">
        <f>_xlfn.XLOOKUP(A209,'Client Lookup'!B:B,'Client Lookup'!C:C)</f>
        <v>LinkedIn</v>
      </c>
      <c r="O209" s="72"/>
      <c r="P209" s="54"/>
    </row>
    <row r="210" spans="1:16" ht="10.9">
      <c r="A210" s="56" t="s">
        <v>127</v>
      </c>
      <c r="B210" s="56" t="s">
        <v>1149</v>
      </c>
      <c r="C210" s="56" t="s">
        <v>1149</v>
      </c>
      <c r="D210" s="56" t="s">
        <v>296</v>
      </c>
      <c r="E210" s="50" t="s">
        <v>834</v>
      </c>
      <c r="F210" s="50" t="s">
        <v>1156</v>
      </c>
      <c r="G210" s="56" t="s">
        <v>980</v>
      </c>
      <c r="H210" s="57">
        <v>1</v>
      </c>
      <c r="I210" s="56" t="s">
        <v>16</v>
      </c>
      <c r="J210" s="56" t="s">
        <v>26</v>
      </c>
      <c r="K210" s="51">
        <v>617.56404934841567</v>
      </c>
      <c r="L210" s="51"/>
      <c r="M210" s="52">
        <f t="shared" si="6"/>
        <v>-617.56404934841567</v>
      </c>
      <c r="N210" s="53" t="str">
        <f>_xlfn.XLOOKUP(A210,'Client Lookup'!B:B,'Client Lookup'!C:C)</f>
        <v>LinkedIn</v>
      </c>
      <c r="O210" s="72"/>
      <c r="P210" s="54"/>
    </row>
    <row r="211" spans="1:16" ht="10.9">
      <c r="A211" s="56" t="s">
        <v>127</v>
      </c>
      <c r="B211" s="56" t="s">
        <v>1149</v>
      </c>
      <c r="C211" s="56" t="s">
        <v>1149</v>
      </c>
      <c r="D211" s="56" t="s">
        <v>298</v>
      </c>
      <c r="E211" s="50" t="s">
        <v>53</v>
      </c>
      <c r="F211" s="50" t="s">
        <v>1157</v>
      </c>
      <c r="G211" s="56" t="s">
        <v>1009</v>
      </c>
      <c r="H211" s="57">
        <v>0.7</v>
      </c>
      <c r="I211" s="56" t="s">
        <v>16</v>
      </c>
      <c r="J211" s="56" t="s">
        <v>13</v>
      </c>
      <c r="K211" s="51"/>
      <c r="L211" s="51"/>
      <c r="M211" s="52">
        <f t="shared" si="6"/>
        <v>0</v>
      </c>
      <c r="N211" s="53" t="str">
        <f>_xlfn.XLOOKUP(A211,'Client Lookup'!B:B,'Client Lookup'!C:C)</f>
        <v>LinkedIn</v>
      </c>
      <c r="O211" s="72"/>
      <c r="P211" s="54"/>
    </row>
    <row r="212" spans="1:16" ht="10.9">
      <c r="A212" s="56" t="s">
        <v>127</v>
      </c>
      <c r="B212" s="56" t="s">
        <v>1149</v>
      </c>
      <c r="C212" s="56" t="s">
        <v>1149</v>
      </c>
      <c r="D212" s="56" t="s">
        <v>300</v>
      </c>
      <c r="E212" s="50" t="s">
        <v>837</v>
      </c>
      <c r="F212" s="50" t="s">
        <v>1158</v>
      </c>
      <c r="G212" s="56" t="s">
        <v>980</v>
      </c>
      <c r="H212" s="57">
        <v>1</v>
      </c>
      <c r="I212" s="56" t="s">
        <v>16</v>
      </c>
      <c r="J212" s="56" t="s">
        <v>13</v>
      </c>
      <c r="K212" s="51">
        <v>27636.559217696387</v>
      </c>
      <c r="L212" s="51"/>
      <c r="M212" s="52">
        <f t="shared" si="6"/>
        <v>-27636.559217696387</v>
      </c>
      <c r="N212" s="53" t="str">
        <f>_xlfn.XLOOKUP(A212,'Client Lookup'!B:B,'Client Lookup'!C:C)</f>
        <v>LinkedIn</v>
      </c>
      <c r="O212" s="72"/>
      <c r="P212" s="54"/>
    </row>
    <row r="213" spans="1:16" ht="10.9">
      <c r="A213" s="56" t="s">
        <v>127</v>
      </c>
      <c r="B213" s="56" t="s">
        <v>1149</v>
      </c>
      <c r="C213" s="56" t="s">
        <v>1149</v>
      </c>
      <c r="D213" s="56" t="s">
        <v>300</v>
      </c>
      <c r="E213" s="50" t="s">
        <v>837</v>
      </c>
      <c r="F213" s="50" t="s">
        <v>1158</v>
      </c>
      <c r="G213" s="56" t="s">
        <v>980</v>
      </c>
      <c r="H213" s="57">
        <v>1</v>
      </c>
      <c r="I213" s="56" t="s">
        <v>16</v>
      </c>
      <c r="J213" s="56" t="s">
        <v>26</v>
      </c>
      <c r="K213" s="51">
        <v>1192.0332292955857</v>
      </c>
      <c r="L213" s="51"/>
      <c r="M213" s="52">
        <f t="shared" si="6"/>
        <v>-1192.0332292955857</v>
      </c>
      <c r="N213" s="53" t="str">
        <f>_xlfn.XLOOKUP(A213,'Client Lookup'!B:B,'Client Lookup'!C:C)</f>
        <v>LinkedIn</v>
      </c>
      <c r="O213" s="72"/>
      <c r="P213" s="54"/>
    </row>
    <row r="214" spans="1:16" ht="10.9">
      <c r="A214" s="56" t="s">
        <v>127</v>
      </c>
      <c r="B214" s="56" t="s">
        <v>1149</v>
      </c>
      <c r="C214" s="56" t="s">
        <v>1149</v>
      </c>
      <c r="D214" s="56" t="s">
        <v>300</v>
      </c>
      <c r="E214" s="50" t="s">
        <v>837</v>
      </c>
      <c r="F214" s="50" t="s">
        <v>1158</v>
      </c>
      <c r="G214" s="56" t="s">
        <v>980</v>
      </c>
      <c r="H214" s="57">
        <v>1</v>
      </c>
      <c r="I214" s="56" t="s">
        <v>16</v>
      </c>
      <c r="J214" s="56" t="s">
        <v>10</v>
      </c>
      <c r="K214" s="51">
        <v>77247.240886341344</v>
      </c>
      <c r="L214" s="51"/>
      <c r="M214" s="52">
        <f t="shared" si="6"/>
        <v>-77247.240886341344</v>
      </c>
      <c r="N214" s="53" t="str">
        <f>_xlfn.XLOOKUP(A214,'Client Lookup'!B:B,'Client Lookup'!C:C)</f>
        <v>LinkedIn</v>
      </c>
      <c r="O214" s="72"/>
      <c r="P214" s="54"/>
    </row>
    <row r="215" spans="1:16" ht="10.9">
      <c r="A215" s="56" t="s">
        <v>127</v>
      </c>
      <c r="B215" s="56" t="s">
        <v>1149</v>
      </c>
      <c r="C215" s="56" t="s">
        <v>1149</v>
      </c>
      <c r="D215" s="56" t="s">
        <v>301</v>
      </c>
      <c r="E215" s="50" t="s">
        <v>838</v>
      </c>
      <c r="F215" s="50" t="s">
        <v>1159</v>
      </c>
      <c r="G215" s="56" t="s">
        <v>980</v>
      </c>
      <c r="H215" s="57">
        <v>1</v>
      </c>
      <c r="I215" s="56" t="s">
        <v>16</v>
      </c>
      <c r="J215" s="56" t="s">
        <v>13</v>
      </c>
      <c r="K215" s="51">
        <v>90619.069553975642</v>
      </c>
      <c r="L215" s="51"/>
      <c r="M215" s="52">
        <f t="shared" si="6"/>
        <v>-90619.069553975642</v>
      </c>
      <c r="N215" s="53" t="str">
        <f>_xlfn.XLOOKUP(A215,'Client Lookup'!B:B,'Client Lookup'!C:C)</f>
        <v>LinkedIn</v>
      </c>
      <c r="O215" s="72"/>
      <c r="P215" s="54"/>
    </row>
    <row r="216" spans="1:16" ht="10.9">
      <c r="A216" s="56" t="s">
        <v>127</v>
      </c>
      <c r="B216" s="56" t="s">
        <v>1149</v>
      </c>
      <c r="C216" s="56" t="s">
        <v>1149</v>
      </c>
      <c r="D216" s="56" t="s">
        <v>301</v>
      </c>
      <c r="E216" s="50" t="s">
        <v>838</v>
      </c>
      <c r="F216" s="50" t="s">
        <v>1159</v>
      </c>
      <c r="G216" s="56" t="s">
        <v>980</v>
      </c>
      <c r="H216" s="57">
        <v>1</v>
      </c>
      <c r="I216" s="56" t="s">
        <v>16</v>
      </c>
      <c r="J216" s="56" t="s">
        <v>26</v>
      </c>
      <c r="K216" s="51">
        <v>380.93044602434634</v>
      </c>
      <c r="L216" s="51"/>
      <c r="M216" s="52">
        <f t="shared" si="6"/>
        <v>-380.93044602434634</v>
      </c>
      <c r="N216" s="53" t="str">
        <f>_xlfn.XLOOKUP(A216,'Client Lookup'!B:B,'Client Lookup'!C:C)</f>
        <v>LinkedIn</v>
      </c>
      <c r="O216" s="72"/>
      <c r="P216" s="54"/>
    </row>
    <row r="217" spans="1:16" ht="10.9">
      <c r="A217" s="56" t="s">
        <v>302</v>
      </c>
      <c r="B217" s="56" t="s">
        <v>1160</v>
      </c>
      <c r="C217" s="56" t="s">
        <v>1160</v>
      </c>
      <c r="D217" s="56" t="s">
        <v>303</v>
      </c>
      <c r="E217" s="50" t="s">
        <v>806</v>
      </c>
      <c r="F217" s="50" t="s">
        <v>1161</v>
      </c>
      <c r="G217" s="56" t="s">
        <v>980</v>
      </c>
      <c r="H217" s="57">
        <v>1</v>
      </c>
      <c r="I217" s="56" t="s">
        <v>14</v>
      </c>
      <c r="J217" s="56" t="s">
        <v>26</v>
      </c>
      <c r="K217" s="51">
        <v>5144.8981582072411</v>
      </c>
      <c r="L217" s="51"/>
      <c r="M217" s="52">
        <f t="shared" si="6"/>
        <v>-5144.8981582072411</v>
      </c>
      <c r="N217" s="53" t="str">
        <f>_xlfn.XLOOKUP(A217,'Client Lookup'!B:B,'Client Lookup'!C:C)</f>
        <v>H. Lundbeck A/S</v>
      </c>
      <c r="O217" s="72"/>
      <c r="P217" s="54"/>
    </row>
    <row r="218" spans="1:16" ht="10.9">
      <c r="A218" s="56" t="s">
        <v>302</v>
      </c>
      <c r="B218" s="56" t="s">
        <v>1160</v>
      </c>
      <c r="C218" s="56" t="s">
        <v>1160</v>
      </c>
      <c r="D218" s="56" t="s">
        <v>303</v>
      </c>
      <c r="E218" s="50" t="s">
        <v>806</v>
      </c>
      <c r="F218" s="50" t="s">
        <v>1161</v>
      </c>
      <c r="G218" s="56" t="s">
        <v>980</v>
      </c>
      <c r="H218" s="57">
        <v>1</v>
      </c>
      <c r="I218" s="56" t="s">
        <v>14</v>
      </c>
      <c r="J218" s="56" t="s">
        <v>10</v>
      </c>
      <c r="K218" s="51">
        <v>66459.771841792754</v>
      </c>
      <c r="L218" s="51"/>
      <c r="M218" s="52">
        <f t="shared" si="6"/>
        <v>-66459.771841792754</v>
      </c>
      <c r="N218" s="53" t="str">
        <f>_xlfn.XLOOKUP(A218,'Client Lookup'!B:B,'Client Lookup'!C:C)</f>
        <v>H. Lundbeck A/S</v>
      </c>
      <c r="O218" s="72"/>
      <c r="P218" s="54"/>
    </row>
    <row r="219" spans="1:16" ht="10.9">
      <c r="A219" s="56" t="s">
        <v>302</v>
      </c>
      <c r="B219" s="56" t="s">
        <v>1160</v>
      </c>
      <c r="C219" s="56" t="s">
        <v>1160</v>
      </c>
      <c r="D219" s="56" t="s">
        <v>304</v>
      </c>
      <c r="E219" s="50" t="s">
        <v>53</v>
      </c>
      <c r="F219" s="50" t="s">
        <v>1162</v>
      </c>
      <c r="G219" s="56" t="s">
        <v>983</v>
      </c>
      <c r="H219" s="57">
        <v>0.8</v>
      </c>
      <c r="I219" s="56" t="s">
        <v>14</v>
      </c>
      <c r="J219" s="56" t="s">
        <v>10</v>
      </c>
      <c r="K219" s="51"/>
      <c r="L219" s="51"/>
      <c r="M219" s="52">
        <f t="shared" si="6"/>
        <v>0</v>
      </c>
      <c r="N219" s="53" t="str">
        <f>_xlfn.XLOOKUP(A219,'Client Lookup'!B:B,'Client Lookup'!C:C)</f>
        <v>H. Lundbeck A/S</v>
      </c>
      <c r="O219" s="72"/>
      <c r="P219" s="54"/>
    </row>
    <row r="220" spans="1:16" ht="10.9">
      <c r="A220" s="56" t="s">
        <v>302</v>
      </c>
      <c r="B220" s="56" t="s">
        <v>1160</v>
      </c>
      <c r="C220" s="56" t="s">
        <v>1160</v>
      </c>
      <c r="D220" s="56" t="s">
        <v>305</v>
      </c>
      <c r="E220" s="50" t="s">
        <v>53</v>
      </c>
      <c r="F220" s="50" t="s">
        <v>1163</v>
      </c>
      <c r="G220" s="56" t="s">
        <v>983</v>
      </c>
      <c r="H220" s="57">
        <v>0.5</v>
      </c>
      <c r="I220" s="56" t="s">
        <v>14</v>
      </c>
      <c r="J220" s="56" t="s">
        <v>24</v>
      </c>
      <c r="K220" s="51"/>
      <c r="L220" s="51"/>
      <c r="M220" s="52">
        <f t="shared" si="6"/>
        <v>0</v>
      </c>
      <c r="N220" s="53" t="str">
        <f>_xlfn.XLOOKUP(A220,'Client Lookup'!B:B,'Client Lookup'!C:C)</f>
        <v>H. Lundbeck A/S</v>
      </c>
      <c r="O220" s="72"/>
      <c r="P220" s="54"/>
    </row>
    <row r="221" spans="1:16" ht="10.9">
      <c r="A221" s="56" t="s">
        <v>302</v>
      </c>
      <c r="B221" s="56" t="s">
        <v>1160</v>
      </c>
      <c r="C221" s="56" t="s">
        <v>1160</v>
      </c>
      <c r="D221" s="56" t="s">
        <v>307</v>
      </c>
      <c r="E221" s="50" t="s">
        <v>807</v>
      </c>
      <c r="F221" s="50" t="s">
        <v>1164</v>
      </c>
      <c r="G221" s="56" t="s">
        <v>980</v>
      </c>
      <c r="H221" s="57">
        <v>1</v>
      </c>
      <c r="I221" s="56" t="s">
        <v>14</v>
      </c>
      <c r="J221" s="56" t="s">
        <v>10</v>
      </c>
      <c r="K221" s="51">
        <v>20995</v>
      </c>
      <c r="L221" s="51"/>
      <c r="M221" s="52">
        <f t="shared" si="6"/>
        <v>-20995</v>
      </c>
      <c r="N221" s="53" t="str">
        <f>_xlfn.XLOOKUP(A221,'Client Lookup'!B:B,'Client Lookup'!C:C)</f>
        <v>H. Lundbeck A/S</v>
      </c>
      <c r="O221" s="72"/>
      <c r="P221" s="54"/>
    </row>
    <row r="222" spans="1:16" ht="10.9">
      <c r="A222" s="56" t="s">
        <v>302</v>
      </c>
      <c r="B222" s="56" t="s">
        <v>1160</v>
      </c>
      <c r="C222" s="56" t="s">
        <v>1160</v>
      </c>
      <c r="D222" s="56" t="s">
        <v>309</v>
      </c>
      <c r="E222" s="50" t="s">
        <v>53</v>
      </c>
      <c r="F222" s="50" t="s">
        <v>1165</v>
      </c>
      <c r="G222" s="56" t="s">
        <v>983</v>
      </c>
      <c r="H222" s="57">
        <v>0.5</v>
      </c>
      <c r="I222" s="56" t="s">
        <v>14</v>
      </c>
      <c r="J222" s="56" t="s">
        <v>24</v>
      </c>
      <c r="K222" s="51"/>
      <c r="L222" s="51"/>
      <c r="M222" s="52">
        <f t="shared" si="6"/>
        <v>0</v>
      </c>
      <c r="N222" s="53" t="str">
        <f>_xlfn.XLOOKUP(A222,'Client Lookup'!B:B,'Client Lookup'!C:C)</f>
        <v>H. Lundbeck A/S</v>
      </c>
      <c r="O222" s="72"/>
      <c r="P222" s="54"/>
    </row>
    <row r="223" spans="1:16" ht="10.9">
      <c r="A223" s="56" t="s">
        <v>130</v>
      </c>
      <c r="B223" s="56" t="s">
        <v>1166</v>
      </c>
      <c r="C223" s="56" t="s">
        <v>1166</v>
      </c>
      <c r="D223" s="56" t="s">
        <v>311</v>
      </c>
      <c r="E223" s="50" t="s">
        <v>840</v>
      </c>
      <c r="F223" s="50" t="s">
        <v>1167</v>
      </c>
      <c r="G223" s="56" t="s">
        <v>980</v>
      </c>
      <c r="H223" s="57">
        <v>1</v>
      </c>
      <c r="I223" s="56" t="s">
        <v>19</v>
      </c>
      <c r="J223" s="56" t="s">
        <v>18</v>
      </c>
      <c r="K223" s="51">
        <v>22200</v>
      </c>
      <c r="L223" s="51"/>
      <c r="M223" s="52">
        <f t="shared" si="6"/>
        <v>-22200</v>
      </c>
      <c r="N223" s="53" t="str">
        <f>_xlfn.XLOOKUP(A223,'Client Lookup'!B:B,'Client Lookup'!C:C)</f>
        <v>Madhive</v>
      </c>
      <c r="O223" s="72"/>
      <c r="P223" s="54"/>
    </row>
    <row r="224" spans="1:16" ht="10.9">
      <c r="A224" s="56" t="s">
        <v>132</v>
      </c>
      <c r="B224" s="56" t="s">
        <v>1168</v>
      </c>
      <c r="C224" s="56" t="s">
        <v>1168</v>
      </c>
      <c r="D224" s="56" t="s">
        <v>313</v>
      </c>
      <c r="E224" s="50" t="s">
        <v>841</v>
      </c>
      <c r="F224" s="50" t="s">
        <v>1169</v>
      </c>
      <c r="G224" s="56" t="s">
        <v>980</v>
      </c>
      <c r="H224" s="57">
        <v>1</v>
      </c>
      <c r="I224" s="56" t="s">
        <v>14</v>
      </c>
      <c r="J224" s="56" t="s">
        <v>10</v>
      </c>
      <c r="K224" s="51">
        <v>31000</v>
      </c>
      <c r="L224" s="51"/>
      <c r="M224" s="52">
        <f t="shared" si="6"/>
        <v>-31000</v>
      </c>
      <c r="N224" s="53" t="str">
        <f>_xlfn.XLOOKUP(A224,'Client Lookup'!B:B,'Client Lookup'!C:C)</f>
        <v>Marriott</v>
      </c>
      <c r="O224" s="72"/>
      <c r="P224" s="54"/>
    </row>
    <row r="225" spans="1:16" ht="10.9">
      <c r="A225" s="56" t="s">
        <v>132</v>
      </c>
      <c r="B225" s="56" t="s">
        <v>1168</v>
      </c>
      <c r="C225" s="56" t="s">
        <v>1168</v>
      </c>
      <c r="D225" s="56" t="s">
        <v>315</v>
      </c>
      <c r="E225" s="50" t="s">
        <v>1170</v>
      </c>
      <c r="F225" s="50" t="s">
        <v>1171</v>
      </c>
      <c r="G225" s="56" t="s">
        <v>980</v>
      </c>
      <c r="H225" s="57">
        <v>1</v>
      </c>
      <c r="I225" s="56" t="s">
        <v>14</v>
      </c>
      <c r="J225" s="56" t="s">
        <v>13</v>
      </c>
      <c r="K225" s="51">
        <v>50000</v>
      </c>
      <c r="L225" s="51"/>
      <c r="M225" s="52">
        <f t="shared" si="6"/>
        <v>-50000</v>
      </c>
      <c r="N225" s="53" t="str">
        <f>_xlfn.XLOOKUP(A225,'Client Lookup'!B:B,'Client Lookup'!C:C)</f>
        <v>Marriott</v>
      </c>
      <c r="O225" s="72"/>
      <c r="P225" s="54"/>
    </row>
    <row r="226" spans="1:16" ht="10.9">
      <c r="A226" s="56" t="s">
        <v>132</v>
      </c>
      <c r="B226" s="56" t="s">
        <v>1168</v>
      </c>
      <c r="C226" s="56" t="s">
        <v>1168</v>
      </c>
      <c r="D226" s="56" t="s">
        <v>317</v>
      </c>
      <c r="E226" s="50" t="s">
        <v>53</v>
      </c>
      <c r="F226" s="50" t="s">
        <v>1172</v>
      </c>
      <c r="G226" s="56" t="s">
        <v>1009</v>
      </c>
      <c r="H226" s="57">
        <v>0.25</v>
      </c>
      <c r="I226" s="56" t="s">
        <v>14</v>
      </c>
      <c r="J226" s="56" t="s">
        <v>13</v>
      </c>
      <c r="K226" s="51"/>
      <c r="L226" s="51"/>
      <c r="M226" s="52">
        <f t="shared" si="6"/>
        <v>0</v>
      </c>
      <c r="N226" s="53" t="str">
        <f>_xlfn.XLOOKUP(A226,'Client Lookup'!B:B,'Client Lookup'!C:C)</f>
        <v>Marriott</v>
      </c>
      <c r="O226" s="72"/>
      <c r="P226" s="54"/>
    </row>
    <row r="227" spans="1:16" ht="10.9">
      <c r="A227" s="56" t="s">
        <v>318</v>
      </c>
      <c r="B227" s="56" t="s">
        <v>1173</v>
      </c>
      <c r="C227" s="56" t="s">
        <v>1174</v>
      </c>
      <c r="D227" s="56" t="s">
        <v>48</v>
      </c>
      <c r="E227" s="50" t="s">
        <v>48</v>
      </c>
      <c r="F227" s="50" t="s">
        <v>48</v>
      </c>
      <c r="G227" s="56" t="s">
        <v>980</v>
      </c>
      <c r="H227" s="57">
        <v>1</v>
      </c>
      <c r="I227" s="56" t="s">
        <v>14</v>
      </c>
      <c r="J227" s="56" t="s">
        <v>20</v>
      </c>
      <c r="K227" s="51">
        <v>156822</v>
      </c>
      <c r="L227" s="51"/>
      <c r="M227" s="52">
        <f t="shared" si="6"/>
        <v>-156822</v>
      </c>
      <c r="N227" s="53" t="str">
        <f>_xlfn.XLOOKUP(A227,'Client Lookup'!B:B,'Client Lookup'!C:C)</f>
        <v>MasterCard</v>
      </c>
      <c r="O227" s="72"/>
      <c r="P227" s="54"/>
    </row>
    <row r="228" spans="1:16" ht="10.9">
      <c r="A228" s="56" t="s">
        <v>318</v>
      </c>
      <c r="B228" s="56" t="s">
        <v>1173</v>
      </c>
      <c r="C228" s="56" t="s">
        <v>1174</v>
      </c>
      <c r="D228" s="56" t="s">
        <v>319</v>
      </c>
      <c r="E228" s="50" t="s">
        <v>53</v>
      </c>
      <c r="F228" s="50" t="s">
        <v>1175</v>
      </c>
      <c r="G228" s="56" t="s">
        <v>1033</v>
      </c>
      <c r="H228" s="57">
        <v>0.9</v>
      </c>
      <c r="I228" s="56" t="s">
        <v>14</v>
      </c>
      <c r="J228" s="56" t="s">
        <v>13</v>
      </c>
      <c r="K228" s="51"/>
      <c r="L228" s="51"/>
      <c r="M228" s="52">
        <f t="shared" si="6"/>
        <v>0</v>
      </c>
      <c r="N228" s="53" t="str">
        <f>_xlfn.XLOOKUP(A228,'Client Lookup'!B:B,'Client Lookup'!C:C)</f>
        <v>MasterCard</v>
      </c>
      <c r="O228" s="72"/>
      <c r="P228" s="54"/>
    </row>
    <row r="229" spans="1:16" ht="10.9">
      <c r="A229" s="56" t="s">
        <v>318</v>
      </c>
      <c r="B229" s="56" t="s">
        <v>1173</v>
      </c>
      <c r="C229" s="56" t="s">
        <v>1174</v>
      </c>
      <c r="D229" s="56" t="s">
        <v>319</v>
      </c>
      <c r="E229" s="50" t="s">
        <v>53</v>
      </c>
      <c r="F229" s="50" t="s">
        <v>1175</v>
      </c>
      <c r="G229" s="56" t="s">
        <v>1033</v>
      </c>
      <c r="H229" s="57">
        <v>0.9</v>
      </c>
      <c r="I229" s="56" t="s">
        <v>14</v>
      </c>
      <c r="J229" s="56" t="s">
        <v>18</v>
      </c>
      <c r="K229" s="51"/>
      <c r="L229" s="51"/>
      <c r="M229" s="52">
        <f t="shared" si="6"/>
        <v>0</v>
      </c>
      <c r="N229" s="53" t="str">
        <f>_xlfn.XLOOKUP(A229,'Client Lookup'!B:B,'Client Lookup'!C:C)</f>
        <v>MasterCard</v>
      </c>
      <c r="O229" s="72"/>
      <c r="P229" s="54"/>
    </row>
    <row r="230" spans="1:16" ht="10.9">
      <c r="A230" s="56" t="s">
        <v>318</v>
      </c>
      <c r="B230" s="56" t="s">
        <v>1173</v>
      </c>
      <c r="C230" s="56" t="s">
        <v>1173</v>
      </c>
      <c r="D230" s="56" t="s">
        <v>319</v>
      </c>
      <c r="E230" s="50" t="s">
        <v>53</v>
      </c>
      <c r="F230" s="50" t="s">
        <v>1175</v>
      </c>
      <c r="G230" s="56" t="s">
        <v>1033</v>
      </c>
      <c r="H230" s="57">
        <v>0.9</v>
      </c>
      <c r="I230" s="56" t="s">
        <v>14</v>
      </c>
      <c r="J230" s="56" t="s">
        <v>10</v>
      </c>
      <c r="K230" s="51"/>
      <c r="L230" s="51"/>
      <c r="M230" s="52">
        <f t="shared" si="6"/>
        <v>0</v>
      </c>
      <c r="N230" s="53" t="str">
        <f>_xlfn.XLOOKUP(A230,'Client Lookup'!B:B,'Client Lookup'!C:C)</f>
        <v>MasterCard</v>
      </c>
      <c r="O230" s="72"/>
      <c r="P230" s="54"/>
    </row>
    <row r="231" spans="1:16" ht="10.9">
      <c r="A231" s="56" t="s">
        <v>318</v>
      </c>
      <c r="B231" s="56" t="s">
        <v>1173</v>
      </c>
      <c r="C231" s="56" t="s">
        <v>1176</v>
      </c>
      <c r="D231" s="56" t="s">
        <v>320</v>
      </c>
      <c r="E231" s="50" t="s">
        <v>53</v>
      </c>
      <c r="F231" s="50" t="s">
        <v>1177</v>
      </c>
      <c r="G231" s="56" t="s">
        <v>1033</v>
      </c>
      <c r="H231" s="57">
        <v>0.9</v>
      </c>
      <c r="I231" s="56" t="s">
        <v>14</v>
      </c>
      <c r="J231" s="56" t="s">
        <v>24</v>
      </c>
      <c r="K231" s="51">
        <v>13500</v>
      </c>
      <c r="L231" s="51"/>
      <c r="M231" s="52">
        <f t="shared" si="6"/>
        <v>-13500</v>
      </c>
      <c r="N231" s="53" t="str">
        <f>_xlfn.XLOOKUP(A231,'Client Lookup'!B:B,'Client Lookup'!C:C)</f>
        <v>MasterCard</v>
      </c>
      <c r="O231" s="72"/>
      <c r="P231" s="54"/>
    </row>
    <row r="232" spans="1:16" ht="10.9">
      <c r="A232" s="56" t="s">
        <v>318</v>
      </c>
      <c r="B232" s="56" t="s">
        <v>1173</v>
      </c>
      <c r="C232" s="56" t="s">
        <v>1176</v>
      </c>
      <c r="D232" s="56" t="s">
        <v>321</v>
      </c>
      <c r="E232" s="50" t="s">
        <v>1178</v>
      </c>
      <c r="F232" s="50" t="s">
        <v>1179</v>
      </c>
      <c r="G232" s="56" t="s">
        <v>987</v>
      </c>
      <c r="H232" s="57">
        <v>0.75</v>
      </c>
      <c r="I232" s="56" t="s">
        <v>14</v>
      </c>
      <c r="J232" s="56" t="s">
        <v>18</v>
      </c>
      <c r="K232" s="51"/>
      <c r="L232" s="51"/>
      <c r="M232" s="52">
        <f t="shared" si="6"/>
        <v>0</v>
      </c>
      <c r="N232" s="53" t="str">
        <f>_xlfn.XLOOKUP(A232,'Client Lookup'!B:B,'Client Lookup'!C:C)</f>
        <v>MasterCard</v>
      </c>
      <c r="O232" s="72"/>
      <c r="P232" s="54"/>
    </row>
    <row r="233" spans="1:16" ht="10.9">
      <c r="A233" s="56" t="s">
        <v>318</v>
      </c>
      <c r="B233" s="56" t="s">
        <v>1173</v>
      </c>
      <c r="C233" s="56" t="s">
        <v>1176</v>
      </c>
      <c r="D233" s="56" t="s">
        <v>322</v>
      </c>
      <c r="E233" s="50" t="s">
        <v>704</v>
      </c>
      <c r="F233" s="50" t="s">
        <v>1180</v>
      </c>
      <c r="G233" s="56" t="s">
        <v>980</v>
      </c>
      <c r="H233" s="57">
        <v>1</v>
      </c>
      <c r="I233" s="56" t="s">
        <v>14</v>
      </c>
      <c r="J233" s="56" t="s">
        <v>13</v>
      </c>
      <c r="K233" s="51">
        <v>18754.238618727366</v>
      </c>
      <c r="L233" s="51"/>
      <c r="M233" s="52">
        <f t="shared" si="6"/>
        <v>-18754.238618727366</v>
      </c>
      <c r="N233" s="53" t="str">
        <f>_xlfn.XLOOKUP(A233,'Client Lookup'!B:B,'Client Lookup'!C:C)</f>
        <v>MasterCard</v>
      </c>
      <c r="O233" s="72"/>
      <c r="P233" s="54"/>
    </row>
    <row r="234" spans="1:16" ht="10.9">
      <c r="A234" s="56" t="s">
        <v>318</v>
      </c>
      <c r="B234" s="56" t="s">
        <v>1173</v>
      </c>
      <c r="C234" s="56" t="s">
        <v>1176</v>
      </c>
      <c r="D234" s="56" t="s">
        <v>322</v>
      </c>
      <c r="E234" s="50" t="s">
        <v>704</v>
      </c>
      <c r="F234" s="50" t="s">
        <v>1180</v>
      </c>
      <c r="G234" s="56" t="s">
        <v>980</v>
      </c>
      <c r="H234" s="57">
        <v>1</v>
      </c>
      <c r="I234" s="56" t="s">
        <v>14</v>
      </c>
      <c r="J234" s="56" t="s">
        <v>18</v>
      </c>
      <c r="K234" s="51">
        <v>51652.677408173826</v>
      </c>
      <c r="L234" s="51"/>
      <c r="M234" s="52">
        <f t="shared" si="6"/>
        <v>-51652.677408173826</v>
      </c>
      <c r="N234" s="53" t="str">
        <f>_xlfn.XLOOKUP(A234,'Client Lookup'!B:B,'Client Lookup'!C:C)</f>
        <v>MasterCard</v>
      </c>
      <c r="O234" s="72"/>
      <c r="P234" s="54"/>
    </row>
    <row r="235" spans="1:16" ht="10.9">
      <c r="A235" s="56" t="s">
        <v>318</v>
      </c>
      <c r="B235" s="56" t="s">
        <v>1173</v>
      </c>
      <c r="C235" s="56" t="s">
        <v>1176</v>
      </c>
      <c r="D235" s="56" t="s">
        <v>322</v>
      </c>
      <c r="E235" s="50" t="s">
        <v>704</v>
      </c>
      <c r="F235" s="50" t="s">
        <v>1180</v>
      </c>
      <c r="G235" s="56" t="s">
        <v>980</v>
      </c>
      <c r="H235" s="57">
        <v>1</v>
      </c>
      <c r="I235" s="56" t="s">
        <v>14</v>
      </c>
      <c r="J235" s="56" t="s">
        <v>10</v>
      </c>
      <c r="K235" s="51">
        <v>55032.333973098801</v>
      </c>
      <c r="L235" s="51"/>
      <c r="M235" s="52">
        <f t="shared" si="6"/>
        <v>-55032.333973098801</v>
      </c>
      <c r="N235" s="53" t="str">
        <f>_xlfn.XLOOKUP(A235,'Client Lookup'!B:B,'Client Lookup'!C:C)</f>
        <v>MasterCard</v>
      </c>
      <c r="O235" s="72"/>
      <c r="P235" s="54"/>
    </row>
    <row r="236" spans="1:16" ht="10.9">
      <c r="A236" s="56" t="s">
        <v>318</v>
      </c>
      <c r="B236" s="56" t="s">
        <v>1173</v>
      </c>
      <c r="C236" s="56" t="s">
        <v>1176</v>
      </c>
      <c r="D236" s="56" t="s">
        <v>324</v>
      </c>
      <c r="E236" s="50" t="s">
        <v>53</v>
      </c>
      <c r="F236" s="50" t="s">
        <v>1181</v>
      </c>
      <c r="G236" s="56" t="s">
        <v>983</v>
      </c>
      <c r="H236" s="57">
        <v>0.5</v>
      </c>
      <c r="I236" s="56" t="s">
        <v>14</v>
      </c>
      <c r="J236" s="56" t="s">
        <v>20</v>
      </c>
      <c r="K236" s="51"/>
      <c r="L236" s="51"/>
      <c r="M236" s="52">
        <f t="shared" si="6"/>
        <v>0</v>
      </c>
      <c r="N236" s="53" t="str">
        <f>_xlfn.XLOOKUP(A236,'Client Lookup'!B:B,'Client Lookup'!C:C)</f>
        <v>MasterCard</v>
      </c>
      <c r="O236" s="72"/>
      <c r="P236" s="54"/>
    </row>
    <row r="237" spans="1:16" ht="10.9">
      <c r="A237" s="56" t="s">
        <v>325</v>
      </c>
      <c r="B237" s="56" t="s">
        <v>1173</v>
      </c>
      <c r="C237" s="56" t="s">
        <v>1182</v>
      </c>
      <c r="D237" s="56" t="s">
        <v>326</v>
      </c>
      <c r="E237" s="50" t="s">
        <v>842</v>
      </c>
      <c r="F237" s="50" t="s">
        <v>1183</v>
      </c>
      <c r="G237" s="56" t="s">
        <v>980</v>
      </c>
      <c r="H237" s="57">
        <v>1</v>
      </c>
      <c r="I237" s="56" t="s">
        <v>14</v>
      </c>
      <c r="J237" s="56" t="s">
        <v>13</v>
      </c>
      <c r="K237" s="51">
        <v>13920</v>
      </c>
      <c r="L237" s="51"/>
      <c r="M237" s="52">
        <f t="shared" si="6"/>
        <v>-13920</v>
      </c>
      <c r="N237" s="53" t="str">
        <f>_xlfn.XLOOKUP(A237,'Client Lookup'!B:B,'Client Lookup'!C:C)</f>
        <v>MasterCard</v>
      </c>
      <c r="O237" s="72"/>
      <c r="P237" s="54"/>
    </row>
    <row r="238" spans="1:16" ht="10.9">
      <c r="A238" s="56" t="s">
        <v>325</v>
      </c>
      <c r="B238" s="56" t="s">
        <v>1173</v>
      </c>
      <c r="C238" s="56" t="s">
        <v>1182</v>
      </c>
      <c r="D238" s="56" t="s">
        <v>326</v>
      </c>
      <c r="E238" s="50" t="s">
        <v>842</v>
      </c>
      <c r="F238" s="50" t="s">
        <v>1183</v>
      </c>
      <c r="G238" s="56" t="s">
        <v>980</v>
      </c>
      <c r="H238" s="57">
        <v>1</v>
      </c>
      <c r="I238" s="56" t="s">
        <v>14</v>
      </c>
      <c r="J238" s="56" t="s">
        <v>18</v>
      </c>
      <c r="K238" s="51">
        <v>38040</v>
      </c>
      <c r="L238" s="51"/>
      <c r="M238" s="52">
        <f t="shared" si="6"/>
        <v>-38040</v>
      </c>
      <c r="N238" s="53" t="str">
        <f>_xlfn.XLOOKUP(A238,'Client Lookup'!B:B,'Client Lookup'!C:C)</f>
        <v>MasterCard</v>
      </c>
      <c r="O238" s="72"/>
      <c r="P238" s="54"/>
    </row>
    <row r="239" spans="1:16" ht="10.9">
      <c r="A239" s="56" t="s">
        <v>325</v>
      </c>
      <c r="B239" s="56" t="s">
        <v>1173</v>
      </c>
      <c r="C239" s="56" t="s">
        <v>1182</v>
      </c>
      <c r="D239" s="56" t="s">
        <v>326</v>
      </c>
      <c r="E239" s="50" t="s">
        <v>842</v>
      </c>
      <c r="F239" s="50" t="s">
        <v>1183</v>
      </c>
      <c r="G239" s="56" t="s">
        <v>980</v>
      </c>
      <c r="H239" s="57">
        <v>1</v>
      </c>
      <c r="I239" s="56" t="s">
        <v>14</v>
      </c>
      <c r="J239" s="56" t="s">
        <v>10</v>
      </c>
      <c r="K239" s="51">
        <v>6000</v>
      </c>
      <c r="L239" s="51"/>
      <c r="M239" s="52">
        <f t="shared" si="6"/>
        <v>-6000</v>
      </c>
      <c r="N239" s="53" t="str">
        <f>_xlfn.XLOOKUP(A239,'Client Lookup'!B:B,'Client Lookup'!C:C)</f>
        <v>MasterCard</v>
      </c>
      <c r="O239" s="72"/>
      <c r="P239" s="54"/>
    </row>
    <row r="240" spans="1:16" ht="10.9">
      <c r="A240" s="56" t="s">
        <v>136</v>
      </c>
      <c r="B240" s="56" t="s">
        <v>1184</v>
      </c>
      <c r="C240" s="56" t="s">
        <v>1184</v>
      </c>
      <c r="D240" s="56" t="s">
        <v>327</v>
      </c>
      <c r="E240" s="50" t="s">
        <v>844</v>
      </c>
      <c r="F240" s="50" t="s">
        <v>1185</v>
      </c>
      <c r="G240" s="56" t="s">
        <v>980</v>
      </c>
      <c r="H240" s="57">
        <v>1</v>
      </c>
      <c r="I240" s="56" t="s">
        <v>19</v>
      </c>
      <c r="J240" s="56" t="s">
        <v>10</v>
      </c>
      <c r="K240" s="51">
        <v>21978.68</v>
      </c>
      <c r="L240" s="51"/>
      <c r="M240" s="52">
        <f t="shared" si="6"/>
        <v>-21978.68</v>
      </c>
      <c r="N240" s="53" t="str">
        <f>_xlfn.XLOOKUP(A240,'Client Lookup'!B:B,'Client Lookup'!C:C)</f>
        <v>Maurices</v>
      </c>
      <c r="O240" s="72"/>
      <c r="P240" s="54"/>
    </row>
    <row r="241" spans="1:16" ht="10.9">
      <c r="A241" s="56" t="s">
        <v>138</v>
      </c>
      <c r="B241" s="56" t="s">
        <v>1186</v>
      </c>
      <c r="C241" s="56" t="s">
        <v>1186</v>
      </c>
      <c r="D241" s="56" t="s">
        <v>334</v>
      </c>
      <c r="E241" s="50" t="s">
        <v>845</v>
      </c>
      <c r="F241" s="50" t="s">
        <v>1187</v>
      </c>
      <c r="G241" s="56" t="s">
        <v>980</v>
      </c>
      <c r="H241" s="57">
        <v>1</v>
      </c>
      <c r="I241" s="56" t="s">
        <v>19</v>
      </c>
      <c r="J241" s="56" t="s">
        <v>15</v>
      </c>
      <c r="K241" s="51">
        <v>1000</v>
      </c>
      <c r="L241" s="51"/>
      <c r="M241" s="52">
        <f t="shared" si="6"/>
        <v>-1000</v>
      </c>
      <c r="N241" s="53" t="str">
        <f>_xlfn.XLOOKUP(A241,'Client Lookup'!B:B,'Client Lookup'!C:C)</f>
        <v>MillerKnoll</v>
      </c>
      <c r="O241" s="72"/>
      <c r="P241" s="54"/>
    </row>
    <row r="242" spans="1:16" ht="10.9">
      <c r="A242" s="56" t="s">
        <v>138</v>
      </c>
      <c r="B242" s="56" t="s">
        <v>1186</v>
      </c>
      <c r="C242" s="56" t="s">
        <v>1186</v>
      </c>
      <c r="D242" s="56" t="s">
        <v>335</v>
      </c>
      <c r="E242" s="50" t="s">
        <v>848</v>
      </c>
      <c r="F242" s="50" t="s">
        <v>1188</v>
      </c>
      <c r="G242" s="56" t="s">
        <v>980</v>
      </c>
      <c r="H242" s="57">
        <v>1</v>
      </c>
      <c r="I242" s="56" t="s">
        <v>19</v>
      </c>
      <c r="J242" s="56" t="s">
        <v>15</v>
      </c>
      <c r="K242" s="51">
        <v>5779.51</v>
      </c>
      <c r="L242" s="51"/>
      <c r="M242" s="52">
        <f t="shared" si="6"/>
        <v>-5779.51</v>
      </c>
      <c r="N242" s="53" t="str">
        <f>_xlfn.XLOOKUP(A242,'Client Lookup'!B:B,'Client Lookup'!C:C)</f>
        <v>MillerKnoll</v>
      </c>
      <c r="O242" s="72"/>
      <c r="P242" s="54"/>
    </row>
    <row r="243" spans="1:16" ht="10.9">
      <c r="A243" s="56" t="s">
        <v>142</v>
      </c>
      <c r="B243" s="56" t="s">
        <v>1189</v>
      </c>
      <c r="C243" s="56" t="s">
        <v>1189</v>
      </c>
      <c r="D243" s="56" t="s">
        <v>338</v>
      </c>
      <c r="E243" s="50" t="s">
        <v>53</v>
      </c>
      <c r="F243" s="50" t="s">
        <v>1190</v>
      </c>
      <c r="G243" s="56" t="s">
        <v>983</v>
      </c>
      <c r="H243" s="57">
        <v>1</v>
      </c>
      <c r="I243" s="56" t="s">
        <v>11</v>
      </c>
      <c r="J243" s="56" t="s">
        <v>22</v>
      </c>
      <c r="K243" s="51"/>
      <c r="L243" s="51"/>
      <c r="M243" s="52">
        <f t="shared" si="6"/>
        <v>0</v>
      </c>
      <c r="N243" s="53" t="str">
        <f>_xlfn.XLOOKUP(A243,'Client Lookup'!B:B,'Client Lookup'!C:C)</f>
        <v>NBCU</v>
      </c>
      <c r="O243" s="72"/>
      <c r="P243" s="54"/>
    </row>
    <row r="244" spans="1:16" ht="10.9">
      <c r="A244" s="56" t="s">
        <v>142</v>
      </c>
      <c r="B244" s="56" t="s">
        <v>1189</v>
      </c>
      <c r="C244" s="56" t="s">
        <v>1189</v>
      </c>
      <c r="D244" s="56" t="s">
        <v>338</v>
      </c>
      <c r="E244" s="50" t="s">
        <v>53</v>
      </c>
      <c r="F244" s="50" t="s">
        <v>1190</v>
      </c>
      <c r="G244" s="56" t="s">
        <v>983</v>
      </c>
      <c r="H244" s="57">
        <v>1</v>
      </c>
      <c r="I244" s="56" t="s">
        <v>11</v>
      </c>
      <c r="J244" s="56" t="s">
        <v>28</v>
      </c>
      <c r="K244" s="51"/>
      <c r="L244" s="51"/>
      <c r="M244" s="52">
        <f t="shared" si="6"/>
        <v>0</v>
      </c>
      <c r="N244" s="53" t="str">
        <f>_xlfn.XLOOKUP(A244,'Client Lookup'!B:B,'Client Lookup'!C:C)</f>
        <v>NBCU</v>
      </c>
      <c r="O244" s="72"/>
      <c r="P244" s="54"/>
    </row>
    <row r="245" spans="1:16" ht="10.9">
      <c r="A245" s="56" t="s">
        <v>142</v>
      </c>
      <c r="B245" s="56" t="s">
        <v>1189</v>
      </c>
      <c r="C245" s="56" t="s">
        <v>1189</v>
      </c>
      <c r="D245" s="56" t="s">
        <v>336</v>
      </c>
      <c r="E245" s="50" t="s">
        <v>849</v>
      </c>
      <c r="F245" s="50" t="s">
        <v>1191</v>
      </c>
      <c r="G245" s="56" t="s">
        <v>980</v>
      </c>
      <c r="H245" s="57">
        <v>1</v>
      </c>
      <c r="I245" s="56" t="s">
        <v>11</v>
      </c>
      <c r="J245" s="56" t="s">
        <v>18</v>
      </c>
      <c r="K245" s="51">
        <v>65000</v>
      </c>
      <c r="L245" s="51"/>
      <c r="M245" s="52">
        <f t="shared" si="6"/>
        <v>-65000</v>
      </c>
      <c r="N245" s="53" t="str">
        <f>_xlfn.XLOOKUP(A245,'Client Lookup'!B:B,'Client Lookup'!C:C)</f>
        <v>NBCU</v>
      </c>
      <c r="O245" s="72"/>
      <c r="P245" s="54"/>
    </row>
    <row r="246" spans="1:16" ht="10.9">
      <c r="A246" s="56" t="s">
        <v>142</v>
      </c>
      <c r="B246" s="56" t="s">
        <v>1189</v>
      </c>
      <c r="C246" s="56" t="s">
        <v>1189</v>
      </c>
      <c r="D246" s="56" t="s">
        <v>336</v>
      </c>
      <c r="E246" s="50" t="s">
        <v>849</v>
      </c>
      <c r="F246" s="50" t="s">
        <v>1191</v>
      </c>
      <c r="G246" s="56" t="s">
        <v>980</v>
      </c>
      <c r="H246" s="57">
        <v>1</v>
      </c>
      <c r="I246" s="56" t="s">
        <v>11</v>
      </c>
      <c r="J246" s="56" t="s">
        <v>10</v>
      </c>
      <c r="K246" s="51">
        <v>60000</v>
      </c>
      <c r="L246" s="51"/>
      <c r="M246" s="52">
        <f t="shared" si="6"/>
        <v>-60000</v>
      </c>
      <c r="N246" s="53" t="str">
        <f>_xlfn.XLOOKUP(A246,'Client Lookup'!B:B,'Client Lookup'!C:C)</f>
        <v>NBCU</v>
      </c>
      <c r="O246" s="72"/>
      <c r="P246" s="54"/>
    </row>
    <row r="247" spans="1:16" ht="10.9">
      <c r="A247" s="56" t="s">
        <v>142</v>
      </c>
      <c r="B247" s="56" t="s">
        <v>1189</v>
      </c>
      <c r="C247" s="56" t="s">
        <v>1189</v>
      </c>
      <c r="D247" s="56" t="s">
        <v>337</v>
      </c>
      <c r="E247" s="50" t="s">
        <v>53</v>
      </c>
      <c r="F247" s="50" t="s">
        <v>1192</v>
      </c>
      <c r="G247" s="56" t="s">
        <v>1033</v>
      </c>
      <c r="H247" s="57">
        <v>0.9</v>
      </c>
      <c r="I247" s="56" t="s">
        <v>11</v>
      </c>
      <c r="J247" s="56" t="s">
        <v>10</v>
      </c>
      <c r="K247" s="51">
        <v>25896.15</v>
      </c>
      <c r="L247" s="51"/>
      <c r="M247" s="52">
        <f t="shared" si="6"/>
        <v>-25896.15</v>
      </c>
      <c r="N247" s="53" t="str">
        <f>_xlfn.XLOOKUP(A247,'Client Lookup'!B:B,'Client Lookup'!C:C)</f>
        <v>NBCU</v>
      </c>
      <c r="O247" s="72"/>
      <c r="P247" s="54"/>
    </row>
    <row r="248" spans="1:16" ht="10.9">
      <c r="A248" s="56" t="s">
        <v>142</v>
      </c>
      <c r="B248" s="56" t="s">
        <v>1189</v>
      </c>
      <c r="C248" s="56" t="s">
        <v>1189</v>
      </c>
      <c r="D248" s="56" t="s">
        <v>339</v>
      </c>
      <c r="E248" s="50" t="s">
        <v>850</v>
      </c>
      <c r="F248" s="50" t="s">
        <v>1193</v>
      </c>
      <c r="G248" s="56" t="s">
        <v>980</v>
      </c>
      <c r="H248" s="57">
        <v>1</v>
      </c>
      <c r="I248" s="56" t="s">
        <v>11</v>
      </c>
      <c r="J248" s="56" t="s">
        <v>18</v>
      </c>
      <c r="K248" s="51">
        <v>38500</v>
      </c>
      <c r="L248" s="51"/>
      <c r="M248" s="52">
        <f t="shared" si="6"/>
        <v>-38500</v>
      </c>
      <c r="N248" s="53" t="str">
        <f>_xlfn.XLOOKUP(A248,'Client Lookup'!B:B,'Client Lookup'!C:C)</f>
        <v>NBCU</v>
      </c>
      <c r="O248" s="72"/>
      <c r="P248" s="54"/>
    </row>
    <row r="249" spans="1:16" ht="10.9">
      <c r="A249" s="56" t="s">
        <v>142</v>
      </c>
      <c r="B249" s="56" t="s">
        <v>1189</v>
      </c>
      <c r="C249" s="56" t="s">
        <v>1189</v>
      </c>
      <c r="D249" s="56" t="s">
        <v>340</v>
      </c>
      <c r="E249" s="50" t="s">
        <v>53</v>
      </c>
      <c r="F249" s="50" t="s">
        <v>1194</v>
      </c>
      <c r="G249" s="56" t="s">
        <v>1033</v>
      </c>
      <c r="H249" s="57">
        <v>0.9</v>
      </c>
      <c r="I249" s="56" t="s">
        <v>11</v>
      </c>
      <c r="J249" s="56" t="s">
        <v>18</v>
      </c>
      <c r="K249" s="51"/>
      <c r="L249" s="51"/>
      <c r="M249" s="52">
        <f t="shared" si="6"/>
        <v>0</v>
      </c>
      <c r="N249" s="53" t="str">
        <f>_xlfn.XLOOKUP(A249,'Client Lookup'!B:B,'Client Lookup'!C:C)</f>
        <v>NBCU</v>
      </c>
      <c r="O249" s="72"/>
      <c r="P249" s="54"/>
    </row>
    <row r="250" spans="1:16" ht="10.9">
      <c r="A250" s="56" t="s">
        <v>146</v>
      </c>
      <c r="B250" s="56" t="s">
        <v>1195</v>
      </c>
      <c r="C250" s="56" t="s">
        <v>53</v>
      </c>
      <c r="D250" s="56" t="s">
        <v>341</v>
      </c>
      <c r="E250" s="50" t="s">
        <v>880</v>
      </c>
      <c r="F250" s="50" t="s">
        <v>946</v>
      </c>
      <c r="G250" s="56" t="s">
        <v>980</v>
      </c>
      <c r="H250" s="57">
        <v>1</v>
      </c>
      <c r="I250" s="56" t="s">
        <v>25</v>
      </c>
      <c r="J250" s="56" t="s">
        <v>24</v>
      </c>
      <c r="K250" s="51">
        <v>17500</v>
      </c>
      <c r="L250" s="51"/>
      <c r="M250" s="52">
        <f t="shared" si="6"/>
        <v>-17500</v>
      </c>
      <c r="N250" s="53" t="str">
        <f>_xlfn.XLOOKUP(A250,'Client Lookup'!B:B,'Client Lookup'!C:C)</f>
        <v>NUC University</v>
      </c>
      <c r="O250" s="72"/>
      <c r="P250" s="54"/>
    </row>
    <row r="251" spans="1:16" ht="10.9">
      <c r="A251" s="56" t="s">
        <v>342</v>
      </c>
      <c r="B251" s="56" t="s">
        <v>48</v>
      </c>
      <c r="C251" s="56" t="s">
        <v>48</v>
      </c>
      <c r="D251" s="56" t="s">
        <v>343</v>
      </c>
      <c r="E251" s="50" t="s">
        <v>53</v>
      </c>
      <c r="F251" s="50" t="s">
        <v>1196</v>
      </c>
      <c r="G251" s="56" t="s">
        <v>983</v>
      </c>
      <c r="H251" s="57">
        <v>0.5</v>
      </c>
      <c r="I251" s="56" t="s">
        <v>23</v>
      </c>
      <c r="J251" s="56" t="s">
        <v>20</v>
      </c>
      <c r="K251" s="51"/>
      <c r="L251" s="51"/>
      <c r="M251" s="52">
        <f t="shared" si="6"/>
        <v>0</v>
      </c>
      <c r="N251" s="53" t="str">
        <f>_xlfn.XLOOKUP(A251,'Client Lookup'!B:B,'Client Lookup'!C:C)</f>
        <v>Ocean Spray</v>
      </c>
      <c r="O251" s="72"/>
      <c r="P251" s="54"/>
    </row>
    <row r="252" spans="1:16" ht="10.9">
      <c r="A252" s="56" t="s">
        <v>148</v>
      </c>
      <c r="B252" s="56" t="s">
        <v>1197</v>
      </c>
      <c r="C252" s="56" t="s">
        <v>1197</v>
      </c>
      <c r="D252" s="56" t="s">
        <v>48</v>
      </c>
      <c r="E252" s="50" t="s">
        <v>48</v>
      </c>
      <c r="F252" s="50" t="s">
        <v>48</v>
      </c>
      <c r="G252" s="56" t="s">
        <v>980</v>
      </c>
      <c r="H252" s="57">
        <v>1</v>
      </c>
      <c r="I252" s="56" t="s">
        <v>23</v>
      </c>
      <c r="J252" s="56" t="s">
        <v>20</v>
      </c>
      <c r="K252" s="51">
        <v>13138</v>
      </c>
      <c r="L252" s="51"/>
      <c r="M252" s="52">
        <f t="shared" ref="M252:M315" si="7">L252-K252</f>
        <v>-13138</v>
      </c>
      <c r="N252" s="53" t="str">
        <f>_xlfn.XLOOKUP(A252,'Client Lookup'!B:B,'Client Lookup'!C:C)</f>
        <v>OceanSpray</v>
      </c>
      <c r="O252" s="72"/>
      <c r="P252" s="54"/>
    </row>
    <row r="253" spans="1:16" ht="10.9">
      <c r="A253" s="56" t="s">
        <v>150</v>
      </c>
      <c r="B253" s="56" t="s">
        <v>1198</v>
      </c>
      <c r="C253" s="56" t="s">
        <v>1198</v>
      </c>
      <c r="D253" s="56" t="s">
        <v>344</v>
      </c>
      <c r="E253" s="50" t="s">
        <v>853</v>
      </c>
      <c r="F253" s="50" t="s">
        <v>1199</v>
      </c>
      <c r="G253" s="56" t="s">
        <v>980</v>
      </c>
      <c r="H253" s="57">
        <v>1</v>
      </c>
      <c r="I253" s="56" t="s">
        <v>19</v>
      </c>
      <c r="J253" s="56" t="s">
        <v>18</v>
      </c>
      <c r="K253" s="51">
        <v>5160</v>
      </c>
      <c r="L253" s="51"/>
      <c r="M253" s="52">
        <f t="shared" si="7"/>
        <v>-5160</v>
      </c>
      <c r="N253" s="53" t="str">
        <f>_xlfn.XLOOKUP(A253,'Client Lookup'!B:B,'Client Lookup'!C:C)</f>
        <v>Pixability</v>
      </c>
      <c r="O253" s="72"/>
      <c r="P253" s="54"/>
    </row>
    <row r="254" spans="1:16" ht="10.9">
      <c r="A254" s="56" t="s">
        <v>150</v>
      </c>
      <c r="B254" s="56" t="s">
        <v>1198</v>
      </c>
      <c r="C254" s="56" t="s">
        <v>1198</v>
      </c>
      <c r="D254" s="56" t="s">
        <v>345</v>
      </c>
      <c r="E254" s="50" t="s">
        <v>854</v>
      </c>
      <c r="F254" s="50" t="s">
        <v>1200</v>
      </c>
      <c r="G254" s="56" t="s">
        <v>980</v>
      </c>
      <c r="H254" s="57">
        <v>1</v>
      </c>
      <c r="I254" s="56" t="s">
        <v>19</v>
      </c>
      <c r="J254" s="56" t="s">
        <v>18</v>
      </c>
      <c r="K254" s="51">
        <v>4680</v>
      </c>
      <c r="L254" s="51"/>
      <c r="M254" s="52">
        <f t="shared" si="7"/>
        <v>-4680</v>
      </c>
      <c r="N254" s="53" t="str">
        <f>_xlfn.XLOOKUP(A254,'Client Lookup'!B:B,'Client Lookup'!C:C)</f>
        <v>Pixability</v>
      </c>
      <c r="O254" s="72"/>
      <c r="P254" s="54"/>
    </row>
    <row r="255" spans="1:16" ht="10.9">
      <c r="A255" s="56" t="s">
        <v>152</v>
      </c>
      <c r="B255" s="56" t="s">
        <v>1201</v>
      </c>
      <c r="C255" s="56" t="s">
        <v>1201</v>
      </c>
      <c r="D255" s="56" t="s">
        <v>346</v>
      </c>
      <c r="E255" s="50" t="s">
        <v>856</v>
      </c>
      <c r="F255" s="50" t="s">
        <v>1202</v>
      </c>
      <c r="G255" s="56" t="s">
        <v>980</v>
      </c>
      <c r="H255" s="57">
        <v>1</v>
      </c>
      <c r="I255" s="56" t="s">
        <v>19</v>
      </c>
      <c r="J255" s="56" t="s">
        <v>15</v>
      </c>
      <c r="K255" s="51">
        <v>26000</v>
      </c>
      <c r="L255" s="51"/>
      <c r="M255" s="52">
        <f t="shared" si="7"/>
        <v>-26000</v>
      </c>
      <c r="N255" s="53" t="str">
        <f>_xlfn.XLOOKUP(A255,'Client Lookup'!B:B,'Client Lookup'!C:C)</f>
        <v>Pragmatic Communications</v>
      </c>
      <c r="O255" s="72"/>
      <c r="P255" s="54"/>
    </row>
    <row r="256" spans="1:16" ht="10.9">
      <c r="A256" s="56" t="s">
        <v>152</v>
      </c>
      <c r="B256" s="56" t="s">
        <v>1201</v>
      </c>
      <c r="C256" s="56" t="s">
        <v>1201</v>
      </c>
      <c r="D256" s="56" t="s">
        <v>347</v>
      </c>
      <c r="E256" s="50" t="s">
        <v>856</v>
      </c>
      <c r="F256" s="50" t="s">
        <v>1202</v>
      </c>
      <c r="G256" s="56" t="s">
        <v>980</v>
      </c>
      <c r="H256" s="57">
        <v>1</v>
      </c>
      <c r="I256" s="56" t="s">
        <v>19</v>
      </c>
      <c r="J256" s="56" t="s">
        <v>15</v>
      </c>
      <c r="K256" s="51">
        <v>2500</v>
      </c>
      <c r="L256" s="51"/>
      <c r="M256" s="52">
        <f t="shared" si="7"/>
        <v>-2500</v>
      </c>
      <c r="N256" s="53" t="str">
        <f>_xlfn.XLOOKUP(A256,'Client Lookup'!B:B,'Client Lookup'!C:C)</f>
        <v>Pragmatic Communications</v>
      </c>
      <c r="O256" s="72"/>
      <c r="P256" s="54"/>
    </row>
    <row r="257" spans="1:16" ht="10.9">
      <c r="A257" s="56" t="s">
        <v>152</v>
      </c>
      <c r="B257" s="56" t="s">
        <v>1201</v>
      </c>
      <c r="C257" s="56" t="s">
        <v>1201</v>
      </c>
      <c r="D257" s="56" t="s">
        <v>350</v>
      </c>
      <c r="E257" s="50" t="s">
        <v>1203</v>
      </c>
      <c r="F257" s="50" t="s">
        <v>1204</v>
      </c>
      <c r="G257" s="56" t="s">
        <v>980</v>
      </c>
      <c r="H257" s="57">
        <v>1</v>
      </c>
      <c r="I257" s="56" t="s">
        <v>19</v>
      </c>
      <c r="J257" s="56" t="s">
        <v>15</v>
      </c>
      <c r="K257" s="51">
        <v>3333.3333333333298</v>
      </c>
      <c r="L257" s="51"/>
      <c r="M257" s="52">
        <f t="shared" si="7"/>
        <v>-3333.3333333333298</v>
      </c>
      <c r="N257" s="53" t="str">
        <f>_xlfn.XLOOKUP(A257,'Client Lookup'!B:B,'Client Lookup'!C:C)</f>
        <v>Pragmatic Communications</v>
      </c>
      <c r="O257" s="72"/>
      <c r="P257" s="54"/>
    </row>
    <row r="258" spans="1:16" ht="10.9">
      <c r="A258" s="56" t="s">
        <v>351</v>
      </c>
      <c r="B258" s="56" t="s">
        <v>1205</v>
      </c>
      <c r="C258" s="56" t="s">
        <v>1205</v>
      </c>
      <c r="D258" s="56" t="s">
        <v>352</v>
      </c>
      <c r="E258" s="50" t="s">
        <v>53</v>
      </c>
      <c r="F258" s="50" t="s">
        <v>1206</v>
      </c>
      <c r="G258" s="56" t="s">
        <v>987</v>
      </c>
      <c r="H258" s="57">
        <v>0.75</v>
      </c>
      <c r="I258" s="56" t="s">
        <v>21</v>
      </c>
      <c r="J258" s="56" t="s">
        <v>15</v>
      </c>
      <c r="K258" s="51"/>
      <c r="L258" s="51"/>
      <c r="M258" s="52">
        <f t="shared" si="7"/>
        <v>0</v>
      </c>
      <c r="N258" s="53">
        <f>_xlfn.XLOOKUP(A258,'Client Lookup'!B:B,'Client Lookup'!C:C)</f>
        <v>0</v>
      </c>
      <c r="O258" s="72"/>
      <c r="P258" s="54"/>
    </row>
    <row r="259" spans="1:16" ht="10.9">
      <c r="A259" s="56" t="s">
        <v>351</v>
      </c>
      <c r="B259" s="56" t="s">
        <v>1205</v>
      </c>
      <c r="C259" s="56" t="s">
        <v>1205</v>
      </c>
      <c r="D259" s="56" t="s">
        <v>352</v>
      </c>
      <c r="E259" s="50" t="s">
        <v>53</v>
      </c>
      <c r="F259" s="50" t="s">
        <v>1206</v>
      </c>
      <c r="G259" s="56" t="s">
        <v>987</v>
      </c>
      <c r="H259" s="57">
        <v>0.75</v>
      </c>
      <c r="I259" s="56" t="s">
        <v>21</v>
      </c>
      <c r="J259" s="56" t="s">
        <v>10</v>
      </c>
      <c r="K259" s="51"/>
      <c r="L259" s="51"/>
      <c r="M259" s="52">
        <f t="shared" si="7"/>
        <v>0</v>
      </c>
      <c r="N259" s="53">
        <f>_xlfn.XLOOKUP(A259,'Client Lookup'!B:B,'Client Lookup'!C:C)</f>
        <v>0</v>
      </c>
      <c r="O259" s="72"/>
      <c r="P259" s="54"/>
    </row>
    <row r="260" spans="1:16" ht="10.9">
      <c r="A260" s="56" t="s">
        <v>351</v>
      </c>
      <c r="B260" s="56" t="s">
        <v>1205</v>
      </c>
      <c r="C260" s="56" t="s">
        <v>1205</v>
      </c>
      <c r="D260" s="56" t="s">
        <v>353</v>
      </c>
      <c r="E260" s="50" t="s">
        <v>53</v>
      </c>
      <c r="F260" s="50" t="s">
        <v>1207</v>
      </c>
      <c r="G260" s="56" t="s">
        <v>1009</v>
      </c>
      <c r="H260" s="57">
        <v>0.25</v>
      </c>
      <c r="I260" s="56" t="s">
        <v>21</v>
      </c>
      <c r="J260" s="56" t="s">
        <v>15</v>
      </c>
      <c r="K260" s="51"/>
      <c r="L260" s="51"/>
      <c r="M260" s="52">
        <f t="shared" si="7"/>
        <v>0</v>
      </c>
      <c r="N260" s="53">
        <f>_xlfn.XLOOKUP(A260,'Client Lookup'!B:B,'Client Lookup'!C:C)</f>
        <v>0</v>
      </c>
      <c r="O260" s="72"/>
      <c r="P260" s="54"/>
    </row>
    <row r="261" spans="1:16" ht="10.9">
      <c r="A261" s="56" t="s">
        <v>154</v>
      </c>
      <c r="B261" s="56" t="s">
        <v>1208</v>
      </c>
      <c r="C261" s="56" t="s">
        <v>1208</v>
      </c>
      <c r="D261" s="56" t="s">
        <v>354</v>
      </c>
      <c r="E261" s="50" t="s">
        <v>859</v>
      </c>
      <c r="F261" s="50" t="s">
        <v>1209</v>
      </c>
      <c r="G261" s="56" t="s">
        <v>980</v>
      </c>
      <c r="H261" s="57">
        <v>1</v>
      </c>
      <c r="I261" s="56" t="s">
        <v>16</v>
      </c>
      <c r="J261" s="56" t="s">
        <v>18</v>
      </c>
      <c r="K261" s="51">
        <v>7200</v>
      </c>
      <c r="L261" s="51"/>
      <c r="M261" s="52">
        <f t="shared" si="7"/>
        <v>-7200</v>
      </c>
      <c r="N261" s="53" t="str">
        <f>_xlfn.XLOOKUP(A261,'Client Lookup'!B:B,'Client Lookup'!C:C)</f>
        <v>Roku</v>
      </c>
      <c r="O261" s="72"/>
      <c r="P261" s="54"/>
    </row>
    <row r="262" spans="1:16" ht="10.9">
      <c r="A262" s="56" t="s">
        <v>154</v>
      </c>
      <c r="B262" s="56" t="s">
        <v>1208</v>
      </c>
      <c r="C262" s="56" t="s">
        <v>1208</v>
      </c>
      <c r="D262" s="56" t="s">
        <v>355</v>
      </c>
      <c r="E262" s="50" t="s">
        <v>53</v>
      </c>
      <c r="F262" s="50" t="s">
        <v>1210</v>
      </c>
      <c r="G262" s="56" t="s">
        <v>1009</v>
      </c>
      <c r="H262" s="57">
        <v>0.7</v>
      </c>
      <c r="I262" s="56" t="s">
        <v>16</v>
      </c>
      <c r="J262" s="56" t="s">
        <v>18</v>
      </c>
      <c r="K262" s="51"/>
      <c r="L262" s="51"/>
      <c r="M262" s="52">
        <f t="shared" si="7"/>
        <v>0</v>
      </c>
      <c r="N262" s="53" t="str">
        <f>_xlfn.XLOOKUP(A262,'Client Lookup'!B:B,'Client Lookup'!C:C)</f>
        <v>Roku</v>
      </c>
      <c r="O262" s="72"/>
      <c r="P262" s="54"/>
    </row>
    <row r="263" spans="1:16" ht="10.9">
      <c r="A263" s="56" t="s">
        <v>154</v>
      </c>
      <c r="B263" s="56" t="s">
        <v>1208</v>
      </c>
      <c r="C263" s="56" t="s">
        <v>1208</v>
      </c>
      <c r="D263" s="56" t="s">
        <v>356</v>
      </c>
      <c r="E263" s="50" t="s">
        <v>860</v>
      </c>
      <c r="F263" s="50" t="s">
        <v>1211</v>
      </c>
      <c r="G263" s="56" t="s">
        <v>980</v>
      </c>
      <c r="H263" s="57">
        <v>1</v>
      </c>
      <c r="I263" s="56" t="s">
        <v>16</v>
      </c>
      <c r="J263" s="56" t="s">
        <v>13</v>
      </c>
      <c r="K263" s="51">
        <v>9720</v>
      </c>
      <c r="L263" s="51"/>
      <c r="M263" s="52">
        <f t="shared" si="7"/>
        <v>-9720</v>
      </c>
      <c r="N263" s="53" t="str">
        <f>_xlfn.XLOOKUP(A263,'Client Lookup'!B:B,'Client Lookup'!C:C)</f>
        <v>Roku</v>
      </c>
      <c r="O263" s="72"/>
      <c r="P263" s="54"/>
    </row>
    <row r="264" spans="1:16" ht="10.9">
      <c r="A264" s="56" t="s">
        <v>154</v>
      </c>
      <c r="B264" s="56" t="s">
        <v>1208</v>
      </c>
      <c r="C264" s="56" t="s">
        <v>1208</v>
      </c>
      <c r="D264" s="56" t="s">
        <v>356</v>
      </c>
      <c r="E264" s="50" t="s">
        <v>860</v>
      </c>
      <c r="F264" s="50" t="s">
        <v>1211</v>
      </c>
      <c r="G264" s="56" t="s">
        <v>980</v>
      </c>
      <c r="H264" s="57">
        <v>1</v>
      </c>
      <c r="I264" s="56" t="s">
        <v>16</v>
      </c>
      <c r="J264" s="56" t="s">
        <v>18</v>
      </c>
      <c r="K264" s="51">
        <v>128672.6</v>
      </c>
      <c r="L264" s="51"/>
      <c r="M264" s="52">
        <f t="shared" si="7"/>
        <v>-128672.6</v>
      </c>
      <c r="N264" s="53" t="str">
        <f>_xlfn.XLOOKUP(A264,'Client Lookup'!B:B,'Client Lookup'!C:C)</f>
        <v>Roku</v>
      </c>
      <c r="O264" s="72"/>
      <c r="P264" s="54"/>
    </row>
    <row r="265" spans="1:16" ht="10.9">
      <c r="A265" s="56" t="s">
        <v>156</v>
      </c>
      <c r="B265" s="56" t="s">
        <v>1212</v>
      </c>
      <c r="C265" s="56" t="s">
        <v>1212</v>
      </c>
      <c r="D265" s="56" t="s">
        <v>357</v>
      </c>
      <c r="E265" s="50" t="s">
        <v>861</v>
      </c>
      <c r="F265" s="50" t="s">
        <v>1213</v>
      </c>
      <c r="G265" s="56" t="s">
        <v>980</v>
      </c>
      <c r="H265" s="57">
        <v>1</v>
      </c>
      <c r="I265" s="56" t="s">
        <v>19</v>
      </c>
      <c r="J265" s="56" t="s">
        <v>18</v>
      </c>
      <c r="K265" s="51">
        <v>8240</v>
      </c>
      <c r="L265" s="51"/>
      <c r="M265" s="52">
        <f t="shared" si="7"/>
        <v>-8240</v>
      </c>
      <c r="N265" s="53" t="str">
        <f>_xlfn.XLOOKUP(A265,'Client Lookup'!B:B,'Client Lookup'!C:C)</f>
        <v>Sincera</v>
      </c>
      <c r="O265" s="72"/>
      <c r="P265" s="54"/>
    </row>
    <row r="266" spans="1:16" ht="10.9">
      <c r="A266" s="56" t="s">
        <v>156</v>
      </c>
      <c r="B266" s="56" t="s">
        <v>1212</v>
      </c>
      <c r="C266" s="56" t="s">
        <v>1212</v>
      </c>
      <c r="D266" s="56" t="s">
        <v>358</v>
      </c>
      <c r="E266" s="50" t="s">
        <v>862</v>
      </c>
      <c r="F266" s="50" t="s">
        <v>1214</v>
      </c>
      <c r="G266" s="56" t="s">
        <v>980</v>
      </c>
      <c r="H266" s="57">
        <v>1</v>
      </c>
      <c r="I266" s="56" t="s">
        <v>19</v>
      </c>
      <c r="J266" s="56" t="s">
        <v>18</v>
      </c>
      <c r="K266" s="51">
        <v>4800</v>
      </c>
      <c r="L266" s="51"/>
      <c r="M266" s="52">
        <f t="shared" si="7"/>
        <v>-4800</v>
      </c>
      <c r="N266" s="53" t="str">
        <f>_xlfn.XLOOKUP(A266,'Client Lookup'!B:B,'Client Lookup'!C:C)</f>
        <v>Sincera</v>
      </c>
      <c r="O266" s="72"/>
      <c r="P266" s="54"/>
    </row>
    <row r="267" spans="1:16" ht="10.9">
      <c r="A267" s="56" t="s">
        <v>158</v>
      </c>
      <c r="B267" s="56" t="s">
        <v>1215</v>
      </c>
      <c r="C267" s="56" t="s">
        <v>1215</v>
      </c>
      <c r="D267" s="56" t="s">
        <v>359</v>
      </c>
      <c r="E267" s="50" t="s">
        <v>1216</v>
      </c>
      <c r="F267" s="50" t="s">
        <v>1217</v>
      </c>
      <c r="G267" s="56" t="s">
        <v>980</v>
      </c>
      <c r="H267" s="57">
        <v>1</v>
      </c>
      <c r="I267" s="56" t="s">
        <v>21</v>
      </c>
      <c r="J267" s="56" t="s">
        <v>15</v>
      </c>
      <c r="K267" s="51">
        <v>10000</v>
      </c>
      <c r="L267" s="51"/>
      <c r="M267" s="52">
        <f t="shared" si="7"/>
        <v>-10000</v>
      </c>
      <c r="N267" s="53" t="str">
        <f>_xlfn.XLOOKUP(A267,'Client Lookup'!B:B,'Client Lookup'!C:C)</f>
        <v>Solar Landscape</v>
      </c>
      <c r="O267" s="72"/>
      <c r="P267" s="54"/>
    </row>
    <row r="268" spans="1:16" ht="10.9">
      <c r="A268" s="56" t="s">
        <v>162</v>
      </c>
      <c r="B268" s="56" t="s">
        <v>1218</v>
      </c>
      <c r="C268" s="56" t="s">
        <v>1218</v>
      </c>
      <c r="D268" s="56" t="s">
        <v>360</v>
      </c>
      <c r="E268" s="50" t="s">
        <v>869</v>
      </c>
      <c r="F268" s="50" t="s">
        <v>1219</v>
      </c>
      <c r="G268" s="56" t="s">
        <v>980</v>
      </c>
      <c r="H268" s="57">
        <v>1</v>
      </c>
      <c r="I268" s="56" t="s">
        <v>19</v>
      </c>
      <c r="J268" s="56" t="s">
        <v>13</v>
      </c>
      <c r="K268" s="51">
        <v>9166.6666666666661</v>
      </c>
      <c r="L268" s="51"/>
      <c r="M268" s="52">
        <f t="shared" si="7"/>
        <v>-9166.6666666666661</v>
      </c>
      <c r="N268" s="53" t="str">
        <f>_xlfn.XLOOKUP(A268,'Client Lookup'!B:B,'Client Lookup'!C:C)</f>
        <v>SPARC</v>
      </c>
      <c r="O268" s="72"/>
      <c r="P268" s="54"/>
    </row>
    <row r="269" spans="1:16" ht="10.9">
      <c r="A269" s="56" t="s">
        <v>361</v>
      </c>
      <c r="B269" s="56" t="s">
        <v>1220</v>
      </c>
      <c r="C269" s="56" t="s">
        <v>1220</v>
      </c>
      <c r="D269" s="56" t="s">
        <v>362</v>
      </c>
      <c r="E269" s="50" t="s">
        <v>871</v>
      </c>
      <c r="F269" s="50" t="s">
        <v>1221</v>
      </c>
      <c r="G269" s="56" t="s">
        <v>980</v>
      </c>
      <c r="H269" s="57">
        <v>1</v>
      </c>
      <c r="I269" s="56" t="s">
        <v>19</v>
      </c>
      <c r="J269" s="56" t="s">
        <v>13</v>
      </c>
      <c r="K269" s="51">
        <v>6950</v>
      </c>
      <c r="L269" s="51"/>
      <c r="M269" s="52">
        <f t="shared" si="7"/>
        <v>-6950</v>
      </c>
      <c r="N269" s="53" t="str">
        <f>_xlfn.XLOOKUP(A269,'Client Lookup'!B:B,'Client Lookup'!C:C)</f>
        <v>Spire Orthopedic Partners</v>
      </c>
      <c r="O269" s="72"/>
      <c r="P269" s="54"/>
    </row>
    <row r="270" spans="1:16" ht="10.9">
      <c r="A270" s="56" t="s">
        <v>361</v>
      </c>
      <c r="B270" s="56" t="s">
        <v>1220</v>
      </c>
      <c r="C270" s="56" t="s">
        <v>1220</v>
      </c>
      <c r="D270" s="56" t="s">
        <v>363</v>
      </c>
      <c r="E270" s="50" t="s">
        <v>870</v>
      </c>
      <c r="F270" s="50" t="s">
        <v>1222</v>
      </c>
      <c r="G270" s="56" t="s">
        <v>980</v>
      </c>
      <c r="H270" s="57">
        <v>1</v>
      </c>
      <c r="I270" s="56" t="s">
        <v>19</v>
      </c>
      <c r="J270" s="56" t="s">
        <v>18</v>
      </c>
      <c r="K270" s="51">
        <v>27080</v>
      </c>
      <c r="L270" s="51"/>
      <c r="M270" s="52">
        <f t="shared" si="7"/>
        <v>-27080</v>
      </c>
      <c r="N270" s="53" t="str">
        <f>_xlfn.XLOOKUP(A270,'Client Lookup'!B:B,'Client Lookup'!C:C)</f>
        <v>Spire Orthopedic Partners</v>
      </c>
      <c r="O270" s="72"/>
      <c r="P270" s="54"/>
    </row>
    <row r="271" spans="1:16" ht="10.9">
      <c r="A271" s="56" t="s">
        <v>364</v>
      </c>
      <c r="B271" s="56" t="s">
        <v>1223</v>
      </c>
      <c r="C271" s="56" t="s">
        <v>1223</v>
      </c>
      <c r="D271" s="56" t="s">
        <v>365</v>
      </c>
      <c r="E271" s="50" t="s">
        <v>872</v>
      </c>
      <c r="F271" s="50" t="s">
        <v>1224</v>
      </c>
      <c r="G271" s="56" t="s">
        <v>980</v>
      </c>
      <c r="H271" s="57">
        <v>1</v>
      </c>
      <c r="I271" s="56" t="s">
        <v>19</v>
      </c>
      <c r="J271" s="56" t="s">
        <v>18</v>
      </c>
      <c r="K271" s="51">
        <v>8000</v>
      </c>
      <c r="L271" s="51"/>
      <c r="M271" s="52">
        <f t="shared" si="7"/>
        <v>-8000</v>
      </c>
      <c r="N271" s="53" t="str">
        <f>_xlfn.XLOOKUP(A271,'Client Lookup'!B:B,'Client Lookup'!C:C)</f>
        <v>Stagwellglobal</v>
      </c>
      <c r="O271" s="72"/>
      <c r="P271" s="54"/>
    </row>
    <row r="272" spans="1:16" ht="10.9">
      <c r="A272" s="56" t="s">
        <v>364</v>
      </c>
      <c r="B272" s="56" t="s">
        <v>1223</v>
      </c>
      <c r="C272" s="56" t="s">
        <v>1223</v>
      </c>
      <c r="D272" s="56" t="s">
        <v>366</v>
      </c>
      <c r="E272" s="50" t="s">
        <v>873</v>
      </c>
      <c r="F272" s="50" t="s">
        <v>1225</v>
      </c>
      <c r="G272" s="56" t="s">
        <v>980</v>
      </c>
      <c r="H272" s="57">
        <v>1</v>
      </c>
      <c r="I272" s="56" t="s">
        <v>19</v>
      </c>
      <c r="J272" s="56" t="s">
        <v>18</v>
      </c>
      <c r="K272" s="51">
        <v>6240</v>
      </c>
      <c r="L272" s="51"/>
      <c r="M272" s="52">
        <f t="shared" si="7"/>
        <v>-6240</v>
      </c>
      <c r="N272" s="53" t="str">
        <f>_xlfn.XLOOKUP(A272,'Client Lookup'!B:B,'Client Lookup'!C:C)</f>
        <v>Stagwellglobal</v>
      </c>
      <c r="O272" s="72"/>
      <c r="P272" s="54"/>
    </row>
    <row r="273" spans="1:16" ht="10.9">
      <c r="A273" s="56" t="s">
        <v>364</v>
      </c>
      <c r="B273" s="56" t="s">
        <v>1223</v>
      </c>
      <c r="C273" s="56" t="s">
        <v>1223</v>
      </c>
      <c r="D273" s="56" t="s">
        <v>367</v>
      </c>
      <c r="E273" s="50" t="s">
        <v>1226</v>
      </c>
      <c r="F273" s="50" t="s">
        <v>1227</v>
      </c>
      <c r="G273" s="56" t="s">
        <v>980</v>
      </c>
      <c r="H273" s="57">
        <v>1</v>
      </c>
      <c r="I273" s="56" t="s">
        <v>19</v>
      </c>
      <c r="J273" s="56" t="s">
        <v>18</v>
      </c>
      <c r="K273" s="51">
        <v>3600</v>
      </c>
      <c r="L273" s="51"/>
      <c r="M273" s="52">
        <f t="shared" si="7"/>
        <v>-3600</v>
      </c>
      <c r="N273" s="53" t="str">
        <f>_xlfn.XLOOKUP(A273,'Client Lookup'!B:B,'Client Lookup'!C:C)</f>
        <v>Stagwellglobal</v>
      </c>
      <c r="O273" s="72"/>
      <c r="P273" s="54"/>
    </row>
    <row r="274" spans="1:16" ht="10.9">
      <c r="A274" s="56" t="s">
        <v>364</v>
      </c>
      <c r="B274" s="56" t="s">
        <v>1223</v>
      </c>
      <c r="C274" s="56" t="s">
        <v>1223</v>
      </c>
      <c r="D274" s="56" t="s">
        <v>368</v>
      </c>
      <c r="E274" s="50" t="s">
        <v>874</v>
      </c>
      <c r="F274" s="50" t="s">
        <v>1228</v>
      </c>
      <c r="G274" s="56" t="s">
        <v>980</v>
      </c>
      <c r="H274" s="57">
        <v>1</v>
      </c>
      <c r="I274" s="56" t="s">
        <v>19</v>
      </c>
      <c r="J274" s="56" t="s">
        <v>18</v>
      </c>
      <c r="K274" s="51">
        <v>6120</v>
      </c>
      <c r="L274" s="51"/>
      <c r="M274" s="52">
        <f t="shared" si="7"/>
        <v>-6120</v>
      </c>
      <c r="N274" s="53" t="str">
        <f>_xlfn.XLOOKUP(A274,'Client Lookup'!B:B,'Client Lookup'!C:C)</f>
        <v>Stagwellglobal</v>
      </c>
      <c r="O274" s="72"/>
      <c r="P274" s="54"/>
    </row>
    <row r="275" spans="1:16" ht="10.9">
      <c r="A275" s="56" t="s">
        <v>168</v>
      </c>
      <c r="B275" s="56" t="s">
        <v>1229</v>
      </c>
      <c r="C275" s="56" t="s">
        <v>1229</v>
      </c>
      <c r="D275" s="56" t="s">
        <v>369</v>
      </c>
      <c r="E275" s="50" t="s">
        <v>875</v>
      </c>
      <c r="F275" s="50" t="s">
        <v>1230</v>
      </c>
      <c r="G275" s="56" t="s">
        <v>980</v>
      </c>
      <c r="H275" s="57">
        <v>1</v>
      </c>
      <c r="I275" s="56" t="s">
        <v>19</v>
      </c>
      <c r="J275" s="56" t="s">
        <v>13</v>
      </c>
      <c r="K275" s="51">
        <v>10000</v>
      </c>
      <c r="L275" s="51"/>
      <c r="M275" s="52">
        <f t="shared" si="7"/>
        <v>-10000</v>
      </c>
      <c r="N275" s="53" t="str">
        <f>_xlfn.XLOOKUP(A275,'Client Lookup'!B:B,'Client Lookup'!C:C)</f>
        <v>Stanley Black &amp; Decker</v>
      </c>
      <c r="O275" s="72"/>
      <c r="P275" s="54"/>
    </row>
    <row r="276" spans="1:16" ht="10.9">
      <c r="A276" s="56" t="s">
        <v>85</v>
      </c>
      <c r="B276" s="56" t="s">
        <v>1231</v>
      </c>
      <c r="C276" s="56" t="s">
        <v>1231</v>
      </c>
      <c r="D276" s="56" t="s">
        <v>86</v>
      </c>
      <c r="E276" s="50" t="s">
        <v>878</v>
      </c>
      <c r="F276" s="50" t="s">
        <v>1232</v>
      </c>
      <c r="G276" s="56" t="s">
        <v>980</v>
      </c>
      <c r="H276" s="57">
        <v>1</v>
      </c>
      <c r="I276" s="56" t="s">
        <v>14</v>
      </c>
      <c r="J276" s="56" t="s">
        <v>10</v>
      </c>
      <c r="K276" s="51">
        <v>8000</v>
      </c>
      <c r="L276" s="51"/>
      <c r="M276" s="52">
        <f t="shared" si="7"/>
        <v>-8000</v>
      </c>
      <c r="N276" s="53" t="str">
        <f>_xlfn.XLOOKUP(A276,'Client Lookup'!B:B,'Client Lookup'!C:C)</f>
        <v>The Blackstone Group</v>
      </c>
      <c r="O276" s="72"/>
      <c r="P276" s="54"/>
    </row>
    <row r="277" spans="1:16" ht="10.9">
      <c r="A277" s="56" t="s">
        <v>88</v>
      </c>
      <c r="B277" s="56" t="s">
        <v>1231</v>
      </c>
      <c r="C277" s="56" t="s">
        <v>1233</v>
      </c>
      <c r="D277" s="56" t="s">
        <v>89</v>
      </c>
      <c r="E277" s="50" t="s">
        <v>881</v>
      </c>
      <c r="F277" s="50" t="s">
        <v>1234</v>
      </c>
      <c r="G277" s="56" t="s">
        <v>980</v>
      </c>
      <c r="H277" s="57">
        <v>1</v>
      </c>
      <c r="I277" s="56" t="s">
        <v>14</v>
      </c>
      <c r="J277" s="56" t="s">
        <v>18</v>
      </c>
      <c r="K277" s="51">
        <v>16200</v>
      </c>
      <c r="L277" s="51"/>
      <c r="M277" s="52">
        <f t="shared" si="7"/>
        <v>-16200</v>
      </c>
      <c r="N277" s="53" t="str">
        <f>_xlfn.XLOOKUP(A277,'Client Lookup'!B:B,'Client Lookup'!C:C)</f>
        <v>The Blackstone Group</v>
      </c>
      <c r="O277" s="72"/>
      <c r="P277" s="54"/>
    </row>
    <row r="278" spans="1:16" ht="10.9">
      <c r="A278" s="56" t="s">
        <v>88</v>
      </c>
      <c r="B278" s="56" t="s">
        <v>1231</v>
      </c>
      <c r="C278" s="56" t="s">
        <v>1233</v>
      </c>
      <c r="D278" s="56" t="s">
        <v>91</v>
      </c>
      <c r="E278" s="50" t="s">
        <v>884</v>
      </c>
      <c r="F278" s="50" t="s">
        <v>1235</v>
      </c>
      <c r="G278" s="56" t="s">
        <v>980</v>
      </c>
      <c r="H278" s="57">
        <v>1</v>
      </c>
      <c r="I278" s="56" t="s">
        <v>14</v>
      </c>
      <c r="J278" s="56" t="s">
        <v>18</v>
      </c>
      <c r="K278" s="51">
        <v>8400</v>
      </c>
      <c r="L278" s="51"/>
      <c r="M278" s="52">
        <f t="shared" si="7"/>
        <v>-8400</v>
      </c>
      <c r="N278" s="53" t="str">
        <f>_xlfn.XLOOKUP(A278,'Client Lookup'!B:B,'Client Lookup'!C:C)</f>
        <v>The Blackstone Group</v>
      </c>
      <c r="O278" s="72"/>
      <c r="P278" s="54"/>
    </row>
    <row r="279" spans="1:16" ht="10.9">
      <c r="A279" s="56" t="s">
        <v>88</v>
      </c>
      <c r="B279" s="56" t="s">
        <v>1231</v>
      </c>
      <c r="C279" s="56" t="s">
        <v>1233</v>
      </c>
      <c r="D279" s="56" t="s">
        <v>93</v>
      </c>
      <c r="E279" s="50" t="s">
        <v>885</v>
      </c>
      <c r="F279" s="50" t="s">
        <v>1236</v>
      </c>
      <c r="G279" s="56" t="s">
        <v>980</v>
      </c>
      <c r="H279" s="57">
        <v>1</v>
      </c>
      <c r="I279" s="56" t="s">
        <v>14</v>
      </c>
      <c r="J279" s="56" t="s">
        <v>18</v>
      </c>
      <c r="K279" s="51">
        <v>8040</v>
      </c>
      <c r="L279" s="51"/>
      <c r="M279" s="52">
        <f t="shared" si="7"/>
        <v>-8040</v>
      </c>
      <c r="N279" s="53" t="str">
        <f>_xlfn.XLOOKUP(A279,'Client Lookup'!B:B,'Client Lookup'!C:C)</f>
        <v>The Blackstone Group</v>
      </c>
      <c r="O279" s="72"/>
      <c r="P279" s="54"/>
    </row>
    <row r="280" spans="1:16" ht="10.9">
      <c r="A280" s="56" t="s">
        <v>88</v>
      </c>
      <c r="B280" s="56" t="s">
        <v>1231</v>
      </c>
      <c r="C280" s="56" t="s">
        <v>1233</v>
      </c>
      <c r="D280" s="56" t="s">
        <v>95</v>
      </c>
      <c r="E280" s="50" t="s">
        <v>895</v>
      </c>
      <c r="F280" s="50" t="s">
        <v>1237</v>
      </c>
      <c r="G280" s="56" t="s">
        <v>980</v>
      </c>
      <c r="H280" s="57">
        <v>1</v>
      </c>
      <c r="I280" s="56" t="s">
        <v>14</v>
      </c>
      <c r="J280" s="56" t="s">
        <v>18</v>
      </c>
      <c r="K280" s="51">
        <v>9680</v>
      </c>
      <c r="L280" s="51"/>
      <c r="M280" s="52">
        <f t="shared" si="7"/>
        <v>-9680</v>
      </c>
      <c r="N280" s="53" t="str">
        <f>_xlfn.XLOOKUP(A280,'Client Lookup'!B:B,'Client Lookup'!C:C)</f>
        <v>The Blackstone Group</v>
      </c>
      <c r="O280" s="72"/>
      <c r="P280" s="54"/>
    </row>
    <row r="281" spans="1:16" ht="10.9">
      <c r="A281" s="56" t="s">
        <v>88</v>
      </c>
      <c r="B281" s="56" t="s">
        <v>1231</v>
      </c>
      <c r="C281" s="56" t="s">
        <v>1233</v>
      </c>
      <c r="D281" s="56" t="s">
        <v>97</v>
      </c>
      <c r="E281" s="50" t="s">
        <v>886</v>
      </c>
      <c r="F281" s="50" t="s">
        <v>1238</v>
      </c>
      <c r="G281" s="56" t="s">
        <v>980</v>
      </c>
      <c r="H281" s="57">
        <v>1</v>
      </c>
      <c r="I281" s="56" t="s">
        <v>14</v>
      </c>
      <c r="J281" s="56" t="s">
        <v>18</v>
      </c>
      <c r="K281" s="51">
        <v>11200</v>
      </c>
      <c r="L281" s="51"/>
      <c r="M281" s="52">
        <f t="shared" si="7"/>
        <v>-11200</v>
      </c>
      <c r="N281" s="53" t="str">
        <f>_xlfn.XLOOKUP(A281,'Client Lookup'!B:B,'Client Lookup'!C:C)</f>
        <v>The Blackstone Group</v>
      </c>
      <c r="O281" s="72"/>
      <c r="P281" s="54"/>
    </row>
    <row r="282" spans="1:16" ht="10.9">
      <c r="A282" s="56" t="s">
        <v>88</v>
      </c>
      <c r="B282" s="56" t="s">
        <v>1231</v>
      </c>
      <c r="C282" s="56" t="s">
        <v>1233</v>
      </c>
      <c r="D282" s="56" t="s">
        <v>99</v>
      </c>
      <c r="E282" s="50" t="s">
        <v>888</v>
      </c>
      <c r="F282" s="50" t="s">
        <v>1239</v>
      </c>
      <c r="G282" s="56" t="s">
        <v>980</v>
      </c>
      <c r="H282" s="57">
        <v>1</v>
      </c>
      <c r="I282" s="56" t="s">
        <v>14</v>
      </c>
      <c r="J282" s="56" t="s">
        <v>18</v>
      </c>
      <c r="K282" s="51">
        <v>8400</v>
      </c>
      <c r="L282" s="51"/>
      <c r="M282" s="52">
        <f t="shared" si="7"/>
        <v>-8400</v>
      </c>
      <c r="N282" s="53" t="str">
        <f>_xlfn.XLOOKUP(A282,'Client Lookup'!B:B,'Client Lookup'!C:C)</f>
        <v>The Blackstone Group</v>
      </c>
      <c r="O282" s="72"/>
      <c r="P282" s="54"/>
    </row>
    <row r="283" spans="1:16" ht="10.9">
      <c r="A283" s="56" t="s">
        <v>88</v>
      </c>
      <c r="B283" s="56" t="s">
        <v>1231</v>
      </c>
      <c r="C283" s="56" t="s">
        <v>1233</v>
      </c>
      <c r="D283" s="56" t="s">
        <v>101</v>
      </c>
      <c r="E283" s="50" t="s">
        <v>1240</v>
      </c>
      <c r="F283" s="50" t="s">
        <v>1241</v>
      </c>
      <c r="G283" s="56" t="s">
        <v>980</v>
      </c>
      <c r="H283" s="57">
        <v>1</v>
      </c>
      <c r="I283" s="56" t="s">
        <v>14</v>
      </c>
      <c r="J283" s="56" t="s">
        <v>18</v>
      </c>
      <c r="K283" s="51">
        <v>11088</v>
      </c>
      <c r="L283" s="51"/>
      <c r="M283" s="52">
        <f t="shared" si="7"/>
        <v>-11088</v>
      </c>
      <c r="N283" s="53" t="str">
        <f>_xlfn.XLOOKUP(A283,'Client Lookup'!B:B,'Client Lookup'!C:C)</f>
        <v>The Blackstone Group</v>
      </c>
      <c r="O283" s="72"/>
      <c r="P283" s="54"/>
    </row>
    <row r="284" spans="1:16" ht="10.9">
      <c r="A284" s="56" t="s">
        <v>88</v>
      </c>
      <c r="B284" s="56" t="s">
        <v>1231</v>
      </c>
      <c r="C284" s="56" t="s">
        <v>1233</v>
      </c>
      <c r="D284" s="56" t="s">
        <v>103</v>
      </c>
      <c r="E284" s="50" t="s">
        <v>890</v>
      </c>
      <c r="F284" s="50" t="s">
        <v>1242</v>
      </c>
      <c r="G284" s="56" t="s">
        <v>980</v>
      </c>
      <c r="H284" s="57">
        <v>1</v>
      </c>
      <c r="I284" s="56" t="s">
        <v>14</v>
      </c>
      <c r="J284" s="56" t="s">
        <v>18</v>
      </c>
      <c r="K284" s="51">
        <v>7800</v>
      </c>
      <c r="L284" s="51"/>
      <c r="M284" s="52">
        <f t="shared" si="7"/>
        <v>-7800</v>
      </c>
      <c r="N284" s="53" t="str">
        <f>_xlfn.XLOOKUP(A284,'Client Lookup'!B:B,'Client Lookup'!C:C)</f>
        <v>The Blackstone Group</v>
      </c>
      <c r="O284" s="72"/>
      <c r="P284" s="54"/>
    </row>
    <row r="285" spans="1:16" ht="10.9">
      <c r="A285" s="56" t="s">
        <v>88</v>
      </c>
      <c r="B285" s="56" t="s">
        <v>1231</v>
      </c>
      <c r="C285" s="56" t="s">
        <v>1233</v>
      </c>
      <c r="D285" s="56" t="s">
        <v>105</v>
      </c>
      <c r="E285" s="50" t="s">
        <v>896</v>
      </c>
      <c r="F285" s="50" t="s">
        <v>1243</v>
      </c>
      <c r="G285" s="56" t="s">
        <v>980</v>
      </c>
      <c r="H285" s="57">
        <v>1</v>
      </c>
      <c r="I285" s="56" t="s">
        <v>14</v>
      </c>
      <c r="J285" s="56" t="s">
        <v>18</v>
      </c>
      <c r="K285" s="51">
        <v>7504</v>
      </c>
      <c r="L285" s="51"/>
      <c r="M285" s="52">
        <f t="shared" si="7"/>
        <v>-7504</v>
      </c>
      <c r="N285" s="53" t="str">
        <f>_xlfn.XLOOKUP(A285,'Client Lookup'!B:B,'Client Lookup'!C:C)</f>
        <v>The Blackstone Group</v>
      </c>
      <c r="O285" s="72"/>
      <c r="P285" s="54"/>
    </row>
    <row r="286" spans="1:16" ht="10.9">
      <c r="A286" s="56" t="s">
        <v>88</v>
      </c>
      <c r="B286" s="56" t="s">
        <v>1231</v>
      </c>
      <c r="C286" s="56" t="s">
        <v>1233</v>
      </c>
      <c r="D286" s="56" t="s">
        <v>107</v>
      </c>
      <c r="E286" s="50" t="s">
        <v>894</v>
      </c>
      <c r="F286" s="50" t="s">
        <v>1244</v>
      </c>
      <c r="G286" s="56" t="s">
        <v>980</v>
      </c>
      <c r="H286" s="57">
        <v>1</v>
      </c>
      <c r="I286" s="56" t="s">
        <v>14</v>
      </c>
      <c r="J286" s="56" t="s">
        <v>18</v>
      </c>
      <c r="K286" s="51">
        <v>8400</v>
      </c>
      <c r="L286" s="51"/>
      <c r="M286" s="52">
        <f t="shared" si="7"/>
        <v>-8400</v>
      </c>
      <c r="N286" s="53" t="str">
        <f>_xlfn.XLOOKUP(A286,'Client Lookup'!B:B,'Client Lookup'!C:C)</f>
        <v>The Blackstone Group</v>
      </c>
      <c r="O286" s="72"/>
      <c r="P286" s="54"/>
    </row>
    <row r="287" spans="1:16" ht="10.9">
      <c r="A287" s="56" t="s">
        <v>88</v>
      </c>
      <c r="B287" s="56" t="s">
        <v>1231</v>
      </c>
      <c r="C287" s="56" t="s">
        <v>1233</v>
      </c>
      <c r="D287" s="56" t="s">
        <v>109</v>
      </c>
      <c r="E287" s="50" t="s">
        <v>891</v>
      </c>
      <c r="F287" s="50" t="s">
        <v>1245</v>
      </c>
      <c r="G287" s="56" t="s">
        <v>980</v>
      </c>
      <c r="H287" s="57">
        <v>1</v>
      </c>
      <c r="I287" s="56" t="s">
        <v>14</v>
      </c>
      <c r="J287" s="56" t="s">
        <v>18</v>
      </c>
      <c r="K287" s="51">
        <v>79840</v>
      </c>
      <c r="L287" s="51"/>
      <c r="M287" s="52">
        <f t="shared" si="7"/>
        <v>-79840</v>
      </c>
      <c r="N287" s="53" t="str">
        <f>_xlfn.XLOOKUP(A287,'Client Lookup'!B:B,'Client Lookup'!C:C)</f>
        <v>The Blackstone Group</v>
      </c>
      <c r="O287" s="72"/>
      <c r="P287" s="54"/>
    </row>
    <row r="288" spans="1:16" ht="10.9">
      <c r="A288" s="56" t="s">
        <v>88</v>
      </c>
      <c r="B288" s="56" t="s">
        <v>1231</v>
      </c>
      <c r="C288" s="56" t="s">
        <v>1233</v>
      </c>
      <c r="D288" s="56" t="s">
        <v>111</v>
      </c>
      <c r="E288" s="50" t="s">
        <v>892</v>
      </c>
      <c r="F288" s="50" t="s">
        <v>1246</v>
      </c>
      <c r="G288" s="56" t="s">
        <v>980</v>
      </c>
      <c r="H288" s="57">
        <v>1</v>
      </c>
      <c r="I288" s="56" t="s">
        <v>14</v>
      </c>
      <c r="J288" s="56" t="s">
        <v>13</v>
      </c>
      <c r="K288" s="51">
        <v>7200</v>
      </c>
      <c r="L288" s="51"/>
      <c r="M288" s="52">
        <f t="shared" si="7"/>
        <v>-7200</v>
      </c>
      <c r="N288" s="53" t="str">
        <f>_xlfn.XLOOKUP(A288,'Client Lookup'!B:B,'Client Lookup'!C:C)</f>
        <v>The Blackstone Group</v>
      </c>
      <c r="O288" s="72"/>
      <c r="P288" s="54"/>
    </row>
    <row r="289" spans="1:16" ht="10.9">
      <c r="A289" s="56" t="s">
        <v>88</v>
      </c>
      <c r="B289" s="56" t="s">
        <v>1231</v>
      </c>
      <c r="C289" s="56" t="s">
        <v>1233</v>
      </c>
      <c r="D289" s="56" t="s">
        <v>113</v>
      </c>
      <c r="E289" s="50" t="s">
        <v>893</v>
      </c>
      <c r="F289" s="50" t="s">
        <v>1247</v>
      </c>
      <c r="G289" s="56" t="s">
        <v>980</v>
      </c>
      <c r="H289" s="57">
        <v>1</v>
      </c>
      <c r="I289" s="56" t="s">
        <v>14</v>
      </c>
      <c r="J289" s="56" t="s">
        <v>18</v>
      </c>
      <c r="K289" s="51">
        <v>8040</v>
      </c>
      <c r="L289" s="51"/>
      <c r="M289" s="52">
        <f t="shared" si="7"/>
        <v>-8040</v>
      </c>
      <c r="N289" s="53" t="str">
        <f>_xlfn.XLOOKUP(A289,'Client Lookup'!B:B,'Client Lookup'!C:C)</f>
        <v>The Blackstone Group</v>
      </c>
      <c r="O289" s="72"/>
      <c r="P289" s="54"/>
    </row>
    <row r="290" spans="1:16" ht="10.9">
      <c r="A290" s="56" t="s">
        <v>172</v>
      </c>
      <c r="B290" s="56" t="s">
        <v>1231</v>
      </c>
      <c r="C290" s="56" t="s">
        <v>1248</v>
      </c>
      <c r="D290" s="56" t="s">
        <v>374</v>
      </c>
      <c r="E290" s="50" t="s">
        <v>1249</v>
      </c>
      <c r="F290" s="50" t="s">
        <v>1250</v>
      </c>
      <c r="G290" s="56" t="s">
        <v>983</v>
      </c>
      <c r="H290" s="57">
        <v>0.5</v>
      </c>
      <c r="I290" s="56" t="s">
        <v>14</v>
      </c>
      <c r="J290" s="56" t="s">
        <v>18</v>
      </c>
      <c r="K290" s="51"/>
      <c r="L290" s="51"/>
      <c r="M290" s="52">
        <f t="shared" si="7"/>
        <v>0</v>
      </c>
      <c r="N290" s="53" t="e">
        <f>_xlfn.XLOOKUP(A290,'Client Lookup'!B:B,'Client Lookup'!C:C)</f>
        <v>#N/A</v>
      </c>
      <c r="O290" s="72"/>
      <c r="P290" s="54"/>
    </row>
    <row r="291" spans="1:16" ht="10.9">
      <c r="A291" s="56" t="s">
        <v>172</v>
      </c>
      <c r="B291" s="56" t="s">
        <v>1231</v>
      </c>
      <c r="C291" s="56" t="s">
        <v>1248</v>
      </c>
      <c r="D291" s="56" t="s">
        <v>375</v>
      </c>
      <c r="E291" s="50" t="s">
        <v>1251</v>
      </c>
      <c r="F291" s="50" t="s">
        <v>1252</v>
      </c>
      <c r="G291" s="56" t="s">
        <v>987</v>
      </c>
      <c r="H291" s="57">
        <v>0.75</v>
      </c>
      <c r="I291" s="56" t="s">
        <v>14</v>
      </c>
      <c r="J291" s="56" t="s">
        <v>18</v>
      </c>
      <c r="K291" s="51"/>
      <c r="L291" s="51"/>
      <c r="M291" s="52">
        <f t="shared" si="7"/>
        <v>0</v>
      </c>
      <c r="N291" s="53" t="e">
        <f>_xlfn.XLOOKUP(A291,'Client Lookup'!B:B,'Client Lookup'!C:C)</f>
        <v>#N/A</v>
      </c>
      <c r="O291" s="72"/>
      <c r="P291" s="54"/>
    </row>
    <row r="292" spans="1:16" ht="10.9">
      <c r="A292" s="56" t="s">
        <v>172</v>
      </c>
      <c r="B292" s="56" t="s">
        <v>1231</v>
      </c>
      <c r="C292" s="56" t="s">
        <v>1248</v>
      </c>
      <c r="D292" s="56" t="s">
        <v>376</v>
      </c>
      <c r="E292" s="50" t="s">
        <v>53</v>
      </c>
      <c r="F292" s="50" t="s">
        <v>1253</v>
      </c>
      <c r="G292" s="56" t="s">
        <v>983</v>
      </c>
      <c r="H292" s="57">
        <v>0.5</v>
      </c>
      <c r="I292" s="56" t="s">
        <v>14</v>
      </c>
      <c r="J292" s="56" t="s">
        <v>18</v>
      </c>
      <c r="K292" s="51"/>
      <c r="L292" s="51"/>
      <c r="M292" s="52">
        <f t="shared" si="7"/>
        <v>0</v>
      </c>
      <c r="N292" s="53" t="e">
        <f>_xlfn.XLOOKUP(A292,'Client Lookup'!B:B,'Client Lookup'!C:C)</f>
        <v>#N/A</v>
      </c>
      <c r="O292" s="72"/>
      <c r="P292" s="54"/>
    </row>
    <row r="293" spans="1:16" ht="10.9">
      <c r="A293" s="56" t="s">
        <v>172</v>
      </c>
      <c r="B293" s="56" t="s">
        <v>1231</v>
      </c>
      <c r="C293" s="56" t="s">
        <v>1248</v>
      </c>
      <c r="D293" s="56" t="s">
        <v>376</v>
      </c>
      <c r="E293" s="50" t="s">
        <v>53</v>
      </c>
      <c r="F293" s="50" t="s">
        <v>1253</v>
      </c>
      <c r="G293" s="56" t="s">
        <v>983</v>
      </c>
      <c r="H293" s="57">
        <v>0.5</v>
      </c>
      <c r="I293" s="56" t="s">
        <v>14</v>
      </c>
      <c r="J293" s="56" t="s">
        <v>10</v>
      </c>
      <c r="K293" s="51"/>
      <c r="L293" s="51"/>
      <c r="M293" s="52">
        <f t="shared" si="7"/>
        <v>0</v>
      </c>
      <c r="N293" s="53" t="e">
        <f>_xlfn.XLOOKUP(A293,'Client Lookup'!B:B,'Client Lookup'!C:C)</f>
        <v>#N/A</v>
      </c>
      <c r="O293" s="72"/>
      <c r="P293" s="54"/>
    </row>
    <row r="294" spans="1:16" ht="10.9">
      <c r="A294" s="56" t="s">
        <v>172</v>
      </c>
      <c r="B294" s="56" t="s">
        <v>1231</v>
      </c>
      <c r="C294" s="56" t="s">
        <v>1248</v>
      </c>
      <c r="D294" s="56" t="s">
        <v>377</v>
      </c>
      <c r="E294" s="50" t="s">
        <v>889</v>
      </c>
      <c r="F294" s="50" t="s">
        <v>1254</v>
      </c>
      <c r="G294" s="56" t="s">
        <v>987</v>
      </c>
      <c r="H294" s="57">
        <v>0.75</v>
      </c>
      <c r="I294" s="56" t="s">
        <v>14</v>
      </c>
      <c r="J294" s="56" t="s">
        <v>18</v>
      </c>
      <c r="K294" s="51"/>
      <c r="L294" s="51"/>
      <c r="M294" s="52">
        <f t="shared" si="7"/>
        <v>0</v>
      </c>
      <c r="N294" s="53" t="e">
        <f>_xlfn.XLOOKUP(A294,'Client Lookup'!B:B,'Client Lookup'!C:C)</f>
        <v>#N/A</v>
      </c>
      <c r="O294" s="72"/>
      <c r="P294" s="54"/>
    </row>
    <row r="295" spans="1:16" ht="10.9">
      <c r="A295" s="56" t="s">
        <v>172</v>
      </c>
      <c r="B295" s="56" t="s">
        <v>1231</v>
      </c>
      <c r="C295" s="56" t="s">
        <v>1248</v>
      </c>
      <c r="D295" s="56" t="s">
        <v>378</v>
      </c>
      <c r="E295" s="50" t="s">
        <v>1255</v>
      </c>
      <c r="F295" s="50" t="s">
        <v>1256</v>
      </c>
      <c r="G295" s="56" t="s">
        <v>983</v>
      </c>
      <c r="H295" s="57">
        <v>0.5</v>
      </c>
      <c r="I295" s="56" t="s">
        <v>14</v>
      </c>
      <c r="J295" s="56" t="s">
        <v>18</v>
      </c>
      <c r="K295" s="51"/>
      <c r="L295" s="51"/>
      <c r="M295" s="52">
        <f t="shared" si="7"/>
        <v>0</v>
      </c>
      <c r="N295" s="53" t="e">
        <f>_xlfn.XLOOKUP(A295,'Client Lookup'!B:B,'Client Lookup'!C:C)</f>
        <v>#N/A</v>
      </c>
      <c r="O295" s="72"/>
      <c r="P295" s="54"/>
    </row>
    <row r="296" spans="1:16" ht="10.9">
      <c r="A296" s="56" t="s">
        <v>172</v>
      </c>
      <c r="B296" s="56" t="s">
        <v>1231</v>
      </c>
      <c r="C296" s="56" t="s">
        <v>1248</v>
      </c>
      <c r="D296" s="56" t="s">
        <v>379</v>
      </c>
      <c r="E296" s="50" t="s">
        <v>1257</v>
      </c>
      <c r="F296" s="50" t="s">
        <v>1258</v>
      </c>
      <c r="G296" s="56" t="s">
        <v>983</v>
      </c>
      <c r="H296" s="57">
        <v>0.5</v>
      </c>
      <c r="I296" s="56" t="s">
        <v>14</v>
      </c>
      <c r="J296" s="56" t="s">
        <v>18</v>
      </c>
      <c r="K296" s="51"/>
      <c r="L296" s="51"/>
      <c r="M296" s="52">
        <f t="shared" si="7"/>
        <v>0</v>
      </c>
      <c r="N296" s="53" t="e">
        <f>_xlfn.XLOOKUP(A296,'Client Lookup'!B:B,'Client Lookup'!C:C)</f>
        <v>#N/A</v>
      </c>
      <c r="O296" s="72"/>
      <c r="P296" s="54"/>
    </row>
    <row r="297" spans="1:16" ht="10.9">
      <c r="A297" s="56" t="s">
        <v>172</v>
      </c>
      <c r="B297" s="56" t="s">
        <v>1231</v>
      </c>
      <c r="C297" s="56" t="s">
        <v>1248</v>
      </c>
      <c r="D297" s="56" t="s">
        <v>380</v>
      </c>
      <c r="E297" s="50" t="s">
        <v>1259</v>
      </c>
      <c r="F297" s="50" t="s">
        <v>1260</v>
      </c>
      <c r="G297" s="56" t="s">
        <v>983</v>
      </c>
      <c r="H297" s="57">
        <v>0.5</v>
      </c>
      <c r="I297" s="56" t="s">
        <v>14</v>
      </c>
      <c r="J297" s="56" t="s">
        <v>18</v>
      </c>
      <c r="K297" s="51"/>
      <c r="L297" s="51"/>
      <c r="M297" s="52">
        <f t="shared" si="7"/>
        <v>0</v>
      </c>
      <c r="N297" s="53" t="e">
        <f>_xlfn.XLOOKUP(A297,'Client Lookup'!B:B,'Client Lookup'!C:C)</f>
        <v>#N/A</v>
      </c>
      <c r="O297" s="72"/>
      <c r="P297" s="54"/>
    </row>
    <row r="298" spans="1:16" ht="10.9">
      <c r="A298" s="56" t="s">
        <v>172</v>
      </c>
      <c r="B298" s="56" t="s">
        <v>1231</v>
      </c>
      <c r="C298" s="56" t="s">
        <v>1248</v>
      </c>
      <c r="D298" s="56" t="s">
        <v>381</v>
      </c>
      <c r="E298" s="50" t="s">
        <v>1261</v>
      </c>
      <c r="F298" s="50" t="s">
        <v>1262</v>
      </c>
      <c r="G298" s="56" t="s">
        <v>983</v>
      </c>
      <c r="H298" s="57">
        <v>0.5</v>
      </c>
      <c r="I298" s="56" t="s">
        <v>14</v>
      </c>
      <c r="J298" s="56" t="s">
        <v>18</v>
      </c>
      <c r="K298" s="51"/>
      <c r="L298" s="51"/>
      <c r="M298" s="52">
        <f t="shared" si="7"/>
        <v>0</v>
      </c>
      <c r="N298" s="53" t="e">
        <f>_xlfn.XLOOKUP(A298,'Client Lookup'!B:B,'Client Lookup'!C:C)</f>
        <v>#N/A</v>
      </c>
      <c r="O298" s="72"/>
      <c r="P298" s="54"/>
    </row>
    <row r="299" spans="1:16" ht="10.9">
      <c r="A299" s="56" t="s">
        <v>382</v>
      </c>
      <c r="B299" s="56" t="s">
        <v>1263</v>
      </c>
      <c r="C299" s="56" t="s">
        <v>1263</v>
      </c>
      <c r="D299" s="56" t="s">
        <v>383</v>
      </c>
      <c r="E299" s="50" t="s">
        <v>897</v>
      </c>
      <c r="F299" s="50" t="s">
        <v>1264</v>
      </c>
      <c r="G299" s="56" t="s">
        <v>980</v>
      </c>
      <c r="H299" s="57">
        <v>1</v>
      </c>
      <c r="I299" s="56" t="s">
        <v>11</v>
      </c>
      <c r="J299" s="56" t="s">
        <v>24</v>
      </c>
      <c r="K299" s="51">
        <v>15666.5</v>
      </c>
      <c r="L299" s="51"/>
      <c r="M299" s="52">
        <f t="shared" si="7"/>
        <v>-15666.5</v>
      </c>
      <c r="N299" s="53" t="str">
        <f>_xlfn.XLOOKUP(A299,'Client Lookup'!B:B,'Client Lookup'!C:C)</f>
        <v>UDX</v>
      </c>
      <c r="O299" s="72"/>
      <c r="P299" s="54"/>
    </row>
    <row r="300" spans="1:16" ht="10.9">
      <c r="A300" s="56" t="s">
        <v>382</v>
      </c>
      <c r="B300" s="56" t="s">
        <v>1263</v>
      </c>
      <c r="C300" s="56" t="s">
        <v>1263</v>
      </c>
      <c r="D300" s="56" t="s">
        <v>384</v>
      </c>
      <c r="E300" s="50" t="s">
        <v>1265</v>
      </c>
      <c r="F300" s="50" t="s">
        <v>1266</v>
      </c>
      <c r="G300" s="56" t="s">
        <v>980</v>
      </c>
      <c r="H300" s="57">
        <v>1</v>
      </c>
      <c r="I300" s="56" t="s">
        <v>11</v>
      </c>
      <c r="J300" s="56" t="s">
        <v>13</v>
      </c>
      <c r="K300" s="51">
        <v>-1139.71</v>
      </c>
      <c r="L300" s="51"/>
      <c r="M300" s="52">
        <f t="shared" si="7"/>
        <v>1139.71</v>
      </c>
      <c r="N300" s="53" t="str">
        <f>_xlfn.XLOOKUP(A300,'Client Lookup'!B:B,'Client Lookup'!C:C)</f>
        <v>UDX</v>
      </c>
      <c r="O300" s="72"/>
      <c r="P300" s="54"/>
    </row>
    <row r="301" spans="1:16" ht="10.9">
      <c r="A301" s="56" t="s">
        <v>382</v>
      </c>
      <c r="B301" s="56" t="s">
        <v>1263</v>
      </c>
      <c r="C301" s="56" t="s">
        <v>1263</v>
      </c>
      <c r="D301" s="56" t="s">
        <v>384</v>
      </c>
      <c r="E301" s="50" t="s">
        <v>1265</v>
      </c>
      <c r="F301" s="50" t="s">
        <v>1266</v>
      </c>
      <c r="G301" s="56" t="s">
        <v>980</v>
      </c>
      <c r="H301" s="57">
        <v>1</v>
      </c>
      <c r="I301" s="56" t="s">
        <v>11</v>
      </c>
      <c r="J301" s="56" t="s">
        <v>18</v>
      </c>
      <c r="K301" s="51">
        <v>-933.72</v>
      </c>
      <c r="L301" s="51"/>
      <c r="M301" s="52">
        <f t="shared" si="7"/>
        <v>933.72</v>
      </c>
      <c r="N301" s="53" t="str">
        <f>_xlfn.XLOOKUP(A301,'Client Lookup'!B:B,'Client Lookup'!C:C)</f>
        <v>UDX</v>
      </c>
      <c r="O301" s="72"/>
      <c r="P301" s="54"/>
    </row>
    <row r="302" spans="1:16" ht="10.9">
      <c r="A302" s="56" t="s">
        <v>382</v>
      </c>
      <c r="B302" s="56" t="s">
        <v>1263</v>
      </c>
      <c r="C302" s="56" t="s">
        <v>1263</v>
      </c>
      <c r="D302" s="56" t="s">
        <v>385</v>
      </c>
      <c r="E302" s="50" t="s">
        <v>899</v>
      </c>
      <c r="F302" s="50" t="s">
        <v>1267</v>
      </c>
      <c r="G302" s="56" t="s">
        <v>980</v>
      </c>
      <c r="H302" s="57">
        <v>1</v>
      </c>
      <c r="I302" s="56" t="s">
        <v>11</v>
      </c>
      <c r="J302" s="56" t="s">
        <v>13</v>
      </c>
      <c r="K302" s="51">
        <v>4475.28</v>
      </c>
      <c r="L302" s="51"/>
      <c r="M302" s="52">
        <f t="shared" si="7"/>
        <v>-4475.28</v>
      </c>
      <c r="N302" s="53" t="str">
        <f>_xlfn.XLOOKUP(A302,'Client Lookup'!B:B,'Client Lookup'!C:C)</f>
        <v>UDX</v>
      </c>
      <c r="O302" s="72"/>
      <c r="P302" s="54"/>
    </row>
    <row r="303" spans="1:16" ht="10.9">
      <c r="A303" s="56" t="s">
        <v>382</v>
      </c>
      <c r="B303" s="56" t="s">
        <v>1263</v>
      </c>
      <c r="C303" s="56" t="s">
        <v>1263</v>
      </c>
      <c r="D303" s="56" t="s">
        <v>385</v>
      </c>
      <c r="E303" s="50" t="s">
        <v>899</v>
      </c>
      <c r="F303" s="50" t="s">
        <v>1267</v>
      </c>
      <c r="G303" s="56" t="s">
        <v>980</v>
      </c>
      <c r="H303" s="57">
        <v>1</v>
      </c>
      <c r="I303" s="56" t="s">
        <v>11</v>
      </c>
      <c r="J303" s="56" t="s">
        <v>26</v>
      </c>
      <c r="K303" s="51">
        <v>512.29</v>
      </c>
      <c r="L303" s="51"/>
      <c r="M303" s="52">
        <f t="shared" si="7"/>
        <v>-512.29</v>
      </c>
      <c r="N303" s="53" t="str">
        <f>_xlfn.XLOOKUP(A303,'Client Lookup'!B:B,'Client Lookup'!C:C)</f>
        <v>UDX</v>
      </c>
      <c r="O303" s="72"/>
      <c r="P303" s="54"/>
    </row>
    <row r="304" spans="1:16" ht="10.9">
      <c r="A304" s="56" t="s">
        <v>382</v>
      </c>
      <c r="B304" s="56" t="s">
        <v>1263</v>
      </c>
      <c r="C304" s="56" t="s">
        <v>1263</v>
      </c>
      <c r="D304" s="56" t="s">
        <v>385</v>
      </c>
      <c r="E304" s="50" t="s">
        <v>899</v>
      </c>
      <c r="F304" s="50" t="s">
        <v>1267</v>
      </c>
      <c r="G304" s="56" t="s">
        <v>980</v>
      </c>
      <c r="H304" s="57">
        <v>1</v>
      </c>
      <c r="I304" s="56" t="s">
        <v>11</v>
      </c>
      <c r="J304" s="56" t="s">
        <v>24</v>
      </c>
      <c r="K304" s="51">
        <v>7598.7800000000007</v>
      </c>
      <c r="L304" s="51"/>
      <c r="M304" s="52">
        <f t="shared" si="7"/>
        <v>-7598.7800000000007</v>
      </c>
      <c r="N304" s="53" t="str">
        <f>_xlfn.XLOOKUP(A304,'Client Lookup'!B:B,'Client Lookup'!C:C)</f>
        <v>UDX</v>
      </c>
      <c r="O304" s="72"/>
      <c r="P304" s="54"/>
    </row>
    <row r="305" spans="1:16" ht="10.9">
      <c r="A305" s="56" t="s">
        <v>382</v>
      </c>
      <c r="B305" s="56" t="s">
        <v>1263</v>
      </c>
      <c r="C305" s="56" t="s">
        <v>1263</v>
      </c>
      <c r="D305" s="56" t="s">
        <v>385</v>
      </c>
      <c r="E305" s="50" t="s">
        <v>899</v>
      </c>
      <c r="F305" s="50" t="s">
        <v>1267</v>
      </c>
      <c r="G305" s="56" t="s">
        <v>980</v>
      </c>
      <c r="H305" s="57">
        <v>1</v>
      </c>
      <c r="I305" s="56" t="s">
        <v>11</v>
      </c>
      <c r="J305" s="56" t="s">
        <v>18</v>
      </c>
      <c r="K305" s="51">
        <v>21916.02</v>
      </c>
      <c r="L305" s="51"/>
      <c r="M305" s="52">
        <f t="shared" si="7"/>
        <v>-21916.02</v>
      </c>
      <c r="N305" s="53" t="str">
        <f>_xlfn.XLOOKUP(A305,'Client Lookup'!B:B,'Client Lookup'!C:C)</f>
        <v>UDX</v>
      </c>
      <c r="O305" s="72"/>
      <c r="P305" s="54"/>
    </row>
    <row r="306" spans="1:16" ht="10.9">
      <c r="A306" s="56" t="s">
        <v>382</v>
      </c>
      <c r="B306" s="56" t="s">
        <v>1263</v>
      </c>
      <c r="C306" s="56" t="s">
        <v>1263</v>
      </c>
      <c r="D306" s="56" t="s">
        <v>386</v>
      </c>
      <c r="E306" s="50" t="s">
        <v>900</v>
      </c>
      <c r="F306" s="50" t="s">
        <v>1268</v>
      </c>
      <c r="G306" s="56" t="s">
        <v>980</v>
      </c>
      <c r="H306" s="57">
        <v>1</v>
      </c>
      <c r="I306" s="56" t="s">
        <v>11</v>
      </c>
      <c r="J306" s="56" t="s">
        <v>24</v>
      </c>
      <c r="K306" s="51">
        <v>21384.75</v>
      </c>
      <c r="L306" s="51"/>
      <c r="M306" s="52">
        <f t="shared" si="7"/>
        <v>-21384.75</v>
      </c>
      <c r="N306" s="53" t="str">
        <f>_xlfn.XLOOKUP(A306,'Client Lookup'!B:B,'Client Lookup'!C:C)</f>
        <v>UDX</v>
      </c>
      <c r="O306" s="72"/>
      <c r="P306" s="54"/>
    </row>
    <row r="307" spans="1:16" ht="10.9">
      <c r="A307" s="56" t="s">
        <v>382</v>
      </c>
      <c r="B307" s="56" t="s">
        <v>1263</v>
      </c>
      <c r="C307" s="56" t="s">
        <v>1263</v>
      </c>
      <c r="D307" s="56" t="s">
        <v>386</v>
      </c>
      <c r="E307" s="50" t="s">
        <v>900</v>
      </c>
      <c r="F307" s="50" t="s">
        <v>1268</v>
      </c>
      <c r="G307" s="56" t="s">
        <v>980</v>
      </c>
      <c r="H307" s="57">
        <v>1</v>
      </c>
      <c r="I307" s="56" t="s">
        <v>11</v>
      </c>
      <c r="J307" s="56" t="s">
        <v>18</v>
      </c>
      <c r="K307" s="51">
        <v>38013.770000000004</v>
      </c>
      <c r="L307" s="51"/>
      <c r="M307" s="52">
        <f t="shared" si="7"/>
        <v>-38013.770000000004</v>
      </c>
      <c r="N307" s="53" t="str">
        <f>_xlfn.XLOOKUP(A307,'Client Lookup'!B:B,'Client Lookup'!C:C)</f>
        <v>UDX</v>
      </c>
      <c r="O307" s="72"/>
      <c r="P307" s="54"/>
    </row>
    <row r="308" spans="1:16" ht="10.9">
      <c r="A308" s="56" t="s">
        <v>382</v>
      </c>
      <c r="B308" s="56" t="s">
        <v>1263</v>
      </c>
      <c r="C308" s="56" t="s">
        <v>1263</v>
      </c>
      <c r="D308" s="56" t="s">
        <v>387</v>
      </c>
      <c r="E308" s="50" t="s">
        <v>1269</v>
      </c>
      <c r="F308" s="50" t="s">
        <v>1270</v>
      </c>
      <c r="G308" s="56" t="s">
        <v>983</v>
      </c>
      <c r="H308" s="57">
        <v>0.75</v>
      </c>
      <c r="I308" s="56" t="s">
        <v>11</v>
      </c>
      <c r="J308" s="56" t="s">
        <v>13</v>
      </c>
      <c r="K308" s="51"/>
      <c r="L308" s="51"/>
      <c r="M308" s="52">
        <f t="shared" si="7"/>
        <v>0</v>
      </c>
      <c r="N308" s="53" t="str">
        <f>_xlfn.XLOOKUP(A308,'Client Lookup'!B:B,'Client Lookup'!C:C)</f>
        <v>UDX</v>
      </c>
      <c r="O308" s="72"/>
      <c r="P308" s="54"/>
    </row>
    <row r="309" spans="1:16" ht="10.9">
      <c r="A309" s="56" t="s">
        <v>382</v>
      </c>
      <c r="B309" s="56" t="s">
        <v>1263</v>
      </c>
      <c r="C309" s="56" t="s">
        <v>1263</v>
      </c>
      <c r="D309" s="56" t="s">
        <v>388</v>
      </c>
      <c r="E309" s="50" t="s">
        <v>901</v>
      </c>
      <c r="F309" s="50" t="s">
        <v>1271</v>
      </c>
      <c r="G309" s="56" t="s">
        <v>980</v>
      </c>
      <c r="H309" s="57">
        <v>1</v>
      </c>
      <c r="I309" s="56" t="s">
        <v>11</v>
      </c>
      <c r="J309" s="56" t="s">
        <v>24</v>
      </c>
      <c r="K309" s="51">
        <v>22432.99</v>
      </c>
      <c r="L309" s="51"/>
      <c r="M309" s="52">
        <f t="shared" si="7"/>
        <v>-22432.99</v>
      </c>
      <c r="N309" s="53" t="str">
        <f>_xlfn.XLOOKUP(A309,'Client Lookup'!B:B,'Client Lookup'!C:C)</f>
        <v>UDX</v>
      </c>
      <c r="O309" s="72"/>
      <c r="P309" s="54"/>
    </row>
    <row r="310" spans="1:16" ht="10.9">
      <c r="A310" s="56" t="s">
        <v>382</v>
      </c>
      <c r="B310" s="56" t="s">
        <v>1263</v>
      </c>
      <c r="C310" s="56" t="s">
        <v>1263</v>
      </c>
      <c r="D310" s="56" t="s">
        <v>389</v>
      </c>
      <c r="E310" s="50" t="s">
        <v>900</v>
      </c>
      <c r="F310" s="50" t="s">
        <v>1268</v>
      </c>
      <c r="G310" s="56" t="s">
        <v>980</v>
      </c>
      <c r="H310" s="57">
        <v>1</v>
      </c>
      <c r="I310" s="56" t="s">
        <v>11</v>
      </c>
      <c r="J310" s="56" t="s">
        <v>24</v>
      </c>
      <c r="K310" s="51">
        <v>34000</v>
      </c>
      <c r="L310" s="51"/>
      <c r="M310" s="52">
        <f t="shared" si="7"/>
        <v>-34000</v>
      </c>
      <c r="N310" s="53" t="str">
        <f>_xlfn.XLOOKUP(A310,'Client Lookup'!B:B,'Client Lookup'!C:C)</f>
        <v>UDX</v>
      </c>
      <c r="O310" s="72"/>
      <c r="P310" s="54"/>
    </row>
    <row r="311" spans="1:16" ht="10.9">
      <c r="A311" s="56" t="s">
        <v>382</v>
      </c>
      <c r="B311" s="56" t="s">
        <v>1263</v>
      </c>
      <c r="C311" s="56" t="s">
        <v>1263</v>
      </c>
      <c r="D311" s="56" t="s">
        <v>390</v>
      </c>
      <c r="E311" s="50" t="s">
        <v>53</v>
      </c>
      <c r="F311" s="50" t="s">
        <v>1272</v>
      </c>
      <c r="G311" s="56" t="s">
        <v>983</v>
      </c>
      <c r="H311" s="57">
        <v>0.5</v>
      </c>
      <c r="I311" s="56" t="s">
        <v>11</v>
      </c>
      <c r="J311" s="56" t="s">
        <v>18</v>
      </c>
      <c r="K311" s="51"/>
      <c r="L311" s="51"/>
      <c r="M311" s="52">
        <f t="shared" si="7"/>
        <v>0</v>
      </c>
      <c r="N311" s="53" t="str">
        <f>_xlfn.XLOOKUP(A311,'Client Lookup'!B:B,'Client Lookup'!C:C)</f>
        <v>UDX</v>
      </c>
      <c r="O311" s="72"/>
      <c r="P311" s="54"/>
    </row>
    <row r="312" spans="1:16" ht="10.9">
      <c r="A312" s="56" t="s">
        <v>382</v>
      </c>
      <c r="B312" s="56" t="s">
        <v>1263</v>
      </c>
      <c r="C312" s="56" t="s">
        <v>1263</v>
      </c>
      <c r="D312" s="56" t="s">
        <v>391</v>
      </c>
      <c r="E312" s="50" t="s">
        <v>902</v>
      </c>
      <c r="F312" s="50" t="s">
        <v>1273</v>
      </c>
      <c r="G312" s="56" t="s">
        <v>980</v>
      </c>
      <c r="H312" s="57">
        <v>1</v>
      </c>
      <c r="I312" s="56" t="s">
        <v>11</v>
      </c>
      <c r="J312" s="56" t="s">
        <v>24</v>
      </c>
      <c r="K312" s="51">
        <v>8049</v>
      </c>
      <c r="L312" s="51"/>
      <c r="M312" s="52">
        <f t="shared" si="7"/>
        <v>-8049</v>
      </c>
      <c r="N312" s="53" t="str">
        <f>_xlfn.XLOOKUP(A312,'Client Lookup'!B:B,'Client Lookup'!C:C)</f>
        <v>UDX</v>
      </c>
      <c r="O312" s="72"/>
      <c r="P312" s="54"/>
    </row>
    <row r="313" spans="1:16" ht="10.9">
      <c r="A313" s="56" t="s">
        <v>382</v>
      </c>
      <c r="B313" s="56" t="s">
        <v>1263</v>
      </c>
      <c r="C313" s="56" t="s">
        <v>1263</v>
      </c>
      <c r="D313" s="56" t="s">
        <v>391</v>
      </c>
      <c r="E313" s="50" t="s">
        <v>902</v>
      </c>
      <c r="F313" s="50" t="s">
        <v>1273</v>
      </c>
      <c r="G313" s="56" t="s">
        <v>980</v>
      </c>
      <c r="H313" s="57">
        <v>1</v>
      </c>
      <c r="I313" s="56" t="s">
        <v>11</v>
      </c>
      <c r="J313" s="56" t="s">
        <v>18</v>
      </c>
      <c r="K313" s="51">
        <v>2344.71</v>
      </c>
      <c r="L313" s="51"/>
      <c r="M313" s="52">
        <f t="shared" si="7"/>
        <v>-2344.71</v>
      </c>
      <c r="N313" s="53" t="str">
        <f>_xlfn.XLOOKUP(A313,'Client Lookup'!B:B,'Client Lookup'!C:C)</f>
        <v>UDX</v>
      </c>
      <c r="O313" s="72"/>
      <c r="P313" s="54"/>
    </row>
    <row r="314" spans="1:16" ht="10.9">
      <c r="A314" s="56" t="s">
        <v>176</v>
      </c>
      <c r="B314" s="56" t="s">
        <v>1274</v>
      </c>
      <c r="C314" s="56" t="s">
        <v>1274</v>
      </c>
      <c r="D314" s="56" t="s">
        <v>392</v>
      </c>
      <c r="E314" s="50" t="s">
        <v>908</v>
      </c>
      <c r="F314" s="50" t="s">
        <v>1275</v>
      </c>
      <c r="G314" s="56" t="s">
        <v>987</v>
      </c>
      <c r="H314" s="57">
        <v>0.75</v>
      </c>
      <c r="I314" s="56" t="s">
        <v>16</v>
      </c>
      <c r="J314" s="56" t="s">
        <v>13</v>
      </c>
      <c r="K314" s="51">
        <v>32812.5</v>
      </c>
      <c r="L314" s="51"/>
      <c r="M314" s="52">
        <f t="shared" si="7"/>
        <v>-32812.5</v>
      </c>
      <c r="N314" s="53" t="str">
        <f>_xlfn.XLOOKUP(A314,'Client Lookup'!B:B,'Client Lookup'!C:C)</f>
        <v>Under Armour</v>
      </c>
      <c r="O314" s="72"/>
      <c r="P314" s="54"/>
    </row>
    <row r="315" spans="1:16" ht="10.9">
      <c r="A315" s="56" t="s">
        <v>176</v>
      </c>
      <c r="B315" s="56" t="s">
        <v>1274</v>
      </c>
      <c r="C315" s="56" t="s">
        <v>1274</v>
      </c>
      <c r="D315" s="56" t="s">
        <v>392</v>
      </c>
      <c r="E315" s="50" t="s">
        <v>908</v>
      </c>
      <c r="F315" s="50" t="s">
        <v>1275</v>
      </c>
      <c r="G315" s="56" t="s">
        <v>987</v>
      </c>
      <c r="H315" s="57">
        <v>0.75</v>
      </c>
      <c r="I315" s="56" t="s">
        <v>16</v>
      </c>
      <c r="J315" s="56" t="s">
        <v>26</v>
      </c>
      <c r="K315" s="51">
        <v>4732.5</v>
      </c>
      <c r="L315" s="51"/>
      <c r="M315" s="52">
        <f t="shared" si="7"/>
        <v>-4732.5</v>
      </c>
      <c r="N315" s="53" t="str">
        <f>_xlfn.XLOOKUP(A315,'Client Lookup'!B:B,'Client Lookup'!C:C)</f>
        <v>Under Armour</v>
      </c>
      <c r="O315" s="72"/>
      <c r="P315" s="54"/>
    </row>
    <row r="316" spans="1:16" ht="10.9">
      <c r="A316" s="56" t="s">
        <v>176</v>
      </c>
      <c r="B316" s="56" t="s">
        <v>1274</v>
      </c>
      <c r="C316" s="56" t="s">
        <v>1274</v>
      </c>
      <c r="D316" s="56" t="s">
        <v>392</v>
      </c>
      <c r="E316" s="50" t="s">
        <v>908</v>
      </c>
      <c r="F316" s="50" t="s">
        <v>1275</v>
      </c>
      <c r="G316" s="56" t="s">
        <v>987</v>
      </c>
      <c r="H316" s="57">
        <v>0.75</v>
      </c>
      <c r="I316" s="56" t="s">
        <v>16</v>
      </c>
      <c r="J316" s="56" t="s">
        <v>18</v>
      </c>
      <c r="K316" s="51">
        <v>21270</v>
      </c>
      <c r="L316" s="51"/>
      <c r="M316" s="52">
        <f t="shared" ref="M316:M379" si="8">L316-K316</f>
        <v>-21270</v>
      </c>
      <c r="N316" s="53" t="str">
        <f>_xlfn.XLOOKUP(A316,'Client Lookup'!B:B,'Client Lookup'!C:C)</f>
        <v>Under Armour</v>
      </c>
      <c r="O316" s="72"/>
      <c r="P316" s="54"/>
    </row>
    <row r="317" spans="1:16" ht="10.9">
      <c r="A317" s="56" t="s">
        <v>176</v>
      </c>
      <c r="B317" s="56" t="s">
        <v>1274</v>
      </c>
      <c r="C317" s="56" t="s">
        <v>1274</v>
      </c>
      <c r="D317" s="56" t="s">
        <v>393</v>
      </c>
      <c r="E317" s="50" t="s">
        <v>903</v>
      </c>
      <c r="F317" s="50" t="s">
        <v>1276</v>
      </c>
      <c r="G317" s="56" t="s">
        <v>980</v>
      </c>
      <c r="H317" s="57">
        <v>1</v>
      </c>
      <c r="I317" s="56" t="s">
        <v>16</v>
      </c>
      <c r="J317" s="56" t="s">
        <v>13</v>
      </c>
      <c r="K317" s="51">
        <v>4912.9562661441178</v>
      </c>
      <c r="L317" s="51"/>
      <c r="M317" s="52">
        <f t="shared" si="8"/>
        <v>-4912.9562661441178</v>
      </c>
      <c r="N317" s="53" t="str">
        <f>_xlfn.XLOOKUP(A317,'Client Lookup'!B:B,'Client Lookup'!C:C)</f>
        <v>Under Armour</v>
      </c>
      <c r="O317" s="72"/>
      <c r="P317" s="54"/>
    </row>
    <row r="318" spans="1:16" ht="10.9">
      <c r="A318" s="56" t="s">
        <v>176</v>
      </c>
      <c r="B318" s="56" t="s">
        <v>1274</v>
      </c>
      <c r="C318" s="56" t="s">
        <v>1274</v>
      </c>
      <c r="D318" s="56" t="s">
        <v>393</v>
      </c>
      <c r="E318" s="50" t="s">
        <v>903</v>
      </c>
      <c r="F318" s="50" t="s">
        <v>1276</v>
      </c>
      <c r="G318" s="56" t="s">
        <v>980</v>
      </c>
      <c r="H318" s="57">
        <v>1</v>
      </c>
      <c r="I318" s="56" t="s">
        <v>16</v>
      </c>
      <c r="J318" s="56" t="s">
        <v>18</v>
      </c>
      <c r="K318" s="51">
        <v>12367.043733855884</v>
      </c>
      <c r="L318" s="51"/>
      <c r="M318" s="52">
        <f t="shared" si="8"/>
        <v>-12367.043733855884</v>
      </c>
      <c r="N318" s="53" t="str">
        <f>_xlfn.XLOOKUP(A318,'Client Lookup'!B:B,'Client Lookup'!C:C)</f>
        <v>Under Armour</v>
      </c>
      <c r="O318" s="72"/>
      <c r="P318" s="54"/>
    </row>
    <row r="319" spans="1:16" ht="10.9">
      <c r="A319" s="56" t="s">
        <v>176</v>
      </c>
      <c r="B319" s="56" t="s">
        <v>1274</v>
      </c>
      <c r="C319" s="56" t="s">
        <v>1274</v>
      </c>
      <c r="D319" s="56" t="s">
        <v>394</v>
      </c>
      <c r="E319" s="50" t="s">
        <v>907</v>
      </c>
      <c r="F319" s="50" t="s">
        <v>1277</v>
      </c>
      <c r="G319" s="56" t="s">
        <v>1033</v>
      </c>
      <c r="H319" s="57">
        <v>0.9</v>
      </c>
      <c r="I319" s="56" t="s">
        <v>16</v>
      </c>
      <c r="J319" s="56" t="s">
        <v>13</v>
      </c>
      <c r="K319" s="51">
        <v>7848</v>
      </c>
      <c r="L319" s="51"/>
      <c r="M319" s="52">
        <f t="shared" si="8"/>
        <v>-7848</v>
      </c>
      <c r="N319" s="53" t="str">
        <f>_xlfn.XLOOKUP(A319,'Client Lookup'!B:B,'Client Lookup'!C:C)</f>
        <v>Under Armour</v>
      </c>
      <c r="O319" s="72"/>
      <c r="P319" s="54"/>
    </row>
    <row r="320" spans="1:16" ht="10.9">
      <c r="A320" s="56" t="s">
        <v>176</v>
      </c>
      <c r="B320" s="56" t="s">
        <v>1274</v>
      </c>
      <c r="C320" s="56" t="s">
        <v>1274</v>
      </c>
      <c r="D320" s="56" t="s">
        <v>395</v>
      </c>
      <c r="E320" s="50" t="s">
        <v>904</v>
      </c>
      <c r="F320" s="50" t="s">
        <v>1278</v>
      </c>
      <c r="G320" s="56" t="s">
        <v>980</v>
      </c>
      <c r="H320" s="57">
        <v>1</v>
      </c>
      <c r="I320" s="56" t="s">
        <v>16</v>
      </c>
      <c r="J320" s="56" t="s">
        <v>13</v>
      </c>
      <c r="K320" s="51">
        <v>12045.689999999999</v>
      </c>
      <c r="L320" s="51"/>
      <c r="M320" s="52">
        <f t="shared" si="8"/>
        <v>-12045.689999999999</v>
      </c>
      <c r="N320" s="53" t="str">
        <f>_xlfn.XLOOKUP(A320,'Client Lookup'!B:B,'Client Lookup'!C:C)</f>
        <v>Under Armour</v>
      </c>
      <c r="O320" s="72"/>
      <c r="P320" s="54"/>
    </row>
    <row r="321" spans="1:16" ht="10.9">
      <c r="A321" s="56" t="s">
        <v>176</v>
      </c>
      <c r="B321" s="56" t="s">
        <v>1274</v>
      </c>
      <c r="C321" s="56" t="s">
        <v>1274</v>
      </c>
      <c r="D321" s="56" t="s">
        <v>395</v>
      </c>
      <c r="E321" s="50" t="s">
        <v>904</v>
      </c>
      <c r="F321" s="50" t="s">
        <v>1278</v>
      </c>
      <c r="G321" s="56" t="s">
        <v>980</v>
      </c>
      <c r="H321" s="57">
        <v>1</v>
      </c>
      <c r="I321" s="56" t="s">
        <v>16</v>
      </c>
      <c r="J321" s="56" t="s">
        <v>18</v>
      </c>
      <c r="K321" s="51">
        <v>1755.03</v>
      </c>
      <c r="L321" s="51"/>
      <c r="M321" s="52">
        <f t="shared" si="8"/>
        <v>-1755.03</v>
      </c>
      <c r="N321" s="53" t="str">
        <f>_xlfn.XLOOKUP(A321,'Client Lookup'!B:B,'Client Lookup'!C:C)</f>
        <v>Under Armour</v>
      </c>
      <c r="O321" s="72"/>
      <c r="P321" s="54"/>
    </row>
    <row r="322" spans="1:16" ht="10.9">
      <c r="A322" s="56" t="s">
        <v>176</v>
      </c>
      <c r="B322" s="56" t="s">
        <v>1274</v>
      </c>
      <c r="C322" s="56" t="s">
        <v>1274</v>
      </c>
      <c r="D322" s="56" t="s">
        <v>396</v>
      </c>
      <c r="E322" s="50" t="s">
        <v>905</v>
      </c>
      <c r="F322" s="50" t="s">
        <v>1279</v>
      </c>
      <c r="G322" s="56" t="s">
        <v>980</v>
      </c>
      <c r="H322" s="57">
        <v>1</v>
      </c>
      <c r="I322" s="56" t="s">
        <v>16</v>
      </c>
      <c r="J322" s="56" t="s">
        <v>13</v>
      </c>
      <c r="K322" s="51">
        <v>71734.820000000007</v>
      </c>
      <c r="L322" s="51"/>
      <c r="M322" s="52">
        <f t="shared" si="8"/>
        <v>-71734.820000000007</v>
      </c>
      <c r="N322" s="53" t="str">
        <f>_xlfn.XLOOKUP(A322,'Client Lookup'!B:B,'Client Lookup'!C:C)</f>
        <v>Under Armour</v>
      </c>
      <c r="O322" s="72"/>
      <c r="P322" s="54"/>
    </row>
    <row r="323" spans="1:16" ht="10.9">
      <c r="A323" s="56" t="s">
        <v>176</v>
      </c>
      <c r="B323" s="56" t="s">
        <v>1274</v>
      </c>
      <c r="C323" s="56" t="s">
        <v>1274</v>
      </c>
      <c r="D323" s="56" t="s">
        <v>396</v>
      </c>
      <c r="E323" s="50" t="s">
        <v>905</v>
      </c>
      <c r="F323" s="50" t="s">
        <v>1279</v>
      </c>
      <c r="G323" s="56" t="s">
        <v>980</v>
      </c>
      <c r="H323" s="57">
        <v>1</v>
      </c>
      <c r="I323" s="56" t="s">
        <v>16</v>
      </c>
      <c r="J323" s="56" t="s">
        <v>18</v>
      </c>
      <c r="K323" s="51">
        <v>23506.550000000003</v>
      </c>
      <c r="L323" s="51"/>
      <c r="M323" s="52">
        <f t="shared" si="8"/>
        <v>-23506.550000000003</v>
      </c>
      <c r="N323" s="53" t="str">
        <f>_xlfn.XLOOKUP(A323,'Client Lookup'!B:B,'Client Lookup'!C:C)</f>
        <v>Under Armour</v>
      </c>
      <c r="O323" s="72"/>
      <c r="P323" s="54"/>
    </row>
    <row r="324" spans="1:16" ht="10.9">
      <c r="A324" s="56" t="s">
        <v>176</v>
      </c>
      <c r="B324" s="56" t="s">
        <v>1274</v>
      </c>
      <c r="C324" s="56" t="s">
        <v>1274</v>
      </c>
      <c r="D324" s="56" t="s">
        <v>397</v>
      </c>
      <c r="E324" s="50" t="s">
        <v>906</v>
      </c>
      <c r="F324" s="50" t="s">
        <v>1280</v>
      </c>
      <c r="G324" s="56" t="s">
        <v>980</v>
      </c>
      <c r="H324" s="57">
        <v>1</v>
      </c>
      <c r="I324" s="56" t="s">
        <v>16</v>
      </c>
      <c r="J324" s="56" t="s">
        <v>18</v>
      </c>
      <c r="K324" s="51">
        <v>29660.094569674493</v>
      </c>
      <c r="L324" s="51"/>
      <c r="M324" s="52">
        <f t="shared" si="8"/>
        <v>-29660.094569674493</v>
      </c>
      <c r="N324" s="53" t="str">
        <f>_xlfn.XLOOKUP(A324,'Client Lookup'!B:B,'Client Lookup'!C:C)</f>
        <v>Under Armour</v>
      </c>
      <c r="O324" s="72"/>
      <c r="P324" s="54"/>
    </row>
    <row r="325" spans="1:16" ht="10.9">
      <c r="A325" s="56" t="s">
        <v>176</v>
      </c>
      <c r="B325" s="56" t="s">
        <v>1274</v>
      </c>
      <c r="C325" s="56" t="s">
        <v>1274</v>
      </c>
      <c r="D325" s="56" t="s">
        <v>397</v>
      </c>
      <c r="E325" s="50" t="s">
        <v>906</v>
      </c>
      <c r="F325" s="50" t="s">
        <v>1280</v>
      </c>
      <c r="G325" s="56" t="s">
        <v>980</v>
      </c>
      <c r="H325" s="57">
        <v>1</v>
      </c>
      <c r="I325" s="56" t="s">
        <v>16</v>
      </c>
      <c r="J325" s="56" t="s">
        <v>10</v>
      </c>
      <c r="K325" s="51">
        <v>10225.619716039795</v>
      </c>
      <c r="L325" s="51"/>
      <c r="M325" s="52">
        <f t="shared" si="8"/>
        <v>-10225.619716039795</v>
      </c>
      <c r="N325" s="53" t="str">
        <f>_xlfn.XLOOKUP(A325,'Client Lookup'!B:B,'Client Lookup'!C:C)</f>
        <v>Under Armour</v>
      </c>
      <c r="O325" s="72"/>
      <c r="P325" s="54"/>
    </row>
    <row r="326" spans="1:16" ht="10.9">
      <c r="A326" s="56" t="s">
        <v>176</v>
      </c>
      <c r="B326" s="56" t="s">
        <v>1274</v>
      </c>
      <c r="C326" s="56" t="s">
        <v>1274</v>
      </c>
      <c r="D326" s="56" t="s">
        <v>398</v>
      </c>
      <c r="E326" s="50" t="s">
        <v>53</v>
      </c>
      <c r="F326" s="50" t="s">
        <v>1281</v>
      </c>
      <c r="G326" s="56" t="s">
        <v>1009</v>
      </c>
      <c r="H326" s="57">
        <v>0.25</v>
      </c>
      <c r="I326" s="56" t="s">
        <v>16</v>
      </c>
      <c r="J326" s="56" t="s">
        <v>13</v>
      </c>
      <c r="K326" s="51"/>
      <c r="L326" s="51"/>
      <c r="M326" s="52">
        <f t="shared" si="8"/>
        <v>0</v>
      </c>
      <c r="N326" s="53" t="str">
        <f>_xlfn.XLOOKUP(A326,'Client Lookup'!B:B,'Client Lookup'!C:C)</f>
        <v>Under Armour</v>
      </c>
      <c r="O326" s="72"/>
      <c r="P326" s="54"/>
    </row>
    <row r="327" spans="1:16" ht="10.9">
      <c r="A327" s="56" t="s">
        <v>176</v>
      </c>
      <c r="B327" s="56" t="s">
        <v>1274</v>
      </c>
      <c r="C327" s="56" t="s">
        <v>1274</v>
      </c>
      <c r="D327" s="56" t="s">
        <v>398</v>
      </c>
      <c r="E327" s="50" t="s">
        <v>53</v>
      </c>
      <c r="F327" s="50" t="s">
        <v>1281</v>
      </c>
      <c r="G327" s="56" t="s">
        <v>1009</v>
      </c>
      <c r="H327" s="57">
        <v>0.25</v>
      </c>
      <c r="I327" s="56" t="s">
        <v>16</v>
      </c>
      <c r="J327" s="56" t="s">
        <v>18</v>
      </c>
      <c r="K327" s="51"/>
      <c r="L327" s="51"/>
      <c r="M327" s="52">
        <f t="shared" si="8"/>
        <v>0</v>
      </c>
      <c r="N327" s="53" t="str">
        <f>_xlfn.XLOOKUP(A327,'Client Lookup'!B:B,'Client Lookup'!C:C)</f>
        <v>Under Armour</v>
      </c>
      <c r="O327" s="72"/>
      <c r="P327" s="54"/>
    </row>
    <row r="328" spans="1:16" ht="10.9">
      <c r="A328" s="56" t="s">
        <v>176</v>
      </c>
      <c r="B328" s="56" t="s">
        <v>1274</v>
      </c>
      <c r="C328" s="56" t="s">
        <v>1274</v>
      </c>
      <c r="D328" s="56" t="s">
        <v>399</v>
      </c>
      <c r="E328" s="50" t="s">
        <v>909</v>
      </c>
      <c r="F328" s="50" t="s">
        <v>1282</v>
      </c>
      <c r="G328" s="56" t="s">
        <v>980</v>
      </c>
      <c r="H328" s="57">
        <v>1</v>
      </c>
      <c r="I328" s="56" t="s">
        <v>16</v>
      </c>
      <c r="J328" s="56" t="s">
        <v>18</v>
      </c>
      <c r="K328" s="51">
        <v>3009.6</v>
      </c>
      <c r="L328" s="51"/>
      <c r="M328" s="52">
        <f t="shared" si="8"/>
        <v>-3009.6</v>
      </c>
      <c r="N328" s="53" t="str">
        <f>_xlfn.XLOOKUP(A328,'Client Lookup'!B:B,'Client Lookup'!C:C)</f>
        <v>Under Armour</v>
      </c>
      <c r="O328" s="72"/>
      <c r="P328" s="54"/>
    </row>
    <row r="329" spans="1:16" ht="10.9">
      <c r="A329" s="56" t="s">
        <v>178</v>
      </c>
      <c r="B329" s="56" t="s">
        <v>1283</v>
      </c>
      <c r="C329" s="56" t="s">
        <v>1283</v>
      </c>
      <c r="D329" s="56" t="s">
        <v>400</v>
      </c>
      <c r="E329" s="50" t="s">
        <v>910</v>
      </c>
      <c r="F329" s="50" t="s">
        <v>1284</v>
      </c>
      <c r="G329" s="56" t="s">
        <v>980</v>
      </c>
      <c r="H329" s="57">
        <v>1</v>
      </c>
      <c r="I329" s="56" t="s">
        <v>19</v>
      </c>
      <c r="J329" s="56" t="s">
        <v>10</v>
      </c>
      <c r="K329" s="51">
        <v>14597.279999999999</v>
      </c>
      <c r="L329" s="51"/>
      <c r="M329" s="52">
        <f t="shared" si="8"/>
        <v>-14597.279999999999</v>
      </c>
      <c r="N329" s="53" t="str">
        <f>_xlfn.XLOOKUP(A329,'Client Lookup'!B:B,'Client Lookup'!C:C)</f>
        <v>University of Phoenix</v>
      </c>
      <c r="O329" s="72"/>
      <c r="P329" s="54"/>
    </row>
    <row r="330" spans="1:16" ht="10.9">
      <c r="A330" s="56" t="s">
        <v>401</v>
      </c>
      <c r="B330" s="56" t="s">
        <v>1285</v>
      </c>
      <c r="C330" s="56" t="s">
        <v>1285</v>
      </c>
      <c r="D330" s="56" t="s">
        <v>402</v>
      </c>
      <c r="E330" s="50" t="s">
        <v>1286</v>
      </c>
      <c r="F330" s="50" t="s">
        <v>1287</v>
      </c>
      <c r="G330" s="56" t="s">
        <v>980</v>
      </c>
      <c r="H330" s="57">
        <v>1</v>
      </c>
      <c r="I330" s="56" t="s">
        <v>19</v>
      </c>
      <c r="J330" s="56" t="s">
        <v>10</v>
      </c>
      <c r="K330" s="51">
        <v>7548</v>
      </c>
      <c r="L330" s="51"/>
      <c r="M330" s="52">
        <f t="shared" si="8"/>
        <v>-7548</v>
      </c>
      <c r="N330" s="53" t="str">
        <f>_xlfn.XLOOKUP(A330,'Client Lookup'!B:B,'Client Lookup'!C:C)</f>
        <v>Upfield</v>
      </c>
      <c r="O330" s="72"/>
      <c r="P330" s="54"/>
    </row>
    <row r="331" spans="1:16" ht="10.9">
      <c r="A331" s="56" t="s">
        <v>403</v>
      </c>
      <c r="B331" s="56" t="s">
        <v>53</v>
      </c>
      <c r="C331" s="56" t="s">
        <v>53</v>
      </c>
      <c r="D331" s="56" t="s">
        <v>404</v>
      </c>
      <c r="E331" s="50" t="s">
        <v>53</v>
      </c>
      <c r="F331" s="50" t="s">
        <v>1288</v>
      </c>
      <c r="G331" s="56" t="s">
        <v>983</v>
      </c>
      <c r="H331" s="57">
        <v>0.5</v>
      </c>
      <c r="I331" s="56" t="s">
        <v>25</v>
      </c>
      <c r="J331" s="56" t="s">
        <v>13</v>
      </c>
      <c r="K331" s="51"/>
      <c r="L331" s="51"/>
      <c r="M331" s="52">
        <f t="shared" si="8"/>
        <v>0</v>
      </c>
      <c r="N331" s="53">
        <f>_xlfn.XLOOKUP(A331,'Client Lookup'!B:B,'Client Lookup'!C:C)</f>
        <v>0</v>
      </c>
      <c r="O331" s="72"/>
      <c r="P331" s="54"/>
    </row>
    <row r="332" spans="1:16" ht="10.9">
      <c r="A332" s="56" t="s">
        <v>182</v>
      </c>
      <c r="B332" s="56" t="s">
        <v>1289</v>
      </c>
      <c r="C332" s="56" t="s">
        <v>1289</v>
      </c>
      <c r="D332" s="56" t="s">
        <v>405</v>
      </c>
      <c r="E332" s="50" t="s">
        <v>53</v>
      </c>
      <c r="F332" s="50" t="s">
        <v>1290</v>
      </c>
      <c r="G332" s="56" t="s">
        <v>983</v>
      </c>
      <c r="H332" s="57">
        <v>0.5</v>
      </c>
      <c r="I332" s="56" t="s">
        <v>14</v>
      </c>
      <c r="J332" s="56" t="s">
        <v>15</v>
      </c>
      <c r="K332" s="51"/>
      <c r="L332" s="51"/>
      <c r="M332" s="52">
        <f t="shared" si="8"/>
        <v>0</v>
      </c>
      <c r="N332" s="53" t="str">
        <f>_xlfn.XLOOKUP(A332,'Client Lookup'!B:B,'Client Lookup'!C:C)</f>
        <v>Verizon</v>
      </c>
      <c r="O332" s="72"/>
      <c r="P332" s="54"/>
    </row>
    <row r="333" spans="1:16" ht="10.9">
      <c r="A333" s="56" t="s">
        <v>406</v>
      </c>
      <c r="B333" s="56" t="s">
        <v>1291</v>
      </c>
      <c r="C333" s="56" t="s">
        <v>1292</v>
      </c>
      <c r="D333" s="56" t="s">
        <v>48</v>
      </c>
      <c r="E333" s="50" t="s">
        <v>48</v>
      </c>
      <c r="F333" s="50" t="s">
        <v>48</v>
      </c>
      <c r="G333" s="56" t="s">
        <v>980</v>
      </c>
      <c r="H333" s="57">
        <v>1</v>
      </c>
      <c r="I333" s="56" t="s">
        <v>11</v>
      </c>
      <c r="J333" s="56" t="s">
        <v>20</v>
      </c>
      <c r="K333" s="51">
        <v>676302</v>
      </c>
      <c r="L333" s="51"/>
      <c r="M333" s="52">
        <f t="shared" si="8"/>
        <v>-676302</v>
      </c>
      <c r="N333" s="53" t="str">
        <f>_xlfn.XLOOKUP(A333,'Client Lookup'!B:B,'Client Lookup'!C:C)</f>
        <v>Visa</v>
      </c>
      <c r="O333" s="72"/>
      <c r="P333" s="54"/>
    </row>
    <row r="334" spans="1:16" ht="10.9">
      <c r="A334" s="56" t="s">
        <v>406</v>
      </c>
      <c r="B334" s="56" t="s">
        <v>1291</v>
      </c>
      <c r="C334" s="56" t="s">
        <v>1292</v>
      </c>
      <c r="D334" s="56" t="s">
        <v>407</v>
      </c>
      <c r="E334" s="50" t="s">
        <v>53</v>
      </c>
      <c r="F334" s="50" t="s">
        <v>1293</v>
      </c>
      <c r="G334" s="56" t="s">
        <v>983</v>
      </c>
      <c r="H334" s="57">
        <v>0.05</v>
      </c>
      <c r="I334" s="56" t="s">
        <v>11</v>
      </c>
      <c r="J334" s="56" t="s">
        <v>20</v>
      </c>
      <c r="K334" s="51"/>
      <c r="L334" s="51"/>
      <c r="M334" s="52">
        <f t="shared" si="8"/>
        <v>0</v>
      </c>
      <c r="N334" s="53" t="str">
        <f>_xlfn.XLOOKUP(A334,'Client Lookup'!B:B,'Client Lookup'!C:C)</f>
        <v>Visa</v>
      </c>
      <c r="O334" s="72"/>
      <c r="P334" s="54"/>
    </row>
    <row r="335" spans="1:16" ht="10.9">
      <c r="A335" s="56" t="s">
        <v>406</v>
      </c>
      <c r="B335" s="56" t="s">
        <v>1291</v>
      </c>
      <c r="C335" s="56" t="s">
        <v>1292</v>
      </c>
      <c r="D335" s="56" t="s">
        <v>408</v>
      </c>
      <c r="E335" s="50" t="s">
        <v>53</v>
      </c>
      <c r="F335" s="50" t="s">
        <v>1294</v>
      </c>
      <c r="G335" s="56" t="s">
        <v>1033</v>
      </c>
      <c r="H335" s="57">
        <v>0.9</v>
      </c>
      <c r="I335" s="56" t="s">
        <v>11</v>
      </c>
      <c r="J335" s="56" t="s">
        <v>20</v>
      </c>
      <c r="K335" s="51">
        <v>14400</v>
      </c>
      <c r="L335" s="51"/>
      <c r="M335" s="52">
        <f t="shared" si="8"/>
        <v>-14400</v>
      </c>
      <c r="N335" s="53" t="str">
        <f>_xlfn.XLOOKUP(A335,'Client Lookup'!B:B,'Client Lookup'!C:C)</f>
        <v>Visa</v>
      </c>
      <c r="O335" s="72"/>
      <c r="P335" s="54"/>
    </row>
    <row r="336" spans="1:16" ht="10.9">
      <c r="A336" s="56" t="s">
        <v>406</v>
      </c>
      <c r="B336" s="56" t="s">
        <v>1291</v>
      </c>
      <c r="C336" s="56" t="s">
        <v>1292</v>
      </c>
      <c r="D336" s="56" t="s">
        <v>409</v>
      </c>
      <c r="E336" s="50" t="s">
        <v>53</v>
      </c>
      <c r="F336" s="50" t="s">
        <v>1295</v>
      </c>
      <c r="G336" s="56" t="s">
        <v>1009</v>
      </c>
      <c r="H336" s="57">
        <v>0.25</v>
      </c>
      <c r="I336" s="56" t="s">
        <v>11</v>
      </c>
      <c r="J336" s="56" t="s">
        <v>20</v>
      </c>
      <c r="K336" s="51"/>
      <c r="L336" s="51"/>
      <c r="M336" s="52">
        <f t="shared" si="8"/>
        <v>0</v>
      </c>
      <c r="N336" s="53" t="str">
        <f>_xlfn.XLOOKUP(A336,'Client Lookup'!B:B,'Client Lookup'!C:C)</f>
        <v>Visa</v>
      </c>
      <c r="O336" s="72"/>
      <c r="P336" s="54"/>
    </row>
    <row r="337" spans="1:16" ht="10.9">
      <c r="A337" s="56" t="s">
        <v>406</v>
      </c>
      <c r="B337" s="56" t="s">
        <v>1291</v>
      </c>
      <c r="C337" s="56" t="s">
        <v>1292</v>
      </c>
      <c r="D337" s="56" t="s">
        <v>410</v>
      </c>
      <c r="E337" s="50" t="s">
        <v>53</v>
      </c>
      <c r="F337" s="50" t="s">
        <v>1296</v>
      </c>
      <c r="G337" s="56" t="s">
        <v>1009</v>
      </c>
      <c r="H337" s="57">
        <v>0.25</v>
      </c>
      <c r="I337" s="56" t="s">
        <v>11</v>
      </c>
      <c r="J337" s="56" t="s">
        <v>20</v>
      </c>
      <c r="K337" s="51"/>
      <c r="L337" s="51"/>
      <c r="M337" s="52">
        <f t="shared" si="8"/>
        <v>0</v>
      </c>
      <c r="N337" s="53" t="str">
        <f>_xlfn.XLOOKUP(A337,'Client Lookup'!B:B,'Client Lookup'!C:C)</f>
        <v>Visa</v>
      </c>
      <c r="O337" s="72"/>
      <c r="P337" s="54"/>
    </row>
    <row r="338" spans="1:16" ht="10.9">
      <c r="A338" s="56" t="s">
        <v>406</v>
      </c>
      <c r="B338" s="56" t="s">
        <v>1291</v>
      </c>
      <c r="C338" s="56" t="s">
        <v>1292</v>
      </c>
      <c r="D338" s="56" t="s">
        <v>411</v>
      </c>
      <c r="E338" s="50" t="s">
        <v>53</v>
      </c>
      <c r="F338" s="50" t="s">
        <v>1297</v>
      </c>
      <c r="G338" s="56" t="s">
        <v>1009</v>
      </c>
      <c r="H338" s="57">
        <v>0.25</v>
      </c>
      <c r="I338" s="56" t="s">
        <v>11</v>
      </c>
      <c r="J338" s="56" t="s">
        <v>20</v>
      </c>
      <c r="K338" s="51"/>
      <c r="L338" s="51"/>
      <c r="M338" s="52">
        <f t="shared" si="8"/>
        <v>0</v>
      </c>
      <c r="N338" s="53" t="str">
        <f>_xlfn.XLOOKUP(A338,'Client Lookup'!B:B,'Client Lookup'!C:C)</f>
        <v>Visa</v>
      </c>
      <c r="O338" s="72"/>
      <c r="P338" s="54"/>
    </row>
    <row r="339" spans="1:16" ht="10.9">
      <c r="A339" s="56" t="s">
        <v>406</v>
      </c>
      <c r="B339" s="56" t="s">
        <v>1291</v>
      </c>
      <c r="C339" s="56" t="s">
        <v>1292</v>
      </c>
      <c r="D339" s="56" t="s">
        <v>412</v>
      </c>
      <c r="E339" s="50" t="s">
        <v>53</v>
      </c>
      <c r="F339" s="50" t="s">
        <v>1298</v>
      </c>
      <c r="G339" s="56" t="s">
        <v>1009</v>
      </c>
      <c r="H339" s="57">
        <v>0.25</v>
      </c>
      <c r="I339" s="56" t="s">
        <v>11</v>
      </c>
      <c r="J339" s="56" t="s">
        <v>20</v>
      </c>
      <c r="K339" s="51"/>
      <c r="L339" s="51"/>
      <c r="M339" s="52">
        <f t="shared" si="8"/>
        <v>0</v>
      </c>
      <c r="N339" s="53" t="str">
        <f>_xlfn.XLOOKUP(A339,'Client Lookup'!B:B,'Client Lookup'!C:C)</f>
        <v>Visa</v>
      </c>
      <c r="O339" s="72"/>
      <c r="P339" s="54"/>
    </row>
    <row r="340" spans="1:16" ht="10.9">
      <c r="A340" s="56" t="s">
        <v>406</v>
      </c>
      <c r="B340" s="56" t="s">
        <v>1292</v>
      </c>
      <c r="C340" s="56" t="s">
        <v>1292</v>
      </c>
      <c r="D340" s="56" t="s">
        <v>413</v>
      </c>
      <c r="E340" s="50" t="s">
        <v>53</v>
      </c>
      <c r="F340" s="50" t="s">
        <v>1299</v>
      </c>
      <c r="G340" s="56" t="s">
        <v>1009</v>
      </c>
      <c r="H340" s="57">
        <v>0.25</v>
      </c>
      <c r="I340" s="56" t="s">
        <v>11</v>
      </c>
      <c r="J340" s="56" t="s">
        <v>20</v>
      </c>
      <c r="K340" s="51"/>
      <c r="L340" s="51"/>
      <c r="M340" s="52">
        <f t="shared" si="8"/>
        <v>0</v>
      </c>
      <c r="N340" s="53" t="str">
        <f>_xlfn.XLOOKUP(A340,'Client Lookup'!B:B,'Client Lookup'!C:C)</f>
        <v>Visa</v>
      </c>
      <c r="O340" s="72"/>
      <c r="P340" s="54"/>
    </row>
    <row r="341" spans="1:16" ht="10.9">
      <c r="A341" s="56" t="s">
        <v>414</v>
      </c>
      <c r="B341" s="56" t="s">
        <v>1291</v>
      </c>
      <c r="C341" s="56" t="s">
        <v>1291</v>
      </c>
      <c r="D341" s="56" t="s">
        <v>415</v>
      </c>
      <c r="E341" s="50" t="s">
        <v>912</v>
      </c>
      <c r="F341" s="50" t="s">
        <v>1300</v>
      </c>
      <c r="G341" s="56" t="s">
        <v>980</v>
      </c>
      <c r="H341" s="57">
        <v>1</v>
      </c>
      <c r="I341" s="56" t="s">
        <v>11</v>
      </c>
      <c r="J341" s="56" t="s">
        <v>13</v>
      </c>
      <c r="K341" s="51">
        <v>17386.129999999997</v>
      </c>
      <c r="L341" s="51"/>
      <c r="M341" s="52">
        <f t="shared" si="8"/>
        <v>-17386.129999999997</v>
      </c>
      <c r="N341" s="53" t="str">
        <f>_xlfn.XLOOKUP(A341,'Client Lookup'!B:B,'Client Lookup'!C:C)</f>
        <v>Visa</v>
      </c>
      <c r="O341" s="72"/>
      <c r="P341" s="54"/>
    </row>
    <row r="342" spans="1:16" ht="10.9">
      <c r="A342" s="56" t="s">
        <v>414</v>
      </c>
      <c r="B342" s="56" t="s">
        <v>1291</v>
      </c>
      <c r="C342" s="56" t="s">
        <v>1291</v>
      </c>
      <c r="D342" s="56" t="s">
        <v>415</v>
      </c>
      <c r="E342" s="50" t="s">
        <v>912</v>
      </c>
      <c r="F342" s="50" t="s">
        <v>1300</v>
      </c>
      <c r="G342" s="56" t="s">
        <v>980</v>
      </c>
      <c r="H342" s="57">
        <v>1</v>
      </c>
      <c r="I342" s="56" t="s">
        <v>11</v>
      </c>
      <c r="J342" s="56" t="s">
        <v>26</v>
      </c>
      <c r="K342" s="51">
        <v>641.29999999999995</v>
      </c>
      <c r="L342" s="51"/>
      <c r="M342" s="52">
        <f t="shared" si="8"/>
        <v>-641.29999999999995</v>
      </c>
      <c r="N342" s="53" t="str">
        <f>_xlfn.XLOOKUP(A342,'Client Lookup'!B:B,'Client Lookup'!C:C)</f>
        <v>Visa</v>
      </c>
      <c r="O342" s="72"/>
      <c r="P342" s="54"/>
    </row>
    <row r="343" spans="1:16" ht="10.9">
      <c r="A343" s="56" t="s">
        <v>414</v>
      </c>
      <c r="B343" s="56" t="s">
        <v>1291</v>
      </c>
      <c r="C343" s="56" t="s">
        <v>1291</v>
      </c>
      <c r="D343" s="56" t="s">
        <v>416</v>
      </c>
      <c r="E343" s="50" t="s">
        <v>53</v>
      </c>
      <c r="F343" s="50" t="s">
        <v>1301</v>
      </c>
      <c r="G343" s="56" t="s">
        <v>987</v>
      </c>
      <c r="H343" s="57">
        <v>0.9</v>
      </c>
      <c r="I343" s="56" t="s">
        <v>11</v>
      </c>
      <c r="J343" s="56" t="s">
        <v>13</v>
      </c>
      <c r="K343" s="51"/>
      <c r="L343" s="51"/>
      <c r="M343" s="52">
        <f t="shared" si="8"/>
        <v>0</v>
      </c>
      <c r="N343" s="53" t="str">
        <f>_xlfn.XLOOKUP(A343,'Client Lookup'!B:B,'Client Lookup'!C:C)</f>
        <v>Visa</v>
      </c>
      <c r="O343" s="72"/>
      <c r="P343" s="54"/>
    </row>
    <row r="344" spans="1:16" ht="10.9">
      <c r="A344" s="56" t="s">
        <v>414</v>
      </c>
      <c r="B344" s="56" t="s">
        <v>1291</v>
      </c>
      <c r="C344" s="56" t="s">
        <v>1291</v>
      </c>
      <c r="D344" s="56" t="s">
        <v>417</v>
      </c>
      <c r="E344" s="50" t="s">
        <v>914</v>
      </c>
      <c r="F344" s="50" t="s">
        <v>1302</v>
      </c>
      <c r="G344" s="56" t="s">
        <v>980</v>
      </c>
      <c r="H344" s="57">
        <v>1</v>
      </c>
      <c r="I344" s="56" t="s">
        <v>11</v>
      </c>
      <c r="J344" s="56" t="s">
        <v>13</v>
      </c>
      <c r="K344" s="51">
        <v>10710.1</v>
      </c>
      <c r="L344" s="51"/>
      <c r="M344" s="52">
        <f t="shared" si="8"/>
        <v>-10710.1</v>
      </c>
      <c r="N344" s="53" t="str">
        <f>_xlfn.XLOOKUP(A344,'Client Lookup'!B:B,'Client Lookup'!C:C)</f>
        <v>Visa</v>
      </c>
      <c r="O344" s="72"/>
      <c r="P344" s="54"/>
    </row>
    <row r="345" spans="1:16" ht="10.9">
      <c r="A345" s="56" t="s">
        <v>414</v>
      </c>
      <c r="B345" s="56" t="s">
        <v>1291</v>
      </c>
      <c r="C345" s="56" t="s">
        <v>1291</v>
      </c>
      <c r="D345" s="56" t="s">
        <v>418</v>
      </c>
      <c r="E345" s="50" t="s">
        <v>916</v>
      </c>
      <c r="F345" s="50" t="s">
        <v>1303</v>
      </c>
      <c r="G345" s="56" t="s">
        <v>980</v>
      </c>
      <c r="H345" s="57">
        <v>1</v>
      </c>
      <c r="I345" s="56" t="s">
        <v>11</v>
      </c>
      <c r="J345" s="56" t="s">
        <v>18</v>
      </c>
      <c r="K345" s="51">
        <v>44427.19</v>
      </c>
      <c r="L345" s="51"/>
      <c r="M345" s="52">
        <f t="shared" si="8"/>
        <v>-44427.19</v>
      </c>
      <c r="N345" s="53" t="str">
        <f>_xlfn.XLOOKUP(A345,'Client Lookup'!B:B,'Client Lookup'!C:C)</f>
        <v>Visa</v>
      </c>
      <c r="O345" s="72"/>
      <c r="P345" s="54"/>
    </row>
    <row r="346" spans="1:16" ht="10.9">
      <c r="A346" s="56" t="s">
        <v>414</v>
      </c>
      <c r="B346" s="56" t="s">
        <v>1291</v>
      </c>
      <c r="C346" s="56" t="s">
        <v>1291</v>
      </c>
      <c r="D346" s="56" t="s">
        <v>419</v>
      </c>
      <c r="E346" s="50" t="s">
        <v>917</v>
      </c>
      <c r="F346" s="50" t="s">
        <v>1304</v>
      </c>
      <c r="G346" s="56" t="s">
        <v>980</v>
      </c>
      <c r="H346" s="57">
        <v>1</v>
      </c>
      <c r="I346" s="56" t="s">
        <v>11</v>
      </c>
      <c r="J346" s="56" t="s">
        <v>13</v>
      </c>
      <c r="K346" s="51">
        <v>60991.200000000004</v>
      </c>
      <c r="L346" s="51"/>
      <c r="M346" s="52">
        <f t="shared" si="8"/>
        <v>-60991.200000000004</v>
      </c>
      <c r="N346" s="53" t="str">
        <f>_xlfn.XLOOKUP(A346,'Client Lookup'!B:B,'Client Lookup'!C:C)</f>
        <v>Visa</v>
      </c>
      <c r="O346" s="72"/>
      <c r="P346" s="54"/>
    </row>
    <row r="347" spans="1:16" ht="10.9">
      <c r="A347" s="56" t="s">
        <v>414</v>
      </c>
      <c r="B347" s="56" t="s">
        <v>1291</v>
      </c>
      <c r="C347" s="56" t="s">
        <v>1291</v>
      </c>
      <c r="D347" s="56" t="s">
        <v>419</v>
      </c>
      <c r="E347" s="50" t="s">
        <v>917</v>
      </c>
      <c r="F347" s="50" t="s">
        <v>1304</v>
      </c>
      <c r="G347" s="56" t="s">
        <v>980</v>
      </c>
      <c r="H347" s="57">
        <v>1</v>
      </c>
      <c r="I347" s="56" t="s">
        <v>11</v>
      </c>
      <c r="J347" s="56" t="s">
        <v>26</v>
      </c>
      <c r="K347" s="51">
        <v>21018.54</v>
      </c>
      <c r="L347" s="51"/>
      <c r="M347" s="52">
        <f t="shared" si="8"/>
        <v>-21018.54</v>
      </c>
      <c r="N347" s="53" t="str">
        <f>_xlfn.XLOOKUP(A347,'Client Lookup'!B:B,'Client Lookup'!C:C)</f>
        <v>Visa</v>
      </c>
      <c r="O347" s="72"/>
      <c r="P347" s="54"/>
    </row>
    <row r="348" spans="1:16" ht="10.9">
      <c r="A348" s="56" t="s">
        <v>414</v>
      </c>
      <c r="B348" s="56" t="s">
        <v>1291</v>
      </c>
      <c r="C348" s="56" t="s">
        <v>1291</v>
      </c>
      <c r="D348" s="56" t="s">
        <v>419</v>
      </c>
      <c r="E348" s="50" t="s">
        <v>917</v>
      </c>
      <c r="F348" s="50" t="s">
        <v>1304</v>
      </c>
      <c r="G348" s="56" t="s">
        <v>980</v>
      </c>
      <c r="H348" s="57">
        <v>1</v>
      </c>
      <c r="I348" s="56" t="s">
        <v>11</v>
      </c>
      <c r="J348" s="56" t="s">
        <v>18</v>
      </c>
      <c r="K348" s="51">
        <v>174961.63</v>
      </c>
      <c r="L348" s="51"/>
      <c r="M348" s="52">
        <f t="shared" si="8"/>
        <v>-174961.63</v>
      </c>
      <c r="N348" s="53" t="str">
        <f>_xlfn.XLOOKUP(A348,'Client Lookup'!B:B,'Client Lookup'!C:C)</f>
        <v>Visa</v>
      </c>
      <c r="O348" s="72"/>
      <c r="P348" s="54"/>
    </row>
    <row r="349" spans="1:16" ht="10.9">
      <c r="A349" s="56" t="s">
        <v>414</v>
      </c>
      <c r="B349" s="56" t="s">
        <v>1291</v>
      </c>
      <c r="C349" s="56" t="s">
        <v>1291</v>
      </c>
      <c r="D349" s="56" t="s">
        <v>419</v>
      </c>
      <c r="E349" s="50" t="s">
        <v>917</v>
      </c>
      <c r="F349" s="50" t="s">
        <v>1304</v>
      </c>
      <c r="G349" s="56" t="s">
        <v>980</v>
      </c>
      <c r="H349" s="57">
        <v>1</v>
      </c>
      <c r="I349" s="56" t="s">
        <v>11</v>
      </c>
      <c r="J349" s="56" t="s">
        <v>10</v>
      </c>
      <c r="K349" s="51">
        <v>9206.27</v>
      </c>
      <c r="L349" s="51"/>
      <c r="M349" s="52">
        <f t="shared" si="8"/>
        <v>-9206.27</v>
      </c>
      <c r="N349" s="53" t="str">
        <f>_xlfn.XLOOKUP(A349,'Client Lookup'!B:B,'Client Lookup'!C:C)</f>
        <v>Visa</v>
      </c>
      <c r="O349" s="72"/>
      <c r="P349" s="54"/>
    </row>
    <row r="350" spans="1:16" ht="10.9">
      <c r="A350" s="56" t="s">
        <v>414</v>
      </c>
      <c r="B350" s="56" t="s">
        <v>1291</v>
      </c>
      <c r="C350" s="56" t="s">
        <v>1291</v>
      </c>
      <c r="D350" s="56" t="s">
        <v>420</v>
      </c>
      <c r="E350" s="50" t="s">
        <v>918</v>
      </c>
      <c r="F350" s="50" t="s">
        <v>1305</v>
      </c>
      <c r="G350" s="56" t="s">
        <v>980</v>
      </c>
      <c r="H350" s="57">
        <v>1</v>
      </c>
      <c r="I350" s="56" t="s">
        <v>11</v>
      </c>
      <c r="J350" s="56" t="s">
        <v>18</v>
      </c>
      <c r="K350" s="51">
        <v>25400</v>
      </c>
      <c r="L350" s="51"/>
      <c r="M350" s="52">
        <f t="shared" si="8"/>
        <v>-25400</v>
      </c>
      <c r="N350" s="53" t="str">
        <f>_xlfn.XLOOKUP(A350,'Client Lookup'!B:B,'Client Lookup'!C:C)</f>
        <v>Visa</v>
      </c>
      <c r="O350" s="72"/>
      <c r="P350" s="54"/>
    </row>
    <row r="351" spans="1:16" ht="10.9">
      <c r="A351" s="56" t="s">
        <v>414</v>
      </c>
      <c r="B351" s="56" t="s">
        <v>1291</v>
      </c>
      <c r="C351" s="56" t="s">
        <v>1291</v>
      </c>
      <c r="D351" s="56" t="s">
        <v>421</v>
      </c>
      <c r="E351" s="50" t="s">
        <v>53</v>
      </c>
      <c r="F351" s="50" t="s">
        <v>1306</v>
      </c>
      <c r="G351" s="56" t="s">
        <v>1009</v>
      </c>
      <c r="H351" s="57">
        <v>0.25</v>
      </c>
      <c r="I351" s="56" t="s">
        <v>11</v>
      </c>
      <c r="J351" s="56" t="s">
        <v>13</v>
      </c>
      <c r="K351" s="51"/>
      <c r="L351" s="51"/>
      <c r="M351" s="52">
        <f t="shared" si="8"/>
        <v>0</v>
      </c>
      <c r="N351" s="53" t="str">
        <f>_xlfn.XLOOKUP(A351,'Client Lookup'!B:B,'Client Lookup'!C:C)</f>
        <v>Visa</v>
      </c>
      <c r="O351" s="72"/>
      <c r="P351" s="54"/>
    </row>
    <row r="352" spans="1:16" ht="10.9">
      <c r="A352" s="56" t="s">
        <v>414</v>
      </c>
      <c r="B352" s="56" t="s">
        <v>1291</v>
      </c>
      <c r="C352" s="56" t="s">
        <v>1291</v>
      </c>
      <c r="D352" s="56" t="s">
        <v>421</v>
      </c>
      <c r="E352" s="50" t="s">
        <v>53</v>
      </c>
      <c r="F352" s="50" t="s">
        <v>1306</v>
      </c>
      <c r="G352" s="56" t="s">
        <v>1009</v>
      </c>
      <c r="H352" s="57">
        <v>0.25</v>
      </c>
      <c r="I352" s="56" t="s">
        <v>11</v>
      </c>
      <c r="J352" s="56" t="s">
        <v>18</v>
      </c>
      <c r="K352" s="51"/>
      <c r="L352" s="51"/>
      <c r="M352" s="52">
        <f t="shared" si="8"/>
        <v>0</v>
      </c>
      <c r="N352" s="53" t="str">
        <f>_xlfn.XLOOKUP(A352,'Client Lookup'!B:B,'Client Lookup'!C:C)</f>
        <v>Visa</v>
      </c>
      <c r="O352" s="72"/>
      <c r="P352" s="54"/>
    </row>
    <row r="353" spans="1:16" ht="10.9">
      <c r="A353" s="56" t="s">
        <v>414</v>
      </c>
      <c r="B353" s="56" t="s">
        <v>1291</v>
      </c>
      <c r="C353" s="56" t="s">
        <v>1291</v>
      </c>
      <c r="D353" s="56" t="s">
        <v>422</v>
      </c>
      <c r="E353" s="50" t="s">
        <v>53</v>
      </c>
      <c r="F353" s="50" t="s">
        <v>1307</v>
      </c>
      <c r="G353" s="56" t="s">
        <v>1009</v>
      </c>
      <c r="H353" s="57">
        <v>0.25</v>
      </c>
      <c r="I353" s="56" t="s">
        <v>11</v>
      </c>
      <c r="J353" s="56" t="s">
        <v>13</v>
      </c>
      <c r="K353" s="51"/>
      <c r="L353" s="51"/>
      <c r="M353" s="52">
        <f t="shared" si="8"/>
        <v>0</v>
      </c>
      <c r="N353" s="53" t="str">
        <f>_xlfn.XLOOKUP(A353,'Client Lookup'!B:B,'Client Lookup'!C:C)</f>
        <v>Visa</v>
      </c>
      <c r="O353" s="72"/>
      <c r="P353" s="54"/>
    </row>
    <row r="354" spans="1:16" ht="10.9">
      <c r="A354" s="56" t="s">
        <v>414</v>
      </c>
      <c r="B354" s="56" t="s">
        <v>1291</v>
      </c>
      <c r="C354" s="56" t="s">
        <v>1291</v>
      </c>
      <c r="D354" s="56" t="s">
        <v>422</v>
      </c>
      <c r="E354" s="50" t="s">
        <v>53</v>
      </c>
      <c r="F354" s="50" t="s">
        <v>1307</v>
      </c>
      <c r="G354" s="56" t="s">
        <v>1009</v>
      </c>
      <c r="H354" s="57">
        <v>0.25</v>
      </c>
      <c r="I354" s="56" t="s">
        <v>11</v>
      </c>
      <c r="J354" s="56" t="s">
        <v>18</v>
      </c>
      <c r="K354" s="51"/>
      <c r="L354" s="51"/>
      <c r="M354" s="52">
        <f t="shared" si="8"/>
        <v>0</v>
      </c>
      <c r="N354" s="53" t="str">
        <f>_xlfn.XLOOKUP(A354,'Client Lookup'!B:B,'Client Lookup'!C:C)</f>
        <v>Visa</v>
      </c>
      <c r="O354" s="72"/>
      <c r="P354" s="54"/>
    </row>
    <row r="355" spans="1:16" ht="10.9">
      <c r="A355" s="56" t="s">
        <v>414</v>
      </c>
      <c r="B355" s="56" t="s">
        <v>1291</v>
      </c>
      <c r="C355" s="56" t="s">
        <v>1291</v>
      </c>
      <c r="D355" s="56" t="s">
        <v>423</v>
      </c>
      <c r="E355" s="50" t="s">
        <v>53</v>
      </c>
      <c r="F355" s="50" t="s">
        <v>1308</v>
      </c>
      <c r="G355" s="56" t="s">
        <v>1009</v>
      </c>
      <c r="H355" s="57">
        <v>0.25</v>
      </c>
      <c r="I355" s="56" t="s">
        <v>11</v>
      </c>
      <c r="J355" s="56" t="s">
        <v>18</v>
      </c>
      <c r="K355" s="51"/>
      <c r="L355" s="51"/>
      <c r="M355" s="52">
        <f t="shared" si="8"/>
        <v>0</v>
      </c>
      <c r="N355" s="53" t="str">
        <f>_xlfn.XLOOKUP(A355,'Client Lookup'!B:B,'Client Lookup'!C:C)</f>
        <v>Visa</v>
      </c>
      <c r="O355" s="72"/>
      <c r="P355" s="54"/>
    </row>
    <row r="356" spans="1:16" ht="10.9">
      <c r="A356" s="56" t="s">
        <v>414</v>
      </c>
      <c r="B356" s="56" t="s">
        <v>1291</v>
      </c>
      <c r="C356" s="56" t="s">
        <v>1291</v>
      </c>
      <c r="D356" s="56" t="s">
        <v>424</v>
      </c>
      <c r="E356" s="50" t="s">
        <v>1309</v>
      </c>
      <c r="F356" s="50" t="s">
        <v>1310</v>
      </c>
      <c r="G356" s="56" t="s">
        <v>983</v>
      </c>
      <c r="H356" s="57">
        <v>0.5</v>
      </c>
      <c r="I356" s="56" t="s">
        <v>11</v>
      </c>
      <c r="J356" s="56" t="s">
        <v>18</v>
      </c>
      <c r="K356" s="51"/>
      <c r="L356" s="51"/>
      <c r="M356" s="52">
        <f t="shared" si="8"/>
        <v>0</v>
      </c>
      <c r="N356" s="53" t="str">
        <f>_xlfn.XLOOKUP(A356,'Client Lookup'!B:B,'Client Lookup'!C:C)</f>
        <v>Visa</v>
      </c>
      <c r="O356" s="72"/>
      <c r="P356" s="54"/>
    </row>
    <row r="357" spans="1:16" ht="10.9">
      <c r="A357" s="56" t="s">
        <v>414</v>
      </c>
      <c r="B357" s="56" t="s">
        <v>1291</v>
      </c>
      <c r="C357" s="56" t="s">
        <v>1291</v>
      </c>
      <c r="D357" s="56" t="s">
        <v>424</v>
      </c>
      <c r="E357" s="50" t="s">
        <v>1309</v>
      </c>
      <c r="F357" s="50" t="s">
        <v>1310</v>
      </c>
      <c r="G357" s="56" t="s">
        <v>983</v>
      </c>
      <c r="H357" s="57">
        <v>0.5</v>
      </c>
      <c r="I357" s="56" t="s">
        <v>11</v>
      </c>
      <c r="J357" s="56" t="s">
        <v>10</v>
      </c>
      <c r="K357" s="51"/>
      <c r="L357" s="51"/>
      <c r="M357" s="52">
        <f t="shared" si="8"/>
        <v>0</v>
      </c>
      <c r="N357" s="53" t="str">
        <f>_xlfn.XLOOKUP(A357,'Client Lookup'!B:B,'Client Lookup'!C:C)</f>
        <v>Visa</v>
      </c>
      <c r="O357" s="72"/>
      <c r="P357" s="54"/>
    </row>
    <row r="358" spans="1:16" ht="10.9">
      <c r="A358" s="56" t="s">
        <v>414</v>
      </c>
      <c r="B358" s="56" t="s">
        <v>1291</v>
      </c>
      <c r="C358" s="56" t="s">
        <v>1291</v>
      </c>
      <c r="D358" s="56" t="s">
        <v>425</v>
      </c>
      <c r="E358" s="50" t="s">
        <v>920</v>
      </c>
      <c r="F358" s="50" t="s">
        <v>1311</v>
      </c>
      <c r="G358" s="56" t="s">
        <v>980</v>
      </c>
      <c r="H358" s="57">
        <v>1</v>
      </c>
      <c r="I358" s="56" t="s">
        <v>11</v>
      </c>
      <c r="J358" s="56" t="s">
        <v>13</v>
      </c>
      <c r="K358" s="51">
        <v>42982.07</v>
      </c>
      <c r="L358" s="51"/>
      <c r="M358" s="52">
        <f t="shared" si="8"/>
        <v>-42982.07</v>
      </c>
      <c r="N358" s="53" t="str">
        <f>_xlfn.XLOOKUP(A358,'Client Lookup'!B:B,'Client Lookup'!C:C)</f>
        <v>Visa</v>
      </c>
      <c r="O358" s="72"/>
      <c r="P358" s="54"/>
    </row>
    <row r="359" spans="1:16" ht="10.9">
      <c r="A359" s="56" t="s">
        <v>414</v>
      </c>
      <c r="B359" s="56" t="s">
        <v>1291</v>
      </c>
      <c r="C359" s="56" t="s">
        <v>1291</v>
      </c>
      <c r="D359" s="56" t="s">
        <v>425</v>
      </c>
      <c r="E359" s="50" t="s">
        <v>920</v>
      </c>
      <c r="F359" s="50" t="s">
        <v>1311</v>
      </c>
      <c r="G359" s="56" t="s">
        <v>980</v>
      </c>
      <c r="H359" s="57">
        <v>1</v>
      </c>
      <c r="I359" s="56" t="s">
        <v>11</v>
      </c>
      <c r="J359" s="56" t="s">
        <v>18</v>
      </c>
      <c r="K359" s="51">
        <v>11171.77</v>
      </c>
      <c r="L359" s="51"/>
      <c r="M359" s="52">
        <f t="shared" si="8"/>
        <v>-11171.77</v>
      </c>
      <c r="N359" s="53" t="str">
        <f>_xlfn.XLOOKUP(A359,'Client Lookup'!B:B,'Client Lookup'!C:C)</f>
        <v>Visa</v>
      </c>
      <c r="O359" s="72"/>
      <c r="P359" s="54"/>
    </row>
    <row r="360" spans="1:16" ht="10.9">
      <c r="A360" s="56" t="s">
        <v>414</v>
      </c>
      <c r="B360" s="56" t="s">
        <v>1291</v>
      </c>
      <c r="C360" s="56" t="s">
        <v>1291</v>
      </c>
      <c r="D360" s="56" t="s">
        <v>426</v>
      </c>
      <c r="E360" s="50" t="s">
        <v>53</v>
      </c>
      <c r="F360" s="50" t="s">
        <v>1312</v>
      </c>
      <c r="G360" s="56" t="s">
        <v>1009</v>
      </c>
      <c r="H360" s="57">
        <v>0.25</v>
      </c>
      <c r="I360" s="56" t="s">
        <v>11</v>
      </c>
      <c r="J360" s="56" t="s">
        <v>20</v>
      </c>
      <c r="K360" s="51"/>
      <c r="L360" s="51"/>
      <c r="M360" s="52">
        <f t="shared" si="8"/>
        <v>0</v>
      </c>
      <c r="N360" s="53" t="str">
        <f>_xlfn.XLOOKUP(A360,'Client Lookup'!B:B,'Client Lookup'!C:C)</f>
        <v>Visa</v>
      </c>
      <c r="O360" s="72"/>
      <c r="P360" s="54"/>
    </row>
    <row r="361" spans="1:16" ht="10.9">
      <c r="A361" s="56" t="s">
        <v>414</v>
      </c>
      <c r="B361" s="56" t="s">
        <v>1291</v>
      </c>
      <c r="C361" s="56" t="s">
        <v>1291</v>
      </c>
      <c r="D361" s="56" t="s">
        <v>427</v>
      </c>
      <c r="E361" s="50" t="s">
        <v>1313</v>
      </c>
      <c r="F361" s="50" t="s">
        <v>1314</v>
      </c>
      <c r="G361" s="56" t="s">
        <v>983</v>
      </c>
      <c r="H361" s="57">
        <v>0.5</v>
      </c>
      <c r="I361" s="56" t="s">
        <v>11</v>
      </c>
      <c r="J361" s="56" t="s">
        <v>13</v>
      </c>
      <c r="K361" s="51"/>
      <c r="L361" s="51"/>
      <c r="M361" s="52">
        <f t="shared" si="8"/>
        <v>0</v>
      </c>
      <c r="N361" s="53" t="str">
        <f>_xlfn.XLOOKUP(A361,'Client Lookup'!B:B,'Client Lookup'!C:C)</f>
        <v>Visa</v>
      </c>
      <c r="O361" s="72"/>
      <c r="P361" s="54"/>
    </row>
    <row r="362" spans="1:16" ht="10.9">
      <c r="A362" s="56" t="s">
        <v>414</v>
      </c>
      <c r="B362" s="56" t="s">
        <v>1291</v>
      </c>
      <c r="C362" s="56" t="s">
        <v>1291</v>
      </c>
      <c r="D362" s="56" t="s">
        <v>427</v>
      </c>
      <c r="E362" s="50" t="s">
        <v>1313</v>
      </c>
      <c r="F362" s="50" t="s">
        <v>1314</v>
      </c>
      <c r="G362" s="56" t="s">
        <v>983</v>
      </c>
      <c r="H362" s="57">
        <v>0.5</v>
      </c>
      <c r="I362" s="56" t="s">
        <v>11</v>
      </c>
      <c r="J362" s="56" t="s">
        <v>26</v>
      </c>
      <c r="K362" s="51"/>
      <c r="L362" s="51"/>
      <c r="M362" s="52">
        <f t="shared" si="8"/>
        <v>0</v>
      </c>
      <c r="N362" s="53" t="str">
        <f>_xlfn.XLOOKUP(A362,'Client Lookup'!B:B,'Client Lookup'!C:C)</f>
        <v>Visa</v>
      </c>
      <c r="O362" s="72"/>
      <c r="P362" s="54"/>
    </row>
    <row r="363" spans="1:16" ht="10.9">
      <c r="A363" s="56" t="s">
        <v>414</v>
      </c>
      <c r="B363" s="56" t="s">
        <v>1291</v>
      </c>
      <c r="C363" s="56" t="s">
        <v>1291</v>
      </c>
      <c r="D363" s="56" t="s">
        <v>427</v>
      </c>
      <c r="E363" s="50" t="s">
        <v>1313</v>
      </c>
      <c r="F363" s="50" t="s">
        <v>1314</v>
      </c>
      <c r="G363" s="56" t="s">
        <v>983</v>
      </c>
      <c r="H363" s="57">
        <v>0.5</v>
      </c>
      <c r="I363" s="56" t="s">
        <v>11</v>
      </c>
      <c r="J363" s="56" t="s">
        <v>24</v>
      </c>
      <c r="K363" s="51"/>
      <c r="L363" s="51"/>
      <c r="M363" s="52">
        <f t="shared" si="8"/>
        <v>0</v>
      </c>
      <c r="N363" s="53" t="str">
        <f>_xlfn.XLOOKUP(A363,'Client Lookup'!B:B,'Client Lookup'!C:C)</f>
        <v>Visa</v>
      </c>
      <c r="O363" s="72"/>
      <c r="P363" s="54"/>
    </row>
    <row r="364" spans="1:16" ht="10.9">
      <c r="A364" s="56" t="s">
        <v>414</v>
      </c>
      <c r="B364" s="56" t="s">
        <v>1291</v>
      </c>
      <c r="C364" s="56" t="s">
        <v>1291</v>
      </c>
      <c r="D364" s="56" t="s">
        <v>427</v>
      </c>
      <c r="E364" s="50" t="s">
        <v>1313</v>
      </c>
      <c r="F364" s="50" t="s">
        <v>1314</v>
      </c>
      <c r="G364" s="56" t="s">
        <v>983</v>
      </c>
      <c r="H364" s="57">
        <v>0.5</v>
      </c>
      <c r="I364" s="56" t="s">
        <v>11</v>
      </c>
      <c r="J364" s="56" t="s">
        <v>18</v>
      </c>
      <c r="K364" s="51"/>
      <c r="L364" s="51"/>
      <c r="M364" s="52">
        <f t="shared" si="8"/>
        <v>0</v>
      </c>
      <c r="N364" s="53" t="str">
        <f>_xlfn.XLOOKUP(A364,'Client Lookup'!B:B,'Client Lookup'!C:C)</f>
        <v>Visa</v>
      </c>
      <c r="O364" s="72"/>
      <c r="P364" s="54"/>
    </row>
    <row r="365" spans="1:16" ht="10.9">
      <c r="A365" s="56" t="s">
        <v>414</v>
      </c>
      <c r="B365" s="56" t="s">
        <v>1291</v>
      </c>
      <c r="C365" s="56" t="s">
        <v>1291</v>
      </c>
      <c r="D365" s="56" t="s">
        <v>427</v>
      </c>
      <c r="E365" s="50" t="s">
        <v>1313</v>
      </c>
      <c r="F365" s="50" t="s">
        <v>1314</v>
      </c>
      <c r="G365" s="56" t="s">
        <v>983</v>
      </c>
      <c r="H365" s="57">
        <v>0.5</v>
      </c>
      <c r="I365" s="56" t="s">
        <v>11</v>
      </c>
      <c r="J365" s="56" t="s">
        <v>10</v>
      </c>
      <c r="K365" s="51"/>
      <c r="L365" s="51"/>
      <c r="M365" s="52">
        <f t="shared" si="8"/>
        <v>0</v>
      </c>
      <c r="N365" s="53" t="str">
        <f>_xlfn.XLOOKUP(A365,'Client Lookup'!B:B,'Client Lookup'!C:C)</f>
        <v>Visa</v>
      </c>
      <c r="O365" s="72"/>
      <c r="P365" s="54"/>
    </row>
    <row r="366" spans="1:16" ht="10.9">
      <c r="A366" s="56" t="s">
        <v>414</v>
      </c>
      <c r="B366" s="56" t="s">
        <v>1291</v>
      </c>
      <c r="C366" s="56" t="s">
        <v>1291</v>
      </c>
      <c r="D366" s="56" t="s">
        <v>428</v>
      </c>
      <c r="E366" s="50" t="s">
        <v>921</v>
      </c>
      <c r="F366" s="50" t="s">
        <v>1315</v>
      </c>
      <c r="G366" s="56" t="s">
        <v>980</v>
      </c>
      <c r="H366" s="57">
        <v>1</v>
      </c>
      <c r="I366" s="56" t="s">
        <v>11</v>
      </c>
      <c r="J366" s="56" t="s">
        <v>13</v>
      </c>
      <c r="K366" s="51">
        <v>19300.439999999999</v>
      </c>
      <c r="L366" s="51"/>
      <c r="M366" s="52">
        <f t="shared" si="8"/>
        <v>-19300.439999999999</v>
      </c>
      <c r="N366" s="53" t="str">
        <f>_xlfn.XLOOKUP(A366,'Client Lookup'!B:B,'Client Lookup'!C:C)</f>
        <v>Visa</v>
      </c>
      <c r="O366" s="72"/>
      <c r="P366" s="54"/>
    </row>
    <row r="367" spans="1:16" ht="10.9">
      <c r="A367" s="56" t="s">
        <v>414</v>
      </c>
      <c r="B367" s="56" t="s">
        <v>1291</v>
      </c>
      <c r="C367" s="56" t="s">
        <v>1291</v>
      </c>
      <c r="D367" s="56" t="s">
        <v>428</v>
      </c>
      <c r="E367" s="50" t="s">
        <v>921</v>
      </c>
      <c r="F367" s="50" t="s">
        <v>1315</v>
      </c>
      <c r="G367" s="56" t="s">
        <v>980</v>
      </c>
      <c r="H367" s="57">
        <v>1</v>
      </c>
      <c r="I367" s="56" t="s">
        <v>11</v>
      </c>
      <c r="J367" s="56" t="s">
        <v>18</v>
      </c>
      <c r="K367" s="51">
        <v>15935.14</v>
      </c>
      <c r="L367" s="51"/>
      <c r="M367" s="52">
        <f t="shared" si="8"/>
        <v>-15935.14</v>
      </c>
      <c r="N367" s="53" t="str">
        <f>_xlfn.XLOOKUP(A367,'Client Lookup'!B:B,'Client Lookup'!C:C)</f>
        <v>Visa</v>
      </c>
      <c r="O367" s="72"/>
      <c r="P367" s="54"/>
    </row>
    <row r="368" spans="1:16" ht="10.9">
      <c r="A368" s="56" t="s">
        <v>414</v>
      </c>
      <c r="B368" s="56" t="s">
        <v>1291</v>
      </c>
      <c r="C368" s="56" t="s">
        <v>1291</v>
      </c>
      <c r="D368" s="56" t="s">
        <v>429</v>
      </c>
      <c r="E368" s="50" t="s">
        <v>922</v>
      </c>
      <c r="F368" s="50" t="s">
        <v>1316</v>
      </c>
      <c r="G368" s="56" t="s">
        <v>980</v>
      </c>
      <c r="H368" s="57">
        <v>1</v>
      </c>
      <c r="I368" s="56" t="s">
        <v>11</v>
      </c>
      <c r="J368" s="56" t="s">
        <v>13</v>
      </c>
      <c r="K368" s="51">
        <v>20288.34</v>
      </c>
      <c r="L368" s="51"/>
      <c r="M368" s="52">
        <f t="shared" si="8"/>
        <v>-20288.34</v>
      </c>
      <c r="N368" s="53" t="str">
        <f>_xlfn.XLOOKUP(A368,'Client Lookup'!B:B,'Client Lookup'!C:C)</f>
        <v>Visa</v>
      </c>
      <c r="O368" s="72"/>
      <c r="P368" s="54"/>
    </row>
    <row r="369" spans="1:16" ht="10.9">
      <c r="A369" s="56" t="s">
        <v>414</v>
      </c>
      <c r="B369" s="56" t="s">
        <v>1291</v>
      </c>
      <c r="C369" s="56" t="s">
        <v>1291</v>
      </c>
      <c r="D369" s="56" t="s">
        <v>429</v>
      </c>
      <c r="E369" s="50" t="s">
        <v>922</v>
      </c>
      <c r="F369" s="50" t="s">
        <v>1316</v>
      </c>
      <c r="G369" s="56" t="s">
        <v>980</v>
      </c>
      <c r="H369" s="57">
        <v>1</v>
      </c>
      <c r="I369" s="56" t="s">
        <v>11</v>
      </c>
      <c r="J369" s="56" t="s">
        <v>18</v>
      </c>
      <c r="K369" s="51">
        <v>12152.71</v>
      </c>
      <c r="L369" s="51"/>
      <c r="M369" s="52">
        <f t="shared" si="8"/>
        <v>-12152.71</v>
      </c>
      <c r="N369" s="53" t="str">
        <f>_xlfn.XLOOKUP(A369,'Client Lookup'!B:B,'Client Lookup'!C:C)</f>
        <v>Visa</v>
      </c>
      <c r="O369" s="72"/>
      <c r="P369" s="54"/>
    </row>
    <row r="370" spans="1:16" ht="10.9">
      <c r="A370" s="56" t="s">
        <v>414</v>
      </c>
      <c r="B370" s="56" t="s">
        <v>1291</v>
      </c>
      <c r="C370" s="56" t="s">
        <v>1291</v>
      </c>
      <c r="D370" s="56" t="s">
        <v>430</v>
      </c>
      <c r="E370" s="50" t="s">
        <v>924</v>
      </c>
      <c r="F370" s="50" t="s">
        <v>1317</v>
      </c>
      <c r="G370" s="56" t="s">
        <v>980</v>
      </c>
      <c r="H370" s="57">
        <v>1</v>
      </c>
      <c r="I370" s="56" t="s">
        <v>11</v>
      </c>
      <c r="J370" s="56" t="s">
        <v>18</v>
      </c>
      <c r="K370" s="51">
        <v>7500</v>
      </c>
      <c r="L370" s="51"/>
      <c r="M370" s="52">
        <f t="shared" si="8"/>
        <v>-7500</v>
      </c>
      <c r="N370" s="53" t="str">
        <f>_xlfn.XLOOKUP(A370,'Client Lookup'!B:B,'Client Lookup'!C:C)</f>
        <v>Visa</v>
      </c>
      <c r="O370" s="72"/>
      <c r="P370" s="54"/>
    </row>
    <row r="371" spans="1:16" ht="10.9">
      <c r="A371" s="56" t="s">
        <v>414</v>
      </c>
      <c r="B371" s="56" t="s">
        <v>1291</v>
      </c>
      <c r="C371" s="56" t="s">
        <v>1291</v>
      </c>
      <c r="D371" s="56" t="s">
        <v>431</v>
      </c>
      <c r="E371" s="50" t="s">
        <v>53</v>
      </c>
      <c r="F371" s="50" t="s">
        <v>1318</v>
      </c>
      <c r="G371" s="56" t="s">
        <v>983</v>
      </c>
      <c r="H371" s="57">
        <v>0.5</v>
      </c>
      <c r="I371" s="56" t="s">
        <v>11</v>
      </c>
      <c r="J371" s="56" t="s">
        <v>20</v>
      </c>
      <c r="K371" s="51"/>
      <c r="L371" s="51"/>
      <c r="M371" s="52">
        <f t="shared" si="8"/>
        <v>0</v>
      </c>
      <c r="N371" s="53" t="str">
        <f>_xlfn.XLOOKUP(A371,'Client Lookup'!B:B,'Client Lookup'!C:C)</f>
        <v>Visa</v>
      </c>
      <c r="O371" s="72"/>
      <c r="P371" s="54"/>
    </row>
    <row r="372" spans="1:16" ht="10.9">
      <c r="A372" s="56" t="s">
        <v>185</v>
      </c>
      <c r="B372" s="56" t="s">
        <v>1319</v>
      </c>
      <c r="C372" s="56" t="s">
        <v>1319</v>
      </c>
      <c r="D372" s="56" t="s">
        <v>48</v>
      </c>
      <c r="E372" s="50" t="s">
        <v>48</v>
      </c>
      <c r="F372" s="50" t="s">
        <v>48</v>
      </c>
      <c r="G372" s="56" t="s">
        <v>980</v>
      </c>
      <c r="H372" s="57">
        <v>1</v>
      </c>
      <c r="I372" s="56" t="s">
        <v>11</v>
      </c>
      <c r="J372" s="56" t="s">
        <v>20</v>
      </c>
      <c r="K372" s="51">
        <v>55902</v>
      </c>
      <c r="L372" s="51"/>
      <c r="M372" s="52">
        <f t="shared" si="8"/>
        <v>-55902</v>
      </c>
      <c r="N372" s="53" t="str">
        <f>_xlfn.XLOOKUP(A372,'Client Lookup'!B:B,'Client Lookup'!C:C)</f>
        <v>Walmart</v>
      </c>
      <c r="O372" s="72"/>
      <c r="P372" s="54"/>
    </row>
    <row r="373" spans="1:16" ht="10.9">
      <c r="A373" s="56" t="s">
        <v>185</v>
      </c>
      <c r="B373" s="56" t="s">
        <v>1319</v>
      </c>
      <c r="C373" s="56" t="s">
        <v>1319</v>
      </c>
      <c r="D373" s="56" t="s">
        <v>432</v>
      </c>
      <c r="E373" s="50" t="s">
        <v>925</v>
      </c>
      <c r="F373" s="50" t="s">
        <v>1320</v>
      </c>
      <c r="G373" s="56" t="s">
        <v>980</v>
      </c>
      <c r="H373" s="57">
        <v>1</v>
      </c>
      <c r="I373" s="56" t="s">
        <v>11</v>
      </c>
      <c r="J373" s="56" t="s">
        <v>10</v>
      </c>
      <c r="K373" s="51">
        <v>9050.4285714285706</v>
      </c>
      <c r="L373" s="51"/>
      <c r="M373" s="52">
        <f t="shared" si="8"/>
        <v>-9050.4285714285706</v>
      </c>
      <c r="N373" s="53" t="str">
        <f>_xlfn.XLOOKUP(A373,'Client Lookup'!B:B,'Client Lookup'!C:C)</f>
        <v>Walmart</v>
      </c>
      <c r="O373" s="72"/>
      <c r="P373" s="54"/>
    </row>
    <row r="374" spans="1:16" ht="10.9">
      <c r="A374" s="56" t="s">
        <v>185</v>
      </c>
      <c r="B374" s="56" t="s">
        <v>1319</v>
      </c>
      <c r="C374" s="56" t="s">
        <v>1319</v>
      </c>
      <c r="D374" s="56" t="s">
        <v>433</v>
      </c>
      <c r="E374" s="50" t="s">
        <v>926</v>
      </c>
      <c r="F374" s="50" t="s">
        <v>1321</v>
      </c>
      <c r="G374" s="56" t="s">
        <v>980</v>
      </c>
      <c r="H374" s="57">
        <v>1</v>
      </c>
      <c r="I374" s="56" t="s">
        <v>11</v>
      </c>
      <c r="J374" s="56" t="s">
        <v>26</v>
      </c>
      <c r="K374" s="51">
        <v>3937.0922969240241</v>
      </c>
      <c r="L374" s="51"/>
      <c r="M374" s="52">
        <f t="shared" si="8"/>
        <v>-3937.0922969240241</v>
      </c>
      <c r="N374" s="53" t="str">
        <f>_xlfn.XLOOKUP(A374,'Client Lookup'!B:B,'Client Lookup'!C:C)</f>
        <v>Walmart</v>
      </c>
      <c r="O374" s="72"/>
      <c r="P374" s="54"/>
    </row>
    <row r="375" spans="1:16" ht="10.9">
      <c r="A375" s="56" t="s">
        <v>185</v>
      </c>
      <c r="B375" s="56" t="s">
        <v>1319</v>
      </c>
      <c r="C375" s="56" t="s">
        <v>1319</v>
      </c>
      <c r="D375" s="56" t="s">
        <v>433</v>
      </c>
      <c r="E375" s="50" t="s">
        <v>926</v>
      </c>
      <c r="F375" s="50" t="s">
        <v>1321</v>
      </c>
      <c r="G375" s="56" t="s">
        <v>980</v>
      </c>
      <c r="H375" s="57">
        <v>1</v>
      </c>
      <c r="I375" s="56" t="s">
        <v>11</v>
      </c>
      <c r="J375" s="56" t="s">
        <v>24</v>
      </c>
      <c r="K375" s="51">
        <v>62811.048833480098</v>
      </c>
      <c r="L375" s="51"/>
      <c r="M375" s="52">
        <f t="shared" si="8"/>
        <v>-62811.048833480098</v>
      </c>
      <c r="N375" s="53" t="str">
        <f>_xlfn.XLOOKUP(A375,'Client Lookup'!B:B,'Client Lookup'!C:C)</f>
        <v>Walmart</v>
      </c>
      <c r="O375" s="72"/>
      <c r="P375" s="54"/>
    </row>
    <row r="376" spans="1:16" ht="10.9">
      <c r="A376" s="56" t="s">
        <v>185</v>
      </c>
      <c r="B376" s="56" t="s">
        <v>1319</v>
      </c>
      <c r="C376" s="56" t="s">
        <v>1319</v>
      </c>
      <c r="D376" s="56" t="s">
        <v>433</v>
      </c>
      <c r="E376" s="50" t="s">
        <v>926</v>
      </c>
      <c r="F376" s="50" t="s">
        <v>1321</v>
      </c>
      <c r="G376" s="56" t="s">
        <v>980</v>
      </c>
      <c r="H376" s="57">
        <v>1</v>
      </c>
      <c r="I376" s="56" t="s">
        <v>11</v>
      </c>
      <c r="J376" s="56" t="s">
        <v>10</v>
      </c>
      <c r="K376" s="51">
        <v>219505.71458388152</v>
      </c>
      <c r="L376" s="51"/>
      <c r="M376" s="52">
        <f t="shared" si="8"/>
        <v>-219505.71458388152</v>
      </c>
      <c r="N376" s="53" t="str">
        <f>_xlfn.XLOOKUP(A376,'Client Lookup'!B:B,'Client Lookup'!C:C)</f>
        <v>Walmart</v>
      </c>
      <c r="O376" s="72"/>
      <c r="P376" s="54"/>
    </row>
    <row r="377" spans="1:16" ht="10.9">
      <c r="A377" s="56" t="s">
        <v>185</v>
      </c>
      <c r="B377" s="56" t="s">
        <v>1319</v>
      </c>
      <c r="C377" s="56" t="s">
        <v>1319</v>
      </c>
      <c r="D377" s="56" t="s">
        <v>434</v>
      </c>
      <c r="E377" s="50" t="s">
        <v>1322</v>
      </c>
      <c r="F377" s="50" t="s">
        <v>1323</v>
      </c>
      <c r="G377" s="56" t="s">
        <v>983</v>
      </c>
      <c r="H377" s="57">
        <v>0.35</v>
      </c>
      <c r="I377" s="56" t="s">
        <v>11</v>
      </c>
      <c r="J377" s="56" t="s">
        <v>10</v>
      </c>
      <c r="K377" s="51"/>
      <c r="L377" s="51"/>
      <c r="M377" s="52">
        <f t="shared" si="8"/>
        <v>0</v>
      </c>
      <c r="N377" s="53" t="str">
        <f>_xlfn.XLOOKUP(A377,'Client Lookup'!B:B,'Client Lookup'!C:C)</f>
        <v>Walmart</v>
      </c>
      <c r="O377" s="72"/>
      <c r="P377" s="54"/>
    </row>
    <row r="378" spans="1:16" ht="10.9">
      <c r="A378" s="56" t="s">
        <v>185</v>
      </c>
      <c r="B378" s="56" t="s">
        <v>1319</v>
      </c>
      <c r="C378" s="56" t="s">
        <v>1319</v>
      </c>
      <c r="D378" s="56" t="s">
        <v>435</v>
      </c>
      <c r="E378" s="50" t="s">
        <v>928</v>
      </c>
      <c r="F378" s="50" t="s">
        <v>1324</v>
      </c>
      <c r="G378" s="56" t="s">
        <v>980</v>
      </c>
      <c r="H378" s="57">
        <v>1</v>
      </c>
      <c r="I378" s="56" t="s">
        <v>11</v>
      </c>
      <c r="J378" s="56" t="s">
        <v>10</v>
      </c>
      <c r="K378" s="51">
        <v>27533</v>
      </c>
      <c r="L378" s="51"/>
      <c r="M378" s="52">
        <f t="shared" si="8"/>
        <v>-27533</v>
      </c>
      <c r="N378" s="53" t="str">
        <f>_xlfn.XLOOKUP(A378,'Client Lookup'!B:B,'Client Lookup'!C:C)</f>
        <v>Walmart</v>
      </c>
      <c r="O378" s="72"/>
      <c r="P378" s="54"/>
    </row>
    <row r="379" spans="1:16" ht="10.9">
      <c r="A379" s="56" t="s">
        <v>185</v>
      </c>
      <c r="B379" s="56" t="s">
        <v>1319</v>
      </c>
      <c r="C379" s="56" t="s">
        <v>1319</v>
      </c>
      <c r="D379" s="56" t="s">
        <v>436</v>
      </c>
      <c r="E379" s="50" t="s">
        <v>53</v>
      </c>
      <c r="F379" s="50" t="s">
        <v>1325</v>
      </c>
      <c r="G379" s="56" t="s">
        <v>1009</v>
      </c>
      <c r="H379" s="57">
        <v>0.25</v>
      </c>
      <c r="I379" s="56" t="s">
        <v>11</v>
      </c>
      <c r="J379" s="56" t="s">
        <v>20</v>
      </c>
      <c r="K379" s="51"/>
      <c r="L379" s="51"/>
      <c r="M379" s="52">
        <f t="shared" si="8"/>
        <v>0</v>
      </c>
      <c r="N379" s="53" t="str">
        <f>_xlfn.XLOOKUP(A379,'Client Lookup'!B:B,'Client Lookup'!C:C)</f>
        <v>Walmart</v>
      </c>
      <c r="O379" s="72"/>
      <c r="P379" s="54"/>
    </row>
    <row r="380" spans="1:16" ht="10.9">
      <c r="A380" s="56" t="s">
        <v>185</v>
      </c>
      <c r="B380" s="56" t="s">
        <v>1319</v>
      </c>
      <c r="C380" s="56" t="s">
        <v>1319</v>
      </c>
      <c r="D380" s="56" t="s">
        <v>437</v>
      </c>
      <c r="E380" s="50" t="s">
        <v>929</v>
      </c>
      <c r="F380" s="50" t="s">
        <v>1326</v>
      </c>
      <c r="G380" s="56" t="s">
        <v>980</v>
      </c>
      <c r="H380" s="57">
        <v>1</v>
      </c>
      <c r="I380" s="56" t="s">
        <v>11</v>
      </c>
      <c r="J380" s="56" t="s">
        <v>10</v>
      </c>
      <c r="K380" s="51">
        <v>29093</v>
      </c>
      <c r="L380" s="51"/>
      <c r="M380" s="52">
        <f t="shared" ref="M380:M392" si="9">L380-K380</f>
        <v>-29093</v>
      </c>
      <c r="N380" s="53" t="str">
        <f>_xlfn.XLOOKUP(A380,'Client Lookup'!B:B,'Client Lookup'!C:C)</f>
        <v>Walmart</v>
      </c>
      <c r="O380" s="72"/>
      <c r="P380" s="54"/>
    </row>
    <row r="381" spans="1:16" ht="10.9">
      <c r="A381" s="56" t="s">
        <v>185</v>
      </c>
      <c r="B381" s="56" t="s">
        <v>1319</v>
      </c>
      <c r="C381" s="56" t="s">
        <v>1319</v>
      </c>
      <c r="D381" s="56" t="s">
        <v>438</v>
      </c>
      <c r="E381" s="50" t="s">
        <v>53</v>
      </c>
      <c r="F381" s="50" t="s">
        <v>1327</v>
      </c>
      <c r="G381" s="56" t="s">
        <v>1009</v>
      </c>
      <c r="H381" s="57">
        <v>0.25</v>
      </c>
      <c r="I381" s="56" t="s">
        <v>11</v>
      </c>
      <c r="J381" s="56" t="s">
        <v>13</v>
      </c>
      <c r="K381" s="51"/>
      <c r="L381" s="51"/>
      <c r="M381" s="52">
        <f t="shared" si="9"/>
        <v>0</v>
      </c>
      <c r="N381" s="53" t="str">
        <f>_xlfn.XLOOKUP(A381,'Client Lookup'!B:B,'Client Lookup'!C:C)</f>
        <v>Walmart</v>
      </c>
      <c r="O381" s="72"/>
      <c r="P381" s="54"/>
    </row>
    <row r="382" spans="1:16" ht="10.9">
      <c r="A382" s="56" t="s">
        <v>187</v>
      </c>
      <c r="B382" s="56" t="s">
        <v>1328</v>
      </c>
      <c r="C382" s="56" t="s">
        <v>1328</v>
      </c>
      <c r="D382" s="56" t="s">
        <v>1329</v>
      </c>
      <c r="E382" s="50" t="s">
        <v>53</v>
      </c>
      <c r="F382" s="50" t="s">
        <v>1330</v>
      </c>
      <c r="G382" s="56" t="s">
        <v>983</v>
      </c>
      <c r="H382" s="57">
        <v>0.5</v>
      </c>
      <c r="I382" s="56" t="s">
        <v>23</v>
      </c>
      <c r="J382" s="56" t="s">
        <v>13</v>
      </c>
      <c r="K382" s="51"/>
      <c r="L382" s="51"/>
      <c r="M382" s="52">
        <f t="shared" si="9"/>
        <v>0</v>
      </c>
      <c r="N382" s="53" t="str">
        <f>_xlfn.XLOOKUP(A382,'Client Lookup'!B:B,'Client Lookup'!C:C)</f>
        <v>Wind Creek Casino</v>
      </c>
      <c r="O382" s="72"/>
      <c r="P382" s="54"/>
    </row>
    <row r="383" spans="1:16" ht="10.9">
      <c r="A383" s="56" t="s">
        <v>187</v>
      </c>
      <c r="B383" s="56" t="s">
        <v>1328</v>
      </c>
      <c r="C383" s="56" t="s">
        <v>1328</v>
      </c>
      <c r="D383" s="56" t="s">
        <v>1329</v>
      </c>
      <c r="E383" s="50" t="s">
        <v>53</v>
      </c>
      <c r="F383" s="50" t="s">
        <v>1330</v>
      </c>
      <c r="G383" s="56" t="s">
        <v>983</v>
      </c>
      <c r="H383" s="57">
        <v>0.5</v>
      </c>
      <c r="I383" s="56" t="s">
        <v>23</v>
      </c>
      <c r="J383" s="56" t="s">
        <v>18</v>
      </c>
      <c r="K383" s="51"/>
      <c r="L383" s="51"/>
      <c r="M383" s="52">
        <f t="shared" si="9"/>
        <v>0</v>
      </c>
      <c r="N383" s="53" t="str">
        <f>_xlfn.XLOOKUP(A383,'Client Lookup'!B:B,'Client Lookup'!C:C)</f>
        <v>Wind Creek Casino</v>
      </c>
      <c r="O383" s="72"/>
      <c r="P383" s="54"/>
    </row>
    <row r="384" spans="1:16" ht="10.9">
      <c r="A384" s="56" t="s">
        <v>187</v>
      </c>
      <c r="B384" s="56" t="s">
        <v>1328</v>
      </c>
      <c r="C384" s="56" t="s">
        <v>1328</v>
      </c>
      <c r="D384" s="56" t="s">
        <v>1329</v>
      </c>
      <c r="E384" s="50" t="s">
        <v>53</v>
      </c>
      <c r="F384" s="50" t="s">
        <v>1330</v>
      </c>
      <c r="G384" s="56" t="s">
        <v>983</v>
      </c>
      <c r="H384" s="57">
        <v>0.5</v>
      </c>
      <c r="I384" s="56" t="s">
        <v>23</v>
      </c>
      <c r="J384" s="56" t="s">
        <v>10</v>
      </c>
      <c r="K384" s="51"/>
      <c r="L384" s="51"/>
      <c r="M384" s="52">
        <f t="shared" si="9"/>
        <v>0</v>
      </c>
      <c r="N384" s="53" t="str">
        <f>_xlfn.XLOOKUP(A384,'Client Lookup'!B:B,'Client Lookup'!C:C)</f>
        <v>Wind Creek Casino</v>
      </c>
      <c r="O384" s="72"/>
      <c r="P384" s="54"/>
    </row>
    <row r="385" spans="1:16" ht="10.9">
      <c r="A385" s="56" t="s">
        <v>443</v>
      </c>
      <c r="B385" s="56" t="s">
        <v>1331</v>
      </c>
      <c r="C385" s="56" t="s">
        <v>1331</v>
      </c>
      <c r="D385" s="56" t="s">
        <v>444</v>
      </c>
      <c r="E385" s="50" t="s">
        <v>53</v>
      </c>
      <c r="F385" s="50" t="s">
        <v>1332</v>
      </c>
      <c r="G385" s="56" t="s">
        <v>1009</v>
      </c>
      <c r="H385" s="57">
        <v>0.25</v>
      </c>
      <c r="I385" s="56" t="s">
        <v>21</v>
      </c>
      <c r="J385" s="56" t="s">
        <v>18</v>
      </c>
      <c r="K385" s="51"/>
      <c r="L385" s="51"/>
      <c r="M385" s="52">
        <f t="shared" si="9"/>
        <v>0</v>
      </c>
      <c r="N385" s="53" t="str">
        <f>_xlfn.XLOOKUP(A385,'Client Lookup'!B:B,'Client Lookup'!C:C)</f>
        <v>Wyndham Hotels and Resorts, LLC</v>
      </c>
      <c r="O385" s="72"/>
      <c r="P385" s="54"/>
    </row>
    <row r="386" spans="1:16" ht="10.9">
      <c r="A386" s="56" t="s">
        <v>443</v>
      </c>
      <c r="B386" s="56" t="s">
        <v>1331</v>
      </c>
      <c r="C386" s="56" t="s">
        <v>1331</v>
      </c>
      <c r="D386" s="56" t="s">
        <v>445</v>
      </c>
      <c r="E386" s="50" t="s">
        <v>931</v>
      </c>
      <c r="F386" s="50" t="s">
        <v>1333</v>
      </c>
      <c r="G386" s="56" t="s">
        <v>980</v>
      </c>
      <c r="H386" s="57">
        <v>1</v>
      </c>
      <c r="I386" s="56" t="s">
        <v>21</v>
      </c>
      <c r="J386" s="56" t="s">
        <v>13</v>
      </c>
      <c r="K386" s="51">
        <v>24690.245694697762</v>
      </c>
      <c r="L386" s="51"/>
      <c r="M386" s="52">
        <f t="shared" si="9"/>
        <v>-24690.245694697762</v>
      </c>
      <c r="N386" s="53" t="str">
        <f>_xlfn.XLOOKUP(A386,'Client Lookup'!B:B,'Client Lookup'!C:C)</f>
        <v>Wyndham Hotels and Resorts, LLC</v>
      </c>
      <c r="O386" s="72"/>
      <c r="P386" s="54"/>
    </row>
    <row r="387" spans="1:16" ht="10.9">
      <c r="A387" s="56" t="s">
        <v>443</v>
      </c>
      <c r="B387" s="56" t="s">
        <v>1331</v>
      </c>
      <c r="C387" s="56" t="s">
        <v>1331</v>
      </c>
      <c r="D387" s="56" t="s">
        <v>445</v>
      </c>
      <c r="E387" s="50" t="s">
        <v>931</v>
      </c>
      <c r="F387" s="50" t="s">
        <v>1333</v>
      </c>
      <c r="G387" s="56" t="s">
        <v>980</v>
      </c>
      <c r="H387" s="57">
        <v>1</v>
      </c>
      <c r="I387" s="56" t="s">
        <v>21</v>
      </c>
      <c r="J387" s="56" t="s">
        <v>26</v>
      </c>
      <c r="K387" s="51">
        <v>6300.7380580225117</v>
      </c>
      <c r="L387" s="51"/>
      <c r="M387" s="52">
        <f t="shared" si="9"/>
        <v>-6300.7380580225117</v>
      </c>
      <c r="N387" s="53" t="str">
        <f>_xlfn.XLOOKUP(A387,'Client Lookup'!B:B,'Client Lookup'!C:C)</f>
        <v>Wyndham Hotels and Resorts, LLC</v>
      </c>
      <c r="O387" s="72"/>
      <c r="P387" s="54"/>
    </row>
    <row r="388" spans="1:16" ht="10.9">
      <c r="A388" s="56" t="s">
        <v>443</v>
      </c>
      <c r="B388" s="56" t="s">
        <v>1331</v>
      </c>
      <c r="C388" s="56" t="s">
        <v>1331</v>
      </c>
      <c r="D388" s="56" t="s">
        <v>445</v>
      </c>
      <c r="E388" s="50" t="s">
        <v>931</v>
      </c>
      <c r="F388" s="50" t="s">
        <v>1333</v>
      </c>
      <c r="G388" s="56" t="s">
        <v>980</v>
      </c>
      <c r="H388" s="57">
        <v>1</v>
      </c>
      <c r="I388" s="56" t="s">
        <v>21</v>
      </c>
      <c r="J388" s="56" t="s">
        <v>24</v>
      </c>
      <c r="K388" s="51">
        <v>16388.298248789219</v>
      </c>
      <c r="L388" s="51"/>
      <c r="M388" s="52">
        <f t="shared" si="9"/>
        <v>-16388.298248789219</v>
      </c>
      <c r="N388" s="53" t="str">
        <f>_xlfn.XLOOKUP(A388,'Client Lookup'!B:B,'Client Lookup'!C:C)</f>
        <v>Wyndham Hotels and Resorts, LLC</v>
      </c>
      <c r="O388" s="72"/>
      <c r="P388" s="54"/>
    </row>
    <row r="389" spans="1:16" ht="10.9">
      <c r="A389" s="56" t="s">
        <v>443</v>
      </c>
      <c r="B389" s="56" t="s">
        <v>1331</v>
      </c>
      <c r="C389" s="56" t="s">
        <v>1331</v>
      </c>
      <c r="D389" s="56" t="s">
        <v>445</v>
      </c>
      <c r="E389" s="50" t="s">
        <v>931</v>
      </c>
      <c r="F389" s="50" t="s">
        <v>1333</v>
      </c>
      <c r="G389" s="56" t="s">
        <v>980</v>
      </c>
      <c r="H389" s="57">
        <v>1</v>
      </c>
      <c r="I389" s="56" t="s">
        <v>21</v>
      </c>
      <c r="J389" s="56" t="s">
        <v>18</v>
      </c>
      <c r="K389" s="51">
        <v>17097.828680416707</v>
      </c>
      <c r="L389" s="51"/>
      <c r="M389" s="52">
        <f t="shared" si="9"/>
        <v>-17097.828680416707</v>
      </c>
      <c r="N389" s="53" t="str">
        <f>_xlfn.XLOOKUP(A389,'Client Lookup'!B:B,'Client Lookup'!C:C)</f>
        <v>Wyndham Hotels and Resorts, LLC</v>
      </c>
      <c r="O389" s="72"/>
      <c r="P389" s="54"/>
    </row>
    <row r="390" spans="1:16" ht="10.9">
      <c r="A390" s="56" t="s">
        <v>443</v>
      </c>
      <c r="B390" s="56" t="s">
        <v>1331</v>
      </c>
      <c r="C390" s="56" t="s">
        <v>1331</v>
      </c>
      <c r="D390" s="56" t="s">
        <v>445</v>
      </c>
      <c r="E390" s="50" t="s">
        <v>931</v>
      </c>
      <c r="F390" s="50" t="s">
        <v>1333</v>
      </c>
      <c r="G390" s="56" t="s">
        <v>980</v>
      </c>
      <c r="H390" s="57">
        <v>1</v>
      </c>
      <c r="I390" s="56" t="s">
        <v>21</v>
      </c>
      <c r="J390" s="56" t="s">
        <v>10</v>
      </c>
      <c r="K390" s="51">
        <v>10522.888206962694</v>
      </c>
      <c r="L390" s="51"/>
      <c r="M390" s="52">
        <f t="shared" si="9"/>
        <v>-10522.888206962694</v>
      </c>
      <c r="N390" s="53" t="str">
        <f>_xlfn.XLOOKUP(A390,'Client Lookup'!B:B,'Client Lookup'!C:C)</f>
        <v>Wyndham Hotels and Resorts, LLC</v>
      </c>
      <c r="O390" s="72"/>
      <c r="P390" s="54"/>
    </row>
    <row r="391" spans="1:16" ht="10.9">
      <c r="A391" s="56" t="s">
        <v>443</v>
      </c>
      <c r="B391" s="56" t="s">
        <v>1331</v>
      </c>
      <c r="C391" s="56" t="s">
        <v>1331</v>
      </c>
      <c r="D391" s="56" t="s">
        <v>446</v>
      </c>
      <c r="E391" s="50" t="s">
        <v>53</v>
      </c>
      <c r="F391" s="50" t="s">
        <v>1334</v>
      </c>
      <c r="G391" s="56" t="s">
        <v>983</v>
      </c>
      <c r="H391" s="57">
        <v>0.5</v>
      </c>
      <c r="I391" s="56" t="s">
        <v>21</v>
      </c>
      <c r="J391" s="56" t="s">
        <v>15</v>
      </c>
      <c r="K391" s="51"/>
      <c r="L391" s="51"/>
      <c r="M391" s="52">
        <f t="shared" si="9"/>
        <v>0</v>
      </c>
      <c r="N391" s="53" t="str">
        <f>_xlfn.XLOOKUP(A391,'Client Lookup'!B:B,'Client Lookup'!C:C)</f>
        <v>Wyndham Hotels and Resorts, LLC</v>
      </c>
      <c r="O391" s="72"/>
      <c r="P391" s="54"/>
    </row>
    <row r="392" spans="1:16" ht="10.9">
      <c r="A392" s="56"/>
      <c r="B392" s="56"/>
      <c r="C392" s="56"/>
      <c r="D392" s="56"/>
      <c r="E392" s="50"/>
      <c r="F392" s="50"/>
      <c r="G392" s="50"/>
      <c r="H392" s="50"/>
      <c r="I392" s="50"/>
      <c r="J392" s="50"/>
      <c r="K392" s="51"/>
      <c r="L392" s="51"/>
      <c r="M392" s="52">
        <f t="shared" si="9"/>
        <v>0</v>
      </c>
      <c r="N392" s="53"/>
      <c r="O392" s="72"/>
      <c r="P392" s="54"/>
    </row>
    <row r="393" spans="1:16" ht="10.9">
      <c r="A393" s="56"/>
      <c r="B393" s="56"/>
      <c r="C393" s="56"/>
      <c r="D393" s="56"/>
      <c r="E393" s="50"/>
      <c r="F393" s="50"/>
      <c r="G393" s="50"/>
      <c r="H393" s="50"/>
      <c r="I393" s="50"/>
      <c r="J393" s="50"/>
      <c r="K393" s="51"/>
      <c r="L393" s="51"/>
      <c r="M393" s="52"/>
      <c r="N393" s="53"/>
      <c r="O393" s="72"/>
      <c r="P393" s="54"/>
    </row>
    <row r="394" spans="1:16" ht="10.9">
      <c r="A394" s="58" t="s">
        <v>685</v>
      </c>
      <c r="B394" s="58"/>
      <c r="C394" s="58"/>
      <c r="D394" s="58"/>
      <c r="E394" s="59"/>
      <c r="F394" s="59"/>
      <c r="G394" s="59"/>
      <c r="H394" s="59"/>
      <c r="I394" s="59"/>
      <c r="J394" s="59"/>
      <c r="K394" s="60">
        <f>SUM(K4:K393)</f>
        <v>9991289.9177500512</v>
      </c>
      <c r="L394" s="60" t="e">
        <f>SUM(L4:L393)</f>
        <v>#REF!</v>
      </c>
      <c r="M394" s="60" t="e">
        <f>SUM(M4:M194)</f>
        <v>#REF!</v>
      </c>
      <c r="N394" s="53"/>
      <c r="O394" s="72"/>
      <c r="P394" s="54">
        <f>VLOOKUP(_xlfn.NUMBERVALUE(E394),'Results vs Forecast'!K:K,1,0)</f>
        <v>0</v>
      </c>
    </row>
    <row r="395" spans="1:16" ht="10.9">
      <c r="A395" s="56" t="s">
        <v>29</v>
      </c>
      <c r="B395" s="56"/>
      <c r="C395" s="56"/>
      <c r="D395" s="58"/>
      <c r="E395" s="59"/>
      <c r="F395" s="59"/>
      <c r="G395" s="59"/>
      <c r="H395" s="59"/>
      <c r="I395" s="59" t="s">
        <v>25</v>
      </c>
      <c r="J395" s="59"/>
      <c r="K395" s="60">
        <f>'Results vs Forecast'!E90</f>
        <v>-108094.89</v>
      </c>
      <c r="L395" s="60"/>
      <c r="M395" s="60"/>
      <c r="N395" s="53"/>
      <c r="O395" s="72"/>
      <c r="P395" s="54">
        <f>VLOOKUP(_xlfn.NUMBERVALUE(E395),'Results vs Forecast'!K:K,1,0)</f>
        <v>0</v>
      </c>
    </row>
    <row r="396" spans="1:16" ht="10.9">
      <c r="A396" s="56" t="s">
        <v>1335</v>
      </c>
      <c r="B396" s="56"/>
      <c r="C396" s="56"/>
      <c r="D396" s="58"/>
      <c r="E396" s="59"/>
      <c r="F396" s="59"/>
      <c r="G396" s="59"/>
      <c r="H396" s="59"/>
      <c r="I396" s="59" t="s">
        <v>25</v>
      </c>
      <c r="J396" s="56" t="s">
        <v>20</v>
      </c>
      <c r="K396" s="60">
        <f>'Results vs Forecast'!E91</f>
        <v>-264474</v>
      </c>
      <c r="L396" s="60"/>
      <c r="M396" s="60"/>
      <c r="N396" s="53"/>
      <c r="O396" s="72"/>
      <c r="P396" s="54">
        <f>VLOOKUP(_xlfn.NUMBERVALUE(E396),'Results vs Forecast'!K:K,1,0)</f>
        <v>0</v>
      </c>
    </row>
    <row r="397" spans="1:16" ht="10.9">
      <c r="A397" s="58" t="s">
        <v>1336</v>
      </c>
      <c r="B397" s="58"/>
      <c r="C397" s="58"/>
      <c r="D397" s="58"/>
      <c r="E397" s="59"/>
      <c r="F397" s="59"/>
      <c r="G397" s="59"/>
      <c r="H397" s="59"/>
      <c r="I397" s="59"/>
      <c r="J397" s="59"/>
      <c r="K397" s="60">
        <f>K394+K395+K396</f>
        <v>9618721.0277500506</v>
      </c>
      <c r="L397" s="60"/>
      <c r="M397" s="60"/>
      <c r="N397" s="53"/>
      <c r="O397" s="72"/>
      <c r="P397" s="54">
        <f>VLOOKUP(_xlfn.NUMBERVALUE(E397),'Results vs Forecast'!K:K,1,0)</f>
        <v>0</v>
      </c>
    </row>
    <row r="406" spans="1:5">
      <c r="A406" s="3" t="s">
        <v>969</v>
      </c>
      <c r="B406" s="3" t="s">
        <v>44</v>
      </c>
      <c r="C406" s="3" t="s">
        <v>971</v>
      </c>
      <c r="D406" s="3" t="s">
        <v>972</v>
      </c>
      <c r="E406" t="s">
        <v>1337</v>
      </c>
    </row>
    <row r="407" spans="1:5">
      <c r="A407" t="s">
        <v>48</v>
      </c>
      <c r="B407" t="s">
        <v>77</v>
      </c>
      <c r="C407" t="s">
        <v>78</v>
      </c>
      <c r="D407" t="s">
        <v>1034</v>
      </c>
    </row>
    <row r="408" spans="1:5">
      <c r="B408" t="s">
        <v>342</v>
      </c>
      <c r="C408" t="s">
        <v>343</v>
      </c>
      <c r="D408" t="s">
        <v>53</v>
      </c>
    </row>
    <row r="409" spans="1:5">
      <c r="A409" t="s">
        <v>53</v>
      </c>
      <c r="B409" t="s">
        <v>403</v>
      </c>
      <c r="C409" t="s">
        <v>404</v>
      </c>
      <c r="D409" t="s">
        <v>53</v>
      </c>
    </row>
    <row r="410" spans="1:5">
      <c r="A410" t="s">
        <v>1197</v>
      </c>
      <c r="B410" t="s">
        <v>148</v>
      </c>
      <c r="C410" t="s">
        <v>48</v>
      </c>
      <c r="E410">
        <v>13138</v>
      </c>
    </row>
    <row r="411" spans="1:5">
      <c r="A411" t="s">
        <v>1036</v>
      </c>
      <c r="B411" t="s">
        <v>80</v>
      </c>
      <c r="C411" t="s">
        <v>48</v>
      </c>
      <c r="E411">
        <v>30174</v>
      </c>
    </row>
    <row r="412" spans="1:5">
      <c r="A412" t="s">
        <v>1291</v>
      </c>
      <c r="B412" t="s">
        <v>406</v>
      </c>
      <c r="C412" t="s">
        <v>48</v>
      </c>
      <c r="E412">
        <v>676302</v>
      </c>
    </row>
    <row r="413" spans="1:5">
      <c r="A413" t="s">
        <v>1291</v>
      </c>
      <c r="B413" t="s">
        <v>406</v>
      </c>
      <c r="C413" t="s">
        <v>407</v>
      </c>
      <c r="D413" t="s">
        <v>53</v>
      </c>
    </row>
    <row r="414" spans="1:5">
      <c r="A414" t="s">
        <v>1291</v>
      </c>
      <c r="B414" t="s">
        <v>406</v>
      </c>
      <c r="C414" t="s">
        <v>408</v>
      </c>
      <c r="D414" t="s">
        <v>53</v>
      </c>
      <c r="E414">
        <v>14400</v>
      </c>
    </row>
    <row r="415" spans="1:5">
      <c r="A415" t="s">
        <v>1291</v>
      </c>
      <c r="B415" t="s">
        <v>406</v>
      </c>
      <c r="C415" t="s">
        <v>409</v>
      </c>
      <c r="D415" t="s">
        <v>53</v>
      </c>
    </row>
    <row r="416" spans="1:5">
      <c r="A416" t="s">
        <v>1291</v>
      </c>
      <c r="B416" t="s">
        <v>406</v>
      </c>
      <c r="C416" t="s">
        <v>410</v>
      </c>
      <c r="D416" t="s">
        <v>53</v>
      </c>
    </row>
    <row r="417" spans="1:5">
      <c r="A417" t="s">
        <v>1291</v>
      </c>
      <c r="B417" t="s">
        <v>406</v>
      </c>
      <c r="C417" t="s">
        <v>411</v>
      </c>
      <c r="D417" t="s">
        <v>53</v>
      </c>
    </row>
    <row r="418" spans="1:5">
      <c r="A418" t="s">
        <v>1291</v>
      </c>
      <c r="B418" t="s">
        <v>406</v>
      </c>
      <c r="C418" t="s">
        <v>412</v>
      </c>
      <c r="D418" t="s">
        <v>53</v>
      </c>
    </row>
    <row r="419" spans="1:5">
      <c r="A419" t="s">
        <v>1291</v>
      </c>
      <c r="B419" t="s">
        <v>414</v>
      </c>
      <c r="C419" t="s">
        <v>415</v>
      </c>
      <c r="D419" t="s">
        <v>912</v>
      </c>
      <c r="E419">
        <v>18027.429999999997</v>
      </c>
    </row>
    <row r="420" spans="1:5">
      <c r="A420" t="s">
        <v>1291</v>
      </c>
      <c r="B420" t="s">
        <v>414</v>
      </c>
      <c r="C420" t="s">
        <v>416</v>
      </c>
      <c r="D420" t="s">
        <v>53</v>
      </c>
    </row>
    <row r="421" spans="1:5">
      <c r="A421" t="s">
        <v>1291</v>
      </c>
      <c r="B421" t="s">
        <v>414</v>
      </c>
      <c r="C421" t="s">
        <v>417</v>
      </c>
      <c r="D421" t="s">
        <v>914</v>
      </c>
      <c r="E421">
        <v>10710.1</v>
      </c>
    </row>
    <row r="422" spans="1:5">
      <c r="A422" t="s">
        <v>1291</v>
      </c>
      <c r="B422" t="s">
        <v>414</v>
      </c>
      <c r="C422" t="s">
        <v>418</v>
      </c>
      <c r="D422" t="s">
        <v>916</v>
      </c>
      <c r="E422">
        <v>44427.19</v>
      </c>
    </row>
    <row r="423" spans="1:5">
      <c r="A423" t="s">
        <v>1291</v>
      </c>
      <c r="B423" t="s">
        <v>414</v>
      </c>
      <c r="C423" t="s">
        <v>419</v>
      </c>
      <c r="D423" t="s">
        <v>917</v>
      </c>
      <c r="E423">
        <v>266177.64</v>
      </c>
    </row>
    <row r="424" spans="1:5">
      <c r="A424" t="s">
        <v>1291</v>
      </c>
      <c r="B424" t="s">
        <v>414</v>
      </c>
      <c r="C424" t="s">
        <v>420</v>
      </c>
      <c r="D424" t="s">
        <v>918</v>
      </c>
      <c r="E424">
        <v>25400</v>
      </c>
    </row>
    <row r="425" spans="1:5">
      <c r="A425" t="s">
        <v>1291</v>
      </c>
      <c r="B425" t="s">
        <v>414</v>
      </c>
      <c r="C425" t="s">
        <v>421</v>
      </c>
      <c r="D425" t="s">
        <v>53</v>
      </c>
    </row>
    <row r="426" spans="1:5">
      <c r="A426" t="s">
        <v>1291</v>
      </c>
      <c r="B426" t="s">
        <v>414</v>
      </c>
      <c r="C426" t="s">
        <v>422</v>
      </c>
      <c r="D426" t="s">
        <v>53</v>
      </c>
    </row>
    <row r="427" spans="1:5">
      <c r="A427" t="s">
        <v>1291</v>
      </c>
      <c r="B427" t="s">
        <v>414</v>
      </c>
      <c r="C427" t="s">
        <v>423</v>
      </c>
      <c r="D427" t="s">
        <v>53</v>
      </c>
    </row>
    <row r="428" spans="1:5">
      <c r="A428" t="s">
        <v>1291</v>
      </c>
      <c r="B428" t="s">
        <v>414</v>
      </c>
      <c r="C428" t="s">
        <v>424</v>
      </c>
      <c r="D428" t="s">
        <v>1309</v>
      </c>
    </row>
    <row r="429" spans="1:5">
      <c r="A429" t="s">
        <v>1291</v>
      </c>
      <c r="B429" t="s">
        <v>414</v>
      </c>
      <c r="C429" t="s">
        <v>425</v>
      </c>
      <c r="D429" t="s">
        <v>920</v>
      </c>
      <c r="E429">
        <v>54153.84</v>
      </c>
    </row>
    <row r="430" spans="1:5">
      <c r="A430" t="s">
        <v>1291</v>
      </c>
      <c r="B430" t="s">
        <v>414</v>
      </c>
      <c r="C430" t="s">
        <v>426</v>
      </c>
      <c r="D430" t="s">
        <v>53</v>
      </c>
    </row>
    <row r="431" spans="1:5">
      <c r="A431" t="s">
        <v>1291</v>
      </c>
      <c r="B431" t="s">
        <v>414</v>
      </c>
      <c r="C431" t="s">
        <v>427</v>
      </c>
      <c r="D431" t="s">
        <v>1313</v>
      </c>
    </row>
    <row r="432" spans="1:5">
      <c r="A432" t="s">
        <v>1291</v>
      </c>
      <c r="B432" t="s">
        <v>414</v>
      </c>
      <c r="C432" t="s">
        <v>428</v>
      </c>
      <c r="D432" t="s">
        <v>921</v>
      </c>
      <c r="E432">
        <v>35235.58</v>
      </c>
    </row>
    <row r="433" spans="1:5">
      <c r="A433" t="s">
        <v>1291</v>
      </c>
      <c r="B433" t="s">
        <v>414</v>
      </c>
      <c r="C433" t="s">
        <v>429</v>
      </c>
      <c r="D433" t="s">
        <v>922</v>
      </c>
      <c r="E433">
        <v>32441.05</v>
      </c>
    </row>
    <row r="434" spans="1:5">
      <c r="A434" t="s">
        <v>1291</v>
      </c>
      <c r="B434" t="s">
        <v>414</v>
      </c>
      <c r="C434" t="s">
        <v>430</v>
      </c>
      <c r="D434" t="s">
        <v>924</v>
      </c>
      <c r="E434">
        <v>7500</v>
      </c>
    </row>
    <row r="435" spans="1:5">
      <c r="A435" t="s">
        <v>1291</v>
      </c>
      <c r="B435" t="s">
        <v>414</v>
      </c>
      <c r="C435" t="s">
        <v>431</v>
      </c>
      <c r="D435" t="s">
        <v>53</v>
      </c>
    </row>
    <row r="436" spans="1:5">
      <c r="A436" t="s">
        <v>1084</v>
      </c>
      <c r="B436" t="s">
        <v>82</v>
      </c>
      <c r="C436" t="s">
        <v>194</v>
      </c>
      <c r="D436" t="s">
        <v>781</v>
      </c>
      <c r="E436">
        <v>10000</v>
      </c>
    </row>
    <row r="437" spans="1:5">
      <c r="A437" t="s">
        <v>1084</v>
      </c>
      <c r="B437" t="s">
        <v>82</v>
      </c>
      <c r="C437" t="s">
        <v>195</v>
      </c>
      <c r="D437" t="s">
        <v>777</v>
      </c>
      <c r="E437">
        <v>15575</v>
      </c>
    </row>
    <row r="438" spans="1:5">
      <c r="A438" t="s">
        <v>1084</v>
      </c>
      <c r="B438" t="s">
        <v>82</v>
      </c>
      <c r="C438" t="s">
        <v>196</v>
      </c>
      <c r="D438" t="s">
        <v>778</v>
      </c>
      <c r="E438">
        <v>6743.2300000000005</v>
      </c>
    </row>
    <row r="439" spans="1:5">
      <c r="A439" t="s">
        <v>1084</v>
      </c>
      <c r="B439" t="s">
        <v>82</v>
      </c>
      <c r="C439" t="s">
        <v>197</v>
      </c>
      <c r="D439" t="s">
        <v>779</v>
      </c>
      <c r="E439">
        <v>10000</v>
      </c>
    </row>
    <row r="440" spans="1:5">
      <c r="A440" t="s">
        <v>1102</v>
      </c>
      <c r="B440" t="s">
        <v>98</v>
      </c>
      <c r="C440" t="s">
        <v>217</v>
      </c>
      <c r="D440" t="s">
        <v>822</v>
      </c>
      <c r="E440">
        <v>1250</v>
      </c>
    </row>
    <row r="441" spans="1:5">
      <c r="A441" t="s">
        <v>1117</v>
      </c>
      <c r="B441" t="s">
        <v>243</v>
      </c>
      <c r="C441" t="s">
        <v>244</v>
      </c>
      <c r="D441" t="s">
        <v>1118</v>
      </c>
      <c r="E441">
        <v>30000</v>
      </c>
    </row>
    <row r="442" spans="1:5">
      <c r="A442" t="s">
        <v>1117</v>
      </c>
      <c r="B442" t="s">
        <v>243</v>
      </c>
      <c r="C442" t="s">
        <v>246</v>
      </c>
      <c r="D442" t="s">
        <v>809</v>
      </c>
      <c r="E442">
        <v>192961.83333333331</v>
      </c>
    </row>
    <row r="443" spans="1:5">
      <c r="A443" t="s">
        <v>1117</v>
      </c>
      <c r="B443" t="s">
        <v>243</v>
      </c>
      <c r="C443" t="s">
        <v>248</v>
      </c>
      <c r="D443" t="s">
        <v>810</v>
      </c>
      <c r="E443">
        <v>37182.237011956895</v>
      </c>
    </row>
    <row r="444" spans="1:5">
      <c r="A444" t="s">
        <v>1283</v>
      </c>
      <c r="B444" t="s">
        <v>178</v>
      </c>
      <c r="C444" t="s">
        <v>400</v>
      </c>
      <c r="D444" t="s">
        <v>910</v>
      </c>
      <c r="E444">
        <v>14597.279999999999</v>
      </c>
    </row>
    <row r="445" spans="1:5">
      <c r="A445" t="s">
        <v>993</v>
      </c>
      <c r="B445" t="s">
        <v>992</v>
      </c>
      <c r="C445" t="s">
        <v>994</v>
      </c>
      <c r="D445" t="s">
        <v>53</v>
      </c>
    </row>
    <row r="446" spans="1:5">
      <c r="A446" t="s">
        <v>1149</v>
      </c>
      <c r="B446" t="s">
        <v>127</v>
      </c>
      <c r="C446" t="s">
        <v>48</v>
      </c>
      <c r="E446">
        <v>41164</v>
      </c>
    </row>
    <row r="447" spans="1:5">
      <c r="A447" t="s">
        <v>1149</v>
      </c>
      <c r="B447" t="s">
        <v>127</v>
      </c>
      <c r="C447" t="s">
        <v>1150</v>
      </c>
      <c r="D447" t="s">
        <v>53</v>
      </c>
    </row>
    <row r="448" spans="1:5">
      <c r="A448" t="s">
        <v>1149</v>
      </c>
      <c r="B448" t="s">
        <v>127</v>
      </c>
      <c r="C448" t="s">
        <v>290</v>
      </c>
      <c r="D448" t="s">
        <v>830</v>
      </c>
      <c r="E448">
        <v>184703.16666666666</v>
      </c>
    </row>
    <row r="449" spans="1:5">
      <c r="A449" t="s">
        <v>1149</v>
      </c>
      <c r="B449" t="s">
        <v>127</v>
      </c>
      <c r="C449" t="s">
        <v>292</v>
      </c>
      <c r="D449" t="s">
        <v>831</v>
      </c>
      <c r="E449">
        <v>106999.99999999999</v>
      </c>
    </row>
    <row r="450" spans="1:5">
      <c r="A450" t="s">
        <v>1149</v>
      </c>
      <c r="B450" t="s">
        <v>127</v>
      </c>
      <c r="C450" t="s">
        <v>293</v>
      </c>
      <c r="D450" t="s">
        <v>832</v>
      </c>
      <c r="E450">
        <v>27777.999999999996</v>
      </c>
    </row>
    <row r="451" spans="1:5">
      <c r="A451" t="s">
        <v>1149</v>
      </c>
      <c r="B451" t="s">
        <v>127</v>
      </c>
      <c r="C451" t="s">
        <v>294</v>
      </c>
      <c r="D451" t="s">
        <v>833</v>
      </c>
      <c r="E451">
        <v>66165</v>
      </c>
    </row>
    <row r="452" spans="1:5">
      <c r="A452" t="s">
        <v>1149</v>
      </c>
      <c r="B452" t="s">
        <v>127</v>
      </c>
      <c r="C452" t="s">
        <v>296</v>
      </c>
      <c r="D452" t="s">
        <v>834</v>
      </c>
      <c r="E452">
        <v>17999.999999999996</v>
      </c>
    </row>
    <row r="453" spans="1:5">
      <c r="A453" t="s">
        <v>1149</v>
      </c>
      <c r="B453" t="s">
        <v>127</v>
      </c>
      <c r="C453" t="s">
        <v>298</v>
      </c>
      <c r="D453" t="s">
        <v>53</v>
      </c>
    </row>
    <row r="454" spans="1:5">
      <c r="A454" t="s">
        <v>1149</v>
      </c>
      <c r="B454" t="s">
        <v>127</v>
      </c>
      <c r="C454" t="s">
        <v>300</v>
      </c>
      <c r="D454" t="s">
        <v>837</v>
      </c>
      <c r="E454">
        <v>106075.83333333331</v>
      </c>
    </row>
    <row r="455" spans="1:5">
      <c r="A455" t="s">
        <v>1149</v>
      </c>
      <c r="B455" t="s">
        <v>127</v>
      </c>
      <c r="C455" t="s">
        <v>301</v>
      </c>
      <c r="D455" t="s">
        <v>838</v>
      </c>
      <c r="E455">
        <v>90999.999999999985</v>
      </c>
    </row>
    <row r="456" spans="1:5">
      <c r="A456" t="s">
        <v>1069</v>
      </c>
      <c r="B456" t="s">
        <v>145</v>
      </c>
      <c r="C456" t="s">
        <v>48</v>
      </c>
      <c r="E456">
        <v>72601</v>
      </c>
    </row>
    <row r="457" spans="1:5">
      <c r="A457" t="s">
        <v>1069</v>
      </c>
      <c r="B457" t="s">
        <v>145</v>
      </c>
      <c r="C457" t="s">
        <v>147</v>
      </c>
      <c r="D457" t="s">
        <v>53</v>
      </c>
      <c r="E457">
        <v>20400</v>
      </c>
    </row>
    <row r="458" spans="1:5">
      <c r="A458" t="s">
        <v>1069</v>
      </c>
      <c r="B458" t="s">
        <v>145</v>
      </c>
      <c r="C458" t="s">
        <v>149</v>
      </c>
      <c r="D458" t="s">
        <v>53</v>
      </c>
    </row>
    <row r="459" spans="1:5">
      <c r="A459" t="s">
        <v>1069</v>
      </c>
      <c r="B459" t="s">
        <v>145</v>
      </c>
      <c r="C459" t="s">
        <v>151</v>
      </c>
      <c r="D459" t="s">
        <v>53</v>
      </c>
    </row>
    <row r="460" spans="1:5">
      <c r="A460" t="s">
        <v>1069</v>
      </c>
      <c r="B460" t="s">
        <v>145</v>
      </c>
      <c r="C460" t="s">
        <v>153</v>
      </c>
      <c r="D460" t="s">
        <v>53</v>
      </c>
      <c r="E460">
        <v>10720</v>
      </c>
    </row>
    <row r="461" spans="1:5">
      <c r="A461" t="s">
        <v>1069</v>
      </c>
      <c r="B461" t="s">
        <v>145</v>
      </c>
      <c r="C461" t="s">
        <v>155</v>
      </c>
      <c r="D461" t="s">
        <v>53</v>
      </c>
      <c r="E461">
        <v>10720</v>
      </c>
    </row>
    <row r="462" spans="1:5">
      <c r="A462" t="s">
        <v>1069</v>
      </c>
      <c r="B462" t="s">
        <v>145</v>
      </c>
      <c r="C462" t="s">
        <v>157</v>
      </c>
      <c r="D462" t="s">
        <v>53</v>
      </c>
      <c r="E462">
        <v>28000</v>
      </c>
    </row>
    <row r="463" spans="1:5">
      <c r="A463" t="s">
        <v>1069</v>
      </c>
      <c r="B463" t="s">
        <v>145</v>
      </c>
      <c r="C463" t="s">
        <v>159</v>
      </c>
      <c r="D463" t="s">
        <v>53</v>
      </c>
    </row>
    <row r="464" spans="1:5">
      <c r="A464" t="s">
        <v>1069</v>
      </c>
      <c r="B464" t="s">
        <v>145</v>
      </c>
      <c r="C464" t="s">
        <v>161</v>
      </c>
      <c r="D464" t="s">
        <v>53</v>
      </c>
      <c r="E464">
        <v>144600</v>
      </c>
    </row>
    <row r="465" spans="1:5">
      <c r="A465" t="s">
        <v>1069</v>
      </c>
      <c r="B465" t="s">
        <v>145</v>
      </c>
      <c r="C465" t="s">
        <v>163</v>
      </c>
      <c r="D465" t="s">
        <v>53</v>
      </c>
      <c r="E465">
        <v>60803</v>
      </c>
    </row>
    <row r="466" spans="1:5">
      <c r="A466" t="s">
        <v>1069</v>
      </c>
      <c r="B466" t="s">
        <v>145</v>
      </c>
      <c r="C466" t="s">
        <v>165</v>
      </c>
      <c r="D466" t="s">
        <v>53</v>
      </c>
      <c r="E466">
        <v>117360</v>
      </c>
    </row>
    <row r="467" spans="1:5">
      <c r="A467" t="s">
        <v>1069</v>
      </c>
      <c r="B467" t="s">
        <v>145</v>
      </c>
      <c r="C467" t="s">
        <v>167</v>
      </c>
      <c r="D467" t="s">
        <v>53</v>
      </c>
    </row>
    <row r="468" spans="1:5">
      <c r="A468" t="s">
        <v>1069</v>
      </c>
      <c r="B468" t="s">
        <v>145</v>
      </c>
      <c r="C468" t="s">
        <v>169</v>
      </c>
      <c r="D468" t="s">
        <v>53</v>
      </c>
      <c r="E468">
        <v>30448</v>
      </c>
    </row>
    <row r="469" spans="1:5">
      <c r="A469" t="s">
        <v>1069</v>
      </c>
      <c r="B469" t="s">
        <v>145</v>
      </c>
      <c r="C469" t="s">
        <v>171</v>
      </c>
      <c r="D469" t="s">
        <v>53</v>
      </c>
      <c r="E469">
        <v>140263</v>
      </c>
    </row>
    <row r="470" spans="1:5">
      <c r="A470" t="s">
        <v>1069</v>
      </c>
      <c r="B470" t="s">
        <v>145</v>
      </c>
      <c r="C470" t="s">
        <v>173</v>
      </c>
      <c r="D470" t="s">
        <v>53</v>
      </c>
    </row>
    <row r="471" spans="1:5">
      <c r="A471" t="s">
        <v>1069</v>
      </c>
      <c r="B471" t="s">
        <v>145</v>
      </c>
      <c r="C471" t="s">
        <v>175</v>
      </c>
      <c r="D471" t="s">
        <v>53</v>
      </c>
      <c r="E471">
        <v>25772</v>
      </c>
    </row>
    <row r="472" spans="1:5">
      <c r="A472" t="s">
        <v>1069</v>
      </c>
      <c r="B472" t="s">
        <v>145</v>
      </c>
      <c r="C472" t="s">
        <v>177</v>
      </c>
      <c r="D472" t="s">
        <v>53</v>
      </c>
      <c r="E472">
        <v>16262</v>
      </c>
    </row>
    <row r="473" spans="1:5">
      <c r="A473" t="s">
        <v>1069</v>
      </c>
      <c r="B473" t="s">
        <v>145</v>
      </c>
      <c r="C473" t="s">
        <v>179</v>
      </c>
      <c r="D473" t="s">
        <v>53</v>
      </c>
      <c r="E473">
        <v>25520</v>
      </c>
    </row>
    <row r="474" spans="1:5">
      <c r="A474" t="s">
        <v>1319</v>
      </c>
      <c r="B474" t="s">
        <v>185</v>
      </c>
      <c r="C474" t="s">
        <v>48</v>
      </c>
      <c r="E474">
        <v>55902</v>
      </c>
    </row>
    <row r="475" spans="1:5">
      <c r="A475" t="s">
        <v>1319</v>
      </c>
      <c r="B475" t="s">
        <v>185</v>
      </c>
      <c r="C475" t="s">
        <v>432</v>
      </c>
      <c r="D475" t="s">
        <v>925</v>
      </c>
      <c r="E475">
        <v>9050.4285714285706</v>
      </c>
    </row>
    <row r="476" spans="1:5">
      <c r="A476" t="s">
        <v>1319</v>
      </c>
      <c r="B476" t="s">
        <v>185</v>
      </c>
      <c r="C476" t="s">
        <v>433</v>
      </c>
      <c r="D476" t="s">
        <v>926</v>
      </c>
      <c r="E476">
        <v>286253.85571428563</v>
      </c>
    </row>
    <row r="477" spans="1:5">
      <c r="A477" t="s">
        <v>1319</v>
      </c>
      <c r="B477" t="s">
        <v>185</v>
      </c>
      <c r="C477" t="s">
        <v>434</v>
      </c>
      <c r="D477" t="s">
        <v>1322</v>
      </c>
    </row>
    <row r="478" spans="1:5">
      <c r="A478" t="s">
        <v>1319</v>
      </c>
      <c r="B478" t="s">
        <v>185</v>
      </c>
      <c r="C478" t="s">
        <v>435</v>
      </c>
      <c r="D478" t="s">
        <v>928</v>
      </c>
      <c r="E478">
        <v>27533</v>
      </c>
    </row>
    <row r="479" spans="1:5">
      <c r="A479" t="s">
        <v>1319</v>
      </c>
      <c r="B479" t="s">
        <v>185</v>
      </c>
      <c r="C479" t="s">
        <v>436</v>
      </c>
      <c r="D479" t="s">
        <v>53</v>
      </c>
    </row>
    <row r="480" spans="1:5">
      <c r="A480" t="s">
        <v>1319</v>
      </c>
      <c r="B480" t="s">
        <v>185</v>
      </c>
      <c r="C480" t="s">
        <v>437</v>
      </c>
      <c r="D480" t="s">
        <v>929</v>
      </c>
      <c r="E480">
        <v>29093</v>
      </c>
    </row>
    <row r="481" spans="1:5">
      <c r="A481" t="s">
        <v>1319</v>
      </c>
      <c r="B481" t="s">
        <v>185</v>
      </c>
      <c r="C481" t="s">
        <v>438</v>
      </c>
      <c r="D481" t="s">
        <v>53</v>
      </c>
    </row>
    <row r="482" spans="1:5">
      <c r="A482" t="s">
        <v>1066</v>
      </c>
      <c r="B482" t="s">
        <v>123</v>
      </c>
      <c r="C482" t="s">
        <v>124</v>
      </c>
      <c r="D482" t="s">
        <v>744</v>
      </c>
    </row>
    <row r="483" spans="1:5">
      <c r="A483" t="s">
        <v>1066</v>
      </c>
      <c r="B483" t="s">
        <v>123</v>
      </c>
      <c r="C483" t="s">
        <v>126</v>
      </c>
      <c r="D483" t="s">
        <v>744</v>
      </c>
      <c r="E483">
        <v>163953.35999999999</v>
      </c>
    </row>
    <row r="484" spans="1:5">
      <c r="A484" t="s">
        <v>1062</v>
      </c>
      <c r="B484" t="s">
        <v>69</v>
      </c>
      <c r="C484" t="s">
        <v>117</v>
      </c>
      <c r="D484" t="s">
        <v>742</v>
      </c>
      <c r="E484">
        <v>28036</v>
      </c>
    </row>
    <row r="485" spans="1:5">
      <c r="A485" t="s">
        <v>1027</v>
      </c>
      <c r="B485" t="s">
        <v>54</v>
      </c>
      <c r="C485" t="s">
        <v>70</v>
      </c>
      <c r="D485" t="s">
        <v>721</v>
      </c>
      <c r="E485">
        <v>59211.98</v>
      </c>
    </row>
    <row r="486" spans="1:5">
      <c r="A486" t="s">
        <v>1143</v>
      </c>
      <c r="B486" t="s">
        <v>274</v>
      </c>
      <c r="C486" t="s">
        <v>275</v>
      </c>
      <c r="D486" t="s">
        <v>824</v>
      </c>
      <c r="E486">
        <v>11111.111111111113</v>
      </c>
    </row>
    <row r="487" spans="1:5">
      <c r="A487" t="s">
        <v>1229</v>
      </c>
      <c r="B487" t="s">
        <v>168</v>
      </c>
      <c r="C487" t="s">
        <v>369</v>
      </c>
      <c r="D487" t="s">
        <v>875</v>
      </c>
      <c r="E487">
        <v>10000</v>
      </c>
    </row>
    <row r="488" spans="1:5">
      <c r="A488" t="s">
        <v>1104</v>
      </c>
      <c r="B488" t="s">
        <v>100</v>
      </c>
      <c r="C488" t="s">
        <v>48</v>
      </c>
      <c r="E488">
        <v>10164</v>
      </c>
    </row>
    <row r="489" spans="1:5">
      <c r="A489" t="s">
        <v>1104</v>
      </c>
      <c r="B489" t="s">
        <v>100</v>
      </c>
      <c r="C489" t="s">
        <v>220</v>
      </c>
      <c r="D489" t="s">
        <v>802</v>
      </c>
      <c r="E489">
        <v>49999.996666666673</v>
      </c>
    </row>
    <row r="490" spans="1:5">
      <c r="A490" t="s">
        <v>1104</v>
      </c>
      <c r="B490" t="s">
        <v>100</v>
      </c>
      <c r="C490" t="s">
        <v>222</v>
      </c>
      <c r="D490" t="s">
        <v>803</v>
      </c>
      <c r="E490">
        <v>11808</v>
      </c>
    </row>
    <row r="491" spans="1:5">
      <c r="A491" t="s">
        <v>1104</v>
      </c>
      <c r="B491" t="s">
        <v>100</v>
      </c>
      <c r="C491" t="s">
        <v>224</v>
      </c>
      <c r="D491" t="s">
        <v>53</v>
      </c>
    </row>
    <row r="492" spans="1:5">
      <c r="A492" t="s">
        <v>1116</v>
      </c>
      <c r="B492" t="s">
        <v>106</v>
      </c>
      <c r="C492" t="s">
        <v>48</v>
      </c>
      <c r="E492">
        <v>77958</v>
      </c>
    </row>
    <row r="493" spans="1:5">
      <c r="A493" t="s">
        <v>1031</v>
      </c>
      <c r="B493" t="s">
        <v>58</v>
      </c>
      <c r="C493" t="s">
        <v>48</v>
      </c>
      <c r="E493">
        <v>43885</v>
      </c>
    </row>
    <row r="494" spans="1:5">
      <c r="A494" t="s">
        <v>1031</v>
      </c>
      <c r="B494" t="s">
        <v>58</v>
      </c>
      <c r="C494" t="s">
        <v>75</v>
      </c>
      <c r="D494" t="s">
        <v>53</v>
      </c>
    </row>
    <row r="495" spans="1:5">
      <c r="A495" t="s">
        <v>1145</v>
      </c>
      <c r="B495" t="s">
        <v>122</v>
      </c>
      <c r="C495" t="s">
        <v>48</v>
      </c>
      <c r="E495">
        <v>10376</v>
      </c>
    </row>
    <row r="496" spans="1:5">
      <c r="A496" t="s">
        <v>979</v>
      </c>
      <c r="B496" t="s">
        <v>47</v>
      </c>
      <c r="C496" t="s">
        <v>48</v>
      </c>
      <c r="E496">
        <v>51667</v>
      </c>
    </row>
    <row r="497" spans="1:5">
      <c r="A497" t="s">
        <v>979</v>
      </c>
      <c r="B497" t="s">
        <v>47</v>
      </c>
      <c r="C497" t="s">
        <v>50</v>
      </c>
      <c r="D497" t="s">
        <v>711</v>
      </c>
      <c r="E497">
        <v>31626.6</v>
      </c>
    </row>
    <row r="498" spans="1:5">
      <c r="A498" t="s">
        <v>979</v>
      </c>
      <c r="B498" t="s">
        <v>47</v>
      </c>
      <c r="C498" t="s">
        <v>52</v>
      </c>
      <c r="D498" t="s">
        <v>53</v>
      </c>
    </row>
    <row r="499" spans="1:5">
      <c r="A499" t="s">
        <v>979</v>
      </c>
      <c r="B499" t="s">
        <v>47</v>
      </c>
      <c r="C499" t="s">
        <v>55</v>
      </c>
      <c r="D499" t="s">
        <v>712</v>
      </c>
      <c r="E499">
        <v>16666.666666666668</v>
      </c>
    </row>
    <row r="500" spans="1:5">
      <c r="A500" t="s">
        <v>979</v>
      </c>
      <c r="B500" t="s">
        <v>47</v>
      </c>
      <c r="C500" t="s">
        <v>57</v>
      </c>
      <c r="D500" t="s">
        <v>985</v>
      </c>
    </row>
    <row r="501" spans="1:5">
      <c r="A501" t="s">
        <v>979</v>
      </c>
      <c r="B501" t="s">
        <v>47</v>
      </c>
      <c r="C501" t="s">
        <v>59</v>
      </c>
      <c r="D501" t="s">
        <v>713</v>
      </c>
      <c r="E501">
        <v>50000</v>
      </c>
    </row>
    <row r="502" spans="1:5">
      <c r="A502" t="s">
        <v>979</v>
      </c>
      <c r="B502" t="s">
        <v>47</v>
      </c>
      <c r="C502" t="s">
        <v>61</v>
      </c>
      <c r="D502" t="s">
        <v>714</v>
      </c>
      <c r="E502">
        <v>52000</v>
      </c>
    </row>
    <row r="503" spans="1:5">
      <c r="A503" t="s">
        <v>979</v>
      </c>
      <c r="B503" t="s">
        <v>47</v>
      </c>
      <c r="C503" t="s">
        <v>63</v>
      </c>
      <c r="D503" t="s">
        <v>716</v>
      </c>
      <c r="E503">
        <v>21500</v>
      </c>
    </row>
    <row r="504" spans="1:5">
      <c r="A504" t="s">
        <v>979</v>
      </c>
      <c r="B504" t="s">
        <v>47</v>
      </c>
      <c r="C504" t="s">
        <v>65</v>
      </c>
      <c r="D504" t="s">
        <v>715</v>
      </c>
      <c r="E504">
        <v>69816.866666666669</v>
      </c>
    </row>
    <row r="505" spans="1:5">
      <c r="A505" t="s">
        <v>1114</v>
      </c>
      <c r="B505" t="s">
        <v>102</v>
      </c>
      <c r="C505" t="s">
        <v>48</v>
      </c>
      <c r="E505">
        <v>7508</v>
      </c>
    </row>
    <row r="506" spans="1:5">
      <c r="A506" t="s">
        <v>1114</v>
      </c>
      <c r="B506" t="s">
        <v>102</v>
      </c>
      <c r="C506" t="s">
        <v>241</v>
      </c>
      <c r="D506" t="s">
        <v>53</v>
      </c>
      <c r="E506">
        <v>9360</v>
      </c>
    </row>
    <row r="507" spans="1:5">
      <c r="A507" t="s">
        <v>1231</v>
      </c>
      <c r="B507" t="s">
        <v>85</v>
      </c>
      <c r="C507" t="s">
        <v>86</v>
      </c>
      <c r="D507" t="s">
        <v>878</v>
      </c>
      <c r="E507">
        <v>8000</v>
      </c>
    </row>
    <row r="508" spans="1:5">
      <c r="A508" t="s">
        <v>1231</v>
      </c>
      <c r="B508" t="s">
        <v>88</v>
      </c>
      <c r="C508" t="s">
        <v>89</v>
      </c>
      <c r="D508" t="s">
        <v>881</v>
      </c>
      <c r="E508">
        <v>16200</v>
      </c>
    </row>
    <row r="509" spans="1:5">
      <c r="A509" t="s">
        <v>1231</v>
      </c>
      <c r="B509" t="s">
        <v>88</v>
      </c>
      <c r="C509" t="s">
        <v>91</v>
      </c>
      <c r="D509" t="s">
        <v>884</v>
      </c>
      <c r="E509">
        <v>8400</v>
      </c>
    </row>
    <row r="510" spans="1:5">
      <c r="A510" t="s">
        <v>1231</v>
      </c>
      <c r="B510" t="s">
        <v>88</v>
      </c>
      <c r="C510" t="s">
        <v>93</v>
      </c>
      <c r="D510" t="s">
        <v>885</v>
      </c>
      <c r="E510">
        <v>8040</v>
      </c>
    </row>
    <row r="511" spans="1:5">
      <c r="A511" t="s">
        <v>1231</v>
      </c>
      <c r="B511" t="s">
        <v>88</v>
      </c>
      <c r="C511" t="s">
        <v>95</v>
      </c>
      <c r="D511" t="s">
        <v>895</v>
      </c>
      <c r="E511">
        <v>9680</v>
      </c>
    </row>
    <row r="512" spans="1:5">
      <c r="A512" t="s">
        <v>1231</v>
      </c>
      <c r="B512" t="s">
        <v>88</v>
      </c>
      <c r="C512" t="s">
        <v>97</v>
      </c>
      <c r="D512" t="s">
        <v>886</v>
      </c>
      <c r="E512">
        <v>11200</v>
      </c>
    </row>
    <row r="513" spans="1:5">
      <c r="A513" t="s">
        <v>1231</v>
      </c>
      <c r="B513" t="s">
        <v>88</v>
      </c>
      <c r="C513" t="s">
        <v>99</v>
      </c>
      <c r="D513" t="s">
        <v>888</v>
      </c>
      <c r="E513">
        <v>8400</v>
      </c>
    </row>
    <row r="514" spans="1:5">
      <c r="A514" t="s">
        <v>1231</v>
      </c>
      <c r="B514" t="s">
        <v>88</v>
      </c>
      <c r="C514" t="s">
        <v>101</v>
      </c>
      <c r="D514" t="s">
        <v>1240</v>
      </c>
      <c r="E514">
        <v>11088</v>
      </c>
    </row>
    <row r="515" spans="1:5">
      <c r="A515" t="s">
        <v>1231</v>
      </c>
      <c r="B515" t="s">
        <v>88</v>
      </c>
      <c r="C515" t="s">
        <v>103</v>
      </c>
      <c r="D515" t="s">
        <v>890</v>
      </c>
      <c r="E515">
        <v>7800</v>
      </c>
    </row>
    <row r="516" spans="1:5">
      <c r="A516" t="s">
        <v>1231</v>
      </c>
      <c r="B516" t="s">
        <v>88</v>
      </c>
      <c r="C516" t="s">
        <v>105</v>
      </c>
      <c r="D516" t="s">
        <v>896</v>
      </c>
      <c r="E516">
        <v>7504</v>
      </c>
    </row>
    <row r="517" spans="1:5">
      <c r="A517" t="s">
        <v>1231</v>
      </c>
      <c r="B517" t="s">
        <v>88</v>
      </c>
      <c r="C517" t="s">
        <v>107</v>
      </c>
      <c r="D517" t="s">
        <v>894</v>
      </c>
      <c r="E517">
        <v>8400</v>
      </c>
    </row>
    <row r="518" spans="1:5">
      <c r="A518" t="s">
        <v>1231</v>
      </c>
      <c r="B518" t="s">
        <v>88</v>
      </c>
      <c r="C518" t="s">
        <v>109</v>
      </c>
      <c r="D518" t="s">
        <v>891</v>
      </c>
      <c r="E518">
        <v>79840</v>
      </c>
    </row>
    <row r="519" spans="1:5">
      <c r="A519" t="s">
        <v>1231</v>
      </c>
      <c r="B519" t="s">
        <v>88</v>
      </c>
      <c r="C519" t="s">
        <v>111</v>
      </c>
      <c r="D519" t="s">
        <v>892</v>
      </c>
      <c r="E519">
        <v>7200</v>
      </c>
    </row>
    <row r="520" spans="1:5">
      <c r="A520" t="s">
        <v>1231</v>
      </c>
      <c r="B520" t="s">
        <v>88</v>
      </c>
      <c r="C520" t="s">
        <v>113</v>
      </c>
      <c r="D520" t="s">
        <v>893</v>
      </c>
      <c r="E520">
        <v>8040</v>
      </c>
    </row>
    <row r="521" spans="1:5">
      <c r="A521" t="s">
        <v>1231</v>
      </c>
      <c r="B521" t="s">
        <v>172</v>
      </c>
      <c r="C521" t="s">
        <v>374</v>
      </c>
      <c r="D521" t="s">
        <v>1249</v>
      </c>
    </row>
    <row r="522" spans="1:5">
      <c r="A522" t="s">
        <v>1231</v>
      </c>
      <c r="B522" t="s">
        <v>172</v>
      </c>
      <c r="C522" t="s">
        <v>375</v>
      </c>
      <c r="D522" t="s">
        <v>1251</v>
      </c>
    </row>
    <row r="523" spans="1:5">
      <c r="A523" t="s">
        <v>1231</v>
      </c>
      <c r="B523" t="s">
        <v>172</v>
      </c>
      <c r="C523" t="s">
        <v>376</v>
      </c>
      <c r="D523" t="s">
        <v>53</v>
      </c>
    </row>
    <row r="524" spans="1:5">
      <c r="A524" t="s">
        <v>1231</v>
      </c>
      <c r="B524" t="s">
        <v>172</v>
      </c>
      <c r="C524" t="s">
        <v>377</v>
      </c>
      <c r="D524" t="s">
        <v>889</v>
      </c>
    </row>
    <row r="525" spans="1:5">
      <c r="A525" t="s">
        <v>1231</v>
      </c>
      <c r="B525" t="s">
        <v>172</v>
      </c>
      <c r="C525" t="s">
        <v>378</v>
      </c>
      <c r="D525" t="s">
        <v>1255</v>
      </c>
    </row>
    <row r="526" spans="1:5">
      <c r="A526" t="s">
        <v>1231</v>
      </c>
      <c r="B526" t="s">
        <v>172</v>
      </c>
      <c r="C526" t="s">
        <v>379</v>
      </c>
      <c r="D526" t="s">
        <v>1257</v>
      </c>
    </row>
    <row r="527" spans="1:5">
      <c r="A527" t="s">
        <v>1231</v>
      </c>
      <c r="B527" t="s">
        <v>172</v>
      </c>
      <c r="C527" t="s">
        <v>380</v>
      </c>
      <c r="D527" t="s">
        <v>1259</v>
      </c>
    </row>
    <row r="528" spans="1:5">
      <c r="A528" t="s">
        <v>1231</v>
      </c>
      <c r="B528" t="s">
        <v>172</v>
      </c>
      <c r="C528" t="s">
        <v>381</v>
      </c>
      <c r="D528" t="s">
        <v>1261</v>
      </c>
    </row>
    <row r="529" spans="1:5">
      <c r="A529" t="s">
        <v>1184</v>
      </c>
      <c r="B529" t="s">
        <v>136</v>
      </c>
      <c r="C529" t="s">
        <v>327</v>
      </c>
      <c r="D529" t="s">
        <v>844</v>
      </c>
      <c r="E529">
        <v>21978.68</v>
      </c>
    </row>
    <row r="530" spans="1:5">
      <c r="A530" t="s">
        <v>1138</v>
      </c>
      <c r="B530" t="s">
        <v>270</v>
      </c>
      <c r="C530" t="s">
        <v>271</v>
      </c>
      <c r="D530" t="s">
        <v>53</v>
      </c>
    </row>
    <row r="531" spans="1:5">
      <c r="A531" t="s">
        <v>1220</v>
      </c>
      <c r="B531" t="s">
        <v>361</v>
      </c>
      <c r="C531" t="s">
        <v>362</v>
      </c>
      <c r="D531" t="s">
        <v>871</v>
      </c>
      <c r="E531">
        <v>6950</v>
      </c>
    </row>
    <row r="532" spans="1:5">
      <c r="A532" t="s">
        <v>1220</v>
      </c>
      <c r="B532" t="s">
        <v>361</v>
      </c>
      <c r="C532" t="s">
        <v>363</v>
      </c>
      <c r="D532" t="s">
        <v>870</v>
      </c>
      <c r="E532">
        <v>27080</v>
      </c>
    </row>
    <row r="533" spans="1:5">
      <c r="A533" t="s">
        <v>1029</v>
      </c>
      <c r="B533" t="s">
        <v>56</v>
      </c>
      <c r="C533" t="s">
        <v>72</v>
      </c>
      <c r="D533" t="s">
        <v>723</v>
      </c>
      <c r="E533">
        <v>2000</v>
      </c>
    </row>
    <row r="534" spans="1:5">
      <c r="A534" t="s">
        <v>1292</v>
      </c>
      <c r="B534" t="s">
        <v>406</v>
      </c>
      <c r="C534" t="s">
        <v>413</v>
      </c>
      <c r="D534" t="s">
        <v>53</v>
      </c>
    </row>
    <row r="535" spans="1:5">
      <c r="A535" t="s">
        <v>1274</v>
      </c>
      <c r="B535" t="s">
        <v>176</v>
      </c>
      <c r="C535" t="s">
        <v>392</v>
      </c>
      <c r="D535" t="s">
        <v>908</v>
      </c>
      <c r="E535">
        <v>58815</v>
      </c>
    </row>
    <row r="536" spans="1:5">
      <c r="A536" t="s">
        <v>1274</v>
      </c>
      <c r="B536" t="s">
        <v>176</v>
      </c>
      <c r="C536" t="s">
        <v>393</v>
      </c>
      <c r="D536" t="s">
        <v>903</v>
      </c>
      <c r="E536">
        <v>17280</v>
      </c>
    </row>
    <row r="537" spans="1:5">
      <c r="A537" t="s">
        <v>1274</v>
      </c>
      <c r="B537" t="s">
        <v>176</v>
      </c>
      <c r="C537" t="s">
        <v>394</v>
      </c>
      <c r="D537" t="s">
        <v>907</v>
      </c>
      <c r="E537">
        <v>7848</v>
      </c>
    </row>
    <row r="538" spans="1:5">
      <c r="A538" t="s">
        <v>1274</v>
      </c>
      <c r="B538" t="s">
        <v>176</v>
      </c>
      <c r="C538" t="s">
        <v>395</v>
      </c>
      <c r="D538" t="s">
        <v>904</v>
      </c>
      <c r="E538">
        <v>13800.72</v>
      </c>
    </row>
    <row r="539" spans="1:5">
      <c r="A539" t="s">
        <v>1274</v>
      </c>
      <c r="B539" t="s">
        <v>176</v>
      </c>
      <c r="C539" t="s">
        <v>396</v>
      </c>
      <c r="D539" t="s">
        <v>905</v>
      </c>
      <c r="E539">
        <v>95241.37000000001</v>
      </c>
    </row>
    <row r="540" spans="1:5">
      <c r="A540" t="s">
        <v>1274</v>
      </c>
      <c r="B540" t="s">
        <v>176</v>
      </c>
      <c r="C540" t="s">
        <v>397</v>
      </c>
      <c r="D540" t="s">
        <v>906</v>
      </c>
      <c r="E540">
        <v>39885.71428571429</v>
      </c>
    </row>
    <row r="541" spans="1:5">
      <c r="A541" t="s">
        <v>1274</v>
      </c>
      <c r="B541" t="s">
        <v>176</v>
      </c>
      <c r="C541" t="s">
        <v>398</v>
      </c>
      <c r="D541" t="s">
        <v>53</v>
      </c>
    </row>
    <row r="542" spans="1:5">
      <c r="A542" t="s">
        <v>1274</v>
      </c>
      <c r="B542" t="s">
        <v>176</v>
      </c>
      <c r="C542" t="s">
        <v>399</v>
      </c>
      <c r="D542" t="s">
        <v>909</v>
      </c>
      <c r="E542">
        <v>3009.6</v>
      </c>
    </row>
    <row r="543" spans="1:5">
      <c r="A543" t="s">
        <v>1189</v>
      </c>
      <c r="B543" t="s">
        <v>142</v>
      </c>
      <c r="C543" t="s">
        <v>336</v>
      </c>
      <c r="D543" t="s">
        <v>849</v>
      </c>
      <c r="E543">
        <v>125000</v>
      </c>
    </row>
    <row r="544" spans="1:5">
      <c r="A544" t="s">
        <v>1189</v>
      </c>
      <c r="B544" t="s">
        <v>142</v>
      </c>
      <c r="C544" t="s">
        <v>337</v>
      </c>
      <c r="D544" t="s">
        <v>53</v>
      </c>
      <c r="E544">
        <v>25896.15</v>
      </c>
    </row>
    <row r="545" spans="1:5">
      <c r="A545" t="s">
        <v>1189</v>
      </c>
      <c r="B545" t="s">
        <v>142</v>
      </c>
      <c r="C545" t="s">
        <v>338</v>
      </c>
      <c r="D545" t="s">
        <v>53</v>
      </c>
    </row>
    <row r="546" spans="1:5">
      <c r="A546" t="s">
        <v>1189</v>
      </c>
      <c r="B546" t="s">
        <v>142</v>
      </c>
      <c r="C546" t="s">
        <v>339</v>
      </c>
      <c r="D546" t="s">
        <v>850</v>
      </c>
      <c r="E546">
        <v>38500</v>
      </c>
    </row>
    <row r="547" spans="1:5">
      <c r="A547" t="s">
        <v>1189</v>
      </c>
      <c r="B547" t="s">
        <v>142</v>
      </c>
      <c r="C547" t="s">
        <v>340</v>
      </c>
      <c r="D547" t="s">
        <v>53</v>
      </c>
    </row>
    <row r="548" spans="1:5">
      <c r="A548" t="s">
        <v>1168</v>
      </c>
      <c r="B548" t="s">
        <v>132</v>
      </c>
      <c r="C548" t="s">
        <v>313</v>
      </c>
      <c r="D548" t="s">
        <v>841</v>
      </c>
      <c r="E548">
        <v>31000</v>
      </c>
    </row>
    <row r="549" spans="1:5">
      <c r="A549" t="s">
        <v>1168</v>
      </c>
      <c r="B549" t="s">
        <v>132</v>
      </c>
      <c r="C549" t="s">
        <v>315</v>
      </c>
      <c r="D549" t="s">
        <v>1170</v>
      </c>
      <c r="E549">
        <v>50000</v>
      </c>
    </row>
    <row r="550" spans="1:5">
      <c r="A550" t="s">
        <v>1168</v>
      </c>
      <c r="B550" t="s">
        <v>132</v>
      </c>
      <c r="C550" t="s">
        <v>317</v>
      </c>
      <c r="D550" t="s">
        <v>53</v>
      </c>
    </row>
    <row r="551" spans="1:5">
      <c r="A551" t="s">
        <v>1263</v>
      </c>
      <c r="B551" t="s">
        <v>382</v>
      </c>
      <c r="C551" t="s">
        <v>383</v>
      </c>
      <c r="D551" t="s">
        <v>897</v>
      </c>
      <c r="E551">
        <v>15666.5</v>
      </c>
    </row>
    <row r="552" spans="1:5">
      <c r="A552" t="s">
        <v>1263</v>
      </c>
      <c r="B552" t="s">
        <v>382</v>
      </c>
      <c r="C552" t="s">
        <v>384</v>
      </c>
      <c r="D552" t="s">
        <v>1265</v>
      </c>
      <c r="E552">
        <v>-2073.4300000000003</v>
      </c>
    </row>
    <row r="553" spans="1:5">
      <c r="A553" t="s">
        <v>1263</v>
      </c>
      <c r="B553" t="s">
        <v>382</v>
      </c>
      <c r="C553" t="s">
        <v>385</v>
      </c>
      <c r="D553" t="s">
        <v>899</v>
      </c>
      <c r="E553">
        <v>34502.370000000003</v>
      </c>
    </row>
    <row r="554" spans="1:5">
      <c r="A554" t="s">
        <v>1263</v>
      </c>
      <c r="B554" t="s">
        <v>382</v>
      </c>
      <c r="C554" t="s">
        <v>386</v>
      </c>
      <c r="D554" t="s">
        <v>900</v>
      </c>
      <c r="E554">
        <v>59398.520000000004</v>
      </c>
    </row>
    <row r="555" spans="1:5">
      <c r="A555" t="s">
        <v>1263</v>
      </c>
      <c r="B555" t="s">
        <v>382</v>
      </c>
      <c r="C555" t="s">
        <v>387</v>
      </c>
      <c r="D555" t="s">
        <v>1269</v>
      </c>
    </row>
    <row r="556" spans="1:5">
      <c r="A556" t="s">
        <v>1263</v>
      </c>
      <c r="B556" t="s">
        <v>382</v>
      </c>
      <c r="C556" t="s">
        <v>388</v>
      </c>
      <c r="D556" t="s">
        <v>901</v>
      </c>
      <c r="E556">
        <v>22432.99</v>
      </c>
    </row>
    <row r="557" spans="1:5">
      <c r="A557" t="s">
        <v>1263</v>
      </c>
      <c r="B557" t="s">
        <v>382</v>
      </c>
      <c r="C557" t="s">
        <v>389</v>
      </c>
      <c r="D557" t="s">
        <v>900</v>
      </c>
      <c r="E557">
        <v>34000</v>
      </c>
    </row>
    <row r="558" spans="1:5">
      <c r="A558" t="s">
        <v>1263</v>
      </c>
      <c r="B558" t="s">
        <v>382</v>
      </c>
      <c r="C558" t="s">
        <v>390</v>
      </c>
      <c r="D558" t="s">
        <v>53</v>
      </c>
    </row>
    <row r="559" spans="1:5">
      <c r="A559" t="s">
        <v>1263</v>
      </c>
      <c r="B559" t="s">
        <v>382</v>
      </c>
      <c r="C559" t="s">
        <v>391</v>
      </c>
      <c r="D559" t="s">
        <v>902</v>
      </c>
      <c r="E559">
        <v>10393.709999999999</v>
      </c>
    </row>
    <row r="560" spans="1:5">
      <c r="A560" t="s">
        <v>1091</v>
      </c>
      <c r="B560" t="s">
        <v>90</v>
      </c>
      <c r="C560" t="s">
        <v>48</v>
      </c>
      <c r="E560">
        <v>8809</v>
      </c>
    </row>
    <row r="561" spans="1:5">
      <c r="A561" t="s">
        <v>1091</v>
      </c>
      <c r="B561" t="s">
        <v>90</v>
      </c>
      <c r="C561" t="s">
        <v>203</v>
      </c>
      <c r="D561" t="s">
        <v>53</v>
      </c>
    </row>
    <row r="562" spans="1:5">
      <c r="A562" t="s">
        <v>1078</v>
      </c>
      <c r="B562" t="s">
        <v>188</v>
      </c>
      <c r="C562" t="s">
        <v>189</v>
      </c>
      <c r="D562" t="s">
        <v>776</v>
      </c>
      <c r="E562">
        <v>93812.840000000011</v>
      </c>
    </row>
    <row r="563" spans="1:5">
      <c r="A563" t="s">
        <v>1078</v>
      </c>
      <c r="B563" t="s">
        <v>188</v>
      </c>
      <c r="C563" t="s">
        <v>191</v>
      </c>
      <c r="D563" t="s">
        <v>53</v>
      </c>
    </row>
    <row r="564" spans="1:5">
      <c r="A564" t="s">
        <v>1078</v>
      </c>
      <c r="B564" t="s">
        <v>188</v>
      </c>
      <c r="C564" t="s">
        <v>192</v>
      </c>
      <c r="D564" t="s">
        <v>1081</v>
      </c>
    </row>
    <row r="565" spans="1:5">
      <c r="A565" t="s">
        <v>1078</v>
      </c>
      <c r="B565" t="s">
        <v>188</v>
      </c>
      <c r="C565" t="s">
        <v>193</v>
      </c>
      <c r="D565" t="s">
        <v>53</v>
      </c>
    </row>
    <row r="566" spans="1:5">
      <c r="A566" t="s">
        <v>1122</v>
      </c>
      <c r="B566" t="s">
        <v>110</v>
      </c>
      <c r="C566" t="s">
        <v>250</v>
      </c>
      <c r="D566" t="s">
        <v>1123</v>
      </c>
    </row>
    <row r="567" spans="1:5">
      <c r="A567" t="s">
        <v>1122</v>
      </c>
      <c r="B567" t="s">
        <v>110</v>
      </c>
      <c r="C567" t="s">
        <v>252</v>
      </c>
      <c r="D567" t="s">
        <v>1125</v>
      </c>
    </row>
    <row r="568" spans="1:5">
      <c r="A568" t="s">
        <v>1122</v>
      </c>
      <c r="B568" t="s">
        <v>110</v>
      </c>
      <c r="C568" t="s">
        <v>254</v>
      </c>
      <c r="D568" t="s">
        <v>811</v>
      </c>
      <c r="E568">
        <v>235538.1925</v>
      </c>
    </row>
    <row r="569" spans="1:5">
      <c r="A569" t="s">
        <v>1122</v>
      </c>
      <c r="B569" t="s">
        <v>110</v>
      </c>
      <c r="C569" t="s">
        <v>256</v>
      </c>
      <c r="D569" t="s">
        <v>813</v>
      </c>
      <c r="E569">
        <v>115863</v>
      </c>
    </row>
    <row r="570" spans="1:5">
      <c r="A570" t="s">
        <v>1122</v>
      </c>
      <c r="B570" t="s">
        <v>110</v>
      </c>
      <c r="C570" t="s">
        <v>258</v>
      </c>
      <c r="D570" t="s">
        <v>1129</v>
      </c>
    </row>
    <row r="571" spans="1:5">
      <c r="A571" t="s">
        <v>1122</v>
      </c>
      <c r="B571" t="s">
        <v>110</v>
      </c>
      <c r="C571" t="s">
        <v>259</v>
      </c>
      <c r="D571" t="s">
        <v>815</v>
      </c>
      <c r="E571">
        <v>21041.78</v>
      </c>
    </row>
    <row r="572" spans="1:5">
      <c r="A572" t="s">
        <v>1122</v>
      </c>
      <c r="B572" t="s">
        <v>110</v>
      </c>
      <c r="C572" t="s">
        <v>261</v>
      </c>
      <c r="D572" t="s">
        <v>817</v>
      </c>
      <c r="E572">
        <v>10189.9</v>
      </c>
    </row>
    <row r="573" spans="1:5">
      <c r="A573" t="s">
        <v>1122</v>
      </c>
      <c r="B573" t="s">
        <v>110</v>
      </c>
      <c r="C573" t="s">
        <v>263</v>
      </c>
      <c r="D573" t="s">
        <v>819</v>
      </c>
      <c r="E573">
        <v>96727</v>
      </c>
    </row>
    <row r="574" spans="1:5">
      <c r="A574" t="s">
        <v>1186</v>
      </c>
      <c r="B574" t="s">
        <v>138</v>
      </c>
      <c r="C574" t="s">
        <v>334</v>
      </c>
      <c r="D574" t="s">
        <v>845</v>
      </c>
      <c r="E574">
        <v>1000</v>
      </c>
    </row>
    <row r="575" spans="1:5">
      <c r="A575" t="s">
        <v>1186</v>
      </c>
      <c r="B575" t="s">
        <v>138</v>
      </c>
      <c r="C575" t="s">
        <v>335</v>
      </c>
      <c r="D575" t="s">
        <v>848</v>
      </c>
      <c r="E575">
        <v>5779.51</v>
      </c>
    </row>
    <row r="576" spans="1:5">
      <c r="A576" t="s">
        <v>1218</v>
      </c>
      <c r="B576" t="s">
        <v>162</v>
      </c>
      <c r="C576" t="s">
        <v>360</v>
      </c>
      <c r="D576" t="s">
        <v>869</v>
      </c>
      <c r="E576">
        <v>9166.6666666666661</v>
      </c>
    </row>
    <row r="577" spans="1:5">
      <c r="A577" t="s">
        <v>1285</v>
      </c>
      <c r="B577" t="s">
        <v>401</v>
      </c>
      <c r="C577" t="s">
        <v>402</v>
      </c>
      <c r="D577" t="s">
        <v>1286</v>
      </c>
      <c r="E577">
        <v>7548</v>
      </c>
    </row>
    <row r="578" spans="1:5">
      <c r="A578" t="s">
        <v>1160</v>
      </c>
      <c r="B578" t="s">
        <v>302</v>
      </c>
      <c r="C578" t="s">
        <v>303</v>
      </c>
      <c r="D578" t="s">
        <v>806</v>
      </c>
      <c r="E578">
        <v>71604.67</v>
      </c>
    </row>
    <row r="579" spans="1:5">
      <c r="A579" t="s">
        <v>1160</v>
      </c>
      <c r="B579" t="s">
        <v>302</v>
      </c>
      <c r="C579" t="s">
        <v>304</v>
      </c>
      <c r="D579" t="s">
        <v>53</v>
      </c>
    </row>
    <row r="580" spans="1:5">
      <c r="A580" t="s">
        <v>1160</v>
      </c>
      <c r="B580" t="s">
        <v>302</v>
      </c>
      <c r="C580" t="s">
        <v>305</v>
      </c>
      <c r="D580" t="s">
        <v>53</v>
      </c>
    </row>
    <row r="581" spans="1:5">
      <c r="A581" t="s">
        <v>1160</v>
      </c>
      <c r="B581" t="s">
        <v>302</v>
      </c>
      <c r="C581" t="s">
        <v>307</v>
      </c>
      <c r="D581" t="s">
        <v>807</v>
      </c>
      <c r="E581">
        <v>20995</v>
      </c>
    </row>
    <row r="582" spans="1:5">
      <c r="A582" t="s">
        <v>1160</v>
      </c>
      <c r="B582" t="s">
        <v>302</v>
      </c>
      <c r="C582" t="s">
        <v>309</v>
      </c>
      <c r="D582" t="s">
        <v>53</v>
      </c>
    </row>
    <row r="583" spans="1:5">
      <c r="A583" t="s">
        <v>1205</v>
      </c>
      <c r="B583" t="s">
        <v>351</v>
      </c>
      <c r="C583" t="s">
        <v>352</v>
      </c>
      <c r="D583" t="s">
        <v>53</v>
      </c>
    </row>
    <row r="584" spans="1:5">
      <c r="A584" t="s">
        <v>1205</v>
      </c>
      <c r="B584" t="s">
        <v>351</v>
      </c>
      <c r="C584" t="s">
        <v>353</v>
      </c>
      <c r="D584" t="s">
        <v>53</v>
      </c>
    </row>
    <row r="585" spans="1:5">
      <c r="A585" t="s">
        <v>1093</v>
      </c>
      <c r="B585" t="s">
        <v>92</v>
      </c>
      <c r="C585" t="s">
        <v>205</v>
      </c>
      <c r="D585" t="s">
        <v>784</v>
      </c>
      <c r="E585">
        <v>104706.43</v>
      </c>
    </row>
    <row r="586" spans="1:5">
      <c r="A586" t="s">
        <v>1093</v>
      </c>
      <c r="B586" t="s">
        <v>92</v>
      </c>
      <c r="C586" t="s">
        <v>206</v>
      </c>
      <c r="D586" t="s">
        <v>53</v>
      </c>
    </row>
    <row r="587" spans="1:5">
      <c r="A587" t="s">
        <v>1093</v>
      </c>
      <c r="B587" t="s">
        <v>92</v>
      </c>
      <c r="C587" t="s">
        <v>208</v>
      </c>
      <c r="D587" t="s">
        <v>786</v>
      </c>
      <c r="E587">
        <v>13155.57</v>
      </c>
    </row>
    <row r="588" spans="1:5">
      <c r="A588" t="s">
        <v>1093</v>
      </c>
      <c r="B588" t="s">
        <v>92</v>
      </c>
      <c r="C588" t="s">
        <v>210</v>
      </c>
      <c r="D588" t="s">
        <v>787</v>
      </c>
      <c r="E588">
        <v>215810.00000000003</v>
      </c>
    </row>
    <row r="589" spans="1:5">
      <c r="A589" t="s">
        <v>1093</v>
      </c>
      <c r="B589" t="s">
        <v>92</v>
      </c>
      <c r="C589" t="s">
        <v>212</v>
      </c>
      <c r="D589" t="s">
        <v>53</v>
      </c>
    </row>
    <row r="590" spans="1:5">
      <c r="A590" t="s">
        <v>1093</v>
      </c>
      <c r="B590" t="s">
        <v>92</v>
      </c>
      <c r="C590" t="s">
        <v>213</v>
      </c>
      <c r="D590" t="s">
        <v>788</v>
      </c>
      <c r="E590">
        <v>64279.11</v>
      </c>
    </row>
    <row r="591" spans="1:5">
      <c r="A591" t="s">
        <v>1289</v>
      </c>
      <c r="B591" t="s">
        <v>182</v>
      </c>
      <c r="C591" t="s">
        <v>405</v>
      </c>
      <c r="D591" t="s">
        <v>53</v>
      </c>
    </row>
    <row r="592" spans="1:5">
      <c r="A592" t="s">
        <v>1140</v>
      </c>
      <c r="B592" t="s">
        <v>114</v>
      </c>
      <c r="C592" t="s">
        <v>272</v>
      </c>
      <c r="D592" t="s">
        <v>1141</v>
      </c>
      <c r="E592">
        <v>30054.333333333332</v>
      </c>
    </row>
    <row r="593" spans="1:5">
      <c r="A593" t="s">
        <v>1075</v>
      </c>
      <c r="B593" t="s">
        <v>79</v>
      </c>
      <c r="C593" t="s">
        <v>48</v>
      </c>
      <c r="E593">
        <v>168053</v>
      </c>
    </row>
    <row r="594" spans="1:5">
      <c r="A594" t="s">
        <v>1075</v>
      </c>
      <c r="B594" t="s">
        <v>79</v>
      </c>
      <c r="C594" t="s">
        <v>184</v>
      </c>
      <c r="D594" t="s">
        <v>53</v>
      </c>
    </row>
    <row r="595" spans="1:5">
      <c r="A595" t="s">
        <v>1075</v>
      </c>
      <c r="B595" t="s">
        <v>79</v>
      </c>
      <c r="C595" t="s">
        <v>186</v>
      </c>
      <c r="D595" t="s">
        <v>53</v>
      </c>
    </row>
    <row r="596" spans="1:5">
      <c r="A596" t="s">
        <v>1201</v>
      </c>
      <c r="B596" t="s">
        <v>152</v>
      </c>
      <c r="C596" t="s">
        <v>346</v>
      </c>
      <c r="D596" t="s">
        <v>856</v>
      </c>
      <c r="E596">
        <v>26000</v>
      </c>
    </row>
    <row r="597" spans="1:5">
      <c r="A597" t="s">
        <v>1201</v>
      </c>
      <c r="B597" t="s">
        <v>152</v>
      </c>
      <c r="C597" t="s">
        <v>347</v>
      </c>
      <c r="D597" t="s">
        <v>856</v>
      </c>
      <c r="E597">
        <v>2500</v>
      </c>
    </row>
    <row r="598" spans="1:5">
      <c r="A598" t="s">
        <v>1201</v>
      </c>
      <c r="B598" t="s">
        <v>152</v>
      </c>
      <c r="C598" t="s">
        <v>350</v>
      </c>
      <c r="D598" t="s">
        <v>1203</v>
      </c>
      <c r="E598">
        <v>3333.3333333333298</v>
      </c>
    </row>
    <row r="599" spans="1:5">
      <c r="A599" t="s">
        <v>1208</v>
      </c>
      <c r="B599" t="s">
        <v>154</v>
      </c>
      <c r="C599" t="s">
        <v>354</v>
      </c>
      <c r="D599" t="s">
        <v>859</v>
      </c>
      <c r="E599">
        <v>7200</v>
      </c>
    </row>
    <row r="600" spans="1:5">
      <c r="A600" t="s">
        <v>1208</v>
      </c>
      <c r="B600" t="s">
        <v>154</v>
      </c>
      <c r="C600" t="s">
        <v>355</v>
      </c>
      <c r="D600" t="s">
        <v>53</v>
      </c>
    </row>
    <row r="601" spans="1:5">
      <c r="A601" t="s">
        <v>1208</v>
      </c>
      <c r="B601" t="s">
        <v>154</v>
      </c>
      <c r="C601" t="s">
        <v>356</v>
      </c>
      <c r="D601" t="s">
        <v>860</v>
      </c>
      <c r="E601">
        <v>138392.6</v>
      </c>
    </row>
    <row r="602" spans="1:5">
      <c r="A602" t="s">
        <v>1108</v>
      </c>
      <c r="B602" t="s">
        <v>226</v>
      </c>
      <c r="C602" t="s">
        <v>231</v>
      </c>
      <c r="D602" t="s">
        <v>801</v>
      </c>
      <c r="E602">
        <v>10880</v>
      </c>
    </row>
    <row r="603" spans="1:5">
      <c r="A603" t="s">
        <v>1108</v>
      </c>
      <c r="B603" t="s">
        <v>226</v>
      </c>
      <c r="C603" t="s">
        <v>233</v>
      </c>
      <c r="D603" t="s">
        <v>798</v>
      </c>
      <c r="E603">
        <v>18960</v>
      </c>
    </row>
    <row r="604" spans="1:5">
      <c r="A604" t="s">
        <v>1108</v>
      </c>
      <c r="B604" t="s">
        <v>226</v>
      </c>
      <c r="C604" t="s">
        <v>235</v>
      </c>
      <c r="D604" t="s">
        <v>796</v>
      </c>
      <c r="E604">
        <v>17520</v>
      </c>
    </row>
    <row r="605" spans="1:5">
      <c r="A605" t="s">
        <v>1108</v>
      </c>
      <c r="B605" t="s">
        <v>226</v>
      </c>
      <c r="C605" t="s">
        <v>236</v>
      </c>
      <c r="D605" t="s">
        <v>795</v>
      </c>
      <c r="E605">
        <v>30848</v>
      </c>
    </row>
    <row r="606" spans="1:5">
      <c r="A606" t="s">
        <v>1108</v>
      </c>
      <c r="B606" t="s">
        <v>226</v>
      </c>
      <c r="C606" t="s">
        <v>238</v>
      </c>
      <c r="D606" t="s">
        <v>800</v>
      </c>
      <c r="E606">
        <v>8400</v>
      </c>
    </row>
    <row r="607" spans="1:5">
      <c r="A607" t="s">
        <v>1146</v>
      </c>
      <c r="B607" t="s">
        <v>283</v>
      </c>
      <c r="C607" t="s">
        <v>284</v>
      </c>
      <c r="D607" t="s">
        <v>828</v>
      </c>
      <c r="E607">
        <v>6960</v>
      </c>
    </row>
    <row r="608" spans="1:5">
      <c r="A608" t="s">
        <v>1146</v>
      </c>
      <c r="B608" t="s">
        <v>283</v>
      </c>
      <c r="C608" t="s">
        <v>286</v>
      </c>
      <c r="D608" t="s">
        <v>829</v>
      </c>
      <c r="E608">
        <v>8480</v>
      </c>
    </row>
    <row r="609" spans="1:5">
      <c r="A609" t="s">
        <v>1212</v>
      </c>
      <c r="B609" t="s">
        <v>156</v>
      </c>
      <c r="C609" t="s">
        <v>357</v>
      </c>
      <c r="D609" t="s">
        <v>861</v>
      </c>
      <c r="E609">
        <v>8240</v>
      </c>
    </row>
    <row r="610" spans="1:5">
      <c r="A610" t="s">
        <v>1212</v>
      </c>
      <c r="B610" t="s">
        <v>156</v>
      </c>
      <c r="C610" t="s">
        <v>358</v>
      </c>
      <c r="D610" t="s">
        <v>862</v>
      </c>
      <c r="E610">
        <v>4800</v>
      </c>
    </row>
    <row r="611" spans="1:5">
      <c r="A611" t="s">
        <v>1198</v>
      </c>
      <c r="B611" t="s">
        <v>150</v>
      </c>
      <c r="C611" t="s">
        <v>344</v>
      </c>
      <c r="D611" t="s">
        <v>853</v>
      </c>
      <c r="E611">
        <v>5160</v>
      </c>
    </row>
    <row r="612" spans="1:5">
      <c r="A612" t="s">
        <v>1198</v>
      </c>
      <c r="B612" t="s">
        <v>150</v>
      </c>
      <c r="C612" t="s">
        <v>345</v>
      </c>
      <c r="D612" t="s">
        <v>854</v>
      </c>
      <c r="E612">
        <v>4680</v>
      </c>
    </row>
    <row r="613" spans="1:5">
      <c r="A613" t="s">
        <v>1223</v>
      </c>
      <c r="B613" t="s">
        <v>364</v>
      </c>
      <c r="C613" t="s">
        <v>365</v>
      </c>
      <c r="D613" t="s">
        <v>872</v>
      </c>
      <c r="E613">
        <v>8000</v>
      </c>
    </row>
    <row r="614" spans="1:5">
      <c r="A614" t="s">
        <v>1223</v>
      </c>
      <c r="B614" t="s">
        <v>364</v>
      </c>
      <c r="C614" t="s">
        <v>366</v>
      </c>
      <c r="D614" t="s">
        <v>873</v>
      </c>
      <c r="E614">
        <v>6240</v>
      </c>
    </row>
    <row r="615" spans="1:5">
      <c r="A615" t="s">
        <v>1223</v>
      </c>
      <c r="B615" t="s">
        <v>364</v>
      </c>
      <c r="C615" t="s">
        <v>367</v>
      </c>
      <c r="D615" t="s">
        <v>1226</v>
      </c>
      <c r="E615">
        <v>3600</v>
      </c>
    </row>
    <row r="616" spans="1:5">
      <c r="A616" t="s">
        <v>1223</v>
      </c>
      <c r="B616" t="s">
        <v>364</v>
      </c>
      <c r="C616" t="s">
        <v>368</v>
      </c>
      <c r="D616" t="s">
        <v>874</v>
      </c>
      <c r="E616">
        <v>6120</v>
      </c>
    </row>
    <row r="617" spans="1:5">
      <c r="A617" t="s">
        <v>1331</v>
      </c>
      <c r="B617" t="s">
        <v>443</v>
      </c>
      <c r="C617" t="s">
        <v>444</v>
      </c>
      <c r="D617" t="s">
        <v>53</v>
      </c>
    </row>
    <row r="618" spans="1:5">
      <c r="A618" t="s">
        <v>1331</v>
      </c>
      <c r="B618" t="s">
        <v>443</v>
      </c>
      <c r="C618" t="s">
        <v>445</v>
      </c>
      <c r="D618" t="s">
        <v>931</v>
      </c>
      <c r="E618">
        <v>74999.998888888891</v>
      </c>
    </row>
    <row r="619" spans="1:5">
      <c r="A619" t="s">
        <v>1331</v>
      </c>
      <c r="B619" t="s">
        <v>443</v>
      </c>
      <c r="C619" t="s">
        <v>446</v>
      </c>
      <c r="D619" t="s">
        <v>53</v>
      </c>
    </row>
    <row r="620" spans="1:5">
      <c r="A620" t="s">
        <v>1136</v>
      </c>
      <c r="B620" t="s">
        <v>268</v>
      </c>
      <c r="C620" t="s">
        <v>269</v>
      </c>
      <c r="D620" t="s">
        <v>911</v>
      </c>
      <c r="E620">
        <v>170251.54300000001</v>
      </c>
    </row>
    <row r="621" spans="1:5">
      <c r="A621" t="s">
        <v>1166</v>
      </c>
      <c r="B621" t="s">
        <v>130</v>
      </c>
      <c r="C621" t="s">
        <v>311</v>
      </c>
      <c r="D621" t="s">
        <v>840</v>
      </c>
      <c r="E621">
        <v>22200</v>
      </c>
    </row>
    <row r="622" spans="1:5">
      <c r="A622" t="s">
        <v>1134</v>
      </c>
      <c r="B622" t="s">
        <v>265</v>
      </c>
      <c r="C622" t="s">
        <v>266</v>
      </c>
      <c r="D622" t="s">
        <v>823</v>
      </c>
      <c r="E622">
        <v>41813.800000000003</v>
      </c>
    </row>
    <row r="623" spans="1:5">
      <c r="A623" t="s">
        <v>1037</v>
      </c>
      <c r="B623" t="s">
        <v>68</v>
      </c>
      <c r="C623" t="s">
        <v>115</v>
      </c>
      <c r="D623" t="s">
        <v>741</v>
      </c>
      <c r="E623">
        <v>23767.000000000058</v>
      </c>
    </row>
    <row r="624" spans="1:5">
      <c r="A624" t="s">
        <v>1100</v>
      </c>
      <c r="B624" t="s">
        <v>94</v>
      </c>
      <c r="C624" t="s">
        <v>215</v>
      </c>
      <c r="D624" t="s">
        <v>789</v>
      </c>
      <c r="E624">
        <v>10000</v>
      </c>
    </row>
    <row r="625" spans="1:5">
      <c r="A625" t="s">
        <v>1089</v>
      </c>
      <c r="B625" t="s">
        <v>84</v>
      </c>
      <c r="C625" t="s">
        <v>200</v>
      </c>
      <c r="D625" t="s">
        <v>782</v>
      </c>
      <c r="E625">
        <v>43280.22</v>
      </c>
    </row>
    <row r="626" spans="1:5">
      <c r="A626" t="s">
        <v>1039</v>
      </c>
      <c r="B626" t="s">
        <v>128</v>
      </c>
      <c r="C626" t="s">
        <v>129</v>
      </c>
      <c r="D626" t="s">
        <v>53</v>
      </c>
    </row>
    <row r="627" spans="1:5">
      <c r="A627" t="s">
        <v>1039</v>
      </c>
      <c r="B627" t="s">
        <v>128</v>
      </c>
      <c r="C627" t="s">
        <v>131</v>
      </c>
      <c r="D627" t="s">
        <v>53</v>
      </c>
    </row>
    <row r="628" spans="1:5">
      <c r="A628" t="s">
        <v>1039</v>
      </c>
      <c r="B628" t="s">
        <v>128</v>
      </c>
      <c r="C628" t="s">
        <v>133</v>
      </c>
      <c r="D628" t="s">
        <v>53</v>
      </c>
    </row>
    <row r="629" spans="1:5">
      <c r="A629" t="s">
        <v>1039</v>
      </c>
      <c r="B629" t="s">
        <v>128</v>
      </c>
      <c r="C629" t="s">
        <v>135</v>
      </c>
      <c r="D629" t="s">
        <v>1044</v>
      </c>
      <c r="E629">
        <v>18000</v>
      </c>
    </row>
    <row r="630" spans="1:5">
      <c r="A630" t="s">
        <v>1039</v>
      </c>
      <c r="B630" t="s">
        <v>128</v>
      </c>
      <c r="C630" t="s">
        <v>137</v>
      </c>
      <c r="D630" t="s">
        <v>53</v>
      </c>
    </row>
    <row r="631" spans="1:5">
      <c r="A631" t="s">
        <v>1039</v>
      </c>
      <c r="B631" t="s">
        <v>128</v>
      </c>
      <c r="C631" t="s">
        <v>139</v>
      </c>
      <c r="D631" t="s">
        <v>53</v>
      </c>
    </row>
    <row r="632" spans="1:5">
      <c r="A632" t="s">
        <v>1039</v>
      </c>
      <c r="B632" t="s">
        <v>128</v>
      </c>
      <c r="C632" t="s">
        <v>141</v>
      </c>
      <c r="D632" t="s">
        <v>745</v>
      </c>
      <c r="E632">
        <v>41025.000000000007</v>
      </c>
    </row>
    <row r="633" spans="1:5">
      <c r="A633" t="s">
        <v>1039</v>
      </c>
      <c r="B633" t="s">
        <v>329</v>
      </c>
      <c r="C633" t="s">
        <v>330</v>
      </c>
      <c r="D633" t="s">
        <v>752</v>
      </c>
      <c r="E633">
        <v>50333.333333333336</v>
      </c>
    </row>
    <row r="634" spans="1:5">
      <c r="A634" t="s">
        <v>1039</v>
      </c>
      <c r="B634" t="s">
        <v>329</v>
      </c>
      <c r="C634" t="s">
        <v>331</v>
      </c>
      <c r="D634" t="s">
        <v>748</v>
      </c>
      <c r="E634">
        <v>31416.666666666672</v>
      </c>
    </row>
    <row r="635" spans="1:5">
      <c r="A635" t="s">
        <v>1039</v>
      </c>
      <c r="B635" t="s">
        <v>329</v>
      </c>
      <c r="C635" t="s">
        <v>332</v>
      </c>
      <c r="D635" t="s">
        <v>1052</v>
      </c>
    </row>
    <row r="636" spans="1:5">
      <c r="A636" t="s">
        <v>1039</v>
      </c>
      <c r="B636" t="s">
        <v>329</v>
      </c>
      <c r="C636" t="s">
        <v>333</v>
      </c>
      <c r="D636" t="s">
        <v>53</v>
      </c>
    </row>
    <row r="637" spans="1:5">
      <c r="A637" t="s">
        <v>1039</v>
      </c>
      <c r="B637" t="s">
        <v>370</v>
      </c>
      <c r="C637" t="s">
        <v>371</v>
      </c>
      <c r="D637" t="s">
        <v>53</v>
      </c>
    </row>
    <row r="638" spans="1:5">
      <c r="A638" t="s">
        <v>1039</v>
      </c>
      <c r="B638" t="s">
        <v>370</v>
      </c>
      <c r="C638" t="s">
        <v>372</v>
      </c>
      <c r="D638" t="s">
        <v>53</v>
      </c>
    </row>
    <row r="639" spans="1:5">
      <c r="A639" t="s">
        <v>1039</v>
      </c>
      <c r="B639" t="s">
        <v>439</v>
      </c>
      <c r="C639" t="s">
        <v>440</v>
      </c>
      <c r="D639" t="s">
        <v>53</v>
      </c>
    </row>
    <row r="640" spans="1:5">
      <c r="A640" t="s">
        <v>1039</v>
      </c>
      <c r="B640" t="s">
        <v>439</v>
      </c>
      <c r="C640" t="s">
        <v>441</v>
      </c>
      <c r="D640" t="s">
        <v>1060</v>
      </c>
    </row>
    <row r="641" spans="1:5">
      <c r="A641" t="s">
        <v>1215</v>
      </c>
      <c r="B641" t="s">
        <v>158</v>
      </c>
      <c r="C641" t="s">
        <v>359</v>
      </c>
      <c r="D641" t="s">
        <v>1216</v>
      </c>
      <c r="E641">
        <v>10000</v>
      </c>
    </row>
    <row r="642" spans="1:5">
      <c r="A642" t="s">
        <v>1328</v>
      </c>
      <c r="B642" t="s">
        <v>187</v>
      </c>
      <c r="C642" t="s">
        <v>1329</v>
      </c>
      <c r="D642" t="s">
        <v>53</v>
      </c>
    </row>
    <row r="643" spans="1:5">
      <c r="A643" t="s">
        <v>996</v>
      </c>
      <c r="B643" t="s">
        <v>67</v>
      </c>
      <c r="C643" t="s">
        <v>48</v>
      </c>
      <c r="E643">
        <v>1428441</v>
      </c>
    </row>
    <row r="644" spans="1:5">
      <c r="A644" t="s">
        <v>996</v>
      </c>
      <c r="B644" t="s">
        <v>67</v>
      </c>
      <c r="C644" t="s">
        <v>997</v>
      </c>
      <c r="D644" t="s">
        <v>53</v>
      </c>
    </row>
    <row r="645" spans="1:5">
      <c r="A645" t="s">
        <v>996</v>
      </c>
      <c r="B645" t="s">
        <v>67</v>
      </c>
      <c r="C645" t="s">
        <v>999</v>
      </c>
      <c r="D645" t="s">
        <v>53</v>
      </c>
    </row>
    <row r="646" spans="1:5">
      <c r="A646" t="s">
        <v>996</v>
      </c>
      <c r="B646" t="s">
        <v>67</v>
      </c>
      <c r="C646" t="s">
        <v>1001</v>
      </c>
      <c r="D646" t="s">
        <v>53</v>
      </c>
    </row>
    <row r="647" spans="1:5">
      <c r="A647" t="s">
        <v>996</v>
      </c>
      <c r="B647" t="s">
        <v>67</v>
      </c>
      <c r="C647" t="s">
        <v>1003</v>
      </c>
      <c r="D647" t="s">
        <v>53</v>
      </c>
    </row>
    <row r="648" spans="1:5">
      <c r="A648" t="s">
        <v>996</v>
      </c>
      <c r="B648" t="s">
        <v>67</v>
      </c>
      <c r="C648" t="s">
        <v>1005</v>
      </c>
      <c r="D648" t="s">
        <v>53</v>
      </c>
    </row>
    <row r="649" spans="1:5">
      <c r="A649" t="s">
        <v>996</v>
      </c>
      <c r="B649" t="s">
        <v>67</v>
      </c>
      <c r="C649" t="s">
        <v>1007</v>
      </c>
      <c r="D649" t="s">
        <v>53</v>
      </c>
    </row>
    <row r="650" spans="1:5">
      <c r="A650" t="s">
        <v>996</v>
      </c>
      <c r="B650" t="s">
        <v>67</v>
      </c>
      <c r="C650" t="s">
        <v>1010</v>
      </c>
      <c r="D650" t="s">
        <v>53</v>
      </c>
    </row>
    <row r="651" spans="1:5">
      <c r="A651" t="s">
        <v>996</v>
      </c>
      <c r="B651" t="s">
        <v>67</v>
      </c>
      <c r="C651" t="s">
        <v>1012</v>
      </c>
      <c r="D651" t="s">
        <v>53</v>
      </c>
    </row>
    <row r="652" spans="1:5">
      <c r="A652" t="s">
        <v>996</v>
      </c>
      <c r="B652" t="s">
        <v>67</v>
      </c>
      <c r="C652" t="s">
        <v>1014</v>
      </c>
      <c r="D652" t="s">
        <v>53</v>
      </c>
    </row>
    <row r="653" spans="1:5">
      <c r="A653" t="s">
        <v>996</v>
      </c>
      <c r="B653" t="s">
        <v>67</v>
      </c>
      <c r="C653" t="s">
        <v>1016</v>
      </c>
      <c r="D653" t="s">
        <v>53</v>
      </c>
    </row>
    <row r="654" spans="1:5">
      <c r="A654" t="s">
        <v>996</v>
      </c>
      <c r="B654" t="s">
        <v>67</v>
      </c>
      <c r="C654" t="s">
        <v>1019</v>
      </c>
      <c r="D654" t="s">
        <v>53</v>
      </c>
    </row>
    <row r="655" spans="1:5">
      <c r="A655" t="s">
        <v>996</v>
      </c>
      <c r="B655" t="s">
        <v>67</v>
      </c>
      <c r="C655" t="s">
        <v>1021</v>
      </c>
      <c r="D655" t="s">
        <v>53</v>
      </c>
    </row>
    <row r="656" spans="1:5">
      <c r="A656" t="s">
        <v>996</v>
      </c>
      <c r="B656" t="s">
        <v>67</v>
      </c>
      <c r="C656" t="s">
        <v>1023</v>
      </c>
      <c r="D656" t="s">
        <v>53</v>
      </c>
    </row>
    <row r="657" spans="1:5">
      <c r="A657" t="s">
        <v>996</v>
      </c>
      <c r="B657" t="s">
        <v>67</v>
      </c>
      <c r="C657" t="s">
        <v>1025</v>
      </c>
      <c r="D657" t="s">
        <v>53</v>
      </c>
    </row>
    <row r="658" spans="1:5">
      <c r="A658" t="s">
        <v>1064</v>
      </c>
      <c r="B658" t="s">
        <v>119</v>
      </c>
      <c r="C658" t="s">
        <v>48</v>
      </c>
      <c r="E658">
        <v>1009462</v>
      </c>
    </row>
    <row r="659" spans="1:5">
      <c r="A659" t="s">
        <v>1064</v>
      </c>
      <c r="B659" t="s">
        <v>119</v>
      </c>
      <c r="C659" t="s">
        <v>121</v>
      </c>
      <c r="D659" t="s">
        <v>53</v>
      </c>
    </row>
    <row r="660" spans="1:5">
      <c r="A660" t="s">
        <v>1173</v>
      </c>
      <c r="B660" t="s">
        <v>318</v>
      </c>
      <c r="C660" t="s">
        <v>48</v>
      </c>
      <c r="E660">
        <v>156822</v>
      </c>
    </row>
    <row r="661" spans="1:5">
      <c r="A661" t="s">
        <v>1173</v>
      </c>
      <c r="B661" t="s">
        <v>318</v>
      </c>
      <c r="C661" t="s">
        <v>319</v>
      </c>
      <c r="D661" t="s">
        <v>53</v>
      </c>
    </row>
    <row r="662" spans="1:5">
      <c r="A662" t="s">
        <v>1173</v>
      </c>
      <c r="B662" t="s">
        <v>318</v>
      </c>
      <c r="C662" t="s">
        <v>320</v>
      </c>
      <c r="D662" t="s">
        <v>53</v>
      </c>
      <c r="E662">
        <v>13500</v>
      </c>
    </row>
    <row r="663" spans="1:5">
      <c r="A663" t="s">
        <v>1173</v>
      </c>
      <c r="B663" t="s">
        <v>318</v>
      </c>
      <c r="C663" t="s">
        <v>321</v>
      </c>
      <c r="D663" t="s">
        <v>1178</v>
      </c>
    </row>
    <row r="664" spans="1:5">
      <c r="A664" t="s">
        <v>1173</v>
      </c>
      <c r="B664" t="s">
        <v>318</v>
      </c>
      <c r="C664" t="s">
        <v>322</v>
      </c>
      <c r="D664" t="s">
        <v>704</v>
      </c>
      <c r="E664">
        <v>125439.25</v>
      </c>
    </row>
    <row r="665" spans="1:5">
      <c r="A665" t="s">
        <v>1173</v>
      </c>
      <c r="B665" t="s">
        <v>318</v>
      </c>
      <c r="C665" t="s">
        <v>324</v>
      </c>
      <c r="D665" t="s">
        <v>53</v>
      </c>
    </row>
    <row r="666" spans="1:5">
      <c r="A666" t="s">
        <v>1173</v>
      </c>
      <c r="B666" t="s">
        <v>325</v>
      </c>
      <c r="C666" t="s">
        <v>326</v>
      </c>
      <c r="D666" t="s">
        <v>842</v>
      </c>
      <c r="E666">
        <v>57960</v>
      </c>
    </row>
    <row r="667" spans="1:5">
      <c r="A667" t="s">
        <v>1195</v>
      </c>
      <c r="B667" t="s">
        <v>146</v>
      </c>
      <c r="C667" t="s">
        <v>341</v>
      </c>
      <c r="D667" t="s">
        <v>880</v>
      </c>
      <c r="E667">
        <v>17500</v>
      </c>
    </row>
    <row r="668" spans="1:5">
      <c r="A668" t="s">
        <v>946</v>
      </c>
      <c r="B668" t="s">
        <v>77</v>
      </c>
      <c r="C668" t="s">
        <v>78</v>
      </c>
      <c r="D668" t="s">
        <v>1034</v>
      </c>
    </row>
    <row r="669" spans="1:5">
      <c r="A669" t="s">
        <v>685</v>
      </c>
      <c r="E669">
        <v>9991289.9177500512</v>
      </c>
    </row>
  </sheetData>
  <autoFilter ref="A3:P397" xr:uid="{63C870A0-2ED5-4CD0-8BC2-D296CA026C14}"/>
  <mergeCells count="1">
    <mergeCell ref="K2:M2"/>
  </mergeCells>
  <conditionalFormatting sqref="E4:F14 E392:J393 E30:F117 E16:F28 E119:F391">
    <cfRule type="duplicateValues" dxfId="1" priority="273"/>
  </conditionalFormatting>
  <conditionalFormatting sqref="M4:M5">
    <cfRule type="colorScale" priority="3">
      <colorScale>
        <cfvo type="min"/>
        <cfvo type="percentile" val="50"/>
        <cfvo type="max"/>
        <color rgb="FFF8696B"/>
        <color rgb="FFFCFCFF"/>
        <color rgb="FF63BE7B"/>
      </colorScale>
    </cfRule>
  </conditionalFormatting>
  <conditionalFormatting sqref="M6:M393">
    <cfRule type="colorScale" priority="279">
      <colorScale>
        <cfvo type="min"/>
        <cfvo type="percentile" val="50"/>
        <cfvo type="max"/>
        <color rgb="FFF8696B"/>
        <color rgb="FFFCFCFF"/>
        <color rgb="FF63BE7B"/>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4FB6C-A93C-4669-86E7-36C416BC38B9}">
  <sheetPr filterMode="1">
    <tabColor theme="9" tint="0.39997558519241921"/>
  </sheetPr>
  <dimension ref="A1:V173"/>
  <sheetViews>
    <sheetView workbookViewId="0">
      <selection sqref="A1:V1"/>
    </sheetView>
  </sheetViews>
  <sheetFormatPr defaultRowHeight="10.15"/>
  <cols>
    <col min="1" max="2" width="33.6640625" bestFit="1" customWidth="1"/>
    <col min="3" max="3" width="36" bestFit="1" customWidth="1"/>
    <col min="4" max="4" width="22.6640625" bestFit="1" customWidth="1"/>
    <col min="5" max="6" width="21" bestFit="1" customWidth="1"/>
    <col min="7" max="8" width="21.6640625" bestFit="1" customWidth="1"/>
    <col min="9" max="9" width="20.33203125" bestFit="1" customWidth="1"/>
    <col min="10" max="10" width="21.5" bestFit="1" customWidth="1"/>
    <col min="11" max="11" width="54.1640625" bestFit="1" customWidth="1"/>
    <col min="12" max="12" width="38.1640625" bestFit="1" customWidth="1"/>
    <col min="13" max="13" width="25.5" bestFit="1" customWidth="1"/>
    <col min="14" max="14" width="37.6640625" bestFit="1" customWidth="1"/>
    <col min="15" max="15" width="28" bestFit="1" customWidth="1"/>
    <col min="16" max="16" width="28.5" bestFit="1" customWidth="1"/>
    <col min="17" max="17" width="17.6640625" bestFit="1" customWidth="1"/>
    <col min="18" max="19" width="22.6640625" bestFit="1" customWidth="1"/>
    <col min="20" max="20" width="33.6640625" bestFit="1" customWidth="1"/>
    <col min="21" max="21" width="101.5" bestFit="1" customWidth="1"/>
    <col min="22" max="22" width="201.6640625" bestFit="1" customWidth="1"/>
  </cols>
  <sheetData>
    <row r="1" spans="1:22" ht="15.6" customHeight="1">
      <c r="A1" s="131" t="s">
        <v>1338</v>
      </c>
      <c r="B1" s="131"/>
      <c r="C1" s="131"/>
      <c r="D1" s="131"/>
      <c r="E1" s="131"/>
      <c r="F1" s="131"/>
      <c r="G1" s="131"/>
      <c r="H1" s="131"/>
      <c r="I1" s="131"/>
      <c r="J1" s="131"/>
      <c r="K1" s="131"/>
      <c r="L1" s="131"/>
      <c r="M1" s="131"/>
      <c r="N1" s="131"/>
      <c r="O1" s="131"/>
      <c r="P1" s="131"/>
      <c r="Q1" s="131"/>
      <c r="R1" s="131"/>
      <c r="S1" s="131"/>
      <c r="T1" s="131"/>
      <c r="U1" s="131"/>
      <c r="V1" s="131"/>
    </row>
    <row r="2" spans="1:22" ht="15.6" customHeight="1">
      <c r="A2" s="131" t="s">
        <v>1339</v>
      </c>
      <c r="B2" s="131"/>
      <c r="C2" s="131"/>
      <c r="D2" s="131"/>
      <c r="E2" s="131"/>
      <c r="F2" s="131"/>
      <c r="G2" s="131"/>
      <c r="H2" s="131"/>
      <c r="I2" s="131"/>
      <c r="J2" s="131"/>
      <c r="K2" s="131"/>
      <c r="L2" s="131"/>
      <c r="M2" s="131"/>
      <c r="N2" s="131"/>
      <c r="O2" s="131"/>
      <c r="P2" s="131"/>
      <c r="Q2" s="131"/>
      <c r="R2" s="131"/>
      <c r="S2" s="131"/>
      <c r="T2" s="131"/>
      <c r="U2" s="131"/>
      <c r="V2" s="131"/>
    </row>
    <row r="3" spans="1:22" ht="18" customHeight="1">
      <c r="A3" s="130" t="s">
        <v>1340</v>
      </c>
      <c r="B3" s="130"/>
      <c r="C3" s="130"/>
      <c r="D3" s="130"/>
      <c r="E3" s="130"/>
      <c r="F3" s="130"/>
      <c r="G3" s="130"/>
      <c r="H3" s="130"/>
      <c r="I3" s="130"/>
      <c r="J3" s="130"/>
      <c r="K3" s="130"/>
      <c r="L3" s="130"/>
      <c r="M3" s="130"/>
      <c r="N3" s="130"/>
      <c r="O3" s="130"/>
      <c r="P3" s="130"/>
      <c r="Q3" s="130"/>
      <c r="R3" s="130"/>
      <c r="S3" s="130"/>
      <c r="T3" s="130"/>
      <c r="U3" s="130"/>
      <c r="V3" s="130"/>
    </row>
    <row r="4" spans="1:22" ht="18" customHeight="1">
      <c r="A4" s="130" t="s">
        <v>1341</v>
      </c>
      <c r="B4" s="130"/>
      <c r="C4" s="130"/>
      <c r="D4" s="130"/>
      <c r="E4" s="130"/>
      <c r="F4" s="130"/>
      <c r="G4" s="130"/>
      <c r="H4" s="130"/>
      <c r="I4" s="130"/>
      <c r="J4" s="130"/>
      <c r="K4" s="130"/>
      <c r="L4" s="130"/>
      <c r="M4" s="130"/>
      <c r="N4" s="130"/>
      <c r="O4" s="130"/>
      <c r="P4" s="130"/>
      <c r="Q4" s="130"/>
      <c r="R4" s="130"/>
      <c r="S4" s="130"/>
      <c r="T4" s="130"/>
      <c r="U4" s="130"/>
      <c r="V4" s="130"/>
    </row>
    <row r="5" spans="1:22" ht="18" customHeight="1">
      <c r="A5" s="130" t="s">
        <v>48</v>
      </c>
      <c r="B5" s="130"/>
      <c r="C5" s="130"/>
      <c r="D5" s="130"/>
      <c r="E5" s="130"/>
      <c r="F5" s="130"/>
      <c r="G5" s="130"/>
      <c r="H5" s="130"/>
      <c r="I5" s="130"/>
      <c r="J5" s="130"/>
      <c r="K5" s="130"/>
      <c r="L5" s="130"/>
      <c r="M5" s="130"/>
      <c r="N5" s="130"/>
      <c r="O5" s="130"/>
      <c r="P5" s="130"/>
      <c r="Q5" s="130"/>
      <c r="R5" s="130"/>
      <c r="S5" s="130"/>
      <c r="T5" s="130"/>
      <c r="U5" s="130"/>
      <c r="V5" s="130"/>
    </row>
    <row r="6" spans="1:22" ht="18" customHeight="1">
      <c r="A6" s="130" t="s">
        <v>48</v>
      </c>
      <c r="B6" s="130"/>
      <c r="C6" s="130"/>
      <c r="D6" s="130"/>
      <c r="E6" s="130"/>
      <c r="F6" s="130"/>
      <c r="G6" s="130"/>
      <c r="H6" s="130"/>
      <c r="I6" s="130"/>
      <c r="J6" s="130"/>
      <c r="K6" s="130"/>
      <c r="L6" s="130"/>
      <c r="M6" s="130"/>
      <c r="N6" s="130"/>
      <c r="O6" s="130"/>
      <c r="P6" s="130"/>
      <c r="Q6" s="130"/>
      <c r="R6" s="130"/>
      <c r="S6" s="130"/>
      <c r="T6" s="130"/>
      <c r="U6" s="130"/>
      <c r="V6" s="130"/>
    </row>
    <row r="7" spans="1:22">
      <c r="A7" s="19" t="s">
        <v>1342</v>
      </c>
      <c r="B7" s="19" t="s">
        <v>1343</v>
      </c>
      <c r="C7" s="19" t="s">
        <v>1344</v>
      </c>
      <c r="D7" s="19" t="s">
        <v>1345</v>
      </c>
      <c r="E7" s="20" t="s">
        <v>1346</v>
      </c>
      <c r="F7" s="20" t="s">
        <v>1346</v>
      </c>
      <c r="G7" s="19" t="s">
        <v>1347</v>
      </c>
      <c r="H7" s="19" t="s">
        <v>1348</v>
      </c>
      <c r="I7" s="19" t="s">
        <v>1349</v>
      </c>
      <c r="J7" s="19" t="s">
        <v>687</v>
      </c>
      <c r="K7" s="19" t="s">
        <v>1350</v>
      </c>
      <c r="L7" s="20" t="s">
        <v>1351</v>
      </c>
      <c r="M7" s="19" t="s">
        <v>1352</v>
      </c>
      <c r="N7" s="20" t="s">
        <v>1353</v>
      </c>
      <c r="O7" s="19" t="s">
        <v>1354</v>
      </c>
      <c r="P7" s="20" t="s">
        <v>1355</v>
      </c>
      <c r="Q7" s="19" t="s">
        <v>1356</v>
      </c>
      <c r="R7" s="19" t="s">
        <v>1357</v>
      </c>
      <c r="S7" s="20" t="s">
        <v>1358</v>
      </c>
      <c r="T7" s="19" t="s">
        <v>1359</v>
      </c>
      <c r="U7" s="19" t="s">
        <v>454</v>
      </c>
      <c r="V7" s="19" t="s">
        <v>1360</v>
      </c>
    </row>
    <row r="8" spans="1:22" hidden="1">
      <c r="A8" s="1" t="s">
        <v>701</v>
      </c>
      <c r="B8" s="1" t="s">
        <v>1361</v>
      </c>
      <c r="C8" s="1" t="s">
        <v>1362</v>
      </c>
      <c r="D8" s="1" t="s">
        <v>1363</v>
      </c>
      <c r="E8" s="21"/>
      <c r="F8" s="21"/>
      <c r="G8" s="1" t="s">
        <v>700</v>
      </c>
      <c r="H8" s="2">
        <v>45473</v>
      </c>
      <c r="I8" s="1" t="s">
        <v>1364</v>
      </c>
      <c r="J8" s="1" t="s">
        <v>28</v>
      </c>
      <c r="K8" s="1" t="s">
        <v>1365</v>
      </c>
      <c r="L8" s="22">
        <v>-16285.08</v>
      </c>
      <c r="M8" s="1" t="s">
        <v>1366</v>
      </c>
      <c r="N8" s="22">
        <v>-16285.08</v>
      </c>
      <c r="O8" s="1" t="s">
        <v>1366</v>
      </c>
      <c r="P8" s="21" t="s">
        <v>1367</v>
      </c>
      <c r="Q8" s="1" t="s">
        <v>1368</v>
      </c>
      <c r="R8" s="2">
        <v>45473</v>
      </c>
      <c r="S8" s="22">
        <v>16285.08</v>
      </c>
      <c r="T8" s="1" t="s">
        <v>1366</v>
      </c>
      <c r="U8" s="1" t="s">
        <v>662</v>
      </c>
      <c r="V8" s="1" t="s">
        <v>1369</v>
      </c>
    </row>
    <row r="9" spans="1:22" hidden="1">
      <c r="A9" s="1" t="s">
        <v>701</v>
      </c>
      <c r="B9" s="1" t="s">
        <v>1370</v>
      </c>
      <c r="C9" s="1" t="s">
        <v>1362</v>
      </c>
      <c r="D9" s="1" t="s">
        <v>1371</v>
      </c>
      <c r="E9" s="21"/>
      <c r="F9" s="21"/>
      <c r="G9" s="1" t="s">
        <v>1372</v>
      </c>
      <c r="H9" s="2">
        <v>45444</v>
      </c>
      <c r="I9" s="1" t="s">
        <v>1373</v>
      </c>
      <c r="J9" s="1" t="s">
        <v>17</v>
      </c>
      <c r="K9" s="1" t="s">
        <v>1374</v>
      </c>
      <c r="L9" s="22">
        <v>66298</v>
      </c>
      <c r="M9" s="1" t="s">
        <v>1366</v>
      </c>
      <c r="N9" s="22">
        <v>66298</v>
      </c>
      <c r="O9" s="1" t="s">
        <v>1366</v>
      </c>
      <c r="P9" s="21" t="s">
        <v>1367</v>
      </c>
      <c r="Q9" s="1" t="s">
        <v>1368</v>
      </c>
      <c r="R9" s="2">
        <v>45473</v>
      </c>
      <c r="S9" s="22">
        <v>-66298</v>
      </c>
      <c r="T9" s="1" t="s">
        <v>1366</v>
      </c>
      <c r="U9" s="1" t="s">
        <v>1375</v>
      </c>
      <c r="V9" s="1" t="s">
        <v>1376</v>
      </c>
    </row>
    <row r="10" spans="1:22" hidden="1">
      <c r="A10" s="1" t="s">
        <v>1370</v>
      </c>
      <c r="B10" s="1" t="s">
        <v>701</v>
      </c>
      <c r="C10" s="1" t="s">
        <v>1362</v>
      </c>
      <c r="D10" s="1" t="s">
        <v>1377</v>
      </c>
      <c r="E10" s="21"/>
      <c r="F10" s="21"/>
      <c r="G10" s="1" t="s">
        <v>700</v>
      </c>
      <c r="H10" s="2">
        <v>45473</v>
      </c>
      <c r="I10" s="1" t="s">
        <v>1378</v>
      </c>
      <c r="J10" s="1" t="s">
        <v>17</v>
      </c>
      <c r="K10" s="1" t="s">
        <v>1379</v>
      </c>
      <c r="L10" s="22">
        <v>-3060</v>
      </c>
      <c r="M10" s="1" t="s">
        <v>1366</v>
      </c>
      <c r="N10" s="22">
        <v>-120686.39999999999</v>
      </c>
      <c r="O10" s="1" t="s">
        <v>1380</v>
      </c>
      <c r="P10" s="21" t="s">
        <v>1381</v>
      </c>
      <c r="Q10" s="1" t="s">
        <v>1368</v>
      </c>
      <c r="R10" s="2">
        <v>45473</v>
      </c>
      <c r="S10" s="23">
        <v>3061.98</v>
      </c>
      <c r="T10" s="1" t="s">
        <v>1366</v>
      </c>
      <c r="U10" s="1" t="s">
        <v>277</v>
      </c>
      <c r="V10" s="1" t="s">
        <v>1382</v>
      </c>
    </row>
    <row r="11" spans="1:22" hidden="1">
      <c r="A11" s="1" t="s">
        <v>701</v>
      </c>
      <c r="B11" s="1" t="s">
        <v>1383</v>
      </c>
      <c r="C11" s="1" t="s">
        <v>1362</v>
      </c>
      <c r="D11" s="1" t="s">
        <v>1384</v>
      </c>
      <c r="E11" s="21"/>
      <c r="F11" s="21"/>
      <c r="G11" s="1" t="s">
        <v>1372</v>
      </c>
      <c r="H11" s="2">
        <v>45444</v>
      </c>
      <c r="I11" s="1" t="s">
        <v>1385</v>
      </c>
      <c r="J11" s="1" t="s">
        <v>24</v>
      </c>
      <c r="K11" s="1" t="s">
        <v>1386</v>
      </c>
      <c r="L11" s="22">
        <v>6336</v>
      </c>
      <c r="M11" s="1" t="s">
        <v>1366</v>
      </c>
      <c r="N11" s="22">
        <v>6336</v>
      </c>
      <c r="O11" s="1" t="s">
        <v>1366</v>
      </c>
      <c r="P11" s="21" t="s">
        <v>1367</v>
      </c>
      <c r="Q11" s="1" t="s">
        <v>1368</v>
      </c>
      <c r="R11" s="2">
        <v>45473</v>
      </c>
      <c r="S11" s="22">
        <v>-6336</v>
      </c>
      <c r="T11" s="1" t="s">
        <v>1366</v>
      </c>
      <c r="U11" s="1" t="s">
        <v>1387</v>
      </c>
      <c r="V11" s="1" t="s">
        <v>1388</v>
      </c>
    </row>
    <row r="12" spans="1:22" hidden="1">
      <c r="A12" s="1" t="s">
        <v>701</v>
      </c>
      <c r="B12" s="1" t="s">
        <v>1383</v>
      </c>
      <c r="C12" s="1" t="s">
        <v>1362</v>
      </c>
      <c r="D12" s="1" t="s">
        <v>1389</v>
      </c>
      <c r="E12" s="21"/>
      <c r="F12" s="21"/>
      <c r="G12" s="1" t="s">
        <v>1372</v>
      </c>
      <c r="H12" s="2">
        <v>45444</v>
      </c>
      <c r="I12" s="1" t="s">
        <v>1385</v>
      </c>
      <c r="J12" s="1" t="s">
        <v>24</v>
      </c>
      <c r="K12" s="1" t="s">
        <v>1386</v>
      </c>
      <c r="L12" s="22">
        <v>3256</v>
      </c>
      <c r="M12" s="1" t="s">
        <v>1366</v>
      </c>
      <c r="N12" s="22">
        <v>3256</v>
      </c>
      <c r="O12" s="1" t="s">
        <v>1366</v>
      </c>
      <c r="P12" s="21" t="s">
        <v>1367</v>
      </c>
      <c r="Q12" s="1" t="s">
        <v>1368</v>
      </c>
      <c r="R12" s="2">
        <v>45473</v>
      </c>
      <c r="S12" s="22">
        <v>-3256</v>
      </c>
      <c r="T12" s="1" t="s">
        <v>1366</v>
      </c>
      <c r="U12" s="1" t="s">
        <v>1387</v>
      </c>
      <c r="V12" s="1" t="s">
        <v>1388</v>
      </c>
    </row>
    <row r="13" spans="1:22" hidden="1">
      <c r="A13" s="1" t="s">
        <v>1390</v>
      </c>
      <c r="B13" s="1" t="s">
        <v>701</v>
      </c>
      <c r="C13" s="1" t="s">
        <v>1362</v>
      </c>
      <c r="D13" s="1" t="s">
        <v>1391</v>
      </c>
      <c r="E13" s="21"/>
      <c r="F13" s="21"/>
      <c r="G13" s="1" t="s">
        <v>700</v>
      </c>
      <c r="H13" s="2">
        <v>45444</v>
      </c>
      <c r="I13" s="1" t="s">
        <v>1373</v>
      </c>
      <c r="J13" s="1" t="s">
        <v>17</v>
      </c>
      <c r="K13" s="1" t="s">
        <v>1374</v>
      </c>
      <c r="L13" s="22">
        <v>-4000</v>
      </c>
      <c r="M13" s="1" t="s">
        <v>1392</v>
      </c>
      <c r="N13" s="22">
        <v>-4000</v>
      </c>
      <c r="O13" s="1" t="s">
        <v>1392</v>
      </c>
      <c r="P13" s="21" t="s">
        <v>1393</v>
      </c>
      <c r="Q13" s="1" t="s">
        <v>1368</v>
      </c>
      <c r="R13" s="2">
        <v>45473</v>
      </c>
      <c r="S13" s="22">
        <v>5065.4799999999996</v>
      </c>
      <c r="T13" s="1" t="s">
        <v>1366</v>
      </c>
      <c r="U13" s="1" t="s">
        <v>277</v>
      </c>
      <c r="V13" s="1" t="s">
        <v>1394</v>
      </c>
    </row>
    <row r="14" spans="1:22" hidden="1">
      <c r="A14" s="1" t="s">
        <v>1395</v>
      </c>
      <c r="B14" s="1" t="s">
        <v>1396</v>
      </c>
      <c r="C14" s="1" t="s">
        <v>1397</v>
      </c>
      <c r="D14" s="1" t="s">
        <v>1398</v>
      </c>
      <c r="E14" s="21"/>
      <c r="F14" s="21"/>
      <c r="G14" s="1" t="s">
        <v>700</v>
      </c>
      <c r="H14" s="2">
        <v>45456</v>
      </c>
      <c r="I14" s="1" t="s">
        <v>1385</v>
      </c>
      <c r="J14" s="1" t="s">
        <v>24</v>
      </c>
      <c r="K14" s="1" t="s">
        <v>1386</v>
      </c>
      <c r="L14" s="22">
        <v>31164</v>
      </c>
      <c r="M14" s="1" t="s">
        <v>1366</v>
      </c>
      <c r="N14" s="22">
        <v>28982.49</v>
      </c>
      <c r="O14" s="1" t="s">
        <v>1399</v>
      </c>
      <c r="P14" s="21" t="s">
        <v>1367</v>
      </c>
      <c r="Q14" s="1" t="s">
        <v>1400</v>
      </c>
      <c r="R14" s="2">
        <v>45473</v>
      </c>
      <c r="S14" s="22">
        <v>-28982.49</v>
      </c>
      <c r="T14" s="1" t="s">
        <v>1399</v>
      </c>
      <c r="U14" s="1" t="s">
        <v>277</v>
      </c>
      <c r="V14" s="1" t="s">
        <v>1401</v>
      </c>
    </row>
    <row r="15" spans="1:22" hidden="1">
      <c r="A15" s="1" t="s">
        <v>1395</v>
      </c>
      <c r="B15" s="1" t="s">
        <v>1396</v>
      </c>
      <c r="C15" s="1" t="s">
        <v>1397</v>
      </c>
      <c r="D15" s="1" t="s">
        <v>1402</v>
      </c>
      <c r="E15" s="21"/>
      <c r="F15" s="21"/>
      <c r="G15" s="1" t="s">
        <v>700</v>
      </c>
      <c r="H15" s="2">
        <v>45462</v>
      </c>
      <c r="I15" s="1" t="s">
        <v>1385</v>
      </c>
      <c r="J15" s="1" t="s">
        <v>24</v>
      </c>
      <c r="K15" s="1" t="s">
        <v>1386</v>
      </c>
      <c r="L15" s="22">
        <v>-31164</v>
      </c>
      <c r="M15" s="1" t="s">
        <v>1366</v>
      </c>
      <c r="N15" s="22">
        <v>-28982.49</v>
      </c>
      <c r="O15" s="1" t="s">
        <v>1399</v>
      </c>
      <c r="P15" s="21" t="s">
        <v>1367</v>
      </c>
      <c r="Q15" s="1" t="s">
        <v>1400</v>
      </c>
      <c r="R15" s="2">
        <v>45473</v>
      </c>
      <c r="S15" s="22">
        <v>28982.49</v>
      </c>
      <c r="T15" s="1" t="s">
        <v>1399</v>
      </c>
      <c r="U15" s="1" t="s">
        <v>277</v>
      </c>
      <c r="V15" s="1" t="s">
        <v>1401</v>
      </c>
    </row>
    <row r="16" spans="1:22" hidden="1">
      <c r="A16" s="1" t="s">
        <v>701</v>
      </c>
      <c r="B16" s="1" t="s">
        <v>1403</v>
      </c>
      <c r="C16" s="1" t="s">
        <v>1362</v>
      </c>
      <c r="D16" s="1" t="s">
        <v>1404</v>
      </c>
      <c r="E16" s="21" t="s">
        <v>1405</v>
      </c>
      <c r="F16" s="21" t="s">
        <v>1405</v>
      </c>
      <c r="G16" s="1" t="s">
        <v>700</v>
      </c>
      <c r="H16" s="2">
        <v>45444</v>
      </c>
      <c r="I16" s="1" t="s">
        <v>1406</v>
      </c>
      <c r="J16" s="1" t="s">
        <v>610</v>
      </c>
      <c r="K16" s="1" t="s">
        <v>1407</v>
      </c>
      <c r="L16" s="22">
        <v>-674.52</v>
      </c>
      <c r="M16" s="1" t="s">
        <v>1399</v>
      </c>
      <c r="N16" s="22">
        <v>-731.8</v>
      </c>
      <c r="O16" s="1" t="s">
        <v>1366</v>
      </c>
      <c r="P16" s="21" t="s">
        <v>1367</v>
      </c>
      <c r="Q16" s="1" t="s">
        <v>1368</v>
      </c>
      <c r="R16" s="2">
        <v>45473</v>
      </c>
      <c r="S16" s="22">
        <v>731.8</v>
      </c>
      <c r="T16" s="1" t="s">
        <v>1366</v>
      </c>
      <c r="U16" s="1" t="s">
        <v>277</v>
      </c>
      <c r="V16" s="1" t="s">
        <v>1408</v>
      </c>
    </row>
    <row r="17" spans="1:22" hidden="1">
      <c r="A17" s="1" t="s">
        <v>1403</v>
      </c>
      <c r="B17" s="1" t="s">
        <v>701</v>
      </c>
      <c r="C17" s="1" t="s">
        <v>1362</v>
      </c>
      <c r="D17" s="1" t="s">
        <v>1404</v>
      </c>
      <c r="E17" s="21" t="s">
        <v>1367</v>
      </c>
      <c r="F17" s="21" t="s">
        <v>1367</v>
      </c>
      <c r="G17" s="1" t="s">
        <v>700</v>
      </c>
      <c r="H17" s="2">
        <v>45444</v>
      </c>
      <c r="I17" s="1" t="s">
        <v>1406</v>
      </c>
      <c r="J17" s="1" t="s">
        <v>610</v>
      </c>
      <c r="K17" s="1" t="s">
        <v>1407</v>
      </c>
      <c r="L17" s="22">
        <v>674.52</v>
      </c>
      <c r="M17" s="1" t="s">
        <v>1399</v>
      </c>
      <c r="N17" s="22">
        <v>674.52</v>
      </c>
      <c r="O17" s="1" t="s">
        <v>1399</v>
      </c>
      <c r="P17" s="21" t="s">
        <v>1409</v>
      </c>
      <c r="Q17" s="1" t="s">
        <v>1368</v>
      </c>
      <c r="R17" s="2">
        <v>45473</v>
      </c>
      <c r="S17" s="22">
        <v>-724.81</v>
      </c>
      <c r="T17" s="1" t="s">
        <v>1366</v>
      </c>
      <c r="U17" s="1" t="s">
        <v>277</v>
      </c>
      <c r="V17" s="1" t="s">
        <v>1408</v>
      </c>
    </row>
    <row r="18" spans="1:22" hidden="1">
      <c r="A18" s="1" t="s">
        <v>701</v>
      </c>
      <c r="B18" s="1" t="s">
        <v>1403</v>
      </c>
      <c r="C18" s="1" t="s">
        <v>1362</v>
      </c>
      <c r="D18" s="1" t="s">
        <v>1410</v>
      </c>
      <c r="E18" s="21" t="s">
        <v>1411</v>
      </c>
      <c r="F18" s="21" t="s">
        <v>1411</v>
      </c>
      <c r="G18" s="1" t="s">
        <v>700</v>
      </c>
      <c r="H18" s="2">
        <v>45458</v>
      </c>
      <c r="I18" s="1" t="s">
        <v>1406</v>
      </c>
      <c r="J18" s="1" t="s">
        <v>610</v>
      </c>
      <c r="K18" s="1" t="s">
        <v>1407</v>
      </c>
      <c r="L18" s="22">
        <v>-8957.3799999999992</v>
      </c>
      <c r="M18" s="1" t="s">
        <v>1399</v>
      </c>
      <c r="N18" s="22">
        <v>-9589.59</v>
      </c>
      <c r="O18" s="1" t="s">
        <v>1366</v>
      </c>
      <c r="P18" s="21" t="s">
        <v>1367</v>
      </c>
      <c r="Q18" s="1" t="s">
        <v>1368</v>
      </c>
      <c r="R18" s="2">
        <v>45473</v>
      </c>
      <c r="S18" s="22">
        <v>9589.59</v>
      </c>
      <c r="T18" s="1" t="s">
        <v>1366</v>
      </c>
      <c r="U18" s="1" t="s">
        <v>277</v>
      </c>
      <c r="V18" s="1" t="s">
        <v>1412</v>
      </c>
    </row>
    <row r="19" spans="1:22" hidden="1">
      <c r="A19" s="1" t="s">
        <v>1403</v>
      </c>
      <c r="B19" s="1" t="s">
        <v>701</v>
      </c>
      <c r="C19" s="1" t="s">
        <v>1362</v>
      </c>
      <c r="D19" s="1" t="s">
        <v>1410</v>
      </c>
      <c r="E19" s="21" t="s">
        <v>1367</v>
      </c>
      <c r="F19" s="21" t="s">
        <v>1367</v>
      </c>
      <c r="G19" s="1" t="s">
        <v>700</v>
      </c>
      <c r="H19" s="2">
        <v>45458</v>
      </c>
      <c r="I19" s="1" t="s">
        <v>1406</v>
      </c>
      <c r="J19" s="1" t="s">
        <v>610</v>
      </c>
      <c r="K19" s="1" t="s">
        <v>1407</v>
      </c>
      <c r="L19" s="22">
        <v>8957.3799999999992</v>
      </c>
      <c r="M19" s="1" t="s">
        <v>1399</v>
      </c>
      <c r="N19" s="22">
        <v>8957.3799999999992</v>
      </c>
      <c r="O19" s="1" t="s">
        <v>1399</v>
      </c>
      <c r="P19" s="21" t="s">
        <v>1409</v>
      </c>
      <c r="Q19" s="1" t="s">
        <v>1368</v>
      </c>
      <c r="R19" s="2">
        <v>45473</v>
      </c>
      <c r="S19" s="22">
        <v>-9625.2099999999991</v>
      </c>
      <c r="T19" s="1" t="s">
        <v>1366</v>
      </c>
      <c r="U19" s="1" t="s">
        <v>277</v>
      </c>
      <c r="V19" s="1" t="s">
        <v>1412</v>
      </c>
    </row>
    <row r="20" spans="1:22" hidden="1">
      <c r="A20" s="1" t="s">
        <v>701</v>
      </c>
      <c r="B20" s="1" t="s">
        <v>1390</v>
      </c>
      <c r="C20" s="1" t="s">
        <v>1362</v>
      </c>
      <c r="D20" s="1" t="s">
        <v>1413</v>
      </c>
      <c r="E20" s="21" t="s">
        <v>1414</v>
      </c>
      <c r="F20" s="21" t="s">
        <v>1414</v>
      </c>
      <c r="G20" s="1" t="s">
        <v>700</v>
      </c>
      <c r="H20" s="2">
        <v>45458</v>
      </c>
      <c r="I20" s="1" t="s">
        <v>1406</v>
      </c>
      <c r="J20" s="1" t="s">
        <v>610</v>
      </c>
      <c r="K20" s="1" t="s">
        <v>1407</v>
      </c>
      <c r="L20" s="22">
        <v>-16103.71</v>
      </c>
      <c r="M20" s="1" t="s">
        <v>1392</v>
      </c>
      <c r="N20" s="22">
        <v>-20429.97</v>
      </c>
      <c r="O20" s="1" t="s">
        <v>1366</v>
      </c>
      <c r="P20" s="21" t="s">
        <v>1367</v>
      </c>
      <c r="Q20" s="1" t="s">
        <v>1368</v>
      </c>
      <c r="R20" s="2">
        <v>45473</v>
      </c>
      <c r="S20" s="22">
        <v>20429.97</v>
      </c>
      <c r="T20" s="1" t="s">
        <v>1366</v>
      </c>
      <c r="U20" s="1" t="s">
        <v>277</v>
      </c>
      <c r="V20" s="1" t="s">
        <v>1415</v>
      </c>
    </row>
    <row r="21" spans="1:22" hidden="1">
      <c r="A21" s="1" t="s">
        <v>1390</v>
      </c>
      <c r="B21" s="1" t="s">
        <v>701</v>
      </c>
      <c r="C21" s="1" t="s">
        <v>1362</v>
      </c>
      <c r="D21" s="1" t="s">
        <v>1413</v>
      </c>
      <c r="E21" s="21" t="s">
        <v>1367</v>
      </c>
      <c r="F21" s="21" t="s">
        <v>1367</v>
      </c>
      <c r="G21" s="1" t="s">
        <v>700</v>
      </c>
      <c r="H21" s="2">
        <v>45458</v>
      </c>
      <c r="I21" s="1" t="s">
        <v>1406</v>
      </c>
      <c r="J21" s="1" t="s">
        <v>610</v>
      </c>
      <c r="K21" s="1" t="s">
        <v>1407</v>
      </c>
      <c r="L21" s="22">
        <v>16103.71</v>
      </c>
      <c r="M21" s="1" t="s">
        <v>1392</v>
      </c>
      <c r="N21" s="22">
        <v>16103.71</v>
      </c>
      <c r="O21" s="1" t="s">
        <v>1392</v>
      </c>
      <c r="P21" s="21" t="s">
        <v>1393</v>
      </c>
      <c r="Q21" s="1" t="s">
        <v>1368</v>
      </c>
      <c r="R21" s="2">
        <v>45473</v>
      </c>
      <c r="S21" s="22">
        <v>-20393.27</v>
      </c>
      <c r="T21" s="1" t="s">
        <v>1366</v>
      </c>
      <c r="U21" s="1" t="s">
        <v>277</v>
      </c>
      <c r="V21" s="1" t="s">
        <v>1415</v>
      </c>
    </row>
    <row r="22" spans="1:22" hidden="1">
      <c r="A22" s="1" t="s">
        <v>701</v>
      </c>
      <c r="B22" s="1" t="s">
        <v>1395</v>
      </c>
      <c r="C22" s="1" t="s">
        <v>1362</v>
      </c>
      <c r="D22" s="1" t="s">
        <v>1416</v>
      </c>
      <c r="E22" s="21" t="s">
        <v>1417</v>
      </c>
      <c r="F22" s="21" t="s">
        <v>1417</v>
      </c>
      <c r="G22" s="1" t="s">
        <v>700</v>
      </c>
      <c r="H22" s="2">
        <v>45469</v>
      </c>
      <c r="I22" s="1" t="s">
        <v>1406</v>
      </c>
      <c r="J22" s="1" t="s">
        <v>610</v>
      </c>
      <c r="K22" s="1" t="s">
        <v>1407</v>
      </c>
      <c r="L22" s="22">
        <v>-3219.62</v>
      </c>
      <c r="M22" s="1" t="s">
        <v>1399</v>
      </c>
      <c r="N22" s="22">
        <v>-3486.24</v>
      </c>
      <c r="O22" s="1" t="s">
        <v>1366</v>
      </c>
      <c r="P22" s="21" t="s">
        <v>1367</v>
      </c>
      <c r="Q22" s="1" t="s">
        <v>1368</v>
      </c>
      <c r="R22" s="2">
        <v>45473</v>
      </c>
      <c r="S22" s="22">
        <v>3486.24</v>
      </c>
      <c r="T22" s="1" t="s">
        <v>1366</v>
      </c>
      <c r="U22" s="1" t="s">
        <v>277</v>
      </c>
      <c r="V22" s="1" t="s">
        <v>1418</v>
      </c>
    </row>
    <row r="23" spans="1:22" hidden="1">
      <c r="A23" s="1" t="s">
        <v>1395</v>
      </c>
      <c r="B23" s="1" t="s">
        <v>701</v>
      </c>
      <c r="C23" s="1" t="s">
        <v>1362</v>
      </c>
      <c r="D23" s="1" t="s">
        <v>1416</v>
      </c>
      <c r="E23" s="21" t="s">
        <v>1367</v>
      </c>
      <c r="F23" s="21" t="s">
        <v>1367</v>
      </c>
      <c r="G23" s="1" t="s">
        <v>700</v>
      </c>
      <c r="H23" s="2">
        <v>45469</v>
      </c>
      <c r="I23" s="1" t="s">
        <v>1406</v>
      </c>
      <c r="J23" s="1" t="s">
        <v>610</v>
      </c>
      <c r="K23" s="1" t="s">
        <v>1407</v>
      </c>
      <c r="L23" s="22">
        <v>3219.62</v>
      </c>
      <c r="M23" s="1" t="s">
        <v>1399</v>
      </c>
      <c r="N23" s="22">
        <v>3219.62</v>
      </c>
      <c r="O23" s="1" t="s">
        <v>1399</v>
      </c>
      <c r="P23" s="21" t="s">
        <v>1409</v>
      </c>
      <c r="Q23" s="1" t="s">
        <v>1368</v>
      </c>
      <c r="R23" s="2">
        <v>45473</v>
      </c>
      <c r="S23" s="22">
        <v>-3459.66</v>
      </c>
      <c r="T23" s="1" t="s">
        <v>1366</v>
      </c>
      <c r="U23" s="1" t="s">
        <v>277</v>
      </c>
      <c r="V23" s="1" t="s">
        <v>1418</v>
      </c>
    </row>
    <row r="24" spans="1:22" hidden="1">
      <c r="A24" s="1" t="s">
        <v>701</v>
      </c>
      <c r="B24" s="1" t="s">
        <v>1390</v>
      </c>
      <c r="C24" s="1" t="s">
        <v>1362</v>
      </c>
      <c r="D24" s="1" t="s">
        <v>1419</v>
      </c>
      <c r="E24" s="21" t="s">
        <v>1414</v>
      </c>
      <c r="F24" s="21" t="s">
        <v>1414</v>
      </c>
      <c r="G24" s="1" t="s">
        <v>700</v>
      </c>
      <c r="H24" s="2">
        <v>45458</v>
      </c>
      <c r="I24" s="1" t="s">
        <v>1406</v>
      </c>
      <c r="J24" s="1" t="s">
        <v>610</v>
      </c>
      <c r="K24" s="1" t="s">
        <v>1407</v>
      </c>
      <c r="L24" s="22">
        <v>-1988.6</v>
      </c>
      <c r="M24" s="1" t="s">
        <v>1392</v>
      </c>
      <c r="N24" s="22">
        <v>-2522.84</v>
      </c>
      <c r="O24" s="1" t="s">
        <v>1366</v>
      </c>
      <c r="P24" s="21" t="s">
        <v>1367</v>
      </c>
      <c r="Q24" s="1" t="s">
        <v>1368</v>
      </c>
      <c r="R24" s="2">
        <v>45473</v>
      </c>
      <c r="S24" s="22">
        <v>2522.84</v>
      </c>
      <c r="T24" s="1" t="s">
        <v>1366</v>
      </c>
      <c r="U24" s="1" t="s">
        <v>277</v>
      </c>
      <c r="V24" s="1" t="s">
        <v>1420</v>
      </c>
    </row>
    <row r="25" spans="1:22" hidden="1">
      <c r="A25" s="1" t="s">
        <v>1390</v>
      </c>
      <c r="B25" s="1" t="s">
        <v>701</v>
      </c>
      <c r="C25" s="1" t="s">
        <v>1362</v>
      </c>
      <c r="D25" s="1" t="s">
        <v>1419</v>
      </c>
      <c r="E25" s="21" t="s">
        <v>1367</v>
      </c>
      <c r="F25" s="21" t="s">
        <v>1367</v>
      </c>
      <c r="G25" s="1" t="s">
        <v>700</v>
      </c>
      <c r="H25" s="2">
        <v>45458</v>
      </c>
      <c r="I25" s="1" t="s">
        <v>1406</v>
      </c>
      <c r="J25" s="1" t="s">
        <v>610</v>
      </c>
      <c r="K25" s="1" t="s">
        <v>1407</v>
      </c>
      <c r="L25" s="22">
        <v>1988.6</v>
      </c>
      <c r="M25" s="1" t="s">
        <v>1392</v>
      </c>
      <c r="N25" s="22">
        <v>1988.6</v>
      </c>
      <c r="O25" s="1" t="s">
        <v>1392</v>
      </c>
      <c r="P25" s="21" t="s">
        <v>1393</v>
      </c>
      <c r="Q25" s="1" t="s">
        <v>1368</v>
      </c>
      <c r="R25" s="2">
        <v>45473</v>
      </c>
      <c r="S25" s="22">
        <v>-2518.31</v>
      </c>
      <c r="T25" s="1" t="s">
        <v>1366</v>
      </c>
      <c r="U25" s="1" t="s">
        <v>277</v>
      </c>
      <c r="V25" s="1" t="s">
        <v>1420</v>
      </c>
    </row>
    <row r="26" spans="1:22" hidden="1">
      <c r="A26" s="1" t="s">
        <v>1383</v>
      </c>
      <c r="B26" s="1" t="s">
        <v>701</v>
      </c>
      <c r="C26" s="1" t="s">
        <v>1362</v>
      </c>
      <c r="D26" s="1" t="s">
        <v>1421</v>
      </c>
      <c r="E26" s="21"/>
      <c r="F26" s="21"/>
      <c r="G26" s="1" t="s">
        <v>700</v>
      </c>
      <c r="H26" s="2">
        <v>45473</v>
      </c>
      <c r="I26" s="1" t="s">
        <v>1422</v>
      </c>
      <c r="J26" s="1" t="s">
        <v>20</v>
      </c>
      <c r="K26" s="1" t="s">
        <v>1423</v>
      </c>
      <c r="L26" s="22">
        <v>-10416</v>
      </c>
      <c r="M26" s="1" t="s">
        <v>1366</v>
      </c>
      <c r="N26" s="22">
        <v>-8238.16</v>
      </c>
      <c r="O26" s="1" t="s">
        <v>1392</v>
      </c>
      <c r="P26" s="21" t="s">
        <v>1424</v>
      </c>
      <c r="Q26" s="1" t="s">
        <v>1368</v>
      </c>
      <c r="R26" s="2">
        <v>45473</v>
      </c>
      <c r="S26" s="22">
        <v>10445.65</v>
      </c>
      <c r="T26" s="1" t="s">
        <v>1366</v>
      </c>
      <c r="U26" s="1" t="s">
        <v>1425</v>
      </c>
      <c r="V26" s="1" t="s">
        <v>1426</v>
      </c>
    </row>
    <row r="27" spans="1:22" hidden="1">
      <c r="A27" s="1" t="s">
        <v>1383</v>
      </c>
      <c r="B27" s="1" t="s">
        <v>701</v>
      </c>
      <c r="C27" s="1" t="s">
        <v>1362</v>
      </c>
      <c r="D27" s="1" t="s">
        <v>1427</v>
      </c>
      <c r="E27" s="21"/>
      <c r="F27" s="21"/>
      <c r="G27" s="1" t="s">
        <v>700</v>
      </c>
      <c r="H27" s="2">
        <v>45473</v>
      </c>
      <c r="I27" s="1" t="s">
        <v>1428</v>
      </c>
      <c r="J27" s="1" t="s">
        <v>24</v>
      </c>
      <c r="K27" s="1" t="s">
        <v>1429</v>
      </c>
      <c r="L27" s="22">
        <v>-10032</v>
      </c>
      <c r="M27" s="1" t="s">
        <v>1366</v>
      </c>
      <c r="N27" s="22">
        <v>-7934.45</v>
      </c>
      <c r="O27" s="1" t="s">
        <v>1392</v>
      </c>
      <c r="P27" s="21" t="s">
        <v>1424</v>
      </c>
      <c r="Q27" s="1" t="s">
        <v>1368</v>
      </c>
      <c r="R27" s="2">
        <v>45473</v>
      </c>
      <c r="S27" s="22">
        <v>10060.56</v>
      </c>
      <c r="T27" s="1" t="s">
        <v>1366</v>
      </c>
      <c r="U27" s="1" t="s">
        <v>1430</v>
      </c>
      <c r="V27" s="1" t="s">
        <v>1431</v>
      </c>
    </row>
    <row r="28" spans="1:22" hidden="1">
      <c r="A28" s="1" t="s">
        <v>1390</v>
      </c>
      <c r="B28" s="1" t="s">
        <v>701</v>
      </c>
      <c r="C28" s="1" t="s">
        <v>1362</v>
      </c>
      <c r="D28" s="1" t="s">
        <v>1432</v>
      </c>
      <c r="E28" s="21"/>
      <c r="F28" s="21"/>
      <c r="G28" s="1" t="s">
        <v>700</v>
      </c>
      <c r="H28" s="2">
        <v>45473</v>
      </c>
      <c r="I28" s="1" t="s">
        <v>1378</v>
      </c>
      <c r="J28" s="1" t="s">
        <v>17</v>
      </c>
      <c r="K28" s="1" t="s">
        <v>1379</v>
      </c>
      <c r="L28" s="22">
        <v>-1485</v>
      </c>
      <c r="M28" s="1" t="s">
        <v>1366</v>
      </c>
      <c r="N28" s="22">
        <v>-1174.51</v>
      </c>
      <c r="O28" s="1" t="s">
        <v>1392</v>
      </c>
      <c r="P28" s="21" t="s">
        <v>1393</v>
      </c>
      <c r="Q28" s="1" t="s">
        <v>1368</v>
      </c>
      <c r="R28" s="2">
        <v>45473</v>
      </c>
      <c r="S28" s="23">
        <v>1487.37</v>
      </c>
      <c r="T28" s="1" t="s">
        <v>1366</v>
      </c>
      <c r="U28" s="1" t="s">
        <v>1433</v>
      </c>
      <c r="V28" s="1" t="s">
        <v>1434</v>
      </c>
    </row>
    <row r="29" spans="1:22" hidden="1">
      <c r="A29" s="1" t="s">
        <v>1390</v>
      </c>
      <c r="B29" s="1" t="s">
        <v>701</v>
      </c>
      <c r="C29" s="1" t="s">
        <v>1362</v>
      </c>
      <c r="D29" s="1" t="s">
        <v>1432</v>
      </c>
      <c r="E29" s="21"/>
      <c r="F29" s="21"/>
      <c r="G29" s="1" t="s">
        <v>700</v>
      </c>
      <c r="H29" s="2">
        <v>45473</v>
      </c>
      <c r="I29" s="1" t="s">
        <v>1435</v>
      </c>
      <c r="J29" s="1" t="s">
        <v>12</v>
      </c>
      <c r="K29" s="1" t="s">
        <v>1436</v>
      </c>
      <c r="L29" s="22">
        <v>-1485</v>
      </c>
      <c r="M29" s="1" t="s">
        <v>1366</v>
      </c>
      <c r="N29" s="22">
        <v>-1174.51</v>
      </c>
      <c r="O29" s="1" t="s">
        <v>1392</v>
      </c>
      <c r="P29" s="21" t="s">
        <v>1393</v>
      </c>
      <c r="Q29" s="1" t="s">
        <v>1368</v>
      </c>
      <c r="R29" s="2">
        <v>45473</v>
      </c>
      <c r="S29" s="22">
        <v>1487.37</v>
      </c>
      <c r="T29" s="1" t="s">
        <v>1366</v>
      </c>
      <c r="U29" s="1" t="s">
        <v>1433</v>
      </c>
      <c r="V29" s="1" t="s">
        <v>1434</v>
      </c>
    </row>
    <row r="30" spans="1:22" hidden="1">
      <c r="A30" s="1" t="s">
        <v>1390</v>
      </c>
      <c r="B30" s="1" t="s">
        <v>701</v>
      </c>
      <c r="C30" s="1" t="s">
        <v>1362</v>
      </c>
      <c r="D30" s="1" t="s">
        <v>1432</v>
      </c>
      <c r="E30" s="21"/>
      <c r="F30" s="21"/>
      <c r="G30" s="1" t="s">
        <v>700</v>
      </c>
      <c r="H30" s="2">
        <v>45473</v>
      </c>
      <c r="I30" s="1" t="s">
        <v>1437</v>
      </c>
      <c r="J30" s="1" t="s">
        <v>22</v>
      </c>
      <c r="K30" s="1" t="s">
        <v>1438</v>
      </c>
      <c r="L30" s="22">
        <v>-780</v>
      </c>
      <c r="M30" s="1" t="s">
        <v>1366</v>
      </c>
      <c r="N30" s="22">
        <v>-616.91</v>
      </c>
      <c r="O30" s="1" t="s">
        <v>1392</v>
      </c>
      <c r="P30" s="21" t="s">
        <v>1393</v>
      </c>
      <c r="Q30" s="1" t="s">
        <v>1368</v>
      </c>
      <c r="R30" s="2">
        <v>45473</v>
      </c>
      <c r="S30" s="22">
        <v>781.24</v>
      </c>
      <c r="T30" s="1" t="s">
        <v>1366</v>
      </c>
      <c r="U30" s="1" t="s">
        <v>1433</v>
      </c>
      <c r="V30" s="1" t="s">
        <v>1434</v>
      </c>
    </row>
    <row r="31" spans="1:22" hidden="1">
      <c r="A31" s="1" t="s">
        <v>1390</v>
      </c>
      <c r="B31" s="1" t="s">
        <v>1439</v>
      </c>
      <c r="C31" s="1" t="s">
        <v>1362</v>
      </c>
      <c r="D31" s="1" t="s">
        <v>1440</v>
      </c>
      <c r="E31" s="21"/>
      <c r="F31" s="21"/>
      <c r="G31" s="1" t="s">
        <v>700</v>
      </c>
      <c r="H31" s="2">
        <v>45473</v>
      </c>
      <c r="I31" s="1" t="s">
        <v>1437</v>
      </c>
      <c r="J31" s="1" t="s">
        <v>22</v>
      </c>
      <c r="K31" s="1" t="s">
        <v>1438</v>
      </c>
      <c r="L31" s="22">
        <v>-30050</v>
      </c>
      <c r="M31" s="1" t="s">
        <v>1392</v>
      </c>
      <c r="N31" s="22">
        <v>-30050</v>
      </c>
      <c r="O31" s="1" t="s">
        <v>1392</v>
      </c>
      <c r="P31" s="21" t="s">
        <v>1393</v>
      </c>
      <c r="Q31" s="1" t="s">
        <v>1368</v>
      </c>
      <c r="R31" s="2">
        <v>45473</v>
      </c>
      <c r="S31" s="22">
        <v>38054.44</v>
      </c>
      <c r="T31" s="1" t="s">
        <v>1366</v>
      </c>
      <c r="U31" s="1" t="s">
        <v>1441</v>
      </c>
      <c r="V31" s="1" t="s">
        <v>1442</v>
      </c>
    </row>
    <row r="32" spans="1:22" hidden="1">
      <c r="A32" s="1" t="s">
        <v>1390</v>
      </c>
      <c r="B32" s="1" t="s">
        <v>1439</v>
      </c>
      <c r="C32" s="1" t="s">
        <v>1362</v>
      </c>
      <c r="D32" s="1" t="s">
        <v>1440</v>
      </c>
      <c r="E32" s="21"/>
      <c r="F32" s="21"/>
      <c r="G32" s="1" t="s">
        <v>700</v>
      </c>
      <c r="H32" s="2">
        <v>45473</v>
      </c>
      <c r="I32" s="1" t="s">
        <v>1378</v>
      </c>
      <c r="J32" s="1" t="s">
        <v>17</v>
      </c>
      <c r="K32" s="1" t="s">
        <v>1379</v>
      </c>
      <c r="L32" s="22">
        <v>-4750</v>
      </c>
      <c r="M32" s="1" t="s">
        <v>1392</v>
      </c>
      <c r="N32" s="22">
        <v>-4750</v>
      </c>
      <c r="O32" s="1" t="s">
        <v>1392</v>
      </c>
      <c r="P32" s="21" t="s">
        <v>1393</v>
      </c>
      <c r="Q32" s="1" t="s">
        <v>1368</v>
      </c>
      <c r="R32" s="2">
        <v>45473</v>
      </c>
      <c r="S32" s="22">
        <v>6015.26</v>
      </c>
      <c r="T32" s="1" t="s">
        <v>1366</v>
      </c>
      <c r="U32" s="1" t="s">
        <v>1443</v>
      </c>
      <c r="V32" s="1" t="s">
        <v>1442</v>
      </c>
    </row>
    <row r="33" spans="1:22" hidden="1">
      <c r="A33" s="1" t="s">
        <v>1390</v>
      </c>
      <c r="B33" s="1" t="s">
        <v>1439</v>
      </c>
      <c r="C33" s="1" t="s">
        <v>1362</v>
      </c>
      <c r="D33" s="1" t="s">
        <v>1440</v>
      </c>
      <c r="E33" s="21"/>
      <c r="F33" s="21"/>
      <c r="G33" s="1" t="s">
        <v>700</v>
      </c>
      <c r="H33" s="2">
        <v>45473</v>
      </c>
      <c r="I33" s="1" t="s">
        <v>1435</v>
      </c>
      <c r="J33" s="1" t="s">
        <v>12</v>
      </c>
      <c r="K33" s="1" t="s">
        <v>1436</v>
      </c>
      <c r="L33" s="22">
        <v>-8000</v>
      </c>
      <c r="M33" s="1" t="s">
        <v>1392</v>
      </c>
      <c r="N33" s="22">
        <v>-8000</v>
      </c>
      <c r="O33" s="1" t="s">
        <v>1392</v>
      </c>
      <c r="P33" s="21" t="s">
        <v>1393</v>
      </c>
      <c r="Q33" s="1" t="s">
        <v>1368</v>
      </c>
      <c r="R33" s="2">
        <v>45473</v>
      </c>
      <c r="S33" s="22">
        <v>10130.969999999999</v>
      </c>
      <c r="T33" s="1" t="s">
        <v>1366</v>
      </c>
      <c r="U33" s="1" t="s">
        <v>1444</v>
      </c>
      <c r="V33" s="1" t="s">
        <v>1442</v>
      </c>
    </row>
    <row r="34" spans="1:22" hidden="1">
      <c r="A34" s="1" t="s">
        <v>1390</v>
      </c>
      <c r="B34" s="1" t="s">
        <v>1439</v>
      </c>
      <c r="C34" s="1" t="s">
        <v>1362</v>
      </c>
      <c r="D34" s="1" t="s">
        <v>1440</v>
      </c>
      <c r="E34" s="21"/>
      <c r="F34" s="21"/>
      <c r="G34" s="1" t="s">
        <v>700</v>
      </c>
      <c r="H34" s="2">
        <v>45473</v>
      </c>
      <c r="I34" s="1" t="s">
        <v>1378</v>
      </c>
      <c r="J34" s="1" t="s">
        <v>17</v>
      </c>
      <c r="K34" s="1" t="s">
        <v>1379</v>
      </c>
      <c r="L34" s="22">
        <v>-12600</v>
      </c>
      <c r="M34" s="1" t="s">
        <v>1392</v>
      </c>
      <c r="N34" s="22">
        <v>-12600</v>
      </c>
      <c r="O34" s="1" t="s">
        <v>1392</v>
      </c>
      <c r="P34" s="21" t="s">
        <v>1393</v>
      </c>
      <c r="Q34" s="1" t="s">
        <v>1368</v>
      </c>
      <c r="R34" s="2">
        <v>45473</v>
      </c>
      <c r="S34" s="22">
        <v>15956.27</v>
      </c>
      <c r="T34" s="1" t="s">
        <v>1366</v>
      </c>
      <c r="U34" s="1" t="s">
        <v>1445</v>
      </c>
      <c r="V34" s="1" t="s">
        <v>1442</v>
      </c>
    </row>
    <row r="35" spans="1:22" hidden="1">
      <c r="A35" s="1" t="s">
        <v>1390</v>
      </c>
      <c r="B35" s="1" t="s">
        <v>1439</v>
      </c>
      <c r="C35" s="1" t="s">
        <v>1362</v>
      </c>
      <c r="D35" s="1" t="s">
        <v>1440</v>
      </c>
      <c r="E35" s="21"/>
      <c r="F35" s="21"/>
      <c r="G35" s="1" t="s">
        <v>700</v>
      </c>
      <c r="H35" s="2">
        <v>45473</v>
      </c>
      <c r="I35" s="1" t="s">
        <v>1435</v>
      </c>
      <c r="J35" s="1" t="s">
        <v>12</v>
      </c>
      <c r="K35" s="1" t="s">
        <v>1436</v>
      </c>
      <c r="L35" s="22">
        <v>-8000</v>
      </c>
      <c r="M35" s="1" t="s">
        <v>1392</v>
      </c>
      <c r="N35" s="22">
        <v>-8000</v>
      </c>
      <c r="O35" s="1" t="s">
        <v>1392</v>
      </c>
      <c r="P35" s="21" t="s">
        <v>1393</v>
      </c>
      <c r="Q35" s="1" t="s">
        <v>1368</v>
      </c>
      <c r="R35" s="2">
        <v>45473</v>
      </c>
      <c r="S35" s="22">
        <v>10130.969999999999</v>
      </c>
      <c r="T35" s="1" t="s">
        <v>1366</v>
      </c>
      <c r="U35" s="1" t="s">
        <v>1446</v>
      </c>
      <c r="V35" s="1" t="s">
        <v>1442</v>
      </c>
    </row>
    <row r="36" spans="1:22" hidden="1">
      <c r="A36" s="1" t="s">
        <v>701</v>
      </c>
      <c r="B36" s="1" t="s">
        <v>1383</v>
      </c>
      <c r="C36" s="1" t="s">
        <v>1362</v>
      </c>
      <c r="D36" s="1" t="s">
        <v>1447</v>
      </c>
      <c r="E36" s="21"/>
      <c r="F36" s="21"/>
      <c r="G36" s="1" t="s">
        <v>700</v>
      </c>
      <c r="H36" s="2">
        <v>45473</v>
      </c>
      <c r="I36" s="1" t="s">
        <v>1448</v>
      </c>
      <c r="J36" s="1" t="s">
        <v>20</v>
      </c>
      <c r="K36" s="1" t="s">
        <v>1449</v>
      </c>
      <c r="L36" s="22">
        <v>10416</v>
      </c>
      <c r="M36" s="1" t="s">
        <v>1366</v>
      </c>
      <c r="N36" s="22">
        <v>10416</v>
      </c>
      <c r="O36" s="1" t="s">
        <v>1366</v>
      </c>
      <c r="P36" s="21" t="s">
        <v>1367</v>
      </c>
      <c r="Q36" s="1" t="s">
        <v>1368</v>
      </c>
      <c r="R36" s="2">
        <v>45473</v>
      </c>
      <c r="S36" s="22">
        <v>-10416</v>
      </c>
      <c r="T36" s="1" t="s">
        <v>1366</v>
      </c>
      <c r="U36" s="1" t="s">
        <v>469</v>
      </c>
      <c r="V36" s="1" t="s">
        <v>1450</v>
      </c>
    </row>
    <row r="37" spans="1:22" hidden="1">
      <c r="A37" s="1" t="s">
        <v>701</v>
      </c>
      <c r="B37" s="1" t="s">
        <v>1361</v>
      </c>
      <c r="C37" s="1" t="s">
        <v>1362</v>
      </c>
      <c r="D37" s="1" t="s">
        <v>1451</v>
      </c>
      <c r="E37" s="21"/>
      <c r="F37" s="21"/>
      <c r="G37" s="1" t="s">
        <v>700</v>
      </c>
      <c r="H37" s="2">
        <v>45473</v>
      </c>
      <c r="I37" s="1" t="s">
        <v>1428</v>
      </c>
      <c r="J37" s="1" t="s">
        <v>24</v>
      </c>
      <c r="K37" s="1" t="s">
        <v>1429</v>
      </c>
      <c r="L37" s="22">
        <v>-119454.19</v>
      </c>
      <c r="M37" s="1" t="s">
        <v>1366</v>
      </c>
      <c r="N37" s="22">
        <v>-119454.19</v>
      </c>
      <c r="O37" s="1" t="s">
        <v>1366</v>
      </c>
      <c r="P37" s="21" t="s">
        <v>1367</v>
      </c>
      <c r="Q37" s="1" t="s">
        <v>1368</v>
      </c>
      <c r="R37" s="2">
        <v>45473</v>
      </c>
      <c r="S37" s="22">
        <v>119454.19</v>
      </c>
      <c r="T37" s="1" t="s">
        <v>1366</v>
      </c>
      <c r="U37" s="1" t="s">
        <v>662</v>
      </c>
      <c r="V37" s="1" t="s">
        <v>1369</v>
      </c>
    </row>
    <row r="38" spans="1:22" hidden="1">
      <c r="A38" s="1" t="s">
        <v>701</v>
      </c>
      <c r="B38" s="1" t="s">
        <v>1361</v>
      </c>
      <c r="C38" s="1" t="s">
        <v>1362</v>
      </c>
      <c r="D38" s="1" t="s">
        <v>1452</v>
      </c>
      <c r="E38" s="21"/>
      <c r="F38" s="21"/>
      <c r="G38" s="1" t="s">
        <v>700</v>
      </c>
      <c r="H38" s="2">
        <v>45473</v>
      </c>
      <c r="I38" s="1" t="s">
        <v>1378</v>
      </c>
      <c r="J38" s="1" t="s">
        <v>17</v>
      </c>
      <c r="K38" s="1" t="s">
        <v>1379</v>
      </c>
      <c r="L38" s="22">
        <v>-34514.730000000003</v>
      </c>
      <c r="M38" s="1" t="s">
        <v>1366</v>
      </c>
      <c r="N38" s="22">
        <v>-34514.730000000003</v>
      </c>
      <c r="O38" s="1" t="s">
        <v>1366</v>
      </c>
      <c r="P38" s="21" t="s">
        <v>1367</v>
      </c>
      <c r="Q38" s="1" t="s">
        <v>1368</v>
      </c>
      <c r="R38" s="2">
        <v>45473</v>
      </c>
      <c r="S38" s="23">
        <v>34514.730000000003</v>
      </c>
      <c r="T38" s="1" t="s">
        <v>1366</v>
      </c>
      <c r="U38" s="1" t="s">
        <v>662</v>
      </c>
      <c r="V38" s="1" t="s">
        <v>1369</v>
      </c>
    </row>
    <row r="39" spans="1:22" hidden="1">
      <c r="A39" s="1" t="s">
        <v>1453</v>
      </c>
      <c r="B39" s="1" t="s">
        <v>1454</v>
      </c>
      <c r="C39" s="1" t="s">
        <v>1455</v>
      </c>
      <c r="D39" s="1" t="s">
        <v>1456</v>
      </c>
      <c r="E39" s="21" t="s">
        <v>1367</v>
      </c>
      <c r="F39" s="21" t="s">
        <v>1367</v>
      </c>
      <c r="G39" s="1" t="s">
        <v>700</v>
      </c>
      <c r="H39" s="2">
        <v>45473</v>
      </c>
      <c r="I39" s="1" t="s">
        <v>1457</v>
      </c>
      <c r="J39" s="1" t="s">
        <v>610</v>
      </c>
      <c r="K39" s="1" t="s">
        <v>1458</v>
      </c>
      <c r="L39" s="22">
        <v>489292</v>
      </c>
      <c r="M39" s="1" t="s">
        <v>1366</v>
      </c>
      <c r="N39" s="22">
        <v>489292</v>
      </c>
      <c r="O39" s="1" t="s">
        <v>1366</v>
      </c>
      <c r="P39" s="21" t="s">
        <v>1367</v>
      </c>
      <c r="Q39" s="1" t="s">
        <v>1459</v>
      </c>
      <c r="R39" s="2">
        <v>45473</v>
      </c>
      <c r="S39" s="22">
        <v>-489292</v>
      </c>
      <c r="T39" s="1" t="s">
        <v>1366</v>
      </c>
      <c r="U39" s="1" t="s">
        <v>277</v>
      </c>
      <c r="V39" s="1" t="s">
        <v>1460</v>
      </c>
    </row>
    <row r="40" spans="1:22" hidden="1">
      <c r="A40" s="1" t="s">
        <v>1454</v>
      </c>
      <c r="B40" s="1" t="s">
        <v>1453</v>
      </c>
      <c r="C40" s="1" t="s">
        <v>1455</v>
      </c>
      <c r="D40" s="1" t="s">
        <v>1456</v>
      </c>
      <c r="E40" s="21" t="s">
        <v>1461</v>
      </c>
      <c r="F40" s="21" t="s">
        <v>1461</v>
      </c>
      <c r="G40" s="1" t="s">
        <v>700</v>
      </c>
      <c r="H40" s="2">
        <v>45473</v>
      </c>
      <c r="I40" s="1" t="s">
        <v>1462</v>
      </c>
      <c r="J40" s="1" t="s">
        <v>610</v>
      </c>
      <c r="K40" s="1" t="s">
        <v>1463</v>
      </c>
      <c r="L40" s="22">
        <v>-489292</v>
      </c>
      <c r="M40" s="1" t="s">
        <v>1366</v>
      </c>
      <c r="N40" s="22">
        <v>-40415519.200000003</v>
      </c>
      <c r="O40" s="1" t="s">
        <v>1464</v>
      </c>
      <c r="P40" s="21" t="s">
        <v>1465</v>
      </c>
      <c r="Q40" s="1" t="s">
        <v>1459</v>
      </c>
      <c r="R40" s="2">
        <v>45473</v>
      </c>
      <c r="S40" s="22">
        <v>484847.4</v>
      </c>
      <c r="T40" s="1" t="s">
        <v>1366</v>
      </c>
      <c r="U40" s="1" t="s">
        <v>277</v>
      </c>
      <c r="V40" s="1" t="s">
        <v>1460</v>
      </c>
    </row>
    <row r="41" spans="1:22" hidden="1">
      <c r="A41" s="1" t="s">
        <v>1453</v>
      </c>
      <c r="B41" s="1" t="s">
        <v>1395</v>
      </c>
      <c r="C41" s="1" t="s">
        <v>1455</v>
      </c>
      <c r="D41" s="1" t="s">
        <v>1466</v>
      </c>
      <c r="E41" s="21" t="s">
        <v>1367</v>
      </c>
      <c r="F41" s="21" t="s">
        <v>1367</v>
      </c>
      <c r="G41" s="1" t="s">
        <v>700</v>
      </c>
      <c r="H41" s="2">
        <v>45473</v>
      </c>
      <c r="I41" s="1" t="s">
        <v>1435</v>
      </c>
      <c r="J41" s="1" t="s">
        <v>12</v>
      </c>
      <c r="K41" s="1" t="s">
        <v>1436</v>
      </c>
      <c r="L41" s="22">
        <v>-2392.16</v>
      </c>
      <c r="M41" s="1" t="s">
        <v>1366</v>
      </c>
      <c r="N41" s="22">
        <v>-2392.16</v>
      </c>
      <c r="O41" s="1" t="s">
        <v>1366</v>
      </c>
      <c r="P41" s="21" t="s">
        <v>1367</v>
      </c>
      <c r="Q41" s="1" t="s">
        <v>1459</v>
      </c>
      <c r="R41" s="2">
        <v>45473</v>
      </c>
      <c r="S41" s="22">
        <v>2392.16</v>
      </c>
      <c r="T41" s="1" t="s">
        <v>1366</v>
      </c>
      <c r="U41" s="1" t="s">
        <v>277</v>
      </c>
      <c r="V41" s="1" t="s">
        <v>1467</v>
      </c>
    </row>
    <row r="42" spans="1:22" hidden="1">
      <c r="A42" s="1" t="s">
        <v>1453</v>
      </c>
      <c r="B42" s="1" t="s">
        <v>1395</v>
      </c>
      <c r="C42" s="1" t="s">
        <v>1455</v>
      </c>
      <c r="D42" s="1" t="s">
        <v>1466</v>
      </c>
      <c r="E42" s="21" t="s">
        <v>1367</v>
      </c>
      <c r="F42" s="21" t="s">
        <v>1367</v>
      </c>
      <c r="G42" s="1" t="s">
        <v>700</v>
      </c>
      <c r="H42" s="2">
        <v>45473</v>
      </c>
      <c r="I42" s="1" t="s">
        <v>1435</v>
      </c>
      <c r="J42" s="1" t="s">
        <v>12</v>
      </c>
      <c r="K42" s="1" t="s">
        <v>1436</v>
      </c>
      <c r="L42" s="22">
        <v>-1216.24</v>
      </c>
      <c r="M42" s="1" t="s">
        <v>1366</v>
      </c>
      <c r="N42" s="22">
        <v>-1216.24</v>
      </c>
      <c r="O42" s="1" t="s">
        <v>1366</v>
      </c>
      <c r="P42" s="21" t="s">
        <v>1367</v>
      </c>
      <c r="Q42" s="1" t="s">
        <v>1459</v>
      </c>
      <c r="R42" s="2">
        <v>45473</v>
      </c>
      <c r="S42" s="22">
        <v>1216.24</v>
      </c>
      <c r="T42" s="1" t="s">
        <v>1366</v>
      </c>
      <c r="U42" s="1" t="s">
        <v>277</v>
      </c>
      <c r="V42" s="1" t="s">
        <v>1468</v>
      </c>
    </row>
    <row r="43" spans="1:22" hidden="1">
      <c r="A43" s="1" t="s">
        <v>1453</v>
      </c>
      <c r="B43" s="1" t="s">
        <v>1395</v>
      </c>
      <c r="C43" s="1" t="s">
        <v>1455</v>
      </c>
      <c r="D43" s="1" t="s">
        <v>1466</v>
      </c>
      <c r="E43" s="21" t="s">
        <v>1367</v>
      </c>
      <c r="F43" s="21" t="s">
        <v>1367</v>
      </c>
      <c r="G43" s="1" t="s">
        <v>700</v>
      </c>
      <c r="H43" s="2">
        <v>45473</v>
      </c>
      <c r="I43" s="1" t="s">
        <v>1435</v>
      </c>
      <c r="J43" s="1" t="s">
        <v>12</v>
      </c>
      <c r="K43" s="1" t="s">
        <v>1436</v>
      </c>
      <c r="L43" s="22">
        <v>-846.08</v>
      </c>
      <c r="M43" s="1" t="s">
        <v>1366</v>
      </c>
      <c r="N43" s="22">
        <v>-846.08</v>
      </c>
      <c r="O43" s="1" t="s">
        <v>1366</v>
      </c>
      <c r="P43" s="21" t="s">
        <v>1367</v>
      </c>
      <c r="Q43" s="1" t="s">
        <v>1459</v>
      </c>
      <c r="R43" s="2">
        <v>45473</v>
      </c>
      <c r="S43" s="22">
        <v>846.08</v>
      </c>
      <c r="T43" s="1" t="s">
        <v>1366</v>
      </c>
      <c r="U43" s="1" t="s">
        <v>277</v>
      </c>
      <c r="V43" s="1" t="s">
        <v>1469</v>
      </c>
    </row>
    <row r="44" spans="1:22" hidden="1">
      <c r="A44" s="1" t="s">
        <v>1453</v>
      </c>
      <c r="B44" s="1" t="s">
        <v>1395</v>
      </c>
      <c r="C44" s="1" t="s">
        <v>1455</v>
      </c>
      <c r="D44" s="1" t="s">
        <v>1466</v>
      </c>
      <c r="E44" s="21" t="s">
        <v>1367</v>
      </c>
      <c r="F44" s="21" t="s">
        <v>1367</v>
      </c>
      <c r="G44" s="1" t="s">
        <v>700</v>
      </c>
      <c r="H44" s="2">
        <v>45473</v>
      </c>
      <c r="I44" s="1" t="s">
        <v>1435</v>
      </c>
      <c r="J44" s="1" t="s">
        <v>12</v>
      </c>
      <c r="K44" s="1" t="s">
        <v>1436</v>
      </c>
      <c r="L44" s="22">
        <v>-119.52</v>
      </c>
      <c r="M44" s="1" t="s">
        <v>1366</v>
      </c>
      <c r="N44" s="22">
        <v>-119.52</v>
      </c>
      <c r="O44" s="1" t="s">
        <v>1366</v>
      </c>
      <c r="P44" s="21" t="s">
        <v>1367</v>
      </c>
      <c r="Q44" s="1" t="s">
        <v>1459</v>
      </c>
      <c r="R44" s="2">
        <v>45473</v>
      </c>
      <c r="S44" s="22">
        <v>119.52</v>
      </c>
      <c r="T44" s="1" t="s">
        <v>1366</v>
      </c>
      <c r="U44" s="1" t="s">
        <v>277</v>
      </c>
      <c r="V44" s="1" t="s">
        <v>1470</v>
      </c>
    </row>
    <row r="45" spans="1:22" hidden="1">
      <c r="A45" s="1" t="s">
        <v>1453</v>
      </c>
      <c r="B45" s="1" t="s">
        <v>1395</v>
      </c>
      <c r="C45" s="1" t="s">
        <v>1455</v>
      </c>
      <c r="D45" s="1" t="s">
        <v>1466</v>
      </c>
      <c r="E45" s="21" t="s">
        <v>1367</v>
      </c>
      <c r="F45" s="21" t="s">
        <v>1367</v>
      </c>
      <c r="G45" s="1" t="s">
        <v>700</v>
      </c>
      <c r="H45" s="2">
        <v>45473</v>
      </c>
      <c r="I45" s="1" t="s">
        <v>1435</v>
      </c>
      <c r="J45" s="1" t="s">
        <v>12</v>
      </c>
      <c r="K45" s="1" t="s">
        <v>1436</v>
      </c>
      <c r="L45" s="22">
        <v>-52.88</v>
      </c>
      <c r="M45" s="1" t="s">
        <v>1366</v>
      </c>
      <c r="N45" s="22">
        <v>-52.88</v>
      </c>
      <c r="O45" s="1" t="s">
        <v>1366</v>
      </c>
      <c r="P45" s="21" t="s">
        <v>1367</v>
      </c>
      <c r="Q45" s="1" t="s">
        <v>1459</v>
      </c>
      <c r="R45" s="2">
        <v>45473</v>
      </c>
      <c r="S45" s="22">
        <v>52.88</v>
      </c>
      <c r="T45" s="1" t="s">
        <v>1366</v>
      </c>
      <c r="U45" s="1" t="s">
        <v>277</v>
      </c>
      <c r="V45" s="1" t="s">
        <v>1471</v>
      </c>
    </row>
    <row r="46" spans="1:22" hidden="1">
      <c r="A46" s="1" t="s">
        <v>1453</v>
      </c>
      <c r="B46" s="1" t="s">
        <v>1395</v>
      </c>
      <c r="C46" s="1" t="s">
        <v>1455</v>
      </c>
      <c r="D46" s="1" t="s">
        <v>1466</v>
      </c>
      <c r="E46" s="21" t="s">
        <v>1367</v>
      </c>
      <c r="F46" s="21" t="s">
        <v>1367</v>
      </c>
      <c r="G46" s="1" t="s">
        <v>700</v>
      </c>
      <c r="H46" s="2">
        <v>45473</v>
      </c>
      <c r="I46" s="1" t="s">
        <v>1435</v>
      </c>
      <c r="J46" s="1" t="s">
        <v>12</v>
      </c>
      <c r="K46" s="1" t="s">
        <v>1436</v>
      </c>
      <c r="L46" s="22">
        <v>-550.72</v>
      </c>
      <c r="M46" s="1" t="s">
        <v>1366</v>
      </c>
      <c r="N46" s="22">
        <v>-550.72</v>
      </c>
      <c r="O46" s="1" t="s">
        <v>1366</v>
      </c>
      <c r="P46" s="21" t="s">
        <v>1367</v>
      </c>
      <c r="Q46" s="1" t="s">
        <v>1459</v>
      </c>
      <c r="R46" s="2">
        <v>45473</v>
      </c>
      <c r="S46" s="22">
        <v>550.72</v>
      </c>
      <c r="T46" s="1" t="s">
        <v>1366</v>
      </c>
      <c r="U46" s="1" t="s">
        <v>277</v>
      </c>
      <c r="V46" s="1" t="s">
        <v>1472</v>
      </c>
    </row>
    <row r="47" spans="1:22" hidden="1">
      <c r="A47" s="1" t="s">
        <v>1395</v>
      </c>
      <c r="B47" s="1" t="s">
        <v>1453</v>
      </c>
      <c r="C47" s="1" t="s">
        <v>1455</v>
      </c>
      <c r="D47" s="1" t="s">
        <v>1466</v>
      </c>
      <c r="E47" s="21" t="s">
        <v>1473</v>
      </c>
      <c r="F47" s="21" t="s">
        <v>1473</v>
      </c>
      <c r="G47" s="1" t="s">
        <v>700</v>
      </c>
      <c r="H47" s="2">
        <v>45473</v>
      </c>
      <c r="I47" s="1" t="s">
        <v>1474</v>
      </c>
      <c r="J47" s="1" t="s">
        <v>12</v>
      </c>
      <c r="K47" s="1" t="s">
        <v>1475</v>
      </c>
      <c r="L47" s="22">
        <v>2392.16</v>
      </c>
      <c r="M47" s="1" t="s">
        <v>1366</v>
      </c>
      <c r="N47" s="22">
        <v>2232.91</v>
      </c>
      <c r="O47" s="1" t="s">
        <v>1399</v>
      </c>
      <c r="P47" s="21" t="s">
        <v>1409</v>
      </c>
      <c r="Q47" s="1" t="s">
        <v>1459</v>
      </c>
      <c r="R47" s="2">
        <v>45473</v>
      </c>
      <c r="S47" s="22">
        <v>-2399.39</v>
      </c>
      <c r="T47" s="1" t="s">
        <v>1366</v>
      </c>
      <c r="U47" s="1" t="s">
        <v>277</v>
      </c>
      <c r="V47" s="1" t="s">
        <v>1467</v>
      </c>
    </row>
    <row r="48" spans="1:22" hidden="1">
      <c r="A48" s="1" t="s">
        <v>1395</v>
      </c>
      <c r="B48" s="1" t="s">
        <v>1453</v>
      </c>
      <c r="C48" s="1" t="s">
        <v>1455</v>
      </c>
      <c r="D48" s="1" t="s">
        <v>1466</v>
      </c>
      <c r="E48" s="21" t="s">
        <v>1473</v>
      </c>
      <c r="F48" s="21" t="s">
        <v>1473</v>
      </c>
      <c r="G48" s="1" t="s">
        <v>700</v>
      </c>
      <c r="H48" s="2">
        <v>45473</v>
      </c>
      <c r="I48" s="1" t="s">
        <v>1474</v>
      </c>
      <c r="J48" s="1" t="s">
        <v>12</v>
      </c>
      <c r="K48" s="1" t="s">
        <v>1475</v>
      </c>
      <c r="L48" s="22">
        <v>1216.24</v>
      </c>
      <c r="M48" s="1" t="s">
        <v>1366</v>
      </c>
      <c r="N48" s="22">
        <v>1135.27</v>
      </c>
      <c r="O48" s="1" t="s">
        <v>1399</v>
      </c>
      <c r="P48" s="21" t="s">
        <v>1409</v>
      </c>
      <c r="Q48" s="1" t="s">
        <v>1459</v>
      </c>
      <c r="R48" s="2">
        <v>45473</v>
      </c>
      <c r="S48" s="22">
        <v>-1219.9100000000001</v>
      </c>
      <c r="T48" s="1" t="s">
        <v>1366</v>
      </c>
      <c r="U48" s="1" t="s">
        <v>277</v>
      </c>
      <c r="V48" s="1" t="s">
        <v>1468</v>
      </c>
    </row>
    <row r="49" spans="1:22" hidden="1">
      <c r="A49" s="1" t="s">
        <v>1395</v>
      </c>
      <c r="B49" s="1" t="s">
        <v>1453</v>
      </c>
      <c r="C49" s="1" t="s">
        <v>1455</v>
      </c>
      <c r="D49" s="1" t="s">
        <v>1466</v>
      </c>
      <c r="E49" s="21" t="s">
        <v>1473</v>
      </c>
      <c r="F49" s="21" t="s">
        <v>1473</v>
      </c>
      <c r="G49" s="1" t="s">
        <v>700</v>
      </c>
      <c r="H49" s="2">
        <v>45473</v>
      </c>
      <c r="I49" s="1" t="s">
        <v>1474</v>
      </c>
      <c r="J49" s="1" t="s">
        <v>12</v>
      </c>
      <c r="K49" s="1" t="s">
        <v>1475</v>
      </c>
      <c r="L49" s="22">
        <v>846.08</v>
      </c>
      <c r="M49" s="1" t="s">
        <v>1366</v>
      </c>
      <c r="N49" s="22">
        <v>789.75</v>
      </c>
      <c r="O49" s="1" t="s">
        <v>1399</v>
      </c>
      <c r="P49" s="21" t="s">
        <v>1409</v>
      </c>
      <c r="Q49" s="1" t="s">
        <v>1459</v>
      </c>
      <c r="R49" s="2">
        <v>45473</v>
      </c>
      <c r="S49" s="22">
        <v>-848.63</v>
      </c>
      <c r="T49" s="1" t="s">
        <v>1366</v>
      </c>
      <c r="U49" s="1" t="s">
        <v>277</v>
      </c>
      <c r="V49" s="1" t="s">
        <v>1469</v>
      </c>
    </row>
    <row r="50" spans="1:22" hidden="1">
      <c r="A50" s="1" t="s">
        <v>1395</v>
      </c>
      <c r="B50" s="1" t="s">
        <v>1453</v>
      </c>
      <c r="C50" s="1" t="s">
        <v>1455</v>
      </c>
      <c r="D50" s="1" t="s">
        <v>1466</v>
      </c>
      <c r="E50" s="21" t="s">
        <v>1473</v>
      </c>
      <c r="F50" s="21" t="s">
        <v>1473</v>
      </c>
      <c r="G50" s="1" t="s">
        <v>700</v>
      </c>
      <c r="H50" s="2">
        <v>45473</v>
      </c>
      <c r="I50" s="1" t="s">
        <v>1474</v>
      </c>
      <c r="J50" s="1" t="s">
        <v>12</v>
      </c>
      <c r="K50" s="1" t="s">
        <v>1475</v>
      </c>
      <c r="L50" s="22">
        <v>119.52</v>
      </c>
      <c r="M50" s="1" t="s">
        <v>1366</v>
      </c>
      <c r="N50" s="22">
        <v>111.56</v>
      </c>
      <c r="O50" s="1" t="s">
        <v>1399</v>
      </c>
      <c r="P50" s="21" t="s">
        <v>1409</v>
      </c>
      <c r="Q50" s="1" t="s">
        <v>1459</v>
      </c>
      <c r="R50" s="2">
        <v>45473</v>
      </c>
      <c r="S50" s="22">
        <v>-119.88</v>
      </c>
      <c r="T50" s="1" t="s">
        <v>1366</v>
      </c>
      <c r="U50" s="1" t="s">
        <v>277</v>
      </c>
      <c r="V50" s="1" t="s">
        <v>1470</v>
      </c>
    </row>
    <row r="51" spans="1:22" hidden="1">
      <c r="A51" s="1" t="s">
        <v>1395</v>
      </c>
      <c r="B51" s="1" t="s">
        <v>1453</v>
      </c>
      <c r="C51" s="1" t="s">
        <v>1455</v>
      </c>
      <c r="D51" s="1" t="s">
        <v>1466</v>
      </c>
      <c r="E51" s="21" t="s">
        <v>1473</v>
      </c>
      <c r="F51" s="21" t="s">
        <v>1473</v>
      </c>
      <c r="G51" s="1" t="s">
        <v>700</v>
      </c>
      <c r="H51" s="2">
        <v>45473</v>
      </c>
      <c r="I51" s="1" t="s">
        <v>1474</v>
      </c>
      <c r="J51" s="1" t="s">
        <v>12</v>
      </c>
      <c r="K51" s="1" t="s">
        <v>1475</v>
      </c>
      <c r="L51" s="22">
        <v>52.88</v>
      </c>
      <c r="M51" s="1" t="s">
        <v>1366</v>
      </c>
      <c r="N51" s="22">
        <v>49.36</v>
      </c>
      <c r="O51" s="1" t="s">
        <v>1399</v>
      </c>
      <c r="P51" s="21" t="s">
        <v>1409</v>
      </c>
      <c r="Q51" s="1" t="s">
        <v>1459</v>
      </c>
      <c r="R51" s="2">
        <v>45473</v>
      </c>
      <c r="S51" s="22">
        <v>-53.04</v>
      </c>
      <c r="T51" s="1" t="s">
        <v>1366</v>
      </c>
      <c r="U51" s="1" t="s">
        <v>277</v>
      </c>
      <c r="V51" s="1" t="s">
        <v>1471</v>
      </c>
    </row>
    <row r="52" spans="1:22" hidden="1">
      <c r="A52" s="1" t="s">
        <v>1395</v>
      </c>
      <c r="B52" s="1" t="s">
        <v>1453</v>
      </c>
      <c r="C52" s="1" t="s">
        <v>1455</v>
      </c>
      <c r="D52" s="1" t="s">
        <v>1466</v>
      </c>
      <c r="E52" s="21" t="s">
        <v>1473</v>
      </c>
      <c r="F52" s="21" t="s">
        <v>1473</v>
      </c>
      <c r="G52" s="1" t="s">
        <v>700</v>
      </c>
      <c r="H52" s="2">
        <v>45473</v>
      </c>
      <c r="I52" s="1" t="s">
        <v>1474</v>
      </c>
      <c r="J52" s="1" t="s">
        <v>12</v>
      </c>
      <c r="K52" s="1" t="s">
        <v>1475</v>
      </c>
      <c r="L52" s="22">
        <v>550.72</v>
      </c>
      <c r="M52" s="1" t="s">
        <v>1366</v>
      </c>
      <c r="N52" s="22">
        <v>514.05999999999995</v>
      </c>
      <c r="O52" s="1" t="s">
        <v>1399</v>
      </c>
      <c r="P52" s="21" t="s">
        <v>1409</v>
      </c>
      <c r="Q52" s="1" t="s">
        <v>1459</v>
      </c>
      <c r="R52" s="2">
        <v>45473</v>
      </c>
      <c r="S52" s="22">
        <v>-552.39</v>
      </c>
      <c r="T52" s="1" t="s">
        <v>1366</v>
      </c>
      <c r="U52" s="1" t="s">
        <v>277</v>
      </c>
      <c r="V52" s="1" t="s">
        <v>1472</v>
      </c>
    </row>
    <row r="53" spans="1:22" hidden="1">
      <c r="A53" s="1" t="s">
        <v>1453</v>
      </c>
      <c r="B53" s="1" t="s">
        <v>1439</v>
      </c>
      <c r="C53" s="1" t="s">
        <v>1362</v>
      </c>
      <c r="D53" s="1" t="s">
        <v>1476</v>
      </c>
      <c r="E53" s="21" t="s">
        <v>1367</v>
      </c>
      <c r="F53" s="21" t="s">
        <v>1367</v>
      </c>
      <c r="G53" s="1" t="s">
        <v>700</v>
      </c>
      <c r="H53" s="2">
        <v>45473</v>
      </c>
      <c r="I53" s="1" t="s">
        <v>1435</v>
      </c>
      <c r="J53" s="1" t="s">
        <v>12</v>
      </c>
      <c r="K53" s="1" t="s">
        <v>1436</v>
      </c>
      <c r="L53" s="22">
        <v>-2222.96</v>
      </c>
      <c r="M53" s="1" t="s">
        <v>1366</v>
      </c>
      <c r="N53" s="22">
        <v>-2222.96</v>
      </c>
      <c r="O53" s="1" t="s">
        <v>1366</v>
      </c>
      <c r="P53" s="21" t="s">
        <v>1367</v>
      </c>
      <c r="Q53" s="1" t="s">
        <v>1368</v>
      </c>
      <c r="R53" s="2">
        <v>45473</v>
      </c>
      <c r="S53" s="22">
        <v>2222.96</v>
      </c>
      <c r="T53" s="1" t="s">
        <v>1366</v>
      </c>
      <c r="U53" s="1" t="s">
        <v>277</v>
      </c>
      <c r="V53" s="1" t="s">
        <v>1477</v>
      </c>
    </row>
    <row r="54" spans="1:22" hidden="1">
      <c r="A54" s="1" t="s">
        <v>1453</v>
      </c>
      <c r="B54" s="1" t="s">
        <v>1439</v>
      </c>
      <c r="C54" s="1" t="s">
        <v>1362</v>
      </c>
      <c r="D54" s="1" t="s">
        <v>1476</v>
      </c>
      <c r="E54" s="21" t="s">
        <v>1367</v>
      </c>
      <c r="F54" s="21" t="s">
        <v>1367</v>
      </c>
      <c r="G54" s="1" t="s">
        <v>700</v>
      </c>
      <c r="H54" s="2">
        <v>45473</v>
      </c>
      <c r="I54" s="1" t="s">
        <v>1435</v>
      </c>
      <c r="J54" s="1" t="s">
        <v>12</v>
      </c>
      <c r="K54" s="1" t="s">
        <v>1436</v>
      </c>
      <c r="L54" s="22">
        <v>-2815.85</v>
      </c>
      <c r="M54" s="1" t="s">
        <v>1366</v>
      </c>
      <c r="N54" s="22">
        <v>-2815.85</v>
      </c>
      <c r="O54" s="1" t="s">
        <v>1366</v>
      </c>
      <c r="P54" s="21" t="s">
        <v>1367</v>
      </c>
      <c r="Q54" s="1" t="s">
        <v>1368</v>
      </c>
      <c r="R54" s="2">
        <v>45473</v>
      </c>
      <c r="S54" s="22">
        <v>2815.85</v>
      </c>
      <c r="T54" s="1" t="s">
        <v>1366</v>
      </c>
      <c r="U54" s="1" t="s">
        <v>277</v>
      </c>
      <c r="V54" s="1" t="s">
        <v>1478</v>
      </c>
    </row>
    <row r="55" spans="1:22" hidden="1">
      <c r="A55" s="1" t="s">
        <v>1439</v>
      </c>
      <c r="B55" s="1" t="s">
        <v>1453</v>
      </c>
      <c r="C55" s="1" t="s">
        <v>1362</v>
      </c>
      <c r="D55" s="1" t="s">
        <v>1476</v>
      </c>
      <c r="E55" s="21" t="s">
        <v>1479</v>
      </c>
      <c r="F55" s="21" t="s">
        <v>1479</v>
      </c>
      <c r="G55" s="1" t="s">
        <v>700</v>
      </c>
      <c r="H55" s="2">
        <v>45473</v>
      </c>
      <c r="I55" s="1" t="s">
        <v>1474</v>
      </c>
      <c r="J55" s="1" t="s">
        <v>12</v>
      </c>
      <c r="K55" s="1" t="s">
        <v>1475</v>
      </c>
      <c r="L55" s="22">
        <v>2222.96</v>
      </c>
      <c r="M55" s="1" t="s">
        <v>1366</v>
      </c>
      <c r="N55" s="22">
        <v>1758.17</v>
      </c>
      <c r="O55" s="1" t="s">
        <v>1392</v>
      </c>
      <c r="P55" s="21" t="s">
        <v>1480</v>
      </c>
      <c r="Q55" s="1" t="s">
        <v>1368</v>
      </c>
      <c r="R55" s="2">
        <v>45473</v>
      </c>
      <c r="S55" s="22">
        <v>-2222.9699999999998</v>
      </c>
      <c r="T55" s="1" t="s">
        <v>1366</v>
      </c>
      <c r="U55" s="1" t="s">
        <v>277</v>
      </c>
      <c r="V55" s="1" t="s">
        <v>1477</v>
      </c>
    </row>
    <row r="56" spans="1:22" hidden="1">
      <c r="A56" s="1" t="s">
        <v>1439</v>
      </c>
      <c r="B56" s="1" t="s">
        <v>1453</v>
      </c>
      <c r="C56" s="1" t="s">
        <v>1362</v>
      </c>
      <c r="D56" s="1" t="s">
        <v>1476</v>
      </c>
      <c r="E56" s="21" t="s">
        <v>1479</v>
      </c>
      <c r="F56" s="21" t="s">
        <v>1479</v>
      </c>
      <c r="G56" s="1" t="s">
        <v>700</v>
      </c>
      <c r="H56" s="2">
        <v>45473</v>
      </c>
      <c r="I56" s="1" t="s">
        <v>1474</v>
      </c>
      <c r="J56" s="1" t="s">
        <v>12</v>
      </c>
      <c r="K56" s="1" t="s">
        <v>1475</v>
      </c>
      <c r="L56" s="22">
        <v>2815.85</v>
      </c>
      <c r="M56" s="1" t="s">
        <v>1366</v>
      </c>
      <c r="N56" s="22">
        <v>2227.1</v>
      </c>
      <c r="O56" s="1" t="s">
        <v>1392</v>
      </c>
      <c r="P56" s="21" t="s">
        <v>1480</v>
      </c>
      <c r="Q56" s="1" t="s">
        <v>1368</v>
      </c>
      <c r="R56" s="2">
        <v>45473</v>
      </c>
      <c r="S56" s="22">
        <v>-2815.88</v>
      </c>
      <c r="T56" s="1" t="s">
        <v>1366</v>
      </c>
      <c r="U56" s="1" t="s">
        <v>277</v>
      </c>
      <c r="V56" s="1" t="s">
        <v>1478</v>
      </c>
    </row>
    <row r="57" spans="1:22" hidden="1">
      <c r="A57" s="1" t="s">
        <v>1390</v>
      </c>
      <c r="B57" s="1" t="s">
        <v>1439</v>
      </c>
      <c r="C57" s="1" t="s">
        <v>1362</v>
      </c>
      <c r="D57" s="1" t="s">
        <v>1481</v>
      </c>
      <c r="E57" s="21"/>
      <c r="F57" s="21"/>
      <c r="G57" s="1" t="s">
        <v>700</v>
      </c>
      <c r="H57" s="2">
        <v>45473</v>
      </c>
      <c r="I57" s="1" t="s">
        <v>1474</v>
      </c>
      <c r="J57" s="1" t="s">
        <v>12</v>
      </c>
      <c r="K57" s="1" t="s">
        <v>1475</v>
      </c>
      <c r="L57" s="22">
        <v>5038.8100000000004</v>
      </c>
      <c r="M57" s="1" t="s">
        <v>1366</v>
      </c>
      <c r="N57" s="22">
        <v>3985.27</v>
      </c>
      <c r="O57" s="1" t="s">
        <v>1392</v>
      </c>
      <c r="P57" s="21" t="s">
        <v>1393</v>
      </c>
      <c r="Q57" s="1" t="s">
        <v>1368</v>
      </c>
      <c r="R57" s="2">
        <v>45473</v>
      </c>
      <c r="S57" s="22">
        <v>-5046.83</v>
      </c>
      <c r="T57" s="1" t="s">
        <v>1366</v>
      </c>
      <c r="U57" s="1" t="s">
        <v>277</v>
      </c>
      <c r="V57" s="1" t="s">
        <v>1482</v>
      </c>
    </row>
    <row r="58" spans="1:22" hidden="1">
      <c r="A58" s="1" t="s">
        <v>1390</v>
      </c>
      <c r="B58" s="1" t="s">
        <v>701</v>
      </c>
      <c r="C58" s="1" t="s">
        <v>1362</v>
      </c>
      <c r="D58" s="1" t="s">
        <v>1483</v>
      </c>
      <c r="E58" s="21"/>
      <c r="F58" s="21"/>
      <c r="G58" s="1" t="s">
        <v>700</v>
      </c>
      <c r="H58" s="2">
        <v>45473</v>
      </c>
      <c r="I58" s="1" t="s">
        <v>1373</v>
      </c>
      <c r="J58" s="1" t="s">
        <v>17</v>
      </c>
      <c r="K58" s="1" t="s">
        <v>1374</v>
      </c>
      <c r="L58" s="22">
        <v>4000</v>
      </c>
      <c r="M58" s="1" t="s">
        <v>1392</v>
      </c>
      <c r="N58" s="22">
        <v>4000</v>
      </c>
      <c r="O58" s="1" t="s">
        <v>1392</v>
      </c>
      <c r="P58" s="21" t="s">
        <v>1393</v>
      </c>
      <c r="Q58" s="1" t="s">
        <v>1368</v>
      </c>
      <c r="R58" s="2">
        <v>45473</v>
      </c>
      <c r="S58" s="22">
        <v>-5065.4799999999996</v>
      </c>
      <c r="T58" s="1" t="s">
        <v>1366</v>
      </c>
      <c r="U58" s="1" t="s">
        <v>277</v>
      </c>
      <c r="V58" s="1" t="s">
        <v>1394</v>
      </c>
    </row>
    <row r="59" spans="1:22" hidden="1">
      <c r="A59" s="1" t="s">
        <v>701</v>
      </c>
      <c r="B59" s="1" t="s">
        <v>1383</v>
      </c>
      <c r="C59" s="1" t="s">
        <v>1362</v>
      </c>
      <c r="D59" s="1" t="s">
        <v>1484</v>
      </c>
      <c r="E59" s="21"/>
      <c r="F59" s="21"/>
      <c r="G59" s="1" t="s">
        <v>1372</v>
      </c>
      <c r="H59" s="2">
        <v>45444</v>
      </c>
      <c r="I59" s="1" t="s">
        <v>1485</v>
      </c>
      <c r="J59" s="1" t="s">
        <v>1486</v>
      </c>
      <c r="K59" s="1" t="s">
        <v>1487</v>
      </c>
      <c r="L59" s="22">
        <v>-10416</v>
      </c>
      <c r="M59" s="1" t="s">
        <v>1366</v>
      </c>
      <c r="N59" s="22">
        <v>-10416</v>
      </c>
      <c r="O59" s="1" t="s">
        <v>1366</v>
      </c>
      <c r="P59" s="21" t="s">
        <v>1367</v>
      </c>
      <c r="Q59" s="1" t="s">
        <v>1488</v>
      </c>
      <c r="R59" s="2">
        <v>45473</v>
      </c>
      <c r="S59" s="22">
        <v>10416</v>
      </c>
      <c r="T59" s="1" t="s">
        <v>1366</v>
      </c>
      <c r="U59" s="1" t="s">
        <v>1489</v>
      </c>
      <c r="V59" s="1" t="s">
        <v>1490</v>
      </c>
    </row>
    <row r="60" spans="1:22" hidden="1">
      <c r="A60" s="1" t="s">
        <v>701</v>
      </c>
      <c r="B60" s="1" t="s">
        <v>1370</v>
      </c>
      <c r="C60" s="1" t="s">
        <v>1362</v>
      </c>
      <c r="D60" s="1" t="s">
        <v>1491</v>
      </c>
      <c r="E60" s="21"/>
      <c r="F60" s="21"/>
      <c r="G60" s="1" t="s">
        <v>1372</v>
      </c>
      <c r="H60" s="2">
        <v>45444</v>
      </c>
      <c r="I60" s="1" t="s">
        <v>1485</v>
      </c>
      <c r="J60" s="1" t="s">
        <v>1486</v>
      </c>
      <c r="K60" s="1" t="s">
        <v>1487</v>
      </c>
      <c r="L60" s="22">
        <v>-14400</v>
      </c>
      <c r="M60" s="1" t="s">
        <v>1366</v>
      </c>
      <c r="N60" s="22">
        <v>-14400</v>
      </c>
      <c r="O60" s="1" t="s">
        <v>1366</v>
      </c>
      <c r="P60" s="21" t="s">
        <v>1367</v>
      </c>
      <c r="Q60" s="1" t="s">
        <v>1488</v>
      </c>
      <c r="R60" s="2">
        <v>45473</v>
      </c>
      <c r="S60" s="22">
        <v>14400</v>
      </c>
      <c r="T60" s="1" t="s">
        <v>1366</v>
      </c>
      <c r="U60" s="1" t="s">
        <v>1492</v>
      </c>
      <c r="V60" s="1" t="s">
        <v>1493</v>
      </c>
    </row>
    <row r="61" spans="1:22" hidden="1">
      <c r="A61" s="1" t="s">
        <v>701</v>
      </c>
      <c r="B61" s="1" t="s">
        <v>1370</v>
      </c>
      <c r="C61" s="1" t="s">
        <v>1362</v>
      </c>
      <c r="D61" s="1" t="s">
        <v>1491</v>
      </c>
      <c r="E61" s="21"/>
      <c r="F61" s="21"/>
      <c r="G61" s="1" t="s">
        <v>1372</v>
      </c>
      <c r="H61" s="2">
        <v>45444</v>
      </c>
      <c r="I61" s="1" t="s">
        <v>1373</v>
      </c>
      <c r="J61" s="1" t="s">
        <v>17</v>
      </c>
      <c r="K61" s="1" t="s">
        <v>1374</v>
      </c>
      <c r="L61" s="22">
        <v>8000</v>
      </c>
      <c r="M61" s="1" t="s">
        <v>1366</v>
      </c>
      <c r="N61" s="22">
        <v>8000</v>
      </c>
      <c r="O61" s="1" t="s">
        <v>1366</v>
      </c>
      <c r="P61" s="21" t="s">
        <v>1367</v>
      </c>
      <c r="Q61" s="1" t="s">
        <v>1368</v>
      </c>
      <c r="R61" s="2">
        <v>45473</v>
      </c>
      <c r="S61" s="22">
        <v>-8000</v>
      </c>
      <c r="T61" s="1" t="s">
        <v>1366</v>
      </c>
      <c r="U61" s="1" t="s">
        <v>1494</v>
      </c>
      <c r="V61" s="1" t="s">
        <v>1495</v>
      </c>
    </row>
    <row r="62" spans="1:22" hidden="1">
      <c r="A62" s="1" t="s">
        <v>1390</v>
      </c>
      <c r="B62" s="1" t="s">
        <v>701</v>
      </c>
      <c r="C62" s="1" t="s">
        <v>1362</v>
      </c>
      <c r="D62" s="1" t="s">
        <v>1496</v>
      </c>
      <c r="E62" s="21"/>
      <c r="F62" s="21"/>
      <c r="G62" s="1" t="s">
        <v>700</v>
      </c>
      <c r="H62" s="2">
        <v>45473</v>
      </c>
      <c r="I62" s="1" t="s">
        <v>1497</v>
      </c>
      <c r="J62" s="1" t="s">
        <v>9</v>
      </c>
      <c r="K62" s="1" t="s">
        <v>1498</v>
      </c>
      <c r="L62" s="22">
        <v>-13719</v>
      </c>
      <c r="M62" s="1" t="s">
        <v>1392</v>
      </c>
      <c r="N62" s="22">
        <v>-13719</v>
      </c>
      <c r="O62" s="1" t="s">
        <v>1392</v>
      </c>
      <c r="P62" s="21" t="s">
        <v>1393</v>
      </c>
      <c r="Q62" s="1" t="s">
        <v>1368</v>
      </c>
      <c r="R62" s="2">
        <v>45473</v>
      </c>
      <c r="S62" s="22">
        <v>17373.34</v>
      </c>
      <c r="T62" s="1" t="s">
        <v>1366</v>
      </c>
      <c r="U62" s="1" t="s">
        <v>277</v>
      </c>
      <c r="V62" s="1" t="s">
        <v>1499</v>
      </c>
    </row>
    <row r="63" spans="1:22" hidden="1">
      <c r="A63" s="1" t="s">
        <v>1390</v>
      </c>
      <c r="B63" s="1" t="s">
        <v>701</v>
      </c>
      <c r="C63" s="1" t="s">
        <v>1362</v>
      </c>
      <c r="D63" s="1" t="s">
        <v>1496</v>
      </c>
      <c r="E63" s="21"/>
      <c r="F63" s="21"/>
      <c r="G63" s="1" t="s">
        <v>700</v>
      </c>
      <c r="H63" s="2">
        <v>45473</v>
      </c>
      <c r="I63" s="1" t="s">
        <v>1378</v>
      </c>
      <c r="J63" s="1" t="s">
        <v>17</v>
      </c>
      <c r="K63" s="1" t="s">
        <v>1379</v>
      </c>
      <c r="L63" s="22">
        <v>-29957</v>
      </c>
      <c r="M63" s="1" t="s">
        <v>1392</v>
      </c>
      <c r="N63" s="22">
        <v>-29957</v>
      </c>
      <c r="O63" s="1" t="s">
        <v>1392</v>
      </c>
      <c r="P63" s="21" t="s">
        <v>1393</v>
      </c>
      <c r="Q63" s="1" t="s">
        <v>1368</v>
      </c>
      <c r="R63" s="2">
        <v>45473</v>
      </c>
      <c r="S63" s="22">
        <v>37936.67</v>
      </c>
      <c r="T63" s="1" t="s">
        <v>1366</v>
      </c>
      <c r="U63" s="1" t="s">
        <v>277</v>
      </c>
      <c r="V63" s="1" t="s">
        <v>1499</v>
      </c>
    </row>
    <row r="64" spans="1:22" hidden="1">
      <c r="A64" s="1" t="s">
        <v>701</v>
      </c>
      <c r="B64" s="1" t="s">
        <v>1370</v>
      </c>
      <c r="C64" s="1" t="s">
        <v>1362</v>
      </c>
      <c r="D64" s="1" t="s">
        <v>1500</v>
      </c>
      <c r="E64" s="21"/>
      <c r="F64" s="21"/>
      <c r="G64" s="1" t="s">
        <v>1372</v>
      </c>
      <c r="H64" s="2">
        <v>45444</v>
      </c>
      <c r="I64" s="1" t="s">
        <v>1485</v>
      </c>
      <c r="J64" s="1" t="s">
        <v>1486</v>
      </c>
      <c r="K64" s="1" t="s">
        <v>1487</v>
      </c>
      <c r="L64" s="22">
        <v>-2720</v>
      </c>
      <c r="M64" s="1" t="s">
        <v>1366</v>
      </c>
      <c r="N64" s="22">
        <v>-2720</v>
      </c>
      <c r="O64" s="1" t="s">
        <v>1366</v>
      </c>
      <c r="P64" s="21" t="s">
        <v>1367</v>
      </c>
      <c r="Q64" s="1" t="s">
        <v>1488</v>
      </c>
      <c r="R64" s="2">
        <v>45473</v>
      </c>
      <c r="S64" s="22">
        <v>2720</v>
      </c>
      <c r="T64" s="1" t="s">
        <v>1366</v>
      </c>
      <c r="U64" s="1" t="s">
        <v>1492</v>
      </c>
      <c r="V64" s="1" t="s">
        <v>1501</v>
      </c>
    </row>
    <row r="65" spans="1:22" hidden="1">
      <c r="A65" s="1" t="s">
        <v>701</v>
      </c>
      <c r="B65" s="1" t="s">
        <v>1370</v>
      </c>
      <c r="C65" s="1" t="s">
        <v>1362</v>
      </c>
      <c r="D65" s="1" t="s">
        <v>1500</v>
      </c>
      <c r="E65" s="21"/>
      <c r="F65" s="21"/>
      <c r="G65" s="1" t="s">
        <v>1372</v>
      </c>
      <c r="H65" s="2">
        <v>45444</v>
      </c>
      <c r="I65" s="1" t="s">
        <v>1502</v>
      </c>
      <c r="J65" s="1" t="s">
        <v>9</v>
      </c>
      <c r="K65" s="1" t="s">
        <v>1503</v>
      </c>
      <c r="L65" s="22">
        <v>2720</v>
      </c>
      <c r="M65" s="1" t="s">
        <v>1366</v>
      </c>
      <c r="N65" s="22">
        <v>2720</v>
      </c>
      <c r="O65" s="1" t="s">
        <v>1366</v>
      </c>
      <c r="P65" s="21" t="s">
        <v>1367</v>
      </c>
      <c r="Q65" s="1" t="s">
        <v>1368</v>
      </c>
      <c r="R65" s="2">
        <v>45473</v>
      </c>
      <c r="S65" s="22">
        <v>-2720</v>
      </c>
      <c r="T65" s="1" t="s">
        <v>1366</v>
      </c>
      <c r="U65" s="1" t="s">
        <v>1504</v>
      </c>
      <c r="V65" s="1" t="s">
        <v>1505</v>
      </c>
    </row>
    <row r="66" spans="1:22" hidden="1">
      <c r="A66" s="1" t="s">
        <v>701</v>
      </c>
      <c r="B66" s="1" t="s">
        <v>1370</v>
      </c>
      <c r="C66" s="1" t="s">
        <v>1362</v>
      </c>
      <c r="D66" s="1" t="s">
        <v>1506</v>
      </c>
      <c r="E66" s="21"/>
      <c r="F66" s="21"/>
      <c r="G66" s="1" t="s">
        <v>1372</v>
      </c>
      <c r="H66" s="2">
        <v>45444</v>
      </c>
      <c r="I66" s="1" t="s">
        <v>1485</v>
      </c>
      <c r="J66" s="1" t="s">
        <v>1486</v>
      </c>
      <c r="K66" s="1" t="s">
        <v>1487</v>
      </c>
      <c r="L66" s="22">
        <v>-7488</v>
      </c>
      <c r="M66" s="1" t="s">
        <v>1366</v>
      </c>
      <c r="N66" s="22">
        <v>-7488</v>
      </c>
      <c r="O66" s="1" t="s">
        <v>1366</v>
      </c>
      <c r="P66" s="21" t="s">
        <v>1367</v>
      </c>
      <c r="Q66" s="1" t="s">
        <v>1488</v>
      </c>
      <c r="R66" s="2">
        <v>45473</v>
      </c>
      <c r="S66" s="22">
        <v>7488</v>
      </c>
      <c r="T66" s="1" t="s">
        <v>1366</v>
      </c>
      <c r="U66" s="1" t="s">
        <v>1492</v>
      </c>
      <c r="V66" s="1" t="s">
        <v>1507</v>
      </c>
    </row>
    <row r="67" spans="1:22" hidden="1">
      <c r="A67" s="1" t="s">
        <v>701</v>
      </c>
      <c r="B67" s="1" t="s">
        <v>1370</v>
      </c>
      <c r="C67" s="1" t="s">
        <v>1362</v>
      </c>
      <c r="D67" s="1" t="s">
        <v>1506</v>
      </c>
      <c r="E67" s="21"/>
      <c r="F67" s="21"/>
      <c r="G67" s="1" t="s">
        <v>1372</v>
      </c>
      <c r="H67" s="2">
        <v>45444</v>
      </c>
      <c r="I67" s="1" t="s">
        <v>1373</v>
      </c>
      <c r="J67" s="1" t="s">
        <v>17</v>
      </c>
      <c r="K67" s="1" t="s">
        <v>1374</v>
      </c>
      <c r="L67" s="22">
        <v>7488</v>
      </c>
      <c r="M67" s="1" t="s">
        <v>1366</v>
      </c>
      <c r="N67" s="22">
        <v>7488</v>
      </c>
      <c r="O67" s="1" t="s">
        <v>1366</v>
      </c>
      <c r="P67" s="21" t="s">
        <v>1367</v>
      </c>
      <c r="Q67" s="1" t="s">
        <v>1368</v>
      </c>
      <c r="R67" s="2">
        <v>45473</v>
      </c>
      <c r="S67" s="22">
        <v>-7488</v>
      </c>
      <c r="T67" s="1" t="s">
        <v>1366</v>
      </c>
      <c r="U67" s="1" t="s">
        <v>496</v>
      </c>
      <c r="V67" s="1" t="s">
        <v>1507</v>
      </c>
    </row>
    <row r="68" spans="1:22" hidden="1">
      <c r="A68" s="1" t="s">
        <v>701</v>
      </c>
      <c r="B68" s="1" t="s">
        <v>1370</v>
      </c>
      <c r="C68" s="1" t="s">
        <v>1362</v>
      </c>
      <c r="D68" s="1" t="s">
        <v>1508</v>
      </c>
      <c r="E68" s="21"/>
      <c r="F68" s="21"/>
      <c r="G68" s="1" t="s">
        <v>1372</v>
      </c>
      <c r="H68" s="2">
        <v>45444</v>
      </c>
      <c r="I68" s="1" t="s">
        <v>1485</v>
      </c>
      <c r="J68" s="1" t="s">
        <v>1486</v>
      </c>
      <c r="K68" s="1" t="s">
        <v>1487</v>
      </c>
      <c r="L68" s="22">
        <v>-21608</v>
      </c>
      <c r="M68" s="1" t="s">
        <v>1366</v>
      </c>
      <c r="N68" s="22">
        <v>-21608</v>
      </c>
      <c r="O68" s="1" t="s">
        <v>1366</v>
      </c>
      <c r="P68" s="21" t="s">
        <v>1367</v>
      </c>
      <c r="Q68" s="1" t="s">
        <v>1488</v>
      </c>
      <c r="R68" s="2">
        <v>45473</v>
      </c>
      <c r="S68" s="22">
        <v>21608</v>
      </c>
      <c r="T68" s="1" t="s">
        <v>1366</v>
      </c>
      <c r="U68" s="1" t="s">
        <v>1492</v>
      </c>
      <c r="V68" s="1" t="s">
        <v>1509</v>
      </c>
    </row>
    <row r="69" spans="1:22" hidden="1">
      <c r="A69" s="1" t="s">
        <v>701</v>
      </c>
      <c r="B69" s="1" t="s">
        <v>1370</v>
      </c>
      <c r="C69" s="1" t="s">
        <v>1362</v>
      </c>
      <c r="D69" s="1" t="s">
        <v>1508</v>
      </c>
      <c r="E69" s="21"/>
      <c r="F69" s="21"/>
      <c r="G69" s="1" t="s">
        <v>1372</v>
      </c>
      <c r="H69" s="2">
        <v>45444</v>
      </c>
      <c r="I69" s="1" t="s">
        <v>1510</v>
      </c>
      <c r="J69" s="1" t="s">
        <v>12</v>
      </c>
      <c r="K69" s="1" t="s">
        <v>1511</v>
      </c>
      <c r="L69" s="22">
        <v>210</v>
      </c>
      <c r="M69" s="1" t="s">
        <v>1366</v>
      </c>
      <c r="N69" s="22">
        <v>210</v>
      </c>
      <c r="O69" s="1" t="s">
        <v>1366</v>
      </c>
      <c r="P69" s="21" t="s">
        <v>1367</v>
      </c>
      <c r="Q69" s="1" t="s">
        <v>1368</v>
      </c>
      <c r="R69" s="2">
        <v>45473</v>
      </c>
      <c r="S69" s="22">
        <v>-210</v>
      </c>
      <c r="T69" s="1" t="s">
        <v>1366</v>
      </c>
      <c r="U69" s="1" t="s">
        <v>277</v>
      </c>
      <c r="V69" s="1" t="s">
        <v>1512</v>
      </c>
    </row>
    <row r="70" spans="1:22" hidden="1">
      <c r="A70" s="1" t="s">
        <v>701</v>
      </c>
      <c r="B70" s="1" t="s">
        <v>1370</v>
      </c>
      <c r="C70" s="1" t="s">
        <v>1362</v>
      </c>
      <c r="D70" s="1" t="s">
        <v>1508</v>
      </c>
      <c r="E70" s="21"/>
      <c r="F70" s="21"/>
      <c r="G70" s="1" t="s">
        <v>1372</v>
      </c>
      <c r="H70" s="2">
        <v>45444</v>
      </c>
      <c r="I70" s="1" t="s">
        <v>1510</v>
      </c>
      <c r="J70" s="1" t="s">
        <v>17</v>
      </c>
      <c r="K70" s="1" t="s">
        <v>1511</v>
      </c>
      <c r="L70" s="22">
        <v>16918</v>
      </c>
      <c r="M70" s="1" t="s">
        <v>1366</v>
      </c>
      <c r="N70" s="22">
        <v>16918</v>
      </c>
      <c r="O70" s="1" t="s">
        <v>1366</v>
      </c>
      <c r="P70" s="21" t="s">
        <v>1367</v>
      </c>
      <c r="Q70" s="1" t="s">
        <v>1368</v>
      </c>
      <c r="R70" s="2">
        <v>45473</v>
      </c>
      <c r="S70" s="22">
        <v>-16918</v>
      </c>
      <c r="T70" s="1" t="s">
        <v>1366</v>
      </c>
      <c r="U70" s="1" t="s">
        <v>277</v>
      </c>
      <c r="V70" s="1" t="s">
        <v>1512</v>
      </c>
    </row>
    <row r="71" spans="1:22" hidden="1">
      <c r="A71" s="1" t="s">
        <v>701</v>
      </c>
      <c r="B71" s="1" t="s">
        <v>1370</v>
      </c>
      <c r="C71" s="1" t="s">
        <v>1362</v>
      </c>
      <c r="D71" s="1" t="s">
        <v>1508</v>
      </c>
      <c r="E71" s="21"/>
      <c r="F71" s="21"/>
      <c r="G71" s="1" t="s">
        <v>1372</v>
      </c>
      <c r="H71" s="2">
        <v>45444</v>
      </c>
      <c r="I71" s="1" t="s">
        <v>1510</v>
      </c>
      <c r="J71" s="1" t="s">
        <v>9</v>
      </c>
      <c r="K71" s="1" t="s">
        <v>1511</v>
      </c>
      <c r="L71" s="22">
        <v>4480</v>
      </c>
      <c r="M71" s="1" t="s">
        <v>1366</v>
      </c>
      <c r="N71" s="22">
        <v>4480</v>
      </c>
      <c r="O71" s="1" t="s">
        <v>1366</v>
      </c>
      <c r="P71" s="21" t="s">
        <v>1367</v>
      </c>
      <c r="Q71" s="1" t="s">
        <v>1368</v>
      </c>
      <c r="R71" s="2">
        <v>45473</v>
      </c>
      <c r="S71" s="22">
        <v>-4480</v>
      </c>
      <c r="T71" s="1" t="s">
        <v>1366</v>
      </c>
      <c r="U71" s="1" t="s">
        <v>277</v>
      </c>
      <c r="V71" s="1" t="s">
        <v>1512</v>
      </c>
    </row>
    <row r="72" spans="1:22" hidden="1">
      <c r="A72" s="1" t="s">
        <v>701</v>
      </c>
      <c r="B72" s="1" t="s">
        <v>1370</v>
      </c>
      <c r="C72" s="1" t="s">
        <v>1362</v>
      </c>
      <c r="D72" s="1" t="s">
        <v>1513</v>
      </c>
      <c r="E72" s="21"/>
      <c r="F72" s="21"/>
      <c r="G72" s="1" t="s">
        <v>1372</v>
      </c>
      <c r="H72" s="2">
        <v>45444</v>
      </c>
      <c r="I72" s="1" t="s">
        <v>1485</v>
      </c>
      <c r="J72" s="1" t="s">
        <v>1486</v>
      </c>
      <c r="K72" s="1" t="s">
        <v>1487</v>
      </c>
      <c r="L72" s="22">
        <v>-9600</v>
      </c>
      <c r="M72" s="1" t="s">
        <v>1366</v>
      </c>
      <c r="N72" s="22">
        <v>-9600</v>
      </c>
      <c r="O72" s="1" t="s">
        <v>1366</v>
      </c>
      <c r="P72" s="21" t="s">
        <v>1367</v>
      </c>
      <c r="Q72" s="1" t="s">
        <v>1488</v>
      </c>
      <c r="R72" s="2">
        <v>45473</v>
      </c>
      <c r="S72" s="22">
        <v>9600</v>
      </c>
      <c r="T72" s="1" t="s">
        <v>1366</v>
      </c>
      <c r="U72" s="1" t="s">
        <v>1492</v>
      </c>
      <c r="V72" s="1" t="s">
        <v>1514</v>
      </c>
    </row>
    <row r="73" spans="1:22" hidden="1">
      <c r="A73" s="1" t="s">
        <v>701</v>
      </c>
      <c r="B73" s="1" t="s">
        <v>1370</v>
      </c>
      <c r="C73" s="1" t="s">
        <v>1362</v>
      </c>
      <c r="D73" s="1" t="s">
        <v>1513</v>
      </c>
      <c r="E73" s="21"/>
      <c r="F73" s="21"/>
      <c r="G73" s="1" t="s">
        <v>1372</v>
      </c>
      <c r="H73" s="2">
        <v>45444</v>
      </c>
      <c r="I73" s="1" t="s">
        <v>1474</v>
      </c>
      <c r="J73" s="1" t="s">
        <v>12</v>
      </c>
      <c r="K73" s="1" t="s">
        <v>1475</v>
      </c>
      <c r="L73" s="22">
        <v>9600</v>
      </c>
      <c r="M73" s="1" t="s">
        <v>1366</v>
      </c>
      <c r="N73" s="22">
        <v>9600</v>
      </c>
      <c r="O73" s="1" t="s">
        <v>1366</v>
      </c>
      <c r="P73" s="21" t="s">
        <v>1367</v>
      </c>
      <c r="Q73" s="1" t="s">
        <v>1368</v>
      </c>
      <c r="R73" s="2">
        <v>45473</v>
      </c>
      <c r="S73" s="22">
        <v>-9600</v>
      </c>
      <c r="T73" s="1" t="s">
        <v>1366</v>
      </c>
      <c r="U73" s="1" t="s">
        <v>543</v>
      </c>
      <c r="V73" s="1" t="s">
        <v>1514</v>
      </c>
    </row>
    <row r="74" spans="1:22" hidden="1">
      <c r="A74" s="1" t="s">
        <v>701</v>
      </c>
      <c r="B74" s="1" t="s">
        <v>1370</v>
      </c>
      <c r="C74" s="1" t="s">
        <v>1362</v>
      </c>
      <c r="D74" s="1" t="s">
        <v>1515</v>
      </c>
      <c r="E74" s="21"/>
      <c r="F74" s="21"/>
      <c r="G74" s="1" t="s">
        <v>1372</v>
      </c>
      <c r="H74" s="2">
        <v>45444</v>
      </c>
      <c r="I74" s="1" t="s">
        <v>1485</v>
      </c>
      <c r="J74" s="1" t="s">
        <v>1486</v>
      </c>
      <c r="K74" s="1" t="s">
        <v>1487</v>
      </c>
      <c r="L74" s="22">
        <v>-16780</v>
      </c>
      <c r="M74" s="1" t="s">
        <v>1366</v>
      </c>
      <c r="N74" s="22">
        <v>-16780</v>
      </c>
      <c r="O74" s="1" t="s">
        <v>1366</v>
      </c>
      <c r="P74" s="21" t="s">
        <v>1367</v>
      </c>
      <c r="Q74" s="1" t="s">
        <v>1488</v>
      </c>
      <c r="R74" s="2">
        <v>45473</v>
      </c>
      <c r="S74" s="22">
        <v>16780</v>
      </c>
      <c r="T74" s="1" t="s">
        <v>1366</v>
      </c>
      <c r="U74" s="1" t="s">
        <v>1492</v>
      </c>
      <c r="V74" s="1" t="s">
        <v>1516</v>
      </c>
    </row>
    <row r="75" spans="1:22" hidden="1">
      <c r="A75" s="1" t="s">
        <v>701</v>
      </c>
      <c r="B75" s="1" t="s">
        <v>1370</v>
      </c>
      <c r="C75" s="1" t="s">
        <v>1362</v>
      </c>
      <c r="D75" s="1" t="s">
        <v>1515</v>
      </c>
      <c r="E75" s="21"/>
      <c r="F75" s="21"/>
      <c r="G75" s="1" t="s">
        <v>1372</v>
      </c>
      <c r="H75" s="2">
        <v>45444</v>
      </c>
      <c r="I75" s="1" t="s">
        <v>1373</v>
      </c>
      <c r="J75" s="1" t="s">
        <v>17</v>
      </c>
      <c r="K75" s="1" t="s">
        <v>1374</v>
      </c>
      <c r="L75" s="22">
        <v>13280</v>
      </c>
      <c r="M75" s="1" t="s">
        <v>1366</v>
      </c>
      <c r="N75" s="22">
        <v>13280</v>
      </c>
      <c r="O75" s="1" t="s">
        <v>1366</v>
      </c>
      <c r="P75" s="21" t="s">
        <v>1367</v>
      </c>
      <c r="Q75" s="1" t="s">
        <v>1368</v>
      </c>
      <c r="R75" s="2">
        <v>45473</v>
      </c>
      <c r="S75" s="22">
        <v>-13280</v>
      </c>
      <c r="T75" s="1" t="s">
        <v>1366</v>
      </c>
      <c r="U75" s="1" t="s">
        <v>1517</v>
      </c>
      <c r="V75" s="1" t="s">
        <v>1518</v>
      </c>
    </row>
    <row r="76" spans="1:22" hidden="1">
      <c r="A76" s="1" t="s">
        <v>701</v>
      </c>
      <c r="B76" s="1" t="s">
        <v>1370</v>
      </c>
      <c r="C76" s="1" t="s">
        <v>1362</v>
      </c>
      <c r="D76" s="1" t="s">
        <v>1515</v>
      </c>
      <c r="E76" s="21"/>
      <c r="F76" s="21"/>
      <c r="G76" s="1" t="s">
        <v>1372</v>
      </c>
      <c r="H76" s="2">
        <v>45444</v>
      </c>
      <c r="I76" s="1" t="s">
        <v>1373</v>
      </c>
      <c r="J76" s="1" t="s">
        <v>17</v>
      </c>
      <c r="K76" s="1" t="s">
        <v>1374</v>
      </c>
      <c r="L76" s="22">
        <v>3500</v>
      </c>
      <c r="M76" s="1" t="s">
        <v>1366</v>
      </c>
      <c r="N76" s="22">
        <v>3500</v>
      </c>
      <c r="O76" s="1" t="s">
        <v>1366</v>
      </c>
      <c r="P76" s="21" t="s">
        <v>1367</v>
      </c>
      <c r="Q76" s="1" t="s">
        <v>1368</v>
      </c>
      <c r="R76" s="2">
        <v>45473</v>
      </c>
      <c r="S76" s="22">
        <v>-3500</v>
      </c>
      <c r="T76" s="1" t="s">
        <v>1366</v>
      </c>
      <c r="U76" s="1" t="s">
        <v>1519</v>
      </c>
      <c r="V76" s="1" t="s">
        <v>1518</v>
      </c>
    </row>
    <row r="77" spans="1:22" hidden="1">
      <c r="A77" s="1" t="s">
        <v>701</v>
      </c>
      <c r="B77" s="1" t="s">
        <v>1370</v>
      </c>
      <c r="C77" s="1" t="s">
        <v>1362</v>
      </c>
      <c r="D77" s="1" t="s">
        <v>1520</v>
      </c>
      <c r="E77" s="21"/>
      <c r="F77" s="21"/>
      <c r="G77" s="1" t="s">
        <v>1372</v>
      </c>
      <c r="H77" s="2">
        <v>45444</v>
      </c>
      <c r="I77" s="1" t="s">
        <v>1485</v>
      </c>
      <c r="J77" s="1" t="s">
        <v>1486</v>
      </c>
      <c r="K77" s="1" t="s">
        <v>1487</v>
      </c>
      <c r="L77" s="22">
        <v>-7600</v>
      </c>
      <c r="M77" s="1" t="s">
        <v>1366</v>
      </c>
      <c r="N77" s="22">
        <v>-7600</v>
      </c>
      <c r="O77" s="1" t="s">
        <v>1366</v>
      </c>
      <c r="P77" s="21" t="s">
        <v>1367</v>
      </c>
      <c r="Q77" s="1" t="s">
        <v>1488</v>
      </c>
      <c r="R77" s="2">
        <v>45473</v>
      </c>
      <c r="S77" s="22">
        <v>7600</v>
      </c>
      <c r="T77" s="1" t="s">
        <v>1366</v>
      </c>
      <c r="U77" s="1" t="s">
        <v>1492</v>
      </c>
      <c r="V77" s="1" t="s">
        <v>1521</v>
      </c>
    </row>
    <row r="78" spans="1:22" hidden="1">
      <c r="A78" s="1" t="s">
        <v>701</v>
      </c>
      <c r="B78" s="1" t="s">
        <v>1370</v>
      </c>
      <c r="C78" s="1" t="s">
        <v>1362</v>
      </c>
      <c r="D78" s="1" t="s">
        <v>1520</v>
      </c>
      <c r="E78" s="21"/>
      <c r="F78" s="21"/>
      <c r="G78" s="1" t="s">
        <v>1372</v>
      </c>
      <c r="H78" s="2">
        <v>45444</v>
      </c>
      <c r="I78" s="1" t="s">
        <v>1474</v>
      </c>
      <c r="J78" s="1" t="s">
        <v>12</v>
      </c>
      <c r="K78" s="1" t="s">
        <v>1475</v>
      </c>
      <c r="L78" s="22">
        <v>7600</v>
      </c>
      <c r="M78" s="1" t="s">
        <v>1366</v>
      </c>
      <c r="N78" s="22">
        <v>7600</v>
      </c>
      <c r="O78" s="1" t="s">
        <v>1366</v>
      </c>
      <c r="P78" s="21" t="s">
        <v>1367</v>
      </c>
      <c r="Q78" s="1" t="s">
        <v>1368</v>
      </c>
      <c r="R78" s="2">
        <v>45473</v>
      </c>
      <c r="S78" s="22">
        <v>-7600</v>
      </c>
      <c r="T78" s="1" t="s">
        <v>1366</v>
      </c>
      <c r="U78" s="1" t="s">
        <v>652</v>
      </c>
      <c r="V78" s="1" t="s">
        <v>1521</v>
      </c>
    </row>
    <row r="79" spans="1:22" hidden="1">
      <c r="A79" s="1" t="s">
        <v>701</v>
      </c>
      <c r="B79" s="1" t="s">
        <v>1370</v>
      </c>
      <c r="C79" s="1" t="s">
        <v>1362</v>
      </c>
      <c r="D79" s="1" t="s">
        <v>1522</v>
      </c>
      <c r="E79" s="21"/>
      <c r="F79" s="21"/>
      <c r="G79" s="1" t="s">
        <v>1372</v>
      </c>
      <c r="H79" s="2">
        <v>45444</v>
      </c>
      <c r="I79" s="1" t="s">
        <v>1485</v>
      </c>
      <c r="J79" s="1" t="s">
        <v>1486</v>
      </c>
      <c r="K79" s="1" t="s">
        <v>1487</v>
      </c>
      <c r="L79" s="22">
        <v>-128550</v>
      </c>
      <c r="M79" s="1" t="s">
        <v>1366</v>
      </c>
      <c r="N79" s="22">
        <v>-128550</v>
      </c>
      <c r="O79" s="1" t="s">
        <v>1366</v>
      </c>
      <c r="P79" s="21" t="s">
        <v>1367</v>
      </c>
      <c r="Q79" s="1" t="s">
        <v>1488</v>
      </c>
      <c r="R79" s="2">
        <v>45473</v>
      </c>
      <c r="S79" s="22">
        <v>128550</v>
      </c>
      <c r="T79" s="1" t="s">
        <v>1366</v>
      </c>
      <c r="U79" s="1" t="s">
        <v>1492</v>
      </c>
      <c r="V79" s="1" t="s">
        <v>1523</v>
      </c>
    </row>
    <row r="80" spans="1:22" hidden="1">
      <c r="A80" s="1" t="s">
        <v>701</v>
      </c>
      <c r="B80" s="1" t="s">
        <v>1370</v>
      </c>
      <c r="C80" s="1" t="s">
        <v>1362</v>
      </c>
      <c r="D80" s="1" t="s">
        <v>1522</v>
      </c>
      <c r="E80" s="21"/>
      <c r="F80" s="21"/>
      <c r="G80" s="1" t="s">
        <v>1372</v>
      </c>
      <c r="H80" s="2">
        <v>45444</v>
      </c>
      <c r="I80" s="1" t="s">
        <v>1373</v>
      </c>
      <c r="J80" s="1" t="s">
        <v>17</v>
      </c>
      <c r="K80" s="1" t="s">
        <v>1374</v>
      </c>
      <c r="L80" s="22">
        <v>7200</v>
      </c>
      <c r="M80" s="1" t="s">
        <v>1366</v>
      </c>
      <c r="N80" s="22">
        <v>7200</v>
      </c>
      <c r="O80" s="1" t="s">
        <v>1366</v>
      </c>
      <c r="P80" s="21" t="s">
        <v>1367</v>
      </c>
      <c r="Q80" s="1" t="s">
        <v>1368</v>
      </c>
      <c r="R80" s="2">
        <v>45473</v>
      </c>
      <c r="S80" s="22">
        <v>-7200</v>
      </c>
      <c r="T80" s="1" t="s">
        <v>1366</v>
      </c>
      <c r="U80" s="1" t="s">
        <v>503</v>
      </c>
      <c r="V80" s="1" t="s">
        <v>1524</v>
      </c>
    </row>
    <row r="81" spans="1:22" hidden="1">
      <c r="A81" s="1" t="s">
        <v>701</v>
      </c>
      <c r="B81" s="1" t="s">
        <v>1370</v>
      </c>
      <c r="C81" s="1" t="s">
        <v>1362</v>
      </c>
      <c r="D81" s="1" t="s">
        <v>1522</v>
      </c>
      <c r="E81" s="21"/>
      <c r="F81" s="21"/>
      <c r="G81" s="1" t="s">
        <v>1372</v>
      </c>
      <c r="H81" s="2">
        <v>45444</v>
      </c>
      <c r="I81" s="1" t="s">
        <v>1373</v>
      </c>
      <c r="J81" s="1" t="s">
        <v>17</v>
      </c>
      <c r="K81" s="1" t="s">
        <v>1374</v>
      </c>
      <c r="L81" s="22">
        <v>9120</v>
      </c>
      <c r="M81" s="1" t="s">
        <v>1366</v>
      </c>
      <c r="N81" s="22">
        <v>9120</v>
      </c>
      <c r="O81" s="1" t="s">
        <v>1366</v>
      </c>
      <c r="P81" s="21" t="s">
        <v>1367</v>
      </c>
      <c r="Q81" s="1" t="s">
        <v>1368</v>
      </c>
      <c r="R81" s="2">
        <v>45473</v>
      </c>
      <c r="S81" s="22">
        <v>-9120</v>
      </c>
      <c r="T81" s="1" t="s">
        <v>1366</v>
      </c>
      <c r="U81" s="1" t="s">
        <v>502</v>
      </c>
      <c r="V81" s="1" t="s">
        <v>1524</v>
      </c>
    </row>
    <row r="82" spans="1:22" hidden="1">
      <c r="A82" s="1" t="s">
        <v>701</v>
      </c>
      <c r="B82" s="1" t="s">
        <v>1370</v>
      </c>
      <c r="C82" s="1" t="s">
        <v>1362</v>
      </c>
      <c r="D82" s="1" t="s">
        <v>1522</v>
      </c>
      <c r="E82" s="21"/>
      <c r="F82" s="21"/>
      <c r="G82" s="1" t="s">
        <v>1372</v>
      </c>
      <c r="H82" s="2">
        <v>45444</v>
      </c>
      <c r="I82" s="1" t="s">
        <v>1373</v>
      </c>
      <c r="J82" s="1" t="s">
        <v>17</v>
      </c>
      <c r="K82" s="1" t="s">
        <v>1374</v>
      </c>
      <c r="L82" s="22">
        <v>48070</v>
      </c>
      <c r="M82" s="1" t="s">
        <v>1366</v>
      </c>
      <c r="N82" s="22">
        <v>48070</v>
      </c>
      <c r="O82" s="1" t="s">
        <v>1366</v>
      </c>
      <c r="P82" s="21" t="s">
        <v>1367</v>
      </c>
      <c r="Q82" s="1" t="s">
        <v>1368</v>
      </c>
      <c r="R82" s="2">
        <v>45473</v>
      </c>
      <c r="S82" s="22">
        <v>-48070</v>
      </c>
      <c r="T82" s="1" t="s">
        <v>1366</v>
      </c>
      <c r="U82" s="1" t="s">
        <v>500</v>
      </c>
      <c r="V82" s="1" t="s">
        <v>1524</v>
      </c>
    </row>
    <row r="83" spans="1:22" hidden="1">
      <c r="A83" s="1" t="s">
        <v>701</v>
      </c>
      <c r="B83" s="1" t="s">
        <v>1370</v>
      </c>
      <c r="C83" s="1" t="s">
        <v>1362</v>
      </c>
      <c r="D83" s="1" t="s">
        <v>1522</v>
      </c>
      <c r="E83" s="21"/>
      <c r="F83" s="21"/>
      <c r="G83" s="1" t="s">
        <v>1372</v>
      </c>
      <c r="H83" s="2">
        <v>45444</v>
      </c>
      <c r="I83" s="1" t="s">
        <v>1502</v>
      </c>
      <c r="J83" s="1" t="s">
        <v>9</v>
      </c>
      <c r="K83" s="1" t="s">
        <v>1503</v>
      </c>
      <c r="L83" s="22">
        <v>9600</v>
      </c>
      <c r="M83" s="1" t="s">
        <v>1366</v>
      </c>
      <c r="N83" s="22">
        <v>9600</v>
      </c>
      <c r="O83" s="1" t="s">
        <v>1366</v>
      </c>
      <c r="P83" s="21" t="s">
        <v>1367</v>
      </c>
      <c r="Q83" s="1" t="s">
        <v>1368</v>
      </c>
      <c r="R83" s="2">
        <v>45473</v>
      </c>
      <c r="S83" s="22">
        <v>-9600</v>
      </c>
      <c r="T83" s="1" t="s">
        <v>1366</v>
      </c>
      <c r="U83" s="1" t="s">
        <v>500</v>
      </c>
      <c r="V83" s="1" t="s">
        <v>1524</v>
      </c>
    </row>
    <row r="84" spans="1:22" hidden="1">
      <c r="A84" s="1" t="s">
        <v>701</v>
      </c>
      <c r="B84" s="1" t="s">
        <v>1370</v>
      </c>
      <c r="C84" s="1" t="s">
        <v>1362</v>
      </c>
      <c r="D84" s="1" t="s">
        <v>1522</v>
      </c>
      <c r="E84" s="21"/>
      <c r="F84" s="21"/>
      <c r="G84" s="1" t="s">
        <v>1372</v>
      </c>
      <c r="H84" s="2">
        <v>45444</v>
      </c>
      <c r="I84" s="1" t="s">
        <v>1474</v>
      </c>
      <c r="J84" s="1" t="s">
        <v>12</v>
      </c>
      <c r="K84" s="1" t="s">
        <v>1475</v>
      </c>
      <c r="L84" s="22">
        <v>8000</v>
      </c>
      <c r="M84" s="1" t="s">
        <v>1366</v>
      </c>
      <c r="N84" s="22">
        <v>8000</v>
      </c>
      <c r="O84" s="1" t="s">
        <v>1366</v>
      </c>
      <c r="P84" s="21" t="s">
        <v>1367</v>
      </c>
      <c r="Q84" s="1" t="s">
        <v>1368</v>
      </c>
      <c r="R84" s="2">
        <v>45473</v>
      </c>
      <c r="S84" s="22">
        <v>-8000</v>
      </c>
      <c r="T84" s="1" t="s">
        <v>1366</v>
      </c>
      <c r="U84" s="1" t="s">
        <v>509</v>
      </c>
      <c r="V84" s="1" t="s">
        <v>1524</v>
      </c>
    </row>
    <row r="85" spans="1:22" hidden="1">
      <c r="A85" s="1" t="s">
        <v>701</v>
      </c>
      <c r="B85" s="1" t="s">
        <v>1370</v>
      </c>
      <c r="C85" s="1" t="s">
        <v>1362</v>
      </c>
      <c r="D85" s="1" t="s">
        <v>1522</v>
      </c>
      <c r="E85" s="21"/>
      <c r="F85" s="21"/>
      <c r="G85" s="1" t="s">
        <v>1372</v>
      </c>
      <c r="H85" s="2">
        <v>45444</v>
      </c>
      <c r="I85" s="1" t="s">
        <v>1502</v>
      </c>
      <c r="J85" s="1" t="s">
        <v>9</v>
      </c>
      <c r="K85" s="1" t="s">
        <v>1503</v>
      </c>
      <c r="L85" s="22">
        <v>26400</v>
      </c>
      <c r="M85" s="1" t="s">
        <v>1366</v>
      </c>
      <c r="N85" s="22">
        <v>26400</v>
      </c>
      <c r="O85" s="1" t="s">
        <v>1366</v>
      </c>
      <c r="P85" s="21" t="s">
        <v>1367</v>
      </c>
      <c r="Q85" s="1" t="s">
        <v>1368</v>
      </c>
      <c r="R85" s="2">
        <v>45473</v>
      </c>
      <c r="S85" s="22">
        <v>-26400</v>
      </c>
      <c r="T85" s="1" t="s">
        <v>1366</v>
      </c>
      <c r="U85" s="1" t="s">
        <v>509</v>
      </c>
      <c r="V85" s="1" t="s">
        <v>1524</v>
      </c>
    </row>
    <row r="86" spans="1:22" hidden="1">
      <c r="A86" s="1" t="s">
        <v>701</v>
      </c>
      <c r="B86" s="1" t="s">
        <v>1370</v>
      </c>
      <c r="C86" s="1" t="s">
        <v>1362</v>
      </c>
      <c r="D86" s="1" t="s">
        <v>1522</v>
      </c>
      <c r="E86" s="21"/>
      <c r="F86" s="21"/>
      <c r="G86" s="1" t="s">
        <v>1372</v>
      </c>
      <c r="H86" s="2">
        <v>45444</v>
      </c>
      <c r="I86" s="1" t="s">
        <v>1502</v>
      </c>
      <c r="J86" s="1" t="s">
        <v>9</v>
      </c>
      <c r="K86" s="1" t="s">
        <v>1503</v>
      </c>
      <c r="L86" s="22">
        <v>20160</v>
      </c>
      <c r="M86" s="1" t="s">
        <v>1366</v>
      </c>
      <c r="N86" s="22">
        <v>20160</v>
      </c>
      <c r="O86" s="1" t="s">
        <v>1366</v>
      </c>
      <c r="P86" s="21" t="s">
        <v>1367</v>
      </c>
      <c r="Q86" s="1" t="s">
        <v>1368</v>
      </c>
      <c r="R86" s="2">
        <v>45473</v>
      </c>
      <c r="S86" s="22">
        <v>-20160</v>
      </c>
      <c r="T86" s="1" t="s">
        <v>1366</v>
      </c>
      <c r="U86" s="1" t="s">
        <v>501</v>
      </c>
      <c r="V86" s="1" t="s">
        <v>1524</v>
      </c>
    </row>
    <row r="87" spans="1:22" hidden="1">
      <c r="A87" s="1" t="s">
        <v>701</v>
      </c>
      <c r="B87" s="1" t="s">
        <v>1370</v>
      </c>
      <c r="C87" s="1" t="s">
        <v>1362</v>
      </c>
      <c r="D87" s="1" t="s">
        <v>1371</v>
      </c>
      <c r="E87" s="21"/>
      <c r="F87" s="21"/>
      <c r="G87" s="1" t="s">
        <v>1372</v>
      </c>
      <c r="H87" s="2">
        <v>45444</v>
      </c>
      <c r="I87" s="1" t="s">
        <v>1485</v>
      </c>
      <c r="J87" s="1" t="s">
        <v>1486</v>
      </c>
      <c r="K87" s="1" t="s">
        <v>1487</v>
      </c>
      <c r="L87" s="22">
        <v>-124426</v>
      </c>
      <c r="M87" s="1" t="s">
        <v>1366</v>
      </c>
      <c r="N87" s="22">
        <v>-124426</v>
      </c>
      <c r="O87" s="1" t="s">
        <v>1366</v>
      </c>
      <c r="P87" s="21" t="s">
        <v>1367</v>
      </c>
      <c r="Q87" s="1" t="s">
        <v>1488</v>
      </c>
      <c r="R87" s="2">
        <v>45473</v>
      </c>
      <c r="S87" s="22">
        <v>124426</v>
      </c>
      <c r="T87" s="1" t="s">
        <v>1366</v>
      </c>
      <c r="U87" s="1" t="s">
        <v>1492</v>
      </c>
      <c r="V87" s="1" t="s">
        <v>1525</v>
      </c>
    </row>
    <row r="88" spans="1:22" hidden="1">
      <c r="A88" s="1" t="s">
        <v>701</v>
      </c>
      <c r="B88" s="1" t="s">
        <v>1370</v>
      </c>
      <c r="C88" s="1" t="s">
        <v>1362</v>
      </c>
      <c r="D88" s="1" t="s">
        <v>1371</v>
      </c>
      <c r="E88" s="21"/>
      <c r="F88" s="21"/>
      <c r="G88" s="1" t="s">
        <v>1372</v>
      </c>
      <c r="H88" s="2">
        <v>45444</v>
      </c>
      <c r="I88" s="1" t="s">
        <v>1373</v>
      </c>
      <c r="J88" s="1" t="s">
        <v>17</v>
      </c>
      <c r="K88" s="1" t="s">
        <v>1374</v>
      </c>
      <c r="L88" s="22">
        <v>36048</v>
      </c>
      <c r="M88" s="1" t="s">
        <v>1366</v>
      </c>
      <c r="N88" s="22">
        <v>36048</v>
      </c>
      <c r="O88" s="1" t="s">
        <v>1366</v>
      </c>
      <c r="P88" s="21" t="s">
        <v>1367</v>
      </c>
      <c r="Q88" s="1" t="s">
        <v>1368</v>
      </c>
      <c r="R88" s="2">
        <v>45473</v>
      </c>
      <c r="S88" s="22">
        <v>-36048</v>
      </c>
      <c r="T88" s="1" t="s">
        <v>1366</v>
      </c>
      <c r="U88" s="1" t="s">
        <v>1526</v>
      </c>
      <c r="V88" s="1" t="s">
        <v>1376</v>
      </c>
    </row>
    <row r="89" spans="1:22" hidden="1">
      <c r="A89" s="1" t="s">
        <v>701</v>
      </c>
      <c r="B89" s="1" t="s">
        <v>1370</v>
      </c>
      <c r="C89" s="1" t="s">
        <v>1362</v>
      </c>
      <c r="D89" s="1" t="s">
        <v>1371</v>
      </c>
      <c r="E89" s="21"/>
      <c r="F89" s="21"/>
      <c r="G89" s="1" t="s">
        <v>1372</v>
      </c>
      <c r="H89" s="2">
        <v>45444</v>
      </c>
      <c r="I89" s="1" t="s">
        <v>1502</v>
      </c>
      <c r="J89" s="1" t="s">
        <v>9</v>
      </c>
      <c r="K89" s="1" t="s">
        <v>1503</v>
      </c>
      <c r="L89" s="22">
        <v>11520</v>
      </c>
      <c r="M89" s="1" t="s">
        <v>1366</v>
      </c>
      <c r="N89" s="22">
        <v>11520</v>
      </c>
      <c r="O89" s="1" t="s">
        <v>1366</v>
      </c>
      <c r="P89" s="21" t="s">
        <v>1367</v>
      </c>
      <c r="Q89" s="1" t="s">
        <v>1368</v>
      </c>
      <c r="R89" s="2">
        <v>45473</v>
      </c>
      <c r="S89" s="22">
        <v>-11520</v>
      </c>
      <c r="T89" s="1" t="s">
        <v>1366</v>
      </c>
      <c r="U89" s="1" t="s">
        <v>529</v>
      </c>
      <c r="V89" s="1" t="s">
        <v>1376</v>
      </c>
    </row>
    <row r="90" spans="1:22" hidden="1">
      <c r="A90" s="1" t="s">
        <v>701</v>
      </c>
      <c r="B90" s="1" t="s">
        <v>1370</v>
      </c>
      <c r="C90" s="1" t="s">
        <v>1362</v>
      </c>
      <c r="D90" s="1" t="s">
        <v>1371</v>
      </c>
      <c r="E90" s="21"/>
      <c r="F90" s="21"/>
      <c r="G90" s="1" t="s">
        <v>1372</v>
      </c>
      <c r="H90" s="2">
        <v>45444</v>
      </c>
      <c r="I90" s="1" t="s">
        <v>1373</v>
      </c>
      <c r="J90" s="1" t="s">
        <v>17</v>
      </c>
      <c r="K90" s="1" t="s">
        <v>1374</v>
      </c>
      <c r="L90" s="22">
        <v>10560</v>
      </c>
      <c r="M90" s="1" t="s">
        <v>1366</v>
      </c>
      <c r="N90" s="22">
        <v>10560</v>
      </c>
      <c r="O90" s="1" t="s">
        <v>1366</v>
      </c>
      <c r="P90" s="21" t="s">
        <v>1367</v>
      </c>
      <c r="Q90" s="1" t="s">
        <v>1368</v>
      </c>
      <c r="R90" s="2">
        <v>45473</v>
      </c>
      <c r="S90" s="22">
        <v>-10560</v>
      </c>
      <c r="T90" s="1" t="s">
        <v>1366</v>
      </c>
      <c r="U90" s="1" t="s">
        <v>529</v>
      </c>
      <c r="V90" s="1" t="s">
        <v>1376</v>
      </c>
    </row>
    <row r="91" spans="1:22" hidden="1">
      <c r="A91" s="1" t="s">
        <v>701</v>
      </c>
      <c r="B91" s="1" t="s">
        <v>1370</v>
      </c>
      <c r="C91" s="1" t="s">
        <v>1362</v>
      </c>
      <c r="D91" s="1" t="s">
        <v>1527</v>
      </c>
      <c r="E91" s="21"/>
      <c r="F91" s="21"/>
      <c r="G91" s="1" t="s">
        <v>1372</v>
      </c>
      <c r="H91" s="2">
        <v>45444</v>
      </c>
      <c r="I91" s="1" t="s">
        <v>1485</v>
      </c>
      <c r="J91" s="1" t="s">
        <v>1486</v>
      </c>
      <c r="K91" s="1" t="s">
        <v>1487</v>
      </c>
      <c r="L91" s="22">
        <v>-9600</v>
      </c>
      <c r="M91" s="1" t="s">
        <v>1366</v>
      </c>
      <c r="N91" s="22">
        <v>-9600</v>
      </c>
      <c r="O91" s="1" t="s">
        <v>1366</v>
      </c>
      <c r="P91" s="21" t="s">
        <v>1367</v>
      </c>
      <c r="Q91" s="1" t="s">
        <v>1488</v>
      </c>
      <c r="R91" s="2">
        <v>45473</v>
      </c>
      <c r="S91" s="22">
        <v>9600</v>
      </c>
      <c r="T91" s="1" t="s">
        <v>1366</v>
      </c>
      <c r="U91" s="1" t="s">
        <v>1492</v>
      </c>
      <c r="V91" s="1" t="s">
        <v>1528</v>
      </c>
    </row>
    <row r="92" spans="1:22" hidden="1">
      <c r="A92" s="1" t="s">
        <v>701</v>
      </c>
      <c r="B92" s="1" t="s">
        <v>1370</v>
      </c>
      <c r="C92" s="1" t="s">
        <v>1362</v>
      </c>
      <c r="D92" s="1" t="s">
        <v>1527</v>
      </c>
      <c r="E92" s="21"/>
      <c r="F92" s="21"/>
      <c r="G92" s="1" t="s">
        <v>1372</v>
      </c>
      <c r="H92" s="2">
        <v>45444</v>
      </c>
      <c r="I92" s="1" t="s">
        <v>1502</v>
      </c>
      <c r="J92" s="1" t="s">
        <v>9</v>
      </c>
      <c r="K92" s="1" t="s">
        <v>1503</v>
      </c>
      <c r="L92" s="22">
        <v>9600</v>
      </c>
      <c r="M92" s="1" t="s">
        <v>1366</v>
      </c>
      <c r="N92" s="22">
        <v>9600</v>
      </c>
      <c r="O92" s="1" t="s">
        <v>1366</v>
      </c>
      <c r="P92" s="21" t="s">
        <v>1367</v>
      </c>
      <c r="Q92" s="1" t="s">
        <v>1368</v>
      </c>
      <c r="R92" s="2">
        <v>45473</v>
      </c>
      <c r="S92" s="22">
        <v>-9600</v>
      </c>
      <c r="T92" s="1" t="s">
        <v>1366</v>
      </c>
      <c r="U92" s="1" t="s">
        <v>578</v>
      </c>
      <c r="V92" s="1" t="s">
        <v>1528</v>
      </c>
    </row>
    <row r="93" spans="1:22" hidden="1">
      <c r="A93" s="1" t="s">
        <v>701</v>
      </c>
      <c r="B93" s="1" t="s">
        <v>1370</v>
      </c>
      <c r="C93" s="1" t="s">
        <v>1362</v>
      </c>
      <c r="D93" s="1" t="s">
        <v>1529</v>
      </c>
      <c r="E93" s="21"/>
      <c r="F93" s="21"/>
      <c r="G93" s="1" t="s">
        <v>1372</v>
      </c>
      <c r="H93" s="2">
        <v>45444</v>
      </c>
      <c r="I93" s="1" t="s">
        <v>1485</v>
      </c>
      <c r="J93" s="1" t="s">
        <v>1486</v>
      </c>
      <c r="K93" s="1" t="s">
        <v>1487</v>
      </c>
      <c r="L93" s="22">
        <v>-2940</v>
      </c>
      <c r="M93" s="1" t="s">
        <v>1366</v>
      </c>
      <c r="N93" s="22">
        <v>-2940</v>
      </c>
      <c r="O93" s="1" t="s">
        <v>1366</v>
      </c>
      <c r="P93" s="21" t="s">
        <v>1367</v>
      </c>
      <c r="Q93" s="1" t="s">
        <v>1488</v>
      </c>
      <c r="R93" s="2">
        <v>45473</v>
      </c>
      <c r="S93" s="22">
        <v>2940</v>
      </c>
      <c r="T93" s="1" t="s">
        <v>1366</v>
      </c>
      <c r="U93" s="1" t="s">
        <v>1492</v>
      </c>
      <c r="V93" s="1" t="s">
        <v>1530</v>
      </c>
    </row>
    <row r="94" spans="1:22" hidden="1">
      <c r="A94" s="1" t="s">
        <v>701</v>
      </c>
      <c r="B94" s="1" t="s">
        <v>1370</v>
      </c>
      <c r="C94" s="1" t="s">
        <v>1362</v>
      </c>
      <c r="D94" s="1" t="s">
        <v>1529</v>
      </c>
      <c r="E94" s="21"/>
      <c r="F94" s="21"/>
      <c r="G94" s="1" t="s">
        <v>1372</v>
      </c>
      <c r="H94" s="2">
        <v>45444</v>
      </c>
      <c r="I94" s="1" t="s">
        <v>1373</v>
      </c>
      <c r="J94" s="1" t="s">
        <v>17</v>
      </c>
      <c r="K94" s="1" t="s">
        <v>1374</v>
      </c>
      <c r="L94" s="22">
        <v>2940</v>
      </c>
      <c r="M94" s="1" t="s">
        <v>1366</v>
      </c>
      <c r="N94" s="22">
        <v>2940</v>
      </c>
      <c r="O94" s="1" t="s">
        <v>1366</v>
      </c>
      <c r="P94" s="21" t="s">
        <v>1367</v>
      </c>
      <c r="Q94" s="1" t="s">
        <v>1368</v>
      </c>
      <c r="R94" s="2">
        <v>45473</v>
      </c>
      <c r="S94" s="22">
        <v>-2940</v>
      </c>
      <c r="T94" s="1" t="s">
        <v>1366</v>
      </c>
      <c r="U94" s="1" t="s">
        <v>602</v>
      </c>
      <c r="V94" s="1" t="s">
        <v>1530</v>
      </c>
    </row>
    <row r="95" spans="1:22" hidden="1">
      <c r="A95" s="1" t="s">
        <v>701</v>
      </c>
      <c r="B95" s="1" t="s">
        <v>1370</v>
      </c>
      <c r="C95" s="1" t="s">
        <v>1362</v>
      </c>
      <c r="D95" s="1" t="s">
        <v>1531</v>
      </c>
      <c r="E95" s="21"/>
      <c r="F95" s="21"/>
      <c r="G95" s="1" t="s">
        <v>1372</v>
      </c>
      <c r="H95" s="2">
        <v>45444</v>
      </c>
      <c r="I95" s="1" t="s">
        <v>1485</v>
      </c>
      <c r="J95" s="1" t="s">
        <v>1486</v>
      </c>
      <c r="K95" s="1" t="s">
        <v>1487</v>
      </c>
      <c r="L95" s="22">
        <v>-8000</v>
      </c>
      <c r="M95" s="1" t="s">
        <v>1366</v>
      </c>
      <c r="N95" s="22">
        <v>-8000</v>
      </c>
      <c r="O95" s="1" t="s">
        <v>1366</v>
      </c>
      <c r="P95" s="21" t="s">
        <v>1367</v>
      </c>
      <c r="Q95" s="1" t="s">
        <v>1488</v>
      </c>
      <c r="R95" s="2">
        <v>45473</v>
      </c>
      <c r="S95" s="22">
        <v>8000</v>
      </c>
      <c r="T95" s="1" t="s">
        <v>1366</v>
      </c>
      <c r="U95" s="1" t="s">
        <v>1492</v>
      </c>
      <c r="V95" s="1" t="s">
        <v>1532</v>
      </c>
    </row>
    <row r="96" spans="1:22" hidden="1">
      <c r="A96" s="1" t="s">
        <v>701</v>
      </c>
      <c r="B96" s="1" t="s">
        <v>1370</v>
      </c>
      <c r="C96" s="1" t="s">
        <v>1362</v>
      </c>
      <c r="D96" s="1" t="s">
        <v>1531</v>
      </c>
      <c r="E96" s="21"/>
      <c r="F96" s="21"/>
      <c r="G96" s="1" t="s">
        <v>1372</v>
      </c>
      <c r="H96" s="2">
        <v>45444</v>
      </c>
      <c r="I96" s="1" t="s">
        <v>1502</v>
      </c>
      <c r="J96" s="1" t="s">
        <v>9</v>
      </c>
      <c r="K96" s="1" t="s">
        <v>1503</v>
      </c>
      <c r="L96" s="22">
        <v>8000</v>
      </c>
      <c r="M96" s="1" t="s">
        <v>1366</v>
      </c>
      <c r="N96" s="22">
        <v>8000</v>
      </c>
      <c r="O96" s="1" t="s">
        <v>1366</v>
      </c>
      <c r="P96" s="21" t="s">
        <v>1367</v>
      </c>
      <c r="Q96" s="1" t="s">
        <v>1368</v>
      </c>
      <c r="R96" s="2">
        <v>45473</v>
      </c>
      <c r="S96" s="22">
        <v>-8000</v>
      </c>
      <c r="T96" s="1" t="s">
        <v>1366</v>
      </c>
      <c r="U96" s="1" t="s">
        <v>681</v>
      </c>
      <c r="V96" s="1" t="s">
        <v>1532</v>
      </c>
    </row>
    <row r="97" spans="1:22" hidden="1">
      <c r="A97" s="1" t="s">
        <v>701</v>
      </c>
      <c r="B97" s="1" t="s">
        <v>1370</v>
      </c>
      <c r="C97" s="1" t="s">
        <v>1362</v>
      </c>
      <c r="D97" s="1" t="s">
        <v>1533</v>
      </c>
      <c r="E97" s="21"/>
      <c r="F97" s="21"/>
      <c r="G97" s="1" t="s">
        <v>1372</v>
      </c>
      <c r="H97" s="2">
        <v>45444</v>
      </c>
      <c r="I97" s="1" t="s">
        <v>1485</v>
      </c>
      <c r="J97" s="1" t="s">
        <v>1486</v>
      </c>
      <c r="K97" s="1" t="s">
        <v>1487</v>
      </c>
      <c r="L97" s="22">
        <v>-33632</v>
      </c>
      <c r="M97" s="1" t="s">
        <v>1366</v>
      </c>
      <c r="N97" s="22">
        <v>-33632</v>
      </c>
      <c r="O97" s="1" t="s">
        <v>1366</v>
      </c>
      <c r="P97" s="21" t="s">
        <v>1367</v>
      </c>
      <c r="Q97" s="1" t="s">
        <v>1488</v>
      </c>
      <c r="R97" s="2">
        <v>45473</v>
      </c>
      <c r="S97" s="22">
        <v>33632</v>
      </c>
      <c r="T97" s="1" t="s">
        <v>1366</v>
      </c>
      <c r="U97" s="1" t="s">
        <v>1492</v>
      </c>
      <c r="V97" s="1" t="s">
        <v>1534</v>
      </c>
    </row>
    <row r="98" spans="1:22" hidden="1">
      <c r="A98" s="1" t="s">
        <v>701</v>
      </c>
      <c r="B98" s="1" t="s">
        <v>1370</v>
      </c>
      <c r="C98" s="1" t="s">
        <v>1362</v>
      </c>
      <c r="D98" s="1" t="s">
        <v>1533</v>
      </c>
      <c r="E98" s="21"/>
      <c r="F98" s="21"/>
      <c r="G98" s="1" t="s">
        <v>1372</v>
      </c>
      <c r="H98" s="2">
        <v>45444</v>
      </c>
      <c r="I98" s="1" t="s">
        <v>1373</v>
      </c>
      <c r="J98" s="1" t="s">
        <v>9</v>
      </c>
      <c r="K98" s="1" t="s">
        <v>1374</v>
      </c>
      <c r="L98" s="22">
        <v>13040</v>
      </c>
      <c r="M98" s="1" t="s">
        <v>1366</v>
      </c>
      <c r="N98" s="22">
        <v>13040</v>
      </c>
      <c r="O98" s="1" t="s">
        <v>1366</v>
      </c>
      <c r="P98" s="21" t="s">
        <v>1367</v>
      </c>
      <c r="Q98" s="1" t="s">
        <v>1368</v>
      </c>
      <c r="R98" s="2">
        <v>45473</v>
      </c>
      <c r="S98" s="22">
        <v>-13040</v>
      </c>
      <c r="T98" s="1" t="s">
        <v>1366</v>
      </c>
      <c r="U98" s="1" t="s">
        <v>683</v>
      </c>
      <c r="V98" s="1" t="s">
        <v>1534</v>
      </c>
    </row>
    <row r="99" spans="1:22" hidden="1">
      <c r="A99" s="1" t="s">
        <v>701</v>
      </c>
      <c r="B99" s="1" t="s">
        <v>1370</v>
      </c>
      <c r="C99" s="1" t="s">
        <v>1362</v>
      </c>
      <c r="D99" s="1" t="s">
        <v>1533</v>
      </c>
      <c r="E99" s="21"/>
      <c r="F99" s="21"/>
      <c r="G99" s="1" t="s">
        <v>1372</v>
      </c>
      <c r="H99" s="2">
        <v>45444</v>
      </c>
      <c r="I99" s="1" t="s">
        <v>1474</v>
      </c>
      <c r="J99" s="1" t="s">
        <v>12</v>
      </c>
      <c r="K99" s="1" t="s">
        <v>1475</v>
      </c>
      <c r="L99" s="22">
        <v>10560</v>
      </c>
      <c r="M99" s="1" t="s">
        <v>1366</v>
      </c>
      <c r="N99" s="22">
        <v>10560</v>
      </c>
      <c r="O99" s="1" t="s">
        <v>1366</v>
      </c>
      <c r="P99" s="21" t="s">
        <v>1367</v>
      </c>
      <c r="Q99" s="1" t="s">
        <v>1368</v>
      </c>
      <c r="R99" s="2">
        <v>45473</v>
      </c>
      <c r="S99" s="22">
        <v>-10560</v>
      </c>
      <c r="T99" s="1" t="s">
        <v>1366</v>
      </c>
      <c r="U99" s="1" t="s">
        <v>683</v>
      </c>
      <c r="V99" s="1" t="s">
        <v>1535</v>
      </c>
    </row>
    <row r="100" spans="1:22" hidden="1">
      <c r="A100" s="1" t="s">
        <v>701</v>
      </c>
      <c r="B100" s="1" t="s">
        <v>1370</v>
      </c>
      <c r="C100" s="1" t="s">
        <v>1362</v>
      </c>
      <c r="D100" s="1" t="s">
        <v>1533</v>
      </c>
      <c r="E100" s="21"/>
      <c r="F100" s="21"/>
      <c r="G100" s="1" t="s">
        <v>1372</v>
      </c>
      <c r="H100" s="2">
        <v>45444</v>
      </c>
      <c r="I100" s="1" t="s">
        <v>1502</v>
      </c>
      <c r="J100" s="1" t="s">
        <v>17</v>
      </c>
      <c r="K100" s="1" t="s">
        <v>1503</v>
      </c>
      <c r="L100" s="22">
        <v>10032</v>
      </c>
      <c r="M100" s="1" t="s">
        <v>1366</v>
      </c>
      <c r="N100" s="22">
        <v>10032</v>
      </c>
      <c r="O100" s="1" t="s">
        <v>1366</v>
      </c>
      <c r="P100" s="21" t="s">
        <v>1367</v>
      </c>
      <c r="Q100" s="1" t="s">
        <v>1368</v>
      </c>
      <c r="R100" s="2">
        <v>45473</v>
      </c>
      <c r="S100" s="22">
        <v>-10032</v>
      </c>
      <c r="T100" s="1" t="s">
        <v>1366</v>
      </c>
      <c r="U100" s="1" t="s">
        <v>683</v>
      </c>
      <c r="V100" s="1" t="s">
        <v>1534</v>
      </c>
    </row>
    <row r="101" spans="1:22" hidden="1">
      <c r="A101" s="1" t="s">
        <v>701</v>
      </c>
      <c r="B101" s="1" t="s">
        <v>1370</v>
      </c>
      <c r="C101" s="1" t="s">
        <v>1362</v>
      </c>
      <c r="D101" s="1" t="s">
        <v>1536</v>
      </c>
      <c r="E101" s="21"/>
      <c r="F101" s="21"/>
      <c r="G101" s="1" t="s">
        <v>1372</v>
      </c>
      <c r="H101" s="2">
        <v>45444</v>
      </c>
      <c r="I101" s="1" t="s">
        <v>1485</v>
      </c>
      <c r="J101" s="1" t="s">
        <v>1486</v>
      </c>
      <c r="K101" s="1" t="s">
        <v>1487</v>
      </c>
      <c r="L101" s="22">
        <v>-45640</v>
      </c>
      <c r="M101" s="1" t="s">
        <v>1366</v>
      </c>
      <c r="N101" s="22">
        <v>-45640</v>
      </c>
      <c r="O101" s="1" t="s">
        <v>1366</v>
      </c>
      <c r="P101" s="21" t="s">
        <v>1367</v>
      </c>
      <c r="Q101" s="1" t="s">
        <v>1488</v>
      </c>
      <c r="R101" s="2">
        <v>45473</v>
      </c>
      <c r="S101" s="22">
        <v>45640</v>
      </c>
      <c r="T101" s="1" t="s">
        <v>1366</v>
      </c>
      <c r="U101" s="1" t="s">
        <v>1492</v>
      </c>
      <c r="V101" s="1" t="s">
        <v>1537</v>
      </c>
    </row>
    <row r="102" spans="1:22" hidden="1">
      <c r="A102" s="1" t="s">
        <v>701</v>
      </c>
      <c r="B102" s="1" t="s">
        <v>1370</v>
      </c>
      <c r="C102" s="1" t="s">
        <v>1362</v>
      </c>
      <c r="D102" s="1" t="s">
        <v>1536</v>
      </c>
      <c r="E102" s="21"/>
      <c r="F102" s="21"/>
      <c r="G102" s="1" t="s">
        <v>1372</v>
      </c>
      <c r="H102" s="2">
        <v>45444</v>
      </c>
      <c r="I102" s="1" t="s">
        <v>1373</v>
      </c>
      <c r="J102" s="1" t="s">
        <v>17</v>
      </c>
      <c r="K102" s="1" t="s">
        <v>1374</v>
      </c>
      <c r="L102" s="22">
        <v>5160</v>
      </c>
      <c r="M102" s="1" t="s">
        <v>1366</v>
      </c>
      <c r="N102" s="22">
        <v>5160</v>
      </c>
      <c r="O102" s="1" t="s">
        <v>1366</v>
      </c>
      <c r="P102" s="21" t="s">
        <v>1367</v>
      </c>
      <c r="Q102" s="1" t="s">
        <v>1368</v>
      </c>
      <c r="R102" s="2">
        <v>45473</v>
      </c>
      <c r="S102" s="22">
        <v>-5160</v>
      </c>
      <c r="T102" s="1" t="s">
        <v>1366</v>
      </c>
      <c r="U102" s="1" t="s">
        <v>1538</v>
      </c>
      <c r="V102" s="1" t="s">
        <v>1537</v>
      </c>
    </row>
    <row r="103" spans="1:22" hidden="1">
      <c r="A103" s="1" t="s">
        <v>701</v>
      </c>
      <c r="B103" s="1" t="s">
        <v>1370</v>
      </c>
      <c r="C103" s="1" t="s">
        <v>1362</v>
      </c>
      <c r="D103" s="1" t="s">
        <v>1536</v>
      </c>
      <c r="E103" s="21"/>
      <c r="F103" s="21"/>
      <c r="G103" s="1" t="s">
        <v>1372</v>
      </c>
      <c r="H103" s="2">
        <v>45444</v>
      </c>
      <c r="I103" s="1" t="s">
        <v>1373</v>
      </c>
      <c r="J103" s="1" t="s">
        <v>17</v>
      </c>
      <c r="K103" s="1" t="s">
        <v>1374</v>
      </c>
      <c r="L103" s="22">
        <v>36000</v>
      </c>
      <c r="M103" s="1" t="s">
        <v>1366</v>
      </c>
      <c r="N103" s="22">
        <v>36000</v>
      </c>
      <c r="O103" s="1" t="s">
        <v>1366</v>
      </c>
      <c r="P103" s="21" t="s">
        <v>1367</v>
      </c>
      <c r="Q103" s="1" t="s">
        <v>1368</v>
      </c>
      <c r="R103" s="2">
        <v>45473</v>
      </c>
      <c r="S103" s="22">
        <v>-36000</v>
      </c>
      <c r="T103" s="1" t="s">
        <v>1366</v>
      </c>
      <c r="U103" s="1" t="s">
        <v>606</v>
      </c>
      <c r="V103" s="1" t="s">
        <v>1537</v>
      </c>
    </row>
    <row r="104" spans="1:22" hidden="1">
      <c r="A104" s="1" t="s">
        <v>701</v>
      </c>
      <c r="B104" s="1" t="s">
        <v>1370</v>
      </c>
      <c r="C104" s="1" t="s">
        <v>1362</v>
      </c>
      <c r="D104" s="1" t="s">
        <v>1536</v>
      </c>
      <c r="E104" s="21"/>
      <c r="F104" s="21"/>
      <c r="G104" s="1" t="s">
        <v>1372</v>
      </c>
      <c r="H104" s="2">
        <v>45444</v>
      </c>
      <c r="I104" s="1" t="s">
        <v>1502</v>
      </c>
      <c r="J104" s="1" t="s">
        <v>9</v>
      </c>
      <c r="K104" s="1" t="s">
        <v>1503</v>
      </c>
      <c r="L104" s="22">
        <v>4480</v>
      </c>
      <c r="M104" s="1" t="s">
        <v>1366</v>
      </c>
      <c r="N104" s="22">
        <v>4480</v>
      </c>
      <c r="O104" s="1" t="s">
        <v>1366</v>
      </c>
      <c r="P104" s="21" t="s">
        <v>1367</v>
      </c>
      <c r="Q104" s="1" t="s">
        <v>1368</v>
      </c>
      <c r="R104" s="2">
        <v>45473</v>
      </c>
      <c r="S104" s="22">
        <v>-4480</v>
      </c>
      <c r="T104" s="1" t="s">
        <v>1366</v>
      </c>
      <c r="U104" s="1" t="s">
        <v>606</v>
      </c>
      <c r="V104" s="1" t="s">
        <v>1537</v>
      </c>
    </row>
    <row r="105" spans="1:22" hidden="1">
      <c r="A105" s="1" t="s">
        <v>701</v>
      </c>
      <c r="B105" s="1" t="s">
        <v>1370</v>
      </c>
      <c r="C105" s="1" t="s">
        <v>1362</v>
      </c>
      <c r="D105" s="1" t="s">
        <v>1491</v>
      </c>
      <c r="E105" s="21"/>
      <c r="F105" s="21"/>
      <c r="G105" s="1" t="s">
        <v>1372</v>
      </c>
      <c r="H105" s="2">
        <v>45444</v>
      </c>
      <c r="I105" s="1" t="s">
        <v>1474</v>
      </c>
      <c r="J105" s="1" t="s">
        <v>12</v>
      </c>
      <c r="K105" s="1" t="s">
        <v>1475</v>
      </c>
      <c r="L105" s="22">
        <v>6400</v>
      </c>
      <c r="M105" s="1" t="s">
        <v>1366</v>
      </c>
      <c r="N105" s="22">
        <v>6400</v>
      </c>
      <c r="O105" s="1" t="s">
        <v>1366</v>
      </c>
      <c r="P105" s="21" t="s">
        <v>1367</v>
      </c>
      <c r="Q105" s="1" t="s">
        <v>1368</v>
      </c>
      <c r="R105" s="2">
        <v>45473</v>
      </c>
      <c r="S105" s="22">
        <v>-6400</v>
      </c>
      <c r="T105" s="1" t="s">
        <v>1366</v>
      </c>
      <c r="U105" s="1" t="s">
        <v>1494</v>
      </c>
      <c r="V105" s="1" t="s">
        <v>1493</v>
      </c>
    </row>
    <row r="106" spans="1:22" hidden="1">
      <c r="A106" s="1" t="s">
        <v>1370</v>
      </c>
      <c r="B106" s="1" t="s">
        <v>701</v>
      </c>
      <c r="C106" s="1" t="s">
        <v>1362</v>
      </c>
      <c r="D106" s="1" t="s">
        <v>1377</v>
      </c>
      <c r="E106" s="21"/>
      <c r="F106" s="21"/>
      <c r="G106" s="1" t="s">
        <v>700</v>
      </c>
      <c r="H106" s="2">
        <v>45473</v>
      </c>
      <c r="I106" s="1" t="s">
        <v>1497</v>
      </c>
      <c r="J106" s="1" t="s">
        <v>9</v>
      </c>
      <c r="K106" s="1" t="s">
        <v>1498</v>
      </c>
      <c r="L106" s="22">
        <v>-9600</v>
      </c>
      <c r="M106" s="1" t="s">
        <v>1366</v>
      </c>
      <c r="N106" s="22">
        <v>-378624</v>
      </c>
      <c r="O106" s="1" t="s">
        <v>1380</v>
      </c>
      <c r="P106" s="21" t="s">
        <v>1381</v>
      </c>
      <c r="Q106" s="1" t="s">
        <v>1368</v>
      </c>
      <c r="R106" s="2">
        <v>45473</v>
      </c>
      <c r="S106" s="22">
        <v>9606.2000000000007</v>
      </c>
      <c r="T106" s="1" t="s">
        <v>1366</v>
      </c>
      <c r="U106" s="1" t="s">
        <v>277</v>
      </c>
      <c r="V106" s="1" t="s">
        <v>1539</v>
      </c>
    </row>
    <row r="107" spans="1:22" hidden="1">
      <c r="A107" s="1" t="s">
        <v>1370</v>
      </c>
      <c r="B107" s="1" t="s">
        <v>701</v>
      </c>
      <c r="C107" s="1" t="s">
        <v>1362</v>
      </c>
      <c r="D107" s="1" t="s">
        <v>1377</v>
      </c>
      <c r="E107" s="21"/>
      <c r="F107" s="21"/>
      <c r="G107" s="1" t="s">
        <v>700</v>
      </c>
      <c r="H107" s="2">
        <v>45473</v>
      </c>
      <c r="I107" s="1" t="s">
        <v>1497</v>
      </c>
      <c r="J107" s="1" t="s">
        <v>9</v>
      </c>
      <c r="K107" s="1" t="s">
        <v>1498</v>
      </c>
      <c r="L107" s="22">
        <v>-2720</v>
      </c>
      <c r="M107" s="1" t="s">
        <v>1366</v>
      </c>
      <c r="N107" s="22">
        <v>-107276.8</v>
      </c>
      <c r="O107" s="1" t="s">
        <v>1380</v>
      </c>
      <c r="P107" s="21" t="s">
        <v>1381</v>
      </c>
      <c r="Q107" s="1" t="s">
        <v>1368</v>
      </c>
      <c r="R107" s="2">
        <v>45473</v>
      </c>
      <c r="S107" s="22">
        <v>2721.76</v>
      </c>
      <c r="T107" s="1" t="s">
        <v>1366</v>
      </c>
      <c r="U107" s="1" t="s">
        <v>277</v>
      </c>
      <c r="V107" s="1" t="s">
        <v>1540</v>
      </c>
    </row>
    <row r="108" spans="1:22" hidden="1">
      <c r="A108" s="1" t="s">
        <v>1370</v>
      </c>
      <c r="B108" s="1" t="s">
        <v>701</v>
      </c>
      <c r="C108" s="1" t="s">
        <v>1362</v>
      </c>
      <c r="D108" s="1" t="s">
        <v>1377</v>
      </c>
      <c r="E108" s="21"/>
      <c r="F108" s="21"/>
      <c r="G108" s="1" t="s">
        <v>700</v>
      </c>
      <c r="H108" s="2">
        <v>45473</v>
      </c>
      <c r="I108" s="1" t="s">
        <v>1378</v>
      </c>
      <c r="J108" s="1" t="s">
        <v>17</v>
      </c>
      <c r="K108" s="1" t="s">
        <v>1379</v>
      </c>
      <c r="L108" s="22">
        <v>-7488</v>
      </c>
      <c r="M108" s="1" t="s">
        <v>1366</v>
      </c>
      <c r="N108" s="22">
        <v>-295326.71999999997</v>
      </c>
      <c r="O108" s="1" t="s">
        <v>1380</v>
      </c>
      <c r="P108" s="21" t="s">
        <v>1381</v>
      </c>
      <c r="Q108" s="1" t="s">
        <v>1368</v>
      </c>
      <c r="R108" s="2">
        <v>45473</v>
      </c>
      <c r="S108" s="23">
        <v>7492.84</v>
      </c>
      <c r="T108" s="1" t="s">
        <v>1366</v>
      </c>
      <c r="U108" s="1" t="s">
        <v>277</v>
      </c>
      <c r="V108" s="1" t="s">
        <v>1541</v>
      </c>
    </row>
    <row r="109" spans="1:22" hidden="1">
      <c r="A109" s="1" t="s">
        <v>1370</v>
      </c>
      <c r="B109" s="1" t="s">
        <v>701</v>
      </c>
      <c r="C109" s="1" t="s">
        <v>1362</v>
      </c>
      <c r="D109" s="1" t="s">
        <v>1377</v>
      </c>
      <c r="E109" s="21"/>
      <c r="F109" s="21"/>
      <c r="G109" s="1" t="s">
        <v>700</v>
      </c>
      <c r="H109" s="2">
        <v>45473</v>
      </c>
      <c r="I109" s="1" t="s">
        <v>1378</v>
      </c>
      <c r="J109" s="1" t="s">
        <v>17</v>
      </c>
      <c r="K109" s="1" t="s">
        <v>1379</v>
      </c>
      <c r="L109" s="22">
        <v>-66298</v>
      </c>
      <c r="M109" s="1" t="s">
        <v>1366</v>
      </c>
      <c r="N109" s="22">
        <v>-2614793.12</v>
      </c>
      <c r="O109" s="1" t="s">
        <v>1380</v>
      </c>
      <c r="P109" s="21" t="s">
        <v>1381</v>
      </c>
      <c r="Q109" s="1" t="s">
        <v>1368</v>
      </c>
      <c r="R109" s="2">
        <v>45473</v>
      </c>
      <c r="S109" s="23">
        <v>66340.850000000006</v>
      </c>
      <c r="T109" s="1" t="s">
        <v>1366</v>
      </c>
      <c r="U109" s="1" t="s">
        <v>277</v>
      </c>
      <c r="V109" s="1" t="s">
        <v>1542</v>
      </c>
    </row>
    <row r="110" spans="1:22" hidden="1">
      <c r="A110" s="1" t="s">
        <v>1370</v>
      </c>
      <c r="B110" s="1" t="s">
        <v>701</v>
      </c>
      <c r="C110" s="1" t="s">
        <v>1362</v>
      </c>
      <c r="D110" s="1" t="s">
        <v>1377</v>
      </c>
      <c r="E110" s="21"/>
      <c r="F110" s="21"/>
      <c r="G110" s="1" t="s">
        <v>700</v>
      </c>
      <c r="H110" s="2">
        <v>45473</v>
      </c>
      <c r="I110" s="1" t="s">
        <v>1378</v>
      </c>
      <c r="J110" s="1" t="s">
        <v>17</v>
      </c>
      <c r="K110" s="1" t="s">
        <v>1379</v>
      </c>
      <c r="L110" s="22">
        <v>-36048</v>
      </c>
      <c r="M110" s="1" t="s">
        <v>1366</v>
      </c>
      <c r="N110" s="22">
        <v>-1421733.12</v>
      </c>
      <c r="O110" s="1" t="s">
        <v>1380</v>
      </c>
      <c r="P110" s="21" t="s">
        <v>1381</v>
      </c>
      <c r="Q110" s="1" t="s">
        <v>1368</v>
      </c>
      <c r="R110" s="2">
        <v>45473</v>
      </c>
      <c r="S110" s="23">
        <v>36071.300000000003</v>
      </c>
      <c r="T110" s="1" t="s">
        <v>1366</v>
      </c>
      <c r="U110" s="1" t="s">
        <v>277</v>
      </c>
      <c r="V110" s="1" t="s">
        <v>1543</v>
      </c>
    </row>
    <row r="111" spans="1:22" hidden="1">
      <c r="A111" s="1" t="s">
        <v>1370</v>
      </c>
      <c r="B111" s="1" t="s">
        <v>701</v>
      </c>
      <c r="C111" s="1" t="s">
        <v>1362</v>
      </c>
      <c r="D111" s="1" t="s">
        <v>1377</v>
      </c>
      <c r="E111" s="21"/>
      <c r="F111" s="21"/>
      <c r="G111" s="1" t="s">
        <v>700</v>
      </c>
      <c r="H111" s="2">
        <v>45473</v>
      </c>
      <c r="I111" s="1" t="s">
        <v>1378</v>
      </c>
      <c r="J111" s="1" t="s">
        <v>17</v>
      </c>
      <c r="K111" s="1" t="s">
        <v>1379</v>
      </c>
      <c r="L111" s="22">
        <v>-10560</v>
      </c>
      <c r="M111" s="1" t="s">
        <v>1366</v>
      </c>
      <c r="N111" s="22">
        <v>-416486.40000000002</v>
      </c>
      <c r="O111" s="1" t="s">
        <v>1380</v>
      </c>
      <c r="P111" s="21" t="s">
        <v>1381</v>
      </c>
      <c r="Q111" s="1" t="s">
        <v>1368</v>
      </c>
      <c r="R111" s="2">
        <v>45473</v>
      </c>
      <c r="S111" s="23">
        <v>10566.83</v>
      </c>
      <c r="T111" s="1" t="s">
        <v>1366</v>
      </c>
      <c r="U111" s="1" t="s">
        <v>277</v>
      </c>
      <c r="V111" s="1" t="s">
        <v>1544</v>
      </c>
    </row>
    <row r="112" spans="1:22" hidden="1">
      <c r="A112" s="1" t="s">
        <v>1370</v>
      </c>
      <c r="B112" s="1" t="s">
        <v>701</v>
      </c>
      <c r="C112" s="1" t="s">
        <v>1362</v>
      </c>
      <c r="D112" s="1" t="s">
        <v>1377</v>
      </c>
      <c r="E112" s="21"/>
      <c r="F112" s="21"/>
      <c r="G112" s="1" t="s">
        <v>700</v>
      </c>
      <c r="H112" s="2">
        <v>45473</v>
      </c>
      <c r="I112" s="1" t="s">
        <v>1497</v>
      </c>
      <c r="J112" s="1" t="s">
        <v>9</v>
      </c>
      <c r="K112" s="1" t="s">
        <v>1498</v>
      </c>
      <c r="L112" s="22">
        <v>-11520</v>
      </c>
      <c r="M112" s="1" t="s">
        <v>1366</v>
      </c>
      <c r="N112" s="22">
        <v>-454348.79999999999</v>
      </c>
      <c r="O112" s="1" t="s">
        <v>1380</v>
      </c>
      <c r="P112" s="21" t="s">
        <v>1381</v>
      </c>
      <c r="Q112" s="1" t="s">
        <v>1368</v>
      </c>
      <c r="R112" s="2">
        <v>45473</v>
      </c>
      <c r="S112" s="22">
        <v>11527.45</v>
      </c>
      <c r="T112" s="1" t="s">
        <v>1366</v>
      </c>
      <c r="U112" s="1" t="s">
        <v>277</v>
      </c>
      <c r="V112" s="1" t="s">
        <v>1544</v>
      </c>
    </row>
    <row r="113" spans="1:22" hidden="1">
      <c r="A113" s="1" t="s">
        <v>1370</v>
      </c>
      <c r="B113" s="1" t="s">
        <v>701</v>
      </c>
      <c r="C113" s="1" t="s">
        <v>1362</v>
      </c>
      <c r="D113" s="1" t="s">
        <v>1377</v>
      </c>
      <c r="E113" s="21"/>
      <c r="F113" s="21"/>
      <c r="G113" s="1" t="s">
        <v>700</v>
      </c>
      <c r="H113" s="2">
        <v>45473</v>
      </c>
      <c r="I113" s="1" t="s">
        <v>1435</v>
      </c>
      <c r="J113" s="1" t="s">
        <v>12</v>
      </c>
      <c r="K113" s="1" t="s">
        <v>1436</v>
      </c>
      <c r="L113" s="22">
        <v>-7600</v>
      </c>
      <c r="M113" s="1" t="s">
        <v>1366</v>
      </c>
      <c r="N113" s="22">
        <v>-299744</v>
      </c>
      <c r="O113" s="1" t="s">
        <v>1380</v>
      </c>
      <c r="P113" s="21" t="s">
        <v>1381</v>
      </c>
      <c r="Q113" s="1" t="s">
        <v>1368</v>
      </c>
      <c r="R113" s="2">
        <v>45473</v>
      </c>
      <c r="S113" s="22">
        <v>7604.91</v>
      </c>
      <c r="T113" s="1" t="s">
        <v>1366</v>
      </c>
      <c r="U113" s="1" t="s">
        <v>277</v>
      </c>
      <c r="V113" s="1" t="s">
        <v>1545</v>
      </c>
    </row>
    <row r="114" spans="1:22" hidden="1">
      <c r="A114" s="1" t="s">
        <v>1370</v>
      </c>
      <c r="B114" s="1" t="s">
        <v>701</v>
      </c>
      <c r="C114" s="1" t="s">
        <v>1362</v>
      </c>
      <c r="D114" s="1" t="s">
        <v>1377</v>
      </c>
      <c r="E114" s="21"/>
      <c r="F114" s="21"/>
      <c r="G114" s="1" t="s">
        <v>700</v>
      </c>
      <c r="H114" s="2">
        <v>45473</v>
      </c>
      <c r="I114" s="1" t="s">
        <v>1378</v>
      </c>
      <c r="J114" s="1" t="s">
        <v>17</v>
      </c>
      <c r="K114" s="1" t="s">
        <v>1379</v>
      </c>
      <c r="L114" s="22">
        <v>-36000</v>
      </c>
      <c r="M114" s="1" t="s">
        <v>1366</v>
      </c>
      <c r="N114" s="22">
        <v>-1419840</v>
      </c>
      <c r="O114" s="1" t="s">
        <v>1380</v>
      </c>
      <c r="P114" s="21" t="s">
        <v>1381</v>
      </c>
      <c r="Q114" s="1" t="s">
        <v>1368</v>
      </c>
      <c r="R114" s="2">
        <v>45473</v>
      </c>
      <c r="S114" s="23">
        <v>36023.269999999997</v>
      </c>
      <c r="T114" s="1" t="s">
        <v>1366</v>
      </c>
      <c r="U114" s="1" t="s">
        <v>277</v>
      </c>
      <c r="V114" s="1" t="s">
        <v>1546</v>
      </c>
    </row>
    <row r="115" spans="1:22" hidden="1">
      <c r="A115" s="1" t="s">
        <v>1370</v>
      </c>
      <c r="B115" s="1" t="s">
        <v>701</v>
      </c>
      <c r="C115" s="1" t="s">
        <v>1362</v>
      </c>
      <c r="D115" s="1" t="s">
        <v>1377</v>
      </c>
      <c r="E115" s="21"/>
      <c r="F115" s="21"/>
      <c r="G115" s="1" t="s">
        <v>700</v>
      </c>
      <c r="H115" s="2">
        <v>45473</v>
      </c>
      <c r="I115" s="1" t="s">
        <v>1497</v>
      </c>
      <c r="J115" s="1" t="s">
        <v>9</v>
      </c>
      <c r="K115" s="1" t="s">
        <v>1498</v>
      </c>
      <c r="L115" s="22">
        <v>-4480</v>
      </c>
      <c r="M115" s="1" t="s">
        <v>1366</v>
      </c>
      <c r="N115" s="22">
        <v>-176691.20000000001</v>
      </c>
      <c r="O115" s="1" t="s">
        <v>1380</v>
      </c>
      <c r="P115" s="21" t="s">
        <v>1381</v>
      </c>
      <c r="Q115" s="1" t="s">
        <v>1368</v>
      </c>
      <c r="R115" s="2">
        <v>45473</v>
      </c>
      <c r="S115" s="22">
        <v>4482.8999999999996</v>
      </c>
      <c r="T115" s="1" t="s">
        <v>1366</v>
      </c>
      <c r="U115" s="1" t="s">
        <v>277</v>
      </c>
      <c r="V115" s="1" t="s">
        <v>1546</v>
      </c>
    </row>
    <row r="116" spans="1:22" hidden="1">
      <c r="A116" s="1" t="s">
        <v>1370</v>
      </c>
      <c r="B116" s="1" t="s">
        <v>701</v>
      </c>
      <c r="C116" s="1" t="s">
        <v>1362</v>
      </c>
      <c r="D116" s="1" t="s">
        <v>1377</v>
      </c>
      <c r="E116" s="21"/>
      <c r="F116" s="21"/>
      <c r="G116" s="1" t="s">
        <v>700</v>
      </c>
      <c r="H116" s="2">
        <v>45473</v>
      </c>
      <c r="I116" s="1" t="s">
        <v>1378</v>
      </c>
      <c r="J116" s="1" t="s">
        <v>17</v>
      </c>
      <c r="K116" s="1" t="s">
        <v>1379</v>
      </c>
      <c r="L116" s="22">
        <v>-5160</v>
      </c>
      <c r="M116" s="1" t="s">
        <v>1366</v>
      </c>
      <c r="N116" s="22">
        <v>-203510.39999999999</v>
      </c>
      <c r="O116" s="1" t="s">
        <v>1380</v>
      </c>
      <c r="P116" s="21" t="s">
        <v>1381</v>
      </c>
      <c r="Q116" s="1" t="s">
        <v>1368</v>
      </c>
      <c r="R116" s="2">
        <v>45473</v>
      </c>
      <c r="S116" s="23">
        <v>5163.34</v>
      </c>
      <c r="T116" s="1" t="s">
        <v>1366</v>
      </c>
      <c r="U116" s="1" t="s">
        <v>277</v>
      </c>
      <c r="V116" s="1" t="s">
        <v>1547</v>
      </c>
    </row>
    <row r="117" spans="1:22" hidden="1">
      <c r="A117" s="1" t="s">
        <v>1370</v>
      </c>
      <c r="B117" s="1" t="s">
        <v>701</v>
      </c>
      <c r="C117" s="1" t="s">
        <v>1362</v>
      </c>
      <c r="D117" s="1" t="s">
        <v>1377</v>
      </c>
      <c r="E117" s="21"/>
      <c r="F117" s="21"/>
      <c r="G117" s="1" t="s">
        <v>700</v>
      </c>
      <c r="H117" s="2">
        <v>45473</v>
      </c>
      <c r="I117" s="1" t="s">
        <v>1497</v>
      </c>
      <c r="J117" s="1" t="s">
        <v>9</v>
      </c>
      <c r="K117" s="1" t="s">
        <v>1498</v>
      </c>
      <c r="L117" s="22">
        <v>-8000</v>
      </c>
      <c r="M117" s="1" t="s">
        <v>1366</v>
      </c>
      <c r="N117" s="22">
        <v>-315520</v>
      </c>
      <c r="O117" s="1" t="s">
        <v>1380</v>
      </c>
      <c r="P117" s="21" t="s">
        <v>1381</v>
      </c>
      <c r="Q117" s="1" t="s">
        <v>1368</v>
      </c>
      <c r="R117" s="2">
        <v>45473</v>
      </c>
      <c r="S117" s="22">
        <v>8005.17</v>
      </c>
      <c r="T117" s="1" t="s">
        <v>1366</v>
      </c>
      <c r="U117" s="1" t="s">
        <v>277</v>
      </c>
      <c r="V117" s="1" t="s">
        <v>1548</v>
      </c>
    </row>
    <row r="118" spans="1:22" hidden="1">
      <c r="A118" s="1" t="s">
        <v>1370</v>
      </c>
      <c r="B118" s="1" t="s">
        <v>701</v>
      </c>
      <c r="C118" s="1" t="s">
        <v>1362</v>
      </c>
      <c r="D118" s="1" t="s">
        <v>1377</v>
      </c>
      <c r="E118" s="21"/>
      <c r="F118" s="21"/>
      <c r="G118" s="1" t="s">
        <v>700</v>
      </c>
      <c r="H118" s="2">
        <v>45473</v>
      </c>
      <c r="I118" s="1" t="s">
        <v>1378</v>
      </c>
      <c r="J118" s="1" t="s">
        <v>17</v>
      </c>
      <c r="K118" s="1" t="s">
        <v>1379</v>
      </c>
      <c r="L118" s="22">
        <v>-2940</v>
      </c>
      <c r="M118" s="1" t="s">
        <v>1366</v>
      </c>
      <c r="N118" s="22">
        <v>-115953.60000000001</v>
      </c>
      <c r="O118" s="1" t="s">
        <v>1380</v>
      </c>
      <c r="P118" s="21" t="s">
        <v>1381</v>
      </c>
      <c r="Q118" s="1" t="s">
        <v>1368</v>
      </c>
      <c r="R118" s="2">
        <v>45473</v>
      </c>
      <c r="S118" s="23">
        <v>2941.9</v>
      </c>
      <c r="T118" s="1" t="s">
        <v>1366</v>
      </c>
      <c r="U118" s="1" t="s">
        <v>277</v>
      </c>
      <c r="V118" s="1" t="s">
        <v>1549</v>
      </c>
    </row>
    <row r="119" spans="1:22" hidden="1">
      <c r="A119" s="1" t="s">
        <v>1370</v>
      </c>
      <c r="B119" s="1" t="s">
        <v>701</v>
      </c>
      <c r="C119" s="1" t="s">
        <v>1362</v>
      </c>
      <c r="D119" s="1" t="s">
        <v>1377</v>
      </c>
      <c r="E119" s="21"/>
      <c r="F119" s="21"/>
      <c r="G119" s="1" t="s">
        <v>700</v>
      </c>
      <c r="H119" s="2">
        <v>45473</v>
      </c>
      <c r="I119" s="1" t="s">
        <v>1435</v>
      </c>
      <c r="J119" s="1" t="s">
        <v>12</v>
      </c>
      <c r="K119" s="1" t="s">
        <v>1436</v>
      </c>
      <c r="L119" s="22">
        <v>-9600</v>
      </c>
      <c r="M119" s="1" t="s">
        <v>1366</v>
      </c>
      <c r="N119" s="22">
        <v>-378624</v>
      </c>
      <c r="O119" s="1" t="s">
        <v>1380</v>
      </c>
      <c r="P119" s="21" t="s">
        <v>1381</v>
      </c>
      <c r="Q119" s="1" t="s">
        <v>1368</v>
      </c>
      <c r="R119" s="2">
        <v>45473</v>
      </c>
      <c r="S119" s="22">
        <v>9606.2000000000007</v>
      </c>
      <c r="T119" s="1" t="s">
        <v>1366</v>
      </c>
      <c r="U119" s="1" t="s">
        <v>277</v>
      </c>
      <c r="V119" s="1" t="s">
        <v>1550</v>
      </c>
    </row>
    <row r="120" spans="1:22" hidden="1">
      <c r="A120" s="1" t="s">
        <v>1370</v>
      </c>
      <c r="B120" s="1" t="s">
        <v>701</v>
      </c>
      <c r="C120" s="1" t="s">
        <v>1362</v>
      </c>
      <c r="D120" s="1" t="s">
        <v>1377</v>
      </c>
      <c r="E120" s="21"/>
      <c r="F120" s="21"/>
      <c r="G120" s="1" t="s">
        <v>700</v>
      </c>
      <c r="H120" s="2">
        <v>45473</v>
      </c>
      <c r="I120" s="1" t="s">
        <v>1378</v>
      </c>
      <c r="J120" s="1" t="s">
        <v>17</v>
      </c>
      <c r="K120" s="1" t="s">
        <v>1379</v>
      </c>
      <c r="L120" s="22">
        <v>-9680</v>
      </c>
      <c r="M120" s="1" t="s">
        <v>1366</v>
      </c>
      <c r="N120" s="22">
        <v>-381779.20000000001</v>
      </c>
      <c r="O120" s="1" t="s">
        <v>1380</v>
      </c>
      <c r="P120" s="21" t="s">
        <v>1381</v>
      </c>
      <c r="Q120" s="1" t="s">
        <v>1368</v>
      </c>
      <c r="R120" s="2">
        <v>45473</v>
      </c>
      <c r="S120" s="23">
        <v>9686.26</v>
      </c>
      <c r="T120" s="1" t="s">
        <v>1366</v>
      </c>
      <c r="U120" s="1" t="s">
        <v>277</v>
      </c>
      <c r="V120" s="1" t="s">
        <v>1551</v>
      </c>
    </row>
    <row r="121" spans="1:22" hidden="1">
      <c r="A121" s="1" t="s">
        <v>1370</v>
      </c>
      <c r="B121" s="1" t="s">
        <v>701</v>
      </c>
      <c r="C121" s="1" t="s">
        <v>1362</v>
      </c>
      <c r="D121" s="1" t="s">
        <v>1377</v>
      </c>
      <c r="E121" s="21"/>
      <c r="F121" s="21"/>
      <c r="G121" s="1" t="s">
        <v>700</v>
      </c>
      <c r="H121" s="2">
        <v>45473</v>
      </c>
      <c r="I121" s="1" t="s">
        <v>1378</v>
      </c>
      <c r="J121" s="1" t="s">
        <v>17</v>
      </c>
      <c r="K121" s="1" t="s">
        <v>1379</v>
      </c>
      <c r="L121" s="22">
        <v>-3600</v>
      </c>
      <c r="M121" s="1" t="s">
        <v>1366</v>
      </c>
      <c r="N121" s="22">
        <v>-141984</v>
      </c>
      <c r="O121" s="1" t="s">
        <v>1380</v>
      </c>
      <c r="P121" s="21" t="s">
        <v>1381</v>
      </c>
      <c r="Q121" s="1" t="s">
        <v>1368</v>
      </c>
      <c r="R121" s="2">
        <v>45473</v>
      </c>
      <c r="S121" s="23">
        <v>3602.33</v>
      </c>
      <c r="T121" s="1" t="s">
        <v>1366</v>
      </c>
      <c r="U121" s="1" t="s">
        <v>277</v>
      </c>
      <c r="V121" s="1" t="s">
        <v>1552</v>
      </c>
    </row>
    <row r="122" spans="1:22" hidden="1">
      <c r="A122" s="1" t="s">
        <v>1370</v>
      </c>
      <c r="B122" s="1" t="s">
        <v>701</v>
      </c>
      <c r="C122" s="1" t="s">
        <v>1362</v>
      </c>
      <c r="D122" s="1" t="s">
        <v>1377</v>
      </c>
      <c r="E122" s="21"/>
      <c r="F122" s="21"/>
      <c r="G122" s="1" t="s">
        <v>700</v>
      </c>
      <c r="H122" s="2">
        <v>45473</v>
      </c>
      <c r="I122" s="1" t="s">
        <v>1378</v>
      </c>
      <c r="J122" s="1" t="s">
        <v>17</v>
      </c>
      <c r="K122" s="1" t="s">
        <v>1379</v>
      </c>
      <c r="L122" s="22">
        <v>-3500</v>
      </c>
      <c r="M122" s="1" t="s">
        <v>1366</v>
      </c>
      <c r="N122" s="22">
        <v>-138040</v>
      </c>
      <c r="O122" s="1" t="s">
        <v>1380</v>
      </c>
      <c r="P122" s="21" t="s">
        <v>1381</v>
      </c>
      <c r="Q122" s="1" t="s">
        <v>1368</v>
      </c>
      <c r="R122" s="2">
        <v>45473</v>
      </c>
      <c r="S122" s="23">
        <v>3502.26</v>
      </c>
      <c r="T122" s="1" t="s">
        <v>1366</v>
      </c>
      <c r="U122" s="1" t="s">
        <v>277</v>
      </c>
      <c r="V122" s="1" t="s">
        <v>1553</v>
      </c>
    </row>
    <row r="123" spans="1:22" hidden="1">
      <c r="A123" s="1" t="s">
        <v>1370</v>
      </c>
      <c r="B123" s="1" t="s">
        <v>701</v>
      </c>
      <c r="C123" s="1" t="s">
        <v>1362</v>
      </c>
      <c r="D123" s="1" t="s">
        <v>1377</v>
      </c>
      <c r="E123" s="21"/>
      <c r="F123" s="21"/>
      <c r="G123" s="1" t="s">
        <v>700</v>
      </c>
      <c r="H123" s="2">
        <v>45473</v>
      </c>
      <c r="I123" s="1" t="s">
        <v>1435</v>
      </c>
      <c r="J123" s="1" t="s">
        <v>12</v>
      </c>
      <c r="K123" s="1" t="s">
        <v>1436</v>
      </c>
      <c r="L123" s="22">
        <v>-6400</v>
      </c>
      <c r="M123" s="1" t="s">
        <v>1366</v>
      </c>
      <c r="N123" s="22">
        <v>-252416</v>
      </c>
      <c r="O123" s="1" t="s">
        <v>1380</v>
      </c>
      <c r="P123" s="21" t="s">
        <v>1381</v>
      </c>
      <c r="Q123" s="1" t="s">
        <v>1368</v>
      </c>
      <c r="R123" s="2">
        <v>45473</v>
      </c>
      <c r="S123" s="22">
        <v>6404.14</v>
      </c>
      <c r="T123" s="1" t="s">
        <v>1366</v>
      </c>
      <c r="U123" s="1" t="s">
        <v>277</v>
      </c>
      <c r="V123" s="1" t="s">
        <v>1554</v>
      </c>
    </row>
    <row r="124" spans="1:22" hidden="1">
      <c r="A124" s="1" t="s">
        <v>1370</v>
      </c>
      <c r="B124" s="1" t="s">
        <v>701</v>
      </c>
      <c r="C124" s="1" t="s">
        <v>1362</v>
      </c>
      <c r="D124" s="1" t="s">
        <v>1377</v>
      </c>
      <c r="E124" s="21"/>
      <c r="F124" s="21"/>
      <c r="G124" s="1" t="s">
        <v>700</v>
      </c>
      <c r="H124" s="2">
        <v>45473</v>
      </c>
      <c r="I124" s="1" t="s">
        <v>1378</v>
      </c>
      <c r="J124" s="1" t="s">
        <v>17</v>
      </c>
      <c r="K124" s="1" t="s">
        <v>1379</v>
      </c>
      <c r="L124" s="22">
        <v>-8000</v>
      </c>
      <c r="M124" s="1" t="s">
        <v>1366</v>
      </c>
      <c r="N124" s="22">
        <v>-315520</v>
      </c>
      <c r="O124" s="1" t="s">
        <v>1380</v>
      </c>
      <c r="P124" s="21" t="s">
        <v>1381</v>
      </c>
      <c r="Q124" s="1" t="s">
        <v>1368</v>
      </c>
      <c r="R124" s="2">
        <v>45473</v>
      </c>
      <c r="S124" s="23">
        <v>8005.17</v>
      </c>
      <c r="T124" s="1" t="s">
        <v>1366</v>
      </c>
      <c r="U124" s="1" t="s">
        <v>277</v>
      </c>
      <c r="V124" s="1" t="s">
        <v>1554</v>
      </c>
    </row>
    <row r="125" spans="1:22" hidden="1">
      <c r="A125" s="1" t="s">
        <v>1370</v>
      </c>
      <c r="B125" s="1" t="s">
        <v>701</v>
      </c>
      <c r="C125" s="1" t="s">
        <v>1362</v>
      </c>
      <c r="D125" s="1" t="s">
        <v>1377</v>
      </c>
      <c r="E125" s="21"/>
      <c r="F125" s="21"/>
      <c r="G125" s="1" t="s">
        <v>700</v>
      </c>
      <c r="H125" s="2">
        <v>45473</v>
      </c>
      <c r="I125" s="1" t="s">
        <v>1378</v>
      </c>
      <c r="J125" s="1" t="s">
        <v>17</v>
      </c>
      <c r="K125" s="1" t="s">
        <v>1379</v>
      </c>
      <c r="L125" s="22">
        <v>-48070</v>
      </c>
      <c r="M125" s="1" t="s">
        <v>1366</v>
      </c>
      <c r="N125" s="22">
        <v>-1895880.8</v>
      </c>
      <c r="O125" s="1" t="s">
        <v>1380</v>
      </c>
      <c r="P125" s="21" t="s">
        <v>1381</v>
      </c>
      <c r="Q125" s="1" t="s">
        <v>1368</v>
      </c>
      <c r="R125" s="2">
        <v>45473</v>
      </c>
      <c r="S125" s="23">
        <v>48101.07</v>
      </c>
      <c r="T125" s="1" t="s">
        <v>1366</v>
      </c>
      <c r="U125" s="1" t="s">
        <v>277</v>
      </c>
      <c r="V125" s="1" t="s">
        <v>1555</v>
      </c>
    </row>
    <row r="126" spans="1:22" hidden="1">
      <c r="A126" s="1" t="s">
        <v>1370</v>
      </c>
      <c r="B126" s="1" t="s">
        <v>701</v>
      </c>
      <c r="C126" s="1" t="s">
        <v>1362</v>
      </c>
      <c r="D126" s="1" t="s">
        <v>1377</v>
      </c>
      <c r="E126" s="21"/>
      <c r="F126" s="21"/>
      <c r="G126" s="1" t="s">
        <v>700</v>
      </c>
      <c r="H126" s="2">
        <v>45473</v>
      </c>
      <c r="I126" s="1" t="s">
        <v>1497</v>
      </c>
      <c r="J126" s="1" t="s">
        <v>9</v>
      </c>
      <c r="K126" s="1" t="s">
        <v>1498</v>
      </c>
      <c r="L126" s="22">
        <v>-9600</v>
      </c>
      <c r="M126" s="1" t="s">
        <v>1366</v>
      </c>
      <c r="N126" s="22">
        <v>-378624</v>
      </c>
      <c r="O126" s="1" t="s">
        <v>1380</v>
      </c>
      <c r="P126" s="21" t="s">
        <v>1381</v>
      </c>
      <c r="Q126" s="1" t="s">
        <v>1368</v>
      </c>
      <c r="R126" s="2">
        <v>45473</v>
      </c>
      <c r="S126" s="22">
        <v>9606.2000000000007</v>
      </c>
      <c r="T126" s="1" t="s">
        <v>1366</v>
      </c>
      <c r="U126" s="1" t="s">
        <v>277</v>
      </c>
      <c r="V126" s="1" t="s">
        <v>1555</v>
      </c>
    </row>
    <row r="127" spans="1:22" hidden="1">
      <c r="A127" s="1" t="s">
        <v>1370</v>
      </c>
      <c r="B127" s="1" t="s">
        <v>701</v>
      </c>
      <c r="C127" s="1" t="s">
        <v>1362</v>
      </c>
      <c r="D127" s="1" t="s">
        <v>1377</v>
      </c>
      <c r="E127" s="21"/>
      <c r="F127" s="21"/>
      <c r="G127" s="1" t="s">
        <v>700</v>
      </c>
      <c r="H127" s="2">
        <v>45473</v>
      </c>
      <c r="I127" s="1" t="s">
        <v>1435</v>
      </c>
      <c r="J127" s="1" t="s">
        <v>12</v>
      </c>
      <c r="K127" s="1" t="s">
        <v>1436</v>
      </c>
      <c r="L127" s="22">
        <v>-8000</v>
      </c>
      <c r="M127" s="1" t="s">
        <v>1366</v>
      </c>
      <c r="N127" s="22">
        <v>-315520</v>
      </c>
      <c r="O127" s="1" t="s">
        <v>1380</v>
      </c>
      <c r="P127" s="21" t="s">
        <v>1381</v>
      </c>
      <c r="Q127" s="1" t="s">
        <v>1368</v>
      </c>
      <c r="R127" s="2">
        <v>45473</v>
      </c>
      <c r="S127" s="22">
        <v>8005.17</v>
      </c>
      <c r="T127" s="1" t="s">
        <v>1366</v>
      </c>
      <c r="U127" s="1" t="s">
        <v>277</v>
      </c>
      <c r="V127" s="1" t="s">
        <v>1556</v>
      </c>
    </row>
    <row r="128" spans="1:22" hidden="1">
      <c r="A128" s="1" t="s">
        <v>1370</v>
      </c>
      <c r="B128" s="1" t="s">
        <v>701</v>
      </c>
      <c r="C128" s="1" t="s">
        <v>1362</v>
      </c>
      <c r="D128" s="1" t="s">
        <v>1377</v>
      </c>
      <c r="E128" s="21"/>
      <c r="F128" s="21"/>
      <c r="G128" s="1" t="s">
        <v>700</v>
      </c>
      <c r="H128" s="2">
        <v>45473</v>
      </c>
      <c r="I128" s="1" t="s">
        <v>1497</v>
      </c>
      <c r="J128" s="1" t="s">
        <v>9</v>
      </c>
      <c r="K128" s="1" t="s">
        <v>1498</v>
      </c>
      <c r="L128" s="22">
        <v>-26400</v>
      </c>
      <c r="M128" s="1" t="s">
        <v>1366</v>
      </c>
      <c r="N128" s="22">
        <v>-1041216</v>
      </c>
      <c r="O128" s="1" t="s">
        <v>1380</v>
      </c>
      <c r="P128" s="21" t="s">
        <v>1381</v>
      </c>
      <c r="Q128" s="1" t="s">
        <v>1368</v>
      </c>
      <c r="R128" s="2">
        <v>45473</v>
      </c>
      <c r="S128" s="22">
        <v>26417.06</v>
      </c>
      <c r="T128" s="1" t="s">
        <v>1366</v>
      </c>
      <c r="U128" s="1" t="s">
        <v>277</v>
      </c>
      <c r="V128" s="1" t="s">
        <v>1556</v>
      </c>
    </row>
    <row r="129" spans="1:22" hidden="1">
      <c r="A129" s="1" t="s">
        <v>1370</v>
      </c>
      <c r="B129" s="1" t="s">
        <v>701</v>
      </c>
      <c r="C129" s="1" t="s">
        <v>1362</v>
      </c>
      <c r="D129" s="1" t="s">
        <v>1377</v>
      </c>
      <c r="E129" s="21"/>
      <c r="F129" s="21"/>
      <c r="G129" s="1" t="s">
        <v>700</v>
      </c>
      <c r="H129" s="2">
        <v>45473</v>
      </c>
      <c r="I129" s="1" t="s">
        <v>1497</v>
      </c>
      <c r="J129" s="1" t="s">
        <v>9</v>
      </c>
      <c r="K129" s="1" t="s">
        <v>1498</v>
      </c>
      <c r="L129" s="22">
        <v>-20160</v>
      </c>
      <c r="M129" s="1" t="s">
        <v>1366</v>
      </c>
      <c r="N129" s="22">
        <v>-795110.40000000002</v>
      </c>
      <c r="O129" s="1" t="s">
        <v>1380</v>
      </c>
      <c r="P129" s="21" t="s">
        <v>1381</v>
      </c>
      <c r="Q129" s="1" t="s">
        <v>1368</v>
      </c>
      <c r="R129" s="2">
        <v>45473</v>
      </c>
      <c r="S129" s="22">
        <v>20173.03</v>
      </c>
      <c r="T129" s="1" t="s">
        <v>1366</v>
      </c>
      <c r="U129" s="1" t="s">
        <v>277</v>
      </c>
      <c r="V129" s="1" t="s">
        <v>1557</v>
      </c>
    </row>
    <row r="130" spans="1:22" hidden="1">
      <c r="A130" s="1" t="s">
        <v>1370</v>
      </c>
      <c r="B130" s="1" t="s">
        <v>701</v>
      </c>
      <c r="C130" s="1" t="s">
        <v>1362</v>
      </c>
      <c r="D130" s="1" t="s">
        <v>1377</v>
      </c>
      <c r="E130" s="21"/>
      <c r="F130" s="21"/>
      <c r="G130" s="1" t="s">
        <v>700</v>
      </c>
      <c r="H130" s="2">
        <v>45473</v>
      </c>
      <c r="I130" s="1" t="s">
        <v>1378</v>
      </c>
      <c r="J130" s="1" t="s">
        <v>17</v>
      </c>
      <c r="K130" s="1" t="s">
        <v>1379</v>
      </c>
      <c r="L130" s="22">
        <v>-7200</v>
      </c>
      <c r="M130" s="1" t="s">
        <v>1366</v>
      </c>
      <c r="N130" s="22">
        <v>-283968</v>
      </c>
      <c r="O130" s="1" t="s">
        <v>1380</v>
      </c>
      <c r="P130" s="21" t="s">
        <v>1381</v>
      </c>
      <c r="Q130" s="1" t="s">
        <v>1368</v>
      </c>
      <c r="R130" s="2">
        <v>45473</v>
      </c>
      <c r="S130" s="23">
        <v>7204.65</v>
      </c>
      <c r="T130" s="1" t="s">
        <v>1366</v>
      </c>
      <c r="U130" s="1" t="s">
        <v>277</v>
      </c>
      <c r="V130" s="1" t="s">
        <v>1558</v>
      </c>
    </row>
    <row r="131" spans="1:22" hidden="1">
      <c r="A131" s="1" t="s">
        <v>1370</v>
      </c>
      <c r="B131" s="1" t="s">
        <v>701</v>
      </c>
      <c r="C131" s="1" t="s">
        <v>1362</v>
      </c>
      <c r="D131" s="1" t="s">
        <v>1377</v>
      </c>
      <c r="E131" s="21"/>
      <c r="F131" s="21"/>
      <c r="G131" s="1" t="s">
        <v>700</v>
      </c>
      <c r="H131" s="2">
        <v>45473</v>
      </c>
      <c r="I131" s="1" t="s">
        <v>1378</v>
      </c>
      <c r="J131" s="1" t="s">
        <v>17</v>
      </c>
      <c r="K131" s="1" t="s">
        <v>1379</v>
      </c>
      <c r="L131" s="22">
        <v>-9120</v>
      </c>
      <c r="M131" s="1" t="s">
        <v>1366</v>
      </c>
      <c r="N131" s="22">
        <v>-359692.79999999999</v>
      </c>
      <c r="O131" s="1" t="s">
        <v>1380</v>
      </c>
      <c r="P131" s="21" t="s">
        <v>1381</v>
      </c>
      <c r="Q131" s="1" t="s">
        <v>1368</v>
      </c>
      <c r="R131" s="2">
        <v>45473</v>
      </c>
      <c r="S131" s="23">
        <v>9125.89</v>
      </c>
      <c r="T131" s="1" t="s">
        <v>1366</v>
      </c>
      <c r="U131" s="1" t="s">
        <v>277</v>
      </c>
      <c r="V131" s="1" t="s">
        <v>1559</v>
      </c>
    </row>
    <row r="132" spans="1:22" hidden="1">
      <c r="A132" s="1" t="s">
        <v>1370</v>
      </c>
      <c r="B132" s="1" t="s">
        <v>701</v>
      </c>
      <c r="C132" s="1" t="s">
        <v>1362</v>
      </c>
      <c r="D132" s="1" t="s">
        <v>1377</v>
      </c>
      <c r="E132" s="21"/>
      <c r="F132" s="21"/>
      <c r="G132" s="1" t="s">
        <v>700</v>
      </c>
      <c r="H132" s="2">
        <v>45473</v>
      </c>
      <c r="I132" s="1" t="s">
        <v>1435</v>
      </c>
      <c r="J132" s="1" t="s">
        <v>12</v>
      </c>
      <c r="K132" s="1" t="s">
        <v>1436</v>
      </c>
      <c r="L132" s="22">
        <v>-10560</v>
      </c>
      <c r="M132" s="1" t="s">
        <v>1366</v>
      </c>
      <c r="N132" s="22">
        <v>-416486.40000000002</v>
      </c>
      <c r="O132" s="1" t="s">
        <v>1380</v>
      </c>
      <c r="P132" s="21" t="s">
        <v>1381</v>
      </c>
      <c r="Q132" s="1" t="s">
        <v>1368</v>
      </c>
      <c r="R132" s="2">
        <v>45473</v>
      </c>
      <c r="S132" s="22">
        <v>10566.83</v>
      </c>
      <c r="T132" s="1" t="s">
        <v>1366</v>
      </c>
      <c r="U132" s="1" t="s">
        <v>277</v>
      </c>
      <c r="V132" s="1" t="s">
        <v>1560</v>
      </c>
    </row>
    <row r="133" spans="1:22" hidden="1">
      <c r="A133" s="1" t="s">
        <v>1370</v>
      </c>
      <c r="B133" s="1" t="s">
        <v>701</v>
      </c>
      <c r="C133" s="1" t="s">
        <v>1362</v>
      </c>
      <c r="D133" s="1" t="s">
        <v>1377</v>
      </c>
      <c r="E133" s="21"/>
      <c r="F133" s="21"/>
      <c r="G133" s="1" t="s">
        <v>700</v>
      </c>
      <c r="H133" s="2">
        <v>45473</v>
      </c>
      <c r="I133" s="1" t="s">
        <v>1378</v>
      </c>
      <c r="J133" s="1" t="s">
        <v>17</v>
      </c>
      <c r="K133" s="1" t="s">
        <v>1379</v>
      </c>
      <c r="L133" s="22">
        <v>-13040</v>
      </c>
      <c r="M133" s="1" t="s">
        <v>1366</v>
      </c>
      <c r="N133" s="22">
        <v>-514297.59999999998</v>
      </c>
      <c r="O133" s="1" t="s">
        <v>1380</v>
      </c>
      <c r="P133" s="21" t="s">
        <v>1381</v>
      </c>
      <c r="Q133" s="1" t="s">
        <v>1368</v>
      </c>
      <c r="R133" s="2">
        <v>45473</v>
      </c>
      <c r="S133" s="23">
        <v>13048.43</v>
      </c>
      <c r="T133" s="1" t="s">
        <v>1366</v>
      </c>
      <c r="U133" s="1" t="s">
        <v>277</v>
      </c>
      <c r="V133" s="1" t="s">
        <v>1560</v>
      </c>
    </row>
    <row r="134" spans="1:22" hidden="1">
      <c r="A134" s="1" t="s">
        <v>1370</v>
      </c>
      <c r="B134" s="1" t="s">
        <v>701</v>
      </c>
      <c r="C134" s="1" t="s">
        <v>1362</v>
      </c>
      <c r="D134" s="1" t="s">
        <v>1377</v>
      </c>
      <c r="E134" s="21"/>
      <c r="F134" s="21"/>
      <c r="G134" s="1" t="s">
        <v>700</v>
      </c>
      <c r="H134" s="2">
        <v>45473</v>
      </c>
      <c r="I134" s="1" t="s">
        <v>1497</v>
      </c>
      <c r="J134" s="1" t="s">
        <v>9</v>
      </c>
      <c r="K134" s="1" t="s">
        <v>1498</v>
      </c>
      <c r="L134" s="22">
        <v>-10032</v>
      </c>
      <c r="M134" s="1" t="s">
        <v>1366</v>
      </c>
      <c r="N134" s="22">
        <v>-395662.08000000002</v>
      </c>
      <c r="O134" s="1" t="s">
        <v>1380</v>
      </c>
      <c r="P134" s="21" t="s">
        <v>1381</v>
      </c>
      <c r="Q134" s="1" t="s">
        <v>1368</v>
      </c>
      <c r="R134" s="2">
        <v>45473</v>
      </c>
      <c r="S134" s="22">
        <v>10038.48</v>
      </c>
      <c r="T134" s="1" t="s">
        <v>1366</v>
      </c>
      <c r="U134" s="1" t="s">
        <v>277</v>
      </c>
      <c r="V134" s="1" t="s">
        <v>1560</v>
      </c>
    </row>
    <row r="135" spans="1:22" hidden="1">
      <c r="A135" s="1" t="s">
        <v>1370</v>
      </c>
      <c r="B135" s="1" t="s">
        <v>701</v>
      </c>
      <c r="C135" s="1" t="s">
        <v>1362</v>
      </c>
      <c r="D135" s="1" t="s">
        <v>1377</v>
      </c>
      <c r="E135" s="21"/>
      <c r="F135" s="21"/>
      <c r="G135" s="1" t="s">
        <v>700</v>
      </c>
      <c r="H135" s="2">
        <v>45473</v>
      </c>
      <c r="I135" s="1" t="s">
        <v>1378</v>
      </c>
      <c r="J135" s="1" t="s">
        <v>17</v>
      </c>
      <c r="K135" s="1" t="s">
        <v>1379</v>
      </c>
      <c r="L135" s="22">
        <v>-2736</v>
      </c>
      <c r="M135" s="1" t="s">
        <v>1366</v>
      </c>
      <c r="N135" s="22">
        <v>-107907.84</v>
      </c>
      <c r="O135" s="1" t="s">
        <v>1380</v>
      </c>
      <c r="P135" s="21" t="s">
        <v>1381</v>
      </c>
      <c r="Q135" s="1" t="s">
        <v>1368</v>
      </c>
      <c r="R135" s="2">
        <v>45473</v>
      </c>
      <c r="S135" s="23">
        <v>2737.77</v>
      </c>
      <c r="T135" s="1" t="s">
        <v>1366</v>
      </c>
      <c r="U135" s="1" t="s">
        <v>277</v>
      </c>
      <c r="V135" s="1" t="s">
        <v>1561</v>
      </c>
    </row>
    <row r="136" spans="1:22" hidden="1">
      <c r="A136" s="1" t="s">
        <v>1370</v>
      </c>
      <c r="B136" s="1" t="s">
        <v>701</v>
      </c>
      <c r="C136" s="1" t="s">
        <v>1362</v>
      </c>
      <c r="D136" s="1" t="s">
        <v>1377</v>
      </c>
      <c r="E136" s="21"/>
      <c r="F136" s="21"/>
      <c r="G136" s="1" t="s">
        <v>700</v>
      </c>
      <c r="H136" s="2">
        <v>45473</v>
      </c>
      <c r="I136" s="1" t="s">
        <v>1378</v>
      </c>
      <c r="J136" s="1" t="s">
        <v>17</v>
      </c>
      <c r="K136" s="1" t="s">
        <v>1379</v>
      </c>
      <c r="L136" s="22">
        <v>-840</v>
      </c>
      <c r="M136" s="1" t="s">
        <v>1366</v>
      </c>
      <c r="N136" s="22">
        <v>-33129.599999999999</v>
      </c>
      <c r="O136" s="1" t="s">
        <v>1380</v>
      </c>
      <c r="P136" s="21" t="s">
        <v>1381</v>
      </c>
      <c r="Q136" s="1" t="s">
        <v>1368</v>
      </c>
      <c r="R136" s="2">
        <v>45473</v>
      </c>
      <c r="S136" s="23">
        <v>840.54</v>
      </c>
      <c r="T136" s="1" t="s">
        <v>1366</v>
      </c>
      <c r="U136" s="1" t="s">
        <v>277</v>
      </c>
      <c r="V136" s="1" t="s">
        <v>1562</v>
      </c>
    </row>
    <row r="137" spans="1:22" hidden="1">
      <c r="A137" s="1" t="s">
        <v>1370</v>
      </c>
      <c r="B137" s="1" t="s">
        <v>701</v>
      </c>
      <c r="C137" s="1" t="s">
        <v>1362</v>
      </c>
      <c r="D137" s="1" t="s">
        <v>1377</v>
      </c>
      <c r="E137" s="21"/>
      <c r="F137" s="21"/>
      <c r="G137" s="1" t="s">
        <v>700</v>
      </c>
      <c r="H137" s="2">
        <v>45473</v>
      </c>
      <c r="I137" s="1" t="s">
        <v>1378</v>
      </c>
      <c r="J137" s="1" t="s">
        <v>17</v>
      </c>
      <c r="K137" s="1" t="s">
        <v>1379</v>
      </c>
      <c r="L137" s="22">
        <v>-140</v>
      </c>
      <c r="M137" s="1" t="s">
        <v>1366</v>
      </c>
      <c r="N137" s="22">
        <v>-5521.6</v>
      </c>
      <c r="O137" s="1" t="s">
        <v>1380</v>
      </c>
      <c r="P137" s="21" t="s">
        <v>1381</v>
      </c>
      <c r="Q137" s="1" t="s">
        <v>1368</v>
      </c>
      <c r="R137" s="2">
        <v>45473</v>
      </c>
      <c r="S137" s="23">
        <v>140.09</v>
      </c>
      <c r="T137" s="1" t="s">
        <v>1366</v>
      </c>
      <c r="U137" s="1" t="s">
        <v>277</v>
      </c>
      <c r="V137" s="1" t="s">
        <v>1563</v>
      </c>
    </row>
    <row r="138" spans="1:22" hidden="1">
      <c r="A138" s="1" t="s">
        <v>1370</v>
      </c>
      <c r="B138" s="1" t="s">
        <v>701</v>
      </c>
      <c r="C138" s="1" t="s">
        <v>1362</v>
      </c>
      <c r="D138" s="1" t="s">
        <v>1377</v>
      </c>
      <c r="E138" s="21"/>
      <c r="F138" s="21"/>
      <c r="G138" s="1" t="s">
        <v>700</v>
      </c>
      <c r="H138" s="2">
        <v>45473</v>
      </c>
      <c r="I138" s="1" t="s">
        <v>1435</v>
      </c>
      <c r="J138" s="1" t="s">
        <v>12</v>
      </c>
      <c r="K138" s="1" t="s">
        <v>1436</v>
      </c>
      <c r="L138" s="22">
        <v>-210</v>
      </c>
      <c r="M138" s="1" t="s">
        <v>1366</v>
      </c>
      <c r="N138" s="22">
        <v>-8282.4</v>
      </c>
      <c r="O138" s="1" t="s">
        <v>1380</v>
      </c>
      <c r="P138" s="21" t="s">
        <v>1381</v>
      </c>
      <c r="Q138" s="1" t="s">
        <v>1368</v>
      </c>
      <c r="R138" s="2">
        <v>45473</v>
      </c>
      <c r="S138" s="22">
        <v>210.14</v>
      </c>
      <c r="T138" s="1" t="s">
        <v>1366</v>
      </c>
      <c r="U138" s="1" t="s">
        <v>277</v>
      </c>
      <c r="V138" s="1" t="s">
        <v>1564</v>
      </c>
    </row>
    <row r="139" spans="1:22" hidden="1">
      <c r="A139" s="1" t="s">
        <v>1370</v>
      </c>
      <c r="B139" s="1" t="s">
        <v>701</v>
      </c>
      <c r="C139" s="1" t="s">
        <v>1362</v>
      </c>
      <c r="D139" s="1" t="s">
        <v>1377</v>
      </c>
      <c r="E139" s="21"/>
      <c r="F139" s="21"/>
      <c r="G139" s="1" t="s">
        <v>700</v>
      </c>
      <c r="H139" s="2">
        <v>45473</v>
      </c>
      <c r="I139" s="1" t="s">
        <v>1378</v>
      </c>
      <c r="J139" s="1" t="s">
        <v>17</v>
      </c>
      <c r="K139" s="1" t="s">
        <v>1379</v>
      </c>
      <c r="L139" s="22">
        <v>-928</v>
      </c>
      <c r="M139" s="1" t="s">
        <v>1366</v>
      </c>
      <c r="N139" s="22">
        <v>-36600.32</v>
      </c>
      <c r="O139" s="1" t="s">
        <v>1380</v>
      </c>
      <c r="P139" s="21" t="s">
        <v>1381</v>
      </c>
      <c r="Q139" s="1" t="s">
        <v>1368</v>
      </c>
      <c r="R139" s="2">
        <v>45473</v>
      </c>
      <c r="S139" s="23">
        <v>928.6</v>
      </c>
      <c r="T139" s="1" t="s">
        <v>1366</v>
      </c>
      <c r="U139" s="1" t="s">
        <v>277</v>
      </c>
      <c r="V139" s="1" t="s">
        <v>1564</v>
      </c>
    </row>
    <row r="140" spans="1:22" hidden="1">
      <c r="A140" s="1" t="s">
        <v>1370</v>
      </c>
      <c r="B140" s="1" t="s">
        <v>701</v>
      </c>
      <c r="C140" s="1" t="s">
        <v>1362</v>
      </c>
      <c r="D140" s="1" t="s">
        <v>1377</v>
      </c>
      <c r="E140" s="21"/>
      <c r="F140" s="21"/>
      <c r="G140" s="1" t="s">
        <v>700</v>
      </c>
      <c r="H140" s="2">
        <v>45473</v>
      </c>
      <c r="I140" s="1" t="s">
        <v>1378</v>
      </c>
      <c r="J140" s="1" t="s">
        <v>17</v>
      </c>
      <c r="K140" s="1" t="s">
        <v>1379</v>
      </c>
      <c r="L140" s="22">
        <v>-2150</v>
      </c>
      <c r="M140" s="1" t="s">
        <v>1366</v>
      </c>
      <c r="N140" s="22">
        <v>-84796</v>
      </c>
      <c r="O140" s="1" t="s">
        <v>1380</v>
      </c>
      <c r="P140" s="21" t="s">
        <v>1381</v>
      </c>
      <c r="Q140" s="1" t="s">
        <v>1368</v>
      </c>
      <c r="R140" s="2">
        <v>45473</v>
      </c>
      <c r="S140" s="23">
        <v>2151.39</v>
      </c>
      <c r="T140" s="1" t="s">
        <v>1366</v>
      </c>
      <c r="U140" s="1" t="s">
        <v>277</v>
      </c>
      <c r="V140" s="1" t="s">
        <v>1565</v>
      </c>
    </row>
    <row r="141" spans="1:22" hidden="1">
      <c r="A141" s="1" t="s">
        <v>1370</v>
      </c>
      <c r="B141" s="1" t="s">
        <v>701</v>
      </c>
      <c r="C141" s="1" t="s">
        <v>1362</v>
      </c>
      <c r="D141" s="1" t="s">
        <v>1377</v>
      </c>
      <c r="E141" s="21"/>
      <c r="F141" s="21"/>
      <c r="G141" s="1" t="s">
        <v>700</v>
      </c>
      <c r="H141" s="2">
        <v>45473</v>
      </c>
      <c r="I141" s="1" t="s">
        <v>1378</v>
      </c>
      <c r="J141" s="1" t="s">
        <v>17</v>
      </c>
      <c r="K141" s="1" t="s">
        <v>1379</v>
      </c>
      <c r="L141" s="22">
        <v>-7064</v>
      </c>
      <c r="M141" s="1" t="s">
        <v>1366</v>
      </c>
      <c r="N141" s="22">
        <v>-278604.15999999997</v>
      </c>
      <c r="O141" s="1" t="s">
        <v>1380</v>
      </c>
      <c r="P141" s="21" t="s">
        <v>1381</v>
      </c>
      <c r="Q141" s="1" t="s">
        <v>1368</v>
      </c>
      <c r="R141" s="2">
        <v>45473</v>
      </c>
      <c r="S141" s="23">
        <v>7068.57</v>
      </c>
      <c r="T141" s="1" t="s">
        <v>1366</v>
      </c>
      <c r="U141" s="1" t="s">
        <v>277</v>
      </c>
      <c r="V141" s="1" t="s">
        <v>1566</v>
      </c>
    </row>
    <row r="142" spans="1:22" hidden="1">
      <c r="A142" s="1" t="s">
        <v>1370</v>
      </c>
      <c r="B142" s="1" t="s">
        <v>701</v>
      </c>
      <c r="C142" s="1" t="s">
        <v>1362</v>
      </c>
      <c r="D142" s="1" t="s">
        <v>1377</v>
      </c>
      <c r="E142" s="21"/>
      <c r="F142" s="21"/>
      <c r="G142" s="1" t="s">
        <v>700</v>
      </c>
      <c r="H142" s="2">
        <v>45473</v>
      </c>
      <c r="I142" s="1" t="s">
        <v>1497</v>
      </c>
      <c r="J142" s="1" t="s">
        <v>9</v>
      </c>
      <c r="K142" s="1" t="s">
        <v>1498</v>
      </c>
      <c r="L142" s="22">
        <v>-4480</v>
      </c>
      <c r="M142" s="1" t="s">
        <v>1366</v>
      </c>
      <c r="N142" s="22">
        <v>-176691.20000000001</v>
      </c>
      <c r="O142" s="1" t="s">
        <v>1380</v>
      </c>
      <c r="P142" s="21" t="s">
        <v>1381</v>
      </c>
      <c r="Q142" s="1" t="s">
        <v>1368</v>
      </c>
      <c r="R142" s="2">
        <v>45473</v>
      </c>
      <c r="S142" s="22">
        <v>4482.8999999999996</v>
      </c>
      <c r="T142" s="1" t="s">
        <v>1366</v>
      </c>
      <c r="U142" s="1" t="s">
        <v>277</v>
      </c>
      <c r="V142" s="1" t="s">
        <v>1566</v>
      </c>
    </row>
    <row r="143" spans="1:22" hidden="1">
      <c r="A143" s="1" t="s">
        <v>1567</v>
      </c>
      <c r="B143" s="1" t="s">
        <v>1361</v>
      </c>
      <c r="C143" s="1" t="s">
        <v>1568</v>
      </c>
      <c r="D143" s="1" t="s">
        <v>1569</v>
      </c>
      <c r="E143" s="21" t="s">
        <v>1570</v>
      </c>
      <c r="F143" s="21" t="s">
        <v>1570</v>
      </c>
      <c r="G143" s="1" t="s">
        <v>700</v>
      </c>
      <c r="H143" s="2">
        <v>45473</v>
      </c>
      <c r="I143" s="1" t="s">
        <v>1571</v>
      </c>
      <c r="J143" s="1" t="s">
        <v>486</v>
      </c>
      <c r="K143" s="1" t="s">
        <v>1572</v>
      </c>
      <c r="L143" s="22">
        <v>-79287</v>
      </c>
      <c r="M143" s="1" t="s">
        <v>1366</v>
      </c>
      <c r="N143" s="22">
        <v>-6610157.1900000004</v>
      </c>
      <c r="O143" s="1" t="s">
        <v>1464</v>
      </c>
      <c r="P143" s="21" t="s">
        <v>1573</v>
      </c>
      <c r="Q143" s="1" t="s">
        <v>1574</v>
      </c>
      <c r="R143" s="2">
        <v>45473</v>
      </c>
      <c r="S143" s="22">
        <v>79299.42</v>
      </c>
      <c r="T143" s="1" t="s">
        <v>1366</v>
      </c>
      <c r="U143" s="1" t="s">
        <v>277</v>
      </c>
      <c r="V143" s="1" t="s">
        <v>1575</v>
      </c>
    </row>
    <row r="144" spans="1:22" hidden="1">
      <c r="A144" s="1" t="s">
        <v>1361</v>
      </c>
      <c r="B144" s="1" t="s">
        <v>1567</v>
      </c>
      <c r="C144" s="1" t="s">
        <v>1568</v>
      </c>
      <c r="D144" s="1" t="s">
        <v>1569</v>
      </c>
      <c r="E144" s="21" t="s">
        <v>1367</v>
      </c>
      <c r="F144" s="21" t="s">
        <v>1367</v>
      </c>
      <c r="G144" s="1" t="s">
        <v>700</v>
      </c>
      <c r="H144" s="2">
        <v>45473</v>
      </c>
      <c r="I144" s="1" t="s">
        <v>1576</v>
      </c>
      <c r="J144" s="1" t="s">
        <v>486</v>
      </c>
      <c r="K144" s="1" t="s">
        <v>1577</v>
      </c>
      <c r="L144" s="22">
        <v>79287</v>
      </c>
      <c r="M144" s="1" t="s">
        <v>1366</v>
      </c>
      <c r="N144" s="22">
        <v>79287</v>
      </c>
      <c r="O144" s="1" t="s">
        <v>1366</v>
      </c>
      <c r="P144" s="21" t="s">
        <v>1367</v>
      </c>
      <c r="Q144" s="1" t="s">
        <v>1574</v>
      </c>
      <c r="R144" s="2">
        <v>45473</v>
      </c>
      <c r="S144" s="22">
        <v>-79287</v>
      </c>
      <c r="T144" s="1" t="s">
        <v>1366</v>
      </c>
      <c r="U144" s="1" t="s">
        <v>277</v>
      </c>
      <c r="V144" s="1" t="s">
        <v>1575</v>
      </c>
    </row>
    <row r="145" spans="1:22" hidden="1">
      <c r="A145" s="1" t="s">
        <v>1567</v>
      </c>
      <c r="B145" s="1" t="s">
        <v>1439</v>
      </c>
      <c r="C145" s="1" t="s">
        <v>1568</v>
      </c>
      <c r="D145" s="1" t="s">
        <v>1578</v>
      </c>
      <c r="E145" s="21" t="s">
        <v>1579</v>
      </c>
      <c r="F145" s="21" t="s">
        <v>1579</v>
      </c>
      <c r="G145" s="1" t="s">
        <v>700</v>
      </c>
      <c r="H145" s="2">
        <v>45473</v>
      </c>
      <c r="I145" s="1" t="s">
        <v>1571</v>
      </c>
      <c r="J145" s="1" t="s">
        <v>486</v>
      </c>
      <c r="K145" s="1" t="s">
        <v>1572</v>
      </c>
      <c r="L145" s="22">
        <v>-3094</v>
      </c>
      <c r="M145" s="1" t="s">
        <v>1392</v>
      </c>
      <c r="N145" s="22">
        <v>-326169.48</v>
      </c>
      <c r="O145" s="1" t="s">
        <v>1464</v>
      </c>
      <c r="P145" s="21" t="s">
        <v>1573</v>
      </c>
      <c r="Q145" s="1" t="s">
        <v>1574</v>
      </c>
      <c r="R145" s="2">
        <v>45473</v>
      </c>
      <c r="S145" s="22">
        <v>3912.93</v>
      </c>
      <c r="T145" s="1" t="s">
        <v>1366</v>
      </c>
      <c r="U145" s="1" t="s">
        <v>277</v>
      </c>
      <c r="V145" s="1" t="s">
        <v>1580</v>
      </c>
    </row>
    <row r="146" spans="1:22" hidden="1">
      <c r="A146" s="1" t="s">
        <v>1439</v>
      </c>
      <c r="B146" s="1" t="s">
        <v>1567</v>
      </c>
      <c r="C146" s="1" t="s">
        <v>1568</v>
      </c>
      <c r="D146" s="1" t="s">
        <v>1578</v>
      </c>
      <c r="E146" s="21" t="s">
        <v>1367</v>
      </c>
      <c r="F146" s="21" t="s">
        <v>1367</v>
      </c>
      <c r="G146" s="1" t="s">
        <v>700</v>
      </c>
      <c r="H146" s="2">
        <v>45473</v>
      </c>
      <c r="I146" s="1" t="s">
        <v>1576</v>
      </c>
      <c r="J146" s="1" t="s">
        <v>486</v>
      </c>
      <c r="K146" s="1" t="s">
        <v>1577</v>
      </c>
      <c r="L146" s="22">
        <v>3094</v>
      </c>
      <c r="M146" s="1" t="s">
        <v>1392</v>
      </c>
      <c r="N146" s="22">
        <v>3094</v>
      </c>
      <c r="O146" s="1" t="s">
        <v>1392</v>
      </c>
      <c r="P146" s="21" t="s">
        <v>1480</v>
      </c>
      <c r="Q146" s="1" t="s">
        <v>1574</v>
      </c>
      <c r="R146" s="2">
        <v>45473</v>
      </c>
      <c r="S146" s="22">
        <v>-3911.96</v>
      </c>
      <c r="T146" s="1" t="s">
        <v>1366</v>
      </c>
      <c r="U146" s="1" t="s">
        <v>277</v>
      </c>
      <c r="V146" s="1" t="s">
        <v>1580</v>
      </c>
    </row>
    <row r="147" spans="1:22" hidden="1">
      <c r="A147" s="1" t="s">
        <v>1581</v>
      </c>
      <c r="B147" s="1" t="s">
        <v>701</v>
      </c>
      <c r="C147" s="1" t="s">
        <v>1362</v>
      </c>
      <c r="D147" s="1" t="s">
        <v>1582</v>
      </c>
      <c r="E147" s="21" t="s">
        <v>1367</v>
      </c>
      <c r="F147" s="21" t="s">
        <v>1367</v>
      </c>
      <c r="G147" s="1" t="s">
        <v>700</v>
      </c>
      <c r="H147" s="2">
        <v>45473</v>
      </c>
      <c r="I147" s="1" t="s">
        <v>1462</v>
      </c>
      <c r="J147" s="1" t="s">
        <v>610</v>
      </c>
      <c r="K147" s="1" t="s">
        <v>1463</v>
      </c>
      <c r="L147" s="22">
        <v>-351411.04</v>
      </c>
      <c r="M147" s="1" t="s">
        <v>1583</v>
      </c>
      <c r="N147" s="22">
        <v>-351411.04</v>
      </c>
      <c r="O147" s="1" t="s">
        <v>1583</v>
      </c>
      <c r="P147" s="21" t="s">
        <v>1584</v>
      </c>
      <c r="Q147" s="1" t="s">
        <v>1368</v>
      </c>
      <c r="R147" s="2">
        <v>45473</v>
      </c>
      <c r="S147" s="22">
        <v>256844.1</v>
      </c>
      <c r="T147" s="1" t="s">
        <v>1366</v>
      </c>
      <c r="U147" s="1" t="s">
        <v>277</v>
      </c>
      <c r="V147" s="1" t="s">
        <v>1585</v>
      </c>
    </row>
    <row r="148" spans="1:22" hidden="1">
      <c r="A148" s="1" t="s">
        <v>701</v>
      </c>
      <c r="B148" s="1" t="s">
        <v>1581</v>
      </c>
      <c r="C148" s="1" t="s">
        <v>1362</v>
      </c>
      <c r="D148" s="1" t="s">
        <v>1582</v>
      </c>
      <c r="E148" s="21" t="s">
        <v>1586</v>
      </c>
      <c r="F148" s="21" t="s">
        <v>1586</v>
      </c>
      <c r="G148" s="1" t="s">
        <v>700</v>
      </c>
      <c r="H148" s="2">
        <v>45473</v>
      </c>
      <c r="I148" s="1" t="s">
        <v>1457</v>
      </c>
      <c r="J148" s="1" t="s">
        <v>610</v>
      </c>
      <c r="K148" s="1" t="s">
        <v>1458</v>
      </c>
      <c r="L148" s="22">
        <v>351411.04</v>
      </c>
      <c r="M148" s="1" t="s">
        <v>1583</v>
      </c>
      <c r="N148" s="22">
        <v>256926.37</v>
      </c>
      <c r="O148" s="1" t="s">
        <v>1366</v>
      </c>
      <c r="P148" s="21" t="s">
        <v>1367</v>
      </c>
      <c r="Q148" s="1" t="s">
        <v>1368</v>
      </c>
      <c r="R148" s="2">
        <v>45473</v>
      </c>
      <c r="S148" s="22">
        <v>-256926.37</v>
      </c>
      <c r="T148" s="1" t="s">
        <v>1366</v>
      </c>
      <c r="U148" s="1" t="s">
        <v>277</v>
      </c>
      <c r="V148" s="1" t="s">
        <v>1585</v>
      </c>
    </row>
    <row r="149" spans="1:22" hidden="1">
      <c r="A149" s="1" t="s">
        <v>1390</v>
      </c>
      <c r="B149" s="1" t="s">
        <v>701</v>
      </c>
      <c r="C149" s="1" t="s">
        <v>1362</v>
      </c>
      <c r="D149" s="1" t="s">
        <v>1587</v>
      </c>
      <c r="E149" s="21"/>
      <c r="F149" s="21"/>
      <c r="G149" s="1" t="s">
        <v>700</v>
      </c>
      <c r="H149" s="2">
        <v>45473</v>
      </c>
      <c r="I149" s="1" t="s">
        <v>1497</v>
      </c>
      <c r="J149" s="1" t="s">
        <v>9</v>
      </c>
      <c r="K149" s="1" t="s">
        <v>1498</v>
      </c>
      <c r="L149" s="22">
        <v>13719</v>
      </c>
      <c r="M149" s="1" t="s">
        <v>1392</v>
      </c>
      <c r="N149" s="22">
        <v>13719</v>
      </c>
      <c r="O149" s="1" t="s">
        <v>1392</v>
      </c>
      <c r="P149" s="21" t="s">
        <v>1393</v>
      </c>
      <c r="Q149" s="1" t="s">
        <v>1368</v>
      </c>
      <c r="R149" s="2">
        <v>45473</v>
      </c>
      <c r="S149" s="22">
        <v>-17373.34</v>
      </c>
      <c r="T149" s="1" t="s">
        <v>1366</v>
      </c>
      <c r="U149" s="1" t="s">
        <v>277</v>
      </c>
      <c r="V149" s="1" t="s">
        <v>1499</v>
      </c>
    </row>
    <row r="150" spans="1:22" hidden="1">
      <c r="A150" s="1" t="s">
        <v>1390</v>
      </c>
      <c r="B150" s="1" t="s">
        <v>701</v>
      </c>
      <c r="C150" s="1" t="s">
        <v>1362</v>
      </c>
      <c r="D150" s="1" t="s">
        <v>1587</v>
      </c>
      <c r="E150" s="21"/>
      <c r="F150" s="21"/>
      <c r="G150" s="1" t="s">
        <v>700</v>
      </c>
      <c r="H150" s="2">
        <v>45473</v>
      </c>
      <c r="I150" s="1" t="s">
        <v>1378</v>
      </c>
      <c r="J150" s="1" t="s">
        <v>17</v>
      </c>
      <c r="K150" s="1" t="s">
        <v>1379</v>
      </c>
      <c r="L150" s="22">
        <v>29957</v>
      </c>
      <c r="M150" s="1" t="s">
        <v>1392</v>
      </c>
      <c r="N150" s="22">
        <v>29957</v>
      </c>
      <c r="O150" s="1" t="s">
        <v>1392</v>
      </c>
      <c r="P150" s="21" t="s">
        <v>1393</v>
      </c>
      <c r="Q150" s="1" t="s">
        <v>1368</v>
      </c>
      <c r="R150" s="2">
        <v>45473</v>
      </c>
      <c r="S150" s="24">
        <v>-37936.67</v>
      </c>
      <c r="T150" s="1" t="s">
        <v>1366</v>
      </c>
      <c r="U150" s="1" t="s">
        <v>277</v>
      </c>
      <c r="V150" s="1" t="s">
        <v>1499</v>
      </c>
    </row>
    <row r="151" spans="1:22" hidden="1">
      <c r="A151" s="1" t="s">
        <v>1390</v>
      </c>
      <c r="B151" s="1" t="s">
        <v>701</v>
      </c>
      <c r="C151" s="1" t="s">
        <v>1362</v>
      </c>
      <c r="D151" s="1" t="s">
        <v>1588</v>
      </c>
      <c r="E151" s="21" t="s">
        <v>1367</v>
      </c>
      <c r="F151" s="21" t="s">
        <v>1367</v>
      </c>
      <c r="G151" s="1" t="s">
        <v>700</v>
      </c>
      <c r="H151" s="2">
        <v>45473</v>
      </c>
      <c r="I151" s="1" t="s">
        <v>1497</v>
      </c>
      <c r="J151" s="1" t="s">
        <v>9</v>
      </c>
      <c r="K151" s="1" t="s">
        <v>1498</v>
      </c>
      <c r="L151" s="22">
        <v>-13719</v>
      </c>
      <c r="M151" s="1" t="s">
        <v>1392</v>
      </c>
      <c r="N151" s="22">
        <v>-13719</v>
      </c>
      <c r="O151" s="1" t="s">
        <v>1392</v>
      </c>
      <c r="P151" s="21" t="s">
        <v>1393</v>
      </c>
      <c r="Q151" s="1" t="s">
        <v>1368</v>
      </c>
      <c r="R151" s="2">
        <v>45473</v>
      </c>
      <c r="S151" s="22">
        <v>17373.34</v>
      </c>
      <c r="T151" s="1" t="s">
        <v>1366</v>
      </c>
      <c r="U151" s="1" t="s">
        <v>277</v>
      </c>
      <c r="V151" s="1" t="s">
        <v>1589</v>
      </c>
    </row>
    <row r="152" spans="1:22" hidden="1">
      <c r="A152" s="1" t="s">
        <v>1390</v>
      </c>
      <c r="B152" s="1" t="s">
        <v>701</v>
      </c>
      <c r="C152" s="1" t="s">
        <v>1362</v>
      </c>
      <c r="D152" s="1" t="s">
        <v>1588</v>
      </c>
      <c r="E152" s="21" t="s">
        <v>1367</v>
      </c>
      <c r="F152" s="21" t="s">
        <v>1367</v>
      </c>
      <c r="G152" s="1" t="s">
        <v>700</v>
      </c>
      <c r="H152" s="2">
        <v>45473</v>
      </c>
      <c r="I152" s="1" t="s">
        <v>1378</v>
      </c>
      <c r="J152" s="1" t="s">
        <v>17</v>
      </c>
      <c r="K152" s="1" t="s">
        <v>1379</v>
      </c>
      <c r="L152" s="22">
        <v>-29957</v>
      </c>
      <c r="M152" s="1" t="s">
        <v>1392</v>
      </c>
      <c r="N152" s="22">
        <v>-29957</v>
      </c>
      <c r="O152" s="1" t="s">
        <v>1392</v>
      </c>
      <c r="P152" s="21" t="s">
        <v>1393</v>
      </c>
      <c r="Q152" s="1" t="s">
        <v>1368</v>
      </c>
      <c r="R152" s="2">
        <v>45473</v>
      </c>
      <c r="S152" s="24">
        <v>37936.67</v>
      </c>
      <c r="T152" s="1" t="s">
        <v>1366</v>
      </c>
      <c r="U152" s="1" t="s">
        <v>277</v>
      </c>
      <c r="V152" s="1" t="s">
        <v>1589</v>
      </c>
    </row>
    <row r="153" spans="1:22" hidden="1">
      <c r="A153" s="1" t="s">
        <v>701</v>
      </c>
      <c r="B153" s="1" t="s">
        <v>1390</v>
      </c>
      <c r="C153" s="1" t="s">
        <v>1362</v>
      </c>
      <c r="D153" s="1" t="s">
        <v>1588</v>
      </c>
      <c r="E153" s="21" t="s">
        <v>1590</v>
      </c>
      <c r="F153" s="21" t="s">
        <v>1590</v>
      </c>
      <c r="G153" s="1" t="s">
        <v>700</v>
      </c>
      <c r="H153" s="2">
        <v>45473</v>
      </c>
      <c r="I153" s="1" t="s">
        <v>1502</v>
      </c>
      <c r="J153" s="1" t="s">
        <v>9</v>
      </c>
      <c r="K153" s="1" t="s">
        <v>1503</v>
      </c>
      <c r="L153" s="22">
        <v>13719</v>
      </c>
      <c r="M153" s="1" t="s">
        <v>1392</v>
      </c>
      <c r="N153" s="22">
        <v>17345.75</v>
      </c>
      <c r="O153" s="1" t="s">
        <v>1366</v>
      </c>
      <c r="P153" s="21" t="s">
        <v>1367</v>
      </c>
      <c r="Q153" s="1" t="s">
        <v>1368</v>
      </c>
      <c r="R153" s="2">
        <v>45473</v>
      </c>
      <c r="S153" s="22">
        <v>-17345.75</v>
      </c>
      <c r="T153" s="1" t="s">
        <v>1366</v>
      </c>
      <c r="U153" s="1" t="s">
        <v>277</v>
      </c>
      <c r="V153" s="1" t="s">
        <v>1589</v>
      </c>
    </row>
    <row r="154" spans="1:22" hidden="1">
      <c r="A154" s="1" t="s">
        <v>701</v>
      </c>
      <c r="B154" s="1" t="s">
        <v>1390</v>
      </c>
      <c r="C154" s="1" t="s">
        <v>1362</v>
      </c>
      <c r="D154" s="1" t="s">
        <v>1588</v>
      </c>
      <c r="E154" s="21" t="s">
        <v>1590</v>
      </c>
      <c r="F154" s="21" t="s">
        <v>1590</v>
      </c>
      <c r="G154" s="1" t="s">
        <v>700</v>
      </c>
      <c r="H154" s="2">
        <v>45473</v>
      </c>
      <c r="I154" s="1" t="s">
        <v>1373</v>
      </c>
      <c r="J154" s="1" t="s">
        <v>17</v>
      </c>
      <c r="K154" s="1" t="s">
        <v>1374</v>
      </c>
      <c r="L154" s="22">
        <v>29957</v>
      </c>
      <c r="M154" s="1" t="s">
        <v>1392</v>
      </c>
      <c r="N154" s="22">
        <v>37876.43</v>
      </c>
      <c r="O154" s="1" t="s">
        <v>1366</v>
      </c>
      <c r="P154" s="21" t="s">
        <v>1367</v>
      </c>
      <c r="Q154" s="1" t="s">
        <v>1368</v>
      </c>
      <c r="R154" s="2">
        <v>45473</v>
      </c>
      <c r="S154" s="22">
        <v>-37876.43</v>
      </c>
      <c r="T154" s="1" t="s">
        <v>1366</v>
      </c>
      <c r="U154" s="1" t="s">
        <v>277</v>
      </c>
      <c r="V154" s="1" t="s">
        <v>1589</v>
      </c>
    </row>
    <row r="155" spans="1:22" hidden="1">
      <c r="A155" s="1" t="s">
        <v>1439</v>
      </c>
      <c r="B155" s="1" t="s">
        <v>1361</v>
      </c>
      <c r="C155" s="1" t="s">
        <v>1568</v>
      </c>
      <c r="D155" s="1" t="s">
        <v>1591</v>
      </c>
      <c r="E155" s="21" t="s">
        <v>1367</v>
      </c>
      <c r="F155" s="21" t="s">
        <v>1367</v>
      </c>
      <c r="G155" s="1" t="s">
        <v>700</v>
      </c>
      <c r="H155" s="2">
        <v>45473</v>
      </c>
      <c r="I155" s="1" t="s">
        <v>1571</v>
      </c>
      <c r="J155" s="1" t="s">
        <v>486</v>
      </c>
      <c r="K155" s="1" t="s">
        <v>1572</v>
      </c>
      <c r="L155" s="22">
        <v>-43672.4</v>
      </c>
      <c r="M155" s="1" t="s">
        <v>1392</v>
      </c>
      <c r="N155" s="22">
        <v>-43672.4</v>
      </c>
      <c r="O155" s="1" t="s">
        <v>1392</v>
      </c>
      <c r="P155" s="21" t="s">
        <v>1480</v>
      </c>
      <c r="Q155" s="1" t="s">
        <v>1574</v>
      </c>
      <c r="R155" s="2">
        <v>45473</v>
      </c>
      <c r="S155" s="22">
        <v>55218.01</v>
      </c>
      <c r="T155" s="1" t="s">
        <v>1366</v>
      </c>
      <c r="U155" s="1" t="s">
        <v>277</v>
      </c>
      <c r="V155" s="1" t="s">
        <v>1592</v>
      </c>
    </row>
    <row r="156" spans="1:22" hidden="1">
      <c r="A156" s="1" t="s">
        <v>1361</v>
      </c>
      <c r="B156" s="1" t="s">
        <v>1439</v>
      </c>
      <c r="C156" s="1" t="s">
        <v>1568</v>
      </c>
      <c r="D156" s="1" t="s">
        <v>1591</v>
      </c>
      <c r="E156" s="21" t="s">
        <v>1593</v>
      </c>
      <c r="F156" s="21" t="s">
        <v>1593</v>
      </c>
      <c r="G156" s="1" t="s">
        <v>700</v>
      </c>
      <c r="H156" s="2">
        <v>45473</v>
      </c>
      <c r="I156" s="1" t="s">
        <v>1576</v>
      </c>
      <c r="J156" s="1" t="s">
        <v>486</v>
      </c>
      <c r="K156" s="1" t="s">
        <v>1577</v>
      </c>
      <c r="L156" s="22">
        <v>43672.4</v>
      </c>
      <c r="M156" s="1" t="s">
        <v>1392</v>
      </c>
      <c r="N156" s="22">
        <v>55271</v>
      </c>
      <c r="O156" s="1" t="s">
        <v>1366</v>
      </c>
      <c r="P156" s="21" t="s">
        <v>1367</v>
      </c>
      <c r="Q156" s="1" t="s">
        <v>1574</v>
      </c>
      <c r="R156" s="2">
        <v>45473</v>
      </c>
      <c r="S156" s="22">
        <v>-55271</v>
      </c>
      <c r="T156" s="1" t="s">
        <v>1366</v>
      </c>
      <c r="U156" s="1" t="s">
        <v>277</v>
      </c>
      <c r="V156" s="1" t="s">
        <v>1592</v>
      </c>
    </row>
    <row r="157" spans="1:22" hidden="1">
      <c r="A157" s="1" t="s">
        <v>701</v>
      </c>
      <c r="B157" s="1" t="s">
        <v>1361</v>
      </c>
      <c r="C157" s="1" t="s">
        <v>1362</v>
      </c>
      <c r="D157" s="1" t="s">
        <v>1594</v>
      </c>
      <c r="E157" s="21"/>
      <c r="F157" s="21"/>
      <c r="G157" s="1" t="s">
        <v>1372</v>
      </c>
      <c r="H157" s="2">
        <v>45444</v>
      </c>
      <c r="I157" s="1" t="s">
        <v>1485</v>
      </c>
      <c r="J157" s="1" t="s">
        <v>1486</v>
      </c>
      <c r="K157" s="1" t="s">
        <v>1487</v>
      </c>
      <c r="L157" s="22">
        <v>-133700</v>
      </c>
      <c r="M157" s="1" t="s">
        <v>1366</v>
      </c>
      <c r="N157" s="22">
        <v>-133700</v>
      </c>
      <c r="O157" s="1" t="s">
        <v>1366</v>
      </c>
      <c r="P157" s="21" t="s">
        <v>1367</v>
      </c>
      <c r="Q157" s="1" t="s">
        <v>1488</v>
      </c>
      <c r="R157" s="2">
        <v>45473</v>
      </c>
      <c r="S157" s="22">
        <v>133700</v>
      </c>
      <c r="T157" s="1" t="s">
        <v>1366</v>
      </c>
      <c r="U157" s="1" t="s">
        <v>1595</v>
      </c>
      <c r="V157" s="1" t="s">
        <v>1596</v>
      </c>
    </row>
    <row r="158" spans="1:22" hidden="1">
      <c r="A158" s="1" t="s">
        <v>701</v>
      </c>
      <c r="B158" s="1" t="s">
        <v>1361</v>
      </c>
      <c r="C158" s="1" t="s">
        <v>1362</v>
      </c>
      <c r="D158" s="1" t="s">
        <v>1597</v>
      </c>
      <c r="E158" s="21"/>
      <c r="F158" s="21"/>
      <c r="G158" s="1" t="s">
        <v>1372</v>
      </c>
      <c r="H158" s="2">
        <v>45444</v>
      </c>
      <c r="I158" s="1" t="s">
        <v>1485</v>
      </c>
      <c r="J158" s="1" t="s">
        <v>1486</v>
      </c>
      <c r="K158" s="1" t="s">
        <v>1487</v>
      </c>
      <c r="L158" s="22">
        <v>-193300</v>
      </c>
      <c r="M158" s="1" t="s">
        <v>1366</v>
      </c>
      <c r="N158" s="22">
        <v>-193300</v>
      </c>
      <c r="O158" s="1" t="s">
        <v>1366</v>
      </c>
      <c r="P158" s="21" t="s">
        <v>1367</v>
      </c>
      <c r="Q158" s="1" t="s">
        <v>1488</v>
      </c>
      <c r="R158" s="2">
        <v>45473</v>
      </c>
      <c r="S158" s="22">
        <v>193300</v>
      </c>
      <c r="T158" s="1" t="s">
        <v>1366</v>
      </c>
      <c r="U158" s="1" t="s">
        <v>1595</v>
      </c>
      <c r="V158" s="1" t="s">
        <v>1598</v>
      </c>
    </row>
    <row r="159" spans="1:22" hidden="1">
      <c r="A159" s="1" t="s">
        <v>1361</v>
      </c>
      <c r="B159" s="1" t="s">
        <v>701</v>
      </c>
      <c r="C159" s="1" t="s">
        <v>1362</v>
      </c>
      <c r="D159" s="1" t="s">
        <v>1599</v>
      </c>
      <c r="E159" s="21"/>
      <c r="F159" s="21"/>
      <c r="G159" s="1" t="s">
        <v>700</v>
      </c>
      <c r="H159" s="2">
        <v>45473</v>
      </c>
      <c r="I159" s="1" t="s">
        <v>1385</v>
      </c>
      <c r="J159" s="1" t="s">
        <v>24</v>
      </c>
      <c r="K159" s="1" t="s">
        <v>1386</v>
      </c>
      <c r="L159" s="22">
        <v>119454.19</v>
      </c>
      <c r="M159" s="1" t="s">
        <v>1366</v>
      </c>
      <c r="N159" s="22">
        <v>119454.19</v>
      </c>
      <c r="O159" s="1" t="s">
        <v>1366</v>
      </c>
      <c r="P159" s="21" t="s">
        <v>1367</v>
      </c>
      <c r="Q159" s="1" t="s">
        <v>1368</v>
      </c>
      <c r="R159" s="2">
        <v>45473</v>
      </c>
      <c r="S159" s="22">
        <v>-119454.19</v>
      </c>
      <c r="T159" s="1" t="s">
        <v>1366</v>
      </c>
      <c r="U159" s="1" t="s">
        <v>277</v>
      </c>
      <c r="V159" s="1" t="s">
        <v>1600</v>
      </c>
    </row>
    <row r="160" spans="1:22" hidden="1">
      <c r="A160" s="1" t="s">
        <v>1361</v>
      </c>
      <c r="B160" s="1" t="s">
        <v>701</v>
      </c>
      <c r="C160" s="1" t="s">
        <v>1362</v>
      </c>
      <c r="D160" s="1" t="s">
        <v>1599</v>
      </c>
      <c r="E160" s="21"/>
      <c r="F160" s="21"/>
      <c r="G160" s="1" t="s">
        <v>700</v>
      </c>
      <c r="H160" s="2">
        <v>45473</v>
      </c>
      <c r="I160" s="1" t="s">
        <v>1373</v>
      </c>
      <c r="J160" s="1" t="s">
        <v>17</v>
      </c>
      <c r="K160" s="1" t="s">
        <v>1374</v>
      </c>
      <c r="L160" s="22">
        <v>34514.730000000003</v>
      </c>
      <c r="M160" s="1" t="s">
        <v>1366</v>
      </c>
      <c r="N160" s="22">
        <v>34514.730000000003</v>
      </c>
      <c r="O160" s="1" t="s">
        <v>1366</v>
      </c>
      <c r="P160" s="21" t="s">
        <v>1367</v>
      </c>
      <c r="Q160" s="1" t="s">
        <v>1368</v>
      </c>
      <c r="R160" s="2">
        <v>45473</v>
      </c>
      <c r="S160" s="22">
        <v>-34514.730000000003</v>
      </c>
      <c r="T160" s="1" t="s">
        <v>1366</v>
      </c>
      <c r="U160" s="1" t="s">
        <v>277</v>
      </c>
      <c r="V160" s="1" t="s">
        <v>1600</v>
      </c>
    </row>
    <row r="161" spans="1:22" hidden="1">
      <c r="A161" s="1" t="s">
        <v>1361</v>
      </c>
      <c r="B161" s="1" t="s">
        <v>701</v>
      </c>
      <c r="C161" s="1" t="s">
        <v>1362</v>
      </c>
      <c r="D161" s="1" t="s">
        <v>1599</v>
      </c>
      <c r="E161" s="21"/>
      <c r="F161" s="21"/>
      <c r="G161" s="1" t="s">
        <v>700</v>
      </c>
      <c r="H161" s="2">
        <v>45473</v>
      </c>
      <c r="I161" s="1" t="s">
        <v>1601</v>
      </c>
      <c r="J161" s="1" t="s">
        <v>28</v>
      </c>
      <c r="K161" s="1" t="s">
        <v>1602</v>
      </c>
      <c r="L161" s="22">
        <v>16285.08</v>
      </c>
      <c r="M161" s="1" t="s">
        <v>1366</v>
      </c>
      <c r="N161" s="22">
        <v>16285.08</v>
      </c>
      <c r="O161" s="1" t="s">
        <v>1366</v>
      </c>
      <c r="P161" s="21" t="s">
        <v>1367</v>
      </c>
      <c r="Q161" s="1" t="s">
        <v>1368</v>
      </c>
      <c r="R161" s="2">
        <v>45473</v>
      </c>
      <c r="S161" s="22">
        <v>-16285.08</v>
      </c>
      <c r="T161" s="1" t="s">
        <v>1366</v>
      </c>
      <c r="U161" s="1" t="s">
        <v>277</v>
      </c>
      <c r="V161" s="1" t="s">
        <v>1600</v>
      </c>
    </row>
    <row r="162" spans="1:22">
      <c r="A162" s="1" t="s">
        <v>1361</v>
      </c>
      <c r="B162" s="1" t="s">
        <v>701</v>
      </c>
      <c r="C162" s="1" t="s">
        <v>1362</v>
      </c>
      <c r="D162" s="1" t="s">
        <v>1603</v>
      </c>
      <c r="E162" s="21" t="s">
        <v>1367</v>
      </c>
      <c r="F162" s="21" t="s">
        <v>1367</v>
      </c>
      <c r="G162" s="1" t="s">
        <v>700</v>
      </c>
      <c r="H162" s="2">
        <v>45473</v>
      </c>
      <c r="I162" s="1" t="s">
        <v>1571</v>
      </c>
      <c r="J162" s="1" t="s">
        <v>486</v>
      </c>
      <c r="K162" s="1" t="s">
        <v>1572</v>
      </c>
      <c r="L162" s="22">
        <v>-15060</v>
      </c>
      <c r="M162" s="1" t="s">
        <v>1366</v>
      </c>
      <c r="N162" s="22">
        <v>-15060</v>
      </c>
      <c r="O162" s="1" t="s">
        <v>1366</v>
      </c>
      <c r="P162" s="21" t="s">
        <v>1367</v>
      </c>
      <c r="Q162" s="1" t="s">
        <v>1368</v>
      </c>
      <c r="R162" s="2">
        <v>45473</v>
      </c>
      <c r="S162" s="22">
        <v>15060</v>
      </c>
      <c r="T162" s="1" t="s">
        <v>1366</v>
      </c>
      <c r="U162" s="1" t="s">
        <v>277</v>
      </c>
      <c r="V162" s="1" t="s">
        <v>1604</v>
      </c>
    </row>
    <row r="163" spans="1:22" hidden="1">
      <c r="A163" s="1" t="s">
        <v>701</v>
      </c>
      <c r="B163" s="1" t="s">
        <v>1361</v>
      </c>
      <c r="C163" s="1" t="s">
        <v>1362</v>
      </c>
      <c r="D163" s="1" t="s">
        <v>1603</v>
      </c>
      <c r="E163" s="21" t="s">
        <v>1367</v>
      </c>
      <c r="F163" s="21" t="s">
        <v>1367</v>
      </c>
      <c r="G163" s="1" t="s">
        <v>700</v>
      </c>
      <c r="H163" s="2">
        <v>45473</v>
      </c>
      <c r="I163" s="1" t="s">
        <v>1576</v>
      </c>
      <c r="J163" s="1" t="s">
        <v>486</v>
      </c>
      <c r="K163" s="1" t="s">
        <v>1577</v>
      </c>
      <c r="L163" s="22">
        <v>15060</v>
      </c>
      <c r="M163" s="1" t="s">
        <v>1366</v>
      </c>
      <c r="N163" s="22">
        <v>15060</v>
      </c>
      <c r="O163" s="1" t="s">
        <v>1366</v>
      </c>
      <c r="P163" s="21" t="s">
        <v>1367</v>
      </c>
      <c r="Q163" s="1" t="s">
        <v>1368</v>
      </c>
      <c r="R163" s="2">
        <v>45473</v>
      </c>
      <c r="S163" s="22">
        <v>-15060</v>
      </c>
      <c r="T163" s="1" t="s">
        <v>1366</v>
      </c>
      <c r="U163" s="1" t="s">
        <v>1605</v>
      </c>
      <c r="V163" s="1" t="s">
        <v>1606</v>
      </c>
    </row>
    <row r="164" spans="1:22">
      <c r="A164" s="1" t="s">
        <v>1361</v>
      </c>
      <c r="B164" s="1" t="s">
        <v>701</v>
      </c>
      <c r="C164" s="1" t="s">
        <v>1362</v>
      </c>
      <c r="D164" s="1" t="s">
        <v>1607</v>
      </c>
      <c r="E164" s="21" t="s">
        <v>1367</v>
      </c>
      <c r="F164" s="21" t="s">
        <v>1367</v>
      </c>
      <c r="G164" s="1" t="s">
        <v>700</v>
      </c>
      <c r="H164" s="2">
        <v>45473</v>
      </c>
      <c r="I164" s="1" t="s">
        <v>1571</v>
      </c>
      <c r="J164" s="1" t="s">
        <v>486</v>
      </c>
      <c r="K164" s="1" t="s">
        <v>1572</v>
      </c>
      <c r="L164" s="22">
        <v>-63060</v>
      </c>
      <c r="M164" s="1" t="s">
        <v>1366</v>
      </c>
      <c r="N164" s="22">
        <v>-63060</v>
      </c>
      <c r="O164" s="1" t="s">
        <v>1366</v>
      </c>
      <c r="P164" s="21" t="s">
        <v>1367</v>
      </c>
      <c r="Q164" s="1" t="s">
        <v>1368</v>
      </c>
      <c r="R164" s="2">
        <v>45473</v>
      </c>
      <c r="S164" s="22">
        <v>63060</v>
      </c>
      <c r="T164" s="1" t="s">
        <v>1366</v>
      </c>
      <c r="U164" s="1" t="s">
        <v>277</v>
      </c>
      <c r="V164" s="1" t="s">
        <v>1608</v>
      </c>
    </row>
    <row r="165" spans="1:22" hidden="1">
      <c r="A165" s="1" t="s">
        <v>701</v>
      </c>
      <c r="B165" s="1" t="s">
        <v>1361</v>
      </c>
      <c r="C165" s="1" t="s">
        <v>1362</v>
      </c>
      <c r="D165" s="1" t="s">
        <v>1607</v>
      </c>
      <c r="E165" s="21" t="s">
        <v>1367</v>
      </c>
      <c r="F165" s="21" t="s">
        <v>1367</v>
      </c>
      <c r="G165" s="1" t="s">
        <v>700</v>
      </c>
      <c r="H165" s="2">
        <v>45473</v>
      </c>
      <c r="I165" s="1" t="s">
        <v>1576</v>
      </c>
      <c r="J165" s="1" t="s">
        <v>486</v>
      </c>
      <c r="K165" s="1" t="s">
        <v>1577</v>
      </c>
      <c r="L165" s="22">
        <v>63060</v>
      </c>
      <c r="M165" s="1" t="s">
        <v>1366</v>
      </c>
      <c r="N165" s="22">
        <v>63060</v>
      </c>
      <c r="O165" s="1" t="s">
        <v>1366</v>
      </c>
      <c r="P165" s="21" t="s">
        <v>1367</v>
      </c>
      <c r="Q165" s="1" t="s">
        <v>1368</v>
      </c>
      <c r="R165" s="2">
        <v>45473</v>
      </c>
      <c r="S165" s="22">
        <v>-63060</v>
      </c>
      <c r="T165" s="1" t="s">
        <v>1366</v>
      </c>
      <c r="U165" s="1" t="s">
        <v>505</v>
      </c>
      <c r="V165" s="1" t="s">
        <v>1608</v>
      </c>
    </row>
    <row r="166" spans="1:22">
      <c r="A166" s="1" t="s">
        <v>1361</v>
      </c>
      <c r="B166" s="1" t="s">
        <v>701</v>
      </c>
      <c r="C166" s="1" t="s">
        <v>1362</v>
      </c>
      <c r="D166" s="1" t="s">
        <v>1609</v>
      </c>
      <c r="E166" s="21" t="s">
        <v>1367</v>
      </c>
      <c r="F166" s="21" t="s">
        <v>1367</v>
      </c>
      <c r="G166" s="1" t="s">
        <v>700</v>
      </c>
      <c r="H166" s="2">
        <v>45473</v>
      </c>
      <c r="I166" s="1" t="s">
        <v>1571</v>
      </c>
      <c r="J166" s="1" t="s">
        <v>486</v>
      </c>
      <c r="K166" s="1" t="s">
        <v>1572</v>
      </c>
      <c r="L166" s="22">
        <v>-105312.83</v>
      </c>
      <c r="M166" s="1" t="s">
        <v>1366</v>
      </c>
      <c r="N166" s="22">
        <v>-105312.83</v>
      </c>
      <c r="O166" s="1" t="s">
        <v>1366</v>
      </c>
      <c r="P166" s="21" t="s">
        <v>1367</v>
      </c>
      <c r="Q166" s="1" t="s">
        <v>1368</v>
      </c>
      <c r="R166" s="2">
        <v>45473</v>
      </c>
      <c r="S166" s="22">
        <v>105312.83</v>
      </c>
      <c r="T166" s="1" t="s">
        <v>1366</v>
      </c>
      <c r="U166" s="1" t="s">
        <v>277</v>
      </c>
      <c r="V166" s="1" t="s">
        <v>1610</v>
      </c>
    </row>
    <row r="167" spans="1:22" hidden="1">
      <c r="A167" s="1" t="s">
        <v>701</v>
      </c>
      <c r="B167" s="1" t="s">
        <v>1361</v>
      </c>
      <c r="C167" s="1" t="s">
        <v>1362</v>
      </c>
      <c r="D167" s="1" t="s">
        <v>1609</v>
      </c>
      <c r="E167" s="21" t="s">
        <v>1367</v>
      </c>
      <c r="F167" s="21" t="s">
        <v>1367</v>
      </c>
      <c r="G167" s="1" t="s">
        <v>700</v>
      </c>
      <c r="H167" s="2">
        <v>45473</v>
      </c>
      <c r="I167" s="1" t="s">
        <v>1576</v>
      </c>
      <c r="J167" s="1" t="s">
        <v>486</v>
      </c>
      <c r="K167" s="1" t="s">
        <v>1577</v>
      </c>
      <c r="L167" s="22">
        <v>105312.83</v>
      </c>
      <c r="M167" s="1" t="s">
        <v>1366</v>
      </c>
      <c r="N167" s="22">
        <v>105312.83</v>
      </c>
      <c r="O167" s="1" t="s">
        <v>1366</v>
      </c>
      <c r="P167" s="21" t="s">
        <v>1367</v>
      </c>
      <c r="Q167" s="1" t="s">
        <v>1368</v>
      </c>
      <c r="R167" s="2">
        <v>45473</v>
      </c>
      <c r="S167" s="22">
        <v>-105312.83</v>
      </c>
      <c r="T167" s="1" t="s">
        <v>1366</v>
      </c>
      <c r="U167" s="1" t="s">
        <v>487</v>
      </c>
      <c r="V167" s="1" t="s">
        <v>1611</v>
      </c>
    </row>
    <row r="168" spans="1:22" hidden="1">
      <c r="A168" s="1" t="s">
        <v>1439</v>
      </c>
      <c r="B168" s="1" t="s">
        <v>1390</v>
      </c>
      <c r="C168" s="1" t="s">
        <v>1362</v>
      </c>
      <c r="D168" s="1" t="s">
        <v>1612</v>
      </c>
      <c r="E168" s="21"/>
      <c r="F168" s="21"/>
      <c r="G168" s="1" t="s">
        <v>700</v>
      </c>
      <c r="H168" s="2">
        <v>45473</v>
      </c>
      <c r="I168" s="1" t="s">
        <v>1435</v>
      </c>
      <c r="J168" s="1" t="s">
        <v>12</v>
      </c>
      <c r="K168" s="1" t="s">
        <v>1436</v>
      </c>
      <c r="L168" s="22">
        <v>-5038.8100000000004</v>
      </c>
      <c r="M168" s="1" t="s">
        <v>1392</v>
      </c>
      <c r="N168" s="22">
        <v>-5038.8100000000004</v>
      </c>
      <c r="O168" s="1" t="s">
        <v>1392</v>
      </c>
      <c r="P168" s="21" t="s">
        <v>1480</v>
      </c>
      <c r="Q168" s="1" t="s">
        <v>1368</v>
      </c>
      <c r="R168" s="2">
        <v>45473</v>
      </c>
      <c r="S168" s="22">
        <v>6370.91</v>
      </c>
      <c r="T168" s="1" t="s">
        <v>1366</v>
      </c>
      <c r="U168" s="1" t="s">
        <v>277</v>
      </c>
      <c r="V168" s="1" t="s">
        <v>1613</v>
      </c>
    </row>
    <row r="169" spans="1:22" hidden="1">
      <c r="A169" s="1" t="s">
        <v>1439</v>
      </c>
      <c r="B169" s="1" t="s">
        <v>1390</v>
      </c>
      <c r="C169" s="1" t="s">
        <v>1362</v>
      </c>
      <c r="D169" s="1" t="s">
        <v>1614</v>
      </c>
      <c r="E169" s="21"/>
      <c r="F169" s="21"/>
      <c r="G169" s="1" t="s">
        <v>700</v>
      </c>
      <c r="H169" s="2">
        <v>45473</v>
      </c>
      <c r="I169" s="1" t="s">
        <v>1615</v>
      </c>
      <c r="J169" s="1" t="s">
        <v>22</v>
      </c>
      <c r="K169" s="1" t="s">
        <v>1616</v>
      </c>
      <c r="L169" s="22">
        <v>30050</v>
      </c>
      <c r="M169" s="1" t="s">
        <v>1392</v>
      </c>
      <c r="N169" s="22">
        <v>30050</v>
      </c>
      <c r="O169" s="1" t="s">
        <v>1392</v>
      </c>
      <c r="P169" s="21" t="s">
        <v>1480</v>
      </c>
      <c r="Q169" s="1" t="s">
        <v>1368</v>
      </c>
      <c r="R169" s="2">
        <v>45473</v>
      </c>
      <c r="S169" s="22">
        <v>-37994.28</v>
      </c>
      <c r="T169" s="1" t="s">
        <v>1366</v>
      </c>
      <c r="U169" s="1" t="s">
        <v>277</v>
      </c>
      <c r="V169" s="1" t="s">
        <v>1617</v>
      </c>
    </row>
    <row r="170" spans="1:22" hidden="1">
      <c r="A170" s="1" t="s">
        <v>1439</v>
      </c>
      <c r="B170" s="1" t="s">
        <v>1390</v>
      </c>
      <c r="C170" s="1" t="s">
        <v>1362</v>
      </c>
      <c r="D170" s="1" t="s">
        <v>1614</v>
      </c>
      <c r="E170" s="21"/>
      <c r="F170" s="21"/>
      <c r="G170" s="1" t="s">
        <v>700</v>
      </c>
      <c r="H170" s="2">
        <v>45473</v>
      </c>
      <c r="I170" s="1" t="s">
        <v>1373</v>
      </c>
      <c r="J170" s="1" t="s">
        <v>17</v>
      </c>
      <c r="K170" s="1" t="s">
        <v>1374</v>
      </c>
      <c r="L170" s="22">
        <v>4750</v>
      </c>
      <c r="M170" s="1" t="s">
        <v>1392</v>
      </c>
      <c r="N170" s="22">
        <v>4750</v>
      </c>
      <c r="O170" s="1" t="s">
        <v>1392</v>
      </c>
      <c r="P170" s="21" t="s">
        <v>1480</v>
      </c>
      <c r="Q170" s="1" t="s">
        <v>1368</v>
      </c>
      <c r="R170" s="2">
        <v>45473</v>
      </c>
      <c r="S170" s="22">
        <v>-6005.75</v>
      </c>
      <c r="T170" s="1" t="s">
        <v>1366</v>
      </c>
      <c r="U170" s="1" t="s">
        <v>277</v>
      </c>
      <c r="V170" s="1" t="s">
        <v>1617</v>
      </c>
    </row>
    <row r="171" spans="1:22" hidden="1">
      <c r="A171" s="1" t="s">
        <v>1439</v>
      </c>
      <c r="B171" s="1" t="s">
        <v>1390</v>
      </c>
      <c r="C171" s="1" t="s">
        <v>1362</v>
      </c>
      <c r="D171" s="1" t="s">
        <v>1614</v>
      </c>
      <c r="E171" s="21"/>
      <c r="F171" s="21"/>
      <c r="G171" s="1" t="s">
        <v>700</v>
      </c>
      <c r="H171" s="2">
        <v>45473</v>
      </c>
      <c r="I171" s="1" t="s">
        <v>1474</v>
      </c>
      <c r="J171" s="1" t="s">
        <v>12</v>
      </c>
      <c r="K171" s="1" t="s">
        <v>1475</v>
      </c>
      <c r="L171" s="22">
        <v>8000</v>
      </c>
      <c r="M171" s="1" t="s">
        <v>1392</v>
      </c>
      <c r="N171" s="22">
        <v>8000</v>
      </c>
      <c r="O171" s="1" t="s">
        <v>1392</v>
      </c>
      <c r="P171" s="21" t="s">
        <v>1480</v>
      </c>
      <c r="Q171" s="1" t="s">
        <v>1368</v>
      </c>
      <c r="R171" s="2">
        <v>45473</v>
      </c>
      <c r="S171" s="22">
        <v>-10114.950000000001</v>
      </c>
      <c r="T171" s="1" t="s">
        <v>1366</v>
      </c>
      <c r="U171" s="1" t="s">
        <v>277</v>
      </c>
      <c r="V171" s="1" t="s">
        <v>1617</v>
      </c>
    </row>
    <row r="172" spans="1:22" hidden="1">
      <c r="A172" s="1" t="s">
        <v>1439</v>
      </c>
      <c r="B172" s="1" t="s">
        <v>1390</v>
      </c>
      <c r="C172" s="1" t="s">
        <v>1362</v>
      </c>
      <c r="D172" s="1" t="s">
        <v>1614</v>
      </c>
      <c r="E172" s="21"/>
      <c r="F172" s="21"/>
      <c r="G172" s="1" t="s">
        <v>700</v>
      </c>
      <c r="H172" s="2">
        <v>45473</v>
      </c>
      <c r="I172" s="1" t="s">
        <v>1373</v>
      </c>
      <c r="J172" s="1" t="s">
        <v>17</v>
      </c>
      <c r="K172" s="1" t="s">
        <v>1374</v>
      </c>
      <c r="L172" s="22">
        <v>12600</v>
      </c>
      <c r="M172" s="1" t="s">
        <v>1392</v>
      </c>
      <c r="N172" s="22">
        <v>12600</v>
      </c>
      <c r="O172" s="1" t="s">
        <v>1392</v>
      </c>
      <c r="P172" s="21" t="s">
        <v>1480</v>
      </c>
      <c r="Q172" s="1" t="s">
        <v>1368</v>
      </c>
      <c r="R172" s="2">
        <v>45473</v>
      </c>
      <c r="S172" s="22">
        <v>-15931.04</v>
      </c>
      <c r="T172" s="1" t="s">
        <v>1366</v>
      </c>
      <c r="U172" s="1" t="s">
        <v>277</v>
      </c>
      <c r="V172" s="1" t="s">
        <v>1617</v>
      </c>
    </row>
    <row r="173" spans="1:22" hidden="1">
      <c r="A173" s="1" t="s">
        <v>1439</v>
      </c>
      <c r="B173" s="1" t="s">
        <v>1390</v>
      </c>
      <c r="C173" s="1" t="s">
        <v>1362</v>
      </c>
      <c r="D173" s="1" t="s">
        <v>1614</v>
      </c>
      <c r="E173" s="21"/>
      <c r="F173" s="21"/>
      <c r="G173" s="1" t="s">
        <v>700</v>
      </c>
      <c r="H173" s="2">
        <v>45473</v>
      </c>
      <c r="I173" s="1" t="s">
        <v>1474</v>
      </c>
      <c r="J173" s="1" t="s">
        <v>12</v>
      </c>
      <c r="K173" s="1" t="s">
        <v>1475</v>
      </c>
      <c r="L173" s="22">
        <v>8000</v>
      </c>
      <c r="M173" s="1" t="s">
        <v>1392</v>
      </c>
      <c r="N173" s="22">
        <v>8000</v>
      </c>
      <c r="O173" s="1" t="s">
        <v>1392</v>
      </c>
      <c r="P173" s="21" t="s">
        <v>1480</v>
      </c>
      <c r="Q173" s="1" t="s">
        <v>1368</v>
      </c>
      <c r="R173" s="2">
        <v>45473</v>
      </c>
      <c r="S173" s="22">
        <v>-10114.950000000001</v>
      </c>
      <c r="T173" s="1" t="s">
        <v>1366</v>
      </c>
      <c r="U173" s="1" t="s">
        <v>277</v>
      </c>
      <c r="V173" s="1" t="s">
        <v>1617</v>
      </c>
    </row>
  </sheetData>
  <autoFilter ref="A7:V173" xr:uid="{D1D4FB6C-A93C-4669-86E7-36C416BC38B9}">
    <filterColumn colId="10">
      <filters>
        <filter val="Interco - FPAI Revenue"/>
      </filters>
    </filterColumn>
    <filterColumn colId="16">
      <filters>
        <filter val="44333"/>
      </filters>
    </filterColumn>
  </autoFilter>
  <mergeCells count="6">
    <mergeCell ref="A5:V5"/>
    <mergeCell ref="A6:V6"/>
    <mergeCell ref="A1:V1"/>
    <mergeCell ref="A2:V2"/>
    <mergeCell ref="A3:V3"/>
    <mergeCell ref="A4:V4"/>
  </mergeCells>
  <pageMargins left="0.7" right="0.7" top="0.75" bottom="0.75" header="0.3" footer="0.3"/>
  <ignoredErrors>
    <ignoredError sqref="D8:D36 D37:D63" numberStoredAsText="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filterMode="1">
    <tabColor theme="9" tint="0.39997558519241921"/>
  </sheetPr>
  <dimension ref="A1:AC3325"/>
  <sheetViews>
    <sheetView tabSelected="1" workbookViewId="0">
      <selection activeCell="C9" sqref="C9"/>
    </sheetView>
  </sheetViews>
  <sheetFormatPr defaultRowHeight="10.15"/>
  <cols>
    <col min="1" max="1" width="3.6640625" customWidth="1"/>
    <col min="2" max="2" width="9.1640625" hidden="1" customWidth="1"/>
    <col min="3" max="3" width="24.5" customWidth="1"/>
    <col min="4" max="4" width="22" bestFit="1" customWidth="1"/>
    <col min="5" max="5" width="37.1640625" customWidth="1"/>
    <col min="6" max="6" width="9.6640625" hidden="1" customWidth="1"/>
    <col min="7" max="7" width="9" bestFit="1" customWidth="1"/>
    <col min="9" max="9" width="0" hidden="1" customWidth="1"/>
    <col min="10" max="10" width="49.33203125" customWidth="1"/>
    <col min="11" max="11" width="21.83203125" hidden="1" customWidth="1"/>
    <col min="12" max="12" width="11.33203125" hidden="1" customWidth="1"/>
    <col min="13" max="13" width="48.83203125" customWidth="1"/>
    <col min="14" max="14" width="0" hidden="1" customWidth="1"/>
    <col min="15" max="15" width="41" hidden="1" customWidth="1"/>
    <col min="16" max="16" width="14" bestFit="1" customWidth="1"/>
    <col min="17" max="17" width="26" customWidth="1"/>
    <col min="18" max="18" width="39.83203125" bestFit="1" customWidth="1"/>
    <col min="19" max="19" width="18.6640625" customWidth="1"/>
    <col min="20" max="20" width="31.6640625" customWidth="1"/>
    <col min="21" max="21" width="13.6640625" style="25" customWidth="1"/>
    <col min="22" max="22" width="74.5" style="25" bestFit="1" customWidth="1"/>
    <col min="23" max="23" width="2.6640625" customWidth="1"/>
    <col min="24" max="24" width="6.83203125" customWidth="1"/>
    <col min="25" max="25" width="6.5" customWidth="1"/>
    <col min="26" max="26" width="63.83203125" bestFit="1" customWidth="1"/>
    <col min="27" max="27" width="39.83203125" bestFit="1" customWidth="1"/>
    <col min="28" max="28" width="2.1640625" customWidth="1"/>
    <col min="29" max="29" width="19.83203125" bestFit="1" customWidth="1"/>
  </cols>
  <sheetData>
    <row r="1" spans="1:29">
      <c r="A1" s="44" t="s">
        <v>1618</v>
      </c>
      <c r="B1" s="44" t="s">
        <v>686</v>
      </c>
      <c r="C1" s="44" t="s">
        <v>451</v>
      </c>
      <c r="D1" s="44" t="s">
        <v>687</v>
      </c>
      <c r="E1" s="44" t="s">
        <v>449</v>
      </c>
      <c r="F1" s="44" t="s">
        <v>688</v>
      </c>
      <c r="G1" s="44" t="s">
        <v>689</v>
      </c>
      <c r="H1" s="44" t="s">
        <v>690</v>
      </c>
      <c r="I1" s="19" t="s">
        <v>691</v>
      </c>
      <c r="J1" s="44" t="s">
        <v>454</v>
      </c>
      <c r="K1" s="44" t="s">
        <v>692</v>
      </c>
      <c r="L1" s="44" t="s">
        <v>693</v>
      </c>
      <c r="M1" s="44" t="s">
        <v>694</v>
      </c>
      <c r="N1" s="44" t="s">
        <v>695</v>
      </c>
      <c r="O1" s="44" t="s">
        <v>696</v>
      </c>
      <c r="P1" s="45" t="s">
        <v>697</v>
      </c>
      <c r="Q1" s="33" t="s">
        <v>455</v>
      </c>
      <c r="R1" s="33" t="s">
        <v>453</v>
      </c>
      <c r="S1" s="33" t="s">
        <v>698</v>
      </c>
      <c r="T1" s="33" t="s">
        <v>699</v>
      </c>
      <c r="U1" s="33" t="s">
        <v>46</v>
      </c>
      <c r="V1" s="33" t="s">
        <v>709</v>
      </c>
      <c r="X1" s="34"/>
      <c r="Y1" s="34"/>
      <c r="Z1" s="34"/>
      <c r="AA1" s="34"/>
      <c r="AC1" s="34" t="s">
        <v>1619</v>
      </c>
    </row>
    <row r="2" spans="1:29" hidden="1">
      <c r="A2" s="39"/>
      <c r="B2" s="1" t="s">
        <v>700</v>
      </c>
      <c r="C2" s="1" t="s">
        <v>1567</v>
      </c>
      <c r="D2" s="1" t="s">
        <v>486</v>
      </c>
      <c r="E2" s="1" t="s">
        <v>1498</v>
      </c>
      <c r="F2" s="2">
        <v>45516</v>
      </c>
      <c r="G2" s="2">
        <v>45505</v>
      </c>
      <c r="H2" s="1" t="s">
        <v>1620</v>
      </c>
      <c r="I2" s="1" t="s">
        <v>1621</v>
      </c>
      <c r="J2" s="1" t="s">
        <v>277</v>
      </c>
      <c r="K2" s="1"/>
      <c r="L2" s="1"/>
      <c r="M2" s="1"/>
      <c r="N2" s="1"/>
      <c r="O2" s="1"/>
      <c r="P2" s="40">
        <v>49872.999495140655</v>
      </c>
      <c r="Q2" s="37" t="str">
        <f>IF(C2="ForthPoint","ForthPoint",IF(D2="Intercompany",_xlfn.XLOOKUP(E2,'Dept Lookup'!B:B,'Dept Lookup'!A:A),Modified!D2))</f>
        <v>FPAI -General</v>
      </c>
      <c r="R2" t="e">
        <f t="shared" ref="R2" si="0">AA2</f>
        <v>#N/A</v>
      </c>
      <c r="S2" s="1" t="s">
        <v>39</v>
      </c>
      <c r="T2">
        <f t="shared" ref="T2" si="1">M2</f>
        <v>0</v>
      </c>
      <c r="U2" s="25">
        <f>IF(K2&gt;0,K2,_xlfn.XLOOKUP(M2,'Client Lookup'!L:L,'Client Lookup'!N:N))</f>
        <v>0</v>
      </c>
      <c r="V2" t="e">
        <f>_xlfn.XLOOKUP(_xlfn.NUMBERVALUE(U2),'Project Lookup'!X:X,'Project Lookup'!B:B)</f>
        <v>#N/A</v>
      </c>
      <c r="X2">
        <f>IF(J2="- No Entity -",M2,J2)</f>
        <v>0</v>
      </c>
      <c r="Y2">
        <f t="shared" ref="Y2" si="2">IFERROR(_xlfn.TEXTBEFORE(X2," :"),X2)</f>
        <v>0</v>
      </c>
      <c r="Z2">
        <f t="shared" ref="Z2:Z23" si="3">IF(LEFT(Y2,3)="ICC",IFERROR(_xlfn.TEXTAFTER(Y2,"ICC "),Y2),Y2)</f>
        <v>0</v>
      </c>
      <c r="AA2" t="e">
        <f>_xlfn.XLOOKUP(Z2,'Client Lookup'!A:A,'Client Lookup'!C:C)</f>
        <v>#N/A</v>
      </c>
      <c r="AC2" t="e">
        <f>_xlfn.XLOOKUP(K2,'Results vs Forecast'!K:K,'Results vs Forecast'!K:K)</f>
        <v>#N/A</v>
      </c>
    </row>
    <row r="3" spans="1:29" hidden="1">
      <c r="A3" s="39"/>
      <c r="B3" s="1" t="s">
        <v>700</v>
      </c>
      <c r="C3" s="1" t="s">
        <v>1567</v>
      </c>
      <c r="D3" s="1" t="s">
        <v>486</v>
      </c>
      <c r="E3" s="1" t="s">
        <v>1498</v>
      </c>
      <c r="F3" s="2">
        <v>45516</v>
      </c>
      <c r="G3" s="2">
        <v>45505</v>
      </c>
      <c r="H3" s="1" t="s">
        <v>1622</v>
      </c>
      <c r="I3" s="1" t="s">
        <v>1623</v>
      </c>
      <c r="J3" s="1" t="s">
        <v>277</v>
      </c>
      <c r="K3" s="1"/>
      <c r="L3" s="1"/>
      <c r="M3" s="1"/>
      <c r="N3" s="1"/>
      <c r="O3" s="1"/>
      <c r="P3" s="40">
        <v>-116750.28815501828</v>
      </c>
      <c r="Q3" s="37" t="str">
        <f>IF(C3="ForthPoint","ForthPoint",IF(D3="Intercompany",_xlfn.XLOOKUP(E3,'Dept Lookup'!B:B,'Dept Lookup'!A:A),Modified!D3))</f>
        <v>FPAI -General</v>
      </c>
      <c r="R3" t="e">
        <f t="shared" ref="R3:R64" si="4">AA3</f>
        <v>#N/A</v>
      </c>
      <c r="S3" s="1" t="s">
        <v>39</v>
      </c>
      <c r="T3">
        <f t="shared" ref="T3:T66" si="5">M3</f>
        <v>0</v>
      </c>
      <c r="U3" s="25">
        <f>IF(K3&gt;0,K3,_xlfn.XLOOKUP(M3,'Client Lookup'!L:L,'Client Lookup'!N:N))</f>
        <v>0</v>
      </c>
      <c r="V3" t="e">
        <f>_xlfn.XLOOKUP(_xlfn.NUMBERVALUE(U3),'Project Lookup'!X:X,'Project Lookup'!B:B)</f>
        <v>#N/A</v>
      </c>
      <c r="X3">
        <f t="shared" ref="X3:X66" si="6">IF(J3="- No Entity -",M3,J3)</f>
        <v>0</v>
      </c>
      <c r="Y3">
        <f t="shared" ref="Y3:Y66" si="7">IFERROR(_xlfn.TEXTBEFORE(X3," :"),X3)</f>
        <v>0</v>
      </c>
      <c r="Z3">
        <f t="shared" si="3"/>
        <v>0</v>
      </c>
      <c r="AA3" t="e">
        <f>_xlfn.XLOOKUP(Z3,'Client Lookup'!A:A,'Client Lookup'!C:C)</f>
        <v>#N/A</v>
      </c>
      <c r="AC3" t="e">
        <f>_xlfn.XLOOKUP(K3,'Results vs Forecast'!K:K,'Results vs Forecast'!K:K)</f>
        <v>#N/A</v>
      </c>
    </row>
    <row r="4" spans="1:29" hidden="1">
      <c r="A4" s="39"/>
      <c r="B4" s="1" t="s">
        <v>700</v>
      </c>
      <c r="C4" s="1" t="s">
        <v>1567</v>
      </c>
      <c r="D4" s="1" t="s">
        <v>486</v>
      </c>
      <c r="E4" s="1" t="s">
        <v>1498</v>
      </c>
      <c r="F4" s="2">
        <v>45516</v>
      </c>
      <c r="G4" s="2">
        <v>45505</v>
      </c>
      <c r="H4" s="1" t="s">
        <v>1624</v>
      </c>
      <c r="I4" s="1" t="s">
        <v>1625</v>
      </c>
      <c r="J4" s="1" t="s">
        <v>277</v>
      </c>
      <c r="K4" s="1"/>
      <c r="L4" s="1"/>
      <c r="M4" s="1"/>
      <c r="N4" s="1"/>
      <c r="O4" s="1"/>
      <c r="P4" s="40">
        <v>116750.28815501828</v>
      </c>
      <c r="Q4" s="37" t="str">
        <f>IF(C4="ForthPoint","ForthPoint",IF(D4="Intercompany",_xlfn.XLOOKUP(E4,'Dept Lookup'!B:B,'Dept Lookup'!A:A),Modified!D4))</f>
        <v>FPAI -General</v>
      </c>
      <c r="R4" t="e">
        <f t="shared" si="4"/>
        <v>#N/A</v>
      </c>
      <c r="S4" s="1" t="s">
        <v>39</v>
      </c>
      <c r="T4">
        <f t="shared" si="5"/>
        <v>0</v>
      </c>
      <c r="U4" s="25">
        <f>IF(K4&gt;0,K4,_xlfn.XLOOKUP(M4,'Client Lookup'!L:L,'Client Lookup'!N:N))</f>
        <v>0</v>
      </c>
      <c r="V4" t="e">
        <f>_xlfn.XLOOKUP(_xlfn.NUMBERVALUE(U4),'Project Lookup'!X:X,'Project Lookup'!B:B)</f>
        <v>#N/A</v>
      </c>
      <c r="X4">
        <f t="shared" si="6"/>
        <v>0</v>
      </c>
      <c r="Y4">
        <f t="shared" si="7"/>
        <v>0</v>
      </c>
      <c r="Z4">
        <f t="shared" si="3"/>
        <v>0</v>
      </c>
      <c r="AA4" t="e">
        <f>_xlfn.XLOOKUP(Z4,'Client Lookup'!A:A,'Client Lookup'!C:C)</f>
        <v>#N/A</v>
      </c>
      <c r="AC4" t="e">
        <f>_xlfn.XLOOKUP(K4,'Results vs Forecast'!K:K,'Results vs Forecast'!K:K)</f>
        <v>#N/A</v>
      </c>
    </row>
    <row r="5" spans="1:29" hidden="1">
      <c r="A5" s="39"/>
      <c r="B5" s="1" t="s">
        <v>700</v>
      </c>
      <c r="C5" s="1" t="s">
        <v>1567</v>
      </c>
      <c r="D5" s="1" t="s">
        <v>486</v>
      </c>
      <c r="E5" s="1" t="s">
        <v>1498</v>
      </c>
      <c r="F5" s="2">
        <v>45516</v>
      </c>
      <c r="G5" s="2">
        <v>45505</v>
      </c>
      <c r="H5" s="1" t="s">
        <v>1626</v>
      </c>
      <c r="I5" s="1" t="s">
        <v>1627</v>
      </c>
      <c r="J5" s="1" t="s">
        <v>277</v>
      </c>
      <c r="K5" s="1"/>
      <c r="L5" s="1"/>
      <c r="M5" s="1"/>
      <c r="N5" s="1"/>
      <c r="O5" s="1"/>
      <c r="P5" s="40">
        <v>-49872.999495140655</v>
      </c>
      <c r="Q5" s="37" t="str">
        <f>IF(C5="ForthPoint","ForthPoint",IF(D5="Intercompany",_xlfn.XLOOKUP(E5,'Dept Lookup'!B:B,'Dept Lookup'!A:A),Modified!D5))</f>
        <v>FPAI -General</v>
      </c>
      <c r="R5" t="e">
        <f t="shared" si="4"/>
        <v>#N/A</v>
      </c>
      <c r="S5" s="1" t="s">
        <v>39</v>
      </c>
      <c r="T5">
        <f t="shared" si="5"/>
        <v>0</v>
      </c>
      <c r="U5" s="25">
        <f>IF(K5&gt;0,K5,_xlfn.XLOOKUP(M5,'Client Lookup'!L:L,'Client Lookup'!N:N))</f>
        <v>0</v>
      </c>
      <c r="V5" t="e">
        <f>_xlfn.XLOOKUP(_xlfn.NUMBERVALUE(U5),'Project Lookup'!X:X,'Project Lookup'!B:B)</f>
        <v>#N/A</v>
      </c>
      <c r="X5">
        <f t="shared" si="6"/>
        <v>0</v>
      </c>
      <c r="Y5">
        <f t="shared" si="7"/>
        <v>0</v>
      </c>
      <c r="Z5">
        <f t="shared" si="3"/>
        <v>0</v>
      </c>
      <c r="AA5" t="e">
        <f>_xlfn.XLOOKUP(Z5,'Client Lookup'!A:A,'Client Lookup'!C:C)</f>
        <v>#N/A</v>
      </c>
      <c r="AC5" t="e">
        <f>_xlfn.XLOOKUP(K5,'Results vs Forecast'!K:K,'Results vs Forecast'!K:K)</f>
        <v>#N/A</v>
      </c>
    </row>
    <row r="6" spans="1:29" hidden="1">
      <c r="A6" s="39"/>
      <c r="B6" s="1" t="s">
        <v>700</v>
      </c>
      <c r="C6" s="1" t="s">
        <v>1390</v>
      </c>
      <c r="D6" s="1" t="s">
        <v>1628</v>
      </c>
      <c r="E6" s="1" t="s">
        <v>1498</v>
      </c>
      <c r="F6" s="2">
        <v>45534</v>
      </c>
      <c r="G6" s="2">
        <v>45505</v>
      </c>
      <c r="H6" s="1" t="s">
        <v>1629</v>
      </c>
      <c r="I6" s="1" t="s">
        <v>1630</v>
      </c>
      <c r="J6" s="1" t="s">
        <v>277</v>
      </c>
      <c r="K6" s="1"/>
      <c r="L6" s="1"/>
      <c r="M6" s="1" t="s">
        <v>1631</v>
      </c>
      <c r="N6" s="1"/>
      <c r="O6" s="1" t="s">
        <v>1632</v>
      </c>
      <c r="P6" s="40">
        <v>15861.267923283831</v>
      </c>
      <c r="Q6" s="37" t="str">
        <f>IF(C6="ForthPoint","ForthPoint",IF(D6="Intercompany",_xlfn.XLOOKUP(E6,'Dept Lookup'!B:B,'Dept Lookup'!A:A),Modified!D6))</f>
        <v>ForthPoint</v>
      </c>
      <c r="R6" t="str">
        <f t="shared" si="4"/>
        <v>Franklin Templeton</v>
      </c>
      <c r="S6" s="1" t="s">
        <v>707</v>
      </c>
      <c r="T6" t="str">
        <f t="shared" si="5"/>
        <v>ICC 1364 ICC in Forth Point Represents Blend360 : Franklin Templeton - Vasu POC Team</v>
      </c>
      <c r="U6" s="25" t="str">
        <f>IF(K6&gt;0,K6,_xlfn.XLOOKUP(M6,'Client Lookup'!L:L,'Client Lookup'!N:N))</f>
        <v>30470</v>
      </c>
      <c r="V6" t="str">
        <f>_xlfn.XLOOKUP(_xlfn.NUMBERVALUE(U6),'Project Lookup'!X:X,'Project Lookup'!B:B)</f>
        <v>Franklin Templeton - Vasu POC Team</v>
      </c>
      <c r="X6" t="str">
        <f t="shared" si="6"/>
        <v>ICC 1364 ICC in Forth Point Represents Blend360 : Franklin Templeton - Vasu POC Team</v>
      </c>
      <c r="Y6" t="str">
        <f t="shared" si="7"/>
        <v>ICC 1364 ICC in Forth Point Represents Blend360</v>
      </c>
      <c r="Z6" t="str">
        <f t="shared" si="3"/>
        <v>1364 ICC in Forth Point Represents Blend360</v>
      </c>
      <c r="AA6" t="str">
        <f>_xlfn.XLOOKUP(Z6,'Client Lookup'!A:A,'Client Lookup'!C:C)</f>
        <v>Franklin Templeton</v>
      </c>
      <c r="AC6" t="e">
        <f>_xlfn.XLOOKUP(K6,'Results vs Forecast'!K:K,'Results vs Forecast'!K:K)</f>
        <v>#N/A</v>
      </c>
    </row>
    <row r="7" spans="1:29" hidden="1">
      <c r="A7" s="39"/>
      <c r="B7" s="1" t="s">
        <v>700</v>
      </c>
      <c r="C7" s="1" t="s">
        <v>1390</v>
      </c>
      <c r="D7" s="1" t="s">
        <v>1628</v>
      </c>
      <c r="E7" s="1" t="s">
        <v>1498</v>
      </c>
      <c r="F7" s="2">
        <v>45534</v>
      </c>
      <c r="G7" s="2">
        <v>45505</v>
      </c>
      <c r="H7" s="1" t="s">
        <v>1633</v>
      </c>
      <c r="I7" s="1" t="s">
        <v>1634</v>
      </c>
      <c r="J7" s="1" t="s">
        <v>277</v>
      </c>
      <c r="K7" s="1"/>
      <c r="L7" s="1"/>
      <c r="M7" s="1" t="s">
        <v>1635</v>
      </c>
      <c r="N7" s="1"/>
      <c r="O7" s="1" t="s">
        <v>1636</v>
      </c>
      <c r="P7" s="40">
        <v>37349.777692169177</v>
      </c>
      <c r="Q7" s="37" t="str">
        <f>IF(C7="ForthPoint","ForthPoint",IF(D7="Intercompany",_xlfn.XLOOKUP(E7,'Dept Lookup'!B:B,'Dept Lookup'!A:A),Modified!D7))</f>
        <v>ForthPoint</v>
      </c>
      <c r="R7" t="str">
        <f t="shared" si="4"/>
        <v>Walmart</v>
      </c>
      <c r="S7" s="1" t="s">
        <v>707</v>
      </c>
      <c r="T7" t="str">
        <f t="shared" si="5"/>
        <v>ICC 939 Walmart : Walmart - FY25 Marketing Advanced Analytics Retainer</v>
      </c>
      <c r="U7" s="25" t="str">
        <f>IF(K7&gt;0,K7,_xlfn.XLOOKUP(M7,'Client Lookup'!L:L,'Client Lookup'!N:N))</f>
        <v>36721</v>
      </c>
      <c r="V7" t="str">
        <f>_xlfn.XLOOKUP(_xlfn.NUMBERVALUE(U7),'Project Lookup'!X:X,'Project Lookup'!B:B)</f>
        <v>Walmart - FY25 Marketing Advanced Analytics Retainer</v>
      </c>
      <c r="X7" t="str">
        <f t="shared" si="6"/>
        <v>ICC 939 Walmart : Walmart - FY25 Marketing Advanced Analytics Retainer</v>
      </c>
      <c r="Y7" t="str">
        <f t="shared" si="7"/>
        <v>ICC 939 Walmart</v>
      </c>
      <c r="Z7" t="str">
        <f t="shared" si="3"/>
        <v>939 Walmart</v>
      </c>
      <c r="AA7" t="str">
        <f>_xlfn.XLOOKUP(Z7,'Client Lookup'!A:A,'Client Lookup'!C:C)</f>
        <v>Walmart</v>
      </c>
      <c r="AC7" t="e">
        <f>_xlfn.XLOOKUP(K7,'Results vs Forecast'!K:K,'Results vs Forecast'!K:K)</f>
        <v>#N/A</v>
      </c>
    </row>
    <row r="8" spans="1:29" hidden="1">
      <c r="A8" s="39"/>
      <c r="B8" s="1" t="s">
        <v>700</v>
      </c>
      <c r="C8" s="1" t="s">
        <v>1370</v>
      </c>
      <c r="D8" s="1" t="s">
        <v>9</v>
      </c>
      <c r="E8" s="1" t="s">
        <v>1498</v>
      </c>
      <c r="F8" s="2">
        <v>45535</v>
      </c>
      <c r="G8" s="2">
        <v>45505</v>
      </c>
      <c r="H8" s="1" t="s">
        <v>1637</v>
      </c>
      <c r="I8" s="1" t="s">
        <v>1638</v>
      </c>
      <c r="J8" s="1" t="s">
        <v>277</v>
      </c>
      <c r="K8" s="1"/>
      <c r="L8" s="1"/>
      <c r="M8" s="1" t="s">
        <v>1639</v>
      </c>
      <c r="N8" s="1"/>
      <c r="O8" s="1" t="s">
        <v>1640</v>
      </c>
      <c r="P8" s="40">
        <v>17288.047420349736</v>
      </c>
      <c r="Q8" s="37" t="str">
        <f>IF(C8="ForthPoint","ForthPoint",IF(D8="Intercompany",_xlfn.XLOOKUP(E8,'Dept Lookup'!B:B,'Dept Lookup'!A:A),Modified!D8))</f>
        <v>Data Science</v>
      </c>
      <c r="R8" t="str">
        <f t="shared" si="4"/>
        <v>CVS Health</v>
      </c>
      <c r="S8" s="1" t="s">
        <v>707</v>
      </c>
      <c r="T8" t="str">
        <f t="shared" si="5"/>
        <v>ICC 867 CVS Health : Retail Analytics DS and BI - 2024</v>
      </c>
      <c r="U8" s="25" t="str">
        <f>IF(K8&gt;0,K8,_xlfn.XLOOKUP(M8,'Client Lookup'!L:L,'Client Lookup'!N:N))</f>
        <v>22863</v>
      </c>
      <c r="V8" t="str">
        <f>_xlfn.XLOOKUP(_xlfn.NUMBERVALUE(U8),'Project Lookup'!X:X,'Project Lookup'!B:B)</f>
        <v>Retail Analytics DS and BI - 2024</v>
      </c>
      <c r="X8" t="str">
        <f t="shared" si="6"/>
        <v>ICC 867 CVS Health : Retail Analytics DS and BI - 2024</v>
      </c>
      <c r="Y8" t="str">
        <f t="shared" si="7"/>
        <v>ICC 867 CVS Health</v>
      </c>
      <c r="Z8" t="str">
        <f t="shared" si="3"/>
        <v>867 CVS Health</v>
      </c>
      <c r="AA8" t="str">
        <f>_xlfn.XLOOKUP(Z8,'Client Lookup'!A:A,'Client Lookup'!C:C)</f>
        <v>CVS Health</v>
      </c>
      <c r="AC8" t="e">
        <f>_xlfn.XLOOKUP(K8,'Results vs Forecast'!K:K,'Results vs Forecast'!K:K)</f>
        <v>#N/A</v>
      </c>
    </row>
    <row r="9" spans="1:29" hidden="1">
      <c r="A9" s="39"/>
      <c r="B9" s="1" t="s">
        <v>700</v>
      </c>
      <c r="C9" s="1" t="s">
        <v>1362</v>
      </c>
      <c r="D9" s="1" t="s">
        <v>610</v>
      </c>
      <c r="E9" s="1" t="s">
        <v>1498</v>
      </c>
      <c r="F9" s="2">
        <v>45535</v>
      </c>
      <c r="G9" s="2">
        <v>45505</v>
      </c>
      <c r="H9" s="1" t="s">
        <v>1641</v>
      </c>
      <c r="I9" s="1" t="s">
        <v>1642</v>
      </c>
      <c r="J9" s="1" t="s">
        <v>277</v>
      </c>
      <c r="K9" s="1"/>
      <c r="L9" s="1"/>
      <c r="M9" s="1" t="s">
        <v>1631</v>
      </c>
      <c r="N9" s="1"/>
      <c r="O9" s="1"/>
      <c r="P9" s="40">
        <v>-15861.27</v>
      </c>
      <c r="Q9" s="37" t="str">
        <f>IF(C9="ForthPoint","ForthPoint",IF(D9="Intercompany",_xlfn.XLOOKUP(E9,'Dept Lookup'!B:B,'Dept Lookup'!A:A),Modified!D9))</f>
        <v>Data Science</v>
      </c>
      <c r="R9" s="11" t="s">
        <v>943</v>
      </c>
      <c r="S9" s="1" t="s">
        <v>707</v>
      </c>
      <c r="T9" t="str">
        <f t="shared" si="5"/>
        <v>ICC 1364 ICC in Forth Point Represents Blend360 : Franklin Templeton - Vasu POC Team</v>
      </c>
      <c r="V9" t="e">
        <f>_xlfn.XLOOKUP(_xlfn.NUMBERVALUE(U9),'Project Lookup'!X:X,'Project Lookup'!B:B)</f>
        <v>#N/A</v>
      </c>
      <c r="X9" t="str">
        <f t="shared" si="6"/>
        <v>ICC 1364 ICC in Forth Point Represents Blend360 : Franklin Templeton - Vasu POC Team</v>
      </c>
      <c r="Y9" t="str">
        <f t="shared" si="7"/>
        <v>ICC 1364 ICC in Forth Point Represents Blend360</v>
      </c>
      <c r="Z9" t="str">
        <f t="shared" si="3"/>
        <v>1364 ICC in Forth Point Represents Blend360</v>
      </c>
      <c r="AA9" t="str">
        <f>_xlfn.XLOOKUP(Z9,'Client Lookup'!A:A,'Client Lookup'!C:C)</f>
        <v>Franklin Templeton</v>
      </c>
      <c r="AC9" t="e">
        <f>_xlfn.XLOOKUP(K9,'Results vs Forecast'!K:K,'Results vs Forecast'!K:K)</f>
        <v>#N/A</v>
      </c>
    </row>
    <row r="10" spans="1:29" hidden="1">
      <c r="A10" s="39"/>
      <c r="B10" s="1" t="s">
        <v>700</v>
      </c>
      <c r="C10" s="1" t="s">
        <v>1370</v>
      </c>
      <c r="D10" s="1" t="s">
        <v>9</v>
      </c>
      <c r="E10" s="1" t="s">
        <v>1498</v>
      </c>
      <c r="F10" s="2">
        <v>45535</v>
      </c>
      <c r="G10" s="2">
        <v>45505</v>
      </c>
      <c r="H10" s="1" t="s">
        <v>1637</v>
      </c>
      <c r="I10" s="1" t="s">
        <v>1638</v>
      </c>
      <c r="J10" s="1" t="s">
        <v>277</v>
      </c>
      <c r="K10" s="1"/>
      <c r="L10" s="1"/>
      <c r="M10" s="1" t="s">
        <v>1643</v>
      </c>
      <c r="N10" s="1"/>
      <c r="O10" s="1" t="s">
        <v>1644</v>
      </c>
      <c r="P10" s="40">
        <v>1920.8941578166373</v>
      </c>
      <c r="Q10" s="37" t="str">
        <f>IF(C10="ForthPoint","ForthPoint",IF(D10="Intercompany",_xlfn.XLOOKUP(E10,'Dept Lookup'!B:B,'Dept Lookup'!A:A),Modified!D10))</f>
        <v>Data Science</v>
      </c>
      <c r="R10" t="str">
        <f t="shared" si="4"/>
        <v>The Blackstone Group</v>
      </c>
      <c r="S10" s="1" t="s">
        <v>707</v>
      </c>
      <c r="T10" t="str">
        <f t="shared" si="5"/>
        <v>ICC 943 The Blackstone Group : Blackstone - DS Retainer 2024 H1</v>
      </c>
      <c r="U10" s="25">
        <f>IF(K10&gt;0,K10,_xlfn.XLOOKUP(M10,'Client Lookup'!L:L,'Client Lookup'!N:N))</f>
        <v>24603</v>
      </c>
      <c r="V10" t="str">
        <f>_xlfn.XLOOKUP(_xlfn.NUMBERVALUE(U10),'Project Lookup'!X:X,'Project Lookup'!B:B)</f>
        <v>Blackstone - DS Retainer 2024 H1</v>
      </c>
      <c r="X10" t="str">
        <f t="shared" si="6"/>
        <v>ICC 943 The Blackstone Group : Blackstone - DS Retainer 2024 H1</v>
      </c>
      <c r="Y10" t="str">
        <f t="shared" si="7"/>
        <v>ICC 943 The Blackstone Group</v>
      </c>
      <c r="Z10" t="str">
        <f t="shared" si="3"/>
        <v>943 The Blackstone Group</v>
      </c>
      <c r="AA10" t="str">
        <f>_xlfn.XLOOKUP(Z10,'Client Lookup'!A:A,'Client Lookup'!C:C)</f>
        <v>The Blackstone Group</v>
      </c>
      <c r="AC10" t="e">
        <f>_xlfn.XLOOKUP(K10,'Results vs Forecast'!K:K,'Results vs Forecast'!K:K)</f>
        <v>#N/A</v>
      </c>
    </row>
    <row r="11" spans="1:29" hidden="1">
      <c r="A11" s="39"/>
      <c r="B11" s="1" t="s">
        <v>700</v>
      </c>
      <c r="C11" s="1" t="s">
        <v>1370</v>
      </c>
      <c r="D11" s="1" t="s">
        <v>9</v>
      </c>
      <c r="E11" s="1" t="s">
        <v>1498</v>
      </c>
      <c r="F11" s="2">
        <v>45535</v>
      </c>
      <c r="G11" s="2">
        <v>45505</v>
      </c>
      <c r="H11" s="1" t="s">
        <v>1637</v>
      </c>
      <c r="I11" s="1" t="s">
        <v>1638</v>
      </c>
      <c r="J11" s="1" t="s">
        <v>277</v>
      </c>
      <c r="K11" s="1"/>
      <c r="L11" s="1"/>
      <c r="M11" s="1" t="s">
        <v>1645</v>
      </c>
      <c r="N11" s="1"/>
      <c r="O11" s="1" t="s">
        <v>1646</v>
      </c>
      <c r="P11" s="40">
        <v>5762.6824734499123</v>
      </c>
      <c r="Q11" s="37" t="str">
        <f>IF(C11="ForthPoint","ForthPoint",IF(D11="Intercompany",_xlfn.XLOOKUP(E11,'Dept Lookup'!B:B,'Dept Lookup'!A:A),Modified!D11))</f>
        <v>Data Science</v>
      </c>
      <c r="R11" t="str">
        <f t="shared" si="4"/>
        <v>CVS Health</v>
      </c>
      <c r="S11" s="1" t="s">
        <v>707</v>
      </c>
      <c r="T11" t="str">
        <f t="shared" si="5"/>
        <v>ICC 1040 CVS Health : MGE/PMH/GPT 2024 Team</v>
      </c>
      <c r="U11" s="25" t="str">
        <f>IF(K11&gt;0,K11,_xlfn.XLOOKUP(M11,'Client Lookup'!L:L,'Client Lookup'!N:N))</f>
        <v>25980</v>
      </c>
      <c r="V11" t="str">
        <f>_xlfn.XLOOKUP(_xlfn.NUMBERVALUE(U11),'Project Lookup'!X:X,'Project Lookup'!B:B)</f>
        <v>MGE/PMH/GPT 2024 Team</v>
      </c>
      <c r="X11" t="str">
        <f t="shared" si="6"/>
        <v>ICC 1040 CVS Health : MGE/PMH/GPT 2024 Team</v>
      </c>
      <c r="Y11" t="str">
        <f t="shared" si="7"/>
        <v>ICC 1040 CVS Health</v>
      </c>
      <c r="Z11" t="str">
        <f t="shared" si="3"/>
        <v>1040 CVS Health</v>
      </c>
      <c r="AA11" t="str">
        <f>_xlfn.XLOOKUP(Z11,'Client Lookup'!A:A,'Client Lookup'!C:C)</f>
        <v>CVS Health</v>
      </c>
      <c r="AC11" t="e">
        <f>_xlfn.XLOOKUP(K11,'Results vs Forecast'!K:K,'Results vs Forecast'!K:K)</f>
        <v>#N/A</v>
      </c>
    </row>
    <row r="12" spans="1:29" hidden="1">
      <c r="A12" s="39"/>
      <c r="B12" s="1" t="s">
        <v>700</v>
      </c>
      <c r="C12" s="1" t="s">
        <v>1362</v>
      </c>
      <c r="D12" s="1" t="s">
        <v>9</v>
      </c>
      <c r="E12" s="1" t="s">
        <v>1498</v>
      </c>
      <c r="F12" s="2">
        <v>45535</v>
      </c>
      <c r="G12" s="2">
        <v>45505</v>
      </c>
      <c r="H12" s="1" t="s">
        <v>1647</v>
      </c>
      <c r="I12" s="1" t="s">
        <v>1648</v>
      </c>
      <c r="J12" s="1" t="s">
        <v>277</v>
      </c>
      <c r="K12" s="1"/>
      <c r="L12" s="1"/>
      <c r="M12" s="1"/>
      <c r="N12" s="1"/>
      <c r="O12" s="1" t="s">
        <v>1649</v>
      </c>
      <c r="P12" s="40">
        <v>92827.23</v>
      </c>
      <c r="Q12" s="37" t="str">
        <f>IF(C12="ForthPoint","ForthPoint",IF(D12="Intercompany",_xlfn.XLOOKUP(E12,'Dept Lookup'!B:B,'Dept Lookup'!A:A),Modified!D12))</f>
        <v>Data Science</v>
      </c>
      <c r="R12" s="11" t="s">
        <v>943</v>
      </c>
      <c r="S12" s="1" t="s">
        <v>707</v>
      </c>
      <c r="T12">
        <f t="shared" si="5"/>
        <v>0</v>
      </c>
      <c r="V12" t="e">
        <f>_xlfn.XLOOKUP(_xlfn.NUMBERVALUE(U12),'Project Lookup'!X:X,'Project Lookup'!B:B)</f>
        <v>#N/A</v>
      </c>
      <c r="X12">
        <f t="shared" si="6"/>
        <v>0</v>
      </c>
      <c r="Y12">
        <f t="shared" si="7"/>
        <v>0</v>
      </c>
      <c r="Z12">
        <f t="shared" si="3"/>
        <v>0</v>
      </c>
      <c r="AA12" t="e">
        <f>_xlfn.XLOOKUP(Z12,'Client Lookup'!A:A,'Client Lookup'!C:C)</f>
        <v>#N/A</v>
      </c>
      <c r="AC12" t="e">
        <f>_xlfn.XLOOKUP(K12,'Results vs Forecast'!K:K,'Results vs Forecast'!K:K)</f>
        <v>#N/A</v>
      </c>
    </row>
    <row r="13" spans="1:29" hidden="1">
      <c r="A13" s="39"/>
      <c r="B13" s="1" t="s">
        <v>700</v>
      </c>
      <c r="C13" s="1" t="s">
        <v>1362</v>
      </c>
      <c r="D13" s="1" t="s">
        <v>610</v>
      </c>
      <c r="E13" s="1" t="s">
        <v>1498</v>
      </c>
      <c r="F13" s="2">
        <v>45535</v>
      </c>
      <c r="G13" s="2">
        <v>45505</v>
      </c>
      <c r="H13" s="1" t="s">
        <v>1641</v>
      </c>
      <c r="I13" s="1" t="s">
        <v>1642</v>
      </c>
      <c r="J13" s="1" t="s">
        <v>277</v>
      </c>
      <c r="K13" s="1"/>
      <c r="L13" s="1"/>
      <c r="M13" s="1" t="s">
        <v>1650</v>
      </c>
      <c r="N13" s="1"/>
      <c r="O13" s="1"/>
      <c r="P13" s="40">
        <v>-21658.080000000002</v>
      </c>
      <c r="Q13" s="37" t="str">
        <f>IF(C13="ForthPoint","ForthPoint",IF(D13="Intercompany",_xlfn.XLOOKUP(E13,'Dept Lookup'!B:B,'Dept Lookup'!A:A),Modified!D13))</f>
        <v>Data Science</v>
      </c>
      <c r="R13" s="11" t="s">
        <v>943</v>
      </c>
      <c r="S13" s="1" t="s">
        <v>707</v>
      </c>
      <c r="T13" t="str">
        <f t="shared" si="5"/>
        <v>ICC 1178 CVS Health : RX Supply Chain DS (Halil)</v>
      </c>
      <c r="V13" t="e">
        <f>_xlfn.XLOOKUP(_xlfn.NUMBERVALUE(U13),'Project Lookup'!X:X,'Project Lookup'!B:B)</f>
        <v>#N/A</v>
      </c>
      <c r="X13" t="str">
        <f t="shared" si="6"/>
        <v>ICC 1178 CVS Health : RX Supply Chain DS (Halil)</v>
      </c>
      <c r="Y13" t="str">
        <f t="shared" si="7"/>
        <v>ICC 1178 CVS Health</v>
      </c>
      <c r="Z13" t="str">
        <f t="shared" si="3"/>
        <v>1178 CVS Health</v>
      </c>
      <c r="AA13" t="str">
        <f>_xlfn.XLOOKUP(Z13,'Client Lookup'!A:A,'Client Lookup'!C:C)</f>
        <v>CVS Health</v>
      </c>
      <c r="AC13" t="e">
        <f>_xlfn.XLOOKUP(K13,'Results vs Forecast'!K:K,'Results vs Forecast'!K:K)</f>
        <v>#N/A</v>
      </c>
    </row>
    <row r="14" spans="1:29" hidden="1">
      <c r="A14" s="39"/>
      <c r="B14" s="1" t="s">
        <v>700</v>
      </c>
      <c r="C14" s="1" t="s">
        <v>1370</v>
      </c>
      <c r="D14" s="1" t="s">
        <v>9</v>
      </c>
      <c r="E14" s="1" t="s">
        <v>1498</v>
      </c>
      <c r="F14" s="2">
        <v>45535</v>
      </c>
      <c r="G14" s="2">
        <v>45505</v>
      </c>
      <c r="H14" s="1" t="s">
        <v>1637</v>
      </c>
      <c r="I14" s="1" t="s">
        <v>1638</v>
      </c>
      <c r="J14" s="1" t="s">
        <v>277</v>
      </c>
      <c r="K14" s="1"/>
      <c r="L14" s="1"/>
      <c r="M14" s="1" t="s">
        <v>1650</v>
      </c>
      <c r="N14" s="1"/>
      <c r="O14" s="1" t="s">
        <v>1651</v>
      </c>
      <c r="P14" s="40">
        <v>21658.081629382585</v>
      </c>
      <c r="Q14" s="37" t="str">
        <f>IF(C14="ForthPoint","ForthPoint",IF(D14="Intercompany",_xlfn.XLOOKUP(E14,'Dept Lookup'!B:B,'Dept Lookup'!A:A),Modified!D14))</f>
        <v>Data Science</v>
      </c>
      <c r="R14" t="str">
        <f t="shared" si="4"/>
        <v>CVS Health</v>
      </c>
      <c r="S14" s="1" t="s">
        <v>707</v>
      </c>
      <c r="T14" t="str">
        <f t="shared" si="5"/>
        <v>ICC 1178 CVS Health : RX Supply Chain DS (Halil)</v>
      </c>
      <c r="U14" s="25" t="str">
        <f>IF(K14&gt;0,K14,_xlfn.XLOOKUP(M14,'Client Lookup'!L:L,'Client Lookup'!N:N))</f>
        <v>28794</v>
      </c>
      <c r="V14" t="str">
        <f>_xlfn.XLOOKUP(_xlfn.NUMBERVALUE(U14),'Project Lookup'!X:X,'Project Lookup'!B:B)</f>
        <v>RX Supply Chain DS (Halil)</v>
      </c>
      <c r="X14" t="str">
        <f t="shared" si="6"/>
        <v>ICC 1178 CVS Health : RX Supply Chain DS (Halil)</v>
      </c>
      <c r="Y14" t="str">
        <f t="shared" si="7"/>
        <v>ICC 1178 CVS Health</v>
      </c>
      <c r="Z14" t="str">
        <f t="shared" si="3"/>
        <v>1178 CVS Health</v>
      </c>
      <c r="AA14" t="str">
        <f>_xlfn.XLOOKUP(Z14,'Client Lookup'!A:A,'Client Lookup'!C:C)</f>
        <v>CVS Health</v>
      </c>
      <c r="AC14" t="e">
        <f>_xlfn.XLOOKUP(K14,'Results vs Forecast'!K:K,'Results vs Forecast'!K:K)</f>
        <v>#N/A</v>
      </c>
    </row>
    <row r="15" spans="1:29" hidden="1">
      <c r="A15" s="39"/>
      <c r="B15" s="1" t="s">
        <v>700</v>
      </c>
      <c r="C15" s="1" t="s">
        <v>1362</v>
      </c>
      <c r="D15" s="1" t="s">
        <v>610</v>
      </c>
      <c r="E15" s="1" t="s">
        <v>1498</v>
      </c>
      <c r="F15" s="2">
        <v>45535</v>
      </c>
      <c r="G15" s="2">
        <v>45505</v>
      </c>
      <c r="H15" s="1" t="s">
        <v>1641</v>
      </c>
      <c r="I15" s="1" t="s">
        <v>1642</v>
      </c>
      <c r="J15" s="1" t="s">
        <v>277</v>
      </c>
      <c r="K15" s="1"/>
      <c r="L15" s="1"/>
      <c r="M15" s="1" t="s">
        <v>1645</v>
      </c>
      <c r="N15" s="1"/>
      <c r="O15" s="1"/>
      <c r="P15" s="40">
        <v>-5762.68</v>
      </c>
      <c r="Q15" s="37" t="str">
        <f>IF(C15="ForthPoint","ForthPoint",IF(D15="Intercompany",_xlfn.XLOOKUP(E15,'Dept Lookup'!B:B,'Dept Lookup'!A:A),Modified!D15))</f>
        <v>Data Science</v>
      </c>
      <c r="R15" s="11" t="s">
        <v>943</v>
      </c>
      <c r="S15" s="1" t="s">
        <v>707</v>
      </c>
      <c r="T15" t="str">
        <f t="shared" si="5"/>
        <v>ICC 1040 CVS Health : MGE/PMH/GPT 2024 Team</v>
      </c>
      <c r="V15" t="e">
        <f>_xlfn.XLOOKUP(_xlfn.NUMBERVALUE(U15),'Project Lookup'!X:X,'Project Lookup'!B:B)</f>
        <v>#N/A</v>
      </c>
      <c r="X15" t="str">
        <f t="shared" si="6"/>
        <v>ICC 1040 CVS Health : MGE/PMH/GPT 2024 Team</v>
      </c>
      <c r="Y15" t="str">
        <f t="shared" si="7"/>
        <v>ICC 1040 CVS Health</v>
      </c>
      <c r="Z15" t="str">
        <f t="shared" si="3"/>
        <v>1040 CVS Health</v>
      </c>
      <c r="AA15" t="str">
        <f>_xlfn.XLOOKUP(Z15,'Client Lookup'!A:A,'Client Lookup'!C:C)</f>
        <v>CVS Health</v>
      </c>
      <c r="AC15" t="e">
        <f>_xlfn.XLOOKUP(K15,'Results vs Forecast'!K:K,'Results vs Forecast'!K:K)</f>
        <v>#N/A</v>
      </c>
    </row>
    <row r="16" spans="1:29" hidden="1">
      <c r="A16" s="39"/>
      <c r="B16" s="1" t="s">
        <v>700</v>
      </c>
      <c r="C16" s="1" t="s">
        <v>1362</v>
      </c>
      <c r="D16" s="1" t="s">
        <v>610</v>
      </c>
      <c r="E16" s="1" t="s">
        <v>1498</v>
      </c>
      <c r="F16" s="2">
        <v>45535</v>
      </c>
      <c r="G16" s="2">
        <v>45505</v>
      </c>
      <c r="H16" s="1" t="s">
        <v>1641</v>
      </c>
      <c r="I16" s="1" t="s">
        <v>1642</v>
      </c>
      <c r="J16" s="1" t="s">
        <v>277</v>
      </c>
      <c r="K16" s="1"/>
      <c r="L16" s="1"/>
      <c r="M16" s="1" t="s">
        <v>1652</v>
      </c>
      <c r="N16" s="1"/>
      <c r="O16" s="1"/>
      <c r="P16" s="40">
        <v>-10564.92</v>
      </c>
      <c r="Q16" s="37" t="str">
        <f>IF(C16="ForthPoint","ForthPoint",IF(D16="Intercompany",_xlfn.XLOOKUP(E16,'Dept Lookup'!B:B,'Dept Lookup'!A:A),Modified!D16))</f>
        <v>Data Science</v>
      </c>
      <c r="R16" s="11" t="s">
        <v>943</v>
      </c>
      <c r="S16" s="1" t="s">
        <v>707</v>
      </c>
      <c r="T16" t="str">
        <f t="shared" si="5"/>
        <v>ICC 1051 Wyndham Hotels and Resorts : Wyndham - Guest Analytics Retainer</v>
      </c>
      <c r="V16" t="e">
        <f>_xlfn.XLOOKUP(_xlfn.NUMBERVALUE(U16),'Project Lookup'!X:X,'Project Lookup'!B:B)</f>
        <v>#N/A</v>
      </c>
      <c r="X16" t="str">
        <f t="shared" si="6"/>
        <v>ICC 1051 Wyndham Hotels and Resorts : Wyndham - Guest Analytics Retainer</v>
      </c>
      <c r="Y16" t="str">
        <f t="shared" si="7"/>
        <v>ICC 1051 Wyndham Hotels and Resorts</v>
      </c>
      <c r="Z16" t="str">
        <f t="shared" si="3"/>
        <v>1051 Wyndham Hotels and Resorts</v>
      </c>
      <c r="AA16" t="str">
        <f>_xlfn.XLOOKUP(Z16,'Client Lookup'!A:A,'Client Lookup'!C:C)</f>
        <v>Wyndham Hotels and Resorts, LLC</v>
      </c>
      <c r="AC16" t="e">
        <f>_xlfn.XLOOKUP(K16,'Results vs Forecast'!K:K,'Results vs Forecast'!K:K)</f>
        <v>#N/A</v>
      </c>
    </row>
    <row r="17" spans="1:29" hidden="1">
      <c r="A17" s="39"/>
      <c r="B17" s="1" t="s">
        <v>700</v>
      </c>
      <c r="C17" s="1" t="s">
        <v>1370</v>
      </c>
      <c r="D17" s="1" t="s">
        <v>9</v>
      </c>
      <c r="E17" s="1" t="s">
        <v>1498</v>
      </c>
      <c r="F17" s="2">
        <v>45535</v>
      </c>
      <c r="G17" s="2">
        <v>45505</v>
      </c>
      <c r="H17" s="1" t="s">
        <v>1637</v>
      </c>
      <c r="I17" s="1" t="s">
        <v>1638</v>
      </c>
      <c r="J17" s="1" t="s">
        <v>277</v>
      </c>
      <c r="K17" s="1"/>
      <c r="L17" s="1"/>
      <c r="M17" s="1" t="s">
        <v>1652</v>
      </c>
      <c r="N17" s="1"/>
      <c r="O17" s="1" t="s">
        <v>1653</v>
      </c>
      <c r="P17" s="40">
        <v>10564.917867991506</v>
      </c>
      <c r="Q17" s="37" t="str">
        <f>IF(C17="ForthPoint","ForthPoint",IF(D17="Intercompany",_xlfn.XLOOKUP(E17,'Dept Lookup'!B:B,'Dept Lookup'!A:A),Modified!D17))</f>
        <v>Data Science</v>
      </c>
      <c r="R17" t="str">
        <f t="shared" si="4"/>
        <v>Wyndham Hotels and Resorts, LLC</v>
      </c>
      <c r="S17" s="1" t="s">
        <v>707</v>
      </c>
      <c r="T17" t="str">
        <f t="shared" si="5"/>
        <v>ICC 1051 Wyndham Hotels and Resorts : Wyndham - Guest Analytics Retainer</v>
      </c>
      <c r="U17" s="25" t="str">
        <f>IF(K17&gt;0,K17,_xlfn.XLOOKUP(M17,'Client Lookup'!L:L,'Client Lookup'!N:N))</f>
        <v>25999</v>
      </c>
      <c r="V17" t="str">
        <f>_xlfn.XLOOKUP(_xlfn.NUMBERVALUE(U17),'Project Lookup'!X:X,'Project Lookup'!B:B)</f>
        <v>Wyndham - Guest Analytics Retainer</v>
      </c>
      <c r="X17" t="str">
        <f t="shared" si="6"/>
        <v>ICC 1051 Wyndham Hotels and Resorts : Wyndham - Guest Analytics Retainer</v>
      </c>
      <c r="Y17" t="str">
        <f t="shared" si="7"/>
        <v>ICC 1051 Wyndham Hotels and Resorts</v>
      </c>
      <c r="Z17" t="str">
        <f t="shared" si="3"/>
        <v>1051 Wyndham Hotels and Resorts</v>
      </c>
      <c r="AA17" t="str">
        <f>_xlfn.XLOOKUP(Z17,'Client Lookup'!A:A,'Client Lookup'!C:C)</f>
        <v>Wyndham Hotels and Resorts, LLC</v>
      </c>
      <c r="AC17" t="e">
        <f>_xlfn.XLOOKUP(K17,'Results vs Forecast'!K:K,'Results vs Forecast'!K:K)</f>
        <v>#N/A</v>
      </c>
    </row>
    <row r="18" spans="1:29" hidden="1">
      <c r="A18" s="39"/>
      <c r="B18" s="1" t="s">
        <v>700</v>
      </c>
      <c r="C18" s="1" t="s">
        <v>1362</v>
      </c>
      <c r="D18" s="1" t="s">
        <v>610</v>
      </c>
      <c r="E18" s="1" t="s">
        <v>1498</v>
      </c>
      <c r="F18" s="2">
        <v>45535</v>
      </c>
      <c r="G18" s="2">
        <v>45505</v>
      </c>
      <c r="H18" s="1" t="s">
        <v>1641</v>
      </c>
      <c r="I18" s="1" t="s">
        <v>1642</v>
      </c>
      <c r="J18" s="1" t="s">
        <v>277</v>
      </c>
      <c r="K18" s="1"/>
      <c r="L18" s="1"/>
      <c r="M18" s="1" t="s">
        <v>1654</v>
      </c>
      <c r="N18" s="1"/>
      <c r="O18" s="1"/>
      <c r="P18" s="40">
        <v>-7683.58</v>
      </c>
      <c r="Q18" s="37" t="str">
        <f>IF(C18="ForthPoint","ForthPoint",IF(D18="Intercompany",_xlfn.XLOOKUP(E18,'Dept Lookup'!B:B,'Dept Lookup'!A:A),Modified!D18))</f>
        <v>Data Science</v>
      </c>
      <c r="R18" s="11" t="s">
        <v>943</v>
      </c>
      <c r="S18" s="1" t="s">
        <v>707</v>
      </c>
      <c r="T18" t="str">
        <f t="shared" si="5"/>
        <v>ICC 806 LinkedIn Corporation : LinkedIn Measurement Experimentation Support (Zaid)</v>
      </c>
      <c r="V18" t="e">
        <f>_xlfn.XLOOKUP(_xlfn.NUMBERVALUE(U18),'Project Lookup'!X:X,'Project Lookup'!B:B)</f>
        <v>#N/A</v>
      </c>
      <c r="X18" t="str">
        <f t="shared" si="6"/>
        <v>ICC 806 LinkedIn Corporation : LinkedIn Measurement Experimentation Support (Zaid)</v>
      </c>
      <c r="Y18" t="str">
        <f t="shared" si="7"/>
        <v>ICC 806 LinkedIn Corporation</v>
      </c>
      <c r="Z18" t="str">
        <f t="shared" si="3"/>
        <v>806 LinkedIn Corporation</v>
      </c>
      <c r="AA18" t="str">
        <f>_xlfn.XLOOKUP(Z18,'Client Lookup'!A:A,'Client Lookup'!C:C)</f>
        <v>LinkedIn</v>
      </c>
      <c r="AC18" t="e">
        <f>_xlfn.XLOOKUP(K18,'Results vs Forecast'!K:K,'Results vs Forecast'!K:K)</f>
        <v>#N/A</v>
      </c>
    </row>
    <row r="19" spans="1:29" hidden="1">
      <c r="A19" s="39"/>
      <c r="B19" s="1" t="s">
        <v>700</v>
      </c>
      <c r="C19" s="1" t="s">
        <v>1370</v>
      </c>
      <c r="D19" s="1" t="s">
        <v>9</v>
      </c>
      <c r="E19" s="1" t="s">
        <v>1498</v>
      </c>
      <c r="F19" s="2">
        <v>45535</v>
      </c>
      <c r="G19" s="2">
        <v>45505</v>
      </c>
      <c r="H19" s="1" t="s">
        <v>1637</v>
      </c>
      <c r="I19" s="1" t="s">
        <v>1638</v>
      </c>
      <c r="J19" s="1" t="s">
        <v>277</v>
      </c>
      <c r="K19" s="1"/>
      <c r="L19" s="1"/>
      <c r="M19" s="1" t="s">
        <v>1635</v>
      </c>
      <c r="N19" s="1"/>
      <c r="O19" s="1" t="s">
        <v>1655</v>
      </c>
      <c r="P19" s="40">
        <v>8804.0982233262548</v>
      </c>
      <c r="Q19" s="37" t="str">
        <f>IF(C19="ForthPoint","ForthPoint",IF(D19="Intercompany",_xlfn.XLOOKUP(E19,'Dept Lookup'!B:B,'Dept Lookup'!A:A),Modified!D19))</f>
        <v>Data Science</v>
      </c>
      <c r="R19" t="str">
        <f t="shared" si="4"/>
        <v>Walmart</v>
      </c>
      <c r="S19" s="1" t="s">
        <v>707</v>
      </c>
      <c r="T19" t="str">
        <f t="shared" si="5"/>
        <v>ICC 939 Walmart : Walmart - FY25 Marketing Advanced Analytics Retainer</v>
      </c>
      <c r="U19" s="25" t="str">
        <f>IF(K19&gt;0,K19,_xlfn.XLOOKUP(M19,'Client Lookup'!L:L,'Client Lookup'!N:N))</f>
        <v>36721</v>
      </c>
      <c r="V19" t="str">
        <f>_xlfn.XLOOKUP(_xlfn.NUMBERVALUE(U19),'Project Lookup'!X:X,'Project Lookup'!B:B)</f>
        <v>Walmart - FY25 Marketing Advanced Analytics Retainer</v>
      </c>
      <c r="X19" t="str">
        <f t="shared" si="6"/>
        <v>ICC 939 Walmart : Walmart - FY25 Marketing Advanced Analytics Retainer</v>
      </c>
      <c r="Y19" t="str">
        <f t="shared" si="7"/>
        <v>ICC 939 Walmart</v>
      </c>
      <c r="Z19" t="str">
        <f t="shared" si="3"/>
        <v>939 Walmart</v>
      </c>
      <c r="AA19" t="str">
        <f>_xlfn.XLOOKUP(Z19,'Client Lookup'!A:A,'Client Lookup'!C:C)</f>
        <v>Walmart</v>
      </c>
      <c r="AC19" t="e">
        <f>_xlfn.XLOOKUP(K19,'Results vs Forecast'!K:K,'Results vs Forecast'!K:K)</f>
        <v>#N/A</v>
      </c>
    </row>
    <row r="20" spans="1:29" hidden="1">
      <c r="A20" s="39"/>
      <c r="B20" s="1" t="s">
        <v>700</v>
      </c>
      <c r="C20" s="1" t="s">
        <v>1362</v>
      </c>
      <c r="D20" s="1" t="s">
        <v>610</v>
      </c>
      <c r="E20" s="1" t="s">
        <v>1498</v>
      </c>
      <c r="F20" s="2">
        <v>45535</v>
      </c>
      <c r="G20" s="2">
        <v>45505</v>
      </c>
      <c r="H20" s="1" t="s">
        <v>1641</v>
      </c>
      <c r="I20" s="1" t="s">
        <v>1642</v>
      </c>
      <c r="J20" s="1" t="s">
        <v>277</v>
      </c>
      <c r="K20" s="1"/>
      <c r="L20" s="1"/>
      <c r="M20" s="1" t="s">
        <v>1643</v>
      </c>
      <c r="N20" s="1"/>
      <c r="O20" s="1"/>
      <c r="P20" s="40">
        <v>-1920.89</v>
      </c>
      <c r="Q20" s="37" t="str">
        <f>IF(C20="ForthPoint","ForthPoint",IF(D20="Intercompany",_xlfn.XLOOKUP(E20,'Dept Lookup'!B:B,'Dept Lookup'!A:A),Modified!D20))</f>
        <v>Data Science</v>
      </c>
      <c r="R20" s="11" t="s">
        <v>943</v>
      </c>
      <c r="S20" s="1" t="s">
        <v>707</v>
      </c>
      <c r="T20" t="str">
        <f t="shared" si="5"/>
        <v>ICC 943 The Blackstone Group : Blackstone - DS Retainer 2024 H1</v>
      </c>
      <c r="V20" t="e">
        <f>_xlfn.XLOOKUP(_xlfn.NUMBERVALUE(U20),'Project Lookup'!X:X,'Project Lookup'!B:B)</f>
        <v>#N/A</v>
      </c>
      <c r="X20" t="str">
        <f t="shared" si="6"/>
        <v>ICC 943 The Blackstone Group : Blackstone - DS Retainer 2024 H1</v>
      </c>
      <c r="Y20" t="str">
        <f t="shared" si="7"/>
        <v>ICC 943 The Blackstone Group</v>
      </c>
      <c r="Z20" t="str">
        <f t="shared" si="3"/>
        <v>943 The Blackstone Group</v>
      </c>
      <c r="AA20" t="str">
        <f>_xlfn.XLOOKUP(Z20,'Client Lookup'!A:A,'Client Lookup'!C:C)</f>
        <v>The Blackstone Group</v>
      </c>
      <c r="AC20" t="e">
        <f>_xlfn.XLOOKUP(K20,'Results vs Forecast'!K:K,'Results vs Forecast'!K:K)</f>
        <v>#N/A</v>
      </c>
    </row>
    <row r="21" spans="1:29" hidden="1">
      <c r="A21" s="39"/>
      <c r="B21" s="1" t="s">
        <v>700</v>
      </c>
      <c r="C21" s="1" t="s">
        <v>1370</v>
      </c>
      <c r="D21" s="1" t="s">
        <v>9</v>
      </c>
      <c r="E21" s="1" t="s">
        <v>1498</v>
      </c>
      <c r="F21" s="2">
        <v>45535</v>
      </c>
      <c r="G21" s="2">
        <v>45505</v>
      </c>
      <c r="H21" s="1" t="s">
        <v>1637</v>
      </c>
      <c r="I21" s="1" t="s">
        <v>1638</v>
      </c>
      <c r="J21" s="1" t="s">
        <v>277</v>
      </c>
      <c r="K21" s="1"/>
      <c r="L21" s="1"/>
      <c r="M21" s="1" t="s">
        <v>1656</v>
      </c>
      <c r="N21" s="1"/>
      <c r="O21" s="1" t="s">
        <v>1657</v>
      </c>
      <c r="P21" s="40">
        <v>7043.2785786610038</v>
      </c>
      <c r="Q21" s="37" t="str">
        <f>IF(C21="ForthPoint","ForthPoint",IF(D21="Intercompany",_xlfn.XLOOKUP(E21,'Dept Lookup'!B:B,'Dept Lookup'!A:A),Modified!D21))</f>
        <v>Data Science</v>
      </c>
      <c r="R21" t="str">
        <f t="shared" si="4"/>
        <v>NBCU</v>
      </c>
      <c r="S21" s="1" t="s">
        <v>707</v>
      </c>
      <c r="T21" t="str">
        <f t="shared" si="5"/>
        <v>ICC 880 NBCU : AWB 2.0 Pod 1H 2024 Extension</v>
      </c>
      <c r="U21" s="25" t="str">
        <f>IF(K21&gt;0,K21,_xlfn.XLOOKUP(M21,'Client Lookup'!L:L,'Client Lookup'!N:N))</f>
        <v>22983</v>
      </c>
      <c r="V21" t="str">
        <f>_xlfn.XLOOKUP(_xlfn.NUMBERVALUE(U21),'Project Lookup'!X:X,'Project Lookup'!B:B)</f>
        <v>AWB 2.0 Pod 1H 2024 Extension</v>
      </c>
      <c r="X21" t="str">
        <f t="shared" si="6"/>
        <v>ICC 880 NBCU : AWB 2.0 Pod 1H 2024 Extension</v>
      </c>
      <c r="Y21" t="str">
        <f t="shared" si="7"/>
        <v>ICC 880 NBCU</v>
      </c>
      <c r="Z21" t="str">
        <f t="shared" si="3"/>
        <v>880 NBCU</v>
      </c>
      <c r="AA21" t="str">
        <f>_xlfn.XLOOKUP(Z21,'Client Lookup'!A:A,'Client Lookup'!C:C)</f>
        <v>NBCU</v>
      </c>
      <c r="AC21" t="e">
        <f>_xlfn.XLOOKUP(K21,'Results vs Forecast'!K:K,'Results vs Forecast'!K:K)</f>
        <v>#N/A</v>
      </c>
    </row>
    <row r="22" spans="1:29" hidden="1">
      <c r="A22" s="39"/>
      <c r="B22" s="1" t="s">
        <v>700</v>
      </c>
      <c r="C22" s="1" t="s">
        <v>1362</v>
      </c>
      <c r="D22" s="1" t="s">
        <v>610</v>
      </c>
      <c r="E22" s="1" t="s">
        <v>1498</v>
      </c>
      <c r="F22" s="2">
        <v>45535</v>
      </c>
      <c r="G22" s="2">
        <v>45505</v>
      </c>
      <c r="H22" s="1" t="s">
        <v>1641</v>
      </c>
      <c r="I22" s="1" t="s">
        <v>1642</v>
      </c>
      <c r="J22" s="1" t="s">
        <v>277</v>
      </c>
      <c r="K22" s="1"/>
      <c r="L22" s="1"/>
      <c r="M22" s="1" t="s">
        <v>1656</v>
      </c>
      <c r="N22" s="1"/>
      <c r="O22" s="1"/>
      <c r="P22" s="40">
        <v>-7043.28</v>
      </c>
      <c r="Q22" s="37" t="str">
        <f>IF(C22="ForthPoint","ForthPoint",IF(D22="Intercompany",_xlfn.XLOOKUP(E22,'Dept Lookup'!B:B,'Dept Lookup'!A:A),Modified!D22))</f>
        <v>Data Science</v>
      </c>
      <c r="R22" s="11" t="s">
        <v>943</v>
      </c>
      <c r="S22" s="1" t="s">
        <v>707</v>
      </c>
      <c r="T22" t="str">
        <f t="shared" si="5"/>
        <v>ICC 880 NBCU : AWB 2.0 Pod 1H 2024 Extension</v>
      </c>
      <c r="V22" t="e">
        <f>_xlfn.XLOOKUP(_xlfn.NUMBERVALUE(U22),'Project Lookup'!X:X,'Project Lookup'!B:B)</f>
        <v>#N/A</v>
      </c>
      <c r="X22" t="str">
        <f t="shared" si="6"/>
        <v>ICC 880 NBCU : AWB 2.0 Pod 1H 2024 Extension</v>
      </c>
      <c r="Y22" t="str">
        <f t="shared" si="7"/>
        <v>ICC 880 NBCU</v>
      </c>
      <c r="Z22" t="str">
        <f t="shared" si="3"/>
        <v>880 NBCU</v>
      </c>
      <c r="AA22" t="str">
        <f>_xlfn.XLOOKUP(Z22,'Client Lookup'!A:A,'Client Lookup'!C:C)</f>
        <v>NBCU</v>
      </c>
      <c r="AC22" t="e">
        <f>_xlfn.XLOOKUP(K22,'Results vs Forecast'!K:K,'Results vs Forecast'!K:K)</f>
        <v>#N/A</v>
      </c>
    </row>
    <row r="23" spans="1:29" hidden="1">
      <c r="A23" s="39"/>
      <c r="B23" s="1" t="s">
        <v>700</v>
      </c>
      <c r="C23" s="1" t="s">
        <v>1370</v>
      </c>
      <c r="D23" s="1" t="s">
        <v>9</v>
      </c>
      <c r="E23" s="1" t="s">
        <v>1498</v>
      </c>
      <c r="F23" s="2">
        <v>45535</v>
      </c>
      <c r="G23" s="2">
        <v>45505</v>
      </c>
      <c r="H23" s="1" t="s">
        <v>1637</v>
      </c>
      <c r="I23" s="1" t="s">
        <v>1638</v>
      </c>
      <c r="J23" s="1" t="s">
        <v>277</v>
      </c>
      <c r="K23" s="1"/>
      <c r="L23" s="1"/>
      <c r="M23" s="1" t="s">
        <v>1658</v>
      </c>
      <c r="N23" s="1"/>
      <c r="O23" s="1" t="s">
        <v>1659</v>
      </c>
      <c r="P23" s="40">
        <v>12101.633194244816</v>
      </c>
      <c r="Q23" s="37" t="str">
        <f>IF(C23="ForthPoint","ForthPoint",IF(D23="Intercompany",_xlfn.XLOOKUP(E23,'Dept Lookup'!B:B,'Dept Lookup'!A:A),Modified!D23))</f>
        <v>Data Science</v>
      </c>
      <c r="R23" t="str">
        <f t="shared" si="4"/>
        <v>Franklin Templeton</v>
      </c>
      <c r="S23" s="1" t="s">
        <v>707</v>
      </c>
      <c r="T23" t="str">
        <f t="shared" si="5"/>
        <v>ICC 1222 Franklin Templeton : Franklin Templeton - Vasu POC Team</v>
      </c>
      <c r="U23" s="25" t="str">
        <f>IF(K23&gt;0,K23,_xlfn.XLOOKUP(M23,'Client Lookup'!L:L,'Client Lookup'!N:N))</f>
        <v>30470</v>
      </c>
      <c r="V23" t="str">
        <f>_xlfn.XLOOKUP(_xlfn.NUMBERVALUE(U23),'Project Lookup'!X:X,'Project Lookup'!B:B)</f>
        <v>Franklin Templeton - Vasu POC Team</v>
      </c>
      <c r="X23" t="str">
        <f t="shared" si="6"/>
        <v>ICC 1222 Franklin Templeton : Franklin Templeton - Vasu POC Team</v>
      </c>
      <c r="Y23" t="str">
        <f t="shared" si="7"/>
        <v>ICC 1222 Franklin Templeton</v>
      </c>
      <c r="Z23" t="str">
        <f t="shared" si="3"/>
        <v>1222 Franklin Templeton</v>
      </c>
      <c r="AA23" t="str">
        <f>_xlfn.XLOOKUP(Z23,'Client Lookup'!A:A,'Client Lookup'!C:C)</f>
        <v>Franklin Templeton</v>
      </c>
      <c r="AC23" t="e">
        <f>_xlfn.XLOOKUP(K23,'Results vs Forecast'!K:K,'Results vs Forecast'!K:K)</f>
        <v>#N/A</v>
      </c>
    </row>
    <row r="24" spans="1:29" hidden="1">
      <c r="A24" s="39"/>
      <c r="B24" s="1" t="s">
        <v>700</v>
      </c>
      <c r="C24" s="1" t="s">
        <v>1370</v>
      </c>
      <c r="D24" s="1" t="s">
        <v>9</v>
      </c>
      <c r="E24" s="1" t="s">
        <v>1498</v>
      </c>
      <c r="F24" s="2">
        <v>45535</v>
      </c>
      <c r="G24" s="2">
        <v>45505</v>
      </c>
      <c r="H24" s="1" t="s">
        <v>1637</v>
      </c>
      <c r="I24" s="1" t="s">
        <v>1638</v>
      </c>
      <c r="J24" s="1" t="s">
        <v>277</v>
      </c>
      <c r="K24" s="1"/>
      <c r="L24" s="1"/>
      <c r="M24" s="1" t="s">
        <v>1654</v>
      </c>
      <c r="N24" s="1"/>
      <c r="O24" s="1" t="s">
        <v>1660</v>
      </c>
      <c r="P24" s="40">
        <v>7683.5766312665492</v>
      </c>
      <c r="Q24" s="37" t="str">
        <f>IF(C24="ForthPoint","ForthPoint",IF(D24="Intercompany",_xlfn.XLOOKUP(E24,'Dept Lookup'!B:B,'Dept Lookup'!A:A),Modified!D24))</f>
        <v>Data Science</v>
      </c>
      <c r="R24" t="str">
        <f t="shared" si="4"/>
        <v>LinkedIn</v>
      </c>
      <c r="S24" s="1" t="s">
        <v>707</v>
      </c>
      <c r="T24" t="str">
        <f t="shared" si="5"/>
        <v>ICC 806 LinkedIn Corporation : LinkedIn Measurement Experimentation Support (Zaid)</v>
      </c>
      <c r="U24" s="25">
        <f>IF(K24&gt;0,K24,_xlfn.XLOOKUP(M24,'Client Lookup'!L:L,'Client Lookup'!N:N))</f>
        <v>20913</v>
      </c>
      <c r="V24" t="str">
        <f>_xlfn.XLOOKUP(_xlfn.NUMBERVALUE(U24),'Project Lookup'!X:X,'Project Lookup'!B:B)</f>
        <v>LinkedIn Measurement Experimentation Support (Zaid)</v>
      </c>
      <c r="X24" t="str">
        <f t="shared" si="6"/>
        <v>ICC 806 LinkedIn Corporation : LinkedIn Measurement Experimentation Support (Zaid)</v>
      </c>
      <c r="Y24" t="str">
        <f t="shared" si="7"/>
        <v>ICC 806 LinkedIn Corporation</v>
      </c>
      <c r="Z24" t="str">
        <f t="shared" ref="Z24:Z87" si="8">IF(LEFT(Y24,3)="ICC",IFERROR(_xlfn.TEXTAFTER(Y24,"ICC "),Y24),Y24)</f>
        <v>806 LinkedIn Corporation</v>
      </c>
      <c r="AA24" t="str">
        <f>_xlfn.XLOOKUP(Z24,'Client Lookup'!A:A,'Client Lookup'!C:C)</f>
        <v>LinkedIn</v>
      </c>
      <c r="AC24" t="e">
        <f>_xlfn.XLOOKUP(K24,'Results vs Forecast'!K:K,'Results vs Forecast'!K:K)</f>
        <v>#N/A</v>
      </c>
    </row>
    <row r="25" spans="1:29" hidden="1">
      <c r="A25" s="39"/>
      <c r="B25" s="1" t="s">
        <v>700</v>
      </c>
      <c r="C25" s="1" t="s">
        <v>1362</v>
      </c>
      <c r="D25" s="1" t="s">
        <v>610</v>
      </c>
      <c r="E25" s="1" t="s">
        <v>1498</v>
      </c>
      <c r="F25" s="2">
        <v>45535</v>
      </c>
      <c r="G25" s="2">
        <v>45505</v>
      </c>
      <c r="H25" s="1" t="s">
        <v>1641</v>
      </c>
      <c r="I25" s="1" t="s">
        <v>1642</v>
      </c>
      <c r="J25" s="1" t="s">
        <v>277</v>
      </c>
      <c r="K25" s="1"/>
      <c r="L25" s="1"/>
      <c r="M25" s="1" t="s">
        <v>1658</v>
      </c>
      <c r="N25" s="1"/>
      <c r="O25" s="1"/>
      <c r="P25" s="40">
        <v>-12101.63</v>
      </c>
      <c r="Q25" s="37" t="str">
        <f>IF(C25="ForthPoint","ForthPoint",IF(D25="Intercompany",_xlfn.XLOOKUP(E25,'Dept Lookup'!B:B,'Dept Lookup'!A:A),Modified!D25))</f>
        <v>Data Science</v>
      </c>
      <c r="R25" s="11" t="s">
        <v>943</v>
      </c>
      <c r="S25" s="1" t="s">
        <v>707</v>
      </c>
      <c r="T25" t="str">
        <f t="shared" si="5"/>
        <v>ICC 1222 Franklin Templeton : Franklin Templeton - Vasu POC Team</v>
      </c>
      <c r="V25" t="e">
        <f>_xlfn.XLOOKUP(_xlfn.NUMBERVALUE(U25),'Project Lookup'!X:X,'Project Lookup'!B:B)</f>
        <v>#N/A</v>
      </c>
      <c r="X25" t="str">
        <f t="shared" si="6"/>
        <v>ICC 1222 Franklin Templeton : Franklin Templeton - Vasu POC Team</v>
      </c>
      <c r="Y25" t="str">
        <f t="shared" si="7"/>
        <v>ICC 1222 Franklin Templeton</v>
      </c>
      <c r="Z25" t="str">
        <f t="shared" si="8"/>
        <v>1222 Franklin Templeton</v>
      </c>
      <c r="AA25" t="str">
        <f>_xlfn.XLOOKUP(Z25,'Client Lookup'!A:A,'Client Lookup'!C:C)</f>
        <v>Franklin Templeton</v>
      </c>
      <c r="AC25" t="e">
        <f>_xlfn.XLOOKUP(K25,'Results vs Forecast'!K:K,'Results vs Forecast'!K:K)</f>
        <v>#N/A</v>
      </c>
    </row>
    <row r="26" spans="1:29" hidden="1">
      <c r="A26" s="39"/>
      <c r="B26" s="1" t="s">
        <v>700</v>
      </c>
      <c r="C26" s="1" t="s">
        <v>1362</v>
      </c>
      <c r="D26" s="1" t="s">
        <v>1628</v>
      </c>
      <c r="E26" s="1" t="s">
        <v>1498</v>
      </c>
      <c r="F26" s="2">
        <v>45535</v>
      </c>
      <c r="G26" s="2">
        <v>45505</v>
      </c>
      <c r="H26" s="1" t="s">
        <v>1647</v>
      </c>
      <c r="I26" s="1" t="s">
        <v>1648</v>
      </c>
      <c r="J26" s="1" t="s">
        <v>277</v>
      </c>
      <c r="K26" s="1"/>
      <c r="L26" s="1"/>
      <c r="M26" s="1"/>
      <c r="N26" s="1"/>
      <c r="O26" s="1" t="s">
        <v>1649</v>
      </c>
      <c r="P26" s="40">
        <v>53208.26</v>
      </c>
      <c r="Q26" s="41" t="s">
        <v>9</v>
      </c>
      <c r="R26" s="11" t="s">
        <v>943</v>
      </c>
      <c r="S26" s="1" t="s">
        <v>707</v>
      </c>
      <c r="T26">
        <f t="shared" si="5"/>
        <v>0</v>
      </c>
      <c r="V26" t="e">
        <f>_xlfn.XLOOKUP(_xlfn.NUMBERVALUE(U26),'Project Lookup'!X:X,'Project Lookup'!B:B)</f>
        <v>#N/A</v>
      </c>
      <c r="X26">
        <f t="shared" si="6"/>
        <v>0</v>
      </c>
      <c r="Y26">
        <f t="shared" si="7"/>
        <v>0</v>
      </c>
      <c r="Z26">
        <f t="shared" si="8"/>
        <v>0</v>
      </c>
      <c r="AA26" t="e">
        <f>_xlfn.XLOOKUP(Z26,'Client Lookup'!A:A,'Client Lookup'!C:C)</f>
        <v>#N/A</v>
      </c>
      <c r="AC26" t="e">
        <f>_xlfn.XLOOKUP(K26,'Results vs Forecast'!K:K,'Results vs Forecast'!K:K)</f>
        <v>#N/A</v>
      </c>
    </row>
    <row r="27" spans="1:29" hidden="1">
      <c r="A27" s="39"/>
      <c r="B27" s="1" t="s">
        <v>700</v>
      </c>
      <c r="C27" s="1" t="s">
        <v>1362</v>
      </c>
      <c r="D27" s="1" t="s">
        <v>610</v>
      </c>
      <c r="E27" s="1" t="s">
        <v>1498</v>
      </c>
      <c r="F27" s="2">
        <v>45535</v>
      </c>
      <c r="G27" s="2">
        <v>45505</v>
      </c>
      <c r="H27" s="1" t="s">
        <v>1641</v>
      </c>
      <c r="I27" s="1" t="s">
        <v>1642</v>
      </c>
      <c r="J27" s="1" t="s">
        <v>277</v>
      </c>
      <c r="K27" s="1"/>
      <c r="L27" s="1"/>
      <c r="M27" s="1" t="s">
        <v>1639</v>
      </c>
      <c r="N27" s="1"/>
      <c r="O27" s="1"/>
      <c r="P27" s="40">
        <v>-17288.05</v>
      </c>
      <c r="Q27" s="37" t="str">
        <f>IF(C27="ForthPoint","ForthPoint",IF(D27="Intercompany",_xlfn.XLOOKUP(E27,'Dept Lookup'!B:B,'Dept Lookup'!A:A),Modified!D27))</f>
        <v>Data Science</v>
      </c>
      <c r="R27" s="11" t="s">
        <v>943</v>
      </c>
      <c r="S27" s="1" t="s">
        <v>707</v>
      </c>
      <c r="T27" t="str">
        <f t="shared" si="5"/>
        <v>ICC 867 CVS Health : Retail Analytics DS and BI - 2024</v>
      </c>
      <c r="V27" t="e">
        <f>_xlfn.XLOOKUP(_xlfn.NUMBERVALUE(U27),'Project Lookup'!X:X,'Project Lookup'!B:B)</f>
        <v>#N/A</v>
      </c>
      <c r="X27" t="str">
        <f t="shared" si="6"/>
        <v>ICC 867 CVS Health : Retail Analytics DS and BI - 2024</v>
      </c>
      <c r="Y27" t="str">
        <f t="shared" si="7"/>
        <v>ICC 867 CVS Health</v>
      </c>
      <c r="Z27" t="str">
        <f t="shared" si="8"/>
        <v>867 CVS Health</v>
      </c>
      <c r="AA27" t="str">
        <f>_xlfn.XLOOKUP(Z27,'Client Lookup'!A:A,'Client Lookup'!C:C)</f>
        <v>CVS Health</v>
      </c>
      <c r="AC27" t="e">
        <f>_xlfn.XLOOKUP(K27,'Results vs Forecast'!K:K,'Results vs Forecast'!K:K)</f>
        <v>#N/A</v>
      </c>
    </row>
    <row r="28" spans="1:29" hidden="1">
      <c r="A28" s="39"/>
      <c r="B28" s="1" t="s">
        <v>700</v>
      </c>
      <c r="C28" s="1" t="s">
        <v>1362</v>
      </c>
      <c r="D28" s="1" t="s">
        <v>610</v>
      </c>
      <c r="E28" s="1" t="s">
        <v>1498</v>
      </c>
      <c r="F28" s="2">
        <v>45535</v>
      </c>
      <c r="G28" s="2">
        <v>45505</v>
      </c>
      <c r="H28" s="1" t="s">
        <v>1641</v>
      </c>
      <c r="I28" s="1" t="s">
        <v>1642</v>
      </c>
      <c r="J28" s="1" t="s">
        <v>277</v>
      </c>
      <c r="K28" s="1"/>
      <c r="L28" s="1"/>
      <c r="M28" s="1" t="s">
        <v>1635</v>
      </c>
      <c r="N28" s="1"/>
      <c r="O28" s="1"/>
      <c r="P28" s="40">
        <v>-46153.88</v>
      </c>
      <c r="Q28" s="37" t="str">
        <f>IF(C28="ForthPoint","ForthPoint",IF(D28="Intercompany",_xlfn.XLOOKUP(E28,'Dept Lookup'!B:B,'Dept Lookup'!A:A),Modified!D28))</f>
        <v>Data Science</v>
      </c>
      <c r="R28" s="11" t="s">
        <v>943</v>
      </c>
      <c r="S28" s="1" t="s">
        <v>707</v>
      </c>
      <c r="T28" t="str">
        <f t="shared" si="5"/>
        <v>ICC 939 Walmart : Walmart - FY25 Marketing Advanced Analytics Retainer</v>
      </c>
      <c r="V28" t="e">
        <f>_xlfn.XLOOKUP(_xlfn.NUMBERVALUE(U28),'Project Lookup'!X:X,'Project Lookup'!B:B)</f>
        <v>#N/A</v>
      </c>
      <c r="X28" t="str">
        <f t="shared" si="6"/>
        <v>ICC 939 Walmart : Walmart - FY25 Marketing Advanced Analytics Retainer</v>
      </c>
      <c r="Y28" t="str">
        <f t="shared" si="7"/>
        <v>ICC 939 Walmart</v>
      </c>
      <c r="Z28" t="str">
        <f t="shared" si="8"/>
        <v>939 Walmart</v>
      </c>
      <c r="AA28" t="str">
        <f>_xlfn.XLOOKUP(Z28,'Client Lookup'!A:A,'Client Lookup'!C:C)</f>
        <v>Walmart</v>
      </c>
      <c r="AC28" t="e">
        <f>_xlfn.XLOOKUP(K28,'Results vs Forecast'!K:K,'Results vs Forecast'!K:K)</f>
        <v>#N/A</v>
      </c>
    </row>
    <row r="29" spans="1:29" hidden="1">
      <c r="A29" s="39"/>
      <c r="B29" s="1" t="s">
        <v>700</v>
      </c>
      <c r="C29" s="1" t="s">
        <v>1383</v>
      </c>
      <c r="D29" s="1" t="s">
        <v>20</v>
      </c>
      <c r="E29" s="1" t="s">
        <v>1423</v>
      </c>
      <c r="F29" s="2">
        <v>45534</v>
      </c>
      <c r="G29" s="2">
        <v>45505</v>
      </c>
      <c r="H29" s="1" t="s">
        <v>1661</v>
      </c>
      <c r="I29" s="1" t="s">
        <v>1662</v>
      </c>
      <c r="J29" s="1" t="s">
        <v>277</v>
      </c>
      <c r="K29" s="1"/>
      <c r="L29" s="1"/>
      <c r="M29" s="1" t="s">
        <v>1663</v>
      </c>
      <c r="N29" s="1"/>
      <c r="O29" s="1" t="s">
        <v>1664</v>
      </c>
      <c r="P29" s="40">
        <v>10249.100886802686</v>
      </c>
      <c r="Q29" s="37" t="str">
        <f>IF(C29="ForthPoint","ForthPoint",IF(D29="Intercompany",_xlfn.XLOOKUP(E29,'Dept Lookup'!B:B,'Dept Lookup'!A:A),Modified!D29))</f>
        <v>Insourcing Services</v>
      </c>
      <c r="R29" t="str">
        <f t="shared" si="4"/>
        <v>American Express Company</v>
      </c>
      <c r="S29" s="1" t="s">
        <v>707</v>
      </c>
      <c r="T29" t="str">
        <f t="shared" si="5"/>
        <v>ICC 654 ICC in Engagement Factory UK Represents Represents Blend360 : AmEx - BTS</v>
      </c>
      <c r="U29" s="25" t="str">
        <f>IF(K29&gt;0,K29,_xlfn.XLOOKUP(M29,'Client Lookup'!L:L,'Client Lookup'!N:N))</f>
        <v>17217</v>
      </c>
      <c r="V29" t="str">
        <f>_xlfn.XLOOKUP(_xlfn.NUMBERVALUE(U29),'Project Lookup'!X:X,'Project Lookup'!B:B)</f>
        <v>AmEx - BTS</v>
      </c>
      <c r="X29" t="str">
        <f t="shared" si="6"/>
        <v>ICC 654 ICC in Engagement Factory UK Represents Represents Blend360 : AmEx - BTS</v>
      </c>
      <c r="Y29" t="str">
        <f t="shared" si="7"/>
        <v>ICC 654 ICC in Engagement Factory UK Represents Represents Blend360</v>
      </c>
      <c r="Z29" t="str">
        <f t="shared" si="8"/>
        <v>654 ICC in Engagement Factory UK Represents Represents Blend360</v>
      </c>
      <c r="AA29" t="str">
        <f>_xlfn.XLOOKUP(Z29,'Client Lookup'!A:A,'Client Lookup'!C:C)</f>
        <v>American Express Company</v>
      </c>
      <c r="AC29" t="e">
        <f>_xlfn.XLOOKUP(K29,'Results vs Forecast'!K:K,'Results vs Forecast'!K:K)</f>
        <v>#N/A</v>
      </c>
    </row>
    <row r="30" spans="1:29" hidden="1">
      <c r="A30" s="39"/>
      <c r="B30" s="1" t="s">
        <v>700</v>
      </c>
      <c r="C30" s="1" t="s">
        <v>1362</v>
      </c>
      <c r="D30" s="1" t="s">
        <v>20</v>
      </c>
      <c r="E30" s="1" t="s">
        <v>1423</v>
      </c>
      <c r="F30" s="2">
        <v>45535</v>
      </c>
      <c r="G30" s="2">
        <v>45505</v>
      </c>
      <c r="H30" s="1" t="s">
        <v>1647</v>
      </c>
      <c r="I30" s="1" t="s">
        <v>1648</v>
      </c>
      <c r="J30" s="1" t="s">
        <v>277</v>
      </c>
      <c r="K30" s="1"/>
      <c r="L30" s="1"/>
      <c r="M30" s="1"/>
      <c r="N30" s="1"/>
      <c r="O30" s="1" t="s">
        <v>1649</v>
      </c>
      <c r="P30" s="40">
        <v>10249.1</v>
      </c>
      <c r="Q30" s="37" t="str">
        <f>IF(C30="ForthPoint","ForthPoint",IF(D30="Intercompany",_xlfn.XLOOKUP(E30,'Dept Lookup'!B:B,'Dept Lookup'!A:A),Modified!D30))</f>
        <v>Insourcing Services</v>
      </c>
      <c r="R30" s="11" t="s">
        <v>943</v>
      </c>
      <c r="S30" s="1" t="s">
        <v>707</v>
      </c>
      <c r="T30">
        <f t="shared" si="5"/>
        <v>0</v>
      </c>
      <c r="V30" t="e">
        <f>_xlfn.XLOOKUP(_xlfn.NUMBERVALUE(U30),'Project Lookup'!X:X,'Project Lookup'!B:B)</f>
        <v>#N/A</v>
      </c>
      <c r="X30">
        <f t="shared" si="6"/>
        <v>0</v>
      </c>
      <c r="Y30">
        <f t="shared" si="7"/>
        <v>0</v>
      </c>
      <c r="Z30">
        <f t="shared" si="8"/>
        <v>0</v>
      </c>
      <c r="AA30" t="e">
        <f>_xlfn.XLOOKUP(Z30,'Client Lookup'!A:A,'Client Lookup'!C:C)</f>
        <v>#N/A</v>
      </c>
      <c r="AC30" t="e">
        <f>_xlfn.XLOOKUP(K30,'Results vs Forecast'!K:K,'Results vs Forecast'!K:K)</f>
        <v>#N/A</v>
      </c>
    </row>
    <row r="31" spans="1:29" hidden="1">
      <c r="A31" s="39"/>
      <c r="B31" s="1" t="s">
        <v>700</v>
      </c>
      <c r="C31" s="1" t="s">
        <v>1362</v>
      </c>
      <c r="D31" s="1" t="s">
        <v>610</v>
      </c>
      <c r="E31" s="1" t="s">
        <v>1423</v>
      </c>
      <c r="F31" s="2">
        <v>45535</v>
      </c>
      <c r="G31" s="2">
        <v>45505</v>
      </c>
      <c r="H31" s="1" t="s">
        <v>1641</v>
      </c>
      <c r="I31" s="1" t="s">
        <v>1642</v>
      </c>
      <c r="J31" s="1" t="s">
        <v>277</v>
      </c>
      <c r="K31" s="1"/>
      <c r="L31" s="1"/>
      <c r="M31" s="1" t="s">
        <v>1663</v>
      </c>
      <c r="N31" s="1"/>
      <c r="O31" s="1"/>
      <c r="P31" s="40">
        <v>-10242.280000000001</v>
      </c>
      <c r="Q31" s="37" t="str">
        <f>IF(C31="ForthPoint","ForthPoint",IF(D31="Intercompany",_xlfn.XLOOKUP(E31,'Dept Lookup'!B:B,'Dept Lookup'!A:A),Modified!D31))</f>
        <v>Insourcing Services</v>
      </c>
      <c r="R31" s="11" t="s">
        <v>943</v>
      </c>
      <c r="S31" s="1" t="s">
        <v>707</v>
      </c>
      <c r="T31" t="str">
        <f t="shared" si="5"/>
        <v>ICC 654 ICC in Engagement Factory UK Represents Represents Blend360 : AmEx - BTS</v>
      </c>
      <c r="V31" t="e">
        <f>_xlfn.XLOOKUP(_xlfn.NUMBERVALUE(U31),'Project Lookup'!X:X,'Project Lookup'!B:B)</f>
        <v>#N/A</v>
      </c>
      <c r="X31" t="str">
        <f t="shared" si="6"/>
        <v>ICC 654 ICC in Engagement Factory UK Represents Represents Blend360 : AmEx - BTS</v>
      </c>
      <c r="Y31" t="str">
        <f t="shared" si="7"/>
        <v>ICC 654 ICC in Engagement Factory UK Represents Represents Blend360</v>
      </c>
      <c r="Z31" t="str">
        <f t="shared" si="8"/>
        <v>654 ICC in Engagement Factory UK Represents Represents Blend360</v>
      </c>
      <c r="AA31" t="str">
        <f>_xlfn.XLOOKUP(Z31,'Client Lookup'!A:A,'Client Lookup'!C:C)</f>
        <v>American Express Company</v>
      </c>
      <c r="AC31" t="e">
        <f>_xlfn.XLOOKUP(K31,'Results vs Forecast'!K:K,'Results vs Forecast'!K:K)</f>
        <v>#N/A</v>
      </c>
    </row>
    <row r="32" spans="1:29" hidden="1">
      <c r="A32" s="39"/>
      <c r="B32" s="1" t="s">
        <v>700</v>
      </c>
      <c r="C32" s="1" t="s">
        <v>1361</v>
      </c>
      <c r="D32" s="1" t="s">
        <v>486</v>
      </c>
      <c r="E32" s="1" t="s">
        <v>1572</v>
      </c>
      <c r="F32" s="2">
        <v>45535</v>
      </c>
      <c r="G32" s="2">
        <v>45505</v>
      </c>
      <c r="H32" s="1" t="s">
        <v>1665</v>
      </c>
      <c r="I32" s="1" t="s">
        <v>1666</v>
      </c>
      <c r="J32" s="1" t="s">
        <v>277</v>
      </c>
      <c r="K32" s="1"/>
      <c r="L32" s="1"/>
      <c r="M32" s="1" t="s">
        <v>1667</v>
      </c>
      <c r="N32" s="1"/>
      <c r="O32" s="1" t="s">
        <v>1668</v>
      </c>
      <c r="P32" s="40">
        <v>143960</v>
      </c>
      <c r="Q32" s="37" t="str">
        <f>IF(C32="ForthPoint","ForthPoint",IF(D32="Intercompany",_xlfn.XLOOKUP(E32,'Dept Lookup'!B:B,'Dept Lookup'!A:A),Modified!D32))</f>
        <v>FPAI -General</v>
      </c>
      <c r="R32" t="str">
        <f t="shared" si="4"/>
        <v>CVS Health</v>
      </c>
      <c r="S32" s="1" t="s">
        <v>39</v>
      </c>
      <c r="T32" t="str">
        <f t="shared" si="5"/>
        <v>ICC 1245 CVS Health : Pega/FPAI Decisioning</v>
      </c>
      <c r="U32" s="25" t="str">
        <f>IF(K32&gt;0,K32,_xlfn.XLOOKUP(M32,'Client Lookup'!L:L,'Client Lookup'!N:N))</f>
        <v>31317</v>
      </c>
      <c r="V32" t="str">
        <f>_xlfn.XLOOKUP(_xlfn.NUMBERVALUE(U32),'Project Lookup'!X:X,'Project Lookup'!B:B)</f>
        <v>Pega/FPAI Decisioning</v>
      </c>
      <c r="X32" t="str">
        <f t="shared" si="6"/>
        <v>ICC 1245 CVS Health : Pega/FPAI Decisioning</v>
      </c>
      <c r="Y32" t="str">
        <f t="shared" si="7"/>
        <v>ICC 1245 CVS Health</v>
      </c>
      <c r="Z32" t="str">
        <f t="shared" si="8"/>
        <v>1245 CVS Health</v>
      </c>
      <c r="AA32" t="str">
        <f>_xlfn.XLOOKUP(Z32,'Client Lookup'!A:A,'Client Lookup'!C:C)</f>
        <v>CVS Health</v>
      </c>
      <c r="AC32" t="e">
        <f>_xlfn.XLOOKUP(K32,'Results vs Forecast'!K:K,'Results vs Forecast'!K:K)</f>
        <v>#N/A</v>
      </c>
    </row>
    <row r="33" spans="1:29" hidden="1">
      <c r="A33" s="39"/>
      <c r="B33" s="1" t="s">
        <v>700</v>
      </c>
      <c r="C33" s="1" t="s">
        <v>1567</v>
      </c>
      <c r="D33" s="1" t="s">
        <v>486</v>
      </c>
      <c r="E33" s="1" t="s">
        <v>1572</v>
      </c>
      <c r="F33" s="2">
        <v>45535</v>
      </c>
      <c r="G33" s="2">
        <v>45505</v>
      </c>
      <c r="H33" s="1" t="s">
        <v>1669</v>
      </c>
      <c r="I33" s="1" t="s">
        <v>1670</v>
      </c>
      <c r="J33" s="1" t="s">
        <v>277</v>
      </c>
      <c r="K33" s="1"/>
      <c r="L33" s="1"/>
      <c r="M33" s="1"/>
      <c r="N33" s="1"/>
      <c r="O33" s="1" t="s">
        <v>1671</v>
      </c>
      <c r="P33" s="40">
        <v>7542.1531739953789</v>
      </c>
      <c r="Q33" s="37" t="str">
        <f>IF(C33="ForthPoint","ForthPoint",IF(D33="Intercompany",_xlfn.XLOOKUP(E33,'Dept Lookup'!B:B,'Dept Lookup'!A:A),Modified!D33))</f>
        <v>FPAI -General</v>
      </c>
      <c r="R33" t="e">
        <f t="shared" si="4"/>
        <v>#N/A</v>
      </c>
      <c r="S33" s="1" t="s">
        <v>39</v>
      </c>
      <c r="T33">
        <f t="shared" si="5"/>
        <v>0</v>
      </c>
      <c r="U33" s="25">
        <f>IF(K33&gt;0,K33,_xlfn.XLOOKUP(M33,'Client Lookup'!L:L,'Client Lookup'!N:N))</f>
        <v>0</v>
      </c>
      <c r="V33" t="e">
        <f>_xlfn.XLOOKUP(_xlfn.NUMBERVALUE(U33),'Project Lookup'!X:X,'Project Lookup'!B:B)</f>
        <v>#N/A</v>
      </c>
      <c r="X33">
        <f t="shared" si="6"/>
        <v>0</v>
      </c>
      <c r="Y33">
        <f t="shared" si="7"/>
        <v>0</v>
      </c>
      <c r="Z33">
        <f t="shared" si="8"/>
        <v>0</v>
      </c>
      <c r="AA33" t="e">
        <f>_xlfn.XLOOKUP(Z33,'Client Lookup'!A:A,'Client Lookup'!C:C)</f>
        <v>#N/A</v>
      </c>
      <c r="AC33" t="e">
        <f>_xlfn.XLOOKUP(K33,'Results vs Forecast'!K:K,'Results vs Forecast'!K:K)</f>
        <v>#N/A</v>
      </c>
    </row>
    <row r="34" spans="1:29" hidden="1">
      <c r="A34" s="39"/>
      <c r="B34" s="1" t="s">
        <v>700</v>
      </c>
      <c r="C34" s="1" t="s">
        <v>1362</v>
      </c>
      <c r="D34" s="1" t="s">
        <v>610</v>
      </c>
      <c r="E34" s="1" t="s">
        <v>1572</v>
      </c>
      <c r="F34" s="2">
        <v>45535</v>
      </c>
      <c r="G34" s="2">
        <v>45505</v>
      </c>
      <c r="H34" s="1" t="s">
        <v>1641</v>
      </c>
      <c r="I34" s="1" t="s">
        <v>1642</v>
      </c>
      <c r="J34" s="1" t="s">
        <v>277</v>
      </c>
      <c r="K34" s="1"/>
      <c r="L34" s="1"/>
      <c r="M34" s="1" t="s">
        <v>1672</v>
      </c>
      <c r="N34" s="1"/>
      <c r="O34" s="1"/>
      <c r="P34" s="40">
        <v>-110804</v>
      </c>
      <c r="Q34" s="37" t="str">
        <f>IF(C34="ForthPoint","ForthPoint",IF(D34="Intercompany",_xlfn.XLOOKUP(E34,'Dept Lookup'!B:B,'Dept Lookup'!A:A),Modified!D34))</f>
        <v>FPAI -General</v>
      </c>
      <c r="R34" s="11" t="s">
        <v>943</v>
      </c>
      <c r="S34" s="1" t="s">
        <v>39</v>
      </c>
      <c r="T34" t="str">
        <f t="shared" si="5"/>
        <v>ICC 1183 The William Carter Company : Carter's - Pega phase 1 implementation cx strategy</v>
      </c>
      <c r="V34" t="e">
        <f>_xlfn.XLOOKUP(_xlfn.NUMBERVALUE(U34),'Project Lookup'!X:X,'Project Lookup'!B:B)</f>
        <v>#N/A</v>
      </c>
      <c r="X34" t="str">
        <f t="shared" si="6"/>
        <v>ICC 1183 The William Carter Company : Carter's - Pega phase 1 implementation cx strategy</v>
      </c>
      <c r="Y34" t="str">
        <f t="shared" si="7"/>
        <v>ICC 1183 The William Carter Company</v>
      </c>
      <c r="Z34" t="str">
        <f t="shared" si="8"/>
        <v>1183 The William Carter Company</v>
      </c>
      <c r="AA34" t="str">
        <f>_xlfn.XLOOKUP(Z34,'Client Lookup'!A:A,'Client Lookup'!C:C)</f>
        <v>Carter's</v>
      </c>
      <c r="AC34" t="e">
        <f>_xlfn.XLOOKUP(K34,'Results vs Forecast'!K:K,'Results vs Forecast'!K:K)</f>
        <v>#N/A</v>
      </c>
    </row>
    <row r="35" spans="1:29" hidden="1">
      <c r="A35" s="39"/>
      <c r="B35" s="1" t="s">
        <v>700</v>
      </c>
      <c r="C35" s="1" t="s">
        <v>1568</v>
      </c>
      <c r="D35" s="1" t="s">
        <v>486</v>
      </c>
      <c r="E35" s="1" t="s">
        <v>1572</v>
      </c>
      <c r="F35" s="2">
        <v>45535</v>
      </c>
      <c r="G35" s="2">
        <v>45505</v>
      </c>
      <c r="H35" s="1" t="s">
        <v>1673</v>
      </c>
      <c r="I35" s="1" t="s">
        <v>1674</v>
      </c>
      <c r="J35" s="1" t="s">
        <v>277</v>
      </c>
      <c r="K35" s="1"/>
      <c r="L35" s="1"/>
      <c r="M35" s="1"/>
      <c r="N35" s="1"/>
      <c r="O35" s="1" t="s">
        <v>1675</v>
      </c>
      <c r="P35" s="40">
        <v>127385.01</v>
      </c>
      <c r="Q35" s="37" t="str">
        <f>IF(C35="ForthPoint","ForthPoint",IF(D35="Intercompany",_xlfn.XLOOKUP(E35,'Dept Lookup'!B:B,'Dept Lookup'!A:A),Modified!D35))</f>
        <v>FPAI -General</v>
      </c>
      <c r="R35" s="11" t="s">
        <v>943</v>
      </c>
      <c r="S35" s="1" t="s">
        <v>39</v>
      </c>
      <c r="T35">
        <f t="shared" si="5"/>
        <v>0</v>
      </c>
      <c r="V35" t="e">
        <f>_xlfn.XLOOKUP(_xlfn.NUMBERVALUE(U35),'Project Lookup'!X:X,'Project Lookup'!B:B)</f>
        <v>#N/A</v>
      </c>
      <c r="X35">
        <f t="shared" si="6"/>
        <v>0</v>
      </c>
      <c r="Y35">
        <f t="shared" si="7"/>
        <v>0</v>
      </c>
      <c r="Z35">
        <f t="shared" si="8"/>
        <v>0</v>
      </c>
      <c r="AA35" t="e">
        <f>_xlfn.XLOOKUP(Z35,'Client Lookup'!A:A,'Client Lookup'!C:C)</f>
        <v>#N/A</v>
      </c>
      <c r="AC35" t="e">
        <f>_xlfn.XLOOKUP(K35,'Results vs Forecast'!K:K,'Results vs Forecast'!K:K)</f>
        <v>#N/A</v>
      </c>
    </row>
    <row r="36" spans="1:29" hidden="1">
      <c r="A36" s="39"/>
      <c r="B36" s="1" t="s">
        <v>700</v>
      </c>
      <c r="C36" s="1" t="s">
        <v>1361</v>
      </c>
      <c r="D36" s="1" t="s">
        <v>486</v>
      </c>
      <c r="E36" s="1" t="s">
        <v>1572</v>
      </c>
      <c r="F36" s="2">
        <v>45535</v>
      </c>
      <c r="G36" s="2">
        <v>45505</v>
      </c>
      <c r="H36" s="1" t="s">
        <v>1676</v>
      </c>
      <c r="I36" s="1" t="s">
        <v>1677</v>
      </c>
      <c r="J36" s="1" t="s">
        <v>277</v>
      </c>
      <c r="K36" s="1"/>
      <c r="L36" s="1"/>
      <c r="M36" s="1" t="s">
        <v>1672</v>
      </c>
      <c r="N36" s="1"/>
      <c r="O36" s="1" t="s">
        <v>1678</v>
      </c>
      <c r="P36" s="40">
        <v>110804</v>
      </c>
      <c r="Q36" s="37" t="str">
        <f>IF(C36="ForthPoint","ForthPoint",IF(D36="Intercompany",_xlfn.XLOOKUP(E36,'Dept Lookup'!B:B,'Dept Lookup'!A:A),Modified!D36))</f>
        <v>FPAI -General</v>
      </c>
      <c r="R36" t="str">
        <f t="shared" si="4"/>
        <v>Carter's</v>
      </c>
      <c r="S36" s="1" t="s">
        <v>39</v>
      </c>
      <c r="T36" t="str">
        <f t="shared" si="5"/>
        <v>ICC 1183 The William Carter Company : Carter's - Pega phase 1 implementation cx strategy</v>
      </c>
      <c r="U36" s="25" t="str">
        <f>IF(K36&gt;0,K36,_xlfn.XLOOKUP(M36,'Client Lookup'!L:L,'Client Lookup'!N:N))</f>
        <v>29104</v>
      </c>
      <c r="V36" t="str">
        <f>_xlfn.XLOOKUP(_xlfn.NUMBERVALUE(U36),'Project Lookup'!X:X,'Project Lookup'!B:B)</f>
        <v>Carter's - Pega phase 1 implementation cx strategy</v>
      </c>
      <c r="X36" t="str">
        <f t="shared" si="6"/>
        <v>ICC 1183 The William Carter Company : Carter's - Pega phase 1 implementation cx strategy</v>
      </c>
      <c r="Y36" t="str">
        <f t="shared" si="7"/>
        <v>ICC 1183 The William Carter Company</v>
      </c>
      <c r="Z36" t="str">
        <f t="shared" si="8"/>
        <v>1183 The William Carter Company</v>
      </c>
      <c r="AA36" t="str">
        <f>_xlfn.XLOOKUP(Z36,'Client Lookup'!A:A,'Client Lookup'!C:C)</f>
        <v>Carter's</v>
      </c>
      <c r="AC36" t="e">
        <f>_xlfn.XLOOKUP(K36,'Results vs Forecast'!K:K,'Results vs Forecast'!K:K)</f>
        <v>#N/A</v>
      </c>
    </row>
    <row r="37" spans="1:29" hidden="1">
      <c r="A37" s="39"/>
      <c r="B37" s="1" t="s">
        <v>700</v>
      </c>
      <c r="C37" s="1" t="s">
        <v>1439</v>
      </c>
      <c r="D37" s="1" t="s">
        <v>486</v>
      </c>
      <c r="E37" s="1" t="s">
        <v>1572</v>
      </c>
      <c r="F37" s="2">
        <v>45535</v>
      </c>
      <c r="G37" s="2">
        <v>45505</v>
      </c>
      <c r="H37" s="1" t="s">
        <v>1679</v>
      </c>
      <c r="I37" s="1" t="s">
        <v>1680</v>
      </c>
      <c r="J37" s="1" t="s">
        <v>277</v>
      </c>
      <c r="K37" s="1"/>
      <c r="L37" s="1"/>
      <c r="M37" s="1"/>
      <c r="N37" s="1"/>
      <c r="O37" s="1" t="s">
        <v>1681</v>
      </c>
      <c r="P37" s="40">
        <v>49753.491411789713</v>
      </c>
      <c r="Q37" s="37" t="str">
        <f>IF(C37="ForthPoint","ForthPoint",IF(D37="Intercompany",_xlfn.XLOOKUP(E37,'Dept Lookup'!B:B,'Dept Lookup'!A:A),Modified!D37))</f>
        <v>FPAI -General</v>
      </c>
      <c r="R37" t="e">
        <f t="shared" si="4"/>
        <v>#N/A</v>
      </c>
      <c r="S37" s="1" t="s">
        <v>39</v>
      </c>
      <c r="T37">
        <f t="shared" si="5"/>
        <v>0</v>
      </c>
      <c r="U37" s="25">
        <f>IF(K37&gt;0,K37,_xlfn.XLOOKUP(M37,'Client Lookup'!L:L,'Client Lookup'!N:N))</f>
        <v>0</v>
      </c>
      <c r="V37" t="e">
        <f>_xlfn.XLOOKUP(_xlfn.NUMBERVALUE(U37),'Project Lookup'!X:X,'Project Lookup'!B:B)</f>
        <v>#N/A</v>
      </c>
      <c r="X37">
        <f t="shared" si="6"/>
        <v>0</v>
      </c>
      <c r="Y37">
        <f t="shared" si="7"/>
        <v>0</v>
      </c>
      <c r="Z37">
        <f t="shared" si="8"/>
        <v>0</v>
      </c>
      <c r="AA37" t="e">
        <f>_xlfn.XLOOKUP(Z37,'Client Lookup'!A:A,'Client Lookup'!C:C)</f>
        <v>#N/A</v>
      </c>
      <c r="AC37" t="e">
        <f>_xlfn.XLOOKUP(K37,'Results vs Forecast'!K:K,'Results vs Forecast'!K:K)</f>
        <v>#N/A</v>
      </c>
    </row>
    <row r="38" spans="1:29" hidden="1">
      <c r="A38" s="39"/>
      <c r="B38" s="1" t="s">
        <v>700</v>
      </c>
      <c r="C38" s="1" t="s">
        <v>1362</v>
      </c>
      <c r="D38" s="1" t="s">
        <v>486</v>
      </c>
      <c r="E38" s="1" t="s">
        <v>1572</v>
      </c>
      <c r="F38" s="2">
        <v>45535</v>
      </c>
      <c r="G38" s="2">
        <v>45505</v>
      </c>
      <c r="H38" s="1" t="s">
        <v>1647</v>
      </c>
      <c r="I38" s="1" t="s">
        <v>1648</v>
      </c>
      <c r="J38" s="1" t="s">
        <v>277</v>
      </c>
      <c r="K38" s="1"/>
      <c r="L38" s="1"/>
      <c r="M38" s="1"/>
      <c r="N38" s="1"/>
      <c r="O38" s="1" t="s">
        <v>1649</v>
      </c>
      <c r="P38" s="40">
        <v>254764</v>
      </c>
      <c r="Q38" s="37" t="str">
        <f>IF(C38="ForthPoint","ForthPoint",IF(D38="Intercompany",_xlfn.XLOOKUP(E38,'Dept Lookup'!B:B,'Dept Lookup'!A:A),Modified!D38))</f>
        <v>FPAI -General</v>
      </c>
      <c r="R38" s="11" t="s">
        <v>943</v>
      </c>
      <c r="S38" s="1" t="s">
        <v>39</v>
      </c>
      <c r="T38">
        <f t="shared" si="5"/>
        <v>0</v>
      </c>
      <c r="V38" t="e">
        <f>_xlfn.XLOOKUP(_xlfn.NUMBERVALUE(U38),'Project Lookup'!X:X,'Project Lookup'!B:B)</f>
        <v>#N/A</v>
      </c>
      <c r="X38">
        <f t="shared" si="6"/>
        <v>0</v>
      </c>
      <c r="Y38">
        <f t="shared" si="7"/>
        <v>0</v>
      </c>
      <c r="Z38">
        <f t="shared" si="8"/>
        <v>0</v>
      </c>
      <c r="AA38" t="e">
        <f>_xlfn.XLOOKUP(Z38,'Client Lookup'!A:A,'Client Lookup'!C:C)</f>
        <v>#N/A</v>
      </c>
      <c r="AC38" t="e">
        <f>_xlfn.XLOOKUP(K38,'Results vs Forecast'!K:K,'Results vs Forecast'!K:K)</f>
        <v>#N/A</v>
      </c>
    </row>
    <row r="39" spans="1:29" hidden="1">
      <c r="A39" s="39"/>
      <c r="B39" s="1" t="s">
        <v>700</v>
      </c>
      <c r="C39" s="1" t="s">
        <v>1568</v>
      </c>
      <c r="D39" s="1" t="s">
        <v>610</v>
      </c>
      <c r="E39" s="1" t="s">
        <v>1572</v>
      </c>
      <c r="F39" s="2">
        <v>45535</v>
      </c>
      <c r="G39" s="2">
        <v>45505</v>
      </c>
      <c r="H39" s="1" t="s">
        <v>1682</v>
      </c>
      <c r="I39" s="1" t="s">
        <v>1683</v>
      </c>
      <c r="J39" s="1" t="s">
        <v>277</v>
      </c>
      <c r="K39" s="1"/>
      <c r="L39" s="1"/>
      <c r="M39" s="1"/>
      <c r="N39" s="1"/>
      <c r="O39" s="1"/>
      <c r="P39" s="40">
        <v>-127384.96000000001</v>
      </c>
      <c r="Q39" s="37" t="str">
        <f>IF(C39="ForthPoint","ForthPoint",IF(D39="Intercompany",_xlfn.XLOOKUP(E39,'Dept Lookup'!B:B,'Dept Lookup'!A:A),Modified!D39))</f>
        <v>FPAI -General</v>
      </c>
      <c r="R39" s="11" t="s">
        <v>943</v>
      </c>
      <c r="S39" s="1" t="s">
        <v>39</v>
      </c>
      <c r="T39">
        <f t="shared" si="5"/>
        <v>0</v>
      </c>
      <c r="V39" t="e">
        <f>_xlfn.XLOOKUP(_xlfn.NUMBERVALUE(U39),'Project Lookup'!X:X,'Project Lookup'!B:B)</f>
        <v>#N/A</v>
      </c>
      <c r="X39">
        <f t="shared" si="6"/>
        <v>0</v>
      </c>
      <c r="Y39">
        <f t="shared" si="7"/>
        <v>0</v>
      </c>
      <c r="Z39">
        <f t="shared" si="8"/>
        <v>0</v>
      </c>
      <c r="AA39" t="e">
        <f>_xlfn.XLOOKUP(Z39,'Client Lookup'!A:A,'Client Lookup'!C:C)</f>
        <v>#N/A</v>
      </c>
      <c r="AC39" t="e">
        <f>_xlfn.XLOOKUP(K39,'Results vs Forecast'!K:K,'Results vs Forecast'!K:K)</f>
        <v>#N/A</v>
      </c>
    </row>
    <row r="40" spans="1:29" hidden="1">
      <c r="A40" s="39"/>
      <c r="B40" s="1" t="s">
        <v>700</v>
      </c>
      <c r="C40" s="1" t="s">
        <v>1567</v>
      </c>
      <c r="D40" s="1" t="s">
        <v>486</v>
      </c>
      <c r="E40" s="1" t="s">
        <v>1572</v>
      </c>
      <c r="F40" s="2">
        <v>45535</v>
      </c>
      <c r="G40" s="2">
        <v>45505</v>
      </c>
      <c r="H40" s="1" t="s">
        <v>1684</v>
      </c>
      <c r="I40" s="1" t="s">
        <v>1685</v>
      </c>
      <c r="J40" s="1" t="s">
        <v>277</v>
      </c>
      <c r="K40" s="1"/>
      <c r="L40" s="1"/>
      <c r="M40" s="1"/>
      <c r="N40" s="1"/>
      <c r="O40" s="1" t="s">
        <v>1686</v>
      </c>
      <c r="P40" s="40">
        <v>70089.323031647786</v>
      </c>
      <c r="Q40" s="37" t="str">
        <f>IF(C40="ForthPoint","ForthPoint",IF(D40="Intercompany",_xlfn.XLOOKUP(E40,'Dept Lookup'!B:B,'Dept Lookup'!A:A),Modified!D40))</f>
        <v>FPAI -General</v>
      </c>
      <c r="R40" t="e">
        <f t="shared" si="4"/>
        <v>#N/A</v>
      </c>
      <c r="S40" s="1" t="s">
        <v>39</v>
      </c>
      <c r="T40">
        <f t="shared" si="5"/>
        <v>0</v>
      </c>
      <c r="U40" s="25">
        <f>IF(K40&gt;0,K40,_xlfn.XLOOKUP(M40,'Client Lookup'!L:L,'Client Lookup'!N:N))</f>
        <v>0</v>
      </c>
      <c r="V40" t="e">
        <f>_xlfn.XLOOKUP(_xlfn.NUMBERVALUE(U40),'Project Lookup'!X:X,'Project Lookup'!B:B)</f>
        <v>#N/A</v>
      </c>
      <c r="X40">
        <f t="shared" si="6"/>
        <v>0</v>
      </c>
      <c r="Y40">
        <f t="shared" si="7"/>
        <v>0</v>
      </c>
      <c r="Z40">
        <f t="shared" si="8"/>
        <v>0</v>
      </c>
      <c r="AA40" t="e">
        <f>_xlfn.XLOOKUP(Z40,'Client Lookup'!A:A,'Client Lookup'!C:C)</f>
        <v>#N/A</v>
      </c>
      <c r="AC40" t="e">
        <f>_xlfn.XLOOKUP(K40,'Results vs Forecast'!K:K,'Results vs Forecast'!K:K)</f>
        <v>#N/A</v>
      </c>
    </row>
    <row r="41" spans="1:29" hidden="1">
      <c r="A41" s="39"/>
      <c r="B41" s="1" t="s">
        <v>700</v>
      </c>
      <c r="C41" s="1" t="s">
        <v>1362</v>
      </c>
      <c r="D41" s="1" t="s">
        <v>610</v>
      </c>
      <c r="E41" s="1" t="s">
        <v>1572</v>
      </c>
      <c r="F41" s="2">
        <v>45535</v>
      </c>
      <c r="G41" s="2">
        <v>45505</v>
      </c>
      <c r="H41" s="1" t="s">
        <v>1641</v>
      </c>
      <c r="I41" s="1" t="s">
        <v>1642</v>
      </c>
      <c r="J41" s="1" t="s">
        <v>277</v>
      </c>
      <c r="K41" s="1"/>
      <c r="L41" s="1"/>
      <c r="M41" s="1" t="s">
        <v>1667</v>
      </c>
      <c r="N41" s="1"/>
      <c r="O41" s="1"/>
      <c r="P41" s="40">
        <v>-143960</v>
      </c>
      <c r="Q41" s="37" t="str">
        <f>IF(C41="ForthPoint","ForthPoint",IF(D41="Intercompany",_xlfn.XLOOKUP(E41,'Dept Lookup'!B:B,'Dept Lookup'!A:A),Modified!D41))</f>
        <v>FPAI -General</v>
      </c>
      <c r="R41" s="11" t="s">
        <v>943</v>
      </c>
      <c r="S41" s="1" t="s">
        <v>39</v>
      </c>
      <c r="T41" t="str">
        <f t="shared" si="5"/>
        <v>ICC 1245 CVS Health : Pega/FPAI Decisioning</v>
      </c>
      <c r="V41" t="e">
        <f>_xlfn.XLOOKUP(_xlfn.NUMBERVALUE(U41),'Project Lookup'!X:X,'Project Lookup'!B:B)</f>
        <v>#N/A</v>
      </c>
      <c r="X41" t="str">
        <f t="shared" si="6"/>
        <v>ICC 1245 CVS Health : Pega/FPAI Decisioning</v>
      </c>
      <c r="Y41" t="str">
        <f t="shared" si="7"/>
        <v>ICC 1245 CVS Health</v>
      </c>
      <c r="Z41" t="str">
        <f t="shared" si="8"/>
        <v>1245 CVS Health</v>
      </c>
      <c r="AA41" t="str">
        <f>_xlfn.XLOOKUP(Z41,'Client Lookup'!A:A,'Client Lookup'!C:C)</f>
        <v>CVS Health</v>
      </c>
      <c r="AC41" t="e">
        <f>_xlfn.XLOOKUP(K41,'Results vs Forecast'!K:K,'Results vs Forecast'!K:K)</f>
        <v>#N/A</v>
      </c>
    </row>
    <row r="42" spans="1:29" hidden="1">
      <c r="A42" s="39"/>
      <c r="B42" s="1" t="s">
        <v>700</v>
      </c>
      <c r="C42" s="1" t="s">
        <v>1390</v>
      </c>
      <c r="D42" s="1" t="s">
        <v>17</v>
      </c>
      <c r="E42" s="1" t="s">
        <v>1379</v>
      </c>
      <c r="F42" s="2">
        <v>45534</v>
      </c>
      <c r="G42" s="2">
        <v>45505</v>
      </c>
      <c r="H42" s="1" t="s">
        <v>1687</v>
      </c>
      <c r="I42" s="1" t="s">
        <v>1688</v>
      </c>
      <c r="J42" s="1" t="s">
        <v>277</v>
      </c>
      <c r="K42" s="1"/>
      <c r="L42" s="1"/>
      <c r="M42" s="1" t="s">
        <v>1631</v>
      </c>
      <c r="N42" s="1"/>
      <c r="O42" s="1" t="s">
        <v>1689</v>
      </c>
      <c r="P42" s="40">
        <v>27326.520036570753</v>
      </c>
      <c r="Q42" s="37" t="str">
        <f>IF(C42="ForthPoint","ForthPoint",IF(D42="Intercompany",_xlfn.XLOOKUP(E42,'Dept Lookup'!B:B,'Dept Lookup'!A:A),Modified!D42))</f>
        <v>ForthPoint</v>
      </c>
      <c r="R42" t="str">
        <f t="shared" si="4"/>
        <v>Franklin Templeton</v>
      </c>
      <c r="S42" s="1" t="s">
        <v>707</v>
      </c>
      <c r="T42" t="str">
        <f t="shared" si="5"/>
        <v>ICC 1364 ICC in Forth Point Represents Blend360 : Franklin Templeton - Vasu POC Team</v>
      </c>
      <c r="U42" s="25" t="str">
        <f>IF(K42&gt;0,K42,_xlfn.XLOOKUP(M42,'Client Lookup'!L:L,'Client Lookup'!N:N))</f>
        <v>30470</v>
      </c>
      <c r="V42" t="str">
        <f>_xlfn.XLOOKUP(_xlfn.NUMBERVALUE(U42),'Project Lookup'!X:X,'Project Lookup'!B:B)</f>
        <v>Franklin Templeton - Vasu POC Team</v>
      </c>
      <c r="X42" t="str">
        <f t="shared" si="6"/>
        <v>ICC 1364 ICC in Forth Point Represents Blend360 : Franklin Templeton - Vasu POC Team</v>
      </c>
      <c r="Y42" t="str">
        <f t="shared" si="7"/>
        <v>ICC 1364 ICC in Forth Point Represents Blend360</v>
      </c>
      <c r="Z42" t="str">
        <f t="shared" si="8"/>
        <v>1364 ICC in Forth Point Represents Blend360</v>
      </c>
      <c r="AA42" t="str">
        <f>_xlfn.XLOOKUP(Z42,'Client Lookup'!A:A,'Client Lookup'!C:C)</f>
        <v>Franklin Templeton</v>
      </c>
      <c r="AC42" t="e">
        <f>_xlfn.XLOOKUP(K42,'Results vs Forecast'!K:K,'Results vs Forecast'!K:K)</f>
        <v>#N/A</v>
      </c>
    </row>
    <row r="43" spans="1:29" hidden="1">
      <c r="A43" s="39"/>
      <c r="B43" s="1" t="s">
        <v>700</v>
      </c>
      <c r="C43" s="1" t="s">
        <v>1390</v>
      </c>
      <c r="D43" s="1" t="s">
        <v>17</v>
      </c>
      <c r="E43" s="1" t="s">
        <v>1379</v>
      </c>
      <c r="F43" s="2">
        <v>45534</v>
      </c>
      <c r="G43" s="2">
        <v>45505</v>
      </c>
      <c r="H43" s="1" t="s">
        <v>1690</v>
      </c>
      <c r="I43" s="1" t="s">
        <v>1691</v>
      </c>
      <c r="J43" s="1" t="s">
        <v>277</v>
      </c>
      <c r="K43" s="1"/>
      <c r="L43" s="1"/>
      <c r="M43" s="1" t="s">
        <v>1692</v>
      </c>
      <c r="N43" s="1"/>
      <c r="O43" s="1" t="s">
        <v>1693</v>
      </c>
      <c r="P43" s="40">
        <v>1482.103226528586</v>
      </c>
      <c r="Q43" s="37" t="str">
        <f>IF(C43="ForthPoint","ForthPoint",IF(D43="Intercompany",_xlfn.XLOOKUP(E43,'Dept Lookup'!B:B,'Dept Lookup'!A:A),Modified!D43))</f>
        <v>ForthPoint</v>
      </c>
      <c r="R43" t="str">
        <f t="shared" si="4"/>
        <v>Legrand Cablofil Inc</v>
      </c>
      <c r="S43" s="1" t="s">
        <v>707</v>
      </c>
      <c r="T43" t="str">
        <f t="shared" si="5"/>
        <v>ICC 1019 ICC in Forth Point Represents Blend360 : Legrand - Cablofil Managed Service Level Agreement</v>
      </c>
      <c r="U43" s="25" t="str">
        <f>IF(K43&gt;0,K43,_xlfn.XLOOKUP(M43,'Client Lookup'!L:L,'Client Lookup'!N:N))</f>
        <v>25755</v>
      </c>
      <c r="V43" t="str">
        <f>_xlfn.XLOOKUP(_xlfn.NUMBERVALUE(U43),'Project Lookup'!X:X,'Project Lookup'!B:B)</f>
        <v>Legrand - Cablofil Managed Service Level Agreement</v>
      </c>
      <c r="X43" t="str">
        <f t="shared" si="6"/>
        <v>ICC 1019 ICC in Forth Point Represents Blend360 : Legrand - Cablofil Managed Service Level Agreement</v>
      </c>
      <c r="Y43" t="str">
        <f t="shared" si="7"/>
        <v>ICC 1019 ICC in Forth Point Represents Blend360</v>
      </c>
      <c r="Z43" t="str">
        <f t="shared" si="8"/>
        <v>1019 ICC in Forth Point Represents Blend360</v>
      </c>
      <c r="AA43" t="str">
        <f>_xlfn.XLOOKUP(Z43,'Client Lookup'!A:A,'Client Lookup'!C:C)</f>
        <v>Legrand Cablofil Inc</v>
      </c>
      <c r="AC43" t="e">
        <f>_xlfn.XLOOKUP(K43,'Results vs Forecast'!K:K,'Results vs Forecast'!K:K)</f>
        <v>#N/A</v>
      </c>
    </row>
    <row r="44" spans="1:29" hidden="1">
      <c r="A44" s="39"/>
      <c r="B44" s="1" t="s">
        <v>700</v>
      </c>
      <c r="C44" s="1" t="s">
        <v>1390</v>
      </c>
      <c r="D44" s="1" t="s">
        <v>17</v>
      </c>
      <c r="E44" s="1" t="s">
        <v>1379</v>
      </c>
      <c r="F44" s="2">
        <v>45534</v>
      </c>
      <c r="G44" s="2">
        <v>45505</v>
      </c>
      <c r="H44" s="1" t="s">
        <v>1694</v>
      </c>
      <c r="I44" s="1" t="s">
        <v>1695</v>
      </c>
      <c r="J44" s="1" t="s">
        <v>277</v>
      </c>
      <c r="K44" s="1"/>
      <c r="L44" s="1"/>
      <c r="M44" s="1" t="s">
        <v>1696</v>
      </c>
      <c r="N44" s="1"/>
      <c r="O44" s="1" t="s">
        <v>1697</v>
      </c>
      <c r="P44" s="40">
        <v>16580.396567752981</v>
      </c>
      <c r="Q44" s="37" t="str">
        <f>IF(C44="ForthPoint","ForthPoint",IF(D44="Intercompany",_xlfn.XLOOKUP(E44,'Dept Lookup'!B:B,'Dept Lookup'!A:A),Modified!D44))</f>
        <v>ForthPoint</v>
      </c>
      <c r="R44" t="str">
        <f t="shared" si="4"/>
        <v>British Telecom</v>
      </c>
      <c r="S44" s="1" t="s">
        <v>707</v>
      </c>
      <c r="T44" t="str">
        <f t="shared" si="5"/>
        <v>ICC 1151 ICC in Forth Point Represents FutureproofAI : British Telecom - Technical BA - Rhiannon</v>
      </c>
      <c r="U44" s="25" t="str">
        <f>IF(K44&gt;0,K44,_xlfn.XLOOKUP(M44,'Client Lookup'!L:L,'Client Lookup'!N:N))</f>
        <v>28150</v>
      </c>
      <c r="V44" t="str">
        <f>_xlfn.XLOOKUP(_xlfn.NUMBERVALUE(U44),'Project Lookup'!X:X,'Project Lookup'!B:B)</f>
        <v>British Telecom - Technical BA - Rhiannon</v>
      </c>
      <c r="X44" t="str">
        <f t="shared" si="6"/>
        <v>ICC 1151 ICC in Forth Point Represents FutureproofAI : British Telecom - Technical BA - Rhiannon</v>
      </c>
      <c r="Y44" t="str">
        <f t="shared" si="7"/>
        <v>ICC 1151 ICC in Forth Point Represents FutureproofAI</v>
      </c>
      <c r="Z44" t="str">
        <f t="shared" si="8"/>
        <v>1151 ICC in Forth Point Represents FutureproofAI</v>
      </c>
      <c r="AA44" t="str">
        <f>_xlfn.XLOOKUP(Z44,'Client Lookup'!A:A,'Client Lookup'!C:C)</f>
        <v>British Telecom</v>
      </c>
      <c r="AC44" t="e">
        <f>_xlfn.XLOOKUP(K44,'Results vs Forecast'!K:K,'Results vs Forecast'!K:K)</f>
        <v>#N/A</v>
      </c>
    </row>
    <row r="45" spans="1:29" s="11" customFormat="1" hidden="1">
      <c r="A45" s="39"/>
      <c r="B45" s="1" t="s">
        <v>700</v>
      </c>
      <c r="C45" s="1" t="s">
        <v>1390</v>
      </c>
      <c r="D45" s="1" t="s">
        <v>17</v>
      </c>
      <c r="E45" s="1" t="s">
        <v>1379</v>
      </c>
      <c r="F45" s="2">
        <v>45534</v>
      </c>
      <c r="G45" s="2">
        <v>45505</v>
      </c>
      <c r="H45" s="1" t="s">
        <v>1629</v>
      </c>
      <c r="I45" s="1" t="s">
        <v>1630</v>
      </c>
      <c r="J45" s="1" t="s">
        <v>277</v>
      </c>
      <c r="K45" s="1"/>
      <c r="L45" s="1"/>
      <c r="M45" s="1" t="s">
        <v>1631</v>
      </c>
      <c r="N45" s="1"/>
      <c r="O45" s="1" t="s">
        <v>1698</v>
      </c>
      <c r="P45" s="40">
        <v>34733.706930855238</v>
      </c>
      <c r="Q45" s="37" t="str">
        <f>IF(C45="ForthPoint","ForthPoint",IF(D45="Intercompany",_xlfn.XLOOKUP(E45,'Dept Lookup'!B:B,'Dept Lookup'!A:A),Modified!D45))</f>
        <v>ForthPoint</v>
      </c>
      <c r="R45" t="str">
        <f t="shared" si="4"/>
        <v>Franklin Templeton</v>
      </c>
      <c r="S45" s="1" t="s">
        <v>707</v>
      </c>
      <c r="T45" t="str">
        <f t="shared" si="5"/>
        <v>ICC 1364 ICC in Forth Point Represents Blend360 : Franklin Templeton - Vasu POC Team</v>
      </c>
      <c r="U45" s="25" t="str">
        <f>IF(K45&gt;0,K45,_xlfn.XLOOKUP(M45,'Client Lookup'!L:L,'Client Lookup'!N:N))</f>
        <v>30470</v>
      </c>
      <c r="V45" t="str">
        <f>_xlfn.XLOOKUP(_xlfn.NUMBERVALUE(U45),'Project Lookup'!X:X,'Project Lookup'!B:B)</f>
        <v>Franklin Templeton - Vasu POC Team</v>
      </c>
      <c r="W45"/>
      <c r="X45" t="str">
        <f t="shared" si="6"/>
        <v>ICC 1364 ICC in Forth Point Represents Blend360 : Franklin Templeton - Vasu POC Team</v>
      </c>
      <c r="Y45" t="str">
        <f t="shared" si="7"/>
        <v>ICC 1364 ICC in Forth Point Represents Blend360</v>
      </c>
      <c r="Z45" t="str">
        <f t="shared" si="8"/>
        <v>1364 ICC in Forth Point Represents Blend360</v>
      </c>
      <c r="AA45" t="str">
        <f>_xlfn.XLOOKUP(Z45,'Client Lookup'!A:A,'Client Lookup'!C:C)</f>
        <v>Franklin Templeton</v>
      </c>
      <c r="AB45"/>
      <c r="AC45" t="e">
        <f>_xlfn.XLOOKUP(K45,'Results vs Forecast'!K:K,'Results vs Forecast'!K:K)</f>
        <v>#N/A</v>
      </c>
    </row>
    <row r="46" spans="1:29" hidden="1">
      <c r="A46" s="39"/>
      <c r="B46" s="1" t="s">
        <v>700</v>
      </c>
      <c r="C46" s="1" t="s">
        <v>1370</v>
      </c>
      <c r="D46" s="1" t="s">
        <v>17</v>
      </c>
      <c r="E46" s="1" t="s">
        <v>1379</v>
      </c>
      <c r="F46" s="2">
        <v>45535</v>
      </c>
      <c r="G46" s="2">
        <v>45505</v>
      </c>
      <c r="H46" s="1" t="s">
        <v>1637</v>
      </c>
      <c r="I46" s="1" t="s">
        <v>1638</v>
      </c>
      <c r="J46" s="1" t="s">
        <v>277</v>
      </c>
      <c r="K46" s="1"/>
      <c r="L46" s="1"/>
      <c r="M46" s="1" t="s">
        <v>1699</v>
      </c>
      <c r="N46" s="1"/>
      <c r="O46" s="1" t="s">
        <v>1700</v>
      </c>
      <c r="P46" s="40">
        <v>3916.8233676003633</v>
      </c>
      <c r="Q46" s="37" t="str">
        <f>IF(C46="ForthPoint","ForthPoint",IF(D46="Intercompany",_xlfn.XLOOKUP(E46,'Dept Lookup'!B:B,'Dept Lookup'!A:A),Modified!D46))</f>
        <v>Data Engineering</v>
      </c>
      <c r="R46" t="str">
        <f t="shared" si="4"/>
        <v>Dish</v>
      </c>
      <c r="S46" s="1" t="s">
        <v>707</v>
      </c>
      <c r="T46" t="str">
        <f t="shared" si="5"/>
        <v>ICC 1268 Dish : 2: Dish - Integrated Data + Martech solution</v>
      </c>
      <c r="U46" s="25" t="str">
        <f>IF(K46&gt;0,K46,_xlfn.XLOOKUP(M46,'Client Lookup'!L:L,'Client Lookup'!N:N))</f>
        <v>32653</v>
      </c>
      <c r="V46" t="str">
        <f>_xlfn.XLOOKUP(_xlfn.NUMBERVALUE(U46),'Project Lookup'!X:X,'Project Lookup'!B:B)</f>
        <v>2: Dish - Integrated Data + Martech solution</v>
      </c>
      <c r="X46" t="str">
        <f t="shared" si="6"/>
        <v>ICC 1268 Dish : 2: Dish - Integrated Data + Martech solution</v>
      </c>
      <c r="Y46" t="str">
        <f t="shared" si="7"/>
        <v>ICC 1268 Dish</v>
      </c>
      <c r="Z46" t="str">
        <f t="shared" si="8"/>
        <v>1268 Dish</v>
      </c>
      <c r="AA46" t="str">
        <f>_xlfn.XLOOKUP(Z46,'Client Lookup'!A:A,'Client Lookup'!C:C)</f>
        <v>Dish</v>
      </c>
      <c r="AC46" t="e">
        <f>_xlfn.XLOOKUP(K46,'Results vs Forecast'!K:K,'Results vs Forecast'!K:K)</f>
        <v>#N/A</v>
      </c>
    </row>
    <row r="47" spans="1:29" hidden="1">
      <c r="A47" s="39"/>
      <c r="B47" s="1" t="s">
        <v>700</v>
      </c>
      <c r="C47" s="1" t="s">
        <v>1362</v>
      </c>
      <c r="D47" s="1" t="s">
        <v>610</v>
      </c>
      <c r="E47" s="1" t="s">
        <v>1379</v>
      </c>
      <c r="F47" s="2">
        <v>45535</v>
      </c>
      <c r="G47" s="2">
        <v>45505</v>
      </c>
      <c r="H47" s="1" t="s">
        <v>1641</v>
      </c>
      <c r="I47" s="1" t="s">
        <v>1642</v>
      </c>
      <c r="J47" s="1" t="s">
        <v>277</v>
      </c>
      <c r="K47" s="1"/>
      <c r="L47" s="1"/>
      <c r="M47" s="1" t="s">
        <v>1701</v>
      </c>
      <c r="N47" s="1"/>
      <c r="O47" s="1"/>
      <c r="P47" s="40">
        <v>-237.11</v>
      </c>
      <c r="Q47" s="37" t="str">
        <f>IF(C47="ForthPoint","ForthPoint",IF(D47="Intercompany",_xlfn.XLOOKUP(E47,'Dept Lookup'!B:B,'Dept Lookup'!A:A),Modified!D47))</f>
        <v>Data Engineering</v>
      </c>
      <c r="R47" s="11" t="s">
        <v>943</v>
      </c>
      <c r="S47" s="1" t="s">
        <v>707</v>
      </c>
      <c r="T47" t="str">
        <f t="shared" si="5"/>
        <v>ICC 834 Franklin Templeton : Franklin Templeton - PMO+Engineering Tiger Team</v>
      </c>
      <c r="V47" t="e">
        <f>_xlfn.XLOOKUP(_xlfn.NUMBERVALUE(U47),'Project Lookup'!X:X,'Project Lookup'!B:B)</f>
        <v>#N/A</v>
      </c>
      <c r="X47" t="str">
        <f t="shared" si="6"/>
        <v>ICC 834 Franklin Templeton : Franklin Templeton - PMO+Engineering Tiger Team</v>
      </c>
      <c r="Y47" t="str">
        <f t="shared" si="7"/>
        <v>ICC 834 Franklin Templeton</v>
      </c>
      <c r="Z47" t="str">
        <f t="shared" si="8"/>
        <v>834 Franklin Templeton</v>
      </c>
      <c r="AA47" t="str">
        <f>_xlfn.XLOOKUP(Z47,'Client Lookup'!A:A,'Client Lookup'!C:C)</f>
        <v>Franklin Templeton</v>
      </c>
      <c r="AC47" t="e">
        <f>_xlfn.XLOOKUP(K47,'Results vs Forecast'!K:K,'Results vs Forecast'!K:K)</f>
        <v>#N/A</v>
      </c>
    </row>
    <row r="48" spans="1:29" hidden="1">
      <c r="A48" s="39"/>
      <c r="B48" s="1" t="s">
        <v>700</v>
      </c>
      <c r="C48" s="1" t="s">
        <v>1370</v>
      </c>
      <c r="D48" s="1" t="s">
        <v>17</v>
      </c>
      <c r="E48" s="1" t="s">
        <v>1379</v>
      </c>
      <c r="F48" s="2">
        <v>45535</v>
      </c>
      <c r="G48" s="2">
        <v>45505</v>
      </c>
      <c r="H48" s="1" t="s">
        <v>1637</v>
      </c>
      <c r="I48" s="1" t="s">
        <v>1638</v>
      </c>
      <c r="J48" s="1" t="s">
        <v>277</v>
      </c>
      <c r="K48" s="1"/>
      <c r="L48" s="1"/>
      <c r="M48" s="1" t="s">
        <v>1658</v>
      </c>
      <c r="N48" s="1"/>
      <c r="O48" s="1" t="s">
        <v>1659</v>
      </c>
      <c r="P48" s="40">
        <v>11621.409654790656</v>
      </c>
      <c r="Q48" s="37" t="str">
        <f>IF(C48="ForthPoint","ForthPoint",IF(D48="Intercompany",_xlfn.XLOOKUP(E48,'Dept Lookup'!B:B,'Dept Lookup'!A:A),Modified!D48))</f>
        <v>Data Engineering</v>
      </c>
      <c r="R48" t="str">
        <f t="shared" si="4"/>
        <v>Franklin Templeton</v>
      </c>
      <c r="S48" s="1" t="s">
        <v>707</v>
      </c>
      <c r="T48" t="str">
        <f t="shared" si="5"/>
        <v>ICC 1222 Franklin Templeton : Franklin Templeton - Vasu POC Team</v>
      </c>
      <c r="U48" s="25" t="str">
        <f>IF(K48&gt;0,K48,_xlfn.XLOOKUP(M48,'Client Lookup'!L:L,'Client Lookup'!N:N))</f>
        <v>30470</v>
      </c>
      <c r="V48" t="str">
        <f>_xlfn.XLOOKUP(_xlfn.NUMBERVALUE(U48),'Project Lookup'!X:X,'Project Lookup'!B:B)</f>
        <v>Franklin Templeton - Vasu POC Team</v>
      </c>
      <c r="X48" t="str">
        <f t="shared" si="6"/>
        <v>ICC 1222 Franklin Templeton : Franklin Templeton - Vasu POC Team</v>
      </c>
      <c r="Y48" t="str">
        <f t="shared" si="7"/>
        <v>ICC 1222 Franklin Templeton</v>
      </c>
      <c r="Z48" t="str">
        <f t="shared" si="8"/>
        <v>1222 Franklin Templeton</v>
      </c>
      <c r="AA48" t="str">
        <f>_xlfn.XLOOKUP(Z48,'Client Lookup'!A:A,'Client Lookup'!C:C)</f>
        <v>Franklin Templeton</v>
      </c>
      <c r="AC48" t="e">
        <f>_xlfn.XLOOKUP(K48,'Results vs Forecast'!K:K,'Results vs Forecast'!K:K)</f>
        <v>#N/A</v>
      </c>
    </row>
    <row r="49" spans="1:29" hidden="1">
      <c r="A49" s="39"/>
      <c r="B49" s="1" t="s">
        <v>700</v>
      </c>
      <c r="C49" s="1" t="s">
        <v>1370</v>
      </c>
      <c r="D49" s="1" t="s">
        <v>17</v>
      </c>
      <c r="E49" s="1" t="s">
        <v>1379</v>
      </c>
      <c r="F49" s="2">
        <v>45535</v>
      </c>
      <c r="G49" s="2">
        <v>45505</v>
      </c>
      <c r="H49" s="1" t="s">
        <v>1637</v>
      </c>
      <c r="I49" s="1" t="s">
        <v>1638</v>
      </c>
      <c r="J49" s="1" t="s">
        <v>277</v>
      </c>
      <c r="K49" s="1"/>
      <c r="L49" s="1"/>
      <c r="M49" s="1" t="s">
        <v>1652</v>
      </c>
      <c r="N49" s="1"/>
      <c r="O49" s="1" t="s">
        <v>1653</v>
      </c>
      <c r="P49" s="40">
        <v>16687.767996032038</v>
      </c>
      <c r="Q49" s="37" t="str">
        <f>IF(C49="ForthPoint","ForthPoint",IF(D49="Intercompany",_xlfn.XLOOKUP(E49,'Dept Lookup'!B:B,'Dept Lookup'!A:A),Modified!D49))</f>
        <v>Data Engineering</v>
      </c>
      <c r="R49" t="str">
        <f t="shared" si="4"/>
        <v>Wyndham Hotels and Resorts, LLC</v>
      </c>
      <c r="S49" s="1" t="s">
        <v>707</v>
      </c>
      <c r="T49" t="str">
        <f t="shared" si="5"/>
        <v>ICC 1051 Wyndham Hotels and Resorts : Wyndham - Guest Analytics Retainer</v>
      </c>
      <c r="U49" s="25" t="str">
        <f>IF(K49&gt;0,K49,_xlfn.XLOOKUP(M49,'Client Lookup'!L:L,'Client Lookup'!N:N))</f>
        <v>25999</v>
      </c>
      <c r="V49" t="str">
        <f>_xlfn.XLOOKUP(_xlfn.NUMBERVALUE(U49),'Project Lookup'!X:X,'Project Lookup'!B:B)</f>
        <v>Wyndham - Guest Analytics Retainer</v>
      </c>
      <c r="X49" t="str">
        <f t="shared" si="6"/>
        <v>ICC 1051 Wyndham Hotels and Resorts : Wyndham - Guest Analytics Retainer</v>
      </c>
      <c r="Y49" t="str">
        <f t="shared" si="7"/>
        <v>ICC 1051 Wyndham Hotels and Resorts</v>
      </c>
      <c r="Z49" t="str">
        <f t="shared" si="8"/>
        <v>1051 Wyndham Hotels and Resorts</v>
      </c>
      <c r="AA49" t="str">
        <f>_xlfn.XLOOKUP(Z49,'Client Lookup'!A:A,'Client Lookup'!C:C)</f>
        <v>Wyndham Hotels and Resorts, LLC</v>
      </c>
      <c r="AC49" t="e">
        <f>_xlfn.XLOOKUP(K49,'Results vs Forecast'!K:K,'Results vs Forecast'!K:K)</f>
        <v>#N/A</v>
      </c>
    </row>
    <row r="50" spans="1:29" hidden="1">
      <c r="A50" s="39"/>
      <c r="B50" s="1" t="s">
        <v>700</v>
      </c>
      <c r="C50" s="1" t="s">
        <v>1370</v>
      </c>
      <c r="D50" s="1" t="s">
        <v>17</v>
      </c>
      <c r="E50" s="1" t="s">
        <v>1379</v>
      </c>
      <c r="F50" s="2">
        <v>45535</v>
      </c>
      <c r="G50" s="2">
        <v>45505</v>
      </c>
      <c r="H50" s="1" t="s">
        <v>1637</v>
      </c>
      <c r="I50" s="1" t="s">
        <v>1638</v>
      </c>
      <c r="J50" s="1" t="s">
        <v>277</v>
      </c>
      <c r="K50" s="1"/>
      <c r="L50" s="1"/>
      <c r="M50" s="1" t="s">
        <v>1645</v>
      </c>
      <c r="N50" s="1"/>
      <c r="O50" s="1" t="s">
        <v>1646</v>
      </c>
      <c r="P50" s="40">
        <v>43450.225663529454</v>
      </c>
      <c r="Q50" s="37" t="str">
        <f>IF(C50="ForthPoint","ForthPoint",IF(D50="Intercompany",_xlfn.XLOOKUP(E50,'Dept Lookup'!B:B,'Dept Lookup'!A:A),Modified!D50))</f>
        <v>Data Engineering</v>
      </c>
      <c r="R50" t="str">
        <f t="shared" si="4"/>
        <v>CVS Health</v>
      </c>
      <c r="S50" s="1" t="s">
        <v>707</v>
      </c>
      <c r="T50" t="str">
        <f t="shared" si="5"/>
        <v>ICC 1040 CVS Health : MGE/PMH/GPT 2024 Team</v>
      </c>
      <c r="U50" s="25" t="str">
        <f>IF(K50&gt;0,K50,_xlfn.XLOOKUP(M50,'Client Lookup'!L:L,'Client Lookup'!N:N))</f>
        <v>25980</v>
      </c>
      <c r="V50" t="str">
        <f>_xlfn.XLOOKUP(_xlfn.NUMBERVALUE(U50),'Project Lookup'!X:X,'Project Lookup'!B:B)</f>
        <v>MGE/PMH/GPT 2024 Team</v>
      </c>
      <c r="X50" t="str">
        <f t="shared" si="6"/>
        <v>ICC 1040 CVS Health : MGE/PMH/GPT 2024 Team</v>
      </c>
      <c r="Y50" t="str">
        <f t="shared" si="7"/>
        <v>ICC 1040 CVS Health</v>
      </c>
      <c r="Z50" t="str">
        <f t="shared" si="8"/>
        <v>1040 CVS Health</v>
      </c>
      <c r="AA50" t="str">
        <f>_xlfn.XLOOKUP(Z50,'Client Lookup'!A:A,'Client Lookup'!C:C)</f>
        <v>CVS Health</v>
      </c>
      <c r="AC50" t="e">
        <f>_xlfn.XLOOKUP(K50,'Results vs Forecast'!K:K,'Results vs Forecast'!K:K)</f>
        <v>#N/A</v>
      </c>
    </row>
    <row r="51" spans="1:29" hidden="1">
      <c r="A51" s="39"/>
      <c r="B51" s="1" t="s">
        <v>700</v>
      </c>
      <c r="C51" s="1" t="s">
        <v>1370</v>
      </c>
      <c r="D51" s="1" t="s">
        <v>17</v>
      </c>
      <c r="E51" s="1" t="s">
        <v>1379</v>
      </c>
      <c r="F51" s="2">
        <v>45535</v>
      </c>
      <c r="G51" s="2">
        <v>45505</v>
      </c>
      <c r="H51" s="1" t="s">
        <v>1637</v>
      </c>
      <c r="I51" s="1" t="s">
        <v>1638</v>
      </c>
      <c r="J51" s="1" t="s">
        <v>277</v>
      </c>
      <c r="K51" s="1"/>
      <c r="L51" s="1"/>
      <c r="M51" s="1" t="s">
        <v>1702</v>
      </c>
      <c r="N51" s="1"/>
      <c r="O51" s="1" t="s">
        <v>1703</v>
      </c>
      <c r="P51" s="40">
        <v>26692.425067993689</v>
      </c>
      <c r="Q51" s="37" t="str">
        <f>IF(C51="ForthPoint","ForthPoint",IF(D51="Intercompany",_xlfn.XLOOKUP(E51,'Dept Lookup'!B:B,'Dept Lookup'!A:A),Modified!D51))</f>
        <v>Data Engineering</v>
      </c>
      <c r="R51" t="str">
        <f t="shared" si="4"/>
        <v>Know Your Cross</v>
      </c>
      <c r="S51" s="1" t="s">
        <v>707</v>
      </c>
      <c r="T51" t="str">
        <f t="shared" si="5"/>
        <v>ICC 1077 Know Your Cross : Monthly retainer - 6 months engagement</v>
      </c>
      <c r="U51" s="25" t="e">
        <f>IF(K51&gt;0,K51,_xlfn.XLOOKUP(M51,'Client Lookup'!L:L,'Client Lookup'!N:N))</f>
        <v>#N/A</v>
      </c>
      <c r="V51" t="e">
        <f>_xlfn.XLOOKUP(_xlfn.NUMBERVALUE(U51),'Project Lookup'!X:X,'Project Lookup'!B:B)</f>
        <v>#N/A</v>
      </c>
      <c r="X51" t="str">
        <f t="shared" si="6"/>
        <v>ICC 1077 Know Your Cross : Monthly retainer - 6 months engagement</v>
      </c>
      <c r="Y51" t="str">
        <f t="shared" si="7"/>
        <v>ICC 1077 Know Your Cross</v>
      </c>
      <c r="Z51" t="str">
        <f t="shared" si="8"/>
        <v>1077 Know Your Cross</v>
      </c>
      <c r="AA51" t="str">
        <f>_xlfn.XLOOKUP(Z51,'Client Lookup'!A:A,'Client Lookup'!C:C)</f>
        <v>Know Your Cross</v>
      </c>
      <c r="AC51" t="e">
        <f>_xlfn.XLOOKUP(K51,'Results vs Forecast'!K:K,'Results vs Forecast'!K:K)</f>
        <v>#N/A</v>
      </c>
    </row>
    <row r="52" spans="1:29" hidden="1">
      <c r="A52" s="39"/>
      <c r="B52" s="1" t="s">
        <v>700</v>
      </c>
      <c r="C52" s="1" t="s">
        <v>1362</v>
      </c>
      <c r="D52" s="1" t="s">
        <v>610</v>
      </c>
      <c r="E52" s="1" t="s">
        <v>1379</v>
      </c>
      <c r="F52" s="2">
        <v>45535</v>
      </c>
      <c r="G52" s="2">
        <v>45505</v>
      </c>
      <c r="H52" s="1" t="s">
        <v>1641</v>
      </c>
      <c r="I52" s="1" t="s">
        <v>1642</v>
      </c>
      <c r="J52" s="1" t="s">
        <v>277</v>
      </c>
      <c r="K52" s="1"/>
      <c r="L52" s="1"/>
      <c r="M52" s="1" t="s">
        <v>1704</v>
      </c>
      <c r="N52" s="1"/>
      <c r="O52" s="1"/>
      <c r="P52" s="40">
        <v>-25419.83</v>
      </c>
      <c r="Q52" s="37" t="str">
        <f>IF(C52="ForthPoint","ForthPoint",IF(D52="Intercompany",_xlfn.XLOOKUP(E52,'Dept Lookup'!B:B,'Dept Lookup'!A:A),Modified!D52))</f>
        <v>Data Engineering</v>
      </c>
      <c r="R52" s="11" t="s">
        <v>943</v>
      </c>
      <c r="S52" s="1" t="s">
        <v>707</v>
      </c>
      <c r="T52" t="str">
        <f t="shared" si="5"/>
        <v>ICC 1202 Hyatt : Hyatt - GenAI Implementation</v>
      </c>
      <c r="V52" t="e">
        <f>_xlfn.XLOOKUP(_xlfn.NUMBERVALUE(U52),'Project Lookup'!X:X,'Project Lookup'!B:B)</f>
        <v>#N/A</v>
      </c>
      <c r="X52" t="str">
        <f t="shared" si="6"/>
        <v>ICC 1202 Hyatt : Hyatt - GenAI Implementation</v>
      </c>
      <c r="Y52" t="str">
        <f t="shared" si="7"/>
        <v>ICC 1202 Hyatt</v>
      </c>
      <c r="Z52" t="str">
        <f t="shared" si="8"/>
        <v>1202 Hyatt</v>
      </c>
      <c r="AA52" t="str">
        <f>_xlfn.XLOOKUP(Z52,'Client Lookup'!A:A,'Client Lookup'!C:C)</f>
        <v>Hyatt</v>
      </c>
      <c r="AC52" t="e">
        <f>_xlfn.XLOOKUP(K52,'Results vs Forecast'!K:K,'Results vs Forecast'!K:K)</f>
        <v>#N/A</v>
      </c>
    </row>
    <row r="53" spans="1:29" hidden="1">
      <c r="A53" s="39"/>
      <c r="B53" s="1" t="s">
        <v>700</v>
      </c>
      <c r="C53" s="1" t="s">
        <v>1362</v>
      </c>
      <c r="D53" s="1" t="s">
        <v>610</v>
      </c>
      <c r="E53" s="1" t="s">
        <v>1379</v>
      </c>
      <c r="F53" s="2">
        <v>45535</v>
      </c>
      <c r="G53" s="2">
        <v>45505</v>
      </c>
      <c r="H53" s="1" t="s">
        <v>1641</v>
      </c>
      <c r="I53" s="1" t="s">
        <v>1642</v>
      </c>
      <c r="J53" s="1" t="s">
        <v>277</v>
      </c>
      <c r="K53" s="1"/>
      <c r="L53" s="1"/>
      <c r="M53" s="1" t="s">
        <v>1631</v>
      </c>
      <c r="N53" s="1"/>
      <c r="O53" s="1"/>
      <c r="P53" s="40">
        <v>-62060.23</v>
      </c>
      <c r="Q53" s="37" t="str">
        <f>IF(C53="ForthPoint","ForthPoint",IF(D53="Intercompany",_xlfn.XLOOKUP(E53,'Dept Lookup'!B:B,'Dept Lookup'!A:A),Modified!D53))</f>
        <v>Data Engineering</v>
      </c>
      <c r="R53" s="11" t="s">
        <v>943</v>
      </c>
      <c r="S53" s="1" t="s">
        <v>707</v>
      </c>
      <c r="T53" t="str">
        <f t="shared" si="5"/>
        <v>ICC 1364 ICC in Forth Point Represents Blend360 : Franklin Templeton - Vasu POC Team</v>
      </c>
      <c r="V53" t="e">
        <f>_xlfn.XLOOKUP(_xlfn.NUMBERVALUE(U53),'Project Lookup'!X:X,'Project Lookup'!B:B)</f>
        <v>#N/A</v>
      </c>
      <c r="X53" t="str">
        <f t="shared" si="6"/>
        <v>ICC 1364 ICC in Forth Point Represents Blend360 : Franklin Templeton - Vasu POC Team</v>
      </c>
      <c r="Y53" t="str">
        <f t="shared" si="7"/>
        <v>ICC 1364 ICC in Forth Point Represents Blend360</v>
      </c>
      <c r="Z53" t="str">
        <f t="shared" si="8"/>
        <v>1364 ICC in Forth Point Represents Blend360</v>
      </c>
      <c r="AA53" t="str">
        <f>_xlfn.XLOOKUP(Z53,'Client Lookup'!A:A,'Client Lookup'!C:C)</f>
        <v>Franklin Templeton</v>
      </c>
      <c r="AC53" t="e">
        <f>_xlfn.XLOOKUP(K53,'Results vs Forecast'!K:K,'Results vs Forecast'!K:K)</f>
        <v>#N/A</v>
      </c>
    </row>
    <row r="54" spans="1:29" s="11" customFormat="1" hidden="1">
      <c r="A54" s="39"/>
      <c r="B54" s="1" t="s">
        <v>700</v>
      </c>
      <c r="C54" s="1" t="s">
        <v>1362</v>
      </c>
      <c r="D54" s="1" t="s">
        <v>610</v>
      </c>
      <c r="E54" s="1" t="s">
        <v>1379</v>
      </c>
      <c r="F54" s="2">
        <v>45535</v>
      </c>
      <c r="G54" s="2">
        <v>45505</v>
      </c>
      <c r="H54" s="1" t="s">
        <v>1641</v>
      </c>
      <c r="I54" s="1" t="s">
        <v>1642</v>
      </c>
      <c r="J54" s="1" t="s">
        <v>277</v>
      </c>
      <c r="K54" s="1"/>
      <c r="L54" s="1"/>
      <c r="M54" s="1" t="s">
        <v>1692</v>
      </c>
      <c r="N54" s="1"/>
      <c r="O54" s="1"/>
      <c r="P54" s="40">
        <v>-1482.1</v>
      </c>
      <c r="Q54" s="37" t="str">
        <f>IF(C54="ForthPoint","ForthPoint",IF(D54="Intercompany",_xlfn.XLOOKUP(E54,'Dept Lookup'!B:B,'Dept Lookup'!A:A),Modified!D54))</f>
        <v>Data Engineering</v>
      </c>
      <c r="R54" s="11" t="s">
        <v>943</v>
      </c>
      <c r="S54" s="1" t="s">
        <v>707</v>
      </c>
      <c r="T54" t="str">
        <f t="shared" si="5"/>
        <v>ICC 1019 ICC in Forth Point Represents Blend360 : Legrand - Cablofil Managed Service Level Agreement</v>
      </c>
      <c r="U54" s="25"/>
      <c r="V54" t="e">
        <f>_xlfn.XLOOKUP(_xlfn.NUMBERVALUE(U54),'Project Lookup'!X:X,'Project Lookup'!B:B)</f>
        <v>#N/A</v>
      </c>
      <c r="W54"/>
      <c r="X54" t="str">
        <f t="shared" si="6"/>
        <v>ICC 1019 ICC in Forth Point Represents Blend360 : Legrand - Cablofil Managed Service Level Agreement</v>
      </c>
      <c r="Y54" t="str">
        <f t="shared" si="7"/>
        <v>ICC 1019 ICC in Forth Point Represents Blend360</v>
      </c>
      <c r="Z54" t="str">
        <f t="shared" si="8"/>
        <v>1019 ICC in Forth Point Represents Blend360</v>
      </c>
      <c r="AA54" t="str">
        <f>_xlfn.XLOOKUP(Z54,'Client Lookup'!A:A,'Client Lookup'!C:C)</f>
        <v>Legrand Cablofil Inc</v>
      </c>
      <c r="AB54"/>
      <c r="AC54" t="e">
        <f>_xlfn.XLOOKUP(K54,'Results vs Forecast'!K:K,'Results vs Forecast'!K:K)</f>
        <v>#N/A</v>
      </c>
    </row>
    <row r="55" spans="1:29" hidden="1">
      <c r="A55" s="39"/>
      <c r="B55" s="1" t="s">
        <v>700</v>
      </c>
      <c r="C55" s="1" t="s">
        <v>1362</v>
      </c>
      <c r="D55" s="1" t="s">
        <v>610</v>
      </c>
      <c r="E55" s="1" t="s">
        <v>1379</v>
      </c>
      <c r="F55" s="2">
        <v>45535</v>
      </c>
      <c r="G55" s="2">
        <v>45505</v>
      </c>
      <c r="H55" s="1" t="s">
        <v>1641</v>
      </c>
      <c r="I55" s="1" t="s">
        <v>1642</v>
      </c>
      <c r="J55" s="1" t="s">
        <v>277</v>
      </c>
      <c r="K55" s="1"/>
      <c r="L55" s="1"/>
      <c r="M55" s="1" t="s">
        <v>1705</v>
      </c>
      <c r="N55" s="1"/>
      <c r="O55" s="1"/>
      <c r="P55" s="40">
        <v>-10564.92</v>
      </c>
      <c r="Q55" s="37" t="str">
        <f>IF(C55="ForthPoint","ForthPoint",IF(D55="Intercompany",_xlfn.XLOOKUP(E55,'Dept Lookup'!B:B,'Dept Lookup'!A:A),Modified!D55))</f>
        <v>Data Engineering</v>
      </c>
      <c r="R55" s="11" t="s">
        <v>943</v>
      </c>
      <c r="S55" s="1" t="s">
        <v>707</v>
      </c>
      <c r="T55" t="str">
        <f t="shared" si="5"/>
        <v>ICC 1203 CVS Health : Foundry--FED Harleen</v>
      </c>
      <c r="V55" t="e">
        <f>_xlfn.XLOOKUP(_xlfn.NUMBERVALUE(U55),'Project Lookup'!X:X,'Project Lookup'!B:B)</f>
        <v>#N/A</v>
      </c>
      <c r="X55" t="str">
        <f t="shared" si="6"/>
        <v>ICC 1203 CVS Health : Foundry--FED Harleen</v>
      </c>
      <c r="Y55" t="str">
        <f t="shared" si="7"/>
        <v>ICC 1203 CVS Health</v>
      </c>
      <c r="Z55" t="str">
        <f t="shared" si="8"/>
        <v>1203 CVS Health</v>
      </c>
      <c r="AA55" t="str">
        <f>_xlfn.XLOOKUP(Z55,'Client Lookup'!A:A,'Client Lookup'!C:C)</f>
        <v>CVS Health</v>
      </c>
      <c r="AC55" t="e">
        <f>_xlfn.XLOOKUP(K55,'Results vs Forecast'!K:K,'Results vs Forecast'!K:K)</f>
        <v>#N/A</v>
      </c>
    </row>
    <row r="56" spans="1:29" hidden="1">
      <c r="A56" s="39"/>
      <c r="B56" s="1" t="s">
        <v>700</v>
      </c>
      <c r="C56" s="1" t="s">
        <v>1370</v>
      </c>
      <c r="D56" s="1" t="s">
        <v>17</v>
      </c>
      <c r="E56" s="1" t="s">
        <v>1379</v>
      </c>
      <c r="F56" s="2">
        <v>45535</v>
      </c>
      <c r="G56" s="2">
        <v>45505</v>
      </c>
      <c r="H56" s="1" t="s">
        <v>1637</v>
      </c>
      <c r="I56" s="1" t="s">
        <v>1638</v>
      </c>
      <c r="J56" s="1" t="s">
        <v>277</v>
      </c>
      <c r="K56" s="1"/>
      <c r="L56" s="1"/>
      <c r="M56" s="1" t="s">
        <v>1706</v>
      </c>
      <c r="N56" s="1"/>
      <c r="O56" s="1" t="s">
        <v>1707</v>
      </c>
      <c r="P56" s="40">
        <v>10564.917867991506</v>
      </c>
      <c r="Q56" s="37" t="str">
        <f>IF(C56="ForthPoint","ForthPoint",IF(D56="Intercompany",_xlfn.XLOOKUP(E56,'Dept Lookup'!B:B,'Dept Lookup'!A:A),Modified!D56))</f>
        <v>Data Engineering</v>
      </c>
      <c r="R56" t="str">
        <f t="shared" si="4"/>
        <v>Under Armour</v>
      </c>
      <c r="S56" s="1" t="s">
        <v>707</v>
      </c>
      <c r="T56" t="str">
        <f t="shared" si="5"/>
        <v>ICC 1262 Under Armour : Under Armour - Analytics POD</v>
      </c>
      <c r="U56" s="25" t="str">
        <f>IF(K56&gt;0,K56,_xlfn.XLOOKUP(M56,'Client Lookup'!L:L,'Client Lookup'!N:N))</f>
        <v>32545</v>
      </c>
      <c r="V56" t="str">
        <f>_xlfn.XLOOKUP(_xlfn.NUMBERVALUE(U56),'Project Lookup'!X:X,'Project Lookup'!B:B)</f>
        <v>Under Armour - Analytics POD</v>
      </c>
      <c r="X56" t="str">
        <f t="shared" si="6"/>
        <v>ICC 1262 Under Armour : Under Armour - Analytics POD</v>
      </c>
      <c r="Y56" t="str">
        <f t="shared" si="7"/>
        <v>ICC 1262 Under Armour</v>
      </c>
      <c r="Z56" t="str">
        <f t="shared" si="8"/>
        <v>1262 Under Armour</v>
      </c>
      <c r="AA56" t="str">
        <f>_xlfn.XLOOKUP(Z56,'Client Lookup'!A:A,'Client Lookup'!C:C)</f>
        <v>Under Armour</v>
      </c>
      <c r="AC56" t="e">
        <f>_xlfn.XLOOKUP(K56,'Results vs Forecast'!K:K,'Results vs Forecast'!K:K)</f>
        <v>#N/A</v>
      </c>
    </row>
    <row r="57" spans="1:29" s="11" customFormat="1" hidden="1">
      <c r="A57" s="39"/>
      <c r="B57" s="1" t="s">
        <v>700</v>
      </c>
      <c r="C57" s="1" t="s">
        <v>1370</v>
      </c>
      <c r="D57" s="1" t="s">
        <v>17</v>
      </c>
      <c r="E57" s="1" t="s">
        <v>1379</v>
      </c>
      <c r="F57" s="2">
        <v>45535</v>
      </c>
      <c r="G57" s="2">
        <v>45505</v>
      </c>
      <c r="H57" s="1" t="s">
        <v>1708</v>
      </c>
      <c r="I57" s="1" t="s">
        <v>1709</v>
      </c>
      <c r="J57" s="1" t="s">
        <v>277</v>
      </c>
      <c r="K57" s="1"/>
      <c r="L57" s="1"/>
      <c r="M57" s="1" t="s">
        <v>1710</v>
      </c>
      <c r="N57" s="1"/>
      <c r="O57" s="1" t="s">
        <v>1711</v>
      </c>
      <c r="P57" s="40">
        <v>160.07451315138644</v>
      </c>
      <c r="Q57" s="37" t="str">
        <f>IF(C57="ForthPoint","ForthPoint",IF(D57="Intercompany",_xlfn.XLOOKUP(E57,'Dept Lookup'!B:B,'Dept Lookup'!A:A),Modified!D57))</f>
        <v>Data Engineering</v>
      </c>
      <c r="R57" t="str">
        <f t="shared" si="4"/>
        <v>Fedefarma</v>
      </c>
      <c r="S57" s="1" t="s">
        <v>707</v>
      </c>
      <c r="T57" t="str">
        <f t="shared" si="5"/>
        <v>ICC 1166 ICC in Montevideo represents Blend360 : Fedefarma: Landing Zone Assessment &amp; Recommendation Phase</v>
      </c>
      <c r="U57" s="32" t="s">
        <v>797</v>
      </c>
      <c r="V57" t="str">
        <f>_xlfn.XLOOKUP(_xlfn.NUMBERVALUE(U57),'Project Lookup'!X:X,'Project Lookup'!B:B)</f>
        <v>Fedefarma: Landing Zone Assessment &amp; Recommendation Phase</v>
      </c>
      <c r="W57"/>
      <c r="X57" t="str">
        <f t="shared" si="6"/>
        <v>ICC 1166 ICC in Montevideo represents Blend360 : Fedefarma: Landing Zone Assessment &amp; Recommendation Phase</v>
      </c>
      <c r="Y57" t="str">
        <f t="shared" si="7"/>
        <v>ICC 1166 ICC in Montevideo represents Blend360</v>
      </c>
      <c r="Z57" t="str">
        <f t="shared" si="8"/>
        <v>1166 ICC in Montevideo represents Blend360</v>
      </c>
      <c r="AA57" t="str">
        <f>_xlfn.XLOOKUP(Z57,'Client Lookup'!A:A,'Client Lookup'!C:C)</f>
        <v>Fedefarma</v>
      </c>
      <c r="AB57"/>
      <c r="AC57" t="e">
        <f>_xlfn.XLOOKUP(K57,'Results vs Forecast'!K:K,'Results vs Forecast'!K:K)</f>
        <v>#N/A</v>
      </c>
    </row>
    <row r="58" spans="1:29" hidden="1">
      <c r="A58" s="39"/>
      <c r="B58" s="1" t="s">
        <v>700</v>
      </c>
      <c r="C58" s="1" t="s">
        <v>1362</v>
      </c>
      <c r="D58" s="1" t="s">
        <v>610</v>
      </c>
      <c r="E58" s="1" t="s">
        <v>1379</v>
      </c>
      <c r="F58" s="2">
        <v>45535</v>
      </c>
      <c r="G58" s="2">
        <v>45505</v>
      </c>
      <c r="H58" s="1" t="s">
        <v>1641</v>
      </c>
      <c r="I58" s="1" t="s">
        <v>1642</v>
      </c>
      <c r="J58" s="1" t="s">
        <v>277</v>
      </c>
      <c r="K58" s="1"/>
      <c r="L58" s="1"/>
      <c r="M58" s="1" t="s">
        <v>1699</v>
      </c>
      <c r="N58" s="1"/>
      <c r="O58" s="1"/>
      <c r="P58" s="40">
        <v>-3916.82</v>
      </c>
      <c r="Q58" s="37" t="str">
        <f>IF(C58="ForthPoint","ForthPoint",IF(D58="Intercompany",_xlfn.XLOOKUP(E58,'Dept Lookup'!B:B,'Dept Lookup'!A:A),Modified!D58))</f>
        <v>Data Engineering</v>
      </c>
      <c r="R58" s="11" t="s">
        <v>943</v>
      </c>
      <c r="S58" s="1" t="s">
        <v>707</v>
      </c>
      <c r="T58" t="str">
        <f t="shared" si="5"/>
        <v>ICC 1268 Dish : 2: Dish - Integrated Data + Martech solution</v>
      </c>
      <c r="V58" t="e">
        <f>_xlfn.XLOOKUP(_xlfn.NUMBERVALUE(U58),'Project Lookup'!X:X,'Project Lookup'!B:B)</f>
        <v>#N/A</v>
      </c>
      <c r="X58" t="str">
        <f t="shared" si="6"/>
        <v>ICC 1268 Dish : 2: Dish - Integrated Data + Martech solution</v>
      </c>
      <c r="Y58" t="str">
        <f t="shared" si="7"/>
        <v>ICC 1268 Dish</v>
      </c>
      <c r="Z58" t="str">
        <f t="shared" si="8"/>
        <v>1268 Dish</v>
      </c>
      <c r="AA58" t="str">
        <f>_xlfn.XLOOKUP(Z58,'Client Lookup'!A:A,'Client Lookup'!C:C)</f>
        <v>Dish</v>
      </c>
      <c r="AC58" t="e">
        <f>_xlfn.XLOOKUP(K58,'Results vs Forecast'!K:K,'Results vs Forecast'!K:K)</f>
        <v>#N/A</v>
      </c>
    </row>
    <row r="59" spans="1:29" hidden="1">
      <c r="A59" s="39"/>
      <c r="B59" s="1" t="s">
        <v>700</v>
      </c>
      <c r="C59" s="1" t="s">
        <v>1455</v>
      </c>
      <c r="D59" s="1" t="s">
        <v>610</v>
      </c>
      <c r="E59" s="1" t="s">
        <v>1379</v>
      </c>
      <c r="F59" s="2">
        <v>45535</v>
      </c>
      <c r="G59" s="2">
        <v>45505</v>
      </c>
      <c r="H59" s="1" t="s">
        <v>1712</v>
      </c>
      <c r="I59" s="1" t="s">
        <v>1713</v>
      </c>
      <c r="J59" s="1" t="s">
        <v>277</v>
      </c>
      <c r="K59" s="1"/>
      <c r="L59" s="1"/>
      <c r="M59" s="1" t="s">
        <v>1714</v>
      </c>
      <c r="N59" s="1"/>
      <c r="O59" s="1"/>
      <c r="P59" s="40">
        <v>-27292.7</v>
      </c>
      <c r="Q59" s="37" t="str">
        <f>IF(C59="ForthPoint","ForthPoint",IF(D59="Intercompany",_xlfn.XLOOKUP(E59,'Dept Lookup'!B:B,'Dept Lookup'!A:A),Modified!D59))</f>
        <v>Data Engineering</v>
      </c>
      <c r="R59" s="11" t="s">
        <v>943</v>
      </c>
      <c r="S59" s="1" t="s">
        <v>707</v>
      </c>
      <c r="T59" t="str">
        <f t="shared" si="5"/>
        <v>ICC 1343 FEDERACIÃ“ FARMACÃˆUTICA, S.C.C.L : Landing Zone Implementation Phase</v>
      </c>
      <c r="V59" t="e">
        <f>_xlfn.XLOOKUP(_xlfn.NUMBERVALUE(U59),'Project Lookup'!X:X,'Project Lookup'!B:B)</f>
        <v>#N/A</v>
      </c>
      <c r="X59" t="str">
        <f t="shared" si="6"/>
        <v>ICC 1343 FEDERACIÃ“ FARMACÃˆUTICA, S.C.C.L : Landing Zone Implementation Phase</v>
      </c>
      <c r="Y59" t="str">
        <f t="shared" si="7"/>
        <v>ICC 1343 FEDERACIÃ“ FARMACÃˆUTICA, S.C.C.L</v>
      </c>
      <c r="Z59" t="str">
        <f t="shared" si="8"/>
        <v>1343 FEDERACIÃ“ FARMACÃˆUTICA, S.C.C.L</v>
      </c>
      <c r="AA59" t="str">
        <f>_xlfn.XLOOKUP(Z59,'Client Lookup'!A:A,'Client Lookup'!C:C)</f>
        <v>Fedefarma</v>
      </c>
      <c r="AC59" t="e">
        <f>_xlfn.XLOOKUP(K59,'Results vs Forecast'!K:K,'Results vs Forecast'!K:K)</f>
        <v>#N/A</v>
      </c>
    </row>
    <row r="60" spans="1:29" hidden="1">
      <c r="A60" s="39"/>
      <c r="B60" s="1" t="s">
        <v>700</v>
      </c>
      <c r="C60" s="1" t="s">
        <v>1362</v>
      </c>
      <c r="D60" s="1" t="s">
        <v>610</v>
      </c>
      <c r="E60" s="1" t="s">
        <v>1379</v>
      </c>
      <c r="F60" s="2">
        <v>45535</v>
      </c>
      <c r="G60" s="2">
        <v>45505</v>
      </c>
      <c r="H60" s="1" t="s">
        <v>1641</v>
      </c>
      <c r="I60" s="1" t="s">
        <v>1642</v>
      </c>
      <c r="J60" s="1" t="s">
        <v>277</v>
      </c>
      <c r="K60" s="1"/>
      <c r="L60" s="1"/>
      <c r="M60" s="1" t="s">
        <v>1715</v>
      </c>
      <c r="N60" s="1"/>
      <c r="O60" s="1"/>
      <c r="P60" s="40">
        <v>-11405.31</v>
      </c>
      <c r="Q60" s="37" t="str">
        <f>IF(C60="ForthPoint","ForthPoint",IF(D60="Intercompany",_xlfn.XLOOKUP(E60,'Dept Lookup'!B:B,'Dept Lookup'!A:A),Modified!D60))</f>
        <v>Data Engineering</v>
      </c>
      <c r="R60" s="11" t="s">
        <v>943</v>
      </c>
      <c r="S60" s="1" t="s">
        <v>707</v>
      </c>
      <c r="T60" t="str">
        <f t="shared" si="5"/>
        <v>ICC 1333 NBCU : Prism (Wingspan) 2.0 Phase 2</v>
      </c>
      <c r="V60" t="e">
        <f>_xlfn.XLOOKUP(_xlfn.NUMBERVALUE(U60),'Project Lookup'!X:X,'Project Lookup'!B:B)</f>
        <v>#N/A</v>
      </c>
      <c r="X60" t="str">
        <f t="shared" si="6"/>
        <v>ICC 1333 NBCU : Prism (Wingspan) 2.0 Phase 2</v>
      </c>
      <c r="Y60" t="str">
        <f t="shared" si="7"/>
        <v>ICC 1333 NBCU</v>
      </c>
      <c r="Z60" t="str">
        <f t="shared" si="8"/>
        <v>1333 NBCU</v>
      </c>
      <c r="AA60" t="str">
        <f>_xlfn.XLOOKUP(Z60,'Client Lookup'!A:A,'Client Lookup'!C:C)</f>
        <v>NBCU</v>
      </c>
      <c r="AC60" t="e">
        <f>_xlfn.XLOOKUP(K60,'Results vs Forecast'!K:K,'Results vs Forecast'!K:K)</f>
        <v>#N/A</v>
      </c>
    </row>
    <row r="61" spans="1:29" hidden="1">
      <c r="A61" s="39"/>
      <c r="B61" s="1" t="s">
        <v>700</v>
      </c>
      <c r="C61" s="1" t="s">
        <v>1362</v>
      </c>
      <c r="D61" s="1" t="s">
        <v>610</v>
      </c>
      <c r="E61" s="1" t="s">
        <v>1379</v>
      </c>
      <c r="F61" s="2">
        <v>45535</v>
      </c>
      <c r="G61" s="2">
        <v>45505</v>
      </c>
      <c r="H61" s="1" t="s">
        <v>1641</v>
      </c>
      <c r="I61" s="1" t="s">
        <v>1642</v>
      </c>
      <c r="J61" s="1" t="s">
        <v>277</v>
      </c>
      <c r="K61" s="1"/>
      <c r="L61" s="1"/>
      <c r="M61" s="1" t="s">
        <v>1716</v>
      </c>
      <c r="N61" s="1"/>
      <c r="O61" s="1"/>
      <c r="P61" s="40">
        <v>-8804.1</v>
      </c>
      <c r="Q61" s="37" t="str">
        <f>IF(C61="ForthPoint","ForthPoint",IF(D61="Intercompany",_xlfn.XLOOKUP(E61,'Dept Lookup'!B:B,'Dept Lookup'!A:A),Modified!D61))</f>
        <v>Data Engineering</v>
      </c>
      <c r="R61" s="11" t="s">
        <v>943</v>
      </c>
      <c r="S61" s="1" t="s">
        <v>707</v>
      </c>
      <c r="T61" t="str">
        <f t="shared" si="5"/>
        <v>ICC 895 Comcast Corporation : Comcast: 2024 Loyalty and Rewards Pod</v>
      </c>
      <c r="V61" t="e">
        <f>_xlfn.XLOOKUP(_xlfn.NUMBERVALUE(U61),'Project Lookup'!X:X,'Project Lookup'!B:B)</f>
        <v>#N/A</v>
      </c>
      <c r="X61" t="str">
        <f t="shared" si="6"/>
        <v>ICC 895 Comcast Corporation : Comcast: 2024 Loyalty and Rewards Pod</v>
      </c>
      <c r="Y61" t="str">
        <f t="shared" si="7"/>
        <v>ICC 895 Comcast Corporation</v>
      </c>
      <c r="Z61" t="str">
        <f t="shared" si="8"/>
        <v>895 Comcast Corporation</v>
      </c>
      <c r="AA61" t="str">
        <f>_xlfn.XLOOKUP(Z61,'Client Lookup'!A:A,'Client Lookup'!C:C)</f>
        <v>Comcast Corporation</v>
      </c>
      <c r="AC61" t="e">
        <f>_xlfn.XLOOKUP(K61,'Results vs Forecast'!K:K,'Results vs Forecast'!K:K)</f>
        <v>#N/A</v>
      </c>
    </row>
    <row r="62" spans="1:29" s="11" customFormat="1" hidden="1">
      <c r="A62" s="39"/>
      <c r="B62" s="1" t="s">
        <v>700</v>
      </c>
      <c r="C62" s="1" t="s">
        <v>1370</v>
      </c>
      <c r="D62" s="1" t="s">
        <v>17</v>
      </c>
      <c r="E62" s="1" t="s">
        <v>1379</v>
      </c>
      <c r="F62" s="2">
        <v>45535</v>
      </c>
      <c r="G62" s="2">
        <v>45505</v>
      </c>
      <c r="H62" s="1" t="s">
        <v>1637</v>
      </c>
      <c r="I62" s="1" t="s">
        <v>1638</v>
      </c>
      <c r="J62" s="1" t="s">
        <v>277</v>
      </c>
      <c r="K62" s="1"/>
      <c r="L62" s="1"/>
      <c r="M62" s="1" t="s">
        <v>1701</v>
      </c>
      <c r="N62" s="1"/>
      <c r="O62" s="1" t="s">
        <v>1717</v>
      </c>
      <c r="P62" s="40">
        <v>237.11049653286727</v>
      </c>
      <c r="Q62" s="37" t="str">
        <f>IF(C62="ForthPoint","ForthPoint",IF(D62="Intercompany",_xlfn.XLOOKUP(E62,'Dept Lookup'!B:B,'Dept Lookup'!A:A),Modified!D62))</f>
        <v>Data Engineering</v>
      </c>
      <c r="R62" t="str">
        <f t="shared" si="4"/>
        <v>Franklin Templeton</v>
      </c>
      <c r="S62" s="1" t="s">
        <v>707</v>
      </c>
      <c r="T62" t="str">
        <f t="shared" si="5"/>
        <v>ICC 834 Franklin Templeton : Franklin Templeton - PMO+Engineering Tiger Team</v>
      </c>
      <c r="U62" s="25">
        <f>IF(K62&gt;0,K62,_xlfn.XLOOKUP(M62,'Client Lookup'!L:L,'Client Lookup'!N:N))</f>
        <v>22399</v>
      </c>
      <c r="V62" t="str">
        <f>_xlfn.XLOOKUP(_xlfn.NUMBERVALUE(U62),'Project Lookup'!X:X,'Project Lookup'!B:B)</f>
        <v>Franklin Templeton - PMO+Engineering Tiger Team</v>
      </c>
      <c r="W62"/>
      <c r="X62" t="str">
        <f t="shared" si="6"/>
        <v>ICC 834 Franklin Templeton : Franklin Templeton - PMO+Engineering Tiger Team</v>
      </c>
      <c r="Y62" t="str">
        <f t="shared" si="7"/>
        <v>ICC 834 Franklin Templeton</v>
      </c>
      <c r="Z62" t="str">
        <f t="shared" si="8"/>
        <v>834 Franklin Templeton</v>
      </c>
      <c r="AA62" t="str">
        <f>_xlfn.XLOOKUP(Z62,'Client Lookup'!A:A,'Client Lookup'!C:C)</f>
        <v>Franklin Templeton</v>
      </c>
      <c r="AB62"/>
      <c r="AC62" t="e">
        <f>_xlfn.XLOOKUP(K62,'Results vs Forecast'!K:K,'Results vs Forecast'!K:K)</f>
        <v>#N/A</v>
      </c>
    </row>
    <row r="63" spans="1:29" hidden="1">
      <c r="A63" s="39"/>
      <c r="B63" s="1" t="s">
        <v>700</v>
      </c>
      <c r="C63" s="1" t="s">
        <v>1370</v>
      </c>
      <c r="D63" s="1" t="s">
        <v>17</v>
      </c>
      <c r="E63" s="1" t="s">
        <v>1379</v>
      </c>
      <c r="F63" s="2">
        <v>45535</v>
      </c>
      <c r="G63" s="2">
        <v>45505</v>
      </c>
      <c r="H63" s="1" t="s">
        <v>1637</v>
      </c>
      <c r="I63" s="1" t="s">
        <v>1638</v>
      </c>
      <c r="J63" s="1" t="s">
        <v>277</v>
      </c>
      <c r="K63" s="1"/>
      <c r="L63" s="1"/>
      <c r="M63" s="1" t="s">
        <v>1716</v>
      </c>
      <c r="N63" s="1"/>
      <c r="O63" s="1" t="s">
        <v>1718</v>
      </c>
      <c r="P63" s="40">
        <v>8804.0982233262548</v>
      </c>
      <c r="Q63" s="37" t="str">
        <f>IF(C63="ForthPoint","ForthPoint",IF(D63="Intercompany",_xlfn.XLOOKUP(E63,'Dept Lookup'!B:B,'Dept Lookup'!A:A),Modified!D63))</f>
        <v>Data Engineering</v>
      </c>
      <c r="R63" t="str">
        <f t="shared" si="4"/>
        <v>Comcast Corporation</v>
      </c>
      <c r="S63" s="1" t="s">
        <v>707</v>
      </c>
      <c r="T63" t="str">
        <f t="shared" si="5"/>
        <v>ICC 895 Comcast Corporation : Comcast: 2024 Loyalty and Rewards Pod</v>
      </c>
      <c r="U63" s="25" t="str">
        <f>IF(K63&gt;0,K63,_xlfn.XLOOKUP(M63,'Client Lookup'!L:L,'Client Lookup'!N:N))</f>
        <v>23415</v>
      </c>
      <c r="V63" t="str">
        <f>_xlfn.XLOOKUP(_xlfn.NUMBERVALUE(U63),'Project Lookup'!X:X,'Project Lookup'!B:B)</f>
        <v>Comcast: 2024 Loyalty and Rewards Pod</v>
      </c>
      <c r="X63" t="str">
        <f t="shared" si="6"/>
        <v>ICC 895 Comcast Corporation : Comcast: 2024 Loyalty and Rewards Pod</v>
      </c>
      <c r="Y63" t="str">
        <f t="shared" si="7"/>
        <v>ICC 895 Comcast Corporation</v>
      </c>
      <c r="Z63" t="str">
        <f t="shared" si="8"/>
        <v>895 Comcast Corporation</v>
      </c>
      <c r="AA63" t="str">
        <f>_xlfn.XLOOKUP(Z63,'Client Lookup'!A:A,'Client Lookup'!C:C)</f>
        <v>Comcast Corporation</v>
      </c>
      <c r="AC63" t="e">
        <f>_xlfn.XLOOKUP(K63,'Results vs Forecast'!K:K,'Results vs Forecast'!K:K)</f>
        <v>#N/A</v>
      </c>
    </row>
    <row r="64" spans="1:29" hidden="1">
      <c r="A64" s="39"/>
      <c r="B64" s="1" t="s">
        <v>700</v>
      </c>
      <c r="C64" s="1" t="s">
        <v>1370</v>
      </c>
      <c r="D64" s="1" t="s">
        <v>17</v>
      </c>
      <c r="E64" s="1" t="s">
        <v>1379</v>
      </c>
      <c r="F64" s="2">
        <v>45535</v>
      </c>
      <c r="G64" s="2">
        <v>45505</v>
      </c>
      <c r="H64" s="1" t="s">
        <v>1637</v>
      </c>
      <c r="I64" s="1" t="s">
        <v>1638</v>
      </c>
      <c r="J64" s="1" t="s">
        <v>277</v>
      </c>
      <c r="K64" s="1"/>
      <c r="L64" s="1"/>
      <c r="M64" s="1" t="s">
        <v>1705</v>
      </c>
      <c r="N64" s="1"/>
      <c r="O64" s="1" t="s">
        <v>1719</v>
      </c>
      <c r="P64" s="40">
        <v>10564.917867991506</v>
      </c>
      <c r="Q64" s="37" t="str">
        <f>IF(C64="ForthPoint","ForthPoint",IF(D64="Intercompany",_xlfn.XLOOKUP(E64,'Dept Lookup'!B:B,'Dept Lookup'!A:A),Modified!D64))</f>
        <v>Data Engineering</v>
      </c>
      <c r="R64" t="str">
        <f t="shared" si="4"/>
        <v>CVS Health</v>
      </c>
      <c r="S64" s="1" t="s">
        <v>707</v>
      </c>
      <c r="T64" t="str">
        <f t="shared" si="5"/>
        <v>ICC 1203 CVS Health : Foundry--FED Harleen</v>
      </c>
      <c r="U64" s="25" t="str">
        <f>IF(K64&gt;0,K64,_xlfn.XLOOKUP(M64,'Client Lookup'!L:L,'Client Lookup'!N:N))</f>
        <v>29631</v>
      </c>
      <c r="V64" t="str">
        <f>_xlfn.XLOOKUP(_xlfn.NUMBERVALUE(U64),'Project Lookup'!X:X,'Project Lookup'!B:B)</f>
        <v>Foundry--FED Harleen</v>
      </c>
      <c r="X64" t="str">
        <f t="shared" si="6"/>
        <v>ICC 1203 CVS Health : Foundry--FED Harleen</v>
      </c>
      <c r="Y64" t="str">
        <f t="shared" si="7"/>
        <v>ICC 1203 CVS Health</v>
      </c>
      <c r="Z64" t="str">
        <f t="shared" si="8"/>
        <v>1203 CVS Health</v>
      </c>
      <c r="AA64" t="str">
        <f>_xlfn.XLOOKUP(Z64,'Client Lookup'!A:A,'Client Lookup'!C:C)</f>
        <v>CVS Health</v>
      </c>
      <c r="AC64" t="e">
        <f>_xlfn.XLOOKUP(K64,'Results vs Forecast'!K:K,'Results vs Forecast'!K:K)</f>
        <v>#N/A</v>
      </c>
    </row>
    <row r="65" spans="1:29" hidden="1">
      <c r="A65" s="39"/>
      <c r="B65" s="1" t="s">
        <v>700</v>
      </c>
      <c r="C65" s="1" t="s">
        <v>1362</v>
      </c>
      <c r="D65" s="1" t="s">
        <v>610</v>
      </c>
      <c r="E65" s="1" t="s">
        <v>1379</v>
      </c>
      <c r="F65" s="2">
        <v>45535</v>
      </c>
      <c r="G65" s="2">
        <v>45505</v>
      </c>
      <c r="H65" s="1" t="s">
        <v>1641</v>
      </c>
      <c r="I65" s="1" t="s">
        <v>1642</v>
      </c>
      <c r="J65" s="1" t="s">
        <v>277</v>
      </c>
      <c r="K65" s="1"/>
      <c r="L65" s="1"/>
      <c r="M65" s="1" t="s">
        <v>1720</v>
      </c>
      <c r="N65" s="1"/>
      <c r="O65" s="1"/>
      <c r="P65" s="40">
        <v>-88883.37</v>
      </c>
      <c r="Q65" s="37" t="str">
        <f>IF(C65="ForthPoint","ForthPoint",IF(D65="Intercompany",_xlfn.XLOOKUP(E65,'Dept Lookup'!B:B,'Dept Lookup'!A:A),Modified!D65))</f>
        <v>Data Engineering</v>
      </c>
      <c r="R65" s="11" t="s">
        <v>943</v>
      </c>
      <c r="S65" s="1" t="s">
        <v>707</v>
      </c>
      <c r="T65" t="str">
        <f t="shared" si="5"/>
        <v>ICC 1312 Franklin Templeton : Franklin Templeton - Tiger Teams Renewal (July - Sept)</v>
      </c>
      <c r="V65" t="e">
        <f>_xlfn.XLOOKUP(_xlfn.NUMBERVALUE(U65),'Project Lookup'!X:X,'Project Lookup'!B:B)</f>
        <v>#N/A</v>
      </c>
      <c r="X65" t="str">
        <f t="shared" si="6"/>
        <v>ICC 1312 Franklin Templeton : Franklin Templeton - Tiger Teams Renewal (July - Sept)</v>
      </c>
      <c r="Y65" t="str">
        <f t="shared" si="7"/>
        <v>ICC 1312 Franklin Templeton</v>
      </c>
      <c r="Z65" t="str">
        <f t="shared" si="8"/>
        <v>1312 Franklin Templeton</v>
      </c>
      <c r="AA65" t="str">
        <f>_xlfn.XLOOKUP(Z65,'Client Lookup'!A:A,'Client Lookup'!C:C)</f>
        <v>Franklin Templeton</v>
      </c>
      <c r="AC65" t="e">
        <f>_xlfn.XLOOKUP(K65,'Results vs Forecast'!K:K,'Results vs Forecast'!K:K)</f>
        <v>#N/A</v>
      </c>
    </row>
    <row r="66" spans="1:29" s="11" customFormat="1" hidden="1">
      <c r="A66" s="39"/>
      <c r="B66" s="1" t="s">
        <v>700</v>
      </c>
      <c r="C66" s="1" t="s">
        <v>1362</v>
      </c>
      <c r="D66" s="1" t="s">
        <v>610</v>
      </c>
      <c r="E66" s="1" t="s">
        <v>1379</v>
      </c>
      <c r="F66" s="2">
        <v>45535</v>
      </c>
      <c r="G66" s="2">
        <v>45505</v>
      </c>
      <c r="H66" s="1" t="s">
        <v>1641</v>
      </c>
      <c r="I66" s="1" t="s">
        <v>1642</v>
      </c>
      <c r="J66" s="1" t="s">
        <v>277</v>
      </c>
      <c r="K66" s="1"/>
      <c r="L66" s="1"/>
      <c r="M66" s="1" t="s">
        <v>1645</v>
      </c>
      <c r="N66" s="1"/>
      <c r="O66" s="1"/>
      <c r="P66" s="40">
        <v>-43450.23</v>
      </c>
      <c r="Q66" s="37" t="str">
        <f>IF(C66="ForthPoint","ForthPoint",IF(D66="Intercompany",_xlfn.XLOOKUP(E66,'Dept Lookup'!B:B,'Dept Lookup'!A:A),Modified!D66))</f>
        <v>Data Engineering</v>
      </c>
      <c r="R66" s="11" t="s">
        <v>943</v>
      </c>
      <c r="S66" s="1" t="s">
        <v>707</v>
      </c>
      <c r="T66" t="str">
        <f t="shared" si="5"/>
        <v>ICC 1040 CVS Health : MGE/PMH/GPT 2024 Team</v>
      </c>
      <c r="U66" s="25"/>
      <c r="V66" t="e">
        <f>_xlfn.XLOOKUP(_xlfn.NUMBERVALUE(U66),'Project Lookup'!X:X,'Project Lookup'!B:B)</f>
        <v>#N/A</v>
      </c>
      <c r="W66"/>
      <c r="X66" t="str">
        <f t="shared" si="6"/>
        <v>ICC 1040 CVS Health : MGE/PMH/GPT 2024 Team</v>
      </c>
      <c r="Y66" t="str">
        <f t="shared" si="7"/>
        <v>ICC 1040 CVS Health</v>
      </c>
      <c r="Z66" t="str">
        <f t="shared" si="8"/>
        <v>1040 CVS Health</v>
      </c>
      <c r="AA66" t="str">
        <f>_xlfn.XLOOKUP(Z66,'Client Lookup'!A:A,'Client Lookup'!C:C)</f>
        <v>CVS Health</v>
      </c>
      <c r="AB66"/>
      <c r="AC66" t="e">
        <f>_xlfn.XLOOKUP(K66,'Results vs Forecast'!K:K,'Results vs Forecast'!K:K)</f>
        <v>#N/A</v>
      </c>
    </row>
    <row r="67" spans="1:29" hidden="1">
      <c r="A67" s="39"/>
      <c r="B67" s="1" t="s">
        <v>700</v>
      </c>
      <c r="C67" s="1" t="s">
        <v>1362</v>
      </c>
      <c r="D67" s="1" t="s">
        <v>610</v>
      </c>
      <c r="E67" s="1" t="s">
        <v>1379</v>
      </c>
      <c r="F67" s="2">
        <v>45535</v>
      </c>
      <c r="G67" s="2">
        <v>45505</v>
      </c>
      <c r="H67" s="1" t="s">
        <v>1641</v>
      </c>
      <c r="I67" s="1" t="s">
        <v>1642</v>
      </c>
      <c r="J67" s="1" t="s">
        <v>277</v>
      </c>
      <c r="K67" s="1"/>
      <c r="L67" s="1"/>
      <c r="M67" s="1" t="s">
        <v>1656</v>
      </c>
      <c r="N67" s="1"/>
      <c r="O67" s="1"/>
      <c r="P67" s="40">
        <v>-37417.42</v>
      </c>
      <c r="Q67" s="37" t="str">
        <f>IF(C67="ForthPoint","ForthPoint",IF(D67="Intercompany",_xlfn.XLOOKUP(E67,'Dept Lookup'!B:B,'Dept Lookup'!A:A),Modified!D67))</f>
        <v>Data Engineering</v>
      </c>
      <c r="R67" s="11" t="s">
        <v>943</v>
      </c>
      <c r="S67" s="1" t="s">
        <v>707</v>
      </c>
      <c r="T67" t="str">
        <f t="shared" ref="T67:T130" si="9">M67</f>
        <v>ICC 880 NBCU : AWB 2.0 Pod 1H 2024 Extension</v>
      </c>
      <c r="V67" t="e">
        <f>_xlfn.XLOOKUP(_xlfn.NUMBERVALUE(U67),'Project Lookup'!X:X,'Project Lookup'!B:B)</f>
        <v>#N/A</v>
      </c>
      <c r="X67" t="str">
        <f t="shared" ref="X67:X130" si="10">IF(J67="- No Entity -",M67,J67)</f>
        <v>ICC 880 NBCU : AWB 2.0 Pod 1H 2024 Extension</v>
      </c>
      <c r="Y67" t="str">
        <f t="shared" ref="Y67:Y130" si="11">IFERROR(_xlfn.TEXTBEFORE(X67," :"),X67)</f>
        <v>ICC 880 NBCU</v>
      </c>
      <c r="Z67" t="str">
        <f t="shared" si="8"/>
        <v>880 NBCU</v>
      </c>
      <c r="AA67" t="str">
        <f>_xlfn.XLOOKUP(Z67,'Client Lookup'!A:A,'Client Lookup'!C:C)</f>
        <v>NBCU</v>
      </c>
      <c r="AC67" t="e">
        <f>_xlfn.XLOOKUP(K67,'Results vs Forecast'!K:K,'Results vs Forecast'!K:K)</f>
        <v>#N/A</v>
      </c>
    </row>
    <row r="68" spans="1:29" hidden="1">
      <c r="A68" s="39"/>
      <c r="B68" s="1" t="s">
        <v>700</v>
      </c>
      <c r="C68" s="1" t="s">
        <v>1370</v>
      </c>
      <c r="D68" s="1" t="s">
        <v>17</v>
      </c>
      <c r="E68" s="1" t="s">
        <v>1379</v>
      </c>
      <c r="F68" s="2">
        <v>45535</v>
      </c>
      <c r="G68" s="2">
        <v>45505</v>
      </c>
      <c r="H68" s="1" t="s">
        <v>1637</v>
      </c>
      <c r="I68" s="1" t="s">
        <v>1638</v>
      </c>
      <c r="J68" s="1" t="s">
        <v>277</v>
      </c>
      <c r="K68" s="1"/>
      <c r="L68" s="1"/>
      <c r="M68" s="1" t="s">
        <v>1721</v>
      </c>
      <c r="N68" s="1"/>
      <c r="O68" s="1" t="s">
        <v>1722</v>
      </c>
      <c r="P68" s="40">
        <v>3121.4530064520359</v>
      </c>
      <c r="Q68" s="37" t="str">
        <f>IF(C68="ForthPoint","ForthPoint",IF(D68="Intercompany",_xlfn.XLOOKUP(E68,'Dept Lookup'!B:B,'Dept Lookup'!A:A),Modified!D68))</f>
        <v>Data Engineering</v>
      </c>
      <c r="R68" t="str">
        <f t="shared" ref="R68:R130" si="12">AA68</f>
        <v>CVS Health</v>
      </c>
      <c r="S68" s="1" t="s">
        <v>707</v>
      </c>
      <c r="T68" t="str">
        <f t="shared" si="9"/>
        <v>ICC 1350 CVS Health : Personalization Future State--Francis</v>
      </c>
      <c r="U68" s="25" t="e">
        <f>IF(K68&gt;0,K68,_xlfn.XLOOKUP(M68,'Client Lookup'!L:L,'Client Lookup'!N:N))</f>
        <v>#N/A</v>
      </c>
      <c r="V68" t="e">
        <f>_xlfn.XLOOKUP(_xlfn.NUMBERVALUE(U68),'Project Lookup'!X:X,'Project Lookup'!B:B)</f>
        <v>#N/A</v>
      </c>
      <c r="X68" t="str">
        <f t="shared" si="10"/>
        <v>ICC 1350 CVS Health : Personalization Future State--Francis</v>
      </c>
      <c r="Y68" t="str">
        <f t="shared" si="11"/>
        <v>ICC 1350 CVS Health</v>
      </c>
      <c r="Z68" t="str">
        <f t="shared" si="8"/>
        <v>1350 CVS Health</v>
      </c>
      <c r="AA68" t="str">
        <f>_xlfn.XLOOKUP(Z68,'Client Lookup'!A:A,'Client Lookup'!C:C)</f>
        <v>CVS Health</v>
      </c>
      <c r="AC68" t="e">
        <f>_xlfn.XLOOKUP(K68,'Results vs Forecast'!K:K,'Results vs Forecast'!K:K)</f>
        <v>#N/A</v>
      </c>
    </row>
    <row r="69" spans="1:29" hidden="1">
      <c r="A69" s="39"/>
      <c r="B69" s="1" t="s">
        <v>700</v>
      </c>
      <c r="C69" s="1" t="s">
        <v>1362</v>
      </c>
      <c r="D69" s="1" t="s">
        <v>17</v>
      </c>
      <c r="E69" s="1" t="s">
        <v>1379</v>
      </c>
      <c r="F69" s="2">
        <v>45535</v>
      </c>
      <c r="G69" s="2">
        <v>45505</v>
      </c>
      <c r="H69" s="1" t="s">
        <v>1647</v>
      </c>
      <c r="I69" s="1" t="s">
        <v>1648</v>
      </c>
      <c r="J69" s="1" t="s">
        <v>277</v>
      </c>
      <c r="K69" s="1"/>
      <c r="L69" s="1"/>
      <c r="M69" s="1"/>
      <c r="N69" s="1"/>
      <c r="O69" s="1" t="s">
        <v>1649</v>
      </c>
      <c r="P69" s="40">
        <v>416929.29</v>
      </c>
      <c r="Q69" s="37" t="str">
        <f>IF(C69="ForthPoint","ForthPoint",IF(D69="Intercompany",_xlfn.XLOOKUP(E69,'Dept Lookup'!B:B,'Dept Lookup'!A:A),Modified!D69))</f>
        <v>Data Engineering</v>
      </c>
      <c r="R69" s="11" t="s">
        <v>943</v>
      </c>
      <c r="S69" s="1" t="s">
        <v>707</v>
      </c>
      <c r="T69">
        <f t="shared" si="9"/>
        <v>0</v>
      </c>
      <c r="V69" t="e">
        <f>_xlfn.XLOOKUP(_xlfn.NUMBERVALUE(U69),'Project Lookup'!X:X,'Project Lookup'!B:B)</f>
        <v>#N/A</v>
      </c>
      <c r="X69">
        <f t="shared" si="10"/>
        <v>0</v>
      </c>
      <c r="Y69">
        <f t="shared" si="11"/>
        <v>0</v>
      </c>
      <c r="Z69">
        <f t="shared" si="8"/>
        <v>0</v>
      </c>
      <c r="AA69" t="e">
        <f>_xlfn.XLOOKUP(Z69,'Client Lookup'!A:A,'Client Lookup'!C:C)</f>
        <v>#N/A</v>
      </c>
      <c r="AC69" t="e">
        <f>_xlfn.XLOOKUP(K69,'Results vs Forecast'!K:K,'Results vs Forecast'!K:K)</f>
        <v>#N/A</v>
      </c>
    </row>
    <row r="70" spans="1:29" hidden="1">
      <c r="A70" s="39"/>
      <c r="B70" s="1" t="s">
        <v>700</v>
      </c>
      <c r="C70" s="1" t="s">
        <v>1362</v>
      </c>
      <c r="D70" s="1" t="s">
        <v>610</v>
      </c>
      <c r="E70" s="1" t="s">
        <v>1379</v>
      </c>
      <c r="F70" s="2">
        <v>45535</v>
      </c>
      <c r="G70" s="2">
        <v>45505</v>
      </c>
      <c r="H70" s="1" t="s">
        <v>1641</v>
      </c>
      <c r="I70" s="1" t="s">
        <v>1642</v>
      </c>
      <c r="J70" s="1" t="s">
        <v>277</v>
      </c>
      <c r="K70" s="1"/>
      <c r="L70" s="1"/>
      <c r="M70" s="1" t="s">
        <v>1706</v>
      </c>
      <c r="N70" s="1"/>
      <c r="O70" s="1"/>
      <c r="P70" s="40">
        <v>-10564.92</v>
      </c>
      <c r="Q70" s="37" t="str">
        <f>IF(C70="ForthPoint","ForthPoint",IF(D70="Intercompany",_xlfn.XLOOKUP(E70,'Dept Lookup'!B:B,'Dept Lookup'!A:A),Modified!D70))</f>
        <v>Data Engineering</v>
      </c>
      <c r="R70" s="11" t="s">
        <v>943</v>
      </c>
      <c r="S70" s="1" t="s">
        <v>707</v>
      </c>
      <c r="T70" t="str">
        <f t="shared" si="9"/>
        <v>ICC 1262 Under Armour : Under Armour - Analytics POD</v>
      </c>
      <c r="V70" t="e">
        <f>_xlfn.XLOOKUP(_xlfn.NUMBERVALUE(U70),'Project Lookup'!X:X,'Project Lookup'!B:B)</f>
        <v>#N/A</v>
      </c>
      <c r="X70" t="str">
        <f t="shared" si="10"/>
        <v>ICC 1262 Under Armour : Under Armour - Analytics POD</v>
      </c>
      <c r="Y70" t="str">
        <f t="shared" si="11"/>
        <v>ICC 1262 Under Armour</v>
      </c>
      <c r="Z70" t="str">
        <f t="shared" si="8"/>
        <v>1262 Under Armour</v>
      </c>
      <c r="AA70" t="str">
        <f>_xlfn.XLOOKUP(Z70,'Client Lookup'!A:A,'Client Lookup'!C:C)</f>
        <v>Under Armour</v>
      </c>
      <c r="AC70" t="e">
        <f>_xlfn.XLOOKUP(K70,'Results vs Forecast'!K:K,'Results vs Forecast'!K:K)</f>
        <v>#N/A</v>
      </c>
    </row>
    <row r="71" spans="1:29" hidden="1">
      <c r="A71" s="39"/>
      <c r="B71" s="1" t="s">
        <v>700</v>
      </c>
      <c r="C71" s="1" t="s">
        <v>1362</v>
      </c>
      <c r="D71" s="1" t="s">
        <v>610</v>
      </c>
      <c r="E71" s="1" t="s">
        <v>1379</v>
      </c>
      <c r="F71" s="2">
        <v>45535</v>
      </c>
      <c r="G71" s="2">
        <v>45505</v>
      </c>
      <c r="H71" s="1" t="s">
        <v>1641</v>
      </c>
      <c r="I71" s="1" t="s">
        <v>1642</v>
      </c>
      <c r="J71" s="1" t="s">
        <v>277</v>
      </c>
      <c r="K71" s="1"/>
      <c r="L71" s="1"/>
      <c r="M71" s="1" t="s">
        <v>1721</v>
      </c>
      <c r="N71" s="1"/>
      <c r="O71" s="1"/>
      <c r="P71" s="40">
        <v>-3121.45</v>
      </c>
      <c r="Q71" s="37" t="str">
        <f>IF(C71="ForthPoint","ForthPoint",IF(D71="Intercompany",_xlfn.XLOOKUP(E71,'Dept Lookup'!B:B,'Dept Lookup'!A:A),Modified!D71))</f>
        <v>Data Engineering</v>
      </c>
      <c r="R71" s="11" t="s">
        <v>943</v>
      </c>
      <c r="S71" s="1" t="s">
        <v>707</v>
      </c>
      <c r="T71" t="str">
        <f t="shared" si="9"/>
        <v>ICC 1350 CVS Health : Personalization Future State--Francis</v>
      </c>
      <c r="V71" t="e">
        <f>_xlfn.XLOOKUP(_xlfn.NUMBERVALUE(U71),'Project Lookup'!X:X,'Project Lookup'!B:B)</f>
        <v>#N/A</v>
      </c>
      <c r="X71" t="str">
        <f t="shared" si="10"/>
        <v>ICC 1350 CVS Health : Personalization Future State--Francis</v>
      </c>
      <c r="Y71" t="str">
        <f t="shared" si="11"/>
        <v>ICC 1350 CVS Health</v>
      </c>
      <c r="Z71" t="str">
        <f t="shared" si="8"/>
        <v>1350 CVS Health</v>
      </c>
      <c r="AA71" t="str">
        <f>_xlfn.XLOOKUP(Z71,'Client Lookup'!A:A,'Client Lookup'!C:C)</f>
        <v>CVS Health</v>
      </c>
      <c r="AC71" t="e">
        <f>_xlfn.XLOOKUP(K71,'Results vs Forecast'!K:K,'Results vs Forecast'!K:K)</f>
        <v>#N/A</v>
      </c>
    </row>
    <row r="72" spans="1:29" hidden="1">
      <c r="A72" s="39"/>
      <c r="B72" s="1" t="s">
        <v>700</v>
      </c>
      <c r="C72" s="1" t="s">
        <v>1362</v>
      </c>
      <c r="D72" s="1" t="s">
        <v>610</v>
      </c>
      <c r="E72" s="1" t="s">
        <v>1379</v>
      </c>
      <c r="F72" s="2">
        <v>45535</v>
      </c>
      <c r="G72" s="2">
        <v>45505</v>
      </c>
      <c r="H72" s="1" t="s">
        <v>1641</v>
      </c>
      <c r="I72" s="1" t="s">
        <v>1642</v>
      </c>
      <c r="J72" s="1" t="s">
        <v>277</v>
      </c>
      <c r="K72" s="1"/>
      <c r="L72" s="1"/>
      <c r="M72" s="1" t="s">
        <v>1652</v>
      </c>
      <c r="N72" s="1"/>
      <c r="O72" s="1"/>
      <c r="P72" s="40">
        <v>-16687.77</v>
      </c>
      <c r="Q72" s="37" t="str">
        <f>IF(C72="ForthPoint","ForthPoint",IF(D72="Intercompany",_xlfn.XLOOKUP(E72,'Dept Lookup'!B:B,'Dept Lookup'!A:A),Modified!D72))</f>
        <v>Data Engineering</v>
      </c>
      <c r="R72" s="11" t="s">
        <v>943</v>
      </c>
      <c r="S72" s="1" t="s">
        <v>707</v>
      </c>
      <c r="T72" t="str">
        <f t="shared" si="9"/>
        <v>ICC 1051 Wyndham Hotels and Resorts : Wyndham - Guest Analytics Retainer</v>
      </c>
      <c r="V72" t="e">
        <f>_xlfn.XLOOKUP(_xlfn.NUMBERVALUE(U72),'Project Lookup'!X:X,'Project Lookup'!B:B)</f>
        <v>#N/A</v>
      </c>
      <c r="X72" t="str">
        <f t="shared" si="10"/>
        <v>ICC 1051 Wyndham Hotels and Resorts : Wyndham - Guest Analytics Retainer</v>
      </c>
      <c r="Y72" t="str">
        <f t="shared" si="11"/>
        <v>ICC 1051 Wyndham Hotels and Resorts</v>
      </c>
      <c r="Z72" t="str">
        <f t="shared" si="8"/>
        <v>1051 Wyndham Hotels and Resorts</v>
      </c>
      <c r="AA72" t="str">
        <f>_xlfn.XLOOKUP(Z72,'Client Lookup'!A:A,'Client Lookup'!C:C)</f>
        <v>Wyndham Hotels and Resorts, LLC</v>
      </c>
      <c r="AC72" t="e">
        <f>_xlfn.XLOOKUP(K72,'Results vs Forecast'!K:K,'Results vs Forecast'!K:K)</f>
        <v>#N/A</v>
      </c>
    </row>
    <row r="73" spans="1:29" hidden="1">
      <c r="A73" s="39"/>
      <c r="B73" s="1" t="s">
        <v>700</v>
      </c>
      <c r="C73" s="1" t="s">
        <v>1370</v>
      </c>
      <c r="D73" s="1" t="s">
        <v>17</v>
      </c>
      <c r="E73" s="1" t="s">
        <v>1379</v>
      </c>
      <c r="F73" s="2">
        <v>45535</v>
      </c>
      <c r="G73" s="2">
        <v>45505</v>
      </c>
      <c r="H73" s="1" t="s">
        <v>1723</v>
      </c>
      <c r="I73" s="1" t="s">
        <v>1724</v>
      </c>
      <c r="J73" s="1" t="s">
        <v>277</v>
      </c>
      <c r="K73" s="1"/>
      <c r="L73" s="1"/>
      <c r="M73" s="1" t="s">
        <v>1714</v>
      </c>
      <c r="N73" s="1"/>
      <c r="O73" s="1" t="s">
        <v>1725</v>
      </c>
      <c r="P73" s="40">
        <v>27292.70449231139</v>
      </c>
      <c r="Q73" s="37" t="str">
        <f>IF(C73="ForthPoint","ForthPoint",IF(D73="Intercompany",_xlfn.XLOOKUP(E73,'Dept Lookup'!B:B,'Dept Lookup'!A:A),Modified!D73))</f>
        <v>Data Engineering</v>
      </c>
      <c r="R73" t="str">
        <f t="shared" si="12"/>
        <v>Fedefarma</v>
      </c>
      <c r="S73" s="1" t="s">
        <v>707</v>
      </c>
      <c r="T73" t="str">
        <f t="shared" si="9"/>
        <v>ICC 1343 FEDERACIÃ“ FARMACÃˆUTICA, S.C.C.L : Landing Zone Implementation Phase</v>
      </c>
      <c r="U73" s="32" t="s">
        <v>797</v>
      </c>
      <c r="V73" t="str">
        <f>_xlfn.XLOOKUP(_xlfn.NUMBERVALUE(U73),'Project Lookup'!X:X,'Project Lookup'!B:B)</f>
        <v>Fedefarma: Landing Zone Assessment &amp; Recommendation Phase</v>
      </c>
      <c r="X73" t="str">
        <f t="shared" si="10"/>
        <v>ICC 1343 FEDERACIÃ“ FARMACÃˆUTICA, S.C.C.L : Landing Zone Implementation Phase</v>
      </c>
      <c r="Y73" t="str">
        <f t="shared" si="11"/>
        <v>ICC 1343 FEDERACIÃ“ FARMACÃˆUTICA, S.C.C.L</v>
      </c>
      <c r="Z73" t="str">
        <f t="shared" si="8"/>
        <v>1343 FEDERACIÃ“ FARMACÃˆUTICA, S.C.C.L</v>
      </c>
      <c r="AA73" t="str">
        <f>_xlfn.XLOOKUP(Z73,'Client Lookup'!A:A,'Client Lookup'!C:C)</f>
        <v>Fedefarma</v>
      </c>
      <c r="AC73" t="e">
        <f>_xlfn.XLOOKUP(K73,'Results vs Forecast'!K:K,'Results vs Forecast'!K:K)</f>
        <v>#N/A</v>
      </c>
    </row>
    <row r="74" spans="1:29" hidden="1">
      <c r="A74" s="39"/>
      <c r="B74" s="1" t="s">
        <v>700</v>
      </c>
      <c r="C74" s="1" t="s">
        <v>1370</v>
      </c>
      <c r="D74" s="1" t="s">
        <v>17</v>
      </c>
      <c r="E74" s="1" t="s">
        <v>1379</v>
      </c>
      <c r="F74" s="2">
        <v>45535</v>
      </c>
      <c r="G74" s="2">
        <v>45505</v>
      </c>
      <c r="H74" s="1" t="s">
        <v>1637</v>
      </c>
      <c r="I74" s="1" t="s">
        <v>1638</v>
      </c>
      <c r="J74" s="1" t="s">
        <v>277</v>
      </c>
      <c r="K74" s="1"/>
      <c r="L74" s="1"/>
      <c r="M74" s="1" t="s">
        <v>1704</v>
      </c>
      <c r="N74" s="1"/>
      <c r="O74" s="1" t="s">
        <v>1726</v>
      </c>
      <c r="P74" s="40">
        <v>25419.832688440169</v>
      </c>
      <c r="Q74" s="37" t="str">
        <f>IF(C74="ForthPoint","ForthPoint",IF(D74="Intercompany",_xlfn.XLOOKUP(E74,'Dept Lookup'!B:B,'Dept Lookup'!A:A),Modified!D74))</f>
        <v>Data Engineering</v>
      </c>
      <c r="R74" t="str">
        <f t="shared" si="12"/>
        <v>Hyatt</v>
      </c>
      <c r="S74" s="1" t="s">
        <v>707</v>
      </c>
      <c r="T74" t="str">
        <f t="shared" si="9"/>
        <v>ICC 1202 Hyatt : Hyatt - GenAI Implementation</v>
      </c>
      <c r="U74" s="25" t="str">
        <f>IF(K74&gt;0,K74,_xlfn.XLOOKUP(M74,'Client Lookup'!L:L,'Client Lookup'!N:N))</f>
        <v>29630</v>
      </c>
      <c r="V74" t="str">
        <f>_xlfn.XLOOKUP(_xlfn.NUMBERVALUE(U74),'Project Lookup'!X:X,'Project Lookup'!B:B)</f>
        <v>Hyatt - GenAI Implementation</v>
      </c>
      <c r="X74" t="str">
        <f t="shared" si="10"/>
        <v>ICC 1202 Hyatt : Hyatt - GenAI Implementation</v>
      </c>
      <c r="Y74" t="str">
        <f t="shared" si="11"/>
        <v>ICC 1202 Hyatt</v>
      </c>
      <c r="Z74" t="str">
        <f t="shared" si="8"/>
        <v>1202 Hyatt</v>
      </c>
      <c r="AA74" t="str">
        <f>_xlfn.XLOOKUP(Z74,'Client Lookup'!A:A,'Client Lookup'!C:C)</f>
        <v>Hyatt</v>
      </c>
      <c r="AC74" t="e">
        <f>_xlfn.XLOOKUP(K74,'Results vs Forecast'!K:K,'Results vs Forecast'!K:K)</f>
        <v>#N/A</v>
      </c>
    </row>
    <row r="75" spans="1:29" hidden="1">
      <c r="A75" s="39"/>
      <c r="B75" s="1" t="s">
        <v>700</v>
      </c>
      <c r="C75" s="1" t="s">
        <v>1362</v>
      </c>
      <c r="D75" s="1" t="s">
        <v>610</v>
      </c>
      <c r="E75" s="1" t="s">
        <v>1379</v>
      </c>
      <c r="F75" s="2">
        <v>45535</v>
      </c>
      <c r="G75" s="2">
        <v>45505</v>
      </c>
      <c r="H75" s="1" t="s">
        <v>1641</v>
      </c>
      <c r="I75" s="1" t="s">
        <v>1642</v>
      </c>
      <c r="J75" s="1" t="s">
        <v>277</v>
      </c>
      <c r="K75" s="1"/>
      <c r="L75" s="1"/>
      <c r="M75" s="1" t="s">
        <v>1727</v>
      </c>
      <c r="N75" s="1"/>
      <c r="O75" s="1"/>
      <c r="P75" s="40">
        <v>-27458.69</v>
      </c>
      <c r="Q75" s="37" t="str">
        <f>IF(C75="ForthPoint","ForthPoint",IF(D75="Intercompany",_xlfn.XLOOKUP(E75,'Dept Lookup'!B:B,'Dept Lookup'!A:A),Modified!D75))</f>
        <v>Data Engineering</v>
      </c>
      <c r="R75" s="11" t="s">
        <v>943</v>
      </c>
      <c r="S75" s="1" t="s">
        <v>707</v>
      </c>
      <c r="T75" t="str">
        <f t="shared" si="9"/>
        <v>ICC 1225 ICC in Blend Represents FPAI Inc (OA) : Verizon: Turing- Personalization Phase 2 Capacity Service</v>
      </c>
      <c r="V75" t="e">
        <f>_xlfn.XLOOKUP(_xlfn.NUMBERVALUE(U75),'Project Lookup'!X:X,'Project Lookup'!B:B)</f>
        <v>#N/A</v>
      </c>
      <c r="X75" t="str">
        <f t="shared" si="10"/>
        <v>ICC 1225 ICC in Blend Represents FPAI Inc (OA) : Verizon: Turing- Personalization Phase 2 Capacity Service</v>
      </c>
      <c r="Y75" t="str">
        <f t="shared" si="11"/>
        <v>ICC 1225 ICC in Blend Represents FPAI Inc (OA)</v>
      </c>
      <c r="Z75" t="str">
        <f t="shared" si="8"/>
        <v>1225 ICC in Blend Represents FPAI Inc (OA)</v>
      </c>
      <c r="AA75" t="str">
        <f>_xlfn.XLOOKUP(Z75,'Client Lookup'!A:A,'Client Lookup'!C:C)</f>
        <v>Verizon</v>
      </c>
      <c r="AC75" t="e">
        <f>_xlfn.XLOOKUP(K75,'Results vs Forecast'!K:K,'Results vs Forecast'!K:K)</f>
        <v>#N/A</v>
      </c>
    </row>
    <row r="76" spans="1:29" hidden="1">
      <c r="A76" s="39"/>
      <c r="B76" s="1" t="s">
        <v>700</v>
      </c>
      <c r="C76" s="1" t="s">
        <v>1370</v>
      </c>
      <c r="D76" s="1" t="s">
        <v>17</v>
      </c>
      <c r="E76" s="1" t="s">
        <v>1379</v>
      </c>
      <c r="F76" s="2">
        <v>45535</v>
      </c>
      <c r="G76" s="2">
        <v>45505</v>
      </c>
      <c r="H76" s="1" t="s">
        <v>1637</v>
      </c>
      <c r="I76" s="1" t="s">
        <v>1638</v>
      </c>
      <c r="J76" s="1" t="s">
        <v>277</v>
      </c>
      <c r="K76" s="1"/>
      <c r="L76" s="1"/>
      <c r="M76" s="1" t="s">
        <v>1656</v>
      </c>
      <c r="N76" s="1"/>
      <c r="O76" s="1" t="s">
        <v>1657</v>
      </c>
      <c r="P76" s="40">
        <v>37417.417449136585</v>
      </c>
      <c r="Q76" s="37" t="str">
        <f>IF(C76="ForthPoint","ForthPoint",IF(D76="Intercompany",_xlfn.XLOOKUP(E76,'Dept Lookup'!B:B,'Dept Lookup'!A:A),Modified!D76))</f>
        <v>Data Engineering</v>
      </c>
      <c r="R76" t="str">
        <f t="shared" si="12"/>
        <v>NBCU</v>
      </c>
      <c r="S76" s="1" t="s">
        <v>707</v>
      </c>
      <c r="T76" t="str">
        <f t="shared" si="9"/>
        <v>ICC 880 NBCU : AWB 2.0 Pod 1H 2024 Extension</v>
      </c>
      <c r="U76" s="25" t="str">
        <f>IF(K76&gt;0,K76,_xlfn.XLOOKUP(M76,'Client Lookup'!L:L,'Client Lookup'!N:N))</f>
        <v>22983</v>
      </c>
      <c r="V76" t="str">
        <f>_xlfn.XLOOKUP(_xlfn.NUMBERVALUE(U76),'Project Lookup'!X:X,'Project Lookup'!B:B)</f>
        <v>AWB 2.0 Pod 1H 2024 Extension</v>
      </c>
      <c r="X76" t="str">
        <f t="shared" si="10"/>
        <v>ICC 880 NBCU : AWB 2.0 Pod 1H 2024 Extension</v>
      </c>
      <c r="Y76" t="str">
        <f t="shared" si="11"/>
        <v>ICC 880 NBCU</v>
      </c>
      <c r="Z76" t="str">
        <f t="shared" si="8"/>
        <v>880 NBCU</v>
      </c>
      <c r="AA76" t="str">
        <f>_xlfn.XLOOKUP(Z76,'Client Lookup'!A:A,'Client Lookup'!C:C)</f>
        <v>NBCU</v>
      </c>
      <c r="AC76" t="e">
        <f>_xlfn.XLOOKUP(K76,'Results vs Forecast'!K:K,'Results vs Forecast'!K:K)</f>
        <v>#N/A</v>
      </c>
    </row>
    <row r="77" spans="1:29" hidden="1">
      <c r="A77" s="39"/>
      <c r="B77" s="1" t="s">
        <v>700</v>
      </c>
      <c r="C77" s="1" t="s">
        <v>701</v>
      </c>
      <c r="D77" s="1" t="s">
        <v>17</v>
      </c>
      <c r="E77" s="1" t="s">
        <v>1379</v>
      </c>
      <c r="F77" s="2">
        <v>45535</v>
      </c>
      <c r="G77" s="2">
        <v>45505</v>
      </c>
      <c r="H77" s="1" t="s">
        <v>1728</v>
      </c>
      <c r="I77" s="1" t="s">
        <v>1729</v>
      </c>
      <c r="J77" s="1" t="s">
        <v>662</v>
      </c>
      <c r="K77" s="1" t="s">
        <v>911</v>
      </c>
      <c r="L77" s="1" t="s">
        <v>1730</v>
      </c>
      <c r="M77" s="1" t="s">
        <v>1727</v>
      </c>
      <c r="N77" s="1"/>
      <c r="O77" s="1" t="s">
        <v>1369</v>
      </c>
      <c r="P77" s="40">
        <v>27458.69</v>
      </c>
      <c r="Q77" s="37" t="str">
        <f>IF(C77="ForthPoint","ForthPoint",IF(D77="Intercompany",_xlfn.XLOOKUP(E77,'Dept Lookup'!B:B,'Dept Lookup'!A:A),Modified!D77))</f>
        <v>Data Engineering</v>
      </c>
      <c r="R77" t="str">
        <f t="shared" si="12"/>
        <v>Verizon</v>
      </c>
      <c r="S77" s="1" t="s">
        <v>707</v>
      </c>
      <c r="T77" t="str">
        <f t="shared" si="9"/>
        <v>ICC 1225 ICC in Blend Represents FPAI Inc (OA) : Verizon: Turing- Personalization Phase 2 Capacity Service</v>
      </c>
      <c r="U77" s="25" t="str">
        <f>IF(K77&gt;0,K77,_xlfn.XLOOKUP(M77,'Client Lookup'!L:L,'Client Lookup'!N:N))</f>
        <v>30773</v>
      </c>
      <c r="V77" t="str">
        <f>_xlfn.XLOOKUP(_xlfn.NUMBERVALUE(U77),'Project Lookup'!X:X,'Project Lookup'!B:B)</f>
        <v>Verizon: Turing- Personalization Phase 2 Capacity Service</v>
      </c>
      <c r="X77" t="str">
        <f t="shared" si="10"/>
        <v>474 ICC in Blend Represents FPAI Inc (OA) : 1225 Verizon: Turing- Personalization Phase 2 Capacity Service</v>
      </c>
      <c r="Y77" t="str">
        <f t="shared" si="11"/>
        <v>474 ICC in Blend Represents FPAI Inc (OA)</v>
      </c>
      <c r="Z77" t="str">
        <f t="shared" si="8"/>
        <v>474 ICC in Blend Represents FPAI Inc (OA)</v>
      </c>
      <c r="AA77" t="str">
        <f>_xlfn.XLOOKUP(Z77,'Client Lookup'!A:A,'Client Lookup'!C:C)</f>
        <v>Verizon</v>
      </c>
      <c r="AC77" t="e">
        <f>_xlfn.XLOOKUP(K77,'Results vs Forecast'!K:K,'Results vs Forecast'!K:K)</f>
        <v>#N/A</v>
      </c>
    </row>
    <row r="78" spans="1:29" hidden="1">
      <c r="A78" s="39"/>
      <c r="B78" s="1" t="s">
        <v>700</v>
      </c>
      <c r="C78" s="1" t="s">
        <v>1455</v>
      </c>
      <c r="D78" s="1" t="s">
        <v>17</v>
      </c>
      <c r="E78" s="1" t="s">
        <v>1379</v>
      </c>
      <c r="F78" s="2">
        <v>45535</v>
      </c>
      <c r="G78" s="2">
        <v>45505</v>
      </c>
      <c r="H78" s="1" t="s">
        <v>1731</v>
      </c>
      <c r="I78" s="1" t="s">
        <v>1732</v>
      </c>
      <c r="J78" s="1" t="s">
        <v>277</v>
      </c>
      <c r="K78" s="1"/>
      <c r="L78" s="1"/>
      <c r="M78" s="1"/>
      <c r="N78" s="1"/>
      <c r="O78" s="1" t="s">
        <v>1733</v>
      </c>
      <c r="P78" s="40">
        <v>27452.78</v>
      </c>
      <c r="Q78" s="37" t="str">
        <f>IF(C78="ForthPoint","ForthPoint",IF(D78="Intercompany",_xlfn.XLOOKUP(E78,'Dept Lookup'!B:B,'Dept Lookup'!A:A),Modified!D78))</f>
        <v>Data Engineering</v>
      </c>
      <c r="R78" s="11" t="s">
        <v>943</v>
      </c>
      <c r="S78" s="1" t="s">
        <v>707</v>
      </c>
      <c r="T78">
        <f t="shared" si="9"/>
        <v>0</v>
      </c>
      <c r="V78" t="e">
        <f>_xlfn.XLOOKUP(_xlfn.NUMBERVALUE(U78),'Project Lookup'!X:X,'Project Lookup'!B:B)</f>
        <v>#N/A</v>
      </c>
      <c r="X78">
        <f t="shared" si="10"/>
        <v>0</v>
      </c>
      <c r="Y78">
        <f t="shared" si="11"/>
        <v>0</v>
      </c>
      <c r="Z78">
        <f t="shared" si="8"/>
        <v>0</v>
      </c>
      <c r="AA78" t="e">
        <f>_xlfn.XLOOKUP(Z78,'Client Lookup'!A:A,'Client Lookup'!C:C)</f>
        <v>#N/A</v>
      </c>
      <c r="AC78" t="e">
        <f>_xlfn.XLOOKUP(K78,'Results vs Forecast'!K:K,'Results vs Forecast'!K:K)</f>
        <v>#N/A</v>
      </c>
    </row>
    <row r="79" spans="1:29" hidden="1">
      <c r="A79" s="39"/>
      <c r="B79" s="1" t="s">
        <v>700</v>
      </c>
      <c r="C79" s="1" t="s">
        <v>1362</v>
      </c>
      <c r="D79" s="1" t="s">
        <v>610</v>
      </c>
      <c r="E79" s="1" t="s">
        <v>1379</v>
      </c>
      <c r="F79" s="2">
        <v>45535</v>
      </c>
      <c r="G79" s="2">
        <v>45505</v>
      </c>
      <c r="H79" s="1" t="s">
        <v>1641</v>
      </c>
      <c r="I79" s="1" t="s">
        <v>1642</v>
      </c>
      <c r="J79" s="1" t="s">
        <v>277</v>
      </c>
      <c r="K79" s="1"/>
      <c r="L79" s="1"/>
      <c r="M79" s="1" t="s">
        <v>1658</v>
      </c>
      <c r="N79" s="1"/>
      <c r="O79" s="1"/>
      <c r="P79" s="40">
        <v>-11621.41</v>
      </c>
      <c r="Q79" s="37" t="str">
        <f>IF(C79="ForthPoint","ForthPoint",IF(D79="Intercompany",_xlfn.XLOOKUP(E79,'Dept Lookup'!B:B,'Dept Lookup'!A:A),Modified!D79))</f>
        <v>Data Engineering</v>
      </c>
      <c r="R79" s="11" t="s">
        <v>943</v>
      </c>
      <c r="S79" s="1" t="s">
        <v>707</v>
      </c>
      <c r="T79" t="str">
        <f t="shared" si="9"/>
        <v>ICC 1222 Franklin Templeton : Franklin Templeton - Vasu POC Team</v>
      </c>
      <c r="V79" t="e">
        <f>_xlfn.XLOOKUP(_xlfn.NUMBERVALUE(U79),'Project Lookup'!X:X,'Project Lookup'!B:B)</f>
        <v>#N/A</v>
      </c>
      <c r="X79" t="str">
        <f t="shared" si="10"/>
        <v>ICC 1222 Franklin Templeton : Franklin Templeton - Vasu POC Team</v>
      </c>
      <c r="Y79" t="str">
        <f t="shared" si="11"/>
        <v>ICC 1222 Franklin Templeton</v>
      </c>
      <c r="Z79" t="str">
        <f t="shared" si="8"/>
        <v>1222 Franklin Templeton</v>
      </c>
      <c r="AA79" t="str">
        <f>_xlfn.XLOOKUP(Z79,'Client Lookup'!A:A,'Client Lookup'!C:C)</f>
        <v>Franklin Templeton</v>
      </c>
      <c r="AC79" t="e">
        <f>_xlfn.XLOOKUP(K79,'Results vs Forecast'!K:K,'Results vs Forecast'!K:K)</f>
        <v>#N/A</v>
      </c>
    </row>
    <row r="80" spans="1:29" hidden="1">
      <c r="A80" s="39"/>
      <c r="B80" s="1" t="s">
        <v>700</v>
      </c>
      <c r="C80" s="1" t="s">
        <v>1370</v>
      </c>
      <c r="D80" s="1" t="s">
        <v>17</v>
      </c>
      <c r="E80" s="1" t="s">
        <v>1379</v>
      </c>
      <c r="F80" s="2">
        <v>45535</v>
      </c>
      <c r="G80" s="2">
        <v>45505</v>
      </c>
      <c r="H80" s="1" t="s">
        <v>1637</v>
      </c>
      <c r="I80" s="1" t="s">
        <v>1638</v>
      </c>
      <c r="J80" s="1" t="s">
        <v>277</v>
      </c>
      <c r="K80" s="1"/>
      <c r="L80" s="1"/>
      <c r="M80" s="1" t="s">
        <v>1715</v>
      </c>
      <c r="N80" s="1"/>
      <c r="O80" s="1" t="s">
        <v>1734</v>
      </c>
      <c r="P80" s="40">
        <v>11405.309062036284</v>
      </c>
      <c r="Q80" s="37" t="str">
        <f>IF(C80="ForthPoint","ForthPoint",IF(D80="Intercompany",_xlfn.XLOOKUP(E80,'Dept Lookup'!B:B,'Dept Lookup'!A:A),Modified!D80))</f>
        <v>Data Engineering</v>
      </c>
      <c r="R80" t="str">
        <f t="shared" si="12"/>
        <v>NBCU</v>
      </c>
      <c r="S80" s="1" t="s">
        <v>707</v>
      </c>
      <c r="T80" t="str">
        <f t="shared" si="9"/>
        <v>ICC 1333 NBCU : Prism (Wingspan) 2.0 Phase 2</v>
      </c>
      <c r="U80" s="25">
        <f>IF(K80&gt;0,K80,_xlfn.XLOOKUP(M80,'Client Lookup'!L:L,'Client Lookup'!N:N))</f>
        <v>34755</v>
      </c>
      <c r="V80" t="str">
        <f>_xlfn.XLOOKUP(_xlfn.NUMBERVALUE(U80),'Project Lookup'!X:X,'Project Lookup'!B:B)</f>
        <v>NBCU - Prism (Wingspan) 2.0 Engineering Team Extension</v>
      </c>
      <c r="X80" t="str">
        <f t="shared" si="10"/>
        <v>ICC 1333 NBCU : Prism (Wingspan) 2.0 Phase 2</v>
      </c>
      <c r="Y80" t="str">
        <f t="shared" si="11"/>
        <v>ICC 1333 NBCU</v>
      </c>
      <c r="Z80" t="str">
        <f t="shared" si="8"/>
        <v>1333 NBCU</v>
      </c>
      <c r="AA80" t="str">
        <f>_xlfn.XLOOKUP(Z80,'Client Lookup'!A:A,'Client Lookup'!C:C)</f>
        <v>NBCU</v>
      </c>
      <c r="AC80" t="e">
        <f>_xlfn.XLOOKUP(K80,'Results vs Forecast'!K:K,'Results vs Forecast'!K:K)</f>
        <v>#N/A</v>
      </c>
    </row>
    <row r="81" spans="1:29" hidden="1">
      <c r="A81" s="39"/>
      <c r="B81" s="1" t="s">
        <v>700</v>
      </c>
      <c r="C81" s="1" t="s">
        <v>1370</v>
      </c>
      <c r="D81" s="1" t="s">
        <v>17</v>
      </c>
      <c r="E81" s="1" t="s">
        <v>1379</v>
      </c>
      <c r="F81" s="2">
        <v>45535</v>
      </c>
      <c r="G81" s="2">
        <v>45505</v>
      </c>
      <c r="H81" s="1" t="s">
        <v>1637</v>
      </c>
      <c r="I81" s="1" t="s">
        <v>1638</v>
      </c>
      <c r="J81" s="1" t="s">
        <v>277</v>
      </c>
      <c r="K81" s="1"/>
      <c r="L81" s="1"/>
      <c r="M81" s="1" t="s">
        <v>1735</v>
      </c>
      <c r="N81" s="1"/>
      <c r="O81" s="1" t="s">
        <v>1736</v>
      </c>
      <c r="P81" s="40">
        <v>10564.917867991506</v>
      </c>
      <c r="Q81" s="37" t="str">
        <f>IF(C81="ForthPoint","ForthPoint",IF(D81="Intercompany",_xlfn.XLOOKUP(E81,'Dept Lookup'!B:B,'Dept Lookup'!A:A),Modified!D81))</f>
        <v>Data Engineering</v>
      </c>
      <c r="R81" t="str">
        <f t="shared" si="12"/>
        <v>CVS Health</v>
      </c>
      <c r="S81" s="1" t="s">
        <v>707</v>
      </c>
      <c r="T81" t="str">
        <f t="shared" si="9"/>
        <v>ICC 1204 CVS Health : Foundry Targeting - Alpesh FED</v>
      </c>
      <c r="U81" s="25" t="str">
        <f>IF(K81&gt;0,K81,_xlfn.XLOOKUP(M81,'Client Lookup'!L:L,'Client Lookup'!N:N))</f>
        <v>29632</v>
      </c>
      <c r="V81" t="str">
        <f>_xlfn.XLOOKUP(_xlfn.NUMBERVALUE(U81),'Project Lookup'!X:X,'Project Lookup'!B:B)</f>
        <v>Foundry Targeting - Alpesh FED</v>
      </c>
      <c r="X81" t="str">
        <f t="shared" si="10"/>
        <v>ICC 1204 CVS Health : Foundry Targeting - Alpesh FED</v>
      </c>
      <c r="Y81" t="str">
        <f t="shared" si="11"/>
        <v>ICC 1204 CVS Health</v>
      </c>
      <c r="Z81" t="str">
        <f t="shared" si="8"/>
        <v>1204 CVS Health</v>
      </c>
      <c r="AA81" t="str">
        <f>_xlfn.XLOOKUP(Z81,'Client Lookup'!A:A,'Client Lookup'!C:C)</f>
        <v>CVS Health</v>
      </c>
      <c r="AC81" t="e">
        <f>_xlfn.XLOOKUP(K81,'Results vs Forecast'!K:K,'Results vs Forecast'!K:K)</f>
        <v>#N/A</v>
      </c>
    </row>
    <row r="82" spans="1:29" hidden="1">
      <c r="A82" s="39"/>
      <c r="B82" s="1" t="s">
        <v>700</v>
      </c>
      <c r="C82" s="1" t="s">
        <v>1362</v>
      </c>
      <c r="D82" s="1" t="s">
        <v>610</v>
      </c>
      <c r="E82" s="1" t="s">
        <v>1379</v>
      </c>
      <c r="F82" s="2">
        <v>45535</v>
      </c>
      <c r="G82" s="2">
        <v>45505</v>
      </c>
      <c r="H82" s="1" t="s">
        <v>1641</v>
      </c>
      <c r="I82" s="1" t="s">
        <v>1642</v>
      </c>
      <c r="J82" s="1" t="s">
        <v>277</v>
      </c>
      <c r="K82" s="1"/>
      <c r="L82" s="1"/>
      <c r="M82" s="1" t="s">
        <v>1735</v>
      </c>
      <c r="N82" s="1"/>
      <c r="O82" s="1"/>
      <c r="P82" s="40">
        <v>-10564.92</v>
      </c>
      <c r="Q82" s="37" t="str">
        <f>IF(C82="ForthPoint","ForthPoint",IF(D82="Intercompany",_xlfn.XLOOKUP(E82,'Dept Lookup'!B:B,'Dept Lookup'!A:A),Modified!D82))</f>
        <v>Data Engineering</v>
      </c>
      <c r="R82" s="11" t="s">
        <v>943</v>
      </c>
      <c r="S82" s="1" t="s">
        <v>707</v>
      </c>
      <c r="T82" t="str">
        <f t="shared" si="9"/>
        <v>ICC 1204 CVS Health : Foundry Targeting - Alpesh FED</v>
      </c>
      <c r="V82" t="e">
        <f>_xlfn.XLOOKUP(_xlfn.NUMBERVALUE(U82),'Project Lookup'!X:X,'Project Lookup'!B:B)</f>
        <v>#N/A</v>
      </c>
      <c r="X82" t="str">
        <f t="shared" si="10"/>
        <v>ICC 1204 CVS Health : Foundry Targeting - Alpesh FED</v>
      </c>
      <c r="Y82" t="str">
        <f t="shared" si="11"/>
        <v>ICC 1204 CVS Health</v>
      </c>
      <c r="Z82" t="str">
        <f t="shared" si="8"/>
        <v>1204 CVS Health</v>
      </c>
      <c r="AA82" t="str">
        <f>_xlfn.XLOOKUP(Z82,'Client Lookup'!A:A,'Client Lookup'!C:C)</f>
        <v>CVS Health</v>
      </c>
      <c r="AC82" t="e">
        <f>_xlfn.XLOOKUP(K82,'Results vs Forecast'!K:K,'Results vs Forecast'!K:K)</f>
        <v>#N/A</v>
      </c>
    </row>
    <row r="83" spans="1:29" hidden="1">
      <c r="A83" s="39"/>
      <c r="B83" s="1" t="s">
        <v>700</v>
      </c>
      <c r="C83" s="1" t="s">
        <v>1370</v>
      </c>
      <c r="D83" s="1" t="s">
        <v>17</v>
      </c>
      <c r="E83" s="1" t="s">
        <v>1379</v>
      </c>
      <c r="F83" s="2">
        <v>45535</v>
      </c>
      <c r="G83" s="2">
        <v>45505</v>
      </c>
      <c r="H83" s="1" t="s">
        <v>1637</v>
      </c>
      <c r="I83" s="1" t="s">
        <v>1638</v>
      </c>
      <c r="J83" s="1" t="s">
        <v>277</v>
      </c>
      <c r="K83" s="1"/>
      <c r="L83" s="1"/>
      <c r="M83" s="1" t="s">
        <v>1720</v>
      </c>
      <c r="N83" s="1"/>
      <c r="O83" s="1" t="s">
        <v>1737</v>
      </c>
      <c r="P83" s="40">
        <v>88883.374358721718</v>
      </c>
      <c r="Q83" s="37" t="str">
        <f>IF(C83="ForthPoint","ForthPoint",IF(D83="Intercompany",_xlfn.XLOOKUP(E83,'Dept Lookup'!B:B,'Dept Lookup'!A:A),Modified!D83))</f>
        <v>Data Engineering</v>
      </c>
      <c r="R83" t="str">
        <f t="shared" si="12"/>
        <v>Franklin Templeton</v>
      </c>
      <c r="S83" s="1" t="s">
        <v>707</v>
      </c>
      <c r="T83" t="str">
        <f t="shared" si="9"/>
        <v>ICC 1312 Franklin Templeton : Franklin Templeton - Tiger Teams Renewal (July - Sept)</v>
      </c>
      <c r="U83" s="25" t="str">
        <f>IF(K83&gt;0,K83,_xlfn.XLOOKUP(M83,'Client Lookup'!L:L,'Client Lookup'!N:N))</f>
        <v>34221</v>
      </c>
      <c r="V83" t="str">
        <f>_xlfn.XLOOKUP(_xlfn.NUMBERVALUE(U83),'Project Lookup'!X:X,'Project Lookup'!B:B)</f>
        <v>Franklin Templeton - Tiger Teams Renewal (July - Sept)</v>
      </c>
      <c r="X83" t="str">
        <f t="shared" si="10"/>
        <v>ICC 1312 Franklin Templeton : Franklin Templeton - Tiger Teams Renewal (July - Sept)</v>
      </c>
      <c r="Y83" t="str">
        <f t="shared" si="11"/>
        <v>ICC 1312 Franklin Templeton</v>
      </c>
      <c r="Z83" t="str">
        <f t="shared" si="8"/>
        <v>1312 Franklin Templeton</v>
      </c>
      <c r="AA83" t="str">
        <f>_xlfn.XLOOKUP(Z83,'Client Lookup'!A:A,'Client Lookup'!C:C)</f>
        <v>Franklin Templeton</v>
      </c>
      <c r="AC83" t="e">
        <f>_xlfn.XLOOKUP(K83,'Results vs Forecast'!K:K,'Results vs Forecast'!K:K)</f>
        <v>#N/A</v>
      </c>
    </row>
    <row r="84" spans="1:29" hidden="1">
      <c r="A84" s="39"/>
      <c r="B84" s="1" t="s">
        <v>700</v>
      </c>
      <c r="C84" s="1" t="s">
        <v>1362</v>
      </c>
      <c r="D84" s="1" t="s">
        <v>610</v>
      </c>
      <c r="E84" s="1" t="s">
        <v>1379</v>
      </c>
      <c r="F84" s="2">
        <v>45535</v>
      </c>
      <c r="G84" s="2">
        <v>45505</v>
      </c>
      <c r="H84" s="1" t="s">
        <v>1641</v>
      </c>
      <c r="I84" s="1" t="s">
        <v>1642</v>
      </c>
      <c r="J84" s="1" t="s">
        <v>277</v>
      </c>
      <c r="K84" s="1"/>
      <c r="L84" s="1"/>
      <c r="M84" s="1" t="s">
        <v>1702</v>
      </c>
      <c r="N84" s="1"/>
      <c r="O84" s="1"/>
      <c r="P84" s="40">
        <v>-26692.43</v>
      </c>
      <c r="Q84" s="37" t="str">
        <f>IF(C84="ForthPoint","ForthPoint",IF(D84="Intercompany",_xlfn.XLOOKUP(E84,'Dept Lookup'!B:B,'Dept Lookup'!A:A),Modified!D84))</f>
        <v>Data Engineering</v>
      </c>
      <c r="R84" s="11" t="s">
        <v>943</v>
      </c>
      <c r="S84" s="1" t="s">
        <v>707</v>
      </c>
      <c r="T84" t="str">
        <f t="shared" si="9"/>
        <v>ICC 1077 Know Your Cross : Monthly retainer - 6 months engagement</v>
      </c>
      <c r="V84" t="e">
        <f>_xlfn.XLOOKUP(_xlfn.NUMBERVALUE(U84),'Project Lookup'!X:X,'Project Lookup'!B:B)</f>
        <v>#N/A</v>
      </c>
      <c r="X84" t="str">
        <f t="shared" si="10"/>
        <v>ICC 1077 Know Your Cross : Monthly retainer - 6 months engagement</v>
      </c>
      <c r="Y84" t="str">
        <f t="shared" si="11"/>
        <v>ICC 1077 Know Your Cross</v>
      </c>
      <c r="Z84" t="str">
        <f t="shared" si="8"/>
        <v>1077 Know Your Cross</v>
      </c>
      <c r="AA84" t="str">
        <f>_xlfn.XLOOKUP(Z84,'Client Lookup'!A:A,'Client Lookup'!C:C)</f>
        <v>Know Your Cross</v>
      </c>
      <c r="AC84" t="e">
        <f>_xlfn.XLOOKUP(K84,'Results vs Forecast'!K:K,'Results vs Forecast'!K:K)</f>
        <v>#N/A</v>
      </c>
    </row>
    <row r="85" spans="1:29" hidden="1">
      <c r="A85" s="39"/>
      <c r="B85" s="1" t="s">
        <v>700</v>
      </c>
      <c r="C85" s="1" t="s">
        <v>1362</v>
      </c>
      <c r="D85" s="1" t="s">
        <v>610</v>
      </c>
      <c r="E85" s="1" t="s">
        <v>1379</v>
      </c>
      <c r="F85" s="2">
        <v>45535</v>
      </c>
      <c r="G85" s="2">
        <v>45505</v>
      </c>
      <c r="H85" s="1" t="s">
        <v>1641</v>
      </c>
      <c r="I85" s="1" t="s">
        <v>1642</v>
      </c>
      <c r="J85" s="1" t="s">
        <v>277</v>
      </c>
      <c r="K85" s="1"/>
      <c r="L85" s="1"/>
      <c r="M85" s="1" t="s">
        <v>1696</v>
      </c>
      <c r="N85" s="1"/>
      <c r="O85" s="1"/>
      <c r="P85" s="40">
        <v>-16580.400000000001</v>
      </c>
      <c r="Q85" s="37" t="str">
        <f>IF(C85="ForthPoint","ForthPoint",IF(D85="Intercompany",_xlfn.XLOOKUP(E85,'Dept Lookup'!B:B,'Dept Lookup'!A:A),Modified!D85))</f>
        <v>Data Engineering</v>
      </c>
      <c r="R85" s="11" t="s">
        <v>943</v>
      </c>
      <c r="S85" s="1" t="s">
        <v>707</v>
      </c>
      <c r="T85" t="str">
        <f t="shared" si="9"/>
        <v>ICC 1151 ICC in Forth Point Represents FutureproofAI : British Telecom - Technical BA - Rhiannon</v>
      </c>
      <c r="V85" t="e">
        <f>_xlfn.XLOOKUP(_xlfn.NUMBERVALUE(U85),'Project Lookup'!X:X,'Project Lookup'!B:B)</f>
        <v>#N/A</v>
      </c>
      <c r="X85" t="str">
        <f t="shared" si="10"/>
        <v>ICC 1151 ICC in Forth Point Represents FutureproofAI : British Telecom - Technical BA - Rhiannon</v>
      </c>
      <c r="Y85" t="str">
        <f t="shared" si="11"/>
        <v>ICC 1151 ICC in Forth Point Represents FutureproofAI</v>
      </c>
      <c r="Z85" t="str">
        <f t="shared" si="8"/>
        <v>1151 ICC in Forth Point Represents FutureproofAI</v>
      </c>
      <c r="AA85" t="str">
        <f>_xlfn.XLOOKUP(Z85,'Client Lookup'!A:A,'Client Lookup'!C:C)</f>
        <v>British Telecom</v>
      </c>
      <c r="AC85" t="e">
        <f>_xlfn.XLOOKUP(K85,'Results vs Forecast'!K:K,'Results vs Forecast'!K:K)</f>
        <v>#N/A</v>
      </c>
    </row>
    <row r="86" spans="1:29" hidden="1">
      <c r="A86" s="39"/>
      <c r="B86" s="1" t="s">
        <v>700</v>
      </c>
      <c r="C86" s="1" t="s">
        <v>1455</v>
      </c>
      <c r="D86" s="1" t="s">
        <v>610</v>
      </c>
      <c r="E86" s="1" t="s">
        <v>1379</v>
      </c>
      <c r="F86" s="2">
        <v>45535</v>
      </c>
      <c r="G86" s="2">
        <v>45505</v>
      </c>
      <c r="H86" s="1" t="s">
        <v>1712</v>
      </c>
      <c r="I86" s="1" t="s">
        <v>1713</v>
      </c>
      <c r="J86" s="1" t="s">
        <v>277</v>
      </c>
      <c r="K86" s="1"/>
      <c r="L86" s="1"/>
      <c r="M86" s="1" t="s">
        <v>1710</v>
      </c>
      <c r="N86" s="1"/>
      <c r="O86" s="1"/>
      <c r="P86" s="40">
        <v>-160.07</v>
      </c>
      <c r="Q86" s="37" t="str">
        <f>IF(C86="ForthPoint","ForthPoint",IF(D86="Intercompany",_xlfn.XLOOKUP(E86,'Dept Lookup'!B:B,'Dept Lookup'!A:A),Modified!D86))</f>
        <v>Data Engineering</v>
      </c>
      <c r="R86" s="11" t="s">
        <v>943</v>
      </c>
      <c r="S86" s="1" t="s">
        <v>707</v>
      </c>
      <c r="T86" t="str">
        <f t="shared" si="9"/>
        <v>ICC 1166 ICC in Montevideo represents Blend360 : Fedefarma: Landing Zone Assessment &amp; Recommendation Phase</v>
      </c>
      <c r="V86" t="e">
        <f>_xlfn.XLOOKUP(_xlfn.NUMBERVALUE(U86),'Project Lookup'!X:X,'Project Lookup'!B:B)</f>
        <v>#N/A</v>
      </c>
      <c r="X86" t="str">
        <f t="shared" si="10"/>
        <v>ICC 1166 ICC in Montevideo represents Blend360 : Fedefarma: Landing Zone Assessment &amp; Recommendation Phase</v>
      </c>
      <c r="Y86" t="str">
        <f t="shared" si="11"/>
        <v>ICC 1166 ICC in Montevideo represents Blend360</v>
      </c>
      <c r="Z86" t="str">
        <f t="shared" si="8"/>
        <v>1166 ICC in Montevideo represents Blend360</v>
      </c>
      <c r="AA86" t="str">
        <f>_xlfn.XLOOKUP(Z86,'Client Lookup'!A:A,'Client Lookup'!C:C)</f>
        <v>Fedefarma</v>
      </c>
      <c r="AC86" t="e">
        <f>_xlfn.XLOOKUP(K86,'Results vs Forecast'!K:K,'Results vs Forecast'!K:K)</f>
        <v>#N/A</v>
      </c>
    </row>
    <row r="87" spans="1:29" hidden="1">
      <c r="A87" s="39"/>
      <c r="B87" s="1" t="s">
        <v>700</v>
      </c>
      <c r="C87" s="1" t="s">
        <v>1390</v>
      </c>
      <c r="D87" s="1" t="s">
        <v>12</v>
      </c>
      <c r="E87" s="1" t="s">
        <v>1436</v>
      </c>
      <c r="F87" s="2">
        <v>45534</v>
      </c>
      <c r="G87" s="2">
        <v>45505</v>
      </c>
      <c r="H87" s="1" t="s">
        <v>1694</v>
      </c>
      <c r="I87" s="1" t="s">
        <v>1695</v>
      </c>
      <c r="J87" s="1" t="s">
        <v>277</v>
      </c>
      <c r="K87" s="1"/>
      <c r="L87" s="1"/>
      <c r="M87" s="1" t="s">
        <v>1738</v>
      </c>
      <c r="N87" s="1"/>
      <c r="O87" s="1" t="s">
        <v>1697</v>
      </c>
      <c r="P87" s="40">
        <v>28949.89876909251</v>
      </c>
      <c r="Q87" s="37" t="str">
        <f>IF(C87="ForthPoint","ForthPoint",IF(D87="Intercompany",_xlfn.XLOOKUP(E87,'Dept Lookup'!B:B,'Dept Lookup'!A:A),Modified!D87))</f>
        <v>ForthPoint</v>
      </c>
      <c r="R87" t="str">
        <f t="shared" si="12"/>
        <v>British Telecom</v>
      </c>
      <c r="S87" s="1" t="s">
        <v>707</v>
      </c>
      <c r="T87" t="str">
        <f t="shared" si="9"/>
        <v>ICC 1091 ICC in Forth Point Represents FutureproofAI : British Telecom - IDC resource Chaitanya</v>
      </c>
      <c r="U87" s="25" t="str">
        <f>IF(K87&gt;0,K87,_xlfn.XLOOKUP(M87,'Client Lookup'!L:L,'Client Lookup'!N:N))</f>
        <v>26564</v>
      </c>
      <c r="V87" t="str">
        <f>_xlfn.XLOOKUP(_xlfn.NUMBERVALUE(U87),'Project Lookup'!X:X,'Project Lookup'!B:B)</f>
        <v>British Telecom - IDC resource Chaitanya</v>
      </c>
      <c r="X87" t="str">
        <f t="shared" si="10"/>
        <v>ICC 1091 ICC in Forth Point Represents FutureproofAI : British Telecom - IDC resource Chaitanya</v>
      </c>
      <c r="Y87" t="str">
        <f t="shared" si="11"/>
        <v>ICC 1091 ICC in Forth Point Represents FutureproofAI</v>
      </c>
      <c r="Z87" t="str">
        <f t="shared" si="8"/>
        <v>1091 ICC in Forth Point Represents FutureproofAI</v>
      </c>
      <c r="AA87" t="str">
        <f>_xlfn.XLOOKUP(Z87,'Client Lookup'!A:A,'Client Lookup'!C:C)</f>
        <v>British Telecom</v>
      </c>
      <c r="AC87" t="e">
        <f>_xlfn.XLOOKUP(K87,'Results vs Forecast'!K:K,'Results vs Forecast'!K:K)</f>
        <v>#N/A</v>
      </c>
    </row>
    <row r="88" spans="1:29" hidden="1">
      <c r="A88" s="39"/>
      <c r="B88" s="1" t="s">
        <v>700</v>
      </c>
      <c r="C88" s="1" t="s">
        <v>1390</v>
      </c>
      <c r="D88" s="1" t="s">
        <v>12</v>
      </c>
      <c r="E88" s="1" t="s">
        <v>1436</v>
      </c>
      <c r="F88" s="2">
        <v>45534</v>
      </c>
      <c r="G88" s="2">
        <v>45505</v>
      </c>
      <c r="H88" s="1" t="s">
        <v>1690</v>
      </c>
      <c r="I88" s="1" t="s">
        <v>1691</v>
      </c>
      <c r="J88" s="1" t="s">
        <v>277</v>
      </c>
      <c r="K88" s="1"/>
      <c r="L88" s="1"/>
      <c r="M88" s="1" t="s">
        <v>1692</v>
      </c>
      <c r="N88" s="1"/>
      <c r="O88" s="1" t="s">
        <v>1693</v>
      </c>
      <c r="P88" s="40">
        <v>1482.103226528586</v>
      </c>
      <c r="Q88" s="37" t="str">
        <f>IF(C88="ForthPoint","ForthPoint",IF(D88="Intercompany",_xlfn.XLOOKUP(E88,'Dept Lookup'!B:B,'Dept Lookup'!A:A),Modified!D88))</f>
        <v>ForthPoint</v>
      </c>
      <c r="R88" t="str">
        <f t="shared" si="12"/>
        <v>Legrand Cablofil Inc</v>
      </c>
      <c r="S88" s="1" t="s">
        <v>707</v>
      </c>
      <c r="T88" t="str">
        <f t="shared" si="9"/>
        <v>ICC 1019 ICC in Forth Point Represents Blend360 : Legrand - Cablofil Managed Service Level Agreement</v>
      </c>
      <c r="U88" s="25" t="str">
        <f>IF(K88&gt;0,K88,_xlfn.XLOOKUP(M88,'Client Lookup'!L:L,'Client Lookup'!N:N))</f>
        <v>25755</v>
      </c>
      <c r="V88" t="str">
        <f>_xlfn.XLOOKUP(_xlfn.NUMBERVALUE(U88),'Project Lookup'!X:X,'Project Lookup'!B:B)</f>
        <v>Legrand - Cablofil Managed Service Level Agreement</v>
      </c>
      <c r="X88" t="str">
        <f t="shared" si="10"/>
        <v>ICC 1019 ICC in Forth Point Represents Blend360 : Legrand - Cablofil Managed Service Level Agreement</v>
      </c>
      <c r="Y88" t="str">
        <f t="shared" si="11"/>
        <v>ICC 1019 ICC in Forth Point Represents Blend360</v>
      </c>
      <c r="Z88" t="str">
        <f t="shared" ref="Z88:Z151" si="13">IF(LEFT(Y88,3)="ICC",IFERROR(_xlfn.TEXTAFTER(Y88,"ICC "),Y88),Y88)</f>
        <v>1019 ICC in Forth Point Represents Blend360</v>
      </c>
      <c r="AA88" t="str">
        <f>_xlfn.XLOOKUP(Z88,'Client Lookup'!A:A,'Client Lookup'!C:C)</f>
        <v>Legrand Cablofil Inc</v>
      </c>
      <c r="AC88" t="e">
        <f>_xlfn.XLOOKUP(K88,'Results vs Forecast'!K:K,'Results vs Forecast'!K:K)</f>
        <v>#N/A</v>
      </c>
    </row>
    <row r="89" spans="1:29" hidden="1">
      <c r="A89" s="39"/>
      <c r="B89" s="1" t="s">
        <v>700</v>
      </c>
      <c r="C89" s="1" t="s">
        <v>1370</v>
      </c>
      <c r="D89" s="1" t="s">
        <v>12</v>
      </c>
      <c r="E89" s="1" t="s">
        <v>1436</v>
      </c>
      <c r="F89" s="2">
        <v>45535</v>
      </c>
      <c r="G89" s="2">
        <v>45505</v>
      </c>
      <c r="H89" s="1" t="s">
        <v>1637</v>
      </c>
      <c r="I89" s="1" t="s">
        <v>1638</v>
      </c>
      <c r="J89" s="1" t="s">
        <v>277</v>
      </c>
      <c r="K89" s="1"/>
      <c r="L89" s="1"/>
      <c r="M89" s="1" t="s">
        <v>1652</v>
      </c>
      <c r="N89" s="1"/>
      <c r="O89" s="1" t="s">
        <v>1653</v>
      </c>
      <c r="P89" s="40">
        <v>12017.594074840337</v>
      </c>
      <c r="Q89" s="37" t="str">
        <f>IF(C89="ForthPoint","ForthPoint",IF(D89="Intercompany",_xlfn.XLOOKUP(E89,'Dept Lookup'!B:B,'Dept Lookup'!A:A),Modified!D89))</f>
        <v>Business Intelligence</v>
      </c>
      <c r="R89" t="str">
        <f t="shared" si="12"/>
        <v>Wyndham Hotels and Resorts, LLC</v>
      </c>
      <c r="S89" s="1" t="s">
        <v>707</v>
      </c>
      <c r="T89" t="str">
        <f t="shared" si="9"/>
        <v>ICC 1051 Wyndham Hotels and Resorts : Wyndham - Guest Analytics Retainer</v>
      </c>
      <c r="U89" s="25" t="str">
        <f>IF(K89&gt;0,K89,_xlfn.XLOOKUP(M89,'Client Lookup'!L:L,'Client Lookup'!N:N))</f>
        <v>25999</v>
      </c>
      <c r="V89" t="str">
        <f>_xlfn.XLOOKUP(_xlfn.NUMBERVALUE(U89),'Project Lookup'!X:X,'Project Lookup'!B:B)</f>
        <v>Wyndham - Guest Analytics Retainer</v>
      </c>
      <c r="X89" t="str">
        <f t="shared" si="10"/>
        <v>ICC 1051 Wyndham Hotels and Resorts : Wyndham - Guest Analytics Retainer</v>
      </c>
      <c r="Y89" t="str">
        <f t="shared" si="11"/>
        <v>ICC 1051 Wyndham Hotels and Resorts</v>
      </c>
      <c r="Z89" t="str">
        <f t="shared" si="13"/>
        <v>1051 Wyndham Hotels and Resorts</v>
      </c>
      <c r="AA89" t="str">
        <f>_xlfn.XLOOKUP(Z89,'Client Lookup'!A:A,'Client Lookup'!C:C)</f>
        <v>Wyndham Hotels and Resorts, LLC</v>
      </c>
      <c r="AC89" t="e">
        <f>_xlfn.XLOOKUP(K89,'Results vs Forecast'!K:K,'Results vs Forecast'!K:K)</f>
        <v>#N/A</v>
      </c>
    </row>
    <row r="90" spans="1:29" hidden="1">
      <c r="A90" s="39"/>
      <c r="B90" s="1" t="s">
        <v>700</v>
      </c>
      <c r="C90" s="1" t="s">
        <v>1455</v>
      </c>
      <c r="D90" s="1" t="s">
        <v>12</v>
      </c>
      <c r="E90" s="1" t="s">
        <v>1436</v>
      </c>
      <c r="F90" s="2">
        <v>45535</v>
      </c>
      <c r="G90" s="2">
        <v>45505</v>
      </c>
      <c r="H90" s="1" t="s">
        <v>1731</v>
      </c>
      <c r="I90" s="1" t="s">
        <v>1732</v>
      </c>
      <c r="J90" s="1" t="s">
        <v>277</v>
      </c>
      <c r="K90" s="1"/>
      <c r="L90" s="1"/>
      <c r="M90" s="1"/>
      <c r="N90" s="1"/>
      <c r="O90" s="1" t="s">
        <v>1733</v>
      </c>
      <c r="P90" s="40">
        <v>3378.98</v>
      </c>
      <c r="Q90" s="37" t="str">
        <f>IF(C90="ForthPoint","ForthPoint",IF(D90="Intercompany",_xlfn.XLOOKUP(E90,'Dept Lookup'!B:B,'Dept Lookup'!A:A),Modified!D90))</f>
        <v>Business Intelligence</v>
      </c>
      <c r="R90" s="11" t="s">
        <v>943</v>
      </c>
      <c r="S90" s="1" t="s">
        <v>707</v>
      </c>
      <c r="T90">
        <f t="shared" si="9"/>
        <v>0</v>
      </c>
      <c r="V90" t="e">
        <f>_xlfn.XLOOKUP(_xlfn.NUMBERVALUE(U90),'Project Lookup'!X:X,'Project Lookup'!B:B)</f>
        <v>#N/A</v>
      </c>
      <c r="X90">
        <f t="shared" si="10"/>
        <v>0</v>
      </c>
      <c r="Y90">
        <f t="shared" si="11"/>
        <v>0</v>
      </c>
      <c r="Z90">
        <f t="shared" si="13"/>
        <v>0</v>
      </c>
      <c r="AA90" t="e">
        <f>_xlfn.XLOOKUP(Z90,'Client Lookup'!A:A,'Client Lookup'!C:C)</f>
        <v>#N/A</v>
      </c>
      <c r="AC90" t="e">
        <f>_xlfn.XLOOKUP(K90,'Results vs Forecast'!K:K,'Results vs Forecast'!K:K)</f>
        <v>#N/A</v>
      </c>
    </row>
    <row r="91" spans="1:29" hidden="1">
      <c r="A91" s="39"/>
      <c r="B91" s="1" t="s">
        <v>700</v>
      </c>
      <c r="C91" s="1" t="s">
        <v>1362</v>
      </c>
      <c r="D91" s="1" t="s">
        <v>610</v>
      </c>
      <c r="E91" s="1" t="s">
        <v>1436</v>
      </c>
      <c r="F91" s="2">
        <v>45535</v>
      </c>
      <c r="G91" s="2">
        <v>45505</v>
      </c>
      <c r="H91" s="1" t="s">
        <v>1641</v>
      </c>
      <c r="I91" s="1" t="s">
        <v>1642</v>
      </c>
      <c r="J91" s="1" t="s">
        <v>277</v>
      </c>
      <c r="K91" s="1"/>
      <c r="L91" s="1"/>
      <c r="M91" s="1" t="s">
        <v>1739</v>
      </c>
      <c r="N91" s="1"/>
      <c r="O91" s="1"/>
      <c r="P91" s="40">
        <v>-5602.61</v>
      </c>
      <c r="Q91" s="37" t="str">
        <f>IF(C91="ForthPoint","ForthPoint",IF(D91="Intercompany",_xlfn.XLOOKUP(E91,'Dept Lookup'!B:B,'Dept Lookup'!A:A),Modified!D91))</f>
        <v>Business Intelligence</v>
      </c>
      <c r="R91" s="11" t="s">
        <v>943</v>
      </c>
      <c r="S91" s="1" t="s">
        <v>707</v>
      </c>
      <c r="T91" t="str">
        <f t="shared" si="9"/>
        <v>ICC 1115 ICC in Montevideo represents Blend360 : UDX: Digital Analytics - FTE Support</v>
      </c>
      <c r="V91" t="e">
        <f>_xlfn.XLOOKUP(_xlfn.NUMBERVALUE(U91),'Project Lookup'!X:X,'Project Lookup'!B:B)</f>
        <v>#N/A</v>
      </c>
      <c r="X91" t="str">
        <f t="shared" si="10"/>
        <v>ICC 1115 ICC in Montevideo represents Blend360 : UDX: Digital Analytics - FTE Support</v>
      </c>
      <c r="Y91" t="str">
        <f t="shared" si="11"/>
        <v>ICC 1115 ICC in Montevideo represents Blend360</v>
      </c>
      <c r="Z91" t="str">
        <f t="shared" si="13"/>
        <v>1115 ICC in Montevideo represents Blend360</v>
      </c>
      <c r="AA91" t="str">
        <f>_xlfn.XLOOKUP(Z91,'Client Lookup'!A:A,'Client Lookup'!C:C)</f>
        <v>UDX</v>
      </c>
      <c r="AC91" t="e">
        <f>_xlfn.XLOOKUP(K91,'Results vs Forecast'!K:K,'Results vs Forecast'!K:K)</f>
        <v>#N/A</v>
      </c>
    </row>
    <row r="92" spans="1:29" hidden="1">
      <c r="A92" s="39"/>
      <c r="B92" s="1" t="s">
        <v>700</v>
      </c>
      <c r="C92" s="1" t="s">
        <v>1453</v>
      </c>
      <c r="D92" s="1" t="s">
        <v>12</v>
      </c>
      <c r="E92" s="1" t="s">
        <v>1436</v>
      </c>
      <c r="F92" s="2">
        <v>45535</v>
      </c>
      <c r="G92" s="2">
        <v>45505</v>
      </c>
      <c r="H92" s="1" t="s">
        <v>1740</v>
      </c>
      <c r="I92" s="1" t="s">
        <v>1741</v>
      </c>
      <c r="J92" s="1" t="s">
        <v>277</v>
      </c>
      <c r="K92" s="1"/>
      <c r="L92" s="1"/>
      <c r="M92" s="1" t="s">
        <v>1742</v>
      </c>
      <c r="N92" s="1"/>
      <c r="O92" s="1" t="s">
        <v>1743</v>
      </c>
      <c r="P92" s="40">
        <v>3121.97</v>
      </c>
      <c r="Q92" s="37" t="str">
        <f>IF(C92="ForthPoint","ForthPoint",IF(D92="Intercompany",_xlfn.XLOOKUP(E92,'Dept Lookup'!B:B,'Dept Lookup'!A:A),Modified!D92))</f>
        <v>Business Intelligence</v>
      </c>
      <c r="R92" t="str">
        <f t="shared" si="12"/>
        <v>British Telecom</v>
      </c>
      <c r="S92" s="1" t="s">
        <v>707</v>
      </c>
      <c r="T92" t="str">
        <f t="shared" si="9"/>
        <v>ICC 782 ICC India representing FPAI : British Telecom - Qlik Development</v>
      </c>
      <c r="U92" s="25">
        <f>IF(K92&gt;0,K92,_xlfn.XLOOKUP(M92,'Client Lookup'!L:L,'Client Lookup'!N:N))</f>
        <v>20165</v>
      </c>
      <c r="V92" t="str">
        <f>_xlfn.XLOOKUP(_xlfn.NUMBERVALUE(U92),'Project Lookup'!X:X,'Project Lookup'!B:B)</f>
        <v>British Telecom - Qlik Development</v>
      </c>
      <c r="X92" t="str">
        <f t="shared" si="10"/>
        <v>ICC 782 ICC India representing FPAI : British Telecom - Qlik Development</v>
      </c>
      <c r="Y92" t="str">
        <f t="shared" si="11"/>
        <v>ICC 782 ICC India representing FPAI</v>
      </c>
      <c r="Z92" t="str">
        <f t="shared" si="13"/>
        <v>782 ICC India representing FPAI</v>
      </c>
      <c r="AA92" t="str">
        <f>_xlfn.XLOOKUP(Z92,'Client Lookup'!A:A,'Client Lookup'!C:C)</f>
        <v>British Telecom</v>
      </c>
      <c r="AC92" t="e">
        <f>_xlfn.XLOOKUP(K92,'Results vs Forecast'!K:K,'Results vs Forecast'!K:K)</f>
        <v>#N/A</v>
      </c>
    </row>
    <row r="93" spans="1:29" hidden="1">
      <c r="A93" s="39"/>
      <c r="B93" s="1" t="s">
        <v>700</v>
      </c>
      <c r="C93" s="1" t="s">
        <v>1362</v>
      </c>
      <c r="D93" s="1" t="s">
        <v>610</v>
      </c>
      <c r="E93" s="1" t="s">
        <v>1436</v>
      </c>
      <c r="F93" s="2">
        <v>45535</v>
      </c>
      <c r="G93" s="2">
        <v>45505</v>
      </c>
      <c r="H93" s="1" t="s">
        <v>1641</v>
      </c>
      <c r="I93" s="1" t="s">
        <v>1642</v>
      </c>
      <c r="J93" s="1" t="s">
        <v>277</v>
      </c>
      <c r="K93" s="1"/>
      <c r="L93" s="1"/>
      <c r="M93" s="1" t="s">
        <v>1738</v>
      </c>
      <c r="N93" s="1"/>
      <c r="O93" s="1"/>
      <c r="P93" s="40">
        <v>0</v>
      </c>
      <c r="Q93" s="37" t="str">
        <f>IF(C93="ForthPoint","ForthPoint",IF(D93="Intercompany",_xlfn.XLOOKUP(E93,'Dept Lookup'!B:B,'Dept Lookup'!A:A),Modified!D93))</f>
        <v>Business Intelligence</v>
      </c>
      <c r="R93" s="11" t="s">
        <v>943</v>
      </c>
      <c r="S93" s="1" t="s">
        <v>707</v>
      </c>
      <c r="T93" t="str">
        <f t="shared" si="9"/>
        <v>ICC 1091 ICC in Forth Point Represents FutureproofAI : British Telecom - IDC resource Chaitanya</v>
      </c>
      <c r="V93" t="e">
        <f>_xlfn.XLOOKUP(_xlfn.NUMBERVALUE(U93),'Project Lookup'!X:X,'Project Lookup'!B:B)</f>
        <v>#N/A</v>
      </c>
      <c r="X93" t="str">
        <f t="shared" si="10"/>
        <v>ICC 1091 ICC in Forth Point Represents FutureproofAI : British Telecom - IDC resource Chaitanya</v>
      </c>
      <c r="Y93" t="str">
        <f t="shared" si="11"/>
        <v>ICC 1091 ICC in Forth Point Represents FutureproofAI</v>
      </c>
      <c r="Z93" t="str">
        <f t="shared" si="13"/>
        <v>1091 ICC in Forth Point Represents FutureproofAI</v>
      </c>
      <c r="AA93" t="str">
        <f>_xlfn.XLOOKUP(Z93,'Client Lookup'!A:A,'Client Lookup'!C:C)</f>
        <v>British Telecom</v>
      </c>
      <c r="AC93" t="e">
        <f>_xlfn.XLOOKUP(K93,'Results vs Forecast'!K:K,'Results vs Forecast'!K:K)</f>
        <v>#N/A</v>
      </c>
    </row>
    <row r="94" spans="1:29" hidden="1">
      <c r="A94" s="39"/>
      <c r="B94" s="1" t="s">
        <v>700</v>
      </c>
      <c r="C94" s="1" t="s">
        <v>1453</v>
      </c>
      <c r="D94" s="1" t="s">
        <v>12</v>
      </c>
      <c r="E94" s="1" t="s">
        <v>1436</v>
      </c>
      <c r="F94" s="2">
        <v>45535</v>
      </c>
      <c r="G94" s="2">
        <v>45505</v>
      </c>
      <c r="H94" s="1" t="s">
        <v>1744</v>
      </c>
      <c r="I94" s="1" t="s">
        <v>1745</v>
      </c>
      <c r="J94" s="1" t="s">
        <v>277</v>
      </c>
      <c r="K94" s="1"/>
      <c r="L94" s="1"/>
      <c r="M94" s="1" t="s">
        <v>1746</v>
      </c>
      <c r="N94" s="1"/>
      <c r="O94" s="1" t="s">
        <v>1747</v>
      </c>
      <c r="P94" s="40">
        <v>90.4</v>
      </c>
      <c r="Q94" s="37" t="str">
        <f>IF(C94="ForthPoint","ForthPoint",IF(D94="Intercompany",_xlfn.XLOOKUP(E94,'Dept Lookup'!B:B,'Dept Lookup'!A:A),Modified!D94))</f>
        <v>Business Intelligence</v>
      </c>
      <c r="R94" t="str">
        <f t="shared" si="12"/>
        <v>Soremartec S.A.</v>
      </c>
      <c r="S94" s="1" t="s">
        <v>707</v>
      </c>
      <c r="T94" t="str">
        <f t="shared" si="9"/>
        <v>ICC 768 Soremartec S.A. : MUSST APAC-MEA Reporting Maintenance</v>
      </c>
      <c r="U94" s="25" t="str">
        <f>IF(K94&gt;0,K94,_xlfn.XLOOKUP(M94,'Client Lookup'!L:L,'Client Lookup'!N:N))</f>
        <v>20140</v>
      </c>
      <c r="V94" t="str">
        <f>_xlfn.XLOOKUP(_xlfn.NUMBERVALUE(U94),'Project Lookup'!X:X,'Project Lookup'!B:B)</f>
        <v>MUSST APAC-MEA Reporting Maintenance</v>
      </c>
      <c r="X94" t="str">
        <f t="shared" si="10"/>
        <v>ICC 768 Soremartec S.A. : MUSST APAC-MEA Reporting Maintenance</v>
      </c>
      <c r="Y94" t="str">
        <f t="shared" si="11"/>
        <v>ICC 768 Soremartec S.A.</v>
      </c>
      <c r="Z94" t="str">
        <f t="shared" si="13"/>
        <v>768 Soremartec S.A.</v>
      </c>
      <c r="AA94" t="str">
        <f>_xlfn.XLOOKUP(Z94,'Client Lookup'!A:A,'Client Lookup'!C:C)</f>
        <v>Soremartec S.A.</v>
      </c>
      <c r="AC94" t="e">
        <f>_xlfn.XLOOKUP(K94,'Results vs Forecast'!K:K,'Results vs Forecast'!K:K)</f>
        <v>#N/A</v>
      </c>
    </row>
    <row r="95" spans="1:29" hidden="1">
      <c r="A95" s="39"/>
      <c r="B95" s="1" t="s">
        <v>700</v>
      </c>
      <c r="C95" s="1" t="s">
        <v>1362</v>
      </c>
      <c r="D95" s="1" t="s">
        <v>12</v>
      </c>
      <c r="E95" s="1" t="s">
        <v>1436</v>
      </c>
      <c r="F95" s="2">
        <v>45535</v>
      </c>
      <c r="G95" s="2">
        <v>45505</v>
      </c>
      <c r="H95" s="1" t="s">
        <v>1647</v>
      </c>
      <c r="I95" s="1" t="s">
        <v>1648</v>
      </c>
      <c r="J95" s="1" t="s">
        <v>277</v>
      </c>
      <c r="K95" s="1"/>
      <c r="L95" s="1"/>
      <c r="M95" s="1"/>
      <c r="N95" s="1"/>
      <c r="O95" s="1" t="s">
        <v>1649</v>
      </c>
      <c r="P95" s="40">
        <v>56523.83</v>
      </c>
      <c r="Q95" s="37" t="str">
        <f>IF(C95="ForthPoint","ForthPoint",IF(D95="Intercompany",_xlfn.XLOOKUP(E95,'Dept Lookup'!B:B,'Dept Lookup'!A:A),Modified!D95))</f>
        <v>Business Intelligence</v>
      </c>
      <c r="R95" s="11" t="s">
        <v>943</v>
      </c>
      <c r="S95" s="1" t="s">
        <v>707</v>
      </c>
      <c r="T95">
        <f t="shared" si="9"/>
        <v>0</v>
      </c>
      <c r="V95" t="e">
        <f>_xlfn.XLOOKUP(_xlfn.NUMBERVALUE(U95),'Project Lookup'!X:X,'Project Lookup'!B:B)</f>
        <v>#N/A</v>
      </c>
      <c r="X95">
        <f t="shared" si="10"/>
        <v>0</v>
      </c>
      <c r="Y95">
        <f t="shared" si="11"/>
        <v>0</v>
      </c>
      <c r="Z95">
        <f t="shared" si="13"/>
        <v>0</v>
      </c>
      <c r="AA95" t="e">
        <f>_xlfn.XLOOKUP(Z95,'Client Lookup'!A:A,'Client Lookup'!C:C)</f>
        <v>#N/A</v>
      </c>
      <c r="AC95" t="e">
        <f>_xlfn.XLOOKUP(K95,'Results vs Forecast'!K:K,'Results vs Forecast'!K:K)</f>
        <v>#N/A</v>
      </c>
    </row>
    <row r="96" spans="1:29" hidden="1">
      <c r="A96" s="39"/>
      <c r="B96" s="1" t="s">
        <v>700</v>
      </c>
      <c r="C96" s="1" t="s">
        <v>1362</v>
      </c>
      <c r="D96" s="1" t="s">
        <v>610</v>
      </c>
      <c r="E96" s="1" t="s">
        <v>1436</v>
      </c>
      <c r="F96" s="2">
        <v>45535</v>
      </c>
      <c r="G96" s="2">
        <v>45505</v>
      </c>
      <c r="H96" s="1" t="s">
        <v>1641</v>
      </c>
      <c r="I96" s="1" t="s">
        <v>1642</v>
      </c>
      <c r="J96" s="1" t="s">
        <v>277</v>
      </c>
      <c r="K96" s="1"/>
      <c r="L96" s="1"/>
      <c r="M96" s="1" t="s">
        <v>1692</v>
      </c>
      <c r="N96" s="1"/>
      <c r="O96" s="1"/>
      <c r="P96" s="40">
        <v>-1482.1</v>
      </c>
      <c r="Q96" s="37" t="str">
        <f>IF(C96="ForthPoint","ForthPoint",IF(D96="Intercompany",_xlfn.XLOOKUP(E96,'Dept Lookup'!B:B,'Dept Lookup'!A:A),Modified!D96))</f>
        <v>Business Intelligence</v>
      </c>
      <c r="R96" s="11" t="s">
        <v>943</v>
      </c>
      <c r="S96" s="1" t="s">
        <v>707</v>
      </c>
      <c r="T96" t="str">
        <f t="shared" si="9"/>
        <v>ICC 1019 ICC in Forth Point Represents Blend360 : Legrand - Cablofil Managed Service Level Agreement</v>
      </c>
      <c r="V96" t="e">
        <f>_xlfn.XLOOKUP(_xlfn.NUMBERVALUE(U96),'Project Lookup'!X:X,'Project Lookup'!B:B)</f>
        <v>#N/A</v>
      </c>
      <c r="X96" t="str">
        <f t="shared" si="10"/>
        <v>ICC 1019 ICC in Forth Point Represents Blend360 : Legrand - Cablofil Managed Service Level Agreement</v>
      </c>
      <c r="Y96" t="str">
        <f t="shared" si="11"/>
        <v>ICC 1019 ICC in Forth Point Represents Blend360</v>
      </c>
      <c r="Z96" t="str">
        <f t="shared" si="13"/>
        <v>1019 ICC in Forth Point Represents Blend360</v>
      </c>
      <c r="AA96" t="str">
        <f>_xlfn.XLOOKUP(Z96,'Client Lookup'!A:A,'Client Lookup'!C:C)</f>
        <v>Legrand Cablofil Inc</v>
      </c>
      <c r="AC96" t="e">
        <f>_xlfn.XLOOKUP(K96,'Results vs Forecast'!K:K,'Results vs Forecast'!K:K)</f>
        <v>#N/A</v>
      </c>
    </row>
    <row r="97" spans="1:29" hidden="1">
      <c r="A97" s="39"/>
      <c r="B97" s="1" t="s">
        <v>700</v>
      </c>
      <c r="C97" s="1" t="s">
        <v>1362</v>
      </c>
      <c r="D97" s="1" t="s">
        <v>610</v>
      </c>
      <c r="E97" s="1" t="s">
        <v>1436</v>
      </c>
      <c r="F97" s="2">
        <v>45535</v>
      </c>
      <c r="G97" s="2">
        <v>45505</v>
      </c>
      <c r="H97" s="1" t="s">
        <v>1641</v>
      </c>
      <c r="I97" s="1" t="s">
        <v>1642</v>
      </c>
      <c r="J97" s="1" t="s">
        <v>277</v>
      </c>
      <c r="K97" s="1"/>
      <c r="L97" s="1"/>
      <c r="M97" s="1" t="s">
        <v>1748</v>
      </c>
      <c r="N97" s="1"/>
      <c r="O97" s="1"/>
      <c r="P97" s="40">
        <v>-10564.92</v>
      </c>
      <c r="Q97" s="37" t="str">
        <f>IF(C97="ForthPoint","ForthPoint",IF(D97="Intercompany",_xlfn.XLOOKUP(E97,'Dept Lookup'!B:B,'Dept Lookup'!A:A),Modified!D97))</f>
        <v>Business Intelligence</v>
      </c>
      <c r="R97" s="11" t="s">
        <v>943</v>
      </c>
      <c r="S97" s="1" t="s">
        <v>707</v>
      </c>
      <c r="T97" t="str">
        <f t="shared" si="9"/>
        <v>ICC 1244 GoodRx : GoodRx - Incremental BI Support</v>
      </c>
      <c r="V97" t="e">
        <f>_xlfn.XLOOKUP(_xlfn.NUMBERVALUE(U97),'Project Lookup'!X:X,'Project Lookup'!B:B)</f>
        <v>#N/A</v>
      </c>
      <c r="X97" t="str">
        <f t="shared" si="10"/>
        <v>ICC 1244 GoodRx : GoodRx - Incremental BI Support</v>
      </c>
      <c r="Y97" t="str">
        <f t="shared" si="11"/>
        <v>ICC 1244 GoodRx</v>
      </c>
      <c r="Z97" t="str">
        <f t="shared" si="13"/>
        <v>1244 GoodRx</v>
      </c>
      <c r="AA97" t="str">
        <f>_xlfn.XLOOKUP(Z97,'Client Lookup'!A:A,'Client Lookup'!C:C)</f>
        <v>GoodRx</v>
      </c>
      <c r="AC97" t="e">
        <f>_xlfn.XLOOKUP(K97,'Results vs Forecast'!K:K,'Results vs Forecast'!K:K)</f>
        <v>#N/A</v>
      </c>
    </row>
    <row r="98" spans="1:29" hidden="1">
      <c r="A98" s="39"/>
      <c r="B98" s="1" t="s">
        <v>700</v>
      </c>
      <c r="C98" s="1" t="s">
        <v>1455</v>
      </c>
      <c r="D98" s="1" t="s">
        <v>610</v>
      </c>
      <c r="E98" s="1" t="s">
        <v>1436</v>
      </c>
      <c r="F98" s="2">
        <v>45535</v>
      </c>
      <c r="G98" s="2">
        <v>45505</v>
      </c>
      <c r="H98" s="1" t="s">
        <v>1712</v>
      </c>
      <c r="I98" s="1" t="s">
        <v>1713</v>
      </c>
      <c r="J98" s="1" t="s">
        <v>277</v>
      </c>
      <c r="K98" s="1"/>
      <c r="L98" s="1"/>
      <c r="M98" s="1" t="s">
        <v>1749</v>
      </c>
      <c r="N98" s="1"/>
      <c r="O98" s="1"/>
      <c r="P98" s="40">
        <v>-797.74</v>
      </c>
      <c r="Q98" s="37" t="str">
        <f>IF(C98="ForthPoint","ForthPoint",IF(D98="Intercompany",_xlfn.XLOOKUP(E98,'Dept Lookup'!B:B,'Dept Lookup'!A:A),Modified!D98))</f>
        <v>Business Intelligence</v>
      </c>
      <c r="R98" s="11" t="s">
        <v>943</v>
      </c>
      <c r="S98" s="1" t="s">
        <v>707</v>
      </c>
      <c r="T98" t="str">
        <f t="shared" si="9"/>
        <v>ICC 770 Soremartec S.A. : P1 Africa-Levant Reports Ongoing</v>
      </c>
      <c r="V98" t="e">
        <f>_xlfn.XLOOKUP(_xlfn.NUMBERVALUE(U98),'Project Lookup'!X:X,'Project Lookup'!B:B)</f>
        <v>#N/A</v>
      </c>
      <c r="X98" t="str">
        <f t="shared" si="10"/>
        <v>ICC 770 Soremartec S.A. : P1 Africa-Levant Reports Ongoing</v>
      </c>
      <c r="Y98" t="str">
        <f t="shared" si="11"/>
        <v>ICC 770 Soremartec S.A.</v>
      </c>
      <c r="Z98" t="str">
        <f t="shared" si="13"/>
        <v>770 Soremartec S.A.</v>
      </c>
      <c r="AA98" t="str">
        <f>_xlfn.XLOOKUP(Z98,'Client Lookup'!A:A,'Client Lookup'!C:C)</f>
        <v>Soremartec S.A.</v>
      </c>
      <c r="AC98" t="e">
        <f>_xlfn.XLOOKUP(K98,'Results vs Forecast'!K:K,'Results vs Forecast'!K:K)</f>
        <v>#N/A</v>
      </c>
    </row>
    <row r="99" spans="1:29" hidden="1">
      <c r="A99" s="39"/>
      <c r="B99" s="1" t="s">
        <v>700</v>
      </c>
      <c r="C99" s="1" t="s">
        <v>1453</v>
      </c>
      <c r="D99" s="1" t="s">
        <v>12</v>
      </c>
      <c r="E99" s="1" t="s">
        <v>1436</v>
      </c>
      <c r="F99" s="2">
        <v>45535</v>
      </c>
      <c r="G99" s="2">
        <v>45505</v>
      </c>
      <c r="H99" s="1" t="s">
        <v>1744</v>
      </c>
      <c r="I99" s="1" t="s">
        <v>1745</v>
      </c>
      <c r="J99" s="1" t="s">
        <v>277</v>
      </c>
      <c r="K99" s="1"/>
      <c r="L99" s="1"/>
      <c r="M99" s="1" t="s">
        <v>1749</v>
      </c>
      <c r="N99" s="1"/>
      <c r="O99" s="1" t="s">
        <v>1750</v>
      </c>
      <c r="P99" s="40">
        <v>490.22</v>
      </c>
      <c r="Q99" s="37" t="str">
        <f>IF(C99="ForthPoint","ForthPoint",IF(D99="Intercompany",_xlfn.XLOOKUP(E99,'Dept Lookup'!B:B,'Dept Lookup'!A:A),Modified!D99))</f>
        <v>Business Intelligence</v>
      </c>
      <c r="R99" t="str">
        <f t="shared" si="12"/>
        <v>Soremartec S.A.</v>
      </c>
      <c r="S99" s="1" t="s">
        <v>707</v>
      </c>
      <c r="T99" t="str">
        <f t="shared" si="9"/>
        <v>ICC 770 Soremartec S.A. : P1 Africa-Levant Reports Ongoing</v>
      </c>
      <c r="U99" s="25" t="str">
        <f>IF(K99&gt;0,K99,_xlfn.XLOOKUP(M99,'Client Lookup'!L:L,'Client Lookup'!N:N))</f>
        <v>20142</v>
      </c>
      <c r="V99" t="str">
        <f>_xlfn.XLOOKUP(_xlfn.NUMBERVALUE(U99),'Project Lookup'!X:X,'Project Lookup'!B:B)</f>
        <v>P1 Africa-Levant Reports Ongoing</v>
      </c>
      <c r="X99" t="str">
        <f t="shared" si="10"/>
        <v>ICC 770 Soremartec S.A. : P1 Africa-Levant Reports Ongoing</v>
      </c>
      <c r="Y99" t="str">
        <f t="shared" si="11"/>
        <v>ICC 770 Soremartec S.A.</v>
      </c>
      <c r="Z99" t="str">
        <f t="shared" si="13"/>
        <v>770 Soremartec S.A.</v>
      </c>
      <c r="AA99" t="str">
        <f>_xlfn.XLOOKUP(Z99,'Client Lookup'!A:A,'Client Lookup'!C:C)</f>
        <v>Soremartec S.A.</v>
      </c>
      <c r="AC99" t="e">
        <f>_xlfn.XLOOKUP(K99,'Results vs Forecast'!K:K,'Results vs Forecast'!K:K)</f>
        <v>#N/A</v>
      </c>
    </row>
    <row r="100" spans="1:29" hidden="1">
      <c r="A100" s="39"/>
      <c r="B100" s="1" t="s">
        <v>700</v>
      </c>
      <c r="C100" s="1" t="s">
        <v>1455</v>
      </c>
      <c r="D100" s="1" t="s">
        <v>610</v>
      </c>
      <c r="E100" s="1" t="s">
        <v>1436</v>
      </c>
      <c r="F100" s="2">
        <v>45535</v>
      </c>
      <c r="G100" s="2">
        <v>45505</v>
      </c>
      <c r="H100" s="1" t="s">
        <v>1712</v>
      </c>
      <c r="I100" s="1" t="s">
        <v>1713</v>
      </c>
      <c r="J100" s="1" t="s">
        <v>277</v>
      </c>
      <c r="K100" s="1"/>
      <c r="L100" s="1"/>
      <c r="M100" s="1" t="s">
        <v>1746</v>
      </c>
      <c r="N100" s="1"/>
      <c r="O100" s="1"/>
      <c r="P100" s="40">
        <v>-180.8</v>
      </c>
      <c r="Q100" s="37" t="str">
        <f>IF(C100="ForthPoint","ForthPoint",IF(D100="Intercompany",_xlfn.XLOOKUP(E100,'Dept Lookup'!B:B,'Dept Lookup'!A:A),Modified!D100))</f>
        <v>Business Intelligence</v>
      </c>
      <c r="R100" s="11" t="s">
        <v>943</v>
      </c>
      <c r="S100" s="1" t="s">
        <v>707</v>
      </c>
      <c r="T100" t="str">
        <f t="shared" si="9"/>
        <v>ICC 768 Soremartec S.A. : MUSST APAC-MEA Reporting Maintenance</v>
      </c>
      <c r="V100" t="e">
        <f>_xlfn.XLOOKUP(_xlfn.NUMBERVALUE(U100),'Project Lookup'!X:X,'Project Lookup'!B:B)</f>
        <v>#N/A</v>
      </c>
      <c r="X100" t="str">
        <f t="shared" si="10"/>
        <v>ICC 768 Soremartec S.A. : MUSST APAC-MEA Reporting Maintenance</v>
      </c>
      <c r="Y100" t="str">
        <f t="shared" si="11"/>
        <v>ICC 768 Soremartec S.A.</v>
      </c>
      <c r="Z100" t="str">
        <f t="shared" si="13"/>
        <v>768 Soremartec S.A.</v>
      </c>
      <c r="AA100" t="str">
        <f>_xlfn.XLOOKUP(Z100,'Client Lookup'!A:A,'Client Lookup'!C:C)</f>
        <v>Soremartec S.A.</v>
      </c>
      <c r="AC100" t="e">
        <f>_xlfn.XLOOKUP(K100,'Results vs Forecast'!K:K,'Results vs Forecast'!K:K)</f>
        <v>#N/A</v>
      </c>
    </row>
    <row r="101" spans="1:29" hidden="1">
      <c r="A101" s="39"/>
      <c r="B101" s="1" t="s">
        <v>700</v>
      </c>
      <c r="C101" s="1" t="s">
        <v>1370</v>
      </c>
      <c r="D101" s="1" t="s">
        <v>12</v>
      </c>
      <c r="E101" s="1" t="s">
        <v>1436</v>
      </c>
      <c r="F101" s="2">
        <v>45535</v>
      </c>
      <c r="G101" s="2">
        <v>45505</v>
      </c>
      <c r="H101" s="1" t="s">
        <v>1637</v>
      </c>
      <c r="I101" s="1" t="s">
        <v>1638</v>
      </c>
      <c r="J101" s="1" t="s">
        <v>277</v>
      </c>
      <c r="K101" s="1"/>
      <c r="L101" s="1"/>
      <c r="M101" s="1" t="s">
        <v>1639</v>
      </c>
      <c r="N101" s="1"/>
      <c r="O101" s="1" t="s">
        <v>1640</v>
      </c>
      <c r="P101" s="40">
        <v>8804.0982233262548</v>
      </c>
      <c r="Q101" s="37" t="str">
        <f>IF(C101="ForthPoint","ForthPoint",IF(D101="Intercompany",_xlfn.XLOOKUP(E101,'Dept Lookup'!B:B,'Dept Lookup'!A:A),Modified!D101))</f>
        <v>Business Intelligence</v>
      </c>
      <c r="R101" t="str">
        <f t="shared" si="12"/>
        <v>CVS Health</v>
      </c>
      <c r="S101" s="1" t="s">
        <v>707</v>
      </c>
      <c r="T101" t="str">
        <f t="shared" si="9"/>
        <v>ICC 867 CVS Health : Retail Analytics DS and BI - 2024</v>
      </c>
      <c r="U101" s="25" t="str">
        <f>IF(K101&gt;0,K101,_xlfn.XLOOKUP(M101,'Client Lookup'!L:L,'Client Lookup'!N:N))</f>
        <v>22863</v>
      </c>
      <c r="V101" t="str">
        <f>_xlfn.XLOOKUP(_xlfn.NUMBERVALUE(U101),'Project Lookup'!X:X,'Project Lookup'!B:B)</f>
        <v>Retail Analytics DS and BI - 2024</v>
      </c>
      <c r="X101" t="str">
        <f t="shared" si="10"/>
        <v>ICC 867 CVS Health : Retail Analytics DS and BI - 2024</v>
      </c>
      <c r="Y101" t="str">
        <f t="shared" si="11"/>
        <v>ICC 867 CVS Health</v>
      </c>
      <c r="Z101" t="str">
        <f t="shared" si="13"/>
        <v>867 CVS Health</v>
      </c>
      <c r="AA101" t="str">
        <f>_xlfn.XLOOKUP(Z101,'Client Lookup'!A:A,'Client Lookup'!C:C)</f>
        <v>CVS Health</v>
      </c>
      <c r="AC101" t="e">
        <f>_xlfn.XLOOKUP(K101,'Results vs Forecast'!K:K,'Results vs Forecast'!K:K)</f>
        <v>#N/A</v>
      </c>
    </row>
    <row r="102" spans="1:29" hidden="1">
      <c r="A102" s="39"/>
      <c r="B102" s="1" t="s">
        <v>700</v>
      </c>
      <c r="C102" s="1" t="s">
        <v>1453</v>
      </c>
      <c r="D102" s="1" t="s">
        <v>12</v>
      </c>
      <c r="E102" s="1" t="s">
        <v>1436</v>
      </c>
      <c r="F102" s="2">
        <v>45535</v>
      </c>
      <c r="G102" s="2">
        <v>45505</v>
      </c>
      <c r="H102" s="1" t="s">
        <v>1744</v>
      </c>
      <c r="I102" s="1" t="s">
        <v>1745</v>
      </c>
      <c r="J102" s="1" t="s">
        <v>277</v>
      </c>
      <c r="K102" s="1"/>
      <c r="L102" s="1"/>
      <c r="M102" s="1" t="s">
        <v>1751</v>
      </c>
      <c r="N102" s="1"/>
      <c r="O102" s="1" t="s">
        <v>1752</v>
      </c>
      <c r="P102" s="40">
        <v>270.14</v>
      </c>
      <c r="Q102" s="37" t="str">
        <f>IF(C102="ForthPoint","ForthPoint",IF(D102="Intercompany",_xlfn.XLOOKUP(E102,'Dept Lookup'!B:B,'Dept Lookup'!A:A),Modified!D102))</f>
        <v>Business Intelligence</v>
      </c>
      <c r="R102" t="str">
        <f t="shared" si="12"/>
        <v>Soremartec S.A.</v>
      </c>
      <c r="S102" s="1" t="s">
        <v>707</v>
      </c>
      <c r="T102" t="str">
        <f t="shared" si="9"/>
        <v>ICC 1007 Soremartec S.A. : Offshore Business Insights Support</v>
      </c>
      <c r="U102" s="25" t="str">
        <f>IF(K102&gt;0,K102,_xlfn.XLOOKUP(M102,'Client Lookup'!L:L,'Client Lookup'!N:N))</f>
        <v>25538</v>
      </c>
      <c r="V102" t="str">
        <f>_xlfn.XLOOKUP(_xlfn.NUMBERVALUE(U102),'Project Lookup'!X:X,'Project Lookup'!B:B)</f>
        <v>Offshore Business Insights Support</v>
      </c>
      <c r="X102" t="str">
        <f t="shared" si="10"/>
        <v>ICC 1007 Soremartec S.A. : Offshore Business Insights Support</v>
      </c>
      <c r="Y102" t="str">
        <f t="shared" si="11"/>
        <v>ICC 1007 Soremartec S.A.</v>
      </c>
      <c r="Z102" t="str">
        <f t="shared" si="13"/>
        <v>1007 Soremartec S.A.</v>
      </c>
      <c r="AA102" t="str">
        <f>_xlfn.XLOOKUP(Z102,'Client Lookup'!A:A,'Client Lookup'!C:C)</f>
        <v>Soremartec S.A.</v>
      </c>
      <c r="AC102" t="e">
        <f>_xlfn.XLOOKUP(K102,'Results vs Forecast'!K:K,'Results vs Forecast'!K:K)</f>
        <v>#N/A</v>
      </c>
    </row>
    <row r="103" spans="1:29" hidden="1">
      <c r="A103" s="39"/>
      <c r="B103" s="1" t="s">
        <v>700</v>
      </c>
      <c r="C103" s="1" t="s">
        <v>1362</v>
      </c>
      <c r="D103" s="1" t="s">
        <v>610</v>
      </c>
      <c r="E103" s="1" t="s">
        <v>1436</v>
      </c>
      <c r="F103" s="2">
        <v>45535</v>
      </c>
      <c r="G103" s="2">
        <v>45505</v>
      </c>
      <c r="H103" s="1" t="s">
        <v>1641</v>
      </c>
      <c r="I103" s="1" t="s">
        <v>1642</v>
      </c>
      <c r="J103" s="1" t="s">
        <v>277</v>
      </c>
      <c r="K103" s="1"/>
      <c r="L103" s="1"/>
      <c r="M103" s="1" t="s">
        <v>1742</v>
      </c>
      <c r="N103" s="1"/>
      <c r="O103" s="1"/>
      <c r="P103" s="40">
        <v>-7487.65</v>
      </c>
      <c r="Q103" s="37" t="str">
        <f>IF(C103="ForthPoint","ForthPoint",IF(D103="Intercompany",_xlfn.XLOOKUP(E103,'Dept Lookup'!B:B,'Dept Lookup'!A:A),Modified!D103))</f>
        <v>Business Intelligence</v>
      </c>
      <c r="R103" s="11" t="s">
        <v>943</v>
      </c>
      <c r="S103" s="1" t="s">
        <v>707</v>
      </c>
      <c r="T103" t="str">
        <f t="shared" si="9"/>
        <v>ICC 782 ICC India representing FPAI : British Telecom - Qlik Development</v>
      </c>
      <c r="V103" t="e">
        <f>_xlfn.XLOOKUP(_xlfn.NUMBERVALUE(U103),'Project Lookup'!X:X,'Project Lookup'!B:B)</f>
        <v>#N/A</v>
      </c>
      <c r="X103" t="str">
        <f t="shared" si="10"/>
        <v>ICC 782 ICC India representing FPAI : British Telecom - Qlik Development</v>
      </c>
      <c r="Y103" t="str">
        <f t="shared" si="11"/>
        <v>ICC 782 ICC India representing FPAI</v>
      </c>
      <c r="Z103" t="str">
        <f t="shared" si="13"/>
        <v>782 ICC India representing FPAI</v>
      </c>
      <c r="AA103" t="str">
        <f>_xlfn.XLOOKUP(Z103,'Client Lookup'!A:A,'Client Lookup'!C:C)</f>
        <v>British Telecom</v>
      </c>
      <c r="AC103" t="e">
        <f>_xlfn.XLOOKUP(K103,'Results vs Forecast'!K:K,'Results vs Forecast'!K:K)</f>
        <v>#N/A</v>
      </c>
    </row>
    <row r="104" spans="1:29" hidden="1">
      <c r="A104" s="39"/>
      <c r="B104" s="1" t="s">
        <v>700</v>
      </c>
      <c r="C104" s="1" t="s">
        <v>1453</v>
      </c>
      <c r="D104" s="1" t="s">
        <v>12</v>
      </c>
      <c r="E104" s="1" t="s">
        <v>1436</v>
      </c>
      <c r="F104" s="2">
        <v>45535</v>
      </c>
      <c r="G104" s="2">
        <v>45505</v>
      </c>
      <c r="H104" s="1" t="s">
        <v>1744</v>
      </c>
      <c r="I104" s="1" t="s">
        <v>1745</v>
      </c>
      <c r="J104" s="1" t="s">
        <v>277</v>
      </c>
      <c r="K104" s="1"/>
      <c r="L104" s="1"/>
      <c r="M104" s="1" t="s">
        <v>1749</v>
      </c>
      <c r="N104" s="1"/>
      <c r="O104" s="1" t="s">
        <v>1753</v>
      </c>
      <c r="P104" s="40">
        <v>262.24</v>
      </c>
      <c r="Q104" s="37" t="str">
        <f>IF(C104="ForthPoint","ForthPoint",IF(D104="Intercompany",_xlfn.XLOOKUP(E104,'Dept Lookup'!B:B,'Dept Lookup'!A:A),Modified!D104))</f>
        <v>Business Intelligence</v>
      </c>
      <c r="R104" t="str">
        <f t="shared" si="12"/>
        <v>Soremartec S.A.</v>
      </c>
      <c r="S104" s="1" t="s">
        <v>707</v>
      </c>
      <c r="T104" t="str">
        <f t="shared" si="9"/>
        <v>ICC 770 Soremartec S.A. : P1 Africa-Levant Reports Ongoing</v>
      </c>
      <c r="U104" s="25" t="str">
        <f>IF(K104&gt;0,K104,_xlfn.XLOOKUP(M104,'Client Lookup'!L:L,'Client Lookup'!N:N))</f>
        <v>20142</v>
      </c>
      <c r="V104" t="str">
        <f>_xlfn.XLOOKUP(_xlfn.NUMBERVALUE(U104),'Project Lookup'!X:X,'Project Lookup'!B:B)</f>
        <v>P1 Africa-Levant Reports Ongoing</v>
      </c>
      <c r="X104" t="str">
        <f t="shared" si="10"/>
        <v>ICC 770 Soremartec S.A. : P1 Africa-Levant Reports Ongoing</v>
      </c>
      <c r="Y104" t="str">
        <f t="shared" si="11"/>
        <v>ICC 770 Soremartec S.A.</v>
      </c>
      <c r="Z104" t="str">
        <f t="shared" si="13"/>
        <v>770 Soremartec S.A.</v>
      </c>
      <c r="AA104" t="str">
        <f>_xlfn.XLOOKUP(Z104,'Client Lookup'!A:A,'Client Lookup'!C:C)</f>
        <v>Soremartec S.A.</v>
      </c>
      <c r="AC104" t="e">
        <f>_xlfn.XLOOKUP(K104,'Results vs Forecast'!K:K,'Results vs Forecast'!K:K)</f>
        <v>#N/A</v>
      </c>
    </row>
    <row r="105" spans="1:29" hidden="1">
      <c r="A105" s="39"/>
      <c r="B105" s="1" t="s">
        <v>700</v>
      </c>
      <c r="C105" s="1" t="s">
        <v>1362</v>
      </c>
      <c r="D105" s="1" t="s">
        <v>610</v>
      </c>
      <c r="E105" s="1" t="s">
        <v>1436</v>
      </c>
      <c r="F105" s="2">
        <v>45535</v>
      </c>
      <c r="G105" s="2">
        <v>45505</v>
      </c>
      <c r="H105" s="1" t="s">
        <v>1641</v>
      </c>
      <c r="I105" s="1" t="s">
        <v>1642</v>
      </c>
      <c r="J105" s="1" t="s">
        <v>277</v>
      </c>
      <c r="K105" s="1"/>
      <c r="L105" s="1"/>
      <c r="M105" s="1" t="s">
        <v>1652</v>
      </c>
      <c r="N105" s="1"/>
      <c r="O105" s="1"/>
      <c r="P105" s="40">
        <v>-12017.59</v>
      </c>
      <c r="Q105" s="37" t="str">
        <f>IF(C105="ForthPoint","ForthPoint",IF(D105="Intercompany",_xlfn.XLOOKUP(E105,'Dept Lookup'!B:B,'Dept Lookup'!A:A),Modified!D105))</f>
        <v>Business Intelligence</v>
      </c>
      <c r="R105" s="11" t="s">
        <v>943</v>
      </c>
      <c r="S105" s="1" t="s">
        <v>707</v>
      </c>
      <c r="T105" t="str">
        <f t="shared" si="9"/>
        <v>ICC 1051 Wyndham Hotels and Resorts : Wyndham - Guest Analytics Retainer</v>
      </c>
      <c r="V105" t="e">
        <f>_xlfn.XLOOKUP(_xlfn.NUMBERVALUE(U105),'Project Lookup'!X:X,'Project Lookup'!B:B)</f>
        <v>#N/A</v>
      </c>
      <c r="X105" t="str">
        <f t="shared" si="10"/>
        <v>ICC 1051 Wyndham Hotels and Resorts : Wyndham - Guest Analytics Retainer</v>
      </c>
      <c r="Y105" t="str">
        <f t="shared" si="11"/>
        <v>ICC 1051 Wyndham Hotels and Resorts</v>
      </c>
      <c r="Z105" t="str">
        <f t="shared" si="13"/>
        <v>1051 Wyndham Hotels and Resorts</v>
      </c>
      <c r="AA105" t="str">
        <f>_xlfn.XLOOKUP(Z105,'Client Lookup'!A:A,'Client Lookup'!C:C)</f>
        <v>Wyndham Hotels and Resorts, LLC</v>
      </c>
      <c r="AC105" t="e">
        <f>_xlfn.XLOOKUP(K105,'Results vs Forecast'!K:K,'Results vs Forecast'!K:K)</f>
        <v>#N/A</v>
      </c>
    </row>
    <row r="106" spans="1:29" hidden="1">
      <c r="A106" s="39"/>
      <c r="B106" s="1" t="s">
        <v>700</v>
      </c>
      <c r="C106" s="1" t="s">
        <v>1453</v>
      </c>
      <c r="D106" s="1" t="s">
        <v>12</v>
      </c>
      <c r="E106" s="1" t="s">
        <v>1436</v>
      </c>
      <c r="F106" s="2">
        <v>45535</v>
      </c>
      <c r="G106" s="2">
        <v>45505</v>
      </c>
      <c r="H106" s="1" t="s">
        <v>1744</v>
      </c>
      <c r="I106" s="1" t="s">
        <v>1745</v>
      </c>
      <c r="J106" s="1" t="s">
        <v>277</v>
      </c>
      <c r="K106" s="1"/>
      <c r="L106" s="1"/>
      <c r="M106" s="1" t="s">
        <v>1751</v>
      </c>
      <c r="N106" s="1"/>
      <c r="O106" s="1" t="s">
        <v>1754</v>
      </c>
      <c r="P106" s="40">
        <v>1263.8399999999999</v>
      </c>
      <c r="Q106" s="37" t="str">
        <f>IF(C106="ForthPoint","ForthPoint",IF(D106="Intercompany",_xlfn.XLOOKUP(E106,'Dept Lookup'!B:B,'Dept Lookup'!A:A),Modified!D106))</f>
        <v>Business Intelligence</v>
      </c>
      <c r="R106" t="str">
        <f t="shared" si="12"/>
        <v>Soremartec S.A.</v>
      </c>
      <c r="S106" s="1" t="s">
        <v>707</v>
      </c>
      <c r="T106" t="str">
        <f t="shared" si="9"/>
        <v>ICC 1007 Soremartec S.A. : Offshore Business Insights Support</v>
      </c>
      <c r="U106" s="25" t="str">
        <f>IF(K106&gt;0,K106,_xlfn.XLOOKUP(M106,'Client Lookup'!L:L,'Client Lookup'!N:N))</f>
        <v>25538</v>
      </c>
      <c r="V106" t="str">
        <f>_xlfn.XLOOKUP(_xlfn.NUMBERVALUE(U106),'Project Lookup'!X:X,'Project Lookup'!B:B)</f>
        <v>Offshore Business Insights Support</v>
      </c>
      <c r="X106" t="str">
        <f t="shared" si="10"/>
        <v>ICC 1007 Soremartec S.A. : Offshore Business Insights Support</v>
      </c>
      <c r="Y106" t="str">
        <f t="shared" si="11"/>
        <v>ICC 1007 Soremartec S.A.</v>
      </c>
      <c r="Z106" t="str">
        <f t="shared" si="13"/>
        <v>1007 Soremartec S.A.</v>
      </c>
      <c r="AA106" t="str">
        <f>_xlfn.XLOOKUP(Z106,'Client Lookup'!A:A,'Client Lookup'!C:C)</f>
        <v>Soremartec S.A.</v>
      </c>
      <c r="AC106" t="e">
        <f>_xlfn.XLOOKUP(K106,'Results vs Forecast'!K:K,'Results vs Forecast'!K:K)</f>
        <v>#N/A</v>
      </c>
    </row>
    <row r="107" spans="1:29" hidden="1">
      <c r="A107" s="39"/>
      <c r="B107" s="1" t="s">
        <v>700</v>
      </c>
      <c r="C107" s="1" t="s">
        <v>1453</v>
      </c>
      <c r="D107" s="1" t="s">
        <v>12</v>
      </c>
      <c r="E107" s="1" t="s">
        <v>1436</v>
      </c>
      <c r="F107" s="2">
        <v>45535</v>
      </c>
      <c r="G107" s="2">
        <v>45505</v>
      </c>
      <c r="H107" s="1" t="s">
        <v>1744</v>
      </c>
      <c r="I107" s="1" t="s">
        <v>1745</v>
      </c>
      <c r="J107" s="1" t="s">
        <v>277</v>
      </c>
      <c r="K107" s="1"/>
      <c r="L107" s="1"/>
      <c r="M107" s="1" t="s">
        <v>1751</v>
      </c>
      <c r="N107" s="1"/>
      <c r="O107" s="1" t="s">
        <v>1755</v>
      </c>
      <c r="P107" s="40">
        <v>343.64</v>
      </c>
      <c r="Q107" s="37" t="str">
        <f>IF(C107="ForthPoint","ForthPoint",IF(D107="Intercompany",_xlfn.XLOOKUP(E107,'Dept Lookup'!B:B,'Dept Lookup'!A:A),Modified!D107))</f>
        <v>Business Intelligence</v>
      </c>
      <c r="R107" t="str">
        <f t="shared" si="12"/>
        <v>Soremartec S.A.</v>
      </c>
      <c r="S107" s="1" t="s">
        <v>707</v>
      </c>
      <c r="T107" t="str">
        <f t="shared" si="9"/>
        <v>ICC 1007 Soremartec S.A. : Offshore Business Insights Support</v>
      </c>
      <c r="U107" s="25" t="str">
        <f>IF(K107&gt;0,K107,_xlfn.XLOOKUP(M107,'Client Lookup'!L:L,'Client Lookup'!N:N))</f>
        <v>25538</v>
      </c>
      <c r="V107" t="str">
        <f>_xlfn.XLOOKUP(_xlfn.NUMBERVALUE(U107),'Project Lookup'!X:X,'Project Lookup'!B:B)</f>
        <v>Offshore Business Insights Support</v>
      </c>
      <c r="X107" t="str">
        <f t="shared" si="10"/>
        <v>ICC 1007 Soremartec S.A. : Offshore Business Insights Support</v>
      </c>
      <c r="Y107" t="str">
        <f t="shared" si="11"/>
        <v>ICC 1007 Soremartec S.A.</v>
      </c>
      <c r="Z107" t="str">
        <f t="shared" si="13"/>
        <v>1007 Soremartec S.A.</v>
      </c>
      <c r="AA107" t="str">
        <f>_xlfn.XLOOKUP(Z107,'Client Lookup'!A:A,'Client Lookup'!C:C)</f>
        <v>Soremartec S.A.</v>
      </c>
      <c r="AC107" t="e">
        <f>_xlfn.XLOOKUP(K107,'Results vs Forecast'!K:K,'Results vs Forecast'!K:K)</f>
        <v>#N/A</v>
      </c>
    </row>
    <row r="108" spans="1:29" hidden="1">
      <c r="A108" s="39"/>
      <c r="B108" s="1" t="s">
        <v>700</v>
      </c>
      <c r="C108" s="1" t="s">
        <v>1453</v>
      </c>
      <c r="D108" s="1" t="s">
        <v>12</v>
      </c>
      <c r="E108" s="1" t="s">
        <v>1436</v>
      </c>
      <c r="F108" s="2">
        <v>45535</v>
      </c>
      <c r="G108" s="2">
        <v>45505</v>
      </c>
      <c r="H108" s="1" t="s">
        <v>1740</v>
      </c>
      <c r="I108" s="1" t="s">
        <v>1741</v>
      </c>
      <c r="J108" s="1" t="s">
        <v>277</v>
      </c>
      <c r="K108" s="1"/>
      <c r="L108" s="1"/>
      <c r="M108" s="1" t="s">
        <v>1742</v>
      </c>
      <c r="N108" s="1"/>
      <c r="O108" s="1" t="s">
        <v>1756</v>
      </c>
      <c r="P108" s="40">
        <v>2208.8000000000002</v>
      </c>
      <c r="Q108" s="37" t="str">
        <f>IF(C108="ForthPoint","ForthPoint",IF(D108="Intercompany",_xlfn.XLOOKUP(E108,'Dept Lookup'!B:B,'Dept Lookup'!A:A),Modified!D108))</f>
        <v>Business Intelligence</v>
      </c>
      <c r="R108" t="str">
        <f t="shared" si="12"/>
        <v>British Telecom</v>
      </c>
      <c r="S108" s="1" t="s">
        <v>707</v>
      </c>
      <c r="T108" t="str">
        <f t="shared" si="9"/>
        <v>ICC 782 ICC India representing FPAI : British Telecom - Qlik Development</v>
      </c>
      <c r="U108" s="25">
        <f>IF(K108&gt;0,K108,_xlfn.XLOOKUP(M108,'Client Lookup'!L:L,'Client Lookup'!N:N))</f>
        <v>20165</v>
      </c>
      <c r="V108" t="str">
        <f>_xlfn.XLOOKUP(_xlfn.NUMBERVALUE(U108),'Project Lookup'!X:X,'Project Lookup'!B:B)</f>
        <v>British Telecom - Qlik Development</v>
      </c>
      <c r="X108" t="str">
        <f t="shared" si="10"/>
        <v>ICC 782 ICC India representing FPAI : British Telecom - Qlik Development</v>
      </c>
      <c r="Y108" t="str">
        <f t="shared" si="11"/>
        <v>ICC 782 ICC India representing FPAI</v>
      </c>
      <c r="Z108" t="str">
        <f t="shared" si="13"/>
        <v>782 ICC India representing FPAI</v>
      </c>
      <c r="AA108" t="str">
        <f>_xlfn.XLOOKUP(Z108,'Client Lookup'!A:A,'Client Lookup'!C:C)</f>
        <v>British Telecom</v>
      </c>
      <c r="AC108" t="e">
        <f>_xlfn.XLOOKUP(K108,'Results vs Forecast'!K:K,'Results vs Forecast'!K:K)</f>
        <v>#N/A</v>
      </c>
    </row>
    <row r="109" spans="1:29" hidden="1">
      <c r="A109" s="39"/>
      <c r="B109" s="1" t="s">
        <v>700</v>
      </c>
      <c r="C109" s="1" t="s">
        <v>1370</v>
      </c>
      <c r="D109" s="1" t="s">
        <v>12</v>
      </c>
      <c r="E109" s="1" t="s">
        <v>1436</v>
      </c>
      <c r="F109" s="2">
        <v>45535</v>
      </c>
      <c r="G109" s="2">
        <v>45505</v>
      </c>
      <c r="H109" s="1" t="s">
        <v>1637</v>
      </c>
      <c r="I109" s="1" t="s">
        <v>1638</v>
      </c>
      <c r="J109" s="1" t="s">
        <v>277</v>
      </c>
      <c r="K109" s="1"/>
      <c r="L109" s="1"/>
      <c r="M109" s="1" t="s">
        <v>1748</v>
      </c>
      <c r="N109" s="1"/>
      <c r="O109" s="1" t="s">
        <v>1757</v>
      </c>
      <c r="P109" s="40">
        <v>10564.917867991506</v>
      </c>
      <c r="Q109" s="37" t="str">
        <f>IF(C109="ForthPoint","ForthPoint",IF(D109="Intercompany",_xlfn.XLOOKUP(E109,'Dept Lookup'!B:B,'Dept Lookup'!A:A),Modified!D109))</f>
        <v>Business Intelligence</v>
      </c>
      <c r="R109" t="str">
        <f t="shared" si="12"/>
        <v>GoodRx</v>
      </c>
      <c r="S109" s="1" t="s">
        <v>707</v>
      </c>
      <c r="T109" t="str">
        <f t="shared" si="9"/>
        <v>ICC 1244 GoodRx : GoodRx - Incremental BI Support</v>
      </c>
      <c r="U109" s="25" t="str">
        <f>IF(K109&gt;0,K109,_xlfn.XLOOKUP(M109,'Client Lookup'!L:L,'Client Lookup'!N:N))</f>
        <v>31316</v>
      </c>
      <c r="V109" t="str">
        <f>_xlfn.XLOOKUP(_xlfn.NUMBERVALUE(U109),'Project Lookup'!X:X,'Project Lookup'!B:B)</f>
        <v>GoodRx - Incremental BI Support</v>
      </c>
      <c r="X109" t="str">
        <f t="shared" si="10"/>
        <v>ICC 1244 GoodRx : GoodRx - Incremental BI Support</v>
      </c>
      <c r="Y109" t="str">
        <f t="shared" si="11"/>
        <v>ICC 1244 GoodRx</v>
      </c>
      <c r="Z109" t="str">
        <f t="shared" si="13"/>
        <v>1244 GoodRx</v>
      </c>
      <c r="AA109" t="str">
        <f>_xlfn.XLOOKUP(Z109,'Client Lookup'!A:A,'Client Lookup'!C:C)</f>
        <v>GoodRx</v>
      </c>
      <c r="AC109" t="e">
        <f>_xlfn.XLOOKUP(K109,'Results vs Forecast'!K:K,'Results vs Forecast'!K:K)</f>
        <v>#N/A</v>
      </c>
    </row>
    <row r="110" spans="1:29" hidden="1">
      <c r="A110" s="39"/>
      <c r="B110" s="1" t="s">
        <v>700</v>
      </c>
      <c r="C110" s="1" t="s">
        <v>1362</v>
      </c>
      <c r="D110" s="1" t="s">
        <v>610</v>
      </c>
      <c r="E110" s="1" t="s">
        <v>1436</v>
      </c>
      <c r="F110" s="2">
        <v>45535</v>
      </c>
      <c r="G110" s="2">
        <v>45505</v>
      </c>
      <c r="H110" s="1" t="s">
        <v>1641</v>
      </c>
      <c r="I110" s="1" t="s">
        <v>1642</v>
      </c>
      <c r="J110" s="1" t="s">
        <v>277</v>
      </c>
      <c r="K110" s="1"/>
      <c r="L110" s="1"/>
      <c r="M110" s="1" t="s">
        <v>1758</v>
      </c>
      <c r="N110" s="1"/>
      <c r="O110" s="1"/>
      <c r="P110" s="40">
        <v>-10564.92</v>
      </c>
      <c r="Q110" s="37" t="str">
        <f>IF(C110="ForthPoint","ForthPoint",IF(D110="Intercompany",_xlfn.XLOOKUP(E110,'Dept Lookup'!B:B,'Dept Lookup'!A:A),Modified!D110))</f>
        <v>Business Intelligence</v>
      </c>
      <c r="R110" s="11" t="s">
        <v>943</v>
      </c>
      <c r="S110" s="1" t="s">
        <v>707</v>
      </c>
      <c r="T110" t="str">
        <f t="shared" si="9"/>
        <v>ICC 1344 Visa : Visa - Minerva dashboard automation</v>
      </c>
      <c r="V110" t="e">
        <f>_xlfn.XLOOKUP(_xlfn.NUMBERVALUE(U110),'Project Lookup'!X:X,'Project Lookup'!B:B)</f>
        <v>#N/A</v>
      </c>
      <c r="X110" t="str">
        <f t="shared" si="10"/>
        <v>ICC 1344 Visa : Visa - Minerva dashboard automation</v>
      </c>
      <c r="Y110" t="str">
        <f t="shared" si="11"/>
        <v>ICC 1344 Visa</v>
      </c>
      <c r="Z110" t="str">
        <f t="shared" si="13"/>
        <v>1344 Visa</v>
      </c>
      <c r="AA110" t="str">
        <f>_xlfn.XLOOKUP(Z110,'Client Lookup'!A:A,'Client Lookup'!C:C)</f>
        <v>Visa</v>
      </c>
      <c r="AC110" t="e">
        <f>_xlfn.XLOOKUP(K110,'Results vs Forecast'!K:K,'Results vs Forecast'!K:K)</f>
        <v>#N/A</v>
      </c>
    </row>
    <row r="111" spans="1:29" hidden="1">
      <c r="A111" s="39"/>
      <c r="B111" s="1" t="s">
        <v>700</v>
      </c>
      <c r="C111" s="1" t="s">
        <v>1455</v>
      </c>
      <c r="D111" s="1" t="s">
        <v>610</v>
      </c>
      <c r="E111" s="1" t="s">
        <v>1436</v>
      </c>
      <c r="F111" s="2">
        <v>45535</v>
      </c>
      <c r="G111" s="2">
        <v>45505</v>
      </c>
      <c r="H111" s="1" t="s">
        <v>1712</v>
      </c>
      <c r="I111" s="1" t="s">
        <v>1713</v>
      </c>
      <c r="J111" s="1" t="s">
        <v>277</v>
      </c>
      <c r="K111" s="1"/>
      <c r="L111" s="1"/>
      <c r="M111" s="1" t="s">
        <v>1751</v>
      </c>
      <c r="N111" s="1"/>
      <c r="O111" s="1"/>
      <c r="P111" s="40">
        <v>-2400.44</v>
      </c>
      <c r="Q111" s="37" t="str">
        <f>IF(C111="ForthPoint","ForthPoint",IF(D111="Intercompany",_xlfn.XLOOKUP(E111,'Dept Lookup'!B:B,'Dept Lookup'!A:A),Modified!D111))</f>
        <v>Business Intelligence</v>
      </c>
      <c r="R111" s="11" t="s">
        <v>943</v>
      </c>
      <c r="S111" s="1" t="s">
        <v>707</v>
      </c>
      <c r="T111" t="str">
        <f t="shared" si="9"/>
        <v>ICC 1007 Soremartec S.A. : Offshore Business Insights Support</v>
      </c>
      <c r="V111" t="e">
        <f>_xlfn.XLOOKUP(_xlfn.NUMBERVALUE(U111),'Project Lookup'!X:X,'Project Lookup'!B:B)</f>
        <v>#N/A</v>
      </c>
      <c r="X111" t="str">
        <f t="shared" si="10"/>
        <v>ICC 1007 Soremartec S.A. : Offshore Business Insights Support</v>
      </c>
      <c r="Y111" t="str">
        <f t="shared" si="11"/>
        <v>ICC 1007 Soremartec S.A.</v>
      </c>
      <c r="Z111" t="str">
        <f t="shared" si="13"/>
        <v>1007 Soremartec S.A.</v>
      </c>
      <c r="AA111" t="str">
        <f>_xlfn.XLOOKUP(Z111,'Client Lookup'!A:A,'Client Lookup'!C:C)</f>
        <v>Soremartec S.A.</v>
      </c>
      <c r="AC111" t="e">
        <f>_xlfn.XLOOKUP(K111,'Results vs Forecast'!K:K,'Results vs Forecast'!K:K)</f>
        <v>#N/A</v>
      </c>
    </row>
    <row r="112" spans="1:29" hidden="1">
      <c r="A112" s="39"/>
      <c r="B112" s="1" t="s">
        <v>700</v>
      </c>
      <c r="C112" s="1" t="s">
        <v>1370</v>
      </c>
      <c r="D112" s="1" t="s">
        <v>12</v>
      </c>
      <c r="E112" s="1" t="s">
        <v>1436</v>
      </c>
      <c r="F112" s="2">
        <v>45535</v>
      </c>
      <c r="G112" s="2">
        <v>45505</v>
      </c>
      <c r="H112" s="1" t="s">
        <v>1637</v>
      </c>
      <c r="I112" s="1" t="s">
        <v>1638</v>
      </c>
      <c r="J112" s="1" t="s">
        <v>277</v>
      </c>
      <c r="K112" s="1"/>
      <c r="L112" s="1"/>
      <c r="M112" s="1" t="s">
        <v>1739</v>
      </c>
      <c r="N112" s="1"/>
      <c r="O112" s="1" t="s">
        <v>1759</v>
      </c>
      <c r="P112" s="40">
        <v>5602.6079602985255</v>
      </c>
      <c r="Q112" s="37" t="str">
        <f>IF(C112="ForthPoint","ForthPoint",IF(D112="Intercompany",_xlfn.XLOOKUP(E112,'Dept Lookup'!B:B,'Dept Lookup'!A:A),Modified!D112))</f>
        <v>Business Intelligence</v>
      </c>
      <c r="R112" t="str">
        <f t="shared" si="12"/>
        <v>UDX</v>
      </c>
      <c r="S112" s="1" t="s">
        <v>707</v>
      </c>
      <c r="T112" t="str">
        <f t="shared" si="9"/>
        <v>ICC 1115 ICC in Montevideo represents Blend360 : UDX: Digital Analytics - FTE Support</v>
      </c>
      <c r="U112" s="25">
        <f>IF(K112&gt;0,K112,_xlfn.XLOOKUP(M112,'Client Lookup'!L:L,'Client Lookup'!N:N))</f>
        <v>0</v>
      </c>
      <c r="V112" t="e">
        <f>_xlfn.XLOOKUP(_xlfn.NUMBERVALUE(U112),'Project Lookup'!X:X,'Project Lookup'!B:B)</f>
        <v>#N/A</v>
      </c>
      <c r="X112" t="str">
        <f t="shared" si="10"/>
        <v>ICC 1115 ICC in Montevideo represents Blend360 : UDX: Digital Analytics - FTE Support</v>
      </c>
      <c r="Y112" t="str">
        <f t="shared" si="11"/>
        <v>ICC 1115 ICC in Montevideo represents Blend360</v>
      </c>
      <c r="Z112" t="str">
        <f t="shared" si="13"/>
        <v>1115 ICC in Montevideo represents Blend360</v>
      </c>
      <c r="AA112" t="str">
        <f>_xlfn.XLOOKUP(Z112,'Client Lookup'!A:A,'Client Lookup'!C:C)</f>
        <v>UDX</v>
      </c>
      <c r="AC112" t="e">
        <f>_xlfn.XLOOKUP(K112,'Results vs Forecast'!K:K,'Results vs Forecast'!K:K)</f>
        <v>#N/A</v>
      </c>
    </row>
    <row r="113" spans="1:29" hidden="1">
      <c r="A113" s="39"/>
      <c r="B113" s="1" t="s">
        <v>700</v>
      </c>
      <c r="C113" s="1" t="s">
        <v>1370</v>
      </c>
      <c r="D113" s="1" t="s">
        <v>12</v>
      </c>
      <c r="E113" s="1" t="s">
        <v>1436</v>
      </c>
      <c r="F113" s="2">
        <v>45535</v>
      </c>
      <c r="G113" s="2">
        <v>45505</v>
      </c>
      <c r="H113" s="1" t="s">
        <v>1637</v>
      </c>
      <c r="I113" s="1" t="s">
        <v>1638</v>
      </c>
      <c r="J113" s="1" t="s">
        <v>277</v>
      </c>
      <c r="K113" s="1"/>
      <c r="L113" s="1"/>
      <c r="M113" s="1" t="s">
        <v>1758</v>
      </c>
      <c r="N113" s="1"/>
      <c r="O113" s="1" t="s">
        <v>1760</v>
      </c>
      <c r="P113" s="40">
        <v>10564.917867991506</v>
      </c>
      <c r="Q113" s="37" t="str">
        <f>IF(C113="ForthPoint","ForthPoint",IF(D113="Intercompany",_xlfn.XLOOKUP(E113,'Dept Lookup'!B:B,'Dept Lookup'!A:A),Modified!D113))</f>
        <v>Business Intelligence</v>
      </c>
      <c r="R113" t="str">
        <f t="shared" si="12"/>
        <v>Visa</v>
      </c>
      <c r="S113" s="1" t="s">
        <v>707</v>
      </c>
      <c r="T113" t="str">
        <f t="shared" si="9"/>
        <v>ICC 1344 Visa : Visa - Minerva dashboard automation</v>
      </c>
      <c r="U113" s="25" t="str">
        <f>IF(K113&gt;0,K113,_xlfn.XLOOKUP(M113,'Client Lookup'!L:L,'Client Lookup'!N:N))</f>
        <v>35679</v>
      </c>
      <c r="V113" t="str">
        <f>_xlfn.XLOOKUP(_xlfn.NUMBERVALUE(U113),'Project Lookup'!X:X,'Project Lookup'!B:B)</f>
        <v>Visa - Minerva dashboard automation</v>
      </c>
      <c r="X113" t="str">
        <f t="shared" si="10"/>
        <v>ICC 1344 Visa : Visa - Minerva dashboard automation</v>
      </c>
      <c r="Y113" t="str">
        <f t="shared" si="11"/>
        <v>ICC 1344 Visa</v>
      </c>
      <c r="Z113" t="str">
        <f t="shared" si="13"/>
        <v>1344 Visa</v>
      </c>
      <c r="AA113" t="str">
        <f>_xlfn.XLOOKUP(Z113,'Client Lookup'!A:A,'Client Lookup'!C:C)</f>
        <v>Visa</v>
      </c>
      <c r="AC113" t="e">
        <f>_xlfn.XLOOKUP(K113,'Results vs Forecast'!K:K,'Results vs Forecast'!K:K)</f>
        <v>#N/A</v>
      </c>
    </row>
    <row r="114" spans="1:29" hidden="1">
      <c r="A114" s="39"/>
      <c r="B114" s="1" t="s">
        <v>700</v>
      </c>
      <c r="C114" s="1" t="s">
        <v>1362</v>
      </c>
      <c r="D114" s="1" t="s">
        <v>610</v>
      </c>
      <c r="E114" s="1" t="s">
        <v>1436</v>
      </c>
      <c r="F114" s="2">
        <v>45535</v>
      </c>
      <c r="G114" s="2">
        <v>45505</v>
      </c>
      <c r="H114" s="1" t="s">
        <v>1641</v>
      </c>
      <c r="I114" s="1" t="s">
        <v>1642</v>
      </c>
      <c r="J114" s="1" t="s">
        <v>277</v>
      </c>
      <c r="K114" s="1"/>
      <c r="L114" s="1"/>
      <c r="M114" s="1" t="s">
        <v>1639</v>
      </c>
      <c r="N114" s="1"/>
      <c r="O114" s="1"/>
      <c r="P114" s="40">
        <v>-8804.1</v>
      </c>
      <c r="Q114" s="37" t="str">
        <f>IF(C114="ForthPoint","ForthPoint",IF(D114="Intercompany",_xlfn.XLOOKUP(E114,'Dept Lookup'!B:B,'Dept Lookup'!A:A),Modified!D114))</f>
        <v>Business Intelligence</v>
      </c>
      <c r="R114" s="11" t="s">
        <v>943</v>
      </c>
      <c r="S114" s="1" t="s">
        <v>707</v>
      </c>
      <c r="T114" t="str">
        <f t="shared" si="9"/>
        <v>ICC 867 CVS Health : Retail Analytics DS and BI - 2024</v>
      </c>
      <c r="V114" t="e">
        <f>_xlfn.XLOOKUP(_xlfn.NUMBERVALUE(U114),'Project Lookup'!X:X,'Project Lookup'!B:B)</f>
        <v>#N/A</v>
      </c>
      <c r="X114" t="str">
        <f t="shared" si="10"/>
        <v>ICC 867 CVS Health : Retail Analytics DS and BI - 2024</v>
      </c>
      <c r="Y114" t="str">
        <f t="shared" si="11"/>
        <v>ICC 867 CVS Health</v>
      </c>
      <c r="Z114" t="str">
        <f t="shared" si="13"/>
        <v>867 CVS Health</v>
      </c>
      <c r="AA114" t="str">
        <f>_xlfn.XLOOKUP(Z114,'Client Lookup'!A:A,'Client Lookup'!C:C)</f>
        <v>CVS Health</v>
      </c>
      <c r="AC114" t="e">
        <f>_xlfn.XLOOKUP(K114,'Results vs Forecast'!K:K,'Results vs Forecast'!K:K)</f>
        <v>#N/A</v>
      </c>
    </row>
    <row r="115" spans="1:29" hidden="1">
      <c r="A115" s="39"/>
      <c r="B115" s="1" t="s">
        <v>700</v>
      </c>
      <c r="C115" s="1" t="s">
        <v>1390</v>
      </c>
      <c r="D115" s="1" t="s">
        <v>12</v>
      </c>
      <c r="E115" s="1" t="s">
        <v>1436</v>
      </c>
      <c r="F115" s="2">
        <v>45535</v>
      </c>
      <c r="G115" s="2">
        <v>45505</v>
      </c>
      <c r="H115" s="1" t="s">
        <v>1761</v>
      </c>
      <c r="I115" s="1" t="s">
        <v>1762</v>
      </c>
      <c r="J115" s="1" t="s">
        <v>277</v>
      </c>
      <c r="K115" s="1"/>
      <c r="L115" s="1"/>
      <c r="M115" s="1" t="s">
        <v>1738</v>
      </c>
      <c r="N115" s="1"/>
      <c r="O115" s="1" t="s">
        <v>1763</v>
      </c>
      <c r="P115" s="40">
        <v>-28949.89876909251</v>
      </c>
      <c r="Q115" s="37" t="str">
        <f>IF(C115="ForthPoint","ForthPoint",IF(D115="Intercompany",_xlfn.XLOOKUP(E115,'Dept Lookup'!B:B,'Dept Lookup'!A:A),Modified!D115))</f>
        <v>ForthPoint</v>
      </c>
      <c r="R115" t="str">
        <f t="shared" si="12"/>
        <v>British Telecom</v>
      </c>
      <c r="S115" s="1" t="s">
        <v>707</v>
      </c>
      <c r="T115" t="str">
        <f t="shared" si="9"/>
        <v>ICC 1091 ICC in Forth Point Represents FutureproofAI : British Telecom - IDC resource Chaitanya</v>
      </c>
      <c r="U115" s="25" t="str">
        <f>IF(K115&gt;0,K115,_xlfn.XLOOKUP(M115,'Client Lookup'!L:L,'Client Lookup'!N:N))</f>
        <v>26564</v>
      </c>
      <c r="V115" t="str">
        <f>_xlfn.XLOOKUP(_xlfn.NUMBERVALUE(U115),'Project Lookup'!X:X,'Project Lookup'!B:B)</f>
        <v>British Telecom - IDC resource Chaitanya</v>
      </c>
      <c r="X115" t="str">
        <f t="shared" si="10"/>
        <v>ICC 1091 ICC in Forth Point Represents FutureproofAI : British Telecom - IDC resource Chaitanya</v>
      </c>
      <c r="Y115" t="str">
        <f t="shared" si="11"/>
        <v>ICC 1091 ICC in Forth Point Represents FutureproofAI</v>
      </c>
      <c r="Z115" t="str">
        <f t="shared" si="13"/>
        <v>1091 ICC in Forth Point Represents FutureproofAI</v>
      </c>
      <c r="AA115" t="str">
        <f>_xlfn.XLOOKUP(Z115,'Client Lookup'!A:A,'Client Lookup'!C:C)</f>
        <v>British Telecom</v>
      </c>
      <c r="AC115" t="e">
        <f>_xlfn.XLOOKUP(K115,'Results vs Forecast'!K:K,'Results vs Forecast'!K:K)</f>
        <v>#N/A</v>
      </c>
    </row>
    <row r="116" spans="1:29" hidden="1">
      <c r="A116" s="39"/>
      <c r="B116" s="1" t="s">
        <v>700</v>
      </c>
      <c r="C116" s="1" t="s">
        <v>1453</v>
      </c>
      <c r="D116" s="1" t="s">
        <v>12</v>
      </c>
      <c r="E116" s="1" t="s">
        <v>1436</v>
      </c>
      <c r="F116" s="2">
        <v>45535</v>
      </c>
      <c r="G116" s="2">
        <v>45505</v>
      </c>
      <c r="H116" s="1" t="s">
        <v>1744</v>
      </c>
      <c r="I116" s="1" t="s">
        <v>1745</v>
      </c>
      <c r="J116" s="1" t="s">
        <v>277</v>
      </c>
      <c r="K116" s="1"/>
      <c r="L116" s="1"/>
      <c r="M116" s="1" t="s">
        <v>1746</v>
      </c>
      <c r="N116" s="1"/>
      <c r="O116" s="1" t="s">
        <v>1764</v>
      </c>
      <c r="P116" s="40">
        <v>90.4</v>
      </c>
      <c r="Q116" s="37" t="str">
        <f>IF(C116="ForthPoint","ForthPoint",IF(D116="Intercompany",_xlfn.XLOOKUP(E116,'Dept Lookup'!B:B,'Dept Lookup'!A:A),Modified!D116))</f>
        <v>Business Intelligence</v>
      </c>
      <c r="R116" t="str">
        <f t="shared" si="12"/>
        <v>Soremartec S.A.</v>
      </c>
      <c r="S116" s="1" t="s">
        <v>707</v>
      </c>
      <c r="T116" t="str">
        <f t="shared" si="9"/>
        <v>ICC 768 Soremartec S.A. : MUSST APAC-MEA Reporting Maintenance</v>
      </c>
      <c r="U116" s="25" t="str">
        <f>IF(K116&gt;0,K116,_xlfn.XLOOKUP(M116,'Client Lookup'!L:L,'Client Lookup'!N:N))</f>
        <v>20140</v>
      </c>
      <c r="V116" t="str">
        <f>_xlfn.XLOOKUP(_xlfn.NUMBERVALUE(U116),'Project Lookup'!X:X,'Project Lookup'!B:B)</f>
        <v>MUSST APAC-MEA Reporting Maintenance</v>
      </c>
      <c r="X116" t="str">
        <f t="shared" si="10"/>
        <v>ICC 768 Soremartec S.A. : MUSST APAC-MEA Reporting Maintenance</v>
      </c>
      <c r="Y116" t="str">
        <f t="shared" si="11"/>
        <v>ICC 768 Soremartec S.A.</v>
      </c>
      <c r="Z116" t="str">
        <f t="shared" si="13"/>
        <v>768 Soremartec S.A.</v>
      </c>
      <c r="AA116" t="str">
        <f>_xlfn.XLOOKUP(Z116,'Client Lookup'!A:A,'Client Lookup'!C:C)</f>
        <v>Soremartec S.A.</v>
      </c>
      <c r="AC116" t="e">
        <f>_xlfn.XLOOKUP(K116,'Results vs Forecast'!K:K,'Results vs Forecast'!K:K)</f>
        <v>#N/A</v>
      </c>
    </row>
    <row r="117" spans="1:29" hidden="1">
      <c r="A117" s="39"/>
      <c r="B117" s="1" t="s">
        <v>700</v>
      </c>
      <c r="C117" s="1" t="s">
        <v>1453</v>
      </c>
      <c r="D117" s="1" t="s">
        <v>12</v>
      </c>
      <c r="E117" s="1" t="s">
        <v>1436</v>
      </c>
      <c r="F117" s="2">
        <v>45535</v>
      </c>
      <c r="G117" s="2">
        <v>45505</v>
      </c>
      <c r="H117" s="1" t="s">
        <v>1744</v>
      </c>
      <c r="I117" s="1" t="s">
        <v>1745</v>
      </c>
      <c r="J117" s="1" t="s">
        <v>277</v>
      </c>
      <c r="K117" s="1"/>
      <c r="L117" s="1"/>
      <c r="M117" s="1" t="s">
        <v>1751</v>
      </c>
      <c r="N117" s="1"/>
      <c r="O117" s="1" t="s">
        <v>1765</v>
      </c>
      <c r="P117" s="40">
        <v>522.82000000000005</v>
      </c>
      <c r="Q117" s="37" t="str">
        <f>IF(C117="ForthPoint","ForthPoint",IF(D117="Intercompany",_xlfn.XLOOKUP(E117,'Dept Lookup'!B:B,'Dept Lookup'!A:A),Modified!D117))</f>
        <v>Business Intelligence</v>
      </c>
      <c r="R117" t="str">
        <f t="shared" si="12"/>
        <v>Soremartec S.A.</v>
      </c>
      <c r="S117" s="1" t="s">
        <v>707</v>
      </c>
      <c r="T117" t="str">
        <f t="shared" si="9"/>
        <v>ICC 1007 Soremartec S.A. : Offshore Business Insights Support</v>
      </c>
      <c r="U117" s="25" t="str">
        <f>IF(K117&gt;0,K117,_xlfn.XLOOKUP(M117,'Client Lookup'!L:L,'Client Lookup'!N:N))</f>
        <v>25538</v>
      </c>
      <c r="V117" t="str">
        <f>_xlfn.XLOOKUP(_xlfn.NUMBERVALUE(U117),'Project Lookup'!X:X,'Project Lookup'!B:B)</f>
        <v>Offshore Business Insights Support</v>
      </c>
      <c r="X117" t="str">
        <f t="shared" si="10"/>
        <v>ICC 1007 Soremartec S.A. : Offshore Business Insights Support</v>
      </c>
      <c r="Y117" t="str">
        <f t="shared" si="11"/>
        <v>ICC 1007 Soremartec S.A.</v>
      </c>
      <c r="Z117" t="str">
        <f t="shared" si="13"/>
        <v>1007 Soremartec S.A.</v>
      </c>
      <c r="AA117" t="str">
        <f>_xlfn.XLOOKUP(Z117,'Client Lookup'!A:A,'Client Lookup'!C:C)</f>
        <v>Soremartec S.A.</v>
      </c>
      <c r="AC117" t="e">
        <f>_xlfn.XLOOKUP(K117,'Results vs Forecast'!K:K,'Results vs Forecast'!K:K)</f>
        <v>#N/A</v>
      </c>
    </row>
    <row r="118" spans="1:29" hidden="1">
      <c r="A118" s="39"/>
      <c r="B118" s="1" t="s">
        <v>700</v>
      </c>
      <c r="C118" s="1" t="s">
        <v>1453</v>
      </c>
      <c r="D118" s="1" t="s">
        <v>12</v>
      </c>
      <c r="E118" s="1" t="s">
        <v>1436</v>
      </c>
      <c r="F118" s="2">
        <v>45535</v>
      </c>
      <c r="G118" s="2">
        <v>45505</v>
      </c>
      <c r="H118" s="1" t="s">
        <v>1740</v>
      </c>
      <c r="I118" s="1" t="s">
        <v>1741</v>
      </c>
      <c r="J118" s="1" t="s">
        <v>277</v>
      </c>
      <c r="K118" s="1"/>
      <c r="L118" s="1"/>
      <c r="M118" s="1" t="s">
        <v>1742</v>
      </c>
      <c r="N118" s="1"/>
      <c r="O118" s="1" t="s">
        <v>1766</v>
      </c>
      <c r="P118" s="40">
        <v>2156.88</v>
      </c>
      <c r="Q118" s="37" t="str">
        <f>IF(C118="ForthPoint","ForthPoint",IF(D118="Intercompany",_xlfn.XLOOKUP(E118,'Dept Lookup'!B:B,'Dept Lookup'!A:A),Modified!D118))</f>
        <v>Business Intelligence</v>
      </c>
      <c r="R118" t="str">
        <f t="shared" si="12"/>
        <v>British Telecom</v>
      </c>
      <c r="S118" s="1" t="s">
        <v>707</v>
      </c>
      <c r="T118" t="str">
        <f t="shared" si="9"/>
        <v>ICC 782 ICC India representing FPAI : British Telecom - Qlik Development</v>
      </c>
      <c r="U118" s="25">
        <f>IF(K118&gt;0,K118,_xlfn.XLOOKUP(M118,'Client Lookup'!L:L,'Client Lookup'!N:N))</f>
        <v>20165</v>
      </c>
      <c r="V118" t="str">
        <f>_xlfn.XLOOKUP(_xlfn.NUMBERVALUE(U118),'Project Lookup'!X:X,'Project Lookup'!B:B)</f>
        <v>British Telecom - Qlik Development</v>
      </c>
      <c r="X118" t="str">
        <f t="shared" si="10"/>
        <v>ICC 782 ICC India representing FPAI : British Telecom - Qlik Development</v>
      </c>
      <c r="Y118" t="str">
        <f t="shared" si="11"/>
        <v>ICC 782 ICC India representing FPAI</v>
      </c>
      <c r="Z118" t="str">
        <f t="shared" si="13"/>
        <v>782 ICC India representing FPAI</v>
      </c>
      <c r="AA118" t="str">
        <f>_xlfn.XLOOKUP(Z118,'Client Lookup'!A:A,'Client Lookup'!C:C)</f>
        <v>British Telecom</v>
      </c>
      <c r="AC118" t="e">
        <f>_xlfn.XLOOKUP(K118,'Results vs Forecast'!K:K,'Results vs Forecast'!K:K)</f>
        <v>#N/A</v>
      </c>
    </row>
    <row r="119" spans="1:29" hidden="1">
      <c r="A119" s="39"/>
      <c r="B119" s="1" t="s">
        <v>700</v>
      </c>
      <c r="C119" s="1" t="s">
        <v>1453</v>
      </c>
      <c r="D119" s="1" t="s">
        <v>12</v>
      </c>
      <c r="E119" s="1" t="s">
        <v>1436</v>
      </c>
      <c r="F119" s="2">
        <v>45535</v>
      </c>
      <c r="G119" s="2">
        <v>45505</v>
      </c>
      <c r="H119" s="1" t="s">
        <v>1744</v>
      </c>
      <c r="I119" s="1" t="s">
        <v>1745</v>
      </c>
      <c r="J119" s="1" t="s">
        <v>277</v>
      </c>
      <c r="K119" s="1"/>
      <c r="L119" s="1"/>
      <c r="M119" s="1" t="s">
        <v>1749</v>
      </c>
      <c r="N119" s="1"/>
      <c r="O119" s="1" t="s">
        <v>1767</v>
      </c>
      <c r="P119" s="40">
        <v>45.28</v>
      </c>
      <c r="Q119" s="37" t="str">
        <f>IF(C119="ForthPoint","ForthPoint",IF(D119="Intercompany",_xlfn.XLOOKUP(E119,'Dept Lookup'!B:B,'Dept Lookup'!A:A),Modified!D119))</f>
        <v>Business Intelligence</v>
      </c>
      <c r="R119" t="str">
        <f t="shared" si="12"/>
        <v>Soremartec S.A.</v>
      </c>
      <c r="S119" s="1" t="s">
        <v>707</v>
      </c>
      <c r="T119" t="str">
        <f t="shared" si="9"/>
        <v>ICC 770 Soremartec S.A. : P1 Africa-Levant Reports Ongoing</v>
      </c>
      <c r="U119" s="25" t="str">
        <f>IF(K119&gt;0,K119,_xlfn.XLOOKUP(M119,'Client Lookup'!L:L,'Client Lookup'!N:N))</f>
        <v>20142</v>
      </c>
      <c r="V119" t="str">
        <f>_xlfn.XLOOKUP(_xlfn.NUMBERVALUE(U119),'Project Lookup'!X:X,'Project Lookup'!B:B)</f>
        <v>P1 Africa-Levant Reports Ongoing</v>
      </c>
      <c r="X119" t="str">
        <f t="shared" si="10"/>
        <v>ICC 770 Soremartec S.A. : P1 Africa-Levant Reports Ongoing</v>
      </c>
      <c r="Y119" t="str">
        <f t="shared" si="11"/>
        <v>ICC 770 Soremartec S.A.</v>
      </c>
      <c r="Z119" t="str">
        <f t="shared" si="13"/>
        <v>770 Soremartec S.A.</v>
      </c>
      <c r="AA119" t="str">
        <f>_xlfn.XLOOKUP(Z119,'Client Lookup'!A:A,'Client Lookup'!C:C)</f>
        <v>Soremartec S.A.</v>
      </c>
      <c r="AC119" t="e">
        <f>_xlfn.XLOOKUP(K119,'Results vs Forecast'!K:K,'Results vs Forecast'!K:K)</f>
        <v>#N/A</v>
      </c>
    </row>
    <row r="120" spans="1:29" hidden="1">
      <c r="A120" s="39"/>
      <c r="B120" s="1" t="s">
        <v>700</v>
      </c>
      <c r="C120" s="1" t="s">
        <v>1390</v>
      </c>
      <c r="D120" s="1" t="s">
        <v>22</v>
      </c>
      <c r="E120" s="1" t="s">
        <v>1438</v>
      </c>
      <c r="F120" s="2">
        <v>45534</v>
      </c>
      <c r="G120" s="2">
        <v>45505</v>
      </c>
      <c r="H120" s="1" t="s">
        <v>1633</v>
      </c>
      <c r="I120" s="1" t="s">
        <v>1634</v>
      </c>
      <c r="J120" s="1" t="s">
        <v>277</v>
      </c>
      <c r="K120" s="1"/>
      <c r="L120" s="1"/>
      <c r="M120" s="1" t="s">
        <v>1635</v>
      </c>
      <c r="N120" s="1"/>
      <c r="O120" s="1" t="s">
        <v>1636</v>
      </c>
      <c r="P120" s="40">
        <v>26408.308201884509</v>
      </c>
      <c r="Q120" s="37" t="str">
        <f>IF(C120="ForthPoint","ForthPoint",IF(D120="Intercompany",_xlfn.XLOOKUP(E120,'Dept Lookup'!B:B,'Dept Lookup'!A:A),Modified!D120))</f>
        <v>ForthPoint</v>
      </c>
      <c r="R120" t="str">
        <f t="shared" si="12"/>
        <v>Walmart</v>
      </c>
      <c r="S120" s="1" t="s">
        <v>707</v>
      </c>
      <c r="T120" t="str">
        <f t="shared" si="9"/>
        <v>ICC 939 Walmart : Walmart - FY25 Marketing Advanced Analytics Retainer</v>
      </c>
      <c r="U120" s="25" t="str">
        <f>IF(K120&gt;0,K120,_xlfn.XLOOKUP(M120,'Client Lookup'!L:L,'Client Lookup'!N:N))</f>
        <v>36721</v>
      </c>
      <c r="V120" t="str">
        <f>_xlfn.XLOOKUP(_xlfn.NUMBERVALUE(U120),'Project Lookup'!X:X,'Project Lookup'!B:B)</f>
        <v>Walmart - FY25 Marketing Advanced Analytics Retainer</v>
      </c>
      <c r="X120" t="str">
        <f t="shared" si="10"/>
        <v>ICC 939 Walmart : Walmart - FY25 Marketing Advanced Analytics Retainer</v>
      </c>
      <c r="Y120" t="str">
        <f t="shared" si="11"/>
        <v>ICC 939 Walmart</v>
      </c>
      <c r="Z120" t="str">
        <f t="shared" si="13"/>
        <v>939 Walmart</v>
      </c>
      <c r="AA120" t="str">
        <f>_xlfn.XLOOKUP(Z120,'Client Lookup'!A:A,'Client Lookup'!C:C)</f>
        <v>Walmart</v>
      </c>
      <c r="AC120" t="e">
        <f>_xlfn.XLOOKUP(K120,'Results vs Forecast'!K:K,'Results vs Forecast'!K:K)</f>
        <v>#N/A</v>
      </c>
    </row>
    <row r="121" spans="1:29" hidden="1">
      <c r="A121" s="39"/>
      <c r="B121" s="1" t="s">
        <v>700</v>
      </c>
      <c r="C121" s="1" t="s">
        <v>1390</v>
      </c>
      <c r="D121" s="1" t="s">
        <v>22</v>
      </c>
      <c r="E121" s="1" t="s">
        <v>1438</v>
      </c>
      <c r="F121" s="2">
        <v>45534</v>
      </c>
      <c r="G121" s="2">
        <v>45505</v>
      </c>
      <c r="H121" s="1" t="s">
        <v>1690</v>
      </c>
      <c r="I121" s="1" t="s">
        <v>1691</v>
      </c>
      <c r="J121" s="1" t="s">
        <v>277</v>
      </c>
      <c r="K121" s="1"/>
      <c r="L121" s="1"/>
      <c r="M121" s="1" t="s">
        <v>1692</v>
      </c>
      <c r="N121" s="1"/>
      <c r="O121" s="1" t="s">
        <v>1693</v>
      </c>
      <c r="P121" s="40">
        <v>778.47593694579268</v>
      </c>
      <c r="Q121" s="37" t="str">
        <f>IF(C121="ForthPoint","ForthPoint",IF(D121="Intercompany",_xlfn.XLOOKUP(E121,'Dept Lookup'!B:B,'Dept Lookup'!A:A),Modified!D121))</f>
        <v>ForthPoint</v>
      </c>
      <c r="R121" t="str">
        <f t="shared" si="12"/>
        <v>Legrand Cablofil Inc</v>
      </c>
      <c r="S121" s="1" t="s">
        <v>707</v>
      </c>
      <c r="T121" t="str">
        <f t="shared" si="9"/>
        <v>ICC 1019 ICC in Forth Point Represents Blend360 : Legrand - Cablofil Managed Service Level Agreement</v>
      </c>
      <c r="U121" s="25" t="str">
        <f>IF(K121&gt;0,K121,_xlfn.XLOOKUP(M121,'Client Lookup'!L:L,'Client Lookup'!N:N))</f>
        <v>25755</v>
      </c>
      <c r="V121" t="str">
        <f>_xlfn.XLOOKUP(_xlfn.NUMBERVALUE(U121),'Project Lookup'!X:X,'Project Lookup'!B:B)</f>
        <v>Legrand - Cablofil Managed Service Level Agreement</v>
      </c>
      <c r="X121" t="str">
        <f t="shared" si="10"/>
        <v>ICC 1019 ICC in Forth Point Represents Blend360 : Legrand - Cablofil Managed Service Level Agreement</v>
      </c>
      <c r="Y121" t="str">
        <f t="shared" si="11"/>
        <v>ICC 1019 ICC in Forth Point Represents Blend360</v>
      </c>
      <c r="Z121" t="str">
        <f t="shared" si="13"/>
        <v>1019 ICC in Forth Point Represents Blend360</v>
      </c>
      <c r="AA121" t="str">
        <f>_xlfn.XLOOKUP(Z121,'Client Lookup'!A:A,'Client Lookup'!C:C)</f>
        <v>Legrand Cablofil Inc</v>
      </c>
      <c r="AC121" t="e">
        <f>_xlfn.XLOOKUP(K121,'Results vs Forecast'!K:K,'Results vs Forecast'!K:K)</f>
        <v>#N/A</v>
      </c>
    </row>
    <row r="122" spans="1:29" hidden="1">
      <c r="A122" s="39"/>
      <c r="B122" s="1" t="s">
        <v>700</v>
      </c>
      <c r="C122" s="1" t="s">
        <v>1390</v>
      </c>
      <c r="D122" s="1" t="s">
        <v>22</v>
      </c>
      <c r="E122" s="1" t="s">
        <v>1438</v>
      </c>
      <c r="F122" s="2">
        <v>45534</v>
      </c>
      <c r="G122" s="2">
        <v>45505</v>
      </c>
      <c r="H122" s="1" t="s">
        <v>1694</v>
      </c>
      <c r="I122" s="1" t="s">
        <v>1695</v>
      </c>
      <c r="J122" s="1" t="s">
        <v>277</v>
      </c>
      <c r="K122" s="1"/>
      <c r="L122" s="1"/>
      <c r="M122" s="1" t="s">
        <v>1768</v>
      </c>
      <c r="N122" s="1"/>
      <c r="O122" s="1" t="s">
        <v>1697</v>
      </c>
      <c r="P122" s="40">
        <v>49280.62313193248</v>
      </c>
      <c r="Q122" s="37" t="str">
        <f>IF(C122="ForthPoint","ForthPoint",IF(D122="Intercompany",_xlfn.XLOOKUP(E122,'Dept Lookup'!B:B,'Dept Lookup'!A:A),Modified!D122))</f>
        <v>ForthPoint</v>
      </c>
      <c r="R122" t="str">
        <f t="shared" si="12"/>
        <v>British Telecom</v>
      </c>
      <c r="S122" s="1" t="s">
        <v>707</v>
      </c>
      <c r="T122" t="str">
        <f t="shared" si="9"/>
        <v>ICC 1020 ICC in Forth Point Represents FutureproofAI : British Telecom - Delivery Lead 2024</v>
      </c>
      <c r="U122" s="25" t="str">
        <f>IF(K122&gt;0,K122,_xlfn.XLOOKUP(M122,'Client Lookup'!L:L,'Client Lookup'!N:N))</f>
        <v>25757</v>
      </c>
      <c r="V122" t="str">
        <f>_xlfn.XLOOKUP(_xlfn.NUMBERVALUE(U122),'Project Lookup'!X:X,'Project Lookup'!B:B)</f>
        <v>British Telecom - Delivery Lead 2024</v>
      </c>
      <c r="X122" t="str">
        <f t="shared" si="10"/>
        <v>ICC 1020 ICC in Forth Point Represents FutureproofAI : British Telecom - Delivery Lead 2024</v>
      </c>
      <c r="Y122" t="str">
        <f t="shared" si="11"/>
        <v>ICC 1020 ICC in Forth Point Represents FutureproofAI</v>
      </c>
      <c r="Z122" t="str">
        <f t="shared" si="13"/>
        <v>1020 ICC in Forth Point Represents FutureproofAI</v>
      </c>
      <c r="AA122" t="str">
        <f>_xlfn.XLOOKUP(Z122,'Client Lookup'!A:A,'Client Lookup'!C:C)</f>
        <v>British Telecom</v>
      </c>
      <c r="AC122" t="e">
        <f>_xlfn.XLOOKUP(K122,'Results vs Forecast'!K:K,'Results vs Forecast'!K:K)</f>
        <v>#N/A</v>
      </c>
    </row>
    <row r="123" spans="1:29" hidden="1">
      <c r="A123" s="39"/>
      <c r="B123" s="1" t="s">
        <v>700</v>
      </c>
      <c r="C123" s="1" t="s">
        <v>1390</v>
      </c>
      <c r="D123" s="1" t="s">
        <v>22</v>
      </c>
      <c r="E123" s="1" t="s">
        <v>1438</v>
      </c>
      <c r="F123" s="2">
        <v>45534</v>
      </c>
      <c r="G123" s="2">
        <v>45505</v>
      </c>
      <c r="H123" s="1" t="s">
        <v>1769</v>
      </c>
      <c r="I123" s="1" t="s">
        <v>1770</v>
      </c>
      <c r="J123" s="1" t="s">
        <v>277</v>
      </c>
      <c r="K123" s="1"/>
      <c r="L123" s="1"/>
      <c r="M123" s="1"/>
      <c r="N123" s="1"/>
      <c r="O123" s="1" t="s">
        <v>1771</v>
      </c>
      <c r="P123" s="40">
        <v>14544.034370245226</v>
      </c>
      <c r="Q123" s="37" t="str">
        <f>IF(C123="ForthPoint","ForthPoint",IF(D123="Intercompany",_xlfn.XLOOKUP(E123,'Dept Lookup'!B:B,'Dept Lookup'!A:A),Modified!D123))</f>
        <v>ForthPoint</v>
      </c>
      <c r="R123" s="11" t="s">
        <v>110</v>
      </c>
      <c r="S123" s="1" t="s">
        <v>707</v>
      </c>
      <c r="T123">
        <f t="shared" si="9"/>
        <v>0</v>
      </c>
      <c r="U123" s="25">
        <f>IF(K123&gt;0,K123,_xlfn.XLOOKUP(M123,'Client Lookup'!L:L,'Client Lookup'!N:N))</f>
        <v>0</v>
      </c>
      <c r="V123" t="e">
        <f>_xlfn.XLOOKUP(_xlfn.NUMBERVALUE(U123),'Project Lookup'!X:X,'Project Lookup'!B:B)</f>
        <v>#N/A</v>
      </c>
      <c r="X123">
        <f t="shared" si="10"/>
        <v>0</v>
      </c>
      <c r="Y123">
        <f t="shared" si="11"/>
        <v>0</v>
      </c>
      <c r="Z123">
        <f t="shared" si="13"/>
        <v>0</v>
      </c>
      <c r="AA123" t="e">
        <f>_xlfn.XLOOKUP(Z123,'Client Lookup'!A:A,'Client Lookup'!C:C)</f>
        <v>#N/A</v>
      </c>
      <c r="AC123" t="e">
        <f>_xlfn.XLOOKUP(K123,'Results vs Forecast'!K:K,'Results vs Forecast'!K:K)</f>
        <v>#N/A</v>
      </c>
    </row>
    <row r="124" spans="1:29" hidden="1">
      <c r="A124" s="39"/>
      <c r="B124" s="1" t="s">
        <v>700</v>
      </c>
      <c r="C124" s="1" t="s">
        <v>1362</v>
      </c>
      <c r="D124" s="1" t="s">
        <v>22</v>
      </c>
      <c r="E124" s="1" t="s">
        <v>1438</v>
      </c>
      <c r="F124" s="2">
        <v>45535</v>
      </c>
      <c r="G124" s="2">
        <v>45505</v>
      </c>
      <c r="H124" s="1" t="s">
        <v>1647</v>
      </c>
      <c r="I124" s="1" t="s">
        <v>1648</v>
      </c>
      <c r="J124" s="1" t="s">
        <v>277</v>
      </c>
      <c r="K124" s="1"/>
      <c r="L124" s="1"/>
      <c r="M124" s="1"/>
      <c r="N124" s="1"/>
      <c r="O124" s="1" t="s">
        <v>1649</v>
      </c>
      <c r="P124" s="40">
        <v>91006.67</v>
      </c>
      <c r="Q124" s="37" t="str">
        <f>IF(C124="ForthPoint","ForthPoint",IF(D124="Intercompany",_xlfn.XLOOKUP(E124,'Dept Lookup'!B:B,'Dept Lookup'!A:A),Modified!D124))</f>
        <v>AI Consulting</v>
      </c>
      <c r="R124" s="11" t="s">
        <v>943</v>
      </c>
      <c r="S124" s="1" t="s">
        <v>707</v>
      </c>
      <c r="T124">
        <f t="shared" si="9"/>
        <v>0</v>
      </c>
      <c r="V124" t="e">
        <f>_xlfn.XLOOKUP(_xlfn.NUMBERVALUE(U124),'Project Lookup'!X:X,'Project Lookup'!B:B)</f>
        <v>#N/A</v>
      </c>
      <c r="X124">
        <f t="shared" si="10"/>
        <v>0</v>
      </c>
      <c r="Y124">
        <f t="shared" si="11"/>
        <v>0</v>
      </c>
      <c r="Z124">
        <f t="shared" si="13"/>
        <v>0</v>
      </c>
      <c r="AA124" t="e">
        <f>_xlfn.XLOOKUP(Z124,'Client Lookup'!A:A,'Client Lookup'!C:C)</f>
        <v>#N/A</v>
      </c>
      <c r="AC124" t="e">
        <f>_xlfn.XLOOKUP(K124,'Results vs Forecast'!K:K,'Results vs Forecast'!K:K)</f>
        <v>#N/A</v>
      </c>
    </row>
    <row r="125" spans="1:29" hidden="1">
      <c r="A125" s="39"/>
      <c r="B125" s="1" t="s">
        <v>700</v>
      </c>
      <c r="C125" s="1" t="s">
        <v>1362</v>
      </c>
      <c r="D125" s="1" t="s">
        <v>610</v>
      </c>
      <c r="E125" s="1" t="s">
        <v>1438</v>
      </c>
      <c r="F125" s="2">
        <v>45535</v>
      </c>
      <c r="G125" s="2">
        <v>45505</v>
      </c>
      <c r="H125" s="1" t="s">
        <v>1641</v>
      </c>
      <c r="I125" s="1" t="s">
        <v>1642</v>
      </c>
      <c r="J125" s="1" t="s">
        <v>277</v>
      </c>
      <c r="K125" s="1"/>
      <c r="L125" s="1"/>
      <c r="M125" s="1" t="s">
        <v>1768</v>
      </c>
      <c r="N125" s="1"/>
      <c r="O125" s="1"/>
      <c r="P125" s="40">
        <v>-49280.62</v>
      </c>
      <c r="Q125" s="37" t="str">
        <f>IF(C125="ForthPoint","ForthPoint",IF(D125="Intercompany",_xlfn.XLOOKUP(E125,'Dept Lookup'!B:B,'Dept Lookup'!A:A),Modified!D125))</f>
        <v>AI Consulting</v>
      </c>
      <c r="R125" s="11" t="s">
        <v>943</v>
      </c>
      <c r="S125" s="1" t="s">
        <v>707</v>
      </c>
      <c r="T125" t="str">
        <f t="shared" si="9"/>
        <v>ICC 1020 ICC in Forth Point Represents FutureproofAI : British Telecom - Delivery Lead 2024</v>
      </c>
      <c r="V125" t="e">
        <f>_xlfn.XLOOKUP(_xlfn.NUMBERVALUE(U125),'Project Lookup'!X:X,'Project Lookup'!B:B)</f>
        <v>#N/A</v>
      </c>
      <c r="X125" t="str">
        <f t="shared" si="10"/>
        <v>ICC 1020 ICC in Forth Point Represents FutureproofAI : British Telecom - Delivery Lead 2024</v>
      </c>
      <c r="Y125" t="str">
        <f t="shared" si="11"/>
        <v>ICC 1020 ICC in Forth Point Represents FutureproofAI</v>
      </c>
      <c r="Z125" t="str">
        <f t="shared" si="13"/>
        <v>1020 ICC in Forth Point Represents FutureproofAI</v>
      </c>
      <c r="AA125" t="str">
        <f>_xlfn.XLOOKUP(Z125,'Client Lookup'!A:A,'Client Lookup'!C:C)</f>
        <v>British Telecom</v>
      </c>
      <c r="AC125" t="e">
        <f>_xlfn.XLOOKUP(K125,'Results vs Forecast'!K:K,'Results vs Forecast'!K:K)</f>
        <v>#N/A</v>
      </c>
    </row>
    <row r="126" spans="1:29" hidden="1">
      <c r="A126" s="39"/>
      <c r="B126" s="1" t="s">
        <v>700</v>
      </c>
      <c r="C126" s="1" t="s">
        <v>1362</v>
      </c>
      <c r="D126" s="1" t="s">
        <v>610</v>
      </c>
      <c r="E126" s="1" t="s">
        <v>1438</v>
      </c>
      <c r="F126" s="2">
        <v>45535</v>
      </c>
      <c r="G126" s="2">
        <v>45505</v>
      </c>
      <c r="H126" s="1" t="s">
        <v>1641</v>
      </c>
      <c r="I126" s="1" t="s">
        <v>1642</v>
      </c>
      <c r="J126" s="1" t="s">
        <v>277</v>
      </c>
      <c r="K126" s="1"/>
      <c r="L126" s="1"/>
      <c r="M126" s="1" t="s">
        <v>1692</v>
      </c>
      <c r="N126" s="1"/>
      <c r="O126" s="1"/>
      <c r="P126" s="40">
        <v>-778.48</v>
      </c>
      <c r="Q126" s="37" t="str">
        <f>IF(C126="ForthPoint","ForthPoint",IF(D126="Intercompany",_xlfn.XLOOKUP(E126,'Dept Lookup'!B:B,'Dept Lookup'!A:A),Modified!D126))</f>
        <v>AI Consulting</v>
      </c>
      <c r="R126" s="11" t="s">
        <v>943</v>
      </c>
      <c r="S126" s="1" t="s">
        <v>707</v>
      </c>
      <c r="T126" t="str">
        <f t="shared" si="9"/>
        <v>ICC 1019 ICC in Forth Point Represents Blend360 : Legrand - Cablofil Managed Service Level Agreement</v>
      </c>
      <c r="V126" t="e">
        <f>_xlfn.XLOOKUP(_xlfn.NUMBERVALUE(U126),'Project Lookup'!X:X,'Project Lookup'!B:B)</f>
        <v>#N/A</v>
      </c>
      <c r="X126" t="str">
        <f t="shared" si="10"/>
        <v>ICC 1019 ICC in Forth Point Represents Blend360 : Legrand - Cablofil Managed Service Level Agreement</v>
      </c>
      <c r="Y126" t="str">
        <f t="shared" si="11"/>
        <v>ICC 1019 ICC in Forth Point Represents Blend360</v>
      </c>
      <c r="Z126" t="str">
        <f t="shared" si="13"/>
        <v>1019 ICC in Forth Point Represents Blend360</v>
      </c>
      <c r="AA126" t="str">
        <f>_xlfn.XLOOKUP(Z126,'Client Lookup'!A:A,'Client Lookup'!C:C)</f>
        <v>Legrand Cablofil Inc</v>
      </c>
      <c r="AC126" t="e">
        <f>_xlfn.XLOOKUP(K126,'Results vs Forecast'!K:K,'Results vs Forecast'!K:K)</f>
        <v>#N/A</v>
      </c>
    </row>
    <row r="127" spans="1:29" hidden="1">
      <c r="A127" s="39"/>
      <c r="B127" s="1" t="s">
        <v>700</v>
      </c>
      <c r="C127" s="1" t="s">
        <v>1362</v>
      </c>
      <c r="D127" s="1" t="s">
        <v>610</v>
      </c>
      <c r="E127" s="1" t="s">
        <v>1438</v>
      </c>
      <c r="F127" s="2">
        <v>45535</v>
      </c>
      <c r="G127" s="2">
        <v>45505</v>
      </c>
      <c r="H127" s="1" t="s">
        <v>1641</v>
      </c>
      <c r="I127" s="1" t="s">
        <v>1642</v>
      </c>
      <c r="J127" s="1" t="s">
        <v>277</v>
      </c>
      <c r="K127" s="1"/>
      <c r="L127" s="1"/>
      <c r="M127" s="1" t="s">
        <v>1635</v>
      </c>
      <c r="N127" s="1"/>
      <c r="O127" s="1"/>
      <c r="P127" s="40">
        <v>-26408.31</v>
      </c>
      <c r="Q127" s="37" t="str">
        <f>IF(C127="ForthPoint","ForthPoint",IF(D127="Intercompany",_xlfn.XLOOKUP(E127,'Dept Lookup'!B:B,'Dept Lookup'!A:A),Modified!D127))</f>
        <v>AI Consulting</v>
      </c>
      <c r="R127" s="11" t="s">
        <v>943</v>
      </c>
      <c r="S127" s="1" t="s">
        <v>707</v>
      </c>
      <c r="T127" t="str">
        <f t="shared" si="9"/>
        <v>ICC 939 Walmart : Walmart - FY25 Marketing Advanced Analytics Retainer</v>
      </c>
      <c r="V127" t="e">
        <f>_xlfn.XLOOKUP(_xlfn.NUMBERVALUE(U127),'Project Lookup'!X:X,'Project Lookup'!B:B)</f>
        <v>#N/A</v>
      </c>
      <c r="X127" t="str">
        <f t="shared" si="10"/>
        <v>ICC 939 Walmart : Walmart - FY25 Marketing Advanced Analytics Retainer</v>
      </c>
      <c r="Y127" t="str">
        <f t="shared" si="11"/>
        <v>ICC 939 Walmart</v>
      </c>
      <c r="Z127" t="str">
        <f t="shared" si="13"/>
        <v>939 Walmart</v>
      </c>
      <c r="AA127" t="str">
        <f>_xlfn.XLOOKUP(Z127,'Client Lookup'!A:A,'Client Lookup'!C:C)</f>
        <v>Walmart</v>
      </c>
      <c r="AC127" t="e">
        <f>_xlfn.XLOOKUP(K127,'Results vs Forecast'!K:K,'Results vs Forecast'!K:K)</f>
        <v>#N/A</v>
      </c>
    </row>
    <row r="128" spans="1:29" hidden="1">
      <c r="A128" s="39"/>
      <c r="B128" s="1" t="s">
        <v>700</v>
      </c>
      <c r="C128" s="1" t="s">
        <v>1362</v>
      </c>
      <c r="D128" s="1" t="s">
        <v>610</v>
      </c>
      <c r="E128" s="1" t="s">
        <v>1438</v>
      </c>
      <c r="F128" s="2">
        <v>45535</v>
      </c>
      <c r="G128" s="2">
        <v>45505</v>
      </c>
      <c r="H128" s="1" t="s">
        <v>1641</v>
      </c>
      <c r="I128" s="1" t="s">
        <v>1642</v>
      </c>
      <c r="J128" s="1" t="s">
        <v>277</v>
      </c>
      <c r="K128" s="1"/>
      <c r="L128" s="1"/>
      <c r="M128" s="1"/>
      <c r="N128" s="1"/>
      <c r="O128" s="1"/>
      <c r="P128" s="40">
        <v>-14544.03</v>
      </c>
      <c r="Q128" s="37" t="str">
        <f>IF(C128="ForthPoint","ForthPoint",IF(D128="Intercompany",_xlfn.XLOOKUP(E128,'Dept Lookup'!B:B,'Dept Lookup'!A:A),Modified!D128))</f>
        <v>AI Consulting</v>
      </c>
      <c r="R128" s="11" t="s">
        <v>943</v>
      </c>
      <c r="S128" s="1" t="s">
        <v>707</v>
      </c>
      <c r="T128">
        <f t="shared" si="9"/>
        <v>0</v>
      </c>
      <c r="V128" t="e">
        <f>_xlfn.XLOOKUP(_xlfn.NUMBERVALUE(U128),'Project Lookup'!X:X,'Project Lookup'!B:B)</f>
        <v>#N/A</v>
      </c>
      <c r="X128">
        <f t="shared" si="10"/>
        <v>0</v>
      </c>
      <c r="Y128">
        <f t="shared" si="11"/>
        <v>0</v>
      </c>
      <c r="Z128">
        <f t="shared" si="13"/>
        <v>0</v>
      </c>
      <c r="AA128" t="e">
        <f>_xlfn.XLOOKUP(Z128,'Client Lookup'!A:A,'Client Lookup'!C:C)</f>
        <v>#N/A</v>
      </c>
      <c r="AC128" t="e">
        <f>_xlfn.XLOOKUP(K128,'Results vs Forecast'!K:K,'Results vs Forecast'!K:K)</f>
        <v>#N/A</v>
      </c>
    </row>
    <row r="129" spans="1:29" hidden="1">
      <c r="A129" s="39"/>
      <c r="B129" s="1" t="s">
        <v>700</v>
      </c>
      <c r="C129" s="1" t="s">
        <v>1362</v>
      </c>
      <c r="D129" s="1" t="s">
        <v>610</v>
      </c>
      <c r="E129" s="1" t="s">
        <v>1365</v>
      </c>
      <c r="F129" s="2">
        <v>45535</v>
      </c>
      <c r="G129" s="2">
        <v>45505</v>
      </c>
      <c r="H129" s="1" t="s">
        <v>1641</v>
      </c>
      <c r="I129" s="1" t="s">
        <v>1642</v>
      </c>
      <c r="J129" s="1" t="s">
        <v>277</v>
      </c>
      <c r="K129" s="1"/>
      <c r="L129" s="1"/>
      <c r="M129" s="1" t="s">
        <v>1727</v>
      </c>
      <c r="N129" s="1"/>
      <c r="O129" s="1"/>
      <c r="P129" s="40">
        <v>-13564.1</v>
      </c>
      <c r="Q129" s="37" t="str">
        <f>IF(C129="ForthPoint","ForthPoint",IF(D129="Intercompany",_xlfn.XLOOKUP(E129,'Dept Lookup'!B:B,'Dept Lookup'!A:A),Modified!D129))</f>
        <v>Solutions</v>
      </c>
      <c r="R129" s="11" t="s">
        <v>943</v>
      </c>
      <c r="S129" s="1" t="s">
        <v>707</v>
      </c>
      <c r="T129" t="str">
        <f t="shared" si="9"/>
        <v>ICC 1225 ICC in Blend Represents FPAI Inc (OA) : Verizon: Turing- Personalization Phase 2 Capacity Service</v>
      </c>
      <c r="V129" t="e">
        <f>_xlfn.XLOOKUP(_xlfn.NUMBERVALUE(U129),'Project Lookup'!X:X,'Project Lookup'!B:B)</f>
        <v>#N/A</v>
      </c>
      <c r="X129" t="str">
        <f t="shared" si="10"/>
        <v>ICC 1225 ICC in Blend Represents FPAI Inc (OA) : Verizon: Turing- Personalization Phase 2 Capacity Service</v>
      </c>
      <c r="Y129" t="str">
        <f t="shared" si="11"/>
        <v>ICC 1225 ICC in Blend Represents FPAI Inc (OA)</v>
      </c>
      <c r="Z129" t="str">
        <f t="shared" si="13"/>
        <v>1225 ICC in Blend Represents FPAI Inc (OA)</v>
      </c>
      <c r="AA129" t="str">
        <f>_xlfn.XLOOKUP(Z129,'Client Lookup'!A:A,'Client Lookup'!C:C)</f>
        <v>Verizon</v>
      </c>
      <c r="AC129" t="e">
        <f>_xlfn.XLOOKUP(K129,'Results vs Forecast'!K:K,'Results vs Forecast'!K:K)</f>
        <v>#N/A</v>
      </c>
    </row>
    <row r="130" spans="1:29" hidden="1">
      <c r="A130" s="39"/>
      <c r="B130" s="1" t="s">
        <v>700</v>
      </c>
      <c r="C130" s="1" t="s">
        <v>701</v>
      </c>
      <c r="D130" s="1" t="s">
        <v>28</v>
      </c>
      <c r="E130" s="1" t="s">
        <v>1365</v>
      </c>
      <c r="F130" s="2">
        <v>45535</v>
      </c>
      <c r="G130" s="2">
        <v>45505</v>
      </c>
      <c r="H130" s="1" t="s">
        <v>1772</v>
      </c>
      <c r="I130" s="1" t="s">
        <v>1773</v>
      </c>
      <c r="J130" s="1" t="s">
        <v>662</v>
      </c>
      <c r="K130" s="1" t="s">
        <v>911</v>
      </c>
      <c r="L130" s="1" t="s">
        <v>1730</v>
      </c>
      <c r="M130" s="1" t="s">
        <v>1727</v>
      </c>
      <c r="N130" s="1"/>
      <c r="O130" s="1" t="s">
        <v>1369</v>
      </c>
      <c r="P130" s="40">
        <v>13564.1</v>
      </c>
      <c r="Q130" s="37" t="str">
        <f>IF(C130="ForthPoint","ForthPoint",IF(D130="Intercompany",_xlfn.XLOOKUP(E130,'Dept Lookup'!B:B,'Dept Lookup'!A:A),Modified!D130))</f>
        <v>Solutions</v>
      </c>
      <c r="R130" t="str">
        <f t="shared" si="12"/>
        <v>Verizon</v>
      </c>
      <c r="S130" s="1" t="s">
        <v>707</v>
      </c>
      <c r="T130" t="str">
        <f t="shared" si="9"/>
        <v>ICC 1225 ICC in Blend Represents FPAI Inc (OA) : Verizon: Turing- Personalization Phase 2 Capacity Service</v>
      </c>
      <c r="U130" s="25" t="str">
        <f>IF(K130&gt;0,K130,_xlfn.XLOOKUP(M130,'Client Lookup'!L:L,'Client Lookup'!N:N))</f>
        <v>30773</v>
      </c>
      <c r="V130" t="str">
        <f>_xlfn.XLOOKUP(_xlfn.NUMBERVALUE(U130),'Project Lookup'!X:X,'Project Lookup'!B:B)</f>
        <v>Verizon: Turing- Personalization Phase 2 Capacity Service</v>
      </c>
      <c r="X130" t="str">
        <f t="shared" si="10"/>
        <v>474 ICC in Blend Represents FPAI Inc (OA) : 1225 Verizon: Turing- Personalization Phase 2 Capacity Service</v>
      </c>
      <c r="Y130" t="str">
        <f t="shared" si="11"/>
        <v>474 ICC in Blend Represents FPAI Inc (OA)</v>
      </c>
      <c r="Z130" t="str">
        <f t="shared" si="13"/>
        <v>474 ICC in Blend Represents FPAI Inc (OA)</v>
      </c>
      <c r="AA130" t="str">
        <f>_xlfn.XLOOKUP(Z130,'Client Lookup'!A:A,'Client Lookup'!C:C)</f>
        <v>Verizon</v>
      </c>
      <c r="AC130" t="e">
        <f>_xlfn.XLOOKUP(K130,'Results vs Forecast'!K:K,'Results vs Forecast'!K:K)</f>
        <v>#N/A</v>
      </c>
    </row>
    <row r="131" spans="1:29" hidden="1">
      <c r="A131" s="39"/>
      <c r="B131" s="1" t="s">
        <v>700</v>
      </c>
      <c r="C131" s="1" t="s">
        <v>1362</v>
      </c>
      <c r="D131" s="1" t="s">
        <v>28</v>
      </c>
      <c r="E131" s="1" t="s">
        <v>1365</v>
      </c>
      <c r="F131" s="2">
        <v>45535</v>
      </c>
      <c r="G131" s="2">
        <v>45505</v>
      </c>
      <c r="H131" s="1" t="s">
        <v>1647</v>
      </c>
      <c r="I131" s="1" t="s">
        <v>1648</v>
      </c>
      <c r="J131" s="1" t="s">
        <v>277</v>
      </c>
      <c r="K131" s="1"/>
      <c r="L131" s="1"/>
      <c r="M131" s="1"/>
      <c r="N131" s="1"/>
      <c r="O131" s="1" t="s">
        <v>1649</v>
      </c>
      <c r="P131" s="40">
        <v>13564.1</v>
      </c>
      <c r="Q131" s="37" t="str">
        <f>IF(C131="ForthPoint","ForthPoint",IF(D131="Intercompany",_xlfn.XLOOKUP(E131,'Dept Lookup'!B:B,'Dept Lookup'!A:A),Modified!D131))</f>
        <v>Solutions</v>
      </c>
      <c r="R131" s="11" t="s">
        <v>943</v>
      </c>
      <c r="S131" s="1" t="s">
        <v>707</v>
      </c>
      <c r="T131">
        <f t="shared" ref="T131:T194" si="14">M131</f>
        <v>0</v>
      </c>
      <c r="V131" t="e">
        <f>_xlfn.XLOOKUP(_xlfn.NUMBERVALUE(U131),'Project Lookup'!X:X,'Project Lookup'!B:B)</f>
        <v>#N/A</v>
      </c>
      <c r="X131">
        <f t="shared" ref="X131:X194" si="15">IF(J131="- No Entity -",M131,J131)</f>
        <v>0</v>
      </c>
      <c r="Y131">
        <f t="shared" ref="Y131:Y194" si="16">IFERROR(_xlfn.TEXTBEFORE(X131," :"),X131)</f>
        <v>0</v>
      </c>
      <c r="Z131">
        <f t="shared" si="13"/>
        <v>0</v>
      </c>
      <c r="AA131" t="e">
        <f>_xlfn.XLOOKUP(Z131,'Client Lookup'!A:A,'Client Lookup'!C:C)</f>
        <v>#N/A</v>
      </c>
      <c r="AC131" t="e">
        <f>_xlfn.XLOOKUP(K131,'Results vs Forecast'!K:K,'Results vs Forecast'!K:K)</f>
        <v>#N/A</v>
      </c>
    </row>
    <row r="132" spans="1:29" hidden="1">
      <c r="A132" s="39"/>
      <c r="B132" s="1" t="s">
        <v>700</v>
      </c>
      <c r="C132" s="1" t="s">
        <v>1383</v>
      </c>
      <c r="D132" s="1" t="s">
        <v>24</v>
      </c>
      <c r="E132" s="1" t="s">
        <v>1429</v>
      </c>
      <c r="F132" s="2">
        <v>45534</v>
      </c>
      <c r="G132" s="2">
        <v>45505</v>
      </c>
      <c r="H132" s="1" t="s">
        <v>1774</v>
      </c>
      <c r="I132" s="1" t="s">
        <v>1775</v>
      </c>
      <c r="J132" s="1" t="s">
        <v>277</v>
      </c>
      <c r="K132" s="1"/>
      <c r="L132" s="1"/>
      <c r="M132" s="1" t="s">
        <v>1776</v>
      </c>
      <c r="N132" s="1"/>
      <c r="O132" s="1" t="s">
        <v>1777</v>
      </c>
      <c r="P132" s="40">
        <v>6927.1898647046273</v>
      </c>
      <c r="Q132" s="37" t="str">
        <f>IF(C132="ForthPoint","ForthPoint",IF(D132="Intercompany",_xlfn.XLOOKUP(E132,'Dept Lookup'!B:B,'Dept Lookup'!A:A),Modified!D132))</f>
        <v>CX</v>
      </c>
      <c r="R132" t="str">
        <f t="shared" ref="R132:R194" si="17">AA132</f>
        <v>Amperity</v>
      </c>
      <c r="S132" s="1" t="s">
        <v>707</v>
      </c>
      <c r="T132" t="str">
        <f t="shared" si="14"/>
        <v>ICC 1126 ICC in Engagement Factory UK Represents Represents Blend360 : Amperity Premium Services Pod_R1</v>
      </c>
      <c r="U132" s="25" t="str">
        <f>IF(K132&gt;0,K132,_xlfn.XLOOKUP(M132,'Client Lookup'!L:L,'Client Lookup'!N:N))</f>
        <v>23411</v>
      </c>
      <c r="V132" t="str">
        <f>_xlfn.XLOOKUP(_xlfn.NUMBERVALUE(U132),'Project Lookup'!X:X,'Project Lookup'!B:B)</f>
        <v>Amperity Premium Services Pod_R1</v>
      </c>
      <c r="X132" t="str">
        <f t="shared" si="15"/>
        <v>ICC 1126 ICC in Engagement Factory UK Represents Represents Blend360 : Amperity Premium Services Pod_R1</v>
      </c>
      <c r="Y132" t="str">
        <f t="shared" si="16"/>
        <v>ICC 1126 ICC in Engagement Factory UK Represents Represents Blend360</v>
      </c>
      <c r="Z132" t="str">
        <f t="shared" si="13"/>
        <v>1126 ICC in Engagement Factory UK Represents Represents Blend360</v>
      </c>
      <c r="AA132" t="str">
        <f>_xlfn.XLOOKUP(Z132,'Client Lookup'!A:A,'Client Lookup'!C:C)</f>
        <v>Amperity</v>
      </c>
      <c r="AC132" t="e">
        <f>_xlfn.XLOOKUP(K132,'Results vs Forecast'!K:K,'Results vs Forecast'!K:K)</f>
        <v>#N/A</v>
      </c>
    </row>
    <row r="133" spans="1:29" hidden="1">
      <c r="A133" s="39"/>
      <c r="B133" s="1" t="s">
        <v>700</v>
      </c>
      <c r="C133" s="1" t="s">
        <v>1370</v>
      </c>
      <c r="D133" s="1" t="s">
        <v>24</v>
      </c>
      <c r="E133" s="1" t="s">
        <v>1429</v>
      </c>
      <c r="F133" s="2">
        <v>45535</v>
      </c>
      <c r="G133" s="2">
        <v>45505</v>
      </c>
      <c r="H133" s="1" t="s">
        <v>1637</v>
      </c>
      <c r="I133" s="1" t="s">
        <v>1638</v>
      </c>
      <c r="J133" s="1" t="s">
        <v>277</v>
      </c>
      <c r="K133" s="1"/>
      <c r="L133" s="1"/>
      <c r="M133" s="1" t="s">
        <v>1716</v>
      </c>
      <c r="N133" s="1"/>
      <c r="O133" s="1" t="s">
        <v>1718</v>
      </c>
      <c r="P133" s="40">
        <v>8854.121508686063</v>
      </c>
      <c r="Q133" s="37" t="str">
        <f>IF(C133="ForthPoint","ForthPoint",IF(D133="Intercompany",_xlfn.XLOOKUP(E133,'Dept Lookup'!B:B,'Dept Lookup'!A:A),Modified!D133))</f>
        <v>CX</v>
      </c>
      <c r="R133" t="str">
        <f t="shared" si="17"/>
        <v>Comcast Corporation</v>
      </c>
      <c r="S133" s="1" t="s">
        <v>707</v>
      </c>
      <c r="T133" t="str">
        <f t="shared" si="14"/>
        <v>ICC 895 Comcast Corporation : Comcast: 2024 Loyalty and Rewards Pod</v>
      </c>
      <c r="U133" s="25" t="str">
        <f>IF(K133&gt;0,K133,_xlfn.XLOOKUP(M133,'Client Lookup'!L:L,'Client Lookup'!N:N))</f>
        <v>23415</v>
      </c>
      <c r="V133" t="str">
        <f>_xlfn.XLOOKUP(_xlfn.NUMBERVALUE(U133),'Project Lookup'!X:X,'Project Lookup'!B:B)</f>
        <v>Comcast: 2024 Loyalty and Rewards Pod</v>
      </c>
      <c r="X133" t="str">
        <f t="shared" si="15"/>
        <v>ICC 895 Comcast Corporation : Comcast: 2024 Loyalty and Rewards Pod</v>
      </c>
      <c r="Y133" t="str">
        <f t="shared" si="16"/>
        <v>ICC 895 Comcast Corporation</v>
      </c>
      <c r="Z133" t="str">
        <f t="shared" si="13"/>
        <v>895 Comcast Corporation</v>
      </c>
      <c r="AA133" t="str">
        <f>_xlfn.XLOOKUP(Z133,'Client Lookup'!A:A,'Client Lookup'!C:C)</f>
        <v>Comcast Corporation</v>
      </c>
      <c r="AC133" t="e">
        <f>_xlfn.XLOOKUP(K133,'Results vs Forecast'!K:K,'Results vs Forecast'!K:K)</f>
        <v>#N/A</v>
      </c>
    </row>
    <row r="134" spans="1:29" hidden="1">
      <c r="A134" s="39"/>
      <c r="B134" s="1" t="s">
        <v>700</v>
      </c>
      <c r="C134" s="1" t="s">
        <v>1362</v>
      </c>
      <c r="D134" s="1" t="s">
        <v>610</v>
      </c>
      <c r="E134" s="1" t="s">
        <v>1429</v>
      </c>
      <c r="F134" s="2">
        <v>45535</v>
      </c>
      <c r="G134" s="2">
        <v>45505</v>
      </c>
      <c r="H134" s="1" t="s">
        <v>1641</v>
      </c>
      <c r="I134" s="1" t="s">
        <v>1642</v>
      </c>
      <c r="J134" s="1" t="s">
        <v>277</v>
      </c>
      <c r="K134" s="1"/>
      <c r="L134" s="1"/>
      <c r="M134" s="1" t="s">
        <v>1776</v>
      </c>
      <c r="N134" s="1"/>
      <c r="O134" s="1"/>
      <c r="P134" s="40">
        <v>-6922.58</v>
      </c>
      <c r="Q134" s="37" t="str">
        <f>IF(C134="ForthPoint","ForthPoint",IF(D134="Intercompany",_xlfn.XLOOKUP(E134,'Dept Lookup'!B:B,'Dept Lookup'!A:A),Modified!D134))</f>
        <v>CX</v>
      </c>
      <c r="R134" s="11" t="s">
        <v>943</v>
      </c>
      <c r="S134" s="1" t="s">
        <v>707</v>
      </c>
      <c r="T134" t="str">
        <f t="shared" si="14"/>
        <v>ICC 1126 ICC in Engagement Factory UK Represents Represents Blend360 : Amperity Premium Services Pod_R1</v>
      </c>
      <c r="V134" t="e">
        <f>_xlfn.XLOOKUP(_xlfn.NUMBERVALUE(U134),'Project Lookup'!X:X,'Project Lookup'!B:B)</f>
        <v>#N/A</v>
      </c>
      <c r="X134" t="str">
        <f t="shared" si="15"/>
        <v>ICC 1126 ICC in Engagement Factory UK Represents Represents Blend360 : Amperity Premium Services Pod_R1</v>
      </c>
      <c r="Y134" t="str">
        <f t="shared" si="16"/>
        <v>ICC 1126 ICC in Engagement Factory UK Represents Represents Blend360</v>
      </c>
      <c r="Z134" t="str">
        <f t="shared" si="13"/>
        <v>1126 ICC in Engagement Factory UK Represents Represents Blend360</v>
      </c>
      <c r="AA134" t="str">
        <f>_xlfn.XLOOKUP(Z134,'Client Lookup'!A:A,'Client Lookup'!C:C)</f>
        <v>Amperity</v>
      </c>
      <c r="AC134" t="e">
        <f>_xlfn.XLOOKUP(K134,'Results vs Forecast'!K:K,'Results vs Forecast'!K:K)</f>
        <v>#N/A</v>
      </c>
    </row>
    <row r="135" spans="1:29" hidden="1">
      <c r="A135" s="39"/>
      <c r="B135" s="1" t="s">
        <v>700</v>
      </c>
      <c r="C135" s="1" t="s">
        <v>1453</v>
      </c>
      <c r="D135" s="1" t="s">
        <v>24</v>
      </c>
      <c r="E135" s="1" t="s">
        <v>1429</v>
      </c>
      <c r="F135" s="2">
        <v>45535</v>
      </c>
      <c r="G135" s="2">
        <v>45505</v>
      </c>
      <c r="H135" s="1" t="s">
        <v>1778</v>
      </c>
      <c r="I135" s="1" t="s">
        <v>1779</v>
      </c>
      <c r="J135" s="1" t="s">
        <v>277</v>
      </c>
      <c r="K135" s="1"/>
      <c r="L135" s="1"/>
      <c r="M135" s="1" t="s">
        <v>1780</v>
      </c>
      <c r="N135" s="1"/>
      <c r="O135" s="1" t="s">
        <v>1781</v>
      </c>
      <c r="P135" s="40">
        <v>14878.08</v>
      </c>
      <c r="Q135" s="37" t="str">
        <f>IF(C135="ForthPoint","ForthPoint",IF(D135="Intercompany",_xlfn.XLOOKUP(E135,'Dept Lookup'!B:B,'Dept Lookup'!A:A),Modified!D135))</f>
        <v>CX</v>
      </c>
      <c r="R135" t="str">
        <f t="shared" si="17"/>
        <v>Newfold</v>
      </c>
      <c r="S135" s="1" t="s">
        <v>707</v>
      </c>
      <c r="T135" t="str">
        <f t="shared" si="14"/>
        <v>ICC 1207 Newfold : Newfold Adobe Analytics support</v>
      </c>
      <c r="U135" s="32" t="s">
        <v>852</v>
      </c>
      <c r="V135" t="str">
        <f>_xlfn.XLOOKUP(_xlfn.NUMBERVALUE(U135),'Project Lookup'!X:X,'Project Lookup'!B:B)</f>
        <v>Newfold Adobe Analytics support</v>
      </c>
      <c r="X135" t="str">
        <f t="shared" si="15"/>
        <v>ICC 1207 Newfold : Newfold Adobe Analytics support</v>
      </c>
      <c r="Y135" t="str">
        <f t="shared" si="16"/>
        <v>ICC 1207 Newfold</v>
      </c>
      <c r="Z135" t="str">
        <f t="shared" si="13"/>
        <v>1207 Newfold</v>
      </c>
      <c r="AA135" t="str">
        <f>_xlfn.XLOOKUP(Z135,'Client Lookup'!A:A,'Client Lookup'!C:C)</f>
        <v>Newfold</v>
      </c>
      <c r="AC135" t="e">
        <f>_xlfn.XLOOKUP(K135,'Results vs Forecast'!K:K,'Results vs Forecast'!K:K)</f>
        <v>#N/A</v>
      </c>
    </row>
    <row r="136" spans="1:29" hidden="1">
      <c r="A136" s="39"/>
      <c r="B136" s="1" t="s">
        <v>700</v>
      </c>
      <c r="C136" s="1" t="s">
        <v>1453</v>
      </c>
      <c r="D136" s="1" t="s">
        <v>24</v>
      </c>
      <c r="E136" s="1" t="s">
        <v>1429</v>
      </c>
      <c r="F136" s="2">
        <v>45535</v>
      </c>
      <c r="G136" s="2">
        <v>45505</v>
      </c>
      <c r="H136" s="1" t="s">
        <v>1778</v>
      </c>
      <c r="I136" s="1" t="s">
        <v>1779</v>
      </c>
      <c r="J136" s="1" t="s">
        <v>277</v>
      </c>
      <c r="K136" s="1"/>
      <c r="L136" s="1"/>
      <c r="M136" s="1" t="s">
        <v>1780</v>
      </c>
      <c r="N136" s="1"/>
      <c r="O136" s="1" t="s">
        <v>1782</v>
      </c>
      <c r="P136" s="40">
        <v>1522.6</v>
      </c>
      <c r="Q136" s="37" t="str">
        <f>IF(C136="ForthPoint","ForthPoint",IF(D136="Intercompany",_xlfn.XLOOKUP(E136,'Dept Lookup'!B:B,'Dept Lookup'!A:A),Modified!D136))</f>
        <v>CX</v>
      </c>
      <c r="R136" t="str">
        <f t="shared" si="17"/>
        <v>Newfold</v>
      </c>
      <c r="S136" s="1" t="s">
        <v>707</v>
      </c>
      <c r="T136" t="str">
        <f t="shared" si="14"/>
        <v>ICC 1207 Newfold : Newfold Adobe Analytics support</v>
      </c>
      <c r="U136" s="32" t="s">
        <v>852</v>
      </c>
      <c r="V136" t="str">
        <f>_xlfn.XLOOKUP(_xlfn.NUMBERVALUE(U136),'Project Lookup'!X:X,'Project Lookup'!B:B)</f>
        <v>Newfold Adobe Analytics support</v>
      </c>
      <c r="X136" t="str">
        <f t="shared" si="15"/>
        <v>ICC 1207 Newfold : Newfold Adobe Analytics support</v>
      </c>
      <c r="Y136" t="str">
        <f t="shared" si="16"/>
        <v>ICC 1207 Newfold</v>
      </c>
      <c r="Z136" t="str">
        <f t="shared" si="13"/>
        <v>1207 Newfold</v>
      </c>
      <c r="AA136" t="str">
        <f>_xlfn.XLOOKUP(Z136,'Client Lookup'!A:A,'Client Lookup'!C:C)</f>
        <v>Newfold</v>
      </c>
      <c r="AC136" t="e">
        <f>_xlfn.XLOOKUP(K136,'Results vs Forecast'!K:K,'Results vs Forecast'!K:K)</f>
        <v>#N/A</v>
      </c>
    </row>
    <row r="137" spans="1:29" hidden="1">
      <c r="A137" s="39"/>
      <c r="B137" s="1" t="s">
        <v>700</v>
      </c>
      <c r="C137" s="1" t="s">
        <v>1362</v>
      </c>
      <c r="D137" s="1" t="s">
        <v>610</v>
      </c>
      <c r="E137" s="1" t="s">
        <v>1429</v>
      </c>
      <c r="F137" s="2">
        <v>45535</v>
      </c>
      <c r="G137" s="2">
        <v>45505</v>
      </c>
      <c r="H137" s="1" t="s">
        <v>1641</v>
      </c>
      <c r="I137" s="1" t="s">
        <v>1642</v>
      </c>
      <c r="J137" s="1" t="s">
        <v>277</v>
      </c>
      <c r="K137" s="1"/>
      <c r="L137" s="1"/>
      <c r="M137" s="1" t="s">
        <v>1716</v>
      </c>
      <c r="N137" s="1"/>
      <c r="O137" s="1"/>
      <c r="P137" s="40">
        <v>-8854.1200000000008</v>
      </c>
      <c r="Q137" s="37" t="str">
        <f>IF(C137="ForthPoint","ForthPoint",IF(D137="Intercompany",_xlfn.XLOOKUP(E137,'Dept Lookup'!B:B,'Dept Lookup'!A:A),Modified!D137))</f>
        <v>CX</v>
      </c>
      <c r="R137" s="11" t="s">
        <v>943</v>
      </c>
      <c r="S137" s="1" t="s">
        <v>707</v>
      </c>
      <c r="T137" t="str">
        <f t="shared" si="14"/>
        <v>ICC 895 Comcast Corporation : Comcast: 2024 Loyalty and Rewards Pod</v>
      </c>
      <c r="V137" t="e">
        <f>_xlfn.XLOOKUP(_xlfn.NUMBERVALUE(U137),'Project Lookup'!X:X,'Project Lookup'!B:B)</f>
        <v>#N/A</v>
      </c>
      <c r="X137" t="str">
        <f t="shared" si="15"/>
        <v>ICC 895 Comcast Corporation : Comcast: 2024 Loyalty and Rewards Pod</v>
      </c>
      <c r="Y137" t="str">
        <f t="shared" si="16"/>
        <v>ICC 895 Comcast Corporation</v>
      </c>
      <c r="Z137" t="str">
        <f t="shared" si="13"/>
        <v>895 Comcast Corporation</v>
      </c>
      <c r="AA137" t="str">
        <f>_xlfn.XLOOKUP(Z137,'Client Lookup'!A:A,'Client Lookup'!C:C)</f>
        <v>Comcast Corporation</v>
      </c>
      <c r="AC137" t="e">
        <f>_xlfn.XLOOKUP(K137,'Results vs Forecast'!K:K,'Results vs Forecast'!K:K)</f>
        <v>#N/A</v>
      </c>
    </row>
    <row r="138" spans="1:29" hidden="1">
      <c r="A138" s="39"/>
      <c r="B138" s="1" t="s">
        <v>700</v>
      </c>
      <c r="C138" s="1" t="s">
        <v>1453</v>
      </c>
      <c r="D138" s="1" t="s">
        <v>24</v>
      </c>
      <c r="E138" s="1" t="s">
        <v>1429</v>
      </c>
      <c r="F138" s="2">
        <v>45535</v>
      </c>
      <c r="G138" s="2">
        <v>45505</v>
      </c>
      <c r="H138" s="1" t="s">
        <v>1778</v>
      </c>
      <c r="I138" s="1" t="s">
        <v>1779</v>
      </c>
      <c r="J138" s="1" t="s">
        <v>277</v>
      </c>
      <c r="K138" s="1"/>
      <c r="L138" s="1"/>
      <c r="M138" s="1" t="s">
        <v>1780</v>
      </c>
      <c r="N138" s="1"/>
      <c r="O138" s="1" t="s">
        <v>1783</v>
      </c>
      <c r="P138" s="40">
        <v>726.36</v>
      </c>
      <c r="Q138" s="37" t="str">
        <f>IF(C138="ForthPoint","ForthPoint",IF(D138="Intercompany",_xlfn.XLOOKUP(E138,'Dept Lookup'!B:B,'Dept Lookup'!A:A),Modified!D138))</f>
        <v>CX</v>
      </c>
      <c r="R138" t="str">
        <f t="shared" si="17"/>
        <v>Newfold</v>
      </c>
      <c r="S138" s="1" t="s">
        <v>707</v>
      </c>
      <c r="T138" t="str">
        <f t="shared" si="14"/>
        <v>ICC 1207 Newfold : Newfold Adobe Analytics support</v>
      </c>
      <c r="U138" s="32" t="s">
        <v>852</v>
      </c>
      <c r="V138" t="str">
        <f>_xlfn.XLOOKUP(_xlfn.NUMBERVALUE(U138),'Project Lookup'!X:X,'Project Lookup'!B:B)</f>
        <v>Newfold Adobe Analytics support</v>
      </c>
      <c r="X138" t="str">
        <f t="shared" si="15"/>
        <v>ICC 1207 Newfold : Newfold Adobe Analytics support</v>
      </c>
      <c r="Y138" t="str">
        <f t="shared" si="16"/>
        <v>ICC 1207 Newfold</v>
      </c>
      <c r="Z138" t="str">
        <f t="shared" si="13"/>
        <v>1207 Newfold</v>
      </c>
      <c r="AA138" t="str">
        <f>_xlfn.XLOOKUP(Z138,'Client Lookup'!A:A,'Client Lookup'!C:C)</f>
        <v>Newfold</v>
      </c>
      <c r="AC138" t="e">
        <f>_xlfn.XLOOKUP(K138,'Results vs Forecast'!K:K,'Results vs Forecast'!K:K)</f>
        <v>#N/A</v>
      </c>
    </row>
    <row r="139" spans="1:29" hidden="1">
      <c r="A139" s="39"/>
      <c r="B139" s="1" t="s">
        <v>700</v>
      </c>
      <c r="C139" s="1" t="s">
        <v>1362</v>
      </c>
      <c r="D139" s="1" t="s">
        <v>610</v>
      </c>
      <c r="E139" s="1" t="s">
        <v>1429</v>
      </c>
      <c r="F139" s="2">
        <v>45535</v>
      </c>
      <c r="G139" s="2">
        <v>45505</v>
      </c>
      <c r="H139" s="1" t="s">
        <v>1641</v>
      </c>
      <c r="I139" s="1" t="s">
        <v>1642</v>
      </c>
      <c r="J139" s="1" t="s">
        <v>277</v>
      </c>
      <c r="K139" s="1"/>
      <c r="L139" s="1"/>
      <c r="M139" s="1" t="s">
        <v>1780</v>
      </c>
      <c r="N139" s="1"/>
      <c r="O139" s="1"/>
      <c r="P139" s="40">
        <v>-84127.039999999994</v>
      </c>
      <c r="Q139" s="37" t="str">
        <f>IF(C139="ForthPoint","ForthPoint",IF(D139="Intercompany",_xlfn.XLOOKUP(E139,'Dept Lookup'!B:B,'Dept Lookup'!A:A),Modified!D139))</f>
        <v>CX</v>
      </c>
      <c r="R139" s="11" t="s">
        <v>943</v>
      </c>
      <c r="S139" s="1" t="s">
        <v>707</v>
      </c>
      <c r="T139" t="str">
        <f t="shared" si="14"/>
        <v>ICC 1207 Newfold : Newfold Adobe Analytics support</v>
      </c>
      <c r="V139" t="e">
        <f>_xlfn.XLOOKUP(_xlfn.NUMBERVALUE(U139),'Project Lookup'!X:X,'Project Lookup'!B:B)</f>
        <v>#N/A</v>
      </c>
      <c r="X139" t="str">
        <f t="shared" si="15"/>
        <v>ICC 1207 Newfold : Newfold Adobe Analytics support</v>
      </c>
      <c r="Y139" t="str">
        <f t="shared" si="16"/>
        <v>ICC 1207 Newfold</v>
      </c>
      <c r="Z139" t="str">
        <f t="shared" si="13"/>
        <v>1207 Newfold</v>
      </c>
      <c r="AA139" t="str">
        <f>_xlfn.XLOOKUP(Z139,'Client Lookup'!A:A,'Client Lookup'!C:C)</f>
        <v>Newfold</v>
      </c>
      <c r="AC139" t="e">
        <f>_xlfn.XLOOKUP(K139,'Results vs Forecast'!K:K,'Results vs Forecast'!K:K)</f>
        <v>#N/A</v>
      </c>
    </row>
    <row r="140" spans="1:29" hidden="1">
      <c r="A140" s="39"/>
      <c r="B140" s="1" t="s">
        <v>700</v>
      </c>
      <c r="C140" s="1" t="s">
        <v>701</v>
      </c>
      <c r="D140" s="1" t="s">
        <v>24</v>
      </c>
      <c r="E140" s="1" t="s">
        <v>1429</v>
      </c>
      <c r="F140" s="2">
        <v>45535</v>
      </c>
      <c r="G140" s="2">
        <v>45505</v>
      </c>
      <c r="H140" s="1" t="s">
        <v>1784</v>
      </c>
      <c r="I140" s="1" t="s">
        <v>1785</v>
      </c>
      <c r="J140" s="1" t="s">
        <v>277</v>
      </c>
      <c r="K140" s="1"/>
      <c r="L140" s="1"/>
      <c r="M140" s="1" t="s">
        <v>1780</v>
      </c>
      <c r="N140" s="1"/>
      <c r="O140" s="1" t="s">
        <v>1786</v>
      </c>
      <c r="P140" s="40">
        <v>67000</v>
      </c>
      <c r="Q140" s="37" t="str">
        <f>IF(C140="ForthPoint","ForthPoint",IF(D140="Intercompany",_xlfn.XLOOKUP(E140,'Dept Lookup'!B:B,'Dept Lookup'!A:A),Modified!D140))</f>
        <v>CX</v>
      </c>
      <c r="R140" t="str">
        <f t="shared" si="17"/>
        <v>Newfold</v>
      </c>
      <c r="S140" s="1" t="s">
        <v>707</v>
      </c>
      <c r="T140" t="str">
        <f t="shared" si="14"/>
        <v>ICC 1207 Newfold : Newfold Adobe Analytics support</v>
      </c>
      <c r="U140" s="32" t="s">
        <v>852</v>
      </c>
      <c r="V140" t="str">
        <f>_xlfn.XLOOKUP(_xlfn.NUMBERVALUE(U140),'Project Lookup'!X:X,'Project Lookup'!B:B)</f>
        <v>Newfold Adobe Analytics support</v>
      </c>
      <c r="X140" t="str">
        <f t="shared" si="15"/>
        <v>ICC 1207 Newfold : Newfold Adobe Analytics support</v>
      </c>
      <c r="Y140" t="str">
        <f t="shared" si="16"/>
        <v>ICC 1207 Newfold</v>
      </c>
      <c r="Z140" t="str">
        <f t="shared" si="13"/>
        <v>1207 Newfold</v>
      </c>
      <c r="AA140" t="str">
        <f>_xlfn.XLOOKUP(Z140,'Client Lookup'!A:A,'Client Lookup'!C:C)</f>
        <v>Newfold</v>
      </c>
      <c r="AC140" t="e">
        <f>_xlfn.XLOOKUP(K140,'Results vs Forecast'!K:K,'Results vs Forecast'!K:K)</f>
        <v>#N/A</v>
      </c>
    </row>
    <row r="141" spans="1:29" hidden="1">
      <c r="A141" s="39"/>
      <c r="B141" s="1" t="s">
        <v>700</v>
      </c>
      <c r="C141" s="1" t="s">
        <v>1362</v>
      </c>
      <c r="D141" s="1" t="s">
        <v>610</v>
      </c>
      <c r="E141" s="1" t="s">
        <v>1429</v>
      </c>
      <c r="F141" s="2">
        <v>45535</v>
      </c>
      <c r="G141" s="2">
        <v>45505</v>
      </c>
      <c r="H141" s="1" t="s">
        <v>1641</v>
      </c>
      <c r="I141" s="1" t="s">
        <v>1642</v>
      </c>
      <c r="J141" s="1" t="s">
        <v>277</v>
      </c>
      <c r="K141" s="1"/>
      <c r="L141" s="1"/>
      <c r="M141" s="1" t="s">
        <v>1727</v>
      </c>
      <c r="N141" s="1"/>
      <c r="O141" s="1"/>
      <c r="P141" s="40">
        <v>-129231.21</v>
      </c>
      <c r="Q141" s="37" t="str">
        <f>IF(C141="ForthPoint","ForthPoint",IF(D141="Intercompany",_xlfn.XLOOKUP(E141,'Dept Lookup'!B:B,'Dept Lookup'!A:A),Modified!D141))</f>
        <v>CX</v>
      </c>
      <c r="R141" s="11" t="s">
        <v>943</v>
      </c>
      <c r="S141" s="1" t="s">
        <v>707</v>
      </c>
      <c r="T141" t="str">
        <f t="shared" si="14"/>
        <v>ICC 1225 ICC in Blend Represents FPAI Inc (OA) : Verizon: Turing- Personalization Phase 2 Capacity Service</v>
      </c>
      <c r="V141" t="e">
        <f>_xlfn.XLOOKUP(_xlfn.NUMBERVALUE(U141),'Project Lookup'!X:X,'Project Lookup'!B:B)</f>
        <v>#N/A</v>
      </c>
      <c r="X141" t="str">
        <f t="shared" si="15"/>
        <v>ICC 1225 ICC in Blend Represents FPAI Inc (OA) : Verizon: Turing- Personalization Phase 2 Capacity Service</v>
      </c>
      <c r="Y141" t="str">
        <f t="shared" si="16"/>
        <v>ICC 1225 ICC in Blend Represents FPAI Inc (OA)</v>
      </c>
      <c r="Z141" t="str">
        <f t="shared" si="13"/>
        <v>1225 ICC in Blend Represents FPAI Inc (OA)</v>
      </c>
      <c r="AA141" t="str">
        <f>_xlfn.XLOOKUP(Z141,'Client Lookup'!A:A,'Client Lookup'!C:C)</f>
        <v>Verizon</v>
      </c>
      <c r="AC141" t="e">
        <f>_xlfn.XLOOKUP(K141,'Results vs Forecast'!K:K,'Results vs Forecast'!K:K)</f>
        <v>#N/A</v>
      </c>
    </row>
    <row r="142" spans="1:29" hidden="1">
      <c r="A142" s="39"/>
      <c r="B142" s="1" t="s">
        <v>700</v>
      </c>
      <c r="C142" s="1" t="s">
        <v>701</v>
      </c>
      <c r="D142" s="1" t="s">
        <v>24</v>
      </c>
      <c r="E142" s="1" t="s">
        <v>1429</v>
      </c>
      <c r="F142" s="2">
        <v>45535</v>
      </c>
      <c r="G142" s="2">
        <v>45505</v>
      </c>
      <c r="H142" s="1" t="s">
        <v>1787</v>
      </c>
      <c r="I142" s="1" t="s">
        <v>1788</v>
      </c>
      <c r="J142" s="1" t="s">
        <v>662</v>
      </c>
      <c r="K142" s="1" t="s">
        <v>911</v>
      </c>
      <c r="L142" s="1" t="s">
        <v>1730</v>
      </c>
      <c r="M142" s="1" t="s">
        <v>1727</v>
      </c>
      <c r="N142" s="1"/>
      <c r="O142" s="1" t="s">
        <v>1369</v>
      </c>
      <c r="P142" s="40">
        <v>129231.21</v>
      </c>
      <c r="Q142" s="37" t="str">
        <f>IF(C142="ForthPoint","ForthPoint",IF(D142="Intercompany",_xlfn.XLOOKUP(E142,'Dept Lookup'!B:B,'Dept Lookup'!A:A),Modified!D142))</f>
        <v>CX</v>
      </c>
      <c r="R142" t="str">
        <f t="shared" si="17"/>
        <v>Verizon</v>
      </c>
      <c r="S142" s="1" t="s">
        <v>707</v>
      </c>
      <c r="T142" t="str">
        <f t="shared" si="14"/>
        <v>ICC 1225 ICC in Blend Represents FPAI Inc (OA) : Verizon: Turing- Personalization Phase 2 Capacity Service</v>
      </c>
      <c r="U142" s="25" t="str">
        <f>IF(K142&gt;0,K142,_xlfn.XLOOKUP(M142,'Client Lookup'!L:L,'Client Lookup'!N:N))</f>
        <v>30773</v>
      </c>
      <c r="V142" t="str">
        <f>_xlfn.XLOOKUP(_xlfn.NUMBERVALUE(U142),'Project Lookup'!X:X,'Project Lookup'!B:B)</f>
        <v>Verizon: Turing- Personalization Phase 2 Capacity Service</v>
      </c>
      <c r="X142" t="str">
        <f t="shared" si="15"/>
        <v>474 ICC in Blend Represents FPAI Inc (OA) : 1225 Verizon: Turing- Personalization Phase 2 Capacity Service</v>
      </c>
      <c r="Y142" t="str">
        <f t="shared" si="16"/>
        <v>474 ICC in Blend Represents FPAI Inc (OA)</v>
      </c>
      <c r="Z142" t="str">
        <f t="shared" si="13"/>
        <v>474 ICC in Blend Represents FPAI Inc (OA)</v>
      </c>
      <c r="AA142" t="str">
        <f>_xlfn.XLOOKUP(Z142,'Client Lookup'!A:A,'Client Lookup'!C:C)</f>
        <v>Verizon</v>
      </c>
      <c r="AC142" t="e">
        <f>_xlfn.XLOOKUP(K142,'Results vs Forecast'!K:K,'Results vs Forecast'!K:K)</f>
        <v>#N/A</v>
      </c>
    </row>
    <row r="143" spans="1:29" hidden="1">
      <c r="A143" s="39"/>
      <c r="B143" s="1" t="s">
        <v>700</v>
      </c>
      <c r="C143" s="1" t="s">
        <v>1362</v>
      </c>
      <c r="D143" s="1" t="s">
        <v>24</v>
      </c>
      <c r="E143" s="1" t="s">
        <v>1429</v>
      </c>
      <c r="F143" s="2">
        <v>45535</v>
      </c>
      <c r="G143" s="2">
        <v>45505</v>
      </c>
      <c r="H143" s="1" t="s">
        <v>1647</v>
      </c>
      <c r="I143" s="1" t="s">
        <v>1648</v>
      </c>
      <c r="J143" s="1" t="s">
        <v>277</v>
      </c>
      <c r="K143" s="1"/>
      <c r="L143" s="1"/>
      <c r="M143" s="1"/>
      <c r="N143" s="1"/>
      <c r="O143" s="1" t="s">
        <v>1649</v>
      </c>
      <c r="P143" s="40">
        <v>229139.56</v>
      </c>
      <c r="Q143" s="37" t="str">
        <f>IF(C143="ForthPoint","ForthPoint",IF(D143="Intercompany",_xlfn.XLOOKUP(E143,'Dept Lookup'!B:B,'Dept Lookup'!A:A),Modified!D143))</f>
        <v>CX</v>
      </c>
      <c r="R143" s="11" t="s">
        <v>943</v>
      </c>
      <c r="S143" s="1" t="s">
        <v>707</v>
      </c>
      <c r="T143">
        <f t="shared" si="14"/>
        <v>0</v>
      </c>
      <c r="V143" t="e">
        <f>_xlfn.XLOOKUP(_xlfn.NUMBERVALUE(U143),'Project Lookup'!X:X,'Project Lookup'!B:B)</f>
        <v>#N/A</v>
      </c>
      <c r="X143">
        <f t="shared" si="15"/>
        <v>0</v>
      </c>
      <c r="Y143">
        <f t="shared" si="16"/>
        <v>0</v>
      </c>
      <c r="Z143">
        <f t="shared" si="13"/>
        <v>0</v>
      </c>
      <c r="AA143" t="e">
        <f>_xlfn.XLOOKUP(Z143,'Client Lookup'!A:A,'Client Lookup'!C:C)</f>
        <v>#N/A</v>
      </c>
      <c r="AC143" t="e">
        <f>_xlfn.XLOOKUP(K143,'Results vs Forecast'!K:K,'Results vs Forecast'!K:K)</f>
        <v>#N/A</v>
      </c>
    </row>
    <row r="144" spans="1:29">
      <c r="A144" s="39"/>
      <c r="B144" s="1" t="s">
        <v>700</v>
      </c>
      <c r="C144" s="1" t="s">
        <v>1362</v>
      </c>
      <c r="D144" s="1" t="s">
        <v>610</v>
      </c>
      <c r="E144" s="1" t="s">
        <v>1463</v>
      </c>
      <c r="F144" s="2">
        <v>45535</v>
      </c>
      <c r="G144" s="2">
        <v>45505</v>
      </c>
      <c r="H144" s="1" t="s">
        <v>1641</v>
      </c>
      <c r="I144" s="1" t="s">
        <v>1642</v>
      </c>
      <c r="J144" s="1" t="s">
        <v>277</v>
      </c>
      <c r="K144" s="1"/>
      <c r="L144" s="1"/>
      <c r="M144" s="1"/>
      <c r="N144" s="1"/>
      <c r="O144" s="1"/>
      <c r="P144" s="40">
        <v>-231764.77</v>
      </c>
      <c r="Q144" s="37" t="str">
        <f>IF(C144="ForthPoint","ForthPoint",IF(D144="Intercompany",_xlfn.XLOOKUP(E144,'Dept Lookup'!B:B,'Dept Lookup'!A:A),Modified!D144))</f>
        <v>Intercompany</v>
      </c>
      <c r="R144" s="11" t="s">
        <v>943</v>
      </c>
      <c r="S144" s="1" t="s">
        <v>707</v>
      </c>
      <c r="T144">
        <f t="shared" si="14"/>
        <v>0</v>
      </c>
      <c r="V144" t="e">
        <f>_xlfn.XLOOKUP(_xlfn.NUMBERVALUE(U144),'Project Lookup'!X:X,'Project Lookup'!B:B)</f>
        <v>#N/A</v>
      </c>
      <c r="X144">
        <f t="shared" si="15"/>
        <v>0</v>
      </c>
      <c r="Y144">
        <f t="shared" si="16"/>
        <v>0</v>
      </c>
      <c r="Z144">
        <f t="shared" si="13"/>
        <v>0</v>
      </c>
      <c r="AA144" t="e">
        <f>_xlfn.XLOOKUP(Z144,'Client Lookup'!A:A,'Client Lookup'!C:C)</f>
        <v>#N/A</v>
      </c>
      <c r="AC144" t="e">
        <f>_xlfn.XLOOKUP(K144,'Results vs Forecast'!K:K,'Results vs Forecast'!K:K)</f>
        <v>#N/A</v>
      </c>
    </row>
    <row r="145" spans="1:29">
      <c r="A145" s="39"/>
      <c r="B145" s="1" t="s">
        <v>700</v>
      </c>
      <c r="C145" s="1" t="s">
        <v>1454</v>
      </c>
      <c r="D145" s="1" t="s">
        <v>610</v>
      </c>
      <c r="E145" s="1" t="s">
        <v>1463</v>
      </c>
      <c r="F145" s="2">
        <v>45535</v>
      </c>
      <c r="G145" s="2">
        <v>45505</v>
      </c>
      <c r="H145" s="1" t="s">
        <v>1789</v>
      </c>
      <c r="I145" s="1" t="s">
        <v>1790</v>
      </c>
      <c r="J145" s="1" t="s">
        <v>277</v>
      </c>
      <c r="K145" s="1"/>
      <c r="L145" s="1"/>
      <c r="M145" s="1"/>
      <c r="N145" s="1"/>
      <c r="O145" s="1" t="s">
        <v>1791</v>
      </c>
      <c r="P145" s="40">
        <v>477734.04099389992</v>
      </c>
      <c r="Q145" s="37" t="str">
        <f>IF(C145="ForthPoint","ForthPoint",IF(D145="Intercompany",_xlfn.XLOOKUP(E145,'Dept Lookup'!B:B,'Dept Lookup'!A:A),Modified!D145))</f>
        <v>Intercompany</v>
      </c>
      <c r="R145" s="11" t="s">
        <v>943</v>
      </c>
      <c r="S145" s="1" t="s">
        <v>707</v>
      </c>
      <c r="T145">
        <f t="shared" si="14"/>
        <v>0</v>
      </c>
      <c r="V145" t="e">
        <f>_xlfn.XLOOKUP(_xlfn.NUMBERVALUE(U145),'Project Lookup'!X:X,'Project Lookup'!B:B)</f>
        <v>#N/A</v>
      </c>
      <c r="X145">
        <f t="shared" si="15"/>
        <v>0</v>
      </c>
      <c r="Y145">
        <f t="shared" si="16"/>
        <v>0</v>
      </c>
      <c r="Z145">
        <f t="shared" si="13"/>
        <v>0</v>
      </c>
      <c r="AA145" t="e">
        <f>_xlfn.XLOOKUP(Z145,'Client Lookup'!A:A,'Client Lookup'!C:C)</f>
        <v>#N/A</v>
      </c>
      <c r="AC145" t="e">
        <f>_xlfn.XLOOKUP(K145,'Results vs Forecast'!K:K,'Results vs Forecast'!K:K)</f>
        <v>#N/A</v>
      </c>
    </row>
    <row r="146" spans="1:29">
      <c r="A146" s="39"/>
      <c r="B146" s="1" t="s">
        <v>700</v>
      </c>
      <c r="C146" s="1" t="s">
        <v>1581</v>
      </c>
      <c r="D146" s="1" t="s">
        <v>610</v>
      </c>
      <c r="E146" s="1" t="s">
        <v>1463</v>
      </c>
      <c r="F146" s="2">
        <v>45535</v>
      </c>
      <c r="G146" s="2">
        <v>45505</v>
      </c>
      <c r="H146" s="1" t="s">
        <v>1792</v>
      </c>
      <c r="I146" s="1" t="s">
        <v>1793</v>
      </c>
      <c r="J146" s="1" t="s">
        <v>277</v>
      </c>
      <c r="K146" s="1"/>
      <c r="L146" s="1"/>
      <c r="M146" s="1"/>
      <c r="N146" s="1"/>
      <c r="O146" s="1" t="s">
        <v>1585</v>
      </c>
      <c r="P146" s="40">
        <v>231764.76642111741</v>
      </c>
      <c r="Q146" s="37" t="str">
        <f>IF(C146="ForthPoint","ForthPoint",IF(D146="Intercompany",_xlfn.XLOOKUP(E146,'Dept Lookup'!B:B,'Dept Lookup'!A:A),Modified!D146))</f>
        <v>Intercompany</v>
      </c>
      <c r="R146" s="11" t="s">
        <v>943</v>
      </c>
      <c r="S146" s="1" t="s">
        <v>707</v>
      </c>
      <c r="T146">
        <f t="shared" si="14"/>
        <v>0</v>
      </c>
      <c r="V146" t="e">
        <f>_xlfn.XLOOKUP(_xlfn.NUMBERVALUE(U146),'Project Lookup'!X:X,'Project Lookup'!B:B)</f>
        <v>#N/A</v>
      </c>
      <c r="X146">
        <f t="shared" si="15"/>
        <v>0</v>
      </c>
      <c r="Y146">
        <f t="shared" si="16"/>
        <v>0</v>
      </c>
      <c r="Z146">
        <f t="shared" si="13"/>
        <v>0</v>
      </c>
      <c r="AA146" t="e">
        <f>_xlfn.XLOOKUP(Z146,'Client Lookup'!A:A,'Client Lookup'!C:C)</f>
        <v>#N/A</v>
      </c>
      <c r="AC146" t="e">
        <f>_xlfn.XLOOKUP(K146,'Results vs Forecast'!K:K,'Results vs Forecast'!K:K)</f>
        <v>#N/A</v>
      </c>
    </row>
    <row r="147" spans="1:29">
      <c r="A147" s="39"/>
      <c r="B147" s="1" t="s">
        <v>700</v>
      </c>
      <c r="C147" s="1" t="s">
        <v>1455</v>
      </c>
      <c r="D147" s="1" t="s">
        <v>610</v>
      </c>
      <c r="E147" s="1" t="s">
        <v>1463</v>
      </c>
      <c r="F147" s="2">
        <v>45535</v>
      </c>
      <c r="G147" s="2">
        <v>45505</v>
      </c>
      <c r="H147" s="1" t="s">
        <v>1712</v>
      </c>
      <c r="I147" s="1" t="s">
        <v>1713</v>
      </c>
      <c r="J147" s="1" t="s">
        <v>277</v>
      </c>
      <c r="K147" s="1"/>
      <c r="L147" s="1"/>
      <c r="M147" s="1"/>
      <c r="N147" s="1"/>
      <c r="O147" s="1"/>
      <c r="P147" s="40">
        <v>-477734.04</v>
      </c>
      <c r="Q147" s="37" t="str">
        <f>IF(C147="ForthPoint","ForthPoint",IF(D147="Intercompany",_xlfn.XLOOKUP(E147,'Dept Lookup'!B:B,'Dept Lookup'!A:A),Modified!D147))</f>
        <v>Intercompany</v>
      </c>
      <c r="R147" s="11" t="s">
        <v>943</v>
      </c>
      <c r="S147" s="1" t="s">
        <v>707</v>
      </c>
      <c r="T147">
        <f t="shared" si="14"/>
        <v>0</v>
      </c>
      <c r="V147" t="e">
        <f>_xlfn.XLOOKUP(_xlfn.NUMBERVALUE(U147),'Project Lookup'!X:X,'Project Lookup'!B:B)</f>
        <v>#N/A</v>
      </c>
      <c r="X147">
        <f t="shared" si="15"/>
        <v>0</v>
      </c>
      <c r="Y147">
        <f t="shared" si="16"/>
        <v>0</v>
      </c>
      <c r="Z147">
        <f t="shared" si="13"/>
        <v>0</v>
      </c>
      <c r="AA147" t="e">
        <f>_xlfn.XLOOKUP(Z147,'Client Lookup'!A:A,'Client Lookup'!C:C)</f>
        <v>#N/A</v>
      </c>
      <c r="AC147" t="e">
        <f>_xlfn.XLOOKUP(K147,'Results vs Forecast'!K:K,'Results vs Forecast'!K:K)</f>
        <v>#N/A</v>
      </c>
    </row>
    <row r="148" spans="1:29" hidden="1">
      <c r="A148" s="39"/>
      <c r="B148" s="1" t="s">
        <v>700</v>
      </c>
      <c r="C148" s="1" t="s">
        <v>1395</v>
      </c>
      <c r="D148" s="1" t="s">
        <v>9</v>
      </c>
      <c r="E148" s="1" t="s">
        <v>1794</v>
      </c>
      <c r="F148" s="2">
        <v>45535</v>
      </c>
      <c r="G148" s="2">
        <v>45505</v>
      </c>
      <c r="H148" s="1" t="s">
        <v>1795</v>
      </c>
      <c r="I148" s="1" t="s">
        <v>1796</v>
      </c>
      <c r="J148" s="1" t="s">
        <v>1797</v>
      </c>
      <c r="K148" s="1" t="s">
        <v>1798</v>
      </c>
      <c r="L148" s="1"/>
      <c r="M148" s="1"/>
      <c r="N148" s="1"/>
      <c r="O148" s="1"/>
      <c r="P148" s="40">
        <v>8363.8155299999999</v>
      </c>
      <c r="Q148" s="41" t="s">
        <v>948</v>
      </c>
      <c r="R148" t="str">
        <f t="shared" si="17"/>
        <v>ALDI Business Services B.V.</v>
      </c>
      <c r="S148" s="1" t="s">
        <v>707</v>
      </c>
      <c r="T148">
        <f t="shared" si="14"/>
        <v>0</v>
      </c>
      <c r="U148" s="25" t="str">
        <f>IF(K148&gt;0,K148,_xlfn.XLOOKUP(M148,'Client Lookup'!L:L,'Client Lookup'!N:N))</f>
        <v>28148</v>
      </c>
      <c r="V148" t="str">
        <f>_xlfn.XLOOKUP(_xlfn.NUMBERVALUE(U148),'Project Lookup'!X:X,'Project Lookup'!B:B)</f>
        <v>MMM Rebuild &amp; Monthly Rescoring 2024</v>
      </c>
      <c r="X148" t="str">
        <f t="shared" si="15"/>
        <v>294 ALDI Business Services B.V. : 1149 MMM Rebuild &amp; Monthly Rescoring 2024</v>
      </c>
      <c r="Y148" t="str">
        <f t="shared" si="16"/>
        <v>294 ALDI Business Services B.V.</v>
      </c>
      <c r="Z148" t="str">
        <f t="shared" si="13"/>
        <v>294 ALDI Business Services B.V.</v>
      </c>
      <c r="AA148" t="str">
        <f>_xlfn.XLOOKUP(Z148,'Client Lookup'!A:A,'Client Lookup'!C:C)</f>
        <v>ALDI Business Services B.V.</v>
      </c>
      <c r="AC148" t="e">
        <f>_xlfn.XLOOKUP(K148,'Results vs Forecast'!K:K,'Results vs Forecast'!K:K)</f>
        <v>#N/A</v>
      </c>
    </row>
    <row r="149" spans="1:29" hidden="1">
      <c r="A149" s="39"/>
      <c r="B149" s="1" t="s">
        <v>700</v>
      </c>
      <c r="C149" s="1" t="s">
        <v>1390</v>
      </c>
      <c r="D149" s="1" t="s">
        <v>1628</v>
      </c>
      <c r="E149" s="1" t="s">
        <v>1799</v>
      </c>
      <c r="F149" s="2">
        <v>45534</v>
      </c>
      <c r="G149" s="2">
        <v>45505</v>
      </c>
      <c r="H149" s="1" t="s">
        <v>1633</v>
      </c>
      <c r="I149" s="1" t="s">
        <v>1634</v>
      </c>
      <c r="J149" s="1" t="s">
        <v>1800</v>
      </c>
      <c r="K149" s="1" t="s">
        <v>927</v>
      </c>
      <c r="L149" s="1"/>
      <c r="M149" s="1"/>
      <c r="N149" s="1"/>
      <c r="O149" s="1" t="s">
        <v>1636</v>
      </c>
      <c r="P149" s="40">
        <v>-37349.777692169177</v>
      </c>
      <c r="Q149" s="37" t="str">
        <f>IF(C149="ForthPoint","ForthPoint",IF(D149="Intercompany",_xlfn.XLOOKUP(E149,'Dept Lookup'!B:B,'Dept Lookup'!A:A),Modified!D149))</f>
        <v>ForthPoint</v>
      </c>
      <c r="R149" s="11" t="s">
        <v>185</v>
      </c>
      <c r="S149" s="1" t="s">
        <v>707</v>
      </c>
      <c r="T149">
        <f t="shared" si="14"/>
        <v>0</v>
      </c>
      <c r="U149" s="25" t="str">
        <f>IF(K149&gt;0,K149,_xlfn.XLOOKUP(M149,'Client Lookup'!L:L,'Client Lookup'!N:N))</f>
        <v>36721</v>
      </c>
      <c r="V149" t="str">
        <f>_xlfn.XLOOKUP(_xlfn.NUMBERVALUE(U149),'Project Lookup'!X:X,'Project Lookup'!B:B)</f>
        <v>Walmart - FY25 Marketing Advanced Analytics Retainer</v>
      </c>
      <c r="X149" t="str">
        <f t="shared" si="15"/>
        <v>402 ICC in Forth Point Represents Blend360 : 1377 Walmart - FY25 Marketing Advanced Analytics Retainer</v>
      </c>
      <c r="Y149" t="str">
        <f t="shared" si="16"/>
        <v>402 ICC in Forth Point Represents Blend360</v>
      </c>
      <c r="Z149" t="str">
        <f t="shared" si="13"/>
        <v>402 ICC in Forth Point Represents Blend360</v>
      </c>
      <c r="AA149" s="11" t="s">
        <v>185</v>
      </c>
      <c r="AC149" t="e">
        <f>_xlfn.XLOOKUP(K149,'Results vs Forecast'!K:K,'Results vs Forecast'!K:K)</f>
        <v>#N/A</v>
      </c>
    </row>
    <row r="150" spans="1:29" hidden="1">
      <c r="A150" s="39"/>
      <c r="B150" s="1" t="s">
        <v>700</v>
      </c>
      <c r="C150" s="1" t="s">
        <v>1390</v>
      </c>
      <c r="D150" s="1" t="s">
        <v>1628</v>
      </c>
      <c r="E150" s="1" t="s">
        <v>1799</v>
      </c>
      <c r="F150" s="2">
        <v>45534</v>
      </c>
      <c r="G150" s="2">
        <v>45505</v>
      </c>
      <c r="H150" s="1" t="s">
        <v>1629</v>
      </c>
      <c r="I150" s="1" t="s">
        <v>1630</v>
      </c>
      <c r="J150" s="1" t="s">
        <v>277</v>
      </c>
      <c r="K150" s="1"/>
      <c r="L150" s="1"/>
      <c r="M150" s="1"/>
      <c r="N150" s="1"/>
      <c r="O150" s="1" t="s">
        <v>1698</v>
      </c>
      <c r="P150" s="40">
        <v>-15861.267923283831</v>
      </c>
      <c r="Q150" s="37" t="str">
        <f>IF(C150="ForthPoint","ForthPoint",IF(D150="Intercompany",_xlfn.XLOOKUP(E150,'Dept Lookup'!B:B,'Dept Lookup'!A:A),Modified!D150))</f>
        <v>ForthPoint</v>
      </c>
      <c r="R150" s="11" t="s">
        <v>92</v>
      </c>
      <c r="S150" s="1" t="s">
        <v>707</v>
      </c>
      <c r="T150">
        <f t="shared" si="14"/>
        <v>0</v>
      </c>
      <c r="U150" s="25">
        <f>IF(K150&gt;0,K150,_xlfn.XLOOKUP(M150,'Client Lookup'!L:L,'Client Lookup'!N:N))</f>
        <v>0</v>
      </c>
      <c r="V150" t="e">
        <f>_xlfn.XLOOKUP(_xlfn.NUMBERVALUE(U150),'Project Lookup'!X:X,'Project Lookup'!B:B)</f>
        <v>#N/A</v>
      </c>
      <c r="X150">
        <f t="shared" si="15"/>
        <v>0</v>
      </c>
      <c r="Y150">
        <f t="shared" si="16"/>
        <v>0</v>
      </c>
      <c r="Z150">
        <f t="shared" si="13"/>
        <v>0</v>
      </c>
      <c r="AA150" t="e">
        <f>_xlfn.XLOOKUP(Z150,'Client Lookup'!A:A,'Client Lookup'!C:C)</f>
        <v>#N/A</v>
      </c>
      <c r="AC150" t="e">
        <f>_xlfn.XLOOKUP(K150,'Results vs Forecast'!K:K,'Results vs Forecast'!K:K)</f>
        <v>#N/A</v>
      </c>
    </row>
    <row r="151" spans="1:29" hidden="1">
      <c r="A151" s="39"/>
      <c r="B151" s="1" t="s">
        <v>700</v>
      </c>
      <c r="C151" s="1" t="s">
        <v>701</v>
      </c>
      <c r="D151" s="1" t="s">
        <v>9</v>
      </c>
      <c r="E151" s="1" t="s">
        <v>1799</v>
      </c>
      <c r="F151" s="2">
        <v>45535</v>
      </c>
      <c r="G151" s="2">
        <v>45505</v>
      </c>
      <c r="H151" s="1" t="s">
        <v>1801</v>
      </c>
      <c r="I151" s="1" t="s">
        <v>1802</v>
      </c>
      <c r="J151" s="1" t="s">
        <v>548</v>
      </c>
      <c r="K151" s="1" t="s">
        <v>806</v>
      </c>
      <c r="L151" s="1" t="s">
        <v>1803</v>
      </c>
      <c r="M151" s="1"/>
      <c r="N151" s="1"/>
      <c r="O151" s="1" t="s">
        <v>1369</v>
      </c>
      <c r="P151" s="40">
        <v>71703.77</v>
      </c>
      <c r="Q151" s="37" t="str">
        <f>IF(C151="ForthPoint","ForthPoint",IF(D151="Intercompany",_xlfn.XLOOKUP(E151,'Dept Lookup'!B:B,'Dept Lookup'!A:A),Modified!D151))</f>
        <v>Data Science</v>
      </c>
      <c r="R151" t="str">
        <f t="shared" si="17"/>
        <v>H. Lundbeck A/S</v>
      </c>
      <c r="S151" s="1" t="s">
        <v>707</v>
      </c>
      <c r="T151">
        <f t="shared" si="14"/>
        <v>0</v>
      </c>
      <c r="U151" s="25" t="str">
        <f>IF(K151&gt;0,K151,_xlfn.XLOOKUP(M151,'Client Lookup'!L:L,'Client Lookup'!N:N))</f>
        <v>21575</v>
      </c>
      <c r="V151" t="str">
        <f>_xlfn.XLOOKUP(_xlfn.NUMBERVALUE(U151),'Project Lookup'!X:X,'Project Lookup'!B:B)</f>
        <v>Lundbeck - 2024 Retainer</v>
      </c>
      <c r="X151" t="str">
        <f t="shared" si="15"/>
        <v>411 H. Lundbeck A/S : 825 Lundbeck - 2024 Retainer</v>
      </c>
      <c r="Y151" t="str">
        <f t="shared" si="16"/>
        <v>411 H. Lundbeck A/S</v>
      </c>
      <c r="Z151" t="str">
        <f t="shared" si="13"/>
        <v>411 H. Lundbeck A/S</v>
      </c>
      <c r="AA151" t="str">
        <f>_xlfn.XLOOKUP(Z151,'Client Lookup'!A:A,'Client Lookup'!C:C)</f>
        <v>H. Lundbeck A/S</v>
      </c>
      <c r="AC151" t="e">
        <f>_xlfn.XLOOKUP(K151,'Results vs Forecast'!K:K,'Results vs Forecast'!K:K)</f>
        <v>#N/A</v>
      </c>
    </row>
    <row r="152" spans="1:29" hidden="1">
      <c r="A152" s="39"/>
      <c r="B152" s="1" t="s">
        <v>700</v>
      </c>
      <c r="C152" s="1" t="s">
        <v>1370</v>
      </c>
      <c r="D152" s="1" t="s">
        <v>9</v>
      </c>
      <c r="E152" s="1" t="s">
        <v>1799</v>
      </c>
      <c r="F152" s="2">
        <v>45535</v>
      </c>
      <c r="G152" s="2">
        <v>45505</v>
      </c>
      <c r="H152" s="1" t="s">
        <v>1804</v>
      </c>
      <c r="I152" s="1" t="s">
        <v>1805</v>
      </c>
      <c r="J152" s="1" t="s">
        <v>576</v>
      </c>
      <c r="K152" s="1" t="s">
        <v>828</v>
      </c>
      <c r="L152" s="1" t="s">
        <v>1806</v>
      </c>
      <c r="M152" s="1"/>
      <c r="N152" s="1"/>
      <c r="O152" s="1"/>
      <c r="P152" s="40">
        <v>464.21608813902071</v>
      </c>
      <c r="Q152" s="37" t="str">
        <f>IF(C152="ForthPoint","ForthPoint",IF(D152="Intercompany",_xlfn.XLOOKUP(E152,'Dept Lookup'!B:B,'Dept Lookup'!A:A),Modified!D152))</f>
        <v>Data Science</v>
      </c>
      <c r="R152" t="str">
        <f t="shared" si="17"/>
        <v>lily.ai</v>
      </c>
      <c r="S152" s="1" t="s">
        <v>707</v>
      </c>
      <c r="T152">
        <f t="shared" si="14"/>
        <v>0</v>
      </c>
      <c r="U152" s="25" t="str">
        <f>IF(K152&gt;0,K152,_xlfn.XLOOKUP(M152,'Client Lookup'!L:L,'Client Lookup'!N:N))</f>
        <v>25149</v>
      </c>
      <c r="V152" t="str">
        <f>_xlfn.XLOOKUP(_xlfn.NUMBERVALUE(U152),'Project Lookup'!X:X,'Project Lookup'!B:B)</f>
        <v>Lily AI SOW#5</v>
      </c>
      <c r="X152" t="str">
        <f t="shared" si="15"/>
        <v>463 OneLook Inc. D/B/A Lily AI : 977 Lily AI SOW#5</v>
      </c>
      <c r="Y152" t="str">
        <f t="shared" si="16"/>
        <v>463 OneLook Inc. D/B/A Lily AI</v>
      </c>
      <c r="Z152" t="str">
        <f t="shared" ref="Z152:Z215" si="18">IF(LEFT(Y152,3)="ICC",IFERROR(_xlfn.TEXTAFTER(Y152,"ICC "),Y152),Y152)</f>
        <v>463 OneLook Inc. D/B/A Lily AI</v>
      </c>
      <c r="AA152" t="str">
        <f>_xlfn.XLOOKUP(Z152,'Client Lookup'!A:A,'Client Lookup'!C:C)</f>
        <v>lily.ai</v>
      </c>
      <c r="AC152" t="e">
        <f>_xlfn.XLOOKUP(K152,'Results vs Forecast'!K:K,'Results vs Forecast'!K:K)</f>
        <v>#N/A</v>
      </c>
    </row>
    <row r="153" spans="1:29" hidden="1">
      <c r="A153" s="39"/>
      <c r="B153" s="1" t="s">
        <v>700</v>
      </c>
      <c r="C153" s="1" t="s">
        <v>1370</v>
      </c>
      <c r="D153" s="1" t="s">
        <v>9</v>
      </c>
      <c r="E153" s="1" t="s">
        <v>1799</v>
      </c>
      <c r="F153" s="2">
        <v>45535</v>
      </c>
      <c r="G153" s="2">
        <v>45505</v>
      </c>
      <c r="H153" s="1" t="s">
        <v>1807</v>
      </c>
      <c r="I153" s="1" t="s">
        <v>1808</v>
      </c>
      <c r="J153" s="1" t="s">
        <v>593</v>
      </c>
      <c r="K153" s="1" t="s">
        <v>842</v>
      </c>
      <c r="L153" s="1" t="s">
        <v>1809</v>
      </c>
      <c r="M153" s="1"/>
      <c r="N153" s="1"/>
      <c r="O153" s="1"/>
      <c r="P153" s="40">
        <v>400.1862828784661</v>
      </c>
      <c r="Q153" s="37" t="str">
        <f>IF(C153="ForthPoint","ForthPoint",IF(D153="Intercompany",_xlfn.XLOOKUP(E153,'Dept Lookup'!B:B,'Dept Lookup'!A:A),Modified!D153))</f>
        <v>Data Science</v>
      </c>
      <c r="R153" t="str">
        <f t="shared" si="17"/>
        <v>MasterCard</v>
      </c>
      <c r="S153" s="1" t="s">
        <v>707</v>
      </c>
      <c r="T153">
        <f t="shared" si="14"/>
        <v>0</v>
      </c>
      <c r="U153" s="25" t="str">
        <f>IF(K153&gt;0,K153,_xlfn.XLOOKUP(M153,'Client Lookup'!L:L,'Client Lookup'!N:N))</f>
        <v>25146</v>
      </c>
      <c r="V153" t="str">
        <f>_xlfn.XLOOKUP(_xlfn.NUMBERVALUE(U153),'Project Lookup'!X:X,'Project Lookup'!B:B)</f>
        <v>Mastercard SOW #6</v>
      </c>
      <c r="X153" t="str">
        <f t="shared" si="15"/>
        <v>461 Session M Inc. : 974 Mastercard SOW #6</v>
      </c>
      <c r="Y153" t="str">
        <f t="shared" si="16"/>
        <v>461 Session M Inc.</v>
      </c>
      <c r="Z153" t="str">
        <f t="shared" si="18"/>
        <v>461 Session M Inc.</v>
      </c>
      <c r="AA153" t="str">
        <f>_xlfn.XLOOKUP(Z153,'Client Lookup'!A:A,'Client Lookup'!C:C)</f>
        <v>MasterCard</v>
      </c>
      <c r="AC153" t="e">
        <f>_xlfn.XLOOKUP(K153,'Results vs Forecast'!K:K,'Results vs Forecast'!K:K)</f>
        <v>#N/A</v>
      </c>
    </row>
    <row r="154" spans="1:29" hidden="1">
      <c r="A154" s="39"/>
      <c r="B154" s="1" t="s">
        <v>700</v>
      </c>
      <c r="C154" s="1" t="s">
        <v>1370</v>
      </c>
      <c r="D154" s="1" t="s">
        <v>9</v>
      </c>
      <c r="E154" s="1" t="s">
        <v>1799</v>
      </c>
      <c r="F154" s="2">
        <v>45535</v>
      </c>
      <c r="G154" s="2">
        <v>45505</v>
      </c>
      <c r="H154" s="1" t="s">
        <v>1810</v>
      </c>
      <c r="I154" s="1" t="s">
        <v>1811</v>
      </c>
      <c r="J154" s="1" t="s">
        <v>575</v>
      </c>
      <c r="K154" s="1" t="s">
        <v>829</v>
      </c>
      <c r="L154" s="1" t="s">
        <v>1812</v>
      </c>
      <c r="M154" s="1"/>
      <c r="N154" s="1"/>
      <c r="O154" s="1"/>
      <c r="P154" s="40">
        <v>424.19745985117407</v>
      </c>
      <c r="Q154" s="37" t="str">
        <f>IF(C154="ForthPoint","ForthPoint",IF(D154="Intercompany",_xlfn.XLOOKUP(E154,'Dept Lookup'!B:B,'Dept Lookup'!A:A),Modified!D154))</f>
        <v>Data Science</v>
      </c>
      <c r="R154" t="str">
        <f t="shared" si="17"/>
        <v>lily.ai</v>
      </c>
      <c r="S154" s="1" t="s">
        <v>707</v>
      </c>
      <c r="T154">
        <f t="shared" si="14"/>
        <v>0</v>
      </c>
      <c r="U154" s="25" t="str">
        <f>IF(K154&gt;0,K154,_xlfn.XLOOKUP(M154,'Client Lookup'!L:L,'Client Lookup'!N:N))</f>
        <v>25752</v>
      </c>
      <c r="V154" t="str">
        <f>_xlfn.XLOOKUP(_xlfn.NUMBERVALUE(U154),'Project Lookup'!X:X,'Project Lookup'!B:B)</f>
        <v>Lily AI SOW#7</v>
      </c>
      <c r="X154" t="str">
        <f t="shared" si="15"/>
        <v>463 OneLook Inc. D/B/A Lily AI : 1016 Lily AI SOW#7</v>
      </c>
      <c r="Y154" t="str">
        <f t="shared" si="16"/>
        <v>463 OneLook Inc. D/B/A Lily AI</v>
      </c>
      <c r="Z154" t="str">
        <f t="shared" si="18"/>
        <v>463 OneLook Inc. D/B/A Lily AI</v>
      </c>
      <c r="AA154" t="str">
        <f>_xlfn.XLOOKUP(Z154,'Client Lookup'!A:A,'Client Lookup'!C:C)</f>
        <v>lily.ai</v>
      </c>
      <c r="AC154" t="e">
        <f>_xlfn.XLOOKUP(K154,'Results vs Forecast'!K:K,'Results vs Forecast'!K:K)</f>
        <v>#N/A</v>
      </c>
    </row>
    <row r="155" spans="1:29" hidden="1">
      <c r="A155" s="39"/>
      <c r="B155" s="1" t="s">
        <v>700</v>
      </c>
      <c r="C155" s="1" t="s">
        <v>1370</v>
      </c>
      <c r="D155" s="1" t="s">
        <v>9</v>
      </c>
      <c r="E155" s="1" t="s">
        <v>1799</v>
      </c>
      <c r="F155" s="2">
        <v>45535</v>
      </c>
      <c r="G155" s="2">
        <v>45505</v>
      </c>
      <c r="H155" s="1" t="s">
        <v>1813</v>
      </c>
      <c r="I155" s="1" t="s">
        <v>1814</v>
      </c>
      <c r="J155" s="1" t="s">
        <v>593</v>
      </c>
      <c r="K155" s="1" t="s">
        <v>842</v>
      </c>
      <c r="L155" s="1" t="s">
        <v>1809</v>
      </c>
      <c r="M155" s="1"/>
      <c r="N155" s="1"/>
      <c r="O155" s="1"/>
      <c r="P155" s="40">
        <v>400.1862828784661</v>
      </c>
      <c r="Q155" s="37" t="str">
        <f>IF(C155="ForthPoint","ForthPoint",IF(D155="Intercompany",_xlfn.XLOOKUP(E155,'Dept Lookup'!B:B,'Dept Lookup'!A:A),Modified!D155))</f>
        <v>Data Science</v>
      </c>
      <c r="R155" t="str">
        <f t="shared" si="17"/>
        <v>MasterCard</v>
      </c>
      <c r="S155" s="1" t="s">
        <v>707</v>
      </c>
      <c r="T155">
        <f t="shared" si="14"/>
        <v>0</v>
      </c>
      <c r="U155" s="25" t="str">
        <f>IF(K155&gt;0,K155,_xlfn.XLOOKUP(M155,'Client Lookup'!L:L,'Client Lookup'!N:N))</f>
        <v>25146</v>
      </c>
      <c r="V155" t="str">
        <f>_xlfn.XLOOKUP(_xlfn.NUMBERVALUE(U155),'Project Lookup'!X:X,'Project Lookup'!B:B)</f>
        <v>Mastercard SOW #6</v>
      </c>
      <c r="X155" t="str">
        <f t="shared" si="15"/>
        <v>461 Session M Inc. : 974 Mastercard SOW #6</v>
      </c>
      <c r="Y155" t="str">
        <f t="shared" si="16"/>
        <v>461 Session M Inc.</v>
      </c>
      <c r="Z155" t="str">
        <f t="shared" si="18"/>
        <v>461 Session M Inc.</v>
      </c>
      <c r="AA155" t="str">
        <f>_xlfn.XLOOKUP(Z155,'Client Lookup'!A:A,'Client Lookup'!C:C)</f>
        <v>MasterCard</v>
      </c>
      <c r="AC155" t="e">
        <f>_xlfn.XLOOKUP(K155,'Results vs Forecast'!K:K,'Results vs Forecast'!K:K)</f>
        <v>#N/A</v>
      </c>
    </row>
    <row r="156" spans="1:29" hidden="1">
      <c r="A156" s="39"/>
      <c r="B156" s="1" t="s">
        <v>700</v>
      </c>
      <c r="C156" s="1" t="s">
        <v>701</v>
      </c>
      <c r="D156" s="1" t="s">
        <v>9</v>
      </c>
      <c r="E156" s="1" t="s">
        <v>1799</v>
      </c>
      <c r="F156" s="2">
        <v>45535</v>
      </c>
      <c r="G156" s="2">
        <v>45505</v>
      </c>
      <c r="H156" s="1" t="s">
        <v>1815</v>
      </c>
      <c r="I156" s="1" t="s">
        <v>1816</v>
      </c>
      <c r="J156" s="1" t="s">
        <v>552</v>
      </c>
      <c r="K156" s="1" t="s">
        <v>810</v>
      </c>
      <c r="L156" s="1" t="s">
        <v>1817</v>
      </c>
      <c r="M156" s="1"/>
      <c r="N156" s="1"/>
      <c r="O156" s="1" t="s">
        <v>1369</v>
      </c>
      <c r="P156" s="40">
        <v>24582.21</v>
      </c>
      <c r="Q156" s="37" t="str">
        <f>IF(C156="ForthPoint","ForthPoint",IF(D156="Intercompany",_xlfn.XLOOKUP(E156,'Dept Lookup'!B:B,'Dept Lookup'!A:A),Modified!D156))</f>
        <v>Data Science</v>
      </c>
      <c r="R156" t="str">
        <f t="shared" si="17"/>
        <v>HGV</v>
      </c>
      <c r="S156" s="1" t="s">
        <v>707</v>
      </c>
      <c r="T156">
        <f t="shared" si="14"/>
        <v>0</v>
      </c>
      <c r="U156" s="25" t="str">
        <f>IF(K156&gt;0,K156,_xlfn.XLOOKUP(M156,'Client Lookup'!L:L,'Client Lookup'!N:N))</f>
        <v>28138</v>
      </c>
      <c r="V156" t="str">
        <f>_xlfn.XLOOKUP(_xlfn.NUMBERVALUE(U156),'Project Lookup'!X:X,'Project Lookup'!B:B)</f>
        <v>HGV - Data Management Support</v>
      </c>
      <c r="X156" t="str">
        <f t="shared" si="15"/>
        <v>164 HGV : 1139 HGV - Data Management Support</v>
      </c>
      <c r="Y156" t="str">
        <f t="shared" si="16"/>
        <v>164 HGV</v>
      </c>
      <c r="Z156" t="str">
        <f t="shared" si="18"/>
        <v>164 HGV</v>
      </c>
      <c r="AA156" t="str">
        <f>_xlfn.XLOOKUP(Z156,'Client Lookup'!A:A,'Client Lookup'!C:C)</f>
        <v>HGV</v>
      </c>
      <c r="AC156" t="e">
        <f>_xlfn.XLOOKUP(K156,'Results vs Forecast'!K:K,'Results vs Forecast'!K:K)</f>
        <v>#N/A</v>
      </c>
    </row>
    <row r="157" spans="1:29" hidden="1">
      <c r="A157" s="39"/>
      <c r="B157" s="1" t="s">
        <v>700</v>
      </c>
      <c r="C157" s="1" t="s">
        <v>1370</v>
      </c>
      <c r="D157" s="1" t="s">
        <v>9</v>
      </c>
      <c r="E157" s="1" t="s">
        <v>1799</v>
      </c>
      <c r="F157" s="2">
        <v>45535</v>
      </c>
      <c r="G157" s="2">
        <v>45505</v>
      </c>
      <c r="H157" s="1" t="s">
        <v>1818</v>
      </c>
      <c r="I157" s="1" t="s">
        <v>1819</v>
      </c>
      <c r="J157" s="1" t="s">
        <v>593</v>
      </c>
      <c r="K157" s="1" t="s">
        <v>842</v>
      </c>
      <c r="L157" s="1" t="s">
        <v>1809</v>
      </c>
      <c r="M157" s="1"/>
      <c r="N157" s="1"/>
      <c r="O157" s="1"/>
      <c r="P157" s="40">
        <v>400.1862828784661</v>
      </c>
      <c r="Q157" s="37" t="str">
        <f>IF(C157="ForthPoint","ForthPoint",IF(D157="Intercompany",_xlfn.XLOOKUP(E157,'Dept Lookup'!B:B,'Dept Lookup'!A:A),Modified!D157))</f>
        <v>Data Science</v>
      </c>
      <c r="R157" t="str">
        <f t="shared" si="17"/>
        <v>MasterCard</v>
      </c>
      <c r="S157" s="1" t="s">
        <v>707</v>
      </c>
      <c r="T157">
        <f t="shared" si="14"/>
        <v>0</v>
      </c>
      <c r="U157" s="25" t="str">
        <f>IF(K157&gt;0,K157,_xlfn.XLOOKUP(M157,'Client Lookup'!L:L,'Client Lookup'!N:N))</f>
        <v>25146</v>
      </c>
      <c r="V157" t="str">
        <f>_xlfn.XLOOKUP(_xlfn.NUMBERVALUE(U157),'Project Lookup'!X:X,'Project Lookup'!B:B)</f>
        <v>Mastercard SOW #6</v>
      </c>
      <c r="X157" t="str">
        <f t="shared" si="15"/>
        <v>461 Session M Inc. : 974 Mastercard SOW #6</v>
      </c>
      <c r="Y157" t="str">
        <f t="shared" si="16"/>
        <v>461 Session M Inc.</v>
      </c>
      <c r="Z157" t="str">
        <f t="shared" si="18"/>
        <v>461 Session M Inc.</v>
      </c>
      <c r="AA157" t="str">
        <f>_xlfn.XLOOKUP(Z157,'Client Lookup'!A:A,'Client Lookup'!C:C)</f>
        <v>MasterCard</v>
      </c>
      <c r="AC157" t="e">
        <f>_xlfn.XLOOKUP(K157,'Results vs Forecast'!K:K,'Results vs Forecast'!K:K)</f>
        <v>#N/A</v>
      </c>
    </row>
    <row r="158" spans="1:29" hidden="1">
      <c r="A158" s="39"/>
      <c r="B158" s="1" t="s">
        <v>700</v>
      </c>
      <c r="C158" s="1" t="s">
        <v>701</v>
      </c>
      <c r="D158" s="1" t="s">
        <v>9</v>
      </c>
      <c r="E158" s="1" t="s">
        <v>1799</v>
      </c>
      <c r="F158" s="2">
        <v>45535</v>
      </c>
      <c r="G158" s="2">
        <v>45505</v>
      </c>
      <c r="H158" s="1" t="s">
        <v>1820</v>
      </c>
      <c r="I158" s="1" t="s">
        <v>1821</v>
      </c>
      <c r="J158" s="1" t="s">
        <v>497</v>
      </c>
      <c r="K158" s="1" t="s">
        <v>745</v>
      </c>
      <c r="L158" s="1" t="s">
        <v>1822</v>
      </c>
      <c r="M158" s="1"/>
      <c r="N158" s="1"/>
      <c r="O158" s="1" t="s">
        <v>1369</v>
      </c>
      <c r="P158" s="40">
        <v>39754.58</v>
      </c>
      <c r="Q158" s="37" t="str">
        <f>IF(C158="ForthPoint","ForthPoint",IF(D158="Intercompany",_xlfn.XLOOKUP(E158,'Dept Lookup'!B:B,'Dept Lookup'!A:A),Modified!D158))</f>
        <v>Data Science</v>
      </c>
      <c r="R158" t="str">
        <f t="shared" si="17"/>
        <v>Clayton, Dubilier &amp; Rice</v>
      </c>
      <c r="S158" s="1" t="s">
        <v>707</v>
      </c>
      <c r="T158">
        <f t="shared" si="14"/>
        <v>0</v>
      </c>
      <c r="U158" s="25" t="str">
        <f>IF(K158&gt;0,K158,_xlfn.XLOOKUP(M158,'Client Lookup'!L:L,'Client Lookup'!N:N))</f>
        <v>30356</v>
      </c>
      <c r="V158" t="str">
        <f>_xlfn.XLOOKUP(_xlfn.NUMBERVALUE(U158),'Project Lookup'!X:X,'Project Lookup'!B:B)</f>
        <v>Cornerstone Shelter Scheduling Implementation</v>
      </c>
      <c r="X158" t="str">
        <f t="shared" si="15"/>
        <v>451 Cornerstone Building Brands : 1212 Cornerstone Shelter Scheduling Implementation</v>
      </c>
      <c r="Y158" t="str">
        <f t="shared" si="16"/>
        <v>451 Cornerstone Building Brands</v>
      </c>
      <c r="Z158" t="str">
        <f t="shared" si="18"/>
        <v>451 Cornerstone Building Brands</v>
      </c>
      <c r="AA158" t="str">
        <f>_xlfn.XLOOKUP(Z158,'Client Lookup'!A:A,'Client Lookup'!C:C)</f>
        <v>Clayton, Dubilier &amp; Rice</v>
      </c>
      <c r="AC158" t="e">
        <f>_xlfn.XLOOKUP(K158,'Results vs Forecast'!K:K,'Results vs Forecast'!K:K)</f>
        <v>#N/A</v>
      </c>
    </row>
    <row r="159" spans="1:29" hidden="1">
      <c r="A159" s="39"/>
      <c r="B159" s="1" t="s">
        <v>700</v>
      </c>
      <c r="C159" s="1" t="s">
        <v>1370</v>
      </c>
      <c r="D159" s="1" t="s">
        <v>9</v>
      </c>
      <c r="E159" s="1" t="s">
        <v>1799</v>
      </c>
      <c r="F159" s="2">
        <v>45535</v>
      </c>
      <c r="G159" s="2">
        <v>45505</v>
      </c>
      <c r="H159" s="1" t="s">
        <v>1823</v>
      </c>
      <c r="I159" s="1" t="s">
        <v>1824</v>
      </c>
      <c r="J159" s="1" t="s">
        <v>575</v>
      </c>
      <c r="K159" s="1" t="s">
        <v>829</v>
      </c>
      <c r="L159" s="1" t="s">
        <v>1812</v>
      </c>
      <c r="M159" s="1"/>
      <c r="N159" s="1"/>
      <c r="O159" s="1"/>
      <c r="P159" s="40">
        <v>424.19745985117407</v>
      </c>
      <c r="Q159" s="37" t="str">
        <f>IF(C159="ForthPoint","ForthPoint",IF(D159="Intercompany",_xlfn.XLOOKUP(E159,'Dept Lookup'!B:B,'Dept Lookup'!A:A),Modified!D159))</f>
        <v>Data Science</v>
      </c>
      <c r="R159" t="str">
        <f t="shared" si="17"/>
        <v>lily.ai</v>
      </c>
      <c r="S159" s="1" t="s">
        <v>707</v>
      </c>
      <c r="T159">
        <f t="shared" si="14"/>
        <v>0</v>
      </c>
      <c r="U159" s="25" t="str">
        <f>IF(K159&gt;0,K159,_xlfn.XLOOKUP(M159,'Client Lookup'!L:L,'Client Lookup'!N:N))</f>
        <v>25752</v>
      </c>
      <c r="V159" t="str">
        <f>_xlfn.XLOOKUP(_xlfn.NUMBERVALUE(U159),'Project Lookup'!X:X,'Project Lookup'!B:B)</f>
        <v>Lily AI SOW#7</v>
      </c>
      <c r="X159" t="str">
        <f t="shared" si="15"/>
        <v>463 OneLook Inc. D/B/A Lily AI : 1016 Lily AI SOW#7</v>
      </c>
      <c r="Y159" t="str">
        <f t="shared" si="16"/>
        <v>463 OneLook Inc. D/B/A Lily AI</v>
      </c>
      <c r="Z159" t="str">
        <f t="shared" si="18"/>
        <v>463 OneLook Inc. D/B/A Lily AI</v>
      </c>
      <c r="AA159" t="str">
        <f>_xlfn.XLOOKUP(Z159,'Client Lookup'!A:A,'Client Lookup'!C:C)</f>
        <v>lily.ai</v>
      </c>
      <c r="AC159" t="e">
        <f>_xlfn.XLOOKUP(K159,'Results vs Forecast'!K:K,'Results vs Forecast'!K:K)</f>
        <v>#N/A</v>
      </c>
    </row>
    <row r="160" spans="1:29" hidden="1">
      <c r="A160" s="39"/>
      <c r="B160" s="1" t="s">
        <v>700</v>
      </c>
      <c r="C160" s="1" t="s">
        <v>1390</v>
      </c>
      <c r="D160" s="1" t="s">
        <v>9</v>
      </c>
      <c r="E160" s="1" t="s">
        <v>1799</v>
      </c>
      <c r="F160" s="2">
        <v>45535</v>
      </c>
      <c r="G160" s="2">
        <v>45505</v>
      </c>
      <c r="H160" s="1" t="s">
        <v>1825</v>
      </c>
      <c r="I160" s="1" t="s">
        <v>1826</v>
      </c>
      <c r="J160" s="1" t="s">
        <v>1827</v>
      </c>
      <c r="K160" s="1" t="s">
        <v>1828</v>
      </c>
      <c r="L160" s="1"/>
      <c r="M160" s="1"/>
      <c r="N160" s="1"/>
      <c r="O160" s="1"/>
      <c r="P160" s="40">
        <v>15927.589509554842</v>
      </c>
      <c r="Q160" s="37" t="str">
        <f>IF(C160="ForthPoint","ForthPoint",IF(D160="Intercompany",_xlfn.XLOOKUP(E160,'Dept Lookup'!B:B,'Dept Lookup'!A:A),Modified!D160))</f>
        <v>ForthPoint</v>
      </c>
      <c r="R160" s="11" t="s">
        <v>92</v>
      </c>
      <c r="S160" s="1" t="s">
        <v>707</v>
      </c>
      <c r="T160">
        <f t="shared" si="14"/>
        <v>0</v>
      </c>
      <c r="U160" s="25" t="str">
        <f>IF(K160&gt;0,K160,_xlfn.XLOOKUP(M160,'Client Lookup'!L:L,'Client Lookup'!N:N))</f>
        <v>36305</v>
      </c>
      <c r="V160" t="str">
        <f>_xlfn.XLOOKUP(_xlfn.NUMBERVALUE(U160),'Project Lookup'!X:X,'Project Lookup'!B:B)</f>
        <v>Franklin Templeton - Vasu POC Team</v>
      </c>
      <c r="X160" t="str">
        <f t="shared" si="15"/>
        <v>402 ICC in Forth Point Represents Blend360 : 1364 Franklin Templeton - Vasu POC Team</v>
      </c>
      <c r="Y160" t="str">
        <f t="shared" si="16"/>
        <v>402 ICC in Forth Point Represents Blend360</v>
      </c>
      <c r="Z160" t="str">
        <f t="shared" si="18"/>
        <v>402 ICC in Forth Point Represents Blend360</v>
      </c>
      <c r="AA160" s="11" t="s">
        <v>92</v>
      </c>
      <c r="AC160" t="e">
        <f>_xlfn.XLOOKUP(K160,'Results vs Forecast'!K:K,'Results vs Forecast'!K:K)</f>
        <v>#N/A</v>
      </c>
    </row>
    <row r="161" spans="1:29" hidden="1">
      <c r="A161" s="39"/>
      <c r="B161" s="1" t="s">
        <v>700</v>
      </c>
      <c r="C161" s="1" t="s">
        <v>701</v>
      </c>
      <c r="D161" s="1" t="s">
        <v>9</v>
      </c>
      <c r="E161" s="1" t="s">
        <v>1799</v>
      </c>
      <c r="F161" s="2">
        <v>45535</v>
      </c>
      <c r="G161" s="2">
        <v>45505</v>
      </c>
      <c r="H161" s="1" t="s">
        <v>1829</v>
      </c>
      <c r="I161" s="1" t="s">
        <v>1830</v>
      </c>
      <c r="J161" s="1" t="s">
        <v>528</v>
      </c>
      <c r="K161" s="1" t="s">
        <v>784</v>
      </c>
      <c r="L161" s="1" t="s">
        <v>1831</v>
      </c>
      <c r="M161" s="1"/>
      <c r="N161" s="1"/>
      <c r="O161" s="1"/>
      <c r="P161" s="40">
        <v>-15.76</v>
      </c>
      <c r="Q161" s="37" t="str">
        <f>IF(C161="ForthPoint","ForthPoint",IF(D161="Intercompany",_xlfn.XLOOKUP(E161,'Dept Lookup'!B:B,'Dept Lookup'!A:A),Modified!D161))</f>
        <v>Data Science</v>
      </c>
      <c r="R161" t="str">
        <f t="shared" si="17"/>
        <v>Franklin Templeton</v>
      </c>
      <c r="S161" s="1" t="s">
        <v>707</v>
      </c>
      <c r="T161">
        <f t="shared" si="14"/>
        <v>0</v>
      </c>
      <c r="U161" s="25" t="str">
        <f>IF(K161&gt;0,K161,_xlfn.XLOOKUP(M161,'Client Lookup'!L:L,'Client Lookup'!N:N))</f>
        <v>28144</v>
      </c>
      <c r="V161" t="str">
        <f>_xlfn.XLOOKUP(_xlfn.NUMBERVALUE(U161),'Project Lookup'!X:X,'Project Lookup'!B:B)</f>
        <v>Franklin Templeton - DS Team</v>
      </c>
      <c r="X161" t="str">
        <f t="shared" si="15"/>
        <v>417 Franklin Templeton : 1145 Franklin Templeton - DS Team</v>
      </c>
      <c r="Y161" t="str">
        <f t="shared" si="16"/>
        <v>417 Franklin Templeton</v>
      </c>
      <c r="Z161" t="str">
        <f t="shared" si="18"/>
        <v>417 Franklin Templeton</v>
      </c>
      <c r="AA161" t="str">
        <f>_xlfn.XLOOKUP(Z161,'Client Lookup'!A:A,'Client Lookup'!C:C)</f>
        <v>Franklin Templeton</v>
      </c>
      <c r="AC161" t="e">
        <f>_xlfn.XLOOKUP(K161,'Results vs Forecast'!K:K,'Results vs Forecast'!K:K)</f>
        <v>#N/A</v>
      </c>
    </row>
    <row r="162" spans="1:29" hidden="1">
      <c r="A162" s="39"/>
      <c r="B162" s="1" t="s">
        <v>700</v>
      </c>
      <c r="C162" s="1" t="s">
        <v>701</v>
      </c>
      <c r="D162" s="1" t="s">
        <v>9</v>
      </c>
      <c r="E162" s="1" t="s">
        <v>1799</v>
      </c>
      <c r="F162" s="2">
        <v>45535</v>
      </c>
      <c r="G162" s="2">
        <v>45505</v>
      </c>
      <c r="H162" s="1" t="s">
        <v>1832</v>
      </c>
      <c r="I162" s="1" t="s">
        <v>1833</v>
      </c>
      <c r="J162" s="1" t="s">
        <v>504</v>
      </c>
      <c r="K162" s="1" t="s">
        <v>756</v>
      </c>
      <c r="L162" s="1" t="s">
        <v>1834</v>
      </c>
      <c r="M162" s="1"/>
      <c r="N162" s="1"/>
      <c r="O162" s="1"/>
      <c r="P162" s="40">
        <v>16074</v>
      </c>
      <c r="Q162" s="37" t="str">
        <f>IF(C162="ForthPoint","ForthPoint",IF(D162="Intercompany",_xlfn.XLOOKUP(E162,'Dept Lookup'!B:B,'Dept Lookup'!A:A),Modified!D162))</f>
        <v>Data Science</v>
      </c>
      <c r="R162" t="str">
        <f t="shared" si="17"/>
        <v>CVS Health</v>
      </c>
      <c r="S162" s="1" t="s">
        <v>707</v>
      </c>
      <c r="T162">
        <f t="shared" si="14"/>
        <v>0</v>
      </c>
      <c r="U162" s="25" t="str">
        <f>IF(K162&gt;0,K162,_xlfn.XLOOKUP(M162,'Client Lookup'!L:L,'Client Lookup'!N:N))</f>
        <v>30776</v>
      </c>
      <c r="V162" t="str">
        <f>_xlfn.XLOOKUP(_xlfn.NUMBERVALUE(U162),'Project Lookup'!X:X,'Project Lookup'!B:B)</f>
        <v>CVS-Soma King--Sr. Data Science</v>
      </c>
      <c r="X162" t="str">
        <f t="shared" si="15"/>
        <v>170 CVS Health : 1228 CVS-Soma King--Sr. Data Science</v>
      </c>
      <c r="Y162" t="str">
        <f t="shared" si="16"/>
        <v>170 CVS Health</v>
      </c>
      <c r="Z162" t="str">
        <f t="shared" si="18"/>
        <v>170 CVS Health</v>
      </c>
      <c r="AA162" t="str">
        <f>_xlfn.XLOOKUP(Z162,'Client Lookup'!A:A,'Client Lookup'!C:C)</f>
        <v>CVS Health</v>
      </c>
      <c r="AC162" t="e">
        <f>_xlfn.XLOOKUP(K162,'Results vs Forecast'!K:K,'Results vs Forecast'!K:K)</f>
        <v>#N/A</v>
      </c>
    </row>
    <row r="163" spans="1:29" hidden="1">
      <c r="A163" s="39"/>
      <c r="B163" s="1" t="s">
        <v>700</v>
      </c>
      <c r="C163" s="1" t="s">
        <v>701</v>
      </c>
      <c r="D163" s="1" t="s">
        <v>9</v>
      </c>
      <c r="E163" s="1" t="s">
        <v>1799</v>
      </c>
      <c r="F163" s="2">
        <v>45535</v>
      </c>
      <c r="G163" s="2">
        <v>45505</v>
      </c>
      <c r="H163" s="1" t="s">
        <v>1835</v>
      </c>
      <c r="I163" s="1" t="s">
        <v>1836</v>
      </c>
      <c r="J163" s="1" t="s">
        <v>528</v>
      </c>
      <c r="K163" s="1" t="s">
        <v>784</v>
      </c>
      <c r="L163" s="1" t="s">
        <v>1831</v>
      </c>
      <c r="M163" s="1"/>
      <c r="N163" s="1"/>
      <c r="O163" s="1"/>
      <c r="P163" s="40">
        <v>12838.03</v>
      </c>
      <c r="Q163" s="37" t="str">
        <f>IF(C163="ForthPoint","ForthPoint",IF(D163="Intercompany",_xlfn.XLOOKUP(E163,'Dept Lookup'!B:B,'Dept Lookup'!A:A),Modified!D163))</f>
        <v>Data Science</v>
      </c>
      <c r="R163" t="str">
        <f t="shared" si="17"/>
        <v>Franklin Templeton</v>
      </c>
      <c r="S163" s="1" t="s">
        <v>707</v>
      </c>
      <c r="T163">
        <f t="shared" si="14"/>
        <v>0</v>
      </c>
      <c r="U163" s="25" t="str">
        <f>IF(K163&gt;0,K163,_xlfn.XLOOKUP(M163,'Client Lookup'!L:L,'Client Lookup'!N:N))</f>
        <v>28144</v>
      </c>
      <c r="V163" t="str">
        <f>_xlfn.XLOOKUP(_xlfn.NUMBERVALUE(U163),'Project Lookup'!X:X,'Project Lookup'!B:B)</f>
        <v>Franklin Templeton - DS Team</v>
      </c>
      <c r="X163" t="str">
        <f t="shared" si="15"/>
        <v>417 Franklin Templeton : 1145 Franklin Templeton - DS Team</v>
      </c>
      <c r="Y163" t="str">
        <f t="shared" si="16"/>
        <v>417 Franklin Templeton</v>
      </c>
      <c r="Z163" t="str">
        <f t="shared" si="18"/>
        <v>417 Franklin Templeton</v>
      </c>
      <c r="AA163" t="str">
        <f>_xlfn.XLOOKUP(Z163,'Client Lookup'!A:A,'Client Lookup'!C:C)</f>
        <v>Franklin Templeton</v>
      </c>
      <c r="AC163" t="e">
        <f>_xlfn.XLOOKUP(K163,'Results vs Forecast'!K:K,'Results vs Forecast'!K:K)</f>
        <v>#N/A</v>
      </c>
    </row>
    <row r="164" spans="1:29" hidden="1">
      <c r="A164" s="39"/>
      <c r="B164" s="1" t="s">
        <v>700</v>
      </c>
      <c r="C164" s="1" t="s">
        <v>701</v>
      </c>
      <c r="D164" s="1" t="s">
        <v>9</v>
      </c>
      <c r="E164" s="1" t="s">
        <v>1799</v>
      </c>
      <c r="F164" s="2">
        <v>45535</v>
      </c>
      <c r="G164" s="2">
        <v>45505</v>
      </c>
      <c r="H164" s="1" t="s">
        <v>1837</v>
      </c>
      <c r="I164" s="1" t="s">
        <v>1838</v>
      </c>
      <c r="J164" s="1" t="s">
        <v>528</v>
      </c>
      <c r="K164" s="1" t="s">
        <v>784</v>
      </c>
      <c r="L164" s="1" t="s">
        <v>1831</v>
      </c>
      <c r="M164" s="1"/>
      <c r="N164" s="1"/>
      <c r="O164" s="1"/>
      <c r="P164" s="40">
        <v>25887.96</v>
      </c>
      <c r="Q164" s="37" t="str">
        <f>IF(C164="ForthPoint","ForthPoint",IF(D164="Intercompany",_xlfn.XLOOKUP(E164,'Dept Lookup'!B:B,'Dept Lookup'!A:A),Modified!D164))</f>
        <v>Data Science</v>
      </c>
      <c r="R164" t="str">
        <f t="shared" si="17"/>
        <v>Franklin Templeton</v>
      </c>
      <c r="S164" s="1" t="s">
        <v>707</v>
      </c>
      <c r="T164">
        <f t="shared" si="14"/>
        <v>0</v>
      </c>
      <c r="U164" s="25" t="str">
        <f>IF(K164&gt;0,K164,_xlfn.XLOOKUP(M164,'Client Lookup'!L:L,'Client Lookup'!N:N))</f>
        <v>28144</v>
      </c>
      <c r="V164" t="str">
        <f>_xlfn.XLOOKUP(_xlfn.NUMBERVALUE(U164),'Project Lookup'!X:X,'Project Lookup'!B:B)</f>
        <v>Franklin Templeton - DS Team</v>
      </c>
      <c r="X164" t="str">
        <f t="shared" si="15"/>
        <v>417 Franklin Templeton : 1145 Franklin Templeton - DS Team</v>
      </c>
      <c r="Y164" t="str">
        <f t="shared" si="16"/>
        <v>417 Franklin Templeton</v>
      </c>
      <c r="Z164" t="str">
        <f t="shared" si="18"/>
        <v>417 Franklin Templeton</v>
      </c>
      <c r="AA164" t="str">
        <f>_xlfn.XLOOKUP(Z164,'Client Lookup'!A:A,'Client Lookup'!C:C)</f>
        <v>Franklin Templeton</v>
      </c>
      <c r="AC164" t="e">
        <f>_xlfn.XLOOKUP(K164,'Results vs Forecast'!K:K,'Results vs Forecast'!K:K)</f>
        <v>#N/A</v>
      </c>
    </row>
    <row r="165" spans="1:29" hidden="1">
      <c r="A165" s="39"/>
      <c r="B165" s="1" t="s">
        <v>700</v>
      </c>
      <c r="C165" s="1" t="s">
        <v>701</v>
      </c>
      <c r="D165" s="1" t="s">
        <v>9</v>
      </c>
      <c r="E165" s="1" t="s">
        <v>1799</v>
      </c>
      <c r="F165" s="2">
        <v>45535</v>
      </c>
      <c r="G165" s="2">
        <v>45505</v>
      </c>
      <c r="H165" s="1" t="s">
        <v>1839</v>
      </c>
      <c r="I165" s="1" t="s">
        <v>1840</v>
      </c>
      <c r="J165" s="1" t="s">
        <v>606</v>
      </c>
      <c r="K165" s="1" t="s">
        <v>849</v>
      </c>
      <c r="L165" s="1" t="s">
        <v>1841</v>
      </c>
      <c r="M165" s="1"/>
      <c r="N165" s="1"/>
      <c r="O165" s="1" t="s">
        <v>1369</v>
      </c>
      <c r="P165" s="40">
        <v>40484.660000000003</v>
      </c>
      <c r="Q165" s="37" t="str">
        <f>IF(C165="ForthPoint","ForthPoint",IF(D165="Intercompany",_xlfn.XLOOKUP(E165,'Dept Lookup'!B:B,'Dept Lookup'!A:A),Modified!D165))</f>
        <v>Data Science</v>
      </c>
      <c r="R165" t="str">
        <f t="shared" si="17"/>
        <v>NBCU</v>
      </c>
      <c r="S165" s="1" t="s">
        <v>707</v>
      </c>
      <c r="T165">
        <f t="shared" si="14"/>
        <v>0</v>
      </c>
      <c r="U165" s="25" t="str">
        <f>IF(K165&gt;0,K165,_xlfn.XLOOKUP(M165,'Client Lookup'!L:L,'Client Lookup'!N:N))</f>
        <v>22983</v>
      </c>
      <c r="V165" t="str">
        <f>_xlfn.XLOOKUP(_xlfn.NUMBERVALUE(U165),'Project Lookup'!X:X,'Project Lookup'!B:B)</f>
        <v>AWB 2.0 Pod 1H 2024 Extension</v>
      </c>
      <c r="X165" t="str">
        <f t="shared" si="15"/>
        <v>280 NBCU : 880 AWB 2.0 Pod 1H 2024 Extension</v>
      </c>
      <c r="Y165" t="str">
        <f t="shared" si="16"/>
        <v>280 NBCU</v>
      </c>
      <c r="Z165" t="str">
        <f t="shared" si="18"/>
        <v>280 NBCU</v>
      </c>
      <c r="AA165" t="str">
        <f>_xlfn.XLOOKUP(Z165,'Client Lookup'!A:A,'Client Lookup'!C:C)</f>
        <v>NBCU</v>
      </c>
      <c r="AC165" t="e">
        <f>_xlfn.XLOOKUP(K165,'Results vs Forecast'!K:K,'Results vs Forecast'!K:K)</f>
        <v>#N/A</v>
      </c>
    </row>
    <row r="166" spans="1:29" hidden="1">
      <c r="A166" s="39"/>
      <c r="B166" s="1" t="s">
        <v>700</v>
      </c>
      <c r="C166" s="1" t="s">
        <v>1370</v>
      </c>
      <c r="D166" s="1" t="s">
        <v>9</v>
      </c>
      <c r="E166" s="1" t="s">
        <v>1799</v>
      </c>
      <c r="F166" s="2">
        <v>45535</v>
      </c>
      <c r="G166" s="2">
        <v>45505</v>
      </c>
      <c r="H166" s="1" t="s">
        <v>1842</v>
      </c>
      <c r="I166" s="1" t="s">
        <v>1843</v>
      </c>
      <c r="J166" s="1" t="s">
        <v>575</v>
      </c>
      <c r="K166" s="1" t="s">
        <v>829</v>
      </c>
      <c r="L166" s="1" t="s">
        <v>1812</v>
      </c>
      <c r="M166" s="1"/>
      <c r="N166" s="1"/>
      <c r="O166" s="1"/>
      <c r="P166" s="40">
        <v>424.19745985117407</v>
      </c>
      <c r="Q166" s="37" t="str">
        <f>IF(C166="ForthPoint","ForthPoint",IF(D166="Intercompany",_xlfn.XLOOKUP(E166,'Dept Lookup'!B:B,'Dept Lookup'!A:A),Modified!D166))</f>
        <v>Data Science</v>
      </c>
      <c r="R166" t="str">
        <f t="shared" si="17"/>
        <v>lily.ai</v>
      </c>
      <c r="S166" s="1" t="s">
        <v>707</v>
      </c>
      <c r="T166">
        <f t="shared" si="14"/>
        <v>0</v>
      </c>
      <c r="U166" s="25" t="str">
        <f>IF(K166&gt;0,K166,_xlfn.XLOOKUP(M166,'Client Lookup'!L:L,'Client Lookup'!N:N))</f>
        <v>25752</v>
      </c>
      <c r="V166" t="str">
        <f>_xlfn.XLOOKUP(_xlfn.NUMBERVALUE(U166),'Project Lookup'!X:X,'Project Lookup'!B:B)</f>
        <v>Lily AI SOW#7</v>
      </c>
      <c r="X166" t="str">
        <f t="shared" si="15"/>
        <v>463 OneLook Inc. D/B/A Lily AI : 1016 Lily AI SOW#7</v>
      </c>
      <c r="Y166" t="str">
        <f t="shared" si="16"/>
        <v>463 OneLook Inc. D/B/A Lily AI</v>
      </c>
      <c r="Z166" t="str">
        <f t="shared" si="18"/>
        <v>463 OneLook Inc. D/B/A Lily AI</v>
      </c>
      <c r="AA166" t="str">
        <f>_xlfn.XLOOKUP(Z166,'Client Lookup'!A:A,'Client Lookup'!C:C)</f>
        <v>lily.ai</v>
      </c>
      <c r="AC166" t="e">
        <f>_xlfn.XLOOKUP(K166,'Results vs Forecast'!K:K,'Results vs Forecast'!K:K)</f>
        <v>#N/A</v>
      </c>
    </row>
    <row r="167" spans="1:29" hidden="1">
      <c r="A167" s="39"/>
      <c r="B167" s="1" t="s">
        <v>700</v>
      </c>
      <c r="C167" s="1" t="s">
        <v>701</v>
      </c>
      <c r="D167" s="1" t="s">
        <v>9</v>
      </c>
      <c r="E167" s="1" t="s">
        <v>1799</v>
      </c>
      <c r="F167" s="2">
        <v>45535</v>
      </c>
      <c r="G167" s="2">
        <v>45505</v>
      </c>
      <c r="H167" s="1" t="s">
        <v>1844</v>
      </c>
      <c r="I167" s="1" t="s">
        <v>1845</v>
      </c>
      <c r="J167" s="1" t="s">
        <v>277</v>
      </c>
      <c r="K167" s="1"/>
      <c r="L167" s="1"/>
      <c r="M167" s="1" t="s">
        <v>1656</v>
      </c>
      <c r="N167" s="1"/>
      <c r="O167" s="1" t="s">
        <v>1846</v>
      </c>
      <c r="P167" s="40">
        <v>-7043.28</v>
      </c>
      <c r="Q167" s="37" t="str">
        <f>IF(C167="ForthPoint","ForthPoint",IF(D167="Intercompany",_xlfn.XLOOKUP(E167,'Dept Lookup'!B:B,'Dept Lookup'!A:A),Modified!D167))</f>
        <v>Data Science</v>
      </c>
      <c r="R167" t="str">
        <f t="shared" si="17"/>
        <v>NBCU</v>
      </c>
      <c r="S167" s="1" t="s">
        <v>707</v>
      </c>
      <c r="T167" t="str">
        <f t="shared" si="14"/>
        <v>ICC 880 NBCU : AWB 2.0 Pod 1H 2024 Extension</v>
      </c>
      <c r="U167" s="25" t="str">
        <f>IF(K167&gt;0,K167,_xlfn.XLOOKUP(M167,'Client Lookup'!L:L,'Client Lookup'!N:N))</f>
        <v>22983</v>
      </c>
      <c r="V167" t="str">
        <f>_xlfn.XLOOKUP(_xlfn.NUMBERVALUE(U167),'Project Lookup'!X:X,'Project Lookup'!B:B)</f>
        <v>AWB 2.0 Pod 1H 2024 Extension</v>
      </c>
      <c r="X167" t="str">
        <f t="shared" si="15"/>
        <v>ICC 880 NBCU : AWB 2.0 Pod 1H 2024 Extension</v>
      </c>
      <c r="Y167" t="str">
        <f t="shared" si="16"/>
        <v>ICC 880 NBCU</v>
      </c>
      <c r="Z167" t="str">
        <f t="shared" si="18"/>
        <v>880 NBCU</v>
      </c>
      <c r="AA167" t="str">
        <f>_xlfn.XLOOKUP(Z167,'Client Lookup'!A:A,'Client Lookup'!C:C)</f>
        <v>NBCU</v>
      </c>
      <c r="AC167" t="e">
        <f>_xlfn.XLOOKUP(K167,'Results vs Forecast'!K:K,'Results vs Forecast'!K:K)</f>
        <v>#N/A</v>
      </c>
    </row>
    <row r="168" spans="1:29" hidden="1">
      <c r="A168" s="39"/>
      <c r="B168" s="1" t="s">
        <v>700</v>
      </c>
      <c r="C168" s="1" t="s">
        <v>701</v>
      </c>
      <c r="D168" s="1" t="s">
        <v>9</v>
      </c>
      <c r="E168" s="1" t="s">
        <v>1799</v>
      </c>
      <c r="F168" s="2">
        <v>45535</v>
      </c>
      <c r="G168" s="2">
        <v>45505</v>
      </c>
      <c r="H168" s="1" t="s">
        <v>1847</v>
      </c>
      <c r="I168" s="1" t="s">
        <v>1848</v>
      </c>
      <c r="J168" s="1" t="s">
        <v>681</v>
      </c>
      <c r="K168" s="1" t="s">
        <v>926</v>
      </c>
      <c r="L168" s="1" t="s">
        <v>1849</v>
      </c>
      <c r="M168" s="1"/>
      <c r="N168" s="1"/>
      <c r="O168" s="1" t="s">
        <v>1369</v>
      </c>
      <c r="P168" s="40">
        <v>220104.06</v>
      </c>
      <c r="Q168" s="37" t="str">
        <f>IF(C168="ForthPoint","ForthPoint",IF(D168="Intercompany",_xlfn.XLOOKUP(E168,'Dept Lookup'!B:B,'Dept Lookup'!A:A),Modified!D168))</f>
        <v>Data Science</v>
      </c>
      <c r="R168" t="str">
        <f t="shared" si="17"/>
        <v>Walmart</v>
      </c>
      <c r="S168" s="1" t="s">
        <v>707</v>
      </c>
      <c r="T168">
        <f t="shared" si="14"/>
        <v>0</v>
      </c>
      <c r="U168" s="25" t="str">
        <f>IF(K168&gt;0,K168,_xlfn.XLOOKUP(M168,'Client Lookup'!L:L,'Client Lookup'!N:N))</f>
        <v>24497</v>
      </c>
      <c r="V168" t="str">
        <f>_xlfn.XLOOKUP(_xlfn.NUMBERVALUE(U168),'Project Lookup'!X:X,'Project Lookup'!B:B)</f>
        <v>Walmart - FY25 Marketing Advanced Analytics Retainer</v>
      </c>
      <c r="X168" t="str">
        <f t="shared" si="15"/>
        <v>173 Walmart : 939 Walmart - FY25 Marketing Advanced Analytics Retainer</v>
      </c>
      <c r="Y168" t="str">
        <f t="shared" si="16"/>
        <v>173 Walmart</v>
      </c>
      <c r="Z168" t="str">
        <f t="shared" si="18"/>
        <v>173 Walmart</v>
      </c>
      <c r="AA168" t="str">
        <f>_xlfn.XLOOKUP(Z168,'Client Lookup'!A:A,'Client Lookup'!C:C)</f>
        <v>Walmart</v>
      </c>
      <c r="AC168" t="e">
        <f>_xlfn.XLOOKUP(K168,'Results vs Forecast'!K:K,'Results vs Forecast'!K:K)</f>
        <v>#N/A</v>
      </c>
    </row>
    <row r="169" spans="1:29" hidden="1">
      <c r="A169" s="39"/>
      <c r="B169" s="1" t="s">
        <v>700</v>
      </c>
      <c r="C169" s="1" t="s">
        <v>701</v>
      </c>
      <c r="D169" s="1" t="s">
        <v>9</v>
      </c>
      <c r="E169" s="1" t="s">
        <v>1799</v>
      </c>
      <c r="F169" s="2">
        <v>45535</v>
      </c>
      <c r="G169" s="2">
        <v>45505</v>
      </c>
      <c r="H169" s="1" t="s">
        <v>1850</v>
      </c>
      <c r="I169" s="1" t="s">
        <v>1851</v>
      </c>
      <c r="J169" s="1" t="s">
        <v>780</v>
      </c>
      <c r="K169" s="1" t="s">
        <v>774</v>
      </c>
      <c r="L169" s="1" t="s">
        <v>1852</v>
      </c>
      <c r="M169" s="1"/>
      <c r="N169" s="1"/>
      <c r="O169" s="1"/>
      <c r="P169" s="40">
        <v>16200</v>
      </c>
      <c r="Q169" s="37" t="str">
        <f>IF(C169="ForthPoint","ForthPoint",IF(D169="Intercompany",_xlfn.XLOOKUP(E169,'Dept Lookup'!B:B,'Dept Lookup'!A:A),Modified!D169))</f>
        <v>Data Science</v>
      </c>
      <c r="R169" t="str">
        <f t="shared" si="17"/>
        <v>CVS Health</v>
      </c>
      <c r="S169" s="1" t="s">
        <v>707</v>
      </c>
      <c r="T169">
        <f t="shared" si="14"/>
        <v>0</v>
      </c>
      <c r="U169" s="25" t="str">
        <f>IF(K169&gt;0,K169,_xlfn.XLOOKUP(M169,'Client Lookup'!L:L,'Client Lookup'!N:N))</f>
        <v>35886</v>
      </c>
      <c r="V169" t="str">
        <f>_xlfn.XLOOKUP(_xlfn.NUMBERVALUE(U169),'Project Lookup'!X:X,'Project Lookup'!B:B)</f>
        <v>Personalization Future State--Francis</v>
      </c>
      <c r="X169" t="str">
        <f t="shared" si="15"/>
        <v>170 CVS Health : 1350 Personalization Future State--Francis</v>
      </c>
      <c r="Y169" t="str">
        <f t="shared" si="16"/>
        <v>170 CVS Health</v>
      </c>
      <c r="Z169" t="str">
        <f t="shared" si="18"/>
        <v>170 CVS Health</v>
      </c>
      <c r="AA169" t="str">
        <f>_xlfn.XLOOKUP(Z169,'Client Lookup'!A:A,'Client Lookup'!C:C)</f>
        <v>CVS Health</v>
      </c>
      <c r="AC169" t="e">
        <f>_xlfn.XLOOKUP(K169,'Results vs Forecast'!K:K,'Results vs Forecast'!K:K)</f>
        <v>#N/A</v>
      </c>
    </row>
    <row r="170" spans="1:29" hidden="1">
      <c r="A170" s="39"/>
      <c r="B170" s="1" t="s">
        <v>700</v>
      </c>
      <c r="C170" s="1" t="s">
        <v>1370</v>
      </c>
      <c r="D170" s="1" t="s">
        <v>9</v>
      </c>
      <c r="E170" s="1" t="s">
        <v>1799</v>
      </c>
      <c r="F170" s="2">
        <v>45535</v>
      </c>
      <c r="G170" s="2">
        <v>45505</v>
      </c>
      <c r="H170" s="1" t="s">
        <v>1853</v>
      </c>
      <c r="I170" s="1" t="s">
        <v>1854</v>
      </c>
      <c r="J170" s="1" t="s">
        <v>575</v>
      </c>
      <c r="K170" s="1" t="s">
        <v>829</v>
      </c>
      <c r="L170" s="1" t="s">
        <v>1812</v>
      </c>
      <c r="M170" s="1"/>
      <c r="N170" s="1"/>
      <c r="O170" s="1"/>
      <c r="P170" s="40">
        <v>424.19745985117407</v>
      </c>
      <c r="Q170" s="37" t="str">
        <f>IF(C170="ForthPoint","ForthPoint",IF(D170="Intercompany",_xlfn.XLOOKUP(E170,'Dept Lookup'!B:B,'Dept Lookup'!A:A),Modified!D170))</f>
        <v>Data Science</v>
      </c>
      <c r="R170" t="str">
        <f t="shared" si="17"/>
        <v>lily.ai</v>
      </c>
      <c r="S170" s="1" t="s">
        <v>707</v>
      </c>
      <c r="T170">
        <f t="shared" si="14"/>
        <v>0</v>
      </c>
      <c r="U170" s="25" t="str">
        <f>IF(K170&gt;0,K170,_xlfn.XLOOKUP(M170,'Client Lookup'!L:L,'Client Lookup'!N:N))</f>
        <v>25752</v>
      </c>
      <c r="V170" t="str">
        <f>_xlfn.XLOOKUP(_xlfn.NUMBERVALUE(U170),'Project Lookup'!X:X,'Project Lookup'!B:B)</f>
        <v>Lily AI SOW#7</v>
      </c>
      <c r="X170" t="str">
        <f t="shared" si="15"/>
        <v>463 OneLook Inc. D/B/A Lily AI : 1016 Lily AI SOW#7</v>
      </c>
      <c r="Y170" t="str">
        <f t="shared" si="16"/>
        <v>463 OneLook Inc. D/B/A Lily AI</v>
      </c>
      <c r="Z170" t="str">
        <f t="shared" si="18"/>
        <v>463 OneLook Inc. D/B/A Lily AI</v>
      </c>
      <c r="AA170" t="str">
        <f>_xlfn.XLOOKUP(Z170,'Client Lookup'!A:A,'Client Lookup'!C:C)</f>
        <v>lily.ai</v>
      </c>
      <c r="AC170" t="e">
        <f>_xlfn.XLOOKUP(K170,'Results vs Forecast'!K:K,'Results vs Forecast'!K:K)</f>
        <v>#N/A</v>
      </c>
    </row>
    <row r="171" spans="1:29" hidden="1">
      <c r="A171" s="39"/>
      <c r="B171" s="1" t="s">
        <v>700</v>
      </c>
      <c r="C171" s="1" t="s">
        <v>701</v>
      </c>
      <c r="D171" s="1" t="s">
        <v>9</v>
      </c>
      <c r="E171" s="1" t="s">
        <v>1799</v>
      </c>
      <c r="F171" s="2">
        <v>45535</v>
      </c>
      <c r="G171" s="2">
        <v>45505</v>
      </c>
      <c r="H171" s="1" t="s">
        <v>1855</v>
      </c>
      <c r="I171" s="1" t="s">
        <v>1856</v>
      </c>
      <c r="J171" s="1" t="s">
        <v>461</v>
      </c>
      <c r="K171" s="1" t="s">
        <v>715</v>
      </c>
      <c r="L171" s="1" t="s">
        <v>1857</v>
      </c>
      <c r="M171" s="1"/>
      <c r="N171" s="1"/>
      <c r="O171" s="1" t="s">
        <v>1369</v>
      </c>
      <c r="P171" s="40">
        <v>31552.400000000001</v>
      </c>
      <c r="Q171" s="37" t="str">
        <f>IF(C171="ForthPoint","ForthPoint",IF(D171="Intercompany",_xlfn.XLOOKUP(E171,'Dept Lookup'!B:B,'Dept Lookup'!A:A),Modified!D171))</f>
        <v>Data Science</v>
      </c>
      <c r="R171" t="str">
        <f t="shared" si="17"/>
        <v>AARP</v>
      </c>
      <c r="S171" s="1" t="s">
        <v>707</v>
      </c>
      <c r="T171">
        <f t="shared" si="14"/>
        <v>0</v>
      </c>
      <c r="U171" s="25" t="str">
        <f>IF(K171&gt;0,K171,_xlfn.XLOOKUP(M171,'Client Lookup'!L:L,'Client Lookup'!N:N))</f>
        <v>22405</v>
      </c>
      <c r="V171" t="str">
        <f>_xlfn.XLOOKUP(_xlfn.NUMBERVALUE(U171),'Project Lookup'!X:X,'Project Lookup'!B:B)</f>
        <v>Journey Analytics - 2024</v>
      </c>
      <c r="X171" t="str">
        <f t="shared" si="15"/>
        <v>2 AARP : 840 Journey Analytics - 2024</v>
      </c>
      <c r="Y171" t="str">
        <f t="shared" si="16"/>
        <v>2 AARP</v>
      </c>
      <c r="Z171" t="str">
        <f t="shared" si="18"/>
        <v>2 AARP</v>
      </c>
      <c r="AA171" t="str">
        <f>_xlfn.XLOOKUP(Z171,'Client Lookup'!A:A,'Client Lookup'!C:C)</f>
        <v>AARP</v>
      </c>
      <c r="AC171" t="e">
        <f>_xlfn.XLOOKUP(K171,'Results vs Forecast'!K:K,'Results vs Forecast'!K:K)</f>
        <v>#N/A</v>
      </c>
    </row>
    <row r="172" spans="1:29" hidden="1">
      <c r="A172" s="39"/>
      <c r="B172" s="1" t="s">
        <v>700</v>
      </c>
      <c r="C172" s="1" t="s">
        <v>1370</v>
      </c>
      <c r="D172" s="1" t="s">
        <v>9</v>
      </c>
      <c r="E172" s="1" t="s">
        <v>1799</v>
      </c>
      <c r="F172" s="2">
        <v>45535</v>
      </c>
      <c r="G172" s="2">
        <v>45505</v>
      </c>
      <c r="H172" s="1" t="s">
        <v>1858</v>
      </c>
      <c r="I172" s="1" t="s">
        <v>1859</v>
      </c>
      <c r="J172" s="1" t="s">
        <v>575</v>
      </c>
      <c r="K172" s="1" t="s">
        <v>829</v>
      </c>
      <c r="L172" s="1" t="s">
        <v>1812</v>
      </c>
      <c r="M172" s="1"/>
      <c r="N172" s="1"/>
      <c r="O172" s="1"/>
      <c r="P172" s="40">
        <v>424.19745985117407</v>
      </c>
      <c r="Q172" s="37" t="str">
        <f>IF(C172="ForthPoint","ForthPoint",IF(D172="Intercompany",_xlfn.XLOOKUP(E172,'Dept Lookup'!B:B,'Dept Lookup'!A:A),Modified!D172))</f>
        <v>Data Science</v>
      </c>
      <c r="R172" t="str">
        <f t="shared" si="17"/>
        <v>lily.ai</v>
      </c>
      <c r="S172" s="1" t="s">
        <v>707</v>
      </c>
      <c r="T172">
        <f t="shared" si="14"/>
        <v>0</v>
      </c>
      <c r="U172" s="25" t="str">
        <f>IF(K172&gt;0,K172,_xlfn.XLOOKUP(M172,'Client Lookup'!L:L,'Client Lookup'!N:N))</f>
        <v>25752</v>
      </c>
      <c r="V172" t="str">
        <f>_xlfn.XLOOKUP(_xlfn.NUMBERVALUE(U172),'Project Lookup'!X:X,'Project Lookup'!B:B)</f>
        <v>Lily AI SOW#7</v>
      </c>
      <c r="X172" t="str">
        <f t="shared" si="15"/>
        <v>463 OneLook Inc. D/B/A Lily AI : 1016 Lily AI SOW#7</v>
      </c>
      <c r="Y172" t="str">
        <f t="shared" si="16"/>
        <v>463 OneLook Inc. D/B/A Lily AI</v>
      </c>
      <c r="Z172" t="str">
        <f t="shared" si="18"/>
        <v>463 OneLook Inc. D/B/A Lily AI</v>
      </c>
      <c r="AA172" t="str">
        <f>_xlfn.XLOOKUP(Z172,'Client Lookup'!A:A,'Client Lookup'!C:C)</f>
        <v>lily.ai</v>
      </c>
      <c r="AC172" t="e">
        <f>_xlfn.XLOOKUP(K172,'Results vs Forecast'!K:K,'Results vs Forecast'!K:K)</f>
        <v>#N/A</v>
      </c>
    </row>
    <row r="173" spans="1:29" hidden="1">
      <c r="A173" s="39"/>
      <c r="B173" s="1" t="s">
        <v>700</v>
      </c>
      <c r="C173" s="1" t="s">
        <v>701</v>
      </c>
      <c r="D173" s="1" t="s">
        <v>9</v>
      </c>
      <c r="E173" s="1" t="s">
        <v>1799</v>
      </c>
      <c r="F173" s="2">
        <v>45535</v>
      </c>
      <c r="G173" s="2">
        <v>45505</v>
      </c>
      <c r="H173" s="1" t="s">
        <v>1860</v>
      </c>
      <c r="I173" s="1" t="s">
        <v>1861</v>
      </c>
      <c r="J173" s="1" t="s">
        <v>942</v>
      </c>
      <c r="K173" s="1" t="s">
        <v>937</v>
      </c>
      <c r="L173" s="1" t="s">
        <v>1862</v>
      </c>
      <c r="M173" s="1"/>
      <c r="N173" s="1"/>
      <c r="O173" s="1"/>
      <c r="P173" s="40">
        <v>8783.26</v>
      </c>
      <c r="Q173" s="37" t="str">
        <f>IF(C173="ForthPoint","ForthPoint",IF(D173="Intercompany",_xlfn.XLOOKUP(E173,'Dept Lookup'!B:B,'Dept Lookup'!A:A),Modified!D173))</f>
        <v>Data Science</v>
      </c>
      <c r="R173" t="str">
        <f t="shared" si="17"/>
        <v>Wind Creek Casino</v>
      </c>
      <c r="S173" s="1" t="s">
        <v>707</v>
      </c>
      <c r="T173">
        <f t="shared" si="14"/>
        <v>0</v>
      </c>
      <c r="U173" s="25" t="str">
        <f>IF(K173&gt;0,K173,_xlfn.XLOOKUP(M173,'Client Lookup'!L:L,'Client Lookup'!N:N))</f>
        <v>33392</v>
      </c>
      <c r="V173" t="str">
        <f>_xlfn.XLOOKUP(_xlfn.NUMBERVALUE(U173),'Project Lookup'!X:X,'Project Lookup'!B:B)</f>
        <v>Customer Analytics</v>
      </c>
      <c r="X173" t="str">
        <f t="shared" si="15"/>
        <v>510 Wind Creek Casino : 1297 Customer Analytics</v>
      </c>
      <c r="Y173" t="str">
        <f t="shared" si="16"/>
        <v>510 Wind Creek Casino</v>
      </c>
      <c r="Z173" t="str">
        <f t="shared" si="18"/>
        <v>510 Wind Creek Casino</v>
      </c>
      <c r="AA173" t="str">
        <f>_xlfn.XLOOKUP(Z173,'Client Lookup'!A:A,'Client Lookup'!C:C)</f>
        <v>Wind Creek Casino</v>
      </c>
      <c r="AC173" t="e">
        <f>_xlfn.XLOOKUP(K173,'Results vs Forecast'!K:K,'Results vs Forecast'!K:K)</f>
        <v>#N/A</v>
      </c>
    </row>
    <row r="174" spans="1:29" hidden="1">
      <c r="A174" s="39"/>
      <c r="B174" s="1" t="s">
        <v>700</v>
      </c>
      <c r="C174" s="1" t="s">
        <v>701</v>
      </c>
      <c r="D174" s="1" t="s">
        <v>9</v>
      </c>
      <c r="E174" s="1" t="s">
        <v>1799</v>
      </c>
      <c r="F174" s="2">
        <v>45535</v>
      </c>
      <c r="G174" s="2">
        <v>45505</v>
      </c>
      <c r="H174" s="1" t="s">
        <v>1863</v>
      </c>
      <c r="I174" s="1" t="s">
        <v>1864</v>
      </c>
      <c r="J174" s="1" t="s">
        <v>666</v>
      </c>
      <c r="K174" s="1" t="s">
        <v>917</v>
      </c>
      <c r="L174" s="1" t="s">
        <v>1865</v>
      </c>
      <c r="M174" s="1"/>
      <c r="N174" s="1"/>
      <c r="O174" s="1"/>
      <c r="P174" s="40">
        <v>95.75</v>
      </c>
      <c r="Q174" s="37" t="str">
        <f>IF(C174="ForthPoint","ForthPoint",IF(D174="Intercompany",_xlfn.XLOOKUP(E174,'Dept Lookup'!B:B,'Dept Lookup'!A:A),Modified!D174))</f>
        <v>Data Science</v>
      </c>
      <c r="R174" t="str">
        <f t="shared" si="17"/>
        <v>Visa</v>
      </c>
      <c r="S174" s="1" t="s">
        <v>707</v>
      </c>
      <c r="T174">
        <f t="shared" si="14"/>
        <v>0</v>
      </c>
      <c r="U174" s="25" t="str">
        <f>IF(K174&gt;0,K174,_xlfn.XLOOKUP(M174,'Client Lookup'!L:L,'Client Lookup'!N:N))</f>
        <v>31318</v>
      </c>
      <c r="V174" t="str">
        <f>_xlfn.XLOOKUP(_xlfn.NUMBERVALUE(U174),'Project Lookup'!X:X,'Project Lookup'!B:B)</f>
        <v>NextGen Solutions</v>
      </c>
      <c r="X174" t="str">
        <f t="shared" si="15"/>
        <v>11 Visa : 1246 NextGen Solutions</v>
      </c>
      <c r="Y174" t="str">
        <f t="shared" si="16"/>
        <v>11 Visa</v>
      </c>
      <c r="Z174" t="str">
        <f t="shared" si="18"/>
        <v>11 Visa</v>
      </c>
      <c r="AA174" t="str">
        <f>_xlfn.XLOOKUP(Z174,'Client Lookup'!A:A,'Client Lookup'!C:C)</f>
        <v>Visa</v>
      </c>
      <c r="AC174" t="e">
        <f>_xlfn.XLOOKUP(K174,'Results vs Forecast'!K:K,'Results vs Forecast'!K:K)</f>
        <v>#N/A</v>
      </c>
    </row>
    <row r="175" spans="1:29" hidden="1">
      <c r="A175" s="39"/>
      <c r="B175" s="1" t="s">
        <v>700</v>
      </c>
      <c r="C175" s="1" t="s">
        <v>701</v>
      </c>
      <c r="D175" s="1" t="s">
        <v>9</v>
      </c>
      <c r="E175" s="1" t="s">
        <v>1799</v>
      </c>
      <c r="F175" s="2">
        <v>45535</v>
      </c>
      <c r="G175" s="2">
        <v>45505</v>
      </c>
      <c r="H175" s="1" t="s">
        <v>1866</v>
      </c>
      <c r="I175" s="1" t="s">
        <v>1867</v>
      </c>
      <c r="J175" s="1" t="s">
        <v>497</v>
      </c>
      <c r="K175" s="1" t="s">
        <v>745</v>
      </c>
      <c r="L175" s="1" t="s">
        <v>1822</v>
      </c>
      <c r="M175" s="1"/>
      <c r="N175" s="1"/>
      <c r="O175" s="1"/>
      <c r="P175" s="40">
        <v>29359.37</v>
      </c>
      <c r="Q175" s="37" t="str">
        <f>IF(C175="ForthPoint","ForthPoint",IF(D175="Intercompany",_xlfn.XLOOKUP(E175,'Dept Lookup'!B:B,'Dept Lookup'!A:A),Modified!D175))</f>
        <v>Data Science</v>
      </c>
      <c r="R175" t="str">
        <f t="shared" si="17"/>
        <v>Clayton, Dubilier &amp; Rice</v>
      </c>
      <c r="S175" s="1" t="s">
        <v>707</v>
      </c>
      <c r="T175">
        <f t="shared" si="14"/>
        <v>0</v>
      </c>
      <c r="U175" s="25" t="str">
        <f>IF(K175&gt;0,K175,_xlfn.XLOOKUP(M175,'Client Lookup'!L:L,'Client Lookup'!N:N))</f>
        <v>30356</v>
      </c>
      <c r="V175" t="str">
        <f>_xlfn.XLOOKUP(_xlfn.NUMBERVALUE(U175),'Project Lookup'!X:X,'Project Lookup'!B:B)</f>
        <v>Cornerstone Shelter Scheduling Implementation</v>
      </c>
      <c r="X175" t="str">
        <f t="shared" si="15"/>
        <v>451 Cornerstone Building Brands : 1212 Cornerstone Shelter Scheduling Implementation</v>
      </c>
      <c r="Y175" t="str">
        <f t="shared" si="16"/>
        <v>451 Cornerstone Building Brands</v>
      </c>
      <c r="Z175" t="str">
        <f t="shared" si="18"/>
        <v>451 Cornerstone Building Brands</v>
      </c>
      <c r="AA175" t="str">
        <f>_xlfn.XLOOKUP(Z175,'Client Lookup'!A:A,'Client Lookup'!C:C)</f>
        <v>Clayton, Dubilier &amp; Rice</v>
      </c>
      <c r="AC175" t="e">
        <f>_xlfn.XLOOKUP(K175,'Results vs Forecast'!K:K,'Results vs Forecast'!K:K)</f>
        <v>#N/A</v>
      </c>
    </row>
    <row r="176" spans="1:29" hidden="1">
      <c r="A176" s="39"/>
      <c r="B176" s="1" t="s">
        <v>700</v>
      </c>
      <c r="C176" s="1" t="s">
        <v>1370</v>
      </c>
      <c r="D176" s="1" t="s">
        <v>9</v>
      </c>
      <c r="E176" s="1" t="s">
        <v>1799</v>
      </c>
      <c r="F176" s="2">
        <v>45535</v>
      </c>
      <c r="G176" s="2">
        <v>45505</v>
      </c>
      <c r="H176" s="1" t="s">
        <v>1868</v>
      </c>
      <c r="I176" s="1" t="s">
        <v>1869</v>
      </c>
      <c r="J176" s="1" t="s">
        <v>576</v>
      </c>
      <c r="K176" s="1" t="s">
        <v>828</v>
      </c>
      <c r="L176" s="1" t="s">
        <v>1806</v>
      </c>
      <c r="M176" s="1"/>
      <c r="N176" s="1"/>
      <c r="O176" s="1"/>
      <c r="P176" s="40">
        <v>464.21608813902071</v>
      </c>
      <c r="Q176" s="37" t="str">
        <f>IF(C176="ForthPoint","ForthPoint",IF(D176="Intercompany",_xlfn.XLOOKUP(E176,'Dept Lookup'!B:B,'Dept Lookup'!A:A),Modified!D176))</f>
        <v>Data Science</v>
      </c>
      <c r="R176" t="str">
        <f t="shared" si="17"/>
        <v>lily.ai</v>
      </c>
      <c r="S176" s="1" t="s">
        <v>707</v>
      </c>
      <c r="T176">
        <f t="shared" si="14"/>
        <v>0</v>
      </c>
      <c r="U176" s="25" t="str">
        <f>IF(K176&gt;0,K176,_xlfn.XLOOKUP(M176,'Client Lookup'!L:L,'Client Lookup'!N:N))</f>
        <v>25149</v>
      </c>
      <c r="V176" t="str">
        <f>_xlfn.XLOOKUP(_xlfn.NUMBERVALUE(U176),'Project Lookup'!X:X,'Project Lookup'!B:B)</f>
        <v>Lily AI SOW#5</v>
      </c>
      <c r="X176" t="str">
        <f t="shared" si="15"/>
        <v>463 OneLook Inc. D/B/A Lily AI : 977 Lily AI SOW#5</v>
      </c>
      <c r="Y176" t="str">
        <f t="shared" si="16"/>
        <v>463 OneLook Inc. D/B/A Lily AI</v>
      </c>
      <c r="Z176" t="str">
        <f t="shared" si="18"/>
        <v>463 OneLook Inc. D/B/A Lily AI</v>
      </c>
      <c r="AA176" t="str">
        <f>_xlfn.XLOOKUP(Z176,'Client Lookup'!A:A,'Client Lookup'!C:C)</f>
        <v>lily.ai</v>
      </c>
      <c r="AC176" t="e">
        <f>_xlfn.XLOOKUP(K176,'Results vs Forecast'!K:K,'Results vs Forecast'!K:K)</f>
        <v>#N/A</v>
      </c>
    </row>
    <row r="177" spans="1:29" hidden="1">
      <c r="A177" s="39"/>
      <c r="B177" s="1" t="s">
        <v>700</v>
      </c>
      <c r="C177" s="1" t="s">
        <v>1370</v>
      </c>
      <c r="D177" s="1" t="s">
        <v>9</v>
      </c>
      <c r="E177" s="1" t="s">
        <v>1799</v>
      </c>
      <c r="F177" s="2">
        <v>45535</v>
      </c>
      <c r="G177" s="2">
        <v>45505</v>
      </c>
      <c r="H177" s="1" t="s">
        <v>1870</v>
      </c>
      <c r="I177" s="1" t="s">
        <v>1871</v>
      </c>
      <c r="J177" s="1" t="s">
        <v>593</v>
      </c>
      <c r="K177" s="1" t="s">
        <v>842</v>
      </c>
      <c r="L177" s="1" t="s">
        <v>1809</v>
      </c>
      <c r="M177" s="1"/>
      <c r="N177" s="1"/>
      <c r="O177" s="1"/>
      <c r="P177" s="40">
        <v>400.1862828784661</v>
      </c>
      <c r="Q177" s="37" t="str">
        <f>IF(C177="ForthPoint","ForthPoint",IF(D177="Intercompany",_xlfn.XLOOKUP(E177,'Dept Lookup'!B:B,'Dept Lookup'!A:A),Modified!D177))</f>
        <v>Data Science</v>
      </c>
      <c r="R177" t="str">
        <f t="shared" si="17"/>
        <v>MasterCard</v>
      </c>
      <c r="S177" s="1" t="s">
        <v>707</v>
      </c>
      <c r="T177">
        <f t="shared" si="14"/>
        <v>0</v>
      </c>
      <c r="U177" s="25" t="str">
        <f>IF(K177&gt;0,K177,_xlfn.XLOOKUP(M177,'Client Lookup'!L:L,'Client Lookup'!N:N))</f>
        <v>25146</v>
      </c>
      <c r="V177" t="str">
        <f>_xlfn.XLOOKUP(_xlfn.NUMBERVALUE(U177),'Project Lookup'!X:X,'Project Lookup'!B:B)</f>
        <v>Mastercard SOW #6</v>
      </c>
      <c r="X177" t="str">
        <f t="shared" si="15"/>
        <v>461 Session M Inc. : 974 Mastercard SOW #6</v>
      </c>
      <c r="Y177" t="str">
        <f t="shared" si="16"/>
        <v>461 Session M Inc.</v>
      </c>
      <c r="Z177" t="str">
        <f t="shared" si="18"/>
        <v>461 Session M Inc.</v>
      </c>
      <c r="AA177" t="str">
        <f>_xlfn.XLOOKUP(Z177,'Client Lookup'!A:A,'Client Lookup'!C:C)</f>
        <v>MasterCard</v>
      </c>
      <c r="AC177" t="e">
        <f>_xlfn.XLOOKUP(K177,'Results vs Forecast'!K:K,'Results vs Forecast'!K:K)</f>
        <v>#N/A</v>
      </c>
    </row>
    <row r="178" spans="1:29" hidden="1">
      <c r="A178" s="39"/>
      <c r="B178" s="1" t="s">
        <v>700</v>
      </c>
      <c r="C178" s="1" t="s">
        <v>1370</v>
      </c>
      <c r="D178" s="1" t="s">
        <v>9</v>
      </c>
      <c r="E178" s="1" t="s">
        <v>1799</v>
      </c>
      <c r="F178" s="2">
        <v>45535</v>
      </c>
      <c r="G178" s="2">
        <v>45505</v>
      </c>
      <c r="H178" s="1" t="s">
        <v>1872</v>
      </c>
      <c r="I178" s="1" t="s">
        <v>1873</v>
      </c>
      <c r="J178" s="1" t="s">
        <v>575</v>
      </c>
      <c r="K178" s="1" t="s">
        <v>829</v>
      </c>
      <c r="L178" s="1" t="s">
        <v>1812</v>
      </c>
      <c r="M178" s="1"/>
      <c r="N178" s="1"/>
      <c r="O178" s="1"/>
      <c r="P178" s="40">
        <v>424.19745985117407</v>
      </c>
      <c r="Q178" s="37" t="str">
        <f>IF(C178="ForthPoint","ForthPoint",IF(D178="Intercompany",_xlfn.XLOOKUP(E178,'Dept Lookup'!B:B,'Dept Lookup'!A:A),Modified!D178))</f>
        <v>Data Science</v>
      </c>
      <c r="R178" t="str">
        <f t="shared" si="17"/>
        <v>lily.ai</v>
      </c>
      <c r="S178" s="1" t="s">
        <v>707</v>
      </c>
      <c r="T178">
        <f t="shared" si="14"/>
        <v>0</v>
      </c>
      <c r="U178" s="25" t="str">
        <f>IF(K178&gt;0,K178,_xlfn.XLOOKUP(M178,'Client Lookup'!L:L,'Client Lookup'!N:N))</f>
        <v>25752</v>
      </c>
      <c r="V178" t="str">
        <f>_xlfn.XLOOKUP(_xlfn.NUMBERVALUE(U178),'Project Lookup'!X:X,'Project Lookup'!B:B)</f>
        <v>Lily AI SOW#7</v>
      </c>
      <c r="X178" t="str">
        <f t="shared" si="15"/>
        <v>463 OneLook Inc. D/B/A Lily AI : 1016 Lily AI SOW#7</v>
      </c>
      <c r="Y178" t="str">
        <f t="shared" si="16"/>
        <v>463 OneLook Inc. D/B/A Lily AI</v>
      </c>
      <c r="Z178" t="str">
        <f t="shared" si="18"/>
        <v>463 OneLook Inc. D/B/A Lily AI</v>
      </c>
      <c r="AA178" t="str">
        <f>_xlfn.XLOOKUP(Z178,'Client Lookup'!A:A,'Client Lookup'!C:C)</f>
        <v>lily.ai</v>
      </c>
      <c r="AC178" t="e">
        <f>_xlfn.XLOOKUP(K178,'Results vs Forecast'!K:K,'Results vs Forecast'!K:K)</f>
        <v>#N/A</v>
      </c>
    </row>
    <row r="179" spans="1:29" hidden="1">
      <c r="A179" s="39"/>
      <c r="B179" s="1" t="s">
        <v>700</v>
      </c>
      <c r="C179" s="1" t="s">
        <v>701</v>
      </c>
      <c r="D179" s="1" t="s">
        <v>9</v>
      </c>
      <c r="E179" s="1" t="s">
        <v>1799</v>
      </c>
      <c r="F179" s="2">
        <v>45535</v>
      </c>
      <c r="G179" s="2">
        <v>45505</v>
      </c>
      <c r="H179" s="1" t="s">
        <v>1874</v>
      </c>
      <c r="I179" s="1" t="s">
        <v>1875</v>
      </c>
      <c r="J179" s="1" t="s">
        <v>542</v>
      </c>
      <c r="K179" s="1" t="s">
        <v>802</v>
      </c>
      <c r="L179" s="1" t="s">
        <v>1876</v>
      </c>
      <c r="M179" s="1"/>
      <c r="N179" s="1"/>
      <c r="O179" s="1"/>
      <c r="P179" s="40">
        <v>-20015.47</v>
      </c>
      <c r="Q179" s="37" t="str">
        <f>IF(C179="ForthPoint","ForthPoint",IF(D179="Intercompany",_xlfn.XLOOKUP(E179,'Dept Lookup'!B:B,'Dept Lookup'!A:A),Modified!D179))</f>
        <v>Data Science</v>
      </c>
      <c r="R179" t="str">
        <f t="shared" si="17"/>
        <v>GoodRx</v>
      </c>
      <c r="S179" s="1" t="s">
        <v>707</v>
      </c>
      <c r="T179">
        <f t="shared" si="14"/>
        <v>0</v>
      </c>
      <c r="U179" s="25" t="str">
        <f>IF(K179&gt;0,K179,_xlfn.XLOOKUP(M179,'Client Lookup'!L:L,'Client Lookup'!N:N))</f>
        <v>28141</v>
      </c>
      <c r="V179" t="str">
        <f>_xlfn.XLOOKUP(_xlfn.NUMBERVALUE(U179),'Project Lookup'!X:X,'Project Lookup'!B:B)</f>
        <v>GoodRx - April to October Renewal</v>
      </c>
      <c r="X179" t="str">
        <f t="shared" si="15"/>
        <v>182 GoodRx : 1142 GoodRx - April to October Renewal</v>
      </c>
      <c r="Y179" t="str">
        <f t="shared" si="16"/>
        <v>182 GoodRx</v>
      </c>
      <c r="Z179" t="str">
        <f t="shared" si="18"/>
        <v>182 GoodRx</v>
      </c>
      <c r="AA179" t="str">
        <f>_xlfn.XLOOKUP(Z179,'Client Lookup'!A:A,'Client Lookup'!C:C)</f>
        <v>GoodRx</v>
      </c>
      <c r="AC179" t="e">
        <f>_xlfn.XLOOKUP(K179,'Results vs Forecast'!K:K,'Results vs Forecast'!K:K)</f>
        <v>#N/A</v>
      </c>
    </row>
    <row r="180" spans="1:29" hidden="1">
      <c r="A180" s="39"/>
      <c r="B180" s="1" t="s">
        <v>700</v>
      </c>
      <c r="C180" s="1" t="s">
        <v>1370</v>
      </c>
      <c r="D180" s="1" t="s">
        <v>9</v>
      </c>
      <c r="E180" s="1" t="s">
        <v>1799</v>
      </c>
      <c r="F180" s="2">
        <v>45535</v>
      </c>
      <c r="G180" s="2">
        <v>45505</v>
      </c>
      <c r="H180" s="1" t="s">
        <v>1877</v>
      </c>
      <c r="I180" s="1" t="s">
        <v>1878</v>
      </c>
      <c r="J180" s="1" t="s">
        <v>593</v>
      </c>
      <c r="K180" s="1" t="s">
        <v>842</v>
      </c>
      <c r="L180" s="1" t="s">
        <v>1809</v>
      </c>
      <c r="M180" s="1"/>
      <c r="N180" s="1"/>
      <c r="O180" s="1"/>
      <c r="P180" s="40">
        <v>400.1862828784661</v>
      </c>
      <c r="Q180" s="37" t="str">
        <f>IF(C180="ForthPoint","ForthPoint",IF(D180="Intercompany",_xlfn.XLOOKUP(E180,'Dept Lookup'!B:B,'Dept Lookup'!A:A),Modified!D180))</f>
        <v>Data Science</v>
      </c>
      <c r="R180" t="str">
        <f t="shared" si="17"/>
        <v>MasterCard</v>
      </c>
      <c r="S180" s="1" t="s">
        <v>707</v>
      </c>
      <c r="T180">
        <f t="shared" si="14"/>
        <v>0</v>
      </c>
      <c r="U180" s="25" t="str">
        <f>IF(K180&gt;0,K180,_xlfn.XLOOKUP(M180,'Client Lookup'!L:L,'Client Lookup'!N:N))</f>
        <v>25146</v>
      </c>
      <c r="V180" t="str">
        <f>_xlfn.XLOOKUP(_xlfn.NUMBERVALUE(U180),'Project Lookup'!X:X,'Project Lookup'!B:B)</f>
        <v>Mastercard SOW #6</v>
      </c>
      <c r="X180" t="str">
        <f t="shared" si="15"/>
        <v>461 Session M Inc. : 974 Mastercard SOW #6</v>
      </c>
      <c r="Y180" t="str">
        <f t="shared" si="16"/>
        <v>461 Session M Inc.</v>
      </c>
      <c r="Z180" t="str">
        <f t="shared" si="18"/>
        <v>461 Session M Inc.</v>
      </c>
      <c r="AA180" t="str">
        <f>_xlfn.XLOOKUP(Z180,'Client Lookup'!A:A,'Client Lookup'!C:C)</f>
        <v>MasterCard</v>
      </c>
      <c r="AC180" t="e">
        <f>_xlfn.XLOOKUP(K180,'Results vs Forecast'!K:K,'Results vs Forecast'!K:K)</f>
        <v>#N/A</v>
      </c>
    </row>
    <row r="181" spans="1:29" hidden="1">
      <c r="A181" s="39"/>
      <c r="B181" s="1" t="s">
        <v>700</v>
      </c>
      <c r="C181" s="1" t="s">
        <v>701</v>
      </c>
      <c r="D181" s="1" t="s">
        <v>9</v>
      </c>
      <c r="E181" s="1" t="s">
        <v>1799</v>
      </c>
      <c r="F181" s="2">
        <v>45535</v>
      </c>
      <c r="G181" s="2">
        <v>45505</v>
      </c>
      <c r="H181" s="1" t="s">
        <v>1879</v>
      </c>
      <c r="I181" s="1" t="s">
        <v>1880</v>
      </c>
      <c r="J181" s="1" t="s">
        <v>507</v>
      </c>
      <c r="K181" s="1" t="s">
        <v>769</v>
      </c>
      <c r="L181" s="1" t="s">
        <v>1881</v>
      </c>
      <c r="M181" s="1"/>
      <c r="N181" s="1"/>
      <c r="O181" s="1"/>
      <c r="P181" s="40">
        <v>-16200</v>
      </c>
      <c r="Q181" s="37" t="str">
        <f>IF(C181="ForthPoint","ForthPoint",IF(D181="Intercompany",_xlfn.XLOOKUP(E181,'Dept Lookup'!B:B,'Dept Lookup'!A:A),Modified!D181))</f>
        <v>Data Science</v>
      </c>
      <c r="R181" t="str">
        <f t="shared" si="17"/>
        <v>CVS Health</v>
      </c>
      <c r="S181" s="1" t="s">
        <v>707</v>
      </c>
      <c r="T181">
        <f t="shared" si="14"/>
        <v>0</v>
      </c>
      <c r="U181" s="25" t="str">
        <f>IF(K181&gt;0,K181,_xlfn.XLOOKUP(M181,'Client Lookup'!L:L,'Client Lookup'!N:N))</f>
        <v>33389</v>
      </c>
      <c r="V181" t="str">
        <f>_xlfn.XLOOKUP(_xlfn.NUMBERVALUE(U181),'Project Lookup'!X:X,'Project Lookup'!B:B)</f>
        <v>PV Insights Portal PM</v>
      </c>
      <c r="X181" t="str">
        <f t="shared" si="15"/>
        <v>170 CVS Health : 1296 PV Insights Portal PM</v>
      </c>
      <c r="Y181" t="str">
        <f t="shared" si="16"/>
        <v>170 CVS Health</v>
      </c>
      <c r="Z181" t="str">
        <f t="shared" si="18"/>
        <v>170 CVS Health</v>
      </c>
      <c r="AA181" t="str">
        <f>_xlfn.XLOOKUP(Z181,'Client Lookup'!A:A,'Client Lookup'!C:C)</f>
        <v>CVS Health</v>
      </c>
      <c r="AC181" t="e">
        <f>_xlfn.XLOOKUP(K181,'Results vs Forecast'!K:K,'Results vs Forecast'!K:K)</f>
        <v>#N/A</v>
      </c>
    </row>
    <row r="182" spans="1:29" hidden="1">
      <c r="A182" s="39"/>
      <c r="B182" s="1" t="s">
        <v>700</v>
      </c>
      <c r="C182" s="1" t="s">
        <v>701</v>
      </c>
      <c r="D182" s="1" t="s">
        <v>9</v>
      </c>
      <c r="E182" s="1" t="s">
        <v>1799</v>
      </c>
      <c r="F182" s="2">
        <v>45535</v>
      </c>
      <c r="G182" s="2">
        <v>45505</v>
      </c>
      <c r="H182" s="1" t="s">
        <v>1882</v>
      </c>
      <c r="I182" s="1" t="s">
        <v>1883</v>
      </c>
      <c r="J182" s="1" t="s">
        <v>556</v>
      </c>
      <c r="K182" s="1" t="s">
        <v>819</v>
      </c>
      <c r="L182" s="1" t="s">
        <v>1884</v>
      </c>
      <c r="M182" s="1"/>
      <c r="N182" s="1"/>
      <c r="O182" s="1" t="s">
        <v>1369</v>
      </c>
      <c r="P182" s="40">
        <v>46138.3</v>
      </c>
      <c r="Q182" s="37" t="str">
        <f>IF(C182="ForthPoint","ForthPoint",IF(D182="Intercompany",_xlfn.XLOOKUP(E182,'Dept Lookup'!B:B,'Dept Lookup'!A:A),Modified!D182))</f>
        <v>Data Science</v>
      </c>
      <c r="R182" t="str">
        <f t="shared" si="17"/>
        <v>Hyatt</v>
      </c>
      <c r="S182" s="1" t="s">
        <v>707</v>
      </c>
      <c r="T182">
        <f t="shared" si="14"/>
        <v>0</v>
      </c>
      <c r="U182" s="25" t="str">
        <f>IF(K182&gt;0,K182,_xlfn.XLOOKUP(M182,'Client Lookup'!L:L,'Client Lookup'!N:N))</f>
        <v>26519</v>
      </c>
      <c r="V182" t="str">
        <f>_xlfn.XLOOKUP(_xlfn.NUMBERVALUE(U182),'Project Lookup'!X:X,'Project Lookup'!B:B)</f>
        <v>Hyatt - TLP Bridge Deal</v>
      </c>
      <c r="X182" t="str">
        <f t="shared" si="15"/>
        <v>382 Hyatt : 1060 Hyatt - TLP Bridge Deal</v>
      </c>
      <c r="Y182" t="str">
        <f t="shared" si="16"/>
        <v>382 Hyatt</v>
      </c>
      <c r="Z182" t="str">
        <f t="shared" si="18"/>
        <v>382 Hyatt</v>
      </c>
      <c r="AA182" t="str">
        <f>_xlfn.XLOOKUP(Z182,'Client Lookup'!A:A,'Client Lookup'!C:C)</f>
        <v>Hyatt</v>
      </c>
      <c r="AC182" t="e">
        <f>_xlfn.XLOOKUP(K182,'Results vs Forecast'!K:K,'Results vs Forecast'!K:K)</f>
        <v>#N/A</v>
      </c>
    </row>
    <row r="183" spans="1:29" hidden="1">
      <c r="A183" s="39"/>
      <c r="B183" s="1" t="s">
        <v>700</v>
      </c>
      <c r="C183" s="1" t="s">
        <v>1370</v>
      </c>
      <c r="D183" s="1" t="s">
        <v>9</v>
      </c>
      <c r="E183" s="1" t="s">
        <v>1799</v>
      </c>
      <c r="F183" s="2">
        <v>45535</v>
      </c>
      <c r="G183" s="2">
        <v>45505</v>
      </c>
      <c r="H183" s="1" t="s">
        <v>1885</v>
      </c>
      <c r="I183" s="1" t="s">
        <v>1886</v>
      </c>
      <c r="J183" s="1" t="s">
        <v>575</v>
      </c>
      <c r="K183" s="1" t="s">
        <v>829</v>
      </c>
      <c r="L183" s="1" t="s">
        <v>1812</v>
      </c>
      <c r="M183" s="1"/>
      <c r="N183" s="1"/>
      <c r="O183" s="1"/>
      <c r="P183" s="40">
        <v>424.19745985117407</v>
      </c>
      <c r="Q183" s="37" t="str">
        <f>IF(C183="ForthPoint","ForthPoint",IF(D183="Intercompany",_xlfn.XLOOKUP(E183,'Dept Lookup'!B:B,'Dept Lookup'!A:A),Modified!D183))</f>
        <v>Data Science</v>
      </c>
      <c r="R183" t="str">
        <f t="shared" si="17"/>
        <v>lily.ai</v>
      </c>
      <c r="S183" s="1" t="s">
        <v>707</v>
      </c>
      <c r="T183">
        <f t="shared" si="14"/>
        <v>0</v>
      </c>
      <c r="U183" s="25" t="str">
        <f>IF(K183&gt;0,K183,_xlfn.XLOOKUP(M183,'Client Lookup'!L:L,'Client Lookup'!N:N))</f>
        <v>25752</v>
      </c>
      <c r="V183" t="str">
        <f>_xlfn.XLOOKUP(_xlfn.NUMBERVALUE(U183),'Project Lookup'!X:X,'Project Lookup'!B:B)</f>
        <v>Lily AI SOW#7</v>
      </c>
      <c r="X183" t="str">
        <f t="shared" si="15"/>
        <v>463 OneLook Inc. D/B/A Lily AI : 1016 Lily AI SOW#7</v>
      </c>
      <c r="Y183" t="str">
        <f t="shared" si="16"/>
        <v>463 OneLook Inc. D/B/A Lily AI</v>
      </c>
      <c r="Z183" t="str">
        <f t="shared" si="18"/>
        <v>463 OneLook Inc. D/B/A Lily AI</v>
      </c>
      <c r="AA183" t="str">
        <f>_xlfn.XLOOKUP(Z183,'Client Lookup'!A:A,'Client Lookup'!C:C)</f>
        <v>lily.ai</v>
      </c>
      <c r="AC183" t="e">
        <f>_xlfn.XLOOKUP(K183,'Results vs Forecast'!K:K,'Results vs Forecast'!K:K)</f>
        <v>#N/A</v>
      </c>
    </row>
    <row r="184" spans="1:29" hidden="1">
      <c r="A184" s="39"/>
      <c r="B184" s="1" t="s">
        <v>700</v>
      </c>
      <c r="C184" s="1" t="s">
        <v>1370</v>
      </c>
      <c r="D184" s="1" t="s">
        <v>9</v>
      </c>
      <c r="E184" s="1" t="s">
        <v>1799</v>
      </c>
      <c r="F184" s="2">
        <v>45535</v>
      </c>
      <c r="G184" s="2">
        <v>45505</v>
      </c>
      <c r="H184" s="1" t="s">
        <v>1887</v>
      </c>
      <c r="I184" s="1" t="s">
        <v>1888</v>
      </c>
      <c r="J184" s="1" t="s">
        <v>576</v>
      </c>
      <c r="K184" s="1" t="s">
        <v>828</v>
      </c>
      <c r="L184" s="1" t="s">
        <v>1806</v>
      </c>
      <c r="M184" s="1"/>
      <c r="N184" s="1"/>
      <c r="O184" s="1"/>
      <c r="P184" s="40">
        <v>464.21608813902071</v>
      </c>
      <c r="Q184" s="37" t="str">
        <f>IF(C184="ForthPoint","ForthPoint",IF(D184="Intercompany",_xlfn.XLOOKUP(E184,'Dept Lookup'!B:B,'Dept Lookup'!A:A),Modified!D184))</f>
        <v>Data Science</v>
      </c>
      <c r="R184" t="str">
        <f t="shared" si="17"/>
        <v>lily.ai</v>
      </c>
      <c r="S184" s="1" t="s">
        <v>707</v>
      </c>
      <c r="T184">
        <f t="shared" si="14"/>
        <v>0</v>
      </c>
      <c r="U184" s="25" t="str">
        <f>IF(K184&gt;0,K184,_xlfn.XLOOKUP(M184,'Client Lookup'!L:L,'Client Lookup'!N:N))</f>
        <v>25149</v>
      </c>
      <c r="V184" t="str">
        <f>_xlfn.XLOOKUP(_xlfn.NUMBERVALUE(U184),'Project Lookup'!X:X,'Project Lookup'!B:B)</f>
        <v>Lily AI SOW#5</v>
      </c>
      <c r="X184" t="str">
        <f t="shared" si="15"/>
        <v>463 OneLook Inc. D/B/A Lily AI : 977 Lily AI SOW#5</v>
      </c>
      <c r="Y184" t="str">
        <f t="shared" si="16"/>
        <v>463 OneLook Inc. D/B/A Lily AI</v>
      </c>
      <c r="Z184" t="str">
        <f t="shared" si="18"/>
        <v>463 OneLook Inc. D/B/A Lily AI</v>
      </c>
      <c r="AA184" t="str">
        <f>_xlfn.XLOOKUP(Z184,'Client Lookup'!A:A,'Client Lookup'!C:C)</f>
        <v>lily.ai</v>
      </c>
      <c r="AC184" t="e">
        <f>_xlfn.XLOOKUP(K184,'Results vs Forecast'!K:K,'Results vs Forecast'!K:K)</f>
        <v>#N/A</v>
      </c>
    </row>
    <row r="185" spans="1:29" hidden="1">
      <c r="A185" s="39"/>
      <c r="B185" s="1" t="s">
        <v>700</v>
      </c>
      <c r="C185" s="1" t="s">
        <v>1370</v>
      </c>
      <c r="D185" s="1" t="s">
        <v>9</v>
      </c>
      <c r="E185" s="1" t="s">
        <v>1799</v>
      </c>
      <c r="F185" s="2">
        <v>45535</v>
      </c>
      <c r="G185" s="2">
        <v>45505</v>
      </c>
      <c r="H185" s="1" t="s">
        <v>1889</v>
      </c>
      <c r="I185" s="1" t="s">
        <v>1890</v>
      </c>
      <c r="J185" s="1" t="s">
        <v>575</v>
      </c>
      <c r="K185" s="1" t="s">
        <v>829</v>
      </c>
      <c r="L185" s="1" t="s">
        <v>1812</v>
      </c>
      <c r="M185" s="1"/>
      <c r="N185" s="1"/>
      <c r="O185" s="1"/>
      <c r="P185" s="40">
        <v>424.19745985117407</v>
      </c>
      <c r="Q185" s="37" t="str">
        <f>IF(C185="ForthPoint","ForthPoint",IF(D185="Intercompany",_xlfn.XLOOKUP(E185,'Dept Lookup'!B:B,'Dept Lookup'!A:A),Modified!D185))</f>
        <v>Data Science</v>
      </c>
      <c r="R185" t="str">
        <f t="shared" si="17"/>
        <v>lily.ai</v>
      </c>
      <c r="S185" s="1" t="s">
        <v>707</v>
      </c>
      <c r="T185">
        <f t="shared" si="14"/>
        <v>0</v>
      </c>
      <c r="U185" s="25" t="str">
        <f>IF(K185&gt;0,K185,_xlfn.XLOOKUP(M185,'Client Lookup'!L:L,'Client Lookup'!N:N))</f>
        <v>25752</v>
      </c>
      <c r="V185" t="str">
        <f>_xlfn.XLOOKUP(_xlfn.NUMBERVALUE(U185),'Project Lookup'!X:X,'Project Lookup'!B:B)</f>
        <v>Lily AI SOW#7</v>
      </c>
      <c r="X185" t="str">
        <f t="shared" si="15"/>
        <v>463 OneLook Inc. D/B/A Lily AI : 1016 Lily AI SOW#7</v>
      </c>
      <c r="Y185" t="str">
        <f t="shared" si="16"/>
        <v>463 OneLook Inc. D/B/A Lily AI</v>
      </c>
      <c r="Z185" t="str">
        <f t="shared" si="18"/>
        <v>463 OneLook Inc. D/B/A Lily AI</v>
      </c>
      <c r="AA185" t="str">
        <f>_xlfn.XLOOKUP(Z185,'Client Lookup'!A:A,'Client Lookup'!C:C)</f>
        <v>lily.ai</v>
      </c>
      <c r="AC185" t="e">
        <f>_xlfn.XLOOKUP(K185,'Results vs Forecast'!K:K,'Results vs Forecast'!K:K)</f>
        <v>#N/A</v>
      </c>
    </row>
    <row r="186" spans="1:29" hidden="1">
      <c r="A186" s="39"/>
      <c r="B186" s="1" t="s">
        <v>700</v>
      </c>
      <c r="C186" s="1" t="s">
        <v>1370</v>
      </c>
      <c r="D186" s="1" t="s">
        <v>9</v>
      </c>
      <c r="E186" s="1" t="s">
        <v>1799</v>
      </c>
      <c r="F186" s="2">
        <v>45535</v>
      </c>
      <c r="G186" s="2">
        <v>45505</v>
      </c>
      <c r="H186" s="1" t="s">
        <v>1891</v>
      </c>
      <c r="I186" s="1" t="s">
        <v>1892</v>
      </c>
      <c r="J186" s="1" t="s">
        <v>575</v>
      </c>
      <c r="K186" s="1" t="s">
        <v>829</v>
      </c>
      <c r="L186" s="1" t="s">
        <v>1812</v>
      </c>
      <c r="M186" s="1"/>
      <c r="N186" s="1"/>
      <c r="O186" s="1"/>
      <c r="P186" s="40">
        <v>424.19745985117407</v>
      </c>
      <c r="Q186" s="37" t="str">
        <f>IF(C186="ForthPoint","ForthPoint",IF(D186="Intercompany",_xlfn.XLOOKUP(E186,'Dept Lookup'!B:B,'Dept Lookup'!A:A),Modified!D186))</f>
        <v>Data Science</v>
      </c>
      <c r="R186" t="str">
        <f t="shared" si="17"/>
        <v>lily.ai</v>
      </c>
      <c r="S186" s="1" t="s">
        <v>707</v>
      </c>
      <c r="T186">
        <f t="shared" si="14"/>
        <v>0</v>
      </c>
      <c r="U186" s="25" t="str">
        <f>IF(K186&gt;0,K186,_xlfn.XLOOKUP(M186,'Client Lookup'!L:L,'Client Lookup'!N:N))</f>
        <v>25752</v>
      </c>
      <c r="V186" t="str">
        <f>_xlfn.XLOOKUP(_xlfn.NUMBERVALUE(U186),'Project Lookup'!X:X,'Project Lookup'!B:B)</f>
        <v>Lily AI SOW#7</v>
      </c>
      <c r="X186" t="str">
        <f t="shared" si="15"/>
        <v>463 OneLook Inc. D/B/A Lily AI : 1016 Lily AI SOW#7</v>
      </c>
      <c r="Y186" t="str">
        <f t="shared" si="16"/>
        <v>463 OneLook Inc. D/B/A Lily AI</v>
      </c>
      <c r="Z186" t="str">
        <f t="shared" si="18"/>
        <v>463 OneLook Inc. D/B/A Lily AI</v>
      </c>
      <c r="AA186" t="str">
        <f>_xlfn.XLOOKUP(Z186,'Client Lookup'!A:A,'Client Lookup'!C:C)</f>
        <v>lily.ai</v>
      </c>
      <c r="AC186" t="e">
        <f>_xlfn.XLOOKUP(K186,'Results vs Forecast'!K:K,'Results vs Forecast'!K:K)</f>
        <v>#N/A</v>
      </c>
    </row>
    <row r="187" spans="1:29" hidden="1">
      <c r="A187" s="39"/>
      <c r="B187" s="1" t="s">
        <v>700</v>
      </c>
      <c r="C187" s="1" t="s">
        <v>701</v>
      </c>
      <c r="D187" s="1" t="s">
        <v>9</v>
      </c>
      <c r="E187" s="1" t="s">
        <v>1799</v>
      </c>
      <c r="F187" s="2">
        <v>45535</v>
      </c>
      <c r="G187" s="2">
        <v>45505</v>
      </c>
      <c r="H187" s="1" t="s">
        <v>1893</v>
      </c>
      <c r="I187" s="1" t="s">
        <v>1894</v>
      </c>
      <c r="J187" s="1" t="s">
        <v>497</v>
      </c>
      <c r="K187" s="1" t="s">
        <v>745</v>
      </c>
      <c r="L187" s="1" t="s">
        <v>1822</v>
      </c>
      <c r="M187" s="1"/>
      <c r="N187" s="1"/>
      <c r="O187" s="1" t="s">
        <v>1895</v>
      </c>
      <c r="P187" s="40">
        <v>9009.73</v>
      </c>
      <c r="Q187" s="37" t="str">
        <f>IF(C187="ForthPoint","ForthPoint",IF(D187="Intercompany",_xlfn.XLOOKUP(E187,'Dept Lookup'!B:B,'Dept Lookup'!A:A),Modified!D187))</f>
        <v>Data Science</v>
      </c>
      <c r="R187" t="str">
        <f t="shared" si="17"/>
        <v>Clayton, Dubilier &amp; Rice</v>
      </c>
      <c r="S187" s="1" t="s">
        <v>707</v>
      </c>
      <c r="T187">
        <f t="shared" si="14"/>
        <v>0</v>
      </c>
      <c r="U187" s="25" t="str">
        <f>IF(K187&gt;0,K187,_xlfn.XLOOKUP(M187,'Client Lookup'!L:L,'Client Lookup'!N:N))</f>
        <v>30356</v>
      </c>
      <c r="V187" t="str">
        <f>_xlfn.XLOOKUP(_xlfn.NUMBERVALUE(U187),'Project Lookup'!X:X,'Project Lookup'!B:B)</f>
        <v>Cornerstone Shelter Scheduling Implementation</v>
      </c>
      <c r="X187" t="str">
        <f t="shared" si="15"/>
        <v>451 Cornerstone Building Brands : 1212 Cornerstone Shelter Scheduling Implementation</v>
      </c>
      <c r="Y187" t="str">
        <f t="shared" si="16"/>
        <v>451 Cornerstone Building Brands</v>
      </c>
      <c r="Z187" t="str">
        <f t="shared" si="18"/>
        <v>451 Cornerstone Building Brands</v>
      </c>
      <c r="AA187" t="str">
        <f>_xlfn.XLOOKUP(Z187,'Client Lookup'!A:A,'Client Lookup'!C:C)</f>
        <v>Clayton, Dubilier &amp; Rice</v>
      </c>
      <c r="AC187" t="e">
        <f>_xlfn.XLOOKUP(K187,'Results vs Forecast'!K:K,'Results vs Forecast'!K:K)</f>
        <v>#N/A</v>
      </c>
    </row>
    <row r="188" spans="1:29" hidden="1">
      <c r="A188" s="39"/>
      <c r="B188" s="1" t="s">
        <v>700</v>
      </c>
      <c r="C188" s="1" t="s">
        <v>701</v>
      </c>
      <c r="D188" s="1" t="s">
        <v>9</v>
      </c>
      <c r="E188" s="1" t="s">
        <v>1799</v>
      </c>
      <c r="F188" s="2">
        <v>45535</v>
      </c>
      <c r="G188" s="2">
        <v>45505</v>
      </c>
      <c r="H188" s="1" t="s">
        <v>1896</v>
      </c>
      <c r="I188" s="1" t="s">
        <v>1897</v>
      </c>
      <c r="J188" s="1" t="s">
        <v>500</v>
      </c>
      <c r="K188" s="1" t="s">
        <v>762</v>
      </c>
      <c r="L188" s="1" t="s">
        <v>1898</v>
      </c>
      <c r="M188" s="1"/>
      <c r="N188" s="1"/>
      <c r="O188" s="1"/>
      <c r="P188" s="40">
        <v>59120</v>
      </c>
      <c r="Q188" s="37" t="str">
        <f>IF(C188="ForthPoint","ForthPoint",IF(D188="Intercompany",_xlfn.XLOOKUP(E188,'Dept Lookup'!B:B,'Dept Lookup'!A:A),Modified!D188))</f>
        <v>Data Science</v>
      </c>
      <c r="R188" t="str">
        <f t="shared" si="17"/>
        <v>CVS Health</v>
      </c>
      <c r="S188" s="1" t="s">
        <v>707</v>
      </c>
      <c r="T188">
        <f t="shared" si="14"/>
        <v>0</v>
      </c>
      <c r="U188" s="25" t="str">
        <f>IF(K188&gt;0,K188,_xlfn.XLOOKUP(M188,'Client Lookup'!L:L,'Client Lookup'!N:N))</f>
        <v>25980</v>
      </c>
      <c r="V188" t="str">
        <f>_xlfn.XLOOKUP(_xlfn.NUMBERVALUE(U188),'Project Lookup'!X:X,'Project Lookup'!B:B)</f>
        <v>MGE/PMH/GPT 2024 Team</v>
      </c>
      <c r="X188" t="str">
        <f t="shared" si="15"/>
        <v>170 CVS Health : 1040 MGE/PMH/GPT 2024 Team</v>
      </c>
      <c r="Y188" t="str">
        <f t="shared" si="16"/>
        <v>170 CVS Health</v>
      </c>
      <c r="Z188" t="str">
        <f t="shared" si="18"/>
        <v>170 CVS Health</v>
      </c>
      <c r="AA188" t="str">
        <f>_xlfn.XLOOKUP(Z188,'Client Lookup'!A:A,'Client Lookup'!C:C)</f>
        <v>CVS Health</v>
      </c>
      <c r="AC188" t="e">
        <f>_xlfn.XLOOKUP(K188,'Results vs Forecast'!K:K,'Results vs Forecast'!K:K)</f>
        <v>#N/A</v>
      </c>
    </row>
    <row r="189" spans="1:29" hidden="1">
      <c r="A189" s="39"/>
      <c r="B189" s="1" t="s">
        <v>700</v>
      </c>
      <c r="C189" s="1" t="s">
        <v>701</v>
      </c>
      <c r="D189" s="1" t="s">
        <v>9</v>
      </c>
      <c r="E189" s="1" t="s">
        <v>1799</v>
      </c>
      <c r="F189" s="2">
        <v>45535</v>
      </c>
      <c r="G189" s="2">
        <v>45505</v>
      </c>
      <c r="H189" s="1" t="s">
        <v>1899</v>
      </c>
      <c r="I189" s="1" t="s">
        <v>1900</v>
      </c>
      <c r="J189" s="1" t="s">
        <v>528</v>
      </c>
      <c r="K189" s="1" t="s">
        <v>784</v>
      </c>
      <c r="L189" s="1" t="s">
        <v>1831</v>
      </c>
      <c r="M189" s="1"/>
      <c r="N189" s="1"/>
      <c r="O189" s="1"/>
      <c r="P189" s="40">
        <v>29.15</v>
      </c>
      <c r="Q189" s="37" t="str">
        <f>IF(C189="ForthPoint","ForthPoint",IF(D189="Intercompany",_xlfn.XLOOKUP(E189,'Dept Lookup'!B:B,'Dept Lookup'!A:A),Modified!D189))</f>
        <v>Data Science</v>
      </c>
      <c r="R189" t="str">
        <f t="shared" si="17"/>
        <v>Franklin Templeton</v>
      </c>
      <c r="S189" s="1" t="s">
        <v>707</v>
      </c>
      <c r="T189">
        <f t="shared" si="14"/>
        <v>0</v>
      </c>
      <c r="U189" s="25" t="str">
        <f>IF(K189&gt;0,K189,_xlfn.XLOOKUP(M189,'Client Lookup'!L:L,'Client Lookup'!N:N))</f>
        <v>28144</v>
      </c>
      <c r="V189" t="str">
        <f>_xlfn.XLOOKUP(_xlfn.NUMBERVALUE(U189),'Project Lookup'!X:X,'Project Lookup'!B:B)</f>
        <v>Franklin Templeton - DS Team</v>
      </c>
      <c r="X189" t="str">
        <f t="shared" si="15"/>
        <v>417 Franklin Templeton : 1145 Franklin Templeton - DS Team</v>
      </c>
      <c r="Y189" t="str">
        <f t="shared" si="16"/>
        <v>417 Franklin Templeton</v>
      </c>
      <c r="Z189" t="str">
        <f t="shared" si="18"/>
        <v>417 Franklin Templeton</v>
      </c>
      <c r="AA189" t="str">
        <f>_xlfn.XLOOKUP(Z189,'Client Lookup'!A:A,'Client Lookup'!C:C)</f>
        <v>Franklin Templeton</v>
      </c>
      <c r="AC189" t="e">
        <f>_xlfn.XLOOKUP(K189,'Results vs Forecast'!K:K,'Results vs Forecast'!K:K)</f>
        <v>#N/A</v>
      </c>
    </row>
    <row r="190" spans="1:29" hidden="1">
      <c r="A190" s="39"/>
      <c r="B190" s="1" t="s">
        <v>700</v>
      </c>
      <c r="C190" s="1" t="s">
        <v>701</v>
      </c>
      <c r="D190" s="1" t="s">
        <v>9</v>
      </c>
      <c r="E190" s="1" t="s">
        <v>1799</v>
      </c>
      <c r="F190" s="2">
        <v>45535</v>
      </c>
      <c r="G190" s="2">
        <v>45505</v>
      </c>
      <c r="H190" s="1" t="s">
        <v>1901</v>
      </c>
      <c r="I190" s="1" t="s">
        <v>1902</v>
      </c>
      <c r="J190" s="1" t="s">
        <v>497</v>
      </c>
      <c r="K190" s="1" t="s">
        <v>745</v>
      </c>
      <c r="L190" s="1" t="s">
        <v>1822</v>
      </c>
      <c r="M190" s="1"/>
      <c r="N190" s="1"/>
      <c r="O190" s="1"/>
      <c r="P190" s="40">
        <v>-63858.51</v>
      </c>
      <c r="Q190" s="37" t="str">
        <f>IF(C190="ForthPoint","ForthPoint",IF(D190="Intercompany",_xlfn.XLOOKUP(E190,'Dept Lookup'!B:B,'Dept Lookup'!A:A),Modified!D190))</f>
        <v>Data Science</v>
      </c>
      <c r="R190" t="str">
        <f t="shared" si="17"/>
        <v>Clayton, Dubilier &amp; Rice</v>
      </c>
      <c r="S190" s="1" t="s">
        <v>707</v>
      </c>
      <c r="T190">
        <f t="shared" si="14"/>
        <v>0</v>
      </c>
      <c r="U190" s="25" t="str">
        <f>IF(K190&gt;0,K190,_xlfn.XLOOKUP(M190,'Client Lookup'!L:L,'Client Lookup'!N:N))</f>
        <v>30356</v>
      </c>
      <c r="V190" t="str">
        <f>_xlfn.XLOOKUP(_xlfn.NUMBERVALUE(U190),'Project Lookup'!X:X,'Project Lookup'!B:B)</f>
        <v>Cornerstone Shelter Scheduling Implementation</v>
      </c>
      <c r="X190" t="str">
        <f t="shared" si="15"/>
        <v>451 Cornerstone Building Brands : 1212 Cornerstone Shelter Scheduling Implementation</v>
      </c>
      <c r="Y190" t="str">
        <f t="shared" si="16"/>
        <v>451 Cornerstone Building Brands</v>
      </c>
      <c r="Z190" t="str">
        <f t="shared" si="18"/>
        <v>451 Cornerstone Building Brands</v>
      </c>
      <c r="AA190" t="str">
        <f>_xlfn.XLOOKUP(Z190,'Client Lookup'!A:A,'Client Lookup'!C:C)</f>
        <v>Clayton, Dubilier &amp; Rice</v>
      </c>
      <c r="AC190" t="e">
        <f>_xlfn.XLOOKUP(K190,'Results vs Forecast'!K:K,'Results vs Forecast'!K:K)</f>
        <v>#N/A</v>
      </c>
    </row>
    <row r="191" spans="1:29" hidden="1">
      <c r="A191" s="39"/>
      <c r="B191" s="1" t="s">
        <v>700</v>
      </c>
      <c r="C191" s="1" t="s">
        <v>1370</v>
      </c>
      <c r="D191" s="1" t="s">
        <v>9</v>
      </c>
      <c r="E191" s="1" t="s">
        <v>1799</v>
      </c>
      <c r="F191" s="2">
        <v>45535</v>
      </c>
      <c r="G191" s="2">
        <v>45505</v>
      </c>
      <c r="H191" s="1" t="s">
        <v>1903</v>
      </c>
      <c r="I191" s="1" t="s">
        <v>1904</v>
      </c>
      <c r="J191" s="1" t="s">
        <v>593</v>
      </c>
      <c r="K191" s="1" t="s">
        <v>842</v>
      </c>
      <c r="L191" s="1" t="s">
        <v>1809</v>
      </c>
      <c r="M191" s="1"/>
      <c r="N191" s="1"/>
      <c r="O191" s="1"/>
      <c r="P191" s="40">
        <v>400.1862828784661</v>
      </c>
      <c r="Q191" s="37" t="str">
        <f>IF(C191="ForthPoint","ForthPoint",IF(D191="Intercompany",_xlfn.XLOOKUP(E191,'Dept Lookup'!B:B,'Dept Lookup'!A:A),Modified!D191))</f>
        <v>Data Science</v>
      </c>
      <c r="R191" t="str">
        <f t="shared" si="17"/>
        <v>MasterCard</v>
      </c>
      <c r="S191" s="1" t="s">
        <v>707</v>
      </c>
      <c r="T191">
        <f t="shared" si="14"/>
        <v>0</v>
      </c>
      <c r="U191" s="25" t="str">
        <f>IF(K191&gt;0,K191,_xlfn.XLOOKUP(M191,'Client Lookup'!L:L,'Client Lookup'!N:N))</f>
        <v>25146</v>
      </c>
      <c r="V191" t="str">
        <f>_xlfn.XLOOKUP(_xlfn.NUMBERVALUE(U191),'Project Lookup'!X:X,'Project Lookup'!B:B)</f>
        <v>Mastercard SOW #6</v>
      </c>
      <c r="X191" t="str">
        <f t="shared" si="15"/>
        <v>461 Session M Inc. : 974 Mastercard SOW #6</v>
      </c>
      <c r="Y191" t="str">
        <f t="shared" si="16"/>
        <v>461 Session M Inc.</v>
      </c>
      <c r="Z191" t="str">
        <f t="shared" si="18"/>
        <v>461 Session M Inc.</v>
      </c>
      <c r="AA191" t="str">
        <f>_xlfn.XLOOKUP(Z191,'Client Lookup'!A:A,'Client Lookup'!C:C)</f>
        <v>MasterCard</v>
      </c>
      <c r="AC191" t="e">
        <f>_xlfn.XLOOKUP(K191,'Results vs Forecast'!K:K,'Results vs Forecast'!K:K)</f>
        <v>#N/A</v>
      </c>
    </row>
    <row r="192" spans="1:29" hidden="1">
      <c r="A192" s="39"/>
      <c r="B192" s="1" t="s">
        <v>700</v>
      </c>
      <c r="C192" s="1" t="s">
        <v>1370</v>
      </c>
      <c r="D192" s="1" t="s">
        <v>9</v>
      </c>
      <c r="E192" s="1" t="s">
        <v>1799</v>
      </c>
      <c r="F192" s="2">
        <v>45535</v>
      </c>
      <c r="G192" s="2">
        <v>45505</v>
      </c>
      <c r="H192" s="1" t="s">
        <v>1905</v>
      </c>
      <c r="I192" s="1" t="s">
        <v>1906</v>
      </c>
      <c r="J192" s="1" t="s">
        <v>593</v>
      </c>
      <c r="K192" s="1" t="s">
        <v>842</v>
      </c>
      <c r="L192" s="1" t="s">
        <v>1809</v>
      </c>
      <c r="M192" s="1"/>
      <c r="N192" s="1"/>
      <c r="O192" s="1"/>
      <c r="P192" s="40">
        <v>400.1862828784661</v>
      </c>
      <c r="Q192" s="37" t="str">
        <f>IF(C192="ForthPoint","ForthPoint",IF(D192="Intercompany",_xlfn.XLOOKUP(E192,'Dept Lookup'!B:B,'Dept Lookup'!A:A),Modified!D192))</f>
        <v>Data Science</v>
      </c>
      <c r="R192" t="str">
        <f t="shared" si="17"/>
        <v>MasterCard</v>
      </c>
      <c r="S192" s="1" t="s">
        <v>707</v>
      </c>
      <c r="T192">
        <f t="shared" si="14"/>
        <v>0</v>
      </c>
      <c r="U192" s="25" t="str">
        <f>IF(K192&gt;0,K192,_xlfn.XLOOKUP(M192,'Client Lookup'!L:L,'Client Lookup'!N:N))</f>
        <v>25146</v>
      </c>
      <c r="V192" t="str">
        <f>_xlfn.XLOOKUP(_xlfn.NUMBERVALUE(U192),'Project Lookup'!X:X,'Project Lookup'!B:B)</f>
        <v>Mastercard SOW #6</v>
      </c>
      <c r="X192" t="str">
        <f t="shared" si="15"/>
        <v>461 Session M Inc. : 974 Mastercard SOW #6</v>
      </c>
      <c r="Y192" t="str">
        <f t="shared" si="16"/>
        <v>461 Session M Inc.</v>
      </c>
      <c r="Z192" t="str">
        <f t="shared" si="18"/>
        <v>461 Session M Inc.</v>
      </c>
      <c r="AA192" t="str">
        <f>_xlfn.XLOOKUP(Z192,'Client Lookup'!A:A,'Client Lookup'!C:C)</f>
        <v>MasterCard</v>
      </c>
      <c r="AC192" t="e">
        <f>_xlfn.XLOOKUP(K192,'Results vs Forecast'!K:K,'Results vs Forecast'!K:K)</f>
        <v>#N/A</v>
      </c>
    </row>
    <row r="193" spans="1:29" hidden="1">
      <c r="A193" s="39"/>
      <c r="B193" s="1" t="s">
        <v>700</v>
      </c>
      <c r="C193" s="1" t="s">
        <v>701</v>
      </c>
      <c r="D193" s="1" t="s">
        <v>9</v>
      </c>
      <c r="E193" s="1" t="s">
        <v>1799</v>
      </c>
      <c r="F193" s="2">
        <v>45535</v>
      </c>
      <c r="G193" s="2">
        <v>45505</v>
      </c>
      <c r="H193" s="1" t="s">
        <v>1907</v>
      </c>
      <c r="I193" s="1" t="s">
        <v>1908</v>
      </c>
      <c r="J193" s="1" t="s">
        <v>528</v>
      </c>
      <c r="K193" s="1" t="s">
        <v>784</v>
      </c>
      <c r="L193" s="1" t="s">
        <v>1831</v>
      </c>
      <c r="M193" s="1"/>
      <c r="N193" s="1"/>
      <c r="O193" s="1"/>
      <c r="P193" s="40">
        <v>29.02</v>
      </c>
      <c r="Q193" s="37" t="str">
        <f>IF(C193="ForthPoint","ForthPoint",IF(D193="Intercompany",_xlfn.XLOOKUP(E193,'Dept Lookup'!B:B,'Dept Lookup'!A:A),Modified!D193))</f>
        <v>Data Science</v>
      </c>
      <c r="R193" t="str">
        <f t="shared" si="17"/>
        <v>Franklin Templeton</v>
      </c>
      <c r="S193" s="1" t="s">
        <v>707</v>
      </c>
      <c r="T193">
        <f t="shared" si="14"/>
        <v>0</v>
      </c>
      <c r="U193" s="25" t="str">
        <f>IF(K193&gt;0,K193,_xlfn.XLOOKUP(M193,'Client Lookup'!L:L,'Client Lookup'!N:N))</f>
        <v>28144</v>
      </c>
      <c r="V193" t="str">
        <f>_xlfn.XLOOKUP(_xlfn.NUMBERVALUE(U193),'Project Lookup'!X:X,'Project Lookup'!B:B)</f>
        <v>Franklin Templeton - DS Team</v>
      </c>
      <c r="X193" t="str">
        <f t="shared" si="15"/>
        <v>417 Franklin Templeton : 1145 Franklin Templeton - DS Team</v>
      </c>
      <c r="Y193" t="str">
        <f t="shared" si="16"/>
        <v>417 Franklin Templeton</v>
      </c>
      <c r="Z193" t="str">
        <f t="shared" si="18"/>
        <v>417 Franklin Templeton</v>
      </c>
      <c r="AA193" t="str">
        <f>_xlfn.XLOOKUP(Z193,'Client Lookup'!A:A,'Client Lookup'!C:C)</f>
        <v>Franklin Templeton</v>
      </c>
      <c r="AC193" t="e">
        <f>_xlfn.XLOOKUP(K193,'Results vs Forecast'!K:K,'Results vs Forecast'!K:K)</f>
        <v>#N/A</v>
      </c>
    </row>
    <row r="194" spans="1:29" hidden="1">
      <c r="A194" s="39"/>
      <c r="B194" s="1" t="s">
        <v>700</v>
      </c>
      <c r="C194" s="1" t="s">
        <v>701</v>
      </c>
      <c r="D194" s="1" t="s">
        <v>9</v>
      </c>
      <c r="E194" s="1" t="s">
        <v>1799</v>
      </c>
      <c r="F194" s="2">
        <v>45535</v>
      </c>
      <c r="G194" s="2">
        <v>45505</v>
      </c>
      <c r="H194" s="1" t="s">
        <v>1909</v>
      </c>
      <c r="I194" s="1" t="s">
        <v>1910</v>
      </c>
      <c r="J194" s="1" t="s">
        <v>590</v>
      </c>
      <c r="K194" s="1" t="s">
        <v>841</v>
      </c>
      <c r="L194" s="1"/>
      <c r="M194" s="1"/>
      <c r="N194" s="1"/>
      <c r="O194" s="1" t="s">
        <v>1369</v>
      </c>
      <c r="P194" s="40">
        <v>31000</v>
      </c>
      <c r="Q194" s="37" t="str">
        <f>IF(C194="ForthPoint","ForthPoint",IF(D194="Intercompany",_xlfn.XLOOKUP(E194,'Dept Lookup'!B:B,'Dept Lookup'!A:A),Modified!D194))</f>
        <v>Data Science</v>
      </c>
      <c r="R194" t="str">
        <f t="shared" si="17"/>
        <v>Marriott</v>
      </c>
      <c r="S194" s="1" t="s">
        <v>707</v>
      </c>
      <c r="T194">
        <f t="shared" si="14"/>
        <v>0</v>
      </c>
      <c r="U194" s="25" t="str">
        <f>IF(K194&gt;0,K194,_xlfn.XLOOKUP(M194,'Client Lookup'!L:L,'Client Lookup'!N:N))</f>
        <v>16989</v>
      </c>
      <c r="V194" t="str">
        <f>_xlfn.XLOOKUP(_xlfn.NUMBERVALUE(U194),'Project Lookup'!X:X,'Project Lookup'!B:B)</f>
        <v>Digital Analytics Reporting</v>
      </c>
      <c r="X194" t="str">
        <f t="shared" si="15"/>
        <v>3 Marriott : 641 Digital Analytics Reporting</v>
      </c>
      <c r="Y194" t="str">
        <f t="shared" si="16"/>
        <v>3 Marriott</v>
      </c>
      <c r="Z194" t="str">
        <f t="shared" si="18"/>
        <v>3 Marriott</v>
      </c>
      <c r="AA194" t="str">
        <f>_xlfn.XLOOKUP(Z194,'Client Lookup'!A:A,'Client Lookup'!C:C)</f>
        <v>Marriott</v>
      </c>
      <c r="AC194" t="e">
        <f>_xlfn.XLOOKUP(K194,'Results vs Forecast'!K:K,'Results vs Forecast'!K:K)</f>
        <v>#N/A</v>
      </c>
    </row>
    <row r="195" spans="1:29" hidden="1">
      <c r="A195" s="39"/>
      <c r="B195" s="1" t="s">
        <v>700</v>
      </c>
      <c r="C195" s="1" t="s">
        <v>1370</v>
      </c>
      <c r="D195" s="1" t="s">
        <v>9</v>
      </c>
      <c r="E195" s="1" t="s">
        <v>1799</v>
      </c>
      <c r="F195" s="2">
        <v>45535</v>
      </c>
      <c r="G195" s="2">
        <v>45505</v>
      </c>
      <c r="H195" s="1" t="s">
        <v>1911</v>
      </c>
      <c r="I195" s="1" t="s">
        <v>1912</v>
      </c>
      <c r="J195" s="1" t="s">
        <v>576</v>
      </c>
      <c r="K195" s="1" t="s">
        <v>828</v>
      </c>
      <c r="L195" s="1" t="s">
        <v>1806</v>
      </c>
      <c r="M195" s="1"/>
      <c r="N195" s="1"/>
      <c r="O195" s="1"/>
      <c r="P195" s="40">
        <v>464.21608813902071</v>
      </c>
      <c r="Q195" s="37" t="str">
        <f>IF(C195="ForthPoint","ForthPoint",IF(D195="Intercompany",_xlfn.XLOOKUP(E195,'Dept Lookup'!B:B,'Dept Lookup'!A:A),Modified!D195))</f>
        <v>Data Science</v>
      </c>
      <c r="R195" t="str">
        <f t="shared" ref="R195:R258" si="19">AA195</f>
        <v>lily.ai</v>
      </c>
      <c r="S195" s="1" t="s">
        <v>707</v>
      </c>
      <c r="T195">
        <f t="shared" ref="T195:T258" si="20">M195</f>
        <v>0</v>
      </c>
      <c r="U195" s="25" t="str">
        <f>IF(K195&gt;0,K195,_xlfn.XLOOKUP(M195,'Client Lookup'!L:L,'Client Lookup'!N:N))</f>
        <v>25149</v>
      </c>
      <c r="V195" t="str">
        <f>_xlfn.XLOOKUP(_xlfn.NUMBERVALUE(U195),'Project Lookup'!X:X,'Project Lookup'!B:B)</f>
        <v>Lily AI SOW#5</v>
      </c>
      <c r="X195" t="str">
        <f t="shared" ref="X195:X258" si="21">IF(J195="- No Entity -",M195,J195)</f>
        <v>463 OneLook Inc. D/B/A Lily AI : 977 Lily AI SOW#5</v>
      </c>
      <c r="Y195" t="str">
        <f t="shared" ref="Y195:Y258" si="22">IFERROR(_xlfn.TEXTBEFORE(X195," :"),X195)</f>
        <v>463 OneLook Inc. D/B/A Lily AI</v>
      </c>
      <c r="Z195" t="str">
        <f t="shared" si="18"/>
        <v>463 OneLook Inc. D/B/A Lily AI</v>
      </c>
      <c r="AA195" t="str">
        <f>_xlfn.XLOOKUP(Z195,'Client Lookup'!A:A,'Client Lookup'!C:C)</f>
        <v>lily.ai</v>
      </c>
      <c r="AC195" t="e">
        <f>_xlfn.XLOOKUP(K195,'Results vs Forecast'!K:K,'Results vs Forecast'!K:K)</f>
        <v>#N/A</v>
      </c>
    </row>
    <row r="196" spans="1:29" hidden="1">
      <c r="A196" s="39"/>
      <c r="B196" s="1" t="s">
        <v>700</v>
      </c>
      <c r="C196" s="1" t="s">
        <v>1370</v>
      </c>
      <c r="D196" s="1" t="s">
        <v>9</v>
      </c>
      <c r="E196" s="1" t="s">
        <v>1799</v>
      </c>
      <c r="F196" s="2">
        <v>45535</v>
      </c>
      <c r="G196" s="2">
        <v>45505</v>
      </c>
      <c r="H196" s="1" t="s">
        <v>1913</v>
      </c>
      <c r="I196" s="1" t="s">
        <v>1914</v>
      </c>
      <c r="J196" s="1" t="s">
        <v>593</v>
      </c>
      <c r="K196" s="1" t="s">
        <v>842</v>
      </c>
      <c r="L196" s="1" t="s">
        <v>1809</v>
      </c>
      <c r="M196" s="1"/>
      <c r="N196" s="1"/>
      <c r="O196" s="1"/>
      <c r="P196" s="40">
        <v>400.1862828784661</v>
      </c>
      <c r="Q196" s="37" t="str">
        <f>IF(C196="ForthPoint","ForthPoint",IF(D196="Intercompany",_xlfn.XLOOKUP(E196,'Dept Lookup'!B:B,'Dept Lookup'!A:A),Modified!D196))</f>
        <v>Data Science</v>
      </c>
      <c r="R196" t="str">
        <f t="shared" si="19"/>
        <v>MasterCard</v>
      </c>
      <c r="S196" s="1" t="s">
        <v>707</v>
      </c>
      <c r="T196">
        <f t="shared" si="20"/>
        <v>0</v>
      </c>
      <c r="U196" s="25" t="str">
        <f>IF(K196&gt;0,K196,_xlfn.XLOOKUP(M196,'Client Lookup'!L:L,'Client Lookup'!N:N))</f>
        <v>25146</v>
      </c>
      <c r="V196" t="str">
        <f>_xlfn.XLOOKUP(_xlfn.NUMBERVALUE(U196),'Project Lookup'!X:X,'Project Lookup'!B:B)</f>
        <v>Mastercard SOW #6</v>
      </c>
      <c r="X196" t="str">
        <f t="shared" si="21"/>
        <v>461 Session M Inc. : 974 Mastercard SOW #6</v>
      </c>
      <c r="Y196" t="str">
        <f t="shared" si="22"/>
        <v>461 Session M Inc.</v>
      </c>
      <c r="Z196" t="str">
        <f t="shared" si="18"/>
        <v>461 Session M Inc.</v>
      </c>
      <c r="AA196" t="str">
        <f>_xlfn.XLOOKUP(Z196,'Client Lookup'!A:A,'Client Lookup'!C:C)</f>
        <v>MasterCard</v>
      </c>
      <c r="AC196" t="e">
        <f>_xlfn.XLOOKUP(K196,'Results vs Forecast'!K:K,'Results vs Forecast'!K:K)</f>
        <v>#N/A</v>
      </c>
    </row>
    <row r="197" spans="1:29" hidden="1">
      <c r="A197" s="39"/>
      <c r="B197" s="1" t="s">
        <v>700</v>
      </c>
      <c r="C197" s="1" t="s">
        <v>1370</v>
      </c>
      <c r="D197" s="1" t="s">
        <v>9</v>
      </c>
      <c r="E197" s="1" t="s">
        <v>1799</v>
      </c>
      <c r="F197" s="2">
        <v>45535</v>
      </c>
      <c r="G197" s="2">
        <v>45505</v>
      </c>
      <c r="H197" s="1" t="s">
        <v>1915</v>
      </c>
      <c r="I197" s="1" t="s">
        <v>1916</v>
      </c>
      <c r="J197" s="1" t="s">
        <v>593</v>
      </c>
      <c r="K197" s="1" t="s">
        <v>842</v>
      </c>
      <c r="L197" s="1" t="s">
        <v>1809</v>
      </c>
      <c r="M197" s="1"/>
      <c r="N197" s="1"/>
      <c r="O197" s="1"/>
      <c r="P197" s="40">
        <v>400.1862828784661</v>
      </c>
      <c r="Q197" s="37" t="str">
        <f>IF(C197="ForthPoint","ForthPoint",IF(D197="Intercompany",_xlfn.XLOOKUP(E197,'Dept Lookup'!B:B,'Dept Lookup'!A:A),Modified!D197))</f>
        <v>Data Science</v>
      </c>
      <c r="R197" t="str">
        <f t="shared" si="19"/>
        <v>MasterCard</v>
      </c>
      <c r="S197" s="1" t="s">
        <v>707</v>
      </c>
      <c r="T197">
        <f t="shared" si="20"/>
        <v>0</v>
      </c>
      <c r="U197" s="25" t="str">
        <f>IF(K197&gt;0,K197,_xlfn.XLOOKUP(M197,'Client Lookup'!L:L,'Client Lookup'!N:N))</f>
        <v>25146</v>
      </c>
      <c r="V197" t="str">
        <f>_xlfn.XLOOKUP(_xlfn.NUMBERVALUE(U197),'Project Lookup'!X:X,'Project Lookup'!B:B)</f>
        <v>Mastercard SOW #6</v>
      </c>
      <c r="X197" t="str">
        <f t="shared" si="21"/>
        <v>461 Session M Inc. : 974 Mastercard SOW #6</v>
      </c>
      <c r="Y197" t="str">
        <f t="shared" si="22"/>
        <v>461 Session M Inc.</v>
      </c>
      <c r="Z197" t="str">
        <f t="shared" si="18"/>
        <v>461 Session M Inc.</v>
      </c>
      <c r="AA197" t="str">
        <f>_xlfn.XLOOKUP(Z197,'Client Lookup'!A:A,'Client Lookup'!C:C)</f>
        <v>MasterCard</v>
      </c>
      <c r="AC197" t="e">
        <f>_xlfn.XLOOKUP(K197,'Results vs Forecast'!K:K,'Results vs Forecast'!K:K)</f>
        <v>#N/A</v>
      </c>
    </row>
    <row r="198" spans="1:29" hidden="1">
      <c r="A198" s="39"/>
      <c r="B198" s="1" t="s">
        <v>700</v>
      </c>
      <c r="C198" s="1" t="s">
        <v>1370</v>
      </c>
      <c r="D198" s="1" t="s">
        <v>9</v>
      </c>
      <c r="E198" s="1" t="s">
        <v>1799</v>
      </c>
      <c r="F198" s="2">
        <v>45535</v>
      </c>
      <c r="G198" s="2">
        <v>45505</v>
      </c>
      <c r="H198" s="1" t="s">
        <v>1917</v>
      </c>
      <c r="I198" s="1" t="s">
        <v>1918</v>
      </c>
      <c r="J198" s="1" t="s">
        <v>576</v>
      </c>
      <c r="K198" s="1" t="s">
        <v>828</v>
      </c>
      <c r="L198" s="1" t="s">
        <v>1806</v>
      </c>
      <c r="M198" s="1"/>
      <c r="N198" s="1"/>
      <c r="O198" s="1"/>
      <c r="P198" s="40">
        <v>464.21608813902071</v>
      </c>
      <c r="Q198" s="37" t="str">
        <f>IF(C198="ForthPoint","ForthPoint",IF(D198="Intercompany",_xlfn.XLOOKUP(E198,'Dept Lookup'!B:B,'Dept Lookup'!A:A),Modified!D198))</f>
        <v>Data Science</v>
      </c>
      <c r="R198" t="str">
        <f t="shared" si="19"/>
        <v>lily.ai</v>
      </c>
      <c r="S198" s="1" t="s">
        <v>707</v>
      </c>
      <c r="T198">
        <f t="shared" si="20"/>
        <v>0</v>
      </c>
      <c r="U198" s="25" t="str">
        <f>IF(K198&gt;0,K198,_xlfn.XLOOKUP(M198,'Client Lookup'!L:L,'Client Lookup'!N:N))</f>
        <v>25149</v>
      </c>
      <c r="V198" t="str">
        <f>_xlfn.XLOOKUP(_xlfn.NUMBERVALUE(U198),'Project Lookup'!X:X,'Project Lookup'!B:B)</f>
        <v>Lily AI SOW#5</v>
      </c>
      <c r="X198" t="str">
        <f t="shared" si="21"/>
        <v>463 OneLook Inc. D/B/A Lily AI : 977 Lily AI SOW#5</v>
      </c>
      <c r="Y198" t="str">
        <f t="shared" si="22"/>
        <v>463 OneLook Inc. D/B/A Lily AI</v>
      </c>
      <c r="Z198" t="str">
        <f t="shared" si="18"/>
        <v>463 OneLook Inc. D/B/A Lily AI</v>
      </c>
      <c r="AA198" t="str">
        <f>_xlfn.XLOOKUP(Z198,'Client Lookup'!A:A,'Client Lookup'!C:C)</f>
        <v>lily.ai</v>
      </c>
      <c r="AC198" t="e">
        <f>_xlfn.XLOOKUP(K198,'Results vs Forecast'!K:K,'Results vs Forecast'!K:K)</f>
        <v>#N/A</v>
      </c>
    </row>
    <row r="199" spans="1:29" hidden="1">
      <c r="A199" s="39"/>
      <c r="B199" s="1" t="s">
        <v>700</v>
      </c>
      <c r="C199" s="1" t="s">
        <v>701</v>
      </c>
      <c r="D199" s="1" t="s">
        <v>9</v>
      </c>
      <c r="E199" s="1" t="s">
        <v>1799</v>
      </c>
      <c r="F199" s="2">
        <v>45535</v>
      </c>
      <c r="G199" s="2">
        <v>45505</v>
      </c>
      <c r="H199" s="1" t="s">
        <v>1844</v>
      </c>
      <c r="I199" s="1" t="s">
        <v>1845</v>
      </c>
      <c r="J199" s="1" t="s">
        <v>277</v>
      </c>
      <c r="K199" s="1"/>
      <c r="L199" s="1"/>
      <c r="M199" s="1" t="s">
        <v>1658</v>
      </c>
      <c r="N199" s="1"/>
      <c r="O199" s="1" t="s">
        <v>1919</v>
      </c>
      <c r="P199" s="40">
        <v>-12101.64</v>
      </c>
      <c r="Q199" s="37" t="str">
        <f>IF(C199="ForthPoint","ForthPoint",IF(D199="Intercompany",_xlfn.XLOOKUP(E199,'Dept Lookup'!B:B,'Dept Lookup'!A:A),Modified!D199))</f>
        <v>Data Science</v>
      </c>
      <c r="R199" t="str">
        <f t="shared" si="19"/>
        <v>Franklin Templeton</v>
      </c>
      <c r="S199" s="1" t="s">
        <v>707</v>
      </c>
      <c r="T199" t="str">
        <f t="shared" si="20"/>
        <v>ICC 1222 Franklin Templeton : Franklin Templeton - Vasu POC Team</v>
      </c>
      <c r="U199" s="25" t="str">
        <f>IF(K199&gt;0,K199,_xlfn.XLOOKUP(M199,'Client Lookup'!L:L,'Client Lookup'!N:N))</f>
        <v>30470</v>
      </c>
      <c r="V199" t="str">
        <f>_xlfn.XLOOKUP(_xlfn.NUMBERVALUE(U199),'Project Lookup'!X:X,'Project Lookup'!B:B)</f>
        <v>Franklin Templeton - Vasu POC Team</v>
      </c>
      <c r="X199" t="str">
        <f t="shared" si="21"/>
        <v>ICC 1222 Franklin Templeton : Franklin Templeton - Vasu POC Team</v>
      </c>
      <c r="Y199" t="str">
        <f t="shared" si="22"/>
        <v>ICC 1222 Franklin Templeton</v>
      </c>
      <c r="Z199" t="str">
        <f t="shared" si="18"/>
        <v>1222 Franklin Templeton</v>
      </c>
      <c r="AA199" t="str">
        <f>_xlfn.XLOOKUP(Z199,'Client Lookup'!A:A,'Client Lookup'!C:C)</f>
        <v>Franklin Templeton</v>
      </c>
      <c r="AC199" t="e">
        <f>_xlfn.XLOOKUP(K199,'Results vs Forecast'!K:K,'Results vs Forecast'!K:K)</f>
        <v>#N/A</v>
      </c>
    </row>
    <row r="200" spans="1:29" hidden="1">
      <c r="A200" s="39"/>
      <c r="B200" s="1" t="s">
        <v>700</v>
      </c>
      <c r="C200" s="1" t="s">
        <v>1370</v>
      </c>
      <c r="D200" s="1" t="s">
        <v>9</v>
      </c>
      <c r="E200" s="1" t="s">
        <v>1799</v>
      </c>
      <c r="F200" s="2">
        <v>45535</v>
      </c>
      <c r="G200" s="2">
        <v>45505</v>
      </c>
      <c r="H200" s="1" t="s">
        <v>1920</v>
      </c>
      <c r="I200" s="1" t="s">
        <v>1921</v>
      </c>
      <c r="J200" s="1" t="s">
        <v>576</v>
      </c>
      <c r="K200" s="1" t="s">
        <v>828</v>
      </c>
      <c r="L200" s="1" t="s">
        <v>1806</v>
      </c>
      <c r="M200" s="1"/>
      <c r="N200" s="1"/>
      <c r="O200" s="1"/>
      <c r="P200" s="40">
        <v>464.21608813902071</v>
      </c>
      <c r="Q200" s="37" t="str">
        <f>IF(C200="ForthPoint","ForthPoint",IF(D200="Intercompany",_xlfn.XLOOKUP(E200,'Dept Lookup'!B:B,'Dept Lookup'!A:A),Modified!D200))</f>
        <v>Data Science</v>
      </c>
      <c r="R200" t="str">
        <f t="shared" si="19"/>
        <v>lily.ai</v>
      </c>
      <c r="S200" s="1" t="s">
        <v>707</v>
      </c>
      <c r="T200">
        <f t="shared" si="20"/>
        <v>0</v>
      </c>
      <c r="U200" s="25" t="str">
        <f>IF(K200&gt;0,K200,_xlfn.XLOOKUP(M200,'Client Lookup'!L:L,'Client Lookup'!N:N))</f>
        <v>25149</v>
      </c>
      <c r="V200" t="str">
        <f>_xlfn.XLOOKUP(_xlfn.NUMBERVALUE(U200),'Project Lookup'!X:X,'Project Lookup'!B:B)</f>
        <v>Lily AI SOW#5</v>
      </c>
      <c r="X200" t="str">
        <f t="shared" si="21"/>
        <v>463 OneLook Inc. D/B/A Lily AI : 977 Lily AI SOW#5</v>
      </c>
      <c r="Y200" t="str">
        <f t="shared" si="22"/>
        <v>463 OneLook Inc. D/B/A Lily AI</v>
      </c>
      <c r="Z200" t="str">
        <f t="shared" si="18"/>
        <v>463 OneLook Inc. D/B/A Lily AI</v>
      </c>
      <c r="AA200" t="str">
        <f>_xlfn.XLOOKUP(Z200,'Client Lookup'!A:A,'Client Lookup'!C:C)</f>
        <v>lily.ai</v>
      </c>
      <c r="AC200" t="e">
        <f>_xlfn.XLOOKUP(K200,'Results vs Forecast'!K:K,'Results vs Forecast'!K:K)</f>
        <v>#N/A</v>
      </c>
    </row>
    <row r="201" spans="1:29" hidden="1">
      <c r="A201" s="39"/>
      <c r="B201" s="1" t="s">
        <v>700</v>
      </c>
      <c r="C201" s="1" t="s">
        <v>701</v>
      </c>
      <c r="D201" s="1" t="s">
        <v>9</v>
      </c>
      <c r="E201" s="1" t="s">
        <v>1799</v>
      </c>
      <c r="F201" s="2">
        <v>45535</v>
      </c>
      <c r="G201" s="2">
        <v>45505</v>
      </c>
      <c r="H201" s="1" t="s">
        <v>1922</v>
      </c>
      <c r="I201" s="1" t="s">
        <v>1923</v>
      </c>
      <c r="J201" s="1" t="s">
        <v>578</v>
      </c>
      <c r="K201" s="1" t="s">
        <v>837</v>
      </c>
      <c r="L201" s="1" t="s">
        <v>1924</v>
      </c>
      <c r="M201" s="1"/>
      <c r="N201" s="1"/>
      <c r="O201" s="1" t="s">
        <v>1369</v>
      </c>
      <c r="P201" s="40">
        <v>78256.800000000003</v>
      </c>
      <c r="Q201" s="37" t="str">
        <f>IF(C201="ForthPoint","ForthPoint",IF(D201="Intercompany",_xlfn.XLOOKUP(E201,'Dept Lookup'!B:B,'Dept Lookup'!A:A),Modified!D201))</f>
        <v>Data Science</v>
      </c>
      <c r="R201" t="str">
        <f t="shared" si="19"/>
        <v>LinkedIn</v>
      </c>
      <c r="S201" s="1" t="s">
        <v>707</v>
      </c>
      <c r="T201">
        <f t="shared" si="20"/>
        <v>0</v>
      </c>
      <c r="U201" s="25" t="str">
        <f>IF(K201&gt;0,K201,_xlfn.XLOOKUP(M201,'Client Lookup'!L:L,'Client Lookup'!N:N))</f>
        <v>34001</v>
      </c>
      <c r="V201" t="str">
        <f>_xlfn.XLOOKUP(_xlfn.NUMBERVALUE(U201),'Project Lookup'!X:X,'Project Lookup'!B:B)</f>
        <v>LinkedIn Measurement Experimentation Support (Zaid) FY2025H1</v>
      </c>
      <c r="X201" t="str">
        <f t="shared" si="21"/>
        <v>169 LinkedIn Corporation : 1302 LinkedIn Measurement Experimentation Support (Zaid) FY2025H1</v>
      </c>
      <c r="Y201" t="str">
        <f t="shared" si="22"/>
        <v>169 LinkedIn Corporation</v>
      </c>
      <c r="Z201" t="str">
        <f t="shared" si="18"/>
        <v>169 LinkedIn Corporation</v>
      </c>
      <c r="AA201" t="str">
        <f>_xlfn.XLOOKUP(Z201,'Client Lookup'!A:A,'Client Lookup'!C:C)</f>
        <v>LinkedIn</v>
      </c>
      <c r="AC201" t="e">
        <f>_xlfn.XLOOKUP(K201,'Results vs Forecast'!K:K,'Results vs Forecast'!K:K)</f>
        <v>#N/A</v>
      </c>
    </row>
    <row r="202" spans="1:29" hidden="1">
      <c r="A202" s="39"/>
      <c r="B202" s="1" t="s">
        <v>700</v>
      </c>
      <c r="C202" s="1" t="s">
        <v>1370</v>
      </c>
      <c r="D202" s="1" t="s">
        <v>9</v>
      </c>
      <c r="E202" s="1" t="s">
        <v>1799</v>
      </c>
      <c r="F202" s="2">
        <v>45535</v>
      </c>
      <c r="G202" s="2">
        <v>45505</v>
      </c>
      <c r="H202" s="1" t="s">
        <v>1925</v>
      </c>
      <c r="I202" s="1" t="s">
        <v>1926</v>
      </c>
      <c r="J202" s="1" t="s">
        <v>593</v>
      </c>
      <c r="K202" s="1" t="s">
        <v>842</v>
      </c>
      <c r="L202" s="1" t="s">
        <v>1809</v>
      </c>
      <c r="M202" s="1"/>
      <c r="N202" s="1"/>
      <c r="O202" s="1"/>
      <c r="P202" s="40">
        <v>400.1862828784661</v>
      </c>
      <c r="Q202" s="37" t="str">
        <f>IF(C202="ForthPoint","ForthPoint",IF(D202="Intercompany",_xlfn.XLOOKUP(E202,'Dept Lookup'!B:B,'Dept Lookup'!A:A),Modified!D202))</f>
        <v>Data Science</v>
      </c>
      <c r="R202" t="str">
        <f t="shared" si="19"/>
        <v>MasterCard</v>
      </c>
      <c r="S202" s="1" t="s">
        <v>707</v>
      </c>
      <c r="T202">
        <f t="shared" si="20"/>
        <v>0</v>
      </c>
      <c r="U202" s="25" t="str">
        <f>IF(K202&gt;0,K202,_xlfn.XLOOKUP(M202,'Client Lookup'!L:L,'Client Lookup'!N:N))</f>
        <v>25146</v>
      </c>
      <c r="V202" t="str">
        <f>_xlfn.XLOOKUP(_xlfn.NUMBERVALUE(U202),'Project Lookup'!X:X,'Project Lookup'!B:B)</f>
        <v>Mastercard SOW #6</v>
      </c>
      <c r="X202" t="str">
        <f t="shared" si="21"/>
        <v>461 Session M Inc. : 974 Mastercard SOW #6</v>
      </c>
      <c r="Y202" t="str">
        <f t="shared" si="22"/>
        <v>461 Session M Inc.</v>
      </c>
      <c r="Z202" t="str">
        <f t="shared" si="18"/>
        <v>461 Session M Inc.</v>
      </c>
      <c r="AA202" t="str">
        <f>_xlfn.XLOOKUP(Z202,'Client Lookup'!A:A,'Client Lookup'!C:C)</f>
        <v>MasterCard</v>
      </c>
      <c r="AC202" t="e">
        <f>_xlfn.XLOOKUP(K202,'Results vs Forecast'!K:K,'Results vs Forecast'!K:K)</f>
        <v>#N/A</v>
      </c>
    </row>
    <row r="203" spans="1:29" hidden="1">
      <c r="A203" s="39"/>
      <c r="B203" s="1" t="s">
        <v>700</v>
      </c>
      <c r="C203" s="1" t="s">
        <v>701</v>
      </c>
      <c r="D203" s="1" t="s">
        <v>9</v>
      </c>
      <c r="E203" s="1" t="s">
        <v>1799</v>
      </c>
      <c r="F203" s="2">
        <v>45535</v>
      </c>
      <c r="G203" s="2">
        <v>45505</v>
      </c>
      <c r="H203" s="1" t="s">
        <v>1927</v>
      </c>
      <c r="I203" s="1" t="s">
        <v>1928</v>
      </c>
      <c r="J203" s="1" t="s">
        <v>528</v>
      </c>
      <c r="K203" s="1" t="s">
        <v>784</v>
      </c>
      <c r="L203" s="1" t="s">
        <v>1831</v>
      </c>
      <c r="M203" s="1"/>
      <c r="N203" s="1"/>
      <c r="O203" s="1"/>
      <c r="P203" s="40">
        <v>20044.400000000001</v>
      </c>
      <c r="Q203" s="37" t="str">
        <f>IF(C203="ForthPoint","ForthPoint",IF(D203="Intercompany",_xlfn.XLOOKUP(E203,'Dept Lookup'!B:B,'Dept Lookup'!A:A),Modified!D203))</f>
        <v>Data Science</v>
      </c>
      <c r="R203" t="str">
        <f t="shared" si="19"/>
        <v>Franklin Templeton</v>
      </c>
      <c r="S203" s="1" t="s">
        <v>707</v>
      </c>
      <c r="T203">
        <f t="shared" si="20"/>
        <v>0</v>
      </c>
      <c r="U203" s="25" t="str">
        <f>IF(K203&gt;0,K203,_xlfn.XLOOKUP(M203,'Client Lookup'!L:L,'Client Lookup'!N:N))</f>
        <v>28144</v>
      </c>
      <c r="V203" t="str">
        <f>_xlfn.XLOOKUP(_xlfn.NUMBERVALUE(U203),'Project Lookup'!X:X,'Project Lookup'!B:B)</f>
        <v>Franklin Templeton - DS Team</v>
      </c>
      <c r="X203" t="str">
        <f t="shared" si="21"/>
        <v>417 Franklin Templeton : 1145 Franklin Templeton - DS Team</v>
      </c>
      <c r="Y203" t="str">
        <f t="shared" si="22"/>
        <v>417 Franklin Templeton</v>
      </c>
      <c r="Z203" t="str">
        <f t="shared" si="18"/>
        <v>417 Franklin Templeton</v>
      </c>
      <c r="AA203" t="str">
        <f>_xlfn.XLOOKUP(Z203,'Client Lookup'!A:A,'Client Lookup'!C:C)</f>
        <v>Franklin Templeton</v>
      </c>
      <c r="AC203" t="e">
        <f>_xlfn.XLOOKUP(K203,'Results vs Forecast'!K:K,'Results vs Forecast'!K:K)</f>
        <v>#N/A</v>
      </c>
    </row>
    <row r="204" spans="1:29" hidden="1">
      <c r="A204" s="39"/>
      <c r="B204" s="1" t="s">
        <v>700</v>
      </c>
      <c r="C204" s="1" t="s">
        <v>1370</v>
      </c>
      <c r="D204" s="1" t="s">
        <v>9</v>
      </c>
      <c r="E204" s="1" t="s">
        <v>1799</v>
      </c>
      <c r="F204" s="2">
        <v>45535</v>
      </c>
      <c r="G204" s="2">
        <v>45505</v>
      </c>
      <c r="H204" s="1" t="s">
        <v>1929</v>
      </c>
      <c r="I204" s="1" t="s">
        <v>1930</v>
      </c>
      <c r="J204" s="1" t="s">
        <v>576</v>
      </c>
      <c r="K204" s="1" t="s">
        <v>828</v>
      </c>
      <c r="L204" s="1" t="s">
        <v>1806</v>
      </c>
      <c r="M204" s="1"/>
      <c r="N204" s="1"/>
      <c r="O204" s="1"/>
      <c r="P204" s="40">
        <v>464.21608813902071</v>
      </c>
      <c r="Q204" s="37" t="str">
        <f>IF(C204="ForthPoint","ForthPoint",IF(D204="Intercompany",_xlfn.XLOOKUP(E204,'Dept Lookup'!B:B,'Dept Lookup'!A:A),Modified!D204))</f>
        <v>Data Science</v>
      </c>
      <c r="R204" t="str">
        <f t="shared" si="19"/>
        <v>lily.ai</v>
      </c>
      <c r="S204" s="1" t="s">
        <v>707</v>
      </c>
      <c r="T204">
        <f t="shared" si="20"/>
        <v>0</v>
      </c>
      <c r="U204" s="25" t="str">
        <f>IF(K204&gt;0,K204,_xlfn.XLOOKUP(M204,'Client Lookup'!L:L,'Client Lookup'!N:N))</f>
        <v>25149</v>
      </c>
      <c r="V204" t="str">
        <f>_xlfn.XLOOKUP(_xlfn.NUMBERVALUE(U204),'Project Lookup'!X:X,'Project Lookup'!B:B)</f>
        <v>Lily AI SOW#5</v>
      </c>
      <c r="X204" t="str">
        <f t="shared" si="21"/>
        <v>463 OneLook Inc. D/B/A Lily AI : 977 Lily AI SOW#5</v>
      </c>
      <c r="Y204" t="str">
        <f t="shared" si="22"/>
        <v>463 OneLook Inc. D/B/A Lily AI</v>
      </c>
      <c r="Z204" t="str">
        <f t="shared" si="18"/>
        <v>463 OneLook Inc. D/B/A Lily AI</v>
      </c>
      <c r="AA204" t="str">
        <f>_xlfn.XLOOKUP(Z204,'Client Lookup'!A:A,'Client Lookup'!C:C)</f>
        <v>lily.ai</v>
      </c>
      <c r="AC204" t="e">
        <f>_xlfn.XLOOKUP(K204,'Results vs Forecast'!K:K,'Results vs Forecast'!K:K)</f>
        <v>#N/A</v>
      </c>
    </row>
    <row r="205" spans="1:29" hidden="1">
      <c r="A205" s="39"/>
      <c r="B205" s="1" t="s">
        <v>700</v>
      </c>
      <c r="C205" s="1" t="s">
        <v>1370</v>
      </c>
      <c r="D205" s="1" t="s">
        <v>9</v>
      </c>
      <c r="E205" s="1" t="s">
        <v>1799</v>
      </c>
      <c r="F205" s="2">
        <v>45535</v>
      </c>
      <c r="G205" s="2">
        <v>45505</v>
      </c>
      <c r="H205" s="1" t="s">
        <v>1931</v>
      </c>
      <c r="I205" s="1" t="s">
        <v>1932</v>
      </c>
      <c r="J205" s="1" t="s">
        <v>576</v>
      </c>
      <c r="K205" s="1" t="s">
        <v>828</v>
      </c>
      <c r="L205" s="1" t="s">
        <v>1806</v>
      </c>
      <c r="M205" s="1"/>
      <c r="N205" s="1"/>
      <c r="O205" s="1"/>
      <c r="P205" s="40">
        <v>464.21608813902071</v>
      </c>
      <c r="Q205" s="37" t="str">
        <f>IF(C205="ForthPoint","ForthPoint",IF(D205="Intercompany",_xlfn.XLOOKUP(E205,'Dept Lookup'!B:B,'Dept Lookup'!A:A),Modified!D205))</f>
        <v>Data Science</v>
      </c>
      <c r="R205" t="str">
        <f t="shared" si="19"/>
        <v>lily.ai</v>
      </c>
      <c r="S205" s="1" t="s">
        <v>707</v>
      </c>
      <c r="T205">
        <f t="shared" si="20"/>
        <v>0</v>
      </c>
      <c r="U205" s="25" t="str">
        <f>IF(K205&gt;0,K205,_xlfn.XLOOKUP(M205,'Client Lookup'!L:L,'Client Lookup'!N:N))</f>
        <v>25149</v>
      </c>
      <c r="V205" t="str">
        <f>_xlfn.XLOOKUP(_xlfn.NUMBERVALUE(U205),'Project Lookup'!X:X,'Project Lookup'!B:B)</f>
        <v>Lily AI SOW#5</v>
      </c>
      <c r="X205" t="str">
        <f t="shared" si="21"/>
        <v>463 OneLook Inc. D/B/A Lily AI : 977 Lily AI SOW#5</v>
      </c>
      <c r="Y205" t="str">
        <f t="shared" si="22"/>
        <v>463 OneLook Inc. D/B/A Lily AI</v>
      </c>
      <c r="Z205" t="str">
        <f t="shared" si="18"/>
        <v>463 OneLook Inc. D/B/A Lily AI</v>
      </c>
      <c r="AA205" t="str">
        <f>_xlfn.XLOOKUP(Z205,'Client Lookup'!A:A,'Client Lookup'!C:C)</f>
        <v>lily.ai</v>
      </c>
      <c r="AC205" t="e">
        <f>_xlfn.XLOOKUP(K205,'Results vs Forecast'!K:K,'Results vs Forecast'!K:K)</f>
        <v>#N/A</v>
      </c>
    </row>
    <row r="206" spans="1:29" hidden="1">
      <c r="A206" s="39"/>
      <c r="B206" s="1" t="s">
        <v>700</v>
      </c>
      <c r="C206" s="1" t="s">
        <v>1370</v>
      </c>
      <c r="D206" s="1" t="s">
        <v>9</v>
      </c>
      <c r="E206" s="1" t="s">
        <v>1799</v>
      </c>
      <c r="F206" s="2">
        <v>45535</v>
      </c>
      <c r="G206" s="2">
        <v>45505</v>
      </c>
      <c r="H206" s="1" t="s">
        <v>1933</v>
      </c>
      <c r="I206" s="1" t="s">
        <v>1934</v>
      </c>
      <c r="J206" s="1" t="s">
        <v>575</v>
      </c>
      <c r="K206" s="1" t="s">
        <v>829</v>
      </c>
      <c r="L206" s="1" t="s">
        <v>1812</v>
      </c>
      <c r="M206" s="1"/>
      <c r="N206" s="1"/>
      <c r="O206" s="1"/>
      <c r="P206" s="40">
        <v>424.19745985117407</v>
      </c>
      <c r="Q206" s="37" t="str">
        <f>IF(C206="ForthPoint","ForthPoint",IF(D206="Intercompany",_xlfn.XLOOKUP(E206,'Dept Lookup'!B:B,'Dept Lookup'!A:A),Modified!D206))</f>
        <v>Data Science</v>
      </c>
      <c r="R206" t="str">
        <f t="shared" si="19"/>
        <v>lily.ai</v>
      </c>
      <c r="S206" s="1" t="s">
        <v>707</v>
      </c>
      <c r="T206">
        <f t="shared" si="20"/>
        <v>0</v>
      </c>
      <c r="U206" s="25" t="str">
        <f>IF(K206&gt;0,K206,_xlfn.XLOOKUP(M206,'Client Lookup'!L:L,'Client Lookup'!N:N))</f>
        <v>25752</v>
      </c>
      <c r="V206" t="str">
        <f>_xlfn.XLOOKUP(_xlfn.NUMBERVALUE(U206),'Project Lookup'!X:X,'Project Lookup'!B:B)</f>
        <v>Lily AI SOW#7</v>
      </c>
      <c r="X206" t="str">
        <f t="shared" si="21"/>
        <v>463 OneLook Inc. D/B/A Lily AI : 1016 Lily AI SOW#7</v>
      </c>
      <c r="Y206" t="str">
        <f t="shared" si="22"/>
        <v>463 OneLook Inc. D/B/A Lily AI</v>
      </c>
      <c r="Z206" t="str">
        <f t="shared" si="18"/>
        <v>463 OneLook Inc. D/B/A Lily AI</v>
      </c>
      <c r="AA206" t="str">
        <f>_xlfn.XLOOKUP(Z206,'Client Lookup'!A:A,'Client Lookup'!C:C)</f>
        <v>lily.ai</v>
      </c>
      <c r="AC206" t="e">
        <f>_xlfn.XLOOKUP(K206,'Results vs Forecast'!K:K,'Results vs Forecast'!K:K)</f>
        <v>#N/A</v>
      </c>
    </row>
    <row r="207" spans="1:29" hidden="1">
      <c r="A207" s="39"/>
      <c r="B207" s="1" t="s">
        <v>700</v>
      </c>
      <c r="C207" s="1" t="s">
        <v>1370</v>
      </c>
      <c r="D207" s="1" t="s">
        <v>9</v>
      </c>
      <c r="E207" s="1" t="s">
        <v>1799</v>
      </c>
      <c r="F207" s="2">
        <v>45535</v>
      </c>
      <c r="G207" s="2">
        <v>45505</v>
      </c>
      <c r="H207" s="1" t="s">
        <v>1935</v>
      </c>
      <c r="I207" s="1" t="s">
        <v>1936</v>
      </c>
      <c r="J207" s="1" t="s">
        <v>575</v>
      </c>
      <c r="K207" s="1" t="s">
        <v>829</v>
      </c>
      <c r="L207" s="1" t="s">
        <v>1812</v>
      </c>
      <c r="M207" s="1"/>
      <c r="N207" s="1"/>
      <c r="O207" s="1"/>
      <c r="P207" s="40">
        <v>424.19745985117407</v>
      </c>
      <c r="Q207" s="37" t="str">
        <f>IF(C207="ForthPoint","ForthPoint",IF(D207="Intercompany",_xlfn.XLOOKUP(E207,'Dept Lookup'!B:B,'Dept Lookup'!A:A),Modified!D207))</f>
        <v>Data Science</v>
      </c>
      <c r="R207" t="str">
        <f t="shared" si="19"/>
        <v>lily.ai</v>
      </c>
      <c r="S207" s="1" t="s">
        <v>707</v>
      </c>
      <c r="T207">
        <f t="shared" si="20"/>
        <v>0</v>
      </c>
      <c r="U207" s="25" t="str">
        <f>IF(K207&gt;0,K207,_xlfn.XLOOKUP(M207,'Client Lookup'!L:L,'Client Lookup'!N:N))</f>
        <v>25752</v>
      </c>
      <c r="V207" t="str">
        <f>_xlfn.XLOOKUP(_xlfn.NUMBERVALUE(U207),'Project Lookup'!X:X,'Project Lookup'!B:B)</f>
        <v>Lily AI SOW#7</v>
      </c>
      <c r="X207" t="str">
        <f t="shared" si="21"/>
        <v>463 OneLook Inc. D/B/A Lily AI : 1016 Lily AI SOW#7</v>
      </c>
      <c r="Y207" t="str">
        <f t="shared" si="22"/>
        <v>463 OneLook Inc. D/B/A Lily AI</v>
      </c>
      <c r="Z207" t="str">
        <f t="shared" si="18"/>
        <v>463 OneLook Inc. D/B/A Lily AI</v>
      </c>
      <c r="AA207" t="str">
        <f>_xlfn.XLOOKUP(Z207,'Client Lookup'!A:A,'Client Lookup'!C:C)</f>
        <v>lily.ai</v>
      </c>
      <c r="AC207" t="e">
        <f>_xlfn.XLOOKUP(K207,'Results vs Forecast'!K:K,'Results vs Forecast'!K:K)</f>
        <v>#N/A</v>
      </c>
    </row>
    <row r="208" spans="1:29" hidden="1">
      <c r="A208" s="39"/>
      <c r="B208" s="1" t="s">
        <v>700</v>
      </c>
      <c r="C208" s="1" t="s">
        <v>701</v>
      </c>
      <c r="D208" s="1" t="s">
        <v>9</v>
      </c>
      <c r="E208" s="1" t="s">
        <v>1799</v>
      </c>
      <c r="F208" s="2">
        <v>45535</v>
      </c>
      <c r="G208" s="2">
        <v>45505</v>
      </c>
      <c r="H208" s="1" t="s">
        <v>1937</v>
      </c>
      <c r="I208" s="1" t="s">
        <v>1938</v>
      </c>
      <c r="J208" s="1" t="s">
        <v>460</v>
      </c>
      <c r="K208" s="1" t="s">
        <v>714</v>
      </c>
      <c r="L208" s="1" t="s">
        <v>1939</v>
      </c>
      <c r="M208" s="1"/>
      <c r="N208" s="1"/>
      <c r="O208" s="1" t="s">
        <v>1369</v>
      </c>
      <c r="P208" s="40">
        <v>52000</v>
      </c>
      <c r="Q208" s="37" t="str">
        <f>IF(C208="ForthPoint","ForthPoint",IF(D208="Intercompany",_xlfn.XLOOKUP(E208,'Dept Lookup'!B:B,'Dept Lookup'!A:A),Modified!D208))</f>
        <v>Data Science</v>
      </c>
      <c r="R208" t="str">
        <f t="shared" si="19"/>
        <v>AARP</v>
      </c>
      <c r="S208" s="1" t="s">
        <v>707</v>
      </c>
      <c r="T208">
        <f t="shared" si="20"/>
        <v>0</v>
      </c>
      <c r="U208" s="25" t="str">
        <f>IF(K208&gt;0,K208,_xlfn.XLOOKUP(M208,'Client Lookup'!L:L,'Client Lookup'!N:N))</f>
        <v>22404</v>
      </c>
      <c r="V208" t="str">
        <f>_xlfn.XLOOKUP(_xlfn.NUMBERVALUE(U208),'Project Lookup'!X:X,'Project Lookup'!B:B)</f>
        <v>ASI - Business Analyst/BI Support 2024 - 2025</v>
      </c>
      <c r="X208" t="str">
        <f t="shared" si="21"/>
        <v>2 AARP : 839 ASI - Business Analyst/BI Support 2024 - 2025</v>
      </c>
      <c r="Y208" t="str">
        <f t="shared" si="22"/>
        <v>2 AARP</v>
      </c>
      <c r="Z208" t="str">
        <f t="shared" si="18"/>
        <v>2 AARP</v>
      </c>
      <c r="AA208" t="str">
        <f>_xlfn.XLOOKUP(Z208,'Client Lookup'!A:A,'Client Lookup'!C:C)</f>
        <v>AARP</v>
      </c>
      <c r="AC208" t="e">
        <f>_xlfn.XLOOKUP(K208,'Results vs Forecast'!K:K,'Results vs Forecast'!K:K)</f>
        <v>#N/A</v>
      </c>
    </row>
    <row r="209" spans="1:29" hidden="1">
      <c r="A209" s="39"/>
      <c r="B209" s="1" t="s">
        <v>700</v>
      </c>
      <c r="C209" s="1" t="s">
        <v>701</v>
      </c>
      <c r="D209" s="1" t="s">
        <v>9</v>
      </c>
      <c r="E209" s="1" t="s">
        <v>1799</v>
      </c>
      <c r="F209" s="2">
        <v>45535</v>
      </c>
      <c r="G209" s="2">
        <v>45505</v>
      </c>
      <c r="H209" s="1" t="s">
        <v>1940</v>
      </c>
      <c r="I209" s="1" t="s">
        <v>1941</v>
      </c>
      <c r="J209" s="1" t="s">
        <v>528</v>
      </c>
      <c r="K209" s="1" t="s">
        <v>784</v>
      </c>
      <c r="L209" s="1" t="s">
        <v>1831</v>
      </c>
      <c r="M209" s="1"/>
      <c r="N209" s="1"/>
      <c r="O209" s="1"/>
      <c r="P209" s="40">
        <v>-15.37</v>
      </c>
      <c r="Q209" s="37" t="str">
        <f>IF(C209="ForthPoint","ForthPoint",IF(D209="Intercompany",_xlfn.XLOOKUP(E209,'Dept Lookup'!B:B,'Dept Lookup'!A:A),Modified!D209))</f>
        <v>Data Science</v>
      </c>
      <c r="R209" t="str">
        <f t="shared" si="19"/>
        <v>Franklin Templeton</v>
      </c>
      <c r="S209" s="1" t="s">
        <v>707</v>
      </c>
      <c r="T209">
        <f t="shared" si="20"/>
        <v>0</v>
      </c>
      <c r="U209" s="25" t="str">
        <f>IF(K209&gt;0,K209,_xlfn.XLOOKUP(M209,'Client Lookup'!L:L,'Client Lookup'!N:N))</f>
        <v>28144</v>
      </c>
      <c r="V209" t="str">
        <f>_xlfn.XLOOKUP(_xlfn.NUMBERVALUE(U209),'Project Lookup'!X:X,'Project Lookup'!B:B)</f>
        <v>Franklin Templeton - DS Team</v>
      </c>
      <c r="X209" t="str">
        <f t="shared" si="21"/>
        <v>417 Franklin Templeton : 1145 Franklin Templeton - DS Team</v>
      </c>
      <c r="Y209" t="str">
        <f t="shared" si="22"/>
        <v>417 Franklin Templeton</v>
      </c>
      <c r="Z209" t="str">
        <f t="shared" si="18"/>
        <v>417 Franklin Templeton</v>
      </c>
      <c r="AA209" t="str">
        <f>_xlfn.XLOOKUP(Z209,'Client Lookup'!A:A,'Client Lookup'!C:C)</f>
        <v>Franklin Templeton</v>
      </c>
      <c r="AC209" t="e">
        <f>_xlfn.XLOOKUP(K209,'Results vs Forecast'!K:K,'Results vs Forecast'!K:K)</f>
        <v>#N/A</v>
      </c>
    </row>
    <row r="210" spans="1:29" hidden="1">
      <c r="A210" s="39"/>
      <c r="B210" s="1" t="s">
        <v>700</v>
      </c>
      <c r="C210" s="1" t="s">
        <v>701</v>
      </c>
      <c r="D210" s="1" t="s">
        <v>9</v>
      </c>
      <c r="E210" s="1" t="s">
        <v>1799</v>
      </c>
      <c r="F210" s="2">
        <v>45535</v>
      </c>
      <c r="G210" s="2">
        <v>45505</v>
      </c>
      <c r="H210" s="1" t="s">
        <v>1942</v>
      </c>
      <c r="I210" s="1" t="s">
        <v>1943</v>
      </c>
      <c r="J210" s="1" t="s">
        <v>518</v>
      </c>
      <c r="K210" s="1" t="s">
        <v>778</v>
      </c>
      <c r="L210" s="1" t="s">
        <v>1944</v>
      </c>
      <c r="M210" s="1"/>
      <c r="N210" s="1"/>
      <c r="O210" s="1"/>
      <c r="P210" s="40">
        <v>2373.33</v>
      </c>
      <c r="Q210" s="37" t="str">
        <f>IF(C210="ForthPoint","ForthPoint",IF(D210="Intercompany",_xlfn.XLOOKUP(E210,'Dept Lookup'!B:B,'Dept Lookup'!A:A),Modified!D210))</f>
        <v>Data Science</v>
      </c>
      <c r="R210" t="str">
        <f t="shared" si="19"/>
        <v>DMW Direct</v>
      </c>
      <c r="S210" s="1" t="s">
        <v>707</v>
      </c>
      <c r="T210">
        <f t="shared" si="20"/>
        <v>0</v>
      </c>
      <c r="U210" s="25" t="str">
        <f>IF(K210&gt;0,K210,_xlfn.XLOOKUP(M210,'Client Lookup'!L:L,'Client Lookup'!N:N))</f>
        <v>32873</v>
      </c>
      <c r="V210" t="str">
        <f>_xlfn.XLOOKUP(_xlfn.NUMBERVALUE(U210),'Project Lookup'!X:X,'Project Lookup'!B:B)</f>
        <v>DMW - Atrio AEP Model 2025</v>
      </c>
      <c r="X210" t="str">
        <f t="shared" si="21"/>
        <v>161 DMW Direct : 1283 DMW - Atrio AEP Model 2025</v>
      </c>
      <c r="Y210" t="str">
        <f t="shared" si="22"/>
        <v>161 DMW Direct</v>
      </c>
      <c r="Z210" t="str">
        <f t="shared" si="18"/>
        <v>161 DMW Direct</v>
      </c>
      <c r="AA210" t="str">
        <f>_xlfn.XLOOKUP(Z210,'Client Lookup'!A:A,'Client Lookup'!C:C)</f>
        <v>DMW Direct</v>
      </c>
      <c r="AC210" t="e">
        <f>_xlfn.XLOOKUP(K210,'Results vs Forecast'!K:K,'Results vs Forecast'!K:K)</f>
        <v>#N/A</v>
      </c>
    </row>
    <row r="211" spans="1:29" hidden="1">
      <c r="A211" s="39"/>
      <c r="B211" s="1" t="s">
        <v>700</v>
      </c>
      <c r="C211" s="1" t="s">
        <v>701</v>
      </c>
      <c r="D211" s="1" t="s">
        <v>9</v>
      </c>
      <c r="E211" s="1" t="s">
        <v>1799</v>
      </c>
      <c r="F211" s="2">
        <v>45535</v>
      </c>
      <c r="G211" s="2">
        <v>45505</v>
      </c>
      <c r="H211" s="1" t="s">
        <v>1945</v>
      </c>
      <c r="I211" s="1" t="s">
        <v>1946</v>
      </c>
      <c r="J211" s="1" t="s">
        <v>666</v>
      </c>
      <c r="K211" s="1" t="s">
        <v>917</v>
      </c>
      <c r="L211" s="1" t="s">
        <v>1865</v>
      </c>
      <c r="M211" s="1"/>
      <c r="N211" s="1"/>
      <c r="O211" s="1"/>
      <c r="P211" s="40">
        <v>113.76</v>
      </c>
      <c r="Q211" s="37" t="str">
        <f>IF(C211="ForthPoint","ForthPoint",IF(D211="Intercompany",_xlfn.XLOOKUP(E211,'Dept Lookup'!B:B,'Dept Lookup'!A:A),Modified!D211))</f>
        <v>Data Science</v>
      </c>
      <c r="R211" t="str">
        <f t="shared" si="19"/>
        <v>Visa</v>
      </c>
      <c r="S211" s="1" t="s">
        <v>707</v>
      </c>
      <c r="T211">
        <f t="shared" si="20"/>
        <v>0</v>
      </c>
      <c r="U211" s="25" t="str">
        <f>IF(K211&gt;0,K211,_xlfn.XLOOKUP(M211,'Client Lookup'!L:L,'Client Lookup'!N:N))</f>
        <v>31318</v>
      </c>
      <c r="V211" t="str">
        <f>_xlfn.XLOOKUP(_xlfn.NUMBERVALUE(U211),'Project Lookup'!X:X,'Project Lookup'!B:B)</f>
        <v>NextGen Solutions</v>
      </c>
      <c r="X211" t="str">
        <f t="shared" si="21"/>
        <v>11 Visa : 1246 NextGen Solutions</v>
      </c>
      <c r="Y211" t="str">
        <f t="shared" si="22"/>
        <v>11 Visa</v>
      </c>
      <c r="Z211" t="str">
        <f t="shared" si="18"/>
        <v>11 Visa</v>
      </c>
      <c r="AA211" t="str">
        <f>_xlfn.XLOOKUP(Z211,'Client Lookup'!A:A,'Client Lookup'!C:C)</f>
        <v>Visa</v>
      </c>
      <c r="AC211" t="e">
        <f>_xlfn.XLOOKUP(K211,'Results vs Forecast'!K:K,'Results vs Forecast'!K:K)</f>
        <v>#N/A</v>
      </c>
    </row>
    <row r="212" spans="1:29" hidden="1">
      <c r="A212" s="39"/>
      <c r="B212" s="1" t="s">
        <v>700</v>
      </c>
      <c r="C212" s="1" t="s">
        <v>701</v>
      </c>
      <c r="D212" s="1" t="s">
        <v>9</v>
      </c>
      <c r="E212" s="1" t="s">
        <v>1799</v>
      </c>
      <c r="F212" s="2">
        <v>45535</v>
      </c>
      <c r="G212" s="2">
        <v>45505</v>
      </c>
      <c r="H212" s="1" t="s">
        <v>1947</v>
      </c>
      <c r="I212" s="1" t="s">
        <v>1948</v>
      </c>
      <c r="J212" s="1" t="s">
        <v>527</v>
      </c>
      <c r="K212" s="1" t="s">
        <v>786</v>
      </c>
      <c r="L212" s="1" t="s">
        <v>1949</v>
      </c>
      <c r="M212" s="1"/>
      <c r="N212" s="1"/>
      <c r="O212" s="1"/>
      <c r="P212" s="40">
        <v>20.78</v>
      </c>
      <c r="Q212" s="37" t="str">
        <f>IF(C212="ForthPoint","ForthPoint",IF(D212="Intercompany",_xlfn.XLOOKUP(E212,'Dept Lookup'!B:B,'Dept Lookup'!A:A),Modified!D212))</f>
        <v>Data Science</v>
      </c>
      <c r="R212" t="str">
        <f t="shared" si="19"/>
        <v>Franklin Templeton</v>
      </c>
      <c r="S212" s="1" t="s">
        <v>707</v>
      </c>
      <c r="T212">
        <f t="shared" si="20"/>
        <v>0</v>
      </c>
      <c r="U212" s="25" t="str">
        <f>IF(K212&gt;0,K212,_xlfn.XLOOKUP(M212,'Client Lookup'!L:L,'Client Lookup'!N:N))</f>
        <v>25989</v>
      </c>
      <c r="V212" t="str">
        <f>_xlfn.XLOOKUP(_xlfn.NUMBERVALUE(U212),'Project Lookup'!X:X,'Project Lookup'!B:B)</f>
        <v>Franklin Templeton - Portfolio Optimization - DS Need - Feb - Nov</v>
      </c>
      <c r="X212" t="str">
        <f t="shared" si="21"/>
        <v>417 Franklin Templeton : 1045 Franklin Templeton - Portfolio Optimization - DS Need - Feb - Nov</v>
      </c>
      <c r="Y212" t="str">
        <f t="shared" si="22"/>
        <v>417 Franklin Templeton</v>
      </c>
      <c r="Z212" t="str">
        <f t="shared" si="18"/>
        <v>417 Franklin Templeton</v>
      </c>
      <c r="AA212" t="str">
        <f>_xlfn.XLOOKUP(Z212,'Client Lookup'!A:A,'Client Lookup'!C:C)</f>
        <v>Franklin Templeton</v>
      </c>
      <c r="AC212" t="e">
        <f>_xlfn.XLOOKUP(K212,'Results vs Forecast'!K:K,'Results vs Forecast'!K:K)</f>
        <v>#N/A</v>
      </c>
    </row>
    <row r="213" spans="1:29" hidden="1">
      <c r="A213" s="39"/>
      <c r="B213" s="1" t="s">
        <v>700</v>
      </c>
      <c r="C213" s="1" t="s">
        <v>701</v>
      </c>
      <c r="D213" s="1" t="s">
        <v>9</v>
      </c>
      <c r="E213" s="1" t="s">
        <v>1799</v>
      </c>
      <c r="F213" s="2">
        <v>45535</v>
      </c>
      <c r="G213" s="2">
        <v>45505</v>
      </c>
      <c r="H213" s="1" t="s">
        <v>1950</v>
      </c>
      <c r="I213" s="1" t="s">
        <v>1951</v>
      </c>
      <c r="J213" s="1" t="s">
        <v>547</v>
      </c>
      <c r="K213" s="1" t="s">
        <v>807</v>
      </c>
      <c r="L213" s="1" t="s">
        <v>1952</v>
      </c>
      <c r="M213" s="1"/>
      <c r="N213" s="1"/>
      <c r="O213" s="1" t="s">
        <v>1369</v>
      </c>
      <c r="P213" s="40">
        <v>20995</v>
      </c>
      <c r="Q213" s="37" t="str">
        <f>IF(C213="ForthPoint","ForthPoint",IF(D213="Intercompany",_xlfn.XLOOKUP(E213,'Dept Lookup'!B:B,'Dept Lookup'!A:A),Modified!D213))</f>
        <v>Data Science</v>
      </c>
      <c r="R213" t="str">
        <f t="shared" si="19"/>
        <v>H. Lundbeck A/S</v>
      </c>
      <c r="S213" s="1" t="s">
        <v>707</v>
      </c>
      <c r="T213">
        <f t="shared" si="20"/>
        <v>0</v>
      </c>
      <c r="U213" s="25" t="str">
        <f>IF(K213&gt;0,K213,_xlfn.XLOOKUP(M213,'Client Lookup'!L:L,'Client Lookup'!N:N))</f>
        <v>33282</v>
      </c>
      <c r="V213" t="str">
        <f>_xlfn.XLOOKUP(_xlfn.NUMBERVALUE(U213),'Project Lookup'!X:X,'Project Lookup'!B:B)</f>
        <v>Lundbeck - Psych Franchise Analytics Support</v>
      </c>
      <c r="X213" t="str">
        <f t="shared" si="21"/>
        <v>411 H. Lundbeck A/S : 1290 Lundbeck - Psych Franchise Analytics Support</v>
      </c>
      <c r="Y213" t="str">
        <f t="shared" si="22"/>
        <v>411 H. Lundbeck A/S</v>
      </c>
      <c r="Z213" t="str">
        <f t="shared" si="18"/>
        <v>411 H. Lundbeck A/S</v>
      </c>
      <c r="AA213" t="str">
        <f>_xlfn.XLOOKUP(Z213,'Client Lookup'!A:A,'Client Lookup'!C:C)</f>
        <v>H. Lundbeck A/S</v>
      </c>
      <c r="AC213" t="e">
        <f>_xlfn.XLOOKUP(K213,'Results vs Forecast'!K:K,'Results vs Forecast'!K:K)</f>
        <v>#N/A</v>
      </c>
    </row>
    <row r="214" spans="1:29" hidden="1">
      <c r="A214" s="39"/>
      <c r="B214" s="1" t="s">
        <v>700</v>
      </c>
      <c r="C214" s="1" t="s">
        <v>701</v>
      </c>
      <c r="D214" s="1" t="s">
        <v>9</v>
      </c>
      <c r="E214" s="1" t="s">
        <v>1799</v>
      </c>
      <c r="F214" s="2">
        <v>45535</v>
      </c>
      <c r="G214" s="2">
        <v>45505</v>
      </c>
      <c r="H214" s="1" t="s">
        <v>1953</v>
      </c>
      <c r="I214" s="1" t="s">
        <v>1954</v>
      </c>
      <c r="J214" s="1" t="s">
        <v>636</v>
      </c>
      <c r="K214" s="1" t="s">
        <v>878</v>
      </c>
      <c r="L214" s="1" t="s">
        <v>1955</v>
      </c>
      <c r="M214" s="1"/>
      <c r="N214" s="1"/>
      <c r="O214" s="1" t="s">
        <v>1369</v>
      </c>
      <c r="P214" s="40">
        <v>8000</v>
      </c>
      <c r="Q214" s="37" t="str">
        <f>IF(C214="ForthPoint","ForthPoint",IF(D214="Intercompany",_xlfn.XLOOKUP(E214,'Dept Lookup'!B:B,'Dept Lookup'!A:A),Modified!D214))</f>
        <v>Data Science</v>
      </c>
      <c r="R214" t="str">
        <f t="shared" si="19"/>
        <v>The Blackstone Group</v>
      </c>
      <c r="S214" s="1" t="s">
        <v>707</v>
      </c>
      <c r="T214">
        <f t="shared" si="20"/>
        <v>0</v>
      </c>
      <c r="U214" s="25" t="str">
        <f>IF(K214&gt;0,K214,_xlfn.XLOOKUP(M214,'Client Lookup'!L:L,'Client Lookup'!N:N))</f>
        <v>34534</v>
      </c>
      <c r="V214" t="str">
        <f>_xlfn.XLOOKUP(_xlfn.NUMBERVALUE(U214),'Project Lookup'!X:X,'Project Lookup'!B:B)</f>
        <v>Blackstone - DS Retainer 2024 H2 Renewal</v>
      </c>
      <c r="X214" t="str">
        <f t="shared" si="21"/>
        <v>218 The Blackstone Group : 1320 Blackstone - DS Retainer 2024 H2 Renewal</v>
      </c>
      <c r="Y214" t="str">
        <f t="shared" si="22"/>
        <v>218 The Blackstone Group</v>
      </c>
      <c r="Z214" t="str">
        <f t="shared" si="18"/>
        <v>218 The Blackstone Group</v>
      </c>
      <c r="AA214" t="str">
        <f>_xlfn.XLOOKUP(Z214,'Client Lookup'!A:A,'Client Lookup'!C:C)</f>
        <v>The Blackstone Group</v>
      </c>
      <c r="AC214" t="e">
        <f>_xlfn.XLOOKUP(K214,'Results vs Forecast'!K:K,'Results vs Forecast'!K:K)</f>
        <v>#N/A</v>
      </c>
    </row>
    <row r="215" spans="1:29" hidden="1">
      <c r="A215" s="39"/>
      <c r="B215" s="1" t="s">
        <v>700</v>
      </c>
      <c r="C215" s="1" t="s">
        <v>701</v>
      </c>
      <c r="D215" s="1" t="s">
        <v>9</v>
      </c>
      <c r="E215" s="1" t="s">
        <v>1799</v>
      </c>
      <c r="F215" s="2">
        <v>45535</v>
      </c>
      <c r="G215" s="2">
        <v>45505</v>
      </c>
      <c r="H215" s="1" t="s">
        <v>1956</v>
      </c>
      <c r="I215" s="1" t="s">
        <v>1957</v>
      </c>
      <c r="J215" s="1" t="s">
        <v>528</v>
      </c>
      <c r="K215" s="1" t="s">
        <v>784</v>
      </c>
      <c r="L215" s="1" t="s">
        <v>1831</v>
      </c>
      <c r="M215" s="1"/>
      <c r="N215" s="1"/>
      <c r="O215" s="1"/>
      <c r="P215" s="40">
        <v>-7.92</v>
      </c>
      <c r="Q215" s="37" t="str">
        <f>IF(C215="ForthPoint","ForthPoint",IF(D215="Intercompany",_xlfn.XLOOKUP(E215,'Dept Lookup'!B:B,'Dept Lookup'!A:A),Modified!D215))</f>
        <v>Data Science</v>
      </c>
      <c r="R215" t="str">
        <f t="shared" si="19"/>
        <v>Franklin Templeton</v>
      </c>
      <c r="S215" s="1" t="s">
        <v>707</v>
      </c>
      <c r="T215">
        <f t="shared" si="20"/>
        <v>0</v>
      </c>
      <c r="U215" s="25" t="str">
        <f>IF(K215&gt;0,K215,_xlfn.XLOOKUP(M215,'Client Lookup'!L:L,'Client Lookup'!N:N))</f>
        <v>28144</v>
      </c>
      <c r="V215" t="str">
        <f>_xlfn.XLOOKUP(_xlfn.NUMBERVALUE(U215),'Project Lookup'!X:X,'Project Lookup'!B:B)</f>
        <v>Franklin Templeton - DS Team</v>
      </c>
      <c r="X215" t="str">
        <f t="shared" si="21"/>
        <v>417 Franklin Templeton : 1145 Franklin Templeton - DS Team</v>
      </c>
      <c r="Y215" t="str">
        <f t="shared" si="22"/>
        <v>417 Franklin Templeton</v>
      </c>
      <c r="Z215" t="str">
        <f t="shared" si="18"/>
        <v>417 Franklin Templeton</v>
      </c>
      <c r="AA215" t="str">
        <f>_xlfn.XLOOKUP(Z215,'Client Lookup'!A:A,'Client Lookup'!C:C)</f>
        <v>Franklin Templeton</v>
      </c>
      <c r="AC215" t="e">
        <f>_xlfn.XLOOKUP(K215,'Results vs Forecast'!K:K,'Results vs Forecast'!K:K)</f>
        <v>#N/A</v>
      </c>
    </row>
    <row r="216" spans="1:29" hidden="1">
      <c r="A216" s="39"/>
      <c r="B216" s="1" t="s">
        <v>700</v>
      </c>
      <c r="C216" s="1" t="s">
        <v>1390</v>
      </c>
      <c r="D216" s="1" t="s">
        <v>9</v>
      </c>
      <c r="E216" s="1" t="s">
        <v>1799</v>
      </c>
      <c r="F216" s="2">
        <v>45535</v>
      </c>
      <c r="G216" s="2">
        <v>45505</v>
      </c>
      <c r="H216" s="1" t="s">
        <v>1958</v>
      </c>
      <c r="I216" s="1" t="s">
        <v>1959</v>
      </c>
      <c r="J216" s="1" t="s">
        <v>1960</v>
      </c>
      <c r="K216" s="1" t="s">
        <v>1961</v>
      </c>
      <c r="L216" s="1"/>
      <c r="M216" s="1"/>
      <c r="N216" s="1"/>
      <c r="O216" s="1"/>
      <c r="P216" s="40">
        <v>3750.3277950869842</v>
      </c>
      <c r="Q216" s="37" t="str">
        <f>IF(C216="ForthPoint","ForthPoint",IF(D216="Intercompany",_xlfn.XLOOKUP(E216,'Dept Lookup'!B:B,'Dept Lookup'!A:A),Modified!D216))</f>
        <v>ForthPoint</v>
      </c>
      <c r="R216" t="str">
        <f t="shared" si="19"/>
        <v>Total Energies E&amp;P UK Limited</v>
      </c>
      <c r="S216" s="1" t="s">
        <v>707</v>
      </c>
      <c r="T216">
        <f t="shared" si="20"/>
        <v>0</v>
      </c>
      <c r="U216" s="25" t="str">
        <f>IF(K216&gt;0,K216,_xlfn.XLOOKUP(M216,'Client Lookup'!L:L,'Client Lookup'!N:N))</f>
        <v>25540</v>
      </c>
      <c r="V216" t="str">
        <f>_xlfn.XLOOKUP(_xlfn.NUMBERVALUE(U216),'Project Lookup'!X:X,'Project Lookup'!B:B)</f>
        <v>Data Science Retainer (Daniel Seal)</v>
      </c>
      <c r="X216" t="str">
        <f t="shared" si="21"/>
        <v>418 Total Energies E&amp;P UK Limited : 1009 Data Science Retainer (Daniel Seal)</v>
      </c>
      <c r="Y216" t="str">
        <f t="shared" si="22"/>
        <v>418 Total Energies E&amp;P UK Limited</v>
      </c>
      <c r="Z216" t="str">
        <f t="shared" ref="Z216:Z279" si="23">IF(LEFT(Y216,3)="ICC",IFERROR(_xlfn.TEXTAFTER(Y216,"ICC "),Y216),Y216)</f>
        <v>418 Total Energies E&amp;P UK Limited</v>
      </c>
      <c r="AA216" t="str">
        <f>_xlfn.XLOOKUP(Z216,'Client Lookup'!A:A,'Client Lookup'!C:C)</f>
        <v>Total Energies E&amp;P UK Limited</v>
      </c>
      <c r="AC216" t="e">
        <f>_xlfn.XLOOKUP(K216,'Results vs Forecast'!K:K,'Results vs Forecast'!K:K)</f>
        <v>#N/A</v>
      </c>
    </row>
    <row r="217" spans="1:29" hidden="1">
      <c r="A217" s="39"/>
      <c r="B217" s="1" t="s">
        <v>700</v>
      </c>
      <c r="C217" s="1" t="s">
        <v>1370</v>
      </c>
      <c r="D217" s="1" t="s">
        <v>9</v>
      </c>
      <c r="E217" s="1" t="s">
        <v>1799</v>
      </c>
      <c r="F217" s="2">
        <v>45535</v>
      </c>
      <c r="G217" s="2">
        <v>45505</v>
      </c>
      <c r="H217" s="1" t="s">
        <v>1962</v>
      </c>
      <c r="I217" s="1" t="s">
        <v>1963</v>
      </c>
      <c r="J217" s="1" t="s">
        <v>576</v>
      </c>
      <c r="K217" s="1" t="s">
        <v>828</v>
      </c>
      <c r="L217" s="1" t="s">
        <v>1806</v>
      </c>
      <c r="M217" s="1"/>
      <c r="N217" s="1"/>
      <c r="O217" s="1"/>
      <c r="P217" s="40">
        <v>464.21608813902071</v>
      </c>
      <c r="Q217" s="37" t="str">
        <f>IF(C217="ForthPoint","ForthPoint",IF(D217="Intercompany",_xlfn.XLOOKUP(E217,'Dept Lookup'!B:B,'Dept Lookup'!A:A),Modified!D217))</f>
        <v>Data Science</v>
      </c>
      <c r="R217" t="str">
        <f t="shared" si="19"/>
        <v>lily.ai</v>
      </c>
      <c r="S217" s="1" t="s">
        <v>707</v>
      </c>
      <c r="T217">
        <f t="shared" si="20"/>
        <v>0</v>
      </c>
      <c r="U217" s="25" t="str">
        <f>IF(K217&gt;0,K217,_xlfn.XLOOKUP(M217,'Client Lookup'!L:L,'Client Lookup'!N:N))</f>
        <v>25149</v>
      </c>
      <c r="V217" t="str">
        <f>_xlfn.XLOOKUP(_xlfn.NUMBERVALUE(U217),'Project Lookup'!X:X,'Project Lookup'!B:B)</f>
        <v>Lily AI SOW#5</v>
      </c>
      <c r="X217" t="str">
        <f t="shared" si="21"/>
        <v>463 OneLook Inc. D/B/A Lily AI : 977 Lily AI SOW#5</v>
      </c>
      <c r="Y217" t="str">
        <f t="shared" si="22"/>
        <v>463 OneLook Inc. D/B/A Lily AI</v>
      </c>
      <c r="Z217" t="str">
        <f t="shared" si="23"/>
        <v>463 OneLook Inc. D/B/A Lily AI</v>
      </c>
      <c r="AA217" t="str">
        <f>_xlfn.XLOOKUP(Z217,'Client Lookup'!A:A,'Client Lookup'!C:C)</f>
        <v>lily.ai</v>
      </c>
      <c r="AC217" t="e">
        <f>_xlfn.XLOOKUP(K217,'Results vs Forecast'!K:K,'Results vs Forecast'!K:K)</f>
        <v>#N/A</v>
      </c>
    </row>
    <row r="218" spans="1:29" hidden="1">
      <c r="A218" s="39"/>
      <c r="B218" s="1" t="s">
        <v>700</v>
      </c>
      <c r="C218" s="1" t="s">
        <v>1370</v>
      </c>
      <c r="D218" s="1" t="s">
        <v>9</v>
      </c>
      <c r="E218" s="1" t="s">
        <v>1799</v>
      </c>
      <c r="F218" s="2">
        <v>45535</v>
      </c>
      <c r="G218" s="2">
        <v>45505</v>
      </c>
      <c r="H218" s="1" t="s">
        <v>1964</v>
      </c>
      <c r="I218" s="1" t="s">
        <v>1965</v>
      </c>
      <c r="J218" s="1" t="s">
        <v>593</v>
      </c>
      <c r="K218" s="1" t="s">
        <v>842</v>
      </c>
      <c r="L218" s="1" t="s">
        <v>1809</v>
      </c>
      <c r="M218" s="1"/>
      <c r="N218" s="1"/>
      <c r="O218" s="1"/>
      <c r="P218" s="40">
        <v>400.1862828784661</v>
      </c>
      <c r="Q218" s="37" t="str">
        <f>IF(C218="ForthPoint","ForthPoint",IF(D218="Intercompany",_xlfn.XLOOKUP(E218,'Dept Lookup'!B:B,'Dept Lookup'!A:A),Modified!D218))</f>
        <v>Data Science</v>
      </c>
      <c r="R218" t="str">
        <f t="shared" si="19"/>
        <v>MasterCard</v>
      </c>
      <c r="S218" s="1" t="s">
        <v>707</v>
      </c>
      <c r="T218">
        <f t="shared" si="20"/>
        <v>0</v>
      </c>
      <c r="U218" s="25" t="str">
        <f>IF(K218&gt;0,K218,_xlfn.XLOOKUP(M218,'Client Lookup'!L:L,'Client Lookup'!N:N))</f>
        <v>25146</v>
      </c>
      <c r="V218" t="str">
        <f>_xlfn.XLOOKUP(_xlfn.NUMBERVALUE(U218),'Project Lookup'!X:X,'Project Lookup'!B:B)</f>
        <v>Mastercard SOW #6</v>
      </c>
      <c r="X218" t="str">
        <f t="shared" si="21"/>
        <v>461 Session M Inc. : 974 Mastercard SOW #6</v>
      </c>
      <c r="Y218" t="str">
        <f t="shared" si="22"/>
        <v>461 Session M Inc.</v>
      </c>
      <c r="Z218" t="str">
        <f t="shared" si="23"/>
        <v>461 Session M Inc.</v>
      </c>
      <c r="AA218" t="str">
        <f>_xlfn.XLOOKUP(Z218,'Client Lookup'!A:A,'Client Lookup'!C:C)</f>
        <v>MasterCard</v>
      </c>
      <c r="AC218" t="e">
        <f>_xlfn.XLOOKUP(K218,'Results vs Forecast'!K:K,'Results vs Forecast'!K:K)</f>
        <v>#N/A</v>
      </c>
    </row>
    <row r="219" spans="1:29" hidden="1">
      <c r="A219" s="39"/>
      <c r="B219" s="1" t="s">
        <v>700</v>
      </c>
      <c r="C219" s="1" t="s">
        <v>701</v>
      </c>
      <c r="D219" s="1" t="s">
        <v>9</v>
      </c>
      <c r="E219" s="1" t="s">
        <v>1799</v>
      </c>
      <c r="F219" s="2">
        <v>45535</v>
      </c>
      <c r="G219" s="2">
        <v>45505</v>
      </c>
      <c r="H219" s="1" t="s">
        <v>1966</v>
      </c>
      <c r="I219" s="1" t="s">
        <v>1967</v>
      </c>
      <c r="J219" s="1" t="s">
        <v>683</v>
      </c>
      <c r="K219" s="1" t="s">
        <v>931</v>
      </c>
      <c r="L219" s="1" t="s">
        <v>1968</v>
      </c>
      <c r="M219" s="1"/>
      <c r="N219" s="1"/>
      <c r="O219" s="1" t="s">
        <v>1369</v>
      </c>
      <c r="P219" s="40">
        <v>11627.23</v>
      </c>
      <c r="Q219" s="37" t="str">
        <f>IF(C219="ForthPoint","ForthPoint",IF(D219="Intercompany",_xlfn.XLOOKUP(E219,'Dept Lookup'!B:B,'Dept Lookup'!A:A),Modified!D219))</f>
        <v>Data Science</v>
      </c>
      <c r="R219" t="str">
        <f t="shared" si="19"/>
        <v>Wyndham Hotels and Resorts, LLC</v>
      </c>
      <c r="S219" s="1" t="s">
        <v>707</v>
      </c>
      <c r="T219">
        <f t="shared" si="20"/>
        <v>0</v>
      </c>
      <c r="U219" s="25" t="str">
        <f>IF(K219&gt;0,K219,_xlfn.XLOOKUP(M219,'Client Lookup'!L:L,'Client Lookup'!N:N))</f>
        <v>25999</v>
      </c>
      <c r="V219" t="str">
        <f>_xlfn.XLOOKUP(_xlfn.NUMBERVALUE(U219),'Project Lookup'!X:X,'Project Lookup'!B:B)</f>
        <v>Wyndham - Guest Analytics Retainer</v>
      </c>
      <c r="X219" t="str">
        <f t="shared" si="21"/>
        <v>473 Wyndham Hotels and Resorts : 1051 Wyndham - Guest Analytics Retainer</v>
      </c>
      <c r="Y219" t="str">
        <f t="shared" si="22"/>
        <v>473 Wyndham Hotels and Resorts</v>
      </c>
      <c r="Z219" t="str">
        <f t="shared" si="23"/>
        <v>473 Wyndham Hotels and Resorts</v>
      </c>
      <c r="AA219" t="str">
        <f>_xlfn.XLOOKUP(Z219,'Client Lookup'!A:A,'Client Lookup'!C:C)</f>
        <v>Wyndham Hotels and Resorts, LLC</v>
      </c>
      <c r="AC219" t="e">
        <f>_xlfn.XLOOKUP(K219,'Results vs Forecast'!K:K,'Results vs Forecast'!K:K)</f>
        <v>#N/A</v>
      </c>
    </row>
    <row r="220" spans="1:29" hidden="1">
      <c r="A220" s="39"/>
      <c r="B220" s="1" t="s">
        <v>700</v>
      </c>
      <c r="C220" s="1" t="s">
        <v>701</v>
      </c>
      <c r="D220" s="1" t="s">
        <v>9</v>
      </c>
      <c r="E220" s="1" t="s">
        <v>1799</v>
      </c>
      <c r="F220" s="2">
        <v>45535</v>
      </c>
      <c r="G220" s="2">
        <v>45505</v>
      </c>
      <c r="H220" s="1" t="s">
        <v>1844</v>
      </c>
      <c r="I220" s="1" t="s">
        <v>1845</v>
      </c>
      <c r="J220" s="1" t="s">
        <v>277</v>
      </c>
      <c r="K220" s="1"/>
      <c r="L220" s="1"/>
      <c r="M220" s="1" t="s">
        <v>1643</v>
      </c>
      <c r="N220" s="1"/>
      <c r="O220" s="1" t="s">
        <v>1969</v>
      </c>
      <c r="P220" s="40">
        <v>-1920.89</v>
      </c>
      <c r="Q220" s="37" t="str">
        <f>IF(C220="ForthPoint","ForthPoint",IF(D220="Intercompany",_xlfn.XLOOKUP(E220,'Dept Lookup'!B:B,'Dept Lookup'!A:A),Modified!D220))</f>
        <v>Data Science</v>
      </c>
      <c r="R220" t="str">
        <f t="shared" si="19"/>
        <v>The Blackstone Group</v>
      </c>
      <c r="S220" s="1" t="s">
        <v>707</v>
      </c>
      <c r="T220" t="str">
        <f t="shared" si="20"/>
        <v>ICC 943 The Blackstone Group : Blackstone - DS Retainer 2024 H1</v>
      </c>
      <c r="U220" s="25">
        <f>IF(K220&gt;0,K220,_xlfn.XLOOKUP(M220,'Client Lookup'!L:L,'Client Lookup'!N:N))</f>
        <v>24603</v>
      </c>
      <c r="V220" t="str">
        <f>_xlfn.XLOOKUP(_xlfn.NUMBERVALUE(U220),'Project Lookup'!X:X,'Project Lookup'!B:B)</f>
        <v>Blackstone - DS Retainer 2024 H1</v>
      </c>
      <c r="X220" t="str">
        <f t="shared" si="21"/>
        <v>ICC 943 The Blackstone Group : Blackstone - DS Retainer 2024 H1</v>
      </c>
      <c r="Y220" t="str">
        <f t="shared" si="22"/>
        <v>ICC 943 The Blackstone Group</v>
      </c>
      <c r="Z220" t="str">
        <f t="shared" si="23"/>
        <v>943 The Blackstone Group</v>
      </c>
      <c r="AA220" t="str">
        <f>_xlfn.XLOOKUP(Z220,'Client Lookup'!A:A,'Client Lookup'!C:C)</f>
        <v>The Blackstone Group</v>
      </c>
      <c r="AC220" t="e">
        <f>_xlfn.XLOOKUP(K220,'Results vs Forecast'!K:K,'Results vs Forecast'!K:K)</f>
        <v>#N/A</v>
      </c>
    </row>
    <row r="221" spans="1:29" hidden="1">
      <c r="A221" s="39"/>
      <c r="B221" s="1" t="s">
        <v>700</v>
      </c>
      <c r="C221" s="1" t="s">
        <v>1370</v>
      </c>
      <c r="D221" s="1" t="s">
        <v>9</v>
      </c>
      <c r="E221" s="1" t="s">
        <v>1799</v>
      </c>
      <c r="F221" s="2">
        <v>45535</v>
      </c>
      <c r="G221" s="2">
        <v>45505</v>
      </c>
      <c r="H221" s="1" t="s">
        <v>1970</v>
      </c>
      <c r="I221" s="1" t="s">
        <v>1971</v>
      </c>
      <c r="J221" s="1" t="s">
        <v>593</v>
      </c>
      <c r="K221" s="1" t="s">
        <v>842</v>
      </c>
      <c r="L221" s="1" t="s">
        <v>1809</v>
      </c>
      <c r="M221" s="1"/>
      <c r="N221" s="1"/>
      <c r="O221" s="1"/>
      <c r="P221" s="40">
        <v>400.1862828784661</v>
      </c>
      <c r="Q221" s="37" t="str">
        <f>IF(C221="ForthPoint","ForthPoint",IF(D221="Intercompany",_xlfn.XLOOKUP(E221,'Dept Lookup'!B:B,'Dept Lookup'!A:A),Modified!D221))</f>
        <v>Data Science</v>
      </c>
      <c r="R221" t="str">
        <f t="shared" si="19"/>
        <v>MasterCard</v>
      </c>
      <c r="S221" s="1" t="s">
        <v>707</v>
      </c>
      <c r="T221">
        <f t="shared" si="20"/>
        <v>0</v>
      </c>
      <c r="U221" s="25" t="str">
        <f>IF(K221&gt;0,K221,_xlfn.XLOOKUP(M221,'Client Lookup'!L:L,'Client Lookup'!N:N))</f>
        <v>25146</v>
      </c>
      <c r="V221" t="str">
        <f>_xlfn.XLOOKUP(_xlfn.NUMBERVALUE(U221),'Project Lookup'!X:X,'Project Lookup'!B:B)</f>
        <v>Mastercard SOW #6</v>
      </c>
      <c r="X221" t="str">
        <f t="shared" si="21"/>
        <v>461 Session M Inc. : 974 Mastercard SOW #6</v>
      </c>
      <c r="Y221" t="str">
        <f t="shared" si="22"/>
        <v>461 Session M Inc.</v>
      </c>
      <c r="Z221" t="str">
        <f t="shared" si="23"/>
        <v>461 Session M Inc.</v>
      </c>
      <c r="AA221" t="str">
        <f>_xlfn.XLOOKUP(Z221,'Client Lookup'!A:A,'Client Lookup'!C:C)</f>
        <v>MasterCard</v>
      </c>
      <c r="AC221" t="e">
        <f>_xlfn.XLOOKUP(K221,'Results vs Forecast'!K:K,'Results vs Forecast'!K:K)</f>
        <v>#N/A</v>
      </c>
    </row>
    <row r="222" spans="1:29" hidden="1">
      <c r="A222" s="39"/>
      <c r="B222" s="1" t="s">
        <v>700</v>
      </c>
      <c r="C222" s="1" t="s">
        <v>701</v>
      </c>
      <c r="D222" s="1" t="s">
        <v>9</v>
      </c>
      <c r="E222" s="1" t="s">
        <v>1799</v>
      </c>
      <c r="F222" s="2">
        <v>45535</v>
      </c>
      <c r="G222" s="2">
        <v>45505</v>
      </c>
      <c r="H222" s="1" t="s">
        <v>1972</v>
      </c>
      <c r="I222" s="1" t="s">
        <v>1973</v>
      </c>
      <c r="J222" s="1" t="s">
        <v>528</v>
      </c>
      <c r="K222" s="1" t="s">
        <v>784</v>
      </c>
      <c r="L222" s="1" t="s">
        <v>1831</v>
      </c>
      <c r="M222" s="1"/>
      <c r="N222" s="1"/>
      <c r="O222" s="1"/>
      <c r="P222" s="40">
        <v>29.77</v>
      </c>
      <c r="Q222" s="37" t="str">
        <f>IF(C222="ForthPoint","ForthPoint",IF(D222="Intercompany",_xlfn.XLOOKUP(E222,'Dept Lookup'!B:B,'Dept Lookup'!A:A),Modified!D222))</f>
        <v>Data Science</v>
      </c>
      <c r="R222" t="str">
        <f t="shared" si="19"/>
        <v>Franklin Templeton</v>
      </c>
      <c r="S222" s="1" t="s">
        <v>707</v>
      </c>
      <c r="T222">
        <f t="shared" si="20"/>
        <v>0</v>
      </c>
      <c r="U222" s="25" t="str">
        <f>IF(K222&gt;0,K222,_xlfn.XLOOKUP(M222,'Client Lookup'!L:L,'Client Lookup'!N:N))</f>
        <v>28144</v>
      </c>
      <c r="V222" t="str">
        <f>_xlfn.XLOOKUP(_xlfn.NUMBERVALUE(U222),'Project Lookup'!X:X,'Project Lookup'!B:B)</f>
        <v>Franklin Templeton - DS Team</v>
      </c>
      <c r="X222" t="str">
        <f t="shared" si="21"/>
        <v>417 Franklin Templeton : 1145 Franklin Templeton - DS Team</v>
      </c>
      <c r="Y222" t="str">
        <f t="shared" si="22"/>
        <v>417 Franklin Templeton</v>
      </c>
      <c r="Z222" t="str">
        <f t="shared" si="23"/>
        <v>417 Franklin Templeton</v>
      </c>
      <c r="AA222" t="str">
        <f>_xlfn.XLOOKUP(Z222,'Client Lookup'!A:A,'Client Lookup'!C:C)</f>
        <v>Franklin Templeton</v>
      </c>
      <c r="AC222" t="e">
        <f>_xlfn.XLOOKUP(K222,'Results vs Forecast'!K:K,'Results vs Forecast'!K:K)</f>
        <v>#N/A</v>
      </c>
    </row>
    <row r="223" spans="1:29" hidden="1">
      <c r="A223" s="39"/>
      <c r="B223" s="1" t="s">
        <v>700</v>
      </c>
      <c r="C223" s="1" t="s">
        <v>701</v>
      </c>
      <c r="D223" s="1" t="s">
        <v>9</v>
      </c>
      <c r="E223" s="1" t="s">
        <v>1799</v>
      </c>
      <c r="F223" s="2">
        <v>45535</v>
      </c>
      <c r="G223" s="2">
        <v>45505</v>
      </c>
      <c r="H223" s="1" t="s">
        <v>1974</v>
      </c>
      <c r="I223" s="1" t="s">
        <v>1975</v>
      </c>
      <c r="J223" s="1" t="s">
        <v>557</v>
      </c>
      <c r="K223" s="1" t="s">
        <v>811</v>
      </c>
      <c r="L223" s="1" t="s">
        <v>1976</v>
      </c>
      <c r="M223" s="1"/>
      <c r="N223" s="1"/>
      <c r="O223" s="1" t="s">
        <v>1369</v>
      </c>
      <c r="P223" s="40">
        <v>97152.71</v>
      </c>
      <c r="Q223" s="37" t="str">
        <f>IF(C223="ForthPoint","ForthPoint",IF(D223="Intercompany",_xlfn.XLOOKUP(E223,'Dept Lookup'!B:B,'Dept Lookup'!A:A),Modified!D223))</f>
        <v>Data Science</v>
      </c>
      <c r="R223" t="str">
        <f t="shared" si="19"/>
        <v>Hyatt</v>
      </c>
      <c r="S223" s="1" t="s">
        <v>707</v>
      </c>
      <c r="T223">
        <f t="shared" si="20"/>
        <v>0</v>
      </c>
      <c r="U223" s="25" t="str">
        <f>IF(K223&gt;0,K223,_xlfn.XLOOKUP(M223,'Client Lookup'!L:L,'Client Lookup'!N:N))</f>
        <v>29630</v>
      </c>
      <c r="V223" t="str">
        <f>_xlfn.XLOOKUP(_xlfn.NUMBERVALUE(U223),'Project Lookup'!X:X,'Project Lookup'!B:B)</f>
        <v>Hyatt - GenAI Implementation</v>
      </c>
      <c r="X223" t="str">
        <f t="shared" si="21"/>
        <v>382 Hyatt : 1202 Hyatt - GenAI Implementation</v>
      </c>
      <c r="Y223" t="str">
        <f t="shared" si="22"/>
        <v>382 Hyatt</v>
      </c>
      <c r="Z223" t="str">
        <f t="shared" si="23"/>
        <v>382 Hyatt</v>
      </c>
      <c r="AA223" t="str">
        <f>_xlfn.XLOOKUP(Z223,'Client Lookup'!A:A,'Client Lookup'!C:C)</f>
        <v>Hyatt</v>
      </c>
      <c r="AC223" t="e">
        <f>_xlfn.XLOOKUP(K223,'Results vs Forecast'!K:K,'Results vs Forecast'!K:K)</f>
        <v>#N/A</v>
      </c>
    </row>
    <row r="224" spans="1:29" hidden="1">
      <c r="A224" s="39"/>
      <c r="B224" s="1" t="s">
        <v>700</v>
      </c>
      <c r="C224" s="1" t="s">
        <v>701</v>
      </c>
      <c r="D224" s="1" t="s">
        <v>9</v>
      </c>
      <c r="E224" s="1" t="s">
        <v>1799</v>
      </c>
      <c r="F224" s="2">
        <v>45535</v>
      </c>
      <c r="G224" s="2">
        <v>45505</v>
      </c>
      <c r="H224" s="1" t="s">
        <v>1977</v>
      </c>
      <c r="I224" s="1" t="s">
        <v>1978</v>
      </c>
      <c r="J224" s="1" t="s">
        <v>678</v>
      </c>
      <c r="K224" s="1" t="s">
        <v>925</v>
      </c>
      <c r="L224" s="1" t="s">
        <v>1979</v>
      </c>
      <c r="M224" s="1"/>
      <c r="N224" s="1"/>
      <c r="O224" s="1" t="s">
        <v>1369</v>
      </c>
      <c r="P224" s="40">
        <v>10317</v>
      </c>
      <c r="Q224" s="37" t="str">
        <f>IF(C224="ForthPoint","ForthPoint",IF(D224="Intercompany",_xlfn.XLOOKUP(E224,'Dept Lookup'!B:B,'Dept Lookup'!A:A),Modified!D224))</f>
        <v>Data Science</v>
      </c>
      <c r="R224" t="str">
        <f t="shared" si="19"/>
        <v>Walmart</v>
      </c>
      <c r="S224" s="1" t="s">
        <v>707</v>
      </c>
      <c r="T224">
        <f t="shared" si="20"/>
        <v>0</v>
      </c>
      <c r="U224" s="25" t="str">
        <f>IF(K224&gt;0,K224,_xlfn.XLOOKUP(M224,'Client Lookup'!L:L,'Client Lookup'!N:N))</f>
        <v>29521</v>
      </c>
      <c r="V224" t="str">
        <f>_xlfn.XLOOKUP(_xlfn.NUMBERVALUE(U224),'Project Lookup'!X:X,'Project Lookup'!B:B)</f>
        <v>Walmart - FY25 LTA Projection Automation Team</v>
      </c>
      <c r="X224" t="str">
        <f t="shared" si="21"/>
        <v>173 Walmart : 1196 Walmart - FY25 LTA Projection Automation Team</v>
      </c>
      <c r="Y224" t="str">
        <f t="shared" si="22"/>
        <v>173 Walmart</v>
      </c>
      <c r="Z224" t="str">
        <f t="shared" si="23"/>
        <v>173 Walmart</v>
      </c>
      <c r="AA224" t="str">
        <f>_xlfn.XLOOKUP(Z224,'Client Lookup'!A:A,'Client Lookup'!C:C)</f>
        <v>Walmart</v>
      </c>
      <c r="AC224" t="e">
        <f>_xlfn.XLOOKUP(K224,'Results vs Forecast'!K:K,'Results vs Forecast'!K:K)</f>
        <v>#N/A</v>
      </c>
    </row>
    <row r="225" spans="1:29" hidden="1">
      <c r="A225" s="39"/>
      <c r="B225" s="1" t="s">
        <v>700</v>
      </c>
      <c r="C225" s="1" t="s">
        <v>701</v>
      </c>
      <c r="D225" s="1" t="s">
        <v>9</v>
      </c>
      <c r="E225" s="1" t="s">
        <v>1799</v>
      </c>
      <c r="F225" s="2">
        <v>45535</v>
      </c>
      <c r="G225" s="2">
        <v>45505</v>
      </c>
      <c r="H225" s="1" t="s">
        <v>1980</v>
      </c>
      <c r="I225" s="1" t="s">
        <v>1981</v>
      </c>
      <c r="J225" s="1" t="s">
        <v>596</v>
      </c>
      <c r="K225" s="1" t="s">
        <v>844</v>
      </c>
      <c r="L225" s="1"/>
      <c r="M225" s="1"/>
      <c r="N225" s="1"/>
      <c r="O225" s="1"/>
      <c r="P225" s="40">
        <v>15890</v>
      </c>
      <c r="Q225" s="37" t="str">
        <f>IF(C225="ForthPoint","ForthPoint",IF(D225="Intercompany",_xlfn.XLOOKUP(E225,'Dept Lookup'!B:B,'Dept Lookup'!A:A),Modified!D225))</f>
        <v>Data Science</v>
      </c>
      <c r="R225" t="str">
        <f t="shared" si="19"/>
        <v>Maurices</v>
      </c>
      <c r="S225" s="1" t="s">
        <v>707</v>
      </c>
      <c r="T225">
        <f t="shared" si="20"/>
        <v>0</v>
      </c>
      <c r="U225" s="25" t="str">
        <f>IF(K225&gt;0,K225,_xlfn.XLOOKUP(M225,'Client Lookup'!L:L,'Client Lookup'!N:N))</f>
        <v>5354</v>
      </c>
      <c r="V225" t="str">
        <f>_xlfn.XLOOKUP(_xlfn.NUMBERVALUE(U225),'Project Lookup'!X:X,'Project Lookup'!B:B)</f>
        <v>Multi-Dimensional Segmentation</v>
      </c>
      <c r="X225" t="str">
        <f t="shared" si="21"/>
        <v>226 Maurices : 254 Multi-Dimensional Segmentation</v>
      </c>
      <c r="Y225" t="str">
        <f t="shared" si="22"/>
        <v>226 Maurices</v>
      </c>
      <c r="Z225" t="str">
        <f t="shared" si="23"/>
        <v>226 Maurices</v>
      </c>
      <c r="AA225" t="str">
        <f>_xlfn.XLOOKUP(Z225,'Client Lookup'!A:A,'Client Lookup'!C:C)</f>
        <v>Maurices</v>
      </c>
      <c r="AC225" t="e">
        <f>_xlfn.XLOOKUP(K225,'Results vs Forecast'!K:K,'Results vs Forecast'!K:K)</f>
        <v>#N/A</v>
      </c>
    </row>
    <row r="226" spans="1:29" hidden="1">
      <c r="A226" s="39"/>
      <c r="B226" s="1" t="s">
        <v>700</v>
      </c>
      <c r="C226" s="1" t="s">
        <v>701</v>
      </c>
      <c r="D226" s="1" t="s">
        <v>9</v>
      </c>
      <c r="E226" s="1" t="s">
        <v>1799</v>
      </c>
      <c r="F226" s="2">
        <v>45535</v>
      </c>
      <c r="G226" s="2">
        <v>45505</v>
      </c>
      <c r="H226" s="1" t="s">
        <v>1844</v>
      </c>
      <c r="I226" s="1" t="s">
        <v>1845</v>
      </c>
      <c r="J226" s="1" t="s">
        <v>277</v>
      </c>
      <c r="K226" s="1"/>
      <c r="L226" s="1"/>
      <c r="M226" s="1" t="s">
        <v>1645</v>
      </c>
      <c r="N226" s="1"/>
      <c r="O226" s="1" t="s">
        <v>1982</v>
      </c>
      <c r="P226" s="40">
        <v>-5762.68</v>
      </c>
      <c r="Q226" s="37" t="str">
        <f>IF(C226="ForthPoint","ForthPoint",IF(D226="Intercompany",_xlfn.XLOOKUP(E226,'Dept Lookup'!B:B,'Dept Lookup'!A:A),Modified!D226))</f>
        <v>Data Science</v>
      </c>
      <c r="R226" t="str">
        <f t="shared" si="19"/>
        <v>CVS Health</v>
      </c>
      <c r="S226" s="1" t="s">
        <v>707</v>
      </c>
      <c r="T226" t="str">
        <f t="shared" si="20"/>
        <v>ICC 1040 CVS Health : MGE/PMH/GPT 2024 Team</v>
      </c>
      <c r="U226" s="25" t="str">
        <f>IF(K226&gt;0,K226,_xlfn.XLOOKUP(M226,'Client Lookup'!L:L,'Client Lookup'!N:N))</f>
        <v>25980</v>
      </c>
      <c r="V226" t="str">
        <f>_xlfn.XLOOKUP(_xlfn.NUMBERVALUE(U226),'Project Lookup'!X:X,'Project Lookup'!B:B)</f>
        <v>MGE/PMH/GPT 2024 Team</v>
      </c>
      <c r="X226" t="str">
        <f t="shared" si="21"/>
        <v>ICC 1040 CVS Health : MGE/PMH/GPT 2024 Team</v>
      </c>
      <c r="Y226" t="str">
        <f t="shared" si="22"/>
        <v>ICC 1040 CVS Health</v>
      </c>
      <c r="Z226" t="str">
        <f t="shared" si="23"/>
        <v>1040 CVS Health</v>
      </c>
      <c r="AA226" t="str">
        <f>_xlfn.XLOOKUP(Z226,'Client Lookup'!A:A,'Client Lookup'!C:C)</f>
        <v>CVS Health</v>
      </c>
      <c r="AC226" t="e">
        <f>_xlfn.XLOOKUP(K226,'Results vs Forecast'!K:K,'Results vs Forecast'!K:K)</f>
        <v>#N/A</v>
      </c>
    </row>
    <row r="227" spans="1:29" hidden="1">
      <c r="A227" s="39"/>
      <c r="B227" s="1" t="s">
        <v>700</v>
      </c>
      <c r="C227" s="1" t="s">
        <v>1370</v>
      </c>
      <c r="D227" s="1" t="s">
        <v>9</v>
      </c>
      <c r="E227" s="1" t="s">
        <v>1799</v>
      </c>
      <c r="F227" s="2">
        <v>45535</v>
      </c>
      <c r="G227" s="2">
        <v>45505</v>
      </c>
      <c r="H227" s="1" t="s">
        <v>1983</v>
      </c>
      <c r="I227" s="1" t="s">
        <v>1984</v>
      </c>
      <c r="J227" s="1" t="s">
        <v>576</v>
      </c>
      <c r="K227" s="1" t="s">
        <v>828</v>
      </c>
      <c r="L227" s="1" t="s">
        <v>1806</v>
      </c>
      <c r="M227" s="1"/>
      <c r="N227" s="1"/>
      <c r="O227" s="1"/>
      <c r="P227" s="40">
        <v>464.21608813902071</v>
      </c>
      <c r="Q227" s="37" t="str">
        <f>IF(C227="ForthPoint","ForthPoint",IF(D227="Intercompany",_xlfn.XLOOKUP(E227,'Dept Lookup'!B:B,'Dept Lookup'!A:A),Modified!D227))</f>
        <v>Data Science</v>
      </c>
      <c r="R227" t="str">
        <f t="shared" si="19"/>
        <v>lily.ai</v>
      </c>
      <c r="S227" s="1" t="s">
        <v>707</v>
      </c>
      <c r="T227">
        <f t="shared" si="20"/>
        <v>0</v>
      </c>
      <c r="U227" s="25" t="str">
        <f>IF(K227&gt;0,K227,_xlfn.XLOOKUP(M227,'Client Lookup'!L:L,'Client Lookup'!N:N))</f>
        <v>25149</v>
      </c>
      <c r="V227" t="str">
        <f>_xlfn.XLOOKUP(_xlfn.NUMBERVALUE(U227),'Project Lookup'!X:X,'Project Lookup'!B:B)</f>
        <v>Lily AI SOW#5</v>
      </c>
      <c r="X227" t="str">
        <f t="shared" si="21"/>
        <v>463 OneLook Inc. D/B/A Lily AI : 977 Lily AI SOW#5</v>
      </c>
      <c r="Y227" t="str">
        <f t="shared" si="22"/>
        <v>463 OneLook Inc. D/B/A Lily AI</v>
      </c>
      <c r="Z227" t="str">
        <f t="shared" si="23"/>
        <v>463 OneLook Inc. D/B/A Lily AI</v>
      </c>
      <c r="AA227" t="str">
        <f>_xlfn.XLOOKUP(Z227,'Client Lookup'!A:A,'Client Lookup'!C:C)</f>
        <v>lily.ai</v>
      </c>
      <c r="AC227" t="e">
        <f>_xlfn.XLOOKUP(K227,'Results vs Forecast'!K:K,'Results vs Forecast'!K:K)</f>
        <v>#N/A</v>
      </c>
    </row>
    <row r="228" spans="1:29" hidden="1">
      <c r="A228" s="39"/>
      <c r="B228" s="1" t="s">
        <v>700</v>
      </c>
      <c r="C228" s="1" t="s">
        <v>701</v>
      </c>
      <c r="D228" s="1" t="s">
        <v>9</v>
      </c>
      <c r="E228" s="1" t="s">
        <v>1799</v>
      </c>
      <c r="F228" s="2">
        <v>45535</v>
      </c>
      <c r="G228" s="2">
        <v>45505</v>
      </c>
      <c r="H228" s="1" t="s">
        <v>1985</v>
      </c>
      <c r="I228" s="1" t="s">
        <v>1986</v>
      </c>
      <c r="J228" s="1" t="s">
        <v>528</v>
      </c>
      <c r="K228" s="1" t="s">
        <v>784</v>
      </c>
      <c r="L228" s="1" t="s">
        <v>1831</v>
      </c>
      <c r="M228" s="1"/>
      <c r="N228" s="1"/>
      <c r="O228" s="1"/>
      <c r="P228" s="40">
        <v>-15.11</v>
      </c>
      <c r="Q228" s="37" t="str">
        <f>IF(C228="ForthPoint","ForthPoint",IF(D228="Intercompany",_xlfn.XLOOKUP(E228,'Dept Lookup'!B:B,'Dept Lookup'!A:A),Modified!D228))</f>
        <v>Data Science</v>
      </c>
      <c r="R228" t="str">
        <f t="shared" si="19"/>
        <v>Franklin Templeton</v>
      </c>
      <c r="S228" s="1" t="s">
        <v>707</v>
      </c>
      <c r="T228">
        <f t="shared" si="20"/>
        <v>0</v>
      </c>
      <c r="U228" s="25" t="str">
        <f>IF(K228&gt;0,K228,_xlfn.XLOOKUP(M228,'Client Lookup'!L:L,'Client Lookup'!N:N))</f>
        <v>28144</v>
      </c>
      <c r="V228" t="str">
        <f>_xlfn.XLOOKUP(_xlfn.NUMBERVALUE(U228),'Project Lookup'!X:X,'Project Lookup'!B:B)</f>
        <v>Franklin Templeton - DS Team</v>
      </c>
      <c r="X228" t="str">
        <f t="shared" si="21"/>
        <v>417 Franklin Templeton : 1145 Franklin Templeton - DS Team</v>
      </c>
      <c r="Y228" t="str">
        <f t="shared" si="22"/>
        <v>417 Franklin Templeton</v>
      </c>
      <c r="Z228" t="str">
        <f t="shared" si="23"/>
        <v>417 Franklin Templeton</v>
      </c>
      <c r="AA228" t="str">
        <f>_xlfn.XLOOKUP(Z228,'Client Lookup'!A:A,'Client Lookup'!C:C)</f>
        <v>Franklin Templeton</v>
      </c>
      <c r="AC228" t="e">
        <f>_xlfn.XLOOKUP(K228,'Results vs Forecast'!K:K,'Results vs Forecast'!K:K)</f>
        <v>#N/A</v>
      </c>
    </row>
    <row r="229" spans="1:29" hidden="1">
      <c r="A229" s="39"/>
      <c r="B229" s="1" t="s">
        <v>700</v>
      </c>
      <c r="C229" s="1" t="s">
        <v>1370</v>
      </c>
      <c r="D229" s="1" t="s">
        <v>9</v>
      </c>
      <c r="E229" s="1" t="s">
        <v>1799</v>
      </c>
      <c r="F229" s="2">
        <v>45535</v>
      </c>
      <c r="G229" s="2">
        <v>45505</v>
      </c>
      <c r="H229" s="1" t="s">
        <v>1987</v>
      </c>
      <c r="I229" s="1" t="s">
        <v>1988</v>
      </c>
      <c r="J229" s="1" t="s">
        <v>593</v>
      </c>
      <c r="K229" s="1" t="s">
        <v>842</v>
      </c>
      <c r="L229" s="1" t="s">
        <v>1809</v>
      </c>
      <c r="M229" s="1"/>
      <c r="N229" s="1"/>
      <c r="O229" s="1"/>
      <c r="P229" s="40">
        <v>400.1862828784661</v>
      </c>
      <c r="Q229" s="37" t="str">
        <f>IF(C229="ForthPoint","ForthPoint",IF(D229="Intercompany",_xlfn.XLOOKUP(E229,'Dept Lookup'!B:B,'Dept Lookup'!A:A),Modified!D229))</f>
        <v>Data Science</v>
      </c>
      <c r="R229" t="str">
        <f t="shared" si="19"/>
        <v>MasterCard</v>
      </c>
      <c r="S229" s="1" t="s">
        <v>707</v>
      </c>
      <c r="T229">
        <f t="shared" si="20"/>
        <v>0</v>
      </c>
      <c r="U229" s="25" t="str">
        <f>IF(K229&gt;0,K229,_xlfn.XLOOKUP(M229,'Client Lookup'!L:L,'Client Lookup'!N:N))</f>
        <v>25146</v>
      </c>
      <c r="V229" t="str">
        <f>_xlfn.XLOOKUP(_xlfn.NUMBERVALUE(U229),'Project Lookup'!X:X,'Project Lookup'!B:B)</f>
        <v>Mastercard SOW #6</v>
      </c>
      <c r="X229" t="str">
        <f t="shared" si="21"/>
        <v>461 Session M Inc. : 974 Mastercard SOW #6</v>
      </c>
      <c r="Y229" t="str">
        <f t="shared" si="22"/>
        <v>461 Session M Inc.</v>
      </c>
      <c r="Z229" t="str">
        <f t="shared" si="23"/>
        <v>461 Session M Inc.</v>
      </c>
      <c r="AA229" t="str">
        <f>_xlfn.XLOOKUP(Z229,'Client Lookup'!A:A,'Client Lookup'!C:C)</f>
        <v>MasterCard</v>
      </c>
      <c r="AC229" t="e">
        <f>_xlfn.XLOOKUP(K229,'Results vs Forecast'!K:K,'Results vs Forecast'!K:K)</f>
        <v>#N/A</v>
      </c>
    </row>
    <row r="230" spans="1:29" hidden="1">
      <c r="A230" s="39"/>
      <c r="B230" s="1" t="s">
        <v>700</v>
      </c>
      <c r="C230" s="1" t="s">
        <v>1370</v>
      </c>
      <c r="D230" s="1" t="s">
        <v>9</v>
      </c>
      <c r="E230" s="1" t="s">
        <v>1799</v>
      </c>
      <c r="F230" s="2">
        <v>45535</v>
      </c>
      <c r="G230" s="2">
        <v>45505</v>
      </c>
      <c r="H230" s="1" t="s">
        <v>1989</v>
      </c>
      <c r="I230" s="1" t="s">
        <v>1990</v>
      </c>
      <c r="J230" s="1" t="s">
        <v>576</v>
      </c>
      <c r="K230" s="1" t="s">
        <v>828</v>
      </c>
      <c r="L230" s="1" t="s">
        <v>1806</v>
      </c>
      <c r="M230" s="1"/>
      <c r="N230" s="1"/>
      <c r="O230" s="1"/>
      <c r="P230" s="40">
        <v>464.21608813902071</v>
      </c>
      <c r="Q230" s="37" t="str">
        <f>IF(C230="ForthPoint","ForthPoint",IF(D230="Intercompany",_xlfn.XLOOKUP(E230,'Dept Lookup'!B:B,'Dept Lookup'!A:A),Modified!D230))</f>
        <v>Data Science</v>
      </c>
      <c r="R230" t="str">
        <f t="shared" si="19"/>
        <v>lily.ai</v>
      </c>
      <c r="S230" s="1" t="s">
        <v>707</v>
      </c>
      <c r="T230">
        <f t="shared" si="20"/>
        <v>0</v>
      </c>
      <c r="U230" s="25" t="str">
        <f>IF(K230&gt;0,K230,_xlfn.XLOOKUP(M230,'Client Lookup'!L:L,'Client Lookup'!N:N))</f>
        <v>25149</v>
      </c>
      <c r="V230" t="str">
        <f>_xlfn.XLOOKUP(_xlfn.NUMBERVALUE(U230),'Project Lookup'!X:X,'Project Lookup'!B:B)</f>
        <v>Lily AI SOW#5</v>
      </c>
      <c r="X230" t="str">
        <f t="shared" si="21"/>
        <v>463 OneLook Inc. D/B/A Lily AI : 977 Lily AI SOW#5</v>
      </c>
      <c r="Y230" t="str">
        <f t="shared" si="22"/>
        <v>463 OneLook Inc. D/B/A Lily AI</v>
      </c>
      <c r="Z230" t="str">
        <f t="shared" si="23"/>
        <v>463 OneLook Inc. D/B/A Lily AI</v>
      </c>
      <c r="AA230" t="str">
        <f>_xlfn.XLOOKUP(Z230,'Client Lookup'!A:A,'Client Lookup'!C:C)</f>
        <v>lily.ai</v>
      </c>
      <c r="AC230" t="e">
        <f>_xlfn.XLOOKUP(K230,'Results vs Forecast'!K:K,'Results vs Forecast'!K:K)</f>
        <v>#N/A</v>
      </c>
    </row>
    <row r="231" spans="1:29" hidden="1">
      <c r="A231" s="39"/>
      <c r="B231" s="1" t="s">
        <v>700</v>
      </c>
      <c r="C231" s="1" t="s">
        <v>1370</v>
      </c>
      <c r="D231" s="1" t="s">
        <v>9</v>
      </c>
      <c r="E231" s="1" t="s">
        <v>1799</v>
      </c>
      <c r="F231" s="2">
        <v>45535</v>
      </c>
      <c r="G231" s="2">
        <v>45505</v>
      </c>
      <c r="H231" s="1" t="s">
        <v>1991</v>
      </c>
      <c r="I231" s="1" t="s">
        <v>1992</v>
      </c>
      <c r="J231" s="1" t="s">
        <v>593</v>
      </c>
      <c r="K231" s="1" t="s">
        <v>842</v>
      </c>
      <c r="L231" s="1" t="s">
        <v>1809</v>
      </c>
      <c r="M231" s="1"/>
      <c r="N231" s="1"/>
      <c r="O231" s="1"/>
      <c r="P231" s="40">
        <v>400.1862828784661</v>
      </c>
      <c r="Q231" s="37" t="str">
        <f>IF(C231="ForthPoint","ForthPoint",IF(D231="Intercompany",_xlfn.XLOOKUP(E231,'Dept Lookup'!B:B,'Dept Lookup'!A:A),Modified!D231))</f>
        <v>Data Science</v>
      </c>
      <c r="R231" t="str">
        <f t="shared" si="19"/>
        <v>MasterCard</v>
      </c>
      <c r="S231" s="1" t="s">
        <v>707</v>
      </c>
      <c r="T231">
        <f t="shared" si="20"/>
        <v>0</v>
      </c>
      <c r="U231" s="25" t="str">
        <f>IF(K231&gt;0,K231,_xlfn.XLOOKUP(M231,'Client Lookup'!L:L,'Client Lookup'!N:N))</f>
        <v>25146</v>
      </c>
      <c r="V231" t="str">
        <f>_xlfn.XLOOKUP(_xlfn.NUMBERVALUE(U231),'Project Lookup'!X:X,'Project Lookup'!B:B)</f>
        <v>Mastercard SOW #6</v>
      </c>
      <c r="X231" t="str">
        <f t="shared" si="21"/>
        <v>461 Session M Inc. : 974 Mastercard SOW #6</v>
      </c>
      <c r="Y231" t="str">
        <f t="shared" si="22"/>
        <v>461 Session M Inc.</v>
      </c>
      <c r="Z231" t="str">
        <f t="shared" si="23"/>
        <v>461 Session M Inc.</v>
      </c>
      <c r="AA231" t="str">
        <f>_xlfn.XLOOKUP(Z231,'Client Lookup'!A:A,'Client Lookup'!C:C)</f>
        <v>MasterCard</v>
      </c>
      <c r="AC231" t="e">
        <f>_xlfn.XLOOKUP(K231,'Results vs Forecast'!K:K,'Results vs Forecast'!K:K)</f>
        <v>#N/A</v>
      </c>
    </row>
    <row r="232" spans="1:29" hidden="1">
      <c r="A232" s="39"/>
      <c r="B232" s="1" t="s">
        <v>700</v>
      </c>
      <c r="C232" s="1" t="s">
        <v>1370</v>
      </c>
      <c r="D232" s="1" t="s">
        <v>9</v>
      </c>
      <c r="E232" s="1" t="s">
        <v>1799</v>
      </c>
      <c r="F232" s="2">
        <v>45535</v>
      </c>
      <c r="G232" s="2">
        <v>45505</v>
      </c>
      <c r="H232" s="1" t="s">
        <v>1993</v>
      </c>
      <c r="I232" s="1" t="s">
        <v>1994</v>
      </c>
      <c r="J232" s="1" t="s">
        <v>575</v>
      </c>
      <c r="K232" s="1" t="s">
        <v>829</v>
      </c>
      <c r="L232" s="1" t="s">
        <v>1812</v>
      </c>
      <c r="M232" s="1"/>
      <c r="N232" s="1"/>
      <c r="O232" s="1"/>
      <c r="P232" s="40">
        <v>424.19745985117407</v>
      </c>
      <c r="Q232" s="37" t="str">
        <f>IF(C232="ForthPoint","ForthPoint",IF(D232="Intercompany",_xlfn.XLOOKUP(E232,'Dept Lookup'!B:B,'Dept Lookup'!A:A),Modified!D232))</f>
        <v>Data Science</v>
      </c>
      <c r="R232" t="str">
        <f t="shared" si="19"/>
        <v>lily.ai</v>
      </c>
      <c r="S232" s="1" t="s">
        <v>707</v>
      </c>
      <c r="T232">
        <f t="shared" si="20"/>
        <v>0</v>
      </c>
      <c r="U232" s="25" t="str">
        <f>IF(K232&gt;0,K232,_xlfn.XLOOKUP(M232,'Client Lookup'!L:L,'Client Lookup'!N:N))</f>
        <v>25752</v>
      </c>
      <c r="V232" t="str">
        <f>_xlfn.XLOOKUP(_xlfn.NUMBERVALUE(U232),'Project Lookup'!X:X,'Project Lookup'!B:B)</f>
        <v>Lily AI SOW#7</v>
      </c>
      <c r="X232" t="str">
        <f t="shared" si="21"/>
        <v>463 OneLook Inc. D/B/A Lily AI : 1016 Lily AI SOW#7</v>
      </c>
      <c r="Y232" t="str">
        <f t="shared" si="22"/>
        <v>463 OneLook Inc. D/B/A Lily AI</v>
      </c>
      <c r="Z232" t="str">
        <f t="shared" si="23"/>
        <v>463 OneLook Inc. D/B/A Lily AI</v>
      </c>
      <c r="AA232" t="str">
        <f>_xlfn.XLOOKUP(Z232,'Client Lookup'!A:A,'Client Lookup'!C:C)</f>
        <v>lily.ai</v>
      </c>
      <c r="AC232" t="e">
        <f>_xlfn.XLOOKUP(K232,'Results vs Forecast'!K:K,'Results vs Forecast'!K:K)</f>
        <v>#N/A</v>
      </c>
    </row>
    <row r="233" spans="1:29" hidden="1">
      <c r="A233" s="39"/>
      <c r="B233" s="1" t="s">
        <v>700</v>
      </c>
      <c r="C233" s="1" t="s">
        <v>701</v>
      </c>
      <c r="D233" s="1" t="s">
        <v>9</v>
      </c>
      <c r="E233" s="1" t="s">
        <v>1799</v>
      </c>
      <c r="F233" s="2">
        <v>45535</v>
      </c>
      <c r="G233" s="2">
        <v>45505</v>
      </c>
      <c r="H233" s="1" t="s">
        <v>1995</v>
      </c>
      <c r="I233" s="1" t="s">
        <v>1996</v>
      </c>
      <c r="J233" s="1" t="s">
        <v>553</v>
      </c>
      <c r="K233" s="1" t="s">
        <v>809</v>
      </c>
      <c r="L233" s="1" t="s">
        <v>1997</v>
      </c>
      <c r="M233" s="1"/>
      <c r="N233" s="1"/>
      <c r="O233" s="1" t="s">
        <v>1369</v>
      </c>
      <c r="P233" s="40">
        <v>185222.05</v>
      </c>
      <c r="Q233" s="37" t="str">
        <f>IF(C233="ForthPoint","ForthPoint",IF(D233="Intercompany",_xlfn.XLOOKUP(E233,'Dept Lookup'!B:B,'Dept Lookup'!A:A),Modified!D233))</f>
        <v>Data Science</v>
      </c>
      <c r="R233" t="str">
        <f t="shared" si="19"/>
        <v>HGV</v>
      </c>
      <c r="S233" s="1" t="s">
        <v>707</v>
      </c>
      <c r="T233">
        <f t="shared" si="20"/>
        <v>0</v>
      </c>
      <c r="U233" s="25" t="str">
        <f>IF(K233&gt;0,K233,_xlfn.XLOOKUP(M233,'Client Lookup'!L:L,'Client Lookup'!N:N))</f>
        <v>34756</v>
      </c>
      <c r="V233" t="str">
        <f>_xlfn.XLOOKUP(_xlfn.NUMBERVALUE(U233),'Project Lookup'!X:X,'Project Lookup'!B:B)</f>
        <v>HGV - 2024 2H Services Retainer</v>
      </c>
      <c r="X233" t="str">
        <f t="shared" si="21"/>
        <v>164 HGV : 1334 HGV - 2024 2H Services Retainer</v>
      </c>
      <c r="Y233" t="str">
        <f t="shared" si="22"/>
        <v>164 HGV</v>
      </c>
      <c r="Z233" t="str">
        <f t="shared" si="23"/>
        <v>164 HGV</v>
      </c>
      <c r="AA233" t="str">
        <f>_xlfn.XLOOKUP(Z233,'Client Lookup'!A:A,'Client Lookup'!C:C)</f>
        <v>HGV</v>
      </c>
      <c r="AC233" t="e">
        <f>_xlfn.XLOOKUP(K233,'Results vs Forecast'!K:K,'Results vs Forecast'!K:K)</f>
        <v>#N/A</v>
      </c>
    </row>
    <row r="234" spans="1:29" hidden="1">
      <c r="A234" s="39"/>
      <c r="B234" s="1" t="s">
        <v>700</v>
      </c>
      <c r="C234" s="1" t="s">
        <v>701</v>
      </c>
      <c r="D234" s="1" t="s">
        <v>9</v>
      </c>
      <c r="E234" s="1" t="s">
        <v>1799</v>
      </c>
      <c r="F234" s="2">
        <v>45535</v>
      </c>
      <c r="G234" s="2">
        <v>45505</v>
      </c>
      <c r="H234" s="1" t="s">
        <v>1998</v>
      </c>
      <c r="I234" s="1" t="s">
        <v>1999</v>
      </c>
      <c r="J234" s="1" t="s">
        <v>529</v>
      </c>
      <c r="K234" s="1" t="s">
        <v>788</v>
      </c>
      <c r="L234" s="1" t="s">
        <v>2000</v>
      </c>
      <c r="M234" s="1"/>
      <c r="N234" s="1"/>
      <c r="O234" s="1"/>
      <c r="P234" s="40">
        <v>43760</v>
      </c>
      <c r="Q234" s="37" t="str">
        <f>IF(C234="ForthPoint","ForthPoint",IF(D234="Intercompany",_xlfn.XLOOKUP(E234,'Dept Lookup'!B:B,'Dept Lookup'!A:A),Modified!D234))</f>
        <v>Data Science</v>
      </c>
      <c r="R234" t="str">
        <f t="shared" si="19"/>
        <v>Franklin Templeton</v>
      </c>
      <c r="S234" s="1" t="s">
        <v>707</v>
      </c>
      <c r="T234">
        <f t="shared" si="20"/>
        <v>0</v>
      </c>
      <c r="U234" s="25" t="str">
        <f>IF(K234&gt;0,K234,_xlfn.XLOOKUP(M234,'Client Lookup'!L:L,'Client Lookup'!N:N))</f>
        <v>30470</v>
      </c>
      <c r="V234" t="str">
        <f>_xlfn.XLOOKUP(_xlfn.NUMBERVALUE(U234),'Project Lookup'!X:X,'Project Lookup'!B:B)</f>
        <v>Franklin Templeton - Vasu POC Team</v>
      </c>
      <c r="X234" t="str">
        <f t="shared" si="21"/>
        <v>417 Franklin Templeton : 1222 Franklin Templeton - Vasu POC Team</v>
      </c>
      <c r="Y234" t="str">
        <f t="shared" si="22"/>
        <v>417 Franklin Templeton</v>
      </c>
      <c r="Z234" t="str">
        <f t="shared" si="23"/>
        <v>417 Franklin Templeton</v>
      </c>
      <c r="AA234" t="str">
        <f>_xlfn.XLOOKUP(Z234,'Client Lookup'!A:A,'Client Lookup'!C:C)</f>
        <v>Franklin Templeton</v>
      </c>
      <c r="AC234" t="e">
        <f>_xlfn.XLOOKUP(K234,'Results vs Forecast'!K:K,'Results vs Forecast'!K:K)</f>
        <v>#N/A</v>
      </c>
    </row>
    <row r="235" spans="1:29" hidden="1">
      <c r="A235" s="39"/>
      <c r="B235" s="1" t="s">
        <v>700</v>
      </c>
      <c r="C235" s="1" t="s">
        <v>1390</v>
      </c>
      <c r="D235" s="1" t="s">
        <v>9</v>
      </c>
      <c r="E235" s="1" t="s">
        <v>1799</v>
      </c>
      <c r="F235" s="2">
        <v>45535</v>
      </c>
      <c r="G235" s="2">
        <v>45505</v>
      </c>
      <c r="H235" s="1" t="s">
        <v>2001</v>
      </c>
      <c r="I235" s="1" t="s">
        <v>2002</v>
      </c>
      <c r="J235" s="1" t="s">
        <v>2003</v>
      </c>
      <c r="K235" s="1" t="s">
        <v>2004</v>
      </c>
      <c r="L235" s="1"/>
      <c r="M235" s="1"/>
      <c r="N235" s="1"/>
      <c r="O235" s="1"/>
      <c r="P235" s="40">
        <v>43953.841758419454</v>
      </c>
      <c r="Q235" s="37" t="str">
        <f>IF(C235="ForthPoint","ForthPoint",IF(D235="Intercompany",_xlfn.XLOOKUP(E235,'Dept Lookup'!B:B,'Dept Lookup'!A:A),Modified!D235))</f>
        <v>ForthPoint</v>
      </c>
      <c r="R235" t="str">
        <f t="shared" si="19"/>
        <v>Inizio Healthcare Limited</v>
      </c>
      <c r="S235" s="1" t="s">
        <v>707</v>
      </c>
      <c r="T235">
        <f t="shared" si="20"/>
        <v>0</v>
      </c>
      <c r="U235" s="25" t="str">
        <f>IF(K235&gt;0,K235,_xlfn.XLOOKUP(M235,'Client Lookup'!L:L,'Client Lookup'!N:N))</f>
        <v>39131</v>
      </c>
      <c r="V235" t="e">
        <f>_xlfn.XLOOKUP(_xlfn.NUMBERVALUE(U235),'Project Lookup'!X:X,'Project Lookup'!B:B)</f>
        <v>#N/A</v>
      </c>
      <c r="X235" t="str">
        <f t="shared" si="21"/>
        <v>729 Huntsworth Health Limited (Inizio) : 1458 GenAI 5 Use Cases</v>
      </c>
      <c r="Y235" t="str">
        <f t="shared" si="22"/>
        <v>729 Huntsworth Health Limited (Inizio)</v>
      </c>
      <c r="Z235" t="str">
        <f t="shared" si="23"/>
        <v>729 Huntsworth Health Limited (Inizio)</v>
      </c>
      <c r="AA235" t="str">
        <f>_xlfn.XLOOKUP(Z235,'Client Lookup'!A:A,'Client Lookup'!C:C)</f>
        <v>Inizio Healthcare Limited</v>
      </c>
      <c r="AC235" t="e">
        <f>_xlfn.XLOOKUP(K235,'Results vs Forecast'!K:K,'Results vs Forecast'!K:K)</f>
        <v>#N/A</v>
      </c>
    </row>
    <row r="236" spans="1:29" hidden="1">
      <c r="A236" s="39"/>
      <c r="B236" s="1" t="s">
        <v>700</v>
      </c>
      <c r="C236" s="1" t="s">
        <v>1390</v>
      </c>
      <c r="D236" s="1" t="s">
        <v>9</v>
      </c>
      <c r="E236" s="1" t="s">
        <v>1799</v>
      </c>
      <c r="F236" s="2">
        <v>45535</v>
      </c>
      <c r="G236" s="2">
        <v>45505</v>
      </c>
      <c r="H236" s="1" t="s">
        <v>2005</v>
      </c>
      <c r="I236" s="1" t="s">
        <v>2006</v>
      </c>
      <c r="J236" s="1" t="s">
        <v>1800</v>
      </c>
      <c r="K236" s="1" t="s">
        <v>927</v>
      </c>
      <c r="L236" s="1"/>
      <c r="M236" s="1"/>
      <c r="N236" s="1"/>
      <c r="O236" s="1"/>
      <c r="P236" s="40">
        <v>37505.949236983535</v>
      </c>
      <c r="Q236" s="37" t="str">
        <f>IF(C236="ForthPoint","ForthPoint",IF(D236="Intercompany",_xlfn.XLOOKUP(E236,'Dept Lookup'!B:B,'Dept Lookup'!A:A),Modified!D236))</f>
        <v>ForthPoint</v>
      </c>
      <c r="R236" s="11" t="s">
        <v>185</v>
      </c>
      <c r="S236" s="1" t="s">
        <v>707</v>
      </c>
      <c r="T236">
        <f t="shared" si="20"/>
        <v>0</v>
      </c>
      <c r="U236" s="25" t="str">
        <f>IF(K236&gt;0,K236,_xlfn.XLOOKUP(M236,'Client Lookup'!L:L,'Client Lookup'!N:N))</f>
        <v>36721</v>
      </c>
      <c r="V236" t="str">
        <f>_xlfn.XLOOKUP(_xlfn.NUMBERVALUE(U236),'Project Lookup'!X:X,'Project Lookup'!B:B)</f>
        <v>Walmart - FY25 Marketing Advanced Analytics Retainer</v>
      </c>
      <c r="X236" t="str">
        <f t="shared" si="21"/>
        <v>402 ICC in Forth Point Represents Blend360 : 1377 Walmart - FY25 Marketing Advanced Analytics Retainer</v>
      </c>
      <c r="Y236" t="str">
        <f t="shared" si="22"/>
        <v>402 ICC in Forth Point Represents Blend360</v>
      </c>
      <c r="Z236" t="str">
        <f t="shared" si="23"/>
        <v>402 ICC in Forth Point Represents Blend360</v>
      </c>
      <c r="AA236" s="11" t="s">
        <v>185</v>
      </c>
      <c r="AC236" t="e">
        <f>_xlfn.XLOOKUP(K236,'Results vs Forecast'!K:K,'Results vs Forecast'!K:K)</f>
        <v>#N/A</v>
      </c>
    </row>
    <row r="237" spans="1:29" hidden="1">
      <c r="A237" s="39"/>
      <c r="B237" s="1" t="s">
        <v>700</v>
      </c>
      <c r="C237" s="1" t="s">
        <v>701</v>
      </c>
      <c r="D237" s="1" t="s">
        <v>9</v>
      </c>
      <c r="E237" s="1" t="s">
        <v>1799</v>
      </c>
      <c r="F237" s="2">
        <v>45535</v>
      </c>
      <c r="G237" s="2">
        <v>45505</v>
      </c>
      <c r="H237" s="1" t="s">
        <v>2007</v>
      </c>
      <c r="I237" s="1" t="s">
        <v>2008</v>
      </c>
      <c r="J237" s="1" t="s">
        <v>558</v>
      </c>
      <c r="K237" s="1" t="s">
        <v>817</v>
      </c>
      <c r="L237" s="1" t="s">
        <v>2009</v>
      </c>
      <c r="M237" s="1"/>
      <c r="N237" s="1"/>
      <c r="O237" s="1"/>
      <c r="P237" s="40">
        <v>2202.2600000000002</v>
      </c>
      <c r="Q237" s="37" t="str">
        <f>IF(C237="ForthPoint","ForthPoint",IF(D237="Intercompany",_xlfn.XLOOKUP(E237,'Dept Lookup'!B:B,'Dept Lookup'!A:A),Modified!D237))</f>
        <v>Data Science</v>
      </c>
      <c r="R237" t="str">
        <f t="shared" si="19"/>
        <v>Hyatt</v>
      </c>
      <c r="S237" s="1" t="s">
        <v>707</v>
      </c>
      <c r="T237">
        <f t="shared" si="20"/>
        <v>0</v>
      </c>
      <c r="U237" s="25" t="str">
        <f>IF(K237&gt;0,K237,_xlfn.XLOOKUP(M237,'Client Lookup'!L:L,'Client Lookup'!N:N))</f>
        <v>30365</v>
      </c>
      <c r="V237" t="str">
        <f>_xlfn.XLOOKUP(_xlfn.NUMBERVALUE(U237),'Project Lookup'!X:X,'Project Lookup'!B:B)</f>
        <v>Hyatt - Segmentation Phase 2</v>
      </c>
      <c r="X237" t="str">
        <f t="shared" si="21"/>
        <v>382 Hyatt : 1219 Hyatt - Segmentation Phase 2</v>
      </c>
      <c r="Y237" t="str">
        <f t="shared" si="22"/>
        <v>382 Hyatt</v>
      </c>
      <c r="Z237" t="str">
        <f t="shared" si="23"/>
        <v>382 Hyatt</v>
      </c>
      <c r="AA237" t="str">
        <f>_xlfn.XLOOKUP(Z237,'Client Lookup'!A:A,'Client Lookup'!C:C)</f>
        <v>Hyatt</v>
      </c>
      <c r="AC237" t="e">
        <f>_xlfn.XLOOKUP(K237,'Results vs Forecast'!K:K,'Results vs Forecast'!K:K)</f>
        <v>#N/A</v>
      </c>
    </row>
    <row r="238" spans="1:29" hidden="1">
      <c r="A238" s="39"/>
      <c r="B238" s="1" t="s">
        <v>700</v>
      </c>
      <c r="C238" s="1" t="s">
        <v>1370</v>
      </c>
      <c r="D238" s="1" t="s">
        <v>9</v>
      </c>
      <c r="E238" s="1" t="s">
        <v>1799</v>
      </c>
      <c r="F238" s="2">
        <v>45535</v>
      </c>
      <c r="G238" s="2">
        <v>45505</v>
      </c>
      <c r="H238" s="1" t="s">
        <v>2010</v>
      </c>
      <c r="I238" s="1" t="s">
        <v>2011</v>
      </c>
      <c r="J238" s="1" t="s">
        <v>575</v>
      </c>
      <c r="K238" s="1" t="s">
        <v>829</v>
      </c>
      <c r="L238" s="1" t="s">
        <v>1812</v>
      </c>
      <c r="M238" s="1"/>
      <c r="N238" s="1"/>
      <c r="O238" s="1"/>
      <c r="P238" s="40">
        <v>424.19745985117407</v>
      </c>
      <c r="Q238" s="37" t="str">
        <f>IF(C238="ForthPoint","ForthPoint",IF(D238="Intercompany",_xlfn.XLOOKUP(E238,'Dept Lookup'!B:B,'Dept Lookup'!A:A),Modified!D238))</f>
        <v>Data Science</v>
      </c>
      <c r="R238" t="str">
        <f t="shared" si="19"/>
        <v>lily.ai</v>
      </c>
      <c r="S238" s="1" t="s">
        <v>707</v>
      </c>
      <c r="T238">
        <f t="shared" si="20"/>
        <v>0</v>
      </c>
      <c r="U238" s="25" t="str">
        <f>IF(K238&gt;0,K238,_xlfn.XLOOKUP(M238,'Client Lookup'!L:L,'Client Lookup'!N:N))</f>
        <v>25752</v>
      </c>
      <c r="V238" t="str">
        <f>_xlfn.XLOOKUP(_xlfn.NUMBERVALUE(U238),'Project Lookup'!X:X,'Project Lookup'!B:B)</f>
        <v>Lily AI SOW#7</v>
      </c>
      <c r="X238" t="str">
        <f t="shared" si="21"/>
        <v>463 OneLook Inc. D/B/A Lily AI : 1016 Lily AI SOW#7</v>
      </c>
      <c r="Y238" t="str">
        <f t="shared" si="22"/>
        <v>463 OneLook Inc. D/B/A Lily AI</v>
      </c>
      <c r="Z238" t="str">
        <f t="shared" si="23"/>
        <v>463 OneLook Inc. D/B/A Lily AI</v>
      </c>
      <c r="AA238" t="str">
        <f>_xlfn.XLOOKUP(Z238,'Client Lookup'!A:A,'Client Lookup'!C:C)</f>
        <v>lily.ai</v>
      </c>
      <c r="AC238" t="e">
        <f>_xlfn.XLOOKUP(K238,'Results vs Forecast'!K:K,'Results vs Forecast'!K:K)</f>
        <v>#N/A</v>
      </c>
    </row>
    <row r="239" spans="1:29" hidden="1">
      <c r="A239" s="39"/>
      <c r="B239" s="1" t="s">
        <v>700</v>
      </c>
      <c r="C239" s="1" t="s">
        <v>1370</v>
      </c>
      <c r="D239" s="1" t="s">
        <v>9</v>
      </c>
      <c r="E239" s="1" t="s">
        <v>1799</v>
      </c>
      <c r="F239" s="2">
        <v>45535</v>
      </c>
      <c r="G239" s="2">
        <v>45505</v>
      </c>
      <c r="H239" s="1" t="s">
        <v>2012</v>
      </c>
      <c r="I239" s="1" t="s">
        <v>2013</v>
      </c>
      <c r="J239" s="1" t="s">
        <v>575</v>
      </c>
      <c r="K239" s="1" t="s">
        <v>829</v>
      </c>
      <c r="L239" s="1" t="s">
        <v>1812</v>
      </c>
      <c r="M239" s="1"/>
      <c r="N239" s="1"/>
      <c r="O239" s="1"/>
      <c r="P239" s="40">
        <v>424.19745985117407</v>
      </c>
      <c r="Q239" s="37" t="str">
        <f>IF(C239="ForthPoint","ForthPoint",IF(D239="Intercompany",_xlfn.XLOOKUP(E239,'Dept Lookup'!B:B,'Dept Lookup'!A:A),Modified!D239))</f>
        <v>Data Science</v>
      </c>
      <c r="R239" t="str">
        <f t="shared" si="19"/>
        <v>lily.ai</v>
      </c>
      <c r="S239" s="1" t="s">
        <v>707</v>
      </c>
      <c r="T239">
        <f t="shared" si="20"/>
        <v>0</v>
      </c>
      <c r="U239" s="25" t="str">
        <f>IF(K239&gt;0,K239,_xlfn.XLOOKUP(M239,'Client Lookup'!L:L,'Client Lookup'!N:N))</f>
        <v>25752</v>
      </c>
      <c r="V239" t="str">
        <f>_xlfn.XLOOKUP(_xlfn.NUMBERVALUE(U239),'Project Lookup'!X:X,'Project Lookup'!B:B)</f>
        <v>Lily AI SOW#7</v>
      </c>
      <c r="X239" t="str">
        <f t="shared" si="21"/>
        <v>463 OneLook Inc. D/B/A Lily AI : 1016 Lily AI SOW#7</v>
      </c>
      <c r="Y239" t="str">
        <f t="shared" si="22"/>
        <v>463 OneLook Inc. D/B/A Lily AI</v>
      </c>
      <c r="Z239" t="str">
        <f t="shared" si="23"/>
        <v>463 OneLook Inc. D/B/A Lily AI</v>
      </c>
      <c r="AA239" t="str">
        <f>_xlfn.XLOOKUP(Z239,'Client Lookup'!A:A,'Client Lookup'!C:C)</f>
        <v>lily.ai</v>
      </c>
      <c r="AC239" t="e">
        <f>_xlfn.XLOOKUP(K239,'Results vs Forecast'!K:K,'Results vs Forecast'!K:K)</f>
        <v>#N/A</v>
      </c>
    </row>
    <row r="240" spans="1:29" hidden="1">
      <c r="A240" s="39"/>
      <c r="B240" s="1" t="s">
        <v>700</v>
      </c>
      <c r="C240" s="1" t="s">
        <v>1390</v>
      </c>
      <c r="D240" s="1" t="s">
        <v>9</v>
      </c>
      <c r="E240" s="1" t="s">
        <v>1799</v>
      </c>
      <c r="F240" s="2">
        <v>45535</v>
      </c>
      <c r="G240" s="2">
        <v>45505</v>
      </c>
      <c r="H240" s="1" t="s">
        <v>2014</v>
      </c>
      <c r="I240" s="1" t="s">
        <v>2015</v>
      </c>
      <c r="J240" s="1" t="s">
        <v>2016</v>
      </c>
      <c r="K240" s="1" t="s">
        <v>2017</v>
      </c>
      <c r="L240" s="1"/>
      <c r="M240" s="1"/>
      <c r="N240" s="1"/>
      <c r="O240" s="1"/>
      <c r="P240" s="40">
        <v>26252.294565608889</v>
      </c>
      <c r="Q240" s="37" t="str">
        <f>IF(C240="ForthPoint","ForthPoint",IF(D240="Intercompany",_xlfn.XLOOKUP(E240,'Dept Lookup'!B:B,'Dept Lookup'!A:A),Modified!D240))</f>
        <v>ForthPoint</v>
      </c>
      <c r="R240" t="str">
        <f t="shared" si="19"/>
        <v>Total Energies E&amp;P UK Limited</v>
      </c>
      <c r="S240" s="1" t="s">
        <v>707</v>
      </c>
      <c r="T240">
        <f t="shared" si="20"/>
        <v>0</v>
      </c>
      <c r="U240" s="25" t="str">
        <f>IF(K240&gt;0,K240,_xlfn.XLOOKUP(M240,'Client Lookup'!L:L,'Client Lookup'!N:N))</f>
        <v>34429</v>
      </c>
      <c r="V240" t="str">
        <f>_xlfn.XLOOKUP(_xlfn.NUMBERVALUE(U240),'Project Lookup'!X:X,'Project Lookup'!B:B)</f>
        <v>Data Science Resource (Alan Tominey)</v>
      </c>
      <c r="X240" t="str">
        <f t="shared" si="21"/>
        <v>418 Total Energies E&amp;P UK Limited : 1317 Data Science Resource (Alan Tominey)</v>
      </c>
      <c r="Y240" t="str">
        <f t="shared" si="22"/>
        <v>418 Total Energies E&amp;P UK Limited</v>
      </c>
      <c r="Z240" t="str">
        <f t="shared" si="23"/>
        <v>418 Total Energies E&amp;P UK Limited</v>
      </c>
      <c r="AA240" t="str">
        <f>_xlfn.XLOOKUP(Z240,'Client Lookup'!A:A,'Client Lookup'!C:C)</f>
        <v>Total Energies E&amp;P UK Limited</v>
      </c>
      <c r="AC240" t="e">
        <f>_xlfn.XLOOKUP(K240,'Results vs Forecast'!K:K,'Results vs Forecast'!K:K)</f>
        <v>#N/A</v>
      </c>
    </row>
    <row r="241" spans="1:29" hidden="1">
      <c r="A241" s="39"/>
      <c r="B241" s="1" t="s">
        <v>700</v>
      </c>
      <c r="C241" s="1" t="s">
        <v>701</v>
      </c>
      <c r="D241" s="1" t="s">
        <v>9</v>
      </c>
      <c r="E241" s="1" t="s">
        <v>1799</v>
      </c>
      <c r="F241" s="2">
        <v>45535</v>
      </c>
      <c r="G241" s="2">
        <v>45505</v>
      </c>
      <c r="H241" s="1" t="s">
        <v>2018</v>
      </c>
      <c r="I241" s="1" t="s">
        <v>2019</v>
      </c>
      <c r="J241" s="1" t="s">
        <v>583</v>
      </c>
      <c r="K241" s="1" t="s">
        <v>832</v>
      </c>
      <c r="L241" s="1" t="s">
        <v>2020</v>
      </c>
      <c r="M241" s="1"/>
      <c r="N241" s="1"/>
      <c r="O241" s="1" t="s">
        <v>1369</v>
      </c>
      <c r="P241" s="40">
        <v>17574.689999999999</v>
      </c>
      <c r="Q241" s="37" t="str">
        <f>IF(C241="ForthPoint","ForthPoint",IF(D241="Intercompany",_xlfn.XLOOKUP(E241,'Dept Lookup'!B:B,'Dept Lookup'!A:A),Modified!D241))</f>
        <v>Data Science</v>
      </c>
      <c r="R241" t="str">
        <f t="shared" si="19"/>
        <v>LinkedIn</v>
      </c>
      <c r="S241" s="1" t="s">
        <v>707</v>
      </c>
      <c r="T241">
        <f t="shared" si="20"/>
        <v>0</v>
      </c>
      <c r="U241" s="25" t="str">
        <f>IF(K241&gt;0,K241,_xlfn.XLOOKUP(M241,'Client Lookup'!L:L,'Client Lookup'!N:N))</f>
        <v>34326</v>
      </c>
      <c r="V241" t="str">
        <f>_xlfn.XLOOKUP(_xlfn.NUMBERVALUE(U241),'Project Lookup'!X:X,'Project Lookup'!B:B)</f>
        <v>LinkedIn FY2025H1 Measurement Oyster (Paul/Licurgo) Renewal</v>
      </c>
      <c r="X241" t="str">
        <f t="shared" si="21"/>
        <v>169 LinkedIn Corporation : 1314 LinkedIn FY2025H1 Measurement Oyster (Paul/Licurgo) Renewal</v>
      </c>
      <c r="Y241" t="str">
        <f t="shared" si="22"/>
        <v>169 LinkedIn Corporation</v>
      </c>
      <c r="Z241" t="str">
        <f t="shared" si="23"/>
        <v>169 LinkedIn Corporation</v>
      </c>
      <c r="AA241" t="str">
        <f>_xlfn.XLOOKUP(Z241,'Client Lookup'!A:A,'Client Lookup'!C:C)</f>
        <v>LinkedIn</v>
      </c>
      <c r="AC241" t="e">
        <f>_xlfn.XLOOKUP(K241,'Results vs Forecast'!K:K,'Results vs Forecast'!K:K)</f>
        <v>#N/A</v>
      </c>
    </row>
    <row r="242" spans="1:29" hidden="1">
      <c r="A242" s="39"/>
      <c r="B242" s="1" t="s">
        <v>700</v>
      </c>
      <c r="C242" s="1" t="s">
        <v>1370</v>
      </c>
      <c r="D242" s="1" t="s">
        <v>9</v>
      </c>
      <c r="E242" s="1" t="s">
        <v>1799</v>
      </c>
      <c r="F242" s="2">
        <v>45535</v>
      </c>
      <c r="G242" s="2">
        <v>45505</v>
      </c>
      <c r="H242" s="1" t="s">
        <v>2021</v>
      </c>
      <c r="I242" s="1" t="s">
        <v>2022</v>
      </c>
      <c r="J242" s="1" t="s">
        <v>575</v>
      </c>
      <c r="K242" s="1" t="s">
        <v>829</v>
      </c>
      <c r="L242" s="1" t="s">
        <v>1812</v>
      </c>
      <c r="M242" s="1"/>
      <c r="N242" s="1"/>
      <c r="O242" s="1"/>
      <c r="P242" s="40">
        <v>424.19745985117407</v>
      </c>
      <c r="Q242" s="37" t="str">
        <f>IF(C242="ForthPoint","ForthPoint",IF(D242="Intercompany",_xlfn.XLOOKUP(E242,'Dept Lookup'!B:B,'Dept Lookup'!A:A),Modified!D242))</f>
        <v>Data Science</v>
      </c>
      <c r="R242" t="str">
        <f t="shared" si="19"/>
        <v>lily.ai</v>
      </c>
      <c r="S242" s="1" t="s">
        <v>707</v>
      </c>
      <c r="T242">
        <f t="shared" si="20"/>
        <v>0</v>
      </c>
      <c r="U242" s="25" t="str">
        <f>IF(K242&gt;0,K242,_xlfn.XLOOKUP(M242,'Client Lookup'!L:L,'Client Lookup'!N:N))</f>
        <v>25752</v>
      </c>
      <c r="V242" t="str">
        <f>_xlfn.XLOOKUP(_xlfn.NUMBERVALUE(U242),'Project Lookup'!X:X,'Project Lookup'!B:B)</f>
        <v>Lily AI SOW#7</v>
      </c>
      <c r="X242" t="str">
        <f t="shared" si="21"/>
        <v>463 OneLook Inc. D/B/A Lily AI : 1016 Lily AI SOW#7</v>
      </c>
      <c r="Y242" t="str">
        <f t="shared" si="22"/>
        <v>463 OneLook Inc. D/B/A Lily AI</v>
      </c>
      <c r="Z242" t="str">
        <f t="shared" si="23"/>
        <v>463 OneLook Inc. D/B/A Lily AI</v>
      </c>
      <c r="AA242" t="str">
        <f>_xlfn.XLOOKUP(Z242,'Client Lookup'!A:A,'Client Lookup'!C:C)</f>
        <v>lily.ai</v>
      </c>
      <c r="AC242" t="e">
        <f>_xlfn.XLOOKUP(K242,'Results vs Forecast'!K:K,'Results vs Forecast'!K:K)</f>
        <v>#N/A</v>
      </c>
    </row>
    <row r="243" spans="1:29" hidden="1">
      <c r="A243" s="39"/>
      <c r="B243" s="1" t="s">
        <v>700</v>
      </c>
      <c r="C243" s="1" t="s">
        <v>1370</v>
      </c>
      <c r="D243" s="1" t="s">
        <v>9</v>
      </c>
      <c r="E243" s="1" t="s">
        <v>1799</v>
      </c>
      <c r="F243" s="2">
        <v>45535</v>
      </c>
      <c r="G243" s="2">
        <v>45505</v>
      </c>
      <c r="H243" s="1" t="s">
        <v>2023</v>
      </c>
      <c r="I243" s="1" t="s">
        <v>2024</v>
      </c>
      <c r="J243" s="1" t="s">
        <v>576</v>
      </c>
      <c r="K243" s="1" t="s">
        <v>828</v>
      </c>
      <c r="L243" s="1" t="s">
        <v>1806</v>
      </c>
      <c r="M243" s="1"/>
      <c r="N243" s="1"/>
      <c r="O243" s="1"/>
      <c r="P243" s="40">
        <v>464.21608813902071</v>
      </c>
      <c r="Q243" s="37" t="str">
        <f>IF(C243="ForthPoint","ForthPoint",IF(D243="Intercompany",_xlfn.XLOOKUP(E243,'Dept Lookup'!B:B,'Dept Lookup'!A:A),Modified!D243))</f>
        <v>Data Science</v>
      </c>
      <c r="R243" t="str">
        <f t="shared" si="19"/>
        <v>lily.ai</v>
      </c>
      <c r="S243" s="1" t="s">
        <v>707</v>
      </c>
      <c r="T243">
        <f t="shared" si="20"/>
        <v>0</v>
      </c>
      <c r="U243" s="25" t="str">
        <f>IF(K243&gt;0,K243,_xlfn.XLOOKUP(M243,'Client Lookup'!L:L,'Client Lookup'!N:N))</f>
        <v>25149</v>
      </c>
      <c r="V243" t="str">
        <f>_xlfn.XLOOKUP(_xlfn.NUMBERVALUE(U243),'Project Lookup'!X:X,'Project Lookup'!B:B)</f>
        <v>Lily AI SOW#5</v>
      </c>
      <c r="X243" t="str">
        <f t="shared" si="21"/>
        <v>463 OneLook Inc. D/B/A Lily AI : 977 Lily AI SOW#5</v>
      </c>
      <c r="Y243" t="str">
        <f t="shared" si="22"/>
        <v>463 OneLook Inc. D/B/A Lily AI</v>
      </c>
      <c r="Z243" t="str">
        <f t="shared" si="23"/>
        <v>463 OneLook Inc. D/B/A Lily AI</v>
      </c>
      <c r="AA243" t="str">
        <f>_xlfn.XLOOKUP(Z243,'Client Lookup'!A:A,'Client Lookup'!C:C)</f>
        <v>lily.ai</v>
      </c>
      <c r="AC243" t="e">
        <f>_xlfn.XLOOKUP(K243,'Results vs Forecast'!K:K,'Results vs Forecast'!K:K)</f>
        <v>#N/A</v>
      </c>
    </row>
    <row r="244" spans="1:29" hidden="1">
      <c r="A244" s="39"/>
      <c r="B244" s="1" t="s">
        <v>700</v>
      </c>
      <c r="C244" s="1" t="s">
        <v>701</v>
      </c>
      <c r="D244" s="1" t="s">
        <v>9</v>
      </c>
      <c r="E244" s="1" t="s">
        <v>1799</v>
      </c>
      <c r="F244" s="2">
        <v>45535</v>
      </c>
      <c r="G244" s="2">
        <v>45505</v>
      </c>
      <c r="H244" s="1" t="s">
        <v>2025</v>
      </c>
      <c r="I244" s="1" t="s">
        <v>2026</v>
      </c>
      <c r="J244" s="1" t="s">
        <v>527</v>
      </c>
      <c r="K244" s="1" t="s">
        <v>786</v>
      </c>
      <c r="L244" s="1" t="s">
        <v>1949</v>
      </c>
      <c r="M244" s="1"/>
      <c r="N244" s="1"/>
      <c r="O244" s="1"/>
      <c r="P244" s="40">
        <v>5.13</v>
      </c>
      <c r="Q244" s="37" t="str">
        <f>IF(C244="ForthPoint","ForthPoint",IF(D244="Intercompany",_xlfn.XLOOKUP(E244,'Dept Lookup'!B:B,'Dept Lookup'!A:A),Modified!D244))</f>
        <v>Data Science</v>
      </c>
      <c r="R244" t="str">
        <f t="shared" si="19"/>
        <v>Franklin Templeton</v>
      </c>
      <c r="S244" s="1" t="s">
        <v>707</v>
      </c>
      <c r="T244">
        <f t="shared" si="20"/>
        <v>0</v>
      </c>
      <c r="U244" s="25" t="str">
        <f>IF(K244&gt;0,K244,_xlfn.XLOOKUP(M244,'Client Lookup'!L:L,'Client Lookup'!N:N))</f>
        <v>25989</v>
      </c>
      <c r="V244" t="str">
        <f>_xlfn.XLOOKUP(_xlfn.NUMBERVALUE(U244),'Project Lookup'!X:X,'Project Lookup'!B:B)</f>
        <v>Franklin Templeton - Portfolio Optimization - DS Need - Feb - Nov</v>
      </c>
      <c r="X244" t="str">
        <f t="shared" si="21"/>
        <v>417 Franklin Templeton : 1045 Franklin Templeton - Portfolio Optimization - DS Need - Feb - Nov</v>
      </c>
      <c r="Y244" t="str">
        <f t="shared" si="22"/>
        <v>417 Franklin Templeton</v>
      </c>
      <c r="Z244" t="str">
        <f t="shared" si="23"/>
        <v>417 Franklin Templeton</v>
      </c>
      <c r="AA244" t="str">
        <f>_xlfn.XLOOKUP(Z244,'Client Lookup'!A:A,'Client Lookup'!C:C)</f>
        <v>Franklin Templeton</v>
      </c>
      <c r="AC244" t="e">
        <f>_xlfn.XLOOKUP(K244,'Results vs Forecast'!K:K,'Results vs Forecast'!K:K)</f>
        <v>#N/A</v>
      </c>
    </row>
    <row r="245" spans="1:29" hidden="1">
      <c r="A245" s="39"/>
      <c r="B245" s="1" t="s">
        <v>700</v>
      </c>
      <c r="C245" s="1" t="s">
        <v>1370</v>
      </c>
      <c r="D245" s="1" t="s">
        <v>9</v>
      </c>
      <c r="E245" s="1" t="s">
        <v>1799</v>
      </c>
      <c r="F245" s="2">
        <v>45535</v>
      </c>
      <c r="G245" s="2">
        <v>45505</v>
      </c>
      <c r="H245" s="1" t="s">
        <v>2027</v>
      </c>
      <c r="I245" s="1" t="s">
        <v>2028</v>
      </c>
      <c r="J245" s="1" t="s">
        <v>575</v>
      </c>
      <c r="K245" s="1" t="s">
        <v>829</v>
      </c>
      <c r="L245" s="1" t="s">
        <v>1812</v>
      </c>
      <c r="M245" s="1"/>
      <c r="N245" s="1"/>
      <c r="O245" s="1"/>
      <c r="P245" s="40">
        <v>424.19745985117407</v>
      </c>
      <c r="Q245" s="37" t="str">
        <f>IF(C245="ForthPoint","ForthPoint",IF(D245="Intercompany",_xlfn.XLOOKUP(E245,'Dept Lookup'!B:B,'Dept Lookup'!A:A),Modified!D245))</f>
        <v>Data Science</v>
      </c>
      <c r="R245" t="str">
        <f t="shared" si="19"/>
        <v>lily.ai</v>
      </c>
      <c r="S245" s="1" t="s">
        <v>707</v>
      </c>
      <c r="T245">
        <f t="shared" si="20"/>
        <v>0</v>
      </c>
      <c r="U245" s="25" t="str">
        <f>IF(K245&gt;0,K245,_xlfn.XLOOKUP(M245,'Client Lookup'!L:L,'Client Lookup'!N:N))</f>
        <v>25752</v>
      </c>
      <c r="V245" t="str">
        <f>_xlfn.XLOOKUP(_xlfn.NUMBERVALUE(U245),'Project Lookup'!X:X,'Project Lookup'!B:B)</f>
        <v>Lily AI SOW#7</v>
      </c>
      <c r="X245" t="str">
        <f t="shared" si="21"/>
        <v>463 OneLook Inc. D/B/A Lily AI : 1016 Lily AI SOW#7</v>
      </c>
      <c r="Y245" t="str">
        <f t="shared" si="22"/>
        <v>463 OneLook Inc. D/B/A Lily AI</v>
      </c>
      <c r="Z245" t="str">
        <f t="shared" si="23"/>
        <v>463 OneLook Inc. D/B/A Lily AI</v>
      </c>
      <c r="AA245" t="str">
        <f>_xlfn.XLOOKUP(Z245,'Client Lookup'!A:A,'Client Lookup'!C:C)</f>
        <v>lily.ai</v>
      </c>
      <c r="AC245" t="e">
        <f>_xlfn.XLOOKUP(K245,'Results vs Forecast'!K:K,'Results vs Forecast'!K:K)</f>
        <v>#N/A</v>
      </c>
    </row>
    <row r="246" spans="1:29" hidden="1">
      <c r="A246" s="39"/>
      <c r="B246" s="1" t="s">
        <v>700</v>
      </c>
      <c r="C246" s="1" t="s">
        <v>1370</v>
      </c>
      <c r="D246" s="1" t="s">
        <v>9</v>
      </c>
      <c r="E246" s="1" t="s">
        <v>1799</v>
      </c>
      <c r="F246" s="2">
        <v>45535</v>
      </c>
      <c r="G246" s="2">
        <v>45505</v>
      </c>
      <c r="H246" s="1" t="s">
        <v>2029</v>
      </c>
      <c r="I246" s="1" t="s">
        <v>2030</v>
      </c>
      <c r="J246" s="1" t="s">
        <v>593</v>
      </c>
      <c r="K246" s="1" t="s">
        <v>842</v>
      </c>
      <c r="L246" s="1" t="s">
        <v>1809</v>
      </c>
      <c r="M246" s="1"/>
      <c r="N246" s="1"/>
      <c r="O246" s="1"/>
      <c r="P246" s="40">
        <v>400.1862828784661</v>
      </c>
      <c r="Q246" s="37" t="str">
        <f>IF(C246="ForthPoint","ForthPoint",IF(D246="Intercompany",_xlfn.XLOOKUP(E246,'Dept Lookup'!B:B,'Dept Lookup'!A:A),Modified!D246))</f>
        <v>Data Science</v>
      </c>
      <c r="R246" t="str">
        <f t="shared" si="19"/>
        <v>MasterCard</v>
      </c>
      <c r="S246" s="1" t="s">
        <v>707</v>
      </c>
      <c r="T246">
        <f t="shared" si="20"/>
        <v>0</v>
      </c>
      <c r="U246" s="25" t="str">
        <f>IF(K246&gt;0,K246,_xlfn.XLOOKUP(M246,'Client Lookup'!L:L,'Client Lookup'!N:N))</f>
        <v>25146</v>
      </c>
      <c r="V246" t="str">
        <f>_xlfn.XLOOKUP(_xlfn.NUMBERVALUE(U246),'Project Lookup'!X:X,'Project Lookup'!B:B)</f>
        <v>Mastercard SOW #6</v>
      </c>
      <c r="X246" t="str">
        <f t="shared" si="21"/>
        <v>461 Session M Inc. : 974 Mastercard SOW #6</v>
      </c>
      <c r="Y246" t="str">
        <f t="shared" si="22"/>
        <v>461 Session M Inc.</v>
      </c>
      <c r="Z246" t="str">
        <f t="shared" si="23"/>
        <v>461 Session M Inc.</v>
      </c>
      <c r="AA246" t="str">
        <f>_xlfn.XLOOKUP(Z246,'Client Lookup'!A:A,'Client Lookup'!C:C)</f>
        <v>MasterCard</v>
      </c>
      <c r="AC246" t="e">
        <f>_xlfn.XLOOKUP(K246,'Results vs Forecast'!K:K,'Results vs Forecast'!K:K)</f>
        <v>#N/A</v>
      </c>
    </row>
    <row r="247" spans="1:29" hidden="1">
      <c r="A247" s="39"/>
      <c r="B247" s="1" t="s">
        <v>700</v>
      </c>
      <c r="C247" s="1" t="s">
        <v>1370</v>
      </c>
      <c r="D247" s="1" t="s">
        <v>9</v>
      </c>
      <c r="E247" s="1" t="s">
        <v>1799</v>
      </c>
      <c r="F247" s="2">
        <v>45535</v>
      </c>
      <c r="G247" s="2">
        <v>45505</v>
      </c>
      <c r="H247" s="1" t="s">
        <v>2031</v>
      </c>
      <c r="I247" s="1" t="s">
        <v>2032</v>
      </c>
      <c r="J247" s="1" t="s">
        <v>575</v>
      </c>
      <c r="K247" s="1" t="s">
        <v>829</v>
      </c>
      <c r="L247" s="1" t="s">
        <v>1812</v>
      </c>
      <c r="M247" s="1"/>
      <c r="N247" s="1"/>
      <c r="O247" s="1"/>
      <c r="P247" s="40">
        <v>424.19745985117407</v>
      </c>
      <c r="Q247" s="37" t="str">
        <f>IF(C247="ForthPoint","ForthPoint",IF(D247="Intercompany",_xlfn.XLOOKUP(E247,'Dept Lookup'!B:B,'Dept Lookup'!A:A),Modified!D247))</f>
        <v>Data Science</v>
      </c>
      <c r="R247" t="str">
        <f t="shared" si="19"/>
        <v>lily.ai</v>
      </c>
      <c r="S247" s="1" t="s">
        <v>707</v>
      </c>
      <c r="T247">
        <f t="shared" si="20"/>
        <v>0</v>
      </c>
      <c r="U247" s="25" t="str">
        <f>IF(K247&gt;0,K247,_xlfn.XLOOKUP(M247,'Client Lookup'!L:L,'Client Lookup'!N:N))</f>
        <v>25752</v>
      </c>
      <c r="V247" t="str">
        <f>_xlfn.XLOOKUP(_xlfn.NUMBERVALUE(U247),'Project Lookup'!X:X,'Project Lookup'!B:B)</f>
        <v>Lily AI SOW#7</v>
      </c>
      <c r="X247" t="str">
        <f t="shared" si="21"/>
        <v>463 OneLook Inc. D/B/A Lily AI : 1016 Lily AI SOW#7</v>
      </c>
      <c r="Y247" t="str">
        <f t="shared" si="22"/>
        <v>463 OneLook Inc. D/B/A Lily AI</v>
      </c>
      <c r="Z247" t="str">
        <f t="shared" si="23"/>
        <v>463 OneLook Inc. D/B/A Lily AI</v>
      </c>
      <c r="AA247" t="str">
        <f>_xlfn.XLOOKUP(Z247,'Client Lookup'!A:A,'Client Lookup'!C:C)</f>
        <v>lily.ai</v>
      </c>
      <c r="AC247" t="e">
        <f>_xlfn.XLOOKUP(K247,'Results vs Forecast'!K:K,'Results vs Forecast'!K:K)</f>
        <v>#N/A</v>
      </c>
    </row>
    <row r="248" spans="1:29" hidden="1">
      <c r="A248" s="39"/>
      <c r="B248" s="1" t="s">
        <v>700</v>
      </c>
      <c r="C248" s="1" t="s">
        <v>1370</v>
      </c>
      <c r="D248" s="1" t="s">
        <v>9</v>
      </c>
      <c r="E248" s="1" t="s">
        <v>1799</v>
      </c>
      <c r="F248" s="2">
        <v>45535</v>
      </c>
      <c r="G248" s="2">
        <v>45505</v>
      </c>
      <c r="H248" s="1" t="s">
        <v>2033</v>
      </c>
      <c r="I248" s="1" t="s">
        <v>2034</v>
      </c>
      <c r="J248" s="1" t="s">
        <v>576</v>
      </c>
      <c r="K248" s="1" t="s">
        <v>828</v>
      </c>
      <c r="L248" s="1" t="s">
        <v>1806</v>
      </c>
      <c r="M248" s="1"/>
      <c r="N248" s="1"/>
      <c r="O248" s="1"/>
      <c r="P248" s="40">
        <v>464.21608813902071</v>
      </c>
      <c r="Q248" s="37" t="str">
        <f>IF(C248="ForthPoint","ForthPoint",IF(D248="Intercompany",_xlfn.XLOOKUP(E248,'Dept Lookup'!B:B,'Dept Lookup'!A:A),Modified!D248))</f>
        <v>Data Science</v>
      </c>
      <c r="R248" t="str">
        <f t="shared" si="19"/>
        <v>lily.ai</v>
      </c>
      <c r="S248" s="1" t="s">
        <v>707</v>
      </c>
      <c r="T248">
        <f t="shared" si="20"/>
        <v>0</v>
      </c>
      <c r="U248" s="25" t="str">
        <f>IF(K248&gt;0,K248,_xlfn.XLOOKUP(M248,'Client Lookup'!L:L,'Client Lookup'!N:N))</f>
        <v>25149</v>
      </c>
      <c r="V248" t="str">
        <f>_xlfn.XLOOKUP(_xlfn.NUMBERVALUE(U248),'Project Lookup'!X:X,'Project Lookup'!B:B)</f>
        <v>Lily AI SOW#5</v>
      </c>
      <c r="X248" t="str">
        <f t="shared" si="21"/>
        <v>463 OneLook Inc. D/B/A Lily AI : 977 Lily AI SOW#5</v>
      </c>
      <c r="Y248" t="str">
        <f t="shared" si="22"/>
        <v>463 OneLook Inc. D/B/A Lily AI</v>
      </c>
      <c r="Z248" t="str">
        <f t="shared" si="23"/>
        <v>463 OneLook Inc. D/B/A Lily AI</v>
      </c>
      <c r="AA248" t="str">
        <f>_xlfn.XLOOKUP(Z248,'Client Lookup'!A:A,'Client Lookup'!C:C)</f>
        <v>lily.ai</v>
      </c>
      <c r="AC248" t="e">
        <f>_xlfn.XLOOKUP(K248,'Results vs Forecast'!K:K,'Results vs Forecast'!K:K)</f>
        <v>#N/A</v>
      </c>
    </row>
    <row r="249" spans="1:29" hidden="1">
      <c r="A249" s="39"/>
      <c r="B249" s="1" t="s">
        <v>700</v>
      </c>
      <c r="C249" s="1" t="s">
        <v>701</v>
      </c>
      <c r="D249" s="1" t="s">
        <v>9</v>
      </c>
      <c r="E249" s="1" t="s">
        <v>1799</v>
      </c>
      <c r="F249" s="2">
        <v>45535</v>
      </c>
      <c r="G249" s="2">
        <v>45505</v>
      </c>
      <c r="H249" s="1" t="s">
        <v>2035</v>
      </c>
      <c r="I249" s="1" t="s">
        <v>2036</v>
      </c>
      <c r="J249" s="1" t="s">
        <v>666</v>
      </c>
      <c r="K249" s="1" t="s">
        <v>917</v>
      </c>
      <c r="L249" s="1" t="s">
        <v>1865</v>
      </c>
      <c r="M249" s="1"/>
      <c r="N249" s="1"/>
      <c r="O249" s="1"/>
      <c r="P249" s="40">
        <v>3577.76</v>
      </c>
      <c r="Q249" s="37" t="str">
        <f>IF(C249="ForthPoint","ForthPoint",IF(D249="Intercompany",_xlfn.XLOOKUP(E249,'Dept Lookup'!B:B,'Dept Lookup'!A:A),Modified!D249))</f>
        <v>Data Science</v>
      </c>
      <c r="R249" t="str">
        <f t="shared" si="19"/>
        <v>Visa</v>
      </c>
      <c r="S249" s="1" t="s">
        <v>707</v>
      </c>
      <c r="T249">
        <f t="shared" si="20"/>
        <v>0</v>
      </c>
      <c r="U249" s="25" t="str">
        <f>IF(K249&gt;0,K249,_xlfn.XLOOKUP(M249,'Client Lookup'!L:L,'Client Lookup'!N:N))</f>
        <v>31318</v>
      </c>
      <c r="V249" t="str">
        <f>_xlfn.XLOOKUP(_xlfn.NUMBERVALUE(U249),'Project Lookup'!X:X,'Project Lookup'!B:B)</f>
        <v>NextGen Solutions</v>
      </c>
      <c r="X249" t="str">
        <f t="shared" si="21"/>
        <v>11 Visa : 1246 NextGen Solutions</v>
      </c>
      <c r="Y249" t="str">
        <f t="shared" si="22"/>
        <v>11 Visa</v>
      </c>
      <c r="Z249" t="str">
        <f t="shared" si="23"/>
        <v>11 Visa</v>
      </c>
      <c r="AA249" t="str">
        <f>_xlfn.XLOOKUP(Z249,'Client Lookup'!A:A,'Client Lookup'!C:C)</f>
        <v>Visa</v>
      </c>
      <c r="AC249" t="e">
        <f>_xlfn.XLOOKUP(K249,'Results vs Forecast'!K:K,'Results vs Forecast'!K:K)</f>
        <v>#N/A</v>
      </c>
    </row>
    <row r="250" spans="1:29" hidden="1">
      <c r="A250" s="39"/>
      <c r="B250" s="1" t="s">
        <v>700</v>
      </c>
      <c r="C250" s="1" t="s">
        <v>1370</v>
      </c>
      <c r="D250" s="1" t="s">
        <v>9</v>
      </c>
      <c r="E250" s="1" t="s">
        <v>1799</v>
      </c>
      <c r="F250" s="2">
        <v>45535</v>
      </c>
      <c r="G250" s="2">
        <v>45505</v>
      </c>
      <c r="H250" s="1" t="s">
        <v>2037</v>
      </c>
      <c r="I250" s="1" t="s">
        <v>2038</v>
      </c>
      <c r="J250" s="1" t="s">
        <v>593</v>
      </c>
      <c r="K250" s="1" t="s">
        <v>842</v>
      </c>
      <c r="L250" s="1" t="s">
        <v>1809</v>
      </c>
      <c r="M250" s="1"/>
      <c r="N250" s="1"/>
      <c r="O250" s="1"/>
      <c r="P250" s="40">
        <v>400.1862828784661</v>
      </c>
      <c r="Q250" s="37" t="str">
        <f>IF(C250="ForthPoint","ForthPoint",IF(D250="Intercompany",_xlfn.XLOOKUP(E250,'Dept Lookup'!B:B,'Dept Lookup'!A:A),Modified!D250))</f>
        <v>Data Science</v>
      </c>
      <c r="R250" t="str">
        <f t="shared" si="19"/>
        <v>MasterCard</v>
      </c>
      <c r="S250" s="1" t="s">
        <v>707</v>
      </c>
      <c r="T250">
        <f t="shared" si="20"/>
        <v>0</v>
      </c>
      <c r="U250" s="25" t="str">
        <f>IF(K250&gt;0,K250,_xlfn.XLOOKUP(M250,'Client Lookup'!L:L,'Client Lookup'!N:N))</f>
        <v>25146</v>
      </c>
      <c r="V250" t="str">
        <f>_xlfn.XLOOKUP(_xlfn.NUMBERVALUE(U250),'Project Lookup'!X:X,'Project Lookup'!B:B)</f>
        <v>Mastercard SOW #6</v>
      </c>
      <c r="X250" t="str">
        <f t="shared" si="21"/>
        <v>461 Session M Inc. : 974 Mastercard SOW #6</v>
      </c>
      <c r="Y250" t="str">
        <f t="shared" si="22"/>
        <v>461 Session M Inc.</v>
      </c>
      <c r="Z250" t="str">
        <f t="shared" si="23"/>
        <v>461 Session M Inc.</v>
      </c>
      <c r="AA250" t="str">
        <f>_xlfn.XLOOKUP(Z250,'Client Lookup'!A:A,'Client Lookup'!C:C)</f>
        <v>MasterCard</v>
      </c>
      <c r="AC250" t="e">
        <f>_xlfn.XLOOKUP(K250,'Results vs Forecast'!K:K,'Results vs Forecast'!K:K)</f>
        <v>#N/A</v>
      </c>
    </row>
    <row r="251" spans="1:29" hidden="1">
      <c r="A251" s="39"/>
      <c r="B251" s="1" t="s">
        <v>700</v>
      </c>
      <c r="C251" s="1" t="s">
        <v>701</v>
      </c>
      <c r="D251" s="1" t="s">
        <v>9</v>
      </c>
      <c r="E251" s="1" t="s">
        <v>1799</v>
      </c>
      <c r="F251" s="2">
        <v>45535</v>
      </c>
      <c r="G251" s="2">
        <v>45505</v>
      </c>
      <c r="H251" s="1" t="s">
        <v>2039</v>
      </c>
      <c r="I251" s="1" t="s">
        <v>2040</v>
      </c>
      <c r="J251" s="1" t="s">
        <v>528</v>
      </c>
      <c r="K251" s="1" t="s">
        <v>784</v>
      </c>
      <c r="L251" s="1" t="s">
        <v>1831</v>
      </c>
      <c r="M251" s="1"/>
      <c r="N251" s="1"/>
      <c r="O251" s="1"/>
      <c r="P251" s="40">
        <v>40955.15</v>
      </c>
      <c r="Q251" s="37" t="str">
        <f>IF(C251="ForthPoint","ForthPoint",IF(D251="Intercompany",_xlfn.XLOOKUP(E251,'Dept Lookup'!B:B,'Dept Lookup'!A:A),Modified!D251))</f>
        <v>Data Science</v>
      </c>
      <c r="R251" t="str">
        <f t="shared" si="19"/>
        <v>Franklin Templeton</v>
      </c>
      <c r="S251" s="1" t="s">
        <v>707</v>
      </c>
      <c r="T251">
        <f t="shared" si="20"/>
        <v>0</v>
      </c>
      <c r="U251" s="25" t="str">
        <f>IF(K251&gt;0,K251,_xlfn.XLOOKUP(M251,'Client Lookup'!L:L,'Client Lookup'!N:N))</f>
        <v>28144</v>
      </c>
      <c r="V251" t="str">
        <f>_xlfn.XLOOKUP(_xlfn.NUMBERVALUE(U251),'Project Lookup'!X:X,'Project Lookup'!B:B)</f>
        <v>Franklin Templeton - DS Team</v>
      </c>
      <c r="X251" t="str">
        <f t="shared" si="21"/>
        <v>417 Franklin Templeton : 1145 Franklin Templeton - DS Team</v>
      </c>
      <c r="Y251" t="str">
        <f t="shared" si="22"/>
        <v>417 Franklin Templeton</v>
      </c>
      <c r="Z251" t="str">
        <f t="shared" si="23"/>
        <v>417 Franklin Templeton</v>
      </c>
      <c r="AA251" t="str">
        <f>_xlfn.XLOOKUP(Z251,'Client Lookup'!A:A,'Client Lookup'!C:C)</f>
        <v>Franklin Templeton</v>
      </c>
      <c r="AC251" t="e">
        <f>_xlfn.XLOOKUP(K251,'Results vs Forecast'!K:K,'Results vs Forecast'!K:K)</f>
        <v>#N/A</v>
      </c>
    </row>
    <row r="252" spans="1:29" hidden="1">
      <c r="A252" s="39"/>
      <c r="B252" s="1" t="s">
        <v>700</v>
      </c>
      <c r="C252" s="1" t="s">
        <v>1370</v>
      </c>
      <c r="D252" s="1" t="s">
        <v>9</v>
      </c>
      <c r="E252" s="1" t="s">
        <v>1799</v>
      </c>
      <c r="F252" s="2">
        <v>45535</v>
      </c>
      <c r="G252" s="2">
        <v>45505</v>
      </c>
      <c r="H252" s="1" t="s">
        <v>2041</v>
      </c>
      <c r="I252" s="1" t="s">
        <v>2042</v>
      </c>
      <c r="J252" s="1" t="s">
        <v>576</v>
      </c>
      <c r="K252" s="1" t="s">
        <v>828</v>
      </c>
      <c r="L252" s="1" t="s">
        <v>1806</v>
      </c>
      <c r="M252" s="1"/>
      <c r="N252" s="1"/>
      <c r="O252" s="1"/>
      <c r="P252" s="40">
        <v>464.21608813902071</v>
      </c>
      <c r="Q252" s="37" t="str">
        <f>IF(C252="ForthPoint","ForthPoint",IF(D252="Intercompany",_xlfn.XLOOKUP(E252,'Dept Lookup'!B:B,'Dept Lookup'!A:A),Modified!D252))</f>
        <v>Data Science</v>
      </c>
      <c r="R252" t="str">
        <f t="shared" si="19"/>
        <v>lily.ai</v>
      </c>
      <c r="S252" s="1" t="s">
        <v>707</v>
      </c>
      <c r="T252">
        <f t="shared" si="20"/>
        <v>0</v>
      </c>
      <c r="U252" s="25" t="str">
        <f>IF(K252&gt;0,K252,_xlfn.XLOOKUP(M252,'Client Lookup'!L:L,'Client Lookup'!N:N))</f>
        <v>25149</v>
      </c>
      <c r="V252" t="str">
        <f>_xlfn.XLOOKUP(_xlfn.NUMBERVALUE(U252),'Project Lookup'!X:X,'Project Lookup'!B:B)</f>
        <v>Lily AI SOW#5</v>
      </c>
      <c r="X252" t="str">
        <f t="shared" si="21"/>
        <v>463 OneLook Inc. D/B/A Lily AI : 977 Lily AI SOW#5</v>
      </c>
      <c r="Y252" t="str">
        <f t="shared" si="22"/>
        <v>463 OneLook Inc. D/B/A Lily AI</v>
      </c>
      <c r="Z252" t="str">
        <f t="shared" si="23"/>
        <v>463 OneLook Inc. D/B/A Lily AI</v>
      </c>
      <c r="AA252" t="str">
        <f>_xlfn.XLOOKUP(Z252,'Client Lookup'!A:A,'Client Lookup'!C:C)</f>
        <v>lily.ai</v>
      </c>
      <c r="AC252" t="e">
        <f>_xlfn.XLOOKUP(K252,'Results vs Forecast'!K:K,'Results vs Forecast'!K:K)</f>
        <v>#N/A</v>
      </c>
    </row>
    <row r="253" spans="1:29" hidden="1">
      <c r="A253" s="39"/>
      <c r="B253" s="1" t="s">
        <v>700</v>
      </c>
      <c r="C253" s="1" t="s">
        <v>701</v>
      </c>
      <c r="D253" s="1" t="s">
        <v>9</v>
      </c>
      <c r="E253" s="1" t="s">
        <v>1799</v>
      </c>
      <c r="F253" s="2">
        <v>45535</v>
      </c>
      <c r="G253" s="2">
        <v>45505</v>
      </c>
      <c r="H253" s="1" t="s">
        <v>2043</v>
      </c>
      <c r="I253" s="1" t="s">
        <v>2044</v>
      </c>
      <c r="J253" s="1" t="s">
        <v>666</v>
      </c>
      <c r="K253" s="1" t="s">
        <v>917</v>
      </c>
      <c r="L253" s="1" t="s">
        <v>1865</v>
      </c>
      <c r="M253" s="1"/>
      <c r="N253" s="1"/>
      <c r="O253" s="1"/>
      <c r="P253" s="40">
        <v>2712.23</v>
      </c>
      <c r="Q253" s="37" t="str">
        <f>IF(C253="ForthPoint","ForthPoint",IF(D253="Intercompany",_xlfn.XLOOKUP(E253,'Dept Lookup'!B:B,'Dept Lookup'!A:A),Modified!D253))</f>
        <v>Data Science</v>
      </c>
      <c r="R253" t="str">
        <f t="shared" si="19"/>
        <v>Visa</v>
      </c>
      <c r="S253" s="1" t="s">
        <v>707</v>
      </c>
      <c r="T253">
        <f t="shared" si="20"/>
        <v>0</v>
      </c>
      <c r="U253" s="25" t="str">
        <f>IF(K253&gt;0,K253,_xlfn.XLOOKUP(M253,'Client Lookup'!L:L,'Client Lookup'!N:N))</f>
        <v>31318</v>
      </c>
      <c r="V253" t="str">
        <f>_xlfn.XLOOKUP(_xlfn.NUMBERVALUE(U253),'Project Lookup'!X:X,'Project Lookup'!B:B)</f>
        <v>NextGen Solutions</v>
      </c>
      <c r="X253" t="str">
        <f t="shared" si="21"/>
        <v>11 Visa : 1246 NextGen Solutions</v>
      </c>
      <c r="Y253" t="str">
        <f t="shared" si="22"/>
        <v>11 Visa</v>
      </c>
      <c r="Z253" t="str">
        <f t="shared" si="23"/>
        <v>11 Visa</v>
      </c>
      <c r="AA253" t="str">
        <f>_xlfn.XLOOKUP(Z253,'Client Lookup'!A:A,'Client Lookup'!C:C)</f>
        <v>Visa</v>
      </c>
      <c r="AC253" t="e">
        <f>_xlfn.XLOOKUP(K253,'Results vs Forecast'!K:K,'Results vs Forecast'!K:K)</f>
        <v>#N/A</v>
      </c>
    </row>
    <row r="254" spans="1:29" hidden="1">
      <c r="A254" s="39"/>
      <c r="B254" s="1" t="s">
        <v>700</v>
      </c>
      <c r="C254" s="1" t="s">
        <v>701</v>
      </c>
      <c r="D254" s="1" t="s">
        <v>9</v>
      </c>
      <c r="E254" s="1" t="s">
        <v>1799</v>
      </c>
      <c r="F254" s="2">
        <v>45535</v>
      </c>
      <c r="G254" s="2">
        <v>45505</v>
      </c>
      <c r="H254" s="1" t="s">
        <v>2045</v>
      </c>
      <c r="I254" s="1" t="s">
        <v>2046</v>
      </c>
      <c r="J254" s="1" t="s">
        <v>509</v>
      </c>
      <c r="K254" s="1" t="s">
        <v>759</v>
      </c>
      <c r="L254" s="1" t="s">
        <v>2047</v>
      </c>
      <c r="M254" s="1"/>
      <c r="N254" s="1"/>
      <c r="O254" s="1"/>
      <c r="P254" s="40">
        <v>81443</v>
      </c>
      <c r="Q254" s="37" t="str">
        <f>IF(C254="ForthPoint","ForthPoint",IF(D254="Intercompany",_xlfn.XLOOKUP(E254,'Dept Lookup'!B:B,'Dept Lookup'!A:A),Modified!D254))</f>
        <v>Data Science</v>
      </c>
      <c r="R254" t="str">
        <f t="shared" si="19"/>
        <v>CVS Health</v>
      </c>
      <c r="S254" s="1" t="s">
        <v>707</v>
      </c>
      <c r="T254">
        <f t="shared" si="20"/>
        <v>0</v>
      </c>
      <c r="U254" s="25" t="str">
        <f>IF(K254&gt;0,K254,_xlfn.XLOOKUP(M254,'Client Lookup'!L:L,'Client Lookup'!N:N))</f>
        <v>22863</v>
      </c>
      <c r="V254" t="str">
        <f>_xlfn.XLOOKUP(_xlfn.NUMBERVALUE(U254),'Project Lookup'!X:X,'Project Lookup'!B:B)</f>
        <v>Retail Analytics DS and BI - 2024</v>
      </c>
      <c r="X254" t="str">
        <f t="shared" si="21"/>
        <v>170 CVS Health : 867 Retail Analytics DS and BI - 2024</v>
      </c>
      <c r="Y254" t="str">
        <f t="shared" si="22"/>
        <v>170 CVS Health</v>
      </c>
      <c r="Z254" t="str">
        <f t="shared" si="23"/>
        <v>170 CVS Health</v>
      </c>
      <c r="AA254" t="str">
        <f>_xlfn.XLOOKUP(Z254,'Client Lookup'!A:A,'Client Lookup'!C:C)</f>
        <v>CVS Health</v>
      </c>
      <c r="AC254" t="e">
        <f>_xlfn.XLOOKUP(K254,'Results vs Forecast'!K:K,'Results vs Forecast'!K:K)</f>
        <v>#N/A</v>
      </c>
    </row>
    <row r="255" spans="1:29" hidden="1">
      <c r="A255" s="39"/>
      <c r="B255" s="1" t="s">
        <v>700</v>
      </c>
      <c r="C255" s="1" t="s">
        <v>701</v>
      </c>
      <c r="D255" s="1" t="s">
        <v>9</v>
      </c>
      <c r="E255" s="1" t="s">
        <v>1799</v>
      </c>
      <c r="F255" s="2">
        <v>45535</v>
      </c>
      <c r="G255" s="2">
        <v>45505</v>
      </c>
      <c r="H255" s="1" t="s">
        <v>2048</v>
      </c>
      <c r="I255" s="1" t="s">
        <v>2049</v>
      </c>
      <c r="J255" s="1" t="s">
        <v>528</v>
      </c>
      <c r="K255" s="1" t="s">
        <v>784</v>
      </c>
      <c r="L255" s="1" t="s">
        <v>1831</v>
      </c>
      <c r="M255" s="1"/>
      <c r="N255" s="1"/>
      <c r="O255" s="1"/>
      <c r="P255" s="40">
        <v>-15.43</v>
      </c>
      <c r="Q255" s="37" t="str">
        <f>IF(C255="ForthPoint","ForthPoint",IF(D255="Intercompany",_xlfn.XLOOKUP(E255,'Dept Lookup'!B:B,'Dept Lookup'!A:A),Modified!D255))</f>
        <v>Data Science</v>
      </c>
      <c r="R255" t="str">
        <f t="shared" si="19"/>
        <v>Franklin Templeton</v>
      </c>
      <c r="S255" s="1" t="s">
        <v>707</v>
      </c>
      <c r="T255">
        <f t="shared" si="20"/>
        <v>0</v>
      </c>
      <c r="U255" s="25" t="str">
        <f>IF(K255&gt;0,K255,_xlfn.XLOOKUP(M255,'Client Lookup'!L:L,'Client Lookup'!N:N))</f>
        <v>28144</v>
      </c>
      <c r="V255" t="str">
        <f>_xlfn.XLOOKUP(_xlfn.NUMBERVALUE(U255),'Project Lookup'!X:X,'Project Lookup'!B:B)</f>
        <v>Franklin Templeton - DS Team</v>
      </c>
      <c r="X255" t="str">
        <f t="shared" si="21"/>
        <v>417 Franklin Templeton : 1145 Franklin Templeton - DS Team</v>
      </c>
      <c r="Y255" t="str">
        <f t="shared" si="22"/>
        <v>417 Franklin Templeton</v>
      </c>
      <c r="Z255" t="str">
        <f t="shared" si="23"/>
        <v>417 Franklin Templeton</v>
      </c>
      <c r="AA255" t="str">
        <f>_xlfn.XLOOKUP(Z255,'Client Lookup'!A:A,'Client Lookup'!C:C)</f>
        <v>Franklin Templeton</v>
      </c>
      <c r="AC255" t="e">
        <f>_xlfn.XLOOKUP(K255,'Results vs Forecast'!K:K,'Results vs Forecast'!K:K)</f>
        <v>#N/A</v>
      </c>
    </row>
    <row r="256" spans="1:29" hidden="1">
      <c r="A256" s="39"/>
      <c r="B256" s="1" t="s">
        <v>700</v>
      </c>
      <c r="C256" s="1" t="s">
        <v>1370</v>
      </c>
      <c r="D256" s="1" t="s">
        <v>9</v>
      </c>
      <c r="E256" s="1" t="s">
        <v>1799</v>
      </c>
      <c r="F256" s="2">
        <v>45535</v>
      </c>
      <c r="G256" s="2">
        <v>45505</v>
      </c>
      <c r="H256" s="1" t="s">
        <v>2050</v>
      </c>
      <c r="I256" s="1" t="s">
        <v>2051</v>
      </c>
      <c r="J256" s="1" t="s">
        <v>576</v>
      </c>
      <c r="K256" s="1" t="s">
        <v>828</v>
      </c>
      <c r="L256" s="1" t="s">
        <v>1806</v>
      </c>
      <c r="M256" s="1"/>
      <c r="N256" s="1"/>
      <c r="O256" s="1"/>
      <c r="P256" s="40">
        <v>464.21608813902071</v>
      </c>
      <c r="Q256" s="37" t="str">
        <f>IF(C256="ForthPoint","ForthPoint",IF(D256="Intercompany",_xlfn.XLOOKUP(E256,'Dept Lookup'!B:B,'Dept Lookup'!A:A),Modified!D256))</f>
        <v>Data Science</v>
      </c>
      <c r="R256" t="str">
        <f t="shared" si="19"/>
        <v>lily.ai</v>
      </c>
      <c r="S256" s="1" t="s">
        <v>707</v>
      </c>
      <c r="T256">
        <f t="shared" si="20"/>
        <v>0</v>
      </c>
      <c r="U256" s="25" t="str">
        <f>IF(K256&gt;0,K256,_xlfn.XLOOKUP(M256,'Client Lookup'!L:L,'Client Lookup'!N:N))</f>
        <v>25149</v>
      </c>
      <c r="V256" t="str">
        <f>_xlfn.XLOOKUP(_xlfn.NUMBERVALUE(U256),'Project Lookup'!X:X,'Project Lookup'!B:B)</f>
        <v>Lily AI SOW#5</v>
      </c>
      <c r="X256" t="str">
        <f t="shared" si="21"/>
        <v>463 OneLook Inc. D/B/A Lily AI : 977 Lily AI SOW#5</v>
      </c>
      <c r="Y256" t="str">
        <f t="shared" si="22"/>
        <v>463 OneLook Inc. D/B/A Lily AI</v>
      </c>
      <c r="Z256" t="str">
        <f t="shared" si="23"/>
        <v>463 OneLook Inc. D/B/A Lily AI</v>
      </c>
      <c r="AA256" t="str">
        <f>_xlfn.XLOOKUP(Z256,'Client Lookup'!A:A,'Client Lookup'!C:C)</f>
        <v>lily.ai</v>
      </c>
      <c r="AC256" t="e">
        <f>_xlfn.XLOOKUP(K256,'Results vs Forecast'!K:K,'Results vs Forecast'!K:K)</f>
        <v>#N/A</v>
      </c>
    </row>
    <row r="257" spans="1:29" hidden="1">
      <c r="A257" s="39"/>
      <c r="B257" s="1" t="s">
        <v>700</v>
      </c>
      <c r="C257" s="1" t="s">
        <v>701</v>
      </c>
      <c r="D257" s="1" t="s">
        <v>9</v>
      </c>
      <c r="E257" s="1" t="s">
        <v>1799</v>
      </c>
      <c r="F257" s="2">
        <v>45535</v>
      </c>
      <c r="G257" s="2">
        <v>45505</v>
      </c>
      <c r="H257" s="1" t="s">
        <v>2052</v>
      </c>
      <c r="I257" s="1" t="s">
        <v>2053</v>
      </c>
      <c r="J257" s="1" t="s">
        <v>941</v>
      </c>
      <c r="K257" s="1" t="s">
        <v>929</v>
      </c>
      <c r="L257" s="1" t="s">
        <v>2054</v>
      </c>
      <c r="M257" s="1"/>
      <c r="N257" s="1"/>
      <c r="O257" s="1" t="s">
        <v>1369</v>
      </c>
      <c r="P257" s="40">
        <v>29093</v>
      </c>
      <c r="Q257" s="37" t="str">
        <f>IF(C257="ForthPoint","ForthPoint",IF(D257="Intercompany",_xlfn.XLOOKUP(E257,'Dept Lookup'!B:B,'Dept Lookup'!A:A),Modified!D257))</f>
        <v>Data Science</v>
      </c>
      <c r="R257" t="str">
        <f t="shared" si="19"/>
        <v>Walmart</v>
      </c>
      <c r="S257" s="1" t="s">
        <v>707</v>
      </c>
      <c r="T257">
        <f t="shared" si="20"/>
        <v>0</v>
      </c>
      <c r="U257" s="25" t="str">
        <f>IF(K257&gt;0,K257,_xlfn.XLOOKUP(M257,'Client Lookup'!L:L,'Client Lookup'!N:N))</f>
        <v>35884</v>
      </c>
      <c r="V257" t="str">
        <f>_xlfn.XLOOKUP(_xlfn.NUMBERVALUE(U257),'Project Lookup'!X:X,'Project Lookup'!B:B)</f>
        <v>Walmart - Seller Risk Team 2024 July-Jan Extension</v>
      </c>
      <c r="X257" t="str">
        <f t="shared" si="21"/>
        <v>173 Walmart : 1348 Walmart - Seller Risk Team 2024 July-Sept Extension</v>
      </c>
      <c r="Y257" t="str">
        <f t="shared" si="22"/>
        <v>173 Walmart</v>
      </c>
      <c r="Z257" t="str">
        <f t="shared" si="23"/>
        <v>173 Walmart</v>
      </c>
      <c r="AA257" t="str">
        <f>_xlfn.XLOOKUP(Z257,'Client Lookup'!A:A,'Client Lookup'!C:C)</f>
        <v>Walmart</v>
      </c>
      <c r="AC257" t="e">
        <f>_xlfn.XLOOKUP(K257,'Results vs Forecast'!K:K,'Results vs Forecast'!K:K)</f>
        <v>#N/A</v>
      </c>
    </row>
    <row r="258" spans="1:29" hidden="1">
      <c r="A258" s="39"/>
      <c r="B258" s="1" t="s">
        <v>700</v>
      </c>
      <c r="C258" s="1" t="s">
        <v>1370</v>
      </c>
      <c r="D258" s="1" t="s">
        <v>9</v>
      </c>
      <c r="E258" s="1" t="s">
        <v>1799</v>
      </c>
      <c r="F258" s="2">
        <v>45535</v>
      </c>
      <c r="G258" s="2">
        <v>45505</v>
      </c>
      <c r="H258" s="1" t="s">
        <v>2055</v>
      </c>
      <c r="I258" s="1" t="s">
        <v>2056</v>
      </c>
      <c r="J258" s="1" t="s">
        <v>593</v>
      </c>
      <c r="K258" s="1" t="s">
        <v>842</v>
      </c>
      <c r="L258" s="1" t="s">
        <v>1809</v>
      </c>
      <c r="M258" s="1"/>
      <c r="N258" s="1"/>
      <c r="O258" s="1"/>
      <c r="P258" s="40">
        <v>400.1862828784661</v>
      </c>
      <c r="Q258" s="37" t="str">
        <f>IF(C258="ForthPoint","ForthPoint",IF(D258="Intercompany",_xlfn.XLOOKUP(E258,'Dept Lookup'!B:B,'Dept Lookup'!A:A),Modified!D258))</f>
        <v>Data Science</v>
      </c>
      <c r="R258" t="str">
        <f t="shared" si="19"/>
        <v>MasterCard</v>
      </c>
      <c r="S258" s="1" t="s">
        <v>707</v>
      </c>
      <c r="T258">
        <f t="shared" si="20"/>
        <v>0</v>
      </c>
      <c r="U258" s="25" t="str">
        <f>IF(K258&gt;0,K258,_xlfn.XLOOKUP(M258,'Client Lookup'!L:L,'Client Lookup'!N:N))</f>
        <v>25146</v>
      </c>
      <c r="V258" t="str">
        <f>_xlfn.XLOOKUP(_xlfn.NUMBERVALUE(U258),'Project Lookup'!X:X,'Project Lookup'!B:B)</f>
        <v>Mastercard SOW #6</v>
      </c>
      <c r="X258" t="str">
        <f t="shared" si="21"/>
        <v>461 Session M Inc. : 974 Mastercard SOW #6</v>
      </c>
      <c r="Y258" t="str">
        <f t="shared" si="22"/>
        <v>461 Session M Inc.</v>
      </c>
      <c r="Z258" t="str">
        <f t="shared" si="23"/>
        <v>461 Session M Inc.</v>
      </c>
      <c r="AA258" t="str">
        <f>_xlfn.XLOOKUP(Z258,'Client Lookup'!A:A,'Client Lookup'!C:C)</f>
        <v>MasterCard</v>
      </c>
      <c r="AC258" t="e">
        <f>_xlfn.XLOOKUP(K258,'Results vs Forecast'!K:K,'Results vs Forecast'!K:K)</f>
        <v>#N/A</v>
      </c>
    </row>
    <row r="259" spans="1:29" hidden="1">
      <c r="A259" s="39"/>
      <c r="B259" s="1" t="s">
        <v>700</v>
      </c>
      <c r="C259" s="1" t="s">
        <v>701</v>
      </c>
      <c r="D259" s="1" t="s">
        <v>9</v>
      </c>
      <c r="E259" s="1" t="s">
        <v>1799</v>
      </c>
      <c r="F259" s="2">
        <v>45535</v>
      </c>
      <c r="G259" s="2">
        <v>45505</v>
      </c>
      <c r="H259" s="1" t="s">
        <v>2057</v>
      </c>
      <c r="I259" s="1" t="s">
        <v>2058</v>
      </c>
      <c r="J259" s="1" t="s">
        <v>527</v>
      </c>
      <c r="K259" s="1" t="s">
        <v>786</v>
      </c>
      <c r="L259" s="1" t="s">
        <v>1949</v>
      </c>
      <c r="M259" s="1"/>
      <c r="N259" s="1"/>
      <c r="O259" s="1"/>
      <c r="P259" s="40">
        <v>6065.97</v>
      </c>
      <c r="Q259" s="37" t="str">
        <f>IF(C259="ForthPoint","ForthPoint",IF(D259="Intercompany",_xlfn.XLOOKUP(E259,'Dept Lookup'!B:B,'Dept Lookup'!A:A),Modified!D259))</f>
        <v>Data Science</v>
      </c>
      <c r="R259" t="str">
        <f t="shared" ref="R259:R319" si="24">AA259</f>
        <v>Franklin Templeton</v>
      </c>
      <c r="S259" s="1" t="s">
        <v>707</v>
      </c>
      <c r="T259">
        <f t="shared" ref="T259:T322" si="25">M259</f>
        <v>0</v>
      </c>
      <c r="U259" s="25" t="str">
        <f>IF(K259&gt;0,K259,_xlfn.XLOOKUP(M259,'Client Lookup'!L:L,'Client Lookup'!N:N))</f>
        <v>25989</v>
      </c>
      <c r="V259" t="str">
        <f>_xlfn.XLOOKUP(_xlfn.NUMBERVALUE(U259),'Project Lookup'!X:X,'Project Lookup'!B:B)</f>
        <v>Franklin Templeton - Portfolio Optimization - DS Need - Feb - Nov</v>
      </c>
      <c r="X259" t="str">
        <f t="shared" ref="X259:X322" si="26">IF(J259="- No Entity -",M259,J259)</f>
        <v>417 Franklin Templeton : 1045 Franklin Templeton - Portfolio Optimization - DS Need - Feb - Nov</v>
      </c>
      <c r="Y259" t="str">
        <f t="shared" ref="Y259:Y322" si="27">IFERROR(_xlfn.TEXTBEFORE(X259," :"),X259)</f>
        <v>417 Franklin Templeton</v>
      </c>
      <c r="Z259" t="str">
        <f t="shared" si="23"/>
        <v>417 Franklin Templeton</v>
      </c>
      <c r="AA259" t="str">
        <f>_xlfn.XLOOKUP(Z259,'Client Lookup'!A:A,'Client Lookup'!C:C)</f>
        <v>Franklin Templeton</v>
      </c>
      <c r="AC259" t="e">
        <f>_xlfn.XLOOKUP(K259,'Results vs Forecast'!K:K,'Results vs Forecast'!K:K)</f>
        <v>#N/A</v>
      </c>
    </row>
    <row r="260" spans="1:29" hidden="1">
      <c r="A260" s="39"/>
      <c r="B260" s="1" t="s">
        <v>700</v>
      </c>
      <c r="C260" s="1" t="s">
        <v>1370</v>
      </c>
      <c r="D260" s="1" t="s">
        <v>9</v>
      </c>
      <c r="E260" s="1" t="s">
        <v>1799</v>
      </c>
      <c r="F260" s="2">
        <v>45535</v>
      </c>
      <c r="G260" s="2">
        <v>45505</v>
      </c>
      <c r="H260" s="1" t="s">
        <v>2059</v>
      </c>
      <c r="I260" s="1" t="s">
        <v>2060</v>
      </c>
      <c r="J260" s="1" t="s">
        <v>576</v>
      </c>
      <c r="K260" s="1" t="s">
        <v>828</v>
      </c>
      <c r="L260" s="1" t="s">
        <v>1806</v>
      </c>
      <c r="M260" s="1"/>
      <c r="N260" s="1"/>
      <c r="O260" s="1"/>
      <c r="P260" s="40">
        <v>464.21608813902071</v>
      </c>
      <c r="Q260" s="37" t="str">
        <f>IF(C260="ForthPoint","ForthPoint",IF(D260="Intercompany",_xlfn.XLOOKUP(E260,'Dept Lookup'!B:B,'Dept Lookup'!A:A),Modified!D260))</f>
        <v>Data Science</v>
      </c>
      <c r="R260" t="str">
        <f t="shared" si="24"/>
        <v>lily.ai</v>
      </c>
      <c r="S260" s="1" t="s">
        <v>707</v>
      </c>
      <c r="T260">
        <f t="shared" si="25"/>
        <v>0</v>
      </c>
      <c r="U260" s="25" t="str">
        <f>IF(K260&gt;0,K260,_xlfn.XLOOKUP(M260,'Client Lookup'!L:L,'Client Lookup'!N:N))</f>
        <v>25149</v>
      </c>
      <c r="V260" t="str">
        <f>_xlfn.XLOOKUP(_xlfn.NUMBERVALUE(U260),'Project Lookup'!X:X,'Project Lookup'!B:B)</f>
        <v>Lily AI SOW#5</v>
      </c>
      <c r="X260" t="str">
        <f t="shared" si="26"/>
        <v>463 OneLook Inc. D/B/A Lily AI : 977 Lily AI SOW#5</v>
      </c>
      <c r="Y260" t="str">
        <f t="shared" si="27"/>
        <v>463 OneLook Inc. D/B/A Lily AI</v>
      </c>
      <c r="Z260" t="str">
        <f t="shared" si="23"/>
        <v>463 OneLook Inc. D/B/A Lily AI</v>
      </c>
      <c r="AA260" t="str">
        <f>_xlfn.XLOOKUP(Z260,'Client Lookup'!A:A,'Client Lookup'!C:C)</f>
        <v>lily.ai</v>
      </c>
      <c r="AC260" t="e">
        <f>_xlfn.XLOOKUP(K260,'Results vs Forecast'!K:K,'Results vs Forecast'!K:K)</f>
        <v>#N/A</v>
      </c>
    </row>
    <row r="261" spans="1:29" hidden="1">
      <c r="A261" s="39"/>
      <c r="B261" s="1" t="s">
        <v>700</v>
      </c>
      <c r="C261" s="1" t="s">
        <v>701</v>
      </c>
      <c r="D261" s="1" t="s">
        <v>9</v>
      </c>
      <c r="E261" s="1" t="s">
        <v>1799</v>
      </c>
      <c r="F261" s="2">
        <v>45535</v>
      </c>
      <c r="G261" s="2">
        <v>45505</v>
      </c>
      <c r="H261" s="1" t="s">
        <v>1844</v>
      </c>
      <c r="I261" s="1" t="s">
        <v>1845</v>
      </c>
      <c r="J261" s="1" t="s">
        <v>277</v>
      </c>
      <c r="K261" s="1"/>
      <c r="L261" s="1"/>
      <c r="M261" s="1" t="s">
        <v>1635</v>
      </c>
      <c r="N261" s="1"/>
      <c r="O261" s="1" t="s">
        <v>2061</v>
      </c>
      <c r="P261" s="40">
        <v>-8804.1</v>
      </c>
      <c r="Q261" s="37" t="str">
        <f>IF(C261="ForthPoint","ForthPoint",IF(D261="Intercompany",_xlfn.XLOOKUP(E261,'Dept Lookup'!B:B,'Dept Lookup'!A:A),Modified!D261))</f>
        <v>Data Science</v>
      </c>
      <c r="R261" t="str">
        <f t="shared" si="24"/>
        <v>Walmart</v>
      </c>
      <c r="S261" s="1" t="s">
        <v>707</v>
      </c>
      <c r="T261" t="str">
        <f t="shared" si="25"/>
        <v>ICC 939 Walmart : Walmart - FY25 Marketing Advanced Analytics Retainer</v>
      </c>
      <c r="U261" s="25" t="str">
        <f>IF(K261&gt;0,K261,_xlfn.XLOOKUP(M261,'Client Lookup'!L:L,'Client Lookup'!N:N))</f>
        <v>36721</v>
      </c>
      <c r="V261" t="str">
        <f>_xlfn.XLOOKUP(_xlfn.NUMBERVALUE(U261),'Project Lookup'!X:X,'Project Lookup'!B:B)</f>
        <v>Walmart - FY25 Marketing Advanced Analytics Retainer</v>
      </c>
      <c r="X261" t="str">
        <f t="shared" si="26"/>
        <v>ICC 939 Walmart : Walmart - FY25 Marketing Advanced Analytics Retainer</v>
      </c>
      <c r="Y261" t="str">
        <f t="shared" si="27"/>
        <v>ICC 939 Walmart</v>
      </c>
      <c r="Z261" t="str">
        <f t="shared" si="23"/>
        <v>939 Walmart</v>
      </c>
      <c r="AA261" t="str">
        <f>_xlfn.XLOOKUP(Z261,'Client Lookup'!A:A,'Client Lookup'!C:C)</f>
        <v>Walmart</v>
      </c>
      <c r="AC261" t="e">
        <f>_xlfn.XLOOKUP(K261,'Results vs Forecast'!K:K,'Results vs Forecast'!K:K)</f>
        <v>#N/A</v>
      </c>
    </row>
    <row r="262" spans="1:29" hidden="1">
      <c r="A262" s="39"/>
      <c r="B262" s="1" t="s">
        <v>700</v>
      </c>
      <c r="C262" s="1" t="s">
        <v>1370</v>
      </c>
      <c r="D262" s="1" t="s">
        <v>9</v>
      </c>
      <c r="E262" s="1" t="s">
        <v>1799</v>
      </c>
      <c r="F262" s="2">
        <v>45535</v>
      </c>
      <c r="G262" s="2">
        <v>45505</v>
      </c>
      <c r="H262" s="1" t="s">
        <v>2062</v>
      </c>
      <c r="I262" s="1" t="s">
        <v>2063</v>
      </c>
      <c r="J262" s="1" t="s">
        <v>593</v>
      </c>
      <c r="K262" s="1" t="s">
        <v>842</v>
      </c>
      <c r="L262" s="1" t="s">
        <v>1809</v>
      </c>
      <c r="M262" s="1"/>
      <c r="N262" s="1"/>
      <c r="O262" s="1"/>
      <c r="P262" s="40">
        <v>400.1862828784661</v>
      </c>
      <c r="Q262" s="37" t="str">
        <f>IF(C262="ForthPoint","ForthPoint",IF(D262="Intercompany",_xlfn.XLOOKUP(E262,'Dept Lookup'!B:B,'Dept Lookup'!A:A),Modified!D262))</f>
        <v>Data Science</v>
      </c>
      <c r="R262" t="str">
        <f t="shared" si="24"/>
        <v>MasterCard</v>
      </c>
      <c r="S262" s="1" t="s">
        <v>707</v>
      </c>
      <c r="T262">
        <f t="shared" si="25"/>
        <v>0</v>
      </c>
      <c r="U262" s="25" t="str">
        <f>IF(K262&gt;0,K262,_xlfn.XLOOKUP(M262,'Client Lookup'!L:L,'Client Lookup'!N:N))</f>
        <v>25146</v>
      </c>
      <c r="V262" t="str">
        <f>_xlfn.XLOOKUP(_xlfn.NUMBERVALUE(U262),'Project Lookup'!X:X,'Project Lookup'!B:B)</f>
        <v>Mastercard SOW #6</v>
      </c>
      <c r="X262" t="str">
        <f t="shared" si="26"/>
        <v>461 Session M Inc. : 974 Mastercard SOW #6</v>
      </c>
      <c r="Y262" t="str">
        <f t="shared" si="27"/>
        <v>461 Session M Inc.</v>
      </c>
      <c r="Z262" t="str">
        <f t="shared" si="23"/>
        <v>461 Session M Inc.</v>
      </c>
      <c r="AA262" t="str">
        <f>_xlfn.XLOOKUP(Z262,'Client Lookup'!A:A,'Client Lookup'!C:C)</f>
        <v>MasterCard</v>
      </c>
      <c r="AC262" t="e">
        <f>_xlfn.XLOOKUP(K262,'Results vs Forecast'!K:K,'Results vs Forecast'!K:K)</f>
        <v>#N/A</v>
      </c>
    </row>
    <row r="263" spans="1:29" hidden="1">
      <c r="A263" s="39"/>
      <c r="B263" s="1" t="s">
        <v>700</v>
      </c>
      <c r="C263" s="1" t="s">
        <v>1370</v>
      </c>
      <c r="D263" s="1" t="s">
        <v>9</v>
      </c>
      <c r="E263" s="1" t="s">
        <v>1799</v>
      </c>
      <c r="F263" s="2">
        <v>45535</v>
      </c>
      <c r="G263" s="2">
        <v>45505</v>
      </c>
      <c r="H263" s="1" t="s">
        <v>2064</v>
      </c>
      <c r="I263" s="1" t="s">
        <v>2065</v>
      </c>
      <c r="J263" s="1" t="s">
        <v>576</v>
      </c>
      <c r="K263" s="1" t="s">
        <v>828</v>
      </c>
      <c r="L263" s="1" t="s">
        <v>1806</v>
      </c>
      <c r="M263" s="1"/>
      <c r="N263" s="1"/>
      <c r="O263" s="1"/>
      <c r="P263" s="40">
        <v>464.21608813902071</v>
      </c>
      <c r="Q263" s="37" t="str">
        <f>IF(C263="ForthPoint","ForthPoint",IF(D263="Intercompany",_xlfn.XLOOKUP(E263,'Dept Lookup'!B:B,'Dept Lookup'!A:A),Modified!D263))</f>
        <v>Data Science</v>
      </c>
      <c r="R263" t="str">
        <f t="shared" si="24"/>
        <v>lily.ai</v>
      </c>
      <c r="S263" s="1" t="s">
        <v>707</v>
      </c>
      <c r="T263">
        <f t="shared" si="25"/>
        <v>0</v>
      </c>
      <c r="U263" s="25" t="str">
        <f>IF(K263&gt;0,K263,_xlfn.XLOOKUP(M263,'Client Lookup'!L:L,'Client Lookup'!N:N))</f>
        <v>25149</v>
      </c>
      <c r="V263" t="str">
        <f>_xlfn.XLOOKUP(_xlfn.NUMBERVALUE(U263),'Project Lookup'!X:X,'Project Lookup'!B:B)</f>
        <v>Lily AI SOW#5</v>
      </c>
      <c r="X263" t="str">
        <f t="shared" si="26"/>
        <v>463 OneLook Inc. D/B/A Lily AI : 977 Lily AI SOW#5</v>
      </c>
      <c r="Y263" t="str">
        <f t="shared" si="27"/>
        <v>463 OneLook Inc. D/B/A Lily AI</v>
      </c>
      <c r="Z263" t="str">
        <f t="shared" si="23"/>
        <v>463 OneLook Inc. D/B/A Lily AI</v>
      </c>
      <c r="AA263" t="str">
        <f>_xlfn.XLOOKUP(Z263,'Client Lookup'!A:A,'Client Lookup'!C:C)</f>
        <v>lily.ai</v>
      </c>
      <c r="AC263" t="e">
        <f>_xlfn.XLOOKUP(K263,'Results vs Forecast'!K:K,'Results vs Forecast'!K:K)</f>
        <v>#N/A</v>
      </c>
    </row>
    <row r="264" spans="1:29" hidden="1">
      <c r="A264" s="39"/>
      <c r="B264" s="1" t="s">
        <v>700</v>
      </c>
      <c r="C264" s="1" t="s">
        <v>1370</v>
      </c>
      <c r="D264" s="1" t="s">
        <v>9</v>
      </c>
      <c r="E264" s="1" t="s">
        <v>1799</v>
      </c>
      <c r="F264" s="2">
        <v>45535</v>
      </c>
      <c r="G264" s="2">
        <v>45505</v>
      </c>
      <c r="H264" s="1" t="s">
        <v>2066</v>
      </c>
      <c r="I264" s="1" t="s">
        <v>2067</v>
      </c>
      <c r="J264" s="1" t="s">
        <v>576</v>
      </c>
      <c r="K264" s="1" t="s">
        <v>828</v>
      </c>
      <c r="L264" s="1" t="s">
        <v>1806</v>
      </c>
      <c r="M264" s="1"/>
      <c r="N264" s="1"/>
      <c r="O264" s="1"/>
      <c r="P264" s="40">
        <v>464.21608813902071</v>
      </c>
      <c r="Q264" s="37" t="str">
        <f>IF(C264="ForthPoint","ForthPoint",IF(D264="Intercompany",_xlfn.XLOOKUP(E264,'Dept Lookup'!B:B,'Dept Lookup'!A:A),Modified!D264))</f>
        <v>Data Science</v>
      </c>
      <c r="R264" t="str">
        <f t="shared" si="24"/>
        <v>lily.ai</v>
      </c>
      <c r="S264" s="1" t="s">
        <v>707</v>
      </c>
      <c r="T264">
        <f t="shared" si="25"/>
        <v>0</v>
      </c>
      <c r="U264" s="25" t="str">
        <f>IF(K264&gt;0,K264,_xlfn.XLOOKUP(M264,'Client Lookup'!L:L,'Client Lookup'!N:N))</f>
        <v>25149</v>
      </c>
      <c r="V264" t="str">
        <f>_xlfn.XLOOKUP(_xlfn.NUMBERVALUE(U264),'Project Lookup'!X:X,'Project Lookup'!B:B)</f>
        <v>Lily AI SOW#5</v>
      </c>
      <c r="X264" t="str">
        <f t="shared" si="26"/>
        <v>463 OneLook Inc. D/B/A Lily AI : 977 Lily AI SOW#5</v>
      </c>
      <c r="Y264" t="str">
        <f t="shared" si="27"/>
        <v>463 OneLook Inc. D/B/A Lily AI</v>
      </c>
      <c r="Z264" t="str">
        <f t="shared" si="23"/>
        <v>463 OneLook Inc. D/B/A Lily AI</v>
      </c>
      <c r="AA264" t="str">
        <f>_xlfn.XLOOKUP(Z264,'Client Lookup'!A:A,'Client Lookup'!C:C)</f>
        <v>lily.ai</v>
      </c>
      <c r="AC264" t="e">
        <f>_xlfn.XLOOKUP(K264,'Results vs Forecast'!K:K,'Results vs Forecast'!K:K)</f>
        <v>#N/A</v>
      </c>
    </row>
    <row r="265" spans="1:29" hidden="1">
      <c r="A265" s="39"/>
      <c r="B265" s="1" t="s">
        <v>700</v>
      </c>
      <c r="C265" s="1" t="s">
        <v>701</v>
      </c>
      <c r="D265" s="1" t="s">
        <v>1628</v>
      </c>
      <c r="E265" s="1" t="s">
        <v>1799</v>
      </c>
      <c r="F265" s="2">
        <v>45535</v>
      </c>
      <c r="G265" s="2">
        <v>45505</v>
      </c>
      <c r="H265" s="1" t="s">
        <v>1844</v>
      </c>
      <c r="I265" s="1" t="s">
        <v>1845</v>
      </c>
      <c r="J265" s="1" t="s">
        <v>277</v>
      </c>
      <c r="K265" s="1"/>
      <c r="L265" s="1"/>
      <c r="M265" s="1" t="s">
        <v>1635</v>
      </c>
      <c r="N265" s="1"/>
      <c r="O265" s="1" t="s">
        <v>2061</v>
      </c>
      <c r="P265" s="40">
        <v>-37347.82</v>
      </c>
      <c r="Q265" s="41" t="s">
        <v>9</v>
      </c>
      <c r="R265" t="str">
        <f t="shared" si="24"/>
        <v>Walmart</v>
      </c>
      <c r="S265" s="1" t="s">
        <v>707</v>
      </c>
      <c r="T265" t="str">
        <f t="shared" si="25"/>
        <v>ICC 939 Walmart : Walmart - FY25 Marketing Advanced Analytics Retainer</v>
      </c>
      <c r="U265" s="25" t="str">
        <f>IF(K265&gt;0,K265,_xlfn.XLOOKUP(M265,'Client Lookup'!L:L,'Client Lookup'!N:N))</f>
        <v>36721</v>
      </c>
      <c r="V265" t="str">
        <f>_xlfn.XLOOKUP(_xlfn.NUMBERVALUE(U265),'Project Lookup'!X:X,'Project Lookup'!B:B)</f>
        <v>Walmart - FY25 Marketing Advanced Analytics Retainer</v>
      </c>
      <c r="X265" t="str">
        <f t="shared" si="26"/>
        <v>ICC 939 Walmart : Walmart - FY25 Marketing Advanced Analytics Retainer</v>
      </c>
      <c r="Y265" t="str">
        <f t="shared" si="27"/>
        <v>ICC 939 Walmart</v>
      </c>
      <c r="Z265" t="str">
        <f t="shared" si="23"/>
        <v>939 Walmart</v>
      </c>
      <c r="AA265" t="str">
        <f>_xlfn.XLOOKUP(Z265,'Client Lookup'!A:A,'Client Lookup'!C:C)</f>
        <v>Walmart</v>
      </c>
      <c r="AC265" t="e">
        <f>_xlfn.XLOOKUP(K265,'Results vs Forecast'!K:K,'Results vs Forecast'!K:K)</f>
        <v>#N/A</v>
      </c>
    </row>
    <row r="266" spans="1:29" hidden="1">
      <c r="A266" s="39"/>
      <c r="B266" s="1" t="s">
        <v>700</v>
      </c>
      <c r="C266" s="1" t="s">
        <v>1370</v>
      </c>
      <c r="D266" s="1" t="s">
        <v>9</v>
      </c>
      <c r="E266" s="1" t="s">
        <v>1799</v>
      </c>
      <c r="F266" s="2">
        <v>45535</v>
      </c>
      <c r="G266" s="2">
        <v>45505</v>
      </c>
      <c r="H266" s="1" t="s">
        <v>2068</v>
      </c>
      <c r="I266" s="1" t="s">
        <v>2069</v>
      </c>
      <c r="J266" s="1" t="s">
        <v>576</v>
      </c>
      <c r="K266" s="1" t="s">
        <v>828</v>
      </c>
      <c r="L266" s="1" t="s">
        <v>1806</v>
      </c>
      <c r="M266" s="1"/>
      <c r="N266" s="1"/>
      <c r="O266" s="1"/>
      <c r="P266" s="40">
        <v>464.21608813902071</v>
      </c>
      <c r="Q266" s="37" t="str">
        <f>IF(C266="ForthPoint","ForthPoint",IF(D266="Intercompany",_xlfn.XLOOKUP(E266,'Dept Lookup'!B:B,'Dept Lookup'!A:A),Modified!D266))</f>
        <v>Data Science</v>
      </c>
      <c r="R266" t="str">
        <f t="shared" si="24"/>
        <v>lily.ai</v>
      </c>
      <c r="S266" s="1" t="s">
        <v>707</v>
      </c>
      <c r="T266">
        <f t="shared" si="25"/>
        <v>0</v>
      </c>
      <c r="U266" s="25" t="str">
        <f>IF(K266&gt;0,K266,_xlfn.XLOOKUP(M266,'Client Lookup'!L:L,'Client Lookup'!N:N))</f>
        <v>25149</v>
      </c>
      <c r="V266" t="str">
        <f>_xlfn.XLOOKUP(_xlfn.NUMBERVALUE(U266),'Project Lookup'!X:X,'Project Lookup'!B:B)</f>
        <v>Lily AI SOW#5</v>
      </c>
      <c r="X266" t="str">
        <f t="shared" si="26"/>
        <v>463 OneLook Inc. D/B/A Lily AI : 977 Lily AI SOW#5</v>
      </c>
      <c r="Y266" t="str">
        <f t="shared" si="27"/>
        <v>463 OneLook Inc. D/B/A Lily AI</v>
      </c>
      <c r="Z266" t="str">
        <f t="shared" si="23"/>
        <v>463 OneLook Inc. D/B/A Lily AI</v>
      </c>
      <c r="AA266" t="str">
        <f>_xlfn.XLOOKUP(Z266,'Client Lookup'!A:A,'Client Lookup'!C:C)</f>
        <v>lily.ai</v>
      </c>
      <c r="AC266" t="e">
        <f>_xlfn.XLOOKUP(K266,'Results vs Forecast'!K:K,'Results vs Forecast'!K:K)</f>
        <v>#N/A</v>
      </c>
    </row>
    <row r="267" spans="1:29" hidden="1">
      <c r="A267" s="39"/>
      <c r="B267" s="1" t="s">
        <v>700</v>
      </c>
      <c r="C267" s="1" t="s">
        <v>701</v>
      </c>
      <c r="D267" s="1" t="s">
        <v>9</v>
      </c>
      <c r="E267" s="1" t="s">
        <v>1799</v>
      </c>
      <c r="F267" s="2">
        <v>45535</v>
      </c>
      <c r="G267" s="2">
        <v>45505</v>
      </c>
      <c r="H267" s="1" t="s">
        <v>2070</v>
      </c>
      <c r="I267" s="1" t="s">
        <v>2071</v>
      </c>
      <c r="J267" s="1" t="s">
        <v>528</v>
      </c>
      <c r="K267" s="1" t="s">
        <v>784</v>
      </c>
      <c r="L267" s="1" t="s">
        <v>1831</v>
      </c>
      <c r="M267" s="1"/>
      <c r="N267" s="1"/>
      <c r="O267" s="1"/>
      <c r="P267" s="40">
        <v>14.97</v>
      </c>
      <c r="Q267" s="37" t="str">
        <f>IF(C267="ForthPoint","ForthPoint",IF(D267="Intercompany",_xlfn.XLOOKUP(E267,'Dept Lookup'!B:B,'Dept Lookup'!A:A),Modified!D267))</f>
        <v>Data Science</v>
      </c>
      <c r="R267" t="str">
        <f t="shared" si="24"/>
        <v>Franklin Templeton</v>
      </c>
      <c r="S267" s="1" t="s">
        <v>707</v>
      </c>
      <c r="T267">
        <f t="shared" si="25"/>
        <v>0</v>
      </c>
      <c r="U267" s="25" t="str">
        <f>IF(K267&gt;0,K267,_xlfn.XLOOKUP(M267,'Client Lookup'!L:L,'Client Lookup'!N:N))</f>
        <v>28144</v>
      </c>
      <c r="V267" t="str">
        <f>_xlfn.XLOOKUP(_xlfn.NUMBERVALUE(U267),'Project Lookup'!X:X,'Project Lookup'!B:B)</f>
        <v>Franklin Templeton - DS Team</v>
      </c>
      <c r="X267" t="str">
        <f t="shared" si="26"/>
        <v>417 Franklin Templeton : 1145 Franklin Templeton - DS Team</v>
      </c>
      <c r="Y267" t="str">
        <f t="shared" si="27"/>
        <v>417 Franklin Templeton</v>
      </c>
      <c r="Z267" t="str">
        <f t="shared" si="23"/>
        <v>417 Franklin Templeton</v>
      </c>
      <c r="AA267" t="str">
        <f>_xlfn.XLOOKUP(Z267,'Client Lookup'!A:A,'Client Lookup'!C:C)</f>
        <v>Franklin Templeton</v>
      </c>
      <c r="AC267" t="e">
        <f>_xlfn.XLOOKUP(K267,'Results vs Forecast'!K:K,'Results vs Forecast'!K:K)</f>
        <v>#N/A</v>
      </c>
    </row>
    <row r="268" spans="1:29" hidden="1">
      <c r="A268" s="39"/>
      <c r="B268" s="1" t="s">
        <v>700</v>
      </c>
      <c r="C268" s="1" t="s">
        <v>1370</v>
      </c>
      <c r="D268" s="1" t="s">
        <v>9</v>
      </c>
      <c r="E268" s="1" t="s">
        <v>1799</v>
      </c>
      <c r="F268" s="2">
        <v>45535</v>
      </c>
      <c r="G268" s="2">
        <v>45505</v>
      </c>
      <c r="H268" s="1" t="s">
        <v>2072</v>
      </c>
      <c r="I268" s="1" t="s">
        <v>2073</v>
      </c>
      <c r="J268" s="1" t="s">
        <v>576</v>
      </c>
      <c r="K268" s="1" t="s">
        <v>828</v>
      </c>
      <c r="L268" s="1" t="s">
        <v>1806</v>
      </c>
      <c r="M268" s="1"/>
      <c r="N268" s="1"/>
      <c r="O268" s="1"/>
      <c r="P268" s="40">
        <v>464.21608813902071</v>
      </c>
      <c r="Q268" s="37" t="str">
        <f>IF(C268="ForthPoint","ForthPoint",IF(D268="Intercompany",_xlfn.XLOOKUP(E268,'Dept Lookup'!B:B,'Dept Lookup'!A:A),Modified!D268))</f>
        <v>Data Science</v>
      </c>
      <c r="R268" t="str">
        <f t="shared" si="24"/>
        <v>lily.ai</v>
      </c>
      <c r="S268" s="1" t="s">
        <v>707</v>
      </c>
      <c r="T268">
        <f t="shared" si="25"/>
        <v>0</v>
      </c>
      <c r="U268" s="25" t="str">
        <f>IF(K268&gt;0,K268,_xlfn.XLOOKUP(M268,'Client Lookup'!L:L,'Client Lookup'!N:N))</f>
        <v>25149</v>
      </c>
      <c r="V268" t="str">
        <f>_xlfn.XLOOKUP(_xlfn.NUMBERVALUE(U268),'Project Lookup'!X:X,'Project Lookup'!B:B)</f>
        <v>Lily AI SOW#5</v>
      </c>
      <c r="X268" t="str">
        <f t="shared" si="26"/>
        <v>463 OneLook Inc. D/B/A Lily AI : 977 Lily AI SOW#5</v>
      </c>
      <c r="Y268" t="str">
        <f t="shared" si="27"/>
        <v>463 OneLook Inc. D/B/A Lily AI</v>
      </c>
      <c r="Z268" t="str">
        <f t="shared" si="23"/>
        <v>463 OneLook Inc. D/B/A Lily AI</v>
      </c>
      <c r="AA268" t="str">
        <f>_xlfn.XLOOKUP(Z268,'Client Lookup'!A:A,'Client Lookup'!C:C)</f>
        <v>lily.ai</v>
      </c>
      <c r="AC268" t="e">
        <f>_xlfn.XLOOKUP(K268,'Results vs Forecast'!K:K,'Results vs Forecast'!K:K)</f>
        <v>#N/A</v>
      </c>
    </row>
    <row r="269" spans="1:29" hidden="1">
      <c r="A269" s="39"/>
      <c r="B269" s="1" t="s">
        <v>700</v>
      </c>
      <c r="C269" s="1" t="s">
        <v>1370</v>
      </c>
      <c r="D269" s="1" t="s">
        <v>9</v>
      </c>
      <c r="E269" s="1" t="s">
        <v>1799</v>
      </c>
      <c r="F269" s="2">
        <v>45535</v>
      </c>
      <c r="G269" s="2">
        <v>45505</v>
      </c>
      <c r="H269" s="1" t="s">
        <v>2074</v>
      </c>
      <c r="I269" s="1" t="s">
        <v>2075</v>
      </c>
      <c r="J269" s="1" t="s">
        <v>593</v>
      </c>
      <c r="K269" s="1" t="s">
        <v>842</v>
      </c>
      <c r="L269" s="1" t="s">
        <v>1809</v>
      </c>
      <c r="M269" s="1"/>
      <c r="N269" s="1"/>
      <c r="O269" s="1"/>
      <c r="P269" s="40">
        <v>400.1862828784661</v>
      </c>
      <c r="Q269" s="37" t="str">
        <f>IF(C269="ForthPoint","ForthPoint",IF(D269="Intercompany",_xlfn.XLOOKUP(E269,'Dept Lookup'!B:B,'Dept Lookup'!A:A),Modified!D269))</f>
        <v>Data Science</v>
      </c>
      <c r="R269" t="str">
        <f t="shared" si="24"/>
        <v>MasterCard</v>
      </c>
      <c r="S269" s="1" t="s">
        <v>707</v>
      </c>
      <c r="T269">
        <f t="shared" si="25"/>
        <v>0</v>
      </c>
      <c r="U269" s="25" t="str">
        <f>IF(K269&gt;0,K269,_xlfn.XLOOKUP(M269,'Client Lookup'!L:L,'Client Lookup'!N:N))</f>
        <v>25146</v>
      </c>
      <c r="V269" t="str">
        <f>_xlfn.XLOOKUP(_xlfn.NUMBERVALUE(U269),'Project Lookup'!X:X,'Project Lookup'!B:B)</f>
        <v>Mastercard SOW #6</v>
      </c>
      <c r="X269" t="str">
        <f t="shared" si="26"/>
        <v>461 Session M Inc. : 974 Mastercard SOW #6</v>
      </c>
      <c r="Y269" t="str">
        <f t="shared" si="27"/>
        <v>461 Session M Inc.</v>
      </c>
      <c r="Z269" t="str">
        <f t="shared" si="23"/>
        <v>461 Session M Inc.</v>
      </c>
      <c r="AA269" t="str">
        <f>_xlfn.XLOOKUP(Z269,'Client Lookup'!A:A,'Client Lookup'!C:C)</f>
        <v>MasterCard</v>
      </c>
      <c r="AC269" t="e">
        <f>_xlfn.XLOOKUP(K269,'Results vs Forecast'!K:K,'Results vs Forecast'!K:K)</f>
        <v>#N/A</v>
      </c>
    </row>
    <row r="270" spans="1:29" hidden="1">
      <c r="A270" s="39"/>
      <c r="B270" s="1" t="s">
        <v>700</v>
      </c>
      <c r="C270" s="1" t="s">
        <v>701</v>
      </c>
      <c r="D270" s="1" t="s">
        <v>1628</v>
      </c>
      <c r="E270" s="1" t="s">
        <v>1799</v>
      </c>
      <c r="F270" s="2">
        <v>45535</v>
      </c>
      <c r="G270" s="2">
        <v>45505</v>
      </c>
      <c r="H270" s="1" t="s">
        <v>1844</v>
      </c>
      <c r="I270" s="1" t="s">
        <v>1845</v>
      </c>
      <c r="J270" s="1" t="s">
        <v>277</v>
      </c>
      <c r="K270" s="1"/>
      <c r="L270" s="1"/>
      <c r="M270" s="1" t="s">
        <v>1631</v>
      </c>
      <c r="N270" s="1"/>
      <c r="O270" s="1" t="s">
        <v>2076</v>
      </c>
      <c r="P270" s="40">
        <v>-15860.44</v>
      </c>
      <c r="Q270" s="41" t="s">
        <v>9</v>
      </c>
      <c r="R270" t="str">
        <f t="shared" si="24"/>
        <v>Franklin Templeton</v>
      </c>
      <c r="S270" s="1" t="s">
        <v>707</v>
      </c>
      <c r="T270" t="str">
        <f t="shared" si="25"/>
        <v>ICC 1364 ICC in Forth Point Represents Blend360 : Franklin Templeton - Vasu POC Team</v>
      </c>
      <c r="U270" s="25" t="str">
        <f>IF(K270&gt;0,K270,_xlfn.XLOOKUP(M270,'Client Lookup'!L:L,'Client Lookup'!N:N))</f>
        <v>30470</v>
      </c>
      <c r="V270" t="str">
        <f>_xlfn.XLOOKUP(_xlfn.NUMBERVALUE(U270),'Project Lookup'!X:X,'Project Lookup'!B:B)</f>
        <v>Franklin Templeton - Vasu POC Team</v>
      </c>
      <c r="X270" t="str">
        <f t="shared" si="26"/>
        <v>ICC 1364 ICC in Forth Point Represents Blend360 : Franklin Templeton - Vasu POC Team</v>
      </c>
      <c r="Y270" t="str">
        <f t="shared" si="27"/>
        <v>ICC 1364 ICC in Forth Point Represents Blend360</v>
      </c>
      <c r="Z270" t="str">
        <f t="shared" si="23"/>
        <v>1364 ICC in Forth Point Represents Blend360</v>
      </c>
      <c r="AA270" t="str">
        <f>_xlfn.XLOOKUP(Z270,'Client Lookup'!A:A,'Client Lookup'!C:C)</f>
        <v>Franklin Templeton</v>
      </c>
      <c r="AC270" t="e">
        <f>_xlfn.XLOOKUP(K270,'Results vs Forecast'!K:K,'Results vs Forecast'!K:K)</f>
        <v>#N/A</v>
      </c>
    </row>
    <row r="271" spans="1:29" hidden="1">
      <c r="A271" s="39"/>
      <c r="B271" s="1" t="s">
        <v>700</v>
      </c>
      <c r="C271" s="1" t="s">
        <v>701</v>
      </c>
      <c r="D271" s="1" t="s">
        <v>9</v>
      </c>
      <c r="E271" s="1" t="s">
        <v>1799</v>
      </c>
      <c r="F271" s="2">
        <v>45535</v>
      </c>
      <c r="G271" s="2">
        <v>45505</v>
      </c>
      <c r="H271" s="1" t="s">
        <v>1844</v>
      </c>
      <c r="I271" s="1" t="s">
        <v>1845</v>
      </c>
      <c r="J271" s="1" t="s">
        <v>277</v>
      </c>
      <c r="K271" s="1"/>
      <c r="L271" s="1"/>
      <c r="M271" s="1" t="s">
        <v>1650</v>
      </c>
      <c r="N271" s="1"/>
      <c r="O271" s="1" t="s">
        <v>2077</v>
      </c>
      <c r="P271" s="40">
        <v>-21658.09</v>
      </c>
      <c r="Q271" s="37" t="str">
        <f>IF(C271="ForthPoint","ForthPoint",IF(D271="Intercompany",_xlfn.XLOOKUP(E271,'Dept Lookup'!B:B,'Dept Lookup'!A:A),Modified!D271))</f>
        <v>Data Science</v>
      </c>
      <c r="R271" t="str">
        <f t="shared" si="24"/>
        <v>CVS Health</v>
      </c>
      <c r="S271" s="1" t="s">
        <v>707</v>
      </c>
      <c r="T271" t="str">
        <f t="shared" si="25"/>
        <v>ICC 1178 CVS Health : RX Supply Chain DS (Halil)</v>
      </c>
      <c r="U271" s="25" t="str">
        <f>IF(K271&gt;0,K271,_xlfn.XLOOKUP(M271,'Client Lookup'!L:L,'Client Lookup'!N:N))</f>
        <v>28794</v>
      </c>
      <c r="V271" t="str">
        <f>_xlfn.XLOOKUP(_xlfn.NUMBERVALUE(U271),'Project Lookup'!X:X,'Project Lookup'!B:B)</f>
        <v>RX Supply Chain DS (Halil)</v>
      </c>
      <c r="X271" t="str">
        <f t="shared" si="26"/>
        <v>ICC 1178 CVS Health : RX Supply Chain DS (Halil)</v>
      </c>
      <c r="Y271" t="str">
        <f t="shared" si="27"/>
        <v>ICC 1178 CVS Health</v>
      </c>
      <c r="Z271" t="str">
        <f t="shared" si="23"/>
        <v>1178 CVS Health</v>
      </c>
      <c r="AA271" t="str">
        <f>_xlfn.XLOOKUP(Z271,'Client Lookup'!A:A,'Client Lookup'!C:C)</f>
        <v>CVS Health</v>
      </c>
      <c r="AC271" t="e">
        <f>_xlfn.XLOOKUP(K271,'Results vs Forecast'!K:K,'Results vs Forecast'!K:K)</f>
        <v>#N/A</v>
      </c>
    </row>
    <row r="272" spans="1:29" hidden="1">
      <c r="A272" s="39"/>
      <c r="B272" s="1" t="s">
        <v>700</v>
      </c>
      <c r="C272" s="1" t="s">
        <v>701</v>
      </c>
      <c r="D272" s="1" t="s">
        <v>9</v>
      </c>
      <c r="E272" s="1" t="s">
        <v>1799</v>
      </c>
      <c r="F272" s="2">
        <v>45535</v>
      </c>
      <c r="G272" s="2">
        <v>45505</v>
      </c>
      <c r="H272" s="1" t="s">
        <v>2078</v>
      </c>
      <c r="I272" s="1" t="s">
        <v>2079</v>
      </c>
      <c r="J272" s="1" t="s">
        <v>558</v>
      </c>
      <c r="K272" s="1" t="s">
        <v>817</v>
      </c>
      <c r="L272" s="1" t="s">
        <v>2009</v>
      </c>
      <c r="M272" s="1"/>
      <c r="N272" s="1"/>
      <c r="O272" s="1"/>
      <c r="P272" s="40">
        <v>1220.18</v>
      </c>
      <c r="Q272" s="37" t="str">
        <f>IF(C272="ForthPoint","ForthPoint",IF(D272="Intercompany",_xlfn.XLOOKUP(E272,'Dept Lookup'!B:B,'Dept Lookup'!A:A),Modified!D272))</f>
        <v>Data Science</v>
      </c>
      <c r="R272" t="str">
        <f t="shared" si="24"/>
        <v>Hyatt</v>
      </c>
      <c r="S272" s="1" t="s">
        <v>707</v>
      </c>
      <c r="T272">
        <f t="shared" si="25"/>
        <v>0</v>
      </c>
      <c r="U272" s="25" t="str">
        <f>IF(K272&gt;0,K272,_xlfn.XLOOKUP(M272,'Client Lookup'!L:L,'Client Lookup'!N:N))</f>
        <v>30365</v>
      </c>
      <c r="V272" t="str">
        <f>_xlfn.XLOOKUP(_xlfn.NUMBERVALUE(U272),'Project Lookup'!X:X,'Project Lookup'!B:B)</f>
        <v>Hyatt - Segmentation Phase 2</v>
      </c>
      <c r="X272" t="str">
        <f t="shared" si="26"/>
        <v>382 Hyatt : 1219 Hyatt - Segmentation Phase 2</v>
      </c>
      <c r="Y272" t="str">
        <f t="shared" si="27"/>
        <v>382 Hyatt</v>
      </c>
      <c r="Z272" t="str">
        <f t="shared" si="23"/>
        <v>382 Hyatt</v>
      </c>
      <c r="AA272" t="str">
        <f>_xlfn.XLOOKUP(Z272,'Client Lookup'!A:A,'Client Lookup'!C:C)</f>
        <v>Hyatt</v>
      </c>
      <c r="AC272" t="e">
        <f>_xlfn.XLOOKUP(K272,'Results vs Forecast'!K:K,'Results vs Forecast'!K:K)</f>
        <v>#N/A</v>
      </c>
    </row>
    <row r="273" spans="1:29" hidden="1">
      <c r="A273" s="39"/>
      <c r="B273" s="1" t="s">
        <v>700</v>
      </c>
      <c r="C273" s="1" t="s">
        <v>701</v>
      </c>
      <c r="D273" s="1" t="s">
        <v>9</v>
      </c>
      <c r="E273" s="1" t="s">
        <v>1799</v>
      </c>
      <c r="F273" s="2">
        <v>45535</v>
      </c>
      <c r="G273" s="2">
        <v>45505</v>
      </c>
      <c r="H273" s="1" t="s">
        <v>2080</v>
      </c>
      <c r="I273" s="1" t="s">
        <v>2081</v>
      </c>
      <c r="J273" s="1" t="s">
        <v>658</v>
      </c>
      <c r="K273" s="1" t="s">
        <v>906</v>
      </c>
      <c r="L273" s="1" t="s">
        <v>2082</v>
      </c>
      <c r="M273" s="1"/>
      <c r="N273" s="1"/>
      <c r="O273" s="1" t="s">
        <v>1369</v>
      </c>
      <c r="P273" s="40">
        <v>10570.56</v>
      </c>
      <c r="Q273" s="37" t="str">
        <f>IF(C273="ForthPoint","ForthPoint",IF(D273="Intercompany",_xlfn.XLOOKUP(E273,'Dept Lookup'!B:B,'Dept Lookup'!A:A),Modified!D273))</f>
        <v>Data Science</v>
      </c>
      <c r="R273" t="str">
        <f t="shared" si="24"/>
        <v>Under Armour</v>
      </c>
      <c r="S273" s="1" t="s">
        <v>707</v>
      </c>
      <c r="T273">
        <f t="shared" si="25"/>
        <v>0</v>
      </c>
      <c r="U273" s="25" t="str">
        <f>IF(K273&gt;0,K273,_xlfn.XLOOKUP(M273,'Client Lookup'!L:L,'Client Lookup'!N:N))</f>
        <v>32545</v>
      </c>
      <c r="V273" t="str">
        <f>_xlfn.XLOOKUP(_xlfn.NUMBERVALUE(U273),'Project Lookup'!X:X,'Project Lookup'!B:B)</f>
        <v>Under Armour - Analytics POD</v>
      </c>
      <c r="X273" t="str">
        <f t="shared" si="26"/>
        <v>276 Under Armour : 1262 Under Armour - Analytics POD</v>
      </c>
      <c r="Y273" t="str">
        <f t="shared" si="27"/>
        <v>276 Under Armour</v>
      </c>
      <c r="Z273" t="str">
        <f t="shared" si="23"/>
        <v>276 Under Armour</v>
      </c>
      <c r="AA273" t="str">
        <f>_xlfn.XLOOKUP(Z273,'Client Lookup'!A:A,'Client Lookup'!C:C)</f>
        <v>Under Armour</v>
      </c>
      <c r="AC273" t="e">
        <f>_xlfn.XLOOKUP(K273,'Results vs Forecast'!K:K,'Results vs Forecast'!K:K)</f>
        <v>#N/A</v>
      </c>
    </row>
    <row r="274" spans="1:29" hidden="1">
      <c r="A274" s="39"/>
      <c r="B274" s="1" t="s">
        <v>700</v>
      </c>
      <c r="C274" s="1" t="s">
        <v>1370</v>
      </c>
      <c r="D274" s="1" t="s">
        <v>9</v>
      </c>
      <c r="E274" s="1" t="s">
        <v>1799</v>
      </c>
      <c r="F274" s="2">
        <v>45535</v>
      </c>
      <c r="G274" s="2">
        <v>45505</v>
      </c>
      <c r="H274" s="1" t="s">
        <v>2083</v>
      </c>
      <c r="I274" s="1" t="s">
        <v>2084</v>
      </c>
      <c r="J274" s="1" t="s">
        <v>593</v>
      </c>
      <c r="K274" s="1" t="s">
        <v>842</v>
      </c>
      <c r="L274" s="1" t="s">
        <v>1809</v>
      </c>
      <c r="M274" s="1"/>
      <c r="N274" s="1"/>
      <c r="O274" s="1"/>
      <c r="P274" s="40">
        <v>400.1862828784661</v>
      </c>
      <c r="Q274" s="37" t="str">
        <f>IF(C274="ForthPoint","ForthPoint",IF(D274="Intercompany",_xlfn.XLOOKUP(E274,'Dept Lookup'!B:B,'Dept Lookup'!A:A),Modified!D274))</f>
        <v>Data Science</v>
      </c>
      <c r="R274" t="str">
        <f t="shared" si="24"/>
        <v>MasterCard</v>
      </c>
      <c r="S274" s="1" t="s">
        <v>707</v>
      </c>
      <c r="T274">
        <f t="shared" si="25"/>
        <v>0</v>
      </c>
      <c r="U274" s="25" t="str">
        <f>IF(K274&gt;0,K274,_xlfn.XLOOKUP(M274,'Client Lookup'!L:L,'Client Lookup'!N:N))</f>
        <v>25146</v>
      </c>
      <c r="V274" t="str">
        <f>_xlfn.XLOOKUP(_xlfn.NUMBERVALUE(U274),'Project Lookup'!X:X,'Project Lookup'!B:B)</f>
        <v>Mastercard SOW #6</v>
      </c>
      <c r="X274" t="str">
        <f t="shared" si="26"/>
        <v>461 Session M Inc. : 974 Mastercard SOW #6</v>
      </c>
      <c r="Y274" t="str">
        <f t="shared" si="27"/>
        <v>461 Session M Inc.</v>
      </c>
      <c r="Z274" t="str">
        <f t="shared" si="23"/>
        <v>461 Session M Inc.</v>
      </c>
      <c r="AA274" t="str">
        <f>_xlfn.XLOOKUP(Z274,'Client Lookup'!A:A,'Client Lookup'!C:C)</f>
        <v>MasterCard</v>
      </c>
      <c r="AC274" t="e">
        <f>_xlfn.XLOOKUP(K274,'Results vs Forecast'!K:K,'Results vs Forecast'!K:K)</f>
        <v>#N/A</v>
      </c>
    </row>
    <row r="275" spans="1:29" hidden="1">
      <c r="A275" s="39"/>
      <c r="B275" s="1" t="s">
        <v>700</v>
      </c>
      <c r="C275" s="1" t="s">
        <v>1370</v>
      </c>
      <c r="D275" s="1" t="s">
        <v>9</v>
      </c>
      <c r="E275" s="1" t="s">
        <v>1799</v>
      </c>
      <c r="F275" s="2">
        <v>45535</v>
      </c>
      <c r="G275" s="2">
        <v>45505</v>
      </c>
      <c r="H275" s="1" t="s">
        <v>2085</v>
      </c>
      <c r="I275" s="1" t="s">
        <v>2086</v>
      </c>
      <c r="J275" s="1" t="s">
        <v>576</v>
      </c>
      <c r="K275" s="1" t="s">
        <v>828</v>
      </c>
      <c r="L275" s="1" t="s">
        <v>1806</v>
      </c>
      <c r="M275" s="1"/>
      <c r="N275" s="1"/>
      <c r="O275" s="1"/>
      <c r="P275" s="40">
        <v>464.21608813902071</v>
      </c>
      <c r="Q275" s="37" t="str">
        <f>IF(C275="ForthPoint","ForthPoint",IF(D275="Intercompany",_xlfn.XLOOKUP(E275,'Dept Lookup'!B:B,'Dept Lookup'!A:A),Modified!D275))</f>
        <v>Data Science</v>
      </c>
      <c r="R275" t="str">
        <f t="shared" si="24"/>
        <v>lily.ai</v>
      </c>
      <c r="S275" s="1" t="s">
        <v>707</v>
      </c>
      <c r="T275">
        <f t="shared" si="25"/>
        <v>0</v>
      </c>
      <c r="U275" s="25" t="str">
        <f>IF(K275&gt;0,K275,_xlfn.XLOOKUP(M275,'Client Lookup'!L:L,'Client Lookup'!N:N))</f>
        <v>25149</v>
      </c>
      <c r="V275" t="str">
        <f>_xlfn.XLOOKUP(_xlfn.NUMBERVALUE(U275),'Project Lookup'!X:X,'Project Lookup'!B:B)</f>
        <v>Lily AI SOW#5</v>
      </c>
      <c r="X275" t="str">
        <f t="shared" si="26"/>
        <v>463 OneLook Inc. D/B/A Lily AI : 977 Lily AI SOW#5</v>
      </c>
      <c r="Y275" t="str">
        <f t="shared" si="27"/>
        <v>463 OneLook Inc. D/B/A Lily AI</v>
      </c>
      <c r="Z275" t="str">
        <f t="shared" si="23"/>
        <v>463 OneLook Inc. D/B/A Lily AI</v>
      </c>
      <c r="AA275" t="str">
        <f>_xlfn.XLOOKUP(Z275,'Client Lookup'!A:A,'Client Lookup'!C:C)</f>
        <v>lily.ai</v>
      </c>
      <c r="AC275" t="e">
        <f>_xlfn.XLOOKUP(K275,'Results vs Forecast'!K:K,'Results vs Forecast'!K:K)</f>
        <v>#N/A</v>
      </c>
    </row>
    <row r="276" spans="1:29" hidden="1">
      <c r="A276" s="39"/>
      <c r="B276" s="1" t="s">
        <v>700</v>
      </c>
      <c r="C276" s="1" t="s">
        <v>1370</v>
      </c>
      <c r="D276" s="1" t="s">
        <v>9</v>
      </c>
      <c r="E276" s="1" t="s">
        <v>1799</v>
      </c>
      <c r="F276" s="2">
        <v>45535</v>
      </c>
      <c r="G276" s="2">
        <v>45505</v>
      </c>
      <c r="H276" s="1" t="s">
        <v>2087</v>
      </c>
      <c r="I276" s="1" t="s">
        <v>2088</v>
      </c>
      <c r="J276" s="1" t="s">
        <v>575</v>
      </c>
      <c r="K276" s="1" t="s">
        <v>829</v>
      </c>
      <c r="L276" s="1" t="s">
        <v>1812</v>
      </c>
      <c r="M276" s="1"/>
      <c r="N276" s="1"/>
      <c r="O276" s="1"/>
      <c r="P276" s="40">
        <v>424.19745985117407</v>
      </c>
      <c r="Q276" s="37" t="str">
        <f>IF(C276="ForthPoint","ForthPoint",IF(D276="Intercompany",_xlfn.XLOOKUP(E276,'Dept Lookup'!B:B,'Dept Lookup'!A:A),Modified!D276))</f>
        <v>Data Science</v>
      </c>
      <c r="R276" t="str">
        <f t="shared" si="24"/>
        <v>lily.ai</v>
      </c>
      <c r="S276" s="1" t="s">
        <v>707</v>
      </c>
      <c r="T276">
        <f t="shared" si="25"/>
        <v>0</v>
      </c>
      <c r="U276" s="25" t="str">
        <f>IF(K276&gt;0,K276,_xlfn.XLOOKUP(M276,'Client Lookup'!L:L,'Client Lookup'!N:N))</f>
        <v>25752</v>
      </c>
      <c r="V276" t="str">
        <f>_xlfn.XLOOKUP(_xlfn.NUMBERVALUE(U276),'Project Lookup'!X:X,'Project Lookup'!B:B)</f>
        <v>Lily AI SOW#7</v>
      </c>
      <c r="X276" t="str">
        <f t="shared" si="26"/>
        <v>463 OneLook Inc. D/B/A Lily AI : 1016 Lily AI SOW#7</v>
      </c>
      <c r="Y276" t="str">
        <f t="shared" si="27"/>
        <v>463 OneLook Inc. D/B/A Lily AI</v>
      </c>
      <c r="Z276" t="str">
        <f t="shared" si="23"/>
        <v>463 OneLook Inc. D/B/A Lily AI</v>
      </c>
      <c r="AA276" t="str">
        <f>_xlfn.XLOOKUP(Z276,'Client Lookup'!A:A,'Client Lookup'!C:C)</f>
        <v>lily.ai</v>
      </c>
      <c r="AC276" t="e">
        <f>_xlfn.XLOOKUP(K276,'Results vs Forecast'!K:K,'Results vs Forecast'!K:K)</f>
        <v>#N/A</v>
      </c>
    </row>
    <row r="277" spans="1:29" hidden="1">
      <c r="A277" s="39"/>
      <c r="B277" s="1" t="s">
        <v>700</v>
      </c>
      <c r="C277" s="1" t="s">
        <v>701</v>
      </c>
      <c r="D277" s="1" t="s">
        <v>9</v>
      </c>
      <c r="E277" s="1" t="s">
        <v>1799</v>
      </c>
      <c r="F277" s="2">
        <v>45535</v>
      </c>
      <c r="G277" s="2">
        <v>45505</v>
      </c>
      <c r="H277" s="1" t="s">
        <v>2089</v>
      </c>
      <c r="I277" s="1" t="s">
        <v>2090</v>
      </c>
      <c r="J277" s="1" t="s">
        <v>558</v>
      </c>
      <c r="K277" s="1" t="s">
        <v>817</v>
      </c>
      <c r="L277" s="1" t="s">
        <v>2009</v>
      </c>
      <c r="M277" s="1"/>
      <c r="N277" s="1"/>
      <c r="O277" s="1"/>
      <c r="P277" s="40">
        <v>-244.69</v>
      </c>
      <c r="Q277" s="37" t="str">
        <f>IF(C277="ForthPoint","ForthPoint",IF(D277="Intercompany",_xlfn.XLOOKUP(E277,'Dept Lookup'!B:B,'Dept Lookup'!A:A),Modified!D277))</f>
        <v>Data Science</v>
      </c>
      <c r="R277" t="str">
        <f t="shared" si="24"/>
        <v>Hyatt</v>
      </c>
      <c r="S277" s="1" t="s">
        <v>707</v>
      </c>
      <c r="T277">
        <f t="shared" si="25"/>
        <v>0</v>
      </c>
      <c r="U277" s="25" t="str">
        <f>IF(K277&gt;0,K277,_xlfn.XLOOKUP(M277,'Client Lookup'!L:L,'Client Lookup'!N:N))</f>
        <v>30365</v>
      </c>
      <c r="V277" t="str">
        <f>_xlfn.XLOOKUP(_xlfn.NUMBERVALUE(U277),'Project Lookup'!X:X,'Project Lookup'!B:B)</f>
        <v>Hyatt - Segmentation Phase 2</v>
      </c>
      <c r="X277" t="str">
        <f t="shared" si="26"/>
        <v>382 Hyatt : 1219 Hyatt - Segmentation Phase 2</v>
      </c>
      <c r="Y277" t="str">
        <f t="shared" si="27"/>
        <v>382 Hyatt</v>
      </c>
      <c r="Z277" t="str">
        <f t="shared" si="23"/>
        <v>382 Hyatt</v>
      </c>
      <c r="AA277" t="str">
        <f>_xlfn.XLOOKUP(Z277,'Client Lookup'!A:A,'Client Lookup'!C:C)</f>
        <v>Hyatt</v>
      </c>
      <c r="AC277" t="e">
        <f>_xlfn.XLOOKUP(K277,'Results vs Forecast'!K:K,'Results vs Forecast'!K:K)</f>
        <v>#N/A</v>
      </c>
    </row>
    <row r="278" spans="1:29" hidden="1">
      <c r="A278" s="39"/>
      <c r="B278" s="1" t="s">
        <v>700</v>
      </c>
      <c r="C278" s="1" t="s">
        <v>701</v>
      </c>
      <c r="D278" s="1" t="s">
        <v>9</v>
      </c>
      <c r="E278" s="1" t="s">
        <v>1799</v>
      </c>
      <c r="F278" s="2">
        <v>45535</v>
      </c>
      <c r="G278" s="2">
        <v>45505</v>
      </c>
      <c r="H278" s="1" t="s">
        <v>2091</v>
      </c>
      <c r="I278" s="1" t="s">
        <v>2092</v>
      </c>
      <c r="J278" s="1" t="s">
        <v>542</v>
      </c>
      <c r="K278" s="1" t="s">
        <v>802</v>
      </c>
      <c r="L278" s="1" t="s">
        <v>1876</v>
      </c>
      <c r="M278" s="1"/>
      <c r="N278" s="1"/>
      <c r="O278" s="1" t="s">
        <v>1369</v>
      </c>
      <c r="P278" s="40">
        <v>20015.07</v>
      </c>
      <c r="Q278" s="37" t="str">
        <f>IF(C278="ForthPoint","ForthPoint",IF(D278="Intercompany",_xlfn.XLOOKUP(E278,'Dept Lookup'!B:B,'Dept Lookup'!A:A),Modified!D278))</f>
        <v>Data Science</v>
      </c>
      <c r="R278" t="str">
        <f t="shared" si="24"/>
        <v>GoodRx</v>
      </c>
      <c r="S278" s="1" t="s">
        <v>707</v>
      </c>
      <c r="T278">
        <f t="shared" si="25"/>
        <v>0</v>
      </c>
      <c r="U278" s="25" t="str">
        <f>IF(K278&gt;0,K278,_xlfn.XLOOKUP(M278,'Client Lookup'!L:L,'Client Lookup'!N:N))</f>
        <v>28141</v>
      </c>
      <c r="V278" t="str">
        <f>_xlfn.XLOOKUP(_xlfn.NUMBERVALUE(U278),'Project Lookup'!X:X,'Project Lookup'!B:B)</f>
        <v>GoodRx - April to October Renewal</v>
      </c>
      <c r="X278" t="str">
        <f t="shared" si="26"/>
        <v>182 GoodRx : 1142 GoodRx - April to October Renewal</v>
      </c>
      <c r="Y278" t="str">
        <f t="shared" si="27"/>
        <v>182 GoodRx</v>
      </c>
      <c r="Z278" t="str">
        <f t="shared" si="23"/>
        <v>182 GoodRx</v>
      </c>
      <c r="AA278" t="str">
        <f>_xlfn.XLOOKUP(Z278,'Client Lookup'!A:A,'Client Lookup'!C:C)</f>
        <v>GoodRx</v>
      </c>
      <c r="AC278" t="e">
        <f>_xlfn.XLOOKUP(K278,'Results vs Forecast'!K:K,'Results vs Forecast'!K:K)</f>
        <v>#N/A</v>
      </c>
    </row>
    <row r="279" spans="1:29" hidden="1">
      <c r="A279" s="39"/>
      <c r="B279" s="1" t="s">
        <v>700</v>
      </c>
      <c r="C279" s="1" t="s">
        <v>1370</v>
      </c>
      <c r="D279" s="1" t="s">
        <v>9</v>
      </c>
      <c r="E279" s="1" t="s">
        <v>1799</v>
      </c>
      <c r="F279" s="2">
        <v>45535</v>
      </c>
      <c r="G279" s="2">
        <v>45505</v>
      </c>
      <c r="H279" s="1" t="s">
        <v>2093</v>
      </c>
      <c r="I279" s="1" t="s">
        <v>2094</v>
      </c>
      <c r="J279" s="1" t="s">
        <v>593</v>
      </c>
      <c r="K279" s="1" t="s">
        <v>842</v>
      </c>
      <c r="L279" s="1" t="s">
        <v>1809</v>
      </c>
      <c r="M279" s="1"/>
      <c r="N279" s="1"/>
      <c r="O279" s="1"/>
      <c r="P279" s="40">
        <v>400.1862828784661</v>
      </c>
      <c r="Q279" s="37" t="str">
        <f>IF(C279="ForthPoint","ForthPoint",IF(D279="Intercompany",_xlfn.XLOOKUP(E279,'Dept Lookup'!B:B,'Dept Lookup'!A:A),Modified!D279))</f>
        <v>Data Science</v>
      </c>
      <c r="R279" t="str">
        <f t="shared" si="24"/>
        <v>MasterCard</v>
      </c>
      <c r="S279" s="1" t="s">
        <v>707</v>
      </c>
      <c r="T279">
        <f t="shared" si="25"/>
        <v>0</v>
      </c>
      <c r="U279" s="25" t="str">
        <f>IF(K279&gt;0,K279,_xlfn.XLOOKUP(M279,'Client Lookup'!L:L,'Client Lookup'!N:N))</f>
        <v>25146</v>
      </c>
      <c r="V279" t="str">
        <f>_xlfn.XLOOKUP(_xlfn.NUMBERVALUE(U279),'Project Lookup'!X:X,'Project Lookup'!B:B)</f>
        <v>Mastercard SOW #6</v>
      </c>
      <c r="X279" t="str">
        <f t="shared" si="26"/>
        <v>461 Session M Inc. : 974 Mastercard SOW #6</v>
      </c>
      <c r="Y279" t="str">
        <f t="shared" si="27"/>
        <v>461 Session M Inc.</v>
      </c>
      <c r="Z279" t="str">
        <f t="shared" si="23"/>
        <v>461 Session M Inc.</v>
      </c>
      <c r="AA279" t="str">
        <f>_xlfn.XLOOKUP(Z279,'Client Lookup'!A:A,'Client Lookup'!C:C)</f>
        <v>MasterCard</v>
      </c>
      <c r="AC279" t="e">
        <f>_xlfn.XLOOKUP(K279,'Results vs Forecast'!K:K,'Results vs Forecast'!K:K)</f>
        <v>#N/A</v>
      </c>
    </row>
    <row r="280" spans="1:29" hidden="1">
      <c r="A280" s="39"/>
      <c r="B280" s="1" t="s">
        <v>700</v>
      </c>
      <c r="C280" s="1" t="s">
        <v>701</v>
      </c>
      <c r="D280" s="1" t="s">
        <v>9</v>
      </c>
      <c r="E280" s="1" t="s">
        <v>1799</v>
      </c>
      <c r="F280" s="2">
        <v>45535</v>
      </c>
      <c r="G280" s="2">
        <v>45505</v>
      </c>
      <c r="H280" s="1" t="s">
        <v>2095</v>
      </c>
      <c r="I280" s="1" t="s">
        <v>2096</v>
      </c>
      <c r="J280" s="1" t="s">
        <v>507</v>
      </c>
      <c r="K280" s="1" t="s">
        <v>769</v>
      </c>
      <c r="L280" s="1" t="s">
        <v>1881</v>
      </c>
      <c r="M280" s="1"/>
      <c r="N280" s="1"/>
      <c r="O280" s="1"/>
      <c r="P280" s="40">
        <v>16200</v>
      </c>
      <c r="Q280" s="37" t="str">
        <f>IF(C280="ForthPoint","ForthPoint",IF(D280="Intercompany",_xlfn.XLOOKUP(E280,'Dept Lookup'!B:B,'Dept Lookup'!A:A),Modified!D280))</f>
        <v>Data Science</v>
      </c>
      <c r="R280" t="str">
        <f t="shared" si="24"/>
        <v>CVS Health</v>
      </c>
      <c r="S280" s="1" t="s">
        <v>707</v>
      </c>
      <c r="T280">
        <f t="shared" si="25"/>
        <v>0</v>
      </c>
      <c r="U280" s="25" t="str">
        <f>IF(K280&gt;0,K280,_xlfn.XLOOKUP(M280,'Client Lookup'!L:L,'Client Lookup'!N:N))</f>
        <v>33389</v>
      </c>
      <c r="V280" t="str">
        <f>_xlfn.XLOOKUP(_xlfn.NUMBERVALUE(U280),'Project Lookup'!X:X,'Project Lookup'!B:B)</f>
        <v>PV Insights Portal PM</v>
      </c>
      <c r="X280" t="str">
        <f t="shared" si="26"/>
        <v>170 CVS Health : 1296 PV Insights Portal PM</v>
      </c>
      <c r="Y280" t="str">
        <f t="shared" si="27"/>
        <v>170 CVS Health</v>
      </c>
      <c r="Z280" t="str">
        <f t="shared" ref="Z280:Z343" si="28">IF(LEFT(Y280,3)="ICC",IFERROR(_xlfn.TEXTAFTER(Y280,"ICC "),Y280),Y280)</f>
        <v>170 CVS Health</v>
      </c>
      <c r="AA280" t="str">
        <f>_xlfn.XLOOKUP(Z280,'Client Lookup'!A:A,'Client Lookup'!C:C)</f>
        <v>CVS Health</v>
      </c>
      <c r="AC280" t="e">
        <f>_xlfn.XLOOKUP(K280,'Results vs Forecast'!K:K,'Results vs Forecast'!K:K)</f>
        <v>#N/A</v>
      </c>
    </row>
    <row r="281" spans="1:29" hidden="1">
      <c r="A281" s="39"/>
      <c r="B281" s="1" t="s">
        <v>700</v>
      </c>
      <c r="C281" s="1" t="s">
        <v>1370</v>
      </c>
      <c r="D281" s="1" t="s">
        <v>9</v>
      </c>
      <c r="E281" s="1" t="s">
        <v>1799</v>
      </c>
      <c r="F281" s="2">
        <v>45535</v>
      </c>
      <c r="G281" s="2">
        <v>45505</v>
      </c>
      <c r="H281" s="1" t="s">
        <v>2097</v>
      </c>
      <c r="I281" s="1" t="s">
        <v>2098</v>
      </c>
      <c r="J281" s="1" t="s">
        <v>575</v>
      </c>
      <c r="K281" s="1" t="s">
        <v>829</v>
      </c>
      <c r="L281" s="1" t="s">
        <v>1812</v>
      </c>
      <c r="M281" s="1"/>
      <c r="N281" s="1"/>
      <c r="O281" s="1"/>
      <c r="P281" s="40">
        <v>424.19745985117407</v>
      </c>
      <c r="Q281" s="37" t="str">
        <f>IF(C281="ForthPoint","ForthPoint",IF(D281="Intercompany",_xlfn.XLOOKUP(E281,'Dept Lookup'!B:B,'Dept Lookup'!A:A),Modified!D281))</f>
        <v>Data Science</v>
      </c>
      <c r="R281" t="str">
        <f t="shared" si="24"/>
        <v>lily.ai</v>
      </c>
      <c r="S281" s="1" t="s">
        <v>707</v>
      </c>
      <c r="T281">
        <f t="shared" si="25"/>
        <v>0</v>
      </c>
      <c r="U281" s="25" t="str">
        <f>IF(K281&gt;0,K281,_xlfn.XLOOKUP(M281,'Client Lookup'!L:L,'Client Lookup'!N:N))</f>
        <v>25752</v>
      </c>
      <c r="V281" t="str">
        <f>_xlfn.XLOOKUP(_xlfn.NUMBERVALUE(U281),'Project Lookup'!X:X,'Project Lookup'!B:B)</f>
        <v>Lily AI SOW#7</v>
      </c>
      <c r="X281" t="str">
        <f t="shared" si="26"/>
        <v>463 OneLook Inc. D/B/A Lily AI : 1016 Lily AI SOW#7</v>
      </c>
      <c r="Y281" t="str">
        <f t="shared" si="27"/>
        <v>463 OneLook Inc. D/B/A Lily AI</v>
      </c>
      <c r="Z281" t="str">
        <f t="shared" si="28"/>
        <v>463 OneLook Inc. D/B/A Lily AI</v>
      </c>
      <c r="AA281" t="str">
        <f>_xlfn.XLOOKUP(Z281,'Client Lookup'!A:A,'Client Lookup'!C:C)</f>
        <v>lily.ai</v>
      </c>
      <c r="AC281" t="e">
        <f>_xlfn.XLOOKUP(K281,'Results vs Forecast'!K:K,'Results vs Forecast'!K:K)</f>
        <v>#N/A</v>
      </c>
    </row>
    <row r="282" spans="1:29" hidden="1">
      <c r="A282" s="39"/>
      <c r="B282" s="1" t="s">
        <v>700</v>
      </c>
      <c r="C282" s="1" t="s">
        <v>701</v>
      </c>
      <c r="D282" s="1" t="s">
        <v>9</v>
      </c>
      <c r="E282" s="1" t="s">
        <v>1799</v>
      </c>
      <c r="F282" s="2">
        <v>45535</v>
      </c>
      <c r="G282" s="2">
        <v>45505</v>
      </c>
      <c r="H282" s="1" t="s">
        <v>2099</v>
      </c>
      <c r="I282" s="1" t="s">
        <v>2100</v>
      </c>
      <c r="J282" s="1" t="s">
        <v>603</v>
      </c>
      <c r="K282" s="1" t="s">
        <v>748</v>
      </c>
      <c r="L282" s="1" t="s">
        <v>2101</v>
      </c>
      <c r="M282" s="1"/>
      <c r="N282" s="1"/>
      <c r="O282" s="1" t="s">
        <v>1369</v>
      </c>
      <c r="P282" s="40">
        <v>54608.03</v>
      </c>
      <c r="Q282" s="37" t="str">
        <f>IF(C282="ForthPoint","ForthPoint",IF(D282="Intercompany",_xlfn.XLOOKUP(E282,'Dept Lookup'!B:B,'Dept Lookup'!A:A),Modified!D282))</f>
        <v>Data Science</v>
      </c>
      <c r="R282" t="str">
        <f t="shared" si="24"/>
        <v>Clayton, Dubilier &amp; Rice</v>
      </c>
      <c r="S282" s="1" t="s">
        <v>707</v>
      </c>
      <c r="T282">
        <f t="shared" si="25"/>
        <v>0</v>
      </c>
      <c r="U282" s="25" t="str">
        <f>IF(K282&gt;0,K282,_xlfn.XLOOKUP(M282,'Client Lookup'!L:L,'Client Lookup'!N:N))</f>
        <v>31319</v>
      </c>
      <c r="V282" t="str">
        <f>_xlfn.XLOOKUP(_xlfn.NUMBERVALUE(U282),'Project Lookup'!X:X,'Project Lookup'!B:B)</f>
        <v>CD&amp;R - MCC - Forecasting Retainer</v>
      </c>
      <c r="X282" t="str">
        <f t="shared" si="26"/>
        <v>499 Multi-Color Corporation (MCC) : 1247 CD&amp;R - MCC - Forecasting Retainer</v>
      </c>
      <c r="Y282" t="str">
        <f t="shared" si="27"/>
        <v>499 Multi-Color Corporation (MCC)</v>
      </c>
      <c r="Z282" t="str">
        <f t="shared" si="28"/>
        <v>499 Multi-Color Corporation (MCC)</v>
      </c>
      <c r="AA282" t="str">
        <f>_xlfn.XLOOKUP(Z282,'Client Lookup'!A:A,'Client Lookup'!C:C)</f>
        <v>Clayton, Dubilier &amp; Rice</v>
      </c>
      <c r="AC282" t="e">
        <f>_xlfn.XLOOKUP(K282,'Results vs Forecast'!K:K,'Results vs Forecast'!K:K)</f>
        <v>#N/A</v>
      </c>
    </row>
    <row r="283" spans="1:29" hidden="1">
      <c r="A283" s="39"/>
      <c r="B283" s="1" t="s">
        <v>700</v>
      </c>
      <c r="C283" s="1" t="s">
        <v>1370</v>
      </c>
      <c r="D283" s="1" t="s">
        <v>9</v>
      </c>
      <c r="E283" s="1" t="s">
        <v>1799</v>
      </c>
      <c r="F283" s="2">
        <v>45535</v>
      </c>
      <c r="G283" s="2">
        <v>45505</v>
      </c>
      <c r="H283" s="1" t="s">
        <v>2102</v>
      </c>
      <c r="I283" s="1" t="s">
        <v>2103</v>
      </c>
      <c r="J283" s="1" t="s">
        <v>593</v>
      </c>
      <c r="K283" s="1" t="s">
        <v>842</v>
      </c>
      <c r="L283" s="1" t="s">
        <v>1809</v>
      </c>
      <c r="M283" s="1"/>
      <c r="N283" s="1"/>
      <c r="O283" s="1"/>
      <c r="P283" s="40">
        <v>400.1862828784661</v>
      </c>
      <c r="Q283" s="37" t="str">
        <f>IF(C283="ForthPoint","ForthPoint",IF(D283="Intercompany",_xlfn.XLOOKUP(E283,'Dept Lookup'!B:B,'Dept Lookup'!A:A),Modified!D283))</f>
        <v>Data Science</v>
      </c>
      <c r="R283" t="str">
        <f t="shared" si="24"/>
        <v>MasterCard</v>
      </c>
      <c r="S283" s="1" t="s">
        <v>707</v>
      </c>
      <c r="T283">
        <f t="shared" si="25"/>
        <v>0</v>
      </c>
      <c r="U283" s="25" t="str">
        <f>IF(K283&gt;0,K283,_xlfn.XLOOKUP(M283,'Client Lookup'!L:L,'Client Lookup'!N:N))</f>
        <v>25146</v>
      </c>
      <c r="V283" t="str">
        <f>_xlfn.XLOOKUP(_xlfn.NUMBERVALUE(U283),'Project Lookup'!X:X,'Project Lookup'!B:B)</f>
        <v>Mastercard SOW #6</v>
      </c>
      <c r="X283" t="str">
        <f t="shared" si="26"/>
        <v>461 Session M Inc. : 974 Mastercard SOW #6</v>
      </c>
      <c r="Y283" t="str">
        <f t="shared" si="27"/>
        <v>461 Session M Inc.</v>
      </c>
      <c r="Z283" t="str">
        <f t="shared" si="28"/>
        <v>461 Session M Inc.</v>
      </c>
      <c r="AA283" t="str">
        <f>_xlfn.XLOOKUP(Z283,'Client Lookup'!A:A,'Client Lookup'!C:C)</f>
        <v>MasterCard</v>
      </c>
      <c r="AC283" t="e">
        <f>_xlfn.XLOOKUP(K283,'Results vs Forecast'!K:K,'Results vs Forecast'!K:K)</f>
        <v>#N/A</v>
      </c>
    </row>
    <row r="284" spans="1:29" hidden="1">
      <c r="A284" s="39"/>
      <c r="B284" s="1" t="s">
        <v>700</v>
      </c>
      <c r="C284" s="1" t="s">
        <v>701</v>
      </c>
      <c r="D284" s="1" t="s">
        <v>9</v>
      </c>
      <c r="E284" s="1" t="s">
        <v>1799</v>
      </c>
      <c r="F284" s="2">
        <v>45535</v>
      </c>
      <c r="G284" s="2">
        <v>45505</v>
      </c>
      <c r="H284" s="1" t="s">
        <v>2104</v>
      </c>
      <c r="I284" s="1" t="s">
        <v>2105</v>
      </c>
      <c r="J284" s="1" t="s">
        <v>660</v>
      </c>
      <c r="K284" s="1" t="s">
        <v>910</v>
      </c>
      <c r="L284" s="1" t="s">
        <v>2106</v>
      </c>
      <c r="M284" s="1"/>
      <c r="N284" s="1"/>
      <c r="O284" s="1" t="s">
        <v>2107</v>
      </c>
      <c r="P284" s="40">
        <v>15389.21</v>
      </c>
      <c r="Q284" s="37" t="str">
        <f>IF(C284="ForthPoint","ForthPoint",IF(D284="Intercompany",_xlfn.XLOOKUP(E284,'Dept Lookup'!B:B,'Dept Lookup'!A:A),Modified!D284))</f>
        <v>Data Science</v>
      </c>
      <c r="R284" t="str">
        <f t="shared" si="24"/>
        <v>University of Phoenix</v>
      </c>
      <c r="S284" s="1" t="s">
        <v>707</v>
      </c>
      <c r="T284">
        <f t="shared" si="25"/>
        <v>0</v>
      </c>
      <c r="U284" s="25" t="str">
        <f>IF(K284&gt;0,K284,_xlfn.XLOOKUP(M284,'Client Lookup'!L:L,'Client Lookup'!N:N))</f>
        <v>32342</v>
      </c>
      <c r="V284" t="str">
        <f>_xlfn.XLOOKUP(_xlfn.NUMBERVALUE(U284),'Project Lookup'!X:X,'Project Lookup'!B:B)</f>
        <v>UOP - Simulator Build</v>
      </c>
      <c r="X284" t="str">
        <f t="shared" si="26"/>
        <v>166 University of Phoenix : 1259 UOP - Simulator Build</v>
      </c>
      <c r="Y284" t="str">
        <f t="shared" si="27"/>
        <v>166 University of Phoenix</v>
      </c>
      <c r="Z284" t="str">
        <f t="shared" si="28"/>
        <v>166 University of Phoenix</v>
      </c>
      <c r="AA284" t="str">
        <f>_xlfn.XLOOKUP(Z284,'Client Lookup'!A:A,'Client Lookup'!C:C)</f>
        <v>University of Phoenix</v>
      </c>
      <c r="AC284" t="e">
        <f>_xlfn.XLOOKUP(K284,'Results vs Forecast'!K:K,'Results vs Forecast'!K:K)</f>
        <v>#N/A</v>
      </c>
    </row>
    <row r="285" spans="1:29" hidden="1">
      <c r="A285" s="39"/>
      <c r="B285" s="1" t="s">
        <v>700</v>
      </c>
      <c r="C285" s="1" t="s">
        <v>701</v>
      </c>
      <c r="D285" s="1" t="s">
        <v>9</v>
      </c>
      <c r="E285" s="1" t="s">
        <v>1799</v>
      </c>
      <c r="F285" s="2">
        <v>45535</v>
      </c>
      <c r="G285" s="2">
        <v>45505</v>
      </c>
      <c r="H285" s="1" t="s">
        <v>2108</v>
      </c>
      <c r="I285" s="1" t="s">
        <v>2109</v>
      </c>
      <c r="J285" s="1" t="s">
        <v>277</v>
      </c>
      <c r="K285" s="1"/>
      <c r="L285" s="1"/>
      <c r="M285" s="1" t="s">
        <v>1635</v>
      </c>
      <c r="N285" s="1"/>
      <c r="O285" s="1" t="s">
        <v>2110</v>
      </c>
      <c r="P285" s="40">
        <v>-23098.400000000001</v>
      </c>
      <c r="Q285" s="37" t="str">
        <f>IF(C285="ForthPoint","ForthPoint",IF(D285="Intercompany",_xlfn.XLOOKUP(E285,'Dept Lookup'!B:B,'Dept Lookup'!A:A),Modified!D285))</f>
        <v>Data Science</v>
      </c>
      <c r="R285" t="str">
        <f t="shared" si="24"/>
        <v>Walmart</v>
      </c>
      <c r="S285" s="1" t="s">
        <v>707</v>
      </c>
      <c r="T285" t="str">
        <f t="shared" si="25"/>
        <v>ICC 939 Walmart : Walmart - FY25 Marketing Advanced Analytics Retainer</v>
      </c>
      <c r="U285" s="25" t="str">
        <f>IF(K285&gt;0,K285,_xlfn.XLOOKUP(M285,'Client Lookup'!L:L,'Client Lookup'!N:N))</f>
        <v>36721</v>
      </c>
      <c r="V285" t="str">
        <f>_xlfn.XLOOKUP(_xlfn.NUMBERVALUE(U285),'Project Lookup'!X:X,'Project Lookup'!B:B)</f>
        <v>Walmart - FY25 Marketing Advanced Analytics Retainer</v>
      </c>
      <c r="X285" t="str">
        <f t="shared" si="26"/>
        <v>ICC 939 Walmart : Walmart - FY25 Marketing Advanced Analytics Retainer</v>
      </c>
      <c r="Y285" t="str">
        <f t="shared" si="27"/>
        <v>ICC 939 Walmart</v>
      </c>
      <c r="Z285" t="str">
        <f t="shared" si="28"/>
        <v>939 Walmart</v>
      </c>
      <c r="AA285" t="str">
        <f>_xlfn.XLOOKUP(Z285,'Client Lookup'!A:A,'Client Lookup'!C:C)</f>
        <v>Walmart</v>
      </c>
      <c r="AC285" t="e">
        <f>_xlfn.XLOOKUP(K285,'Results vs Forecast'!K:K,'Results vs Forecast'!K:K)</f>
        <v>#N/A</v>
      </c>
    </row>
    <row r="286" spans="1:29" hidden="1">
      <c r="A286" s="39"/>
      <c r="B286" s="1" t="s">
        <v>700</v>
      </c>
      <c r="C286" s="1" t="s">
        <v>701</v>
      </c>
      <c r="D286" s="1" t="s">
        <v>9</v>
      </c>
      <c r="E286" s="1" t="s">
        <v>1799</v>
      </c>
      <c r="F286" s="2">
        <v>45535</v>
      </c>
      <c r="G286" s="2">
        <v>45505</v>
      </c>
      <c r="H286" s="1" t="s">
        <v>1844</v>
      </c>
      <c r="I286" s="1" t="s">
        <v>1845</v>
      </c>
      <c r="J286" s="1" t="s">
        <v>277</v>
      </c>
      <c r="K286" s="1"/>
      <c r="L286" s="1"/>
      <c r="M286" s="1" t="s">
        <v>1652</v>
      </c>
      <c r="N286" s="1"/>
      <c r="O286" s="1" t="s">
        <v>2111</v>
      </c>
      <c r="P286" s="40">
        <v>-10564.92</v>
      </c>
      <c r="Q286" s="37" t="str">
        <f>IF(C286="ForthPoint","ForthPoint",IF(D286="Intercompany",_xlfn.XLOOKUP(E286,'Dept Lookup'!B:B,'Dept Lookup'!A:A),Modified!D286))</f>
        <v>Data Science</v>
      </c>
      <c r="R286" t="str">
        <f t="shared" si="24"/>
        <v>Wyndham Hotels and Resorts, LLC</v>
      </c>
      <c r="S286" s="1" t="s">
        <v>707</v>
      </c>
      <c r="T286" t="str">
        <f t="shared" si="25"/>
        <v>ICC 1051 Wyndham Hotels and Resorts : Wyndham - Guest Analytics Retainer</v>
      </c>
      <c r="U286" s="25" t="str">
        <f>IF(K286&gt;0,K286,_xlfn.XLOOKUP(M286,'Client Lookup'!L:L,'Client Lookup'!N:N))</f>
        <v>25999</v>
      </c>
      <c r="V286" t="str">
        <f>_xlfn.XLOOKUP(_xlfn.NUMBERVALUE(U286),'Project Lookup'!X:X,'Project Lookup'!B:B)</f>
        <v>Wyndham - Guest Analytics Retainer</v>
      </c>
      <c r="X286" t="str">
        <f t="shared" si="26"/>
        <v>ICC 1051 Wyndham Hotels and Resorts : Wyndham - Guest Analytics Retainer</v>
      </c>
      <c r="Y286" t="str">
        <f t="shared" si="27"/>
        <v>ICC 1051 Wyndham Hotels and Resorts</v>
      </c>
      <c r="Z286" t="str">
        <f t="shared" si="28"/>
        <v>1051 Wyndham Hotels and Resorts</v>
      </c>
      <c r="AA286" t="str">
        <f>_xlfn.XLOOKUP(Z286,'Client Lookup'!A:A,'Client Lookup'!C:C)</f>
        <v>Wyndham Hotels and Resorts, LLC</v>
      </c>
      <c r="AC286" t="e">
        <f>_xlfn.XLOOKUP(K286,'Results vs Forecast'!K:K,'Results vs Forecast'!K:K)</f>
        <v>#N/A</v>
      </c>
    </row>
    <row r="287" spans="1:29" hidden="1">
      <c r="A287" s="39"/>
      <c r="B287" s="1" t="s">
        <v>700</v>
      </c>
      <c r="C287" s="1" t="s">
        <v>1370</v>
      </c>
      <c r="D287" s="1" t="s">
        <v>9</v>
      </c>
      <c r="E287" s="1" t="s">
        <v>1799</v>
      </c>
      <c r="F287" s="2">
        <v>45535</v>
      </c>
      <c r="G287" s="2">
        <v>45505</v>
      </c>
      <c r="H287" s="1" t="s">
        <v>2112</v>
      </c>
      <c r="I287" s="1" t="s">
        <v>2113</v>
      </c>
      <c r="J287" s="1" t="s">
        <v>576</v>
      </c>
      <c r="K287" s="1" t="s">
        <v>828</v>
      </c>
      <c r="L287" s="1" t="s">
        <v>1806</v>
      </c>
      <c r="M287" s="1"/>
      <c r="N287" s="1"/>
      <c r="O287" s="1"/>
      <c r="P287" s="40">
        <v>464.21608813902071</v>
      </c>
      <c r="Q287" s="37" t="str">
        <f>IF(C287="ForthPoint","ForthPoint",IF(D287="Intercompany",_xlfn.XLOOKUP(E287,'Dept Lookup'!B:B,'Dept Lookup'!A:A),Modified!D287))</f>
        <v>Data Science</v>
      </c>
      <c r="R287" t="str">
        <f t="shared" si="24"/>
        <v>lily.ai</v>
      </c>
      <c r="S287" s="1" t="s">
        <v>707</v>
      </c>
      <c r="T287">
        <f t="shared" si="25"/>
        <v>0</v>
      </c>
      <c r="U287" s="25" t="str">
        <f>IF(K287&gt;0,K287,_xlfn.XLOOKUP(M287,'Client Lookup'!L:L,'Client Lookup'!N:N))</f>
        <v>25149</v>
      </c>
      <c r="V287" t="str">
        <f>_xlfn.XLOOKUP(_xlfn.NUMBERVALUE(U287),'Project Lookup'!X:X,'Project Lookup'!B:B)</f>
        <v>Lily AI SOW#5</v>
      </c>
      <c r="X287" t="str">
        <f t="shared" si="26"/>
        <v>463 OneLook Inc. D/B/A Lily AI : 977 Lily AI SOW#5</v>
      </c>
      <c r="Y287" t="str">
        <f t="shared" si="27"/>
        <v>463 OneLook Inc. D/B/A Lily AI</v>
      </c>
      <c r="Z287" t="str">
        <f t="shared" si="28"/>
        <v>463 OneLook Inc. D/B/A Lily AI</v>
      </c>
      <c r="AA287" t="str">
        <f>_xlfn.XLOOKUP(Z287,'Client Lookup'!A:A,'Client Lookup'!C:C)</f>
        <v>lily.ai</v>
      </c>
      <c r="AC287" t="e">
        <f>_xlfn.XLOOKUP(K287,'Results vs Forecast'!K:K,'Results vs Forecast'!K:K)</f>
        <v>#N/A</v>
      </c>
    </row>
    <row r="288" spans="1:29" hidden="1">
      <c r="A288" s="39"/>
      <c r="B288" s="1" t="s">
        <v>700</v>
      </c>
      <c r="C288" s="1" t="s">
        <v>701</v>
      </c>
      <c r="D288" s="1" t="s">
        <v>9</v>
      </c>
      <c r="E288" s="1" t="s">
        <v>1799</v>
      </c>
      <c r="F288" s="2">
        <v>45535</v>
      </c>
      <c r="G288" s="2">
        <v>45505</v>
      </c>
      <c r="H288" s="1" t="s">
        <v>2114</v>
      </c>
      <c r="I288" s="1" t="s">
        <v>2115</v>
      </c>
      <c r="J288" s="1" t="s">
        <v>528</v>
      </c>
      <c r="K288" s="1" t="s">
        <v>784</v>
      </c>
      <c r="L288" s="1" t="s">
        <v>1831</v>
      </c>
      <c r="M288" s="1"/>
      <c r="N288" s="1"/>
      <c r="O288" s="1"/>
      <c r="P288" s="40">
        <v>-2495.92</v>
      </c>
      <c r="Q288" s="37" t="str">
        <f>IF(C288="ForthPoint","ForthPoint",IF(D288="Intercompany",_xlfn.XLOOKUP(E288,'Dept Lookup'!B:B,'Dept Lookup'!A:A),Modified!D288))</f>
        <v>Data Science</v>
      </c>
      <c r="R288" t="str">
        <f t="shared" si="24"/>
        <v>Franklin Templeton</v>
      </c>
      <c r="S288" s="1" t="s">
        <v>707</v>
      </c>
      <c r="T288">
        <f t="shared" si="25"/>
        <v>0</v>
      </c>
      <c r="U288" s="25" t="str">
        <f>IF(K288&gt;0,K288,_xlfn.XLOOKUP(M288,'Client Lookup'!L:L,'Client Lookup'!N:N))</f>
        <v>28144</v>
      </c>
      <c r="V288" t="str">
        <f>_xlfn.XLOOKUP(_xlfn.NUMBERVALUE(U288),'Project Lookup'!X:X,'Project Lookup'!B:B)</f>
        <v>Franklin Templeton - DS Team</v>
      </c>
      <c r="X288" t="str">
        <f t="shared" si="26"/>
        <v>417 Franklin Templeton : 1145 Franklin Templeton - DS Team</v>
      </c>
      <c r="Y288" t="str">
        <f t="shared" si="27"/>
        <v>417 Franklin Templeton</v>
      </c>
      <c r="Z288" t="str">
        <f t="shared" si="28"/>
        <v>417 Franklin Templeton</v>
      </c>
      <c r="AA288" t="str">
        <f>_xlfn.XLOOKUP(Z288,'Client Lookup'!A:A,'Client Lookup'!C:C)</f>
        <v>Franklin Templeton</v>
      </c>
      <c r="AC288" t="e">
        <f>_xlfn.XLOOKUP(K288,'Results vs Forecast'!K:K,'Results vs Forecast'!K:K)</f>
        <v>#N/A</v>
      </c>
    </row>
    <row r="289" spans="1:29" hidden="1">
      <c r="A289" s="39"/>
      <c r="B289" s="1" t="s">
        <v>700</v>
      </c>
      <c r="C289" s="1" t="s">
        <v>701</v>
      </c>
      <c r="D289" s="1" t="s">
        <v>9</v>
      </c>
      <c r="E289" s="1" t="s">
        <v>1799</v>
      </c>
      <c r="F289" s="2">
        <v>45535</v>
      </c>
      <c r="G289" s="2">
        <v>45505</v>
      </c>
      <c r="H289" s="1" t="s">
        <v>2116</v>
      </c>
      <c r="I289" s="1" t="s">
        <v>2117</v>
      </c>
      <c r="J289" s="1" t="s">
        <v>529</v>
      </c>
      <c r="K289" s="1" t="s">
        <v>788</v>
      </c>
      <c r="L289" s="1" t="s">
        <v>2000</v>
      </c>
      <c r="M289" s="1"/>
      <c r="N289" s="1"/>
      <c r="O289" s="1"/>
      <c r="P289" s="40">
        <v>15897.31</v>
      </c>
      <c r="Q289" s="37" t="str">
        <f>IF(C289="ForthPoint","ForthPoint",IF(D289="Intercompany",_xlfn.XLOOKUP(E289,'Dept Lookup'!B:B,'Dept Lookup'!A:A),Modified!D289))</f>
        <v>Data Science</v>
      </c>
      <c r="R289" t="str">
        <f t="shared" si="24"/>
        <v>Franklin Templeton</v>
      </c>
      <c r="S289" s="1" t="s">
        <v>707</v>
      </c>
      <c r="T289">
        <f t="shared" si="25"/>
        <v>0</v>
      </c>
      <c r="U289" s="25" t="str">
        <f>IF(K289&gt;0,K289,_xlfn.XLOOKUP(M289,'Client Lookup'!L:L,'Client Lookup'!N:N))</f>
        <v>30470</v>
      </c>
      <c r="V289" t="str">
        <f>_xlfn.XLOOKUP(_xlfn.NUMBERVALUE(U289),'Project Lookup'!X:X,'Project Lookup'!B:B)</f>
        <v>Franklin Templeton - Vasu POC Team</v>
      </c>
      <c r="X289" t="str">
        <f t="shared" si="26"/>
        <v>417 Franklin Templeton : 1222 Franklin Templeton - Vasu POC Team</v>
      </c>
      <c r="Y289" t="str">
        <f t="shared" si="27"/>
        <v>417 Franklin Templeton</v>
      </c>
      <c r="Z289" t="str">
        <f t="shared" si="28"/>
        <v>417 Franklin Templeton</v>
      </c>
      <c r="AA289" t="str">
        <f>_xlfn.XLOOKUP(Z289,'Client Lookup'!A:A,'Client Lookup'!C:C)</f>
        <v>Franklin Templeton</v>
      </c>
      <c r="AC289" t="e">
        <f>_xlfn.XLOOKUP(K289,'Results vs Forecast'!K:K,'Results vs Forecast'!K:K)</f>
        <v>#N/A</v>
      </c>
    </row>
    <row r="290" spans="1:29" hidden="1">
      <c r="A290" s="39"/>
      <c r="B290" s="1" t="s">
        <v>700</v>
      </c>
      <c r="C290" s="1" t="s">
        <v>701</v>
      </c>
      <c r="D290" s="1" t="s">
        <v>9</v>
      </c>
      <c r="E290" s="1" t="s">
        <v>1799</v>
      </c>
      <c r="F290" s="2">
        <v>45535</v>
      </c>
      <c r="G290" s="2">
        <v>45505</v>
      </c>
      <c r="H290" s="1" t="s">
        <v>2118</v>
      </c>
      <c r="I290" s="1" t="s">
        <v>2119</v>
      </c>
      <c r="J290" s="1" t="s">
        <v>501</v>
      </c>
      <c r="K290" s="1" t="s">
        <v>764</v>
      </c>
      <c r="L290" s="1" t="s">
        <v>2120</v>
      </c>
      <c r="M290" s="1"/>
      <c r="N290" s="1"/>
      <c r="O290" s="1"/>
      <c r="P290" s="40">
        <v>23484</v>
      </c>
      <c r="Q290" s="37" t="str">
        <f>IF(C290="ForthPoint","ForthPoint",IF(D290="Intercompany",_xlfn.XLOOKUP(E290,'Dept Lookup'!B:B,'Dept Lookup'!A:A),Modified!D290))</f>
        <v>Data Science</v>
      </c>
      <c r="R290" t="str">
        <f t="shared" si="24"/>
        <v>CVS Health</v>
      </c>
      <c r="S290" s="1" t="s">
        <v>707</v>
      </c>
      <c r="T290">
        <f t="shared" si="25"/>
        <v>0</v>
      </c>
      <c r="U290" s="25" t="str">
        <f>IF(K290&gt;0,K290,_xlfn.XLOOKUP(M290,'Client Lookup'!L:L,'Client Lookup'!N:N))</f>
        <v>28794</v>
      </c>
      <c r="V290" t="str">
        <f>_xlfn.XLOOKUP(_xlfn.NUMBERVALUE(U290),'Project Lookup'!X:X,'Project Lookup'!B:B)</f>
        <v>RX Supply Chain DS (Halil)</v>
      </c>
      <c r="X290" t="str">
        <f t="shared" si="26"/>
        <v>170 CVS Health : 1178 RX Supply Chain DS (Halil)</v>
      </c>
      <c r="Y290" t="str">
        <f t="shared" si="27"/>
        <v>170 CVS Health</v>
      </c>
      <c r="Z290" t="str">
        <f t="shared" si="28"/>
        <v>170 CVS Health</v>
      </c>
      <c r="AA290" t="str">
        <f>_xlfn.XLOOKUP(Z290,'Client Lookup'!A:A,'Client Lookup'!C:C)</f>
        <v>CVS Health</v>
      </c>
      <c r="AC290" t="e">
        <f>_xlfn.XLOOKUP(K290,'Results vs Forecast'!K:K,'Results vs Forecast'!K:K)</f>
        <v>#N/A</v>
      </c>
    </row>
    <row r="291" spans="1:29" hidden="1">
      <c r="A291" s="39"/>
      <c r="B291" s="1" t="s">
        <v>700</v>
      </c>
      <c r="C291" s="1" t="s">
        <v>1370</v>
      </c>
      <c r="D291" s="1" t="s">
        <v>9</v>
      </c>
      <c r="E291" s="1" t="s">
        <v>1799</v>
      </c>
      <c r="F291" s="2">
        <v>45535</v>
      </c>
      <c r="G291" s="2">
        <v>45505</v>
      </c>
      <c r="H291" s="1" t="s">
        <v>2121</v>
      </c>
      <c r="I291" s="1" t="s">
        <v>2122</v>
      </c>
      <c r="J291" s="1" t="s">
        <v>575</v>
      </c>
      <c r="K291" s="1" t="s">
        <v>829</v>
      </c>
      <c r="L291" s="1" t="s">
        <v>1812</v>
      </c>
      <c r="M291" s="1"/>
      <c r="N291" s="1"/>
      <c r="O291" s="1"/>
      <c r="P291" s="40">
        <v>424.19745985117407</v>
      </c>
      <c r="Q291" s="37" t="str">
        <f>IF(C291="ForthPoint","ForthPoint",IF(D291="Intercompany",_xlfn.XLOOKUP(E291,'Dept Lookup'!B:B,'Dept Lookup'!A:A),Modified!D291))</f>
        <v>Data Science</v>
      </c>
      <c r="R291" t="str">
        <f t="shared" si="24"/>
        <v>lily.ai</v>
      </c>
      <c r="S291" s="1" t="s">
        <v>707</v>
      </c>
      <c r="T291">
        <f t="shared" si="25"/>
        <v>0</v>
      </c>
      <c r="U291" s="25" t="str">
        <f>IF(K291&gt;0,K291,_xlfn.XLOOKUP(M291,'Client Lookup'!L:L,'Client Lookup'!N:N))</f>
        <v>25752</v>
      </c>
      <c r="V291" t="str">
        <f>_xlfn.XLOOKUP(_xlfn.NUMBERVALUE(U291),'Project Lookup'!X:X,'Project Lookup'!B:B)</f>
        <v>Lily AI SOW#7</v>
      </c>
      <c r="X291" t="str">
        <f t="shared" si="26"/>
        <v>463 OneLook Inc. D/B/A Lily AI : 1016 Lily AI SOW#7</v>
      </c>
      <c r="Y291" t="str">
        <f t="shared" si="27"/>
        <v>463 OneLook Inc. D/B/A Lily AI</v>
      </c>
      <c r="Z291" t="str">
        <f t="shared" si="28"/>
        <v>463 OneLook Inc. D/B/A Lily AI</v>
      </c>
      <c r="AA291" t="str">
        <f>_xlfn.XLOOKUP(Z291,'Client Lookup'!A:A,'Client Lookup'!C:C)</f>
        <v>lily.ai</v>
      </c>
      <c r="AC291" t="e">
        <f>_xlfn.XLOOKUP(K291,'Results vs Forecast'!K:K,'Results vs Forecast'!K:K)</f>
        <v>#N/A</v>
      </c>
    </row>
    <row r="292" spans="1:29" hidden="1">
      <c r="A292" s="39"/>
      <c r="B292" s="1" t="s">
        <v>700</v>
      </c>
      <c r="C292" s="1" t="s">
        <v>701</v>
      </c>
      <c r="D292" s="1" t="s">
        <v>9</v>
      </c>
      <c r="E292" s="1" t="s">
        <v>1799</v>
      </c>
      <c r="F292" s="2">
        <v>45535</v>
      </c>
      <c r="G292" s="2">
        <v>45505</v>
      </c>
      <c r="H292" s="1" t="s">
        <v>2123</v>
      </c>
      <c r="I292" s="1" t="s">
        <v>2124</v>
      </c>
      <c r="J292" s="1" t="s">
        <v>679</v>
      </c>
      <c r="K292" s="1" t="s">
        <v>928</v>
      </c>
      <c r="L292" s="1" t="s">
        <v>2125</v>
      </c>
      <c r="M292" s="1"/>
      <c r="N292" s="1"/>
      <c r="O292" s="1" t="s">
        <v>1369</v>
      </c>
      <c r="P292" s="40">
        <v>27533</v>
      </c>
      <c r="Q292" s="37" t="str">
        <f>IF(C292="ForthPoint","ForthPoint",IF(D292="Intercompany",_xlfn.XLOOKUP(E292,'Dept Lookup'!B:B,'Dept Lookup'!A:A),Modified!D292))</f>
        <v>Data Science</v>
      </c>
      <c r="R292" t="str">
        <f t="shared" si="24"/>
        <v>Walmart</v>
      </c>
      <c r="S292" s="1" t="s">
        <v>707</v>
      </c>
      <c r="T292">
        <f t="shared" si="25"/>
        <v>0</v>
      </c>
      <c r="U292" s="25" t="str">
        <f>IF(K292&gt;0,K292,_xlfn.XLOOKUP(M292,'Client Lookup'!L:L,'Client Lookup'!N:N))</f>
        <v>30777</v>
      </c>
      <c r="V292" t="str">
        <f>_xlfn.XLOOKUP(_xlfn.NUMBERVALUE(U292),'Project Lookup'!X:X,'Project Lookup'!B:B)</f>
        <v>Walmart - FY25 Marketing Toys Campaign Modelling</v>
      </c>
      <c r="X292" t="str">
        <f t="shared" si="26"/>
        <v>173 Walmart : 1229 Walmart - FY25 Marketing Toys Campaign Modelling</v>
      </c>
      <c r="Y292" t="str">
        <f t="shared" si="27"/>
        <v>173 Walmart</v>
      </c>
      <c r="Z292" t="str">
        <f t="shared" si="28"/>
        <v>173 Walmart</v>
      </c>
      <c r="AA292" t="str">
        <f>_xlfn.XLOOKUP(Z292,'Client Lookup'!A:A,'Client Lookup'!C:C)</f>
        <v>Walmart</v>
      </c>
      <c r="AC292" t="e">
        <f>_xlfn.XLOOKUP(K292,'Results vs Forecast'!K:K,'Results vs Forecast'!K:K)</f>
        <v>#N/A</v>
      </c>
    </row>
    <row r="293" spans="1:29" hidden="1">
      <c r="A293" s="39"/>
      <c r="B293" s="1" t="s">
        <v>700</v>
      </c>
      <c r="C293" s="1" t="s">
        <v>701</v>
      </c>
      <c r="D293" s="1" t="s">
        <v>9</v>
      </c>
      <c r="E293" s="1" t="s">
        <v>1799</v>
      </c>
      <c r="F293" s="2">
        <v>45535</v>
      </c>
      <c r="G293" s="2">
        <v>45505</v>
      </c>
      <c r="H293" s="1" t="s">
        <v>2126</v>
      </c>
      <c r="I293" s="1" t="s">
        <v>2127</v>
      </c>
      <c r="J293" s="1" t="s">
        <v>530</v>
      </c>
      <c r="K293" s="1" t="s">
        <v>787</v>
      </c>
      <c r="L293" s="1" t="s">
        <v>2128</v>
      </c>
      <c r="M293" s="1"/>
      <c r="N293" s="1"/>
      <c r="O293" s="1" t="s">
        <v>1369</v>
      </c>
      <c r="P293" s="40">
        <v>28650.17</v>
      </c>
      <c r="Q293" s="37" t="str">
        <f>IF(C293="ForthPoint","ForthPoint",IF(D293="Intercompany",_xlfn.XLOOKUP(E293,'Dept Lookup'!B:B,'Dept Lookup'!A:A),Modified!D293))</f>
        <v>Data Science</v>
      </c>
      <c r="R293" t="str">
        <f t="shared" si="24"/>
        <v>Franklin Templeton</v>
      </c>
      <c r="S293" s="1" t="s">
        <v>707</v>
      </c>
      <c r="T293">
        <f t="shared" si="25"/>
        <v>0</v>
      </c>
      <c r="U293" s="25" t="str">
        <f>IF(K293&gt;0,K293,_xlfn.XLOOKUP(M293,'Client Lookup'!L:L,'Client Lookup'!N:N))</f>
        <v>34221</v>
      </c>
      <c r="V293" t="str">
        <f>_xlfn.XLOOKUP(_xlfn.NUMBERVALUE(U293),'Project Lookup'!X:X,'Project Lookup'!B:B)</f>
        <v>Franklin Templeton - Tiger Teams Renewal (July - Sept)</v>
      </c>
      <c r="X293" t="str">
        <f t="shared" si="26"/>
        <v>417 Franklin Templeton : 1312 Franklin Templeton - Tiger Teams Renewal (July - Sept)</v>
      </c>
      <c r="Y293" t="str">
        <f t="shared" si="27"/>
        <v>417 Franklin Templeton</v>
      </c>
      <c r="Z293" t="str">
        <f t="shared" si="28"/>
        <v>417 Franklin Templeton</v>
      </c>
      <c r="AA293" t="str">
        <f>_xlfn.XLOOKUP(Z293,'Client Lookup'!A:A,'Client Lookup'!C:C)</f>
        <v>Franklin Templeton</v>
      </c>
      <c r="AC293" t="e">
        <f>_xlfn.XLOOKUP(K293,'Results vs Forecast'!K:K,'Results vs Forecast'!K:K)</f>
        <v>#N/A</v>
      </c>
    </row>
    <row r="294" spans="1:29" hidden="1">
      <c r="A294" s="39"/>
      <c r="B294" s="1" t="s">
        <v>700</v>
      </c>
      <c r="C294" s="1" t="s">
        <v>701</v>
      </c>
      <c r="D294" s="1" t="s">
        <v>9</v>
      </c>
      <c r="E294" s="1" t="s">
        <v>1799</v>
      </c>
      <c r="F294" s="2">
        <v>45535</v>
      </c>
      <c r="G294" s="2">
        <v>45505</v>
      </c>
      <c r="H294" s="1" t="s">
        <v>1844</v>
      </c>
      <c r="I294" s="1" t="s">
        <v>1845</v>
      </c>
      <c r="J294" s="1" t="s">
        <v>277</v>
      </c>
      <c r="K294" s="1"/>
      <c r="L294" s="1"/>
      <c r="M294" s="1" t="s">
        <v>1654</v>
      </c>
      <c r="N294" s="1"/>
      <c r="O294" s="1" t="s">
        <v>2129</v>
      </c>
      <c r="P294" s="40">
        <v>-7683.58</v>
      </c>
      <c r="Q294" s="37" t="str">
        <f>IF(C294="ForthPoint","ForthPoint",IF(D294="Intercompany",_xlfn.XLOOKUP(E294,'Dept Lookup'!B:B,'Dept Lookup'!A:A),Modified!D294))</f>
        <v>Data Science</v>
      </c>
      <c r="R294" t="str">
        <f t="shared" si="24"/>
        <v>LinkedIn</v>
      </c>
      <c r="S294" s="1" t="s">
        <v>707</v>
      </c>
      <c r="T294" t="str">
        <f t="shared" si="25"/>
        <v>ICC 806 LinkedIn Corporation : LinkedIn Measurement Experimentation Support (Zaid)</v>
      </c>
      <c r="U294" s="25">
        <f>IF(K294&gt;0,K294,_xlfn.XLOOKUP(M294,'Client Lookup'!L:L,'Client Lookup'!N:N))</f>
        <v>20913</v>
      </c>
      <c r="V294" t="str">
        <f>_xlfn.XLOOKUP(_xlfn.NUMBERVALUE(U294),'Project Lookup'!X:X,'Project Lookup'!B:B)</f>
        <v>LinkedIn Measurement Experimentation Support (Zaid)</v>
      </c>
      <c r="X294" t="str">
        <f t="shared" si="26"/>
        <v>ICC 806 LinkedIn Corporation : LinkedIn Measurement Experimentation Support (Zaid)</v>
      </c>
      <c r="Y294" t="str">
        <f t="shared" si="27"/>
        <v>ICC 806 LinkedIn Corporation</v>
      </c>
      <c r="Z294" t="str">
        <f t="shared" si="28"/>
        <v>806 LinkedIn Corporation</v>
      </c>
      <c r="AA294" t="str">
        <f>_xlfn.XLOOKUP(Z294,'Client Lookup'!A:A,'Client Lookup'!C:C)</f>
        <v>LinkedIn</v>
      </c>
      <c r="AC294" t="e">
        <f>_xlfn.XLOOKUP(K294,'Results vs Forecast'!K:K,'Results vs Forecast'!K:K)</f>
        <v>#N/A</v>
      </c>
    </row>
    <row r="295" spans="1:29" hidden="1">
      <c r="A295" s="39"/>
      <c r="B295" s="1" t="s">
        <v>700</v>
      </c>
      <c r="C295" s="1" t="s">
        <v>701</v>
      </c>
      <c r="D295" s="1" t="s">
        <v>9</v>
      </c>
      <c r="E295" s="1" t="s">
        <v>1799</v>
      </c>
      <c r="F295" s="2">
        <v>45535</v>
      </c>
      <c r="G295" s="2">
        <v>45505</v>
      </c>
      <c r="H295" s="1" t="s">
        <v>1844</v>
      </c>
      <c r="I295" s="1" t="s">
        <v>1845</v>
      </c>
      <c r="J295" s="1" t="s">
        <v>277</v>
      </c>
      <c r="K295" s="1"/>
      <c r="L295" s="1"/>
      <c r="M295" s="1" t="s">
        <v>1639</v>
      </c>
      <c r="N295" s="1"/>
      <c r="O295" s="1" t="s">
        <v>2130</v>
      </c>
      <c r="P295" s="40">
        <v>-17288.05</v>
      </c>
      <c r="Q295" s="37" t="str">
        <f>IF(C295="ForthPoint","ForthPoint",IF(D295="Intercompany",_xlfn.XLOOKUP(E295,'Dept Lookup'!B:B,'Dept Lookup'!A:A),Modified!D295))</f>
        <v>Data Science</v>
      </c>
      <c r="R295" t="str">
        <f t="shared" si="24"/>
        <v>CVS Health</v>
      </c>
      <c r="S295" s="1" t="s">
        <v>707</v>
      </c>
      <c r="T295" t="str">
        <f t="shared" si="25"/>
        <v>ICC 867 CVS Health : Retail Analytics DS and BI - 2024</v>
      </c>
      <c r="U295" s="25" t="str">
        <f>IF(K295&gt;0,K295,_xlfn.XLOOKUP(M295,'Client Lookup'!L:L,'Client Lookup'!N:N))</f>
        <v>22863</v>
      </c>
      <c r="V295" t="str">
        <f>_xlfn.XLOOKUP(_xlfn.NUMBERVALUE(U295),'Project Lookup'!X:X,'Project Lookup'!B:B)</f>
        <v>Retail Analytics DS and BI - 2024</v>
      </c>
      <c r="X295" t="str">
        <f t="shared" si="26"/>
        <v>ICC 867 CVS Health : Retail Analytics DS and BI - 2024</v>
      </c>
      <c r="Y295" t="str">
        <f t="shared" si="27"/>
        <v>ICC 867 CVS Health</v>
      </c>
      <c r="Z295" t="str">
        <f t="shared" si="28"/>
        <v>867 CVS Health</v>
      </c>
      <c r="AA295" t="str">
        <f>_xlfn.XLOOKUP(Z295,'Client Lookup'!A:A,'Client Lookup'!C:C)</f>
        <v>CVS Health</v>
      </c>
      <c r="AC295" t="e">
        <f>_xlfn.XLOOKUP(K295,'Results vs Forecast'!K:K,'Results vs Forecast'!K:K)</f>
        <v>#N/A</v>
      </c>
    </row>
    <row r="296" spans="1:29" hidden="1">
      <c r="A296" s="39"/>
      <c r="B296" s="1" t="s">
        <v>700</v>
      </c>
      <c r="C296" s="1" t="s">
        <v>701</v>
      </c>
      <c r="D296" s="1" t="s">
        <v>9</v>
      </c>
      <c r="E296" s="1" t="s">
        <v>1799</v>
      </c>
      <c r="F296" s="2">
        <v>45535</v>
      </c>
      <c r="G296" s="2">
        <v>45505</v>
      </c>
      <c r="H296" s="1" t="s">
        <v>2131</v>
      </c>
      <c r="I296" s="1" t="s">
        <v>2132</v>
      </c>
      <c r="J296" s="1" t="s">
        <v>528</v>
      </c>
      <c r="K296" s="1" t="s">
        <v>784</v>
      </c>
      <c r="L296" s="1" t="s">
        <v>1831</v>
      </c>
      <c r="M296" s="1"/>
      <c r="N296" s="1"/>
      <c r="O296" s="1"/>
      <c r="P296" s="40">
        <v>28.53</v>
      </c>
      <c r="Q296" s="37" t="str">
        <f>IF(C296="ForthPoint","ForthPoint",IF(D296="Intercompany",_xlfn.XLOOKUP(E296,'Dept Lookup'!B:B,'Dept Lookup'!A:A),Modified!D296))</f>
        <v>Data Science</v>
      </c>
      <c r="R296" t="str">
        <f t="shared" si="24"/>
        <v>Franklin Templeton</v>
      </c>
      <c r="S296" s="1" t="s">
        <v>707</v>
      </c>
      <c r="T296">
        <f t="shared" si="25"/>
        <v>0</v>
      </c>
      <c r="U296" s="25" t="str">
        <f>IF(K296&gt;0,K296,_xlfn.XLOOKUP(M296,'Client Lookup'!L:L,'Client Lookup'!N:N))</f>
        <v>28144</v>
      </c>
      <c r="V296" t="str">
        <f>_xlfn.XLOOKUP(_xlfn.NUMBERVALUE(U296),'Project Lookup'!X:X,'Project Lookup'!B:B)</f>
        <v>Franklin Templeton - DS Team</v>
      </c>
      <c r="X296" t="str">
        <f t="shared" si="26"/>
        <v>417 Franklin Templeton : 1145 Franklin Templeton - DS Team</v>
      </c>
      <c r="Y296" t="str">
        <f t="shared" si="27"/>
        <v>417 Franklin Templeton</v>
      </c>
      <c r="Z296" t="str">
        <f t="shared" si="28"/>
        <v>417 Franklin Templeton</v>
      </c>
      <c r="AA296" t="str">
        <f>_xlfn.XLOOKUP(Z296,'Client Lookup'!A:A,'Client Lookup'!C:C)</f>
        <v>Franklin Templeton</v>
      </c>
      <c r="AC296" t="e">
        <f>_xlfn.XLOOKUP(K296,'Results vs Forecast'!K:K,'Results vs Forecast'!K:K)</f>
        <v>#N/A</v>
      </c>
    </row>
    <row r="297" spans="1:29" hidden="1">
      <c r="A297" s="39"/>
      <c r="B297" s="1" t="s">
        <v>700</v>
      </c>
      <c r="C297" s="1" t="s">
        <v>1370</v>
      </c>
      <c r="D297" s="1" t="s">
        <v>9</v>
      </c>
      <c r="E297" s="1" t="s">
        <v>1799</v>
      </c>
      <c r="F297" s="2">
        <v>45535</v>
      </c>
      <c r="G297" s="2">
        <v>45505</v>
      </c>
      <c r="H297" s="1" t="s">
        <v>2133</v>
      </c>
      <c r="I297" s="1" t="s">
        <v>2134</v>
      </c>
      <c r="J297" s="1" t="s">
        <v>575</v>
      </c>
      <c r="K297" s="1" t="s">
        <v>829</v>
      </c>
      <c r="L297" s="1" t="s">
        <v>1812</v>
      </c>
      <c r="M297" s="1"/>
      <c r="N297" s="1"/>
      <c r="O297" s="1"/>
      <c r="P297" s="40">
        <v>424.19745985117407</v>
      </c>
      <c r="Q297" s="37" t="str">
        <f>IF(C297="ForthPoint","ForthPoint",IF(D297="Intercompany",_xlfn.XLOOKUP(E297,'Dept Lookup'!B:B,'Dept Lookup'!A:A),Modified!D297))</f>
        <v>Data Science</v>
      </c>
      <c r="R297" t="str">
        <f t="shared" si="24"/>
        <v>lily.ai</v>
      </c>
      <c r="S297" s="1" t="s">
        <v>707</v>
      </c>
      <c r="T297">
        <f t="shared" si="25"/>
        <v>0</v>
      </c>
      <c r="U297" s="25" t="str">
        <f>IF(K297&gt;0,K297,_xlfn.XLOOKUP(M297,'Client Lookup'!L:L,'Client Lookup'!N:N))</f>
        <v>25752</v>
      </c>
      <c r="V297" t="str">
        <f>_xlfn.XLOOKUP(_xlfn.NUMBERVALUE(U297),'Project Lookup'!X:X,'Project Lookup'!B:B)</f>
        <v>Lily AI SOW#7</v>
      </c>
      <c r="X297" t="str">
        <f t="shared" si="26"/>
        <v>463 OneLook Inc. D/B/A Lily AI : 1016 Lily AI SOW#7</v>
      </c>
      <c r="Y297" t="str">
        <f t="shared" si="27"/>
        <v>463 OneLook Inc. D/B/A Lily AI</v>
      </c>
      <c r="Z297" t="str">
        <f t="shared" si="28"/>
        <v>463 OneLook Inc. D/B/A Lily AI</v>
      </c>
      <c r="AA297" t="str">
        <f>_xlfn.XLOOKUP(Z297,'Client Lookup'!A:A,'Client Lookup'!C:C)</f>
        <v>lily.ai</v>
      </c>
      <c r="AC297" t="e">
        <f>_xlfn.XLOOKUP(K297,'Results vs Forecast'!K:K,'Results vs Forecast'!K:K)</f>
        <v>#N/A</v>
      </c>
    </row>
    <row r="298" spans="1:29" hidden="1">
      <c r="A298" s="39"/>
      <c r="B298" s="1" t="s">
        <v>700</v>
      </c>
      <c r="C298" s="1" t="s">
        <v>1370</v>
      </c>
      <c r="D298" s="1" t="s">
        <v>9</v>
      </c>
      <c r="E298" s="1" t="s">
        <v>1799</v>
      </c>
      <c r="F298" s="2">
        <v>45535</v>
      </c>
      <c r="G298" s="2">
        <v>45505</v>
      </c>
      <c r="H298" s="1" t="s">
        <v>2135</v>
      </c>
      <c r="I298" s="1" t="s">
        <v>2136</v>
      </c>
      <c r="J298" s="1" t="s">
        <v>575</v>
      </c>
      <c r="K298" s="1" t="s">
        <v>829</v>
      </c>
      <c r="L298" s="1" t="s">
        <v>1812</v>
      </c>
      <c r="M298" s="1"/>
      <c r="N298" s="1"/>
      <c r="O298" s="1"/>
      <c r="P298" s="40">
        <v>424.19745985117407</v>
      </c>
      <c r="Q298" s="37" t="str">
        <f>IF(C298="ForthPoint","ForthPoint",IF(D298="Intercompany",_xlfn.XLOOKUP(E298,'Dept Lookup'!B:B,'Dept Lookup'!A:A),Modified!D298))</f>
        <v>Data Science</v>
      </c>
      <c r="R298" t="str">
        <f t="shared" si="24"/>
        <v>lily.ai</v>
      </c>
      <c r="S298" s="1" t="s">
        <v>707</v>
      </c>
      <c r="T298">
        <f t="shared" si="25"/>
        <v>0</v>
      </c>
      <c r="U298" s="25" t="str">
        <f>IF(K298&gt;0,K298,_xlfn.XLOOKUP(M298,'Client Lookup'!L:L,'Client Lookup'!N:N))</f>
        <v>25752</v>
      </c>
      <c r="V298" t="str">
        <f>_xlfn.XLOOKUP(_xlfn.NUMBERVALUE(U298),'Project Lookup'!X:X,'Project Lookup'!B:B)</f>
        <v>Lily AI SOW#7</v>
      </c>
      <c r="X298" t="str">
        <f t="shared" si="26"/>
        <v>463 OneLook Inc. D/B/A Lily AI : 1016 Lily AI SOW#7</v>
      </c>
      <c r="Y298" t="str">
        <f t="shared" si="27"/>
        <v>463 OneLook Inc. D/B/A Lily AI</v>
      </c>
      <c r="Z298" t="str">
        <f t="shared" si="28"/>
        <v>463 OneLook Inc. D/B/A Lily AI</v>
      </c>
      <c r="AA298" t="str">
        <f>_xlfn.XLOOKUP(Z298,'Client Lookup'!A:A,'Client Lookup'!C:C)</f>
        <v>lily.ai</v>
      </c>
      <c r="AC298" t="e">
        <f>_xlfn.XLOOKUP(K298,'Results vs Forecast'!K:K,'Results vs Forecast'!K:K)</f>
        <v>#N/A</v>
      </c>
    </row>
    <row r="299" spans="1:29" hidden="1">
      <c r="A299" s="39"/>
      <c r="B299" s="1" t="s">
        <v>700</v>
      </c>
      <c r="C299" s="1" t="s">
        <v>1439</v>
      </c>
      <c r="D299" s="1" t="s">
        <v>486</v>
      </c>
      <c r="E299" s="1" t="s">
        <v>2137</v>
      </c>
      <c r="F299" s="2">
        <v>45535</v>
      </c>
      <c r="G299" s="2">
        <v>45505</v>
      </c>
      <c r="H299" s="1" t="s">
        <v>2138</v>
      </c>
      <c r="I299" s="1" t="s">
        <v>2139</v>
      </c>
      <c r="J299" s="1" t="s">
        <v>277</v>
      </c>
      <c r="K299" s="1"/>
      <c r="L299" s="1"/>
      <c r="M299" s="1"/>
      <c r="N299" s="1"/>
      <c r="O299" s="1" t="s">
        <v>2140</v>
      </c>
      <c r="P299" s="40">
        <v>-7544.0682113714747</v>
      </c>
      <c r="Q299" s="37" t="str">
        <f>IF(C299="ForthPoint","ForthPoint",IF(D299="Intercompany",_xlfn.XLOOKUP(E299,'Dept Lookup'!B:B,'Dept Lookup'!A:A),Modified!D299))</f>
        <v>FPAI -General</v>
      </c>
      <c r="R299" t="e">
        <f t="shared" si="24"/>
        <v>#N/A</v>
      </c>
      <c r="S299" s="1" t="s">
        <v>39</v>
      </c>
      <c r="T299">
        <f t="shared" si="25"/>
        <v>0</v>
      </c>
      <c r="U299" s="25">
        <f>IF(K299&gt;0,K299,_xlfn.XLOOKUP(M299,'Client Lookup'!L:L,'Client Lookup'!N:N))</f>
        <v>0</v>
      </c>
      <c r="V299" t="e">
        <f>_xlfn.XLOOKUP(_xlfn.NUMBERVALUE(U299),'Project Lookup'!X:X,'Project Lookup'!B:B)</f>
        <v>#N/A</v>
      </c>
      <c r="X299">
        <f t="shared" si="26"/>
        <v>0</v>
      </c>
      <c r="Y299">
        <f t="shared" si="27"/>
        <v>0</v>
      </c>
      <c r="Z299">
        <f t="shared" si="28"/>
        <v>0</v>
      </c>
      <c r="AA299" t="e">
        <f>_xlfn.XLOOKUP(Z299,'Client Lookup'!A:A,'Client Lookup'!C:C)</f>
        <v>#N/A</v>
      </c>
      <c r="AC299" t="e">
        <f>_xlfn.XLOOKUP(K299,'Results vs Forecast'!K:K,'Results vs Forecast'!K:K)</f>
        <v>#N/A</v>
      </c>
    </row>
    <row r="300" spans="1:29" hidden="1">
      <c r="A300" s="39"/>
      <c r="B300" s="1" t="s">
        <v>700</v>
      </c>
      <c r="C300" s="1" t="s">
        <v>701</v>
      </c>
      <c r="D300" s="1" t="s">
        <v>486</v>
      </c>
      <c r="E300" s="1" t="s">
        <v>2137</v>
      </c>
      <c r="F300" s="2">
        <v>45535</v>
      </c>
      <c r="G300" s="2">
        <v>45505</v>
      </c>
      <c r="H300" s="1" t="s">
        <v>2141</v>
      </c>
      <c r="I300" s="1" t="s">
        <v>2142</v>
      </c>
      <c r="J300" s="1" t="s">
        <v>505</v>
      </c>
      <c r="K300" s="1" t="s">
        <v>766</v>
      </c>
      <c r="L300" s="1" t="s">
        <v>2143</v>
      </c>
      <c r="M300" s="1"/>
      <c r="N300" s="1"/>
      <c r="O300" s="1"/>
      <c r="P300" s="40">
        <v>143960</v>
      </c>
      <c r="Q300" s="37" t="str">
        <f>IF(C300="ForthPoint","ForthPoint",IF(D300="Intercompany",_xlfn.XLOOKUP(E300,'Dept Lookup'!B:B,'Dept Lookup'!A:A),Modified!D300))</f>
        <v>FPAI -General</v>
      </c>
      <c r="R300" t="str">
        <f t="shared" si="24"/>
        <v>CVS Health</v>
      </c>
      <c r="S300" s="1" t="s">
        <v>39</v>
      </c>
      <c r="T300">
        <f t="shared" si="25"/>
        <v>0</v>
      </c>
      <c r="U300" s="25" t="str">
        <f>IF(K300&gt;0,K300,_xlfn.XLOOKUP(M300,'Client Lookup'!L:L,'Client Lookup'!N:N))</f>
        <v>31317</v>
      </c>
      <c r="V300" t="str">
        <f>_xlfn.XLOOKUP(_xlfn.NUMBERVALUE(U300),'Project Lookup'!X:X,'Project Lookup'!B:B)</f>
        <v>Pega/FPAI Decisioning</v>
      </c>
      <c r="X300" t="str">
        <f t="shared" si="26"/>
        <v>170 CVS Health : 1245 Pega/FPAI Decisioning</v>
      </c>
      <c r="Y300" t="str">
        <f t="shared" si="27"/>
        <v>170 CVS Health</v>
      </c>
      <c r="Z300" t="str">
        <f t="shared" si="28"/>
        <v>170 CVS Health</v>
      </c>
      <c r="AA300" t="str">
        <f>_xlfn.XLOOKUP(Z300,'Client Lookup'!A:A,'Client Lookup'!C:C)</f>
        <v>CVS Health</v>
      </c>
      <c r="AC300" t="e">
        <f>_xlfn.XLOOKUP(K300,'Results vs Forecast'!K:K,'Results vs Forecast'!K:K)</f>
        <v>#N/A</v>
      </c>
    </row>
    <row r="301" spans="1:29" hidden="1">
      <c r="A301" s="39"/>
      <c r="B301" s="1" t="s">
        <v>700</v>
      </c>
      <c r="C301" s="1" t="s">
        <v>1361</v>
      </c>
      <c r="D301" s="1" t="s">
        <v>486</v>
      </c>
      <c r="E301" s="1" t="s">
        <v>2137</v>
      </c>
      <c r="F301" s="2">
        <v>45535</v>
      </c>
      <c r="G301" s="2">
        <v>45505</v>
      </c>
      <c r="H301" s="1" t="s">
        <v>2144</v>
      </c>
      <c r="I301" s="1" t="s">
        <v>2145</v>
      </c>
      <c r="J301" s="1" t="s">
        <v>277</v>
      </c>
      <c r="K301" s="1"/>
      <c r="L301" s="1"/>
      <c r="M301" s="1"/>
      <c r="N301" s="1"/>
      <c r="O301" s="1" t="s">
        <v>2146</v>
      </c>
      <c r="P301" s="40">
        <v>41684</v>
      </c>
      <c r="Q301" s="37" t="str">
        <f>IF(C301="ForthPoint","ForthPoint",IF(D301="Intercompany",_xlfn.XLOOKUP(E301,'Dept Lookup'!B:B,'Dept Lookup'!A:A),Modified!D301))</f>
        <v>FPAI -General</v>
      </c>
      <c r="R301" s="11" t="s">
        <v>144</v>
      </c>
      <c r="S301" s="1" t="s">
        <v>39</v>
      </c>
      <c r="T301">
        <f t="shared" si="25"/>
        <v>0</v>
      </c>
      <c r="U301" s="25">
        <f>IF(K301&gt;0,K301,_xlfn.XLOOKUP(M301,'Client Lookup'!L:L,'Client Lookup'!N:N))</f>
        <v>0</v>
      </c>
      <c r="V301" t="e">
        <f>_xlfn.XLOOKUP(_xlfn.NUMBERVALUE(U301),'Project Lookup'!X:X,'Project Lookup'!B:B)</f>
        <v>#N/A</v>
      </c>
      <c r="X301">
        <f t="shared" si="26"/>
        <v>0</v>
      </c>
      <c r="Y301">
        <f t="shared" si="27"/>
        <v>0</v>
      </c>
      <c r="Z301">
        <f t="shared" si="28"/>
        <v>0</v>
      </c>
      <c r="AA301" t="e">
        <f>_xlfn.XLOOKUP(Z301,'Client Lookup'!A:A,'Client Lookup'!C:C)</f>
        <v>#N/A</v>
      </c>
      <c r="AC301" t="e">
        <f>_xlfn.XLOOKUP(K301,'Results vs Forecast'!K:K,'Results vs Forecast'!K:K)</f>
        <v>#N/A</v>
      </c>
    </row>
    <row r="302" spans="1:29" hidden="1">
      <c r="A302" s="39"/>
      <c r="B302" s="1" t="s">
        <v>700</v>
      </c>
      <c r="C302" s="1" t="s">
        <v>1439</v>
      </c>
      <c r="D302" s="1" t="s">
        <v>486</v>
      </c>
      <c r="E302" s="1" t="s">
        <v>2137</v>
      </c>
      <c r="F302" s="2">
        <v>45535</v>
      </c>
      <c r="G302" s="2">
        <v>45505</v>
      </c>
      <c r="H302" s="1" t="s">
        <v>2147</v>
      </c>
      <c r="I302" s="1" t="s">
        <v>2148</v>
      </c>
      <c r="J302" s="1" t="s">
        <v>277</v>
      </c>
      <c r="K302" s="1"/>
      <c r="L302" s="1"/>
      <c r="M302" s="1"/>
      <c r="N302" s="1"/>
      <c r="O302" s="1" t="s">
        <v>2149</v>
      </c>
      <c r="P302" s="40">
        <v>516507.57075285719</v>
      </c>
      <c r="Q302" s="37" t="str">
        <f>IF(C302="ForthPoint","ForthPoint",IF(D302="Intercompany",_xlfn.XLOOKUP(E302,'Dept Lookup'!B:B,'Dept Lookup'!A:A),Modified!D302))</f>
        <v>FPAI -General</v>
      </c>
      <c r="R302" s="11" t="s">
        <v>952</v>
      </c>
      <c r="S302" s="1" t="s">
        <v>39</v>
      </c>
      <c r="T302">
        <f t="shared" si="25"/>
        <v>0</v>
      </c>
      <c r="U302" s="25">
        <f>IF(K302&gt;0,K302,_xlfn.XLOOKUP(M302,'Client Lookup'!L:L,'Client Lookup'!N:N))</f>
        <v>0</v>
      </c>
      <c r="V302" t="e">
        <f>_xlfn.XLOOKUP(_xlfn.NUMBERVALUE(U302),'Project Lookup'!X:X,'Project Lookup'!B:B)</f>
        <v>#N/A</v>
      </c>
      <c r="X302">
        <f t="shared" si="26"/>
        <v>0</v>
      </c>
      <c r="Y302">
        <f t="shared" si="27"/>
        <v>0</v>
      </c>
      <c r="Z302">
        <f t="shared" si="28"/>
        <v>0</v>
      </c>
      <c r="AA302" t="e">
        <f>_xlfn.XLOOKUP(Z302,'Client Lookup'!A:A,'Client Lookup'!C:C)</f>
        <v>#N/A</v>
      </c>
      <c r="AC302" t="e">
        <f>_xlfn.XLOOKUP(K302,'Results vs Forecast'!K:K,'Results vs Forecast'!K:K)</f>
        <v>#N/A</v>
      </c>
    </row>
    <row r="303" spans="1:29" hidden="1">
      <c r="A303" s="39"/>
      <c r="B303" s="1" t="s">
        <v>700</v>
      </c>
      <c r="C303" s="1" t="s">
        <v>1361</v>
      </c>
      <c r="D303" s="1" t="s">
        <v>486</v>
      </c>
      <c r="E303" s="1" t="s">
        <v>2137</v>
      </c>
      <c r="F303" s="2">
        <v>45535</v>
      </c>
      <c r="G303" s="2">
        <v>45505</v>
      </c>
      <c r="H303" s="1" t="s">
        <v>2144</v>
      </c>
      <c r="I303" s="1" t="s">
        <v>2145</v>
      </c>
      <c r="J303" s="1" t="s">
        <v>277</v>
      </c>
      <c r="K303" s="1"/>
      <c r="L303" s="1"/>
      <c r="M303" s="1"/>
      <c r="N303" s="1"/>
      <c r="O303" s="1" t="s">
        <v>2150</v>
      </c>
      <c r="P303" s="40">
        <v>66400</v>
      </c>
      <c r="Q303" s="37" t="str">
        <f>IF(C303="ForthPoint","ForthPoint",IF(D303="Intercompany",_xlfn.XLOOKUP(E303,'Dept Lookup'!B:B,'Dept Lookup'!A:A),Modified!D303))</f>
        <v>FPAI -General</v>
      </c>
      <c r="R303" s="11" t="s">
        <v>308</v>
      </c>
      <c r="S303" s="1" t="s">
        <v>39</v>
      </c>
      <c r="T303">
        <f t="shared" si="25"/>
        <v>0</v>
      </c>
      <c r="U303" s="25">
        <f>IF(K303&gt;0,K303,_xlfn.XLOOKUP(M303,'Client Lookup'!L:L,'Client Lookup'!N:N))</f>
        <v>0</v>
      </c>
      <c r="V303" t="e">
        <f>_xlfn.XLOOKUP(_xlfn.NUMBERVALUE(U303),'Project Lookup'!X:X,'Project Lookup'!B:B)</f>
        <v>#N/A</v>
      </c>
      <c r="X303">
        <f t="shared" si="26"/>
        <v>0</v>
      </c>
      <c r="Y303">
        <f t="shared" si="27"/>
        <v>0</v>
      </c>
      <c r="Z303">
        <f t="shared" si="28"/>
        <v>0</v>
      </c>
      <c r="AA303" t="e">
        <f>_xlfn.XLOOKUP(Z303,'Client Lookup'!A:A,'Client Lookup'!C:C)</f>
        <v>#N/A</v>
      </c>
      <c r="AC303" t="e">
        <f>_xlfn.XLOOKUP(K303,'Results vs Forecast'!K:K,'Results vs Forecast'!K:K)</f>
        <v>#N/A</v>
      </c>
    </row>
    <row r="304" spans="1:29" hidden="1">
      <c r="A304" s="39"/>
      <c r="B304" s="1" t="s">
        <v>700</v>
      </c>
      <c r="C304" s="1" t="s">
        <v>701</v>
      </c>
      <c r="D304" s="1" t="s">
        <v>486</v>
      </c>
      <c r="E304" s="1" t="s">
        <v>2137</v>
      </c>
      <c r="F304" s="2">
        <v>45535</v>
      </c>
      <c r="G304" s="2">
        <v>45505</v>
      </c>
      <c r="H304" s="1" t="s">
        <v>1844</v>
      </c>
      <c r="I304" s="1" t="s">
        <v>1845</v>
      </c>
      <c r="J304" s="1" t="s">
        <v>277</v>
      </c>
      <c r="K304" s="1"/>
      <c r="L304" s="1"/>
      <c r="M304" s="1" t="s">
        <v>1667</v>
      </c>
      <c r="N304" s="1"/>
      <c r="O304" s="1" t="s">
        <v>2151</v>
      </c>
      <c r="P304" s="40">
        <v>-143960</v>
      </c>
      <c r="Q304" s="37" t="str">
        <f>IF(C304="ForthPoint","ForthPoint",IF(D304="Intercompany",_xlfn.XLOOKUP(E304,'Dept Lookup'!B:B,'Dept Lookup'!A:A),Modified!D304))</f>
        <v>FPAI -General</v>
      </c>
      <c r="R304" t="str">
        <f t="shared" si="24"/>
        <v>CVS Health</v>
      </c>
      <c r="S304" s="1" t="s">
        <v>39</v>
      </c>
      <c r="T304" t="str">
        <f t="shared" si="25"/>
        <v>ICC 1245 CVS Health : Pega/FPAI Decisioning</v>
      </c>
      <c r="U304" s="25" t="str">
        <f>IF(K304&gt;0,K304,_xlfn.XLOOKUP(M304,'Client Lookup'!L:L,'Client Lookup'!N:N))</f>
        <v>31317</v>
      </c>
      <c r="V304" t="str">
        <f>_xlfn.XLOOKUP(_xlfn.NUMBERVALUE(U304),'Project Lookup'!X:X,'Project Lookup'!B:B)</f>
        <v>Pega/FPAI Decisioning</v>
      </c>
      <c r="X304" t="str">
        <f t="shared" si="26"/>
        <v>ICC 1245 CVS Health : Pega/FPAI Decisioning</v>
      </c>
      <c r="Y304" t="str">
        <f t="shared" si="27"/>
        <v>ICC 1245 CVS Health</v>
      </c>
      <c r="Z304" t="str">
        <f t="shared" si="28"/>
        <v>1245 CVS Health</v>
      </c>
      <c r="AA304" t="str">
        <f>_xlfn.XLOOKUP(Z304,'Client Lookup'!A:A,'Client Lookup'!C:C)</f>
        <v>CVS Health</v>
      </c>
      <c r="AC304" t="e">
        <f>_xlfn.XLOOKUP(K304,'Results vs Forecast'!K:K,'Results vs Forecast'!K:K)</f>
        <v>#N/A</v>
      </c>
    </row>
    <row r="305" spans="1:29" hidden="1">
      <c r="A305" s="39"/>
      <c r="B305" s="1" t="s">
        <v>700</v>
      </c>
      <c r="C305" s="1" t="s">
        <v>1439</v>
      </c>
      <c r="D305" s="1" t="s">
        <v>486</v>
      </c>
      <c r="E305" s="1" t="s">
        <v>2137</v>
      </c>
      <c r="F305" s="2">
        <v>45535</v>
      </c>
      <c r="G305" s="2">
        <v>45505</v>
      </c>
      <c r="H305" s="1" t="s">
        <v>2147</v>
      </c>
      <c r="I305" s="1" t="s">
        <v>2148</v>
      </c>
      <c r="J305" s="1" t="s">
        <v>277</v>
      </c>
      <c r="K305" s="1"/>
      <c r="L305" s="1"/>
      <c r="M305" s="1"/>
      <c r="N305" s="1"/>
      <c r="O305" s="1" t="s">
        <v>2152</v>
      </c>
      <c r="P305" s="40">
        <v>52152.052426868082</v>
      </c>
      <c r="Q305" s="37" t="str">
        <f>IF(C305="ForthPoint","ForthPoint",IF(D305="Intercompany",_xlfn.XLOOKUP(E305,'Dept Lookup'!B:B,'Dept Lookup'!A:A),Modified!D305))</f>
        <v>FPAI -General</v>
      </c>
      <c r="R305" s="11" t="s">
        <v>316</v>
      </c>
      <c r="S305" s="1" t="s">
        <v>39</v>
      </c>
      <c r="T305">
        <f t="shared" si="25"/>
        <v>0</v>
      </c>
      <c r="U305" s="25">
        <f>IF(K305&gt;0,K305,_xlfn.XLOOKUP(M305,'Client Lookup'!L:L,'Client Lookup'!N:N))</f>
        <v>0</v>
      </c>
      <c r="V305" t="e">
        <f>_xlfn.XLOOKUP(_xlfn.NUMBERVALUE(U305),'Project Lookup'!X:X,'Project Lookup'!B:B)</f>
        <v>#N/A</v>
      </c>
      <c r="X305">
        <f t="shared" si="26"/>
        <v>0</v>
      </c>
      <c r="Y305">
        <f t="shared" si="27"/>
        <v>0</v>
      </c>
      <c r="Z305">
        <f t="shared" si="28"/>
        <v>0</v>
      </c>
      <c r="AA305" t="e">
        <f>_xlfn.XLOOKUP(Z305,'Client Lookup'!A:A,'Client Lookup'!C:C)</f>
        <v>#N/A</v>
      </c>
      <c r="AC305" t="e">
        <f>_xlfn.XLOOKUP(K305,'Results vs Forecast'!K:K,'Results vs Forecast'!K:K)</f>
        <v>#N/A</v>
      </c>
    </row>
    <row r="306" spans="1:29" hidden="1">
      <c r="A306" s="39"/>
      <c r="B306" s="1" t="s">
        <v>700</v>
      </c>
      <c r="C306" s="1" t="s">
        <v>701</v>
      </c>
      <c r="D306" s="1" t="s">
        <v>486</v>
      </c>
      <c r="E306" s="1" t="s">
        <v>2137</v>
      </c>
      <c r="F306" s="2">
        <v>45535</v>
      </c>
      <c r="G306" s="2">
        <v>45505</v>
      </c>
      <c r="H306" s="1" t="s">
        <v>2153</v>
      </c>
      <c r="I306" s="1" t="s">
        <v>2154</v>
      </c>
      <c r="J306" s="1" t="s">
        <v>487</v>
      </c>
      <c r="K306" s="1" t="s">
        <v>741</v>
      </c>
      <c r="L306" s="1" t="s">
        <v>2155</v>
      </c>
      <c r="M306" s="1"/>
      <c r="N306" s="1"/>
      <c r="O306" s="1" t="s">
        <v>2156</v>
      </c>
      <c r="P306" s="40">
        <v>-10251.68</v>
      </c>
      <c r="Q306" s="37" t="str">
        <f>IF(C306="ForthPoint","ForthPoint",IF(D306="Intercompany",_xlfn.XLOOKUP(E306,'Dept Lookup'!B:B,'Dept Lookup'!A:A),Modified!D306))</f>
        <v>FPAI -General</v>
      </c>
      <c r="R306" t="str">
        <f t="shared" si="24"/>
        <v>Carter's</v>
      </c>
      <c r="S306" s="1" t="s">
        <v>39</v>
      </c>
      <c r="T306">
        <f t="shared" si="25"/>
        <v>0</v>
      </c>
      <c r="U306" s="25" t="str">
        <f>IF(K306&gt;0,K306,_xlfn.XLOOKUP(M306,'Client Lookup'!L:L,'Client Lookup'!N:N))</f>
        <v>29104</v>
      </c>
      <c r="V306" t="str">
        <f>_xlfn.XLOOKUP(_xlfn.NUMBERVALUE(U306),'Project Lookup'!X:X,'Project Lookup'!B:B)</f>
        <v>Carter's - Pega phase 1 implementation cx strategy</v>
      </c>
      <c r="X306" t="str">
        <f t="shared" si="26"/>
        <v>492 The William Carter Company : 1183 Carter's - Pega phase 1 implementation cx strategy</v>
      </c>
      <c r="Y306" t="str">
        <f t="shared" si="27"/>
        <v>492 The William Carter Company</v>
      </c>
      <c r="Z306" t="str">
        <f t="shared" si="28"/>
        <v>492 The William Carter Company</v>
      </c>
      <c r="AA306" t="str">
        <f>_xlfn.XLOOKUP(Z306,'Client Lookup'!A:A,'Client Lookup'!C:C)</f>
        <v>Carter's</v>
      </c>
      <c r="AC306" t="e">
        <f>_xlfn.XLOOKUP(K306,'Results vs Forecast'!K:K,'Results vs Forecast'!K:K)</f>
        <v>#N/A</v>
      </c>
    </row>
    <row r="307" spans="1:29" hidden="1">
      <c r="A307" s="39"/>
      <c r="B307" s="1" t="s">
        <v>700</v>
      </c>
      <c r="C307" s="1" t="s">
        <v>1361</v>
      </c>
      <c r="D307" s="1" t="s">
        <v>486</v>
      </c>
      <c r="E307" s="1" t="s">
        <v>2137</v>
      </c>
      <c r="F307" s="2">
        <v>45535</v>
      </c>
      <c r="G307" s="2">
        <v>45505</v>
      </c>
      <c r="H307" s="1" t="s">
        <v>2157</v>
      </c>
      <c r="I307" s="1" t="s">
        <v>2158</v>
      </c>
      <c r="J307" s="1" t="s">
        <v>277</v>
      </c>
      <c r="K307" s="1"/>
      <c r="L307" s="1"/>
      <c r="M307" s="1"/>
      <c r="N307" s="1"/>
      <c r="O307" s="1" t="s">
        <v>2140</v>
      </c>
      <c r="P307" s="40">
        <v>-119842.86</v>
      </c>
      <c r="Q307" s="37" t="str">
        <f>IF(C307="ForthPoint","ForthPoint",IF(D307="Intercompany",_xlfn.XLOOKUP(E307,'Dept Lookup'!B:B,'Dept Lookup'!A:A),Modified!D307))</f>
        <v>FPAI -General</v>
      </c>
      <c r="R307" t="e">
        <f t="shared" si="24"/>
        <v>#N/A</v>
      </c>
      <c r="S307" s="1" t="s">
        <v>39</v>
      </c>
      <c r="T307">
        <f t="shared" si="25"/>
        <v>0</v>
      </c>
      <c r="U307" s="25">
        <f>IF(K307&gt;0,K307,_xlfn.XLOOKUP(M307,'Client Lookup'!L:L,'Client Lookup'!N:N))</f>
        <v>0</v>
      </c>
      <c r="V307" t="e">
        <f>_xlfn.XLOOKUP(_xlfn.NUMBERVALUE(U307),'Project Lookup'!X:X,'Project Lookup'!B:B)</f>
        <v>#N/A</v>
      </c>
      <c r="X307">
        <f t="shared" si="26"/>
        <v>0</v>
      </c>
      <c r="Y307">
        <f t="shared" si="27"/>
        <v>0</v>
      </c>
      <c r="Z307">
        <f t="shared" si="28"/>
        <v>0</v>
      </c>
      <c r="AA307" t="e">
        <f>_xlfn.XLOOKUP(Z307,'Client Lookup'!A:A,'Client Lookup'!C:C)</f>
        <v>#N/A</v>
      </c>
      <c r="AC307" t="e">
        <f>_xlfn.XLOOKUP(K307,'Results vs Forecast'!K:K,'Results vs Forecast'!K:K)</f>
        <v>#N/A</v>
      </c>
    </row>
    <row r="308" spans="1:29" hidden="1">
      <c r="A308" s="39"/>
      <c r="B308" s="1" t="s">
        <v>700</v>
      </c>
      <c r="C308" s="1" t="s">
        <v>701</v>
      </c>
      <c r="D308" s="1" t="s">
        <v>486</v>
      </c>
      <c r="E308" s="1" t="s">
        <v>2137</v>
      </c>
      <c r="F308" s="2">
        <v>45535</v>
      </c>
      <c r="G308" s="2">
        <v>45505</v>
      </c>
      <c r="H308" s="1" t="s">
        <v>2159</v>
      </c>
      <c r="I308" s="1" t="s">
        <v>2160</v>
      </c>
      <c r="J308" s="1" t="s">
        <v>487</v>
      </c>
      <c r="K308" s="1" t="s">
        <v>741</v>
      </c>
      <c r="L308" s="1" t="s">
        <v>2155</v>
      </c>
      <c r="M308" s="1"/>
      <c r="N308" s="1"/>
      <c r="O308" s="1" t="s">
        <v>2161</v>
      </c>
      <c r="P308" s="40">
        <v>121055.67999999999</v>
      </c>
      <c r="Q308" s="37" t="str">
        <f>IF(C308="ForthPoint","ForthPoint",IF(D308="Intercompany",_xlfn.XLOOKUP(E308,'Dept Lookup'!B:B,'Dept Lookup'!A:A),Modified!D308))</f>
        <v>FPAI -General</v>
      </c>
      <c r="R308" t="str">
        <f t="shared" si="24"/>
        <v>Carter's</v>
      </c>
      <c r="S308" s="1" t="s">
        <v>39</v>
      </c>
      <c r="T308">
        <f t="shared" si="25"/>
        <v>0</v>
      </c>
      <c r="U308" s="25" t="str">
        <f>IF(K308&gt;0,K308,_xlfn.XLOOKUP(M308,'Client Lookup'!L:L,'Client Lookup'!N:N))</f>
        <v>29104</v>
      </c>
      <c r="V308" t="str">
        <f>_xlfn.XLOOKUP(_xlfn.NUMBERVALUE(U308),'Project Lookup'!X:X,'Project Lookup'!B:B)</f>
        <v>Carter's - Pega phase 1 implementation cx strategy</v>
      </c>
      <c r="X308" t="str">
        <f t="shared" si="26"/>
        <v>492 The William Carter Company : 1183 Carter's - Pega phase 1 implementation cx strategy</v>
      </c>
      <c r="Y308" t="str">
        <f t="shared" si="27"/>
        <v>492 The William Carter Company</v>
      </c>
      <c r="Z308" t="str">
        <f t="shared" si="28"/>
        <v>492 The William Carter Company</v>
      </c>
      <c r="AA308" t="str">
        <f>_xlfn.XLOOKUP(Z308,'Client Lookup'!A:A,'Client Lookup'!C:C)</f>
        <v>Carter's</v>
      </c>
      <c r="AC308" t="e">
        <f>_xlfn.XLOOKUP(K308,'Results vs Forecast'!K:K,'Results vs Forecast'!K:K)</f>
        <v>#N/A</v>
      </c>
    </row>
    <row r="309" spans="1:29" hidden="1">
      <c r="A309" s="39"/>
      <c r="B309" s="1" t="s">
        <v>700</v>
      </c>
      <c r="C309" s="1" t="s">
        <v>1361</v>
      </c>
      <c r="D309" s="1" t="s">
        <v>486</v>
      </c>
      <c r="E309" s="1" t="s">
        <v>2137</v>
      </c>
      <c r="F309" s="2">
        <v>45535</v>
      </c>
      <c r="G309" s="2">
        <v>45505</v>
      </c>
      <c r="H309" s="1" t="s">
        <v>2144</v>
      </c>
      <c r="I309" s="1" t="s">
        <v>2145</v>
      </c>
      <c r="J309" s="1" t="s">
        <v>277</v>
      </c>
      <c r="K309" s="1"/>
      <c r="L309" s="1"/>
      <c r="M309" s="1"/>
      <c r="N309" s="1"/>
      <c r="O309" s="1" t="s">
        <v>2162</v>
      </c>
      <c r="P309" s="40">
        <v>79068</v>
      </c>
      <c r="Q309" s="37" t="str">
        <f>IF(C309="ForthPoint","ForthPoint",IF(D309="Intercompany",_xlfn.XLOOKUP(E309,'Dept Lookup'!B:B,'Dept Lookup'!A:A),Modified!D309))</f>
        <v>FPAI -General</v>
      </c>
      <c r="R309" s="11" t="s">
        <v>953</v>
      </c>
      <c r="S309" s="1" t="s">
        <v>39</v>
      </c>
      <c r="T309">
        <f t="shared" si="25"/>
        <v>0</v>
      </c>
      <c r="U309" s="25">
        <f>IF(K309&gt;0,K309,_xlfn.XLOOKUP(M309,'Client Lookup'!L:L,'Client Lookup'!N:N))</f>
        <v>0</v>
      </c>
      <c r="V309" t="e">
        <f>_xlfn.XLOOKUP(_xlfn.NUMBERVALUE(U309),'Project Lookup'!X:X,'Project Lookup'!B:B)</f>
        <v>#N/A</v>
      </c>
      <c r="X309">
        <f t="shared" si="26"/>
        <v>0</v>
      </c>
      <c r="Y309">
        <f t="shared" si="27"/>
        <v>0</v>
      </c>
      <c r="Z309">
        <f t="shared" si="28"/>
        <v>0</v>
      </c>
      <c r="AA309" t="e">
        <f>_xlfn.XLOOKUP(Z309,'Client Lookup'!A:A,'Client Lookup'!C:C)</f>
        <v>#N/A</v>
      </c>
      <c r="AC309" t="e">
        <f>_xlfn.XLOOKUP(K309,'Results vs Forecast'!K:K,'Results vs Forecast'!K:K)</f>
        <v>#N/A</v>
      </c>
    </row>
    <row r="310" spans="1:29" hidden="1">
      <c r="A310" s="39"/>
      <c r="B310" s="1" t="s">
        <v>700</v>
      </c>
      <c r="C310" s="1" t="s">
        <v>1361</v>
      </c>
      <c r="D310" s="1" t="s">
        <v>486</v>
      </c>
      <c r="E310" s="1" t="s">
        <v>2137</v>
      </c>
      <c r="F310" s="2">
        <v>45535</v>
      </c>
      <c r="G310" s="2">
        <v>45505</v>
      </c>
      <c r="H310" s="1" t="s">
        <v>2144</v>
      </c>
      <c r="I310" s="1" t="s">
        <v>2145</v>
      </c>
      <c r="J310" s="1" t="s">
        <v>277</v>
      </c>
      <c r="K310" s="1"/>
      <c r="L310" s="1"/>
      <c r="M310" s="1"/>
      <c r="N310" s="1"/>
      <c r="O310" s="1" t="s">
        <v>2163</v>
      </c>
      <c r="P310" s="40">
        <v>476462.33</v>
      </c>
      <c r="Q310" s="37" t="str">
        <f>IF(C310="ForthPoint","ForthPoint",IF(D310="Intercompany",_xlfn.XLOOKUP(E310,'Dept Lookup'!B:B,'Dept Lookup'!A:A),Modified!D310))</f>
        <v>FPAI -General</v>
      </c>
      <c r="R310" s="11" t="s">
        <v>306</v>
      </c>
      <c r="S310" s="1" t="s">
        <v>39</v>
      </c>
      <c r="T310">
        <f t="shared" si="25"/>
        <v>0</v>
      </c>
      <c r="U310" s="25">
        <f>IF(K310&gt;0,K310,_xlfn.XLOOKUP(M310,'Client Lookup'!L:L,'Client Lookup'!N:N))</f>
        <v>0</v>
      </c>
      <c r="V310" t="e">
        <f>_xlfn.XLOOKUP(_xlfn.NUMBERVALUE(U310),'Project Lookup'!X:X,'Project Lookup'!B:B)</f>
        <v>#N/A</v>
      </c>
      <c r="X310">
        <f t="shared" si="26"/>
        <v>0</v>
      </c>
      <c r="Y310">
        <f t="shared" si="27"/>
        <v>0</v>
      </c>
      <c r="Z310">
        <f t="shared" si="28"/>
        <v>0</v>
      </c>
      <c r="AA310" t="e">
        <f>_xlfn.XLOOKUP(Z310,'Client Lookup'!A:A,'Client Lookup'!C:C)</f>
        <v>#N/A</v>
      </c>
      <c r="AC310" t="e">
        <f>_xlfn.XLOOKUP(K310,'Results vs Forecast'!K:K,'Results vs Forecast'!K:K)</f>
        <v>#N/A</v>
      </c>
    </row>
    <row r="311" spans="1:29" hidden="1">
      <c r="A311" s="39"/>
      <c r="B311" s="1" t="s">
        <v>700</v>
      </c>
      <c r="C311" s="1" t="s">
        <v>701</v>
      </c>
      <c r="D311" s="1" t="s">
        <v>486</v>
      </c>
      <c r="E311" s="1" t="s">
        <v>2137</v>
      </c>
      <c r="F311" s="2">
        <v>45535</v>
      </c>
      <c r="G311" s="2">
        <v>45505</v>
      </c>
      <c r="H311" s="1" t="s">
        <v>1844</v>
      </c>
      <c r="I311" s="1" t="s">
        <v>1845</v>
      </c>
      <c r="J311" s="1" t="s">
        <v>277</v>
      </c>
      <c r="K311" s="1"/>
      <c r="L311" s="1"/>
      <c r="M311" s="1" t="s">
        <v>1672</v>
      </c>
      <c r="N311" s="1"/>
      <c r="O311" s="1" t="s">
        <v>2164</v>
      </c>
      <c r="P311" s="40">
        <v>-110804</v>
      </c>
      <c r="Q311" s="37" t="str">
        <f>IF(C311="ForthPoint","ForthPoint",IF(D311="Intercompany",_xlfn.XLOOKUP(E311,'Dept Lookup'!B:B,'Dept Lookup'!A:A),Modified!D311))</f>
        <v>FPAI -General</v>
      </c>
      <c r="R311" t="str">
        <f t="shared" si="24"/>
        <v>Carter's</v>
      </c>
      <c r="S311" s="1" t="s">
        <v>39</v>
      </c>
      <c r="T311" t="str">
        <f t="shared" si="25"/>
        <v>ICC 1183 The William Carter Company : Carter's - Pega phase 1 implementation cx strategy</v>
      </c>
      <c r="U311" s="25" t="str">
        <f>IF(K311&gt;0,K311,_xlfn.XLOOKUP(M311,'Client Lookup'!L:L,'Client Lookup'!N:N))</f>
        <v>29104</v>
      </c>
      <c r="V311" t="str">
        <f>_xlfn.XLOOKUP(_xlfn.NUMBERVALUE(U311),'Project Lookup'!X:X,'Project Lookup'!B:B)</f>
        <v>Carter's - Pega phase 1 implementation cx strategy</v>
      </c>
      <c r="X311" t="str">
        <f t="shared" si="26"/>
        <v>ICC 1183 The William Carter Company : Carter's - Pega phase 1 implementation cx strategy</v>
      </c>
      <c r="Y311" t="str">
        <f t="shared" si="27"/>
        <v>ICC 1183 The William Carter Company</v>
      </c>
      <c r="Z311" t="str">
        <f t="shared" si="28"/>
        <v>1183 The William Carter Company</v>
      </c>
      <c r="AA311" t="str">
        <f>_xlfn.XLOOKUP(Z311,'Client Lookup'!A:A,'Client Lookup'!C:C)</f>
        <v>Carter's</v>
      </c>
      <c r="AC311" t="e">
        <f>_xlfn.XLOOKUP(K311,'Results vs Forecast'!K:K,'Results vs Forecast'!K:K)</f>
        <v>#N/A</v>
      </c>
    </row>
    <row r="312" spans="1:29" hidden="1">
      <c r="A312" s="39"/>
      <c r="B312" s="1" t="s">
        <v>700</v>
      </c>
      <c r="C312" s="1" t="s">
        <v>1390</v>
      </c>
      <c r="D312" s="1" t="s">
        <v>22</v>
      </c>
      <c r="E312" s="1" t="s">
        <v>2165</v>
      </c>
      <c r="F312" s="2">
        <v>45534</v>
      </c>
      <c r="G312" s="2">
        <v>45505</v>
      </c>
      <c r="H312" s="1" t="s">
        <v>1694</v>
      </c>
      <c r="I312" s="1" t="s">
        <v>1695</v>
      </c>
      <c r="J312" s="1" t="s">
        <v>277</v>
      </c>
      <c r="K312" s="1"/>
      <c r="L312" s="1"/>
      <c r="M312" s="1"/>
      <c r="N312" s="1"/>
      <c r="O312" s="1" t="s">
        <v>1697</v>
      </c>
      <c r="P312" s="40">
        <v>-49280.62313193248</v>
      </c>
      <c r="Q312" s="37" t="str">
        <f>IF(C312="ForthPoint","ForthPoint",IF(D312="Intercompany",_xlfn.XLOOKUP(E312,'Dept Lookup'!B:B,'Dept Lookup'!A:A),Modified!D312))</f>
        <v>ForthPoint</v>
      </c>
      <c r="R312" s="11" t="s">
        <v>66</v>
      </c>
      <c r="S312" s="1" t="s">
        <v>707</v>
      </c>
      <c r="T312">
        <f t="shared" si="25"/>
        <v>0</v>
      </c>
      <c r="U312" s="25">
        <f>IF(K312&gt;0,K312,_xlfn.XLOOKUP(M312,'Client Lookup'!L:L,'Client Lookup'!N:N))</f>
        <v>0</v>
      </c>
      <c r="V312" t="e">
        <f>_xlfn.XLOOKUP(_xlfn.NUMBERVALUE(U312),'Project Lookup'!X:X,'Project Lookup'!B:B)</f>
        <v>#N/A</v>
      </c>
      <c r="X312">
        <f t="shared" si="26"/>
        <v>0</v>
      </c>
      <c r="Y312">
        <f t="shared" si="27"/>
        <v>0</v>
      </c>
      <c r="Z312">
        <f t="shared" si="28"/>
        <v>0</v>
      </c>
      <c r="AA312" t="e">
        <f>_xlfn.XLOOKUP(Z312,'Client Lookup'!A:A,'Client Lookup'!C:C)</f>
        <v>#N/A</v>
      </c>
      <c r="AC312" t="e">
        <f>_xlfn.XLOOKUP(K312,'Results vs Forecast'!K:K,'Results vs Forecast'!K:K)</f>
        <v>#N/A</v>
      </c>
    </row>
    <row r="313" spans="1:29" hidden="1">
      <c r="A313" s="39"/>
      <c r="B313" s="1" t="s">
        <v>700</v>
      </c>
      <c r="C313" s="1" t="s">
        <v>1390</v>
      </c>
      <c r="D313" s="1" t="s">
        <v>22</v>
      </c>
      <c r="E313" s="1" t="s">
        <v>2165</v>
      </c>
      <c r="F313" s="2">
        <v>45534</v>
      </c>
      <c r="G313" s="2">
        <v>45505</v>
      </c>
      <c r="H313" s="1" t="s">
        <v>1633</v>
      </c>
      <c r="I313" s="1" t="s">
        <v>1634</v>
      </c>
      <c r="J313" s="1" t="s">
        <v>1800</v>
      </c>
      <c r="K313" s="1" t="s">
        <v>927</v>
      </c>
      <c r="L313" s="1"/>
      <c r="M313" s="1"/>
      <c r="N313" s="1"/>
      <c r="O313" s="1" t="s">
        <v>1636</v>
      </c>
      <c r="P313" s="40">
        <v>-26408.308201884509</v>
      </c>
      <c r="Q313" s="37" t="str">
        <f>IF(C313="ForthPoint","ForthPoint",IF(D313="Intercompany",_xlfn.XLOOKUP(E313,'Dept Lookup'!B:B,'Dept Lookup'!A:A),Modified!D313))</f>
        <v>ForthPoint</v>
      </c>
      <c r="R313" s="11" t="s">
        <v>185</v>
      </c>
      <c r="S313" s="1" t="s">
        <v>707</v>
      </c>
      <c r="T313">
        <f t="shared" si="25"/>
        <v>0</v>
      </c>
      <c r="U313" s="25" t="str">
        <f>IF(K313&gt;0,K313,_xlfn.XLOOKUP(M313,'Client Lookup'!L:L,'Client Lookup'!N:N))</f>
        <v>36721</v>
      </c>
      <c r="V313" t="str">
        <f>_xlfn.XLOOKUP(_xlfn.NUMBERVALUE(U313),'Project Lookup'!X:X,'Project Lookup'!B:B)</f>
        <v>Walmart - FY25 Marketing Advanced Analytics Retainer</v>
      </c>
      <c r="X313" t="str">
        <f t="shared" si="26"/>
        <v>402 ICC in Forth Point Represents Blend360 : 1377 Walmart - FY25 Marketing Advanced Analytics Retainer</v>
      </c>
      <c r="Y313" t="str">
        <f t="shared" si="27"/>
        <v>402 ICC in Forth Point Represents Blend360</v>
      </c>
      <c r="Z313" t="str">
        <f t="shared" si="28"/>
        <v>402 ICC in Forth Point Represents Blend360</v>
      </c>
      <c r="AA313" s="11" t="s">
        <v>185</v>
      </c>
      <c r="AC313" t="e">
        <f>_xlfn.XLOOKUP(K313,'Results vs Forecast'!K:K,'Results vs Forecast'!K:K)</f>
        <v>#N/A</v>
      </c>
    </row>
    <row r="314" spans="1:29" hidden="1">
      <c r="A314" s="39"/>
      <c r="B314" s="1" t="s">
        <v>700</v>
      </c>
      <c r="C314" s="1" t="s">
        <v>1390</v>
      </c>
      <c r="D314" s="1" t="s">
        <v>22</v>
      </c>
      <c r="E314" s="1" t="s">
        <v>2165</v>
      </c>
      <c r="F314" s="2">
        <v>45534</v>
      </c>
      <c r="G314" s="2">
        <v>45505</v>
      </c>
      <c r="H314" s="1" t="s">
        <v>1769</v>
      </c>
      <c r="I314" s="1" t="s">
        <v>1770</v>
      </c>
      <c r="J314" s="1" t="s">
        <v>277</v>
      </c>
      <c r="K314" s="1"/>
      <c r="L314" s="1"/>
      <c r="M314" s="1"/>
      <c r="N314" s="1"/>
      <c r="O314" s="1" t="s">
        <v>1771</v>
      </c>
      <c r="P314" s="40">
        <v>-14544.034370245226</v>
      </c>
      <c r="Q314" s="37" t="str">
        <f>IF(C314="ForthPoint","ForthPoint",IF(D314="Intercompany",_xlfn.XLOOKUP(E314,'Dept Lookup'!B:B,'Dept Lookup'!A:A),Modified!D314))</f>
        <v>ForthPoint</v>
      </c>
      <c r="R314" s="11" t="s">
        <v>110</v>
      </c>
      <c r="S314" s="1" t="s">
        <v>707</v>
      </c>
      <c r="T314">
        <f t="shared" si="25"/>
        <v>0</v>
      </c>
      <c r="U314" s="25">
        <f>IF(K314&gt;0,K314,_xlfn.XLOOKUP(M314,'Client Lookup'!L:L,'Client Lookup'!N:N))</f>
        <v>0</v>
      </c>
      <c r="V314" t="e">
        <f>_xlfn.XLOOKUP(_xlfn.NUMBERVALUE(U314),'Project Lookup'!X:X,'Project Lookup'!B:B)</f>
        <v>#N/A</v>
      </c>
      <c r="X314">
        <f t="shared" si="26"/>
        <v>0</v>
      </c>
      <c r="Y314">
        <f t="shared" si="27"/>
        <v>0</v>
      </c>
      <c r="Z314">
        <f t="shared" si="28"/>
        <v>0</v>
      </c>
      <c r="AA314" t="e">
        <f>_xlfn.XLOOKUP(Z314,'Client Lookup'!A:A,'Client Lookup'!C:C)</f>
        <v>#N/A</v>
      </c>
      <c r="AC314" t="e">
        <f>_xlfn.XLOOKUP(K314,'Results vs Forecast'!K:K,'Results vs Forecast'!K:K)</f>
        <v>#N/A</v>
      </c>
    </row>
    <row r="315" spans="1:29" hidden="1">
      <c r="A315" s="39"/>
      <c r="B315" s="1" t="s">
        <v>700</v>
      </c>
      <c r="C315" s="1" t="s">
        <v>1390</v>
      </c>
      <c r="D315" s="1" t="s">
        <v>22</v>
      </c>
      <c r="E315" s="1" t="s">
        <v>2165</v>
      </c>
      <c r="F315" s="2">
        <v>45534</v>
      </c>
      <c r="G315" s="2">
        <v>45505</v>
      </c>
      <c r="H315" s="1" t="s">
        <v>1690</v>
      </c>
      <c r="I315" s="1" t="s">
        <v>1691</v>
      </c>
      <c r="J315" s="1" t="s">
        <v>277</v>
      </c>
      <c r="K315" s="1"/>
      <c r="L315" s="1"/>
      <c r="M315" s="1" t="s">
        <v>1692</v>
      </c>
      <c r="N315" s="1"/>
      <c r="O315" s="1" t="s">
        <v>1693</v>
      </c>
      <c r="P315" s="40">
        <v>-778.47593694579268</v>
      </c>
      <c r="Q315" s="37" t="str">
        <f>IF(C315="ForthPoint","ForthPoint",IF(D315="Intercompany",_xlfn.XLOOKUP(E315,'Dept Lookup'!B:B,'Dept Lookup'!A:A),Modified!D315))</f>
        <v>ForthPoint</v>
      </c>
      <c r="R315" t="str">
        <f t="shared" si="24"/>
        <v>Legrand Cablofil Inc</v>
      </c>
      <c r="S315" s="1" t="s">
        <v>707</v>
      </c>
      <c r="T315" t="str">
        <f t="shared" si="25"/>
        <v>ICC 1019 ICC in Forth Point Represents Blend360 : Legrand - Cablofil Managed Service Level Agreement</v>
      </c>
      <c r="U315" s="25" t="str">
        <f>IF(K315&gt;0,K315,_xlfn.XLOOKUP(M315,'Client Lookup'!L:L,'Client Lookup'!N:N))</f>
        <v>25755</v>
      </c>
      <c r="V315" t="str">
        <f>_xlfn.XLOOKUP(_xlfn.NUMBERVALUE(U315),'Project Lookup'!X:X,'Project Lookup'!B:B)</f>
        <v>Legrand - Cablofil Managed Service Level Agreement</v>
      </c>
      <c r="X315" t="str">
        <f t="shared" si="26"/>
        <v>ICC 1019 ICC in Forth Point Represents Blend360 : Legrand - Cablofil Managed Service Level Agreement</v>
      </c>
      <c r="Y315" t="str">
        <f t="shared" si="27"/>
        <v>ICC 1019 ICC in Forth Point Represents Blend360</v>
      </c>
      <c r="Z315" t="str">
        <f t="shared" si="28"/>
        <v>1019 ICC in Forth Point Represents Blend360</v>
      </c>
      <c r="AA315" t="str">
        <f>_xlfn.XLOOKUP(Z315,'Client Lookup'!A:A,'Client Lookup'!C:C)</f>
        <v>Legrand Cablofil Inc</v>
      </c>
      <c r="AC315" t="e">
        <f>_xlfn.XLOOKUP(K315,'Results vs Forecast'!K:K,'Results vs Forecast'!K:K)</f>
        <v>#N/A</v>
      </c>
    </row>
    <row r="316" spans="1:29" hidden="1">
      <c r="A316" s="39"/>
      <c r="B316" s="1" t="s">
        <v>700</v>
      </c>
      <c r="C316" s="1" t="s">
        <v>701</v>
      </c>
      <c r="D316" s="1" t="s">
        <v>22</v>
      </c>
      <c r="E316" s="1" t="s">
        <v>2165</v>
      </c>
      <c r="F316" s="2">
        <v>45535</v>
      </c>
      <c r="G316" s="2">
        <v>45505</v>
      </c>
      <c r="H316" s="1" t="s">
        <v>2108</v>
      </c>
      <c r="I316" s="1" t="s">
        <v>2109</v>
      </c>
      <c r="J316" s="1" t="s">
        <v>277</v>
      </c>
      <c r="K316" s="1"/>
      <c r="L316" s="1"/>
      <c r="M316" s="1" t="s">
        <v>2166</v>
      </c>
      <c r="N316" s="1"/>
      <c r="O316" s="1" t="s">
        <v>2167</v>
      </c>
      <c r="P316" s="40">
        <v>14543.27</v>
      </c>
      <c r="Q316" s="37" t="str">
        <f>IF(C316="ForthPoint","ForthPoint",IF(D316="Intercompany",_xlfn.XLOOKUP(E316,'Dept Lookup'!B:B,'Dept Lookup'!A:A),Modified!D316))</f>
        <v>AI Consulting</v>
      </c>
      <c r="R316" t="str">
        <f t="shared" si="24"/>
        <v>Hyatt</v>
      </c>
      <c r="S316" s="1" t="s">
        <v>707</v>
      </c>
      <c r="T316" t="str">
        <f t="shared" si="25"/>
        <v>ICC 1294 Hyatt : Hyatt - Product Manager Need</v>
      </c>
      <c r="U316" s="32" t="s">
        <v>835</v>
      </c>
      <c r="V316" t="str">
        <f>_xlfn.XLOOKUP(_xlfn.NUMBERVALUE(U316),'Project Lookup'!X:X,'Project Lookup'!B:B)</f>
        <v>Hyatt - Product Manager Need</v>
      </c>
      <c r="X316" t="str">
        <f t="shared" si="26"/>
        <v>ICC 1294 Hyatt : Hyatt - Product Manager Need</v>
      </c>
      <c r="Y316" t="str">
        <f t="shared" si="27"/>
        <v>ICC 1294 Hyatt</v>
      </c>
      <c r="Z316" t="str">
        <f t="shared" si="28"/>
        <v>1294 Hyatt</v>
      </c>
      <c r="AA316" t="str">
        <f>_xlfn.XLOOKUP(Z316,'Client Lookup'!A:A,'Client Lookup'!C:C)</f>
        <v>Hyatt</v>
      </c>
      <c r="AC316" t="e">
        <f>_xlfn.XLOOKUP(K316,'Results vs Forecast'!K:K,'Results vs Forecast'!K:K)</f>
        <v>#N/A</v>
      </c>
    </row>
    <row r="317" spans="1:29" hidden="1">
      <c r="A317" s="39"/>
      <c r="B317" s="1" t="s">
        <v>700</v>
      </c>
      <c r="C317" s="1" t="s">
        <v>1390</v>
      </c>
      <c r="D317" s="1" t="s">
        <v>22</v>
      </c>
      <c r="E317" s="1" t="s">
        <v>2165</v>
      </c>
      <c r="F317" s="2">
        <v>45535</v>
      </c>
      <c r="G317" s="2">
        <v>45505</v>
      </c>
      <c r="H317" s="1" t="s">
        <v>2168</v>
      </c>
      <c r="I317" s="1" t="s">
        <v>2169</v>
      </c>
      <c r="J317" s="1" t="s">
        <v>2170</v>
      </c>
      <c r="K317" s="1" t="s">
        <v>2171</v>
      </c>
      <c r="L317" s="1"/>
      <c r="M317" s="1"/>
      <c r="N317" s="1"/>
      <c r="O317" s="1"/>
      <c r="P317" s="40">
        <v>27657.680560399382</v>
      </c>
      <c r="Q317" s="37" t="str">
        <f>IF(C317="ForthPoint","ForthPoint",IF(D317="Intercompany",_xlfn.XLOOKUP(E317,'Dept Lookup'!B:B,'Dept Lookup'!A:A),Modified!D317))</f>
        <v>ForthPoint</v>
      </c>
      <c r="R317" t="str">
        <f t="shared" si="24"/>
        <v>Ineos FPS Ltd</v>
      </c>
      <c r="S317" s="1" t="s">
        <v>707</v>
      </c>
      <c r="T317">
        <f t="shared" si="25"/>
        <v>0</v>
      </c>
      <c r="U317" s="25" t="str">
        <f>IF(K317&gt;0,K317,_xlfn.XLOOKUP(M317,'Client Lookup'!L:L,'Client Lookup'!N:N))</f>
        <v>38720</v>
      </c>
      <c r="V317" t="e">
        <f>_xlfn.XLOOKUP(_xlfn.NUMBERVALUE(U317),'Project Lookup'!X:X,'Project Lookup'!B:B)</f>
        <v>#N/A</v>
      </c>
      <c r="X317" t="str">
        <f t="shared" si="26"/>
        <v>434 Ineos FPS Ltd : 1450 Replacement of Commercial Auto ‘What If’ Model</v>
      </c>
      <c r="Y317" t="str">
        <f t="shared" si="27"/>
        <v>434 Ineos FPS Ltd</v>
      </c>
      <c r="Z317" t="str">
        <f t="shared" si="28"/>
        <v>434 Ineos FPS Ltd</v>
      </c>
      <c r="AA317" t="str">
        <f>_xlfn.XLOOKUP(Z317,'Client Lookup'!A:A,'Client Lookup'!C:C)</f>
        <v>Ineos FPS Ltd</v>
      </c>
      <c r="AC317" t="e">
        <f>_xlfn.XLOOKUP(K317,'Results vs Forecast'!K:K,'Results vs Forecast'!K:K)</f>
        <v>#N/A</v>
      </c>
    </row>
    <row r="318" spans="1:29" hidden="1">
      <c r="A318" s="39"/>
      <c r="B318" s="1" t="s">
        <v>700</v>
      </c>
      <c r="C318" s="1" t="s">
        <v>1390</v>
      </c>
      <c r="D318" s="1" t="s">
        <v>22</v>
      </c>
      <c r="E318" s="1" t="s">
        <v>2165</v>
      </c>
      <c r="F318" s="2">
        <v>45535</v>
      </c>
      <c r="G318" s="2">
        <v>45505</v>
      </c>
      <c r="H318" s="1" t="s">
        <v>2172</v>
      </c>
      <c r="I318" s="1" t="s">
        <v>2173</v>
      </c>
      <c r="J318" s="1" t="s">
        <v>2174</v>
      </c>
      <c r="K318" s="1" t="s">
        <v>835</v>
      </c>
      <c r="L318" s="1"/>
      <c r="M318" s="1"/>
      <c r="N318" s="1"/>
      <c r="O318" s="1"/>
      <c r="P318" s="40">
        <v>610.35597936673537</v>
      </c>
      <c r="Q318" s="37" t="str">
        <f>IF(C318="ForthPoint","ForthPoint",IF(D318="Intercompany",_xlfn.XLOOKUP(E318,'Dept Lookup'!B:B,'Dept Lookup'!A:A),Modified!D318))</f>
        <v>ForthPoint</v>
      </c>
      <c r="R318" s="11" t="s">
        <v>110</v>
      </c>
      <c r="S318" s="1" t="s">
        <v>707</v>
      </c>
      <c r="T318">
        <f t="shared" si="25"/>
        <v>0</v>
      </c>
      <c r="U318" s="25" t="str">
        <f>IF(K318&gt;0,K318,_xlfn.XLOOKUP(M318,'Client Lookup'!L:L,'Client Lookup'!N:N))</f>
        <v>36723</v>
      </c>
      <c r="V318" t="str">
        <f>_xlfn.XLOOKUP(_xlfn.NUMBERVALUE(U318),'Project Lookup'!X:X,'Project Lookup'!B:B)</f>
        <v>Hyatt - Product Manager Need</v>
      </c>
      <c r="X318" t="str">
        <f t="shared" si="26"/>
        <v>402 ICC in Forth Point Represents Blend360 : 1379 Hyatt - Product Manager Need</v>
      </c>
      <c r="Y318" t="str">
        <f t="shared" si="27"/>
        <v>402 ICC in Forth Point Represents Blend360</v>
      </c>
      <c r="Z318" t="str">
        <f t="shared" si="28"/>
        <v>402 ICC in Forth Point Represents Blend360</v>
      </c>
      <c r="AA318" s="11" t="s">
        <v>110</v>
      </c>
      <c r="AC318" t="e">
        <f>_xlfn.XLOOKUP(K318,'Results vs Forecast'!K:K,'Results vs Forecast'!K:K)</f>
        <v>#N/A</v>
      </c>
    </row>
    <row r="319" spans="1:29" hidden="1">
      <c r="A319" s="39"/>
      <c r="B319" s="1" t="s">
        <v>700</v>
      </c>
      <c r="C319" s="1" t="s">
        <v>701</v>
      </c>
      <c r="D319" s="1" t="s">
        <v>22</v>
      </c>
      <c r="E319" s="1" t="s">
        <v>2165</v>
      </c>
      <c r="F319" s="2">
        <v>45535</v>
      </c>
      <c r="G319" s="2">
        <v>45505</v>
      </c>
      <c r="H319" s="1" t="s">
        <v>1844</v>
      </c>
      <c r="I319" s="1" t="s">
        <v>1845</v>
      </c>
      <c r="J319" s="1" t="s">
        <v>277</v>
      </c>
      <c r="K319" s="1"/>
      <c r="L319" s="1"/>
      <c r="M319" s="1" t="s">
        <v>2166</v>
      </c>
      <c r="N319" s="1"/>
      <c r="O319" s="1" t="s">
        <v>2175</v>
      </c>
      <c r="P319" s="40">
        <v>-14543.27</v>
      </c>
      <c r="Q319" s="37" t="str">
        <f>IF(C319="ForthPoint","ForthPoint",IF(D319="Intercompany",_xlfn.XLOOKUP(E319,'Dept Lookup'!B:B,'Dept Lookup'!A:A),Modified!D319))</f>
        <v>AI Consulting</v>
      </c>
      <c r="R319" t="str">
        <f t="shared" si="24"/>
        <v>Hyatt</v>
      </c>
      <c r="S319" s="1" t="s">
        <v>707</v>
      </c>
      <c r="T319" t="str">
        <f t="shared" si="25"/>
        <v>ICC 1294 Hyatt : Hyatt - Product Manager Need</v>
      </c>
      <c r="U319" s="32" t="s">
        <v>835</v>
      </c>
      <c r="V319" t="str">
        <f>_xlfn.XLOOKUP(_xlfn.NUMBERVALUE(U319),'Project Lookup'!X:X,'Project Lookup'!B:B)</f>
        <v>Hyatt - Product Manager Need</v>
      </c>
      <c r="X319" t="str">
        <f t="shared" si="26"/>
        <v>ICC 1294 Hyatt : Hyatt - Product Manager Need</v>
      </c>
      <c r="Y319" t="str">
        <f t="shared" si="27"/>
        <v>ICC 1294 Hyatt</v>
      </c>
      <c r="Z319" t="str">
        <f t="shared" si="28"/>
        <v>1294 Hyatt</v>
      </c>
      <c r="AA319" t="str">
        <f>_xlfn.XLOOKUP(Z319,'Client Lookup'!A:A,'Client Lookup'!C:C)</f>
        <v>Hyatt</v>
      </c>
      <c r="AC319" t="e">
        <f>_xlfn.XLOOKUP(K319,'Results vs Forecast'!K:K,'Results vs Forecast'!K:K)</f>
        <v>#N/A</v>
      </c>
    </row>
    <row r="320" spans="1:29" hidden="1">
      <c r="A320" s="39"/>
      <c r="B320" s="1" t="s">
        <v>700</v>
      </c>
      <c r="C320" s="1" t="s">
        <v>1390</v>
      </c>
      <c r="D320" s="1" t="s">
        <v>22</v>
      </c>
      <c r="E320" s="1" t="s">
        <v>2165</v>
      </c>
      <c r="F320" s="2">
        <v>45535</v>
      </c>
      <c r="G320" s="2">
        <v>45505</v>
      </c>
      <c r="H320" s="1" t="s">
        <v>2176</v>
      </c>
      <c r="I320" s="1" t="s">
        <v>2177</v>
      </c>
      <c r="J320" s="1" t="s">
        <v>1433</v>
      </c>
      <c r="K320" s="1" t="s">
        <v>826</v>
      </c>
      <c r="L320" s="1"/>
      <c r="M320" s="1"/>
      <c r="N320" s="1"/>
      <c r="O320" s="1"/>
      <c r="P320" s="40">
        <v>781.72622103486799</v>
      </c>
      <c r="Q320" s="37" t="str">
        <f>IF(C320="ForthPoint","ForthPoint",IF(D320="Intercompany",_xlfn.XLOOKUP(E320,'Dept Lookup'!B:B,'Dept Lookup'!A:A),Modified!D320))</f>
        <v>ForthPoint</v>
      </c>
      <c r="R320" s="11" t="s">
        <v>120</v>
      </c>
      <c r="S320" s="1" t="s">
        <v>707</v>
      </c>
      <c r="T320">
        <f t="shared" si="25"/>
        <v>0</v>
      </c>
      <c r="U320" s="25" t="str">
        <f>IF(K320&gt;0,K320,_xlfn.XLOOKUP(M320,'Client Lookup'!L:L,'Client Lookup'!N:N))</f>
        <v>25755</v>
      </c>
      <c r="V320" t="str">
        <f>_xlfn.XLOOKUP(_xlfn.NUMBERVALUE(U320),'Project Lookup'!X:X,'Project Lookup'!B:B)</f>
        <v>Legrand - Cablofil Managed Service Level Agreement</v>
      </c>
      <c r="X320" t="str">
        <f t="shared" si="26"/>
        <v>402 ICC in Forth Point Represents Blend360 : 1019 Legrand - Cablofil Managed Service Level Agreement</v>
      </c>
      <c r="Y320" t="str">
        <f t="shared" si="27"/>
        <v>402 ICC in Forth Point Represents Blend360</v>
      </c>
      <c r="Z320" t="str">
        <f t="shared" si="28"/>
        <v>402 ICC in Forth Point Represents Blend360</v>
      </c>
      <c r="AA320" t="str">
        <f>_xlfn.XLOOKUP(Z320,'Client Lookup'!A:A,'Client Lookup'!C:C)</f>
        <v>Legrand Cablofil Inc</v>
      </c>
      <c r="AC320" t="e">
        <f>_xlfn.XLOOKUP(K320,'Results vs Forecast'!K:K,'Results vs Forecast'!K:K)</f>
        <v>#N/A</v>
      </c>
    </row>
    <row r="321" spans="1:29" hidden="1">
      <c r="A321" s="39"/>
      <c r="B321" s="1" t="s">
        <v>700</v>
      </c>
      <c r="C321" s="1" t="s">
        <v>1390</v>
      </c>
      <c r="D321" s="1" t="s">
        <v>22</v>
      </c>
      <c r="E321" s="1" t="s">
        <v>2165</v>
      </c>
      <c r="F321" s="2">
        <v>45535</v>
      </c>
      <c r="G321" s="2">
        <v>45505</v>
      </c>
      <c r="H321" s="1" t="s">
        <v>2178</v>
      </c>
      <c r="I321" s="1" t="s">
        <v>2179</v>
      </c>
      <c r="J321" s="1" t="s">
        <v>2174</v>
      </c>
      <c r="K321" s="1" t="s">
        <v>835</v>
      </c>
      <c r="L321" s="1"/>
      <c r="M321" s="1"/>
      <c r="N321" s="1"/>
      <c r="O321" s="1"/>
      <c r="P321" s="40">
        <v>610.35597936673537</v>
      </c>
      <c r="Q321" s="37" t="str">
        <f>IF(C321="ForthPoint","ForthPoint",IF(D321="Intercompany",_xlfn.XLOOKUP(E321,'Dept Lookup'!B:B,'Dept Lookup'!A:A),Modified!D321))</f>
        <v>ForthPoint</v>
      </c>
      <c r="R321" s="11" t="s">
        <v>110</v>
      </c>
      <c r="S321" s="1" t="s">
        <v>707</v>
      </c>
      <c r="T321">
        <f t="shared" si="25"/>
        <v>0</v>
      </c>
      <c r="U321" s="25" t="str">
        <f>IF(K321&gt;0,K321,_xlfn.XLOOKUP(M321,'Client Lookup'!L:L,'Client Lookup'!N:N))</f>
        <v>36723</v>
      </c>
      <c r="V321" t="str">
        <f>_xlfn.XLOOKUP(_xlfn.NUMBERVALUE(U321),'Project Lookup'!X:X,'Project Lookup'!B:B)</f>
        <v>Hyatt - Product Manager Need</v>
      </c>
      <c r="X321" t="str">
        <f t="shared" si="26"/>
        <v>402 ICC in Forth Point Represents Blend360 : 1379 Hyatt - Product Manager Need</v>
      </c>
      <c r="Y321" t="str">
        <f t="shared" si="27"/>
        <v>402 ICC in Forth Point Represents Blend360</v>
      </c>
      <c r="Z321" t="str">
        <f t="shared" si="28"/>
        <v>402 ICC in Forth Point Represents Blend360</v>
      </c>
      <c r="AA321" s="11" t="s">
        <v>110</v>
      </c>
      <c r="AC321" t="e">
        <f>_xlfn.XLOOKUP(K321,'Results vs Forecast'!K:K,'Results vs Forecast'!K:K)</f>
        <v>#N/A</v>
      </c>
    </row>
    <row r="322" spans="1:29" hidden="1">
      <c r="A322" s="39"/>
      <c r="B322" s="1" t="s">
        <v>700</v>
      </c>
      <c r="C322" s="1" t="s">
        <v>1390</v>
      </c>
      <c r="D322" s="1" t="s">
        <v>22</v>
      </c>
      <c r="E322" s="1" t="s">
        <v>2165</v>
      </c>
      <c r="F322" s="2">
        <v>45535</v>
      </c>
      <c r="G322" s="2">
        <v>45505</v>
      </c>
      <c r="H322" s="1" t="s">
        <v>2180</v>
      </c>
      <c r="I322" s="1" t="s">
        <v>2181</v>
      </c>
      <c r="J322" s="1" t="s">
        <v>2174</v>
      </c>
      <c r="K322" s="1" t="s">
        <v>835</v>
      </c>
      <c r="L322" s="1"/>
      <c r="M322" s="1"/>
      <c r="N322" s="1"/>
      <c r="O322" s="1"/>
      <c r="P322" s="40">
        <v>1046.3151367394785</v>
      </c>
      <c r="Q322" s="37" t="str">
        <f>IF(C322="ForthPoint","ForthPoint",IF(D322="Intercompany",_xlfn.XLOOKUP(E322,'Dept Lookup'!B:B,'Dept Lookup'!A:A),Modified!D322))</f>
        <v>ForthPoint</v>
      </c>
      <c r="R322" s="11" t="s">
        <v>110</v>
      </c>
      <c r="S322" s="1" t="s">
        <v>707</v>
      </c>
      <c r="T322">
        <f t="shared" si="25"/>
        <v>0</v>
      </c>
      <c r="U322" s="25" t="str">
        <f>IF(K322&gt;0,K322,_xlfn.XLOOKUP(M322,'Client Lookup'!L:L,'Client Lookup'!N:N))</f>
        <v>36723</v>
      </c>
      <c r="V322" t="str">
        <f>_xlfn.XLOOKUP(_xlfn.NUMBERVALUE(U322),'Project Lookup'!X:X,'Project Lookup'!B:B)</f>
        <v>Hyatt - Product Manager Need</v>
      </c>
      <c r="X322" t="str">
        <f t="shared" si="26"/>
        <v>402 ICC in Forth Point Represents Blend360 : 1379 Hyatt - Product Manager Need</v>
      </c>
      <c r="Y322" t="str">
        <f t="shared" si="27"/>
        <v>402 ICC in Forth Point Represents Blend360</v>
      </c>
      <c r="Z322" t="str">
        <f t="shared" si="28"/>
        <v>402 ICC in Forth Point Represents Blend360</v>
      </c>
      <c r="AA322" s="11" t="s">
        <v>110</v>
      </c>
      <c r="AC322" t="e">
        <f>_xlfn.XLOOKUP(K322,'Results vs Forecast'!K:K,'Results vs Forecast'!K:K)</f>
        <v>#N/A</v>
      </c>
    </row>
    <row r="323" spans="1:29" hidden="1">
      <c r="A323" s="39"/>
      <c r="B323" s="1" t="s">
        <v>700</v>
      </c>
      <c r="C323" s="1" t="s">
        <v>1390</v>
      </c>
      <c r="D323" s="1" t="s">
        <v>22</v>
      </c>
      <c r="E323" s="1" t="s">
        <v>2165</v>
      </c>
      <c r="F323" s="2">
        <v>45535</v>
      </c>
      <c r="G323" s="2">
        <v>45505</v>
      </c>
      <c r="H323" s="1" t="s">
        <v>2182</v>
      </c>
      <c r="I323" s="1" t="s">
        <v>2183</v>
      </c>
      <c r="J323" s="1" t="s">
        <v>1441</v>
      </c>
      <c r="K323" s="1" t="s">
        <v>731</v>
      </c>
      <c r="L323" s="1"/>
      <c r="M323" s="1"/>
      <c r="N323" s="1"/>
      <c r="O323" s="1"/>
      <c r="P323" s="40">
        <v>25660.137545331996</v>
      </c>
      <c r="Q323" s="37" t="str">
        <f>IF(C323="ForthPoint","ForthPoint",IF(D323="Intercompany",_xlfn.XLOOKUP(E323,'Dept Lookup'!B:B,'Dept Lookup'!A:A),Modified!D323))</f>
        <v>ForthPoint</v>
      </c>
      <c r="R323" t="str">
        <f t="shared" ref="R323:R386" si="29">AA323</f>
        <v>British Telecom</v>
      </c>
      <c r="S323" s="1" t="s">
        <v>707</v>
      </c>
      <c r="T323">
        <f t="shared" ref="T323:T386" si="30">M323</f>
        <v>0</v>
      </c>
      <c r="U323" s="25" t="str">
        <f>IF(K323&gt;0,K323,_xlfn.XLOOKUP(M323,'Client Lookup'!L:L,'Client Lookup'!N:N))</f>
        <v>25757</v>
      </c>
      <c r="V323" t="str">
        <f>_xlfn.XLOOKUP(_xlfn.NUMBERVALUE(U323),'Project Lookup'!X:X,'Project Lookup'!B:B)</f>
        <v>British Telecom - Delivery Lead 2024</v>
      </c>
      <c r="X323" t="str">
        <f t="shared" ref="X323:X386" si="31">IF(J323="- No Entity -",M323,J323)</f>
        <v>440 ICC in Forth Point Represents FutureproofAI : 1020 British Telecom - Delivery Lead 2024</v>
      </c>
      <c r="Y323" t="str">
        <f t="shared" ref="Y323:Y386" si="32">IFERROR(_xlfn.TEXTBEFORE(X323," :"),X323)</f>
        <v>440 ICC in Forth Point Represents FutureproofAI</v>
      </c>
      <c r="Z323" t="str">
        <f t="shared" si="28"/>
        <v>440 ICC in Forth Point Represents FutureproofAI</v>
      </c>
      <c r="AA323" t="str">
        <f>_xlfn.XLOOKUP(Z323,'Client Lookup'!A:A,'Client Lookup'!C:C)</f>
        <v>British Telecom</v>
      </c>
      <c r="AC323" t="e">
        <f>_xlfn.XLOOKUP(K323,'Results vs Forecast'!K:K,'Results vs Forecast'!K:K)</f>
        <v>#N/A</v>
      </c>
    </row>
    <row r="324" spans="1:29" hidden="1">
      <c r="A324" s="39"/>
      <c r="B324" s="1" t="s">
        <v>700</v>
      </c>
      <c r="C324" s="1" t="s">
        <v>1390</v>
      </c>
      <c r="D324" s="1" t="s">
        <v>22</v>
      </c>
      <c r="E324" s="1" t="s">
        <v>2165</v>
      </c>
      <c r="F324" s="2">
        <v>45535</v>
      </c>
      <c r="G324" s="2">
        <v>45505</v>
      </c>
      <c r="H324" s="1" t="s">
        <v>2184</v>
      </c>
      <c r="I324" s="1" t="s">
        <v>2185</v>
      </c>
      <c r="J324" s="1" t="s">
        <v>1441</v>
      </c>
      <c r="K324" s="1" t="s">
        <v>731</v>
      </c>
      <c r="L324" s="1"/>
      <c r="M324" s="1"/>
      <c r="N324" s="1"/>
      <c r="O324" s="1"/>
      <c r="P324" s="40">
        <v>3849.0206317997995</v>
      </c>
      <c r="Q324" s="37" t="str">
        <f>IF(C324="ForthPoint","ForthPoint",IF(D324="Intercompany",_xlfn.XLOOKUP(E324,'Dept Lookup'!B:B,'Dept Lookup'!A:A),Modified!D324))</f>
        <v>ForthPoint</v>
      </c>
      <c r="R324" t="str">
        <f t="shared" si="29"/>
        <v>British Telecom</v>
      </c>
      <c r="S324" s="1" t="s">
        <v>707</v>
      </c>
      <c r="T324">
        <f t="shared" si="30"/>
        <v>0</v>
      </c>
      <c r="U324" s="25" t="str">
        <f>IF(K324&gt;0,K324,_xlfn.XLOOKUP(M324,'Client Lookup'!L:L,'Client Lookup'!N:N))</f>
        <v>25757</v>
      </c>
      <c r="V324" t="str">
        <f>_xlfn.XLOOKUP(_xlfn.NUMBERVALUE(U324),'Project Lookup'!X:X,'Project Lookup'!B:B)</f>
        <v>British Telecom - Delivery Lead 2024</v>
      </c>
      <c r="X324" t="str">
        <f t="shared" si="31"/>
        <v>440 ICC in Forth Point Represents FutureproofAI : 1020 British Telecom - Delivery Lead 2024</v>
      </c>
      <c r="Y324" t="str">
        <f t="shared" si="32"/>
        <v>440 ICC in Forth Point Represents FutureproofAI</v>
      </c>
      <c r="Z324" t="str">
        <f t="shared" si="28"/>
        <v>440 ICC in Forth Point Represents FutureproofAI</v>
      </c>
      <c r="AA324" t="str">
        <f>_xlfn.XLOOKUP(Z324,'Client Lookup'!A:A,'Client Lookup'!C:C)</f>
        <v>British Telecom</v>
      </c>
      <c r="AC324" t="e">
        <f>_xlfn.XLOOKUP(K324,'Results vs Forecast'!K:K,'Results vs Forecast'!K:K)</f>
        <v>#N/A</v>
      </c>
    </row>
    <row r="325" spans="1:29" hidden="1">
      <c r="A325" s="39"/>
      <c r="B325" s="1" t="s">
        <v>700</v>
      </c>
      <c r="C325" s="1" t="s">
        <v>1390</v>
      </c>
      <c r="D325" s="1" t="s">
        <v>22</v>
      </c>
      <c r="E325" s="1" t="s">
        <v>2165</v>
      </c>
      <c r="F325" s="2">
        <v>45535</v>
      </c>
      <c r="G325" s="2">
        <v>45505</v>
      </c>
      <c r="H325" s="1" t="s">
        <v>2186</v>
      </c>
      <c r="I325" s="1" t="s">
        <v>2187</v>
      </c>
      <c r="J325" s="1" t="s">
        <v>2170</v>
      </c>
      <c r="K325" s="1" t="s">
        <v>2171</v>
      </c>
      <c r="L325" s="1"/>
      <c r="M325" s="1"/>
      <c r="N325" s="1"/>
      <c r="O325" s="1"/>
      <c r="P325" s="40">
        <v>-34613.551691918605</v>
      </c>
      <c r="Q325" s="37" t="str">
        <f>IF(C325="ForthPoint","ForthPoint",IF(D325="Intercompany",_xlfn.XLOOKUP(E325,'Dept Lookup'!B:B,'Dept Lookup'!A:A),Modified!D325))</f>
        <v>ForthPoint</v>
      </c>
      <c r="R325" t="str">
        <f t="shared" si="29"/>
        <v>Ineos FPS Ltd</v>
      </c>
      <c r="S325" s="1" t="s">
        <v>707</v>
      </c>
      <c r="T325">
        <f t="shared" si="30"/>
        <v>0</v>
      </c>
      <c r="U325" s="25" t="str">
        <f>IF(K325&gt;0,K325,_xlfn.XLOOKUP(M325,'Client Lookup'!L:L,'Client Lookup'!N:N))</f>
        <v>38720</v>
      </c>
      <c r="V325" t="e">
        <f>_xlfn.XLOOKUP(_xlfn.NUMBERVALUE(U325),'Project Lookup'!X:X,'Project Lookup'!B:B)</f>
        <v>#N/A</v>
      </c>
      <c r="X325" t="str">
        <f t="shared" si="31"/>
        <v>434 Ineos FPS Ltd : 1450 Replacement of Commercial Auto ‘What If’ Model</v>
      </c>
      <c r="Y325" t="str">
        <f t="shared" si="32"/>
        <v>434 Ineos FPS Ltd</v>
      </c>
      <c r="Z325" t="str">
        <f t="shared" si="28"/>
        <v>434 Ineos FPS Ltd</v>
      </c>
      <c r="AA325" t="str">
        <f>_xlfn.XLOOKUP(Z325,'Client Lookup'!A:A,'Client Lookup'!C:C)</f>
        <v>Ineos FPS Ltd</v>
      </c>
      <c r="AC325" t="e">
        <f>_xlfn.XLOOKUP(K325,'Results vs Forecast'!K:K,'Results vs Forecast'!K:K)</f>
        <v>#N/A</v>
      </c>
    </row>
    <row r="326" spans="1:29" hidden="1">
      <c r="A326" s="39"/>
      <c r="B326" s="1" t="s">
        <v>700</v>
      </c>
      <c r="C326" s="1" t="s">
        <v>1390</v>
      </c>
      <c r="D326" s="1" t="s">
        <v>22</v>
      </c>
      <c r="E326" s="1" t="s">
        <v>2165</v>
      </c>
      <c r="F326" s="2">
        <v>45535</v>
      </c>
      <c r="G326" s="2">
        <v>45505</v>
      </c>
      <c r="H326" s="1" t="s">
        <v>2188</v>
      </c>
      <c r="I326" s="1" t="s">
        <v>2189</v>
      </c>
      <c r="J326" s="1" t="s">
        <v>2174</v>
      </c>
      <c r="K326" s="1" t="s">
        <v>835</v>
      </c>
      <c r="L326" s="1"/>
      <c r="M326" s="1"/>
      <c r="N326" s="1"/>
      <c r="O326" s="1"/>
      <c r="P326" s="40">
        <v>871.93147379038123</v>
      </c>
      <c r="Q326" s="37" t="str">
        <f>IF(C326="ForthPoint","ForthPoint",IF(D326="Intercompany",_xlfn.XLOOKUP(E326,'Dept Lookup'!B:B,'Dept Lookup'!A:A),Modified!D326))</f>
        <v>ForthPoint</v>
      </c>
      <c r="R326" s="11" t="s">
        <v>110</v>
      </c>
      <c r="S326" s="1" t="s">
        <v>707</v>
      </c>
      <c r="T326">
        <f t="shared" si="30"/>
        <v>0</v>
      </c>
      <c r="U326" s="25" t="str">
        <f>IF(K326&gt;0,K326,_xlfn.XLOOKUP(M326,'Client Lookup'!L:L,'Client Lookup'!N:N))</f>
        <v>36723</v>
      </c>
      <c r="V326" t="str">
        <f>_xlfn.XLOOKUP(_xlfn.NUMBERVALUE(U326),'Project Lookup'!X:X,'Project Lookup'!B:B)</f>
        <v>Hyatt - Product Manager Need</v>
      </c>
      <c r="X326" t="str">
        <f t="shared" si="31"/>
        <v>402 ICC in Forth Point Represents Blend360 : 1379 Hyatt - Product Manager Need</v>
      </c>
      <c r="Y326" t="str">
        <f t="shared" si="32"/>
        <v>402 ICC in Forth Point Represents Blend360</v>
      </c>
      <c r="Z326" t="str">
        <f t="shared" si="28"/>
        <v>402 ICC in Forth Point Represents Blend360</v>
      </c>
      <c r="AA326" s="11" t="s">
        <v>110</v>
      </c>
      <c r="AC326" t="e">
        <f>_xlfn.XLOOKUP(K326,'Results vs Forecast'!K:K,'Results vs Forecast'!K:K)</f>
        <v>#N/A</v>
      </c>
    </row>
    <row r="327" spans="1:29" hidden="1">
      <c r="A327" s="39"/>
      <c r="B327" s="1" t="s">
        <v>700</v>
      </c>
      <c r="C327" s="1" t="s">
        <v>1390</v>
      </c>
      <c r="D327" s="1" t="s">
        <v>22</v>
      </c>
      <c r="E327" s="1" t="s">
        <v>2165</v>
      </c>
      <c r="F327" s="2">
        <v>45535</v>
      </c>
      <c r="G327" s="2">
        <v>45505</v>
      </c>
      <c r="H327" s="1" t="s">
        <v>2190</v>
      </c>
      <c r="I327" s="1" t="s">
        <v>2191</v>
      </c>
      <c r="J327" s="1" t="s">
        <v>2174</v>
      </c>
      <c r="K327" s="1" t="s">
        <v>835</v>
      </c>
      <c r="L327" s="1"/>
      <c r="M327" s="1"/>
      <c r="N327" s="1"/>
      <c r="O327" s="1"/>
      <c r="P327" s="40">
        <v>784.73964231583261</v>
      </c>
      <c r="Q327" s="37" t="str">
        <f>IF(C327="ForthPoint","ForthPoint",IF(D327="Intercompany",_xlfn.XLOOKUP(E327,'Dept Lookup'!B:B,'Dept Lookup'!A:A),Modified!D327))</f>
        <v>ForthPoint</v>
      </c>
      <c r="R327" s="11" t="s">
        <v>110</v>
      </c>
      <c r="S327" s="1" t="s">
        <v>707</v>
      </c>
      <c r="T327">
        <f t="shared" si="30"/>
        <v>0</v>
      </c>
      <c r="U327" s="25" t="str">
        <f>IF(K327&gt;0,K327,_xlfn.XLOOKUP(M327,'Client Lookup'!L:L,'Client Lookup'!N:N))</f>
        <v>36723</v>
      </c>
      <c r="V327" t="str">
        <f>_xlfn.XLOOKUP(_xlfn.NUMBERVALUE(U327),'Project Lookup'!X:X,'Project Lookup'!B:B)</f>
        <v>Hyatt - Product Manager Need</v>
      </c>
      <c r="X327" t="str">
        <f t="shared" si="31"/>
        <v>402 ICC in Forth Point Represents Blend360 : 1379 Hyatt - Product Manager Need</v>
      </c>
      <c r="Y327" t="str">
        <f t="shared" si="32"/>
        <v>402 ICC in Forth Point Represents Blend360</v>
      </c>
      <c r="Z327" t="str">
        <f t="shared" si="28"/>
        <v>402 ICC in Forth Point Represents Blend360</v>
      </c>
      <c r="AA327" s="11" t="s">
        <v>110</v>
      </c>
      <c r="AC327" t="e">
        <f>_xlfn.XLOOKUP(K327,'Results vs Forecast'!K:K,'Results vs Forecast'!K:K)</f>
        <v>#N/A</v>
      </c>
    </row>
    <row r="328" spans="1:29" hidden="1">
      <c r="A328" s="39"/>
      <c r="B328" s="1" t="s">
        <v>700</v>
      </c>
      <c r="C328" s="1" t="s">
        <v>701</v>
      </c>
      <c r="D328" s="1" t="s">
        <v>22</v>
      </c>
      <c r="E328" s="1" t="s">
        <v>2165</v>
      </c>
      <c r="F328" s="2">
        <v>45535</v>
      </c>
      <c r="G328" s="2">
        <v>45505</v>
      </c>
      <c r="H328" s="1" t="s">
        <v>2108</v>
      </c>
      <c r="I328" s="1" t="s">
        <v>2109</v>
      </c>
      <c r="J328" s="1" t="s">
        <v>277</v>
      </c>
      <c r="K328" s="1"/>
      <c r="L328" s="1"/>
      <c r="M328" s="1" t="s">
        <v>1635</v>
      </c>
      <c r="N328" s="1"/>
      <c r="O328" s="1" t="s">
        <v>2167</v>
      </c>
      <c r="P328" s="40">
        <v>26406.92</v>
      </c>
      <c r="Q328" s="37" t="str">
        <f>IF(C328="ForthPoint","ForthPoint",IF(D328="Intercompany",_xlfn.XLOOKUP(E328,'Dept Lookup'!B:B,'Dept Lookup'!A:A),Modified!D328))</f>
        <v>AI Consulting</v>
      </c>
      <c r="R328" t="str">
        <f t="shared" si="29"/>
        <v>Walmart</v>
      </c>
      <c r="S328" s="1" t="s">
        <v>707</v>
      </c>
      <c r="T328" t="str">
        <f t="shared" si="30"/>
        <v>ICC 939 Walmart : Walmart - FY25 Marketing Advanced Analytics Retainer</v>
      </c>
      <c r="U328" s="25" t="str">
        <f>IF(K328&gt;0,K328,_xlfn.XLOOKUP(M328,'Client Lookup'!L:L,'Client Lookup'!N:N))</f>
        <v>36721</v>
      </c>
      <c r="V328" t="str">
        <f>_xlfn.XLOOKUP(_xlfn.NUMBERVALUE(U328),'Project Lookup'!X:X,'Project Lookup'!B:B)</f>
        <v>Walmart - FY25 Marketing Advanced Analytics Retainer</v>
      </c>
      <c r="X328" t="str">
        <f t="shared" si="31"/>
        <v>ICC 939 Walmart : Walmart - FY25 Marketing Advanced Analytics Retainer</v>
      </c>
      <c r="Y328" t="str">
        <f t="shared" si="32"/>
        <v>ICC 939 Walmart</v>
      </c>
      <c r="Z328" t="str">
        <f t="shared" si="28"/>
        <v>939 Walmart</v>
      </c>
      <c r="AA328" t="str">
        <f>_xlfn.XLOOKUP(Z328,'Client Lookup'!A:A,'Client Lookup'!C:C)</f>
        <v>Walmart</v>
      </c>
      <c r="AC328" t="e">
        <f>_xlfn.XLOOKUP(K328,'Results vs Forecast'!K:K,'Results vs Forecast'!K:K)</f>
        <v>#N/A</v>
      </c>
    </row>
    <row r="329" spans="1:29" hidden="1">
      <c r="A329" s="39"/>
      <c r="B329" s="1" t="s">
        <v>700</v>
      </c>
      <c r="C329" s="1" t="s">
        <v>1390</v>
      </c>
      <c r="D329" s="1" t="s">
        <v>22</v>
      </c>
      <c r="E329" s="1" t="s">
        <v>2165</v>
      </c>
      <c r="F329" s="2">
        <v>45535</v>
      </c>
      <c r="G329" s="2">
        <v>45505</v>
      </c>
      <c r="H329" s="1" t="s">
        <v>2192</v>
      </c>
      <c r="I329" s="1" t="s">
        <v>2193</v>
      </c>
      <c r="J329" s="1" t="s">
        <v>2174</v>
      </c>
      <c r="K329" s="1" t="s">
        <v>835</v>
      </c>
      <c r="L329" s="1"/>
      <c r="M329" s="1"/>
      <c r="N329" s="1"/>
      <c r="O329" s="1"/>
      <c r="P329" s="40">
        <v>523.16414789218675</v>
      </c>
      <c r="Q329" s="37" t="str">
        <f>IF(C329="ForthPoint","ForthPoint",IF(D329="Intercompany",_xlfn.XLOOKUP(E329,'Dept Lookup'!B:B,'Dept Lookup'!A:A),Modified!D329))</f>
        <v>ForthPoint</v>
      </c>
      <c r="R329" s="11" t="s">
        <v>110</v>
      </c>
      <c r="S329" s="1" t="s">
        <v>707</v>
      </c>
      <c r="T329">
        <f t="shared" si="30"/>
        <v>0</v>
      </c>
      <c r="U329" s="25" t="str">
        <f>IF(K329&gt;0,K329,_xlfn.XLOOKUP(M329,'Client Lookup'!L:L,'Client Lookup'!N:N))</f>
        <v>36723</v>
      </c>
      <c r="V329" t="str">
        <f>_xlfn.XLOOKUP(_xlfn.NUMBERVALUE(U329),'Project Lookup'!X:X,'Project Lookup'!B:B)</f>
        <v>Hyatt - Product Manager Need</v>
      </c>
      <c r="X329" t="str">
        <f t="shared" si="31"/>
        <v>402 ICC in Forth Point Represents Blend360 : 1379 Hyatt - Product Manager Need</v>
      </c>
      <c r="Y329" t="str">
        <f t="shared" si="32"/>
        <v>402 ICC in Forth Point Represents Blend360</v>
      </c>
      <c r="Z329" t="str">
        <f t="shared" si="28"/>
        <v>402 ICC in Forth Point Represents Blend360</v>
      </c>
      <c r="AA329" s="11" t="s">
        <v>110</v>
      </c>
      <c r="AC329" t="e">
        <f>_xlfn.XLOOKUP(K329,'Results vs Forecast'!K:K,'Results vs Forecast'!K:K)</f>
        <v>#N/A</v>
      </c>
    </row>
    <row r="330" spans="1:29" hidden="1">
      <c r="A330" s="39"/>
      <c r="B330" s="1" t="s">
        <v>700</v>
      </c>
      <c r="C330" s="1" t="s">
        <v>1390</v>
      </c>
      <c r="D330" s="1" t="s">
        <v>22</v>
      </c>
      <c r="E330" s="1" t="s">
        <v>2165</v>
      </c>
      <c r="F330" s="2">
        <v>45535</v>
      </c>
      <c r="G330" s="2">
        <v>45505</v>
      </c>
      <c r="H330" s="1" t="s">
        <v>2194</v>
      </c>
      <c r="I330" s="1" t="s">
        <v>2195</v>
      </c>
      <c r="J330" s="1" t="s">
        <v>2174</v>
      </c>
      <c r="K330" s="1" t="s">
        <v>835</v>
      </c>
      <c r="L330" s="1"/>
      <c r="M330" s="1"/>
      <c r="N330" s="1"/>
      <c r="O330" s="1"/>
      <c r="P330" s="40">
        <v>959.12330526492985</v>
      </c>
      <c r="Q330" s="37" t="str">
        <f>IF(C330="ForthPoint","ForthPoint",IF(D330="Intercompany",_xlfn.XLOOKUP(E330,'Dept Lookup'!B:B,'Dept Lookup'!A:A),Modified!D330))</f>
        <v>ForthPoint</v>
      </c>
      <c r="R330" s="11" t="s">
        <v>110</v>
      </c>
      <c r="S330" s="1" t="s">
        <v>707</v>
      </c>
      <c r="T330">
        <f t="shared" si="30"/>
        <v>0</v>
      </c>
      <c r="U330" s="25" t="str">
        <f>IF(K330&gt;0,K330,_xlfn.XLOOKUP(M330,'Client Lookup'!L:L,'Client Lookup'!N:N))</f>
        <v>36723</v>
      </c>
      <c r="V330" t="str">
        <f>_xlfn.XLOOKUP(_xlfn.NUMBERVALUE(U330),'Project Lookup'!X:X,'Project Lookup'!B:B)</f>
        <v>Hyatt - Product Manager Need</v>
      </c>
      <c r="X330" t="str">
        <f t="shared" si="31"/>
        <v>402 ICC in Forth Point Represents Blend360 : 1379 Hyatt - Product Manager Need</v>
      </c>
      <c r="Y330" t="str">
        <f t="shared" si="32"/>
        <v>402 ICC in Forth Point Represents Blend360</v>
      </c>
      <c r="Z330" t="str">
        <f t="shared" si="28"/>
        <v>402 ICC in Forth Point Represents Blend360</v>
      </c>
      <c r="AA330" s="11" t="s">
        <v>110</v>
      </c>
      <c r="AC330" t="e">
        <f>_xlfn.XLOOKUP(K330,'Results vs Forecast'!K:K,'Results vs Forecast'!K:K)</f>
        <v>#N/A</v>
      </c>
    </row>
    <row r="331" spans="1:29" hidden="1">
      <c r="A331" s="39"/>
      <c r="B331" s="1" t="s">
        <v>700</v>
      </c>
      <c r="C331" s="1" t="s">
        <v>1390</v>
      </c>
      <c r="D331" s="1" t="s">
        <v>22</v>
      </c>
      <c r="E331" s="1" t="s">
        <v>2165</v>
      </c>
      <c r="F331" s="2">
        <v>45535</v>
      </c>
      <c r="G331" s="2">
        <v>45505</v>
      </c>
      <c r="H331" s="1" t="s">
        <v>2196</v>
      </c>
      <c r="I331" s="1" t="s">
        <v>2197</v>
      </c>
      <c r="J331" s="1" t="s">
        <v>2174</v>
      </c>
      <c r="K331" s="1" t="s">
        <v>835</v>
      </c>
      <c r="L331" s="1"/>
      <c r="M331" s="1"/>
      <c r="N331" s="1"/>
      <c r="O331" s="1"/>
      <c r="P331" s="40">
        <v>435.95915737274311</v>
      </c>
      <c r="Q331" s="37" t="str">
        <f>IF(C331="ForthPoint","ForthPoint",IF(D331="Intercompany",_xlfn.XLOOKUP(E331,'Dept Lookup'!B:B,'Dept Lookup'!A:A),Modified!D331))</f>
        <v>ForthPoint</v>
      </c>
      <c r="R331" s="11" t="s">
        <v>110</v>
      </c>
      <c r="S331" s="1" t="s">
        <v>707</v>
      </c>
      <c r="T331">
        <f t="shared" si="30"/>
        <v>0</v>
      </c>
      <c r="U331" s="25" t="str">
        <f>IF(K331&gt;0,K331,_xlfn.XLOOKUP(M331,'Client Lookup'!L:L,'Client Lookup'!N:N))</f>
        <v>36723</v>
      </c>
      <c r="V331" t="str">
        <f>_xlfn.XLOOKUP(_xlfn.NUMBERVALUE(U331),'Project Lookup'!X:X,'Project Lookup'!B:B)</f>
        <v>Hyatt - Product Manager Need</v>
      </c>
      <c r="X331" t="str">
        <f t="shared" si="31"/>
        <v>402 ICC in Forth Point Represents Blend360 : 1379 Hyatt - Product Manager Need</v>
      </c>
      <c r="Y331" t="str">
        <f t="shared" si="32"/>
        <v>402 ICC in Forth Point Represents Blend360</v>
      </c>
      <c r="Z331" t="str">
        <f t="shared" si="28"/>
        <v>402 ICC in Forth Point Represents Blend360</v>
      </c>
      <c r="AA331" s="11" t="s">
        <v>110</v>
      </c>
      <c r="AC331" t="e">
        <f>_xlfn.XLOOKUP(K331,'Results vs Forecast'!K:K,'Results vs Forecast'!K:K)</f>
        <v>#N/A</v>
      </c>
    </row>
    <row r="332" spans="1:29" hidden="1">
      <c r="A332" s="39"/>
      <c r="B332" s="1" t="s">
        <v>700</v>
      </c>
      <c r="C332" s="1" t="s">
        <v>1390</v>
      </c>
      <c r="D332" s="1" t="s">
        <v>22</v>
      </c>
      <c r="E332" s="1" t="s">
        <v>2165</v>
      </c>
      <c r="F332" s="2">
        <v>45535</v>
      </c>
      <c r="G332" s="2">
        <v>45505</v>
      </c>
      <c r="H332" s="1" t="s">
        <v>2198</v>
      </c>
      <c r="I332" s="1" t="s">
        <v>2199</v>
      </c>
      <c r="J332" s="1" t="s">
        <v>2174</v>
      </c>
      <c r="K332" s="1" t="s">
        <v>835</v>
      </c>
      <c r="L332" s="1"/>
      <c r="M332" s="1"/>
      <c r="N332" s="1"/>
      <c r="O332" s="1"/>
      <c r="P332" s="40">
        <v>784.73964231583261</v>
      </c>
      <c r="Q332" s="37" t="str">
        <f>IF(C332="ForthPoint","ForthPoint",IF(D332="Intercompany",_xlfn.XLOOKUP(E332,'Dept Lookup'!B:B,'Dept Lookup'!A:A),Modified!D332))</f>
        <v>ForthPoint</v>
      </c>
      <c r="R332" s="11" t="s">
        <v>110</v>
      </c>
      <c r="S332" s="1" t="s">
        <v>707</v>
      </c>
      <c r="T332">
        <f t="shared" si="30"/>
        <v>0</v>
      </c>
      <c r="U332" s="25" t="str">
        <f>IF(K332&gt;0,K332,_xlfn.XLOOKUP(M332,'Client Lookup'!L:L,'Client Lookup'!N:N))</f>
        <v>36723</v>
      </c>
      <c r="V332" t="str">
        <f>_xlfn.XLOOKUP(_xlfn.NUMBERVALUE(U332),'Project Lookup'!X:X,'Project Lookup'!B:B)</f>
        <v>Hyatt - Product Manager Need</v>
      </c>
      <c r="X332" t="str">
        <f t="shared" si="31"/>
        <v>402 ICC in Forth Point Represents Blend360 : 1379 Hyatt - Product Manager Need</v>
      </c>
      <c r="Y332" t="str">
        <f t="shared" si="32"/>
        <v>402 ICC in Forth Point Represents Blend360</v>
      </c>
      <c r="Z332" t="str">
        <f t="shared" si="28"/>
        <v>402 ICC in Forth Point Represents Blend360</v>
      </c>
      <c r="AA332" s="11" t="s">
        <v>110</v>
      </c>
      <c r="AC332" t="e">
        <f>_xlfn.XLOOKUP(K332,'Results vs Forecast'!K:K,'Results vs Forecast'!K:K)</f>
        <v>#N/A</v>
      </c>
    </row>
    <row r="333" spans="1:29" hidden="1">
      <c r="A333" s="39"/>
      <c r="B333" s="1" t="s">
        <v>700</v>
      </c>
      <c r="C333" s="1" t="s">
        <v>1390</v>
      </c>
      <c r="D333" s="1" t="s">
        <v>22</v>
      </c>
      <c r="E333" s="1" t="s">
        <v>2165</v>
      </c>
      <c r="F333" s="2">
        <v>45535</v>
      </c>
      <c r="G333" s="2">
        <v>45505</v>
      </c>
      <c r="H333" s="1" t="s">
        <v>2200</v>
      </c>
      <c r="I333" s="1" t="s">
        <v>2201</v>
      </c>
      <c r="J333" s="1" t="s">
        <v>2170</v>
      </c>
      <c r="K333" s="1" t="s">
        <v>2171</v>
      </c>
      <c r="L333" s="1"/>
      <c r="M333" s="1"/>
      <c r="N333" s="1"/>
      <c r="O333" s="1"/>
      <c r="P333" s="40">
        <v>11537.85056397287</v>
      </c>
      <c r="Q333" s="37" t="str">
        <f>IF(C333="ForthPoint","ForthPoint",IF(D333="Intercompany",_xlfn.XLOOKUP(E333,'Dept Lookup'!B:B,'Dept Lookup'!A:A),Modified!D333))</f>
        <v>ForthPoint</v>
      </c>
      <c r="R333" t="str">
        <f t="shared" si="29"/>
        <v>Ineos FPS Ltd</v>
      </c>
      <c r="S333" s="1" t="s">
        <v>707</v>
      </c>
      <c r="T333">
        <f t="shared" si="30"/>
        <v>0</v>
      </c>
      <c r="U333" s="25" t="str">
        <f>IF(K333&gt;0,K333,_xlfn.XLOOKUP(M333,'Client Lookup'!L:L,'Client Lookup'!N:N))</f>
        <v>38720</v>
      </c>
      <c r="V333" t="e">
        <f>_xlfn.XLOOKUP(_xlfn.NUMBERVALUE(U333),'Project Lookup'!X:X,'Project Lookup'!B:B)</f>
        <v>#N/A</v>
      </c>
      <c r="X333" t="str">
        <f t="shared" si="31"/>
        <v>434 Ineos FPS Ltd : 1450 Replacement of Commercial Auto ‘What If’ Model</v>
      </c>
      <c r="Y333" t="str">
        <f t="shared" si="32"/>
        <v>434 Ineos FPS Ltd</v>
      </c>
      <c r="Z333" t="str">
        <f t="shared" si="28"/>
        <v>434 Ineos FPS Ltd</v>
      </c>
      <c r="AA333" t="str">
        <f>_xlfn.XLOOKUP(Z333,'Client Lookup'!A:A,'Client Lookup'!C:C)</f>
        <v>Ineos FPS Ltd</v>
      </c>
      <c r="AC333" t="e">
        <f>_xlfn.XLOOKUP(K333,'Results vs Forecast'!K:K,'Results vs Forecast'!K:K)</f>
        <v>#N/A</v>
      </c>
    </row>
    <row r="334" spans="1:29" hidden="1">
      <c r="A334" s="39"/>
      <c r="B334" s="1" t="s">
        <v>700</v>
      </c>
      <c r="C334" s="1" t="s">
        <v>1390</v>
      </c>
      <c r="D334" s="1" t="s">
        <v>22</v>
      </c>
      <c r="E334" s="1" t="s">
        <v>2165</v>
      </c>
      <c r="F334" s="2">
        <v>45535</v>
      </c>
      <c r="G334" s="2">
        <v>45505</v>
      </c>
      <c r="H334" s="1" t="s">
        <v>2202</v>
      </c>
      <c r="I334" s="1" t="s">
        <v>2203</v>
      </c>
      <c r="J334" s="1" t="s">
        <v>2174</v>
      </c>
      <c r="K334" s="1" t="s">
        <v>835</v>
      </c>
      <c r="L334" s="1"/>
      <c r="M334" s="1"/>
      <c r="N334" s="1"/>
      <c r="O334" s="1"/>
      <c r="P334" s="40">
        <v>959.12330526492985</v>
      </c>
      <c r="Q334" s="37" t="str">
        <f>IF(C334="ForthPoint","ForthPoint",IF(D334="Intercompany",_xlfn.XLOOKUP(E334,'Dept Lookup'!B:B,'Dept Lookup'!A:A),Modified!D334))</f>
        <v>ForthPoint</v>
      </c>
      <c r="R334" s="11" t="s">
        <v>110</v>
      </c>
      <c r="S334" s="1" t="s">
        <v>707</v>
      </c>
      <c r="T334">
        <f t="shared" si="30"/>
        <v>0</v>
      </c>
      <c r="U334" s="25" t="str">
        <f>IF(K334&gt;0,K334,_xlfn.XLOOKUP(M334,'Client Lookup'!L:L,'Client Lookup'!N:N))</f>
        <v>36723</v>
      </c>
      <c r="V334" t="str">
        <f>_xlfn.XLOOKUP(_xlfn.NUMBERVALUE(U334),'Project Lookup'!X:X,'Project Lookup'!B:B)</f>
        <v>Hyatt - Product Manager Need</v>
      </c>
      <c r="X334" t="str">
        <f t="shared" si="31"/>
        <v>402 ICC in Forth Point Represents Blend360 : 1379 Hyatt - Product Manager Need</v>
      </c>
      <c r="Y334" t="str">
        <f t="shared" si="32"/>
        <v>402 ICC in Forth Point Represents Blend360</v>
      </c>
      <c r="Z334" t="str">
        <f t="shared" si="28"/>
        <v>402 ICC in Forth Point Represents Blend360</v>
      </c>
      <c r="AA334" s="11" t="s">
        <v>110</v>
      </c>
      <c r="AC334" t="e">
        <f>_xlfn.XLOOKUP(K334,'Results vs Forecast'!K:K,'Results vs Forecast'!K:K)</f>
        <v>#N/A</v>
      </c>
    </row>
    <row r="335" spans="1:29" hidden="1">
      <c r="A335" s="39"/>
      <c r="B335" s="1" t="s">
        <v>700</v>
      </c>
      <c r="C335" s="1" t="s">
        <v>701</v>
      </c>
      <c r="D335" s="1" t="s">
        <v>22</v>
      </c>
      <c r="E335" s="1" t="s">
        <v>2165</v>
      </c>
      <c r="F335" s="2">
        <v>45535</v>
      </c>
      <c r="G335" s="2">
        <v>45505</v>
      </c>
      <c r="H335" s="1" t="s">
        <v>1844</v>
      </c>
      <c r="I335" s="1" t="s">
        <v>1845</v>
      </c>
      <c r="J335" s="1" t="s">
        <v>277</v>
      </c>
      <c r="K335" s="1"/>
      <c r="L335" s="1"/>
      <c r="M335" s="1" t="s">
        <v>1692</v>
      </c>
      <c r="N335" s="1"/>
      <c r="O335" s="1" t="s">
        <v>2204</v>
      </c>
      <c r="P335" s="40">
        <v>-778.44</v>
      </c>
      <c r="Q335" s="37" t="str">
        <f>IF(C335="ForthPoint","ForthPoint",IF(D335="Intercompany",_xlfn.XLOOKUP(E335,'Dept Lookup'!B:B,'Dept Lookup'!A:A),Modified!D335))</f>
        <v>AI Consulting</v>
      </c>
      <c r="R335" t="str">
        <f t="shared" si="29"/>
        <v>Legrand Cablofil Inc</v>
      </c>
      <c r="S335" s="1" t="s">
        <v>707</v>
      </c>
      <c r="T335" t="str">
        <f t="shared" si="30"/>
        <v>ICC 1019 ICC in Forth Point Represents Blend360 : Legrand - Cablofil Managed Service Level Agreement</v>
      </c>
      <c r="U335" s="25" t="str">
        <f>IF(K335&gt;0,K335,_xlfn.XLOOKUP(M335,'Client Lookup'!L:L,'Client Lookup'!N:N))</f>
        <v>25755</v>
      </c>
      <c r="V335" t="str">
        <f>_xlfn.XLOOKUP(_xlfn.NUMBERVALUE(U335),'Project Lookup'!X:X,'Project Lookup'!B:B)</f>
        <v>Legrand - Cablofil Managed Service Level Agreement</v>
      </c>
      <c r="X335" t="str">
        <f t="shared" si="31"/>
        <v>ICC 1019 ICC in Forth Point Represents Blend360 : Legrand - Cablofil Managed Service Level Agreement</v>
      </c>
      <c r="Y335" t="str">
        <f t="shared" si="32"/>
        <v>ICC 1019 ICC in Forth Point Represents Blend360</v>
      </c>
      <c r="Z335" t="str">
        <f t="shared" si="28"/>
        <v>1019 ICC in Forth Point Represents Blend360</v>
      </c>
      <c r="AA335" t="str">
        <f>_xlfn.XLOOKUP(Z335,'Client Lookup'!A:A,'Client Lookup'!C:C)</f>
        <v>Legrand Cablofil Inc</v>
      </c>
      <c r="AC335" t="e">
        <f>_xlfn.XLOOKUP(K335,'Results vs Forecast'!K:K,'Results vs Forecast'!K:K)</f>
        <v>#N/A</v>
      </c>
    </row>
    <row r="336" spans="1:29" hidden="1">
      <c r="A336" s="39"/>
      <c r="B336" s="1" t="s">
        <v>700</v>
      </c>
      <c r="C336" s="1" t="s">
        <v>1390</v>
      </c>
      <c r="D336" s="1" t="s">
        <v>22</v>
      </c>
      <c r="E336" s="1" t="s">
        <v>2165</v>
      </c>
      <c r="F336" s="2">
        <v>45535</v>
      </c>
      <c r="G336" s="2">
        <v>45505</v>
      </c>
      <c r="H336" s="1" t="s">
        <v>2205</v>
      </c>
      <c r="I336" s="1" t="s">
        <v>2206</v>
      </c>
      <c r="J336" s="1" t="s">
        <v>2174</v>
      </c>
      <c r="K336" s="1" t="s">
        <v>835</v>
      </c>
      <c r="L336" s="1"/>
      <c r="M336" s="1"/>
      <c r="N336" s="1"/>
      <c r="O336" s="1"/>
      <c r="P336" s="40">
        <v>610.35597936673537</v>
      </c>
      <c r="Q336" s="37" t="str">
        <f>IF(C336="ForthPoint","ForthPoint",IF(D336="Intercompany",_xlfn.XLOOKUP(E336,'Dept Lookup'!B:B,'Dept Lookup'!A:A),Modified!D336))</f>
        <v>ForthPoint</v>
      </c>
      <c r="R336" s="11" t="s">
        <v>110</v>
      </c>
      <c r="S336" s="1" t="s">
        <v>707</v>
      </c>
      <c r="T336">
        <f t="shared" si="30"/>
        <v>0</v>
      </c>
      <c r="U336" s="25" t="str">
        <f>IF(K336&gt;0,K336,_xlfn.XLOOKUP(M336,'Client Lookup'!L:L,'Client Lookup'!N:N))</f>
        <v>36723</v>
      </c>
      <c r="V336" t="str">
        <f>_xlfn.XLOOKUP(_xlfn.NUMBERVALUE(U336),'Project Lookup'!X:X,'Project Lookup'!B:B)</f>
        <v>Hyatt - Product Manager Need</v>
      </c>
      <c r="X336" t="str">
        <f t="shared" si="31"/>
        <v>402 ICC in Forth Point Represents Blend360 : 1379 Hyatt - Product Manager Need</v>
      </c>
      <c r="Y336" t="str">
        <f t="shared" si="32"/>
        <v>402 ICC in Forth Point Represents Blend360</v>
      </c>
      <c r="Z336" t="str">
        <f t="shared" si="28"/>
        <v>402 ICC in Forth Point Represents Blend360</v>
      </c>
      <c r="AA336" s="11" t="s">
        <v>110</v>
      </c>
      <c r="AC336" t="e">
        <f>_xlfn.XLOOKUP(K336,'Results vs Forecast'!K:K,'Results vs Forecast'!K:K)</f>
        <v>#N/A</v>
      </c>
    </row>
    <row r="337" spans="1:29" hidden="1">
      <c r="A337" s="39"/>
      <c r="B337" s="1" t="s">
        <v>700</v>
      </c>
      <c r="C337" s="1" t="s">
        <v>1390</v>
      </c>
      <c r="D337" s="1" t="s">
        <v>22</v>
      </c>
      <c r="E337" s="1" t="s">
        <v>2165</v>
      </c>
      <c r="F337" s="2">
        <v>45535</v>
      </c>
      <c r="G337" s="2">
        <v>45505</v>
      </c>
      <c r="H337" s="1" t="s">
        <v>2207</v>
      </c>
      <c r="I337" s="1" t="s">
        <v>2208</v>
      </c>
      <c r="J337" s="1" t="s">
        <v>1441</v>
      </c>
      <c r="K337" s="1" t="s">
        <v>731</v>
      </c>
      <c r="L337" s="1"/>
      <c r="M337" s="1"/>
      <c r="N337" s="1"/>
      <c r="O337" s="1"/>
      <c r="P337" s="40">
        <v>526.36179580168198</v>
      </c>
      <c r="Q337" s="37" t="str">
        <f>IF(C337="ForthPoint","ForthPoint",IF(D337="Intercompany",_xlfn.XLOOKUP(E337,'Dept Lookup'!B:B,'Dept Lookup'!A:A),Modified!D337))</f>
        <v>ForthPoint</v>
      </c>
      <c r="R337" t="str">
        <f t="shared" si="29"/>
        <v>British Telecom</v>
      </c>
      <c r="S337" s="1" t="s">
        <v>707</v>
      </c>
      <c r="T337">
        <f t="shared" si="30"/>
        <v>0</v>
      </c>
      <c r="U337" s="25" t="str">
        <f>IF(K337&gt;0,K337,_xlfn.XLOOKUP(M337,'Client Lookup'!L:L,'Client Lookup'!N:N))</f>
        <v>25757</v>
      </c>
      <c r="V337" t="str">
        <f>_xlfn.XLOOKUP(_xlfn.NUMBERVALUE(U337),'Project Lookup'!X:X,'Project Lookup'!B:B)</f>
        <v>British Telecom - Delivery Lead 2024</v>
      </c>
      <c r="X337" t="str">
        <f t="shared" si="31"/>
        <v>440 ICC in Forth Point Represents FutureproofAI : 1020 British Telecom - Delivery Lead 2024</v>
      </c>
      <c r="Y337" t="str">
        <f t="shared" si="32"/>
        <v>440 ICC in Forth Point Represents FutureproofAI</v>
      </c>
      <c r="Z337" t="str">
        <f t="shared" si="28"/>
        <v>440 ICC in Forth Point Represents FutureproofAI</v>
      </c>
      <c r="AA337" t="str">
        <f>_xlfn.XLOOKUP(Z337,'Client Lookup'!A:A,'Client Lookup'!C:C)</f>
        <v>British Telecom</v>
      </c>
      <c r="AC337" t="e">
        <f>_xlfn.XLOOKUP(K337,'Results vs Forecast'!K:K,'Results vs Forecast'!K:K)</f>
        <v>#N/A</v>
      </c>
    </row>
    <row r="338" spans="1:29" hidden="1">
      <c r="A338" s="39"/>
      <c r="B338" s="1" t="s">
        <v>700</v>
      </c>
      <c r="C338" s="1" t="s">
        <v>1390</v>
      </c>
      <c r="D338" s="1" t="s">
        <v>22</v>
      </c>
      <c r="E338" s="1" t="s">
        <v>2165</v>
      </c>
      <c r="F338" s="2">
        <v>45535</v>
      </c>
      <c r="G338" s="2">
        <v>45505</v>
      </c>
      <c r="H338" s="1" t="s">
        <v>2209</v>
      </c>
      <c r="I338" s="1" t="s">
        <v>2210</v>
      </c>
      <c r="J338" s="1" t="s">
        <v>2174</v>
      </c>
      <c r="K338" s="1" t="s">
        <v>835</v>
      </c>
      <c r="L338" s="1"/>
      <c r="M338" s="1"/>
      <c r="N338" s="1"/>
      <c r="O338" s="1"/>
      <c r="P338" s="40">
        <v>697.54781084128399</v>
      </c>
      <c r="Q338" s="37" t="str">
        <f>IF(C338="ForthPoint","ForthPoint",IF(D338="Intercompany",_xlfn.XLOOKUP(E338,'Dept Lookup'!B:B,'Dept Lookup'!A:A),Modified!D338))</f>
        <v>ForthPoint</v>
      </c>
      <c r="R338" s="11" t="s">
        <v>110</v>
      </c>
      <c r="S338" s="1" t="s">
        <v>707</v>
      </c>
      <c r="T338">
        <f t="shared" si="30"/>
        <v>0</v>
      </c>
      <c r="U338" s="25" t="str">
        <f>IF(K338&gt;0,K338,_xlfn.XLOOKUP(M338,'Client Lookup'!L:L,'Client Lookup'!N:N))</f>
        <v>36723</v>
      </c>
      <c r="V338" t="str">
        <f>_xlfn.XLOOKUP(_xlfn.NUMBERVALUE(U338),'Project Lookup'!X:X,'Project Lookup'!B:B)</f>
        <v>Hyatt - Product Manager Need</v>
      </c>
      <c r="X338" t="str">
        <f t="shared" si="31"/>
        <v>402 ICC in Forth Point Represents Blend360 : 1379 Hyatt - Product Manager Need</v>
      </c>
      <c r="Y338" t="str">
        <f t="shared" si="32"/>
        <v>402 ICC in Forth Point Represents Blend360</v>
      </c>
      <c r="Z338" t="str">
        <f t="shared" si="28"/>
        <v>402 ICC in Forth Point Represents Blend360</v>
      </c>
      <c r="AA338" s="11" t="s">
        <v>110</v>
      </c>
      <c r="AC338" t="e">
        <f>_xlfn.XLOOKUP(K338,'Results vs Forecast'!K:K,'Results vs Forecast'!K:K)</f>
        <v>#N/A</v>
      </c>
    </row>
    <row r="339" spans="1:29" hidden="1">
      <c r="A339" s="39"/>
      <c r="B339" s="1" t="s">
        <v>700</v>
      </c>
      <c r="C339" s="1" t="s">
        <v>1395</v>
      </c>
      <c r="D339" s="1" t="s">
        <v>22</v>
      </c>
      <c r="E339" s="1" t="s">
        <v>2165</v>
      </c>
      <c r="F339" s="2">
        <v>45535</v>
      </c>
      <c r="G339" s="2">
        <v>45505</v>
      </c>
      <c r="H339" s="1" t="s">
        <v>2211</v>
      </c>
      <c r="I339" s="1" t="s">
        <v>2212</v>
      </c>
      <c r="J339" s="1" t="s">
        <v>2213</v>
      </c>
      <c r="K339" s="1" t="s">
        <v>2214</v>
      </c>
      <c r="L339" s="1" t="s">
        <v>2215</v>
      </c>
      <c r="M339" s="1"/>
      <c r="N339" s="1"/>
      <c r="O339" s="1"/>
      <c r="P339" s="40">
        <v>7332.8450097839996</v>
      </c>
      <c r="Q339" s="41" t="s">
        <v>948</v>
      </c>
      <c r="R339" t="str">
        <f t="shared" si="29"/>
        <v>Atnahs Pharma UK Limited</v>
      </c>
      <c r="S339" s="1" t="s">
        <v>707</v>
      </c>
      <c r="T339">
        <f t="shared" si="30"/>
        <v>0</v>
      </c>
      <c r="U339" s="25" t="str">
        <f>IF(K339&gt;0,K339,_xlfn.XLOOKUP(M339,'Client Lookup'!L:L,'Client Lookup'!N:N))</f>
        <v>34533</v>
      </c>
      <c r="V339" t="str">
        <f>_xlfn.XLOOKUP(_xlfn.NUMBERVALUE(U339),'Project Lookup'!X:X,'Project Lookup'!B:B)</f>
        <v>Lakehouse MVP</v>
      </c>
      <c r="X339" t="str">
        <f t="shared" si="31"/>
        <v>297 Atnahs Pharma UK Limited : 1319 Lakehouse MVP</v>
      </c>
      <c r="Y339" t="str">
        <f t="shared" si="32"/>
        <v>297 Atnahs Pharma UK Limited</v>
      </c>
      <c r="Z339" t="str">
        <f t="shared" si="28"/>
        <v>297 Atnahs Pharma UK Limited</v>
      </c>
      <c r="AA339" t="str">
        <f>_xlfn.XLOOKUP(Z339,'Client Lookup'!A:A,'Client Lookup'!C:C)</f>
        <v>Atnahs Pharma UK Limited</v>
      </c>
      <c r="AC339" t="e">
        <f>_xlfn.XLOOKUP(K339,'Results vs Forecast'!K:K,'Results vs Forecast'!K:K)</f>
        <v>#N/A</v>
      </c>
    </row>
    <row r="340" spans="1:29" hidden="1">
      <c r="A340" s="39"/>
      <c r="B340" s="1" t="s">
        <v>700</v>
      </c>
      <c r="C340" s="1" t="s">
        <v>1390</v>
      </c>
      <c r="D340" s="1" t="s">
        <v>22</v>
      </c>
      <c r="E340" s="1" t="s">
        <v>2165</v>
      </c>
      <c r="F340" s="2">
        <v>45535</v>
      </c>
      <c r="G340" s="2">
        <v>45505</v>
      </c>
      <c r="H340" s="1" t="s">
        <v>2216</v>
      </c>
      <c r="I340" s="1" t="s">
        <v>2217</v>
      </c>
      <c r="J340" s="1" t="s">
        <v>2170</v>
      </c>
      <c r="K340" s="1" t="s">
        <v>2171</v>
      </c>
      <c r="L340" s="1"/>
      <c r="M340" s="1"/>
      <c r="N340" s="1"/>
      <c r="O340" s="1"/>
      <c r="P340" s="40">
        <v>34613.551691918605</v>
      </c>
      <c r="Q340" s="37" t="str">
        <f>IF(C340="ForthPoint","ForthPoint",IF(D340="Intercompany",_xlfn.XLOOKUP(E340,'Dept Lookup'!B:B,'Dept Lookup'!A:A),Modified!D340))</f>
        <v>ForthPoint</v>
      </c>
      <c r="R340" t="str">
        <f t="shared" si="29"/>
        <v>Ineos FPS Ltd</v>
      </c>
      <c r="S340" s="1" t="s">
        <v>707</v>
      </c>
      <c r="T340">
        <f t="shared" si="30"/>
        <v>0</v>
      </c>
      <c r="U340" s="25" t="str">
        <f>IF(K340&gt;0,K340,_xlfn.XLOOKUP(M340,'Client Lookup'!L:L,'Client Lookup'!N:N))</f>
        <v>38720</v>
      </c>
      <c r="V340" t="e">
        <f>_xlfn.XLOOKUP(_xlfn.NUMBERVALUE(U340),'Project Lookup'!X:X,'Project Lookup'!B:B)</f>
        <v>#N/A</v>
      </c>
      <c r="X340" t="str">
        <f t="shared" si="31"/>
        <v>434 Ineos FPS Ltd : 1450 Replacement of Commercial Auto ‘What If’ Model</v>
      </c>
      <c r="Y340" t="str">
        <f t="shared" si="32"/>
        <v>434 Ineos FPS Ltd</v>
      </c>
      <c r="Z340" t="str">
        <f t="shared" si="28"/>
        <v>434 Ineos FPS Ltd</v>
      </c>
      <c r="AA340" t="str">
        <f>_xlfn.XLOOKUP(Z340,'Client Lookup'!A:A,'Client Lookup'!C:C)</f>
        <v>Ineos FPS Ltd</v>
      </c>
      <c r="AC340" t="e">
        <f>_xlfn.XLOOKUP(K340,'Results vs Forecast'!K:K,'Results vs Forecast'!K:K)</f>
        <v>#N/A</v>
      </c>
    </row>
    <row r="341" spans="1:29" hidden="1">
      <c r="A341" s="39"/>
      <c r="B341" s="1" t="s">
        <v>700</v>
      </c>
      <c r="C341" s="1" t="s">
        <v>1390</v>
      </c>
      <c r="D341" s="1" t="s">
        <v>22</v>
      </c>
      <c r="E341" s="1" t="s">
        <v>2165</v>
      </c>
      <c r="F341" s="2">
        <v>45535</v>
      </c>
      <c r="G341" s="2">
        <v>45505</v>
      </c>
      <c r="H341" s="1" t="s">
        <v>2218</v>
      </c>
      <c r="I341" s="1" t="s">
        <v>2219</v>
      </c>
      <c r="J341" s="1" t="s">
        <v>2174</v>
      </c>
      <c r="K341" s="1" t="s">
        <v>835</v>
      </c>
      <c r="L341" s="1"/>
      <c r="M341" s="1"/>
      <c r="N341" s="1"/>
      <c r="O341" s="1"/>
      <c r="P341" s="40">
        <v>959.12330526492985</v>
      </c>
      <c r="Q341" s="37" t="str">
        <f>IF(C341="ForthPoint","ForthPoint",IF(D341="Intercompany",_xlfn.XLOOKUP(E341,'Dept Lookup'!B:B,'Dept Lookup'!A:A),Modified!D341))</f>
        <v>ForthPoint</v>
      </c>
      <c r="R341" s="11" t="s">
        <v>110</v>
      </c>
      <c r="S341" s="1" t="s">
        <v>707</v>
      </c>
      <c r="T341">
        <f t="shared" si="30"/>
        <v>0</v>
      </c>
      <c r="U341" s="25" t="str">
        <f>IF(K341&gt;0,K341,_xlfn.XLOOKUP(M341,'Client Lookup'!L:L,'Client Lookup'!N:N))</f>
        <v>36723</v>
      </c>
      <c r="V341" t="str">
        <f>_xlfn.XLOOKUP(_xlfn.NUMBERVALUE(U341),'Project Lookup'!X:X,'Project Lookup'!B:B)</f>
        <v>Hyatt - Product Manager Need</v>
      </c>
      <c r="X341" t="str">
        <f t="shared" si="31"/>
        <v>402 ICC in Forth Point Represents Blend360 : 1379 Hyatt - Product Manager Need</v>
      </c>
      <c r="Y341" t="str">
        <f t="shared" si="32"/>
        <v>402 ICC in Forth Point Represents Blend360</v>
      </c>
      <c r="Z341" t="str">
        <f t="shared" si="28"/>
        <v>402 ICC in Forth Point Represents Blend360</v>
      </c>
      <c r="AA341" s="11" t="s">
        <v>110</v>
      </c>
      <c r="AC341" t="e">
        <f>_xlfn.XLOOKUP(K341,'Results vs Forecast'!K:K,'Results vs Forecast'!K:K)</f>
        <v>#N/A</v>
      </c>
    </row>
    <row r="342" spans="1:29" hidden="1">
      <c r="A342" s="39"/>
      <c r="B342" s="1" t="s">
        <v>700</v>
      </c>
      <c r="C342" s="1" t="s">
        <v>1390</v>
      </c>
      <c r="D342" s="1" t="s">
        <v>22</v>
      </c>
      <c r="E342" s="1" t="s">
        <v>2165</v>
      </c>
      <c r="F342" s="2">
        <v>45535</v>
      </c>
      <c r="G342" s="2">
        <v>45505</v>
      </c>
      <c r="H342" s="1" t="s">
        <v>2220</v>
      </c>
      <c r="I342" s="1" t="s">
        <v>2221</v>
      </c>
      <c r="J342" s="1" t="s">
        <v>2174</v>
      </c>
      <c r="K342" s="1" t="s">
        <v>835</v>
      </c>
      <c r="L342" s="1"/>
      <c r="M342" s="1"/>
      <c r="N342" s="1"/>
      <c r="O342" s="1"/>
      <c r="P342" s="40">
        <v>1002.7192210022042</v>
      </c>
      <c r="Q342" s="37" t="str">
        <f>IF(C342="ForthPoint","ForthPoint",IF(D342="Intercompany",_xlfn.XLOOKUP(E342,'Dept Lookup'!B:B,'Dept Lookup'!A:A),Modified!D342))</f>
        <v>ForthPoint</v>
      </c>
      <c r="R342" s="11" t="s">
        <v>110</v>
      </c>
      <c r="S342" s="1" t="s">
        <v>707</v>
      </c>
      <c r="T342">
        <f t="shared" si="30"/>
        <v>0</v>
      </c>
      <c r="U342" s="25" t="str">
        <f>IF(K342&gt;0,K342,_xlfn.XLOOKUP(M342,'Client Lookup'!L:L,'Client Lookup'!N:N))</f>
        <v>36723</v>
      </c>
      <c r="V342" t="str">
        <f>_xlfn.XLOOKUP(_xlfn.NUMBERVALUE(U342),'Project Lookup'!X:X,'Project Lookup'!B:B)</f>
        <v>Hyatt - Product Manager Need</v>
      </c>
      <c r="X342" t="str">
        <f t="shared" si="31"/>
        <v>402 ICC in Forth Point Represents Blend360 : 1379 Hyatt - Product Manager Need</v>
      </c>
      <c r="Y342" t="str">
        <f t="shared" si="32"/>
        <v>402 ICC in Forth Point Represents Blend360</v>
      </c>
      <c r="Z342" t="str">
        <f t="shared" si="28"/>
        <v>402 ICC in Forth Point Represents Blend360</v>
      </c>
      <c r="AA342" s="11" t="s">
        <v>110</v>
      </c>
      <c r="AC342" t="e">
        <f>_xlfn.XLOOKUP(K342,'Results vs Forecast'!K:K,'Results vs Forecast'!K:K)</f>
        <v>#N/A</v>
      </c>
    </row>
    <row r="343" spans="1:29" hidden="1">
      <c r="A343" s="39"/>
      <c r="B343" s="1" t="s">
        <v>700</v>
      </c>
      <c r="C343" s="1" t="s">
        <v>1390</v>
      </c>
      <c r="D343" s="1" t="s">
        <v>22</v>
      </c>
      <c r="E343" s="1" t="s">
        <v>2165</v>
      </c>
      <c r="F343" s="2">
        <v>45535</v>
      </c>
      <c r="G343" s="2">
        <v>45505</v>
      </c>
      <c r="H343" s="1" t="s">
        <v>2222</v>
      </c>
      <c r="I343" s="1" t="s">
        <v>2223</v>
      </c>
      <c r="J343" s="1" t="s">
        <v>2174</v>
      </c>
      <c r="K343" s="1" t="s">
        <v>835</v>
      </c>
      <c r="L343" s="1"/>
      <c r="M343" s="1"/>
      <c r="N343" s="1"/>
      <c r="O343" s="1"/>
      <c r="P343" s="40">
        <v>610.35597936673537</v>
      </c>
      <c r="Q343" s="37" t="str">
        <f>IF(C343="ForthPoint","ForthPoint",IF(D343="Intercompany",_xlfn.XLOOKUP(E343,'Dept Lookup'!B:B,'Dept Lookup'!A:A),Modified!D343))</f>
        <v>ForthPoint</v>
      </c>
      <c r="R343" s="11" t="s">
        <v>110</v>
      </c>
      <c r="S343" s="1" t="s">
        <v>707</v>
      </c>
      <c r="T343">
        <f t="shared" si="30"/>
        <v>0</v>
      </c>
      <c r="U343" s="25" t="str">
        <f>IF(K343&gt;0,K343,_xlfn.XLOOKUP(M343,'Client Lookup'!L:L,'Client Lookup'!N:N))</f>
        <v>36723</v>
      </c>
      <c r="V343" t="str">
        <f>_xlfn.XLOOKUP(_xlfn.NUMBERVALUE(U343),'Project Lookup'!X:X,'Project Lookup'!B:B)</f>
        <v>Hyatt - Product Manager Need</v>
      </c>
      <c r="X343" t="str">
        <f t="shared" si="31"/>
        <v>402 ICC in Forth Point Represents Blend360 : 1379 Hyatt - Product Manager Need</v>
      </c>
      <c r="Y343" t="str">
        <f t="shared" si="32"/>
        <v>402 ICC in Forth Point Represents Blend360</v>
      </c>
      <c r="Z343" t="str">
        <f t="shared" si="28"/>
        <v>402 ICC in Forth Point Represents Blend360</v>
      </c>
      <c r="AA343" s="11" t="s">
        <v>110</v>
      </c>
      <c r="AC343" t="e">
        <f>_xlfn.XLOOKUP(K343,'Results vs Forecast'!K:K,'Results vs Forecast'!K:K)</f>
        <v>#N/A</v>
      </c>
    </row>
    <row r="344" spans="1:29" hidden="1">
      <c r="A344" s="39"/>
      <c r="B344" s="1" t="s">
        <v>700</v>
      </c>
      <c r="C344" s="1" t="s">
        <v>1439</v>
      </c>
      <c r="D344" s="1" t="s">
        <v>22</v>
      </c>
      <c r="E344" s="1" t="s">
        <v>2165</v>
      </c>
      <c r="F344" s="2">
        <v>45535</v>
      </c>
      <c r="G344" s="2">
        <v>45505</v>
      </c>
      <c r="H344" s="1" t="s">
        <v>2138</v>
      </c>
      <c r="I344" s="1" t="s">
        <v>2139</v>
      </c>
      <c r="J344" s="1" t="s">
        <v>277</v>
      </c>
      <c r="K344" s="1"/>
      <c r="L344" s="1"/>
      <c r="M344" s="1" t="s">
        <v>1768</v>
      </c>
      <c r="N344" s="1"/>
      <c r="O344" s="1" t="s">
        <v>2224</v>
      </c>
      <c r="P344" s="40">
        <v>-49290.53195570824</v>
      </c>
      <c r="Q344" s="41" t="s">
        <v>486</v>
      </c>
      <c r="R344" t="str">
        <f t="shared" si="29"/>
        <v>British Telecom</v>
      </c>
      <c r="S344" s="1" t="s">
        <v>39</v>
      </c>
      <c r="T344" t="str">
        <f t="shared" si="30"/>
        <v>ICC 1020 ICC in Forth Point Represents FutureproofAI : British Telecom - Delivery Lead 2024</v>
      </c>
      <c r="U344" s="25" t="str">
        <f>IF(K344&gt;0,K344,_xlfn.XLOOKUP(M344,'Client Lookup'!L:L,'Client Lookup'!N:N))</f>
        <v>25757</v>
      </c>
      <c r="V344" t="str">
        <f>_xlfn.XLOOKUP(_xlfn.NUMBERVALUE(U344),'Project Lookup'!X:X,'Project Lookup'!B:B)</f>
        <v>British Telecom - Delivery Lead 2024</v>
      </c>
      <c r="X344" t="str">
        <f t="shared" si="31"/>
        <v>ICC 1020 ICC in Forth Point Represents FutureproofAI : British Telecom - Delivery Lead 2024</v>
      </c>
      <c r="Y344" t="str">
        <f t="shared" si="32"/>
        <v>ICC 1020 ICC in Forth Point Represents FutureproofAI</v>
      </c>
      <c r="Z344" t="str">
        <f t="shared" ref="Z344:Z407" si="33">IF(LEFT(Y344,3)="ICC",IFERROR(_xlfn.TEXTAFTER(Y344,"ICC "),Y344),Y344)</f>
        <v>1020 ICC in Forth Point Represents FutureproofAI</v>
      </c>
      <c r="AA344" t="str">
        <f>_xlfn.XLOOKUP(Z344,'Client Lookup'!A:A,'Client Lookup'!C:C)</f>
        <v>British Telecom</v>
      </c>
      <c r="AC344" t="e">
        <f>_xlfn.XLOOKUP(K344,'Results vs Forecast'!K:K,'Results vs Forecast'!K:K)</f>
        <v>#N/A</v>
      </c>
    </row>
    <row r="345" spans="1:29" hidden="1">
      <c r="A345" s="39"/>
      <c r="B345" s="1" t="s">
        <v>700</v>
      </c>
      <c r="C345" s="1" t="s">
        <v>1390</v>
      </c>
      <c r="D345" s="1" t="s">
        <v>22</v>
      </c>
      <c r="E345" s="1" t="s">
        <v>2165</v>
      </c>
      <c r="F345" s="2">
        <v>45535</v>
      </c>
      <c r="G345" s="2">
        <v>45505</v>
      </c>
      <c r="H345" s="1" t="s">
        <v>2225</v>
      </c>
      <c r="I345" s="1" t="s">
        <v>2226</v>
      </c>
      <c r="J345" s="1" t="s">
        <v>1441</v>
      </c>
      <c r="K345" s="1" t="s">
        <v>731</v>
      </c>
      <c r="L345" s="1"/>
      <c r="M345" s="1"/>
      <c r="N345" s="1"/>
      <c r="O345" s="1"/>
      <c r="P345" s="40">
        <v>19245.103158998998</v>
      </c>
      <c r="Q345" s="37" t="str">
        <f>IF(C345="ForthPoint","ForthPoint",IF(D345="Intercompany",_xlfn.XLOOKUP(E345,'Dept Lookup'!B:B,'Dept Lookup'!A:A),Modified!D345))</f>
        <v>ForthPoint</v>
      </c>
      <c r="R345" t="str">
        <f t="shared" si="29"/>
        <v>British Telecom</v>
      </c>
      <c r="S345" s="1" t="s">
        <v>707</v>
      </c>
      <c r="T345">
        <f t="shared" si="30"/>
        <v>0</v>
      </c>
      <c r="U345" s="25" t="str">
        <f>IF(K345&gt;0,K345,_xlfn.XLOOKUP(M345,'Client Lookup'!L:L,'Client Lookup'!N:N))</f>
        <v>25757</v>
      </c>
      <c r="V345" t="str">
        <f>_xlfn.XLOOKUP(_xlfn.NUMBERVALUE(U345),'Project Lookup'!X:X,'Project Lookup'!B:B)</f>
        <v>British Telecom - Delivery Lead 2024</v>
      </c>
      <c r="X345" t="str">
        <f t="shared" si="31"/>
        <v>440 ICC in Forth Point Represents FutureproofAI : 1020 British Telecom - Delivery Lead 2024</v>
      </c>
      <c r="Y345" t="str">
        <f t="shared" si="32"/>
        <v>440 ICC in Forth Point Represents FutureproofAI</v>
      </c>
      <c r="Z345" t="str">
        <f t="shared" si="33"/>
        <v>440 ICC in Forth Point Represents FutureproofAI</v>
      </c>
      <c r="AA345" t="str">
        <f>_xlfn.XLOOKUP(Z345,'Client Lookup'!A:A,'Client Lookup'!C:C)</f>
        <v>British Telecom</v>
      </c>
      <c r="AC345" t="e">
        <f>_xlfn.XLOOKUP(K345,'Results vs Forecast'!K:K,'Results vs Forecast'!K:K)</f>
        <v>#N/A</v>
      </c>
    </row>
    <row r="346" spans="1:29" hidden="1">
      <c r="A346" s="39"/>
      <c r="B346" s="1" t="s">
        <v>700</v>
      </c>
      <c r="C346" s="1" t="s">
        <v>1390</v>
      </c>
      <c r="D346" s="1" t="s">
        <v>22</v>
      </c>
      <c r="E346" s="1" t="s">
        <v>2165</v>
      </c>
      <c r="F346" s="2">
        <v>45535</v>
      </c>
      <c r="G346" s="2">
        <v>45505</v>
      </c>
      <c r="H346" s="1" t="s">
        <v>2227</v>
      </c>
      <c r="I346" s="1" t="s">
        <v>2228</v>
      </c>
      <c r="J346" s="1" t="s">
        <v>2174</v>
      </c>
      <c r="K346" s="1" t="s">
        <v>835</v>
      </c>
      <c r="L346" s="1"/>
      <c r="M346" s="1"/>
      <c r="N346" s="1"/>
      <c r="O346" s="1"/>
      <c r="P346" s="40">
        <v>784.73964231583261</v>
      </c>
      <c r="Q346" s="37" t="str">
        <f>IF(C346="ForthPoint","ForthPoint",IF(D346="Intercompany",_xlfn.XLOOKUP(E346,'Dept Lookup'!B:B,'Dept Lookup'!A:A),Modified!D346))</f>
        <v>ForthPoint</v>
      </c>
      <c r="R346" s="11" t="s">
        <v>110</v>
      </c>
      <c r="S346" s="1" t="s">
        <v>707</v>
      </c>
      <c r="T346">
        <f t="shared" si="30"/>
        <v>0</v>
      </c>
      <c r="U346" s="25" t="str">
        <f>IF(K346&gt;0,K346,_xlfn.XLOOKUP(M346,'Client Lookup'!L:L,'Client Lookup'!N:N))</f>
        <v>36723</v>
      </c>
      <c r="V346" t="str">
        <f>_xlfn.XLOOKUP(_xlfn.NUMBERVALUE(U346),'Project Lookup'!X:X,'Project Lookup'!B:B)</f>
        <v>Hyatt - Product Manager Need</v>
      </c>
      <c r="X346" t="str">
        <f t="shared" si="31"/>
        <v>402 ICC in Forth Point Represents Blend360 : 1379 Hyatt - Product Manager Need</v>
      </c>
      <c r="Y346" t="str">
        <f t="shared" si="32"/>
        <v>402 ICC in Forth Point Represents Blend360</v>
      </c>
      <c r="Z346" t="str">
        <f t="shared" si="33"/>
        <v>402 ICC in Forth Point Represents Blend360</v>
      </c>
      <c r="AA346" s="11" t="s">
        <v>110</v>
      </c>
      <c r="AC346" t="e">
        <f>_xlfn.XLOOKUP(K346,'Results vs Forecast'!K:K,'Results vs Forecast'!K:K)</f>
        <v>#N/A</v>
      </c>
    </row>
    <row r="347" spans="1:29" hidden="1">
      <c r="A347" s="39"/>
      <c r="B347" s="1" t="s">
        <v>700</v>
      </c>
      <c r="C347" s="1" t="s">
        <v>1390</v>
      </c>
      <c r="D347" s="1" t="s">
        <v>22</v>
      </c>
      <c r="E347" s="1" t="s">
        <v>2165</v>
      </c>
      <c r="F347" s="2">
        <v>45535</v>
      </c>
      <c r="G347" s="2">
        <v>45505</v>
      </c>
      <c r="H347" s="1" t="s">
        <v>2229</v>
      </c>
      <c r="I347" s="1" t="s">
        <v>2230</v>
      </c>
      <c r="J347" s="1" t="s">
        <v>2231</v>
      </c>
      <c r="K347" s="1" t="s">
        <v>2232</v>
      </c>
      <c r="L347" s="1" t="s">
        <v>2233</v>
      </c>
      <c r="M347" s="1"/>
      <c r="N347" s="1"/>
      <c r="O347" s="1"/>
      <c r="P347" s="40">
        <v>4650.3801478180703</v>
      </c>
      <c r="Q347" s="37" t="str">
        <f>IF(C347="ForthPoint","ForthPoint",IF(D347="Intercompany",_xlfn.XLOOKUP(E347,'Dept Lookup'!B:B,'Dept Lookup'!A:A),Modified!D347))</f>
        <v>ForthPoint</v>
      </c>
      <c r="R347" t="str">
        <f t="shared" si="29"/>
        <v>Fedefarma</v>
      </c>
      <c r="S347" s="1" t="s">
        <v>707</v>
      </c>
      <c r="T347">
        <f t="shared" si="30"/>
        <v>0</v>
      </c>
      <c r="U347" s="25" t="str">
        <f>IF(K347&gt;0,K347,_xlfn.XLOOKUP(M347,'Client Lookup'!L:L,'Client Lookup'!N:N))</f>
        <v>35576</v>
      </c>
      <c r="V347" t="str">
        <f>_xlfn.XLOOKUP(_xlfn.NUMBERVALUE(U347),'Project Lookup'!X:X,'Project Lookup'!B:B)</f>
        <v>Landing Zone Implementation Phase</v>
      </c>
      <c r="X347" t="str">
        <f t="shared" si="31"/>
        <v>490 FEDERACIÓ FARMACÈUTICA, S.C.C.L : 1343 Landing Zone Implementation Phase</v>
      </c>
      <c r="Y347" t="str">
        <f t="shared" si="32"/>
        <v>490 FEDERACIÓ FARMACÈUTICA, S.C.C.L</v>
      </c>
      <c r="Z347" t="str">
        <f t="shared" si="33"/>
        <v>490 FEDERACIÓ FARMACÈUTICA, S.C.C.L</v>
      </c>
      <c r="AA347" t="str">
        <f>_xlfn.XLOOKUP(Z347,'Client Lookup'!A:A,'Client Lookup'!C:C)</f>
        <v>Fedefarma</v>
      </c>
      <c r="AC347" t="e">
        <f>_xlfn.XLOOKUP(K347,'Results vs Forecast'!K:K,'Results vs Forecast'!K:K)</f>
        <v>#N/A</v>
      </c>
    </row>
    <row r="348" spans="1:29" hidden="1">
      <c r="A348" s="39"/>
      <c r="B348" s="1" t="s">
        <v>700</v>
      </c>
      <c r="C348" s="1" t="s">
        <v>1390</v>
      </c>
      <c r="D348" s="1" t="s">
        <v>22</v>
      </c>
      <c r="E348" s="1" t="s">
        <v>2165</v>
      </c>
      <c r="F348" s="2">
        <v>45535</v>
      </c>
      <c r="G348" s="2">
        <v>45505</v>
      </c>
      <c r="H348" s="1" t="s">
        <v>2234</v>
      </c>
      <c r="I348" s="1" t="s">
        <v>2235</v>
      </c>
      <c r="J348" s="1" t="s">
        <v>2236</v>
      </c>
      <c r="K348" s="1" t="s">
        <v>2237</v>
      </c>
      <c r="L348" s="1"/>
      <c r="M348" s="1"/>
      <c r="N348" s="1"/>
      <c r="O348" s="1"/>
      <c r="P348" s="40">
        <v>10593.031140508851</v>
      </c>
      <c r="Q348" s="37" t="str">
        <f>IF(C348="ForthPoint","ForthPoint",IF(D348="Intercompany",_xlfn.XLOOKUP(E348,'Dept Lookup'!B:B,'Dept Lookup'!A:A),Modified!D348))</f>
        <v>ForthPoint</v>
      </c>
      <c r="R348" t="str">
        <f t="shared" si="29"/>
        <v>Inizio Healthcare Limited</v>
      </c>
      <c r="S348" s="1" t="s">
        <v>707</v>
      </c>
      <c r="T348">
        <f t="shared" si="30"/>
        <v>0</v>
      </c>
      <c r="U348" s="25" t="str">
        <f>IF(K348&gt;0,K348,_xlfn.XLOOKUP(M348,'Client Lookup'!L:L,'Client Lookup'!N:N))</f>
        <v>34536</v>
      </c>
      <c r="V348" t="str">
        <f>_xlfn.XLOOKUP(_xlfn.NUMBERVALUE(U348),'Project Lookup'!X:X,'Project Lookup'!B:B)</f>
        <v>Product Owner Role for GenAI Roadmap Requirements and Design Phase</v>
      </c>
      <c r="X348" t="str">
        <f t="shared" si="31"/>
        <v>481 Inizio Healthcare Limited : 1322 Product Owner</v>
      </c>
      <c r="Y348" t="str">
        <f t="shared" si="32"/>
        <v>481 Inizio Healthcare Limited</v>
      </c>
      <c r="Z348" t="str">
        <f t="shared" si="33"/>
        <v>481 Inizio Healthcare Limited</v>
      </c>
      <c r="AA348" t="str">
        <f>_xlfn.XLOOKUP(Z348,'Client Lookup'!A:A,'Client Lookup'!C:C)</f>
        <v>Inizio Healthcare Limited</v>
      </c>
      <c r="AC348" t="e">
        <f>_xlfn.XLOOKUP(K348,'Results vs Forecast'!K:K,'Results vs Forecast'!K:K)</f>
        <v>#N/A</v>
      </c>
    </row>
    <row r="349" spans="1:29" hidden="1">
      <c r="A349" s="39"/>
      <c r="B349" s="1" t="s">
        <v>700</v>
      </c>
      <c r="C349" s="1" t="s">
        <v>1390</v>
      </c>
      <c r="D349" s="1" t="s">
        <v>22</v>
      </c>
      <c r="E349" s="1" t="s">
        <v>2165</v>
      </c>
      <c r="F349" s="2">
        <v>45535</v>
      </c>
      <c r="G349" s="2">
        <v>45505</v>
      </c>
      <c r="H349" s="1" t="s">
        <v>2238</v>
      </c>
      <c r="I349" s="1" t="s">
        <v>2239</v>
      </c>
      <c r="J349" s="1" t="s">
        <v>2003</v>
      </c>
      <c r="K349" s="1" t="s">
        <v>2004</v>
      </c>
      <c r="L349" s="1"/>
      <c r="M349" s="1"/>
      <c r="N349" s="1"/>
      <c r="O349" s="1"/>
      <c r="P349" s="40">
        <v>83720.475431236526</v>
      </c>
      <c r="Q349" s="37" t="str">
        <f>IF(C349="ForthPoint","ForthPoint",IF(D349="Intercompany",_xlfn.XLOOKUP(E349,'Dept Lookup'!B:B,'Dept Lookup'!A:A),Modified!D349))</f>
        <v>ForthPoint</v>
      </c>
      <c r="R349" t="str">
        <f t="shared" si="29"/>
        <v>Inizio Healthcare Limited</v>
      </c>
      <c r="S349" s="1" t="s">
        <v>707</v>
      </c>
      <c r="T349">
        <f t="shared" si="30"/>
        <v>0</v>
      </c>
      <c r="U349" s="25" t="str">
        <f>IF(K349&gt;0,K349,_xlfn.XLOOKUP(M349,'Client Lookup'!L:L,'Client Lookup'!N:N))</f>
        <v>39131</v>
      </c>
      <c r="V349" t="e">
        <f>_xlfn.XLOOKUP(_xlfn.NUMBERVALUE(U349),'Project Lookup'!X:X,'Project Lookup'!B:B)</f>
        <v>#N/A</v>
      </c>
      <c r="X349" t="str">
        <f t="shared" si="31"/>
        <v>729 Huntsworth Health Limited (Inizio) : 1458 GenAI 5 Use Cases</v>
      </c>
      <c r="Y349" t="str">
        <f t="shared" si="32"/>
        <v>729 Huntsworth Health Limited (Inizio)</v>
      </c>
      <c r="Z349" t="str">
        <f t="shared" si="33"/>
        <v>729 Huntsworth Health Limited (Inizio)</v>
      </c>
      <c r="AA349" t="str">
        <f>_xlfn.XLOOKUP(Z349,'Client Lookup'!A:A,'Client Lookup'!C:C)</f>
        <v>Inizio Healthcare Limited</v>
      </c>
      <c r="AC349" t="e">
        <f>_xlfn.XLOOKUP(K349,'Results vs Forecast'!K:K,'Results vs Forecast'!K:K)</f>
        <v>#N/A</v>
      </c>
    </row>
    <row r="350" spans="1:29" hidden="1">
      <c r="A350" s="39"/>
      <c r="B350" s="1" t="s">
        <v>700</v>
      </c>
      <c r="C350" s="1" t="s">
        <v>1390</v>
      </c>
      <c r="D350" s="1" t="s">
        <v>22</v>
      </c>
      <c r="E350" s="1" t="s">
        <v>2165</v>
      </c>
      <c r="F350" s="2">
        <v>45535</v>
      </c>
      <c r="G350" s="2">
        <v>45505</v>
      </c>
      <c r="H350" s="1" t="s">
        <v>2240</v>
      </c>
      <c r="I350" s="1" t="s">
        <v>2241</v>
      </c>
      <c r="J350" s="1" t="s">
        <v>1800</v>
      </c>
      <c r="K350" s="1" t="s">
        <v>927</v>
      </c>
      <c r="L350" s="1"/>
      <c r="M350" s="1"/>
      <c r="N350" s="1"/>
      <c r="O350" s="1"/>
      <c r="P350" s="40">
        <v>26518.738906643703</v>
      </c>
      <c r="Q350" s="37" t="str">
        <f>IF(C350="ForthPoint","ForthPoint",IF(D350="Intercompany",_xlfn.XLOOKUP(E350,'Dept Lookup'!B:B,'Dept Lookup'!A:A),Modified!D350))</f>
        <v>ForthPoint</v>
      </c>
      <c r="R350" s="11" t="s">
        <v>185</v>
      </c>
      <c r="S350" s="1" t="s">
        <v>707</v>
      </c>
      <c r="T350">
        <f t="shared" si="30"/>
        <v>0</v>
      </c>
      <c r="U350" s="25" t="str">
        <f>IF(K350&gt;0,K350,_xlfn.XLOOKUP(M350,'Client Lookup'!L:L,'Client Lookup'!N:N))</f>
        <v>36721</v>
      </c>
      <c r="V350" t="str">
        <f>_xlfn.XLOOKUP(_xlfn.NUMBERVALUE(U350),'Project Lookup'!X:X,'Project Lookup'!B:B)</f>
        <v>Walmart - FY25 Marketing Advanced Analytics Retainer</v>
      </c>
      <c r="X350" t="str">
        <f t="shared" si="31"/>
        <v>402 ICC in Forth Point Represents Blend360 : 1377 Walmart - FY25 Marketing Advanced Analytics Retainer</v>
      </c>
      <c r="Y350" t="str">
        <f t="shared" si="32"/>
        <v>402 ICC in Forth Point Represents Blend360</v>
      </c>
      <c r="Z350" t="str">
        <f t="shared" si="33"/>
        <v>402 ICC in Forth Point Represents Blend360</v>
      </c>
      <c r="AA350" s="11" t="s">
        <v>185</v>
      </c>
      <c r="AC350" t="e">
        <f>_xlfn.XLOOKUP(K350,'Results vs Forecast'!K:K,'Results vs Forecast'!K:K)</f>
        <v>#N/A</v>
      </c>
    </row>
    <row r="351" spans="1:29" hidden="1">
      <c r="A351" s="39"/>
      <c r="B351" s="1" t="s">
        <v>700</v>
      </c>
      <c r="C351" s="1" t="s">
        <v>1390</v>
      </c>
      <c r="D351" s="1" t="s">
        <v>22</v>
      </c>
      <c r="E351" s="1" t="s">
        <v>2165</v>
      </c>
      <c r="F351" s="2">
        <v>45535</v>
      </c>
      <c r="G351" s="2">
        <v>45505</v>
      </c>
      <c r="H351" s="1" t="s">
        <v>2242</v>
      </c>
      <c r="I351" s="1" t="s">
        <v>2243</v>
      </c>
      <c r="J351" s="1" t="s">
        <v>2174</v>
      </c>
      <c r="K351" s="1" t="s">
        <v>835</v>
      </c>
      <c r="L351" s="1"/>
      <c r="M351" s="1"/>
      <c r="N351" s="1"/>
      <c r="O351" s="1"/>
      <c r="P351" s="40">
        <v>959.12330526492985</v>
      </c>
      <c r="Q351" s="37" t="str">
        <f>IF(C351="ForthPoint","ForthPoint",IF(D351="Intercompany",_xlfn.XLOOKUP(E351,'Dept Lookup'!B:B,'Dept Lookup'!A:A),Modified!D351))</f>
        <v>ForthPoint</v>
      </c>
      <c r="R351" s="11" t="s">
        <v>110</v>
      </c>
      <c r="S351" s="1" t="s">
        <v>707</v>
      </c>
      <c r="T351">
        <f t="shared" si="30"/>
        <v>0</v>
      </c>
      <c r="U351" s="25" t="str">
        <f>IF(K351&gt;0,K351,_xlfn.XLOOKUP(M351,'Client Lookup'!L:L,'Client Lookup'!N:N))</f>
        <v>36723</v>
      </c>
      <c r="V351" t="str">
        <f>_xlfn.XLOOKUP(_xlfn.NUMBERVALUE(U351),'Project Lookup'!X:X,'Project Lookup'!B:B)</f>
        <v>Hyatt - Product Manager Need</v>
      </c>
      <c r="X351" t="str">
        <f t="shared" si="31"/>
        <v>402 ICC in Forth Point Represents Blend360 : 1379 Hyatt - Product Manager Need</v>
      </c>
      <c r="Y351" t="str">
        <f t="shared" si="32"/>
        <v>402 ICC in Forth Point Represents Blend360</v>
      </c>
      <c r="Z351" t="str">
        <f t="shared" si="33"/>
        <v>402 ICC in Forth Point Represents Blend360</v>
      </c>
      <c r="AA351" s="11" t="s">
        <v>110</v>
      </c>
      <c r="AC351" t="e">
        <f>_xlfn.XLOOKUP(K351,'Results vs Forecast'!K:K,'Results vs Forecast'!K:K)</f>
        <v>#N/A</v>
      </c>
    </row>
    <row r="352" spans="1:29" hidden="1">
      <c r="A352" s="39"/>
      <c r="B352" s="1" t="s">
        <v>700</v>
      </c>
      <c r="C352" s="1" t="s">
        <v>1390</v>
      </c>
      <c r="D352" s="1" t="s">
        <v>22</v>
      </c>
      <c r="E352" s="1" t="s">
        <v>2165</v>
      </c>
      <c r="F352" s="2">
        <v>45535</v>
      </c>
      <c r="G352" s="2">
        <v>45505</v>
      </c>
      <c r="H352" s="1" t="s">
        <v>2244</v>
      </c>
      <c r="I352" s="1" t="s">
        <v>2245</v>
      </c>
      <c r="J352" s="1" t="s">
        <v>2174</v>
      </c>
      <c r="K352" s="1" t="s">
        <v>835</v>
      </c>
      <c r="L352" s="1"/>
      <c r="M352" s="1"/>
      <c r="N352" s="1"/>
      <c r="O352" s="1"/>
      <c r="P352" s="40">
        <v>610.35597936673537</v>
      </c>
      <c r="Q352" s="37" t="str">
        <f>IF(C352="ForthPoint","ForthPoint",IF(D352="Intercompany",_xlfn.XLOOKUP(E352,'Dept Lookup'!B:B,'Dept Lookup'!A:A),Modified!D352))</f>
        <v>ForthPoint</v>
      </c>
      <c r="R352" s="11" t="s">
        <v>110</v>
      </c>
      <c r="S352" s="1" t="s">
        <v>707</v>
      </c>
      <c r="T352">
        <f t="shared" si="30"/>
        <v>0</v>
      </c>
      <c r="U352" s="25" t="str">
        <f>IF(K352&gt;0,K352,_xlfn.XLOOKUP(M352,'Client Lookup'!L:L,'Client Lookup'!N:N))</f>
        <v>36723</v>
      </c>
      <c r="V352" t="str">
        <f>_xlfn.XLOOKUP(_xlfn.NUMBERVALUE(U352),'Project Lookup'!X:X,'Project Lookup'!B:B)</f>
        <v>Hyatt - Product Manager Need</v>
      </c>
      <c r="X352" t="str">
        <f t="shared" si="31"/>
        <v>402 ICC in Forth Point Represents Blend360 : 1379 Hyatt - Product Manager Need</v>
      </c>
      <c r="Y352" t="str">
        <f t="shared" si="32"/>
        <v>402 ICC in Forth Point Represents Blend360</v>
      </c>
      <c r="Z352" t="str">
        <f t="shared" si="33"/>
        <v>402 ICC in Forth Point Represents Blend360</v>
      </c>
      <c r="AA352" s="11" t="s">
        <v>110</v>
      </c>
      <c r="AC352" t="e">
        <f>_xlfn.XLOOKUP(K352,'Results vs Forecast'!K:K,'Results vs Forecast'!K:K)</f>
        <v>#N/A</v>
      </c>
    </row>
    <row r="353" spans="1:29" hidden="1">
      <c r="A353" s="39"/>
      <c r="B353" s="1" t="s">
        <v>700</v>
      </c>
      <c r="C353" s="1" t="s">
        <v>1390</v>
      </c>
      <c r="D353" s="1" t="s">
        <v>22</v>
      </c>
      <c r="E353" s="1" t="s">
        <v>2165</v>
      </c>
      <c r="F353" s="2">
        <v>45535</v>
      </c>
      <c r="G353" s="2">
        <v>45505</v>
      </c>
      <c r="H353" s="1" t="s">
        <v>2246</v>
      </c>
      <c r="I353" s="1" t="s">
        <v>2247</v>
      </c>
      <c r="J353" s="1" t="s">
        <v>2174</v>
      </c>
      <c r="K353" s="1" t="s">
        <v>835</v>
      </c>
      <c r="L353" s="1"/>
      <c r="M353" s="1"/>
      <c r="N353" s="1"/>
      <c r="O353" s="1"/>
      <c r="P353" s="40">
        <v>784.73964231583261</v>
      </c>
      <c r="Q353" s="37" t="str">
        <f>IF(C353="ForthPoint","ForthPoint",IF(D353="Intercompany",_xlfn.XLOOKUP(E353,'Dept Lookup'!B:B,'Dept Lookup'!A:A),Modified!D353))</f>
        <v>ForthPoint</v>
      </c>
      <c r="R353" s="11" t="s">
        <v>110</v>
      </c>
      <c r="S353" s="1" t="s">
        <v>707</v>
      </c>
      <c r="T353">
        <f t="shared" si="30"/>
        <v>0</v>
      </c>
      <c r="U353" s="25" t="str">
        <f>IF(K353&gt;0,K353,_xlfn.XLOOKUP(M353,'Client Lookup'!L:L,'Client Lookup'!N:N))</f>
        <v>36723</v>
      </c>
      <c r="V353" t="str">
        <f>_xlfn.XLOOKUP(_xlfn.NUMBERVALUE(U353),'Project Lookup'!X:X,'Project Lookup'!B:B)</f>
        <v>Hyatt - Product Manager Need</v>
      </c>
      <c r="X353" t="str">
        <f t="shared" si="31"/>
        <v>402 ICC in Forth Point Represents Blend360 : 1379 Hyatt - Product Manager Need</v>
      </c>
      <c r="Y353" t="str">
        <f t="shared" si="32"/>
        <v>402 ICC in Forth Point Represents Blend360</v>
      </c>
      <c r="Z353" t="str">
        <f t="shared" si="33"/>
        <v>402 ICC in Forth Point Represents Blend360</v>
      </c>
      <c r="AA353" s="11" t="s">
        <v>110</v>
      </c>
      <c r="AC353" t="e">
        <f>_xlfn.XLOOKUP(K353,'Results vs Forecast'!K:K,'Results vs Forecast'!K:K)</f>
        <v>#N/A</v>
      </c>
    </row>
    <row r="354" spans="1:29" hidden="1">
      <c r="A354" s="39"/>
      <c r="B354" s="1" t="s">
        <v>700</v>
      </c>
      <c r="C354" s="1" t="s">
        <v>701</v>
      </c>
      <c r="D354" s="1" t="s">
        <v>22</v>
      </c>
      <c r="E354" s="1" t="s">
        <v>2165</v>
      </c>
      <c r="F354" s="2">
        <v>45535</v>
      </c>
      <c r="G354" s="2">
        <v>45505</v>
      </c>
      <c r="H354" s="1" t="s">
        <v>1844</v>
      </c>
      <c r="I354" s="1" t="s">
        <v>1845</v>
      </c>
      <c r="J354" s="1" t="s">
        <v>277</v>
      </c>
      <c r="K354" s="1"/>
      <c r="L354" s="1"/>
      <c r="M354" s="1" t="s">
        <v>1635</v>
      </c>
      <c r="N354" s="1"/>
      <c r="O354" s="1" t="s">
        <v>2061</v>
      </c>
      <c r="P354" s="40">
        <v>-26406.92</v>
      </c>
      <c r="Q354" s="37" t="str">
        <f>IF(C354="ForthPoint","ForthPoint",IF(D354="Intercompany",_xlfn.XLOOKUP(E354,'Dept Lookup'!B:B,'Dept Lookup'!A:A),Modified!D354))</f>
        <v>AI Consulting</v>
      </c>
      <c r="R354" t="str">
        <f t="shared" si="29"/>
        <v>Walmart</v>
      </c>
      <c r="S354" s="1" t="s">
        <v>707</v>
      </c>
      <c r="T354" t="str">
        <f t="shared" si="30"/>
        <v>ICC 939 Walmart : Walmart - FY25 Marketing Advanced Analytics Retainer</v>
      </c>
      <c r="U354" s="25" t="str">
        <f>IF(K354&gt;0,K354,_xlfn.XLOOKUP(M354,'Client Lookup'!L:L,'Client Lookup'!N:N))</f>
        <v>36721</v>
      </c>
      <c r="V354" t="str">
        <f>_xlfn.XLOOKUP(_xlfn.NUMBERVALUE(U354),'Project Lookup'!X:X,'Project Lookup'!B:B)</f>
        <v>Walmart - FY25 Marketing Advanced Analytics Retainer</v>
      </c>
      <c r="X354" t="str">
        <f t="shared" si="31"/>
        <v>ICC 939 Walmart : Walmart - FY25 Marketing Advanced Analytics Retainer</v>
      </c>
      <c r="Y354" t="str">
        <f t="shared" si="32"/>
        <v>ICC 939 Walmart</v>
      </c>
      <c r="Z354" t="str">
        <f t="shared" si="33"/>
        <v>939 Walmart</v>
      </c>
      <c r="AA354" t="str">
        <f>_xlfn.XLOOKUP(Z354,'Client Lookup'!A:A,'Client Lookup'!C:C)</f>
        <v>Walmart</v>
      </c>
      <c r="AC354" t="e">
        <f>_xlfn.XLOOKUP(K354,'Results vs Forecast'!K:K,'Results vs Forecast'!K:K)</f>
        <v>#N/A</v>
      </c>
    </row>
    <row r="355" spans="1:29" hidden="1">
      <c r="A355" s="39"/>
      <c r="B355" s="1" t="s">
        <v>700</v>
      </c>
      <c r="C355" s="1" t="s">
        <v>1383</v>
      </c>
      <c r="D355" s="1" t="s">
        <v>24</v>
      </c>
      <c r="E355" s="1" t="s">
        <v>2248</v>
      </c>
      <c r="F355" s="2">
        <v>45534</v>
      </c>
      <c r="G355" s="2">
        <v>45505</v>
      </c>
      <c r="H355" s="1" t="s">
        <v>1774</v>
      </c>
      <c r="I355" s="1" t="s">
        <v>1775</v>
      </c>
      <c r="J355" s="1" t="s">
        <v>277</v>
      </c>
      <c r="K355" s="1"/>
      <c r="L355" s="1"/>
      <c r="M355" s="1"/>
      <c r="N355" s="1"/>
      <c r="O355" s="1" t="s">
        <v>1777</v>
      </c>
      <c r="P355" s="40">
        <v>-6927.1898647046273</v>
      </c>
      <c r="Q355" s="37" t="str">
        <f>IF(C355="ForthPoint","ForthPoint",IF(D355="Intercompany",_xlfn.XLOOKUP(E355,'Dept Lookup'!B:B,'Dept Lookup'!A:A),Modified!D355))</f>
        <v>CX</v>
      </c>
      <c r="R355" s="11" t="s">
        <v>54</v>
      </c>
      <c r="S355" s="1" t="s">
        <v>707</v>
      </c>
      <c r="T355">
        <f t="shared" si="30"/>
        <v>0</v>
      </c>
      <c r="U355" s="25">
        <f>IF(K355&gt;0,K355,_xlfn.XLOOKUP(M355,'Client Lookup'!L:L,'Client Lookup'!N:N))</f>
        <v>0</v>
      </c>
      <c r="V355" t="e">
        <f>_xlfn.XLOOKUP(_xlfn.NUMBERVALUE(U355),'Project Lookup'!X:X,'Project Lookup'!B:B)</f>
        <v>#N/A</v>
      </c>
      <c r="X355">
        <f t="shared" si="31"/>
        <v>0</v>
      </c>
      <c r="Y355">
        <f t="shared" si="32"/>
        <v>0</v>
      </c>
      <c r="Z355">
        <f t="shared" si="33"/>
        <v>0</v>
      </c>
      <c r="AA355" t="e">
        <f>_xlfn.XLOOKUP(Z355,'Client Lookup'!A:A,'Client Lookup'!C:C)</f>
        <v>#N/A</v>
      </c>
      <c r="AC355" t="e">
        <f>_xlfn.XLOOKUP(K355,'Results vs Forecast'!K:K,'Results vs Forecast'!K:K)</f>
        <v>#N/A</v>
      </c>
    </row>
    <row r="356" spans="1:29" hidden="1">
      <c r="A356" s="39"/>
      <c r="B356" s="1" t="s">
        <v>700</v>
      </c>
      <c r="C356" s="1" t="s">
        <v>701</v>
      </c>
      <c r="D356" s="1" t="s">
        <v>24</v>
      </c>
      <c r="E356" s="1" t="s">
        <v>2248</v>
      </c>
      <c r="F356" s="2">
        <v>45535</v>
      </c>
      <c r="G356" s="2">
        <v>45505</v>
      </c>
      <c r="H356" s="1" t="s">
        <v>2249</v>
      </c>
      <c r="I356" s="1" t="s">
        <v>2250</v>
      </c>
      <c r="J356" s="1" t="s">
        <v>523</v>
      </c>
      <c r="K356" s="1" t="s">
        <v>782</v>
      </c>
      <c r="L356" s="1" t="s">
        <v>2251</v>
      </c>
      <c r="M356" s="1"/>
      <c r="N356" s="1"/>
      <c r="O356" s="1"/>
      <c r="P356" s="40">
        <v>71.88</v>
      </c>
      <c r="Q356" s="37" t="str">
        <f>IF(C356="ForthPoint","ForthPoint",IF(D356="Intercompany",_xlfn.XLOOKUP(E356,'Dept Lookup'!B:B,'Dept Lookup'!A:A),Modified!D356))</f>
        <v>CX</v>
      </c>
      <c r="R356" t="str">
        <f t="shared" si="29"/>
        <v>ExploreLearning</v>
      </c>
      <c r="S356" s="1" t="s">
        <v>707</v>
      </c>
      <c r="T356">
        <f t="shared" si="30"/>
        <v>0</v>
      </c>
      <c r="U356" s="25" t="str">
        <f>IF(K356&gt;0,K356,_xlfn.XLOOKUP(M356,'Client Lookup'!L:L,'Client Lookup'!N:N))</f>
        <v>30780</v>
      </c>
      <c r="V356" t="str">
        <f>_xlfn.XLOOKUP(_xlfn.NUMBERVALUE(U356),'Project Lookup'!X:X,'Project Lookup'!B:B)</f>
        <v>ExploreLearning - GA4 and Data Privacy Support</v>
      </c>
      <c r="X356" t="str">
        <f t="shared" si="31"/>
        <v>500 ExploreLearning : 1231 ExploreLearning - GA4 and Data Privacy Support</v>
      </c>
      <c r="Y356" t="str">
        <f t="shared" si="32"/>
        <v>500 ExploreLearning</v>
      </c>
      <c r="Z356" t="str">
        <f t="shared" si="33"/>
        <v>500 ExploreLearning</v>
      </c>
      <c r="AA356" t="str">
        <f>_xlfn.XLOOKUP(Z356,'Client Lookup'!A:A,'Client Lookup'!C:C)</f>
        <v>ExploreLearning</v>
      </c>
      <c r="AC356" t="e">
        <f>_xlfn.XLOOKUP(K356,'Results vs Forecast'!K:K,'Results vs Forecast'!K:K)</f>
        <v>#N/A</v>
      </c>
    </row>
    <row r="357" spans="1:29" hidden="1">
      <c r="A357" s="39"/>
      <c r="B357" s="1" t="s">
        <v>700</v>
      </c>
      <c r="C357" s="1" t="s">
        <v>701</v>
      </c>
      <c r="D357" s="1" t="s">
        <v>24</v>
      </c>
      <c r="E357" s="1" t="s">
        <v>2248</v>
      </c>
      <c r="F357" s="2">
        <v>45535</v>
      </c>
      <c r="G357" s="2">
        <v>45505</v>
      </c>
      <c r="H357" s="1" t="s">
        <v>2252</v>
      </c>
      <c r="I357" s="1" t="s">
        <v>2253</v>
      </c>
      <c r="J357" s="1" t="s">
        <v>648</v>
      </c>
      <c r="K357" s="1" t="s">
        <v>900</v>
      </c>
      <c r="L357" s="1" t="s">
        <v>2254</v>
      </c>
      <c r="M357" s="1"/>
      <c r="N357" s="1"/>
      <c r="O357" s="1"/>
      <c r="P357" s="40">
        <v>476.34</v>
      </c>
      <c r="Q357" s="37" t="str">
        <f>IF(C357="ForthPoint","ForthPoint",IF(D357="Intercompany",_xlfn.XLOOKUP(E357,'Dept Lookup'!B:B,'Dept Lookup'!A:A),Modified!D357))</f>
        <v>CX</v>
      </c>
      <c r="R357" t="str">
        <f t="shared" si="29"/>
        <v>UDX</v>
      </c>
      <c r="S357" s="1" t="s">
        <v>707</v>
      </c>
      <c r="T357">
        <f t="shared" si="30"/>
        <v>0</v>
      </c>
      <c r="U357" s="25" t="str">
        <f>IF(K357&gt;0,K357,_xlfn.XLOOKUP(M357,'Client Lookup'!L:L,'Client Lookup'!N:N))</f>
        <v>25978</v>
      </c>
      <c r="V357" t="str">
        <f>_xlfn.XLOOKUP(_xlfn.NUMBERVALUE(U357),'Project Lookup'!X:X,'Project Lookup'!B:B)</f>
        <v>GMAT Data Governance - Phase 2</v>
      </c>
      <c r="X357" t="str">
        <f t="shared" si="31"/>
        <v>362 Universal Parks &amp; Resorts : 1038 GMAT Data Governance - Phase 2</v>
      </c>
      <c r="Y357" t="str">
        <f t="shared" si="32"/>
        <v>362 Universal Parks &amp; Resorts</v>
      </c>
      <c r="Z357" t="str">
        <f t="shared" si="33"/>
        <v>362 Universal Parks &amp; Resorts</v>
      </c>
      <c r="AA357" t="str">
        <f>_xlfn.XLOOKUP(Z357,'Client Lookup'!A:A,'Client Lookup'!C:C)</f>
        <v>UDX</v>
      </c>
      <c r="AC357" t="e">
        <f>_xlfn.XLOOKUP(K357,'Results vs Forecast'!K:K,'Results vs Forecast'!K:K)</f>
        <v>#N/A</v>
      </c>
    </row>
    <row r="358" spans="1:29" hidden="1">
      <c r="A358" s="39"/>
      <c r="B358" s="1" t="s">
        <v>700</v>
      </c>
      <c r="C358" s="1" t="s">
        <v>701</v>
      </c>
      <c r="D358" s="1" t="s">
        <v>24</v>
      </c>
      <c r="E358" s="1" t="s">
        <v>2248</v>
      </c>
      <c r="F358" s="2">
        <v>45535</v>
      </c>
      <c r="G358" s="2">
        <v>45505</v>
      </c>
      <c r="H358" s="1" t="s">
        <v>2255</v>
      </c>
      <c r="I358" s="1" t="s">
        <v>2256</v>
      </c>
      <c r="J358" s="1" t="s">
        <v>652</v>
      </c>
      <c r="K358" s="1" t="s">
        <v>899</v>
      </c>
      <c r="L358" s="1" t="s">
        <v>2257</v>
      </c>
      <c r="M358" s="1"/>
      <c r="N358" s="1"/>
      <c r="O358" s="1"/>
      <c r="P358" s="40">
        <v>18299.45</v>
      </c>
      <c r="Q358" s="37" t="str">
        <f>IF(C358="ForthPoint","ForthPoint",IF(D358="Intercompany",_xlfn.XLOOKUP(E358,'Dept Lookup'!B:B,'Dept Lookup'!A:A),Modified!D358))</f>
        <v>CX</v>
      </c>
      <c r="R358" t="str">
        <f t="shared" si="29"/>
        <v>UDX</v>
      </c>
      <c r="S358" s="1" t="s">
        <v>707</v>
      </c>
      <c r="T358">
        <f t="shared" si="30"/>
        <v>0</v>
      </c>
      <c r="U358" s="25" t="str">
        <f>IF(K358&gt;0,K358,_xlfn.XLOOKUP(M358,'Client Lookup'!L:L,'Client Lookup'!N:N))</f>
        <v>21119</v>
      </c>
      <c r="V358" t="str">
        <f>_xlfn.XLOOKUP(_xlfn.NUMBERVALUE(U358),'Project Lookup'!X:X,'Project Lookup'!B:B)</f>
        <v>Digital Analytics - FTE Support</v>
      </c>
      <c r="X358" t="str">
        <f t="shared" si="31"/>
        <v>362 Universal Parks &amp; Resorts : 810 Digital Analytics - FTE Support</v>
      </c>
      <c r="Y358" t="str">
        <f t="shared" si="32"/>
        <v>362 Universal Parks &amp; Resorts</v>
      </c>
      <c r="Z358" t="str">
        <f t="shared" si="33"/>
        <v>362 Universal Parks &amp; Resorts</v>
      </c>
      <c r="AA358" t="str">
        <f>_xlfn.XLOOKUP(Z358,'Client Lookup'!A:A,'Client Lookup'!C:C)</f>
        <v>UDX</v>
      </c>
      <c r="AC358" t="e">
        <f>_xlfn.XLOOKUP(K358,'Results vs Forecast'!K:K,'Results vs Forecast'!K:K)</f>
        <v>#N/A</v>
      </c>
    </row>
    <row r="359" spans="1:29" hidden="1">
      <c r="A359" s="39"/>
      <c r="B359" s="1" t="s">
        <v>700</v>
      </c>
      <c r="C359" s="1" t="s">
        <v>701</v>
      </c>
      <c r="D359" s="1" t="s">
        <v>24</v>
      </c>
      <c r="E359" s="1" t="s">
        <v>2248</v>
      </c>
      <c r="F359" s="2">
        <v>45535</v>
      </c>
      <c r="G359" s="2">
        <v>45505</v>
      </c>
      <c r="H359" s="1" t="s">
        <v>2258</v>
      </c>
      <c r="I359" s="1" t="s">
        <v>2259</v>
      </c>
      <c r="J359" s="1" t="s">
        <v>648</v>
      </c>
      <c r="K359" s="1" t="s">
        <v>900</v>
      </c>
      <c r="L359" s="1" t="s">
        <v>2254</v>
      </c>
      <c r="M359" s="1"/>
      <c r="N359" s="1"/>
      <c r="O359" s="1"/>
      <c r="P359" s="40">
        <v>5205.34</v>
      </c>
      <c r="Q359" s="37" t="str">
        <f>IF(C359="ForthPoint","ForthPoint",IF(D359="Intercompany",_xlfn.XLOOKUP(E359,'Dept Lookup'!B:B,'Dept Lookup'!A:A),Modified!D359))</f>
        <v>CX</v>
      </c>
      <c r="R359" t="str">
        <f t="shared" si="29"/>
        <v>UDX</v>
      </c>
      <c r="S359" s="1" t="s">
        <v>707</v>
      </c>
      <c r="T359">
        <f t="shared" si="30"/>
        <v>0</v>
      </c>
      <c r="U359" s="25" t="str">
        <f>IF(K359&gt;0,K359,_xlfn.XLOOKUP(M359,'Client Lookup'!L:L,'Client Lookup'!N:N))</f>
        <v>25978</v>
      </c>
      <c r="V359" t="str">
        <f>_xlfn.XLOOKUP(_xlfn.NUMBERVALUE(U359),'Project Lookup'!X:X,'Project Lookup'!B:B)</f>
        <v>GMAT Data Governance - Phase 2</v>
      </c>
      <c r="X359" t="str">
        <f t="shared" si="31"/>
        <v>362 Universal Parks &amp; Resorts : 1038 GMAT Data Governance - Phase 2</v>
      </c>
      <c r="Y359" t="str">
        <f t="shared" si="32"/>
        <v>362 Universal Parks &amp; Resorts</v>
      </c>
      <c r="Z359" t="str">
        <f t="shared" si="33"/>
        <v>362 Universal Parks &amp; Resorts</v>
      </c>
      <c r="AA359" t="str">
        <f>_xlfn.XLOOKUP(Z359,'Client Lookup'!A:A,'Client Lookup'!C:C)</f>
        <v>UDX</v>
      </c>
      <c r="AC359" t="e">
        <f>_xlfn.XLOOKUP(K359,'Results vs Forecast'!K:K,'Results vs Forecast'!K:K)</f>
        <v>#N/A</v>
      </c>
    </row>
    <row r="360" spans="1:29" hidden="1">
      <c r="A360" s="39"/>
      <c r="B360" s="1" t="s">
        <v>700</v>
      </c>
      <c r="C360" s="1" t="s">
        <v>701</v>
      </c>
      <c r="D360" s="1" t="s">
        <v>24</v>
      </c>
      <c r="E360" s="1" t="s">
        <v>2248</v>
      </c>
      <c r="F360" s="2">
        <v>45535</v>
      </c>
      <c r="G360" s="2">
        <v>45505</v>
      </c>
      <c r="H360" s="1" t="s">
        <v>2260</v>
      </c>
      <c r="I360" s="1" t="s">
        <v>2261</v>
      </c>
      <c r="J360" s="1" t="s">
        <v>650</v>
      </c>
      <c r="K360" s="1" t="s">
        <v>901</v>
      </c>
      <c r="L360" s="1" t="s">
        <v>2262</v>
      </c>
      <c r="M360" s="1"/>
      <c r="N360" s="1"/>
      <c r="O360" s="1"/>
      <c r="P360" s="40">
        <v>0.09</v>
      </c>
      <c r="Q360" s="37" t="str">
        <f>IF(C360="ForthPoint","ForthPoint",IF(D360="Intercompany",_xlfn.XLOOKUP(E360,'Dept Lookup'!B:B,'Dept Lookup'!A:A),Modified!D360))</f>
        <v>CX</v>
      </c>
      <c r="R360" t="str">
        <f t="shared" si="29"/>
        <v>UDX</v>
      </c>
      <c r="S360" s="1" t="s">
        <v>707</v>
      </c>
      <c r="T360">
        <f t="shared" si="30"/>
        <v>0</v>
      </c>
      <c r="U360" s="25" t="str">
        <f>IF(K360&gt;0,K360,_xlfn.XLOOKUP(M360,'Client Lookup'!L:L,'Client Lookup'!N:N))</f>
        <v>27529</v>
      </c>
      <c r="V360" t="str">
        <f>_xlfn.XLOOKUP(_xlfn.NUMBERVALUE(U360),'Project Lookup'!X:X,'Project Lookup'!B:B)</f>
        <v>UDX - AdOps Support Renewal</v>
      </c>
      <c r="X360" t="str">
        <f t="shared" si="31"/>
        <v>362 Universal Parks &amp; Resorts : 1133 UDX - AdOps Support Renewal</v>
      </c>
      <c r="Y360" t="str">
        <f t="shared" si="32"/>
        <v>362 Universal Parks &amp; Resorts</v>
      </c>
      <c r="Z360" t="str">
        <f t="shared" si="33"/>
        <v>362 Universal Parks &amp; Resorts</v>
      </c>
      <c r="AA360" t="str">
        <f>_xlfn.XLOOKUP(Z360,'Client Lookup'!A:A,'Client Lookup'!C:C)</f>
        <v>UDX</v>
      </c>
      <c r="AC360" t="e">
        <f>_xlfn.XLOOKUP(K360,'Results vs Forecast'!K:K,'Results vs Forecast'!K:K)</f>
        <v>#N/A</v>
      </c>
    </row>
    <row r="361" spans="1:29" hidden="1">
      <c r="A361" s="39"/>
      <c r="B361" s="1" t="s">
        <v>700</v>
      </c>
      <c r="C361" s="1" t="s">
        <v>701</v>
      </c>
      <c r="D361" s="1" t="s">
        <v>24</v>
      </c>
      <c r="E361" s="1" t="s">
        <v>2248</v>
      </c>
      <c r="F361" s="2">
        <v>45535</v>
      </c>
      <c r="G361" s="2">
        <v>45505</v>
      </c>
      <c r="H361" s="1" t="s">
        <v>2263</v>
      </c>
      <c r="I361" s="1" t="s">
        <v>2264</v>
      </c>
      <c r="J361" s="1" t="s">
        <v>648</v>
      </c>
      <c r="K361" s="1" t="s">
        <v>900</v>
      </c>
      <c r="L361" s="1" t="s">
        <v>2254</v>
      </c>
      <c r="M361" s="1"/>
      <c r="N361" s="1"/>
      <c r="O361" s="1"/>
      <c r="P361" s="40">
        <v>105.19</v>
      </c>
      <c r="Q361" s="37" t="str">
        <f>IF(C361="ForthPoint","ForthPoint",IF(D361="Intercompany",_xlfn.XLOOKUP(E361,'Dept Lookup'!B:B,'Dept Lookup'!A:A),Modified!D361))</f>
        <v>CX</v>
      </c>
      <c r="R361" t="str">
        <f t="shared" si="29"/>
        <v>UDX</v>
      </c>
      <c r="S361" s="1" t="s">
        <v>707</v>
      </c>
      <c r="T361">
        <f t="shared" si="30"/>
        <v>0</v>
      </c>
      <c r="U361" s="25" t="str">
        <f>IF(K361&gt;0,K361,_xlfn.XLOOKUP(M361,'Client Lookup'!L:L,'Client Lookup'!N:N))</f>
        <v>25978</v>
      </c>
      <c r="V361" t="str">
        <f>_xlfn.XLOOKUP(_xlfn.NUMBERVALUE(U361),'Project Lookup'!X:X,'Project Lookup'!B:B)</f>
        <v>GMAT Data Governance - Phase 2</v>
      </c>
      <c r="X361" t="str">
        <f t="shared" si="31"/>
        <v>362 Universal Parks &amp; Resorts : 1038 GMAT Data Governance - Phase 2</v>
      </c>
      <c r="Y361" t="str">
        <f t="shared" si="32"/>
        <v>362 Universal Parks &amp; Resorts</v>
      </c>
      <c r="Z361" t="str">
        <f t="shared" si="33"/>
        <v>362 Universal Parks &amp; Resorts</v>
      </c>
      <c r="AA361" t="str">
        <f>_xlfn.XLOOKUP(Z361,'Client Lookup'!A:A,'Client Lookup'!C:C)</f>
        <v>UDX</v>
      </c>
      <c r="AC361" t="e">
        <f>_xlfn.XLOOKUP(K361,'Results vs Forecast'!K:K,'Results vs Forecast'!K:K)</f>
        <v>#N/A</v>
      </c>
    </row>
    <row r="362" spans="1:29" hidden="1">
      <c r="A362" s="39"/>
      <c r="B362" s="1" t="s">
        <v>700</v>
      </c>
      <c r="C362" s="1" t="s">
        <v>701</v>
      </c>
      <c r="D362" s="1" t="s">
        <v>24</v>
      </c>
      <c r="E362" s="1" t="s">
        <v>2248</v>
      </c>
      <c r="F362" s="2">
        <v>45535</v>
      </c>
      <c r="G362" s="2">
        <v>45505</v>
      </c>
      <c r="H362" s="1" t="s">
        <v>1844</v>
      </c>
      <c r="I362" s="1" t="s">
        <v>1845</v>
      </c>
      <c r="J362" s="1" t="s">
        <v>277</v>
      </c>
      <c r="K362" s="1"/>
      <c r="L362" s="1"/>
      <c r="M362" s="1" t="s">
        <v>1780</v>
      </c>
      <c r="N362" s="1"/>
      <c r="O362" s="1" t="s">
        <v>2265</v>
      </c>
      <c r="P362" s="40">
        <v>-17127.04</v>
      </c>
      <c r="Q362" s="37" t="str">
        <f>IF(C362="ForthPoint","ForthPoint",IF(D362="Intercompany",_xlfn.XLOOKUP(E362,'Dept Lookup'!B:B,'Dept Lookup'!A:A),Modified!D362))</f>
        <v>CX</v>
      </c>
      <c r="R362" t="str">
        <f t="shared" si="29"/>
        <v>Newfold</v>
      </c>
      <c r="S362" s="1" t="s">
        <v>707</v>
      </c>
      <c r="T362" t="str">
        <f t="shared" si="30"/>
        <v>ICC 1207 Newfold : Newfold Adobe Analytics support</v>
      </c>
      <c r="U362" s="32" t="s">
        <v>852</v>
      </c>
      <c r="V362" t="str">
        <f>_xlfn.XLOOKUP(_xlfn.NUMBERVALUE(U362),'Project Lookup'!X:X,'Project Lookup'!B:B)</f>
        <v>Newfold Adobe Analytics support</v>
      </c>
      <c r="X362" t="str">
        <f t="shared" si="31"/>
        <v>ICC 1207 Newfold : Newfold Adobe Analytics support</v>
      </c>
      <c r="Y362" t="str">
        <f t="shared" si="32"/>
        <v>ICC 1207 Newfold</v>
      </c>
      <c r="Z362" t="str">
        <f t="shared" si="33"/>
        <v>1207 Newfold</v>
      </c>
      <c r="AA362" t="str">
        <f>_xlfn.XLOOKUP(Z362,'Client Lookup'!A:A,'Client Lookup'!C:C)</f>
        <v>Newfold</v>
      </c>
      <c r="AC362" t="e">
        <f>_xlfn.XLOOKUP(K362,'Results vs Forecast'!K:K,'Results vs Forecast'!K:K)</f>
        <v>#N/A</v>
      </c>
    </row>
    <row r="363" spans="1:29" hidden="1">
      <c r="A363" s="39"/>
      <c r="B363" s="1" t="s">
        <v>700</v>
      </c>
      <c r="C363" s="1" t="s">
        <v>701</v>
      </c>
      <c r="D363" s="1" t="s">
        <v>24</v>
      </c>
      <c r="E363" s="1" t="s">
        <v>2248</v>
      </c>
      <c r="F363" s="2">
        <v>45535</v>
      </c>
      <c r="G363" s="2">
        <v>45505</v>
      </c>
      <c r="H363" s="1" t="s">
        <v>1844</v>
      </c>
      <c r="I363" s="1" t="s">
        <v>1845</v>
      </c>
      <c r="J363" s="1" t="s">
        <v>277</v>
      </c>
      <c r="K363" s="1"/>
      <c r="L363" s="1"/>
      <c r="M363" s="1" t="s">
        <v>1776</v>
      </c>
      <c r="N363" s="1"/>
      <c r="O363" s="1" t="s">
        <v>2266</v>
      </c>
      <c r="P363" s="40">
        <v>-6927.19</v>
      </c>
      <c r="Q363" s="37" t="str">
        <f>IF(C363="ForthPoint","ForthPoint",IF(D363="Intercompany",_xlfn.XLOOKUP(E363,'Dept Lookup'!B:B,'Dept Lookup'!A:A),Modified!D363))</f>
        <v>CX</v>
      </c>
      <c r="R363" t="str">
        <f t="shared" si="29"/>
        <v>Amperity</v>
      </c>
      <c r="S363" s="1" t="s">
        <v>707</v>
      </c>
      <c r="T363" t="str">
        <f t="shared" si="30"/>
        <v>ICC 1126 ICC in Engagement Factory UK Represents Represents Blend360 : Amperity Premium Services Pod_R1</v>
      </c>
      <c r="U363" s="25" t="str">
        <f>IF(K363&gt;0,K363,_xlfn.XLOOKUP(M363,'Client Lookup'!L:L,'Client Lookup'!N:N))</f>
        <v>23411</v>
      </c>
      <c r="V363" t="str">
        <f>_xlfn.XLOOKUP(_xlfn.NUMBERVALUE(U363),'Project Lookup'!X:X,'Project Lookup'!B:B)</f>
        <v>Amperity Premium Services Pod_R1</v>
      </c>
      <c r="X363" t="str">
        <f t="shared" si="31"/>
        <v>ICC 1126 ICC in Engagement Factory UK Represents Represents Blend360 : Amperity Premium Services Pod_R1</v>
      </c>
      <c r="Y363" t="str">
        <f t="shared" si="32"/>
        <v>ICC 1126 ICC in Engagement Factory UK Represents Represents Blend360</v>
      </c>
      <c r="Z363" t="str">
        <f t="shared" si="33"/>
        <v>1126 ICC in Engagement Factory UK Represents Represents Blend360</v>
      </c>
      <c r="AA363" t="str">
        <f>_xlfn.XLOOKUP(Z363,'Client Lookup'!A:A,'Client Lookup'!C:C)</f>
        <v>Amperity</v>
      </c>
      <c r="AC363" t="e">
        <f>_xlfn.XLOOKUP(K363,'Results vs Forecast'!K:K,'Results vs Forecast'!K:K)</f>
        <v>#N/A</v>
      </c>
    </row>
    <row r="364" spans="1:29" hidden="1">
      <c r="A364" s="39"/>
      <c r="B364" s="1" t="s">
        <v>700</v>
      </c>
      <c r="C364" s="1" t="s">
        <v>1361</v>
      </c>
      <c r="D364" s="1" t="s">
        <v>24</v>
      </c>
      <c r="E364" s="1" t="s">
        <v>2248</v>
      </c>
      <c r="F364" s="2">
        <v>45535</v>
      </c>
      <c r="G364" s="2">
        <v>45505</v>
      </c>
      <c r="H364" s="1" t="s">
        <v>2157</v>
      </c>
      <c r="I364" s="1" t="s">
        <v>2158</v>
      </c>
      <c r="J364" s="1" t="s">
        <v>277</v>
      </c>
      <c r="K364" s="1"/>
      <c r="L364" s="1"/>
      <c r="M364" s="1" t="s">
        <v>1780</v>
      </c>
      <c r="N364" s="1"/>
      <c r="O364" s="1" t="s">
        <v>2265</v>
      </c>
      <c r="P364" s="40">
        <v>-67000</v>
      </c>
      <c r="Q364" s="41" t="s">
        <v>486</v>
      </c>
      <c r="R364" t="str">
        <f t="shared" si="29"/>
        <v>Newfold</v>
      </c>
      <c r="S364" s="1" t="s">
        <v>39</v>
      </c>
      <c r="T364" t="str">
        <f t="shared" si="30"/>
        <v>ICC 1207 Newfold : Newfold Adobe Analytics support</v>
      </c>
      <c r="U364" s="25" t="e">
        <f>IF(K364&gt;0,K364,_xlfn.XLOOKUP(M364,'Client Lookup'!L:L,'Client Lookup'!N:N))</f>
        <v>#N/A</v>
      </c>
      <c r="V364" t="e">
        <f>_xlfn.XLOOKUP(_xlfn.NUMBERVALUE(U364),'Project Lookup'!X:X,'Project Lookup'!B:B)</f>
        <v>#N/A</v>
      </c>
      <c r="X364" t="str">
        <f t="shared" si="31"/>
        <v>ICC 1207 Newfold : Newfold Adobe Analytics support</v>
      </c>
      <c r="Y364" t="str">
        <f t="shared" si="32"/>
        <v>ICC 1207 Newfold</v>
      </c>
      <c r="Z364" t="str">
        <f t="shared" si="33"/>
        <v>1207 Newfold</v>
      </c>
      <c r="AA364" t="str">
        <f>_xlfn.XLOOKUP(Z364,'Client Lookup'!A:A,'Client Lookup'!C:C)</f>
        <v>Newfold</v>
      </c>
      <c r="AC364" t="e">
        <f>_xlfn.XLOOKUP(K364,'Results vs Forecast'!K:K,'Results vs Forecast'!K:K)</f>
        <v>#N/A</v>
      </c>
    </row>
    <row r="365" spans="1:29" hidden="1">
      <c r="A365" s="39"/>
      <c r="B365" s="1" t="s">
        <v>700</v>
      </c>
      <c r="C365" s="1" t="s">
        <v>701</v>
      </c>
      <c r="D365" s="1" t="s">
        <v>24</v>
      </c>
      <c r="E365" s="1" t="s">
        <v>2248</v>
      </c>
      <c r="F365" s="2">
        <v>45535</v>
      </c>
      <c r="G365" s="2">
        <v>45505</v>
      </c>
      <c r="H365" s="1" t="s">
        <v>2267</v>
      </c>
      <c r="I365" s="1" t="s">
        <v>2268</v>
      </c>
      <c r="J365" s="1" t="s">
        <v>648</v>
      </c>
      <c r="K365" s="1" t="s">
        <v>900</v>
      </c>
      <c r="L365" s="1" t="s">
        <v>2254</v>
      </c>
      <c r="M365" s="1"/>
      <c r="N365" s="1"/>
      <c r="O365" s="1"/>
      <c r="P365" s="40">
        <v>36.39</v>
      </c>
      <c r="Q365" s="37" t="str">
        <f>IF(C365="ForthPoint","ForthPoint",IF(D365="Intercompany",_xlfn.XLOOKUP(E365,'Dept Lookup'!B:B,'Dept Lookup'!A:A),Modified!D365))</f>
        <v>CX</v>
      </c>
      <c r="R365" t="str">
        <f t="shared" si="29"/>
        <v>UDX</v>
      </c>
      <c r="S365" s="1" t="s">
        <v>707</v>
      </c>
      <c r="T365">
        <f t="shared" si="30"/>
        <v>0</v>
      </c>
      <c r="U365" s="25" t="str">
        <f>IF(K365&gt;0,K365,_xlfn.XLOOKUP(M365,'Client Lookup'!L:L,'Client Lookup'!N:N))</f>
        <v>25978</v>
      </c>
      <c r="V365" t="str">
        <f>_xlfn.XLOOKUP(_xlfn.NUMBERVALUE(U365),'Project Lookup'!X:X,'Project Lookup'!B:B)</f>
        <v>GMAT Data Governance - Phase 2</v>
      </c>
      <c r="X365" t="str">
        <f t="shared" si="31"/>
        <v>362 Universal Parks &amp; Resorts : 1038 GMAT Data Governance - Phase 2</v>
      </c>
      <c r="Y365" t="str">
        <f t="shared" si="32"/>
        <v>362 Universal Parks &amp; Resorts</v>
      </c>
      <c r="Z365" t="str">
        <f t="shared" si="33"/>
        <v>362 Universal Parks &amp; Resorts</v>
      </c>
      <c r="AA365" t="str">
        <f>_xlfn.XLOOKUP(Z365,'Client Lookup'!A:A,'Client Lookup'!C:C)</f>
        <v>UDX</v>
      </c>
      <c r="AC365" t="e">
        <f>_xlfn.XLOOKUP(K365,'Results vs Forecast'!K:K,'Results vs Forecast'!K:K)</f>
        <v>#N/A</v>
      </c>
    </row>
    <row r="366" spans="1:29" hidden="1">
      <c r="A366" s="39"/>
      <c r="B366" s="1" t="s">
        <v>700</v>
      </c>
      <c r="C366" s="1" t="s">
        <v>701</v>
      </c>
      <c r="D366" s="1" t="s">
        <v>24</v>
      </c>
      <c r="E366" s="1" t="s">
        <v>2248</v>
      </c>
      <c r="F366" s="2">
        <v>45535</v>
      </c>
      <c r="G366" s="2">
        <v>45505</v>
      </c>
      <c r="H366" s="1" t="s">
        <v>2269</v>
      </c>
      <c r="I366" s="1" t="s">
        <v>2270</v>
      </c>
      <c r="J366" s="1" t="s">
        <v>487</v>
      </c>
      <c r="K366" s="1" t="s">
        <v>741</v>
      </c>
      <c r="L366" s="1" t="s">
        <v>2155</v>
      </c>
      <c r="M366" s="1"/>
      <c r="N366" s="1"/>
      <c r="O366" s="1" t="s">
        <v>2156</v>
      </c>
      <c r="P366" s="40">
        <v>10251.68</v>
      </c>
      <c r="Q366" s="37" t="str">
        <f>IF(C366="ForthPoint","ForthPoint",IF(D366="Intercompany",_xlfn.XLOOKUP(E366,'Dept Lookup'!B:B,'Dept Lookup'!A:A),Modified!D366))</f>
        <v>CX</v>
      </c>
      <c r="R366" t="str">
        <f t="shared" si="29"/>
        <v>Carter's</v>
      </c>
      <c r="S366" s="1" t="s">
        <v>707</v>
      </c>
      <c r="T366">
        <f t="shared" si="30"/>
        <v>0</v>
      </c>
      <c r="U366" s="25" t="str">
        <f>IF(K366&gt;0,K366,_xlfn.XLOOKUP(M366,'Client Lookup'!L:L,'Client Lookup'!N:N))</f>
        <v>29104</v>
      </c>
      <c r="V366" t="str">
        <f>_xlfn.XLOOKUP(_xlfn.NUMBERVALUE(U366),'Project Lookup'!X:X,'Project Lookup'!B:B)</f>
        <v>Carter's - Pega phase 1 implementation cx strategy</v>
      </c>
      <c r="X366" t="str">
        <f t="shared" si="31"/>
        <v>492 The William Carter Company : 1183 Carter's - Pega phase 1 implementation cx strategy</v>
      </c>
      <c r="Y366" t="str">
        <f t="shared" si="32"/>
        <v>492 The William Carter Company</v>
      </c>
      <c r="Z366" t="str">
        <f t="shared" si="33"/>
        <v>492 The William Carter Company</v>
      </c>
      <c r="AA366" t="str">
        <f>_xlfn.XLOOKUP(Z366,'Client Lookup'!A:A,'Client Lookup'!C:C)</f>
        <v>Carter's</v>
      </c>
      <c r="AC366" t="e">
        <f>_xlfn.XLOOKUP(K366,'Results vs Forecast'!K:K,'Results vs Forecast'!K:K)</f>
        <v>#N/A</v>
      </c>
    </row>
    <row r="367" spans="1:29" hidden="1">
      <c r="A367" s="39"/>
      <c r="B367" s="1" t="s">
        <v>700</v>
      </c>
      <c r="C367" s="1" t="s">
        <v>701</v>
      </c>
      <c r="D367" s="1" t="s">
        <v>24</v>
      </c>
      <c r="E367" s="1" t="s">
        <v>2248</v>
      </c>
      <c r="F367" s="2">
        <v>45535</v>
      </c>
      <c r="G367" s="2">
        <v>45505</v>
      </c>
      <c r="H367" s="1" t="s">
        <v>2271</v>
      </c>
      <c r="I367" s="1" t="s">
        <v>2272</v>
      </c>
      <c r="J367" s="1" t="s">
        <v>487</v>
      </c>
      <c r="K367" s="1" t="s">
        <v>741</v>
      </c>
      <c r="L367" s="1" t="s">
        <v>2155</v>
      </c>
      <c r="M367" s="1"/>
      <c r="N367" s="1"/>
      <c r="O367" s="1"/>
      <c r="P367" s="40">
        <v>7889.34</v>
      </c>
      <c r="Q367" s="37" t="str">
        <f>IF(C367="ForthPoint","ForthPoint",IF(D367="Intercompany",_xlfn.XLOOKUP(E367,'Dept Lookup'!B:B,'Dept Lookup'!A:A),Modified!D367))</f>
        <v>CX</v>
      </c>
      <c r="R367" t="str">
        <f t="shared" si="29"/>
        <v>Carter's</v>
      </c>
      <c r="S367" s="1" t="s">
        <v>707</v>
      </c>
      <c r="T367">
        <f t="shared" si="30"/>
        <v>0</v>
      </c>
      <c r="U367" s="25" t="str">
        <f>IF(K367&gt;0,K367,_xlfn.XLOOKUP(M367,'Client Lookup'!L:L,'Client Lookup'!N:N))</f>
        <v>29104</v>
      </c>
      <c r="V367" t="str">
        <f>_xlfn.XLOOKUP(_xlfn.NUMBERVALUE(U367),'Project Lookup'!X:X,'Project Lookup'!B:B)</f>
        <v>Carter's - Pega phase 1 implementation cx strategy</v>
      </c>
      <c r="X367" t="str">
        <f t="shared" si="31"/>
        <v>492 The William Carter Company : 1183 Carter's - Pega phase 1 implementation cx strategy</v>
      </c>
      <c r="Y367" t="str">
        <f t="shared" si="32"/>
        <v>492 The William Carter Company</v>
      </c>
      <c r="Z367" t="str">
        <f t="shared" si="33"/>
        <v>492 The William Carter Company</v>
      </c>
      <c r="AA367" t="str">
        <f>_xlfn.XLOOKUP(Z367,'Client Lookup'!A:A,'Client Lookup'!C:C)</f>
        <v>Carter's</v>
      </c>
      <c r="AC367" t="e">
        <f>_xlfn.XLOOKUP(K367,'Results vs Forecast'!K:K,'Results vs Forecast'!K:K)</f>
        <v>#N/A</v>
      </c>
    </row>
    <row r="368" spans="1:29" hidden="1">
      <c r="A368" s="39"/>
      <c r="B368" s="1" t="s">
        <v>700</v>
      </c>
      <c r="C368" s="1" t="s">
        <v>701</v>
      </c>
      <c r="D368" s="1" t="s">
        <v>24</v>
      </c>
      <c r="E368" s="1" t="s">
        <v>2248</v>
      </c>
      <c r="F368" s="2">
        <v>45535</v>
      </c>
      <c r="G368" s="2">
        <v>45505</v>
      </c>
      <c r="H368" s="1" t="s">
        <v>2273</v>
      </c>
      <c r="I368" s="1" t="s">
        <v>2274</v>
      </c>
      <c r="J368" s="1" t="s">
        <v>648</v>
      </c>
      <c r="K368" s="1" t="s">
        <v>900</v>
      </c>
      <c r="L368" s="1" t="s">
        <v>2254</v>
      </c>
      <c r="M368" s="1"/>
      <c r="N368" s="1"/>
      <c r="O368" s="1"/>
      <c r="P368" s="40">
        <v>110.09</v>
      </c>
      <c r="Q368" s="37" t="str">
        <f>IF(C368="ForthPoint","ForthPoint",IF(D368="Intercompany",_xlfn.XLOOKUP(E368,'Dept Lookup'!B:B,'Dept Lookup'!A:A),Modified!D368))</f>
        <v>CX</v>
      </c>
      <c r="R368" t="str">
        <f t="shared" si="29"/>
        <v>UDX</v>
      </c>
      <c r="S368" s="1" t="s">
        <v>707</v>
      </c>
      <c r="T368">
        <f t="shared" si="30"/>
        <v>0</v>
      </c>
      <c r="U368" s="25" t="str">
        <f>IF(K368&gt;0,K368,_xlfn.XLOOKUP(M368,'Client Lookup'!L:L,'Client Lookup'!N:N))</f>
        <v>25978</v>
      </c>
      <c r="V368" t="str">
        <f>_xlfn.XLOOKUP(_xlfn.NUMBERVALUE(U368),'Project Lookup'!X:X,'Project Lookup'!B:B)</f>
        <v>GMAT Data Governance - Phase 2</v>
      </c>
      <c r="X368" t="str">
        <f t="shared" si="31"/>
        <v>362 Universal Parks &amp; Resorts : 1038 GMAT Data Governance - Phase 2</v>
      </c>
      <c r="Y368" t="str">
        <f t="shared" si="32"/>
        <v>362 Universal Parks &amp; Resorts</v>
      </c>
      <c r="Z368" t="str">
        <f t="shared" si="33"/>
        <v>362 Universal Parks &amp; Resorts</v>
      </c>
      <c r="AA368" t="str">
        <f>_xlfn.XLOOKUP(Z368,'Client Lookup'!A:A,'Client Lookup'!C:C)</f>
        <v>UDX</v>
      </c>
      <c r="AC368" t="e">
        <f>_xlfn.XLOOKUP(K368,'Results vs Forecast'!K:K,'Results vs Forecast'!K:K)</f>
        <v>#N/A</v>
      </c>
    </row>
    <row r="369" spans="1:29" hidden="1">
      <c r="A369" s="39"/>
      <c r="B369" s="1" t="s">
        <v>700</v>
      </c>
      <c r="C369" s="1" t="s">
        <v>701</v>
      </c>
      <c r="D369" s="1" t="s">
        <v>24</v>
      </c>
      <c r="E369" s="1" t="s">
        <v>2248</v>
      </c>
      <c r="F369" s="2">
        <v>45535</v>
      </c>
      <c r="G369" s="2">
        <v>45505</v>
      </c>
      <c r="H369" s="1" t="s">
        <v>2275</v>
      </c>
      <c r="I369" s="1" t="s">
        <v>2276</v>
      </c>
      <c r="J369" s="1" t="s">
        <v>523</v>
      </c>
      <c r="K369" s="1" t="s">
        <v>782</v>
      </c>
      <c r="L369" s="1" t="s">
        <v>2251</v>
      </c>
      <c r="M369" s="1"/>
      <c r="N369" s="1"/>
      <c r="O369" s="1"/>
      <c r="P369" s="40">
        <v>9343.16</v>
      </c>
      <c r="Q369" s="37" t="str">
        <f>IF(C369="ForthPoint","ForthPoint",IF(D369="Intercompany",_xlfn.XLOOKUP(E369,'Dept Lookup'!B:B,'Dept Lookup'!A:A),Modified!D369))</f>
        <v>CX</v>
      </c>
      <c r="R369" t="str">
        <f t="shared" si="29"/>
        <v>ExploreLearning</v>
      </c>
      <c r="S369" s="1" t="s">
        <v>707</v>
      </c>
      <c r="T369">
        <f t="shared" si="30"/>
        <v>0</v>
      </c>
      <c r="U369" s="25" t="str">
        <f>IF(K369&gt;0,K369,_xlfn.XLOOKUP(M369,'Client Lookup'!L:L,'Client Lookup'!N:N))</f>
        <v>30780</v>
      </c>
      <c r="V369" t="str">
        <f>_xlfn.XLOOKUP(_xlfn.NUMBERVALUE(U369),'Project Lookup'!X:X,'Project Lookup'!B:B)</f>
        <v>ExploreLearning - GA4 and Data Privacy Support</v>
      </c>
      <c r="X369" t="str">
        <f t="shared" si="31"/>
        <v>500 ExploreLearning : 1231 ExploreLearning - GA4 and Data Privacy Support</v>
      </c>
      <c r="Y369" t="str">
        <f t="shared" si="32"/>
        <v>500 ExploreLearning</v>
      </c>
      <c r="Z369" t="str">
        <f t="shared" si="33"/>
        <v>500 ExploreLearning</v>
      </c>
      <c r="AA369" t="str">
        <f>_xlfn.XLOOKUP(Z369,'Client Lookup'!A:A,'Client Lookup'!C:C)</f>
        <v>ExploreLearning</v>
      </c>
      <c r="AC369" t="e">
        <f>_xlfn.XLOOKUP(K369,'Results vs Forecast'!K:K,'Results vs Forecast'!K:K)</f>
        <v>#N/A</v>
      </c>
    </row>
    <row r="370" spans="1:29" hidden="1">
      <c r="A370" s="39"/>
      <c r="B370" s="1" t="s">
        <v>700</v>
      </c>
      <c r="C370" s="1" t="s">
        <v>701</v>
      </c>
      <c r="D370" s="1" t="s">
        <v>24</v>
      </c>
      <c r="E370" s="1" t="s">
        <v>2248</v>
      </c>
      <c r="F370" s="2">
        <v>45535</v>
      </c>
      <c r="G370" s="2">
        <v>45505</v>
      </c>
      <c r="H370" s="1" t="s">
        <v>2277</v>
      </c>
      <c r="I370" s="1" t="s">
        <v>2278</v>
      </c>
      <c r="J370" s="1" t="s">
        <v>651</v>
      </c>
      <c r="K370" s="1" t="s">
        <v>902</v>
      </c>
      <c r="L370" s="1" t="s">
        <v>2279</v>
      </c>
      <c r="M370" s="1"/>
      <c r="N370" s="1"/>
      <c r="O370" s="1"/>
      <c r="P370" s="40">
        <v>7225.43</v>
      </c>
      <c r="Q370" s="37" t="str">
        <f>IF(C370="ForthPoint","ForthPoint",IF(D370="Intercompany",_xlfn.XLOOKUP(E370,'Dept Lookup'!B:B,'Dept Lookup'!A:A),Modified!D370))</f>
        <v>CX</v>
      </c>
      <c r="R370" t="str">
        <f t="shared" si="29"/>
        <v>UDX</v>
      </c>
      <c r="S370" s="1" t="s">
        <v>707</v>
      </c>
      <c r="T370">
        <f t="shared" si="30"/>
        <v>0</v>
      </c>
      <c r="U370" s="25" t="str">
        <f>IF(K370&gt;0,K370,_xlfn.XLOOKUP(M370,'Client Lookup'!L:L,'Client Lookup'!N:N))</f>
        <v>20704</v>
      </c>
      <c r="V370" t="str">
        <f>_xlfn.XLOOKUP(_xlfn.NUMBERVALUE(U370),'Project Lookup'!X:X,'Project Lookup'!B:B)</f>
        <v>XDM/Server Side Analytics</v>
      </c>
      <c r="X370" t="str">
        <f t="shared" si="31"/>
        <v>362 Universal Parks &amp; Resorts : 801 XDM/Server Side Analytics</v>
      </c>
      <c r="Y370" t="str">
        <f t="shared" si="32"/>
        <v>362 Universal Parks &amp; Resorts</v>
      </c>
      <c r="Z370" t="str">
        <f t="shared" si="33"/>
        <v>362 Universal Parks &amp; Resorts</v>
      </c>
      <c r="AA370" t="str">
        <f>_xlfn.XLOOKUP(Z370,'Client Lookup'!A:A,'Client Lookup'!C:C)</f>
        <v>UDX</v>
      </c>
      <c r="AC370" t="e">
        <f>_xlfn.XLOOKUP(K370,'Results vs Forecast'!K:K,'Results vs Forecast'!K:K)</f>
        <v>#N/A</v>
      </c>
    </row>
    <row r="371" spans="1:29" hidden="1">
      <c r="A371" s="39"/>
      <c r="B371" s="1" t="s">
        <v>700</v>
      </c>
      <c r="C371" s="1" t="s">
        <v>701</v>
      </c>
      <c r="D371" s="1" t="s">
        <v>24</v>
      </c>
      <c r="E371" s="1" t="s">
        <v>2248</v>
      </c>
      <c r="F371" s="2">
        <v>45535</v>
      </c>
      <c r="G371" s="2">
        <v>45505</v>
      </c>
      <c r="H371" s="1" t="s">
        <v>2280</v>
      </c>
      <c r="I371" s="1" t="s">
        <v>2281</v>
      </c>
      <c r="J371" s="1" t="s">
        <v>501</v>
      </c>
      <c r="K371" s="1" t="s">
        <v>764</v>
      </c>
      <c r="L371" s="1" t="s">
        <v>2120</v>
      </c>
      <c r="M371" s="1"/>
      <c r="N371" s="1"/>
      <c r="O371" s="1"/>
      <c r="P371" s="40">
        <v>4732</v>
      </c>
      <c r="Q371" s="37" t="str">
        <f>IF(C371="ForthPoint","ForthPoint",IF(D371="Intercompany",_xlfn.XLOOKUP(E371,'Dept Lookup'!B:B,'Dept Lookup'!A:A),Modified!D371))</f>
        <v>CX</v>
      </c>
      <c r="R371" t="str">
        <f t="shared" si="29"/>
        <v>CVS Health</v>
      </c>
      <c r="S371" s="1" t="s">
        <v>707</v>
      </c>
      <c r="T371">
        <f t="shared" si="30"/>
        <v>0</v>
      </c>
      <c r="U371" s="25" t="str">
        <f>IF(K371&gt;0,K371,_xlfn.XLOOKUP(M371,'Client Lookup'!L:L,'Client Lookup'!N:N))</f>
        <v>28794</v>
      </c>
      <c r="V371" t="str">
        <f>_xlfn.XLOOKUP(_xlfn.NUMBERVALUE(U371),'Project Lookup'!X:X,'Project Lookup'!B:B)</f>
        <v>RX Supply Chain DS (Halil)</v>
      </c>
      <c r="X371" t="str">
        <f t="shared" si="31"/>
        <v>170 CVS Health : 1178 RX Supply Chain DS (Halil)</v>
      </c>
      <c r="Y371" t="str">
        <f t="shared" si="32"/>
        <v>170 CVS Health</v>
      </c>
      <c r="Z371" t="str">
        <f t="shared" si="33"/>
        <v>170 CVS Health</v>
      </c>
      <c r="AA371" t="str">
        <f>_xlfn.XLOOKUP(Z371,'Client Lookup'!A:A,'Client Lookup'!C:C)</f>
        <v>CVS Health</v>
      </c>
      <c r="AC371" t="e">
        <f>_xlfn.XLOOKUP(K371,'Results vs Forecast'!K:K,'Results vs Forecast'!K:K)</f>
        <v>#N/A</v>
      </c>
    </row>
    <row r="372" spans="1:29" hidden="1">
      <c r="A372" s="39"/>
      <c r="B372" s="1" t="s">
        <v>700</v>
      </c>
      <c r="C372" s="1" t="s">
        <v>701</v>
      </c>
      <c r="D372" s="1" t="s">
        <v>24</v>
      </c>
      <c r="E372" s="1" t="s">
        <v>2248</v>
      </c>
      <c r="F372" s="2">
        <v>45535</v>
      </c>
      <c r="G372" s="2">
        <v>45505</v>
      </c>
      <c r="H372" s="1" t="s">
        <v>2282</v>
      </c>
      <c r="I372" s="1" t="s">
        <v>2283</v>
      </c>
      <c r="J372" s="1" t="s">
        <v>666</v>
      </c>
      <c r="K372" s="1" t="s">
        <v>917</v>
      </c>
      <c r="L372" s="1" t="s">
        <v>1865</v>
      </c>
      <c r="M372" s="1"/>
      <c r="N372" s="1"/>
      <c r="O372" s="1"/>
      <c r="P372" s="40">
        <v>62.68</v>
      </c>
      <c r="Q372" s="37" t="str">
        <f>IF(C372="ForthPoint","ForthPoint",IF(D372="Intercompany",_xlfn.XLOOKUP(E372,'Dept Lookup'!B:B,'Dept Lookup'!A:A),Modified!D372))</f>
        <v>CX</v>
      </c>
      <c r="R372" t="str">
        <f t="shared" si="29"/>
        <v>Visa</v>
      </c>
      <c r="S372" s="1" t="s">
        <v>707</v>
      </c>
      <c r="T372">
        <f t="shared" si="30"/>
        <v>0</v>
      </c>
      <c r="U372" s="25" t="str">
        <f>IF(K372&gt;0,K372,_xlfn.XLOOKUP(M372,'Client Lookup'!L:L,'Client Lookup'!N:N))</f>
        <v>31318</v>
      </c>
      <c r="V372" t="str">
        <f>_xlfn.XLOOKUP(_xlfn.NUMBERVALUE(U372),'Project Lookup'!X:X,'Project Lookup'!B:B)</f>
        <v>NextGen Solutions</v>
      </c>
      <c r="X372" t="str">
        <f t="shared" si="31"/>
        <v>11 Visa : 1246 NextGen Solutions</v>
      </c>
      <c r="Y372" t="str">
        <f t="shared" si="32"/>
        <v>11 Visa</v>
      </c>
      <c r="Z372" t="str">
        <f t="shared" si="33"/>
        <v>11 Visa</v>
      </c>
      <c r="AA372" t="str">
        <f>_xlfn.XLOOKUP(Z372,'Client Lookup'!A:A,'Client Lookup'!C:C)</f>
        <v>Visa</v>
      </c>
      <c r="AC372" t="e">
        <f>_xlfn.XLOOKUP(K372,'Results vs Forecast'!K:K,'Results vs Forecast'!K:K)</f>
        <v>#N/A</v>
      </c>
    </row>
    <row r="373" spans="1:29" hidden="1">
      <c r="A373" s="39"/>
      <c r="B373" s="1" t="s">
        <v>700</v>
      </c>
      <c r="C373" s="1" t="s">
        <v>701</v>
      </c>
      <c r="D373" s="1" t="s">
        <v>24</v>
      </c>
      <c r="E373" s="1" t="s">
        <v>2248</v>
      </c>
      <c r="F373" s="2">
        <v>45535</v>
      </c>
      <c r="G373" s="2">
        <v>45505</v>
      </c>
      <c r="H373" s="1" t="s">
        <v>2284</v>
      </c>
      <c r="I373" s="1" t="s">
        <v>2285</v>
      </c>
      <c r="J373" s="1" t="s">
        <v>879</v>
      </c>
      <c r="K373" s="1" t="s">
        <v>880</v>
      </c>
      <c r="L373" s="1" t="s">
        <v>2286</v>
      </c>
      <c r="M373" s="1"/>
      <c r="N373" s="1"/>
      <c r="O373" s="1"/>
      <c r="P373" s="40">
        <v>10396.040000000001</v>
      </c>
      <c r="Q373" s="37" t="str">
        <f>IF(C373="ForthPoint","ForthPoint",IF(D373="Intercompany",_xlfn.XLOOKUP(E373,'Dept Lookup'!B:B,'Dept Lookup'!A:A),Modified!D373))</f>
        <v>CX</v>
      </c>
      <c r="R373" t="str">
        <f t="shared" si="29"/>
        <v>NUC University</v>
      </c>
      <c r="S373" s="1" t="s">
        <v>707</v>
      </c>
      <c r="T373">
        <f t="shared" si="30"/>
        <v>0</v>
      </c>
      <c r="U373" s="25" t="str">
        <f>IF(K373&gt;0,K373,_xlfn.XLOOKUP(M373,'Client Lookup'!L:L,'Client Lookup'!N:N))</f>
        <v>37354</v>
      </c>
      <c r="V373" t="str">
        <f>_xlfn.XLOOKUP(_xlfn.NUMBERVALUE(U373),'Project Lookup'!X:X,'Project Lookup'!B:B)</f>
        <v>NUC University - UX/UI Research Competitive Assessment</v>
      </c>
      <c r="X373" t="str">
        <f t="shared" si="31"/>
        <v>529 NUC University : 1398 NUC University - UX/UI Research Competitive Assessment</v>
      </c>
      <c r="Y373" t="str">
        <f t="shared" si="32"/>
        <v>529 NUC University</v>
      </c>
      <c r="Z373" t="str">
        <f t="shared" si="33"/>
        <v>529 NUC University</v>
      </c>
      <c r="AA373" t="str">
        <f>_xlfn.XLOOKUP(Z373,'Client Lookup'!A:A,'Client Lookup'!C:C)</f>
        <v>NUC University</v>
      </c>
      <c r="AC373" t="e">
        <f>_xlfn.XLOOKUP(K373,'Results vs Forecast'!K:K,'Results vs Forecast'!K:K)</f>
        <v>#N/A</v>
      </c>
    </row>
    <row r="374" spans="1:29" hidden="1">
      <c r="A374" s="39"/>
      <c r="B374" s="1" t="s">
        <v>700</v>
      </c>
      <c r="C374" s="1" t="s">
        <v>701</v>
      </c>
      <c r="D374" s="1" t="s">
        <v>24</v>
      </c>
      <c r="E374" s="1" t="s">
        <v>2248</v>
      </c>
      <c r="F374" s="2">
        <v>45535</v>
      </c>
      <c r="G374" s="2">
        <v>45505</v>
      </c>
      <c r="H374" s="1" t="s">
        <v>2287</v>
      </c>
      <c r="I374" s="1" t="s">
        <v>2288</v>
      </c>
      <c r="J374" s="1" t="s">
        <v>650</v>
      </c>
      <c r="K374" s="1" t="s">
        <v>901</v>
      </c>
      <c r="L374" s="1" t="s">
        <v>2262</v>
      </c>
      <c r="M374" s="1"/>
      <c r="N374" s="1"/>
      <c r="O374" s="1"/>
      <c r="P374" s="40">
        <v>7.75</v>
      </c>
      <c r="Q374" s="37" t="str">
        <f>IF(C374="ForthPoint","ForthPoint",IF(D374="Intercompany",_xlfn.XLOOKUP(E374,'Dept Lookup'!B:B,'Dept Lookup'!A:A),Modified!D374))</f>
        <v>CX</v>
      </c>
      <c r="R374" t="str">
        <f t="shared" si="29"/>
        <v>UDX</v>
      </c>
      <c r="S374" s="1" t="s">
        <v>707</v>
      </c>
      <c r="T374">
        <f t="shared" si="30"/>
        <v>0</v>
      </c>
      <c r="U374" s="25" t="str">
        <f>IF(K374&gt;0,K374,_xlfn.XLOOKUP(M374,'Client Lookup'!L:L,'Client Lookup'!N:N))</f>
        <v>27529</v>
      </c>
      <c r="V374" t="str">
        <f>_xlfn.XLOOKUP(_xlfn.NUMBERVALUE(U374),'Project Lookup'!X:X,'Project Lookup'!B:B)</f>
        <v>UDX - AdOps Support Renewal</v>
      </c>
      <c r="X374" t="str">
        <f t="shared" si="31"/>
        <v>362 Universal Parks &amp; Resorts : 1133 UDX - AdOps Support Renewal</v>
      </c>
      <c r="Y374" t="str">
        <f t="shared" si="32"/>
        <v>362 Universal Parks &amp; Resorts</v>
      </c>
      <c r="Z374" t="str">
        <f t="shared" si="33"/>
        <v>362 Universal Parks &amp; Resorts</v>
      </c>
      <c r="AA374" t="str">
        <f>_xlfn.XLOOKUP(Z374,'Client Lookup'!A:A,'Client Lookup'!C:C)</f>
        <v>UDX</v>
      </c>
      <c r="AC374" t="e">
        <f>_xlfn.XLOOKUP(K374,'Results vs Forecast'!K:K,'Results vs Forecast'!K:K)</f>
        <v>#N/A</v>
      </c>
    </row>
    <row r="375" spans="1:29" hidden="1">
      <c r="A375" s="39"/>
      <c r="B375" s="1" t="s">
        <v>700</v>
      </c>
      <c r="C375" s="1" t="s">
        <v>701</v>
      </c>
      <c r="D375" s="1" t="s">
        <v>24</v>
      </c>
      <c r="E375" s="1" t="s">
        <v>2248</v>
      </c>
      <c r="F375" s="2">
        <v>45535</v>
      </c>
      <c r="G375" s="2">
        <v>45505</v>
      </c>
      <c r="H375" s="1" t="s">
        <v>2289</v>
      </c>
      <c r="I375" s="1" t="s">
        <v>2290</v>
      </c>
      <c r="J375" s="1" t="s">
        <v>683</v>
      </c>
      <c r="K375" s="1" t="s">
        <v>931</v>
      </c>
      <c r="L375" s="1" t="s">
        <v>1968</v>
      </c>
      <c r="M375" s="1"/>
      <c r="N375" s="1"/>
      <c r="O375" s="1" t="s">
        <v>1369</v>
      </c>
      <c r="P375" s="40">
        <v>14136.7</v>
      </c>
      <c r="Q375" s="37" t="str">
        <f>IF(C375="ForthPoint","ForthPoint",IF(D375="Intercompany",_xlfn.XLOOKUP(E375,'Dept Lookup'!B:B,'Dept Lookup'!A:A),Modified!D375))</f>
        <v>CX</v>
      </c>
      <c r="R375" t="str">
        <f t="shared" si="29"/>
        <v>Wyndham Hotels and Resorts, LLC</v>
      </c>
      <c r="S375" s="1" t="s">
        <v>707</v>
      </c>
      <c r="T375">
        <f t="shared" si="30"/>
        <v>0</v>
      </c>
      <c r="U375" s="25" t="str">
        <f>IF(K375&gt;0,K375,_xlfn.XLOOKUP(M375,'Client Lookup'!L:L,'Client Lookup'!N:N))</f>
        <v>25999</v>
      </c>
      <c r="V375" t="str">
        <f>_xlfn.XLOOKUP(_xlfn.NUMBERVALUE(U375),'Project Lookup'!X:X,'Project Lookup'!B:B)</f>
        <v>Wyndham - Guest Analytics Retainer</v>
      </c>
      <c r="X375" t="str">
        <f t="shared" si="31"/>
        <v>473 Wyndham Hotels and Resorts : 1051 Wyndham - Guest Analytics Retainer</v>
      </c>
      <c r="Y375" t="str">
        <f t="shared" si="32"/>
        <v>473 Wyndham Hotels and Resorts</v>
      </c>
      <c r="Z375" t="str">
        <f t="shared" si="33"/>
        <v>473 Wyndham Hotels and Resorts</v>
      </c>
      <c r="AA375" t="str">
        <f>_xlfn.XLOOKUP(Z375,'Client Lookup'!A:A,'Client Lookup'!C:C)</f>
        <v>Wyndham Hotels and Resorts, LLC</v>
      </c>
      <c r="AC375" t="e">
        <f>_xlfn.XLOOKUP(K375,'Results vs Forecast'!K:K,'Results vs Forecast'!K:K)</f>
        <v>#N/A</v>
      </c>
    </row>
    <row r="376" spans="1:29" hidden="1">
      <c r="A376" s="39"/>
      <c r="B376" s="1" t="s">
        <v>700</v>
      </c>
      <c r="C376" s="1" t="s">
        <v>701</v>
      </c>
      <c r="D376" s="1" t="s">
        <v>24</v>
      </c>
      <c r="E376" s="1" t="s">
        <v>2248</v>
      </c>
      <c r="F376" s="2">
        <v>45535</v>
      </c>
      <c r="G376" s="2">
        <v>45505</v>
      </c>
      <c r="H376" s="1" t="s">
        <v>2291</v>
      </c>
      <c r="I376" s="1" t="s">
        <v>2292</v>
      </c>
      <c r="J376" s="1" t="s">
        <v>650</v>
      </c>
      <c r="K376" s="1" t="s">
        <v>901</v>
      </c>
      <c r="L376" s="1" t="s">
        <v>2262</v>
      </c>
      <c r="M376" s="1"/>
      <c r="N376" s="1"/>
      <c r="O376" s="1"/>
      <c r="P376" s="40">
        <v>4008.21</v>
      </c>
      <c r="Q376" s="37" t="str">
        <f>IF(C376="ForthPoint","ForthPoint",IF(D376="Intercompany",_xlfn.XLOOKUP(E376,'Dept Lookup'!B:B,'Dept Lookup'!A:A),Modified!D376))</f>
        <v>CX</v>
      </c>
      <c r="R376" t="str">
        <f t="shared" si="29"/>
        <v>UDX</v>
      </c>
      <c r="S376" s="1" t="s">
        <v>707</v>
      </c>
      <c r="T376">
        <f t="shared" si="30"/>
        <v>0</v>
      </c>
      <c r="U376" s="25" t="str">
        <f>IF(K376&gt;0,K376,_xlfn.XLOOKUP(M376,'Client Lookup'!L:L,'Client Lookup'!N:N))</f>
        <v>27529</v>
      </c>
      <c r="V376" t="str">
        <f>_xlfn.XLOOKUP(_xlfn.NUMBERVALUE(U376),'Project Lookup'!X:X,'Project Lookup'!B:B)</f>
        <v>UDX - AdOps Support Renewal</v>
      </c>
      <c r="X376" t="str">
        <f t="shared" si="31"/>
        <v>362 Universal Parks &amp; Resorts : 1133 UDX - AdOps Support Renewal</v>
      </c>
      <c r="Y376" t="str">
        <f t="shared" si="32"/>
        <v>362 Universal Parks &amp; Resorts</v>
      </c>
      <c r="Z376" t="str">
        <f t="shared" si="33"/>
        <v>362 Universal Parks &amp; Resorts</v>
      </c>
      <c r="AA376" t="str">
        <f>_xlfn.XLOOKUP(Z376,'Client Lookup'!A:A,'Client Lookup'!C:C)</f>
        <v>UDX</v>
      </c>
      <c r="AC376" t="e">
        <f>_xlfn.XLOOKUP(K376,'Results vs Forecast'!K:K,'Results vs Forecast'!K:K)</f>
        <v>#N/A</v>
      </c>
    </row>
    <row r="377" spans="1:29" hidden="1">
      <c r="A377" s="39"/>
      <c r="B377" s="1" t="s">
        <v>700</v>
      </c>
      <c r="C377" s="1" t="s">
        <v>701</v>
      </c>
      <c r="D377" s="1" t="s">
        <v>24</v>
      </c>
      <c r="E377" s="1" t="s">
        <v>2248</v>
      </c>
      <c r="F377" s="2">
        <v>45535</v>
      </c>
      <c r="G377" s="2">
        <v>45505</v>
      </c>
      <c r="H377" s="1" t="s">
        <v>2293</v>
      </c>
      <c r="I377" s="1" t="s">
        <v>2294</v>
      </c>
      <c r="J377" s="1" t="s">
        <v>648</v>
      </c>
      <c r="K377" s="1" t="s">
        <v>900</v>
      </c>
      <c r="L377" s="1" t="s">
        <v>2254</v>
      </c>
      <c r="M377" s="1"/>
      <c r="N377" s="1"/>
      <c r="O377" s="1"/>
      <c r="P377" s="40">
        <v>243.02</v>
      </c>
      <c r="Q377" s="37" t="str">
        <f>IF(C377="ForthPoint","ForthPoint",IF(D377="Intercompany",_xlfn.XLOOKUP(E377,'Dept Lookup'!B:B,'Dept Lookup'!A:A),Modified!D377))</f>
        <v>CX</v>
      </c>
      <c r="R377" t="str">
        <f t="shared" si="29"/>
        <v>UDX</v>
      </c>
      <c r="S377" s="1" t="s">
        <v>707</v>
      </c>
      <c r="T377">
        <f t="shared" si="30"/>
        <v>0</v>
      </c>
      <c r="U377" s="25" t="str">
        <f>IF(K377&gt;0,K377,_xlfn.XLOOKUP(M377,'Client Lookup'!L:L,'Client Lookup'!N:N))</f>
        <v>25978</v>
      </c>
      <c r="V377" t="str">
        <f>_xlfn.XLOOKUP(_xlfn.NUMBERVALUE(U377),'Project Lookup'!X:X,'Project Lookup'!B:B)</f>
        <v>GMAT Data Governance - Phase 2</v>
      </c>
      <c r="X377" t="str">
        <f t="shared" si="31"/>
        <v>362 Universal Parks &amp; Resorts : 1038 GMAT Data Governance - Phase 2</v>
      </c>
      <c r="Y377" t="str">
        <f t="shared" si="32"/>
        <v>362 Universal Parks &amp; Resorts</v>
      </c>
      <c r="Z377" t="str">
        <f t="shared" si="33"/>
        <v>362 Universal Parks &amp; Resorts</v>
      </c>
      <c r="AA377" t="str">
        <f>_xlfn.XLOOKUP(Z377,'Client Lookup'!A:A,'Client Lookup'!C:C)</f>
        <v>UDX</v>
      </c>
      <c r="AC377" t="e">
        <f>_xlfn.XLOOKUP(K377,'Results vs Forecast'!K:K,'Results vs Forecast'!K:K)</f>
        <v>#N/A</v>
      </c>
    </row>
    <row r="378" spans="1:29" hidden="1">
      <c r="A378" s="39"/>
      <c r="B378" s="1" t="s">
        <v>700</v>
      </c>
      <c r="C378" s="1" t="s">
        <v>701</v>
      </c>
      <c r="D378" s="1" t="s">
        <v>24</v>
      </c>
      <c r="E378" s="1" t="s">
        <v>2248</v>
      </c>
      <c r="F378" s="2">
        <v>45535</v>
      </c>
      <c r="G378" s="2">
        <v>45505</v>
      </c>
      <c r="H378" s="1" t="s">
        <v>2295</v>
      </c>
      <c r="I378" s="1" t="s">
        <v>2296</v>
      </c>
      <c r="J378" s="1" t="s">
        <v>648</v>
      </c>
      <c r="K378" s="1" t="s">
        <v>900</v>
      </c>
      <c r="L378" s="1" t="s">
        <v>2254</v>
      </c>
      <c r="M378" s="1"/>
      <c r="N378" s="1"/>
      <c r="O378" s="1"/>
      <c r="P378" s="40">
        <v>2179.2199999999998</v>
      </c>
      <c r="Q378" s="37" t="str">
        <f>IF(C378="ForthPoint","ForthPoint",IF(D378="Intercompany",_xlfn.XLOOKUP(E378,'Dept Lookup'!B:B,'Dept Lookup'!A:A),Modified!D378))</f>
        <v>CX</v>
      </c>
      <c r="R378" t="str">
        <f t="shared" si="29"/>
        <v>UDX</v>
      </c>
      <c r="S378" s="1" t="s">
        <v>707</v>
      </c>
      <c r="T378">
        <f t="shared" si="30"/>
        <v>0</v>
      </c>
      <c r="U378" s="25" t="str">
        <f>IF(K378&gt;0,K378,_xlfn.XLOOKUP(M378,'Client Lookup'!L:L,'Client Lookup'!N:N))</f>
        <v>25978</v>
      </c>
      <c r="V378" t="str">
        <f>_xlfn.XLOOKUP(_xlfn.NUMBERVALUE(U378),'Project Lookup'!X:X,'Project Lookup'!B:B)</f>
        <v>GMAT Data Governance - Phase 2</v>
      </c>
      <c r="X378" t="str">
        <f t="shared" si="31"/>
        <v>362 Universal Parks &amp; Resorts : 1038 GMAT Data Governance - Phase 2</v>
      </c>
      <c r="Y378" t="str">
        <f t="shared" si="32"/>
        <v>362 Universal Parks &amp; Resorts</v>
      </c>
      <c r="Z378" t="str">
        <f t="shared" si="33"/>
        <v>362 Universal Parks &amp; Resorts</v>
      </c>
      <c r="AA378" t="str">
        <f>_xlfn.XLOOKUP(Z378,'Client Lookup'!A:A,'Client Lookup'!C:C)</f>
        <v>UDX</v>
      </c>
      <c r="AC378" t="e">
        <f>_xlfn.XLOOKUP(K378,'Results vs Forecast'!K:K,'Results vs Forecast'!K:K)</f>
        <v>#N/A</v>
      </c>
    </row>
    <row r="379" spans="1:29" hidden="1">
      <c r="A379" s="39"/>
      <c r="B379" s="1" t="s">
        <v>700</v>
      </c>
      <c r="C379" s="1" t="s">
        <v>701</v>
      </c>
      <c r="D379" s="1" t="s">
        <v>24</v>
      </c>
      <c r="E379" s="1" t="s">
        <v>2248</v>
      </c>
      <c r="F379" s="2">
        <v>45535</v>
      </c>
      <c r="G379" s="2">
        <v>45505</v>
      </c>
      <c r="H379" s="1" t="s">
        <v>2297</v>
      </c>
      <c r="I379" s="1" t="s">
        <v>2298</v>
      </c>
      <c r="J379" s="1" t="s">
        <v>648</v>
      </c>
      <c r="K379" s="1" t="s">
        <v>900</v>
      </c>
      <c r="L379" s="1" t="s">
        <v>2254</v>
      </c>
      <c r="M379" s="1"/>
      <c r="N379" s="1"/>
      <c r="O379" s="1"/>
      <c r="P379" s="40">
        <v>12.39</v>
      </c>
      <c r="Q379" s="37" t="str">
        <f>IF(C379="ForthPoint","ForthPoint",IF(D379="Intercompany",_xlfn.XLOOKUP(E379,'Dept Lookup'!B:B,'Dept Lookup'!A:A),Modified!D379))</f>
        <v>CX</v>
      </c>
      <c r="R379" t="str">
        <f t="shared" si="29"/>
        <v>UDX</v>
      </c>
      <c r="S379" s="1" t="s">
        <v>707</v>
      </c>
      <c r="T379">
        <f t="shared" si="30"/>
        <v>0</v>
      </c>
      <c r="U379" s="25" t="str">
        <f>IF(K379&gt;0,K379,_xlfn.XLOOKUP(M379,'Client Lookup'!L:L,'Client Lookup'!N:N))</f>
        <v>25978</v>
      </c>
      <c r="V379" t="str">
        <f>_xlfn.XLOOKUP(_xlfn.NUMBERVALUE(U379),'Project Lookup'!X:X,'Project Lookup'!B:B)</f>
        <v>GMAT Data Governance - Phase 2</v>
      </c>
      <c r="X379" t="str">
        <f t="shared" si="31"/>
        <v>362 Universal Parks &amp; Resorts : 1038 GMAT Data Governance - Phase 2</v>
      </c>
      <c r="Y379" t="str">
        <f t="shared" si="32"/>
        <v>362 Universal Parks &amp; Resorts</v>
      </c>
      <c r="Z379" t="str">
        <f t="shared" si="33"/>
        <v>362 Universal Parks &amp; Resorts</v>
      </c>
      <c r="AA379" t="str">
        <f>_xlfn.XLOOKUP(Z379,'Client Lookup'!A:A,'Client Lookup'!C:C)</f>
        <v>UDX</v>
      </c>
      <c r="AC379" t="e">
        <f>_xlfn.XLOOKUP(K379,'Results vs Forecast'!K:K,'Results vs Forecast'!K:K)</f>
        <v>#N/A</v>
      </c>
    </row>
    <row r="380" spans="1:29" hidden="1">
      <c r="A380" s="39"/>
      <c r="B380" s="1" t="s">
        <v>700</v>
      </c>
      <c r="C380" s="1" t="s">
        <v>701</v>
      </c>
      <c r="D380" s="1" t="s">
        <v>24</v>
      </c>
      <c r="E380" s="1" t="s">
        <v>2248</v>
      </c>
      <c r="F380" s="2">
        <v>45535</v>
      </c>
      <c r="G380" s="2">
        <v>45505</v>
      </c>
      <c r="H380" s="1" t="s">
        <v>2108</v>
      </c>
      <c r="I380" s="1" t="s">
        <v>2109</v>
      </c>
      <c r="J380" s="1" t="s">
        <v>277</v>
      </c>
      <c r="K380" s="1"/>
      <c r="L380" s="1"/>
      <c r="M380" s="1" t="s">
        <v>1635</v>
      </c>
      <c r="N380" s="1"/>
      <c r="O380" s="1" t="s">
        <v>2110</v>
      </c>
      <c r="P380" s="40">
        <v>-2871.71</v>
      </c>
      <c r="Q380" s="37" t="str">
        <f>IF(C380="ForthPoint","ForthPoint",IF(D380="Intercompany",_xlfn.XLOOKUP(E380,'Dept Lookup'!B:B,'Dept Lookup'!A:A),Modified!D380))</f>
        <v>CX</v>
      </c>
      <c r="R380" t="str">
        <f t="shared" si="29"/>
        <v>Walmart</v>
      </c>
      <c r="S380" s="1" t="s">
        <v>707</v>
      </c>
      <c r="T380" t="str">
        <f t="shared" si="30"/>
        <v>ICC 939 Walmart : Walmart - FY25 Marketing Advanced Analytics Retainer</v>
      </c>
      <c r="U380" s="25" t="str">
        <f>IF(K380&gt;0,K380,_xlfn.XLOOKUP(M380,'Client Lookup'!L:L,'Client Lookup'!N:N))</f>
        <v>36721</v>
      </c>
      <c r="V380" t="str">
        <f>_xlfn.XLOOKUP(_xlfn.NUMBERVALUE(U380),'Project Lookup'!X:X,'Project Lookup'!B:B)</f>
        <v>Walmart - FY25 Marketing Advanced Analytics Retainer</v>
      </c>
      <c r="X380" t="str">
        <f t="shared" si="31"/>
        <v>ICC 939 Walmart : Walmart - FY25 Marketing Advanced Analytics Retainer</v>
      </c>
      <c r="Y380" t="str">
        <f t="shared" si="32"/>
        <v>ICC 939 Walmart</v>
      </c>
      <c r="Z380" t="str">
        <f t="shared" si="33"/>
        <v>939 Walmart</v>
      </c>
      <c r="AA380" t="str">
        <f>_xlfn.XLOOKUP(Z380,'Client Lookup'!A:A,'Client Lookup'!C:C)</f>
        <v>Walmart</v>
      </c>
      <c r="AC380" t="e">
        <f>_xlfn.XLOOKUP(K380,'Results vs Forecast'!K:K,'Results vs Forecast'!K:K)</f>
        <v>#N/A</v>
      </c>
    </row>
    <row r="381" spans="1:29" hidden="1">
      <c r="A381" s="39"/>
      <c r="B381" s="1" t="s">
        <v>700</v>
      </c>
      <c r="C381" s="1" t="s">
        <v>701</v>
      </c>
      <c r="D381" s="1" t="s">
        <v>24</v>
      </c>
      <c r="E381" s="1" t="s">
        <v>2248</v>
      </c>
      <c r="F381" s="2">
        <v>45535</v>
      </c>
      <c r="G381" s="2">
        <v>45505</v>
      </c>
      <c r="H381" s="1" t="s">
        <v>2299</v>
      </c>
      <c r="I381" s="1" t="s">
        <v>2300</v>
      </c>
      <c r="J381" s="1" t="s">
        <v>523</v>
      </c>
      <c r="K381" s="1" t="s">
        <v>782</v>
      </c>
      <c r="L381" s="1" t="s">
        <v>2251</v>
      </c>
      <c r="M381" s="1"/>
      <c r="N381" s="1"/>
      <c r="O381" s="1"/>
      <c r="P381" s="40">
        <v>3668.63</v>
      </c>
      <c r="Q381" s="37" t="str">
        <f>IF(C381="ForthPoint","ForthPoint",IF(D381="Intercompany",_xlfn.XLOOKUP(E381,'Dept Lookup'!B:B,'Dept Lookup'!A:A),Modified!D381))</f>
        <v>CX</v>
      </c>
      <c r="R381" t="str">
        <f t="shared" si="29"/>
        <v>ExploreLearning</v>
      </c>
      <c r="S381" s="1" t="s">
        <v>707</v>
      </c>
      <c r="T381">
        <f t="shared" si="30"/>
        <v>0</v>
      </c>
      <c r="U381" s="25" t="str">
        <f>IF(K381&gt;0,K381,_xlfn.XLOOKUP(M381,'Client Lookup'!L:L,'Client Lookup'!N:N))</f>
        <v>30780</v>
      </c>
      <c r="V381" t="str">
        <f>_xlfn.XLOOKUP(_xlfn.NUMBERVALUE(U381),'Project Lookup'!X:X,'Project Lookup'!B:B)</f>
        <v>ExploreLearning - GA4 and Data Privacy Support</v>
      </c>
      <c r="X381" t="str">
        <f t="shared" si="31"/>
        <v>500 ExploreLearning : 1231 ExploreLearning - GA4 and Data Privacy Support</v>
      </c>
      <c r="Y381" t="str">
        <f t="shared" si="32"/>
        <v>500 ExploreLearning</v>
      </c>
      <c r="Z381" t="str">
        <f t="shared" si="33"/>
        <v>500 ExploreLearning</v>
      </c>
      <c r="AA381" t="str">
        <f>_xlfn.XLOOKUP(Z381,'Client Lookup'!A:A,'Client Lookup'!C:C)</f>
        <v>ExploreLearning</v>
      </c>
      <c r="AC381" t="e">
        <f>_xlfn.XLOOKUP(K381,'Results vs Forecast'!K:K,'Results vs Forecast'!K:K)</f>
        <v>#N/A</v>
      </c>
    </row>
    <row r="382" spans="1:29" hidden="1">
      <c r="A382" s="39"/>
      <c r="B382" s="1" t="s">
        <v>700</v>
      </c>
      <c r="C382" s="1" t="s">
        <v>701</v>
      </c>
      <c r="D382" s="1" t="s">
        <v>24</v>
      </c>
      <c r="E382" s="1" t="s">
        <v>2248</v>
      </c>
      <c r="F382" s="2">
        <v>45535</v>
      </c>
      <c r="G382" s="2">
        <v>45505</v>
      </c>
      <c r="H382" s="1" t="s">
        <v>2301</v>
      </c>
      <c r="I382" s="1" t="s">
        <v>2302</v>
      </c>
      <c r="J382" s="1" t="s">
        <v>648</v>
      </c>
      <c r="K382" s="1" t="s">
        <v>900</v>
      </c>
      <c r="L382" s="1" t="s">
        <v>2254</v>
      </c>
      <c r="M382" s="1"/>
      <c r="N382" s="1"/>
      <c r="O382" s="1"/>
      <c r="P382" s="40">
        <v>454.18</v>
      </c>
      <c r="Q382" s="37" t="str">
        <f>IF(C382="ForthPoint","ForthPoint",IF(D382="Intercompany",_xlfn.XLOOKUP(E382,'Dept Lookup'!B:B,'Dept Lookup'!A:A),Modified!D382))</f>
        <v>CX</v>
      </c>
      <c r="R382" t="str">
        <f t="shared" si="29"/>
        <v>UDX</v>
      </c>
      <c r="S382" s="1" t="s">
        <v>707</v>
      </c>
      <c r="T382">
        <f t="shared" si="30"/>
        <v>0</v>
      </c>
      <c r="U382" s="25" t="str">
        <f>IF(K382&gt;0,K382,_xlfn.XLOOKUP(M382,'Client Lookup'!L:L,'Client Lookup'!N:N))</f>
        <v>25978</v>
      </c>
      <c r="V382" t="str">
        <f>_xlfn.XLOOKUP(_xlfn.NUMBERVALUE(U382),'Project Lookup'!X:X,'Project Lookup'!B:B)</f>
        <v>GMAT Data Governance - Phase 2</v>
      </c>
      <c r="X382" t="str">
        <f t="shared" si="31"/>
        <v>362 Universal Parks &amp; Resorts : 1038 GMAT Data Governance - Phase 2</v>
      </c>
      <c r="Y382" t="str">
        <f t="shared" si="32"/>
        <v>362 Universal Parks &amp; Resorts</v>
      </c>
      <c r="Z382" t="str">
        <f t="shared" si="33"/>
        <v>362 Universal Parks &amp; Resorts</v>
      </c>
      <c r="AA382" t="str">
        <f>_xlfn.XLOOKUP(Z382,'Client Lookup'!A:A,'Client Lookup'!C:C)</f>
        <v>UDX</v>
      </c>
      <c r="AC382" t="e">
        <f>_xlfn.XLOOKUP(K382,'Results vs Forecast'!K:K,'Results vs Forecast'!K:K)</f>
        <v>#N/A</v>
      </c>
    </row>
    <row r="383" spans="1:29" hidden="1">
      <c r="A383" s="39"/>
      <c r="B383" s="1" t="s">
        <v>700</v>
      </c>
      <c r="C383" s="1" t="s">
        <v>701</v>
      </c>
      <c r="D383" s="1" t="s">
        <v>24</v>
      </c>
      <c r="E383" s="1" t="s">
        <v>2248</v>
      </c>
      <c r="F383" s="2">
        <v>45535</v>
      </c>
      <c r="G383" s="2">
        <v>45505</v>
      </c>
      <c r="H383" s="1" t="s">
        <v>2303</v>
      </c>
      <c r="I383" s="1" t="s">
        <v>2304</v>
      </c>
      <c r="J383" s="1" t="s">
        <v>559</v>
      </c>
      <c r="K383" s="1" t="s">
        <v>813</v>
      </c>
      <c r="L383" s="1" t="s">
        <v>2305</v>
      </c>
      <c r="M383" s="1"/>
      <c r="N383" s="1"/>
      <c r="O383" s="1"/>
      <c r="P383" s="40">
        <v>10822.51</v>
      </c>
      <c r="Q383" s="37" t="str">
        <f>IF(C383="ForthPoint","ForthPoint",IF(D383="Intercompany",_xlfn.XLOOKUP(E383,'Dept Lookup'!B:B,'Dept Lookup'!A:A),Modified!D383))</f>
        <v>CX</v>
      </c>
      <c r="R383" t="str">
        <f t="shared" si="29"/>
        <v>Hyatt</v>
      </c>
      <c r="S383" s="1" t="s">
        <v>707</v>
      </c>
      <c r="T383">
        <f t="shared" si="30"/>
        <v>0</v>
      </c>
      <c r="U383" s="25" t="str">
        <f>IF(K383&gt;0,K383,_xlfn.XLOOKUP(M383,'Client Lookup'!L:L,'Client Lookup'!N:N))</f>
        <v>32035</v>
      </c>
      <c r="V383" t="str">
        <f>_xlfn.XLOOKUP(_xlfn.NUMBERVALUE(U383),'Project Lookup'!X:X,'Project Lookup'!B:B)</f>
        <v>Hyatt - Martech Architecture Rebuild - Phase 1 (Design)</v>
      </c>
      <c r="X383" t="str">
        <f t="shared" si="31"/>
        <v>382 Hyatt : 1254 Hyatt - Martech Architecture Rebuild - Phase 1 (Design)</v>
      </c>
      <c r="Y383" t="str">
        <f t="shared" si="32"/>
        <v>382 Hyatt</v>
      </c>
      <c r="Z383" t="str">
        <f t="shared" si="33"/>
        <v>382 Hyatt</v>
      </c>
      <c r="AA383" t="str">
        <f>_xlfn.XLOOKUP(Z383,'Client Lookup'!A:A,'Client Lookup'!C:C)</f>
        <v>Hyatt</v>
      </c>
      <c r="AC383" t="e">
        <f>_xlfn.XLOOKUP(K383,'Results vs Forecast'!K:K,'Results vs Forecast'!K:K)</f>
        <v>#N/A</v>
      </c>
    </row>
    <row r="384" spans="1:29" hidden="1">
      <c r="A384" s="39"/>
      <c r="B384" s="1" t="s">
        <v>700</v>
      </c>
      <c r="C384" s="1" t="s">
        <v>701</v>
      </c>
      <c r="D384" s="1" t="s">
        <v>24</v>
      </c>
      <c r="E384" s="1" t="s">
        <v>2248</v>
      </c>
      <c r="F384" s="2">
        <v>45535</v>
      </c>
      <c r="G384" s="2">
        <v>45505</v>
      </c>
      <c r="H384" s="1" t="s">
        <v>2306</v>
      </c>
      <c r="I384" s="1" t="s">
        <v>2307</v>
      </c>
      <c r="J384" s="1" t="s">
        <v>553</v>
      </c>
      <c r="K384" s="1" t="s">
        <v>809</v>
      </c>
      <c r="L384" s="1" t="s">
        <v>1997</v>
      </c>
      <c r="M384" s="1"/>
      <c r="N384" s="1"/>
      <c r="O384" s="1" t="s">
        <v>1369</v>
      </c>
      <c r="P384" s="40">
        <v>21804.95</v>
      </c>
      <c r="Q384" s="37" t="str">
        <f>IF(C384="ForthPoint","ForthPoint",IF(D384="Intercompany",_xlfn.XLOOKUP(E384,'Dept Lookup'!B:B,'Dept Lookup'!A:A),Modified!D384))</f>
        <v>CX</v>
      </c>
      <c r="R384" t="str">
        <f t="shared" si="29"/>
        <v>HGV</v>
      </c>
      <c r="S384" s="1" t="s">
        <v>707</v>
      </c>
      <c r="T384">
        <f t="shared" si="30"/>
        <v>0</v>
      </c>
      <c r="U384" s="25" t="str">
        <f>IF(K384&gt;0,K384,_xlfn.XLOOKUP(M384,'Client Lookup'!L:L,'Client Lookup'!N:N))</f>
        <v>34756</v>
      </c>
      <c r="V384" t="str">
        <f>_xlfn.XLOOKUP(_xlfn.NUMBERVALUE(U384),'Project Lookup'!X:X,'Project Lookup'!B:B)</f>
        <v>HGV - 2024 2H Services Retainer</v>
      </c>
      <c r="X384" t="str">
        <f t="shared" si="31"/>
        <v>164 HGV : 1334 HGV - 2024 2H Services Retainer</v>
      </c>
      <c r="Y384" t="str">
        <f t="shared" si="32"/>
        <v>164 HGV</v>
      </c>
      <c r="Z384" t="str">
        <f t="shared" si="33"/>
        <v>164 HGV</v>
      </c>
      <c r="AA384" t="str">
        <f>_xlfn.XLOOKUP(Z384,'Client Lookup'!A:A,'Client Lookup'!C:C)</f>
        <v>HGV</v>
      </c>
      <c r="AC384" t="e">
        <f>_xlfn.XLOOKUP(K384,'Results vs Forecast'!K:K,'Results vs Forecast'!K:K)</f>
        <v>#N/A</v>
      </c>
    </row>
    <row r="385" spans="1:29" hidden="1">
      <c r="A385" s="39"/>
      <c r="B385" s="1" t="s">
        <v>700</v>
      </c>
      <c r="C385" s="1" t="s">
        <v>701</v>
      </c>
      <c r="D385" s="1" t="s">
        <v>24</v>
      </c>
      <c r="E385" s="1" t="s">
        <v>2248</v>
      </c>
      <c r="F385" s="2">
        <v>45535</v>
      </c>
      <c r="G385" s="2">
        <v>45505</v>
      </c>
      <c r="H385" s="1" t="s">
        <v>2308</v>
      </c>
      <c r="I385" s="1" t="s">
        <v>2309</v>
      </c>
      <c r="J385" s="1" t="s">
        <v>780</v>
      </c>
      <c r="K385" s="1" t="s">
        <v>774</v>
      </c>
      <c r="L385" s="1" t="s">
        <v>1852</v>
      </c>
      <c r="M385" s="1"/>
      <c r="N385" s="1"/>
      <c r="O385" s="1"/>
      <c r="P385" s="40">
        <v>60932</v>
      </c>
      <c r="Q385" s="37" t="str">
        <f>IF(C385="ForthPoint","ForthPoint",IF(D385="Intercompany",_xlfn.XLOOKUP(E385,'Dept Lookup'!B:B,'Dept Lookup'!A:A),Modified!D385))</f>
        <v>CX</v>
      </c>
      <c r="R385" t="str">
        <f t="shared" si="29"/>
        <v>CVS Health</v>
      </c>
      <c r="S385" s="1" t="s">
        <v>707</v>
      </c>
      <c r="T385">
        <f t="shared" si="30"/>
        <v>0</v>
      </c>
      <c r="U385" s="25" t="str">
        <f>IF(K385&gt;0,K385,_xlfn.XLOOKUP(M385,'Client Lookup'!L:L,'Client Lookup'!N:N))</f>
        <v>35886</v>
      </c>
      <c r="V385" t="str">
        <f>_xlfn.XLOOKUP(_xlfn.NUMBERVALUE(U385),'Project Lookup'!X:X,'Project Lookup'!B:B)</f>
        <v>Personalization Future State--Francis</v>
      </c>
      <c r="X385" t="str">
        <f t="shared" si="31"/>
        <v>170 CVS Health : 1350 Personalization Future State--Francis</v>
      </c>
      <c r="Y385" t="str">
        <f t="shared" si="32"/>
        <v>170 CVS Health</v>
      </c>
      <c r="Z385" t="str">
        <f t="shared" si="33"/>
        <v>170 CVS Health</v>
      </c>
      <c r="AA385" t="str">
        <f>_xlfn.XLOOKUP(Z385,'Client Lookup'!A:A,'Client Lookup'!C:C)</f>
        <v>CVS Health</v>
      </c>
      <c r="AC385" t="e">
        <f>_xlfn.XLOOKUP(K385,'Results vs Forecast'!K:K,'Results vs Forecast'!K:K)</f>
        <v>#N/A</v>
      </c>
    </row>
    <row r="386" spans="1:29" hidden="1">
      <c r="A386" s="39"/>
      <c r="B386" s="1" t="s">
        <v>700</v>
      </c>
      <c r="C386" s="1" t="s">
        <v>701</v>
      </c>
      <c r="D386" s="1" t="s">
        <v>24</v>
      </c>
      <c r="E386" s="1" t="s">
        <v>2248</v>
      </c>
      <c r="F386" s="2">
        <v>45535</v>
      </c>
      <c r="G386" s="2">
        <v>45505</v>
      </c>
      <c r="H386" s="1" t="s">
        <v>2310</v>
      </c>
      <c r="I386" s="1" t="s">
        <v>2311</v>
      </c>
      <c r="J386" s="1" t="s">
        <v>653</v>
      </c>
      <c r="K386" s="1" t="s">
        <v>897</v>
      </c>
      <c r="L386" s="1" t="s">
        <v>2312</v>
      </c>
      <c r="M386" s="1"/>
      <c r="N386" s="1"/>
      <c r="O386" s="1" t="s">
        <v>1369</v>
      </c>
      <c r="P386" s="40">
        <v>15667</v>
      </c>
      <c r="Q386" s="37" t="str">
        <f>IF(C386="ForthPoint","ForthPoint",IF(D386="Intercompany",_xlfn.XLOOKUP(E386,'Dept Lookup'!B:B,'Dept Lookup'!A:A),Modified!D386))</f>
        <v>CX</v>
      </c>
      <c r="R386" t="str">
        <f t="shared" si="29"/>
        <v>UDX</v>
      </c>
      <c r="S386" s="1" t="s">
        <v>707</v>
      </c>
      <c r="T386">
        <f t="shared" si="30"/>
        <v>0</v>
      </c>
      <c r="U386" s="25" t="str">
        <f>IF(K386&gt;0,K386,_xlfn.XLOOKUP(M386,'Client Lookup'!L:L,'Client Lookup'!N:N))</f>
        <v>22981</v>
      </c>
      <c r="V386" t="str">
        <f>_xlfn.XLOOKUP(_xlfn.NUMBERVALUE(U386),'Project Lookup'!X:X,'Project Lookup'!B:B)</f>
        <v>Analytics Implementation FTE Support</v>
      </c>
      <c r="X386" t="str">
        <f t="shared" si="31"/>
        <v>362 Universal Parks &amp; Resorts : 878 Analytics Implementation FTE Support</v>
      </c>
      <c r="Y386" t="str">
        <f t="shared" si="32"/>
        <v>362 Universal Parks &amp; Resorts</v>
      </c>
      <c r="Z386" t="str">
        <f t="shared" si="33"/>
        <v>362 Universal Parks &amp; Resorts</v>
      </c>
      <c r="AA386" t="str">
        <f>_xlfn.XLOOKUP(Z386,'Client Lookup'!A:A,'Client Lookup'!C:C)</f>
        <v>UDX</v>
      </c>
      <c r="AC386" t="e">
        <f>_xlfn.XLOOKUP(K386,'Results vs Forecast'!K:K,'Results vs Forecast'!K:K)</f>
        <v>#N/A</v>
      </c>
    </row>
    <row r="387" spans="1:29" hidden="1">
      <c r="A387" s="39"/>
      <c r="B387" s="1" t="s">
        <v>700</v>
      </c>
      <c r="C387" s="1" t="s">
        <v>701</v>
      </c>
      <c r="D387" s="1" t="s">
        <v>24</v>
      </c>
      <c r="E387" s="1" t="s">
        <v>2248</v>
      </c>
      <c r="F387" s="2">
        <v>45535</v>
      </c>
      <c r="G387" s="2">
        <v>45505</v>
      </c>
      <c r="H387" s="1" t="s">
        <v>1784</v>
      </c>
      <c r="I387" s="1" t="s">
        <v>1785</v>
      </c>
      <c r="J387" s="1" t="s">
        <v>608</v>
      </c>
      <c r="K387" s="1" t="s">
        <v>852</v>
      </c>
      <c r="L387" s="1" t="s">
        <v>2313</v>
      </c>
      <c r="M387" s="1"/>
      <c r="N387" s="1"/>
      <c r="O387" s="1" t="s">
        <v>2314</v>
      </c>
      <c r="P387" s="40">
        <v>-67000</v>
      </c>
      <c r="Q387" s="37" t="str">
        <f>IF(C387="ForthPoint","ForthPoint",IF(D387="Intercompany",_xlfn.XLOOKUP(E387,'Dept Lookup'!B:B,'Dept Lookup'!A:A),Modified!D387))</f>
        <v>CX</v>
      </c>
      <c r="R387" t="str">
        <f t="shared" ref="R387:R450" si="34">AA387</f>
        <v>Newfold</v>
      </c>
      <c r="S387" s="1" t="s">
        <v>707</v>
      </c>
      <c r="T387">
        <f t="shared" ref="T387:T450" si="35">M387</f>
        <v>0</v>
      </c>
      <c r="U387" s="25" t="str">
        <f>IF(K387&gt;0,K387,_xlfn.XLOOKUP(M387,'Client Lookup'!L:L,'Client Lookup'!N:N))</f>
        <v>29839</v>
      </c>
      <c r="V387" t="str">
        <f>_xlfn.XLOOKUP(_xlfn.NUMBERVALUE(U387),'Project Lookup'!X:X,'Project Lookup'!B:B)</f>
        <v>Newfold Adobe Analytics support</v>
      </c>
      <c r="X387" t="str">
        <f t="shared" ref="X387:X450" si="36">IF(J387="- No Entity -",M387,J387)</f>
        <v>494 Newfold : 1207 Newfold Adobe Analytics support</v>
      </c>
      <c r="Y387" t="str">
        <f t="shared" ref="Y387:Y450" si="37">IFERROR(_xlfn.TEXTBEFORE(X387," :"),X387)</f>
        <v>494 Newfold</v>
      </c>
      <c r="Z387" t="str">
        <f t="shared" si="33"/>
        <v>494 Newfold</v>
      </c>
      <c r="AA387" t="str">
        <f>_xlfn.XLOOKUP(Z387,'Client Lookup'!A:A,'Client Lookup'!C:C)</f>
        <v>Newfold</v>
      </c>
      <c r="AC387" t="e">
        <f>_xlfn.XLOOKUP(K387,'Results vs Forecast'!K:K,'Results vs Forecast'!K:K)</f>
        <v>#N/A</v>
      </c>
    </row>
    <row r="388" spans="1:29" hidden="1">
      <c r="A388" s="39"/>
      <c r="B388" s="1" t="s">
        <v>700</v>
      </c>
      <c r="C388" s="1" t="s">
        <v>701</v>
      </c>
      <c r="D388" s="1" t="s">
        <v>24</v>
      </c>
      <c r="E388" s="1" t="s">
        <v>2248</v>
      </c>
      <c r="F388" s="2">
        <v>45535</v>
      </c>
      <c r="G388" s="2">
        <v>45505</v>
      </c>
      <c r="H388" s="1" t="s">
        <v>2315</v>
      </c>
      <c r="I388" s="1" t="s">
        <v>2316</v>
      </c>
      <c r="J388" s="1" t="s">
        <v>608</v>
      </c>
      <c r="K388" s="1" t="s">
        <v>852</v>
      </c>
      <c r="L388" s="1" t="s">
        <v>2313</v>
      </c>
      <c r="M388" s="1"/>
      <c r="N388" s="1"/>
      <c r="O388" s="1" t="s">
        <v>2317</v>
      </c>
      <c r="P388" s="40">
        <v>-67000</v>
      </c>
      <c r="Q388" s="37" t="str">
        <f>IF(C388="ForthPoint","ForthPoint",IF(D388="Intercompany",_xlfn.XLOOKUP(E388,'Dept Lookup'!B:B,'Dept Lookup'!A:A),Modified!D388))</f>
        <v>CX</v>
      </c>
      <c r="R388" t="str">
        <f t="shared" si="34"/>
        <v>Newfold</v>
      </c>
      <c r="S388" s="1" t="s">
        <v>707</v>
      </c>
      <c r="T388">
        <f t="shared" si="35"/>
        <v>0</v>
      </c>
      <c r="U388" s="25" t="str">
        <f>IF(K388&gt;0,K388,_xlfn.XLOOKUP(M388,'Client Lookup'!L:L,'Client Lookup'!N:N))</f>
        <v>29839</v>
      </c>
      <c r="V388" t="str">
        <f>_xlfn.XLOOKUP(_xlfn.NUMBERVALUE(U388),'Project Lookup'!X:X,'Project Lookup'!B:B)</f>
        <v>Newfold Adobe Analytics support</v>
      </c>
      <c r="X388" t="str">
        <f t="shared" si="36"/>
        <v>494 Newfold : 1207 Newfold Adobe Analytics support</v>
      </c>
      <c r="Y388" t="str">
        <f t="shared" si="37"/>
        <v>494 Newfold</v>
      </c>
      <c r="Z388" t="str">
        <f t="shared" si="33"/>
        <v>494 Newfold</v>
      </c>
      <c r="AA388" t="str">
        <f>_xlfn.XLOOKUP(Z388,'Client Lookup'!A:A,'Client Lookup'!C:C)</f>
        <v>Newfold</v>
      </c>
      <c r="AC388" t="e">
        <f>_xlfn.XLOOKUP(K388,'Results vs Forecast'!K:K,'Results vs Forecast'!K:K)</f>
        <v>#N/A</v>
      </c>
    </row>
    <row r="389" spans="1:29" hidden="1">
      <c r="A389" s="39"/>
      <c r="B389" s="1" t="s">
        <v>700</v>
      </c>
      <c r="C389" s="1" t="s">
        <v>701</v>
      </c>
      <c r="D389" s="1" t="s">
        <v>24</v>
      </c>
      <c r="E389" s="1" t="s">
        <v>2248</v>
      </c>
      <c r="F389" s="2">
        <v>45535</v>
      </c>
      <c r="G389" s="2">
        <v>45505</v>
      </c>
      <c r="H389" s="1" t="s">
        <v>2318</v>
      </c>
      <c r="I389" s="1" t="s">
        <v>2319</v>
      </c>
      <c r="J389" s="1" t="s">
        <v>648</v>
      </c>
      <c r="K389" s="1" t="s">
        <v>900</v>
      </c>
      <c r="L389" s="1" t="s">
        <v>2254</v>
      </c>
      <c r="M389" s="1"/>
      <c r="N389" s="1"/>
      <c r="O389" s="1"/>
      <c r="P389" s="40">
        <v>577.96</v>
      </c>
      <c r="Q389" s="37" t="str">
        <f>IF(C389="ForthPoint","ForthPoint",IF(D389="Intercompany",_xlfn.XLOOKUP(E389,'Dept Lookup'!B:B,'Dept Lookup'!A:A),Modified!D389))</f>
        <v>CX</v>
      </c>
      <c r="R389" t="str">
        <f t="shared" si="34"/>
        <v>UDX</v>
      </c>
      <c r="S389" s="1" t="s">
        <v>707</v>
      </c>
      <c r="T389">
        <f t="shared" si="35"/>
        <v>0</v>
      </c>
      <c r="U389" s="25" t="str">
        <f>IF(K389&gt;0,K389,_xlfn.XLOOKUP(M389,'Client Lookup'!L:L,'Client Lookup'!N:N))</f>
        <v>25978</v>
      </c>
      <c r="V389" t="str">
        <f>_xlfn.XLOOKUP(_xlfn.NUMBERVALUE(U389),'Project Lookup'!X:X,'Project Lookup'!B:B)</f>
        <v>GMAT Data Governance - Phase 2</v>
      </c>
      <c r="X389" t="str">
        <f t="shared" si="36"/>
        <v>362 Universal Parks &amp; Resorts : 1038 GMAT Data Governance - Phase 2</v>
      </c>
      <c r="Y389" t="str">
        <f t="shared" si="37"/>
        <v>362 Universal Parks &amp; Resorts</v>
      </c>
      <c r="Z389" t="str">
        <f t="shared" si="33"/>
        <v>362 Universal Parks &amp; Resorts</v>
      </c>
      <c r="AA389" t="str">
        <f>_xlfn.XLOOKUP(Z389,'Client Lookup'!A:A,'Client Lookup'!C:C)</f>
        <v>UDX</v>
      </c>
      <c r="AC389" t="e">
        <f>_xlfn.XLOOKUP(K389,'Results vs Forecast'!K:K,'Results vs Forecast'!K:K)</f>
        <v>#N/A</v>
      </c>
    </row>
    <row r="390" spans="1:29" hidden="1">
      <c r="A390" s="39"/>
      <c r="B390" s="1" t="s">
        <v>700</v>
      </c>
      <c r="C390" s="1" t="s">
        <v>701</v>
      </c>
      <c r="D390" s="1" t="s">
        <v>24</v>
      </c>
      <c r="E390" s="1" t="s">
        <v>2248</v>
      </c>
      <c r="F390" s="2">
        <v>45535</v>
      </c>
      <c r="G390" s="2">
        <v>45505</v>
      </c>
      <c r="H390" s="1" t="s">
        <v>1844</v>
      </c>
      <c r="I390" s="1" t="s">
        <v>1845</v>
      </c>
      <c r="J390" s="1" t="s">
        <v>277</v>
      </c>
      <c r="K390" s="1"/>
      <c r="L390" s="1"/>
      <c r="M390" s="1" t="s">
        <v>1716</v>
      </c>
      <c r="N390" s="1"/>
      <c r="O390" s="1" t="s">
        <v>2320</v>
      </c>
      <c r="P390" s="40">
        <v>-8854.1200000000008</v>
      </c>
      <c r="Q390" s="37" t="str">
        <f>IF(C390="ForthPoint","ForthPoint",IF(D390="Intercompany",_xlfn.XLOOKUP(E390,'Dept Lookup'!B:B,'Dept Lookup'!A:A),Modified!D390))</f>
        <v>CX</v>
      </c>
      <c r="R390" t="str">
        <f t="shared" si="34"/>
        <v>Comcast Corporation</v>
      </c>
      <c r="S390" s="1" t="s">
        <v>707</v>
      </c>
      <c r="T390" t="str">
        <f t="shared" si="35"/>
        <v>ICC 895 Comcast Corporation : Comcast: 2024 Loyalty and Rewards Pod</v>
      </c>
      <c r="U390" s="25" t="str">
        <f>IF(K390&gt;0,K390,_xlfn.XLOOKUP(M390,'Client Lookup'!L:L,'Client Lookup'!N:N))</f>
        <v>23415</v>
      </c>
      <c r="V390" t="str">
        <f>_xlfn.XLOOKUP(_xlfn.NUMBERVALUE(U390),'Project Lookup'!X:X,'Project Lookup'!B:B)</f>
        <v>Comcast: 2024 Loyalty and Rewards Pod</v>
      </c>
      <c r="X390" t="str">
        <f t="shared" si="36"/>
        <v>ICC 895 Comcast Corporation : Comcast: 2024 Loyalty and Rewards Pod</v>
      </c>
      <c r="Y390" t="str">
        <f t="shared" si="37"/>
        <v>ICC 895 Comcast Corporation</v>
      </c>
      <c r="Z390" t="str">
        <f t="shared" si="33"/>
        <v>895 Comcast Corporation</v>
      </c>
      <c r="AA390" t="str">
        <f>_xlfn.XLOOKUP(Z390,'Client Lookup'!A:A,'Client Lookup'!C:C)</f>
        <v>Comcast Corporation</v>
      </c>
      <c r="AC390" t="e">
        <f>_xlfn.XLOOKUP(K390,'Results vs Forecast'!K:K,'Results vs Forecast'!K:K)</f>
        <v>#N/A</v>
      </c>
    </row>
    <row r="391" spans="1:29" hidden="1">
      <c r="A391" s="39"/>
      <c r="B391" s="1" t="s">
        <v>700</v>
      </c>
      <c r="C391" s="1" t="s">
        <v>701</v>
      </c>
      <c r="D391" s="1" t="s">
        <v>24</v>
      </c>
      <c r="E391" s="1" t="s">
        <v>2248</v>
      </c>
      <c r="F391" s="2">
        <v>45535</v>
      </c>
      <c r="G391" s="2">
        <v>45505</v>
      </c>
      <c r="H391" s="1" t="s">
        <v>2321</v>
      </c>
      <c r="I391" s="1" t="s">
        <v>2322</v>
      </c>
      <c r="J391" s="1" t="s">
        <v>666</v>
      </c>
      <c r="K391" s="1" t="s">
        <v>917</v>
      </c>
      <c r="L391" s="1" t="s">
        <v>1865</v>
      </c>
      <c r="M391" s="1"/>
      <c r="N391" s="1"/>
      <c r="O391" s="1"/>
      <c r="P391" s="40">
        <v>6860.9</v>
      </c>
      <c r="Q391" s="37" t="str">
        <f>IF(C391="ForthPoint","ForthPoint",IF(D391="Intercompany",_xlfn.XLOOKUP(E391,'Dept Lookup'!B:B,'Dept Lookup'!A:A),Modified!D391))</f>
        <v>CX</v>
      </c>
      <c r="R391" t="str">
        <f t="shared" si="34"/>
        <v>Visa</v>
      </c>
      <c r="S391" s="1" t="s">
        <v>707</v>
      </c>
      <c r="T391">
        <f t="shared" si="35"/>
        <v>0</v>
      </c>
      <c r="U391" s="25" t="str">
        <f>IF(K391&gt;0,K391,_xlfn.XLOOKUP(M391,'Client Lookup'!L:L,'Client Lookup'!N:N))</f>
        <v>31318</v>
      </c>
      <c r="V391" t="str">
        <f>_xlfn.XLOOKUP(_xlfn.NUMBERVALUE(U391),'Project Lookup'!X:X,'Project Lookup'!B:B)</f>
        <v>NextGen Solutions</v>
      </c>
      <c r="X391" t="str">
        <f t="shared" si="36"/>
        <v>11 Visa : 1246 NextGen Solutions</v>
      </c>
      <c r="Y391" t="str">
        <f t="shared" si="37"/>
        <v>11 Visa</v>
      </c>
      <c r="Z391" t="str">
        <f t="shared" si="33"/>
        <v>11 Visa</v>
      </c>
      <c r="AA391" t="str">
        <f>_xlfn.XLOOKUP(Z391,'Client Lookup'!A:A,'Client Lookup'!C:C)</f>
        <v>Visa</v>
      </c>
      <c r="AC391" t="e">
        <f>_xlfn.XLOOKUP(K391,'Results vs Forecast'!K:K,'Results vs Forecast'!K:K)</f>
        <v>#N/A</v>
      </c>
    </row>
    <row r="392" spans="1:29" hidden="1">
      <c r="A392" s="39"/>
      <c r="B392" s="1" t="s">
        <v>700</v>
      </c>
      <c r="C392" s="1" t="s">
        <v>701</v>
      </c>
      <c r="D392" s="1" t="s">
        <v>24</v>
      </c>
      <c r="E392" s="1" t="s">
        <v>2248</v>
      </c>
      <c r="F392" s="2">
        <v>45535</v>
      </c>
      <c r="G392" s="2">
        <v>45505</v>
      </c>
      <c r="H392" s="1" t="s">
        <v>2323</v>
      </c>
      <c r="I392" s="1" t="s">
        <v>2324</v>
      </c>
      <c r="J392" s="1" t="s">
        <v>648</v>
      </c>
      <c r="K392" s="1" t="s">
        <v>900</v>
      </c>
      <c r="L392" s="1" t="s">
        <v>2254</v>
      </c>
      <c r="M392" s="1"/>
      <c r="N392" s="1"/>
      <c r="O392" s="1"/>
      <c r="P392" s="40">
        <v>6868.49</v>
      </c>
      <c r="Q392" s="37" t="str">
        <f>IF(C392="ForthPoint","ForthPoint",IF(D392="Intercompany",_xlfn.XLOOKUP(E392,'Dept Lookup'!B:B,'Dept Lookup'!A:A),Modified!D392))</f>
        <v>CX</v>
      </c>
      <c r="R392" t="str">
        <f t="shared" si="34"/>
        <v>UDX</v>
      </c>
      <c r="S392" s="1" t="s">
        <v>707</v>
      </c>
      <c r="T392">
        <f t="shared" si="35"/>
        <v>0</v>
      </c>
      <c r="U392" s="25" t="str">
        <f>IF(K392&gt;0,K392,_xlfn.XLOOKUP(M392,'Client Lookup'!L:L,'Client Lookup'!N:N))</f>
        <v>25978</v>
      </c>
      <c r="V392" t="str">
        <f>_xlfn.XLOOKUP(_xlfn.NUMBERVALUE(U392),'Project Lookup'!X:X,'Project Lookup'!B:B)</f>
        <v>GMAT Data Governance - Phase 2</v>
      </c>
      <c r="X392" t="str">
        <f t="shared" si="36"/>
        <v>362 Universal Parks &amp; Resorts : 1038 GMAT Data Governance - Phase 2</v>
      </c>
      <c r="Y392" t="str">
        <f t="shared" si="37"/>
        <v>362 Universal Parks &amp; Resorts</v>
      </c>
      <c r="Z392" t="str">
        <f t="shared" si="33"/>
        <v>362 Universal Parks &amp; Resorts</v>
      </c>
      <c r="AA392" t="str">
        <f>_xlfn.XLOOKUP(Z392,'Client Lookup'!A:A,'Client Lookup'!C:C)</f>
        <v>UDX</v>
      </c>
      <c r="AC392" t="e">
        <f>_xlfn.XLOOKUP(K392,'Results vs Forecast'!K:K,'Results vs Forecast'!K:K)</f>
        <v>#N/A</v>
      </c>
    </row>
    <row r="393" spans="1:29" hidden="1">
      <c r="A393" s="39"/>
      <c r="B393" s="1" t="s">
        <v>700</v>
      </c>
      <c r="C393" s="1" t="s">
        <v>701</v>
      </c>
      <c r="D393" s="1" t="s">
        <v>24</v>
      </c>
      <c r="E393" s="1" t="s">
        <v>2248</v>
      </c>
      <c r="F393" s="2">
        <v>45535</v>
      </c>
      <c r="G393" s="2">
        <v>45505</v>
      </c>
      <c r="H393" s="1" t="s">
        <v>2325</v>
      </c>
      <c r="I393" s="1" t="s">
        <v>2326</v>
      </c>
      <c r="J393" s="1" t="s">
        <v>487</v>
      </c>
      <c r="K393" s="1" t="s">
        <v>741</v>
      </c>
      <c r="L393" s="1" t="s">
        <v>2155</v>
      </c>
      <c r="M393" s="1"/>
      <c r="N393" s="1"/>
      <c r="O393" s="1"/>
      <c r="P393" s="40">
        <v>257.52</v>
      </c>
      <c r="Q393" s="37" t="str">
        <f>IF(C393="ForthPoint","ForthPoint",IF(D393="Intercompany",_xlfn.XLOOKUP(E393,'Dept Lookup'!B:B,'Dept Lookup'!A:A),Modified!D393))</f>
        <v>CX</v>
      </c>
      <c r="R393" t="str">
        <f t="shared" si="34"/>
        <v>Carter's</v>
      </c>
      <c r="S393" s="1" t="s">
        <v>707</v>
      </c>
      <c r="T393">
        <f t="shared" si="35"/>
        <v>0</v>
      </c>
      <c r="U393" s="25" t="str">
        <f>IF(K393&gt;0,K393,_xlfn.XLOOKUP(M393,'Client Lookup'!L:L,'Client Lookup'!N:N))</f>
        <v>29104</v>
      </c>
      <c r="V393" t="str">
        <f>_xlfn.XLOOKUP(_xlfn.NUMBERVALUE(U393),'Project Lookup'!X:X,'Project Lookup'!B:B)</f>
        <v>Carter's - Pega phase 1 implementation cx strategy</v>
      </c>
      <c r="X393" t="str">
        <f t="shared" si="36"/>
        <v>492 The William Carter Company : 1183 Carter's - Pega phase 1 implementation cx strategy</v>
      </c>
      <c r="Y393" t="str">
        <f t="shared" si="37"/>
        <v>492 The William Carter Company</v>
      </c>
      <c r="Z393" t="str">
        <f t="shared" si="33"/>
        <v>492 The William Carter Company</v>
      </c>
      <c r="AA393" t="str">
        <f>_xlfn.XLOOKUP(Z393,'Client Lookup'!A:A,'Client Lookup'!C:C)</f>
        <v>Carter's</v>
      </c>
      <c r="AC393" t="e">
        <f>_xlfn.XLOOKUP(K393,'Results vs Forecast'!K:K,'Results vs Forecast'!K:K)</f>
        <v>#N/A</v>
      </c>
    </row>
    <row r="394" spans="1:29" hidden="1">
      <c r="A394" s="39"/>
      <c r="B394" s="1" t="s">
        <v>700</v>
      </c>
      <c r="C394" s="1" t="s">
        <v>701</v>
      </c>
      <c r="D394" s="1" t="s">
        <v>24</v>
      </c>
      <c r="E394" s="1" t="s">
        <v>2248</v>
      </c>
      <c r="F394" s="2">
        <v>45535</v>
      </c>
      <c r="G394" s="2">
        <v>45505</v>
      </c>
      <c r="H394" s="1" t="s">
        <v>2327</v>
      </c>
      <c r="I394" s="1" t="s">
        <v>2328</v>
      </c>
      <c r="J394" s="1" t="s">
        <v>509</v>
      </c>
      <c r="K394" s="1" t="s">
        <v>759</v>
      </c>
      <c r="L394" s="1" t="s">
        <v>2047</v>
      </c>
      <c r="M394" s="1"/>
      <c r="N394" s="1"/>
      <c r="O394" s="1"/>
      <c r="P394" s="40">
        <v>8554</v>
      </c>
      <c r="Q394" s="37" t="str">
        <f>IF(C394="ForthPoint","ForthPoint",IF(D394="Intercompany",_xlfn.XLOOKUP(E394,'Dept Lookup'!B:B,'Dept Lookup'!A:A),Modified!D394))</f>
        <v>CX</v>
      </c>
      <c r="R394" t="str">
        <f t="shared" si="34"/>
        <v>CVS Health</v>
      </c>
      <c r="S394" s="1" t="s">
        <v>707</v>
      </c>
      <c r="T394">
        <f t="shared" si="35"/>
        <v>0</v>
      </c>
      <c r="U394" s="25" t="str">
        <f>IF(K394&gt;0,K394,_xlfn.XLOOKUP(M394,'Client Lookup'!L:L,'Client Lookup'!N:N))</f>
        <v>22863</v>
      </c>
      <c r="V394" t="str">
        <f>_xlfn.XLOOKUP(_xlfn.NUMBERVALUE(U394),'Project Lookup'!X:X,'Project Lookup'!B:B)</f>
        <v>Retail Analytics DS and BI - 2024</v>
      </c>
      <c r="X394" t="str">
        <f t="shared" si="36"/>
        <v>170 CVS Health : 867 Retail Analytics DS and BI - 2024</v>
      </c>
      <c r="Y394" t="str">
        <f t="shared" si="37"/>
        <v>170 CVS Health</v>
      </c>
      <c r="Z394" t="str">
        <f t="shared" si="33"/>
        <v>170 CVS Health</v>
      </c>
      <c r="AA394" t="str">
        <f>_xlfn.XLOOKUP(Z394,'Client Lookup'!A:A,'Client Lookup'!C:C)</f>
        <v>CVS Health</v>
      </c>
      <c r="AC394" t="e">
        <f>_xlfn.XLOOKUP(K394,'Results vs Forecast'!K:K,'Results vs Forecast'!K:K)</f>
        <v>#N/A</v>
      </c>
    </row>
    <row r="395" spans="1:29" hidden="1">
      <c r="A395" s="39"/>
      <c r="B395" s="1" t="s">
        <v>700</v>
      </c>
      <c r="C395" s="1" t="s">
        <v>701</v>
      </c>
      <c r="D395" s="1" t="s">
        <v>24</v>
      </c>
      <c r="E395" s="1" t="s">
        <v>2248</v>
      </c>
      <c r="F395" s="2">
        <v>45535</v>
      </c>
      <c r="G395" s="2">
        <v>45505</v>
      </c>
      <c r="H395" s="1" t="s">
        <v>2329</v>
      </c>
      <c r="I395" s="1" t="s">
        <v>2330</v>
      </c>
      <c r="J395" s="1" t="s">
        <v>505</v>
      </c>
      <c r="K395" s="1" t="s">
        <v>766</v>
      </c>
      <c r="L395" s="1" t="s">
        <v>2143</v>
      </c>
      <c r="M395" s="1"/>
      <c r="N395" s="1"/>
      <c r="O395" s="1"/>
      <c r="P395" s="40">
        <v>38620</v>
      </c>
      <c r="Q395" s="37" t="str">
        <f>IF(C395="ForthPoint","ForthPoint",IF(D395="Intercompany",_xlfn.XLOOKUP(E395,'Dept Lookup'!B:B,'Dept Lookup'!A:A),Modified!D395))</f>
        <v>CX</v>
      </c>
      <c r="R395" t="str">
        <f t="shared" si="34"/>
        <v>CVS Health</v>
      </c>
      <c r="S395" s="1" t="s">
        <v>707</v>
      </c>
      <c r="T395">
        <f t="shared" si="35"/>
        <v>0</v>
      </c>
      <c r="U395" s="25" t="str">
        <f>IF(K395&gt;0,K395,_xlfn.XLOOKUP(M395,'Client Lookup'!L:L,'Client Lookup'!N:N))</f>
        <v>31317</v>
      </c>
      <c r="V395" t="str">
        <f>_xlfn.XLOOKUP(_xlfn.NUMBERVALUE(U395),'Project Lookup'!X:X,'Project Lookup'!B:B)</f>
        <v>Pega/FPAI Decisioning</v>
      </c>
      <c r="X395" t="str">
        <f t="shared" si="36"/>
        <v>170 CVS Health : 1245 Pega/FPAI Decisioning</v>
      </c>
      <c r="Y395" t="str">
        <f t="shared" si="37"/>
        <v>170 CVS Health</v>
      </c>
      <c r="Z395" t="str">
        <f t="shared" si="33"/>
        <v>170 CVS Health</v>
      </c>
      <c r="AA395" t="str">
        <f>_xlfn.XLOOKUP(Z395,'Client Lookup'!A:A,'Client Lookup'!C:C)</f>
        <v>CVS Health</v>
      </c>
      <c r="AC395" t="e">
        <f>_xlfn.XLOOKUP(K395,'Results vs Forecast'!K:K,'Results vs Forecast'!K:K)</f>
        <v>#N/A</v>
      </c>
    </row>
    <row r="396" spans="1:29" hidden="1">
      <c r="A396" s="39"/>
      <c r="B396" s="1" t="s">
        <v>700</v>
      </c>
      <c r="C396" s="1" t="s">
        <v>701</v>
      </c>
      <c r="D396" s="1" t="s">
        <v>24</v>
      </c>
      <c r="E396" s="1" t="s">
        <v>2248</v>
      </c>
      <c r="F396" s="2">
        <v>45535</v>
      </c>
      <c r="G396" s="2">
        <v>45505</v>
      </c>
      <c r="H396" s="1" t="s">
        <v>2331</v>
      </c>
      <c r="I396" s="1" t="s">
        <v>2332</v>
      </c>
      <c r="J396" s="1" t="s">
        <v>487</v>
      </c>
      <c r="K396" s="1" t="s">
        <v>741</v>
      </c>
      <c r="L396" s="1" t="s">
        <v>2155</v>
      </c>
      <c r="M396" s="1"/>
      <c r="N396" s="1"/>
      <c r="O396" s="1"/>
      <c r="P396" s="40">
        <v>3125.96</v>
      </c>
      <c r="Q396" s="37" t="str">
        <f>IF(C396="ForthPoint","ForthPoint",IF(D396="Intercompany",_xlfn.XLOOKUP(E396,'Dept Lookup'!B:B,'Dept Lookup'!A:A),Modified!D396))</f>
        <v>CX</v>
      </c>
      <c r="R396" t="str">
        <f t="shared" si="34"/>
        <v>Carter's</v>
      </c>
      <c r="S396" s="1" t="s">
        <v>707</v>
      </c>
      <c r="T396">
        <f t="shared" si="35"/>
        <v>0</v>
      </c>
      <c r="U396" s="25" t="str">
        <f>IF(K396&gt;0,K396,_xlfn.XLOOKUP(M396,'Client Lookup'!L:L,'Client Lookup'!N:N))</f>
        <v>29104</v>
      </c>
      <c r="V396" t="str">
        <f>_xlfn.XLOOKUP(_xlfn.NUMBERVALUE(U396),'Project Lookup'!X:X,'Project Lookup'!B:B)</f>
        <v>Carter's - Pega phase 1 implementation cx strategy</v>
      </c>
      <c r="X396" t="str">
        <f t="shared" si="36"/>
        <v>492 The William Carter Company : 1183 Carter's - Pega phase 1 implementation cx strategy</v>
      </c>
      <c r="Y396" t="str">
        <f t="shared" si="37"/>
        <v>492 The William Carter Company</v>
      </c>
      <c r="Z396" t="str">
        <f t="shared" si="33"/>
        <v>492 The William Carter Company</v>
      </c>
      <c r="AA396" t="str">
        <f>_xlfn.XLOOKUP(Z396,'Client Lookup'!A:A,'Client Lookup'!C:C)</f>
        <v>Carter's</v>
      </c>
      <c r="AC396" t="e">
        <f>_xlfn.XLOOKUP(K396,'Results vs Forecast'!K:K,'Results vs Forecast'!K:K)</f>
        <v>#N/A</v>
      </c>
    </row>
    <row r="397" spans="1:29" hidden="1">
      <c r="A397" s="39"/>
      <c r="B397" s="1" t="s">
        <v>700</v>
      </c>
      <c r="C397" s="1" t="s">
        <v>701</v>
      </c>
      <c r="D397" s="1" t="s">
        <v>24</v>
      </c>
      <c r="E397" s="1" t="s">
        <v>2248</v>
      </c>
      <c r="F397" s="2">
        <v>45535</v>
      </c>
      <c r="G397" s="2">
        <v>45505</v>
      </c>
      <c r="H397" s="1" t="s">
        <v>2333</v>
      </c>
      <c r="I397" s="1" t="s">
        <v>2334</v>
      </c>
      <c r="J397" s="1" t="s">
        <v>650</v>
      </c>
      <c r="K397" s="1" t="s">
        <v>901</v>
      </c>
      <c r="L397" s="1" t="s">
        <v>2262</v>
      </c>
      <c r="M397" s="1"/>
      <c r="N397" s="1"/>
      <c r="O397" s="1"/>
      <c r="P397" s="40">
        <v>1.0900000000000001</v>
      </c>
      <c r="Q397" s="37" t="str">
        <f>IF(C397="ForthPoint","ForthPoint",IF(D397="Intercompany",_xlfn.XLOOKUP(E397,'Dept Lookup'!B:B,'Dept Lookup'!A:A),Modified!D397))</f>
        <v>CX</v>
      </c>
      <c r="R397" t="str">
        <f t="shared" si="34"/>
        <v>UDX</v>
      </c>
      <c r="S397" s="1" t="s">
        <v>707</v>
      </c>
      <c r="T397">
        <f t="shared" si="35"/>
        <v>0</v>
      </c>
      <c r="U397" s="25" t="str">
        <f>IF(K397&gt;0,K397,_xlfn.XLOOKUP(M397,'Client Lookup'!L:L,'Client Lookup'!N:N))</f>
        <v>27529</v>
      </c>
      <c r="V397" t="str">
        <f>_xlfn.XLOOKUP(_xlfn.NUMBERVALUE(U397),'Project Lookup'!X:X,'Project Lookup'!B:B)</f>
        <v>UDX - AdOps Support Renewal</v>
      </c>
      <c r="X397" t="str">
        <f t="shared" si="36"/>
        <v>362 Universal Parks &amp; Resorts : 1133 UDX - AdOps Support Renewal</v>
      </c>
      <c r="Y397" t="str">
        <f t="shared" si="37"/>
        <v>362 Universal Parks &amp; Resorts</v>
      </c>
      <c r="Z397" t="str">
        <f t="shared" si="33"/>
        <v>362 Universal Parks &amp; Resorts</v>
      </c>
      <c r="AA397" t="str">
        <f>_xlfn.XLOOKUP(Z397,'Client Lookup'!A:A,'Client Lookup'!C:C)</f>
        <v>UDX</v>
      </c>
      <c r="AC397" t="e">
        <f>_xlfn.XLOOKUP(K397,'Results vs Forecast'!K:K,'Results vs Forecast'!K:K)</f>
        <v>#N/A</v>
      </c>
    </row>
    <row r="398" spans="1:29" hidden="1">
      <c r="A398" s="39"/>
      <c r="B398" s="1" t="s">
        <v>700</v>
      </c>
      <c r="C398" s="1" t="s">
        <v>701</v>
      </c>
      <c r="D398" s="1" t="s">
        <v>24</v>
      </c>
      <c r="E398" s="1" t="s">
        <v>2248</v>
      </c>
      <c r="F398" s="2">
        <v>45535</v>
      </c>
      <c r="G398" s="2">
        <v>45505</v>
      </c>
      <c r="H398" s="1" t="s">
        <v>2335</v>
      </c>
      <c r="I398" s="1" t="s">
        <v>2336</v>
      </c>
      <c r="J398" s="1" t="s">
        <v>462</v>
      </c>
      <c r="K398" s="1" t="s">
        <v>713</v>
      </c>
      <c r="L398" s="1" t="s">
        <v>2337</v>
      </c>
      <c r="M398" s="1"/>
      <c r="N398" s="1"/>
      <c r="O398" s="1" t="s">
        <v>1369</v>
      </c>
      <c r="P398" s="40">
        <v>50000</v>
      </c>
      <c r="Q398" s="37" t="str">
        <f>IF(C398="ForthPoint","ForthPoint",IF(D398="Intercompany",_xlfn.XLOOKUP(E398,'Dept Lookup'!B:B,'Dept Lookup'!A:A),Modified!D398))</f>
        <v>CX</v>
      </c>
      <c r="R398" t="str">
        <f t="shared" si="34"/>
        <v>AARP</v>
      </c>
      <c r="S398" s="1" t="s">
        <v>707</v>
      </c>
      <c r="T398">
        <f t="shared" si="35"/>
        <v>0</v>
      </c>
      <c r="U398" s="25" t="str">
        <f>IF(K398&gt;0,K398,_xlfn.XLOOKUP(M398,'Client Lookup'!L:L,'Client Lookup'!N:N))</f>
        <v>22986</v>
      </c>
      <c r="V398" t="str">
        <f>_xlfn.XLOOKUP(_xlfn.NUMBERVALUE(U398),'Project Lookup'!X:X,'Project Lookup'!B:B)</f>
        <v>AARP DAG Campaign Support 2024</v>
      </c>
      <c r="X398" t="str">
        <f t="shared" si="36"/>
        <v>2 AARP : 883 AARP DAG Campaign Support 2024</v>
      </c>
      <c r="Y398" t="str">
        <f t="shared" si="37"/>
        <v>2 AARP</v>
      </c>
      <c r="Z398" t="str">
        <f t="shared" si="33"/>
        <v>2 AARP</v>
      </c>
      <c r="AA398" t="str">
        <f>_xlfn.XLOOKUP(Z398,'Client Lookup'!A:A,'Client Lookup'!C:C)</f>
        <v>AARP</v>
      </c>
      <c r="AC398" t="e">
        <f>_xlfn.XLOOKUP(K398,'Results vs Forecast'!K:K,'Results vs Forecast'!K:K)</f>
        <v>#N/A</v>
      </c>
    </row>
    <row r="399" spans="1:29" hidden="1">
      <c r="A399" s="39"/>
      <c r="B399" s="1" t="s">
        <v>700</v>
      </c>
      <c r="C399" s="1" t="s">
        <v>701</v>
      </c>
      <c r="D399" s="1" t="s">
        <v>24</v>
      </c>
      <c r="E399" s="1" t="s">
        <v>2248</v>
      </c>
      <c r="F399" s="2">
        <v>45535</v>
      </c>
      <c r="G399" s="2">
        <v>45505</v>
      </c>
      <c r="H399" s="1" t="s">
        <v>2338</v>
      </c>
      <c r="I399" s="1" t="s">
        <v>2339</v>
      </c>
      <c r="J399" s="1" t="s">
        <v>471</v>
      </c>
      <c r="K399" s="1" t="s">
        <v>721</v>
      </c>
      <c r="L399" s="1" t="s">
        <v>2340</v>
      </c>
      <c r="M399" s="1"/>
      <c r="N399" s="1"/>
      <c r="O399" s="1"/>
      <c r="P399" s="40">
        <v>28504.5</v>
      </c>
      <c r="Q399" s="37" t="str">
        <f>IF(C399="ForthPoint","ForthPoint",IF(D399="Intercompany",_xlfn.XLOOKUP(E399,'Dept Lookup'!B:B,'Dept Lookup'!A:A),Modified!D399))</f>
        <v>CX</v>
      </c>
      <c r="R399" t="str">
        <f t="shared" si="34"/>
        <v>Amperity</v>
      </c>
      <c r="S399" s="1" t="s">
        <v>707</v>
      </c>
      <c r="T399">
        <f t="shared" si="35"/>
        <v>0</v>
      </c>
      <c r="U399" s="25" t="str">
        <f>IF(K399&gt;0,K399,_xlfn.XLOOKUP(M399,'Client Lookup'!L:L,'Client Lookup'!N:N))</f>
        <v>23411</v>
      </c>
      <c r="V399" t="str">
        <f>_xlfn.XLOOKUP(_xlfn.NUMBERVALUE(U399),'Project Lookup'!X:X,'Project Lookup'!B:B)</f>
        <v>Amperity Premium Services Pod_R1</v>
      </c>
      <c r="X399" t="str">
        <f t="shared" si="36"/>
        <v>176 Amperity : 892 Amperity Premium Services Pod_R1</v>
      </c>
      <c r="Y399" t="str">
        <f t="shared" si="37"/>
        <v>176 Amperity</v>
      </c>
      <c r="Z399" t="str">
        <f t="shared" si="33"/>
        <v>176 Amperity</v>
      </c>
      <c r="AA399" t="str">
        <f>_xlfn.XLOOKUP(Z399,'Client Lookup'!A:A,'Client Lookup'!C:C)</f>
        <v>Amperity</v>
      </c>
      <c r="AC399" t="e">
        <f>_xlfn.XLOOKUP(K399,'Results vs Forecast'!K:K,'Results vs Forecast'!K:K)</f>
        <v>#N/A</v>
      </c>
    </row>
    <row r="400" spans="1:29" hidden="1">
      <c r="A400" s="39"/>
      <c r="B400" s="1" t="s">
        <v>700</v>
      </c>
      <c r="C400" s="1" t="s">
        <v>701</v>
      </c>
      <c r="D400" s="1" t="s">
        <v>24</v>
      </c>
      <c r="E400" s="1" t="s">
        <v>2248</v>
      </c>
      <c r="F400" s="2">
        <v>45535</v>
      </c>
      <c r="G400" s="2">
        <v>45505</v>
      </c>
      <c r="H400" s="1" t="s">
        <v>2341</v>
      </c>
      <c r="I400" s="1" t="s">
        <v>2342</v>
      </c>
      <c r="J400" s="1" t="s">
        <v>648</v>
      </c>
      <c r="K400" s="1" t="s">
        <v>900</v>
      </c>
      <c r="L400" s="1" t="s">
        <v>2254</v>
      </c>
      <c r="M400" s="1"/>
      <c r="N400" s="1"/>
      <c r="O400" s="1"/>
      <c r="P400" s="40">
        <v>425.86</v>
      </c>
      <c r="Q400" s="37" t="str">
        <f>IF(C400="ForthPoint","ForthPoint",IF(D400="Intercompany",_xlfn.XLOOKUP(E400,'Dept Lookup'!B:B,'Dept Lookup'!A:A),Modified!D400))</f>
        <v>CX</v>
      </c>
      <c r="R400" t="str">
        <f t="shared" si="34"/>
        <v>UDX</v>
      </c>
      <c r="S400" s="1" t="s">
        <v>707</v>
      </c>
      <c r="T400">
        <f t="shared" si="35"/>
        <v>0</v>
      </c>
      <c r="U400" s="25" t="str">
        <f>IF(K400&gt;0,K400,_xlfn.XLOOKUP(M400,'Client Lookup'!L:L,'Client Lookup'!N:N))</f>
        <v>25978</v>
      </c>
      <c r="V400" t="str">
        <f>_xlfn.XLOOKUP(_xlfn.NUMBERVALUE(U400),'Project Lookup'!X:X,'Project Lookup'!B:B)</f>
        <v>GMAT Data Governance - Phase 2</v>
      </c>
      <c r="X400" t="str">
        <f t="shared" si="36"/>
        <v>362 Universal Parks &amp; Resorts : 1038 GMAT Data Governance - Phase 2</v>
      </c>
      <c r="Y400" t="str">
        <f t="shared" si="37"/>
        <v>362 Universal Parks &amp; Resorts</v>
      </c>
      <c r="Z400" t="str">
        <f t="shared" si="33"/>
        <v>362 Universal Parks &amp; Resorts</v>
      </c>
      <c r="AA400" t="str">
        <f>_xlfn.XLOOKUP(Z400,'Client Lookup'!A:A,'Client Lookup'!C:C)</f>
        <v>UDX</v>
      </c>
      <c r="AC400" t="e">
        <f>_xlfn.XLOOKUP(K400,'Results vs Forecast'!K:K,'Results vs Forecast'!K:K)</f>
        <v>#N/A</v>
      </c>
    </row>
    <row r="401" spans="1:29" hidden="1">
      <c r="A401" s="39"/>
      <c r="B401" s="1" t="s">
        <v>700</v>
      </c>
      <c r="C401" s="1" t="s">
        <v>701</v>
      </c>
      <c r="D401" s="1" t="s">
        <v>24</v>
      </c>
      <c r="E401" s="1" t="s">
        <v>2248</v>
      </c>
      <c r="F401" s="2">
        <v>45535</v>
      </c>
      <c r="G401" s="2">
        <v>45505</v>
      </c>
      <c r="H401" s="1" t="s">
        <v>2343</v>
      </c>
      <c r="I401" s="1" t="s">
        <v>2344</v>
      </c>
      <c r="J401" s="1" t="s">
        <v>515</v>
      </c>
      <c r="K401" s="1" t="s">
        <v>776</v>
      </c>
      <c r="L401" s="1" t="s">
        <v>2345</v>
      </c>
      <c r="M401" s="1"/>
      <c r="N401" s="1"/>
      <c r="O401" s="1"/>
      <c r="P401" s="40">
        <v>21775.42</v>
      </c>
      <c r="Q401" s="37" t="str">
        <f>IF(C401="ForthPoint","ForthPoint",IF(D401="Intercompany",_xlfn.XLOOKUP(E401,'Dept Lookup'!B:B,'Dept Lookup'!A:A),Modified!D401))</f>
        <v>CX</v>
      </c>
      <c r="R401" t="str">
        <f t="shared" si="34"/>
        <v>Dish</v>
      </c>
      <c r="S401" s="1" t="s">
        <v>707</v>
      </c>
      <c r="T401">
        <f t="shared" si="35"/>
        <v>0</v>
      </c>
      <c r="U401" s="25" t="str">
        <f>IF(K401&gt;0,K401,_xlfn.XLOOKUP(M401,'Client Lookup'!L:L,'Client Lookup'!N:N))</f>
        <v>32653</v>
      </c>
      <c r="V401" t="str">
        <f>_xlfn.XLOOKUP(_xlfn.NUMBERVALUE(U401),'Project Lookup'!X:X,'Project Lookup'!B:B)</f>
        <v>2: Dish - Integrated Data + Martech solution</v>
      </c>
      <c r="X401" t="str">
        <f t="shared" si="36"/>
        <v>374 Dish : 1268 2: Dish - Integrated Data + Martech solution</v>
      </c>
      <c r="Y401" t="str">
        <f t="shared" si="37"/>
        <v>374 Dish</v>
      </c>
      <c r="Z401" t="str">
        <f t="shared" si="33"/>
        <v>374 Dish</v>
      </c>
      <c r="AA401" t="str">
        <f>_xlfn.XLOOKUP(Z401,'Client Lookup'!A:A,'Client Lookup'!C:C)</f>
        <v>Dish</v>
      </c>
      <c r="AC401" t="e">
        <f>_xlfn.XLOOKUP(K401,'Results vs Forecast'!K:K,'Results vs Forecast'!K:K)</f>
        <v>#N/A</v>
      </c>
    </row>
    <row r="402" spans="1:29" hidden="1">
      <c r="A402" s="39"/>
      <c r="B402" s="1" t="s">
        <v>700</v>
      </c>
      <c r="C402" s="1" t="s">
        <v>701</v>
      </c>
      <c r="D402" s="1" t="s">
        <v>24</v>
      </c>
      <c r="E402" s="1" t="s">
        <v>2248</v>
      </c>
      <c r="F402" s="2">
        <v>45535</v>
      </c>
      <c r="G402" s="2">
        <v>45505</v>
      </c>
      <c r="H402" s="1" t="s">
        <v>2346</v>
      </c>
      <c r="I402" s="1" t="s">
        <v>2347</v>
      </c>
      <c r="J402" s="1" t="s">
        <v>507</v>
      </c>
      <c r="K402" s="1" t="s">
        <v>769</v>
      </c>
      <c r="L402" s="1" t="s">
        <v>1881</v>
      </c>
      <c r="M402" s="1"/>
      <c r="N402" s="1"/>
      <c r="O402" s="1"/>
      <c r="P402" s="40">
        <v>60932</v>
      </c>
      <c r="Q402" s="37" t="str">
        <f>IF(C402="ForthPoint","ForthPoint",IF(D402="Intercompany",_xlfn.XLOOKUP(E402,'Dept Lookup'!B:B,'Dept Lookup'!A:A),Modified!D402))</f>
        <v>CX</v>
      </c>
      <c r="R402" t="str">
        <f t="shared" si="34"/>
        <v>CVS Health</v>
      </c>
      <c r="S402" s="1" t="s">
        <v>707</v>
      </c>
      <c r="T402">
        <f t="shared" si="35"/>
        <v>0</v>
      </c>
      <c r="U402" s="25" t="str">
        <f>IF(K402&gt;0,K402,_xlfn.XLOOKUP(M402,'Client Lookup'!L:L,'Client Lookup'!N:N))</f>
        <v>33389</v>
      </c>
      <c r="V402" t="str">
        <f>_xlfn.XLOOKUP(_xlfn.NUMBERVALUE(U402),'Project Lookup'!X:X,'Project Lookup'!B:B)</f>
        <v>PV Insights Portal PM</v>
      </c>
      <c r="X402" t="str">
        <f t="shared" si="36"/>
        <v>170 CVS Health : 1296 PV Insights Portal PM</v>
      </c>
      <c r="Y402" t="str">
        <f t="shared" si="37"/>
        <v>170 CVS Health</v>
      </c>
      <c r="Z402" t="str">
        <f t="shared" si="33"/>
        <v>170 CVS Health</v>
      </c>
      <c r="AA402" t="str">
        <f>_xlfn.XLOOKUP(Z402,'Client Lookup'!A:A,'Client Lookup'!C:C)</f>
        <v>CVS Health</v>
      </c>
      <c r="AC402" t="e">
        <f>_xlfn.XLOOKUP(K402,'Results vs Forecast'!K:K,'Results vs Forecast'!K:K)</f>
        <v>#N/A</v>
      </c>
    </row>
    <row r="403" spans="1:29" hidden="1">
      <c r="A403" s="39"/>
      <c r="B403" s="1" t="s">
        <v>700</v>
      </c>
      <c r="C403" s="1" t="s">
        <v>701</v>
      </c>
      <c r="D403" s="1" t="s">
        <v>24</v>
      </c>
      <c r="E403" s="1" t="s">
        <v>2248</v>
      </c>
      <c r="F403" s="2">
        <v>45535</v>
      </c>
      <c r="G403" s="2">
        <v>45505</v>
      </c>
      <c r="H403" s="1" t="s">
        <v>2348</v>
      </c>
      <c r="I403" s="1" t="s">
        <v>2349</v>
      </c>
      <c r="J403" s="1" t="s">
        <v>487</v>
      </c>
      <c r="K403" s="1" t="s">
        <v>741</v>
      </c>
      <c r="L403" s="1" t="s">
        <v>2155</v>
      </c>
      <c r="M403" s="1"/>
      <c r="N403" s="1"/>
      <c r="O403" s="1"/>
      <c r="P403" s="40">
        <v>1371.5</v>
      </c>
      <c r="Q403" s="37" t="str">
        <f>IF(C403="ForthPoint","ForthPoint",IF(D403="Intercompany",_xlfn.XLOOKUP(E403,'Dept Lookup'!B:B,'Dept Lookup'!A:A),Modified!D403))</f>
        <v>CX</v>
      </c>
      <c r="R403" t="str">
        <f t="shared" si="34"/>
        <v>Carter's</v>
      </c>
      <c r="S403" s="1" t="s">
        <v>707</v>
      </c>
      <c r="T403">
        <f t="shared" si="35"/>
        <v>0</v>
      </c>
      <c r="U403" s="25" t="str">
        <f>IF(K403&gt;0,K403,_xlfn.XLOOKUP(M403,'Client Lookup'!L:L,'Client Lookup'!N:N))</f>
        <v>29104</v>
      </c>
      <c r="V403" t="str">
        <f>_xlfn.XLOOKUP(_xlfn.NUMBERVALUE(U403),'Project Lookup'!X:X,'Project Lookup'!B:B)</f>
        <v>Carter's - Pega phase 1 implementation cx strategy</v>
      </c>
      <c r="X403" t="str">
        <f t="shared" si="36"/>
        <v>492 The William Carter Company : 1183 Carter's - Pega phase 1 implementation cx strategy</v>
      </c>
      <c r="Y403" t="str">
        <f t="shared" si="37"/>
        <v>492 The William Carter Company</v>
      </c>
      <c r="Z403" t="str">
        <f t="shared" si="33"/>
        <v>492 The William Carter Company</v>
      </c>
      <c r="AA403" t="str">
        <f>_xlfn.XLOOKUP(Z403,'Client Lookup'!A:A,'Client Lookup'!C:C)</f>
        <v>Carter's</v>
      </c>
      <c r="AC403" t="e">
        <f>_xlfn.XLOOKUP(K403,'Results vs Forecast'!K:K,'Results vs Forecast'!K:K)</f>
        <v>#N/A</v>
      </c>
    </row>
    <row r="404" spans="1:29" hidden="1">
      <c r="A404" s="39"/>
      <c r="B404" s="1" t="s">
        <v>700</v>
      </c>
      <c r="C404" s="1" t="s">
        <v>701</v>
      </c>
      <c r="D404" s="1" t="s">
        <v>24</v>
      </c>
      <c r="E404" s="1" t="s">
        <v>2248</v>
      </c>
      <c r="F404" s="2">
        <v>45535</v>
      </c>
      <c r="G404" s="2">
        <v>45505</v>
      </c>
      <c r="H404" s="1" t="s">
        <v>2350</v>
      </c>
      <c r="I404" s="1" t="s">
        <v>2351</v>
      </c>
      <c r="J404" s="1" t="s">
        <v>507</v>
      </c>
      <c r="K404" s="1" t="s">
        <v>769</v>
      </c>
      <c r="L404" s="1" t="s">
        <v>1881</v>
      </c>
      <c r="M404" s="1"/>
      <c r="N404" s="1"/>
      <c r="O404" s="1"/>
      <c r="P404" s="40">
        <v>-60932</v>
      </c>
      <c r="Q404" s="37" t="str">
        <f>IF(C404="ForthPoint","ForthPoint",IF(D404="Intercompany",_xlfn.XLOOKUP(E404,'Dept Lookup'!B:B,'Dept Lookup'!A:A),Modified!D404))</f>
        <v>CX</v>
      </c>
      <c r="R404" t="str">
        <f t="shared" si="34"/>
        <v>CVS Health</v>
      </c>
      <c r="S404" s="1" t="s">
        <v>707</v>
      </c>
      <c r="T404">
        <f t="shared" si="35"/>
        <v>0</v>
      </c>
      <c r="U404" s="25" t="str">
        <f>IF(K404&gt;0,K404,_xlfn.XLOOKUP(M404,'Client Lookup'!L:L,'Client Lookup'!N:N))</f>
        <v>33389</v>
      </c>
      <c r="V404" t="str">
        <f>_xlfn.XLOOKUP(_xlfn.NUMBERVALUE(U404),'Project Lookup'!X:X,'Project Lookup'!B:B)</f>
        <v>PV Insights Portal PM</v>
      </c>
      <c r="X404" t="str">
        <f t="shared" si="36"/>
        <v>170 CVS Health : 1296 PV Insights Portal PM</v>
      </c>
      <c r="Y404" t="str">
        <f t="shared" si="37"/>
        <v>170 CVS Health</v>
      </c>
      <c r="Z404" t="str">
        <f t="shared" si="33"/>
        <v>170 CVS Health</v>
      </c>
      <c r="AA404" t="str">
        <f>_xlfn.XLOOKUP(Z404,'Client Lookup'!A:A,'Client Lookup'!C:C)</f>
        <v>CVS Health</v>
      </c>
      <c r="AC404" t="e">
        <f>_xlfn.XLOOKUP(K404,'Results vs Forecast'!K:K,'Results vs Forecast'!K:K)</f>
        <v>#N/A</v>
      </c>
    </row>
    <row r="405" spans="1:29" hidden="1">
      <c r="A405" s="39"/>
      <c r="B405" s="1" t="s">
        <v>700</v>
      </c>
      <c r="C405" s="1" t="s">
        <v>701</v>
      </c>
      <c r="D405" s="1" t="s">
        <v>24</v>
      </c>
      <c r="E405" s="1" t="s">
        <v>2248</v>
      </c>
      <c r="F405" s="2">
        <v>45535</v>
      </c>
      <c r="G405" s="2">
        <v>45505</v>
      </c>
      <c r="H405" s="1" t="s">
        <v>2352</v>
      </c>
      <c r="I405" s="1" t="s">
        <v>2353</v>
      </c>
      <c r="J405" s="1" t="s">
        <v>898</v>
      </c>
      <c r="K405" s="1" t="s">
        <v>871</v>
      </c>
      <c r="L405" s="1" t="s">
        <v>2354</v>
      </c>
      <c r="M405" s="1"/>
      <c r="N405" s="1"/>
      <c r="O405" s="1"/>
      <c r="P405" s="40">
        <v>6950</v>
      </c>
      <c r="Q405" s="37" t="str">
        <f>IF(C405="ForthPoint","ForthPoint",IF(D405="Intercompany",_xlfn.XLOOKUP(E405,'Dept Lookup'!B:B,'Dept Lookup'!A:A),Modified!D405))</f>
        <v>CX</v>
      </c>
      <c r="R405" t="str">
        <f t="shared" si="34"/>
        <v>Spire Orthopedic Partners</v>
      </c>
      <c r="S405" s="1" t="s">
        <v>707</v>
      </c>
      <c r="T405">
        <f t="shared" si="35"/>
        <v>0</v>
      </c>
      <c r="U405" s="25" t="str">
        <f>IF(K405&gt;0,K405,_xlfn.XLOOKUP(M405,'Client Lookup'!L:L,'Client Lookup'!N:N))</f>
        <v>36094</v>
      </c>
      <c r="V405" t="str">
        <f>_xlfn.XLOOKUP(_xlfn.NUMBERVALUE(U405),'Project Lookup'!X:X,'Project Lookup'!B:B)</f>
        <v>Spire - Complete Paycom Dashboard</v>
      </c>
      <c r="X405" t="str">
        <f t="shared" si="36"/>
        <v>245 Spire Orthopedic Partners : 1356 Spire - Complete Paycom Dashboard</v>
      </c>
      <c r="Y405" t="str">
        <f t="shared" si="37"/>
        <v>245 Spire Orthopedic Partners</v>
      </c>
      <c r="Z405" t="str">
        <f t="shared" si="33"/>
        <v>245 Spire Orthopedic Partners</v>
      </c>
      <c r="AA405" t="str">
        <f>_xlfn.XLOOKUP(Z405,'Client Lookup'!A:A,'Client Lookup'!C:C)</f>
        <v>Spire Orthopedic Partners</v>
      </c>
      <c r="AC405" t="e">
        <f>_xlfn.XLOOKUP(K405,'Results vs Forecast'!K:K,'Results vs Forecast'!K:K)</f>
        <v>#N/A</v>
      </c>
    </row>
    <row r="406" spans="1:29" hidden="1">
      <c r="A406" s="39"/>
      <c r="B406" s="1" t="s">
        <v>700</v>
      </c>
      <c r="C406" s="1" t="s">
        <v>701</v>
      </c>
      <c r="D406" s="1" t="s">
        <v>24</v>
      </c>
      <c r="E406" s="1" t="s">
        <v>2248</v>
      </c>
      <c r="F406" s="2">
        <v>45535</v>
      </c>
      <c r="G406" s="2">
        <v>45505</v>
      </c>
      <c r="H406" s="1" t="s">
        <v>2355</v>
      </c>
      <c r="I406" s="1" t="s">
        <v>2356</v>
      </c>
      <c r="J406" s="1" t="s">
        <v>681</v>
      </c>
      <c r="K406" s="1" t="s">
        <v>926</v>
      </c>
      <c r="L406" s="1" t="s">
        <v>1849</v>
      </c>
      <c r="M406" s="1"/>
      <c r="N406" s="1"/>
      <c r="O406" s="1" t="s">
        <v>1369</v>
      </c>
      <c r="P406" s="40">
        <v>61072.08</v>
      </c>
      <c r="Q406" s="37" t="str">
        <f>IF(C406="ForthPoint","ForthPoint",IF(D406="Intercompany",_xlfn.XLOOKUP(E406,'Dept Lookup'!B:B,'Dept Lookup'!A:A),Modified!D406))</f>
        <v>CX</v>
      </c>
      <c r="R406" t="str">
        <f t="shared" si="34"/>
        <v>Walmart</v>
      </c>
      <c r="S406" s="1" t="s">
        <v>707</v>
      </c>
      <c r="T406">
        <f t="shared" si="35"/>
        <v>0</v>
      </c>
      <c r="U406" s="25" t="str">
        <f>IF(K406&gt;0,K406,_xlfn.XLOOKUP(M406,'Client Lookup'!L:L,'Client Lookup'!N:N))</f>
        <v>24497</v>
      </c>
      <c r="V406" t="str">
        <f>_xlfn.XLOOKUP(_xlfn.NUMBERVALUE(U406),'Project Lookup'!X:X,'Project Lookup'!B:B)</f>
        <v>Walmart - FY25 Marketing Advanced Analytics Retainer</v>
      </c>
      <c r="X406" t="str">
        <f t="shared" si="36"/>
        <v>173 Walmart : 939 Walmart - FY25 Marketing Advanced Analytics Retainer</v>
      </c>
      <c r="Y406" t="str">
        <f t="shared" si="37"/>
        <v>173 Walmart</v>
      </c>
      <c r="Z406" t="str">
        <f t="shared" si="33"/>
        <v>173 Walmart</v>
      </c>
      <c r="AA406" t="str">
        <f>_xlfn.XLOOKUP(Z406,'Client Lookup'!A:A,'Client Lookup'!C:C)</f>
        <v>Walmart</v>
      </c>
      <c r="AC406" t="e">
        <f>_xlfn.XLOOKUP(K406,'Results vs Forecast'!K:K,'Results vs Forecast'!K:K)</f>
        <v>#N/A</v>
      </c>
    </row>
    <row r="407" spans="1:29" hidden="1">
      <c r="A407" s="39"/>
      <c r="B407" s="1" t="s">
        <v>700</v>
      </c>
      <c r="C407" s="1" t="s">
        <v>1361</v>
      </c>
      <c r="D407" s="1" t="s">
        <v>24</v>
      </c>
      <c r="E407" s="1" t="s">
        <v>2248</v>
      </c>
      <c r="F407" s="2">
        <v>45535</v>
      </c>
      <c r="G407" s="2">
        <v>45505</v>
      </c>
      <c r="H407" s="1" t="s">
        <v>2157</v>
      </c>
      <c r="I407" s="1" t="s">
        <v>2158</v>
      </c>
      <c r="J407" s="1" t="s">
        <v>277</v>
      </c>
      <c r="K407" s="1"/>
      <c r="L407" s="1"/>
      <c r="M407" s="1" t="s">
        <v>1727</v>
      </c>
      <c r="N407" s="1"/>
      <c r="O407" s="1" t="s">
        <v>2357</v>
      </c>
      <c r="P407" s="40">
        <v>-129231.21</v>
      </c>
      <c r="Q407" s="41" t="s">
        <v>486</v>
      </c>
      <c r="R407" t="str">
        <f t="shared" si="34"/>
        <v>Verizon</v>
      </c>
      <c r="S407" s="1" t="s">
        <v>39</v>
      </c>
      <c r="T407" t="str">
        <f t="shared" si="35"/>
        <v>ICC 1225 ICC in Blend Represents FPAI Inc (OA) : Verizon: Turing- Personalization Phase 2 Capacity Service</v>
      </c>
      <c r="U407" s="25" t="str">
        <f>IF(K407&gt;0,K407,_xlfn.XLOOKUP(M407,'Client Lookup'!L:L,'Client Lookup'!N:N))</f>
        <v>30773</v>
      </c>
      <c r="V407" t="str">
        <f>_xlfn.XLOOKUP(_xlfn.NUMBERVALUE(U407),'Project Lookup'!X:X,'Project Lookup'!B:B)</f>
        <v>Verizon: Turing- Personalization Phase 2 Capacity Service</v>
      </c>
      <c r="X407" t="str">
        <f t="shared" si="36"/>
        <v>ICC 1225 ICC in Blend Represents FPAI Inc (OA) : Verizon: Turing- Personalization Phase 2 Capacity Service</v>
      </c>
      <c r="Y407" t="str">
        <f t="shared" si="37"/>
        <v>ICC 1225 ICC in Blend Represents FPAI Inc (OA)</v>
      </c>
      <c r="Z407" t="str">
        <f t="shared" si="33"/>
        <v>1225 ICC in Blend Represents FPAI Inc (OA)</v>
      </c>
      <c r="AA407" t="str">
        <f>_xlfn.XLOOKUP(Z407,'Client Lookup'!A:A,'Client Lookup'!C:C)</f>
        <v>Verizon</v>
      </c>
      <c r="AC407" t="e">
        <f>_xlfn.XLOOKUP(K407,'Results vs Forecast'!K:K,'Results vs Forecast'!K:K)</f>
        <v>#N/A</v>
      </c>
    </row>
    <row r="408" spans="1:29" hidden="1">
      <c r="A408" s="39"/>
      <c r="B408" s="1" t="s">
        <v>700</v>
      </c>
      <c r="C408" s="1" t="s">
        <v>701</v>
      </c>
      <c r="D408" s="1" t="s">
        <v>24</v>
      </c>
      <c r="E408" s="1" t="s">
        <v>2248</v>
      </c>
      <c r="F408" s="2">
        <v>45535</v>
      </c>
      <c r="G408" s="2">
        <v>45505</v>
      </c>
      <c r="H408" s="1" t="s">
        <v>2358</v>
      </c>
      <c r="I408" s="1" t="s">
        <v>2359</v>
      </c>
      <c r="J408" s="1" t="s">
        <v>648</v>
      </c>
      <c r="K408" s="1" t="s">
        <v>900</v>
      </c>
      <c r="L408" s="1" t="s">
        <v>2254</v>
      </c>
      <c r="M408" s="1"/>
      <c r="N408" s="1"/>
      <c r="O408" s="1"/>
      <c r="P408" s="40">
        <v>24214.53</v>
      </c>
      <c r="Q408" s="37" t="str">
        <f>IF(C408="ForthPoint","ForthPoint",IF(D408="Intercompany",_xlfn.XLOOKUP(E408,'Dept Lookup'!B:B,'Dept Lookup'!A:A),Modified!D408))</f>
        <v>CX</v>
      </c>
      <c r="R408" t="str">
        <f t="shared" si="34"/>
        <v>UDX</v>
      </c>
      <c r="S408" s="1" t="s">
        <v>707</v>
      </c>
      <c r="T408">
        <f t="shared" si="35"/>
        <v>0</v>
      </c>
      <c r="U408" s="25" t="str">
        <f>IF(K408&gt;0,K408,_xlfn.XLOOKUP(M408,'Client Lookup'!L:L,'Client Lookup'!N:N))</f>
        <v>25978</v>
      </c>
      <c r="V408" t="str">
        <f>_xlfn.XLOOKUP(_xlfn.NUMBERVALUE(U408),'Project Lookup'!X:X,'Project Lookup'!B:B)</f>
        <v>GMAT Data Governance - Phase 2</v>
      </c>
      <c r="X408" t="str">
        <f t="shared" si="36"/>
        <v>362 Universal Parks &amp; Resorts : 1038 GMAT Data Governance - Phase 2</v>
      </c>
      <c r="Y408" t="str">
        <f t="shared" si="37"/>
        <v>362 Universal Parks &amp; Resorts</v>
      </c>
      <c r="Z408" t="str">
        <f t="shared" ref="Z408:Z471" si="38">IF(LEFT(Y408,3)="ICC",IFERROR(_xlfn.TEXTAFTER(Y408,"ICC "),Y408),Y408)</f>
        <v>362 Universal Parks &amp; Resorts</v>
      </c>
      <c r="AA408" t="str">
        <f>_xlfn.XLOOKUP(Z408,'Client Lookup'!A:A,'Client Lookup'!C:C)</f>
        <v>UDX</v>
      </c>
      <c r="AC408" t="e">
        <f>_xlfn.XLOOKUP(K408,'Results vs Forecast'!K:K,'Results vs Forecast'!K:K)</f>
        <v>#N/A</v>
      </c>
    </row>
    <row r="409" spans="1:29" hidden="1">
      <c r="A409" s="39"/>
      <c r="B409" s="1" t="s">
        <v>700</v>
      </c>
      <c r="C409" s="1" t="s">
        <v>701</v>
      </c>
      <c r="D409" s="1" t="s">
        <v>24</v>
      </c>
      <c r="E409" s="1" t="s">
        <v>2248</v>
      </c>
      <c r="F409" s="2">
        <v>45535</v>
      </c>
      <c r="G409" s="2">
        <v>45505</v>
      </c>
      <c r="H409" s="1" t="s">
        <v>2360</v>
      </c>
      <c r="I409" s="1" t="s">
        <v>2361</v>
      </c>
      <c r="J409" s="1" t="s">
        <v>471</v>
      </c>
      <c r="K409" s="1" t="s">
        <v>721</v>
      </c>
      <c r="L409" s="1" t="s">
        <v>2340</v>
      </c>
      <c r="M409" s="1"/>
      <c r="N409" s="1"/>
      <c r="O409" s="1" t="s">
        <v>2362</v>
      </c>
      <c r="P409" s="40">
        <v>7040</v>
      </c>
      <c r="Q409" s="37" t="str">
        <f>IF(C409="ForthPoint","ForthPoint",IF(D409="Intercompany",_xlfn.XLOOKUP(E409,'Dept Lookup'!B:B,'Dept Lookup'!A:A),Modified!D409))</f>
        <v>CX</v>
      </c>
      <c r="R409" t="str">
        <f t="shared" si="34"/>
        <v>Amperity</v>
      </c>
      <c r="S409" s="1" t="s">
        <v>707</v>
      </c>
      <c r="T409">
        <f t="shared" si="35"/>
        <v>0</v>
      </c>
      <c r="U409" s="25" t="str">
        <f>IF(K409&gt;0,K409,_xlfn.XLOOKUP(M409,'Client Lookup'!L:L,'Client Lookup'!N:N))</f>
        <v>23411</v>
      </c>
      <c r="V409" t="str">
        <f>_xlfn.XLOOKUP(_xlfn.NUMBERVALUE(U409),'Project Lookup'!X:X,'Project Lookup'!B:B)</f>
        <v>Amperity Premium Services Pod_R1</v>
      </c>
      <c r="X409" t="str">
        <f t="shared" si="36"/>
        <v>176 Amperity : 892 Amperity Premium Services Pod_R1</v>
      </c>
      <c r="Y409" t="str">
        <f t="shared" si="37"/>
        <v>176 Amperity</v>
      </c>
      <c r="Z409" t="str">
        <f t="shared" si="38"/>
        <v>176 Amperity</v>
      </c>
      <c r="AA409" t="str">
        <f>_xlfn.XLOOKUP(Z409,'Client Lookup'!A:A,'Client Lookup'!C:C)</f>
        <v>Amperity</v>
      </c>
      <c r="AC409" t="e">
        <f>_xlfn.XLOOKUP(K409,'Results vs Forecast'!K:K,'Results vs Forecast'!K:K)</f>
        <v>#N/A</v>
      </c>
    </row>
    <row r="410" spans="1:29" hidden="1">
      <c r="A410" s="39"/>
      <c r="B410" s="1" t="s">
        <v>700</v>
      </c>
      <c r="C410" s="1" t="s">
        <v>701</v>
      </c>
      <c r="D410" s="1" t="s">
        <v>24</v>
      </c>
      <c r="E410" s="1" t="s">
        <v>2248</v>
      </c>
      <c r="F410" s="2">
        <v>45535</v>
      </c>
      <c r="G410" s="2">
        <v>45505</v>
      </c>
      <c r="H410" s="1" t="s">
        <v>2363</v>
      </c>
      <c r="I410" s="1" t="s">
        <v>2364</v>
      </c>
      <c r="J410" s="1" t="s">
        <v>648</v>
      </c>
      <c r="K410" s="1" t="s">
        <v>900</v>
      </c>
      <c r="L410" s="1" t="s">
        <v>2254</v>
      </c>
      <c r="M410" s="1"/>
      <c r="N410" s="1"/>
      <c r="O410" s="1"/>
      <c r="P410" s="40">
        <v>29.62</v>
      </c>
      <c r="Q410" s="37" t="str">
        <f>IF(C410="ForthPoint","ForthPoint",IF(D410="Intercompany",_xlfn.XLOOKUP(E410,'Dept Lookup'!B:B,'Dept Lookup'!A:A),Modified!D410))</f>
        <v>CX</v>
      </c>
      <c r="R410" t="str">
        <f t="shared" si="34"/>
        <v>UDX</v>
      </c>
      <c r="S410" s="1" t="s">
        <v>707</v>
      </c>
      <c r="T410">
        <f t="shared" si="35"/>
        <v>0</v>
      </c>
      <c r="U410" s="25" t="str">
        <f>IF(K410&gt;0,K410,_xlfn.XLOOKUP(M410,'Client Lookup'!L:L,'Client Lookup'!N:N))</f>
        <v>25978</v>
      </c>
      <c r="V410" t="str">
        <f>_xlfn.XLOOKUP(_xlfn.NUMBERVALUE(U410),'Project Lookup'!X:X,'Project Lookup'!B:B)</f>
        <v>GMAT Data Governance - Phase 2</v>
      </c>
      <c r="X410" t="str">
        <f t="shared" si="36"/>
        <v>362 Universal Parks &amp; Resorts : 1038 GMAT Data Governance - Phase 2</v>
      </c>
      <c r="Y410" t="str">
        <f t="shared" si="37"/>
        <v>362 Universal Parks &amp; Resorts</v>
      </c>
      <c r="Z410" t="str">
        <f t="shared" si="38"/>
        <v>362 Universal Parks &amp; Resorts</v>
      </c>
      <c r="AA410" t="str">
        <f>_xlfn.XLOOKUP(Z410,'Client Lookup'!A:A,'Client Lookup'!C:C)</f>
        <v>UDX</v>
      </c>
      <c r="AC410" t="e">
        <f>_xlfn.XLOOKUP(K410,'Results vs Forecast'!K:K,'Results vs Forecast'!K:K)</f>
        <v>#N/A</v>
      </c>
    </row>
    <row r="411" spans="1:29" hidden="1">
      <c r="A411" s="39"/>
      <c r="B411" s="1" t="s">
        <v>700</v>
      </c>
      <c r="C411" s="1" t="s">
        <v>701</v>
      </c>
      <c r="D411" s="1" t="s">
        <v>24</v>
      </c>
      <c r="E411" s="1" t="s">
        <v>2248</v>
      </c>
      <c r="F411" s="2">
        <v>45535</v>
      </c>
      <c r="G411" s="2">
        <v>45505</v>
      </c>
      <c r="H411" s="1" t="s">
        <v>2365</v>
      </c>
      <c r="I411" s="1" t="s">
        <v>2366</v>
      </c>
      <c r="J411" s="1" t="s">
        <v>648</v>
      </c>
      <c r="K411" s="1" t="s">
        <v>900</v>
      </c>
      <c r="L411" s="1" t="s">
        <v>2254</v>
      </c>
      <c r="M411" s="1"/>
      <c r="N411" s="1"/>
      <c r="O411" s="1"/>
      <c r="P411" s="40">
        <v>1376.98</v>
      </c>
      <c r="Q411" s="37" t="str">
        <f>IF(C411="ForthPoint","ForthPoint",IF(D411="Intercompany",_xlfn.XLOOKUP(E411,'Dept Lookup'!B:B,'Dept Lookup'!A:A),Modified!D411))</f>
        <v>CX</v>
      </c>
      <c r="R411" t="str">
        <f t="shared" si="34"/>
        <v>UDX</v>
      </c>
      <c r="S411" s="1" t="s">
        <v>707</v>
      </c>
      <c r="T411">
        <f t="shared" si="35"/>
        <v>0</v>
      </c>
      <c r="U411" s="25" t="str">
        <f>IF(K411&gt;0,K411,_xlfn.XLOOKUP(M411,'Client Lookup'!L:L,'Client Lookup'!N:N))</f>
        <v>25978</v>
      </c>
      <c r="V411" t="str">
        <f>_xlfn.XLOOKUP(_xlfn.NUMBERVALUE(U411),'Project Lookup'!X:X,'Project Lookup'!B:B)</f>
        <v>GMAT Data Governance - Phase 2</v>
      </c>
      <c r="X411" t="str">
        <f t="shared" si="36"/>
        <v>362 Universal Parks &amp; Resorts : 1038 GMAT Data Governance - Phase 2</v>
      </c>
      <c r="Y411" t="str">
        <f t="shared" si="37"/>
        <v>362 Universal Parks &amp; Resorts</v>
      </c>
      <c r="Z411" t="str">
        <f t="shared" si="38"/>
        <v>362 Universal Parks &amp; Resorts</v>
      </c>
      <c r="AA411" t="str">
        <f>_xlfn.XLOOKUP(Z411,'Client Lookup'!A:A,'Client Lookup'!C:C)</f>
        <v>UDX</v>
      </c>
      <c r="AC411" t="e">
        <f>_xlfn.XLOOKUP(K411,'Results vs Forecast'!K:K,'Results vs Forecast'!K:K)</f>
        <v>#N/A</v>
      </c>
    </row>
    <row r="412" spans="1:29" hidden="1">
      <c r="A412" s="39"/>
      <c r="B412" s="1" t="s">
        <v>700</v>
      </c>
      <c r="C412" s="1" t="s">
        <v>701</v>
      </c>
      <c r="D412" s="1" t="s">
        <v>24</v>
      </c>
      <c r="E412" s="1" t="s">
        <v>2248</v>
      </c>
      <c r="F412" s="2">
        <v>45535</v>
      </c>
      <c r="G412" s="2">
        <v>45505</v>
      </c>
      <c r="H412" s="1" t="s">
        <v>2367</v>
      </c>
      <c r="I412" s="1" t="s">
        <v>2368</v>
      </c>
      <c r="J412" s="1" t="s">
        <v>493</v>
      </c>
      <c r="K412" s="1" t="s">
        <v>744</v>
      </c>
      <c r="L412" s="1" t="s">
        <v>2369</v>
      </c>
      <c r="M412" s="1"/>
      <c r="N412" s="1"/>
      <c r="O412" s="1"/>
      <c r="P412" s="40">
        <v>63593.51</v>
      </c>
      <c r="Q412" s="37" t="str">
        <f>IF(C412="ForthPoint","ForthPoint",IF(D412="Intercompany",_xlfn.XLOOKUP(E412,'Dept Lookup'!B:B,'Dept Lookup'!A:A),Modified!D412))</f>
        <v>CX</v>
      </c>
      <c r="R412" t="str">
        <f t="shared" si="34"/>
        <v>Comcast Corporation</v>
      </c>
      <c r="S412" s="1" t="s">
        <v>707</v>
      </c>
      <c r="T412">
        <f t="shared" si="35"/>
        <v>0</v>
      </c>
      <c r="U412" s="25" t="str">
        <f>IF(K412&gt;0,K412,_xlfn.XLOOKUP(M412,'Client Lookup'!L:L,'Client Lookup'!N:N))</f>
        <v>23415</v>
      </c>
      <c r="V412" t="str">
        <f>_xlfn.XLOOKUP(_xlfn.NUMBERVALUE(U412),'Project Lookup'!X:X,'Project Lookup'!B:B)</f>
        <v>Comcast: 2024 Loyalty and Rewards Pod</v>
      </c>
      <c r="X412" t="str">
        <f t="shared" si="36"/>
        <v>174 Comcast Corporation : 895 Comcast: 2024 Loyalty and Rewards Pod</v>
      </c>
      <c r="Y412" t="str">
        <f t="shared" si="37"/>
        <v>174 Comcast Corporation</v>
      </c>
      <c r="Z412" t="str">
        <f t="shared" si="38"/>
        <v>174 Comcast Corporation</v>
      </c>
      <c r="AA412" t="str">
        <f>_xlfn.XLOOKUP(Z412,'Client Lookup'!A:A,'Client Lookup'!C:C)</f>
        <v>Comcast Corporation</v>
      </c>
      <c r="AC412" t="e">
        <f>_xlfn.XLOOKUP(K412,'Results vs Forecast'!K:K,'Results vs Forecast'!K:K)</f>
        <v>#N/A</v>
      </c>
    </row>
    <row r="413" spans="1:29" hidden="1">
      <c r="A413" s="39"/>
      <c r="B413" s="1" t="s">
        <v>700</v>
      </c>
      <c r="C413" s="1" t="s">
        <v>701</v>
      </c>
      <c r="D413" s="1" t="s">
        <v>24</v>
      </c>
      <c r="E413" s="1" t="s">
        <v>2248</v>
      </c>
      <c r="F413" s="2">
        <v>45535</v>
      </c>
      <c r="G413" s="2">
        <v>45505</v>
      </c>
      <c r="H413" s="1" t="s">
        <v>2370</v>
      </c>
      <c r="I413" s="1" t="s">
        <v>2371</v>
      </c>
      <c r="J413" s="1" t="s">
        <v>648</v>
      </c>
      <c r="K413" s="1" t="s">
        <v>900</v>
      </c>
      <c r="L413" s="1" t="s">
        <v>2254</v>
      </c>
      <c r="M413" s="1"/>
      <c r="N413" s="1"/>
      <c r="O413" s="1"/>
      <c r="P413" s="40">
        <v>1440.86</v>
      </c>
      <c r="Q413" s="37" t="str">
        <f>IF(C413="ForthPoint","ForthPoint",IF(D413="Intercompany",_xlfn.XLOOKUP(E413,'Dept Lookup'!B:B,'Dept Lookup'!A:A),Modified!D413))</f>
        <v>CX</v>
      </c>
      <c r="R413" t="str">
        <f t="shared" si="34"/>
        <v>UDX</v>
      </c>
      <c r="S413" s="1" t="s">
        <v>707</v>
      </c>
      <c r="T413">
        <f t="shared" si="35"/>
        <v>0</v>
      </c>
      <c r="U413" s="25" t="str">
        <f>IF(K413&gt;0,K413,_xlfn.XLOOKUP(M413,'Client Lookup'!L:L,'Client Lookup'!N:N))</f>
        <v>25978</v>
      </c>
      <c r="V413" t="str">
        <f>_xlfn.XLOOKUP(_xlfn.NUMBERVALUE(U413),'Project Lookup'!X:X,'Project Lookup'!B:B)</f>
        <v>GMAT Data Governance - Phase 2</v>
      </c>
      <c r="X413" t="str">
        <f t="shared" si="36"/>
        <v>362 Universal Parks &amp; Resorts : 1038 GMAT Data Governance - Phase 2</v>
      </c>
      <c r="Y413" t="str">
        <f t="shared" si="37"/>
        <v>362 Universal Parks &amp; Resorts</v>
      </c>
      <c r="Z413" t="str">
        <f t="shared" si="38"/>
        <v>362 Universal Parks &amp; Resorts</v>
      </c>
      <c r="AA413" t="str">
        <f>_xlfn.XLOOKUP(Z413,'Client Lookup'!A:A,'Client Lookup'!C:C)</f>
        <v>UDX</v>
      </c>
      <c r="AC413" t="e">
        <f>_xlfn.XLOOKUP(K413,'Results vs Forecast'!K:K,'Results vs Forecast'!K:K)</f>
        <v>#N/A</v>
      </c>
    </row>
    <row r="414" spans="1:29" hidden="1">
      <c r="A414" s="39"/>
      <c r="B414" s="1" t="s">
        <v>700</v>
      </c>
      <c r="C414" s="1" t="s">
        <v>701</v>
      </c>
      <c r="D414" s="1" t="s">
        <v>24</v>
      </c>
      <c r="E414" s="1" t="s">
        <v>2248</v>
      </c>
      <c r="F414" s="2">
        <v>45535</v>
      </c>
      <c r="G414" s="2">
        <v>45505</v>
      </c>
      <c r="H414" s="1" t="s">
        <v>2372</v>
      </c>
      <c r="I414" s="1" t="s">
        <v>2373</v>
      </c>
      <c r="J414" s="1" t="s">
        <v>515</v>
      </c>
      <c r="K414" s="1" t="s">
        <v>776</v>
      </c>
      <c r="L414" s="1" t="s">
        <v>2345</v>
      </c>
      <c r="M414" s="1"/>
      <c r="N414" s="1"/>
      <c r="O414" s="1"/>
      <c r="P414" s="40">
        <v>295.63</v>
      </c>
      <c r="Q414" s="37" t="str">
        <f>IF(C414="ForthPoint","ForthPoint",IF(D414="Intercompany",_xlfn.XLOOKUP(E414,'Dept Lookup'!B:B,'Dept Lookup'!A:A),Modified!D414))</f>
        <v>CX</v>
      </c>
      <c r="R414" t="str">
        <f t="shared" si="34"/>
        <v>Dish</v>
      </c>
      <c r="S414" s="1" t="s">
        <v>707</v>
      </c>
      <c r="T414">
        <f t="shared" si="35"/>
        <v>0</v>
      </c>
      <c r="U414" s="25" t="str">
        <f>IF(K414&gt;0,K414,_xlfn.XLOOKUP(M414,'Client Lookup'!L:L,'Client Lookup'!N:N))</f>
        <v>32653</v>
      </c>
      <c r="V414" t="str">
        <f>_xlfn.XLOOKUP(_xlfn.NUMBERVALUE(U414),'Project Lookup'!X:X,'Project Lookup'!B:B)</f>
        <v>2: Dish - Integrated Data + Martech solution</v>
      </c>
      <c r="X414" t="str">
        <f t="shared" si="36"/>
        <v>374 Dish : 1268 2: Dish - Integrated Data + Martech solution</v>
      </c>
      <c r="Y414" t="str">
        <f t="shared" si="37"/>
        <v>374 Dish</v>
      </c>
      <c r="Z414" t="str">
        <f t="shared" si="38"/>
        <v>374 Dish</v>
      </c>
      <c r="AA414" t="str">
        <f>_xlfn.XLOOKUP(Z414,'Client Lookup'!A:A,'Client Lookup'!C:C)</f>
        <v>Dish</v>
      </c>
      <c r="AC414" t="e">
        <f>_xlfn.XLOOKUP(K414,'Results vs Forecast'!K:K,'Results vs Forecast'!K:K)</f>
        <v>#N/A</v>
      </c>
    </row>
    <row r="415" spans="1:29" hidden="1">
      <c r="A415" s="39"/>
      <c r="B415" s="1" t="s">
        <v>700</v>
      </c>
      <c r="C415" s="1" t="s">
        <v>701</v>
      </c>
      <c r="D415" s="1" t="s">
        <v>24</v>
      </c>
      <c r="E415" s="1" t="s">
        <v>2248</v>
      </c>
      <c r="F415" s="2">
        <v>45535</v>
      </c>
      <c r="G415" s="2">
        <v>45505</v>
      </c>
      <c r="H415" s="1" t="s">
        <v>2374</v>
      </c>
      <c r="I415" s="1" t="s">
        <v>2375</v>
      </c>
      <c r="J415" s="1" t="s">
        <v>876</v>
      </c>
      <c r="K415" s="1" t="s">
        <v>2376</v>
      </c>
      <c r="L415" s="1" t="s">
        <v>2377</v>
      </c>
      <c r="M415" s="1"/>
      <c r="N415" s="1"/>
      <c r="O415" s="1" t="s">
        <v>2378</v>
      </c>
      <c r="P415" s="40">
        <v>67000</v>
      </c>
      <c r="Q415" s="37" t="str">
        <f>IF(C415="ForthPoint","ForthPoint",IF(D415="Intercompany",_xlfn.XLOOKUP(E415,'Dept Lookup'!B:B,'Dept Lookup'!A:A),Modified!D415))</f>
        <v>CX</v>
      </c>
      <c r="R415" s="11" t="s">
        <v>144</v>
      </c>
      <c r="S415" s="1" t="s">
        <v>707</v>
      </c>
      <c r="T415">
        <f t="shared" si="35"/>
        <v>0</v>
      </c>
      <c r="U415" s="32" t="s">
        <v>852</v>
      </c>
      <c r="V415" t="str">
        <f>_xlfn.XLOOKUP(_xlfn.NUMBERVALUE(U415),'Project Lookup'!X:X,'Project Lookup'!B:B)</f>
        <v>Newfold Adobe Analytics support</v>
      </c>
      <c r="X415" t="str">
        <f t="shared" si="36"/>
        <v>474 ICC in Blend Represents FPAI Inc (OA) : 1469 Newfold Adobe Analytics support</v>
      </c>
      <c r="Y415" t="str">
        <f t="shared" si="37"/>
        <v>474 ICC in Blend Represents FPAI Inc (OA)</v>
      </c>
      <c r="Z415" t="str">
        <f t="shared" si="38"/>
        <v>474 ICC in Blend Represents FPAI Inc (OA)</v>
      </c>
      <c r="AA415" s="11" t="s">
        <v>144</v>
      </c>
      <c r="AC415" t="e">
        <f>_xlfn.XLOOKUP(K415,'Results vs Forecast'!K:K,'Results vs Forecast'!K:K)</f>
        <v>#N/A</v>
      </c>
    </row>
    <row r="416" spans="1:29" hidden="1">
      <c r="A416" s="39"/>
      <c r="B416" s="1" t="s">
        <v>700</v>
      </c>
      <c r="C416" s="1" t="s">
        <v>701</v>
      </c>
      <c r="D416" s="1" t="s">
        <v>24</v>
      </c>
      <c r="E416" s="1" t="s">
        <v>2248</v>
      </c>
      <c r="F416" s="2">
        <v>45535</v>
      </c>
      <c r="G416" s="2">
        <v>45505</v>
      </c>
      <c r="H416" s="1" t="s">
        <v>2379</v>
      </c>
      <c r="I416" s="1" t="s">
        <v>2380</v>
      </c>
      <c r="J416" s="1" t="s">
        <v>650</v>
      </c>
      <c r="K416" s="1" t="s">
        <v>901</v>
      </c>
      <c r="L416" s="1" t="s">
        <v>2262</v>
      </c>
      <c r="M416" s="1"/>
      <c r="N416" s="1"/>
      <c r="O416" s="1"/>
      <c r="P416" s="40">
        <v>1176.98</v>
      </c>
      <c r="Q416" s="37" t="str">
        <f>IF(C416="ForthPoint","ForthPoint",IF(D416="Intercompany",_xlfn.XLOOKUP(E416,'Dept Lookup'!B:B,'Dept Lookup'!A:A),Modified!D416))</f>
        <v>CX</v>
      </c>
      <c r="R416" t="str">
        <f t="shared" si="34"/>
        <v>UDX</v>
      </c>
      <c r="S416" s="1" t="s">
        <v>707</v>
      </c>
      <c r="T416">
        <f t="shared" si="35"/>
        <v>0</v>
      </c>
      <c r="U416" s="25" t="str">
        <f>IF(K416&gt;0,K416,_xlfn.XLOOKUP(M416,'Client Lookup'!L:L,'Client Lookup'!N:N))</f>
        <v>27529</v>
      </c>
      <c r="V416" t="str">
        <f>_xlfn.XLOOKUP(_xlfn.NUMBERVALUE(U416),'Project Lookup'!X:X,'Project Lookup'!B:B)</f>
        <v>UDX - AdOps Support Renewal</v>
      </c>
      <c r="X416" t="str">
        <f t="shared" si="36"/>
        <v>362 Universal Parks &amp; Resorts : 1133 UDX - AdOps Support Renewal</v>
      </c>
      <c r="Y416" t="str">
        <f t="shared" si="37"/>
        <v>362 Universal Parks &amp; Resorts</v>
      </c>
      <c r="Z416" t="str">
        <f t="shared" si="38"/>
        <v>362 Universal Parks &amp; Resorts</v>
      </c>
      <c r="AA416" t="str">
        <f>_xlfn.XLOOKUP(Z416,'Client Lookup'!A:A,'Client Lookup'!C:C)</f>
        <v>UDX</v>
      </c>
      <c r="AC416" t="e">
        <f>_xlfn.XLOOKUP(K416,'Results vs Forecast'!K:K,'Results vs Forecast'!K:K)</f>
        <v>#N/A</v>
      </c>
    </row>
    <row r="417" spans="1:29" hidden="1">
      <c r="A417" s="39"/>
      <c r="B417" s="1" t="s">
        <v>700</v>
      </c>
      <c r="C417" s="1" t="s">
        <v>701</v>
      </c>
      <c r="D417" s="1" t="s">
        <v>24</v>
      </c>
      <c r="E417" s="1" t="s">
        <v>2248</v>
      </c>
      <c r="F417" s="2">
        <v>45535</v>
      </c>
      <c r="G417" s="2">
        <v>45505</v>
      </c>
      <c r="H417" s="1" t="s">
        <v>2381</v>
      </c>
      <c r="I417" s="1" t="s">
        <v>2382</v>
      </c>
      <c r="J417" s="1" t="s">
        <v>500</v>
      </c>
      <c r="K417" s="1" t="s">
        <v>762</v>
      </c>
      <c r="L417" s="1" t="s">
        <v>1898</v>
      </c>
      <c r="M417" s="1"/>
      <c r="N417" s="1"/>
      <c r="O417" s="1"/>
      <c r="P417" s="40">
        <v>10520</v>
      </c>
      <c r="Q417" s="37" t="str">
        <f>IF(C417="ForthPoint","ForthPoint",IF(D417="Intercompany",_xlfn.XLOOKUP(E417,'Dept Lookup'!B:B,'Dept Lookup'!A:A),Modified!D417))</f>
        <v>CX</v>
      </c>
      <c r="R417" t="str">
        <f t="shared" si="34"/>
        <v>CVS Health</v>
      </c>
      <c r="S417" s="1" t="s">
        <v>707</v>
      </c>
      <c r="T417">
        <f t="shared" si="35"/>
        <v>0</v>
      </c>
      <c r="U417" s="25" t="str">
        <f>IF(K417&gt;0,K417,_xlfn.XLOOKUP(M417,'Client Lookup'!L:L,'Client Lookup'!N:N))</f>
        <v>25980</v>
      </c>
      <c r="V417" t="str">
        <f>_xlfn.XLOOKUP(_xlfn.NUMBERVALUE(U417),'Project Lookup'!X:X,'Project Lookup'!B:B)</f>
        <v>MGE/PMH/GPT 2024 Team</v>
      </c>
      <c r="X417" t="str">
        <f t="shared" si="36"/>
        <v>170 CVS Health : 1040 MGE/PMH/GPT 2024 Team</v>
      </c>
      <c r="Y417" t="str">
        <f t="shared" si="37"/>
        <v>170 CVS Health</v>
      </c>
      <c r="Z417" t="str">
        <f t="shared" si="38"/>
        <v>170 CVS Health</v>
      </c>
      <c r="AA417" t="str">
        <f>_xlfn.XLOOKUP(Z417,'Client Lookup'!A:A,'Client Lookup'!C:C)</f>
        <v>CVS Health</v>
      </c>
      <c r="AC417" t="e">
        <f>_xlfn.XLOOKUP(K417,'Results vs Forecast'!K:K,'Results vs Forecast'!K:K)</f>
        <v>#N/A</v>
      </c>
    </row>
    <row r="418" spans="1:29" hidden="1">
      <c r="A418" s="39"/>
      <c r="B418" s="1" t="s">
        <v>700</v>
      </c>
      <c r="C418" s="1" t="s">
        <v>701</v>
      </c>
      <c r="D418" s="1" t="s">
        <v>24</v>
      </c>
      <c r="E418" s="1" t="s">
        <v>2248</v>
      </c>
      <c r="F418" s="2">
        <v>45535</v>
      </c>
      <c r="G418" s="2">
        <v>45505</v>
      </c>
      <c r="H418" s="1" t="s">
        <v>2383</v>
      </c>
      <c r="I418" s="1" t="s">
        <v>2384</v>
      </c>
      <c r="J418" s="1" t="s">
        <v>650</v>
      </c>
      <c r="K418" s="1" t="s">
        <v>901</v>
      </c>
      <c r="L418" s="1" t="s">
        <v>2262</v>
      </c>
      <c r="M418" s="1"/>
      <c r="N418" s="1"/>
      <c r="O418" s="1"/>
      <c r="P418" s="40">
        <v>378.15</v>
      </c>
      <c r="Q418" s="37" t="str">
        <f>IF(C418="ForthPoint","ForthPoint",IF(D418="Intercompany",_xlfn.XLOOKUP(E418,'Dept Lookup'!B:B,'Dept Lookup'!A:A),Modified!D418))</f>
        <v>CX</v>
      </c>
      <c r="R418" t="str">
        <f t="shared" si="34"/>
        <v>UDX</v>
      </c>
      <c r="S418" s="1" t="s">
        <v>707</v>
      </c>
      <c r="T418">
        <f t="shared" si="35"/>
        <v>0</v>
      </c>
      <c r="U418" s="25" t="str">
        <f>IF(K418&gt;0,K418,_xlfn.XLOOKUP(M418,'Client Lookup'!L:L,'Client Lookup'!N:N))</f>
        <v>27529</v>
      </c>
      <c r="V418" t="str">
        <f>_xlfn.XLOOKUP(_xlfn.NUMBERVALUE(U418),'Project Lookup'!X:X,'Project Lookup'!B:B)</f>
        <v>UDX - AdOps Support Renewal</v>
      </c>
      <c r="X418" t="str">
        <f t="shared" si="36"/>
        <v>362 Universal Parks &amp; Resorts : 1133 UDX - AdOps Support Renewal</v>
      </c>
      <c r="Y418" t="str">
        <f t="shared" si="37"/>
        <v>362 Universal Parks &amp; Resorts</v>
      </c>
      <c r="Z418" t="str">
        <f t="shared" si="38"/>
        <v>362 Universal Parks &amp; Resorts</v>
      </c>
      <c r="AA418" t="str">
        <f>_xlfn.XLOOKUP(Z418,'Client Lookup'!A:A,'Client Lookup'!C:C)</f>
        <v>UDX</v>
      </c>
      <c r="AC418" t="e">
        <f>_xlfn.XLOOKUP(K418,'Results vs Forecast'!K:K,'Results vs Forecast'!K:K)</f>
        <v>#N/A</v>
      </c>
    </row>
    <row r="419" spans="1:29" hidden="1">
      <c r="A419" s="39"/>
      <c r="B419" s="1" t="s">
        <v>700</v>
      </c>
      <c r="C419" s="1" t="s">
        <v>701</v>
      </c>
      <c r="D419" s="1" t="s">
        <v>24</v>
      </c>
      <c r="E419" s="1" t="s">
        <v>2248</v>
      </c>
      <c r="F419" s="2">
        <v>45535</v>
      </c>
      <c r="G419" s="2">
        <v>45505</v>
      </c>
      <c r="H419" s="1" t="s">
        <v>2385</v>
      </c>
      <c r="I419" s="1" t="s">
        <v>2386</v>
      </c>
      <c r="J419" s="1" t="s">
        <v>650</v>
      </c>
      <c r="K419" s="1" t="s">
        <v>901</v>
      </c>
      <c r="L419" s="1" t="s">
        <v>2262</v>
      </c>
      <c r="M419" s="1"/>
      <c r="N419" s="1"/>
      <c r="O419" s="1"/>
      <c r="P419" s="40">
        <v>15483.37</v>
      </c>
      <c r="Q419" s="37" t="str">
        <f>IF(C419="ForthPoint","ForthPoint",IF(D419="Intercompany",_xlfn.XLOOKUP(E419,'Dept Lookup'!B:B,'Dept Lookup'!A:A),Modified!D419))</f>
        <v>CX</v>
      </c>
      <c r="R419" t="str">
        <f t="shared" si="34"/>
        <v>UDX</v>
      </c>
      <c r="S419" s="1" t="s">
        <v>707</v>
      </c>
      <c r="T419">
        <f t="shared" si="35"/>
        <v>0</v>
      </c>
      <c r="U419" s="25" t="str">
        <f>IF(K419&gt;0,K419,_xlfn.XLOOKUP(M419,'Client Lookup'!L:L,'Client Lookup'!N:N))</f>
        <v>27529</v>
      </c>
      <c r="V419" t="str">
        <f>_xlfn.XLOOKUP(_xlfn.NUMBERVALUE(U419),'Project Lookup'!X:X,'Project Lookup'!B:B)</f>
        <v>UDX - AdOps Support Renewal</v>
      </c>
      <c r="X419" t="str">
        <f t="shared" si="36"/>
        <v>362 Universal Parks &amp; Resorts : 1133 UDX - AdOps Support Renewal</v>
      </c>
      <c r="Y419" t="str">
        <f t="shared" si="37"/>
        <v>362 Universal Parks &amp; Resorts</v>
      </c>
      <c r="Z419" t="str">
        <f t="shared" si="38"/>
        <v>362 Universal Parks &amp; Resorts</v>
      </c>
      <c r="AA419" t="str">
        <f>_xlfn.XLOOKUP(Z419,'Client Lookup'!A:A,'Client Lookup'!C:C)</f>
        <v>UDX</v>
      </c>
      <c r="AC419" t="e">
        <f>_xlfn.XLOOKUP(K419,'Results vs Forecast'!K:K,'Results vs Forecast'!K:K)</f>
        <v>#N/A</v>
      </c>
    </row>
    <row r="420" spans="1:29" hidden="1">
      <c r="A420" s="39"/>
      <c r="B420" s="1" t="s">
        <v>700</v>
      </c>
      <c r="C420" s="1" t="s">
        <v>701</v>
      </c>
      <c r="D420" s="1" t="s">
        <v>24</v>
      </c>
      <c r="E420" s="1" t="s">
        <v>2248</v>
      </c>
      <c r="F420" s="2">
        <v>45535</v>
      </c>
      <c r="G420" s="2">
        <v>45505</v>
      </c>
      <c r="H420" s="1" t="s">
        <v>2387</v>
      </c>
      <c r="I420" s="1" t="s">
        <v>2388</v>
      </c>
      <c r="J420" s="1" t="s">
        <v>898</v>
      </c>
      <c r="K420" s="1" t="s">
        <v>871</v>
      </c>
      <c r="L420" s="1" t="s">
        <v>2354</v>
      </c>
      <c r="M420" s="1"/>
      <c r="N420" s="1"/>
      <c r="O420" s="1" t="s">
        <v>2107</v>
      </c>
      <c r="P420" s="40">
        <v>-6950</v>
      </c>
      <c r="Q420" s="37" t="str">
        <f>IF(C420="ForthPoint","ForthPoint",IF(D420="Intercompany",_xlfn.XLOOKUP(E420,'Dept Lookup'!B:B,'Dept Lookup'!A:A),Modified!D420))</f>
        <v>CX</v>
      </c>
      <c r="R420" t="str">
        <f t="shared" si="34"/>
        <v>Spire Orthopedic Partners</v>
      </c>
      <c r="S420" s="1" t="s">
        <v>707</v>
      </c>
      <c r="T420">
        <f t="shared" si="35"/>
        <v>0</v>
      </c>
      <c r="U420" s="25" t="str">
        <f>IF(K420&gt;0,K420,_xlfn.XLOOKUP(M420,'Client Lookup'!L:L,'Client Lookup'!N:N))</f>
        <v>36094</v>
      </c>
      <c r="V420" t="str">
        <f>_xlfn.XLOOKUP(_xlfn.NUMBERVALUE(U420),'Project Lookup'!X:X,'Project Lookup'!B:B)</f>
        <v>Spire - Complete Paycom Dashboard</v>
      </c>
      <c r="X420" t="str">
        <f t="shared" si="36"/>
        <v>245 Spire Orthopedic Partners : 1356 Spire - Complete Paycom Dashboard</v>
      </c>
      <c r="Y420" t="str">
        <f t="shared" si="37"/>
        <v>245 Spire Orthopedic Partners</v>
      </c>
      <c r="Z420" t="str">
        <f t="shared" si="38"/>
        <v>245 Spire Orthopedic Partners</v>
      </c>
      <c r="AA420" t="str">
        <f>_xlfn.XLOOKUP(Z420,'Client Lookup'!A:A,'Client Lookup'!C:C)</f>
        <v>Spire Orthopedic Partners</v>
      </c>
      <c r="AC420" t="e">
        <f>_xlfn.XLOOKUP(K420,'Results vs Forecast'!K:K,'Results vs Forecast'!K:K)</f>
        <v>#N/A</v>
      </c>
    </row>
    <row r="421" spans="1:29" hidden="1">
      <c r="A421" s="39"/>
      <c r="B421" s="1" t="s">
        <v>700</v>
      </c>
      <c r="C421" s="1" t="s">
        <v>701</v>
      </c>
      <c r="D421" s="1" t="s">
        <v>24</v>
      </c>
      <c r="E421" s="1" t="s">
        <v>2248</v>
      </c>
      <c r="F421" s="2">
        <v>45535</v>
      </c>
      <c r="G421" s="2">
        <v>45505</v>
      </c>
      <c r="H421" s="1" t="s">
        <v>2389</v>
      </c>
      <c r="I421" s="1" t="s">
        <v>2390</v>
      </c>
      <c r="J421" s="1" t="s">
        <v>650</v>
      </c>
      <c r="K421" s="1" t="s">
        <v>901</v>
      </c>
      <c r="L421" s="1" t="s">
        <v>2262</v>
      </c>
      <c r="M421" s="1"/>
      <c r="N421" s="1"/>
      <c r="O421" s="1"/>
      <c r="P421" s="40">
        <v>0.12</v>
      </c>
      <c r="Q421" s="37" t="str">
        <f>IF(C421="ForthPoint","ForthPoint",IF(D421="Intercompany",_xlfn.XLOOKUP(E421,'Dept Lookup'!B:B,'Dept Lookup'!A:A),Modified!D421))</f>
        <v>CX</v>
      </c>
      <c r="R421" t="str">
        <f t="shared" si="34"/>
        <v>UDX</v>
      </c>
      <c r="S421" s="1" t="s">
        <v>707</v>
      </c>
      <c r="T421">
        <f t="shared" si="35"/>
        <v>0</v>
      </c>
      <c r="U421" s="25" t="str">
        <f>IF(K421&gt;0,K421,_xlfn.XLOOKUP(M421,'Client Lookup'!L:L,'Client Lookup'!N:N))</f>
        <v>27529</v>
      </c>
      <c r="V421" t="str">
        <f>_xlfn.XLOOKUP(_xlfn.NUMBERVALUE(U421),'Project Lookup'!X:X,'Project Lookup'!B:B)</f>
        <v>UDX - AdOps Support Renewal</v>
      </c>
      <c r="X421" t="str">
        <f t="shared" si="36"/>
        <v>362 Universal Parks &amp; Resorts : 1133 UDX - AdOps Support Renewal</v>
      </c>
      <c r="Y421" t="str">
        <f t="shared" si="37"/>
        <v>362 Universal Parks &amp; Resorts</v>
      </c>
      <c r="Z421" t="str">
        <f t="shared" si="38"/>
        <v>362 Universal Parks &amp; Resorts</v>
      </c>
      <c r="AA421" t="str">
        <f>_xlfn.XLOOKUP(Z421,'Client Lookup'!A:A,'Client Lookup'!C:C)</f>
        <v>UDX</v>
      </c>
      <c r="AC421" t="e">
        <f>_xlfn.XLOOKUP(K421,'Results vs Forecast'!K:K,'Results vs Forecast'!K:K)</f>
        <v>#N/A</v>
      </c>
    </row>
    <row r="422" spans="1:29" hidden="1">
      <c r="A422" s="39"/>
      <c r="B422" s="1" t="s">
        <v>700</v>
      </c>
      <c r="C422" s="1" t="s">
        <v>701</v>
      </c>
      <c r="D422" s="1" t="s">
        <v>24</v>
      </c>
      <c r="E422" s="1" t="s">
        <v>2248</v>
      </c>
      <c r="F422" s="2">
        <v>45535</v>
      </c>
      <c r="G422" s="2">
        <v>45505</v>
      </c>
      <c r="H422" s="1" t="s">
        <v>2391</v>
      </c>
      <c r="I422" s="1" t="s">
        <v>2392</v>
      </c>
      <c r="J422" s="1" t="s">
        <v>523</v>
      </c>
      <c r="K422" s="1" t="s">
        <v>782</v>
      </c>
      <c r="L422" s="1" t="s">
        <v>2251</v>
      </c>
      <c r="M422" s="1"/>
      <c r="N422" s="1"/>
      <c r="O422" s="1"/>
      <c r="P422" s="40">
        <v>4653.99</v>
      </c>
      <c r="Q422" s="37" t="str">
        <f>IF(C422="ForthPoint","ForthPoint",IF(D422="Intercompany",_xlfn.XLOOKUP(E422,'Dept Lookup'!B:B,'Dept Lookup'!A:A),Modified!D422))</f>
        <v>CX</v>
      </c>
      <c r="R422" t="str">
        <f t="shared" si="34"/>
        <v>ExploreLearning</v>
      </c>
      <c r="S422" s="1" t="s">
        <v>707</v>
      </c>
      <c r="T422">
        <f t="shared" si="35"/>
        <v>0</v>
      </c>
      <c r="U422" s="25" t="str">
        <f>IF(K422&gt;0,K422,_xlfn.XLOOKUP(M422,'Client Lookup'!L:L,'Client Lookup'!N:N))</f>
        <v>30780</v>
      </c>
      <c r="V422" t="str">
        <f>_xlfn.XLOOKUP(_xlfn.NUMBERVALUE(U422),'Project Lookup'!X:X,'Project Lookup'!B:B)</f>
        <v>ExploreLearning - GA4 and Data Privacy Support</v>
      </c>
      <c r="X422" t="str">
        <f t="shared" si="36"/>
        <v>500 ExploreLearning : 1231 ExploreLearning - GA4 and Data Privacy Support</v>
      </c>
      <c r="Y422" t="str">
        <f t="shared" si="37"/>
        <v>500 ExploreLearning</v>
      </c>
      <c r="Z422" t="str">
        <f t="shared" si="38"/>
        <v>500 ExploreLearning</v>
      </c>
      <c r="AA422" t="str">
        <f>_xlfn.XLOOKUP(Z422,'Client Lookup'!A:A,'Client Lookup'!C:C)</f>
        <v>ExploreLearning</v>
      </c>
      <c r="AC422" t="e">
        <f>_xlfn.XLOOKUP(K422,'Results vs Forecast'!K:K,'Results vs Forecast'!K:K)</f>
        <v>#N/A</v>
      </c>
    </row>
    <row r="423" spans="1:29" hidden="1">
      <c r="A423" s="39"/>
      <c r="B423" s="1" t="s">
        <v>700</v>
      </c>
      <c r="C423" s="1" t="s">
        <v>701</v>
      </c>
      <c r="D423" s="1" t="s">
        <v>20</v>
      </c>
      <c r="E423" s="1" t="s">
        <v>2393</v>
      </c>
      <c r="F423" s="2">
        <v>45505</v>
      </c>
      <c r="G423" s="2">
        <v>45505</v>
      </c>
      <c r="H423" s="1" t="s">
        <v>2394</v>
      </c>
      <c r="I423" s="1" t="s">
        <v>2395</v>
      </c>
      <c r="J423" s="1" t="s">
        <v>594</v>
      </c>
      <c r="K423" s="1" t="s">
        <v>843</v>
      </c>
      <c r="L423" s="1"/>
      <c r="M423" s="1"/>
      <c r="N423" s="1"/>
      <c r="O423" s="1" t="s">
        <v>2396</v>
      </c>
      <c r="P423" s="40">
        <v>-880</v>
      </c>
      <c r="Q423" s="37" t="str">
        <f>IF(C423="ForthPoint","ForthPoint",IF(D423="Intercompany",_xlfn.XLOOKUP(E423,'Dept Lookup'!B:B,'Dept Lookup'!A:A),Modified!D423))</f>
        <v>Insourcing Services</v>
      </c>
      <c r="R423" t="str">
        <f t="shared" si="34"/>
        <v>MasterCard</v>
      </c>
      <c r="S423" s="1" t="s">
        <v>707</v>
      </c>
      <c r="T423">
        <f t="shared" si="35"/>
        <v>0</v>
      </c>
      <c r="U423" s="25" t="str">
        <f>IF(K423&gt;0,K423,_xlfn.XLOOKUP(M423,'Client Lookup'!L:L,'Client Lookup'!N:N))</f>
        <v>567</v>
      </c>
      <c r="V423" t="e">
        <f>_xlfn.XLOOKUP(_xlfn.NUMBERVALUE(U423),'Project Lookup'!X:X,'Project Lookup'!B:B)</f>
        <v>#N/A</v>
      </c>
      <c r="X423" t="str">
        <f t="shared" si="36"/>
        <v>9 MasterCard</v>
      </c>
      <c r="Y423" t="str">
        <f t="shared" si="37"/>
        <v>9 MasterCard</v>
      </c>
      <c r="Z423" t="str">
        <f t="shared" si="38"/>
        <v>9 MasterCard</v>
      </c>
      <c r="AA423" t="str">
        <f>_xlfn.XLOOKUP(Z423,'Client Lookup'!A:A,'Client Lookup'!C:C)</f>
        <v>MasterCard</v>
      </c>
      <c r="AC423" t="e">
        <f>_xlfn.XLOOKUP(K423,'Results vs Forecast'!K:K,'Results vs Forecast'!K:K)</f>
        <v>#N/A</v>
      </c>
    </row>
    <row r="424" spans="1:29" hidden="1">
      <c r="A424" s="39"/>
      <c r="B424" s="1" t="s">
        <v>700</v>
      </c>
      <c r="C424" s="1" t="s">
        <v>701</v>
      </c>
      <c r="D424" s="1" t="s">
        <v>20</v>
      </c>
      <c r="E424" s="1" t="s">
        <v>2393</v>
      </c>
      <c r="F424" s="2">
        <v>45505</v>
      </c>
      <c r="G424" s="2">
        <v>45505</v>
      </c>
      <c r="H424" s="1" t="s">
        <v>2394</v>
      </c>
      <c r="I424" s="1" t="s">
        <v>2395</v>
      </c>
      <c r="J424" s="1" t="s">
        <v>469</v>
      </c>
      <c r="K424" s="1" t="s">
        <v>720</v>
      </c>
      <c r="L424" s="1"/>
      <c r="M424" s="1"/>
      <c r="N424" s="1"/>
      <c r="O424" s="1" t="s">
        <v>2397</v>
      </c>
      <c r="P424" s="40">
        <v>-1200</v>
      </c>
      <c r="Q424" s="37" t="str">
        <f>IF(C424="ForthPoint","ForthPoint",IF(D424="Intercompany",_xlfn.XLOOKUP(E424,'Dept Lookup'!B:B,'Dept Lookup'!A:A),Modified!D424))</f>
        <v>Insourcing Services</v>
      </c>
      <c r="R424" t="str">
        <f t="shared" si="34"/>
        <v>American Express Company</v>
      </c>
      <c r="S424" s="1" t="s">
        <v>707</v>
      </c>
      <c r="T424">
        <f t="shared" si="35"/>
        <v>0</v>
      </c>
      <c r="U424" s="25" t="str">
        <f>IF(K424&gt;0,K424,_xlfn.XLOOKUP(M424,'Client Lookup'!L:L,'Client Lookup'!N:N))</f>
        <v>565</v>
      </c>
      <c r="V424" t="e">
        <f>_xlfn.XLOOKUP(_xlfn.NUMBERVALUE(U424),'Project Lookup'!X:X,'Project Lookup'!B:B)</f>
        <v>#N/A</v>
      </c>
      <c r="X424" t="str">
        <f t="shared" si="36"/>
        <v>7 American Express</v>
      </c>
      <c r="Y424" t="str">
        <f t="shared" si="37"/>
        <v>7 American Express</v>
      </c>
      <c r="Z424" t="str">
        <f t="shared" si="38"/>
        <v>7 American Express</v>
      </c>
      <c r="AA424" t="str">
        <f>_xlfn.XLOOKUP(Z424,'Client Lookup'!A:A,'Client Lookup'!C:C)</f>
        <v>American Express Company</v>
      </c>
      <c r="AC424" t="e">
        <f>_xlfn.XLOOKUP(K424,'Results vs Forecast'!K:K,'Results vs Forecast'!K:K)</f>
        <v>#N/A</v>
      </c>
    </row>
    <row r="425" spans="1:29" hidden="1">
      <c r="A425" s="39"/>
      <c r="B425" s="1" t="s">
        <v>700</v>
      </c>
      <c r="C425" s="1" t="s">
        <v>701</v>
      </c>
      <c r="D425" s="1" t="s">
        <v>20</v>
      </c>
      <c r="E425" s="1" t="s">
        <v>2393</v>
      </c>
      <c r="F425" s="2">
        <v>45505</v>
      </c>
      <c r="G425" s="2">
        <v>45505</v>
      </c>
      <c r="H425" s="1" t="s">
        <v>2394</v>
      </c>
      <c r="I425" s="1" t="s">
        <v>2395</v>
      </c>
      <c r="J425" s="1" t="s">
        <v>573</v>
      </c>
      <c r="K425" s="1" t="s">
        <v>827</v>
      </c>
      <c r="L425" s="1"/>
      <c r="M425" s="1"/>
      <c r="N425" s="1"/>
      <c r="O425" s="1" t="s">
        <v>2398</v>
      </c>
      <c r="P425" s="40">
        <v>-877.5</v>
      </c>
      <c r="Q425" s="37" t="str">
        <f>IF(C425="ForthPoint","ForthPoint",IF(D425="Intercompany",_xlfn.XLOOKUP(E425,'Dept Lookup'!B:B,'Dept Lookup'!A:A),Modified!D425))</f>
        <v>Insourcing Services</v>
      </c>
      <c r="R425" t="str">
        <f t="shared" si="34"/>
        <v>Leukemia &amp; Lymphoma Society</v>
      </c>
      <c r="S425" s="1" t="s">
        <v>707</v>
      </c>
      <c r="T425">
        <f t="shared" si="35"/>
        <v>0</v>
      </c>
      <c r="U425" s="25" t="str">
        <f>IF(K425&gt;0,K425,_xlfn.XLOOKUP(M425,'Client Lookup'!L:L,'Client Lookup'!N:N))</f>
        <v>3308</v>
      </c>
      <c r="V425" t="e">
        <f>_xlfn.XLOOKUP(_xlfn.NUMBERVALUE(U425),'Project Lookup'!X:X,'Project Lookup'!B:B)</f>
        <v>#N/A</v>
      </c>
      <c r="X425" t="str">
        <f t="shared" si="36"/>
        <v>195 Leukemia &amp; Lymphoma Society</v>
      </c>
      <c r="Y425" t="str">
        <f t="shared" si="37"/>
        <v>195 Leukemia &amp; Lymphoma Society</v>
      </c>
      <c r="Z425" t="str">
        <f t="shared" si="38"/>
        <v>195 Leukemia &amp; Lymphoma Society</v>
      </c>
      <c r="AA425" t="str">
        <f>_xlfn.XLOOKUP(Z425,'Client Lookup'!A:A,'Client Lookup'!C:C)</f>
        <v>Leukemia &amp; Lymphoma Society</v>
      </c>
      <c r="AC425" t="e">
        <f>_xlfn.XLOOKUP(K425,'Results vs Forecast'!K:K,'Results vs Forecast'!K:K)</f>
        <v>#N/A</v>
      </c>
    </row>
    <row r="426" spans="1:29" hidden="1">
      <c r="A426" s="39"/>
      <c r="B426" s="1" t="s">
        <v>700</v>
      </c>
      <c r="C426" s="1" t="s">
        <v>701</v>
      </c>
      <c r="D426" s="1" t="s">
        <v>20</v>
      </c>
      <c r="E426" s="1" t="s">
        <v>2393</v>
      </c>
      <c r="F426" s="2">
        <v>45505</v>
      </c>
      <c r="G426" s="2">
        <v>45505</v>
      </c>
      <c r="H426" s="1" t="s">
        <v>2394</v>
      </c>
      <c r="I426" s="1" t="s">
        <v>2395</v>
      </c>
      <c r="J426" s="1" t="s">
        <v>475</v>
      </c>
      <c r="K426" s="1" t="s">
        <v>724</v>
      </c>
      <c r="L426" s="1"/>
      <c r="M426" s="1"/>
      <c r="N426" s="1"/>
      <c r="O426" s="1" t="s">
        <v>2399</v>
      </c>
      <c r="P426" s="40">
        <v>551.26</v>
      </c>
      <c r="Q426" s="37" t="str">
        <f>IF(C426="ForthPoint","ForthPoint",IF(D426="Intercompany",_xlfn.XLOOKUP(E426,'Dept Lookup'!B:B,'Dept Lookup'!A:A),Modified!D426))</f>
        <v>Insourcing Services</v>
      </c>
      <c r="R426" t="str">
        <f t="shared" si="34"/>
        <v>ASME</v>
      </c>
      <c r="S426" s="1" t="s">
        <v>707</v>
      </c>
      <c r="T426">
        <f t="shared" si="35"/>
        <v>0</v>
      </c>
      <c r="U426" s="25" t="str">
        <f>IF(K426&gt;0,K426,_xlfn.XLOOKUP(M426,'Client Lookup'!L:L,'Client Lookup'!N:N))</f>
        <v>3307</v>
      </c>
      <c r="V426" t="e">
        <f>_xlfn.XLOOKUP(_xlfn.NUMBERVALUE(U426),'Project Lookup'!X:X,'Project Lookup'!B:B)</f>
        <v>#N/A</v>
      </c>
      <c r="X426" t="str">
        <f t="shared" si="36"/>
        <v>194 ASME</v>
      </c>
      <c r="Y426" t="str">
        <f t="shared" si="37"/>
        <v>194 ASME</v>
      </c>
      <c r="Z426" t="str">
        <f t="shared" si="38"/>
        <v>194 ASME</v>
      </c>
      <c r="AA426" t="str">
        <f>_xlfn.XLOOKUP(Z426,'Client Lookup'!A:A,'Client Lookup'!C:C)</f>
        <v>ASME</v>
      </c>
      <c r="AC426" t="e">
        <f>_xlfn.XLOOKUP(K426,'Results vs Forecast'!K:K,'Results vs Forecast'!K:K)</f>
        <v>#N/A</v>
      </c>
    </row>
    <row r="427" spans="1:29" hidden="1">
      <c r="A427" s="39"/>
      <c r="B427" s="1" t="s">
        <v>700</v>
      </c>
      <c r="C427" s="1" t="s">
        <v>701</v>
      </c>
      <c r="D427" s="1" t="s">
        <v>20</v>
      </c>
      <c r="E427" s="1" t="s">
        <v>2393</v>
      </c>
      <c r="F427" s="2">
        <v>45505</v>
      </c>
      <c r="G427" s="2">
        <v>45505</v>
      </c>
      <c r="H427" s="1" t="s">
        <v>2394</v>
      </c>
      <c r="I427" s="1" t="s">
        <v>2395</v>
      </c>
      <c r="J427" s="1" t="s">
        <v>793</v>
      </c>
      <c r="K427" s="1" t="s">
        <v>794</v>
      </c>
      <c r="L427" s="1"/>
      <c r="M427" s="1"/>
      <c r="N427" s="1"/>
      <c r="O427" s="1" t="s">
        <v>2400</v>
      </c>
      <c r="P427" s="40">
        <v>520</v>
      </c>
      <c r="Q427" s="37" t="str">
        <f>IF(C427="ForthPoint","ForthPoint",IF(D427="Intercompany",_xlfn.XLOOKUP(E427,'Dept Lookup'!B:B,'Dept Lookup'!A:A),Modified!D427))</f>
        <v>Insourcing Services</v>
      </c>
      <c r="R427" t="str">
        <f t="shared" si="34"/>
        <v>Ent Credit Union</v>
      </c>
      <c r="S427" s="1" t="s">
        <v>707</v>
      </c>
      <c r="T427">
        <f t="shared" si="35"/>
        <v>0</v>
      </c>
      <c r="U427" s="25" t="str">
        <f>IF(K427&gt;0,K427,_xlfn.XLOOKUP(M427,'Client Lookup'!L:L,'Client Lookup'!N:N))</f>
        <v>6722</v>
      </c>
      <c r="V427" t="e">
        <f>_xlfn.XLOOKUP(_xlfn.NUMBERVALUE(U427),'Project Lookup'!X:X,'Project Lookup'!B:B)</f>
        <v>#N/A</v>
      </c>
      <c r="X427" t="str">
        <f t="shared" si="36"/>
        <v>273 Ent Credit Union</v>
      </c>
      <c r="Y427" t="str">
        <f t="shared" si="37"/>
        <v>273 Ent Credit Union</v>
      </c>
      <c r="Z427" t="str">
        <f t="shared" si="38"/>
        <v>273 Ent Credit Union</v>
      </c>
      <c r="AA427" t="str">
        <f>_xlfn.XLOOKUP(Z427,'Client Lookup'!A:A,'Client Lookup'!C:C)</f>
        <v>Ent Credit Union</v>
      </c>
      <c r="AC427" t="e">
        <f>_xlfn.XLOOKUP(K427,'Results vs Forecast'!K:K,'Results vs Forecast'!K:K)</f>
        <v>#N/A</v>
      </c>
    </row>
    <row r="428" spans="1:29" hidden="1">
      <c r="A428" s="39"/>
      <c r="B428" s="1" t="s">
        <v>700</v>
      </c>
      <c r="C428" s="1" t="s">
        <v>701</v>
      </c>
      <c r="D428" s="1" t="s">
        <v>20</v>
      </c>
      <c r="E428" s="1" t="s">
        <v>2393</v>
      </c>
      <c r="F428" s="2">
        <v>45505</v>
      </c>
      <c r="G428" s="2">
        <v>45505</v>
      </c>
      <c r="H428" s="1" t="s">
        <v>2394</v>
      </c>
      <c r="I428" s="1" t="s">
        <v>2395</v>
      </c>
      <c r="J428" s="1" t="s">
        <v>727</v>
      </c>
      <c r="K428" s="1" t="s">
        <v>728</v>
      </c>
      <c r="L428" s="1"/>
      <c r="M428" s="1"/>
      <c r="N428" s="1"/>
      <c r="O428" s="1" t="s">
        <v>2401</v>
      </c>
      <c r="P428" s="40">
        <v>-336</v>
      </c>
      <c r="Q428" s="37" t="str">
        <f>IF(C428="ForthPoint","ForthPoint",IF(D428="Intercompany",_xlfn.XLOOKUP(E428,'Dept Lookup'!B:B,'Dept Lookup'!A:A),Modified!D428))</f>
        <v>Insourcing Services</v>
      </c>
      <c r="R428" t="str">
        <f t="shared" si="34"/>
        <v>ATT</v>
      </c>
      <c r="S428" s="1" t="s">
        <v>707</v>
      </c>
      <c r="T428">
        <f t="shared" si="35"/>
        <v>0</v>
      </c>
      <c r="U428" s="25" t="str">
        <f>IF(K428&gt;0,K428,_xlfn.XLOOKUP(M428,'Client Lookup'!L:L,'Client Lookup'!N:N))</f>
        <v>568</v>
      </c>
      <c r="V428" t="e">
        <f>_xlfn.XLOOKUP(_xlfn.NUMBERVALUE(U428),'Project Lookup'!X:X,'Project Lookup'!B:B)</f>
        <v>#N/A</v>
      </c>
      <c r="X428" t="str">
        <f t="shared" si="36"/>
        <v>10 AT&amp;T</v>
      </c>
      <c r="Y428" t="str">
        <f t="shared" si="37"/>
        <v>10 AT&amp;T</v>
      </c>
      <c r="Z428" t="str">
        <f t="shared" si="38"/>
        <v>10 AT&amp;T</v>
      </c>
      <c r="AA428" t="str">
        <f>_xlfn.XLOOKUP(Z428,'Client Lookup'!A:A,'Client Lookup'!C:C)</f>
        <v>ATT</v>
      </c>
      <c r="AC428" t="e">
        <f>_xlfn.XLOOKUP(K428,'Results vs Forecast'!K:K,'Results vs Forecast'!K:K)</f>
        <v>#N/A</v>
      </c>
    </row>
    <row r="429" spans="1:29" hidden="1">
      <c r="A429" s="39"/>
      <c r="B429" s="1" t="s">
        <v>700</v>
      </c>
      <c r="C429" s="1" t="s">
        <v>701</v>
      </c>
      <c r="D429" s="1" t="s">
        <v>20</v>
      </c>
      <c r="E429" s="1" t="s">
        <v>2393</v>
      </c>
      <c r="F429" s="2">
        <v>45505</v>
      </c>
      <c r="G429" s="2">
        <v>45505</v>
      </c>
      <c r="H429" s="1" t="s">
        <v>2394</v>
      </c>
      <c r="I429" s="1" t="s">
        <v>2395</v>
      </c>
      <c r="J429" s="1" t="s">
        <v>727</v>
      </c>
      <c r="K429" s="1" t="s">
        <v>728</v>
      </c>
      <c r="L429" s="1"/>
      <c r="M429" s="1"/>
      <c r="N429" s="1"/>
      <c r="O429" s="1" t="s">
        <v>2402</v>
      </c>
      <c r="P429" s="40">
        <v>206.48</v>
      </c>
      <c r="Q429" s="37" t="str">
        <f>IF(C429="ForthPoint","ForthPoint",IF(D429="Intercompany",_xlfn.XLOOKUP(E429,'Dept Lookup'!B:B,'Dept Lookup'!A:A),Modified!D429))</f>
        <v>Insourcing Services</v>
      </c>
      <c r="R429" t="str">
        <f t="shared" si="34"/>
        <v>ATT</v>
      </c>
      <c r="S429" s="1" t="s">
        <v>707</v>
      </c>
      <c r="T429">
        <f t="shared" si="35"/>
        <v>0</v>
      </c>
      <c r="U429" s="25" t="str">
        <f>IF(K429&gt;0,K429,_xlfn.XLOOKUP(M429,'Client Lookup'!L:L,'Client Lookup'!N:N))</f>
        <v>568</v>
      </c>
      <c r="V429" t="e">
        <f>_xlfn.XLOOKUP(_xlfn.NUMBERVALUE(U429),'Project Lookup'!X:X,'Project Lookup'!B:B)</f>
        <v>#N/A</v>
      </c>
      <c r="X429" t="str">
        <f t="shared" si="36"/>
        <v>10 AT&amp;T</v>
      </c>
      <c r="Y429" t="str">
        <f t="shared" si="37"/>
        <v>10 AT&amp;T</v>
      </c>
      <c r="Z429" t="str">
        <f t="shared" si="38"/>
        <v>10 AT&amp;T</v>
      </c>
      <c r="AA429" t="str">
        <f>_xlfn.XLOOKUP(Z429,'Client Lookup'!A:A,'Client Lookup'!C:C)</f>
        <v>ATT</v>
      </c>
      <c r="AC429" t="e">
        <f>_xlfn.XLOOKUP(K429,'Results vs Forecast'!K:K,'Results vs Forecast'!K:K)</f>
        <v>#N/A</v>
      </c>
    </row>
    <row r="430" spans="1:29" hidden="1">
      <c r="A430" s="39"/>
      <c r="B430" s="1" t="s">
        <v>700</v>
      </c>
      <c r="C430" s="1" t="s">
        <v>701</v>
      </c>
      <c r="D430" s="1" t="s">
        <v>20</v>
      </c>
      <c r="E430" s="1" t="s">
        <v>2393</v>
      </c>
      <c r="F430" s="2">
        <v>45505</v>
      </c>
      <c r="G430" s="2">
        <v>45505</v>
      </c>
      <c r="H430" s="1" t="s">
        <v>2394</v>
      </c>
      <c r="I430" s="1" t="s">
        <v>2395</v>
      </c>
      <c r="J430" s="1" t="s">
        <v>469</v>
      </c>
      <c r="K430" s="1" t="s">
        <v>720</v>
      </c>
      <c r="L430" s="1"/>
      <c r="M430" s="1"/>
      <c r="N430" s="1"/>
      <c r="O430" s="1" t="s">
        <v>2403</v>
      </c>
      <c r="P430" s="40">
        <v>54</v>
      </c>
      <c r="Q430" s="37" t="str">
        <f>IF(C430="ForthPoint","ForthPoint",IF(D430="Intercompany",_xlfn.XLOOKUP(E430,'Dept Lookup'!B:B,'Dept Lookup'!A:A),Modified!D430))</f>
        <v>Insourcing Services</v>
      </c>
      <c r="R430" t="str">
        <f t="shared" si="34"/>
        <v>American Express Company</v>
      </c>
      <c r="S430" s="1" t="s">
        <v>707</v>
      </c>
      <c r="T430">
        <f t="shared" si="35"/>
        <v>0</v>
      </c>
      <c r="U430" s="25" t="str">
        <f>IF(K430&gt;0,K430,_xlfn.XLOOKUP(M430,'Client Lookup'!L:L,'Client Lookup'!N:N))</f>
        <v>565</v>
      </c>
      <c r="V430" t="e">
        <f>_xlfn.XLOOKUP(_xlfn.NUMBERVALUE(U430),'Project Lookup'!X:X,'Project Lookup'!B:B)</f>
        <v>#N/A</v>
      </c>
      <c r="X430" t="str">
        <f t="shared" si="36"/>
        <v>7 American Express</v>
      </c>
      <c r="Y430" t="str">
        <f t="shared" si="37"/>
        <v>7 American Express</v>
      </c>
      <c r="Z430" t="str">
        <f t="shared" si="38"/>
        <v>7 American Express</v>
      </c>
      <c r="AA430" t="str">
        <f>_xlfn.XLOOKUP(Z430,'Client Lookup'!A:A,'Client Lookup'!C:C)</f>
        <v>American Express Company</v>
      </c>
      <c r="AC430" t="e">
        <f>_xlfn.XLOOKUP(K430,'Results vs Forecast'!K:K,'Results vs Forecast'!K:K)</f>
        <v>#N/A</v>
      </c>
    </row>
    <row r="431" spans="1:29" hidden="1">
      <c r="A431" s="39"/>
      <c r="B431" s="1" t="s">
        <v>700</v>
      </c>
      <c r="C431" s="1" t="s">
        <v>701</v>
      </c>
      <c r="D431" s="1" t="s">
        <v>20</v>
      </c>
      <c r="E431" s="1" t="s">
        <v>2393</v>
      </c>
      <c r="F431" s="2">
        <v>45505</v>
      </c>
      <c r="G431" s="2">
        <v>45505</v>
      </c>
      <c r="H431" s="1" t="s">
        <v>2404</v>
      </c>
      <c r="I431" s="1" t="s">
        <v>2405</v>
      </c>
      <c r="J431" s="1" t="s">
        <v>469</v>
      </c>
      <c r="K431" s="1" t="s">
        <v>720</v>
      </c>
      <c r="L431" s="1"/>
      <c r="M431" s="1"/>
      <c r="N431" s="1"/>
      <c r="O431" s="1" t="s">
        <v>2406</v>
      </c>
      <c r="P431" s="40">
        <v>-2831.81</v>
      </c>
      <c r="Q431" s="37" t="str">
        <f>IF(C431="ForthPoint","ForthPoint",IF(D431="Intercompany",_xlfn.XLOOKUP(E431,'Dept Lookup'!B:B,'Dept Lookup'!A:A),Modified!D431))</f>
        <v>Insourcing Services</v>
      </c>
      <c r="R431" t="str">
        <f t="shared" si="34"/>
        <v>American Express Company</v>
      </c>
      <c r="S431" s="1" t="s">
        <v>707</v>
      </c>
      <c r="T431">
        <f t="shared" si="35"/>
        <v>0</v>
      </c>
      <c r="U431" s="25" t="str">
        <f>IF(K431&gt;0,K431,_xlfn.XLOOKUP(M431,'Client Lookup'!L:L,'Client Lookup'!N:N))</f>
        <v>565</v>
      </c>
      <c r="V431" t="e">
        <f>_xlfn.XLOOKUP(_xlfn.NUMBERVALUE(U431),'Project Lookup'!X:X,'Project Lookup'!B:B)</f>
        <v>#N/A</v>
      </c>
      <c r="X431" t="str">
        <f t="shared" si="36"/>
        <v>7 American Express</v>
      </c>
      <c r="Y431" t="str">
        <f t="shared" si="37"/>
        <v>7 American Express</v>
      </c>
      <c r="Z431" t="str">
        <f t="shared" si="38"/>
        <v>7 American Express</v>
      </c>
      <c r="AA431" t="str">
        <f>_xlfn.XLOOKUP(Z431,'Client Lookup'!A:A,'Client Lookup'!C:C)</f>
        <v>American Express Company</v>
      </c>
      <c r="AC431" t="e">
        <f>_xlfn.XLOOKUP(K431,'Results vs Forecast'!K:K,'Results vs Forecast'!K:K)</f>
        <v>#N/A</v>
      </c>
    </row>
    <row r="432" spans="1:29" hidden="1">
      <c r="A432" s="39"/>
      <c r="B432" s="1" t="s">
        <v>700</v>
      </c>
      <c r="C432" s="1" t="s">
        <v>701</v>
      </c>
      <c r="D432" s="1" t="s">
        <v>20</v>
      </c>
      <c r="E432" s="1" t="s">
        <v>2393</v>
      </c>
      <c r="F432" s="2">
        <v>45505</v>
      </c>
      <c r="G432" s="2">
        <v>45505</v>
      </c>
      <c r="H432" s="1" t="s">
        <v>2394</v>
      </c>
      <c r="I432" s="1" t="s">
        <v>2395</v>
      </c>
      <c r="J432" s="1" t="s">
        <v>727</v>
      </c>
      <c r="K432" s="1" t="s">
        <v>728</v>
      </c>
      <c r="L432" s="1"/>
      <c r="M432" s="1"/>
      <c r="N432" s="1"/>
      <c r="O432" s="1" t="s">
        <v>2407</v>
      </c>
      <c r="P432" s="40">
        <v>190.8</v>
      </c>
      <c r="Q432" s="37" t="str">
        <f>IF(C432="ForthPoint","ForthPoint",IF(D432="Intercompany",_xlfn.XLOOKUP(E432,'Dept Lookup'!B:B,'Dept Lookup'!A:A),Modified!D432))</f>
        <v>Insourcing Services</v>
      </c>
      <c r="R432" t="str">
        <f t="shared" si="34"/>
        <v>ATT</v>
      </c>
      <c r="S432" s="1" t="s">
        <v>707</v>
      </c>
      <c r="T432">
        <f t="shared" si="35"/>
        <v>0</v>
      </c>
      <c r="U432" s="25" t="str">
        <f>IF(K432&gt;0,K432,_xlfn.XLOOKUP(M432,'Client Lookup'!L:L,'Client Lookup'!N:N))</f>
        <v>568</v>
      </c>
      <c r="V432" t="e">
        <f>_xlfn.XLOOKUP(_xlfn.NUMBERVALUE(U432),'Project Lookup'!X:X,'Project Lookup'!B:B)</f>
        <v>#N/A</v>
      </c>
      <c r="X432" t="str">
        <f t="shared" si="36"/>
        <v>10 AT&amp;T</v>
      </c>
      <c r="Y432" t="str">
        <f t="shared" si="37"/>
        <v>10 AT&amp;T</v>
      </c>
      <c r="Z432" t="str">
        <f t="shared" si="38"/>
        <v>10 AT&amp;T</v>
      </c>
      <c r="AA432" t="str">
        <f>_xlfn.XLOOKUP(Z432,'Client Lookup'!A:A,'Client Lookup'!C:C)</f>
        <v>ATT</v>
      </c>
      <c r="AC432" t="e">
        <f>_xlfn.XLOOKUP(K432,'Results vs Forecast'!K:K,'Results vs Forecast'!K:K)</f>
        <v>#N/A</v>
      </c>
    </row>
    <row r="433" spans="1:29" hidden="1">
      <c r="A433" s="39"/>
      <c r="B433" s="1" t="s">
        <v>700</v>
      </c>
      <c r="C433" s="1" t="s">
        <v>701</v>
      </c>
      <c r="D433" s="1" t="s">
        <v>20</v>
      </c>
      <c r="E433" s="1" t="s">
        <v>2393</v>
      </c>
      <c r="F433" s="2">
        <v>45505</v>
      </c>
      <c r="G433" s="2">
        <v>45505</v>
      </c>
      <c r="H433" s="1" t="s">
        <v>2404</v>
      </c>
      <c r="I433" s="1" t="s">
        <v>2405</v>
      </c>
      <c r="J433" s="1" t="s">
        <v>469</v>
      </c>
      <c r="K433" s="1" t="s">
        <v>720</v>
      </c>
      <c r="L433" s="1"/>
      <c r="M433" s="1"/>
      <c r="N433" s="1"/>
      <c r="O433" s="1" t="s">
        <v>2408</v>
      </c>
      <c r="P433" s="40">
        <v>523.5</v>
      </c>
      <c r="Q433" s="37" t="str">
        <f>IF(C433="ForthPoint","ForthPoint",IF(D433="Intercompany",_xlfn.XLOOKUP(E433,'Dept Lookup'!B:B,'Dept Lookup'!A:A),Modified!D433))</f>
        <v>Insourcing Services</v>
      </c>
      <c r="R433" t="str">
        <f t="shared" si="34"/>
        <v>American Express Company</v>
      </c>
      <c r="S433" s="1" t="s">
        <v>707</v>
      </c>
      <c r="T433">
        <f t="shared" si="35"/>
        <v>0</v>
      </c>
      <c r="U433" s="25" t="str">
        <f>IF(K433&gt;0,K433,_xlfn.XLOOKUP(M433,'Client Lookup'!L:L,'Client Lookup'!N:N))</f>
        <v>565</v>
      </c>
      <c r="V433" t="e">
        <f>_xlfn.XLOOKUP(_xlfn.NUMBERVALUE(U433),'Project Lookup'!X:X,'Project Lookup'!B:B)</f>
        <v>#N/A</v>
      </c>
      <c r="X433" t="str">
        <f t="shared" si="36"/>
        <v>7 American Express</v>
      </c>
      <c r="Y433" t="str">
        <f t="shared" si="37"/>
        <v>7 American Express</v>
      </c>
      <c r="Z433" t="str">
        <f t="shared" si="38"/>
        <v>7 American Express</v>
      </c>
      <c r="AA433" t="str">
        <f>_xlfn.XLOOKUP(Z433,'Client Lookup'!A:A,'Client Lookup'!C:C)</f>
        <v>American Express Company</v>
      </c>
      <c r="AC433" t="e">
        <f>_xlfn.XLOOKUP(K433,'Results vs Forecast'!K:K,'Results vs Forecast'!K:K)</f>
        <v>#N/A</v>
      </c>
    </row>
    <row r="434" spans="1:29" hidden="1">
      <c r="A434" s="39"/>
      <c r="B434" s="1" t="s">
        <v>700</v>
      </c>
      <c r="C434" s="1" t="s">
        <v>701</v>
      </c>
      <c r="D434" s="1" t="s">
        <v>20</v>
      </c>
      <c r="E434" s="1" t="s">
        <v>2393</v>
      </c>
      <c r="F434" s="2">
        <v>45505</v>
      </c>
      <c r="G434" s="2">
        <v>45505</v>
      </c>
      <c r="H434" s="1" t="s">
        <v>2394</v>
      </c>
      <c r="I434" s="1" t="s">
        <v>2395</v>
      </c>
      <c r="J434" s="1" t="s">
        <v>469</v>
      </c>
      <c r="K434" s="1" t="s">
        <v>720</v>
      </c>
      <c r="L434" s="1"/>
      <c r="M434" s="1"/>
      <c r="N434" s="1"/>
      <c r="O434" s="1" t="s">
        <v>2409</v>
      </c>
      <c r="P434" s="40">
        <v>-442.25</v>
      </c>
      <c r="Q434" s="37" t="str">
        <f>IF(C434="ForthPoint","ForthPoint",IF(D434="Intercompany",_xlfn.XLOOKUP(E434,'Dept Lookup'!B:B,'Dept Lookup'!A:A),Modified!D434))</f>
        <v>Insourcing Services</v>
      </c>
      <c r="R434" t="str">
        <f t="shared" si="34"/>
        <v>American Express Company</v>
      </c>
      <c r="S434" s="1" t="s">
        <v>707</v>
      </c>
      <c r="T434">
        <f t="shared" si="35"/>
        <v>0</v>
      </c>
      <c r="U434" s="25" t="str">
        <f>IF(K434&gt;0,K434,_xlfn.XLOOKUP(M434,'Client Lookup'!L:L,'Client Lookup'!N:N))</f>
        <v>565</v>
      </c>
      <c r="V434" t="e">
        <f>_xlfn.XLOOKUP(_xlfn.NUMBERVALUE(U434),'Project Lookup'!X:X,'Project Lookup'!B:B)</f>
        <v>#N/A</v>
      </c>
      <c r="X434" t="str">
        <f t="shared" si="36"/>
        <v>7 American Express</v>
      </c>
      <c r="Y434" t="str">
        <f t="shared" si="37"/>
        <v>7 American Express</v>
      </c>
      <c r="Z434" t="str">
        <f t="shared" si="38"/>
        <v>7 American Express</v>
      </c>
      <c r="AA434" t="str">
        <f>_xlfn.XLOOKUP(Z434,'Client Lookup'!A:A,'Client Lookup'!C:C)</f>
        <v>American Express Company</v>
      </c>
      <c r="AC434" t="e">
        <f>_xlfn.XLOOKUP(K434,'Results vs Forecast'!K:K,'Results vs Forecast'!K:K)</f>
        <v>#N/A</v>
      </c>
    </row>
    <row r="435" spans="1:29" hidden="1">
      <c r="A435" s="39"/>
      <c r="B435" s="1" t="s">
        <v>700</v>
      </c>
      <c r="C435" s="1" t="s">
        <v>701</v>
      </c>
      <c r="D435" s="1" t="s">
        <v>20</v>
      </c>
      <c r="E435" s="1" t="s">
        <v>2393</v>
      </c>
      <c r="F435" s="2">
        <v>45505</v>
      </c>
      <c r="G435" s="2">
        <v>45505</v>
      </c>
      <c r="H435" s="1" t="s">
        <v>2394</v>
      </c>
      <c r="I435" s="1" t="s">
        <v>2395</v>
      </c>
      <c r="J435" s="1" t="s">
        <v>491</v>
      </c>
      <c r="K435" s="1" t="s">
        <v>743</v>
      </c>
      <c r="L435" s="1"/>
      <c r="M435" s="1"/>
      <c r="N435" s="1"/>
      <c r="O435" s="1" t="s">
        <v>2410</v>
      </c>
      <c r="P435" s="40">
        <v>1072</v>
      </c>
      <c r="Q435" s="37" t="str">
        <f>IF(C435="ForthPoint","ForthPoint",IF(D435="Intercompany",_xlfn.XLOOKUP(E435,'Dept Lookup'!B:B,'Dept Lookup'!A:A),Modified!D435))</f>
        <v>Insourcing Services</v>
      </c>
      <c r="R435" t="str">
        <f t="shared" si="34"/>
        <v>citigroup</v>
      </c>
      <c r="S435" s="1" t="s">
        <v>707</v>
      </c>
      <c r="T435">
        <f t="shared" si="35"/>
        <v>0</v>
      </c>
      <c r="U435" s="25" t="str">
        <f>IF(K435&gt;0,K435,_xlfn.XLOOKUP(M435,'Client Lookup'!L:L,'Client Lookup'!N:N))</f>
        <v>566</v>
      </c>
      <c r="V435" t="e">
        <f>_xlfn.XLOOKUP(_xlfn.NUMBERVALUE(U435),'Project Lookup'!X:X,'Project Lookup'!B:B)</f>
        <v>#N/A</v>
      </c>
      <c r="X435" t="str">
        <f t="shared" si="36"/>
        <v>8 Citi</v>
      </c>
      <c r="Y435" t="str">
        <f t="shared" si="37"/>
        <v>8 Citi</v>
      </c>
      <c r="Z435" t="str">
        <f t="shared" si="38"/>
        <v>8 Citi</v>
      </c>
      <c r="AA435" t="str">
        <f>_xlfn.XLOOKUP(Z435,'Client Lookup'!A:A,'Client Lookup'!C:C)</f>
        <v>citigroup</v>
      </c>
      <c r="AC435" t="e">
        <f>_xlfn.XLOOKUP(K435,'Results vs Forecast'!K:K,'Results vs Forecast'!K:K)</f>
        <v>#N/A</v>
      </c>
    </row>
    <row r="436" spans="1:29" hidden="1">
      <c r="A436" s="39"/>
      <c r="B436" s="1" t="s">
        <v>700</v>
      </c>
      <c r="C436" s="1" t="s">
        <v>701</v>
      </c>
      <c r="D436" s="1" t="s">
        <v>20</v>
      </c>
      <c r="E436" s="1" t="s">
        <v>2393</v>
      </c>
      <c r="F436" s="2">
        <v>45505</v>
      </c>
      <c r="G436" s="2">
        <v>45505</v>
      </c>
      <c r="H436" s="1" t="s">
        <v>2394</v>
      </c>
      <c r="I436" s="1" t="s">
        <v>2395</v>
      </c>
      <c r="J436" s="1" t="s">
        <v>469</v>
      </c>
      <c r="K436" s="1" t="s">
        <v>720</v>
      </c>
      <c r="L436" s="1"/>
      <c r="M436" s="1"/>
      <c r="N436" s="1"/>
      <c r="O436" s="1" t="s">
        <v>2411</v>
      </c>
      <c r="P436" s="40">
        <v>-719.46</v>
      </c>
      <c r="Q436" s="37" t="str">
        <f>IF(C436="ForthPoint","ForthPoint",IF(D436="Intercompany",_xlfn.XLOOKUP(E436,'Dept Lookup'!B:B,'Dept Lookup'!A:A),Modified!D436))</f>
        <v>Insourcing Services</v>
      </c>
      <c r="R436" t="str">
        <f t="shared" si="34"/>
        <v>American Express Company</v>
      </c>
      <c r="S436" s="1" t="s">
        <v>707</v>
      </c>
      <c r="T436">
        <f t="shared" si="35"/>
        <v>0</v>
      </c>
      <c r="U436" s="25" t="str">
        <f>IF(K436&gt;0,K436,_xlfn.XLOOKUP(M436,'Client Lookup'!L:L,'Client Lookup'!N:N))</f>
        <v>565</v>
      </c>
      <c r="V436" t="e">
        <f>_xlfn.XLOOKUP(_xlfn.NUMBERVALUE(U436),'Project Lookup'!X:X,'Project Lookup'!B:B)</f>
        <v>#N/A</v>
      </c>
      <c r="X436" t="str">
        <f t="shared" si="36"/>
        <v>7 American Express</v>
      </c>
      <c r="Y436" t="str">
        <f t="shared" si="37"/>
        <v>7 American Express</v>
      </c>
      <c r="Z436" t="str">
        <f t="shared" si="38"/>
        <v>7 American Express</v>
      </c>
      <c r="AA436" t="str">
        <f>_xlfn.XLOOKUP(Z436,'Client Lookup'!A:A,'Client Lookup'!C:C)</f>
        <v>American Express Company</v>
      </c>
      <c r="AC436" t="e">
        <f>_xlfn.XLOOKUP(K436,'Results vs Forecast'!K:K,'Results vs Forecast'!K:K)</f>
        <v>#N/A</v>
      </c>
    </row>
    <row r="437" spans="1:29" hidden="1">
      <c r="A437" s="39"/>
      <c r="B437" s="1" t="s">
        <v>700</v>
      </c>
      <c r="C437" s="1" t="s">
        <v>701</v>
      </c>
      <c r="D437" s="1" t="s">
        <v>20</v>
      </c>
      <c r="E437" s="1" t="s">
        <v>2393</v>
      </c>
      <c r="F437" s="2">
        <v>45505</v>
      </c>
      <c r="G437" s="2">
        <v>45505</v>
      </c>
      <c r="H437" s="1" t="s">
        <v>2394</v>
      </c>
      <c r="I437" s="1" t="s">
        <v>2395</v>
      </c>
      <c r="J437" s="1" t="s">
        <v>675</v>
      </c>
      <c r="K437" s="1" t="s">
        <v>923</v>
      </c>
      <c r="L437" s="1"/>
      <c r="M437" s="1"/>
      <c r="N437" s="1"/>
      <c r="O437" s="1" t="s">
        <v>2412</v>
      </c>
      <c r="P437" s="40">
        <v>-2407.1999999999998</v>
      </c>
      <c r="Q437" s="37" t="str">
        <f>IF(C437="ForthPoint","ForthPoint",IF(D437="Intercompany",_xlfn.XLOOKUP(E437,'Dept Lookup'!B:B,'Dept Lookup'!A:A),Modified!D437))</f>
        <v>Insourcing Services</v>
      </c>
      <c r="R437" t="str">
        <f t="shared" si="34"/>
        <v>Visa</v>
      </c>
      <c r="S437" s="1" t="s">
        <v>707</v>
      </c>
      <c r="T437">
        <f t="shared" si="35"/>
        <v>0</v>
      </c>
      <c r="U437" s="25" t="str">
        <f>IF(K437&gt;0,K437,_xlfn.XLOOKUP(M437,'Client Lookup'!L:L,'Client Lookup'!N:N))</f>
        <v>5983</v>
      </c>
      <c r="V437" t="e">
        <f>_xlfn.XLOOKUP(_xlfn.NUMBERVALUE(U437),'Project Lookup'!X:X,'Project Lookup'!B:B)</f>
        <v>#N/A</v>
      </c>
      <c r="X437" t="str">
        <f t="shared" si="36"/>
        <v>269 Visa (BTS)</v>
      </c>
      <c r="Y437" t="str">
        <f t="shared" si="37"/>
        <v>269 Visa (BTS)</v>
      </c>
      <c r="Z437" t="str">
        <f t="shared" si="38"/>
        <v>269 Visa (BTS)</v>
      </c>
      <c r="AA437" t="str">
        <f>_xlfn.XLOOKUP(Z437,'Client Lookup'!A:A,'Client Lookup'!C:C)</f>
        <v>Visa</v>
      </c>
      <c r="AC437" t="e">
        <f>_xlfn.XLOOKUP(K437,'Results vs Forecast'!K:K,'Results vs Forecast'!K:K)</f>
        <v>#N/A</v>
      </c>
    </row>
    <row r="438" spans="1:29" hidden="1">
      <c r="A438" s="39"/>
      <c r="B438" s="1" t="s">
        <v>700</v>
      </c>
      <c r="C438" s="1" t="s">
        <v>701</v>
      </c>
      <c r="D438" s="1" t="s">
        <v>20</v>
      </c>
      <c r="E438" s="1" t="s">
        <v>2393</v>
      </c>
      <c r="F438" s="2">
        <v>45505</v>
      </c>
      <c r="G438" s="2">
        <v>45505</v>
      </c>
      <c r="H438" s="1" t="s">
        <v>2404</v>
      </c>
      <c r="I438" s="1" t="s">
        <v>2405</v>
      </c>
      <c r="J438" s="1" t="s">
        <v>675</v>
      </c>
      <c r="K438" s="1" t="s">
        <v>923</v>
      </c>
      <c r="L438" s="1"/>
      <c r="M438" s="1"/>
      <c r="N438" s="1"/>
      <c r="O438" s="1" t="s">
        <v>2413</v>
      </c>
      <c r="P438" s="40">
        <v>60.08</v>
      </c>
      <c r="Q438" s="37" t="str">
        <f>IF(C438="ForthPoint","ForthPoint",IF(D438="Intercompany",_xlfn.XLOOKUP(E438,'Dept Lookup'!B:B,'Dept Lookup'!A:A),Modified!D438))</f>
        <v>Insourcing Services</v>
      </c>
      <c r="R438" t="str">
        <f t="shared" si="34"/>
        <v>Visa</v>
      </c>
      <c r="S438" s="1" t="s">
        <v>707</v>
      </c>
      <c r="T438">
        <f t="shared" si="35"/>
        <v>0</v>
      </c>
      <c r="U438" s="25" t="str">
        <f>IF(K438&gt;0,K438,_xlfn.XLOOKUP(M438,'Client Lookup'!L:L,'Client Lookup'!N:N))</f>
        <v>5983</v>
      </c>
      <c r="V438" t="e">
        <f>_xlfn.XLOOKUP(_xlfn.NUMBERVALUE(U438),'Project Lookup'!X:X,'Project Lookup'!B:B)</f>
        <v>#N/A</v>
      </c>
      <c r="X438" t="str">
        <f t="shared" si="36"/>
        <v>269 Visa (BTS)</v>
      </c>
      <c r="Y438" t="str">
        <f t="shared" si="37"/>
        <v>269 Visa (BTS)</v>
      </c>
      <c r="Z438" t="str">
        <f t="shared" si="38"/>
        <v>269 Visa (BTS)</v>
      </c>
      <c r="AA438" t="str">
        <f>_xlfn.XLOOKUP(Z438,'Client Lookup'!A:A,'Client Lookup'!C:C)</f>
        <v>Visa</v>
      </c>
      <c r="AC438" t="e">
        <f>_xlfn.XLOOKUP(K438,'Results vs Forecast'!K:K,'Results vs Forecast'!K:K)</f>
        <v>#N/A</v>
      </c>
    </row>
    <row r="439" spans="1:29" hidden="1">
      <c r="A439" s="39"/>
      <c r="B439" s="1" t="s">
        <v>700</v>
      </c>
      <c r="C439" s="1" t="s">
        <v>701</v>
      </c>
      <c r="D439" s="1" t="s">
        <v>20</v>
      </c>
      <c r="E439" s="1" t="s">
        <v>2393</v>
      </c>
      <c r="F439" s="2">
        <v>45505</v>
      </c>
      <c r="G439" s="2">
        <v>45505</v>
      </c>
      <c r="H439" s="1" t="s">
        <v>2394</v>
      </c>
      <c r="I439" s="1" t="s">
        <v>2395</v>
      </c>
      <c r="J439" s="1" t="s">
        <v>469</v>
      </c>
      <c r="K439" s="1" t="s">
        <v>720</v>
      </c>
      <c r="L439" s="1"/>
      <c r="M439" s="1"/>
      <c r="N439" s="1"/>
      <c r="O439" s="1" t="s">
        <v>2414</v>
      </c>
      <c r="P439" s="40">
        <v>-639.20000000000005</v>
      </c>
      <c r="Q439" s="37" t="str">
        <f>IF(C439="ForthPoint","ForthPoint",IF(D439="Intercompany",_xlfn.XLOOKUP(E439,'Dept Lookup'!B:B,'Dept Lookup'!A:A),Modified!D439))</f>
        <v>Insourcing Services</v>
      </c>
      <c r="R439" t="str">
        <f t="shared" si="34"/>
        <v>American Express Company</v>
      </c>
      <c r="S439" s="1" t="s">
        <v>707</v>
      </c>
      <c r="T439">
        <f t="shared" si="35"/>
        <v>0</v>
      </c>
      <c r="U439" s="25" t="str">
        <f>IF(K439&gt;0,K439,_xlfn.XLOOKUP(M439,'Client Lookup'!L:L,'Client Lookup'!N:N))</f>
        <v>565</v>
      </c>
      <c r="V439" t="e">
        <f>_xlfn.XLOOKUP(_xlfn.NUMBERVALUE(U439),'Project Lookup'!X:X,'Project Lookup'!B:B)</f>
        <v>#N/A</v>
      </c>
      <c r="X439" t="str">
        <f t="shared" si="36"/>
        <v>7 American Express</v>
      </c>
      <c r="Y439" t="str">
        <f t="shared" si="37"/>
        <v>7 American Express</v>
      </c>
      <c r="Z439" t="str">
        <f t="shared" si="38"/>
        <v>7 American Express</v>
      </c>
      <c r="AA439" t="str">
        <f>_xlfn.XLOOKUP(Z439,'Client Lookup'!A:A,'Client Lookup'!C:C)</f>
        <v>American Express Company</v>
      </c>
      <c r="AC439" t="e">
        <f>_xlfn.XLOOKUP(K439,'Results vs Forecast'!K:K,'Results vs Forecast'!K:K)</f>
        <v>#N/A</v>
      </c>
    </row>
    <row r="440" spans="1:29" hidden="1">
      <c r="A440" s="39"/>
      <c r="B440" s="1" t="s">
        <v>700</v>
      </c>
      <c r="C440" s="1" t="s">
        <v>701</v>
      </c>
      <c r="D440" s="1" t="s">
        <v>20</v>
      </c>
      <c r="E440" s="1" t="s">
        <v>2393</v>
      </c>
      <c r="F440" s="2">
        <v>45505</v>
      </c>
      <c r="G440" s="2">
        <v>45505</v>
      </c>
      <c r="H440" s="1" t="s">
        <v>2394</v>
      </c>
      <c r="I440" s="1" t="s">
        <v>2395</v>
      </c>
      <c r="J440" s="1" t="s">
        <v>469</v>
      </c>
      <c r="K440" s="1" t="s">
        <v>720</v>
      </c>
      <c r="L440" s="1"/>
      <c r="M440" s="1"/>
      <c r="N440" s="1"/>
      <c r="O440" s="1" t="s">
        <v>2415</v>
      </c>
      <c r="P440" s="40">
        <v>-840</v>
      </c>
      <c r="Q440" s="37" t="str">
        <f>IF(C440="ForthPoint","ForthPoint",IF(D440="Intercompany",_xlfn.XLOOKUP(E440,'Dept Lookup'!B:B,'Dept Lookup'!A:A),Modified!D440))</f>
        <v>Insourcing Services</v>
      </c>
      <c r="R440" t="str">
        <f t="shared" si="34"/>
        <v>American Express Company</v>
      </c>
      <c r="S440" s="1" t="s">
        <v>707</v>
      </c>
      <c r="T440">
        <f t="shared" si="35"/>
        <v>0</v>
      </c>
      <c r="U440" s="25" t="str">
        <f>IF(K440&gt;0,K440,_xlfn.XLOOKUP(M440,'Client Lookup'!L:L,'Client Lookup'!N:N))</f>
        <v>565</v>
      </c>
      <c r="V440" t="e">
        <f>_xlfn.XLOOKUP(_xlfn.NUMBERVALUE(U440),'Project Lookup'!X:X,'Project Lookup'!B:B)</f>
        <v>#N/A</v>
      </c>
      <c r="X440" t="str">
        <f t="shared" si="36"/>
        <v>7 American Express</v>
      </c>
      <c r="Y440" t="str">
        <f t="shared" si="37"/>
        <v>7 American Express</v>
      </c>
      <c r="Z440" t="str">
        <f t="shared" si="38"/>
        <v>7 American Express</v>
      </c>
      <c r="AA440" t="str">
        <f>_xlfn.XLOOKUP(Z440,'Client Lookup'!A:A,'Client Lookup'!C:C)</f>
        <v>American Express Company</v>
      </c>
      <c r="AC440" t="e">
        <f>_xlfn.XLOOKUP(K440,'Results vs Forecast'!K:K,'Results vs Forecast'!K:K)</f>
        <v>#N/A</v>
      </c>
    </row>
    <row r="441" spans="1:29" hidden="1">
      <c r="A441" s="39"/>
      <c r="B441" s="1" t="s">
        <v>700</v>
      </c>
      <c r="C441" s="1" t="s">
        <v>701</v>
      </c>
      <c r="D441" s="1" t="s">
        <v>20</v>
      </c>
      <c r="E441" s="1" t="s">
        <v>2393</v>
      </c>
      <c r="F441" s="2">
        <v>45505</v>
      </c>
      <c r="G441" s="2">
        <v>45505</v>
      </c>
      <c r="H441" s="1" t="s">
        <v>2394</v>
      </c>
      <c r="I441" s="1" t="s">
        <v>2395</v>
      </c>
      <c r="J441" s="1" t="s">
        <v>675</v>
      </c>
      <c r="K441" s="1" t="s">
        <v>923</v>
      </c>
      <c r="L441" s="1"/>
      <c r="M441" s="1"/>
      <c r="N441" s="1"/>
      <c r="O441" s="1" t="s">
        <v>2416</v>
      </c>
      <c r="P441" s="40">
        <v>2565</v>
      </c>
      <c r="Q441" s="37" t="str">
        <f>IF(C441="ForthPoint","ForthPoint",IF(D441="Intercompany",_xlfn.XLOOKUP(E441,'Dept Lookup'!B:B,'Dept Lookup'!A:A),Modified!D441))</f>
        <v>Insourcing Services</v>
      </c>
      <c r="R441" t="str">
        <f t="shared" si="34"/>
        <v>Visa</v>
      </c>
      <c r="S441" s="1" t="s">
        <v>707</v>
      </c>
      <c r="T441">
        <f t="shared" si="35"/>
        <v>0</v>
      </c>
      <c r="U441" s="25" t="str">
        <f>IF(K441&gt;0,K441,_xlfn.XLOOKUP(M441,'Client Lookup'!L:L,'Client Lookup'!N:N))</f>
        <v>5983</v>
      </c>
      <c r="V441" t="e">
        <f>_xlfn.XLOOKUP(_xlfn.NUMBERVALUE(U441),'Project Lookup'!X:X,'Project Lookup'!B:B)</f>
        <v>#N/A</v>
      </c>
      <c r="X441" t="str">
        <f t="shared" si="36"/>
        <v>269 Visa (BTS)</v>
      </c>
      <c r="Y441" t="str">
        <f t="shared" si="37"/>
        <v>269 Visa (BTS)</v>
      </c>
      <c r="Z441" t="str">
        <f t="shared" si="38"/>
        <v>269 Visa (BTS)</v>
      </c>
      <c r="AA441" t="str">
        <f>_xlfn.XLOOKUP(Z441,'Client Lookup'!A:A,'Client Lookup'!C:C)</f>
        <v>Visa</v>
      </c>
      <c r="AC441" t="e">
        <f>_xlfn.XLOOKUP(K441,'Results vs Forecast'!K:K,'Results vs Forecast'!K:K)</f>
        <v>#N/A</v>
      </c>
    </row>
    <row r="442" spans="1:29" hidden="1">
      <c r="A442" s="39"/>
      <c r="B442" s="1" t="s">
        <v>700</v>
      </c>
      <c r="C442" s="1" t="s">
        <v>701</v>
      </c>
      <c r="D442" s="1" t="s">
        <v>20</v>
      </c>
      <c r="E442" s="1" t="s">
        <v>2393</v>
      </c>
      <c r="F442" s="2">
        <v>45505</v>
      </c>
      <c r="G442" s="2">
        <v>45505</v>
      </c>
      <c r="H442" s="1" t="s">
        <v>2394</v>
      </c>
      <c r="I442" s="1" t="s">
        <v>2395</v>
      </c>
      <c r="J442" s="1" t="s">
        <v>277</v>
      </c>
      <c r="K442" s="1"/>
      <c r="L442" s="1"/>
      <c r="M442" s="1"/>
      <c r="N442" s="1"/>
      <c r="O442" s="1" t="s">
        <v>2417</v>
      </c>
      <c r="P442" s="40">
        <v>2375</v>
      </c>
      <c r="Q442" s="37" t="str">
        <f>IF(C442="ForthPoint","ForthPoint",IF(D442="Intercompany",_xlfn.XLOOKUP(E442,'Dept Lookup'!B:B,'Dept Lookup'!A:A),Modified!D442))</f>
        <v>Insourcing Services</v>
      </c>
      <c r="R442" s="11" t="s">
        <v>170</v>
      </c>
      <c r="S442" s="1" t="s">
        <v>707</v>
      </c>
      <c r="T442">
        <f t="shared" si="35"/>
        <v>0</v>
      </c>
      <c r="U442" s="25">
        <f>IF(K442&gt;0,K442,_xlfn.XLOOKUP(M442,'Client Lookup'!L:L,'Client Lookup'!N:N))</f>
        <v>0</v>
      </c>
      <c r="V442" t="e">
        <f>_xlfn.XLOOKUP(_xlfn.NUMBERVALUE(U442),'Project Lookup'!X:X,'Project Lookup'!B:B)</f>
        <v>#N/A</v>
      </c>
      <c r="X442">
        <f t="shared" si="36"/>
        <v>0</v>
      </c>
      <c r="Y442">
        <f t="shared" si="37"/>
        <v>0</v>
      </c>
      <c r="Z442">
        <f t="shared" si="38"/>
        <v>0</v>
      </c>
      <c r="AA442" t="e">
        <f>_xlfn.XLOOKUP(Z442,'Client Lookup'!A:A,'Client Lookup'!C:C)</f>
        <v>#N/A</v>
      </c>
      <c r="AC442" t="e">
        <f>_xlfn.XLOOKUP(K442,'Results vs Forecast'!K:K,'Results vs Forecast'!K:K)</f>
        <v>#N/A</v>
      </c>
    </row>
    <row r="443" spans="1:29" hidden="1">
      <c r="A443" s="39"/>
      <c r="B443" s="1" t="s">
        <v>700</v>
      </c>
      <c r="C443" s="1" t="s">
        <v>701</v>
      </c>
      <c r="D443" s="1" t="s">
        <v>20</v>
      </c>
      <c r="E443" s="1" t="s">
        <v>2393</v>
      </c>
      <c r="F443" s="2">
        <v>45505</v>
      </c>
      <c r="G443" s="2">
        <v>45505</v>
      </c>
      <c r="H443" s="1" t="s">
        <v>2394</v>
      </c>
      <c r="I443" s="1" t="s">
        <v>2395</v>
      </c>
      <c r="J443" s="1" t="s">
        <v>675</v>
      </c>
      <c r="K443" s="1" t="s">
        <v>923</v>
      </c>
      <c r="L443" s="1"/>
      <c r="M443" s="1"/>
      <c r="N443" s="1"/>
      <c r="O443" s="1" t="s">
        <v>2418</v>
      </c>
      <c r="P443" s="40">
        <v>-380.37</v>
      </c>
      <c r="Q443" s="37" t="str">
        <f>IF(C443="ForthPoint","ForthPoint",IF(D443="Intercompany",_xlfn.XLOOKUP(E443,'Dept Lookup'!B:B,'Dept Lookup'!A:A),Modified!D443))</f>
        <v>Insourcing Services</v>
      </c>
      <c r="R443" t="str">
        <f t="shared" si="34"/>
        <v>Visa</v>
      </c>
      <c r="S443" s="1" t="s">
        <v>707</v>
      </c>
      <c r="T443">
        <f t="shared" si="35"/>
        <v>0</v>
      </c>
      <c r="U443" s="25" t="str">
        <f>IF(K443&gt;0,K443,_xlfn.XLOOKUP(M443,'Client Lookup'!L:L,'Client Lookup'!N:N))</f>
        <v>5983</v>
      </c>
      <c r="V443" t="e">
        <f>_xlfn.XLOOKUP(_xlfn.NUMBERVALUE(U443),'Project Lookup'!X:X,'Project Lookup'!B:B)</f>
        <v>#N/A</v>
      </c>
      <c r="X443" t="str">
        <f t="shared" si="36"/>
        <v>269 Visa (BTS)</v>
      </c>
      <c r="Y443" t="str">
        <f t="shared" si="37"/>
        <v>269 Visa (BTS)</v>
      </c>
      <c r="Z443" t="str">
        <f t="shared" si="38"/>
        <v>269 Visa (BTS)</v>
      </c>
      <c r="AA443" t="str">
        <f>_xlfn.XLOOKUP(Z443,'Client Lookup'!A:A,'Client Lookup'!C:C)</f>
        <v>Visa</v>
      </c>
      <c r="AC443" t="e">
        <f>_xlfn.XLOOKUP(K443,'Results vs Forecast'!K:K,'Results vs Forecast'!K:K)</f>
        <v>#N/A</v>
      </c>
    </row>
    <row r="444" spans="1:29" hidden="1">
      <c r="A444" s="39"/>
      <c r="B444" s="1" t="s">
        <v>700</v>
      </c>
      <c r="C444" s="1" t="s">
        <v>701</v>
      </c>
      <c r="D444" s="1" t="s">
        <v>20</v>
      </c>
      <c r="E444" s="1" t="s">
        <v>2393</v>
      </c>
      <c r="F444" s="2">
        <v>45505</v>
      </c>
      <c r="G444" s="2">
        <v>45505</v>
      </c>
      <c r="H444" s="1" t="s">
        <v>2404</v>
      </c>
      <c r="I444" s="1" t="s">
        <v>2405</v>
      </c>
      <c r="J444" s="1" t="s">
        <v>469</v>
      </c>
      <c r="K444" s="1" t="s">
        <v>720</v>
      </c>
      <c r="L444" s="1"/>
      <c r="M444" s="1"/>
      <c r="N444" s="1"/>
      <c r="O444" s="1" t="s">
        <v>2419</v>
      </c>
      <c r="P444" s="40">
        <v>-3835</v>
      </c>
      <c r="Q444" s="37" t="str">
        <f>IF(C444="ForthPoint","ForthPoint",IF(D444="Intercompany",_xlfn.XLOOKUP(E444,'Dept Lookup'!B:B,'Dept Lookup'!A:A),Modified!D444))</f>
        <v>Insourcing Services</v>
      </c>
      <c r="R444" t="str">
        <f t="shared" si="34"/>
        <v>American Express Company</v>
      </c>
      <c r="S444" s="1" t="s">
        <v>707</v>
      </c>
      <c r="T444">
        <f t="shared" si="35"/>
        <v>0</v>
      </c>
      <c r="U444" s="25" t="str">
        <f>IF(K444&gt;0,K444,_xlfn.XLOOKUP(M444,'Client Lookup'!L:L,'Client Lookup'!N:N))</f>
        <v>565</v>
      </c>
      <c r="V444" t="e">
        <f>_xlfn.XLOOKUP(_xlfn.NUMBERVALUE(U444),'Project Lookup'!X:X,'Project Lookup'!B:B)</f>
        <v>#N/A</v>
      </c>
      <c r="X444" t="str">
        <f t="shared" si="36"/>
        <v>7 American Express</v>
      </c>
      <c r="Y444" t="str">
        <f t="shared" si="37"/>
        <v>7 American Express</v>
      </c>
      <c r="Z444" t="str">
        <f t="shared" si="38"/>
        <v>7 American Express</v>
      </c>
      <c r="AA444" t="str">
        <f>_xlfn.XLOOKUP(Z444,'Client Lookup'!A:A,'Client Lookup'!C:C)</f>
        <v>American Express Company</v>
      </c>
      <c r="AC444" t="e">
        <f>_xlfn.XLOOKUP(K444,'Results vs Forecast'!K:K,'Results vs Forecast'!K:K)</f>
        <v>#N/A</v>
      </c>
    </row>
    <row r="445" spans="1:29" hidden="1">
      <c r="A445" s="39"/>
      <c r="B445" s="1" t="s">
        <v>700</v>
      </c>
      <c r="C445" s="1" t="s">
        <v>701</v>
      </c>
      <c r="D445" s="1" t="s">
        <v>20</v>
      </c>
      <c r="E445" s="1" t="s">
        <v>2393</v>
      </c>
      <c r="F445" s="2">
        <v>45505</v>
      </c>
      <c r="G445" s="2">
        <v>45505</v>
      </c>
      <c r="H445" s="1" t="s">
        <v>2394</v>
      </c>
      <c r="I445" s="1" t="s">
        <v>2395</v>
      </c>
      <c r="J445" s="1" t="s">
        <v>469</v>
      </c>
      <c r="K445" s="1" t="s">
        <v>720</v>
      </c>
      <c r="L445" s="1"/>
      <c r="M445" s="1"/>
      <c r="N445" s="1"/>
      <c r="O445" s="1" t="s">
        <v>2420</v>
      </c>
      <c r="P445" s="40">
        <v>-476.36</v>
      </c>
      <c r="Q445" s="37" t="str">
        <f>IF(C445="ForthPoint","ForthPoint",IF(D445="Intercompany",_xlfn.XLOOKUP(E445,'Dept Lookup'!B:B,'Dept Lookup'!A:A),Modified!D445))</f>
        <v>Insourcing Services</v>
      </c>
      <c r="R445" t="str">
        <f t="shared" si="34"/>
        <v>American Express Company</v>
      </c>
      <c r="S445" s="1" t="s">
        <v>707</v>
      </c>
      <c r="T445">
        <f t="shared" si="35"/>
        <v>0</v>
      </c>
      <c r="U445" s="25" t="str">
        <f>IF(K445&gt;0,K445,_xlfn.XLOOKUP(M445,'Client Lookup'!L:L,'Client Lookup'!N:N))</f>
        <v>565</v>
      </c>
      <c r="V445" t="e">
        <f>_xlfn.XLOOKUP(_xlfn.NUMBERVALUE(U445),'Project Lookup'!X:X,'Project Lookup'!B:B)</f>
        <v>#N/A</v>
      </c>
      <c r="X445" t="str">
        <f t="shared" si="36"/>
        <v>7 American Express</v>
      </c>
      <c r="Y445" t="str">
        <f t="shared" si="37"/>
        <v>7 American Express</v>
      </c>
      <c r="Z445" t="str">
        <f t="shared" si="38"/>
        <v>7 American Express</v>
      </c>
      <c r="AA445" t="str">
        <f>_xlfn.XLOOKUP(Z445,'Client Lookup'!A:A,'Client Lookup'!C:C)</f>
        <v>American Express Company</v>
      </c>
      <c r="AC445" t="e">
        <f>_xlfn.XLOOKUP(K445,'Results vs Forecast'!K:K,'Results vs Forecast'!K:K)</f>
        <v>#N/A</v>
      </c>
    </row>
    <row r="446" spans="1:29" hidden="1">
      <c r="A446" s="39"/>
      <c r="B446" s="1" t="s">
        <v>700</v>
      </c>
      <c r="C446" s="1" t="s">
        <v>701</v>
      </c>
      <c r="D446" s="1" t="s">
        <v>20</v>
      </c>
      <c r="E446" s="1" t="s">
        <v>2393</v>
      </c>
      <c r="F446" s="2">
        <v>45505</v>
      </c>
      <c r="G446" s="2">
        <v>45505</v>
      </c>
      <c r="H446" s="1" t="s">
        <v>2394</v>
      </c>
      <c r="I446" s="1" t="s">
        <v>2395</v>
      </c>
      <c r="J446" s="1" t="s">
        <v>737</v>
      </c>
      <c r="K446" s="1" t="s">
        <v>738</v>
      </c>
      <c r="L446" s="1"/>
      <c r="M446" s="1"/>
      <c r="N446" s="1"/>
      <c r="O446" s="1" t="s">
        <v>2421</v>
      </c>
      <c r="P446" s="40">
        <v>-1939.38</v>
      </c>
      <c r="Q446" s="37" t="str">
        <f>IF(C446="ForthPoint","ForthPoint",IF(D446="Intercompany",_xlfn.XLOOKUP(E446,'Dept Lookup'!B:B,'Dept Lookup'!A:A),Modified!D446))</f>
        <v>Insourcing Services</v>
      </c>
      <c r="R446" t="str">
        <f t="shared" si="34"/>
        <v>Blend360: DSX Internal</v>
      </c>
      <c r="S446" s="1" t="s">
        <v>707</v>
      </c>
      <c r="T446">
        <f t="shared" si="35"/>
        <v>0</v>
      </c>
      <c r="U446" s="25" t="str">
        <f>IF(K446&gt;0,K446,_xlfn.XLOOKUP(M446,'Client Lookup'!L:L,'Client Lookup'!N:N))</f>
        <v>2796</v>
      </c>
      <c r="V446" t="e">
        <f>_xlfn.XLOOKUP(_xlfn.NUMBERVALUE(U446),'Project Lookup'!X:X,'Project Lookup'!B:B)</f>
        <v>#N/A</v>
      </c>
      <c r="X446" t="str">
        <f t="shared" si="36"/>
        <v>188 Blend360: DSX Internal</v>
      </c>
      <c r="Y446" t="str">
        <f t="shared" si="37"/>
        <v>188 Blend360: DSX Internal</v>
      </c>
      <c r="Z446" t="str">
        <f t="shared" si="38"/>
        <v>188 Blend360: DSX Internal</v>
      </c>
      <c r="AA446" t="str">
        <f>_xlfn.XLOOKUP(Z446,'Client Lookup'!A:A,'Client Lookup'!C:C)</f>
        <v>Blend360: DSX Internal</v>
      </c>
      <c r="AC446" t="e">
        <f>_xlfn.XLOOKUP(K446,'Results vs Forecast'!K:K,'Results vs Forecast'!K:K)</f>
        <v>#N/A</v>
      </c>
    </row>
    <row r="447" spans="1:29" hidden="1">
      <c r="A447" s="39"/>
      <c r="B447" s="1" t="s">
        <v>700</v>
      </c>
      <c r="C447" s="1" t="s">
        <v>701</v>
      </c>
      <c r="D447" s="1" t="s">
        <v>20</v>
      </c>
      <c r="E447" s="1" t="s">
        <v>2393</v>
      </c>
      <c r="F447" s="2">
        <v>45505</v>
      </c>
      <c r="G447" s="2">
        <v>45505</v>
      </c>
      <c r="H447" s="1" t="s">
        <v>2394</v>
      </c>
      <c r="I447" s="1" t="s">
        <v>2395</v>
      </c>
      <c r="J447" s="1" t="s">
        <v>277</v>
      </c>
      <c r="K447" s="1"/>
      <c r="L447" s="1"/>
      <c r="M447" s="1"/>
      <c r="N447" s="1"/>
      <c r="O447" s="1" t="s">
        <v>2422</v>
      </c>
      <c r="P447" s="40">
        <v>414.66</v>
      </c>
      <c r="Q447" s="37" t="str">
        <f>IF(C447="ForthPoint","ForthPoint",IF(D447="Intercompany",_xlfn.XLOOKUP(E447,'Dept Lookup'!B:B,'Dept Lookup'!A:A),Modified!D447))</f>
        <v>Insourcing Services</v>
      </c>
      <c r="R447" s="11" t="s">
        <v>118</v>
      </c>
      <c r="S447" s="1" t="s">
        <v>707</v>
      </c>
      <c r="T447">
        <f t="shared" si="35"/>
        <v>0</v>
      </c>
      <c r="U447" s="32">
        <v>123</v>
      </c>
      <c r="V447" t="e">
        <f>_xlfn.XLOOKUP(_xlfn.NUMBERVALUE(U447),'Project Lookup'!X:X,'Project Lookup'!B:B)</f>
        <v>#N/A</v>
      </c>
      <c r="X447">
        <f t="shared" si="36"/>
        <v>0</v>
      </c>
      <c r="Y447">
        <f t="shared" si="37"/>
        <v>0</v>
      </c>
      <c r="Z447">
        <f t="shared" si="38"/>
        <v>0</v>
      </c>
      <c r="AA447" t="e">
        <f>_xlfn.XLOOKUP(Z447,'Client Lookup'!A:A,'Client Lookup'!C:C)</f>
        <v>#N/A</v>
      </c>
      <c r="AC447" t="e">
        <f>_xlfn.XLOOKUP(K447,'Results vs Forecast'!K:K,'Results vs Forecast'!K:K)</f>
        <v>#N/A</v>
      </c>
    </row>
    <row r="448" spans="1:29" hidden="1">
      <c r="A448" s="39"/>
      <c r="B448" s="1" t="s">
        <v>700</v>
      </c>
      <c r="C448" s="1" t="s">
        <v>701</v>
      </c>
      <c r="D448" s="1" t="s">
        <v>20</v>
      </c>
      <c r="E448" s="1" t="s">
        <v>2393</v>
      </c>
      <c r="F448" s="2">
        <v>45505</v>
      </c>
      <c r="G448" s="2">
        <v>45505</v>
      </c>
      <c r="H448" s="1" t="s">
        <v>2404</v>
      </c>
      <c r="I448" s="1" t="s">
        <v>2405</v>
      </c>
      <c r="J448" s="1" t="s">
        <v>469</v>
      </c>
      <c r="K448" s="1" t="s">
        <v>720</v>
      </c>
      <c r="L448" s="1"/>
      <c r="M448" s="1"/>
      <c r="N448" s="1"/>
      <c r="O448" s="1" t="s">
        <v>2423</v>
      </c>
      <c r="P448" s="40">
        <v>7580</v>
      </c>
      <c r="Q448" s="37" t="str">
        <f>IF(C448="ForthPoint","ForthPoint",IF(D448="Intercompany",_xlfn.XLOOKUP(E448,'Dept Lookup'!B:B,'Dept Lookup'!A:A),Modified!D448))</f>
        <v>Insourcing Services</v>
      </c>
      <c r="R448" t="str">
        <f t="shared" si="34"/>
        <v>American Express Company</v>
      </c>
      <c r="S448" s="1" t="s">
        <v>707</v>
      </c>
      <c r="T448">
        <f t="shared" si="35"/>
        <v>0</v>
      </c>
      <c r="U448" s="25" t="str">
        <f>IF(K448&gt;0,K448,_xlfn.XLOOKUP(M448,'Client Lookup'!L:L,'Client Lookup'!N:N))</f>
        <v>565</v>
      </c>
      <c r="V448" t="e">
        <f>_xlfn.XLOOKUP(_xlfn.NUMBERVALUE(U448),'Project Lookup'!X:X,'Project Lookup'!B:B)</f>
        <v>#N/A</v>
      </c>
      <c r="X448" t="str">
        <f t="shared" si="36"/>
        <v>7 American Express</v>
      </c>
      <c r="Y448" t="str">
        <f t="shared" si="37"/>
        <v>7 American Express</v>
      </c>
      <c r="Z448" t="str">
        <f t="shared" si="38"/>
        <v>7 American Express</v>
      </c>
      <c r="AA448" t="str">
        <f>_xlfn.XLOOKUP(Z448,'Client Lookup'!A:A,'Client Lookup'!C:C)</f>
        <v>American Express Company</v>
      </c>
      <c r="AC448" t="e">
        <f>_xlfn.XLOOKUP(K448,'Results vs Forecast'!K:K,'Results vs Forecast'!K:K)</f>
        <v>#N/A</v>
      </c>
    </row>
    <row r="449" spans="1:29" hidden="1">
      <c r="A449" s="39"/>
      <c r="B449" s="1" t="s">
        <v>700</v>
      </c>
      <c r="C449" s="1" t="s">
        <v>701</v>
      </c>
      <c r="D449" s="1" t="s">
        <v>20</v>
      </c>
      <c r="E449" s="1" t="s">
        <v>2393</v>
      </c>
      <c r="F449" s="2">
        <v>45505</v>
      </c>
      <c r="G449" s="2">
        <v>45505</v>
      </c>
      <c r="H449" s="1" t="s">
        <v>2394</v>
      </c>
      <c r="I449" s="1" t="s">
        <v>2395</v>
      </c>
      <c r="J449" s="1" t="s">
        <v>734</v>
      </c>
      <c r="K449" s="1" t="s">
        <v>735</v>
      </c>
      <c r="L449" s="1"/>
      <c r="M449" s="1"/>
      <c r="N449" s="1"/>
      <c r="O449" s="1" t="s">
        <v>2424</v>
      </c>
      <c r="P449" s="40">
        <v>848</v>
      </c>
      <c r="Q449" s="37" t="str">
        <f>IF(C449="ForthPoint","ForthPoint",IF(D449="Intercompany",_xlfn.XLOOKUP(E449,'Dept Lookup'!B:B,'Dept Lookup'!A:A),Modified!D449))</f>
        <v>Insourcing Services</v>
      </c>
      <c r="R449" t="str">
        <f t="shared" si="34"/>
        <v>BAI Connect</v>
      </c>
      <c r="S449" s="1" t="s">
        <v>707</v>
      </c>
      <c r="T449">
        <f t="shared" si="35"/>
        <v>0</v>
      </c>
      <c r="U449" s="25" t="str">
        <f>IF(K449&gt;0,K449,_xlfn.XLOOKUP(M449,'Client Lookup'!L:L,'Client Lookup'!N:N))</f>
        <v>3306</v>
      </c>
      <c r="V449" t="e">
        <f>_xlfn.XLOOKUP(_xlfn.NUMBERVALUE(U449),'Project Lookup'!X:X,'Project Lookup'!B:B)</f>
        <v>#N/A</v>
      </c>
      <c r="X449" t="str">
        <f t="shared" si="36"/>
        <v>193 BAI Connect</v>
      </c>
      <c r="Y449" t="str">
        <f t="shared" si="37"/>
        <v>193 BAI Connect</v>
      </c>
      <c r="Z449" t="str">
        <f t="shared" si="38"/>
        <v>193 BAI Connect</v>
      </c>
      <c r="AA449" t="str">
        <f>_xlfn.XLOOKUP(Z449,'Client Lookup'!A:A,'Client Lookup'!C:C)</f>
        <v>BAI Connect</v>
      </c>
      <c r="AC449" t="e">
        <f>_xlfn.XLOOKUP(K449,'Results vs Forecast'!K:K,'Results vs Forecast'!K:K)</f>
        <v>#N/A</v>
      </c>
    </row>
    <row r="450" spans="1:29" hidden="1">
      <c r="A450" s="39"/>
      <c r="B450" s="1" t="s">
        <v>700</v>
      </c>
      <c r="C450" s="1" t="s">
        <v>701</v>
      </c>
      <c r="D450" s="1" t="s">
        <v>20</v>
      </c>
      <c r="E450" s="1" t="s">
        <v>2393</v>
      </c>
      <c r="F450" s="2">
        <v>45505</v>
      </c>
      <c r="G450" s="2">
        <v>45505</v>
      </c>
      <c r="H450" s="1" t="s">
        <v>2394</v>
      </c>
      <c r="I450" s="1" t="s">
        <v>2395</v>
      </c>
      <c r="J450" s="1" t="s">
        <v>675</v>
      </c>
      <c r="K450" s="1" t="s">
        <v>923</v>
      </c>
      <c r="L450" s="1"/>
      <c r="M450" s="1"/>
      <c r="N450" s="1"/>
      <c r="O450" s="1" t="s">
        <v>2425</v>
      </c>
      <c r="P450" s="40">
        <v>-180.54</v>
      </c>
      <c r="Q450" s="37" t="str">
        <f>IF(C450="ForthPoint","ForthPoint",IF(D450="Intercompany",_xlfn.XLOOKUP(E450,'Dept Lookup'!B:B,'Dept Lookup'!A:A),Modified!D450))</f>
        <v>Insourcing Services</v>
      </c>
      <c r="R450" t="str">
        <f t="shared" si="34"/>
        <v>Visa</v>
      </c>
      <c r="S450" s="1" t="s">
        <v>707</v>
      </c>
      <c r="T450">
        <f t="shared" si="35"/>
        <v>0</v>
      </c>
      <c r="U450" s="25" t="str">
        <f>IF(K450&gt;0,K450,_xlfn.XLOOKUP(M450,'Client Lookup'!L:L,'Client Lookup'!N:N))</f>
        <v>5983</v>
      </c>
      <c r="V450" t="e">
        <f>_xlfn.XLOOKUP(_xlfn.NUMBERVALUE(U450),'Project Lookup'!X:X,'Project Lookup'!B:B)</f>
        <v>#N/A</v>
      </c>
      <c r="X450" t="str">
        <f t="shared" si="36"/>
        <v>269 Visa (BTS)</v>
      </c>
      <c r="Y450" t="str">
        <f t="shared" si="37"/>
        <v>269 Visa (BTS)</v>
      </c>
      <c r="Z450" t="str">
        <f t="shared" si="38"/>
        <v>269 Visa (BTS)</v>
      </c>
      <c r="AA450" t="str">
        <f>_xlfn.XLOOKUP(Z450,'Client Lookup'!A:A,'Client Lookup'!C:C)</f>
        <v>Visa</v>
      </c>
      <c r="AC450" t="e">
        <f>_xlfn.XLOOKUP(K450,'Results vs Forecast'!K:K,'Results vs Forecast'!K:K)</f>
        <v>#N/A</v>
      </c>
    </row>
    <row r="451" spans="1:29" hidden="1">
      <c r="A451" s="39"/>
      <c r="B451" s="1" t="s">
        <v>700</v>
      </c>
      <c r="C451" s="1" t="s">
        <v>701</v>
      </c>
      <c r="D451" s="1" t="s">
        <v>20</v>
      </c>
      <c r="E451" s="1" t="s">
        <v>2393</v>
      </c>
      <c r="F451" s="2">
        <v>45505</v>
      </c>
      <c r="G451" s="2">
        <v>45505</v>
      </c>
      <c r="H451" s="1" t="s">
        <v>2394</v>
      </c>
      <c r="I451" s="1" t="s">
        <v>2395</v>
      </c>
      <c r="J451" s="1" t="s">
        <v>469</v>
      </c>
      <c r="K451" s="1" t="s">
        <v>720</v>
      </c>
      <c r="L451" s="1"/>
      <c r="M451" s="1"/>
      <c r="N451" s="1"/>
      <c r="O451" s="1" t="s">
        <v>2426</v>
      </c>
      <c r="P451" s="40">
        <v>-2400</v>
      </c>
      <c r="Q451" s="37" t="str">
        <f>IF(C451="ForthPoint","ForthPoint",IF(D451="Intercompany",_xlfn.XLOOKUP(E451,'Dept Lookup'!B:B,'Dept Lookup'!A:A),Modified!D451))</f>
        <v>Insourcing Services</v>
      </c>
      <c r="R451" t="str">
        <f t="shared" ref="R451:R514" si="39">AA451</f>
        <v>American Express Company</v>
      </c>
      <c r="S451" s="1" t="s">
        <v>707</v>
      </c>
      <c r="T451">
        <f t="shared" ref="T451:T514" si="40">M451</f>
        <v>0</v>
      </c>
      <c r="U451" s="25" t="str">
        <f>IF(K451&gt;0,K451,_xlfn.XLOOKUP(M451,'Client Lookup'!L:L,'Client Lookup'!N:N))</f>
        <v>565</v>
      </c>
      <c r="V451" t="e">
        <f>_xlfn.XLOOKUP(_xlfn.NUMBERVALUE(U451),'Project Lookup'!X:X,'Project Lookup'!B:B)</f>
        <v>#N/A</v>
      </c>
      <c r="X451" t="str">
        <f t="shared" ref="X451:X514" si="41">IF(J451="- No Entity -",M451,J451)</f>
        <v>7 American Express</v>
      </c>
      <c r="Y451" t="str">
        <f t="shared" ref="Y451:Y514" si="42">IFERROR(_xlfn.TEXTBEFORE(X451," :"),X451)</f>
        <v>7 American Express</v>
      </c>
      <c r="Z451" t="str">
        <f t="shared" si="38"/>
        <v>7 American Express</v>
      </c>
      <c r="AA451" t="str">
        <f>_xlfn.XLOOKUP(Z451,'Client Lookup'!A:A,'Client Lookup'!C:C)</f>
        <v>American Express Company</v>
      </c>
      <c r="AC451" t="e">
        <f>_xlfn.XLOOKUP(K451,'Results vs Forecast'!K:K,'Results vs Forecast'!K:K)</f>
        <v>#N/A</v>
      </c>
    </row>
    <row r="452" spans="1:29" hidden="1">
      <c r="A452" s="39"/>
      <c r="B452" s="1" t="s">
        <v>700</v>
      </c>
      <c r="C452" s="1" t="s">
        <v>701</v>
      </c>
      <c r="D452" s="1" t="s">
        <v>20</v>
      </c>
      <c r="E452" s="1" t="s">
        <v>2393</v>
      </c>
      <c r="F452" s="2">
        <v>45505</v>
      </c>
      <c r="G452" s="2">
        <v>45505</v>
      </c>
      <c r="H452" s="1" t="s">
        <v>2404</v>
      </c>
      <c r="I452" s="1" t="s">
        <v>2405</v>
      </c>
      <c r="J452" s="1" t="s">
        <v>469</v>
      </c>
      <c r="K452" s="1" t="s">
        <v>720</v>
      </c>
      <c r="L452" s="1"/>
      <c r="M452" s="1"/>
      <c r="N452" s="1"/>
      <c r="O452" s="1" t="s">
        <v>2427</v>
      </c>
      <c r="P452" s="40">
        <v>5119.74</v>
      </c>
      <c r="Q452" s="37" t="str">
        <f>IF(C452="ForthPoint","ForthPoint",IF(D452="Intercompany",_xlfn.XLOOKUP(E452,'Dept Lookup'!B:B,'Dept Lookup'!A:A),Modified!D452))</f>
        <v>Insourcing Services</v>
      </c>
      <c r="R452" t="str">
        <f t="shared" si="39"/>
        <v>American Express Company</v>
      </c>
      <c r="S452" s="1" t="s">
        <v>707</v>
      </c>
      <c r="T452">
        <f t="shared" si="40"/>
        <v>0</v>
      </c>
      <c r="U452" s="25" t="str">
        <f>IF(K452&gt;0,K452,_xlfn.XLOOKUP(M452,'Client Lookup'!L:L,'Client Lookup'!N:N))</f>
        <v>565</v>
      </c>
      <c r="V452" t="e">
        <f>_xlfn.XLOOKUP(_xlfn.NUMBERVALUE(U452),'Project Lookup'!X:X,'Project Lookup'!B:B)</f>
        <v>#N/A</v>
      </c>
      <c r="X452" t="str">
        <f t="shared" si="41"/>
        <v>7 American Express</v>
      </c>
      <c r="Y452" t="str">
        <f t="shared" si="42"/>
        <v>7 American Express</v>
      </c>
      <c r="Z452" t="str">
        <f t="shared" si="38"/>
        <v>7 American Express</v>
      </c>
      <c r="AA452" t="str">
        <f>_xlfn.XLOOKUP(Z452,'Client Lookup'!A:A,'Client Lookup'!C:C)</f>
        <v>American Express Company</v>
      </c>
      <c r="AC452" t="e">
        <f>_xlfn.XLOOKUP(K452,'Results vs Forecast'!K:K,'Results vs Forecast'!K:K)</f>
        <v>#N/A</v>
      </c>
    </row>
    <row r="453" spans="1:29" hidden="1">
      <c r="A453" s="39"/>
      <c r="B453" s="1" t="s">
        <v>700</v>
      </c>
      <c r="C453" s="1" t="s">
        <v>701</v>
      </c>
      <c r="D453" s="1" t="s">
        <v>20</v>
      </c>
      <c r="E453" s="1" t="s">
        <v>2393</v>
      </c>
      <c r="F453" s="2">
        <v>45505</v>
      </c>
      <c r="G453" s="2">
        <v>45505</v>
      </c>
      <c r="H453" s="1" t="s">
        <v>2394</v>
      </c>
      <c r="I453" s="1" t="s">
        <v>2395</v>
      </c>
      <c r="J453" s="1" t="s">
        <v>469</v>
      </c>
      <c r="K453" s="1" t="s">
        <v>720</v>
      </c>
      <c r="L453" s="1"/>
      <c r="M453" s="1"/>
      <c r="N453" s="1"/>
      <c r="O453" s="1" t="s">
        <v>2428</v>
      </c>
      <c r="P453" s="40">
        <v>-780</v>
      </c>
      <c r="Q453" s="37" t="str">
        <f>IF(C453="ForthPoint","ForthPoint",IF(D453="Intercompany",_xlfn.XLOOKUP(E453,'Dept Lookup'!B:B,'Dept Lookup'!A:A),Modified!D453))</f>
        <v>Insourcing Services</v>
      </c>
      <c r="R453" t="str">
        <f t="shared" si="39"/>
        <v>American Express Company</v>
      </c>
      <c r="S453" s="1" t="s">
        <v>707</v>
      </c>
      <c r="T453">
        <f t="shared" si="40"/>
        <v>0</v>
      </c>
      <c r="U453" s="25" t="str">
        <f>IF(K453&gt;0,K453,_xlfn.XLOOKUP(M453,'Client Lookup'!L:L,'Client Lookup'!N:N))</f>
        <v>565</v>
      </c>
      <c r="V453" t="e">
        <f>_xlfn.XLOOKUP(_xlfn.NUMBERVALUE(U453),'Project Lookup'!X:X,'Project Lookup'!B:B)</f>
        <v>#N/A</v>
      </c>
      <c r="X453" t="str">
        <f t="shared" si="41"/>
        <v>7 American Express</v>
      </c>
      <c r="Y453" t="str">
        <f t="shared" si="42"/>
        <v>7 American Express</v>
      </c>
      <c r="Z453" t="str">
        <f t="shared" si="38"/>
        <v>7 American Express</v>
      </c>
      <c r="AA453" t="str">
        <f>_xlfn.XLOOKUP(Z453,'Client Lookup'!A:A,'Client Lookup'!C:C)</f>
        <v>American Express Company</v>
      </c>
      <c r="AC453" t="e">
        <f>_xlfn.XLOOKUP(K453,'Results vs Forecast'!K:K,'Results vs Forecast'!K:K)</f>
        <v>#N/A</v>
      </c>
    </row>
    <row r="454" spans="1:29" hidden="1">
      <c r="A454" s="39"/>
      <c r="B454" s="1" t="s">
        <v>700</v>
      </c>
      <c r="C454" s="1" t="s">
        <v>701</v>
      </c>
      <c r="D454" s="1" t="s">
        <v>20</v>
      </c>
      <c r="E454" s="1" t="s">
        <v>2393</v>
      </c>
      <c r="F454" s="2">
        <v>45505</v>
      </c>
      <c r="G454" s="2">
        <v>45505</v>
      </c>
      <c r="H454" s="1" t="s">
        <v>2404</v>
      </c>
      <c r="I454" s="1" t="s">
        <v>2405</v>
      </c>
      <c r="J454" s="1" t="s">
        <v>469</v>
      </c>
      <c r="K454" s="1" t="s">
        <v>720</v>
      </c>
      <c r="L454" s="1"/>
      <c r="M454" s="1"/>
      <c r="N454" s="1"/>
      <c r="O454" s="1" t="s">
        <v>2429</v>
      </c>
      <c r="P454" s="40">
        <v>-2581.13</v>
      </c>
      <c r="Q454" s="37" t="str">
        <f>IF(C454="ForthPoint","ForthPoint",IF(D454="Intercompany",_xlfn.XLOOKUP(E454,'Dept Lookup'!B:B,'Dept Lookup'!A:A),Modified!D454))</f>
        <v>Insourcing Services</v>
      </c>
      <c r="R454" t="str">
        <f t="shared" si="39"/>
        <v>American Express Company</v>
      </c>
      <c r="S454" s="1" t="s">
        <v>707</v>
      </c>
      <c r="T454">
        <f t="shared" si="40"/>
        <v>0</v>
      </c>
      <c r="U454" s="25" t="str">
        <f>IF(K454&gt;0,K454,_xlfn.XLOOKUP(M454,'Client Lookup'!L:L,'Client Lookup'!N:N))</f>
        <v>565</v>
      </c>
      <c r="V454" t="e">
        <f>_xlfn.XLOOKUP(_xlfn.NUMBERVALUE(U454),'Project Lookup'!X:X,'Project Lookup'!B:B)</f>
        <v>#N/A</v>
      </c>
      <c r="X454" t="str">
        <f t="shared" si="41"/>
        <v>7 American Express</v>
      </c>
      <c r="Y454" t="str">
        <f t="shared" si="42"/>
        <v>7 American Express</v>
      </c>
      <c r="Z454" t="str">
        <f t="shared" si="38"/>
        <v>7 American Express</v>
      </c>
      <c r="AA454" t="str">
        <f>_xlfn.XLOOKUP(Z454,'Client Lookup'!A:A,'Client Lookup'!C:C)</f>
        <v>American Express Company</v>
      </c>
      <c r="AC454" t="e">
        <f>_xlfn.XLOOKUP(K454,'Results vs Forecast'!K:K,'Results vs Forecast'!K:K)</f>
        <v>#N/A</v>
      </c>
    </row>
    <row r="455" spans="1:29" hidden="1">
      <c r="A455" s="39"/>
      <c r="B455" s="1" t="s">
        <v>700</v>
      </c>
      <c r="C455" s="1" t="s">
        <v>701</v>
      </c>
      <c r="D455" s="1" t="s">
        <v>20</v>
      </c>
      <c r="E455" s="1" t="s">
        <v>2393</v>
      </c>
      <c r="F455" s="2">
        <v>45505</v>
      </c>
      <c r="G455" s="2">
        <v>45505</v>
      </c>
      <c r="H455" s="1" t="s">
        <v>2394</v>
      </c>
      <c r="I455" s="1" t="s">
        <v>2395</v>
      </c>
      <c r="J455" s="1" t="s">
        <v>469</v>
      </c>
      <c r="K455" s="1" t="s">
        <v>720</v>
      </c>
      <c r="L455" s="1"/>
      <c r="M455" s="1"/>
      <c r="N455" s="1"/>
      <c r="O455" s="1" t="s">
        <v>2430</v>
      </c>
      <c r="P455" s="40">
        <v>-1433.5</v>
      </c>
      <c r="Q455" s="37" t="str">
        <f>IF(C455="ForthPoint","ForthPoint",IF(D455="Intercompany",_xlfn.XLOOKUP(E455,'Dept Lookup'!B:B,'Dept Lookup'!A:A),Modified!D455))</f>
        <v>Insourcing Services</v>
      </c>
      <c r="R455" t="str">
        <f t="shared" si="39"/>
        <v>American Express Company</v>
      </c>
      <c r="S455" s="1" t="s">
        <v>707</v>
      </c>
      <c r="T455">
        <f t="shared" si="40"/>
        <v>0</v>
      </c>
      <c r="U455" s="25" t="str">
        <f>IF(K455&gt;0,K455,_xlfn.XLOOKUP(M455,'Client Lookup'!L:L,'Client Lookup'!N:N))</f>
        <v>565</v>
      </c>
      <c r="V455" t="e">
        <f>_xlfn.XLOOKUP(_xlfn.NUMBERVALUE(U455),'Project Lookup'!X:X,'Project Lookup'!B:B)</f>
        <v>#N/A</v>
      </c>
      <c r="X455" t="str">
        <f t="shared" si="41"/>
        <v>7 American Express</v>
      </c>
      <c r="Y455" t="str">
        <f t="shared" si="42"/>
        <v>7 American Express</v>
      </c>
      <c r="Z455" t="str">
        <f t="shared" si="38"/>
        <v>7 American Express</v>
      </c>
      <c r="AA455" t="str">
        <f>_xlfn.XLOOKUP(Z455,'Client Lookup'!A:A,'Client Lookup'!C:C)</f>
        <v>American Express Company</v>
      </c>
      <c r="AC455" t="e">
        <f>_xlfn.XLOOKUP(K455,'Results vs Forecast'!K:K,'Results vs Forecast'!K:K)</f>
        <v>#N/A</v>
      </c>
    </row>
    <row r="456" spans="1:29" hidden="1">
      <c r="A456" s="39"/>
      <c r="B456" s="1" t="s">
        <v>700</v>
      </c>
      <c r="C456" s="1" t="s">
        <v>701</v>
      </c>
      <c r="D456" s="1" t="s">
        <v>20</v>
      </c>
      <c r="E456" s="1" t="s">
        <v>2393</v>
      </c>
      <c r="F456" s="2">
        <v>45505</v>
      </c>
      <c r="G456" s="2">
        <v>45505</v>
      </c>
      <c r="H456" s="1" t="s">
        <v>2394</v>
      </c>
      <c r="I456" s="1" t="s">
        <v>2395</v>
      </c>
      <c r="J456" s="1" t="s">
        <v>469</v>
      </c>
      <c r="K456" s="1" t="s">
        <v>720</v>
      </c>
      <c r="L456" s="1"/>
      <c r="M456" s="1"/>
      <c r="N456" s="1"/>
      <c r="O456" s="1" t="s">
        <v>2431</v>
      </c>
      <c r="P456" s="40">
        <v>-588.73</v>
      </c>
      <c r="Q456" s="37" t="str">
        <f>IF(C456="ForthPoint","ForthPoint",IF(D456="Intercompany",_xlfn.XLOOKUP(E456,'Dept Lookup'!B:B,'Dept Lookup'!A:A),Modified!D456))</f>
        <v>Insourcing Services</v>
      </c>
      <c r="R456" t="str">
        <f t="shared" si="39"/>
        <v>American Express Company</v>
      </c>
      <c r="S456" s="1" t="s">
        <v>707</v>
      </c>
      <c r="T456">
        <f t="shared" si="40"/>
        <v>0</v>
      </c>
      <c r="U456" s="25" t="str">
        <f>IF(K456&gt;0,K456,_xlfn.XLOOKUP(M456,'Client Lookup'!L:L,'Client Lookup'!N:N))</f>
        <v>565</v>
      </c>
      <c r="V456" t="e">
        <f>_xlfn.XLOOKUP(_xlfn.NUMBERVALUE(U456),'Project Lookup'!X:X,'Project Lookup'!B:B)</f>
        <v>#N/A</v>
      </c>
      <c r="X456" t="str">
        <f t="shared" si="41"/>
        <v>7 American Express</v>
      </c>
      <c r="Y456" t="str">
        <f t="shared" si="42"/>
        <v>7 American Express</v>
      </c>
      <c r="Z456" t="str">
        <f t="shared" si="38"/>
        <v>7 American Express</v>
      </c>
      <c r="AA456" t="str">
        <f>_xlfn.XLOOKUP(Z456,'Client Lookup'!A:A,'Client Lookup'!C:C)</f>
        <v>American Express Company</v>
      </c>
      <c r="AC456" t="e">
        <f>_xlfn.XLOOKUP(K456,'Results vs Forecast'!K:K,'Results vs Forecast'!K:K)</f>
        <v>#N/A</v>
      </c>
    </row>
    <row r="457" spans="1:29" hidden="1">
      <c r="A457" s="39"/>
      <c r="B457" s="1" t="s">
        <v>700</v>
      </c>
      <c r="C457" s="1" t="s">
        <v>701</v>
      </c>
      <c r="D457" s="1" t="s">
        <v>20</v>
      </c>
      <c r="E457" s="1" t="s">
        <v>2393</v>
      </c>
      <c r="F457" s="2">
        <v>45505</v>
      </c>
      <c r="G457" s="2">
        <v>45505</v>
      </c>
      <c r="H457" s="1" t="s">
        <v>2394</v>
      </c>
      <c r="I457" s="1" t="s">
        <v>2395</v>
      </c>
      <c r="J457" s="1" t="s">
        <v>469</v>
      </c>
      <c r="K457" s="1" t="s">
        <v>720</v>
      </c>
      <c r="L457" s="1"/>
      <c r="M457" s="1"/>
      <c r="N457" s="1"/>
      <c r="O457" s="1" t="s">
        <v>2432</v>
      </c>
      <c r="P457" s="40">
        <v>-640</v>
      </c>
      <c r="Q457" s="37" t="str">
        <f>IF(C457="ForthPoint","ForthPoint",IF(D457="Intercompany",_xlfn.XLOOKUP(E457,'Dept Lookup'!B:B,'Dept Lookup'!A:A),Modified!D457))</f>
        <v>Insourcing Services</v>
      </c>
      <c r="R457" t="str">
        <f t="shared" si="39"/>
        <v>American Express Company</v>
      </c>
      <c r="S457" s="1" t="s">
        <v>707</v>
      </c>
      <c r="T457">
        <f t="shared" si="40"/>
        <v>0</v>
      </c>
      <c r="U457" s="25" t="str">
        <f>IF(K457&gt;0,K457,_xlfn.XLOOKUP(M457,'Client Lookup'!L:L,'Client Lookup'!N:N))</f>
        <v>565</v>
      </c>
      <c r="V457" t="e">
        <f>_xlfn.XLOOKUP(_xlfn.NUMBERVALUE(U457),'Project Lookup'!X:X,'Project Lookup'!B:B)</f>
        <v>#N/A</v>
      </c>
      <c r="X457" t="str">
        <f t="shared" si="41"/>
        <v>7 American Express</v>
      </c>
      <c r="Y457" t="str">
        <f t="shared" si="42"/>
        <v>7 American Express</v>
      </c>
      <c r="Z457" t="str">
        <f t="shared" si="38"/>
        <v>7 American Express</v>
      </c>
      <c r="AA457" t="str">
        <f>_xlfn.XLOOKUP(Z457,'Client Lookup'!A:A,'Client Lookup'!C:C)</f>
        <v>American Express Company</v>
      </c>
      <c r="AC457" t="e">
        <f>_xlfn.XLOOKUP(K457,'Results vs Forecast'!K:K,'Results vs Forecast'!K:K)</f>
        <v>#N/A</v>
      </c>
    </row>
    <row r="458" spans="1:29" hidden="1">
      <c r="A458" s="39"/>
      <c r="B458" s="1" t="s">
        <v>700</v>
      </c>
      <c r="C458" s="1" t="s">
        <v>701</v>
      </c>
      <c r="D458" s="1" t="s">
        <v>20</v>
      </c>
      <c r="E458" s="1" t="s">
        <v>2393</v>
      </c>
      <c r="F458" s="2">
        <v>45505</v>
      </c>
      <c r="G458" s="2">
        <v>45505</v>
      </c>
      <c r="H458" s="1" t="s">
        <v>2394</v>
      </c>
      <c r="I458" s="1" t="s">
        <v>2395</v>
      </c>
      <c r="J458" s="1" t="s">
        <v>469</v>
      </c>
      <c r="K458" s="1" t="s">
        <v>720</v>
      </c>
      <c r="L458" s="1"/>
      <c r="M458" s="1"/>
      <c r="N458" s="1"/>
      <c r="O458" s="1" t="s">
        <v>2433</v>
      </c>
      <c r="P458" s="40">
        <v>-1525</v>
      </c>
      <c r="Q458" s="37" t="str">
        <f>IF(C458="ForthPoint","ForthPoint",IF(D458="Intercompany",_xlfn.XLOOKUP(E458,'Dept Lookup'!B:B,'Dept Lookup'!A:A),Modified!D458))</f>
        <v>Insourcing Services</v>
      </c>
      <c r="R458" t="str">
        <f t="shared" si="39"/>
        <v>American Express Company</v>
      </c>
      <c r="S458" s="1" t="s">
        <v>707</v>
      </c>
      <c r="T458">
        <f t="shared" si="40"/>
        <v>0</v>
      </c>
      <c r="U458" s="25" t="str">
        <f>IF(K458&gt;0,K458,_xlfn.XLOOKUP(M458,'Client Lookup'!L:L,'Client Lookup'!N:N))</f>
        <v>565</v>
      </c>
      <c r="V458" t="e">
        <f>_xlfn.XLOOKUP(_xlfn.NUMBERVALUE(U458),'Project Lookup'!X:X,'Project Lookup'!B:B)</f>
        <v>#N/A</v>
      </c>
      <c r="X458" t="str">
        <f t="shared" si="41"/>
        <v>7 American Express</v>
      </c>
      <c r="Y458" t="str">
        <f t="shared" si="42"/>
        <v>7 American Express</v>
      </c>
      <c r="Z458" t="str">
        <f t="shared" si="38"/>
        <v>7 American Express</v>
      </c>
      <c r="AA458" t="str">
        <f>_xlfn.XLOOKUP(Z458,'Client Lookup'!A:A,'Client Lookup'!C:C)</f>
        <v>American Express Company</v>
      </c>
      <c r="AC458" t="e">
        <f>_xlfn.XLOOKUP(K458,'Results vs Forecast'!K:K,'Results vs Forecast'!K:K)</f>
        <v>#N/A</v>
      </c>
    </row>
    <row r="459" spans="1:29" hidden="1">
      <c r="A459" s="39"/>
      <c r="B459" s="1" t="s">
        <v>700</v>
      </c>
      <c r="C459" s="1" t="s">
        <v>701</v>
      </c>
      <c r="D459" s="1" t="s">
        <v>20</v>
      </c>
      <c r="E459" s="1" t="s">
        <v>2393</v>
      </c>
      <c r="F459" s="2">
        <v>45505</v>
      </c>
      <c r="G459" s="2">
        <v>45505</v>
      </c>
      <c r="H459" s="1" t="s">
        <v>2394</v>
      </c>
      <c r="I459" s="1" t="s">
        <v>2395</v>
      </c>
      <c r="J459" s="1" t="s">
        <v>675</v>
      </c>
      <c r="K459" s="1" t="s">
        <v>923</v>
      </c>
      <c r="L459" s="1"/>
      <c r="M459" s="1"/>
      <c r="N459" s="1"/>
      <c r="O459" s="1" t="s">
        <v>2434</v>
      </c>
      <c r="P459" s="40">
        <v>-722.16</v>
      </c>
      <c r="Q459" s="37" t="str">
        <f>IF(C459="ForthPoint","ForthPoint",IF(D459="Intercompany",_xlfn.XLOOKUP(E459,'Dept Lookup'!B:B,'Dept Lookup'!A:A),Modified!D459))</f>
        <v>Insourcing Services</v>
      </c>
      <c r="R459" t="str">
        <f t="shared" si="39"/>
        <v>Visa</v>
      </c>
      <c r="S459" s="1" t="s">
        <v>707</v>
      </c>
      <c r="T459">
        <f t="shared" si="40"/>
        <v>0</v>
      </c>
      <c r="U459" s="25" t="str">
        <f>IF(K459&gt;0,K459,_xlfn.XLOOKUP(M459,'Client Lookup'!L:L,'Client Lookup'!N:N))</f>
        <v>5983</v>
      </c>
      <c r="V459" t="e">
        <f>_xlfn.XLOOKUP(_xlfn.NUMBERVALUE(U459),'Project Lookup'!X:X,'Project Lookup'!B:B)</f>
        <v>#N/A</v>
      </c>
      <c r="X459" t="str">
        <f t="shared" si="41"/>
        <v>269 Visa (BTS)</v>
      </c>
      <c r="Y459" t="str">
        <f t="shared" si="42"/>
        <v>269 Visa (BTS)</v>
      </c>
      <c r="Z459" t="str">
        <f t="shared" si="38"/>
        <v>269 Visa (BTS)</v>
      </c>
      <c r="AA459" t="str">
        <f>_xlfn.XLOOKUP(Z459,'Client Lookup'!A:A,'Client Lookup'!C:C)</f>
        <v>Visa</v>
      </c>
      <c r="AC459" t="e">
        <f>_xlfn.XLOOKUP(K459,'Results vs Forecast'!K:K,'Results vs Forecast'!K:K)</f>
        <v>#N/A</v>
      </c>
    </row>
    <row r="460" spans="1:29" hidden="1">
      <c r="A460" s="39"/>
      <c r="B460" s="1" t="s">
        <v>700</v>
      </c>
      <c r="C460" s="1" t="s">
        <v>701</v>
      </c>
      <c r="D460" s="1" t="s">
        <v>20</v>
      </c>
      <c r="E460" s="1" t="s">
        <v>2393</v>
      </c>
      <c r="F460" s="2">
        <v>45505</v>
      </c>
      <c r="G460" s="2">
        <v>45505</v>
      </c>
      <c r="H460" s="1" t="s">
        <v>2394</v>
      </c>
      <c r="I460" s="1" t="s">
        <v>2395</v>
      </c>
      <c r="J460" s="1" t="s">
        <v>491</v>
      </c>
      <c r="K460" s="1" t="s">
        <v>743</v>
      </c>
      <c r="L460" s="1"/>
      <c r="M460" s="1"/>
      <c r="N460" s="1"/>
      <c r="O460" s="1" t="s">
        <v>2435</v>
      </c>
      <c r="P460" s="40">
        <v>-651</v>
      </c>
      <c r="Q460" s="37" t="str">
        <f>IF(C460="ForthPoint","ForthPoint",IF(D460="Intercompany",_xlfn.XLOOKUP(E460,'Dept Lookup'!B:B,'Dept Lookup'!A:A),Modified!D460))</f>
        <v>Insourcing Services</v>
      </c>
      <c r="R460" t="str">
        <f t="shared" si="39"/>
        <v>citigroup</v>
      </c>
      <c r="S460" s="1" t="s">
        <v>707</v>
      </c>
      <c r="T460">
        <f t="shared" si="40"/>
        <v>0</v>
      </c>
      <c r="U460" s="25" t="str">
        <f>IF(K460&gt;0,K460,_xlfn.XLOOKUP(M460,'Client Lookup'!L:L,'Client Lookup'!N:N))</f>
        <v>566</v>
      </c>
      <c r="V460" t="e">
        <f>_xlfn.XLOOKUP(_xlfn.NUMBERVALUE(U460),'Project Lookup'!X:X,'Project Lookup'!B:B)</f>
        <v>#N/A</v>
      </c>
      <c r="X460" t="str">
        <f t="shared" si="41"/>
        <v>8 Citi</v>
      </c>
      <c r="Y460" t="str">
        <f t="shared" si="42"/>
        <v>8 Citi</v>
      </c>
      <c r="Z460" t="str">
        <f t="shared" si="38"/>
        <v>8 Citi</v>
      </c>
      <c r="AA460" t="str">
        <f>_xlfn.XLOOKUP(Z460,'Client Lookup'!A:A,'Client Lookup'!C:C)</f>
        <v>citigroup</v>
      </c>
      <c r="AC460" t="e">
        <f>_xlfn.XLOOKUP(K460,'Results vs Forecast'!K:K,'Results vs Forecast'!K:K)</f>
        <v>#N/A</v>
      </c>
    </row>
    <row r="461" spans="1:29" hidden="1">
      <c r="A461" s="39"/>
      <c r="B461" s="1" t="s">
        <v>700</v>
      </c>
      <c r="C461" s="1" t="s">
        <v>701</v>
      </c>
      <c r="D461" s="1" t="s">
        <v>20</v>
      </c>
      <c r="E461" s="1" t="s">
        <v>2393</v>
      </c>
      <c r="F461" s="2">
        <v>45505</v>
      </c>
      <c r="G461" s="2">
        <v>45505</v>
      </c>
      <c r="H461" s="1" t="s">
        <v>2404</v>
      </c>
      <c r="I461" s="1" t="s">
        <v>2405</v>
      </c>
      <c r="J461" s="1" t="s">
        <v>469</v>
      </c>
      <c r="K461" s="1" t="s">
        <v>720</v>
      </c>
      <c r="L461" s="1"/>
      <c r="M461" s="1"/>
      <c r="N461" s="1"/>
      <c r="O461" s="1" t="s">
        <v>2436</v>
      </c>
      <c r="P461" s="40">
        <v>1264</v>
      </c>
      <c r="Q461" s="37" t="str">
        <f>IF(C461="ForthPoint","ForthPoint",IF(D461="Intercompany",_xlfn.XLOOKUP(E461,'Dept Lookup'!B:B,'Dept Lookup'!A:A),Modified!D461))</f>
        <v>Insourcing Services</v>
      </c>
      <c r="R461" t="str">
        <f t="shared" si="39"/>
        <v>American Express Company</v>
      </c>
      <c r="S461" s="1" t="s">
        <v>707</v>
      </c>
      <c r="T461">
        <f t="shared" si="40"/>
        <v>0</v>
      </c>
      <c r="U461" s="25" t="str">
        <f>IF(K461&gt;0,K461,_xlfn.XLOOKUP(M461,'Client Lookup'!L:L,'Client Lookup'!N:N))</f>
        <v>565</v>
      </c>
      <c r="V461" t="e">
        <f>_xlfn.XLOOKUP(_xlfn.NUMBERVALUE(U461),'Project Lookup'!X:X,'Project Lookup'!B:B)</f>
        <v>#N/A</v>
      </c>
      <c r="X461" t="str">
        <f t="shared" si="41"/>
        <v>7 American Express</v>
      </c>
      <c r="Y461" t="str">
        <f t="shared" si="42"/>
        <v>7 American Express</v>
      </c>
      <c r="Z461" t="str">
        <f t="shared" si="38"/>
        <v>7 American Express</v>
      </c>
      <c r="AA461" t="str">
        <f>_xlfn.XLOOKUP(Z461,'Client Lookup'!A:A,'Client Lookup'!C:C)</f>
        <v>American Express Company</v>
      </c>
      <c r="AC461" t="e">
        <f>_xlfn.XLOOKUP(K461,'Results vs Forecast'!K:K,'Results vs Forecast'!K:K)</f>
        <v>#N/A</v>
      </c>
    </row>
    <row r="462" spans="1:29" hidden="1">
      <c r="A462" s="39"/>
      <c r="B462" s="1" t="s">
        <v>700</v>
      </c>
      <c r="C462" s="1" t="s">
        <v>701</v>
      </c>
      <c r="D462" s="1" t="s">
        <v>20</v>
      </c>
      <c r="E462" s="1" t="s">
        <v>2393</v>
      </c>
      <c r="F462" s="2">
        <v>45505</v>
      </c>
      <c r="G462" s="2">
        <v>45505</v>
      </c>
      <c r="H462" s="1" t="s">
        <v>2394</v>
      </c>
      <c r="I462" s="1" t="s">
        <v>2395</v>
      </c>
      <c r="J462" s="1" t="s">
        <v>469</v>
      </c>
      <c r="K462" s="1" t="s">
        <v>720</v>
      </c>
      <c r="L462" s="1"/>
      <c r="M462" s="1"/>
      <c r="N462" s="1"/>
      <c r="O462" s="1" t="s">
        <v>2437</v>
      </c>
      <c r="P462" s="40">
        <v>-488</v>
      </c>
      <c r="Q462" s="37" t="str">
        <f>IF(C462="ForthPoint","ForthPoint",IF(D462="Intercompany",_xlfn.XLOOKUP(E462,'Dept Lookup'!B:B,'Dept Lookup'!A:A),Modified!D462))</f>
        <v>Insourcing Services</v>
      </c>
      <c r="R462" t="str">
        <f t="shared" si="39"/>
        <v>American Express Company</v>
      </c>
      <c r="S462" s="1" t="s">
        <v>707</v>
      </c>
      <c r="T462">
        <f t="shared" si="40"/>
        <v>0</v>
      </c>
      <c r="U462" s="25" t="str">
        <f>IF(K462&gt;0,K462,_xlfn.XLOOKUP(M462,'Client Lookup'!L:L,'Client Lookup'!N:N))</f>
        <v>565</v>
      </c>
      <c r="V462" t="e">
        <f>_xlfn.XLOOKUP(_xlfn.NUMBERVALUE(U462),'Project Lookup'!X:X,'Project Lookup'!B:B)</f>
        <v>#N/A</v>
      </c>
      <c r="X462" t="str">
        <f t="shared" si="41"/>
        <v>7 American Express</v>
      </c>
      <c r="Y462" t="str">
        <f t="shared" si="42"/>
        <v>7 American Express</v>
      </c>
      <c r="Z462" t="str">
        <f t="shared" si="38"/>
        <v>7 American Express</v>
      </c>
      <c r="AA462" t="str">
        <f>_xlfn.XLOOKUP(Z462,'Client Lookup'!A:A,'Client Lookup'!C:C)</f>
        <v>American Express Company</v>
      </c>
      <c r="AC462" t="e">
        <f>_xlfn.XLOOKUP(K462,'Results vs Forecast'!K:K,'Results vs Forecast'!K:K)</f>
        <v>#N/A</v>
      </c>
    </row>
    <row r="463" spans="1:29" hidden="1">
      <c r="A463" s="39"/>
      <c r="B463" s="1" t="s">
        <v>700</v>
      </c>
      <c r="C463" s="1" t="s">
        <v>701</v>
      </c>
      <c r="D463" s="1" t="s">
        <v>20</v>
      </c>
      <c r="E463" s="1" t="s">
        <v>2393</v>
      </c>
      <c r="F463" s="2">
        <v>45505</v>
      </c>
      <c r="G463" s="2">
        <v>45505</v>
      </c>
      <c r="H463" s="1" t="s">
        <v>2394</v>
      </c>
      <c r="I463" s="1" t="s">
        <v>2395</v>
      </c>
      <c r="J463" s="1" t="s">
        <v>469</v>
      </c>
      <c r="K463" s="1" t="s">
        <v>720</v>
      </c>
      <c r="L463" s="1"/>
      <c r="M463" s="1"/>
      <c r="N463" s="1"/>
      <c r="O463" s="1" t="s">
        <v>2438</v>
      </c>
      <c r="P463" s="40">
        <v>-488</v>
      </c>
      <c r="Q463" s="37" t="str">
        <f>IF(C463="ForthPoint","ForthPoint",IF(D463="Intercompany",_xlfn.XLOOKUP(E463,'Dept Lookup'!B:B,'Dept Lookup'!A:A),Modified!D463))</f>
        <v>Insourcing Services</v>
      </c>
      <c r="R463" t="str">
        <f t="shared" si="39"/>
        <v>American Express Company</v>
      </c>
      <c r="S463" s="1" t="s">
        <v>707</v>
      </c>
      <c r="T463">
        <f t="shared" si="40"/>
        <v>0</v>
      </c>
      <c r="U463" s="25" t="str">
        <f>IF(K463&gt;0,K463,_xlfn.XLOOKUP(M463,'Client Lookup'!L:L,'Client Lookup'!N:N))</f>
        <v>565</v>
      </c>
      <c r="V463" t="e">
        <f>_xlfn.XLOOKUP(_xlfn.NUMBERVALUE(U463),'Project Lookup'!X:X,'Project Lookup'!B:B)</f>
        <v>#N/A</v>
      </c>
      <c r="X463" t="str">
        <f t="shared" si="41"/>
        <v>7 American Express</v>
      </c>
      <c r="Y463" t="str">
        <f t="shared" si="42"/>
        <v>7 American Express</v>
      </c>
      <c r="Z463" t="str">
        <f t="shared" si="38"/>
        <v>7 American Express</v>
      </c>
      <c r="AA463" t="str">
        <f>_xlfn.XLOOKUP(Z463,'Client Lookup'!A:A,'Client Lookup'!C:C)</f>
        <v>American Express Company</v>
      </c>
      <c r="AC463" t="e">
        <f>_xlfn.XLOOKUP(K463,'Results vs Forecast'!K:K,'Results vs Forecast'!K:K)</f>
        <v>#N/A</v>
      </c>
    </row>
    <row r="464" spans="1:29" hidden="1">
      <c r="A464" s="39"/>
      <c r="B464" s="1" t="s">
        <v>700</v>
      </c>
      <c r="C464" s="1" t="s">
        <v>701</v>
      </c>
      <c r="D464" s="1" t="s">
        <v>20</v>
      </c>
      <c r="E464" s="1" t="s">
        <v>2393</v>
      </c>
      <c r="F464" s="2">
        <v>45505</v>
      </c>
      <c r="G464" s="2">
        <v>45505</v>
      </c>
      <c r="H464" s="1" t="s">
        <v>2394</v>
      </c>
      <c r="I464" s="1" t="s">
        <v>2395</v>
      </c>
      <c r="J464" s="1" t="s">
        <v>491</v>
      </c>
      <c r="K464" s="1" t="s">
        <v>743</v>
      </c>
      <c r="L464" s="1"/>
      <c r="M464" s="1"/>
      <c r="N464" s="1"/>
      <c r="O464" s="1" t="s">
        <v>2439</v>
      </c>
      <c r="P464" s="40">
        <v>10856</v>
      </c>
      <c r="Q464" s="37" t="str">
        <f>IF(C464="ForthPoint","ForthPoint",IF(D464="Intercompany",_xlfn.XLOOKUP(E464,'Dept Lookup'!B:B,'Dept Lookup'!A:A),Modified!D464))</f>
        <v>Insourcing Services</v>
      </c>
      <c r="R464" t="str">
        <f t="shared" si="39"/>
        <v>citigroup</v>
      </c>
      <c r="S464" s="1" t="s">
        <v>707</v>
      </c>
      <c r="T464">
        <f t="shared" si="40"/>
        <v>0</v>
      </c>
      <c r="U464" s="25" t="str">
        <f>IF(K464&gt;0,K464,_xlfn.XLOOKUP(M464,'Client Lookup'!L:L,'Client Lookup'!N:N))</f>
        <v>566</v>
      </c>
      <c r="V464" t="e">
        <f>_xlfn.XLOOKUP(_xlfn.NUMBERVALUE(U464),'Project Lookup'!X:X,'Project Lookup'!B:B)</f>
        <v>#N/A</v>
      </c>
      <c r="X464" t="str">
        <f t="shared" si="41"/>
        <v>8 Citi</v>
      </c>
      <c r="Y464" t="str">
        <f t="shared" si="42"/>
        <v>8 Citi</v>
      </c>
      <c r="Z464" t="str">
        <f t="shared" si="38"/>
        <v>8 Citi</v>
      </c>
      <c r="AA464" t="str">
        <f>_xlfn.XLOOKUP(Z464,'Client Lookup'!A:A,'Client Lookup'!C:C)</f>
        <v>citigroup</v>
      </c>
      <c r="AC464" t="e">
        <f>_xlfn.XLOOKUP(K464,'Results vs Forecast'!K:K,'Results vs Forecast'!K:K)</f>
        <v>#N/A</v>
      </c>
    </row>
    <row r="465" spans="1:29" hidden="1">
      <c r="A465" s="39"/>
      <c r="B465" s="1" t="s">
        <v>700</v>
      </c>
      <c r="C465" s="1" t="s">
        <v>701</v>
      </c>
      <c r="D465" s="1" t="s">
        <v>20</v>
      </c>
      <c r="E465" s="1" t="s">
        <v>2393</v>
      </c>
      <c r="F465" s="2">
        <v>45505</v>
      </c>
      <c r="G465" s="2">
        <v>45505</v>
      </c>
      <c r="H465" s="1" t="s">
        <v>2394</v>
      </c>
      <c r="I465" s="1" t="s">
        <v>2395</v>
      </c>
      <c r="J465" s="1" t="s">
        <v>675</v>
      </c>
      <c r="K465" s="1" t="s">
        <v>923</v>
      </c>
      <c r="L465" s="1"/>
      <c r="M465" s="1"/>
      <c r="N465" s="1"/>
      <c r="O465" s="1" t="s">
        <v>2440</v>
      </c>
      <c r="P465" s="40">
        <v>-880</v>
      </c>
      <c r="Q465" s="37" t="str">
        <f>IF(C465="ForthPoint","ForthPoint",IF(D465="Intercompany",_xlfn.XLOOKUP(E465,'Dept Lookup'!B:B,'Dept Lookup'!A:A),Modified!D465))</f>
        <v>Insourcing Services</v>
      </c>
      <c r="R465" t="str">
        <f t="shared" si="39"/>
        <v>Visa</v>
      </c>
      <c r="S465" s="1" t="s">
        <v>707</v>
      </c>
      <c r="T465">
        <f t="shared" si="40"/>
        <v>0</v>
      </c>
      <c r="U465" s="25" t="str">
        <f>IF(K465&gt;0,K465,_xlfn.XLOOKUP(M465,'Client Lookup'!L:L,'Client Lookup'!N:N))</f>
        <v>5983</v>
      </c>
      <c r="V465" t="e">
        <f>_xlfn.XLOOKUP(_xlfn.NUMBERVALUE(U465),'Project Lookup'!X:X,'Project Lookup'!B:B)</f>
        <v>#N/A</v>
      </c>
      <c r="X465" t="str">
        <f t="shared" si="41"/>
        <v>269 Visa (BTS)</v>
      </c>
      <c r="Y465" t="str">
        <f t="shared" si="42"/>
        <v>269 Visa (BTS)</v>
      </c>
      <c r="Z465" t="str">
        <f t="shared" si="38"/>
        <v>269 Visa (BTS)</v>
      </c>
      <c r="AA465" t="str">
        <f>_xlfn.XLOOKUP(Z465,'Client Lookup'!A:A,'Client Lookup'!C:C)</f>
        <v>Visa</v>
      </c>
      <c r="AC465" t="e">
        <f>_xlfn.XLOOKUP(K465,'Results vs Forecast'!K:K,'Results vs Forecast'!K:K)</f>
        <v>#N/A</v>
      </c>
    </row>
    <row r="466" spans="1:29" hidden="1">
      <c r="A466" s="39"/>
      <c r="B466" s="1" t="s">
        <v>700</v>
      </c>
      <c r="C466" s="1" t="s">
        <v>701</v>
      </c>
      <c r="D466" s="1" t="s">
        <v>20</v>
      </c>
      <c r="E466" s="1" t="s">
        <v>2393</v>
      </c>
      <c r="F466" s="2">
        <v>45505</v>
      </c>
      <c r="G466" s="2">
        <v>45505</v>
      </c>
      <c r="H466" s="1" t="s">
        <v>2394</v>
      </c>
      <c r="I466" s="1" t="s">
        <v>2395</v>
      </c>
      <c r="J466" s="1" t="s">
        <v>594</v>
      </c>
      <c r="K466" s="1" t="s">
        <v>843</v>
      </c>
      <c r="L466" s="1"/>
      <c r="M466" s="1"/>
      <c r="N466" s="1"/>
      <c r="O466" s="1" t="s">
        <v>2441</v>
      </c>
      <c r="P466" s="40">
        <v>-770</v>
      </c>
      <c r="Q466" s="37" t="str">
        <f>IF(C466="ForthPoint","ForthPoint",IF(D466="Intercompany",_xlfn.XLOOKUP(E466,'Dept Lookup'!B:B,'Dept Lookup'!A:A),Modified!D466))</f>
        <v>Insourcing Services</v>
      </c>
      <c r="R466" t="str">
        <f t="shared" si="39"/>
        <v>MasterCard</v>
      </c>
      <c r="S466" s="1" t="s">
        <v>707</v>
      </c>
      <c r="T466">
        <f t="shared" si="40"/>
        <v>0</v>
      </c>
      <c r="U466" s="25" t="str">
        <f>IF(K466&gt;0,K466,_xlfn.XLOOKUP(M466,'Client Lookup'!L:L,'Client Lookup'!N:N))</f>
        <v>567</v>
      </c>
      <c r="V466" t="e">
        <f>_xlfn.XLOOKUP(_xlfn.NUMBERVALUE(U466),'Project Lookup'!X:X,'Project Lookup'!B:B)</f>
        <v>#N/A</v>
      </c>
      <c r="X466" t="str">
        <f t="shared" si="41"/>
        <v>9 MasterCard</v>
      </c>
      <c r="Y466" t="str">
        <f t="shared" si="42"/>
        <v>9 MasterCard</v>
      </c>
      <c r="Z466" t="str">
        <f t="shared" si="38"/>
        <v>9 MasterCard</v>
      </c>
      <c r="AA466" t="str">
        <f>_xlfn.XLOOKUP(Z466,'Client Lookup'!A:A,'Client Lookup'!C:C)</f>
        <v>MasterCard</v>
      </c>
      <c r="AC466" t="e">
        <f>_xlfn.XLOOKUP(K466,'Results vs Forecast'!K:K,'Results vs Forecast'!K:K)</f>
        <v>#N/A</v>
      </c>
    </row>
    <row r="467" spans="1:29" hidden="1">
      <c r="A467" s="39"/>
      <c r="B467" s="1" t="s">
        <v>700</v>
      </c>
      <c r="C467" s="1" t="s">
        <v>701</v>
      </c>
      <c r="D467" s="1" t="s">
        <v>20</v>
      </c>
      <c r="E467" s="1" t="s">
        <v>2393</v>
      </c>
      <c r="F467" s="2">
        <v>45505</v>
      </c>
      <c r="G467" s="2">
        <v>45505</v>
      </c>
      <c r="H467" s="1" t="s">
        <v>2394</v>
      </c>
      <c r="I467" s="1" t="s">
        <v>2395</v>
      </c>
      <c r="J467" s="1" t="s">
        <v>675</v>
      </c>
      <c r="K467" s="1" t="s">
        <v>923</v>
      </c>
      <c r="L467" s="1"/>
      <c r="M467" s="1"/>
      <c r="N467" s="1"/>
      <c r="O467" s="1" t="s">
        <v>2442</v>
      </c>
      <c r="P467" s="40">
        <v>6600</v>
      </c>
      <c r="Q467" s="37" t="str">
        <f>IF(C467="ForthPoint","ForthPoint",IF(D467="Intercompany",_xlfn.XLOOKUP(E467,'Dept Lookup'!B:B,'Dept Lookup'!A:A),Modified!D467))</f>
        <v>Insourcing Services</v>
      </c>
      <c r="R467" t="str">
        <f t="shared" si="39"/>
        <v>Visa</v>
      </c>
      <c r="S467" s="1" t="s">
        <v>707</v>
      </c>
      <c r="T467">
        <f t="shared" si="40"/>
        <v>0</v>
      </c>
      <c r="U467" s="25" t="str">
        <f>IF(K467&gt;0,K467,_xlfn.XLOOKUP(M467,'Client Lookup'!L:L,'Client Lookup'!N:N))</f>
        <v>5983</v>
      </c>
      <c r="V467" t="e">
        <f>_xlfn.XLOOKUP(_xlfn.NUMBERVALUE(U467),'Project Lookup'!X:X,'Project Lookup'!B:B)</f>
        <v>#N/A</v>
      </c>
      <c r="X467" t="str">
        <f t="shared" si="41"/>
        <v>269 Visa (BTS)</v>
      </c>
      <c r="Y467" t="str">
        <f t="shared" si="42"/>
        <v>269 Visa (BTS)</v>
      </c>
      <c r="Z467" t="str">
        <f t="shared" si="38"/>
        <v>269 Visa (BTS)</v>
      </c>
      <c r="AA467" t="str">
        <f>_xlfn.XLOOKUP(Z467,'Client Lookup'!A:A,'Client Lookup'!C:C)</f>
        <v>Visa</v>
      </c>
      <c r="AC467" t="e">
        <f>_xlfn.XLOOKUP(K467,'Results vs Forecast'!K:K,'Results vs Forecast'!K:K)</f>
        <v>#N/A</v>
      </c>
    </row>
    <row r="468" spans="1:29" hidden="1">
      <c r="A468" s="39"/>
      <c r="B468" s="1" t="s">
        <v>700</v>
      </c>
      <c r="C468" s="1" t="s">
        <v>701</v>
      </c>
      <c r="D468" s="1" t="s">
        <v>20</v>
      </c>
      <c r="E468" s="1" t="s">
        <v>2393</v>
      </c>
      <c r="F468" s="2">
        <v>45505</v>
      </c>
      <c r="G468" s="2">
        <v>45505</v>
      </c>
      <c r="H468" s="1" t="s">
        <v>2394</v>
      </c>
      <c r="I468" s="1" t="s">
        <v>2395</v>
      </c>
      <c r="J468" s="1" t="s">
        <v>573</v>
      </c>
      <c r="K468" s="1" t="s">
        <v>827</v>
      </c>
      <c r="L468" s="1"/>
      <c r="M468" s="1"/>
      <c r="N468" s="1"/>
      <c r="O468" s="1" t="s">
        <v>2443</v>
      </c>
      <c r="P468" s="40">
        <v>-1621.25</v>
      </c>
      <c r="Q468" s="37" t="str">
        <f>IF(C468="ForthPoint","ForthPoint",IF(D468="Intercompany",_xlfn.XLOOKUP(E468,'Dept Lookup'!B:B,'Dept Lookup'!A:A),Modified!D468))</f>
        <v>Insourcing Services</v>
      </c>
      <c r="R468" t="str">
        <f t="shared" si="39"/>
        <v>Leukemia &amp; Lymphoma Society</v>
      </c>
      <c r="S468" s="1" t="s">
        <v>707</v>
      </c>
      <c r="T468">
        <f t="shared" si="40"/>
        <v>0</v>
      </c>
      <c r="U468" s="25" t="str">
        <f>IF(K468&gt;0,K468,_xlfn.XLOOKUP(M468,'Client Lookup'!L:L,'Client Lookup'!N:N))</f>
        <v>3308</v>
      </c>
      <c r="V468" t="e">
        <f>_xlfn.XLOOKUP(_xlfn.NUMBERVALUE(U468),'Project Lookup'!X:X,'Project Lookup'!B:B)</f>
        <v>#N/A</v>
      </c>
      <c r="X468" t="str">
        <f t="shared" si="41"/>
        <v>195 Leukemia &amp; Lymphoma Society</v>
      </c>
      <c r="Y468" t="str">
        <f t="shared" si="42"/>
        <v>195 Leukemia &amp; Lymphoma Society</v>
      </c>
      <c r="Z468" t="str">
        <f t="shared" si="38"/>
        <v>195 Leukemia &amp; Lymphoma Society</v>
      </c>
      <c r="AA468" t="str">
        <f>_xlfn.XLOOKUP(Z468,'Client Lookup'!A:A,'Client Lookup'!C:C)</f>
        <v>Leukemia &amp; Lymphoma Society</v>
      </c>
      <c r="AC468" t="e">
        <f>_xlfn.XLOOKUP(K468,'Results vs Forecast'!K:K,'Results vs Forecast'!K:K)</f>
        <v>#N/A</v>
      </c>
    </row>
    <row r="469" spans="1:29" hidden="1">
      <c r="A469" s="39"/>
      <c r="B469" s="1" t="s">
        <v>700</v>
      </c>
      <c r="C469" s="1" t="s">
        <v>701</v>
      </c>
      <c r="D469" s="1" t="s">
        <v>20</v>
      </c>
      <c r="E469" s="1" t="s">
        <v>2393</v>
      </c>
      <c r="F469" s="2">
        <v>45505</v>
      </c>
      <c r="G469" s="2">
        <v>45505</v>
      </c>
      <c r="H469" s="1" t="s">
        <v>2394</v>
      </c>
      <c r="I469" s="1" t="s">
        <v>2395</v>
      </c>
      <c r="J469" s="1" t="s">
        <v>469</v>
      </c>
      <c r="K469" s="1" t="s">
        <v>720</v>
      </c>
      <c r="L469" s="1"/>
      <c r="M469" s="1"/>
      <c r="N469" s="1"/>
      <c r="O469" s="1" t="s">
        <v>2444</v>
      </c>
      <c r="P469" s="40">
        <v>-360</v>
      </c>
      <c r="Q469" s="37" t="str">
        <f>IF(C469="ForthPoint","ForthPoint",IF(D469="Intercompany",_xlfn.XLOOKUP(E469,'Dept Lookup'!B:B,'Dept Lookup'!A:A),Modified!D469))</f>
        <v>Insourcing Services</v>
      </c>
      <c r="R469" t="str">
        <f t="shared" si="39"/>
        <v>American Express Company</v>
      </c>
      <c r="S469" s="1" t="s">
        <v>707</v>
      </c>
      <c r="T469">
        <f t="shared" si="40"/>
        <v>0</v>
      </c>
      <c r="U469" s="25" t="str">
        <f>IF(K469&gt;0,K469,_xlfn.XLOOKUP(M469,'Client Lookup'!L:L,'Client Lookup'!N:N))</f>
        <v>565</v>
      </c>
      <c r="V469" t="e">
        <f>_xlfn.XLOOKUP(_xlfn.NUMBERVALUE(U469),'Project Lookup'!X:X,'Project Lookup'!B:B)</f>
        <v>#N/A</v>
      </c>
      <c r="X469" t="str">
        <f t="shared" si="41"/>
        <v>7 American Express</v>
      </c>
      <c r="Y469" t="str">
        <f t="shared" si="42"/>
        <v>7 American Express</v>
      </c>
      <c r="Z469" t="str">
        <f t="shared" si="38"/>
        <v>7 American Express</v>
      </c>
      <c r="AA469" t="str">
        <f>_xlfn.XLOOKUP(Z469,'Client Lookup'!A:A,'Client Lookup'!C:C)</f>
        <v>American Express Company</v>
      </c>
      <c r="AC469" t="e">
        <f>_xlfn.XLOOKUP(K469,'Results vs Forecast'!K:K,'Results vs Forecast'!K:K)</f>
        <v>#N/A</v>
      </c>
    </row>
    <row r="470" spans="1:29" hidden="1">
      <c r="A470" s="39"/>
      <c r="B470" s="1" t="s">
        <v>700</v>
      </c>
      <c r="C470" s="1" t="s">
        <v>701</v>
      </c>
      <c r="D470" s="1" t="s">
        <v>20</v>
      </c>
      <c r="E470" s="1" t="s">
        <v>2393</v>
      </c>
      <c r="F470" s="2">
        <v>45505</v>
      </c>
      <c r="G470" s="2">
        <v>45505</v>
      </c>
      <c r="H470" s="1" t="s">
        <v>2394</v>
      </c>
      <c r="I470" s="1" t="s">
        <v>2395</v>
      </c>
      <c r="J470" s="1" t="s">
        <v>675</v>
      </c>
      <c r="K470" s="1" t="s">
        <v>923</v>
      </c>
      <c r="L470" s="1"/>
      <c r="M470" s="1"/>
      <c r="N470" s="1"/>
      <c r="O470" s="1" t="s">
        <v>2445</v>
      </c>
      <c r="P470" s="40">
        <v>481.44</v>
      </c>
      <c r="Q470" s="37" t="str">
        <f>IF(C470="ForthPoint","ForthPoint",IF(D470="Intercompany",_xlfn.XLOOKUP(E470,'Dept Lookup'!B:B,'Dept Lookup'!A:A),Modified!D470))</f>
        <v>Insourcing Services</v>
      </c>
      <c r="R470" t="str">
        <f t="shared" si="39"/>
        <v>Visa</v>
      </c>
      <c r="S470" s="1" t="s">
        <v>707</v>
      </c>
      <c r="T470">
        <f t="shared" si="40"/>
        <v>0</v>
      </c>
      <c r="U470" s="25" t="str">
        <f>IF(K470&gt;0,K470,_xlfn.XLOOKUP(M470,'Client Lookup'!L:L,'Client Lookup'!N:N))</f>
        <v>5983</v>
      </c>
      <c r="V470" t="e">
        <f>_xlfn.XLOOKUP(_xlfn.NUMBERVALUE(U470),'Project Lookup'!X:X,'Project Lookup'!B:B)</f>
        <v>#N/A</v>
      </c>
      <c r="X470" t="str">
        <f t="shared" si="41"/>
        <v>269 Visa (BTS)</v>
      </c>
      <c r="Y470" t="str">
        <f t="shared" si="42"/>
        <v>269 Visa (BTS)</v>
      </c>
      <c r="Z470" t="str">
        <f t="shared" si="38"/>
        <v>269 Visa (BTS)</v>
      </c>
      <c r="AA470" t="str">
        <f>_xlfn.XLOOKUP(Z470,'Client Lookup'!A:A,'Client Lookup'!C:C)</f>
        <v>Visa</v>
      </c>
      <c r="AC470" t="e">
        <f>_xlfn.XLOOKUP(K470,'Results vs Forecast'!K:K,'Results vs Forecast'!K:K)</f>
        <v>#N/A</v>
      </c>
    </row>
    <row r="471" spans="1:29" s="11" customFormat="1" hidden="1">
      <c r="A471" s="39"/>
      <c r="B471" s="1" t="s">
        <v>700</v>
      </c>
      <c r="C471" s="1" t="s">
        <v>701</v>
      </c>
      <c r="D471" s="1" t="s">
        <v>20</v>
      </c>
      <c r="E471" s="1" t="s">
        <v>2393</v>
      </c>
      <c r="F471" s="2">
        <v>45505</v>
      </c>
      <c r="G471" s="2">
        <v>45505</v>
      </c>
      <c r="H471" s="1" t="s">
        <v>2404</v>
      </c>
      <c r="I471" s="1" t="s">
        <v>2405</v>
      </c>
      <c r="J471" s="1" t="s">
        <v>469</v>
      </c>
      <c r="K471" s="1" t="s">
        <v>720</v>
      </c>
      <c r="L471" s="1"/>
      <c r="M471" s="1"/>
      <c r="N471" s="1"/>
      <c r="O471" s="1" t="s">
        <v>2446</v>
      </c>
      <c r="P471" s="40">
        <v>-4844.58</v>
      </c>
      <c r="Q471" s="37" t="str">
        <f>IF(C471="ForthPoint","ForthPoint",IF(D471="Intercompany",_xlfn.XLOOKUP(E471,'Dept Lookup'!B:B,'Dept Lookup'!A:A),Modified!D471))</f>
        <v>Insourcing Services</v>
      </c>
      <c r="R471" t="str">
        <f t="shared" si="39"/>
        <v>American Express Company</v>
      </c>
      <c r="S471" s="1" t="s">
        <v>707</v>
      </c>
      <c r="T471">
        <f t="shared" si="40"/>
        <v>0</v>
      </c>
      <c r="U471" s="25" t="str">
        <f>IF(K471&gt;0,K471,_xlfn.XLOOKUP(M471,'Client Lookup'!L:L,'Client Lookup'!N:N))</f>
        <v>565</v>
      </c>
      <c r="V471" t="e">
        <f>_xlfn.XLOOKUP(_xlfn.NUMBERVALUE(U471),'Project Lookup'!X:X,'Project Lookup'!B:B)</f>
        <v>#N/A</v>
      </c>
      <c r="W471"/>
      <c r="X471" t="str">
        <f t="shared" si="41"/>
        <v>7 American Express</v>
      </c>
      <c r="Y471" t="str">
        <f t="shared" si="42"/>
        <v>7 American Express</v>
      </c>
      <c r="Z471" t="str">
        <f t="shared" si="38"/>
        <v>7 American Express</v>
      </c>
      <c r="AA471" t="str">
        <f>_xlfn.XLOOKUP(Z471,'Client Lookup'!A:A,'Client Lookup'!C:C)</f>
        <v>American Express Company</v>
      </c>
      <c r="AB471"/>
      <c r="AC471" t="e">
        <f>_xlfn.XLOOKUP(K471,'Results vs Forecast'!K:K,'Results vs Forecast'!K:K)</f>
        <v>#N/A</v>
      </c>
    </row>
    <row r="472" spans="1:29" s="11" customFormat="1" hidden="1">
      <c r="A472" s="39"/>
      <c r="B472" s="1" t="s">
        <v>700</v>
      </c>
      <c r="C472" s="1" t="s">
        <v>701</v>
      </c>
      <c r="D472" s="1" t="s">
        <v>20</v>
      </c>
      <c r="E472" s="1" t="s">
        <v>2393</v>
      </c>
      <c r="F472" s="2">
        <v>45505</v>
      </c>
      <c r="G472" s="2">
        <v>45505</v>
      </c>
      <c r="H472" s="1" t="s">
        <v>2394</v>
      </c>
      <c r="I472" s="1" t="s">
        <v>2395</v>
      </c>
      <c r="J472" s="1" t="s">
        <v>469</v>
      </c>
      <c r="K472" s="1" t="s">
        <v>720</v>
      </c>
      <c r="L472" s="1"/>
      <c r="M472" s="1"/>
      <c r="N472" s="1"/>
      <c r="O472" s="1" t="s">
        <v>2447</v>
      </c>
      <c r="P472" s="40">
        <v>304</v>
      </c>
      <c r="Q472" s="37" t="str">
        <f>IF(C472="ForthPoint","ForthPoint",IF(D472="Intercompany",_xlfn.XLOOKUP(E472,'Dept Lookup'!B:B,'Dept Lookup'!A:A),Modified!D472))</f>
        <v>Insourcing Services</v>
      </c>
      <c r="R472" t="str">
        <f t="shared" si="39"/>
        <v>American Express Company</v>
      </c>
      <c r="S472" s="1" t="s">
        <v>707</v>
      </c>
      <c r="T472">
        <f t="shared" si="40"/>
        <v>0</v>
      </c>
      <c r="U472" s="25" t="str">
        <f>IF(K472&gt;0,K472,_xlfn.XLOOKUP(M472,'Client Lookup'!L:L,'Client Lookup'!N:N))</f>
        <v>565</v>
      </c>
      <c r="V472" t="e">
        <f>_xlfn.XLOOKUP(_xlfn.NUMBERVALUE(U472),'Project Lookup'!X:X,'Project Lookup'!B:B)</f>
        <v>#N/A</v>
      </c>
      <c r="W472"/>
      <c r="X472" t="str">
        <f t="shared" si="41"/>
        <v>7 American Express</v>
      </c>
      <c r="Y472" t="str">
        <f t="shared" si="42"/>
        <v>7 American Express</v>
      </c>
      <c r="Z472" t="str">
        <f t="shared" ref="Z472:Z535" si="43">IF(LEFT(Y472,3)="ICC",IFERROR(_xlfn.TEXTAFTER(Y472,"ICC "),Y472),Y472)</f>
        <v>7 American Express</v>
      </c>
      <c r="AA472" t="str">
        <f>_xlfn.XLOOKUP(Z472,'Client Lookup'!A:A,'Client Lookup'!C:C)</f>
        <v>American Express Company</v>
      </c>
      <c r="AB472"/>
      <c r="AC472" t="e">
        <f>_xlfn.XLOOKUP(K472,'Results vs Forecast'!K:K,'Results vs Forecast'!K:K)</f>
        <v>#N/A</v>
      </c>
    </row>
    <row r="473" spans="1:29" s="11" customFormat="1" hidden="1">
      <c r="A473" s="39"/>
      <c r="B473" s="1" t="s">
        <v>700</v>
      </c>
      <c r="C473" s="1" t="s">
        <v>701</v>
      </c>
      <c r="D473" s="1" t="s">
        <v>20</v>
      </c>
      <c r="E473" s="1" t="s">
        <v>2393</v>
      </c>
      <c r="F473" s="2">
        <v>45505</v>
      </c>
      <c r="G473" s="2">
        <v>45505</v>
      </c>
      <c r="H473" s="1" t="s">
        <v>2404</v>
      </c>
      <c r="I473" s="1" t="s">
        <v>2405</v>
      </c>
      <c r="J473" s="1" t="s">
        <v>469</v>
      </c>
      <c r="K473" s="1" t="s">
        <v>720</v>
      </c>
      <c r="L473" s="1"/>
      <c r="M473" s="1"/>
      <c r="N473" s="1"/>
      <c r="O473" s="1" t="s">
        <v>2448</v>
      </c>
      <c r="P473" s="40">
        <v>-6080</v>
      </c>
      <c r="Q473" s="37" t="str">
        <f>IF(C473="ForthPoint","ForthPoint",IF(D473="Intercompany",_xlfn.XLOOKUP(E473,'Dept Lookup'!B:B,'Dept Lookup'!A:A),Modified!D473))</f>
        <v>Insourcing Services</v>
      </c>
      <c r="R473" t="str">
        <f t="shared" si="39"/>
        <v>American Express Company</v>
      </c>
      <c r="S473" s="1" t="s">
        <v>707</v>
      </c>
      <c r="T473">
        <f t="shared" si="40"/>
        <v>0</v>
      </c>
      <c r="U473" s="25" t="str">
        <f>IF(K473&gt;0,K473,_xlfn.XLOOKUP(M473,'Client Lookup'!L:L,'Client Lookup'!N:N))</f>
        <v>565</v>
      </c>
      <c r="V473" t="e">
        <f>_xlfn.XLOOKUP(_xlfn.NUMBERVALUE(U473),'Project Lookup'!X:X,'Project Lookup'!B:B)</f>
        <v>#N/A</v>
      </c>
      <c r="W473"/>
      <c r="X473" t="str">
        <f t="shared" si="41"/>
        <v>7 American Express</v>
      </c>
      <c r="Y473" t="str">
        <f t="shared" si="42"/>
        <v>7 American Express</v>
      </c>
      <c r="Z473" t="str">
        <f t="shared" si="43"/>
        <v>7 American Express</v>
      </c>
      <c r="AA473" t="str">
        <f>_xlfn.XLOOKUP(Z473,'Client Lookup'!A:A,'Client Lookup'!C:C)</f>
        <v>American Express Company</v>
      </c>
      <c r="AB473"/>
      <c r="AC473" t="e">
        <f>_xlfn.XLOOKUP(K473,'Results vs Forecast'!K:K,'Results vs Forecast'!K:K)</f>
        <v>#N/A</v>
      </c>
    </row>
    <row r="474" spans="1:29" hidden="1">
      <c r="A474" s="39"/>
      <c r="B474" s="1" t="s">
        <v>700</v>
      </c>
      <c r="C474" s="1" t="s">
        <v>701</v>
      </c>
      <c r="D474" s="1" t="s">
        <v>20</v>
      </c>
      <c r="E474" s="1" t="s">
        <v>2393</v>
      </c>
      <c r="F474" s="2">
        <v>45505</v>
      </c>
      <c r="G474" s="2">
        <v>45505</v>
      </c>
      <c r="H474" s="1" t="s">
        <v>2394</v>
      </c>
      <c r="I474" s="1" t="s">
        <v>2395</v>
      </c>
      <c r="J474" s="1" t="s">
        <v>675</v>
      </c>
      <c r="K474" s="1" t="s">
        <v>923</v>
      </c>
      <c r="L474" s="1"/>
      <c r="M474" s="1"/>
      <c r="N474" s="1"/>
      <c r="O474" s="1" t="s">
        <v>2449</v>
      </c>
      <c r="P474" s="40">
        <v>-0.02</v>
      </c>
      <c r="Q474" s="37" t="str">
        <f>IF(C474="ForthPoint","ForthPoint",IF(D474="Intercompany",_xlfn.XLOOKUP(E474,'Dept Lookup'!B:B,'Dept Lookup'!A:A),Modified!D474))</f>
        <v>Insourcing Services</v>
      </c>
      <c r="R474" t="str">
        <f t="shared" si="39"/>
        <v>Visa</v>
      </c>
      <c r="S474" s="1" t="s">
        <v>707</v>
      </c>
      <c r="T474">
        <f t="shared" si="40"/>
        <v>0</v>
      </c>
      <c r="U474" s="25" t="str">
        <f>IF(K474&gt;0,K474,_xlfn.XLOOKUP(M474,'Client Lookup'!L:L,'Client Lookup'!N:N))</f>
        <v>5983</v>
      </c>
      <c r="V474" t="e">
        <f>_xlfn.XLOOKUP(_xlfn.NUMBERVALUE(U474),'Project Lookup'!X:X,'Project Lookup'!B:B)</f>
        <v>#N/A</v>
      </c>
      <c r="X474" t="str">
        <f t="shared" si="41"/>
        <v>269 Visa (BTS)</v>
      </c>
      <c r="Y474" t="str">
        <f t="shared" si="42"/>
        <v>269 Visa (BTS)</v>
      </c>
      <c r="Z474" t="str">
        <f t="shared" si="43"/>
        <v>269 Visa (BTS)</v>
      </c>
      <c r="AA474" t="str">
        <f>_xlfn.XLOOKUP(Z474,'Client Lookup'!A:A,'Client Lookup'!C:C)</f>
        <v>Visa</v>
      </c>
      <c r="AC474" t="e">
        <f>_xlfn.XLOOKUP(K474,'Results vs Forecast'!K:K,'Results vs Forecast'!K:K)</f>
        <v>#N/A</v>
      </c>
    </row>
    <row r="475" spans="1:29" hidden="1">
      <c r="A475" s="39"/>
      <c r="B475" s="1" t="s">
        <v>700</v>
      </c>
      <c r="C475" s="1" t="s">
        <v>701</v>
      </c>
      <c r="D475" s="1" t="s">
        <v>20</v>
      </c>
      <c r="E475" s="1" t="s">
        <v>2393</v>
      </c>
      <c r="F475" s="2">
        <v>45505</v>
      </c>
      <c r="G475" s="2">
        <v>45505</v>
      </c>
      <c r="H475" s="1" t="s">
        <v>2394</v>
      </c>
      <c r="I475" s="1" t="s">
        <v>2395</v>
      </c>
      <c r="J475" s="1" t="s">
        <v>469</v>
      </c>
      <c r="K475" s="1" t="s">
        <v>720</v>
      </c>
      <c r="L475" s="1"/>
      <c r="M475" s="1"/>
      <c r="N475" s="1"/>
      <c r="O475" s="1" t="s">
        <v>2450</v>
      </c>
      <c r="P475" s="40">
        <v>65.45</v>
      </c>
      <c r="Q475" s="37" t="str">
        <f>IF(C475="ForthPoint","ForthPoint",IF(D475="Intercompany",_xlfn.XLOOKUP(E475,'Dept Lookup'!B:B,'Dept Lookup'!A:A),Modified!D475))</f>
        <v>Insourcing Services</v>
      </c>
      <c r="R475" t="str">
        <f t="shared" si="39"/>
        <v>American Express Company</v>
      </c>
      <c r="S475" s="1" t="s">
        <v>707</v>
      </c>
      <c r="T475">
        <f t="shared" si="40"/>
        <v>0</v>
      </c>
      <c r="U475" s="25" t="str">
        <f>IF(K475&gt;0,K475,_xlfn.XLOOKUP(M475,'Client Lookup'!L:L,'Client Lookup'!N:N))</f>
        <v>565</v>
      </c>
      <c r="V475" t="e">
        <f>_xlfn.XLOOKUP(_xlfn.NUMBERVALUE(U475),'Project Lookup'!X:X,'Project Lookup'!B:B)</f>
        <v>#N/A</v>
      </c>
      <c r="X475" t="str">
        <f t="shared" si="41"/>
        <v>7 American Express</v>
      </c>
      <c r="Y475" t="str">
        <f t="shared" si="42"/>
        <v>7 American Express</v>
      </c>
      <c r="Z475" t="str">
        <f t="shared" si="43"/>
        <v>7 American Express</v>
      </c>
      <c r="AA475" t="str">
        <f>_xlfn.XLOOKUP(Z475,'Client Lookup'!A:A,'Client Lookup'!C:C)</f>
        <v>American Express Company</v>
      </c>
      <c r="AC475" t="e">
        <f>_xlfn.XLOOKUP(K475,'Results vs Forecast'!K:K,'Results vs Forecast'!K:K)</f>
        <v>#N/A</v>
      </c>
    </row>
    <row r="476" spans="1:29" hidden="1">
      <c r="A476" s="39"/>
      <c r="B476" s="1" t="s">
        <v>700</v>
      </c>
      <c r="C476" s="1" t="s">
        <v>701</v>
      </c>
      <c r="D476" s="1" t="s">
        <v>20</v>
      </c>
      <c r="E476" s="1" t="s">
        <v>2393</v>
      </c>
      <c r="F476" s="2">
        <v>45505</v>
      </c>
      <c r="G476" s="2">
        <v>45505</v>
      </c>
      <c r="H476" s="1" t="s">
        <v>2394</v>
      </c>
      <c r="I476" s="1" t="s">
        <v>2395</v>
      </c>
      <c r="J476" s="1" t="s">
        <v>491</v>
      </c>
      <c r="K476" s="1" t="s">
        <v>743</v>
      </c>
      <c r="L476" s="1"/>
      <c r="M476" s="1"/>
      <c r="N476" s="1"/>
      <c r="O476" s="1" t="s">
        <v>2451</v>
      </c>
      <c r="P476" s="40">
        <v>-750</v>
      </c>
      <c r="Q476" s="37" t="str">
        <f>IF(C476="ForthPoint","ForthPoint",IF(D476="Intercompany",_xlfn.XLOOKUP(E476,'Dept Lookup'!B:B,'Dept Lookup'!A:A),Modified!D476))</f>
        <v>Insourcing Services</v>
      </c>
      <c r="R476" t="str">
        <f t="shared" si="39"/>
        <v>citigroup</v>
      </c>
      <c r="S476" s="1" t="s">
        <v>707</v>
      </c>
      <c r="T476">
        <f t="shared" si="40"/>
        <v>0</v>
      </c>
      <c r="U476" s="25" t="str">
        <f>IF(K476&gt;0,K476,_xlfn.XLOOKUP(M476,'Client Lookup'!L:L,'Client Lookup'!N:N))</f>
        <v>566</v>
      </c>
      <c r="V476" t="e">
        <f>_xlfn.XLOOKUP(_xlfn.NUMBERVALUE(U476),'Project Lookup'!X:X,'Project Lookup'!B:B)</f>
        <v>#N/A</v>
      </c>
      <c r="X476" t="str">
        <f t="shared" si="41"/>
        <v>8 Citi</v>
      </c>
      <c r="Y476" t="str">
        <f t="shared" si="42"/>
        <v>8 Citi</v>
      </c>
      <c r="Z476" t="str">
        <f t="shared" si="43"/>
        <v>8 Citi</v>
      </c>
      <c r="AA476" t="str">
        <f>_xlfn.XLOOKUP(Z476,'Client Lookup'!A:A,'Client Lookup'!C:C)</f>
        <v>citigroup</v>
      </c>
      <c r="AC476" t="e">
        <f>_xlfn.XLOOKUP(K476,'Results vs Forecast'!K:K,'Results vs Forecast'!K:K)</f>
        <v>#N/A</v>
      </c>
    </row>
    <row r="477" spans="1:29" hidden="1">
      <c r="A477" s="39"/>
      <c r="B477" s="1" t="s">
        <v>700</v>
      </c>
      <c r="C477" s="1" t="s">
        <v>701</v>
      </c>
      <c r="D477" s="1" t="s">
        <v>20</v>
      </c>
      <c r="E477" s="1" t="s">
        <v>2393</v>
      </c>
      <c r="F477" s="2">
        <v>45505</v>
      </c>
      <c r="G477" s="2">
        <v>45505</v>
      </c>
      <c r="H477" s="1" t="s">
        <v>2394</v>
      </c>
      <c r="I477" s="1" t="s">
        <v>2395</v>
      </c>
      <c r="J477" s="1" t="s">
        <v>469</v>
      </c>
      <c r="K477" s="1" t="s">
        <v>720</v>
      </c>
      <c r="L477" s="1"/>
      <c r="M477" s="1"/>
      <c r="N477" s="1"/>
      <c r="O477" s="1" t="s">
        <v>2452</v>
      </c>
      <c r="P477" s="40">
        <v>-1260</v>
      </c>
      <c r="Q477" s="37" t="str">
        <f>IF(C477="ForthPoint","ForthPoint",IF(D477="Intercompany",_xlfn.XLOOKUP(E477,'Dept Lookup'!B:B,'Dept Lookup'!A:A),Modified!D477))</f>
        <v>Insourcing Services</v>
      </c>
      <c r="R477" t="str">
        <f t="shared" si="39"/>
        <v>American Express Company</v>
      </c>
      <c r="S477" s="1" t="s">
        <v>707</v>
      </c>
      <c r="T477">
        <f t="shared" si="40"/>
        <v>0</v>
      </c>
      <c r="U477" s="25" t="str">
        <f>IF(K477&gt;0,K477,_xlfn.XLOOKUP(M477,'Client Lookup'!L:L,'Client Lookup'!N:N))</f>
        <v>565</v>
      </c>
      <c r="V477" t="e">
        <f>_xlfn.XLOOKUP(_xlfn.NUMBERVALUE(U477),'Project Lookup'!X:X,'Project Lookup'!B:B)</f>
        <v>#N/A</v>
      </c>
      <c r="X477" t="str">
        <f t="shared" si="41"/>
        <v>7 American Express</v>
      </c>
      <c r="Y477" t="str">
        <f t="shared" si="42"/>
        <v>7 American Express</v>
      </c>
      <c r="Z477" t="str">
        <f t="shared" si="43"/>
        <v>7 American Express</v>
      </c>
      <c r="AA477" t="str">
        <f>_xlfn.XLOOKUP(Z477,'Client Lookup'!A:A,'Client Lookup'!C:C)</f>
        <v>American Express Company</v>
      </c>
      <c r="AC477" t="e">
        <f>_xlfn.XLOOKUP(K477,'Results vs Forecast'!K:K,'Results vs Forecast'!K:K)</f>
        <v>#N/A</v>
      </c>
    </row>
    <row r="478" spans="1:29" hidden="1">
      <c r="A478" s="39"/>
      <c r="B478" s="1" t="s">
        <v>700</v>
      </c>
      <c r="C478" s="1" t="s">
        <v>701</v>
      </c>
      <c r="D478" s="1" t="s">
        <v>20</v>
      </c>
      <c r="E478" s="1" t="s">
        <v>2393</v>
      </c>
      <c r="F478" s="2">
        <v>45505</v>
      </c>
      <c r="G478" s="2">
        <v>45505</v>
      </c>
      <c r="H478" s="1" t="s">
        <v>2394</v>
      </c>
      <c r="I478" s="1" t="s">
        <v>2395</v>
      </c>
      <c r="J478" s="1" t="s">
        <v>469</v>
      </c>
      <c r="K478" s="1" t="s">
        <v>720</v>
      </c>
      <c r="L478" s="1"/>
      <c r="M478" s="1"/>
      <c r="N478" s="1"/>
      <c r="O478" s="1" t="s">
        <v>2453</v>
      </c>
      <c r="P478" s="40">
        <v>-2440</v>
      </c>
      <c r="Q478" s="37" t="str">
        <f>IF(C478="ForthPoint","ForthPoint",IF(D478="Intercompany",_xlfn.XLOOKUP(E478,'Dept Lookup'!B:B,'Dept Lookup'!A:A),Modified!D478))</f>
        <v>Insourcing Services</v>
      </c>
      <c r="R478" t="str">
        <f t="shared" si="39"/>
        <v>American Express Company</v>
      </c>
      <c r="S478" s="1" t="s">
        <v>707</v>
      </c>
      <c r="T478">
        <f t="shared" si="40"/>
        <v>0</v>
      </c>
      <c r="U478" s="25" t="str">
        <f>IF(K478&gt;0,K478,_xlfn.XLOOKUP(M478,'Client Lookup'!L:L,'Client Lookup'!N:N))</f>
        <v>565</v>
      </c>
      <c r="V478" t="e">
        <f>_xlfn.XLOOKUP(_xlfn.NUMBERVALUE(U478),'Project Lookup'!X:X,'Project Lookup'!B:B)</f>
        <v>#N/A</v>
      </c>
      <c r="X478" t="str">
        <f t="shared" si="41"/>
        <v>7 American Express</v>
      </c>
      <c r="Y478" t="str">
        <f t="shared" si="42"/>
        <v>7 American Express</v>
      </c>
      <c r="Z478" t="str">
        <f t="shared" si="43"/>
        <v>7 American Express</v>
      </c>
      <c r="AA478" t="str">
        <f>_xlfn.XLOOKUP(Z478,'Client Lookup'!A:A,'Client Lookup'!C:C)</f>
        <v>American Express Company</v>
      </c>
      <c r="AC478" t="e">
        <f>_xlfn.XLOOKUP(K478,'Results vs Forecast'!K:K,'Results vs Forecast'!K:K)</f>
        <v>#N/A</v>
      </c>
    </row>
    <row r="479" spans="1:29" hidden="1">
      <c r="A479" s="39"/>
      <c r="B479" s="1" t="s">
        <v>700</v>
      </c>
      <c r="C479" s="1" t="s">
        <v>701</v>
      </c>
      <c r="D479" s="1" t="s">
        <v>20</v>
      </c>
      <c r="E479" s="1" t="s">
        <v>2393</v>
      </c>
      <c r="F479" s="2">
        <v>45505</v>
      </c>
      <c r="G479" s="2">
        <v>45505</v>
      </c>
      <c r="H479" s="1" t="s">
        <v>2394</v>
      </c>
      <c r="I479" s="1" t="s">
        <v>2395</v>
      </c>
      <c r="J479" s="1" t="s">
        <v>469</v>
      </c>
      <c r="K479" s="1" t="s">
        <v>720</v>
      </c>
      <c r="L479" s="1"/>
      <c r="M479" s="1"/>
      <c r="N479" s="1"/>
      <c r="O479" s="1" t="s">
        <v>2454</v>
      </c>
      <c r="P479" s="40">
        <v>0.1</v>
      </c>
      <c r="Q479" s="37" t="str">
        <f>IF(C479="ForthPoint","ForthPoint",IF(D479="Intercompany",_xlfn.XLOOKUP(E479,'Dept Lookup'!B:B,'Dept Lookup'!A:A),Modified!D479))</f>
        <v>Insourcing Services</v>
      </c>
      <c r="R479" t="str">
        <f t="shared" si="39"/>
        <v>American Express Company</v>
      </c>
      <c r="S479" s="1" t="s">
        <v>707</v>
      </c>
      <c r="T479">
        <f t="shared" si="40"/>
        <v>0</v>
      </c>
      <c r="U479" s="25" t="str">
        <f>IF(K479&gt;0,K479,_xlfn.XLOOKUP(M479,'Client Lookup'!L:L,'Client Lookup'!N:N))</f>
        <v>565</v>
      </c>
      <c r="V479" t="e">
        <f>_xlfn.XLOOKUP(_xlfn.NUMBERVALUE(U479),'Project Lookup'!X:X,'Project Lookup'!B:B)</f>
        <v>#N/A</v>
      </c>
      <c r="X479" t="str">
        <f t="shared" si="41"/>
        <v>7 American Express</v>
      </c>
      <c r="Y479" t="str">
        <f t="shared" si="42"/>
        <v>7 American Express</v>
      </c>
      <c r="Z479" t="str">
        <f t="shared" si="43"/>
        <v>7 American Express</v>
      </c>
      <c r="AA479" t="str">
        <f>_xlfn.XLOOKUP(Z479,'Client Lookup'!A:A,'Client Lookup'!C:C)</f>
        <v>American Express Company</v>
      </c>
      <c r="AC479" t="e">
        <f>_xlfn.XLOOKUP(K479,'Results vs Forecast'!K:K,'Results vs Forecast'!K:K)</f>
        <v>#N/A</v>
      </c>
    </row>
    <row r="480" spans="1:29" hidden="1">
      <c r="A480" s="39"/>
      <c r="B480" s="1" t="s">
        <v>700</v>
      </c>
      <c r="C480" s="1" t="s">
        <v>701</v>
      </c>
      <c r="D480" s="1" t="s">
        <v>20</v>
      </c>
      <c r="E480" s="1" t="s">
        <v>2393</v>
      </c>
      <c r="F480" s="2">
        <v>45505</v>
      </c>
      <c r="G480" s="2">
        <v>45505</v>
      </c>
      <c r="H480" s="1" t="s">
        <v>2394</v>
      </c>
      <c r="I480" s="1" t="s">
        <v>2395</v>
      </c>
      <c r="J480" s="1" t="s">
        <v>469</v>
      </c>
      <c r="K480" s="1" t="s">
        <v>720</v>
      </c>
      <c r="L480" s="1"/>
      <c r="M480" s="1"/>
      <c r="N480" s="1"/>
      <c r="O480" s="1" t="s">
        <v>2455</v>
      </c>
      <c r="P480" s="40">
        <v>-2628.86</v>
      </c>
      <c r="Q480" s="37" t="str">
        <f>IF(C480="ForthPoint","ForthPoint",IF(D480="Intercompany",_xlfn.XLOOKUP(E480,'Dept Lookup'!B:B,'Dept Lookup'!A:A),Modified!D480))</f>
        <v>Insourcing Services</v>
      </c>
      <c r="R480" t="str">
        <f t="shared" si="39"/>
        <v>American Express Company</v>
      </c>
      <c r="S480" s="1" t="s">
        <v>707</v>
      </c>
      <c r="T480">
        <f t="shared" si="40"/>
        <v>0</v>
      </c>
      <c r="U480" s="25" t="str">
        <f>IF(K480&gt;0,K480,_xlfn.XLOOKUP(M480,'Client Lookup'!L:L,'Client Lookup'!N:N))</f>
        <v>565</v>
      </c>
      <c r="V480" t="e">
        <f>_xlfn.XLOOKUP(_xlfn.NUMBERVALUE(U480),'Project Lookup'!X:X,'Project Lookup'!B:B)</f>
        <v>#N/A</v>
      </c>
      <c r="X480" t="str">
        <f t="shared" si="41"/>
        <v>7 American Express</v>
      </c>
      <c r="Y480" t="str">
        <f t="shared" si="42"/>
        <v>7 American Express</v>
      </c>
      <c r="Z480" t="str">
        <f t="shared" si="43"/>
        <v>7 American Express</v>
      </c>
      <c r="AA480" t="str">
        <f>_xlfn.XLOOKUP(Z480,'Client Lookup'!A:A,'Client Lookup'!C:C)</f>
        <v>American Express Company</v>
      </c>
      <c r="AC480" t="e">
        <f>_xlfn.XLOOKUP(K480,'Results vs Forecast'!K:K,'Results vs Forecast'!K:K)</f>
        <v>#N/A</v>
      </c>
    </row>
    <row r="481" spans="1:29" hidden="1">
      <c r="A481" s="39"/>
      <c r="B481" s="1" t="s">
        <v>700</v>
      </c>
      <c r="C481" s="1" t="s">
        <v>701</v>
      </c>
      <c r="D481" s="1" t="s">
        <v>20</v>
      </c>
      <c r="E481" s="1" t="s">
        <v>2393</v>
      </c>
      <c r="F481" s="2">
        <v>45505</v>
      </c>
      <c r="G481" s="2">
        <v>45505</v>
      </c>
      <c r="H481" s="1" t="s">
        <v>2394</v>
      </c>
      <c r="I481" s="1" t="s">
        <v>2395</v>
      </c>
      <c r="J481" s="1" t="s">
        <v>469</v>
      </c>
      <c r="K481" s="1" t="s">
        <v>720</v>
      </c>
      <c r="L481" s="1"/>
      <c r="M481" s="1"/>
      <c r="N481" s="1"/>
      <c r="O481" s="1" t="s">
        <v>2456</v>
      </c>
      <c r="P481" s="40">
        <v>-100.1</v>
      </c>
      <c r="Q481" s="37" t="str">
        <f>IF(C481="ForthPoint","ForthPoint",IF(D481="Intercompany",_xlfn.XLOOKUP(E481,'Dept Lookup'!B:B,'Dept Lookup'!A:A),Modified!D481))</f>
        <v>Insourcing Services</v>
      </c>
      <c r="R481" t="str">
        <f t="shared" si="39"/>
        <v>American Express Company</v>
      </c>
      <c r="S481" s="1" t="s">
        <v>707</v>
      </c>
      <c r="T481">
        <f t="shared" si="40"/>
        <v>0</v>
      </c>
      <c r="U481" s="25" t="str">
        <f>IF(K481&gt;0,K481,_xlfn.XLOOKUP(M481,'Client Lookup'!L:L,'Client Lookup'!N:N))</f>
        <v>565</v>
      </c>
      <c r="V481" t="e">
        <f>_xlfn.XLOOKUP(_xlfn.NUMBERVALUE(U481),'Project Lookup'!X:X,'Project Lookup'!B:B)</f>
        <v>#N/A</v>
      </c>
      <c r="X481" t="str">
        <f t="shared" si="41"/>
        <v>7 American Express</v>
      </c>
      <c r="Y481" t="str">
        <f t="shared" si="42"/>
        <v>7 American Express</v>
      </c>
      <c r="Z481" t="str">
        <f t="shared" si="43"/>
        <v>7 American Express</v>
      </c>
      <c r="AA481" t="str">
        <f>_xlfn.XLOOKUP(Z481,'Client Lookup'!A:A,'Client Lookup'!C:C)</f>
        <v>American Express Company</v>
      </c>
      <c r="AC481" t="e">
        <f>_xlfn.XLOOKUP(K481,'Results vs Forecast'!K:K,'Results vs Forecast'!K:K)</f>
        <v>#N/A</v>
      </c>
    </row>
    <row r="482" spans="1:29" hidden="1">
      <c r="A482" s="39"/>
      <c r="B482" s="1" t="s">
        <v>700</v>
      </c>
      <c r="C482" s="1" t="s">
        <v>701</v>
      </c>
      <c r="D482" s="1" t="s">
        <v>20</v>
      </c>
      <c r="E482" s="1" t="s">
        <v>2393</v>
      </c>
      <c r="F482" s="2">
        <v>45505</v>
      </c>
      <c r="G482" s="2">
        <v>45505</v>
      </c>
      <c r="H482" s="1" t="s">
        <v>2394</v>
      </c>
      <c r="I482" s="1" t="s">
        <v>2395</v>
      </c>
      <c r="J482" s="1" t="s">
        <v>469</v>
      </c>
      <c r="K482" s="1" t="s">
        <v>720</v>
      </c>
      <c r="L482" s="1"/>
      <c r="M482" s="1"/>
      <c r="N482" s="1"/>
      <c r="O482" s="1" t="s">
        <v>2457</v>
      </c>
      <c r="P482" s="40">
        <v>-2560.9</v>
      </c>
      <c r="Q482" s="37" t="str">
        <f>IF(C482="ForthPoint","ForthPoint",IF(D482="Intercompany",_xlfn.XLOOKUP(E482,'Dept Lookup'!B:B,'Dept Lookup'!A:A),Modified!D482))</f>
        <v>Insourcing Services</v>
      </c>
      <c r="R482" t="str">
        <f t="shared" si="39"/>
        <v>American Express Company</v>
      </c>
      <c r="S482" s="1" t="s">
        <v>707</v>
      </c>
      <c r="T482">
        <f t="shared" si="40"/>
        <v>0</v>
      </c>
      <c r="U482" s="25" t="str">
        <f>IF(K482&gt;0,K482,_xlfn.XLOOKUP(M482,'Client Lookup'!L:L,'Client Lookup'!N:N))</f>
        <v>565</v>
      </c>
      <c r="V482" t="e">
        <f>_xlfn.XLOOKUP(_xlfn.NUMBERVALUE(U482),'Project Lookup'!X:X,'Project Lookup'!B:B)</f>
        <v>#N/A</v>
      </c>
      <c r="X482" t="str">
        <f t="shared" si="41"/>
        <v>7 American Express</v>
      </c>
      <c r="Y482" t="str">
        <f t="shared" si="42"/>
        <v>7 American Express</v>
      </c>
      <c r="Z482" t="str">
        <f t="shared" si="43"/>
        <v>7 American Express</v>
      </c>
      <c r="AA482" t="str">
        <f>_xlfn.XLOOKUP(Z482,'Client Lookup'!A:A,'Client Lookup'!C:C)</f>
        <v>American Express Company</v>
      </c>
      <c r="AC482" t="e">
        <f>_xlfn.XLOOKUP(K482,'Results vs Forecast'!K:K,'Results vs Forecast'!K:K)</f>
        <v>#N/A</v>
      </c>
    </row>
    <row r="483" spans="1:29" hidden="1">
      <c r="A483" s="39"/>
      <c r="B483" s="1" t="s">
        <v>700</v>
      </c>
      <c r="C483" s="1" t="s">
        <v>1383</v>
      </c>
      <c r="D483" s="1" t="s">
        <v>20</v>
      </c>
      <c r="E483" s="1" t="s">
        <v>2393</v>
      </c>
      <c r="F483" s="2">
        <v>45534</v>
      </c>
      <c r="G483" s="2">
        <v>45505</v>
      </c>
      <c r="H483" s="1" t="s">
        <v>1661</v>
      </c>
      <c r="I483" s="1" t="s">
        <v>1662</v>
      </c>
      <c r="J483" s="1" t="s">
        <v>277</v>
      </c>
      <c r="K483" s="1"/>
      <c r="L483" s="1"/>
      <c r="M483" s="1"/>
      <c r="N483" s="1"/>
      <c r="O483" s="1" t="s">
        <v>1664</v>
      </c>
      <c r="P483" s="40">
        <v>-10249.100886802686</v>
      </c>
      <c r="Q483" s="37" t="str">
        <f>IF(C483="ForthPoint","ForthPoint",IF(D483="Intercompany",_xlfn.XLOOKUP(E483,'Dept Lookup'!B:B,'Dept Lookup'!A:A),Modified!D483))</f>
        <v>Insourcing Services</v>
      </c>
      <c r="R483" s="11" t="s">
        <v>51</v>
      </c>
      <c r="S483" s="1" t="s">
        <v>707</v>
      </c>
      <c r="T483">
        <f t="shared" si="40"/>
        <v>0</v>
      </c>
      <c r="U483" s="32" t="s">
        <v>718</v>
      </c>
      <c r="V483" t="str">
        <f>_xlfn.XLOOKUP(_xlfn.NUMBERVALUE(U483),'Project Lookup'!X:X,'Project Lookup'!B:B)</f>
        <v>AmEx - BTS</v>
      </c>
      <c r="X483">
        <f t="shared" si="41"/>
        <v>0</v>
      </c>
      <c r="Y483">
        <f t="shared" si="42"/>
        <v>0</v>
      </c>
      <c r="Z483">
        <f t="shared" si="43"/>
        <v>0</v>
      </c>
      <c r="AA483" t="e">
        <f>_xlfn.XLOOKUP(Z483,'Client Lookup'!A:A,'Client Lookup'!C:C)</f>
        <v>#N/A</v>
      </c>
      <c r="AC483" t="e">
        <f>_xlfn.XLOOKUP(K483,'Results vs Forecast'!K:K,'Results vs Forecast'!K:K)</f>
        <v>#N/A</v>
      </c>
    </row>
    <row r="484" spans="1:29" hidden="1">
      <c r="A484" s="39"/>
      <c r="B484" s="1" t="s">
        <v>700</v>
      </c>
      <c r="C484" s="1" t="s">
        <v>701</v>
      </c>
      <c r="D484" s="1" t="s">
        <v>20</v>
      </c>
      <c r="E484" s="1" t="s">
        <v>2393</v>
      </c>
      <c r="F484" s="2">
        <v>45535</v>
      </c>
      <c r="G484" s="2">
        <v>45505</v>
      </c>
      <c r="H484" s="1" t="s">
        <v>2458</v>
      </c>
      <c r="I484" s="1" t="s">
        <v>2459</v>
      </c>
      <c r="J484" s="1" t="s">
        <v>469</v>
      </c>
      <c r="K484" s="1" t="s">
        <v>720</v>
      </c>
      <c r="L484" s="1"/>
      <c r="M484" s="1"/>
      <c r="N484" s="1"/>
      <c r="O484" s="1" t="s">
        <v>2460</v>
      </c>
      <c r="P484" s="40">
        <v>8960</v>
      </c>
      <c r="Q484" s="37" t="str">
        <f>IF(C484="ForthPoint","ForthPoint",IF(D484="Intercompany",_xlfn.XLOOKUP(E484,'Dept Lookup'!B:B,'Dept Lookup'!A:A),Modified!D484))</f>
        <v>Insourcing Services</v>
      </c>
      <c r="R484" t="str">
        <f t="shared" si="39"/>
        <v>American Express Company</v>
      </c>
      <c r="S484" s="1" t="s">
        <v>707</v>
      </c>
      <c r="T484">
        <f t="shared" si="40"/>
        <v>0</v>
      </c>
      <c r="U484" s="25" t="str">
        <f>IF(K484&gt;0,K484,_xlfn.XLOOKUP(M484,'Client Lookup'!L:L,'Client Lookup'!N:N))</f>
        <v>565</v>
      </c>
      <c r="V484" t="e">
        <f>_xlfn.XLOOKUP(_xlfn.NUMBERVALUE(U484),'Project Lookup'!X:X,'Project Lookup'!B:B)</f>
        <v>#N/A</v>
      </c>
      <c r="X484" t="str">
        <f t="shared" si="41"/>
        <v>7 American Express</v>
      </c>
      <c r="Y484" t="str">
        <f t="shared" si="42"/>
        <v>7 American Express</v>
      </c>
      <c r="Z484" t="str">
        <f t="shared" si="43"/>
        <v>7 American Express</v>
      </c>
      <c r="AA484" t="str">
        <f>_xlfn.XLOOKUP(Z484,'Client Lookup'!A:A,'Client Lookup'!C:C)</f>
        <v>American Express Company</v>
      </c>
      <c r="AC484" t="e">
        <f>_xlfn.XLOOKUP(K484,'Results vs Forecast'!K:K,'Results vs Forecast'!K:K)</f>
        <v>#N/A</v>
      </c>
    </row>
    <row r="485" spans="1:29" hidden="1">
      <c r="A485" s="39"/>
      <c r="B485" s="1" t="s">
        <v>700</v>
      </c>
      <c r="C485" s="1" t="s">
        <v>701</v>
      </c>
      <c r="D485" s="1" t="s">
        <v>20</v>
      </c>
      <c r="E485" s="1" t="s">
        <v>2393</v>
      </c>
      <c r="F485" s="2">
        <v>45535</v>
      </c>
      <c r="G485" s="2">
        <v>45505</v>
      </c>
      <c r="H485" s="1" t="s">
        <v>2458</v>
      </c>
      <c r="I485" s="1" t="s">
        <v>2459</v>
      </c>
      <c r="J485" s="1" t="s">
        <v>491</v>
      </c>
      <c r="K485" s="1" t="s">
        <v>743</v>
      </c>
      <c r="L485" s="1"/>
      <c r="M485" s="1"/>
      <c r="N485" s="1"/>
      <c r="O485" s="1" t="s">
        <v>2461</v>
      </c>
      <c r="P485" s="40">
        <v>11634</v>
      </c>
      <c r="Q485" s="37" t="str">
        <f>IF(C485="ForthPoint","ForthPoint",IF(D485="Intercompany",_xlfn.XLOOKUP(E485,'Dept Lookup'!B:B,'Dept Lookup'!A:A),Modified!D485))</f>
        <v>Insourcing Services</v>
      </c>
      <c r="R485" t="str">
        <f t="shared" si="39"/>
        <v>citigroup</v>
      </c>
      <c r="S485" s="1" t="s">
        <v>707</v>
      </c>
      <c r="T485">
        <f t="shared" si="40"/>
        <v>0</v>
      </c>
      <c r="U485" s="25" t="str">
        <f>IF(K485&gt;0,K485,_xlfn.XLOOKUP(M485,'Client Lookup'!L:L,'Client Lookup'!N:N))</f>
        <v>566</v>
      </c>
      <c r="V485" t="e">
        <f>_xlfn.XLOOKUP(_xlfn.NUMBERVALUE(U485),'Project Lookup'!X:X,'Project Lookup'!B:B)</f>
        <v>#N/A</v>
      </c>
      <c r="X485" t="str">
        <f t="shared" si="41"/>
        <v>8 Citi</v>
      </c>
      <c r="Y485" t="str">
        <f t="shared" si="42"/>
        <v>8 Citi</v>
      </c>
      <c r="Z485" t="str">
        <f t="shared" si="43"/>
        <v>8 Citi</v>
      </c>
      <c r="AA485" t="str">
        <f>_xlfn.XLOOKUP(Z485,'Client Lookup'!A:A,'Client Lookup'!C:C)</f>
        <v>citigroup</v>
      </c>
      <c r="AC485" t="e">
        <f>_xlfn.XLOOKUP(K485,'Results vs Forecast'!K:K,'Results vs Forecast'!K:K)</f>
        <v>#N/A</v>
      </c>
    </row>
    <row r="486" spans="1:29" hidden="1">
      <c r="A486" s="39"/>
      <c r="B486" s="1" t="s">
        <v>700</v>
      </c>
      <c r="C486" s="1" t="s">
        <v>701</v>
      </c>
      <c r="D486" s="1" t="s">
        <v>20</v>
      </c>
      <c r="E486" s="1" t="s">
        <v>2393</v>
      </c>
      <c r="F486" s="2">
        <v>45535</v>
      </c>
      <c r="G486" s="2">
        <v>45505</v>
      </c>
      <c r="H486" s="1" t="s">
        <v>2458</v>
      </c>
      <c r="I486" s="1" t="s">
        <v>2459</v>
      </c>
      <c r="J486" s="1" t="s">
        <v>469</v>
      </c>
      <c r="K486" s="1" t="s">
        <v>720</v>
      </c>
      <c r="L486" s="1"/>
      <c r="M486" s="1"/>
      <c r="N486" s="1"/>
      <c r="O486" s="1" t="s">
        <v>2462</v>
      </c>
      <c r="P486" s="40">
        <v>11070.4</v>
      </c>
      <c r="Q486" s="37" t="str">
        <f>IF(C486="ForthPoint","ForthPoint",IF(D486="Intercompany",_xlfn.XLOOKUP(E486,'Dept Lookup'!B:B,'Dept Lookup'!A:A),Modified!D486))</f>
        <v>Insourcing Services</v>
      </c>
      <c r="R486" t="str">
        <f t="shared" si="39"/>
        <v>American Express Company</v>
      </c>
      <c r="S486" s="1" t="s">
        <v>707</v>
      </c>
      <c r="T486">
        <f t="shared" si="40"/>
        <v>0</v>
      </c>
      <c r="U486" s="25" t="str">
        <f>IF(K486&gt;0,K486,_xlfn.XLOOKUP(M486,'Client Lookup'!L:L,'Client Lookup'!N:N))</f>
        <v>565</v>
      </c>
      <c r="V486" t="e">
        <f>_xlfn.XLOOKUP(_xlfn.NUMBERVALUE(U486),'Project Lookup'!X:X,'Project Lookup'!B:B)</f>
        <v>#N/A</v>
      </c>
      <c r="X486" t="str">
        <f t="shared" si="41"/>
        <v>7 American Express</v>
      </c>
      <c r="Y486" t="str">
        <f t="shared" si="42"/>
        <v>7 American Express</v>
      </c>
      <c r="Z486" t="str">
        <f t="shared" si="43"/>
        <v>7 American Express</v>
      </c>
      <c r="AA486" t="str">
        <f>_xlfn.XLOOKUP(Z486,'Client Lookup'!A:A,'Client Lookup'!C:C)</f>
        <v>American Express Company</v>
      </c>
      <c r="AC486" t="e">
        <f>_xlfn.XLOOKUP(K486,'Results vs Forecast'!K:K,'Results vs Forecast'!K:K)</f>
        <v>#N/A</v>
      </c>
    </row>
    <row r="487" spans="1:29" hidden="1">
      <c r="A487" s="39"/>
      <c r="B487" s="1" t="s">
        <v>700</v>
      </c>
      <c r="C487" s="1" t="s">
        <v>701</v>
      </c>
      <c r="D487" s="1" t="s">
        <v>20</v>
      </c>
      <c r="E487" s="1" t="s">
        <v>2393</v>
      </c>
      <c r="F487" s="2">
        <v>45535</v>
      </c>
      <c r="G487" s="2">
        <v>45505</v>
      </c>
      <c r="H487" s="1" t="s">
        <v>2458</v>
      </c>
      <c r="I487" s="1" t="s">
        <v>2459</v>
      </c>
      <c r="J487" s="1" t="s">
        <v>469</v>
      </c>
      <c r="K487" s="1" t="s">
        <v>720</v>
      </c>
      <c r="L487" s="1"/>
      <c r="M487" s="1"/>
      <c r="N487" s="1"/>
      <c r="O487" s="1" t="s">
        <v>2463</v>
      </c>
      <c r="P487" s="40">
        <v>11440</v>
      </c>
      <c r="Q487" s="37" t="str">
        <f>IF(C487="ForthPoint","ForthPoint",IF(D487="Intercompany",_xlfn.XLOOKUP(E487,'Dept Lookup'!B:B,'Dept Lookup'!A:A),Modified!D487))</f>
        <v>Insourcing Services</v>
      </c>
      <c r="R487" t="str">
        <f t="shared" si="39"/>
        <v>American Express Company</v>
      </c>
      <c r="S487" s="1" t="s">
        <v>707</v>
      </c>
      <c r="T487">
        <f t="shared" si="40"/>
        <v>0</v>
      </c>
      <c r="U487" s="25" t="str">
        <f>IF(K487&gt;0,K487,_xlfn.XLOOKUP(M487,'Client Lookup'!L:L,'Client Lookup'!N:N))</f>
        <v>565</v>
      </c>
      <c r="V487" t="e">
        <f>_xlfn.XLOOKUP(_xlfn.NUMBERVALUE(U487),'Project Lookup'!X:X,'Project Lookup'!B:B)</f>
        <v>#N/A</v>
      </c>
      <c r="X487" t="str">
        <f t="shared" si="41"/>
        <v>7 American Express</v>
      </c>
      <c r="Y487" t="str">
        <f t="shared" si="42"/>
        <v>7 American Express</v>
      </c>
      <c r="Z487" t="str">
        <f t="shared" si="43"/>
        <v>7 American Express</v>
      </c>
      <c r="AA487" t="str">
        <f>_xlfn.XLOOKUP(Z487,'Client Lookup'!A:A,'Client Lookup'!C:C)</f>
        <v>American Express Company</v>
      </c>
      <c r="AC487" t="e">
        <f>_xlfn.XLOOKUP(K487,'Results vs Forecast'!K:K,'Results vs Forecast'!K:K)</f>
        <v>#N/A</v>
      </c>
    </row>
    <row r="488" spans="1:29" hidden="1">
      <c r="A488" s="39"/>
      <c r="B488" s="1" t="s">
        <v>700</v>
      </c>
      <c r="C488" s="1" t="s">
        <v>701</v>
      </c>
      <c r="D488" s="1" t="s">
        <v>20</v>
      </c>
      <c r="E488" s="1" t="s">
        <v>2393</v>
      </c>
      <c r="F488" s="2">
        <v>45535</v>
      </c>
      <c r="G488" s="2">
        <v>45505</v>
      </c>
      <c r="H488" s="1" t="s">
        <v>2458</v>
      </c>
      <c r="I488" s="1" t="s">
        <v>2459</v>
      </c>
      <c r="J488" s="1" t="s">
        <v>675</v>
      </c>
      <c r="K488" s="1" t="s">
        <v>923</v>
      </c>
      <c r="L488" s="1"/>
      <c r="M488" s="1"/>
      <c r="N488" s="1"/>
      <c r="O488" s="1" t="s">
        <v>2464</v>
      </c>
      <c r="P488" s="40">
        <v>6400</v>
      </c>
      <c r="Q488" s="37" t="str">
        <f>IF(C488="ForthPoint","ForthPoint",IF(D488="Intercompany",_xlfn.XLOOKUP(E488,'Dept Lookup'!B:B,'Dept Lookup'!A:A),Modified!D488))</f>
        <v>Insourcing Services</v>
      </c>
      <c r="R488" t="str">
        <f t="shared" si="39"/>
        <v>Visa</v>
      </c>
      <c r="S488" s="1" t="s">
        <v>707</v>
      </c>
      <c r="T488">
        <f t="shared" si="40"/>
        <v>0</v>
      </c>
      <c r="U488" s="25" t="str">
        <f>IF(K488&gt;0,K488,_xlfn.XLOOKUP(M488,'Client Lookup'!L:L,'Client Lookup'!N:N))</f>
        <v>5983</v>
      </c>
      <c r="V488" t="e">
        <f>_xlfn.XLOOKUP(_xlfn.NUMBERVALUE(U488),'Project Lookup'!X:X,'Project Lookup'!B:B)</f>
        <v>#N/A</v>
      </c>
      <c r="X488" t="str">
        <f t="shared" si="41"/>
        <v>269 Visa (BTS)</v>
      </c>
      <c r="Y488" t="str">
        <f t="shared" si="42"/>
        <v>269 Visa (BTS)</v>
      </c>
      <c r="Z488" t="str">
        <f t="shared" si="43"/>
        <v>269 Visa (BTS)</v>
      </c>
      <c r="AA488" t="str">
        <f>_xlfn.XLOOKUP(Z488,'Client Lookup'!A:A,'Client Lookup'!C:C)</f>
        <v>Visa</v>
      </c>
      <c r="AC488" t="e">
        <f>_xlfn.XLOOKUP(K488,'Results vs Forecast'!K:K,'Results vs Forecast'!K:K)</f>
        <v>#N/A</v>
      </c>
    </row>
    <row r="489" spans="1:29" hidden="1">
      <c r="A489" s="39"/>
      <c r="B489" s="1" t="s">
        <v>700</v>
      </c>
      <c r="C489" s="1" t="s">
        <v>701</v>
      </c>
      <c r="D489" s="1" t="s">
        <v>20</v>
      </c>
      <c r="E489" s="1" t="s">
        <v>2393</v>
      </c>
      <c r="F489" s="2">
        <v>45535</v>
      </c>
      <c r="G489" s="2">
        <v>45505</v>
      </c>
      <c r="H489" s="1" t="s">
        <v>2458</v>
      </c>
      <c r="I489" s="1" t="s">
        <v>2459</v>
      </c>
      <c r="J489" s="1" t="s">
        <v>675</v>
      </c>
      <c r="K489" s="1" t="s">
        <v>923</v>
      </c>
      <c r="L489" s="1"/>
      <c r="M489" s="1"/>
      <c r="N489" s="1"/>
      <c r="O489" s="1" t="s">
        <v>2465</v>
      </c>
      <c r="P489" s="40">
        <v>10110.24</v>
      </c>
      <c r="Q489" s="37" t="str">
        <f>IF(C489="ForthPoint","ForthPoint",IF(D489="Intercompany",_xlfn.XLOOKUP(E489,'Dept Lookup'!B:B,'Dept Lookup'!A:A),Modified!D489))</f>
        <v>Insourcing Services</v>
      </c>
      <c r="R489" t="str">
        <f t="shared" si="39"/>
        <v>Visa</v>
      </c>
      <c r="S489" s="1" t="s">
        <v>707</v>
      </c>
      <c r="T489">
        <f t="shared" si="40"/>
        <v>0</v>
      </c>
      <c r="U489" s="25" t="str">
        <f>IF(K489&gt;0,K489,_xlfn.XLOOKUP(M489,'Client Lookup'!L:L,'Client Lookup'!N:N))</f>
        <v>5983</v>
      </c>
      <c r="V489" t="e">
        <f>_xlfn.XLOOKUP(_xlfn.NUMBERVALUE(U489),'Project Lookup'!X:X,'Project Lookup'!B:B)</f>
        <v>#N/A</v>
      </c>
      <c r="X489" t="str">
        <f t="shared" si="41"/>
        <v>269 Visa (BTS)</v>
      </c>
      <c r="Y489" t="str">
        <f t="shared" si="42"/>
        <v>269 Visa (BTS)</v>
      </c>
      <c r="Z489" t="str">
        <f t="shared" si="43"/>
        <v>269 Visa (BTS)</v>
      </c>
      <c r="AA489" t="str">
        <f>_xlfn.XLOOKUP(Z489,'Client Lookup'!A:A,'Client Lookup'!C:C)</f>
        <v>Visa</v>
      </c>
      <c r="AC489" t="e">
        <f>_xlfn.XLOOKUP(K489,'Results vs Forecast'!K:K,'Results vs Forecast'!K:K)</f>
        <v>#N/A</v>
      </c>
    </row>
    <row r="490" spans="1:29" hidden="1">
      <c r="A490" s="39"/>
      <c r="B490" s="1" t="s">
        <v>700</v>
      </c>
      <c r="C490" s="1" t="s">
        <v>701</v>
      </c>
      <c r="D490" s="1" t="s">
        <v>20</v>
      </c>
      <c r="E490" s="1" t="s">
        <v>2393</v>
      </c>
      <c r="F490" s="2">
        <v>45535</v>
      </c>
      <c r="G490" s="2">
        <v>45505</v>
      </c>
      <c r="H490" s="1" t="s">
        <v>2458</v>
      </c>
      <c r="I490" s="1" t="s">
        <v>2459</v>
      </c>
      <c r="J490" s="1" t="s">
        <v>469</v>
      </c>
      <c r="K490" s="1" t="s">
        <v>720</v>
      </c>
      <c r="L490" s="1"/>
      <c r="M490" s="1"/>
      <c r="N490" s="1"/>
      <c r="O490" s="1" t="s">
        <v>2466</v>
      </c>
      <c r="P490" s="40">
        <v>6556</v>
      </c>
      <c r="Q490" s="37" t="str">
        <f>IF(C490="ForthPoint","ForthPoint",IF(D490="Intercompany",_xlfn.XLOOKUP(E490,'Dept Lookup'!B:B,'Dept Lookup'!A:A),Modified!D490))</f>
        <v>Insourcing Services</v>
      </c>
      <c r="R490" t="str">
        <f t="shared" si="39"/>
        <v>American Express Company</v>
      </c>
      <c r="S490" s="1" t="s">
        <v>707</v>
      </c>
      <c r="T490">
        <f t="shared" si="40"/>
        <v>0</v>
      </c>
      <c r="U490" s="25" t="str">
        <f>IF(K490&gt;0,K490,_xlfn.XLOOKUP(M490,'Client Lookup'!L:L,'Client Lookup'!N:N))</f>
        <v>565</v>
      </c>
      <c r="V490" t="e">
        <f>_xlfn.XLOOKUP(_xlfn.NUMBERVALUE(U490),'Project Lookup'!X:X,'Project Lookup'!B:B)</f>
        <v>#N/A</v>
      </c>
      <c r="X490" t="str">
        <f t="shared" si="41"/>
        <v>7 American Express</v>
      </c>
      <c r="Y490" t="str">
        <f t="shared" si="42"/>
        <v>7 American Express</v>
      </c>
      <c r="Z490" t="str">
        <f t="shared" si="43"/>
        <v>7 American Express</v>
      </c>
      <c r="AA490" t="str">
        <f>_xlfn.XLOOKUP(Z490,'Client Lookup'!A:A,'Client Lookup'!C:C)</f>
        <v>American Express Company</v>
      </c>
      <c r="AC490" t="e">
        <f>_xlfn.XLOOKUP(K490,'Results vs Forecast'!K:K,'Results vs Forecast'!K:K)</f>
        <v>#N/A</v>
      </c>
    </row>
    <row r="491" spans="1:29" hidden="1">
      <c r="A491" s="39"/>
      <c r="B491" s="1" t="s">
        <v>700</v>
      </c>
      <c r="C491" s="1" t="s">
        <v>701</v>
      </c>
      <c r="D491" s="1" t="s">
        <v>20</v>
      </c>
      <c r="E491" s="1" t="s">
        <v>2393</v>
      </c>
      <c r="F491" s="2">
        <v>45535</v>
      </c>
      <c r="G491" s="2">
        <v>45505</v>
      </c>
      <c r="H491" s="1" t="s">
        <v>2458</v>
      </c>
      <c r="I491" s="1" t="s">
        <v>2459</v>
      </c>
      <c r="J491" s="1" t="s">
        <v>469</v>
      </c>
      <c r="K491" s="1" t="s">
        <v>720</v>
      </c>
      <c r="L491" s="1"/>
      <c r="M491" s="1"/>
      <c r="N491" s="1"/>
      <c r="O491" s="1" t="s">
        <v>2467</v>
      </c>
      <c r="P491" s="40">
        <v>11440</v>
      </c>
      <c r="Q491" s="37" t="str">
        <f>IF(C491="ForthPoint","ForthPoint",IF(D491="Intercompany",_xlfn.XLOOKUP(E491,'Dept Lookup'!B:B,'Dept Lookup'!A:A),Modified!D491))</f>
        <v>Insourcing Services</v>
      </c>
      <c r="R491" t="str">
        <f t="shared" si="39"/>
        <v>American Express Company</v>
      </c>
      <c r="S491" s="1" t="s">
        <v>707</v>
      </c>
      <c r="T491">
        <f t="shared" si="40"/>
        <v>0</v>
      </c>
      <c r="U491" s="25" t="str">
        <f>IF(K491&gt;0,K491,_xlfn.XLOOKUP(M491,'Client Lookup'!L:L,'Client Lookup'!N:N))</f>
        <v>565</v>
      </c>
      <c r="V491" t="e">
        <f>_xlfn.XLOOKUP(_xlfn.NUMBERVALUE(U491),'Project Lookup'!X:X,'Project Lookup'!B:B)</f>
        <v>#N/A</v>
      </c>
      <c r="X491" t="str">
        <f t="shared" si="41"/>
        <v>7 American Express</v>
      </c>
      <c r="Y491" t="str">
        <f t="shared" si="42"/>
        <v>7 American Express</v>
      </c>
      <c r="Z491" t="str">
        <f t="shared" si="43"/>
        <v>7 American Express</v>
      </c>
      <c r="AA491" t="str">
        <f>_xlfn.XLOOKUP(Z491,'Client Lookup'!A:A,'Client Lookup'!C:C)</f>
        <v>American Express Company</v>
      </c>
      <c r="AC491" t="e">
        <f>_xlfn.XLOOKUP(K491,'Results vs Forecast'!K:K,'Results vs Forecast'!K:K)</f>
        <v>#N/A</v>
      </c>
    </row>
    <row r="492" spans="1:29" hidden="1">
      <c r="A492" s="39"/>
      <c r="B492" s="1" t="s">
        <v>700</v>
      </c>
      <c r="C492" s="1" t="s">
        <v>701</v>
      </c>
      <c r="D492" s="1" t="s">
        <v>20</v>
      </c>
      <c r="E492" s="1" t="s">
        <v>2393</v>
      </c>
      <c r="F492" s="2">
        <v>45535</v>
      </c>
      <c r="G492" s="2">
        <v>45505</v>
      </c>
      <c r="H492" s="1" t="s">
        <v>2458</v>
      </c>
      <c r="I492" s="1" t="s">
        <v>2459</v>
      </c>
      <c r="J492" s="1" t="s">
        <v>675</v>
      </c>
      <c r="K492" s="1" t="s">
        <v>923</v>
      </c>
      <c r="L492" s="1"/>
      <c r="M492" s="1"/>
      <c r="N492" s="1"/>
      <c r="O492" s="1" t="s">
        <v>2468</v>
      </c>
      <c r="P492" s="40">
        <v>18984</v>
      </c>
      <c r="Q492" s="37" t="str">
        <f>IF(C492="ForthPoint","ForthPoint",IF(D492="Intercompany",_xlfn.XLOOKUP(E492,'Dept Lookup'!B:B,'Dept Lookup'!A:A),Modified!D492))</f>
        <v>Insourcing Services</v>
      </c>
      <c r="R492" t="str">
        <f t="shared" si="39"/>
        <v>Visa</v>
      </c>
      <c r="S492" s="1" t="s">
        <v>707</v>
      </c>
      <c r="T492">
        <f t="shared" si="40"/>
        <v>0</v>
      </c>
      <c r="U492" s="25" t="str">
        <f>IF(K492&gt;0,K492,_xlfn.XLOOKUP(M492,'Client Lookup'!L:L,'Client Lookup'!N:N))</f>
        <v>5983</v>
      </c>
      <c r="V492" t="e">
        <f>_xlfn.XLOOKUP(_xlfn.NUMBERVALUE(U492),'Project Lookup'!X:X,'Project Lookup'!B:B)</f>
        <v>#N/A</v>
      </c>
      <c r="X492" t="str">
        <f t="shared" si="41"/>
        <v>269 Visa (BTS)</v>
      </c>
      <c r="Y492" t="str">
        <f t="shared" si="42"/>
        <v>269 Visa (BTS)</v>
      </c>
      <c r="Z492" t="str">
        <f t="shared" si="43"/>
        <v>269 Visa (BTS)</v>
      </c>
      <c r="AA492" t="str">
        <f>_xlfn.XLOOKUP(Z492,'Client Lookup'!A:A,'Client Lookup'!C:C)</f>
        <v>Visa</v>
      </c>
      <c r="AC492" t="e">
        <f>_xlfn.XLOOKUP(K492,'Results vs Forecast'!K:K,'Results vs Forecast'!K:K)</f>
        <v>#N/A</v>
      </c>
    </row>
    <row r="493" spans="1:29" hidden="1">
      <c r="A493" s="39"/>
      <c r="B493" s="1" t="s">
        <v>700</v>
      </c>
      <c r="C493" s="1" t="s">
        <v>701</v>
      </c>
      <c r="D493" s="1" t="s">
        <v>20</v>
      </c>
      <c r="E493" s="1" t="s">
        <v>2393</v>
      </c>
      <c r="F493" s="2">
        <v>45535</v>
      </c>
      <c r="G493" s="2">
        <v>45505</v>
      </c>
      <c r="H493" s="1" t="s">
        <v>2458</v>
      </c>
      <c r="I493" s="1" t="s">
        <v>2459</v>
      </c>
      <c r="J493" s="1" t="s">
        <v>675</v>
      </c>
      <c r="K493" s="1" t="s">
        <v>923</v>
      </c>
      <c r="L493" s="1"/>
      <c r="M493" s="1"/>
      <c r="N493" s="1"/>
      <c r="O493" s="1" t="s">
        <v>2469</v>
      </c>
      <c r="P493" s="40">
        <v>10584</v>
      </c>
      <c r="Q493" s="37" t="str">
        <f>IF(C493="ForthPoint","ForthPoint",IF(D493="Intercompany",_xlfn.XLOOKUP(E493,'Dept Lookup'!B:B,'Dept Lookup'!A:A),Modified!D493))</f>
        <v>Insourcing Services</v>
      </c>
      <c r="R493" t="str">
        <f t="shared" si="39"/>
        <v>Visa</v>
      </c>
      <c r="S493" s="1" t="s">
        <v>707</v>
      </c>
      <c r="T493">
        <f t="shared" si="40"/>
        <v>0</v>
      </c>
      <c r="U493" s="25" t="str">
        <f>IF(K493&gt;0,K493,_xlfn.XLOOKUP(M493,'Client Lookup'!L:L,'Client Lookup'!N:N))</f>
        <v>5983</v>
      </c>
      <c r="V493" t="e">
        <f>_xlfn.XLOOKUP(_xlfn.NUMBERVALUE(U493),'Project Lookup'!X:X,'Project Lookup'!B:B)</f>
        <v>#N/A</v>
      </c>
      <c r="X493" t="str">
        <f t="shared" si="41"/>
        <v>269 Visa (BTS)</v>
      </c>
      <c r="Y493" t="str">
        <f t="shared" si="42"/>
        <v>269 Visa (BTS)</v>
      </c>
      <c r="Z493" t="str">
        <f t="shared" si="43"/>
        <v>269 Visa (BTS)</v>
      </c>
      <c r="AA493" t="str">
        <f>_xlfn.XLOOKUP(Z493,'Client Lookup'!A:A,'Client Lookup'!C:C)</f>
        <v>Visa</v>
      </c>
      <c r="AC493" t="e">
        <f>_xlfn.XLOOKUP(K493,'Results vs Forecast'!K:K,'Results vs Forecast'!K:K)</f>
        <v>#N/A</v>
      </c>
    </row>
    <row r="494" spans="1:29" hidden="1">
      <c r="A494" s="39"/>
      <c r="B494" s="1" t="s">
        <v>700</v>
      </c>
      <c r="C494" s="1" t="s">
        <v>701</v>
      </c>
      <c r="D494" s="1" t="s">
        <v>20</v>
      </c>
      <c r="E494" s="1" t="s">
        <v>2393</v>
      </c>
      <c r="F494" s="2">
        <v>45535</v>
      </c>
      <c r="G494" s="2">
        <v>45505</v>
      </c>
      <c r="H494" s="1" t="s">
        <v>2470</v>
      </c>
      <c r="I494" s="1" t="s">
        <v>2471</v>
      </c>
      <c r="J494" s="1" t="s">
        <v>508</v>
      </c>
      <c r="K494" s="1" t="s">
        <v>767</v>
      </c>
      <c r="L494" s="1" t="s">
        <v>2472</v>
      </c>
      <c r="M494" s="1"/>
      <c r="N494" s="1"/>
      <c r="O494" s="1"/>
      <c r="P494" s="40">
        <v>9360</v>
      </c>
      <c r="Q494" s="37" t="str">
        <f>IF(C494="ForthPoint","ForthPoint",IF(D494="Intercompany",_xlfn.XLOOKUP(E494,'Dept Lookup'!B:B,'Dept Lookup'!A:A),Modified!D494))</f>
        <v>Insourcing Services</v>
      </c>
      <c r="R494" t="str">
        <f t="shared" si="39"/>
        <v>CVS Health</v>
      </c>
      <c r="S494" s="1" t="s">
        <v>707</v>
      </c>
      <c r="T494">
        <f t="shared" si="40"/>
        <v>0</v>
      </c>
      <c r="U494" s="25" t="str">
        <f>IF(K494&gt;0,K494,_xlfn.XLOOKUP(M494,'Client Lookup'!L:L,'Client Lookup'!N:N))</f>
        <v>22854</v>
      </c>
      <c r="V494" t="str">
        <f>_xlfn.XLOOKUP(_xlfn.NUMBERVALUE(U494),'Project Lookup'!X:X,'Project Lookup'!B:B)</f>
        <v>POD 8 Transition Support Team</v>
      </c>
      <c r="X494" t="str">
        <f t="shared" si="41"/>
        <v>170 CVS Health : 863 POD 8 Transition Support Team</v>
      </c>
      <c r="Y494" t="str">
        <f t="shared" si="42"/>
        <v>170 CVS Health</v>
      </c>
      <c r="Z494" t="str">
        <f t="shared" si="43"/>
        <v>170 CVS Health</v>
      </c>
      <c r="AA494" t="str">
        <f>_xlfn.XLOOKUP(Z494,'Client Lookup'!A:A,'Client Lookup'!C:C)</f>
        <v>CVS Health</v>
      </c>
      <c r="AC494" t="e">
        <f>_xlfn.XLOOKUP(K494,'Results vs Forecast'!K:K,'Results vs Forecast'!K:K)</f>
        <v>#N/A</v>
      </c>
    </row>
    <row r="495" spans="1:29" hidden="1">
      <c r="A495" s="39"/>
      <c r="B495" s="1" t="s">
        <v>700</v>
      </c>
      <c r="C495" s="1" t="s">
        <v>701</v>
      </c>
      <c r="D495" s="1" t="s">
        <v>20</v>
      </c>
      <c r="E495" s="1" t="s">
        <v>2393</v>
      </c>
      <c r="F495" s="2">
        <v>45535</v>
      </c>
      <c r="G495" s="2">
        <v>45505</v>
      </c>
      <c r="H495" s="1" t="s">
        <v>2458</v>
      </c>
      <c r="I495" s="1" t="s">
        <v>2459</v>
      </c>
      <c r="J495" s="1" t="s">
        <v>469</v>
      </c>
      <c r="K495" s="1" t="s">
        <v>720</v>
      </c>
      <c r="L495" s="1"/>
      <c r="M495" s="1"/>
      <c r="N495" s="1"/>
      <c r="O495" s="1" t="s">
        <v>2473</v>
      </c>
      <c r="P495" s="40">
        <v>4368</v>
      </c>
      <c r="Q495" s="37" t="str">
        <f>IF(C495="ForthPoint","ForthPoint",IF(D495="Intercompany",_xlfn.XLOOKUP(E495,'Dept Lookup'!B:B,'Dept Lookup'!A:A),Modified!D495))</f>
        <v>Insourcing Services</v>
      </c>
      <c r="R495" t="str">
        <f t="shared" si="39"/>
        <v>American Express Company</v>
      </c>
      <c r="S495" s="1" t="s">
        <v>707</v>
      </c>
      <c r="T495">
        <f t="shared" si="40"/>
        <v>0</v>
      </c>
      <c r="U495" s="25" t="str">
        <f>IF(K495&gt;0,K495,_xlfn.XLOOKUP(M495,'Client Lookup'!L:L,'Client Lookup'!N:N))</f>
        <v>565</v>
      </c>
      <c r="V495" t="e">
        <f>_xlfn.XLOOKUP(_xlfn.NUMBERVALUE(U495),'Project Lookup'!X:X,'Project Lookup'!B:B)</f>
        <v>#N/A</v>
      </c>
      <c r="X495" t="str">
        <f t="shared" si="41"/>
        <v>7 American Express</v>
      </c>
      <c r="Y495" t="str">
        <f t="shared" si="42"/>
        <v>7 American Express</v>
      </c>
      <c r="Z495" t="str">
        <f t="shared" si="43"/>
        <v>7 American Express</v>
      </c>
      <c r="AA495" t="str">
        <f>_xlfn.XLOOKUP(Z495,'Client Lookup'!A:A,'Client Lookup'!C:C)</f>
        <v>American Express Company</v>
      </c>
      <c r="AC495" t="e">
        <f>_xlfn.XLOOKUP(K495,'Results vs Forecast'!K:K,'Results vs Forecast'!K:K)</f>
        <v>#N/A</v>
      </c>
    </row>
    <row r="496" spans="1:29" hidden="1">
      <c r="A496" s="39"/>
      <c r="B496" s="1" t="s">
        <v>700</v>
      </c>
      <c r="C496" s="1" t="s">
        <v>701</v>
      </c>
      <c r="D496" s="1" t="s">
        <v>20</v>
      </c>
      <c r="E496" s="1" t="s">
        <v>2393</v>
      </c>
      <c r="F496" s="2">
        <v>45535</v>
      </c>
      <c r="G496" s="2">
        <v>45505</v>
      </c>
      <c r="H496" s="1" t="s">
        <v>2458</v>
      </c>
      <c r="I496" s="1" t="s">
        <v>2459</v>
      </c>
      <c r="J496" s="1" t="s">
        <v>469</v>
      </c>
      <c r="K496" s="1" t="s">
        <v>720</v>
      </c>
      <c r="L496" s="1"/>
      <c r="M496" s="1"/>
      <c r="N496" s="1"/>
      <c r="O496" s="1" t="s">
        <v>2474</v>
      </c>
      <c r="P496" s="40">
        <v>11700</v>
      </c>
      <c r="Q496" s="37" t="str">
        <f>IF(C496="ForthPoint","ForthPoint",IF(D496="Intercompany",_xlfn.XLOOKUP(E496,'Dept Lookup'!B:B,'Dept Lookup'!A:A),Modified!D496))</f>
        <v>Insourcing Services</v>
      </c>
      <c r="R496" t="str">
        <f t="shared" si="39"/>
        <v>American Express Company</v>
      </c>
      <c r="S496" s="1" t="s">
        <v>707</v>
      </c>
      <c r="T496">
        <f t="shared" si="40"/>
        <v>0</v>
      </c>
      <c r="U496" s="25" t="str">
        <f>IF(K496&gt;0,K496,_xlfn.XLOOKUP(M496,'Client Lookup'!L:L,'Client Lookup'!N:N))</f>
        <v>565</v>
      </c>
      <c r="V496" t="e">
        <f>_xlfn.XLOOKUP(_xlfn.NUMBERVALUE(U496),'Project Lookup'!X:X,'Project Lookup'!B:B)</f>
        <v>#N/A</v>
      </c>
      <c r="X496" t="str">
        <f t="shared" si="41"/>
        <v>7 American Express</v>
      </c>
      <c r="Y496" t="str">
        <f t="shared" si="42"/>
        <v>7 American Express</v>
      </c>
      <c r="Z496" t="str">
        <f t="shared" si="43"/>
        <v>7 American Express</v>
      </c>
      <c r="AA496" t="str">
        <f>_xlfn.XLOOKUP(Z496,'Client Lookup'!A:A,'Client Lookup'!C:C)</f>
        <v>American Express Company</v>
      </c>
      <c r="AC496" t="e">
        <f>_xlfn.XLOOKUP(K496,'Results vs Forecast'!K:K,'Results vs Forecast'!K:K)</f>
        <v>#N/A</v>
      </c>
    </row>
    <row r="497" spans="1:29" hidden="1">
      <c r="A497" s="39"/>
      <c r="B497" s="1" t="s">
        <v>700</v>
      </c>
      <c r="C497" s="1" t="s">
        <v>701</v>
      </c>
      <c r="D497" s="1" t="s">
        <v>20</v>
      </c>
      <c r="E497" s="1" t="s">
        <v>2393</v>
      </c>
      <c r="F497" s="2">
        <v>45535</v>
      </c>
      <c r="G497" s="2">
        <v>45505</v>
      </c>
      <c r="H497" s="1" t="s">
        <v>2458</v>
      </c>
      <c r="I497" s="1" t="s">
        <v>2459</v>
      </c>
      <c r="J497" s="1" t="s">
        <v>499</v>
      </c>
      <c r="K497" s="1" t="s">
        <v>771</v>
      </c>
      <c r="L497" s="1"/>
      <c r="M497" s="1"/>
      <c r="N497" s="1"/>
      <c r="O497" s="1" t="s">
        <v>2475</v>
      </c>
      <c r="P497" s="40">
        <v>5040</v>
      </c>
      <c r="Q497" s="37" t="str">
        <f>IF(C497="ForthPoint","ForthPoint",IF(D497="Intercompany",_xlfn.XLOOKUP(E497,'Dept Lookup'!B:B,'Dept Lookup'!A:A),Modified!D497))</f>
        <v>Insourcing Services</v>
      </c>
      <c r="R497" t="str">
        <f t="shared" si="39"/>
        <v>CVS Health</v>
      </c>
      <c r="S497" s="1" t="s">
        <v>707</v>
      </c>
      <c r="T497">
        <f t="shared" si="40"/>
        <v>0</v>
      </c>
      <c r="U497" s="25" t="str">
        <f>IF(K497&gt;0,K497,_xlfn.XLOOKUP(M497,'Client Lookup'!L:L,'Client Lookup'!N:N))</f>
        <v>2020</v>
      </c>
      <c r="V497" t="e">
        <f>_xlfn.XLOOKUP(_xlfn.NUMBERVALUE(U497),'Project Lookup'!X:X,'Project Lookup'!B:B)</f>
        <v>#N/A</v>
      </c>
      <c r="X497" t="str">
        <f t="shared" si="41"/>
        <v>170 CVS Health</v>
      </c>
      <c r="Y497" t="str">
        <f t="shared" si="42"/>
        <v>170 CVS Health</v>
      </c>
      <c r="Z497" t="str">
        <f t="shared" si="43"/>
        <v>170 CVS Health</v>
      </c>
      <c r="AA497" t="str">
        <f>_xlfn.XLOOKUP(Z497,'Client Lookup'!A:A,'Client Lookup'!C:C)</f>
        <v>CVS Health</v>
      </c>
      <c r="AC497" t="e">
        <f>_xlfn.XLOOKUP(K497,'Results vs Forecast'!K:K,'Results vs Forecast'!K:K)</f>
        <v>#N/A</v>
      </c>
    </row>
    <row r="498" spans="1:29" hidden="1">
      <c r="A498" s="39"/>
      <c r="B498" s="1" t="s">
        <v>700</v>
      </c>
      <c r="C498" s="1" t="s">
        <v>701</v>
      </c>
      <c r="D498" s="1" t="s">
        <v>20</v>
      </c>
      <c r="E498" s="1" t="s">
        <v>2393</v>
      </c>
      <c r="F498" s="2">
        <v>45535</v>
      </c>
      <c r="G498" s="2">
        <v>45505</v>
      </c>
      <c r="H498" s="1" t="s">
        <v>2458</v>
      </c>
      <c r="I498" s="1" t="s">
        <v>2459</v>
      </c>
      <c r="J498" s="1" t="s">
        <v>491</v>
      </c>
      <c r="K498" s="1" t="s">
        <v>743</v>
      </c>
      <c r="L498" s="1"/>
      <c r="M498" s="1"/>
      <c r="N498" s="1"/>
      <c r="O498" s="1" t="s">
        <v>2476</v>
      </c>
      <c r="P498" s="40">
        <v>19360</v>
      </c>
      <c r="Q498" s="37" t="str">
        <f>IF(C498="ForthPoint","ForthPoint",IF(D498="Intercompany",_xlfn.XLOOKUP(E498,'Dept Lookup'!B:B,'Dept Lookup'!A:A),Modified!D498))</f>
        <v>Insourcing Services</v>
      </c>
      <c r="R498" t="str">
        <f t="shared" si="39"/>
        <v>citigroup</v>
      </c>
      <c r="S498" s="1" t="s">
        <v>707</v>
      </c>
      <c r="T498">
        <f t="shared" si="40"/>
        <v>0</v>
      </c>
      <c r="U498" s="25" t="str">
        <f>IF(K498&gt;0,K498,_xlfn.XLOOKUP(M498,'Client Lookup'!L:L,'Client Lookup'!N:N))</f>
        <v>566</v>
      </c>
      <c r="V498" t="e">
        <f>_xlfn.XLOOKUP(_xlfn.NUMBERVALUE(U498),'Project Lookup'!X:X,'Project Lookup'!B:B)</f>
        <v>#N/A</v>
      </c>
      <c r="X498" t="str">
        <f t="shared" si="41"/>
        <v>8 Citi</v>
      </c>
      <c r="Y498" t="str">
        <f t="shared" si="42"/>
        <v>8 Citi</v>
      </c>
      <c r="Z498" t="str">
        <f t="shared" si="43"/>
        <v>8 Citi</v>
      </c>
      <c r="AA498" t="str">
        <f>_xlfn.XLOOKUP(Z498,'Client Lookup'!A:A,'Client Lookup'!C:C)</f>
        <v>citigroup</v>
      </c>
      <c r="AC498" t="e">
        <f>_xlfn.XLOOKUP(K498,'Results vs Forecast'!K:K,'Results vs Forecast'!K:K)</f>
        <v>#N/A</v>
      </c>
    </row>
    <row r="499" spans="1:29" hidden="1">
      <c r="A499" s="39"/>
      <c r="B499" s="1" t="s">
        <v>700</v>
      </c>
      <c r="C499" s="1" t="s">
        <v>701</v>
      </c>
      <c r="D499" s="1" t="s">
        <v>20</v>
      </c>
      <c r="E499" s="1" t="s">
        <v>2393</v>
      </c>
      <c r="F499" s="2">
        <v>45535</v>
      </c>
      <c r="G499" s="2">
        <v>45505</v>
      </c>
      <c r="H499" s="1" t="s">
        <v>2458</v>
      </c>
      <c r="I499" s="1" t="s">
        <v>2459</v>
      </c>
      <c r="J499" s="1" t="s">
        <v>469</v>
      </c>
      <c r="K499" s="1" t="s">
        <v>720</v>
      </c>
      <c r="L499" s="1"/>
      <c r="M499" s="1"/>
      <c r="N499" s="1"/>
      <c r="O499" s="1" t="s">
        <v>2477</v>
      </c>
      <c r="P499" s="40">
        <v>29920</v>
      </c>
      <c r="Q499" s="37" t="str">
        <f>IF(C499="ForthPoint","ForthPoint",IF(D499="Intercompany",_xlfn.XLOOKUP(E499,'Dept Lookup'!B:B,'Dept Lookup'!A:A),Modified!D499))</f>
        <v>Insourcing Services</v>
      </c>
      <c r="R499" t="str">
        <f t="shared" si="39"/>
        <v>American Express Company</v>
      </c>
      <c r="S499" s="1" t="s">
        <v>707</v>
      </c>
      <c r="T499">
        <f t="shared" si="40"/>
        <v>0</v>
      </c>
      <c r="U499" s="25" t="str">
        <f>IF(K499&gt;0,K499,_xlfn.XLOOKUP(M499,'Client Lookup'!L:L,'Client Lookup'!N:N))</f>
        <v>565</v>
      </c>
      <c r="V499" t="e">
        <f>_xlfn.XLOOKUP(_xlfn.NUMBERVALUE(U499),'Project Lookup'!X:X,'Project Lookup'!B:B)</f>
        <v>#N/A</v>
      </c>
      <c r="X499" t="str">
        <f t="shared" si="41"/>
        <v>7 American Express</v>
      </c>
      <c r="Y499" t="str">
        <f t="shared" si="42"/>
        <v>7 American Express</v>
      </c>
      <c r="Z499" t="str">
        <f t="shared" si="43"/>
        <v>7 American Express</v>
      </c>
      <c r="AA499" t="str">
        <f>_xlfn.XLOOKUP(Z499,'Client Lookup'!A:A,'Client Lookup'!C:C)</f>
        <v>American Express Company</v>
      </c>
      <c r="AC499" t="e">
        <f>_xlfn.XLOOKUP(K499,'Results vs Forecast'!K:K,'Results vs Forecast'!K:K)</f>
        <v>#N/A</v>
      </c>
    </row>
    <row r="500" spans="1:29" hidden="1">
      <c r="A500" s="39"/>
      <c r="B500" s="1" t="s">
        <v>700</v>
      </c>
      <c r="C500" s="1" t="s">
        <v>701</v>
      </c>
      <c r="D500" s="1" t="s">
        <v>20</v>
      </c>
      <c r="E500" s="1" t="s">
        <v>2393</v>
      </c>
      <c r="F500" s="2">
        <v>45535</v>
      </c>
      <c r="G500" s="2">
        <v>45505</v>
      </c>
      <c r="H500" s="1" t="s">
        <v>2458</v>
      </c>
      <c r="I500" s="1" t="s">
        <v>2459</v>
      </c>
      <c r="J500" s="1" t="s">
        <v>675</v>
      </c>
      <c r="K500" s="1" t="s">
        <v>923</v>
      </c>
      <c r="L500" s="1"/>
      <c r="M500" s="1"/>
      <c r="N500" s="1"/>
      <c r="O500" s="1" t="s">
        <v>2478</v>
      </c>
      <c r="P500" s="40">
        <v>9544.5</v>
      </c>
      <c r="Q500" s="37" t="str">
        <f>IF(C500="ForthPoint","ForthPoint",IF(D500="Intercompany",_xlfn.XLOOKUP(E500,'Dept Lookup'!B:B,'Dept Lookup'!A:A),Modified!D500))</f>
        <v>Insourcing Services</v>
      </c>
      <c r="R500" t="str">
        <f t="shared" si="39"/>
        <v>Visa</v>
      </c>
      <c r="S500" s="1" t="s">
        <v>707</v>
      </c>
      <c r="T500">
        <f t="shared" si="40"/>
        <v>0</v>
      </c>
      <c r="U500" s="25" t="str">
        <f>IF(K500&gt;0,K500,_xlfn.XLOOKUP(M500,'Client Lookup'!L:L,'Client Lookup'!N:N))</f>
        <v>5983</v>
      </c>
      <c r="V500" t="e">
        <f>_xlfn.XLOOKUP(_xlfn.NUMBERVALUE(U500),'Project Lookup'!X:X,'Project Lookup'!B:B)</f>
        <v>#N/A</v>
      </c>
      <c r="X500" t="str">
        <f t="shared" si="41"/>
        <v>269 Visa (BTS)</v>
      </c>
      <c r="Y500" t="str">
        <f t="shared" si="42"/>
        <v>269 Visa (BTS)</v>
      </c>
      <c r="Z500" t="str">
        <f t="shared" si="43"/>
        <v>269 Visa (BTS)</v>
      </c>
      <c r="AA500" t="str">
        <f>_xlfn.XLOOKUP(Z500,'Client Lookup'!A:A,'Client Lookup'!C:C)</f>
        <v>Visa</v>
      </c>
      <c r="AC500" t="e">
        <f>_xlfn.XLOOKUP(K500,'Results vs Forecast'!K:K,'Results vs Forecast'!K:K)</f>
        <v>#N/A</v>
      </c>
    </row>
    <row r="501" spans="1:29" hidden="1">
      <c r="A501" s="39"/>
      <c r="B501" s="1" t="s">
        <v>700</v>
      </c>
      <c r="C501" s="1" t="s">
        <v>701</v>
      </c>
      <c r="D501" s="1" t="s">
        <v>20</v>
      </c>
      <c r="E501" s="1" t="s">
        <v>2393</v>
      </c>
      <c r="F501" s="2">
        <v>45535</v>
      </c>
      <c r="G501" s="2">
        <v>45505</v>
      </c>
      <c r="H501" s="1" t="s">
        <v>2458</v>
      </c>
      <c r="I501" s="1" t="s">
        <v>2459</v>
      </c>
      <c r="J501" s="1" t="s">
        <v>469</v>
      </c>
      <c r="K501" s="1" t="s">
        <v>720</v>
      </c>
      <c r="L501" s="1"/>
      <c r="M501" s="1"/>
      <c r="N501" s="1"/>
      <c r="O501" s="1" t="s">
        <v>2479</v>
      </c>
      <c r="P501" s="40">
        <v>11537.5</v>
      </c>
      <c r="Q501" s="37" t="str">
        <f>IF(C501="ForthPoint","ForthPoint",IF(D501="Intercompany",_xlfn.XLOOKUP(E501,'Dept Lookup'!B:B,'Dept Lookup'!A:A),Modified!D501))</f>
        <v>Insourcing Services</v>
      </c>
      <c r="R501" t="str">
        <f t="shared" si="39"/>
        <v>American Express Company</v>
      </c>
      <c r="S501" s="1" t="s">
        <v>707</v>
      </c>
      <c r="T501">
        <f t="shared" si="40"/>
        <v>0</v>
      </c>
      <c r="U501" s="25" t="str">
        <f>IF(K501&gt;0,K501,_xlfn.XLOOKUP(M501,'Client Lookup'!L:L,'Client Lookup'!N:N))</f>
        <v>565</v>
      </c>
      <c r="V501" t="e">
        <f>_xlfn.XLOOKUP(_xlfn.NUMBERVALUE(U501),'Project Lookup'!X:X,'Project Lookup'!B:B)</f>
        <v>#N/A</v>
      </c>
      <c r="X501" t="str">
        <f t="shared" si="41"/>
        <v>7 American Express</v>
      </c>
      <c r="Y501" t="str">
        <f t="shared" si="42"/>
        <v>7 American Express</v>
      </c>
      <c r="Z501" t="str">
        <f t="shared" si="43"/>
        <v>7 American Express</v>
      </c>
      <c r="AA501" t="str">
        <f>_xlfn.XLOOKUP(Z501,'Client Lookup'!A:A,'Client Lookup'!C:C)</f>
        <v>American Express Company</v>
      </c>
      <c r="AC501" t="e">
        <f>_xlfn.XLOOKUP(K501,'Results vs Forecast'!K:K,'Results vs Forecast'!K:K)</f>
        <v>#N/A</v>
      </c>
    </row>
    <row r="502" spans="1:29" hidden="1">
      <c r="A502" s="39"/>
      <c r="B502" s="1" t="s">
        <v>700</v>
      </c>
      <c r="C502" s="1" t="s">
        <v>701</v>
      </c>
      <c r="D502" s="1" t="s">
        <v>20</v>
      </c>
      <c r="E502" s="1" t="s">
        <v>2393</v>
      </c>
      <c r="F502" s="2">
        <v>45535</v>
      </c>
      <c r="G502" s="2">
        <v>45505</v>
      </c>
      <c r="H502" s="1" t="s">
        <v>2458</v>
      </c>
      <c r="I502" s="1" t="s">
        <v>2459</v>
      </c>
      <c r="J502" s="1" t="s">
        <v>469</v>
      </c>
      <c r="K502" s="1" t="s">
        <v>720</v>
      </c>
      <c r="L502" s="1"/>
      <c r="M502" s="1"/>
      <c r="N502" s="1"/>
      <c r="O502" s="1" t="s">
        <v>2480</v>
      </c>
      <c r="P502" s="40">
        <v>14080</v>
      </c>
      <c r="Q502" s="37" t="str">
        <f>IF(C502="ForthPoint","ForthPoint",IF(D502="Intercompany",_xlfn.XLOOKUP(E502,'Dept Lookup'!B:B,'Dept Lookup'!A:A),Modified!D502))</f>
        <v>Insourcing Services</v>
      </c>
      <c r="R502" t="str">
        <f t="shared" si="39"/>
        <v>American Express Company</v>
      </c>
      <c r="S502" s="1" t="s">
        <v>707</v>
      </c>
      <c r="T502">
        <f t="shared" si="40"/>
        <v>0</v>
      </c>
      <c r="U502" s="25" t="str">
        <f>IF(K502&gt;0,K502,_xlfn.XLOOKUP(M502,'Client Lookup'!L:L,'Client Lookup'!N:N))</f>
        <v>565</v>
      </c>
      <c r="V502" t="e">
        <f>_xlfn.XLOOKUP(_xlfn.NUMBERVALUE(U502),'Project Lookup'!X:X,'Project Lookup'!B:B)</f>
        <v>#N/A</v>
      </c>
      <c r="X502" t="str">
        <f t="shared" si="41"/>
        <v>7 American Express</v>
      </c>
      <c r="Y502" t="str">
        <f t="shared" si="42"/>
        <v>7 American Express</v>
      </c>
      <c r="Z502" t="str">
        <f t="shared" si="43"/>
        <v>7 American Express</v>
      </c>
      <c r="AA502" t="str">
        <f>_xlfn.XLOOKUP(Z502,'Client Lookup'!A:A,'Client Lookup'!C:C)</f>
        <v>American Express Company</v>
      </c>
      <c r="AC502" t="e">
        <f>_xlfn.XLOOKUP(K502,'Results vs Forecast'!K:K,'Results vs Forecast'!K:K)</f>
        <v>#N/A</v>
      </c>
    </row>
    <row r="503" spans="1:29" hidden="1">
      <c r="A503" s="39"/>
      <c r="B503" s="1" t="s">
        <v>700</v>
      </c>
      <c r="C503" s="1" t="s">
        <v>701</v>
      </c>
      <c r="D503" s="1" t="s">
        <v>20</v>
      </c>
      <c r="E503" s="1" t="s">
        <v>2393</v>
      </c>
      <c r="F503" s="2">
        <v>45535</v>
      </c>
      <c r="G503" s="2">
        <v>45505</v>
      </c>
      <c r="H503" s="1" t="s">
        <v>2458</v>
      </c>
      <c r="I503" s="1" t="s">
        <v>2459</v>
      </c>
      <c r="J503" s="1" t="s">
        <v>469</v>
      </c>
      <c r="K503" s="1" t="s">
        <v>720</v>
      </c>
      <c r="L503" s="1"/>
      <c r="M503" s="1"/>
      <c r="N503" s="1"/>
      <c r="O503" s="1" t="s">
        <v>2481</v>
      </c>
      <c r="P503" s="40">
        <v>11440</v>
      </c>
      <c r="Q503" s="37" t="str">
        <f>IF(C503="ForthPoint","ForthPoint",IF(D503="Intercompany",_xlfn.XLOOKUP(E503,'Dept Lookup'!B:B,'Dept Lookup'!A:A),Modified!D503))</f>
        <v>Insourcing Services</v>
      </c>
      <c r="R503" t="str">
        <f t="shared" si="39"/>
        <v>American Express Company</v>
      </c>
      <c r="S503" s="1" t="s">
        <v>707</v>
      </c>
      <c r="T503">
        <f t="shared" si="40"/>
        <v>0</v>
      </c>
      <c r="U503" s="25" t="str">
        <f>IF(K503&gt;0,K503,_xlfn.XLOOKUP(M503,'Client Lookup'!L:L,'Client Lookup'!N:N))</f>
        <v>565</v>
      </c>
      <c r="V503" t="e">
        <f>_xlfn.XLOOKUP(_xlfn.NUMBERVALUE(U503),'Project Lookup'!X:X,'Project Lookup'!B:B)</f>
        <v>#N/A</v>
      </c>
      <c r="X503" t="str">
        <f t="shared" si="41"/>
        <v>7 American Express</v>
      </c>
      <c r="Y503" t="str">
        <f t="shared" si="42"/>
        <v>7 American Express</v>
      </c>
      <c r="Z503" t="str">
        <f t="shared" si="43"/>
        <v>7 American Express</v>
      </c>
      <c r="AA503" t="str">
        <f>_xlfn.XLOOKUP(Z503,'Client Lookup'!A:A,'Client Lookup'!C:C)</f>
        <v>American Express Company</v>
      </c>
      <c r="AC503" t="e">
        <f>_xlfn.XLOOKUP(K503,'Results vs Forecast'!K:K,'Results vs Forecast'!K:K)</f>
        <v>#N/A</v>
      </c>
    </row>
    <row r="504" spans="1:29" hidden="1">
      <c r="A504" s="39"/>
      <c r="B504" s="1" t="s">
        <v>700</v>
      </c>
      <c r="C504" s="1" t="s">
        <v>701</v>
      </c>
      <c r="D504" s="1" t="s">
        <v>20</v>
      </c>
      <c r="E504" s="1" t="s">
        <v>2393</v>
      </c>
      <c r="F504" s="2">
        <v>45535</v>
      </c>
      <c r="G504" s="2">
        <v>45505</v>
      </c>
      <c r="H504" s="1" t="s">
        <v>2458</v>
      </c>
      <c r="I504" s="1" t="s">
        <v>2459</v>
      </c>
      <c r="J504" s="1" t="s">
        <v>491</v>
      </c>
      <c r="K504" s="1" t="s">
        <v>743</v>
      </c>
      <c r="L504" s="1"/>
      <c r="M504" s="1"/>
      <c r="N504" s="1"/>
      <c r="O504" s="1" t="s">
        <v>2482</v>
      </c>
      <c r="P504" s="40">
        <v>11634</v>
      </c>
      <c r="Q504" s="37" t="str">
        <f>IF(C504="ForthPoint","ForthPoint",IF(D504="Intercompany",_xlfn.XLOOKUP(E504,'Dept Lookup'!B:B,'Dept Lookup'!A:A),Modified!D504))</f>
        <v>Insourcing Services</v>
      </c>
      <c r="R504" t="str">
        <f t="shared" si="39"/>
        <v>citigroup</v>
      </c>
      <c r="S504" s="1" t="s">
        <v>707</v>
      </c>
      <c r="T504">
        <f t="shared" si="40"/>
        <v>0</v>
      </c>
      <c r="U504" s="25" t="str">
        <f>IF(K504&gt;0,K504,_xlfn.XLOOKUP(M504,'Client Lookup'!L:L,'Client Lookup'!N:N))</f>
        <v>566</v>
      </c>
      <c r="V504" t="e">
        <f>_xlfn.XLOOKUP(_xlfn.NUMBERVALUE(U504),'Project Lookup'!X:X,'Project Lookup'!B:B)</f>
        <v>#N/A</v>
      </c>
      <c r="X504" t="str">
        <f t="shared" si="41"/>
        <v>8 Citi</v>
      </c>
      <c r="Y504" t="str">
        <f t="shared" si="42"/>
        <v>8 Citi</v>
      </c>
      <c r="Z504" t="str">
        <f t="shared" si="43"/>
        <v>8 Citi</v>
      </c>
      <c r="AA504" t="str">
        <f>_xlfn.XLOOKUP(Z504,'Client Lookup'!A:A,'Client Lookup'!C:C)</f>
        <v>citigroup</v>
      </c>
      <c r="AC504" t="e">
        <f>_xlfn.XLOOKUP(K504,'Results vs Forecast'!K:K,'Results vs Forecast'!K:K)</f>
        <v>#N/A</v>
      </c>
    </row>
    <row r="505" spans="1:29" hidden="1">
      <c r="A505" s="39"/>
      <c r="B505" s="1" t="s">
        <v>700</v>
      </c>
      <c r="C505" s="1" t="s">
        <v>701</v>
      </c>
      <c r="D505" s="1" t="s">
        <v>20</v>
      </c>
      <c r="E505" s="1" t="s">
        <v>2393</v>
      </c>
      <c r="F505" s="2">
        <v>45535</v>
      </c>
      <c r="G505" s="2">
        <v>45505</v>
      </c>
      <c r="H505" s="1" t="s">
        <v>2458</v>
      </c>
      <c r="I505" s="1" t="s">
        <v>2459</v>
      </c>
      <c r="J505" s="1" t="s">
        <v>491</v>
      </c>
      <c r="K505" s="1" t="s">
        <v>743</v>
      </c>
      <c r="L505" s="1"/>
      <c r="M505" s="1"/>
      <c r="N505" s="1"/>
      <c r="O505" s="1" t="s">
        <v>2483</v>
      </c>
      <c r="P505" s="40">
        <v>13200</v>
      </c>
      <c r="Q505" s="37" t="str">
        <f>IF(C505="ForthPoint","ForthPoint",IF(D505="Intercompany",_xlfn.XLOOKUP(E505,'Dept Lookup'!B:B,'Dept Lookup'!A:A),Modified!D505))</f>
        <v>Insourcing Services</v>
      </c>
      <c r="R505" t="str">
        <f t="shared" si="39"/>
        <v>citigroup</v>
      </c>
      <c r="S505" s="1" t="s">
        <v>707</v>
      </c>
      <c r="T505">
        <f t="shared" si="40"/>
        <v>0</v>
      </c>
      <c r="U505" s="25" t="str">
        <f>IF(K505&gt;0,K505,_xlfn.XLOOKUP(M505,'Client Lookup'!L:L,'Client Lookup'!N:N))</f>
        <v>566</v>
      </c>
      <c r="V505" t="e">
        <f>_xlfn.XLOOKUP(_xlfn.NUMBERVALUE(U505),'Project Lookup'!X:X,'Project Lookup'!B:B)</f>
        <v>#N/A</v>
      </c>
      <c r="X505" t="str">
        <f t="shared" si="41"/>
        <v>8 Citi</v>
      </c>
      <c r="Y505" t="str">
        <f t="shared" si="42"/>
        <v>8 Citi</v>
      </c>
      <c r="Z505" t="str">
        <f t="shared" si="43"/>
        <v>8 Citi</v>
      </c>
      <c r="AA505" t="str">
        <f>_xlfn.XLOOKUP(Z505,'Client Lookup'!A:A,'Client Lookup'!C:C)</f>
        <v>citigroup</v>
      </c>
      <c r="AC505" t="e">
        <f>_xlfn.XLOOKUP(K505,'Results vs Forecast'!K:K,'Results vs Forecast'!K:K)</f>
        <v>#N/A</v>
      </c>
    </row>
    <row r="506" spans="1:29" hidden="1">
      <c r="A506" s="39"/>
      <c r="B506" s="1" t="s">
        <v>700</v>
      </c>
      <c r="C506" s="1" t="s">
        <v>701</v>
      </c>
      <c r="D506" s="1" t="s">
        <v>20</v>
      </c>
      <c r="E506" s="1" t="s">
        <v>2393</v>
      </c>
      <c r="F506" s="2">
        <v>45535</v>
      </c>
      <c r="G506" s="2">
        <v>45505</v>
      </c>
      <c r="H506" s="1" t="s">
        <v>2458</v>
      </c>
      <c r="I506" s="1" t="s">
        <v>2459</v>
      </c>
      <c r="J506" s="1" t="s">
        <v>491</v>
      </c>
      <c r="K506" s="1" t="s">
        <v>743</v>
      </c>
      <c r="L506" s="1"/>
      <c r="M506" s="1"/>
      <c r="N506" s="1"/>
      <c r="O506" s="1" t="s">
        <v>2484</v>
      </c>
      <c r="P506" s="40">
        <v>16200</v>
      </c>
      <c r="Q506" s="37" t="str">
        <f>IF(C506="ForthPoint","ForthPoint",IF(D506="Intercompany",_xlfn.XLOOKUP(E506,'Dept Lookup'!B:B,'Dept Lookup'!A:A),Modified!D506))</f>
        <v>Insourcing Services</v>
      </c>
      <c r="R506" t="str">
        <f t="shared" si="39"/>
        <v>citigroup</v>
      </c>
      <c r="S506" s="1" t="s">
        <v>707</v>
      </c>
      <c r="T506">
        <f t="shared" si="40"/>
        <v>0</v>
      </c>
      <c r="U506" s="25" t="str">
        <f>IF(K506&gt;0,K506,_xlfn.XLOOKUP(M506,'Client Lookup'!L:L,'Client Lookup'!N:N))</f>
        <v>566</v>
      </c>
      <c r="V506" t="e">
        <f>_xlfn.XLOOKUP(_xlfn.NUMBERVALUE(U506),'Project Lookup'!X:X,'Project Lookup'!B:B)</f>
        <v>#N/A</v>
      </c>
      <c r="X506" t="str">
        <f t="shared" si="41"/>
        <v>8 Citi</v>
      </c>
      <c r="Y506" t="str">
        <f t="shared" si="42"/>
        <v>8 Citi</v>
      </c>
      <c r="Z506" t="str">
        <f t="shared" si="43"/>
        <v>8 Citi</v>
      </c>
      <c r="AA506" t="str">
        <f>_xlfn.XLOOKUP(Z506,'Client Lookup'!A:A,'Client Lookup'!C:C)</f>
        <v>citigroup</v>
      </c>
      <c r="AC506" t="e">
        <f>_xlfn.XLOOKUP(K506,'Results vs Forecast'!K:K,'Results vs Forecast'!K:K)</f>
        <v>#N/A</v>
      </c>
    </row>
    <row r="507" spans="1:29" hidden="1">
      <c r="A507" s="39"/>
      <c r="B507" s="1" t="s">
        <v>700</v>
      </c>
      <c r="C507" s="1" t="s">
        <v>701</v>
      </c>
      <c r="D507" s="1" t="s">
        <v>20</v>
      </c>
      <c r="E507" s="1" t="s">
        <v>2393</v>
      </c>
      <c r="F507" s="2">
        <v>45535</v>
      </c>
      <c r="G507" s="2">
        <v>45505</v>
      </c>
      <c r="H507" s="1" t="s">
        <v>2458</v>
      </c>
      <c r="I507" s="1" t="s">
        <v>2459</v>
      </c>
      <c r="J507" s="1" t="s">
        <v>675</v>
      </c>
      <c r="K507" s="1" t="s">
        <v>923</v>
      </c>
      <c r="L507" s="1"/>
      <c r="M507" s="1"/>
      <c r="N507" s="1"/>
      <c r="O507" s="1" t="s">
        <v>2485</v>
      </c>
      <c r="P507" s="40">
        <v>10080</v>
      </c>
      <c r="Q507" s="37" t="str">
        <f>IF(C507="ForthPoint","ForthPoint",IF(D507="Intercompany",_xlfn.XLOOKUP(E507,'Dept Lookup'!B:B,'Dept Lookup'!A:A),Modified!D507))</f>
        <v>Insourcing Services</v>
      </c>
      <c r="R507" t="str">
        <f t="shared" si="39"/>
        <v>Visa</v>
      </c>
      <c r="S507" s="1" t="s">
        <v>707</v>
      </c>
      <c r="T507">
        <f t="shared" si="40"/>
        <v>0</v>
      </c>
      <c r="U507" s="25" t="str">
        <f>IF(K507&gt;0,K507,_xlfn.XLOOKUP(M507,'Client Lookup'!L:L,'Client Lookup'!N:N))</f>
        <v>5983</v>
      </c>
      <c r="V507" t="e">
        <f>_xlfn.XLOOKUP(_xlfn.NUMBERVALUE(U507),'Project Lookup'!X:X,'Project Lookup'!B:B)</f>
        <v>#N/A</v>
      </c>
      <c r="X507" t="str">
        <f t="shared" si="41"/>
        <v>269 Visa (BTS)</v>
      </c>
      <c r="Y507" t="str">
        <f t="shared" si="42"/>
        <v>269 Visa (BTS)</v>
      </c>
      <c r="Z507" t="str">
        <f t="shared" si="43"/>
        <v>269 Visa (BTS)</v>
      </c>
      <c r="AA507" t="str">
        <f>_xlfn.XLOOKUP(Z507,'Client Lookup'!A:A,'Client Lookup'!C:C)</f>
        <v>Visa</v>
      </c>
      <c r="AC507" t="e">
        <f>_xlfn.XLOOKUP(K507,'Results vs Forecast'!K:K,'Results vs Forecast'!K:K)</f>
        <v>#N/A</v>
      </c>
    </row>
    <row r="508" spans="1:29" hidden="1">
      <c r="A508" s="39"/>
      <c r="B508" s="1" t="s">
        <v>700</v>
      </c>
      <c r="C508" s="1" t="s">
        <v>701</v>
      </c>
      <c r="D508" s="1" t="s">
        <v>20</v>
      </c>
      <c r="E508" s="1" t="s">
        <v>2393</v>
      </c>
      <c r="F508" s="2">
        <v>45535</v>
      </c>
      <c r="G508" s="2">
        <v>45505</v>
      </c>
      <c r="H508" s="1" t="s">
        <v>2458</v>
      </c>
      <c r="I508" s="1" t="s">
        <v>2459</v>
      </c>
      <c r="J508" s="1" t="s">
        <v>491</v>
      </c>
      <c r="K508" s="1" t="s">
        <v>743</v>
      </c>
      <c r="L508" s="1"/>
      <c r="M508" s="1"/>
      <c r="N508" s="1"/>
      <c r="O508" s="1" t="s">
        <v>2486</v>
      </c>
      <c r="P508" s="40">
        <v>8160</v>
      </c>
      <c r="Q508" s="37" t="str">
        <f>IF(C508="ForthPoint","ForthPoint",IF(D508="Intercompany",_xlfn.XLOOKUP(E508,'Dept Lookup'!B:B,'Dept Lookup'!A:A),Modified!D508))</f>
        <v>Insourcing Services</v>
      </c>
      <c r="R508" t="str">
        <f t="shared" si="39"/>
        <v>citigroup</v>
      </c>
      <c r="S508" s="1" t="s">
        <v>707</v>
      </c>
      <c r="T508">
        <f t="shared" si="40"/>
        <v>0</v>
      </c>
      <c r="U508" s="25" t="str">
        <f>IF(K508&gt;0,K508,_xlfn.XLOOKUP(M508,'Client Lookup'!L:L,'Client Lookup'!N:N))</f>
        <v>566</v>
      </c>
      <c r="V508" t="e">
        <f>_xlfn.XLOOKUP(_xlfn.NUMBERVALUE(U508),'Project Lookup'!X:X,'Project Lookup'!B:B)</f>
        <v>#N/A</v>
      </c>
      <c r="X508" t="str">
        <f t="shared" si="41"/>
        <v>8 Citi</v>
      </c>
      <c r="Y508" t="str">
        <f t="shared" si="42"/>
        <v>8 Citi</v>
      </c>
      <c r="Z508" t="str">
        <f t="shared" si="43"/>
        <v>8 Citi</v>
      </c>
      <c r="AA508" t="str">
        <f>_xlfn.XLOOKUP(Z508,'Client Lookup'!A:A,'Client Lookup'!C:C)</f>
        <v>citigroup</v>
      </c>
      <c r="AC508" t="e">
        <f>_xlfn.XLOOKUP(K508,'Results vs Forecast'!K:K,'Results vs Forecast'!K:K)</f>
        <v>#N/A</v>
      </c>
    </row>
    <row r="509" spans="1:29" hidden="1">
      <c r="A509" s="39"/>
      <c r="B509" s="1" t="s">
        <v>700</v>
      </c>
      <c r="C509" s="1" t="s">
        <v>701</v>
      </c>
      <c r="D509" s="1" t="s">
        <v>20</v>
      </c>
      <c r="E509" s="1" t="s">
        <v>2393</v>
      </c>
      <c r="F509" s="2">
        <v>45535</v>
      </c>
      <c r="G509" s="2">
        <v>45505</v>
      </c>
      <c r="H509" s="1" t="s">
        <v>2458</v>
      </c>
      <c r="I509" s="1" t="s">
        <v>2459</v>
      </c>
      <c r="J509" s="1" t="s">
        <v>491</v>
      </c>
      <c r="K509" s="1" t="s">
        <v>743</v>
      </c>
      <c r="L509" s="1"/>
      <c r="M509" s="1"/>
      <c r="N509" s="1"/>
      <c r="O509" s="1" t="s">
        <v>2487</v>
      </c>
      <c r="P509" s="40">
        <v>13200</v>
      </c>
      <c r="Q509" s="37" t="str">
        <f>IF(C509="ForthPoint","ForthPoint",IF(D509="Intercompany",_xlfn.XLOOKUP(E509,'Dept Lookup'!B:B,'Dept Lookup'!A:A),Modified!D509))</f>
        <v>Insourcing Services</v>
      </c>
      <c r="R509" t="str">
        <f t="shared" si="39"/>
        <v>citigroup</v>
      </c>
      <c r="S509" s="1" t="s">
        <v>707</v>
      </c>
      <c r="T509">
        <f t="shared" si="40"/>
        <v>0</v>
      </c>
      <c r="U509" s="25" t="str">
        <f>IF(K509&gt;0,K509,_xlfn.XLOOKUP(M509,'Client Lookup'!L:L,'Client Lookup'!N:N))</f>
        <v>566</v>
      </c>
      <c r="V509" t="e">
        <f>_xlfn.XLOOKUP(_xlfn.NUMBERVALUE(U509),'Project Lookup'!X:X,'Project Lookup'!B:B)</f>
        <v>#N/A</v>
      </c>
      <c r="X509" t="str">
        <f t="shared" si="41"/>
        <v>8 Citi</v>
      </c>
      <c r="Y509" t="str">
        <f t="shared" si="42"/>
        <v>8 Citi</v>
      </c>
      <c r="Z509" t="str">
        <f t="shared" si="43"/>
        <v>8 Citi</v>
      </c>
      <c r="AA509" t="str">
        <f>_xlfn.XLOOKUP(Z509,'Client Lookup'!A:A,'Client Lookup'!C:C)</f>
        <v>citigroup</v>
      </c>
      <c r="AC509" t="e">
        <f>_xlfn.XLOOKUP(K509,'Results vs Forecast'!K:K,'Results vs Forecast'!K:K)</f>
        <v>#N/A</v>
      </c>
    </row>
    <row r="510" spans="1:29" hidden="1">
      <c r="A510" s="39"/>
      <c r="B510" s="1" t="s">
        <v>700</v>
      </c>
      <c r="C510" s="1" t="s">
        <v>701</v>
      </c>
      <c r="D510" s="1" t="s">
        <v>20</v>
      </c>
      <c r="E510" s="1" t="s">
        <v>2393</v>
      </c>
      <c r="F510" s="2">
        <v>45535</v>
      </c>
      <c r="G510" s="2">
        <v>45505</v>
      </c>
      <c r="H510" s="1" t="s">
        <v>2458</v>
      </c>
      <c r="I510" s="1" t="s">
        <v>2459</v>
      </c>
      <c r="J510" s="1" t="s">
        <v>675</v>
      </c>
      <c r="K510" s="1" t="s">
        <v>923</v>
      </c>
      <c r="L510" s="1"/>
      <c r="M510" s="1"/>
      <c r="N510" s="1"/>
      <c r="O510" s="1" t="s">
        <v>2488</v>
      </c>
      <c r="P510" s="40">
        <v>7560</v>
      </c>
      <c r="Q510" s="37" t="str">
        <f>IF(C510="ForthPoint","ForthPoint",IF(D510="Intercompany",_xlfn.XLOOKUP(E510,'Dept Lookup'!B:B,'Dept Lookup'!A:A),Modified!D510))</f>
        <v>Insourcing Services</v>
      </c>
      <c r="R510" t="str">
        <f t="shared" si="39"/>
        <v>Visa</v>
      </c>
      <c r="S510" s="1" t="s">
        <v>707</v>
      </c>
      <c r="T510">
        <f t="shared" si="40"/>
        <v>0</v>
      </c>
      <c r="U510" s="25" t="str">
        <f>IF(K510&gt;0,K510,_xlfn.XLOOKUP(M510,'Client Lookup'!L:L,'Client Lookup'!N:N))</f>
        <v>5983</v>
      </c>
      <c r="V510" t="e">
        <f>_xlfn.XLOOKUP(_xlfn.NUMBERVALUE(U510),'Project Lookup'!X:X,'Project Lookup'!B:B)</f>
        <v>#N/A</v>
      </c>
      <c r="X510" t="str">
        <f t="shared" si="41"/>
        <v>269 Visa (BTS)</v>
      </c>
      <c r="Y510" t="str">
        <f t="shared" si="42"/>
        <v>269 Visa (BTS)</v>
      </c>
      <c r="Z510" t="str">
        <f t="shared" si="43"/>
        <v>269 Visa (BTS)</v>
      </c>
      <c r="AA510" t="str">
        <f>_xlfn.XLOOKUP(Z510,'Client Lookup'!A:A,'Client Lookup'!C:C)</f>
        <v>Visa</v>
      </c>
      <c r="AC510" t="e">
        <f>_xlfn.XLOOKUP(K510,'Results vs Forecast'!K:K,'Results vs Forecast'!K:K)</f>
        <v>#N/A</v>
      </c>
    </row>
    <row r="511" spans="1:29" hidden="1">
      <c r="A511" s="39"/>
      <c r="B511" s="1" t="s">
        <v>700</v>
      </c>
      <c r="C511" s="1" t="s">
        <v>701</v>
      </c>
      <c r="D511" s="1" t="s">
        <v>20</v>
      </c>
      <c r="E511" s="1" t="s">
        <v>2393</v>
      </c>
      <c r="F511" s="2">
        <v>45535</v>
      </c>
      <c r="G511" s="2">
        <v>45505</v>
      </c>
      <c r="H511" s="1" t="s">
        <v>2458</v>
      </c>
      <c r="I511" s="1" t="s">
        <v>2459</v>
      </c>
      <c r="J511" s="1" t="s">
        <v>675</v>
      </c>
      <c r="K511" s="1" t="s">
        <v>923</v>
      </c>
      <c r="L511" s="1"/>
      <c r="M511" s="1"/>
      <c r="N511" s="1"/>
      <c r="O511" s="1" t="s">
        <v>2489</v>
      </c>
      <c r="P511" s="40">
        <v>18487</v>
      </c>
      <c r="Q511" s="37" t="str">
        <f>IF(C511="ForthPoint","ForthPoint",IF(D511="Intercompany",_xlfn.XLOOKUP(E511,'Dept Lookup'!B:B,'Dept Lookup'!A:A),Modified!D511))</f>
        <v>Insourcing Services</v>
      </c>
      <c r="R511" t="str">
        <f t="shared" si="39"/>
        <v>Visa</v>
      </c>
      <c r="S511" s="1" t="s">
        <v>707</v>
      </c>
      <c r="T511">
        <f t="shared" si="40"/>
        <v>0</v>
      </c>
      <c r="U511" s="25" t="str">
        <f>IF(K511&gt;0,K511,_xlfn.XLOOKUP(M511,'Client Lookup'!L:L,'Client Lookup'!N:N))</f>
        <v>5983</v>
      </c>
      <c r="V511" t="e">
        <f>_xlfn.XLOOKUP(_xlfn.NUMBERVALUE(U511),'Project Lookup'!X:X,'Project Lookup'!B:B)</f>
        <v>#N/A</v>
      </c>
      <c r="X511" t="str">
        <f t="shared" si="41"/>
        <v>269 Visa (BTS)</v>
      </c>
      <c r="Y511" t="str">
        <f t="shared" si="42"/>
        <v>269 Visa (BTS)</v>
      </c>
      <c r="Z511" t="str">
        <f t="shared" si="43"/>
        <v>269 Visa (BTS)</v>
      </c>
      <c r="AA511" t="str">
        <f>_xlfn.XLOOKUP(Z511,'Client Lookup'!A:A,'Client Lookup'!C:C)</f>
        <v>Visa</v>
      </c>
      <c r="AC511" t="e">
        <f>_xlfn.XLOOKUP(K511,'Results vs Forecast'!K:K,'Results vs Forecast'!K:K)</f>
        <v>#N/A</v>
      </c>
    </row>
    <row r="512" spans="1:29" hidden="1">
      <c r="A512" s="39"/>
      <c r="B512" s="1" t="s">
        <v>700</v>
      </c>
      <c r="C512" s="1" t="s">
        <v>701</v>
      </c>
      <c r="D512" s="1" t="s">
        <v>20</v>
      </c>
      <c r="E512" s="1" t="s">
        <v>2393</v>
      </c>
      <c r="F512" s="2">
        <v>45535</v>
      </c>
      <c r="G512" s="2">
        <v>45505</v>
      </c>
      <c r="H512" s="1" t="s">
        <v>2458</v>
      </c>
      <c r="I512" s="1" t="s">
        <v>2459</v>
      </c>
      <c r="J512" s="1" t="s">
        <v>491</v>
      </c>
      <c r="K512" s="1" t="s">
        <v>743</v>
      </c>
      <c r="L512" s="1"/>
      <c r="M512" s="1"/>
      <c r="N512" s="1"/>
      <c r="O512" s="1" t="s">
        <v>2490</v>
      </c>
      <c r="P512" s="40">
        <v>9372</v>
      </c>
      <c r="Q512" s="37" t="str">
        <f>IF(C512="ForthPoint","ForthPoint",IF(D512="Intercompany",_xlfn.XLOOKUP(E512,'Dept Lookup'!B:B,'Dept Lookup'!A:A),Modified!D512))</f>
        <v>Insourcing Services</v>
      </c>
      <c r="R512" t="str">
        <f t="shared" si="39"/>
        <v>citigroup</v>
      </c>
      <c r="S512" s="1" t="s">
        <v>707</v>
      </c>
      <c r="T512">
        <f t="shared" si="40"/>
        <v>0</v>
      </c>
      <c r="U512" s="25" t="str">
        <f>IF(K512&gt;0,K512,_xlfn.XLOOKUP(M512,'Client Lookup'!L:L,'Client Lookup'!N:N))</f>
        <v>566</v>
      </c>
      <c r="V512" t="e">
        <f>_xlfn.XLOOKUP(_xlfn.NUMBERVALUE(U512),'Project Lookup'!X:X,'Project Lookup'!B:B)</f>
        <v>#N/A</v>
      </c>
      <c r="X512" t="str">
        <f t="shared" si="41"/>
        <v>8 Citi</v>
      </c>
      <c r="Y512" t="str">
        <f t="shared" si="42"/>
        <v>8 Citi</v>
      </c>
      <c r="Z512" t="str">
        <f t="shared" si="43"/>
        <v>8 Citi</v>
      </c>
      <c r="AA512" t="str">
        <f>_xlfn.XLOOKUP(Z512,'Client Lookup'!A:A,'Client Lookup'!C:C)</f>
        <v>citigroup</v>
      </c>
      <c r="AC512" t="e">
        <f>_xlfn.XLOOKUP(K512,'Results vs Forecast'!K:K,'Results vs Forecast'!K:K)</f>
        <v>#N/A</v>
      </c>
    </row>
    <row r="513" spans="1:29" hidden="1">
      <c r="A513" s="39"/>
      <c r="B513" s="1" t="s">
        <v>700</v>
      </c>
      <c r="C513" s="1" t="s">
        <v>701</v>
      </c>
      <c r="D513" s="1" t="s">
        <v>20</v>
      </c>
      <c r="E513" s="1" t="s">
        <v>2393</v>
      </c>
      <c r="F513" s="2">
        <v>45535</v>
      </c>
      <c r="G513" s="2">
        <v>45505</v>
      </c>
      <c r="H513" s="1" t="s">
        <v>2458</v>
      </c>
      <c r="I513" s="1" t="s">
        <v>2459</v>
      </c>
      <c r="J513" s="1" t="s">
        <v>469</v>
      </c>
      <c r="K513" s="1" t="s">
        <v>720</v>
      </c>
      <c r="L513" s="1"/>
      <c r="M513" s="1"/>
      <c r="N513" s="1"/>
      <c r="O513" s="1" t="s">
        <v>2491</v>
      </c>
      <c r="P513" s="40">
        <v>14380</v>
      </c>
      <c r="Q513" s="37" t="str">
        <f>IF(C513="ForthPoint","ForthPoint",IF(D513="Intercompany",_xlfn.XLOOKUP(E513,'Dept Lookup'!B:B,'Dept Lookup'!A:A),Modified!D513))</f>
        <v>Insourcing Services</v>
      </c>
      <c r="R513" t="str">
        <f t="shared" si="39"/>
        <v>American Express Company</v>
      </c>
      <c r="S513" s="1" t="s">
        <v>707</v>
      </c>
      <c r="T513">
        <f t="shared" si="40"/>
        <v>0</v>
      </c>
      <c r="U513" s="25" t="str">
        <f>IF(K513&gt;0,K513,_xlfn.XLOOKUP(M513,'Client Lookup'!L:L,'Client Lookup'!N:N))</f>
        <v>565</v>
      </c>
      <c r="V513" t="e">
        <f>_xlfn.XLOOKUP(_xlfn.NUMBERVALUE(U513),'Project Lookup'!X:X,'Project Lookup'!B:B)</f>
        <v>#N/A</v>
      </c>
      <c r="X513" t="str">
        <f t="shared" si="41"/>
        <v>7 American Express</v>
      </c>
      <c r="Y513" t="str">
        <f t="shared" si="42"/>
        <v>7 American Express</v>
      </c>
      <c r="Z513" t="str">
        <f t="shared" si="43"/>
        <v>7 American Express</v>
      </c>
      <c r="AA513" t="str">
        <f>_xlfn.XLOOKUP(Z513,'Client Lookup'!A:A,'Client Lookup'!C:C)</f>
        <v>American Express Company</v>
      </c>
      <c r="AC513" t="e">
        <f>_xlfn.XLOOKUP(K513,'Results vs Forecast'!K:K,'Results vs Forecast'!K:K)</f>
        <v>#N/A</v>
      </c>
    </row>
    <row r="514" spans="1:29" hidden="1">
      <c r="A514" s="39"/>
      <c r="B514" s="1" t="s">
        <v>700</v>
      </c>
      <c r="C514" s="1" t="s">
        <v>701</v>
      </c>
      <c r="D514" s="1" t="s">
        <v>20</v>
      </c>
      <c r="E514" s="1" t="s">
        <v>2393</v>
      </c>
      <c r="F514" s="2">
        <v>45535</v>
      </c>
      <c r="G514" s="2">
        <v>45505</v>
      </c>
      <c r="H514" s="1" t="s">
        <v>2458</v>
      </c>
      <c r="I514" s="1" t="s">
        <v>2459</v>
      </c>
      <c r="J514" s="1" t="s">
        <v>469</v>
      </c>
      <c r="K514" s="1" t="s">
        <v>720</v>
      </c>
      <c r="L514" s="1"/>
      <c r="M514" s="1"/>
      <c r="N514" s="1"/>
      <c r="O514" s="1" t="s">
        <v>2492</v>
      </c>
      <c r="P514" s="40">
        <v>14080</v>
      </c>
      <c r="Q514" s="37" t="str">
        <f>IF(C514="ForthPoint","ForthPoint",IF(D514="Intercompany",_xlfn.XLOOKUP(E514,'Dept Lookup'!B:B,'Dept Lookup'!A:A),Modified!D514))</f>
        <v>Insourcing Services</v>
      </c>
      <c r="R514" t="str">
        <f t="shared" si="39"/>
        <v>American Express Company</v>
      </c>
      <c r="S514" s="1" t="s">
        <v>707</v>
      </c>
      <c r="T514">
        <f t="shared" si="40"/>
        <v>0</v>
      </c>
      <c r="U514" s="25" t="str">
        <f>IF(K514&gt;0,K514,_xlfn.XLOOKUP(M514,'Client Lookup'!L:L,'Client Lookup'!N:N))</f>
        <v>565</v>
      </c>
      <c r="V514" t="e">
        <f>_xlfn.XLOOKUP(_xlfn.NUMBERVALUE(U514),'Project Lookup'!X:X,'Project Lookup'!B:B)</f>
        <v>#N/A</v>
      </c>
      <c r="X514" t="str">
        <f t="shared" si="41"/>
        <v>7 American Express</v>
      </c>
      <c r="Y514" t="str">
        <f t="shared" si="42"/>
        <v>7 American Express</v>
      </c>
      <c r="Z514" t="str">
        <f t="shared" si="43"/>
        <v>7 American Express</v>
      </c>
      <c r="AA514" t="str">
        <f>_xlfn.XLOOKUP(Z514,'Client Lookup'!A:A,'Client Lookup'!C:C)</f>
        <v>American Express Company</v>
      </c>
      <c r="AC514" t="e">
        <f>_xlfn.XLOOKUP(K514,'Results vs Forecast'!K:K,'Results vs Forecast'!K:K)</f>
        <v>#N/A</v>
      </c>
    </row>
    <row r="515" spans="1:29" hidden="1">
      <c r="A515" s="39"/>
      <c r="B515" s="1" t="s">
        <v>700</v>
      </c>
      <c r="C515" s="1" t="s">
        <v>701</v>
      </c>
      <c r="D515" s="1" t="s">
        <v>20</v>
      </c>
      <c r="E515" s="1" t="s">
        <v>2393</v>
      </c>
      <c r="F515" s="2">
        <v>45535</v>
      </c>
      <c r="G515" s="2">
        <v>45505</v>
      </c>
      <c r="H515" s="1" t="s">
        <v>2458</v>
      </c>
      <c r="I515" s="1" t="s">
        <v>2459</v>
      </c>
      <c r="J515" s="1" t="s">
        <v>469</v>
      </c>
      <c r="K515" s="1" t="s">
        <v>720</v>
      </c>
      <c r="L515" s="1"/>
      <c r="M515" s="1"/>
      <c r="N515" s="1"/>
      <c r="O515" s="1" t="s">
        <v>2493</v>
      </c>
      <c r="P515" s="40">
        <v>11440</v>
      </c>
      <c r="Q515" s="37" t="str">
        <f>IF(C515="ForthPoint","ForthPoint",IF(D515="Intercompany",_xlfn.XLOOKUP(E515,'Dept Lookup'!B:B,'Dept Lookup'!A:A),Modified!D515))</f>
        <v>Insourcing Services</v>
      </c>
      <c r="R515" t="str">
        <f t="shared" ref="R515:R578" si="44">AA515</f>
        <v>American Express Company</v>
      </c>
      <c r="S515" s="1" t="s">
        <v>707</v>
      </c>
      <c r="T515">
        <f t="shared" ref="T515:T578" si="45">M515</f>
        <v>0</v>
      </c>
      <c r="U515" s="25" t="str">
        <f>IF(K515&gt;0,K515,_xlfn.XLOOKUP(M515,'Client Lookup'!L:L,'Client Lookup'!N:N))</f>
        <v>565</v>
      </c>
      <c r="V515" t="e">
        <f>_xlfn.XLOOKUP(_xlfn.NUMBERVALUE(U515),'Project Lookup'!X:X,'Project Lookup'!B:B)</f>
        <v>#N/A</v>
      </c>
      <c r="X515" t="str">
        <f t="shared" ref="X515:X578" si="46">IF(J515="- No Entity -",M515,J515)</f>
        <v>7 American Express</v>
      </c>
      <c r="Y515" t="str">
        <f t="shared" ref="Y515:Y578" si="47">IFERROR(_xlfn.TEXTBEFORE(X515," :"),X515)</f>
        <v>7 American Express</v>
      </c>
      <c r="Z515" t="str">
        <f t="shared" si="43"/>
        <v>7 American Express</v>
      </c>
      <c r="AA515" t="str">
        <f>_xlfn.XLOOKUP(Z515,'Client Lookup'!A:A,'Client Lookup'!C:C)</f>
        <v>American Express Company</v>
      </c>
      <c r="AC515" t="e">
        <f>_xlfn.XLOOKUP(K515,'Results vs Forecast'!K:K,'Results vs Forecast'!K:K)</f>
        <v>#N/A</v>
      </c>
    </row>
    <row r="516" spans="1:29" hidden="1">
      <c r="A516" s="39"/>
      <c r="B516" s="1" t="s">
        <v>700</v>
      </c>
      <c r="C516" s="1" t="s">
        <v>701</v>
      </c>
      <c r="D516" s="1" t="s">
        <v>20</v>
      </c>
      <c r="E516" s="1" t="s">
        <v>2393</v>
      </c>
      <c r="F516" s="2">
        <v>45535</v>
      </c>
      <c r="G516" s="2">
        <v>45505</v>
      </c>
      <c r="H516" s="1" t="s">
        <v>2458</v>
      </c>
      <c r="I516" s="1" t="s">
        <v>2459</v>
      </c>
      <c r="J516" s="1" t="s">
        <v>499</v>
      </c>
      <c r="K516" s="1" t="s">
        <v>771</v>
      </c>
      <c r="L516" s="1"/>
      <c r="M516" s="1"/>
      <c r="N516" s="1"/>
      <c r="O516" s="1" t="s">
        <v>2494</v>
      </c>
      <c r="P516" s="40">
        <v>14080</v>
      </c>
      <c r="Q516" s="37" t="str">
        <f>IF(C516="ForthPoint","ForthPoint",IF(D516="Intercompany",_xlfn.XLOOKUP(E516,'Dept Lookup'!B:B,'Dept Lookup'!A:A),Modified!D516))</f>
        <v>Insourcing Services</v>
      </c>
      <c r="R516" t="str">
        <f t="shared" si="44"/>
        <v>CVS Health</v>
      </c>
      <c r="S516" s="1" t="s">
        <v>707</v>
      </c>
      <c r="T516">
        <f t="shared" si="45"/>
        <v>0</v>
      </c>
      <c r="U516" s="25" t="str">
        <f>IF(K516&gt;0,K516,_xlfn.XLOOKUP(M516,'Client Lookup'!L:L,'Client Lookup'!N:N))</f>
        <v>2020</v>
      </c>
      <c r="V516" t="e">
        <f>_xlfn.XLOOKUP(_xlfn.NUMBERVALUE(U516),'Project Lookup'!X:X,'Project Lookup'!B:B)</f>
        <v>#N/A</v>
      </c>
      <c r="X516" t="str">
        <f t="shared" si="46"/>
        <v>170 CVS Health</v>
      </c>
      <c r="Y516" t="str">
        <f t="shared" si="47"/>
        <v>170 CVS Health</v>
      </c>
      <c r="Z516" t="str">
        <f t="shared" si="43"/>
        <v>170 CVS Health</v>
      </c>
      <c r="AA516" t="str">
        <f>_xlfn.XLOOKUP(Z516,'Client Lookup'!A:A,'Client Lookup'!C:C)</f>
        <v>CVS Health</v>
      </c>
      <c r="AC516" t="e">
        <f>_xlfn.XLOOKUP(K516,'Results vs Forecast'!K:K,'Results vs Forecast'!K:K)</f>
        <v>#N/A</v>
      </c>
    </row>
    <row r="517" spans="1:29" hidden="1">
      <c r="A517" s="39"/>
      <c r="B517" s="1" t="s">
        <v>700</v>
      </c>
      <c r="C517" s="1" t="s">
        <v>701</v>
      </c>
      <c r="D517" s="1" t="s">
        <v>20</v>
      </c>
      <c r="E517" s="1" t="s">
        <v>2393</v>
      </c>
      <c r="F517" s="2">
        <v>45535</v>
      </c>
      <c r="G517" s="2">
        <v>45505</v>
      </c>
      <c r="H517" s="1" t="s">
        <v>2458</v>
      </c>
      <c r="I517" s="1" t="s">
        <v>2459</v>
      </c>
      <c r="J517" s="1" t="s">
        <v>469</v>
      </c>
      <c r="K517" s="1" t="s">
        <v>720</v>
      </c>
      <c r="L517" s="1"/>
      <c r="M517" s="1"/>
      <c r="N517" s="1"/>
      <c r="O517" s="1" t="s">
        <v>2495</v>
      </c>
      <c r="P517" s="40">
        <v>14960</v>
      </c>
      <c r="Q517" s="37" t="str">
        <f>IF(C517="ForthPoint","ForthPoint",IF(D517="Intercompany",_xlfn.XLOOKUP(E517,'Dept Lookup'!B:B,'Dept Lookup'!A:A),Modified!D517))</f>
        <v>Insourcing Services</v>
      </c>
      <c r="R517" t="str">
        <f t="shared" si="44"/>
        <v>American Express Company</v>
      </c>
      <c r="S517" s="1" t="s">
        <v>707</v>
      </c>
      <c r="T517">
        <f t="shared" si="45"/>
        <v>0</v>
      </c>
      <c r="U517" s="25" t="str">
        <f>IF(K517&gt;0,K517,_xlfn.XLOOKUP(M517,'Client Lookup'!L:L,'Client Lookup'!N:N))</f>
        <v>565</v>
      </c>
      <c r="V517" t="e">
        <f>_xlfn.XLOOKUP(_xlfn.NUMBERVALUE(U517),'Project Lookup'!X:X,'Project Lookup'!B:B)</f>
        <v>#N/A</v>
      </c>
      <c r="X517" t="str">
        <f t="shared" si="46"/>
        <v>7 American Express</v>
      </c>
      <c r="Y517" t="str">
        <f t="shared" si="47"/>
        <v>7 American Express</v>
      </c>
      <c r="Z517" t="str">
        <f t="shared" si="43"/>
        <v>7 American Express</v>
      </c>
      <c r="AA517" t="str">
        <f>_xlfn.XLOOKUP(Z517,'Client Lookup'!A:A,'Client Lookup'!C:C)</f>
        <v>American Express Company</v>
      </c>
      <c r="AC517" t="e">
        <f>_xlfn.XLOOKUP(K517,'Results vs Forecast'!K:K,'Results vs Forecast'!K:K)</f>
        <v>#N/A</v>
      </c>
    </row>
    <row r="518" spans="1:29" hidden="1">
      <c r="A518" s="39"/>
      <c r="B518" s="1" t="s">
        <v>700</v>
      </c>
      <c r="C518" s="1" t="s">
        <v>701</v>
      </c>
      <c r="D518" s="1" t="s">
        <v>20</v>
      </c>
      <c r="E518" s="1" t="s">
        <v>2393</v>
      </c>
      <c r="F518" s="2">
        <v>45535</v>
      </c>
      <c r="G518" s="2">
        <v>45505</v>
      </c>
      <c r="H518" s="1" t="s">
        <v>2458</v>
      </c>
      <c r="I518" s="1" t="s">
        <v>2459</v>
      </c>
      <c r="J518" s="1" t="s">
        <v>469</v>
      </c>
      <c r="K518" s="1" t="s">
        <v>720</v>
      </c>
      <c r="L518" s="1"/>
      <c r="M518" s="1"/>
      <c r="N518" s="1"/>
      <c r="O518" s="1" t="s">
        <v>2496</v>
      </c>
      <c r="P518" s="40">
        <v>11505</v>
      </c>
      <c r="Q518" s="37" t="str">
        <f>IF(C518="ForthPoint","ForthPoint",IF(D518="Intercompany",_xlfn.XLOOKUP(E518,'Dept Lookup'!B:B,'Dept Lookup'!A:A),Modified!D518))</f>
        <v>Insourcing Services</v>
      </c>
      <c r="R518" t="str">
        <f t="shared" si="44"/>
        <v>American Express Company</v>
      </c>
      <c r="S518" s="1" t="s">
        <v>707</v>
      </c>
      <c r="T518">
        <f t="shared" si="45"/>
        <v>0</v>
      </c>
      <c r="U518" s="25" t="str">
        <f>IF(K518&gt;0,K518,_xlfn.XLOOKUP(M518,'Client Lookup'!L:L,'Client Lookup'!N:N))</f>
        <v>565</v>
      </c>
      <c r="V518" t="e">
        <f>_xlfn.XLOOKUP(_xlfn.NUMBERVALUE(U518),'Project Lookup'!X:X,'Project Lookup'!B:B)</f>
        <v>#N/A</v>
      </c>
      <c r="X518" t="str">
        <f t="shared" si="46"/>
        <v>7 American Express</v>
      </c>
      <c r="Y518" t="str">
        <f t="shared" si="47"/>
        <v>7 American Express</v>
      </c>
      <c r="Z518" t="str">
        <f t="shared" si="43"/>
        <v>7 American Express</v>
      </c>
      <c r="AA518" t="str">
        <f>_xlfn.XLOOKUP(Z518,'Client Lookup'!A:A,'Client Lookup'!C:C)</f>
        <v>American Express Company</v>
      </c>
      <c r="AC518" t="e">
        <f>_xlfn.XLOOKUP(K518,'Results vs Forecast'!K:K,'Results vs Forecast'!K:K)</f>
        <v>#N/A</v>
      </c>
    </row>
    <row r="519" spans="1:29" hidden="1">
      <c r="A519" s="39"/>
      <c r="B519" s="1" t="s">
        <v>700</v>
      </c>
      <c r="C519" s="1" t="s">
        <v>701</v>
      </c>
      <c r="D519" s="1" t="s">
        <v>20</v>
      </c>
      <c r="E519" s="1" t="s">
        <v>2393</v>
      </c>
      <c r="F519" s="2">
        <v>45535</v>
      </c>
      <c r="G519" s="2">
        <v>45505</v>
      </c>
      <c r="H519" s="1" t="s">
        <v>2458</v>
      </c>
      <c r="I519" s="1" t="s">
        <v>2459</v>
      </c>
      <c r="J519" s="1" t="s">
        <v>491</v>
      </c>
      <c r="K519" s="1" t="s">
        <v>743</v>
      </c>
      <c r="L519" s="1"/>
      <c r="M519" s="1"/>
      <c r="N519" s="1"/>
      <c r="O519" s="1" t="s">
        <v>2497</v>
      </c>
      <c r="P519" s="40">
        <v>17160</v>
      </c>
      <c r="Q519" s="37" t="str">
        <f>IF(C519="ForthPoint","ForthPoint",IF(D519="Intercompany",_xlfn.XLOOKUP(E519,'Dept Lookup'!B:B,'Dept Lookup'!A:A),Modified!D519))</f>
        <v>Insourcing Services</v>
      </c>
      <c r="R519" t="str">
        <f t="shared" si="44"/>
        <v>citigroup</v>
      </c>
      <c r="S519" s="1" t="s">
        <v>707</v>
      </c>
      <c r="T519">
        <f t="shared" si="45"/>
        <v>0</v>
      </c>
      <c r="U519" s="25" t="str">
        <f>IF(K519&gt;0,K519,_xlfn.XLOOKUP(M519,'Client Lookup'!L:L,'Client Lookup'!N:N))</f>
        <v>566</v>
      </c>
      <c r="V519" t="e">
        <f>_xlfn.XLOOKUP(_xlfn.NUMBERVALUE(U519),'Project Lookup'!X:X,'Project Lookup'!B:B)</f>
        <v>#N/A</v>
      </c>
      <c r="X519" t="str">
        <f t="shared" si="46"/>
        <v>8 Citi</v>
      </c>
      <c r="Y519" t="str">
        <f t="shared" si="47"/>
        <v>8 Citi</v>
      </c>
      <c r="Z519" t="str">
        <f t="shared" si="43"/>
        <v>8 Citi</v>
      </c>
      <c r="AA519" t="str">
        <f>_xlfn.XLOOKUP(Z519,'Client Lookup'!A:A,'Client Lookup'!C:C)</f>
        <v>citigroup</v>
      </c>
      <c r="AC519" t="e">
        <f>_xlfn.XLOOKUP(K519,'Results vs Forecast'!K:K,'Results vs Forecast'!K:K)</f>
        <v>#N/A</v>
      </c>
    </row>
    <row r="520" spans="1:29" hidden="1">
      <c r="A520" s="39"/>
      <c r="B520" s="1" t="s">
        <v>700</v>
      </c>
      <c r="C520" s="1" t="s">
        <v>701</v>
      </c>
      <c r="D520" s="1" t="s">
        <v>20</v>
      </c>
      <c r="E520" s="1" t="s">
        <v>2393</v>
      </c>
      <c r="F520" s="2">
        <v>45535</v>
      </c>
      <c r="G520" s="2">
        <v>45505</v>
      </c>
      <c r="H520" s="1" t="s">
        <v>2458</v>
      </c>
      <c r="I520" s="1" t="s">
        <v>2459</v>
      </c>
      <c r="J520" s="1" t="s">
        <v>469</v>
      </c>
      <c r="K520" s="1" t="s">
        <v>720</v>
      </c>
      <c r="L520" s="1"/>
      <c r="M520" s="1"/>
      <c r="N520" s="1"/>
      <c r="O520" s="1" t="s">
        <v>2498</v>
      </c>
      <c r="P520" s="40">
        <v>11070.4</v>
      </c>
      <c r="Q520" s="37" t="str">
        <f>IF(C520="ForthPoint","ForthPoint",IF(D520="Intercompany",_xlfn.XLOOKUP(E520,'Dept Lookup'!B:B,'Dept Lookup'!A:A),Modified!D520))</f>
        <v>Insourcing Services</v>
      </c>
      <c r="R520" t="str">
        <f t="shared" si="44"/>
        <v>American Express Company</v>
      </c>
      <c r="S520" s="1" t="s">
        <v>707</v>
      </c>
      <c r="T520">
        <f t="shared" si="45"/>
        <v>0</v>
      </c>
      <c r="U520" s="25" t="str">
        <f>IF(K520&gt;0,K520,_xlfn.XLOOKUP(M520,'Client Lookup'!L:L,'Client Lookup'!N:N))</f>
        <v>565</v>
      </c>
      <c r="V520" t="e">
        <f>_xlfn.XLOOKUP(_xlfn.NUMBERVALUE(U520),'Project Lookup'!X:X,'Project Lookup'!B:B)</f>
        <v>#N/A</v>
      </c>
      <c r="X520" t="str">
        <f t="shared" si="46"/>
        <v>7 American Express</v>
      </c>
      <c r="Y520" t="str">
        <f t="shared" si="47"/>
        <v>7 American Express</v>
      </c>
      <c r="Z520" t="str">
        <f t="shared" si="43"/>
        <v>7 American Express</v>
      </c>
      <c r="AA520" t="str">
        <f>_xlfn.XLOOKUP(Z520,'Client Lookup'!A:A,'Client Lookup'!C:C)</f>
        <v>American Express Company</v>
      </c>
      <c r="AC520" t="e">
        <f>_xlfn.XLOOKUP(K520,'Results vs Forecast'!K:K,'Results vs Forecast'!K:K)</f>
        <v>#N/A</v>
      </c>
    </row>
    <row r="521" spans="1:29" hidden="1">
      <c r="A521" s="39"/>
      <c r="B521" s="1" t="s">
        <v>700</v>
      </c>
      <c r="C521" s="1" t="s">
        <v>701</v>
      </c>
      <c r="D521" s="1" t="s">
        <v>20</v>
      </c>
      <c r="E521" s="1" t="s">
        <v>2393</v>
      </c>
      <c r="F521" s="2">
        <v>45535</v>
      </c>
      <c r="G521" s="2">
        <v>45505</v>
      </c>
      <c r="H521" s="1" t="s">
        <v>2458</v>
      </c>
      <c r="I521" s="1" t="s">
        <v>2459</v>
      </c>
      <c r="J521" s="1" t="s">
        <v>469</v>
      </c>
      <c r="K521" s="1" t="s">
        <v>720</v>
      </c>
      <c r="L521" s="1"/>
      <c r="M521" s="1"/>
      <c r="N521" s="1"/>
      <c r="O521" s="1" t="s">
        <v>2499</v>
      </c>
      <c r="P521" s="40">
        <v>14040</v>
      </c>
      <c r="Q521" s="37" t="str">
        <f>IF(C521="ForthPoint","ForthPoint",IF(D521="Intercompany",_xlfn.XLOOKUP(E521,'Dept Lookup'!B:B,'Dept Lookup'!A:A),Modified!D521))</f>
        <v>Insourcing Services</v>
      </c>
      <c r="R521" t="str">
        <f t="shared" si="44"/>
        <v>American Express Company</v>
      </c>
      <c r="S521" s="1" t="s">
        <v>707</v>
      </c>
      <c r="T521">
        <f t="shared" si="45"/>
        <v>0</v>
      </c>
      <c r="U521" s="25" t="str">
        <f>IF(K521&gt;0,K521,_xlfn.XLOOKUP(M521,'Client Lookup'!L:L,'Client Lookup'!N:N))</f>
        <v>565</v>
      </c>
      <c r="V521" t="e">
        <f>_xlfn.XLOOKUP(_xlfn.NUMBERVALUE(U521),'Project Lookup'!X:X,'Project Lookup'!B:B)</f>
        <v>#N/A</v>
      </c>
      <c r="X521" t="str">
        <f t="shared" si="46"/>
        <v>7 American Express</v>
      </c>
      <c r="Y521" t="str">
        <f t="shared" si="47"/>
        <v>7 American Express</v>
      </c>
      <c r="Z521" t="str">
        <f t="shared" si="43"/>
        <v>7 American Express</v>
      </c>
      <c r="AA521" t="str">
        <f>_xlfn.XLOOKUP(Z521,'Client Lookup'!A:A,'Client Lookup'!C:C)</f>
        <v>American Express Company</v>
      </c>
      <c r="AC521" t="e">
        <f>_xlfn.XLOOKUP(K521,'Results vs Forecast'!K:K,'Results vs Forecast'!K:K)</f>
        <v>#N/A</v>
      </c>
    </row>
    <row r="522" spans="1:29" hidden="1">
      <c r="A522" s="39"/>
      <c r="B522" s="1" t="s">
        <v>700</v>
      </c>
      <c r="C522" s="1" t="s">
        <v>701</v>
      </c>
      <c r="D522" s="1" t="s">
        <v>20</v>
      </c>
      <c r="E522" s="1" t="s">
        <v>2393</v>
      </c>
      <c r="F522" s="2">
        <v>45535</v>
      </c>
      <c r="G522" s="2">
        <v>45505</v>
      </c>
      <c r="H522" s="1" t="s">
        <v>2458</v>
      </c>
      <c r="I522" s="1" t="s">
        <v>2459</v>
      </c>
      <c r="J522" s="1" t="s">
        <v>469</v>
      </c>
      <c r="K522" s="1" t="s">
        <v>720</v>
      </c>
      <c r="L522" s="1"/>
      <c r="M522" s="1"/>
      <c r="N522" s="1"/>
      <c r="O522" s="1" t="s">
        <v>2500</v>
      </c>
      <c r="P522" s="40">
        <v>13440</v>
      </c>
      <c r="Q522" s="37" t="str">
        <f>IF(C522="ForthPoint","ForthPoint",IF(D522="Intercompany",_xlfn.XLOOKUP(E522,'Dept Lookup'!B:B,'Dept Lookup'!A:A),Modified!D522))</f>
        <v>Insourcing Services</v>
      </c>
      <c r="R522" t="str">
        <f t="shared" si="44"/>
        <v>American Express Company</v>
      </c>
      <c r="S522" s="1" t="s">
        <v>707</v>
      </c>
      <c r="T522">
        <f t="shared" si="45"/>
        <v>0</v>
      </c>
      <c r="U522" s="25" t="str">
        <f>IF(K522&gt;0,K522,_xlfn.XLOOKUP(M522,'Client Lookup'!L:L,'Client Lookup'!N:N))</f>
        <v>565</v>
      </c>
      <c r="V522" t="e">
        <f>_xlfn.XLOOKUP(_xlfn.NUMBERVALUE(U522),'Project Lookup'!X:X,'Project Lookup'!B:B)</f>
        <v>#N/A</v>
      </c>
      <c r="X522" t="str">
        <f t="shared" si="46"/>
        <v>7 American Express</v>
      </c>
      <c r="Y522" t="str">
        <f t="shared" si="47"/>
        <v>7 American Express</v>
      </c>
      <c r="Z522" t="str">
        <f t="shared" si="43"/>
        <v>7 American Express</v>
      </c>
      <c r="AA522" t="str">
        <f>_xlfn.XLOOKUP(Z522,'Client Lookup'!A:A,'Client Lookup'!C:C)</f>
        <v>American Express Company</v>
      </c>
      <c r="AC522" t="e">
        <f>_xlfn.XLOOKUP(K522,'Results vs Forecast'!K:K,'Results vs Forecast'!K:K)</f>
        <v>#N/A</v>
      </c>
    </row>
    <row r="523" spans="1:29" hidden="1">
      <c r="A523" s="39"/>
      <c r="B523" s="1" t="s">
        <v>700</v>
      </c>
      <c r="C523" s="1" t="s">
        <v>701</v>
      </c>
      <c r="D523" s="1" t="s">
        <v>20</v>
      </c>
      <c r="E523" s="1" t="s">
        <v>2393</v>
      </c>
      <c r="F523" s="2">
        <v>45535</v>
      </c>
      <c r="G523" s="2">
        <v>45505</v>
      </c>
      <c r="H523" s="1" t="s">
        <v>2458</v>
      </c>
      <c r="I523" s="1" t="s">
        <v>2459</v>
      </c>
      <c r="J523" s="1" t="s">
        <v>469</v>
      </c>
      <c r="K523" s="1" t="s">
        <v>720</v>
      </c>
      <c r="L523" s="1"/>
      <c r="M523" s="1"/>
      <c r="N523" s="1"/>
      <c r="O523" s="1" t="s">
        <v>2501</v>
      </c>
      <c r="P523" s="40">
        <v>7876.01</v>
      </c>
      <c r="Q523" s="37" t="str">
        <f>IF(C523="ForthPoint","ForthPoint",IF(D523="Intercompany",_xlfn.XLOOKUP(E523,'Dept Lookup'!B:B,'Dept Lookup'!A:A),Modified!D523))</f>
        <v>Insourcing Services</v>
      </c>
      <c r="R523" t="str">
        <f t="shared" si="44"/>
        <v>American Express Company</v>
      </c>
      <c r="S523" s="1" t="s">
        <v>707</v>
      </c>
      <c r="T523">
        <f t="shared" si="45"/>
        <v>0</v>
      </c>
      <c r="U523" s="25" t="str">
        <f>IF(K523&gt;0,K523,_xlfn.XLOOKUP(M523,'Client Lookup'!L:L,'Client Lookup'!N:N))</f>
        <v>565</v>
      </c>
      <c r="V523" t="e">
        <f>_xlfn.XLOOKUP(_xlfn.NUMBERVALUE(U523),'Project Lookup'!X:X,'Project Lookup'!B:B)</f>
        <v>#N/A</v>
      </c>
      <c r="X523" t="str">
        <f t="shared" si="46"/>
        <v>7 American Express</v>
      </c>
      <c r="Y523" t="str">
        <f t="shared" si="47"/>
        <v>7 American Express</v>
      </c>
      <c r="Z523" t="str">
        <f t="shared" si="43"/>
        <v>7 American Express</v>
      </c>
      <c r="AA523" t="str">
        <f>_xlfn.XLOOKUP(Z523,'Client Lookup'!A:A,'Client Lookup'!C:C)</f>
        <v>American Express Company</v>
      </c>
      <c r="AC523" t="e">
        <f>_xlfn.XLOOKUP(K523,'Results vs Forecast'!K:K,'Results vs Forecast'!K:K)</f>
        <v>#N/A</v>
      </c>
    </row>
    <row r="524" spans="1:29" hidden="1">
      <c r="A524" s="39"/>
      <c r="B524" s="1" t="s">
        <v>700</v>
      </c>
      <c r="C524" s="1" t="s">
        <v>701</v>
      </c>
      <c r="D524" s="1" t="s">
        <v>20</v>
      </c>
      <c r="E524" s="1" t="s">
        <v>2393</v>
      </c>
      <c r="F524" s="2">
        <v>45535</v>
      </c>
      <c r="G524" s="2">
        <v>45505</v>
      </c>
      <c r="H524" s="1" t="s">
        <v>2458</v>
      </c>
      <c r="I524" s="1" t="s">
        <v>2459</v>
      </c>
      <c r="J524" s="1" t="s">
        <v>508</v>
      </c>
      <c r="K524" s="1" t="s">
        <v>767</v>
      </c>
      <c r="L524" s="1" t="s">
        <v>2472</v>
      </c>
      <c r="M524" s="1"/>
      <c r="N524" s="1"/>
      <c r="O524" s="1" t="s">
        <v>2502</v>
      </c>
      <c r="P524" s="40">
        <v>-1680</v>
      </c>
      <c r="Q524" s="37" t="str">
        <f>IF(C524="ForthPoint","ForthPoint",IF(D524="Intercompany",_xlfn.XLOOKUP(E524,'Dept Lookup'!B:B,'Dept Lookup'!A:A),Modified!D524))</f>
        <v>Insourcing Services</v>
      </c>
      <c r="R524" t="str">
        <f t="shared" si="44"/>
        <v>CVS Health</v>
      </c>
      <c r="S524" s="1" t="s">
        <v>707</v>
      </c>
      <c r="T524">
        <f t="shared" si="45"/>
        <v>0</v>
      </c>
      <c r="U524" s="25" t="str">
        <f>IF(K524&gt;0,K524,_xlfn.XLOOKUP(M524,'Client Lookup'!L:L,'Client Lookup'!N:N))</f>
        <v>22854</v>
      </c>
      <c r="V524" t="str">
        <f>_xlfn.XLOOKUP(_xlfn.NUMBERVALUE(U524),'Project Lookup'!X:X,'Project Lookup'!B:B)</f>
        <v>POD 8 Transition Support Team</v>
      </c>
      <c r="X524" t="str">
        <f t="shared" si="46"/>
        <v>170 CVS Health : 863 POD 8 Transition Support Team</v>
      </c>
      <c r="Y524" t="str">
        <f t="shared" si="47"/>
        <v>170 CVS Health</v>
      </c>
      <c r="Z524" t="str">
        <f t="shared" si="43"/>
        <v>170 CVS Health</v>
      </c>
      <c r="AA524" t="str">
        <f>_xlfn.XLOOKUP(Z524,'Client Lookup'!A:A,'Client Lookup'!C:C)</f>
        <v>CVS Health</v>
      </c>
      <c r="AC524" t="e">
        <f>_xlfn.XLOOKUP(K524,'Results vs Forecast'!K:K,'Results vs Forecast'!K:K)</f>
        <v>#N/A</v>
      </c>
    </row>
    <row r="525" spans="1:29" hidden="1">
      <c r="A525" s="39"/>
      <c r="B525" s="1" t="s">
        <v>700</v>
      </c>
      <c r="C525" s="1" t="s">
        <v>701</v>
      </c>
      <c r="D525" s="1" t="s">
        <v>20</v>
      </c>
      <c r="E525" s="1" t="s">
        <v>2393</v>
      </c>
      <c r="F525" s="2">
        <v>45535</v>
      </c>
      <c r="G525" s="2">
        <v>45505</v>
      </c>
      <c r="H525" s="1" t="s">
        <v>2458</v>
      </c>
      <c r="I525" s="1" t="s">
        <v>2459</v>
      </c>
      <c r="J525" s="1" t="s">
        <v>469</v>
      </c>
      <c r="K525" s="1" t="s">
        <v>720</v>
      </c>
      <c r="L525" s="1"/>
      <c r="M525" s="1"/>
      <c r="N525" s="1"/>
      <c r="O525" s="1" t="s">
        <v>2503</v>
      </c>
      <c r="P525" s="40">
        <v>8230.4699999999993</v>
      </c>
      <c r="Q525" s="37" t="str">
        <f>IF(C525="ForthPoint","ForthPoint",IF(D525="Intercompany",_xlfn.XLOOKUP(E525,'Dept Lookup'!B:B,'Dept Lookup'!A:A),Modified!D525))</f>
        <v>Insourcing Services</v>
      </c>
      <c r="R525" t="str">
        <f t="shared" si="44"/>
        <v>American Express Company</v>
      </c>
      <c r="S525" s="1" t="s">
        <v>707</v>
      </c>
      <c r="T525">
        <f t="shared" si="45"/>
        <v>0</v>
      </c>
      <c r="U525" s="25" t="str">
        <f>IF(K525&gt;0,K525,_xlfn.XLOOKUP(M525,'Client Lookup'!L:L,'Client Lookup'!N:N))</f>
        <v>565</v>
      </c>
      <c r="V525" t="e">
        <f>_xlfn.XLOOKUP(_xlfn.NUMBERVALUE(U525),'Project Lookup'!X:X,'Project Lookup'!B:B)</f>
        <v>#N/A</v>
      </c>
      <c r="X525" t="str">
        <f t="shared" si="46"/>
        <v>7 American Express</v>
      </c>
      <c r="Y525" t="str">
        <f t="shared" si="47"/>
        <v>7 American Express</v>
      </c>
      <c r="Z525" t="str">
        <f t="shared" si="43"/>
        <v>7 American Express</v>
      </c>
      <c r="AA525" t="str">
        <f>_xlfn.XLOOKUP(Z525,'Client Lookup'!A:A,'Client Lookup'!C:C)</f>
        <v>American Express Company</v>
      </c>
      <c r="AC525" t="e">
        <f>_xlfn.XLOOKUP(K525,'Results vs Forecast'!K:K,'Results vs Forecast'!K:K)</f>
        <v>#N/A</v>
      </c>
    </row>
    <row r="526" spans="1:29" hidden="1">
      <c r="A526" s="39"/>
      <c r="B526" s="1" t="s">
        <v>700</v>
      </c>
      <c r="C526" s="1" t="s">
        <v>701</v>
      </c>
      <c r="D526" s="1" t="s">
        <v>20</v>
      </c>
      <c r="E526" s="1" t="s">
        <v>2393</v>
      </c>
      <c r="F526" s="2">
        <v>45535</v>
      </c>
      <c r="G526" s="2">
        <v>45505</v>
      </c>
      <c r="H526" s="1" t="s">
        <v>2458</v>
      </c>
      <c r="I526" s="1" t="s">
        <v>2459</v>
      </c>
      <c r="J526" s="1" t="s">
        <v>469</v>
      </c>
      <c r="K526" s="1" t="s">
        <v>720</v>
      </c>
      <c r="L526" s="1"/>
      <c r="M526" s="1"/>
      <c r="N526" s="1"/>
      <c r="O526" s="1" t="s">
        <v>2504</v>
      </c>
      <c r="P526" s="40">
        <v>9880</v>
      </c>
      <c r="Q526" s="37" t="str">
        <f>IF(C526="ForthPoint","ForthPoint",IF(D526="Intercompany",_xlfn.XLOOKUP(E526,'Dept Lookup'!B:B,'Dept Lookup'!A:A),Modified!D526))</f>
        <v>Insourcing Services</v>
      </c>
      <c r="R526" t="str">
        <f t="shared" si="44"/>
        <v>American Express Company</v>
      </c>
      <c r="S526" s="1" t="s">
        <v>707</v>
      </c>
      <c r="T526">
        <f t="shared" si="45"/>
        <v>0</v>
      </c>
      <c r="U526" s="25" t="str">
        <f>IF(K526&gt;0,K526,_xlfn.XLOOKUP(M526,'Client Lookup'!L:L,'Client Lookup'!N:N))</f>
        <v>565</v>
      </c>
      <c r="V526" t="e">
        <f>_xlfn.XLOOKUP(_xlfn.NUMBERVALUE(U526),'Project Lookup'!X:X,'Project Lookup'!B:B)</f>
        <v>#N/A</v>
      </c>
      <c r="X526" t="str">
        <f t="shared" si="46"/>
        <v>7 American Express</v>
      </c>
      <c r="Y526" t="str">
        <f t="shared" si="47"/>
        <v>7 American Express</v>
      </c>
      <c r="Z526" t="str">
        <f t="shared" si="43"/>
        <v>7 American Express</v>
      </c>
      <c r="AA526" t="str">
        <f>_xlfn.XLOOKUP(Z526,'Client Lookup'!A:A,'Client Lookup'!C:C)</f>
        <v>American Express Company</v>
      </c>
      <c r="AC526" t="e">
        <f>_xlfn.XLOOKUP(K526,'Results vs Forecast'!K:K,'Results vs Forecast'!K:K)</f>
        <v>#N/A</v>
      </c>
    </row>
    <row r="527" spans="1:29" hidden="1">
      <c r="A527" s="39"/>
      <c r="B527" s="1" t="s">
        <v>700</v>
      </c>
      <c r="C527" s="1" t="s">
        <v>701</v>
      </c>
      <c r="D527" s="1" t="s">
        <v>20</v>
      </c>
      <c r="E527" s="1" t="s">
        <v>2393</v>
      </c>
      <c r="F527" s="2">
        <v>45535</v>
      </c>
      <c r="G527" s="2">
        <v>45505</v>
      </c>
      <c r="H527" s="1" t="s">
        <v>2458</v>
      </c>
      <c r="I527" s="1" t="s">
        <v>2459</v>
      </c>
      <c r="J527" s="1" t="s">
        <v>469</v>
      </c>
      <c r="K527" s="1" t="s">
        <v>720</v>
      </c>
      <c r="L527" s="1"/>
      <c r="M527" s="1"/>
      <c r="N527" s="1"/>
      <c r="O527" s="1" t="s">
        <v>2505</v>
      </c>
      <c r="P527" s="40">
        <v>15638.25</v>
      </c>
      <c r="Q527" s="37" t="str">
        <f>IF(C527="ForthPoint","ForthPoint",IF(D527="Intercompany",_xlfn.XLOOKUP(E527,'Dept Lookup'!B:B,'Dept Lookup'!A:A),Modified!D527))</f>
        <v>Insourcing Services</v>
      </c>
      <c r="R527" t="str">
        <f t="shared" si="44"/>
        <v>American Express Company</v>
      </c>
      <c r="S527" s="1" t="s">
        <v>707</v>
      </c>
      <c r="T527">
        <f t="shared" si="45"/>
        <v>0</v>
      </c>
      <c r="U527" s="25" t="str">
        <f>IF(K527&gt;0,K527,_xlfn.XLOOKUP(M527,'Client Lookup'!L:L,'Client Lookup'!N:N))</f>
        <v>565</v>
      </c>
      <c r="V527" t="e">
        <f>_xlfn.XLOOKUP(_xlfn.NUMBERVALUE(U527),'Project Lookup'!X:X,'Project Lookup'!B:B)</f>
        <v>#N/A</v>
      </c>
      <c r="X527" t="str">
        <f t="shared" si="46"/>
        <v>7 American Express</v>
      </c>
      <c r="Y527" t="str">
        <f t="shared" si="47"/>
        <v>7 American Express</v>
      </c>
      <c r="Z527" t="str">
        <f t="shared" si="43"/>
        <v>7 American Express</v>
      </c>
      <c r="AA527" t="str">
        <f>_xlfn.XLOOKUP(Z527,'Client Lookup'!A:A,'Client Lookup'!C:C)</f>
        <v>American Express Company</v>
      </c>
      <c r="AC527" t="e">
        <f>_xlfn.XLOOKUP(K527,'Results vs Forecast'!K:K,'Results vs Forecast'!K:K)</f>
        <v>#N/A</v>
      </c>
    </row>
    <row r="528" spans="1:29" hidden="1">
      <c r="A528" s="39"/>
      <c r="B528" s="1" t="s">
        <v>700</v>
      </c>
      <c r="C528" s="1" t="s">
        <v>701</v>
      </c>
      <c r="D528" s="1" t="s">
        <v>20</v>
      </c>
      <c r="E528" s="1" t="s">
        <v>2393</v>
      </c>
      <c r="F528" s="2">
        <v>45535</v>
      </c>
      <c r="G528" s="2">
        <v>45505</v>
      </c>
      <c r="H528" s="1" t="s">
        <v>2458</v>
      </c>
      <c r="I528" s="1" t="s">
        <v>2459</v>
      </c>
      <c r="J528" s="1" t="s">
        <v>491</v>
      </c>
      <c r="K528" s="1" t="s">
        <v>743</v>
      </c>
      <c r="L528" s="1"/>
      <c r="M528" s="1"/>
      <c r="N528" s="1"/>
      <c r="O528" s="1" t="s">
        <v>2506</v>
      </c>
      <c r="P528" s="40">
        <v>9196</v>
      </c>
      <c r="Q528" s="37" t="str">
        <f>IF(C528="ForthPoint","ForthPoint",IF(D528="Intercompany",_xlfn.XLOOKUP(E528,'Dept Lookup'!B:B,'Dept Lookup'!A:A),Modified!D528))</f>
        <v>Insourcing Services</v>
      </c>
      <c r="R528" t="str">
        <f t="shared" si="44"/>
        <v>citigroup</v>
      </c>
      <c r="S528" s="1" t="s">
        <v>707</v>
      </c>
      <c r="T528">
        <f t="shared" si="45"/>
        <v>0</v>
      </c>
      <c r="U528" s="25" t="str">
        <f>IF(K528&gt;0,K528,_xlfn.XLOOKUP(M528,'Client Lookup'!L:L,'Client Lookup'!N:N))</f>
        <v>566</v>
      </c>
      <c r="V528" t="e">
        <f>_xlfn.XLOOKUP(_xlfn.NUMBERVALUE(U528),'Project Lookup'!X:X,'Project Lookup'!B:B)</f>
        <v>#N/A</v>
      </c>
      <c r="X528" t="str">
        <f t="shared" si="46"/>
        <v>8 Citi</v>
      </c>
      <c r="Y528" t="str">
        <f t="shared" si="47"/>
        <v>8 Citi</v>
      </c>
      <c r="Z528" t="str">
        <f t="shared" si="43"/>
        <v>8 Citi</v>
      </c>
      <c r="AA528" t="str">
        <f>_xlfn.XLOOKUP(Z528,'Client Lookup'!A:A,'Client Lookup'!C:C)</f>
        <v>citigroup</v>
      </c>
      <c r="AC528" t="e">
        <f>_xlfn.XLOOKUP(K528,'Results vs Forecast'!K:K,'Results vs Forecast'!K:K)</f>
        <v>#N/A</v>
      </c>
    </row>
    <row r="529" spans="1:29" hidden="1">
      <c r="A529" s="39"/>
      <c r="B529" s="1" t="s">
        <v>700</v>
      </c>
      <c r="C529" s="1" t="s">
        <v>701</v>
      </c>
      <c r="D529" s="1" t="s">
        <v>20</v>
      </c>
      <c r="E529" s="1" t="s">
        <v>2393</v>
      </c>
      <c r="F529" s="2">
        <v>45535</v>
      </c>
      <c r="G529" s="2">
        <v>45505</v>
      </c>
      <c r="H529" s="1" t="s">
        <v>2458</v>
      </c>
      <c r="I529" s="1" t="s">
        <v>2459</v>
      </c>
      <c r="J529" s="1" t="s">
        <v>491</v>
      </c>
      <c r="K529" s="1" t="s">
        <v>743</v>
      </c>
      <c r="L529" s="1"/>
      <c r="M529" s="1"/>
      <c r="N529" s="1"/>
      <c r="O529" s="1" t="s">
        <v>2507</v>
      </c>
      <c r="P529" s="40">
        <v>12144</v>
      </c>
      <c r="Q529" s="37" t="str">
        <f>IF(C529="ForthPoint","ForthPoint",IF(D529="Intercompany",_xlfn.XLOOKUP(E529,'Dept Lookup'!B:B,'Dept Lookup'!A:A),Modified!D529))</f>
        <v>Insourcing Services</v>
      </c>
      <c r="R529" t="str">
        <f t="shared" si="44"/>
        <v>citigroup</v>
      </c>
      <c r="S529" s="1" t="s">
        <v>707</v>
      </c>
      <c r="T529">
        <f t="shared" si="45"/>
        <v>0</v>
      </c>
      <c r="U529" s="25" t="str">
        <f>IF(K529&gt;0,K529,_xlfn.XLOOKUP(M529,'Client Lookup'!L:L,'Client Lookup'!N:N))</f>
        <v>566</v>
      </c>
      <c r="V529" t="e">
        <f>_xlfn.XLOOKUP(_xlfn.NUMBERVALUE(U529),'Project Lookup'!X:X,'Project Lookup'!B:B)</f>
        <v>#N/A</v>
      </c>
      <c r="X529" t="str">
        <f t="shared" si="46"/>
        <v>8 Citi</v>
      </c>
      <c r="Y529" t="str">
        <f t="shared" si="47"/>
        <v>8 Citi</v>
      </c>
      <c r="Z529" t="str">
        <f t="shared" si="43"/>
        <v>8 Citi</v>
      </c>
      <c r="AA529" t="str">
        <f>_xlfn.XLOOKUP(Z529,'Client Lookup'!A:A,'Client Lookup'!C:C)</f>
        <v>citigroup</v>
      </c>
      <c r="AC529" t="e">
        <f>_xlfn.XLOOKUP(K529,'Results vs Forecast'!K:K,'Results vs Forecast'!K:K)</f>
        <v>#N/A</v>
      </c>
    </row>
    <row r="530" spans="1:29" hidden="1">
      <c r="A530" s="39"/>
      <c r="B530" s="1" t="s">
        <v>700</v>
      </c>
      <c r="C530" s="1" t="s">
        <v>701</v>
      </c>
      <c r="D530" s="1" t="s">
        <v>20</v>
      </c>
      <c r="E530" s="1" t="s">
        <v>2393</v>
      </c>
      <c r="F530" s="2">
        <v>45535</v>
      </c>
      <c r="G530" s="2">
        <v>45505</v>
      </c>
      <c r="H530" s="1" t="s">
        <v>2458</v>
      </c>
      <c r="I530" s="1" t="s">
        <v>2459</v>
      </c>
      <c r="J530" s="1" t="s">
        <v>491</v>
      </c>
      <c r="K530" s="1" t="s">
        <v>743</v>
      </c>
      <c r="L530" s="1"/>
      <c r="M530" s="1"/>
      <c r="N530" s="1"/>
      <c r="O530" s="1" t="s">
        <v>2508</v>
      </c>
      <c r="P530" s="40">
        <v>10787.25</v>
      </c>
      <c r="Q530" s="37" t="str">
        <f>IF(C530="ForthPoint","ForthPoint",IF(D530="Intercompany",_xlfn.XLOOKUP(E530,'Dept Lookup'!B:B,'Dept Lookup'!A:A),Modified!D530))</f>
        <v>Insourcing Services</v>
      </c>
      <c r="R530" t="str">
        <f t="shared" si="44"/>
        <v>citigroup</v>
      </c>
      <c r="S530" s="1" t="s">
        <v>707</v>
      </c>
      <c r="T530">
        <f t="shared" si="45"/>
        <v>0</v>
      </c>
      <c r="U530" s="25" t="str">
        <f>IF(K530&gt;0,K530,_xlfn.XLOOKUP(M530,'Client Lookup'!L:L,'Client Lookup'!N:N))</f>
        <v>566</v>
      </c>
      <c r="V530" t="e">
        <f>_xlfn.XLOOKUP(_xlfn.NUMBERVALUE(U530),'Project Lookup'!X:X,'Project Lookup'!B:B)</f>
        <v>#N/A</v>
      </c>
      <c r="X530" t="str">
        <f t="shared" si="46"/>
        <v>8 Citi</v>
      </c>
      <c r="Y530" t="str">
        <f t="shared" si="47"/>
        <v>8 Citi</v>
      </c>
      <c r="Z530" t="str">
        <f t="shared" si="43"/>
        <v>8 Citi</v>
      </c>
      <c r="AA530" t="str">
        <f>_xlfn.XLOOKUP(Z530,'Client Lookup'!A:A,'Client Lookup'!C:C)</f>
        <v>citigroup</v>
      </c>
      <c r="AC530" t="e">
        <f>_xlfn.XLOOKUP(K530,'Results vs Forecast'!K:K,'Results vs Forecast'!K:K)</f>
        <v>#N/A</v>
      </c>
    </row>
    <row r="531" spans="1:29" hidden="1">
      <c r="A531" s="39"/>
      <c r="B531" s="1" t="s">
        <v>700</v>
      </c>
      <c r="C531" s="1" t="s">
        <v>701</v>
      </c>
      <c r="D531" s="1" t="s">
        <v>20</v>
      </c>
      <c r="E531" s="1" t="s">
        <v>2393</v>
      </c>
      <c r="F531" s="2">
        <v>45535</v>
      </c>
      <c r="G531" s="2">
        <v>45505</v>
      </c>
      <c r="H531" s="1" t="s">
        <v>2458</v>
      </c>
      <c r="I531" s="1" t="s">
        <v>2459</v>
      </c>
      <c r="J531" s="1" t="s">
        <v>469</v>
      </c>
      <c r="K531" s="1" t="s">
        <v>720</v>
      </c>
      <c r="L531" s="1"/>
      <c r="M531" s="1"/>
      <c r="N531" s="1"/>
      <c r="O531" s="1" t="s">
        <v>2509</v>
      </c>
      <c r="P531" s="40">
        <v>11440</v>
      </c>
      <c r="Q531" s="37" t="str">
        <f>IF(C531="ForthPoint","ForthPoint",IF(D531="Intercompany",_xlfn.XLOOKUP(E531,'Dept Lookup'!B:B,'Dept Lookup'!A:A),Modified!D531))</f>
        <v>Insourcing Services</v>
      </c>
      <c r="R531" t="str">
        <f t="shared" si="44"/>
        <v>American Express Company</v>
      </c>
      <c r="S531" s="1" t="s">
        <v>707</v>
      </c>
      <c r="T531">
        <f t="shared" si="45"/>
        <v>0</v>
      </c>
      <c r="U531" s="25" t="str">
        <f>IF(K531&gt;0,K531,_xlfn.XLOOKUP(M531,'Client Lookup'!L:L,'Client Lookup'!N:N))</f>
        <v>565</v>
      </c>
      <c r="V531" t="e">
        <f>_xlfn.XLOOKUP(_xlfn.NUMBERVALUE(U531),'Project Lookup'!X:X,'Project Lookup'!B:B)</f>
        <v>#N/A</v>
      </c>
      <c r="X531" t="str">
        <f t="shared" si="46"/>
        <v>7 American Express</v>
      </c>
      <c r="Y531" t="str">
        <f t="shared" si="47"/>
        <v>7 American Express</v>
      </c>
      <c r="Z531" t="str">
        <f t="shared" si="43"/>
        <v>7 American Express</v>
      </c>
      <c r="AA531" t="str">
        <f>_xlfn.XLOOKUP(Z531,'Client Lookup'!A:A,'Client Lookup'!C:C)</f>
        <v>American Express Company</v>
      </c>
      <c r="AC531" t="e">
        <f>_xlfn.XLOOKUP(K531,'Results vs Forecast'!K:K,'Results vs Forecast'!K:K)</f>
        <v>#N/A</v>
      </c>
    </row>
    <row r="532" spans="1:29" hidden="1">
      <c r="A532" s="39"/>
      <c r="B532" s="1" t="s">
        <v>700</v>
      </c>
      <c r="C532" s="1" t="s">
        <v>701</v>
      </c>
      <c r="D532" s="1" t="s">
        <v>20</v>
      </c>
      <c r="E532" s="1" t="s">
        <v>2393</v>
      </c>
      <c r="F532" s="2">
        <v>45535</v>
      </c>
      <c r="G532" s="2">
        <v>45505</v>
      </c>
      <c r="H532" s="1" t="s">
        <v>2458</v>
      </c>
      <c r="I532" s="1" t="s">
        <v>2459</v>
      </c>
      <c r="J532" s="1" t="s">
        <v>477</v>
      </c>
      <c r="K532" s="1" t="s">
        <v>729</v>
      </c>
      <c r="L532" s="1"/>
      <c r="M532" s="1"/>
      <c r="N532" s="1"/>
      <c r="O532" s="1" t="s">
        <v>2510</v>
      </c>
      <c r="P532" s="40">
        <v>12474</v>
      </c>
      <c r="Q532" s="37" t="str">
        <f>IF(C532="ForthPoint","ForthPoint",IF(D532="Intercompany",_xlfn.XLOOKUP(E532,'Dept Lookup'!B:B,'Dept Lookup'!A:A),Modified!D532))</f>
        <v>Insourcing Services</v>
      </c>
      <c r="R532" t="str">
        <f t="shared" si="44"/>
        <v>Att</v>
      </c>
      <c r="S532" s="1" t="s">
        <v>707</v>
      </c>
      <c r="T532">
        <f t="shared" si="45"/>
        <v>0</v>
      </c>
      <c r="U532" s="25" t="str">
        <f>IF(K532&gt;0,K532,_xlfn.XLOOKUP(M532,'Client Lookup'!L:L,'Client Lookup'!N:N))</f>
        <v>4160</v>
      </c>
      <c r="V532" t="e">
        <f>_xlfn.XLOOKUP(_xlfn.NUMBERVALUE(U532),'Project Lookup'!X:X,'Project Lookup'!B:B)</f>
        <v>#N/A</v>
      </c>
      <c r="X532" t="str">
        <f t="shared" si="46"/>
        <v>227 Tech Mahindra Americas</v>
      </c>
      <c r="Y532" t="str">
        <f t="shared" si="47"/>
        <v>227 Tech Mahindra Americas</v>
      </c>
      <c r="Z532" t="str">
        <f t="shared" si="43"/>
        <v>227 Tech Mahindra Americas</v>
      </c>
      <c r="AA532" t="str">
        <f>_xlfn.XLOOKUP(Z532,'Client Lookup'!A:A,'Client Lookup'!C:C)</f>
        <v>Att</v>
      </c>
      <c r="AC532" t="e">
        <f>_xlfn.XLOOKUP(K532,'Results vs Forecast'!K:K,'Results vs Forecast'!K:K)</f>
        <v>#N/A</v>
      </c>
    </row>
    <row r="533" spans="1:29" hidden="1">
      <c r="A533" s="39"/>
      <c r="B533" s="1" t="s">
        <v>700</v>
      </c>
      <c r="C533" s="1" t="s">
        <v>701</v>
      </c>
      <c r="D533" s="1" t="s">
        <v>20</v>
      </c>
      <c r="E533" s="1" t="s">
        <v>2393</v>
      </c>
      <c r="F533" s="2">
        <v>45535</v>
      </c>
      <c r="G533" s="2">
        <v>45505</v>
      </c>
      <c r="H533" s="1" t="s">
        <v>2511</v>
      </c>
      <c r="I533" s="1" t="s">
        <v>2512</v>
      </c>
      <c r="J533" s="1" t="s">
        <v>504</v>
      </c>
      <c r="K533" s="1" t="s">
        <v>756</v>
      </c>
      <c r="L533" s="1" t="s">
        <v>1834</v>
      </c>
      <c r="M533" s="1"/>
      <c r="N533" s="1"/>
      <c r="O533" s="1"/>
      <c r="P533" s="40">
        <v>14570</v>
      </c>
      <c r="Q533" s="37" t="str">
        <f>IF(C533="ForthPoint","ForthPoint",IF(D533="Intercompany",_xlfn.XLOOKUP(E533,'Dept Lookup'!B:B,'Dept Lookup'!A:A),Modified!D533))</f>
        <v>Insourcing Services</v>
      </c>
      <c r="R533" t="str">
        <f t="shared" si="44"/>
        <v>CVS Health</v>
      </c>
      <c r="S533" s="1" t="s">
        <v>707</v>
      </c>
      <c r="T533">
        <f t="shared" si="45"/>
        <v>0</v>
      </c>
      <c r="U533" s="25" t="str">
        <f>IF(K533&gt;0,K533,_xlfn.XLOOKUP(M533,'Client Lookup'!L:L,'Client Lookup'!N:N))</f>
        <v>30776</v>
      </c>
      <c r="V533" t="str">
        <f>_xlfn.XLOOKUP(_xlfn.NUMBERVALUE(U533),'Project Lookup'!X:X,'Project Lookup'!B:B)</f>
        <v>CVS-Soma King--Sr. Data Science</v>
      </c>
      <c r="X533" t="str">
        <f t="shared" si="46"/>
        <v>170 CVS Health : 1228 CVS-Soma King--Sr. Data Science</v>
      </c>
      <c r="Y533" t="str">
        <f t="shared" si="47"/>
        <v>170 CVS Health</v>
      </c>
      <c r="Z533" t="str">
        <f t="shared" si="43"/>
        <v>170 CVS Health</v>
      </c>
      <c r="AA533" t="str">
        <f>_xlfn.XLOOKUP(Z533,'Client Lookup'!A:A,'Client Lookup'!C:C)</f>
        <v>CVS Health</v>
      </c>
      <c r="AC533" t="e">
        <f>_xlfn.XLOOKUP(K533,'Results vs Forecast'!K:K,'Results vs Forecast'!K:K)</f>
        <v>#N/A</v>
      </c>
    </row>
    <row r="534" spans="1:29" hidden="1">
      <c r="A534" s="39"/>
      <c r="B534" s="1" t="s">
        <v>700</v>
      </c>
      <c r="C534" s="1" t="s">
        <v>701</v>
      </c>
      <c r="D534" s="1" t="s">
        <v>20</v>
      </c>
      <c r="E534" s="1" t="s">
        <v>2393</v>
      </c>
      <c r="F534" s="2">
        <v>45535</v>
      </c>
      <c r="G534" s="2">
        <v>45505</v>
      </c>
      <c r="H534" s="1" t="s">
        <v>2458</v>
      </c>
      <c r="I534" s="1" t="s">
        <v>2459</v>
      </c>
      <c r="J534" s="1" t="s">
        <v>491</v>
      </c>
      <c r="K534" s="1" t="s">
        <v>743</v>
      </c>
      <c r="L534" s="1"/>
      <c r="M534" s="1"/>
      <c r="N534" s="1"/>
      <c r="O534" s="1" t="s">
        <v>2513</v>
      </c>
      <c r="P534" s="40">
        <v>12144</v>
      </c>
      <c r="Q534" s="37" t="str">
        <f>IF(C534="ForthPoint","ForthPoint",IF(D534="Intercompany",_xlfn.XLOOKUP(E534,'Dept Lookup'!B:B,'Dept Lookup'!A:A),Modified!D534))</f>
        <v>Insourcing Services</v>
      </c>
      <c r="R534" t="str">
        <f t="shared" si="44"/>
        <v>citigroup</v>
      </c>
      <c r="S534" s="1" t="s">
        <v>707</v>
      </c>
      <c r="T534">
        <f t="shared" si="45"/>
        <v>0</v>
      </c>
      <c r="U534" s="25" t="str">
        <f>IF(K534&gt;0,K534,_xlfn.XLOOKUP(M534,'Client Lookup'!L:L,'Client Lookup'!N:N))</f>
        <v>566</v>
      </c>
      <c r="V534" t="e">
        <f>_xlfn.XLOOKUP(_xlfn.NUMBERVALUE(U534),'Project Lookup'!X:X,'Project Lookup'!B:B)</f>
        <v>#N/A</v>
      </c>
      <c r="X534" t="str">
        <f t="shared" si="46"/>
        <v>8 Citi</v>
      </c>
      <c r="Y534" t="str">
        <f t="shared" si="47"/>
        <v>8 Citi</v>
      </c>
      <c r="Z534" t="str">
        <f t="shared" si="43"/>
        <v>8 Citi</v>
      </c>
      <c r="AA534" t="str">
        <f>_xlfn.XLOOKUP(Z534,'Client Lookup'!A:A,'Client Lookup'!C:C)</f>
        <v>citigroup</v>
      </c>
      <c r="AC534" t="e">
        <f>_xlfn.XLOOKUP(K534,'Results vs Forecast'!K:K,'Results vs Forecast'!K:K)</f>
        <v>#N/A</v>
      </c>
    </row>
    <row r="535" spans="1:29" hidden="1">
      <c r="A535" s="39"/>
      <c r="B535" s="1" t="s">
        <v>700</v>
      </c>
      <c r="C535" s="1" t="s">
        <v>701</v>
      </c>
      <c r="D535" s="1" t="s">
        <v>20</v>
      </c>
      <c r="E535" s="1" t="s">
        <v>2393</v>
      </c>
      <c r="F535" s="2">
        <v>45535</v>
      </c>
      <c r="G535" s="2">
        <v>45505</v>
      </c>
      <c r="H535" s="1" t="s">
        <v>2458</v>
      </c>
      <c r="I535" s="1" t="s">
        <v>2459</v>
      </c>
      <c r="J535" s="1" t="s">
        <v>491</v>
      </c>
      <c r="K535" s="1" t="s">
        <v>743</v>
      </c>
      <c r="L535" s="1"/>
      <c r="M535" s="1"/>
      <c r="N535" s="1"/>
      <c r="O535" s="1" t="s">
        <v>2514</v>
      </c>
      <c r="P535" s="40">
        <v>13188</v>
      </c>
      <c r="Q535" s="37" t="str">
        <f>IF(C535="ForthPoint","ForthPoint",IF(D535="Intercompany",_xlfn.XLOOKUP(E535,'Dept Lookup'!B:B,'Dept Lookup'!A:A),Modified!D535))</f>
        <v>Insourcing Services</v>
      </c>
      <c r="R535" t="str">
        <f t="shared" si="44"/>
        <v>citigroup</v>
      </c>
      <c r="S535" s="1" t="s">
        <v>707</v>
      </c>
      <c r="T535">
        <f t="shared" si="45"/>
        <v>0</v>
      </c>
      <c r="U535" s="25" t="str">
        <f>IF(K535&gt;0,K535,_xlfn.XLOOKUP(M535,'Client Lookup'!L:L,'Client Lookup'!N:N))</f>
        <v>566</v>
      </c>
      <c r="V535" t="e">
        <f>_xlfn.XLOOKUP(_xlfn.NUMBERVALUE(U535),'Project Lookup'!X:X,'Project Lookup'!B:B)</f>
        <v>#N/A</v>
      </c>
      <c r="X535" t="str">
        <f t="shared" si="46"/>
        <v>8 Citi</v>
      </c>
      <c r="Y535" t="str">
        <f t="shared" si="47"/>
        <v>8 Citi</v>
      </c>
      <c r="Z535" t="str">
        <f t="shared" si="43"/>
        <v>8 Citi</v>
      </c>
      <c r="AA535" t="str">
        <f>_xlfn.XLOOKUP(Z535,'Client Lookup'!A:A,'Client Lookup'!C:C)</f>
        <v>citigroup</v>
      </c>
      <c r="AC535" t="e">
        <f>_xlfn.XLOOKUP(K535,'Results vs Forecast'!K:K,'Results vs Forecast'!K:K)</f>
        <v>#N/A</v>
      </c>
    </row>
    <row r="536" spans="1:29" hidden="1">
      <c r="A536" s="39"/>
      <c r="B536" s="1" t="s">
        <v>700</v>
      </c>
      <c r="C536" s="1" t="s">
        <v>701</v>
      </c>
      <c r="D536" s="1" t="s">
        <v>20</v>
      </c>
      <c r="E536" s="1" t="s">
        <v>2393</v>
      </c>
      <c r="F536" s="2">
        <v>45535</v>
      </c>
      <c r="G536" s="2">
        <v>45505</v>
      </c>
      <c r="H536" s="1" t="s">
        <v>2458</v>
      </c>
      <c r="I536" s="1" t="s">
        <v>2459</v>
      </c>
      <c r="J536" s="1" t="s">
        <v>469</v>
      </c>
      <c r="K536" s="1" t="s">
        <v>720</v>
      </c>
      <c r="L536" s="1"/>
      <c r="M536" s="1"/>
      <c r="N536" s="1"/>
      <c r="O536" s="1" t="s">
        <v>2515</v>
      </c>
      <c r="P536" s="40">
        <v>15215</v>
      </c>
      <c r="Q536" s="37" t="str">
        <f>IF(C536="ForthPoint","ForthPoint",IF(D536="Intercompany",_xlfn.XLOOKUP(E536,'Dept Lookup'!B:B,'Dept Lookup'!A:A),Modified!D536))</f>
        <v>Insourcing Services</v>
      </c>
      <c r="R536" t="str">
        <f t="shared" si="44"/>
        <v>American Express Company</v>
      </c>
      <c r="S536" s="1" t="s">
        <v>707</v>
      </c>
      <c r="T536">
        <f t="shared" si="45"/>
        <v>0</v>
      </c>
      <c r="U536" s="25" t="str">
        <f>IF(K536&gt;0,K536,_xlfn.XLOOKUP(M536,'Client Lookup'!L:L,'Client Lookup'!N:N))</f>
        <v>565</v>
      </c>
      <c r="V536" t="e">
        <f>_xlfn.XLOOKUP(_xlfn.NUMBERVALUE(U536),'Project Lookup'!X:X,'Project Lookup'!B:B)</f>
        <v>#N/A</v>
      </c>
      <c r="X536" t="str">
        <f t="shared" si="46"/>
        <v>7 American Express</v>
      </c>
      <c r="Y536" t="str">
        <f t="shared" si="47"/>
        <v>7 American Express</v>
      </c>
      <c r="Z536" t="str">
        <f t="shared" ref="Z536:Z599" si="48">IF(LEFT(Y536,3)="ICC",IFERROR(_xlfn.TEXTAFTER(Y536,"ICC "),Y536),Y536)</f>
        <v>7 American Express</v>
      </c>
      <c r="AA536" t="str">
        <f>_xlfn.XLOOKUP(Z536,'Client Lookup'!A:A,'Client Lookup'!C:C)</f>
        <v>American Express Company</v>
      </c>
      <c r="AC536" t="e">
        <f>_xlfn.XLOOKUP(K536,'Results vs Forecast'!K:K,'Results vs Forecast'!K:K)</f>
        <v>#N/A</v>
      </c>
    </row>
    <row r="537" spans="1:29" hidden="1">
      <c r="A537" s="39"/>
      <c r="B537" s="1" t="s">
        <v>700</v>
      </c>
      <c r="C537" s="1" t="s">
        <v>701</v>
      </c>
      <c r="D537" s="1" t="s">
        <v>20</v>
      </c>
      <c r="E537" s="1" t="s">
        <v>2393</v>
      </c>
      <c r="F537" s="2">
        <v>45535</v>
      </c>
      <c r="G537" s="2">
        <v>45505</v>
      </c>
      <c r="H537" s="1" t="s">
        <v>2458</v>
      </c>
      <c r="I537" s="1" t="s">
        <v>2459</v>
      </c>
      <c r="J537" s="1" t="s">
        <v>541</v>
      </c>
      <c r="K537" s="1" t="s">
        <v>804</v>
      </c>
      <c r="L537" s="1"/>
      <c r="M537" s="1"/>
      <c r="N537" s="1"/>
      <c r="O537" s="1" t="s">
        <v>2516</v>
      </c>
      <c r="P537" s="40">
        <v>10080</v>
      </c>
      <c r="Q537" s="37" t="str">
        <f>IF(C537="ForthPoint","ForthPoint",IF(D537="Intercompany",_xlfn.XLOOKUP(E537,'Dept Lookup'!B:B,'Dept Lookup'!A:A),Modified!D537))</f>
        <v>Insourcing Services</v>
      </c>
      <c r="R537" t="str">
        <f t="shared" si="44"/>
        <v>GoodRx</v>
      </c>
      <c r="S537" s="1" t="s">
        <v>707</v>
      </c>
      <c r="T537">
        <f t="shared" si="45"/>
        <v>0</v>
      </c>
      <c r="U537" s="25" t="str">
        <f>IF(K537&gt;0,K537,_xlfn.XLOOKUP(M537,'Client Lookup'!L:L,'Client Lookup'!N:N))</f>
        <v>2032</v>
      </c>
      <c r="V537" t="e">
        <f>_xlfn.XLOOKUP(_xlfn.NUMBERVALUE(U537),'Project Lookup'!X:X,'Project Lookup'!B:B)</f>
        <v>#N/A</v>
      </c>
      <c r="X537" t="str">
        <f t="shared" si="46"/>
        <v>182 GoodRx</v>
      </c>
      <c r="Y537" t="str">
        <f t="shared" si="47"/>
        <v>182 GoodRx</v>
      </c>
      <c r="Z537" t="str">
        <f t="shared" si="48"/>
        <v>182 GoodRx</v>
      </c>
      <c r="AA537" t="str">
        <f>_xlfn.XLOOKUP(Z537,'Client Lookup'!A:A,'Client Lookup'!C:C)</f>
        <v>GoodRx</v>
      </c>
      <c r="AC537" t="e">
        <f>_xlfn.XLOOKUP(K537,'Results vs Forecast'!K:K,'Results vs Forecast'!K:K)</f>
        <v>#N/A</v>
      </c>
    </row>
    <row r="538" spans="1:29" hidden="1">
      <c r="A538" s="39"/>
      <c r="B538" s="1" t="s">
        <v>700</v>
      </c>
      <c r="C538" s="1" t="s">
        <v>701</v>
      </c>
      <c r="D538" s="1" t="s">
        <v>20</v>
      </c>
      <c r="E538" s="1" t="s">
        <v>2393</v>
      </c>
      <c r="F538" s="2">
        <v>45535</v>
      </c>
      <c r="G538" s="2">
        <v>45505</v>
      </c>
      <c r="H538" s="1" t="s">
        <v>2458</v>
      </c>
      <c r="I538" s="1" t="s">
        <v>2459</v>
      </c>
      <c r="J538" s="1" t="s">
        <v>469</v>
      </c>
      <c r="K538" s="1" t="s">
        <v>720</v>
      </c>
      <c r="L538" s="1"/>
      <c r="M538" s="1"/>
      <c r="N538" s="1"/>
      <c r="O538" s="1" t="s">
        <v>2517</v>
      </c>
      <c r="P538" s="40">
        <v>16560</v>
      </c>
      <c r="Q538" s="37" t="str">
        <f>IF(C538="ForthPoint","ForthPoint",IF(D538="Intercompany",_xlfn.XLOOKUP(E538,'Dept Lookup'!B:B,'Dept Lookup'!A:A),Modified!D538))</f>
        <v>Insourcing Services</v>
      </c>
      <c r="R538" t="str">
        <f t="shared" si="44"/>
        <v>American Express Company</v>
      </c>
      <c r="S538" s="1" t="s">
        <v>707</v>
      </c>
      <c r="T538">
        <f t="shared" si="45"/>
        <v>0</v>
      </c>
      <c r="U538" s="25" t="str">
        <f>IF(K538&gt;0,K538,_xlfn.XLOOKUP(M538,'Client Lookup'!L:L,'Client Lookup'!N:N))</f>
        <v>565</v>
      </c>
      <c r="V538" t="e">
        <f>_xlfn.XLOOKUP(_xlfn.NUMBERVALUE(U538),'Project Lookup'!X:X,'Project Lookup'!B:B)</f>
        <v>#N/A</v>
      </c>
      <c r="X538" t="str">
        <f t="shared" si="46"/>
        <v>7 American Express</v>
      </c>
      <c r="Y538" t="str">
        <f t="shared" si="47"/>
        <v>7 American Express</v>
      </c>
      <c r="Z538" t="str">
        <f t="shared" si="48"/>
        <v>7 American Express</v>
      </c>
      <c r="AA538" t="str">
        <f>_xlfn.XLOOKUP(Z538,'Client Lookup'!A:A,'Client Lookup'!C:C)</f>
        <v>American Express Company</v>
      </c>
      <c r="AC538" t="e">
        <f>_xlfn.XLOOKUP(K538,'Results vs Forecast'!K:K,'Results vs Forecast'!K:K)</f>
        <v>#N/A</v>
      </c>
    </row>
    <row r="539" spans="1:29" hidden="1">
      <c r="A539" s="39"/>
      <c r="B539" s="1" t="s">
        <v>700</v>
      </c>
      <c r="C539" s="1" t="s">
        <v>701</v>
      </c>
      <c r="D539" s="1" t="s">
        <v>20</v>
      </c>
      <c r="E539" s="1" t="s">
        <v>2393</v>
      </c>
      <c r="F539" s="2">
        <v>45535</v>
      </c>
      <c r="G539" s="2">
        <v>45505</v>
      </c>
      <c r="H539" s="1" t="s">
        <v>2458</v>
      </c>
      <c r="I539" s="1" t="s">
        <v>2459</v>
      </c>
      <c r="J539" s="1" t="s">
        <v>491</v>
      </c>
      <c r="K539" s="1" t="s">
        <v>743</v>
      </c>
      <c r="L539" s="1"/>
      <c r="M539" s="1"/>
      <c r="N539" s="1"/>
      <c r="O539" s="1" t="s">
        <v>2518</v>
      </c>
      <c r="P539" s="40">
        <v>15656</v>
      </c>
      <c r="Q539" s="37" t="str">
        <f>IF(C539="ForthPoint","ForthPoint",IF(D539="Intercompany",_xlfn.XLOOKUP(E539,'Dept Lookup'!B:B,'Dept Lookup'!A:A),Modified!D539))</f>
        <v>Insourcing Services</v>
      </c>
      <c r="R539" t="str">
        <f t="shared" si="44"/>
        <v>citigroup</v>
      </c>
      <c r="S539" s="1" t="s">
        <v>707</v>
      </c>
      <c r="T539">
        <f t="shared" si="45"/>
        <v>0</v>
      </c>
      <c r="U539" s="25" t="str">
        <f>IF(K539&gt;0,K539,_xlfn.XLOOKUP(M539,'Client Lookup'!L:L,'Client Lookup'!N:N))</f>
        <v>566</v>
      </c>
      <c r="V539" t="e">
        <f>_xlfn.XLOOKUP(_xlfn.NUMBERVALUE(U539),'Project Lookup'!X:X,'Project Lookup'!B:B)</f>
        <v>#N/A</v>
      </c>
      <c r="X539" t="str">
        <f t="shared" si="46"/>
        <v>8 Citi</v>
      </c>
      <c r="Y539" t="str">
        <f t="shared" si="47"/>
        <v>8 Citi</v>
      </c>
      <c r="Z539" t="str">
        <f t="shared" si="48"/>
        <v>8 Citi</v>
      </c>
      <c r="AA539" t="str">
        <f>_xlfn.XLOOKUP(Z539,'Client Lookup'!A:A,'Client Lookup'!C:C)</f>
        <v>citigroup</v>
      </c>
      <c r="AC539" t="e">
        <f>_xlfn.XLOOKUP(K539,'Results vs Forecast'!K:K,'Results vs Forecast'!K:K)</f>
        <v>#N/A</v>
      </c>
    </row>
    <row r="540" spans="1:29" hidden="1">
      <c r="A540" s="39"/>
      <c r="B540" s="1" t="s">
        <v>700</v>
      </c>
      <c r="C540" s="1" t="s">
        <v>701</v>
      </c>
      <c r="D540" s="1" t="s">
        <v>20</v>
      </c>
      <c r="E540" s="1" t="s">
        <v>2393</v>
      </c>
      <c r="F540" s="2">
        <v>45535</v>
      </c>
      <c r="G540" s="2">
        <v>45505</v>
      </c>
      <c r="H540" s="1" t="s">
        <v>2458</v>
      </c>
      <c r="I540" s="1" t="s">
        <v>2459</v>
      </c>
      <c r="J540" s="1" t="s">
        <v>491</v>
      </c>
      <c r="K540" s="1" t="s">
        <v>743</v>
      </c>
      <c r="L540" s="1"/>
      <c r="M540" s="1"/>
      <c r="N540" s="1"/>
      <c r="O540" s="1" t="s">
        <v>2519</v>
      </c>
      <c r="P540" s="40">
        <v>13948</v>
      </c>
      <c r="Q540" s="37" t="str">
        <f>IF(C540="ForthPoint","ForthPoint",IF(D540="Intercompany",_xlfn.XLOOKUP(E540,'Dept Lookup'!B:B,'Dept Lookup'!A:A),Modified!D540))</f>
        <v>Insourcing Services</v>
      </c>
      <c r="R540" t="str">
        <f t="shared" si="44"/>
        <v>citigroup</v>
      </c>
      <c r="S540" s="1" t="s">
        <v>707</v>
      </c>
      <c r="T540">
        <f t="shared" si="45"/>
        <v>0</v>
      </c>
      <c r="U540" s="25" t="str">
        <f>IF(K540&gt;0,K540,_xlfn.XLOOKUP(M540,'Client Lookup'!L:L,'Client Lookup'!N:N))</f>
        <v>566</v>
      </c>
      <c r="V540" t="e">
        <f>_xlfn.XLOOKUP(_xlfn.NUMBERVALUE(U540),'Project Lookup'!X:X,'Project Lookup'!B:B)</f>
        <v>#N/A</v>
      </c>
      <c r="X540" t="str">
        <f t="shared" si="46"/>
        <v>8 Citi</v>
      </c>
      <c r="Y540" t="str">
        <f t="shared" si="47"/>
        <v>8 Citi</v>
      </c>
      <c r="Z540" t="str">
        <f t="shared" si="48"/>
        <v>8 Citi</v>
      </c>
      <c r="AA540" t="str">
        <f>_xlfn.XLOOKUP(Z540,'Client Lookup'!A:A,'Client Lookup'!C:C)</f>
        <v>citigroup</v>
      </c>
      <c r="AC540" t="e">
        <f>_xlfn.XLOOKUP(K540,'Results vs Forecast'!K:K,'Results vs Forecast'!K:K)</f>
        <v>#N/A</v>
      </c>
    </row>
    <row r="541" spans="1:29" hidden="1">
      <c r="A541" s="39"/>
      <c r="B541" s="1" t="s">
        <v>700</v>
      </c>
      <c r="C541" s="1" t="s">
        <v>701</v>
      </c>
      <c r="D541" s="1" t="s">
        <v>20</v>
      </c>
      <c r="E541" s="1" t="s">
        <v>2393</v>
      </c>
      <c r="F541" s="2">
        <v>45535</v>
      </c>
      <c r="G541" s="2">
        <v>45505</v>
      </c>
      <c r="H541" s="1" t="s">
        <v>2458</v>
      </c>
      <c r="I541" s="1" t="s">
        <v>2459</v>
      </c>
      <c r="J541" s="1" t="s">
        <v>491</v>
      </c>
      <c r="K541" s="1" t="s">
        <v>743</v>
      </c>
      <c r="L541" s="1"/>
      <c r="M541" s="1"/>
      <c r="N541" s="1"/>
      <c r="O541" s="1" t="s">
        <v>2520</v>
      </c>
      <c r="P541" s="40">
        <v>12188</v>
      </c>
      <c r="Q541" s="37" t="str">
        <f>IF(C541="ForthPoint","ForthPoint",IF(D541="Intercompany",_xlfn.XLOOKUP(E541,'Dept Lookup'!B:B,'Dept Lookup'!A:A),Modified!D541))</f>
        <v>Insourcing Services</v>
      </c>
      <c r="R541" t="str">
        <f t="shared" si="44"/>
        <v>citigroup</v>
      </c>
      <c r="S541" s="1" t="s">
        <v>707</v>
      </c>
      <c r="T541">
        <f t="shared" si="45"/>
        <v>0</v>
      </c>
      <c r="U541" s="25" t="str">
        <f>IF(K541&gt;0,K541,_xlfn.XLOOKUP(M541,'Client Lookup'!L:L,'Client Lookup'!N:N))</f>
        <v>566</v>
      </c>
      <c r="V541" t="e">
        <f>_xlfn.XLOOKUP(_xlfn.NUMBERVALUE(U541),'Project Lookup'!X:X,'Project Lookup'!B:B)</f>
        <v>#N/A</v>
      </c>
      <c r="X541" t="str">
        <f t="shared" si="46"/>
        <v>8 Citi</v>
      </c>
      <c r="Y541" t="str">
        <f t="shared" si="47"/>
        <v>8 Citi</v>
      </c>
      <c r="Z541" t="str">
        <f t="shared" si="48"/>
        <v>8 Citi</v>
      </c>
      <c r="AA541" t="str">
        <f>_xlfn.XLOOKUP(Z541,'Client Lookup'!A:A,'Client Lookup'!C:C)</f>
        <v>citigroup</v>
      </c>
      <c r="AC541" t="e">
        <f>_xlfn.XLOOKUP(K541,'Results vs Forecast'!K:K,'Results vs Forecast'!K:K)</f>
        <v>#N/A</v>
      </c>
    </row>
    <row r="542" spans="1:29" hidden="1">
      <c r="A542" s="39"/>
      <c r="B542" s="1" t="s">
        <v>700</v>
      </c>
      <c r="C542" s="1" t="s">
        <v>701</v>
      </c>
      <c r="D542" s="1" t="s">
        <v>20</v>
      </c>
      <c r="E542" s="1" t="s">
        <v>2393</v>
      </c>
      <c r="F542" s="2">
        <v>45535</v>
      </c>
      <c r="G542" s="2">
        <v>45505</v>
      </c>
      <c r="H542" s="1" t="s">
        <v>2458</v>
      </c>
      <c r="I542" s="1" t="s">
        <v>2459</v>
      </c>
      <c r="J542" s="1" t="s">
        <v>469</v>
      </c>
      <c r="K542" s="1" t="s">
        <v>720</v>
      </c>
      <c r="L542" s="1"/>
      <c r="M542" s="1"/>
      <c r="N542" s="1"/>
      <c r="O542" s="1" t="s">
        <v>2521</v>
      </c>
      <c r="P542" s="40">
        <v>6650</v>
      </c>
      <c r="Q542" s="37" t="str">
        <f>IF(C542="ForthPoint","ForthPoint",IF(D542="Intercompany",_xlfn.XLOOKUP(E542,'Dept Lookup'!B:B,'Dept Lookup'!A:A),Modified!D542))</f>
        <v>Insourcing Services</v>
      </c>
      <c r="R542" t="str">
        <f t="shared" si="44"/>
        <v>American Express Company</v>
      </c>
      <c r="S542" s="1" t="s">
        <v>707</v>
      </c>
      <c r="T542">
        <f t="shared" si="45"/>
        <v>0</v>
      </c>
      <c r="U542" s="25" t="str">
        <f>IF(K542&gt;0,K542,_xlfn.XLOOKUP(M542,'Client Lookup'!L:L,'Client Lookup'!N:N))</f>
        <v>565</v>
      </c>
      <c r="V542" t="e">
        <f>_xlfn.XLOOKUP(_xlfn.NUMBERVALUE(U542),'Project Lookup'!X:X,'Project Lookup'!B:B)</f>
        <v>#N/A</v>
      </c>
      <c r="X542" t="str">
        <f t="shared" si="46"/>
        <v>7 American Express</v>
      </c>
      <c r="Y542" t="str">
        <f t="shared" si="47"/>
        <v>7 American Express</v>
      </c>
      <c r="Z542" t="str">
        <f t="shared" si="48"/>
        <v>7 American Express</v>
      </c>
      <c r="AA542" t="str">
        <f>_xlfn.XLOOKUP(Z542,'Client Lookup'!A:A,'Client Lookup'!C:C)</f>
        <v>American Express Company</v>
      </c>
      <c r="AC542" t="e">
        <f>_xlfn.XLOOKUP(K542,'Results vs Forecast'!K:K,'Results vs Forecast'!K:K)</f>
        <v>#N/A</v>
      </c>
    </row>
    <row r="543" spans="1:29" hidden="1">
      <c r="A543" s="39"/>
      <c r="B543" s="1" t="s">
        <v>700</v>
      </c>
      <c r="C543" s="1" t="s">
        <v>701</v>
      </c>
      <c r="D543" s="1" t="s">
        <v>20</v>
      </c>
      <c r="E543" s="1" t="s">
        <v>2393</v>
      </c>
      <c r="F543" s="2">
        <v>45535</v>
      </c>
      <c r="G543" s="2">
        <v>45505</v>
      </c>
      <c r="H543" s="1" t="s">
        <v>2458</v>
      </c>
      <c r="I543" s="1" t="s">
        <v>2459</v>
      </c>
      <c r="J543" s="1" t="s">
        <v>675</v>
      </c>
      <c r="K543" s="1" t="s">
        <v>923</v>
      </c>
      <c r="L543" s="1"/>
      <c r="M543" s="1"/>
      <c r="N543" s="1"/>
      <c r="O543" s="1" t="s">
        <v>2522</v>
      </c>
      <c r="P543" s="40">
        <v>24787.68</v>
      </c>
      <c r="Q543" s="37" t="str">
        <f>IF(C543="ForthPoint","ForthPoint",IF(D543="Intercompany",_xlfn.XLOOKUP(E543,'Dept Lookup'!B:B,'Dept Lookup'!A:A),Modified!D543))</f>
        <v>Insourcing Services</v>
      </c>
      <c r="R543" t="str">
        <f t="shared" si="44"/>
        <v>Visa</v>
      </c>
      <c r="S543" s="1" t="s">
        <v>707</v>
      </c>
      <c r="T543">
        <f t="shared" si="45"/>
        <v>0</v>
      </c>
      <c r="U543" s="25" t="str">
        <f>IF(K543&gt;0,K543,_xlfn.XLOOKUP(M543,'Client Lookup'!L:L,'Client Lookup'!N:N))</f>
        <v>5983</v>
      </c>
      <c r="V543" t="e">
        <f>_xlfn.XLOOKUP(_xlfn.NUMBERVALUE(U543),'Project Lookup'!X:X,'Project Lookup'!B:B)</f>
        <v>#N/A</v>
      </c>
      <c r="X543" t="str">
        <f t="shared" si="46"/>
        <v>269 Visa (BTS)</v>
      </c>
      <c r="Y543" t="str">
        <f t="shared" si="47"/>
        <v>269 Visa (BTS)</v>
      </c>
      <c r="Z543" t="str">
        <f t="shared" si="48"/>
        <v>269 Visa (BTS)</v>
      </c>
      <c r="AA543" t="str">
        <f>_xlfn.XLOOKUP(Z543,'Client Lookup'!A:A,'Client Lookup'!C:C)</f>
        <v>Visa</v>
      </c>
      <c r="AC543" t="e">
        <f>_xlfn.XLOOKUP(K543,'Results vs Forecast'!K:K,'Results vs Forecast'!K:K)</f>
        <v>#N/A</v>
      </c>
    </row>
    <row r="544" spans="1:29" hidden="1">
      <c r="A544" s="39"/>
      <c r="B544" s="1" t="s">
        <v>700</v>
      </c>
      <c r="C544" s="1" t="s">
        <v>701</v>
      </c>
      <c r="D544" s="1" t="s">
        <v>20</v>
      </c>
      <c r="E544" s="1" t="s">
        <v>2393</v>
      </c>
      <c r="F544" s="2">
        <v>45535</v>
      </c>
      <c r="G544" s="2">
        <v>45505</v>
      </c>
      <c r="H544" s="1" t="s">
        <v>2458</v>
      </c>
      <c r="I544" s="1" t="s">
        <v>2459</v>
      </c>
      <c r="J544" s="1" t="s">
        <v>469</v>
      </c>
      <c r="K544" s="1" t="s">
        <v>720</v>
      </c>
      <c r="L544" s="1"/>
      <c r="M544" s="1"/>
      <c r="N544" s="1"/>
      <c r="O544" s="1" t="s">
        <v>2523</v>
      </c>
      <c r="P544" s="40">
        <v>10400</v>
      </c>
      <c r="Q544" s="37" t="str">
        <f>IF(C544="ForthPoint","ForthPoint",IF(D544="Intercompany",_xlfn.XLOOKUP(E544,'Dept Lookup'!B:B,'Dept Lookup'!A:A),Modified!D544))</f>
        <v>Insourcing Services</v>
      </c>
      <c r="R544" t="str">
        <f t="shared" si="44"/>
        <v>American Express Company</v>
      </c>
      <c r="S544" s="1" t="s">
        <v>707</v>
      </c>
      <c r="T544">
        <f t="shared" si="45"/>
        <v>0</v>
      </c>
      <c r="U544" s="25" t="str">
        <f>IF(K544&gt;0,K544,_xlfn.XLOOKUP(M544,'Client Lookup'!L:L,'Client Lookup'!N:N))</f>
        <v>565</v>
      </c>
      <c r="V544" t="e">
        <f>_xlfn.XLOOKUP(_xlfn.NUMBERVALUE(U544),'Project Lookup'!X:X,'Project Lookup'!B:B)</f>
        <v>#N/A</v>
      </c>
      <c r="X544" t="str">
        <f t="shared" si="46"/>
        <v>7 American Express</v>
      </c>
      <c r="Y544" t="str">
        <f t="shared" si="47"/>
        <v>7 American Express</v>
      </c>
      <c r="Z544" t="str">
        <f t="shared" si="48"/>
        <v>7 American Express</v>
      </c>
      <c r="AA544" t="str">
        <f>_xlfn.XLOOKUP(Z544,'Client Lookup'!A:A,'Client Lookup'!C:C)</f>
        <v>American Express Company</v>
      </c>
      <c r="AC544" t="e">
        <f>_xlfn.XLOOKUP(K544,'Results vs Forecast'!K:K,'Results vs Forecast'!K:K)</f>
        <v>#N/A</v>
      </c>
    </row>
    <row r="545" spans="1:29" hidden="1">
      <c r="A545" s="39"/>
      <c r="B545" s="1" t="s">
        <v>700</v>
      </c>
      <c r="C545" s="1" t="s">
        <v>701</v>
      </c>
      <c r="D545" s="1" t="s">
        <v>20</v>
      </c>
      <c r="E545" s="1" t="s">
        <v>2393</v>
      </c>
      <c r="F545" s="2">
        <v>45535</v>
      </c>
      <c r="G545" s="2">
        <v>45505</v>
      </c>
      <c r="H545" s="1" t="s">
        <v>2458</v>
      </c>
      <c r="I545" s="1" t="s">
        <v>2459</v>
      </c>
      <c r="J545" s="1" t="s">
        <v>491</v>
      </c>
      <c r="K545" s="1" t="s">
        <v>743</v>
      </c>
      <c r="L545" s="1"/>
      <c r="M545" s="1"/>
      <c r="N545" s="1"/>
      <c r="O545" s="1" t="s">
        <v>2524</v>
      </c>
      <c r="P545" s="40">
        <v>9200</v>
      </c>
      <c r="Q545" s="37" t="str">
        <f>IF(C545="ForthPoint","ForthPoint",IF(D545="Intercompany",_xlfn.XLOOKUP(E545,'Dept Lookup'!B:B,'Dept Lookup'!A:A),Modified!D545))</f>
        <v>Insourcing Services</v>
      </c>
      <c r="R545" t="str">
        <f t="shared" si="44"/>
        <v>citigroup</v>
      </c>
      <c r="S545" s="1" t="s">
        <v>707</v>
      </c>
      <c r="T545">
        <f t="shared" si="45"/>
        <v>0</v>
      </c>
      <c r="U545" s="25" t="str">
        <f>IF(K545&gt;0,K545,_xlfn.XLOOKUP(M545,'Client Lookup'!L:L,'Client Lookup'!N:N))</f>
        <v>566</v>
      </c>
      <c r="V545" t="e">
        <f>_xlfn.XLOOKUP(_xlfn.NUMBERVALUE(U545),'Project Lookup'!X:X,'Project Lookup'!B:B)</f>
        <v>#N/A</v>
      </c>
      <c r="X545" t="str">
        <f t="shared" si="46"/>
        <v>8 Citi</v>
      </c>
      <c r="Y545" t="str">
        <f t="shared" si="47"/>
        <v>8 Citi</v>
      </c>
      <c r="Z545" t="str">
        <f t="shared" si="48"/>
        <v>8 Citi</v>
      </c>
      <c r="AA545" t="str">
        <f>_xlfn.XLOOKUP(Z545,'Client Lookup'!A:A,'Client Lookup'!C:C)</f>
        <v>citigroup</v>
      </c>
      <c r="AC545" t="e">
        <f>_xlfn.XLOOKUP(K545,'Results vs Forecast'!K:K,'Results vs Forecast'!K:K)</f>
        <v>#N/A</v>
      </c>
    </row>
    <row r="546" spans="1:29" hidden="1">
      <c r="A546" s="39"/>
      <c r="B546" s="1" t="s">
        <v>700</v>
      </c>
      <c r="C546" s="1" t="s">
        <v>701</v>
      </c>
      <c r="D546" s="1" t="s">
        <v>20</v>
      </c>
      <c r="E546" s="1" t="s">
        <v>2393</v>
      </c>
      <c r="F546" s="2">
        <v>45535</v>
      </c>
      <c r="G546" s="2">
        <v>45505</v>
      </c>
      <c r="H546" s="1" t="s">
        <v>2458</v>
      </c>
      <c r="I546" s="1" t="s">
        <v>2459</v>
      </c>
      <c r="J546" s="1" t="s">
        <v>491</v>
      </c>
      <c r="K546" s="1" t="s">
        <v>743</v>
      </c>
      <c r="L546" s="1"/>
      <c r="M546" s="1"/>
      <c r="N546" s="1"/>
      <c r="O546" s="1" t="s">
        <v>2525</v>
      </c>
      <c r="P546" s="40">
        <v>14960</v>
      </c>
      <c r="Q546" s="37" t="str">
        <f>IF(C546="ForthPoint","ForthPoint",IF(D546="Intercompany",_xlfn.XLOOKUP(E546,'Dept Lookup'!B:B,'Dept Lookup'!A:A),Modified!D546))</f>
        <v>Insourcing Services</v>
      </c>
      <c r="R546" t="str">
        <f t="shared" si="44"/>
        <v>citigroup</v>
      </c>
      <c r="S546" s="1" t="s">
        <v>707</v>
      </c>
      <c r="T546">
        <f t="shared" si="45"/>
        <v>0</v>
      </c>
      <c r="U546" s="25" t="str">
        <f>IF(K546&gt;0,K546,_xlfn.XLOOKUP(M546,'Client Lookup'!L:L,'Client Lookup'!N:N))</f>
        <v>566</v>
      </c>
      <c r="V546" t="e">
        <f>_xlfn.XLOOKUP(_xlfn.NUMBERVALUE(U546),'Project Lookup'!X:X,'Project Lookup'!B:B)</f>
        <v>#N/A</v>
      </c>
      <c r="X546" t="str">
        <f t="shared" si="46"/>
        <v>8 Citi</v>
      </c>
      <c r="Y546" t="str">
        <f t="shared" si="47"/>
        <v>8 Citi</v>
      </c>
      <c r="Z546" t="str">
        <f t="shared" si="48"/>
        <v>8 Citi</v>
      </c>
      <c r="AA546" t="str">
        <f>_xlfn.XLOOKUP(Z546,'Client Lookup'!A:A,'Client Lookup'!C:C)</f>
        <v>citigroup</v>
      </c>
      <c r="AC546" t="e">
        <f>_xlfn.XLOOKUP(K546,'Results vs Forecast'!K:K,'Results vs Forecast'!K:K)</f>
        <v>#N/A</v>
      </c>
    </row>
    <row r="547" spans="1:29" hidden="1">
      <c r="A547" s="39"/>
      <c r="B547" s="1" t="s">
        <v>700</v>
      </c>
      <c r="C547" s="1" t="s">
        <v>701</v>
      </c>
      <c r="D547" s="1" t="s">
        <v>20</v>
      </c>
      <c r="E547" s="1" t="s">
        <v>2393</v>
      </c>
      <c r="F547" s="2">
        <v>45535</v>
      </c>
      <c r="G547" s="2">
        <v>45505</v>
      </c>
      <c r="H547" s="1" t="s">
        <v>2458</v>
      </c>
      <c r="I547" s="1" t="s">
        <v>2459</v>
      </c>
      <c r="J547" s="1" t="s">
        <v>469</v>
      </c>
      <c r="K547" s="1" t="s">
        <v>720</v>
      </c>
      <c r="L547" s="1"/>
      <c r="M547" s="1"/>
      <c r="N547" s="1"/>
      <c r="O547" s="1" t="s">
        <v>2526</v>
      </c>
      <c r="P547" s="40">
        <v>8840</v>
      </c>
      <c r="Q547" s="37" t="str">
        <f>IF(C547="ForthPoint","ForthPoint",IF(D547="Intercompany",_xlfn.XLOOKUP(E547,'Dept Lookup'!B:B,'Dept Lookup'!A:A),Modified!D547))</f>
        <v>Insourcing Services</v>
      </c>
      <c r="R547" t="str">
        <f t="shared" si="44"/>
        <v>American Express Company</v>
      </c>
      <c r="S547" s="1" t="s">
        <v>707</v>
      </c>
      <c r="T547">
        <f t="shared" si="45"/>
        <v>0</v>
      </c>
      <c r="U547" s="25" t="str">
        <f>IF(K547&gt;0,K547,_xlfn.XLOOKUP(M547,'Client Lookup'!L:L,'Client Lookup'!N:N))</f>
        <v>565</v>
      </c>
      <c r="V547" t="e">
        <f>_xlfn.XLOOKUP(_xlfn.NUMBERVALUE(U547),'Project Lookup'!X:X,'Project Lookup'!B:B)</f>
        <v>#N/A</v>
      </c>
      <c r="X547" t="str">
        <f t="shared" si="46"/>
        <v>7 American Express</v>
      </c>
      <c r="Y547" t="str">
        <f t="shared" si="47"/>
        <v>7 American Express</v>
      </c>
      <c r="Z547" t="str">
        <f t="shared" si="48"/>
        <v>7 American Express</v>
      </c>
      <c r="AA547" t="str">
        <f>_xlfn.XLOOKUP(Z547,'Client Lookup'!A:A,'Client Lookup'!C:C)</f>
        <v>American Express Company</v>
      </c>
      <c r="AC547" t="e">
        <f>_xlfn.XLOOKUP(K547,'Results vs Forecast'!K:K,'Results vs Forecast'!K:K)</f>
        <v>#N/A</v>
      </c>
    </row>
    <row r="548" spans="1:29" hidden="1">
      <c r="A548" s="39"/>
      <c r="B548" s="1" t="s">
        <v>700</v>
      </c>
      <c r="C548" s="1" t="s">
        <v>701</v>
      </c>
      <c r="D548" s="1" t="s">
        <v>20</v>
      </c>
      <c r="E548" s="1" t="s">
        <v>2393</v>
      </c>
      <c r="F548" s="2">
        <v>45535</v>
      </c>
      <c r="G548" s="2">
        <v>45505</v>
      </c>
      <c r="H548" s="1" t="s">
        <v>2458</v>
      </c>
      <c r="I548" s="1" t="s">
        <v>2459</v>
      </c>
      <c r="J548" s="1" t="s">
        <v>469</v>
      </c>
      <c r="K548" s="1" t="s">
        <v>720</v>
      </c>
      <c r="L548" s="1"/>
      <c r="M548" s="1"/>
      <c r="N548" s="1"/>
      <c r="O548" s="1" t="s">
        <v>2527</v>
      </c>
      <c r="P548" s="40">
        <v>10920</v>
      </c>
      <c r="Q548" s="37" t="str">
        <f>IF(C548="ForthPoint","ForthPoint",IF(D548="Intercompany",_xlfn.XLOOKUP(E548,'Dept Lookup'!B:B,'Dept Lookup'!A:A),Modified!D548))</f>
        <v>Insourcing Services</v>
      </c>
      <c r="R548" t="str">
        <f t="shared" si="44"/>
        <v>American Express Company</v>
      </c>
      <c r="S548" s="1" t="s">
        <v>707</v>
      </c>
      <c r="T548">
        <f t="shared" si="45"/>
        <v>0</v>
      </c>
      <c r="U548" s="25" t="str">
        <f>IF(K548&gt;0,K548,_xlfn.XLOOKUP(M548,'Client Lookup'!L:L,'Client Lookup'!N:N))</f>
        <v>565</v>
      </c>
      <c r="V548" t="e">
        <f>_xlfn.XLOOKUP(_xlfn.NUMBERVALUE(U548),'Project Lookup'!X:X,'Project Lookup'!B:B)</f>
        <v>#N/A</v>
      </c>
      <c r="X548" t="str">
        <f t="shared" si="46"/>
        <v>7 American Express</v>
      </c>
      <c r="Y548" t="str">
        <f t="shared" si="47"/>
        <v>7 American Express</v>
      </c>
      <c r="Z548" t="str">
        <f t="shared" si="48"/>
        <v>7 American Express</v>
      </c>
      <c r="AA548" t="str">
        <f>_xlfn.XLOOKUP(Z548,'Client Lookup'!A:A,'Client Lookup'!C:C)</f>
        <v>American Express Company</v>
      </c>
      <c r="AC548" t="e">
        <f>_xlfn.XLOOKUP(K548,'Results vs Forecast'!K:K,'Results vs Forecast'!K:K)</f>
        <v>#N/A</v>
      </c>
    </row>
    <row r="549" spans="1:29" hidden="1">
      <c r="A549" s="39"/>
      <c r="B549" s="1" t="s">
        <v>700</v>
      </c>
      <c r="C549" s="1" t="s">
        <v>701</v>
      </c>
      <c r="D549" s="1" t="s">
        <v>20</v>
      </c>
      <c r="E549" s="1" t="s">
        <v>2393</v>
      </c>
      <c r="F549" s="2">
        <v>45535</v>
      </c>
      <c r="G549" s="2">
        <v>45505</v>
      </c>
      <c r="H549" s="1" t="s">
        <v>2458</v>
      </c>
      <c r="I549" s="1" t="s">
        <v>2459</v>
      </c>
      <c r="J549" s="1" t="s">
        <v>677</v>
      </c>
      <c r="K549" s="1" t="s">
        <v>930</v>
      </c>
      <c r="L549" s="1"/>
      <c r="M549" s="1"/>
      <c r="N549" s="1"/>
      <c r="O549" s="1" t="s">
        <v>2528</v>
      </c>
      <c r="P549" s="40">
        <v>19360</v>
      </c>
      <c r="Q549" s="37" t="str">
        <f>IF(C549="ForthPoint","ForthPoint",IF(D549="Intercompany",_xlfn.XLOOKUP(E549,'Dept Lookup'!B:B,'Dept Lookup'!A:A),Modified!D549))</f>
        <v>Insourcing Services</v>
      </c>
      <c r="R549" t="str">
        <f t="shared" si="44"/>
        <v>Walmart</v>
      </c>
      <c r="S549" s="1" t="s">
        <v>707</v>
      </c>
      <c r="T549">
        <f t="shared" si="45"/>
        <v>0</v>
      </c>
      <c r="U549" s="25" t="str">
        <f>IF(K549&gt;0,K549,_xlfn.XLOOKUP(M549,'Client Lookup'!L:L,'Client Lookup'!N:N))</f>
        <v>2023</v>
      </c>
      <c r="V549" t="e">
        <f>_xlfn.XLOOKUP(_xlfn.NUMBERVALUE(U549),'Project Lookup'!X:X,'Project Lookup'!B:B)</f>
        <v>#N/A</v>
      </c>
      <c r="X549" t="str">
        <f t="shared" si="46"/>
        <v>173 Walmart</v>
      </c>
      <c r="Y549" t="str">
        <f t="shared" si="47"/>
        <v>173 Walmart</v>
      </c>
      <c r="Z549" t="str">
        <f t="shared" si="48"/>
        <v>173 Walmart</v>
      </c>
      <c r="AA549" t="str">
        <f>_xlfn.XLOOKUP(Z549,'Client Lookup'!A:A,'Client Lookup'!C:C)</f>
        <v>Walmart</v>
      </c>
      <c r="AC549" t="e">
        <f>_xlfn.XLOOKUP(K549,'Results vs Forecast'!K:K,'Results vs Forecast'!K:K)</f>
        <v>#N/A</v>
      </c>
    </row>
    <row r="550" spans="1:29" hidden="1">
      <c r="A550" s="39"/>
      <c r="B550" s="1" t="s">
        <v>700</v>
      </c>
      <c r="C550" s="1" t="s">
        <v>701</v>
      </c>
      <c r="D550" s="1" t="s">
        <v>20</v>
      </c>
      <c r="E550" s="1" t="s">
        <v>2393</v>
      </c>
      <c r="F550" s="2">
        <v>45535</v>
      </c>
      <c r="G550" s="2">
        <v>45505</v>
      </c>
      <c r="H550" s="1" t="s">
        <v>2458</v>
      </c>
      <c r="I550" s="1" t="s">
        <v>2459</v>
      </c>
      <c r="J550" s="1" t="s">
        <v>675</v>
      </c>
      <c r="K550" s="1" t="s">
        <v>923</v>
      </c>
      <c r="L550" s="1"/>
      <c r="M550" s="1"/>
      <c r="N550" s="1"/>
      <c r="O550" s="1" t="s">
        <v>2529</v>
      </c>
      <c r="P550" s="40">
        <v>10300.5</v>
      </c>
      <c r="Q550" s="37" t="str">
        <f>IF(C550="ForthPoint","ForthPoint",IF(D550="Intercompany",_xlfn.XLOOKUP(E550,'Dept Lookup'!B:B,'Dept Lookup'!A:A),Modified!D550))</f>
        <v>Insourcing Services</v>
      </c>
      <c r="R550" t="str">
        <f t="shared" si="44"/>
        <v>Visa</v>
      </c>
      <c r="S550" s="1" t="s">
        <v>707</v>
      </c>
      <c r="T550">
        <f t="shared" si="45"/>
        <v>0</v>
      </c>
      <c r="U550" s="25" t="str">
        <f>IF(K550&gt;0,K550,_xlfn.XLOOKUP(M550,'Client Lookup'!L:L,'Client Lookup'!N:N))</f>
        <v>5983</v>
      </c>
      <c r="V550" t="e">
        <f>_xlfn.XLOOKUP(_xlfn.NUMBERVALUE(U550),'Project Lookup'!X:X,'Project Lookup'!B:B)</f>
        <v>#N/A</v>
      </c>
      <c r="X550" t="str">
        <f t="shared" si="46"/>
        <v>269 Visa (BTS)</v>
      </c>
      <c r="Y550" t="str">
        <f t="shared" si="47"/>
        <v>269 Visa (BTS)</v>
      </c>
      <c r="Z550" t="str">
        <f t="shared" si="48"/>
        <v>269 Visa (BTS)</v>
      </c>
      <c r="AA550" t="str">
        <f>_xlfn.XLOOKUP(Z550,'Client Lookup'!A:A,'Client Lookup'!C:C)</f>
        <v>Visa</v>
      </c>
      <c r="AC550" t="e">
        <f>_xlfn.XLOOKUP(K550,'Results vs Forecast'!K:K,'Results vs Forecast'!K:K)</f>
        <v>#N/A</v>
      </c>
    </row>
    <row r="551" spans="1:29" hidden="1">
      <c r="A551" s="39"/>
      <c r="B551" s="1" t="s">
        <v>700</v>
      </c>
      <c r="C551" s="1" t="s">
        <v>701</v>
      </c>
      <c r="D551" s="1" t="s">
        <v>20</v>
      </c>
      <c r="E551" s="1" t="s">
        <v>2393</v>
      </c>
      <c r="F551" s="2">
        <v>45535</v>
      </c>
      <c r="G551" s="2">
        <v>45505</v>
      </c>
      <c r="H551" s="1" t="s">
        <v>2458</v>
      </c>
      <c r="I551" s="1" t="s">
        <v>2459</v>
      </c>
      <c r="J551" s="1" t="s">
        <v>469</v>
      </c>
      <c r="K551" s="1" t="s">
        <v>720</v>
      </c>
      <c r="L551" s="1"/>
      <c r="M551" s="1"/>
      <c r="N551" s="1"/>
      <c r="O551" s="1" t="s">
        <v>2530</v>
      </c>
      <c r="P551" s="40">
        <v>11440</v>
      </c>
      <c r="Q551" s="37" t="str">
        <f>IF(C551="ForthPoint","ForthPoint",IF(D551="Intercompany",_xlfn.XLOOKUP(E551,'Dept Lookup'!B:B,'Dept Lookup'!A:A),Modified!D551))</f>
        <v>Insourcing Services</v>
      </c>
      <c r="R551" t="str">
        <f t="shared" si="44"/>
        <v>American Express Company</v>
      </c>
      <c r="S551" s="1" t="s">
        <v>707</v>
      </c>
      <c r="T551">
        <f t="shared" si="45"/>
        <v>0</v>
      </c>
      <c r="U551" s="25" t="str">
        <f>IF(K551&gt;0,K551,_xlfn.XLOOKUP(M551,'Client Lookup'!L:L,'Client Lookup'!N:N))</f>
        <v>565</v>
      </c>
      <c r="V551" t="e">
        <f>_xlfn.XLOOKUP(_xlfn.NUMBERVALUE(U551),'Project Lookup'!X:X,'Project Lookup'!B:B)</f>
        <v>#N/A</v>
      </c>
      <c r="X551" t="str">
        <f t="shared" si="46"/>
        <v>7 American Express</v>
      </c>
      <c r="Y551" t="str">
        <f t="shared" si="47"/>
        <v>7 American Express</v>
      </c>
      <c r="Z551" t="str">
        <f t="shared" si="48"/>
        <v>7 American Express</v>
      </c>
      <c r="AA551" t="str">
        <f>_xlfn.XLOOKUP(Z551,'Client Lookup'!A:A,'Client Lookup'!C:C)</f>
        <v>American Express Company</v>
      </c>
      <c r="AC551" t="e">
        <f>_xlfn.XLOOKUP(K551,'Results vs Forecast'!K:K,'Results vs Forecast'!K:K)</f>
        <v>#N/A</v>
      </c>
    </row>
    <row r="552" spans="1:29" hidden="1">
      <c r="A552" s="39"/>
      <c r="B552" s="1" t="s">
        <v>700</v>
      </c>
      <c r="C552" s="1" t="s">
        <v>701</v>
      </c>
      <c r="D552" s="1" t="s">
        <v>20</v>
      </c>
      <c r="E552" s="1" t="s">
        <v>2393</v>
      </c>
      <c r="F552" s="2">
        <v>45535</v>
      </c>
      <c r="G552" s="2">
        <v>45505</v>
      </c>
      <c r="H552" s="1" t="s">
        <v>2458</v>
      </c>
      <c r="I552" s="1" t="s">
        <v>2459</v>
      </c>
      <c r="J552" s="1" t="s">
        <v>491</v>
      </c>
      <c r="K552" s="1" t="s">
        <v>743</v>
      </c>
      <c r="L552" s="1"/>
      <c r="M552" s="1"/>
      <c r="N552" s="1"/>
      <c r="O552" s="1" t="s">
        <v>2531</v>
      </c>
      <c r="P552" s="40">
        <v>12672</v>
      </c>
      <c r="Q552" s="37" t="str">
        <f>IF(C552="ForthPoint","ForthPoint",IF(D552="Intercompany",_xlfn.XLOOKUP(E552,'Dept Lookup'!B:B,'Dept Lookup'!A:A),Modified!D552))</f>
        <v>Insourcing Services</v>
      </c>
      <c r="R552" t="str">
        <f t="shared" si="44"/>
        <v>citigroup</v>
      </c>
      <c r="S552" s="1" t="s">
        <v>707</v>
      </c>
      <c r="T552">
        <f t="shared" si="45"/>
        <v>0</v>
      </c>
      <c r="U552" s="25" t="str">
        <f>IF(K552&gt;0,K552,_xlfn.XLOOKUP(M552,'Client Lookup'!L:L,'Client Lookup'!N:N))</f>
        <v>566</v>
      </c>
      <c r="V552" t="e">
        <f>_xlfn.XLOOKUP(_xlfn.NUMBERVALUE(U552),'Project Lookup'!X:X,'Project Lookup'!B:B)</f>
        <v>#N/A</v>
      </c>
      <c r="X552" t="str">
        <f t="shared" si="46"/>
        <v>8 Citi</v>
      </c>
      <c r="Y552" t="str">
        <f t="shared" si="47"/>
        <v>8 Citi</v>
      </c>
      <c r="Z552" t="str">
        <f t="shared" si="48"/>
        <v>8 Citi</v>
      </c>
      <c r="AA552" t="str">
        <f>_xlfn.XLOOKUP(Z552,'Client Lookup'!A:A,'Client Lookup'!C:C)</f>
        <v>citigroup</v>
      </c>
      <c r="AC552" t="e">
        <f>_xlfn.XLOOKUP(K552,'Results vs Forecast'!K:K,'Results vs Forecast'!K:K)</f>
        <v>#N/A</v>
      </c>
    </row>
    <row r="553" spans="1:29" hidden="1">
      <c r="A553" s="39"/>
      <c r="B553" s="1" t="s">
        <v>700</v>
      </c>
      <c r="C553" s="1" t="s">
        <v>701</v>
      </c>
      <c r="D553" s="1" t="s">
        <v>20</v>
      </c>
      <c r="E553" s="1" t="s">
        <v>2393</v>
      </c>
      <c r="F553" s="2">
        <v>45535</v>
      </c>
      <c r="G553" s="2">
        <v>45505</v>
      </c>
      <c r="H553" s="1" t="s">
        <v>2458</v>
      </c>
      <c r="I553" s="1" t="s">
        <v>2459</v>
      </c>
      <c r="J553" s="1" t="s">
        <v>675</v>
      </c>
      <c r="K553" s="1" t="s">
        <v>923</v>
      </c>
      <c r="L553" s="1"/>
      <c r="M553" s="1"/>
      <c r="N553" s="1"/>
      <c r="O553" s="1" t="s">
        <v>2532</v>
      </c>
      <c r="P553" s="40">
        <v>10591.68</v>
      </c>
      <c r="Q553" s="37" t="str">
        <f>IF(C553="ForthPoint","ForthPoint",IF(D553="Intercompany",_xlfn.XLOOKUP(E553,'Dept Lookup'!B:B,'Dept Lookup'!A:A),Modified!D553))</f>
        <v>Insourcing Services</v>
      </c>
      <c r="R553" t="str">
        <f t="shared" si="44"/>
        <v>Visa</v>
      </c>
      <c r="S553" s="1" t="s">
        <v>707</v>
      </c>
      <c r="T553">
        <f t="shared" si="45"/>
        <v>0</v>
      </c>
      <c r="U553" s="25" t="str">
        <f>IF(K553&gt;0,K553,_xlfn.XLOOKUP(M553,'Client Lookup'!L:L,'Client Lookup'!N:N))</f>
        <v>5983</v>
      </c>
      <c r="V553" t="e">
        <f>_xlfn.XLOOKUP(_xlfn.NUMBERVALUE(U553),'Project Lookup'!X:X,'Project Lookup'!B:B)</f>
        <v>#N/A</v>
      </c>
      <c r="X553" t="str">
        <f t="shared" si="46"/>
        <v>269 Visa (BTS)</v>
      </c>
      <c r="Y553" t="str">
        <f t="shared" si="47"/>
        <v>269 Visa (BTS)</v>
      </c>
      <c r="Z553" t="str">
        <f t="shared" si="48"/>
        <v>269 Visa (BTS)</v>
      </c>
      <c r="AA553" t="str">
        <f>_xlfn.XLOOKUP(Z553,'Client Lookup'!A:A,'Client Lookup'!C:C)</f>
        <v>Visa</v>
      </c>
      <c r="AC553" t="e">
        <f>_xlfn.XLOOKUP(K553,'Results vs Forecast'!K:K,'Results vs Forecast'!K:K)</f>
        <v>#N/A</v>
      </c>
    </row>
    <row r="554" spans="1:29" hidden="1">
      <c r="A554" s="39"/>
      <c r="B554" s="1" t="s">
        <v>700</v>
      </c>
      <c r="C554" s="1" t="s">
        <v>701</v>
      </c>
      <c r="D554" s="1" t="s">
        <v>20</v>
      </c>
      <c r="E554" s="1" t="s">
        <v>2393</v>
      </c>
      <c r="F554" s="2">
        <v>45535</v>
      </c>
      <c r="G554" s="2">
        <v>45505</v>
      </c>
      <c r="H554" s="1" t="s">
        <v>2458</v>
      </c>
      <c r="I554" s="1" t="s">
        <v>2459</v>
      </c>
      <c r="J554" s="1" t="s">
        <v>594</v>
      </c>
      <c r="K554" s="1" t="s">
        <v>843</v>
      </c>
      <c r="L554" s="1"/>
      <c r="M554" s="1"/>
      <c r="N554" s="1"/>
      <c r="O554" s="1" t="s">
        <v>2533</v>
      </c>
      <c r="P554" s="40">
        <v>13068</v>
      </c>
      <c r="Q554" s="37" t="str">
        <f>IF(C554="ForthPoint","ForthPoint",IF(D554="Intercompany",_xlfn.XLOOKUP(E554,'Dept Lookup'!B:B,'Dept Lookup'!A:A),Modified!D554))</f>
        <v>Insourcing Services</v>
      </c>
      <c r="R554" t="str">
        <f t="shared" si="44"/>
        <v>MasterCard</v>
      </c>
      <c r="S554" s="1" t="s">
        <v>707</v>
      </c>
      <c r="T554">
        <f t="shared" si="45"/>
        <v>0</v>
      </c>
      <c r="U554" s="25" t="str">
        <f>IF(K554&gt;0,K554,_xlfn.XLOOKUP(M554,'Client Lookup'!L:L,'Client Lookup'!N:N))</f>
        <v>567</v>
      </c>
      <c r="V554" t="e">
        <f>_xlfn.XLOOKUP(_xlfn.NUMBERVALUE(U554),'Project Lookup'!X:X,'Project Lookup'!B:B)</f>
        <v>#N/A</v>
      </c>
      <c r="X554" t="str">
        <f t="shared" si="46"/>
        <v>9 MasterCard</v>
      </c>
      <c r="Y554" t="str">
        <f t="shared" si="47"/>
        <v>9 MasterCard</v>
      </c>
      <c r="Z554" t="str">
        <f t="shared" si="48"/>
        <v>9 MasterCard</v>
      </c>
      <c r="AA554" t="str">
        <f>_xlfn.XLOOKUP(Z554,'Client Lookup'!A:A,'Client Lookup'!C:C)</f>
        <v>MasterCard</v>
      </c>
      <c r="AC554" t="e">
        <f>_xlfn.XLOOKUP(K554,'Results vs Forecast'!K:K,'Results vs Forecast'!K:K)</f>
        <v>#N/A</v>
      </c>
    </row>
    <row r="555" spans="1:29" hidden="1">
      <c r="A555" s="39"/>
      <c r="B555" s="1" t="s">
        <v>700</v>
      </c>
      <c r="C555" s="1" t="s">
        <v>701</v>
      </c>
      <c r="D555" s="1" t="s">
        <v>20</v>
      </c>
      <c r="E555" s="1" t="s">
        <v>2393</v>
      </c>
      <c r="F555" s="2">
        <v>45535</v>
      </c>
      <c r="G555" s="2">
        <v>45505</v>
      </c>
      <c r="H555" s="1" t="s">
        <v>2458</v>
      </c>
      <c r="I555" s="1" t="s">
        <v>2459</v>
      </c>
      <c r="J555" s="1" t="s">
        <v>469</v>
      </c>
      <c r="K555" s="1" t="s">
        <v>720</v>
      </c>
      <c r="L555" s="1"/>
      <c r="M555" s="1"/>
      <c r="N555" s="1"/>
      <c r="O555" s="1" t="s">
        <v>2534</v>
      </c>
      <c r="P555" s="40">
        <v>11635</v>
      </c>
      <c r="Q555" s="37" t="str">
        <f>IF(C555="ForthPoint","ForthPoint",IF(D555="Intercompany",_xlfn.XLOOKUP(E555,'Dept Lookup'!B:B,'Dept Lookup'!A:A),Modified!D555))</f>
        <v>Insourcing Services</v>
      </c>
      <c r="R555" t="str">
        <f t="shared" si="44"/>
        <v>American Express Company</v>
      </c>
      <c r="S555" s="1" t="s">
        <v>707</v>
      </c>
      <c r="T555">
        <f t="shared" si="45"/>
        <v>0</v>
      </c>
      <c r="U555" s="25" t="str">
        <f>IF(K555&gt;0,K555,_xlfn.XLOOKUP(M555,'Client Lookup'!L:L,'Client Lookup'!N:N))</f>
        <v>565</v>
      </c>
      <c r="V555" t="e">
        <f>_xlfn.XLOOKUP(_xlfn.NUMBERVALUE(U555),'Project Lookup'!X:X,'Project Lookup'!B:B)</f>
        <v>#N/A</v>
      </c>
      <c r="X555" t="str">
        <f t="shared" si="46"/>
        <v>7 American Express</v>
      </c>
      <c r="Y555" t="str">
        <f t="shared" si="47"/>
        <v>7 American Express</v>
      </c>
      <c r="Z555" t="str">
        <f t="shared" si="48"/>
        <v>7 American Express</v>
      </c>
      <c r="AA555" t="str">
        <f>_xlfn.XLOOKUP(Z555,'Client Lookup'!A:A,'Client Lookup'!C:C)</f>
        <v>American Express Company</v>
      </c>
      <c r="AC555" t="e">
        <f>_xlfn.XLOOKUP(K555,'Results vs Forecast'!K:K,'Results vs Forecast'!K:K)</f>
        <v>#N/A</v>
      </c>
    </row>
    <row r="556" spans="1:29" hidden="1">
      <c r="A556" s="39"/>
      <c r="B556" s="1" t="s">
        <v>700</v>
      </c>
      <c r="C556" s="1" t="s">
        <v>701</v>
      </c>
      <c r="D556" s="1" t="s">
        <v>20</v>
      </c>
      <c r="E556" s="1" t="s">
        <v>2393</v>
      </c>
      <c r="F556" s="2">
        <v>45535</v>
      </c>
      <c r="G556" s="2">
        <v>45505</v>
      </c>
      <c r="H556" s="1" t="s">
        <v>2458</v>
      </c>
      <c r="I556" s="1" t="s">
        <v>2459</v>
      </c>
      <c r="J556" s="1" t="s">
        <v>550</v>
      </c>
      <c r="K556" s="1" t="s">
        <v>808</v>
      </c>
      <c r="L556" s="1"/>
      <c r="M556" s="1"/>
      <c r="N556" s="1"/>
      <c r="O556" s="1" t="s">
        <v>2535</v>
      </c>
      <c r="P556" s="40">
        <v>16896</v>
      </c>
      <c r="Q556" s="37" t="str">
        <f>IF(C556="ForthPoint","ForthPoint",IF(D556="Intercompany",_xlfn.XLOOKUP(E556,'Dept Lookup'!B:B,'Dept Lookup'!A:A),Modified!D556))</f>
        <v>Insourcing Services</v>
      </c>
      <c r="R556" t="str">
        <f t="shared" si="44"/>
        <v>Hancock Whitney</v>
      </c>
      <c r="S556" s="1" t="s">
        <v>707</v>
      </c>
      <c r="T556">
        <f t="shared" si="45"/>
        <v>0</v>
      </c>
      <c r="U556" s="25" t="str">
        <f>IF(K556&gt;0,K556,_xlfn.XLOOKUP(M556,'Client Lookup'!L:L,'Client Lookup'!N:N))</f>
        <v>3305</v>
      </c>
      <c r="V556" t="e">
        <f>_xlfn.XLOOKUP(_xlfn.NUMBERVALUE(U556),'Project Lookup'!X:X,'Project Lookup'!B:B)</f>
        <v>#N/A</v>
      </c>
      <c r="X556" t="str">
        <f t="shared" si="46"/>
        <v>192 Hancock Whitney</v>
      </c>
      <c r="Y556" t="str">
        <f t="shared" si="47"/>
        <v>192 Hancock Whitney</v>
      </c>
      <c r="Z556" t="str">
        <f t="shared" si="48"/>
        <v>192 Hancock Whitney</v>
      </c>
      <c r="AA556" t="str">
        <f>_xlfn.XLOOKUP(Z556,'Client Lookup'!A:A,'Client Lookup'!C:C)</f>
        <v>Hancock Whitney</v>
      </c>
      <c r="AC556" t="e">
        <f>_xlfn.XLOOKUP(K556,'Results vs Forecast'!K:K,'Results vs Forecast'!K:K)</f>
        <v>#N/A</v>
      </c>
    </row>
    <row r="557" spans="1:29" hidden="1">
      <c r="A557" s="39"/>
      <c r="B557" s="1" t="s">
        <v>700</v>
      </c>
      <c r="C557" s="1" t="s">
        <v>701</v>
      </c>
      <c r="D557" s="1" t="s">
        <v>20</v>
      </c>
      <c r="E557" s="1" t="s">
        <v>2393</v>
      </c>
      <c r="F557" s="2">
        <v>45535</v>
      </c>
      <c r="G557" s="2">
        <v>45505</v>
      </c>
      <c r="H557" s="1" t="s">
        <v>2458</v>
      </c>
      <c r="I557" s="1" t="s">
        <v>2459</v>
      </c>
      <c r="J557" s="1" t="s">
        <v>491</v>
      </c>
      <c r="K557" s="1" t="s">
        <v>743</v>
      </c>
      <c r="L557" s="1"/>
      <c r="M557" s="1"/>
      <c r="N557" s="1"/>
      <c r="O557" s="1" t="s">
        <v>2536</v>
      </c>
      <c r="P557" s="40">
        <v>9680</v>
      </c>
      <c r="Q557" s="37" t="str">
        <f>IF(C557="ForthPoint","ForthPoint",IF(D557="Intercompany",_xlfn.XLOOKUP(E557,'Dept Lookup'!B:B,'Dept Lookup'!A:A),Modified!D557))</f>
        <v>Insourcing Services</v>
      </c>
      <c r="R557" t="str">
        <f t="shared" si="44"/>
        <v>citigroup</v>
      </c>
      <c r="S557" s="1" t="s">
        <v>707</v>
      </c>
      <c r="T557">
        <f t="shared" si="45"/>
        <v>0</v>
      </c>
      <c r="U557" s="25" t="str">
        <f>IF(K557&gt;0,K557,_xlfn.XLOOKUP(M557,'Client Lookup'!L:L,'Client Lookup'!N:N))</f>
        <v>566</v>
      </c>
      <c r="V557" t="e">
        <f>_xlfn.XLOOKUP(_xlfn.NUMBERVALUE(U557),'Project Lookup'!X:X,'Project Lookup'!B:B)</f>
        <v>#N/A</v>
      </c>
      <c r="X557" t="str">
        <f t="shared" si="46"/>
        <v>8 Citi</v>
      </c>
      <c r="Y557" t="str">
        <f t="shared" si="47"/>
        <v>8 Citi</v>
      </c>
      <c r="Z557" t="str">
        <f t="shared" si="48"/>
        <v>8 Citi</v>
      </c>
      <c r="AA557" t="str">
        <f>_xlfn.XLOOKUP(Z557,'Client Lookup'!A:A,'Client Lookup'!C:C)</f>
        <v>citigroup</v>
      </c>
      <c r="AC557" t="e">
        <f>_xlfn.XLOOKUP(K557,'Results vs Forecast'!K:K,'Results vs Forecast'!K:K)</f>
        <v>#N/A</v>
      </c>
    </row>
    <row r="558" spans="1:29" hidden="1">
      <c r="A558" s="39"/>
      <c r="B558" s="1" t="s">
        <v>700</v>
      </c>
      <c r="C558" s="1" t="s">
        <v>701</v>
      </c>
      <c r="D558" s="1" t="s">
        <v>20</v>
      </c>
      <c r="E558" s="1" t="s">
        <v>2393</v>
      </c>
      <c r="F558" s="2">
        <v>45535</v>
      </c>
      <c r="G558" s="2">
        <v>45505</v>
      </c>
      <c r="H558" s="1" t="s">
        <v>2458</v>
      </c>
      <c r="I558" s="1" t="s">
        <v>2459</v>
      </c>
      <c r="J558" s="1" t="s">
        <v>491</v>
      </c>
      <c r="K558" s="1" t="s">
        <v>743</v>
      </c>
      <c r="L558" s="1"/>
      <c r="M558" s="1"/>
      <c r="N558" s="1"/>
      <c r="O558" s="1" t="s">
        <v>2537</v>
      </c>
      <c r="P558" s="40">
        <v>17680</v>
      </c>
      <c r="Q558" s="37" t="str">
        <f>IF(C558="ForthPoint","ForthPoint",IF(D558="Intercompany",_xlfn.XLOOKUP(E558,'Dept Lookup'!B:B,'Dept Lookup'!A:A),Modified!D558))</f>
        <v>Insourcing Services</v>
      </c>
      <c r="R558" t="str">
        <f t="shared" si="44"/>
        <v>citigroup</v>
      </c>
      <c r="S558" s="1" t="s">
        <v>707</v>
      </c>
      <c r="T558">
        <f t="shared" si="45"/>
        <v>0</v>
      </c>
      <c r="U558" s="25" t="str">
        <f>IF(K558&gt;0,K558,_xlfn.XLOOKUP(M558,'Client Lookup'!L:L,'Client Lookup'!N:N))</f>
        <v>566</v>
      </c>
      <c r="V558" t="e">
        <f>_xlfn.XLOOKUP(_xlfn.NUMBERVALUE(U558),'Project Lookup'!X:X,'Project Lookup'!B:B)</f>
        <v>#N/A</v>
      </c>
      <c r="X558" t="str">
        <f t="shared" si="46"/>
        <v>8 Citi</v>
      </c>
      <c r="Y558" t="str">
        <f t="shared" si="47"/>
        <v>8 Citi</v>
      </c>
      <c r="Z558" t="str">
        <f t="shared" si="48"/>
        <v>8 Citi</v>
      </c>
      <c r="AA558" t="str">
        <f>_xlfn.XLOOKUP(Z558,'Client Lookup'!A:A,'Client Lookup'!C:C)</f>
        <v>citigroup</v>
      </c>
      <c r="AC558" t="e">
        <f>_xlfn.XLOOKUP(K558,'Results vs Forecast'!K:K,'Results vs Forecast'!K:K)</f>
        <v>#N/A</v>
      </c>
    </row>
    <row r="559" spans="1:29" hidden="1">
      <c r="A559" s="39"/>
      <c r="B559" s="1" t="s">
        <v>700</v>
      </c>
      <c r="C559" s="1" t="s">
        <v>701</v>
      </c>
      <c r="D559" s="1" t="s">
        <v>20</v>
      </c>
      <c r="E559" s="1" t="s">
        <v>2393</v>
      </c>
      <c r="F559" s="2">
        <v>45535</v>
      </c>
      <c r="G559" s="2">
        <v>45505</v>
      </c>
      <c r="H559" s="1" t="s">
        <v>2538</v>
      </c>
      <c r="I559" s="1" t="s">
        <v>2539</v>
      </c>
      <c r="J559" s="1" t="s">
        <v>504</v>
      </c>
      <c r="K559" s="1" t="s">
        <v>756</v>
      </c>
      <c r="L559" s="1" t="s">
        <v>1834</v>
      </c>
      <c r="M559" s="1"/>
      <c r="N559" s="1"/>
      <c r="O559" s="1" t="s">
        <v>2540</v>
      </c>
      <c r="P559" s="40">
        <v>-16920</v>
      </c>
      <c r="Q559" s="37" t="str">
        <f>IF(C559="ForthPoint","ForthPoint",IF(D559="Intercompany",_xlfn.XLOOKUP(E559,'Dept Lookup'!B:B,'Dept Lookup'!A:A),Modified!D559))</f>
        <v>Insourcing Services</v>
      </c>
      <c r="R559" t="str">
        <f t="shared" si="44"/>
        <v>CVS Health</v>
      </c>
      <c r="S559" s="1" t="s">
        <v>707</v>
      </c>
      <c r="T559">
        <f t="shared" si="45"/>
        <v>0</v>
      </c>
      <c r="U559" s="25" t="str">
        <f>IF(K559&gt;0,K559,_xlfn.XLOOKUP(M559,'Client Lookup'!L:L,'Client Lookup'!N:N))</f>
        <v>30776</v>
      </c>
      <c r="V559" t="str">
        <f>_xlfn.XLOOKUP(_xlfn.NUMBERVALUE(U559),'Project Lookup'!X:X,'Project Lookup'!B:B)</f>
        <v>CVS-Soma King--Sr. Data Science</v>
      </c>
      <c r="X559" t="str">
        <f t="shared" si="46"/>
        <v>170 CVS Health : 1228 CVS-Soma King--Sr. Data Science</v>
      </c>
      <c r="Y559" t="str">
        <f t="shared" si="47"/>
        <v>170 CVS Health</v>
      </c>
      <c r="Z559" t="str">
        <f t="shared" si="48"/>
        <v>170 CVS Health</v>
      </c>
      <c r="AA559" t="str">
        <f>_xlfn.XLOOKUP(Z559,'Client Lookup'!A:A,'Client Lookup'!C:C)</f>
        <v>CVS Health</v>
      </c>
      <c r="AC559" t="e">
        <f>_xlfn.XLOOKUP(K559,'Results vs Forecast'!K:K,'Results vs Forecast'!K:K)</f>
        <v>#N/A</v>
      </c>
    </row>
    <row r="560" spans="1:29" hidden="1">
      <c r="A560" s="39"/>
      <c r="B560" s="1" t="s">
        <v>700</v>
      </c>
      <c r="C560" s="1" t="s">
        <v>701</v>
      </c>
      <c r="D560" s="1" t="s">
        <v>20</v>
      </c>
      <c r="E560" s="1" t="s">
        <v>2393</v>
      </c>
      <c r="F560" s="2">
        <v>45535</v>
      </c>
      <c r="G560" s="2">
        <v>45505</v>
      </c>
      <c r="H560" s="1" t="s">
        <v>2458</v>
      </c>
      <c r="I560" s="1" t="s">
        <v>2459</v>
      </c>
      <c r="J560" s="1" t="s">
        <v>491</v>
      </c>
      <c r="K560" s="1" t="s">
        <v>743</v>
      </c>
      <c r="L560" s="1"/>
      <c r="M560" s="1"/>
      <c r="N560" s="1"/>
      <c r="O560" s="1" t="s">
        <v>2541</v>
      </c>
      <c r="P560" s="40">
        <v>10590.5</v>
      </c>
      <c r="Q560" s="37" t="str">
        <f>IF(C560="ForthPoint","ForthPoint",IF(D560="Intercompany",_xlfn.XLOOKUP(E560,'Dept Lookup'!B:B,'Dept Lookup'!A:A),Modified!D560))</f>
        <v>Insourcing Services</v>
      </c>
      <c r="R560" t="str">
        <f t="shared" si="44"/>
        <v>citigroup</v>
      </c>
      <c r="S560" s="1" t="s">
        <v>707</v>
      </c>
      <c r="T560">
        <f t="shared" si="45"/>
        <v>0</v>
      </c>
      <c r="U560" s="25" t="str">
        <f>IF(K560&gt;0,K560,_xlfn.XLOOKUP(M560,'Client Lookup'!L:L,'Client Lookup'!N:N))</f>
        <v>566</v>
      </c>
      <c r="V560" t="e">
        <f>_xlfn.XLOOKUP(_xlfn.NUMBERVALUE(U560),'Project Lookup'!X:X,'Project Lookup'!B:B)</f>
        <v>#N/A</v>
      </c>
      <c r="X560" t="str">
        <f t="shared" si="46"/>
        <v>8 Citi</v>
      </c>
      <c r="Y560" t="str">
        <f t="shared" si="47"/>
        <v>8 Citi</v>
      </c>
      <c r="Z560" t="str">
        <f t="shared" si="48"/>
        <v>8 Citi</v>
      </c>
      <c r="AA560" t="str">
        <f>_xlfn.XLOOKUP(Z560,'Client Lookup'!A:A,'Client Lookup'!C:C)</f>
        <v>citigroup</v>
      </c>
      <c r="AC560" t="e">
        <f>_xlfn.XLOOKUP(K560,'Results vs Forecast'!K:K,'Results vs Forecast'!K:K)</f>
        <v>#N/A</v>
      </c>
    </row>
    <row r="561" spans="1:29" hidden="1">
      <c r="A561" s="39"/>
      <c r="B561" s="1" t="s">
        <v>700</v>
      </c>
      <c r="C561" s="1" t="s">
        <v>701</v>
      </c>
      <c r="D561" s="1" t="s">
        <v>20</v>
      </c>
      <c r="E561" s="1" t="s">
        <v>2393</v>
      </c>
      <c r="F561" s="2">
        <v>45535</v>
      </c>
      <c r="G561" s="2">
        <v>45505</v>
      </c>
      <c r="H561" s="1" t="s">
        <v>2458</v>
      </c>
      <c r="I561" s="1" t="s">
        <v>2459</v>
      </c>
      <c r="J561" s="1" t="s">
        <v>469</v>
      </c>
      <c r="K561" s="1" t="s">
        <v>720</v>
      </c>
      <c r="L561" s="1"/>
      <c r="M561" s="1"/>
      <c r="N561" s="1"/>
      <c r="O561" s="1" t="s">
        <v>2542</v>
      </c>
      <c r="P561" s="40">
        <v>14080</v>
      </c>
      <c r="Q561" s="37" t="str">
        <f>IF(C561="ForthPoint","ForthPoint",IF(D561="Intercompany",_xlfn.XLOOKUP(E561,'Dept Lookup'!B:B,'Dept Lookup'!A:A),Modified!D561))</f>
        <v>Insourcing Services</v>
      </c>
      <c r="R561" t="str">
        <f t="shared" si="44"/>
        <v>American Express Company</v>
      </c>
      <c r="S561" s="1" t="s">
        <v>707</v>
      </c>
      <c r="T561">
        <f t="shared" si="45"/>
        <v>0</v>
      </c>
      <c r="U561" s="25" t="str">
        <f>IF(K561&gt;0,K561,_xlfn.XLOOKUP(M561,'Client Lookup'!L:L,'Client Lookup'!N:N))</f>
        <v>565</v>
      </c>
      <c r="V561" t="e">
        <f>_xlfn.XLOOKUP(_xlfn.NUMBERVALUE(U561),'Project Lookup'!X:X,'Project Lookup'!B:B)</f>
        <v>#N/A</v>
      </c>
      <c r="X561" t="str">
        <f t="shared" si="46"/>
        <v>7 American Express</v>
      </c>
      <c r="Y561" t="str">
        <f t="shared" si="47"/>
        <v>7 American Express</v>
      </c>
      <c r="Z561" t="str">
        <f t="shared" si="48"/>
        <v>7 American Express</v>
      </c>
      <c r="AA561" t="str">
        <f>_xlfn.XLOOKUP(Z561,'Client Lookup'!A:A,'Client Lookup'!C:C)</f>
        <v>American Express Company</v>
      </c>
      <c r="AC561" t="e">
        <f>_xlfn.XLOOKUP(K561,'Results vs Forecast'!K:K,'Results vs Forecast'!K:K)</f>
        <v>#N/A</v>
      </c>
    </row>
    <row r="562" spans="1:29" hidden="1">
      <c r="A562" s="39"/>
      <c r="B562" s="1" t="s">
        <v>700</v>
      </c>
      <c r="C562" s="1" t="s">
        <v>701</v>
      </c>
      <c r="D562" s="1" t="s">
        <v>20</v>
      </c>
      <c r="E562" s="1" t="s">
        <v>2393</v>
      </c>
      <c r="F562" s="2">
        <v>45535</v>
      </c>
      <c r="G562" s="2">
        <v>45505</v>
      </c>
      <c r="H562" s="1" t="s">
        <v>2458</v>
      </c>
      <c r="I562" s="1" t="s">
        <v>2459</v>
      </c>
      <c r="J562" s="1" t="s">
        <v>469</v>
      </c>
      <c r="K562" s="1" t="s">
        <v>720</v>
      </c>
      <c r="L562" s="1"/>
      <c r="M562" s="1"/>
      <c r="N562" s="1"/>
      <c r="O562" s="1" t="s">
        <v>2543</v>
      </c>
      <c r="P562" s="40">
        <v>10315.6</v>
      </c>
      <c r="Q562" s="37" t="str">
        <f>IF(C562="ForthPoint","ForthPoint",IF(D562="Intercompany",_xlfn.XLOOKUP(E562,'Dept Lookup'!B:B,'Dept Lookup'!A:A),Modified!D562))</f>
        <v>Insourcing Services</v>
      </c>
      <c r="R562" t="str">
        <f t="shared" si="44"/>
        <v>American Express Company</v>
      </c>
      <c r="S562" s="1" t="s">
        <v>707</v>
      </c>
      <c r="T562">
        <f t="shared" si="45"/>
        <v>0</v>
      </c>
      <c r="U562" s="25" t="str">
        <f>IF(K562&gt;0,K562,_xlfn.XLOOKUP(M562,'Client Lookup'!L:L,'Client Lookup'!N:N))</f>
        <v>565</v>
      </c>
      <c r="V562" t="e">
        <f>_xlfn.XLOOKUP(_xlfn.NUMBERVALUE(U562),'Project Lookup'!X:X,'Project Lookup'!B:B)</f>
        <v>#N/A</v>
      </c>
      <c r="X562" t="str">
        <f t="shared" si="46"/>
        <v>7 American Express</v>
      </c>
      <c r="Y562" t="str">
        <f t="shared" si="47"/>
        <v>7 American Express</v>
      </c>
      <c r="Z562" t="str">
        <f t="shared" si="48"/>
        <v>7 American Express</v>
      </c>
      <c r="AA562" t="str">
        <f>_xlfn.XLOOKUP(Z562,'Client Lookup'!A:A,'Client Lookup'!C:C)</f>
        <v>American Express Company</v>
      </c>
      <c r="AC562" t="e">
        <f>_xlfn.XLOOKUP(K562,'Results vs Forecast'!K:K,'Results vs Forecast'!K:K)</f>
        <v>#N/A</v>
      </c>
    </row>
    <row r="563" spans="1:29" hidden="1">
      <c r="A563" s="39"/>
      <c r="B563" s="1" t="s">
        <v>700</v>
      </c>
      <c r="C563" s="1" t="s">
        <v>701</v>
      </c>
      <c r="D563" s="1" t="s">
        <v>20</v>
      </c>
      <c r="E563" s="1" t="s">
        <v>2393</v>
      </c>
      <c r="F563" s="2">
        <v>45535</v>
      </c>
      <c r="G563" s="2">
        <v>45505</v>
      </c>
      <c r="H563" s="1" t="s">
        <v>2458</v>
      </c>
      <c r="I563" s="1" t="s">
        <v>2459</v>
      </c>
      <c r="J563" s="1" t="s">
        <v>491</v>
      </c>
      <c r="K563" s="1" t="s">
        <v>743</v>
      </c>
      <c r="L563" s="1"/>
      <c r="M563" s="1"/>
      <c r="N563" s="1"/>
      <c r="O563" s="1" t="s">
        <v>2544</v>
      </c>
      <c r="P563" s="40">
        <v>11250</v>
      </c>
      <c r="Q563" s="37" t="str">
        <f>IF(C563="ForthPoint","ForthPoint",IF(D563="Intercompany",_xlfn.XLOOKUP(E563,'Dept Lookup'!B:B,'Dept Lookup'!A:A),Modified!D563))</f>
        <v>Insourcing Services</v>
      </c>
      <c r="R563" t="str">
        <f t="shared" si="44"/>
        <v>citigroup</v>
      </c>
      <c r="S563" s="1" t="s">
        <v>707</v>
      </c>
      <c r="T563">
        <f t="shared" si="45"/>
        <v>0</v>
      </c>
      <c r="U563" s="25" t="str">
        <f>IF(K563&gt;0,K563,_xlfn.XLOOKUP(M563,'Client Lookup'!L:L,'Client Lookup'!N:N))</f>
        <v>566</v>
      </c>
      <c r="V563" t="e">
        <f>_xlfn.XLOOKUP(_xlfn.NUMBERVALUE(U563),'Project Lookup'!X:X,'Project Lookup'!B:B)</f>
        <v>#N/A</v>
      </c>
      <c r="X563" t="str">
        <f t="shared" si="46"/>
        <v>8 Citi</v>
      </c>
      <c r="Y563" t="str">
        <f t="shared" si="47"/>
        <v>8 Citi</v>
      </c>
      <c r="Z563" t="str">
        <f t="shared" si="48"/>
        <v>8 Citi</v>
      </c>
      <c r="AA563" t="str">
        <f>_xlfn.XLOOKUP(Z563,'Client Lookup'!A:A,'Client Lookup'!C:C)</f>
        <v>citigroup</v>
      </c>
      <c r="AC563" t="e">
        <f>_xlfn.XLOOKUP(K563,'Results vs Forecast'!K:K,'Results vs Forecast'!K:K)</f>
        <v>#N/A</v>
      </c>
    </row>
    <row r="564" spans="1:29" hidden="1">
      <c r="A564" s="39"/>
      <c r="B564" s="1" t="s">
        <v>700</v>
      </c>
      <c r="C564" s="1" t="s">
        <v>701</v>
      </c>
      <c r="D564" s="1" t="s">
        <v>20</v>
      </c>
      <c r="E564" s="1" t="s">
        <v>2393</v>
      </c>
      <c r="F564" s="2">
        <v>45535</v>
      </c>
      <c r="G564" s="2">
        <v>45505</v>
      </c>
      <c r="H564" s="1" t="s">
        <v>2458</v>
      </c>
      <c r="I564" s="1" t="s">
        <v>2459</v>
      </c>
      <c r="J564" s="1" t="s">
        <v>469</v>
      </c>
      <c r="K564" s="1" t="s">
        <v>720</v>
      </c>
      <c r="L564" s="1"/>
      <c r="M564" s="1"/>
      <c r="N564" s="1"/>
      <c r="O564" s="1" t="s">
        <v>2545</v>
      </c>
      <c r="P564" s="40">
        <v>14080</v>
      </c>
      <c r="Q564" s="37" t="str">
        <f>IF(C564="ForthPoint","ForthPoint",IF(D564="Intercompany",_xlfn.XLOOKUP(E564,'Dept Lookup'!B:B,'Dept Lookup'!A:A),Modified!D564))</f>
        <v>Insourcing Services</v>
      </c>
      <c r="R564" t="str">
        <f t="shared" si="44"/>
        <v>American Express Company</v>
      </c>
      <c r="S564" s="1" t="s">
        <v>707</v>
      </c>
      <c r="T564">
        <f t="shared" si="45"/>
        <v>0</v>
      </c>
      <c r="U564" s="25" t="str">
        <f>IF(K564&gt;0,K564,_xlfn.XLOOKUP(M564,'Client Lookup'!L:L,'Client Lookup'!N:N))</f>
        <v>565</v>
      </c>
      <c r="V564" t="e">
        <f>_xlfn.XLOOKUP(_xlfn.NUMBERVALUE(U564),'Project Lookup'!X:X,'Project Lookup'!B:B)</f>
        <v>#N/A</v>
      </c>
      <c r="X564" t="str">
        <f t="shared" si="46"/>
        <v>7 American Express</v>
      </c>
      <c r="Y564" t="str">
        <f t="shared" si="47"/>
        <v>7 American Express</v>
      </c>
      <c r="Z564" t="str">
        <f t="shared" si="48"/>
        <v>7 American Express</v>
      </c>
      <c r="AA564" t="str">
        <f>_xlfn.XLOOKUP(Z564,'Client Lookup'!A:A,'Client Lookup'!C:C)</f>
        <v>American Express Company</v>
      </c>
      <c r="AC564" t="e">
        <f>_xlfn.XLOOKUP(K564,'Results vs Forecast'!K:K,'Results vs Forecast'!K:K)</f>
        <v>#N/A</v>
      </c>
    </row>
    <row r="565" spans="1:29" hidden="1">
      <c r="A565" s="39"/>
      <c r="B565" s="1" t="s">
        <v>700</v>
      </c>
      <c r="C565" s="1" t="s">
        <v>701</v>
      </c>
      <c r="D565" s="1" t="s">
        <v>20</v>
      </c>
      <c r="E565" s="1" t="s">
        <v>2393</v>
      </c>
      <c r="F565" s="2">
        <v>45535</v>
      </c>
      <c r="G565" s="2">
        <v>45505</v>
      </c>
      <c r="H565" s="1" t="s">
        <v>2458</v>
      </c>
      <c r="I565" s="1" t="s">
        <v>2459</v>
      </c>
      <c r="J565" s="1" t="s">
        <v>469</v>
      </c>
      <c r="K565" s="1" t="s">
        <v>720</v>
      </c>
      <c r="L565" s="1"/>
      <c r="M565" s="1"/>
      <c r="N565" s="1"/>
      <c r="O565" s="1" t="s">
        <v>2546</v>
      </c>
      <c r="P565" s="40">
        <v>11070.4</v>
      </c>
      <c r="Q565" s="37" t="str">
        <f>IF(C565="ForthPoint","ForthPoint",IF(D565="Intercompany",_xlfn.XLOOKUP(E565,'Dept Lookup'!B:B,'Dept Lookup'!A:A),Modified!D565))</f>
        <v>Insourcing Services</v>
      </c>
      <c r="R565" t="str">
        <f t="shared" si="44"/>
        <v>American Express Company</v>
      </c>
      <c r="S565" s="1" t="s">
        <v>707</v>
      </c>
      <c r="T565">
        <f t="shared" si="45"/>
        <v>0</v>
      </c>
      <c r="U565" s="25" t="str">
        <f>IF(K565&gt;0,K565,_xlfn.XLOOKUP(M565,'Client Lookup'!L:L,'Client Lookup'!N:N))</f>
        <v>565</v>
      </c>
      <c r="V565" t="e">
        <f>_xlfn.XLOOKUP(_xlfn.NUMBERVALUE(U565),'Project Lookup'!X:X,'Project Lookup'!B:B)</f>
        <v>#N/A</v>
      </c>
      <c r="X565" t="str">
        <f t="shared" si="46"/>
        <v>7 American Express</v>
      </c>
      <c r="Y565" t="str">
        <f t="shared" si="47"/>
        <v>7 American Express</v>
      </c>
      <c r="Z565" t="str">
        <f t="shared" si="48"/>
        <v>7 American Express</v>
      </c>
      <c r="AA565" t="str">
        <f>_xlfn.XLOOKUP(Z565,'Client Lookup'!A:A,'Client Lookup'!C:C)</f>
        <v>American Express Company</v>
      </c>
      <c r="AC565" t="e">
        <f>_xlfn.XLOOKUP(K565,'Results vs Forecast'!K:K,'Results vs Forecast'!K:K)</f>
        <v>#N/A</v>
      </c>
    </row>
    <row r="566" spans="1:29" hidden="1">
      <c r="A566" s="39"/>
      <c r="B566" s="1" t="s">
        <v>700</v>
      </c>
      <c r="C566" s="1" t="s">
        <v>701</v>
      </c>
      <c r="D566" s="1" t="s">
        <v>20</v>
      </c>
      <c r="E566" s="1" t="s">
        <v>2393</v>
      </c>
      <c r="F566" s="2">
        <v>45535</v>
      </c>
      <c r="G566" s="2">
        <v>45505</v>
      </c>
      <c r="H566" s="1" t="s">
        <v>2458</v>
      </c>
      <c r="I566" s="1" t="s">
        <v>2459</v>
      </c>
      <c r="J566" s="1" t="s">
        <v>469</v>
      </c>
      <c r="K566" s="1" t="s">
        <v>720</v>
      </c>
      <c r="L566" s="1"/>
      <c r="M566" s="1"/>
      <c r="N566" s="1"/>
      <c r="O566" s="1" t="s">
        <v>2547</v>
      </c>
      <c r="P566" s="40">
        <v>11505</v>
      </c>
      <c r="Q566" s="37" t="str">
        <f>IF(C566="ForthPoint","ForthPoint",IF(D566="Intercompany",_xlfn.XLOOKUP(E566,'Dept Lookup'!B:B,'Dept Lookup'!A:A),Modified!D566))</f>
        <v>Insourcing Services</v>
      </c>
      <c r="R566" t="str">
        <f t="shared" si="44"/>
        <v>American Express Company</v>
      </c>
      <c r="S566" s="1" t="s">
        <v>707</v>
      </c>
      <c r="T566">
        <f t="shared" si="45"/>
        <v>0</v>
      </c>
      <c r="U566" s="25" t="str">
        <f>IF(K566&gt;0,K566,_xlfn.XLOOKUP(M566,'Client Lookup'!L:L,'Client Lookup'!N:N))</f>
        <v>565</v>
      </c>
      <c r="V566" t="e">
        <f>_xlfn.XLOOKUP(_xlfn.NUMBERVALUE(U566),'Project Lookup'!X:X,'Project Lookup'!B:B)</f>
        <v>#N/A</v>
      </c>
      <c r="X566" t="str">
        <f t="shared" si="46"/>
        <v>7 American Express</v>
      </c>
      <c r="Y566" t="str">
        <f t="shared" si="47"/>
        <v>7 American Express</v>
      </c>
      <c r="Z566" t="str">
        <f t="shared" si="48"/>
        <v>7 American Express</v>
      </c>
      <c r="AA566" t="str">
        <f>_xlfn.XLOOKUP(Z566,'Client Lookup'!A:A,'Client Lookup'!C:C)</f>
        <v>American Express Company</v>
      </c>
      <c r="AC566" t="e">
        <f>_xlfn.XLOOKUP(K566,'Results vs Forecast'!K:K,'Results vs Forecast'!K:K)</f>
        <v>#N/A</v>
      </c>
    </row>
    <row r="567" spans="1:29" hidden="1">
      <c r="A567" s="39"/>
      <c r="B567" s="1" t="s">
        <v>700</v>
      </c>
      <c r="C567" s="1" t="s">
        <v>701</v>
      </c>
      <c r="D567" s="1" t="s">
        <v>20</v>
      </c>
      <c r="E567" s="1" t="s">
        <v>2393</v>
      </c>
      <c r="F567" s="2">
        <v>45535</v>
      </c>
      <c r="G567" s="2">
        <v>45505</v>
      </c>
      <c r="H567" s="1" t="s">
        <v>2458</v>
      </c>
      <c r="I567" s="1" t="s">
        <v>2459</v>
      </c>
      <c r="J567" s="1" t="s">
        <v>594</v>
      </c>
      <c r="K567" s="1" t="s">
        <v>843</v>
      </c>
      <c r="L567" s="1"/>
      <c r="M567" s="1"/>
      <c r="N567" s="1"/>
      <c r="O567" s="1" t="s">
        <v>2548</v>
      </c>
      <c r="P567" s="40">
        <v>14960</v>
      </c>
      <c r="Q567" s="37" t="str">
        <f>IF(C567="ForthPoint","ForthPoint",IF(D567="Intercompany",_xlfn.XLOOKUP(E567,'Dept Lookup'!B:B,'Dept Lookup'!A:A),Modified!D567))</f>
        <v>Insourcing Services</v>
      </c>
      <c r="R567" t="str">
        <f t="shared" si="44"/>
        <v>MasterCard</v>
      </c>
      <c r="S567" s="1" t="s">
        <v>707</v>
      </c>
      <c r="T567">
        <f t="shared" si="45"/>
        <v>0</v>
      </c>
      <c r="U567" s="25" t="str">
        <f>IF(K567&gt;0,K567,_xlfn.XLOOKUP(M567,'Client Lookup'!L:L,'Client Lookup'!N:N))</f>
        <v>567</v>
      </c>
      <c r="V567" t="e">
        <f>_xlfn.XLOOKUP(_xlfn.NUMBERVALUE(U567),'Project Lookup'!X:X,'Project Lookup'!B:B)</f>
        <v>#N/A</v>
      </c>
      <c r="X567" t="str">
        <f t="shared" si="46"/>
        <v>9 MasterCard</v>
      </c>
      <c r="Y567" t="str">
        <f t="shared" si="47"/>
        <v>9 MasterCard</v>
      </c>
      <c r="Z567" t="str">
        <f t="shared" si="48"/>
        <v>9 MasterCard</v>
      </c>
      <c r="AA567" t="str">
        <f>_xlfn.XLOOKUP(Z567,'Client Lookup'!A:A,'Client Lookup'!C:C)</f>
        <v>MasterCard</v>
      </c>
      <c r="AC567" t="e">
        <f>_xlfn.XLOOKUP(K567,'Results vs Forecast'!K:K,'Results vs Forecast'!K:K)</f>
        <v>#N/A</v>
      </c>
    </row>
    <row r="568" spans="1:29" hidden="1">
      <c r="A568" s="39"/>
      <c r="B568" s="1" t="s">
        <v>700</v>
      </c>
      <c r="C568" s="1" t="s">
        <v>701</v>
      </c>
      <c r="D568" s="1" t="s">
        <v>20</v>
      </c>
      <c r="E568" s="1" t="s">
        <v>2393</v>
      </c>
      <c r="F568" s="2">
        <v>45535</v>
      </c>
      <c r="G568" s="2">
        <v>45505</v>
      </c>
      <c r="H568" s="1" t="s">
        <v>2458</v>
      </c>
      <c r="I568" s="1" t="s">
        <v>2459</v>
      </c>
      <c r="J568" s="1" t="s">
        <v>525</v>
      </c>
      <c r="K568" s="1" t="s">
        <v>783</v>
      </c>
      <c r="L568" s="1"/>
      <c r="M568" s="1"/>
      <c r="N568" s="1"/>
      <c r="O568" s="1" t="s">
        <v>2549</v>
      </c>
      <c r="P568" s="40">
        <v>9152</v>
      </c>
      <c r="Q568" s="37" t="str">
        <f>IF(C568="ForthPoint","ForthPoint",IF(D568="Intercompany",_xlfn.XLOOKUP(E568,'Dept Lookup'!B:B,'Dept Lookup'!A:A),Modified!D568))</f>
        <v>Insourcing Services</v>
      </c>
      <c r="R568" t="str">
        <f t="shared" si="44"/>
        <v>Flatiron Health</v>
      </c>
      <c r="S568" s="1" t="s">
        <v>707</v>
      </c>
      <c r="T568">
        <f t="shared" si="45"/>
        <v>0</v>
      </c>
      <c r="U568" s="25" t="str">
        <f>IF(K568&gt;0,K568,_xlfn.XLOOKUP(M568,'Client Lookup'!L:L,'Client Lookup'!N:N))</f>
        <v>13364</v>
      </c>
      <c r="V568" t="e">
        <f>_xlfn.XLOOKUP(_xlfn.NUMBERVALUE(U568),'Project Lookup'!X:X,'Project Lookup'!B:B)</f>
        <v>#N/A</v>
      </c>
      <c r="X568" t="str">
        <f t="shared" si="46"/>
        <v>364 Flatiron Health, Inc.</v>
      </c>
      <c r="Y568" t="str">
        <f t="shared" si="47"/>
        <v>364 Flatiron Health, Inc.</v>
      </c>
      <c r="Z568" t="str">
        <f t="shared" si="48"/>
        <v>364 Flatiron Health, Inc.</v>
      </c>
      <c r="AA568" t="str">
        <f>_xlfn.XLOOKUP(Z568,'Client Lookup'!A:A,'Client Lookup'!C:C)</f>
        <v>Flatiron Health</v>
      </c>
      <c r="AC568" t="e">
        <f>_xlfn.XLOOKUP(K568,'Results vs Forecast'!K:K,'Results vs Forecast'!K:K)</f>
        <v>#N/A</v>
      </c>
    </row>
    <row r="569" spans="1:29" hidden="1">
      <c r="A569" s="39"/>
      <c r="B569" s="1" t="s">
        <v>700</v>
      </c>
      <c r="C569" s="1" t="s">
        <v>701</v>
      </c>
      <c r="D569" s="1" t="s">
        <v>20</v>
      </c>
      <c r="E569" s="1" t="s">
        <v>2393</v>
      </c>
      <c r="F569" s="2">
        <v>45535</v>
      </c>
      <c r="G569" s="2">
        <v>45505</v>
      </c>
      <c r="H569" s="1" t="s">
        <v>2458</v>
      </c>
      <c r="I569" s="1" t="s">
        <v>2459</v>
      </c>
      <c r="J569" s="1" t="s">
        <v>491</v>
      </c>
      <c r="K569" s="1" t="s">
        <v>743</v>
      </c>
      <c r="L569" s="1"/>
      <c r="M569" s="1"/>
      <c r="N569" s="1"/>
      <c r="O569" s="1" t="s">
        <v>2550</v>
      </c>
      <c r="P569" s="40">
        <v>10695</v>
      </c>
      <c r="Q569" s="37" t="str">
        <f>IF(C569="ForthPoint","ForthPoint",IF(D569="Intercompany",_xlfn.XLOOKUP(E569,'Dept Lookup'!B:B,'Dept Lookup'!A:A),Modified!D569))</f>
        <v>Insourcing Services</v>
      </c>
      <c r="R569" t="str">
        <f t="shared" si="44"/>
        <v>citigroup</v>
      </c>
      <c r="S569" s="1" t="s">
        <v>707</v>
      </c>
      <c r="T569">
        <f t="shared" si="45"/>
        <v>0</v>
      </c>
      <c r="U569" s="25" t="str">
        <f>IF(K569&gt;0,K569,_xlfn.XLOOKUP(M569,'Client Lookup'!L:L,'Client Lookup'!N:N))</f>
        <v>566</v>
      </c>
      <c r="V569" t="e">
        <f>_xlfn.XLOOKUP(_xlfn.NUMBERVALUE(U569),'Project Lookup'!X:X,'Project Lookup'!B:B)</f>
        <v>#N/A</v>
      </c>
      <c r="X569" t="str">
        <f t="shared" si="46"/>
        <v>8 Citi</v>
      </c>
      <c r="Y569" t="str">
        <f t="shared" si="47"/>
        <v>8 Citi</v>
      </c>
      <c r="Z569" t="str">
        <f t="shared" si="48"/>
        <v>8 Citi</v>
      </c>
      <c r="AA569" t="str">
        <f>_xlfn.XLOOKUP(Z569,'Client Lookup'!A:A,'Client Lookup'!C:C)</f>
        <v>citigroup</v>
      </c>
      <c r="AC569" t="e">
        <f>_xlfn.XLOOKUP(K569,'Results vs Forecast'!K:K,'Results vs Forecast'!K:K)</f>
        <v>#N/A</v>
      </c>
    </row>
    <row r="570" spans="1:29" hidden="1">
      <c r="A570" s="39"/>
      <c r="B570" s="1" t="s">
        <v>700</v>
      </c>
      <c r="C570" s="1" t="s">
        <v>701</v>
      </c>
      <c r="D570" s="1" t="s">
        <v>20</v>
      </c>
      <c r="E570" s="1" t="s">
        <v>2393</v>
      </c>
      <c r="F570" s="2">
        <v>45535</v>
      </c>
      <c r="G570" s="2">
        <v>45505</v>
      </c>
      <c r="H570" s="1" t="s">
        <v>2458</v>
      </c>
      <c r="I570" s="1" t="s">
        <v>2459</v>
      </c>
      <c r="J570" s="1" t="s">
        <v>491</v>
      </c>
      <c r="K570" s="1" t="s">
        <v>743</v>
      </c>
      <c r="L570" s="1"/>
      <c r="M570" s="1"/>
      <c r="N570" s="1"/>
      <c r="O570" s="1" t="s">
        <v>2551</v>
      </c>
      <c r="P570" s="40">
        <v>6270</v>
      </c>
      <c r="Q570" s="37" t="str">
        <f>IF(C570="ForthPoint","ForthPoint",IF(D570="Intercompany",_xlfn.XLOOKUP(E570,'Dept Lookup'!B:B,'Dept Lookup'!A:A),Modified!D570))</f>
        <v>Insourcing Services</v>
      </c>
      <c r="R570" t="str">
        <f t="shared" si="44"/>
        <v>citigroup</v>
      </c>
      <c r="S570" s="1" t="s">
        <v>707</v>
      </c>
      <c r="T570">
        <f t="shared" si="45"/>
        <v>0</v>
      </c>
      <c r="U570" s="25" t="str">
        <f>IF(K570&gt;0,K570,_xlfn.XLOOKUP(M570,'Client Lookup'!L:L,'Client Lookup'!N:N))</f>
        <v>566</v>
      </c>
      <c r="V570" t="e">
        <f>_xlfn.XLOOKUP(_xlfn.NUMBERVALUE(U570),'Project Lookup'!X:X,'Project Lookup'!B:B)</f>
        <v>#N/A</v>
      </c>
      <c r="X570" t="str">
        <f t="shared" si="46"/>
        <v>8 Citi</v>
      </c>
      <c r="Y570" t="str">
        <f t="shared" si="47"/>
        <v>8 Citi</v>
      </c>
      <c r="Z570" t="str">
        <f t="shared" si="48"/>
        <v>8 Citi</v>
      </c>
      <c r="AA570" t="str">
        <f>_xlfn.XLOOKUP(Z570,'Client Lookup'!A:A,'Client Lookup'!C:C)</f>
        <v>citigroup</v>
      </c>
      <c r="AC570" t="e">
        <f>_xlfn.XLOOKUP(K570,'Results vs Forecast'!K:K,'Results vs Forecast'!K:K)</f>
        <v>#N/A</v>
      </c>
    </row>
    <row r="571" spans="1:29" hidden="1">
      <c r="A571" s="39"/>
      <c r="B571" s="1" t="s">
        <v>700</v>
      </c>
      <c r="C571" s="1" t="s">
        <v>701</v>
      </c>
      <c r="D571" s="1" t="s">
        <v>20</v>
      </c>
      <c r="E571" s="1" t="s">
        <v>2393</v>
      </c>
      <c r="F571" s="2">
        <v>45535</v>
      </c>
      <c r="G571" s="2">
        <v>45505</v>
      </c>
      <c r="H571" s="1" t="s">
        <v>2458</v>
      </c>
      <c r="I571" s="1" t="s">
        <v>2459</v>
      </c>
      <c r="J571" s="1" t="s">
        <v>675</v>
      </c>
      <c r="K571" s="1" t="s">
        <v>923</v>
      </c>
      <c r="L571" s="1"/>
      <c r="M571" s="1"/>
      <c r="N571" s="1"/>
      <c r="O571" s="1" t="s">
        <v>2552</v>
      </c>
      <c r="P571" s="40">
        <v>9147.36</v>
      </c>
      <c r="Q571" s="37" t="str">
        <f>IF(C571="ForthPoint","ForthPoint",IF(D571="Intercompany",_xlfn.XLOOKUP(E571,'Dept Lookup'!B:B,'Dept Lookup'!A:A),Modified!D571))</f>
        <v>Insourcing Services</v>
      </c>
      <c r="R571" t="str">
        <f t="shared" si="44"/>
        <v>Visa</v>
      </c>
      <c r="S571" s="1" t="s">
        <v>707</v>
      </c>
      <c r="T571">
        <f t="shared" si="45"/>
        <v>0</v>
      </c>
      <c r="U571" s="25" t="str">
        <f>IF(K571&gt;0,K571,_xlfn.XLOOKUP(M571,'Client Lookup'!L:L,'Client Lookup'!N:N))</f>
        <v>5983</v>
      </c>
      <c r="V571" t="e">
        <f>_xlfn.XLOOKUP(_xlfn.NUMBERVALUE(U571),'Project Lookup'!X:X,'Project Lookup'!B:B)</f>
        <v>#N/A</v>
      </c>
      <c r="X571" t="str">
        <f t="shared" si="46"/>
        <v>269 Visa (BTS)</v>
      </c>
      <c r="Y571" t="str">
        <f t="shared" si="47"/>
        <v>269 Visa (BTS)</v>
      </c>
      <c r="Z571" t="str">
        <f t="shared" si="48"/>
        <v>269 Visa (BTS)</v>
      </c>
      <c r="AA571" t="str">
        <f>_xlfn.XLOOKUP(Z571,'Client Lookup'!A:A,'Client Lookup'!C:C)</f>
        <v>Visa</v>
      </c>
      <c r="AC571" t="e">
        <f>_xlfn.XLOOKUP(K571,'Results vs Forecast'!K:K,'Results vs Forecast'!K:K)</f>
        <v>#N/A</v>
      </c>
    </row>
    <row r="572" spans="1:29" hidden="1">
      <c r="A572" s="39"/>
      <c r="B572" s="1" t="s">
        <v>700</v>
      </c>
      <c r="C572" s="1" t="s">
        <v>701</v>
      </c>
      <c r="D572" s="1" t="s">
        <v>20</v>
      </c>
      <c r="E572" s="1" t="s">
        <v>2393</v>
      </c>
      <c r="F572" s="2">
        <v>45535</v>
      </c>
      <c r="G572" s="2">
        <v>45505</v>
      </c>
      <c r="H572" s="1" t="s">
        <v>2458</v>
      </c>
      <c r="I572" s="1" t="s">
        <v>2459</v>
      </c>
      <c r="J572" s="1" t="s">
        <v>594</v>
      </c>
      <c r="K572" s="1" t="s">
        <v>843</v>
      </c>
      <c r="L572" s="1"/>
      <c r="M572" s="1"/>
      <c r="N572" s="1"/>
      <c r="O572" s="1" t="s">
        <v>2553</v>
      </c>
      <c r="P572" s="40">
        <v>19360</v>
      </c>
      <c r="Q572" s="37" t="str">
        <f>IF(C572="ForthPoint","ForthPoint",IF(D572="Intercompany",_xlfn.XLOOKUP(E572,'Dept Lookup'!B:B,'Dept Lookup'!A:A),Modified!D572))</f>
        <v>Insourcing Services</v>
      </c>
      <c r="R572" t="str">
        <f t="shared" si="44"/>
        <v>MasterCard</v>
      </c>
      <c r="S572" s="1" t="s">
        <v>707</v>
      </c>
      <c r="T572">
        <f t="shared" si="45"/>
        <v>0</v>
      </c>
      <c r="U572" s="25" t="str">
        <f>IF(K572&gt;0,K572,_xlfn.XLOOKUP(M572,'Client Lookup'!L:L,'Client Lookup'!N:N))</f>
        <v>567</v>
      </c>
      <c r="V572" t="e">
        <f>_xlfn.XLOOKUP(_xlfn.NUMBERVALUE(U572),'Project Lookup'!X:X,'Project Lookup'!B:B)</f>
        <v>#N/A</v>
      </c>
      <c r="X572" t="str">
        <f t="shared" si="46"/>
        <v>9 MasterCard</v>
      </c>
      <c r="Y572" t="str">
        <f t="shared" si="47"/>
        <v>9 MasterCard</v>
      </c>
      <c r="Z572" t="str">
        <f t="shared" si="48"/>
        <v>9 MasterCard</v>
      </c>
      <c r="AA572" t="str">
        <f>_xlfn.XLOOKUP(Z572,'Client Lookup'!A:A,'Client Lookup'!C:C)</f>
        <v>MasterCard</v>
      </c>
      <c r="AC572" t="e">
        <f>_xlfn.XLOOKUP(K572,'Results vs Forecast'!K:K,'Results vs Forecast'!K:K)</f>
        <v>#N/A</v>
      </c>
    </row>
    <row r="573" spans="1:29" hidden="1">
      <c r="A573" s="39"/>
      <c r="B573" s="1" t="s">
        <v>700</v>
      </c>
      <c r="C573" s="1" t="s">
        <v>701</v>
      </c>
      <c r="D573" s="1" t="s">
        <v>20</v>
      </c>
      <c r="E573" s="1" t="s">
        <v>2393</v>
      </c>
      <c r="F573" s="2">
        <v>45535</v>
      </c>
      <c r="G573" s="2">
        <v>45505</v>
      </c>
      <c r="H573" s="1" t="s">
        <v>2458</v>
      </c>
      <c r="I573" s="1" t="s">
        <v>2459</v>
      </c>
      <c r="J573" s="1" t="s">
        <v>594</v>
      </c>
      <c r="K573" s="1" t="s">
        <v>843</v>
      </c>
      <c r="L573" s="1"/>
      <c r="M573" s="1"/>
      <c r="N573" s="1"/>
      <c r="O573" s="1" t="s">
        <v>2554</v>
      </c>
      <c r="P573" s="40">
        <v>10098</v>
      </c>
      <c r="Q573" s="37" t="str">
        <f>IF(C573="ForthPoint","ForthPoint",IF(D573="Intercompany",_xlfn.XLOOKUP(E573,'Dept Lookup'!B:B,'Dept Lookup'!A:A),Modified!D573))</f>
        <v>Insourcing Services</v>
      </c>
      <c r="R573" t="str">
        <f t="shared" si="44"/>
        <v>MasterCard</v>
      </c>
      <c r="S573" s="1" t="s">
        <v>707</v>
      </c>
      <c r="T573">
        <f t="shared" si="45"/>
        <v>0</v>
      </c>
      <c r="U573" s="25" t="str">
        <f>IF(K573&gt;0,K573,_xlfn.XLOOKUP(M573,'Client Lookup'!L:L,'Client Lookup'!N:N))</f>
        <v>567</v>
      </c>
      <c r="V573" t="e">
        <f>_xlfn.XLOOKUP(_xlfn.NUMBERVALUE(U573),'Project Lookup'!X:X,'Project Lookup'!B:B)</f>
        <v>#N/A</v>
      </c>
      <c r="X573" t="str">
        <f t="shared" si="46"/>
        <v>9 MasterCard</v>
      </c>
      <c r="Y573" t="str">
        <f t="shared" si="47"/>
        <v>9 MasterCard</v>
      </c>
      <c r="Z573" t="str">
        <f t="shared" si="48"/>
        <v>9 MasterCard</v>
      </c>
      <c r="AA573" t="str">
        <f>_xlfn.XLOOKUP(Z573,'Client Lookup'!A:A,'Client Lookup'!C:C)</f>
        <v>MasterCard</v>
      </c>
      <c r="AC573" t="e">
        <f>_xlfn.XLOOKUP(K573,'Results vs Forecast'!K:K,'Results vs Forecast'!K:K)</f>
        <v>#N/A</v>
      </c>
    </row>
    <row r="574" spans="1:29" hidden="1">
      <c r="A574" s="39"/>
      <c r="B574" s="1" t="s">
        <v>700</v>
      </c>
      <c r="C574" s="1" t="s">
        <v>701</v>
      </c>
      <c r="D574" s="1" t="s">
        <v>20</v>
      </c>
      <c r="E574" s="1" t="s">
        <v>2393</v>
      </c>
      <c r="F574" s="2">
        <v>45535</v>
      </c>
      <c r="G574" s="2">
        <v>45505</v>
      </c>
      <c r="H574" s="1" t="s">
        <v>2458</v>
      </c>
      <c r="I574" s="1" t="s">
        <v>2459</v>
      </c>
      <c r="J574" s="1" t="s">
        <v>573</v>
      </c>
      <c r="K574" s="1" t="s">
        <v>827</v>
      </c>
      <c r="L574" s="1"/>
      <c r="M574" s="1"/>
      <c r="N574" s="1"/>
      <c r="O574" s="1" t="s">
        <v>2555</v>
      </c>
      <c r="P574" s="40">
        <v>12320</v>
      </c>
      <c r="Q574" s="37" t="str">
        <f>IF(C574="ForthPoint","ForthPoint",IF(D574="Intercompany",_xlfn.XLOOKUP(E574,'Dept Lookup'!B:B,'Dept Lookup'!A:A),Modified!D574))</f>
        <v>Insourcing Services</v>
      </c>
      <c r="R574" t="str">
        <f t="shared" si="44"/>
        <v>Leukemia &amp; Lymphoma Society</v>
      </c>
      <c r="S574" s="1" t="s">
        <v>707</v>
      </c>
      <c r="T574">
        <f t="shared" si="45"/>
        <v>0</v>
      </c>
      <c r="U574" s="25" t="str">
        <f>IF(K574&gt;0,K574,_xlfn.XLOOKUP(M574,'Client Lookup'!L:L,'Client Lookup'!N:N))</f>
        <v>3308</v>
      </c>
      <c r="V574" t="e">
        <f>_xlfn.XLOOKUP(_xlfn.NUMBERVALUE(U574),'Project Lookup'!X:X,'Project Lookup'!B:B)</f>
        <v>#N/A</v>
      </c>
      <c r="X574" t="str">
        <f t="shared" si="46"/>
        <v>195 Leukemia &amp; Lymphoma Society</v>
      </c>
      <c r="Y574" t="str">
        <f t="shared" si="47"/>
        <v>195 Leukemia &amp; Lymphoma Society</v>
      </c>
      <c r="Z574" t="str">
        <f t="shared" si="48"/>
        <v>195 Leukemia &amp; Lymphoma Society</v>
      </c>
      <c r="AA574" t="str">
        <f>_xlfn.XLOOKUP(Z574,'Client Lookup'!A:A,'Client Lookup'!C:C)</f>
        <v>Leukemia &amp; Lymphoma Society</v>
      </c>
      <c r="AC574" t="e">
        <f>_xlfn.XLOOKUP(K574,'Results vs Forecast'!K:K,'Results vs Forecast'!K:K)</f>
        <v>#N/A</v>
      </c>
    </row>
    <row r="575" spans="1:29" hidden="1">
      <c r="A575" s="39"/>
      <c r="B575" s="1" t="s">
        <v>700</v>
      </c>
      <c r="C575" s="1" t="s">
        <v>701</v>
      </c>
      <c r="D575" s="1" t="s">
        <v>20</v>
      </c>
      <c r="E575" s="1" t="s">
        <v>2393</v>
      </c>
      <c r="F575" s="2">
        <v>45535</v>
      </c>
      <c r="G575" s="2">
        <v>45505</v>
      </c>
      <c r="H575" s="1" t="s">
        <v>2458</v>
      </c>
      <c r="I575" s="1" t="s">
        <v>2459</v>
      </c>
      <c r="J575" s="1" t="s">
        <v>469</v>
      </c>
      <c r="K575" s="1" t="s">
        <v>720</v>
      </c>
      <c r="L575" s="1"/>
      <c r="M575" s="1"/>
      <c r="N575" s="1"/>
      <c r="O575" s="1" t="s">
        <v>2556</v>
      </c>
      <c r="P575" s="40">
        <v>11440</v>
      </c>
      <c r="Q575" s="37" t="str">
        <f>IF(C575="ForthPoint","ForthPoint",IF(D575="Intercompany",_xlfn.XLOOKUP(E575,'Dept Lookup'!B:B,'Dept Lookup'!A:A),Modified!D575))</f>
        <v>Insourcing Services</v>
      </c>
      <c r="R575" t="str">
        <f t="shared" si="44"/>
        <v>American Express Company</v>
      </c>
      <c r="S575" s="1" t="s">
        <v>707</v>
      </c>
      <c r="T575">
        <f t="shared" si="45"/>
        <v>0</v>
      </c>
      <c r="U575" s="25" t="str">
        <f>IF(K575&gt;0,K575,_xlfn.XLOOKUP(M575,'Client Lookup'!L:L,'Client Lookup'!N:N))</f>
        <v>565</v>
      </c>
      <c r="V575" t="e">
        <f>_xlfn.XLOOKUP(_xlfn.NUMBERVALUE(U575),'Project Lookup'!X:X,'Project Lookup'!B:B)</f>
        <v>#N/A</v>
      </c>
      <c r="X575" t="str">
        <f t="shared" si="46"/>
        <v>7 American Express</v>
      </c>
      <c r="Y575" t="str">
        <f t="shared" si="47"/>
        <v>7 American Express</v>
      </c>
      <c r="Z575" t="str">
        <f t="shared" si="48"/>
        <v>7 American Express</v>
      </c>
      <c r="AA575" t="str">
        <f>_xlfn.XLOOKUP(Z575,'Client Lookup'!A:A,'Client Lookup'!C:C)</f>
        <v>American Express Company</v>
      </c>
      <c r="AC575" t="e">
        <f>_xlfn.XLOOKUP(K575,'Results vs Forecast'!K:K,'Results vs Forecast'!K:K)</f>
        <v>#N/A</v>
      </c>
    </row>
    <row r="576" spans="1:29" hidden="1">
      <c r="A576" s="39"/>
      <c r="B576" s="1" t="s">
        <v>700</v>
      </c>
      <c r="C576" s="1" t="s">
        <v>701</v>
      </c>
      <c r="D576" s="1" t="s">
        <v>20</v>
      </c>
      <c r="E576" s="1" t="s">
        <v>2393</v>
      </c>
      <c r="F576" s="2">
        <v>45535</v>
      </c>
      <c r="G576" s="2">
        <v>45505</v>
      </c>
      <c r="H576" s="1" t="s">
        <v>2458</v>
      </c>
      <c r="I576" s="1" t="s">
        <v>2459</v>
      </c>
      <c r="J576" s="1" t="s">
        <v>469</v>
      </c>
      <c r="K576" s="1" t="s">
        <v>720</v>
      </c>
      <c r="L576" s="1"/>
      <c r="M576" s="1"/>
      <c r="N576" s="1"/>
      <c r="O576" s="1" t="s">
        <v>2557</v>
      </c>
      <c r="P576" s="40">
        <v>14800</v>
      </c>
      <c r="Q576" s="37" t="str">
        <f>IF(C576="ForthPoint","ForthPoint",IF(D576="Intercompany",_xlfn.XLOOKUP(E576,'Dept Lookup'!B:B,'Dept Lookup'!A:A),Modified!D576))</f>
        <v>Insourcing Services</v>
      </c>
      <c r="R576" t="str">
        <f t="shared" si="44"/>
        <v>American Express Company</v>
      </c>
      <c r="S576" s="1" t="s">
        <v>707</v>
      </c>
      <c r="T576">
        <f t="shared" si="45"/>
        <v>0</v>
      </c>
      <c r="U576" s="25" t="str">
        <f>IF(K576&gt;0,K576,_xlfn.XLOOKUP(M576,'Client Lookup'!L:L,'Client Lookup'!N:N))</f>
        <v>565</v>
      </c>
      <c r="V576" t="e">
        <f>_xlfn.XLOOKUP(_xlfn.NUMBERVALUE(U576),'Project Lookup'!X:X,'Project Lookup'!B:B)</f>
        <v>#N/A</v>
      </c>
      <c r="X576" t="str">
        <f t="shared" si="46"/>
        <v>7 American Express</v>
      </c>
      <c r="Y576" t="str">
        <f t="shared" si="47"/>
        <v>7 American Express</v>
      </c>
      <c r="Z576" t="str">
        <f t="shared" si="48"/>
        <v>7 American Express</v>
      </c>
      <c r="AA576" t="str">
        <f>_xlfn.XLOOKUP(Z576,'Client Lookup'!A:A,'Client Lookup'!C:C)</f>
        <v>American Express Company</v>
      </c>
      <c r="AC576" t="e">
        <f>_xlfn.XLOOKUP(K576,'Results vs Forecast'!K:K,'Results vs Forecast'!K:K)</f>
        <v>#N/A</v>
      </c>
    </row>
    <row r="577" spans="1:29" hidden="1">
      <c r="A577" s="39"/>
      <c r="B577" s="1" t="s">
        <v>700</v>
      </c>
      <c r="C577" s="1" t="s">
        <v>701</v>
      </c>
      <c r="D577" s="1" t="s">
        <v>20</v>
      </c>
      <c r="E577" s="1" t="s">
        <v>2393</v>
      </c>
      <c r="F577" s="2">
        <v>45535</v>
      </c>
      <c r="G577" s="2">
        <v>45505</v>
      </c>
      <c r="H577" s="1" t="s">
        <v>2458</v>
      </c>
      <c r="I577" s="1" t="s">
        <v>2459</v>
      </c>
      <c r="J577" s="1" t="s">
        <v>469</v>
      </c>
      <c r="K577" s="1" t="s">
        <v>720</v>
      </c>
      <c r="L577" s="1"/>
      <c r="M577" s="1"/>
      <c r="N577" s="1"/>
      <c r="O577" s="1" t="s">
        <v>2558</v>
      </c>
      <c r="P577" s="40">
        <v>14337</v>
      </c>
      <c r="Q577" s="37" t="str">
        <f>IF(C577="ForthPoint","ForthPoint",IF(D577="Intercompany",_xlfn.XLOOKUP(E577,'Dept Lookup'!B:B,'Dept Lookup'!A:A),Modified!D577))</f>
        <v>Insourcing Services</v>
      </c>
      <c r="R577" t="str">
        <f t="shared" si="44"/>
        <v>American Express Company</v>
      </c>
      <c r="S577" s="1" t="s">
        <v>707</v>
      </c>
      <c r="T577">
        <f t="shared" si="45"/>
        <v>0</v>
      </c>
      <c r="U577" s="25" t="str">
        <f>IF(K577&gt;0,K577,_xlfn.XLOOKUP(M577,'Client Lookup'!L:L,'Client Lookup'!N:N))</f>
        <v>565</v>
      </c>
      <c r="V577" t="e">
        <f>_xlfn.XLOOKUP(_xlfn.NUMBERVALUE(U577),'Project Lookup'!X:X,'Project Lookup'!B:B)</f>
        <v>#N/A</v>
      </c>
      <c r="X577" t="str">
        <f t="shared" si="46"/>
        <v>7 American Express</v>
      </c>
      <c r="Y577" t="str">
        <f t="shared" si="47"/>
        <v>7 American Express</v>
      </c>
      <c r="Z577" t="str">
        <f t="shared" si="48"/>
        <v>7 American Express</v>
      </c>
      <c r="AA577" t="str">
        <f>_xlfn.XLOOKUP(Z577,'Client Lookup'!A:A,'Client Lookup'!C:C)</f>
        <v>American Express Company</v>
      </c>
      <c r="AC577" t="e">
        <f>_xlfn.XLOOKUP(K577,'Results vs Forecast'!K:K,'Results vs Forecast'!K:K)</f>
        <v>#N/A</v>
      </c>
    </row>
    <row r="578" spans="1:29" hidden="1">
      <c r="A578" s="39"/>
      <c r="B578" s="1" t="s">
        <v>700</v>
      </c>
      <c r="C578" s="1" t="s">
        <v>701</v>
      </c>
      <c r="D578" s="1" t="s">
        <v>20</v>
      </c>
      <c r="E578" s="1" t="s">
        <v>2393</v>
      </c>
      <c r="F578" s="2">
        <v>45535</v>
      </c>
      <c r="G578" s="2">
        <v>45505</v>
      </c>
      <c r="H578" s="1" t="s">
        <v>2458</v>
      </c>
      <c r="I578" s="1" t="s">
        <v>2459</v>
      </c>
      <c r="J578" s="1" t="s">
        <v>491</v>
      </c>
      <c r="K578" s="1" t="s">
        <v>743</v>
      </c>
      <c r="L578" s="1"/>
      <c r="M578" s="1"/>
      <c r="N578" s="1"/>
      <c r="O578" s="1" t="s">
        <v>2559</v>
      </c>
      <c r="P578" s="40">
        <v>18432</v>
      </c>
      <c r="Q578" s="37" t="str">
        <f>IF(C578="ForthPoint","ForthPoint",IF(D578="Intercompany",_xlfn.XLOOKUP(E578,'Dept Lookup'!B:B,'Dept Lookup'!A:A),Modified!D578))</f>
        <v>Insourcing Services</v>
      </c>
      <c r="R578" t="str">
        <f t="shared" si="44"/>
        <v>citigroup</v>
      </c>
      <c r="S578" s="1" t="s">
        <v>707</v>
      </c>
      <c r="T578">
        <f t="shared" si="45"/>
        <v>0</v>
      </c>
      <c r="U578" s="25" t="str">
        <f>IF(K578&gt;0,K578,_xlfn.XLOOKUP(M578,'Client Lookup'!L:L,'Client Lookup'!N:N))</f>
        <v>566</v>
      </c>
      <c r="V578" t="e">
        <f>_xlfn.XLOOKUP(_xlfn.NUMBERVALUE(U578),'Project Lookup'!X:X,'Project Lookup'!B:B)</f>
        <v>#N/A</v>
      </c>
      <c r="X578" t="str">
        <f t="shared" si="46"/>
        <v>8 Citi</v>
      </c>
      <c r="Y578" t="str">
        <f t="shared" si="47"/>
        <v>8 Citi</v>
      </c>
      <c r="Z578" t="str">
        <f t="shared" si="48"/>
        <v>8 Citi</v>
      </c>
      <c r="AA578" t="str">
        <f>_xlfn.XLOOKUP(Z578,'Client Lookup'!A:A,'Client Lookup'!C:C)</f>
        <v>citigroup</v>
      </c>
      <c r="AC578" t="e">
        <f>_xlfn.XLOOKUP(K578,'Results vs Forecast'!K:K,'Results vs Forecast'!K:K)</f>
        <v>#N/A</v>
      </c>
    </row>
    <row r="579" spans="1:29" hidden="1">
      <c r="A579" s="39"/>
      <c r="B579" s="1" t="s">
        <v>700</v>
      </c>
      <c r="C579" s="1" t="s">
        <v>701</v>
      </c>
      <c r="D579" s="1" t="s">
        <v>20</v>
      </c>
      <c r="E579" s="1" t="s">
        <v>2393</v>
      </c>
      <c r="F579" s="2">
        <v>45535</v>
      </c>
      <c r="G579" s="2">
        <v>45505</v>
      </c>
      <c r="H579" s="1" t="s">
        <v>2458</v>
      </c>
      <c r="I579" s="1" t="s">
        <v>2459</v>
      </c>
      <c r="J579" s="1" t="s">
        <v>469</v>
      </c>
      <c r="K579" s="1" t="s">
        <v>720</v>
      </c>
      <c r="L579" s="1"/>
      <c r="M579" s="1"/>
      <c r="N579" s="1"/>
      <c r="O579" s="1" t="s">
        <v>2560</v>
      </c>
      <c r="P579" s="40">
        <v>2264.4</v>
      </c>
      <c r="Q579" s="37" t="str">
        <f>IF(C579="ForthPoint","ForthPoint",IF(D579="Intercompany",_xlfn.XLOOKUP(E579,'Dept Lookup'!B:B,'Dept Lookup'!A:A),Modified!D579))</f>
        <v>Insourcing Services</v>
      </c>
      <c r="R579" t="str">
        <f t="shared" ref="R579:R642" si="49">AA579</f>
        <v>American Express Company</v>
      </c>
      <c r="S579" s="1" t="s">
        <v>707</v>
      </c>
      <c r="T579">
        <f t="shared" ref="T579:T642" si="50">M579</f>
        <v>0</v>
      </c>
      <c r="U579" s="25" t="str">
        <f>IF(K579&gt;0,K579,_xlfn.XLOOKUP(M579,'Client Lookup'!L:L,'Client Lookup'!N:N))</f>
        <v>565</v>
      </c>
      <c r="V579" t="e">
        <f>_xlfn.XLOOKUP(_xlfn.NUMBERVALUE(U579),'Project Lookup'!X:X,'Project Lookup'!B:B)</f>
        <v>#N/A</v>
      </c>
      <c r="X579" t="str">
        <f t="shared" ref="X579:X642" si="51">IF(J579="- No Entity -",M579,J579)</f>
        <v>7 American Express</v>
      </c>
      <c r="Y579" t="str">
        <f t="shared" ref="Y579:Y642" si="52">IFERROR(_xlfn.TEXTBEFORE(X579," :"),X579)</f>
        <v>7 American Express</v>
      </c>
      <c r="Z579" t="str">
        <f t="shared" si="48"/>
        <v>7 American Express</v>
      </c>
      <c r="AA579" t="str">
        <f>_xlfn.XLOOKUP(Z579,'Client Lookup'!A:A,'Client Lookup'!C:C)</f>
        <v>American Express Company</v>
      </c>
      <c r="AC579" t="e">
        <f>_xlfn.XLOOKUP(K579,'Results vs Forecast'!K:K,'Results vs Forecast'!K:K)</f>
        <v>#N/A</v>
      </c>
    </row>
    <row r="580" spans="1:29" hidden="1">
      <c r="A580" s="39"/>
      <c r="B580" s="1" t="s">
        <v>700</v>
      </c>
      <c r="C580" s="1" t="s">
        <v>701</v>
      </c>
      <c r="D580" s="1" t="s">
        <v>20</v>
      </c>
      <c r="E580" s="1" t="s">
        <v>2393</v>
      </c>
      <c r="F580" s="2">
        <v>45535</v>
      </c>
      <c r="G580" s="2">
        <v>45505</v>
      </c>
      <c r="H580" s="1" t="s">
        <v>2458</v>
      </c>
      <c r="I580" s="1" t="s">
        <v>2459</v>
      </c>
      <c r="J580" s="1" t="s">
        <v>594</v>
      </c>
      <c r="K580" s="1" t="s">
        <v>843</v>
      </c>
      <c r="L580" s="1"/>
      <c r="M580" s="1"/>
      <c r="N580" s="1"/>
      <c r="O580" s="1" t="s">
        <v>2561</v>
      </c>
      <c r="P580" s="40">
        <v>15840</v>
      </c>
      <c r="Q580" s="37" t="str">
        <f>IF(C580="ForthPoint","ForthPoint",IF(D580="Intercompany",_xlfn.XLOOKUP(E580,'Dept Lookup'!B:B,'Dept Lookup'!A:A),Modified!D580))</f>
        <v>Insourcing Services</v>
      </c>
      <c r="R580" t="str">
        <f t="shared" si="49"/>
        <v>MasterCard</v>
      </c>
      <c r="S580" s="1" t="s">
        <v>707</v>
      </c>
      <c r="T580">
        <f t="shared" si="50"/>
        <v>0</v>
      </c>
      <c r="U580" s="25" t="str">
        <f>IF(K580&gt;0,K580,_xlfn.XLOOKUP(M580,'Client Lookup'!L:L,'Client Lookup'!N:N))</f>
        <v>567</v>
      </c>
      <c r="V580" t="e">
        <f>_xlfn.XLOOKUP(_xlfn.NUMBERVALUE(U580),'Project Lookup'!X:X,'Project Lookup'!B:B)</f>
        <v>#N/A</v>
      </c>
      <c r="X580" t="str">
        <f t="shared" si="51"/>
        <v>9 MasterCard</v>
      </c>
      <c r="Y580" t="str">
        <f t="shared" si="52"/>
        <v>9 MasterCard</v>
      </c>
      <c r="Z580" t="str">
        <f t="shared" si="48"/>
        <v>9 MasterCard</v>
      </c>
      <c r="AA580" t="str">
        <f>_xlfn.XLOOKUP(Z580,'Client Lookup'!A:A,'Client Lookup'!C:C)</f>
        <v>MasterCard</v>
      </c>
      <c r="AC580" t="e">
        <f>_xlfn.XLOOKUP(K580,'Results vs Forecast'!K:K,'Results vs Forecast'!K:K)</f>
        <v>#N/A</v>
      </c>
    </row>
    <row r="581" spans="1:29" hidden="1">
      <c r="A581" s="39"/>
      <c r="B581" s="1" t="s">
        <v>700</v>
      </c>
      <c r="C581" s="1" t="s">
        <v>701</v>
      </c>
      <c r="D581" s="1" t="s">
        <v>20</v>
      </c>
      <c r="E581" s="1" t="s">
        <v>2393</v>
      </c>
      <c r="F581" s="2">
        <v>45535</v>
      </c>
      <c r="G581" s="2">
        <v>45505</v>
      </c>
      <c r="H581" s="1" t="s">
        <v>2458</v>
      </c>
      <c r="I581" s="1" t="s">
        <v>2459</v>
      </c>
      <c r="J581" s="1" t="s">
        <v>457</v>
      </c>
      <c r="K581" s="1" t="s">
        <v>710</v>
      </c>
      <c r="L581" s="1"/>
      <c r="M581" s="1"/>
      <c r="N581" s="1"/>
      <c r="O581" s="1" t="s">
        <v>2562</v>
      </c>
      <c r="P581" s="40">
        <v>8330</v>
      </c>
      <c r="Q581" s="37" t="str">
        <f>IF(C581="ForthPoint","ForthPoint",IF(D581="Intercompany",_xlfn.XLOOKUP(E581,'Dept Lookup'!B:B,'Dept Lookup'!A:A),Modified!D581))</f>
        <v>Insourcing Services</v>
      </c>
      <c r="R581" t="str">
        <f t="shared" si="49"/>
        <v>AARP</v>
      </c>
      <c r="S581" s="1" t="s">
        <v>707</v>
      </c>
      <c r="T581">
        <f t="shared" si="50"/>
        <v>0</v>
      </c>
      <c r="U581" s="25" t="str">
        <f>IF(K581&gt;0,K581,_xlfn.XLOOKUP(M581,'Client Lookup'!L:L,'Client Lookup'!N:N))</f>
        <v>560</v>
      </c>
      <c r="V581" t="e">
        <f>_xlfn.XLOOKUP(_xlfn.NUMBERVALUE(U581),'Project Lookup'!X:X,'Project Lookup'!B:B)</f>
        <v>#N/A</v>
      </c>
      <c r="X581" t="str">
        <f t="shared" si="51"/>
        <v>2 AARP</v>
      </c>
      <c r="Y581" t="str">
        <f t="shared" si="52"/>
        <v>2 AARP</v>
      </c>
      <c r="Z581" t="str">
        <f t="shared" si="48"/>
        <v>2 AARP</v>
      </c>
      <c r="AA581" t="str">
        <f>_xlfn.XLOOKUP(Z581,'Client Lookup'!A:A,'Client Lookup'!C:C)</f>
        <v>AARP</v>
      </c>
      <c r="AC581" t="e">
        <f>_xlfn.XLOOKUP(K581,'Results vs Forecast'!K:K,'Results vs Forecast'!K:K)</f>
        <v>#N/A</v>
      </c>
    </row>
    <row r="582" spans="1:29" hidden="1">
      <c r="A582" s="39"/>
      <c r="B582" s="1" t="s">
        <v>700</v>
      </c>
      <c r="C582" s="1" t="s">
        <v>701</v>
      </c>
      <c r="D582" s="1" t="s">
        <v>20</v>
      </c>
      <c r="E582" s="1" t="s">
        <v>2393</v>
      </c>
      <c r="F582" s="2">
        <v>45535</v>
      </c>
      <c r="G582" s="2">
        <v>45505</v>
      </c>
      <c r="H582" s="1" t="s">
        <v>2458</v>
      </c>
      <c r="I582" s="1" t="s">
        <v>2459</v>
      </c>
      <c r="J582" s="1" t="s">
        <v>508</v>
      </c>
      <c r="K582" s="1" t="s">
        <v>767</v>
      </c>
      <c r="L582" s="1" t="s">
        <v>2472</v>
      </c>
      <c r="M582" s="1"/>
      <c r="N582" s="1"/>
      <c r="O582" s="1" t="s">
        <v>2563</v>
      </c>
      <c r="P582" s="40">
        <v>4680</v>
      </c>
      <c r="Q582" s="37" t="str">
        <f>IF(C582="ForthPoint","ForthPoint",IF(D582="Intercompany",_xlfn.XLOOKUP(E582,'Dept Lookup'!B:B,'Dept Lookup'!A:A),Modified!D582))</f>
        <v>Insourcing Services</v>
      </c>
      <c r="R582" t="str">
        <f t="shared" si="49"/>
        <v>CVS Health</v>
      </c>
      <c r="S582" s="1" t="s">
        <v>707</v>
      </c>
      <c r="T582">
        <f t="shared" si="50"/>
        <v>0</v>
      </c>
      <c r="U582" s="25" t="str">
        <f>IF(K582&gt;0,K582,_xlfn.XLOOKUP(M582,'Client Lookup'!L:L,'Client Lookup'!N:N))</f>
        <v>22854</v>
      </c>
      <c r="V582" t="str">
        <f>_xlfn.XLOOKUP(_xlfn.NUMBERVALUE(U582),'Project Lookup'!X:X,'Project Lookup'!B:B)</f>
        <v>POD 8 Transition Support Team</v>
      </c>
      <c r="X582" t="str">
        <f t="shared" si="51"/>
        <v>170 CVS Health : 863 POD 8 Transition Support Team</v>
      </c>
      <c r="Y582" t="str">
        <f t="shared" si="52"/>
        <v>170 CVS Health</v>
      </c>
      <c r="Z582" t="str">
        <f t="shared" si="48"/>
        <v>170 CVS Health</v>
      </c>
      <c r="AA582" t="str">
        <f>_xlfn.XLOOKUP(Z582,'Client Lookup'!A:A,'Client Lookup'!C:C)</f>
        <v>CVS Health</v>
      </c>
      <c r="AC582" t="e">
        <f>_xlfn.XLOOKUP(K582,'Results vs Forecast'!K:K,'Results vs Forecast'!K:K)</f>
        <v>#N/A</v>
      </c>
    </row>
    <row r="583" spans="1:29" hidden="1">
      <c r="A583" s="39"/>
      <c r="B583" s="1" t="s">
        <v>700</v>
      </c>
      <c r="C583" s="1" t="s">
        <v>701</v>
      </c>
      <c r="D583" s="1" t="s">
        <v>20</v>
      </c>
      <c r="E583" s="1" t="s">
        <v>2393</v>
      </c>
      <c r="F583" s="2">
        <v>45535</v>
      </c>
      <c r="G583" s="2">
        <v>45505</v>
      </c>
      <c r="H583" s="1" t="s">
        <v>2458</v>
      </c>
      <c r="I583" s="1" t="s">
        <v>2459</v>
      </c>
      <c r="J583" s="1" t="s">
        <v>491</v>
      </c>
      <c r="K583" s="1" t="s">
        <v>743</v>
      </c>
      <c r="L583" s="1"/>
      <c r="M583" s="1"/>
      <c r="N583" s="1"/>
      <c r="O583" s="1" t="s">
        <v>2564</v>
      </c>
      <c r="P583" s="40">
        <v>16016</v>
      </c>
      <c r="Q583" s="37" t="str">
        <f>IF(C583="ForthPoint","ForthPoint",IF(D583="Intercompany",_xlfn.XLOOKUP(E583,'Dept Lookup'!B:B,'Dept Lookup'!A:A),Modified!D583))</f>
        <v>Insourcing Services</v>
      </c>
      <c r="R583" t="str">
        <f t="shared" si="49"/>
        <v>citigroup</v>
      </c>
      <c r="S583" s="1" t="s">
        <v>707</v>
      </c>
      <c r="T583">
        <f t="shared" si="50"/>
        <v>0</v>
      </c>
      <c r="U583" s="25" t="str">
        <f>IF(K583&gt;0,K583,_xlfn.XLOOKUP(M583,'Client Lookup'!L:L,'Client Lookup'!N:N))</f>
        <v>566</v>
      </c>
      <c r="V583" t="e">
        <f>_xlfn.XLOOKUP(_xlfn.NUMBERVALUE(U583),'Project Lookup'!X:X,'Project Lookup'!B:B)</f>
        <v>#N/A</v>
      </c>
      <c r="X583" t="str">
        <f t="shared" si="51"/>
        <v>8 Citi</v>
      </c>
      <c r="Y583" t="str">
        <f t="shared" si="52"/>
        <v>8 Citi</v>
      </c>
      <c r="Z583" t="str">
        <f t="shared" si="48"/>
        <v>8 Citi</v>
      </c>
      <c r="AA583" t="str">
        <f>_xlfn.XLOOKUP(Z583,'Client Lookup'!A:A,'Client Lookup'!C:C)</f>
        <v>citigroup</v>
      </c>
      <c r="AC583" t="e">
        <f>_xlfn.XLOOKUP(K583,'Results vs Forecast'!K:K,'Results vs Forecast'!K:K)</f>
        <v>#N/A</v>
      </c>
    </row>
    <row r="584" spans="1:29" hidden="1">
      <c r="A584" s="39"/>
      <c r="B584" s="1" t="s">
        <v>700</v>
      </c>
      <c r="C584" s="1" t="s">
        <v>701</v>
      </c>
      <c r="D584" s="1" t="s">
        <v>20</v>
      </c>
      <c r="E584" s="1" t="s">
        <v>2393</v>
      </c>
      <c r="F584" s="2">
        <v>45535</v>
      </c>
      <c r="G584" s="2">
        <v>45505</v>
      </c>
      <c r="H584" s="1" t="s">
        <v>2458</v>
      </c>
      <c r="I584" s="1" t="s">
        <v>2459</v>
      </c>
      <c r="J584" s="1" t="s">
        <v>491</v>
      </c>
      <c r="K584" s="1" t="s">
        <v>743</v>
      </c>
      <c r="L584" s="1"/>
      <c r="M584" s="1"/>
      <c r="N584" s="1"/>
      <c r="O584" s="1" t="s">
        <v>2565</v>
      </c>
      <c r="P584" s="40">
        <v>9504</v>
      </c>
      <c r="Q584" s="37" t="str">
        <f>IF(C584="ForthPoint","ForthPoint",IF(D584="Intercompany",_xlfn.XLOOKUP(E584,'Dept Lookup'!B:B,'Dept Lookup'!A:A),Modified!D584))</f>
        <v>Insourcing Services</v>
      </c>
      <c r="R584" t="str">
        <f t="shared" si="49"/>
        <v>citigroup</v>
      </c>
      <c r="S584" s="1" t="s">
        <v>707</v>
      </c>
      <c r="T584">
        <f t="shared" si="50"/>
        <v>0</v>
      </c>
      <c r="U584" s="25" t="str">
        <f>IF(K584&gt;0,K584,_xlfn.XLOOKUP(M584,'Client Lookup'!L:L,'Client Lookup'!N:N))</f>
        <v>566</v>
      </c>
      <c r="V584" t="e">
        <f>_xlfn.XLOOKUP(_xlfn.NUMBERVALUE(U584),'Project Lookup'!X:X,'Project Lookup'!B:B)</f>
        <v>#N/A</v>
      </c>
      <c r="X584" t="str">
        <f t="shared" si="51"/>
        <v>8 Citi</v>
      </c>
      <c r="Y584" t="str">
        <f t="shared" si="52"/>
        <v>8 Citi</v>
      </c>
      <c r="Z584" t="str">
        <f t="shared" si="48"/>
        <v>8 Citi</v>
      </c>
      <c r="AA584" t="str">
        <f>_xlfn.XLOOKUP(Z584,'Client Lookup'!A:A,'Client Lookup'!C:C)</f>
        <v>citigroup</v>
      </c>
      <c r="AC584" t="e">
        <f>_xlfn.XLOOKUP(K584,'Results vs Forecast'!K:K,'Results vs Forecast'!K:K)</f>
        <v>#N/A</v>
      </c>
    </row>
    <row r="585" spans="1:29" hidden="1">
      <c r="A585" s="39"/>
      <c r="B585" s="1" t="s">
        <v>700</v>
      </c>
      <c r="C585" s="1" t="s">
        <v>701</v>
      </c>
      <c r="D585" s="1" t="s">
        <v>20</v>
      </c>
      <c r="E585" s="1" t="s">
        <v>2393</v>
      </c>
      <c r="F585" s="2">
        <v>45535</v>
      </c>
      <c r="G585" s="2">
        <v>45505</v>
      </c>
      <c r="H585" s="1" t="s">
        <v>2458</v>
      </c>
      <c r="I585" s="1" t="s">
        <v>2459</v>
      </c>
      <c r="J585" s="1" t="s">
        <v>469</v>
      </c>
      <c r="K585" s="1" t="s">
        <v>720</v>
      </c>
      <c r="L585" s="1"/>
      <c r="M585" s="1"/>
      <c r="N585" s="1"/>
      <c r="O585" s="1" t="s">
        <v>2566</v>
      </c>
      <c r="P585" s="40">
        <v>15390</v>
      </c>
      <c r="Q585" s="37" t="str">
        <f>IF(C585="ForthPoint","ForthPoint",IF(D585="Intercompany",_xlfn.XLOOKUP(E585,'Dept Lookup'!B:B,'Dept Lookup'!A:A),Modified!D585))</f>
        <v>Insourcing Services</v>
      </c>
      <c r="R585" t="str">
        <f t="shared" si="49"/>
        <v>American Express Company</v>
      </c>
      <c r="S585" s="1" t="s">
        <v>707</v>
      </c>
      <c r="T585">
        <f t="shared" si="50"/>
        <v>0</v>
      </c>
      <c r="U585" s="25" t="str">
        <f>IF(K585&gt;0,K585,_xlfn.XLOOKUP(M585,'Client Lookup'!L:L,'Client Lookup'!N:N))</f>
        <v>565</v>
      </c>
      <c r="V585" t="e">
        <f>_xlfn.XLOOKUP(_xlfn.NUMBERVALUE(U585),'Project Lookup'!X:X,'Project Lookup'!B:B)</f>
        <v>#N/A</v>
      </c>
      <c r="X585" t="str">
        <f t="shared" si="51"/>
        <v>7 American Express</v>
      </c>
      <c r="Y585" t="str">
        <f t="shared" si="52"/>
        <v>7 American Express</v>
      </c>
      <c r="Z585" t="str">
        <f t="shared" si="48"/>
        <v>7 American Express</v>
      </c>
      <c r="AA585" t="str">
        <f>_xlfn.XLOOKUP(Z585,'Client Lookup'!A:A,'Client Lookup'!C:C)</f>
        <v>American Express Company</v>
      </c>
      <c r="AC585" t="e">
        <f>_xlfn.XLOOKUP(K585,'Results vs Forecast'!K:K,'Results vs Forecast'!K:K)</f>
        <v>#N/A</v>
      </c>
    </row>
    <row r="586" spans="1:29" hidden="1">
      <c r="A586" s="39"/>
      <c r="B586" s="1" t="s">
        <v>700</v>
      </c>
      <c r="C586" s="1" t="s">
        <v>701</v>
      </c>
      <c r="D586" s="1" t="s">
        <v>20</v>
      </c>
      <c r="E586" s="1" t="s">
        <v>2393</v>
      </c>
      <c r="F586" s="2">
        <v>45535</v>
      </c>
      <c r="G586" s="2">
        <v>45505</v>
      </c>
      <c r="H586" s="1" t="s">
        <v>2458</v>
      </c>
      <c r="I586" s="1" t="s">
        <v>2459</v>
      </c>
      <c r="J586" s="1" t="s">
        <v>469</v>
      </c>
      <c r="K586" s="1" t="s">
        <v>720</v>
      </c>
      <c r="L586" s="1"/>
      <c r="M586" s="1"/>
      <c r="N586" s="1"/>
      <c r="O586" s="1" t="s">
        <v>2567</v>
      </c>
      <c r="P586" s="40">
        <v>14400</v>
      </c>
      <c r="Q586" s="37" t="str">
        <f>IF(C586="ForthPoint","ForthPoint",IF(D586="Intercompany",_xlfn.XLOOKUP(E586,'Dept Lookup'!B:B,'Dept Lookup'!A:A),Modified!D586))</f>
        <v>Insourcing Services</v>
      </c>
      <c r="R586" t="str">
        <f t="shared" si="49"/>
        <v>American Express Company</v>
      </c>
      <c r="S586" s="1" t="s">
        <v>707</v>
      </c>
      <c r="T586">
        <f t="shared" si="50"/>
        <v>0</v>
      </c>
      <c r="U586" s="25" t="str">
        <f>IF(K586&gt;0,K586,_xlfn.XLOOKUP(M586,'Client Lookup'!L:L,'Client Lookup'!N:N))</f>
        <v>565</v>
      </c>
      <c r="V586" t="e">
        <f>_xlfn.XLOOKUP(_xlfn.NUMBERVALUE(U586),'Project Lookup'!X:X,'Project Lookup'!B:B)</f>
        <v>#N/A</v>
      </c>
      <c r="X586" t="str">
        <f t="shared" si="51"/>
        <v>7 American Express</v>
      </c>
      <c r="Y586" t="str">
        <f t="shared" si="52"/>
        <v>7 American Express</v>
      </c>
      <c r="Z586" t="str">
        <f t="shared" si="48"/>
        <v>7 American Express</v>
      </c>
      <c r="AA586" t="str">
        <f>_xlfn.XLOOKUP(Z586,'Client Lookup'!A:A,'Client Lookup'!C:C)</f>
        <v>American Express Company</v>
      </c>
      <c r="AC586" t="e">
        <f>_xlfn.XLOOKUP(K586,'Results vs Forecast'!K:K,'Results vs Forecast'!K:K)</f>
        <v>#N/A</v>
      </c>
    </row>
    <row r="587" spans="1:29" hidden="1">
      <c r="A587" s="39"/>
      <c r="B587" s="1" t="s">
        <v>700</v>
      </c>
      <c r="C587" s="1" t="s">
        <v>701</v>
      </c>
      <c r="D587" s="1" t="s">
        <v>20</v>
      </c>
      <c r="E587" s="1" t="s">
        <v>2393</v>
      </c>
      <c r="F587" s="2">
        <v>45535</v>
      </c>
      <c r="G587" s="2">
        <v>45505</v>
      </c>
      <c r="H587" s="1" t="s">
        <v>2458</v>
      </c>
      <c r="I587" s="1" t="s">
        <v>2459</v>
      </c>
      <c r="J587" s="1" t="s">
        <v>675</v>
      </c>
      <c r="K587" s="1" t="s">
        <v>923</v>
      </c>
      <c r="L587" s="1"/>
      <c r="M587" s="1"/>
      <c r="N587" s="1"/>
      <c r="O587" s="1" t="s">
        <v>2568</v>
      </c>
      <c r="P587" s="40">
        <v>11088</v>
      </c>
      <c r="Q587" s="37" t="str">
        <f>IF(C587="ForthPoint","ForthPoint",IF(D587="Intercompany",_xlfn.XLOOKUP(E587,'Dept Lookup'!B:B,'Dept Lookup'!A:A),Modified!D587))</f>
        <v>Insourcing Services</v>
      </c>
      <c r="R587" t="str">
        <f t="shared" si="49"/>
        <v>Visa</v>
      </c>
      <c r="S587" s="1" t="s">
        <v>707</v>
      </c>
      <c r="T587">
        <f t="shared" si="50"/>
        <v>0</v>
      </c>
      <c r="U587" s="25" t="str">
        <f>IF(K587&gt;0,K587,_xlfn.XLOOKUP(M587,'Client Lookup'!L:L,'Client Lookup'!N:N))</f>
        <v>5983</v>
      </c>
      <c r="V587" t="e">
        <f>_xlfn.XLOOKUP(_xlfn.NUMBERVALUE(U587),'Project Lookup'!X:X,'Project Lookup'!B:B)</f>
        <v>#N/A</v>
      </c>
      <c r="X587" t="str">
        <f t="shared" si="51"/>
        <v>269 Visa (BTS)</v>
      </c>
      <c r="Y587" t="str">
        <f t="shared" si="52"/>
        <v>269 Visa (BTS)</v>
      </c>
      <c r="Z587" t="str">
        <f t="shared" si="48"/>
        <v>269 Visa (BTS)</v>
      </c>
      <c r="AA587" t="str">
        <f>_xlfn.XLOOKUP(Z587,'Client Lookup'!A:A,'Client Lookup'!C:C)</f>
        <v>Visa</v>
      </c>
      <c r="AC587" t="e">
        <f>_xlfn.XLOOKUP(K587,'Results vs Forecast'!K:K,'Results vs Forecast'!K:K)</f>
        <v>#N/A</v>
      </c>
    </row>
    <row r="588" spans="1:29" hidden="1">
      <c r="A588" s="39"/>
      <c r="B588" s="1" t="s">
        <v>700</v>
      </c>
      <c r="C588" s="1" t="s">
        <v>701</v>
      </c>
      <c r="D588" s="1" t="s">
        <v>20</v>
      </c>
      <c r="E588" s="1" t="s">
        <v>2393</v>
      </c>
      <c r="F588" s="2">
        <v>45535</v>
      </c>
      <c r="G588" s="2">
        <v>45505</v>
      </c>
      <c r="H588" s="1" t="s">
        <v>2458</v>
      </c>
      <c r="I588" s="1" t="s">
        <v>2459</v>
      </c>
      <c r="J588" s="1" t="s">
        <v>469</v>
      </c>
      <c r="K588" s="1" t="s">
        <v>720</v>
      </c>
      <c r="L588" s="1"/>
      <c r="M588" s="1"/>
      <c r="N588" s="1"/>
      <c r="O588" s="1" t="s">
        <v>2569</v>
      </c>
      <c r="P588" s="40">
        <v>10660</v>
      </c>
      <c r="Q588" s="37" t="str">
        <f>IF(C588="ForthPoint","ForthPoint",IF(D588="Intercompany",_xlfn.XLOOKUP(E588,'Dept Lookup'!B:B,'Dept Lookup'!A:A),Modified!D588))</f>
        <v>Insourcing Services</v>
      </c>
      <c r="R588" t="str">
        <f t="shared" si="49"/>
        <v>American Express Company</v>
      </c>
      <c r="S588" s="1" t="s">
        <v>707</v>
      </c>
      <c r="T588">
        <f t="shared" si="50"/>
        <v>0</v>
      </c>
      <c r="U588" s="25" t="str">
        <f>IF(K588&gt;0,K588,_xlfn.XLOOKUP(M588,'Client Lookup'!L:L,'Client Lookup'!N:N))</f>
        <v>565</v>
      </c>
      <c r="V588" t="e">
        <f>_xlfn.XLOOKUP(_xlfn.NUMBERVALUE(U588),'Project Lookup'!X:X,'Project Lookup'!B:B)</f>
        <v>#N/A</v>
      </c>
      <c r="X588" t="str">
        <f t="shared" si="51"/>
        <v>7 American Express</v>
      </c>
      <c r="Y588" t="str">
        <f t="shared" si="52"/>
        <v>7 American Express</v>
      </c>
      <c r="Z588" t="str">
        <f t="shared" si="48"/>
        <v>7 American Express</v>
      </c>
      <c r="AA588" t="str">
        <f>_xlfn.XLOOKUP(Z588,'Client Lookup'!A:A,'Client Lookup'!C:C)</f>
        <v>American Express Company</v>
      </c>
      <c r="AC588" t="e">
        <f>_xlfn.XLOOKUP(K588,'Results vs Forecast'!K:K,'Results vs Forecast'!K:K)</f>
        <v>#N/A</v>
      </c>
    </row>
    <row r="589" spans="1:29" hidden="1">
      <c r="A589" s="39"/>
      <c r="B589" s="1" t="s">
        <v>700</v>
      </c>
      <c r="C589" s="1" t="s">
        <v>701</v>
      </c>
      <c r="D589" s="1" t="s">
        <v>20</v>
      </c>
      <c r="E589" s="1" t="s">
        <v>2393</v>
      </c>
      <c r="F589" s="2">
        <v>45535</v>
      </c>
      <c r="G589" s="2">
        <v>45505</v>
      </c>
      <c r="H589" s="1" t="s">
        <v>2458</v>
      </c>
      <c r="I589" s="1" t="s">
        <v>2459</v>
      </c>
      <c r="J589" s="1" t="s">
        <v>491</v>
      </c>
      <c r="K589" s="1" t="s">
        <v>743</v>
      </c>
      <c r="L589" s="1"/>
      <c r="M589" s="1"/>
      <c r="N589" s="1"/>
      <c r="O589" s="1" t="s">
        <v>2570</v>
      </c>
      <c r="P589" s="40">
        <v>15796</v>
      </c>
      <c r="Q589" s="37" t="str">
        <f>IF(C589="ForthPoint","ForthPoint",IF(D589="Intercompany",_xlfn.XLOOKUP(E589,'Dept Lookup'!B:B,'Dept Lookup'!A:A),Modified!D589))</f>
        <v>Insourcing Services</v>
      </c>
      <c r="R589" t="str">
        <f t="shared" si="49"/>
        <v>citigroup</v>
      </c>
      <c r="S589" s="1" t="s">
        <v>707</v>
      </c>
      <c r="T589">
        <f t="shared" si="50"/>
        <v>0</v>
      </c>
      <c r="U589" s="25" t="str">
        <f>IF(K589&gt;0,K589,_xlfn.XLOOKUP(M589,'Client Lookup'!L:L,'Client Lookup'!N:N))</f>
        <v>566</v>
      </c>
      <c r="V589" t="e">
        <f>_xlfn.XLOOKUP(_xlfn.NUMBERVALUE(U589),'Project Lookup'!X:X,'Project Lookup'!B:B)</f>
        <v>#N/A</v>
      </c>
      <c r="X589" t="str">
        <f t="shared" si="51"/>
        <v>8 Citi</v>
      </c>
      <c r="Y589" t="str">
        <f t="shared" si="52"/>
        <v>8 Citi</v>
      </c>
      <c r="Z589" t="str">
        <f t="shared" si="48"/>
        <v>8 Citi</v>
      </c>
      <c r="AA589" t="str">
        <f>_xlfn.XLOOKUP(Z589,'Client Lookup'!A:A,'Client Lookup'!C:C)</f>
        <v>citigroup</v>
      </c>
      <c r="AC589" t="e">
        <f>_xlfn.XLOOKUP(K589,'Results vs Forecast'!K:K,'Results vs Forecast'!K:K)</f>
        <v>#N/A</v>
      </c>
    </row>
    <row r="590" spans="1:29" hidden="1">
      <c r="A590" s="39"/>
      <c r="B590" s="1" t="s">
        <v>700</v>
      </c>
      <c r="C590" s="1" t="s">
        <v>701</v>
      </c>
      <c r="D590" s="1" t="s">
        <v>20</v>
      </c>
      <c r="E590" s="1" t="s">
        <v>2393</v>
      </c>
      <c r="F590" s="2">
        <v>45535</v>
      </c>
      <c r="G590" s="2">
        <v>45505</v>
      </c>
      <c r="H590" s="1" t="s">
        <v>2458</v>
      </c>
      <c r="I590" s="1" t="s">
        <v>2459</v>
      </c>
      <c r="J590" s="1" t="s">
        <v>675</v>
      </c>
      <c r="K590" s="1" t="s">
        <v>923</v>
      </c>
      <c r="L590" s="1"/>
      <c r="M590" s="1"/>
      <c r="N590" s="1"/>
      <c r="O590" s="1" t="s">
        <v>2571</v>
      </c>
      <c r="P590" s="40">
        <v>10584</v>
      </c>
      <c r="Q590" s="37" t="str">
        <f>IF(C590="ForthPoint","ForthPoint",IF(D590="Intercompany",_xlfn.XLOOKUP(E590,'Dept Lookup'!B:B,'Dept Lookup'!A:A),Modified!D590))</f>
        <v>Insourcing Services</v>
      </c>
      <c r="R590" t="str">
        <f t="shared" si="49"/>
        <v>Visa</v>
      </c>
      <c r="S590" s="1" t="s">
        <v>707</v>
      </c>
      <c r="T590">
        <f t="shared" si="50"/>
        <v>0</v>
      </c>
      <c r="U590" s="25" t="str">
        <f>IF(K590&gt;0,K590,_xlfn.XLOOKUP(M590,'Client Lookup'!L:L,'Client Lookup'!N:N))</f>
        <v>5983</v>
      </c>
      <c r="V590" t="e">
        <f>_xlfn.XLOOKUP(_xlfn.NUMBERVALUE(U590),'Project Lookup'!X:X,'Project Lookup'!B:B)</f>
        <v>#N/A</v>
      </c>
      <c r="X590" t="str">
        <f t="shared" si="51"/>
        <v>269 Visa (BTS)</v>
      </c>
      <c r="Y590" t="str">
        <f t="shared" si="52"/>
        <v>269 Visa (BTS)</v>
      </c>
      <c r="Z590" t="str">
        <f t="shared" si="48"/>
        <v>269 Visa (BTS)</v>
      </c>
      <c r="AA590" t="str">
        <f>_xlfn.XLOOKUP(Z590,'Client Lookup'!A:A,'Client Lookup'!C:C)</f>
        <v>Visa</v>
      </c>
      <c r="AC590" t="e">
        <f>_xlfn.XLOOKUP(K590,'Results vs Forecast'!K:K,'Results vs Forecast'!K:K)</f>
        <v>#N/A</v>
      </c>
    </row>
    <row r="591" spans="1:29" hidden="1">
      <c r="A591" s="39"/>
      <c r="B591" s="1" t="s">
        <v>700</v>
      </c>
      <c r="C591" s="1" t="s">
        <v>701</v>
      </c>
      <c r="D591" s="1" t="s">
        <v>20</v>
      </c>
      <c r="E591" s="1" t="s">
        <v>2393</v>
      </c>
      <c r="F591" s="2">
        <v>45535</v>
      </c>
      <c r="G591" s="2">
        <v>45505</v>
      </c>
      <c r="H591" s="1" t="s">
        <v>2458</v>
      </c>
      <c r="I591" s="1" t="s">
        <v>2459</v>
      </c>
      <c r="J591" s="1" t="s">
        <v>675</v>
      </c>
      <c r="K591" s="1" t="s">
        <v>923</v>
      </c>
      <c r="L591" s="1"/>
      <c r="M591" s="1"/>
      <c r="N591" s="1"/>
      <c r="O591" s="1" t="s">
        <v>2572</v>
      </c>
      <c r="P591" s="40">
        <v>23355</v>
      </c>
      <c r="Q591" s="37" t="str">
        <f>IF(C591="ForthPoint","ForthPoint",IF(D591="Intercompany",_xlfn.XLOOKUP(E591,'Dept Lookup'!B:B,'Dept Lookup'!A:A),Modified!D591))</f>
        <v>Insourcing Services</v>
      </c>
      <c r="R591" t="str">
        <f t="shared" si="49"/>
        <v>Visa</v>
      </c>
      <c r="S591" s="1" t="s">
        <v>707</v>
      </c>
      <c r="T591">
        <f t="shared" si="50"/>
        <v>0</v>
      </c>
      <c r="U591" s="25" t="str">
        <f>IF(K591&gt;0,K591,_xlfn.XLOOKUP(M591,'Client Lookup'!L:L,'Client Lookup'!N:N))</f>
        <v>5983</v>
      </c>
      <c r="V591" t="e">
        <f>_xlfn.XLOOKUP(_xlfn.NUMBERVALUE(U591),'Project Lookup'!X:X,'Project Lookup'!B:B)</f>
        <v>#N/A</v>
      </c>
      <c r="X591" t="str">
        <f t="shared" si="51"/>
        <v>269 Visa (BTS)</v>
      </c>
      <c r="Y591" t="str">
        <f t="shared" si="52"/>
        <v>269 Visa (BTS)</v>
      </c>
      <c r="Z591" t="str">
        <f t="shared" si="48"/>
        <v>269 Visa (BTS)</v>
      </c>
      <c r="AA591" t="str">
        <f>_xlfn.XLOOKUP(Z591,'Client Lookup'!A:A,'Client Lookup'!C:C)</f>
        <v>Visa</v>
      </c>
      <c r="AC591" t="e">
        <f>_xlfn.XLOOKUP(K591,'Results vs Forecast'!K:K,'Results vs Forecast'!K:K)</f>
        <v>#N/A</v>
      </c>
    </row>
    <row r="592" spans="1:29" hidden="1">
      <c r="A592" s="39"/>
      <c r="B592" s="1" t="s">
        <v>700</v>
      </c>
      <c r="C592" s="1" t="s">
        <v>701</v>
      </c>
      <c r="D592" s="1" t="s">
        <v>20</v>
      </c>
      <c r="E592" s="1" t="s">
        <v>2393</v>
      </c>
      <c r="F592" s="2">
        <v>45535</v>
      </c>
      <c r="G592" s="2">
        <v>45505</v>
      </c>
      <c r="H592" s="1" t="s">
        <v>2458</v>
      </c>
      <c r="I592" s="1" t="s">
        <v>2459</v>
      </c>
      <c r="J592" s="1" t="s">
        <v>675</v>
      </c>
      <c r="K592" s="1" t="s">
        <v>923</v>
      </c>
      <c r="L592" s="1"/>
      <c r="M592" s="1"/>
      <c r="N592" s="1"/>
      <c r="O592" s="1" t="s">
        <v>2573</v>
      </c>
      <c r="P592" s="40">
        <v>7276.5</v>
      </c>
      <c r="Q592" s="37" t="str">
        <f>IF(C592="ForthPoint","ForthPoint",IF(D592="Intercompany",_xlfn.XLOOKUP(E592,'Dept Lookup'!B:B,'Dept Lookup'!A:A),Modified!D592))</f>
        <v>Insourcing Services</v>
      </c>
      <c r="R592" t="str">
        <f t="shared" si="49"/>
        <v>Visa</v>
      </c>
      <c r="S592" s="1" t="s">
        <v>707</v>
      </c>
      <c r="T592">
        <f t="shared" si="50"/>
        <v>0</v>
      </c>
      <c r="U592" s="25" t="str">
        <f>IF(K592&gt;0,K592,_xlfn.XLOOKUP(M592,'Client Lookup'!L:L,'Client Lookup'!N:N))</f>
        <v>5983</v>
      </c>
      <c r="V592" t="e">
        <f>_xlfn.XLOOKUP(_xlfn.NUMBERVALUE(U592),'Project Lookup'!X:X,'Project Lookup'!B:B)</f>
        <v>#N/A</v>
      </c>
      <c r="X592" t="str">
        <f t="shared" si="51"/>
        <v>269 Visa (BTS)</v>
      </c>
      <c r="Y592" t="str">
        <f t="shared" si="52"/>
        <v>269 Visa (BTS)</v>
      </c>
      <c r="Z592" t="str">
        <f t="shared" si="48"/>
        <v>269 Visa (BTS)</v>
      </c>
      <c r="AA592" t="str">
        <f>_xlfn.XLOOKUP(Z592,'Client Lookup'!A:A,'Client Lookup'!C:C)</f>
        <v>Visa</v>
      </c>
      <c r="AC592" t="e">
        <f>_xlfn.XLOOKUP(K592,'Results vs Forecast'!K:K,'Results vs Forecast'!K:K)</f>
        <v>#N/A</v>
      </c>
    </row>
    <row r="593" spans="1:29" hidden="1">
      <c r="A593" s="39"/>
      <c r="B593" s="1" t="s">
        <v>700</v>
      </c>
      <c r="C593" s="1" t="s">
        <v>701</v>
      </c>
      <c r="D593" s="1" t="s">
        <v>20</v>
      </c>
      <c r="E593" s="1" t="s">
        <v>2393</v>
      </c>
      <c r="F593" s="2">
        <v>45535</v>
      </c>
      <c r="G593" s="2">
        <v>45505</v>
      </c>
      <c r="H593" s="1" t="s">
        <v>2458</v>
      </c>
      <c r="I593" s="1" t="s">
        <v>2459</v>
      </c>
      <c r="J593" s="1" t="s">
        <v>491</v>
      </c>
      <c r="K593" s="1" t="s">
        <v>743</v>
      </c>
      <c r="L593" s="1"/>
      <c r="M593" s="1"/>
      <c r="N593" s="1"/>
      <c r="O593" s="1" t="s">
        <v>2574</v>
      </c>
      <c r="P593" s="40">
        <v>14008</v>
      </c>
      <c r="Q593" s="37" t="str">
        <f>IF(C593="ForthPoint","ForthPoint",IF(D593="Intercompany",_xlfn.XLOOKUP(E593,'Dept Lookup'!B:B,'Dept Lookup'!A:A),Modified!D593))</f>
        <v>Insourcing Services</v>
      </c>
      <c r="R593" t="str">
        <f t="shared" si="49"/>
        <v>citigroup</v>
      </c>
      <c r="S593" s="1" t="s">
        <v>707</v>
      </c>
      <c r="T593">
        <f t="shared" si="50"/>
        <v>0</v>
      </c>
      <c r="U593" s="25" t="str">
        <f>IF(K593&gt;0,K593,_xlfn.XLOOKUP(M593,'Client Lookup'!L:L,'Client Lookup'!N:N))</f>
        <v>566</v>
      </c>
      <c r="V593" t="e">
        <f>_xlfn.XLOOKUP(_xlfn.NUMBERVALUE(U593),'Project Lookup'!X:X,'Project Lookup'!B:B)</f>
        <v>#N/A</v>
      </c>
      <c r="X593" t="str">
        <f t="shared" si="51"/>
        <v>8 Citi</v>
      </c>
      <c r="Y593" t="str">
        <f t="shared" si="52"/>
        <v>8 Citi</v>
      </c>
      <c r="Z593" t="str">
        <f t="shared" si="48"/>
        <v>8 Citi</v>
      </c>
      <c r="AA593" t="str">
        <f>_xlfn.XLOOKUP(Z593,'Client Lookup'!A:A,'Client Lookup'!C:C)</f>
        <v>citigroup</v>
      </c>
      <c r="AC593" t="e">
        <f>_xlfn.XLOOKUP(K593,'Results vs Forecast'!K:K,'Results vs Forecast'!K:K)</f>
        <v>#N/A</v>
      </c>
    </row>
    <row r="594" spans="1:29" hidden="1">
      <c r="A594" s="39"/>
      <c r="B594" s="1" t="s">
        <v>700</v>
      </c>
      <c r="C594" s="1" t="s">
        <v>701</v>
      </c>
      <c r="D594" s="1" t="s">
        <v>20</v>
      </c>
      <c r="E594" s="1" t="s">
        <v>2393</v>
      </c>
      <c r="F594" s="2">
        <v>45535</v>
      </c>
      <c r="G594" s="2">
        <v>45505</v>
      </c>
      <c r="H594" s="1" t="s">
        <v>2458</v>
      </c>
      <c r="I594" s="1" t="s">
        <v>2459</v>
      </c>
      <c r="J594" s="1" t="s">
        <v>677</v>
      </c>
      <c r="K594" s="1" t="s">
        <v>930</v>
      </c>
      <c r="L594" s="1"/>
      <c r="M594" s="1"/>
      <c r="N594" s="1"/>
      <c r="O594" s="1" t="s">
        <v>2575</v>
      </c>
      <c r="P594" s="40">
        <v>18480</v>
      </c>
      <c r="Q594" s="37" t="str">
        <f>IF(C594="ForthPoint","ForthPoint",IF(D594="Intercompany",_xlfn.XLOOKUP(E594,'Dept Lookup'!B:B,'Dept Lookup'!A:A),Modified!D594))</f>
        <v>Insourcing Services</v>
      </c>
      <c r="R594" t="str">
        <f t="shared" si="49"/>
        <v>Walmart</v>
      </c>
      <c r="S594" s="1" t="s">
        <v>707</v>
      </c>
      <c r="T594">
        <f t="shared" si="50"/>
        <v>0</v>
      </c>
      <c r="U594" s="25" t="str">
        <f>IF(K594&gt;0,K594,_xlfn.XLOOKUP(M594,'Client Lookup'!L:L,'Client Lookup'!N:N))</f>
        <v>2023</v>
      </c>
      <c r="V594" t="e">
        <f>_xlfn.XLOOKUP(_xlfn.NUMBERVALUE(U594),'Project Lookup'!X:X,'Project Lookup'!B:B)</f>
        <v>#N/A</v>
      </c>
      <c r="X594" t="str">
        <f t="shared" si="51"/>
        <v>173 Walmart</v>
      </c>
      <c r="Y594" t="str">
        <f t="shared" si="52"/>
        <v>173 Walmart</v>
      </c>
      <c r="Z594" t="str">
        <f t="shared" si="48"/>
        <v>173 Walmart</v>
      </c>
      <c r="AA594" t="str">
        <f>_xlfn.XLOOKUP(Z594,'Client Lookup'!A:A,'Client Lookup'!C:C)</f>
        <v>Walmart</v>
      </c>
      <c r="AC594" t="e">
        <f>_xlfn.XLOOKUP(K594,'Results vs Forecast'!K:K,'Results vs Forecast'!K:K)</f>
        <v>#N/A</v>
      </c>
    </row>
    <row r="595" spans="1:29" hidden="1">
      <c r="A595" s="39"/>
      <c r="B595" s="1" t="s">
        <v>700</v>
      </c>
      <c r="C595" s="1" t="s">
        <v>701</v>
      </c>
      <c r="D595" s="1" t="s">
        <v>20</v>
      </c>
      <c r="E595" s="1" t="s">
        <v>2393</v>
      </c>
      <c r="F595" s="2">
        <v>45535</v>
      </c>
      <c r="G595" s="2">
        <v>45505</v>
      </c>
      <c r="H595" s="1" t="s">
        <v>2458</v>
      </c>
      <c r="I595" s="1" t="s">
        <v>2459</v>
      </c>
      <c r="J595" s="1" t="s">
        <v>675</v>
      </c>
      <c r="K595" s="1" t="s">
        <v>923</v>
      </c>
      <c r="L595" s="1"/>
      <c r="M595" s="1"/>
      <c r="N595" s="1"/>
      <c r="O595" s="1" t="s">
        <v>2576</v>
      </c>
      <c r="P595" s="40">
        <v>8936.73</v>
      </c>
      <c r="Q595" s="37" t="str">
        <f>IF(C595="ForthPoint","ForthPoint",IF(D595="Intercompany",_xlfn.XLOOKUP(E595,'Dept Lookup'!B:B,'Dept Lookup'!A:A),Modified!D595))</f>
        <v>Insourcing Services</v>
      </c>
      <c r="R595" t="str">
        <f t="shared" si="49"/>
        <v>Visa</v>
      </c>
      <c r="S595" s="1" t="s">
        <v>707</v>
      </c>
      <c r="T595">
        <f t="shared" si="50"/>
        <v>0</v>
      </c>
      <c r="U595" s="25" t="str">
        <f>IF(K595&gt;0,K595,_xlfn.XLOOKUP(M595,'Client Lookup'!L:L,'Client Lookup'!N:N))</f>
        <v>5983</v>
      </c>
      <c r="V595" t="e">
        <f>_xlfn.XLOOKUP(_xlfn.NUMBERVALUE(U595),'Project Lookup'!X:X,'Project Lookup'!B:B)</f>
        <v>#N/A</v>
      </c>
      <c r="X595" t="str">
        <f t="shared" si="51"/>
        <v>269 Visa (BTS)</v>
      </c>
      <c r="Y595" t="str">
        <f t="shared" si="52"/>
        <v>269 Visa (BTS)</v>
      </c>
      <c r="Z595" t="str">
        <f t="shared" si="48"/>
        <v>269 Visa (BTS)</v>
      </c>
      <c r="AA595" t="str">
        <f>_xlfn.XLOOKUP(Z595,'Client Lookup'!A:A,'Client Lookup'!C:C)</f>
        <v>Visa</v>
      </c>
      <c r="AC595" t="e">
        <f>_xlfn.XLOOKUP(K595,'Results vs Forecast'!K:K,'Results vs Forecast'!K:K)</f>
        <v>#N/A</v>
      </c>
    </row>
    <row r="596" spans="1:29" hidden="1">
      <c r="A596" s="39"/>
      <c r="B596" s="1" t="s">
        <v>700</v>
      </c>
      <c r="C596" s="1" t="s">
        <v>701</v>
      </c>
      <c r="D596" s="1" t="s">
        <v>20</v>
      </c>
      <c r="E596" s="1" t="s">
        <v>2393</v>
      </c>
      <c r="F596" s="2">
        <v>45535</v>
      </c>
      <c r="G596" s="2">
        <v>45505</v>
      </c>
      <c r="H596" s="1" t="s">
        <v>2458</v>
      </c>
      <c r="I596" s="1" t="s">
        <v>2459</v>
      </c>
      <c r="J596" s="1" t="s">
        <v>594</v>
      </c>
      <c r="K596" s="1" t="s">
        <v>843</v>
      </c>
      <c r="L596" s="1"/>
      <c r="M596" s="1"/>
      <c r="N596" s="1"/>
      <c r="O596" s="1" t="s">
        <v>2577</v>
      </c>
      <c r="P596" s="40">
        <v>13068</v>
      </c>
      <c r="Q596" s="37" t="str">
        <f>IF(C596="ForthPoint","ForthPoint",IF(D596="Intercompany",_xlfn.XLOOKUP(E596,'Dept Lookup'!B:B,'Dept Lookup'!A:A),Modified!D596))</f>
        <v>Insourcing Services</v>
      </c>
      <c r="R596" t="str">
        <f t="shared" si="49"/>
        <v>MasterCard</v>
      </c>
      <c r="S596" s="1" t="s">
        <v>707</v>
      </c>
      <c r="T596">
        <f t="shared" si="50"/>
        <v>0</v>
      </c>
      <c r="U596" s="25" t="str">
        <f>IF(K596&gt;0,K596,_xlfn.XLOOKUP(M596,'Client Lookup'!L:L,'Client Lookup'!N:N))</f>
        <v>567</v>
      </c>
      <c r="V596" t="e">
        <f>_xlfn.XLOOKUP(_xlfn.NUMBERVALUE(U596),'Project Lookup'!X:X,'Project Lookup'!B:B)</f>
        <v>#N/A</v>
      </c>
      <c r="X596" t="str">
        <f t="shared" si="51"/>
        <v>9 MasterCard</v>
      </c>
      <c r="Y596" t="str">
        <f t="shared" si="52"/>
        <v>9 MasterCard</v>
      </c>
      <c r="Z596" t="str">
        <f t="shared" si="48"/>
        <v>9 MasterCard</v>
      </c>
      <c r="AA596" t="str">
        <f>_xlfn.XLOOKUP(Z596,'Client Lookup'!A:A,'Client Lookup'!C:C)</f>
        <v>MasterCard</v>
      </c>
      <c r="AC596" t="e">
        <f>_xlfn.XLOOKUP(K596,'Results vs Forecast'!K:K,'Results vs Forecast'!K:K)</f>
        <v>#N/A</v>
      </c>
    </row>
    <row r="597" spans="1:29" hidden="1">
      <c r="A597" s="39"/>
      <c r="B597" s="1" t="s">
        <v>700</v>
      </c>
      <c r="C597" s="1" t="s">
        <v>701</v>
      </c>
      <c r="D597" s="1" t="s">
        <v>20</v>
      </c>
      <c r="E597" s="1" t="s">
        <v>2393</v>
      </c>
      <c r="F597" s="2">
        <v>45535</v>
      </c>
      <c r="G597" s="2">
        <v>45505</v>
      </c>
      <c r="H597" s="1" t="s">
        <v>2458</v>
      </c>
      <c r="I597" s="1" t="s">
        <v>2459</v>
      </c>
      <c r="J597" s="1" t="s">
        <v>508</v>
      </c>
      <c r="K597" s="1" t="s">
        <v>767</v>
      </c>
      <c r="L597" s="1" t="s">
        <v>2472</v>
      </c>
      <c r="M597" s="1"/>
      <c r="N597" s="1"/>
      <c r="O597" s="1" t="s">
        <v>2578</v>
      </c>
      <c r="P597" s="40">
        <v>4200</v>
      </c>
      <c r="Q597" s="37" t="str">
        <f>IF(C597="ForthPoint","ForthPoint",IF(D597="Intercompany",_xlfn.XLOOKUP(E597,'Dept Lookup'!B:B,'Dept Lookup'!A:A),Modified!D597))</f>
        <v>Insourcing Services</v>
      </c>
      <c r="R597" t="str">
        <f t="shared" si="49"/>
        <v>CVS Health</v>
      </c>
      <c r="S597" s="1" t="s">
        <v>707</v>
      </c>
      <c r="T597">
        <f t="shared" si="50"/>
        <v>0</v>
      </c>
      <c r="U597" s="25" t="str">
        <f>IF(K597&gt;0,K597,_xlfn.XLOOKUP(M597,'Client Lookup'!L:L,'Client Lookup'!N:N))</f>
        <v>22854</v>
      </c>
      <c r="V597" t="str">
        <f>_xlfn.XLOOKUP(_xlfn.NUMBERVALUE(U597),'Project Lookup'!X:X,'Project Lookup'!B:B)</f>
        <v>POD 8 Transition Support Team</v>
      </c>
      <c r="X597" t="str">
        <f t="shared" si="51"/>
        <v>170 CVS Health : 863 POD 8 Transition Support Team</v>
      </c>
      <c r="Y597" t="str">
        <f t="shared" si="52"/>
        <v>170 CVS Health</v>
      </c>
      <c r="Z597" t="str">
        <f t="shared" si="48"/>
        <v>170 CVS Health</v>
      </c>
      <c r="AA597" t="str">
        <f>_xlfn.XLOOKUP(Z597,'Client Lookup'!A:A,'Client Lookup'!C:C)</f>
        <v>CVS Health</v>
      </c>
      <c r="AC597" t="e">
        <f>_xlfn.XLOOKUP(K597,'Results vs Forecast'!K:K,'Results vs Forecast'!K:K)</f>
        <v>#N/A</v>
      </c>
    </row>
    <row r="598" spans="1:29" hidden="1">
      <c r="A598" s="39"/>
      <c r="B598" s="1" t="s">
        <v>700</v>
      </c>
      <c r="C598" s="1" t="s">
        <v>701</v>
      </c>
      <c r="D598" s="1" t="s">
        <v>20</v>
      </c>
      <c r="E598" s="1" t="s">
        <v>2393</v>
      </c>
      <c r="F598" s="2">
        <v>45535</v>
      </c>
      <c r="G598" s="2">
        <v>45505</v>
      </c>
      <c r="H598" s="1" t="s">
        <v>2458</v>
      </c>
      <c r="I598" s="1" t="s">
        <v>2459</v>
      </c>
      <c r="J598" s="1" t="s">
        <v>491</v>
      </c>
      <c r="K598" s="1" t="s">
        <v>743</v>
      </c>
      <c r="L598" s="1"/>
      <c r="M598" s="1"/>
      <c r="N598" s="1"/>
      <c r="O598" s="1" t="s">
        <v>2579</v>
      </c>
      <c r="P598" s="40">
        <v>13680</v>
      </c>
      <c r="Q598" s="37" t="str">
        <f>IF(C598="ForthPoint","ForthPoint",IF(D598="Intercompany",_xlfn.XLOOKUP(E598,'Dept Lookup'!B:B,'Dept Lookup'!A:A),Modified!D598))</f>
        <v>Insourcing Services</v>
      </c>
      <c r="R598" t="str">
        <f t="shared" si="49"/>
        <v>citigroup</v>
      </c>
      <c r="S598" s="1" t="s">
        <v>707</v>
      </c>
      <c r="T598">
        <f t="shared" si="50"/>
        <v>0</v>
      </c>
      <c r="U598" s="25" t="str">
        <f>IF(K598&gt;0,K598,_xlfn.XLOOKUP(M598,'Client Lookup'!L:L,'Client Lookup'!N:N))</f>
        <v>566</v>
      </c>
      <c r="V598" t="e">
        <f>_xlfn.XLOOKUP(_xlfn.NUMBERVALUE(U598),'Project Lookup'!X:X,'Project Lookup'!B:B)</f>
        <v>#N/A</v>
      </c>
      <c r="X598" t="str">
        <f t="shared" si="51"/>
        <v>8 Citi</v>
      </c>
      <c r="Y598" t="str">
        <f t="shared" si="52"/>
        <v>8 Citi</v>
      </c>
      <c r="Z598" t="str">
        <f t="shared" si="48"/>
        <v>8 Citi</v>
      </c>
      <c r="AA598" t="str">
        <f>_xlfn.XLOOKUP(Z598,'Client Lookup'!A:A,'Client Lookup'!C:C)</f>
        <v>citigroup</v>
      </c>
      <c r="AC598" t="e">
        <f>_xlfn.XLOOKUP(K598,'Results vs Forecast'!K:K,'Results vs Forecast'!K:K)</f>
        <v>#N/A</v>
      </c>
    </row>
    <row r="599" spans="1:29" hidden="1">
      <c r="A599" s="39"/>
      <c r="B599" s="1" t="s">
        <v>700</v>
      </c>
      <c r="C599" s="1" t="s">
        <v>701</v>
      </c>
      <c r="D599" s="1" t="s">
        <v>20</v>
      </c>
      <c r="E599" s="1" t="s">
        <v>2393</v>
      </c>
      <c r="F599" s="2">
        <v>45535</v>
      </c>
      <c r="G599" s="2">
        <v>45505</v>
      </c>
      <c r="H599" s="1" t="s">
        <v>1844</v>
      </c>
      <c r="I599" s="1" t="s">
        <v>1845</v>
      </c>
      <c r="J599" s="1" t="s">
        <v>277</v>
      </c>
      <c r="K599" s="1"/>
      <c r="L599" s="1"/>
      <c r="M599" s="1" t="s">
        <v>1663</v>
      </c>
      <c r="N599" s="1"/>
      <c r="O599" s="1" t="s">
        <v>2580</v>
      </c>
      <c r="P599" s="40">
        <v>-10249.1</v>
      </c>
      <c r="Q599" s="37" t="str">
        <f>IF(C599="ForthPoint","ForthPoint",IF(D599="Intercompany",_xlfn.XLOOKUP(E599,'Dept Lookup'!B:B,'Dept Lookup'!A:A),Modified!D599))</f>
        <v>Insourcing Services</v>
      </c>
      <c r="R599" t="str">
        <f t="shared" si="49"/>
        <v>American Express Company</v>
      </c>
      <c r="S599" s="1" t="s">
        <v>707</v>
      </c>
      <c r="T599" t="str">
        <f t="shared" si="50"/>
        <v>ICC 654 ICC in Engagement Factory UK Represents Represents Blend360 : AmEx - BTS</v>
      </c>
      <c r="U599" s="25" t="str">
        <f>IF(K599&gt;0,K599,_xlfn.XLOOKUP(M599,'Client Lookup'!L:L,'Client Lookup'!N:N))</f>
        <v>17217</v>
      </c>
      <c r="V599" t="str">
        <f>_xlfn.XLOOKUP(_xlfn.NUMBERVALUE(U599),'Project Lookup'!X:X,'Project Lookup'!B:B)</f>
        <v>AmEx - BTS</v>
      </c>
      <c r="X599" t="str">
        <f t="shared" si="51"/>
        <v>ICC 654 ICC in Engagement Factory UK Represents Represents Blend360 : AmEx - BTS</v>
      </c>
      <c r="Y599" t="str">
        <f t="shared" si="52"/>
        <v>ICC 654 ICC in Engagement Factory UK Represents Represents Blend360</v>
      </c>
      <c r="Z599" t="str">
        <f t="shared" si="48"/>
        <v>654 ICC in Engagement Factory UK Represents Represents Blend360</v>
      </c>
      <c r="AA599" t="str">
        <f>_xlfn.XLOOKUP(Z599,'Client Lookup'!A:A,'Client Lookup'!C:C)</f>
        <v>American Express Company</v>
      </c>
      <c r="AC599" t="e">
        <f>_xlfn.XLOOKUP(K599,'Results vs Forecast'!K:K,'Results vs Forecast'!K:K)</f>
        <v>#N/A</v>
      </c>
    </row>
    <row r="600" spans="1:29" hidden="1">
      <c r="A600" s="39"/>
      <c r="B600" s="1" t="s">
        <v>700</v>
      </c>
      <c r="C600" s="1" t="s">
        <v>701</v>
      </c>
      <c r="D600" s="1" t="s">
        <v>20</v>
      </c>
      <c r="E600" s="1" t="s">
        <v>2393</v>
      </c>
      <c r="F600" s="2">
        <v>45535</v>
      </c>
      <c r="G600" s="2">
        <v>45505</v>
      </c>
      <c r="H600" s="1" t="s">
        <v>2458</v>
      </c>
      <c r="I600" s="1" t="s">
        <v>2459</v>
      </c>
      <c r="J600" s="1" t="s">
        <v>469</v>
      </c>
      <c r="K600" s="1" t="s">
        <v>720</v>
      </c>
      <c r="L600" s="1"/>
      <c r="M600" s="1"/>
      <c r="N600" s="1"/>
      <c r="O600" s="1" t="s">
        <v>2581</v>
      </c>
      <c r="P600" s="40">
        <v>10567.2</v>
      </c>
      <c r="Q600" s="37" t="str">
        <f>IF(C600="ForthPoint","ForthPoint",IF(D600="Intercompany",_xlfn.XLOOKUP(E600,'Dept Lookup'!B:B,'Dept Lookup'!A:A),Modified!D600))</f>
        <v>Insourcing Services</v>
      </c>
      <c r="R600" t="str">
        <f t="shared" si="49"/>
        <v>American Express Company</v>
      </c>
      <c r="S600" s="1" t="s">
        <v>707</v>
      </c>
      <c r="T600">
        <f t="shared" si="50"/>
        <v>0</v>
      </c>
      <c r="U600" s="25" t="str">
        <f>IF(K600&gt;0,K600,_xlfn.XLOOKUP(M600,'Client Lookup'!L:L,'Client Lookup'!N:N))</f>
        <v>565</v>
      </c>
      <c r="V600" t="e">
        <f>_xlfn.XLOOKUP(_xlfn.NUMBERVALUE(U600),'Project Lookup'!X:X,'Project Lookup'!B:B)</f>
        <v>#N/A</v>
      </c>
      <c r="X600" t="str">
        <f t="shared" si="51"/>
        <v>7 American Express</v>
      </c>
      <c r="Y600" t="str">
        <f t="shared" si="52"/>
        <v>7 American Express</v>
      </c>
      <c r="Z600" t="str">
        <f t="shared" ref="Z600:Z663" si="53">IF(LEFT(Y600,3)="ICC",IFERROR(_xlfn.TEXTAFTER(Y600,"ICC "),Y600),Y600)</f>
        <v>7 American Express</v>
      </c>
      <c r="AA600" t="str">
        <f>_xlfn.XLOOKUP(Z600,'Client Lookup'!A:A,'Client Lookup'!C:C)</f>
        <v>American Express Company</v>
      </c>
      <c r="AC600" t="e">
        <f>_xlfn.XLOOKUP(K600,'Results vs Forecast'!K:K,'Results vs Forecast'!K:K)</f>
        <v>#N/A</v>
      </c>
    </row>
    <row r="601" spans="1:29" hidden="1">
      <c r="A601" s="39"/>
      <c r="B601" s="1" t="s">
        <v>700</v>
      </c>
      <c r="C601" s="1" t="s">
        <v>701</v>
      </c>
      <c r="D601" s="1" t="s">
        <v>20</v>
      </c>
      <c r="E601" s="1" t="s">
        <v>2393</v>
      </c>
      <c r="F601" s="2">
        <v>45535</v>
      </c>
      <c r="G601" s="2">
        <v>45505</v>
      </c>
      <c r="H601" s="1" t="s">
        <v>2458</v>
      </c>
      <c r="I601" s="1" t="s">
        <v>2459</v>
      </c>
      <c r="J601" s="1" t="s">
        <v>469</v>
      </c>
      <c r="K601" s="1" t="s">
        <v>720</v>
      </c>
      <c r="L601" s="1"/>
      <c r="M601" s="1"/>
      <c r="N601" s="1"/>
      <c r="O601" s="1" t="s">
        <v>2582</v>
      </c>
      <c r="P601" s="40">
        <v>11440</v>
      </c>
      <c r="Q601" s="37" t="str">
        <f>IF(C601="ForthPoint","ForthPoint",IF(D601="Intercompany",_xlfn.XLOOKUP(E601,'Dept Lookup'!B:B,'Dept Lookup'!A:A),Modified!D601))</f>
        <v>Insourcing Services</v>
      </c>
      <c r="R601" t="str">
        <f t="shared" si="49"/>
        <v>American Express Company</v>
      </c>
      <c r="S601" s="1" t="s">
        <v>707</v>
      </c>
      <c r="T601">
        <f t="shared" si="50"/>
        <v>0</v>
      </c>
      <c r="U601" s="25" t="str">
        <f>IF(K601&gt;0,K601,_xlfn.XLOOKUP(M601,'Client Lookup'!L:L,'Client Lookup'!N:N))</f>
        <v>565</v>
      </c>
      <c r="V601" t="e">
        <f>_xlfn.XLOOKUP(_xlfn.NUMBERVALUE(U601),'Project Lookup'!X:X,'Project Lookup'!B:B)</f>
        <v>#N/A</v>
      </c>
      <c r="X601" t="str">
        <f t="shared" si="51"/>
        <v>7 American Express</v>
      </c>
      <c r="Y601" t="str">
        <f t="shared" si="52"/>
        <v>7 American Express</v>
      </c>
      <c r="Z601" t="str">
        <f t="shared" si="53"/>
        <v>7 American Express</v>
      </c>
      <c r="AA601" t="str">
        <f>_xlfn.XLOOKUP(Z601,'Client Lookup'!A:A,'Client Lookup'!C:C)</f>
        <v>American Express Company</v>
      </c>
      <c r="AC601" t="e">
        <f>_xlfn.XLOOKUP(K601,'Results vs Forecast'!K:K,'Results vs Forecast'!K:K)</f>
        <v>#N/A</v>
      </c>
    </row>
    <row r="602" spans="1:29" hidden="1">
      <c r="A602" s="39"/>
      <c r="B602" s="1" t="s">
        <v>700</v>
      </c>
      <c r="C602" s="1" t="s">
        <v>701</v>
      </c>
      <c r="D602" s="1" t="s">
        <v>20</v>
      </c>
      <c r="E602" s="1" t="s">
        <v>2393</v>
      </c>
      <c r="F602" s="2">
        <v>45535</v>
      </c>
      <c r="G602" s="2">
        <v>45505</v>
      </c>
      <c r="H602" s="1" t="s">
        <v>2458</v>
      </c>
      <c r="I602" s="1" t="s">
        <v>2459</v>
      </c>
      <c r="J602" s="1" t="s">
        <v>491</v>
      </c>
      <c r="K602" s="1" t="s">
        <v>743</v>
      </c>
      <c r="L602" s="1"/>
      <c r="M602" s="1"/>
      <c r="N602" s="1"/>
      <c r="O602" s="1" t="s">
        <v>2583</v>
      </c>
      <c r="P602" s="40">
        <v>10208</v>
      </c>
      <c r="Q602" s="37" t="str">
        <f>IF(C602="ForthPoint","ForthPoint",IF(D602="Intercompany",_xlfn.XLOOKUP(E602,'Dept Lookup'!B:B,'Dept Lookup'!A:A),Modified!D602))</f>
        <v>Insourcing Services</v>
      </c>
      <c r="R602" t="str">
        <f t="shared" si="49"/>
        <v>citigroup</v>
      </c>
      <c r="S602" s="1" t="s">
        <v>707</v>
      </c>
      <c r="T602">
        <f t="shared" si="50"/>
        <v>0</v>
      </c>
      <c r="U602" s="25" t="str">
        <f>IF(K602&gt;0,K602,_xlfn.XLOOKUP(M602,'Client Lookup'!L:L,'Client Lookup'!N:N))</f>
        <v>566</v>
      </c>
      <c r="V602" t="e">
        <f>_xlfn.XLOOKUP(_xlfn.NUMBERVALUE(U602),'Project Lookup'!X:X,'Project Lookup'!B:B)</f>
        <v>#N/A</v>
      </c>
      <c r="X602" t="str">
        <f t="shared" si="51"/>
        <v>8 Citi</v>
      </c>
      <c r="Y602" t="str">
        <f t="shared" si="52"/>
        <v>8 Citi</v>
      </c>
      <c r="Z602" t="str">
        <f t="shared" si="53"/>
        <v>8 Citi</v>
      </c>
      <c r="AA602" t="str">
        <f>_xlfn.XLOOKUP(Z602,'Client Lookup'!A:A,'Client Lookup'!C:C)</f>
        <v>citigroup</v>
      </c>
      <c r="AC602" t="e">
        <f>_xlfn.XLOOKUP(K602,'Results vs Forecast'!K:K,'Results vs Forecast'!K:K)</f>
        <v>#N/A</v>
      </c>
    </row>
    <row r="603" spans="1:29" hidden="1">
      <c r="A603" s="39"/>
      <c r="B603" s="1" t="s">
        <v>700</v>
      </c>
      <c r="C603" s="1" t="s">
        <v>1383</v>
      </c>
      <c r="D603" s="1" t="s">
        <v>20</v>
      </c>
      <c r="E603" s="1" t="s">
        <v>2393</v>
      </c>
      <c r="F603" s="2">
        <v>45535</v>
      </c>
      <c r="G603" s="2">
        <v>45505</v>
      </c>
      <c r="H603" s="1" t="s">
        <v>2584</v>
      </c>
      <c r="I603" s="1" t="s">
        <v>2585</v>
      </c>
      <c r="J603" s="1" t="s">
        <v>1425</v>
      </c>
      <c r="K603" s="1" t="s">
        <v>718</v>
      </c>
      <c r="L603" s="1" t="s">
        <v>2586</v>
      </c>
      <c r="M603" s="1"/>
      <c r="N603" s="1"/>
      <c r="O603" s="1"/>
      <c r="P603" s="40">
        <v>10291.952453103373</v>
      </c>
      <c r="Q603" s="37" t="str">
        <f>IF(C603="ForthPoint","ForthPoint",IF(D603="Intercompany",_xlfn.XLOOKUP(E603,'Dept Lookup'!B:B,'Dept Lookup'!A:A),Modified!D603))</f>
        <v>Insourcing Services</v>
      </c>
      <c r="R603" s="11" t="s">
        <v>51</v>
      </c>
      <c r="S603" s="1" t="s">
        <v>707</v>
      </c>
      <c r="T603">
        <f t="shared" si="50"/>
        <v>0</v>
      </c>
      <c r="U603" s="25" t="str">
        <f>IF(K603&gt;0,K603,_xlfn.XLOOKUP(M603,'Client Lookup'!L:L,'Client Lookup'!N:N))</f>
        <v>17217</v>
      </c>
      <c r="V603" t="str">
        <f>_xlfn.XLOOKUP(_xlfn.NUMBERVALUE(U603),'Project Lookup'!X:X,'Project Lookup'!B:B)</f>
        <v>AmEx - BTS</v>
      </c>
      <c r="X603" t="str">
        <f t="shared" si="51"/>
        <v>386 ICC in Engagement Factory UK Represents Represents Blend360 : 654 AmEx - BTS</v>
      </c>
      <c r="Y603" t="str">
        <f t="shared" si="52"/>
        <v>386 ICC in Engagement Factory UK Represents Represents Blend360</v>
      </c>
      <c r="Z603" t="str">
        <f t="shared" si="53"/>
        <v>386 ICC in Engagement Factory UK Represents Represents Blend360</v>
      </c>
      <c r="AA603" t="s">
        <v>51</v>
      </c>
      <c r="AC603" t="e">
        <f>_xlfn.XLOOKUP(K603,'Results vs Forecast'!K:K,'Results vs Forecast'!K:K)</f>
        <v>#N/A</v>
      </c>
    </row>
    <row r="604" spans="1:29" hidden="1">
      <c r="A604" s="39"/>
      <c r="B604" s="1" t="s">
        <v>700</v>
      </c>
      <c r="C604" s="1" t="s">
        <v>701</v>
      </c>
      <c r="D604" s="1" t="s">
        <v>20</v>
      </c>
      <c r="E604" s="1" t="s">
        <v>2393</v>
      </c>
      <c r="F604" s="2">
        <v>45535</v>
      </c>
      <c r="G604" s="2">
        <v>45505</v>
      </c>
      <c r="H604" s="1" t="s">
        <v>2458</v>
      </c>
      <c r="I604" s="1" t="s">
        <v>2459</v>
      </c>
      <c r="J604" s="1" t="s">
        <v>469</v>
      </c>
      <c r="K604" s="1" t="s">
        <v>720</v>
      </c>
      <c r="L604" s="1"/>
      <c r="M604" s="1"/>
      <c r="N604" s="1"/>
      <c r="O604" s="1" t="s">
        <v>2587</v>
      </c>
      <c r="P604" s="40">
        <v>13947</v>
      </c>
      <c r="Q604" s="37" t="str">
        <f>IF(C604="ForthPoint","ForthPoint",IF(D604="Intercompany",_xlfn.XLOOKUP(E604,'Dept Lookup'!B:B,'Dept Lookup'!A:A),Modified!D604))</f>
        <v>Insourcing Services</v>
      </c>
      <c r="R604" t="str">
        <f t="shared" si="49"/>
        <v>American Express Company</v>
      </c>
      <c r="S604" s="1" t="s">
        <v>707</v>
      </c>
      <c r="T604">
        <f t="shared" si="50"/>
        <v>0</v>
      </c>
      <c r="U604" s="25" t="str">
        <f>IF(K604&gt;0,K604,_xlfn.XLOOKUP(M604,'Client Lookup'!L:L,'Client Lookup'!N:N))</f>
        <v>565</v>
      </c>
      <c r="V604" t="e">
        <f>_xlfn.XLOOKUP(_xlfn.NUMBERVALUE(U604),'Project Lookup'!X:X,'Project Lookup'!B:B)</f>
        <v>#N/A</v>
      </c>
      <c r="X604" t="str">
        <f t="shared" si="51"/>
        <v>7 American Express</v>
      </c>
      <c r="Y604" t="str">
        <f t="shared" si="52"/>
        <v>7 American Express</v>
      </c>
      <c r="Z604" t="str">
        <f t="shared" si="53"/>
        <v>7 American Express</v>
      </c>
      <c r="AA604" t="str">
        <f>_xlfn.XLOOKUP(Z604,'Client Lookup'!A:A,'Client Lookup'!C:C)</f>
        <v>American Express Company</v>
      </c>
      <c r="AC604" t="e">
        <f>_xlfn.XLOOKUP(K604,'Results vs Forecast'!K:K,'Results vs Forecast'!K:K)</f>
        <v>#N/A</v>
      </c>
    </row>
    <row r="605" spans="1:29" hidden="1">
      <c r="A605" s="39"/>
      <c r="B605" s="1" t="s">
        <v>700</v>
      </c>
      <c r="C605" s="1" t="s">
        <v>701</v>
      </c>
      <c r="D605" s="1" t="s">
        <v>20</v>
      </c>
      <c r="E605" s="1" t="s">
        <v>2393</v>
      </c>
      <c r="F605" s="2">
        <v>45535</v>
      </c>
      <c r="G605" s="2">
        <v>45505</v>
      </c>
      <c r="H605" s="1" t="s">
        <v>2458</v>
      </c>
      <c r="I605" s="1" t="s">
        <v>2459</v>
      </c>
      <c r="J605" s="1" t="s">
        <v>469</v>
      </c>
      <c r="K605" s="1" t="s">
        <v>720</v>
      </c>
      <c r="L605" s="1"/>
      <c r="M605" s="1"/>
      <c r="N605" s="1"/>
      <c r="O605" s="1" t="s">
        <v>2588</v>
      </c>
      <c r="P605" s="40">
        <v>13728</v>
      </c>
      <c r="Q605" s="37" t="str">
        <f>IF(C605="ForthPoint","ForthPoint",IF(D605="Intercompany",_xlfn.XLOOKUP(E605,'Dept Lookup'!B:B,'Dept Lookup'!A:A),Modified!D605))</f>
        <v>Insourcing Services</v>
      </c>
      <c r="R605" t="str">
        <f t="shared" si="49"/>
        <v>American Express Company</v>
      </c>
      <c r="S605" s="1" t="s">
        <v>707</v>
      </c>
      <c r="T605">
        <f t="shared" si="50"/>
        <v>0</v>
      </c>
      <c r="U605" s="25" t="str">
        <f>IF(K605&gt;0,K605,_xlfn.XLOOKUP(M605,'Client Lookup'!L:L,'Client Lookup'!N:N))</f>
        <v>565</v>
      </c>
      <c r="V605" t="e">
        <f>_xlfn.XLOOKUP(_xlfn.NUMBERVALUE(U605),'Project Lookup'!X:X,'Project Lookup'!B:B)</f>
        <v>#N/A</v>
      </c>
      <c r="X605" t="str">
        <f t="shared" si="51"/>
        <v>7 American Express</v>
      </c>
      <c r="Y605" t="str">
        <f t="shared" si="52"/>
        <v>7 American Express</v>
      </c>
      <c r="Z605" t="str">
        <f t="shared" si="53"/>
        <v>7 American Express</v>
      </c>
      <c r="AA605" t="str">
        <f>_xlfn.XLOOKUP(Z605,'Client Lookup'!A:A,'Client Lookup'!C:C)</f>
        <v>American Express Company</v>
      </c>
      <c r="AC605" t="e">
        <f>_xlfn.XLOOKUP(K605,'Results vs Forecast'!K:K,'Results vs Forecast'!K:K)</f>
        <v>#N/A</v>
      </c>
    </row>
    <row r="606" spans="1:29" hidden="1">
      <c r="A606" s="39"/>
      <c r="B606" s="1" t="s">
        <v>700</v>
      </c>
      <c r="C606" s="1" t="s">
        <v>701</v>
      </c>
      <c r="D606" s="1" t="s">
        <v>20</v>
      </c>
      <c r="E606" s="1" t="s">
        <v>2393</v>
      </c>
      <c r="F606" s="2">
        <v>45535</v>
      </c>
      <c r="G606" s="2">
        <v>45505</v>
      </c>
      <c r="H606" s="1" t="s">
        <v>2458</v>
      </c>
      <c r="I606" s="1" t="s">
        <v>2459</v>
      </c>
      <c r="J606" s="1" t="s">
        <v>475</v>
      </c>
      <c r="K606" s="1" t="s">
        <v>724</v>
      </c>
      <c r="L606" s="1"/>
      <c r="M606" s="1"/>
      <c r="N606" s="1"/>
      <c r="O606" s="1" t="s">
        <v>2589</v>
      </c>
      <c r="P606" s="40">
        <v>6600</v>
      </c>
      <c r="Q606" s="37" t="str">
        <f>IF(C606="ForthPoint","ForthPoint",IF(D606="Intercompany",_xlfn.XLOOKUP(E606,'Dept Lookup'!B:B,'Dept Lookup'!A:A),Modified!D606))</f>
        <v>Insourcing Services</v>
      </c>
      <c r="R606" t="str">
        <f t="shared" si="49"/>
        <v>ASME</v>
      </c>
      <c r="S606" s="1" t="s">
        <v>707</v>
      </c>
      <c r="T606">
        <f t="shared" si="50"/>
        <v>0</v>
      </c>
      <c r="U606" s="25" t="str">
        <f>IF(K606&gt;0,K606,_xlfn.XLOOKUP(M606,'Client Lookup'!L:L,'Client Lookup'!N:N))</f>
        <v>3307</v>
      </c>
      <c r="V606" t="e">
        <f>_xlfn.XLOOKUP(_xlfn.NUMBERVALUE(U606),'Project Lookup'!X:X,'Project Lookup'!B:B)</f>
        <v>#N/A</v>
      </c>
      <c r="X606" t="str">
        <f t="shared" si="51"/>
        <v>194 ASME</v>
      </c>
      <c r="Y606" t="str">
        <f t="shared" si="52"/>
        <v>194 ASME</v>
      </c>
      <c r="Z606" t="str">
        <f t="shared" si="53"/>
        <v>194 ASME</v>
      </c>
      <c r="AA606" t="str">
        <f>_xlfn.XLOOKUP(Z606,'Client Lookup'!A:A,'Client Lookup'!C:C)</f>
        <v>ASME</v>
      </c>
      <c r="AC606" t="e">
        <f>_xlfn.XLOOKUP(K606,'Results vs Forecast'!K:K,'Results vs Forecast'!K:K)</f>
        <v>#N/A</v>
      </c>
    </row>
    <row r="607" spans="1:29" hidden="1">
      <c r="A607" s="39"/>
      <c r="B607" s="1" t="s">
        <v>700</v>
      </c>
      <c r="C607" s="1" t="s">
        <v>701</v>
      </c>
      <c r="D607" s="1" t="s">
        <v>20</v>
      </c>
      <c r="E607" s="1" t="s">
        <v>2393</v>
      </c>
      <c r="F607" s="2">
        <v>45535</v>
      </c>
      <c r="G607" s="2">
        <v>45505</v>
      </c>
      <c r="H607" s="1" t="s">
        <v>2458</v>
      </c>
      <c r="I607" s="1" t="s">
        <v>2459</v>
      </c>
      <c r="J607" s="1" t="s">
        <v>469</v>
      </c>
      <c r="K607" s="1" t="s">
        <v>720</v>
      </c>
      <c r="L607" s="1"/>
      <c r="M607" s="1"/>
      <c r="N607" s="1"/>
      <c r="O607" s="1" t="s">
        <v>2590</v>
      </c>
      <c r="P607" s="40">
        <v>14080</v>
      </c>
      <c r="Q607" s="37" t="str">
        <f>IF(C607="ForthPoint","ForthPoint",IF(D607="Intercompany",_xlfn.XLOOKUP(E607,'Dept Lookup'!B:B,'Dept Lookup'!A:A),Modified!D607))</f>
        <v>Insourcing Services</v>
      </c>
      <c r="R607" t="str">
        <f t="shared" si="49"/>
        <v>American Express Company</v>
      </c>
      <c r="S607" s="1" t="s">
        <v>707</v>
      </c>
      <c r="T607">
        <f t="shared" si="50"/>
        <v>0</v>
      </c>
      <c r="U607" s="25" t="str">
        <f>IF(K607&gt;0,K607,_xlfn.XLOOKUP(M607,'Client Lookup'!L:L,'Client Lookup'!N:N))</f>
        <v>565</v>
      </c>
      <c r="V607" t="e">
        <f>_xlfn.XLOOKUP(_xlfn.NUMBERVALUE(U607),'Project Lookup'!X:X,'Project Lookup'!B:B)</f>
        <v>#N/A</v>
      </c>
      <c r="X607" t="str">
        <f t="shared" si="51"/>
        <v>7 American Express</v>
      </c>
      <c r="Y607" t="str">
        <f t="shared" si="52"/>
        <v>7 American Express</v>
      </c>
      <c r="Z607" t="str">
        <f t="shared" si="53"/>
        <v>7 American Express</v>
      </c>
      <c r="AA607" t="str">
        <f>_xlfn.XLOOKUP(Z607,'Client Lookup'!A:A,'Client Lookup'!C:C)</f>
        <v>American Express Company</v>
      </c>
      <c r="AC607" t="e">
        <f>_xlfn.XLOOKUP(K607,'Results vs Forecast'!K:K,'Results vs Forecast'!K:K)</f>
        <v>#N/A</v>
      </c>
    </row>
    <row r="608" spans="1:29" hidden="1">
      <c r="A608" s="39"/>
      <c r="B608" s="1" t="s">
        <v>700</v>
      </c>
      <c r="C608" s="1" t="s">
        <v>701</v>
      </c>
      <c r="D608" s="1" t="s">
        <v>20</v>
      </c>
      <c r="E608" s="1" t="s">
        <v>2393</v>
      </c>
      <c r="F608" s="2">
        <v>45535</v>
      </c>
      <c r="G608" s="2">
        <v>45505</v>
      </c>
      <c r="H608" s="1" t="s">
        <v>2458</v>
      </c>
      <c r="I608" s="1" t="s">
        <v>2459</v>
      </c>
      <c r="J608" s="1" t="s">
        <v>675</v>
      </c>
      <c r="K608" s="1" t="s">
        <v>923</v>
      </c>
      <c r="L608" s="1"/>
      <c r="M608" s="1"/>
      <c r="N608" s="1"/>
      <c r="O608" s="1" t="s">
        <v>2591</v>
      </c>
      <c r="P608" s="40">
        <v>10584</v>
      </c>
      <c r="Q608" s="37" t="str">
        <f>IF(C608="ForthPoint","ForthPoint",IF(D608="Intercompany",_xlfn.XLOOKUP(E608,'Dept Lookup'!B:B,'Dept Lookup'!A:A),Modified!D608))</f>
        <v>Insourcing Services</v>
      </c>
      <c r="R608" t="str">
        <f t="shared" si="49"/>
        <v>Visa</v>
      </c>
      <c r="S608" s="1" t="s">
        <v>707</v>
      </c>
      <c r="T608">
        <f t="shared" si="50"/>
        <v>0</v>
      </c>
      <c r="U608" s="25" t="str">
        <f>IF(K608&gt;0,K608,_xlfn.XLOOKUP(M608,'Client Lookup'!L:L,'Client Lookup'!N:N))</f>
        <v>5983</v>
      </c>
      <c r="V608" t="e">
        <f>_xlfn.XLOOKUP(_xlfn.NUMBERVALUE(U608),'Project Lookup'!X:X,'Project Lookup'!B:B)</f>
        <v>#N/A</v>
      </c>
      <c r="X608" t="str">
        <f t="shared" si="51"/>
        <v>269 Visa (BTS)</v>
      </c>
      <c r="Y608" t="str">
        <f t="shared" si="52"/>
        <v>269 Visa (BTS)</v>
      </c>
      <c r="Z608" t="str">
        <f t="shared" si="53"/>
        <v>269 Visa (BTS)</v>
      </c>
      <c r="AA608" t="str">
        <f>_xlfn.XLOOKUP(Z608,'Client Lookup'!A:A,'Client Lookup'!C:C)</f>
        <v>Visa</v>
      </c>
      <c r="AC608" t="e">
        <f>_xlfn.XLOOKUP(K608,'Results vs Forecast'!K:K,'Results vs Forecast'!K:K)</f>
        <v>#N/A</v>
      </c>
    </row>
    <row r="609" spans="1:29" hidden="1">
      <c r="A609" s="39"/>
      <c r="B609" s="1" t="s">
        <v>700</v>
      </c>
      <c r="C609" s="1" t="s">
        <v>701</v>
      </c>
      <c r="D609" s="1" t="s">
        <v>20</v>
      </c>
      <c r="E609" s="1" t="s">
        <v>2393</v>
      </c>
      <c r="F609" s="2">
        <v>45535</v>
      </c>
      <c r="G609" s="2">
        <v>45505</v>
      </c>
      <c r="H609" s="1" t="s">
        <v>2458</v>
      </c>
      <c r="I609" s="1" t="s">
        <v>2459</v>
      </c>
      <c r="J609" s="1" t="s">
        <v>469</v>
      </c>
      <c r="K609" s="1" t="s">
        <v>720</v>
      </c>
      <c r="L609" s="1"/>
      <c r="M609" s="1"/>
      <c r="N609" s="1"/>
      <c r="O609" s="1" t="s">
        <v>2592</v>
      </c>
      <c r="P609" s="40">
        <v>11520</v>
      </c>
      <c r="Q609" s="37" t="str">
        <f>IF(C609="ForthPoint","ForthPoint",IF(D609="Intercompany",_xlfn.XLOOKUP(E609,'Dept Lookup'!B:B,'Dept Lookup'!A:A),Modified!D609))</f>
        <v>Insourcing Services</v>
      </c>
      <c r="R609" t="str">
        <f t="shared" si="49"/>
        <v>American Express Company</v>
      </c>
      <c r="S609" s="1" t="s">
        <v>707</v>
      </c>
      <c r="T609">
        <f t="shared" si="50"/>
        <v>0</v>
      </c>
      <c r="U609" s="25" t="str">
        <f>IF(K609&gt;0,K609,_xlfn.XLOOKUP(M609,'Client Lookup'!L:L,'Client Lookup'!N:N))</f>
        <v>565</v>
      </c>
      <c r="V609" t="e">
        <f>_xlfn.XLOOKUP(_xlfn.NUMBERVALUE(U609),'Project Lookup'!X:X,'Project Lookup'!B:B)</f>
        <v>#N/A</v>
      </c>
      <c r="X609" t="str">
        <f t="shared" si="51"/>
        <v>7 American Express</v>
      </c>
      <c r="Y609" t="str">
        <f t="shared" si="52"/>
        <v>7 American Express</v>
      </c>
      <c r="Z609" t="str">
        <f t="shared" si="53"/>
        <v>7 American Express</v>
      </c>
      <c r="AA609" t="str">
        <f>_xlfn.XLOOKUP(Z609,'Client Lookup'!A:A,'Client Lookup'!C:C)</f>
        <v>American Express Company</v>
      </c>
      <c r="AC609" t="e">
        <f>_xlfn.XLOOKUP(K609,'Results vs Forecast'!K:K,'Results vs Forecast'!K:K)</f>
        <v>#N/A</v>
      </c>
    </row>
    <row r="610" spans="1:29" hidden="1">
      <c r="A610" s="39"/>
      <c r="B610" s="1" t="s">
        <v>700</v>
      </c>
      <c r="C610" s="1" t="s">
        <v>701</v>
      </c>
      <c r="D610" s="1" t="s">
        <v>20</v>
      </c>
      <c r="E610" s="1" t="s">
        <v>2393</v>
      </c>
      <c r="F610" s="2">
        <v>45535</v>
      </c>
      <c r="G610" s="2">
        <v>45505</v>
      </c>
      <c r="H610" s="1" t="s">
        <v>2458</v>
      </c>
      <c r="I610" s="1" t="s">
        <v>2459</v>
      </c>
      <c r="J610" s="1" t="s">
        <v>513</v>
      </c>
      <c r="K610" s="1" t="s">
        <v>775</v>
      </c>
      <c r="L610" s="1"/>
      <c r="M610" s="1"/>
      <c r="N610" s="1"/>
      <c r="O610" s="1" t="s">
        <v>2593</v>
      </c>
      <c r="P610" s="40">
        <v>10800</v>
      </c>
      <c r="Q610" s="37" t="str">
        <f>IF(C610="ForthPoint","ForthPoint",IF(D610="Intercompany",_xlfn.XLOOKUP(E610,'Dept Lookup'!B:B,'Dept Lookup'!A:A),Modified!D610))</f>
        <v>Insourcing Services</v>
      </c>
      <c r="R610" t="str">
        <f t="shared" si="49"/>
        <v>Discover</v>
      </c>
      <c r="S610" s="1" t="s">
        <v>707</v>
      </c>
      <c r="T610">
        <f t="shared" si="50"/>
        <v>0</v>
      </c>
      <c r="U610" s="25" t="str">
        <f>IF(K610&gt;0,K610,_xlfn.XLOOKUP(M610,'Client Lookup'!L:L,'Client Lookup'!N:N))</f>
        <v>26790</v>
      </c>
      <c r="V610" t="e">
        <f>_xlfn.XLOOKUP(_xlfn.NUMBERVALUE(U610),'Project Lookup'!X:X,'Project Lookup'!B:B)</f>
        <v>#N/A</v>
      </c>
      <c r="X610" t="str">
        <f t="shared" si="51"/>
        <v>483 Discover</v>
      </c>
      <c r="Y610" t="str">
        <f t="shared" si="52"/>
        <v>483 Discover</v>
      </c>
      <c r="Z610" t="str">
        <f t="shared" si="53"/>
        <v>483 Discover</v>
      </c>
      <c r="AA610" t="str">
        <f>_xlfn.XLOOKUP(Z610,'Client Lookup'!A:A,'Client Lookup'!C:C)</f>
        <v>Discover</v>
      </c>
      <c r="AC610" t="e">
        <f>_xlfn.XLOOKUP(K610,'Results vs Forecast'!K:K,'Results vs Forecast'!K:K)</f>
        <v>#N/A</v>
      </c>
    </row>
    <row r="611" spans="1:29" hidden="1">
      <c r="A611" s="39"/>
      <c r="B611" s="1" t="s">
        <v>700</v>
      </c>
      <c r="C611" s="1" t="s">
        <v>701</v>
      </c>
      <c r="D611" s="1" t="s">
        <v>20</v>
      </c>
      <c r="E611" s="1" t="s">
        <v>2393</v>
      </c>
      <c r="F611" s="2">
        <v>45535</v>
      </c>
      <c r="G611" s="2">
        <v>45505</v>
      </c>
      <c r="H611" s="1" t="s">
        <v>2458</v>
      </c>
      <c r="I611" s="1" t="s">
        <v>2459</v>
      </c>
      <c r="J611" s="1" t="s">
        <v>491</v>
      </c>
      <c r="K611" s="1" t="s">
        <v>743</v>
      </c>
      <c r="L611" s="1"/>
      <c r="M611" s="1"/>
      <c r="N611" s="1"/>
      <c r="O611" s="1" t="s">
        <v>2594</v>
      </c>
      <c r="P611" s="40">
        <v>8820</v>
      </c>
      <c r="Q611" s="37" t="str">
        <f>IF(C611="ForthPoint","ForthPoint",IF(D611="Intercompany",_xlfn.XLOOKUP(E611,'Dept Lookup'!B:B,'Dept Lookup'!A:A),Modified!D611))</f>
        <v>Insourcing Services</v>
      </c>
      <c r="R611" t="str">
        <f t="shared" si="49"/>
        <v>citigroup</v>
      </c>
      <c r="S611" s="1" t="s">
        <v>707</v>
      </c>
      <c r="T611">
        <f t="shared" si="50"/>
        <v>0</v>
      </c>
      <c r="U611" s="25" t="str">
        <f>IF(K611&gt;0,K611,_xlfn.XLOOKUP(M611,'Client Lookup'!L:L,'Client Lookup'!N:N))</f>
        <v>566</v>
      </c>
      <c r="V611" t="e">
        <f>_xlfn.XLOOKUP(_xlfn.NUMBERVALUE(U611),'Project Lookup'!X:X,'Project Lookup'!B:B)</f>
        <v>#N/A</v>
      </c>
      <c r="X611" t="str">
        <f t="shared" si="51"/>
        <v>8 Citi</v>
      </c>
      <c r="Y611" t="str">
        <f t="shared" si="52"/>
        <v>8 Citi</v>
      </c>
      <c r="Z611" t="str">
        <f t="shared" si="53"/>
        <v>8 Citi</v>
      </c>
      <c r="AA611" t="str">
        <f>_xlfn.XLOOKUP(Z611,'Client Lookup'!A:A,'Client Lookup'!C:C)</f>
        <v>citigroup</v>
      </c>
      <c r="AC611" t="e">
        <f>_xlfn.XLOOKUP(K611,'Results vs Forecast'!K:K,'Results vs Forecast'!K:K)</f>
        <v>#N/A</v>
      </c>
    </row>
    <row r="612" spans="1:29" hidden="1">
      <c r="A612" s="39"/>
      <c r="B612" s="1" t="s">
        <v>700</v>
      </c>
      <c r="C612" s="1" t="s">
        <v>701</v>
      </c>
      <c r="D612" s="1" t="s">
        <v>20</v>
      </c>
      <c r="E612" s="1" t="s">
        <v>2393</v>
      </c>
      <c r="F612" s="2">
        <v>45535</v>
      </c>
      <c r="G612" s="2">
        <v>45505</v>
      </c>
      <c r="H612" s="1" t="s">
        <v>2458</v>
      </c>
      <c r="I612" s="1" t="s">
        <v>2459</v>
      </c>
      <c r="J612" s="1" t="s">
        <v>469</v>
      </c>
      <c r="K612" s="1" t="s">
        <v>720</v>
      </c>
      <c r="L612" s="1"/>
      <c r="M612" s="1"/>
      <c r="N612" s="1"/>
      <c r="O612" s="1" t="s">
        <v>2595</v>
      </c>
      <c r="P612" s="40">
        <v>10920</v>
      </c>
      <c r="Q612" s="37" t="str">
        <f>IF(C612="ForthPoint","ForthPoint",IF(D612="Intercompany",_xlfn.XLOOKUP(E612,'Dept Lookup'!B:B,'Dept Lookup'!A:A),Modified!D612))</f>
        <v>Insourcing Services</v>
      </c>
      <c r="R612" t="str">
        <f t="shared" si="49"/>
        <v>American Express Company</v>
      </c>
      <c r="S612" s="1" t="s">
        <v>707</v>
      </c>
      <c r="T612">
        <f t="shared" si="50"/>
        <v>0</v>
      </c>
      <c r="U612" s="25" t="str">
        <f>IF(K612&gt;0,K612,_xlfn.XLOOKUP(M612,'Client Lookup'!L:L,'Client Lookup'!N:N))</f>
        <v>565</v>
      </c>
      <c r="V612" t="e">
        <f>_xlfn.XLOOKUP(_xlfn.NUMBERVALUE(U612),'Project Lookup'!X:X,'Project Lookup'!B:B)</f>
        <v>#N/A</v>
      </c>
      <c r="X612" t="str">
        <f t="shared" si="51"/>
        <v>7 American Express</v>
      </c>
      <c r="Y612" t="str">
        <f t="shared" si="52"/>
        <v>7 American Express</v>
      </c>
      <c r="Z612" t="str">
        <f t="shared" si="53"/>
        <v>7 American Express</v>
      </c>
      <c r="AA612" t="str">
        <f>_xlfn.XLOOKUP(Z612,'Client Lookup'!A:A,'Client Lookup'!C:C)</f>
        <v>American Express Company</v>
      </c>
      <c r="AC612" t="e">
        <f>_xlfn.XLOOKUP(K612,'Results vs Forecast'!K:K,'Results vs Forecast'!K:K)</f>
        <v>#N/A</v>
      </c>
    </row>
    <row r="613" spans="1:29" hidden="1">
      <c r="A613" s="39"/>
      <c r="B613" s="1" t="s">
        <v>700</v>
      </c>
      <c r="C613" s="1" t="s">
        <v>701</v>
      </c>
      <c r="D613" s="1" t="s">
        <v>20</v>
      </c>
      <c r="E613" s="1" t="s">
        <v>2393</v>
      </c>
      <c r="F613" s="2">
        <v>45535</v>
      </c>
      <c r="G613" s="2">
        <v>45505</v>
      </c>
      <c r="H613" s="1" t="s">
        <v>2458</v>
      </c>
      <c r="I613" s="1" t="s">
        <v>2459</v>
      </c>
      <c r="J613" s="1" t="s">
        <v>457</v>
      </c>
      <c r="K613" s="1" t="s">
        <v>710</v>
      </c>
      <c r="L613" s="1"/>
      <c r="M613" s="1"/>
      <c r="N613" s="1"/>
      <c r="O613" s="1" t="s">
        <v>2596</v>
      </c>
      <c r="P613" s="40">
        <v>21796.25</v>
      </c>
      <c r="Q613" s="37" t="str">
        <f>IF(C613="ForthPoint","ForthPoint",IF(D613="Intercompany",_xlfn.XLOOKUP(E613,'Dept Lookup'!B:B,'Dept Lookup'!A:A),Modified!D613))</f>
        <v>Insourcing Services</v>
      </c>
      <c r="R613" t="str">
        <f t="shared" si="49"/>
        <v>AARP</v>
      </c>
      <c r="S613" s="1" t="s">
        <v>707</v>
      </c>
      <c r="T613">
        <f t="shared" si="50"/>
        <v>0</v>
      </c>
      <c r="U613" s="25" t="str">
        <f>IF(K613&gt;0,K613,_xlfn.XLOOKUP(M613,'Client Lookup'!L:L,'Client Lookup'!N:N))</f>
        <v>560</v>
      </c>
      <c r="V613" t="e">
        <f>_xlfn.XLOOKUP(_xlfn.NUMBERVALUE(U613),'Project Lookup'!X:X,'Project Lookup'!B:B)</f>
        <v>#N/A</v>
      </c>
      <c r="X613" t="str">
        <f t="shared" si="51"/>
        <v>2 AARP</v>
      </c>
      <c r="Y613" t="str">
        <f t="shared" si="52"/>
        <v>2 AARP</v>
      </c>
      <c r="Z613" t="str">
        <f t="shared" si="53"/>
        <v>2 AARP</v>
      </c>
      <c r="AA613" t="str">
        <f>_xlfn.XLOOKUP(Z613,'Client Lookup'!A:A,'Client Lookup'!C:C)</f>
        <v>AARP</v>
      </c>
      <c r="AC613" t="e">
        <f>_xlfn.XLOOKUP(K613,'Results vs Forecast'!K:K,'Results vs Forecast'!K:K)</f>
        <v>#N/A</v>
      </c>
    </row>
    <row r="614" spans="1:29" hidden="1">
      <c r="A614" s="39"/>
      <c r="B614" s="1" t="s">
        <v>700</v>
      </c>
      <c r="C614" s="1" t="s">
        <v>701</v>
      </c>
      <c r="D614" s="1" t="s">
        <v>20</v>
      </c>
      <c r="E614" s="1" t="s">
        <v>2393</v>
      </c>
      <c r="F614" s="2">
        <v>45535</v>
      </c>
      <c r="G614" s="2">
        <v>45505</v>
      </c>
      <c r="H614" s="1" t="s">
        <v>2458</v>
      </c>
      <c r="I614" s="1" t="s">
        <v>2459</v>
      </c>
      <c r="J614" s="1" t="s">
        <v>491</v>
      </c>
      <c r="K614" s="1" t="s">
        <v>743</v>
      </c>
      <c r="L614" s="1"/>
      <c r="M614" s="1"/>
      <c r="N614" s="1"/>
      <c r="O614" s="1" t="s">
        <v>2597</v>
      </c>
      <c r="P614" s="40">
        <v>18643</v>
      </c>
      <c r="Q614" s="37" t="str">
        <f>IF(C614="ForthPoint","ForthPoint",IF(D614="Intercompany",_xlfn.XLOOKUP(E614,'Dept Lookup'!B:B,'Dept Lookup'!A:A),Modified!D614))</f>
        <v>Insourcing Services</v>
      </c>
      <c r="R614" t="str">
        <f t="shared" si="49"/>
        <v>citigroup</v>
      </c>
      <c r="S614" s="1" t="s">
        <v>707</v>
      </c>
      <c r="T614">
        <f t="shared" si="50"/>
        <v>0</v>
      </c>
      <c r="U614" s="25" t="str">
        <f>IF(K614&gt;0,K614,_xlfn.XLOOKUP(M614,'Client Lookup'!L:L,'Client Lookup'!N:N))</f>
        <v>566</v>
      </c>
      <c r="V614" t="e">
        <f>_xlfn.XLOOKUP(_xlfn.NUMBERVALUE(U614),'Project Lookup'!X:X,'Project Lookup'!B:B)</f>
        <v>#N/A</v>
      </c>
      <c r="X614" t="str">
        <f t="shared" si="51"/>
        <v>8 Citi</v>
      </c>
      <c r="Y614" t="str">
        <f t="shared" si="52"/>
        <v>8 Citi</v>
      </c>
      <c r="Z614" t="str">
        <f t="shared" si="53"/>
        <v>8 Citi</v>
      </c>
      <c r="AA614" t="str">
        <f>_xlfn.XLOOKUP(Z614,'Client Lookup'!A:A,'Client Lookup'!C:C)</f>
        <v>citigroup</v>
      </c>
      <c r="AC614" t="e">
        <f>_xlfn.XLOOKUP(K614,'Results vs Forecast'!K:K,'Results vs Forecast'!K:K)</f>
        <v>#N/A</v>
      </c>
    </row>
    <row r="615" spans="1:29" hidden="1">
      <c r="A615" s="39"/>
      <c r="B615" s="1" t="s">
        <v>700</v>
      </c>
      <c r="C615" s="1" t="s">
        <v>701</v>
      </c>
      <c r="D615" s="1" t="s">
        <v>20</v>
      </c>
      <c r="E615" s="1" t="s">
        <v>2393</v>
      </c>
      <c r="F615" s="2">
        <v>45535</v>
      </c>
      <c r="G615" s="2">
        <v>45505</v>
      </c>
      <c r="H615" s="1" t="s">
        <v>2458</v>
      </c>
      <c r="I615" s="1" t="s">
        <v>2459</v>
      </c>
      <c r="J615" s="1" t="s">
        <v>491</v>
      </c>
      <c r="K615" s="1" t="s">
        <v>743</v>
      </c>
      <c r="L615" s="1"/>
      <c r="M615" s="1"/>
      <c r="N615" s="1"/>
      <c r="O615" s="1" t="s">
        <v>2598</v>
      </c>
      <c r="P615" s="40">
        <v>12144</v>
      </c>
      <c r="Q615" s="37" t="str">
        <f>IF(C615="ForthPoint","ForthPoint",IF(D615="Intercompany",_xlfn.XLOOKUP(E615,'Dept Lookup'!B:B,'Dept Lookup'!A:A),Modified!D615))</f>
        <v>Insourcing Services</v>
      </c>
      <c r="R615" t="str">
        <f t="shared" si="49"/>
        <v>citigroup</v>
      </c>
      <c r="S615" s="1" t="s">
        <v>707</v>
      </c>
      <c r="T615">
        <f t="shared" si="50"/>
        <v>0</v>
      </c>
      <c r="U615" s="25" t="str">
        <f>IF(K615&gt;0,K615,_xlfn.XLOOKUP(M615,'Client Lookup'!L:L,'Client Lookup'!N:N))</f>
        <v>566</v>
      </c>
      <c r="V615" t="e">
        <f>_xlfn.XLOOKUP(_xlfn.NUMBERVALUE(U615),'Project Lookup'!X:X,'Project Lookup'!B:B)</f>
        <v>#N/A</v>
      </c>
      <c r="X615" t="str">
        <f t="shared" si="51"/>
        <v>8 Citi</v>
      </c>
      <c r="Y615" t="str">
        <f t="shared" si="52"/>
        <v>8 Citi</v>
      </c>
      <c r="Z615" t="str">
        <f t="shared" si="53"/>
        <v>8 Citi</v>
      </c>
      <c r="AA615" t="str">
        <f>_xlfn.XLOOKUP(Z615,'Client Lookup'!A:A,'Client Lookup'!C:C)</f>
        <v>citigroup</v>
      </c>
      <c r="AC615" t="e">
        <f>_xlfn.XLOOKUP(K615,'Results vs Forecast'!K:K,'Results vs Forecast'!K:K)</f>
        <v>#N/A</v>
      </c>
    </row>
    <row r="616" spans="1:29" hidden="1">
      <c r="A616" s="39"/>
      <c r="B616" s="1" t="s">
        <v>700</v>
      </c>
      <c r="C616" s="1" t="s">
        <v>701</v>
      </c>
      <c r="D616" s="1" t="s">
        <v>20</v>
      </c>
      <c r="E616" s="1" t="s">
        <v>2393</v>
      </c>
      <c r="F616" s="2">
        <v>45535</v>
      </c>
      <c r="G616" s="2">
        <v>45505</v>
      </c>
      <c r="H616" s="1" t="s">
        <v>2458</v>
      </c>
      <c r="I616" s="1" t="s">
        <v>2459</v>
      </c>
      <c r="J616" s="1" t="s">
        <v>469</v>
      </c>
      <c r="K616" s="1" t="s">
        <v>720</v>
      </c>
      <c r="L616" s="1"/>
      <c r="M616" s="1"/>
      <c r="N616" s="1"/>
      <c r="O616" s="1" t="s">
        <v>2599</v>
      </c>
      <c r="P616" s="40">
        <v>-1560</v>
      </c>
      <c r="Q616" s="37" t="str">
        <f>IF(C616="ForthPoint","ForthPoint",IF(D616="Intercompany",_xlfn.XLOOKUP(E616,'Dept Lookup'!B:B,'Dept Lookup'!A:A),Modified!D616))</f>
        <v>Insourcing Services</v>
      </c>
      <c r="R616" t="str">
        <f t="shared" si="49"/>
        <v>American Express Company</v>
      </c>
      <c r="S616" s="1" t="s">
        <v>707</v>
      </c>
      <c r="T616">
        <f t="shared" si="50"/>
        <v>0</v>
      </c>
      <c r="U616" s="25" t="str">
        <f>IF(K616&gt;0,K616,_xlfn.XLOOKUP(M616,'Client Lookup'!L:L,'Client Lookup'!N:N))</f>
        <v>565</v>
      </c>
      <c r="V616" t="e">
        <f>_xlfn.XLOOKUP(_xlfn.NUMBERVALUE(U616),'Project Lookup'!X:X,'Project Lookup'!B:B)</f>
        <v>#N/A</v>
      </c>
      <c r="X616" t="str">
        <f t="shared" si="51"/>
        <v>7 American Express</v>
      </c>
      <c r="Y616" t="str">
        <f t="shared" si="52"/>
        <v>7 American Express</v>
      </c>
      <c r="Z616" t="str">
        <f t="shared" si="53"/>
        <v>7 American Express</v>
      </c>
      <c r="AA616" t="str">
        <f>_xlfn.XLOOKUP(Z616,'Client Lookup'!A:A,'Client Lookup'!C:C)</f>
        <v>American Express Company</v>
      </c>
      <c r="AC616" t="e">
        <f>_xlfn.XLOOKUP(K616,'Results vs Forecast'!K:K,'Results vs Forecast'!K:K)</f>
        <v>#N/A</v>
      </c>
    </row>
    <row r="617" spans="1:29" hidden="1">
      <c r="A617" s="39"/>
      <c r="B617" s="1" t="s">
        <v>700</v>
      </c>
      <c r="C617" s="1" t="s">
        <v>701</v>
      </c>
      <c r="D617" s="1" t="s">
        <v>20</v>
      </c>
      <c r="E617" s="1" t="s">
        <v>2393</v>
      </c>
      <c r="F617" s="2">
        <v>45535</v>
      </c>
      <c r="G617" s="2">
        <v>45505</v>
      </c>
      <c r="H617" s="1" t="s">
        <v>2458</v>
      </c>
      <c r="I617" s="1" t="s">
        <v>2459</v>
      </c>
      <c r="J617" s="1" t="s">
        <v>513</v>
      </c>
      <c r="K617" s="1" t="s">
        <v>775</v>
      </c>
      <c r="L617" s="1"/>
      <c r="M617" s="1"/>
      <c r="N617" s="1"/>
      <c r="O617" s="1" t="s">
        <v>2600</v>
      </c>
      <c r="P617" s="40">
        <v>13200</v>
      </c>
      <c r="Q617" s="37" t="str">
        <f>IF(C617="ForthPoint","ForthPoint",IF(D617="Intercompany",_xlfn.XLOOKUP(E617,'Dept Lookup'!B:B,'Dept Lookup'!A:A),Modified!D617))</f>
        <v>Insourcing Services</v>
      </c>
      <c r="R617" t="str">
        <f t="shared" si="49"/>
        <v>Discover</v>
      </c>
      <c r="S617" s="1" t="s">
        <v>707</v>
      </c>
      <c r="T617">
        <f t="shared" si="50"/>
        <v>0</v>
      </c>
      <c r="U617" s="25" t="str">
        <f>IF(K617&gt;0,K617,_xlfn.XLOOKUP(M617,'Client Lookup'!L:L,'Client Lookup'!N:N))</f>
        <v>26790</v>
      </c>
      <c r="V617" t="e">
        <f>_xlfn.XLOOKUP(_xlfn.NUMBERVALUE(U617),'Project Lookup'!X:X,'Project Lookup'!B:B)</f>
        <v>#N/A</v>
      </c>
      <c r="X617" t="str">
        <f t="shared" si="51"/>
        <v>483 Discover</v>
      </c>
      <c r="Y617" t="str">
        <f t="shared" si="52"/>
        <v>483 Discover</v>
      </c>
      <c r="Z617" t="str">
        <f t="shared" si="53"/>
        <v>483 Discover</v>
      </c>
      <c r="AA617" t="str">
        <f>_xlfn.XLOOKUP(Z617,'Client Lookup'!A:A,'Client Lookup'!C:C)</f>
        <v>Discover</v>
      </c>
      <c r="AC617" t="e">
        <f>_xlfn.XLOOKUP(K617,'Results vs Forecast'!K:K,'Results vs Forecast'!K:K)</f>
        <v>#N/A</v>
      </c>
    </row>
    <row r="618" spans="1:29" hidden="1">
      <c r="A618" s="39"/>
      <c r="B618" s="1" t="s">
        <v>700</v>
      </c>
      <c r="C618" s="1" t="s">
        <v>701</v>
      </c>
      <c r="D618" s="1" t="s">
        <v>20</v>
      </c>
      <c r="E618" s="1" t="s">
        <v>2393</v>
      </c>
      <c r="F618" s="2">
        <v>45535</v>
      </c>
      <c r="G618" s="2">
        <v>45505</v>
      </c>
      <c r="H618" s="1" t="s">
        <v>2458</v>
      </c>
      <c r="I618" s="1" t="s">
        <v>2459</v>
      </c>
      <c r="J618" s="1" t="s">
        <v>469</v>
      </c>
      <c r="K618" s="1" t="s">
        <v>720</v>
      </c>
      <c r="L618" s="1"/>
      <c r="M618" s="1"/>
      <c r="N618" s="1"/>
      <c r="O618" s="1" t="s">
        <v>2601</v>
      </c>
      <c r="P618" s="40">
        <v>11440</v>
      </c>
      <c r="Q618" s="37" t="str">
        <f>IF(C618="ForthPoint","ForthPoint",IF(D618="Intercompany",_xlfn.XLOOKUP(E618,'Dept Lookup'!B:B,'Dept Lookup'!A:A),Modified!D618))</f>
        <v>Insourcing Services</v>
      </c>
      <c r="R618" t="str">
        <f t="shared" si="49"/>
        <v>American Express Company</v>
      </c>
      <c r="S618" s="1" t="s">
        <v>707</v>
      </c>
      <c r="T618">
        <f t="shared" si="50"/>
        <v>0</v>
      </c>
      <c r="U618" s="25" t="str">
        <f>IF(K618&gt;0,K618,_xlfn.XLOOKUP(M618,'Client Lookup'!L:L,'Client Lookup'!N:N))</f>
        <v>565</v>
      </c>
      <c r="V618" t="e">
        <f>_xlfn.XLOOKUP(_xlfn.NUMBERVALUE(U618),'Project Lookup'!X:X,'Project Lookup'!B:B)</f>
        <v>#N/A</v>
      </c>
      <c r="X618" t="str">
        <f t="shared" si="51"/>
        <v>7 American Express</v>
      </c>
      <c r="Y618" t="str">
        <f t="shared" si="52"/>
        <v>7 American Express</v>
      </c>
      <c r="Z618" t="str">
        <f t="shared" si="53"/>
        <v>7 American Express</v>
      </c>
      <c r="AA618" t="str">
        <f>_xlfn.XLOOKUP(Z618,'Client Lookup'!A:A,'Client Lookup'!C:C)</f>
        <v>American Express Company</v>
      </c>
      <c r="AC618" t="e">
        <f>_xlfn.XLOOKUP(K618,'Results vs Forecast'!K:K,'Results vs Forecast'!K:K)</f>
        <v>#N/A</v>
      </c>
    </row>
    <row r="619" spans="1:29" hidden="1">
      <c r="A619" s="39"/>
      <c r="B619" s="1" t="s">
        <v>700</v>
      </c>
      <c r="C619" s="1" t="s">
        <v>701</v>
      </c>
      <c r="D619" s="1" t="s">
        <v>20</v>
      </c>
      <c r="E619" s="1" t="s">
        <v>2393</v>
      </c>
      <c r="F619" s="2">
        <v>45535</v>
      </c>
      <c r="G619" s="2">
        <v>45505</v>
      </c>
      <c r="H619" s="1" t="s">
        <v>2458</v>
      </c>
      <c r="I619" s="1" t="s">
        <v>2459</v>
      </c>
      <c r="J619" s="1" t="s">
        <v>469</v>
      </c>
      <c r="K619" s="1" t="s">
        <v>720</v>
      </c>
      <c r="L619" s="1"/>
      <c r="M619" s="1"/>
      <c r="N619" s="1"/>
      <c r="O619" s="1" t="s">
        <v>2602</v>
      </c>
      <c r="P619" s="40">
        <v>16785</v>
      </c>
      <c r="Q619" s="37" t="str">
        <f>IF(C619="ForthPoint","ForthPoint",IF(D619="Intercompany",_xlfn.XLOOKUP(E619,'Dept Lookup'!B:B,'Dept Lookup'!A:A),Modified!D619))</f>
        <v>Insourcing Services</v>
      </c>
      <c r="R619" t="str">
        <f t="shared" si="49"/>
        <v>American Express Company</v>
      </c>
      <c r="S619" s="1" t="s">
        <v>707</v>
      </c>
      <c r="T619">
        <f t="shared" si="50"/>
        <v>0</v>
      </c>
      <c r="U619" s="25" t="str">
        <f>IF(K619&gt;0,K619,_xlfn.XLOOKUP(M619,'Client Lookup'!L:L,'Client Lookup'!N:N))</f>
        <v>565</v>
      </c>
      <c r="V619" t="e">
        <f>_xlfn.XLOOKUP(_xlfn.NUMBERVALUE(U619),'Project Lookup'!X:X,'Project Lookup'!B:B)</f>
        <v>#N/A</v>
      </c>
      <c r="X619" t="str">
        <f t="shared" si="51"/>
        <v>7 American Express</v>
      </c>
      <c r="Y619" t="str">
        <f t="shared" si="52"/>
        <v>7 American Express</v>
      </c>
      <c r="Z619" t="str">
        <f t="shared" si="53"/>
        <v>7 American Express</v>
      </c>
      <c r="AA619" t="str">
        <f>_xlfn.XLOOKUP(Z619,'Client Lookup'!A:A,'Client Lookup'!C:C)</f>
        <v>American Express Company</v>
      </c>
      <c r="AC619" t="e">
        <f>_xlfn.XLOOKUP(K619,'Results vs Forecast'!K:K,'Results vs Forecast'!K:K)</f>
        <v>#N/A</v>
      </c>
    </row>
    <row r="620" spans="1:29" hidden="1">
      <c r="A620" s="39"/>
      <c r="B620" s="1" t="s">
        <v>700</v>
      </c>
      <c r="C620" s="1" t="s">
        <v>701</v>
      </c>
      <c r="D620" s="1" t="s">
        <v>20</v>
      </c>
      <c r="E620" s="1" t="s">
        <v>2393</v>
      </c>
      <c r="F620" s="2">
        <v>45535</v>
      </c>
      <c r="G620" s="2">
        <v>45505</v>
      </c>
      <c r="H620" s="1" t="s">
        <v>2458</v>
      </c>
      <c r="I620" s="1" t="s">
        <v>2459</v>
      </c>
      <c r="J620" s="1" t="s">
        <v>675</v>
      </c>
      <c r="K620" s="1" t="s">
        <v>923</v>
      </c>
      <c r="L620" s="1"/>
      <c r="M620" s="1"/>
      <c r="N620" s="1"/>
      <c r="O620" s="1" t="s">
        <v>2603</v>
      </c>
      <c r="P620" s="40">
        <v>10591.68</v>
      </c>
      <c r="Q620" s="37" t="str">
        <f>IF(C620="ForthPoint","ForthPoint",IF(D620="Intercompany",_xlfn.XLOOKUP(E620,'Dept Lookup'!B:B,'Dept Lookup'!A:A),Modified!D620))</f>
        <v>Insourcing Services</v>
      </c>
      <c r="R620" t="str">
        <f t="shared" si="49"/>
        <v>Visa</v>
      </c>
      <c r="S620" s="1" t="s">
        <v>707</v>
      </c>
      <c r="T620">
        <f t="shared" si="50"/>
        <v>0</v>
      </c>
      <c r="U620" s="25" t="str">
        <f>IF(K620&gt;0,K620,_xlfn.XLOOKUP(M620,'Client Lookup'!L:L,'Client Lookup'!N:N))</f>
        <v>5983</v>
      </c>
      <c r="V620" t="e">
        <f>_xlfn.XLOOKUP(_xlfn.NUMBERVALUE(U620),'Project Lookup'!X:X,'Project Lookup'!B:B)</f>
        <v>#N/A</v>
      </c>
      <c r="X620" t="str">
        <f t="shared" si="51"/>
        <v>269 Visa (BTS)</v>
      </c>
      <c r="Y620" t="str">
        <f t="shared" si="52"/>
        <v>269 Visa (BTS)</v>
      </c>
      <c r="Z620" t="str">
        <f t="shared" si="53"/>
        <v>269 Visa (BTS)</v>
      </c>
      <c r="AA620" t="str">
        <f>_xlfn.XLOOKUP(Z620,'Client Lookup'!A:A,'Client Lookup'!C:C)</f>
        <v>Visa</v>
      </c>
      <c r="AC620" t="e">
        <f>_xlfn.XLOOKUP(K620,'Results vs Forecast'!K:K,'Results vs Forecast'!K:K)</f>
        <v>#N/A</v>
      </c>
    </row>
    <row r="621" spans="1:29" hidden="1">
      <c r="A621" s="39"/>
      <c r="B621" s="1" t="s">
        <v>700</v>
      </c>
      <c r="C621" s="1" t="s">
        <v>701</v>
      </c>
      <c r="D621" s="1" t="s">
        <v>20</v>
      </c>
      <c r="E621" s="1" t="s">
        <v>2393</v>
      </c>
      <c r="F621" s="2">
        <v>45535</v>
      </c>
      <c r="G621" s="2">
        <v>45505</v>
      </c>
      <c r="H621" s="1" t="s">
        <v>2458</v>
      </c>
      <c r="I621" s="1" t="s">
        <v>2459</v>
      </c>
      <c r="J621" s="1" t="s">
        <v>675</v>
      </c>
      <c r="K621" s="1" t="s">
        <v>923</v>
      </c>
      <c r="L621" s="1"/>
      <c r="M621" s="1"/>
      <c r="N621" s="1"/>
      <c r="O621" s="1" t="s">
        <v>2604</v>
      </c>
      <c r="P621" s="40">
        <v>10080</v>
      </c>
      <c r="Q621" s="37" t="str">
        <f>IF(C621="ForthPoint","ForthPoint",IF(D621="Intercompany",_xlfn.XLOOKUP(E621,'Dept Lookup'!B:B,'Dept Lookup'!A:A),Modified!D621))</f>
        <v>Insourcing Services</v>
      </c>
      <c r="R621" t="str">
        <f t="shared" si="49"/>
        <v>Visa</v>
      </c>
      <c r="S621" s="1" t="s">
        <v>707</v>
      </c>
      <c r="T621">
        <f t="shared" si="50"/>
        <v>0</v>
      </c>
      <c r="U621" s="25" t="str">
        <f>IF(K621&gt;0,K621,_xlfn.XLOOKUP(M621,'Client Lookup'!L:L,'Client Lookup'!N:N))</f>
        <v>5983</v>
      </c>
      <c r="V621" t="e">
        <f>_xlfn.XLOOKUP(_xlfn.NUMBERVALUE(U621),'Project Lookup'!X:X,'Project Lookup'!B:B)</f>
        <v>#N/A</v>
      </c>
      <c r="X621" t="str">
        <f t="shared" si="51"/>
        <v>269 Visa (BTS)</v>
      </c>
      <c r="Y621" t="str">
        <f t="shared" si="52"/>
        <v>269 Visa (BTS)</v>
      </c>
      <c r="Z621" t="str">
        <f t="shared" si="53"/>
        <v>269 Visa (BTS)</v>
      </c>
      <c r="AA621" t="str">
        <f>_xlfn.XLOOKUP(Z621,'Client Lookup'!A:A,'Client Lookup'!C:C)</f>
        <v>Visa</v>
      </c>
      <c r="AC621" t="e">
        <f>_xlfn.XLOOKUP(K621,'Results vs Forecast'!K:K,'Results vs Forecast'!K:K)</f>
        <v>#N/A</v>
      </c>
    </row>
    <row r="622" spans="1:29" hidden="1">
      <c r="A622" s="39"/>
      <c r="B622" s="1" t="s">
        <v>700</v>
      </c>
      <c r="C622" s="1" t="s">
        <v>701</v>
      </c>
      <c r="D622" s="1" t="s">
        <v>20</v>
      </c>
      <c r="E622" s="1" t="s">
        <v>2393</v>
      </c>
      <c r="F622" s="2">
        <v>45535</v>
      </c>
      <c r="G622" s="2">
        <v>45505</v>
      </c>
      <c r="H622" s="1" t="s">
        <v>2458</v>
      </c>
      <c r="I622" s="1" t="s">
        <v>2459</v>
      </c>
      <c r="J622" s="1" t="s">
        <v>675</v>
      </c>
      <c r="K622" s="1" t="s">
        <v>923</v>
      </c>
      <c r="L622" s="1"/>
      <c r="M622" s="1"/>
      <c r="N622" s="1"/>
      <c r="O622" s="1" t="s">
        <v>2605</v>
      </c>
      <c r="P622" s="40">
        <v>10110.24</v>
      </c>
      <c r="Q622" s="37" t="str">
        <f>IF(C622="ForthPoint","ForthPoint",IF(D622="Intercompany",_xlfn.XLOOKUP(E622,'Dept Lookup'!B:B,'Dept Lookup'!A:A),Modified!D622))</f>
        <v>Insourcing Services</v>
      </c>
      <c r="R622" t="str">
        <f t="shared" si="49"/>
        <v>Visa</v>
      </c>
      <c r="S622" s="1" t="s">
        <v>707</v>
      </c>
      <c r="T622">
        <f t="shared" si="50"/>
        <v>0</v>
      </c>
      <c r="U622" s="25" t="str">
        <f>IF(K622&gt;0,K622,_xlfn.XLOOKUP(M622,'Client Lookup'!L:L,'Client Lookup'!N:N))</f>
        <v>5983</v>
      </c>
      <c r="V622" t="e">
        <f>_xlfn.XLOOKUP(_xlfn.NUMBERVALUE(U622),'Project Lookup'!X:X,'Project Lookup'!B:B)</f>
        <v>#N/A</v>
      </c>
      <c r="X622" t="str">
        <f t="shared" si="51"/>
        <v>269 Visa (BTS)</v>
      </c>
      <c r="Y622" t="str">
        <f t="shared" si="52"/>
        <v>269 Visa (BTS)</v>
      </c>
      <c r="Z622" t="str">
        <f t="shared" si="53"/>
        <v>269 Visa (BTS)</v>
      </c>
      <c r="AA622" t="str">
        <f>_xlfn.XLOOKUP(Z622,'Client Lookup'!A:A,'Client Lookup'!C:C)</f>
        <v>Visa</v>
      </c>
      <c r="AC622" t="e">
        <f>_xlfn.XLOOKUP(K622,'Results vs Forecast'!K:K,'Results vs Forecast'!K:K)</f>
        <v>#N/A</v>
      </c>
    </row>
    <row r="623" spans="1:29" hidden="1">
      <c r="A623" s="39"/>
      <c r="B623" s="1" t="s">
        <v>700</v>
      </c>
      <c r="C623" s="1" t="s">
        <v>701</v>
      </c>
      <c r="D623" s="1" t="s">
        <v>20</v>
      </c>
      <c r="E623" s="1" t="s">
        <v>2393</v>
      </c>
      <c r="F623" s="2">
        <v>45535</v>
      </c>
      <c r="G623" s="2">
        <v>45505</v>
      </c>
      <c r="H623" s="1" t="s">
        <v>2458</v>
      </c>
      <c r="I623" s="1" t="s">
        <v>2459</v>
      </c>
      <c r="J623" s="1" t="s">
        <v>469</v>
      </c>
      <c r="K623" s="1" t="s">
        <v>720</v>
      </c>
      <c r="L623" s="1"/>
      <c r="M623" s="1"/>
      <c r="N623" s="1"/>
      <c r="O623" s="1" t="s">
        <v>2606</v>
      </c>
      <c r="P623" s="40">
        <v>12480</v>
      </c>
      <c r="Q623" s="37" t="str">
        <f>IF(C623="ForthPoint","ForthPoint",IF(D623="Intercompany",_xlfn.XLOOKUP(E623,'Dept Lookup'!B:B,'Dept Lookup'!A:A),Modified!D623))</f>
        <v>Insourcing Services</v>
      </c>
      <c r="R623" t="str">
        <f t="shared" si="49"/>
        <v>American Express Company</v>
      </c>
      <c r="S623" s="1" t="s">
        <v>707</v>
      </c>
      <c r="T623">
        <f t="shared" si="50"/>
        <v>0</v>
      </c>
      <c r="U623" s="25" t="str">
        <f>IF(K623&gt;0,K623,_xlfn.XLOOKUP(M623,'Client Lookup'!L:L,'Client Lookup'!N:N))</f>
        <v>565</v>
      </c>
      <c r="V623" t="e">
        <f>_xlfn.XLOOKUP(_xlfn.NUMBERVALUE(U623),'Project Lookup'!X:X,'Project Lookup'!B:B)</f>
        <v>#N/A</v>
      </c>
      <c r="X623" t="str">
        <f t="shared" si="51"/>
        <v>7 American Express</v>
      </c>
      <c r="Y623" t="str">
        <f t="shared" si="52"/>
        <v>7 American Express</v>
      </c>
      <c r="Z623" t="str">
        <f t="shared" si="53"/>
        <v>7 American Express</v>
      </c>
      <c r="AA623" t="str">
        <f>_xlfn.XLOOKUP(Z623,'Client Lookup'!A:A,'Client Lookup'!C:C)</f>
        <v>American Express Company</v>
      </c>
      <c r="AC623" t="e">
        <f>_xlfn.XLOOKUP(K623,'Results vs Forecast'!K:K,'Results vs Forecast'!K:K)</f>
        <v>#N/A</v>
      </c>
    </row>
    <row r="624" spans="1:29" hidden="1">
      <c r="A624" s="39"/>
      <c r="B624" s="1" t="s">
        <v>700</v>
      </c>
      <c r="C624" s="1" t="s">
        <v>701</v>
      </c>
      <c r="D624" s="1" t="s">
        <v>20</v>
      </c>
      <c r="E624" s="1" t="s">
        <v>2393</v>
      </c>
      <c r="F624" s="2">
        <v>45535</v>
      </c>
      <c r="G624" s="2">
        <v>45505</v>
      </c>
      <c r="H624" s="1" t="s">
        <v>2458</v>
      </c>
      <c r="I624" s="1" t="s">
        <v>2459</v>
      </c>
      <c r="J624" s="1" t="s">
        <v>550</v>
      </c>
      <c r="K624" s="1" t="s">
        <v>808</v>
      </c>
      <c r="L624" s="1"/>
      <c r="M624" s="1"/>
      <c r="N624" s="1"/>
      <c r="O624" s="1" t="s">
        <v>2607</v>
      </c>
      <c r="P624" s="40">
        <v>22880</v>
      </c>
      <c r="Q624" s="37" t="str">
        <f>IF(C624="ForthPoint","ForthPoint",IF(D624="Intercompany",_xlfn.XLOOKUP(E624,'Dept Lookup'!B:B,'Dept Lookup'!A:A),Modified!D624))</f>
        <v>Insourcing Services</v>
      </c>
      <c r="R624" t="str">
        <f t="shared" si="49"/>
        <v>Hancock Whitney</v>
      </c>
      <c r="S624" s="1" t="s">
        <v>707</v>
      </c>
      <c r="T624">
        <f t="shared" si="50"/>
        <v>0</v>
      </c>
      <c r="U624" s="25" t="str">
        <f>IF(K624&gt;0,K624,_xlfn.XLOOKUP(M624,'Client Lookup'!L:L,'Client Lookup'!N:N))</f>
        <v>3305</v>
      </c>
      <c r="V624" t="e">
        <f>_xlfn.XLOOKUP(_xlfn.NUMBERVALUE(U624),'Project Lookup'!X:X,'Project Lookup'!B:B)</f>
        <v>#N/A</v>
      </c>
      <c r="X624" t="str">
        <f t="shared" si="51"/>
        <v>192 Hancock Whitney</v>
      </c>
      <c r="Y624" t="str">
        <f t="shared" si="52"/>
        <v>192 Hancock Whitney</v>
      </c>
      <c r="Z624" t="str">
        <f t="shared" si="53"/>
        <v>192 Hancock Whitney</v>
      </c>
      <c r="AA624" t="str">
        <f>_xlfn.XLOOKUP(Z624,'Client Lookup'!A:A,'Client Lookup'!C:C)</f>
        <v>Hancock Whitney</v>
      </c>
      <c r="AC624" t="e">
        <f>_xlfn.XLOOKUP(K624,'Results vs Forecast'!K:K,'Results vs Forecast'!K:K)</f>
        <v>#N/A</v>
      </c>
    </row>
    <row r="625" spans="1:29" hidden="1">
      <c r="A625" s="39"/>
      <c r="B625" s="1" t="s">
        <v>700</v>
      </c>
      <c r="C625" s="1" t="s">
        <v>701</v>
      </c>
      <c r="D625" s="1" t="s">
        <v>20</v>
      </c>
      <c r="E625" s="1" t="s">
        <v>2393</v>
      </c>
      <c r="F625" s="2">
        <v>45535</v>
      </c>
      <c r="G625" s="2">
        <v>45505</v>
      </c>
      <c r="H625" s="1" t="s">
        <v>2458</v>
      </c>
      <c r="I625" s="1" t="s">
        <v>2459</v>
      </c>
      <c r="J625" s="1" t="s">
        <v>675</v>
      </c>
      <c r="K625" s="1" t="s">
        <v>923</v>
      </c>
      <c r="L625" s="1"/>
      <c r="M625" s="1"/>
      <c r="N625" s="1"/>
      <c r="O625" s="1" t="s">
        <v>2501</v>
      </c>
      <c r="P625" s="40">
        <v>-15208.94</v>
      </c>
      <c r="Q625" s="37" t="str">
        <f>IF(C625="ForthPoint","ForthPoint",IF(D625="Intercompany",_xlfn.XLOOKUP(E625,'Dept Lookup'!B:B,'Dept Lookup'!A:A),Modified!D625))</f>
        <v>Insourcing Services</v>
      </c>
      <c r="R625" t="str">
        <f t="shared" si="49"/>
        <v>Visa</v>
      </c>
      <c r="S625" s="1" t="s">
        <v>707</v>
      </c>
      <c r="T625">
        <f t="shared" si="50"/>
        <v>0</v>
      </c>
      <c r="U625" s="25" t="str">
        <f>IF(K625&gt;0,K625,_xlfn.XLOOKUP(M625,'Client Lookup'!L:L,'Client Lookup'!N:N))</f>
        <v>5983</v>
      </c>
      <c r="V625" t="e">
        <f>_xlfn.XLOOKUP(_xlfn.NUMBERVALUE(U625),'Project Lookup'!X:X,'Project Lookup'!B:B)</f>
        <v>#N/A</v>
      </c>
      <c r="X625" t="str">
        <f t="shared" si="51"/>
        <v>269 Visa (BTS)</v>
      </c>
      <c r="Y625" t="str">
        <f t="shared" si="52"/>
        <v>269 Visa (BTS)</v>
      </c>
      <c r="Z625" t="str">
        <f t="shared" si="53"/>
        <v>269 Visa (BTS)</v>
      </c>
      <c r="AA625" t="str">
        <f>_xlfn.XLOOKUP(Z625,'Client Lookup'!A:A,'Client Lookup'!C:C)</f>
        <v>Visa</v>
      </c>
      <c r="AC625" t="e">
        <f>_xlfn.XLOOKUP(K625,'Results vs Forecast'!K:K,'Results vs Forecast'!K:K)</f>
        <v>#N/A</v>
      </c>
    </row>
    <row r="626" spans="1:29" hidden="1">
      <c r="A626" s="39"/>
      <c r="B626" s="1" t="s">
        <v>700</v>
      </c>
      <c r="C626" s="1" t="s">
        <v>701</v>
      </c>
      <c r="D626" s="1" t="s">
        <v>20</v>
      </c>
      <c r="E626" s="1" t="s">
        <v>2393</v>
      </c>
      <c r="F626" s="2">
        <v>45535</v>
      </c>
      <c r="G626" s="2">
        <v>45505</v>
      </c>
      <c r="H626" s="1" t="s">
        <v>2608</v>
      </c>
      <c r="I626" s="1" t="s">
        <v>2609</v>
      </c>
      <c r="J626" s="1" t="s">
        <v>582</v>
      </c>
      <c r="K626" s="1" t="s">
        <v>834</v>
      </c>
      <c r="L626" s="1" t="s">
        <v>2610</v>
      </c>
      <c r="M626" s="1"/>
      <c r="N626" s="1"/>
      <c r="O626" s="1" t="s">
        <v>1369</v>
      </c>
      <c r="P626" s="40">
        <v>22187</v>
      </c>
      <c r="Q626" s="37" t="str">
        <f>IF(C626="ForthPoint","ForthPoint",IF(D626="Intercompany",_xlfn.XLOOKUP(E626,'Dept Lookup'!B:B,'Dept Lookup'!A:A),Modified!D626))</f>
        <v>Insourcing Services</v>
      </c>
      <c r="R626" t="str">
        <f t="shared" si="49"/>
        <v>LinkedIn</v>
      </c>
      <c r="S626" s="1" t="s">
        <v>707</v>
      </c>
      <c r="T626">
        <f t="shared" si="50"/>
        <v>0</v>
      </c>
      <c r="U626" s="25" t="str">
        <f>IF(K626&gt;0,K626,_xlfn.XLOOKUP(M626,'Client Lookup'!L:L,'Client Lookup'!N:N))</f>
        <v>34325</v>
      </c>
      <c r="V626" t="str">
        <f>_xlfn.XLOOKUP(_xlfn.NUMBERVALUE(U626),'Project Lookup'!X:X,'Project Lookup'!B:B)</f>
        <v>LinkedIn LTS BI (Grace) FY2025 Renewal</v>
      </c>
      <c r="X626" t="str">
        <f t="shared" si="51"/>
        <v>169 LinkedIn Corporation : 1313 LinkedIn LTS BI (Grace) FY2025 Renewal</v>
      </c>
      <c r="Y626" t="str">
        <f t="shared" si="52"/>
        <v>169 LinkedIn Corporation</v>
      </c>
      <c r="Z626" t="str">
        <f t="shared" si="53"/>
        <v>169 LinkedIn Corporation</v>
      </c>
      <c r="AA626" t="str">
        <f>_xlfn.XLOOKUP(Z626,'Client Lookup'!A:A,'Client Lookup'!C:C)</f>
        <v>LinkedIn</v>
      </c>
      <c r="AC626" t="e">
        <f>_xlfn.XLOOKUP(K626,'Results vs Forecast'!K:K,'Results vs Forecast'!K:K)</f>
        <v>#N/A</v>
      </c>
    </row>
    <row r="627" spans="1:29" hidden="1">
      <c r="A627" s="39"/>
      <c r="B627" s="1" t="s">
        <v>700</v>
      </c>
      <c r="C627" s="1" t="s">
        <v>701</v>
      </c>
      <c r="D627" s="1" t="s">
        <v>20</v>
      </c>
      <c r="E627" s="1" t="s">
        <v>2393</v>
      </c>
      <c r="F627" s="2">
        <v>45535</v>
      </c>
      <c r="G627" s="2">
        <v>45505</v>
      </c>
      <c r="H627" s="1" t="s">
        <v>2458</v>
      </c>
      <c r="I627" s="1" t="s">
        <v>2459</v>
      </c>
      <c r="J627" s="1" t="s">
        <v>675</v>
      </c>
      <c r="K627" s="1" t="s">
        <v>923</v>
      </c>
      <c r="L627" s="1"/>
      <c r="M627" s="1"/>
      <c r="N627" s="1"/>
      <c r="O627" s="1" t="s">
        <v>2611</v>
      </c>
      <c r="P627" s="40">
        <v>11812.5</v>
      </c>
      <c r="Q627" s="37" t="str">
        <f>IF(C627="ForthPoint","ForthPoint",IF(D627="Intercompany",_xlfn.XLOOKUP(E627,'Dept Lookup'!B:B,'Dept Lookup'!A:A),Modified!D627))</f>
        <v>Insourcing Services</v>
      </c>
      <c r="R627" t="str">
        <f t="shared" si="49"/>
        <v>Visa</v>
      </c>
      <c r="S627" s="1" t="s">
        <v>707</v>
      </c>
      <c r="T627">
        <f t="shared" si="50"/>
        <v>0</v>
      </c>
      <c r="U627" s="25" t="str">
        <f>IF(K627&gt;0,K627,_xlfn.XLOOKUP(M627,'Client Lookup'!L:L,'Client Lookup'!N:N))</f>
        <v>5983</v>
      </c>
      <c r="V627" t="e">
        <f>_xlfn.XLOOKUP(_xlfn.NUMBERVALUE(U627),'Project Lookup'!X:X,'Project Lookup'!B:B)</f>
        <v>#N/A</v>
      </c>
      <c r="X627" t="str">
        <f t="shared" si="51"/>
        <v>269 Visa (BTS)</v>
      </c>
      <c r="Y627" t="str">
        <f t="shared" si="52"/>
        <v>269 Visa (BTS)</v>
      </c>
      <c r="Z627" t="str">
        <f t="shared" si="53"/>
        <v>269 Visa (BTS)</v>
      </c>
      <c r="AA627" t="str">
        <f>_xlfn.XLOOKUP(Z627,'Client Lookup'!A:A,'Client Lookup'!C:C)</f>
        <v>Visa</v>
      </c>
      <c r="AC627" t="e">
        <f>_xlfn.XLOOKUP(K627,'Results vs Forecast'!K:K,'Results vs Forecast'!K:K)</f>
        <v>#N/A</v>
      </c>
    </row>
    <row r="628" spans="1:29" hidden="1">
      <c r="A628" s="39"/>
      <c r="B628" s="1" t="s">
        <v>700</v>
      </c>
      <c r="C628" s="1" t="s">
        <v>701</v>
      </c>
      <c r="D628" s="1" t="s">
        <v>20</v>
      </c>
      <c r="E628" s="1" t="s">
        <v>2393</v>
      </c>
      <c r="F628" s="2">
        <v>45535</v>
      </c>
      <c r="G628" s="2">
        <v>45505</v>
      </c>
      <c r="H628" s="1" t="s">
        <v>2458</v>
      </c>
      <c r="I628" s="1" t="s">
        <v>2459</v>
      </c>
      <c r="J628" s="1" t="s">
        <v>675</v>
      </c>
      <c r="K628" s="1" t="s">
        <v>923</v>
      </c>
      <c r="L628" s="1"/>
      <c r="M628" s="1"/>
      <c r="N628" s="1"/>
      <c r="O628" s="1" t="s">
        <v>2612</v>
      </c>
      <c r="P628" s="40">
        <v>8280</v>
      </c>
      <c r="Q628" s="37" t="str">
        <f>IF(C628="ForthPoint","ForthPoint",IF(D628="Intercompany",_xlfn.XLOOKUP(E628,'Dept Lookup'!B:B,'Dept Lookup'!A:A),Modified!D628))</f>
        <v>Insourcing Services</v>
      </c>
      <c r="R628" t="str">
        <f t="shared" si="49"/>
        <v>Visa</v>
      </c>
      <c r="S628" s="1" t="s">
        <v>707</v>
      </c>
      <c r="T628">
        <f t="shared" si="50"/>
        <v>0</v>
      </c>
      <c r="U628" s="25" t="str">
        <f>IF(K628&gt;0,K628,_xlfn.XLOOKUP(M628,'Client Lookup'!L:L,'Client Lookup'!N:N))</f>
        <v>5983</v>
      </c>
      <c r="V628" t="e">
        <f>_xlfn.XLOOKUP(_xlfn.NUMBERVALUE(U628),'Project Lookup'!X:X,'Project Lookup'!B:B)</f>
        <v>#N/A</v>
      </c>
      <c r="X628" t="str">
        <f t="shared" si="51"/>
        <v>269 Visa (BTS)</v>
      </c>
      <c r="Y628" t="str">
        <f t="shared" si="52"/>
        <v>269 Visa (BTS)</v>
      </c>
      <c r="Z628" t="str">
        <f t="shared" si="53"/>
        <v>269 Visa (BTS)</v>
      </c>
      <c r="AA628" t="str">
        <f>_xlfn.XLOOKUP(Z628,'Client Lookup'!A:A,'Client Lookup'!C:C)</f>
        <v>Visa</v>
      </c>
      <c r="AC628" t="e">
        <f>_xlfn.XLOOKUP(K628,'Results vs Forecast'!K:K,'Results vs Forecast'!K:K)</f>
        <v>#N/A</v>
      </c>
    </row>
    <row r="629" spans="1:29" hidden="1">
      <c r="A629" s="39"/>
      <c r="B629" s="1" t="s">
        <v>700</v>
      </c>
      <c r="C629" s="1" t="s">
        <v>701</v>
      </c>
      <c r="D629" s="1" t="s">
        <v>20</v>
      </c>
      <c r="E629" s="1" t="s">
        <v>2393</v>
      </c>
      <c r="F629" s="2">
        <v>45535</v>
      </c>
      <c r="G629" s="2">
        <v>45505</v>
      </c>
      <c r="H629" s="1" t="s">
        <v>2458</v>
      </c>
      <c r="I629" s="1" t="s">
        <v>2459</v>
      </c>
      <c r="J629" s="1" t="s">
        <v>675</v>
      </c>
      <c r="K629" s="1" t="s">
        <v>923</v>
      </c>
      <c r="L629" s="1"/>
      <c r="M629" s="1"/>
      <c r="N629" s="1"/>
      <c r="O629" s="1" t="s">
        <v>2613</v>
      </c>
      <c r="P629" s="40">
        <v>10110.24</v>
      </c>
      <c r="Q629" s="37" t="str">
        <f>IF(C629="ForthPoint","ForthPoint",IF(D629="Intercompany",_xlfn.XLOOKUP(E629,'Dept Lookup'!B:B,'Dept Lookup'!A:A),Modified!D629))</f>
        <v>Insourcing Services</v>
      </c>
      <c r="R629" t="str">
        <f t="shared" si="49"/>
        <v>Visa</v>
      </c>
      <c r="S629" s="1" t="s">
        <v>707</v>
      </c>
      <c r="T629">
        <f t="shared" si="50"/>
        <v>0</v>
      </c>
      <c r="U629" s="25" t="str">
        <f>IF(K629&gt;0,K629,_xlfn.XLOOKUP(M629,'Client Lookup'!L:L,'Client Lookup'!N:N))</f>
        <v>5983</v>
      </c>
      <c r="V629" t="e">
        <f>_xlfn.XLOOKUP(_xlfn.NUMBERVALUE(U629),'Project Lookup'!X:X,'Project Lookup'!B:B)</f>
        <v>#N/A</v>
      </c>
      <c r="X629" t="str">
        <f t="shared" si="51"/>
        <v>269 Visa (BTS)</v>
      </c>
      <c r="Y629" t="str">
        <f t="shared" si="52"/>
        <v>269 Visa (BTS)</v>
      </c>
      <c r="Z629" t="str">
        <f t="shared" si="53"/>
        <v>269 Visa (BTS)</v>
      </c>
      <c r="AA629" t="str">
        <f>_xlfn.XLOOKUP(Z629,'Client Lookup'!A:A,'Client Lookup'!C:C)</f>
        <v>Visa</v>
      </c>
      <c r="AC629" t="e">
        <f>_xlfn.XLOOKUP(K629,'Results vs Forecast'!K:K,'Results vs Forecast'!K:K)</f>
        <v>#N/A</v>
      </c>
    </row>
    <row r="630" spans="1:29" hidden="1">
      <c r="A630" s="39"/>
      <c r="B630" s="1" t="s">
        <v>700</v>
      </c>
      <c r="C630" s="1" t="s">
        <v>701</v>
      </c>
      <c r="D630" s="1" t="s">
        <v>20</v>
      </c>
      <c r="E630" s="1" t="s">
        <v>2393</v>
      </c>
      <c r="F630" s="2">
        <v>45535</v>
      </c>
      <c r="G630" s="2">
        <v>45505</v>
      </c>
      <c r="H630" s="1" t="s">
        <v>2458</v>
      </c>
      <c r="I630" s="1" t="s">
        <v>2459</v>
      </c>
      <c r="J630" s="1" t="s">
        <v>469</v>
      </c>
      <c r="K630" s="1" t="s">
        <v>720</v>
      </c>
      <c r="L630" s="1"/>
      <c r="M630" s="1"/>
      <c r="N630" s="1"/>
      <c r="O630" s="1" t="s">
        <v>2614</v>
      </c>
      <c r="P630" s="40">
        <v>11070.4</v>
      </c>
      <c r="Q630" s="37" t="str">
        <f>IF(C630="ForthPoint","ForthPoint",IF(D630="Intercompany",_xlfn.XLOOKUP(E630,'Dept Lookup'!B:B,'Dept Lookup'!A:A),Modified!D630))</f>
        <v>Insourcing Services</v>
      </c>
      <c r="R630" t="str">
        <f t="shared" si="49"/>
        <v>American Express Company</v>
      </c>
      <c r="S630" s="1" t="s">
        <v>707</v>
      </c>
      <c r="T630">
        <f t="shared" si="50"/>
        <v>0</v>
      </c>
      <c r="U630" s="25" t="str">
        <f>IF(K630&gt;0,K630,_xlfn.XLOOKUP(M630,'Client Lookup'!L:L,'Client Lookup'!N:N))</f>
        <v>565</v>
      </c>
      <c r="V630" t="e">
        <f>_xlfn.XLOOKUP(_xlfn.NUMBERVALUE(U630),'Project Lookup'!X:X,'Project Lookup'!B:B)</f>
        <v>#N/A</v>
      </c>
      <c r="X630" t="str">
        <f t="shared" si="51"/>
        <v>7 American Express</v>
      </c>
      <c r="Y630" t="str">
        <f t="shared" si="52"/>
        <v>7 American Express</v>
      </c>
      <c r="Z630" t="str">
        <f t="shared" si="53"/>
        <v>7 American Express</v>
      </c>
      <c r="AA630" t="str">
        <f>_xlfn.XLOOKUP(Z630,'Client Lookup'!A:A,'Client Lookup'!C:C)</f>
        <v>American Express Company</v>
      </c>
      <c r="AC630" t="e">
        <f>_xlfn.XLOOKUP(K630,'Results vs Forecast'!K:K,'Results vs Forecast'!K:K)</f>
        <v>#N/A</v>
      </c>
    </row>
    <row r="631" spans="1:29" hidden="1">
      <c r="A631" s="39"/>
      <c r="B631" s="1" t="s">
        <v>700</v>
      </c>
      <c r="C631" s="1" t="s">
        <v>701</v>
      </c>
      <c r="D631" s="1" t="s">
        <v>20</v>
      </c>
      <c r="E631" s="1" t="s">
        <v>2393</v>
      </c>
      <c r="F631" s="2">
        <v>45535</v>
      </c>
      <c r="G631" s="2">
        <v>45505</v>
      </c>
      <c r="H631" s="1" t="s">
        <v>2458</v>
      </c>
      <c r="I631" s="1" t="s">
        <v>2459</v>
      </c>
      <c r="J631" s="1" t="s">
        <v>513</v>
      </c>
      <c r="K631" s="1" t="s">
        <v>775</v>
      </c>
      <c r="L631" s="1"/>
      <c r="M631" s="1"/>
      <c r="N631" s="1"/>
      <c r="O631" s="1" t="s">
        <v>2615</v>
      </c>
      <c r="P631" s="40">
        <v>22360</v>
      </c>
      <c r="Q631" s="37" t="str">
        <f>IF(C631="ForthPoint","ForthPoint",IF(D631="Intercompany",_xlfn.XLOOKUP(E631,'Dept Lookup'!B:B,'Dept Lookup'!A:A),Modified!D631))</f>
        <v>Insourcing Services</v>
      </c>
      <c r="R631" t="str">
        <f t="shared" si="49"/>
        <v>Discover</v>
      </c>
      <c r="S631" s="1" t="s">
        <v>707</v>
      </c>
      <c r="T631">
        <f t="shared" si="50"/>
        <v>0</v>
      </c>
      <c r="U631" s="25" t="str">
        <f>IF(K631&gt;0,K631,_xlfn.XLOOKUP(M631,'Client Lookup'!L:L,'Client Lookup'!N:N))</f>
        <v>26790</v>
      </c>
      <c r="V631" t="e">
        <f>_xlfn.XLOOKUP(_xlfn.NUMBERVALUE(U631),'Project Lookup'!X:X,'Project Lookup'!B:B)</f>
        <v>#N/A</v>
      </c>
      <c r="X631" t="str">
        <f t="shared" si="51"/>
        <v>483 Discover</v>
      </c>
      <c r="Y631" t="str">
        <f t="shared" si="52"/>
        <v>483 Discover</v>
      </c>
      <c r="Z631" t="str">
        <f t="shared" si="53"/>
        <v>483 Discover</v>
      </c>
      <c r="AA631" t="str">
        <f>_xlfn.XLOOKUP(Z631,'Client Lookup'!A:A,'Client Lookup'!C:C)</f>
        <v>Discover</v>
      </c>
      <c r="AC631" t="e">
        <f>_xlfn.XLOOKUP(K631,'Results vs Forecast'!K:K,'Results vs Forecast'!K:K)</f>
        <v>#N/A</v>
      </c>
    </row>
    <row r="632" spans="1:29" hidden="1">
      <c r="A632" s="39"/>
      <c r="B632" s="1" t="s">
        <v>700</v>
      </c>
      <c r="C632" s="1" t="s">
        <v>701</v>
      </c>
      <c r="D632" s="1" t="s">
        <v>20</v>
      </c>
      <c r="E632" s="1" t="s">
        <v>2393</v>
      </c>
      <c r="F632" s="2">
        <v>45535</v>
      </c>
      <c r="G632" s="2">
        <v>45505</v>
      </c>
      <c r="H632" s="1" t="s">
        <v>2458</v>
      </c>
      <c r="I632" s="1" t="s">
        <v>2459</v>
      </c>
      <c r="J632" s="1" t="s">
        <v>491</v>
      </c>
      <c r="K632" s="1" t="s">
        <v>743</v>
      </c>
      <c r="L632" s="1"/>
      <c r="M632" s="1"/>
      <c r="N632" s="1"/>
      <c r="O632" s="1" t="s">
        <v>2616</v>
      </c>
      <c r="P632" s="40">
        <v>14710.08</v>
      </c>
      <c r="Q632" s="37" t="str">
        <f>IF(C632="ForthPoint","ForthPoint",IF(D632="Intercompany",_xlfn.XLOOKUP(E632,'Dept Lookup'!B:B,'Dept Lookup'!A:A),Modified!D632))</f>
        <v>Insourcing Services</v>
      </c>
      <c r="R632" t="str">
        <f t="shared" si="49"/>
        <v>citigroup</v>
      </c>
      <c r="S632" s="1" t="s">
        <v>707</v>
      </c>
      <c r="T632">
        <f t="shared" si="50"/>
        <v>0</v>
      </c>
      <c r="U632" s="25" t="str">
        <f>IF(K632&gt;0,K632,_xlfn.XLOOKUP(M632,'Client Lookup'!L:L,'Client Lookup'!N:N))</f>
        <v>566</v>
      </c>
      <c r="V632" t="e">
        <f>_xlfn.XLOOKUP(_xlfn.NUMBERVALUE(U632),'Project Lookup'!X:X,'Project Lookup'!B:B)</f>
        <v>#N/A</v>
      </c>
      <c r="X632" t="str">
        <f t="shared" si="51"/>
        <v>8 Citi</v>
      </c>
      <c r="Y632" t="str">
        <f t="shared" si="52"/>
        <v>8 Citi</v>
      </c>
      <c r="Z632" t="str">
        <f t="shared" si="53"/>
        <v>8 Citi</v>
      </c>
      <c r="AA632" t="str">
        <f>_xlfn.XLOOKUP(Z632,'Client Lookup'!A:A,'Client Lookup'!C:C)</f>
        <v>citigroup</v>
      </c>
      <c r="AC632" t="e">
        <f>_xlfn.XLOOKUP(K632,'Results vs Forecast'!K:K,'Results vs Forecast'!K:K)</f>
        <v>#N/A</v>
      </c>
    </row>
    <row r="633" spans="1:29" hidden="1">
      <c r="A633" s="39"/>
      <c r="B633" s="1" t="s">
        <v>700</v>
      </c>
      <c r="C633" s="1" t="s">
        <v>701</v>
      </c>
      <c r="D633" s="1" t="s">
        <v>20</v>
      </c>
      <c r="E633" s="1" t="s">
        <v>2393</v>
      </c>
      <c r="F633" s="2">
        <v>45535</v>
      </c>
      <c r="G633" s="2">
        <v>45505</v>
      </c>
      <c r="H633" s="1" t="s">
        <v>2458</v>
      </c>
      <c r="I633" s="1" t="s">
        <v>2459</v>
      </c>
      <c r="J633" s="1" t="s">
        <v>677</v>
      </c>
      <c r="K633" s="1" t="s">
        <v>930</v>
      </c>
      <c r="L633" s="1"/>
      <c r="M633" s="1"/>
      <c r="N633" s="1"/>
      <c r="O633" s="1" t="s">
        <v>2617</v>
      </c>
      <c r="P633" s="40">
        <v>19360</v>
      </c>
      <c r="Q633" s="37" t="str">
        <f>IF(C633="ForthPoint","ForthPoint",IF(D633="Intercompany",_xlfn.XLOOKUP(E633,'Dept Lookup'!B:B,'Dept Lookup'!A:A),Modified!D633))</f>
        <v>Insourcing Services</v>
      </c>
      <c r="R633" t="str">
        <f t="shared" si="49"/>
        <v>Walmart</v>
      </c>
      <c r="S633" s="1" t="s">
        <v>707</v>
      </c>
      <c r="T633">
        <f t="shared" si="50"/>
        <v>0</v>
      </c>
      <c r="U633" s="25" t="str">
        <f>IF(K633&gt;0,K633,_xlfn.XLOOKUP(M633,'Client Lookup'!L:L,'Client Lookup'!N:N))</f>
        <v>2023</v>
      </c>
      <c r="V633" t="e">
        <f>_xlfn.XLOOKUP(_xlfn.NUMBERVALUE(U633),'Project Lookup'!X:X,'Project Lookup'!B:B)</f>
        <v>#N/A</v>
      </c>
      <c r="X633" t="str">
        <f t="shared" si="51"/>
        <v>173 Walmart</v>
      </c>
      <c r="Y633" t="str">
        <f t="shared" si="52"/>
        <v>173 Walmart</v>
      </c>
      <c r="Z633" t="str">
        <f t="shared" si="53"/>
        <v>173 Walmart</v>
      </c>
      <c r="AA633" t="str">
        <f>_xlfn.XLOOKUP(Z633,'Client Lookup'!A:A,'Client Lookup'!C:C)</f>
        <v>Walmart</v>
      </c>
      <c r="AC633" t="e">
        <f>_xlfn.XLOOKUP(K633,'Results vs Forecast'!K:K,'Results vs Forecast'!K:K)</f>
        <v>#N/A</v>
      </c>
    </row>
    <row r="634" spans="1:29" hidden="1">
      <c r="A634" s="39"/>
      <c r="B634" s="1" t="s">
        <v>700</v>
      </c>
      <c r="C634" s="1" t="s">
        <v>701</v>
      </c>
      <c r="D634" s="1" t="s">
        <v>20</v>
      </c>
      <c r="E634" s="1" t="s">
        <v>2393</v>
      </c>
      <c r="F634" s="2">
        <v>45535</v>
      </c>
      <c r="G634" s="2">
        <v>45505</v>
      </c>
      <c r="H634" s="1" t="s">
        <v>2458</v>
      </c>
      <c r="I634" s="1" t="s">
        <v>2459</v>
      </c>
      <c r="J634" s="1" t="s">
        <v>675</v>
      </c>
      <c r="K634" s="1" t="s">
        <v>923</v>
      </c>
      <c r="L634" s="1"/>
      <c r="M634" s="1"/>
      <c r="N634" s="1"/>
      <c r="O634" s="1" t="s">
        <v>2618</v>
      </c>
      <c r="P634" s="40">
        <v>10584</v>
      </c>
      <c r="Q634" s="37" t="str">
        <f>IF(C634="ForthPoint","ForthPoint",IF(D634="Intercompany",_xlfn.XLOOKUP(E634,'Dept Lookup'!B:B,'Dept Lookup'!A:A),Modified!D634))</f>
        <v>Insourcing Services</v>
      </c>
      <c r="R634" t="str">
        <f t="shared" si="49"/>
        <v>Visa</v>
      </c>
      <c r="S634" s="1" t="s">
        <v>707</v>
      </c>
      <c r="T634">
        <f t="shared" si="50"/>
        <v>0</v>
      </c>
      <c r="U634" s="25" t="str">
        <f>IF(K634&gt;0,K634,_xlfn.XLOOKUP(M634,'Client Lookup'!L:L,'Client Lookup'!N:N))</f>
        <v>5983</v>
      </c>
      <c r="V634" t="e">
        <f>_xlfn.XLOOKUP(_xlfn.NUMBERVALUE(U634),'Project Lookup'!X:X,'Project Lookup'!B:B)</f>
        <v>#N/A</v>
      </c>
      <c r="X634" t="str">
        <f t="shared" si="51"/>
        <v>269 Visa (BTS)</v>
      </c>
      <c r="Y634" t="str">
        <f t="shared" si="52"/>
        <v>269 Visa (BTS)</v>
      </c>
      <c r="Z634" t="str">
        <f t="shared" si="53"/>
        <v>269 Visa (BTS)</v>
      </c>
      <c r="AA634" t="str">
        <f>_xlfn.XLOOKUP(Z634,'Client Lookup'!A:A,'Client Lookup'!C:C)</f>
        <v>Visa</v>
      </c>
      <c r="AC634" t="e">
        <f>_xlfn.XLOOKUP(K634,'Results vs Forecast'!K:K,'Results vs Forecast'!K:K)</f>
        <v>#N/A</v>
      </c>
    </row>
    <row r="635" spans="1:29" hidden="1">
      <c r="A635" s="39"/>
      <c r="B635" s="1" t="s">
        <v>700</v>
      </c>
      <c r="C635" s="1" t="s">
        <v>701</v>
      </c>
      <c r="D635" s="1" t="s">
        <v>20</v>
      </c>
      <c r="E635" s="1" t="s">
        <v>2393</v>
      </c>
      <c r="F635" s="2">
        <v>45535</v>
      </c>
      <c r="G635" s="2">
        <v>45505</v>
      </c>
      <c r="H635" s="1" t="s">
        <v>2458</v>
      </c>
      <c r="I635" s="1" t="s">
        <v>2459</v>
      </c>
      <c r="J635" s="1" t="s">
        <v>469</v>
      </c>
      <c r="K635" s="1" t="s">
        <v>720</v>
      </c>
      <c r="L635" s="1"/>
      <c r="M635" s="1"/>
      <c r="N635" s="1"/>
      <c r="O635" s="1" t="s">
        <v>2619</v>
      </c>
      <c r="P635" s="40">
        <v>11440</v>
      </c>
      <c r="Q635" s="37" t="str">
        <f>IF(C635="ForthPoint","ForthPoint",IF(D635="Intercompany",_xlfn.XLOOKUP(E635,'Dept Lookup'!B:B,'Dept Lookup'!A:A),Modified!D635))</f>
        <v>Insourcing Services</v>
      </c>
      <c r="R635" t="str">
        <f t="shared" si="49"/>
        <v>American Express Company</v>
      </c>
      <c r="S635" s="1" t="s">
        <v>707</v>
      </c>
      <c r="T635">
        <f t="shared" si="50"/>
        <v>0</v>
      </c>
      <c r="U635" s="25" t="str">
        <f>IF(K635&gt;0,K635,_xlfn.XLOOKUP(M635,'Client Lookup'!L:L,'Client Lookup'!N:N))</f>
        <v>565</v>
      </c>
      <c r="V635" t="e">
        <f>_xlfn.XLOOKUP(_xlfn.NUMBERVALUE(U635),'Project Lookup'!X:X,'Project Lookup'!B:B)</f>
        <v>#N/A</v>
      </c>
      <c r="X635" t="str">
        <f t="shared" si="51"/>
        <v>7 American Express</v>
      </c>
      <c r="Y635" t="str">
        <f t="shared" si="52"/>
        <v>7 American Express</v>
      </c>
      <c r="Z635" t="str">
        <f t="shared" si="53"/>
        <v>7 American Express</v>
      </c>
      <c r="AA635" t="str">
        <f>_xlfn.XLOOKUP(Z635,'Client Lookup'!A:A,'Client Lookup'!C:C)</f>
        <v>American Express Company</v>
      </c>
      <c r="AC635" t="e">
        <f>_xlfn.XLOOKUP(K635,'Results vs Forecast'!K:K,'Results vs Forecast'!K:K)</f>
        <v>#N/A</v>
      </c>
    </row>
    <row r="636" spans="1:29" hidden="1">
      <c r="A636" s="39"/>
      <c r="B636" s="1" t="s">
        <v>700</v>
      </c>
      <c r="C636" s="1" t="s">
        <v>701</v>
      </c>
      <c r="D636" s="1" t="s">
        <v>20</v>
      </c>
      <c r="E636" s="1" t="s">
        <v>2393</v>
      </c>
      <c r="F636" s="2">
        <v>45535</v>
      </c>
      <c r="G636" s="2">
        <v>45505</v>
      </c>
      <c r="H636" s="1" t="s">
        <v>2458</v>
      </c>
      <c r="I636" s="1" t="s">
        <v>2459</v>
      </c>
      <c r="J636" s="1" t="s">
        <v>469</v>
      </c>
      <c r="K636" s="1" t="s">
        <v>720</v>
      </c>
      <c r="L636" s="1"/>
      <c r="M636" s="1"/>
      <c r="N636" s="1"/>
      <c r="O636" s="1" t="s">
        <v>2620</v>
      </c>
      <c r="P636" s="40">
        <v>8840</v>
      </c>
      <c r="Q636" s="37" t="str">
        <f>IF(C636="ForthPoint","ForthPoint",IF(D636="Intercompany",_xlfn.XLOOKUP(E636,'Dept Lookup'!B:B,'Dept Lookup'!A:A),Modified!D636))</f>
        <v>Insourcing Services</v>
      </c>
      <c r="R636" t="str">
        <f t="shared" si="49"/>
        <v>American Express Company</v>
      </c>
      <c r="S636" s="1" t="s">
        <v>707</v>
      </c>
      <c r="T636">
        <f t="shared" si="50"/>
        <v>0</v>
      </c>
      <c r="U636" s="25" t="str">
        <f>IF(K636&gt;0,K636,_xlfn.XLOOKUP(M636,'Client Lookup'!L:L,'Client Lookup'!N:N))</f>
        <v>565</v>
      </c>
      <c r="V636" t="e">
        <f>_xlfn.XLOOKUP(_xlfn.NUMBERVALUE(U636),'Project Lookup'!X:X,'Project Lookup'!B:B)</f>
        <v>#N/A</v>
      </c>
      <c r="X636" t="str">
        <f t="shared" si="51"/>
        <v>7 American Express</v>
      </c>
      <c r="Y636" t="str">
        <f t="shared" si="52"/>
        <v>7 American Express</v>
      </c>
      <c r="Z636" t="str">
        <f t="shared" si="53"/>
        <v>7 American Express</v>
      </c>
      <c r="AA636" t="str">
        <f>_xlfn.XLOOKUP(Z636,'Client Lookup'!A:A,'Client Lookup'!C:C)</f>
        <v>American Express Company</v>
      </c>
      <c r="AC636" t="e">
        <f>_xlfn.XLOOKUP(K636,'Results vs Forecast'!K:K,'Results vs Forecast'!K:K)</f>
        <v>#N/A</v>
      </c>
    </row>
    <row r="637" spans="1:29" hidden="1">
      <c r="A637" s="39"/>
      <c r="B637" s="1" t="s">
        <v>700</v>
      </c>
      <c r="C637" s="1" t="s">
        <v>701</v>
      </c>
      <c r="D637" s="1" t="s">
        <v>20</v>
      </c>
      <c r="E637" s="1" t="s">
        <v>2393</v>
      </c>
      <c r="F637" s="2">
        <v>45535</v>
      </c>
      <c r="G637" s="2">
        <v>45505</v>
      </c>
      <c r="H637" s="1" t="s">
        <v>2458</v>
      </c>
      <c r="I637" s="1" t="s">
        <v>2459</v>
      </c>
      <c r="J637" s="1" t="s">
        <v>469</v>
      </c>
      <c r="K637" s="1" t="s">
        <v>720</v>
      </c>
      <c r="L637" s="1"/>
      <c r="M637" s="1"/>
      <c r="N637" s="1"/>
      <c r="O637" s="1" t="s">
        <v>2621</v>
      </c>
      <c r="P637" s="40">
        <v>7280</v>
      </c>
      <c r="Q637" s="37" t="str">
        <f>IF(C637="ForthPoint","ForthPoint",IF(D637="Intercompany",_xlfn.XLOOKUP(E637,'Dept Lookup'!B:B,'Dept Lookup'!A:A),Modified!D637))</f>
        <v>Insourcing Services</v>
      </c>
      <c r="R637" t="str">
        <f t="shared" si="49"/>
        <v>American Express Company</v>
      </c>
      <c r="S637" s="1" t="s">
        <v>707</v>
      </c>
      <c r="T637">
        <f t="shared" si="50"/>
        <v>0</v>
      </c>
      <c r="U637" s="25" t="str">
        <f>IF(K637&gt;0,K637,_xlfn.XLOOKUP(M637,'Client Lookup'!L:L,'Client Lookup'!N:N))</f>
        <v>565</v>
      </c>
      <c r="V637" t="e">
        <f>_xlfn.XLOOKUP(_xlfn.NUMBERVALUE(U637),'Project Lookup'!X:X,'Project Lookup'!B:B)</f>
        <v>#N/A</v>
      </c>
      <c r="X637" t="str">
        <f t="shared" si="51"/>
        <v>7 American Express</v>
      </c>
      <c r="Y637" t="str">
        <f t="shared" si="52"/>
        <v>7 American Express</v>
      </c>
      <c r="Z637" t="str">
        <f t="shared" si="53"/>
        <v>7 American Express</v>
      </c>
      <c r="AA637" t="str">
        <f>_xlfn.XLOOKUP(Z637,'Client Lookup'!A:A,'Client Lookup'!C:C)</f>
        <v>American Express Company</v>
      </c>
      <c r="AC637" t="e">
        <f>_xlfn.XLOOKUP(K637,'Results vs Forecast'!K:K,'Results vs Forecast'!K:K)</f>
        <v>#N/A</v>
      </c>
    </row>
    <row r="638" spans="1:29" hidden="1">
      <c r="A638" s="39"/>
      <c r="B638" s="1" t="s">
        <v>700</v>
      </c>
      <c r="C638" s="1" t="s">
        <v>701</v>
      </c>
      <c r="D638" s="1" t="s">
        <v>20</v>
      </c>
      <c r="E638" s="1" t="s">
        <v>2393</v>
      </c>
      <c r="F638" s="2">
        <v>45535</v>
      </c>
      <c r="G638" s="2">
        <v>45505</v>
      </c>
      <c r="H638" s="1" t="s">
        <v>2458</v>
      </c>
      <c r="I638" s="1" t="s">
        <v>2459</v>
      </c>
      <c r="J638" s="1" t="s">
        <v>469</v>
      </c>
      <c r="K638" s="1" t="s">
        <v>720</v>
      </c>
      <c r="L638" s="1"/>
      <c r="M638" s="1"/>
      <c r="N638" s="1"/>
      <c r="O638" s="1" t="s">
        <v>2622</v>
      </c>
      <c r="P638" s="40">
        <v>11440</v>
      </c>
      <c r="Q638" s="37" t="str">
        <f>IF(C638="ForthPoint","ForthPoint",IF(D638="Intercompany",_xlfn.XLOOKUP(E638,'Dept Lookup'!B:B,'Dept Lookup'!A:A),Modified!D638))</f>
        <v>Insourcing Services</v>
      </c>
      <c r="R638" t="str">
        <f t="shared" si="49"/>
        <v>American Express Company</v>
      </c>
      <c r="S638" s="1" t="s">
        <v>707</v>
      </c>
      <c r="T638">
        <f t="shared" si="50"/>
        <v>0</v>
      </c>
      <c r="U638" s="25" t="str">
        <f>IF(K638&gt;0,K638,_xlfn.XLOOKUP(M638,'Client Lookup'!L:L,'Client Lookup'!N:N))</f>
        <v>565</v>
      </c>
      <c r="V638" t="e">
        <f>_xlfn.XLOOKUP(_xlfn.NUMBERVALUE(U638),'Project Lookup'!X:X,'Project Lookup'!B:B)</f>
        <v>#N/A</v>
      </c>
      <c r="X638" t="str">
        <f t="shared" si="51"/>
        <v>7 American Express</v>
      </c>
      <c r="Y638" t="str">
        <f t="shared" si="52"/>
        <v>7 American Express</v>
      </c>
      <c r="Z638" t="str">
        <f t="shared" si="53"/>
        <v>7 American Express</v>
      </c>
      <c r="AA638" t="str">
        <f>_xlfn.XLOOKUP(Z638,'Client Lookup'!A:A,'Client Lookup'!C:C)</f>
        <v>American Express Company</v>
      </c>
      <c r="AC638" t="e">
        <f>_xlfn.XLOOKUP(K638,'Results vs Forecast'!K:K,'Results vs Forecast'!K:K)</f>
        <v>#N/A</v>
      </c>
    </row>
    <row r="639" spans="1:29" hidden="1">
      <c r="A639" s="39"/>
      <c r="B639" s="1" t="s">
        <v>700</v>
      </c>
      <c r="C639" s="1" t="s">
        <v>701</v>
      </c>
      <c r="D639" s="1" t="s">
        <v>20</v>
      </c>
      <c r="E639" s="1" t="s">
        <v>2393</v>
      </c>
      <c r="F639" s="2">
        <v>45535</v>
      </c>
      <c r="G639" s="2">
        <v>45505</v>
      </c>
      <c r="H639" s="1" t="s">
        <v>2458</v>
      </c>
      <c r="I639" s="1" t="s">
        <v>2459</v>
      </c>
      <c r="J639" s="1" t="s">
        <v>491</v>
      </c>
      <c r="K639" s="1" t="s">
        <v>743</v>
      </c>
      <c r="L639" s="1"/>
      <c r="M639" s="1"/>
      <c r="N639" s="1"/>
      <c r="O639" s="1" t="s">
        <v>2623</v>
      </c>
      <c r="P639" s="40">
        <v>8904</v>
      </c>
      <c r="Q639" s="37" t="str">
        <f>IF(C639="ForthPoint","ForthPoint",IF(D639="Intercompany",_xlfn.XLOOKUP(E639,'Dept Lookup'!B:B,'Dept Lookup'!A:A),Modified!D639))</f>
        <v>Insourcing Services</v>
      </c>
      <c r="R639" t="str">
        <f t="shared" si="49"/>
        <v>citigroup</v>
      </c>
      <c r="S639" s="1" t="s">
        <v>707</v>
      </c>
      <c r="T639">
        <f t="shared" si="50"/>
        <v>0</v>
      </c>
      <c r="U639" s="25" t="str">
        <f>IF(K639&gt;0,K639,_xlfn.XLOOKUP(M639,'Client Lookup'!L:L,'Client Lookup'!N:N))</f>
        <v>566</v>
      </c>
      <c r="V639" t="e">
        <f>_xlfn.XLOOKUP(_xlfn.NUMBERVALUE(U639),'Project Lookup'!X:X,'Project Lookup'!B:B)</f>
        <v>#N/A</v>
      </c>
      <c r="X639" t="str">
        <f t="shared" si="51"/>
        <v>8 Citi</v>
      </c>
      <c r="Y639" t="str">
        <f t="shared" si="52"/>
        <v>8 Citi</v>
      </c>
      <c r="Z639" t="str">
        <f t="shared" si="53"/>
        <v>8 Citi</v>
      </c>
      <c r="AA639" t="str">
        <f>_xlfn.XLOOKUP(Z639,'Client Lookup'!A:A,'Client Lookup'!C:C)</f>
        <v>citigroup</v>
      </c>
      <c r="AC639" t="e">
        <f>_xlfn.XLOOKUP(K639,'Results vs Forecast'!K:K,'Results vs Forecast'!K:K)</f>
        <v>#N/A</v>
      </c>
    </row>
    <row r="640" spans="1:29" hidden="1">
      <c r="A640" s="39"/>
      <c r="B640" s="1" t="s">
        <v>700</v>
      </c>
      <c r="C640" s="1" t="s">
        <v>701</v>
      </c>
      <c r="D640" s="1" t="s">
        <v>20</v>
      </c>
      <c r="E640" s="1" t="s">
        <v>2393</v>
      </c>
      <c r="F640" s="2">
        <v>45535</v>
      </c>
      <c r="G640" s="2">
        <v>45505</v>
      </c>
      <c r="H640" s="1" t="s">
        <v>2458</v>
      </c>
      <c r="I640" s="1" t="s">
        <v>2459</v>
      </c>
      <c r="J640" s="1" t="s">
        <v>469</v>
      </c>
      <c r="K640" s="1" t="s">
        <v>720</v>
      </c>
      <c r="L640" s="1"/>
      <c r="M640" s="1"/>
      <c r="N640" s="1"/>
      <c r="O640" s="1" t="s">
        <v>2624</v>
      </c>
      <c r="P640" s="40">
        <v>10880</v>
      </c>
      <c r="Q640" s="37" t="str">
        <f>IF(C640="ForthPoint","ForthPoint",IF(D640="Intercompany",_xlfn.XLOOKUP(E640,'Dept Lookup'!B:B,'Dept Lookup'!A:A),Modified!D640))</f>
        <v>Insourcing Services</v>
      </c>
      <c r="R640" t="str">
        <f t="shared" si="49"/>
        <v>American Express Company</v>
      </c>
      <c r="S640" s="1" t="s">
        <v>707</v>
      </c>
      <c r="T640">
        <f t="shared" si="50"/>
        <v>0</v>
      </c>
      <c r="U640" s="25" t="str">
        <f>IF(K640&gt;0,K640,_xlfn.XLOOKUP(M640,'Client Lookup'!L:L,'Client Lookup'!N:N))</f>
        <v>565</v>
      </c>
      <c r="V640" t="e">
        <f>_xlfn.XLOOKUP(_xlfn.NUMBERVALUE(U640),'Project Lookup'!X:X,'Project Lookup'!B:B)</f>
        <v>#N/A</v>
      </c>
      <c r="X640" t="str">
        <f t="shared" si="51"/>
        <v>7 American Express</v>
      </c>
      <c r="Y640" t="str">
        <f t="shared" si="52"/>
        <v>7 American Express</v>
      </c>
      <c r="Z640" t="str">
        <f t="shared" si="53"/>
        <v>7 American Express</v>
      </c>
      <c r="AA640" t="str">
        <f>_xlfn.XLOOKUP(Z640,'Client Lookup'!A:A,'Client Lookup'!C:C)</f>
        <v>American Express Company</v>
      </c>
      <c r="AC640" t="e">
        <f>_xlfn.XLOOKUP(K640,'Results vs Forecast'!K:K,'Results vs Forecast'!K:K)</f>
        <v>#N/A</v>
      </c>
    </row>
    <row r="641" spans="1:29" hidden="1">
      <c r="A641" s="39"/>
      <c r="B641" s="1" t="s">
        <v>700</v>
      </c>
      <c r="C641" s="1" t="s">
        <v>701</v>
      </c>
      <c r="D641" s="1" t="s">
        <v>20</v>
      </c>
      <c r="E641" s="1" t="s">
        <v>2393</v>
      </c>
      <c r="F641" s="2">
        <v>45535</v>
      </c>
      <c r="G641" s="2">
        <v>45505</v>
      </c>
      <c r="H641" s="1" t="s">
        <v>2458</v>
      </c>
      <c r="I641" s="1" t="s">
        <v>2459</v>
      </c>
      <c r="J641" s="1" t="s">
        <v>469</v>
      </c>
      <c r="K641" s="1" t="s">
        <v>720</v>
      </c>
      <c r="L641" s="1"/>
      <c r="M641" s="1"/>
      <c r="N641" s="1"/>
      <c r="O641" s="1" t="s">
        <v>2625</v>
      </c>
      <c r="P641" s="40">
        <v>11560</v>
      </c>
      <c r="Q641" s="37" t="str">
        <f>IF(C641="ForthPoint","ForthPoint",IF(D641="Intercompany",_xlfn.XLOOKUP(E641,'Dept Lookup'!B:B,'Dept Lookup'!A:A),Modified!D641))</f>
        <v>Insourcing Services</v>
      </c>
      <c r="R641" t="str">
        <f t="shared" si="49"/>
        <v>American Express Company</v>
      </c>
      <c r="S641" s="1" t="s">
        <v>707</v>
      </c>
      <c r="T641">
        <f t="shared" si="50"/>
        <v>0</v>
      </c>
      <c r="U641" s="25" t="str">
        <f>IF(K641&gt;0,K641,_xlfn.XLOOKUP(M641,'Client Lookup'!L:L,'Client Lookup'!N:N))</f>
        <v>565</v>
      </c>
      <c r="V641" t="e">
        <f>_xlfn.XLOOKUP(_xlfn.NUMBERVALUE(U641),'Project Lookup'!X:X,'Project Lookup'!B:B)</f>
        <v>#N/A</v>
      </c>
      <c r="X641" t="str">
        <f t="shared" si="51"/>
        <v>7 American Express</v>
      </c>
      <c r="Y641" t="str">
        <f t="shared" si="52"/>
        <v>7 American Express</v>
      </c>
      <c r="Z641" t="str">
        <f t="shared" si="53"/>
        <v>7 American Express</v>
      </c>
      <c r="AA641" t="str">
        <f>_xlfn.XLOOKUP(Z641,'Client Lookup'!A:A,'Client Lookup'!C:C)</f>
        <v>American Express Company</v>
      </c>
      <c r="AC641" t="e">
        <f>_xlfn.XLOOKUP(K641,'Results vs Forecast'!K:K,'Results vs Forecast'!K:K)</f>
        <v>#N/A</v>
      </c>
    </row>
    <row r="642" spans="1:29" hidden="1">
      <c r="A642" s="39"/>
      <c r="B642" s="1" t="s">
        <v>700</v>
      </c>
      <c r="C642" s="1" t="s">
        <v>701</v>
      </c>
      <c r="D642" s="1" t="s">
        <v>20</v>
      </c>
      <c r="E642" s="1" t="s">
        <v>2393</v>
      </c>
      <c r="F642" s="2">
        <v>45535</v>
      </c>
      <c r="G642" s="2">
        <v>45505</v>
      </c>
      <c r="H642" s="1" t="s">
        <v>2458</v>
      </c>
      <c r="I642" s="1" t="s">
        <v>2459</v>
      </c>
      <c r="J642" s="1" t="s">
        <v>491</v>
      </c>
      <c r="K642" s="1" t="s">
        <v>743</v>
      </c>
      <c r="L642" s="1"/>
      <c r="M642" s="1"/>
      <c r="N642" s="1"/>
      <c r="O642" s="1" t="s">
        <v>2626</v>
      </c>
      <c r="P642" s="40">
        <v>9102</v>
      </c>
      <c r="Q642" s="37" t="str">
        <f>IF(C642="ForthPoint","ForthPoint",IF(D642="Intercompany",_xlfn.XLOOKUP(E642,'Dept Lookup'!B:B,'Dept Lookup'!A:A),Modified!D642))</f>
        <v>Insourcing Services</v>
      </c>
      <c r="R642" t="str">
        <f t="shared" si="49"/>
        <v>citigroup</v>
      </c>
      <c r="S642" s="1" t="s">
        <v>707</v>
      </c>
      <c r="T642">
        <f t="shared" si="50"/>
        <v>0</v>
      </c>
      <c r="U642" s="25" t="str">
        <f>IF(K642&gt;0,K642,_xlfn.XLOOKUP(M642,'Client Lookup'!L:L,'Client Lookup'!N:N))</f>
        <v>566</v>
      </c>
      <c r="V642" t="e">
        <f>_xlfn.XLOOKUP(_xlfn.NUMBERVALUE(U642),'Project Lookup'!X:X,'Project Lookup'!B:B)</f>
        <v>#N/A</v>
      </c>
      <c r="X642" t="str">
        <f t="shared" si="51"/>
        <v>8 Citi</v>
      </c>
      <c r="Y642" t="str">
        <f t="shared" si="52"/>
        <v>8 Citi</v>
      </c>
      <c r="Z642" t="str">
        <f t="shared" si="53"/>
        <v>8 Citi</v>
      </c>
      <c r="AA642" t="str">
        <f>_xlfn.XLOOKUP(Z642,'Client Lookup'!A:A,'Client Lookup'!C:C)</f>
        <v>citigroup</v>
      </c>
      <c r="AC642" t="e">
        <f>_xlfn.XLOOKUP(K642,'Results vs Forecast'!K:K,'Results vs Forecast'!K:K)</f>
        <v>#N/A</v>
      </c>
    </row>
    <row r="643" spans="1:29" hidden="1">
      <c r="A643" s="39"/>
      <c r="B643" s="1" t="s">
        <v>700</v>
      </c>
      <c r="C643" s="1" t="s">
        <v>701</v>
      </c>
      <c r="D643" s="1" t="s">
        <v>20</v>
      </c>
      <c r="E643" s="1" t="s">
        <v>2393</v>
      </c>
      <c r="F643" s="2">
        <v>45535</v>
      </c>
      <c r="G643" s="2">
        <v>45505</v>
      </c>
      <c r="H643" s="1" t="s">
        <v>2458</v>
      </c>
      <c r="I643" s="1" t="s">
        <v>2459</v>
      </c>
      <c r="J643" s="1" t="s">
        <v>491</v>
      </c>
      <c r="K643" s="1" t="s">
        <v>743</v>
      </c>
      <c r="L643" s="1"/>
      <c r="M643" s="1"/>
      <c r="N643" s="1"/>
      <c r="O643" s="1" t="s">
        <v>2627</v>
      </c>
      <c r="P643" s="40">
        <v>9460</v>
      </c>
      <c r="Q643" s="37" t="str">
        <f>IF(C643="ForthPoint","ForthPoint",IF(D643="Intercompany",_xlfn.XLOOKUP(E643,'Dept Lookup'!B:B,'Dept Lookup'!A:A),Modified!D643))</f>
        <v>Insourcing Services</v>
      </c>
      <c r="R643" t="str">
        <f t="shared" ref="R643:R706" si="54">AA643</f>
        <v>citigroup</v>
      </c>
      <c r="S643" s="1" t="s">
        <v>707</v>
      </c>
      <c r="T643">
        <f t="shared" ref="T643:T706" si="55">M643</f>
        <v>0</v>
      </c>
      <c r="U643" s="25" t="str">
        <f>IF(K643&gt;0,K643,_xlfn.XLOOKUP(M643,'Client Lookup'!L:L,'Client Lookup'!N:N))</f>
        <v>566</v>
      </c>
      <c r="V643" t="e">
        <f>_xlfn.XLOOKUP(_xlfn.NUMBERVALUE(U643),'Project Lookup'!X:X,'Project Lookup'!B:B)</f>
        <v>#N/A</v>
      </c>
      <c r="X643" t="str">
        <f t="shared" ref="X643:X706" si="56">IF(J643="- No Entity -",M643,J643)</f>
        <v>8 Citi</v>
      </c>
      <c r="Y643" t="str">
        <f t="shared" ref="Y643:Y706" si="57">IFERROR(_xlfn.TEXTBEFORE(X643," :"),X643)</f>
        <v>8 Citi</v>
      </c>
      <c r="Z643" t="str">
        <f t="shared" si="53"/>
        <v>8 Citi</v>
      </c>
      <c r="AA643" t="str">
        <f>_xlfn.XLOOKUP(Z643,'Client Lookup'!A:A,'Client Lookup'!C:C)</f>
        <v>citigroup</v>
      </c>
      <c r="AC643" t="e">
        <f>_xlfn.XLOOKUP(K643,'Results vs Forecast'!K:K,'Results vs Forecast'!K:K)</f>
        <v>#N/A</v>
      </c>
    </row>
    <row r="644" spans="1:29" hidden="1">
      <c r="A644" s="39"/>
      <c r="B644" s="1" t="s">
        <v>700</v>
      </c>
      <c r="C644" s="1" t="s">
        <v>701</v>
      </c>
      <c r="D644" s="1" t="s">
        <v>20</v>
      </c>
      <c r="E644" s="1" t="s">
        <v>2393</v>
      </c>
      <c r="F644" s="2">
        <v>45535</v>
      </c>
      <c r="G644" s="2">
        <v>45505</v>
      </c>
      <c r="H644" s="1" t="s">
        <v>2458</v>
      </c>
      <c r="I644" s="1" t="s">
        <v>2459</v>
      </c>
      <c r="J644" s="1" t="s">
        <v>469</v>
      </c>
      <c r="K644" s="1" t="s">
        <v>720</v>
      </c>
      <c r="L644" s="1"/>
      <c r="M644" s="1"/>
      <c r="N644" s="1"/>
      <c r="O644" s="1" t="s">
        <v>2628</v>
      </c>
      <c r="P644" s="40">
        <v>14080</v>
      </c>
      <c r="Q644" s="37" t="str">
        <f>IF(C644="ForthPoint","ForthPoint",IF(D644="Intercompany",_xlfn.XLOOKUP(E644,'Dept Lookup'!B:B,'Dept Lookup'!A:A),Modified!D644))</f>
        <v>Insourcing Services</v>
      </c>
      <c r="R644" t="str">
        <f t="shared" si="54"/>
        <v>American Express Company</v>
      </c>
      <c r="S644" s="1" t="s">
        <v>707</v>
      </c>
      <c r="T644">
        <f t="shared" si="55"/>
        <v>0</v>
      </c>
      <c r="U644" s="25" t="str">
        <f>IF(K644&gt;0,K644,_xlfn.XLOOKUP(M644,'Client Lookup'!L:L,'Client Lookup'!N:N))</f>
        <v>565</v>
      </c>
      <c r="V644" t="e">
        <f>_xlfn.XLOOKUP(_xlfn.NUMBERVALUE(U644),'Project Lookup'!X:X,'Project Lookup'!B:B)</f>
        <v>#N/A</v>
      </c>
      <c r="X644" t="str">
        <f t="shared" si="56"/>
        <v>7 American Express</v>
      </c>
      <c r="Y644" t="str">
        <f t="shared" si="57"/>
        <v>7 American Express</v>
      </c>
      <c r="Z644" t="str">
        <f t="shared" si="53"/>
        <v>7 American Express</v>
      </c>
      <c r="AA644" t="str">
        <f>_xlfn.XLOOKUP(Z644,'Client Lookup'!A:A,'Client Lookup'!C:C)</f>
        <v>American Express Company</v>
      </c>
      <c r="AC644" t="e">
        <f>_xlfn.XLOOKUP(K644,'Results vs Forecast'!K:K,'Results vs Forecast'!K:K)</f>
        <v>#N/A</v>
      </c>
    </row>
    <row r="645" spans="1:29" hidden="1">
      <c r="A645" s="39"/>
      <c r="B645" s="1" t="s">
        <v>700</v>
      </c>
      <c r="C645" s="1" t="s">
        <v>701</v>
      </c>
      <c r="D645" s="1" t="s">
        <v>20</v>
      </c>
      <c r="E645" s="1" t="s">
        <v>2393</v>
      </c>
      <c r="F645" s="2">
        <v>45535</v>
      </c>
      <c r="G645" s="2">
        <v>45505</v>
      </c>
      <c r="H645" s="1" t="s">
        <v>2458</v>
      </c>
      <c r="I645" s="1" t="s">
        <v>2459</v>
      </c>
      <c r="J645" s="1" t="s">
        <v>469</v>
      </c>
      <c r="K645" s="1" t="s">
        <v>720</v>
      </c>
      <c r="L645" s="1"/>
      <c r="M645" s="1"/>
      <c r="N645" s="1"/>
      <c r="O645" s="1" t="s">
        <v>2629</v>
      </c>
      <c r="P645" s="40">
        <v>14608</v>
      </c>
      <c r="Q645" s="37" t="str">
        <f>IF(C645="ForthPoint","ForthPoint",IF(D645="Intercompany",_xlfn.XLOOKUP(E645,'Dept Lookup'!B:B,'Dept Lookup'!A:A),Modified!D645))</f>
        <v>Insourcing Services</v>
      </c>
      <c r="R645" t="str">
        <f t="shared" si="54"/>
        <v>American Express Company</v>
      </c>
      <c r="S645" s="1" t="s">
        <v>707</v>
      </c>
      <c r="T645">
        <f t="shared" si="55"/>
        <v>0</v>
      </c>
      <c r="U645" s="25" t="str">
        <f>IF(K645&gt;0,K645,_xlfn.XLOOKUP(M645,'Client Lookup'!L:L,'Client Lookup'!N:N))</f>
        <v>565</v>
      </c>
      <c r="V645" t="e">
        <f>_xlfn.XLOOKUP(_xlfn.NUMBERVALUE(U645),'Project Lookup'!X:X,'Project Lookup'!B:B)</f>
        <v>#N/A</v>
      </c>
      <c r="X645" t="str">
        <f t="shared" si="56"/>
        <v>7 American Express</v>
      </c>
      <c r="Y645" t="str">
        <f t="shared" si="57"/>
        <v>7 American Express</v>
      </c>
      <c r="Z645" t="str">
        <f t="shared" si="53"/>
        <v>7 American Express</v>
      </c>
      <c r="AA645" t="str">
        <f>_xlfn.XLOOKUP(Z645,'Client Lookup'!A:A,'Client Lookup'!C:C)</f>
        <v>American Express Company</v>
      </c>
      <c r="AC645" t="e">
        <f>_xlfn.XLOOKUP(K645,'Results vs Forecast'!K:K,'Results vs Forecast'!K:K)</f>
        <v>#N/A</v>
      </c>
    </row>
    <row r="646" spans="1:29" hidden="1">
      <c r="A646" s="39"/>
      <c r="B646" s="1" t="s">
        <v>700</v>
      </c>
      <c r="C646" s="1" t="s">
        <v>701</v>
      </c>
      <c r="D646" s="1" t="s">
        <v>20</v>
      </c>
      <c r="E646" s="1" t="s">
        <v>2393</v>
      </c>
      <c r="F646" s="2">
        <v>45535</v>
      </c>
      <c r="G646" s="2">
        <v>45505</v>
      </c>
      <c r="H646" s="1" t="s">
        <v>2538</v>
      </c>
      <c r="I646" s="1" t="s">
        <v>2539</v>
      </c>
      <c r="J646" s="1" t="s">
        <v>582</v>
      </c>
      <c r="K646" s="1" t="s">
        <v>834</v>
      </c>
      <c r="L646" s="1" t="s">
        <v>2610</v>
      </c>
      <c r="M646" s="1"/>
      <c r="N646" s="1"/>
      <c r="O646" s="1" t="s">
        <v>2630</v>
      </c>
      <c r="P646" s="40">
        <v>-20864</v>
      </c>
      <c r="Q646" s="37" t="str">
        <f>IF(C646="ForthPoint","ForthPoint",IF(D646="Intercompany",_xlfn.XLOOKUP(E646,'Dept Lookup'!B:B,'Dept Lookup'!A:A),Modified!D646))</f>
        <v>Insourcing Services</v>
      </c>
      <c r="R646" t="str">
        <f t="shared" si="54"/>
        <v>LinkedIn</v>
      </c>
      <c r="S646" s="1" t="s">
        <v>707</v>
      </c>
      <c r="T646">
        <f t="shared" si="55"/>
        <v>0</v>
      </c>
      <c r="U646" s="25" t="str">
        <f>IF(K646&gt;0,K646,_xlfn.XLOOKUP(M646,'Client Lookup'!L:L,'Client Lookup'!N:N))</f>
        <v>34325</v>
      </c>
      <c r="V646" t="str">
        <f>_xlfn.XLOOKUP(_xlfn.NUMBERVALUE(U646),'Project Lookup'!X:X,'Project Lookup'!B:B)</f>
        <v>LinkedIn LTS BI (Grace) FY2025 Renewal</v>
      </c>
      <c r="X646" t="str">
        <f t="shared" si="56"/>
        <v>169 LinkedIn Corporation : 1313 LinkedIn LTS BI (Grace) FY2025 Renewal</v>
      </c>
      <c r="Y646" t="str">
        <f t="shared" si="57"/>
        <v>169 LinkedIn Corporation</v>
      </c>
      <c r="Z646" t="str">
        <f t="shared" si="53"/>
        <v>169 LinkedIn Corporation</v>
      </c>
      <c r="AA646" t="str">
        <f>_xlfn.XLOOKUP(Z646,'Client Lookup'!A:A,'Client Lookup'!C:C)</f>
        <v>LinkedIn</v>
      </c>
      <c r="AC646" t="e">
        <f>_xlfn.XLOOKUP(K646,'Results vs Forecast'!K:K,'Results vs Forecast'!K:K)</f>
        <v>#N/A</v>
      </c>
    </row>
    <row r="647" spans="1:29" hidden="1">
      <c r="A647" s="39"/>
      <c r="B647" s="1" t="s">
        <v>700</v>
      </c>
      <c r="C647" s="1" t="s">
        <v>701</v>
      </c>
      <c r="D647" s="1" t="s">
        <v>20</v>
      </c>
      <c r="E647" s="1" t="s">
        <v>2393</v>
      </c>
      <c r="F647" s="2">
        <v>45535</v>
      </c>
      <c r="G647" s="2">
        <v>45505</v>
      </c>
      <c r="H647" s="1" t="s">
        <v>2458</v>
      </c>
      <c r="I647" s="1" t="s">
        <v>2459</v>
      </c>
      <c r="J647" s="1" t="s">
        <v>469</v>
      </c>
      <c r="K647" s="1" t="s">
        <v>720</v>
      </c>
      <c r="L647" s="1"/>
      <c r="M647" s="1"/>
      <c r="N647" s="1"/>
      <c r="O647" s="1" t="s">
        <v>2631</v>
      </c>
      <c r="P647" s="40">
        <v>14080</v>
      </c>
      <c r="Q647" s="37" t="str">
        <f>IF(C647="ForthPoint","ForthPoint",IF(D647="Intercompany",_xlfn.XLOOKUP(E647,'Dept Lookup'!B:B,'Dept Lookup'!A:A),Modified!D647))</f>
        <v>Insourcing Services</v>
      </c>
      <c r="R647" t="str">
        <f t="shared" si="54"/>
        <v>American Express Company</v>
      </c>
      <c r="S647" s="1" t="s">
        <v>707</v>
      </c>
      <c r="T647">
        <f t="shared" si="55"/>
        <v>0</v>
      </c>
      <c r="U647" s="25" t="str">
        <f>IF(K647&gt;0,K647,_xlfn.XLOOKUP(M647,'Client Lookup'!L:L,'Client Lookup'!N:N))</f>
        <v>565</v>
      </c>
      <c r="V647" t="e">
        <f>_xlfn.XLOOKUP(_xlfn.NUMBERVALUE(U647),'Project Lookup'!X:X,'Project Lookup'!B:B)</f>
        <v>#N/A</v>
      </c>
      <c r="X647" t="str">
        <f t="shared" si="56"/>
        <v>7 American Express</v>
      </c>
      <c r="Y647" t="str">
        <f t="shared" si="57"/>
        <v>7 American Express</v>
      </c>
      <c r="Z647" t="str">
        <f t="shared" si="53"/>
        <v>7 American Express</v>
      </c>
      <c r="AA647" t="str">
        <f>_xlfn.XLOOKUP(Z647,'Client Lookup'!A:A,'Client Lookup'!C:C)</f>
        <v>American Express Company</v>
      </c>
      <c r="AC647" t="e">
        <f>_xlfn.XLOOKUP(K647,'Results vs Forecast'!K:K,'Results vs Forecast'!K:K)</f>
        <v>#N/A</v>
      </c>
    </row>
    <row r="648" spans="1:29" hidden="1">
      <c r="A648" s="39"/>
      <c r="B648" s="1" t="s">
        <v>700</v>
      </c>
      <c r="C648" s="1" t="s">
        <v>701</v>
      </c>
      <c r="D648" s="1" t="s">
        <v>20</v>
      </c>
      <c r="E648" s="1" t="s">
        <v>2393</v>
      </c>
      <c r="F648" s="2">
        <v>45535</v>
      </c>
      <c r="G648" s="2">
        <v>45505</v>
      </c>
      <c r="H648" s="1" t="s">
        <v>2458</v>
      </c>
      <c r="I648" s="1" t="s">
        <v>2459</v>
      </c>
      <c r="J648" s="1" t="s">
        <v>469</v>
      </c>
      <c r="K648" s="1" t="s">
        <v>720</v>
      </c>
      <c r="L648" s="1"/>
      <c r="M648" s="1"/>
      <c r="N648" s="1"/>
      <c r="O648" s="1" t="s">
        <v>2632</v>
      </c>
      <c r="P648" s="40">
        <v>14608</v>
      </c>
      <c r="Q648" s="37" t="str">
        <f>IF(C648="ForthPoint","ForthPoint",IF(D648="Intercompany",_xlfn.XLOOKUP(E648,'Dept Lookup'!B:B,'Dept Lookup'!A:A),Modified!D648))</f>
        <v>Insourcing Services</v>
      </c>
      <c r="R648" t="str">
        <f t="shared" si="54"/>
        <v>American Express Company</v>
      </c>
      <c r="S648" s="1" t="s">
        <v>707</v>
      </c>
      <c r="T648">
        <f t="shared" si="55"/>
        <v>0</v>
      </c>
      <c r="U648" s="25" t="str">
        <f>IF(K648&gt;0,K648,_xlfn.XLOOKUP(M648,'Client Lookup'!L:L,'Client Lookup'!N:N))</f>
        <v>565</v>
      </c>
      <c r="V648" t="e">
        <f>_xlfn.XLOOKUP(_xlfn.NUMBERVALUE(U648),'Project Lookup'!X:X,'Project Lookup'!B:B)</f>
        <v>#N/A</v>
      </c>
      <c r="X648" t="str">
        <f t="shared" si="56"/>
        <v>7 American Express</v>
      </c>
      <c r="Y648" t="str">
        <f t="shared" si="57"/>
        <v>7 American Express</v>
      </c>
      <c r="Z648" t="str">
        <f t="shared" si="53"/>
        <v>7 American Express</v>
      </c>
      <c r="AA648" t="str">
        <f>_xlfn.XLOOKUP(Z648,'Client Lookup'!A:A,'Client Lookup'!C:C)</f>
        <v>American Express Company</v>
      </c>
      <c r="AC648" t="e">
        <f>_xlfn.XLOOKUP(K648,'Results vs Forecast'!K:K,'Results vs Forecast'!K:K)</f>
        <v>#N/A</v>
      </c>
    </row>
    <row r="649" spans="1:29" hidden="1">
      <c r="A649" s="39"/>
      <c r="B649" s="1" t="s">
        <v>700</v>
      </c>
      <c r="C649" s="1" t="s">
        <v>701</v>
      </c>
      <c r="D649" s="1" t="s">
        <v>20</v>
      </c>
      <c r="E649" s="1" t="s">
        <v>2393</v>
      </c>
      <c r="F649" s="2">
        <v>45535</v>
      </c>
      <c r="G649" s="2">
        <v>45505</v>
      </c>
      <c r="H649" s="1" t="s">
        <v>2458</v>
      </c>
      <c r="I649" s="1" t="s">
        <v>2459</v>
      </c>
      <c r="J649" s="1" t="s">
        <v>858</v>
      </c>
      <c r="K649" s="1" t="s">
        <v>839</v>
      </c>
      <c r="L649" s="1" t="s">
        <v>2633</v>
      </c>
      <c r="M649" s="1"/>
      <c r="N649" s="1"/>
      <c r="O649" s="1" t="s">
        <v>2634</v>
      </c>
      <c r="P649" s="40">
        <v>20240</v>
      </c>
      <c r="Q649" s="37" t="str">
        <f>IF(C649="ForthPoint","ForthPoint",IF(D649="Intercompany",_xlfn.XLOOKUP(E649,'Dept Lookup'!B:B,'Dept Lookup'!A:A),Modified!D649))</f>
        <v>Insourcing Services</v>
      </c>
      <c r="R649" t="str">
        <f t="shared" si="54"/>
        <v>LinkedIn</v>
      </c>
      <c r="S649" s="1" t="s">
        <v>707</v>
      </c>
      <c r="T649">
        <f t="shared" si="55"/>
        <v>0</v>
      </c>
      <c r="U649" s="25" t="str">
        <f>IF(K649&gt;0,K649,_xlfn.XLOOKUP(M649,'Client Lookup'!L:L,'Client Lookup'!N:N))</f>
        <v>17353</v>
      </c>
      <c r="V649" t="str">
        <f>_xlfn.XLOOKUP(_xlfn.NUMBERVALUE(U649),'Project Lookup'!X:X,'Project Lookup'!B:B)</f>
        <v>LinkedIn FY2024 DataWatch Deployment (Jenee)</v>
      </c>
      <c r="X649" t="str">
        <f t="shared" si="56"/>
        <v>169 LinkedIn Corporation : 672 LinkedIn FY2024 DataWatch Deployment (Jenee)</v>
      </c>
      <c r="Y649" t="str">
        <f t="shared" si="57"/>
        <v>169 LinkedIn Corporation</v>
      </c>
      <c r="Z649" t="str">
        <f t="shared" si="53"/>
        <v>169 LinkedIn Corporation</v>
      </c>
      <c r="AA649" t="str">
        <f>_xlfn.XLOOKUP(Z649,'Client Lookup'!A:A,'Client Lookup'!C:C)</f>
        <v>LinkedIn</v>
      </c>
      <c r="AC649" t="e">
        <f>_xlfn.XLOOKUP(K649,'Results vs Forecast'!K:K,'Results vs Forecast'!K:K)</f>
        <v>#N/A</v>
      </c>
    </row>
    <row r="650" spans="1:29" hidden="1">
      <c r="A650" s="39"/>
      <c r="B650" s="1" t="s">
        <v>700</v>
      </c>
      <c r="C650" s="1" t="s">
        <v>701</v>
      </c>
      <c r="D650" s="1" t="s">
        <v>20</v>
      </c>
      <c r="E650" s="1" t="s">
        <v>2393</v>
      </c>
      <c r="F650" s="2">
        <v>45535</v>
      </c>
      <c r="G650" s="2">
        <v>45505</v>
      </c>
      <c r="H650" s="1" t="s">
        <v>2458</v>
      </c>
      <c r="I650" s="1" t="s">
        <v>2459</v>
      </c>
      <c r="J650" s="1" t="s">
        <v>513</v>
      </c>
      <c r="K650" s="1" t="s">
        <v>775</v>
      </c>
      <c r="L650" s="1"/>
      <c r="M650" s="1"/>
      <c r="N650" s="1"/>
      <c r="O650" s="1" t="s">
        <v>2635</v>
      </c>
      <c r="P650" s="40">
        <v>19440</v>
      </c>
      <c r="Q650" s="37" t="str">
        <f>IF(C650="ForthPoint","ForthPoint",IF(D650="Intercompany",_xlfn.XLOOKUP(E650,'Dept Lookup'!B:B,'Dept Lookup'!A:A),Modified!D650))</f>
        <v>Insourcing Services</v>
      </c>
      <c r="R650" t="str">
        <f t="shared" si="54"/>
        <v>Discover</v>
      </c>
      <c r="S650" s="1" t="s">
        <v>707</v>
      </c>
      <c r="T650">
        <f t="shared" si="55"/>
        <v>0</v>
      </c>
      <c r="U650" s="25" t="str">
        <f>IF(K650&gt;0,K650,_xlfn.XLOOKUP(M650,'Client Lookup'!L:L,'Client Lookup'!N:N))</f>
        <v>26790</v>
      </c>
      <c r="V650" t="e">
        <f>_xlfn.XLOOKUP(_xlfn.NUMBERVALUE(U650),'Project Lookup'!X:X,'Project Lookup'!B:B)</f>
        <v>#N/A</v>
      </c>
      <c r="X650" t="str">
        <f t="shared" si="56"/>
        <v>483 Discover</v>
      </c>
      <c r="Y650" t="str">
        <f t="shared" si="57"/>
        <v>483 Discover</v>
      </c>
      <c r="Z650" t="str">
        <f t="shared" si="53"/>
        <v>483 Discover</v>
      </c>
      <c r="AA650" t="str">
        <f>_xlfn.XLOOKUP(Z650,'Client Lookup'!A:A,'Client Lookup'!C:C)</f>
        <v>Discover</v>
      </c>
      <c r="AC650" t="e">
        <f>_xlfn.XLOOKUP(K650,'Results vs Forecast'!K:K,'Results vs Forecast'!K:K)</f>
        <v>#N/A</v>
      </c>
    </row>
    <row r="651" spans="1:29" hidden="1">
      <c r="A651" s="39"/>
      <c r="B651" s="1" t="s">
        <v>700</v>
      </c>
      <c r="C651" s="1" t="s">
        <v>701</v>
      </c>
      <c r="D651" s="1" t="s">
        <v>20</v>
      </c>
      <c r="E651" s="1" t="s">
        <v>2393</v>
      </c>
      <c r="F651" s="2">
        <v>45535</v>
      </c>
      <c r="G651" s="2">
        <v>45505</v>
      </c>
      <c r="H651" s="1" t="s">
        <v>2458</v>
      </c>
      <c r="I651" s="1" t="s">
        <v>2459</v>
      </c>
      <c r="J651" s="1" t="s">
        <v>491</v>
      </c>
      <c r="K651" s="1" t="s">
        <v>743</v>
      </c>
      <c r="L651" s="1"/>
      <c r="M651" s="1"/>
      <c r="N651" s="1"/>
      <c r="O651" s="1" t="s">
        <v>2636</v>
      </c>
      <c r="P651" s="40">
        <v>17304</v>
      </c>
      <c r="Q651" s="37" t="str">
        <f>IF(C651="ForthPoint","ForthPoint",IF(D651="Intercompany",_xlfn.XLOOKUP(E651,'Dept Lookup'!B:B,'Dept Lookup'!A:A),Modified!D651))</f>
        <v>Insourcing Services</v>
      </c>
      <c r="R651" t="str">
        <f t="shared" si="54"/>
        <v>citigroup</v>
      </c>
      <c r="S651" s="1" t="s">
        <v>707</v>
      </c>
      <c r="T651">
        <f t="shared" si="55"/>
        <v>0</v>
      </c>
      <c r="U651" s="25" t="str">
        <f>IF(K651&gt;0,K651,_xlfn.XLOOKUP(M651,'Client Lookup'!L:L,'Client Lookup'!N:N))</f>
        <v>566</v>
      </c>
      <c r="V651" t="e">
        <f>_xlfn.XLOOKUP(_xlfn.NUMBERVALUE(U651),'Project Lookup'!X:X,'Project Lookup'!B:B)</f>
        <v>#N/A</v>
      </c>
      <c r="X651" t="str">
        <f t="shared" si="56"/>
        <v>8 Citi</v>
      </c>
      <c r="Y651" t="str">
        <f t="shared" si="57"/>
        <v>8 Citi</v>
      </c>
      <c r="Z651" t="str">
        <f t="shared" si="53"/>
        <v>8 Citi</v>
      </c>
      <c r="AA651" t="str">
        <f>_xlfn.XLOOKUP(Z651,'Client Lookup'!A:A,'Client Lookup'!C:C)</f>
        <v>citigroup</v>
      </c>
      <c r="AC651" t="e">
        <f>_xlfn.XLOOKUP(K651,'Results vs Forecast'!K:K,'Results vs Forecast'!K:K)</f>
        <v>#N/A</v>
      </c>
    </row>
    <row r="652" spans="1:29" hidden="1">
      <c r="A652" s="39"/>
      <c r="B652" s="1" t="s">
        <v>700</v>
      </c>
      <c r="C652" s="1" t="s">
        <v>701</v>
      </c>
      <c r="D652" s="1" t="s">
        <v>20</v>
      </c>
      <c r="E652" s="1" t="s">
        <v>2393</v>
      </c>
      <c r="F652" s="2">
        <v>45535</v>
      </c>
      <c r="G652" s="2">
        <v>45505</v>
      </c>
      <c r="H652" s="1" t="s">
        <v>2458</v>
      </c>
      <c r="I652" s="1" t="s">
        <v>2459</v>
      </c>
      <c r="J652" s="1" t="s">
        <v>491</v>
      </c>
      <c r="K652" s="1" t="s">
        <v>743</v>
      </c>
      <c r="L652" s="1"/>
      <c r="M652" s="1"/>
      <c r="N652" s="1"/>
      <c r="O652" s="1" t="s">
        <v>2637</v>
      </c>
      <c r="P652" s="40">
        <v>14960</v>
      </c>
      <c r="Q652" s="37" t="str">
        <f>IF(C652="ForthPoint","ForthPoint",IF(D652="Intercompany",_xlfn.XLOOKUP(E652,'Dept Lookup'!B:B,'Dept Lookup'!A:A),Modified!D652))</f>
        <v>Insourcing Services</v>
      </c>
      <c r="R652" t="str">
        <f t="shared" si="54"/>
        <v>citigroup</v>
      </c>
      <c r="S652" s="1" t="s">
        <v>707</v>
      </c>
      <c r="T652">
        <f t="shared" si="55"/>
        <v>0</v>
      </c>
      <c r="U652" s="25" t="str">
        <f>IF(K652&gt;0,K652,_xlfn.XLOOKUP(M652,'Client Lookup'!L:L,'Client Lookup'!N:N))</f>
        <v>566</v>
      </c>
      <c r="V652" t="e">
        <f>_xlfn.XLOOKUP(_xlfn.NUMBERVALUE(U652),'Project Lookup'!X:X,'Project Lookup'!B:B)</f>
        <v>#N/A</v>
      </c>
      <c r="X652" t="str">
        <f t="shared" si="56"/>
        <v>8 Citi</v>
      </c>
      <c r="Y652" t="str">
        <f t="shared" si="57"/>
        <v>8 Citi</v>
      </c>
      <c r="Z652" t="str">
        <f t="shared" si="53"/>
        <v>8 Citi</v>
      </c>
      <c r="AA652" t="str">
        <f>_xlfn.XLOOKUP(Z652,'Client Lookup'!A:A,'Client Lookup'!C:C)</f>
        <v>citigroup</v>
      </c>
      <c r="AC652" t="e">
        <f>_xlfn.XLOOKUP(K652,'Results vs Forecast'!K:K,'Results vs Forecast'!K:K)</f>
        <v>#N/A</v>
      </c>
    </row>
    <row r="653" spans="1:29" hidden="1">
      <c r="A653" s="39"/>
      <c r="B653" s="1" t="s">
        <v>700</v>
      </c>
      <c r="C653" s="1" t="s">
        <v>701</v>
      </c>
      <c r="D653" s="1" t="s">
        <v>20</v>
      </c>
      <c r="E653" s="1" t="s">
        <v>2393</v>
      </c>
      <c r="F653" s="2">
        <v>45535</v>
      </c>
      <c r="G653" s="2">
        <v>45505</v>
      </c>
      <c r="H653" s="1" t="s">
        <v>2458</v>
      </c>
      <c r="I653" s="1" t="s">
        <v>2459</v>
      </c>
      <c r="J653" s="1" t="s">
        <v>491</v>
      </c>
      <c r="K653" s="1" t="s">
        <v>743</v>
      </c>
      <c r="L653" s="1"/>
      <c r="M653" s="1"/>
      <c r="N653" s="1"/>
      <c r="O653" s="1" t="s">
        <v>2638</v>
      </c>
      <c r="P653" s="40">
        <v>12798.88</v>
      </c>
      <c r="Q653" s="37" t="str">
        <f>IF(C653="ForthPoint","ForthPoint",IF(D653="Intercompany",_xlfn.XLOOKUP(E653,'Dept Lookup'!B:B,'Dept Lookup'!A:A),Modified!D653))</f>
        <v>Insourcing Services</v>
      </c>
      <c r="R653" t="str">
        <f t="shared" si="54"/>
        <v>citigroup</v>
      </c>
      <c r="S653" s="1" t="s">
        <v>707</v>
      </c>
      <c r="T653">
        <f t="shared" si="55"/>
        <v>0</v>
      </c>
      <c r="U653" s="25" t="str">
        <f>IF(K653&gt;0,K653,_xlfn.XLOOKUP(M653,'Client Lookup'!L:L,'Client Lookup'!N:N))</f>
        <v>566</v>
      </c>
      <c r="V653" t="e">
        <f>_xlfn.XLOOKUP(_xlfn.NUMBERVALUE(U653),'Project Lookup'!X:X,'Project Lookup'!B:B)</f>
        <v>#N/A</v>
      </c>
      <c r="X653" t="str">
        <f t="shared" si="56"/>
        <v>8 Citi</v>
      </c>
      <c r="Y653" t="str">
        <f t="shared" si="57"/>
        <v>8 Citi</v>
      </c>
      <c r="Z653" t="str">
        <f t="shared" si="53"/>
        <v>8 Citi</v>
      </c>
      <c r="AA653" t="str">
        <f>_xlfn.XLOOKUP(Z653,'Client Lookup'!A:A,'Client Lookup'!C:C)</f>
        <v>citigroup</v>
      </c>
      <c r="AC653" t="e">
        <f>_xlfn.XLOOKUP(K653,'Results vs Forecast'!K:K,'Results vs Forecast'!K:K)</f>
        <v>#N/A</v>
      </c>
    </row>
    <row r="654" spans="1:29" hidden="1">
      <c r="A654" s="39"/>
      <c r="B654" s="1" t="s">
        <v>700</v>
      </c>
      <c r="C654" s="1" t="s">
        <v>701</v>
      </c>
      <c r="D654" s="1" t="s">
        <v>20</v>
      </c>
      <c r="E654" s="1" t="s">
        <v>2393</v>
      </c>
      <c r="F654" s="2">
        <v>45535</v>
      </c>
      <c r="G654" s="2">
        <v>45505</v>
      </c>
      <c r="H654" s="1" t="s">
        <v>2458</v>
      </c>
      <c r="I654" s="1" t="s">
        <v>2459</v>
      </c>
      <c r="J654" s="1" t="s">
        <v>675</v>
      </c>
      <c r="K654" s="1" t="s">
        <v>923</v>
      </c>
      <c r="L654" s="1"/>
      <c r="M654" s="1"/>
      <c r="N654" s="1"/>
      <c r="O654" s="1" t="s">
        <v>2639</v>
      </c>
      <c r="P654" s="40">
        <v>15120</v>
      </c>
      <c r="Q654" s="37" t="str">
        <f>IF(C654="ForthPoint","ForthPoint",IF(D654="Intercompany",_xlfn.XLOOKUP(E654,'Dept Lookup'!B:B,'Dept Lookup'!A:A),Modified!D654))</f>
        <v>Insourcing Services</v>
      </c>
      <c r="R654" t="str">
        <f t="shared" si="54"/>
        <v>Visa</v>
      </c>
      <c r="S654" s="1" t="s">
        <v>707</v>
      </c>
      <c r="T654">
        <f t="shared" si="55"/>
        <v>0</v>
      </c>
      <c r="U654" s="25" t="str">
        <f>IF(K654&gt;0,K654,_xlfn.XLOOKUP(M654,'Client Lookup'!L:L,'Client Lookup'!N:N))</f>
        <v>5983</v>
      </c>
      <c r="V654" t="e">
        <f>_xlfn.XLOOKUP(_xlfn.NUMBERVALUE(U654),'Project Lookup'!X:X,'Project Lookup'!B:B)</f>
        <v>#N/A</v>
      </c>
      <c r="X654" t="str">
        <f t="shared" si="56"/>
        <v>269 Visa (BTS)</v>
      </c>
      <c r="Y654" t="str">
        <f t="shared" si="57"/>
        <v>269 Visa (BTS)</v>
      </c>
      <c r="Z654" t="str">
        <f t="shared" si="53"/>
        <v>269 Visa (BTS)</v>
      </c>
      <c r="AA654" t="str">
        <f>_xlfn.XLOOKUP(Z654,'Client Lookup'!A:A,'Client Lookup'!C:C)</f>
        <v>Visa</v>
      </c>
      <c r="AC654" t="e">
        <f>_xlfn.XLOOKUP(K654,'Results vs Forecast'!K:K,'Results vs Forecast'!K:K)</f>
        <v>#N/A</v>
      </c>
    </row>
    <row r="655" spans="1:29" hidden="1">
      <c r="A655" s="39"/>
      <c r="B655" s="1" t="s">
        <v>700</v>
      </c>
      <c r="C655" s="1" t="s">
        <v>701</v>
      </c>
      <c r="D655" s="1" t="s">
        <v>20</v>
      </c>
      <c r="E655" s="1" t="s">
        <v>2393</v>
      </c>
      <c r="F655" s="2">
        <v>45535</v>
      </c>
      <c r="G655" s="2">
        <v>45505</v>
      </c>
      <c r="H655" s="1" t="s">
        <v>2458</v>
      </c>
      <c r="I655" s="1" t="s">
        <v>2459</v>
      </c>
      <c r="J655" s="1" t="s">
        <v>675</v>
      </c>
      <c r="K655" s="1" t="s">
        <v>923</v>
      </c>
      <c r="L655" s="1"/>
      <c r="M655" s="1"/>
      <c r="N655" s="1"/>
      <c r="O655" s="1" t="s">
        <v>2640</v>
      </c>
      <c r="P655" s="40">
        <v>7221.6</v>
      </c>
      <c r="Q655" s="37" t="str">
        <f>IF(C655="ForthPoint","ForthPoint",IF(D655="Intercompany",_xlfn.XLOOKUP(E655,'Dept Lookup'!B:B,'Dept Lookup'!A:A),Modified!D655))</f>
        <v>Insourcing Services</v>
      </c>
      <c r="R655" t="str">
        <f t="shared" si="54"/>
        <v>Visa</v>
      </c>
      <c r="S655" s="1" t="s">
        <v>707</v>
      </c>
      <c r="T655">
        <f t="shared" si="55"/>
        <v>0</v>
      </c>
      <c r="U655" s="25" t="str">
        <f>IF(K655&gt;0,K655,_xlfn.XLOOKUP(M655,'Client Lookup'!L:L,'Client Lookup'!N:N))</f>
        <v>5983</v>
      </c>
      <c r="V655" t="e">
        <f>_xlfn.XLOOKUP(_xlfn.NUMBERVALUE(U655),'Project Lookup'!X:X,'Project Lookup'!B:B)</f>
        <v>#N/A</v>
      </c>
      <c r="X655" t="str">
        <f t="shared" si="56"/>
        <v>269 Visa (BTS)</v>
      </c>
      <c r="Y655" t="str">
        <f t="shared" si="57"/>
        <v>269 Visa (BTS)</v>
      </c>
      <c r="Z655" t="str">
        <f t="shared" si="53"/>
        <v>269 Visa (BTS)</v>
      </c>
      <c r="AA655" t="str">
        <f>_xlfn.XLOOKUP(Z655,'Client Lookup'!A:A,'Client Lookup'!C:C)</f>
        <v>Visa</v>
      </c>
      <c r="AC655" t="e">
        <f>_xlfn.XLOOKUP(K655,'Results vs Forecast'!K:K,'Results vs Forecast'!K:K)</f>
        <v>#N/A</v>
      </c>
    </row>
    <row r="656" spans="1:29" hidden="1">
      <c r="A656" s="39"/>
      <c r="B656" s="1" t="s">
        <v>700</v>
      </c>
      <c r="C656" s="1" t="s">
        <v>701</v>
      </c>
      <c r="D656" s="1" t="s">
        <v>20</v>
      </c>
      <c r="E656" s="1" t="s">
        <v>2393</v>
      </c>
      <c r="F656" s="2">
        <v>45535</v>
      </c>
      <c r="G656" s="2">
        <v>45505</v>
      </c>
      <c r="H656" s="1" t="s">
        <v>2458</v>
      </c>
      <c r="I656" s="1" t="s">
        <v>2459</v>
      </c>
      <c r="J656" s="1" t="s">
        <v>469</v>
      </c>
      <c r="K656" s="1" t="s">
        <v>720</v>
      </c>
      <c r="L656" s="1"/>
      <c r="M656" s="1"/>
      <c r="N656" s="1"/>
      <c r="O656" s="1" t="s">
        <v>2641</v>
      </c>
      <c r="P656" s="40">
        <v>10400</v>
      </c>
      <c r="Q656" s="37" t="str">
        <f>IF(C656="ForthPoint","ForthPoint",IF(D656="Intercompany",_xlfn.XLOOKUP(E656,'Dept Lookup'!B:B,'Dept Lookup'!A:A),Modified!D656))</f>
        <v>Insourcing Services</v>
      </c>
      <c r="R656" t="str">
        <f t="shared" si="54"/>
        <v>American Express Company</v>
      </c>
      <c r="S656" s="1" t="s">
        <v>707</v>
      </c>
      <c r="T656">
        <f t="shared" si="55"/>
        <v>0</v>
      </c>
      <c r="U656" s="25" t="str">
        <f>IF(K656&gt;0,K656,_xlfn.XLOOKUP(M656,'Client Lookup'!L:L,'Client Lookup'!N:N))</f>
        <v>565</v>
      </c>
      <c r="V656" t="e">
        <f>_xlfn.XLOOKUP(_xlfn.NUMBERVALUE(U656),'Project Lookup'!X:X,'Project Lookup'!B:B)</f>
        <v>#N/A</v>
      </c>
      <c r="X656" t="str">
        <f t="shared" si="56"/>
        <v>7 American Express</v>
      </c>
      <c r="Y656" t="str">
        <f t="shared" si="57"/>
        <v>7 American Express</v>
      </c>
      <c r="Z656" t="str">
        <f t="shared" si="53"/>
        <v>7 American Express</v>
      </c>
      <c r="AA656" t="str">
        <f>_xlfn.XLOOKUP(Z656,'Client Lookup'!A:A,'Client Lookup'!C:C)</f>
        <v>American Express Company</v>
      </c>
      <c r="AC656" t="e">
        <f>_xlfn.XLOOKUP(K656,'Results vs Forecast'!K:K,'Results vs Forecast'!K:K)</f>
        <v>#N/A</v>
      </c>
    </row>
    <row r="657" spans="1:29" hidden="1">
      <c r="A657" s="39"/>
      <c r="B657" s="1" t="s">
        <v>700</v>
      </c>
      <c r="C657" s="1" t="s">
        <v>701</v>
      </c>
      <c r="D657" s="1" t="s">
        <v>20</v>
      </c>
      <c r="E657" s="1" t="s">
        <v>2393</v>
      </c>
      <c r="F657" s="2">
        <v>45535</v>
      </c>
      <c r="G657" s="2">
        <v>45505</v>
      </c>
      <c r="H657" s="1" t="s">
        <v>2458</v>
      </c>
      <c r="I657" s="1" t="s">
        <v>2459</v>
      </c>
      <c r="J657" s="1" t="s">
        <v>469</v>
      </c>
      <c r="K657" s="1" t="s">
        <v>720</v>
      </c>
      <c r="L657" s="1"/>
      <c r="M657" s="1"/>
      <c r="N657" s="1"/>
      <c r="O657" s="1" t="s">
        <v>2642</v>
      </c>
      <c r="P657" s="40">
        <v>14774</v>
      </c>
      <c r="Q657" s="37" t="str">
        <f>IF(C657="ForthPoint","ForthPoint",IF(D657="Intercompany",_xlfn.XLOOKUP(E657,'Dept Lookup'!B:B,'Dept Lookup'!A:A),Modified!D657))</f>
        <v>Insourcing Services</v>
      </c>
      <c r="R657" t="str">
        <f t="shared" si="54"/>
        <v>American Express Company</v>
      </c>
      <c r="S657" s="1" t="s">
        <v>707</v>
      </c>
      <c r="T657">
        <f t="shared" si="55"/>
        <v>0</v>
      </c>
      <c r="U657" s="25" t="str">
        <f>IF(K657&gt;0,K657,_xlfn.XLOOKUP(M657,'Client Lookup'!L:L,'Client Lookup'!N:N))</f>
        <v>565</v>
      </c>
      <c r="V657" t="e">
        <f>_xlfn.XLOOKUP(_xlfn.NUMBERVALUE(U657),'Project Lookup'!X:X,'Project Lookup'!B:B)</f>
        <v>#N/A</v>
      </c>
      <c r="X657" t="str">
        <f t="shared" si="56"/>
        <v>7 American Express</v>
      </c>
      <c r="Y657" t="str">
        <f t="shared" si="57"/>
        <v>7 American Express</v>
      </c>
      <c r="Z657" t="str">
        <f t="shared" si="53"/>
        <v>7 American Express</v>
      </c>
      <c r="AA657" t="str">
        <f>_xlfn.XLOOKUP(Z657,'Client Lookup'!A:A,'Client Lookup'!C:C)</f>
        <v>American Express Company</v>
      </c>
      <c r="AC657" t="e">
        <f>_xlfn.XLOOKUP(K657,'Results vs Forecast'!K:K,'Results vs Forecast'!K:K)</f>
        <v>#N/A</v>
      </c>
    </row>
    <row r="658" spans="1:29" hidden="1">
      <c r="A658" s="39"/>
      <c r="B658" s="1" t="s">
        <v>700</v>
      </c>
      <c r="C658" s="1" t="s">
        <v>701</v>
      </c>
      <c r="D658" s="1" t="s">
        <v>20</v>
      </c>
      <c r="E658" s="1" t="s">
        <v>2393</v>
      </c>
      <c r="F658" s="2">
        <v>45535</v>
      </c>
      <c r="G658" s="2">
        <v>45505</v>
      </c>
      <c r="H658" s="1" t="s">
        <v>2458</v>
      </c>
      <c r="I658" s="1" t="s">
        <v>2459</v>
      </c>
      <c r="J658" s="1" t="s">
        <v>491</v>
      </c>
      <c r="K658" s="1" t="s">
        <v>743</v>
      </c>
      <c r="L658" s="1"/>
      <c r="M658" s="1"/>
      <c r="N658" s="1"/>
      <c r="O658" s="1" t="s">
        <v>2643</v>
      </c>
      <c r="P658" s="40">
        <v>13642</v>
      </c>
      <c r="Q658" s="37" t="str">
        <f>IF(C658="ForthPoint","ForthPoint",IF(D658="Intercompany",_xlfn.XLOOKUP(E658,'Dept Lookup'!B:B,'Dept Lookup'!A:A),Modified!D658))</f>
        <v>Insourcing Services</v>
      </c>
      <c r="R658" t="str">
        <f t="shared" si="54"/>
        <v>citigroup</v>
      </c>
      <c r="S658" s="1" t="s">
        <v>707</v>
      </c>
      <c r="T658">
        <f t="shared" si="55"/>
        <v>0</v>
      </c>
      <c r="U658" s="25" t="str">
        <f>IF(K658&gt;0,K658,_xlfn.XLOOKUP(M658,'Client Lookup'!L:L,'Client Lookup'!N:N))</f>
        <v>566</v>
      </c>
      <c r="V658" t="e">
        <f>_xlfn.XLOOKUP(_xlfn.NUMBERVALUE(U658),'Project Lookup'!X:X,'Project Lookup'!B:B)</f>
        <v>#N/A</v>
      </c>
      <c r="X658" t="str">
        <f t="shared" si="56"/>
        <v>8 Citi</v>
      </c>
      <c r="Y658" t="str">
        <f t="shared" si="57"/>
        <v>8 Citi</v>
      </c>
      <c r="Z658" t="str">
        <f t="shared" si="53"/>
        <v>8 Citi</v>
      </c>
      <c r="AA658" t="str">
        <f>_xlfn.XLOOKUP(Z658,'Client Lookup'!A:A,'Client Lookup'!C:C)</f>
        <v>citigroup</v>
      </c>
      <c r="AC658" t="e">
        <f>_xlfn.XLOOKUP(K658,'Results vs Forecast'!K:K,'Results vs Forecast'!K:K)</f>
        <v>#N/A</v>
      </c>
    </row>
    <row r="659" spans="1:29" hidden="1">
      <c r="A659" s="39"/>
      <c r="B659" s="1" t="s">
        <v>700</v>
      </c>
      <c r="C659" s="1" t="s">
        <v>701</v>
      </c>
      <c r="D659" s="1" t="s">
        <v>20</v>
      </c>
      <c r="E659" s="1" t="s">
        <v>2393</v>
      </c>
      <c r="F659" s="2">
        <v>45535</v>
      </c>
      <c r="G659" s="2">
        <v>45505</v>
      </c>
      <c r="H659" s="1" t="s">
        <v>2458</v>
      </c>
      <c r="I659" s="1" t="s">
        <v>2459</v>
      </c>
      <c r="J659" s="1" t="s">
        <v>491</v>
      </c>
      <c r="K659" s="1" t="s">
        <v>743</v>
      </c>
      <c r="L659" s="1"/>
      <c r="M659" s="1"/>
      <c r="N659" s="1"/>
      <c r="O659" s="1" t="s">
        <v>2644</v>
      </c>
      <c r="P659" s="40">
        <v>17600</v>
      </c>
      <c r="Q659" s="37" t="str">
        <f>IF(C659="ForthPoint","ForthPoint",IF(D659="Intercompany",_xlfn.XLOOKUP(E659,'Dept Lookup'!B:B,'Dept Lookup'!A:A),Modified!D659))</f>
        <v>Insourcing Services</v>
      </c>
      <c r="R659" t="str">
        <f t="shared" si="54"/>
        <v>citigroup</v>
      </c>
      <c r="S659" s="1" t="s">
        <v>707</v>
      </c>
      <c r="T659">
        <f t="shared" si="55"/>
        <v>0</v>
      </c>
      <c r="U659" s="25" t="str">
        <f>IF(K659&gt;0,K659,_xlfn.XLOOKUP(M659,'Client Lookup'!L:L,'Client Lookup'!N:N))</f>
        <v>566</v>
      </c>
      <c r="V659" t="e">
        <f>_xlfn.XLOOKUP(_xlfn.NUMBERVALUE(U659),'Project Lookup'!X:X,'Project Lookup'!B:B)</f>
        <v>#N/A</v>
      </c>
      <c r="X659" t="str">
        <f t="shared" si="56"/>
        <v>8 Citi</v>
      </c>
      <c r="Y659" t="str">
        <f t="shared" si="57"/>
        <v>8 Citi</v>
      </c>
      <c r="Z659" t="str">
        <f t="shared" si="53"/>
        <v>8 Citi</v>
      </c>
      <c r="AA659" t="str">
        <f>_xlfn.XLOOKUP(Z659,'Client Lookup'!A:A,'Client Lookup'!C:C)</f>
        <v>citigroup</v>
      </c>
      <c r="AC659" t="e">
        <f>_xlfn.XLOOKUP(K659,'Results vs Forecast'!K:K,'Results vs Forecast'!K:K)</f>
        <v>#N/A</v>
      </c>
    </row>
    <row r="660" spans="1:29" hidden="1">
      <c r="A660" s="39"/>
      <c r="B660" s="1" t="s">
        <v>700</v>
      </c>
      <c r="C660" s="1" t="s">
        <v>701</v>
      </c>
      <c r="D660" s="1" t="s">
        <v>20</v>
      </c>
      <c r="E660" s="1" t="s">
        <v>2393</v>
      </c>
      <c r="F660" s="2">
        <v>45535</v>
      </c>
      <c r="G660" s="2">
        <v>45505</v>
      </c>
      <c r="H660" s="1" t="s">
        <v>2458</v>
      </c>
      <c r="I660" s="1" t="s">
        <v>2459</v>
      </c>
      <c r="J660" s="1" t="s">
        <v>491</v>
      </c>
      <c r="K660" s="1" t="s">
        <v>743</v>
      </c>
      <c r="L660" s="1"/>
      <c r="M660" s="1"/>
      <c r="N660" s="1"/>
      <c r="O660" s="1" t="s">
        <v>2645</v>
      </c>
      <c r="P660" s="40">
        <v>15796</v>
      </c>
      <c r="Q660" s="37" t="str">
        <f>IF(C660="ForthPoint","ForthPoint",IF(D660="Intercompany",_xlfn.XLOOKUP(E660,'Dept Lookup'!B:B,'Dept Lookup'!A:A),Modified!D660))</f>
        <v>Insourcing Services</v>
      </c>
      <c r="R660" t="str">
        <f t="shared" si="54"/>
        <v>citigroup</v>
      </c>
      <c r="S660" s="1" t="s">
        <v>707</v>
      </c>
      <c r="T660">
        <f t="shared" si="55"/>
        <v>0</v>
      </c>
      <c r="U660" s="25" t="str">
        <f>IF(K660&gt;0,K660,_xlfn.XLOOKUP(M660,'Client Lookup'!L:L,'Client Lookup'!N:N))</f>
        <v>566</v>
      </c>
      <c r="V660" t="e">
        <f>_xlfn.XLOOKUP(_xlfn.NUMBERVALUE(U660),'Project Lookup'!X:X,'Project Lookup'!B:B)</f>
        <v>#N/A</v>
      </c>
      <c r="X660" t="str">
        <f t="shared" si="56"/>
        <v>8 Citi</v>
      </c>
      <c r="Y660" t="str">
        <f t="shared" si="57"/>
        <v>8 Citi</v>
      </c>
      <c r="Z660" t="str">
        <f t="shared" si="53"/>
        <v>8 Citi</v>
      </c>
      <c r="AA660" t="str">
        <f>_xlfn.XLOOKUP(Z660,'Client Lookup'!A:A,'Client Lookup'!C:C)</f>
        <v>citigroup</v>
      </c>
      <c r="AC660" t="e">
        <f>_xlfn.XLOOKUP(K660,'Results vs Forecast'!K:K,'Results vs Forecast'!K:K)</f>
        <v>#N/A</v>
      </c>
    </row>
    <row r="661" spans="1:29" hidden="1">
      <c r="A661" s="39"/>
      <c r="B661" s="1" t="s">
        <v>700</v>
      </c>
      <c r="C661" s="1" t="s">
        <v>701</v>
      </c>
      <c r="D661" s="1" t="s">
        <v>20</v>
      </c>
      <c r="E661" s="1" t="s">
        <v>2393</v>
      </c>
      <c r="F661" s="2">
        <v>45535</v>
      </c>
      <c r="G661" s="2">
        <v>45505</v>
      </c>
      <c r="H661" s="1" t="s">
        <v>2458</v>
      </c>
      <c r="I661" s="1" t="s">
        <v>2459</v>
      </c>
      <c r="J661" s="1" t="s">
        <v>469</v>
      </c>
      <c r="K661" s="1" t="s">
        <v>720</v>
      </c>
      <c r="L661" s="1"/>
      <c r="M661" s="1"/>
      <c r="N661" s="1"/>
      <c r="O661" s="1" t="s">
        <v>2646</v>
      </c>
      <c r="P661" s="40">
        <v>8970</v>
      </c>
      <c r="Q661" s="37" t="str">
        <f>IF(C661="ForthPoint","ForthPoint",IF(D661="Intercompany",_xlfn.XLOOKUP(E661,'Dept Lookup'!B:B,'Dept Lookup'!A:A),Modified!D661))</f>
        <v>Insourcing Services</v>
      </c>
      <c r="R661" t="str">
        <f t="shared" si="54"/>
        <v>American Express Company</v>
      </c>
      <c r="S661" s="1" t="s">
        <v>707</v>
      </c>
      <c r="T661">
        <f t="shared" si="55"/>
        <v>0</v>
      </c>
      <c r="U661" s="25" t="str">
        <f>IF(K661&gt;0,K661,_xlfn.XLOOKUP(M661,'Client Lookup'!L:L,'Client Lookup'!N:N))</f>
        <v>565</v>
      </c>
      <c r="V661" t="e">
        <f>_xlfn.XLOOKUP(_xlfn.NUMBERVALUE(U661),'Project Lookup'!X:X,'Project Lookup'!B:B)</f>
        <v>#N/A</v>
      </c>
      <c r="X661" t="str">
        <f t="shared" si="56"/>
        <v>7 American Express</v>
      </c>
      <c r="Y661" t="str">
        <f t="shared" si="57"/>
        <v>7 American Express</v>
      </c>
      <c r="Z661" t="str">
        <f t="shared" si="53"/>
        <v>7 American Express</v>
      </c>
      <c r="AA661" t="str">
        <f>_xlfn.XLOOKUP(Z661,'Client Lookup'!A:A,'Client Lookup'!C:C)</f>
        <v>American Express Company</v>
      </c>
      <c r="AC661" t="e">
        <f>_xlfn.XLOOKUP(K661,'Results vs Forecast'!K:K,'Results vs Forecast'!K:K)</f>
        <v>#N/A</v>
      </c>
    </row>
    <row r="662" spans="1:29" hidden="1">
      <c r="A662" s="39"/>
      <c r="B662" s="1" t="s">
        <v>700</v>
      </c>
      <c r="C662" s="1" t="s">
        <v>701</v>
      </c>
      <c r="D662" s="1" t="s">
        <v>20</v>
      </c>
      <c r="E662" s="1" t="s">
        <v>2393</v>
      </c>
      <c r="F662" s="2">
        <v>45535</v>
      </c>
      <c r="G662" s="2">
        <v>45505</v>
      </c>
      <c r="H662" s="1" t="s">
        <v>2458</v>
      </c>
      <c r="I662" s="1" t="s">
        <v>2459</v>
      </c>
      <c r="J662" s="1" t="s">
        <v>675</v>
      </c>
      <c r="K662" s="1" t="s">
        <v>923</v>
      </c>
      <c r="L662" s="1"/>
      <c r="M662" s="1"/>
      <c r="N662" s="1"/>
      <c r="O662" s="1" t="s">
        <v>2647</v>
      </c>
      <c r="P662" s="40">
        <v>3780</v>
      </c>
      <c r="Q662" s="37" t="str">
        <f>IF(C662="ForthPoint","ForthPoint",IF(D662="Intercompany",_xlfn.XLOOKUP(E662,'Dept Lookup'!B:B,'Dept Lookup'!A:A),Modified!D662))</f>
        <v>Insourcing Services</v>
      </c>
      <c r="R662" t="str">
        <f t="shared" si="54"/>
        <v>Visa</v>
      </c>
      <c r="S662" s="1" t="s">
        <v>707</v>
      </c>
      <c r="T662">
        <f t="shared" si="55"/>
        <v>0</v>
      </c>
      <c r="U662" s="25" t="str">
        <f>IF(K662&gt;0,K662,_xlfn.XLOOKUP(M662,'Client Lookup'!L:L,'Client Lookup'!N:N))</f>
        <v>5983</v>
      </c>
      <c r="V662" t="e">
        <f>_xlfn.XLOOKUP(_xlfn.NUMBERVALUE(U662),'Project Lookup'!X:X,'Project Lookup'!B:B)</f>
        <v>#N/A</v>
      </c>
      <c r="X662" t="str">
        <f t="shared" si="56"/>
        <v>269 Visa (BTS)</v>
      </c>
      <c r="Y662" t="str">
        <f t="shared" si="57"/>
        <v>269 Visa (BTS)</v>
      </c>
      <c r="Z662" t="str">
        <f t="shared" si="53"/>
        <v>269 Visa (BTS)</v>
      </c>
      <c r="AA662" t="str">
        <f>_xlfn.XLOOKUP(Z662,'Client Lookup'!A:A,'Client Lookup'!C:C)</f>
        <v>Visa</v>
      </c>
      <c r="AC662" t="e">
        <f>_xlfn.XLOOKUP(K662,'Results vs Forecast'!K:K,'Results vs Forecast'!K:K)</f>
        <v>#N/A</v>
      </c>
    </row>
    <row r="663" spans="1:29" hidden="1">
      <c r="A663" s="39"/>
      <c r="B663" s="1" t="s">
        <v>700</v>
      </c>
      <c r="C663" s="1" t="s">
        <v>701</v>
      </c>
      <c r="D663" s="1" t="s">
        <v>20</v>
      </c>
      <c r="E663" s="1" t="s">
        <v>2393</v>
      </c>
      <c r="F663" s="2">
        <v>45535</v>
      </c>
      <c r="G663" s="2">
        <v>45505</v>
      </c>
      <c r="H663" s="1" t="s">
        <v>2458</v>
      </c>
      <c r="I663" s="1" t="s">
        <v>2459</v>
      </c>
      <c r="J663" s="1" t="s">
        <v>513</v>
      </c>
      <c r="K663" s="1" t="s">
        <v>775</v>
      </c>
      <c r="L663" s="1"/>
      <c r="M663" s="1"/>
      <c r="N663" s="1"/>
      <c r="O663" s="1" t="s">
        <v>2648</v>
      </c>
      <c r="P663" s="40">
        <v>19920</v>
      </c>
      <c r="Q663" s="37" t="str">
        <f>IF(C663="ForthPoint","ForthPoint",IF(D663="Intercompany",_xlfn.XLOOKUP(E663,'Dept Lookup'!B:B,'Dept Lookup'!A:A),Modified!D663))</f>
        <v>Insourcing Services</v>
      </c>
      <c r="R663" t="str">
        <f t="shared" si="54"/>
        <v>Discover</v>
      </c>
      <c r="S663" s="1" t="s">
        <v>707</v>
      </c>
      <c r="T663">
        <f t="shared" si="55"/>
        <v>0</v>
      </c>
      <c r="U663" s="25" t="str">
        <f>IF(K663&gt;0,K663,_xlfn.XLOOKUP(M663,'Client Lookup'!L:L,'Client Lookup'!N:N))</f>
        <v>26790</v>
      </c>
      <c r="V663" t="e">
        <f>_xlfn.XLOOKUP(_xlfn.NUMBERVALUE(U663),'Project Lookup'!X:X,'Project Lookup'!B:B)</f>
        <v>#N/A</v>
      </c>
      <c r="X663" t="str">
        <f t="shared" si="56"/>
        <v>483 Discover</v>
      </c>
      <c r="Y663" t="str">
        <f t="shared" si="57"/>
        <v>483 Discover</v>
      </c>
      <c r="Z663" t="str">
        <f t="shared" si="53"/>
        <v>483 Discover</v>
      </c>
      <c r="AA663" t="str">
        <f>_xlfn.XLOOKUP(Z663,'Client Lookup'!A:A,'Client Lookup'!C:C)</f>
        <v>Discover</v>
      </c>
      <c r="AC663" t="e">
        <f>_xlfn.XLOOKUP(K663,'Results vs Forecast'!K:K,'Results vs Forecast'!K:K)</f>
        <v>#N/A</v>
      </c>
    </row>
    <row r="664" spans="1:29" hidden="1">
      <c r="A664" s="39"/>
      <c r="B664" s="1" t="s">
        <v>700</v>
      </c>
      <c r="C664" s="1" t="s">
        <v>701</v>
      </c>
      <c r="D664" s="1" t="s">
        <v>20</v>
      </c>
      <c r="E664" s="1" t="s">
        <v>2393</v>
      </c>
      <c r="F664" s="2">
        <v>45535</v>
      </c>
      <c r="G664" s="2">
        <v>45505</v>
      </c>
      <c r="H664" s="1" t="s">
        <v>2458</v>
      </c>
      <c r="I664" s="1" t="s">
        <v>2459</v>
      </c>
      <c r="J664" s="1" t="s">
        <v>469</v>
      </c>
      <c r="K664" s="1" t="s">
        <v>720</v>
      </c>
      <c r="L664" s="1"/>
      <c r="M664" s="1"/>
      <c r="N664" s="1"/>
      <c r="O664" s="1" t="s">
        <v>2649</v>
      </c>
      <c r="P664" s="40">
        <v>11288</v>
      </c>
      <c r="Q664" s="37" t="str">
        <f>IF(C664="ForthPoint","ForthPoint",IF(D664="Intercompany",_xlfn.XLOOKUP(E664,'Dept Lookup'!B:B,'Dept Lookup'!A:A),Modified!D664))</f>
        <v>Insourcing Services</v>
      </c>
      <c r="R664" t="str">
        <f t="shared" si="54"/>
        <v>American Express Company</v>
      </c>
      <c r="S664" s="1" t="s">
        <v>707</v>
      </c>
      <c r="T664">
        <f t="shared" si="55"/>
        <v>0</v>
      </c>
      <c r="U664" s="25" t="str">
        <f>IF(K664&gt;0,K664,_xlfn.XLOOKUP(M664,'Client Lookup'!L:L,'Client Lookup'!N:N))</f>
        <v>565</v>
      </c>
      <c r="V664" t="e">
        <f>_xlfn.XLOOKUP(_xlfn.NUMBERVALUE(U664),'Project Lookup'!X:X,'Project Lookup'!B:B)</f>
        <v>#N/A</v>
      </c>
      <c r="X664" t="str">
        <f t="shared" si="56"/>
        <v>7 American Express</v>
      </c>
      <c r="Y664" t="str">
        <f t="shared" si="57"/>
        <v>7 American Express</v>
      </c>
      <c r="Z664" t="str">
        <f t="shared" ref="Z664:Z727" si="58">IF(LEFT(Y664,3)="ICC",IFERROR(_xlfn.TEXTAFTER(Y664,"ICC "),Y664),Y664)</f>
        <v>7 American Express</v>
      </c>
      <c r="AA664" t="str">
        <f>_xlfn.XLOOKUP(Z664,'Client Lookup'!A:A,'Client Lookup'!C:C)</f>
        <v>American Express Company</v>
      </c>
      <c r="AC664" t="e">
        <f>_xlfn.XLOOKUP(K664,'Results vs Forecast'!K:K,'Results vs Forecast'!K:K)</f>
        <v>#N/A</v>
      </c>
    </row>
    <row r="665" spans="1:29" hidden="1">
      <c r="A665" s="39"/>
      <c r="B665" s="1" t="s">
        <v>700</v>
      </c>
      <c r="C665" s="1" t="s">
        <v>701</v>
      </c>
      <c r="D665" s="1" t="s">
        <v>20</v>
      </c>
      <c r="E665" s="1" t="s">
        <v>2393</v>
      </c>
      <c r="F665" s="2">
        <v>45535</v>
      </c>
      <c r="G665" s="2">
        <v>45505</v>
      </c>
      <c r="H665" s="1" t="s">
        <v>2458</v>
      </c>
      <c r="I665" s="1" t="s">
        <v>2459</v>
      </c>
      <c r="J665" s="1" t="s">
        <v>491</v>
      </c>
      <c r="K665" s="1" t="s">
        <v>743</v>
      </c>
      <c r="L665" s="1"/>
      <c r="M665" s="1"/>
      <c r="N665" s="1"/>
      <c r="O665" s="1" t="s">
        <v>2650</v>
      </c>
      <c r="P665" s="40">
        <v>12000</v>
      </c>
      <c r="Q665" s="37" t="str">
        <f>IF(C665="ForthPoint","ForthPoint",IF(D665="Intercompany",_xlfn.XLOOKUP(E665,'Dept Lookup'!B:B,'Dept Lookup'!A:A),Modified!D665))</f>
        <v>Insourcing Services</v>
      </c>
      <c r="R665" t="str">
        <f t="shared" si="54"/>
        <v>citigroup</v>
      </c>
      <c r="S665" s="1" t="s">
        <v>707</v>
      </c>
      <c r="T665">
        <f t="shared" si="55"/>
        <v>0</v>
      </c>
      <c r="U665" s="25" t="str">
        <f>IF(K665&gt;0,K665,_xlfn.XLOOKUP(M665,'Client Lookup'!L:L,'Client Lookup'!N:N))</f>
        <v>566</v>
      </c>
      <c r="V665" t="e">
        <f>_xlfn.XLOOKUP(_xlfn.NUMBERVALUE(U665),'Project Lookup'!X:X,'Project Lookup'!B:B)</f>
        <v>#N/A</v>
      </c>
      <c r="X665" t="str">
        <f t="shared" si="56"/>
        <v>8 Citi</v>
      </c>
      <c r="Y665" t="str">
        <f t="shared" si="57"/>
        <v>8 Citi</v>
      </c>
      <c r="Z665" t="str">
        <f t="shared" si="58"/>
        <v>8 Citi</v>
      </c>
      <c r="AA665" t="str">
        <f>_xlfn.XLOOKUP(Z665,'Client Lookup'!A:A,'Client Lookup'!C:C)</f>
        <v>citigroup</v>
      </c>
      <c r="AC665" t="e">
        <f>_xlfn.XLOOKUP(K665,'Results vs Forecast'!K:K,'Results vs Forecast'!K:K)</f>
        <v>#N/A</v>
      </c>
    </row>
    <row r="666" spans="1:29" hidden="1">
      <c r="A666" s="39"/>
      <c r="B666" s="1" t="s">
        <v>700</v>
      </c>
      <c r="C666" s="1" t="s">
        <v>701</v>
      </c>
      <c r="D666" s="1" t="s">
        <v>20</v>
      </c>
      <c r="E666" s="1" t="s">
        <v>2393</v>
      </c>
      <c r="F666" s="2">
        <v>45535</v>
      </c>
      <c r="G666" s="2">
        <v>45505</v>
      </c>
      <c r="H666" s="1" t="s">
        <v>2458</v>
      </c>
      <c r="I666" s="1" t="s">
        <v>2459</v>
      </c>
      <c r="J666" s="1" t="s">
        <v>469</v>
      </c>
      <c r="K666" s="1" t="s">
        <v>720</v>
      </c>
      <c r="L666" s="1"/>
      <c r="M666" s="1"/>
      <c r="N666" s="1"/>
      <c r="O666" s="1" t="s">
        <v>2651</v>
      </c>
      <c r="P666" s="40">
        <v>3200</v>
      </c>
      <c r="Q666" s="37" t="str">
        <f>IF(C666="ForthPoint","ForthPoint",IF(D666="Intercompany",_xlfn.XLOOKUP(E666,'Dept Lookup'!B:B,'Dept Lookup'!A:A),Modified!D666))</f>
        <v>Insourcing Services</v>
      </c>
      <c r="R666" t="str">
        <f t="shared" si="54"/>
        <v>American Express Company</v>
      </c>
      <c r="S666" s="1" t="s">
        <v>707</v>
      </c>
      <c r="T666">
        <f t="shared" si="55"/>
        <v>0</v>
      </c>
      <c r="U666" s="25" t="str">
        <f>IF(K666&gt;0,K666,_xlfn.XLOOKUP(M666,'Client Lookup'!L:L,'Client Lookup'!N:N))</f>
        <v>565</v>
      </c>
      <c r="V666" t="e">
        <f>_xlfn.XLOOKUP(_xlfn.NUMBERVALUE(U666),'Project Lookup'!X:X,'Project Lookup'!B:B)</f>
        <v>#N/A</v>
      </c>
      <c r="X666" t="str">
        <f t="shared" si="56"/>
        <v>7 American Express</v>
      </c>
      <c r="Y666" t="str">
        <f t="shared" si="57"/>
        <v>7 American Express</v>
      </c>
      <c r="Z666" t="str">
        <f t="shared" si="58"/>
        <v>7 American Express</v>
      </c>
      <c r="AA666" t="str">
        <f>_xlfn.XLOOKUP(Z666,'Client Lookup'!A:A,'Client Lookup'!C:C)</f>
        <v>American Express Company</v>
      </c>
      <c r="AC666" t="e">
        <f>_xlfn.XLOOKUP(K666,'Results vs Forecast'!K:K,'Results vs Forecast'!K:K)</f>
        <v>#N/A</v>
      </c>
    </row>
    <row r="667" spans="1:29" hidden="1">
      <c r="A667" s="39"/>
      <c r="B667" s="1" t="s">
        <v>700</v>
      </c>
      <c r="C667" s="1" t="s">
        <v>701</v>
      </c>
      <c r="D667" s="1" t="s">
        <v>20</v>
      </c>
      <c r="E667" s="1" t="s">
        <v>2393</v>
      </c>
      <c r="F667" s="2">
        <v>45535</v>
      </c>
      <c r="G667" s="2">
        <v>45505</v>
      </c>
      <c r="H667" s="1" t="s">
        <v>2458</v>
      </c>
      <c r="I667" s="1" t="s">
        <v>2459</v>
      </c>
      <c r="J667" s="1" t="s">
        <v>675</v>
      </c>
      <c r="K667" s="1" t="s">
        <v>923</v>
      </c>
      <c r="L667" s="1"/>
      <c r="M667" s="1"/>
      <c r="N667" s="1"/>
      <c r="O667" s="1" t="s">
        <v>2652</v>
      </c>
      <c r="P667" s="40">
        <v>6552</v>
      </c>
      <c r="Q667" s="37" t="str">
        <f>IF(C667="ForthPoint","ForthPoint",IF(D667="Intercompany",_xlfn.XLOOKUP(E667,'Dept Lookup'!B:B,'Dept Lookup'!A:A),Modified!D667))</f>
        <v>Insourcing Services</v>
      </c>
      <c r="R667" t="str">
        <f t="shared" si="54"/>
        <v>Visa</v>
      </c>
      <c r="S667" s="1" t="s">
        <v>707</v>
      </c>
      <c r="T667">
        <f t="shared" si="55"/>
        <v>0</v>
      </c>
      <c r="U667" s="25" t="str">
        <f>IF(K667&gt;0,K667,_xlfn.XLOOKUP(M667,'Client Lookup'!L:L,'Client Lookup'!N:N))</f>
        <v>5983</v>
      </c>
      <c r="V667" t="e">
        <f>_xlfn.XLOOKUP(_xlfn.NUMBERVALUE(U667),'Project Lookup'!X:X,'Project Lookup'!B:B)</f>
        <v>#N/A</v>
      </c>
      <c r="X667" t="str">
        <f t="shared" si="56"/>
        <v>269 Visa (BTS)</v>
      </c>
      <c r="Y667" t="str">
        <f t="shared" si="57"/>
        <v>269 Visa (BTS)</v>
      </c>
      <c r="Z667" t="str">
        <f t="shared" si="58"/>
        <v>269 Visa (BTS)</v>
      </c>
      <c r="AA667" t="str">
        <f>_xlfn.XLOOKUP(Z667,'Client Lookup'!A:A,'Client Lookup'!C:C)</f>
        <v>Visa</v>
      </c>
      <c r="AC667" t="e">
        <f>_xlfn.XLOOKUP(K667,'Results vs Forecast'!K:K,'Results vs Forecast'!K:K)</f>
        <v>#N/A</v>
      </c>
    </row>
    <row r="668" spans="1:29" hidden="1">
      <c r="A668" s="39"/>
      <c r="B668" s="1" t="s">
        <v>700</v>
      </c>
      <c r="C668" s="1" t="s">
        <v>701</v>
      </c>
      <c r="D668" s="1" t="s">
        <v>20</v>
      </c>
      <c r="E668" s="1" t="s">
        <v>2393</v>
      </c>
      <c r="F668" s="2">
        <v>45535</v>
      </c>
      <c r="G668" s="2">
        <v>45505</v>
      </c>
      <c r="H668" s="1" t="s">
        <v>2458</v>
      </c>
      <c r="I668" s="1" t="s">
        <v>2459</v>
      </c>
      <c r="J668" s="1" t="s">
        <v>448</v>
      </c>
      <c r="K668" s="1" t="s">
        <v>725</v>
      </c>
      <c r="L668" s="1"/>
      <c r="M668" s="1"/>
      <c r="N668" s="1"/>
      <c r="O668" s="1" t="s">
        <v>2653</v>
      </c>
      <c r="P668" s="40">
        <v>14713.6</v>
      </c>
      <c r="Q668" s="37" t="str">
        <f>IF(C668="ForthPoint","ForthPoint",IF(D668="Intercompany",_xlfn.XLOOKUP(E668,'Dept Lookup'!B:B,'Dept Lookup'!A:A),Modified!D668))</f>
        <v>Insourcing Services</v>
      </c>
      <c r="R668" t="str">
        <f t="shared" si="54"/>
        <v>Att</v>
      </c>
      <c r="S668" s="1" t="s">
        <v>707</v>
      </c>
      <c r="T668">
        <f t="shared" si="55"/>
        <v>0</v>
      </c>
      <c r="U668" s="25" t="str">
        <f>IF(K668&gt;0,K668,_xlfn.XLOOKUP(M668,'Client Lookup'!L:L,'Client Lookup'!N:N))</f>
        <v>26538</v>
      </c>
      <c r="V668" t="e">
        <f>_xlfn.XLOOKUP(_xlfn.NUMBERVALUE(U668),'Project Lookup'!X:X,'Project Lookup'!B:B)</f>
        <v>#N/A</v>
      </c>
      <c r="X668" t="str">
        <f t="shared" si="56"/>
        <v>477 CompNova, LLC</v>
      </c>
      <c r="Y668" t="str">
        <f t="shared" si="57"/>
        <v>477 CompNova, LLC</v>
      </c>
      <c r="Z668" t="str">
        <f t="shared" si="58"/>
        <v>477 CompNova, LLC</v>
      </c>
      <c r="AA668" t="str">
        <f>_xlfn.XLOOKUP(Z668,'Client Lookup'!A:A,'Client Lookup'!C:C)</f>
        <v>Att</v>
      </c>
      <c r="AC668" t="e">
        <f>_xlfn.XLOOKUP(K668,'Results vs Forecast'!K:K,'Results vs Forecast'!K:K)</f>
        <v>#N/A</v>
      </c>
    </row>
    <row r="669" spans="1:29" hidden="1">
      <c r="A669" s="39"/>
      <c r="B669" s="1" t="s">
        <v>700</v>
      </c>
      <c r="C669" s="1" t="s">
        <v>701</v>
      </c>
      <c r="D669" s="1" t="s">
        <v>20</v>
      </c>
      <c r="E669" s="1" t="s">
        <v>2393</v>
      </c>
      <c r="F669" s="2">
        <v>45535</v>
      </c>
      <c r="G669" s="2">
        <v>45505</v>
      </c>
      <c r="H669" s="1" t="s">
        <v>2458</v>
      </c>
      <c r="I669" s="1" t="s">
        <v>2459</v>
      </c>
      <c r="J669" s="1" t="s">
        <v>469</v>
      </c>
      <c r="K669" s="1" t="s">
        <v>720</v>
      </c>
      <c r="L669" s="1"/>
      <c r="M669" s="1"/>
      <c r="N669" s="1"/>
      <c r="O669" s="1" t="s">
        <v>2654</v>
      </c>
      <c r="P669" s="40">
        <v>2900</v>
      </c>
      <c r="Q669" s="37" t="str">
        <f>IF(C669="ForthPoint","ForthPoint",IF(D669="Intercompany",_xlfn.XLOOKUP(E669,'Dept Lookup'!B:B,'Dept Lookup'!A:A),Modified!D669))</f>
        <v>Insourcing Services</v>
      </c>
      <c r="R669" t="str">
        <f t="shared" si="54"/>
        <v>American Express Company</v>
      </c>
      <c r="S669" s="1" t="s">
        <v>707</v>
      </c>
      <c r="T669">
        <f t="shared" si="55"/>
        <v>0</v>
      </c>
      <c r="U669" s="25" t="str">
        <f>IF(K669&gt;0,K669,_xlfn.XLOOKUP(M669,'Client Lookup'!L:L,'Client Lookup'!N:N))</f>
        <v>565</v>
      </c>
      <c r="V669" t="e">
        <f>_xlfn.XLOOKUP(_xlfn.NUMBERVALUE(U669),'Project Lookup'!X:X,'Project Lookup'!B:B)</f>
        <v>#N/A</v>
      </c>
      <c r="X669" t="str">
        <f t="shared" si="56"/>
        <v>7 American Express</v>
      </c>
      <c r="Y669" t="str">
        <f t="shared" si="57"/>
        <v>7 American Express</v>
      </c>
      <c r="Z669" t="str">
        <f t="shared" si="58"/>
        <v>7 American Express</v>
      </c>
      <c r="AA669" t="str">
        <f>_xlfn.XLOOKUP(Z669,'Client Lookup'!A:A,'Client Lookup'!C:C)</f>
        <v>American Express Company</v>
      </c>
      <c r="AC669" t="e">
        <f>_xlfn.XLOOKUP(K669,'Results vs Forecast'!K:K,'Results vs Forecast'!K:K)</f>
        <v>#N/A</v>
      </c>
    </row>
    <row r="670" spans="1:29" hidden="1">
      <c r="A670" s="39"/>
      <c r="B670" s="1" t="s">
        <v>700</v>
      </c>
      <c r="C670" s="1" t="s">
        <v>701</v>
      </c>
      <c r="D670" s="1" t="s">
        <v>20</v>
      </c>
      <c r="E670" s="1" t="s">
        <v>2393</v>
      </c>
      <c r="F670" s="2">
        <v>45535</v>
      </c>
      <c r="G670" s="2">
        <v>45505</v>
      </c>
      <c r="H670" s="1" t="s">
        <v>2458</v>
      </c>
      <c r="I670" s="1" t="s">
        <v>2459</v>
      </c>
      <c r="J670" s="1" t="s">
        <v>469</v>
      </c>
      <c r="K670" s="1" t="s">
        <v>720</v>
      </c>
      <c r="L670" s="1"/>
      <c r="M670" s="1"/>
      <c r="N670" s="1"/>
      <c r="O670" s="1" t="s">
        <v>2655</v>
      </c>
      <c r="P670" s="40">
        <v>21296</v>
      </c>
      <c r="Q670" s="37" t="str">
        <f>IF(C670="ForthPoint","ForthPoint",IF(D670="Intercompany",_xlfn.XLOOKUP(E670,'Dept Lookup'!B:B,'Dept Lookup'!A:A),Modified!D670))</f>
        <v>Insourcing Services</v>
      </c>
      <c r="R670" t="str">
        <f t="shared" si="54"/>
        <v>American Express Company</v>
      </c>
      <c r="S670" s="1" t="s">
        <v>707</v>
      </c>
      <c r="T670">
        <f t="shared" si="55"/>
        <v>0</v>
      </c>
      <c r="U670" s="25" t="str">
        <f>IF(K670&gt;0,K670,_xlfn.XLOOKUP(M670,'Client Lookup'!L:L,'Client Lookup'!N:N))</f>
        <v>565</v>
      </c>
      <c r="V670" t="e">
        <f>_xlfn.XLOOKUP(_xlfn.NUMBERVALUE(U670),'Project Lookup'!X:X,'Project Lookup'!B:B)</f>
        <v>#N/A</v>
      </c>
      <c r="X670" t="str">
        <f t="shared" si="56"/>
        <v>7 American Express</v>
      </c>
      <c r="Y670" t="str">
        <f t="shared" si="57"/>
        <v>7 American Express</v>
      </c>
      <c r="Z670" t="str">
        <f t="shared" si="58"/>
        <v>7 American Express</v>
      </c>
      <c r="AA670" t="str">
        <f>_xlfn.XLOOKUP(Z670,'Client Lookup'!A:A,'Client Lookup'!C:C)</f>
        <v>American Express Company</v>
      </c>
      <c r="AC670" t="e">
        <f>_xlfn.XLOOKUP(K670,'Results vs Forecast'!K:K,'Results vs Forecast'!K:K)</f>
        <v>#N/A</v>
      </c>
    </row>
    <row r="671" spans="1:29" hidden="1">
      <c r="A671" s="39"/>
      <c r="B671" s="1" t="s">
        <v>700</v>
      </c>
      <c r="C671" s="1" t="s">
        <v>701</v>
      </c>
      <c r="D671" s="1" t="s">
        <v>20</v>
      </c>
      <c r="E671" s="1" t="s">
        <v>2393</v>
      </c>
      <c r="F671" s="2">
        <v>45535</v>
      </c>
      <c r="G671" s="2">
        <v>45505</v>
      </c>
      <c r="H671" s="1" t="s">
        <v>2458</v>
      </c>
      <c r="I671" s="1" t="s">
        <v>2459</v>
      </c>
      <c r="J671" s="1" t="s">
        <v>491</v>
      </c>
      <c r="K671" s="1" t="s">
        <v>743</v>
      </c>
      <c r="L671" s="1"/>
      <c r="M671" s="1"/>
      <c r="N671" s="1"/>
      <c r="O671" s="1" t="s">
        <v>2656</v>
      </c>
      <c r="P671" s="40">
        <v>12188</v>
      </c>
      <c r="Q671" s="37" t="str">
        <f>IF(C671="ForthPoint","ForthPoint",IF(D671="Intercompany",_xlfn.XLOOKUP(E671,'Dept Lookup'!B:B,'Dept Lookup'!A:A),Modified!D671))</f>
        <v>Insourcing Services</v>
      </c>
      <c r="R671" t="str">
        <f t="shared" si="54"/>
        <v>citigroup</v>
      </c>
      <c r="S671" s="1" t="s">
        <v>707</v>
      </c>
      <c r="T671">
        <f t="shared" si="55"/>
        <v>0</v>
      </c>
      <c r="U671" s="25" t="str">
        <f>IF(K671&gt;0,K671,_xlfn.XLOOKUP(M671,'Client Lookup'!L:L,'Client Lookup'!N:N))</f>
        <v>566</v>
      </c>
      <c r="V671" t="e">
        <f>_xlfn.XLOOKUP(_xlfn.NUMBERVALUE(U671),'Project Lookup'!X:X,'Project Lookup'!B:B)</f>
        <v>#N/A</v>
      </c>
      <c r="X671" t="str">
        <f t="shared" si="56"/>
        <v>8 Citi</v>
      </c>
      <c r="Y671" t="str">
        <f t="shared" si="57"/>
        <v>8 Citi</v>
      </c>
      <c r="Z671" t="str">
        <f t="shared" si="58"/>
        <v>8 Citi</v>
      </c>
      <c r="AA671" t="str">
        <f>_xlfn.XLOOKUP(Z671,'Client Lookup'!A:A,'Client Lookup'!C:C)</f>
        <v>citigroup</v>
      </c>
      <c r="AC671" t="e">
        <f>_xlfn.XLOOKUP(K671,'Results vs Forecast'!K:K,'Results vs Forecast'!K:K)</f>
        <v>#N/A</v>
      </c>
    </row>
    <row r="672" spans="1:29" hidden="1">
      <c r="A672" s="39"/>
      <c r="B672" s="1" t="s">
        <v>700</v>
      </c>
      <c r="C672" s="1" t="s">
        <v>701</v>
      </c>
      <c r="D672" s="1" t="s">
        <v>20</v>
      </c>
      <c r="E672" s="1" t="s">
        <v>2393</v>
      </c>
      <c r="F672" s="2">
        <v>45535</v>
      </c>
      <c r="G672" s="2">
        <v>45505</v>
      </c>
      <c r="H672" s="1" t="s">
        <v>2458</v>
      </c>
      <c r="I672" s="1" t="s">
        <v>2459</v>
      </c>
      <c r="J672" s="1" t="s">
        <v>491</v>
      </c>
      <c r="K672" s="1" t="s">
        <v>743</v>
      </c>
      <c r="L672" s="1"/>
      <c r="M672" s="1"/>
      <c r="N672" s="1"/>
      <c r="O672" s="1" t="s">
        <v>2657</v>
      </c>
      <c r="P672" s="40">
        <v>14100</v>
      </c>
      <c r="Q672" s="37" t="str">
        <f>IF(C672="ForthPoint","ForthPoint",IF(D672="Intercompany",_xlfn.XLOOKUP(E672,'Dept Lookup'!B:B,'Dept Lookup'!A:A),Modified!D672))</f>
        <v>Insourcing Services</v>
      </c>
      <c r="R672" t="str">
        <f t="shared" si="54"/>
        <v>citigroup</v>
      </c>
      <c r="S672" s="1" t="s">
        <v>707</v>
      </c>
      <c r="T672">
        <f t="shared" si="55"/>
        <v>0</v>
      </c>
      <c r="U672" s="25" t="str">
        <f>IF(K672&gt;0,K672,_xlfn.XLOOKUP(M672,'Client Lookup'!L:L,'Client Lookup'!N:N))</f>
        <v>566</v>
      </c>
      <c r="V672" t="e">
        <f>_xlfn.XLOOKUP(_xlfn.NUMBERVALUE(U672),'Project Lookup'!X:X,'Project Lookup'!B:B)</f>
        <v>#N/A</v>
      </c>
      <c r="X672" t="str">
        <f t="shared" si="56"/>
        <v>8 Citi</v>
      </c>
      <c r="Y672" t="str">
        <f t="shared" si="57"/>
        <v>8 Citi</v>
      </c>
      <c r="Z672" t="str">
        <f t="shared" si="58"/>
        <v>8 Citi</v>
      </c>
      <c r="AA672" t="str">
        <f>_xlfn.XLOOKUP(Z672,'Client Lookup'!A:A,'Client Lookup'!C:C)</f>
        <v>citigroup</v>
      </c>
      <c r="AC672" t="e">
        <f>_xlfn.XLOOKUP(K672,'Results vs Forecast'!K:K,'Results vs Forecast'!K:K)</f>
        <v>#N/A</v>
      </c>
    </row>
    <row r="673" spans="1:29" hidden="1">
      <c r="A673" s="39"/>
      <c r="B673" s="1" t="s">
        <v>700</v>
      </c>
      <c r="C673" s="1" t="s">
        <v>701</v>
      </c>
      <c r="D673" s="1" t="s">
        <v>20</v>
      </c>
      <c r="E673" s="1" t="s">
        <v>2393</v>
      </c>
      <c r="F673" s="2">
        <v>45535</v>
      </c>
      <c r="G673" s="2">
        <v>45505</v>
      </c>
      <c r="H673" s="1" t="s">
        <v>2458</v>
      </c>
      <c r="I673" s="1" t="s">
        <v>2459</v>
      </c>
      <c r="J673" s="1" t="s">
        <v>469</v>
      </c>
      <c r="K673" s="1" t="s">
        <v>720</v>
      </c>
      <c r="L673" s="1"/>
      <c r="M673" s="1"/>
      <c r="N673" s="1"/>
      <c r="O673" s="1" t="s">
        <v>2658</v>
      </c>
      <c r="P673" s="40">
        <v>6800</v>
      </c>
      <c r="Q673" s="37" t="str">
        <f>IF(C673="ForthPoint","ForthPoint",IF(D673="Intercompany",_xlfn.XLOOKUP(E673,'Dept Lookup'!B:B,'Dept Lookup'!A:A),Modified!D673))</f>
        <v>Insourcing Services</v>
      </c>
      <c r="R673" t="str">
        <f t="shared" si="54"/>
        <v>American Express Company</v>
      </c>
      <c r="S673" s="1" t="s">
        <v>707</v>
      </c>
      <c r="T673">
        <f t="shared" si="55"/>
        <v>0</v>
      </c>
      <c r="U673" s="25" t="str">
        <f>IF(K673&gt;0,K673,_xlfn.XLOOKUP(M673,'Client Lookup'!L:L,'Client Lookup'!N:N))</f>
        <v>565</v>
      </c>
      <c r="V673" t="e">
        <f>_xlfn.XLOOKUP(_xlfn.NUMBERVALUE(U673),'Project Lookup'!X:X,'Project Lookup'!B:B)</f>
        <v>#N/A</v>
      </c>
      <c r="X673" t="str">
        <f t="shared" si="56"/>
        <v>7 American Express</v>
      </c>
      <c r="Y673" t="str">
        <f t="shared" si="57"/>
        <v>7 American Express</v>
      </c>
      <c r="Z673" t="str">
        <f t="shared" si="58"/>
        <v>7 American Express</v>
      </c>
      <c r="AA673" t="str">
        <f>_xlfn.XLOOKUP(Z673,'Client Lookup'!A:A,'Client Lookup'!C:C)</f>
        <v>American Express Company</v>
      </c>
      <c r="AC673" t="e">
        <f>_xlfn.XLOOKUP(K673,'Results vs Forecast'!K:K,'Results vs Forecast'!K:K)</f>
        <v>#N/A</v>
      </c>
    </row>
    <row r="674" spans="1:29" hidden="1">
      <c r="A674" s="39"/>
      <c r="B674" s="1" t="s">
        <v>700</v>
      </c>
      <c r="C674" s="1" t="s">
        <v>701</v>
      </c>
      <c r="D674" s="1" t="s">
        <v>20</v>
      </c>
      <c r="E674" s="1" t="s">
        <v>2393</v>
      </c>
      <c r="F674" s="2">
        <v>45535</v>
      </c>
      <c r="G674" s="2">
        <v>45505</v>
      </c>
      <c r="H674" s="1" t="s">
        <v>2458</v>
      </c>
      <c r="I674" s="1" t="s">
        <v>2459</v>
      </c>
      <c r="J674" s="1" t="s">
        <v>491</v>
      </c>
      <c r="K674" s="1" t="s">
        <v>743</v>
      </c>
      <c r="L674" s="1"/>
      <c r="M674" s="1"/>
      <c r="N674" s="1"/>
      <c r="O674" s="1" t="s">
        <v>2659</v>
      </c>
      <c r="P674" s="40">
        <v>9592</v>
      </c>
      <c r="Q674" s="37" t="str">
        <f>IF(C674="ForthPoint","ForthPoint",IF(D674="Intercompany",_xlfn.XLOOKUP(E674,'Dept Lookup'!B:B,'Dept Lookup'!A:A),Modified!D674))</f>
        <v>Insourcing Services</v>
      </c>
      <c r="R674" t="str">
        <f t="shared" si="54"/>
        <v>citigroup</v>
      </c>
      <c r="S674" s="1" t="s">
        <v>707</v>
      </c>
      <c r="T674">
        <f t="shared" si="55"/>
        <v>0</v>
      </c>
      <c r="U674" s="25" t="str">
        <f>IF(K674&gt;0,K674,_xlfn.XLOOKUP(M674,'Client Lookup'!L:L,'Client Lookup'!N:N))</f>
        <v>566</v>
      </c>
      <c r="V674" t="e">
        <f>_xlfn.XLOOKUP(_xlfn.NUMBERVALUE(U674),'Project Lookup'!X:X,'Project Lookup'!B:B)</f>
        <v>#N/A</v>
      </c>
      <c r="X674" t="str">
        <f t="shared" si="56"/>
        <v>8 Citi</v>
      </c>
      <c r="Y674" t="str">
        <f t="shared" si="57"/>
        <v>8 Citi</v>
      </c>
      <c r="Z674" t="str">
        <f t="shared" si="58"/>
        <v>8 Citi</v>
      </c>
      <c r="AA674" t="str">
        <f>_xlfn.XLOOKUP(Z674,'Client Lookup'!A:A,'Client Lookup'!C:C)</f>
        <v>citigroup</v>
      </c>
      <c r="AC674" t="e">
        <f>_xlfn.XLOOKUP(K674,'Results vs Forecast'!K:K,'Results vs Forecast'!K:K)</f>
        <v>#N/A</v>
      </c>
    </row>
    <row r="675" spans="1:29" hidden="1">
      <c r="A675" s="39"/>
      <c r="B675" s="1" t="s">
        <v>700</v>
      </c>
      <c r="C675" s="1" t="s">
        <v>701</v>
      </c>
      <c r="D675" s="1" t="s">
        <v>20</v>
      </c>
      <c r="E675" s="1" t="s">
        <v>2393</v>
      </c>
      <c r="F675" s="2">
        <v>45535</v>
      </c>
      <c r="G675" s="2">
        <v>45505</v>
      </c>
      <c r="H675" s="1" t="s">
        <v>2458</v>
      </c>
      <c r="I675" s="1" t="s">
        <v>2459</v>
      </c>
      <c r="J675" s="1" t="s">
        <v>475</v>
      </c>
      <c r="K675" s="1" t="s">
        <v>724</v>
      </c>
      <c r="L675" s="1"/>
      <c r="M675" s="1"/>
      <c r="N675" s="1"/>
      <c r="O675" s="1" t="s">
        <v>2660</v>
      </c>
      <c r="P675" s="40">
        <v>12375</v>
      </c>
      <c r="Q675" s="37" t="str">
        <f>IF(C675="ForthPoint","ForthPoint",IF(D675="Intercompany",_xlfn.XLOOKUP(E675,'Dept Lookup'!B:B,'Dept Lookup'!A:A),Modified!D675))</f>
        <v>Insourcing Services</v>
      </c>
      <c r="R675" t="str">
        <f t="shared" si="54"/>
        <v>ASME</v>
      </c>
      <c r="S675" s="1" t="s">
        <v>707</v>
      </c>
      <c r="T675">
        <f t="shared" si="55"/>
        <v>0</v>
      </c>
      <c r="U675" s="25" t="str">
        <f>IF(K675&gt;0,K675,_xlfn.XLOOKUP(M675,'Client Lookup'!L:L,'Client Lookup'!N:N))</f>
        <v>3307</v>
      </c>
      <c r="V675" t="e">
        <f>_xlfn.XLOOKUP(_xlfn.NUMBERVALUE(U675),'Project Lookup'!X:X,'Project Lookup'!B:B)</f>
        <v>#N/A</v>
      </c>
      <c r="X675" t="str">
        <f t="shared" si="56"/>
        <v>194 ASME</v>
      </c>
      <c r="Y675" t="str">
        <f t="shared" si="57"/>
        <v>194 ASME</v>
      </c>
      <c r="Z675" t="str">
        <f t="shared" si="58"/>
        <v>194 ASME</v>
      </c>
      <c r="AA675" t="str">
        <f>_xlfn.XLOOKUP(Z675,'Client Lookup'!A:A,'Client Lookup'!C:C)</f>
        <v>ASME</v>
      </c>
      <c r="AC675" t="e">
        <f>_xlfn.XLOOKUP(K675,'Results vs Forecast'!K:K,'Results vs Forecast'!K:K)</f>
        <v>#N/A</v>
      </c>
    </row>
    <row r="676" spans="1:29" hidden="1">
      <c r="A676" s="39"/>
      <c r="B676" s="1" t="s">
        <v>700</v>
      </c>
      <c r="C676" s="1" t="s">
        <v>701</v>
      </c>
      <c r="D676" s="1" t="s">
        <v>20</v>
      </c>
      <c r="E676" s="1" t="s">
        <v>2393</v>
      </c>
      <c r="F676" s="2">
        <v>45535</v>
      </c>
      <c r="G676" s="2">
        <v>45505</v>
      </c>
      <c r="H676" s="1" t="s">
        <v>2458</v>
      </c>
      <c r="I676" s="1" t="s">
        <v>2459</v>
      </c>
      <c r="J676" s="1" t="s">
        <v>469</v>
      </c>
      <c r="K676" s="1" t="s">
        <v>720</v>
      </c>
      <c r="L676" s="1"/>
      <c r="M676" s="1"/>
      <c r="N676" s="1"/>
      <c r="O676" s="1" t="s">
        <v>2661</v>
      </c>
      <c r="P676" s="40">
        <v>10080</v>
      </c>
      <c r="Q676" s="37" t="str">
        <f>IF(C676="ForthPoint","ForthPoint",IF(D676="Intercompany",_xlfn.XLOOKUP(E676,'Dept Lookup'!B:B,'Dept Lookup'!A:A),Modified!D676))</f>
        <v>Insourcing Services</v>
      </c>
      <c r="R676" t="str">
        <f t="shared" si="54"/>
        <v>American Express Company</v>
      </c>
      <c r="S676" s="1" t="s">
        <v>707</v>
      </c>
      <c r="T676">
        <f t="shared" si="55"/>
        <v>0</v>
      </c>
      <c r="U676" s="25" t="str">
        <f>IF(K676&gt;0,K676,_xlfn.XLOOKUP(M676,'Client Lookup'!L:L,'Client Lookup'!N:N))</f>
        <v>565</v>
      </c>
      <c r="V676" t="e">
        <f>_xlfn.XLOOKUP(_xlfn.NUMBERVALUE(U676),'Project Lookup'!X:X,'Project Lookup'!B:B)</f>
        <v>#N/A</v>
      </c>
      <c r="X676" t="str">
        <f t="shared" si="56"/>
        <v>7 American Express</v>
      </c>
      <c r="Y676" t="str">
        <f t="shared" si="57"/>
        <v>7 American Express</v>
      </c>
      <c r="Z676" t="str">
        <f t="shared" si="58"/>
        <v>7 American Express</v>
      </c>
      <c r="AA676" t="str">
        <f>_xlfn.XLOOKUP(Z676,'Client Lookup'!A:A,'Client Lookup'!C:C)</f>
        <v>American Express Company</v>
      </c>
      <c r="AC676" t="e">
        <f>_xlfn.XLOOKUP(K676,'Results vs Forecast'!K:K,'Results vs Forecast'!K:K)</f>
        <v>#N/A</v>
      </c>
    </row>
    <row r="677" spans="1:29" hidden="1">
      <c r="A677" s="39"/>
      <c r="B677" s="1" t="s">
        <v>700</v>
      </c>
      <c r="C677" s="1" t="s">
        <v>701</v>
      </c>
      <c r="D677" s="1" t="s">
        <v>20</v>
      </c>
      <c r="E677" s="1" t="s">
        <v>2393</v>
      </c>
      <c r="F677" s="2">
        <v>45535</v>
      </c>
      <c r="G677" s="2">
        <v>45505</v>
      </c>
      <c r="H677" s="1" t="s">
        <v>2458</v>
      </c>
      <c r="I677" s="1" t="s">
        <v>2459</v>
      </c>
      <c r="J677" s="1" t="s">
        <v>675</v>
      </c>
      <c r="K677" s="1" t="s">
        <v>923</v>
      </c>
      <c r="L677" s="1"/>
      <c r="M677" s="1"/>
      <c r="N677" s="1"/>
      <c r="O677" s="1" t="s">
        <v>2662</v>
      </c>
      <c r="P677" s="40">
        <v>25520</v>
      </c>
      <c r="Q677" s="37" t="str">
        <f>IF(C677="ForthPoint","ForthPoint",IF(D677="Intercompany",_xlfn.XLOOKUP(E677,'Dept Lookup'!B:B,'Dept Lookup'!A:A),Modified!D677))</f>
        <v>Insourcing Services</v>
      </c>
      <c r="R677" t="str">
        <f t="shared" si="54"/>
        <v>Visa</v>
      </c>
      <c r="S677" s="1" t="s">
        <v>707</v>
      </c>
      <c r="T677">
        <f t="shared" si="55"/>
        <v>0</v>
      </c>
      <c r="U677" s="25" t="str">
        <f>IF(K677&gt;0,K677,_xlfn.XLOOKUP(M677,'Client Lookup'!L:L,'Client Lookup'!N:N))</f>
        <v>5983</v>
      </c>
      <c r="V677" t="e">
        <f>_xlfn.XLOOKUP(_xlfn.NUMBERVALUE(U677),'Project Lookup'!X:X,'Project Lookup'!B:B)</f>
        <v>#N/A</v>
      </c>
      <c r="X677" t="str">
        <f t="shared" si="56"/>
        <v>269 Visa (BTS)</v>
      </c>
      <c r="Y677" t="str">
        <f t="shared" si="57"/>
        <v>269 Visa (BTS)</v>
      </c>
      <c r="Z677" t="str">
        <f t="shared" si="58"/>
        <v>269 Visa (BTS)</v>
      </c>
      <c r="AA677" t="str">
        <f>_xlfn.XLOOKUP(Z677,'Client Lookup'!A:A,'Client Lookup'!C:C)</f>
        <v>Visa</v>
      </c>
      <c r="AC677" t="e">
        <f>_xlfn.XLOOKUP(K677,'Results vs Forecast'!K:K,'Results vs Forecast'!K:K)</f>
        <v>#N/A</v>
      </c>
    </row>
    <row r="678" spans="1:29" hidden="1">
      <c r="A678" s="39"/>
      <c r="B678" s="1" t="s">
        <v>700</v>
      </c>
      <c r="C678" s="1" t="s">
        <v>701</v>
      </c>
      <c r="D678" s="1" t="s">
        <v>20</v>
      </c>
      <c r="E678" s="1" t="s">
        <v>2393</v>
      </c>
      <c r="F678" s="2">
        <v>45535</v>
      </c>
      <c r="G678" s="2">
        <v>45505</v>
      </c>
      <c r="H678" s="1" t="s">
        <v>2458</v>
      </c>
      <c r="I678" s="1" t="s">
        <v>2459</v>
      </c>
      <c r="J678" s="1" t="s">
        <v>469</v>
      </c>
      <c r="K678" s="1" t="s">
        <v>720</v>
      </c>
      <c r="L678" s="1"/>
      <c r="M678" s="1"/>
      <c r="N678" s="1"/>
      <c r="O678" s="1" t="s">
        <v>2663</v>
      </c>
      <c r="P678" s="40">
        <v>7680</v>
      </c>
      <c r="Q678" s="37" t="str">
        <f>IF(C678="ForthPoint","ForthPoint",IF(D678="Intercompany",_xlfn.XLOOKUP(E678,'Dept Lookup'!B:B,'Dept Lookup'!A:A),Modified!D678))</f>
        <v>Insourcing Services</v>
      </c>
      <c r="R678" t="str">
        <f t="shared" si="54"/>
        <v>American Express Company</v>
      </c>
      <c r="S678" s="1" t="s">
        <v>707</v>
      </c>
      <c r="T678">
        <f t="shared" si="55"/>
        <v>0</v>
      </c>
      <c r="U678" s="25" t="str">
        <f>IF(K678&gt;0,K678,_xlfn.XLOOKUP(M678,'Client Lookup'!L:L,'Client Lookup'!N:N))</f>
        <v>565</v>
      </c>
      <c r="V678" t="e">
        <f>_xlfn.XLOOKUP(_xlfn.NUMBERVALUE(U678),'Project Lookup'!X:X,'Project Lookup'!B:B)</f>
        <v>#N/A</v>
      </c>
      <c r="X678" t="str">
        <f t="shared" si="56"/>
        <v>7 American Express</v>
      </c>
      <c r="Y678" t="str">
        <f t="shared" si="57"/>
        <v>7 American Express</v>
      </c>
      <c r="Z678" t="str">
        <f t="shared" si="58"/>
        <v>7 American Express</v>
      </c>
      <c r="AA678" t="str">
        <f>_xlfn.XLOOKUP(Z678,'Client Lookup'!A:A,'Client Lookup'!C:C)</f>
        <v>American Express Company</v>
      </c>
      <c r="AC678" t="e">
        <f>_xlfn.XLOOKUP(K678,'Results vs Forecast'!K:K,'Results vs Forecast'!K:K)</f>
        <v>#N/A</v>
      </c>
    </row>
    <row r="679" spans="1:29" hidden="1">
      <c r="A679" s="39"/>
      <c r="B679" s="1" t="s">
        <v>700</v>
      </c>
      <c r="C679" s="1" t="s">
        <v>701</v>
      </c>
      <c r="D679" s="1" t="s">
        <v>20</v>
      </c>
      <c r="E679" s="1" t="s">
        <v>2393</v>
      </c>
      <c r="F679" s="2">
        <v>45535</v>
      </c>
      <c r="G679" s="2">
        <v>45505</v>
      </c>
      <c r="H679" s="1" t="s">
        <v>2458</v>
      </c>
      <c r="I679" s="1" t="s">
        <v>2459</v>
      </c>
      <c r="J679" s="1" t="s">
        <v>469</v>
      </c>
      <c r="K679" s="1" t="s">
        <v>720</v>
      </c>
      <c r="L679" s="1"/>
      <c r="M679" s="1"/>
      <c r="N679" s="1"/>
      <c r="O679" s="1" t="s">
        <v>2664</v>
      </c>
      <c r="P679" s="40">
        <v>9880</v>
      </c>
      <c r="Q679" s="37" t="str">
        <f>IF(C679="ForthPoint","ForthPoint",IF(D679="Intercompany",_xlfn.XLOOKUP(E679,'Dept Lookup'!B:B,'Dept Lookup'!A:A),Modified!D679))</f>
        <v>Insourcing Services</v>
      </c>
      <c r="R679" t="str">
        <f t="shared" si="54"/>
        <v>American Express Company</v>
      </c>
      <c r="S679" s="1" t="s">
        <v>707</v>
      </c>
      <c r="T679">
        <f t="shared" si="55"/>
        <v>0</v>
      </c>
      <c r="U679" s="25" t="str">
        <f>IF(K679&gt;0,K679,_xlfn.XLOOKUP(M679,'Client Lookup'!L:L,'Client Lookup'!N:N))</f>
        <v>565</v>
      </c>
      <c r="V679" t="e">
        <f>_xlfn.XLOOKUP(_xlfn.NUMBERVALUE(U679),'Project Lookup'!X:X,'Project Lookup'!B:B)</f>
        <v>#N/A</v>
      </c>
      <c r="X679" t="str">
        <f t="shared" si="56"/>
        <v>7 American Express</v>
      </c>
      <c r="Y679" t="str">
        <f t="shared" si="57"/>
        <v>7 American Express</v>
      </c>
      <c r="Z679" t="str">
        <f t="shared" si="58"/>
        <v>7 American Express</v>
      </c>
      <c r="AA679" t="str">
        <f>_xlfn.XLOOKUP(Z679,'Client Lookup'!A:A,'Client Lookup'!C:C)</f>
        <v>American Express Company</v>
      </c>
      <c r="AC679" t="e">
        <f>_xlfn.XLOOKUP(K679,'Results vs Forecast'!K:K,'Results vs Forecast'!K:K)</f>
        <v>#N/A</v>
      </c>
    </row>
    <row r="680" spans="1:29" hidden="1">
      <c r="A680" s="39"/>
      <c r="B680" s="1" t="s">
        <v>700</v>
      </c>
      <c r="C680" s="1" t="s">
        <v>701</v>
      </c>
      <c r="D680" s="1" t="s">
        <v>20</v>
      </c>
      <c r="E680" s="1" t="s">
        <v>2393</v>
      </c>
      <c r="F680" s="2">
        <v>45535</v>
      </c>
      <c r="G680" s="2">
        <v>45505</v>
      </c>
      <c r="H680" s="1" t="s">
        <v>2458</v>
      </c>
      <c r="I680" s="1" t="s">
        <v>2459</v>
      </c>
      <c r="J680" s="1" t="s">
        <v>550</v>
      </c>
      <c r="K680" s="1" t="s">
        <v>808</v>
      </c>
      <c r="L680" s="1"/>
      <c r="M680" s="1"/>
      <c r="N680" s="1"/>
      <c r="O680" s="1" t="s">
        <v>2665</v>
      </c>
      <c r="P680" s="40">
        <v>14580</v>
      </c>
      <c r="Q680" s="37" t="str">
        <f>IF(C680="ForthPoint","ForthPoint",IF(D680="Intercompany",_xlfn.XLOOKUP(E680,'Dept Lookup'!B:B,'Dept Lookup'!A:A),Modified!D680))</f>
        <v>Insourcing Services</v>
      </c>
      <c r="R680" t="str">
        <f t="shared" si="54"/>
        <v>Hancock Whitney</v>
      </c>
      <c r="S680" s="1" t="s">
        <v>707</v>
      </c>
      <c r="T680">
        <f t="shared" si="55"/>
        <v>0</v>
      </c>
      <c r="U680" s="25" t="str">
        <f>IF(K680&gt;0,K680,_xlfn.XLOOKUP(M680,'Client Lookup'!L:L,'Client Lookup'!N:N))</f>
        <v>3305</v>
      </c>
      <c r="V680" t="e">
        <f>_xlfn.XLOOKUP(_xlfn.NUMBERVALUE(U680),'Project Lookup'!X:X,'Project Lookup'!B:B)</f>
        <v>#N/A</v>
      </c>
      <c r="X680" t="str">
        <f t="shared" si="56"/>
        <v>192 Hancock Whitney</v>
      </c>
      <c r="Y680" t="str">
        <f t="shared" si="57"/>
        <v>192 Hancock Whitney</v>
      </c>
      <c r="Z680" t="str">
        <f t="shared" si="58"/>
        <v>192 Hancock Whitney</v>
      </c>
      <c r="AA680" t="str">
        <f>_xlfn.XLOOKUP(Z680,'Client Lookup'!A:A,'Client Lookup'!C:C)</f>
        <v>Hancock Whitney</v>
      </c>
      <c r="AC680" t="e">
        <f>_xlfn.XLOOKUP(K680,'Results vs Forecast'!K:K,'Results vs Forecast'!K:K)</f>
        <v>#N/A</v>
      </c>
    </row>
    <row r="681" spans="1:29" hidden="1">
      <c r="A681" s="39"/>
      <c r="B681" s="1" t="s">
        <v>700</v>
      </c>
      <c r="C681" s="1" t="s">
        <v>701</v>
      </c>
      <c r="D681" s="1" t="s">
        <v>20</v>
      </c>
      <c r="E681" s="1" t="s">
        <v>2393</v>
      </c>
      <c r="F681" s="2">
        <v>45535</v>
      </c>
      <c r="G681" s="2">
        <v>45505</v>
      </c>
      <c r="H681" s="1" t="s">
        <v>2458</v>
      </c>
      <c r="I681" s="1" t="s">
        <v>2459</v>
      </c>
      <c r="J681" s="1" t="s">
        <v>469</v>
      </c>
      <c r="K681" s="1" t="s">
        <v>720</v>
      </c>
      <c r="L681" s="1"/>
      <c r="M681" s="1"/>
      <c r="N681" s="1"/>
      <c r="O681" s="1" t="s">
        <v>2666</v>
      </c>
      <c r="P681" s="40">
        <v>14732.5</v>
      </c>
      <c r="Q681" s="37" t="str">
        <f>IF(C681="ForthPoint","ForthPoint",IF(D681="Intercompany",_xlfn.XLOOKUP(E681,'Dept Lookup'!B:B,'Dept Lookup'!A:A),Modified!D681))</f>
        <v>Insourcing Services</v>
      </c>
      <c r="R681" t="str">
        <f t="shared" si="54"/>
        <v>American Express Company</v>
      </c>
      <c r="S681" s="1" t="s">
        <v>707</v>
      </c>
      <c r="T681">
        <f t="shared" si="55"/>
        <v>0</v>
      </c>
      <c r="U681" s="25" t="str">
        <f>IF(K681&gt;0,K681,_xlfn.XLOOKUP(M681,'Client Lookup'!L:L,'Client Lookup'!N:N))</f>
        <v>565</v>
      </c>
      <c r="V681" t="e">
        <f>_xlfn.XLOOKUP(_xlfn.NUMBERVALUE(U681),'Project Lookup'!X:X,'Project Lookup'!B:B)</f>
        <v>#N/A</v>
      </c>
      <c r="X681" t="str">
        <f t="shared" si="56"/>
        <v>7 American Express</v>
      </c>
      <c r="Y681" t="str">
        <f t="shared" si="57"/>
        <v>7 American Express</v>
      </c>
      <c r="Z681" t="str">
        <f t="shared" si="58"/>
        <v>7 American Express</v>
      </c>
      <c r="AA681" t="str">
        <f>_xlfn.XLOOKUP(Z681,'Client Lookup'!A:A,'Client Lookup'!C:C)</f>
        <v>American Express Company</v>
      </c>
      <c r="AC681" t="e">
        <f>_xlfn.XLOOKUP(K681,'Results vs Forecast'!K:K,'Results vs Forecast'!K:K)</f>
        <v>#N/A</v>
      </c>
    </row>
    <row r="682" spans="1:29" hidden="1">
      <c r="A682" s="39"/>
      <c r="B682" s="1" t="s">
        <v>700</v>
      </c>
      <c r="C682" s="1" t="s">
        <v>701</v>
      </c>
      <c r="D682" s="1" t="s">
        <v>20</v>
      </c>
      <c r="E682" s="1" t="s">
        <v>2393</v>
      </c>
      <c r="F682" s="2">
        <v>45535</v>
      </c>
      <c r="G682" s="2">
        <v>45505</v>
      </c>
      <c r="H682" s="1" t="s">
        <v>2458</v>
      </c>
      <c r="I682" s="1" t="s">
        <v>2459</v>
      </c>
      <c r="J682" s="1" t="s">
        <v>491</v>
      </c>
      <c r="K682" s="1" t="s">
        <v>743</v>
      </c>
      <c r="L682" s="1"/>
      <c r="M682" s="1"/>
      <c r="N682" s="1"/>
      <c r="O682" s="1" t="s">
        <v>2667</v>
      </c>
      <c r="P682" s="40">
        <v>17784</v>
      </c>
      <c r="Q682" s="37" t="str">
        <f>IF(C682="ForthPoint","ForthPoint",IF(D682="Intercompany",_xlfn.XLOOKUP(E682,'Dept Lookup'!B:B,'Dept Lookup'!A:A),Modified!D682))</f>
        <v>Insourcing Services</v>
      </c>
      <c r="R682" t="str">
        <f t="shared" si="54"/>
        <v>citigroup</v>
      </c>
      <c r="S682" s="1" t="s">
        <v>707</v>
      </c>
      <c r="T682">
        <f t="shared" si="55"/>
        <v>0</v>
      </c>
      <c r="U682" s="25" t="str">
        <f>IF(K682&gt;0,K682,_xlfn.XLOOKUP(M682,'Client Lookup'!L:L,'Client Lookup'!N:N))</f>
        <v>566</v>
      </c>
      <c r="V682" t="e">
        <f>_xlfn.XLOOKUP(_xlfn.NUMBERVALUE(U682),'Project Lookup'!X:X,'Project Lookup'!B:B)</f>
        <v>#N/A</v>
      </c>
      <c r="X682" t="str">
        <f t="shared" si="56"/>
        <v>8 Citi</v>
      </c>
      <c r="Y682" t="str">
        <f t="shared" si="57"/>
        <v>8 Citi</v>
      </c>
      <c r="Z682" t="str">
        <f t="shared" si="58"/>
        <v>8 Citi</v>
      </c>
      <c r="AA682" t="str">
        <f>_xlfn.XLOOKUP(Z682,'Client Lookup'!A:A,'Client Lookup'!C:C)</f>
        <v>citigroup</v>
      </c>
      <c r="AC682" t="e">
        <f>_xlfn.XLOOKUP(K682,'Results vs Forecast'!K:K,'Results vs Forecast'!K:K)</f>
        <v>#N/A</v>
      </c>
    </row>
    <row r="683" spans="1:29" hidden="1">
      <c r="A683" s="39"/>
      <c r="B683" s="1" t="s">
        <v>700</v>
      </c>
      <c r="C683" s="1" t="s">
        <v>701</v>
      </c>
      <c r="D683" s="1" t="s">
        <v>20</v>
      </c>
      <c r="E683" s="1" t="s">
        <v>2393</v>
      </c>
      <c r="F683" s="2">
        <v>45535</v>
      </c>
      <c r="G683" s="2">
        <v>45505</v>
      </c>
      <c r="H683" s="1" t="s">
        <v>2458</v>
      </c>
      <c r="I683" s="1" t="s">
        <v>2459</v>
      </c>
      <c r="J683" s="1" t="s">
        <v>504</v>
      </c>
      <c r="K683" s="1" t="s">
        <v>756</v>
      </c>
      <c r="L683" s="1" t="s">
        <v>1834</v>
      </c>
      <c r="M683" s="1"/>
      <c r="N683" s="1"/>
      <c r="O683" s="1" t="s">
        <v>2668</v>
      </c>
      <c r="P683" s="40">
        <v>16920</v>
      </c>
      <c r="Q683" s="37" t="str">
        <f>IF(C683="ForthPoint","ForthPoint",IF(D683="Intercompany",_xlfn.XLOOKUP(E683,'Dept Lookup'!B:B,'Dept Lookup'!A:A),Modified!D683))</f>
        <v>Insourcing Services</v>
      </c>
      <c r="R683" t="str">
        <f t="shared" si="54"/>
        <v>CVS Health</v>
      </c>
      <c r="S683" s="1" t="s">
        <v>707</v>
      </c>
      <c r="T683">
        <f t="shared" si="55"/>
        <v>0</v>
      </c>
      <c r="U683" s="25" t="str">
        <f>IF(K683&gt;0,K683,_xlfn.XLOOKUP(M683,'Client Lookup'!L:L,'Client Lookup'!N:N))</f>
        <v>30776</v>
      </c>
      <c r="V683" t="str">
        <f>_xlfn.XLOOKUP(_xlfn.NUMBERVALUE(U683),'Project Lookup'!X:X,'Project Lookup'!B:B)</f>
        <v>CVS-Soma King--Sr. Data Science</v>
      </c>
      <c r="X683" t="str">
        <f t="shared" si="56"/>
        <v>170 CVS Health : 1228 CVS-Soma King--Sr. Data Science</v>
      </c>
      <c r="Y683" t="str">
        <f t="shared" si="57"/>
        <v>170 CVS Health</v>
      </c>
      <c r="Z683" t="str">
        <f t="shared" si="58"/>
        <v>170 CVS Health</v>
      </c>
      <c r="AA683" t="str">
        <f>_xlfn.XLOOKUP(Z683,'Client Lookup'!A:A,'Client Lookup'!C:C)</f>
        <v>CVS Health</v>
      </c>
      <c r="AC683" t="e">
        <f>_xlfn.XLOOKUP(K683,'Results vs Forecast'!K:K,'Results vs Forecast'!K:K)</f>
        <v>#N/A</v>
      </c>
    </row>
    <row r="684" spans="1:29" hidden="1">
      <c r="A684" s="39"/>
      <c r="B684" s="1" t="s">
        <v>700</v>
      </c>
      <c r="C684" s="1" t="s">
        <v>701</v>
      </c>
      <c r="D684" s="1" t="s">
        <v>20</v>
      </c>
      <c r="E684" s="1" t="s">
        <v>2393</v>
      </c>
      <c r="F684" s="2">
        <v>45535</v>
      </c>
      <c r="G684" s="2">
        <v>45505</v>
      </c>
      <c r="H684" s="1" t="s">
        <v>2458</v>
      </c>
      <c r="I684" s="1" t="s">
        <v>2459</v>
      </c>
      <c r="J684" s="1" t="s">
        <v>675</v>
      </c>
      <c r="K684" s="1" t="s">
        <v>923</v>
      </c>
      <c r="L684" s="1"/>
      <c r="M684" s="1"/>
      <c r="N684" s="1"/>
      <c r="O684" s="1" t="s">
        <v>2669</v>
      </c>
      <c r="P684" s="40">
        <v>10584</v>
      </c>
      <c r="Q684" s="37" t="str">
        <f>IF(C684="ForthPoint","ForthPoint",IF(D684="Intercompany",_xlfn.XLOOKUP(E684,'Dept Lookup'!B:B,'Dept Lookup'!A:A),Modified!D684))</f>
        <v>Insourcing Services</v>
      </c>
      <c r="R684" t="str">
        <f t="shared" si="54"/>
        <v>Visa</v>
      </c>
      <c r="S684" s="1" t="s">
        <v>707</v>
      </c>
      <c r="T684">
        <f t="shared" si="55"/>
        <v>0</v>
      </c>
      <c r="U684" s="25" t="str">
        <f>IF(K684&gt;0,K684,_xlfn.XLOOKUP(M684,'Client Lookup'!L:L,'Client Lookup'!N:N))</f>
        <v>5983</v>
      </c>
      <c r="V684" t="e">
        <f>_xlfn.XLOOKUP(_xlfn.NUMBERVALUE(U684),'Project Lookup'!X:X,'Project Lookup'!B:B)</f>
        <v>#N/A</v>
      </c>
      <c r="X684" t="str">
        <f t="shared" si="56"/>
        <v>269 Visa (BTS)</v>
      </c>
      <c r="Y684" t="str">
        <f t="shared" si="57"/>
        <v>269 Visa (BTS)</v>
      </c>
      <c r="Z684" t="str">
        <f t="shared" si="58"/>
        <v>269 Visa (BTS)</v>
      </c>
      <c r="AA684" t="str">
        <f>_xlfn.XLOOKUP(Z684,'Client Lookup'!A:A,'Client Lookup'!C:C)</f>
        <v>Visa</v>
      </c>
      <c r="AC684" t="e">
        <f>_xlfn.XLOOKUP(K684,'Results vs Forecast'!K:K,'Results vs Forecast'!K:K)</f>
        <v>#N/A</v>
      </c>
    </row>
    <row r="685" spans="1:29" hidden="1">
      <c r="A685" s="39"/>
      <c r="B685" s="1" t="s">
        <v>700</v>
      </c>
      <c r="C685" s="1" t="s">
        <v>701</v>
      </c>
      <c r="D685" s="1" t="s">
        <v>20</v>
      </c>
      <c r="E685" s="1" t="s">
        <v>2393</v>
      </c>
      <c r="F685" s="2">
        <v>45535</v>
      </c>
      <c r="G685" s="2">
        <v>45505</v>
      </c>
      <c r="H685" s="1" t="s">
        <v>2458</v>
      </c>
      <c r="I685" s="1" t="s">
        <v>2459</v>
      </c>
      <c r="J685" s="1" t="s">
        <v>508</v>
      </c>
      <c r="K685" s="1" t="s">
        <v>767</v>
      </c>
      <c r="L685" s="1" t="s">
        <v>2472</v>
      </c>
      <c r="M685" s="1"/>
      <c r="N685" s="1"/>
      <c r="O685" s="1" t="s">
        <v>2670</v>
      </c>
      <c r="P685" s="40">
        <v>-2520</v>
      </c>
      <c r="Q685" s="37" t="str">
        <f>IF(C685="ForthPoint","ForthPoint",IF(D685="Intercompany",_xlfn.XLOOKUP(E685,'Dept Lookup'!B:B,'Dept Lookup'!A:A),Modified!D685))</f>
        <v>Insourcing Services</v>
      </c>
      <c r="R685" t="str">
        <f t="shared" si="54"/>
        <v>CVS Health</v>
      </c>
      <c r="S685" s="1" t="s">
        <v>707</v>
      </c>
      <c r="T685">
        <f t="shared" si="55"/>
        <v>0</v>
      </c>
      <c r="U685" s="25" t="str">
        <f>IF(K685&gt;0,K685,_xlfn.XLOOKUP(M685,'Client Lookup'!L:L,'Client Lookup'!N:N))</f>
        <v>22854</v>
      </c>
      <c r="V685" t="str">
        <f>_xlfn.XLOOKUP(_xlfn.NUMBERVALUE(U685),'Project Lookup'!X:X,'Project Lookup'!B:B)</f>
        <v>POD 8 Transition Support Team</v>
      </c>
      <c r="X685" t="str">
        <f t="shared" si="56"/>
        <v>170 CVS Health : 863 POD 8 Transition Support Team</v>
      </c>
      <c r="Y685" t="str">
        <f t="shared" si="57"/>
        <v>170 CVS Health</v>
      </c>
      <c r="Z685" t="str">
        <f t="shared" si="58"/>
        <v>170 CVS Health</v>
      </c>
      <c r="AA685" t="str">
        <f>_xlfn.XLOOKUP(Z685,'Client Lookup'!A:A,'Client Lookup'!C:C)</f>
        <v>CVS Health</v>
      </c>
      <c r="AC685" t="e">
        <f>_xlfn.XLOOKUP(K685,'Results vs Forecast'!K:K,'Results vs Forecast'!K:K)</f>
        <v>#N/A</v>
      </c>
    </row>
    <row r="686" spans="1:29" hidden="1">
      <c r="A686" s="39"/>
      <c r="B686" s="1" t="s">
        <v>700</v>
      </c>
      <c r="C686" s="1" t="s">
        <v>701</v>
      </c>
      <c r="D686" s="1" t="s">
        <v>20</v>
      </c>
      <c r="E686" s="1" t="s">
        <v>2393</v>
      </c>
      <c r="F686" s="2">
        <v>45535</v>
      </c>
      <c r="G686" s="2">
        <v>45505</v>
      </c>
      <c r="H686" s="1" t="s">
        <v>2458</v>
      </c>
      <c r="I686" s="1" t="s">
        <v>2459</v>
      </c>
      <c r="J686" s="1" t="s">
        <v>491</v>
      </c>
      <c r="K686" s="1" t="s">
        <v>743</v>
      </c>
      <c r="L686" s="1"/>
      <c r="M686" s="1"/>
      <c r="N686" s="1"/>
      <c r="O686" s="1" t="s">
        <v>2671</v>
      </c>
      <c r="P686" s="40">
        <v>10120</v>
      </c>
      <c r="Q686" s="37" t="str">
        <f>IF(C686="ForthPoint","ForthPoint",IF(D686="Intercompany",_xlfn.XLOOKUP(E686,'Dept Lookup'!B:B,'Dept Lookup'!A:A),Modified!D686))</f>
        <v>Insourcing Services</v>
      </c>
      <c r="R686" t="str">
        <f t="shared" si="54"/>
        <v>citigroup</v>
      </c>
      <c r="S686" s="1" t="s">
        <v>707</v>
      </c>
      <c r="T686">
        <f t="shared" si="55"/>
        <v>0</v>
      </c>
      <c r="U686" s="25" t="str">
        <f>IF(K686&gt;0,K686,_xlfn.XLOOKUP(M686,'Client Lookup'!L:L,'Client Lookup'!N:N))</f>
        <v>566</v>
      </c>
      <c r="V686" t="e">
        <f>_xlfn.XLOOKUP(_xlfn.NUMBERVALUE(U686),'Project Lookup'!X:X,'Project Lookup'!B:B)</f>
        <v>#N/A</v>
      </c>
      <c r="X686" t="str">
        <f t="shared" si="56"/>
        <v>8 Citi</v>
      </c>
      <c r="Y686" t="str">
        <f t="shared" si="57"/>
        <v>8 Citi</v>
      </c>
      <c r="Z686" t="str">
        <f t="shared" si="58"/>
        <v>8 Citi</v>
      </c>
      <c r="AA686" t="str">
        <f>_xlfn.XLOOKUP(Z686,'Client Lookup'!A:A,'Client Lookup'!C:C)</f>
        <v>citigroup</v>
      </c>
      <c r="AC686" t="e">
        <f>_xlfn.XLOOKUP(K686,'Results vs Forecast'!K:K,'Results vs Forecast'!K:K)</f>
        <v>#N/A</v>
      </c>
    </row>
    <row r="687" spans="1:29" hidden="1">
      <c r="A687" s="39"/>
      <c r="B687" s="1" t="s">
        <v>700</v>
      </c>
      <c r="C687" s="1" t="s">
        <v>701</v>
      </c>
      <c r="D687" s="1" t="s">
        <v>20</v>
      </c>
      <c r="E687" s="1" t="s">
        <v>2393</v>
      </c>
      <c r="F687" s="2">
        <v>45535</v>
      </c>
      <c r="G687" s="2">
        <v>45505</v>
      </c>
      <c r="H687" s="1" t="s">
        <v>2458</v>
      </c>
      <c r="I687" s="1" t="s">
        <v>2459</v>
      </c>
      <c r="J687" s="1" t="s">
        <v>491</v>
      </c>
      <c r="K687" s="1" t="s">
        <v>743</v>
      </c>
      <c r="L687" s="1"/>
      <c r="M687" s="1"/>
      <c r="N687" s="1"/>
      <c r="O687" s="1" t="s">
        <v>2672</v>
      </c>
      <c r="P687" s="40">
        <v>15400</v>
      </c>
      <c r="Q687" s="37" t="str">
        <f>IF(C687="ForthPoint","ForthPoint",IF(D687="Intercompany",_xlfn.XLOOKUP(E687,'Dept Lookup'!B:B,'Dept Lookup'!A:A),Modified!D687))</f>
        <v>Insourcing Services</v>
      </c>
      <c r="R687" t="str">
        <f t="shared" si="54"/>
        <v>citigroup</v>
      </c>
      <c r="S687" s="1" t="s">
        <v>707</v>
      </c>
      <c r="T687">
        <f t="shared" si="55"/>
        <v>0</v>
      </c>
      <c r="U687" s="25" t="str">
        <f>IF(K687&gt;0,K687,_xlfn.XLOOKUP(M687,'Client Lookup'!L:L,'Client Lookup'!N:N))</f>
        <v>566</v>
      </c>
      <c r="V687" t="e">
        <f>_xlfn.XLOOKUP(_xlfn.NUMBERVALUE(U687),'Project Lookup'!X:X,'Project Lookup'!B:B)</f>
        <v>#N/A</v>
      </c>
      <c r="X687" t="str">
        <f t="shared" si="56"/>
        <v>8 Citi</v>
      </c>
      <c r="Y687" t="str">
        <f t="shared" si="57"/>
        <v>8 Citi</v>
      </c>
      <c r="Z687" t="str">
        <f t="shared" si="58"/>
        <v>8 Citi</v>
      </c>
      <c r="AA687" t="str">
        <f>_xlfn.XLOOKUP(Z687,'Client Lookup'!A:A,'Client Lookup'!C:C)</f>
        <v>citigroup</v>
      </c>
      <c r="AC687" t="e">
        <f>_xlfn.XLOOKUP(K687,'Results vs Forecast'!K:K,'Results vs Forecast'!K:K)</f>
        <v>#N/A</v>
      </c>
    </row>
    <row r="688" spans="1:29" hidden="1">
      <c r="A688" s="39"/>
      <c r="B688" s="1" t="s">
        <v>700</v>
      </c>
      <c r="C688" s="1" t="s">
        <v>701</v>
      </c>
      <c r="D688" s="1" t="s">
        <v>20</v>
      </c>
      <c r="E688" s="1" t="s">
        <v>2393</v>
      </c>
      <c r="F688" s="2">
        <v>45535</v>
      </c>
      <c r="G688" s="2">
        <v>45505</v>
      </c>
      <c r="H688" s="1" t="s">
        <v>2458</v>
      </c>
      <c r="I688" s="1" t="s">
        <v>2459</v>
      </c>
      <c r="J688" s="1" t="s">
        <v>469</v>
      </c>
      <c r="K688" s="1" t="s">
        <v>720</v>
      </c>
      <c r="L688" s="1"/>
      <c r="M688" s="1"/>
      <c r="N688" s="1"/>
      <c r="O688" s="1" t="s">
        <v>2673</v>
      </c>
      <c r="P688" s="40">
        <v>11440</v>
      </c>
      <c r="Q688" s="37" t="str">
        <f>IF(C688="ForthPoint","ForthPoint",IF(D688="Intercompany",_xlfn.XLOOKUP(E688,'Dept Lookup'!B:B,'Dept Lookup'!A:A),Modified!D688))</f>
        <v>Insourcing Services</v>
      </c>
      <c r="R688" t="str">
        <f t="shared" si="54"/>
        <v>American Express Company</v>
      </c>
      <c r="S688" s="1" t="s">
        <v>707</v>
      </c>
      <c r="T688">
        <f t="shared" si="55"/>
        <v>0</v>
      </c>
      <c r="U688" s="25" t="str">
        <f>IF(K688&gt;0,K688,_xlfn.XLOOKUP(M688,'Client Lookup'!L:L,'Client Lookup'!N:N))</f>
        <v>565</v>
      </c>
      <c r="V688" t="e">
        <f>_xlfn.XLOOKUP(_xlfn.NUMBERVALUE(U688),'Project Lookup'!X:X,'Project Lookup'!B:B)</f>
        <v>#N/A</v>
      </c>
      <c r="X688" t="str">
        <f t="shared" si="56"/>
        <v>7 American Express</v>
      </c>
      <c r="Y688" t="str">
        <f t="shared" si="57"/>
        <v>7 American Express</v>
      </c>
      <c r="Z688" t="str">
        <f t="shared" si="58"/>
        <v>7 American Express</v>
      </c>
      <c r="AA688" t="str">
        <f>_xlfn.XLOOKUP(Z688,'Client Lookup'!A:A,'Client Lookup'!C:C)</f>
        <v>American Express Company</v>
      </c>
      <c r="AC688" t="e">
        <f>_xlfn.XLOOKUP(K688,'Results vs Forecast'!K:K,'Results vs Forecast'!K:K)</f>
        <v>#N/A</v>
      </c>
    </row>
    <row r="689" spans="1:29" hidden="1">
      <c r="A689" s="39"/>
      <c r="B689" s="1" t="s">
        <v>700</v>
      </c>
      <c r="C689" s="1" t="s">
        <v>701</v>
      </c>
      <c r="D689" s="1" t="s">
        <v>20</v>
      </c>
      <c r="E689" s="1" t="s">
        <v>2393</v>
      </c>
      <c r="F689" s="2">
        <v>45535</v>
      </c>
      <c r="G689" s="2">
        <v>45505</v>
      </c>
      <c r="H689" s="1" t="s">
        <v>2458</v>
      </c>
      <c r="I689" s="1" t="s">
        <v>2459</v>
      </c>
      <c r="J689" s="1" t="s">
        <v>469</v>
      </c>
      <c r="K689" s="1" t="s">
        <v>720</v>
      </c>
      <c r="L689" s="1"/>
      <c r="M689" s="1"/>
      <c r="N689" s="1"/>
      <c r="O689" s="1" t="s">
        <v>2674</v>
      </c>
      <c r="P689" s="40">
        <v>10318.75</v>
      </c>
      <c r="Q689" s="37" t="str">
        <f>IF(C689="ForthPoint","ForthPoint",IF(D689="Intercompany",_xlfn.XLOOKUP(E689,'Dept Lookup'!B:B,'Dept Lookup'!A:A),Modified!D689))</f>
        <v>Insourcing Services</v>
      </c>
      <c r="R689" t="str">
        <f t="shared" si="54"/>
        <v>American Express Company</v>
      </c>
      <c r="S689" s="1" t="s">
        <v>707</v>
      </c>
      <c r="T689">
        <f t="shared" si="55"/>
        <v>0</v>
      </c>
      <c r="U689" s="25" t="str">
        <f>IF(K689&gt;0,K689,_xlfn.XLOOKUP(M689,'Client Lookup'!L:L,'Client Lookup'!N:N))</f>
        <v>565</v>
      </c>
      <c r="V689" t="e">
        <f>_xlfn.XLOOKUP(_xlfn.NUMBERVALUE(U689),'Project Lookup'!X:X,'Project Lookup'!B:B)</f>
        <v>#N/A</v>
      </c>
      <c r="X689" t="str">
        <f t="shared" si="56"/>
        <v>7 American Express</v>
      </c>
      <c r="Y689" t="str">
        <f t="shared" si="57"/>
        <v>7 American Express</v>
      </c>
      <c r="Z689" t="str">
        <f t="shared" si="58"/>
        <v>7 American Express</v>
      </c>
      <c r="AA689" t="str">
        <f>_xlfn.XLOOKUP(Z689,'Client Lookup'!A:A,'Client Lookup'!C:C)</f>
        <v>American Express Company</v>
      </c>
      <c r="AC689" t="e">
        <f>_xlfn.XLOOKUP(K689,'Results vs Forecast'!K:K,'Results vs Forecast'!K:K)</f>
        <v>#N/A</v>
      </c>
    </row>
    <row r="690" spans="1:29" hidden="1">
      <c r="A690" s="39"/>
      <c r="B690" s="1" t="s">
        <v>700</v>
      </c>
      <c r="C690" s="1" t="s">
        <v>701</v>
      </c>
      <c r="D690" s="1" t="s">
        <v>20</v>
      </c>
      <c r="E690" s="1" t="s">
        <v>2393</v>
      </c>
      <c r="F690" s="2">
        <v>45535</v>
      </c>
      <c r="G690" s="2">
        <v>45505</v>
      </c>
      <c r="H690" s="1" t="s">
        <v>2458</v>
      </c>
      <c r="I690" s="1" t="s">
        <v>2459</v>
      </c>
      <c r="J690" s="1" t="s">
        <v>469</v>
      </c>
      <c r="K690" s="1" t="s">
        <v>720</v>
      </c>
      <c r="L690" s="1"/>
      <c r="M690" s="1"/>
      <c r="N690" s="1"/>
      <c r="O690" s="1" t="s">
        <v>2675</v>
      </c>
      <c r="P690" s="40">
        <v>11440</v>
      </c>
      <c r="Q690" s="37" t="str">
        <f>IF(C690="ForthPoint","ForthPoint",IF(D690="Intercompany",_xlfn.XLOOKUP(E690,'Dept Lookup'!B:B,'Dept Lookup'!A:A),Modified!D690))</f>
        <v>Insourcing Services</v>
      </c>
      <c r="R690" t="str">
        <f t="shared" si="54"/>
        <v>American Express Company</v>
      </c>
      <c r="S690" s="1" t="s">
        <v>707</v>
      </c>
      <c r="T690">
        <f t="shared" si="55"/>
        <v>0</v>
      </c>
      <c r="U690" s="25" t="str">
        <f>IF(K690&gt;0,K690,_xlfn.XLOOKUP(M690,'Client Lookup'!L:L,'Client Lookup'!N:N))</f>
        <v>565</v>
      </c>
      <c r="V690" t="e">
        <f>_xlfn.XLOOKUP(_xlfn.NUMBERVALUE(U690),'Project Lookup'!X:X,'Project Lookup'!B:B)</f>
        <v>#N/A</v>
      </c>
      <c r="X690" t="str">
        <f t="shared" si="56"/>
        <v>7 American Express</v>
      </c>
      <c r="Y690" t="str">
        <f t="shared" si="57"/>
        <v>7 American Express</v>
      </c>
      <c r="Z690" t="str">
        <f t="shared" si="58"/>
        <v>7 American Express</v>
      </c>
      <c r="AA690" t="str">
        <f>_xlfn.XLOOKUP(Z690,'Client Lookup'!A:A,'Client Lookup'!C:C)</f>
        <v>American Express Company</v>
      </c>
      <c r="AC690" t="e">
        <f>_xlfn.XLOOKUP(K690,'Results vs Forecast'!K:K,'Results vs Forecast'!K:K)</f>
        <v>#N/A</v>
      </c>
    </row>
    <row r="691" spans="1:29" hidden="1">
      <c r="A691" s="39"/>
      <c r="B691" s="1" t="s">
        <v>700</v>
      </c>
      <c r="C691" s="1" t="s">
        <v>701</v>
      </c>
      <c r="D691" s="1" t="s">
        <v>20</v>
      </c>
      <c r="E691" s="1" t="s">
        <v>2393</v>
      </c>
      <c r="F691" s="2">
        <v>45535</v>
      </c>
      <c r="G691" s="2">
        <v>45505</v>
      </c>
      <c r="H691" s="1" t="s">
        <v>2458</v>
      </c>
      <c r="I691" s="1" t="s">
        <v>2459</v>
      </c>
      <c r="J691" s="1" t="s">
        <v>675</v>
      </c>
      <c r="K691" s="1" t="s">
        <v>923</v>
      </c>
      <c r="L691" s="1"/>
      <c r="M691" s="1"/>
      <c r="N691" s="1"/>
      <c r="O691" s="1" t="s">
        <v>2676</v>
      </c>
      <c r="P691" s="40">
        <v>21952</v>
      </c>
      <c r="Q691" s="37" t="str">
        <f>IF(C691="ForthPoint","ForthPoint",IF(D691="Intercompany",_xlfn.XLOOKUP(E691,'Dept Lookup'!B:B,'Dept Lookup'!A:A),Modified!D691))</f>
        <v>Insourcing Services</v>
      </c>
      <c r="R691" t="str">
        <f t="shared" si="54"/>
        <v>Visa</v>
      </c>
      <c r="S691" s="1" t="s">
        <v>707</v>
      </c>
      <c r="T691">
        <f t="shared" si="55"/>
        <v>0</v>
      </c>
      <c r="U691" s="25" t="str">
        <f>IF(K691&gt;0,K691,_xlfn.XLOOKUP(M691,'Client Lookup'!L:L,'Client Lookup'!N:N))</f>
        <v>5983</v>
      </c>
      <c r="V691" t="e">
        <f>_xlfn.XLOOKUP(_xlfn.NUMBERVALUE(U691),'Project Lookup'!X:X,'Project Lookup'!B:B)</f>
        <v>#N/A</v>
      </c>
      <c r="X691" t="str">
        <f t="shared" si="56"/>
        <v>269 Visa (BTS)</v>
      </c>
      <c r="Y691" t="str">
        <f t="shared" si="57"/>
        <v>269 Visa (BTS)</v>
      </c>
      <c r="Z691" t="str">
        <f t="shared" si="58"/>
        <v>269 Visa (BTS)</v>
      </c>
      <c r="AA691" t="str">
        <f>_xlfn.XLOOKUP(Z691,'Client Lookup'!A:A,'Client Lookup'!C:C)</f>
        <v>Visa</v>
      </c>
      <c r="AC691" t="e">
        <f>_xlfn.XLOOKUP(K691,'Results vs Forecast'!K:K,'Results vs Forecast'!K:K)</f>
        <v>#N/A</v>
      </c>
    </row>
    <row r="692" spans="1:29" hidden="1">
      <c r="A692" s="39"/>
      <c r="B692" s="1" t="s">
        <v>700</v>
      </c>
      <c r="C692" s="1" t="s">
        <v>701</v>
      </c>
      <c r="D692" s="1" t="s">
        <v>20</v>
      </c>
      <c r="E692" s="1" t="s">
        <v>2393</v>
      </c>
      <c r="F692" s="2">
        <v>45535</v>
      </c>
      <c r="G692" s="2">
        <v>45505</v>
      </c>
      <c r="H692" s="1" t="s">
        <v>2458</v>
      </c>
      <c r="I692" s="1" t="s">
        <v>2459</v>
      </c>
      <c r="J692" s="1" t="s">
        <v>513</v>
      </c>
      <c r="K692" s="1" t="s">
        <v>775</v>
      </c>
      <c r="L692" s="1"/>
      <c r="M692" s="1"/>
      <c r="N692" s="1"/>
      <c r="O692" s="1" t="s">
        <v>2677</v>
      </c>
      <c r="P692" s="40">
        <v>21120</v>
      </c>
      <c r="Q692" s="37" t="str">
        <f>IF(C692="ForthPoint","ForthPoint",IF(D692="Intercompany",_xlfn.XLOOKUP(E692,'Dept Lookup'!B:B,'Dept Lookup'!A:A),Modified!D692))</f>
        <v>Insourcing Services</v>
      </c>
      <c r="R692" t="str">
        <f t="shared" si="54"/>
        <v>Discover</v>
      </c>
      <c r="S692" s="1" t="s">
        <v>707</v>
      </c>
      <c r="T692">
        <f t="shared" si="55"/>
        <v>0</v>
      </c>
      <c r="U692" s="25" t="str">
        <f>IF(K692&gt;0,K692,_xlfn.XLOOKUP(M692,'Client Lookup'!L:L,'Client Lookup'!N:N))</f>
        <v>26790</v>
      </c>
      <c r="V692" t="e">
        <f>_xlfn.XLOOKUP(_xlfn.NUMBERVALUE(U692),'Project Lookup'!X:X,'Project Lookup'!B:B)</f>
        <v>#N/A</v>
      </c>
      <c r="X692" t="str">
        <f t="shared" si="56"/>
        <v>483 Discover</v>
      </c>
      <c r="Y692" t="str">
        <f t="shared" si="57"/>
        <v>483 Discover</v>
      </c>
      <c r="Z692" t="str">
        <f t="shared" si="58"/>
        <v>483 Discover</v>
      </c>
      <c r="AA692" t="str">
        <f>_xlfn.XLOOKUP(Z692,'Client Lookup'!A:A,'Client Lookup'!C:C)</f>
        <v>Discover</v>
      </c>
      <c r="AC692" t="e">
        <f>_xlfn.XLOOKUP(K692,'Results vs Forecast'!K:K,'Results vs Forecast'!K:K)</f>
        <v>#N/A</v>
      </c>
    </row>
    <row r="693" spans="1:29" hidden="1">
      <c r="A693" s="39"/>
      <c r="B693" s="1" t="s">
        <v>700</v>
      </c>
      <c r="C693" s="1" t="s">
        <v>701</v>
      </c>
      <c r="D693" s="1" t="s">
        <v>20</v>
      </c>
      <c r="E693" s="1" t="s">
        <v>2393</v>
      </c>
      <c r="F693" s="2">
        <v>45535</v>
      </c>
      <c r="G693" s="2">
        <v>45505</v>
      </c>
      <c r="H693" s="1" t="s">
        <v>2458</v>
      </c>
      <c r="I693" s="1" t="s">
        <v>2459</v>
      </c>
      <c r="J693" s="1" t="s">
        <v>469</v>
      </c>
      <c r="K693" s="1" t="s">
        <v>720</v>
      </c>
      <c r="L693" s="1"/>
      <c r="M693" s="1"/>
      <c r="N693" s="1"/>
      <c r="O693" s="1" t="s">
        <v>2678</v>
      </c>
      <c r="P693" s="40">
        <v>13383.75</v>
      </c>
      <c r="Q693" s="37" t="str">
        <f>IF(C693="ForthPoint","ForthPoint",IF(D693="Intercompany",_xlfn.XLOOKUP(E693,'Dept Lookup'!B:B,'Dept Lookup'!A:A),Modified!D693))</f>
        <v>Insourcing Services</v>
      </c>
      <c r="R693" t="str">
        <f t="shared" si="54"/>
        <v>American Express Company</v>
      </c>
      <c r="S693" s="1" t="s">
        <v>707</v>
      </c>
      <c r="T693">
        <f t="shared" si="55"/>
        <v>0</v>
      </c>
      <c r="U693" s="25" t="str">
        <f>IF(K693&gt;0,K693,_xlfn.XLOOKUP(M693,'Client Lookup'!L:L,'Client Lookup'!N:N))</f>
        <v>565</v>
      </c>
      <c r="V693" t="e">
        <f>_xlfn.XLOOKUP(_xlfn.NUMBERVALUE(U693),'Project Lookup'!X:X,'Project Lookup'!B:B)</f>
        <v>#N/A</v>
      </c>
      <c r="X693" t="str">
        <f t="shared" si="56"/>
        <v>7 American Express</v>
      </c>
      <c r="Y693" t="str">
        <f t="shared" si="57"/>
        <v>7 American Express</v>
      </c>
      <c r="Z693" t="str">
        <f t="shared" si="58"/>
        <v>7 American Express</v>
      </c>
      <c r="AA693" t="str">
        <f>_xlfn.XLOOKUP(Z693,'Client Lookup'!A:A,'Client Lookup'!C:C)</f>
        <v>American Express Company</v>
      </c>
      <c r="AC693" t="e">
        <f>_xlfn.XLOOKUP(K693,'Results vs Forecast'!K:K,'Results vs Forecast'!K:K)</f>
        <v>#N/A</v>
      </c>
    </row>
    <row r="694" spans="1:29" hidden="1">
      <c r="A694" s="39"/>
      <c r="B694" s="1" t="s">
        <v>700</v>
      </c>
      <c r="C694" s="1" t="s">
        <v>701</v>
      </c>
      <c r="D694" s="1" t="s">
        <v>20</v>
      </c>
      <c r="E694" s="1" t="s">
        <v>2393</v>
      </c>
      <c r="F694" s="2">
        <v>45535</v>
      </c>
      <c r="G694" s="2">
        <v>45505</v>
      </c>
      <c r="H694" s="1" t="s">
        <v>2458</v>
      </c>
      <c r="I694" s="1" t="s">
        <v>2459</v>
      </c>
      <c r="J694" s="1" t="s">
        <v>491</v>
      </c>
      <c r="K694" s="1" t="s">
        <v>743</v>
      </c>
      <c r="L694" s="1"/>
      <c r="M694" s="1"/>
      <c r="N694" s="1"/>
      <c r="O694" s="1" t="s">
        <v>2679</v>
      </c>
      <c r="P694" s="40">
        <v>15225</v>
      </c>
      <c r="Q694" s="37" t="str">
        <f>IF(C694="ForthPoint","ForthPoint",IF(D694="Intercompany",_xlfn.XLOOKUP(E694,'Dept Lookup'!B:B,'Dept Lookup'!A:A),Modified!D694))</f>
        <v>Insourcing Services</v>
      </c>
      <c r="R694" t="str">
        <f t="shared" si="54"/>
        <v>citigroup</v>
      </c>
      <c r="S694" s="1" t="s">
        <v>707</v>
      </c>
      <c r="T694">
        <f t="shared" si="55"/>
        <v>0</v>
      </c>
      <c r="U694" s="25" t="str">
        <f>IF(K694&gt;0,K694,_xlfn.XLOOKUP(M694,'Client Lookup'!L:L,'Client Lookup'!N:N))</f>
        <v>566</v>
      </c>
      <c r="V694" t="e">
        <f>_xlfn.XLOOKUP(_xlfn.NUMBERVALUE(U694),'Project Lookup'!X:X,'Project Lookup'!B:B)</f>
        <v>#N/A</v>
      </c>
      <c r="X694" t="str">
        <f t="shared" si="56"/>
        <v>8 Citi</v>
      </c>
      <c r="Y694" t="str">
        <f t="shared" si="57"/>
        <v>8 Citi</v>
      </c>
      <c r="Z694" t="str">
        <f t="shared" si="58"/>
        <v>8 Citi</v>
      </c>
      <c r="AA694" t="str">
        <f>_xlfn.XLOOKUP(Z694,'Client Lookup'!A:A,'Client Lookup'!C:C)</f>
        <v>citigroup</v>
      </c>
      <c r="AC694" t="e">
        <f>_xlfn.XLOOKUP(K694,'Results vs Forecast'!K:K,'Results vs Forecast'!K:K)</f>
        <v>#N/A</v>
      </c>
    </row>
    <row r="695" spans="1:29" hidden="1">
      <c r="A695" s="39"/>
      <c r="B695" s="1" t="s">
        <v>700</v>
      </c>
      <c r="C695" s="1" t="s">
        <v>701</v>
      </c>
      <c r="D695" s="1" t="s">
        <v>20</v>
      </c>
      <c r="E695" s="1" t="s">
        <v>2393</v>
      </c>
      <c r="F695" s="2">
        <v>45535</v>
      </c>
      <c r="G695" s="2">
        <v>45505</v>
      </c>
      <c r="H695" s="1" t="s">
        <v>2458</v>
      </c>
      <c r="I695" s="1" t="s">
        <v>2459</v>
      </c>
      <c r="J695" s="1" t="s">
        <v>491</v>
      </c>
      <c r="K695" s="1" t="s">
        <v>743</v>
      </c>
      <c r="L695" s="1"/>
      <c r="M695" s="1"/>
      <c r="N695" s="1"/>
      <c r="O695" s="1" t="s">
        <v>2680</v>
      </c>
      <c r="P695" s="40">
        <v>12188</v>
      </c>
      <c r="Q695" s="37" t="str">
        <f>IF(C695="ForthPoint","ForthPoint",IF(D695="Intercompany",_xlfn.XLOOKUP(E695,'Dept Lookup'!B:B,'Dept Lookup'!A:A),Modified!D695))</f>
        <v>Insourcing Services</v>
      </c>
      <c r="R695" t="str">
        <f t="shared" si="54"/>
        <v>citigroup</v>
      </c>
      <c r="S695" s="1" t="s">
        <v>707</v>
      </c>
      <c r="T695">
        <f t="shared" si="55"/>
        <v>0</v>
      </c>
      <c r="U695" s="25" t="str">
        <f>IF(K695&gt;0,K695,_xlfn.XLOOKUP(M695,'Client Lookup'!L:L,'Client Lookup'!N:N))</f>
        <v>566</v>
      </c>
      <c r="V695" t="e">
        <f>_xlfn.XLOOKUP(_xlfn.NUMBERVALUE(U695),'Project Lookup'!X:X,'Project Lookup'!B:B)</f>
        <v>#N/A</v>
      </c>
      <c r="X695" t="str">
        <f t="shared" si="56"/>
        <v>8 Citi</v>
      </c>
      <c r="Y695" t="str">
        <f t="shared" si="57"/>
        <v>8 Citi</v>
      </c>
      <c r="Z695" t="str">
        <f t="shared" si="58"/>
        <v>8 Citi</v>
      </c>
      <c r="AA695" t="str">
        <f>_xlfn.XLOOKUP(Z695,'Client Lookup'!A:A,'Client Lookup'!C:C)</f>
        <v>citigroup</v>
      </c>
      <c r="AC695" t="e">
        <f>_xlfn.XLOOKUP(K695,'Results vs Forecast'!K:K,'Results vs Forecast'!K:K)</f>
        <v>#N/A</v>
      </c>
    </row>
    <row r="696" spans="1:29" hidden="1">
      <c r="A696" s="39"/>
      <c r="B696" s="1" t="s">
        <v>700</v>
      </c>
      <c r="C696" s="1" t="s">
        <v>701</v>
      </c>
      <c r="D696" s="1" t="s">
        <v>20</v>
      </c>
      <c r="E696" s="1" t="s">
        <v>2393</v>
      </c>
      <c r="F696" s="2">
        <v>45535</v>
      </c>
      <c r="G696" s="2">
        <v>45505</v>
      </c>
      <c r="H696" s="1" t="s">
        <v>2458</v>
      </c>
      <c r="I696" s="1" t="s">
        <v>2459</v>
      </c>
      <c r="J696" s="1" t="s">
        <v>491</v>
      </c>
      <c r="K696" s="1" t="s">
        <v>743</v>
      </c>
      <c r="L696" s="1"/>
      <c r="M696" s="1"/>
      <c r="N696" s="1"/>
      <c r="O696" s="1" t="s">
        <v>2681</v>
      </c>
      <c r="P696" s="40">
        <v>12188</v>
      </c>
      <c r="Q696" s="37" t="str">
        <f>IF(C696="ForthPoint","ForthPoint",IF(D696="Intercompany",_xlfn.XLOOKUP(E696,'Dept Lookup'!B:B,'Dept Lookup'!A:A),Modified!D696))</f>
        <v>Insourcing Services</v>
      </c>
      <c r="R696" t="str">
        <f t="shared" si="54"/>
        <v>citigroup</v>
      </c>
      <c r="S696" s="1" t="s">
        <v>707</v>
      </c>
      <c r="T696">
        <f t="shared" si="55"/>
        <v>0</v>
      </c>
      <c r="U696" s="25" t="str">
        <f>IF(K696&gt;0,K696,_xlfn.XLOOKUP(M696,'Client Lookup'!L:L,'Client Lookup'!N:N))</f>
        <v>566</v>
      </c>
      <c r="V696" t="e">
        <f>_xlfn.XLOOKUP(_xlfn.NUMBERVALUE(U696),'Project Lookup'!X:X,'Project Lookup'!B:B)</f>
        <v>#N/A</v>
      </c>
      <c r="X696" t="str">
        <f t="shared" si="56"/>
        <v>8 Citi</v>
      </c>
      <c r="Y696" t="str">
        <f t="shared" si="57"/>
        <v>8 Citi</v>
      </c>
      <c r="Z696" t="str">
        <f t="shared" si="58"/>
        <v>8 Citi</v>
      </c>
      <c r="AA696" t="str">
        <f>_xlfn.XLOOKUP(Z696,'Client Lookup'!A:A,'Client Lookup'!C:C)</f>
        <v>citigroup</v>
      </c>
      <c r="AC696" t="e">
        <f>_xlfn.XLOOKUP(K696,'Results vs Forecast'!K:K,'Results vs Forecast'!K:K)</f>
        <v>#N/A</v>
      </c>
    </row>
    <row r="697" spans="1:29" hidden="1">
      <c r="A697" s="39"/>
      <c r="B697" s="1" t="s">
        <v>700</v>
      </c>
      <c r="C697" s="1" t="s">
        <v>701</v>
      </c>
      <c r="D697" s="1" t="s">
        <v>20</v>
      </c>
      <c r="E697" s="1" t="s">
        <v>2393</v>
      </c>
      <c r="F697" s="2">
        <v>45535</v>
      </c>
      <c r="G697" s="2">
        <v>45505</v>
      </c>
      <c r="H697" s="1" t="s">
        <v>2458</v>
      </c>
      <c r="I697" s="1" t="s">
        <v>2459</v>
      </c>
      <c r="J697" s="1" t="s">
        <v>491</v>
      </c>
      <c r="K697" s="1" t="s">
        <v>743</v>
      </c>
      <c r="L697" s="1"/>
      <c r="M697" s="1"/>
      <c r="N697" s="1"/>
      <c r="O697" s="1" t="s">
        <v>2682</v>
      </c>
      <c r="P697" s="40">
        <v>12144</v>
      </c>
      <c r="Q697" s="37" t="str">
        <f>IF(C697="ForthPoint","ForthPoint",IF(D697="Intercompany",_xlfn.XLOOKUP(E697,'Dept Lookup'!B:B,'Dept Lookup'!A:A),Modified!D697))</f>
        <v>Insourcing Services</v>
      </c>
      <c r="R697" t="str">
        <f t="shared" si="54"/>
        <v>citigroup</v>
      </c>
      <c r="S697" s="1" t="s">
        <v>707</v>
      </c>
      <c r="T697">
        <f t="shared" si="55"/>
        <v>0</v>
      </c>
      <c r="U697" s="25" t="str">
        <f>IF(K697&gt;0,K697,_xlfn.XLOOKUP(M697,'Client Lookup'!L:L,'Client Lookup'!N:N))</f>
        <v>566</v>
      </c>
      <c r="V697" t="e">
        <f>_xlfn.XLOOKUP(_xlfn.NUMBERVALUE(U697),'Project Lookup'!X:X,'Project Lookup'!B:B)</f>
        <v>#N/A</v>
      </c>
      <c r="X697" t="str">
        <f t="shared" si="56"/>
        <v>8 Citi</v>
      </c>
      <c r="Y697" t="str">
        <f t="shared" si="57"/>
        <v>8 Citi</v>
      </c>
      <c r="Z697" t="str">
        <f t="shared" si="58"/>
        <v>8 Citi</v>
      </c>
      <c r="AA697" t="str">
        <f>_xlfn.XLOOKUP(Z697,'Client Lookup'!A:A,'Client Lookup'!C:C)</f>
        <v>citigroup</v>
      </c>
      <c r="AC697" t="e">
        <f>_xlfn.XLOOKUP(K697,'Results vs Forecast'!K:K,'Results vs Forecast'!K:K)</f>
        <v>#N/A</v>
      </c>
    </row>
    <row r="698" spans="1:29" hidden="1">
      <c r="A698" s="39"/>
      <c r="B698" s="1" t="s">
        <v>700</v>
      </c>
      <c r="C698" s="1" t="s">
        <v>701</v>
      </c>
      <c r="D698" s="1" t="s">
        <v>20</v>
      </c>
      <c r="E698" s="1" t="s">
        <v>2393</v>
      </c>
      <c r="F698" s="2">
        <v>45535</v>
      </c>
      <c r="G698" s="2">
        <v>45505</v>
      </c>
      <c r="H698" s="1" t="s">
        <v>2458</v>
      </c>
      <c r="I698" s="1" t="s">
        <v>2459</v>
      </c>
      <c r="J698" s="1" t="s">
        <v>469</v>
      </c>
      <c r="K698" s="1" t="s">
        <v>720</v>
      </c>
      <c r="L698" s="1"/>
      <c r="M698" s="1"/>
      <c r="N698" s="1"/>
      <c r="O698" s="1" t="s">
        <v>2683</v>
      </c>
      <c r="P698" s="40">
        <v>14620</v>
      </c>
      <c r="Q698" s="37" t="str">
        <f>IF(C698="ForthPoint","ForthPoint",IF(D698="Intercompany",_xlfn.XLOOKUP(E698,'Dept Lookup'!B:B,'Dept Lookup'!A:A),Modified!D698))</f>
        <v>Insourcing Services</v>
      </c>
      <c r="R698" t="str">
        <f t="shared" si="54"/>
        <v>American Express Company</v>
      </c>
      <c r="S698" s="1" t="s">
        <v>707</v>
      </c>
      <c r="T698">
        <f t="shared" si="55"/>
        <v>0</v>
      </c>
      <c r="U698" s="25" t="str">
        <f>IF(K698&gt;0,K698,_xlfn.XLOOKUP(M698,'Client Lookup'!L:L,'Client Lookup'!N:N))</f>
        <v>565</v>
      </c>
      <c r="V698" t="e">
        <f>_xlfn.XLOOKUP(_xlfn.NUMBERVALUE(U698),'Project Lookup'!X:X,'Project Lookup'!B:B)</f>
        <v>#N/A</v>
      </c>
      <c r="X698" t="str">
        <f t="shared" si="56"/>
        <v>7 American Express</v>
      </c>
      <c r="Y698" t="str">
        <f t="shared" si="57"/>
        <v>7 American Express</v>
      </c>
      <c r="Z698" t="str">
        <f t="shared" si="58"/>
        <v>7 American Express</v>
      </c>
      <c r="AA698" t="str">
        <f>_xlfn.XLOOKUP(Z698,'Client Lookup'!A:A,'Client Lookup'!C:C)</f>
        <v>American Express Company</v>
      </c>
      <c r="AC698" t="e">
        <f>_xlfn.XLOOKUP(K698,'Results vs Forecast'!K:K,'Results vs Forecast'!K:K)</f>
        <v>#N/A</v>
      </c>
    </row>
    <row r="699" spans="1:29" hidden="1">
      <c r="A699" s="39"/>
      <c r="B699" s="1" t="s">
        <v>700</v>
      </c>
      <c r="C699" s="1" t="s">
        <v>701</v>
      </c>
      <c r="D699" s="1" t="s">
        <v>20</v>
      </c>
      <c r="E699" s="1" t="s">
        <v>2393</v>
      </c>
      <c r="F699" s="2">
        <v>45535</v>
      </c>
      <c r="G699" s="2">
        <v>45505</v>
      </c>
      <c r="H699" s="1" t="s">
        <v>2458</v>
      </c>
      <c r="I699" s="1" t="s">
        <v>2459</v>
      </c>
      <c r="J699" s="1" t="s">
        <v>469</v>
      </c>
      <c r="K699" s="1" t="s">
        <v>720</v>
      </c>
      <c r="L699" s="1"/>
      <c r="M699" s="1"/>
      <c r="N699" s="1"/>
      <c r="O699" s="1" t="s">
        <v>2684</v>
      </c>
      <c r="P699" s="40">
        <v>4803.63</v>
      </c>
      <c r="Q699" s="37" t="str">
        <f>IF(C699="ForthPoint","ForthPoint",IF(D699="Intercompany",_xlfn.XLOOKUP(E699,'Dept Lookup'!B:B,'Dept Lookup'!A:A),Modified!D699))</f>
        <v>Insourcing Services</v>
      </c>
      <c r="R699" t="str">
        <f t="shared" si="54"/>
        <v>American Express Company</v>
      </c>
      <c r="S699" s="1" t="s">
        <v>707</v>
      </c>
      <c r="T699">
        <f t="shared" si="55"/>
        <v>0</v>
      </c>
      <c r="U699" s="25" t="str">
        <f>IF(K699&gt;0,K699,_xlfn.XLOOKUP(M699,'Client Lookup'!L:L,'Client Lookup'!N:N))</f>
        <v>565</v>
      </c>
      <c r="V699" t="e">
        <f>_xlfn.XLOOKUP(_xlfn.NUMBERVALUE(U699),'Project Lookup'!X:X,'Project Lookup'!B:B)</f>
        <v>#N/A</v>
      </c>
      <c r="X699" t="str">
        <f t="shared" si="56"/>
        <v>7 American Express</v>
      </c>
      <c r="Y699" t="str">
        <f t="shared" si="57"/>
        <v>7 American Express</v>
      </c>
      <c r="Z699" t="str">
        <f t="shared" si="58"/>
        <v>7 American Express</v>
      </c>
      <c r="AA699" t="str">
        <f>_xlfn.XLOOKUP(Z699,'Client Lookup'!A:A,'Client Lookup'!C:C)</f>
        <v>American Express Company</v>
      </c>
      <c r="AC699" t="e">
        <f>_xlfn.XLOOKUP(K699,'Results vs Forecast'!K:K,'Results vs Forecast'!K:K)</f>
        <v>#N/A</v>
      </c>
    </row>
    <row r="700" spans="1:29" hidden="1">
      <c r="A700" s="39"/>
      <c r="B700" s="1" t="s">
        <v>700</v>
      </c>
      <c r="C700" s="1" t="s">
        <v>701</v>
      </c>
      <c r="D700" s="1" t="s">
        <v>20</v>
      </c>
      <c r="E700" s="1" t="s">
        <v>2393</v>
      </c>
      <c r="F700" s="2">
        <v>45535</v>
      </c>
      <c r="G700" s="2">
        <v>45505</v>
      </c>
      <c r="H700" s="1" t="s">
        <v>2458</v>
      </c>
      <c r="I700" s="1" t="s">
        <v>2459</v>
      </c>
      <c r="J700" s="1" t="s">
        <v>508</v>
      </c>
      <c r="K700" s="1" t="s">
        <v>767</v>
      </c>
      <c r="L700" s="1" t="s">
        <v>2472</v>
      </c>
      <c r="M700" s="1"/>
      <c r="N700" s="1"/>
      <c r="O700" s="1" t="s">
        <v>2685</v>
      </c>
      <c r="P700" s="40">
        <v>-1560</v>
      </c>
      <c r="Q700" s="37" t="str">
        <f>IF(C700="ForthPoint","ForthPoint",IF(D700="Intercompany",_xlfn.XLOOKUP(E700,'Dept Lookup'!B:B,'Dept Lookup'!A:A),Modified!D700))</f>
        <v>Insourcing Services</v>
      </c>
      <c r="R700" t="str">
        <f t="shared" si="54"/>
        <v>CVS Health</v>
      </c>
      <c r="S700" s="1" t="s">
        <v>707</v>
      </c>
      <c r="T700">
        <f t="shared" si="55"/>
        <v>0</v>
      </c>
      <c r="U700" s="25" t="str">
        <f>IF(K700&gt;0,K700,_xlfn.XLOOKUP(M700,'Client Lookup'!L:L,'Client Lookup'!N:N))</f>
        <v>22854</v>
      </c>
      <c r="V700" t="str">
        <f>_xlfn.XLOOKUP(_xlfn.NUMBERVALUE(U700),'Project Lookup'!X:X,'Project Lookup'!B:B)</f>
        <v>POD 8 Transition Support Team</v>
      </c>
      <c r="X700" t="str">
        <f t="shared" si="56"/>
        <v>170 CVS Health : 863 POD 8 Transition Support Team</v>
      </c>
      <c r="Y700" t="str">
        <f t="shared" si="57"/>
        <v>170 CVS Health</v>
      </c>
      <c r="Z700" t="str">
        <f t="shared" si="58"/>
        <v>170 CVS Health</v>
      </c>
      <c r="AA700" t="str">
        <f>_xlfn.XLOOKUP(Z700,'Client Lookup'!A:A,'Client Lookup'!C:C)</f>
        <v>CVS Health</v>
      </c>
      <c r="AC700" t="e">
        <f>_xlfn.XLOOKUP(K700,'Results vs Forecast'!K:K,'Results vs Forecast'!K:K)</f>
        <v>#N/A</v>
      </c>
    </row>
    <row r="701" spans="1:29" hidden="1">
      <c r="A701" s="39"/>
      <c r="B701" s="1" t="s">
        <v>700</v>
      </c>
      <c r="C701" s="1" t="s">
        <v>701</v>
      </c>
      <c r="D701" s="1" t="s">
        <v>20</v>
      </c>
      <c r="E701" s="1" t="s">
        <v>2393</v>
      </c>
      <c r="F701" s="2">
        <v>45535</v>
      </c>
      <c r="G701" s="2">
        <v>45505</v>
      </c>
      <c r="H701" s="1" t="s">
        <v>2458</v>
      </c>
      <c r="I701" s="1" t="s">
        <v>2459</v>
      </c>
      <c r="J701" s="1" t="s">
        <v>469</v>
      </c>
      <c r="K701" s="1" t="s">
        <v>720</v>
      </c>
      <c r="L701" s="1"/>
      <c r="M701" s="1"/>
      <c r="N701" s="1"/>
      <c r="O701" s="1" t="s">
        <v>2686</v>
      </c>
      <c r="P701" s="40">
        <v>11440</v>
      </c>
      <c r="Q701" s="37" t="str">
        <f>IF(C701="ForthPoint","ForthPoint",IF(D701="Intercompany",_xlfn.XLOOKUP(E701,'Dept Lookup'!B:B,'Dept Lookup'!A:A),Modified!D701))</f>
        <v>Insourcing Services</v>
      </c>
      <c r="R701" t="str">
        <f t="shared" si="54"/>
        <v>American Express Company</v>
      </c>
      <c r="S701" s="1" t="s">
        <v>707</v>
      </c>
      <c r="T701">
        <f t="shared" si="55"/>
        <v>0</v>
      </c>
      <c r="U701" s="25" t="str">
        <f>IF(K701&gt;0,K701,_xlfn.XLOOKUP(M701,'Client Lookup'!L:L,'Client Lookup'!N:N))</f>
        <v>565</v>
      </c>
      <c r="V701" t="e">
        <f>_xlfn.XLOOKUP(_xlfn.NUMBERVALUE(U701),'Project Lookup'!X:X,'Project Lookup'!B:B)</f>
        <v>#N/A</v>
      </c>
      <c r="X701" t="str">
        <f t="shared" si="56"/>
        <v>7 American Express</v>
      </c>
      <c r="Y701" t="str">
        <f t="shared" si="57"/>
        <v>7 American Express</v>
      </c>
      <c r="Z701" t="str">
        <f t="shared" si="58"/>
        <v>7 American Express</v>
      </c>
      <c r="AA701" t="str">
        <f>_xlfn.XLOOKUP(Z701,'Client Lookup'!A:A,'Client Lookup'!C:C)</f>
        <v>American Express Company</v>
      </c>
      <c r="AC701" t="e">
        <f>_xlfn.XLOOKUP(K701,'Results vs Forecast'!K:K,'Results vs Forecast'!K:K)</f>
        <v>#N/A</v>
      </c>
    </row>
    <row r="702" spans="1:29" hidden="1">
      <c r="A702" s="39"/>
      <c r="B702" s="1" t="s">
        <v>700</v>
      </c>
      <c r="C702" s="1" t="s">
        <v>701</v>
      </c>
      <c r="D702" s="1" t="s">
        <v>20</v>
      </c>
      <c r="E702" s="1" t="s">
        <v>2393</v>
      </c>
      <c r="F702" s="2">
        <v>45535</v>
      </c>
      <c r="G702" s="2">
        <v>45505</v>
      </c>
      <c r="H702" s="1" t="s">
        <v>2458</v>
      </c>
      <c r="I702" s="1" t="s">
        <v>2459</v>
      </c>
      <c r="J702" s="1" t="s">
        <v>675</v>
      </c>
      <c r="K702" s="1" t="s">
        <v>923</v>
      </c>
      <c r="L702" s="1"/>
      <c r="M702" s="1"/>
      <c r="N702" s="1"/>
      <c r="O702" s="1" t="s">
        <v>2687</v>
      </c>
      <c r="P702" s="40">
        <v>4937.1899999999996</v>
      </c>
      <c r="Q702" s="37" t="str">
        <f>IF(C702="ForthPoint","ForthPoint",IF(D702="Intercompany",_xlfn.XLOOKUP(E702,'Dept Lookup'!B:B,'Dept Lookup'!A:A),Modified!D702))</f>
        <v>Insourcing Services</v>
      </c>
      <c r="R702" t="str">
        <f t="shared" si="54"/>
        <v>Visa</v>
      </c>
      <c r="S702" s="1" t="s">
        <v>707</v>
      </c>
      <c r="T702">
        <f t="shared" si="55"/>
        <v>0</v>
      </c>
      <c r="U702" s="25" t="str">
        <f>IF(K702&gt;0,K702,_xlfn.XLOOKUP(M702,'Client Lookup'!L:L,'Client Lookup'!N:N))</f>
        <v>5983</v>
      </c>
      <c r="V702" t="e">
        <f>_xlfn.XLOOKUP(_xlfn.NUMBERVALUE(U702),'Project Lookup'!X:X,'Project Lookup'!B:B)</f>
        <v>#N/A</v>
      </c>
      <c r="X702" t="str">
        <f t="shared" si="56"/>
        <v>269 Visa (BTS)</v>
      </c>
      <c r="Y702" t="str">
        <f t="shared" si="57"/>
        <v>269 Visa (BTS)</v>
      </c>
      <c r="Z702" t="str">
        <f t="shared" si="58"/>
        <v>269 Visa (BTS)</v>
      </c>
      <c r="AA702" t="str">
        <f>_xlfn.XLOOKUP(Z702,'Client Lookup'!A:A,'Client Lookup'!C:C)</f>
        <v>Visa</v>
      </c>
      <c r="AC702" t="e">
        <f>_xlfn.XLOOKUP(K702,'Results vs Forecast'!K:K,'Results vs Forecast'!K:K)</f>
        <v>#N/A</v>
      </c>
    </row>
    <row r="703" spans="1:29" hidden="1">
      <c r="A703" s="39"/>
      <c r="B703" s="1" t="s">
        <v>700</v>
      </c>
      <c r="C703" s="1" t="s">
        <v>701</v>
      </c>
      <c r="D703" s="1" t="s">
        <v>20</v>
      </c>
      <c r="E703" s="1" t="s">
        <v>2393</v>
      </c>
      <c r="F703" s="2">
        <v>45535</v>
      </c>
      <c r="G703" s="2">
        <v>45505</v>
      </c>
      <c r="H703" s="1" t="s">
        <v>2458</v>
      </c>
      <c r="I703" s="1" t="s">
        <v>2459</v>
      </c>
      <c r="J703" s="1" t="s">
        <v>675</v>
      </c>
      <c r="K703" s="1" t="s">
        <v>923</v>
      </c>
      <c r="L703" s="1"/>
      <c r="M703" s="1"/>
      <c r="N703" s="1"/>
      <c r="O703" s="1" t="s">
        <v>2688</v>
      </c>
      <c r="P703" s="40">
        <v>19488</v>
      </c>
      <c r="Q703" s="37" t="str">
        <f>IF(C703="ForthPoint","ForthPoint",IF(D703="Intercompany",_xlfn.XLOOKUP(E703,'Dept Lookup'!B:B,'Dept Lookup'!A:A),Modified!D703))</f>
        <v>Insourcing Services</v>
      </c>
      <c r="R703" t="str">
        <f t="shared" si="54"/>
        <v>Visa</v>
      </c>
      <c r="S703" s="1" t="s">
        <v>707</v>
      </c>
      <c r="T703">
        <f t="shared" si="55"/>
        <v>0</v>
      </c>
      <c r="U703" s="25" t="str">
        <f>IF(K703&gt;0,K703,_xlfn.XLOOKUP(M703,'Client Lookup'!L:L,'Client Lookup'!N:N))</f>
        <v>5983</v>
      </c>
      <c r="V703" t="e">
        <f>_xlfn.XLOOKUP(_xlfn.NUMBERVALUE(U703),'Project Lookup'!X:X,'Project Lookup'!B:B)</f>
        <v>#N/A</v>
      </c>
      <c r="X703" t="str">
        <f t="shared" si="56"/>
        <v>269 Visa (BTS)</v>
      </c>
      <c r="Y703" t="str">
        <f t="shared" si="57"/>
        <v>269 Visa (BTS)</v>
      </c>
      <c r="Z703" t="str">
        <f t="shared" si="58"/>
        <v>269 Visa (BTS)</v>
      </c>
      <c r="AA703" t="str">
        <f>_xlfn.XLOOKUP(Z703,'Client Lookup'!A:A,'Client Lookup'!C:C)</f>
        <v>Visa</v>
      </c>
      <c r="AC703" t="e">
        <f>_xlfn.XLOOKUP(K703,'Results vs Forecast'!K:K,'Results vs Forecast'!K:K)</f>
        <v>#N/A</v>
      </c>
    </row>
    <row r="704" spans="1:29" hidden="1">
      <c r="A704" s="39"/>
      <c r="B704" s="1" t="s">
        <v>700</v>
      </c>
      <c r="C704" s="1" t="s">
        <v>701</v>
      </c>
      <c r="D704" s="1" t="s">
        <v>20</v>
      </c>
      <c r="E704" s="1" t="s">
        <v>2393</v>
      </c>
      <c r="F704" s="2">
        <v>45535</v>
      </c>
      <c r="G704" s="2">
        <v>45505</v>
      </c>
      <c r="H704" s="1" t="s">
        <v>2458</v>
      </c>
      <c r="I704" s="1" t="s">
        <v>2459</v>
      </c>
      <c r="J704" s="1" t="s">
        <v>491</v>
      </c>
      <c r="K704" s="1" t="s">
        <v>743</v>
      </c>
      <c r="L704" s="1"/>
      <c r="M704" s="1"/>
      <c r="N704" s="1"/>
      <c r="O704" s="1" t="s">
        <v>2689</v>
      </c>
      <c r="P704" s="40">
        <v>16480</v>
      </c>
      <c r="Q704" s="37" t="str">
        <f>IF(C704="ForthPoint","ForthPoint",IF(D704="Intercompany",_xlfn.XLOOKUP(E704,'Dept Lookup'!B:B,'Dept Lookup'!A:A),Modified!D704))</f>
        <v>Insourcing Services</v>
      </c>
      <c r="R704" t="str">
        <f t="shared" si="54"/>
        <v>citigroup</v>
      </c>
      <c r="S704" s="1" t="s">
        <v>707</v>
      </c>
      <c r="T704">
        <f t="shared" si="55"/>
        <v>0</v>
      </c>
      <c r="U704" s="25" t="str">
        <f>IF(K704&gt;0,K704,_xlfn.XLOOKUP(M704,'Client Lookup'!L:L,'Client Lookup'!N:N))</f>
        <v>566</v>
      </c>
      <c r="V704" t="e">
        <f>_xlfn.XLOOKUP(_xlfn.NUMBERVALUE(U704),'Project Lookup'!X:X,'Project Lookup'!B:B)</f>
        <v>#N/A</v>
      </c>
      <c r="X704" t="str">
        <f t="shared" si="56"/>
        <v>8 Citi</v>
      </c>
      <c r="Y704" t="str">
        <f t="shared" si="57"/>
        <v>8 Citi</v>
      </c>
      <c r="Z704" t="str">
        <f t="shared" si="58"/>
        <v>8 Citi</v>
      </c>
      <c r="AA704" t="str">
        <f>_xlfn.XLOOKUP(Z704,'Client Lookup'!A:A,'Client Lookup'!C:C)</f>
        <v>citigroup</v>
      </c>
      <c r="AC704" t="e">
        <f>_xlfn.XLOOKUP(K704,'Results vs Forecast'!K:K,'Results vs Forecast'!K:K)</f>
        <v>#N/A</v>
      </c>
    </row>
    <row r="705" spans="1:29" hidden="1">
      <c r="A705" s="39"/>
      <c r="B705" s="1" t="s">
        <v>700</v>
      </c>
      <c r="C705" s="1" t="s">
        <v>701</v>
      </c>
      <c r="D705" s="1" t="s">
        <v>20</v>
      </c>
      <c r="E705" s="1" t="s">
        <v>2393</v>
      </c>
      <c r="F705" s="2">
        <v>45535</v>
      </c>
      <c r="G705" s="2">
        <v>45505</v>
      </c>
      <c r="H705" s="1" t="s">
        <v>2458</v>
      </c>
      <c r="I705" s="1" t="s">
        <v>2459</v>
      </c>
      <c r="J705" s="1" t="s">
        <v>469</v>
      </c>
      <c r="K705" s="1" t="s">
        <v>720</v>
      </c>
      <c r="L705" s="1"/>
      <c r="M705" s="1"/>
      <c r="N705" s="1"/>
      <c r="O705" s="1" t="s">
        <v>2690</v>
      </c>
      <c r="P705" s="40">
        <v>13483.75</v>
      </c>
      <c r="Q705" s="37" t="str">
        <f>IF(C705="ForthPoint","ForthPoint",IF(D705="Intercompany",_xlfn.XLOOKUP(E705,'Dept Lookup'!B:B,'Dept Lookup'!A:A),Modified!D705))</f>
        <v>Insourcing Services</v>
      </c>
      <c r="R705" t="str">
        <f t="shared" si="54"/>
        <v>American Express Company</v>
      </c>
      <c r="S705" s="1" t="s">
        <v>707</v>
      </c>
      <c r="T705">
        <f t="shared" si="55"/>
        <v>0</v>
      </c>
      <c r="U705" s="25" t="str">
        <f>IF(K705&gt;0,K705,_xlfn.XLOOKUP(M705,'Client Lookup'!L:L,'Client Lookup'!N:N))</f>
        <v>565</v>
      </c>
      <c r="V705" t="e">
        <f>_xlfn.XLOOKUP(_xlfn.NUMBERVALUE(U705),'Project Lookup'!X:X,'Project Lookup'!B:B)</f>
        <v>#N/A</v>
      </c>
      <c r="X705" t="str">
        <f t="shared" si="56"/>
        <v>7 American Express</v>
      </c>
      <c r="Y705" t="str">
        <f t="shared" si="57"/>
        <v>7 American Express</v>
      </c>
      <c r="Z705" t="str">
        <f t="shared" si="58"/>
        <v>7 American Express</v>
      </c>
      <c r="AA705" t="str">
        <f>_xlfn.XLOOKUP(Z705,'Client Lookup'!A:A,'Client Lookup'!C:C)</f>
        <v>American Express Company</v>
      </c>
      <c r="AC705" t="e">
        <f>_xlfn.XLOOKUP(K705,'Results vs Forecast'!K:K,'Results vs Forecast'!K:K)</f>
        <v>#N/A</v>
      </c>
    </row>
    <row r="706" spans="1:29" hidden="1">
      <c r="A706" s="39"/>
      <c r="B706" s="1" t="s">
        <v>700</v>
      </c>
      <c r="C706" s="1" t="s">
        <v>701</v>
      </c>
      <c r="D706" s="1" t="s">
        <v>20</v>
      </c>
      <c r="E706" s="1" t="s">
        <v>2393</v>
      </c>
      <c r="F706" s="2">
        <v>45535</v>
      </c>
      <c r="G706" s="2">
        <v>45505</v>
      </c>
      <c r="H706" s="1" t="s">
        <v>2458</v>
      </c>
      <c r="I706" s="1" t="s">
        <v>2459</v>
      </c>
      <c r="J706" s="1" t="s">
        <v>491</v>
      </c>
      <c r="K706" s="1" t="s">
        <v>743</v>
      </c>
      <c r="L706" s="1"/>
      <c r="M706" s="1"/>
      <c r="N706" s="1"/>
      <c r="O706" s="1" t="s">
        <v>2691</v>
      </c>
      <c r="P706" s="40">
        <v>9856</v>
      </c>
      <c r="Q706" s="37" t="str">
        <f>IF(C706="ForthPoint","ForthPoint",IF(D706="Intercompany",_xlfn.XLOOKUP(E706,'Dept Lookup'!B:B,'Dept Lookup'!A:A),Modified!D706))</f>
        <v>Insourcing Services</v>
      </c>
      <c r="R706" t="str">
        <f t="shared" si="54"/>
        <v>citigroup</v>
      </c>
      <c r="S706" s="1" t="s">
        <v>707</v>
      </c>
      <c r="T706">
        <f t="shared" si="55"/>
        <v>0</v>
      </c>
      <c r="U706" s="25" t="str">
        <f>IF(K706&gt;0,K706,_xlfn.XLOOKUP(M706,'Client Lookup'!L:L,'Client Lookup'!N:N))</f>
        <v>566</v>
      </c>
      <c r="V706" t="e">
        <f>_xlfn.XLOOKUP(_xlfn.NUMBERVALUE(U706),'Project Lookup'!X:X,'Project Lookup'!B:B)</f>
        <v>#N/A</v>
      </c>
      <c r="X706" t="str">
        <f t="shared" si="56"/>
        <v>8 Citi</v>
      </c>
      <c r="Y706" t="str">
        <f t="shared" si="57"/>
        <v>8 Citi</v>
      </c>
      <c r="Z706" t="str">
        <f t="shared" si="58"/>
        <v>8 Citi</v>
      </c>
      <c r="AA706" t="str">
        <f>_xlfn.XLOOKUP(Z706,'Client Lookup'!A:A,'Client Lookup'!C:C)</f>
        <v>citigroup</v>
      </c>
      <c r="AC706" t="e">
        <f>_xlfn.XLOOKUP(K706,'Results vs Forecast'!K:K,'Results vs Forecast'!K:K)</f>
        <v>#N/A</v>
      </c>
    </row>
    <row r="707" spans="1:29" hidden="1">
      <c r="A707" s="39"/>
      <c r="B707" s="1" t="s">
        <v>700</v>
      </c>
      <c r="C707" s="1" t="s">
        <v>701</v>
      </c>
      <c r="D707" s="1" t="s">
        <v>20</v>
      </c>
      <c r="E707" s="1" t="s">
        <v>2393</v>
      </c>
      <c r="F707" s="2">
        <v>45535</v>
      </c>
      <c r="G707" s="2">
        <v>45505</v>
      </c>
      <c r="H707" s="1" t="s">
        <v>2458</v>
      </c>
      <c r="I707" s="1" t="s">
        <v>2459</v>
      </c>
      <c r="J707" s="1" t="s">
        <v>491</v>
      </c>
      <c r="K707" s="1" t="s">
        <v>743</v>
      </c>
      <c r="L707" s="1"/>
      <c r="M707" s="1"/>
      <c r="N707" s="1"/>
      <c r="O707" s="1" t="s">
        <v>2692</v>
      </c>
      <c r="P707" s="40">
        <v>12144</v>
      </c>
      <c r="Q707" s="37" t="str">
        <f>IF(C707="ForthPoint","ForthPoint",IF(D707="Intercompany",_xlfn.XLOOKUP(E707,'Dept Lookup'!B:B,'Dept Lookup'!A:A),Modified!D707))</f>
        <v>Insourcing Services</v>
      </c>
      <c r="R707" t="str">
        <f t="shared" ref="R707:R770" si="59">AA707</f>
        <v>citigroup</v>
      </c>
      <c r="S707" s="1" t="s">
        <v>707</v>
      </c>
      <c r="T707">
        <f t="shared" ref="T707:T770" si="60">M707</f>
        <v>0</v>
      </c>
      <c r="U707" s="25" t="str">
        <f>IF(K707&gt;0,K707,_xlfn.XLOOKUP(M707,'Client Lookup'!L:L,'Client Lookup'!N:N))</f>
        <v>566</v>
      </c>
      <c r="V707" t="e">
        <f>_xlfn.XLOOKUP(_xlfn.NUMBERVALUE(U707),'Project Lookup'!X:X,'Project Lookup'!B:B)</f>
        <v>#N/A</v>
      </c>
      <c r="X707" t="str">
        <f t="shared" ref="X707:X770" si="61">IF(J707="- No Entity -",M707,J707)</f>
        <v>8 Citi</v>
      </c>
      <c r="Y707" t="str">
        <f t="shared" ref="Y707:Y770" si="62">IFERROR(_xlfn.TEXTBEFORE(X707," :"),X707)</f>
        <v>8 Citi</v>
      </c>
      <c r="Z707" t="str">
        <f t="shared" si="58"/>
        <v>8 Citi</v>
      </c>
      <c r="AA707" t="str">
        <f>_xlfn.XLOOKUP(Z707,'Client Lookup'!A:A,'Client Lookup'!C:C)</f>
        <v>citigroup</v>
      </c>
      <c r="AC707" t="e">
        <f>_xlfn.XLOOKUP(K707,'Results vs Forecast'!K:K,'Results vs Forecast'!K:K)</f>
        <v>#N/A</v>
      </c>
    </row>
    <row r="708" spans="1:29" hidden="1">
      <c r="A708" s="39"/>
      <c r="B708" s="1" t="s">
        <v>700</v>
      </c>
      <c r="C708" s="1" t="s">
        <v>701</v>
      </c>
      <c r="D708" s="1" t="s">
        <v>20</v>
      </c>
      <c r="E708" s="1" t="s">
        <v>2393</v>
      </c>
      <c r="F708" s="2">
        <v>45535</v>
      </c>
      <c r="G708" s="2">
        <v>45505</v>
      </c>
      <c r="H708" s="1" t="s">
        <v>2458</v>
      </c>
      <c r="I708" s="1" t="s">
        <v>2459</v>
      </c>
      <c r="J708" s="1" t="s">
        <v>491</v>
      </c>
      <c r="K708" s="1" t="s">
        <v>743</v>
      </c>
      <c r="L708" s="1"/>
      <c r="M708" s="1"/>
      <c r="N708" s="1"/>
      <c r="O708" s="1" t="s">
        <v>2693</v>
      </c>
      <c r="P708" s="40">
        <v>14568.75</v>
      </c>
      <c r="Q708" s="37" t="str">
        <f>IF(C708="ForthPoint","ForthPoint",IF(D708="Intercompany",_xlfn.XLOOKUP(E708,'Dept Lookup'!B:B,'Dept Lookup'!A:A),Modified!D708))</f>
        <v>Insourcing Services</v>
      </c>
      <c r="R708" t="str">
        <f t="shared" si="59"/>
        <v>citigroup</v>
      </c>
      <c r="S708" s="1" t="s">
        <v>707</v>
      </c>
      <c r="T708">
        <f t="shared" si="60"/>
        <v>0</v>
      </c>
      <c r="U708" s="25" t="str">
        <f>IF(K708&gt;0,K708,_xlfn.XLOOKUP(M708,'Client Lookup'!L:L,'Client Lookup'!N:N))</f>
        <v>566</v>
      </c>
      <c r="V708" t="e">
        <f>_xlfn.XLOOKUP(_xlfn.NUMBERVALUE(U708),'Project Lookup'!X:X,'Project Lookup'!B:B)</f>
        <v>#N/A</v>
      </c>
      <c r="X708" t="str">
        <f t="shared" si="61"/>
        <v>8 Citi</v>
      </c>
      <c r="Y708" t="str">
        <f t="shared" si="62"/>
        <v>8 Citi</v>
      </c>
      <c r="Z708" t="str">
        <f t="shared" si="58"/>
        <v>8 Citi</v>
      </c>
      <c r="AA708" t="str">
        <f>_xlfn.XLOOKUP(Z708,'Client Lookup'!A:A,'Client Lookup'!C:C)</f>
        <v>citigroup</v>
      </c>
      <c r="AC708" t="e">
        <f>_xlfn.XLOOKUP(K708,'Results vs Forecast'!K:K,'Results vs Forecast'!K:K)</f>
        <v>#N/A</v>
      </c>
    </row>
    <row r="709" spans="1:29" hidden="1">
      <c r="A709" s="39"/>
      <c r="B709" s="1" t="s">
        <v>700</v>
      </c>
      <c r="C709" s="1" t="s">
        <v>701</v>
      </c>
      <c r="D709" s="1" t="s">
        <v>20</v>
      </c>
      <c r="E709" s="1" t="s">
        <v>2393</v>
      </c>
      <c r="F709" s="2">
        <v>45535</v>
      </c>
      <c r="G709" s="2">
        <v>45505</v>
      </c>
      <c r="H709" s="1" t="s">
        <v>2458</v>
      </c>
      <c r="I709" s="1" t="s">
        <v>2459</v>
      </c>
      <c r="J709" s="1" t="s">
        <v>469</v>
      </c>
      <c r="K709" s="1" t="s">
        <v>720</v>
      </c>
      <c r="L709" s="1"/>
      <c r="M709" s="1"/>
      <c r="N709" s="1"/>
      <c r="O709" s="1" t="s">
        <v>2694</v>
      </c>
      <c r="P709" s="40">
        <v>13920</v>
      </c>
      <c r="Q709" s="37" t="str">
        <f>IF(C709="ForthPoint","ForthPoint",IF(D709="Intercompany",_xlfn.XLOOKUP(E709,'Dept Lookup'!B:B,'Dept Lookup'!A:A),Modified!D709))</f>
        <v>Insourcing Services</v>
      </c>
      <c r="R709" t="str">
        <f t="shared" si="59"/>
        <v>American Express Company</v>
      </c>
      <c r="S709" s="1" t="s">
        <v>707</v>
      </c>
      <c r="T709">
        <f t="shared" si="60"/>
        <v>0</v>
      </c>
      <c r="U709" s="25" t="str">
        <f>IF(K709&gt;0,K709,_xlfn.XLOOKUP(M709,'Client Lookup'!L:L,'Client Lookup'!N:N))</f>
        <v>565</v>
      </c>
      <c r="V709" t="e">
        <f>_xlfn.XLOOKUP(_xlfn.NUMBERVALUE(U709),'Project Lookup'!X:X,'Project Lookup'!B:B)</f>
        <v>#N/A</v>
      </c>
      <c r="X709" t="str">
        <f t="shared" si="61"/>
        <v>7 American Express</v>
      </c>
      <c r="Y709" t="str">
        <f t="shared" si="62"/>
        <v>7 American Express</v>
      </c>
      <c r="Z709" t="str">
        <f t="shared" si="58"/>
        <v>7 American Express</v>
      </c>
      <c r="AA709" t="str">
        <f>_xlfn.XLOOKUP(Z709,'Client Lookup'!A:A,'Client Lookup'!C:C)</f>
        <v>American Express Company</v>
      </c>
      <c r="AC709" t="e">
        <f>_xlfn.XLOOKUP(K709,'Results vs Forecast'!K:K,'Results vs Forecast'!K:K)</f>
        <v>#N/A</v>
      </c>
    </row>
    <row r="710" spans="1:29" hidden="1">
      <c r="A710" s="39"/>
      <c r="B710" s="1" t="s">
        <v>700</v>
      </c>
      <c r="C710" s="1" t="s">
        <v>701</v>
      </c>
      <c r="D710" s="1" t="s">
        <v>20</v>
      </c>
      <c r="E710" s="1" t="s">
        <v>2393</v>
      </c>
      <c r="F710" s="2">
        <v>45535</v>
      </c>
      <c r="G710" s="2">
        <v>45505</v>
      </c>
      <c r="H710" s="1" t="s">
        <v>2458</v>
      </c>
      <c r="I710" s="1" t="s">
        <v>2459</v>
      </c>
      <c r="J710" s="1" t="s">
        <v>675</v>
      </c>
      <c r="K710" s="1" t="s">
        <v>923</v>
      </c>
      <c r="L710" s="1"/>
      <c r="M710" s="1"/>
      <c r="N710" s="1"/>
      <c r="O710" s="1" t="s">
        <v>2695</v>
      </c>
      <c r="P710" s="40">
        <v>15120</v>
      </c>
      <c r="Q710" s="37" t="str">
        <f>IF(C710="ForthPoint","ForthPoint",IF(D710="Intercompany",_xlfn.XLOOKUP(E710,'Dept Lookup'!B:B,'Dept Lookup'!A:A),Modified!D710))</f>
        <v>Insourcing Services</v>
      </c>
      <c r="R710" t="str">
        <f t="shared" si="59"/>
        <v>Visa</v>
      </c>
      <c r="S710" s="1" t="s">
        <v>707</v>
      </c>
      <c r="T710">
        <f t="shared" si="60"/>
        <v>0</v>
      </c>
      <c r="U710" s="25" t="str">
        <f>IF(K710&gt;0,K710,_xlfn.XLOOKUP(M710,'Client Lookup'!L:L,'Client Lookup'!N:N))</f>
        <v>5983</v>
      </c>
      <c r="V710" t="e">
        <f>_xlfn.XLOOKUP(_xlfn.NUMBERVALUE(U710),'Project Lookup'!X:X,'Project Lookup'!B:B)</f>
        <v>#N/A</v>
      </c>
      <c r="X710" t="str">
        <f t="shared" si="61"/>
        <v>269 Visa (BTS)</v>
      </c>
      <c r="Y710" t="str">
        <f t="shared" si="62"/>
        <v>269 Visa (BTS)</v>
      </c>
      <c r="Z710" t="str">
        <f t="shared" si="58"/>
        <v>269 Visa (BTS)</v>
      </c>
      <c r="AA710" t="str">
        <f>_xlfn.XLOOKUP(Z710,'Client Lookup'!A:A,'Client Lookup'!C:C)</f>
        <v>Visa</v>
      </c>
      <c r="AC710" t="e">
        <f>_xlfn.XLOOKUP(K710,'Results vs Forecast'!K:K,'Results vs Forecast'!K:K)</f>
        <v>#N/A</v>
      </c>
    </row>
    <row r="711" spans="1:29" hidden="1">
      <c r="A711" s="39"/>
      <c r="B711" s="1" t="s">
        <v>700</v>
      </c>
      <c r="C711" s="1" t="s">
        <v>701</v>
      </c>
      <c r="D711" s="1" t="s">
        <v>20</v>
      </c>
      <c r="E711" s="1" t="s">
        <v>2393</v>
      </c>
      <c r="F711" s="2">
        <v>45535</v>
      </c>
      <c r="G711" s="2">
        <v>45505</v>
      </c>
      <c r="H711" s="1" t="s">
        <v>2458</v>
      </c>
      <c r="I711" s="1" t="s">
        <v>2459</v>
      </c>
      <c r="J711" s="1" t="s">
        <v>675</v>
      </c>
      <c r="K711" s="1" t="s">
        <v>923</v>
      </c>
      <c r="L711" s="1"/>
      <c r="M711" s="1"/>
      <c r="N711" s="1"/>
      <c r="O711" s="1" t="s">
        <v>2696</v>
      </c>
      <c r="P711" s="40">
        <v>10591.68</v>
      </c>
      <c r="Q711" s="37" t="str">
        <f>IF(C711="ForthPoint","ForthPoint",IF(D711="Intercompany",_xlfn.XLOOKUP(E711,'Dept Lookup'!B:B,'Dept Lookup'!A:A),Modified!D711))</f>
        <v>Insourcing Services</v>
      </c>
      <c r="R711" t="str">
        <f t="shared" si="59"/>
        <v>Visa</v>
      </c>
      <c r="S711" s="1" t="s">
        <v>707</v>
      </c>
      <c r="T711">
        <f t="shared" si="60"/>
        <v>0</v>
      </c>
      <c r="U711" s="25" t="str">
        <f>IF(K711&gt;0,K711,_xlfn.XLOOKUP(M711,'Client Lookup'!L:L,'Client Lookup'!N:N))</f>
        <v>5983</v>
      </c>
      <c r="V711" t="e">
        <f>_xlfn.XLOOKUP(_xlfn.NUMBERVALUE(U711),'Project Lookup'!X:X,'Project Lookup'!B:B)</f>
        <v>#N/A</v>
      </c>
      <c r="X711" t="str">
        <f t="shared" si="61"/>
        <v>269 Visa (BTS)</v>
      </c>
      <c r="Y711" t="str">
        <f t="shared" si="62"/>
        <v>269 Visa (BTS)</v>
      </c>
      <c r="Z711" t="str">
        <f t="shared" si="58"/>
        <v>269 Visa (BTS)</v>
      </c>
      <c r="AA711" t="str">
        <f>_xlfn.XLOOKUP(Z711,'Client Lookup'!A:A,'Client Lookup'!C:C)</f>
        <v>Visa</v>
      </c>
      <c r="AC711" t="e">
        <f>_xlfn.XLOOKUP(K711,'Results vs Forecast'!K:K,'Results vs Forecast'!K:K)</f>
        <v>#N/A</v>
      </c>
    </row>
    <row r="712" spans="1:29" hidden="1">
      <c r="A712" s="39"/>
      <c r="B712" s="1" t="s">
        <v>700</v>
      </c>
      <c r="C712" s="1" t="s">
        <v>701</v>
      </c>
      <c r="D712" s="1" t="s">
        <v>20</v>
      </c>
      <c r="E712" s="1" t="s">
        <v>2393</v>
      </c>
      <c r="F712" s="2">
        <v>45535</v>
      </c>
      <c r="G712" s="2">
        <v>45505</v>
      </c>
      <c r="H712" s="1" t="s">
        <v>2458</v>
      </c>
      <c r="I712" s="1" t="s">
        <v>2459</v>
      </c>
      <c r="J712" s="1" t="s">
        <v>675</v>
      </c>
      <c r="K712" s="1" t="s">
        <v>923</v>
      </c>
      <c r="L712" s="1"/>
      <c r="M712" s="1"/>
      <c r="N712" s="1"/>
      <c r="O712" s="1" t="s">
        <v>2697</v>
      </c>
      <c r="P712" s="40">
        <v>23152.5</v>
      </c>
      <c r="Q712" s="37" t="str">
        <f>IF(C712="ForthPoint","ForthPoint",IF(D712="Intercompany",_xlfn.XLOOKUP(E712,'Dept Lookup'!B:B,'Dept Lookup'!A:A),Modified!D712))</f>
        <v>Insourcing Services</v>
      </c>
      <c r="R712" t="str">
        <f t="shared" si="59"/>
        <v>Visa</v>
      </c>
      <c r="S712" s="1" t="s">
        <v>707</v>
      </c>
      <c r="T712">
        <f t="shared" si="60"/>
        <v>0</v>
      </c>
      <c r="U712" s="25" t="str">
        <f>IF(K712&gt;0,K712,_xlfn.XLOOKUP(M712,'Client Lookup'!L:L,'Client Lookup'!N:N))</f>
        <v>5983</v>
      </c>
      <c r="V712" t="e">
        <f>_xlfn.XLOOKUP(_xlfn.NUMBERVALUE(U712),'Project Lookup'!X:X,'Project Lookup'!B:B)</f>
        <v>#N/A</v>
      </c>
      <c r="X712" t="str">
        <f t="shared" si="61"/>
        <v>269 Visa (BTS)</v>
      </c>
      <c r="Y712" t="str">
        <f t="shared" si="62"/>
        <v>269 Visa (BTS)</v>
      </c>
      <c r="Z712" t="str">
        <f t="shared" si="58"/>
        <v>269 Visa (BTS)</v>
      </c>
      <c r="AA712" t="str">
        <f>_xlfn.XLOOKUP(Z712,'Client Lookup'!A:A,'Client Lookup'!C:C)</f>
        <v>Visa</v>
      </c>
      <c r="AC712" t="e">
        <f>_xlfn.XLOOKUP(K712,'Results vs Forecast'!K:K,'Results vs Forecast'!K:K)</f>
        <v>#N/A</v>
      </c>
    </row>
    <row r="713" spans="1:29" hidden="1">
      <c r="A713" s="39"/>
      <c r="B713" s="1" t="s">
        <v>700</v>
      </c>
      <c r="C713" s="1" t="s">
        <v>701</v>
      </c>
      <c r="D713" s="1" t="s">
        <v>20</v>
      </c>
      <c r="E713" s="1" t="s">
        <v>2393</v>
      </c>
      <c r="F713" s="2">
        <v>45535</v>
      </c>
      <c r="G713" s="2">
        <v>45505</v>
      </c>
      <c r="H713" s="1" t="s">
        <v>2458</v>
      </c>
      <c r="I713" s="1" t="s">
        <v>2459</v>
      </c>
      <c r="J713" s="1" t="s">
        <v>469</v>
      </c>
      <c r="K713" s="1" t="s">
        <v>720</v>
      </c>
      <c r="L713" s="1"/>
      <c r="M713" s="1"/>
      <c r="N713" s="1"/>
      <c r="O713" s="1" t="s">
        <v>2698</v>
      </c>
      <c r="P713" s="40">
        <v>11440</v>
      </c>
      <c r="Q713" s="37" t="str">
        <f>IF(C713="ForthPoint","ForthPoint",IF(D713="Intercompany",_xlfn.XLOOKUP(E713,'Dept Lookup'!B:B,'Dept Lookup'!A:A),Modified!D713))</f>
        <v>Insourcing Services</v>
      </c>
      <c r="R713" t="str">
        <f t="shared" si="59"/>
        <v>American Express Company</v>
      </c>
      <c r="S713" s="1" t="s">
        <v>707</v>
      </c>
      <c r="T713">
        <f t="shared" si="60"/>
        <v>0</v>
      </c>
      <c r="U713" s="25" t="str">
        <f>IF(K713&gt;0,K713,_xlfn.XLOOKUP(M713,'Client Lookup'!L:L,'Client Lookup'!N:N))</f>
        <v>565</v>
      </c>
      <c r="V713" t="e">
        <f>_xlfn.XLOOKUP(_xlfn.NUMBERVALUE(U713),'Project Lookup'!X:X,'Project Lookup'!B:B)</f>
        <v>#N/A</v>
      </c>
      <c r="X713" t="str">
        <f t="shared" si="61"/>
        <v>7 American Express</v>
      </c>
      <c r="Y713" t="str">
        <f t="shared" si="62"/>
        <v>7 American Express</v>
      </c>
      <c r="Z713" t="str">
        <f t="shared" si="58"/>
        <v>7 American Express</v>
      </c>
      <c r="AA713" t="str">
        <f>_xlfn.XLOOKUP(Z713,'Client Lookup'!A:A,'Client Lookup'!C:C)</f>
        <v>American Express Company</v>
      </c>
      <c r="AC713" t="e">
        <f>_xlfn.XLOOKUP(K713,'Results vs Forecast'!K:K,'Results vs Forecast'!K:K)</f>
        <v>#N/A</v>
      </c>
    </row>
    <row r="714" spans="1:29" hidden="1">
      <c r="A714" s="39"/>
      <c r="B714" s="1" t="s">
        <v>700</v>
      </c>
      <c r="C714" s="1" t="s">
        <v>701</v>
      </c>
      <c r="D714" s="1" t="s">
        <v>20</v>
      </c>
      <c r="E714" s="1" t="s">
        <v>2393</v>
      </c>
      <c r="F714" s="2">
        <v>45535</v>
      </c>
      <c r="G714" s="2">
        <v>45505</v>
      </c>
      <c r="H714" s="1" t="s">
        <v>2458</v>
      </c>
      <c r="I714" s="1" t="s">
        <v>2459</v>
      </c>
      <c r="J714" s="1" t="s">
        <v>491</v>
      </c>
      <c r="K714" s="1" t="s">
        <v>743</v>
      </c>
      <c r="L714" s="1"/>
      <c r="M714" s="1"/>
      <c r="N714" s="1"/>
      <c r="O714" s="1" t="s">
        <v>2699</v>
      </c>
      <c r="P714" s="40">
        <v>29125</v>
      </c>
      <c r="Q714" s="37" t="str">
        <f>IF(C714="ForthPoint","ForthPoint",IF(D714="Intercompany",_xlfn.XLOOKUP(E714,'Dept Lookup'!B:B,'Dept Lookup'!A:A),Modified!D714))</f>
        <v>Insourcing Services</v>
      </c>
      <c r="R714" t="str">
        <f t="shared" si="59"/>
        <v>citigroup</v>
      </c>
      <c r="S714" s="1" t="s">
        <v>707</v>
      </c>
      <c r="T714">
        <f t="shared" si="60"/>
        <v>0</v>
      </c>
      <c r="U714" s="25" t="str">
        <f>IF(K714&gt;0,K714,_xlfn.XLOOKUP(M714,'Client Lookup'!L:L,'Client Lookup'!N:N))</f>
        <v>566</v>
      </c>
      <c r="V714" t="e">
        <f>_xlfn.XLOOKUP(_xlfn.NUMBERVALUE(U714),'Project Lookup'!X:X,'Project Lookup'!B:B)</f>
        <v>#N/A</v>
      </c>
      <c r="X714" t="str">
        <f t="shared" si="61"/>
        <v>8 Citi</v>
      </c>
      <c r="Y714" t="str">
        <f t="shared" si="62"/>
        <v>8 Citi</v>
      </c>
      <c r="Z714" t="str">
        <f t="shared" si="58"/>
        <v>8 Citi</v>
      </c>
      <c r="AA714" t="str">
        <f>_xlfn.XLOOKUP(Z714,'Client Lookup'!A:A,'Client Lookup'!C:C)</f>
        <v>citigroup</v>
      </c>
      <c r="AC714" t="e">
        <f>_xlfn.XLOOKUP(K714,'Results vs Forecast'!K:K,'Results vs Forecast'!K:K)</f>
        <v>#N/A</v>
      </c>
    </row>
    <row r="715" spans="1:29" hidden="1">
      <c r="A715" s="39"/>
      <c r="B715" s="1" t="s">
        <v>700</v>
      </c>
      <c r="C715" s="1" t="s">
        <v>701</v>
      </c>
      <c r="D715" s="1" t="s">
        <v>20</v>
      </c>
      <c r="E715" s="1" t="s">
        <v>2393</v>
      </c>
      <c r="F715" s="2">
        <v>45535</v>
      </c>
      <c r="G715" s="2">
        <v>45505</v>
      </c>
      <c r="H715" s="1" t="s">
        <v>2458</v>
      </c>
      <c r="I715" s="1" t="s">
        <v>2459</v>
      </c>
      <c r="J715" s="1" t="s">
        <v>675</v>
      </c>
      <c r="K715" s="1" t="s">
        <v>923</v>
      </c>
      <c r="L715" s="1"/>
      <c r="M715" s="1"/>
      <c r="N715" s="1"/>
      <c r="O715" s="1" t="s">
        <v>2700</v>
      </c>
      <c r="P715" s="40">
        <v>9620.7999999999993</v>
      </c>
      <c r="Q715" s="37" t="str">
        <f>IF(C715="ForthPoint","ForthPoint",IF(D715="Intercompany",_xlfn.XLOOKUP(E715,'Dept Lookup'!B:B,'Dept Lookup'!A:A),Modified!D715))</f>
        <v>Insourcing Services</v>
      </c>
      <c r="R715" t="str">
        <f t="shared" si="59"/>
        <v>Visa</v>
      </c>
      <c r="S715" s="1" t="s">
        <v>707</v>
      </c>
      <c r="T715">
        <f t="shared" si="60"/>
        <v>0</v>
      </c>
      <c r="U715" s="25" t="str">
        <f>IF(K715&gt;0,K715,_xlfn.XLOOKUP(M715,'Client Lookup'!L:L,'Client Lookup'!N:N))</f>
        <v>5983</v>
      </c>
      <c r="V715" t="e">
        <f>_xlfn.XLOOKUP(_xlfn.NUMBERVALUE(U715),'Project Lookup'!X:X,'Project Lookup'!B:B)</f>
        <v>#N/A</v>
      </c>
      <c r="X715" t="str">
        <f t="shared" si="61"/>
        <v>269 Visa (BTS)</v>
      </c>
      <c r="Y715" t="str">
        <f t="shared" si="62"/>
        <v>269 Visa (BTS)</v>
      </c>
      <c r="Z715" t="str">
        <f t="shared" si="58"/>
        <v>269 Visa (BTS)</v>
      </c>
      <c r="AA715" t="str">
        <f>_xlfn.XLOOKUP(Z715,'Client Lookup'!A:A,'Client Lookup'!C:C)</f>
        <v>Visa</v>
      </c>
      <c r="AC715" t="e">
        <f>_xlfn.XLOOKUP(K715,'Results vs Forecast'!K:K,'Results vs Forecast'!K:K)</f>
        <v>#N/A</v>
      </c>
    </row>
    <row r="716" spans="1:29" hidden="1">
      <c r="A716" s="39"/>
      <c r="B716" s="1" t="s">
        <v>700</v>
      </c>
      <c r="C716" s="1" t="s">
        <v>701</v>
      </c>
      <c r="D716" s="1" t="s">
        <v>20</v>
      </c>
      <c r="E716" s="1" t="s">
        <v>2393</v>
      </c>
      <c r="F716" s="2">
        <v>45535</v>
      </c>
      <c r="G716" s="2">
        <v>45505</v>
      </c>
      <c r="H716" s="1" t="s">
        <v>2458</v>
      </c>
      <c r="I716" s="1" t="s">
        <v>2459</v>
      </c>
      <c r="J716" s="1" t="s">
        <v>499</v>
      </c>
      <c r="K716" s="1" t="s">
        <v>771</v>
      </c>
      <c r="L716" s="1"/>
      <c r="M716" s="1"/>
      <c r="N716" s="1"/>
      <c r="O716" s="1" t="s">
        <v>2701</v>
      </c>
      <c r="P716" s="40">
        <v>15840</v>
      </c>
      <c r="Q716" s="37" t="str">
        <f>IF(C716="ForthPoint","ForthPoint",IF(D716="Intercompany",_xlfn.XLOOKUP(E716,'Dept Lookup'!B:B,'Dept Lookup'!A:A),Modified!D716))</f>
        <v>Insourcing Services</v>
      </c>
      <c r="R716" t="str">
        <f t="shared" si="59"/>
        <v>CVS Health</v>
      </c>
      <c r="S716" s="1" t="s">
        <v>707</v>
      </c>
      <c r="T716">
        <f t="shared" si="60"/>
        <v>0</v>
      </c>
      <c r="U716" s="25" t="str">
        <f>IF(K716&gt;0,K716,_xlfn.XLOOKUP(M716,'Client Lookup'!L:L,'Client Lookup'!N:N))</f>
        <v>2020</v>
      </c>
      <c r="V716" t="e">
        <f>_xlfn.XLOOKUP(_xlfn.NUMBERVALUE(U716),'Project Lookup'!X:X,'Project Lookup'!B:B)</f>
        <v>#N/A</v>
      </c>
      <c r="X716" t="str">
        <f t="shared" si="61"/>
        <v>170 CVS Health</v>
      </c>
      <c r="Y716" t="str">
        <f t="shared" si="62"/>
        <v>170 CVS Health</v>
      </c>
      <c r="Z716" t="str">
        <f t="shared" si="58"/>
        <v>170 CVS Health</v>
      </c>
      <c r="AA716" t="str">
        <f>_xlfn.XLOOKUP(Z716,'Client Lookup'!A:A,'Client Lookup'!C:C)</f>
        <v>CVS Health</v>
      </c>
      <c r="AC716" t="e">
        <f>_xlfn.XLOOKUP(K716,'Results vs Forecast'!K:K,'Results vs Forecast'!K:K)</f>
        <v>#N/A</v>
      </c>
    </row>
    <row r="717" spans="1:29" hidden="1">
      <c r="A717" s="39"/>
      <c r="B717" s="1" t="s">
        <v>700</v>
      </c>
      <c r="C717" s="1" t="s">
        <v>701</v>
      </c>
      <c r="D717" s="1" t="s">
        <v>20</v>
      </c>
      <c r="E717" s="1" t="s">
        <v>2393</v>
      </c>
      <c r="F717" s="2">
        <v>45535</v>
      </c>
      <c r="G717" s="2">
        <v>45505</v>
      </c>
      <c r="H717" s="1" t="s">
        <v>2538</v>
      </c>
      <c r="I717" s="1" t="s">
        <v>2539</v>
      </c>
      <c r="J717" s="1" t="s">
        <v>508</v>
      </c>
      <c r="K717" s="1" t="s">
        <v>767</v>
      </c>
      <c r="L717" s="1" t="s">
        <v>2472</v>
      </c>
      <c r="M717" s="1"/>
      <c r="N717" s="1"/>
      <c r="O717" s="1" t="s">
        <v>2563</v>
      </c>
      <c r="P717" s="40">
        <v>-4680</v>
      </c>
      <c r="Q717" s="37" t="str">
        <f>IF(C717="ForthPoint","ForthPoint",IF(D717="Intercompany",_xlfn.XLOOKUP(E717,'Dept Lookup'!B:B,'Dept Lookup'!A:A),Modified!D717))</f>
        <v>Insourcing Services</v>
      </c>
      <c r="R717" t="str">
        <f t="shared" si="59"/>
        <v>CVS Health</v>
      </c>
      <c r="S717" s="1" t="s">
        <v>707</v>
      </c>
      <c r="T717">
        <f t="shared" si="60"/>
        <v>0</v>
      </c>
      <c r="U717" s="25" t="str">
        <f>IF(K717&gt;0,K717,_xlfn.XLOOKUP(M717,'Client Lookup'!L:L,'Client Lookup'!N:N))</f>
        <v>22854</v>
      </c>
      <c r="V717" t="str">
        <f>_xlfn.XLOOKUP(_xlfn.NUMBERVALUE(U717),'Project Lookup'!X:X,'Project Lookup'!B:B)</f>
        <v>POD 8 Transition Support Team</v>
      </c>
      <c r="X717" t="str">
        <f t="shared" si="61"/>
        <v>170 CVS Health : 863 POD 8 Transition Support Team</v>
      </c>
      <c r="Y717" t="str">
        <f t="shared" si="62"/>
        <v>170 CVS Health</v>
      </c>
      <c r="Z717" t="str">
        <f t="shared" si="58"/>
        <v>170 CVS Health</v>
      </c>
      <c r="AA717" t="str">
        <f>_xlfn.XLOOKUP(Z717,'Client Lookup'!A:A,'Client Lookup'!C:C)</f>
        <v>CVS Health</v>
      </c>
      <c r="AC717" t="e">
        <f>_xlfn.XLOOKUP(K717,'Results vs Forecast'!K:K,'Results vs Forecast'!K:K)</f>
        <v>#N/A</v>
      </c>
    </row>
    <row r="718" spans="1:29" hidden="1">
      <c r="A718" s="39"/>
      <c r="B718" s="1" t="s">
        <v>700</v>
      </c>
      <c r="C718" s="1" t="s">
        <v>701</v>
      </c>
      <c r="D718" s="1" t="s">
        <v>20</v>
      </c>
      <c r="E718" s="1" t="s">
        <v>2393</v>
      </c>
      <c r="F718" s="2">
        <v>45535</v>
      </c>
      <c r="G718" s="2">
        <v>45505</v>
      </c>
      <c r="H718" s="1" t="s">
        <v>2458</v>
      </c>
      <c r="I718" s="1" t="s">
        <v>2459</v>
      </c>
      <c r="J718" s="1" t="s">
        <v>491</v>
      </c>
      <c r="K718" s="1" t="s">
        <v>743</v>
      </c>
      <c r="L718" s="1"/>
      <c r="M718" s="1"/>
      <c r="N718" s="1"/>
      <c r="O718" s="1" t="s">
        <v>2702</v>
      </c>
      <c r="P718" s="40">
        <v>12978</v>
      </c>
      <c r="Q718" s="37" t="str">
        <f>IF(C718="ForthPoint","ForthPoint",IF(D718="Intercompany",_xlfn.XLOOKUP(E718,'Dept Lookup'!B:B,'Dept Lookup'!A:A),Modified!D718))</f>
        <v>Insourcing Services</v>
      </c>
      <c r="R718" t="str">
        <f t="shared" si="59"/>
        <v>citigroup</v>
      </c>
      <c r="S718" s="1" t="s">
        <v>707</v>
      </c>
      <c r="T718">
        <f t="shared" si="60"/>
        <v>0</v>
      </c>
      <c r="U718" s="25" t="str">
        <f>IF(K718&gt;0,K718,_xlfn.XLOOKUP(M718,'Client Lookup'!L:L,'Client Lookup'!N:N))</f>
        <v>566</v>
      </c>
      <c r="V718" t="e">
        <f>_xlfn.XLOOKUP(_xlfn.NUMBERVALUE(U718),'Project Lookup'!X:X,'Project Lookup'!B:B)</f>
        <v>#N/A</v>
      </c>
      <c r="X718" t="str">
        <f t="shared" si="61"/>
        <v>8 Citi</v>
      </c>
      <c r="Y718" t="str">
        <f t="shared" si="62"/>
        <v>8 Citi</v>
      </c>
      <c r="Z718" t="str">
        <f t="shared" si="58"/>
        <v>8 Citi</v>
      </c>
      <c r="AA718" t="str">
        <f>_xlfn.XLOOKUP(Z718,'Client Lookup'!A:A,'Client Lookup'!C:C)</f>
        <v>citigroup</v>
      </c>
      <c r="AC718" t="e">
        <f>_xlfn.XLOOKUP(K718,'Results vs Forecast'!K:K,'Results vs Forecast'!K:K)</f>
        <v>#N/A</v>
      </c>
    </row>
    <row r="719" spans="1:29" hidden="1">
      <c r="A719" s="39"/>
      <c r="B719" s="1" t="s">
        <v>700</v>
      </c>
      <c r="C719" s="1" t="s">
        <v>701</v>
      </c>
      <c r="D719" s="1" t="s">
        <v>20</v>
      </c>
      <c r="E719" s="1" t="s">
        <v>2393</v>
      </c>
      <c r="F719" s="2">
        <v>45535</v>
      </c>
      <c r="G719" s="2">
        <v>45505</v>
      </c>
      <c r="H719" s="1" t="s">
        <v>2458</v>
      </c>
      <c r="I719" s="1" t="s">
        <v>2459</v>
      </c>
      <c r="J719" s="1" t="s">
        <v>469</v>
      </c>
      <c r="K719" s="1" t="s">
        <v>720</v>
      </c>
      <c r="L719" s="1"/>
      <c r="M719" s="1"/>
      <c r="N719" s="1"/>
      <c r="O719" s="1" t="s">
        <v>2703</v>
      </c>
      <c r="P719" s="40">
        <v>24480</v>
      </c>
      <c r="Q719" s="37" t="str">
        <f>IF(C719="ForthPoint","ForthPoint",IF(D719="Intercompany",_xlfn.XLOOKUP(E719,'Dept Lookup'!B:B,'Dept Lookup'!A:A),Modified!D719))</f>
        <v>Insourcing Services</v>
      </c>
      <c r="R719" t="str">
        <f t="shared" si="59"/>
        <v>American Express Company</v>
      </c>
      <c r="S719" s="1" t="s">
        <v>707</v>
      </c>
      <c r="T719">
        <f t="shared" si="60"/>
        <v>0</v>
      </c>
      <c r="U719" s="25" t="str">
        <f>IF(K719&gt;0,K719,_xlfn.XLOOKUP(M719,'Client Lookup'!L:L,'Client Lookup'!N:N))</f>
        <v>565</v>
      </c>
      <c r="V719" t="e">
        <f>_xlfn.XLOOKUP(_xlfn.NUMBERVALUE(U719),'Project Lookup'!X:X,'Project Lookup'!B:B)</f>
        <v>#N/A</v>
      </c>
      <c r="X719" t="str">
        <f t="shared" si="61"/>
        <v>7 American Express</v>
      </c>
      <c r="Y719" t="str">
        <f t="shared" si="62"/>
        <v>7 American Express</v>
      </c>
      <c r="Z719" t="str">
        <f t="shared" si="58"/>
        <v>7 American Express</v>
      </c>
      <c r="AA719" t="str">
        <f>_xlfn.XLOOKUP(Z719,'Client Lookup'!A:A,'Client Lookup'!C:C)</f>
        <v>American Express Company</v>
      </c>
      <c r="AC719" t="e">
        <f>_xlfn.XLOOKUP(K719,'Results vs Forecast'!K:K,'Results vs Forecast'!K:K)</f>
        <v>#N/A</v>
      </c>
    </row>
    <row r="720" spans="1:29" hidden="1">
      <c r="A720" s="39"/>
      <c r="B720" s="1" t="s">
        <v>700</v>
      </c>
      <c r="C720" s="1" t="s">
        <v>701</v>
      </c>
      <c r="D720" s="1" t="s">
        <v>20</v>
      </c>
      <c r="E720" s="1" t="s">
        <v>2393</v>
      </c>
      <c r="F720" s="2">
        <v>45535</v>
      </c>
      <c r="G720" s="2">
        <v>45505</v>
      </c>
      <c r="H720" s="1" t="s">
        <v>2458</v>
      </c>
      <c r="I720" s="1" t="s">
        <v>2459</v>
      </c>
      <c r="J720" s="1" t="s">
        <v>469</v>
      </c>
      <c r="K720" s="1" t="s">
        <v>720</v>
      </c>
      <c r="L720" s="1"/>
      <c r="M720" s="1"/>
      <c r="N720" s="1"/>
      <c r="O720" s="1" t="s">
        <v>2704</v>
      </c>
      <c r="P720" s="40">
        <v>14080</v>
      </c>
      <c r="Q720" s="37" t="str">
        <f>IF(C720="ForthPoint","ForthPoint",IF(D720="Intercompany",_xlfn.XLOOKUP(E720,'Dept Lookup'!B:B,'Dept Lookup'!A:A),Modified!D720))</f>
        <v>Insourcing Services</v>
      </c>
      <c r="R720" t="str">
        <f t="shared" si="59"/>
        <v>American Express Company</v>
      </c>
      <c r="S720" s="1" t="s">
        <v>707</v>
      </c>
      <c r="T720">
        <f t="shared" si="60"/>
        <v>0</v>
      </c>
      <c r="U720" s="25" t="str">
        <f>IF(K720&gt;0,K720,_xlfn.XLOOKUP(M720,'Client Lookup'!L:L,'Client Lookup'!N:N))</f>
        <v>565</v>
      </c>
      <c r="V720" t="e">
        <f>_xlfn.XLOOKUP(_xlfn.NUMBERVALUE(U720),'Project Lookup'!X:X,'Project Lookup'!B:B)</f>
        <v>#N/A</v>
      </c>
      <c r="X720" t="str">
        <f t="shared" si="61"/>
        <v>7 American Express</v>
      </c>
      <c r="Y720" t="str">
        <f t="shared" si="62"/>
        <v>7 American Express</v>
      </c>
      <c r="Z720" t="str">
        <f t="shared" si="58"/>
        <v>7 American Express</v>
      </c>
      <c r="AA720" t="str">
        <f>_xlfn.XLOOKUP(Z720,'Client Lookup'!A:A,'Client Lookup'!C:C)</f>
        <v>American Express Company</v>
      </c>
      <c r="AC720" t="e">
        <f>_xlfn.XLOOKUP(K720,'Results vs Forecast'!K:K,'Results vs Forecast'!K:K)</f>
        <v>#N/A</v>
      </c>
    </row>
    <row r="721" spans="1:29" hidden="1">
      <c r="A721" s="39"/>
      <c r="B721" s="1" t="s">
        <v>700</v>
      </c>
      <c r="C721" s="1" t="s">
        <v>701</v>
      </c>
      <c r="D721" s="1" t="s">
        <v>20</v>
      </c>
      <c r="E721" s="1" t="s">
        <v>2393</v>
      </c>
      <c r="F721" s="2">
        <v>45535</v>
      </c>
      <c r="G721" s="2">
        <v>45505</v>
      </c>
      <c r="H721" s="1" t="s">
        <v>2458</v>
      </c>
      <c r="I721" s="1" t="s">
        <v>2459</v>
      </c>
      <c r="J721" s="1" t="s">
        <v>469</v>
      </c>
      <c r="K721" s="1" t="s">
        <v>720</v>
      </c>
      <c r="L721" s="1"/>
      <c r="M721" s="1"/>
      <c r="N721" s="1"/>
      <c r="O721" s="1" t="s">
        <v>2705</v>
      </c>
      <c r="P721" s="40">
        <v>14080</v>
      </c>
      <c r="Q721" s="37" t="str">
        <f>IF(C721="ForthPoint","ForthPoint",IF(D721="Intercompany",_xlfn.XLOOKUP(E721,'Dept Lookup'!B:B,'Dept Lookup'!A:A),Modified!D721))</f>
        <v>Insourcing Services</v>
      </c>
      <c r="R721" t="str">
        <f t="shared" si="59"/>
        <v>American Express Company</v>
      </c>
      <c r="S721" s="1" t="s">
        <v>707</v>
      </c>
      <c r="T721">
        <f t="shared" si="60"/>
        <v>0</v>
      </c>
      <c r="U721" s="25" t="str">
        <f>IF(K721&gt;0,K721,_xlfn.XLOOKUP(M721,'Client Lookup'!L:L,'Client Lookup'!N:N))</f>
        <v>565</v>
      </c>
      <c r="V721" t="e">
        <f>_xlfn.XLOOKUP(_xlfn.NUMBERVALUE(U721),'Project Lookup'!X:X,'Project Lookup'!B:B)</f>
        <v>#N/A</v>
      </c>
      <c r="X721" t="str">
        <f t="shared" si="61"/>
        <v>7 American Express</v>
      </c>
      <c r="Y721" t="str">
        <f t="shared" si="62"/>
        <v>7 American Express</v>
      </c>
      <c r="Z721" t="str">
        <f t="shared" si="58"/>
        <v>7 American Express</v>
      </c>
      <c r="AA721" t="str">
        <f>_xlfn.XLOOKUP(Z721,'Client Lookup'!A:A,'Client Lookup'!C:C)</f>
        <v>American Express Company</v>
      </c>
      <c r="AC721" t="e">
        <f>_xlfn.XLOOKUP(K721,'Results vs Forecast'!K:K,'Results vs Forecast'!K:K)</f>
        <v>#N/A</v>
      </c>
    </row>
    <row r="722" spans="1:29" hidden="1">
      <c r="A722" s="39"/>
      <c r="B722" s="1" t="s">
        <v>700</v>
      </c>
      <c r="C722" s="1" t="s">
        <v>701</v>
      </c>
      <c r="D722" s="1" t="s">
        <v>20</v>
      </c>
      <c r="E722" s="1" t="s">
        <v>2393</v>
      </c>
      <c r="F722" s="2">
        <v>45535</v>
      </c>
      <c r="G722" s="2">
        <v>45505</v>
      </c>
      <c r="H722" s="1" t="s">
        <v>2458</v>
      </c>
      <c r="I722" s="1" t="s">
        <v>2459</v>
      </c>
      <c r="J722" s="1" t="s">
        <v>491</v>
      </c>
      <c r="K722" s="1" t="s">
        <v>743</v>
      </c>
      <c r="L722" s="1"/>
      <c r="M722" s="1"/>
      <c r="N722" s="1"/>
      <c r="O722" s="1" t="s">
        <v>2706</v>
      </c>
      <c r="P722" s="40">
        <v>12144</v>
      </c>
      <c r="Q722" s="37" t="str">
        <f>IF(C722="ForthPoint","ForthPoint",IF(D722="Intercompany",_xlfn.XLOOKUP(E722,'Dept Lookup'!B:B,'Dept Lookup'!A:A),Modified!D722))</f>
        <v>Insourcing Services</v>
      </c>
      <c r="R722" t="str">
        <f t="shared" si="59"/>
        <v>citigroup</v>
      </c>
      <c r="S722" s="1" t="s">
        <v>707</v>
      </c>
      <c r="T722">
        <f t="shared" si="60"/>
        <v>0</v>
      </c>
      <c r="U722" s="25" t="str">
        <f>IF(K722&gt;0,K722,_xlfn.XLOOKUP(M722,'Client Lookup'!L:L,'Client Lookup'!N:N))</f>
        <v>566</v>
      </c>
      <c r="V722" t="e">
        <f>_xlfn.XLOOKUP(_xlfn.NUMBERVALUE(U722),'Project Lookup'!X:X,'Project Lookup'!B:B)</f>
        <v>#N/A</v>
      </c>
      <c r="X722" t="str">
        <f t="shared" si="61"/>
        <v>8 Citi</v>
      </c>
      <c r="Y722" t="str">
        <f t="shared" si="62"/>
        <v>8 Citi</v>
      </c>
      <c r="Z722" t="str">
        <f t="shared" si="58"/>
        <v>8 Citi</v>
      </c>
      <c r="AA722" t="str">
        <f>_xlfn.XLOOKUP(Z722,'Client Lookup'!A:A,'Client Lookup'!C:C)</f>
        <v>citigroup</v>
      </c>
      <c r="AC722" t="e">
        <f>_xlfn.XLOOKUP(K722,'Results vs Forecast'!K:K,'Results vs Forecast'!K:K)</f>
        <v>#N/A</v>
      </c>
    </row>
    <row r="723" spans="1:29" hidden="1">
      <c r="A723" s="39"/>
      <c r="B723" s="1" t="s">
        <v>700</v>
      </c>
      <c r="C723" s="1" t="s">
        <v>701</v>
      </c>
      <c r="D723" s="1" t="s">
        <v>20</v>
      </c>
      <c r="E723" s="1" t="s">
        <v>2393</v>
      </c>
      <c r="F723" s="2">
        <v>45535</v>
      </c>
      <c r="G723" s="2">
        <v>45505</v>
      </c>
      <c r="H723" s="1" t="s">
        <v>2458</v>
      </c>
      <c r="I723" s="1" t="s">
        <v>2459</v>
      </c>
      <c r="J723" s="1" t="s">
        <v>491</v>
      </c>
      <c r="K723" s="1" t="s">
        <v>743</v>
      </c>
      <c r="L723" s="1"/>
      <c r="M723" s="1"/>
      <c r="N723" s="1"/>
      <c r="O723" s="1" t="s">
        <v>2707</v>
      </c>
      <c r="P723" s="40">
        <v>17716</v>
      </c>
      <c r="Q723" s="37" t="str">
        <f>IF(C723="ForthPoint","ForthPoint",IF(D723="Intercompany",_xlfn.XLOOKUP(E723,'Dept Lookup'!B:B,'Dept Lookup'!A:A),Modified!D723))</f>
        <v>Insourcing Services</v>
      </c>
      <c r="R723" t="str">
        <f t="shared" si="59"/>
        <v>citigroup</v>
      </c>
      <c r="S723" s="1" t="s">
        <v>707</v>
      </c>
      <c r="T723">
        <f t="shared" si="60"/>
        <v>0</v>
      </c>
      <c r="U723" s="25" t="str">
        <f>IF(K723&gt;0,K723,_xlfn.XLOOKUP(M723,'Client Lookup'!L:L,'Client Lookup'!N:N))</f>
        <v>566</v>
      </c>
      <c r="V723" t="e">
        <f>_xlfn.XLOOKUP(_xlfn.NUMBERVALUE(U723),'Project Lookup'!X:X,'Project Lookup'!B:B)</f>
        <v>#N/A</v>
      </c>
      <c r="X723" t="str">
        <f t="shared" si="61"/>
        <v>8 Citi</v>
      </c>
      <c r="Y723" t="str">
        <f t="shared" si="62"/>
        <v>8 Citi</v>
      </c>
      <c r="Z723" t="str">
        <f t="shared" si="58"/>
        <v>8 Citi</v>
      </c>
      <c r="AA723" t="str">
        <f>_xlfn.XLOOKUP(Z723,'Client Lookup'!A:A,'Client Lookup'!C:C)</f>
        <v>citigroup</v>
      </c>
      <c r="AC723" t="e">
        <f>_xlfn.XLOOKUP(K723,'Results vs Forecast'!K:K,'Results vs Forecast'!K:K)</f>
        <v>#N/A</v>
      </c>
    </row>
    <row r="724" spans="1:29" hidden="1">
      <c r="A724" s="39"/>
      <c r="B724" s="1" t="s">
        <v>700</v>
      </c>
      <c r="C724" s="1" t="s">
        <v>701</v>
      </c>
      <c r="D724" s="1" t="s">
        <v>20</v>
      </c>
      <c r="E724" s="1" t="s">
        <v>2393</v>
      </c>
      <c r="F724" s="2">
        <v>45535</v>
      </c>
      <c r="G724" s="2">
        <v>45505</v>
      </c>
      <c r="H724" s="1" t="s">
        <v>2458</v>
      </c>
      <c r="I724" s="1" t="s">
        <v>2459</v>
      </c>
      <c r="J724" s="1" t="s">
        <v>882</v>
      </c>
      <c r="K724" s="1" t="s">
        <v>883</v>
      </c>
      <c r="L724" s="1"/>
      <c r="M724" s="1"/>
      <c r="N724" s="1"/>
      <c r="O724" s="1" t="s">
        <v>2708</v>
      </c>
      <c r="P724" s="40">
        <v>2375</v>
      </c>
      <c r="Q724" s="37" t="str">
        <f>IF(C724="ForthPoint","ForthPoint",IF(D724="Intercompany",_xlfn.XLOOKUP(E724,'Dept Lookup'!B:B,'Dept Lookup'!A:A),Modified!D724))</f>
        <v>Insourcing Services</v>
      </c>
      <c r="R724" t="str">
        <f t="shared" si="59"/>
        <v>OceanSpray</v>
      </c>
      <c r="S724" s="1" t="s">
        <v>707</v>
      </c>
      <c r="T724">
        <f t="shared" si="60"/>
        <v>0</v>
      </c>
      <c r="U724" s="25" t="str">
        <f>IF(K724&gt;0,K724,_xlfn.XLOOKUP(M724,'Client Lookup'!L:L,'Client Lookup'!N:N))</f>
        <v>38717</v>
      </c>
      <c r="V724" t="e">
        <f>_xlfn.XLOOKUP(_xlfn.NUMBERVALUE(U724),'Project Lookup'!X:X,'Project Lookup'!B:B)</f>
        <v>#N/A</v>
      </c>
      <c r="X724" t="str">
        <f t="shared" si="61"/>
        <v>728 Ocean Spray</v>
      </c>
      <c r="Y724" t="str">
        <f t="shared" si="62"/>
        <v>728 Ocean Spray</v>
      </c>
      <c r="Z724" t="str">
        <f t="shared" si="58"/>
        <v>728 Ocean Spray</v>
      </c>
      <c r="AA724" t="str">
        <f>_xlfn.XLOOKUP(Z724,'Client Lookup'!A:A,'Client Lookup'!C:C)</f>
        <v>OceanSpray</v>
      </c>
      <c r="AC724" t="e">
        <f>_xlfn.XLOOKUP(K724,'Results vs Forecast'!K:K,'Results vs Forecast'!K:K)</f>
        <v>#N/A</v>
      </c>
    </row>
    <row r="725" spans="1:29" hidden="1">
      <c r="A725" s="39"/>
      <c r="B725" s="1" t="s">
        <v>700</v>
      </c>
      <c r="C725" s="1" t="s">
        <v>701</v>
      </c>
      <c r="D725" s="1" t="s">
        <v>20</v>
      </c>
      <c r="E725" s="1" t="s">
        <v>2393</v>
      </c>
      <c r="F725" s="2">
        <v>45535</v>
      </c>
      <c r="G725" s="2">
        <v>45505</v>
      </c>
      <c r="H725" s="1" t="s">
        <v>2458</v>
      </c>
      <c r="I725" s="1" t="s">
        <v>2459</v>
      </c>
      <c r="J725" s="1" t="s">
        <v>882</v>
      </c>
      <c r="K725" s="1" t="s">
        <v>883</v>
      </c>
      <c r="L725" s="1"/>
      <c r="M725" s="1"/>
      <c r="N725" s="1"/>
      <c r="O725" s="1" t="s">
        <v>2709</v>
      </c>
      <c r="P725" s="40">
        <v>10000</v>
      </c>
      <c r="Q725" s="37" t="str">
        <f>IF(C725="ForthPoint","ForthPoint",IF(D725="Intercompany",_xlfn.XLOOKUP(E725,'Dept Lookup'!B:B,'Dept Lookup'!A:A),Modified!D725))</f>
        <v>Insourcing Services</v>
      </c>
      <c r="R725" t="str">
        <f t="shared" si="59"/>
        <v>OceanSpray</v>
      </c>
      <c r="S725" s="1" t="s">
        <v>707</v>
      </c>
      <c r="T725">
        <f t="shared" si="60"/>
        <v>0</v>
      </c>
      <c r="U725" s="25" t="str">
        <f>IF(K725&gt;0,K725,_xlfn.XLOOKUP(M725,'Client Lookup'!L:L,'Client Lookup'!N:N))</f>
        <v>38717</v>
      </c>
      <c r="V725" t="e">
        <f>_xlfn.XLOOKUP(_xlfn.NUMBERVALUE(U725),'Project Lookup'!X:X,'Project Lookup'!B:B)</f>
        <v>#N/A</v>
      </c>
      <c r="X725" t="str">
        <f t="shared" si="61"/>
        <v>728 Ocean Spray</v>
      </c>
      <c r="Y725" t="str">
        <f t="shared" si="62"/>
        <v>728 Ocean Spray</v>
      </c>
      <c r="Z725" t="str">
        <f t="shared" si="58"/>
        <v>728 Ocean Spray</v>
      </c>
      <c r="AA725" t="str">
        <f>_xlfn.XLOOKUP(Z725,'Client Lookup'!A:A,'Client Lookup'!C:C)</f>
        <v>OceanSpray</v>
      </c>
      <c r="AC725" t="e">
        <f>_xlfn.XLOOKUP(K725,'Results vs Forecast'!K:K,'Results vs Forecast'!K:K)</f>
        <v>#N/A</v>
      </c>
    </row>
    <row r="726" spans="1:29" hidden="1">
      <c r="A726" s="39"/>
      <c r="B726" s="1" t="s">
        <v>700</v>
      </c>
      <c r="C726" s="1" t="s">
        <v>701</v>
      </c>
      <c r="D726" s="1" t="s">
        <v>20</v>
      </c>
      <c r="E726" s="1" t="s">
        <v>2393</v>
      </c>
      <c r="F726" s="2">
        <v>45535</v>
      </c>
      <c r="G726" s="2">
        <v>45505</v>
      </c>
      <c r="H726" s="1" t="s">
        <v>2458</v>
      </c>
      <c r="I726" s="1" t="s">
        <v>2459</v>
      </c>
      <c r="J726" s="1" t="s">
        <v>594</v>
      </c>
      <c r="K726" s="1" t="s">
        <v>843</v>
      </c>
      <c r="L726" s="1"/>
      <c r="M726" s="1"/>
      <c r="N726" s="1"/>
      <c r="O726" s="1" t="s">
        <v>2710</v>
      </c>
      <c r="P726" s="40">
        <v>14560</v>
      </c>
      <c r="Q726" s="37" t="str">
        <f>IF(C726="ForthPoint","ForthPoint",IF(D726="Intercompany",_xlfn.XLOOKUP(E726,'Dept Lookup'!B:B,'Dept Lookup'!A:A),Modified!D726))</f>
        <v>Insourcing Services</v>
      </c>
      <c r="R726" t="str">
        <f t="shared" si="59"/>
        <v>MasterCard</v>
      </c>
      <c r="S726" s="1" t="s">
        <v>707</v>
      </c>
      <c r="T726">
        <f t="shared" si="60"/>
        <v>0</v>
      </c>
      <c r="U726" s="25" t="str">
        <f>IF(K726&gt;0,K726,_xlfn.XLOOKUP(M726,'Client Lookup'!L:L,'Client Lookup'!N:N))</f>
        <v>567</v>
      </c>
      <c r="V726" t="e">
        <f>_xlfn.XLOOKUP(_xlfn.NUMBERVALUE(U726),'Project Lookup'!X:X,'Project Lookup'!B:B)</f>
        <v>#N/A</v>
      </c>
      <c r="X726" t="str">
        <f t="shared" si="61"/>
        <v>9 MasterCard</v>
      </c>
      <c r="Y726" t="str">
        <f t="shared" si="62"/>
        <v>9 MasterCard</v>
      </c>
      <c r="Z726" t="str">
        <f t="shared" si="58"/>
        <v>9 MasterCard</v>
      </c>
      <c r="AA726" t="str">
        <f>_xlfn.XLOOKUP(Z726,'Client Lookup'!A:A,'Client Lookup'!C:C)</f>
        <v>MasterCard</v>
      </c>
      <c r="AC726" t="e">
        <f>_xlfn.XLOOKUP(K726,'Results vs Forecast'!K:K,'Results vs Forecast'!K:K)</f>
        <v>#N/A</v>
      </c>
    </row>
    <row r="727" spans="1:29" hidden="1">
      <c r="A727" s="39"/>
      <c r="B727" s="1" t="s">
        <v>700</v>
      </c>
      <c r="C727" s="1" t="s">
        <v>701</v>
      </c>
      <c r="D727" s="1" t="s">
        <v>20</v>
      </c>
      <c r="E727" s="1" t="s">
        <v>2393</v>
      </c>
      <c r="F727" s="2">
        <v>45535</v>
      </c>
      <c r="G727" s="2">
        <v>45505</v>
      </c>
      <c r="H727" s="1" t="s">
        <v>2458</v>
      </c>
      <c r="I727" s="1" t="s">
        <v>2459</v>
      </c>
      <c r="J727" s="1" t="s">
        <v>448</v>
      </c>
      <c r="K727" s="1" t="s">
        <v>725</v>
      </c>
      <c r="L727" s="1"/>
      <c r="M727" s="1"/>
      <c r="N727" s="1"/>
      <c r="O727" s="1" t="s">
        <v>2711</v>
      </c>
      <c r="P727" s="40">
        <v>7270.08</v>
      </c>
      <c r="Q727" s="37" t="str">
        <f>IF(C727="ForthPoint","ForthPoint",IF(D727="Intercompany",_xlfn.XLOOKUP(E727,'Dept Lookup'!B:B,'Dept Lookup'!A:A),Modified!D727))</f>
        <v>Insourcing Services</v>
      </c>
      <c r="R727" t="str">
        <f t="shared" si="59"/>
        <v>Att</v>
      </c>
      <c r="S727" s="1" t="s">
        <v>707</v>
      </c>
      <c r="T727">
        <f t="shared" si="60"/>
        <v>0</v>
      </c>
      <c r="U727" s="25" t="str">
        <f>IF(K727&gt;0,K727,_xlfn.XLOOKUP(M727,'Client Lookup'!L:L,'Client Lookup'!N:N))</f>
        <v>26538</v>
      </c>
      <c r="V727" t="e">
        <f>_xlfn.XLOOKUP(_xlfn.NUMBERVALUE(U727),'Project Lookup'!X:X,'Project Lookup'!B:B)</f>
        <v>#N/A</v>
      </c>
      <c r="X727" t="str">
        <f t="shared" si="61"/>
        <v>477 CompNova, LLC</v>
      </c>
      <c r="Y727" t="str">
        <f t="shared" si="62"/>
        <v>477 CompNova, LLC</v>
      </c>
      <c r="Z727" t="str">
        <f t="shared" si="58"/>
        <v>477 CompNova, LLC</v>
      </c>
      <c r="AA727" t="str">
        <f>_xlfn.XLOOKUP(Z727,'Client Lookup'!A:A,'Client Lookup'!C:C)</f>
        <v>Att</v>
      </c>
      <c r="AC727" t="e">
        <f>_xlfn.XLOOKUP(K727,'Results vs Forecast'!K:K,'Results vs Forecast'!K:K)</f>
        <v>#N/A</v>
      </c>
    </row>
    <row r="728" spans="1:29" hidden="1">
      <c r="A728" s="39"/>
      <c r="B728" s="1" t="s">
        <v>700</v>
      </c>
      <c r="C728" s="1" t="s">
        <v>701</v>
      </c>
      <c r="D728" s="1" t="s">
        <v>20</v>
      </c>
      <c r="E728" s="1" t="s">
        <v>2393</v>
      </c>
      <c r="F728" s="2">
        <v>45535</v>
      </c>
      <c r="G728" s="2">
        <v>45505</v>
      </c>
      <c r="H728" s="1" t="s">
        <v>2458</v>
      </c>
      <c r="I728" s="1" t="s">
        <v>2459</v>
      </c>
      <c r="J728" s="1" t="s">
        <v>491</v>
      </c>
      <c r="K728" s="1" t="s">
        <v>743</v>
      </c>
      <c r="L728" s="1"/>
      <c r="M728" s="1"/>
      <c r="N728" s="1"/>
      <c r="O728" s="1" t="s">
        <v>2712</v>
      </c>
      <c r="P728" s="40">
        <v>14073.5</v>
      </c>
      <c r="Q728" s="37" t="str">
        <f>IF(C728="ForthPoint","ForthPoint",IF(D728="Intercompany",_xlfn.XLOOKUP(E728,'Dept Lookup'!B:B,'Dept Lookup'!A:A),Modified!D728))</f>
        <v>Insourcing Services</v>
      </c>
      <c r="R728" t="str">
        <f t="shared" si="59"/>
        <v>citigroup</v>
      </c>
      <c r="S728" s="1" t="s">
        <v>707</v>
      </c>
      <c r="T728">
        <f t="shared" si="60"/>
        <v>0</v>
      </c>
      <c r="U728" s="25" t="str">
        <f>IF(K728&gt;0,K728,_xlfn.XLOOKUP(M728,'Client Lookup'!L:L,'Client Lookup'!N:N))</f>
        <v>566</v>
      </c>
      <c r="V728" t="e">
        <f>_xlfn.XLOOKUP(_xlfn.NUMBERVALUE(U728),'Project Lookup'!X:X,'Project Lookup'!B:B)</f>
        <v>#N/A</v>
      </c>
      <c r="X728" t="str">
        <f t="shared" si="61"/>
        <v>8 Citi</v>
      </c>
      <c r="Y728" t="str">
        <f t="shared" si="62"/>
        <v>8 Citi</v>
      </c>
      <c r="Z728" t="str">
        <f t="shared" ref="Z728:Z791" si="63">IF(LEFT(Y728,3)="ICC",IFERROR(_xlfn.TEXTAFTER(Y728,"ICC "),Y728),Y728)</f>
        <v>8 Citi</v>
      </c>
      <c r="AA728" t="str">
        <f>_xlfn.XLOOKUP(Z728,'Client Lookup'!A:A,'Client Lookup'!C:C)</f>
        <v>citigroup</v>
      </c>
      <c r="AC728" t="e">
        <f>_xlfn.XLOOKUP(K728,'Results vs Forecast'!K:K,'Results vs Forecast'!K:K)</f>
        <v>#N/A</v>
      </c>
    </row>
    <row r="729" spans="1:29" hidden="1">
      <c r="A729" s="39"/>
      <c r="B729" s="1" t="s">
        <v>700</v>
      </c>
      <c r="C729" s="1" t="s">
        <v>701</v>
      </c>
      <c r="D729" s="1" t="s">
        <v>20</v>
      </c>
      <c r="E729" s="1" t="s">
        <v>2393</v>
      </c>
      <c r="F729" s="2">
        <v>45535</v>
      </c>
      <c r="G729" s="2">
        <v>45505</v>
      </c>
      <c r="H729" s="1" t="s">
        <v>2458</v>
      </c>
      <c r="I729" s="1" t="s">
        <v>2459</v>
      </c>
      <c r="J729" s="1" t="s">
        <v>594</v>
      </c>
      <c r="K729" s="1" t="s">
        <v>843</v>
      </c>
      <c r="L729" s="1"/>
      <c r="M729" s="1"/>
      <c r="N729" s="1"/>
      <c r="O729" s="1" t="s">
        <v>2713</v>
      </c>
      <c r="P729" s="40">
        <v>13280</v>
      </c>
      <c r="Q729" s="37" t="str">
        <f>IF(C729="ForthPoint","ForthPoint",IF(D729="Intercompany",_xlfn.XLOOKUP(E729,'Dept Lookup'!B:B,'Dept Lookup'!A:A),Modified!D729))</f>
        <v>Insourcing Services</v>
      </c>
      <c r="R729" t="str">
        <f t="shared" si="59"/>
        <v>MasterCard</v>
      </c>
      <c r="S729" s="1" t="s">
        <v>707</v>
      </c>
      <c r="T729">
        <f t="shared" si="60"/>
        <v>0</v>
      </c>
      <c r="U729" s="25" t="str">
        <f>IF(K729&gt;0,K729,_xlfn.XLOOKUP(M729,'Client Lookup'!L:L,'Client Lookup'!N:N))</f>
        <v>567</v>
      </c>
      <c r="V729" t="e">
        <f>_xlfn.XLOOKUP(_xlfn.NUMBERVALUE(U729),'Project Lookup'!X:X,'Project Lookup'!B:B)</f>
        <v>#N/A</v>
      </c>
      <c r="X729" t="str">
        <f t="shared" si="61"/>
        <v>9 MasterCard</v>
      </c>
      <c r="Y729" t="str">
        <f t="shared" si="62"/>
        <v>9 MasterCard</v>
      </c>
      <c r="Z729" t="str">
        <f t="shared" si="63"/>
        <v>9 MasterCard</v>
      </c>
      <c r="AA729" t="str">
        <f>_xlfn.XLOOKUP(Z729,'Client Lookup'!A:A,'Client Lookup'!C:C)</f>
        <v>MasterCard</v>
      </c>
      <c r="AC729" t="e">
        <f>_xlfn.XLOOKUP(K729,'Results vs Forecast'!K:K,'Results vs Forecast'!K:K)</f>
        <v>#N/A</v>
      </c>
    </row>
    <row r="730" spans="1:29" hidden="1">
      <c r="A730" s="39"/>
      <c r="B730" s="1" t="s">
        <v>700</v>
      </c>
      <c r="C730" s="1" t="s">
        <v>701</v>
      </c>
      <c r="D730" s="1" t="s">
        <v>20</v>
      </c>
      <c r="E730" s="1" t="s">
        <v>2393</v>
      </c>
      <c r="F730" s="2">
        <v>45535</v>
      </c>
      <c r="G730" s="2">
        <v>45505</v>
      </c>
      <c r="H730" s="1" t="s">
        <v>2458</v>
      </c>
      <c r="I730" s="1" t="s">
        <v>2459</v>
      </c>
      <c r="J730" s="1" t="s">
        <v>582</v>
      </c>
      <c r="K730" s="1" t="s">
        <v>834</v>
      </c>
      <c r="L730" s="1" t="s">
        <v>2610</v>
      </c>
      <c r="M730" s="1"/>
      <c r="N730" s="1"/>
      <c r="O730" s="1" t="s">
        <v>2714</v>
      </c>
      <c r="P730" s="40">
        <v>20864</v>
      </c>
      <c r="Q730" s="37" t="str">
        <f>IF(C730="ForthPoint","ForthPoint",IF(D730="Intercompany",_xlfn.XLOOKUP(E730,'Dept Lookup'!B:B,'Dept Lookup'!A:A),Modified!D730))</f>
        <v>Insourcing Services</v>
      </c>
      <c r="R730" t="str">
        <f t="shared" si="59"/>
        <v>LinkedIn</v>
      </c>
      <c r="S730" s="1" t="s">
        <v>707</v>
      </c>
      <c r="T730">
        <f t="shared" si="60"/>
        <v>0</v>
      </c>
      <c r="U730" s="25" t="str">
        <f>IF(K730&gt;0,K730,_xlfn.XLOOKUP(M730,'Client Lookup'!L:L,'Client Lookup'!N:N))</f>
        <v>34325</v>
      </c>
      <c r="V730" t="str">
        <f>_xlfn.XLOOKUP(_xlfn.NUMBERVALUE(U730),'Project Lookup'!X:X,'Project Lookup'!B:B)</f>
        <v>LinkedIn LTS BI (Grace) FY2025 Renewal</v>
      </c>
      <c r="X730" t="str">
        <f t="shared" si="61"/>
        <v>169 LinkedIn Corporation : 1313 LinkedIn LTS BI (Grace) FY2025 Renewal</v>
      </c>
      <c r="Y730" t="str">
        <f t="shared" si="62"/>
        <v>169 LinkedIn Corporation</v>
      </c>
      <c r="Z730" t="str">
        <f t="shared" si="63"/>
        <v>169 LinkedIn Corporation</v>
      </c>
      <c r="AA730" t="str">
        <f>_xlfn.XLOOKUP(Z730,'Client Lookup'!A:A,'Client Lookup'!C:C)</f>
        <v>LinkedIn</v>
      </c>
      <c r="AC730" t="e">
        <f>_xlfn.XLOOKUP(K730,'Results vs Forecast'!K:K,'Results vs Forecast'!K:K)</f>
        <v>#N/A</v>
      </c>
    </row>
    <row r="731" spans="1:29" hidden="1">
      <c r="A731" s="39"/>
      <c r="B731" s="1" t="s">
        <v>700</v>
      </c>
      <c r="C731" s="1" t="s">
        <v>701</v>
      </c>
      <c r="D731" s="1" t="s">
        <v>20</v>
      </c>
      <c r="E731" s="1" t="s">
        <v>2393</v>
      </c>
      <c r="F731" s="2">
        <v>45535</v>
      </c>
      <c r="G731" s="2">
        <v>45505</v>
      </c>
      <c r="H731" s="1" t="s">
        <v>2458</v>
      </c>
      <c r="I731" s="1" t="s">
        <v>2459</v>
      </c>
      <c r="J731" s="1" t="s">
        <v>491</v>
      </c>
      <c r="K731" s="1" t="s">
        <v>743</v>
      </c>
      <c r="L731" s="1"/>
      <c r="M731" s="1"/>
      <c r="N731" s="1"/>
      <c r="O731" s="1" t="s">
        <v>2501</v>
      </c>
      <c r="P731" s="40">
        <v>4965.6499999999996</v>
      </c>
      <c r="Q731" s="37" t="str">
        <f>IF(C731="ForthPoint","ForthPoint",IF(D731="Intercompany",_xlfn.XLOOKUP(E731,'Dept Lookup'!B:B,'Dept Lookup'!A:A),Modified!D731))</f>
        <v>Insourcing Services</v>
      </c>
      <c r="R731" t="str">
        <f t="shared" si="59"/>
        <v>citigroup</v>
      </c>
      <c r="S731" s="1" t="s">
        <v>707</v>
      </c>
      <c r="T731">
        <f t="shared" si="60"/>
        <v>0</v>
      </c>
      <c r="U731" s="25" t="str">
        <f>IF(K731&gt;0,K731,_xlfn.XLOOKUP(M731,'Client Lookup'!L:L,'Client Lookup'!N:N))</f>
        <v>566</v>
      </c>
      <c r="V731" t="e">
        <f>_xlfn.XLOOKUP(_xlfn.NUMBERVALUE(U731),'Project Lookup'!X:X,'Project Lookup'!B:B)</f>
        <v>#N/A</v>
      </c>
      <c r="X731" t="str">
        <f t="shared" si="61"/>
        <v>8 Citi</v>
      </c>
      <c r="Y731" t="str">
        <f t="shared" si="62"/>
        <v>8 Citi</v>
      </c>
      <c r="Z731" t="str">
        <f t="shared" si="63"/>
        <v>8 Citi</v>
      </c>
      <c r="AA731" t="str">
        <f>_xlfn.XLOOKUP(Z731,'Client Lookup'!A:A,'Client Lookup'!C:C)</f>
        <v>citigroup</v>
      </c>
      <c r="AC731" t="e">
        <f>_xlfn.XLOOKUP(K731,'Results vs Forecast'!K:K,'Results vs Forecast'!K:K)</f>
        <v>#N/A</v>
      </c>
    </row>
    <row r="732" spans="1:29" hidden="1">
      <c r="A732" s="39"/>
      <c r="B732" s="1" t="s">
        <v>700</v>
      </c>
      <c r="C732" s="1" t="s">
        <v>701</v>
      </c>
      <c r="D732" s="1" t="s">
        <v>20</v>
      </c>
      <c r="E732" s="1" t="s">
        <v>2393</v>
      </c>
      <c r="F732" s="2">
        <v>45535</v>
      </c>
      <c r="G732" s="2">
        <v>45505</v>
      </c>
      <c r="H732" s="1" t="s">
        <v>2458</v>
      </c>
      <c r="I732" s="1" t="s">
        <v>2459</v>
      </c>
      <c r="J732" s="1" t="s">
        <v>491</v>
      </c>
      <c r="K732" s="1" t="s">
        <v>743</v>
      </c>
      <c r="L732" s="1"/>
      <c r="M732" s="1"/>
      <c r="N732" s="1"/>
      <c r="O732" s="1" t="s">
        <v>2715</v>
      </c>
      <c r="P732" s="40">
        <v>10626</v>
      </c>
      <c r="Q732" s="37" t="str">
        <f>IF(C732="ForthPoint","ForthPoint",IF(D732="Intercompany",_xlfn.XLOOKUP(E732,'Dept Lookup'!B:B,'Dept Lookup'!A:A),Modified!D732))</f>
        <v>Insourcing Services</v>
      </c>
      <c r="R732" t="str">
        <f t="shared" si="59"/>
        <v>citigroup</v>
      </c>
      <c r="S732" s="1" t="s">
        <v>707</v>
      </c>
      <c r="T732">
        <f t="shared" si="60"/>
        <v>0</v>
      </c>
      <c r="U732" s="25" t="str">
        <f>IF(K732&gt;0,K732,_xlfn.XLOOKUP(M732,'Client Lookup'!L:L,'Client Lookup'!N:N))</f>
        <v>566</v>
      </c>
      <c r="V732" t="e">
        <f>_xlfn.XLOOKUP(_xlfn.NUMBERVALUE(U732),'Project Lookup'!X:X,'Project Lookup'!B:B)</f>
        <v>#N/A</v>
      </c>
      <c r="X732" t="str">
        <f t="shared" si="61"/>
        <v>8 Citi</v>
      </c>
      <c r="Y732" t="str">
        <f t="shared" si="62"/>
        <v>8 Citi</v>
      </c>
      <c r="Z732" t="str">
        <f t="shared" si="63"/>
        <v>8 Citi</v>
      </c>
      <c r="AA732" t="str">
        <f>_xlfn.XLOOKUP(Z732,'Client Lookup'!A:A,'Client Lookup'!C:C)</f>
        <v>citigroup</v>
      </c>
      <c r="AC732" t="e">
        <f>_xlfn.XLOOKUP(K732,'Results vs Forecast'!K:K,'Results vs Forecast'!K:K)</f>
        <v>#N/A</v>
      </c>
    </row>
    <row r="733" spans="1:29" hidden="1">
      <c r="A733" s="39"/>
      <c r="B733" s="1" t="s">
        <v>700</v>
      </c>
      <c r="C733" s="1" t="s">
        <v>701</v>
      </c>
      <c r="D733" s="1" t="s">
        <v>20</v>
      </c>
      <c r="E733" s="1" t="s">
        <v>2393</v>
      </c>
      <c r="F733" s="2">
        <v>45535</v>
      </c>
      <c r="G733" s="2">
        <v>45505</v>
      </c>
      <c r="H733" s="1" t="s">
        <v>2538</v>
      </c>
      <c r="I733" s="1" t="s">
        <v>2539</v>
      </c>
      <c r="J733" s="1" t="s">
        <v>508</v>
      </c>
      <c r="K733" s="1" t="s">
        <v>767</v>
      </c>
      <c r="L733" s="1" t="s">
        <v>2472</v>
      </c>
      <c r="M733" s="1"/>
      <c r="N733" s="1"/>
      <c r="O733" s="1" t="s">
        <v>2578</v>
      </c>
      <c r="P733" s="40">
        <v>-4200</v>
      </c>
      <c r="Q733" s="37" t="str">
        <f>IF(C733="ForthPoint","ForthPoint",IF(D733="Intercompany",_xlfn.XLOOKUP(E733,'Dept Lookup'!B:B,'Dept Lookup'!A:A),Modified!D733))</f>
        <v>Insourcing Services</v>
      </c>
      <c r="R733" t="str">
        <f t="shared" si="59"/>
        <v>CVS Health</v>
      </c>
      <c r="S733" s="1" t="s">
        <v>707</v>
      </c>
      <c r="T733">
        <f t="shared" si="60"/>
        <v>0</v>
      </c>
      <c r="U733" s="25" t="str">
        <f>IF(K733&gt;0,K733,_xlfn.XLOOKUP(M733,'Client Lookup'!L:L,'Client Lookup'!N:N))</f>
        <v>22854</v>
      </c>
      <c r="V733" t="str">
        <f>_xlfn.XLOOKUP(_xlfn.NUMBERVALUE(U733),'Project Lookup'!X:X,'Project Lookup'!B:B)</f>
        <v>POD 8 Transition Support Team</v>
      </c>
      <c r="X733" t="str">
        <f t="shared" si="61"/>
        <v>170 CVS Health : 863 POD 8 Transition Support Team</v>
      </c>
      <c r="Y733" t="str">
        <f t="shared" si="62"/>
        <v>170 CVS Health</v>
      </c>
      <c r="Z733" t="str">
        <f t="shared" si="63"/>
        <v>170 CVS Health</v>
      </c>
      <c r="AA733" t="str">
        <f>_xlfn.XLOOKUP(Z733,'Client Lookup'!A:A,'Client Lookup'!C:C)</f>
        <v>CVS Health</v>
      </c>
      <c r="AC733" t="e">
        <f>_xlfn.XLOOKUP(K733,'Results vs Forecast'!K:K,'Results vs Forecast'!K:K)</f>
        <v>#N/A</v>
      </c>
    </row>
    <row r="734" spans="1:29" hidden="1">
      <c r="A734" s="39"/>
      <c r="B734" s="1" t="s">
        <v>700</v>
      </c>
      <c r="C734" s="1" t="s">
        <v>701</v>
      </c>
      <c r="D734" s="1" t="s">
        <v>20</v>
      </c>
      <c r="E734" s="1" t="s">
        <v>2393</v>
      </c>
      <c r="F734" s="2">
        <v>45535</v>
      </c>
      <c r="G734" s="2">
        <v>45505</v>
      </c>
      <c r="H734" s="1" t="s">
        <v>2458</v>
      </c>
      <c r="I734" s="1" t="s">
        <v>2459</v>
      </c>
      <c r="J734" s="1" t="s">
        <v>469</v>
      </c>
      <c r="K734" s="1" t="s">
        <v>720</v>
      </c>
      <c r="L734" s="1"/>
      <c r="M734" s="1"/>
      <c r="N734" s="1"/>
      <c r="O734" s="1" t="s">
        <v>2716</v>
      </c>
      <c r="P734" s="40">
        <v>26850</v>
      </c>
      <c r="Q734" s="37" t="str">
        <f>IF(C734="ForthPoint","ForthPoint",IF(D734="Intercompany",_xlfn.XLOOKUP(E734,'Dept Lookup'!B:B,'Dept Lookup'!A:A),Modified!D734))</f>
        <v>Insourcing Services</v>
      </c>
      <c r="R734" t="str">
        <f t="shared" si="59"/>
        <v>American Express Company</v>
      </c>
      <c r="S734" s="1" t="s">
        <v>707</v>
      </c>
      <c r="T734">
        <f t="shared" si="60"/>
        <v>0</v>
      </c>
      <c r="U734" s="25" t="str">
        <f>IF(K734&gt;0,K734,_xlfn.XLOOKUP(M734,'Client Lookup'!L:L,'Client Lookup'!N:N))</f>
        <v>565</v>
      </c>
      <c r="V734" t="e">
        <f>_xlfn.XLOOKUP(_xlfn.NUMBERVALUE(U734),'Project Lookup'!X:X,'Project Lookup'!B:B)</f>
        <v>#N/A</v>
      </c>
      <c r="X734" t="str">
        <f t="shared" si="61"/>
        <v>7 American Express</v>
      </c>
      <c r="Y734" t="str">
        <f t="shared" si="62"/>
        <v>7 American Express</v>
      </c>
      <c r="Z734" t="str">
        <f t="shared" si="63"/>
        <v>7 American Express</v>
      </c>
      <c r="AA734" t="str">
        <f>_xlfn.XLOOKUP(Z734,'Client Lookup'!A:A,'Client Lookup'!C:C)</f>
        <v>American Express Company</v>
      </c>
      <c r="AC734" t="e">
        <f>_xlfn.XLOOKUP(K734,'Results vs Forecast'!K:K,'Results vs Forecast'!K:K)</f>
        <v>#N/A</v>
      </c>
    </row>
    <row r="735" spans="1:29" hidden="1">
      <c r="A735" s="39"/>
      <c r="B735" s="1" t="s">
        <v>700</v>
      </c>
      <c r="C735" s="1" t="s">
        <v>701</v>
      </c>
      <c r="D735" s="1" t="s">
        <v>20</v>
      </c>
      <c r="E735" s="1" t="s">
        <v>2393</v>
      </c>
      <c r="F735" s="2">
        <v>45535</v>
      </c>
      <c r="G735" s="2">
        <v>45505</v>
      </c>
      <c r="H735" s="1" t="s">
        <v>2458</v>
      </c>
      <c r="I735" s="1" t="s">
        <v>2459</v>
      </c>
      <c r="J735" s="1" t="s">
        <v>469</v>
      </c>
      <c r="K735" s="1" t="s">
        <v>720</v>
      </c>
      <c r="L735" s="1"/>
      <c r="M735" s="1"/>
      <c r="N735" s="1"/>
      <c r="O735" s="1" t="s">
        <v>2717</v>
      </c>
      <c r="P735" s="40">
        <v>11570</v>
      </c>
      <c r="Q735" s="37" t="str">
        <f>IF(C735="ForthPoint","ForthPoint",IF(D735="Intercompany",_xlfn.XLOOKUP(E735,'Dept Lookup'!B:B,'Dept Lookup'!A:A),Modified!D735))</f>
        <v>Insourcing Services</v>
      </c>
      <c r="R735" t="str">
        <f t="shared" si="59"/>
        <v>American Express Company</v>
      </c>
      <c r="S735" s="1" t="s">
        <v>707</v>
      </c>
      <c r="T735">
        <f t="shared" si="60"/>
        <v>0</v>
      </c>
      <c r="U735" s="25" t="str">
        <f>IF(K735&gt;0,K735,_xlfn.XLOOKUP(M735,'Client Lookup'!L:L,'Client Lookup'!N:N))</f>
        <v>565</v>
      </c>
      <c r="V735" t="e">
        <f>_xlfn.XLOOKUP(_xlfn.NUMBERVALUE(U735),'Project Lookup'!X:X,'Project Lookup'!B:B)</f>
        <v>#N/A</v>
      </c>
      <c r="X735" t="str">
        <f t="shared" si="61"/>
        <v>7 American Express</v>
      </c>
      <c r="Y735" t="str">
        <f t="shared" si="62"/>
        <v>7 American Express</v>
      </c>
      <c r="Z735" t="str">
        <f t="shared" si="63"/>
        <v>7 American Express</v>
      </c>
      <c r="AA735" t="str">
        <f>_xlfn.XLOOKUP(Z735,'Client Lookup'!A:A,'Client Lookup'!C:C)</f>
        <v>American Express Company</v>
      </c>
      <c r="AC735" t="e">
        <f>_xlfn.XLOOKUP(K735,'Results vs Forecast'!K:K,'Results vs Forecast'!K:K)</f>
        <v>#N/A</v>
      </c>
    </row>
    <row r="736" spans="1:29" hidden="1">
      <c r="A736" s="39"/>
      <c r="B736" s="1" t="s">
        <v>700</v>
      </c>
      <c r="C736" s="1" t="s">
        <v>701</v>
      </c>
      <c r="D736" s="1" t="s">
        <v>20</v>
      </c>
      <c r="E736" s="1" t="s">
        <v>2393</v>
      </c>
      <c r="F736" s="2">
        <v>45535</v>
      </c>
      <c r="G736" s="2">
        <v>45505</v>
      </c>
      <c r="H736" s="1" t="s">
        <v>2458</v>
      </c>
      <c r="I736" s="1" t="s">
        <v>2459</v>
      </c>
      <c r="J736" s="1" t="s">
        <v>469</v>
      </c>
      <c r="K736" s="1" t="s">
        <v>720</v>
      </c>
      <c r="L736" s="1"/>
      <c r="M736" s="1"/>
      <c r="N736" s="1"/>
      <c r="O736" s="1" t="s">
        <v>2718</v>
      </c>
      <c r="P736" s="40">
        <v>14212.5</v>
      </c>
      <c r="Q736" s="37" t="str">
        <f>IF(C736="ForthPoint","ForthPoint",IF(D736="Intercompany",_xlfn.XLOOKUP(E736,'Dept Lookup'!B:B,'Dept Lookup'!A:A),Modified!D736))</f>
        <v>Insourcing Services</v>
      </c>
      <c r="R736" t="str">
        <f t="shared" si="59"/>
        <v>American Express Company</v>
      </c>
      <c r="S736" s="1" t="s">
        <v>707</v>
      </c>
      <c r="T736">
        <f t="shared" si="60"/>
        <v>0</v>
      </c>
      <c r="U736" s="25" t="str">
        <f>IF(K736&gt;0,K736,_xlfn.XLOOKUP(M736,'Client Lookup'!L:L,'Client Lookup'!N:N))</f>
        <v>565</v>
      </c>
      <c r="V736" t="e">
        <f>_xlfn.XLOOKUP(_xlfn.NUMBERVALUE(U736),'Project Lookup'!X:X,'Project Lookup'!B:B)</f>
        <v>#N/A</v>
      </c>
      <c r="X736" t="str">
        <f t="shared" si="61"/>
        <v>7 American Express</v>
      </c>
      <c r="Y736" t="str">
        <f t="shared" si="62"/>
        <v>7 American Express</v>
      </c>
      <c r="Z736" t="str">
        <f t="shared" si="63"/>
        <v>7 American Express</v>
      </c>
      <c r="AA736" t="str">
        <f>_xlfn.XLOOKUP(Z736,'Client Lookup'!A:A,'Client Lookup'!C:C)</f>
        <v>American Express Company</v>
      </c>
      <c r="AC736" t="e">
        <f>_xlfn.XLOOKUP(K736,'Results vs Forecast'!K:K,'Results vs Forecast'!K:K)</f>
        <v>#N/A</v>
      </c>
    </row>
    <row r="737" spans="1:29" hidden="1">
      <c r="A737" s="39"/>
      <c r="B737" s="1" t="s">
        <v>700</v>
      </c>
      <c r="C737" s="1" t="s">
        <v>701</v>
      </c>
      <c r="D737" s="1" t="s">
        <v>20</v>
      </c>
      <c r="E737" s="1" t="s">
        <v>2393</v>
      </c>
      <c r="F737" s="2">
        <v>45535</v>
      </c>
      <c r="G737" s="2">
        <v>45505</v>
      </c>
      <c r="H737" s="1" t="s">
        <v>2458</v>
      </c>
      <c r="I737" s="1" t="s">
        <v>2459</v>
      </c>
      <c r="J737" s="1" t="s">
        <v>469</v>
      </c>
      <c r="K737" s="1" t="s">
        <v>720</v>
      </c>
      <c r="L737" s="1"/>
      <c r="M737" s="1"/>
      <c r="N737" s="1"/>
      <c r="O737" s="1" t="s">
        <v>2719</v>
      </c>
      <c r="P737" s="40">
        <v>13461</v>
      </c>
      <c r="Q737" s="37" t="str">
        <f>IF(C737="ForthPoint","ForthPoint",IF(D737="Intercompany",_xlfn.XLOOKUP(E737,'Dept Lookup'!B:B,'Dept Lookup'!A:A),Modified!D737))</f>
        <v>Insourcing Services</v>
      </c>
      <c r="R737" t="str">
        <f t="shared" si="59"/>
        <v>American Express Company</v>
      </c>
      <c r="S737" s="1" t="s">
        <v>707</v>
      </c>
      <c r="T737">
        <f t="shared" si="60"/>
        <v>0</v>
      </c>
      <c r="U737" s="25" t="str">
        <f>IF(K737&gt;0,K737,_xlfn.XLOOKUP(M737,'Client Lookup'!L:L,'Client Lookup'!N:N))</f>
        <v>565</v>
      </c>
      <c r="V737" t="e">
        <f>_xlfn.XLOOKUP(_xlfn.NUMBERVALUE(U737),'Project Lookup'!X:X,'Project Lookup'!B:B)</f>
        <v>#N/A</v>
      </c>
      <c r="X737" t="str">
        <f t="shared" si="61"/>
        <v>7 American Express</v>
      </c>
      <c r="Y737" t="str">
        <f t="shared" si="62"/>
        <v>7 American Express</v>
      </c>
      <c r="Z737" t="str">
        <f t="shared" si="63"/>
        <v>7 American Express</v>
      </c>
      <c r="AA737" t="str">
        <f>_xlfn.XLOOKUP(Z737,'Client Lookup'!A:A,'Client Lookup'!C:C)</f>
        <v>American Express Company</v>
      </c>
      <c r="AC737" t="e">
        <f>_xlfn.XLOOKUP(K737,'Results vs Forecast'!K:K,'Results vs Forecast'!K:K)</f>
        <v>#N/A</v>
      </c>
    </row>
    <row r="738" spans="1:29" hidden="1">
      <c r="A738" s="39"/>
      <c r="B738" s="1" t="s">
        <v>700</v>
      </c>
      <c r="C738" s="1" t="s">
        <v>701</v>
      </c>
      <c r="D738" s="1" t="s">
        <v>20</v>
      </c>
      <c r="E738" s="1" t="s">
        <v>2393</v>
      </c>
      <c r="F738" s="2">
        <v>45535</v>
      </c>
      <c r="G738" s="2">
        <v>45505</v>
      </c>
      <c r="H738" s="1" t="s">
        <v>2458</v>
      </c>
      <c r="I738" s="1" t="s">
        <v>2459</v>
      </c>
      <c r="J738" s="1" t="s">
        <v>675</v>
      </c>
      <c r="K738" s="1" t="s">
        <v>923</v>
      </c>
      <c r="L738" s="1"/>
      <c r="M738" s="1"/>
      <c r="N738" s="1"/>
      <c r="O738" s="1" t="s">
        <v>2720</v>
      </c>
      <c r="P738" s="40">
        <v>10899</v>
      </c>
      <c r="Q738" s="37" t="str">
        <f>IF(C738="ForthPoint","ForthPoint",IF(D738="Intercompany",_xlfn.XLOOKUP(E738,'Dept Lookup'!B:B,'Dept Lookup'!A:A),Modified!D738))</f>
        <v>Insourcing Services</v>
      </c>
      <c r="R738" t="str">
        <f t="shared" si="59"/>
        <v>Visa</v>
      </c>
      <c r="S738" s="1" t="s">
        <v>707</v>
      </c>
      <c r="T738">
        <f t="shared" si="60"/>
        <v>0</v>
      </c>
      <c r="U738" s="25" t="str">
        <f>IF(K738&gt;0,K738,_xlfn.XLOOKUP(M738,'Client Lookup'!L:L,'Client Lookup'!N:N))</f>
        <v>5983</v>
      </c>
      <c r="V738" t="e">
        <f>_xlfn.XLOOKUP(_xlfn.NUMBERVALUE(U738),'Project Lookup'!X:X,'Project Lookup'!B:B)</f>
        <v>#N/A</v>
      </c>
      <c r="X738" t="str">
        <f t="shared" si="61"/>
        <v>269 Visa (BTS)</v>
      </c>
      <c r="Y738" t="str">
        <f t="shared" si="62"/>
        <v>269 Visa (BTS)</v>
      </c>
      <c r="Z738" t="str">
        <f t="shared" si="63"/>
        <v>269 Visa (BTS)</v>
      </c>
      <c r="AA738" t="str">
        <f>_xlfn.XLOOKUP(Z738,'Client Lookup'!A:A,'Client Lookup'!C:C)</f>
        <v>Visa</v>
      </c>
      <c r="AC738" t="e">
        <f>_xlfn.XLOOKUP(K738,'Results vs Forecast'!K:K,'Results vs Forecast'!K:K)</f>
        <v>#N/A</v>
      </c>
    </row>
    <row r="739" spans="1:29" hidden="1">
      <c r="A739" s="39"/>
      <c r="B739" s="1" t="s">
        <v>700</v>
      </c>
      <c r="C739" s="1" t="s">
        <v>701</v>
      </c>
      <c r="D739" s="1" t="s">
        <v>20</v>
      </c>
      <c r="E739" s="1" t="s">
        <v>2393</v>
      </c>
      <c r="F739" s="2">
        <v>45535</v>
      </c>
      <c r="G739" s="2">
        <v>45505</v>
      </c>
      <c r="H739" s="1" t="s">
        <v>2458</v>
      </c>
      <c r="I739" s="1" t="s">
        <v>2459</v>
      </c>
      <c r="J739" s="1" t="s">
        <v>594</v>
      </c>
      <c r="K739" s="1" t="s">
        <v>843</v>
      </c>
      <c r="L739" s="1"/>
      <c r="M739" s="1"/>
      <c r="N739" s="1"/>
      <c r="O739" s="1" t="s">
        <v>2721</v>
      </c>
      <c r="P739" s="40">
        <v>16720</v>
      </c>
      <c r="Q739" s="37" t="str">
        <f>IF(C739="ForthPoint","ForthPoint",IF(D739="Intercompany",_xlfn.XLOOKUP(E739,'Dept Lookup'!B:B,'Dept Lookup'!A:A),Modified!D739))</f>
        <v>Insourcing Services</v>
      </c>
      <c r="R739" t="str">
        <f t="shared" si="59"/>
        <v>MasterCard</v>
      </c>
      <c r="S739" s="1" t="s">
        <v>707</v>
      </c>
      <c r="T739">
        <f t="shared" si="60"/>
        <v>0</v>
      </c>
      <c r="U739" s="25" t="str">
        <f>IF(K739&gt;0,K739,_xlfn.XLOOKUP(M739,'Client Lookup'!L:L,'Client Lookup'!N:N))</f>
        <v>567</v>
      </c>
      <c r="V739" t="e">
        <f>_xlfn.XLOOKUP(_xlfn.NUMBERVALUE(U739),'Project Lookup'!X:X,'Project Lookup'!B:B)</f>
        <v>#N/A</v>
      </c>
      <c r="X739" t="str">
        <f t="shared" si="61"/>
        <v>9 MasterCard</v>
      </c>
      <c r="Y739" t="str">
        <f t="shared" si="62"/>
        <v>9 MasterCard</v>
      </c>
      <c r="Z739" t="str">
        <f t="shared" si="63"/>
        <v>9 MasterCard</v>
      </c>
      <c r="AA739" t="str">
        <f>_xlfn.XLOOKUP(Z739,'Client Lookup'!A:A,'Client Lookup'!C:C)</f>
        <v>MasterCard</v>
      </c>
      <c r="AC739" t="e">
        <f>_xlfn.XLOOKUP(K739,'Results vs Forecast'!K:K,'Results vs Forecast'!K:K)</f>
        <v>#N/A</v>
      </c>
    </row>
    <row r="740" spans="1:29" hidden="1">
      <c r="A740" s="39"/>
      <c r="B740" s="1" t="s">
        <v>700</v>
      </c>
      <c r="C740" s="1" t="s">
        <v>701</v>
      </c>
      <c r="D740" s="1" t="s">
        <v>20</v>
      </c>
      <c r="E740" s="1" t="s">
        <v>2393</v>
      </c>
      <c r="F740" s="2">
        <v>45535</v>
      </c>
      <c r="G740" s="2">
        <v>45505</v>
      </c>
      <c r="H740" s="1" t="s">
        <v>2458</v>
      </c>
      <c r="I740" s="1" t="s">
        <v>2459</v>
      </c>
      <c r="J740" s="1" t="s">
        <v>491</v>
      </c>
      <c r="K740" s="1" t="s">
        <v>743</v>
      </c>
      <c r="L740" s="1"/>
      <c r="M740" s="1"/>
      <c r="N740" s="1"/>
      <c r="O740" s="1" t="s">
        <v>2722</v>
      </c>
      <c r="P740" s="40">
        <v>12144</v>
      </c>
      <c r="Q740" s="37" t="str">
        <f>IF(C740="ForthPoint","ForthPoint",IF(D740="Intercompany",_xlfn.XLOOKUP(E740,'Dept Lookup'!B:B,'Dept Lookup'!A:A),Modified!D740))</f>
        <v>Insourcing Services</v>
      </c>
      <c r="R740" t="str">
        <f t="shared" si="59"/>
        <v>citigroup</v>
      </c>
      <c r="S740" s="1" t="s">
        <v>707</v>
      </c>
      <c r="T740">
        <f t="shared" si="60"/>
        <v>0</v>
      </c>
      <c r="U740" s="25" t="str">
        <f>IF(K740&gt;0,K740,_xlfn.XLOOKUP(M740,'Client Lookup'!L:L,'Client Lookup'!N:N))</f>
        <v>566</v>
      </c>
      <c r="V740" t="e">
        <f>_xlfn.XLOOKUP(_xlfn.NUMBERVALUE(U740),'Project Lookup'!X:X,'Project Lookup'!B:B)</f>
        <v>#N/A</v>
      </c>
      <c r="X740" t="str">
        <f t="shared" si="61"/>
        <v>8 Citi</v>
      </c>
      <c r="Y740" t="str">
        <f t="shared" si="62"/>
        <v>8 Citi</v>
      </c>
      <c r="Z740" t="str">
        <f t="shared" si="63"/>
        <v>8 Citi</v>
      </c>
      <c r="AA740" t="str">
        <f>_xlfn.XLOOKUP(Z740,'Client Lookup'!A:A,'Client Lookup'!C:C)</f>
        <v>citigroup</v>
      </c>
      <c r="AC740" t="e">
        <f>_xlfn.XLOOKUP(K740,'Results vs Forecast'!K:K,'Results vs Forecast'!K:K)</f>
        <v>#N/A</v>
      </c>
    </row>
    <row r="741" spans="1:29" hidden="1">
      <c r="A741" s="39"/>
      <c r="B741" s="1" t="s">
        <v>700</v>
      </c>
      <c r="C741" s="1" t="s">
        <v>701</v>
      </c>
      <c r="D741" s="1" t="s">
        <v>20</v>
      </c>
      <c r="E741" s="1" t="s">
        <v>2393</v>
      </c>
      <c r="F741" s="2">
        <v>45535</v>
      </c>
      <c r="G741" s="2">
        <v>45505</v>
      </c>
      <c r="H741" s="1" t="s">
        <v>2458</v>
      </c>
      <c r="I741" s="1" t="s">
        <v>2459</v>
      </c>
      <c r="J741" s="1" t="s">
        <v>675</v>
      </c>
      <c r="K741" s="1" t="s">
        <v>923</v>
      </c>
      <c r="L741" s="1"/>
      <c r="M741" s="1"/>
      <c r="N741" s="1"/>
      <c r="O741" s="1" t="s">
        <v>2723</v>
      </c>
      <c r="P741" s="40">
        <v>10591.68</v>
      </c>
      <c r="Q741" s="37" t="str">
        <f>IF(C741="ForthPoint","ForthPoint",IF(D741="Intercompany",_xlfn.XLOOKUP(E741,'Dept Lookup'!B:B,'Dept Lookup'!A:A),Modified!D741))</f>
        <v>Insourcing Services</v>
      </c>
      <c r="R741" t="str">
        <f t="shared" si="59"/>
        <v>Visa</v>
      </c>
      <c r="S741" s="1" t="s">
        <v>707</v>
      </c>
      <c r="T741">
        <f t="shared" si="60"/>
        <v>0</v>
      </c>
      <c r="U741" s="25" t="str">
        <f>IF(K741&gt;0,K741,_xlfn.XLOOKUP(M741,'Client Lookup'!L:L,'Client Lookup'!N:N))</f>
        <v>5983</v>
      </c>
      <c r="V741" t="e">
        <f>_xlfn.XLOOKUP(_xlfn.NUMBERVALUE(U741),'Project Lookup'!X:X,'Project Lookup'!B:B)</f>
        <v>#N/A</v>
      </c>
      <c r="X741" t="str">
        <f t="shared" si="61"/>
        <v>269 Visa (BTS)</v>
      </c>
      <c r="Y741" t="str">
        <f t="shared" si="62"/>
        <v>269 Visa (BTS)</v>
      </c>
      <c r="Z741" t="str">
        <f t="shared" si="63"/>
        <v>269 Visa (BTS)</v>
      </c>
      <c r="AA741" t="str">
        <f>_xlfn.XLOOKUP(Z741,'Client Lookup'!A:A,'Client Lookup'!C:C)</f>
        <v>Visa</v>
      </c>
      <c r="AC741" t="e">
        <f>_xlfn.XLOOKUP(K741,'Results vs Forecast'!K:K,'Results vs Forecast'!K:K)</f>
        <v>#N/A</v>
      </c>
    </row>
    <row r="742" spans="1:29" hidden="1">
      <c r="A742" s="39"/>
      <c r="B742" s="1" t="s">
        <v>700</v>
      </c>
      <c r="C742" s="1" t="s">
        <v>701</v>
      </c>
      <c r="D742" s="1" t="s">
        <v>20</v>
      </c>
      <c r="E742" s="1" t="s">
        <v>2393</v>
      </c>
      <c r="F742" s="2">
        <v>45535</v>
      </c>
      <c r="G742" s="2">
        <v>45505</v>
      </c>
      <c r="H742" s="1" t="s">
        <v>2458</v>
      </c>
      <c r="I742" s="1" t="s">
        <v>2459</v>
      </c>
      <c r="J742" s="1" t="s">
        <v>675</v>
      </c>
      <c r="K742" s="1" t="s">
        <v>923</v>
      </c>
      <c r="L742" s="1"/>
      <c r="M742" s="1"/>
      <c r="N742" s="1"/>
      <c r="O742" s="1" t="s">
        <v>2724</v>
      </c>
      <c r="P742" s="40">
        <v>10591.68</v>
      </c>
      <c r="Q742" s="37" t="str">
        <f>IF(C742="ForthPoint","ForthPoint",IF(D742="Intercompany",_xlfn.XLOOKUP(E742,'Dept Lookup'!B:B,'Dept Lookup'!A:A),Modified!D742))</f>
        <v>Insourcing Services</v>
      </c>
      <c r="R742" t="str">
        <f t="shared" si="59"/>
        <v>Visa</v>
      </c>
      <c r="S742" s="1" t="s">
        <v>707</v>
      </c>
      <c r="T742">
        <f t="shared" si="60"/>
        <v>0</v>
      </c>
      <c r="U742" s="25" t="str">
        <f>IF(K742&gt;0,K742,_xlfn.XLOOKUP(M742,'Client Lookup'!L:L,'Client Lookup'!N:N))</f>
        <v>5983</v>
      </c>
      <c r="V742" t="e">
        <f>_xlfn.XLOOKUP(_xlfn.NUMBERVALUE(U742),'Project Lookup'!X:X,'Project Lookup'!B:B)</f>
        <v>#N/A</v>
      </c>
      <c r="X742" t="str">
        <f t="shared" si="61"/>
        <v>269 Visa (BTS)</v>
      </c>
      <c r="Y742" t="str">
        <f t="shared" si="62"/>
        <v>269 Visa (BTS)</v>
      </c>
      <c r="Z742" t="str">
        <f t="shared" si="63"/>
        <v>269 Visa (BTS)</v>
      </c>
      <c r="AA742" t="str">
        <f>_xlfn.XLOOKUP(Z742,'Client Lookup'!A:A,'Client Lookup'!C:C)</f>
        <v>Visa</v>
      </c>
      <c r="AC742" t="e">
        <f>_xlfn.XLOOKUP(K742,'Results vs Forecast'!K:K,'Results vs Forecast'!K:K)</f>
        <v>#N/A</v>
      </c>
    </row>
    <row r="743" spans="1:29" hidden="1">
      <c r="A743" s="39"/>
      <c r="B743" s="1" t="s">
        <v>700</v>
      </c>
      <c r="C743" s="1" t="s">
        <v>701</v>
      </c>
      <c r="D743" s="1" t="s">
        <v>20</v>
      </c>
      <c r="E743" s="1" t="s">
        <v>2393</v>
      </c>
      <c r="F743" s="2">
        <v>45535</v>
      </c>
      <c r="G743" s="2">
        <v>45505</v>
      </c>
      <c r="H743" s="1" t="s">
        <v>2458</v>
      </c>
      <c r="I743" s="1" t="s">
        <v>2459</v>
      </c>
      <c r="J743" s="1" t="s">
        <v>469</v>
      </c>
      <c r="K743" s="1" t="s">
        <v>720</v>
      </c>
      <c r="L743" s="1"/>
      <c r="M743" s="1"/>
      <c r="N743" s="1"/>
      <c r="O743" s="1" t="s">
        <v>2725</v>
      </c>
      <c r="P743" s="40">
        <v>13940</v>
      </c>
      <c r="Q743" s="37" t="str">
        <f>IF(C743="ForthPoint","ForthPoint",IF(D743="Intercompany",_xlfn.XLOOKUP(E743,'Dept Lookup'!B:B,'Dept Lookup'!A:A),Modified!D743))</f>
        <v>Insourcing Services</v>
      </c>
      <c r="R743" t="str">
        <f t="shared" si="59"/>
        <v>American Express Company</v>
      </c>
      <c r="S743" s="1" t="s">
        <v>707</v>
      </c>
      <c r="T743">
        <f t="shared" si="60"/>
        <v>0</v>
      </c>
      <c r="U743" s="25" t="str">
        <f>IF(K743&gt;0,K743,_xlfn.XLOOKUP(M743,'Client Lookup'!L:L,'Client Lookup'!N:N))</f>
        <v>565</v>
      </c>
      <c r="V743" t="e">
        <f>_xlfn.XLOOKUP(_xlfn.NUMBERVALUE(U743),'Project Lookup'!X:X,'Project Lookup'!B:B)</f>
        <v>#N/A</v>
      </c>
      <c r="X743" t="str">
        <f t="shared" si="61"/>
        <v>7 American Express</v>
      </c>
      <c r="Y743" t="str">
        <f t="shared" si="62"/>
        <v>7 American Express</v>
      </c>
      <c r="Z743" t="str">
        <f t="shared" si="63"/>
        <v>7 American Express</v>
      </c>
      <c r="AA743" t="str">
        <f>_xlfn.XLOOKUP(Z743,'Client Lookup'!A:A,'Client Lookup'!C:C)</f>
        <v>American Express Company</v>
      </c>
      <c r="AC743" t="e">
        <f>_xlfn.XLOOKUP(K743,'Results vs Forecast'!K:K,'Results vs Forecast'!K:K)</f>
        <v>#N/A</v>
      </c>
    </row>
    <row r="744" spans="1:29" hidden="1">
      <c r="A744" s="39"/>
      <c r="B744" s="1" t="s">
        <v>700</v>
      </c>
      <c r="C744" s="1" t="s">
        <v>701</v>
      </c>
      <c r="D744" s="1" t="s">
        <v>20</v>
      </c>
      <c r="E744" s="1" t="s">
        <v>2393</v>
      </c>
      <c r="F744" s="2">
        <v>45535</v>
      </c>
      <c r="G744" s="2">
        <v>45505</v>
      </c>
      <c r="H744" s="1" t="s">
        <v>2458</v>
      </c>
      <c r="I744" s="1" t="s">
        <v>2459</v>
      </c>
      <c r="J744" s="1" t="s">
        <v>469</v>
      </c>
      <c r="K744" s="1" t="s">
        <v>720</v>
      </c>
      <c r="L744" s="1"/>
      <c r="M744" s="1"/>
      <c r="N744" s="1"/>
      <c r="O744" s="1" t="s">
        <v>2726</v>
      </c>
      <c r="P744" s="40">
        <v>11180</v>
      </c>
      <c r="Q744" s="37" t="str">
        <f>IF(C744="ForthPoint","ForthPoint",IF(D744="Intercompany",_xlfn.XLOOKUP(E744,'Dept Lookup'!B:B,'Dept Lookup'!A:A),Modified!D744))</f>
        <v>Insourcing Services</v>
      </c>
      <c r="R744" t="str">
        <f t="shared" si="59"/>
        <v>American Express Company</v>
      </c>
      <c r="S744" s="1" t="s">
        <v>707</v>
      </c>
      <c r="T744">
        <f t="shared" si="60"/>
        <v>0</v>
      </c>
      <c r="U744" s="25" t="str">
        <f>IF(K744&gt;0,K744,_xlfn.XLOOKUP(M744,'Client Lookup'!L:L,'Client Lookup'!N:N))</f>
        <v>565</v>
      </c>
      <c r="V744" t="e">
        <f>_xlfn.XLOOKUP(_xlfn.NUMBERVALUE(U744),'Project Lookup'!X:X,'Project Lookup'!B:B)</f>
        <v>#N/A</v>
      </c>
      <c r="X744" t="str">
        <f t="shared" si="61"/>
        <v>7 American Express</v>
      </c>
      <c r="Y744" t="str">
        <f t="shared" si="62"/>
        <v>7 American Express</v>
      </c>
      <c r="Z744" t="str">
        <f t="shared" si="63"/>
        <v>7 American Express</v>
      </c>
      <c r="AA744" t="str">
        <f>_xlfn.XLOOKUP(Z744,'Client Lookup'!A:A,'Client Lookup'!C:C)</f>
        <v>American Express Company</v>
      </c>
      <c r="AC744" t="e">
        <f>_xlfn.XLOOKUP(K744,'Results vs Forecast'!K:K,'Results vs Forecast'!K:K)</f>
        <v>#N/A</v>
      </c>
    </row>
    <row r="745" spans="1:29" hidden="1">
      <c r="A745" s="39"/>
      <c r="B745" s="1" t="s">
        <v>700</v>
      </c>
      <c r="C745" s="1" t="s">
        <v>701</v>
      </c>
      <c r="D745" s="1" t="s">
        <v>20</v>
      </c>
      <c r="E745" s="1" t="s">
        <v>2393</v>
      </c>
      <c r="F745" s="2">
        <v>45535</v>
      </c>
      <c r="G745" s="2">
        <v>45505</v>
      </c>
      <c r="H745" s="1" t="s">
        <v>2458</v>
      </c>
      <c r="I745" s="1" t="s">
        <v>2459</v>
      </c>
      <c r="J745" s="1" t="s">
        <v>675</v>
      </c>
      <c r="K745" s="1" t="s">
        <v>923</v>
      </c>
      <c r="L745" s="1"/>
      <c r="M745" s="1"/>
      <c r="N745" s="1"/>
      <c r="O745" s="1" t="s">
        <v>2727</v>
      </c>
      <c r="P745" s="40">
        <v>10584</v>
      </c>
      <c r="Q745" s="37" t="str">
        <f>IF(C745="ForthPoint","ForthPoint",IF(D745="Intercompany",_xlfn.XLOOKUP(E745,'Dept Lookup'!B:B,'Dept Lookup'!A:A),Modified!D745))</f>
        <v>Insourcing Services</v>
      </c>
      <c r="R745" t="str">
        <f t="shared" si="59"/>
        <v>Visa</v>
      </c>
      <c r="S745" s="1" t="s">
        <v>707</v>
      </c>
      <c r="T745">
        <f t="shared" si="60"/>
        <v>0</v>
      </c>
      <c r="U745" s="25" t="str">
        <f>IF(K745&gt;0,K745,_xlfn.XLOOKUP(M745,'Client Lookup'!L:L,'Client Lookup'!N:N))</f>
        <v>5983</v>
      </c>
      <c r="V745" t="e">
        <f>_xlfn.XLOOKUP(_xlfn.NUMBERVALUE(U745),'Project Lookup'!X:X,'Project Lookup'!B:B)</f>
        <v>#N/A</v>
      </c>
      <c r="X745" t="str">
        <f t="shared" si="61"/>
        <v>269 Visa (BTS)</v>
      </c>
      <c r="Y745" t="str">
        <f t="shared" si="62"/>
        <v>269 Visa (BTS)</v>
      </c>
      <c r="Z745" t="str">
        <f t="shared" si="63"/>
        <v>269 Visa (BTS)</v>
      </c>
      <c r="AA745" t="str">
        <f>_xlfn.XLOOKUP(Z745,'Client Lookup'!A:A,'Client Lookup'!C:C)</f>
        <v>Visa</v>
      </c>
      <c r="AC745" t="e">
        <f>_xlfn.XLOOKUP(K745,'Results vs Forecast'!K:K,'Results vs Forecast'!K:K)</f>
        <v>#N/A</v>
      </c>
    </row>
    <row r="746" spans="1:29" hidden="1">
      <c r="A746" s="39"/>
      <c r="B746" s="1" t="s">
        <v>700</v>
      </c>
      <c r="C746" s="1" t="s">
        <v>701</v>
      </c>
      <c r="D746" s="1" t="s">
        <v>20</v>
      </c>
      <c r="E746" s="1" t="s">
        <v>2393</v>
      </c>
      <c r="F746" s="2">
        <v>45535</v>
      </c>
      <c r="G746" s="2">
        <v>45505</v>
      </c>
      <c r="H746" s="1" t="s">
        <v>2458</v>
      </c>
      <c r="I746" s="1" t="s">
        <v>2459</v>
      </c>
      <c r="J746" s="1" t="s">
        <v>469</v>
      </c>
      <c r="K746" s="1" t="s">
        <v>720</v>
      </c>
      <c r="L746" s="1"/>
      <c r="M746" s="1"/>
      <c r="N746" s="1"/>
      <c r="O746" s="1" t="s">
        <v>2728</v>
      </c>
      <c r="P746" s="40">
        <v>8260</v>
      </c>
      <c r="Q746" s="37" t="str">
        <f>IF(C746="ForthPoint","ForthPoint",IF(D746="Intercompany",_xlfn.XLOOKUP(E746,'Dept Lookup'!B:B,'Dept Lookup'!A:A),Modified!D746))</f>
        <v>Insourcing Services</v>
      </c>
      <c r="R746" t="str">
        <f t="shared" si="59"/>
        <v>American Express Company</v>
      </c>
      <c r="S746" s="1" t="s">
        <v>707</v>
      </c>
      <c r="T746">
        <f t="shared" si="60"/>
        <v>0</v>
      </c>
      <c r="U746" s="25" t="str">
        <f>IF(K746&gt;0,K746,_xlfn.XLOOKUP(M746,'Client Lookup'!L:L,'Client Lookup'!N:N))</f>
        <v>565</v>
      </c>
      <c r="V746" t="e">
        <f>_xlfn.XLOOKUP(_xlfn.NUMBERVALUE(U746),'Project Lookup'!X:X,'Project Lookup'!B:B)</f>
        <v>#N/A</v>
      </c>
      <c r="X746" t="str">
        <f t="shared" si="61"/>
        <v>7 American Express</v>
      </c>
      <c r="Y746" t="str">
        <f t="shared" si="62"/>
        <v>7 American Express</v>
      </c>
      <c r="Z746" t="str">
        <f t="shared" si="63"/>
        <v>7 American Express</v>
      </c>
      <c r="AA746" t="str">
        <f>_xlfn.XLOOKUP(Z746,'Client Lookup'!A:A,'Client Lookup'!C:C)</f>
        <v>American Express Company</v>
      </c>
      <c r="AC746" t="e">
        <f>_xlfn.XLOOKUP(K746,'Results vs Forecast'!K:K,'Results vs Forecast'!K:K)</f>
        <v>#N/A</v>
      </c>
    </row>
    <row r="747" spans="1:29" hidden="1">
      <c r="A747" s="39"/>
      <c r="B747" s="1" t="s">
        <v>700</v>
      </c>
      <c r="C747" s="1" t="s">
        <v>701</v>
      </c>
      <c r="D747" s="1" t="s">
        <v>20</v>
      </c>
      <c r="E747" s="1" t="s">
        <v>2393</v>
      </c>
      <c r="F747" s="2">
        <v>45535</v>
      </c>
      <c r="G747" s="2">
        <v>45505</v>
      </c>
      <c r="H747" s="1" t="s">
        <v>2458</v>
      </c>
      <c r="I747" s="1" t="s">
        <v>2459</v>
      </c>
      <c r="J747" s="1" t="s">
        <v>550</v>
      </c>
      <c r="K747" s="1" t="s">
        <v>808</v>
      </c>
      <c r="L747" s="1"/>
      <c r="M747" s="1"/>
      <c r="N747" s="1"/>
      <c r="O747" s="1" t="s">
        <v>2729</v>
      </c>
      <c r="P747" s="40">
        <v>18304</v>
      </c>
      <c r="Q747" s="37" t="str">
        <f>IF(C747="ForthPoint","ForthPoint",IF(D747="Intercompany",_xlfn.XLOOKUP(E747,'Dept Lookup'!B:B,'Dept Lookup'!A:A),Modified!D747))</f>
        <v>Insourcing Services</v>
      </c>
      <c r="R747" t="str">
        <f t="shared" si="59"/>
        <v>Hancock Whitney</v>
      </c>
      <c r="S747" s="1" t="s">
        <v>707</v>
      </c>
      <c r="T747">
        <f t="shared" si="60"/>
        <v>0</v>
      </c>
      <c r="U747" s="25" t="str">
        <f>IF(K747&gt;0,K747,_xlfn.XLOOKUP(M747,'Client Lookup'!L:L,'Client Lookup'!N:N))</f>
        <v>3305</v>
      </c>
      <c r="V747" t="e">
        <f>_xlfn.XLOOKUP(_xlfn.NUMBERVALUE(U747),'Project Lookup'!X:X,'Project Lookup'!B:B)</f>
        <v>#N/A</v>
      </c>
      <c r="X747" t="str">
        <f t="shared" si="61"/>
        <v>192 Hancock Whitney</v>
      </c>
      <c r="Y747" t="str">
        <f t="shared" si="62"/>
        <v>192 Hancock Whitney</v>
      </c>
      <c r="Z747" t="str">
        <f t="shared" si="63"/>
        <v>192 Hancock Whitney</v>
      </c>
      <c r="AA747" t="str">
        <f>_xlfn.XLOOKUP(Z747,'Client Lookup'!A:A,'Client Lookup'!C:C)</f>
        <v>Hancock Whitney</v>
      </c>
      <c r="AC747" t="e">
        <f>_xlfn.XLOOKUP(K747,'Results vs Forecast'!K:K,'Results vs Forecast'!K:K)</f>
        <v>#N/A</v>
      </c>
    </row>
    <row r="748" spans="1:29" hidden="1">
      <c r="A748" s="39"/>
      <c r="B748" s="1" t="s">
        <v>700</v>
      </c>
      <c r="C748" s="1" t="s">
        <v>701</v>
      </c>
      <c r="D748" s="1" t="s">
        <v>20</v>
      </c>
      <c r="E748" s="1" t="s">
        <v>2393</v>
      </c>
      <c r="F748" s="2">
        <v>45535</v>
      </c>
      <c r="G748" s="2">
        <v>45505</v>
      </c>
      <c r="H748" s="1" t="s">
        <v>2458</v>
      </c>
      <c r="I748" s="1" t="s">
        <v>2459</v>
      </c>
      <c r="J748" s="1" t="s">
        <v>491</v>
      </c>
      <c r="K748" s="1" t="s">
        <v>743</v>
      </c>
      <c r="L748" s="1"/>
      <c r="M748" s="1"/>
      <c r="N748" s="1"/>
      <c r="O748" s="1" t="s">
        <v>2730</v>
      </c>
      <c r="P748" s="40">
        <v>8832</v>
      </c>
      <c r="Q748" s="37" t="str">
        <f>IF(C748="ForthPoint","ForthPoint",IF(D748="Intercompany",_xlfn.XLOOKUP(E748,'Dept Lookup'!B:B,'Dept Lookup'!A:A),Modified!D748))</f>
        <v>Insourcing Services</v>
      </c>
      <c r="R748" t="str">
        <f t="shared" si="59"/>
        <v>citigroup</v>
      </c>
      <c r="S748" s="1" t="s">
        <v>707</v>
      </c>
      <c r="T748">
        <f t="shared" si="60"/>
        <v>0</v>
      </c>
      <c r="U748" s="25" t="str">
        <f>IF(K748&gt;0,K748,_xlfn.XLOOKUP(M748,'Client Lookup'!L:L,'Client Lookup'!N:N))</f>
        <v>566</v>
      </c>
      <c r="V748" t="e">
        <f>_xlfn.XLOOKUP(_xlfn.NUMBERVALUE(U748),'Project Lookup'!X:X,'Project Lookup'!B:B)</f>
        <v>#N/A</v>
      </c>
      <c r="X748" t="str">
        <f t="shared" si="61"/>
        <v>8 Citi</v>
      </c>
      <c r="Y748" t="str">
        <f t="shared" si="62"/>
        <v>8 Citi</v>
      </c>
      <c r="Z748" t="str">
        <f t="shared" si="63"/>
        <v>8 Citi</v>
      </c>
      <c r="AA748" t="str">
        <f>_xlfn.XLOOKUP(Z748,'Client Lookup'!A:A,'Client Lookup'!C:C)</f>
        <v>citigroup</v>
      </c>
      <c r="AC748" t="e">
        <f>_xlfn.XLOOKUP(K748,'Results vs Forecast'!K:K,'Results vs Forecast'!K:K)</f>
        <v>#N/A</v>
      </c>
    </row>
    <row r="749" spans="1:29" hidden="1">
      <c r="A749" s="39"/>
      <c r="B749" s="1" t="s">
        <v>700</v>
      </c>
      <c r="C749" s="1" t="s">
        <v>701</v>
      </c>
      <c r="D749" s="1" t="s">
        <v>20</v>
      </c>
      <c r="E749" s="1" t="s">
        <v>2393</v>
      </c>
      <c r="F749" s="2">
        <v>45535</v>
      </c>
      <c r="G749" s="2">
        <v>45505</v>
      </c>
      <c r="H749" s="1" t="s">
        <v>2458</v>
      </c>
      <c r="I749" s="1" t="s">
        <v>2459</v>
      </c>
      <c r="J749" s="1" t="s">
        <v>475</v>
      </c>
      <c r="K749" s="1" t="s">
        <v>724</v>
      </c>
      <c r="L749" s="1"/>
      <c r="M749" s="1"/>
      <c r="N749" s="1"/>
      <c r="O749" s="1" t="s">
        <v>2731</v>
      </c>
      <c r="P749" s="40">
        <v>19129.5</v>
      </c>
      <c r="Q749" s="37" t="str">
        <f>IF(C749="ForthPoint","ForthPoint",IF(D749="Intercompany",_xlfn.XLOOKUP(E749,'Dept Lookup'!B:B,'Dept Lookup'!A:A),Modified!D749))</f>
        <v>Insourcing Services</v>
      </c>
      <c r="R749" t="str">
        <f t="shared" si="59"/>
        <v>ASME</v>
      </c>
      <c r="S749" s="1" t="s">
        <v>707</v>
      </c>
      <c r="T749">
        <f t="shared" si="60"/>
        <v>0</v>
      </c>
      <c r="U749" s="25" t="str">
        <f>IF(K749&gt;0,K749,_xlfn.XLOOKUP(M749,'Client Lookup'!L:L,'Client Lookup'!N:N))</f>
        <v>3307</v>
      </c>
      <c r="V749" t="e">
        <f>_xlfn.XLOOKUP(_xlfn.NUMBERVALUE(U749),'Project Lookup'!X:X,'Project Lookup'!B:B)</f>
        <v>#N/A</v>
      </c>
      <c r="X749" t="str">
        <f t="shared" si="61"/>
        <v>194 ASME</v>
      </c>
      <c r="Y749" t="str">
        <f t="shared" si="62"/>
        <v>194 ASME</v>
      </c>
      <c r="Z749" t="str">
        <f t="shared" si="63"/>
        <v>194 ASME</v>
      </c>
      <c r="AA749" t="str">
        <f>_xlfn.XLOOKUP(Z749,'Client Lookup'!A:A,'Client Lookup'!C:C)</f>
        <v>ASME</v>
      </c>
      <c r="AC749" t="e">
        <f>_xlfn.XLOOKUP(K749,'Results vs Forecast'!K:K,'Results vs Forecast'!K:K)</f>
        <v>#N/A</v>
      </c>
    </row>
    <row r="750" spans="1:29" hidden="1">
      <c r="A750" s="39"/>
      <c r="B750" s="1" t="s">
        <v>700</v>
      </c>
      <c r="C750" s="1" t="s">
        <v>701</v>
      </c>
      <c r="D750" s="1" t="s">
        <v>20</v>
      </c>
      <c r="E750" s="1" t="s">
        <v>2393</v>
      </c>
      <c r="F750" s="2">
        <v>45535</v>
      </c>
      <c r="G750" s="2">
        <v>45505</v>
      </c>
      <c r="H750" s="1" t="s">
        <v>2458</v>
      </c>
      <c r="I750" s="1" t="s">
        <v>2459</v>
      </c>
      <c r="J750" s="1" t="s">
        <v>469</v>
      </c>
      <c r="K750" s="1" t="s">
        <v>720</v>
      </c>
      <c r="L750" s="1"/>
      <c r="M750" s="1"/>
      <c r="N750" s="1"/>
      <c r="O750" s="1" t="s">
        <v>2732</v>
      </c>
      <c r="P750" s="40">
        <v>14080</v>
      </c>
      <c r="Q750" s="37" t="str">
        <f>IF(C750="ForthPoint","ForthPoint",IF(D750="Intercompany",_xlfn.XLOOKUP(E750,'Dept Lookup'!B:B,'Dept Lookup'!A:A),Modified!D750))</f>
        <v>Insourcing Services</v>
      </c>
      <c r="R750" t="str">
        <f t="shared" si="59"/>
        <v>American Express Company</v>
      </c>
      <c r="S750" s="1" t="s">
        <v>707</v>
      </c>
      <c r="T750">
        <f t="shared" si="60"/>
        <v>0</v>
      </c>
      <c r="U750" s="25" t="str">
        <f>IF(K750&gt;0,K750,_xlfn.XLOOKUP(M750,'Client Lookup'!L:L,'Client Lookup'!N:N))</f>
        <v>565</v>
      </c>
      <c r="V750" t="e">
        <f>_xlfn.XLOOKUP(_xlfn.NUMBERVALUE(U750),'Project Lookup'!X:X,'Project Lookup'!B:B)</f>
        <v>#N/A</v>
      </c>
      <c r="X750" t="str">
        <f t="shared" si="61"/>
        <v>7 American Express</v>
      </c>
      <c r="Y750" t="str">
        <f t="shared" si="62"/>
        <v>7 American Express</v>
      </c>
      <c r="Z750" t="str">
        <f t="shared" si="63"/>
        <v>7 American Express</v>
      </c>
      <c r="AA750" t="str">
        <f>_xlfn.XLOOKUP(Z750,'Client Lookup'!A:A,'Client Lookup'!C:C)</f>
        <v>American Express Company</v>
      </c>
      <c r="AC750" t="e">
        <f>_xlfn.XLOOKUP(K750,'Results vs Forecast'!K:K,'Results vs Forecast'!K:K)</f>
        <v>#N/A</v>
      </c>
    </row>
    <row r="751" spans="1:29" hidden="1">
      <c r="A751" s="39"/>
      <c r="B751" s="1" t="s">
        <v>700</v>
      </c>
      <c r="C751" s="1" t="s">
        <v>701</v>
      </c>
      <c r="D751" s="1" t="s">
        <v>20</v>
      </c>
      <c r="E751" s="1" t="s">
        <v>2393</v>
      </c>
      <c r="F751" s="2">
        <v>45535</v>
      </c>
      <c r="G751" s="2">
        <v>45505</v>
      </c>
      <c r="H751" s="1" t="s">
        <v>2458</v>
      </c>
      <c r="I751" s="1" t="s">
        <v>2459</v>
      </c>
      <c r="J751" s="1" t="s">
        <v>469</v>
      </c>
      <c r="K751" s="1" t="s">
        <v>720</v>
      </c>
      <c r="L751" s="1"/>
      <c r="M751" s="1"/>
      <c r="N751" s="1"/>
      <c r="O751" s="1" t="s">
        <v>2733</v>
      </c>
      <c r="P751" s="40">
        <v>14080</v>
      </c>
      <c r="Q751" s="37" t="str">
        <f>IF(C751="ForthPoint","ForthPoint",IF(D751="Intercompany",_xlfn.XLOOKUP(E751,'Dept Lookup'!B:B,'Dept Lookup'!A:A),Modified!D751))</f>
        <v>Insourcing Services</v>
      </c>
      <c r="R751" t="str">
        <f t="shared" si="59"/>
        <v>American Express Company</v>
      </c>
      <c r="S751" s="1" t="s">
        <v>707</v>
      </c>
      <c r="T751">
        <f t="shared" si="60"/>
        <v>0</v>
      </c>
      <c r="U751" s="25" t="str">
        <f>IF(K751&gt;0,K751,_xlfn.XLOOKUP(M751,'Client Lookup'!L:L,'Client Lookup'!N:N))</f>
        <v>565</v>
      </c>
      <c r="V751" t="e">
        <f>_xlfn.XLOOKUP(_xlfn.NUMBERVALUE(U751),'Project Lookup'!X:X,'Project Lookup'!B:B)</f>
        <v>#N/A</v>
      </c>
      <c r="X751" t="str">
        <f t="shared" si="61"/>
        <v>7 American Express</v>
      </c>
      <c r="Y751" t="str">
        <f t="shared" si="62"/>
        <v>7 American Express</v>
      </c>
      <c r="Z751" t="str">
        <f t="shared" si="63"/>
        <v>7 American Express</v>
      </c>
      <c r="AA751" t="str">
        <f>_xlfn.XLOOKUP(Z751,'Client Lookup'!A:A,'Client Lookup'!C:C)</f>
        <v>American Express Company</v>
      </c>
      <c r="AC751" t="e">
        <f>_xlfn.XLOOKUP(K751,'Results vs Forecast'!K:K,'Results vs Forecast'!K:K)</f>
        <v>#N/A</v>
      </c>
    </row>
    <row r="752" spans="1:29" hidden="1">
      <c r="A752" s="39"/>
      <c r="B752" s="1" t="s">
        <v>700</v>
      </c>
      <c r="C752" s="1" t="s">
        <v>701</v>
      </c>
      <c r="D752" s="1" t="s">
        <v>20</v>
      </c>
      <c r="E752" s="1" t="s">
        <v>2393</v>
      </c>
      <c r="F752" s="2">
        <v>45535</v>
      </c>
      <c r="G752" s="2">
        <v>45505</v>
      </c>
      <c r="H752" s="1" t="s">
        <v>2458</v>
      </c>
      <c r="I752" s="1" t="s">
        <v>2459</v>
      </c>
      <c r="J752" s="1" t="s">
        <v>469</v>
      </c>
      <c r="K752" s="1" t="s">
        <v>720</v>
      </c>
      <c r="L752" s="1"/>
      <c r="M752" s="1"/>
      <c r="N752" s="1"/>
      <c r="O752" s="1" t="s">
        <v>2734</v>
      </c>
      <c r="P752" s="40">
        <v>11440</v>
      </c>
      <c r="Q752" s="37" t="str">
        <f>IF(C752="ForthPoint","ForthPoint",IF(D752="Intercompany",_xlfn.XLOOKUP(E752,'Dept Lookup'!B:B,'Dept Lookup'!A:A),Modified!D752))</f>
        <v>Insourcing Services</v>
      </c>
      <c r="R752" t="str">
        <f t="shared" si="59"/>
        <v>American Express Company</v>
      </c>
      <c r="S752" s="1" t="s">
        <v>707</v>
      </c>
      <c r="T752">
        <f t="shared" si="60"/>
        <v>0</v>
      </c>
      <c r="U752" s="25" t="str">
        <f>IF(K752&gt;0,K752,_xlfn.XLOOKUP(M752,'Client Lookup'!L:L,'Client Lookup'!N:N))</f>
        <v>565</v>
      </c>
      <c r="V752" t="e">
        <f>_xlfn.XLOOKUP(_xlfn.NUMBERVALUE(U752),'Project Lookup'!X:X,'Project Lookup'!B:B)</f>
        <v>#N/A</v>
      </c>
      <c r="X752" t="str">
        <f t="shared" si="61"/>
        <v>7 American Express</v>
      </c>
      <c r="Y752" t="str">
        <f t="shared" si="62"/>
        <v>7 American Express</v>
      </c>
      <c r="Z752" t="str">
        <f t="shared" si="63"/>
        <v>7 American Express</v>
      </c>
      <c r="AA752" t="str">
        <f>_xlfn.XLOOKUP(Z752,'Client Lookup'!A:A,'Client Lookup'!C:C)</f>
        <v>American Express Company</v>
      </c>
      <c r="AC752" t="e">
        <f>_xlfn.XLOOKUP(K752,'Results vs Forecast'!K:K,'Results vs Forecast'!K:K)</f>
        <v>#N/A</v>
      </c>
    </row>
    <row r="753" spans="1:29" hidden="1">
      <c r="A753" s="39"/>
      <c r="B753" s="1" t="s">
        <v>700</v>
      </c>
      <c r="C753" s="1" t="s">
        <v>701</v>
      </c>
      <c r="D753" s="1" t="s">
        <v>20</v>
      </c>
      <c r="E753" s="1" t="s">
        <v>2393</v>
      </c>
      <c r="F753" s="2">
        <v>45535</v>
      </c>
      <c r="G753" s="2">
        <v>45505</v>
      </c>
      <c r="H753" s="1" t="s">
        <v>2458</v>
      </c>
      <c r="I753" s="1" t="s">
        <v>2459</v>
      </c>
      <c r="J753" s="1" t="s">
        <v>545</v>
      </c>
      <c r="K753" s="1" t="s">
        <v>805</v>
      </c>
      <c r="L753" s="1"/>
      <c r="M753" s="1"/>
      <c r="N753" s="1"/>
      <c r="O753" s="1" t="s">
        <v>2735</v>
      </c>
      <c r="P753" s="40">
        <v>5200</v>
      </c>
      <c r="Q753" s="37" t="str">
        <f>IF(C753="ForthPoint","ForthPoint",IF(D753="Intercompany",_xlfn.XLOOKUP(E753,'Dept Lookup'!B:B,'Dept Lookup'!A:A),Modified!D753))</f>
        <v>Insourcing Services</v>
      </c>
      <c r="R753" t="str">
        <f t="shared" si="59"/>
        <v>Grifols</v>
      </c>
      <c r="S753" s="1" t="s">
        <v>707</v>
      </c>
      <c r="T753">
        <f t="shared" si="60"/>
        <v>0</v>
      </c>
      <c r="U753" s="25" t="str">
        <f>IF(K753&gt;0,K753,_xlfn.XLOOKUP(M753,'Client Lookup'!L:L,'Client Lookup'!N:N))</f>
        <v>3316</v>
      </c>
      <c r="V753" t="e">
        <f>_xlfn.XLOOKUP(_xlfn.NUMBERVALUE(U753),'Project Lookup'!X:X,'Project Lookup'!B:B)</f>
        <v>#N/A</v>
      </c>
      <c r="X753" t="str">
        <f t="shared" si="61"/>
        <v>203 Grifols</v>
      </c>
      <c r="Y753" t="str">
        <f t="shared" si="62"/>
        <v>203 Grifols</v>
      </c>
      <c r="Z753" t="str">
        <f t="shared" si="63"/>
        <v>203 Grifols</v>
      </c>
      <c r="AA753" t="str">
        <f>_xlfn.XLOOKUP(Z753,'Client Lookup'!A:A,'Client Lookup'!C:C)</f>
        <v>Grifols</v>
      </c>
      <c r="AC753" t="e">
        <f>_xlfn.XLOOKUP(K753,'Results vs Forecast'!K:K,'Results vs Forecast'!K:K)</f>
        <v>#N/A</v>
      </c>
    </row>
    <row r="754" spans="1:29" hidden="1">
      <c r="A754" s="39"/>
      <c r="B754" s="1" t="s">
        <v>700</v>
      </c>
      <c r="C754" s="1" t="s">
        <v>701</v>
      </c>
      <c r="D754" s="1" t="s">
        <v>20</v>
      </c>
      <c r="E754" s="1" t="s">
        <v>2393</v>
      </c>
      <c r="F754" s="2">
        <v>45535</v>
      </c>
      <c r="G754" s="2">
        <v>45505</v>
      </c>
      <c r="H754" s="1" t="s">
        <v>2458</v>
      </c>
      <c r="I754" s="1" t="s">
        <v>2459</v>
      </c>
      <c r="J754" s="1" t="s">
        <v>469</v>
      </c>
      <c r="K754" s="1" t="s">
        <v>720</v>
      </c>
      <c r="L754" s="1"/>
      <c r="M754" s="1"/>
      <c r="N754" s="1"/>
      <c r="O754" s="1" t="s">
        <v>2736</v>
      </c>
      <c r="P754" s="40">
        <v>14080</v>
      </c>
      <c r="Q754" s="37" t="str">
        <f>IF(C754="ForthPoint","ForthPoint",IF(D754="Intercompany",_xlfn.XLOOKUP(E754,'Dept Lookup'!B:B,'Dept Lookup'!A:A),Modified!D754))</f>
        <v>Insourcing Services</v>
      </c>
      <c r="R754" t="str">
        <f t="shared" si="59"/>
        <v>American Express Company</v>
      </c>
      <c r="S754" s="1" t="s">
        <v>707</v>
      </c>
      <c r="T754">
        <f t="shared" si="60"/>
        <v>0</v>
      </c>
      <c r="U754" s="25" t="str">
        <f>IF(K754&gt;0,K754,_xlfn.XLOOKUP(M754,'Client Lookup'!L:L,'Client Lookup'!N:N))</f>
        <v>565</v>
      </c>
      <c r="V754" t="e">
        <f>_xlfn.XLOOKUP(_xlfn.NUMBERVALUE(U754),'Project Lookup'!X:X,'Project Lookup'!B:B)</f>
        <v>#N/A</v>
      </c>
      <c r="X754" t="str">
        <f t="shared" si="61"/>
        <v>7 American Express</v>
      </c>
      <c r="Y754" t="str">
        <f t="shared" si="62"/>
        <v>7 American Express</v>
      </c>
      <c r="Z754" t="str">
        <f t="shared" si="63"/>
        <v>7 American Express</v>
      </c>
      <c r="AA754" t="str">
        <f>_xlfn.XLOOKUP(Z754,'Client Lookup'!A:A,'Client Lookup'!C:C)</f>
        <v>American Express Company</v>
      </c>
      <c r="AC754" t="e">
        <f>_xlfn.XLOOKUP(K754,'Results vs Forecast'!K:K,'Results vs Forecast'!K:K)</f>
        <v>#N/A</v>
      </c>
    </row>
    <row r="755" spans="1:29" hidden="1">
      <c r="A755" s="39"/>
      <c r="B755" s="1" t="s">
        <v>700</v>
      </c>
      <c r="C755" s="1" t="s">
        <v>701</v>
      </c>
      <c r="D755" s="1" t="s">
        <v>20</v>
      </c>
      <c r="E755" s="1" t="s">
        <v>2393</v>
      </c>
      <c r="F755" s="2">
        <v>45535</v>
      </c>
      <c r="G755" s="2">
        <v>45505</v>
      </c>
      <c r="H755" s="1" t="s">
        <v>2458</v>
      </c>
      <c r="I755" s="1" t="s">
        <v>2459</v>
      </c>
      <c r="J755" s="1" t="s">
        <v>491</v>
      </c>
      <c r="K755" s="1" t="s">
        <v>743</v>
      </c>
      <c r="L755" s="1"/>
      <c r="M755" s="1"/>
      <c r="N755" s="1"/>
      <c r="O755" s="1" t="s">
        <v>2737</v>
      </c>
      <c r="P755" s="40">
        <v>9408</v>
      </c>
      <c r="Q755" s="37" t="str">
        <f>IF(C755="ForthPoint","ForthPoint",IF(D755="Intercompany",_xlfn.XLOOKUP(E755,'Dept Lookup'!B:B,'Dept Lookup'!A:A),Modified!D755))</f>
        <v>Insourcing Services</v>
      </c>
      <c r="R755" t="str">
        <f t="shared" si="59"/>
        <v>citigroup</v>
      </c>
      <c r="S755" s="1" t="s">
        <v>707</v>
      </c>
      <c r="T755">
        <f t="shared" si="60"/>
        <v>0</v>
      </c>
      <c r="U755" s="25" t="str">
        <f>IF(K755&gt;0,K755,_xlfn.XLOOKUP(M755,'Client Lookup'!L:L,'Client Lookup'!N:N))</f>
        <v>566</v>
      </c>
      <c r="V755" t="e">
        <f>_xlfn.XLOOKUP(_xlfn.NUMBERVALUE(U755),'Project Lookup'!X:X,'Project Lookup'!B:B)</f>
        <v>#N/A</v>
      </c>
      <c r="X755" t="str">
        <f t="shared" si="61"/>
        <v>8 Citi</v>
      </c>
      <c r="Y755" t="str">
        <f t="shared" si="62"/>
        <v>8 Citi</v>
      </c>
      <c r="Z755" t="str">
        <f t="shared" si="63"/>
        <v>8 Citi</v>
      </c>
      <c r="AA755" t="str">
        <f>_xlfn.XLOOKUP(Z755,'Client Lookup'!A:A,'Client Lookup'!C:C)</f>
        <v>citigroup</v>
      </c>
      <c r="AC755" t="e">
        <f>_xlfn.XLOOKUP(K755,'Results vs Forecast'!K:K,'Results vs Forecast'!K:K)</f>
        <v>#N/A</v>
      </c>
    </row>
    <row r="756" spans="1:29" hidden="1">
      <c r="A756" s="39"/>
      <c r="B756" s="1" t="s">
        <v>700</v>
      </c>
      <c r="C756" s="1" t="s">
        <v>701</v>
      </c>
      <c r="D756" s="1" t="s">
        <v>20</v>
      </c>
      <c r="E756" s="1" t="s">
        <v>2393</v>
      </c>
      <c r="F756" s="2">
        <v>45535</v>
      </c>
      <c r="G756" s="2">
        <v>45505</v>
      </c>
      <c r="H756" s="1" t="s">
        <v>2458</v>
      </c>
      <c r="I756" s="1" t="s">
        <v>2459</v>
      </c>
      <c r="J756" s="1" t="s">
        <v>675</v>
      </c>
      <c r="K756" s="1" t="s">
        <v>923</v>
      </c>
      <c r="L756" s="1"/>
      <c r="M756" s="1"/>
      <c r="N756" s="1"/>
      <c r="O756" s="1" t="s">
        <v>2738</v>
      </c>
      <c r="P756" s="40">
        <v>10591.68</v>
      </c>
      <c r="Q756" s="37" t="str">
        <f>IF(C756="ForthPoint","ForthPoint",IF(D756="Intercompany",_xlfn.XLOOKUP(E756,'Dept Lookup'!B:B,'Dept Lookup'!A:A),Modified!D756))</f>
        <v>Insourcing Services</v>
      </c>
      <c r="R756" t="str">
        <f t="shared" si="59"/>
        <v>Visa</v>
      </c>
      <c r="S756" s="1" t="s">
        <v>707</v>
      </c>
      <c r="T756">
        <f t="shared" si="60"/>
        <v>0</v>
      </c>
      <c r="U756" s="25" t="str">
        <f>IF(K756&gt;0,K756,_xlfn.XLOOKUP(M756,'Client Lookup'!L:L,'Client Lookup'!N:N))</f>
        <v>5983</v>
      </c>
      <c r="V756" t="e">
        <f>_xlfn.XLOOKUP(_xlfn.NUMBERVALUE(U756),'Project Lookup'!X:X,'Project Lookup'!B:B)</f>
        <v>#N/A</v>
      </c>
      <c r="X756" t="str">
        <f t="shared" si="61"/>
        <v>269 Visa (BTS)</v>
      </c>
      <c r="Y756" t="str">
        <f t="shared" si="62"/>
        <v>269 Visa (BTS)</v>
      </c>
      <c r="Z756" t="str">
        <f t="shared" si="63"/>
        <v>269 Visa (BTS)</v>
      </c>
      <c r="AA756" t="str">
        <f>_xlfn.XLOOKUP(Z756,'Client Lookup'!A:A,'Client Lookup'!C:C)</f>
        <v>Visa</v>
      </c>
      <c r="AC756" t="e">
        <f>_xlfn.XLOOKUP(K756,'Results vs Forecast'!K:K,'Results vs Forecast'!K:K)</f>
        <v>#N/A</v>
      </c>
    </row>
    <row r="757" spans="1:29" hidden="1">
      <c r="A757" s="39"/>
      <c r="B757" s="1" t="s">
        <v>700</v>
      </c>
      <c r="C757" s="1" t="s">
        <v>701</v>
      </c>
      <c r="D757" s="1" t="s">
        <v>20</v>
      </c>
      <c r="E757" s="1" t="s">
        <v>2393</v>
      </c>
      <c r="F757" s="2">
        <v>45535</v>
      </c>
      <c r="G757" s="2">
        <v>45505</v>
      </c>
      <c r="H757" s="1" t="s">
        <v>2458</v>
      </c>
      <c r="I757" s="1" t="s">
        <v>2459</v>
      </c>
      <c r="J757" s="1" t="s">
        <v>469</v>
      </c>
      <c r="K757" s="1" t="s">
        <v>720</v>
      </c>
      <c r="L757" s="1"/>
      <c r="M757" s="1"/>
      <c r="N757" s="1"/>
      <c r="O757" s="1" t="s">
        <v>2739</v>
      </c>
      <c r="P757" s="40">
        <v>17510</v>
      </c>
      <c r="Q757" s="37" t="str">
        <f>IF(C757="ForthPoint","ForthPoint",IF(D757="Intercompany",_xlfn.XLOOKUP(E757,'Dept Lookup'!B:B,'Dept Lookup'!A:A),Modified!D757))</f>
        <v>Insourcing Services</v>
      </c>
      <c r="R757" t="str">
        <f t="shared" si="59"/>
        <v>American Express Company</v>
      </c>
      <c r="S757" s="1" t="s">
        <v>707</v>
      </c>
      <c r="T757">
        <f t="shared" si="60"/>
        <v>0</v>
      </c>
      <c r="U757" s="25" t="str">
        <f>IF(K757&gt;0,K757,_xlfn.XLOOKUP(M757,'Client Lookup'!L:L,'Client Lookup'!N:N))</f>
        <v>565</v>
      </c>
      <c r="V757" t="e">
        <f>_xlfn.XLOOKUP(_xlfn.NUMBERVALUE(U757),'Project Lookup'!X:X,'Project Lookup'!B:B)</f>
        <v>#N/A</v>
      </c>
      <c r="X757" t="str">
        <f t="shared" si="61"/>
        <v>7 American Express</v>
      </c>
      <c r="Y757" t="str">
        <f t="shared" si="62"/>
        <v>7 American Express</v>
      </c>
      <c r="Z757" t="str">
        <f t="shared" si="63"/>
        <v>7 American Express</v>
      </c>
      <c r="AA757" t="str">
        <f>_xlfn.XLOOKUP(Z757,'Client Lookup'!A:A,'Client Lookup'!C:C)</f>
        <v>American Express Company</v>
      </c>
      <c r="AC757" t="e">
        <f>_xlfn.XLOOKUP(K757,'Results vs Forecast'!K:K,'Results vs Forecast'!K:K)</f>
        <v>#N/A</v>
      </c>
    </row>
    <row r="758" spans="1:29" hidden="1">
      <c r="A758" s="39"/>
      <c r="B758" s="1" t="s">
        <v>700</v>
      </c>
      <c r="C758" s="1" t="s">
        <v>701</v>
      </c>
      <c r="D758" s="1" t="s">
        <v>20</v>
      </c>
      <c r="E758" s="1" t="s">
        <v>2393</v>
      </c>
      <c r="F758" s="2">
        <v>45535</v>
      </c>
      <c r="G758" s="2">
        <v>45505</v>
      </c>
      <c r="H758" s="1" t="s">
        <v>2458</v>
      </c>
      <c r="I758" s="1" t="s">
        <v>2459</v>
      </c>
      <c r="J758" s="1" t="s">
        <v>594</v>
      </c>
      <c r="K758" s="1" t="s">
        <v>843</v>
      </c>
      <c r="L758" s="1"/>
      <c r="M758" s="1"/>
      <c r="N758" s="1"/>
      <c r="O758" s="1" t="s">
        <v>2740</v>
      </c>
      <c r="P758" s="40">
        <v>12320</v>
      </c>
      <c r="Q758" s="37" t="str">
        <f>IF(C758="ForthPoint","ForthPoint",IF(D758="Intercompany",_xlfn.XLOOKUP(E758,'Dept Lookup'!B:B,'Dept Lookup'!A:A),Modified!D758))</f>
        <v>Insourcing Services</v>
      </c>
      <c r="R758" t="str">
        <f t="shared" si="59"/>
        <v>MasterCard</v>
      </c>
      <c r="S758" s="1" t="s">
        <v>707</v>
      </c>
      <c r="T758">
        <f t="shared" si="60"/>
        <v>0</v>
      </c>
      <c r="U758" s="25" t="str">
        <f>IF(K758&gt;0,K758,_xlfn.XLOOKUP(M758,'Client Lookup'!L:L,'Client Lookup'!N:N))</f>
        <v>567</v>
      </c>
      <c r="V758" t="e">
        <f>_xlfn.XLOOKUP(_xlfn.NUMBERVALUE(U758),'Project Lookup'!X:X,'Project Lookup'!B:B)</f>
        <v>#N/A</v>
      </c>
      <c r="X758" t="str">
        <f t="shared" si="61"/>
        <v>9 MasterCard</v>
      </c>
      <c r="Y758" t="str">
        <f t="shared" si="62"/>
        <v>9 MasterCard</v>
      </c>
      <c r="Z758" t="str">
        <f t="shared" si="63"/>
        <v>9 MasterCard</v>
      </c>
      <c r="AA758" t="str">
        <f>_xlfn.XLOOKUP(Z758,'Client Lookup'!A:A,'Client Lookup'!C:C)</f>
        <v>MasterCard</v>
      </c>
      <c r="AC758" t="e">
        <f>_xlfn.XLOOKUP(K758,'Results vs Forecast'!K:K,'Results vs Forecast'!K:K)</f>
        <v>#N/A</v>
      </c>
    </row>
    <row r="759" spans="1:29" hidden="1">
      <c r="A759" s="39"/>
      <c r="B759" s="1" t="s">
        <v>700</v>
      </c>
      <c r="C759" s="1" t="s">
        <v>701</v>
      </c>
      <c r="D759" s="1" t="s">
        <v>20</v>
      </c>
      <c r="E759" s="1" t="s">
        <v>2393</v>
      </c>
      <c r="F759" s="2">
        <v>45535</v>
      </c>
      <c r="G759" s="2">
        <v>45505</v>
      </c>
      <c r="H759" s="1" t="s">
        <v>2458</v>
      </c>
      <c r="I759" s="1" t="s">
        <v>2459</v>
      </c>
      <c r="J759" s="1" t="s">
        <v>491</v>
      </c>
      <c r="K759" s="1" t="s">
        <v>743</v>
      </c>
      <c r="L759" s="1"/>
      <c r="M759" s="1"/>
      <c r="N759" s="1"/>
      <c r="O759" s="1" t="s">
        <v>2741</v>
      </c>
      <c r="P759" s="40">
        <v>10296</v>
      </c>
      <c r="Q759" s="37" t="str">
        <f>IF(C759="ForthPoint","ForthPoint",IF(D759="Intercompany",_xlfn.XLOOKUP(E759,'Dept Lookup'!B:B,'Dept Lookup'!A:A),Modified!D759))</f>
        <v>Insourcing Services</v>
      </c>
      <c r="R759" t="str">
        <f t="shared" si="59"/>
        <v>citigroup</v>
      </c>
      <c r="S759" s="1" t="s">
        <v>707</v>
      </c>
      <c r="T759">
        <f t="shared" si="60"/>
        <v>0</v>
      </c>
      <c r="U759" s="25" t="str">
        <f>IF(K759&gt;0,K759,_xlfn.XLOOKUP(M759,'Client Lookup'!L:L,'Client Lookup'!N:N))</f>
        <v>566</v>
      </c>
      <c r="V759" t="e">
        <f>_xlfn.XLOOKUP(_xlfn.NUMBERVALUE(U759),'Project Lookup'!X:X,'Project Lookup'!B:B)</f>
        <v>#N/A</v>
      </c>
      <c r="X759" t="str">
        <f t="shared" si="61"/>
        <v>8 Citi</v>
      </c>
      <c r="Y759" t="str">
        <f t="shared" si="62"/>
        <v>8 Citi</v>
      </c>
      <c r="Z759" t="str">
        <f t="shared" si="63"/>
        <v>8 Citi</v>
      </c>
      <c r="AA759" t="str">
        <f>_xlfn.XLOOKUP(Z759,'Client Lookup'!A:A,'Client Lookup'!C:C)</f>
        <v>citigroup</v>
      </c>
      <c r="AC759" t="e">
        <f>_xlfn.XLOOKUP(K759,'Results vs Forecast'!K:K,'Results vs Forecast'!K:K)</f>
        <v>#N/A</v>
      </c>
    </row>
    <row r="760" spans="1:29" hidden="1">
      <c r="A760" s="39"/>
      <c r="B760" s="1" t="s">
        <v>700</v>
      </c>
      <c r="C760" s="1" t="s">
        <v>701</v>
      </c>
      <c r="D760" s="1" t="s">
        <v>20</v>
      </c>
      <c r="E760" s="1" t="s">
        <v>2393</v>
      </c>
      <c r="F760" s="2">
        <v>45535</v>
      </c>
      <c r="G760" s="2">
        <v>45505</v>
      </c>
      <c r="H760" s="1" t="s">
        <v>2458</v>
      </c>
      <c r="I760" s="1" t="s">
        <v>2459</v>
      </c>
      <c r="J760" s="1" t="s">
        <v>469</v>
      </c>
      <c r="K760" s="1" t="s">
        <v>720</v>
      </c>
      <c r="L760" s="1"/>
      <c r="M760" s="1"/>
      <c r="N760" s="1"/>
      <c r="O760" s="1" t="s">
        <v>2742</v>
      </c>
      <c r="P760" s="40">
        <v>11440</v>
      </c>
      <c r="Q760" s="37" t="str">
        <f>IF(C760="ForthPoint","ForthPoint",IF(D760="Intercompany",_xlfn.XLOOKUP(E760,'Dept Lookup'!B:B,'Dept Lookup'!A:A),Modified!D760))</f>
        <v>Insourcing Services</v>
      </c>
      <c r="R760" t="str">
        <f t="shared" si="59"/>
        <v>American Express Company</v>
      </c>
      <c r="S760" s="1" t="s">
        <v>707</v>
      </c>
      <c r="T760">
        <f t="shared" si="60"/>
        <v>0</v>
      </c>
      <c r="U760" s="25" t="str">
        <f>IF(K760&gt;0,K760,_xlfn.XLOOKUP(M760,'Client Lookup'!L:L,'Client Lookup'!N:N))</f>
        <v>565</v>
      </c>
      <c r="V760" t="e">
        <f>_xlfn.XLOOKUP(_xlfn.NUMBERVALUE(U760),'Project Lookup'!X:X,'Project Lookup'!B:B)</f>
        <v>#N/A</v>
      </c>
      <c r="X760" t="str">
        <f t="shared" si="61"/>
        <v>7 American Express</v>
      </c>
      <c r="Y760" t="str">
        <f t="shared" si="62"/>
        <v>7 American Express</v>
      </c>
      <c r="Z760" t="str">
        <f t="shared" si="63"/>
        <v>7 American Express</v>
      </c>
      <c r="AA760" t="str">
        <f>_xlfn.XLOOKUP(Z760,'Client Lookup'!A:A,'Client Lookup'!C:C)</f>
        <v>American Express Company</v>
      </c>
      <c r="AC760" t="e">
        <f>_xlfn.XLOOKUP(K760,'Results vs Forecast'!K:K,'Results vs Forecast'!K:K)</f>
        <v>#N/A</v>
      </c>
    </row>
    <row r="761" spans="1:29" hidden="1">
      <c r="A761" s="39"/>
      <c r="B761" s="1" t="s">
        <v>700</v>
      </c>
      <c r="C761" s="1" t="s">
        <v>701</v>
      </c>
      <c r="D761" s="1" t="s">
        <v>20</v>
      </c>
      <c r="E761" s="1" t="s">
        <v>2393</v>
      </c>
      <c r="F761" s="2">
        <v>45535</v>
      </c>
      <c r="G761" s="2">
        <v>45505</v>
      </c>
      <c r="H761" s="1" t="s">
        <v>2458</v>
      </c>
      <c r="I761" s="1" t="s">
        <v>2459</v>
      </c>
      <c r="J761" s="1" t="s">
        <v>675</v>
      </c>
      <c r="K761" s="1" t="s">
        <v>923</v>
      </c>
      <c r="L761" s="1"/>
      <c r="M761" s="1"/>
      <c r="N761" s="1"/>
      <c r="O761" s="1" t="s">
        <v>2743</v>
      </c>
      <c r="P761" s="40">
        <v>9628.7999999999993</v>
      </c>
      <c r="Q761" s="37" t="str">
        <f>IF(C761="ForthPoint","ForthPoint",IF(D761="Intercompany",_xlfn.XLOOKUP(E761,'Dept Lookup'!B:B,'Dept Lookup'!A:A),Modified!D761))</f>
        <v>Insourcing Services</v>
      </c>
      <c r="R761" t="str">
        <f t="shared" si="59"/>
        <v>Visa</v>
      </c>
      <c r="S761" s="1" t="s">
        <v>707</v>
      </c>
      <c r="T761">
        <f t="shared" si="60"/>
        <v>0</v>
      </c>
      <c r="U761" s="25" t="str">
        <f>IF(K761&gt;0,K761,_xlfn.XLOOKUP(M761,'Client Lookup'!L:L,'Client Lookup'!N:N))</f>
        <v>5983</v>
      </c>
      <c r="V761" t="e">
        <f>_xlfn.XLOOKUP(_xlfn.NUMBERVALUE(U761),'Project Lookup'!X:X,'Project Lookup'!B:B)</f>
        <v>#N/A</v>
      </c>
      <c r="X761" t="str">
        <f t="shared" si="61"/>
        <v>269 Visa (BTS)</v>
      </c>
      <c r="Y761" t="str">
        <f t="shared" si="62"/>
        <v>269 Visa (BTS)</v>
      </c>
      <c r="Z761" t="str">
        <f t="shared" si="63"/>
        <v>269 Visa (BTS)</v>
      </c>
      <c r="AA761" t="str">
        <f>_xlfn.XLOOKUP(Z761,'Client Lookup'!A:A,'Client Lookup'!C:C)</f>
        <v>Visa</v>
      </c>
      <c r="AC761" t="e">
        <f>_xlfn.XLOOKUP(K761,'Results vs Forecast'!K:K,'Results vs Forecast'!K:K)</f>
        <v>#N/A</v>
      </c>
    </row>
    <row r="762" spans="1:29" hidden="1">
      <c r="A762" s="39"/>
      <c r="B762" s="1" t="s">
        <v>700</v>
      </c>
      <c r="C762" s="1" t="s">
        <v>701</v>
      </c>
      <c r="D762" s="1" t="s">
        <v>20</v>
      </c>
      <c r="E762" s="1" t="s">
        <v>2393</v>
      </c>
      <c r="F762" s="2">
        <v>45535</v>
      </c>
      <c r="G762" s="2">
        <v>45505</v>
      </c>
      <c r="H762" s="1" t="s">
        <v>2458</v>
      </c>
      <c r="I762" s="1" t="s">
        <v>2459</v>
      </c>
      <c r="J762" s="1" t="s">
        <v>675</v>
      </c>
      <c r="K762" s="1" t="s">
        <v>923</v>
      </c>
      <c r="L762" s="1"/>
      <c r="M762" s="1"/>
      <c r="N762" s="1"/>
      <c r="O762" s="1" t="s">
        <v>2744</v>
      </c>
      <c r="P762" s="40">
        <v>10591.68</v>
      </c>
      <c r="Q762" s="37" t="str">
        <f>IF(C762="ForthPoint","ForthPoint",IF(D762="Intercompany",_xlfn.XLOOKUP(E762,'Dept Lookup'!B:B,'Dept Lookup'!A:A),Modified!D762))</f>
        <v>Insourcing Services</v>
      </c>
      <c r="R762" t="str">
        <f t="shared" si="59"/>
        <v>Visa</v>
      </c>
      <c r="S762" s="1" t="s">
        <v>707</v>
      </c>
      <c r="T762">
        <f t="shared" si="60"/>
        <v>0</v>
      </c>
      <c r="U762" s="25" t="str">
        <f>IF(K762&gt;0,K762,_xlfn.XLOOKUP(M762,'Client Lookup'!L:L,'Client Lookup'!N:N))</f>
        <v>5983</v>
      </c>
      <c r="V762" t="e">
        <f>_xlfn.XLOOKUP(_xlfn.NUMBERVALUE(U762),'Project Lookup'!X:X,'Project Lookup'!B:B)</f>
        <v>#N/A</v>
      </c>
      <c r="X762" t="str">
        <f t="shared" si="61"/>
        <v>269 Visa (BTS)</v>
      </c>
      <c r="Y762" t="str">
        <f t="shared" si="62"/>
        <v>269 Visa (BTS)</v>
      </c>
      <c r="Z762" t="str">
        <f t="shared" si="63"/>
        <v>269 Visa (BTS)</v>
      </c>
      <c r="AA762" t="str">
        <f>_xlfn.XLOOKUP(Z762,'Client Lookup'!A:A,'Client Lookup'!C:C)</f>
        <v>Visa</v>
      </c>
      <c r="AC762" t="e">
        <f>_xlfn.XLOOKUP(K762,'Results vs Forecast'!K:K,'Results vs Forecast'!K:K)</f>
        <v>#N/A</v>
      </c>
    </row>
    <row r="763" spans="1:29" hidden="1">
      <c r="A763" s="39"/>
      <c r="B763" s="1" t="s">
        <v>700</v>
      </c>
      <c r="C763" s="1" t="s">
        <v>701</v>
      </c>
      <c r="D763" s="1" t="s">
        <v>20</v>
      </c>
      <c r="E763" s="1" t="s">
        <v>2393</v>
      </c>
      <c r="F763" s="2">
        <v>45535</v>
      </c>
      <c r="G763" s="2">
        <v>45505</v>
      </c>
      <c r="H763" s="1" t="s">
        <v>2458</v>
      </c>
      <c r="I763" s="1" t="s">
        <v>2459</v>
      </c>
      <c r="J763" s="1" t="s">
        <v>469</v>
      </c>
      <c r="K763" s="1" t="s">
        <v>720</v>
      </c>
      <c r="L763" s="1"/>
      <c r="M763" s="1"/>
      <c r="N763" s="1"/>
      <c r="O763" s="1" t="s">
        <v>2745</v>
      </c>
      <c r="P763" s="40">
        <v>13600</v>
      </c>
      <c r="Q763" s="37" t="str">
        <f>IF(C763="ForthPoint","ForthPoint",IF(D763="Intercompany",_xlfn.XLOOKUP(E763,'Dept Lookup'!B:B,'Dept Lookup'!A:A),Modified!D763))</f>
        <v>Insourcing Services</v>
      </c>
      <c r="R763" t="str">
        <f t="shared" si="59"/>
        <v>American Express Company</v>
      </c>
      <c r="S763" s="1" t="s">
        <v>707</v>
      </c>
      <c r="T763">
        <f t="shared" si="60"/>
        <v>0</v>
      </c>
      <c r="U763" s="25" t="str">
        <f>IF(K763&gt;0,K763,_xlfn.XLOOKUP(M763,'Client Lookup'!L:L,'Client Lookup'!N:N))</f>
        <v>565</v>
      </c>
      <c r="V763" t="e">
        <f>_xlfn.XLOOKUP(_xlfn.NUMBERVALUE(U763),'Project Lookup'!X:X,'Project Lookup'!B:B)</f>
        <v>#N/A</v>
      </c>
      <c r="X763" t="str">
        <f t="shared" si="61"/>
        <v>7 American Express</v>
      </c>
      <c r="Y763" t="str">
        <f t="shared" si="62"/>
        <v>7 American Express</v>
      </c>
      <c r="Z763" t="str">
        <f t="shared" si="63"/>
        <v>7 American Express</v>
      </c>
      <c r="AA763" t="str">
        <f>_xlfn.XLOOKUP(Z763,'Client Lookup'!A:A,'Client Lookup'!C:C)</f>
        <v>American Express Company</v>
      </c>
      <c r="AC763" t="e">
        <f>_xlfn.XLOOKUP(K763,'Results vs Forecast'!K:K,'Results vs Forecast'!K:K)</f>
        <v>#N/A</v>
      </c>
    </row>
    <row r="764" spans="1:29" hidden="1">
      <c r="A764" s="39"/>
      <c r="B764" s="1" t="s">
        <v>700</v>
      </c>
      <c r="C764" s="1" t="s">
        <v>701</v>
      </c>
      <c r="D764" s="1" t="s">
        <v>20</v>
      </c>
      <c r="E764" s="1" t="s">
        <v>2393</v>
      </c>
      <c r="F764" s="2">
        <v>45535</v>
      </c>
      <c r="G764" s="2">
        <v>45505</v>
      </c>
      <c r="H764" s="1" t="s">
        <v>2458</v>
      </c>
      <c r="I764" s="1" t="s">
        <v>2459</v>
      </c>
      <c r="J764" s="1" t="s">
        <v>675</v>
      </c>
      <c r="K764" s="1" t="s">
        <v>923</v>
      </c>
      <c r="L764" s="1"/>
      <c r="M764" s="1"/>
      <c r="N764" s="1"/>
      <c r="O764" s="1" t="s">
        <v>2746</v>
      </c>
      <c r="P764" s="40">
        <v>10584</v>
      </c>
      <c r="Q764" s="37" t="str">
        <f>IF(C764="ForthPoint","ForthPoint",IF(D764="Intercompany",_xlfn.XLOOKUP(E764,'Dept Lookup'!B:B,'Dept Lookup'!A:A),Modified!D764))</f>
        <v>Insourcing Services</v>
      </c>
      <c r="R764" t="str">
        <f t="shared" si="59"/>
        <v>Visa</v>
      </c>
      <c r="S764" s="1" t="s">
        <v>707</v>
      </c>
      <c r="T764">
        <f t="shared" si="60"/>
        <v>0</v>
      </c>
      <c r="U764" s="25" t="str">
        <f>IF(K764&gt;0,K764,_xlfn.XLOOKUP(M764,'Client Lookup'!L:L,'Client Lookup'!N:N))</f>
        <v>5983</v>
      </c>
      <c r="V764" t="e">
        <f>_xlfn.XLOOKUP(_xlfn.NUMBERVALUE(U764),'Project Lookup'!X:X,'Project Lookup'!B:B)</f>
        <v>#N/A</v>
      </c>
      <c r="X764" t="str">
        <f t="shared" si="61"/>
        <v>269 Visa (BTS)</v>
      </c>
      <c r="Y764" t="str">
        <f t="shared" si="62"/>
        <v>269 Visa (BTS)</v>
      </c>
      <c r="Z764" t="str">
        <f t="shared" si="63"/>
        <v>269 Visa (BTS)</v>
      </c>
      <c r="AA764" t="str">
        <f>_xlfn.XLOOKUP(Z764,'Client Lookup'!A:A,'Client Lookup'!C:C)</f>
        <v>Visa</v>
      </c>
      <c r="AC764" t="e">
        <f>_xlfn.XLOOKUP(K764,'Results vs Forecast'!K:K,'Results vs Forecast'!K:K)</f>
        <v>#N/A</v>
      </c>
    </row>
    <row r="765" spans="1:29" hidden="1">
      <c r="A765" s="39"/>
      <c r="B765" s="1" t="s">
        <v>700</v>
      </c>
      <c r="C765" s="1" t="s">
        <v>701</v>
      </c>
      <c r="D765" s="1" t="s">
        <v>20</v>
      </c>
      <c r="E765" s="1" t="s">
        <v>2393</v>
      </c>
      <c r="F765" s="2">
        <v>45535</v>
      </c>
      <c r="G765" s="2">
        <v>45505</v>
      </c>
      <c r="H765" s="1" t="s">
        <v>2458</v>
      </c>
      <c r="I765" s="1" t="s">
        <v>2459</v>
      </c>
      <c r="J765" s="1" t="s">
        <v>469</v>
      </c>
      <c r="K765" s="1" t="s">
        <v>720</v>
      </c>
      <c r="L765" s="1"/>
      <c r="M765" s="1"/>
      <c r="N765" s="1"/>
      <c r="O765" s="1" t="s">
        <v>2747</v>
      </c>
      <c r="P765" s="40">
        <v>20062.78</v>
      </c>
      <c r="Q765" s="37" t="str">
        <f>IF(C765="ForthPoint","ForthPoint",IF(D765="Intercompany",_xlfn.XLOOKUP(E765,'Dept Lookup'!B:B,'Dept Lookup'!A:A),Modified!D765))</f>
        <v>Insourcing Services</v>
      </c>
      <c r="R765" t="str">
        <f t="shared" si="59"/>
        <v>American Express Company</v>
      </c>
      <c r="S765" s="1" t="s">
        <v>707</v>
      </c>
      <c r="T765">
        <f t="shared" si="60"/>
        <v>0</v>
      </c>
      <c r="U765" s="25" t="str">
        <f>IF(K765&gt;0,K765,_xlfn.XLOOKUP(M765,'Client Lookup'!L:L,'Client Lookup'!N:N))</f>
        <v>565</v>
      </c>
      <c r="V765" t="e">
        <f>_xlfn.XLOOKUP(_xlfn.NUMBERVALUE(U765),'Project Lookup'!X:X,'Project Lookup'!B:B)</f>
        <v>#N/A</v>
      </c>
      <c r="X765" t="str">
        <f t="shared" si="61"/>
        <v>7 American Express</v>
      </c>
      <c r="Y765" t="str">
        <f t="shared" si="62"/>
        <v>7 American Express</v>
      </c>
      <c r="Z765" t="str">
        <f t="shared" si="63"/>
        <v>7 American Express</v>
      </c>
      <c r="AA765" t="str">
        <f>_xlfn.XLOOKUP(Z765,'Client Lookup'!A:A,'Client Lookup'!C:C)</f>
        <v>American Express Company</v>
      </c>
      <c r="AC765" t="e">
        <f>_xlfn.XLOOKUP(K765,'Results vs Forecast'!K:K,'Results vs Forecast'!K:K)</f>
        <v>#N/A</v>
      </c>
    </row>
    <row r="766" spans="1:29" hidden="1">
      <c r="A766" s="39"/>
      <c r="B766" s="1" t="s">
        <v>700</v>
      </c>
      <c r="C766" s="1" t="s">
        <v>701</v>
      </c>
      <c r="D766" s="1" t="s">
        <v>20</v>
      </c>
      <c r="E766" s="1" t="s">
        <v>2393</v>
      </c>
      <c r="F766" s="2">
        <v>45535</v>
      </c>
      <c r="G766" s="2">
        <v>45505</v>
      </c>
      <c r="H766" s="1" t="s">
        <v>2458</v>
      </c>
      <c r="I766" s="1" t="s">
        <v>2459</v>
      </c>
      <c r="J766" s="1" t="s">
        <v>491</v>
      </c>
      <c r="K766" s="1" t="s">
        <v>743</v>
      </c>
      <c r="L766" s="1"/>
      <c r="M766" s="1"/>
      <c r="N766" s="1"/>
      <c r="O766" s="1" t="s">
        <v>2748</v>
      </c>
      <c r="P766" s="40">
        <v>18128</v>
      </c>
      <c r="Q766" s="37" t="str">
        <f>IF(C766="ForthPoint","ForthPoint",IF(D766="Intercompany",_xlfn.XLOOKUP(E766,'Dept Lookup'!B:B,'Dept Lookup'!A:A),Modified!D766))</f>
        <v>Insourcing Services</v>
      </c>
      <c r="R766" t="str">
        <f t="shared" si="59"/>
        <v>citigroup</v>
      </c>
      <c r="S766" s="1" t="s">
        <v>707</v>
      </c>
      <c r="T766">
        <f t="shared" si="60"/>
        <v>0</v>
      </c>
      <c r="U766" s="25" t="str">
        <f>IF(K766&gt;0,K766,_xlfn.XLOOKUP(M766,'Client Lookup'!L:L,'Client Lookup'!N:N))</f>
        <v>566</v>
      </c>
      <c r="V766" t="e">
        <f>_xlfn.XLOOKUP(_xlfn.NUMBERVALUE(U766),'Project Lookup'!X:X,'Project Lookup'!B:B)</f>
        <v>#N/A</v>
      </c>
      <c r="X766" t="str">
        <f t="shared" si="61"/>
        <v>8 Citi</v>
      </c>
      <c r="Y766" t="str">
        <f t="shared" si="62"/>
        <v>8 Citi</v>
      </c>
      <c r="Z766" t="str">
        <f t="shared" si="63"/>
        <v>8 Citi</v>
      </c>
      <c r="AA766" t="str">
        <f>_xlfn.XLOOKUP(Z766,'Client Lookup'!A:A,'Client Lookup'!C:C)</f>
        <v>citigroup</v>
      </c>
      <c r="AC766" t="e">
        <f>_xlfn.XLOOKUP(K766,'Results vs Forecast'!K:K,'Results vs Forecast'!K:K)</f>
        <v>#N/A</v>
      </c>
    </row>
    <row r="767" spans="1:29" hidden="1">
      <c r="A767" s="39"/>
      <c r="B767" s="1" t="s">
        <v>700</v>
      </c>
      <c r="C767" s="1" t="s">
        <v>701</v>
      </c>
      <c r="D767" s="1" t="s">
        <v>20</v>
      </c>
      <c r="E767" s="1" t="s">
        <v>2393</v>
      </c>
      <c r="F767" s="2">
        <v>45535</v>
      </c>
      <c r="G767" s="2">
        <v>45505</v>
      </c>
      <c r="H767" s="1" t="s">
        <v>2458</v>
      </c>
      <c r="I767" s="1" t="s">
        <v>2459</v>
      </c>
      <c r="J767" s="1" t="s">
        <v>675</v>
      </c>
      <c r="K767" s="1" t="s">
        <v>923</v>
      </c>
      <c r="L767" s="1"/>
      <c r="M767" s="1"/>
      <c r="N767" s="1"/>
      <c r="O767" s="1" t="s">
        <v>2749</v>
      </c>
      <c r="P767" s="40">
        <v>8568</v>
      </c>
      <c r="Q767" s="37" t="str">
        <f>IF(C767="ForthPoint","ForthPoint",IF(D767="Intercompany",_xlfn.XLOOKUP(E767,'Dept Lookup'!B:B,'Dept Lookup'!A:A),Modified!D767))</f>
        <v>Insourcing Services</v>
      </c>
      <c r="R767" t="str">
        <f t="shared" si="59"/>
        <v>Visa</v>
      </c>
      <c r="S767" s="1" t="s">
        <v>707</v>
      </c>
      <c r="T767">
        <f t="shared" si="60"/>
        <v>0</v>
      </c>
      <c r="U767" s="25" t="str">
        <f>IF(K767&gt;0,K767,_xlfn.XLOOKUP(M767,'Client Lookup'!L:L,'Client Lookup'!N:N))</f>
        <v>5983</v>
      </c>
      <c r="V767" t="e">
        <f>_xlfn.XLOOKUP(_xlfn.NUMBERVALUE(U767),'Project Lookup'!X:X,'Project Lookup'!B:B)</f>
        <v>#N/A</v>
      </c>
      <c r="X767" t="str">
        <f t="shared" si="61"/>
        <v>269 Visa (BTS)</v>
      </c>
      <c r="Y767" t="str">
        <f t="shared" si="62"/>
        <v>269 Visa (BTS)</v>
      </c>
      <c r="Z767" t="str">
        <f t="shared" si="63"/>
        <v>269 Visa (BTS)</v>
      </c>
      <c r="AA767" t="str">
        <f>_xlfn.XLOOKUP(Z767,'Client Lookup'!A:A,'Client Lookup'!C:C)</f>
        <v>Visa</v>
      </c>
      <c r="AC767" t="e">
        <f>_xlfn.XLOOKUP(K767,'Results vs Forecast'!K:K,'Results vs Forecast'!K:K)</f>
        <v>#N/A</v>
      </c>
    </row>
    <row r="768" spans="1:29" hidden="1">
      <c r="A768" s="39"/>
      <c r="B768" s="1" t="s">
        <v>700</v>
      </c>
      <c r="C768" s="1" t="s">
        <v>701</v>
      </c>
      <c r="D768" s="1" t="s">
        <v>20</v>
      </c>
      <c r="E768" s="1" t="s">
        <v>2393</v>
      </c>
      <c r="F768" s="2">
        <v>45535</v>
      </c>
      <c r="G768" s="2">
        <v>45505</v>
      </c>
      <c r="H768" s="1" t="s">
        <v>2458</v>
      </c>
      <c r="I768" s="1" t="s">
        <v>2459</v>
      </c>
      <c r="J768" s="1" t="s">
        <v>594</v>
      </c>
      <c r="K768" s="1" t="s">
        <v>843</v>
      </c>
      <c r="L768" s="1"/>
      <c r="M768" s="1"/>
      <c r="N768" s="1"/>
      <c r="O768" s="1" t="s">
        <v>2750</v>
      </c>
      <c r="P768" s="40">
        <v>15840</v>
      </c>
      <c r="Q768" s="37" t="str">
        <f>IF(C768="ForthPoint","ForthPoint",IF(D768="Intercompany",_xlfn.XLOOKUP(E768,'Dept Lookup'!B:B,'Dept Lookup'!A:A),Modified!D768))</f>
        <v>Insourcing Services</v>
      </c>
      <c r="R768" t="str">
        <f t="shared" si="59"/>
        <v>MasterCard</v>
      </c>
      <c r="S768" s="1" t="s">
        <v>707</v>
      </c>
      <c r="T768">
        <f t="shared" si="60"/>
        <v>0</v>
      </c>
      <c r="U768" s="25" t="str">
        <f>IF(K768&gt;0,K768,_xlfn.XLOOKUP(M768,'Client Lookup'!L:L,'Client Lookup'!N:N))</f>
        <v>567</v>
      </c>
      <c r="V768" t="e">
        <f>_xlfn.XLOOKUP(_xlfn.NUMBERVALUE(U768),'Project Lookup'!X:X,'Project Lookup'!B:B)</f>
        <v>#N/A</v>
      </c>
      <c r="X768" t="str">
        <f t="shared" si="61"/>
        <v>9 MasterCard</v>
      </c>
      <c r="Y768" t="str">
        <f t="shared" si="62"/>
        <v>9 MasterCard</v>
      </c>
      <c r="Z768" t="str">
        <f t="shared" si="63"/>
        <v>9 MasterCard</v>
      </c>
      <c r="AA768" t="str">
        <f>_xlfn.XLOOKUP(Z768,'Client Lookup'!A:A,'Client Lookup'!C:C)</f>
        <v>MasterCard</v>
      </c>
      <c r="AC768" t="e">
        <f>_xlfn.XLOOKUP(K768,'Results vs Forecast'!K:K,'Results vs Forecast'!K:K)</f>
        <v>#N/A</v>
      </c>
    </row>
    <row r="769" spans="1:29" hidden="1">
      <c r="A769" s="39"/>
      <c r="B769" s="1" t="s">
        <v>700</v>
      </c>
      <c r="C769" s="1" t="s">
        <v>701</v>
      </c>
      <c r="D769" s="1" t="s">
        <v>20</v>
      </c>
      <c r="E769" s="1" t="s">
        <v>2393</v>
      </c>
      <c r="F769" s="2">
        <v>45535</v>
      </c>
      <c r="G769" s="2">
        <v>45505</v>
      </c>
      <c r="H769" s="1" t="s">
        <v>2458</v>
      </c>
      <c r="I769" s="1" t="s">
        <v>2459</v>
      </c>
      <c r="J769" s="1" t="s">
        <v>491</v>
      </c>
      <c r="K769" s="1" t="s">
        <v>743</v>
      </c>
      <c r="L769" s="1"/>
      <c r="M769" s="1"/>
      <c r="N769" s="1"/>
      <c r="O769" s="1" t="s">
        <v>2751</v>
      </c>
      <c r="P769" s="40">
        <v>9680</v>
      </c>
      <c r="Q769" s="37" t="str">
        <f>IF(C769="ForthPoint","ForthPoint",IF(D769="Intercompany",_xlfn.XLOOKUP(E769,'Dept Lookup'!B:B,'Dept Lookup'!A:A),Modified!D769))</f>
        <v>Insourcing Services</v>
      </c>
      <c r="R769" t="str">
        <f t="shared" si="59"/>
        <v>citigroup</v>
      </c>
      <c r="S769" s="1" t="s">
        <v>707</v>
      </c>
      <c r="T769">
        <f t="shared" si="60"/>
        <v>0</v>
      </c>
      <c r="U769" s="25" t="str">
        <f>IF(K769&gt;0,K769,_xlfn.XLOOKUP(M769,'Client Lookup'!L:L,'Client Lookup'!N:N))</f>
        <v>566</v>
      </c>
      <c r="V769" t="e">
        <f>_xlfn.XLOOKUP(_xlfn.NUMBERVALUE(U769),'Project Lookup'!X:X,'Project Lookup'!B:B)</f>
        <v>#N/A</v>
      </c>
      <c r="X769" t="str">
        <f t="shared" si="61"/>
        <v>8 Citi</v>
      </c>
      <c r="Y769" t="str">
        <f t="shared" si="62"/>
        <v>8 Citi</v>
      </c>
      <c r="Z769" t="str">
        <f t="shared" si="63"/>
        <v>8 Citi</v>
      </c>
      <c r="AA769" t="str">
        <f>_xlfn.XLOOKUP(Z769,'Client Lookup'!A:A,'Client Lookup'!C:C)</f>
        <v>citigroup</v>
      </c>
      <c r="AC769" t="e">
        <f>_xlfn.XLOOKUP(K769,'Results vs Forecast'!K:K,'Results vs Forecast'!K:K)</f>
        <v>#N/A</v>
      </c>
    </row>
    <row r="770" spans="1:29" hidden="1">
      <c r="A770" s="39"/>
      <c r="B770" s="1" t="s">
        <v>700</v>
      </c>
      <c r="C770" s="1" t="s">
        <v>701</v>
      </c>
      <c r="D770" s="1" t="s">
        <v>20</v>
      </c>
      <c r="E770" s="1" t="s">
        <v>2393</v>
      </c>
      <c r="F770" s="2">
        <v>45535</v>
      </c>
      <c r="G770" s="2">
        <v>45505</v>
      </c>
      <c r="H770" s="1" t="s">
        <v>2458</v>
      </c>
      <c r="I770" s="1" t="s">
        <v>2459</v>
      </c>
      <c r="J770" s="1" t="s">
        <v>491</v>
      </c>
      <c r="K770" s="1" t="s">
        <v>743</v>
      </c>
      <c r="L770" s="1"/>
      <c r="M770" s="1"/>
      <c r="N770" s="1"/>
      <c r="O770" s="1" t="s">
        <v>2752</v>
      </c>
      <c r="P770" s="40">
        <v>2260</v>
      </c>
      <c r="Q770" s="37" t="str">
        <f>IF(C770="ForthPoint","ForthPoint",IF(D770="Intercompany",_xlfn.XLOOKUP(E770,'Dept Lookup'!B:B,'Dept Lookup'!A:A),Modified!D770))</f>
        <v>Insourcing Services</v>
      </c>
      <c r="R770" t="str">
        <f t="shared" si="59"/>
        <v>citigroup</v>
      </c>
      <c r="S770" s="1" t="s">
        <v>707</v>
      </c>
      <c r="T770">
        <f t="shared" si="60"/>
        <v>0</v>
      </c>
      <c r="U770" s="25" t="str">
        <f>IF(K770&gt;0,K770,_xlfn.XLOOKUP(M770,'Client Lookup'!L:L,'Client Lookup'!N:N))</f>
        <v>566</v>
      </c>
      <c r="V770" t="e">
        <f>_xlfn.XLOOKUP(_xlfn.NUMBERVALUE(U770),'Project Lookup'!X:X,'Project Lookup'!B:B)</f>
        <v>#N/A</v>
      </c>
      <c r="X770" t="str">
        <f t="shared" si="61"/>
        <v>8 Citi</v>
      </c>
      <c r="Y770" t="str">
        <f t="shared" si="62"/>
        <v>8 Citi</v>
      </c>
      <c r="Z770" t="str">
        <f t="shared" si="63"/>
        <v>8 Citi</v>
      </c>
      <c r="AA770" t="str">
        <f>_xlfn.XLOOKUP(Z770,'Client Lookup'!A:A,'Client Lookup'!C:C)</f>
        <v>citigroup</v>
      </c>
      <c r="AC770" t="e">
        <f>_xlfn.XLOOKUP(K770,'Results vs Forecast'!K:K,'Results vs Forecast'!K:K)</f>
        <v>#N/A</v>
      </c>
    </row>
    <row r="771" spans="1:29" hidden="1">
      <c r="A771" s="39"/>
      <c r="B771" s="1" t="s">
        <v>700</v>
      </c>
      <c r="C771" s="1" t="s">
        <v>701</v>
      </c>
      <c r="D771" s="1" t="s">
        <v>20</v>
      </c>
      <c r="E771" s="1" t="s">
        <v>2393</v>
      </c>
      <c r="F771" s="2">
        <v>45535</v>
      </c>
      <c r="G771" s="2">
        <v>45505</v>
      </c>
      <c r="H771" s="1" t="s">
        <v>2458</v>
      </c>
      <c r="I771" s="1" t="s">
        <v>2459</v>
      </c>
      <c r="J771" s="1" t="s">
        <v>469</v>
      </c>
      <c r="K771" s="1" t="s">
        <v>720</v>
      </c>
      <c r="L771" s="1"/>
      <c r="M771" s="1"/>
      <c r="N771" s="1"/>
      <c r="O771" s="1" t="s">
        <v>2753</v>
      </c>
      <c r="P771" s="40">
        <v>13312.5</v>
      </c>
      <c r="Q771" s="37" t="str">
        <f>IF(C771="ForthPoint","ForthPoint",IF(D771="Intercompany",_xlfn.XLOOKUP(E771,'Dept Lookup'!B:B,'Dept Lookup'!A:A),Modified!D771))</f>
        <v>Insourcing Services</v>
      </c>
      <c r="R771" t="str">
        <f t="shared" ref="R771:R834" si="64">AA771</f>
        <v>American Express Company</v>
      </c>
      <c r="S771" s="1" t="s">
        <v>707</v>
      </c>
      <c r="T771">
        <f t="shared" ref="T771:T834" si="65">M771</f>
        <v>0</v>
      </c>
      <c r="U771" s="25" t="str">
        <f>IF(K771&gt;0,K771,_xlfn.XLOOKUP(M771,'Client Lookup'!L:L,'Client Lookup'!N:N))</f>
        <v>565</v>
      </c>
      <c r="V771" t="e">
        <f>_xlfn.XLOOKUP(_xlfn.NUMBERVALUE(U771),'Project Lookup'!X:X,'Project Lookup'!B:B)</f>
        <v>#N/A</v>
      </c>
      <c r="X771" t="str">
        <f t="shared" ref="X771:X834" si="66">IF(J771="- No Entity -",M771,J771)</f>
        <v>7 American Express</v>
      </c>
      <c r="Y771" t="str">
        <f t="shared" ref="Y771:Y834" si="67">IFERROR(_xlfn.TEXTBEFORE(X771," :"),X771)</f>
        <v>7 American Express</v>
      </c>
      <c r="Z771" t="str">
        <f t="shared" si="63"/>
        <v>7 American Express</v>
      </c>
      <c r="AA771" t="str">
        <f>_xlfn.XLOOKUP(Z771,'Client Lookup'!A:A,'Client Lookup'!C:C)</f>
        <v>American Express Company</v>
      </c>
      <c r="AC771" t="e">
        <f>_xlfn.XLOOKUP(K771,'Results vs Forecast'!K:K,'Results vs Forecast'!K:K)</f>
        <v>#N/A</v>
      </c>
    </row>
    <row r="772" spans="1:29" hidden="1">
      <c r="A772" s="39"/>
      <c r="B772" s="1" t="s">
        <v>700</v>
      </c>
      <c r="C772" s="1" t="s">
        <v>701</v>
      </c>
      <c r="D772" s="1" t="s">
        <v>20</v>
      </c>
      <c r="E772" s="1" t="s">
        <v>2393</v>
      </c>
      <c r="F772" s="2">
        <v>45535</v>
      </c>
      <c r="G772" s="2">
        <v>45505</v>
      </c>
      <c r="H772" s="1" t="s">
        <v>2458</v>
      </c>
      <c r="I772" s="1" t="s">
        <v>2459</v>
      </c>
      <c r="J772" s="1" t="s">
        <v>469</v>
      </c>
      <c r="K772" s="1" t="s">
        <v>720</v>
      </c>
      <c r="L772" s="1"/>
      <c r="M772" s="1"/>
      <c r="N772" s="1"/>
      <c r="O772" s="1" t="s">
        <v>2754</v>
      </c>
      <c r="P772" s="40">
        <v>10920</v>
      </c>
      <c r="Q772" s="37" t="str">
        <f>IF(C772="ForthPoint","ForthPoint",IF(D772="Intercompany",_xlfn.XLOOKUP(E772,'Dept Lookup'!B:B,'Dept Lookup'!A:A),Modified!D772))</f>
        <v>Insourcing Services</v>
      </c>
      <c r="R772" t="str">
        <f t="shared" si="64"/>
        <v>American Express Company</v>
      </c>
      <c r="S772" s="1" t="s">
        <v>707</v>
      </c>
      <c r="T772">
        <f t="shared" si="65"/>
        <v>0</v>
      </c>
      <c r="U772" s="25" t="str">
        <f>IF(K772&gt;0,K772,_xlfn.XLOOKUP(M772,'Client Lookup'!L:L,'Client Lookup'!N:N))</f>
        <v>565</v>
      </c>
      <c r="V772" t="e">
        <f>_xlfn.XLOOKUP(_xlfn.NUMBERVALUE(U772),'Project Lookup'!X:X,'Project Lookup'!B:B)</f>
        <v>#N/A</v>
      </c>
      <c r="X772" t="str">
        <f t="shared" si="66"/>
        <v>7 American Express</v>
      </c>
      <c r="Y772" t="str">
        <f t="shared" si="67"/>
        <v>7 American Express</v>
      </c>
      <c r="Z772" t="str">
        <f t="shared" si="63"/>
        <v>7 American Express</v>
      </c>
      <c r="AA772" t="str">
        <f>_xlfn.XLOOKUP(Z772,'Client Lookup'!A:A,'Client Lookup'!C:C)</f>
        <v>American Express Company</v>
      </c>
      <c r="AC772" t="e">
        <f>_xlfn.XLOOKUP(K772,'Results vs Forecast'!K:K,'Results vs Forecast'!K:K)</f>
        <v>#N/A</v>
      </c>
    </row>
    <row r="773" spans="1:29" hidden="1">
      <c r="A773" s="39"/>
      <c r="B773" s="1" t="s">
        <v>700</v>
      </c>
      <c r="C773" s="1" t="s">
        <v>701</v>
      </c>
      <c r="D773" s="1" t="s">
        <v>20</v>
      </c>
      <c r="E773" s="1" t="s">
        <v>2393</v>
      </c>
      <c r="F773" s="2">
        <v>45535</v>
      </c>
      <c r="G773" s="2">
        <v>45505</v>
      </c>
      <c r="H773" s="1" t="s">
        <v>2458</v>
      </c>
      <c r="I773" s="1" t="s">
        <v>2459</v>
      </c>
      <c r="J773" s="1" t="s">
        <v>469</v>
      </c>
      <c r="K773" s="1" t="s">
        <v>720</v>
      </c>
      <c r="L773" s="1"/>
      <c r="M773" s="1"/>
      <c r="N773" s="1"/>
      <c r="O773" s="1" t="s">
        <v>2755</v>
      </c>
      <c r="P773" s="40">
        <v>12600</v>
      </c>
      <c r="Q773" s="37" t="str">
        <f>IF(C773="ForthPoint","ForthPoint",IF(D773="Intercompany",_xlfn.XLOOKUP(E773,'Dept Lookup'!B:B,'Dept Lookup'!A:A),Modified!D773))</f>
        <v>Insourcing Services</v>
      </c>
      <c r="R773" t="str">
        <f t="shared" si="64"/>
        <v>American Express Company</v>
      </c>
      <c r="S773" s="1" t="s">
        <v>707</v>
      </c>
      <c r="T773">
        <f t="shared" si="65"/>
        <v>0</v>
      </c>
      <c r="U773" s="25" t="str">
        <f>IF(K773&gt;0,K773,_xlfn.XLOOKUP(M773,'Client Lookup'!L:L,'Client Lookup'!N:N))</f>
        <v>565</v>
      </c>
      <c r="V773" t="e">
        <f>_xlfn.XLOOKUP(_xlfn.NUMBERVALUE(U773),'Project Lookup'!X:X,'Project Lookup'!B:B)</f>
        <v>#N/A</v>
      </c>
      <c r="X773" t="str">
        <f t="shared" si="66"/>
        <v>7 American Express</v>
      </c>
      <c r="Y773" t="str">
        <f t="shared" si="67"/>
        <v>7 American Express</v>
      </c>
      <c r="Z773" t="str">
        <f t="shared" si="63"/>
        <v>7 American Express</v>
      </c>
      <c r="AA773" t="str">
        <f>_xlfn.XLOOKUP(Z773,'Client Lookup'!A:A,'Client Lookup'!C:C)</f>
        <v>American Express Company</v>
      </c>
      <c r="AC773" t="e">
        <f>_xlfn.XLOOKUP(K773,'Results vs Forecast'!K:K,'Results vs Forecast'!K:K)</f>
        <v>#N/A</v>
      </c>
    </row>
    <row r="774" spans="1:29" hidden="1">
      <c r="A774" s="39"/>
      <c r="B774" s="1" t="s">
        <v>700</v>
      </c>
      <c r="C774" s="1" t="s">
        <v>701</v>
      </c>
      <c r="D774" s="1" t="s">
        <v>20</v>
      </c>
      <c r="E774" s="1" t="s">
        <v>2393</v>
      </c>
      <c r="F774" s="2">
        <v>45535</v>
      </c>
      <c r="G774" s="2">
        <v>45505</v>
      </c>
      <c r="H774" s="1" t="s">
        <v>2458</v>
      </c>
      <c r="I774" s="1" t="s">
        <v>2459</v>
      </c>
      <c r="J774" s="1" t="s">
        <v>469</v>
      </c>
      <c r="K774" s="1" t="s">
        <v>720</v>
      </c>
      <c r="L774" s="1"/>
      <c r="M774" s="1"/>
      <c r="N774" s="1"/>
      <c r="O774" s="1" t="s">
        <v>2756</v>
      </c>
      <c r="P774" s="40">
        <v>11440</v>
      </c>
      <c r="Q774" s="37" t="str">
        <f>IF(C774="ForthPoint","ForthPoint",IF(D774="Intercompany",_xlfn.XLOOKUP(E774,'Dept Lookup'!B:B,'Dept Lookup'!A:A),Modified!D774))</f>
        <v>Insourcing Services</v>
      </c>
      <c r="R774" t="str">
        <f t="shared" si="64"/>
        <v>American Express Company</v>
      </c>
      <c r="S774" s="1" t="s">
        <v>707</v>
      </c>
      <c r="T774">
        <f t="shared" si="65"/>
        <v>0</v>
      </c>
      <c r="U774" s="25" t="str">
        <f>IF(K774&gt;0,K774,_xlfn.XLOOKUP(M774,'Client Lookup'!L:L,'Client Lookup'!N:N))</f>
        <v>565</v>
      </c>
      <c r="V774" t="e">
        <f>_xlfn.XLOOKUP(_xlfn.NUMBERVALUE(U774),'Project Lookup'!X:X,'Project Lookup'!B:B)</f>
        <v>#N/A</v>
      </c>
      <c r="X774" t="str">
        <f t="shared" si="66"/>
        <v>7 American Express</v>
      </c>
      <c r="Y774" t="str">
        <f t="shared" si="67"/>
        <v>7 American Express</v>
      </c>
      <c r="Z774" t="str">
        <f t="shared" si="63"/>
        <v>7 American Express</v>
      </c>
      <c r="AA774" t="str">
        <f>_xlfn.XLOOKUP(Z774,'Client Lookup'!A:A,'Client Lookup'!C:C)</f>
        <v>American Express Company</v>
      </c>
      <c r="AC774" t="e">
        <f>_xlfn.XLOOKUP(K774,'Results vs Forecast'!K:K,'Results vs Forecast'!K:K)</f>
        <v>#N/A</v>
      </c>
    </row>
    <row r="775" spans="1:29" hidden="1">
      <c r="A775" s="39"/>
      <c r="B775" s="1" t="s">
        <v>700</v>
      </c>
      <c r="C775" s="1" t="s">
        <v>701</v>
      </c>
      <c r="D775" s="1" t="s">
        <v>20</v>
      </c>
      <c r="E775" s="1" t="s">
        <v>2393</v>
      </c>
      <c r="F775" s="2">
        <v>45535</v>
      </c>
      <c r="G775" s="2">
        <v>45505</v>
      </c>
      <c r="H775" s="1" t="s">
        <v>2458</v>
      </c>
      <c r="I775" s="1" t="s">
        <v>2459</v>
      </c>
      <c r="J775" s="1" t="s">
        <v>469</v>
      </c>
      <c r="K775" s="1" t="s">
        <v>720</v>
      </c>
      <c r="L775" s="1"/>
      <c r="M775" s="1"/>
      <c r="N775" s="1"/>
      <c r="O775" s="1" t="s">
        <v>2757</v>
      </c>
      <c r="P775" s="40">
        <v>19360</v>
      </c>
      <c r="Q775" s="37" t="str">
        <f>IF(C775="ForthPoint","ForthPoint",IF(D775="Intercompany",_xlfn.XLOOKUP(E775,'Dept Lookup'!B:B,'Dept Lookup'!A:A),Modified!D775))</f>
        <v>Insourcing Services</v>
      </c>
      <c r="R775" t="str">
        <f t="shared" si="64"/>
        <v>American Express Company</v>
      </c>
      <c r="S775" s="1" t="s">
        <v>707</v>
      </c>
      <c r="T775">
        <f t="shared" si="65"/>
        <v>0</v>
      </c>
      <c r="U775" s="25" t="str">
        <f>IF(K775&gt;0,K775,_xlfn.XLOOKUP(M775,'Client Lookup'!L:L,'Client Lookup'!N:N))</f>
        <v>565</v>
      </c>
      <c r="V775" t="e">
        <f>_xlfn.XLOOKUP(_xlfn.NUMBERVALUE(U775),'Project Lookup'!X:X,'Project Lookup'!B:B)</f>
        <v>#N/A</v>
      </c>
      <c r="X775" t="str">
        <f t="shared" si="66"/>
        <v>7 American Express</v>
      </c>
      <c r="Y775" t="str">
        <f t="shared" si="67"/>
        <v>7 American Express</v>
      </c>
      <c r="Z775" t="str">
        <f t="shared" si="63"/>
        <v>7 American Express</v>
      </c>
      <c r="AA775" t="str">
        <f>_xlfn.XLOOKUP(Z775,'Client Lookup'!A:A,'Client Lookup'!C:C)</f>
        <v>American Express Company</v>
      </c>
      <c r="AC775" t="e">
        <f>_xlfn.XLOOKUP(K775,'Results vs Forecast'!K:K,'Results vs Forecast'!K:K)</f>
        <v>#N/A</v>
      </c>
    </row>
    <row r="776" spans="1:29" hidden="1">
      <c r="A776" s="39"/>
      <c r="B776" s="1" t="s">
        <v>700</v>
      </c>
      <c r="C776" s="1" t="s">
        <v>701</v>
      </c>
      <c r="D776" s="1" t="s">
        <v>20</v>
      </c>
      <c r="E776" s="1" t="s">
        <v>2393</v>
      </c>
      <c r="F776" s="2">
        <v>45535</v>
      </c>
      <c r="G776" s="2">
        <v>45505</v>
      </c>
      <c r="H776" s="1" t="s">
        <v>2458</v>
      </c>
      <c r="I776" s="1" t="s">
        <v>2459</v>
      </c>
      <c r="J776" s="1" t="s">
        <v>513</v>
      </c>
      <c r="K776" s="1" t="s">
        <v>775</v>
      </c>
      <c r="L776" s="1"/>
      <c r="M776" s="1"/>
      <c r="N776" s="1"/>
      <c r="O776" s="1" t="s">
        <v>2758</v>
      </c>
      <c r="P776" s="40">
        <v>18480</v>
      </c>
      <c r="Q776" s="37" t="str">
        <f>IF(C776="ForthPoint","ForthPoint",IF(D776="Intercompany",_xlfn.XLOOKUP(E776,'Dept Lookup'!B:B,'Dept Lookup'!A:A),Modified!D776))</f>
        <v>Insourcing Services</v>
      </c>
      <c r="R776" t="str">
        <f t="shared" si="64"/>
        <v>Discover</v>
      </c>
      <c r="S776" s="1" t="s">
        <v>707</v>
      </c>
      <c r="T776">
        <f t="shared" si="65"/>
        <v>0</v>
      </c>
      <c r="U776" s="25" t="str">
        <f>IF(K776&gt;0,K776,_xlfn.XLOOKUP(M776,'Client Lookup'!L:L,'Client Lookup'!N:N))</f>
        <v>26790</v>
      </c>
      <c r="V776" t="e">
        <f>_xlfn.XLOOKUP(_xlfn.NUMBERVALUE(U776),'Project Lookup'!X:X,'Project Lookup'!B:B)</f>
        <v>#N/A</v>
      </c>
      <c r="X776" t="str">
        <f t="shared" si="66"/>
        <v>483 Discover</v>
      </c>
      <c r="Y776" t="str">
        <f t="shared" si="67"/>
        <v>483 Discover</v>
      </c>
      <c r="Z776" t="str">
        <f t="shared" si="63"/>
        <v>483 Discover</v>
      </c>
      <c r="AA776" t="str">
        <f>_xlfn.XLOOKUP(Z776,'Client Lookup'!A:A,'Client Lookup'!C:C)</f>
        <v>Discover</v>
      </c>
      <c r="AC776" t="e">
        <f>_xlfn.XLOOKUP(K776,'Results vs Forecast'!K:K,'Results vs Forecast'!K:K)</f>
        <v>#N/A</v>
      </c>
    </row>
    <row r="777" spans="1:29" hidden="1">
      <c r="A777" s="39"/>
      <c r="B777" s="1" t="s">
        <v>700</v>
      </c>
      <c r="C777" s="1" t="s">
        <v>701</v>
      </c>
      <c r="D777" s="1" t="s">
        <v>20</v>
      </c>
      <c r="E777" s="1" t="s">
        <v>2393</v>
      </c>
      <c r="F777" s="2">
        <v>45535</v>
      </c>
      <c r="G777" s="2">
        <v>45505</v>
      </c>
      <c r="H777" s="1" t="s">
        <v>2458</v>
      </c>
      <c r="I777" s="1" t="s">
        <v>2459</v>
      </c>
      <c r="J777" s="1" t="s">
        <v>475</v>
      </c>
      <c r="K777" s="1" t="s">
        <v>724</v>
      </c>
      <c r="L777" s="1"/>
      <c r="M777" s="1"/>
      <c r="N777" s="1"/>
      <c r="O777" s="1" t="s">
        <v>2759</v>
      </c>
      <c r="P777" s="40">
        <v>8992.5</v>
      </c>
      <c r="Q777" s="37" t="str">
        <f>IF(C777="ForthPoint","ForthPoint",IF(D777="Intercompany",_xlfn.XLOOKUP(E777,'Dept Lookup'!B:B,'Dept Lookup'!A:A),Modified!D777))</f>
        <v>Insourcing Services</v>
      </c>
      <c r="R777" t="str">
        <f t="shared" si="64"/>
        <v>ASME</v>
      </c>
      <c r="S777" s="1" t="s">
        <v>707</v>
      </c>
      <c r="T777">
        <f t="shared" si="65"/>
        <v>0</v>
      </c>
      <c r="U777" s="25" t="str">
        <f>IF(K777&gt;0,K777,_xlfn.XLOOKUP(M777,'Client Lookup'!L:L,'Client Lookup'!N:N))</f>
        <v>3307</v>
      </c>
      <c r="V777" t="e">
        <f>_xlfn.XLOOKUP(_xlfn.NUMBERVALUE(U777),'Project Lookup'!X:X,'Project Lookup'!B:B)</f>
        <v>#N/A</v>
      </c>
      <c r="X777" t="str">
        <f t="shared" si="66"/>
        <v>194 ASME</v>
      </c>
      <c r="Y777" t="str">
        <f t="shared" si="67"/>
        <v>194 ASME</v>
      </c>
      <c r="Z777" t="str">
        <f t="shared" si="63"/>
        <v>194 ASME</v>
      </c>
      <c r="AA777" t="str">
        <f>_xlfn.XLOOKUP(Z777,'Client Lookup'!A:A,'Client Lookup'!C:C)</f>
        <v>ASME</v>
      </c>
      <c r="AC777" t="e">
        <f>_xlfn.XLOOKUP(K777,'Results vs Forecast'!K:K,'Results vs Forecast'!K:K)</f>
        <v>#N/A</v>
      </c>
    </row>
    <row r="778" spans="1:29" hidden="1">
      <c r="A778" s="39"/>
      <c r="B778" s="1" t="s">
        <v>700</v>
      </c>
      <c r="C778" s="1" t="s">
        <v>701</v>
      </c>
      <c r="D778" s="1" t="s">
        <v>20</v>
      </c>
      <c r="E778" s="1" t="s">
        <v>2393</v>
      </c>
      <c r="F778" s="2">
        <v>45535</v>
      </c>
      <c r="G778" s="2">
        <v>45505</v>
      </c>
      <c r="H778" s="1" t="s">
        <v>2458</v>
      </c>
      <c r="I778" s="1" t="s">
        <v>2459</v>
      </c>
      <c r="J778" s="1" t="s">
        <v>675</v>
      </c>
      <c r="K778" s="1" t="s">
        <v>923</v>
      </c>
      <c r="L778" s="1"/>
      <c r="M778" s="1"/>
      <c r="N778" s="1"/>
      <c r="O778" s="1" t="s">
        <v>2760</v>
      </c>
      <c r="P778" s="40">
        <v>10584</v>
      </c>
      <c r="Q778" s="37" t="str">
        <f>IF(C778="ForthPoint","ForthPoint",IF(D778="Intercompany",_xlfn.XLOOKUP(E778,'Dept Lookup'!B:B,'Dept Lookup'!A:A),Modified!D778))</f>
        <v>Insourcing Services</v>
      </c>
      <c r="R778" t="str">
        <f t="shared" si="64"/>
        <v>Visa</v>
      </c>
      <c r="S778" s="1" t="s">
        <v>707</v>
      </c>
      <c r="T778">
        <f t="shared" si="65"/>
        <v>0</v>
      </c>
      <c r="U778" s="25" t="str">
        <f>IF(K778&gt;0,K778,_xlfn.XLOOKUP(M778,'Client Lookup'!L:L,'Client Lookup'!N:N))</f>
        <v>5983</v>
      </c>
      <c r="V778" t="e">
        <f>_xlfn.XLOOKUP(_xlfn.NUMBERVALUE(U778),'Project Lookup'!X:X,'Project Lookup'!B:B)</f>
        <v>#N/A</v>
      </c>
      <c r="X778" t="str">
        <f t="shared" si="66"/>
        <v>269 Visa (BTS)</v>
      </c>
      <c r="Y778" t="str">
        <f t="shared" si="67"/>
        <v>269 Visa (BTS)</v>
      </c>
      <c r="Z778" t="str">
        <f t="shared" si="63"/>
        <v>269 Visa (BTS)</v>
      </c>
      <c r="AA778" t="str">
        <f>_xlfn.XLOOKUP(Z778,'Client Lookup'!A:A,'Client Lookup'!C:C)</f>
        <v>Visa</v>
      </c>
      <c r="AC778" t="e">
        <f>_xlfn.XLOOKUP(K778,'Results vs Forecast'!K:K,'Results vs Forecast'!K:K)</f>
        <v>#N/A</v>
      </c>
    </row>
    <row r="779" spans="1:29" hidden="1">
      <c r="A779" s="39"/>
      <c r="B779" s="1" t="s">
        <v>700</v>
      </c>
      <c r="C779" s="1" t="s">
        <v>701</v>
      </c>
      <c r="D779" s="1" t="s">
        <v>20</v>
      </c>
      <c r="E779" s="1" t="s">
        <v>2393</v>
      </c>
      <c r="F779" s="2">
        <v>45535</v>
      </c>
      <c r="G779" s="2">
        <v>45505</v>
      </c>
      <c r="H779" s="1" t="s">
        <v>2458</v>
      </c>
      <c r="I779" s="1" t="s">
        <v>2459</v>
      </c>
      <c r="J779" s="1" t="s">
        <v>675</v>
      </c>
      <c r="K779" s="1" t="s">
        <v>923</v>
      </c>
      <c r="L779" s="1"/>
      <c r="M779" s="1"/>
      <c r="N779" s="1"/>
      <c r="O779" s="1" t="s">
        <v>2761</v>
      </c>
      <c r="P779" s="40">
        <v>10591.68</v>
      </c>
      <c r="Q779" s="37" t="str">
        <f>IF(C779="ForthPoint","ForthPoint",IF(D779="Intercompany",_xlfn.XLOOKUP(E779,'Dept Lookup'!B:B,'Dept Lookup'!A:A),Modified!D779))</f>
        <v>Insourcing Services</v>
      </c>
      <c r="R779" t="str">
        <f t="shared" si="64"/>
        <v>Visa</v>
      </c>
      <c r="S779" s="1" t="s">
        <v>707</v>
      </c>
      <c r="T779">
        <f t="shared" si="65"/>
        <v>0</v>
      </c>
      <c r="U779" s="25" t="str">
        <f>IF(K779&gt;0,K779,_xlfn.XLOOKUP(M779,'Client Lookup'!L:L,'Client Lookup'!N:N))</f>
        <v>5983</v>
      </c>
      <c r="V779" t="e">
        <f>_xlfn.XLOOKUP(_xlfn.NUMBERVALUE(U779),'Project Lookup'!X:X,'Project Lookup'!B:B)</f>
        <v>#N/A</v>
      </c>
      <c r="X779" t="str">
        <f t="shared" si="66"/>
        <v>269 Visa (BTS)</v>
      </c>
      <c r="Y779" t="str">
        <f t="shared" si="67"/>
        <v>269 Visa (BTS)</v>
      </c>
      <c r="Z779" t="str">
        <f t="shared" si="63"/>
        <v>269 Visa (BTS)</v>
      </c>
      <c r="AA779" t="str">
        <f>_xlfn.XLOOKUP(Z779,'Client Lookup'!A:A,'Client Lookup'!C:C)</f>
        <v>Visa</v>
      </c>
      <c r="AC779" t="e">
        <f>_xlfn.XLOOKUP(K779,'Results vs Forecast'!K:K,'Results vs Forecast'!K:K)</f>
        <v>#N/A</v>
      </c>
    </row>
    <row r="780" spans="1:29" hidden="1">
      <c r="A780" s="39"/>
      <c r="B780" s="1" t="s">
        <v>700</v>
      </c>
      <c r="C780" s="1" t="s">
        <v>701</v>
      </c>
      <c r="D780" s="1" t="s">
        <v>20</v>
      </c>
      <c r="E780" s="1" t="s">
        <v>2393</v>
      </c>
      <c r="F780" s="2">
        <v>45535</v>
      </c>
      <c r="G780" s="2">
        <v>45505</v>
      </c>
      <c r="H780" s="1" t="s">
        <v>2458</v>
      </c>
      <c r="I780" s="1" t="s">
        <v>2459</v>
      </c>
      <c r="J780" s="1" t="s">
        <v>475</v>
      </c>
      <c r="K780" s="1" t="s">
        <v>724</v>
      </c>
      <c r="L780" s="1"/>
      <c r="M780" s="1"/>
      <c r="N780" s="1"/>
      <c r="O780" s="1" t="s">
        <v>2501</v>
      </c>
      <c r="P780" s="40">
        <v>-935</v>
      </c>
      <c r="Q780" s="37" t="str">
        <f>IF(C780="ForthPoint","ForthPoint",IF(D780="Intercompany",_xlfn.XLOOKUP(E780,'Dept Lookup'!B:B,'Dept Lookup'!A:A),Modified!D780))</f>
        <v>Insourcing Services</v>
      </c>
      <c r="R780" t="str">
        <f t="shared" si="64"/>
        <v>ASME</v>
      </c>
      <c r="S780" s="1" t="s">
        <v>707</v>
      </c>
      <c r="T780">
        <f t="shared" si="65"/>
        <v>0</v>
      </c>
      <c r="U780" s="25" t="str">
        <f>IF(K780&gt;0,K780,_xlfn.XLOOKUP(M780,'Client Lookup'!L:L,'Client Lookup'!N:N))</f>
        <v>3307</v>
      </c>
      <c r="V780" t="e">
        <f>_xlfn.XLOOKUP(_xlfn.NUMBERVALUE(U780),'Project Lookup'!X:X,'Project Lookup'!B:B)</f>
        <v>#N/A</v>
      </c>
      <c r="X780" t="str">
        <f t="shared" si="66"/>
        <v>194 ASME</v>
      </c>
      <c r="Y780" t="str">
        <f t="shared" si="67"/>
        <v>194 ASME</v>
      </c>
      <c r="Z780" t="str">
        <f t="shared" si="63"/>
        <v>194 ASME</v>
      </c>
      <c r="AA780" t="str">
        <f>_xlfn.XLOOKUP(Z780,'Client Lookup'!A:A,'Client Lookup'!C:C)</f>
        <v>ASME</v>
      </c>
      <c r="AC780" t="e">
        <f>_xlfn.XLOOKUP(K780,'Results vs Forecast'!K:K,'Results vs Forecast'!K:K)</f>
        <v>#N/A</v>
      </c>
    </row>
    <row r="781" spans="1:29" hidden="1">
      <c r="A781" s="39"/>
      <c r="B781" s="1" t="s">
        <v>700</v>
      </c>
      <c r="C781" s="1" t="s">
        <v>701</v>
      </c>
      <c r="D781" s="1" t="s">
        <v>20</v>
      </c>
      <c r="E781" s="1" t="s">
        <v>2393</v>
      </c>
      <c r="F781" s="2">
        <v>45535</v>
      </c>
      <c r="G781" s="2">
        <v>45505</v>
      </c>
      <c r="H781" s="1" t="s">
        <v>2458</v>
      </c>
      <c r="I781" s="1" t="s">
        <v>2459</v>
      </c>
      <c r="J781" s="1" t="s">
        <v>469</v>
      </c>
      <c r="K781" s="1" t="s">
        <v>720</v>
      </c>
      <c r="L781" s="1"/>
      <c r="M781" s="1"/>
      <c r="N781" s="1"/>
      <c r="O781" s="1" t="s">
        <v>2762</v>
      </c>
      <c r="P781" s="40">
        <v>14768</v>
      </c>
      <c r="Q781" s="37" t="str">
        <f>IF(C781="ForthPoint","ForthPoint",IF(D781="Intercompany",_xlfn.XLOOKUP(E781,'Dept Lookup'!B:B,'Dept Lookup'!A:A),Modified!D781))</f>
        <v>Insourcing Services</v>
      </c>
      <c r="R781" t="str">
        <f t="shared" si="64"/>
        <v>American Express Company</v>
      </c>
      <c r="S781" s="1" t="s">
        <v>707</v>
      </c>
      <c r="T781">
        <f t="shared" si="65"/>
        <v>0</v>
      </c>
      <c r="U781" s="25" t="str">
        <f>IF(K781&gt;0,K781,_xlfn.XLOOKUP(M781,'Client Lookup'!L:L,'Client Lookup'!N:N))</f>
        <v>565</v>
      </c>
      <c r="V781" t="e">
        <f>_xlfn.XLOOKUP(_xlfn.NUMBERVALUE(U781),'Project Lookup'!X:X,'Project Lookup'!B:B)</f>
        <v>#N/A</v>
      </c>
      <c r="X781" t="str">
        <f t="shared" si="66"/>
        <v>7 American Express</v>
      </c>
      <c r="Y781" t="str">
        <f t="shared" si="67"/>
        <v>7 American Express</v>
      </c>
      <c r="Z781" t="str">
        <f t="shared" si="63"/>
        <v>7 American Express</v>
      </c>
      <c r="AA781" t="str">
        <f>_xlfn.XLOOKUP(Z781,'Client Lookup'!A:A,'Client Lookup'!C:C)</f>
        <v>American Express Company</v>
      </c>
      <c r="AC781" t="e">
        <f>_xlfn.XLOOKUP(K781,'Results vs Forecast'!K:K,'Results vs Forecast'!K:K)</f>
        <v>#N/A</v>
      </c>
    </row>
    <row r="782" spans="1:29" hidden="1">
      <c r="A782" s="39"/>
      <c r="B782" s="1" t="s">
        <v>700</v>
      </c>
      <c r="C782" s="1" t="s">
        <v>701</v>
      </c>
      <c r="D782" s="1" t="s">
        <v>20</v>
      </c>
      <c r="E782" s="1" t="s">
        <v>2393</v>
      </c>
      <c r="F782" s="2">
        <v>45535</v>
      </c>
      <c r="G782" s="2">
        <v>45505</v>
      </c>
      <c r="H782" s="1" t="s">
        <v>2458</v>
      </c>
      <c r="I782" s="1" t="s">
        <v>2459</v>
      </c>
      <c r="J782" s="1" t="s">
        <v>491</v>
      </c>
      <c r="K782" s="1" t="s">
        <v>743</v>
      </c>
      <c r="L782" s="1"/>
      <c r="M782" s="1"/>
      <c r="N782" s="1"/>
      <c r="O782" s="1" t="s">
        <v>2763</v>
      </c>
      <c r="P782" s="40">
        <v>17675</v>
      </c>
      <c r="Q782" s="37" t="str">
        <f>IF(C782="ForthPoint","ForthPoint",IF(D782="Intercompany",_xlfn.XLOOKUP(E782,'Dept Lookup'!B:B,'Dept Lookup'!A:A),Modified!D782))</f>
        <v>Insourcing Services</v>
      </c>
      <c r="R782" t="str">
        <f t="shared" si="64"/>
        <v>citigroup</v>
      </c>
      <c r="S782" s="1" t="s">
        <v>707</v>
      </c>
      <c r="T782">
        <f t="shared" si="65"/>
        <v>0</v>
      </c>
      <c r="U782" s="25" t="str">
        <f>IF(K782&gt;0,K782,_xlfn.XLOOKUP(M782,'Client Lookup'!L:L,'Client Lookup'!N:N))</f>
        <v>566</v>
      </c>
      <c r="V782" t="e">
        <f>_xlfn.XLOOKUP(_xlfn.NUMBERVALUE(U782),'Project Lookup'!X:X,'Project Lookup'!B:B)</f>
        <v>#N/A</v>
      </c>
      <c r="X782" t="str">
        <f t="shared" si="66"/>
        <v>8 Citi</v>
      </c>
      <c r="Y782" t="str">
        <f t="shared" si="67"/>
        <v>8 Citi</v>
      </c>
      <c r="Z782" t="str">
        <f t="shared" si="63"/>
        <v>8 Citi</v>
      </c>
      <c r="AA782" t="str">
        <f>_xlfn.XLOOKUP(Z782,'Client Lookup'!A:A,'Client Lookup'!C:C)</f>
        <v>citigroup</v>
      </c>
      <c r="AC782" t="e">
        <f>_xlfn.XLOOKUP(K782,'Results vs Forecast'!K:K,'Results vs Forecast'!K:K)</f>
        <v>#N/A</v>
      </c>
    </row>
    <row r="783" spans="1:29" hidden="1">
      <c r="A783" s="39"/>
      <c r="B783" s="1" t="s">
        <v>700</v>
      </c>
      <c r="C783" s="1" t="s">
        <v>701</v>
      </c>
      <c r="D783" s="1" t="s">
        <v>20</v>
      </c>
      <c r="E783" s="1" t="s">
        <v>2393</v>
      </c>
      <c r="F783" s="2">
        <v>45535</v>
      </c>
      <c r="G783" s="2">
        <v>45505</v>
      </c>
      <c r="H783" s="1" t="s">
        <v>2458</v>
      </c>
      <c r="I783" s="1" t="s">
        <v>2459</v>
      </c>
      <c r="J783" s="1" t="s">
        <v>513</v>
      </c>
      <c r="K783" s="1" t="s">
        <v>775</v>
      </c>
      <c r="L783" s="1"/>
      <c r="M783" s="1"/>
      <c r="N783" s="1"/>
      <c r="O783" s="1" t="s">
        <v>2764</v>
      </c>
      <c r="P783" s="40">
        <v>22200</v>
      </c>
      <c r="Q783" s="37" t="str">
        <f>IF(C783="ForthPoint","ForthPoint",IF(D783="Intercompany",_xlfn.XLOOKUP(E783,'Dept Lookup'!B:B,'Dept Lookup'!A:A),Modified!D783))</f>
        <v>Insourcing Services</v>
      </c>
      <c r="R783" t="str">
        <f t="shared" si="64"/>
        <v>Discover</v>
      </c>
      <c r="S783" s="1" t="s">
        <v>707</v>
      </c>
      <c r="T783">
        <f t="shared" si="65"/>
        <v>0</v>
      </c>
      <c r="U783" s="25" t="str">
        <f>IF(K783&gt;0,K783,_xlfn.XLOOKUP(M783,'Client Lookup'!L:L,'Client Lookup'!N:N))</f>
        <v>26790</v>
      </c>
      <c r="V783" t="e">
        <f>_xlfn.XLOOKUP(_xlfn.NUMBERVALUE(U783),'Project Lookup'!X:X,'Project Lookup'!B:B)</f>
        <v>#N/A</v>
      </c>
      <c r="X783" t="str">
        <f t="shared" si="66"/>
        <v>483 Discover</v>
      </c>
      <c r="Y783" t="str">
        <f t="shared" si="67"/>
        <v>483 Discover</v>
      </c>
      <c r="Z783" t="str">
        <f t="shared" si="63"/>
        <v>483 Discover</v>
      </c>
      <c r="AA783" t="str">
        <f>_xlfn.XLOOKUP(Z783,'Client Lookup'!A:A,'Client Lookup'!C:C)</f>
        <v>Discover</v>
      </c>
      <c r="AC783" t="e">
        <f>_xlfn.XLOOKUP(K783,'Results vs Forecast'!K:K,'Results vs Forecast'!K:K)</f>
        <v>#N/A</v>
      </c>
    </row>
    <row r="784" spans="1:29" hidden="1">
      <c r="A784" s="39"/>
      <c r="B784" s="1" t="s">
        <v>700</v>
      </c>
      <c r="C784" s="1" t="s">
        <v>701</v>
      </c>
      <c r="D784" s="1" t="s">
        <v>15</v>
      </c>
      <c r="E784" s="1" t="s">
        <v>2765</v>
      </c>
      <c r="F784" s="2">
        <v>45535</v>
      </c>
      <c r="G784" s="2">
        <v>45505</v>
      </c>
      <c r="H784" s="1" t="s">
        <v>2766</v>
      </c>
      <c r="I784" s="1" t="s">
        <v>2767</v>
      </c>
      <c r="J784" s="1" t="s">
        <v>746</v>
      </c>
      <c r="K784" s="1" t="s">
        <v>747</v>
      </c>
      <c r="L784" s="1" t="s">
        <v>2768</v>
      </c>
      <c r="M784" s="1"/>
      <c r="N784" s="1"/>
      <c r="O784" s="1" t="s">
        <v>2769</v>
      </c>
      <c r="P784" s="40">
        <v>1989.18</v>
      </c>
      <c r="Q784" s="37" t="str">
        <f>IF(C784="ForthPoint","ForthPoint",IF(D784="Intercompany",_xlfn.XLOOKUP(E784,'Dept Lookup'!B:B,'Dept Lookup'!A:A),Modified!D784))</f>
        <v>Data</v>
      </c>
      <c r="R784" t="str">
        <f t="shared" si="64"/>
        <v>Clayton, Dubilier &amp; Rice</v>
      </c>
      <c r="S784" s="1" t="s">
        <v>707</v>
      </c>
      <c r="T784">
        <f t="shared" si="65"/>
        <v>0</v>
      </c>
      <c r="U784" s="25" t="str">
        <f>IF(K784&gt;0,K784,_xlfn.XLOOKUP(M784,'Client Lookup'!L:L,'Client Lookup'!N:N))</f>
        <v>38480</v>
      </c>
      <c r="V784" t="e">
        <f>_xlfn.XLOOKUP(_xlfn.NUMBERVALUE(U784),'Project Lookup'!X:X,'Project Lookup'!B:B)</f>
        <v>#N/A</v>
      </c>
      <c r="X784" t="str">
        <f t="shared" si="66"/>
        <v>451 Cornerstone Building Brands : 1416 Cornerstone - B2B Data Supplementation</v>
      </c>
      <c r="Y784" t="str">
        <f t="shared" si="67"/>
        <v>451 Cornerstone Building Brands</v>
      </c>
      <c r="Z784" t="str">
        <f t="shared" si="63"/>
        <v>451 Cornerstone Building Brands</v>
      </c>
      <c r="AA784" t="str">
        <f>_xlfn.XLOOKUP(Z784,'Client Lookup'!A:A,'Client Lookup'!C:C)</f>
        <v>Clayton, Dubilier &amp; Rice</v>
      </c>
      <c r="AC784" t="e">
        <f>_xlfn.XLOOKUP(K784,'Results vs Forecast'!K:K,'Results vs Forecast'!K:K)</f>
        <v>#N/A</v>
      </c>
    </row>
    <row r="785" spans="1:29" hidden="1">
      <c r="A785" s="39"/>
      <c r="B785" s="1" t="s">
        <v>700</v>
      </c>
      <c r="C785" s="1" t="s">
        <v>701</v>
      </c>
      <c r="D785" s="1" t="s">
        <v>15</v>
      </c>
      <c r="E785" s="1" t="s">
        <v>2765</v>
      </c>
      <c r="F785" s="2">
        <v>45535</v>
      </c>
      <c r="G785" s="2">
        <v>45505</v>
      </c>
      <c r="H785" s="1" t="s">
        <v>2770</v>
      </c>
      <c r="I785" s="1" t="s">
        <v>2771</v>
      </c>
      <c r="J785" s="1" t="s">
        <v>473</v>
      </c>
      <c r="K785" s="1" t="s">
        <v>723</v>
      </c>
      <c r="L785" s="1" t="s">
        <v>2772</v>
      </c>
      <c r="M785" s="1"/>
      <c r="N785" s="1"/>
      <c r="O785" s="1"/>
      <c r="P785" s="40">
        <v>2000</v>
      </c>
      <c r="Q785" s="37" t="str">
        <f>IF(C785="ForthPoint","ForthPoint",IF(D785="Intercompany",_xlfn.XLOOKUP(E785,'Dept Lookup'!B:B,'Dept Lookup'!A:A),Modified!D785))</f>
        <v>Data</v>
      </c>
      <c r="R785" t="str">
        <f t="shared" si="64"/>
        <v>Analytic Marketing</v>
      </c>
      <c r="S785" s="1" t="s">
        <v>707</v>
      </c>
      <c r="T785">
        <f t="shared" si="65"/>
        <v>0</v>
      </c>
      <c r="U785" s="25" t="str">
        <f>IF(K785&gt;0,K785,_xlfn.XLOOKUP(M785,'Client Lookup'!L:L,'Client Lookup'!N:N))</f>
        <v>29209</v>
      </c>
      <c r="V785" t="str">
        <f>_xlfn.XLOOKUP(_xlfn.NUMBERVALUE(U785),'Project Lookup'!X:X,'Project Lookup'!B:B)</f>
        <v>Automated Appends 2024</v>
      </c>
      <c r="X785" t="str">
        <f t="shared" si="66"/>
        <v>254 Analytic Marketing : 1188 Automated Appends 2024</v>
      </c>
      <c r="Y785" t="str">
        <f t="shared" si="67"/>
        <v>254 Analytic Marketing</v>
      </c>
      <c r="Z785" t="str">
        <f t="shared" si="63"/>
        <v>254 Analytic Marketing</v>
      </c>
      <c r="AA785" t="str">
        <f>_xlfn.XLOOKUP(Z785,'Client Lookup'!A:A,'Client Lookup'!C:C)</f>
        <v>Analytic Marketing</v>
      </c>
      <c r="AC785" t="e">
        <f>_xlfn.XLOOKUP(K785,'Results vs Forecast'!K:K,'Results vs Forecast'!K:K)</f>
        <v>#N/A</v>
      </c>
    </row>
    <row r="786" spans="1:29" hidden="1">
      <c r="A786" s="39"/>
      <c r="B786" s="1" t="s">
        <v>700</v>
      </c>
      <c r="C786" s="1" t="s">
        <v>701</v>
      </c>
      <c r="D786" s="1" t="s">
        <v>15</v>
      </c>
      <c r="E786" s="1" t="s">
        <v>2765</v>
      </c>
      <c r="F786" s="2">
        <v>45535</v>
      </c>
      <c r="G786" s="2">
        <v>45505</v>
      </c>
      <c r="H786" s="1" t="s">
        <v>2773</v>
      </c>
      <c r="I786" s="1" t="s">
        <v>2774</v>
      </c>
      <c r="J786" s="1" t="s">
        <v>615</v>
      </c>
      <c r="K786" s="1" t="s">
        <v>856</v>
      </c>
      <c r="L786" s="1" t="s">
        <v>2775</v>
      </c>
      <c r="M786" s="1"/>
      <c r="N786" s="1"/>
      <c r="O786" s="1" t="s">
        <v>2776</v>
      </c>
      <c r="P786" s="40">
        <v>26000</v>
      </c>
      <c r="Q786" s="37" t="str">
        <f>IF(C786="ForthPoint","ForthPoint",IF(D786="Intercompany",_xlfn.XLOOKUP(E786,'Dept Lookup'!B:B,'Dept Lookup'!A:A),Modified!D786))</f>
        <v>Data</v>
      </c>
      <c r="R786" t="str">
        <f t="shared" si="64"/>
        <v>Pragmatic Communications</v>
      </c>
      <c r="S786" s="1" t="s">
        <v>707</v>
      </c>
      <c r="T786">
        <f t="shared" si="65"/>
        <v>0</v>
      </c>
      <c r="U786" s="25" t="str">
        <f>IF(K786&gt;0,K786,_xlfn.XLOOKUP(M786,'Client Lookup'!L:L,'Client Lookup'!N:N))</f>
        <v>32652</v>
      </c>
      <c r="V786" t="str">
        <f>_xlfn.XLOOKUP(_xlfn.NUMBERVALUE(U786),'Project Lookup'!X:X,'Project Lookup'!B:B)</f>
        <v>Gusto DM FY 2025</v>
      </c>
      <c r="X786" t="str">
        <f t="shared" si="66"/>
        <v>454 Pragmatic Communications : 1267 Gusto DM FY 2025</v>
      </c>
      <c r="Y786" t="str">
        <f t="shared" si="67"/>
        <v>454 Pragmatic Communications</v>
      </c>
      <c r="Z786" t="str">
        <f t="shared" si="63"/>
        <v>454 Pragmatic Communications</v>
      </c>
      <c r="AA786" t="str">
        <f>_xlfn.XLOOKUP(Z786,'Client Lookup'!A:A,'Client Lookup'!C:C)</f>
        <v>Pragmatic Communications</v>
      </c>
      <c r="AC786" t="e">
        <f>_xlfn.XLOOKUP(K786,'Results vs Forecast'!K:K,'Results vs Forecast'!K:K)</f>
        <v>#N/A</v>
      </c>
    </row>
    <row r="787" spans="1:29" hidden="1">
      <c r="A787" s="39"/>
      <c r="B787" s="1" t="s">
        <v>700</v>
      </c>
      <c r="C787" s="1" t="s">
        <v>701</v>
      </c>
      <c r="D787" s="1" t="s">
        <v>15</v>
      </c>
      <c r="E787" s="1" t="s">
        <v>2765</v>
      </c>
      <c r="F787" s="2">
        <v>45535</v>
      </c>
      <c r="G787" s="2">
        <v>45505</v>
      </c>
      <c r="H787" s="1" t="s">
        <v>2777</v>
      </c>
      <c r="I787" s="1" t="s">
        <v>2778</v>
      </c>
      <c r="J787" s="1" t="s">
        <v>887</v>
      </c>
      <c r="K787" s="1" t="s">
        <v>857</v>
      </c>
      <c r="L787" s="1" t="s">
        <v>2779</v>
      </c>
      <c r="M787" s="1"/>
      <c r="N787" s="1"/>
      <c r="O787" s="1" t="s">
        <v>2769</v>
      </c>
      <c r="P787" s="40">
        <v>2500</v>
      </c>
      <c r="Q787" s="37" t="str">
        <f>IF(C787="ForthPoint","ForthPoint",IF(D787="Intercompany",_xlfn.XLOOKUP(E787,'Dept Lookup'!B:B,'Dept Lookup'!A:A),Modified!D787))</f>
        <v>Data</v>
      </c>
      <c r="R787" t="str">
        <f t="shared" si="64"/>
        <v>Pragmatic Communications</v>
      </c>
      <c r="S787" s="1" t="s">
        <v>707</v>
      </c>
      <c r="T787">
        <f t="shared" si="65"/>
        <v>0</v>
      </c>
      <c r="U787" s="25" t="str">
        <f>IF(K787&gt;0,K787,_xlfn.XLOOKUP(M787,'Client Lookup'!L:L,'Client Lookup'!N:N))</f>
        <v>36093</v>
      </c>
      <c r="V787" t="str">
        <f>_xlfn.XLOOKUP(_xlfn.NUMBERVALUE(U787),'Project Lookup'!X:X,'Project Lookup'!B:B)</f>
        <v>LinkedIn (Pragmatic): LLS Direct Mail FY25</v>
      </c>
      <c r="X787" t="str">
        <f t="shared" si="66"/>
        <v>262 Pragmatic - LinkedIn : 1355 LinkedIn (Pragmatic): LLS Direct Mail FY25</v>
      </c>
      <c r="Y787" t="str">
        <f t="shared" si="67"/>
        <v>262 Pragmatic - LinkedIn</v>
      </c>
      <c r="Z787" t="str">
        <f t="shared" si="63"/>
        <v>262 Pragmatic - LinkedIn</v>
      </c>
      <c r="AA787" t="str">
        <f>_xlfn.XLOOKUP(Z787,'Client Lookup'!A:A,'Client Lookup'!C:C)</f>
        <v>Pragmatic Communications</v>
      </c>
      <c r="AC787" t="e">
        <f>_xlfn.XLOOKUP(K787,'Results vs Forecast'!K:K,'Results vs Forecast'!K:K)</f>
        <v>#N/A</v>
      </c>
    </row>
    <row r="788" spans="1:29" hidden="1">
      <c r="A788" s="39"/>
      <c r="B788" s="1" t="s">
        <v>700</v>
      </c>
      <c r="C788" s="1" t="s">
        <v>701</v>
      </c>
      <c r="D788" s="1" t="s">
        <v>15</v>
      </c>
      <c r="E788" s="1" t="s">
        <v>2765</v>
      </c>
      <c r="F788" s="2">
        <v>45535</v>
      </c>
      <c r="G788" s="2">
        <v>45505</v>
      </c>
      <c r="H788" s="1" t="s">
        <v>2780</v>
      </c>
      <c r="I788" s="1" t="s">
        <v>2781</v>
      </c>
      <c r="J788" s="1" t="s">
        <v>553</v>
      </c>
      <c r="K788" s="1" t="s">
        <v>809</v>
      </c>
      <c r="L788" s="1" t="s">
        <v>1997</v>
      </c>
      <c r="M788" s="1"/>
      <c r="N788" s="1"/>
      <c r="O788" s="1" t="s">
        <v>2782</v>
      </c>
      <c r="P788" s="40">
        <v>4830</v>
      </c>
      <c r="Q788" s="37" t="str">
        <f>IF(C788="ForthPoint","ForthPoint",IF(D788="Intercompany",_xlfn.XLOOKUP(E788,'Dept Lookup'!B:B,'Dept Lookup'!A:A),Modified!D788))</f>
        <v>Data</v>
      </c>
      <c r="R788" t="str">
        <f t="shared" si="64"/>
        <v>HGV</v>
      </c>
      <c r="S788" s="1" t="s">
        <v>707</v>
      </c>
      <c r="T788">
        <f t="shared" si="65"/>
        <v>0</v>
      </c>
      <c r="U788" s="25" t="str">
        <f>IF(K788&gt;0,K788,_xlfn.XLOOKUP(M788,'Client Lookup'!L:L,'Client Lookup'!N:N))</f>
        <v>34756</v>
      </c>
      <c r="V788" t="str">
        <f>_xlfn.XLOOKUP(_xlfn.NUMBERVALUE(U788),'Project Lookup'!X:X,'Project Lookup'!B:B)</f>
        <v>HGV - 2024 2H Services Retainer</v>
      </c>
      <c r="X788" t="str">
        <f t="shared" si="66"/>
        <v>164 HGV : 1334 HGV - 2024 2H Services Retainer</v>
      </c>
      <c r="Y788" t="str">
        <f t="shared" si="67"/>
        <v>164 HGV</v>
      </c>
      <c r="Z788" t="str">
        <f t="shared" si="63"/>
        <v>164 HGV</v>
      </c>
      <c r="AA788" t="str">
        <f>_xlfn.XLOOKUP(Z788,'Client Lookup'!A:A,'Client Lookup'!C:C)</f>
        <v>HGV</v>
      </c>
      <c r="AC788" t="e">
        <f>_xlfn.XLOOKUP(K788,'Results vs Forecast'!K:K,'Results vs Forecast'!K:K)</f>
        <v>#N/A</v>
      </c>
    </row>
    <row r="789" spans="1:29" hidden="1">
      <c r="A789" s="39"/>
      <c r="B789" s="1" t="s">
        <v>700</v>
      </c>
      <c r="C789" s="1" t="s">
        <v>701</v>
      </c>
      <c r="D789" s="1" t="s">
        <v>15</v>
      </c>
      <c r="E789" s="1" t="s">
        <v>2765</v>
      </c>
      <c r="F789" s="2">
        <v>45535</v>
      </c>
      <c r="G789" s="2">
        <v>45505</v>
      </c>
      <c r="H789" s="1" t="s">
        <v>2783</v>
      </c>
      <c r="I789" s="1" t="s">
        <v>2784</v>
      </c>
      <c r="J789" s="1" t="s">
        <v>615</v>
      </c>
      <c r="K789" s="1" t="s">
        <v>856</v>
      </c>
      <c r="L789" s="1" t="s">
        <v>2775</v>
      </c>
      <c r="M789" s="1"/>
      <c r="N789" s="1"/>
      <c r="O789" s="1" t="s">
        <v>2776</v>
      </c>
      <c r="P789" s="40">
        <v>2500</v>
      </c>
      <c r="Q789" s="37" t="str">
        <f>IF(C789="ForthPoint","ForthPoint",IF(D789="Intercompany",_xlfn.XLOOKUP(E789,'Dept Lookup'!B:B,'Dept Lookup'!A:A),Modified!D789))</f>
        <v>Data</v>
      </c>
      <c r="R789" t="str">
        <f t="shared" si="64"/>
        <v>Pragmatic Communications</v>
      </c>
      <c r="S789" s="1" t="s">
        <v>707</v>
      </c>
      <c r="T789">
        <f t="shared" si="65"/>
        <v>0</v>
      </c>
      <c r="U789" s="25" t="str">
        <f>IF(K789&gt;0,K789,_xlfn.XLOOKUP(M789,'Client Lookup'!L:L,'Client Lookup'!N:N))</f>
        <v>32652</v>
      </c>
      <c r="V789" t="str">
        <f>_xlfn.XLOOKUP(_xlfn.NUMBERVALUE(U789),'Project Lookup'!X:X,'Project Lookup'!B:B)</f>
        <v>Gusto DM FY 2025</v>
      </c>
      <c r="X789" t="str">
        <f t="shared" si="66"/>
        <v>454 Pragmatic Communications : 1267 Gusto DM FY 2025</v>
      </c>
      <c r="Y789" t="str">
        <f t="shared" si="67"/>
        <v>454 Pragmatic Communications</v>
      </c>
      <c r="Z789" t="str">
        <f t="shared" si="63"/>
        <v>454 Pragmatic Communications</v>
      </c>
      <c r="AA789" t="str">
        <f>_xlfn.XLOOKUP(Z789,'Client Lookup'!A:A,'Client Lookup'!C:C)</f>
        <v>Pragmatic Communications</v>
      </c>
      <c r="AC789" t="e">
        <f>_xlfn.XLOOKUP(K789,'Results vs Forecast'!K:K,'Results vs Forecast'!K:K)</f>
        <v>#N/A</v>
      </c>
    </row>
    <row r="790" spans="1:29" hidden="1">
      <c r="A790" s="39"/>
      <c r="B790" s="1" t="s">
        <v>700</v>
      </c>
      <c r="C790" s="1" t="s">
        <v>701</v>
      </c>
      <c r="D790" s="1" t="s">
        <v>15</v>
      </c>
      <c r="E790" s="1" t="s">
        <v>2765</v>
      </c>
      <c r="F790" s="2">
        <v>45535</v>
      </c>
      <c r="G790" s="2">
        <v>45505</v>
      </c>
      <c r="H790" s="1" t="s">
        <v>2785</v>
      </c>
      <c r="I790" s="1" t="s">
        <v>2786</v>
      </c>
      <c r="J790" s="1" t="s">
        <v>599</v>
      </c>
      <c r="K790" s="1" t="s">
        <v>845</v>
      </c>
      <c r="L790" s="1" t="s">
        <v>2787</v>
      </c>
      <c r="M790" s="1"/>
      <c r="N790" s="1"/>
      <c r="O790" s="1" t="s">
        <v>2788</v>
      </c>
      <c r="P790" s="40">
        <v>1000</v>
      </c>
      <c r="Q790" s="37" t="str">
        <f>IF(C790="ForthPoint","ForthPoint",IF(D790="Intercompany",_xlfn.XLOOKUP(E790,'Dept Lookup'!B:B,'Dept Lookup'!A:A),Modified!D790))</f>
        <v>Data</v>
      </c>
      <c r="R790" t="str">
        <f t="shared" si="64"/>
        <v>MillerKnoll</v>
      </c>
      <c r="S790" s="1" t="s">
        <v>707</v>
      </c>
      <c r="T790">
        <f t="shared" si="65"/>
        <v>0</v>
      </c>
      <c r="U790" s="25" t="str">
        <f>IF(K790&gt;0,K790,_xlfn.XLOOKUP(M790,'Client Lookup'!L:L,'Client Lookup'!N:N))</f>
        <v>35783</v>
      </c>
      <c r="V790" t="str">
        <f>_xlfn.XLOOKUP(_xlfn.NUMBERVALUE(U790),'Project Lookup'!X:X,'Project Lookup'!B:B)</f>
        <v>MillerKnoll - B2B Firmographic Data Append</v>
      </c>
      <c r="X790" t="str">
        <f t="shared" si="66"/>
        <v>389 MillerKnoll : 1347 MillerKnoll - B2B Firmographic Data Append</v>
      </c>
      <c r="Y790" t="str">
        <f t="shared" si="67"/>
        <v>389 MillerKnoll</v>
      </c>
      <c r="Z790" t="str">
        <f t="shared" si="63"/>
        <v>389 MillerKnoll</v>
      </c>
      <c r="AA790" t="str">
        <f>_xlfn.XLOOKUP(Z790,'Client Lookup'!A:A,'Client Lookup'!C:C)</f>
        <v>MillerKnoll</v>
      </c>
      <c r="AC790" t="e">
        <f>_xlfn.XLOOKUP(K790,'Results vs Forecast'!K:K,'Results vs Forecast'!K:K)</f>
        <v>#N/A</v>
      </c>
    </row>
    <row r="791" spans="1:29" hidden="1">
      <c r="A791" s="39"/>
      <c r="B791" s="1" t="s">
        <v>700</v>
      </c>
      <c r="C791" s="1" t="s">
        <v>701</v>
      </c>
      <c r="D791" s="1" t="s">
        <v>15</v>
      </c>
      <c r="E791" s="1" t="s">
        <v>2765</v>
      </c>
      <c r="F791" s="2">
        <v>45535</v>
      </c>
      <c r="G791" s="2">
        <v>45505</v>
      </c>
      <c r="H791" s="1" t="s">
        <v>2789</v>
      </c>
      <c r="I791" s="1" t="s">
        <v>2790</v>
      </c>
      <c r="J791" s="1" t="s">
        <v>519</v>
      </c>
      <c r="K791" s="1" t="s">
        <v>779</v>
      </c>
      <c r="L791" s="1" t="s">
        <v>2791</v>
      </c>
      <c r="M791" s="1"/>
      <c r="N791" s="1"/>
      <c r="O791" s="1" t="s">
        <v>2776</v>
      </c>
      <c r="P791" s="40">
        <v>10000</v>
      </c>
      <c r="Q791" s="37" t="str">
        <f>IF(C791="ForthPoint","ForthPoint",IF(D791="Intercompany",_xlfn.XLOOKUP(E791,'Dept Lookup'!B:B,'Dept Lookup'!A:A),Modified!D791))</f>
        <v>Data</v>
      </c>
      <c r="R791" t="str">
        <f t="shared" si="64"/>
        <v>DMW Direct</v>
      </c>
      <c r="S791" s="1" t="s">
        <v>707</v>
      </c>
      <c r="T791">
        <f t="shared" si="65"/>
        <v>0</v>
      </c>
      <c r="U791" s="25" t="str">
        <f>IF(K791&gt;0,K791,_xlfn.XLOOKUP(M791,'Client Lookup'!L:L,'Client Lookup'!N:N))</f>
        <v>34860</v>
      </c>
      <c r="V791" t="str">
        <f>_xlfn.XLOOKUP(_xlfn.NUMBERVALUE(U791),'Project Lookup'!X:X,'Project Lookup'!B:B)</f>
        <v>DMW - MediGold AEP Data</v>
      </c>
      <c r="X791" t="str">
        <f t="shared" si="66"/>
        <v>161 DMW Direct : 1336 DMW - MediGold AEP Data</v>
      </c>
      <c r="Y791" t="str">
        <f t="shared" si="67"/>
        <v>161 DMW Direct</v>
      </c>
      <c r="Z791" t="str">
        <f t="shared" si="63"/>
        <v>161 DMW Direct</v>
      </c>
      <c r="AA791" t="str">
        <f>_xlfn.XLOOKUP(Z791,'Client Lookup'!A:A,'Client Lookup'!C:C)</f>
        <v>DMW Direct</v>
      </c>
      <c r="AC791" t="e">
        <f>_xlfn.XLOOKUP(K791,'Results vs Forecast'!K:K,'Results vs Forecast'!K:K)</f>
        <v>#N/A</v>
      </c>
    </row>
    <row r="792" spans="1:29" hidden="1">
      <c r="A792" s="39"/>
      <c r="B792" s="1" t="s">
        <v>700</v>
      </c>
      <c r="C792" s="1" t="s">
        <v>701</v>
      </c>
      <c r="D792" s="1" t="s">
        <v>15</v>
      </c>
      <c r="E792" s="1" t="s">
        <v>2765</v>
      </c>
      <c r="F792" s="2">
        <v>45535</v>
      </c>
      <c r="G792" s="2">
        <v>45505</v>
      </c>
      <c r="H792" s="1" t="s">
        <v>2792</v>
      </c>
      <c r="I792" s="1" t="s">
        <v>2793</v>
      </c>
      <c r="J792" s="1" t="s">
        <v>598</v>
      </c>
      <c r="K792" s="1" t="s">
        <v>848</v>
      </c>
      <c r="L792" s="1" t="s">
        <v>2794</v>
      </c>
      <c r="M792" s="1"/>
      <c r="N792" s="1"/>
      <c r="O792" s="1" t="s">
        <v>2795</v>
      </c>
      <c r="P792" s="40">
        <v>5779.51</v>
      </c>
      <c r="Q792" s="37" t="str">
        <f>IF(C792="ForthPoint","ForthPoint",IF(D792="Intercompany",_xlfn.XLOOKUP(E792,'Dept Lookup'!B:B,'Dept Lookup'!A:A),Modified!D792))</f>
        <v>Data</v>
      </c>
      <c r="R792" t="str">
        <f t="shared" si="64"/>
        <v>MillerKnoll</v>
      </c>
      <c r="S792" s="1" t="s">
        <v>707</v>
      </c>
      <c r="T792">
        <f t="shared" si="65"/>
        <v>0</v>
      </c>
      <c r="U792" s="25" t="str">
        <f>IF(K792&gt;0,K792,_xlfn.XLOOKUP(M792,'Client Lookup'!L:L,'Client Lookup'!N:N))</f>
        <v>35782</v>
      </c>
      <c r="V792" t="str">
        <f>_xlfn.XLOOKUP(_xlfn.NUMBERVALUE(U792),'Project Lookup'!X:X,'Project Lookup'!B:B)</f>
        <v>MillerKnoll - Consumer Data Append</v>
      </c>
      <c r="X792" t="str">
        <f t="shared" si="66"/>
        <v>389 MillerKnoll : 1346 MillerKnoll - Consumer Data Append</v>
      </c>
      <c r="Y792" t="str">
        <f t="shared" si="67"/>
        <v>389 MillerKnoll</v>
      </c>
      <c r="Z792" t="str">
        <f t="shared" ref="Z792:Z855" si="68">IF(LEFT(Y792,3)="ICC",IFERROR(_xlfn.TEXTAFTER(Y792,"ICC "),Y792),Y792)</f>
        <v>389 MillerKnoll</v>
      </c>
      <c r="AA792" t="str">
        <f>_xlfn.XLOOKUP(Z792,'Client Lookup'!A:A,'Client Lookup'!C:C)</f>
        <v>MillerKnoll</v>
      </c>
      <c r="AC792" t="e">
        <f>_xlfn.XLOOKUP(K792,'Results vs Forecast'!K:K,'Results vs Forecast'!K:K)</f>
        <v>#N/A</v>
      </c>
    </row>
    <row r="793" spans="1:29" hidden="1">
      <c r="A793" s="39"/>
      <c r="B793" s="1" t="s">
        <v>700</v>
      </c>
      <c r="C793" s="1" t="s">
        <v>701</v>
      </c>
      <c r="D793" s="1" t="s">
        <v>26</v>
      </c>
      <c r="E793" s="1" t="s">
        <v>2796</v>
      </c>
      <c r="F793" s="2">
        <v>45535</v>
      </c>
      <c r="G793" s="2">
        <v>45505</v>
      </c>
      <c r="H793" s="1" t="s">
        <v>2797</v>
      </c>
      <c r="I793" s="1" t="s">
        <v>2798</v>
      </c>
      <c r="J793" s="1" t="s">
        <v>683</v>
      </c>
      <c r="K793" s="1" t="s">
        <v>931</v>
      </c>
      <c r="L793" s="1" t="s">
        <v>1968</v>
      </c>
      <c r="M793" s="1"/>
      <c r="N793" s="1"/>
      <c r="O793" s="1" t="s">
        <v>1369</v>
      </c>
      <c r="P793" s="40">
        <v>5876.04</v>
      </c>
      <c r="Q793" s="37" t="str">
        <f>IF(C793="ForthPoint","ForthPoint",IF(D793="Intercompany",_xlfn.XLOOKUP(E793,'Dept Lookup'!B:B,'Dept Lookup'!A:A),Modified!D793))</f>
        <v>Client Management</v>
      </c>
      <c r="R793" t="str">
        <f t="shared" si="64"/>
        <v>Wyndham Hotels and Resorts, LLC</v>
      </c>
      <c r="S793" s="1" t="s">
        <v>707</v>
      </c>
      <c r="T793">
        <f t="shared" si="65"/>
        <v>0</v>
      </c>
      <c r="U793" s="25" t="str">
        <f>IF(K793&gt;0,K793,_xlfn.XLOOKUP(M793,'Client Lookup'!L:L,'Client Lookup'!N:N))</f>
        <v>25999</v>
      </c>
      <c r="V793" t="str">
        <f>_xlfn.XLOOKUP(_xlfn.NUMBERVALUE(U793),'Project Lookup'!X:X,'Project Lookup'!B:B)</f>
        <v>Wyndham - Guest Analytics Retainer</v>
      </c>
      <c r="X793" t="str">
        <f t="shared" si="66"/>
        <v>473 Wyndham Hotels and Resorts : 1051 Wyndham - Guest Analytics Retainer</v>
      </c>
      <c r="Y793" t="str">
        <f t="shared" si="67"/>
        <v>473 Wyndham Hotels and Resorts</v>
      </c>
      <c r="Z793" t="str">
        <f t="shared" si="68"/>
        <v>473 Wyndham Hotels and Resorts</v>
      </c>
      <c r="AA793" t="str">
        <f>_xlfn.XLOOKUP(Z793,'Client Lookup'!A:A,'Client Lookup'!C:C)</f>
        <v>Wyndham Hotels and Resorts, LLC</v>
      </c>
      <c r="AC793" t="e">
        <f>_xlfn.XLOOKUP(K793,'Results vs Forecast'!K:K,'Results vs Forecast'!K:K)</f>
        <v>#N/A</v>
      </c>
    </row>
    <row r="794" spans="1:29" hidden="1">
      <c r="A794" s="39"/>
      <c r="B794" s="1" t="s">
        <v>700</v>
      </c>
      <c r="C794" s="1" t="s">
        <v>701</v>
      </c>
      <c r="D794" s="1" t="s">
        <v>26</v>
      </c>
      <c r="E794" s="1" t="s">
        <v>2796</v>
      </c>
      <c r="F794" s="2">
        <v>45535</v>
      </c>
      <c r="G794" s="2">
        <v>45505</v>
      </c>
      <c r="H794" s="1" t="s">
        <v>2799</v>
      </c>
      <c r="I794" s="1" t="s">
        <v>2800</v>
      </c>
      <c r="J794" s="1" t="s">
        <v>660</v>
      </c>
      <c r="K794" s="1" t="s">
        <v>910</v>
      </c>
      <c r="L794" s="1" t="s">
        <v>2106</v>
      </c>
      <c r="M794" s="1"/>
      <c r="N794" s="1"/>
      <c r="O794" s="1"/>
      <c r="P794" s="40">
        <v>15389.21</v>
      </c>
      <c r="Q794" s="37" t="str">
        <f>IF(C794="ForthPoint","ForthPoint",IF(D794="Intercompany",_xlfn.XLOOKUP(E794,'Dept Lookup'!B:B,'Dept Lookup'!A:A),Modified!D794))</f>
        <v>Client Management</v>
      </c>
      <c r="R794" t="str">
        <f t="shared" si="64"/>
        <v>University of Phoenix</v>
      </c>
      <c r="S794" s="1" t="s">
        <v>707</v>
      </c>
      <c r="T794">
        <f t="shared" si="65"/>
        <v>0</v>
      </c>
      <c r="U794" s="25" t="str">
        <f>IF(K794&gt;0,K794,_xlfn.XLOOKUP(M794,'Client Lookup'!L:L,'Client Lookup'!N:N))</f>
        <v>32342</v>
      </c>
      <c r="V794" t="str">
        <f>_xlfn.XLOOKUP(_xlfn.NUMBERVALUE(U794),'Project Lookup'!X:X,'Project Lookup'!B:B)</f>
        <v>UOP - Simulator Build</v>
      </c>
      <c r="X794" t="str">
        <f t="shared" si="66"/>
        <v>166 University of Phoenix : 1259 UOP - Simulator Build</v>
      </c>
      <c r="Y794" t="str">
        <f t="shared" si="67"/>
        <v>166 University of Phoenix</v>
      </c>
      <c r="Z794" t="str">
        <f t="shared" si="68"/>
        <v>166 University of Phoenix</v>
      </c>
      <c r="AA794" t="str">
        <f>_xlfn.XLOOKUP(Z794,'Client Lookup'!A:A,'Client Lookup'!C:C)</f>
        <v>University of Phoenix</v>
      </c>
      <c r="AC794" t="e">
        <f>_xlfn.XLOOKUP(K794,'Results vs Forecast'!K:K,'Results vs Forecast'!K:K)</f>
        <v>#N/A</v>
      </c>
    </row>
    <row r="795" spans="1:29" hidden="1">
      <c r="A795" s="39"/>
      <c r="B795" s="1" t="s">
        <v>700</v>
      </c>
      <c r="C795" s="1" t="s">
        <v>701</v>
      </c>
      <c r="D795" s="1" t="s">
        <v>26</v>
      </c>
      <c r="E795" s="1" t="s">
        <v>2796</v>
      </c>
      <c r="F795" s="2">
        <v>45535</v>
      </c>
      <c r="G795" s="2">
        <v>45505</v>
      </c>
      <c r="H795" s="1" t="s">
        <v>2801</v>
      </c>
      <c r="I795" s="1" t="s">
        <v>2802</v>
      </c>
      <c r="J795" s="1" t="s">
        <v>515</v>
      </c>
      <c r="K795" s="1" t="s">
        <v>776</v>
      </c>
      <c r="L795" s="1" t="s">
        <v>2345</v>
      </c>
      <c r="M795" s="1"/>
      <c r="N795" s="1"/>
      <c r="O795" s="1"/>
      <c r="P795" s="40">
        <v>768.07</v>
      </c>
      <c r="Q795" s="37" t="str">
        <f>IF(C795="ForthPoint","ForthPoint",IF(D795="Intercompany",_xlfn.XLOOKUP(E795,'Dept Lookup'!B:B,'Dept Lookup'!A:A),Modified!D795))</f>
        <v>Client Management</v>
      </c>
      <c r="R795" t="str">
        <f t="shared" si="64"/>
        <v>Dish</v>
      </c>
      <c r="S795" s="1" t="s">
        <v>707</v>
      </c>
      <c r="T795">
        <f t="shared" si="65"/>
        <v>0</v>
      </c>
      <c r="U795" s="25" t="str">
        <f>IF(K795&gt;0,K795,_xlfn.XLOOKUP(M795,'Client Lookup'!L:L,'Client Lookup'!N:N))</f>
        <v>32653</v>
      </c>
      <c r="V795" t="str">
        <f>_xlfn.XLOOKUP(_xlfn.NUMBERVALUE(U795),'Project Lookup'!X:X,'Project Lookup'!B:B)</f>
        <v>2: Dish - Integrated Data + Martech solution</v>
      </c>
      <c r="X795" t="str">
        <f t="shared" si="66"/>
        <v>374 Dish : 1268 2: Dish - Integrated Data + Martech solution</v>
      </c>
      <c r="Y795" t="str">
        <f t="shared" si="67"/>
        <v>374 Dish</v>
      </c>
      <c r="Z795" t="str">
        <f t="shared" si="68"/>
        <v>374 Dish</v>
      </c>
      <c r="AA795" t="str">
        <f>_xlfn.XLOOKUP(Z795,'Client Lookup'!A:A,'Client Lookup'!C:C)</f>
        <v>Dish</v>
      </c>
      <c r="AC795" t="e">
        <f>_xlfn.XLOOKUP(K795,'Results vs Forecast'!K:K,'Results vs Forecast'!K:K)</f>
        <v>#N/A</v>
      </c>
    </row>
    <row r="796" spans="1:29" hidden="1">
      <c r="A796" s="39"/>
      <c r="B796" s="1" t="s">
        <v>700</v>
      </c>
      <c r="C796" s="1" t="s">
        <v>701</v>
      </c>
      <c r="D796" s="1" t="s">
        <v>26</v>
      </c>
      <c r="E796" s="1" t="s">
        <v>2796</v>
      </c>
      <c r="F796" s="2">
        <v>45535</v>
      </c>
      <c r="G796" s="2">
        <v>45505</v>
      </c>
      <c r="H796" s="1" t="s">
        <v>2803</v>
      </c>
      <c r="I796" s="1" t="s">
        <v>2804</v>
      </c>
      <c r="J796" s="1" t="s">
        <v>666</v>
      </c>
      <c r="K796" s="1" t="s">
        <v>917</v>
      </c>
      <c r="L796" s="1" t="s">
        <v>1865</v>
      </c>
      <c r="M796" s="1"/>
      <c r="N796" s="1"/>
      <c r="O796" s="1"/>
      <c r="P796" s="40">
        <v>34084.660000000003</v>
      </c>
      <c r="Q796" s="37" t="str">
        <f>IF(C796="ForthPoint","ForthPoint",IF(D796="Intercompany",_xlfn.XLOOKUP(E796,'Dept Lookup'!B:B,'Dept Lookup'!A:A),Modified!D796))</f>
        <v>Client Management</v>
      </c>
      <c r="R796" t="str">
        <f t="shared" si="64"/>
        <v>Visa</v>
      </c>
      <c r="S796" s="1" t="s">
        <v>707</v>
      </c>
      <c r="T796">
        <f t="shared" si="65"/>
        <v>0</v>
      </c>
      <c r="U796" s="25" t="str">
        <f>IF(K796&gt;0,K796,_xlfn.XLOOKUP(M796,'Client Lookup'!L:L,'Client Lookup'!N:N))</f>
        <v>31318</v>
      </c>
      <c r="V796" t="str">
        <f>_xlfn.XLOOKUP(_xlfn.NUMBERVALUE(U796),'Project Lookup'!X:X,'Project Lookup'!B:B)</f>
        <v>NextGen Solutions</v>
      </c>
      <c r="X796" t="str">
        <f t="shared" si="66"/>
        <v>11 Visa : 1246 NextGen Solutions</v>
      </c>
      <c r="Y796" t="str">
        <f t="shared" si="67"/>
        <v>11 Visa</v>
      </c>
      <c r="Z796" t="str">
        <f t="shared" si="68"/>
        <v>11 Visa</v>
      </c>
      <c r="AA796" t="str">
        <f>_xlfn.XLOOKUP(Z796,'Client Lookup'!A:A,'Client Lookup'!C:C)</f>
        <v>Visa</v>
      </c>
      <c r="AC796" t="e">
        <f>_xlfn.XLOOKUP(K796,'Results vs Forecast'!K:K,'Results vs Forecast'!K:K)</f>
        <v>#N/A</v>
      </c>
    </row>
    <row r="797" spans="1:29" hidden="1">
      <c r="A797" s="39"/>
      <c r="B797" s="1" t="s">
        <v>700</v>
      </c>
      <c r="C797" s="1" t="s">
        <v>701</v>
      </c>
      <c r="D797" s="1" t="s">
        <v>26</v>
      </c>
      <c r="E797" s="1" t="s">
        <v>2796</v>
      </c>
      <c r="F797" s="2">
        <v>45535</v>
      </c>
      <c r="G797" s="2">
        <v>45505</v>
      </c>
      <c r="H797" s="1" t="s">
        <v>2805</v>
      </c>
      <c r="I797" s="1" t="s">
        <v>2806</v>
      </c>
      <c r="J797" s="1" t="s">
        <v>558</v>
      </c>
      <c r="K797" s="1" t="s">
        <v>817</v>
      </c>
      <c r="L797" s="1" t="s">
        <v>2009</v>
      </c>
      <c r="M797" s="1"/>
      <c r="N797" s="1"/>
      <c r="O797" s="1"/>
      <c r="P797" s="40">
        <v>-97</v>
      </c>
      <c r="Q797" s="37" t="str">
        <f>IF(C797="ForthPoint","ForthPoint",IF(D797="Intercompany",_xlfn.XLOOKUP(E797,'Dept Lookup'!B:B,'Dept Lookup'!A:A),Modified!D797))</f>
        <v>Client Management</v>
      </c>
      <c r="R797" t="str">
        <f t="shared" si="64"/>
        <v>Hyatt</v>
      </c>
      <c r="S797" s="1" t="s">
        <v>707</v>
      </c>
      <c r="T797">
        <f t="shared" si="65"/>
        <v>0</v>
      </c>
      <c r="U797" s="25" t="str">
        <f>IF(K797&gt;0,K797,_xlfn.XLOOKUP(M797,'Client Lookup'!L:L,'Client Lookup'!N:N))</f>
        <v>30365</v>
      </c>
      <c r="V797" t="str">
        <f>_xlfn.XLOOKUP(_xlfn.NUMBERVALUE(U797),'Project Lookup'!X:X,'Project Lookup'!B:B)</f>
        <v>Hyatt - Segmentation Phase 2</v>
      </c>
      <c r="X797" t="str">
        <f t="shared" si="66"/>
        <v>382 Hyatt : 1219 Hyatt - Segmentation Phase 2</v>
      </c>
      <c r="Y797" t="str">
        <f t="shared" si="67"/>
        <v>382 Hyatt</v>
      </c>
      <c r="Z797" t="str">
        <f t="shared" si="68"/>
        <v>382 Hyatt</v>
      </c>
      <c r="AA797" t="str">
        <f>_xlfn.XLOOKUP(Z797,'Client Lookup'!A:A,'Client Lookup'!C:C)</f>
        <v>Hyatt</v>
      </c>
      <c r="AC797" t="e">
        <f>_xlfn.XLOOKUP(K797,'Results vs Forecast'!K:K,'Results vs Forecast'!K:K)</f>
        <v>#N/A</v>
      </c>
    </row>
    <row r="798" spans="1:29" hidden="1">
      <c r="A798" s="39"/>
      <c r="B798" s="1" t="s">
        <v>700</v>
      </c>
      <c r="C798" s="1" t="s">
        <v>701</v>
      </c>
      <c r="D798" s="1" t="s">
        <v>26</v>
      </c>
      <c r="E798" s="1" t="s">
        <v>2796</v>
      </c>
      <c r="F798" s="2">
        <v>45535</v>
      </c>
      <c r="G798" s="2">
        <v>45505</v>
      </c>
      <c r="H798" s="1" t="s">
        <v>2807</v>
      </c>
      <c r="I798" s="1" t="s">
        <v>2808</v>
      </c>
      <c r="J798" s="1" t="s">
        <v>579</v>
      </c>
      <c r="K798" s="1" t="s">
        <v>838</v>
      </c>
      <c r="L798" s="1" t="s">
        <v>2809</v>
      </c>
      <c r="M798" s="1"/>
      <c r="N798" s="1"/>
      <c r="O798" s="1" t="s">
        <v>1369</v>
      </c>
      <c r="P798" s="40">
        <v>349.35</v>
      </c>
      <c r="Q798" s="37" t="str">
        <f>IF(C798="ForthPoint","ForthPoint",IF(D798="Intercompany",_xlfn.XLOOKUP(E798,'Dept Lookup'!B:B,'Dept Lookup'!A:A),Modified!D798))</f>
        <v>Client Management</v>
      </c>
      <c r="R798" t="str">
        <f t="shared" si="64"/>
        <v>LinkedIn</v>
      </c>
      <c r="S798" s="1" t="s">
        <v>707</v>
      </c>
      <c r="T798">
        <f t="shared" si="65"/>
        <v>0</v>
      </c>
      <c r="U798" s="25" t="str">
        <f>IF(K798&gt;0,K798,_xlfn.XLOOKUP(M798,'Client Lookup'!L:L,'Client Lookup'!N:N))</f>
        <v>34002</v>
      </c>
      <c r="V798" t="str">
        <f>_xlfn.XLOOKUP(_xlfn.NUMBERVALUE(U798),'Project Lookup'!X:X,'Project Lookup'!B:B)</f>
        <v>LinkedIn Targeting Renewal FY2025H1 (Paul)</v>
      </c>
      <c r="X798" t="str">
        <f t="shared" si="66"/>
        <v>169 LinkedIn Corporation : 1303 LinkedIn Targeting Renewal FY2025H1 (Paul)</v>
      </c>
      <c r="Y798" t="str">
        <f t="shared" si="67"/>
        <v>169 LinkedIn Corporation</v>
      </c>
      <c r="Z798" t="str">
        <f t="shared" si="68"/>
        <v>169 LinkedIn Corporation</v>
      </c>
      <c r="AA798" t="str">
        <f>_xlfn.XLOOKUP(Z798,'Client Lookup'!A:A,'Client Lookup'!C:C)</f>
        <v>LinkedIn</v>
      </c>
      <c r="AC798" t="e">
        <f>_xlfn.XLOOKUP(K798,'Results vs Forecast'!K:K,'Results vs Forecast'!K:K)</f>
        <v>#N/A</v>
      </c>
    </row>
    <row r="799" spans="1:29" hidden="1">
      <c r="A799" s="39"/>
      <c r="B799" s="1" t="s">
        <v>700</v>
      </c>
      <c r="C799" s="1" t="s">
        <v>701</v>
      </c>
      <c r="D799" s="1" t="s">
        <v>26</v>
      </c>
      <c r="E799" s="1" t="s">
        <v>2796</v>
      </c>
      <c r="F799" s="2">
        <v>45535</v>
      </c>
      <c r="G799" s="2">
        <v>45505</v>
      </c>
      <c r="H799" s="1" t="s">
        <v>2810</v>
      </c>
      <c r="I799" s="1" t="s">
        <v>2811</v>
      </c>
      <c r="J799" s="1" t="s">
        <v>583</v>
      </c>
      <c r="K799" s="1" t="s">
        <v>832</v>
      </c>
      <c r="L799" s="1" t="s">
        <v>2020</v>
      </c>
      <c r="M799" s="1"/>
      <c r="N799" s="1"/>
      <c r="O799" s="1" t="s">
        <v>1369</v>
      </c>
      <c r="P799" s="40">
        <v>1220.67</v>
      </c>
      <c r="Q799" s="37" t="str">
        <f>IF(C799="ForthPoint","ForthPoint",IF(D799="Intercompany",_xlfn.XLOOKUP(E799,'Dept Lookup'!B:B,'Dept Lookup'!A:A),Modified!D799))</f>
        <v>Client Management</v>
      </c>
      <c r="R799" t="str">
        <f t="shared" si="64"/>
        <v>LinkedIn</v>
      </c>
      <c r="S799" s="1" t="s">
        <v>707</v>
      </c>
      <c r="T799">
        <f t="shared" si="65"/>
        <v>0</v>
      </c>
      <c r="U799" s="25" t="str">
        <f>IF(K799&gt;0,K799,_xlfn.XLOOKUP(M799,'Client Lookup'!L:L,'Client Lookup'!N:N))</f>
        <v>34326</v>
      </c>
      <c r="V799" t="str">
        <f>_xlfn.XLOOKUP(_xlfn.NUMBERVALUE(U799),'Project Lookup'!X:X,'Project Lookup'!B:B)</f>
        <v>LinkedIn FY2025H1 Measurement Oyster (Paul/Licurgo) Renewal</v>
      </c>
      <c r="X799" t="str">
        <f t="shared" si="66"/>
        <v>169 LinkedIn Corporation : 1314 LinkedIn FY2025H1 Measurement Oyster (Paul/Licurgo) Renewal</v>
      </c>
      <c r="Y799" t="str">
        <f t="shared" si="67"/>
        <v>169 LinkedIn Corporation</v>
      </c>
      <c r="Z799" t="str">
        <f t="shared" si="68"/>
        <v>169 LinkedIn Corporation</v>
      </c>
      <c r="AA799" t="str">
        <f>_xlfn.XLOOKUP(Z799,'Client Lookup'!A:A,'Client Lookup'!C:C)</f>
        <v>LinkedIn</v>
      </c>
      <c r="AC799" t="e">
        <f>_xlfn.XLOOKUP(K799,'Results vs Forecast'!K:K,'Results vs Forecast'!K:K)</f>
        <v>#N/A</v>
      </c>
    </row>
    <row r="800" spans="1:29" hidden="1">
      <c r="A800" s="39"/>
      <c r="B800" s="1" t="s">
        <v>700</v>
      </c>
      <c r="C800" s="1" t="s">
        <v>701</v>
      </c>
      <c r="D800" s="1" t="s">
        <v>26</v>
      </c>
      <c r="E800" s="1" t="s">
        <v>2796</v>
      </c>
      <c r="F800" s="2">
        <v>45535</v>
      </c>
      <c r="G800" s="2">
        <v>45505</v>
      </c>
      <c r="H800" s="1" t="s">
        <v>2812</v>
      </c>
      <c r="I800" s="1" t="s">
        <v>2813</v>
      </c>
      <c r="J800" s="1" t="s">
        <v>584</v>
      </c>
      <c r="K800" s="1" t="s">
        <v>833</v>
      </c>
      <c r="L800" s="1" t="s">
        <v>2814</v>
      </c>
      <c r="M800" s="1"/>
      <c r="N800" s="1"/>
      <c r="O800" s="1" t="s">
        <v>1369</v>
      </c>
      <c r="P800" s="40">
        <v>1208.99</v>
      </c>
      <c r="Q800" s="37" t="str">
        <f>IF(C800="ForthPoint","ForthPoint",IF(D800="Intercompany",_xlfn.XLOOKUP(E800,'Dept Lookup'!B:B,'Dept Lookup'!A:A),Modified!D800))</f>
        <v>Client Management</v>
      </c>
      <c r="R800" t="str">
        <f t="shared" si="64"/>
        <v>LinkedIn</v>
      </c>
      <c r="S800" s="1" t="s">
        <v>707</v>
      </c>
      <c r="T800">
        <f t="shared" si="65"/>
        <v>0</v>
      </c>
      <c r="U800" s="25" t="str">
        <f>IF(K800&gt;0,K800,_xlfn.XLOOKUP(M800,'Client Lookup'!L:L,'Client Lookup'!N:N))</f>
        <v>34327</v>
      </c>
      <c r="V800" t="str">
        <f>_xlfn.XLOOKUP(_xlfn.NUMBERVALUE(U800),'Project Lookup'!X:X,'Project Lookup'!B:B)</f>
        <v>LinkedIn FY2025H1 Non-Profit BI (Leo) Renewal</v>
      </c>
      <c r="X800" t="str">
        <f t="shared" si="66"/>
        <v>169 LinkedIn Corporation : 1315 LinkedIn FY2025H1 Non-Profit BI (Leo) Renewal</v>
      </c>
      <c r="Y800" t="str">
        <f t="shared" si="67"/>
        <v>169 LinkedIn Corporation</v>
      </c>
      <c r="Z800" t="str">
        <f t="shared" si="68"/>
        <v>169 LinkedIn Corporation</v>
      </c>
      <c r="AA800" t="str">
        <f>_xlfn.XLOOKUP(Z800,'Client Lookup'!A:A,'Client Lookup'!C:C)</f>
        <v>LinkedIn</v>
      </c>
      <c r="AC800" t="e">
        <f>_xlfn.XLOOKUP(K800,'Results vs Forecast'!K:K,'Results vs Forecast'!K:K)</f>
        <v>#N/A</v>
      </c>
    </row>
    <row r="801" spans="1:29" hidden="1">
      <c r="A801" s="39"/>
      <c r="B801" s="1" t="s">
        <v>700</v>
      </c>
      <c r="C801" s="1" t="s">
        <v>701</v>
      </c>
      <c r="D801" s="1" t="s">
        <v>26</v>
      </c>
      <c r="E801" s="1" t="s">
        <v>2796</v>
      </c>
      <c r="F801" s="2">
        <v>45535</v>
      </c>
      <c r="G801" s="2">
        <v>45505</v>
      </c>
      <c r="H801" s="1" t="s">
        <v>2815</v>
      </c>
      <c r="I801" s="1" t="s">
        <v>2816</v>
      </c>
      <c r="J801" s="1" t="s">
        <v>780</v>
      </c>
      <c r="K801" s="1" t="s">
        <v>774</v>
      </c>
      <c r="L801" s="1" t="s">
        <v>1852</v>
      </c>
      <c r="M801" s="1"/>
      <c r="N801" s="1"/>
      <c r="O801" s="1"/>
      <c r="P801" s="40">
        <v>12540</v>
      </c>
      <c r="Q801" s="37" t="str">
        <f>IF(C801="ForthPoint","ForthPoint",IF(D801="Intercompany",_xlfn.XLOOKUP(E801,'Dept Lookup'!B:B,'Dept Lookup'!A:A),Modified!D801))</f>
        <v>Client Management</v>
      </c>
      <c r="R801" t="str">
        <f t="shared" si="64"/>
        <v>CVS Health</v>
      </c>
      <c r="S801" s="1" t="s">
        <v>707</v>
      </c>
      <c r="T801">
        <f t="shared" si="65"/>
        <v>0</v>
      </c>
      <c r="U801" s="25" t="str">
        <f>IF(K801&gt;0,K801,_xlfn.XLOOKUP(M801,'Client Lookup'!L:L,'Client Lookup'!N:N))</f>
        <v>35886</v>
      </c>
      <c r="V801" t="str">
        <f>_xlfn.XLOOKUP(_xlfn.NUMBERVALUE(U801),'Project Lookup'!X:X,'Project Lookup'!B:B)</f>
        <v>Personalization Future State--Francis</v>
      </c>
      <c r="X801" t="str">
        <f t="shared" si="66"/>
        <v>170 CVS Health : 1350 Personalization Future State--Francis</v>
      </c>
      <c r="Y801" t="str">
        <f t="shared" si="67"/>
        <v>170 CVS Health</v>
      </c>
      <c r="Z801" t="str">
        <f t="shared" si="68"/>
        <v>170 CVS Health</v>
      </c>
      <c r="AA801" t="str">
        <f>_xlfn.XLOOKUP(Z801,'Client Lookup'!A:A,'Client Lookup'!C:C)</f>
        <v>CVS Health</v>
      </c>
      <c r="AC801" t="e">
        <f>_xlfn.XLOOKUP(K801,'Results vs Forecast'!K:K,'Results vs Forecast'!K:K)</f>
        <v>#N/A</v>
      </c>
    </row>
    <row r="802" spans="1:29" hidden="1">
      <c r="A802" s="39"/>
      <c r="B802" s="1" t="s">
        <v>700</v>
      </c>
      <c r="C802" s="1" t="s">
        <v>701</v>
      </c>
      <c r="D802" s="1" t="s">
        <v>26</v>
      </c>
      <c r="E802" s="1" t="s">
        <v>2796</v>
      </c>
      <c r="F802" s="2">
        <v>45535</v>
      </c>
      <c r="G802" s="2">
        <v>45505</v>
      </c>
      <c r="H802" s="1" t="s">
        <v>2817</v>
      </c>
      <c r="I802" s="1" t="s">
        <v>2818</v>
      </c>
      <c r="J802" s="1" t="s">
        <v>580</v>
      </c>
      <c r="K802" s="1" t="s">
        <v>830</v>
      </c>
      <c r="L802" s="1" t="s">
        <v>2819</v>
      </c>
      <c r="M802" s="1"/>
      <c r="N802" s="1"/>
      <c r="O802" s="1" t="s">
        <v>1369</v>
      </c>
      <c r="P802" s="40">
        <v>1126.1400000000001</v>
      </c>
      <c r="Q802" s="37" t="str">
        <f>IF(C802="ForthPoint","ForthPoint",IF(D802="Intercompany",_xlfn.XLOOKUP(E802,'Dept Lookup'!B:B,'Dept Lookup'!A:A),Modified!D802))</f>
        <v>Client Management</v>
      </c>
      <c r="R802" t="str">
        <f t="shared" si="64"/>
        <v>LinkedIn</v>
      </c>
      <c r="S802" s="1" t="s">
        <v>707</v>
      </c>
      <c r="T802">
        <f t="shared" si="65"/>
        <v>0</v>
      </c>
      <c r="U802" s="25" t="str">
        <f>IF(K802&gt;0,K802,_xlfn.XLOOKUP(M802,'Client Lookup'!L:L,'Client Lookup'!N:N))</f>
        <v>34003</v>
      </c>
      <c r="V802" t="str">
        <f>_xlfn.XLOOKUP(_xlfn.NUMBERVALUE(U802),'Project Lookup'!X:X,'Project Lookup'!B:B)</f>
        <v>LinkedIn FY2025H1 BI Retainer (Laura) CO9 Renewal</v>
      </c>
      <c r="X802" t="str">
        <f t="shared" si="66"/>
        <v>169 LinkedIn Corporation : 1304 LinkedIn FY2025H1 BI Retainer (Laura) CO9 Renewal</v>
      </c>
      <c r="Y802" t="str">
        <f t="shared" si="67"/>
        <v>169 LinkedIn Corporation</v>
      </c>
      <c r="Z802" t="str">
        <f t="shared" si="68"/>
        <v>169 LinkedIn Corporation</v>
      </c>
      <c r="AA802" t="str">
        <f>_xlfn.XLOOKUP(Z802,'Client Lookup'!A:A,'Client Lookup'!C:C)</f>
        <v>LinkedIn</v>
      </c>
      <c r="AC802" t="e">
        <f>_xlfn.XLOOKUP(K802,'Results vs Forecast'!K:K,'Results vs Forecast'!K:K)</f>
        <v>#N/A</v>
      </c>
    </row>
    <row r="803" spans="1:29" hidden="1">
      <c r="A803" s="39"/>
      <c r="B803" s="1" t="s">
        <v>700</v>
      </c>
      <c r="C803" s="1" t="s">
        <v>701</v>
      </c>
      <c r="D803" s="1" t="s">
        <v>26</v>
      </c>
      <c r="E803" s="1" t="s">
        <v>2796</v>
      </c>
      <c r="F803" s="2">
        <v>45535</v>
      </c>
      <c r="G803" s="2">
        <v>45505</v>
      </c>
      <c r="H803" s="1" t="s">
        <v>2820</v>
      </c>
      <c r="I803" s="1" t="s">
        <v>2821</v>
      </c>
      <c r="J803" s="1" t="s">
        <v>660</v>
      </c>
      <c r="K803" s="1" t="s">
        <v>910</v>
      </c>
      <c r="L803" s="1" t="s">
        <v>2106</v>
      </c>
      <c r="M803" s="1"/>
      <c r="N803" s="1"/>
      <c r="O803" s="1"/>
      <c r="P803" s="40">
        <v>-15389.21</v>
      </c>
      <c r="Q803" s="37" t="str">
        <f>IF(C803="ForthPoint","ForthPoint",IF(D803="Intercompany",_xlfn.XLOOKUP(E803,'Dept Lookup'!B:B,'Dept Lookup'!A:A),Modified!D803))</f>
        <v>Client Management</v>
      </c>
      <c r="R803" t="str">
        <f t="shared" si="64"/>
        <v>University of Phoenix</v>
      </c>
      <c r="S803" s="1" t="s">
        <v>707</v>
      </c>
      <c r="T803">
        <f t="shared" si="65"/>
        <v>0</v>
      </c>
      <c r="U803" s="25" t="str">
        <f>IF(K803&gt;0,K803,_xlfn.XLOOKUP(M803,'Client Lookup'!L:L,'Client Lookup'!N:N))</f>
        <v>32342</v>
      </c>
      <c r="V803" t="str">
        <f>_xlfn.XLOOKUP(_xlfn.NUMBERVALUE(U803),'Project Lookup'!X:X,'Project Lookup'!B:B)</f>
        <v>UOP - Simulator Build</v>
      </c>
      <c r="X803" t="str">
        <f t="shared" si="66"/>
        <v>166 University of Phoenix : 1259 UOP - Simulator Build</v>
      </c>
      <c r="Y803" t="str">
        <f t="shared" si="67"/>
        <v>166 University of Phoenix</v>
      </c>
      <c r="Z803" t="str">
        <f t="shared" si="68"/>
        <v>166 University of Phoenix</v>
      </c>
      <c r="AA803" t="str">
        <f>_xlfn.XLOOKUP(Z803,'Client Lookup'!A:A,'Client Lookup'!C:C)</f>
        <v>University of Phoenix</v>
      </c>
      <c r="AC803" t="e">
        <f>_xlfn.XLOOKUP(K803,'Results vs Forecast'!K:K,'Results vs Forecast'!K:K)</f>
        <v>#N/A</v>
      </c>
    </row>
    <row r="804" spans="1:29" hidden="1">
      <c r="A804" s="39"/>
      <c r="B804" s="1" t="s">
        <v>700</v>
      </c>
      <c r="C804" s="1" t="s">
        <v>701</v>
      </c>
      <c r="D804" s="1" t="s">
        <v>26</v>
      </c>
      <c r="E804" s="1" t="s">
        <v>2796</v>
      </c>
      <c r="F804" s="2">
        <v>45535</v>
      </c>
      <c r="G804" s="2">
        <v>45505</v>
      </c>
      <c r="H804" s="1" t="s">
        <v>2822</v>
      </c>
      <c r="I804" s="1" t="s">
        <v>2823</v>
      </c>
      <c r="J804" s="1" t="s">
        <v>507</v>
      </c>
      <c r="K804" s="1" t="s">
        <v>769</v>
      </c>
      <c r="L804" s="1" t="s">
        <v>1881</v>
      </c>
      <c r="M804" s="1"/>
      <c r="N804" s="1"/>
      <c r="O804" s="1"/>
      <c r="P804" s="40">
        <v>12540</v>
      </c>
      <c r="Q804" s="37" t="str">
        <f>IF(C804="ForthPoint","ForthPoint",IF(D804="Intercompany",_xlfn.XLOOKUP(E804,'Dept Lookup'!B:B,'Dept Lookup'!A:A),Modified!D804))</f>
        <v>Client Management</v>
      </c>
      <c r="R804" t="str">
        <f t="shared" si="64"/>
        <v>CVS Health</v>
      </c>
      <c r="S804" s="1" t="s">
        <v>707</v>
      </c>
      <c r="T804">
        <f t="shared" si="65"/>
        <v>0</v>
      </c>
      <c r="U804" s="25" t="str">
        <f>IF(K804&gt;0,K804,_xlfn.XLOOKUP(M804,'Client Lookup'!L:L,'Client Lookup'!N:N))</f>
        <v>33389</v>
      </c>
      <c r="V804" t="str">
        <f>_xlfn.XLOOKUP(_xlfn.NUMBERVALUE(U804),'Project Lookup'!X:X,'Project Lookup'!B:B)</f>
        <v>PV Insights Portal PM</v>
      </c>
      <c r="X804" t="str">
        <f t="shared" si="66"/>
        <v>170 CVS Health : 1296 PV Insights Portal PM</v>
      </c>
      <c r="Y804" t="str">
        <f t="shared" si="67"/>
        <v>170 CVS Health</v>
      </c>
      <c r="Z804" t="str">
        <f t="shared" si="68"/>
        <v>170 CVS Health</v>
      </c>
      <c r="AA804" t="str">
        <f>_xlfn.XLOOKUP(Z804,'Client Lookup'!A:A,'Client Lookup'!C:C)</f>
        <v>CVS Health</v>
      </c>
      <c r="AC804" t="e">
        <f>_xlfn.XLOOKUP(K804,'Results vs Forecast'!K:K,'Results vs Forecast'!K:K)</f>
        <v>#N/A</v>
      </c>
    </row>
    <row r="805" spans="1:29" hidden="1">
      <c r="A805" s="39"/>
      <c r="B805" s="1" t="s">
        <v>700</v>
      </c>
      <c r="C805" s="1" t="s">
        <v>701</v>
      </c>
      <c r="D805" s="1" t="s">
        <v>26</v>
      </c>
      <c r="E805" s="1" t="s">
        <v>2796</v>
      </c>
      <c r="F805" s="2">
        <v>45535</v>
      </c>
      <c r="G805" s="2">
        <v>45505</v>
      </c>
      <c r="H805" s="1" t="s">
        <v>2824</v>
      </c>
      <c r="I805" s="1" t="s">
        <v>2825</v>
      </c>
      <c r="J805" s="1" t="s">
        <v>505</v>
      </c>
      <c r="K805" s="1" t="s">
        <v>766</v>
      </c>
      <c r="L805" s="1" t="s">
        <v>2143</v>
      </c>
      <c r="M805" s="1"/>
      <c r="N805" s="1"/>
      <c r="O805" s="1"/>
      <c r="P805" s="40">
        <v>25602</v>
      </c>
      <c r="Q805" s="37" t="str">
        <f>IF(C805="ForthPoint","ForthPoint",IF(D805="Intercompany",_xlfn.XLOOKUP(E805,'Dept Lookup'!B:B,'Dept Lookup'!A:A),Modified!D805))</f>
        <v>Client Management</v>
      </c>
      <c r="R805" t="str">
        <f t="shared" si="64"/>
        <v>CVS Health</v>
      </c>
      <c r="S805" s="1" t="s">
        <v>707</v>
      </c>
      <c r="T805">
        <f t="shared" si="65"/>
        <v>0</v>
      </c>
      <c r="U805" s="25" t="str">
        <f>IF(K805&gt;0,K805,_xlfn.XLOOKUP(M805,'Client Lookup'!L:L,'Client Lookup'!N:N))</f>
        <v>31317</v>
      </c>
      <c r="V805" t="str">
        <f>_xlfn.XLOOKUP(_xlfn.NUMBERVALUE(U805),'Project Lookup'!X:X,'Project Lookup'!B:B)</f>
        <v>Pega/FPAI Decisioning</v>
      </c>
      <c r="X805" t="str">
        <f t="shared" si="66"/>
        <v>170 CVS Health : 1245 Pega/FPAI Decisioning</v>
      </c>
      <c r="Y805" t="str">
        <f t="shared" si="67"/>
        <v>170 CVS Health</v>
      </c>
      <c r="Z805" t="str">
        <f t="shared" si="68"/>
        <v>170 CVS Health</v>
      </c>
      <c r="AA805" t="str">
        <f>_xlfn.XLOOKUP(Z805,'Client Lookup'!A:A,'Client Lookup'!C:C)</f>
        <v>CVS Health</v>
      </c>
      <c r="AC805" t="e">
        <f>_xlfn.XLOOKUP(K805,'Results vs Forecast'!K:K,'Results vs Forecast'!K:K)</f>
        <v>#N/A</v>
      </c>
    </row>
    <row r="806" spans="1:29" hidden="1">
      <c r="A806" s="39"/>
      <c r="B806" s="1" t="s">
        <v>700</v>
      </c>
      <c r="C806" s="1" t="s">
        <v>701</v>
      </c>
      <c r="D806" s="1" t="s">
        <v>26</v>
      </c>
      <c r="E806" s="1" t="s">
        <v>2796</v>
      </c>
      <c r="F806" s="2">
        <v>45535</v>
      </c>
      <c r="G806" s="2">
        <v>45505</v>
      </c>
      <c r="H806" s="1" t="s">
        <v>2826</v>
      </c>
      <c r="I806" s="1" t="s">
        <v>2827</v>
      </c>
      <c r="J806" s="1" t="s">
        <v>681</v>
      </c>
      <c r="K806" s="1" t="s">
        <v>926</v>
      </c>
      <c r="L806" s="1" t="s">
        <v>1849</v>
      </c>
      <c r="M806" s="1"/>
      <c r="N806" s="1"/>
      <c r="O806" s="1" t="s">
        <v>1369</v>
      </c>
      <c r="P806" s="40">
        <v>4501.8599999999997</v>
      </c>
      <c r="Q806" s="37" t="str">
        <f>IF(C806="ForthPoint","ForthPoint",IF(D806="Intercompany",_xlfn.XLOOKUP(E806,'Dept Lookup'!B:B,'Dept Lookup'!A:A),Modified!D806))</f>
        <v>Client Management</v>
      </c>
      <c r="R806" t="str">
        <f t="shared" si="64"/>
        <v>Walmart</v>
      </c>
      <c r="S806" s="1" t="s">
        <v>707</v>
      </c>
      <c r="T806">
        <f t="shared" si="65"/>
        <v>0</v>
      </c>
      <c r="U806" s="25" t="str">
        <f>IF(K806&gt;0,K806,_xlfn.XLOOKUP(M806,'Client Lookup'!L:L,'Client Lookup'!N:N))</f>
        <v>24497</v>
      </c>
      <c r="V806" t="str">
        <f>_xlfn.XLOOKUP(_xlfn.NUMBERVALUE(U806),'Project Lookup'!X:X,'Project Lookup'!B:B)</f>
        <v>Walmart - FY25 Marketing Advanced Analytics Retainer</v>
      </c>
      <c r="X806" t="str">
        <f t="shared" si="66"/>
        <v>173 Walmart : 939 Walmart - FY25 Marketing Advanced Analytics Retainer</v>
      </c>
      <c r="Y806" t="str">
        <f t="shared" si="67"/>
        <v>173 Walmart</v>
      </c>
      <c r="Z806" t="str">
        <f t="shared" si="68"/>
        <v>173 Walmart</v>
      </c>
      <c r="AA806" t="str">
        <f>_xlfn.XLOOKUP(Z806,'Client Lookup'!A:A,'Client Lookup'!C:C)</f>
        <v>Walmart</v>
      </c>
      <c r="AC806" t="e">
        <f>_xlfn.XLOOKUP(K806,'Results vs Forecast'!K:K,'Results vs Forecast'!K:K)</f>
        <v>#N/A</v>
      </c>
    </row>
    <row r="807" spans="1:29" hidden="1">
      <c r="A807" s="39"/>
      <c r="B807" s="1" t="s">
        <v>700</v>
      </c>
      <c r="C807" s="1" t="s">
        <v>701</v>
      </c>
      <c r="D807" s="1" t="s">
        <v>26</v>
      </c>
      <c r="E807" s="1" t="s">
        <v>2796</v>
      </c>
      <c r="F807" s="2">
        <v>45535</v>
      </c>
      <c r="G807" s="2">
        <v>45505</v>
      </c>
      <c r="H807" s="1" t="s">
        <v>2828</v>
      </c>
      <c r="I807" s="1" t="s">
        <v>2829</v>
      </c>
      <c r="J807" s="1" t="s">
        <v>518</v>
      </c>
      <c r="K807" s="1" t="s">
        <v>778</v>
      </c>
      <c r="L807" s="1" t="s">
        <v>1944</v>
      </c>
      <c r="M807" s="1"/>
      <c r="N807" s="1"/>
      <c r="O807" s="1"/>
      <c r="P807" s="40">
        <v>753.79</v>
      </c>
      <c r="Q807" s="37" t="str">
        <f>IF(C807="ForthPoint","ForthPoint",IF(D807="Intercompany",_xlfn.XLOOKUP(E807,'Dept Lookup'!B:B,'Dept Lookup'!A:A),Modified!D807))</f>
        <v>Client Management</v>
      </c>
      <c r="R807" t="str">
        <f t="shared" si="64"/>
        <v>DMW Direct</v>
      </c>
      <c r="S807" s="1" t="s">
        <v>707</v>
      </c>
      <c r="T807">
        <f t="shared" si="65"/>
        <v>0</v>
      </c>
      <c r="U807" s="25" t="str">
        <f>IF(K807&gt;0,K807,_xlfn.XLOOKUP(M807,'Client Lookup'!L:L,'Client Lookup'!N:N))</f>
        <v>32873</v>
      </c>
      <c r="V807" t="str">
        <f>_xlfn.XLOOKUP(_xlfn.NUMBERVALUE(U807),'Project Lookup'!X:X,'Project Lookup'!B:B)</f>
        <v>DMW - Atrio AEP Model 2025</v>
      </c>
      <c r="X807" t="str">
        <f t="shared" si="66"/>
        <v>161 DMW Direct : 1283 DMW - Atrio AEP Model 2025</v>
      </c>
      <c r="Y807" t="str">
        <f t="shared" si="67"/>
        <v>161 DMW Direct</v>
      </c>
      <c r="Z807" t="str">
        <f t="shared" si="68"/>
        <v>161 DMW Direct</v>
      </c>
      <c r="AA807" t="str">
        <f>_xlfn.XLOOKUP(Z807,'Client Lookup'!A:A,'Client Lookup'!C:C)</f>
        <v>DMW Direct</v>
      </c>
      <c r="AC807" t="e">
        <f>_xlfn.XLOOKUP(K807,'Results vs Forecast'!K:K,'Results vs Forecast'!K:K)</f>
        <v>#N/A</v>
      </c>
    </row>
    <row r="808" spans="1:29" hidden="1">
      <c r="A808" s="39"/>
      <c r="B808" s="1" t="s">
        <v>700</v>
      </c>
      <c r="C808" s="1" t="s">
        <v>701</v>
      </c>
      <c r="D808" s="1" t="s">
        <v>26</v>
      </c>
      <c r="E808" s="1" t="s">
        <v>2796</v>
      </c>
      <c r="F808" s="2">
        <v>45535</v>
      </c>
      <c r="G808" s="2">
        <v>45505</v>
      </c>
      <c r="H808" s="1" t="s">
        <v>2830</v>
      </c>
      <c r="I808" s="1" t="s">
        <v>2831</v>
      </c>
      <c r="J808" s="1" t="s">
        <v>548</v>
      </c>
      <c r="K808" s="1" t="s">
        <v>806</v>
      </c>
      <c r="L808" s="1" t="s">
        <v>1803</v>
      </c>
      <c r="M808" s="1"/>
      <c r="N808" s="1"/>
      <c r="O808" s="1" t="s">
        <v>1369</v>
      </c>
      <c r="P808" s="40">
        <v>5234.2299999999996</v>
      </c>
      <c r="Q808" s="37" t="str">
        <f>IF(C808="ForthPoint","ForthPoint",IF(D808="Intercompany",_xlfn.XLOOKUP(E808,'Dept Lookup'!B:B,'Dept Lookup'!A:A),Modified!D808))</f>
        <v>Client Management</v>
      </c>
      <c r="R808" t="str">
        <f t="shared" si="64"/>
        <v>H. Lundbeck A/S</v>
      </c>
      <c r="S808" s="1" t="s">
        <v>707</v>
      </c>
      <c r="T808">
        <f t="shared" si="65"/>
        <v>0</v>
      </c>
      <c r="U808" s="25" t="str">
        <f>IF(K808&gt;0,K808,_xlfn.XLOOKUP(M808,'Client Lookup'!L:L,'Client Lookup'!N:N))</f>
        <v>21575</v>
      </c>
      <c r="V808" t="str">
        <f>_xlfn.XLOOKUP(_xlfn.NUMBERVALUE(U808),'Project Lookup'!X:X,'Project Lookup'!B:B)</f>
        <v>Lundbeck - 2024 Retainer</v>
      </c>
      <c r="X808" t="str">
        <f t="shared" si="66"/>
        <v>411 H. Lundbeck A/S : 825 Lundbeck - 2024 Retainer</v>
      </c>
      <c r="Y808" t="str">
        <f t="shared" si="67"/>
        <v>411 H. Lundbeck A/S</v>
      </c>
      <c r="Z808" t="str">
        <f t="shared" si="68"/>
        <v>411 H. Lundbeck A/S</v>
      </c>
      <c r="AA808" t="str">
        <f>_xlfn.XLOOKUP(Z808,'Client Lookup'!A:A,'Client Lookup'!C:C)</f>
        <v>H. Lundbeck A/S</v>
      </c>
      <c r="AC808" t="e">
        <f>_xlfn.XLOOKUP(K808,'Results vs Forecast'!K:K,'Results vs Forecast'!K:K)</f>
        <v>#N/A</v>
      </c>
    </row>
    <row r="809" spans="1:29" hidden="1">
      <c r="A809" s="39"/>
      <c r="B809" s="1" t="s">
        <v>700</v>
      </c>
      <c r="C809" s="1" t="s">
        <v>701</v>
      </c>
      <c r="D809" s="1" t="s">
        <v>26</v>
      </c>
      <c r="E809" s="1" t="s">
        <v>2796</v>
      </c>
      <c r="F809" s="2">
        <v>45535</v>
      </c>
      <c r="G809" s="2">
        <v>45505</v>
      </c>
      <c r="H809" s="1" t="s">
        <v>2832</v>
      </c>
      <c r="I809" s="1" t="s">
        <v>2833</v>
      </c>
      <c r="J809" s="1" t="s">
        <v>471</v>
      </c>
      <c r="K809" s="1" t="s">
        <v>721</v>
      </c>
      <c r="L809" s="1" t="s">
        <v>2340</v>
      </c>
      <c r="M809" s="1"/>
      <c r="N809" s="1"/>
      <c r="O809" s="1"/>
      <c r="P809" s="40">
        <v>8780</v>
      </c>
      <c r="Q809" s="37" t="str">
        <f>IF(C809="ForthPoint","ForthPoint",IF(D809="Intercompany",_xlfn.XLOOKUP(E809,'Dept Lookup'!B:B,'Dept Lookup'!A:A),Modified!D809))</f>
        <v>Client Management</v>
      </c>
      <c r="R809" t="str">
        <f t="shared" si="64"/>
        <v>Amperity</v>
      </c>
      <c r="S809" s="1" t="s">
        <v>707</v>
      </c>
      <c r="T809">
        <f t="shared" si="65"/>
        <v>0</v>
      </c>
      <c r="U809" s="25" t="str">
        <f>IF(K809&gt;0,K809,_xlfn.XLOOKUP(M809,'Client Lookup'!L:L,'Client Lookup'!N:N))</f>
        <v>23411</v>
      </c>
      <c r="V809" t="str">
        <f>_xlfn.XLOOKUP(_xlfn.NUMBERVALUE(U809),'Project Lookup'!X:X,'Project Lookup'!B:B)</f>
        <v>Amperity Premium Services Pod_R1</v>
      </c>
      <c r="X809" t="str">
        <f t="shared" si="66"/>
        <v>176 Amperity : 892 Amperity Premium Services Pod_R1</v>
      </c>
      <c r="Y809" t="str">
        <f t="shared" si="67"/>
        <v>176 Amperity</v>
      </c>
      <c r="Z809" t="str">
        <f t="shared" si="68"/>
        <v>176 Amperity</v>
      </c>
      <c r="AA809" t="str">
        <f>_xlfn.XLOOKUP(Z809,'Client Lookup'!A:A,'Client Lookup'!C:C)</f>
        <v>Amperity</v>
      </c>
      <c r="AC809" t="e">
        <f>_xlfn.XLOOKUP(K809,'Results vs Forecast'!K:K,'Results vs Forecast'!K:K)</f>
        <v>#N/A</v>
      </c>
    </row>
    <row r="810" spans="1:29" hidden="1">
      <c r="A810" s="39"/>
      <c r="B810" s="1" t="s">
        <v>700</v>
      </c>
      <c r="C810" s="1" t="s">
        <v>701</v>
      </c>
      <c r="D810" s="1" t="s">
        <v>26</v>
      </c>
      <c r="E810" s="1" t="s">
        <v>2796</v>
      </c>
      <c r="F810" s="2">
        <v>45535</v>
      </c>
      <c r="G810" s="2">
        <v>45505</v>
      </c>
      <c r="H810" s="1" t="s">
        <v>2834</v>
      </c>
      <c r="I810" s="1" t="s">
        <v>2835</v>
      </c>
      <c r="J810" s="1" t="s">
        <v>515</v>
      </c>
      <c r="K810" s="1" t="s">
        <v>776</v>
      </c>
      <c r="L810" s="1" t="s">
        <v>2345</v>
      </c>
      <c r="M810" s="1"/>
      <c r="N810" s="1"/>
      <c r="O810" s="1"/>
      <c r="P810" s="40">
        <v>-665.71</v>
      </c>
      <c r="Q810" s="37" t="str">
        <f>IF(C810="ForthPoint","ForthPoint",IF(D810="Intercompany",_xlfn.XLOOKUP(E810,'Dept Lookup'!B:B,'Dept Lookup'!A:A),Modified!D810))</f>
        <v>Client Management</v>
      </c>
      <c r="R810" t="str">
        <f t="shared" si="64"/>
        <v>Dish</v>
      </c>
      <c r="S810" s="1" t="s">
        <v>707</v>
      </c>
      <c r="T810">
        <f t="shared" si="65"/>
        <v>0</v>
      </c>
      <c r="U810" s="25" t="str">
        <f>IF(K810&gt;0,K810,_xlfn.XLOOKUP(M810,'Client Lookup'!L:L,'Client Lookup'!N:N))</f>
        <v>32653</v>
      </c>
      <c r="V810" t="str">
        <f>_xlfn.XLOOKUP(_xlfn.NUMBERVALUE(U810),'Project Lookup'!X:X,'Project Lookup'!B:B)</f>
        <v>2: Dish - Integrated Data + Martech solution</v>
      </c>
      <c r="X810" t="str">
        <f t="shared" si="66"/>
        <v>374 Dish : 1268 2: Dish - Integrated Data + Martech solution</v>
      </c>
      <c r="Y810" t="str">
        <f t="shared" si="67"/>
        <v>374 Dish</v>
      </c>
      <c r="Z810" t="str">
        <f t="shared" si="68"/>
        <v>374 Dish</v>
      </c>
      <c r="AA810" t="str">
        <f>_xlfn.XLOOKUP(Z810,'Client Lookup'!A:A,'Client Lookup'!C:C)</f>
        <v>Dish</v>
      </c>
      <c r="AC810" t="e">
        <f>_xlfn.XLOOKUP(K810,'Results vs Forecast'!K:K,'Results vs Forecast'!K:K)</f>
        <v>#N/A</v>
      </c>
    </row>
    <row r="811" spans="1:29" hidden="1">
      <c r="A811" s="39"/>
      <c r="B811" s="1" t="s">
        <v>700</v>
      </c>
      <c r="C811" s="1" t="s">
        <v>701</v>
      </c>
      <c r="D811" s="1" t="s">
        <v>26</v>
      </c>
      <c r="E811" s="1" t="s">
        <v>2796</v>
      </c>
      <c r="F811" s="2">
        <v>45535</v>
      </c>
      <c r="G811" s="2">
        <v>45505</v>
      </c>
      <c r="H811" s="1" t="s">
        <v>2836</v>
      </c>
      <c r="I811" s="1" t="s">
        <v>2837</v>
      </c>
      <c r="J811" s="1" t="s">
        <v>934</v>
      </c>
      <c r="K811" s="1" t="s">
        <v>907</v>
      </c>
      <c r="L811" s="1" t="s">
        <v>1277</v>
      </c>
      <c r="M811" s="1"/>
      <c r="N811" s="1"/>
      <c r="O811" s="1"/>
      <c r="P811" s="40">
        <v>16862.12</v>
      </c>
      <c r="Q811" s="37" t="str">
        <f>IF(C811="ForthPoint","ForthPoint",IF(D811="Intercompany",_xlfn.XLOOKUP(E811,'Dept Lookup'!B:B,'Dept Lookup'!A:A),Modified!D811))</f>
        <v>Client Management</v>
      </c>
      <c r="R811" t="str">
        <f t="shared" si="64"/>
        <v>Under Armour</v>
      </c>
      <c r="S811" s="1" t="s">
        <v>707</v>
      </c>
      <c r="T811">
        <f t="shared" si="65"/>
        <v>0</v>
      </c>
      <c r="U811" s="25" t="str">
        <f>IF(K811&gt;0,K811,_xlfn.XLOOKUP(M811,'Client Lookup'!L:L,'Client Lookup'!N:N))</f>
        <v>36718</v>
      </c>
      <c r="V811" t="str">
        <f>_xlfn.XLOOKUP(_xlfn.NUMBERVALUE(U811),'Project Lookup'!X:X,'Project Lookup'!B:B)</f>
        <v>ECI Concession Model Project</v>
      </c>
      <c r="X811" t="str">
        <f t="shared" si="66"/>
        <v>276 Under Armour : 1374 ECI Concession Model Project</v>
      </c>
      <c r="Y811" t="str">
        <f t="shared" si="67"/>
        <v>276 Under Armour</v>
      </c>
      <c r="Z811" t="str">
        <f t="shared" si="68"/>
        <v>276 Under Armour</v>
      </c>
      <c r="AA811" t="str">
        <f>_xlfn.XLOOKUP(Z811,'Client Lookup'!A:A,'Client Lookup'!C:C)</f>
        <v>Under Armour</v>
      </c>
      <c r="AC811" t="e">
        <f>_xlfn.XLOOKUP(K811,'Results vs Forecast'!K:K,'Results vs Forecast'!K:K)</f>
        <v>#N/A</v>
      </c>
    </row>
    <row r="812" spans="1:29" hidden="1">
      <c r="A812" s="39"/>
      <c r="B812" s="1" t="s">
        <v>700</v>
      </c>
      <c r="C812" s="1" t="s">
        <v>701</v>
      </c>
      <c r="D812" s="1" t="s">
        <v>26</v>
      </c>
      <c r="E812" s="1" t="s">
        <v>2796</v>
      </c>
      <c r="F812" s="2">
        <v>45535</v>
      </c>
      <c r="G812" s="2">
        <v>45505</v>
      </c>
      <c r="H812" s="1" t="s">
        <v>2838</v>
      </c>
      <c r="I812" s="1" t="s">
        <v>2839</v>
      </c>
      <c r="J812" s="1" t="s">
        <v>666</v>
      </c>
      <c r="K812" s="1" t="s">
        <v>917</v>
      </c>
      <c r="L812" s="1" t="s">
        <v>1865</v>
      </c>
      <c r="M812" s="1"/>
      <c r="N812" s="1"/>
      <c r="O812" s="1"/>
      <c r="P812" s="40">
        <v>-6029.49</v>
      </c>
      <c r="Q812" s="37" t="str">
        <f>IF(C812="ForthPoint","ForthPoint",IF(D812="Intercompany",_xlfn.XLOOKUP(E812,'Dept Lookup'!B:B,'Dept Lookup'!A:A),Modified!D812))</f>
        <v>Client Management</v>
      </c>
      <c r="R812" t="str">
        <f t="shared" si="64"/>
        <v>Visa</v>
      </c>
      <c r="S812" s="1" t="s">
        <v>707</v>
      </c>
      <c r="T812">
        <f t="shared" si="65"/>
        <v>0</v>
      </c>
      <c r="U812" s="25" t="str">
        <f>IF(K812&gt;0,K812,_xlfn.XLOOKUP(M812,'Client Lookup'!L:L,'Client Lookup'!N:N))</f>
        <v>31318</v>
      </c>
      <c r="V812" t="str">
        <f>_xlfn.XLOOKUP(_xlfn.NUMBERVALUE(U812),'Project Lookup'!X:X,'Project Lookup'!B:B)</f>
        <v>NextGen Solutions</v>
      </c>
      <c r="X812" t="str">
        <f t="shared" si="66"/>
        <v>11 Visa : 1246 NextGen Solutions</v>
      </c>
      <c r="Y812" t="str">
        <f t="shared" si="67"/>
        <v>11 Visa</v>
      </c>
      <c r="Z812" t="str">
        <f t="shared" si="68"/>
        <v>11 Visa</v>
      </c>
      <c r="AA812" t="str">
        <f>_xlfn.XLOOKUP(Z812,'Client Lookup'!A:A,'Client Lookup'!C:C)</f>
        <v>Visa</v>
      </c>
      <c r="AC812" t="e">
        <f>_xlfn.XLOOKUP(K812,'Results vs Forecast'!K:K,'Results vs Forecast'!K:K)</f>
        <v>#N/A</v>
      </c>
    </row>
    <row r="813" spans="1:29" hidden="1">
      <c r="A813" s="39"/>
      <c r="B813" s="1" t="s">
        <v>700</v>
      </c>
      <c r="C813" s="1" t="s">
        <v>701</v>
      </c>
      <c r="D813" s="1" t="s">
        <v>26</v>
      </c>
      <c r="E813" s="1" t="s">
        <v>2796</v>
      </c>
      <c r="F813" s="2">
        <v>45535</v>
      </c>
      <c r="G813" s="2">
        <v>45505</v>
      </c>
      <c r="H813" s="1" t="s">
        <v>2840</v>
      </c>
      <c r="I813" s="1" t="s">
        <v>2841</v>
      </c>
      <c r="J813" s="1" t="s">
        <v>489</v>
      </c>
      <c r="K813" s="1" t="s">
        <v>742</v>
      </c>
      <c r="L813" s="1" t="s">
        <v>2842</v>
      </c>
      <c r="M813" s="1"/>
      <c r="N813" s="1"/>
      <c r="O813" s="1" t="s">
        <v>1369</v>
      </c>
      <c r="P813" s="40">
        <v>626.39</v>
      </c>
      <c r="Q813" s="37" t="str">
        <f>IF(C813="ForthPoint","ForthPoint",IF(D813="Intercompany",_xlfn.XLOOKUP(E813,'Dept Lookup'!B:B,'Dept Lookup'!A:A),Modified!D813))</f>
        <v>Client Management</v>
      </c>
      <c r="R813" t="str">
        <f t="shared" si="64"/>
        <v>Chewy</v>
      </c>
      <c r="S813" s="1" t="s">
        <v>707</v>
      </c>
      <c r="T813">
        <f t="shared" si="65"/>
        <v>0</v>
      </c>
      <c r="U813" s="25" t="str">
        <f>IF(K813&gt;0,K813,_xlfn.XLOOKUP(M813,'Client Lookup'!L:L,'Client Lookup'!N:N))</f>
        <v>19490</v>
      </c>
      <c r="V813" t="str">
        <f>_xlfn.XLOOKUP(_xlfn.NUMBERVALUE(U813),'Project Lookup'!X:X,'Project Lookup'!B:B)</f>
        <v>BI Support - Canada Launch - Phase 1</v>
      </c>
      <c r="X813" t="str">
        <f t="shared" si="66"/>
        <v>175 Chewy : 739 BI Support - Canada Launch - Phase 1</v>
      </c>
      <c r="Y813" t="str">
        <f t="shared" si="67"/>
        <v>175 Chewy</v>
      </c>
      <c r="Z813" t="str">
        <f t="shared" si="68"/>
        <v>175 Chewy</v>
      </c>
      <c r="AA813" t="str">
        <f>_xlfn.XLOOKUP(Z813,'Client Lookup'!A:A,'Client Lookup'!C:C)</f>
        <v>Chewy</v>
      </c>
      <c r="AC813" t="e">
        <f>_xlfn.XLOOKUP(K813,'Results vs Forecast'!K:K,'Results vs Forecast'!K:K)</f>
        <v>#N/A</v>
      </c>
    </row>
    <row r="814" spans="1:29" hidden="1">
      <c r="A814" s="39"/>
      <c r="B814" s="1" t="s">
        <v>700</v>
      </c>
      <c r="C814" s="1" t="s">
        <v>701</v>
      </c>
      <c r="D814" s="1" t="s">
        <v>26</v>
      </c>
      <c r="E814" s="1" t="s">
        <v>2796</v>
      </c>
      <c r="F814" s="2">
        <v>45535</v>
      </c>
      <c r="G814" s="2">
        <v>45505</v>
      </c>
      <c r="H814" s="1" t="s">
        <v>2843</v>
      </c>
      <c r="I814" s="1" t="s">
        <v>2844</v>
      </c>
      <c r="J814" s="1" t="s">
        <v>500</v>
      </c>
      <c r="K814" s="1" t="s">
        <v>762</v>
      </c>
      <c r="L814" s="1" t="s">
        <v>1898</v>
      </c>
      <c r="M814" s="1"/>
      <c r="N814" s="1"/>
      <c r="O814" s="1"/>
      <c r="P814" s="40">
        <v>10880</v>
      </c>
      <c r="Q814" s="37" t="str">
        <f>IF(C814="ForthPoint","ForthPoint",IF(D814="Intercompany",_xlfn.XLOOKUP(E814,'Dept Lookup'!B:B,'Dept Lookup'!A:A),Modified!D814))</f>
        <v>Client Management</v>
      </c>
      <c r="R814" t="str">
        <f t="shared" si="64"/>
        <v>CVS Health</v>
      </c>
      <c r="S814" s="1" t="s">
        <v>707</v>
      </c>
      <c r="T814">
        <f t="shared" si="65"/>
        <v>0</v>
      </c>
      <c r="U814" s="25" t="str">
        <f>IF(K814&gt;0,K814,_xlfn.XLOOKUP(M814,'Client Lookup'!L:L,'Client Lookup'!N:N))</f>
        <v>25980</v>
      </c>
      <c r="V814" t="str">
        <f>_xlfn.XLOOKUP(_xlfn.NUMBERVALUE(U814),'Project Lookup'!X:X,'Project Lookup'!B:B)</f>
        <v>MGE/PMH/GPT 2024 Team</v>
      </c>
      <c r="X814" t="str">
        <f t="shared" si="66"/>
        <v>170 CVS Health : 1040 MGE/PMH/GPT 2024 Team</v>
      </c>
      <c r="Y814" t="str">
        <f t="shared" si="67"/>
        <v>170 CVS Health</v>
      </c>
      <c r="Z814" t="str">
        <f t="shared" si="68"/>
        <v>170 CVS Health</v>
      </c>
      <c r="AA814" t="str">
        <f>_xlfn.XLOOKUP(Z814,'Client Lookup'!A:A,'Client Lookup'!C:C)</f>
        <v>CVS Health</v>
      </c>
      <c r="AC814" t="e">
        <f>_xlfn.XLOOKUP(K814,'Results vs Forecast'!K:K,'Results vs Forecast'!K:K)</f>
        <v>#N/A</v>
      </c>
    </row>
    <row r="815" spans="1:29" hidden="1">
      <c r="A815" s="39"/>
      <c r="B815" s="1" t="s">
        <v>700</v>
      </c>
      <c r="C815" s="1" t="s">
        <v>701</v>
      </c>
      <c r="D815" s="1" t="s">
        <v>26</v>
      </c>
      <c r="E815" s="1" t="s">
        <v>2796</v>
      </c>
      <c r="F815" s="2">
        <v>45535</v>
      </c>
      <c r="G815" s="2">
        <v>45505</v>
      </c>
      <c r="H815" s="1" t="s">
        <v>2845</v>
      </c>
      <c r="I815" s="1" t="s">
        <v>2846</v>
      </c>
      <c r="J815" s="1" t="s">
        <v>461</v>
      </c>
      <c r="K815" s="1" t="s">
        <v>715</v>
      </c>
      <c r="L815" s="1" t="s">
        <v>1857</v>
      </c>
      <c r="M815" s="1"/>
      <c r="N815" s="1"/>
      <c r="O815" s="1" t="s">
        <v>1369</v>
      </c>
      <c r="P815" s="40">
        <v>2793.78</v>
      </c>
      <c r="Q815" s="37" t="str">
        <f>IF(C815="ForthPoint","ForthPoint",IF(D815="Intercompany",_xlfn.XLOOKUP(E815,'Dept Lookup'!B:B,'Dept Lookup'!A:A),Modified!D815))</f>
        <v>Client Management</v>
      </c>
      <c r="R815" t="str">
        <f t="shared" si="64"/>
        <v>AARP</v>
      </c>
      <c r="S815" s="1" t="s">
        <v>707</v>
      </c>
      <c r="T815">
        <f t="shared" si="65"/>
        <v>0</v>
      </c>
      <c r="U815" s="25" t="str">
        <f>IF(K815&gt;0,K815,_xlfn.XLOOKUP(M815,'Client Lookup'!L:L,'Client Lookup'!N:N))</f>
        <v>22405</v>
      </c>
      <c r="V815" t="str">
        <f>_xlfn.XLOOKUP(_xlfn.NUMBERVALUE(U815),'Project Lookup'!X:X,'Project Lookup'!B:B)</f>
        <v>Journey Analytics - 2024</v>
      </c>
      <c r="X815" t="str">
        <f t="shared" si="66"/>
        <v>2 AARP : 840 Journey Analytics - 2024</v>
      </c>
      <c r="Y815" t="str">
        <f t="shared" si="67"/>
        <v>2 AARP</v>
      </c>
      <c r="Z815" t="str">
        <f t="shared" si="68"/>
        <v>2 AARP</v>
      </c>
      <c r="AA815" t="str">
        <f>_xlfn.XLOOKUP(Z815,'Client Lookup'!A:A,'Client Lookup'!C:C)</f>
        <v>AARP</v>
      </c>
      <c r="AC815" t="e">
        <f>_xlfn.XLOOKUP(K815,'Results vs Forecast'!K:K,'Results vs Forecast'!K:K)</f>
        <v>#N/A</v>
      </c>
    </row>
    <row r="816" spans="1:29" hidden="1">
      <c r="A816" s="39"/>
      <c r="B816" s="1" t="s">
        <v>700</v>
      </c>
      <c r="C816" s="1" t="s">
        <v>701</v>
      </c>
      <c r="D816" s="1" t="s">
        <v>26</v>
      </c>
      <c r="E816" s="1" t="s">
        <v>2796</v>
      </c>
      <c r="F816" s="2">
        <v>45535</v>
      </c>
      <c r="G816" s="2">
        <v>45505</v>
      </c>
      <c r="H816" s="1" t="s">
        <v>2847</v>
      </c>
      <c r="I816" s="1" t="s">
        <v>2848</v>
      </c>
      <c r="J816" s="1" t="s">
        <v>581</v>
      </c>
      <c r="K816" s="1" t="s">
        <v>831</v>
      </c>
      <c r="L816" s="1" t="s">
        <v>2849</v>
      </c>
      <c r="M816" s="1"/>
      <c r="N816" s="1"/>
      <c r="O816" s="1" t="s">
        <v>1369</v>
      </c>
      <c r="P816" s="40">
        <v>1717.77</v>
      </c>
      <c r="Q816" s="37" t="str">
        <f>IF(C816="ForthPoint","ForthPoint",IF(D816="Intercompany",_xlfn.XLOOKUP(E816,'Dept Lookup'!B:B,'Dept Lookup'!A:A),Modified!D816))</f>
        <v>Client Management</v>
      </c>
      <c r="R816" t="str">
        <f t="shared" si="64"/>
        <v>LinkedIn</v>
      </c>
      <c r="S816" s="1" t="s">
        <v>707</v>
      </c>
      <c r="T816">
        <f t="shared" si="65"/>
        <v>0</v>
      </c>
      <c r="U816" s="25" t="str">
        <f>IF(K816&gt;0,K816,_xlfn.XLOOKUP(M816,'Client Lookup'!L:L,'Client Lookup'!N:N))</f>
        <v>34004</v>
      </c>
      <c r="V816" t="str">
        <f>_xlfn.XLOOKUP(_xlfn.NUMBERVALUE(U816),'Project Lookup'!X:X,'Project Lookup'!B:B)</f>
        <v>LinkedIn FY2025H1 Datawatch Extension (Anu/Jenee)_R1 Renewal</v>
      </c>
      <c r="X816" t="str">
        <f t="shared" si="66"/>
        <v>169 LinkedIn Corporation : 1305 LinkedIn FY2025H1 Datawatch Extension (Anu/Jenee)_R1 Renewal</v>
      </c>
      <c r="Y816" t="str">
        <f t="shared" si="67"/>
        <v>169 LinkedIn Corporation</v>
      </c>
      <c r="Z816" t="str">
        <f t="shared" si="68"/>
        <v>169 LinkedIn Corporation</v>
      </c>
      <c r="AA816" t="str">
        <f>_xlfn.XLOOKUP(Z816,'Client Lookup'!A:A,'Client Lookup'!C:C)</f>
        <v>LinkedIn</v>
      </c>
      <c r="AC816" t="e">
        <f>_xlfn.XLOOKUP(K816,'Results vs Forecast'!K:K,'Results vs Forecast'!K:K)</f>
        <v>#N/A</v>
      </c>
    </row>
    <row r="817" spans="1:29" hidden="1">
      <c r="A817" s="39"/>
      <c r="B817" s="1" t="s">
        <v>700</v>
      </c>
      <c r="C817" s="1" t="s">
        <v>701</v>
      </c>
      <c r="D817" s="1" t="s">
        <v>26</v>
      </c>
      <c r="E817" s="1" t="s">
        <v>2796</v>
      </c>
      <c r="F817" s="2">
        <v>45535</v>
      </c>
      <c r="G817" s="2">
        <v>45505</v>
      </c>
      <c r="H817" s="1" t="s">
        <v>2850</v>
      </c>
      <c r="I817" s="1" t="s">
        <v>2851</v>
      </c>
      <c r="J817" s="1" t="s">
        <v>521</v>
      </c>
      <c r="K817" s="1" t="s">
        <v>777</v>
      </c>
      <c r="L817" s="1" t="s">
        <v>2852</v>
      </c>
      <c r="M817" s="1"/>
      <c r="N817" s="1"/>
      <c r="O817" s="1" t="s">
        <v>1369</v>
      </c>
      <c r="P817" s="40">
        <v>5052.09</v>
      </c>
      <c r="Q817" s="37" t="str">
        <f>IF(C817="ForthPoint","ForthPoint",IF(D817="Intercompany",_xlfn.XLOOKUP(E817,'Dept Lookup'!B:B,'Dept Lookup'!A:A),Modified!D817))</f>
        <v>Client Management</v>
      </c>
      <c r="R817" t="str">
        <f t="shared" si="64"/>
        <v>DMW Direct</v>
      </c>
      <c r="S817" s="1" t="s">
        <v>707</v>
      </c>
      <c r="T817">
        <f t="shared" si="65"/>
        <v>0</v>
      </c>
      <c r="U817" s="25" t="str">
        <f>IF(K817&gt;0,K817,_xlfn.XLOOKUP(M817,'Client Lookup'!L:L,'Client Lookup'!N:N))</f>
        <v>22644</v>
      </c>
      <c r="V817" t="str">
        <f>_xlfn.XLOOKUP(_xlfn.NUMBERVALUE(U817),'Project Lookup'!X:X,'Project Lookup'!B:B)</f>
        <v>DMW - 2024 Core Retainer</v>
      </c>
      <c r="X817" t="str">
        <f t="shared" si="66"/>
        <v>161 DMW Direct : 857 DMW - 2024 Core Retainer</v>
      </c>
      <c r="Y817" t="str">
        <f t="shared" si="67"/>
        <v>161 DMW Direct</v>
      </c>
      <c r="Z817" t="str">
        <f t="shared" si="68"/>
        <v>161 DMW Direct</v>
      </c>
      <c r="AA817" t="str">
        <f>_xlfn.XLOOKUP(Z817,'Client Lookup'!A:A,'Client Lookup'!C:C)</f>
        <v>DMW Direct</v>
      </c>
      <c r="AC817" t="e">
        <f>_xlfn.XLOOKUP(K817,'Results vs Forecast'!K:K,'Results vs Forecast'!K:K)</f>
        <v>#N/A</v>
      </c>
    </row>
    <row r="818" spans="1:29" hidden="1">
      <c r="A818" s="39"/>
      <c r="B818" s="1" t="s">
        <v>700</v>
      </c>
      <c r="C818" s="1" t="s">
        <v>701</v>
      </c>
      <c r="D818" s="1" t="s">
        <v>26</v>
      </c>
      <c r="E818" s="1" t="s">
        <v>2796</v>
      </c>
      <c r="F818" s="2">
        <v>45535</v>
      </c>
      <c r="G818" s="2">
        <v>45505</v>
      </c>
      <c r="H818" s="1" t="s">
        <v>2853</v>
      </c>
      <c r="I818" s="1" t="s">
        <v>2854</v>
      </c>
      <c r="J818" s="1" t="s">
        <v>507</v>
      </c>
      <c r="K818" s="1" t="s">
        <v>769</v>
      </c>
      <c r="L818" s="1" t="s">
        <v>1881</v>
      </c>
      <c r="M818" s="1"/>
      <c r="N818" s="1"/>
      <c r="O818" s="1"/>
      <c r="P818" s="40">
        <v>-12540</v>
      </c>
      <c r="Q818" s="37" t="str">
        <f>IF(C818="ForthPoint","ForthPoint",IF(D818="Intercompany",_xlfn.XLOOKUP(E818,'Dept Lookup'!B:B,'Dept Lookup'!A:A),Modified!D818))</f>
        <v>Client Management</v>
      </c>
      <c r="R818" t="str">
        <f t="shared" si="64"/>
        <v>CVS Health</v>
      </c>
      <c r="S818" s="1" t="s">
        <v>707</v>
      </c>
      <c r="T818">
        <f t="shared" si="65"/>
        <v>0</v>
      </c>
      <c r="U818" s="25" t="str">
        <f>IF(K818&gt;0,K818,_xlfn.XLOOKUP(M818,'Client Lookup'!L:L,'Client Lookup'!N:N))</f>
        <v>33389</v>
      </c>
      <c r="V818" t="str">
        <f>_xlfn.XLOOKUP(_xlfn.NUMBERVALUE(U818),'Project Lookup'!X:X,'Project Lookup'!B:B)</f>
        <v>PV Insights Portal PM</v>
      </c>
      <c r="X818" t="str">
        <f t="shared" si="66"/>
        <v>170 CVS Health : 1296 PV Insights Portal PM</v>
      </c>
      <c r="Y818" t="str">
        <f t="shared" si="67"/>
        <v>170 CVS Health</v>
      </c>
      <c r="Z818" t="str">
        <f t="shared" si="68"/>
        <v>170 CVS Health</v>
      </c>
      <c r="AA818" t="str">
        <f>_xlfn.XLOOKUP(Z818,'Client Lookup'!A:A,'Client Lookup'!C:C)</f>
        <v>CVS Health</v>
      </c>
      <c r="AC818" t="e">
        <f>_xlfn.XLOOKUP(K818,'Results vs Forecast'!K:K,'Results vs Forecast'!K:K)</f>
        <v>#N/A</v>
      </c>
    </row>
    <row r="819" spans="1:29" hidden="1">
      <c r="A819" s="39"/>
      <c r="B819" s="1" t="s">
        <v>700</v>
      </c>
      <c r="C819" s="1" t="s">
        <v>701</v>
      </c>
      <c r="D819" s="1" t="s">
        <v>26</v>
      </c>
      <c r="E819" s="1" t="s">
        <v>2796</v>
      </c>
      <c r="F819" s="2">
        <v>45535</v>
      </c>
      <c r="G819" s="2">
        <v>45505</v>
      </c>
      <c r="H819" s="1" t="s">
        <v>2855</v>
      </c>
      <c r="I819" s="1" t="s">
        <v>2856</v>
      </c>
      <c r="J819" s="1" t="s">
        <v>578</v>
      </c>
      <c r="K819" s="1" t="s">
        <v>837</v>
      </c>
      <c r="L819" s="1" t="s">
        <v>1924</v>
      </c>
      <c r="M819" s="1"/>
      <c r="N819" s="1"/>
      <c r="O819" s="1" t="s">
        <v>1369</v>
      </c>
      <c r="P819" s="40">
        <v>1237.56</v>
      </c>
      <c r="Q819" s="37" t="str">
        <f>IF(C819="ForthPoint","ForthPoint",IF(D819="Intercompany",_xlfn.XLOOKUP(E819,'Dept Lookup'!B:B,'Dept Lookup'!A:A),Modified!D819))</f>
        <v>Client Management</v>
      </c>
      <c r="R819" t="str">
        <f t="shared" si="64"/>
        <v>LinkedIn</v>
      </c>
      <c r="S819" s="1" t="s">
        <v>707</v>
      </c>
      <c r="T819">
        <f t="shared" si="65"/>
        <v>0</v>
      </c>
      <c r="U819" s="25" t="str">
        <f>IF(K819&gt;0,K819,_xlfn.XLOOKUP(M819,'Client Lookup'!L:L,'Client Lookup'!N:N))</f>
        <v>34001</v>
      </c>
      <c r="V819" t="str">
        <f>_xlfn.XLOOKUP(_xlfn.NUMBERVALUE(U819),'Project Lookup'!X:X,'Project Lookup'!B:B)</f>
        <v>LinkedIn Measurement Experimentation Support (Zaid) FY2025H1</v>
      </c>
      <c r="X819" t="str">
        <f t="shared" si="66"/>
        <v>169 LinkedIn Corporation : 1302 LinkedIn Measurement Experimentation Support (Zaid) FY2025H1</v>
      </c>
      <c r="Y819" t="str">
        <f t="shared" si="67"/>
        <v>169 LinkedIn Corporation</v>
      </c>
      <c r="Z819" t="str">
        <f t="shared" si="68"/>
        <v>169 LinkedIn Corporation</v>
      </c>
      <c r="AA819" t="str">
        <f>_xlfn.XLOOKUP(Z819,'Client Lookup'!A:A,'Client Lookup'!C:C)</f>
        <v>LinkedIn</v>
      </c>
      <c r="AC819" t="e">
        <f>_xlfn.XLOOKUP(K819,'Results vs Forecast'!K:K,'Results vs Forecast'!K:K)</f>
        <v>#N/A</v>
      </c>
    </row>
    <row r="820" spans="1:29" hidden="1">
      <c r="A820" s="39"/>
      <c r="B820" s="1" t="s">
        <v>700</v>
      </c>
      <c r="C820" s="1" t="s">
        <v>701</v>
      </c>
      <c r="D820" s="1" t="s">
        <v>26</v>
      </c>
      <c r="E820" s="1" t="s">
        <v>2796</v>
      </c>
      <c r="F820" s="2">
        <v>45535</v>
      </c>
      <c r="G820" s="2">
        <v>45505</v>
      </c>
      <c r="H820" s="1" t="s">
        <v>2857</v>
      </c>
      <c r="I820" s="1" t="s">
        <v>2858</v>
      </c>
      <c r="J820" s="1" t="s">
        <v>569</v>
      </c>
      <c r="K820" s="1" t="s">
        <v>824</v>
      </c>
      <c r="L820" s="1" t="s">
        <v>2859</v>
      </c>
      <c r="M820" s="1"/>
      <c r="N820" s="1"/>
      <c r="O820" s="1" t="s">
        <v>1369</v>
      </c>
      <c r="P820" s="40">
        <v>3782.19</v>
      </c>
      <c r="Q820" s="37" t="str">
        <f>IF(C820="ForthPoint","ForthPoint",IF(D820="Intercompany",_xlfn.XLOOKUP(E820,'Dept Lookup'!B:B,'Dept Lookup'!A:A),Modified!D820))</f>
        <v>Client Management</v>
      </c>
      <c r="R820" t="str">
        <f t="shared" si="64"/>
        <v>KSM</v>
      </c>
      <c r="S820" s="1" t="s">
        <v>707</v>
      </c>
      <c r="T820">
        <f t="shared" si="65"/>
        <v>0</v>
      </c>
      <c r="U820" s="25" t="str">
        <f>IF(K820&gt;0,K820,_xlfn.XLOOKUP(M820,'Client Lookup'!L:L,'Client Lookup'!N:N))</f>
        <v>36090</v>
      </c>
      <c r="V820" t="str">
        <f>_xlfn.XLOOKUP(_xlfn.NUMBERVALUE(U820),'Project Lookup'!X:X,'Project Lookup'!B:B)</f>
        <v>KSM - BI Support - 7/26/24 thru 3/26/25</v>
      </c>
      <c r="X820" t="str">
        <f t="shared" si="66"/>
        <v>178 KSM : 1352 KSM - BI Support - 7/26/24 thru 3/26/25</v>
      </c>
      <c r="Y820" t="str">
        <f t="shared" si="67"/>
        <v>178 KSM</v>
      </c>
      <c r="Z820" t="str">
        <f t="shared" si="68"/>
        <v>178 KSM</v>
      </c>
      <c r="AA820" t="str">
        <f>_xlfn.XLOOKUP(Z820,'Client Lookup'!A:A,'Client Lookup'!C:C)</f>
        <v>KSM</v>
      </c>
      <c r="AC820" t="e">
        <f>_xlfn.XLOOKUP(K820,'Results vs Forecast'!K:K,'Results vs Forecast'!K:K)</f>
        <v>#N/A</v>
      </c>
    </row>
    <row r="821" spans="1:29" hidden="1">
      <c r="A821" s="39"/>
      <c r="B821" s="1" t="s">
        <v>700</v>
      </c>
      <c r="C821" s="1" t="s">
        <v>701</v>
      </c>
      <c r="D821" s="1" t="s">
        <v>26</v>
      </c>
      <c r="E821" s="1" t="s">
        <v>2796</v>
      </c>
      <c r="F821" s="2">
        <v>45535</v>
      </c>
      <c r="G821" s="2">
        <v>45505</v>
      </c>
      <c r="H821" s="1" t="s">
        <v>2108</v>
      </c>
      <c r="I821" s="1" t="s">
        <v>2109</v>
      </c>
      <c r="J821" s="1" t="s">
        <v>277</v>
      </c>
      <c r="K821" s="1"/>
      <c r="L821" s="1"/>
      <c r="M821" s="1" t="s">
        <v>1635</v>
      </c>
      <c r="N821" s="1"/>
      <c r="O821" s="1" t="s">
        <v>2110</v>
      </c>
      <c r="P821" s="40">
        <v>-436.81</v>
      </c>
      <c r="Q821" s="37" t="str">
        <f>IF(C821="ForthPoint","ForthPoint",IF(D821="Intercompany",_xlfn.XLOOKUP(E821,'Dept Lookup'!B:B,'Dept Lookup'!A:A),Modified!D821))</f>
        <v>Client Management</v>
      </c>
      <c r="R821" t="str">
        <f t="shared" si="64"/>
        <v>Walmart</v>
      </c>
      <c r="S821" s="1" t="s">
        <v>707</v>
      </c>
      <c r="T821" t="str">
        <f t="shared" si="65"/>
        <v>ICC 939 Walmart : Walmart - FY25 Marketing Advanced Analytics Retainer</v>
      </c>
      <c r="U821" s="25" t="str">
        <f>IF(K821&gt;0,K821,_xlfn.XLOOKUP(M821,'Client Lookup'!L:L,'Client Lookup'!N:N))</f>
        <v>36721</v>
      </c>
      <c r="V821" t="str">
        <f>_xlfn.XLOOKUP(_xlfn.NUMBERVALUE(U821),'Project Lookup'!X:X,'Project Lookup'!B:B)</f>
        <v>Walmart - FY25 Marketing Advanced Analytics Retainer</v>
      </c>
      <c r="X821" t="str">
        <f t="shared" si="66"/>
        <v>ICC 939 Walmart : Walmart - FY25 Marketing Advanced Analytics Retainer</v>
      </c>
      <c r="Y821" t="str">
        <f t="shared" si="67"/>
        <v>ICC 939 Walmart</v>
      </c>
      <c r="Z821" t="str">
        <f t="shared" si="68"/>
        <v>939 Walmart</v>
      </c>
      <c r="AA821" t="str">
        <f>_xlfn.XLOOKUP(Z821,'Client Lookup'!A:A,'Client Lookup'!C:C)</f>
        <v>Walmart</v>
      </c>
      <c r="AC821" t="e">
        <f>_xlfn.XLOOKUP(K821,'Results vs Forecast'!K:K,'Results vs Forecast'!K:K)</f>
        <v>#N/A</v>
      </c>
    </row>
    <row r="822" spans="1:29" hidden="1">
      <c r="A822" s="39"/>
      <c r="B822" s="1" t="s">
        <v>700</v>
      </c>
      <c r="C822" s="1" t="s">
        <v>701</v>
      </c>
      <c r="D822" s="1" t="s">
        <v>28</v>
      </c>
      <c r="E822" s="1" t="s">
        <v>2860</v>
      </c>
      <c r="F822" s="2">
        <v>45535</v>
      </c>
      <c r="G822" s="2">
        <v>45505</v>
      </c>
      <c r="H822" s="1" t="s">
        <v>2861</v>
      </c>
      <c r="I822" s="1" t="s">
        <v>2862</v>
      </c>
      <c r="J822" s="1" t="s">
        <v>557</v>
      </c>
      <c r="K822" s="1" t="s">
        <v>811</v>
      </c>
      <c r="L822" s="1" t="s">
        <v>1976</v>
      </c>
      <c r="M822" s="1"/>
      <c r="N822" s="1"/>
      <c r="O822" s="1" t="s">
        <v>1369</v>
      </c>
      <c r="P822" s="40">
        <v>25011.26</v>
      </c>
      <c r="Q822" s="37" t="str">
        <f>IF(C822="ForthPoint","ForthPoint",IF(D822="Intercompany",_xlfn.XLOOKUP(E822,'Dept Lookup'!B:B,'Dept Lookup'!A:A),Modified!D822))</f>
        <v>Solutions</v>
      </c>
      <c r="R822" t="str">
        <f t="shared" si="64"/>
        <v>Hyatt</v>
      </c>
      <c r="S822" s="1" t="s">
        <v>707</v>
      </c>
      <c r="T822">
        <f t="shared" si="65"/>
        <v>0</v>
      </c>
      <c r="U822" s="25" t="str">
        <f>IF(K822&gt;0,K822,_xlfn.XLOOKUP(M822,'Client Lookup'!L:L,'Client Lookup'!N:N))</f>
        <v>29630</v>
      </c>
      <c r="V822" t="str">
        <f>_xlfn.XLOOKUP(_xlfn.NUMBERVALUE(U822),'Project Lookup'!X:X,'Project Lookup'!B:B)</f>
        <v>Hyatt - GenAI Implementation</v>
      </c>
      <c r="X822" t="str">
        <f t="shared" si="66"/>
        <v>382 Hyatt : 1202 Hyatt - GenAI Implementation</v>
      </c>
      <c r="Y822" t="str">
        <f t="shared" si="67"/>
        <v>382 Hyatt</v>
      </c>
      <c r="Z822" t="str">
        <f t="shared" si="68"/>
        <v>382 Hyatt</v>
      </c>
      <c r="AA822" t="str">
        <f>_xlfn.XLOOKUP(Z822,'Client Lookup'!A:A,'Client Lookup'!C:C)</f>
        <v>Hyatt</v>
      </c>
      <c r="AC822" t="e">
        <f>_xlfn.XLOOKUP(K822,'Results vs Forecast'!K:K,'Results vs Forecast'!K:K)</f>
        <v>#N/A</v>
      </c>
    </row>
    <row r="823" spans="1:29" hidden="1">
      <c r="A823" s="39"/>
      <c r="B823" s="1" t="s">
        <v>700</v>
      </c>
      <c r="C823" s="1" t="s">
        <v>1361</v>
      </c>
      <c r="D823" s="1" t="s">
        <v>28</v>
      </c>
      <c r="E823" s="1" t="s">
        <v>2860</v>
      </c>
      <c r="F823" s="2">
        <v>45535</v>
      </c>
      <c r="G823" s="2">
        <v>45505</v>
      </c>
      <c r="H823" s="1" t="s">
        <v>2157</v>
      </c>
      <c r="I823" s="1" t="s">
        <v>2158</v>
      </c>
      <c r="J823" s="1" t="s">
        <v>277</v>
      </c>
      <c r="K823" s="1"/>
      <c r="L823" s="1"/>
      <c r="M823" s="1" t="s">
        <v>1727</v>
      </c>
      <c r="N823" s="1"/>
      <c r="O823" s="1" t="s">
        <v>2357</v>
      </c>
      <c r="P823" s="40">
        <v>-13564.1</v>
      </c>
      <c r="Q823" s="41" t="s">
        <v>486</v>
      </c>
      <c r="R823" t="str">
        <f t="shared" si="64"/>
        <v>Verizon</v>
      </c>
      <c r="S823" s="1" t="s">
        <v>39</v>
      </c>
      <c r="T823" t="str">
        <f t="shared" si="65"/>
        <v>ICC 1225 ICC in Blend Represents FPAI Inc (OA) : Verizon: Turing- Personalization Phase 2 Capacity Service</v>
      </c>
      <c r="U823" s="25" t="str">
        <f>IF(K823&gt;0,K823,_xlfn.XLOOKUP(M823,'Client Lookup'!L:L,'Client Lookup'!N:N))</f>
        <v>30773</v>
      </c>
      <c r="V823" t="str">
        <f>_xlfn.XLOOKUP(_xlfn.NUMBERVALUE(U823),'Project Lookup'!X:X,'Project Lookup'!B:B)</f>
        <v>Verizon: Turing- Personalization Phase 2 Capacity Service</v>
      </c>
      <c r="X823" t="str">
        <f t="shared" si="66"/>
        <v>ICC 1225 ICC in Blend Represents FPAI Inc (OA) : Verizon: Turing- Personalization Phase 2 Capacity Service</v>
      </c>
      <c r="Y823" t="str">
        <f t="shared" si="67"/>
        <v>ICC 1225 ICC in Blend Represents FPAI Inc (OA)</v>
      </c>
      <c r="Z823" t="str">
        <f t="shared" si="68"/>
        <v>1225 ICC in Blend Represents FPAI Inc (OA)</v>
      </c>
      <c r="AA823" t="str">
        <f>_xlfn.XLOOKUP(Z823,'Client Lookup'!A:A,'Client Lookup'!C:C)</f>
        <v>Verizon</v>
      </c>
      <c r="AC823" t="e">
        <f>_xlfn.XLOOKUP(K823,'Results vs Forecast'!K:K,'Results vs Forecast'!K:K)</f>
        <v>#N/A</v>
      </c>
    </row>
    <row r="824" spans="1:29" hidden="1">
      <c r="A824" s="39"/>
      <c r="B824" s="1" t="s">
        <v>700</v>
      </c>
      <c r="C824" s="1" t="s">
        <v>701</v>
      </c>
      <c r="D824" s="1" t="s">
        <v>28</v>
      </c>
      <c r="E824" s="1" t="s">
        <v>2860</v>
      </c>
      <c r="F824" s="2">
        <v>45535</v>
      </c>
      <c r="G824" s="2">
        <v>45505</v>
      </c>
      <c r="H824" s="1" t="s">
        <v>2863</v>
      </c>
      <c r="I824" s="1" t="s">
        <v>2864</v>
      </c>
      <c r="J824" s="1" t="s">
        <v>559</v>
      </c>
      <c r="K824" s="1" t="s">
        <v>813</v>
      </c>
      <c r="L824" s="1" t="s">
        <v>2305</v>
      </c>
      <c r="M824" s="1"/>
      <c r="N824" s="1"/>
      <c r="O824" s="1"/>
      <c r="P824" s="40">
        <v>41125.519999999997</v>
      </c>
      <c r="Q824" s="37" t="str">
        <f>IF(C824="ForthPoint","ForthPoint",IF(D824="Intercompany",_xlfn.XLOOKUP(E824,'Dept Lookup'!B:B,'Dept Lookup'!A:A),Modified!D824))</f>
        <v>Solutions</v>
      </c>
      <c r="R824" t="str">
        <f t="shared" si="64"/>
        <v>Hyatt</v>
      </c>
      <c r="S824" s="1" t="s">
        <v>707</v>
      </c>
      <c r="T824">
        <f t="shared" si="65"/>
        <v>0</v>
      </c>
      <c r="U824" s="25" t="str">
        <f>IF(K824&gt;0,K824,_xlfn.XLOOKUP(M824,'Client Lookup'!L:L,'Client Lookup'!N:N))</f>
        <v>32035</v>
      </c>
      <c r="V824" t="str">
        <f>_xlfn.XLOOKUP(_xlfn.NUMBERVALUE(U824),'Project Lookup'!X:X,'Project Lookup'!B:B)</f>
        <v>Hyatt - Martech Architecture Rebuild - Phase 1 (Design)</v>
      </c>
      <c r="X824" t="str">
        <f t="shared" si="66"/>
        <v>382 Hyatt : 1254 Hyatt - Martech Architecture Rebuild - Phase 1 (Design)</v>
      </c>
      <c r="Y824" t="str">
        <f t="shared" si="67"/>
        <v>382 Hyatt</v>
      </c>
      <c r="Z824" t="str">
        <f t="shared" si="68"/>
        <v>382 Hyatt</v>
      </c>
      <c r="AA824" t="str">
        <f>_xlfn.XLOOKUP(Z824,'Client Lookup'!A:A,'Client Lookup'!C:C)</f>
        <v>Hyatt</v>
      </c>
      <c r="AC824" t="e">
        <f>_xlfn.XLOOKUP(K824,'Results vs Forecast'!K:K,'Results vs Forecast'!K:K)</f>
        <v>#N/A</v>
      </c>
    </row>
    <row r="825" spans="1:29" hidden="1">
      <c r="A825" s="39"/>
      <c r="B825" s="1" t="s">
        <v>700</v>
      </c>
      <c r="C825" s="1" t="s">
        <v>701</v>
      </c>
      <c r="D825" s="1" t="s">
        <v>28</v>
      </c>
      <c r="E825" s="1" t="s">
        <v>2860</v>
      </c>
      <c r="F825" s="2">
        <v>45535</v>
      </c>
      <c r="G825" s="2">
        <v>45505</v>
      </c>
      <c r="H825" s="1" t="s">
        <v>2865</v>
      </c>
      <c r="I825" s="1" t="s">
        <v>2866</v>
      </c>
      <c r="J825" s="1" t="s">
        <v>558</v>
      </c>
      <c r="K825" s="1" t="s">
        <v>817</v>
      </c>
      <c r="L825" s="1" t="s">
        <v>2009</v>
      </c>
      <c r="M825" s="1"/>
      <c r="N825" s="1"/>
      <c r="O825" s="1"/>
      <c r="P825" s="40">
        <v>-223.18</v>
      </c>
      <c r="Q825" s="37" t="str">
        <f>IF(C825="ForthPoint","ForthPoint",IF(D825="Intercompany",_xlfn.XLOOKUP(E825,'Dept Lookup'!B:B,'Dept Lookup'!A:A),Modified!D825))</f>
        <v>Solutions</v>
      </c>
      <c r="R825" t="str">
        <f t="shared" si="64"/>
        <v>Hyatt</v>
      </c>
      <c r="S825" s="1" t="s">
        <v>707</v>
      </c>
      <c r="T825">
        <f t="shared" si="65"/>
        <v>0</v>
      </c>
      <c r="U825" s="25" t="str">
        <f>IF(K825&gt;0,K825,_xlfn.XLOOKUP(M825,'Client Lookup'!L:L,'Client Lookup'!N:N))</f>
        <v>30365</v>
      </c>
      <c r="V825" t="str">
        <f>_xlfn.XLOOKUP(_xlfn.NUMBERVALUE(U825),'Project Lookup'!X:X,'Project Lookup'!B:B)</f>
        <v>Hyatt - Segmentation Phase 2</v>
      </c>
      <c r="X825" t="str">
        <f t="shared" si="66"/>
        <v>382 Hyatt : 1219 Hyatt - Segmentation Phase 2</v>
      </c>
      <c r="Y825" t="str">
        <f t="shared" si="67"/>
        <v>382 Hyatt</v>
      </c>
      <c r="Z825" t="str">
        <f t="shared" si="68"/>
        <v>382 Hyatt</v>
      </c>
      <c r="AA825" t="str">
        <f>_xlfn.XLOOKUP(Z825,'Client Lookup'!A:A,'Client Lookup'!C:C)</f>
        <v>Hyatt</v>
      </c>
      <c r="AC825" t="e">
        <f>_xlfn.XLOOKUP(K825,'Results vs Forecast'!K:K,'Results vs Forecast'!K:K)</f>
        <v>#N/A</v>
      </c>
    </row>
    <row r="826" spans="1:29" hidden="1">
      <c r="A826" s="39"/>
      <c r="B826" s="1" t="s">
        <v>700</v>
      </c>
      <c r="C826" s="1" t="s">
        <v>1390</v>
      </c>
      <c r="D826" s="1" t="s">
        <v>12</v>
      </c>
      <c r="E826" s="1" t="s">
        <v>12</v>
      </c>
      <c r="F826" s="2">
        <v>45534</v>
      </c>
      <c r="G826" s="2">
        <v>45505</v>
      </c>
      <c r="H826" s="1" t="s">
        <v>1690</v>
      </c>
      <c r="I826" s="1" t="s">
        <v>1691</v>
      </c>
      <c r="J826" s="1" t="s">
        <v>277</v>
      </c>
      <c r="K826" s="1"/>
      <c r="L826" s="1"/>
      <c r="M826" s="1" t="s">
        <v>1692</v>
      </c>
      <c r="N826" s="1"/>
      <c r="O826" s="1" t="s">
        <v>1693</v>
      </c>
      <c r="P826" s="40">
        <v>-1482.103226528586</v>
      </c>
      <c r="Q826" s="37" t="str">
        <f>IF(C826="ForthPoint","ForthPoint",IF(D826="Intercompany",_xlfn.XLOOKUP(E826,'Dept Lookup'!B:B,'Dept Lookup'!A:A),Modified!D826))</f>
        <v>ForthPoint</v>
      </c>
      <c r="R826" t="str">
        <f t="shared" si="64"/>
        <v>Legrand Cablofil Inc</v>
      </c>
      <c r="S826" s="1" t="s">
        <v>707</v>
      </c>
      <c r="T826" t="str">
        <f t="shared" si="65"/>
        <v>ICC 1019 ICC in Forth Point Represents Blend360 : Legrand - Cablofil Managed Service Level Agreement</v>
      </c>
      <c r="U826" s="25" t="str">
        <f>IF(K826&gt;0,K826,_xlfn.XLOOKUP(M826,'Client Lookup'!L:L,'Client Lookup'!N:N))</f>
        <v>25755</v>
      </c>
      <c r="V826" t="str">
        <f>_xlfn.XLOOKUP(_xlfn.NUMBERVALUE(U826),'Project Lookup'!X:X,'Project Lookup'!B:B)</f>
        <v>Legrand - Cablofil Managed Service Level Agreement</v>
      </c>
      <c r="X826" t="str">
        <f t="shared" si="66"/>
        <v>ICC 1019 ICC in Forth Point Represents Blend360 : Legrand - Cablofil Managed Service Level Agreement</v>
      </c>
      <c r="Y826" t="str">
        <f t="shared" si="67"/>
        <v>ICC 1019 ICC in Forth Point Represents Blend360</v>
      </c>
      <c r="Z826" t="str">
        <f t="shared" si="68"/>
        <v>1019 ICC in Forth Point Represents Blend360</v>
      </c>
      <c r="AA826" t="str">
        <f>_xlfn.XLOOKUP(Z826,'Client Lookup'!A:A,'Client Lookup'!C:C)</f>
        <v>Legrand Cablofil Inc</v>
      </c>
      <c r="AC826" t="e">
        <f>_xlfn.XLOOKUP(K826,'Results vs Forecast'!K:K,'Results vs Forecast'!K:K)</f>
        <v>#N/A</v>
      </c>
    </row>
    <row r="827" spans="1:29" hidden="1">
      <c r="A827" s="39"/>
      <c r="B827" s="1" t="s">
        <v>700</v>
      </c>
      <c r="C827" s="1" t="s">
        <v>1390</v>
      </c>
      <c r="D827" s="1" t="s">
        <v>12</v>
      </c>
      <c r="E827" s="1" t="s">
        <v>12</v>
      </c>
      <c r="F827" s="2">
        <v>45534</v>
      </c>
      <c r="G827" s="2">
        <v>45505</v>
      </c>
      <c r="H827" s="1" t="s">
        <v>1694</v>
      </c>
      <c r="I827" s="1" t="s">
        <v>1695</v>
      </c>
      <c r="J827" s="1" t="s">
        <v>277</v>
      </c>
      <c r="K827" s="1"/>
      <c r="L827" s="1"/>
      <c r="M827" s="1"/>
      <c r="N827" s="1"/>
      <c r="O827" s="1" t="s">
        <v>1697</v>
      </c>
      <c r="P827" s="40">
        <v>-28949.89876909251</v>
      </c>
      <c r="Q827" s="37" t="str">
        <f>IF(C827="ForthPoint","ForthPoint",IF(D827="Intercompany",_xlfn.XLOOKUP(E827,'Dept Lookup'!B:B,'Dept Lookup'!A:A),Modified!D827))</f>
        <v>ForthPoint</v>
      </c>
      <c r="R827" s="11" t="s">
        <v>66</v>
      </c>
      <c r="S827" s="1" t="s">
        <v>707</v>
      </c>
      <c r="T827">
        <f t="shared" si="65"/>
        <v>0</v>
      </c>
      <c r="U827" s="25">
        <f>IF(K827&gt;0,K827,_xlfn.XLOOKUP(M827,'Client Lookup'!L:L,'Client Lookup'!N:N))</f>
        <v>0</v>
      </c>
      <c r="V827" t="e">
        <f>_xlfn.XLOOKUP(_xlfn.NUMBERVALUE(U827),'Project Lookup'!X:X,'Project Lookup'!B:B)</f>
        <v>#N/A</v>
      </c>
      <c r="X827">
        <f t="shared" si="66"/>
        <v>0</v>
      </c>
      <c r="Y827">
        <f t="shared" si="67"/>
        <v>0</v>
      </c>
      <c r="Z827">
        <f t="shared" si="68"/>
        <v>0</v>
      </c>
      <c r="AA827" t="e">
        <f>_xlfn.XLOOKUP(Z827,'Client Lookup'!A:A,'Client Lookup'!C:C)</f>
        <v>#N/A</v>
      </c>
      <c r="AC827" t="e">
        <f>_xlfn.XLOOKUP(K827,'Results vs Forecast'!K:K,'Results vs Forecast'!K:K)</f>
        <v>#N/A</v>
      </c>
    </row>
    <row r="828" spans="1:29" hidden="1">
      <c r="A828" s="39"/>
      <c r="B828" s="1" t="s">
        <v>700</v>
      </c>
      <c r="C828" s="1" t="s">
        <v>1395</v>
      </c>
      <c r="D828" s="1" t="s">
        <v>12</v>
      </c>
      <c r="E828" s="1" t="s">
        <v>12</v>
      </c>
      <c r="F828" s="2">
        <v>45535</v>
      </c>
      <c r="G828" s="2">
        <v>45505</v>
      </c>
      <c r="H828" s="1" t="s">
        <v>2867</v>
      </c>
      <c r="I828" s="1" t="s">
        <v>2868</v>
      </c>
      <c r="J828" s="1" t="s">
        <v>2869</v>
      </c>
      <c r="K828" s="1" t="s">
        <v>864</v>
      </c>
      <c r="L828" s="1"/>
      <c r="M828" s="1"/>
      <c r="N828" s="1"/>
      <c r="O828" s="1"/>
      <c r="P828" s="40">
        <v>666.91145472000005</v>
      </c>
      <c r="Q828" s="41" t="s">
        <v>948</v>
      </c>
      <c r="R828" t="str">
        <f t="shared" si="64"/>
        <v>Soremartec S.A.</v>
      </c>
      <c r="S828" s="1" t="s">
        <v>707</v>
      </c>
      <c r="T828">
        <f t="shared" si="65"/>
        <v>0</v>
      </c>
      <c r="U828" s="25" t="str">
        <f>IF(K828&gt;0,K828,_xlfn.XLOOKUP(M828,'Client Lookup'!L:L,'Client Lookup'!N:N))</f>
        <v>20140</v>
      </c>
      <c r="V828" t="str">
        <f>_xlfn.XLOOKUP(_xlfn.NUMBERVALUE(U828),'Project Lookup'!X:X,'Project Lookup'!B:B)</f>
        <v>MUSST APAC-MEA Reporting Maintenance</v>
      </c>
      <c r="X828" t="str">
        <f t="shared" si="66"/>
        <v>349 Soremartec S.A. : 768 MUSST APAC-MEA Reporting Maintenance</v>
      </c>
      <c r="Y828" t="str">
        <f t="shared" si="67"/>
        <v>349 Soremartec S.A.</v>
      </c>
      <c r="Z828" t="str">
        <f t="shared" si="68"/>
        <v>349 Soremartec S.A.</v>
      </c>
      <c r="AA828" t="str">
        <f>_xlfn.XLOOKUP(Z828,'Client Lookup'!A:A,'Client Lookup'!C:C)</f>
        <v>Soremartec S.A.</v>
      </c>
      <c r="AC828" t="e">
        <f>_xlfn.XLOOKUP(K828,'Results vs Forecast'!K:K,'Results vs Forecast'!K:K)</f>
        <v>#N/A</v>
      </c>
    </row>
    <row r="829" spans="1:29" hidden="1">
      <c r="A829" s="39"/>
      <c r="B829" s="1" t="s">
        <v>700</v>
      </c>
      <c r="C829" s="1" t="s">
        <v>1390</v>
      </c>
      <c r="D829" s="1" t="s">
        <v>12</v>
      </c>
      <c r="E829" s="1" t="s">
        <v>12</v>
      </c>
      <c r="F829" s="2">
        <v>45535</v>
      </c>
      <c r="G829" s="2">
        <v>45505</v>
      </c>
      <c r="H829" s="1" t="s">
        <v>2870</v>
      </c>
      <c r="I829" s="1" t="s">
        <v>2871</v>
      </c>
      <c r="J829" s="1" t="s">
        <v>1444</v>
      </c>
      <c r="K829" s="1" t="s">
        <v>2872</v>
      </c>
      <c r="L829" s="1"/>
      <c r="M829" s="1"/>
      <c r="N829" s="1"/>
      <c r="O829" s="1"/>
      <c r="P829" s="40">
        <v>8948.1505286285937</v>
      </c>
      <c r="Q829" s="37" t="str">
        <f>IF(C829="ForthPoint","ForthPoint",IF(D829="Intercompany",_xlfn.XLOOKUP(E829,'Dept Lookup'!B:B,'Dept Lookup'!A:A),Modified!D829))</f>
        <v>ForthPoint</v>
      </c>
      <c r="R829" t="str">
        <f t="shared" si="64"/>
        <v>British Telecom</v>
      </c>
      <c r="S829" s="1" t="s">
        <v>707</v>
      </c>
      <c r="T829">
        <f t="shared" si="65"/>
        <v>0</v>
      </c>
      <c r="U829" s="25" t="str">
        <f>IF(K829&gt;0,K829,_xlfn.XLOOKUP(M829,'Client Lookup'!L:L,'Client Lookup'!N:N))</f>
        <v>27534</v>
      </c>
      <c r="V829" t="str">
        <f>_xlfn.XLOOKUP(_xlfn.NUMBERVALUE(U829),'Project Lookup'!X:X,'Project Lookup'!B:B)</f>
        <v>British Telecom - IDC resource Anirudh</v>
      </c>
      <c r="X829" t="str">
        <f t="shared" si="66"/>
        <v>440 ICC in Forth Point Represents FutureproofAI : 1137 British Telecom - IDC resource Anirudh</v>
      </c>
      <c r="Y829" t="str">
        <f t="shared" si="67"/>
        <v>440 ICC in Forth Point Represents FutureproofAI</v>
      </c>
      <c r="Z829" t="str">
        <f t="shared" si="68"/>
        <v>440 ICC in Forth Point Represents FutureproofAI</v>
      </c>
      <c r="AA829" t="str">
        <f>_xlfn.XLOOKUP(Z829,'Client Lookup'!A:A,'Client Lookup'!C:C)</f>
        <v>British Telecom</v>
      </c>
      <c r="AC829" t="e">
        <f>_xlfn.XLOOKUP(K829,'Results vs Forecast'!K:K,'Results vs Forecast'!K:K)</f>
        <v>#N/A</v>
      </c>
    </row>
    <row r="830" spans="1:29" hidden="1">
      <c r="A830" s="39"/>
      <c r="B830" s="1" t="s">
        <v>700</v>
      </c>
      <c r="C830" s="1" t="s">
        <v>1370</v>
      </c>
      <c r="D830" s="1" t="s">
        <v>12</v>
      </c>
      <c r="E830" s="1" t="s">
        <v>12</v>
      </c>
      <c r="F830" s="2">
        <v>45535</v>
      </c>
      <c r="G830" s="2">
        <v>45505</v>
      </c>
      <c r="H830" s="1" t="s">
        <v>2873</v>
      </c>
      <c r="I830" s="1" t="s">
        <v>2874</v>
      </c>
      <c r="J830" s="1" t="s">
        <v>593</v>
      </c>
      <c r="K830" s="1" t="s">
        <v>842</v>
      </c>
      <c r="L830" s="1" t="s">
        <v>1809</v>
      </c>
      <c r="M830" s="1"/>
      <c r="N830" s="1"/>
      <c r="O830" s="1"/>
      <c r="P830" s="40">
        <v>352.16392893305016</v>
      </c>
      <c r="Q830" s="37" t="str">
        <f>IF(C830="ForthPoint","ForthPoint",IF(D830="Intercompany",_xlfn.XLOOKUP(E830,'Dept Lookup'!B:B,'Dept Lookup'!A:A),Modified!D830))</f>
        <v>Business Intelligence</v>
      </c>
      <c r="R830" t="str">
        <f t="shared" si="64"/>
        <v>MasterCard</v>
      </c>
      <c r="S830" s="1" t="s">
        <v>707</v>
      </c>
      <c r="T830">
        <f t="shared" si="65"/>
        <v>0</v>
      </c>
      <c r="U830" s="25" t="str">
        <f>IF(K830&gt;0,K830,_xlfn.XLOOKUP(M830,'Client Lookup'!L:L,'Client Lookup'!N:N))</f>
        <v>25146</v>
      </c>
      <c r="V830" t="str">
        <f>_xlfn.XLOOKUP(_xlfn.NUMBERVALUE(U830),'Project Lookup'!X:X,'Project Lookup'!B:B)</f>
        <v>Mastercard SOW #6</v>
      </c>
      <c r="X830" t="str">
        <f t="shared" si="66"/>
        <v>461 Session M Inc. : 974 Mastercard SOW #6</v>
      </c>
      <c r="Y830" t="str">
        <f t="shared" si="67"/>
        <v>461 Session M Inc.</v>
      </c>
      <c r="Z830" t="str">
        <f t="shared" si="68"/>
        <v>461 Session M Inc.</v>
      </c>
      <c r="AA830" t="str">
        <f>_xlfn.XLOOKUP(Z830,'Client Lookup'!A:A,'Client Lookup'!C:C)</f>
        <v>MasterCard</v>
      </c>
      <c r="AC830" t="e">
        <f>_xlfn.XLOOKUP(K830,'Results vs Forecast'!K:K,'Results vs Forecast'!K:K)</f>
        <v>#N/A</v>
      </c>
    </row>
    <row r="831" spans="1:29" hidden="1">
      <c r="A831" s="39"/>
      <c r="B831" s="1" t="s">
        <v>700</v>
      </c>
      <c r="C831" s="1" t="s">
        <v>701</v>
      </c>
      <c r="D831" s="1" t="s">
        <v>12</v>
      </c>
      <c r="E831" s="1" t="s">
        <v>12</v>
      </c>
      <c r="F831" s="2">
        <v>45535</v>
      </c>
      <c r="G831" s="2">
        <v>45505</v>
      </c>
      <c r="H831" s="1" t="s">
        <v>2875</v>
      </c>
      <c r="I831" s="1" t="s">
        <v>2876</v>
      </c>
      <c r="J831" s="1" t="s">
        <v>666</v>
      </c>
      <c r="K831" s="1" t="s">
        <v>917</v>
      </c>
      <c r="L831" s="1" t="s">
        <v>1865</v>
      </c>
      <c r="M831" s="1"/>
      <c r="N831" s="1"/>
      <c r="O831" s="1"/>
      <c r="P831" s="40">
        <v>14605.49</v>
      </c>
      <c r="Q831" s="37" t="str">
        <f>IF(C831="ForthPoint","ForthPoint",IF(D831="Intercompany",_xlfn.XLOOKUP(E831,'Dept Lookup'!B:B,'Dept Lookup'!A:A),Modified!D831))</f>
        <v>Business Intelligence</v>
      </c>
      <c r="R831" t="str">
        <f t="shared" si="64"/>
        <v>Visa</v>
      </c>
      <c r="S831" s="1" t="s">
        <v>707</v>
      </c>
      <c r="T831">
        <f t="shared" si="65"/>
        <v>0</v>
      </c>
      <c r="U831" s="25" t="str">
        <f>IF(K831&gt;0,K831,_xlfn.XLOOKUP(M831,'Client Lookup'!L:L,'Client Lookup'!N:N))</f>
        <v>31318</v>
      </c>
      <c r="V831" t="str">
        <f>_xlfn.XLOOKUP(_xlfn.NUMBERVALUE(U831),'Project Lookup'!X:X,'Project Lookup'!B:B)</f>
        <v>NextGen Solutions</v>
      </c>
      <c r="X831" t="str">
        <f t="shared" si="66"/>
        <v>11 Visa : 1246 NextGen Solutions</v>
      </c>
      <c r="Y831" t="str">
        <f t="shared" si="67"/>
        <v>11 Visa</v>
      </c>
      <c r="Z831" t="str">
        <f t="shared" si="68"/>
        <v>11 Visa</v>
      </c>
      <c r="AA831" t="str">
        <f>_xlfn.XLOOKUP(Z831,'Client Lookup'!A:A,'Client Lookup'!C:C)</f>
        <v>Visa</v>
      </c>
      <c r="AC831" t="e">
        <f>_xlfn.XLOOKUP(K831,'Results vs Forecast'!K:K,'Results vs Forecast'!K:K)</f>
        <v>#N/A</v>
      </c>
    </row>
    <row r="832" spans="1:29" hidden="1">
      <c r="A832" s="39"/>
      <c r="B832" s="1" t="s">
        <v>700</v>
      </c>
      <c r="C832" s="1" t="s">
        <v>701</v>
      </c>
      <c r="D832" s="1" t="s">
        <v>12</v>
      </c>
      <c r="E832" s="1" t="s">
        <v>12</v>
      </c>
      <c r="F832" s="2">
        <v>45535</v>
      </c>
      <c r="G832" s="2">
        <v>45505</v>
      </c>
      <c r="H832" s="1" t="s">
        <v>1844</v>
      </c>
      <c r="I832" s="1" t="s">
        <v>1845</v>
      </c>
      <c r="J832" s="1" t="s">
        <v>277</v>
      </c>
      <c r="K832" s="1"/>
      <c r="L832" s="1"/>
      <c r="M832" s="1" t="s">
        <v>1758</v>
      </c>
      <c r="N832" s="1"/>
      <c r="O832" s="1" t="s">
        <v>2877</v>
      </c>
      <c r="P832" s="40">
        <v>-10564.92</v>
      </c>
      <c r="Q832" s="37" t="str">
        <f>IF(C832="ForthPoint","ForthPoint",IF(D832="Intercompany",_xlfn.XLOOKUP(E832,'Dept Lookup'!B:B,'Dept Lookup'!A:A),Modified!D832))</f>
        <v>Business Intelligence</v>
      </c>
      <c r="R832" t="str">
        <f t="shared" si="64"/>
        <v>Visa</v>
      </c>
      <c r="S832" s="1" t="s">
        <v>707</v>
      </c>
      <c r="T832" t="str">
        <f t="shared" si="65"/>
        <v>ICC 1344 Visa : Visa - Minerva dashboard automation</v>
      </c>
      <c r="U832" s="25" t="str">
        <f>IF(K832&gt;0,K832,_xlfn.XLOOKUP(M832,'Client Lookup'!L:L,'Client Lookup'!N:N))</f>
        <v>35679</v>
      </c>
      <c r="V832" t="str">
        <f>_xlfn.XLOOKUP(_xlfn.NUMBERVALUE(U832),'Project Lookup'!X:X,'Project Lookup'!B:B)</f>
        <v>Visa - Minerva dashboard automation</v>
      </c>
      <c r="X832" t="str">
        <f t="shared" si="66"/>
        <v>ICC 1344 Visa : Visa - Minerva dashboard automation</v>
      </c>
      <c r="Y832" t="str">
        <f t="shared" si="67"/>
        <v>ICC 1344 Visa</v>
      </c>
      <c r="Z832" t="str">
        <f t="shared" si="68"/>
        <v>1344 Visa</v>
      </c>
      <c r="AA832" t="str">
        <f>_xlfn.XLOOKUP(Z832,'Client Lookup'!A:A,'Client Lookup'!C:C)</f>
        <v>Visa</v>
      </c>
      <c r="AC832" t="e">
        <f>_xlfn.XLOOKUP(K832,'Results vs Forecast'!K:K,'Results vs Forecast'!K:K)</f>
        <v>#N/A</v>
      </c>
    </row>
    <row r="833" spans="1:29" hidden="1">
      <c r="A833" s="39"/>
      <c r="B833" s="1" t="s">
        <v>700</v>
      </c>
      <c r="C833" s="1" t="s">
        <v>1370</v>
      </c>
      <c r="D833" s="1" t="s">
        <v>12</v>
      </c>
      <c r="E833" s="1" t="s">
        <v>12</v>
      </c>
      <c r="F833" s="2">
        <v>45535</v>
      </c>
      <c r="G833" s="2">
        <v>45505</v>
      </c>
      <c r="H833" s="1" t="s">
        <v>2878</v>
      </c>
      <c r="I833" s="1" t="s">
        <v>2879</v>
      </c>
      <c r="J833" s="1" t="s">
        <v>646</v>
      </c>
      <c r="K833" s="1" t="s">
        <v>892</v>
      </c>
      <c r="L833" s="1" t="s">
        <v>2880</v>
      </c>
      <c r="M833" s="1"/>
      <c r="N833" s="1"/>
      <c r="O833" s="1"/>
      <c r="P833" s="40">
        <v>480.22353945415932</v>
      </c>
      <c r="Q833" s="37" t="str">
        <f>IF(C833="ForthPoint","ForthPoint",IF(D833="Intercompany",_xlfn.XLOOKUP(E833,'Dept Lookup'!B:B,'Dept Lookup'!A:A),Modified!D833))</f>
        <v>Business Intelligence</v>
      </c>
      <c r="R833" t="str">
        <f t="shared" si="64"/>
        <v>The Blackstone Group</v>
      </c>
      <c r="S833" s="1" t="s">
        <v>707</v>
      </c>
      <c r="T833">
        <f t="shared" si="65"/>
        <v>0</v>
      </c>
      <c r="U833" s="25" t="str">
        <f>IF(K833&gt;0,K833,_xlfn.XLOOKUP(M833,'Client Lookup'!L:L,'Client Lookup'!N:N))</f>
        <v>25161</v>
      </c>
      <c r="V833" t="str">
        <f>_xlfn.XLOOKUP(_xlfn.NUMBERVALUE(U833),'Project Lookup'!X:X,'Project Lookup'!B:B)</f>
        <v>Blackstone SOW #13</v>
      </c>
      <c r="X833" t="str">
        <f t="shared" si="66"/>
        <v>468 Blackstone Inc. : 989 Blackstone SOW #13</v>
      </c>
      <c r="Y833" t="str">
        <f t="shared" si="67"/>
        <v>468 Blackstone Inc.</v>
      </c>
      <c r="Z833" t="str">
        <f t="shared" si="68"/>
        <v>468 Blackstone Inc.</v>
      </c>
      <c r="AA833" t="str">
        <f>_xlfn.XLOOKUP(Z833,'Client Lookup'!A:A,'Client Lookup'!C:C)</f>
        <v>The Blackstone Group</v>
      </c>
      <c r="AC833" t="e">
        <f>_xlfn.XLOOKUP(K833,'Results vs Forecast'!K:K,'Results vs Forecast'!K:K)</f>
        <v>#N/A</v>
      </c>
    </row>
    <row r="834" spans="1:29" hidden="1">
      <c r="A834" s="39"/>
      <c r="B834" s="1" t="s">
        <v>700</v>
      </c>
      <c r="C834" s="1" t="s">
        <v>701</v>
      </c>
      <c r="D834" s="1" t="s">
        <v>12</v>
      </c>
      <c r="E834" s="1" t="s">
        <v>12</v>
      </c>
      <c r="F834" s="2">
        <v>45535</v>
      </c>
      <c r="G834" s="2">
        <v>45505</v>
      </c>
      <c r="H834" s="1" t="s">
        <v>2881</v>
      </c>
      <c r="I834" s="1" t="s">
        <v>2882</v>
      </c>
      <c r="J834" s="1" t="s">
        <v>521</v>
      </c>
      <c r="K834" s="1" t="s">
        <v>777</v>
      </c>
      <c r="L834" s="1" t="s">
        <v>2852</v>
      </c>
      <c r="M834" s="1"/>
      <c r="N834" s="1"/>
      <c r="O834" s="1" t="s">
        <v>1369</v>
      </c>
      <c r="P834" s="40">
        <v>10522.91</v>
      </c>
      <c r="Q834" s="37" t="str">
        <f>IF(C834="ForthPoint","ForthPoint",IF(D834="Intercompany",_xlfn.XLOOKUP(E834,'Dept Lookup'!B:B,'Dept Lookup'!A:A),Modified!D834))</f>
        <v>Business Intelligence</v>
      </c>
      <c r="R834" t="str">
        <f t="shared" si="64"/>
        <v>DMW Direct</v>
      </c>
      <c r="S834" s="1" t="s">
        <v>707</v>
      </c>
      <c r="T834">
        <f t="shared" si="65"/>
        <v>0</v>
      </c>
      <c r="U834" s="25" t="str">
        <f>IF(K834&gt;0,K834,_xlfn.XLOOKUP(M834,'Client Lookup'!L:L,'Client Lookup'!N:N))</f>
        <v>22644</v>
      </c>
      <c r="V834" t="str">
        <f>_xlfn.XLOOKUP(_xlfn.NUMBERVALUE(U834),'Project Lookup'!X:X,'Project Lookup'!B:B)</f>
        <v>DMW - 2024 Core Retainer</v>
      </c>
      <c r="X834" t="str">
        <f t="shared" si="66"/>
        <v>161 DMW Direct : 857 DMW - 2024 Core Retainer</v>
      </c>
      <c r="Y834" t="str">
        <f t="shared" si="67"/>
        <v>161 DMW Direct</v>
      </c>
      <c r="Z834" t="str">
        <f t="shared" si="68"/>
        <v>161 DMW Direct</v>
      </c>
      <c r="AA834" t="str">
        <f>_xlfn.XLOOKUP(Z834,'Client Lookup'!A:A,'Client Lookup'!C:C)</f>
        <v>DMW Direct</v>
      </c>
      <c r="AC834" t="e">
        <f>_xlfn.XLOOKUP(K834,'Results vs Forecast'!K:K,'Results vs Forecast'!K:K)</f>
        <v>#N/A</v>
      </c>
    </row>
    <row r="835" spans="1:29" hidden="1">
      <c r="A835" s="39"/>
      <c r="B835" s="1" t="s">
        <v>700</v>
      </c>
      <c r="C835" s="1" t="s">
        <v>1370</v>
      </c>
      <c r="D835" s="1" t="s">
        <v>12</v>
      </c>
      <c r="E835" s="1" t="s">
        <v>12</v>
      </c>
      <c r="F835" s="2">
        <v>45535</v>
      </c>
      <c r="G835" s="2">
        <v>45505</v>
      </c>
      <c r="H835" s="1" t="s">
        <v>2883</v>
      </c>
      <c r="I835" s="1" t="s">
        <v>2884</v>
      </c>
      <c r="J835" s="1" t="s">
        <v>593</v>
      </c>
      <c r="K835" s="1" t="s">
        <v>842</v>
      </c>
      <c r="L835" s="1" t="s">
        <v>1809</v>
      </c>
      <c r="M835" s="1"/>
      <c r="N835" s="1"/>
      <c r="O835" s="1"/>
      <c r="P835" s="40">
        <v>352.16392893305016</v>
      </c>
      <c r="Q835" s="37" t="str">
        <f>IF(C835="ForthPoint","ForthPoint",IF(D835="Intercompany",_xlfn.XLOOKUP(E835,'Dept Lookup'!B:B,'Dept Lookup'!A:A),Modified!D835))</f>
        <v>Business Intelligence</v>
      </c>
      <c r="R835" t="str">
        <f t="shared" ref="R835:R898" si="69">AA835</f>
        <v>MasterCard</v>
      </c>
      <c r="S835" s="1" t="s">
        <v>707</v>
      </c>
      <c r="T835">
        <f t="shared" ref="T835:T898" si="70">M835</f>
        <v>0</v>
      </c>
      <c r="U835" s="25" t="str">
        <f>IF(K835&gt;0,K835,_xlfn.XLOOKUP(M835,'Client Lookup'!L:L,'Client Lookup'!N:N))</f>
        <v>25146</v>
      </c>
      <c r="V835" t="str">
        <f>_xlfn.XLOOKUP(_xlfn.NUMBERVALUE(U835),'Project Lookup'!X:X,'Project Lookup'!B:B)</f>
        <v>Mastercard SOW #6</v>
      </c>
      <c r="X835" t="str">
        <f t="shared" ref="X835:X898" si="71">IF(J835="- No Entity -",M835,J835)</f>
        <v>461 Session M Inc. : 974 Mastercard SOW #6</v>
      </c>
      <c r="Y835" t="str">
        <f t="shared" ref="Y835:Y898" si="72">IFERROR(_xlfn.TEXTBEFORE(X835," :"),X835)</f>
        <v>461 Session M Inc.</v>
      </c>
      <c r="Z835" t="str">
        <f t="shared" si="68"/>
        <v>461 Session M Inc.</v>
      </c>
      <c r="AA835" t="str">
        <f>_xlfn.XLOOKUP(Z835,'Client Lookup'!A:A,'Client Lookup'!C:C)</f>
        <v>MasterCard</v>
      </c>
      <c r="AC835" t="e">
        <f>_xlfn.XLOOKUP(K835,'Results vs Forecast'!K:K,'Results vs Forecast'!K:K)</f>
        <v>#N/A</v>
      </c>
    </row>
    <row r="836" spans="1:29" hidden="1">
      <c r="A836" s="39"/>
      <c r="B836" s="1" t="s">
        <v>700</v>
      </c>
      <c r="C836" s="1" t="s">
        <v>701</v>
      </c>
      <c r="D836" s="1" t="s">
        <v>12</v>
      </c>
      <c r="E836" s="1" t="s">
        <v>12</v>
      </c>
      <c r="F836" s="2">
        <v>45535</v>
      </c>
      <c r="G836" s="2">
        <v>45505</v>
      </c>
      <c r="H836" s="1" t="s">
        <v>2885</v>
      </c>
      <c r="I836" s="1" t="s">
        <v>2886</v>
      </c>
      <c r="J836" s="1" t="s">
        <v>584</v>
      </c>
      <c r="K836" s="1" t="s">
        <v>833</v>
      </c>
      <c r="L836" s="1" t="s">
        <v>2814</v>
      </c>
      <c r="M836" s="1"/>
      <c r="N836" s="1"/>
      <c r="O836" s="1" t="s">
        <v>1369</v>
      </c>
      <c r="P836" s="40">
        <v>64956.01</v>
      </c>
      <c r="Q836" s="37" t="str">
        <f>IF(C836="ForthPoint","ForthPoint",IF(D836="Intercompany",_xlfn.XLOOKUP(E836,'Dept Lookup'!B:B,'Dept Lookup'!A:A),Modified!D836))</f>
        <v>Business Intelligence</v>
      </c>
      <c r="R836" t="str">
        <f t="shared" si="69"/>
        <v>LinkedIn</v>
      </c>
      <c r="S836" s="1" t="s">
        <v>707</v>
      </c>
      <c r="T836">
        <f t="shared" si="70"/>
        <v>0</v>
      </c>
      <c r="U836" s="25" t="str">
        <f>IF(K836&gt;0,K836,_xlfn.XLOOKUP(M836,'Client Lookup'!L:L,'Client Lookup'!N:N))</f>
        <v>34327</v>
      </c>
      <c r="V836" t="str">
        <f>_xlfn.XLOOKUP(_xlfn.NUMBERVALUE(U836),'Project Lookup'!X:X,'Project Lookup'!B:B)</f>
        <v>LinkedIn FY2025H1 Non-Profit BI (Leo) Renewal</v>
      </c>
      <c r="X836" t="str">
        <f t="shared" si="71"/>
        <v>169 LinkedIn Corporation : 1315 LinkedIn FY2025H1 Non-Profit BI (Leo) Renewal</v>
      </c>
      <c r="Y836" t="str">
        <f t="shared" si="72"/>
        <v>169 LinkedIn Corporation</v>
      </c>
      <c r="Z836" t="str">
        <f t="shared" si="68"/>
        <v>169 LinkedIn Corporation</v>
      </c>
      <c r="AA836" t="str">
        <f>_xlfn.XLOOKUP(Z836,'Client Lookup'!A:A,'Client Lookup'!C:C)</f>
        <v>LinkedIn</v>
      </c>
      <c r="AC836" t="e">
        <f>_xlfn.XLOOKUP(K836,'Results vs Forecast'!K:K,'Results vs Forecast'!K:K)</f>
        <v>#N/A</v>
      </c>
    </row>
    <row r="837" spans="1:29" hidden="1">
      <c r="A837" s="39"/>
      <c r="B837" s="1" t="s">
        <v>700</v>
      </c>
      <c r="C837" s="1" t="s">
        <v>701</v>
      </c>
      <c r="D837" s="1" t="s">
        <v>12</v>
      </c>
      <c r="E837" s="1" t="s">
        <v>12</v>
      </c>
      <c r="F837" s="2">
        <v>45535</v>
      </c>
      <c r="G837" s="2">
        <v>45505</v>
      </c>
      <c r="H837" s="1" t="s">
        <v>2887</v>
      </c>
      <c r="I837" s="1" t="s">
        <v>2888</v>
      </c>
      <c r="J837" s="1" t="s">
        <v>543</v>
      </c>
      <c r="K837" s="1" t="s">
        <v>803</v>
      </c>
      <c r="L837" s="1" t="s">
        <v>2889</v>
      </c>
      <c r="M837" s="1"/>
      <c r="N837" s="1"/>
      <c r="O837" s="1" t="s">
        <v>1369</v>
      </c>
      <c r="P837" s="40">
        <v>11808</v>
      </c>
      <c r="Q837" s="37" t="str">
        <f>IF(C837="ForthPoint","ForthPoint",IF(D837="Intercompany",_xlfn.XLOOKUP(E837,'Dept Lookup'!B:B,'Dept Lookup'!A:A),Modified!D837))</f>
        <v>Business Intelligence</v>
      </c>
      <c r="R837" t="str">
        <f t="shared" si="69"/>
        <v>GoodRx</v>
      </c>
      <c r="S837" s="1" t="s">
        <v>707</v>
      </c>
      <c r="T837">
        <f t="shared" si="70"/>
        <v>0</v>
      </c>
      <c r="U837" s="25" t="str">
        <f>IF(K837&gt;0,K837,_xlfn.XLOOKUP(M837,'Client Lookup'!L:L,'Client Lookup'!N:N))</f>
        <v>31316</v>
      </c>
      <c r="V837" t="str">
        <f>_xlfn.XLOOKUP(_xlfn.NUMBERVALUE(U837),'Project Lookup'!X:X,'Project Lookup'!B:B)</f>
        <v>GoodRx - Incremental BI Support</v>
      </c>
      <c r="X837" t="str">
        <f t="shared" si="71"/>
        <v>182 GoodRx : 1244 GoodRx - Incremental BI Support</v>
      </c>
      <c r="Y837" t="str">
        <f t="shared" si="72"/>
        <v>182 GoodRx</v>
      </c>
      <c r="Z837" t="str">
        <f t="shared" si="68"/>
        <v>182 GoodRx</v>
      </c>
      <c r="AA837" t="str">
        <f>_xlfn.XLOOKUP(Z837,'Client Lookup'!A:A,'Client Lookup'!C:C)</f>
        <v>GoodRx</v>
      </c>
      <c r="AC837" t="e">
        <f>_xlfn.XLOOKUP(K837,'Results vs Forecast'!K:K,'Results vs Forecast'!K:K)</f>
        <v>#N/A</v>
      </c>
    </row>
    <row r="838" spans="1:29" hidden="1">
      <c r="A838" s="39"/>
      <c r="B838" s="1" t="s">
        <v>700</v>
      </c>
      <c r="C838" s="1" t="s">
        <v>1370</v>
      </c>
      <c r="D838" s="1" t="s">
        <v>12</v>
      </c>
      <c r="E838" s="1" t="s">
        <v>12</v>
      </c>
      <c r="F838" s="2">
        <v>45535</v>
      </c>
      <c r="G838" s="2">
        <v>45505</v>
      </c>
      <c r="H838" s="1" t="s">
        <v>2890</v>
      </c>
      <c r="I838" s="1" t="s">
        <v>2891</v>
      </c>
      <c r="J838" s="1" t="s">
        <v>617</v>
      </c>
      <c r="K838" s="1" t="s">
        <v>860</v>
      </c>
      <c r="L838" s="1" t="s">
        <v>2892</v>
      </c>
      <c r="M838" s="1"/>
      <c r="N838" s="1"/>
      <c r="O838" s="1"/>
      <c r="P838" s="40">
        <v>228.10618124072568</v>
      </c>
      <c r="Q838" s="37" t="str">
        <f>IF(C838="ForthPoint","ForthPoint",IF(D838="Intercompany",_xlfn.XLOOKUP(E838,'Dept Lookup'!B:B,'Dept Lookup'!A:A),Modified!D838))</f>
        <v>Business Intelligence</v>
      </c>
      <c r="R838" t="str">
        <f t="shared" si="69"/>
        <v>Roku</v>
      </c>
      <c r="S838" s="1" t="s">
        <v>707</v>
      </c>
      <c r="T838">
        <f t="shared" si="70"/>
        <v>0</v>
      </c>
      <c r="U838" s="25" t="str">
        <f>IF(K838&gt;0,K838,_xlfn.XLOOKUP(M838,'Client Lookup'!L:L,'Client Lookup'!N:N))</f>
        <v>25138</v>
      </c>
      <c r="V838" t="str">
        <f>_xlfn.XLOOKUP(_xlfn.NUMBERVALUE(U838),'Project Lookup'!X:X,'Project Lookup'!B:B)</f>
        <v>SOW#1 2024 - DE &amp; BI Team</v>
      </c>
      <c r="X838" t="str">
        <f t="shared" si="71"/>
        <v>459 Roku Inc. : 966 SOW#1 2024 - DE &amp; BI Team</v>
      </c>
      <c r="Y838" t="str">
        <f t="shared" si="72"/>
        <v>459 Roku Inc.</v>
      </c>
      <c r="Z838" t="str">
        <f t="shared" si="68"/>
        <v>459 Roku Inc.</v>
      </c>
      <c r="AA838" t="str">
        <f>_xlfn.XLOOKUP(Z838,'Client Lookup'!A:A,'Client Lookup'!C:C)</f>
        <v>Roku</v>
      </c>
      <c r="AC838" t="e">
        <f>_xlfn.XLOOKUP(K838,'Results vs Forecast'!K:K,'Results vs Forecast'!K:K)</f>
        <v>#N/A</v>
      </c>
    </row>
    <row r="839" spans="1:29" hidden="1">
      <c r="A839" s="39"/>
      <c r="B839" s="1" t="s">
        <v>700</v>
      </c>
      <c r="C839" s="1" t="s">
        <v>1370</v>
      </c>
      <c r="D839" s="1" t="s">
        <v>12</v>
      </c>
      <c r="E839" s="1" t="s">
        <v>12</v>
      </c>
      <c r="F839" s="2">
        <v>45535</v>
      </c>
      <c r="G839" s="2">
        <v>45505</v>
      </c>
      <c r="H839" s="1" t="s">
        <v>2893</v>
      </c>
      <c r="I839" s="1" t="s">
        <v>2894</v>
      </c>
      <c r="J839" s="1" t="s">
        <v>593</v>
      </c>
      <c r="K839" s="1" t="s">
        <v>842</v>
      </c>
      <c r="L839" s="1" t="s">
        <v>1809</v>
      </c>
      <c r="M839" s="1"/>
      <c r="N839" s="1"/>
      <c r="O839" s="1"/>
      <c r="P839" s="40">
        <v>352.16392893305016</v>
      </c>
      <c r="Q839" s="37" t="str">
        <f>IF(C839="ForthPoint","ForthPoint",IF(D839="Intercompany",_xlfn.XLOOKUP(E839,'Dept Lookup'!B:B,'Dept Lookup'!A:A),Modified!D839))</f>
        <v>Business Intelligence</v>
      </c>
      <c r="R839" t="str">
        <f t="shared" si="69"/>
        <v>MasterCard</v>
      </c>
      <c r="S839" s="1" t="s">
        <v>707</v>
      </c>
      <c r="T839">
        <f t="shared" si="70"/>
        <v>0</v>
      </c>
      <c r="U839" s="25" t="str">
        <f>IF(K839&gt;0,K839,_xlfn.XLOOKUP(M839,'Client Lookup'!L:L,'Client Lookup'!N:N))</f>
        <v>25146</v>
      </c>
      <c r="V839" t="str">
        <f>_xlfn.XLOOKUP(_xlfn.NUMBERVALUE(U839),'Project Lookup'!X:X,'Project Lookup'!B:B)</f>
        <v>Mastercard SOW #6</v>
      </c>
      <c r="X839" t="str">
        <f t="shared" si="71"/>
        <v>461 Session M Inc. : 974 Mastercard SOW #6</v>
      </c>
      <c r="Y839" t="str">
        <f t="shared" si="72"/>
        <v>461 Session M Inc.</v>
      </c>
      <c r="Z839" t="str">
        <f t="shared" si="68"/>
        <v>461 Session M Inc.</v>
      </c>
      <c r="AA839" t="str">
        <f>_xlfn.XLOOKUP(Z839,'Client Lookup'!A:A,'Client Lookup'!C:C)</f>
        <v>MasterCard</v>
      </c>
      <c r="AC839" t="e">
        <f>_xlfn.XLOOKUP(K839,'Results vs Forecast'!K:K,'Results vs Forecast'!K:K)</f>
        <v>#N/A</v>
      </c>
    </row>
    <row r="840" spans="1:29" hidden="1">
      <c r="A840" s="39"/>
      <c r="B840" s="1" t="s">
        <v>700</v>
      </c>
      <c r="C840" s="1" t="s">
        <v>701</v>
      </c>
      <c r="D840" s="1" t="s">
        <v>12</v>
      </c>
      <c r="E840" s="1" t="s">
        <v>12</v>
      </c>
      <c r="F840" s="2">
        <v>45535</v>
      </c>
      <c r="G840" s="2">
        <v>45505</v>
      </c>
      <c r="H840" s="1" t="s">
        <v>1844</v>
      </c>
      <c r="I840" s="1" t="s">
        <v>1845</v>
      </c>
      <c r="J840" s="1" t="s">
        <v>277</v>
      </c>
      <c r="K840" s="1"/>
      <c r="L840" s="1"/>
      <c r="M840" s="1" t="s">
        <v>1748</v>
      </c>
      <c r="N840" s="1"/>
      <c r="O840" s="1" t="s">
        <v>2895</v>
      </c>
      <c r="P840" s="40">
        <v>-10564.92</v>
      </c>
      <c r="Q840" s="37" t="str">
        <f>IF(C840="ForthPoint","ForthPoint",IF(D840="Intercompany",_xlfn.XLOOKUP(E840,'Dept Lookup'!B:B,'Dept Lookup'!A:A),Modified!D840))</f>
        <v>Business Intelligence</v>
      </c>
      <c r="R840" t="str">
        <f t="shared" si="69"/>
        <v>GoodRx</v>
      </c>
      <c r="S840" s="1" t="s">
        <v>707</v>
      </c>
      <c r="T840" t="str">
        <f t="shared" si="70"/>
        <v>ICC 1244 GoodRx : GoodRx - Incremental BI Support</v>
      </c>
      <c r="U840" s="25" t="str">
        <f>IF(K840&gt;0,K840,_xlfn.XLOOKUP(M840,'Client Lookup'!L:L,'Client Lookup'!N:N))</f>
        <v>31316</v>
      </c>
      <c r="V840" t="str">
        <f>_xlfn.XLOOKUP(_xlfn.NUMBERVALUE(U840),'Project Lookup'!X:X,'Project Lookup'!B:B)</f>
        <v>GoodRx - Incremental BI Support</v>
      </c>
      <c r="X840" t="str">
        <f t="shared" si="71"/>
        <v>ICC 1244 GoodRx : GoodRx - Incremental BI Support</v>
      </c>
      <c r="Y840" t="str">
        <f t="shared" si="72"/>
        <v>ICC 1244 GoodRx</v>
      </c>
      <c r="Z840" t="str">
        <f t="shared" si="68"/>
        <v>1244 GoodRx</v>
      </c>
      <c r="AA840" t="str">
        <f>_xlfn.XLOOKUP(Z840,'Client Lookup'!A:A,'Client Lookup'!C:C)</f>
        <v>GoodRx</v>
      </c>
      <c r="AC840" t="e">
        <f>_xlfn.XLOOKUP(K840,'Results vs Forecast'!K:K,'Results vs Forecast'!K:K)</f>
        <v>#N/A</v>
      </c>
    </row>
    <row r="841" spans="1:29" hidden="1">
      <c r="A841" s="39"/>
      <c r="B841" s="1" t="s">
        <v>700</v>
      </c>
      <c r="C841" s="1" t="s">
        <v>1370</v>
      </c>
      <c r="D841" s="1" t="s">
        <v>12</v>
      </c>
      <c r="E841" s="1" t="s">
        <v>12</v>
      </c>
      <c r="F841" s="2">
        <v>45535</v>
      </c>
      <c r="G841" s="2">
        <v>45505</v>
      </c>
      <c r="H841" s="1" t="s">
        <v>2896</v>
      </c>
      <c r="I841" s="1" t="s">
        <v>2897</v>
      </c>
      <c r="J841" s="1" t="s">
        <v>646</v>
      </c>
      <c r="K841" s="1" t="s">
        <v>892</v>
      </c>
      <c r="L841" s="1" t="s">
        <v>2880</v>
      </c>
      <c r="M841" s="1"/>
      <c r="N841" s="1"/>
      <c r="O841" s="1"/>
      <c r="P841" s="40">
        <v>480.22353945415932</v>
      </c>
      <c r="Q841" s="37" t="str">
        <f>IF(C841="ForthPoint","ForthPoint",IF(D841="Intercompany",_xlfn.XLOOKUP(E841,'Dept Lookup'!B:B,'Dept Lookup'!A:A),Modified!D841))</f>
        <v>Business Intelligence</v>
      </c>
      <c r="R841" t="str">
        <f t="shared" si="69"/>
        <v>The Blackstone Group</v>
      </c>
      <c r="S841" s="1" t="s">
        <v>707</v>
      </c>
      <c r="T841">
        <f t="shared" si="70"/>
        <v>0</v>
      </c>
      <c r="U841" s="25" t="str">
        <f>IF(K841&gt;0,K841,_xlfn.XLOOKUP(M841,'Client Lookup'!L:L,'Client Lookup'!N:N))</f>
        <v>25161</v>
      </c>
      <c r="V841" t="str">
        <f>_xlfn.XLOOKUP(_xlfn.NUMBERVALUE(U841),'Project Lookup'!X:X,'Project Lookup'!B:B)</f>
        <v>Blackstone SOW #13</v>
      </c>
      <c r="X841" t="str">
        <f t="shared" si="71"/>
        <v>468 Blackstone Inc. : 989 Blackstone SOW #13</v>
      </c>
      <c r="Y841" t="str">
        <f t="shared" si="72"/>
        <v>468 Blackstone Inc.</v>
      </c>
      <c r="Z841" t="str">
        <f t="shared" si="68"/>
        <v>468 Blackstone Inc.</v>
      </c>
      <c r="AA841" t="str">
        <f>_xlfn.XLOOKUP(Z841,'Client Lookup'!A:A,'Client Lookup'!C:C)</f>
        <v>The Blackstone Group</v>
      </c>
      <c r="AC841" t="e">
        <f>_xlfn.XLOOKUP(K841,'Results vs Forecast'!K:K,'Results vs Forecast'!K:K)</f>
        <v>#N/A</v>
      </c>
    </row>
    <row r="842" spans="1:29" hidden="1">
      <c r="A842" s="39"/>
      <c r="B842" s="1" t="s">
        <v>700</v>
      </c>
      <c r="C842" s="1" t="s">
        <v>701</v>
      </c>
      <c r="D842" s="1" t="s">
        <v>12</v>
      </c>
      <c r="E842" s="1" t="s">
        <v>12</v>
      </c>
      <c r="F842" s="2">
        <v>45535</v>
      </c>
      <c r="G842" s="2">
        <v>45505</v>
      </c>
      <c r="H842" s="1" t="s">
        <v>2898</v>
      </c>
      <c r="I842" s="1" t="s">
        <v>2899</v>
      </c>
      <c r="J842" s="1" t="s">
        <v>506</v>
      </c>
      <c r="K842" s="1" t="s">
        <v>754</v>
      </c>
      <c r="L842" s="1" t="s">
        <v>2900</v>
      </c>
      <c r="M842" s="1"/>
      <c r="N842" s="1"/>
      <c r="O842" s="1"/>
      <c r="P842" s="40">
        <v>22040</v>
      </c>
      <c r="Q842" s="37" t="str">
        <f>IF(C842="ForthPoint","ForthPoint",IF(D842="Intercompany",_xlfn.XLOOKUP(E842,'Dept Lookup'!B:B,'Dept Lookup'!A:A),Modified!D842))</f>
        <v>Business Intelligence</v>
      </c>
      <c r="R842" t="str">
        <f t="shared" si="69"/>
        <v>CVS Health</v>
      </c>
      <c r="S842" s="1" t="s">
        <v>707</v>
      </c>
      <c r="T842">
        <f t="shared" si="70"/>
        <v>0</v>
      </c>
      <c r="U842" s="25" t="str">
        <f>IF(K842&gt;0,K842,_xlfn.XLOOKUP(M842,'Client Lookup'!L:L,'Client Lookup'!N:N))</f>
        <v>33385</v>
      </c>
      <c r="V842" t="str">
        <f>_xlfn.XLOOKUP(_xlfn.NUMBERVALUE(U842),'Project Lookup'!X:X,'Project Lookup'!B:B)</f>
        <v>CVS PWC --ThoughtSpot--Jonathan Nawrocki</v>
      </c>
      <c r="X842" t="str">
        <f t="shared" si="71"/>
        <v>170 CVS Health : 1293 CVS PWC --ThoughtSpot--Jonathan Nawrocki</v>
      </c>
      <c r="Y842" t="str">
        <f t="shared" si="72"/>
        <v>170 CVS Health</v>
      </c>
      <c r="Z842" t="str">
        <f t="shared" si="68"/>
        <v>170 CVS Health</v>
      </c>
      <c r="AA842" t="str">
        <f>_xlfn.XLOOKUP(Z842,'Client Lookup'!A:A,'Client Lookup'!C:C)</f>
        <v>CVS Health</v>
      </c>
      <c r="AC842" t="e">
        <f>_xlfn.XLOOKUP(K842,'Results vs Forecast'!K:K,'Results vs Forecast'!K:K)</f>
        <v>#N/A</v>
      </c>
    </row>
    <row r="843" spans="1:29" hidden="1">
      <c r="A843" s="39"/>
      <c r="B843" s="1" t="s">
        <v>700</v>
      </c>
      <c r="C843" s="1" t="s">
        <v>701</v>
      </c>
      <c r="D843" s="1" t="s">
        <v>12</v>
      </c>
      <c r="E843" s="1" t="s">
        <v>12</v>
      </c>
      <c r="F843" s="2">
        <v>45535</v>
      </c>
      <c r="G843" s="2">
        <v>45505</v>
      </c>
      <c r="H843" s="1" t="s">
        <v>2901</v>
      </c>
      <c r="I843" s="1" t="s">
        <v>2902</v>
      </c>
      <c r="J843" s="1" t="s">
        <v>666</v>
      </c>
      <c r="K843" s="1" t="s">
        <v>917</v>
      </c>
      <c r="L843" s="1" t="s">
        <v>1865</v>
      </c>
      <c r="M843" s="1"/>
      <c r="N843" s="1"/>
      <c r="O843" s="1"/>
      <c r="P843" s="40">
        <v>113.94</v>
      </c>
      <c r="Q843" s="37" t="str">
        <f>IF(C843="ForthPoint","ForthPoint",IF(D843="Intercompany",_xlfn.XLOOKUP(E843,'Dept Lookup'!B:B,'Dept Lookup'!A:A),Modified!D843))</f>
        <v>Business Intelligence</v>
      </c>
      <c r="R843" t="str">
        <f t="shared" si="69"/>
        <v>Visa</v>
      </c>
      <c r="S843" s="1" t="s">
        <v>707</v>
      </c>
      <c r="T843">
        <f t="shared" si="70"/>
        <v>0</v>
      </c>
      <c r="U843" s="25" t="str">
        <f>IF(K843&gt;0,K843,_xlfn.XLOOKUP(M843,'Client Lookup'!L:L,'Client Lookup'!N:N))</f>
        <v>31318</v>
      </c>
      <c r="V843" t="str">
        <f>_xlfn.XLOOKUP(_xlfn.NUMBERVALUE(U843),'Project Lookup'!X:X,'Project Lookup'!B:B)</f>
        <v>NextGen Solutions</v>
      </c>
      <c r="X843" t="str">
        <f t="shared" si="71"/>
        <v>11 Visa : 1246 NextGen Solutions</v>
      </c>
      <c r="Y843" t="str">
        <f t="shared" si="72"/>
        <v>11 Visa</v>
      </c>
      <c r="Z843" t="str">
        <f t="shared" si="68"/>
        <v>11 Visa</v>
      </c>
      <c r="AA843" t="str">
        <f>_xlfn.XLOOKUP(Z843,'Client Lookup'!A:A,'Client Lookup'!C:C)</f>
        <v>Visa</v>
      </c>
      <c r="AC843" t="e">
        <f>_xlfn.XLOOKUP(K843,'Results vs Forecast'!K:K,'Results vs Forecast'!K:K)</f>
        <v>#N/A</v>
      </c>
    </row>
    <row r="844" spans="1:29" hidden="1">
      <c r="A844" s="39"/>
      <c r="B844" s="1" t="s">
        <v>700</v>
      </c>
      <c r="C844" s="1" t="s">
        <v>1370</v>
      </c>
      <c r="D844" s="1" t="s">
        <v>12</v>
      </c>
      <c r="E844" s="1" t="s">
        <v>12</v>
      </c>
      <c r="F844" s="2">
        <v>45535</v>
      </c>
      <c r="G844" s="2">
        <v>45505</v>
      </c>
      <c r="H844" s="1" t="s">
        <v>2903</v>
      </c>
      <c r="I844" s="1" t="s">
        <v>2904</v>
      </c>
      <c r="J844" s="1" t="s">
        <v>593</v>
      </c>
      <c r="K844" s="1" t="s">
        <v>842</v>
      </c>
      <c r="L844" s="1" t="s">
        <v>1809</v>
      </c>
      <c r="M844" s="1"/>
      <c r="N844" s="1"/>
      <c r="O844" s="1"/>
      <c r="P844" s="40">
        <v>176.08196446652508</v>
      </c>
      <c r="Q844" s="37" t="str">
        <f>IF(C844="ForthPoint","ForthPoint",IF(D844="Intercompany",_xlfn.XLOOKUP(E844,'Dept Lookup'!B:B,'Dept Lookup'!A:A),Modified!D844))</f>
        <v>Business Intelligence</v>
      </c>
      <c r="R844" t="str">
        <f t="shared" si="69"/>
        <v>MasterCard</v>
      </c>
      <c r="S844" s="1" t="s">
        <v>707</v>
      </c>
      <c r="T844">
        <f t="shared" si="70"/>
        <v>0</v>
      </c>
      <c r="U844" s="25" t="str">
        <f>IF(K844&gt;0,K844,_xlfn.XLOOKUP(M844,'Client Lookup'!L:L,'Client Lookup'!N:N))</f>
        <v>25146</v>
      </c>
      <c r="V844" t="str">
        <f>_xlfn.XLOOKUP(_xlfn.NUMBERVALUE(U844),'Project Lookup'!X:X,'Project Lookup'!B:B)</f>
        <v>Mastercard SOW #6</v>
      </c>
      <c r="X844" t="str">
        <f t="shared" si="71"/>
        <v>461 Session M Inc. : 974 Mastercard SOW #6</v>
      </c>
      <c r="Y844" t="str">
        <f t="shared" si="72"/>
        <v>461 Session M Inc.</v>
      </c>
      <c r="Z844" t="str">
        <f t="shared" si="68"/>
        <v>461 Session M Inc.</v>
      </c>
      <c r="AA844" t="str">
        <f>_xlfn.XLOOKUP(Z844,'Client Lookup'!A:A,'Client Lookup'!C:C)</f>
        <v>MasterCard</v>
      </c>
      <c r="AC844" t="e">
        <f>_xlfn.XLOOKUP(K844,'Results vs Forecast'!K:K,'Results vs Forecast'!K:K)</f>
        <v>#N/A</v>
      </c>
    </row>
    <row r="845" spans="1:29" hidden="1">
      <c r="A845" s="39"/>
      <c r="B845" s="1" t="s">
        <v>700</v>
      </c>
      <c r="C845" s="1" t="s">
        <v>701</v>
      </c>
      <c r="D845" s="1" t="s">
        <v>12</v>
      </c>
      <c r="E845" s="1" t="s">
        <v>12</v>
      </c>
      <c r="F845" s="2">
        <v>45535</v>
      </c>
      <c r="G845" s="2">
        <v>45505</v>
      </c>
      <c r="H845" s="1" t="s">
        <v>2905</v>
      </c>
      <c r="I845" s="1" t="s">
        <v>2906</v>
      </c>
      <c r="J845" s="1" t="s">
        <v>542</v>
      </c>
      <c r="K845" s="1" t="s">
        <v>802</v>
      </c>
      <c r="L845" s="1" t="s">
        <v>1876</v>
      </c>
      <c r="M845" s="1"/>
      <c r="N845" s="1"/>
      <c r="O845" s="1" t="s">
        <v>1369</v>
      </c>
      <c r="P845" s="40">
        <v>22637.55</v>
      </c>
      <c r="Q845" s="37" t="str">
        <f>IF(C845="ForthPoint","ForthPoint",IF(D845="Intercompany",_xlfn.XLOOKUP(E845,'Dept Lookup'!B:B,'Dept Lookup'!A:A),Modified!D845))</f>
        <v>Business Intelligence</v>
      </c>
      <c r="R845" t="str">
        <f t="shared" si="69"/>
        <v>GoodRx</v>
      </c>
      <c r="S845" s="1" t="s">
        <v>707</v>
      </c>
      <c r="T845">
        <f t="shared" si="70"/>
        <v>0</v>
      </c>
      <c r="U845" s="25" t="str">
        <f>IF(K845&gt;0,K845,_xlfn.XLOOKUP(M845,'Client Lookup'!L:L,'Client Lookup'!N:N))</f>
        <v>28141</v>
      </c>
      <c r="V845" t="str">
        <f>_xlfn.XLOOKUP(_xlfn.NUMBERVALUE(U845),'Project Lookup'!X:X,'Project Lookup'!B:B)</f>
        <v>GoodRx - April to October Renewal</v>
      </c>
      <c r="X845" t="str">
        <f t="shared" si="71"/>
        <v>182 GoodRx : 1142 GoodRx - April to October Renewal</v>
      </c>
      <c r="Y845" t="str">
        <f t="shared" si="72"/>
        <v>182 GoodRx</v>
      </c>
      <c r="Z845" t="str">
        <f t="shared" si="68"/>
        <v>182 GoodRx</v>
      </c>
      <c r="AA845" t="str">
        <f>_xlfn.XLOOKUP(Z845,'Client Lookup'!A:A,'Client Lookup'!C:C)</f>
        <v>GoodRx</v>
      </c>
      <c r="AC845" t="e">
        <f>_xlfn.XLOOKUP(K845,'Results vs Forecast'!K:K,'Results vs Forecast'!K:K)</f>
        <v>#N/A</v>
      </c>
    </row>
    <row r="846" spans="1:29" hidden="1">
      <c r="A846" s="39"/>
      <c r="B846" s="1" t="s">
        <v>700</v>
      </c>
      <c r="C846" s="1" t="s">
        <v>1370</v>
      </c>
      <c r="D846" s="1" t="s">
        <v>12</v>
      </c>
      <c r="E846" s="1" t="s">
        <v>12</v>
      </c>
      <c r="F846" s="2">
        <v>45535</v>
      </c>
      <c r="G846" s="2">
        <v>45505</v>
      </c>
      <c r="H846" s="1" t="s">
        <v>2907</v>
      </c>
      <c r="I846" s="1" t="s">
        <v>2908</v>
      </c>
      <c r="J846" s="1" t="s">
        <v>646</v>
      </c>
      <c r="K846" s="1" t="s">
        <v>892</v>
      </c>
      <c r="L846" s="1" t="s">
        <v>2880</v>
      </c>
      <c r="M846" s="1"/>
      <c r="N846" s="1"/>
      <c r="O846" s="1"/>
      <c r="P846" s="40">
        <v>480.22353945415932</v>
      </c>
      <c r="Q846" s="37" t="str">
        <f>IF(C846="ForthPoint","ForthPoint",IF(D846="Intercompany",_xlfn.XLOOKUP(E846,'Dept Lookup'!B:B,'Dept Lookup'!A:A),Modified!D846))</f>
        <v>Business Intelligence</v>
      </c>
      <c r="R846" t="str">
        <f t="shared" si="69"/>
        <v>The Blackstone Group</v>
      </c>
      <c r="S846" s="1" t="s">
        <v>707</v>
      </c>
      <c r="T846">
        <f t="shared" si="70"/>
        <v>0</v>
      </c>
      <c r="U846" s="25" t="str">
        <f>IF(K846&gt;0,K846,_xlfn.XLOOKUP(M846,'Client Lookup'!L:L,'Client Lookup'!N:N))</f>
        <v>25161</v>
      </c>
      <c r="V846" t="str">
        <f>_xlfn.XLOOKUP(_xlfn.NUMBERVALUE(U846),'Project Lookup'!X:X,'Project Lookup'!B:B)</f>
        <v>Blackstone SOW #13</v>
      </c>
      <c r="X846" t="str">
        <f t="shared" si="71"/>
        <v>468 Blackstone Inc. : 989 Blackstone SOW #13</v>
      </c>
      <c r="Y846" t="str">
        <f t="shared" si="72"/>
        <v>468 Blackstone Inc.</v>
      </c>
      <c r="Z846" t="str">
        <f t="shared" si="68"/>
        <v>468 Blackstone Inc.</v>
      </c>
      <c r="AA846" t="str">
        <f>_xlfn.XLOOKUP(Z846,'Client Lookup'!A:A,'Client Lookup'!C:C)</f>
        <v>The Blackstone Group</v>
      </c>
      <c r="AC846" t="e">
        <f>_xlfn.XLOOKUP(K846,'Results vs Forecast'!K:K,'Results vs Forecast'!K:K)</f>
        <v>#N/A</v>
      </c>
    </row>
    <row r="847" spans="1:29" hidden="1">
      <c r="A847" s="39"/>
      <c r="B847" s="1" t="s">
        <v>700</v>
      </c>
      <c r="C847" s="1" t="s">
        <v>1370</v>
      </c>
      <c r="D847" s="1" t="s">
        <v>12</v>
      </c>
      <c r="E847" s="1" t="s">
        <v>12</v>
      </c>
      <c r="F847" s="2">
        <v>45535</v>
      </c>
      <c r="G847" s="2">
        <v>45505</v>
      </c>
      <c r="H847" s="1" t="s">
        <v>2909</v>
      </c>
      <c r="I847" s="1" t="s">
        <v>2910</v>
      </c>
      <c r="J847" s="1" t="s">
        <v>593</v>
      </c>
      <c r="K847" s="1" t="s">
        <v>842</v>
      </c>
      <c r="L847" s="1" t="s">
        <v>1809</v>
      </c>
      <c r="M847" s="1"/>
      <c r="N847" s="1"/>
      <c r="O847" s="1"/>
      <c r="P847" s="40">
        <v>352.16392893305016</v>
      </c>
      <c r="Q847" s="37" t="str">
        <f>IF(C847="ForthPoint","ForthPoint",IF(D847="Intercompany",_xlfn.XLOOKUP(E847,'Dept Lookup'!B:B,'Dept Lookup'!A:A),Modified!D847))</f>
        <v>Business Intelligence</v>
      </c>
      <c r="R847" t="str">
        <f t="shared" si="69"/>
        <v>MasterCard</v>
      </c>
      <c r="S847" s="1" t="s">
        <v>707</v>
      </c>
      <c r="T847">
        <f t="shared" si="70"/>
        <v>0</v>
      </c>
      <c r="U847" s="25" t="str">
        <f>IF(K847&gt;0,K847,_xlfn.XLOOKUP(M847,'Client Lookup'!L:L,'Client Lookup'!N:N))</f>
        <v>25146</v>
      </c>
      <c r="V847" t="str">
        <f>_xlfn.XLOOKUP(_xlfn.NUMBERVALUE(U847),'Project Lookup'!X:X,'Project Lookup'!B:B)</f>
        <v>Mastercard SOW #6</v>
      </c>
      <c r="X847" t="str">
        <f t="shared" si="71"/>
        <v>461 Session M Inc. : 974 Mastercard SOW #6</v>
      </c>
      <c r="Y847" t="str">
        <f t="shared" si="72"/>
        <v>461 Session M Inc.</v>
      </c>
      <c r="Z847" t="str">
        <f t="shared" si="68"/>
        <v>461 Session M Inc.</v>
      </c>
      <c r="AA847" t="str">
        <f>_xlfn.XLOOKUP(Z847,'Client Lookup'!A:A,'Client Lookup'!C:C)</f>
        <v>MasterCard</v>
      </c>
      <c r="AC847" t="e">
        <f>_xlfn.XLOOKUP(K847,'Results vs Forecast'!K:K,'Results vs Forecast'!K:K)</f>
        <v>#N/A</v>
      </c>
    </row>
    <row r="848" spans="1:29" hidden="1">
      <c r="A848" s="39"/>
      <c r="B848" s="1" t="s">
        <v>700</v>
      </c>
      <c r="C848" s="1" t="s">
        <v>701</v>
      </c>
      <c r="D848" s="1" t="s">
        <v>12</v>
      </c>
      <c r="E848" s="1" t="s">
        <v>12</v>
      </c>
      <c r="F848" s="2">
        <v>45535</v>
      </c>
      <c r="G848" s="2">
        <v>45505</v>
      </c>
      <c r="H848" s="1" t="s">
        <v>2911</v>
      </c>
      <c r="I848" s="1" t="s">
        <v>2912</v>
      </c>
      <c r="J848" s="1" t="s">
        <v>666</v>
      </c>
      <c r="K848" s="1" t="s">
        <v>917</v>
      </c>
      <c r="L848" s="1" t="s">
        <v>1865</v>
      </c>
      <c r="M848" s="1"/>
      <c r="N848" s="1"/>
      <c r="O848" s="1"/>
      <c r="P848" s="40">
        <v>42.22</v>
      </c>
      <c r="Q848" s="37" t="str">
        <f>IF(C848="ForthPoint","ForthPoint",IF(D848="Intercompany",_xlfn.XLOOKUP(E848,'Dept Lookup'!B:B,'Dept Lookup'!A:A),Modified!D848))</f>
        <v>Business Intelligence</v>
      </c>
      <c r="R848" t="str">
        <f t="shared" si="69"/>
        <v>Visa</v>
      </c>
      <c r="S848" s="1" t="s">
        <v>707</v>
      </c>
      <c r="T848">
        <f t="shared" si="70"/>
        <v>0</v>
      </c>
      <c r="U848" s="25" t="str">
        <f>IF(K848&gt;0,K848,_xlfn.XLOOKUP(M848,'Client Lookup'!L:L,'Client Lookup'!N:N))</f>
        <v>31318</v>
      </c>
      <c r="V848" t="str">
        <f>_xlfn.XLOOKUP(_xlfn.NUMBERVALUE(U848),'Project Lookup'!X:X,'Project Lookup'!B:B)</f>
        <v>NextGen Solutions</v>
      </c>
      <c r="X848" t="str">
        <f t="shared" si="71"/>
        <v>11 Visa : 1246 NextGen Solutions</v>
      </c>
      <c r="Y848" t="str">
        <f t="shared" si="72"/>
        <v>11 Visa</v>
      </c>
      <c r="Z848" t="str">
        <f t="shared" si="68"/>
        <v>11 Visa</v>
      </c>
      <c r="AA848" t="str">
        <f>_xlfn.XLOOKUP(Z848,'Client Lookup'!A:A,'Client Lookup'!C:C)</f>
        <v>Visa</v>
      </c>
      <c r="AC848" t="e">
        <f>_xlfn.XLOOKUP(K848,'Results vs Forecast'!K:K,'Results vs Forecast'!K:K)</f>
        <v>#N/A</v>
      </c>
    </row>
    <row r="849" spans="1:29" hidden="1">
      <c r="A849" s="39"/>
      <c r="B849" s="1" t="s">
        <v>700</v>
      </c>
      <c r="C849" s="1" t="s">
        <v>701</v>
      </c>
      <c r="D849" s="1" t="s">
        <v>12</v>
      </c>
      <c r="E849" s="1" t="s">
        <v>12</v>
      </c>
      <c r="F849" s="2">
        <v>45535</v>
      </c>
      <c r="G849" s="2">
        <v>45505</v>
      </c>
      <c r="H849" s="1" t="s">
        <v>2913</v>
      </c>
      <c r="I849" s="1" t="s">
        <v>2914</v>
      </c>
      <c r="J849" s="1" t="s">
        <v>582</v>
      </c>
      <c r="K849" s="1" t="s">
        <v>834</v>
      </c>
      <c r="L849" s="1" t="s">
        <v>2610</v>
      </c>
      <c r="M849" s="1"/>
      <c r="N849" s="1"/>
      <c r="O849" s="1" t="s">
        <v>1369</v>
      </c>
      <c r="P849" s="40">
        <v>13000</v>
      </c>
      <c r="Q849" s="37" t="str">
        <f>IF(C849="ForthPoint","ForthPoint",IF(D849="Intercompany",_xlfn.XLOOKUP(E849,'Dept Lookup'!B:B,'Dept Lookup'!A:A),Modified!D849))</f>
        <v>Business Intelligence</v>
      </c>
      <c r="R849" t="str">
        <f t="shared" si="69"/>
        <v>LinkedIn</v>
      </c>
      <c r="S849" s="1" t="s">
        <v>707</v>
      </c>
      <c r="T849">
        <f t="shared" si="70"/>
        <v>0</v>
      </c>
      <c r="U849" s="25" t="str">
        <f>IF(K849&gt;0,K849,_xlfn.XLOOKUP(M849,'Client Lookup'!L:L,'Client Lookup'!N:N))</f>
        <v>34325</v>
      </c>
      <c r="V849" t="str">
        <f>_xlfn.XLOOKUP(_xlfn.NUMBERVALUE(U849),'Project Lookup'!X:X,'Project Lookup'!B:B)</f>
        <v>LinkedIn LTS BI (Grace) FY2025 Renewal</v>
      </c>
      <c r="X849" t="str">
        <f t="shared" si="71"/>
        <v>169 LinkedIn Corporation : 1313 LinkedIn LTS BI (Grace) FY2025 Renewal</v>
      </c>
      <c r="Y849" t="str">
        <f t="shared" si="72"/>
        <v>169 LinkedIn Corporation</v>
      </c>
      <c r="Z849" t="str">
        <f t="shared" si="68"/>
        <v>169 LinkedIn Corporation</v>
      </c>
      <c r="AA849" t="str">
        <f>_xlfn.XLOOKUP(Z849,'Client Lookup'!A:A,'Client Lookup'!C:C)</f>
        <v>LinkedIn</v>
      </c>
      <c r="AC849" t="e">
        <f>_xlfn.XLOOKUP(K849,'Results vs Forecast'!K:K,'Results vs Forecast'!K:K)</f>
        <v>#N/A</v>
      </c>
    </row>
    <row r="850" spans="1:29" hidden="1">
      <c r="A850" s="39"/>
      <c r="B850" s="1" t="s">
        <v>700</v>
      </c>
      <c r="C850" s="1" t="s">
        <v>701</v>
      </c>
      <c r="D850" s="1" t="s">
        <v>12</v>
      </c>
      <c r="E850" s="1" t="s">
        <v>12</v>
      </c>
      <c r="F850" s="2">
        <v>45535</v>
      </c>
      <c r="G850" s="2">
        <v>45505</v>
      </c>
      <c r="H850" s="1" t="s">
        <v>2915</v>
      </c>
      <c r="I850" s="1" t="s">
        <v>2916</v>
      </c>
      <c r="J850" s="1" t="s">
        <v>581</v>
      </c>
      <c r="K850" s="1" t="s">
        <v>831</v>
      </c>
      <c r="L850" s="1" t="s">
        <v>2849</v>
      </c>
      <c r="M850" s="1"/>
      <c r="N850" s="1"/>
      <c r="O850" s="1" t="s">
        <v>1369</v>
      </c>
      <c r="P850" s="40">
        <v>39605.75</v>
      </c>
      <c r="Q850" s="37" t="str">
        <f>IF(C850="ForthPoint","ForthPoint",IF(D850="Intercompany",_xlfn.XLOOKUP(E850,'Dept Lookup'!B:B,'Dept Lookup'!A:A),Modified!D850))</f>
        <v>Business Intelligence</v>
      </c>
      <c r="R850" t="str">
        <f t="shared" si="69"/>
        <v>LinkedIn</v>
      </c>
      <c r="S850" s="1" t="s">
        <v>707</v>
      </c>
      <c r="T850">
        <f t="shared" si="70"/>
        <v>0</v>
      </c>
      <c r="U850" s="25" t="str">
        <f>IF(K850&gt;0,K850,_xlfn.XLOOKUP(M850,'Client Lookup'!L:L,'Client Lookup'!N:N))</f>
        <v>34004</v>
      </c>
      <c r="V850" t="str">
        <f>_xlfn.XLOOKUP(_xlfn.NUMBERVALUE(U850),'Project Lookup'!X:X,'Project Lookup'!B:B)</f>
        <v>LinkedIn FY2025H1 Datawatch Extension (Anu/Jenee)_R1 Renewal</v>
      </c>
      <c r="X850" t="str">
        <f t="shared" si="71"/>
        <v>169 LinkedIn Corporation : 1305 LinkedIn FY2025H1 Datawatch Extension (Anu/Jenee)_R1 Renewal</v>
      </c>
      <c r="Y850" t="str">
        <f t="shared" si="72"/>
        <v>169 LinkedIn Corporation</v>
      </c>
      <c r="Z850" t="str">
        <f t="shared" si="68"/>
        <v>169 LinkedIn Corporation</v>
      </c>
      <c r="AA850" t="str">
        <f>_xlfn.XLOOKUP(Z850,'Client Lookup'!A:A,'Client Lookup'!C:C)</f>
        <v>LinkedIn</v>
      </c>
      <c r="AC850" t="e">
        <f>_xlfn.XLOOKUP(K850,'Results vs Forecast'!K:K,'Results vs Forecast'!K:K)</f>
        <v>#N/A</v>
      </c>
    </row>
    <row r="851" spans="1:29" hidden="1">
      <c r="A851" s="39"/>
      <c r="B851" s="1" t="s">
        <v>700</v>
      </c>
      <c r="C851" s="1" t="s">
        <v>701</v>
      </c>
      <c r="D851" s="1" t="s">
        <v>12</v>
      </c>
      <c r="E851" s="1" t="s">
        <v>12</v>
      </c>
      <c r="F851" s="2">
        <v>45535</v>
      </c>
      <c r="G851" s="2">
        <v>45505</v>
      </c>
      <c r="H851" s="1" t="s">
        <v>2917</v>
      </c>
      <c r="I851" s="1" t="s">
        <v>2918</v>
      </c>
      <c r="J851" s="1" t="s">
        <v>578</v>
      </c>
      <c r="K851" s="1" t="s">
        <v>837</v>
      </c>
      <c r="L851" s="1" t="s">
        <v>1924</v>
      </c>
      <c r="M851" s="1"/>
      <c r="N851" s="1"/>
      <c r="O851" s="1" t="s">
        <v>1369</v>
      </c>
      <c r="P851" s="40">
        <v>26581.49</v>
      </c>
      <c r="Q851" s="37" t="str">
        <f>IF(C851="ForthPoint","ForthPoint",IF(D851="Intercompany",_xlfn.XLOOKUP(E851,'Dept Lookup'!B:B,'Dept Lookup'!A:A),Modified!D851))</f>
        <v>Business Intelligence</v>
      </c>
      <c r="R851" t="str">
        <f t="shared" si="69"/>
        <v>LinkedIn</v>
      </c>
      <c r="S851" s="1" t="s">
        <v>707</v>
      </c>
      <c r="T851">
        <f t="shared" si="70"/>
        <v>0</v>
      </c>
      <c r="U851" s="25" t="str">
        <f>IF(K851&gt;0,K851,_xlfn.XLOOKUP(M851,'Client Lookup'!L:L,'Client Lookup'!N:N))</f>
        <v>34001</v>
      </c>
      <c r="V851" t="str">
        <f>_xlfn.XLOOKUP(_xlfn.NUMBERVALUE(U851),'Project Lookup'!X:X,'Project Lookup'!B:B)</f>
        <v>LinkedIn Measurement Experimentation Support (Zaid) FY2025H1</v>
      </c>
      <c r="X851" t="str">
        <f t="shared" si="71"/>
        <v>169 LinkedIn Corporation : 1302 LinkedIn Measurement Experimentation Support (Zaid) FY2025H1</v>
      </c>
      <c r="Y851" t="str">
        <f t="shared" si="72"/>
        <v>169 LinkedIn Corporation</v>
      </c>
      <c r="Z851" t="str">
        <f t="shared" si="68"/>
        <v>169 LinkedIn Corporation</v>
      </c>
      <c r="AA851" t="str">
        <f>_xlfn.XLOOKUP(Z851,'Client Lookup'!A:A,'Client Lookup'!C:C)</f>
        <v>LinkedIn</v>
      </c>
      <c r="AC851" t="e">
        <f>_xlfn.XLOOKUP(K851,'Results vs Forecast'!K:K,'Results vs Forecast'!K:K)</f>
        <v>#N/A</v>
      </c>
    </row>
    <row r="852" spans="1:29" hidden="1">
      <c r="A852" s="39"/>
      <c r="B852" s="1" t="s">
        <v>700</v>
      </c>
      <c r="C852" s="1" t="s">
        <v>1370</v>
      </c>
      <c r="D852" s="1" t="s">
        <v>12</v>
      </c>
      <c r="E852" s="1" t="s">
        <v>12</v>
      </c>
      <c r="F852" s="2">
        <v>45535</v>
      </c>
      <c r="G852" s="2">
        <v>45505</v>
      </c>
      <c r="H852" s="1" t="s">
        <v>2919</v>
      </c>
      <c r="I852" s="1" t="s">
        <v>2920</v>
      </c>
      <c r="J852" s="1" t="s">
        <v>593</v>
      </c>
      <c r="K852" s="1" t="s">
        <v>842</v>
      </c>
      <c r="L852" s="1" t="s">
        <v>1809</v>
      </c>
      <c r="M852" s="1"/>
      <c r="N852" s="1"/>
      <c r="O852" s="1"/>
      <c r="P852" s="40">
        <v>352.16392893305016</v>
      </c>
      <c r="Q852" s="37" t="str">
        <f>IF(C852="ForthPoint","ForthPoint",IF(D852="Intercompany",_xlfn.XLOOKUP(E852,'Dept Lookup'!B:B,'Dept Lookup'!A:A),Modified!D852))</f>
        <v>Business Intelligence</v>
      </c>
      <c r="R852" t="str">
        <f t="shared" si="69"/>
        <v>MasterCard</v>
      </c>
      <c r="S852" s="1" t="s">
        <v>707</v>
      </c>
      <c r="T852">
        <f t="shared" si="70"/>
        <v>0</v>
      </c>
      <c r="U852" s="25" t="str">
        <f>IF(K852&gt;0,K852,_xlfn.XLOOKUP(M852,'Client Lookup'!L:L,'Client Lookup'!N:N))</f>
        <v>25146</v>
      </c>
      <c r="V852" t="str">
        <f>_xlfn.XLOOKUP(_xlfn.NUMBERVALUE(U852),'Project Lookup'!X:X,'Project Lookup'!B:B)</f>
        <v>Mastercard SOW #6</v>
      </c>
      <c r="X852" t="str">
        <f t="shared" si="71"/>
        <v>461 Session M Inc. : 974 Mastercard SOW #6</v>
      </c>
      <c r="Y852" t="str">
        <f t="shared" si="72"/>
        <v>461 Session M Inc.</v>
      </c>
      <c r="Z852" t="str">
        <f t="shared" si="68"/>
        <v>461 Session M Inc.</v>
      </c>
      <c r="AA852" t="str">
        <f>_xlfn.XLOOKUP(Z852,'Client Lookup'!A:A,'Client Lookup'!C:C)</f>
        <v>MasterCard</v>
      </c>
      <c r="AC852" t="e">
        <f>_xlfn.XLOOKUP(K852,'Results vs Forecast'!K:K,'Results vs Forecast'!K:K)</f>
        <v>#N/A</v>
      </c>
    </row>
    <row r="853" spans="1:29" hidden="1">
      <c r="A853" s="39"/>
      <c r="B853" s="1" t="s">
        <v>700</v>
      </c>
      <c r="C853" s="1" t="s">
        <v>1390</v>
      </c>
      <c r="D853" s="1" t="s">
        <v>12</v>
      </c>
      <c r="E853" s="1" t="s">
        <v>12</v>
      </c>
      <c r="F853" s="2">
        <v>45535</v>
      </c>
      <c r="G853" s="2">
        <v>45505</v>
      </c>
      <c r="H853" s="1" t="s">
        <v>2921</v>
      </c>
      <c r="I853" s="1" t="s">
        <v>2922</v>
      </c>
      <c r="J853" s="1" t="s">
        <v>2923</v>
      </c>
      <c r="K853" s="1" t="s">
        <v>2924</v>
      </c>
      <c r="L853" s="1"/>
      <c r="M853" s="1"/>
      <c r="N853" s="1"/>
      <c r="O853" s="1"/>
      <c r="P853" s="40">
        <v>31754.749188470723</v>
      </c>
      <c r="Q853" s="37" t="str">
        <f>IF(C853="ForthPoint","ForthPoint",IF(D853="Intercompany",_xlfn.XLOOKUP(E853,'Dept Lookup'!B:B,'Dept Lookup'!A:A),Modified!D853))</f>
        <v>ForthPoint</v>
      </c>
      <c r="R853" t="str">
        <f t="shared" si="69"/>
        <v>Repsol Resources UK Limited</v>
      </c>
      <c r="S853" s="1" t="s">
        <v>707</v>
      </c>
      <c r="T853">
        <f t="shared" si="70"/>
        <v>0</v>
      </c>
      <c r="U853" s="25" t="str">
        <f>IF(K853&gt;0,K853,_xlfn.XLOOKUP(M853,'Client Lookup'!L:L,'Client Lookup'!N:N))</f>
        <v>26566</v>
      </c>
      <c r="V853" t="str">
        <f>_xlfn.XLOOKUP(_xlfn.NUMBERVALUE(U853),'Project Lookup'!X:X,'Project Lookup'!B:B)</f>
        <v>Core Digital Team 2024</v>
      </c>
      <c r="X853" t="str">
        <f t="shared" si="71"/>
        <v>419 Repsol Resources UK Limited : 1093 Core Digital Team 2024</v>
      </c>
      <c r="Y853" t="str">
        <f t="shared" si="72"/>
        <v>419 Repsol Resources UK Limited</v>
      </c>
      <c r="Z853" t="str">
        <f t="shared" si="68"/>
        <v>419 Repsol Resources UK Limited</v>
      </c>
      <c r="AA853" t="str">
        <f>_xlfn.XLOOKUP(Z853,'Client Lookup'!A:A,'Client Lookup'!C:C)</f>
        <v>Repsol Resources UK Limited</v>
      </c>
      <c r="AC853" t="e">
        <f>_xlfn.XLOOKUP(K853,'Results vs Forecast'!K:K,'Results vs Forecast'!K:K)</f>
        <v>#N/A</v>
      </c>
    </row>
    <row r="854" spans="1:29" hidden="1">
      <c r="A854" s="39"/>
      <c r="B854" s="1" t="s">
        <v>700</v>
      </c>
      <c r="C854" s="1" t="s">
        <v>1370</v>
      </c>
      <c r="D854" s="1" t="s">
        <v>12</v>
      </c>
      <c r="E854" s="1" t="s">
        <v>12</v>
      </c>
      <c r="F854" s="2">
        <v>45535</v>
      </c>
      <c r="G854" s="2">
        <v>45505</v>
      </c>
      <c r="H854" s="1" t="s">
        <v>2925</v>
      </c>
      <c r="I854" s="1" t="s">
        <v>2926</v>
      </c>
      <c r="J854" s="1" t="s">
        <v>593</v>
      </c>
      <c r="K854" s="1" t="s">
        <v>842</v>
      </c>
      <c r="L854" s="1" t="s">
        <v>1809</v>
      </c>
      <c r="M854" s="1"/>
      <c r="N854" s="1"/>
      <c r="O854" s="1"/>
      <c r="P854" s="40">
        <v>352.16392893305016</v>
      </c>
      <c r="Q854" s="37" t="str">
        <f>IF(C854="ForthPoint","ForthPoint",IF(D854="Intercompany",_xlfn.XLOOKUP(E854,'Dept Lookup'!B:B,'Dept Lookup'!A:A),Modified!D854))</f>
        <v>Business Intelligence</v>
      </c>
      <c r="R854" t="str">
        <f t="shared" si="69"/>
        <v>MasterCard</v>
      </c>
      <c r="S854" s="1" t="s">
        <v>707</v>
      </c>
      <c r="T854">
        <f t="shared" si="70"/>
        <v>0</v>
      </c>
      <c r="U854" s="25" t="str">
        <f>IF(K854&gt;0,K854,_xlfn.XLOOKUP(M854,'Client Lookup'!L:L,'Client Lookup'!N:N))</f>
        <v>25146</v>
      </c>
      <c r="V854" t="str">
        <f>_xlfn.XLOOKUP(_xlfn.NUMBERVALUE(U854),'Project Lookup'!X:X,'Project Lookup'!B:B)</f>
        <v>Mastercard SOW #6</v>
      </c>
      <c r="X854" t="str">
        <f t="shared" si="71"/>
        <v>461 Session M Inc. : 974 Mastercard SOW #6</v>
      </c>
      <c r="Y854" t="str">
        <f t="shared" si="72"/>
        <v>461 Session M Inc.</v>
      </c>
      <c r="Z854" t="str">
        <f t="shared" si="68"/>
        <v>461 Session M Inc.</v>
      </c>
      <c r="AA854" t="str">
        <f>_xlfn.XLOOKUP(Z854,'Client Lookup'!A:A,'Client Lookup'!C:C)</f>
        <v>MasterCard</v>
      </c>
      <c r="AC854" t="e">
        <f>_xlfn.XLOOKUP(K854,'Results vs Forecast'!K:K,'Results vs Forecast'!K:K)</f>
        <v>#N/A</v>
      </c>
    </row>
    <row r="855" spans="1:29" hidden="1">
      <c r="A855" s="39"/>
      <c r="B855" s="1" t="s">
        <v>700</v>
      </c>
      <c r="C855" s="1" t="s">
        <v>701</v>
      </c>
      <c r="D855" s="1" t="s">
        <v>12</v>
      </c>
      <c r="E855" s="1" t="s">
        <v>12</v>
      </c>
      <c r="F855" s="2">
        <v>45535</v>
      </c>
      <c r="G855" s="2">
        <v>45505</v>
      </c>
      <c r="H855" s="1" t="s">
        <v>2927</v>
      </c>
      <c r="I855" s="1" t="s">
        <v>2928</v>
      </c>
      <c r="J855" s="1" t="s">
        <v>626</v>
      </c>
      <c r="K855" s="1" t="s">
        <v>869</v>
      </c>
      <c r="L855" s="1" t="s">
        <v>2929</v>
      </c>
      <c r="M855" s="1"/>
      <c r="N855" s="1"/>
      <c r="O855" s="1" t="s">
        <v>1369</v>
      </c>
      <c r="P855" s="40">
        <v>5000</v>
      </c>
      <c r="Q855" s="37" t="str">
        <f>IF(C855="ForthPoint","ForthPoint",IF(D855="Intercompany",_xlfn.XLOOKUP(E855,'Dept Lookup'!B:B,'Dept Lookup'!A:A),Modified!D855))</f>
        <v>Business Intelligence</v>
      </c>
      <c r="R855" t="str">
        <f t="shared" si="69"/>
        <v>SPARC</v>
      </c>
      <c r="S855" s="1" t="s">
        <v>707</v>
      </c>
      <c r="T855">
        <f t="shared" si="70"/>
        <v>0</v>
      </c>
      <c r="U855" s="25" t="str">
        <f>IF(K855&gt;0,K855,_xlfn.XLOOKUP(M855,'Client Lookup'!L:L,'Client Lookup'!N:N))</f>
        <v>25762</v>
      </c>
      <c r="V855" t="str">
        <f>_xlfn.XLOOKUP(_xlfn.NUMBERVALUE(U855),'Project Lookup'!X:X,'Project Lookup'!B:B)</f>
        <v>SPARC 2024 Renewal</v>
      </c>
      <c r="X855" t="str">
        <f t="shared" si="71"/>
        <v>393 SPARC : 1025 SPARC 2024 Renewal</v>
      </c>
      <c r="Y855" t="str">
        <f t="shared" si="72"/>
        <v>393 SPARC</v>
      </c>
      <c r="Z855" t="str">
        <f t="shared" si="68"/>
        <v>393 SPARC</v>
      </c>
      <c r="AA855" t="str">
        <f>_xlfn.XLOOKUP(Z855,'Client Lookup'!A:A,'Client Lookup'!C:C)</f>
        <v>SPARC</v>
      </c>
      <c r="AC855" t="e">
        <f>_xlfn.XLOOKUP(K855,'Results vs Forecast'!K:K,'Results vs Forecast'!K:K)</f>
        <v>#N/A</v>
      </c>
    </row>
    <row r="856" spans="1:29" hidden="1">
      <c r="A856" s="39"/>
      <c r="B856" s="1" t="s">
        <v>700</v>
      </c>
      <c r="C856" s="1" t="s">
        <v>1370</v>
      </c>
      <c r="D856" s="1" t="s">
        <v>12</v>
      </c>
      <c r="E856" s="1" t="s">
        <v>12</v>
      </c>
      <c r="F856" s="2">
        <v>45535</v>
      </c>
      <c r="G856" s="2">
        <v>45505</v>
      </c>
      <c r="H856" s="1" t="s">
        <v>2930</v>
      </c>
      <c r="I856" s="1" t="s">
        <v>2931</v>
      </c>
      <c r="J856" s="1" t="s">
        <v>593</v>
      </c>
      <c r="K856" s="1" t="s">
        <v>842</v>
      </c>
      <c r="L856" s="1" t="s">
        <v>1809</v>
      </c>
      <c r="M856" s="1"/>
      <c r="N856" s="1"/>
      <c r="O856" s="1"/>
      <c r="P856" s="40">
        <v>295.13750755024483</v>
      </c>
      <c r="Q856" s="37" t="str">
        <f>IF(C856="ForthPoint","ForthPoint",IF(D856="Intercompany",_xlfn.XLOOKUP(E856,'Dept Lookup'!B:B,'Dept Lookup'!A:A),Modified!D856))</f>
        <v>Business Intelligence</v>
      </c>
      <c r="R856" t="str">
        <f t="shared" si="69"/>
        <v>MasterCard</v>
      </c>
      <c r="S856" s="1" t="s">
        <v>707</v>
      </c>
      <c r="T856">
        <f t="shared" si="70"/>
        <v>0</v>
      </c>
      <c r="U856" s="25" t="str">
        <f>IF(K856&gt;0,K856,_xlfn.XLOOKUP(M856,'Client Lookup'!L:L,'Client Lookup'!N:N))</f>
        <v>25146</v>
      </c>
      <c r="V856" t="str">
        <f>_xlfn.XLOOKUP(_xlfn.NUMBERVALUE(U856),'Project Lookup'!X:X,'Project Lookup'!B:B)</f>
        <v>Mastercard SOW #6</v>
      </c>
      <c r="X856" t="str">
        <f t="shared" si="71"/>
        <v>461 Session M Inc. : 974 Mastercard SOW #6</v>
      </c>
      <c r="Y856" t="str">
        <f t="shared" si="72"/>
        <v>461 Session M Inc.</v>
      </c>
      <c r="Z856" t="str">
        <f t="shared" ref="Z856:Z919" si="73">IF(LEFT(Y856,3)="ICC",IFERROR(_xlfn.TEXTAFTER(Y856,"ICC "),Y856),Y856)</f>
        <v>461 Session M Inc.</v>
      </c>
      <c r="AA856" t="str">
        <f>_xlfn.XLOOKUP(Z856,'Client Lookup'!A:A,'Client Lookup'!C:C)</f>
        <v>MasterCard</v>
      </c>
      <c r="AC856" t="e">
        <f>_xlfn.XLOOKUP(K856,'Results vs Forecast'!K:K,'Results vs Forecast'!K:K)</f>
        <v>#N/A</v>
      </c>
    </row>
    <row r="857" spans="1:29" hidden="1">
      <c r="A857" s="39"/>
      <c r="B857" s="1" t="s">
        <v>700</v>
      </c>
      <c r="C857" s="1" t="s">
        <v>1370</v>
      </c>
      <c r="D857" s="1" t="s">
        <v>12</v>
      </c>
      <c r="E857" s="1" t="s">
        <v>12</v>
      </c>
      <c r="F857" s="2">
        <v>45535</v>
      </c>
      <c r="G857" s="2">
        <v>45505</v>
      </c>
      <c r="H857" s="1" t="s">
        <v>2932</v>
      </c>
      <c r="I857" s="1" t="s">
        <v>2933</v>
      </c>
      <c r="J857" s="1" t="s">
        <v>617</v>
      </c>
      <c r="K857" s="1" t="s">
        <v>860</v>
      </c>
      <c r="L857" s="1" t="s">
        <v>2892</v>
      </c>
      <c r="M857" s="1"/>
      <c r="N857" s="1"/>
      <c r="O857" s="1"/>
      <c r="P857" s="40">
        <v>344.16020327548085</v>
      </c>
      <c r="Q857" s="37" t="str">
        <f>IF(C857="ForthPoint","ForthPoint",IF(D857="Intercompany",_xlfn.XLOOKUP(E857,'Dept Lookup'!B:B,'Dept Lookup'!A:A),Modified!D857))</f>
        <v>Business Intelligence</v>
      </c>
      <c r="R857" t="str">
        <f t="shared" si="69"/>
        <v>Roku</v>
      </c>
      <c r="S857" s="1" t="s">
        <v>707</v>
      </c>
      <c r="T857">
        <f t="shared" si="70"/>
        <v>0</v>
      </c>
      <c r="U857" s="25" t="str">
        <f>IF(K857&gt;0,K857,_xlfn.XLOOKUP(M857,'Client Lookup'!L:L,'Client Lookup'!N:N))</f>
        <v>25138</v>
      </c>
      <c r="V857" t="str">
        <f>_xlfn.XLOOKUP(_xlfn.NUMBERVALUE(U857),'Project Lookup'!X:X,'Project Lookup'!B:B)</f>
        <v>SOW#1 2024 - DE &amp; BI Team</v>
      </c>
      <c r="X857" t="str">
        <f t="shared" si="71"/>
        <v>459 Roku Inc. : 966 SOW#1 2024 - DE &amp; BI Team</v>
      </c>
      <c r="Y857" t="str">
        <f t="shared" si="72"/>
        <v>459 Roku Inc.</v>
      </c>
      <c r="Z857" t="str">
        <f t="shared" si="73"/>
        <v>459 Roku Inc.</v>
      </c>
      <c r="AA857" t="str">
        <f>_xlfn.XLOOKUP(Z857,'Client Lookup'!A:A,'Client Lookup'!C:C)</f>
        <v>Roku</v>
      </c>
      <c r="AC857" t="e">
        <f>_xlfn.XLOOKUP(K857,'Results vs Forecast'!K:K,'Results vs Forecast'!K:K)</f>
        <v>#N/A</v>
      </c>
    </row>
    <row r="858" spans="1:29" hidden="1">
      <c r="A858" s="39"/>
      <c r="B858" s="1" t="s">
        <v>700</v>
      </c>
      <c r="C858" s="1" t="s">
        <v>1370</v>
      </c>
      <c r="D858" s="1" t="s">
        <v>12</v>
      </c>
      <c r="E858" s="1" t="s">
        <v>12</v>
      </c>
      <c r="F858" s="2">
        <v>45535</v>
      </c>
      <c r="G858" s="2">
        <v>45505</v>
      </c>
      <c r="H858" s="1" t="s">
        <v>2934</v>
      </c>
      <c r="I858" s="1" t="s">
        <v>2935</v>
      </c>
      <c r="J858" s="1" t="s">
        <v>646</v>
      </c>
      <c r="K858" s="1" t="s">
        <v>892</v>
      </c>
      <c r="L858" s="1" t="s">
        <v>2880</v>
      </c>
      <c r="M858" s="1"/>
      <c r="N858" s="1"/>
      <c r="O858" s="1"/>
      <c r="P858" s="40">
        <v>480.22353945415932</v>
      </c>
      <c r="Q858" s="37" t="str">
        <f>IF(C858="ForthPoint","ForthPoint",IF(D858="Intercompany",_xlfn.XLOOKUP(E858,'Dept Lookup'!B:B,'Dept Lookup'!A:A),Modified!D858))</f>
        <v>Business Intelligence</v>
      </c>
      <c r="R858" t="str">
        <f t="shared" si="69"/>
        <v>The Blackstone Group</v>
      </c>
      <c r="S858" s="1" t="s">
        <v>707</v>
      </c>
      <c r="T858">
        <f t="shared" si="70"/>
        <v>0</v>
      </c>
      <c r="U858" s="25" t="str">
        <f>IF(K858&gt;0,K858,_xlfn.XLOOKUP(M858,'Client Lookup'!L:L,'Client Lookup'!N:N))</f>
        <v>25161</v>
      </c>
      <c r="V858" t="str">
        <f>_xlfn.XLOOKUP(_xlfn.NUMBERVALUE(U858),'Project Lookup'!X:X,'Project Lookup'!B:B)</f>
        <v>Blackstone SOW #13</v>
      </c>
      <c r="X858" t="str">
        <f t="shared" si="71"/>
        <v>468 Blackstone Inc. : 989 Blackstone SOW #13</v>
      </c>
      <c r="Y858" t="str">
        <f t="shared" si="72"/>
        <v>468 Blackstone Inc.</v>
      </c>
      <c r="Z858" t="str">
        <f t="shared" si="73"/>
        <v>468 Blackstone Inc.</v>
      </c>
      <c r="AA858" t="str">
        <f>_xlfn.XLOOKUP(Z858,'Client Lookup'!A:A,'Client Lookup'!C:C)</f>
        <v>The Blackstone Group</v>
      </c>
      <c r="AC858" t="e">
        <f>_xlfn.XLOOKUP(K858,'Results vs Forecast'!K:K,'Results vs Forecast'!K:K)</f>
        <v>#N/A</v>
      </c>
    </row>
    <row r="859" spans="1:29" hidden="1">
      <c r="A859" s="39"/>
      <c r="B859" s="1" t="s">
        <v>700</v>
      </c>
      <c r="C859" s="1" t="s">
        <v>701</v>
      </c>
      <c r="D859" s="1" t="s">
        <v>12</v>
      </c>
      <c r="E859" s="1" t="s">
        <v>12</v>
      </c>
      <c r="F859" s="2">
        <v>45535</v>
      </c>
      <c r="G859" s="2">
        <v>45505</v>
      </c>
      <c r="H859" s="1" t="s">
        <v>2936</v>
      </c>
      <c r="I859" s="1" t="s">
        <v>2937</v>
      </c>
      <c r="J859" s="1" t="s">
        <v>656</v>
      </c>
      <c r="K859" s="1" t="s">
        <v>904</v>
      </c>
      <c r="L859" s="1" t="s">
        <v>2938</v>
      </c>
      <c r="M859" s="1"/>
      <c r="N859" s="1"/>
      <c r="O859" s="1"/>
      <c r="P859" s="40">
        <v>903.97</v>
      </c>
      <c r="Q859" s="37" t="str">
        <f>IF(C859="ForthPoint","ForthPoint",IF(D859="Intercompany",_xlfn.XLOOKUP(E859,'Dept Lookup'!B:B,'Dept Lookup'!A:A),Modified!D859))</f>
        <v>Business Intelligence</v>
      </c>
      <c r="R859" t="str">
        <f t="shared" si="69"/>
        <v>Under Armour</v>
      </c>
      <c r="S859" s="1" t="s">
        <v>707</v>
      </c>
      <c r="T859">
        <f t="shared" si="70"/>
        <v>0</v>
      </c>
      <c r="U859" s="25" t="str">
        <f>IF(K859&gt;0,K859,_xlfn.XLOOKUP(M859,'Client Lookup'!L:L,'Client Lookup'!N:N))</f>
        <v>28679</v>
      </c>
      <c r="V859" t="str">
        <f>_xlfn.XLOOKUP(_xlfn.NUMBERVALUE(U859),'Project Lookup'!X:X,'Project Lookup'!B:B)</f>
        <v>EU Line List</v>
      </c>
      <c r="X859" t="str">
        <f t="shared" si="71"/>
        <v>276 Under Armour : 1167 EU Line List</v>
      </c>
      <c r="Y859" t="str">
        <f t="shared" si="72"/>
        <v>276 Under Armour</v>
      </c>
      <c r="Z859" t="str">
        <f t="shared" si="73"/>
        <v>276 Under Armour</v>
      </c>
      <c r="AA859" t="str">
        <f>_xlfn.XLOOKUP(Z859,'Client Lookup'!A:A,'Client Lookup'!C:C)</f>
        <v>Under Armour</v>
      </c>
      <c r="AC859" t="e">
        <f>_xlfn.XLOOKUP(K859,'Results vs Forecast'!K:K,'Results vs Forecast'!K:K)</f>
        <v>#N/A</v>
      </c>
    </row>
    <row r="860" spans="1:29" hidden="1">
      <c r="A860" s="39"/>
      <c r="B860" s="1" t="s">
        <v>700</v>
      </c>
      <c r="C860" s="1" t="s">
        <v>701</v>
      </c>
      <c r="D860" s="1" t="s">
        <v>12</v>
      </c>
      <c r="E860" s="1" t="s">
        <v>12</v>
      </c>
      <c r="F860" s="2">
        <v>45535</v>
      </c>
      <c r="G860" s="2">
        <v>45505</v>
      </c>
      <c r="H860" s="1" t="s">
        <v>2939</v>
      </c>
      <c r="I860" s="1" t="s">
        <v>2940</v>
      </c>
      <c r="J860" s="1" t="s">
        <v>670</v>
      </c>
      <c r="K860" s="1" t="s">
        <v>912</v>
      </c>
      <c r="L860" s="1" t="s">
        <v>2941</v>
      </c>
      <c r="M860" s="1"/>
      <c r="N860" s="1"/>
      <c r="O860" s="1"/>
      <c r="P860" s="40">
        <v>14553</v>
      </c>
      <c r="Q860" s="37" t="str">
        <f>IF(C860="ForthPoint","ForthPoint",IF(D860="Intercompany",_xlfn.XLOOKUP(E860,'Dept Lookup'!B:B,'Dept Lookup'!A:A),Modified!D860))</f>
        <v>Business Intelligence</v>
      </c>
      <c r="R860" t="str">
        <f t="shared" si="69"/>
        <v>Visa</v>
      </c>
      <c r="S860" s="1" t="s">
        <v>707</v>
      </c>
      <c r="T860">
        <f t="shared" si="70"/>
        <v>0</v>
      </c>
      <c r="U860" s="25" t="str">
        <f>IF(K860&gt;0,K860,_xlfn.XLOOKUP(M860,'Client Lookup'!L:L,'Client Lookup'!N:N))</f>
        <v>17357</v>
      </c>
      <c r="V860" t="str">
        <f>_xlfn.XLOOKUP(_xlfn.NUMBERVALUE(U860),'Project Lookup'!X:X,'Project Lookup'!B:B)</f>
        <v>BI Managed services - 1 year engagement</v>
      </c>
      <c r="X860" t="str">
        <f t="shared" si="71"/>
        <v>11 Visa : 676 BI Managed services - 1 year engagement</v>
      </c>
      <c r="Y860" t="str">
        <f t="shared" si="72"/>
        <v>11 Visa</v>
      </c>
      <c r="Z860" t="str">
        <f t="shared" si="73"/>
        <v>11 Visa</v>
      </c>
      <c r="AA860" t="str">
        <f>_xlfn.XLOOKUP(Z860,'Client Lookup'!A:A,'Client Lookup'!C:C)</f>
        <v>Visa</v>
      </c>
      <c r="AC860" t="e">
        <f>_xlfn.XLOOKUP(K860,'Results vs Forecast'!K:K,'Results vs Forecast'!K:K)</f>
        <v>#N/A</v>
      </c>
    </row>
    <row r="861" spans="1:29" hidden="1">
      <c r="A861" s="39"/>
      <c r="B861" s="1" t="s">
        <v>700</v>
      </c>
      <c r="C861" s="1" t="s">
        <v>1370</v>
      </c>
      <c r="D861" s="1" t="s">
        <v>12</v>
      </c>
      <c r="E861" s="1" t="s">
        <v>12</v>
      </c>
      <c r="F861" s="2">
        <v>45535</v>
      </c>
      <c r="G861" s="2">
        <v>45505</v>
      </c>
      <c r="H861" s="1" t="s">
        <v>2942</v>
      </c>
      <c r="I861" s="1" t="s">
        <v>2943</v>
      </c>
      <c r="J861" s="1" t="s">
        <v>617</v>
      </c>
      <c r="K861" s="1" t="s">
        <v>860</v>
      </c>
      <c r="L861" s="1" t="s">
        <v>2892</v>
      </c>
      <c r="M861" s="1"/>
      <c r="N861" s="1"/>
      <c r="O861" s="1"/>
      <c r="P861" s="40">
        <v>344.16020327548085</v>
      </c>
      <c r="Q861" s="37" t="str">
        <f>IF(C861="ForthPoint","ForthPoint",IF(D861="Intercompany",_xlfn.XLOOKUP(E861,'Dept Lookup'!B:B,'Dept Lookup'!A:A),Modified!D861))</f>
        <v>Business Intelligence</v>
      </c>
      <c r="R861" t="str">
        <f t="shared" si="69"/>
        <v>Roku</v>
      </c>
      <c r="S861" s="1" t="s">
        <v>707</v>
      </c>
      <c r="T861">
        <f t="shared" si="70"/>
        <v>0</v>
      </c>
      <c r="U861" s="25" t="str">
        <f>IF(K861&gt;0,K861,_xlfn.XLOOKUP(M861,'Client Lookup'!L:L,'Client Lookup'!N:N))</f>
        <v>25138</v>
      </c>
      <c r="V861" t="str">
        <f>_xlfn.XLOOKUP(_xlfn.NUMBERVALUE(U861),'Project Lookup'!X:X,'Project Lookup'!B:B)</f>
        <v>SOW#1 2024 - DE &amp; BI Team</v>
      </c>
      <c r="X861" t="str">
        <f t="shared" si="71"/>
        <v>459 Roku Inc. : 966 SOW#1 2024 - DE &amp; BI Team</v>
      </c>
      <c r="Y861" t="str">
        <f t="shared" si="72"/>
        <v>459 Roku Inc.</v>
      </c>
      <c r="Z861" t="str">
        <f t="shared" si="73"/>
        <v>459 Roku Inc.</v>
      </c>
      <c r="AA861" t="str">
        <f>_xlfn.XLOOKUP(Z861,'Client Lookup'!A:A,'Client Lookup'!C:C)</f>
        <v>Roku</v>
      </c>
      <c r="AC861" t="e">
        <f>_xlfn.XLOOKUP(K861,'Results vs Forecast'!K:K,'Results vs Forecast'!K:K)</f>
        <v>#N/A</v>
      </c>
    </row>
    <row r="862" spans="1:29" hidden="1">
      <c r="A862" s="39"/>
      <c r="B862" s="1" t="s">
        <v>700</v>
      </c>
      <c r="C862" s="1" t="s">
        <v>701</v>
      </c>
      <c r="D862" s="1" t="s">
        <v>12</v>
      </c>
      <c r="E862" s="1" t="s">
        <v>12</v>
      </c>
      <c r="F862" s="2">
        <v>45535</v>
      </c>
      <c r="G862" s="2">
        <v>45505</v>
      </c>
      <c r="H862" s="1" t="s">
        <v>2944</v>
      </c>
      <c r="I862" s="1" t="s">
        <v>2945</v>
      </c>
      <c r="J862" s="1" t="s">
        <v>668</v>
      </c>
      <c r="K862" s="1" t="s">
        <v>922</v>
      </c>
      <c r="L862" s="1" t="s">
        <v>2946</v>
      </c>
      <c r="M862" s="1"/>
      <c r="N862" s="1"/>
      <c r="O862" s="1"/>
      <c r="P862" s="40">
        <v>2810.57</v>
      </c>
      <c r="Q862" s="37" t="str">
        <f>IF(C862="ForthPoint","ForthPoint",IF(D862="Intercompany",_xlfn.XLOOKUP(E862,'Dept Lookup'!B:B,'Dept Lookup'!A:A),Modified!D862))</f>
        <v>Business Intelligence</v>
      </c>
      <c r="R862" t="str">
        <f t="shared" si="69"/>
        <v>Visa</v>
      </c>
      <c r="S862" s="1" t="s">
        <v>707</v>
      </c>
      <c r="T862">
        <f t="shared" si="70"/>
        <v>0</v>
      </c>
      <c r="U862" s="25" t="str">
        <f>IF(K862&gt;0,K862,_xlfn.XLOOKUP(M862,'Client Lookup'!L:L,'Client Lookup'!N:N))</f>
        <v>32547</v>
      </c>
      <c r="V862" t="str">
        <f>_xlfn.XLOOKUP(_xlfn.NUMBERVALUE(U862),'Project Lookup'!X:X,'Project Lookup'!B:B)</f>
        <v>VISA Consumer Payment - DE/BI project</v>
      </c>
      <c r="X862" t="str">
        <f t="shared" si="71"/>
        <v>11 Visa : 1264 VISA Consumer Payment - DE/BI project</v>
      </c>
      <c r="Y862" t="str">
        <f t="shared" si="72"/>
        <v>11 Visa</v>
      </c>
      <c r="Z862" t="str">
        <f t="shared" si="73"/>
        <v>11 Visa</v>
      </c>
      <c r="AA862" t="str">
        <f>_xlfn.XLOOKUP(Z862,'Client Lookup'!A:A,'Client Lookup'!C:C)</f>
        <v>Visa</v>
      </c>
      <c r="AC862" t="e">
        <f>_xlfn.XLOOKUP(K862,'Results vs Forecast'!K:K,'Results vs Forecast'!K:K)</f>
        <v>#N/A</v>
      </c>
    </row>
    <row r="863" spans="1:29" hidden="1">
      <c r="A863" s="39"/>
      <c r="B863" s="1" t="s">
        <v>700</v>
      </c>
      <c r="C863" s="1" t="s">
        <v>1370</v>
      </c>
      <c r="D863" s="1" t="s">
        <v>12</v>
      </c>
      <c r="E863" s="1" t="s">
        <v>12</v>
      </c>
      <c r="F863" s="2">
        <v>45535</v>
      </c>
      <c r="G863" s="2">
        <v>45505</v>
      </c>
      <c r="H863" s="1" t="s">
        <v>2947</v>
      </c>
      <c r="I863" s="1" t="s">
        <v>2948</v>
      </c>
      <c r="J863" s="1" t="s">
        <v>593</v>
      </c>
      <c r="K863" s="1" t="s">
        <v>842</v>
      </c>
      <c r="L863" s="1" t="s">
        <v>1809</v>
      </c>
      <c r="M863" s="1"/>
      <c r="N863" s="1"/>
      <c r="O863" s="1"/>
      <c r="P863" s="40">
        <v>396.18442004968142</v>
      </c>
      <c r="Q863" s="37" t="str">
        <f>IF(C863="ForthPoint","ForthPoint",IF(D863="Intercompany",_xlfn.XLOOKUP(E863,'Dept Lookup'!B:B,'Dept Lookup'!A:A),Modified!D863))</f>
        <v>Business Intelligence</v>
      </c>
      <c r="R863" t="str">
        <f t="shared" si="69"/>
        <v>MasterCard</v>
      </c>
      <c r="S863" s="1" t="s">
        <v>707</v>
      </c>
      <c r="T863">
        <f t="shared" si="70"/>
        <v>0</v>
      </c>
      <c r="U863" s="25" t="str">
        <f>IF(K863&gt;0,K863,_xlfn.XLOOKUP(M863,'Client Lookup'!L:L,'Client Lookup'!N:N))</f>
        <v>25146</v>
      </c>
      <c r="V863" t="str">
        <f>_xlfn.XLOOKUP(_xlfn.NUMBERVALUE(U863),'Project Lookup'!X:X,'Project Lookup'!B:B)</f>
        <v>Mastercard SOW #6</v>
      </c>
      <c r="X863" t="str">
        <f t="shared" si="71"/>
        <v>461 Session M Inc. : 974 Mastercard SOW #6</v>
      </c>
      <c r="Y863" t="str">
        <f t="shared" si="72"/>
        <v>461 Session M Inc.</v>
      </c>
      <c r="Z863" t="str">
        <f t="shared" si="73"/>
        <v>461 Session M Inc.</v>
      </c>
      <c r="AA863" t="str">
        <f>_xlfn.XLOOKUP(Z863,'Client Lookup'!A:A,'Client Lookup'!C:C)</f>
        <v>MasterCard</v>
      </c>
      <c r="AC863" t="e">
        <f>_xlfn.XLOOKUP(K863,'Results vs Forecast'!K:K,'Results vs Forecast'!K:K)</f>
        <v>#N/A</v>
      </c>
    </row>
    <row r="864" spans="1:29" hidden="1">
      <c r="A864" s="39"/>
      <c r="B864" s="1" t="s">
        <v>700</v>
      </c>
      <c r="C864" s="1" t="s">
        <v>701</v>
      </c>
      <c r="D864" s="1" t="s">
        <v>12</v>
      </c>
      <c r="E864" s="1" t="s">
        <v>12</v>
      </c>
      <c r="F864" s="2">
        <v>45535</v>
      </c>
      <c r="G864" s="2">
        <v>45505</v>
      </c>
      <c r="H864" s="1" t="s">
        <v>2949</v>
      </c>
      <c r="I864" s="1" t="s">
        <v>2950</v>
      </c>
      <c r="J864" s="1" t="s">
        <v>846</v>
      </c>
      <c r="K864" s="1" t="s">
        <v>847</v>
      </c>
      <c r="L864" s="1"/>
      <c r="M864" s="1"/>
      <c r="N864" s="1"/>
      <c r="O864" s="1"/>
      <c r="P864" s="40">
        <v>1890</v>
      </c>
      <c r="Q864" s="37" t="str">
        <f>IF(C864="ForthPoint","ForthPoint",IF(D864="Intercompany",_xlfn.XLOOKUP(E864,'Dept Lookup'!B:B,'Dept Lookup'!A:A),Modified!D864))</f>
        <v>Business Intelligence</v>
      </c>
      <c r="R864" t="str">
        <f t="shared" si="69"/>
        <v>Legrand Cablofil Inc</v>
      </c>
      <c r="S864" s="1" t="s">
        <v>707</v>
      </c>
      <c r="T864">
        <f t="shared" si="70"/>
        <v>0</v>
      </c>
      <c r="U864" s="25" t="str">
        <f>IF(K864&gt;0,K864,_xlfn.XLOOKUP(M864,'Client Lookup'!L:L,'Client Lookup'!N:N))</f>
        <v>24823</v>
      </c>
      <c r="V864" t="str">
        <f>_xlfn.XLOOKUP(_xlfn.NUMBERVALUE(U864),'Project Lookup'!X:X,'Project Lookup'!B:B)</f>
        <v>Cablofil Managed Service Level Agreement</v>
      </c>
      <c r="X864" t="str">
        <f t="shared" si="71"/>
        <v>401 Legrand Cablofil Inc : 951 Cablofil Managed Service Level Agreement</v>
      </c>
      <c r="Y864" t="str">
        <f t="shared" si="72"/>
        <v>401 Legrand Cablofil Inc</v>
      </c>
      <c r="Z864" t="str">
        <f t="shared" si="73"/>
        <v>401 Legrand Cablofil Inc</v>
      </c>
      <c r="AA864" t="str">
        <f>_xlfn.XLOOKUP(Z864,'Client Lookup'!A:A,'Client Lookup'!C:C)</f>
        <v>Legrand Cablofil Inc</v>
      </c>
      <c r="AC864" t="e">
        <f>_xlfn.XLOOKUP(K864,'Results vs Forecast'!K:K,'Results vs Forecast'!K:K)</f>
        <v>#N/A</v>
      </c>
    </row>
    <row r="865" spans="1:29" hidden="1">
      <c r="A865" s="39"/>
      <c r="B865" s="1" t="s">
        <v>700</v>
      </c>
      <c r="C865" s="1" t="s">
        <v>1370</v>
      </c>
      <c r="D865" s="1" t="s">
        <v>12</v>
      </c>
      <c r="E865" s="1" t="s">
        <v>12</v>
      </c>
      <c r="F865" s="2">
        <v>45535</v>
      </c>
      <c r="G865" s="2">
        <v>45505</v>
      </c>
      <c r="H865" s="1" t="s">
        <v>2951</v>
      </c>
      <c r="I865" s="1" t="s">
        <v>2952</v>
      </c>
      <c r="J865" s="1" t="s">
        <v>593</v>
      </c>
      <c r="K865" s="1" t="s">
        <v>842</v>
      </c>
      <c r="L865" s="1" t="s">
        <v>1809</v>
      </c>
      <c r="M865" s="1"/>
      <c r="N865" s="1"/>
      <c r="O865" s="1"/>
      <c r="P865" s="40">
        <v>352.16392893305016</v>
      </c>
      <c r="Q865" s="37" t="str">
        <f>IF(C865="ForthPoint","ForthPoint",IF(D865="Intercompany",_xlfn.XLOOKUP(E865,'Dept Lookup'!B:B,'Dept Lookup'!A:A),Modified!D865))</f>
        <v>Business Intelligence</v>
      </c>
      <c r="R865" t="str">
        <f t="shared" si="69"/>
        <v>MasterCard</v>
      </c>
      <c r="S865" s="1" t="s">
        <v>707</v>
      </c>
      <c r="T865">
        <f t="shared" si="70"/>
        <v>0</v>
      </c>
      <c r="U865" s="25" t="str">
        <f>IF(K865&gt;0,K865,_xlfn.XLOOKUP(M865,'Client Lookup'!L:L,'Client Lookup'!N:N))</f>
        <v>25146</v>
      </c>
      <c r="V865" t="str">
        <f>_xlfn.XLOOKUP(_xlfn.NUMBERVALUE(U865),'Project Lookup'!X:X,'Project Lookup'!B:B)</f>
        <v>Mastercard SOW #6</v>
      </c>
      <c r="X865" t="str">
        <f t="shared" si="71"/>
        <v>461 Session M Inc. : 974 Mastercard SOW #6</v>
      </c>
      <c r="Y865" t="str">
        <f t="shared" si="72"/>
        <v>461 Session M Inc.</v>
      </c>
      <c r="Z865" t="str">
        <f t="shared" si="73"/>
        <v>461 Session M Inc.</v>
      </c>
      <c r="AA865" t="str">
        <f>_xlfn.XLOOKUP(Z865,'Client Lookup'!A:A,'Client Lookup'!C:C)</f>
        <v>MasterCard</v>
      </c>
      <c r="AC865" t="e">
        <f>_xlfn.XLOOKUP(K865,'Results vs Forecast'!K:K,'Results vs Forecast'!K:K)</f>
        <v>#N/A</v>
      </c>
    </row>
    <row r="866" spans="1:29" hidden="1">
      <c r="A866" s="39"/>
      <c r="B866" s="1" t="s">
        <v>700</v>
      </c>
      <c r="C866" s="1" t="s">
        <v>1370</v>
      </c>
      <c r="D866" s="1" t="s">
        <v>12</v>
      </c>
      <c r="E866" s="1" t="s">
        <v>12</v>
      </c>
      <c r="F866" s="2">
        <v>45535</v>
      </c>
      <c r="G866" s="2">
        <v>45505</v>
      </c>
      <c r="H866" s="1" t="s">
        <v>2953</v>
      </c>
      <c r="I866" s="1" t="s">
        <v>2954</v>
      </c>
      <c r="J866" s="1" t="s">
        <v>617</v>
      </c>
      <c r="K866" s="1" t="s">
        <v>860</v>
      </c>
      <c r="L866" s="1" t="s">
        <v>2892</v>
      </c>
      <c r="M866" s="1"/>
      <c r="N866" s="1"/>
      <c r="O866" s="1"/>
      <c r="P866" s="40">
        <v>344.16020327548085</v>
      </c>
      <c r="Q866" s="37" t="str">
        <f>IF(C866="ForthPoint","ForthPoint",IF(D866="Intercompany",_xlfn.XLOOKUP(E866,'Dept Lookup'!B:B,'Dept Lookup'!A:A),Modified!D866))</f>
        <v>Business Intelligence</v>
      </c>
      <c r="R866" t="str">
        <f t="shared" si="69"/>
        <v>Roku</v>
      </c>
      <c r="S866" s="1" t="s">
        <v>707</v>
      </c>
      <c r="T866">
        <f t="shared" si="70"/>
        <v>0</v>
      </c>
      <c r="U866" s="25" t="str">
        <f>IF(K866&gt;0,K866,_xlfn.XLOOKUP(M866,'Client Lookup'!L:L,'Client Lookup'!N:N))</f>
        <v>25138</v>
      </c>
      <c r="V866" t="str">
        <f>_xlfn.XLOOKUP(_xlfn.NUMBERVALUE(U866),'Project Lookup'!X:X,'Project Lookup'!B:B)</f>
        <v>SOW#1 2024 - DE &amp; BI Team</v>
      </c>
      <c r="X866" t="str">
        <f t="shared" si="71"/>
        <v>459 Roku Inc. : 966 SOW#1 2024 - DE &amp; BI Team</v>
      </c>
      <c r="Y866" t="str">
        <f t="shared" si="72"/>
        <v>459 Roku Inc.</v>
      </c>
      <c r="Z866" t="str">
        <f t="shared" si="73"/>
        <v>459 Roku Inc.</v>
      </c>
      <c r="AA866" t="str">
        <f>_xlfn.XLOOKUP(Z866,'Client Lookup'!A:A,'Client Lookup'!C:C)</f>
        <v>Roku</v>
      </c>
      <c r="AC866" t="e">
        <f>_xlfn.XLOOKUP(K866,'Results vs Forecast'!K:K,'Results vs Forecast'!K:K)</f>
        <v>#N/A</v>
      </c>
    </row>
    <row r="867" spans="1:29" hidden="1">
      <c r="A867" s="39"/>
      <c r="B867" s="1" t="s">
        <v>700</v>
      </c>
      <c r="C867" s="1" t="s">
        <v>1370</v>
      </c>
      <c r="D867" s="1" t="s">
        <v>12</v>
      </c>
      <c r="E867" s="1" t="s">
        <v>12</v>
      </c>
      <c r="F867" s="2">
        <v>45535</v>
      </c>
      <c r="G867" s="2">
        <v>45505</v>
      </c>
      <c r="H867" s="1" t="s">
        <v>2955</v>
      </c>
      <c r="I867" s="1" t="s">
        <v>2956</v>
      </c>
      <c r="J867" s="1" t="s">
        <v>593</v>
      </c>
      <c r="K867" s="1" t="s">
        <v>842</v>
      </c>
      <c r="L867" s="1" t="s">
        <v>1809</v>
      </c>
      <c r="M867" s="1"/>
      <c r="N867" s="1"/>
      <c r="O867" s="1"/>
      <c r="P867" s="40">
        <v>531.24741444853987</v>
      </c>
      <c r="Q867" s="37" t="str">
        <f>IF(C867="ForthPoint","ForthPoint",IF(D867="Intercompany",_xlfn.XLOOKUP(E867,'Dept Lookup'!B:B,'Dept Lookup'!A:A),Modified!D867))</f>
        <v>Business Intelligence</v>
      </c>
      <c r="R867" t="str">
        <f t="shared" si="69"/>
        <v>MasterCard</v>
      </c>
      <c r="S867" s="1" t="s">
        <v>707</v>
      </c>
      <c r="T867">
        <f t="shared" si="70"/>
        <v>0</v>
      </c>
      <c r="U867" s="25" t="str">
        <f>IF(K867&gt;0,K867,_xlfn.XLOOKUP(M867,'Client Lookup'!L:L,'Client Lookup'!N:N))</f>
        <v>25146</v>
      </c>
      <c r="V867" t="str">
        <f>_xlfn.XLOOKUP(_xlfn.NUMBERVALUE(U867),'Project Lookup'!X:X,'Project Lookup'!B:B)</f>
        <v>Mastercard SOW #6</v>
      </c>
      <c r="X867" t="str">
        <f t="shared" si="71"/>
        <v>461 Session M Inc. : 974 Mastercard SOW #6</v>
      </c>
      <c r="Y867" t="str">
        <f t="shared" si="72"/>
        <v>461 Session M Inc.</v>
      </c>
      <c r="Z867" t="str">
        <f t="shared" si="73"/>
        <v>461 Session M Inc.</v>
      </c>
      <c r="AA867" t="str">
        <f>_xlfn.XLOOKUP(Z867,'Client Lookup'!A:A,'Client Lookup'!C:C)</f>
        <v>MasterCard</v>
      </c>
      <c r="AC867" t="e">
        <f>_xlfn.XLOOKUP(K867,'Results vs Forecast'!K:K,'Results vs Forecast'!K:K)</f>
        <v>#N/A</v>
      </c>
    </row>
    <row r="868" spans="1:29" hidden="1">
      <c r="A868" s="39"/>
      <c r="B868" s="1" t="s">
        <v>700</v>
      </c>
      <c r="C868" s="1" t="s">
        <v>701</v>
      </c>
      <c r="D868" s="1" t="s">
        <v>12</v>
      </c>
      <c r="E868" s="1" t="s">
        <v>12</v>
      </c>
      <c r="F868" s="2">
        <v>45535</v>
      </c>
      <c r="G868" s="2">
        <v>45505</v>
      </c>
      <c r="H868" s="1" t="s">
        <v>2957</v>
      </c>
      <c r="I868" s="1" t="s">
        <v>2958</v>
      </c>
      <c r="J868" s="1" t="s">
        <v>846</v>
      </c>
      <c r="K868" s="1" t="s">
        <v>847</v>
      </c>
      <c r="L868" s="1"/>
      <c r="M868" s="1"/>
      <c r="N868" s="1"/>
      <c r="O868" s="1"/>
      <c r="P868" s="40">
        <v>1890</v>
      </c>
      <c r="Q868" s="37" t="str">
        <f>IF(C868="ForthPoint","ForthPoint",IF(D868="Intercompany",_xlfn.XLOOKUP(E868,'Dept Lookup'!B:B,'Dept Lookup'!A:A),Modified!D868))</f>
        <v>Business Intelligence</v>
      </c>
      <c r="R868" t="str">
        <f t="shared" si="69"/>
        <v>Legrand Cablofil Inc</v>
      </c>
      <c r="S868" s="1" t="s">
        <v>707</v>
      </c>
      <c r="T868">
        <f t="shared" si="70"/>
        <v>0</v>
      </c>
      <c r="U868" s="25" t="str">
        <f>IF(K868&gt;0,K868,_xlfn.XLOOKUP(M868,'Client Lookup'!L:L,'Client Lookup'!N:N))</f>
        <v>24823</v>
      </c>
      <c r="V868" t="str">
        <f>_xlfn.XLOOKUP(_xlfn.NUMBERVALUE(U868),'Project Lookup'!X:X,'Project Lookup'!B:B)</f>
        <v>Cablofil Managed Service Level Agreement</v>
      </c>
      <c r="X868" t="str">
        <f t="shared" si="71"/>
        <v>401 Legrand Cablofil Inc : 951 Cablofil Managed Service Level Agreement</v>
      </c>
      <c r="Y868" t="str">
        <f t="shared" si="72"/>
        <v>401 Legrand Cablofil Inc</v>
      </c>
      <c r="Z868" t="str">
        <f t="shared" si="73"/>
        <v>401 Legrand Cablofil Inc</v>
      </c>
      <c r="AA868" t="str">
        <f>_xlfn.XLOOKUP(Z868,'Client Lookup'!A:A,'Client Lookup'!C:C)</f>
        <v>Legrand Cablofil Inc</v>
      </c>
      <c r="AC868" t="e">
        <f>_xlfn.XLOOKUP(K868,'Results vs Forecast'!K:K,'Results vs Forecast'!K:K)</f>
        <v>#N/A</v>
      </c>
    </row>
    <row r="869" spans="1:29" hidden="1">
      <c r="A869" s="39"/>
      <c r="B869" s="1" t="s">
        <v>700</v>
      </c>
      <c r="C869" s="1" t="s">
        <v>701</v>
      </c>
      <c r="D869" s="1" t="s">
        <v>12</v>
      </c>
      <c r="E869" s="1" t="s">
        <v>12</v>
      </c>
      <c r="F869" s="2">
        <v>45535</v>
      </c>
      <c r="G869" s="2">
        <v>45505</v>
      </c>
      <c r="H869" s="1" t="s">
        <v>2959</v>
      </c>
      <c r="I869" s="1" t="s">
        <v>2960</v>
      </c>
      <c r="J869" s="1" t="s">
        <v>533</v>
      </c>
      <c r="K869" s="1" t="s">
        <v>789</v>
      </c>
      <c r="L869" s="1" t="s">
        <v>2961</v>
      </c>
      <c r="M869" s="1"/>
      <c r="N869" s="1"/>
      <c r="O869" s="1" t="s">
        <v>1369</v>
      </c>
      <c r="P869" s="40">
        <v>10000</v>
      </c>
      <c r="Q869" s="37" t="str">
        <f>IF(C869="ForthPoint","ForthPoint",IF(D869="Intercompany",_xlfn.XLOOKUP(E869,'Dept Lookup'!B:B,'Dept Lookup'!A:A),Modified!D869))</f>
        <v>Business Intelligence</v>
      </c>
      <c r="R869" t="str">
        <f t="shared" si="69"/>
        <v>Fresh Direct</v>
      </c>
      <c r="S869" s="1" t="s">
        <v>707</v>
      </c>
      <c r="T869">
        <f t="shared" si="70"/>
        <v>0</v>
      </c>
      <c r="U869" s="25" t="str">
        <f>IF(K869&gt;0,K869,_xlfn.XLOOKUP(M869,'Client Lookup'!L:L,'Client Lookup'!N:N))</f>
        <v>22531</v>
      </c>
      <c r="V869" t="str">
        <f>_xlfn.XLOOKUP(_xlfn.NUMBERVALUE(U869),'Project Lookup'!X:X,'Project Lookup'!B:B)</f>
        <v>FreshDirect - 2024 PowerBI Support</v>
      </c>
      <c r="X869" t="str">
        <f t="shared" si="71"/>
        <v>5 Fresh Direct : 849 FreshDirect - 2024 PowerBI Support</v>
      </c>
      <c r="Y869" t="str">
        <f t="shared" si="72"/>
        <v>5 Fresh Direct</v>
      </c>
      <c r="Z869" t="str">
        <f t="shared" si="73"/>
        <v>5 Fresh Direct</v>
      </c>
      <c r="AA869" t="str">
        <f>_xlfn.XLOOKUP(Z869,'Client Lookup'!A:A,'Client Lookup'!C:C)</f>
        <v>Fresh Direct</v>
      </c>
      <c r="AC869" t="e">
        <f>_xlfn.XLOOKUP(K869,'Results vs Forecast'!K:K,'Results vs Forecast'!K:K)</f>
        <v>#N/A</v>
      </c>
    </row>
    <row r="870" spans="1:29" hidden="1">
      <c r="A870" s="39"/>
      <c r="B870" s="1" t="s">
        <v>700</v>
      </c>
      <c r="C870" s="1" t="s">
        <v>1370</v>
      </c>
      <c r="D870" s="1" t="s">
        <v>12</v>
      </c>
      <c r="E870" s="1" t="s">
        <v>12</v>
      </c>
      <c r="F870" s="2">
        <v>45535</v>
      </c>
      <c r="G870" s="2">
        <v>45505</v>
      </c>
      <c r="H870" s="1" t="s">
        <v>2962</v>
      </c>
      <c r="I870" s="1" t="s">
        <v>2963</v>
      </c>
      <c r="J870" s="1" t="s">
        <v>593</v>
      </c>
      <c r="K870" s="1" t="s">
        <v>842</v>
      </c>
      <c r="L870" s="1" t="s">
        <v>1809</v>
      </c>
      <c r="M870" s="1"/>
      <c r="N870" s="1"/>
      <c r="O870" s="1"/>
      <c r="P870" s="40">
        <v>531.24741444853987</v>
      </c>
      <c r="Q870" s="37" t="str">
        <f>IF(C870="ForthPoint","ForthPoint",IF(D870="Intercompany",_xlfn.XLOOKUP(E870,'Dept Lookup'!B:B,'Dept Lookup'!A:A),Modified!D870))</f>
        <v>Business Intelligence</v>
      </c>
      <c r="R870" t="str">
        <f t="shared" si="69"/>
        <v>MasterCard</v>
      </c>
      <c r="S870" s="1" t="s">
        <v>707</v>
      </c>
      <c r="T870">
        <f t="shared" si="70"/>
        <v>0</v>
      </c>
      <c r="U870" s="25" t="str">
        <f>IF(K870&gt;0,K870,_xlfn.XLOOKUP(M870,'Client Lookup'!L:L,'Client Lookup'!N:N))</f>
        <v>25146</v>
      </c>
      <c r="V870" t="str">
        <f>_xlfn.XLOOKUP(_xlfn.NUMBERVALUE(U870),'Project Lookup'!X:X,'Project Lookup'!B:B)</f>
        <v>Mastercard SOW #6</v>
      </c>
      <c r="X870" t="str">
        <f t="shared" si="71"/>
        <v>461 Session M Inc. : 974 Mastercard SOW #6</v>
      </c>
      <c r="Y870" t="str">
        <f t="shared" si="72"/>
        <v>461 Session M Inc.</v>
      </c>
      <c r="Z870" t="str">
        <f t="shared" si="73"/>
        <v>461 Session M Inc.</v>
      </c>
      <c r="AA870" t="str">
        <f>_xlfn.XLOOKUP(Z870,'Client Lookup'!A:A,'Client Lookup'!C:C)</f>
        <v>MasterCard</v>
      </c>
      <c r="AC870" t="e">
        <f>_xlfn.XLOOKUP(K870,'Results vs Forecast'!K:K,'Results vs Forecast'!K:K)</f>
        <v>#N/A</v>
      </c>
    </row>
    <row r="871" spans="1:29" hidden="1">
      <c r="A871" s="39"/>
      <c r="B871" s="1" t="s">
        <v>700</v>
      </c>
      <c r="C871" s="1" t="s">
        <v>1370</v>
      </c>
      <c r="D871" s="1" t="s">
        <v>12</v>
      </c>
      <c r="E871" s="1" t="s">
        <v>12</v>
      </c>
      <c r="F871" s="2">
        <v>45535</v>
      </c>
      <c r="G871" s="2">
        <v>45505</v>
      </c>
      <c r="H871" s="1" t="s">
        <v>2964</v>
      </c>
      <c r="I871" s="1" t="s">
        <v>2965</v>
      </c>
      <c r="J871" s="1" t="s">
        <v>593</v>
      </c>
      <c r="K871" s="1" t="s">
        <v>842</v>
      </c>
      <c r="L871" s="1" t="s">
        <v>1809</v>
      </c>
      <c r="M871" s="1"/>
      <c r="N871" s="1"/>
      <c r="O871" s="1"/>
      <c r="P871" s="40">
        <v>531.24741444853987</v>
      </c>
      <c r="Q871" s="37" t="str">
        <f>IF(C871="ForthPoint","ForthPoint",IF(D871="Intercompany",_xlfn.XLOOKUP(E871,'Dept Lookup'!B:B,'Dept Lookup'!A:A),Modified!D871))</f>
        <v>Business Intelligence</v>
      </c>
      <c r="R871" t="str">
        <f t="shared" si="69"/>
        <v>MasterCard</v>
      </c>
      <c r="S871" s="1" t="s">
        <v>707</v>
      </c>
      <c r="T871">
        <f t="shared" si="70"/>
        <v>0</v>
      </c>
      <c r="U871" s="25" t="str">
        <f>IF(K871&gt;0,K871,_xlfn.XLOOKUP(M871,'Client Lookup'!L:L,'Client Lookup'!N:N))</f>
        <v>25146</v>
      </c>
      <c r="V871" t="str">
        <f>_xlfn.XLOOKUP(_xlfn.NUMBERVALUE(U871),'Project Lookup'!X:X,'Project Lookup'!B:B)</f>
        <v>Mastercard SOW #6</v>
      </c>
      <c r="X871" t="str">
        <f t="shared" si="71"/>
        <v>461 Session M Inc. : 974 Mastercard SOW #6</v>
      </c>
      <c r="Y871" t="str">
        <f t="shared" si="72"/>
        <v>461 Session M Inc.</v>
      </c>
      <c r="Z871" t="str">
        <f t="shared" si="73"/>
        <v>461 Session M Inc.</v>
      </c>
      <c r="AA871" t="str">
        <f>_xlfn.XLOOKUP(Z871,'Client Lookup'!A:A,'Client Lookup'!C:C)</f>
        <v>MasterCard</v>
      </c>
      <c r="AC871" t="e">
        <f>_xlfn.XLOOKUP(K871,'Results vs Forecast'!K:K,'Results vs Forecast'!K:K)</f>
        <v>#N/A</v>
      </c>
    </row>
    <row r="872" spans="1:29" hidden="1">
      <c r="A872" s="39"/>
      <c r="B872" s="1" t="s">
        <v>700</v>
      </c>
      <c r="C872" s="1" t="s">
        <v>701</v>
      </c>
      <c r="D872" s="1" t="s">
        <v>12</v>
      </c>
      <c r="E872" s="1" t="s">
        <v>12</v>
      </c>
      <c r="F872" s="2">
        <v>45535</v>
      </c>
      <c r="G872" s="2">
        <v>45505</v>
      </c>
      <c r="H872" s="1" t="s">
        <v>2966</v>
      </c>
      <c r="I872" s="1" t="s">
        <v>2967</v>
      </c>
      <c r="J872" s="1" t="s">
        <v>665</v>
      </c>
      <c r="K872" s="1" t="s">
        <v>914</v>
      </c>
      <c r="L872" s="1" t="s">
        <v>2968</v>
      </c>
      <c r="M872" s="1"/>
      <c r="N872" s="1"/>
      <c r="O872" s="1"/>
      <c r="P872" s="40">
        <v>6519.88</v>
      </c>
      <c r="Q872" s="37" t="str">
        <f>IF(C872="ForthPoint","ForthPoint",IF(D872="Intercompany",_xlfn.XLOOKUP(E872,'Dept Lookup'!B:B,'Dept Lookup'!A:A),Modified!D872))</f>
        <v>Business Intelligence</v>
      </c>
      <c r="R872" t="str">
        <f t="shared" si="69"/>
        <v>Visa</v>
      </c>
      <c r="S872" s="1" t="s">
        <v>707</v>
      </c>
      <c r="T872">
        <f t="shared" si="70"/>
        <v>0</v>
      </c>
      <c r="U872" s="25" t="str">
        <f>IF(K872&gt;0,K872,_xlfn.XLOOKUP(M872,'Client Lookup'!L:L,'Client Lookup'!N:N))</f>
        <v>31106</v>
      </c>
      <c r="V872" t="str">
        <f>_xlfn.XLOOKUP(_xlfn.NUMBERVALUE(U872),'Project Lookup'!X:X,'Project Lookup'!B:B)</f>
        <v>BI retainer - Global Installments and Embedded Finance</v>
      </c>
      <c r="X872" t="str">
        <f t="shared" si="71"/>
        <v>11 Visa : 1242 BI retainer - Global Installments and Embedded Finance</v>
      </c>
      <c r="Y872" t="str">
        <f t="shared" si="72"/>
        <v>11 Visa</v>
      </c>
      <c r="Z872" t="str">
        <f t="shared" si="73"/>
        <v>11 Visa</v>
      </c>
      <c r="AA872" t="str">
        <f>_xlfn.XLOOKUP(Z872,'Client Lookup'!A:A,'Client Lookup'!C:C)</f>
        <v>Visa</v>
      </c>
      <c r="AC872" t="e">
        <f>_xlfn.XLOOKUP(K872,'Results vs Forecast'!K:K,'Results vs Forecast'!K:K)</f>
        <v>#N/A</v>
      </c>
    </row>
    <row r="873" spans="1:29" hidden="1">
      <c r="A873" s="39"/>
      <c r="B873" s="1" t="s">
        <v>700</v>
      </c>
      <c r="C873" s="1" t="s">
        <v>1370</v>
      </c>
      <c r="D873" s="1" t="s">
        <v>12</v>
      </c>
      <c r="E873" s="1" t="s">
        <v>12</v>
      </c>
      <c r="F873" s="2">
        <v>45535</v>
      </c>
      <c r="G873" s="2">
        <v>45505</v>
      </c>
      <c r="H873" s="1" t="s">
        <v>2969</v>
      </c>
      <c r="I873" s="1" t="s">
        <v>2970</v>
      </c>
      <c r="J873" s="1" t="s">
        <v>593</v>
      </c>
      <c r="K873" s="1" t="s">
        <v>842</v>
      </c>
      <c r="L873" s="1" t="s">
        <v>1809</v>
      </c>
      <c r="M873" s="1"/>
      <c r="N873" s="1"/>
      <c r="O873" s="1"/>
      <c r="P873" s="40">
        <v>352.16392893305016</v>
      </c>
      <c r="Q873" s="37" t="str">
        <f>IF(C873="ForthPoint","ForthPoint",IF(D873="Intercompany",_xlfn.XLOOKUP(E873,'Dept Lookup'!B:B,'Dept Lookup'!A:A),Modified!D873))</f>
        <v>Business Intelligence</v>
      </c>
      <c r="R873" t="str">
        <f t="shared" si="69"/>
        <v>MasterCard</v>
      </c>
      <c r="S873" s="1" t="s">
        <v>707</v>
      </c>
      <c r="T873">
        <f t="shared" si="70"/>
        <v>0</v>
      </c>
      <c r="U873" s="25" t="str">
        <f>IF(K873&gt;0,K873,_xlfn.XLOOKUP(M873,'Client Lookup'!L:L,'Client Lookup'!N:N))</f>
        <v>25146</v>
      </c>
      <c r="V873" t="str">
        <f>_xlfn.XLOOKUP(_xlfn.NUMBERVALUE(U873),'Project Lookup'!X:X,'Project Lookup'!B:B)</f>
        <v>Mastercard SOW #6</v>
      </c>
      <c r="X873" t="str">
        <f t="shared" si="71"/>
        <v>461 Session M Inc. : 974 Mastercard SOW #6</v>
      </c>
      <c r="Y873" t="str">
        <f t="shared" si="72"/>
        <v>461 Session M Inc.</v>
      </c>
      <c r="Z873" t="str">
        <f t="shared" si="73"/>
        <v>461 Session M Inc.</v>
      </c>
      <c r="AA873" t="str">
        <f>_xlfn.XLOOKUP(Z873,'Client Lookup'!A:A,'Client Lookup'!C:C)</f>
        <v>MasterCard</v>
      </c>
      <c r="AC873" t="e">
        <f>_xlfn.XLOOKUP(K873,'Results vs Forecast'!K:K,'Results vs Forecast'!K:K)</f>
        <v>#N/A</v>
      </c>
    </row>
    <row r="874" spans="1:29" hidden="1">
      <c r="A874" s="39"/>
      <c r="B874" s="1" t="s">
        <v>700</v>
      </c>
      <c r="C874" s="1" t="s">
        <v>1370</v>
      </c>
      <c r="D874" s="1" t="s">
        <v>12</v>
      </c>
      <c r="E874" s="1" t="s">
        <v>12</v>
      </c>
      <c r="F874" s="2">
        <v>45535</v>
      </c>
      <c r="G874" s="2">
        <v>45505</v>
      </c>
      <c r="H874" s="1" t="s">
        <v>2971</v>
      </c>
      <c r="I874" s="1" t="s">
        <v>2972</v>
      </c>
      <c r="J874" s="1" t="s">
        <v>646</v>
      </c>
      <c r="K874" s="1" t="s">
        <v>892</v>
      </c>
      <c r="L874" s="1" t="s">
        <v>2880</v>
      </c>
      <c r="M874" s="1"/>
      <c r="N874" s="1"/>
      <c r="O874" s="1"/>
      <c r="P874" s="40">
        <v>480.22353945415932</v>
      </c>
      <c r="Q874" s="37" t="str">
        <f>IF(C874="ForthPoint","ForthPoint",IF(D874="Intercompany",_xlfn.XLOOKUP(E874,'Dept Lookup'!B:B,'Dept Lookup'!A:A),Modified!D874))</f>
        <v>Business Intelligence</v>
      </c>
      <c r="R874" t="str">
        <f t="shared" si="69"/>
        <v>The Blackstone Group</v>
      </c>
      <c r="S874" s="1" t="s">
        <v>707</v>
      </c>
      <c r="T874">
        <f t="shared" si="70"/>
        <v>0</v>
      </c>
      <c r="U874" s="25" t="str">
        <f>IF(K874&gt;0,K874,_xlfn.XLOOKUP(M874,'Client Lookup'!L:L,'Client Lookup'!N:N))</f>
        <v>25161</v>
      </c>
      <c r="V874" t="str">
        <f>_xlfn.XLOOKUP(_xlfn.NUMBERVALUE(U874),'Project Lookup'!X:X,'Project Lookup'!B:B)</f>
        <v>Blackstone SOW #13</v>
      </c>
      <c r="X874" t="str">
        <f t="shared" si="71"/>
        <v>468 Blackstone Inc. : 989 Blackstone SOW #13</v>
      </c>
      <c r="Y874" t="str">
        <f t="shared" si="72"/>
        <v>468 Blackstone Inc.</v>
      </c>
      <c r="Z874" t="str">
        <f t="shared" si="73"/>
        <v>468 Blackstone Inc.</v>
      </c>
      <c r="AA874" t="str">
        <f>_xlfn.XLOOKUP(Z874,'Client Lookup'!A:A,'Client Lookup'!C:C)</f>
        <v>The Blackstone Group</v>
      </c>
      <c r="AC874" t="e">
        <f>_xlfn.XLOOKUP(K874,'Results vs Forecast'!K:K,'Results vs Forecast'!K:K)</f>
        <v>#N/A</v>
      </c>
    </row>
    <row r="875" spans="1:29" hidden="1">
      <c r="A875" s="39"/>
      <c r="B875" s="1" t="s">
        <v>700</v>
      </c>
      <c r="C875" s="1" t="s">
        <v>1370</v>
      </c>
      <c r="D875" s="1" t="s">
        <v>12</v>
      </c>
      <c r="E875" s="1" t="s">
        <v>12</v>
      </c>
      <c r="F875" s="2">
        <v>45535</v>
      </c>
      <c r="G875" s="2">
        <v>45505</v>
      </c>
      <c r="H875" s="1" t="s">
        <v>2973</v>
      </c>
      <c r="I875" s="1" t="s">
        <v>2974</v>
      </c>
      <c r="J875" s="1" t="s">
        <v>593</v>
      </c>
      <c r="K875" s="1" t="s">
        <v>842</v>
      </c>
      <c r="L875" s="1" t="s">
        <v>1809</v>
      </c>
      <c r="M875" s="1"/>
      <c r="N875" s="1"/>
      <c r="O875" s="1"/>
      <c r="P875" s="40">
        <v>352.16392893305016</v>
      </c>
      <c r="Q875" s="37" t="str">
        <f>IF(C875="ForthPoint","ForthPoint",IF(D875="Intercompany",_xlfn.XLOOKUP(E875,'Dept Lookup'!B:B,'Dept Lookup'!A:A),Modified!D875))</f>
        <v>Business Intelligence</v>
      </c>
      <c r="R875" t="str">
        <f t="shared" si="69"/>
        <v>MasterCard</v>
      </c>
      <c r="S875" s="1" t="s">
        <v>707</v>
      </c>
      <c r="T875">
        <f t="shared" si="70"/>
        <v>0</v>
      </c>
      <c r="U875" s="25" t="str">
        <f>IF(K875&gt;0,K875,_xlfn.XLOOKUP(M875,'Client Lookup'!L:L,'Client Lookup'!N:N))</f>
        <v>25146</v>
      </c>
      <c r="V875" t="str">
        <f>_xlfn.XLOOKUP(_xlfn.NUMBERVALUE(U875),'Project Lookup'!X:X,'Project Lookup'!B:B)</f>
        <v>Mastercard SOW #6</v>
      </c>
      <c r="X875" t="str">
        <f t="shared" si="71"/>
        <v>461 Session M Inc. : 974 Mastercard SOW #6</v>
      </c>
      <c r="Y875" t="str">
        <f t="shared" si="72"/>
        <v>461 Session M Inc.</v>
      </c>
      <c r="Z875" t="str">
        <f t="shared" si="73"/>
        <v>461 Session M Inc.</v>
      </c>
      <c r="AA875" t="str">
        <f>_xlfn.XLOOKUP(Z875,'Client Lookup'!A:A,'Client Lookup'!C:C)</f>
        <v>MasterCard</v>
      </c>
      <c r="AC875" t="e">
        <f>_xlfn.XLOOKUP(K875,'Results vs Forecast'!K:K,'Results vs Forecast'!K:K)</f>
        <v>#N/A</v>
      </c>
    </row>
    <row r="876" spans="1:29" hidden="1">
      <c r="A876" s="39"/>
      <c r="B876" s="1" t="s">
        <v>700</v>
      </c>
      <c r="C876" s="1" t="s">
        <v>1370</v>
      </c>
      <c r="D876" s="1" t="s">
        <v>12</v>
      </c>
      <c r="E876" s="1" t="s">
        <v>12</v>
      </c>
      <c r="F876" s="2">
        <v>45535</v>
      </c>
      <c r="G876" s="2">
        <v>45505</v>
      </c>
      <c r="H876" s="1" t="s">
        <v>2975</v>
      </c>
      <c r="I876" s="1" t="s">
        <v>2976</v>
      </c>
      <c r="J876" s="1" t="s">
        <v>617</v>
      </c>
      <c r="K876" s="1" t="s">
        <v>860</v>
      </c>
      <c r="L876" s="1" t="s">
        <v>2892</v>
      </c>
      <c r="M876" s="1"/>
      <c r="N876" s="1"/>
      <c r="O876" s="1"/>
      <c r="P876" s="40">
        <v>228.10618124072568</v>
      </c>
      <c r="Q876" s="37" t="str">
        <f>IF(C876="ForthPoint","ForthPoint",IF(D876="Intercompany",_xlfn.XLOOKUP(E876,'Dept Lookup'!B:B,'Dept Lookup'!A:A),Modified!D876))</f>
        <v>Business Intelligence</v>
      </c>
      <c r="R876" t="str">
        <f t="shared" si="69"/>
        <v>Roku</v>
      </c>
      <c r="S876" s="1" t="s">
        <v>707</v>
      </c>
      <c r="T876">
        <f t="shared" si="70"/>
        <v>0</v>
      </c>
      <c r="U876" s="25" t="str">
        <f>IF(K876&gt;0,K876,_xlfn.XLOOKUP(M876,'Client Lookup'!L:L,'Client Lookup'!N:N))</f>
        <v>25138</v>
      </c>
      <c r="V876" t="str">
        <f>_xlfn.XLOOKUP(_xlfn.NUMBERVALUE(U876),'Project Lookup'!X:X,'Project Lookup'!B:B)</f>
        <v>SOW#1 2024 - DE &amp; BI Team</v>
      </c>
      <c r="X876" t="str">
        <f t="shared" si="71"/>
        <v>459 Roku Inc. : 966 SOW#1 2024 - DE &amp; BI Team</v>
      </c>
      <c r="Y876" t="str">
        <f t="shared" si="72"/>
        <v>459 Roku Inc.</v>
      </c>
      <c r="Z876" t="str">
        <f t="shared" si="73"/>
        <v>459 Roku Inc.</v>
      </c>
      <c r="AA876" t="str">
        <f>_xlfn.XLOOKUP(Z876,'Client Lookup'!A:A,'Client Lookup'!C:C)</f>
        <v>Roku</v>
      </c>
      <c r="AC876" t="e">
        <f>_xlfn.XLOOKUP(K876,'Results vs Forecast'!K:K,'Results vs Forecast'!K:K)</f>
        <v>#N/A</v>
      </c>
    </row>
    <row r="877" spans="1:29" hidden="1">
      <c r="A877" s="39"/>
      <c r="B877" s="1" t="s">
        <v>700</v>
      </c>
      <c r="C877" s="1" t="s">
        <v>1370</v>
      </c>
      <c r="D877" s="1" t="s">
        <v>12</v>
      </c>
      <c r="E877" s="1" t="s">
        <v>12</v>
      </c>
      <c r="F877" s="2">
        <v>45535</v>
      </c>
      <c r="G877" s="2">
        <v>45505</v>
      </c>
      <c r="H877" s="1" t="s">
        <v>2977</v>
      </c>
      <c r="I877" s="1" t="s">
        <v>2978</v>
      </c>
      <c r="J877" s="1" t="s">
        <v>646</v>
      </c>
      <c r="K877" s="1" t="s">
        <v>892</v>
      </c>
      <c r="L877" s="1" t="s">
        <v>2880</v>
      </c>
      <c r="M877" s="1"/>
      <c r="N877" s="1"/>
      <c r="O877" s="1"/>
      <c r="P877" s="40">
        <v>480.22353945415932</v>
      </c>
      <c r="Q877" s="37" t="str">
        <f>IF(C877="ForthPoint","ForthPoint",IF(D877="Intercompany",_xlfn.XLOOKUP(E877,'Dept Lookup'!B:B,'Dept Lookup'!A:A),Modified!D877))</f>
        <v>Business Intelligence</v>
      </c>
      <c r="R877" t="str">
        <f t="shared" si="69"/>
        <v>The Blackstone Group</v>
      </c>
      <c r="S877" s="1" t="s">
        <v>707</v>
      </c>
      <c r="T877">
        <f t="shared" si="70"/>
        <v>0</v>
      </c>
      <c r="U877" s="25" t="str">
        <f>IF(K877&gt;0,K877,_xlfn.XLOOKUP(M877,'Client Lookup'!L:L,'Client Lookup'!N:N))</f>
        <v>25161</v>
      </c>
      <c r="V877" t="str">
        <f>_xlfn.XLOOKUP(_xlfn.NUMBERVALUE(U877),'Project Lookup'!X:X,'Project Lookup'!B:B)</f>
        <v>Blackstone SOW #13</v>
      </c>
      <c r="X877" t="str">
        <f t="shared" si="71"/>
        <v>468 Blackstone Inc. : 989 Blackstone SOW #13</v>
      </c>
      <c r="Y877" t="str">
        <f t="shared" si="72"/>
        <v>468 Blackstone Inc.</v>
      </c>
      <c r="Z877" t="str">
        <f t="shared" si="73"/>
        <v>468 Blackstone Inc.</v>
      </c>
      <c r="AA877" t="str">
        <f>_xlfn.XLOOKUP(Z877,'Client Lookup'!A:A,'Client Lookup'!C:C)</f>
        <v>The Blackstone Group</v>
      </c>
      <c r="AC877" t="e">
        <f>_xlfn.XLOOKUP(K877,'Results vs Forecast'!K:K,'Results vs Forecast'!K:K)</f>
        <v>#N/A</v>
      </c>
    </row>
    <row r="878" spans="1:29" hidden="1">
      <c r="A878" s="39"/>
      <c r="B878" s="1" t="s">
        <v>700</v>
      </c>
      <c r="C878" s="1" t="s">
        <v>1370</v>
      </c>
      <c r="D878" s="1" t="s">
        <v>12</v>
      </c>
      <c r="E878" s="1" t="s">
        <v>12</v>
      </c>
      <c r="F878" s="2">
        <v>45535</v>
      </c>
      <c r="G878" s="2">
        <v>45505</v>
      </c>
      <c r="H878" s="1" t="s">
        <v>2979</v>
      </c>
      <c r="I878" s="1" t="s">
        <v>2980</v>
      </c>
      <c r="J878" s="1" t="s">
        <v>646</v>
      </c>
      <c r="K878" s="1" t="s">
        <v>892</v>
      </c>
      <c r="L878" s="1" t="s">
        <v>2880</v>
      </c>
      <c r="M878" s="1"/>
      <c r="N878" s="1"/>
      <c r="O878" s="1"/>
      <c r="P878" s="40">
        <v>480.22353945415932</v>
      </c>
      <c r="Q878" s="37" t="str">
        <f>IF(C878="ForthPoint","ForthPoint",IF(D878="Intercompany",_xlfn.XLOOKUP(E878,'Dept Lookup'!B:B,'Dept Lookup'!A:A),Modified!D878))</f>
        <v>Business Intelligence</v>
      </c>
      <c r="R878" t="str">
        <f t="shared" si="69"/>
        <v>The Blackstone Group</v>
      </c>
      <c r="S878" s="1" t="s">
        <v>707</v>
      </c>
      <c r="T878">
        <f t="shared" si="70"/>
        <v>0</v>
      </c>
      <c r="U878" s="25" t="str">
        <f>IF(K878&gt;0,K878,_xlfn.XLOOKUP(M878,'Client Lookup'!L:L,'Client Lookup'!N:N))</f>
        <v>25161</v>
      </c>
      <c r="V878" t="str">
        <f>_xlfn.XLOOKUP(_xlfn.NUMBERVALUE(U878),'Project Lookup'!X:X,'Project Lookup'!B:B)</f>
        <v>Blackstone SOW #13</v>
      </c>
      <c r="X878" t="str">
        <f t="shared" si="71"/>
        <v>468 Blackstone Inc. : 989 Blackstone SOW #13</v>
      </c>
      <c r="Y878" t="str">
        <f t="shared" si="72"/>
        <v>468 Blackstone Inc.</v>
      </c>
      <c r="Z878" t="str">
        <f t="shared" si="73"/>
        <v>468 Blackstone Inc.</v>
      </c>
      <c r="AA878" t="str">
        <f>_xlfn.XLOOKUP(Z878,'Client Lookup'!A:A,'Client Lookup'!C:C)</f>
        <v>The Blackstone Group</v>
      </c>
      <c r="AC878" t="e">
        <f>_xlfn.XLOOKUP(K878,'Results vs Forecast'!K:K,'Results vs Forecast'!K:K)</f>
        <v>#N/A</v>
      </c>
    </row>
    <row r="879" spans="1:29" hidden="1">
      <c r="A879" s="39"/>
      <c r="B879" s="1" t="s">
        <v>700</v>
      </c>
      <c r="C879" s="1" t="s">
        <v>701</v>
      </c>
      <c r="D879" s="1" t="s">
        <v>12</v>
      </c>
      <c r="E879" s="1" t="s">
        <v>12</v>
      </c>
      <c r="F879" s="2">
        <v>45535</v>
      </c>
      <c r="G879" s="2">
        <v>45505</v>
      </c>
      <c r="H879" s="1" t="s">
        <v>2981</v>
      </c>
      <c r="I879" s="1" t="s">
        <v>2982</v>
      </c>
      <c r="J879" s="1" t="s">
        <v>665</v>
      </c>
      <c r="K879" s="1" t="s">
        <v>914</v>
      </c>
      <c r="L879" s="1" t="s">
        <v>2968</v>
      </c>
      <c r="M879" s="1"/>
      <c r="N879" s="1"/>
      <c r="O879" s="1"/>
      <c r="P879" s="40">
        <v>8.81</v>
      </c>
      <c r="Q879" s="37" t="str">
        <f>IF(C879="ForthPoint","ForthPoint",IF(D879="Intercompany",_xlfn.XLOOKUP(E879,'Dept Lookup'!B:B,'Dept Lookup'!A:A),Modified!D879))</f>
        <v>Business Intelligence</v>
      </c>
      <c r="R879" t="str">
        <f t="shared" si="69"/>
        <v>Visa</v>
      </c>
      <c r="S879" s="1" t="s">
        <v>707</v>
      </c>
      <c r="T879">
        <f t="shared" si="70"/>
        <v>0</v>
      </c>
      <c r="U879" s="25" t="str">
        <f>IF(K879&gt;0,K879,_xlfn.XLOOKUP(M879,'Client Lookup'!L:L,'Client Lookup'!N:N))</f>
        <v>31106</v>
      </c>
      <c r="V879" t="str">
        <f>_xlfn.XLOOKUP(_xlfn.NUMBERVALUE(U879),'Project Lookup'!X:X,'Project Lookup'!B:B)</f>
        <v>BI retainer - Global Installments and Embedded Finance</v>
      </c>
      <c r="X879" t="str">
        <f t="shared" si="71"/>
        <v>11 Visa : 1242 BI retainer - Global Installments and Embedded Finance</v>
      </c>
      <c r="Y879" t="str">
        <f t="shared" si="72"/>
        <v>11 Visa</v>
      </c>
      <c r="Z879" t="str">
        <f t="shared" si="73"/>
        <v>11 Visa</v>
      </c>
      <c r="AA879" t="str">
        <f>_xlfn.XLOOKUP(Z879,'Client Lookup'!A:A,'Client Lookup'!C:C)</f>
        <v>Visa</v>
      </c>
      <c r="AC879" t="e">
        <f>_xlfn.XLOOKUP(K879,'Results vs Forecast'!K:K,'Results vs Forecast'!K:K)</f>
        <v>#N/A</v>
      </c>
    </row>
    <row r="880" spans="1:29" hidden="1">
      <c r="A880" s="39"/>
      <c r="B880" s="1" t="s">
        <v>700</v>
      </c>
      <c r="C880" s="1" t="s">
        <v>701</v>
      </c>
      <c r="D880" s="1" t="s">
        <v>12</v>
      </c>
      <c r="E880" s="1" t="s">
        <v>12</v>
      </c>
      <c r="F880" s="2">
        <v>45535</v>
      </c>
      <c r="G880" s="2">
        <v>45505</v>
      </c>
      <c r="H880" s="1" t="s">
        <v>2983</v>
      </c>
      <c r="I880" s="1" t="s">
        <v>2984</v>
      </c>
      <c r="J880" s="1" t="s">
        <v>669</v>
      </c>
      <c r="K880" s="1" t="s">
        <v>920</v>
      </c>
      <c r="L880" s="1" t="s">
        <v>2985</v>
      </c>
      <c r="M880" s="1"/>
      <c r="N880" s="1"/>
      <c r="O880" s="1"/>
      <c r="P880" s="40">
        <v>26084.89</v>
      </c>
      <c r="Q880" s="37" t="str">
        <f>IF(C880="ForthPoint","ForthPoint",IF(D880="Intercompany",_xlfn.XLOOKUP(E880,'Dept Lookup'!B:B,'Dept Lookup'!A:A),Modified!D880))</f>
        <v>Business Intelligence</v>
      </c>
      <c r="R880" t="str">
        <f t="shared" si="69"/>
        <v>Visa</v>
      </c>
      <c r="S880" s="1" t="s">
        <v>707</v>
      </c>
      <c r="T880">
        <f t="shared" si="70"/>
        <v>0</v>
      </c>
      <c r="U880" s="25" t="str">
        <f>IF(K880&gt;0,K880,_xlfn.XLOOKUP(M880,'Client Lookup'!L:L,'Client Lookup'!N:N))</f>
        <v>35679</v>
      </c>
      <c r="V880" t="str">
        <f>_xlfn.XLOOKUP(_xlfn.NUMBERVALUE(U880),'Project Lookup'!X:X,'Project Lookup'!B:B)</f>
        <v>Visa - Minerva dashboard automation</v>
      </c>
      <c r="X880" t="str">
        <f t="shared" si="71"/>
        <v>11 Visa : 1344 Visa - Minerva dashboard automation</v>
      </c>
      <c r="Y880" t="str">
        <f t="shared" si="72"/>
        <v>11 Visa</v>
      </c>
      <c r="Z880" t="str">
        <f t="shared" si="73"/>
        <v>11 Visa</v>
      </c>
      <c r="AA880" t="str">
        <f>_xlfn.XLOOKUP(Z880,'Client Lookup'!A:A,'Client Lookup'!C:C)</f>
        <v>Visa</v>
      </c>
      <c r="AC880" t="e">
        <f>_xlfn.XLOOKUP(K880,'Results vs Forecast'!K:K,'Results vs Forecast'!K:K)</f>
        <v>#N/A</v>
      </c>
    </row>
    <row r="881" spans="1:29" hidden="1">
      <c r="A881" s="39"/>
      <c r="B881" s="1" t="s">
        <v>700</v>
      </c>
      <c r="C881" s="1" t="s">
        <v>1395</v>
      </c>
      <c r="D881" s="1" t="s">
        <v>12</v>
      </c>
      <c r="E881" s="1" t="s">
        <v>12</v>
      </c>
      <c r="F881" s="2">
        <v>45535</v>
      </c>
      <c r="G881" s="2">
        <v>45505</v>
      </c>
      <c r="H881" s="1" t="s">
        <v>2986</v>
      </c>
      <c r="I881" s="1" t="s">
        <v>2987</v>
      </c>
      <c r="J881" s="1" t="s">
        <v>277</v>
      </c>
      <c r="K881" s="1"/>
      <c r="L881" s="1"/>
      <c r="M881" s="1" t="s">
        <v>1749</v>
      </c>
      <c r="N881" s="1"/>
      <c r="O881" s="1" t="s">
        <v>2988</v>
      </c>
      <c r="P881" s="40">
        <v>-792.04510398720004</v>
      </c>
      <c r="Q881" s="41" t="s">
        <v>948</v>
      </c>
      <c r="R881" t="str">
        <f t="shared" si="69"/>
        <v>Soremartec S.A.</v>
      </c>
      <c r="S881" s="1" t="s">
        <v>707</v>
      </c>
      <c r="T881" t="str">
        <f t="shared" si="70"/>
        <v>ICC 770 Soremartec S.A. : P1 Africa-Levant Reports Ongoing</v>
      </c>
      <c r="U881" s="25" t="str">
        <f>IF(K881&gt;0,K881,_xlfn.XLOOKUP(M881,'Client Lookup'!L:L,'Client Lookup'!N:N))</f>
        <v>20142</v>
      </c>
      <c r="V881" t="str">
        <f>_xlfn.XLOOKUP(_xlfn.NUMBERVALUE(U881),'Project Lookup'!X:X,'Project Lookup'!B:B)</f>
        <v>P1 Africa-Levant Reports Ongoing</v>
      </c>
      <c r="X881" t="str">
        <f t="shared" si="71"/>
        <v>ICC 770 Soremartec S.A. : P1 Africa-Levant Reports Ongoing</v>
      </c>
      <c r="Y881" t="str">
        <f t="shared" si="72"/>
        <v>ICC 770 Soremartec S.A.</v>
      </c>
      <c r="Z881" t="str">
        <f t="shared" si="73"/>
        <v>770 Soremartec S.A.</v>
      </c>
      <c r="AA881" t="str">
        <f>_xlfn.XLOOKUP(Z881,'Client Lookup'!A:A,'Client Lookup'!C:C)</f>
        <v>Soremartec S.A.</v>
      </c>
      <c r="AC881" t="e">
        <f>_xlfn.XLOOKUP(K881,'Results vs Forecast'!K:K,'Results vs Forecast'!K:K)</f>
        <v>#N/A</v>
      </c>
    </row>
    <row r="882" spans="1:29" hidden="1">
      <c r="A882" s="39"/>
      <c r="B882" s="1" t="s">
        <v>700</v>
      </c>
      <c r="C882" s="1" t="s">
        <v>1370</v>
      </c>
      <c r="D882" s="1" t="s">
        <v>12</v>
      </c>
      <c r="E882" s="1" t="s">
        <v>12</v>
      </c>
      <c r="F882" s="2">
        <v>45535</v>
      </c>
      <c r="G882" s="2">
        <v>45505</v>
      </c>
      <c r="H882" s="1" t="s">
        <v>2989</v>
      </c>
      <c r="I882" s="1" t="s">
        <v>2990</v>
      </c>
      <c r="J882" s="1" t="s">
        <v>617</v>
      </c>
      <c r="K882" s="1" t="s">
        <v>860</v>
      </c>
      <c r="L882" s="1" t="s">
        <v>2892</v>
      </c>
      <c r="M882" s="1"/>
      <c r="N882" s="1"/>
      <c r="O882" s="1"/>
      <c r="P882" s="40">
        <v>344.16020327548085</v>
      </c>
      <c r="Q882" s="37" t="str">
        <f>IF(C882="ForthPoint","ForthPoint",IF(D882="Intercompany",_xlfn.XLOOKUP(E882,'Dept Lookup'!B:B,'Dept Lookup'!A:A),Modified!D882))</f>
        <v>Business Intelligence</v>
      </c>
      <c r="R882" t="str">
        <f t="shared" si="69"/>
        <v>Roku</v>
      </c>
      <c r="S882" s="1" t="s">
        <v>707</v>
      </c>
      <c r="T882">
        <f t="shared" si="70"/>
        <v>0</v>
      </c>
      <c r="U882" s="25" t="str">
        <f>IF(K882&gt;0,K882,_xlfn.XLOOKUP(M882,'Client Lookup'!L:L,'Client Lookup'!N:N))</f>
        <v>25138</v>
      </c>
      <c r="V882" t="str">
        <f>_xlfn.XLOOKUP(_xlfn.NUMBERVALUE(U882),'Project Lookup'!X:X,'Project Lookup'!B:B)</f>
        <v>SOW#1 2024 - DE &amp; BI Team</v>
      </c>
      <c r="X882" t="str">
        <f t="shared" si="71"/>
        <v>459 Roku Inc. : 966 SOW#1 2024 - DE &amp; BI Team</v>
      </c>
      <c r="Y882" t="str">
        <f t="shared" si="72"/>
        <v>459 Roku Inc.</v>
      </c>
      <c r="Z882" t="str">
        <f t="shared" si="73"/>
        <v>459 Roku Inc.</v>
      </c>
      <c r="AA882" t="str">
        <f>_xlfn.XLOOKUP(Z882,'Client Lookup'!A:A,'Client Lookup'!C:C)</f>
        <v>Roku</v>
      </c>
      <c r="AC882" t="e">
        <f>_xlfn.XLOOKUP(K882,'Results vs Forecast'!K:K,'Results vs Forecast'!K:K)</f>
        <v>#N/A</v>
      </c>
    </row>
    <row r="883" spans="1:29" hidden="1">
      <c r="A883" s="39"/>
      <c r="B883" s="1" t="s">
        <v>700</v>
      </c>
      <c r="C883" s="1" t="s">
        <v>1370</v>
      </c>
      <c r="D883" s="1" t="s">
        <v>12</v>
      </c>
      <c r="E883" s="1" t="s">
        <v>12</v>
      </c>
      <c r="F883" s="2">
        <v>45535</v>
      </c>
      <c r="G883" s="2">
        <v>45505</v>
      </c>
      <c r="H883" s="1" t="s">
        <v>2991</v>
      </c>
      <c r="I883" s="1" t="s">
        <v>2992</v>
      </c>
      <c r="J883" s="1" t="s">
        <v>593</v>
      </c>
      <c r="K883" s="1" t="s">
        <v>842</v>
      </c>
      <c r="L883" s="1" t="s">
        <v>1809</v>
      </c>
      <c r="M883" s="1"/>
      <c r="N883" s="1"/>
      <c r="O883" s="1"/>
      <c r="P883" s="40">
        <v>531.24741444853987</v>
      </c>
      <c r="Q883" s="37" t="str">
        <f>IF(C883="ForthPoint","ForthPoint",IF(D883="Intercompany",_xlfn.XLOOKUP(E883,'Dept Lookup'!B:B,'Dept Lookup'!A:A),Modified!D883))</f>
        <v>Business Intelligence</v>
      </c>
      <c r="R883" t="str">
        <f t="shared" si="69"/>
        <v>MasterCard</v>
      </c>
      <c r="S883" s="1" t="s">
        <v>707</v>
      </c>
      <c r="T883">
        <f t="shared" si="70"/>
        <v>0</v>
      </c>
      <c r="U883" s="25" t="str">
        <f>IF(K883&gt;0,K883,_xlfn.XLOOKUP(M883,'Client Lookup'!L:L,'Client Lookup'!N:N))</f>
        <v>25146</v>
      </c>
      <c r="V883" t="str">
        <f>_xlfn.XLOOKUP(_xlfn.NUMBERVALUE(U883),'Project Lookup'!X:X,'Project Lookup'!B:B)</f>
        <v>Mastercard SOW #6</v>
      </c>
      <c r="X883" t="str">
        <f t="shared" si="71"/>
        <v>461 Session M Inc. : 974 Mastercard SOW #6</v>
      </c>
      <c r="Y883" t="str">
        <f t="shared" si="72"/>
        <v>461 Session M Inc.</v>
      </c>
      <c r="Z883" t="str">
        <f t="shared" si="73"/>
        <v>461 Session M Inc.</v>
      </c>
      <c r="AA883" t="str">
        <f>_xlfn.XLOOKUP(Z883,'Client Lookup'!A:A,'Client Lookup'!C:C)</f>
        <v>MasterCard</v>
      </c>
      <c r="AC883" t="e">
        <f>_xlfn.XLOOKUP(K883,'Results vs Forecast'!K:K,'Results vs Forecast'!K:K)</f>
        <v>#N/A</v>
      </c>
    </row>
    <row r="884" spans="1:29" hidden="1">
      <c r="A884" s="39"/>
      <c r="B884" s="1" t="s">
        <v>700</v>
      </c>
      <c r="C884" s="1" t="s">
        <v>1370</v>
      </c>
      <c r="D884" s="1" t="s">
        <v>12</v>
      </c>
      <c r="E884" s="1" t="s">
        <v>12</v>
      </c>
      <c r="F884" s="2">
        <v>45535</v>
      </c>
      <c r="G884" s="2">
        <v>45505</v>
      </c>
      <c r="H884" s="1" t="s">
        <v>2993</v>
      </c>
      <c r="I884" s="1" t="s">
        <v>2994</v>
      </c>
      <c r="J884" s="1" t="s">
        <v>617</v>
      </c>
      <c r="K884" s="1" t="s">
        <v>860</v>
      </c>
      <c r="L884" s="1" t="s">
        <v>2892</v>
      </c>
      <c r="M884" s="1"/>
      <c r="N884" s="1"/>
      <c r="O884" s="1"/>
      <c r="P884" s="40">
        <v>344.16020327548085</v>
      </c>
      <c r="Q884" s="37" t="str">
        <f>IF(C884="ForthPoint","ForthPoint",IF(D884="Intercompany",_xlfn.XLOOKUP(E884,'Dept Lookup'!B:B,'Dept Lookup'!A:A),Modified!D884))</f>
        <v>Business Intelligence</v>
      </c>
      <c r="R884" t="str">
        <f t="shared" si="69"/>
        <v>Roku</v>
      </c>
      <c r="S884" s="1" t="s">
        <v>707</v>
      </c>
      <c r="T884">
        <f t="shared" si="70"/>
        <v>0</v>
      </c>
      <c r="U884" s="25" t="str">
        <f>IF(K884&gt;0,K884,_xlfn.XLOOKUP(M884,'Client Lookup'!L:L,'Client Lookup'!N:N))</f>
        <v>25138</v>
      </c>
      <c r="V884" t="str">
        <f>_xlfn.XLOOKUP(_xlfn.NUMBERVALUE(U884),'Project Lookup'!X:X,'Project Lookup'!B:B)</f>
        <v>SOW#1 2024 - DE &amp; BI Team</v>
      </c>
      <c r="X884" t="str">
        <f t="shared" si="71"/>
        <v>459 Roku Inc. : 966 SOW#1 2024 - DE &amp; BI Team</v>
      </c>
      <c r="Y884" t="str">
        <f t="shared" si="72"/>
        <v>459 Roku Inc.</v>
      </c>
      <c r="Z884" t="str">
        <f t="shared" si="73"/>
        <v>459 Roku Inc.</v>
      </c>
      <c r="AA884" t="str">
        <f>_xlfn.XLOOKUP(Z884,'Client Lookup'!A:A,'Client Lookup'!C:C)</f>
        <v>Roku</v>
      </c>
      <c r="AC884" t="e">
        <f>_xlfn.XLOOKUP(K884,'Results vs Forecast'!K:K,'Results vs Forecast'!K:K)</f>
        <v>#N/A</v>
      </c>
    </row>
    <row r="885" spans="1:29" hidden="1">
      <c r="A885" s="39"/>
      <c r="B885" s="1" t="s">
        <v>700</v>
      </c>
      <c r="C885" s="1" t="s">
        <v>701</v>
      </c>
      <c r="D885" s="1" t="s">
        <v>12</v>
      </c>
      <c r="E885" s="1" t="s">
        <v>12</v>
      </c>
      <c r="F885" s="2">
        <v>45535</v>
      </c>
      <c r="G885" s="2">
        <v>45505</v>
      </c>
      <c r="H885" s="1" t="s">
        <v>2995</v>
      </c>
      <c r="I885" s="1" t="s">
        <v>2996</v>
      </c>
      <c r="J885" s="1" t="s">
        <v>542</v>
      </c>
      <c r="K885" s="1" t="s">
        <v>802</v>
      </c>
      <c r="L885" s="1" t="s">
        <v>1876</v>
      </c>
      <c r="M885" s="1"/>
      <c r="N885" s="1"/>
      <c r="O885" s="1"/>
      <c r="P885" s="40">
        <v>15519.57</v>
      </c>
      <c r="Q885" s="37" t="str">
        <f>IF(C885="ForthPoint","ForthPoint",IF(D885="Intercompany",_xlfn.XLOOKUP(E885,'Dept Lookup'!B:B,'Dept Lookup'!A:A),Modified!D885))</f>
        <v>Business Intelligence</v>
      </c>
      <c r="R885" t="str">
        <f t="shared" si="69"/>
        <v>GoodRx</v>
      </c>
      <c r="S885" s="1" t="s">
        <v>707</v>
      </c>
      <c r="T885">
        <f t="shared" si="70"/>
        <v>0</v>
      </c>
      <c r="U885" s="25" t="str">
        <f>IF(K885&gt;0,K885,_xlfn.XLOOKUP(M885,'Client Lookup'!L:L,'Client Lookup'!N:N))</f>
        <v>28141</v>
      </c>
      <c r="V885" t="str">
        <f>_xlfn.XLOOKUP(_xlfn.NUMBERVALUE(U885),'Project Lookup'!X:X,'Project Lookup'!B:B)</f>
        <v>GoodRx - April to October Renewal</v>
      </c>
      <c r="X885" t="str">
        <f t="shared" si="71"/>
        <v>182 GoodRx : 1142 GoodRx - April to October Renewal</v>
      </c>
      <c r="Y885" t="str">
        <f t="shared" si="72"/>
        <v>182 GoodRx</v>
      </c>
      <c r="Z885" t="str">
        <f t="shared" si="73"/>
        <v>182 GoodRx</v>
      </c>
      <c r="AA885" t="str">
        <f>_xlfn.XLOOKUP(Z885,'Client Lookup'!A:A,'Client Lookup'!C:C)</f>
        <v>GoodRx</v>
      </c>
      <c r="AC885" t="e">
        <f>_xlfn.XLOOKUP(K885,'Results vs Forecast'!K:K,'Results vs Forecast'!K:K)</f>
        <v>#N/A</v>
      </c>
    </row>
    <row r="886" spans="1:29" hidden="1">
      <c r="A886" s="39"/>
      <c r="B886" s="1" t="s">
        <v>700</v>
      </c>
      <c r="C886" s="1" t="s">
        <v>1370</v>
      </c>
      <c r="D886" s="1" t="s">
        <v>12</v>
      </c>
      <c r="E886" s="1" t="s">
        <v>12</v>
      </c>
      <c r="F886" s="2">
        <v>45535</v>
      </c>
      <c r="G886" s="2">
        <v>45505</v>
      </c>
      <c r="H886" s="1" t="s">
        <v>2997</v>
      </c>
      <c r="I886" s="1" t="s">
        <v>2998</v>
      </c>
      <c r="J886" s="1" t="s">
        <v>646</v>
      </c>
      <c r="K886" s="1" t="s">
        <v>892</v>
      </c>
      <c r="L886" s="1" t="s">
        <v>2880</v>
      </c>
      <c r="M886" s="1"/>
      <c r="N886" s="1"/>
      <c r="O886" s="1"/>
      <c r="P886" s="40">
        <v>480.22353945415932</v>
      </c>
      <c r="Q886" s="37" t="str">
        <f>IF(C886="ForthPoint","ForthPoint",IF(D886="Intercompany",_xlfn.XLOOKUP(E886,'Dept Lookup'!B:B,'Dept Lookup'!A:A),Modified!D886))</f>
        <v>Business Intelligence</v>
      </c>
      <c r="R886" t="str">
        <f t="shared" si="69"/>
        <v>The Blackstone Group</v>
      </c>
      <c r="S886" s="1" t="s">
        <v>707</v>
      </c>
      <c r="T886">
        <f t="shared" si="70"/>
        <v>0</v>
      </c>
      <c r="U886" s="25" t="str">
        <f>IF(K886&gt;0,K886,_xlfn.XLOOKUP(M886,'Client Lookup'!L:L,'Client Lookup'!N:N))</f>
        <v>25161</v>
      </c>
      <c r="V886" t="str">
        <f>_xlfn.XLOOKUP(_xlfn.NUMBERVALUE(U886),'Project Lookup'!X:X,'Project Lookup'!B:B)</f>
        <v>Blackstone SOW #13</v>
      </c>
      <c r="X886" t="str">
        <f t="shared" si="71"/>
        <v>468 Blackstone Inc. : 989 Blackstone SOW #13</v>
      </c>
      <c r="Y886" t="str">
        <f t="shared" si="72"/>
        <v>468 Blackstone Inc.</v>
      </c>
      <c r="Z886" t="str">
        <f t="shared" si="73"/>
        <v>468 Blackstone Inc.</v>
      </c>
      <c r="AA886" t="str">
        <f>_xlfn.XLOOKUP(Z886,'Client Lookup'!A:A,'Client Lookup'!C:C)</f>
        <v>The Blackstone Group</v>
      </c>
      <c r="AC886" t="e">
        <f>_xlfn.XLOOKUP(K886,'Results vs Forecast'!K:K,'Results vs Forecast'!K:K)</f>
        <v>#N/A</v>
      </c>
    </row>
    <row r="887" spans="1:29" hidden="1">
      <c r="A887" s="39"/>
      <c r="B887" s="1" t="s">
        <v>700</v>
      </c>
      <c r="C887" s="1" t="s">
        <v>1370</v>
      </c>
      <c r="D887" s="1" t="s">
        <v>12</v>
      </c>
      <c r="E887" s="1" t="s">
        <v>12</v>
      </c>
      <c r="F887" s="2">
        <v>45535</v>
      </c>
      <c r="G887" s="2">
        <v>45505</v>
      </c>
      <c r="H887" s="1" t="s">
        <v>2999</v>
      </c>
      <c r="I887" s="1" t="s">
        <v>3000</v>
      </c>
      <c r="J887" s="1" t="s">
        <v>593</v>
      </c>
      <c r="K887" s="1" t="s">
        <v>842</v>
      </c>
      <c r="L887" s="1" t="s">
        <v>1809</v>
      </c>
      <c r="M887" s="1"/>
      <c r="N887" s="1"/>
      <c r="O887" s="1"/>
      <c r="P887" s="40">
        <v>352.16392893305016</v>
      </c>
      <c r="Q887" s="37" t="str">
        <f>IF(C887="ForthPoint","ForthPoint",IF(D887="Intercompany",_xlfn.XLOOKUP(E887,'Dept Lookup'!B:B,'Dept Lookup'!A:A),Modified!D887))</f>
        <v>Business Intelligence</v>
      </c>
      <c r="R887" t="str">
        <f t="shared" si="69"/>
        <v>MasterCard</v>
      </c>
      <c r="S887" s="1" t="s">
        <v>707</v>
      </c>
      <c r="T887">
        <f t="shared" si="70"/>
        <v>0</v>
      </c>
      <c r="U887" s="25" t="str">
        <f>IF(K887&gt;0,K887,_xlfn.XLOOKUP(M887,'Client Lookup'!L:L,'Client Lookup'!N:N))</f>
        <v>25146</v>
      </c>
      <c r="V887" t="str">
        <f>_xlfn.XLOOKUP(_xlfn.NUMBERVALUE(U887),'Project Lookup'!X:X,'Project Lookup'!B:B)</f>
        <v>Mastercard SOW #6</v>
      </c>
      <c r="X887" t="str">
        <f t="shared" si="71"/>
        <v>461 Session M Inc. : 974 Mastercard SOW #6</v>
      </c>
      <c r="Y887" t="str">
        <f t="shared" si="72"/>
        <v>461 Session M Inc.</v>
      </c>
      <c r="Z887" t="str">
        <f t="shared" si="73"/>
        <v>461 Session M Inc.</v>
      </c>
      <c r="AA887" t="str">
        <f>_xlfn.XLOOKUP(Z887,'Client Lookup'!A:A,'Client Lookup'!C:C)</f>
        <v>MasterCard</v>
      </c>
      <c r="AC887" t="e">
        <f>_xlfn.XLOOKUP(K887,'Results vs Forecast'!K:K,'Results vs Forecast'!K:K)</f>
        <v>#N/A</v>
      </c>
    </row>
    <row r="888" spans="1:29" hidden="1">
      <c r="A888" s="39"/>
      <c r="B888" s="1" t="s">
        <v>700</v>
      </c>
      <c r="C888" s="1" t="s">
        <v>1395</v>
      </c>
      <c r="D888" s="1" t="s">
        <v>12</v>
      </c>
      <c r="E888" s="1" t="s">
        <v>12</v>
      </c>
      <c r="F888" s="2">
        <v>45535</v>
      </c>
      <c r="G888" s="2">
        <v>45505</v>
      </c>
      <c r="H888" s="1" t="s">
        <v>3001</v>
      </c>
      <c r="I888" s="1" t="s">
        <v>3002</v>
      </c>
      <c r="J888" s="1" t="s">
        <v>3003</v>
      </c>
      <c r="K888" s="1" t="s">
        <v>866</v>
      </c>
      <c r="L888" s="1"/>
      <c r="M888" s="1"/>
      <c r="N888" s="1"/>
      <c r="O888" s="1"/>
      <c r="P888" s="40">
        <v>23529.469761839999</v>
      </c>
      <c r="Q888" s="41" t="s">
        <v>948</v>
      </c>
      <c r="R888" t="str">
        <f t="shared" si="69"/>
        <v>Soremartec S.A.</v>
      </c>
      <c r="S888" s="1" t="s">
        <v>707</v>
      </c>
      <c r="T888">
        <f t="shared" si="70"/>
        <v>0</v>
      </c>
      <c r="U888" s="25" t="str">
        <f>IF(K888&gt;0,K888,_xlfn.XLOOKUP(M888,'Client Lookup'!L:L,'Client Lookup'!N:N))</f>
        <v>25538</v>
      </c>
      <c r="V888" t="str">
        <f>_xlfn.XLOOKUP(_xlfn.NUMBERVALUE(U888),'Project Lookup'!X:X,'Project Lookup'!B:B)</f>
        <v>Offshore Business Insights Support</v>
      </c>
      <c r="X888" t="str">
        <f t="shared" si="71"/>
        <v>349 Soremartec S.A. : 1007 Offshore Business Insights Support</v>
      </c>
      <c r="Y888" t="str">
        <f t="shared" si="72"/>
        <v>349 Soremartec S.A.</v>
      </c>
      <c r="Z888" t="str">
        <f t="shared" si="73"/>
        <v>349 Soremartec S.A.</v>
      </c>
      <c r="AA888" t="str">
        <f>_xlfn.XLOOKUP(Z888,'Client Lookup'!A:A,'Client Lookup'!C:C)</f>
        <v>Soremartec S.A.</v>
      </c>
      <c r="AC888" t="e">
        <f>_xlfn.XLOOKUP(K888,'Results vs Forecast'!K:K,'Results vs Forecast'!K:K)</f>
        <v>#N/A</v>
      </c>
    </row>
    <row r="889" spans="1:29" hidden="1">
      <c r="A889" s="39"/>
      <c r="B889" s="1" t="s">
        <v>700</v>
      </c>
      <c r="C889" s="1" t="s">
        <v>1370</v>
      </c>
      <c r="D889" s="1" t="s">
        <v>12</v>
      </c>
      <c r="E889" s="1" t="s">
        <v>12</v>
      </c>
      <c r="F889" s="2">
        <v>45535</v>
      </c>
      <c r="G889" s="2">
        <v>45505</v>
      </c>
      <c r="H889" s="1" t="s">
        <v>3004</v>
      </c>
      <c r="I889" s="1" t="s">
        <v>3005</v>
      </c>
      <c r="J889" s="1" t="s">
        <v>646</v>
      </c>
      <c r="K889" s="1" t="s">
        <v>892</v>
      </c>
      <c r="L889" s="1" t="s">
        <v>2880</v>
      </c>
      <c r="M889" s="1"/>
      <c r="N889" s="1"/>
      <c r="O889" s="1"/>
      <c r="P889" s="40">
        <v>480.22353945415932</v>
      </c>
      <c r="Q889" s="37" t="str">
        <f>IF(C889="ForthPoint","ForthPoint",IF(D889="Intercompany",_xlfn.XLOOKUP(E889,'Dept Lookup'!B:B,'Dept Lookup'!A:A),Modified!D889))</f>
        <v>Business Intelligence</v>
      </c>
      <c r="R889" t="str">
        <f t="shared" si="69"/>
        <v>The Blackstone Group</v>
      </c>
      <c r="S889" s="1" t="s">
        <v>707</v>
      </c>
      <c r="T889">
        <f t="shared" si="70"/>
        <v>0</v>
      </c>
      <c r="U889" s="25" t="str">
        <f>IF(K889&gt;0,K889,_xlfn.XLOOKUP(M889,'Client Lookup'!L:L,'Client Lookup'!N:N))</f>
        <v>25161</v>
      </c>
      <c r="V889" t="str">
        <f>_xlfn.XLOOKUP(_xlfn.NUMBERVALUE(U889),'Project Lookup'!X:X,'Project Lookup'!B:B)</f>
        <v>Blackstone SOW #13</v>
      </c>
      <c r="X889" t="str">
        <f t="shared" si="71"/>
        <v>468 Blackstone Inc. : 989 Blackstone SOW #13</v>
      </c>
      <c r="Y889" t="str">
        <f t="shared" si="72"/>
        <v>468 Blackstone Inc.</v>
      </c>
      <c r="Z889" t="str">
        <f t="shared" si="73"/>
        <v>468 Blackstone Inc.</v>
      </c>
      <c r="AA889" t="str">
        <f>_xlfn.XLOOKUP(Z889,'Client Lookup'!A:A,'Client Lookup'!C:C)</f>
        <v>The Blackstone Group</v>
      </c>
      <c r="AC889" t="e">
        <f>_xlfn.XLOOKUP(K889,'Results vs Forecast'!K:K,'Results vs Forecast'!K:K)</f>
        <v>#N/A</v>
      </c>
    </row>
    <row r="890" spans="1:29" hidden="1">
      <c r="A890" s="39"/>
      <c r="B890" s="1" t="s">
        <v>700</v>
      </c>
      <c r="C890" s="1" t="s">
        <v>1370</v>
      </c>
      <c r="D890" s="1" t="s">
        <v>12</v>
      </c>
      <c r="E890" s="1" t="s">
        <v>12</v>
      </c>
      <c r="F890" s="2">
        <v>45535</v>
      </c>
      <c r="G890" s="2">
        <v>45505</v>
      </c>
      <c r="H890" s="1" t="s">
        <v>3006</v>
      </c>
      <c r="I890" s="1" t="s">
        <v>3007</v>
      </c>
      <c r="J890" s="1" t="s">
        <v>617</v>
      </c>
      <c r="K890" s="1" t="s">
        <v>860</v>
      </c>
      <c r="L890" s="1" t="s">
        <v>2892</v>
      </c>
      <c r="M890" s="1"/>
      <c r="N890" s="1"/>
      <c r="O890" s="1"/>
      <c r="P890" s="40">
        <v>344.16020327548085</v>
      </c>
      <c r="Q890" s="37" t="str">
        <f>IF(C890="ForthPoint","ForthPoint",IF(D890="Intercompany",_xlfn.XLOOKUP(E890,'Dept Lookup'!B:B,'Dept Lookup'!A:A),Modified!D890))</f>
        <v>Business Intelligence</v>
      </c>
      <c r="R890" t="str">
        <f t="shared" si="69"/>
        <v>Roku</v>
      </c>
      <c r="S890" s="1" t="s">
        <v>707</v>
      </c>
      <c r="T890">
        <f t="shared" si="70"/>
        <v>0</v>
      </c>
      <c r="U890" s="25" t="str">
        <f>IF(K890&gt;0,K890,_xlfn.XLOOKUP(M890,'Client Lookup'!L:L,'Client Lookup'!N:N))</f>
        <v>25138</v>
      </c>
      <c r="V890" t="str">
        <f>_xlfn.XLOOKUP(_xlfn.NUMBERVALUE(U890),'Project Lookup'!X:X,'Project Lookup'!B:B)</f>
        <v>SOW#1 2024 - DE &amp; BI Team</v>
      </c>
      <c r="X890" t="str">
        <f t="shared" si="71"/>
        <v>459 Roku Inc. : 966 SOW#1 2024 - DE &amp; BI Team</v>
      </c>
      <c r="Y890" t="str">
        <f t="shared" si="72"/>
        <v>459 Roku Inc.</v>
      </c>
      <c r="Z890" t="str">
        <f t="shared" si="73"/>
        <v>459 Roku Inc.</v>
      </c>
      <c r="AA890" t="str">
        <f>_xlfn.XLOOKUP(Z890,'Client Lookup'!A:A,'Client Lookup'!C:C)</f>
        <v>Roku</v>
      </c>
      <c r="AC890" t="e">
        <f>_xlfn.XLOOKUP(K890,'Results vs Forecast'!K:K,'Results vs Forecast'!K:K)</f>
        <v>#N/A</v>
      </c>
    </row>
    <row r="891" spans="1:29" hidden="1">
      <c r="A891" s="39"/>
      <c r="B891" s="1" t="s">
        <v>700</v>
      </c>
      <c r="C891" s="1" t="s">
        <v>1370</v>
      </c>
      <c r="D891" s="1" t="s">
        <v>12</v>
      </c>
      <c r="E891" s="1" t="s">
        <v>12</v>
      </c>
      <c r="F891" s="2">
        <v>45535</v>
      </c>
      <c r="G891" s="2">
        <v>45505</v>
      </c>
      <c r="H891" s="1" t="s">
        <v>3008</v>
      </c>
      <c r="I891" s="1" t="s">
        <v>3009</v>
      </c>
      <c r="J891" s="1" t="s">
        <v>593</v>
      </c>
      <c r="K891" s="1" t="s">
        <v>842</v>
      </c>
      <c r="L891" s="1" t="s">
        <v>1809</v>
      </c>
      <c r="M891" s="1"/>
      <c r="N891" s="1"/>
      <c r="O891" s="1"/>
      <c r="P891" s="40">
        <v>531.24741444853987</v>
      </c>
      <c r="Q891" s="37" t="str">
        <f>IF(C891="ForthPoint","ForthPoint",IF(D891="Intercompany",_xlfn.XLOOKUP(E891,'Dept Lookup'!B:B,'Dept Lookup'!A:A),Modified!D891))</f>
        <v>Business Intelligence</v>
      </c>
      <c r="R891" t="str">
        <f t="shared" si="69"/>
        <v>MasterCard</v>
      </c>
      <c r="S891" s="1" t="s">
        <v>707</v>
      </c>
      <c r="T891">
        <f t="shared" si="70"/>
        <v>0</v>
      </c>
      <c r="U891" s="25" t="str">
        <f>IF(K891&gt;0,K891,_xlfn.XLOOKUP(M891,'Client Lookup'!L:L,'Client Lookup'!N:N))</f>
        <v>25146</v>
      </c>
      <c r="V891" t="str">
        <f>_xlfn.XLOOKUP(_xlfn.NUMBERVALUE(U891),'Project Lookup'!X:X,'Project Lookup'!B:B)</f>
        <v>Mastercard SOW #6</v>
      </c>
      <c r="X891" t="str">
        <f t="shared" si="71"/>
        <v>461 Session M Inc. : 974 Mastercard SOW #6</v>
      </c>
      <c r="Y891" t="str">
        <f t="shared" si="72"/>
        <v>461 Session M Inc.</v>
      </c>
      <c r="Z891" t="str">
        <f t="shared" si="73"/>
        <v>461 Session M Inc.</v>
      </c>
      <c r="AA891" t="str">
        <f>_xlfn.XLOOKUP(Z891,'Client Lookup'!A:A,'Client Lookup'!C:C)</f>
        <v>MasterCard</v>
      </c>
      <c r="AC891" t="e">
        <f>_xlfn.XLOOKUP(K891,'Results vs Forecast'!K:K,'Results vs Forecast'!K:K)</f>
        <v>#N/A</v>
      </c>
    </row>
    <row r="892" spans="1:29" hidden="1">
      <c r="A892" s="39"/>
      <c r="B892" s="1" t="s">
        <v>700</v>
      </c>
      <c r="C892" s="1" t="s">
        <v>1370</v>
      </c>
      <c r="D892" s="1" t="s">
        <v>12</v>
      </c>
      <c r="E892" s="1" t="s">
        <v>12</v>
      </c>
      <c r="F892" s="2">
        <v>45535</v>
      </c>
      <c r="G892" s="2">
        <v>45505</v>
      </c>
      <c r="H892" s="1" t="s">
        <v>3010</v>
      </c>
      <c r="I892" s="1" t="s">
        <v>3011</v>
      </c>
      <c r="J892" s="1" t="s">
        <v>593</v>
      </c>
      <c r="K892" s="1" t="s">
        <v>842</v>
      </c>
      <c r="L892" s="1" t="s">
        <v>1809</v>
      </c>
      <c r="M892" s="1"/>
      <c r="N892" s="1"/>
      <c r="O892" s="1"/>
      <c r="P892" s="40">
        <v>352.16392893305016</v>
      </c>
      <c r="Q892" s="37" t="str">
        <f>IF(C892="ForthPoint","ForthPoint",IF(D892="Intercompany",_xlfn.XLOOKUP(E892,'Dept Lookup'!B:B,'Dept Lookup'!A:A),Modified!D892))</f>
        <v>Business Intelligence</v>
      </c>
      <c r="R892" t="str">
        <f t="shared" si="69"/>
        <v>MasterCard</v>
      </c>
      <c r="S892" s="1" t="s">
        <v>707</v>
      </c>
      <c r="T892">
        <f t="shared" si="70"/>
        <v>0</v>
      </c>
      <c r="U892" s="25" t="str">
        <f>IF(K892&gt;0,K892,_xlfn.XLOOKUP(M892,'Client Lookup'!L:L,'Client Lookup'!N:N))</f>
        <v>25146</v>
      </c>
      <c r="V892" t="str">
        <f>_xlfn.XLOOKUP(_xlfn.NUMBERVALUE(U892),'Project Lookup'!X:X,'Project Lookup'!B:B)</f>
        <v>Mastercard SOW #6</v>
      </c>
      <c r="X892" t="str">
        <f t="shared" si="71"/>
        <v>461 Session M Inc. : 974 Mastercard SOW #6</v>
      </c>
      <c r="Y892" t="str">
        <f t="shared" si="72"/>
        <v>461 Session M Inc.</v>
      </c>
      <c r="Z892" t="str">
        <f t="shared" si="73"/>
        <v>461 Session M Inc.</v>
      </c>
      <c r="AA892" t="str">
        <f>_xlfn.XLOOKUP(Z892,'Client Lookup'!A:A,'Client Lookup'!C:C)</f>
        <v>MasterCard</v>
      </c>
      <c r="AC892" t="e">
        <f>_xlfn.XLOOKUP(K892,'Results vs Forecast'!K:K,'Results vs Forecast'!K:K)</f>
        <v>#N/A</v>
      </c>
    </row>
    <row r="893" spans="1:29" hidden="1">
      <c r="A893" s="39"/>
      <c r="B893" s="1" t="s">
        <v>700</v>
      </c>
      <c r="C893" s="1" t="s">
        <v>1390</v>
      </c>
      <c r="D893" s="1" t="s">
        <v>12</v>
      </c>
      <c r="E893" s="1" t="s">
        <v>12</v>
      </c>
      <c r="F893" s="2">
        <v>45535</v>
      </c>
      <c r="G893" s="2">
        <v>45505</v>
      </c>
      <c r="H893" s="1" t="s">
        <v>3012</v>
      </c>
      <c r="I893" s="1" t="s">
        <v>3013</v>
      </c>
      <c r="J893" s="1" t="s">
        <v>1433</v>
      </c>
      <c r="K893" s="1" t="s">
        <v>826</v>
      </c>
      <c r="L893" s="1"/>
      <c r="M893" s="1"/>
      <c r="N893" s="1"/>
      <c r="O893" s="1"/>
      <c r="P893" s="40">
        <v>1488.3011366741509</v>
      </c>
      <c r="Q893" s="37" t="str">
        <f>IF(C893="ForthPoint","ForthPoint",IF(D893="Intercompany",_xlfn.XLOOKUP(E893,'Dept Lookup'!B:B,'Dept Lookup'!A:A),Modified!D893))</f>
        <v>ForthPoint</v>
      </c>
      <c r="R893" s="11" t="s">
        <v>120</v>
      </c>
      <c r="S893" s="1" t="s">
        <v>707</v>
      </c>
      <c r="T893">
        <f t="shared" si="70"/>
        <v>0</v>
      </c>
      <c r="U893" s="25" t="str">
        <f>IF(K893&gt;0,K893,_xlfn.XLOOKUP(M893,'Client Lookup'!L:L,'Client Lookup'!N:N))</f>
        <v>25755</v>
      </c>
      <c r="V893" t="str">
        <f>_xlfn.XLOOKUP(_xlfn.NUMBERVALUE(U893),'Project Lookup'!X:X,'Project Lookup'!B:B)</f>
        <v>Legrand - Cablofil Managed Service Level Agreement</v>
      </c>
      <c r="X893" t="str">
        <f t="shared" si="71"/>
        <v>402 ICC in Forth Point Represents Blend360 : 1019 Legrand - Cablofil Managed Service Level Agreement</v>
      </c>
      <c r="Y893" t="str">
        <f t="shared" si="72"/>
        <v>402 ICC in Forth Point Represents Blend360</v>
      </c>
      <c r="Z893" t="str">
        <f t="shared" si="73"/>
        <v>402 ICC in Forth Point Represents Blend360</v>
      </c>
      <c r="AA893" t="str">
        <f>_xlfn.XLOOKUP(Z893,'Client Lookup'!A:A,'Client Lookup'!C:C)</f>
        <v>Legrand Cablofil Inc</v>
      </c>
      <c r="AC893" t="e">
        <f>_xlfn.XLOOKUP(K893,'Results vs Forecast'!K:K,'Results vs Forecast'!K:K)</f>
        <v>#N/A</v>
      </c>
    </row>
    <row r="894" spans="1:29" hidden="1">
      <c r="A894" s="39"/>
      <c r="B894" s="1" t="s">
        <v>700</v>
      </c>
      <c r="C894" s="1" t="s">
        <v>701</v>
      </c>
      <c r="D894" s="1" t="s">
        <v>12</v>
      </c>
      <c r="E894" s="1" t="s">
        <v>12</v>
      </c>
      <c r="F894" s="2">
        <v>45535</v>
      </c>
      <c r="G894" s="2">
        <v>45505</v>
      </c>
      <c r="H894" s="1" t="s">
        <v>3014</v>
      </c>
      <c r="I894" s="1" t="s">
        <v>3015</v>
      </c>
      <c r="J894" s="1" t="s">
        <v>580</v>
      </c>
      <c r="K894" s="1" t="s">
        <v>830</v>
      </c>
      <c r="L894" s="1" t="s">
        <v>2819</v>
      </c>
      <c r="M894" s="1"/>
      <c r="N894" s="1"/>
      <c r="O894" s="1" t="s">
        <v>1369</v>
      </c>
      <c r="P894" s="40">
        <v>183577.06</v>
      </c>
      <c r="Q894" s="37" t="str">
        <f>IF(C894="ForthPoint","ForthPoint",IF(D894="Intercompany",_xlfn.XLOOKUP(E894,'Dept Lookup'!B:B,'Dept Lookup'!A:A),Modified!D894))</f>
        <v>Business Intelligence</v>
      </c>
      <c r="R894" t="str">
        <f t="shared" si="69"/>
        <v>LinkedIn</v>
      </c>
      <c r="S894" s="1" t="s">
        <v>707</v>
      </c>
      <c r="T894">
        <f t="shared" si="70"/>
        <v>0</v>
      </c>
      <c r="U894" s="25" t="str">
        <f>IF(K894&gt;0,K894,_xlfn.XLOOKUP(M894,'Client Lookup'!L:L,'Client Lookup'!N:N))</f>
        <v>34003</v>
      </c>
      <c r="V894" t="str">
        <f>_xlfn.XLOOKUP(_xlfn.NUMBERVALUE(U894),'Project Lookup'!X:X,'Project Lookup'!B:B)</f>
        <v>LinkedIn FY2025H1 BI Retainer (Laura) CO9 Renewal</v>
      </c>
      <c r="X894" t="str">
        <f t="shared" si="71"/>
        <v>169 LinkedIn Corporation : 1304 LinkedIn FY2025H1 BI Retainer (Laura) CO9 Renewal</v>
      </c>
      <c r="Y894" t="str">
        <f t="shared" si="72"/>
        <v>169 LinkedIn Corporation</v>
      </c>
      <c r="Z894" t="str">
        <f t="shared" si="73"/>
        <v>169 LinkedIn Corporation</v>
      </c>
      <c r="AA894" t="str">
        <f>_xlfn.XLOOKUP(Z894,'Client Lookup'!A:A,'Client Lookup'!C:C)</f>
        <v>LinkedIn</v>
      </c>
      <c r="AC894" t="e">
        <f>_xlfn.XLOOKUP(K894,'Results vs Forecast'!K:K,'Results vs Forecast'!K:K)</f>
        <v>#N/A</v>
      </c>
    </row>
    <row r="895" spans="1:29" hidden="1">
      <c r="A895" s="39"/>
      <c r="B895" s="1" t="s">
        <v>700</v>
      </c>
      <c r="C895" s="1" t="s">
        <v>1370</v>
      </c>
      <c r="D895" s="1" t="s">
        <v>12</v>
      </c>
      <c r="E895" s="1" t="s">
        <v>12</v>
      </c>
      <c r="F895" s="2">
        <v>45535</v>
      </c>
      <c r="G895" s="2">
        <v>45505</v>
      </c>
      <c r="H895" s="1" t="s">
        <v>3016</v>
      </c>
      <c r="I895" s="1" t="s">
        <v>3017</v>
      </c>
      <c r="J895" s="1" t="s">
        <v>593</v>
      </c>
      <c r="K895" s="1" t="s">
        <v>842</v>
      </c>
      <c r="L895" s="1" t="s">
        <v>1809</v>
      </c>
      <c r="M895" s="1"/>
      <c r="N895" s="1"/>
      <c r="O895" s="1"/>
      <c r="P895" s="40">
        <v>177.08255410109734</v>
      </c>
      <c r="Q895" s="37" t="str">
        <f>IF(C895="ForthPoint","ForthPoint",IF(D895="Intercompany",_xlfn.XLOOKUP(E895,'Dept Lookup'!B:B,'Dept Lookup'!A:A),Modified!D895))</f>
        <v>Business Intelligence</v>
      </c>
      <c r="R895" t="str">
        <f t="shared" si="69"/>
        <v>MasterCard</v>
      </c>
      <c r="S895" s="1" t="s">
        <v>707</v>
      </c>
      <c r="T895">
        <f t="shared" si="70"/>
        <v>0</v>
      </c>
      <c r="U895" s="25" t="str">
        <f>IF(K895&gt;0,K895,_xlfn.XLOOKUP(M895,'Client Lookup'!L:L,'Client Lookup'!N:N))</f>
        <v>25146</v>
      </c>
      <c r="V895" t="str">
        <f>_xlfn.XLOOKUP(_xlfn.NUMBERVALUE(U895),'Project Lookup'!X:X,'Project Lookup'!B:B)</f>
        <v>Mastercard SOW #6</v>
      </c>
      <c r="X895" t="str">
        <f t="shared" si="71"/>
        <v>461 Session M Inc. : 974 Mastercard SOW #6</v>
      </c>
      <c r="Y895" t="str">
        <f t="shared" si="72"/>
        <v>461 Session M Inc.</v>
      </c>
      <c r="Z895" t="str">
        <f t="shared" si="73"/>
        <v>461 Session M Inc.</v>
      </c>
      <c r="AA895" t="str">
        <f>_xlfn.XLOOKUP(Z895,'Client Lookup'!A:A,'Client Lookup'!C:C)</f>
        <v>MasterCard</v>
      </c>
      <c r="AC895" t="e">
        <f>_xlfn.XLOOKUP(K895,'Results vs Forecast'!K:K,'Results vs Forecast'!K:K)</f>
        <v>#N/A</v>
      </c>
    </row>
    <row r="896" spans="1:29" hidden="1">
      <c r="A896" s="39"/>
      <c r="B896" s="1" t="s">
        <v>700</v>
      </c>
      <c r="C896" s="1" t="s">
        <v>701</v>
      </c>
      <c r="D896" s="1" t="s">
        <v>12</v>
      </c>
      <c r="E896" s="1" t="s">
        <v>12</v>
      </c>
      <c r="F896" s="2">
        <v>45535</v>
      </c>
      <c r="G896" s="2">
        <v>45505</v>
      </c>
      <c r="H896" s="1" t="s">
        <v>1844</v>
      </c>
      <c r="I896" s="1" t="s">
        <v>1845</v>
      </c>
      <c r="J896" s="1" t="s">
        <v>277</v>
      </c>
      <c r="K896" s="1"/>
      <c r="L896" s="1"/>
      <c r="M896" s="1" t="s">
        <v>1692</v>
      </c>
      <c r="N896" s="1"/>
      <c r="O896" s="1" t="s">
        <v>2204</v>
      </c>
      <c r="P896" s="40">
        <v>-1482.03</v>
      </c>
      <c r="Q896" s="37" t="str">
        <f>IF(C896="ForthPoint","ForthPoint",IF(D896="Intercompany",_xlfn.XLOOKUP(E896,'Dept Lookup'!B:B,'Dept Lookup'!A:A),Modified!D896))</f>
        <v>Business Intelligence</v>
      </c>
      <c r="R896" t="str">
        <f t="shared" si="69"/>
        <v>Legrand Cablofil Inc</v>
      </c>
      <c r="S896" s="1" t="s">
        <v>707</v>
      </c>
      <c r="T896" t="str">
        <f t="shared" si="70"/>
        <v>ICC 1019 ICC in Forth Point Represents Blend360 : Legrand - Cablofil Managed Service Level Agreement</v>
      </c>
      <c r="U896" s="25" t="str">
        <f>IF(K896&gt;0,K896,_xlfn.XLOOKUP(M896,'Client Lookup'!L:L,'Client Lookup'!N:N))</f>
        <v>25755</v>
      </c>
      <c r="V896" t="str">
        <f>_xlfn.XLOOKUP(_xlfn.NUMBERVALUE(U896),'Project Lookup'!X:X,'Project Lookup'!B:B)</f>
        <v>Legrand - Cablofil Managed Service Level Agreement</v>
      </c>
      <c r="X896" t="str">
        <f t="shared" si="71"/>
        <v>ICC 1019 ICC in Forth Point Represents Blend360 : Legrand - Cablofil Managed Service Level Agreement</v>
      </c>
      <c r="Y896" t="str">
        <f t="shared" si="72"/>
        <v>ICC 1019 ICC in Forth Point Represents Blend360</v>
      </c>
      <c r="Z896" t="str">
        <f t="shared" si="73"/>
        <v>1019 ICC in Forth Point Represents Blend360</v>
      </c>
      <c r="AA896" t="str">
        <f>_xlfn.XLOOKUP(Z896,'Client Lookup'!A:A,'Client Lookup'!C:C)</f>
        <v>Legrand Cablofil Inc</v>
      </c>
      <c r="AC896" t="e">
        <f>_xlfn.XLOOKUP(K896,'Results vs Forecast'!K:K,'Results vs Forecast'!K:K)</f>
        <v>#N/A</v>
      </c>
    </row>
    <row r="897" spans="1:29" hidden="1">
      <c r="A897" s="39"/>
      <c r="B897" s="1" t="s">
        <v>700</v>
      </c>
      <c r="C897" s="1" t="s">
        <v>1370</v>
      </c>
      <c r="D897" s="1" t="s">
        <v>12</v>
      </c>
      <c r="E897" s="1" t="s">
        <v>12</v>
      </c>
      <c r="F897" s="2">
        <v>45535</v>
      </c>
      <c r="G897" s="2">
        <v>45505</v>
      </c>
      <c r="H897" s="1" t="s">
        <v>3018</v>
      </c>
      <c r="I897" s="1" t="s">
        <v>3019</v>
      </c>
      <c r="J897" s="1" t="s">
        <v>593</v>
      </c>
      <c r="K897" s="1" t="s">
        <v>842</v>
      </c>
      <c r="L897" s="1" t="s">
        <v>1809</v>
      </c>
      <c r="M897" s="1"/>
      <c r="N897" s="1"/>
      <c r="O897" s="1"/>
      <c r="P897" s="40">
        <v>352.16392893305016</v>
      </c>
      <c r="Q897" s="37" t="str">
        <f>IF(C897="ForthPoint","ForthPoint",IF(D897="Intercompany",_xlfn.XLOOKUP(E897,'Dept Lookup'!B:B,'Dept Lookup'!A:A),Modified!D897))</f>
        <v>Business Intelligence</v>
      </c>
      <c r="R897" t="str">
        <f t="shared" si="69"/>
        <v>MasterCard</v>
      </c>
      <c r="S897" s="1" t="s">
        <v>707</v>
      </c>
      <c r="T897">
        <f t="shared" si="70"/>
        <v>0</v>
      </c>
      <c r="U897" s="25" t="str">
        <f>IF(K897&gt;0,K897,_xlfn.XLOOKUP(M897,'Client Lookup'!L:L,'Client Lookup'!N:N))</f>
        <v>25146</v>
      </c>
      <c r="V897" t="str">
        <f>_xlfn.XLOOKUP(_xlfn.NUMBERVALUE(U897),'Project Lookup'!X:X,'Project Lookup'!B:B)</f>
        <v>Mastercard SOW #6</v>
      </c>
      <c r="X897" t="str">
        <f t="shared" si="71"/>
        <v>461 Session M Inc. : 974 Mastercard SOW #6</v>
      </c>
      <c r="Y897" t="str">
        <f t="shared" si="72"/>
        <v>461 Session M Inc.</v>
      </c>
      <c r="Z897" t="str">
        <f t="shared" si="73"/>
        <v>461 Session M Inc.</v>
      </c>
      <c r="AA897" t="str">
        <f>_xlfn.XLOOKUP(Z897,'Client Lookup'!A:A,'Client Lookup'!C:C)</f>
        <v>MasterCard</v>
      </c>
      <c r="AC897" t="e">
        <f>_xlfn.XLOOKUP(K897,'Results vs Forecast'!K:K,'Results vs Forecast'!K:K)</f>
        <v>#N/A</v>
      </c>
    </row>
    <row r="898" spans="1:29" hidden="1">
      <c r="A898" s="39"/>
      <c r="B898" s="1" t="s">
        <v>700</v>
      </c>
      <c r="C898" s="1" t="s">
        <v>701</v>
      </c>
      <c r="D898" s="1" t="s">
        <v>12</v>
      </c>
      <c r="E898" s="1" t="s">
        <v>12</v>
      </c>
      <c r="F898" s="2">
        <v>45535</v>
      </c>
      <c r="G898" s="2">
        <v>45505</v>
      </c>
      <c r="H898" s="1" t="s">
        <v>3020</v>
      </c>
      <c r="I898" s="1" t="s">
        <v>3021</v>
      </c>
      <c r="J898" s="1" t="s">
        <v>665</v>
      </c>
      <c r="K898" s="1" t="s">
        <v>914</v>
      </c>
      <c r="L898" s="1" t="s">
        <v>2968</v>
      </c>
      <c r="M898" s="1"/>
      <c r="N898" s="1"/>
      <c r="O898" s="1"/>
      <c r="P898" s="40">
        <v>6.15</v>
      </c>
      <c r="Q898" s="37" t="str">
        <f>IF(C898="ForthPoint","ForthPoint",IF(D898="Intercompany",_xlfn.XLOOKUP(E898,'Dept Lookup'!B:B,'Dept Lookup'!A:A),Modified!D898))</f>
        <v>Business Intelligence</v>
      </c>
      <c r="R898" t="str">
        <f t="shared" si="69"/>
        <v>Visa</v>
      </c>
      <c r="S898" s="1" t="s">
        <v>707</v>
      </c>
      <c r="T898">
        <f t="shared" si="70"/>
        <v>0</v>
      </c>
      <c r="U898" s="25" t="str">
        <f>IF(K898&gt;0,K898,_xlfn.XLOOKUP(M898,'Client Lookup'!L:L,'Client Lookup'!N:N))</f>
        <v>31106</v>
      </c>
      <c r="V898" t="str">
        <f>_xlfn.XLOOKUP(_xlfn.NUMBERVALUE(U898),'Project Lookup'!X:X,'Project Lookup'!B:B)</f>
        <v>BI retainer - Global Installments and Embedded Finance</v>
      </c>
      <c r="X898" t="str">
        <f t="shared" si="71"/>
        <v>11 Visa : 1242 BI retainer - Global Installments and Embedded Finance</v>
      </c>
      <c r="Y898" t="str">
        <f t="shared" si="72"/>
        <v>11 Visa</v>
      </c>
      <c r="Z898" t="str">
        <f t="shared" si="73"/>
        <v>11 Visa</v>
      </c>
      <c r="AA898" t="str">
        <f>_xlfn.XLOOKUP(Z898,'Client Lookup'!A:A,'Client Lookup'!C:C)</f>
        <v>Visa</v>
      </c>
      <c r="AC898" t="e">
        <f>_xlfn.XLOOKUP(K898,'Results vs Forecast'!K:K,'Results vs Forecast'!K:K)</f>
        <v>#N/A</v>
      </c>
    </row>
    <row r="899" spans="1:29" hidden="1">
      <c r="A899" s="39"/>
      <c r="B899" s="1" t="s">
        <v>700</v>
      </c>
      <c r="C899" s="1" t="s">
        <v>1370</v>
      </c>
      <c r="D899" s="1" t="s">
        <v>12</v>
      </c>
      <c r="E899" s="1" t="s">
        <v>12</v>
      </c>
      <c r="F899" s="2">
        <v>45535</v>
      </c>
      <c r="G899" s="2">
        <v>45505</v>
      </c>
      <c r="H899" s="1" t="s">
        <v>3022</v>
      </c>
      <c r="I899" s="1" t="s">
        <v>3023</v>
      </c>
      <c r="J899" s="1" t="s">
        <v>617</v>
      </c>
      <c r="K899" s="1" t="s">
        <v>860</v>
      </c>
      <c r="L899" s="1" t="s">
        <v>2892</v>
      </c>
      <c r="M899" s="1"/>
      <c r="N899" s="1"/>
      <c r="O899" s="1"/>
      <c r="P899" s="40">
        <v>228.10618124072568</v>
      </c>
      <c r="Q899" s="37" t="str">
        <f>IF(C899="ForthPoint","ForthPoint",IF(D899="Intercompany",_xlfn.XLOOKUP(E899,'Dept Lookup'!B:B,'Dept Lookup'!A:A),Modified!D899))</f>
        <v>Business Intelligence</v>
      </c>
      <c r="R899" t="str">
        <f t="shared" ref="R899:R962" si="74">AA899</f>
        <v>Roku</v>
      </c>
      <c r="S899" s="1" t="s">
        <v>707</v>
      </c>
      <c r="T899">
        <f t="shared" ref="T899:T962" si="75">M899</f>
        <v>0</v>
      </c>
      <c r="U899" s="25" t="str">
        <f>IF(K899&gt;0,K899,_xlfn.XLOOKUP(M899,'Client Lookup'!L:L,'Client Lookup'!N:N))</f>
        <v>25138</v>
      </c>
      <c r="V899" t="str">
        <f>_xlfn.XLOOKUP(_xlfn.NUMBERVALUE(U899),'Project Lookup'!X:X,'Project Lookup'!B:B)</f>
        <v>SOW#1 2024 - DE &amp; BI Team</v>
      </c>
      <c r="X899" t="str">
        <f t="shared" ref="X899:X962" si="76">IF(J899="- No Entity -",M899,J899)</f>
        <v>459 Roku Inc. : 966 SOW#1 2024 - DE &amp; BI Team</v>
      </c>
      <c r="Y899" t="str">
        <f t="shared" ref="Y899:Y962" si="77">IFERROR(_xlfn.TEXTBEFORE(X899," :"),X899)</f>
        <v>459 Roku Inc.</v>
      </c>
      <c r="Z899" t="str">
        <f t="shared" si="73"/>
        <v>459 Roku Inc.</v>
      </c>
      <c r="AA899" t="str">
        <f>_xlfn.XLOOKUP(Z899,'Client Lookup'!A:A,'Client Lookup'!C:C)</f>
        <v>Roku</v>
      </c>
      <c r="AC899" t="e">
        <f>_xlfn.XLOOKUP(K899,'Results vs Forecast'!K:K,'Results vs Forecast'!K:K)</f>
        <v>#N/A</v>
      </c>
    </row>
    <row r="900" spans="1:29" hidden="1">
      <c r="A900" s="39"/>
      <c r="B900" s="1" t="s">
        <v>700</v>
      </c>
      <c r="C900" s="1" t="s">
        <v>1370</v>
      </c>
      <c r="D900" s="1" t="s">
        <v>12</v>
      </c>
      <c r="E900" s="1" t="s">
        <v>12</v>
      </c>
      <c r="F900" s="2">
        <v>45535</v>
      </c>
      <c r="G900" s="2">
        <v>45505</v>
      </c>
      <c r="H900" s="1" t="s">
        <v>3024</v>
      </c>
      <c r="I900" s="1" t="s">
        <v>3025</v>
      </c>
      <c r="J900" s="1" t="s">
        <v>593</v>
      </c>
      <c r="K900" s="1" t="s">
        <v>842</v>
      </c>
      <c r="L900" s="1" t="s">
        <v>1809</v>
      </c>
      <c r="M900" s="1"/>
      <c r="N900" s="1"/>
      <c r="O900" s="1"/>
      <c r="P900" s="40">
        <v>352.16392893305016</v>
      </c>
      <c r="Q900" s="37" t="str">
        <f>IF(C900="ForthPoint","ForthPoint",IF(D900="Intercompany",_xlfn.XLOOKUP(E900,'Dept Lookup'!B:B,'Dept Lookup'!A:A),Modified!D900))</f>
        <v>Business Intelligence</v>
      </c>
      <c r="R900" t="str">
        <f t="shared" si="74"/>
        <v>MasterCard</v>
      </c>
      <c r="S900" s="1" t="s">
        <v>707</v>
      </c>
      <c r="T900">
        <f t="shared" si="75"/>
        <v>0</v>
      </c>
      <c r="U900" s="25" t="str">
        <f>IF(K900&gt;0,K900,_xlfn.XLOOKUP(M900,'Client Lookup'!L:L,'Client Lookup'!N:N))</f>
        <v>25146</v>
      </c>
      <c r="V900" t="str">
        <f>_xlfn.XLOOKUP(_xlfn.NUMBERVALUE(U900),'Project Lookup'!X:X,'Project Lookup'!B:B)</f>
        <v>Mastercard SOW #6</v>
      </c>
      <c r="X900" t="str">
        <f t="shared" si="76"/>
        <v>461 Session M Inc. : 974 Mastercard SOW #6</v>
      </c>
      <c r="Y900" t="str">
        <f t="shared" si="77"/>
        <v>461 Session M Inc.</v>
      </c>
      <c r="Z900" t="str">
        <f t="shared" si="73"/>
        <v>461 Session M Inc.</v>
      </c>
      <c r="AA900" t="str">
        <f>_xlfn.XLOOKUP(Z900,'Client Lookup'!A:A,'Client Lookup'!C:C)</f>
        <v>MasterCard</v>
      </c>
      <c r="AC900" t="e">
        <f>_xlfn.XLOOKUP(K900,'Results vs Forecast'!K:K,'Results vs Forecast'!K:K)</f>
        <v>#N/A</v>
      </c>
    </row>
    <row r="901" spans="1:29" hidden="1">
      <c r="A901" s="39"/>
      <c r="B901" s="1" t="s">
        <v>700</v>
      </c>
      <c r="C901" s="1" t="s">
        <v>1370</v>
      </c>
      <c r="D901" s="1" t="s">
        <v>12</v>
      </c>
      <c r="E901" s="1" t="s">
        <v>12</v>
      </c>
      <c r="F901" s="2">
        <v>45535</v>
      </c>
      <c r="G901" s="2">
        <v>45505</v>
      </c>
      <c r="H901" s="1" t="s">
        <v>3026</v>
      </c>
      <c r="I901" s="1" t="s">
        <v>3027</v>
      </c>
      <c r="J901" s="1" t="s">
        <v>593</v>
      </c>
      <c r="K901" s="1" t="s">
        <v>842</v>
      </c>
      <c r="L901" s="1" t="s">
        <v>1809</v>
      </c>
      <c r="M901" s="1"/>
      <c r="N901" s="1"/>
      <c r="O901" s="1"/>
      <c r="P901" s="40">
        <v>352.16392893305016</v>
      </c>
      <c r="Q901" s="37" t="str">
        <f>IF(C901="ForthPoint","ForthPoint",IF(D901="Intercompany",_xlfn.XLOOKUP(E901,'Dept Lookup'!B:B,'Dept Lookup'!A:A),Modified!D901))</f>
        <v>Business Intelligence</v>
      </c>
      <c r="R901" t="str">
        <f t="shared" si="74"/>
        <v>MasterCard</v>
      </c>
      <c r="S901" s="1" t="s">
        <v>707</v>
      </c>
      <c r="T901">
        <f t="shared" si="75"/>
        <v>0</v>
      </c>
      <c r="U901" s="25" t="str">
        <f>IF(K901&gt;0,K901,_xlfn.XLOOKUP(M901,'Client Lookup'!L:L,'Client Lookup'!N:N))</f>
        <v>25146</v>
      </c>
      <c r="V901" t="str">
        <f>_xlfn.XLOOKUP(_xlfn.NUMBERVALUE(U901),'Project Lookup'!X:X,'Project Lookup'!B:B)</f>
        <v>Mastercard SOW #6</v>
      </c>
      <c r="X901" t="str">
        <f t="shared" si="76"/>
        <v>461 Session M Inc. : 974 Mastercard SOW #6</v>
      </c>
      <c r="Y901" t="str">
        <f t="shared" si="77"/>
        <v>461 Session M Inc.</v>
      </c>
      <c r="Z901" t="str">
        <f t="shared" si="73"/>
        <v>461 Session M Inc.</v>
      </c>
      <c r="AA901" t="str">
        <f>_xlfn.XLOOKUP(Z901,'Client Lookup'!A:A,'Client Lookup'!C:C)</f>
        <v>MasterCard</v>
      </c>
      <c r="AC901" t="e">
        <f>_xlfn.XLOOKUP(K901,'Results vs Forecast'!K:K,'Results vs Forecast'!K:K)</f>
        <v>#N/A</v>
      </c>
    </row>
    <row r="902" spans="1:29" hidden="1">
      <c r="A902" s="39"/>
      <c r="B902" s="1" t="s">
        <v>700</v>
      </c>
      <c r="C902" s="1" t="s">
        <v>1370</v>
      </c>
      <c r="D902" s="1" t="s">
        <v>12</v>
      </c>
      <c r="E902" s="1" t="s">
        <v>12</v>
      </c>
      <c r="F902" s="2">
        <v>45535</v>
      </c>
      <c r="G902" s="2">
        <v>45505</v>
      </c>
      <c r="H902" s="1" t="s">
        <v>3028</v>
      </c>
      <c r="I902" s="1" t="s">
        <v>3029</v>
      </c>
      <c r="J902" s="1" t="s">
        <v>617</v>
      </c>
      <c r="K902" s="1" t="s">
        <v>860</v>
      </c>
      <c r="L902" s="1" t="s">
        <v>2892</v>
      </c>
      <c r="M902" s="1"/>
      <c r="N902" s="1"/>
      <c r="O902" s="1"/>
      <c r="P902" s="40">
        <v>344.16020327548085</v>
      </c>
      <c r="Q902" s="37" t="str">
        <f>IF(C902="ForthPoint","ForthPoint",IF(D902="Intercompany",_xlfn.XLOOKUP(E902,'Dept Lookup'!B:B,'Dept Lookup'!A:A),Modified!D902))</f>
        <v>Business Intelligence</v>
      </c>
      <c r="R902" t="str">
        <f t="shared" si="74"/>
        <v>Roku</v>
      </c>
      <c r="S902" s="1" t="s">
        <v>707</v>
      </c>
      <c r="T902">
        <f t="shared" si="75"/>
        <v>0</v>
      </c>
      <c r="U902" s="25" t="str">
        <f>IF(K902&gt;0,K902,_xlfn.XLOOKUP(M902,'Client Lookup'!L:L,'Client Lookup'!N:N))</f>
        <v>25138</v>
      </c>
      <c r="V902" t="str">
        <f>_xlfn.XLOOKUP(_xlfn.NUMBERVALUE(U902),'Project Lookup'!X:X,'Project Lookup'!B:B)</f>
        <v>SOW#1 2024 - DE &amp; BI Team</v>
      </c>
      <c r="X902" t="str">
        <f t="shared" si="76"/>
        <v>459 Roku Inc. : 966 SOW#1 2024 - DE &amp; BI Team</v>
      </c>
      <c r="Y902" t="str">
        <f t="shared" si="77"/>
        <v>459 Roku Inc.</v>
      </c>
      <c r="Z902" t="str">
        <f t="shared" si="73"/>
        <v>459 Roku Inc.</v>
      </c>
      <c r="AA902" t="str">
        <f>_xlfn.XLOOKUP(Z902,'Client Lookup'!A:A,'Client Lookup'!C:C)</f>
        <v>Roku</v>
      </c>
      <c r="AC902" t="e">
        <f>_xlfn.XLOOKUP(K902,'Results vs Forecast'!K:K,'Results vs Forecast'!K:K)</f>
        <v>#N/A</v>
      </c>
    </row>
    <row r="903" spans="1:29" hidden="1">
      <c r="A903" s="39"/>
      <c r="B903" s="1" t="s">
        <v>700</v>
      </c>
      <c r="C903" s="1" t="s">
        <v>701</v>
      </c>
      <c r="D903" s="1" t="s">
        <v>12</v>
      </c>
      <c r="E903" s="1" t="s">
        <v>12</v>
      </c>
      <c r="F903" s="2">
        <v>45535</v>
      </c>
      <c r="G903" s="2">
        <v>45505</v>
      </c>
      <c r="H903" s="1" t="s">
        <v>3030</v>
      </c>
      <c r="I903" s="1" t="s">
        <v>3031</v>
      </c>
      <c r="J903" s="1" t="s">
        <v>459</v>
      </c>
      <c r="K903" s="1" t="s">
        <v>712</v>
      </c>
      <c r="L903" s="1" t="s">
        <v>3032</v>
      </c>
      <c r="M903" s="1"/>
      <c r="N903" s="1"/>
      <c r="O903" s="1" t="s">
        <v>1369</v>
      </c>
      <c r="P903" s="40">
        <v>16666.669999999998</v>
      </c>
      <c r="Q903" s="37" t="str">
        <f>IF(C903="ForthPoint","ForthPoint",IF(D903="Intercompany",_xlfn.XLOOKUP(E903,'Dept Lookup'!B:B,'Dept Lookup'!A:A),Modified!D903))</f>
        <v>Business Intelligence</v>
      </c>
      <c r="R903" t="str">
        <f t="shared" si="74"/>
        <v>AARP</v>
      </c>
      <c r="S903" s="1" t="s">
        <v>707</v>
      </c>
      <c r="T903">
        <f t="shared" si="75"/>
        <v>0</v>
      </c>
      <c r="U903" s="25" t="str">
        <f>IF(K903&gt;0,K903,_xlfn.XLOOKUP(M903,'Client Lookup'!L:L,'Client Lookup'!N:N))</f>
        <v>32654</v>
      </c>
      <c r="V903" t="str">
        <f>_xlfn.XLOOKUP(_xlfn.NUMBERVALUE(U903),'Project Lookup'!X:X,'Project Lookup'!B:B)</f>
        <v>AARP - Lead Gen and Digital Rep. July - Dec 2024</v>
      </c>
      <c r="X903" t="str">
        <f t="shared" si="76"/>
        <v>2 AARP : 1269 AARP - Lead Gen and Digital Rep. July - Dec 2024</v>
      </c>
      <c r="Y903" t="str">
        <f t="shared" si="77"/>
        <v>2 AARP</v>
      </c>
      <c r="Z903" t="str">
        <f t="shared" si="73"/>
        <v>2 AARP</v>
      </c>
      <c r="AA903" t="str">
        <f>_xlfn.XLOOKUP(Z903,'Client Lookup'!A:A,'Client Lookup'!C:C)</f>
        <v>AARP</v>
      </c>
      <c r="AC903" t="e">
        <f>_xlfn.XLOOKUP(K903,'Results vs Forecast'!K:K,'Results vs Forecast'!K:K)</f>
        <v>#N/A</v>
      </c>
    </row>
    <row r="904" spans="1:29" hidden="1">
      <c r="A904" s="39"/>
      <c r="B904" s="1" t="s">
        <v>700</v>
      </c>
      <c r="C904" s="1" t="s">
        <v>1370</v>
      </c>
      <c r="D904" s="1" t="s">
        <v>12</v>
      </c>
      <c r="E904" s="1" t="s">
        <v>12</v>
      </c>
      <c r="F904" s="2">
        <v>45535</v>
      </c>
      <c r="G904" s="2">
        <v>45505</v>
      </c>
      <c r="H904" s="1" t="s">
        <v>3033</v>
      </c>
      <c r="I904" s="1" t="s">
        <v>3034</v>
      </c>
      <c r="J904" s="1" t="s">
        <v>646</v>
      </c>
      <c r="K904" s="1" t="s">
        <v>892</v>
      </c>
      <c r="L904" s="1" t="s">
        <v>2880</v>
      </c>
      <c r="M904" s="1"/>
      <c r="N904" s="1"/>
      <c r="O904" s="1"/>
      <c r="P904" s="40">
        <v>480.22353945415932</v>
      </c>
      <c r="Q904" s="37" t="str">
        <f>IF(C904="ForthPoint","ForthPoint",IF(D904="Intercompany",_xlfn.XLOOKUP(E904,'Dept Lookup'!B:B,'Dept Lookup'!A:A),Modified!D904))</f>
        <v>Business Intelligence</v>
      </c>
      <c r="R904" t="str">
        <f t="shared" si="74"/>
        <v>The Blackstone Group</v>
      </c>
      <c r="S904" s="1" t="s">
        <v>707</v>
      </c>
      <c r="T904">
        <f t="shared" si="75"/>
        <v>0</v>
      </c>
      <c r="U904" s="25" t="str">
        <f>IF(K904&gt;0,K904,_xlfn.XLOOKUP(M904,'Client Lookup'!L:L,'Client Lookup'!N:N))</f>
        <v>25161</v>
      </c>
      <c r="V904" t="str">
        <f>_xlfn.XLOOKUP(_xlfn.NUMBERVALUE(U904),'Project Lookup'!X:X,'Project Lookup'!B:B)</f>
        <v>Blackstone SOW #13</v>
      </c>
      <c r="X904" t="str">
        <f t="shared" si="76"/>
        <v>468 Blackstone Inc. : 989 Blackstone SOW #13</v>
      </c>
      <c r="Y904" t="str">
        <f t="shared" si="77"/>
        <v>468 Blackstone Inc.</v>
      </c>
      <c r="Z904" t="str">
        <f t="shared" si="73"/>
        <v>468 Blackstone Inc.</v>
      </c>
      <c r="AA904" t="str">
        <f>_xlfn.XLOOKUP(Z904,'Client Lookup'!A:A,'Client Lookup'!C:C)</f>
        <v>The Blackstone Group</v>
      </c>
      <c r="AC904" t="e">
        <f>_xlfn.XLOOKUP(K904,'Results vs Forecast'!K:K,'Results vs Forecast'!K:K)</f>
        <v>#N/A</v>
      </c>
    </row>
    <row r="905" spans="1:29" hidden="1">
      <c r="A905" s="39"/>
      <c r="B905" s="1" t="s">
        <v>700</v>
      </c>
      <c r="C905" s="1" t="s">
        <v>701</v>
      </c>
      <c r="D905" s="1" t="s">
        <v>12</v>
      </c>
      <c r="E905" s="1" t="s">
        <v>12</v>
      </c>
      <c r="F905" s="2">
        <v>45535</v>
      </c>
      <c r="G905" s="2">
        <v>45505</v>
      </c>
      <c r="H905" s="1" t="s">
        <v>3035</v>
      </c>
      <c r="I905" s="1" t="s">
        <v>3036</v>
      </c>
      <c r="J905" s="1" t="s">
        <v>933</v>
      </c>
      <c r="K905" s="1" t="s">
        <v>908</v>
      </c>
      <c r="L905" s="1" t="s">
        <v>1275</v>
      </c>
      <c r="M905" s="1"/>
      <c r="N905" s="1"/>
      <c r="O905" s="1"/>
      <c r="P905" s="40">
        <v>4237.45</v>
      </c>
      <c r="Q905" s="37" t="str">
        <f>IF(C905="ForthPoint","ForthPoint",IF(D905="Intercompany",_xlfn.XLOOKUP(E905,'Dept Lookup'!B:B,'Dept Lookup'!A:A),Modified!D905))</f>
        <v>Business Intelligence</v>
      </c>
      <c r="R905" t="str">
        <f t="shared" si="74"/>
        <v>Under Armour</v>
      </c>
      <c r="S905" s="1" t="s">
        <v>707</v>
      </c>
      <c r="T905">
        <f t="shared" si="75"/>
        <v>0</v>
      </c>
      <c r="U905" s="25" t="str">
        <f>IF(K905&gt;0,K905,_xlfn.XLOOKUP(M905,'Client Lookup'!L:L,'Client Lookup'!N:N))</f>
        <v>35067</v>
      </c>
      <c r="V905" t="str">
        <f>_xlfn.XLOOKUP(_xlfn.NUMBERVALUE(U905),'Project Lookup'!X:X,'Project Lookup'!B:B)</f>
        <v>Centric Footwear</v>
      </c>
      <c r="X905" t="str">
        <f t="shared" si="76"/>
        <v>276 Under Armour : 1340 Centric Footwear</v>
      </c>
      <c r="Y905" t="str">
        <f t="shared" si="77"/>
        <v>276 Under Armour</v>
      </c>
      <c r="Z905" t="str">
        <f t="shared" si="73"/>
        <v>276 Under Armour</v>
      </c>
      <c r="AA905" t="str">
        <f>_xlfn.XLOOKUP(Z905,'Client Lookup'!A:A,'Client Lookup'!C:C)</f>
        <v>Under Armour</v>
      </c>
      <c r="AC905" t="e">
        <f>_xlfn.XLOOKUP(K905,'Results vs Forecast'!K:K,'Results vs Forecast'!K:K)</f>
        <v>#N/A</v>
      </c>
    </row>
    <row r="906" spans="1:29" hidden="1">
      <c r="A906" s="39"/>
      <c r="B906" s="1" t="s">
        <v>700</v>
      </c>
      <c r="C906" s="1" t="s">
        <v>1370</v>
      </c>
      <c r="D906" s="1" t="s">
        <v>12</v>
      </c>
      <c r="E906" s="1" t="s">
        <v>12</v>
      </c>
      <c r="F906" s="2">
        <v>45535</v>
      </c>
      <c r="G906" s="2">
        <v>45505</v>
      </c>
      <c r="H906" s="1" t="s">
        <v>3037</v>
      </c>
      <c r="I906" s="1" t="s">
        <v>3038</v>
      </c>
      <c r="J906" s="1" t="s">
        <v>593</v>
      </c>
      <c r="K906" s="1" t="s">
        <v>842</v>
      </c>
      <c r="L906" s="1" t="s">
        <v>1809</v>
      </c>
      <c r="M906" s="1"/>
      <c r="N906" s="1"/>
      <c r="O906" s="1"/>
      <c r="P906" s="40">
        <v>590.27476724573751</v>
      </c>
      <c r="Q906" s="37" t="str">
        <f>IF(C906="ForthPoint","ForthPoint",IF(D906="Intercompany",_xlfn.XLOOKUP(E906,'Dept Lookup'!B:B,'Dept Lookup'!A:A),Modified!D906))</f>
        <v>Business Intelligence</v>
      </c>
      <c r="R906" t="str">
        <f t="shared" si="74"/>
        <v>MasterCard</v>
      </c>
      <c r="S906" s="1" t="s">
        <v>707</v>
      </c>
      <c r="T906">
        <f t="shared" si="75"/>
        <v>0</v>
      </c>
      <c r="U906" s="25" t="str">
        <f>IF(K906&gt;0,K906,_xlfn.XLOOKUP(M906,'Client Lookup'!L:L,'Client Lookup'!N:N))</f>
        <v>25146</v>
      </c>
      <c r="V906" t="str">
        <f>_xlfn.XLOOKUP(_xlfn.NUMBERVALUE(U906),'Project Lookup'!X:X,'Project Lookup'!B:B)</f>
        <v>Mastercard SOW #6</v>
      </c>
      <c r="X906" t="str">
        <f t="shared" si="76"/>
        <v>461 Session M Inc. : 974 Mastercard SOW #6</v>
      </c>
      <c r="Y906" t="str">
        <f t="shared" si="77"/>
        <v>461 Session M Inc.</v>
      </c>
      <c r="Z906" t="str">
        <f t="shared" si="73"/>
        <v>461 Session M Inc.</v>
      </c>
      <c r="AA906" t="str">
        <f>_xlfn.XLOOKUP(Z906,'Client Lookup'!A:A,'Client Lookup'!C:C)</f>
        <v>MasterCard</v>
      </c>
      <c r="AC906" t="e">
        <f>_xlfn.XLOOKUP(K906,'Results vs Forecast'!K:K,'Results vs Forecast'!K:K)</f>
        <v>#N/A</v>
      </c>
    </row>
    <row r="907" spans="1:29" hidden="1">
      <c r="A907" s="39"/>
      <c r="B907" s="1" t="s">
        <v>700</v>
      </c>
      <c r="C907" s="1" t="s">
        <v>1395</v>
      </c>
      <c r="D907" s="1" t="s">
        <v>12</v>
      </c>
      <c r="E907" s="1" t="s">
        <v>12</v>
      </c>
      <c r="F907" s="2">
        <v>45535</v>
      </c>
      <c r="G907" s="2">
        <v>45505</v>
      </c>
      <c r="H907" s="1" t="s">
        <v>3039</v>
      </c>
      <c r="I907" s="1" t="s">
        <v>3040</v>
      </c>
      <c r="J907" s="1" t="s">
        <v>2869</v>
      </c>
      <c r="K907" s="1" t="s">
        <v>864</v>
      </c>
      <c r="L907" s="1"/>
      <c r="M907" s="1"/>
      <c r="N907" s="1"/>
      <c r="O907" s="1"/>
      <c r="P907" s="40">
        <v>1333.8229094400001</v>
      </c>
      <c r="Q907" s="41" t="s">
        <v>948</v>
      </c>
      <c r="R907" t="str">
        <f t="shared" si="74"/>
        <v>Soremartec S.A.</v>
      </c>
      <c r="S907" s="1" t="s">
        <v>707</v>
      </c>
      <c r="T907">
        <f t="shared" si="75"/>
        <v>0</v>
      </c>
      <c r="U907" s="25" t="str">
        <f>IF(K907&gt;0,K907,_xlfn.XLOOKUP(M907,'Client Lookup'!L:L,'Client Lookup'!N:N))</f>
        <v>20140</v>
      </c>
      <c r="V907" t="str">
        <f>_xlfn.XLOOKUP(_xlfn.NUMBERVALUE(U907),'Project Lookup'!X:X,'Project Lookup'!B:B)</f>
        <v>MUSST APAC-MEA Reporting Maintenance</v>
      </c>
      <c r="X907" t="str">
        <f t="shared" si="76"/>
        <v>349 Soremartec S.A. : 768 MUSST APAC-MEA Reporting Maintenance</v>
      </c>
      <c r="Y907" t="str">
        <f t="shared" si="77"/>
        <v>349 Soremartec S.A.</v>
      </c>
      <c r="Z907" t="str">
        <f t="shared" si="73"/>
        <v>349 Soremartec S.A.</v>
      </c>
      <c r="AA907" t="str">
        <f>_xlfn.XLOOKUP(Z907,'Client Lookup'!A:A,'Client Lookup'!C:C)</f>
        <v>Soremartec S.A.</v>
      </c>
      <c r="AC907" t="e">
        <f>_xlfn.XLOOKUP(K907,'Results vs Forecast'!K:K,'Results vs Forecast'!K:K)</f>
        <v>#N/A</v>
      </c>
    </row>
    <row r="908" spans="1:29" hidden="1">
      <c r="A908" s="39"/>
      <c r="B908" s="1" t="s">
        <v>700</v>
      </c>
      <c r="C908" s="1" t="s">
        <v>701</v>
      </c>
      <c r="D908" s="1" t="s">
        <v>12</v>
      </c>
      <c r="E908" s="1" t="s">
        <v>12</v>
      </c>
      <c r="F908" s="2">
        <v>45535</v>
      </c>
      <c r="G908" s="2">
        <v>45505</v>
      </c>
      <c r="H908" s="1" t="s">
        <v>3041</v>
      </c>
      <c r="I908" s="1" t="s">
        <v>3042</v>
      </c>
      <c r="J908" s="1" t="s">
        <v>652</v>
      </c>
      <c r="K908" s="1" t="s">
        <v>899</v>
      </c>
      <c r="L908" s="1" t="s">
        <v>2257</v>
      </c>
      <c r="M908" s="1"/>
      <c r="N908" s="1"/>
      <c r="O908" s="1"/>
      <c r="P908" s="40">
        <v>5855.82</v>
      </c>
      <c r="Q908" s="37" t="str">
        <f>IF(C908="ForthPoint","ForthPoint",IF(D908="Intercompany",_xlfn.XLOOKUP(E908,'Dept Lookup'!B:B,'Dept Lookup'!A:A),Modified!D908))</f>
        <v>Business Intelligence</v>
      </c>
      <c r="R908" t="str">
        <f t="shared" si="74"/>
        <v>UDX</v>
      </c>
      <c r="S908" s="1" t="s">
        <v>707</v>
      </c>
      <c r="T908">
        <f t="shared" si="75"/>
        <v>0</v>
      </c>
      <c r="U908" s="25" t="str">
        <f>IF(K908&gt;0,K908,_xlfn.XLOOKUP(M908,'Client Lookup'!L:L,'Client Lookup'!N:N))</f>
        <v>21119</v>
      </c>
      <c r="V908" t="str">
        <f>_xlfn.XLOOKUP(_xlfn.NUMBERVALUE(U908),'Project Lookup'!X:X,'Project Lookup'!B:B)</f>
        <v>Digital Analytics - FTE Support</v>
      </c>
      <c r="X908" t="str">
        <f t="shared" si="76"/>
        <v>362 Universal Parks &amp; Resorts : 810 Digital Analytics - FTE Support</v>
      </c>
      <c r="Y908" t="str">
        <f t="shared" si="77"/>
        <v>362 Universal Parks &amp; Resorts</v>
      </c>
      <c r="Z908" t="str">
        <f t="shared" si="73"/>
        <v>362 Universal Parks &amp; Resorts</v>
      </c>
      <c r="AA908" t="str">
        <f>_xlfn.XLOOKUP(Z908,'Client Lookup'!A:A,'Client Lookup'!C:C)</f>
        <v>UDX</v>
      </c>
      <c r="AC908" t="e">
        <f>_xlfn.XLOOKUP(K908,'Results vs Forecast'!K:K,'Results vs Forecast'!K:K)</f>
        <v>#N/A</v>
      </c>
    </row>
    <row r="909" spans="1:29" hidden="1">
      <c r="A909" s="39"/>
      <c r="B909" s="1" t="s">
        <v>700</v>
      </c>
      <c r="C909" s="1" t="s">
        <v>1370</v>
      </c>
      <c r="D909" s="1" t="s">
        <v>12</v>
      </c>
      <c r="E909" s="1" t="s">
        <v>12</v>
      </c>
      <c r="F909" s="2">
        <v>45535</v>
      </c>
      <c r="G909" s="2">
        <v>45505</v>
      </c>
      <c r="H909" s="1" t="s">
        <v>3043</v>
      </c>
      <c r="I909" s="1" t="s">
        <v>3044</v>
      </c>
      <c r="J909" s="1" t="s">
        <v>593</v>
      </c>
      <c r="K909" s="1" t="s">
        <v>842</v>
      </c>
      <c r="L909" s="1" t="s">
        <v>1809</v>
      </c>
      <c r="M909" s="1"/>
      <c r="N909" s="1"/>
      <c r="O909" s="1"/>
      <c r="P909" s="40">
        <v>531.24741444853987</v>
      </c>
      <c r="Q909" s="37" t="str">
        <f>IF(C909="ForthPoint","ForthPoint",IF(D909="Intercompany",_xlfn.XLOOKUP(E909,'Dept Lookup'!B:B,'Dept Lookup'!A:A),Modified!D909))</f>
        <v>Business Intelligence</v>
      </c>
      <c r="R909" t="str">
        <f t="shared" si="74"/>
        <v>MasterCard</v>
      </c>
      <c r="S909" s="1" t="s">
        <v>707</v>
      </c>
      <c r="T909">
        <f t="shared" si="75"/>
        <v>0</v>
      </c>
      <c r="U909" s="25" t="str">
        <f>IF(K909&gt;0,K909,_xlfn.XLOOKUP(M909,'Client Lookup'!L:L,'Client Lookup'!N:N))</f>
        <v>25146</v>
      </c>
      <c r="V909" t="str">
        <f>_xlfn.XLOOKUP(_xlfn.NUMBERVALUE(U909),'Project Lookup'!X:X,'Project Lookup'!B:B)</f>
        <v>Mastercard SOW #6</v>
      </c>
      <c r="X909" t="str">
        <f t="shared" si="76"/>
        <v>461 Session M Inc. : 974 Mastercard SOW #6</v>
      </c>
      <c r="Y909" t="str">
        <f t="shared" si="77"/>
        <v>461 Session M Inc.</v>
      </c>
      <c r="Z909" t="str">
        <f t="shared" si="73"/>
        <v>461 Session M Inc.</v>
      </c>
      <c r="AA909" t="str">
        <f>_xlfn.XLOOKUP(Z909,'Client Lookup'!A:A,'Client Lookup'!C:C)</f>
        <v>MasterCard</v>
      </c>
      <c r="AC909" t="e">
        <f>_xlfn.XLOOKUP(K909,'Results vs Forecast'!K:K,'Results vs Forecast'!K:K)</f>
        <v>#N/A</v>
      </c>
    </row>
    <row r="910" spans="1:29" hidden="1">
      <c r="A910" s="39"/>
      <c r="B910" s="1" t="s">
        <v>700</v>
      </c>
      <c r="C910" s="1" t="s">
        <v>1370</v>
      </c>
      <c r="D910" s="1" t="s">
        <v>12</v>
      </c>
      <c r="E910" s="1" t="s">
        <v>12</v>
      </c>
      <c r="F910" s="2">
        <v>45535</v>
      </c>
      <c r="G910" s="2">
        <v>45505</v>
      </c>
      <c r="H910" s="1" t="s">
        <v>3045</v>
      </c>
      <c r="I910" s="1" t="s">
        <v>3046</v>
      </c>
      <c r="J910" s="1" t="s">
        <v>593</v>
      </c>
      <c r="K910" s="1" t="s">
        <v>842</v>
      </c>
      <c r="L910" s="1" t="s">
        <v>1809</v>
      </c>
      <c r="M910" s="1"/>
      <c r="N910" s="1"/>
      <c r="O910" s="1"/>
      <c r="P910" s="40">
        <v>590.27476724573751</v>
      </c>
      <c r="Q910" s="37" t="str">
        <f>IF(C910="ForthPoint","ForthPoint",IF(D910="Intercompany",_xlfn.XLOOKUP(E910,'Dept Lookup'!B:B,'Dept Lookup'!A:A),Modified!D910))</f>
        <v>Business Intelligence</v>
      </c>
      <c r="R910" t="str">
        <f t="shared" si="74"/>
        <v>MasterCard</v>
      </c>
      <c r="S910" s="1" t="s">
        <v>707</v>
      </c>
      <c r="T910">
        <f t="shared" si="75"/>
        <v>0</v>
      </c>
      <c r="U910" s="25" t="str">
        <f>IF(K910&gt;0,K910,_xlfn.XLOOKUP(M910,'Client Lookup'!L:L,'Client Lookup'!N:N))</f>
        <v>25146</v>
      </c>
      <c r="V910" t="str">
        <f>_xlfn.XLOOKUP(_xlfn.NUMBERVALUE(U910),'Project Lookup'!X:X,'Project Lookup'!B:B)</f>
        <v>Mastercard SOW #6</v>
      </c>
      <c r="X910" t="str">
        <f t="shared" si="76"/>
        <v>461 Session M Inc. : 974 Mastercard SOW #6</v>
      </c>
      <c r="Y910" t="str">
        <f t="shared" si="77"/>
        <v>461 Session M Inc.</v>
      </c>
      <c r="Z910" t="str">
        <f t="shared" si="73"/>
        <v>461 Session M Inc.</v>
      </c>
      <c r="AA910" t="str">
        <f>_xlfn.XLOOKUP(Z910,'Client Lookup'!A:A,'Client Lookup'!C:C)</f>
        <v>MasterCard</v>
      </c>
      <c r="AC910" t="e">
        <f>_xlfn.XLOOKUP(K910,'Results vs Forecast'!K:K,'Results vs Forecast'!K:K)</f>
        <v>#N/A</v>
      </c>
    </row>
    <row r="911" spans="1:29" hidden="1">
      <c r="A911" s="39"/>
      <c r="B911" s="1" t="s">
        <v>700</v>
      </c>
      <c r="C911" s="1" t="s">
        <v>1370</v>
      </c>
      <c r="D911" s="1" t="s">
        <v>12</v>
      </c>
      <c r="E911" s="1" t="s">
        <v>12</v>
      </c>
      <c r="F911" s="2">
        <v>45535</v>
      </c>
      <c r="G911" s="2">
        <v>45505</v>
      </c>
      <c r="H911" s="1" t="s">
        <v>3047</v>
      </c>
      <c r="I911" s="1" t="s">
        <v>3048</v>
      </c>
      <c r="J911" s="1" t="s">
        <v>593</v>
      </c>
      <c r="K911" s="1" t="s">
        <v>842</v>
      </c>
      <c r="L911" s="1" t="s">
        <v>1809</v>
      </c>
      <c r="M911" s="1"/>
      <c r="N911" s="1"/>
      <c r="O911" s="1"/>
      <c r="P911" s="40">
        <v>396.18442004968142</v>
      </c>
      <c r="Q911" s="37" t="str">
        <f>IF(C911="ForthPoint","ForthPoint",IF(D911="Intercompany",_xlfn.XLOOKUP(E911,'Dept Lookup'!B:B,'Dept Lookup'!A:A),Modified!D911))</f>
        <v>Business Intelligence</v>
      </c>
      <c r="R911" t="str">
        <f t="shared" si="74"/>
        <v>MasterCard</v>
      </c>
      <c r="S911" s="1" t="s">
        <v>707</v>
      </c>
      <c r="T911">
        <f t="shared" si="75"/>
        <v>0</v>
      </c>
      <c r="U911" s="25" t="str">
        <f>IF(K911&gt;0,K911,_xlfn.XLOOKUP(M911,'Client Lookup'!L:L,'Client Lookup'!N:N))</f>
        <v>25146</v>
      </c>
      <c r="V911" t="str">
        <f>_xlfn.XLOOKUP(_xlfn.NUMBERVALUE(U911),'Project Lookup'!X:X,'Project Lookup'!B:B)</f>
        <v>Mastercard SOW #6</v>
      </c>
      <c r="X911" t="str">
        <f t="shared" si="76"/>
        <v>461 Session M Inc. : 974 Mastercard SOW #6</v>
      </c>
      <c r="Y911" t="str">
        <f t="shared" si="77"/>
        <v>461 Session M Inc.</v>
      </c>
      <c r="Z911" t="str">
        <f t="shared" si="73"/>
        <v>461 Session M Inc.</v>
      </c>
      <c r="AA911" t="str">
        <f>_xlfn.XLOOKUP(Z911,'Client Lookup'!A:A,'Client Lookup'!C:C)</f>
        <v>MasterCard</v>
      </c>
      <c r="AC911" t="e">
        <f>_xlfn.XLOOKUP(K911,'Results vs Forecast'!K:K,'Results vs Forecast'!K:K)</f>
        <v>#N/A</v>
      </c>
    </row>
    <row r="912" spans="1:29" hidden="1">
      <c r="A912" s="39"/>
      <c r="B912" s="1" t="s">
        <v>700</v>
      </c>
      <c r="C912" s="1" t="s">
        <v>701</v>
      </c>
      <c r="D912" s="1" t="s">
        <v>12</v>
      </c>
      <c r="E912" s="1" t="s">
        <v>12</v>
      </c>
      <c r="F912" s="2">
        <v>45535</v>
      </c>
      <c r="G912" s="2">
        <v>45505</v>
      </c>
      <c r="H912" s="1" t="s">
        <v>3049</v>
      </c>
      <c r="I912" s="1" t="s">
        <v>3050</v>
      </c>
      <c r="J912" s="1" t="s">
        <v>458</v>
      </c>
      <c r="K912" s="1" t="s">
        <v>711</v>
      </c>
      <c r="L912" s="1" t="s">
        <v>3051</v>
      </c>
      <c r="M912" s="1"/>
      <c r="N912" s="1"/>
      <c r="O912" s="1"/>
      <c r="P912" s="40">
        <v>22896.14</v>
      </c>
      <c r="Q912" s="37" t="str">
        <f>IF(C912="ForthPoint","ForthPoint",IF(D912="Intercompany",_xlfn.XLOOKUP(E912,'Dept Lookup'!B:B,'Dept Lookup'!A:A),Modified!D912))</f>
        <v>Business Intelligence</v>
      </c>
      <c r="R912" t="str">
        <f t="shared" si="74"/>
        <v>AARP</v>
      </c>
      <c r="S912" s="1" t="s">
        <v>707</v>
      </c>
      <c r="T912">
        <f t="shared" si="75"/>
        <v>0</v>
      </c>
      <c r="U912" s="25" t="str">
        <f>IF(K912&gt;0,K912,_xlfn.XLOOKUP(M912,'Client Lookup'!L:L,'Client Lookup'!N:N))</f>
        <v>30049</v>
      </c>
      <c r="V912" t="str">
        <f>_xlfn.XLOOKUP(_xlfn.NUMBERVALUE(U912),'Project Lookup'!X:X,'Project Lookup'!B:B)</f>
        <v>AARP - Digital First BI - 2024</v>
      </c>
      <c r="X912" t="str">
        <f t="shared" si="76"/>
        <v>2 AARP : 1210 AARP - Digital First BI - 2024</v>
      </c>
      <c r="Y912" t="str">
        <f t="shared" si="77"/>
        <v>2 AARP</v>
      </c>
      <c r="Z912" t="str">
        <f t="shared" si="73"/>
        <v>2 AARP</v>
      </c>
      <c r="AA912" t="str">
        <f>_xlfn.XLOOKUP(Z912,'Client Lookup'!A:A,'Client Lookup'!C:C)</f>
        <v>AARP</v>
      </c>
      <c r="AC912" t="e">
        <f>_xlfn.XLOOKUP(K912,'Results vs Forecast'!K:K,'Results vs Forecast'!K:K)</f>
        <v>#N/A</v>
      </c>
    </row>
    <row r="913" spans="1:29" hidden="1">
      <c r="A913" s="39"/>
      <c r="B913" s="1" t="s">
        <v>700</v>
      </c>
      <c r="C913" s="1" t="s">
        <v>1370</v>
      </c>
      <c r="D913" s="1" t="s">
        <v>12</v>
      </c>
      <c r="E913" s="1" t="s">
        <v>12</v>
      </c>
      <c r="F913" s="2">
        <v>45535</v>
      </c>
      <c r="G913" s="2">
        <v>45505</v>
      </c>
      <c r="H913" s="1" t="s">
        <v>3052</v>
      </c>
      <c r="I913" s="1" t="s">
        <v>3053</v>
      </c>
      <c r="J913" s="1" t="s">
        <v>646</v>
      </c>
      <c r="K913" s="1" t="s">
        <v>892</v>
      </c>
      <c r="L913" s="1" t="s">
        <v>2880</v>
      </c>
      <c r="M913" s="1"/>
      <c r="N913" s="1"/>
      <c r="O913" s="1"/>
      <c r="P913" s="40">
        <v>480.22353945415932</v>
      </c>
      <c r="Q913" s="37" t="str">
        <f>IF(C913="ForthPoint","ForthPoint",IF(D913="Intercompany",_xlfn.XLOOKUP(E913,'Dept Lookup'!B:B,'Dept Lookup'!A:A),Modified!D913))</f>
        <v>Business Intelligence</v>
      </c>
      <c r="R913" t="str">
        <f t="shared" si="74"/>
        <v>The Blackstone Group</v>
      </c>
      <c r="S913" s="1" t="s">
        <v>707</v>
      </c>
      <c r="T913">
        <f t="shared" si="75"/>
        <v>0</v>
      </c>
      <c r="U913" s="25" t="str">
        <f>IF(K913&gt;0,K913,_xlfn.XLOOKUP(M913,'Client Lookup'!L:L,'Client Lookup'!N:N))</f>
        <v>25161</v>
      </c>
      <c r="V913" t="str">
        <f>_xlfn.XLOOKUP(_xlfn.NUMBERVALUE(U913),'Project Lookup'!X:X,'Project Lookup'!B:B)</f>
        <v>Blackstone SOW #13</v>
      </c>
      <c r="X913" t="str">
        <f t="shared" si="76"/>
        <v>468 Blackstone Inc. : 989 Blackstone SOW #13</v>
      </c>
      <c r="Y913" t="str">
        <f t="shared" si="77"/>
        <v>468 Blackstone Inc.</v>
      </c>
      <c r="Z913" t="str">
        <f t="shared" si="73"/>
        <v>468 Blackstone Inc.</v>
      </c>
      <c r="AA913" t="str">
        <f>_xlfn.XLOOKUP(Z913,'Client Lookup'!A:A,'Client Lookup'!C:C)</f>
        <v>The Blackstone Group</v>
      </c>
      <c r="AC913" t="e">
        <f>_xlfn.XLOOKUP(K913,'Results vs Forecast'!K:K,'Results vs Forecast'!K:K)</f>
        <v>#N/A</v>
      </c>
    </row>
    <row r="914" spans="1:29" hidden="1">
      <c r="A914" s="39"/>
      <c r="B914" s="1" t="s">
        <v>700</v>
      </c>
      <c r="C914" s="1" t="s">
        <v>701</v>
      </c>
      <c r="D914" s="1" t="s">
        <v>12</v>
      </c>
      <c r="E914" s="1" t="s">
        <v>12</v>
      </c>
      <c r="F914" s="2">
        <v>45535</v>
      </c>
      <c r="G914" s="2">
        <v>45505</v>
      </c>
      <c r="H914" s="1" t="s">
        <v>3054</v>
      </c>
      <c r="I914" s="1" t="s">
        <v>3055</v>
      </c>
      <c r="J914" s="1" t="s">
        <v>579</v>
      </c>
      <c r="K914" s="1" t="s">
        <v>838</v>
      </c>
      <c r="L914" s="1" t="s">
        <v>2809</v>
      </c>
      <c r="M914" s="1"/>
      <c r="N914" s="1"/>
      <c r="O914" s="1" t="s">
        <v>1369</v>
      </c>
      <c r="P914" s="40">
        <v>90650.65</v>
      </c>
      <c r="Q914" s="37" t="str">
        <f>IF(C914="ForthPoint","ForthPoint",IF(D914="Intercompany",_xlfn.XLOOKUP(E914,'Dept Lookup'!B:B,'Dept Lookup'!A:A),Modified!D914))</f>
        <v>Business Intelligence</v>
      </c>
      <c r="R914" t="str">
        <f t="shared" si="74"/>
        <v>LinkedIn</v>
      </c>
      <c r="S914" s="1" t="s">
        <v>707</v>
      </c>
      <c r="T914">
        <f t="shared" si="75"/>
        <v>0</v>
      </c>
      <c r="U914" s="25" t="str">
        <f>IF(K914&gt;0,K914,_xlfn.XLOOKUP(M914,'Client Lookup'!L:L,'Client Lookup'!N:N))</f>
        <v>34002</v>
      </c>
      <c r="V914" t="str">
        <f>_xlfn.XLOOKUP(_xlfn.NUMBERVALUE(U914),'Project Lookup'!X:X,'Project Lookup'!B:B)</f>
        <v>LinkedIn Targeting Renewal FY2025H1 (Paul)</v>
      </c>
      <c r="X914" t="str">
        <f t="shared" si="76"/>
        <v>169 LinkedIn Corporation : 1303 LinkedIn Targeting Renewal FY2025H1 (Paul)</v>
      </c>
      <c r="Y914" t="str">
        <f t="shared" si="77"/>
        <v>169 LinkedIn Corporation</v>
      </c>
      <c r="Z914" t="str">
        <f t="shared" si="73"/>
        <v>169 LinkedIn Corporation</v>
      </c>
      <c r="AA914" t="str">
        <f>_xlfn.XLOOKUP(Z914,'Client Lookup'!A:A,'Client Lookup'!C:C)</f>
        <v>LinkedIn</v>
      </c>
      <c r="AC914" t="e">
        <f>_xlfn.XLOOKUP(K914,'Results vs Forecast'!K:K,'Results vs Forecast'!K:K)</f>
        <v>#N/A</v>
      </c>
    </row>
    <row r="915" spans="1:29" hidden="1">
      <c r="A915" s="39"/>
      <c r="B915" s="1" t="s">
        <v>700</v>
      </c>
      <c r="C915" s="1" t="s">
        <v>701</v>
      </c>
      <c r="D915" s="1" t="s">
        <v>12</v>
      </c>
      <c r="E915" s="1" t="s">
        <v>12</v>
      </c>
      <c r="F915" s="2">
        <v>45535</v>
      </c>
      <c r="G915" s="2">
        <v>45505</v>
      </c>
      <c r="H915" s="1" t="s">
        <v>3056</v>
      </c>
      <c r="I915" s="1" t="s">
        <v>3057</v>
      </c>
      <c r="J915" s="1" t="s">
        <v>667</v>
      </c>
      <c r="K915" s="1" t="s">
        <v>921</v>
      </c>
      <c r="L915" s="1" t="s">
        <v>3058</v>
      </c>
      <c r="M915" s="1"/>
      <c r="N915" s="1"/>
      <c r="O915" s="1"/>
      <c r="P915" s="40">
        <v>3573.04</v>
      </c>
      <c r="Q915" s="37" t="str">
        <f>IF(C915="ForthPoint","ForthPoint",IF(D915="Intercompany",_xlfn.XLOOKUP(E915,'Dept Lookup'!B:B,'Dept Lookup'!A:A),Modified!D915))</f>
        <v>Business Intelligence</v>
      </c>
      <c r="R915" t="str">
        <f t="shared" si="74"/>
        <v>Visa</v>
      </c>
      <c r="S915" s="1" t="s">
        <v>707</v>
      </c>
      <c r="T915">
        <f t="shared" si="75"/>
        <v>0</v>
      </c>
      <c r="U915" s="25" t="str">
        <f>IF(K915&gt;0,K915,_xlfn.XLOOKUP(M915,'Client Lookup'!L:L,'Client Lookup'!N:N))</f>
        <v>32546</v>
      </c>
      <c r="V915" t="str">
        <f>_xlfn.XLOOKUP(_xlfn.NUMBERVALUE(U915),'Project Lookup'!X:X,'Project Lookup'!B:B)</f>
        <v>VISA Commercial Services - DE/BI project</v>
      </c>
      <c r="X915" t="str">
        <f t="shared" si="76"/>
        <v>11 Visa : 1263 VISA Commercial Services - DE/BI project</v>
      </c>
      <c r="Y915" t="str">
        <f t="shared" si="77"/>
        <v>11 Visa</v>
      </c>
      <c r="Z915" t="str">
        <f t="shared" si="73"/>
        <v>11 Visa</v>
      </c>
      <c r="AA915" t="str">
        <f>_xlfn.XLOOKUP(Z915,'Client Lookup'!A:A,'Client Lookup'!C:C)</f>
        <v>Visa</v>
      </c>
      <c r="AC915" t="e">
        <f>_xlfn.XLOOKUP(K915,'Results vs Forecast'!K:K,'Results vs Forecast'!K:K)</f>
        <v>#N/A</v>
      </c>
    </row>
    <row r="916" spans="1:29" hidden="1">
      <c r="A916" s="39"/>
      <c r="B916" s="1" t="s">
        <v>700</v>
      </c>
      <c r="C916" s="1" t="s">
        <v>1370</v>
      </c>
      <c r="D916" s="1" t="s">
        <v>12</v>
      </c>
      <c r="E916" s="1" t="s">
        <v>12</v>
      </c>
      <c r="F916" s="2">
        <v>45535</v>
      </c>
      <c r="G916" s="2">
        <v>45505</v>
      </c>
      <c r="H916" s="1" t="s">
        <v>3059</v>
      </c>
      <c r="I916" s="1" t="s">
        <v>3060</v>
      </c>
      <c r="J916" s="1" t="s">
        <v>593</v>
      </c>
      <c r="K916" s="1" t="s">
        <v>842</v>
      </c>
      <c r="L916" s="1" t="s">
        <v>1809</v>
      </c>
      <c r="M916" s="1"/>
      <c r="N916" s="1"/>
      <c r="O916" s="1"/>
      <c r="P916" s="40">
        <v>176.08196446652508</v>
      </c>
      <c r="Q916" s="37" t="str">
        <f>IF(C916="ForthPoint","ForthPoint",IF(D916="Intercompany",_xlfn.XLOOKUP(E916,'Dept Lookup'!B:B,'Dept Lookup'!A:A),Modified!D916))</f>
        <v>Business Intelligence</v>
      </c>
      <c r="R916" t="str">
        <f t="shared" si="74"/>
        <v>MasterCard</v>
      </c>
      <c r="S916" s="1" t="s">
        <v>707</v>
      </c>
      <c r="T916">
        <f t="shared" si="75"/>
        <v>0</v>
      </c>
      <c r="U916" s="25" t="str">
        <f>IF(K916&gt;0,K916,_xlfn.XLOOKUP(M916,'Client Lookup'!L:L,'Client Lookup'!N:N))</f>
        <v>25146</v>
      </c>
      <c r="V916" t="str">
        <f>_xlfn.XLOOKUP(_xlfn.NUMBERVALUE(U916),'Project Lookup'!X:X,'Project Lookup'!B:B)</f>
        <v>Mastercard SOW #6</v>
      </c>
      <c r="X916" t="str">
        <f t="shared" si="76"/>
        <v>461 Session M Inc. : 974 Mastercard SOW #6</v>
      </c>
      <c r="Y916" t="str">
        <f t="shared" si="77"/>
        <v>461 Session M Inc.</v>
      </c>
      <c r="Z916" t="str">
        <f t="shared" si="73"/>
        <v>461 Session M Inc.</v>
      </c>
      <c r="AA916" t="str">
        <f>_xlfn.XLOOKUP(Z916,'Client Lookup'!A:A,'Client Lookup'!C:C)</f>
        <v>MasterCard</v>
      </c>
      <c r="AC916" t="e">
        <f>_xlfn.XLOOKUP(K916,'Results vs Forecast'!K:K,'Results vs Forecast'!K:K)</f>
        <v>#N/A</v>
      </c>
    </row>
    <row r="917" spans="1:29" hidden="1">
      <c r="A917" s="39"/>
      <c r="B917" s="1" t="s">
        <v>700</v>
      </c>
      <c r="C917" s="1" t="s">
        <v>1370</v>
      </c>
      <c r="D917" s="1" t="s">
        <v>12</v>
      </c>
      <c r="E917" s="1" t="s">
        <v>12</v>
      </c>
      <c r="F917" s="2">
        <v>45535</v>
      </c>
      <c r="G917" s="2">
        <v>45505</v>
      </c>
      <c r="H917" s="1" t="s">
        <v>3061</v>
      </c>
      <c r="I917" s="1" t="s">
        <v>3062</v>
      </c>
      <c r="J917" s="1" t="s">
        <v>593</v>
      </c>
      <c r="K917" s="1" t="s">
        <v>842</v>
      </c>
      <c r="L917" s="1" t="s">
        <v>1809</v>
      </c>
      <c r="M917" s="1"/>
      <c r="N917" s="1"/>
      <c r="O917" s="1"/>
      <c r="P917" s="40">
        <v>396.18442004968142</v>
      </c>
      <c r="Q917" s="37" t="str">
        <f>IF(C917="ForthPoint","ForthPoint",IF(D917="Intercompany",_xlfn.XLOOKUP(E917,'Dept Lookup'!B:B,'Dept Lookup'!A:A),Modified!D917))</f>
        <v>Business Intelligence</v>
      </c>
      <c r="R917" t="str">
        <f t="shared" si="74"/>
        <v>MasterCard</v>
      </c>
      <c r="S917" s="1" t="s">
        <v>707</v>
      </c>
      <c r="T917">
        <f t="shared" si="75"/>
        <v>0</v>
      </c>
      <c r="U917" s="25" t="str">
        <f>IF(K917&gt;0,K917,_xlfn.XLOOKUP(M917,'Client Lookup'!L:L,'Client Lookup'!N:N))</f>
        <v>25146</v>
      </c>
      <c r="V917" t="str">
        <f>_xlfn.XLOOKUP(_xlfn.NUMBERVALUE(U917),'Project Lookup'!X:X,'Project Lookup'!B:B)</f>
        <v>Mastercard SOW #6</v>
      </c>
      <c r="X917" t="str">
        <f t="shared" si="76"/>
        <v>461 Session M Inc. : 974 Mastercard SOW #6</v>
      </c>
      <c r="Y917" t="str">
        <f t="shared" si="77"/>
        <v>461 Session M Inc.</v>
      </c>
      <c r="Z917" t="str">
        <f t="shared" si="73"/>
        <v>461 Session M Inc.</v>
      </c>
      <c r="AA917" t="str">
        <f>_xlfn.XLOOKUP(Z917,'Client Lookup'!A:A,'Client Lookup'!C:C)</f>
        <v>MasterCard</v>
      </c>
      <c r="AC917" t="e">
        <f>_xlfn.XLOOKUP(K917,'Results vs Forecast'!K:K,'Results vs Forecast'!K:K)</f>
        <v>#N/A</v>
      </c>
    </row>
    <row r="918" spans="1:29" hidden="1">
      <c r="A918" s="39"/>
      <c r="B918" s="1" t="s">
        <v>700</v>
      </c>
      <c r="C918" s="1" t="s">
        <v>1370</v>
      </c>
      <c r="D918" s="1" t="s">
        <v>12</v>
      </c>
      <c r="E918" s="1" t="s">
        <v>12</v>
      </c>
      <c r="F918" s="2">
        <v>45535</v>
      </c>
      <c r="G918" s="2">
        <v>45505</v>
      </c>
      <c r="H918" s="1" t="s">
        <v>3063</v>
      </c>
      <c r="I918" s="1" t="s">
        <v>3064</v>
      </c>
      <c r="J918" s="1" t="s">
        <v>593</v>
      </c>
      <c r="K918" s="1" t="s">
        <v>842</v>
      </c>
      <c r="L918" s="1" t="s">
        <v>1809</v>
      </c>
      <c r="M918" s="1"/>
      <c r="N918" s="1"/>
      <c r="O918" s="1"/>
      <c r="P918" s="40">
        <v>352.16392893305016</v>
      </c>
      <c r="Q918" s="37" t="str">
        <f>IF(C918="ForthPoint","ForthPoint",IF(D918="Intercompany",_xlfn.XLOOKUP(E918,'Dept Lookup'!B:B,'Dept Lookup'!A:A),Modified!D918))</f>
        <v>Business Intelligence</v>
      </c>
      <c r="R918" t="str">
        <f t="shared" si="74"/>
        <v>MasterCard</v>
      </c>
      <c r="S918" s="1" t="s">
        <v>707</v>
      </c>
      <c r="T918">
        <f t="shared" si="75"/>
        <v>0</v>
      </c>
      <c r="U918" s="25" t="str">
        <f>IF(K918&gt;0,K918,_xlfn.XLOOKUP(M918,'Client Lookup'!L:L,'Client Lookup'!N:N))</f>
        <v>25146</v>
      </c>
      <c r="V918" t="str">
        <f>_xlfn.XLOOKUP(_xlfn.NUMBERVALUE(U918),'Project Lookup'!X:X,'Project Lookup'!B:B)</f>
        <v>Mastercard SOW #6</v>
      </c>
      <c r="X918" t="str">
        <f t="shared" si="76"/>
        <v>461 Session M Inc. : 974 Mastercard SOW #6</v>
      </c>
      <c r="Y918" t="str">
        <f t="shared" si="77"/>
        <v>461 Session M Inc.</v>
      </c>
      <c r="Z918" t="str">
        <f t="shared" si="73"/>
        <v>461 Session M Inc.</v>
      </c>
      <c r="AA918" t="str">
        <f>_xlfn.XLOOKUP(Z918,'Client Lookup'!A:A,'Client Lookup'!C:C)</f>
        <v>MasterCard</v>
      </c>
      <c r="AC918" t="e">
        <f>_xlfn.XLOOKUP(K918,'Results vs Forecast'!K:K,'Results vs Forecast'!K:K)</f>
        <v>#N/A</v>
      </c>
    </row>
    <row r="919" spans="1:29" hidden="1">
      <c r="A919" s="39"/>
      <c r="B919" s="1" t="s">
        <v>700</v>
      </c>
      <c r="C919" s="1" t="s">
        <v>1370</v>
      </c>
      <c r="D919" s="1" t="s">
        <v>12</v>
      </c>
      <c r="E919" s="1" t="s">
        <v>12</v>
      </c>
      <c r="F919" s="2">
        <v>45535</v>
      </c>
      <c r="G919" s="2">
        <v>45505</v>
      </c>
      <c r="H919" s="1" t="s">
        <v>3065</v>
      </c>
      <c r="I919" s="1" t="s">
        <v>3066</v>
      </c>
      <c r="J919" s="1" t="s">
        <v>646</v>
      </c>
      <c r="K919" s="1" t="s">
        <v>892</v>
      </c>
      <c r="L919" s="1" t="s">
        <v>2880</v>
      </c>
      <c r="M919" s="1"/>
      <c r="N919" s="1"/>
      <c r="O919" s="1"/>
      <c r="P919" s="40">
        <v>480.22353945415932</v>
      </c>
      <c r="Q919" s="37" t="str">
        <f>IF(C919="ForthPoint","ForthPoint",IF(D919="Intercompany",_xlfn.XLOOKUP(E919,'Dept Lookup'!B:B,'Dept Lookup'!A:A),Modified!D919))</f>
        <v>Business Intelligence</v>
      </c>
      <c r="R919" t="str">
        <f t="shared" si="74"/>
        <v>The Blackstone Group</v>
      </c>
      <c r="S919" s="1" t="s">
        <v>707</v>
      </c>
      <c r="T919">
        <f t="shared" si="75"/>
        <v>0</v>
      </c>
      <c r="U919" s="25" t="str">
        <f>IF(K919&gt;0,K919,_xlfn.XLOOKUP(M919,'Client Lookup'!L:L,'Client Lookup'!N:N))</f>
        <v>25161</v>
      </c>
      <c r="V919" t="str">
        <f>_xlfn.XLOOKUP(_xlfn.NUMBERVALUE(U919),'Project Lookup'!X:X,'Project Lookup'!B:B)</f>
        <v>Blackstone SOW #13</v>
      </c>
      <c r="X919" t="str">
        <f t="shared" si="76"/>
        <v>468 Blackstone Inc. : 989 Blackstone SOW #13</v>
      </c>
      <c r="Y919" t="str">
        <f t="shared" si="77"/>
        <v>468 Blackstone Inc.</v>
      </c>
      <c r="Z919" t="str">
        <f t="shared" si="73"/>
        <v>468 Blackstone Inc.</v>
      </c>
      <c r="AA919" t="str">
        <f>_xlfn.XLOOKUP(Z919,'Client Lookup'!A:A,'Client Lookup'!C:C)</f>
        <v>The Blackstone Group</v>
      </c>
      <c r="AC919" t="e">
        <f>_xlfn.XLOOKUP(K919,'Results vs Forecast'!K:K,'Results vs Forecast'!K:K)</f>
        <v>#N/A</v>
      </c>
    </row>
    <row r="920" spans="1:29" hidden="1">
      <c r="A920" s="39"/>
      <c r="B920" s="1" t="s">
        <v>700</v>
      </c>
      <c r="C920" s="1" t="s">
        <v>1370</v>
      </c>
      <c r="D920" s="1" t="s">
        <v>12</v>
      </c>
      <c r="E920" s="1" t="s">
        <v>12</v>
      </c>
      <c r="F920" s="2">
        <v>45535</v>
      </c>
      <c r="G920" s="2">
        <v>45505</v>
      </c>
      <c r="H920" s="1" t="s">
        <v>3067</v>
      </c>
      <c r="I920" s="1" t="s">
        <v>3068</v>
      </c>
      <c r="J920" s="1" t="s">
        <v>617</v>
      </c>
      <c r="K920" s="1" t="s">
        <v>860</v>
      </c>
      <c r="L920" s="1" t="s">
        <v>2892</v>
      </c>
      <c r="M920" s="1"/>
      <c r="N920" s="1"/>
      <c r="O920" s="1"/>
      <c r="P920" s="40">
        <v>228.10618124072568</v>
      </c>
      <c r="Q920" s="37" t="str">
        <f>IF(C920="ForthPoint","ForthPoint",IF(D920="Intercompany",_xlfn.XLOOKUP(E920,'Dept Lookup'!B:B,'Dept Lookup'!A:A),Modified!D920))</f>
        <v>Business Intelligence</v>
      </c>
      <c r="R920" t="str">
        <f t="shared" si="74"/>
        <v>Roku</v>
      </c>
      <c r="S920" s="1" t="s">
        <v>707</v>
      </c>
      <c r="T920">
        <f t="shared" si="75"/>
        <v>0</v>
      </c>
      <c r="U920" s="25" t="str">
        <f>IF(K920&gt;0,K920,_xlfn.XLOOKUP(M920,'Client Lookup'!L:L,'Client Lookup'!N:N))</f>
        <v>25138</v>
      </c>
      <c r="V920" t="str">
        <f>_xlfn.XLOOKUP(_xlfn.NUMBERVALUE(U920),'Project Lookup'!X:X,'Project Lookup'!B:B)</f>
        <v>SOW#1 2024 - DE &amp; BI Team</v>
      </c>
      <c r="X920" t="str">
        <f t="shared" si="76"/>
        <v>459 Roku Inc. : 966 SOW#1 2024 - DE &amp; BI Team</v>
      </c>
      <c r="Y920" t="str">
        <f t="shared" si="77"/>
        <v>459 Roku Inc.</v>
      </c>
      <c r="Z920" t="str">
        <f t="shared" ref="Z920:Z983" si="78">IF(LEFT(Y920,3)="ICC",IFERROR(_xlfn.TEXTAFTER(Y920,"ICC "),Y920),Y920)</f>
        <v>459 Roku Inc.</v>
      </c>
      <c r="AA920" t="str">
        <f>_xlfn.XLOOKUP(Z920,'Client Lookup'!A:A,'Client Lookup'!C:C)</f>
        <v>Roku</v>
      </c>
      <c r="AC920" t="e">
        <f>_xlfn.XLOOKUP(K920,'Results vs Forecast'!K:K,'Results vs Forecast'!K:K)</f>
        <v>#N/A</v>
      </c>
    </row>
    <row r="921" spans="1:29" hidden="1">
      <c r="A921" s="39"/>
      <c r="B921" s="1" t="s">
        <v>700</v>
      </c>
      <c r="C921" s="1" t="s">
        <v>701</v>
      </c>
      <c r="D921" s="1" t="s">
        <v>12</v>
      </c>
      <c r="E921" s="1" t="s">
        <v>12</v>
      </c>
      <c r="F921" s="2">
        <v>45535</v>
      </c>
      <c r="G921" s="2">
        <v>45505</v>
      </c>
      <c r="H921" s="1" t="s">
        <v>3069</v>
      </c>
      <c r="I921" s="1" t="s">
        <v>3070</v>
      </c>
      <c r="J921" s="1" t="s">
        <v>666</v>
      </c>
      <c r="K921" s="1" t="s">
        <v>917</v>
      </c>
      <c r="L921" s="1" t="s">
        <v>1865</v>
      </c>
      <c r="M921" s="1"/>
      <c r="N921" s="1"/>
      <c r="O921" s="1"/>
      <c r="P921" s="40">
        <v>1751.52</v>
      </c>
      <c r="Q921" s="37" t="str">
        <f>IF(C921="ForthPoint","ForthPoint",IF(D921="Intercompany",_xlfn.XLOOKUP(E921,'Dept Lookup'!B:B,'Dept Lookup'!A:A),Modified!D921))</f>
        <v>Business Intelligence</v>
      </c>
      <c r="R921" t="str">
        <f t="shared" si="74"/>
        <v>Visa</v>
      </c>
      <c r="S921" s="1" t="s">
        <v>707</v>
      </c>
      <c r="T921">
        <f t="shared" si="75"/>
        <v>0</v>
      </c>
      <c r="U921" s="25" t="str">
        <f>IF(K921&gt;0,K921,_xlfn.XLOOKUP(M921,'Client Lookup'!L:L,'Client Lookup'!N:N))</f>
        <v>31318</v>
      </c>
      <c r="V921" t="str">
        <f>_xlfn.XLOOKUP(_xlfn.NUMBERVALUE(U921),'Project Lookup'!X:X,'Project Lookup'!B:B)</f>
        <v>NextGen Solutions</v>
      </c>
      <c r="X921" t="str">
        <f t="shared" si="76"/>
        <v>11 Visa : 1246 NextGen Solutions</v>
      </c>
      <c r="Y921" t="str">
        <f t="shared" si="77"/>
        <v>11 Visa</v>
      </c>
      <c r="Z921" t="str">
        <f t="shared" si="78"/>
        <v>11 Visa</v>
      </c>
      <c r="AA921" t="str">
        <f>_xlfn.XLOOKUP(Z921,'Client Lookup'!A:A,'Client Lookup'!C:C)</f>
        <v>Visa</v>
      </c>
      <c r="AC921" t="e">
        <f>_xlfn.XLOOKUP(K921,'Results vs Forecast'!K:K,'Results vs Forecast'!K:K)</f>
        <v>#N/A</v>
      </c>
    </row>
    <row r="922" spans="1:29" hidden="1">
      <c r="A922" s="39"/>
      <c r="B922" s="1" t="s">
        <v>700</v>
      </c>
      <c r="C922" s="1" t="s">
        <v>701</v>
      </c>
      <c r="D922" s="1" t="s">
        <v>12</v>
      </c>
      <c r="E922" s="1" t="s">
        <v>12</v>
      </c>
      <c r="F922" s="2">
        <v>45535</v>
      </c>
      <c r="G922" s="2">
        <v>45505</v>
      </c>
      <c r="H922" s="1" t="s">
        <v>3071</v>
      </c>
      <c r="I922" s="1" t="s">
        <v>3072</v>
      </c>
      <c r="J922" s="1" t="s">
        <v>667</v>
      </c>
      <c r="K922" s="1" t="s">
        <v>921</v>
      </c>
      <c r="L922" s="1" t="s">
        <v>3058</v>
      </c>
      <c r="M922" s="1"/>
      <c r="N922" s="1"/>
      <c r="O922" s="1"/>
      <c r="P922" s="40">
        <v>-178.35</v>
      </c>
      <c r="Q922" s="37" t="str">
        <f>IF(C922="ForthPoint","ForthPoint",IF(D922="Intercompany",_xlfn.XLOOKUP(E922,'Dept Lookup'!B:B,'Dept Lookup'!A:A),Modified!D922))</f>
        <v>Business Intelligence</v>
      </c>
      <c r="R922" t="str">
        <f t="shared" si="74"/>
        <v>Visa</v>
      </c>
      <c r="S922" s="1" t="s">
        <v>707</v>
      </c>
      <c r="T922">
        <f t="shared" si="75"/>
        <v>0</v>
      </c>
      <c r="U922" s="25" t="str">
        <f>IF(K922&gt;0,K922,_xlfn.XLOOKUP(M922,'Client Lookup'!L:L,'Client Lookup'!N:N))</f>
        <v>32546</v>
      </c>
      <c r="V922" t="str">
        <f>_xlfn.XLOOKUP(_xlfn.NUMBERVALUE(U922),'Project Lookup'!X:X,'Project Lookup'!B:B)</f>
        <v>VISA Commercial Services - DE/BI project</v>
      </c>
      <c r="X922" t="str">
        <f t="shared" si="76"/>
        <v>11 Visa : 1263 VISA Commercial Services - DE/BI project</v>
      </c>
      <c r="Y922" t="str">
        <f t="shared" si="77"/>
        <v>11 Visa</v>
      </c>
      <c r="Z922" t="str">
        <f t="shared" si="78"/>
        <v>11 Visa</v>
      </c>
      <c r="AA922" t="str">
        <f>_xlfn.XLOOKUP(Z922,'Client Lookup'!A:A,'Client Lookup'!C:C)</f>
        <v>Visa</v>
      </c>
      <c r="AC922" t="e">
        <f>_xlfn.XLOOKUP(K922,'Results vs Forecast'!K:K,'Results vs Forecast'!K:K)</f>
        <v>#N/A</v>
      </c>
    </row>
    <row r="923" spans="1:29" hidden="1">
      <c r="A923" s="39"/>
      <c r="B923" s="1" t="s">
        <v>700</v>
      </c>
      <c r="C923" s="1" t="s">
        <v>1370</v>
      </c>
      <c r="D923" s="1" t="s">
        <v>12</v>
      </c>
      <c r="E923" s="1" t="s">
        <v>12</v>
      </c>
      <c r="F923" s="2">
        <v>45535</v>
      </c>
      <c r="G923" s="2">
        <v>45505</v>
      </c>
      <c r="H923" s="1" t="s">
        <v>3073</v>
      </c>
      <c r="I923" s="1" t="s">
        <v>3074</v>
      </c>
      <c r="J923" s="1" t="s">
        <v>593</v>
      </c>
      <c r="K923" s="1" t="s">
        <v>842</v>
      </c>
      <c r="L923" s="1" t="s">
        <v>1809</v>
      </c>
      <c r="M923" s="1"/>
      <c r="N923" s="1"/>
      <c r="O923" s="1"/>
      <c r="P923" s="40">
        <v>352.16392893305016</v>
      </c>
      <c r="Q923" s="37" t="str">
        <f>IF(C923="ForthPoint","ForthPoint",IF(D923="Intercompany",_xlfn.XLOOKUP(E923,'Dept Lookup'!B:B,'Dept Lookup'!A:A),Modified!D923))</f>
        <v>Business Intelligence</v>
      </c>
      <c r="R923" t="str">
        <f t="shared" si="74"/>
        <v>MasterCard</v>
      </c>
      <c r="S923" s="1" t="s">
        <v>707</v>
      </c>
      <c r="T923">
        <f t="shared" si="75"/>
        <v>0</v>
      </c>
      <c r="U923" s="25" t="str">
        <f>IF(K923&gt;0,K923,_xlfn.XLOOKUP(M923,'Client Lookup'!L:L,'Client Lookup'!N:N))</f>
        <v>25146</v>
      </c>
      <c r="V923" t="str">
        <f>_xlfn.XLOOKUP(_xlfn.NUMBERVALUE(U923),'Project Lookup'!X:X,'Project Lookup'!B:B)</f>
        <v>Mastercard SOW #6</v>
      </c>
      <c r="X923" t="str">
        <f t="shared" si="76"/>
        <v>461 Session M Inc. : 974 Mastercard SOW #6</v>
      </c>
      <c r="Y923" t="str">
        <f t="shared" si="77"/>
        <v>461 Session M Inc.</v>
      </c>
      <c r="Z923" t="str">
        <f t="shared" si="78"/>
        <v>461 Session M Inc.</v>
      </c>
      <c r="AA923" t="str">
        <f>_xlfn.XLOOKUP(Z923,'Client Lookup'!A:A,'Client Lookup'!C:C)</f>
        <v>MasterCard</v>
      </c>
      <c r="AC923" t="e">
        <f>_xlfn.XLOOKUP(K923,'Results vs Forecast'!K:K,'Results vs Forecast'!K:K)</f>
        <v>#N/A</v>
      </c>
    </row>
    <row r="924" spans="1:29" hidden="1">
      <c r="A924" s="39"/>
      <c r="B924" s="1" t="s">
        <v>700</v>
      </c>
      <c r="C924" s="1" t="s">
        <v>1370</v>
      </c>
      <c r="D924" s="1" t="s">
        <v>12</v>
      </c>
      <c r="E924" s="1" t="s">
        <v>12</v>
      </c>
      <c r="F924" s="2">
        <v>45535</v>
      </c>
      <c r="G924" s="2">
        <v>45505</v>
      </c>
      <c r="H924" s="1" t="s">
        <v>3075</v>
      </c>
      <c r="I924" s="1" t="s">
        <v>3076</v>
      </c>
      <c r="J924" s="1" t="s">
        <v>617</v>
      </c>
      <c r="K924" s="1" t="s">
        <v>860</v>
      </c>
      <c r="L924" s="1" t="s">
        <v>2892</v>
      </c>
      <c r="M924" s="1"/>
      <c r="N924" s="1"/>
      <c r="O924" s="1"/>
      <c r="P924" s="40">
        <v>228.10618124072568</v>
      </c>
      <c r="Q924" s="37" t="str">
        <f>IF(C924="ForthPoint","ForthPoint",IF(D924="Intercompany",_xlfn.XLOOKUP(E924,'Dept Lookup'!B:B,'Dept Lookup'!A:A),Modified!D924))</f>
        <v>Business Intelligence</v>
      </c>
      <c r="R924" t="str">
        <f t="shared" si="74"/>
        <v>Roku</v>
      </c>
      <c r="S924" s="1" t="s">
        <v>707</v>
      </c>
      <c r="T924">
        <f t="shared" si="75"/>
        <v>0</v>
      </c>
      <c r="U924" s="25" t="str">
        <f>IF(K924&gt;0,K924,_xlfn.XLOOKUP(M924,'Client Lookup'!L:L,'Client Lookup'!N:N))</f>
        <v>25138</v>
      </c>
      <c r="V924" t="str">
        <f>_xlfn.XLOOKUP(_xlfn.NUMBERVALUE(U924),'Project Lookup'!X:X,'Project Lookup'!B:B)</f>
        <v>SOW#1 2024 - DE &amp; BI Team</v>
      </c>
      <c r="X924" t="str">
        <f t="shared" si="76"/>
        <v>459 Roku Inc. : 966 SOW#1 2024 - DE &amp; BI Team</v>
      </c>
      <c r="Y924" t="str">
        <f t="shared" si="77"/>
        <v>459 Roku Inc.</v>
      </c>
      <c r="Z924" t="str">
        <f t="shared" si="78"/>
        <v>459 Roku Inc.</v>
      </c>
      <c r="AA924" t="str">
        <f>_xlfn.XLOOKUP(Z924,'Client Lookup'!A:A,'Client Lookup'!C:C)</f>
        <v>Roku</v>
      </c>
      <c r="AC924" t="e">
        <f>_xlfn.XLOOKUP(K924,'Results vs Forecast'!K:K,'Results vs Forecast'!K:K)</f>
        <v>#N/A</v>
      </c>
    </row>
    <row r="925" spans="1:29" hidden="1">
      <c r="A925" s="39"/>
      <c r="B925" s="1" t="s">
        <v>700</v>
      </c>
      <c r="C925" s="1" t="s">
        <v>701</v>
      </c>
      <c r="D925" s="1" t="s">
        <v>12</v>
      </c>
      <c r="E925" s="1" t="s">
        <v>12</v>
      </c>
      <c r="F925" s="2">
        <v>45535</v>
      </c>
      <c r="G925" s="2">
        <v>45505</v>
      </c>
      <c r="H925" s="1" t="s">
        <v>3077</v>
      </c>
      <c r="I925" s="1" t="s">
        <v>3078</v>
      </c>
      <c r="J925" s="1" t="s">
        <v>933</v>
      </c>
      <c r="K925" s="1" t="s">
        <v>908</v>
      </c>
      <c r="L925" s="1" t="s">
        <v>1275</v>
      </c>
      <c r="M925" s="1"/>
      <c r="N925" s="1"/>
      <c r="O925" s="1"/>
      <c r="P925" s="40">
        <v>4459.2299999999996</v>
      </c>
      <c r="Q925" s="37" t="str">
        <f>IF(C925="ForthPoint","ForthPoint",IF(D925="Intercompany",_xlfn.XLOOKUP(E925,'Dept Lookup'!B:B,'Dept Lookup'!A:A),Modified!D925))</f>
        <v>Business Intelligence</v>
      </c>
      <c r="R925" t="str">
        <f t="shared" si="74"/>
        <v>Under Armour</v>
      </c>
      <c r="S925" s="1" t="s">
        <v>707</v>
      </c>
      <c r="T925">
        <f t="shared" si="75"/>
        <v>0</v>
      </c>
      <c r="U925" s="25" t="str">
        <f>IF(K925&gt;0,K925,_xlfn.XLOOKUP(M925,'Client Lookup'!L:L,'Client Lookup'!N:N))</f>
        <v>35067</v>
      </c>
      <c r="V925" t="str">
        <f>_xlfn.XLOOKUP(_xlfn.NUMBERVALUE(U925),'Project Lookup'!X:X,'Project Lookup'!B:B)</f>
        <v>Centric Footwear</v>
      </c>
      <c r="X925" t="str">
        <f t="shared" si="76"/>
        <v>276 Under Armour : 1340 Centric Footwear</v>
      </c>
      <c r="Y925" t="str">
        <f t="shared" si="77"/>
        <v>276 Under Armour</v>
      </c>
      <c r="Z925" t="str">
        <f t="shared" si="78"/>
        <v>276 Under Armour</v>
      </c>
      <c r="AA925" t="str">
        <f>_xlfn.XLOOKUP(Z925,'Client Lookup'!A:A,'Client Lookup'!C:C)</f>
        <v>Under Armour</v>
      </c>
      <c r="AC925" t="e">
        <f>_xlfn.XLOOKUP(K925,'Results vs Forecast'!K:K,'Results vs Forecast'!K:K)</f>
        <v>#N/A</v>
      </c>
    </row>
    <row r="926" spans="1:29" hidden="1">
      <c r="A926" s="39"/>
      <c r="B926" s="1" t="s">
        <v>700</v>
      </c>
      <c r="C926" s="1" t="s">
        <v>1370</v>
      </c>
      <c r="D926" s="1" t="s">
        <v>12</v>
      </c>
      <c r="E926" s="1" t="s">
        <v>12</v>
      </c>
      <c r="F926" s="2">
        <v>45535</v>
      </c>
      <c r="G926" s="2">
        <v>45505</v>
      </c>
      <c r="H926" s="1" t="s">
        <v>3079</v>
      </c>
      <c r="I926" s="1" t="s">
        <v>3080</v>
      </c>
      <c r="J926" s="1" t="s">
        <v>593</v>
      </c>
      <c r="K926" s="1" t="s">
        <v>842</v>
      </c>
      <c r="L926" s="1" t="s">
        <v>1809</v>
      </c>
      <c r="M926" s="1"/>
      <c r="N926" s="1"/>
      <c r="O926" s="1"/>
      <c r="P926" s="40">
        <v>352.16392893305016</v>
      </c>
      <c r="Q926" s="37" t="str">
        <f>IF(C926="ForthPoint","ForthPoint",IF(D926="Intercompany",_xlfn.XLOOKUP(E926,'Dept Lookup'!B:B,'Dept Lookup'!A:A),Modified!D926))</f>
        <v>Business Intelligence</v>
      </c>
      <c r="R926" t="str">
        <f t="shared" si="74"/>
        <v>MasterCard</v>
      </c>
      <c r="S926" s="1" t="s">
        <v>707</v>
      </c>
      <c r="T926">
        <f t="shared" si="75"/>
        <v>0</v>
      </c>
      <c r="U926" s="25" t="str">
        <f>IF(K926&gt;0,K926,_xlfn.XLOOKUP(M926,'Client Lookup'!L:L,'Client Lookup'!N:N))</f>
        <v>25146</v>
      </c>
      <c r="V926" t="str">
        <f>_xlfn.XLOOKUP(_xlfn.NUMBERVALUE(U926),'Project Lookup'!X:X,'Project Lookup'!B:B)</f>
        <v>Mastercard SOW #6</v>
      </c>
      <c r="X926" t="str">
        <f t="shared" si="76"/>
        <v>461 Session M Inc. : 974 Mastercard SOW #6</v>
      </c>
      <c r="Y926" t="str">
        <f t="shared" si="77"/>
        <v>461 Session M Inc.</v>
      </c>
      <c r="Z926" t="str">
        <f t="shared" si="78"/>
        <v>461 Session M Inc.</v>
      </c>
      <c r="AA926" t="str">
        <f>_xlfn.XLOOKUP(Z926,'Client Lookup'!A:A,'Client Lookup'!C:C)</f>
        <v>MasterCard</v>
      </c>
      <c r="AC926" t="e">
        <f>_xlfn.XLOOKUP(K926,'Results vs Forecast'!K:K,'Results vs Forecast'!K:K)</f>
        <v>#N/A</v>
      </c>
    </row>
    <row r="927" spans="1:29" hidden="1">
      <c r="A927" s="39"/>
      <c r="B927" s="1" t="s">
        <v>700</v>
      </c>
      <c r="C927" s="1" t="s">
        <v>701</v>
      </c>
      <c r="D927" s="1" t="s">
        <v>12</v>
      </c>
      <c r="E927" s="1" t="s">
        <v>12</v>
      </c>
      <c r="F927" s="2">
        <v>45535</v>
      </c>
      <c r="G927" s="2">
        <v>45505</v>
      </c>
      <c r="H927" s="1" t="s">
        <v>3081</v>
      </c>
      <c r="I927" s="1" t="s">
        <v>3082</v>
      </c>
      <c r="J927" s="1" t="s">
        <v>667</v>
      </c>
      <c r="K927" s="1" t="s">
        <v>921</v>
      </c>
      <c r="L927" s="1" t="s">
        <v>3058</v>
      </c>
      <c r="M927" s="1"/>
      <c r="N927" s="1"/>
      <c r="O927" s="1"/>
      <c r="P927" s="40">
        <v>4200.46</v>
      </c>
      <c r="Q927" s="37" t="str">
        <f>IF(C927="ForthPoint","ForthPoint",IF(D927="Intercompany",_xlfn.XLOOKUP(E927,'Dept Lookup'!B:B,'Dept Lookup'!A:A),Modified!D927))</f>
        <v>Business Intelligence</v>
      </c>
      <c r="R927" t="str">
        <f t="shared" si="74"/>
        <v>Visa</v>
      </c>
      <c r="S927" s="1" t="s">
        <v>707</v>
      </c>
      <c r="T927">
        <f t="shared" si="75"/>
        <v>0</v>
      </c>
      <c r="U927" s="25" t="str">
        <f>IF(K927&gt;0,K927,_xlfn.XLOOKUP(M927,'Client Lookup'!L:L,'Client Lookup'!N:N))</f>
        <v>32546</v>
      </c>
      <c r="V927" t="str">
        <f>_xlfn.XLOOKUP(_xlfn.NUMBERVALUE(U927),'Project Lookup'!X:X,'Project Lookup'!B:B)</f>
        <v>VISA Commercial Services - DE/BI project</v>
      </c>
      <c r="X927" t="str">
        <f t="shared" si="76"/>
        <v>11 Visa : 1263 VISA Commercial Services - DE/BI project</v>
      </c>
      <c r="Y927" t="str">
        <f t="shared" si="77"/>
        <v>11 Visa</v>
      </c>
      <c r="Z927" t="str">
        <f t="shared" si="78"/>
        <v>11 Visa</v>
      </c>
      <c r="AA927" t="str">
        <f>_xlfn.XLOOKUP(Z927,'Client Lookup'!A:A,'Client Lookup'!C:C)</f>
        <v>Visa</v>
      </c>
      <c r="AC927" t="e">
        <f>_xlfn.XLOOKUP(K927,'Results vs Forecast'!K:K,'Results vs Forecast'!K:K)</f>
        <v>#N/A</v>
      </c>
    </row>
    <row r="928" spans="1:29" hidden="1">
      <c r="A928" s="39"/>
      <c r="B928" s="1" t="s">
        <v>700</v>
      </c>
      <c r="C928" s="1" t="s">
        <v>1395</v>
      </c>
      <c r="D928" s="1" t="s">
        <v>12</v>
      </c>
      <c r="E928" s="1" t="s">
        <v>12</v>
      </c>
      <c r="F928" s="2">
        <v>45535</v>
      </c>
      <c r="G928" s="2">
        <v>45505</v>
      </c>
      <c r="H928" s="1" t="s">
        <v>3083</v>
      </c>
      <c r="I928" s="1" t="s">
        <v>3084</v>
      </c>
      <c r="J928" s="1" t="s">
        <v>3085</v>
      </c>
      <c r="K928" s="1" t="s">
        <v>868</v>
      </c>
      <c r="L928" s="1"/>
      <c r="M928" s="1"/>
      <c r="N928" s="1"/>
      <c r="O928" s="1"/>
      <c r="P928" s="40">
        <v>2063.2573130400001</v>
      </c>
      <c r="Q928" s="41" t="s">
        <v>948</v>
      </c>
      <c r="R928" t="str">
        <f t="shared" si="74"/>
        <v>Soremartec S.A.</v>
      </c>
      <c r="S928" s="1" t="s">
        <v>707</v>
      </c>
      <c r="T928">
        <f t="shared" si="75"/>
        <v>0</v>
      </c>
      <c r="U928" s="25" t="str">
        <f>IF(K928&gt;0,K928,_xlfn.XLOOKUP(M928,'Client Lookup'!L:L,'Client Lookup'!N:N))</f>
        <v>20142</v>
      </c>
      <c r="V928" t="str">
        <f>_xlfn.XLOOKUP(_xlfn.NUMBERVALUE(U928),'Project Lookup'!X:X,'Project Lookup'!B:B)</f>
        <v>P1 Africa-Levant Reports Ongoing</v>
      </c>
      <c r="X928" t="str">
        <f t="shared" si="76"/>
        <v>349 Soremartec S.A. : 770 P1 Africa-Levant Reports Ongoing</v>
      </c>
      <c r="Y928" t="str">
        <f t="shared" si="77"/>
        <v>349 Soremartec S.A.</v>
      </c>
      <c r="Z928" t="str">
        <f t="shared" si="78"/>
        <v>349 Soremartec S.A.</v>
      </c>
      <c r="AA928" t="str">
        <f>_xlfn.XLOOKUP(Z928,'Client Lookup'!A:A,'Client Lookup'!C:C)</f>
        <v>Soremartec S.A.</v>
      </c>
      <c r="AC928" t="e">
        <f>_xlfn.XLOOKUP(K928,'Results vs Forecast'!K:K,'Results vs Forecast'!K:K)</f>
        <v>#N/A</v>
      </c>
    </row>
    <row r="929" spans="1:29" hidden="1">
      <c r="A929" s="39"/>
      <c r="B929" s="1" t="s">
        <v>700</v>
      </c>
      <c r="C929" s="1" t="s">
        <v>1370</v>
      </c>
      <c r="D929" s="1" t="s">
        <v>12</v>
      </c>
      <c r="E929" s="1" t="s">
        <v>12</v>
      </c>
      <c r="F929" s="2">
        <v>45535</v>
      </c>
      <c r="G929" s="2">
        <v>45505</v>
      </c>
      <c r="H929" s="1" t="s">
        <v>3086</v>
      </c>
      <c r="I929" s="1" t="s">
        <v>3087</v>
      </c>
      <c r="J929" s="1" t="s">
        <v>593</v>
      </c>
      <c r="K929" s="1" t="s">
        <v>842</v>
      </c>
      <c r="L929" s="1" t="s">
        <v>1809</v>
      </c>
      <c r="M929" s="1"/>
      <c r="N929" s="1"/>
      <c r="O929" s="1"/>
      <c r="P929" s="40">
        <v>352.16392893305016</v>
      </c>
      <c r="Q929" s="37" t="str">
        <f>IF(C929="ForthPoint","ForthPoint",IF(D929="Intercompany",_xlfn.XLOOKUP(E929,'Dept Lookup'!B:B,'Dept Lookup'!A:A),Modified!D929))</f>
        <v>Business Intelligence</v>
      </c>
      <c r="R929" t="str">
        <f t="shared" si="74"/>
        <v>MasterCard</v>
      </c>
      <c r="S929" s="1" t="s">
        <v>707</v>
      </c>
      <c r="T929">
        <f t="shared" si="75"/>
        <v>0</v>
      </c>
      <c r="U929" s="25" t="str">
        <f>IF(K929&gt;0,K929,_xlfn.XLOOKUP(M929,'Client Lookup'!L:L,'Client Lookup'!N:N))</f>
        <v>25146</v>
      </c>
      <c r="V929" t="str">
        <f>_xlfn.XLOOKUP(_xlfn.NUMBERVALUE(U929),'Project Lookup'!X:X,'Project Lookup'!B:B)</f>
        <v>Mastercard SOW #6</v>
      </c>
      <c r="X929" t="str">
        <f t="shared" si="76"/>
        <v>461 Session M Inc. : 974 Mastercard SOW #6</v>
      </c>
      <c r="Y929" t="str">
        <f t="shared" si="77"/>
        <v>461 Session M Inc.</v>
      </c>
      <c r="Z929" t="str">
        <f t="shared" si="78"/>
        <v>461 Session M Inc.</v>
      </c>
      <c r="AA929" t="str">
        <f>_xlfn.XLOOKUP(Z929,'Client Lookup'!A:A,'Client Lookup'!C:C)</f>
        <v>MasterCard</v>
      </c>
      <c r="AC929" t="e">
        <f>_xlfn.XLOOKUP(K929,'Results vs Forecast'!K:K,'Results vs Forecast'!K:K)</f>
        <v>#N/A</v>
      </c>
    </row>
    <row r="930" spans="1:29" hidden="1">
      <c r="A930" s="39"/>
      <c r="B930" s="1" t="s">
        <v>700</v>
      </c>
      <c r="C930" s="1" t="s">
        <v>701</v>
      </c>
      <c r="D930" s="1" t="s">
        <v>12</v>
      </c>
      <c r="E930" s="1" t="s">
        <v>12</v>
      </c>
      <c r="F930" s="2">
        <v>45535</v>
      </c>
      <c r="G930" s="2">
        <v>45505</v>
      </c>
      <c r="H930" s="1" t="s">
        <v>3088</v>
      </c>
      <c r="I930" s="1" t="s">
        <v>3089</v>
      </c>
      <c r="J930" s="1" t="s">
        <v>656</v>
      </c>
      <c r="K930" s="1" t="s">
        <v>904</v>
      </c>
      <c r="L930" s="1" t="s">
        <v>2938</v>
      </c>
      <c r="M930" s="1"/>
      <c r="N930" s="1"/>
      <c r="O930" s="1"/>
      <c r="P930" s="40">
        <v>19.5</v>
      </c>
      <c r="Q930" s="37" t="str">
        <f>IF(C930="ForthPoint","ForthPoint",IF(D930="Intercompany",_xlfn.XLOOKUP(E930,'Dept Lookup'!B:B,'Dept Lookup'!A:A),Modified!D930))</f>
        <v>Business Intelligence</v>
      </c>
      <c r="R930" t="str">
        <f t="shared" si="74"/>
        <v>Under Armour</v>
      </c>
      <c r="S930" s="1" t="s">
        <v>707</v>
      </c>
      <c r="T930">
        <f t="shared" si="75"/>
        <v>0</v>
      </c>
      <c r="U930" s="25" t="str">
        <f>IF(K930&gt;0,K930,_xlfn.XLOOKUP(M930,'Client Lookup'!L:L,'Client Lookup'!N:N))</f>
        <v>28679</v>
      </c>
      <c r="V930" t="str">
        <f>_xlfn.XLOOKUP(_xlfn.NUMBERVALUE(U930),'Project Lookup'!X:X,'Project Lookup'!B:B)</f>
        <v>EU Line List</v>
      </c>
      <c r="X930" t="str">
        <f t="shared" si="76"/>
        <v>276 Under Armour : 1167 EU Line List</v>
      </c>
      <c r="Y930" t="str">
        <f t="shared" si="77"/>
        <v>276 Under Armour</v>
      </c>
      <c r="Z930" t="str">
        <f t="shared" si="78"/>
        <v>276 Under Armour</v>
      </c>
      <c r="AA930" t="str">
        <f>_xlfn.XLOOKUP(Z930,'Client Lookup'!A:A,'Client Lookup'!C:C)</f>
        <v>Under Armour</v>
      </c>
      <c r="AC930" t="e">
        <f>_xlfn.XLOOKUP(K930,'Results vs Forecast'!K:K,'Results vs Forecast'!K:K)</f>
        <v>#N/A</v>
      </c>
    </row>
    <row r="931" spans="1:29" hidden="1">
      <c r="A931" s="39"/>
      <c r="B931" s="1" t="s">
        <v>700</v>
      </c>
      <c r="C931" s="1" t="s">
        <v>1370</v>
      </c>
      <c r="D931" s="1" t="s">
        <v>12</v>
      </c>
      <c r="E931" s="1" t="s">
        <v>12</v>
      </c>
      <c r="F931" s="2">
        <v>45535</v>
      </c>
      <c r="G931" s="2">
        <v>45505</v>
      </c>
      <c r="H931" s="1" t="s">
        <v>3090</v>
      </c>
      <c r="I931" s="1" t="s">
        <v>3091</v>
      </c>
      <c r="J931" s="1" t="s">
        <v>593</v>
      </c>
      <c r="K931" s="1" t="s">
        <v>842</v>
      </c>
      <c r="L931" s="1" t="s">
        <v>1809</v>
      </c>
      <c r="M931" s="1"/>
      <c r="N931" s="1"/>
      <c r="O931" s="1"/>
      <c r="P931" s="40">
        <v>649.3023678976873</v>
      </c>
      <c r="Q931" s="37" t="str">
        <f>IF(C931="ForthPoint","ForthPoint",IF(D931="Intercompany",_xlfn.XLOOKUP(E931,'Dept Lookup'!B:B,'Dept Lookup'!A:A),Modified!D931))</f>
        <v>Business Intelligence</v>
      </c>
      <c r="R931" t="str">
        <f t="shared" si="74"/>
        <v>MasterCard</v>
      </c>
      <c r="S931" s="1" t="s">
        <v>707</v>
      </c>
      <c r="T931">
        <f t="shared" si="75"/>
        <v>0</v>
      </c>
      <c r="U931" s="25" t="str">
        <f>IF(K931&gt;0,K931,_xlfn.XLOOKUP(M931,'Client Lookup'!L:L,'Client Lookup'!N:N))</f>
        <v>25146</v>
      </c>
      <c r="V931" t="str">
        <f>_xlfn.XLOOKUP(_xlfn.NUMBERVALUE(U931),'Project Lookup'!X:X,'Project Lookup'!B:B)</f>
        <v>Mastercard SOW #6</v>
      </c>
      <c r="X931" t="str">
        <f t="shared" si="76"/>
        <v>461 Session M Inc. : 974 Mastercard SOW #6</v>
      </c>
      <c r="Y931" t="str">
        <f t="shared" si="77"/>
        <v>461 Session M Inc.</v>
      </c>
      <c r="Z931" t="str">
        <f t="shared" si="78"/>
        <v>461 Session M Inc.</v>
      </c>
      <c r="AA931" t="str">
        <f>_xlfn.XLOOKUP(Z931,'Client Lookup'!A:A,'Client Lookup'!C:C)</f>
        <v>MasterCard</v>
      </c>
      <c r="AC931" t="e">
        <f>_xlfn.XLOOKUP(K931,'Results vs Forecast'!K:K,'Results vs Forecast'!K:K)</f>
        <v>#N/A</v>
      </c>
    </row>
    <row r="932" spans="1:29" hidden="1">
      <c r="A932" s="39"/>
      <c r="B932" s="1" t="s">
        <v>700</v>
      </c>
      <c r="C932" s="1" t="s">
        <v>701</v>
      </c>
      <c r="D932" s="1" t="s">
        <v>12</v>
      </c>
      <c r="E932" s="1" t="s">
        <v>12</v>
      </c>
      <c r="F932" s="2">
        <v>45535</v>
      </c>
      <c r="G932" s="2">
        <v>45505</v>
      </c>
      <c r="H932" s="1" t="s">
        <v>3092</v>
      </c>
      <c r="I932" s="1" t="s">
        <v>3093</v>
      </c>
      <c r="J932" s="1" t="s">
        <v>668</v>
      </c>
      <c r="K932" s="1" t="s">
        <v>922</v>
      </c>
      <c r="L932" s="1" t="s">
        <v>2946</v>
      </c>
      <c r="M932" s="1"/>
      <c r="N932" s="1"/>
      <c r="O932" s="1"/>
      <c r="P932" s="40">
        <v>4123.3599999999997</v>
      </c>
      <c r="Q932" s="37" t="str">
        <f>IF(C932="ForthPoint","ForthPoint",IF(D932="Intercompany",_xlfn.XLOOKUP(E932,'Dept Lookup'!B:B,'Dept Lookup'!A:A),Modified!D932))</f>
        <v>Business Intelligence</v>
      </c>
      <c r="R932" t="str">
        <f t="shared" si="74"/>
        <v>Visa</v>
      </c>
      <c r="S932" s="1" t="s">
        <v>707</v>
      </c>
      <c r="T932">
        <f t="shared" si="75"/>
        <v>0</v>
      </c>
      <c r="U932" s="25" t="str">
        <f>IF(K932&gt;0,K932,_xlfn.XLOOKUP(M932,'Client Lookup'!L:L,'Client Lookup'!N:N))</f>
        <v>32547</v>
      </c>
      <c r="V932" t="str">
        <f>_xlfn.XLOOKUP(_xlfn.NUMBERVALUE(U932),'Project Lookup'!X:X,'Project Lookup'!B:B)</f>
        <v>VISA Consumer Payment - DE/BI project</v>
      </c>
      <c r="X932" t="str">
        <f t="shared" si="76"/>
        <v>11 Visa : 1264 VISA Consumer Payment - DE/BI project</v>
      </c>
      <c r="Y932" t="str">
        <f t="shared" si="77"/>
        <v>11 Visa</v>
      </c>
      <c r="Z932" t="str">
        <f t="shared" si="78"/>
        <v>11 Visa</v>
      </c>
      <c r="AA932" t="str">
        <f>_xlfn.XLOOKUP(Z932,'Client Lookup'!A:A,'Client Lookup'!C:C)</f>
        <v>Visa</v>
      </c>
      <c r="AC932" t="e">
        <f>_xlfn.XLOOKUP(K932,'Results vs Forecast'!K:K,'Results vs Forecast'!K:K)</f>
        <v>#N/A</v>
      </c>
    </row>
    <row r="933" spans="1:29" hidden="1">
      <c r="A933" s="39"/>
      <c r="B933" s="1" t="s">
        <v>700</v>
      </c>
      <c r="C933" s="1" t="s">
        <v>701</v>
      </c>
      <c r="D933" s="1" t="s">
        <v>12</v>
      </c>
      <c r="E933" s="1" t="s">
        <v>12</v>
      </c>
      <c r="F933" s="2">
        <v>45535</v>
      </c>
      <c r="G933" s="2">
        <v>45505</v>
      </c>
      <c r="H933" s="1" t="s">
        <v>3094</v>
      </c>
      <c r="I933" s="1" t="s">
        <v>3095</v>
      </c>
      <c r="J933" s="1" t="s">
        <v>634</v>
      </c>
      <c r="K933" s="1" t="s">
        <v>875</v>
      </c>
      <c r="L933" s="1" t="s">
        <v>3096</v>
      </c>
      <c r="M933" s="1"/>
      <c r="N933" s="1"/>
      <c r="O933" s="1" t="s">
        <v>1369</v>
      </c>
      <c r="P933" s="40">
        <v>10000</v>
      </c>
      <c r="Q933" s="37" t="str">
        <f>IF(C933="ForthPoint","ForthPoint",IF(D933="Intercompany",_xlfn.XLOOKUP(E933,'Dept Lookup'!B:B,'Dept Lookup'!A:A),Modified!D933))</f>
        <v>Business Intelligence</v>
      </c>
      <c r="R933" t="str">
        <f t="shared" si="74"/>
        <v>Stanley Black &amp; Decker</v>
      </c>
      <c r="S933" s="1" t="s">
        <v>707</v>
      </c>
      <c r="T933">
        <f t="shared" si="75"/>
        <v>0</v>
      </c>
      <c r="U933" s="25" t="str">
        <f>IF(K933&gt;0,K933,_xlfn.XLOOKUP(M933,'Client Lookup'!L:L,'Client Lookup'!N:N))</f>
        <v>33283</v>
      </c>
      <c r="V933" t="str">
        <f>_xlfn.XLOOKUP(_xlfn.NUMBERVALUE(U933),'Project Lookup'!X:X,'Project Lookup'!B:B)</f>
        <v>SBD - Q3 BI</v>
      </c>
      <c r="X933" t="str">
        <f t="shared" si="76"/>
        <v>181 Stanley Black &amp; Decker : 1291 SBD - Q3 BI</v>
      </c>
      <c r="Y933" t="str">
        <f t="shared" si="77"/>
        <v>181 Stanley Black &amp; Decker</v>
      </c>
      <c r="Z933" t="str">
        <f t="shared" si="78"/>
        <v>181 Stanley Black &amp; Decker</v>
      </c>
      <c r="AA933" t="str">
        <f>_xlfn.XLOOKUP(Z933,'Client Lookup'!A:A,'Client Lookup'!C:C)</f>
        <v>Stanley Black &amp; Decker</v>
      </c>
      <c r="AC933" t="e">
        <f>_xlfn.XLOOKUP(K933,'Results vs Forecast'!K:K,'Results vs Forecast'!K:K)</f>
        <v>#N/A</v>
      </c>
    </row>
    <row r="934" spans="1:29" hidden="1">
      <c r="A934" s="39"/>
      <c r="B934" s="1" t="s">
        <v>700</v>
      </c>
      <c r="C934" s="1" t="s">
        <v>701</v>
      </c>
      <c r="D934" s="1" t="s">
        <v>12</v>
      </c>
      <c r="E934" s="1" t="s">
        <v>12</v>
      </c>
      <c r="F934" s="2">
        <v>45535</v>
      </c>
      <c r="G934" s="2">
        <v>45505</v>
      </c>
      <c r="H934" s="1" t="s">
        <v>3097</v>
      </c>
      <c r="I934" s="1" t="s">
        <v>3098</v>
      </c>
      <c r="J934" s="1" t="s">
        <v>489</v>
      </c>
      <c r="K934" s="1" t="s">
        <v>742</v>
      </c>
      <c r="L934" s="1" t="s">
        <v>2842</v>
      </c>
      <c r="M934" s="1"/>
      <c r="N934" s="1"/>
      <c r="O934" s="1" t="s">
        <v>1369</v>
      </c>
      <c r="P934" s="40">
        <v>25453.61</v>
      </c>
      <c r="Q934" s="37" t="str">
        <f>IF(C934="ForthPoint","ForthPoint",IF(D934="Intercompany",_xlfn.XLOOKUP(E934,'Dept Lookup'!B:B,'Dept Lookup'!A:A),Modified!D934))</f>
        <v>Business Intelligence</v>
      </c>
      <c r="R934" t="str">
        <f t="shared" si="74"/>
        <v>Chewy</v>
      </c>
      <c r="S934" s="1" t="s">
        <v>707</v>
      </c>
      <c r="T934">
        <f t="shared" si="75"/>
        <v>0</v>
      </c>
      <c r="U934" s="25" t="str">
        <f>IF(K934&gt;0,K934,_xlfn.XLOOKUP(M934,'Client Lookup'!L:L,'Client Lookup'!N:N))</f>
        <v>19490</v>
      </c>
      <c r="V934" t="str">
        <f>_xlfn.XLOOKUP(_xlfn.NUMBERVALUE(U934),'Project Lookup'!X:X,'Project Lookup'!B:B)</f>
        <v>BI Support - Canada Launch - Phase 1</v>
      </c>
      <c r="X934" t="str">
        <f t="shared" si="76"/>
        <v>175 Chewy : 739 BI Support - Canada Launch - Phase 1</v>
      </c>
      <c r="Y934" t="str">
        <f t="shared" si="77"/>
        <v>175 Chewy</v>
      </c>
      <c r="Z934" t="str">
        <f t="shared" si="78"/>
        <v>175 Chewy</v>
      </c>
      <c r="AA934" t="str">
        <f>_xlfn.XLOOKUP(Z934,'Client Lookup'!A:A,'Client Lookup'!C:C)</f>
        <v>Chewy</v>
      </c>
      <c r="AC934" t="e">
        <f>_xlfn.XLOOKUP(K934,'Results vs Forecast'!K:K,'Results vs Forecast'!K:K)</f>
        <v>#N/A</v>
      </c>
    </row>
    <row r="935" spans="1:29" hidden="1">
      <c r="A935" s="39"/>
      <c r="B935" s="1" t="s">
        <v>700</v>
      </c>
      <c r="C935" s="1" t="s">
        <v>701</v>
      </c>
      <c r="D935" s="1" t="s">
        <v>12</v>
      </c>
      <c r="E935" s="1" t="s">
        <v>12</v>
      </c>
      <c r="F935" s="2">
        <v>45535</v>
      </c>
      <c r="G935" s="2">
        <v>45505</v>
      </c>
      <c r="H935" s="1" t="s">
        <v>3099</v>
      </c>
      <c r="I935" s="1" t="s">
        <v>3100</v>
      </c>
      <c r="J935" s="1" t="s">
        <v>668</v>
      </c>
      <c r="K935" s="1" t="s">
        <v>922</v>
      </c>
      <c r="L935" s="1" t="s">
        <v>2946</v>
      </c>
      <c r="M935" s="1"/>
      <c r="N935" s="1"/>
      <c r="O935" s="1"/>
      <c r="P935" s="40">
        <v>3.09</v>
      </c>
      <c r="Q935" s="37" t="str">
        <f>IF(C935="ForthPoint","ForthPoint",IF(D935="Intercompany",_xlfn.XLOOKUP(E935,'Dept Lookup'!B:B,'Dept Lookup'!A:A),Modified!D935))</f>
        <v>Business Intelligence</v>
      </c>
      <c r="R935" t="str">
        <f t="shared" si="74"/>
        <v>Visa</v>
      </c>
      <c r="S935" s="1" t="s">
        <v>707</v>
      </c>
      <c r="T935">
        <f t="shared" si="75"/>
        <v>0</v>
      </c>
      <c r="U935" s="25" t="str">
        <f>IF(K935&gt;0,K935,_xlfn.XLOOKUP(M935,'Client Lookup'!L:L,'Client Lookup'!N:N))</f>
        <v>32547</v>
      </c>
      <c r="V935" t="str">
        <f>_xlfn.XLOOKUP(_xlfn.NUMBERVALUE(U935),'Project Lookup'!X:X,'Project Lookup'!B:B)</f>
        <v>VISA Consumer Payment - DE/BI project</v>
      </c>
      <c r="X935" t="str">
        <f t="shared" si="76"/>
        <v>11 Visa : 1264 VISA Consumer Payment - DE/BI project</v>
      </c>
      <c r="Y935" t="str">
        <f t="shared" si="77"/>
        <v>11 Visa</v>
      </c>
      <c r="Z935" t="str">
        <f t="shared" si="78"/>
        <v>11 Visa</v>
      </c>
      <c r="AA935" t="str">
        <f>_xlfn.XLOOKUP(Z935,'Client Lookup'!A:A,'Client Lookup'!C:C)</f>
        <v>Visa</v>
      </c>
      <c r="AC935" t="e">
        <f>_xlfn.XLOOKUP(K935,'Results vs Forecast'!K:K,'Results vs Forecast'!K:K)</f>
        <v>#N/A</v>
      </c>
    </row>
    <row r="936" spans="1:29" hidden="1">
      <c r="A936" s="39"/>
      <c r="B936" s="1" t="s">
        <v>700</v>
      </c>
      <c r="C936" s="1" t="s">
        <v>1370</v>
      </c>
      <c r="D936" s="1" t="s">
        <v>12</v>
      </c>
      <c r="E936" s="1" t="s">
        <v>12</v>
      </c>
      <c r="F936" s="2">
        <v>45535</v>
      </c>
      <c r="G936" s="2">
        <v>45505</v>
      </c>
      <c r="H936" s="1" t="s">
        <v>3101</v>
      </c>
      <c r="I936" s="1" t="s">
        <v>3102</v>
      </c>
      <c r="J936" s="1" t="s">
        <v>593</v>
      </c>
      <c r="K936" s="1" t="s">
        <v>842</v>
      </c>
      <c r="L936" s="1" t="s">
        <v>1809</v>
      </c>
      <c r="M936" s="1"/>
      <c r="N936" s="1"/>
      <c r="O936" s="1"/>
      <c r="P936" s="40">
        <v>396.18442004968142</v>
      </c>
      <c r="Q936" s="37" t="str">
        <f>IF(C936="ForthPoint","ForthPoint",IF(D936="Intercompany",_xlfn.XLOOKUP(E936,'Dept Lookup'!B:B,'Dept Lookup'!A:A),Modified!D936))</f>
        <v>Business Intelligence</v>
      </c>
      <c r="R936" t="str">
        <f t="shared" si="74"/>
        <v>MasterCard</v>
      </c>
      <c r="S936" s="1" t="s">
        <v>707</v>
      </c>
      <c r="T936">
        <f t="shared" si="75"/>
        <v>0</v>
      </c>
      <c r="U936" s="25" t="str">
        <f>IF(K936&gt;0,K936,_xlfn.XLOOKUP(M936,'Client Lookup'!L:L,'Client Lookup'!N:N))</f>
        <v>25146</v>
      </c>
      <c r="V936" t="str">
        <f>_xlfn.XLOOKUP(_xlfn.NUMBERVALUE(U936),'Project Lookup'!X:X,'Project Lookup'!B:B)</f>
        <v>Mastercard SOW #6</v>
      </c>
      <c r="X936" t="str">
        <f t="shared" si="76"/>
        <v>461 Session M Inc. : 974 Mastercard SOW #6</v>
      </c>
      <c r="Y936" t="str">
        <f t="shared" si="77"/>
        <v>461 Session M Inc.</v>
      </c>
      <c r="Z936" t="str">
        <f t="shared" si="78"/>
        <v>461 Session M Inc.</v>
      </c>
      <c r="AA936" t="str">
        <f>_xlfn.XLOOKUP(Z936,'Client Lookup'!A:A,'Client Lookup'!C:C)</f>
        <v>MasterCard</v>
      </c>
      <c r="AC936" t="e">
        <f>_xlfn.XLOOKUP(K936,'Results vs Forecast'!K:K,'Results vs Forecast'!K:K)</f>
        <v>#N/A</v>
      </c>
    </row>
    <row r="937" spans="1:29" hidden="1">
      <c r="A937" s="39"/>
      <c r="B937" s="1" t="s">
        <v>700</v>
      </c>
      <c r="C937" s="1" t="s">
        <v>1370</v>
      </c>
      <c r="D937" s="1" t="s">
        <v>12</v>
      </c>
      <c r="E937" s="1" t="s">
        <v>12</v>
      </c>
      <c r="F937" s="2">
        <v>45535</v>
      </c>
      <c r="G937" s="2">
        <v>45505</v>
      </c>
      <c r="H937" s="1" t="s">
        <v>3103</v>
      </c>
      <c r="I937" s="1" t="s">
        <v>3104</v>
      </c>
      <c r="J937" s="1" t="s">
        <v>593</v>
      </c>
      <c r="K937" s="1" t="s">
        <v>842</v>
      </c>
      <c r="L937" s="1" t="s">
        <v>1809</v>
      </c>
      <c r="M937" s="1"/>
      <c r="N937" s="1"/>
      <c r="O937" s="1"/>
      <c r="P937" s="40">
        <v>440.20491116631274</v>
      </c>
      <c r="Q937" s="37" t="str">
        <f>IF(C937="ForthPoint","ForthPoint",IF(D937="Intercompany",_xlfn.XLOOKUP(E937,'Dept Lookup'!B:B,'Dept Lookup'!A:A),Modified!D937))</f>
        <v>Business Intelligence</v>
      </c>
      <c r="R937" t="str">
        <f t="shared" si="74"/>
        <v>MasterCard</v>
      </c>
      <c r="S937" s="1" t="s">
        <v>707</v>
      </c>
      <c r="T937">
        <f t="shared" si="75"/>
        <v>0</v>
      </c>
      <c r="U937" s="25" t="str">
        <f>IF(K937&gt;0,K937,_xlfn.XLOOKUP(M937,'Client Lookup'!L:L,'Client Lookup'!N:N))</f>
        <v>25146</v>
      </c>
      <c r="V937" t="str">
        <f>_xlfn.XLOOKUP(_xlfn.NUMBERVALUE(U937),'Project Lookup'!X:X,'Project Lookup'!B:B)</f>
        <v>Mastercard SOW #6</v>
      </c>
      <c r="X937" t="str">
        <f t="shared" si="76"/>
        <v>461 Session M Inc. : 974 Mastercard SOW #6</v>
      </c>
      <c r="Y937" t="str">
        <f t="shared" si="77"/>
        <v>461 Session M Inc.</v>
      </c>
      <c r="Z937" t="str">
        <f t="shared" si="78"/>
        <v>461 Session M Inc.</v>
      </c>
      <c r="AA937" t="str">
        <f>_xlfn.XLOOKUP(Z937,'Client Lookup'!A:A,'Client Lookup'!C:C)</f>
        <v>MasterCard</v>
      </c>
      <c r="AC937" t="e">
        <f>_xlfn.XLOOKUP(K937,'Results vs Forecast'!K:K,'Results vs Forecast'!K:K)</f>
        <v>#N/A</v>
      </c>
    </row>
    <row r="938" spans="1:29" hidden="1">
      <c r="A938" s="39"/>
      <c r="B938" s="1" t="s">
        <v>700</v>
      </c>
      <c r="C938" s="1" t="s">
        <v>701</v>
      </c>
      <c r="D938" s="1" t="s">
        <v>12</v>
      </c>
      <c r="E938" s="1" t="s">
        <v>12</v>
      </c>
      <c r="F938" s="2">
        <v>45535</v>
      </c>
      <c r="G938" s="2">
        <v>45505</v>
      </c>
      <c r="H938" s="1" t="s">
        <v>3105</v>
      </c>
      <c r="I938" s="1" t="s">
        <v>3106</v>
      </c>
      <c r="J938" s="1" t="s">
        <v>669</v>
      </c>
      <c r="K938" s="1" t="s">
        <v>920</v>
      </c>
      <c r="L938" s="1" t="s">
        <v>2985</v>
      </c>
      <c r="M938" s="1"/>
      <c r="N938" s="1"/>
      <c r="O938" s="1"/>
      <c r="P938" s="40">
        <v>12984.48</v>
      </c>
      <c r="Q938" s="37" t="str">
        <f>IF(C938="ForthPoint","ForthPoint",IF(D938="Intercompany",_xlfn.XLOOKUP(E938,'Dept Lookup'!B:B,'Dept Lookup'!A:A),Modified!D938))</f>
        <v>Business Intelligence</v>
      </c>
      <c r="R938" t="str">
        <f t="shared" si="74"/>
        <v>Visa</v>
      </c>
      <c r="S938" s="1" t="s">
        <v>707</v>
      </c>
      <c r="T938">
        <f t="shared" si="75"/>
        <v>0</v>
      </c>
      <c r="U938" s="25" t="str">
        <f>IF(K938&gt;0,K938,_xlfn.XLOOKUP(M938,'Client Lookup'!L:L,'Client Lookup'!N:N))</f>
        <v>35679</v>
      </c>
      <c r="V938" t="str">
        <f>_xlfn.XLOOKUP(_xlfn.NUMBERVALUE(U938),'Project Lookup'!X:X,'Project Lookup'!B:B)</f>
        <v>Visa - Minerva dashboard automation</v>
      </c>
      <c r="X938" t="str">
        <f t="shared" si="76"/>
        <v>11 Visa : 1344 Visa - Minerva dashboard automation</v>
      </c>
      <c r="Y938" t="str">
        <f t="shared" si="77"/>
        <v>11 Visa</v>
      </c>
      <c r="Z938" t="str">
        <f t="shared" si="78"/>
        <v>11 Visa</v>
      </c>
      <c r="AA938" t="str">
        <f>_xlfn.XLOOKUP(Z938,'Client Lookup'!A:A,'Client Lookup'!C:C)</f>
        <v>Visa</v>
      </c>
      <c r="AC938" t="e">
        <f>_xlfn.XLOOKUP(K938,'Results vs Forecast'!K:K,'Results vs Forecast'!K:K)</f>
        <v>#N/A</v>
      </c>
    </row>
    <row r="939" spans="1:29" hidden="1">
      <c r="A939" s="39"/>
      <c r="B939" s="1" t="s">
        <v>700</v>
      </c>
      <c r="C939" s="1" t="s">
        <v>1370</v>
      </c>
      <c r="D939" s="1" t="s">
        <v>12</v>
      </c>
      <c r="E939" s="1" t="s">
        <v>12</v>
      </c>
      <c r="F939" s="2">
        <v>45535</v>
      </c>
      <c r="G939" s="2">
        <v>45505</v>
      </c>
      <c r="H939" s="1" t="s">
        <v>3107</v>
      </c>
      <c r="I939" s="1" t="s">
        <v>3108</v>
      </c>
      <c r="J939" s="1" t="s">
        <v>617</v>
      </c>
      <c r="K939" s="1" t="s">
        <v>860</v>
      </c>
      <c r="L939" s="1" t="s">
        <v>2892</v>
      </c>
      <c r="M939" s="1"/>
      <c r="N939" s="1"/>
      <c r="O939" s="1"/>
      <c r="P939" s="40">
        <v>344.16020327548085</v>
      </c>
      <c r="Q939" s="37" t="str">
        <f>IF(C939="ForthPoint","ForthPoint",IF(D939="Intercompany",_xlfn.XLOOKUP(E939,'Dept Lookup'!B:B,'Dept Lookup'!A:A),Modified!D939))</f>
        <v>Business Intelligence</v>
      </c>
      <c r="R939" t="str">
        <f t="shared" si="74"/>
        <v>Roku</v>
      </c>
      <c r="S939" s="1" t="s">
        <v>707</v>
      </c>
      <c r="T939">
        <f t="shared" si="75"/>
        <v>0</v>
      </c>
      <c r="U939" s="25" t="str">
        <f>IF(K939&gt;0,K939,_xlfn.XLOOKUP(M939,'Client Lookup'!L:L,'Client Lookup'!N:N))</f>
        <v>25138</v>
      </c>
      <c r="V939" t="str">
        <f>_xlfn.XLOOKUP(_xlfn.NUMBERVALUE(U939),'Project Lookup'!X:X,'Project Lookup'!B:B)</f>
        <v>SOW#1 2024 - DE &amp; BI Team</v>
      </c>
      <c r="X939" t="str">
        <f t="shared" si="76"/>
        <v>459 Roku Inc. : 966 SOW#1 2024 - DE &amp; BI Team</v>
      </c>
      <c r="Y939" t="str">
        <f t="shared" si="77"/>
        <v>459 Roku Inc.</v>
      </c>
      <c r="Z939" t="str">
        <f t="shared" si="78"/>
        <v>459 Roku Inc.</v>
      </c>
      <c r="AA939" t="str">
        <f>_xlfn.XLOOKUP(Z939,'Client Lookup'!A:A,'Client Lookup'!C:C)</f>
        <v>Roku</v>
      </c>
      <c r="AC939" t="e">
        <f>_xlfn.XLOOKUP(K939,'Results vs Forecast'!K:K,'Results vs Forecast'!K:K)</f>
        <v>#N/A</v>
      </c>
    </row>
    <row r="940" spans="1:29" hidden="1">
      <c r="A940" s="39"/>
      <c r="B940" s="1" t="s">
        <v>700</v>
      </c>
      <c r="C940" s="1" t="s">
        <v>1370</v>
      </c>
      <c r="D940" s="1" t="s">
        <v>12</v>
      </c>
      <c r="E940" s="1" t="s">
        <v>12</v>
      </c>
      <c r="F940" s="2">
        <v>45535</v>
      </c>
      <c r="G940" s="2">
        <v>45505</v>
      </c>
      <c r="H940" s="1" t="s">
        <v>3109</v>
      </c>
      <c r="I940" s="1" t="s">
        <v>3110</v>
      </c>
      <c r="J940" s="1" t="s">
        <v>617</v>
      </c>
      <c r="K940" s="1" t="s">
        <v>860</v>
      </c>
      <c r="L940" s="1" t="s">
        <v>2892</v>
      </c>
      <c r="M940" s="1"/>
      <c r="N940" s="1"/>
      <c r="O940" s="1"/>
      <c r="P940" s="40">
        <v>344.16020327548085</v>
      </c>
      <c r="Q940" s="37" t="str">
        <f>IF(C940="ForthPoint","ForthPoint",IF(D940="Intercompany",_xlfn.XLOOKUP(E940,'Dept Lookup'!B:B,'Dept Lookup'!A:A),Modified!D940))</f>
        <v>Business Intelligence</v>
      </c>
      <c r="R940" t="str">
        <f t="shared" si="74"/>
        <v>Roku</v>
      </c>
      <c r="S940" s="1" t="s">
        <v>707</v>
      </c>
      <c r="T940">
        <f t="shared" si="75"/>
        <v>0</v>
      </c>
      <c r="U940" s="25" t="str">
        <f>IF(K940&gt;0,K940,_xlfn.XLOOKUP(M940,'Client Lookup'!L:L,'Client Lookup'!N:N))</f>
        <v>25138</v>
      </c>
      <c r="V940" t="str">
        <f>_xlfn.XLOOKUP(_xlfn.NUMBERVALUE(U940),'Project Lookup'!X:X,'Project Lookup'!B:B)</f>
        <v>SOW#1 2024 - DE &amp; BI Team</v>
      </c>
      <c r="X940" t="str">
        <f t="shared" si="76"/>
        <v>459 Roku Inc. : 966 SOW#1 2024 - DE &amp; BI Team</v>
      </c>
      <c r="Y940" t="str">
        <f t="shared" si="77"/>
        <v>459 Roku Inc.</v>
      </c>
      <c r="Z940" t="str">
        <f t="shared" si="78"/>
        <v>459 Roku Inc.</v>
      </c>
      <c r="AA940" t="str">
        <f>_xlfn.XLOOKUP(Z940,'Client Lookup'!A:A,'Client Lookup'!C:C)</f>
        <v>Roku</v>
      </c>
      <c r="AC940" t="e">
        <f>_xlfn.XLOOKUP(K940,'Results vs Forecast'!K:K,'Results vs Forecast'!K:K)</f>
        <v>#N/A</v>
      </c>
    </row>
    <row r="941" spans="1:29" hidden="1">
      <c r="A941" s="39"/>
      <c r="B941" s="1" t="s">
        <v>700</v>
      </c>
      <c r="C941" s="1" t="s">
        <v>701</v>
      </c>
      <c r="D941" s="1" t="s">
        <v>12</v>
      </c>
      <c r="E941" s="1" t="s">
        <v>12</v>
      </c>
      <c r="F941" s="2">
        <v>45535</v>
      </c>
      <c r="G941" s="2">
        <v>45505</v>
      </c>
      <c r="H941" s="1" t="s">
        <v>3111</v>
      </c>
      <c r="I941" s="1" t="s">
        <v>3112</v>
      </c>
      <c r="J941" s="1" t="s">
        <v>603</v>
      </c>
      <c r="K941" s="1" t="s">
        <v>748</v>
      </c>
      <c r="L941" s="1" t="s">
        <v>2101</v>
      </c>
      <c r="M941" s="1"/>
      <c r="N941" s="1"/>
      <c r="O941" s="1" t="s">
        <v>1369</v>
      </c>
      <c r="P941" s="40">
        <v>1941.97</v>
      </c>
      <c r="Q941" s="37" t="str">
        <f>IF(C941="ForthPoint","ForthPoint",IF(D941="Intercompany",_xlfn.XLOOKUP(E941,'Dept Lookup'!B:B,'Dept Lookup'!A:A),Modified!D941))</f>
        <v>Business Intelligence</v>
      </c>
      <c r="R941" t="str">
        <f t="shared" si="74"/>
        <v>Clayton, Dubilier &amp; Rice</v>
      </c>
      <c r="S941" s="1" t="s">
        <v>707</v>
      </c>
      <c r="T941">
        <f t="shared" si="75"/>
        <v>0</v>
      </c>
      <c r="U941" s="25" t="str">
        <f>IF(K941&gt;0,K941,_xlfn.XLOOKUP(M941,'Client Lookup'!L:L,'Client Lookup'!N:N))</f>
        <v>31319</v>
      </c>
      <c r="V941" t="str">
        <f>_xlfn.XLOOKUP(_xlfn.NUMBERVALUE(U941),'Project Lookup'!X:X,'Project Lookup'!B:B)</f>
        <v>CD&amp;R - MCC - Forecasting Retainer</v>
      </c>
      <c r="X941" t="str">
        <f t="shared" si="76"/>
        <v>499 Multi-Color Corporation (MCC) : 1247 CD&amp;R - MCC - Forecasting Retainer</v>
      </c>
      <c r="Y941" t="str">
        <f t="shared" si="77"/>
        <v>499 Multi-Color Corporation (MCC)</v>
      </c>
      <c r="Z941" t="str">
        <f t="shared" si="78"/>
        <v>499 Multi-Color Corporation (MCC)</v>
      </c>
      <c r="AA941" t="str">
        <f>_xlfn.XLOOKUP(Z941,'Client Lookup'!A:A,'Client Lookup'!C:C)</f>
        <v>Clayton, Dubilier &amp; Rice</v>
      </c>
      <c r="AC941" t="e">
        <f>_xlfn.XLOOKUP(K941,'Results vs Forecast'!K:K,'Results vs Forecast'!K:K)</f>
        <v>#N/A</v>
      </c>
    </row>
    <row r="942" spans="1:29" hidden="1">
      <c r="A942" s="39"/>
      <c r="B942" s="1" t="s">
        <v>700</v>
      </c>
      <c r="C942" s="1" t="s">
        <v>1370</v>
      </c>
      <c r="D942" s="1" t="s">
        <v>12</v>
      </c>
      <c r="E942" s="1" t="s">
        <v>12</v>
      </c>
      <c r="F942" s="2">
        <v>45535</v>
      </c>
      <c r="G942" s="2">
        <v>45505</v>
      </c>
      <c r="H942" s="1" t="s">
        <v>3113</v>
      </c>
      <c r="I942" s="1" t="s">
        <v>3114</v>
      </c>
      <c r="J942" s="1" t="s">
        <v>593</v>
      </c>
      <c r="K942" s="1" t="s">
        <v>842</v>
      </c>
      <c r="L942" s="1" t="s">
        <v>1809</v>
      </c>
      <c r="M942" s="1"/>
      <c r="N942" s="1"/>
      <c r="O942" s="1"/>
      <c r="P942" s="40">
        <v>649.3023678976873</v>
      </c>
      <c r="Q942" s="37" t="str">
        <f>IF(C942="ForthPoint","ForthPoint",IF(D942="Intercompany",_xlfn.XLOOKUP(E942,'Dept Lookup'!B:B,'Dept Lookup'!A:A),Modified!D942))</f>
        <v>Business Intelligence</v>
      </c>
      <c r="R942" t="str">
        <f t="shared" si="74"/>
        <v>MasterCard</v>
      </c>
      <c r="S942" s="1" t="s">
        <v>707</v>
      </c>
      <c r="T942">
        <f t="shared" si="75"/>
        <v>0</v>
      </c>
      <c r="U942" s="25" t="str">
        <f>IF(K942&gt;0,K942,_xlfn.XLOOKUP(M942,'Client Lookup'!L:L,'Client Lookup'!N:N))</f>
        <v>25146</v>
      </c>
      <c r="V942" t="str">
        <f>_xlfn.XLOOKUP(_xlfn.NUMBERVALUE(U942),'Project Lookup'!X:X,'Project Lookup'!B:B)</f>
        <v>Mastercard SOW #6</v>
      </c>
      <c r="X942" t="str">
        <f t="shared" si="76"/>
        <v>461 Session M Inc. : 974 Mastercard SOW #6</v>
      </c>
      <c r="Y942" t="str">
        <f t="shared" si="77"/>
        <v>461 Session M Inc.</v>
      </c>
      <c r="Z942" t="str">
        <f t="shared" si="78"/>
        <v>461 Session M Inc.</v>
      </c>
      <c r="AA942" t="str">
        <f>_xlfn.XLOOKUP(Z942,'Client Lookup'!A:A,'Client Lookup'!C:C)</f>
        <v>MasterCard</v>
      </c>
      <c r="AC942" t="e">
        <f>_xlfn.XLOOKUP(K942,'Results vs Forecast'!K:K,'Results vs Forecast'!K:K)</f>
        <v>#N/A</v>
      </c>
    </row>
    <row r="943" spans="1:29" hidden="1">
      <c r="A943" s="39"/>
      <c r="B943" s="1" t="s">
        <v>700</v>
      </c>
      <c r="C943" s="1" t="s">
        <v>701</v>
      </c>
      <c r="D943" s="1" t="s">
        <v>12</v>
      </c>
      <c r="E943" s="1" t="s">
        <v>12</v>
      </c>
      <c r="F943" s="2">
        <v>45535</v>
      </c>
      <c r="G943" s="2">
        <v>45505</v>
      </c>
      <c r="H943" s="1" t="s">
        <v>1844</v>
      </c>
      <c r="I943" s="1" t="s">
        <v>1845</v>
      </c>
      <c r="J943" s="1" t="s">
        <v>277</v>
      </c>
      <c r="K943" s="1"/>
      <c r="L943" s="1"/>
      <c r="M943" s="1" t="s">
        <v>1652</v>
      </c>
      <c r="N943" s="1"/>
      <c r="O943" s="1" t="s">
        <v>2111</v>
      </c>
      <c r="P943" s="40">
        <v>-12017.6</v>
      </c>
      <c r="Q943" s="37" t="str">
        <f>IF(C943="ForthPoint","ForthPoint",IF(D943="Intercompany",_xlfn.XLOOKUP(E943,'Dept Lookup'!B:B,'Dept Lookup'!A:A),Modified!D943))</f>
        <v>Business Intelligence</v>
      </c>
      <c r="R943" t="str">
        <f t="shared" si="74"/>
        <v>Wyndham Hotels and Resorts, LLC</v>
      </c>
      <c r="S943" s="1" t="s">
        <v>707</v>
      </c>
      <c r="T943" t="str">
        <f t="shared" si="75"/>
        <v>ICC 1051 Wyndham Hotels and Resorts : Wyndham - Guest Analytics Retainer</v>
      </c>
      <c r="U943" s="25" t="str">
        <f>IF(K943&gt;0,K943,_xlfn.XLOOKUP(M943,'Client Lookup'!L:L,'Client Lookup'!N:N))</f>
        <v>25999</v>
      </c>
      <c r="V943" t="str">
        <f>_xlfn.XLOOKUP(_xlfn.NUMBERVALUE(U943),'Project Lookup'!X:X,'Project Lookup'!B:B)</f>
        <v>Wyndham - Guest Analytics Retainer</v>
      </c>
      <c r="X943" t="str">
        <f t="shared" si="76"/>
        <v>ICC 1051 Wyndham Hotels and Resorts : Wyndham - Guest Analytics Retainer</v>
      </c>
      <c r="Y943" t="str">
        <f t="shared" si="77"/>
        <v>ICC 1051 Wyndham Hotels and Resorts</v>
      </c>
      <c r="Z943" t="str">
        <f t="shared" si="78"/>
        <v>1051 Wyndham Hotels and Resorts</v>
      </c>
      <c r="AA943" t="str">
        <f>_xlfn.XLOOKUP(Z943,'Client Lookup'!A:A,'Client Lookup'!C:C)</f>
        <v>Wyndham Hotels and Resorts, LLC</v>
      </c>
      <c r="AC943" t="e">
        <f>_xlfn.XLOOKUP(K943,'Results vs Forecast'!K:K,'Results vs Forecast'!K:K)</f>
        <v>#N/A</v>
      </c>
    </row>
    <row r="944" spans="1:29" hidden="1">
      <c r="A944" s="39"/>
      <c r="B944" s="1" t="s">
        <v>700</v>
      </c>
      <c r="C944" s="1" t="s">
        <v>1370</v>
      </c>
      <c r="D944" s="1" t="s">
        <v>12</v>
      </c>
      <c r="E944" s="1" t="s">
        <v>12</v>
      </c>
      <c r="F944" s="2">
        <v>45535</v>
      </c>
      <c r="G944" s="2">
        <v>45505</v>
      </c>
      <c r="H944" s="1" t="s">
        <v>3115</v>
      </c>
      <c r="I944" s="1" t="s">
        <v>3116</v>
      </c>
      <c r="J944" s="1" t="s">
        <v>646</v>
      </c>
      <c r="K944" s="1" t="s">
        <v>892</v>
      </c>
      <c r="L944" s="1" t="s">
        <v>2880</v>
      </c>
      <c r="M944" s="1"/>
      <c r="N944" s="1"/>
      <c r="O944" s="1"/>
      <c r="P944" s="40">
        <v>480.22353945415932</v>
      </c>
      <c r="Q944" s="37" t="str">
        <f>IF(C944="ForthPoint","ForthPoint",IF(D944="Intercompany",_xlfn.XLOOKUP(E944,'Dept Lookup'!B:B,'Dept Lookup'!A:A),Modified!D944))</f>
        <v>Business Intelligence</v>
      </c>
      <c r="R944" t="str">
        <f t="shared" si="74"/>
        <v>The Blackstone Group</v>
      </c>
      <c r="S944" s="1" t="s">
        <v>707</v>
      </c>
      <c r="T944">
        <f t="shared" si="75"/>
        <v>0</v>
      </c>
      <c r="U944" s="25" t="str">
        <f>IF(K944&gt;0,K944,_xlfn.XLOOKUP(M944,'Client Lookup'!L:L,'Client Lookup'!N:N))</f>
        <v>25161</v>
      </c>
      <c r="V944" t="str">
        <f>_xlfn.XLOOKUP(_xlfn.NUMBERVALUE(U944),'Project Lookup'!X:X,'Project Lookup'!B:B)</f>
        <v>Blackstone SOW #13</v>
      </c>
      <c r="X944" t="str">
        <f t="shared" si="76"/>
        <v>468 Blackstone Inc. : 989 Blackstone SOW #13</v>
      </c>
      <c r="Y944" t="str">
        <f t="shared" si="77"/>
        <v>468 Blackstone Inc.</v>
      </c>
      <c r="Z944" t="str">
        <f t="shared" si="78"/>
        <v>468 Blackstone Inc.</v>
      </c>
      <c r="AA944" t="str">
        <f>_xlfn.XLOOKUP(Z944,'Client Lookup'!A:A,'Client Lookup'!C:C)</f>
        <v>The Blackstone Group</v>
      </c>
      <c r="AC944" t="e">
        <f>_xlfn.XLOOKUP(K944,'Results vs Forecast'!K:K,'Results vs Forecast'!K:K)</f>
        <v>#N/A</v>
      </c>
    </row>
    <row r="945" spans="1:29" hidden="1">
      <c r="A945" s="39"/>
      <c r="B945" s="1" t="s">
        <v>700</v>
      </c>
      <c r="C945" s="1" t="s">
        <v>1370</v>
      </c>
      <c r="D945" s="1" t="s">
        <v>12</v>
      </c>
      <c r="E945" s="1" t="s">
        <v>12</v>
      </c>
      <c r="F945" s="2">
        <v>45535</v>
      </c>
      <c r="G945" s="2">
        <v>45505</v>
      </c>
      <c r="H945" s="1" t="s">
        <v>3117</v>
      </c>
      <c r="I945" s="1" t="s">
        <v>3118</v>
      </c>
      <c r="J945" s="1" t="s">
        <v>617</v>
      </c>
      <c r="K945" s="1" t="s">
        <v>860</v>
      </c>
      <c r="L945" s="1" t="s">
        <v>2892</v>
      </c>
      <c r="M945" s="1"/>
      <c r="N945" s="1"/>
      <c r="O945" s="1"/>
      <c r="P945" s="40">
        <v>344.16020327548085</v>
      </c>
      <c r="Q945" s="37" t="str">
        <f>IF(C945="ForthPoint","ForthPoint",IF(D945="Intercompany",_xlfn.XLOOKUP(E945,'Dept Lookup'!B:B,'Dept Lookup'!A:A),Modified!D945))</f>
        <v>Business Intelligence</v>
      </c>
      <c r="R945" t="str">
        <f t="shared" si="74"/>
        <v>Roku</v>
      </c>
      <c r="S945" s="1" t="s">
        <v>707</v>
      </c>
      <c r="T945">
        <f t="shared" si="75"/>
        <v>0</v>
      </c>
      <c r="U945" s="25" t="str">
        <f>IF(K945&gt;0,K945,_xlfn.XLOOKUP(M945,'Client Lookup'!L:L,'Client Lookup'!N:N))</f>
        <v>25138</v>
      </c>
      <c r="V945" t="str">
        <f>_xlfn.XLOOKUP(_xlfn.NUMBERVALUE(U945),'Project Lookup'!X:X,'Project Lookup'!B:B)</f>
        <v>SOW#1 2024 - DE &amp; BI Team</v>
      </c>
      <c r="X945" t="str">
        <f t="shared" si="76"/>
        <v>459 Roku Inc. : 966 SOW#1 2024 - DE &amp; BI Team</v>
      </c>
      <c r="Y945" t="str">
        <f t="shared" si="77"/>
        <v>459 Roku Inc.</v>
      </c>
      <c r="Z945" t="str">
        <f t="shared" si="78"/>
        <v>459 Roku Inc.</v>
      </c>
      <c r="AA945" t="str">
        <f>_xlfn.XLOOKUP(Z945,'Client Lookup'!A:A,'Client Lookup'!C:C)</f>
        <v>Roku</v>
      </c>
      <c r="AC945" t="e">
        <f>_xlfn.XLOOKUP(K945,'Results vs Forecast'!K:K,'Results vs Forecast'!K:K)</f>
        <v>#N/A</v>
      </c>
    </row>
    <row r="946" spans="1:29" hidden="1">
      <c r="A946" s="39"/>
      <c r="B946" s="1" t="s">
        <v>700</v>
      </c>
      <c r="C946" s="1" t="s">
        <v>1370</v>
      </c>
      <c r="D946" s="1" t="s">
        <v>12</v>
      </c>
      <c r="E946" s="1" t="s">
        <v>12</v>
      </c>
      <c r="F946" s="2">
        <v>45535</v>
      </c>
      <c r="G946" s="2">
        <v>45505</v>
      </c>
      <c r="H946" s="1" t="s">
        <v>3119</v>
      </c>
      <c r="I946" s="1" t="s">
        <v>3120</v>
      </c>
      <c r="J946" s="1" t="s">
        <v>646</v>
      </c>
      <c r="K946" s="1" t="s">
        <v>892</v>
      </c>
      <c r="L946" s="1" t="s">
        <v>2880</v>
      </c>
      <c r="M946" s="1"/>
      <c r="N946" s="1"/>
      <c r="O946" s="1"/>
      <c r="P946" s="40">
        <v>480.22353945415932</v>
      </c>
      <c r="Q946" s="37" t="str">
        <f>IF(C946="ForthPoint","ForthPoint",IF(D946="Intercompany",_xlfn.XLOOKUP(E946,'Dept Lookup'!B:B,'Dept Lookup'!A:A),Modified!D946))</f>
        <v>Business Intelligence</v>
      </c>
      <c r="R946" t="str">
        <f t="shared" si="74"/>
        <v>The Blackstone Group</v>
      </c>
      <c r="S946" s="1" t="s">
        <v>707</v>
      </c>
      <c r="T946">
        <f t="shared" si="75"/>
        <v>0</v>
      </c>
      <c r="U946" s="25" t="str">
        <f>IF(K946&gt;0,K946,_xlfn.XLOOKUP(M946,'Client Lookup'!L:L,'Client Lookup'!N:N))</f>
        <v>25161</v>
      </c>
      <c r="V946" t="str">
        <f>_xlfn.XLOOKUP(_xlfn.NUMBERVALUE(U946),'Project Lookup'!X:X,'Project Lookup'!B:B)</f>
        <v>Blackstone SOW #13</v>
      </c>
      <c r="X946" t="str">
        <f t="shared" si="76"/>
        <v>468 Blackstone Inc. : 989 Blackstone SOW #13</v>
      </c>
      <c r="Y946" t="str">
        <f t="shared" si="77"/>
        <v>468 Blackstone Inc.</v>
      </c>
      <c r="Z946" t="str">
        <f t="shared" si="78"/>
        <v>468 Blackstone Inc.</v>
      </c>
      <c r="AA946" t="str">
        <f>_xlfn.XLOOKUP(Z946,'Client Lookup'!A:A,'Client Lookup'!C:C)</f>
        <v>The Blackstone Group</v>
      </c>
      <c r="AC946" t="e">
        <f>_xlfn.XLOOKUP(K946,'Results vs Forecast'!K:K,'Results vs Forecast'!K:K)</f>
        <v>#N/A</v>
      </c>
    </row>
    <row r="947" spans="1:29" hidden="1">
      <c r="A947" s="39"/>
      <c r="B947" s="1" t="s">
        <v>700</v>
      </c>
      <c r="C947" s="1" t="s">
        <v>701</v>
      </c>
      <c r="D947" s="1" t="s">
        <v>12</v>
      </c>
      <c r="E947" s="1" t="s">
        <v>12</v>
      </c>
      <c r="F947" s="2">
        <v>45535</v>
      </c>
      <c r="G947" s="2">
        <v>45505</v>
      </c>
      <c r="H947" s="1" t="s">
        <v>3121</v>
      </c>
      <c r="I947" s="1" t="s">
        <v>3122</v>
      </c>
      <c r="J947" s="1" t="s">
        <v>569</v>
      </c>
      <c r="K947" s="1" t="s">
        <v>824</v>
      </c>
      <c r="L947" s="1" t="s">
        <v>2859</v>
      </c>
      <c r="M947" s="1"/>
      <c r="N947" s="1"/>
      <c r="O947" s="1" t="s">
        <v>1369</v>
      </c>
      <c r="P947" s="40">
        <v>8717.81</v>
      </c>
      <c r="Q947" s="37" t="str">
        <f>IF(C947="ForthPoint","ForthPoint",IF(D947="Intercompany",_xlfn.XLOOKUP(E947,'Dept Lookup'!B:B,'Dept Lookup'!A:A),Modified!D947))</f>
        <v>Business Intelligence</v>
      </c>
      <c r="R947" t="str">
        <f t="shared" si="74"/>
        <v>KSM</v>
      </c>
      <c r="S947" s="1" t="s">
        <v>707</v>
      </c>
      <c r="T947">
        <f t="shared" si="75"/>
        <v>0</v>
      </c>
      <c r="U947" s="25" t="str">
        <f>IF(K947&gt;0,K947,_xlfn.XLOOKUP(M947,'Client Lookup'!L:L,'Client Lookup'!N:N))</f>
        <v>36090</v>
      </c>
      <c r="V947" t="str">
        <f>_xlfn.XLOOKUP(_xlfn.NUMBERVALUE(U947),'Project Lookup'!X:X,'Project Lookup'!B:B)</f>
        <v>KSM - BI Support - 7/26/24 thru 3/26/25</v>
      </c>
      <c r="X947" t="str">
        <f t="shared" si="76"/>
        <v>178 KSM : 1352 KSM - BI Support - 7/26/24 thru 3/26/25</v>
      </c>
      <c r="Y947" t="str">
        <f t="shared" si="77"/>
        <v>178 KSM</v>
      </c>
      <c r="Z947" t="str">
        <f t="shared" si="78"/>
        <v>178 KSM</v>
      </c>
      <c r="AA947" t="str">
        <f>_xlfn.XLOOKUP(Z947,'Client Lookup'!A:A,'Client Lookup'!C:C)</f>
        <v>KSM</v>
      </c>
      <c r="AC947" t="e">
        <f>_xlfn.XLOOKUP(K947,'Results vs Forecast'!K:K,'Results vs Forecast'!K:K)</f>
        <v>#N/A</v>
      </c>
    </row>
    <row r="948" spans="1:29" hidden="1">
      <c r="A948" s="39"/>
      <c r="B948" s="1" t="s">
        <v>700</v>
      </c>
      <c r="C948" s="1" t="s">
        <v>1370</v>
      </c>
      <c r="D948" s="1" t="s">
        <v>12</v>
      </c>
      <c r="E948" s="1" t="s">
        <v>12</v>
      </c>
      <c r="F948" s="2">
        <v>45535</v>
      </c>
      <c r="G948" s="2">
        <v>45505</v>
      </c>
      <c r="H948" s="1" t="s">
        <v>3123</v>
      </c>
      <c r="I948" s="1" t="s">
        <v>3124</v>
      </c>
      <c r="J948" s="1" t="s">
        <v>617</v>
      </c>
      <c r="K948" s="1" t="s">
        <v>860</v>
      </c>
      <c r="L948" s="1" t="s">
        <v>2892</v>
      </c>
      <c r="M948" s="1"/>
      <c r="N948" s="1"/>
      <c r="O948" s="1"/>
      <c r="P948" s="40">
        <v>190.08848436727141</v>
      </c>
      <c r="Q948" s="37" t="str">
        <f>IF(C948="ForthPoint","ForthPoint",IF(D948="Intercompany",_xlfn.XLOOKUP(E948,'Dept Lookup'!B:B,'Dept Lookup'!A:A),Modified!D948))</f>
        <v>Business Intelligence</v>
      </c>
      <c r="R948" t="str">
        <f t="shared" si="74"/>
        <v>Roku</v>
      </c>
      <c r="S948" s="1" t="s">
        <v>707</v>
      </c>
      <c r="T948">
        <f t="shared" si="75"/>
        <v>0</v>
      </c>
      <c r="U948" s="25" t="str">
        <f>IF(K948&gt;0,K948,_xlfn.XLOOKUP(M948,'Client Lookup'!L:L,'Client Lookup'!N:N))</f>
        <v>25138</v>
      </c>
      <c r="V948" t="str">
        <f>_xlfn.XLOOKUP(_xlfn.NUMBERVALUE(U948),'Project Lookup'!X:X,'Project Lookup'!B:B)</f>
        <v>SOW#1 2024 - DE &amp; BI Team</v>
      </c>
      <c r="X948" t="str">
        <f t="shared" si="76"/>
        <v>459 Roku Inc. : 966 SOW#1 2024 - DE &amp; BI Team</v>
      </c>
      <c r="Y948" t="str">
        <f t="shared" si="77"/>
        <v>459 Roku Inc.</v>
      </c>
      <c r="Z948" t="str">
        <f t="shared" si="78"/>
        <v>459 Roku Inc.</v>
      </c>
      <c r="AA948" t="str">
        <f>_xlfn.XLOOKUP(Z948,'Client Lookup'!A:A,'Client Lookup'!C:C)</f>
        <v>Roku</v>
      </c>
      <c r="AC948" t="e">
        <f>_xlfn.XLOOKUP(K948,'Results vs Forecast'!K:K,'Results vs Forecast'!K:K)</f>
        <v>#N/A</v>
      </c>
    </row>
    <row r="949" spans="1:29" hidden="1">
      <c r="A949" s="39"/>
      <c r="B949" s="1" t="s">
        <v>700</v>
      </c>
      <c r="C949" s="1" t="s">
        <v>701</v>
      </c>
      <c r="D949" s="1" t="s">
        <v>12</v>
      </c>
      <c r="E949" s="1" t="s">
        <v>12</v>
      </c>
      <c r="F949" s="2">
        <v>45535</v>
      </c>
      <c r="G949" s="2">
        <v>45505</v>
      </c>
      <c r="H949" s="1" t="s">
        <v>3125</v>
      </c>
      <c r="I949" s="1" t="s">
        <v>3126</v>
      </c>
      <c r="J949" s="1" t="s">
        <v>666</v>
      </c>
      <c r="K949" s="1" t="s">
        <v>917</v>
      </c>
      <c r="L949" s="1" t="s">
        <v>1865</v>
      </c>
      <c r="M949" s="1"/>
      <c r="N949" s="1"/>
      <c r="O949" s="1"/>
      <c r="P949" s="40">
        <v>372.74</v>
      </c>
      <c r="Q949" s="37" t="str">
        <f>IF(C949="ForthPoint","ForthPoint",IF(D949="Intercompany",_xlfn.XLOOKUP(E949,'Dept Lookup'!B:B,'Dept Lookup'!A:A),Modified!D949))</f>
        <v>Business Intelligence</v>
      </c>
      <c r="R949" t="str">
        <f t="shared" si="74"/>
        <v>Visa</v>
      </c>
      <c r="S949" s="1" t="s">
        <v>707</v>
      </c>
      <c r="T949">
        <f t="shared" si="75"/>
        <v>0</v>
      </c>
      <c r="U949" s="25" t="str">
        <f>IF(K949&gt;0,K949,_xlfn.XLOOKUP(M949,'Client Lookup'!L:L,'Client Lookup'!N:N))</f>
        <v>31318</v>
      </c>
      <c r="V949" t="str">
        <f>_xlfn.XLOOKUP(_xlfn.NUMBERVALUE(U949),'Project Lookup'!X:X,'Project Lookup'!B:B)</f>
        <v>NextGen Solutions</v>
      </c>
      <c r="X949" t="str">
        <f t="shared" si="76"/>
        <v>11 Visa : 1246 NextGen Solutions</v>
      </c>
      <c r="Y949" t="str">
        <f t="shared" si="77"/>
        <v>11 Visa</v>
      </c>
      <c r="Z949" t="str">
        <f t="shared" si="78"/>
        <v>11 Visa</v>
      </c>
      <c r="AA949" t="str">
        <f>_xlfn.XLOOKUP(Z949,'Client Lookup'!A:A,'Client Lookup'!C:C)</f>
        <v>Visa</v>
      </c>
      <c r="AC949" t="e">
        <f>_xlfn.XLOOKUP(K949,'Results vs Forecast'!K:K,'Results vs Forecast'!K:K)</f>
        <v>#N/A</v>
      </c>
    </row>
    <row r="950" spans="1:29" hidden="1">
      <c r="A950" s="39"/>
      <c r="B950" s="1" t="s">
        <v>700</v>
      </c>
      <c r="C950" s="1" t="s">
        <v>701</v>
      </c>
      <c r="D950" s="1" t="s">
        <v>12</v>
      </c>
      <c r="E950" s="1" t="s">
        <v>12</v>
      </c>
      <c r="F950" s="2">
        <v>45535</v>
      </c>
      <c r="G950" s="2">
        <v>45505</v>
      </c>
      <c r="H950" s="1" t="s">
        <v>3127</v>
      </c>
      <c r="I950" s="1" t="s">
        <v>3128</v>
      </c>
      <c r="J950" s="1" t="s">
        <v>666</v>
      </c>
      <c r="K950" s="1" t="s">
        <v>917</v>
      </c>
      <c r="L950" s="1" t="s">
        <v>1865</v>
      </c>
      <c r="M950" s="1"/>
      <c r="N950" s="1"/>
      <c r="O950" s="1"/>
      <c r="P950" s="40">
        <v>5098.99</v>
      </c>
      <c r="Q950" s="37" t="str">
        <f>IF(C950="ForthPoint","ForthPoint",IF(D950="Intercompany",_xlfn.XLOOKUP(E950,'Dept Lookup'!B:B,'Dept Lookup'!A:A),Modified!D950))</f>
        <v>Business Intelligence</v>
      </c>
      <c r="R950" t="str">
        <f t="shared" si="74"/>
        <v>Visa</v>
      </c>
      <c r="S950" s="1" t="s">
        <v>707</v>
      </c>
      <c r="T950">
        <f t="shared" si="75"/>
        <v>0</v>
      </c>
      <c r="U950" s="25" t="str">
        <f>IF(K950&gt;0,K950,_xlfn.XLOOKUP(M950,'Client Lookup'!L:L,'Client Lookup'!N:N))</f>
        <v>31318</v>
      </c>
      <c r="V950" t="str">
        <f>_xlfn.XLOOKUP(_xlfn.NUMBERVALUE(U950),'Project Lookup'!X:X,'Project Lookup'!B:B)</f>
        <v>NextGen Solutions</v>
      </c>
      <c r="X950" t="str">
        <f t="shared" si="76"/>
        <v>11 Visa : 1246 NextGen Solutions</v>
      </c>
      <c r="Y950" t="str">
        <f t="shared" si="77"/>
        <v>11 Visa</v>
      </c>
      <c r="Z950" t="str">
        <f t="shared" si="78"/>
        <v>11 Visa</v>
      </c>
      <c r="AA950" t="str">
        <f>_xlfn.XLOOKUP(Z950,'Client Lookup'!A:A,'Client Lookup'!C:C)</f>
        <v>Visa</v>
      </c>
      <c r="AC950" t="e">
        <f>_xlfn.XLOOKUP(K950,'Results vs Forecast'!K:K,'Results vs Forecast'!K:K)</f>
        <v>#N/A</v>
      </c>
    </row>
    <row r="951" spans="1:29" hidden="1">
      <c r="A951" s="39"/>
      <c r="B951" s="1" t="s">
        <v>700</v>
      </c>
      <c r="C951" s="1" t="s">
        <v>701</v>
      </c>
      <c r="D951" s="1" t="s">
        <v>12</v>
      </c>
      <c r="E951" s="1" t="s">
        <v>12</v>
      </c>
      <c r="F951" s="2">
        <v>45535</v>
      </c>
      <c r="G951" s="2">
        <v>45505</v>
      </c>
      <c r="H951" s="1" t="s">
        <v>3129</v>
      </c>
      <c r="I951" s="1" t="s">
        <v>3130</v>
      </c>
      <c r="J951" s="1" t="s">
        <v>657</v>
      </c>
      <c r="K951" s="1" t="s">
        <v>905</v>
      </c>
      <c r="L951" s="1" t="s">
        <v>3131</v>
      </c>
      <c r="M951" s="1"/>
      <c r="N951" s="1"/>
      <c r="O951" s="1"/>
      <c r="P951" s="40">
        <v>36330.6</v>
      </c>
      <c r="Q951" s="37" t="str">
        <f>IF(C951="ForthPoint","ForthPoint",IF(D951="Intercompany",_xlfn.XLOOKUP(E951,'Dept Lookup'!B:B,'Dept Lookup'!A:A),Modified!D951))</f>
        <v>Business Intelligence</v>
      </c>
      <c r="R951" t="str">
        <f t="shared" si="74"/>
        <v>Under Armour</v>
      </c>
      <c r="S951" s="1" t="s">
        <v>707</v>
      </c>
      <c r="T951">
        <f t="shared" si="75"/>
        <v>0</v>
      </c>
      <c r="U951" s="25" t="str">
        <f>IF(K951&gt;0,K951,_xlfn.XLOOKUP(M951,'Client Lookup'!L:L,'Client Lookup'!N:N))</f>
        <v>30362</v>
      </c>
      <c r="V951" t="str">
        <f>_xlfn.XLOOKUP(_xlfn.NUMBERVALUE(U951),'Project Lookup'!X:X,'Project Lookup'!B:B)</f>
        <v>Executive Insights and Rev Mgmt Dashboards</v>
      </c>
      <c r="X951" t="str">
        <f t="shared" si="76"/>
        <v>276 Under Armour : 1216 Executive Insights and Rev Mgmt Dashboards</v>
      </c>
      <c r="Y951" t="str">
        <f t="shared" si="77"/>
        <v>276 Under Armour</v>
      </c>
      <c r="Z951" t="str">
        <f t="shared" si="78"/>
        <v>276 Under Armour</v>
      </c>
      <c r="AA951" t="str">
        <f>_xlfn.XLOOKUP(Z951,'Client Lookup'!A:A,'Client Lookup'!C:C)</f>
        <v>Under Armour</v>
      </c>
      <c r="AC951" t="e">
        <f>_xlfn.XLOOKUP(K951,'Results vs Forecast'!K:K,'Results vs Forecast'!K:K)</f>
        <v>#N/A</v>
      </c>
    </row>
    <row r="952" spans="1:29" hidden="1">
      <c r="A952" s="39"/>
      <c r="B952" s="1" t="s">
        <v>700</v>
      </c>
      <c r="C952" s="1" t="s">
        <v>1370</v>
      </c>
      <c r="D952" s="1" t="s">
        <v>12</v>
      </c>
      <c r="E952" s="1" t="s">
        <v>12</v>
      </c>
      <c r="F952" s="2">
        <v>45535</v>
      </c>
      <c r="G952" s="2">
        <v>45505</v>
      </c>
      <c r="H952" s="1" t="s">
        <v>3132</v>
      </c>
      <c r="I952" s="1" t="s">
        <v>3133</v>
      </c>
      <c r="J952" s="1" t="s">
        <v>593</v>
      </c>
      <c r="K952" s="1" t="s">
        <v>842</v>
      </c>
      <c r="L952" s="1" t="s">
        <v>1809</v>
      </c>
      <c r="M952" s="1"/>
      <c r="N952" s="1"/>
      <c r="O952" s="1"/>
      <c r="P952" s="40">
        <v>352.16392893305016</v>
      </c>
      <c r="Q952" s="37" t="str">
        <f>IF(C952="ForthPoint","ForthPoint",IF(D952="Intercompany",_xlfn.XLOOKUP(E952,'Dept Lookup'!B:B,'Dept Lookup'!A:A),Modified!D952))</f>
        <v>Business Intelligence</v>
      </c>
      <c r="R952" t="str">
        <f t="shared" si="74"/>
        <v>MasterCard</v>
      </c>
      <c r="S952" s="1" t="s">
        <v>707</v>
      </c>
      <c r="T952">
        <f t="shared" si="75"/>
        <v>0</v>
      </c>
      <c r="U952" s="25" t="str">
        <f>IF(K952&gt;0,K952,_xlfn.XLOOKUP(M952,'Client Lookup'!L:L,'Client Lookup'!N:N))</f>
        <v>25146</v>
      </c>
      <c r="V952" t="str">
        <f>_xlfn.XLOOKUP(_xlfn.NUMBERVALUE(U952),'Project Lookup'!X:X,'Project Lookup'!B:B)</f>
        <v>Mastercard SOW #6</v>
      </c>
      <c r="X952" t="str">
        <f t="shared" si="76"/>
        <v>461 Session M Inc. : 974 Mastercard SOW #6</v>
      </c>
      <c r="Y952" t="str">
        <f t="shared" si="77"/>
        <v>461 Session M Inc.</v>
      </c>
      <c r="Z952" t="str">
        <f t="shared" si="78"/>
        <v>461 Session M Inc.</v>
      </c>
      <c r="AA952" t="str">
        <f>_xlfn.XLOOKUP(Z952,'Client Lookup'!A:A,'Client Lookup'!C:C)</f>
        <v>MasterCard</v>
      </c>
      <c r="AC952" t="e">
        <f>_xlfn.XLOOKUP(K952,'Results vs Forecast'!K:K,'Results vs Forecast'!K:K)</f>
        <v>#N/A</v>
      </c>
    </row>
    <row r="953" spans="1:29" hidden="1">
      <c r="A953" s="39"/>
      <c r="B953" s="1" t="s">
        <v>700</v>
      </c>
      <c r="C953" s="1" t="s">
        <v>1370</v>
      </c>
      <c r="D953" s="1" t="s">
        <v>12</v>
      </c>
      <c r="E953" s="1" t="s">
        <v>12</v>
      </c>
      <c r="F953" s="2">
        <v>45535</v>
      </c>
      <c r="G953" s="2">
        <v>45505</v>
      </c>
      <c r="H953" s="1" t="s">
        <v>3134</v>
      </c>
      <c r="I953" s="1" t="s">
        <v>3135</v>
      </c>
      <c r="J953" s="1" t="s">
        <v>617</v>
      </c>
      <c r="K953" s="1" t="s">
        <v>860</v>
      </c>
      <c r="L953" s="1" t="s">
        <v>2892</v>
      </c>
      <c r="M953" s="1"/>
      <c r="N953" s="1"/>
      <c r="O953" s="1"/>
      <c r="P953" s="40">
        <v>344.16020327548085</v>
      </c>
      <c r="Q953" s="37" t="str">
        <f>IF(C953="ForthPoint","ForthPoint",IF(D953="Intercompany",_xlfn.XLOOKUP(E953,'Dept Lookup'!B:B,'Dept Lookup'!A:A),Modified!D953))</f>
        <v>Business Intelligence</v>
      </c>
      <c r="R953" t="str">
        <f t="shared" si="74"/>
        <v>Roku</v>
      </c>
      <c r="S953" s="1" t="s">
        <v>707</v>
      </c>
      <c r="T953">
        <f t="shared" si="75"/>
        <v>0</v>
      </c>
      <c r="U953" s="25" t="str">
        <f>IF(K953&gt;0,K953,_xlfn.XLOOKUP(M953,'Client Lookup'!L:L,'Client Lookup'!N:N))</f>
        <v>25138</v>
      </c>
      <c r="V953" t="str">
        <f>_xlfn.XLOOKUP(_xlfn.NUMBERVALUE(U953),'Project Lookup'!X:X,'Project Lookup'!B:B)</f>
        <v>SOW#1 2024 - DE &amp; BI Team</v>
      </c>
      <c r="X953" t="str">
        <f t="shared" si="76"/>
        <v>459 Roku Inc. : 966 SOW#1 2024 - DE &amp; BI Team</v>
      </c>
      <c r="Y953" t="str">
        <f t="shared" si="77"/>
        <v>459 Roku Inc.</v>
      </c>
      <c r="Z953" t="str">
        <f t="shared" si="78"/>
        <v>459 Roku Inc.</v>
      </c>
      <c r="AA953" t="str">
        <f>_xlfn.XLOOKUP(Z953,'Client Lookup'!A:A,'Client Lookup'!C:C)</f>
        <v>Roku</v>
      </c>
      <c r="AC953" t="e">
        <f>_xlfn.XLOOKUP(K953,'Results vs Forecast'!K:K,'Results vs Forecast'!K:K)</f>
        <v>#N/A</v>
      </c>
    </row>
    <row r="954" spans="1:29" hidden="1">
      <c r="A954" s="39"/>
      <c r="B954" s="1" t="s">
        <v>700</v>
      </c>
      <c r="C954" s="1" t="s">
        <v>1390</v>
      </c>
      <c r="D954" s="1" t="s">
        <v>12</v>
      </c>
      <c r="E954" s="1" t="s">
        <v>12</v>
      </c>
      <c r="F954" s="2">
        <v>45535</v>
      </c>
      <c r="G954" s="2">
        <v>45505</v>
      </c>
      <c r="H954" s="1" t="s">
        <v>3136</v>
      </c>
      <c r="I954" s="1" t="s">
        <v>3137</v>
      </c>
      <c r="J954" s="1" t="s">
        <v>1446</v>
      </c>
      <c r="K954" s="1" t="s">
        <v>733</v>
      </c>
      <c r="L954" s="1"/>
      <c r="M954" s="1"/>
      <c r="N954" s="1"/>
      <c r="O954" s="1"/>
      <c r="P954" s="40">
        <v>10527.23591603364</v>
      </c>
      <c r="Q954" s="37" t="str">
        <f>IF(C954="ForthPoint","ForthPoint",IF(D954="Intercompany",_xlfn.XLOOKUP(E954,'Dept Lookup'!B:B,'Dept Lookup'!A:A),Modified!D954))</f>
        <v>ForthPoint</v>
      </c>
      <c r="R954" t="str">
        <f t="shared" si="74"/>
        <v>British Telecom</v>
      </c>
      <c r="S954" s="1" t="s">
        <v>707</v>
      </c>
      <c r="T954">
        <f t="shared" si="75"/>
        <v>0</v>
      </c>
      <c r="U954" s="25" t="str">
        <f>IF(K954&gt;0,K954,_xlfn.XLOOKUP(M954,'Client Lookup'!L:L,'Client Lookup'!N:N))</f>
        <v>26564</v>
      </c>
      <c r="V954" t="str">
        <f>_xlfn.XLOOKUP(_xlfn.NUMBERVALUE(U954),'Project Lookup'!X:X,'Project Lookup'!B:B)</f>
        <v>British Telecom - IDC resource Chaitanya</v>
      </c>
      <c r="X954" t="str">
        <f t="shared" si="76"/>
        <v>440 ICC in Forth Point Represents FutureproofAI : 1091 British Telecom - IDC resource Chaitanya</v>
      </c>
      <c r="Y954" t="str">
        <f t="shared" si="77"/>
        <v>440 ICC in Forth Point Represents FutureproofAI</v>
      </c>
      <c r="Z954" t="str">
        <f t="shared" si="78"/>
        <v>440 ICC in Forth Point Represents FutureproofAI</v>
      </c>
      <c r="AA954" t="str">
        <f>_xlfn.XLOOKUP(Z954,'Client Lookup'!A:A,'Client Lookup'!C:C)</f>
        <v>British Telecom</v>
      </c>
      <c r="AC954" t="e">
        <f>_xlfn.XLOOKUP(K954,'Results vs Forecast'!K:K,'Results vs Forecast'!K:K)</f>
        <v>#N/A</v>
      </c>
    </row>
    <row r="955" spans="1:29" hidden="1">
      <c r="A955" s="39"/>
      <c r="B955" s="1" t="s">
        <v>700</v>
      </c>
      <c r="C955" s="1" t="s">
        <v>701</v>
      </c>
      <c r="D955" s="1" t="s">
        <v>12</v>
      </c>
      <c r="E955" s="1" t="s">
        <v>12</v>
      </c>
      <c r="F955" s="2">
        <v>45535</v>
      </c>
      <c r="G955" s="2">
        <v>45505</v>
      </c>
      <c r="H955" s="1" t="s">
        <v>3138</v>
      </c>
      <c r="I955" s="1" t="s">
        <v>3139</v>
      </c>
      <c r="J955" s="1" t="s">
        <v>683</v>
      </c>
      <c r="K955" s="1" t="s">
        <v>931</v>
      </c>
      <c r="L955" s="1" t="s">
        <v>1968</v>
      </c>
      <c r="M955" s="1"/>
      <c r="N955" s="1"/>
      <c r="O955" s="1" t="s">
        <v>1369</v>
      </c>
      <c r="P955" s="40">
        <v>26985.88</v>
      </c>
      <c r="Q955" s="37" t="str">
        <f>IF(C955="ForthPoint","ForthPoint",IF(D955="Intercompany",_xlfn.XLOOKUP(E955,'Dept Lookup'!B:B,'Dept Lookup'!A:A),Modified!D955))</f>
        <v>Business Intelligence</v>
      </c>
      <c r="R955" t="str">
        <f t="shared" si="74"/>
        <v>Wyndham Hotels and Resorts, LLC</v>
      </c>
      <c r="S955" s="1" t="s">
        <v>707</v>
      </c>
      <c r="T955">
        <f t="shared" si="75"/>
        <v>0</v>
      </c>
      <c r="U955" s="25" t="str">
        <f>IF(K955&gt;0,K955,_xlfn.XLOOKUP(M955,'Client Lookup'!L:L,'Client Lookup'!N:N))</f>
        <v>25999</v>
      </c>
      <c r="V955" t="str">
        <f>_xlfn.XLOOKUP(_xlfn.NUMBERVALUE(U955),'Project Lookup'!X:X,'Project Lookup'!B:B)</f>
        <v>Wyndham - Guest Analytics Retainer</v>
      </c>
      <c r="X955" t="str">
        <f t="shared" si="76"/>
        <v>473 Wyndham Hotels and Resorts : 1051 Wyndham - Guest Analytics Retainer</v>
      </c>
      <c r="Y955" t="str">
        <f t="shared" si="77"/>
        <v>473 Wyndham Hotels and Resorts</v>
      </c>
      <c r="Z955" t="str">
        <f t="shared" si="78"/>
        <v>473 Wyndham Hotels and Resorts</v>
      </c>
      <c r="AA955" t="str">
        <f>_xlfn.XLOOKUP(Z955,'Client Lookup'!A:A,'Client Lookup'!C:C)</f>
        <v>Wyndham Hotels and Resorts, LLC</v>
      </c>
      <c r="AC955" t="e">
        <f>_xlfn.XLOOKUP(K955,'Results vs Forecast'!K:K,'Results vs Forecast'!K:K)</f>
        <v>#N/A</v>
      </c>
    </row>
    <row r="956" spans="1:29" hidden="1">
      <c r="A956" s="39"/>
      <c r="B956" s="1" t="s">
        <v>700</v>
      </c>
      <c r="C956" s="1" t="s">
        <v>701</v>
      </c>
      <c r="D956" s="1" t="s">
        <v>12</v>
      </c>
      <c r="E956" s="1" t="s">
        <v>12</v>
      </c>
      <c r="F956" s="2">
        <v>45535</v>
      </c>
      <c r="G956" s="2">
        <v>45505</v>
      </c>
      <c r="H956" s="1" t="s">
        <v>3140</v>
      </c>
      <c r="I956" s="1" t="s">
        <v>3141</v>
      </c>
      <c r="J956" s="1" t="s">
        <v>666</v>
      </c>
      <c r="K956" s="1" t="s">
        <v>917</v>
      </c>
      <c r="L956" s="1" t="s">
        <v>1865</v>
      </c>
      <c r="M956" s="1"/>
      <c r="N956" s="1"/>
      <c r="O956" s="1"/>
      <c r="P956" s="40">
        <v>150.01</v>
      </c>
      <c r="Q956" s="37" t="str">
        <f>IF(C956="ForthPoint","ForthPoint",IF(D956="Intercompany",_xlfn.XLOOKUP(E956,'Dept Lookup'!B:B,'Dept Lookup'!A:A),Modified!D956))</f>
        <v>Business Intelligence</v>
      </c>
      <c r="R956" t="str">
        <f t="shared" si="74"/>
        <v>Visa</v>
      </c>
      <c r="S956" s="1" t="s">
        <v>707</v>
      </c>
      <c r="T956">
        <f t="shared" si="75"/>
        <v>0</v>
      </c>
      <c r="U956" s="25" t="str">
        <f>IF(K956&gt;0,K956,_xlfn.XLOOKUP(M956,'Client Lookup'!L:L,'Client Lookup'!N:N))</f>
        <v>31318</v>
      </c>
      <c r="V956" t="str">
        <f>_xlfn.XLOOKUP(_xlfn.NUMBERVALUE(U956),'Project Lookup'!X:X,'Project Lookup'!B:B)</f>
        <v>NextGen Solutions</v>
      </c>
      <c r="X956" t="str">
        <f t="shared" si="76"/>
        <v>11 Visa : 1246 NextGen Solutions</v>
      </c>
      <c r="Y956" t="str">
        <f t="shared" si="77"/>
        <v>11 Visa</v>
      </c>
      <c r="Z956" t="str">
        <f t="shared" si="78"/>
        <v>11 Visa</v>
      </c>
      <c r="AA956" t="str">
        <f>_xlfn.XLOOKUP(Z956,'Client Lookup'!A:A,'Client Lookup'!C:C)</f>
        <v>Visa</v>
      </c>
      <c r="AC956" t="e">
        <f>_xlfn.XLOOKUP(K956,'Results vs Forecast'!K:K,'Results vs Forecast'!K:K)</f>
        <v>#N/A</v>
      </c>
    </row>
    <row r="957" spans="1:29" hidden="1">
      <c r="A957" s="39"/>
      <c r="B957" s="1" t="s">
        <v>700</v>
      </c>
      <c r="C957" s="1" t="s">
        <v>1439</v>
      </c>
      <c r="D957" s="1" t="s">
        <v>12</v>
      </c>
      <c r="E957" s="1" t="s">
        <v>12</v>
      </c>
      <c r="F957" s="2">
        <v>45535</v>
      </c>
      <c r="G957" s="2">
        <v>45505</v>
      </c>
      <c r="H957" s="1" t="s">
        <v>2138</v>
      </c>
      <c r="I957" s="1" t="s">
        <v>2139</v>
      </c>
      <c r="J957" s="1" t="s">
        <v>277</v>
      </c>
      <c r="K957" s="1"/>
      <c r="L957" s="1"/>
      <c r="M957" s="1" t="s">
        <v>1742</v>
      </c>
      <c r="N957" s="1"/>
      <c r="O957" s="1" t="s">
        <v>3142</v>
      </c>
      <c r="P957" s="40">
        <v>-7489.5521777215299</v>
      </c>
      <c r="Q957" s="41" t="s">
        <v>486</v>
      </c>
      <c r="R957" t="str">
        <f t="shared" si="74"/>
        <v>British Telecom</v>
      </c>
      <c r="S957" s="1" t="s">
        <v>39</v>
      </c>
      <c r="T957" t="str">
        <f t="shared" si="75"/>
        <v>ICC 782 ICC India representing FPAI : British Telecom - Qlik Development</v>
      </c>
      <c r="U957" s="25">
        <f>IF(K957&gt;0,K957,_xlfn.XLOOKUP(M957,'Client Lookup'!L:L,'Client Lookup'!N:N))</f>
        <v>20165</v>
      </c>
      <c r="V957" t="str">
        <f>_xlfn.XLOOKUP(_xlfn.NUMBERVALUE(U957),'Project Lookup'!X:X,'Project Lookup'!B:B)</f>
        <v>British Telecom - Qlik Development</v>
      </c>
      <c r="X957" t="str">
        <f t="shared" si="76"/>
        <v>ICC 782 ICC India representing FPAI : British Telecom - Qlik Development</v>
      </c>
      <c r="Y957" t="str">
        <f t="shared" si="77"/>
        <v>ICC 782 ICC India representing FPAI</v>
      </c>
      <c r="Z957" t="str">
        <f t="shared" si="78"/>
        <v>782 ICC India representing FPAI</v>
      </c>
      <c r="AA957" t="str">
        <f>_xlfn.XLOOKUP(Z957,'Client Lookup'!A:A,'Client Lookup'!C:C)</f>
        <v>British Telecom</v>
      </c>
      <c r="AC957" t="e">
        <f>_xlfn.XLOOKUP(K957,'Results vs Forecast'!K:K,'Results vs Forecast'!K:K)</f>
        <v>#N/A</v>
      </c>
    </row>
    <row r="958" spans="1:29" hidden="1">
      <c r="A958" s="39"/>
      <c r="B958" s="1" t="s">
        <v>700</v>
      </c>
      <c r="C958" s="1" t="s">
        <v>701</v>
      </c>
      <c r="D958" s="1" t="s">
        <v>12</v>
      </c>
      <c r="E958" s="1" t="s">
        <v>12</v>
      </c>
      <c r="F958" s="2">
        <v>45535</v>
      </c>
      <c r="G958" s="2">
        <v>45505</v>
      </c>
      <c r="H958" s="1" t="s">
        <v>3143</v>
      </c>
      <c r="I958" s="1" t="s">
        <v>3144</v>
      </c>
      <c r="J958" s="1" t="s">
        <v>668</v>
      </c>
      <c r="K958" s="1" t="s">
        <v>922</v>
      </c>
      <c r="L958" s="1" t="s">
        <v>2946</v>
      </c>
      <c r="M958" s="1"/>
      <c r="N958" s="1"/>
      <c r="O958" s="1"/>
      <c r="P958" s="40">
        <v>11832.51</v>
      </c>
      <c r="Q958" s="37" t="str">
        <f>IF(C958="ForthPoint","ForthPoint",IF(D958="Intercompany",_xlfn.XLOOKUP(E958,'Dept Lookup'!B:B,'Dept Lookup'!A:A),Modified!D958))</f>
        <v>Business Intelligence</v>
      </c>
      <c r="R958" t="str">
        <f t="shared" si="74"/>
        <v>Visa</v>
      </c>
      <c r="S958" s="1" t="s">
        <v>707</v>
      </c>
      <c r="T958">
        <f t="shared" si="75"/>
        <v>0</v>
      </c>
      <c r="U958" s="25" t="str">
        <f>IF(K958&gt;0,K958,_xlfn.XLOOKUP(M958,'Client Lookup'!L:L,'Client Lookup'!N:N))</f>
        <v>32547</v>
      </c>
      <c r="V958" t="str">
        <f>_xlfn.XLOOKUP(_xlfn.NUMBERVALUE(U958),'Project Lookup'!X:X,'Project Lookup'!B:B)</f>
        <v>VISA Consumer Payment - DE/BI project</v>
      </c>
      <c r="X958" t="str">
        <f t="shared" si="76"/>
        <v>11 Visa : 1264 VISA Consumer Payment - DE/BI project</v>
      </c>
      <c r="Y958" t="str">
        <f t="shared" si="77"/>
        <v>11 Visa</v>
      </c>
      <c r="Z958" t="str">
        <f t="shared" si="78"/>
        <v>11 Visa</v>
      </c>
      <c r="AA958" t="str">
        <f>_xlfn.XLOOKUP(Z958,'Client Lookup'!A:A,'Client Lookup'!C:C)</f>
        <v>Visa</v>
      </c>
      <c r="AC958" t="e">
        <f>_xlfn.XLOOKUP(K958,'Results vs Forecast'!K:K,'Results vs Forecast'!K:K)</f>
        <v>#N/A</v>
      </c>
    </row>
    <row r="959" spans="1:29" hidden="1">
      <c r="A959" s="39"/>
      <c r="B959" s="1" t="s">
        <v>700</v>
      </c>
      <c r="C959" s="1" t="s">
        <v>1370</v>
      </c>
      <c r="D959" s="1" t="s">
        <v>12</v>
      </c>
      <c r="E959" s="1" t="s">
        <v>12</v>
      </c>
      <c r="F959" s="2">
        <v>45535</v>
      </c>
      <c r="G959" s="2">
        <v>45505</v>
      </c>
      <c r="H959" s="1" t="s">
        <v>3145</v>
      </c>
      <c r="I959" s="1" t="s">
        <v>3146</v>
      </c>
      <c r="J959" s="1" t="s">
        <v>617</v>
      </c>
      <c r="K959" s="1" t="s">
        <v>860</v>
      </c>
      <c r="L959" s="1" t="s">
        <v>2892</v>
      </c>
      <c r="M959" s="1"/>
      <c r="N959" s="1"/>
      <c r="O959" s="1"/>
      <c r="P959" s="40">
        <v>344.16020327548085</v>
      </c>
      <c r="Q959" s="37" t="str">
        <f>IF(C959="ForthPoint","ForthPoint",IF(D959="Intercompany",_xlfn.XLOOKUP(E959,'Dept Lookup'!B:B,'Dept Lookup'!A:A),Modified!D959))</f>
        <v>Business Intelligence</v>
      </c>
      <c r="R959" t="str">
        <f t="shared" si="74"/>
        <v>Roku</v>
      </c>
      <c r="S959" s="1" t="s">
        <v>707</v>
      </c>
      <c r="T959">
        <f t="shared" si="75"/>
        <v>0</v>
      </c>
      <c r="U959" s="25" t="str">
        <f>IF(K959&gt;0,K959,_xlfn.XLOOKUP(M959,'Client Lookup'!L:L,'Client Lookup'!N:N))</f>
        <v>25138</v>
      </c>
      <c r="V959" t="str">
        <f>_xlfn.XLOOKUP(_xlfn.NUMBERVALUE(U959),'Project Lookup'!X:X,'Project Lookup'!B:B)</f>
        <v>SOW#1 2024 - DE &amp; BI Team</v>
      </c>
      <c r="X959" t="str">
        <f t="shared" si="76"/>
        <v>459 Roku Inc. : 966 SOW#1 2024 - DE &amp; BI Team</v>
      </c>
      <c r="Y959" t="str">
        <f t="shared" si="77"/>
        <v>459 Roku Inc.</v>
      </c>
      <c r="Z959" t="str">
        <f t="shared" si="78"/>
        <v>459 Roku Inc.</v>
      </c>
      <c r="AA959" t="str">
        <f>_xlfn.XLOOKUP(Z959,'Client Lookup'!A:A,'Client Lookup'!C:C)</f>
        <v>Roku</v>
      </c>
      <c r="AC959" t="e">
        <f>_xlfn.XLOOKUP(K959,'Results vs Forecast'!K:K,'Results vs Forecast'!K:K)</f>
        <v>#N/A</v>
      </c>
    </row>
    <row r="960" spans="1:29" hidden="1">
      <c r="A960" s="39"/>
      <c r="B960" s="1" t="s">
        <v>700</v>
      </c>
      <c r="C960" s="1" t="s">
        <v>701</v>
      </c>
      <c r="D960" s="1" t="s">
        <v>12</v>
      </c>
      <c r="E960" s="1" t="s">
        <v>12</v>
      </c>
      <c r="F960" s="2">
        <v>45535</v>
      </c>
      <c r="G960" s="2">
        <v>45505</v>
      </c>
      <c r="H960" s="1" t="s">
        <v>3147</v>
      </c>
      <c r="I960" s="1" t="s">
        <v>3148</v>
      </c>
      <c r="J960" s="1" t="s">
        <v>657</v>
      </c>
      <c r="K960" s="1" t="s">
        <v>905</v>
      </c>
      <c r="L960" s="1" t="s">
        <v>3131</v>
      </c>
      <c r="M960" s="1"/>
      <c r="N960" s="1"/>
      <c r="O960" s="1"/>
      <c r="P960" s="40">
        <v>5829.33</v>
      </c>
      <c r="Q960" s="37" t="str">
        <f>IF(C960="ForthPoint","ForthPoint",IF(D960="Intercompany",_xlfn.XLOOKUP(E960,'Dept Lookup'!B:B,'Dept Lookup'!A:A),Modified!D960))</f>
        <v>Business Intelligence</v>
      </c>
      <c r="R960" t="str">
        <f t="shared" si="74"/>
        <v>Under Armour</v>
      </c>
      <c r="S960" s="1" t="s">
        <v>707</v>
      </c>
      <c r="T960">
        <f t="shared" si="75"/>
        <v>0</v>
      </c>
      <c r="U960" s="25" t="str">
        <f>IF(K960&gt;0,K960,_xlfn.XLOOKUP(M960,'Client Lookup'!L:L,'Client Lookup'!N:N))</f>
        <v>30362</v>
      </c>
      <c r="V960" t="str">
        <f>_xlfn.XLOOKUP(_xlfn.NUMBERVALUE(U960),'Project Lookup'!X:X,'Project Lookup'!B:B)</f>
        <v>Executive Insights and Rev Mgmt Dashboards</v>
      </c>
      <c r="X960" t="str">
        <f t="shared" si="76"/>
        <v>276 Under Armour : 1216 Executive Insights and Rev Mgmt Dashboards</v>
      </c>
      <c r="Y960" t="str">
        <f t="shared" si="77"/>
        <v>276 Under Armour</v>
      </c>
      <c r="Z960" t="str">
        <f t="shared" si="78"/>
        <v>276 Under Armour</v>
      </c>
      <c r="AA960" t="str">
        <f>_xlfn.XLOOKUP(Z960,'Client Lookup'!A:A,'Client Lookup'!C:C)</f>
        <v>Under Armour</v>
      </c>
      <c r="AC960" t="e">
        <f>_xlfn.XLOOKUP(K960,'Results vs Forecast'!K:K,'Results vs Forecast'!K:K)</f>
        <v>#N/A</v>
      </c>
    </row>
    <row r="961" spans="1:29" hidden="1">
      <c r="A961" s="39"/>
      <c r="B961" s="1" t="s">
        <v>700</v>
      </c>
      <c r="C961" s="1" t="s">
        <v>701</v>
      </c>
      <c r="D961" s="1" t="s">
        <v>12</v>
      </c>
      <c r="E961" s="1" t="s">
        <v>12</v>
      </c>
      <c r="F961" s="2">
        <v>45535</v>
      </c>
      <c r="G961" s="2">
        <v>45505</v>
      </c>
      <c r="H961" s="1" t="s">
        <v>3149</v>
      </c>
      <c r="I961" s="1" t="s">
        <v>3150</v>
      </c>
      <c r="J961" s="1" t="s">
        <v>666</v>
      </c>
      <c r="K961" s="1" t="s">
        <v>917</v>
      </c>
      <c r="L961" s="1" t="s">
        <v>1865</v>
      </c>
      <c r="M961" s="1"/>
      <c r="N961" s="1"/>
      <c r="O961" s="1"/>
      <c r="P961" s="40">
        <v>2269</v>
      </c>
      <c r="Q961" s="37" t="str">
        <f>IF(C961="ForthPoint","ForthPoint",IF(D961="Intercompany",_xlfn.XLOOKUP(E961,'Dept Lookup'!B:B,'Dept Lookup'!A:A),Modified!D961))</f>
        <v>Business Intelligence</v>
      </c>
      <c r="R961" t="str">
        <f t="shared" si="74"/>
        <v>Visa</v>
      </c>
      <c r="S961" s="1" t="s">
        <v>707</v>
      </c>
      <c r="T961">
        <f t="shared" si="75"/>
        <v>0</v>
      </c>
      <c r="U961" s="25" t="str">
        <f>IF(K961&gt;0,K961,_xlfn.XLOOKUP(M961,'Client Lookup'!L:L,'Client Lookup'!N:N))</f>
        <v>31318</v>
      </c>
      <c r="V961" t="str">
        <f>_xlfn.XLOOKUP(_xlfn.NUMBERVALUE(U961),'Project Lookup'!X:X,'Project Lookup'!B:B)</f>
        <v>NextGen Solutions</v>
      </c>
      <c r="X961" t="str">
        <f t="shared" si="76"/>
        <v>11 Visa : 1246 NextGen Solutions</v>
      </c>
      <c r="Y961" t="str">
        <f t="shared" si="77"/>
        <v>11 Visa</v>
      </c>
      <c r="Z961" t="str">
        <f t="shared" si="78"/>
        <v>11 Visa</v>
      </c>
      <c r="AA961" t="str">
        <f>_xlfn.XLOOKUP(Z961,'Client Lookup'!A:A,'Client Lookup'!C:C)</f>
        <v>Visa</v>
      </c>
      <c r="AC961" t="e">
        <f>_xlfn.XLOOKUP(K961,'Results vs Forecast'!K:K,'Results vs Forecast'!K:K)</f>
        <v>#N/A</v>
      </c>
    </row>
    <row r="962" spans="1:29" hidden="1">
      <c r="A962" s="39"/>
      <c r="B962" s="1" t="s">
        <v>700</v>
      </c>
      <c r="C962" s="1" t="s">
        <v>701</v>
      </c>
      <c r="D962" s="1" t="s">
        <v>12</v>
      </c>
      <c r="E962" s="1" t="s">
        <v>12</v>
      </c>
      <c r="F962" s="2">
        <v>45535</v>
      </c>
      <c r="G962" s="2">
        <v>45505</v>
      </c>
      <c r="H962" s="1" t="s">
        <v>3151</v>
      </c>
      <c r="I962" s="1" t="s">
        <v>3152</v>
      </c>
      <c r="J962" s="1" t="s">
        <v>458</v>
      </c>
      <c r="K962" s="1" t="s">
        <v>711</v>
      </c>
      <c r="L962" s="1" t="s">
        <v>3051</v>
      </c>
      <c r="M962" s="1"/>
      <c r="N962" s="1"/>
      <c r="O962" s="1"/>
      <c r="P962" s="40">
        <v>8531.85</v>
      </c>
      <c r="Q962" s="37" t="str">
        <f>IF(C962="ForthPoint","ForthPoint",IF(D962="Intercompany",_xlfn.XLOOKUP(E962,'Dept Lookup'!B:B,'Dept Lookup'!A:A),Modified!D962))</f>
        <v>Business Intelligence</v>
      </c>
      <c r="R962" t="str">
        <f t="shared" si="74"/>
        <v>AARP</v>
      </c>
      <c r="S962" s="1" t="s">
        <v>707</v>
      </c>
      <c r="T962">
        <f t="shared" si="75"/>
        <v>0</v>
      </c>
      <c r="U962" s="25" t="str">
        <f>IF(K962&gt;0,K962,_xlfn.XLOOKUP(M962,'Client Lookup'!L:L,'Client Lookup'!N:N))</f>
        <v>30049</v>
      </c>
      <c r="V962" t="str">
        <f>_xlfn.XLOOKUP(_xlfn.NUMBERVALUE(U962),'Project Lookup'!X:X,'Project Lookup'!B:B)</f>
        <v>AARP - Digital First BI - 2024</v>
      </c>
      <c r="X962" t="str">
        <f t="shared" si="76"/>
        <v>2 AARP : 1210 AARP - Digital First BI - 2024</v>
      </c>
      <c r="Y962" t="str">
        <f t="shared" si="77"/>
        <v>2 AARP</v>
      </c>
      <c r="Z962" t="str">
        <f t="shared" si="78"/>
        <v>2 AARP</v>
      </c>
      <c r="AA962" t="str">
        <f>_xlfn.XLOOKUP(Z962,'Client Lookup'!A:A,'Client Lookup'!C:C)</f>
        <v>AARP</v>
      </c>
      <c r="AC962" t="e">
        <f>_xlfn.XLOOKUP(K962,'Results vs Forecast'!K:K,'Results vs Forecast'!K:K)</f>
        <v>#N/A</v>
      </c>
    </row>
    <row r="963" spans="1:29" hidden="1">
      <c r="A963" s="39"/>
      <c r="B963" s="1" t="s">
        <v>700</v>
      </c>
      <c r="C963" s="1" t="s">
        <v>701</v>
      </c>
      <c r="D963" s="1" t="s">
        <v>12</v>
      </c>
      <c r="E963" s="1" t="s">
        <v>12</v>
      </c>
      <c r="F963" s="2">
        <v>45535</v>
      </c>
      <c r="G963" s="2">
        <v>45505</v>
      </c>
      <c r="H963" s="1" t="s">
        <v>1844</v>
      </c>
      <c r="I963" s="1" t="s">
        <v>1845</v>
      </c>
      <c r="J963" s="1" t="s">
        <v>277</v>
      </c>
      <c r="K963" s="1"/>
      <c r="L963" s="1"/>
      <c r="M963" s="1" t="s">
        <v>1639</v>
      </c>
      <c r="N963" s="1"/>
      <c r="O963" s="1" t="s">
        <v>2130</v>
      </c>
      <c r="P963" s="40">
        <v>-8804.1</v>
      </c>
      <c r="Q963" s="37" t="str">
        <f>IF(C963="ForthPoint","ForthPoint",IF(D963="Intercompany",_xlfn.XLOOKUP(E963,'Dept Lookup'!B:B,'Dept Lookup'!A:A),Modified!D963))</f>
        <v>Business Intelligence</v>
      </c>
      <c r="R963" t="str">
        <f t="shared" ref="R963:R1026" si="79">AA963</f>
        <v>CVS Health</v>
      </c>
      <c r="S963" s="1" t="s">
        <v>707</v>
      </c>
      <c r="T963" t="str">
        <f t="shared" ref="T963:T1026" si="80">M963</f>
        <v>ICC 867 CVS Health : Retail Analytics DS and BI - 2024</v>
      </c>
      <c r="U963" s="25" t="str">
        <f>IF(K963&gt;0,K963,_xlfn.XLOOKUP(M963,'Client Lookup'!L:L,'Client Lookup'!N:N))</f>
        <v>22863</v>
      </c>
      <c r="V963" t="str">
        <f>_xlfn.XLOOKUP(_xlfn.NUMBERVALUE(U963),'Project Lookup'!X:X,'Project Lookup'!B:B)</f>
        <v>Retail Analytics DS and BI - 2024</v>
      </c>
      <c r="X963" t="str">
        <f t="shared" ref="X963:X1026" si="81">IF(J963="- No Entity -",M963,J963)</f>
        <v>ICC 867 CVS Health : Retail Analytics DS and BI - 2024</v>
      </c>
      <c r="Y963" t="str">
        <f t="shared" ref="Y963:Y1026" si="82">IFERROR(_xlfn.TEXTBEFORE(X963," :"),X963)</f>
        <v>ICC 867 CVS Health</v>
      </c>
      <c r="Z963" t="str">
        <f t="shared" si="78"/>
        <v>867 CVS Health</v>
      </c>
      <c r="AA963" t="str">
        <f>_xlfn.XLOOKUP(Z963,'Client Lookup'!A:A,'Client Lookup'!C:C)</f>
        <v>CVS Health</v>
      </c>
      <c r="AC963" t="e">
        <f>_xlfn.XLOOKUP(K963,'Results vs Forecast'!K:K,'Results vs Forecast'!K:K)</f>
        <v>#N/A</v>
      </c>
    </row>
    <row r="964" spans="1:29" hidden="1">
      <c r="A964" s="39"/>
      <c r="B964" s="1" t="s">
        <v>700</v>
      </c>
      <c r="C964" s="1" t="s">
        <v>1395</v>
      </c>
      <c r="D964" s="1" t="s">
        <v>12</v>
      </c>
      <c r="E964" s="1" t="s">
        <v>12</v>
      </c>
      <c r="F964" s="2">
        <v>45535</v>
      </c>
      <c r="G964" s="2">
        <v>45505</v>
      </c>
      <c r="H964" s="1" t="s">
        <v>2986</v>
      </c>
      <c r="I964" s="1" t="s">
        <v>2987</v>
      </c>
      <c r="J964" s="1" t="s">
        <v>277</v>
      </c>
      <c r="K964" s="1"/>
      <c r="L964" s="1"/>
      <c r="M964" s="1" t="s">
        <v>1751</v>
      </c>
      <c r="N964" s="1"/>
      <c r="O964" s="1" t="s">
        <v>3153</v>
      </c>
      <c r="P964" s="40">
        <v>-2383.3089976751999</v>
      </c>
      <c r="Q964" s="41" t="s">
        <v>948</v>
      </c>
      <c r="R964" t="str">
        <f t="shared" si="79"/>
        <v>Soremartec S.A.</v>
      </c>
      <c r="S964" s="1" t="s">
        <v>707</v>
      </c>
      <c r="T964" t="str">
        <f t="shared" si="80"/>
        <v>ICC 1007 Soremartec S.A. : Offshore Business Insights Support</v>
      </c>
      <c r="U964" s="25" t="str">
        <f>IF(K964&gt;0,K964,_xlfn.XLOOKUP(M964,'Client Lookup'!L:L,'Client Lookup'!N:N))</f>
        <v>25538</v>
      </c>
      <c r="V964" t="str">
        <f>_xlfn.XLOOKUP(_xlfn.NUMBERVALUE(U964),'Project Lookup'!X:X,'Project Lookup'!B:B)</f>
        <v>Offshore Business Insights Support</v>
      </c>
      <c r="X964" t="str">
        <f t="shared" si="81"/>
        <v>ICC 1007 Soremartec S.A. : Offshore Business Insights Support</v>
      </c>
      <c r="Y964" t="str">
        <f t="shared" si="82"/>
        <v>ICC 1007 Soremartec S.A.</v>
      </c>
      <c r="Z964" t="str">
        <f t="shared" si="78"/>
        <v>1007 Soremartec S.A.</v>
      </c>
      <c r="AA964" t="str">
        <f>_xlfn.XLOOKUP(Z964,'Client Lookup'!A:A,'Client Lookup'!C:C)</f>
        <v>Soremartec S.A.</v>
      </c>
      <c r="AC964" t="e">
        <f>_xlfn.XLOOKUP(K964,'Results vs Forecast'!K:K,'Results vs Forecast'!K:K)</f>
        <v>#N/A</v>
      </c>
    </row>
    <row r="965" spans="1:29" hidden="1">
      <c r="A965" s="39"/>
      <c r="B965" s="1" t="s">
        <v>700</v>
      </c>
      <c r="C965" s="1" t="s">
        <v>701</v>
      </c>
      <c r="D965" s="1" t="s">
        <v>12</v>
      </c>
      <c r="E965" s="1" t="s">
        <v>12</v>
      </c>
      <c r="F965" s="2">
        <v>45535</v>
      </c>
      <c r="G965" s="2">
        <v>45505</v>
      </c>
      <c r="H965" s="1" t="s">
        <v>3154</v>
      </c>
      <c r="I965" s="1" t="s">
        <v>3155</v>
      </c>
      <c r="J965" s="1" t="s">
        <v>667</v>
      </c>
      <c r="K965" s="1" t="s">
        <v>921</v>
      </c>
      <c r="L965" s="1" t="s">
        <v>3058</v>
      </c>
      <c r="M965" s="1"/>
      <c r="N965" s="1"/>
      <c r="O965" s="1"/>
      <c r="P965" s="40">
        <v>-1189.49</v>
      </c>
      <c r="Q965" s="37" t="str">
        <f>IF(C965="ForthPoint","ForthPoint",IF(D965="Intercompany",_xlfn.XLOOKUP(E965,'Dept Lookup'!B:B,'Dept Lookup'!A:A),Modified!D965))</f>
        <v>Business Intelligence</v>
      </c>
      <c r="R965" t="str">
        <f t="shared" si="79"/>
        <v>Visa</v>
      </c>
      <c r="S965" s="1" t="s">
        <v>707</v>
      </c>
      <c r="T965">
        <f t="shared" si="80"/>
        <v>0</v>
      </c>
      <c r="U965" s="25" t="str">
        <f>IF(K965&gt;0,K965,_xlfn.XLOOKUP(M965,'Client Lookup'!L:L,'Client Lookup'!N:N))</f>
        <v>32546</v>
      </c>
      <c r="V965" t="str">
        <f>_xlfn.XLOOKUP(_xlfn.NUMBERVALUE(U965),'Project Lookup'!X:X,'Project Lookup'!B:B)</f>
        <v>VISA Commercial Services - DE/BI project</v>
      </c>
      <c r="X965" t="str">
        <f t="shared" si="81"/>
        <v>11 Visa : 1263 VISA Commercial Services - DE/BI project</v>
      </c>
      <c r="Y965" t="str">
        <f t="shared" si="82"/>
        <v>11 Visa</v>
      </c>
      <c r="Z965" t="str">
        <f t="shared" si="78"/>
        <v>11 Visa</v>
      </c>
      <c r="AA965" t="str">
        <f>_xlfn.XLOOKUP(Z965,'Client Lookup'!A:A,'Client Lookup'!C:C)</f>
        <v>Visa</v>
      </c>
      <c r="AC965" t="e">
        <f>_xlfn.XLOOKUP(K965,'Results vs Forecast'!K:K,'Results vs Forecast'!K:K)</f>
        <v>#N/A</v>
      </c>
    </row>
    <row r="966" spans="1:29" hidden="1">
      <c r="A966" s="39"/>
      <c r="B966" s="1" t="s">
        <v>700</v>
      </c>
      <c r="C966" s="1" t="s">
        <v>1390</v>
      </c>
      <c r="D966" s="1" t="s">
        <v>12</v>
      </c>
      <c r="E966" s="1" t="s">
        <v>12</v>
      </c>
      <c r="F966" s="2">
        <v>45535</v>
      </c>
      <c r="G966" s="2">
        <v>45505</v>
      </c>
      <c r="H966" s="1" t="s">
        <v>3156</v>
      </c>
      <c r="I966" s="1" t="s">
        <v>3157</v>
      </c>
      <c r="J966" s="1" t="s">
        <v>3158</v>
      </c>
      <c r="K966" s="1" t="s">
        <v>3159</v>
      </c>
      <c r="L966" s="1"/>
      <c r="M966" s="1"/>
      <c r="N966" s="1"/>
      <c r="O966" s="1"/>
      <c r="P966" s="40">
        <v>9474.5123244302758</v>
      </c>
      <c r="Q966" s="37" t="str">
        <f>IF(C966="ForthPoint","ForthPoint",IF(D966="Intercompany",_xlfn.XLOOKUP(E966,'Dept Lookup'!B:B,'Dept Lookup'!A:A),Modified!D966))</f>
        <v>ForthPoint</v>
      </c>
      <c r="R966" t="str">
        <f t="shared" si="79"/>
        <v>British Telecom</v>
      </c>
      <c r="S966" s="1" t="s">
        <v>707</v>
      </c>
      <c r="T966">
        <f t="shared" si="80"/>
        <v>0</v>
      </c>
      <c r="U966" s="25" t="str">
        <f>IF(K966&gt;0,K966,_xlfn.XLOOKUP(M966,'Client Lookup'!L:L,'Client Lookup'!N:N))</f>
        <v>36824</v>
      </c>
      <c r="V966" t="str">
        <f>_xlfn.XLOOKUP(_xlfn.NUMBERVALUE(U966),'Project Lookup'!X:X,'Project Lookup'!B:B)</f>
        <v>British Telecom - IDC resource Premanand</v>
      </c>
      <c r="X966" t="str">
        <f t="shared" si="81"/>
        <v>440 ICC in Forth Point Represents FutureproofAI : 1380 British Telecom - IDC resource Premanand</v>
      </c>
      <c r="Y966" t="str">
        <f t="shared" si="82"/>
        <v>440 ICC in Forth Point Represents FutureproofAI</v>
      </c>
      <c r="Z966" t="str">
        <f t="shared" si="78"/>
        <v>440 ICC in Forth Point Represents FutureproofAI</v>
      </c>
      <c r="AA966" t="str">
        <f>_xlfn.XLOOKUP(Z966,'Client Lookup'!A:A,'Client Lookup'!C:C)</f>
        <v>British Telecom</v>
      </c>
      <c r="AC966" t="e">
        <f>_xlfn.XLOOKUP(K966,'Results vs Forecast'!K:K,'Results vs Forecast'!K:K)</f>
        <v>#N/A</v>
      </c>
    </row>
    <row r="967" spans="1:29" hidden="1">
      <c r="A967" s="39"/>
      <c r="B967" s="1" t="s">
        <v>700</v>
      </c>
      <c r="C967" s="1" t="s">
        <v>1370</v>
      </c>
      <c r="D967" s="1" t="s">
        <v>12</v>
      </c>
      <c r="E967" s="1" t="s">
        <v>12</v>
      </c>
      <c r="F967" s="2">
        <v>45535</v>
      </c>
      <c r="G967" s="2">
        <v>45505</v>
      </c>
      <c r="H967" s="1" t="s">
        <v>3160</v>
      </c>
      <c r="I967" s="1" t="s">
        <v>3161</v>
      </c>
      <c r="J967" s="1" t="s">
        <v>593</v>
      </c>
      <c r="K967" s="1" t="s">
        <v>842</v>
      </c>
      <c r="L967" s="1" t="s">
        <v>1809</v>
      </c>
      <c r="M967" s="1"/>
      <c r="N967" s="1"/>
      <c r="O967" s="1"/>
      <c r="P967" s="40">
        <v>352.16392893305016</v>
      </c>
      <c r="Q967" s="37" t="str">
        <f>IF(C967="ForthPoint","ForthPoint",IF(D967="Intercompany",_xlfn.XLOOKUP(E967,'Dept Lookup'!B:B,'Dept Lookup'!A:A),Modified!D967))</f>
        <v>Business Intelligence</v>
      </c>
      <c r="R967" t="str">
        <f t="shared" si="79"/>
        <v>MasterCard</v>
      </c>
      <c r="S967" s="1" t="s">
        <v>707</v>
      </c>
      <c r="T967">
        <f t="shared" si="80"/>
        <v>0</v>
      </c>
      <c r="U967" s="25" t="str">
        <f>IF(K967&gt;0,K967,_xlfn.XLOOKUP(M967,'Client Lookup'!L:L,'Client Lookup'!N:N))</f>
        <v>25146</v>
      </c>
      <c r="V967" t="str">
        <f>_xlfn.XLOOKUP(_xlfn.NUMBERVALUE(U967),'Project Lookup'!X:X,'Project Lookup'!B:B)</f>
        <v>Mastercard SOW #6</v>
      </c>
      <c r="X967" t="str">
        <f t="shared" si="81"/>
        <v>461 Session M Inc. : 974 Mastercard SOW #6</v>
      </c>
      <c r="Y967" t="str">
        <f t="shared" si="82"/>
        <v>461 Session M Inc.</v>
      </c>
      <c r="Z967" t="str">
        <f t="shared" si="78"/>
        <v>461 Session M Inc.</v>
      </c>
      <c r="AA967" t="str">
        <f>_xlfn.XLOOKUP(Z967,'Client Lookup'!A:A,'Client Lookup'!C:C)</f>
        <v>MasterCard</v>
      </c>
      <c r="AC967" t="e">
        <f>_xlfn.XLOOKUP(K967,'Results vs Forecast'!K:K,'Results vs Forecast'!K:K)</f>
        <v>#N/A</v>
      </c>
    </row>
    <row r="968" spans="1:29" hidden="1">
      <c r="A968" s="39"/>
      <c r="B968" s="1" t="s">
        <v>700</v>
      </c>
      <c r="C968" s="1" t="s">
        <v>701</v>
      </c>
      <c r="D968" s="1" t="s">
        <v>12</v>
      </c>
      <c r="E968" s="1" t="s">
        <v>12</v>
      </c>
      <c r="F968" s="2">
        <v>45535</v>
      </c>
      <c r="G968" s="2">
        <v>45505</v>
      </c>
      <c r="H968" s="1" t="s">
        <v>3162</v>
      </c>
      <c r="I968" s="1" t="s">
        <v>3163</v>
      </c>
      <c r="J968" s="1" t="s">
        <v>933</v>
      </c>
      <c r="K968" s="1" t="s">
        <v>908</v>
      </c>
      <c r="L968" s="1" t="s">
        <v>1275</v>
      </c>
      <c r="M968" s="1"/>
      <c r="N968" s="1"/>
      <c r="O968" s="1"/>
      <c r="P968" s="40">
        <v>16630.87</v>
      </c>
      <c r="Q968" s="37" t="str">
        <f>IF(C968="ForthPoint","ForthPoint",IF(D968="Intercompany",_xlfn.XLOOKUP(E968,'Dept Lookup'!B:B,'Dept Lookup'!A:A),Modified!D968))</f>
        <v>Business Intelligence</v>
      </c>
      <c r="R968" t="str">
        <f t="shared" si="79"/>
        <v>Under Armour</v>
      </c>
      <c r="S968" s="1" t="s">
        <v>707</v>
      </c>
      <c r="T968">
        <f t="shared" si="80"/>
        <v>0</v>
      </c>
      <c r="U968" s="25" t="str">
        <f>IF(K968&gt;0,K968,_xlfn.XLOOKUP(M968,'Client Lookup'!L:L,'Client Lookup'!N:N))</f>
        <v>35067</v>
      </c>
      <c r="V968" t="str">
        <f>_xlfn.XLOOKUP(_xlfn.NUMBERVALUE(U968),'Project Lookup'!X:X,'Project Lookup'!B:B)</f>
        <v>Centric Footwear</v>
      </c>
      <c r="X968" t="str">
        <f t="shared" si="81"/>
        <v>276 Under Armour : 1340 Centric Footwear</v>
      </c>
      <c r="Y968" t="str">
        <f t="shared" si="82"/>
        <v>276 Under Armour</v>
      </c>
      <c r="Z968" t="str">
        <f t="shared" si="78"/>
        <v>276 Under Armour</v>
      </c>
      <c r="AA968" t="str">
        <f>_xlfn.XLOOKUP(Z968,'Client Lookup'!A:A,'Client Lookup'!C:C)</f>
        <v>Under Armour</v>
      </c>
      <c r="AC968" t="e">
        <f>_xlfn.XLOOKUP(K968,'Results vs Forecast'!K:K,'Results vs Forecast'!K:K)</f>
        <v>#N/A</v>
      </c>
    </row>
    <row r="969" spans="1:29" hidden="1">
      <c r="A969" s="39"/>
      <c r="B969" s="1" t="s">
        <v>700</v>
      </c>
      <c r="C969" s="1" t="s">
        <v>701</v>
      </c>
      <c r="D969" s="1" t="s">
        <v>12</v>
      </c>
      <c r="E969" s="1" t="s">
        <v>12</v>
      </c>
      <c r="F969" s="2">
        <v>45535</v>
      </c>
      <c r="G969" s="2">
        <v>45505</v>
      </c>
      <c r="H969" s="1" t="s">
        <v>3164</v>
      </c>
      <c r="I969" s="1" t="s">
        <v>3165</v>
      </c>
      <c r="J969" s="1" t="s">
        <v>667</v>
      </c>
      <c r="K969" s="1" t="s">
        <v>921</v>
      </c>
      <c r="L969" s="1" t="s">
        <v>3058</v>
      </c>
      <c r="M969" s="1"/>
      <c r="N969" s="1"/>
      <c r="O969" s="1"/>
      <c r="P969" s="40">
        <v>18207.150000000001</v>
      </c>
      <c r="Q969" s="37" t="str">
        <f>IF(C969="ForthPoint","ForthPoint",IF(D969="Intercompany",_xlfn.XLOOKUP(E969,'Dept Lookup'!B:B,'Dept Lookup'!A:A),Modified!D969))</f>
        <v>Business Intelligence</v>
      </c>
      <c r="R969" t="str">
        <f t="shared" si="79"/>
        <v>Visa</v>
      </c>
      <c r="S969" s="1" t="s">
        <v>707</v>
      </c>
      <c r="T969">
        <f t="shared" si="80"/>
        <v>0</v>
      </c>
      <c r="U969" s="25" t="str">
        <f>IF(K969&gt;0,K969,_xlfn.XLOOKUP(M969,'Client Lookup'!L:L,'Client Lookup'!N:N))</f>
        <v>32546</v>
      </c>
      <c r="V969" t="str">
        <f>_xlfn.XLOOKUP(_xlfn.NUMBERVALUE(U969),'Project Lookup'!X:X,'Project Lookup'!B:B)</f>
        <v>VISA Commercial Services - DE/BI project</v>
      </c>
      <c r="X969" t="str">
        <f t="shared" si="81"/>
        <v>11 Visa : 1263 VISA Commercial Services - DE/BI project</v>
      </c>
      <c r="Y969" t="str">
        <f t="shared" si="82"/>
        <v>11 Visa</v>
      </c>
      <c r="Z969" t="str">
        <f t="shared" si="78"/>
        <v>11 Visa</v>
      </c>
      <c r="AA969" t="str">
        <f>_xlfn.XLOOKUP(Z969,'Client Lookup'!A:A,'Client Lookup'!C:C)</f>
        <v>Visa</v>
      </c>
      <c r="AC969" t="e">
        <f>_xlfn.XLOOKUP(K969,'Results vs Forecast'!K:K,'Results vs Forecast'!K:K)</f>
        <v>#N/A</v>
      </c>
    </row>
    <row r="970" spans="1:29" hidden="1">
      <c r="A970" s="39"/>
      <c r="B970" s="1" t="s">
        <v>700</v>
      </c>
      <c r="C970" s="1" t="s">
        <v>1370</v>
      </c>
      <c r="D970" s="1" t="s">
        <v>12</v>
      </c>
      <c r="E970" s="1" t="s">
        <v>12</v>
      </c>
      <c r="F970" s="2">
        <v>45535</v>
      </c>
      <c r="G970" s="2">
        <v>45505</v>
      </c>
      <c r="H970" s="1" t="s">
        <v>3166</v>
      </c>
      <c r="I970" s="1" t="s">
        <v>3167</v>
      </c>
      <c r="J970" s="1" t="s">
        <v>617</v>
      </c>
      <c r="K970" s="1" t="s">
        <v>860</v>
      </c>
      <c r="L970" s="1" t="s">
        <v>2892</v>
      </c>
      <c r="M970" s="1"/>
      <c r="N970" s="1"/>
      <c r="O970" s="1"/>
      <c r="P970" s="40">
        <v>228.10618124072568</v>
      </c>
      <c r="Q970" s="37" t="str">
        <f>IF(C970="ForthPoint","ForthPoint",IF(D970="Intercompany",_xlfn.XLOOKUP(E970,'Dept Lookup'!B:B,'Dept Lookup'!A:A),Modified!D970))</f>
        <v>Business Intelligence</v>
      </c>
      <c r="R970" t="str">
        <f t="shared" si="79"/>
        <v>Roku</v>
      </c>
      <c r="S970" s="1" t="s">
        <v>707</v>
      </c>
      <c r="T970">
        <f t="shared" si="80"/>
        <v>0</v>
      </c>
      <c r="U970" s="25" t="str">
        <f>IF(K970&gt;0,K970,_xlfn.XLOOKUP(M970,'Client Lookup'!L:L,'Client Lookup'!N:N))</f>
        <v>25138</v>
      </c>
      <c r="V970" t="str">
        <f>_xlfn.XLOOKUP(_xlfn.NUMBERVALUE(U970),'Project Lookup'!X:X,'Project Lookup'!B:B)</f>
        <v>SOW#1 2024 - DE &amp; BI Team</v>
      </c>
      <c r="X970" t="str">
        <f t="shared" si="81"/>
        <v>459 Roku Inc. : 966 SOW#1 2024 - DE &amp; BI Team</v>
      </c>
      <c r="Y970" t="str">
        <f t="shared" si="82"/>
        <v>459 Roku Inc.</v>
      </c>
      <c r="Z970" t="str">
        <f t="shared" si="78"/>
        <v>459 Roku Inc.</v>
      </c>
      <c r="AA970" t="str">
        <f>_xlfn.XLOOKUP(Z970,'Client Lookup'!A:A,'Client Lookup'!C:C)</f>
        <v>Roku</v>
      </c>
      <c r="AC970" t="e">
        <f>_xlfn.XLOOKUP(K970,'Results vs Forecast'!K:K,'Results vs Forecast'!K:K)</f>
        <v>#N/A</v>
      </c>
    </row>
    <row r="971" spans="1:29" hidden="1">
      <c r="A971" s="39"/>
      <c r="B971" s="1" t="s">
        <v>700</v>
      </c>
      <c r="C971" s="1" t="s">
        <v>701</v>
      </c>
      <c r="D971" s="1" t="s">
        <v>12</v>
      </c>
      <c r="E971" s="1" t="s">
        <v>12</v>
      </c>
      <c r="F971" s="2">
        <v>45535</v>
      </c>
      <c r="G971" s="2">
        <v>45505</v>
      </c>
      <c r="H971" s="1" t="s">
        <v>3168</v>
      </c>
      <c r="I971" s="1" t="s">
        <v>3169</v>
      </c>
      <c r="J971" s="1" t="s">
        <v>657</v>
      </c>
      <c r="K971" s="1" t="s">
        <v>905</v>
      </c>
      <c r="L971" s="1" t="s">
        <v>3131</v>
      </c>
      <c r="M971" s="1"/>
      <c r="N971" s="1"/>
      <c r="O971" s="1"/>
      <c r="P971" s="40">
        <v>11443.28</v>
      </c>
      <c r="Q971" s="37" t="str">
        <f>IF(C971="ForthPoint","ForthPoint",IF(D971="Intercompany",_xlfn.XLOOKUP(E971,'Dept Lookup'!B:B,'Dept Lookup'!A:A),Modified!D971))</f>
        <v>Business Intelligence</v>
      </c>
      <c r="R971" t="str">
        <f t="shared" si="79"/>
        <v>Under Armour</v>
      </c>
      <c r="S971" s="1" t="s">
        <v>707</v>
      </c>
      <c r="T971">
        <f t="shared" si="80"/>
        <v>0</v>
      </c>
      <c r="U971" s="25" t="str">
        <f>IF(K971&gt;0,K971,_xlfn.XLOOKUP(M971,'Client Lookup'!L:L,'Client Lookup'!N:N))</f>
        <v>30362</v>
      </c>
      <c r="V971" t="str">
        <f>_xlfn.XLOOKUP(_xlfn.NUMBERVALUE(U971),'Project Lookup'!X:X,'Project Lookup'!B:B)</f>
        <v>Executive Insights and Rev Mgmt Dashboards</v>
      </c>
      <c r="X971" t="str">
        <f t="shared" si="81"/>
        <v>276 Under Armour : 1216 Executive Insights and Rev Mgmt Dashboards</v>
      </c>
      <c r="Y971" t="str">
        <f t="shared" si="82"/>
        <v>276 Under Armour</v>
      </c>
      <c r="Z971" t="str">
        <f t="shared" si="78"/>
        <v>276 Under Armour</v>
      </c>
      <c r="AA971" t="str">
        <f>_xlfn.XLOOKUP(Z971,'Client Lookup'!A:A,'Client Lookup'!C:C)</f>
        <v>Under Armour</v>
      </c>
      <c r="AC971" t="e">
        <f>_xlfn.XLOOKUP(K971,'Results vs Forecast'!K:K,'Results vs Forecast'!K:K)</f>
        <v>#N/A</v>
      </c>
    </row>
    <row r="972" spans="1:29" hidden="1">
      <c r="A972" s="39"/>
      <c r="B972" s="1" t="s">
        <v>700</v>
      </c>
      <c r="C972" s="1" t="s">
        <v>1370</v>
      </c>
      <c r="D972" s="1" t="s">
        <v>12</v>
      </c>
      <c r="E972" s="1" t="s">
        <v>12</v>
      </c>
      <c r="F972" s="2">
        <v>45535</v>
      </c>
      <c r="G972" s="2">
        <v>45505</v>
      </c>
      <c r="H972" s="1" t="s">
        <v>3170</v>
      </c>
      <c r="I972" s="1" t="s">
        <v>3171</v>
      </c>
      <c r="J972" s="1" t="s">
        <v>593</v>
      </c>
      <c r="K972" s="1" t="s">
        <v>842</v>
      </c>
      <c r="L972" s="1" t="s">
        <v>1809</v>
      </c>
      <c r="M972" s="1"/>
      <c r="N972" s="1"/>
      <c r="O972" s="1"/>
      <c r="P972" s="40">
        <v>352.16392893305016</v>
      </c>
      <c r="Q972" s="37" t="str">
        <f>IF(C972="ForthPoint","ForthPoint",IF(D972="Intercompany",_xlfn.XLOOKUP(E972,'Dept Lookup'!B:B,'Dept Lookup'!A:A),Modified!D972))</f>
        <v>Business Intelligence</v>
      </c>
      <c r="R972" t="str">
        <f t="shared" si="79"/>
        <v>MasterCard</v>
      </c>
      <c r="S972" s="1" t="s">
        <v>707</v>
      </c>
      <c r="T972">
        <f t="shared" si="80"/>
        <v>0</v>
      </c>
      <c r="U972" s="25" t="str">
        <f>IF(K972&gt;0,K972,_xlfn.XLOOKUP(M972,'Client Lookup'!L:L,'Client Lookup'!N:N))</f>
        <v>25146</v>
      </c>
      <c r="V972" t="str">
        <f>_xlfn.XLOOKUP(_xlfn.NUMBERVALUE(U972),'Project Lookup'!X:X,'Project Lookup'!B:B)</f>
        <v>Mastercard SOW #6</v>
      </c>
      <c r="X972" t="str">
        <f t="shared" si="81"/>
        <v>461 Session M Inc. : 974 Mastercard SOW #6</v>
      </c>
      <c r="Y972" t="str">
        <f t="shared" si="82"/>
        <v>461 Session M Inc.</v>
      </c>
      <c r="Z972" t="str">
        <f t="shared" si="78"/>
        <v>461 Session M Inc.</v>
      </c>
      <c r="AA972" t="str">
        <f>_xlfn.XLOOKUP(Z972,'Client Lookup'!A:A,'Client Lookup'!C:C)</f>
        <v>MasterCard</v>
      </c>
      <c r="AC972" t="e">
        <f>_xlfn.XLOOKUP(K972,'Results vs Forecast'!K:K,'Results vs Forecast'!K:K)</f>
        <v>#N/A</v>
      </c>
    </row>
    <row r="973" spans="1:29" hidden="1">
      <c r="A973" s="39"/>
      <c r="B973" s="1" t="s">
        <v>700</v>
      </c>
      <c r="C973" s="1" t="s">
        <v>701</v>
      </c>
      <c r="D973" s="1" t="s">
        <v>12</v>
      </c>
      <c r="E973" s="1" t="s">
        <v>12</v>
      </c>
      <c r="F973" s="2">
        <v>45535</v>
      </c>
      <c r="G973" s="2">
        <v>45505</v>
      </c>
      <c r="H973" s="1" t="s">
        <v>3172</v>
      </c>
      <c r="I973" s="1" t="s">
        <v>3173</v>
      </c>
      <c r="J973" s="1" t="s">
        <v>582</v>
      </c>
      <c r="K973" s="1" t="s">
        <v>834</v>
      </c>
      <c r="L973" s="1" t="s">
        <v>2610</v>
      </c>
      <c r="M973" s="1"/>
      <c r="N973" s="1"/>
      <c r="O973" s="1" t="s">
        <v>3174</v>
      </c>
      <c r="P973" s="40">
        <v>13000</v>
      </c>
      <c r="Q973" s="37" t="str">
        <f>IF(C973="ForthPoint","ForthPoint",IF(D973="Intercompany",_xlfn.XLOOKUP(E973,'Dept Lookup'!B:B,'Dept Lookup'!A:A),Modified!D973))</f>
        <v>Business Intelligence</v>
      </c>
      <c r="R973" t="str">
        <f t="shared" si="79"/>
        <v>LinkedIn</v>
      </c>
      <c r="S973" s="1" t="s">
        <v>707</v>
      </c>
      <c r="T973">
        <f t="shared" si="80"/>
        <v>0</v>
      </c>
      <c r="U973" s="25" t="str">
        <f>IF(K973&gt;0,K973,_xlfn.XLOOKUP(M973,'Client Lookup'!L:L,'Client Lookup'!N:N))</f>
        <v>34325</v>
      </c>
      <c r="V973" t="str">
        <f>_xlfn.XLOOKUP(_xlfn.NUMBERVALUE(U973),'Project Lookup'!X:X,'Project Lookup'!B:B)</f>
        <v>LinkedIn LTS BI (Grace) FY2025 Renewal</v>
      </c>
      <c r="X973" t="str">
        <f t="shared" si="81"/>
        <v>169 LinkedIn Corporation : 1313 LinkedIn LTS BI (Grace) FY2025 Renewal</v>
      </c>
      <c r="Y973" t="str">
        <f t="shared" si="82"/>
        <v>169 LinkedIn Corporation</v>
      </c>
      <c r="Z973" t="str">
        <f t="shared" si="78"/>
        <v>169 LinkedIn Corporation</v>
      </c>
      <c r="AA973" t="str">
        <f>_xlfn.XLOOKUP(Z973,'Client Lookup'!A:A,'Client Lookup'!C:C)</f>
        <v>LinkedIn</v>
      </c>
      <c r="AC973" t="e">
        <f>_xlfn.XLOOKUP(K973,'Results vs Forecast'!K:K,'Results vs Forecast'!K:K)</f>
        <v>#N/A</v>
      </c>
    </row>
    <row r="974" spans="1:29" hidden="1">
      <c r="A974" s="39"/>
      <c r="B974" s="1" t="s">
        <v>700</v>
      </c>
      <c r="C974" s="1" t="s">
        <v>701</v>
      </c>
      <c r="D974" s="1" t="s">
        <v>12</v>
      </c>
      <c r="E974" s="1" t="s">
        <v>12</v>
      </c>
      <c r="F974" s="2">
        <v>45535</v>
      </c>
      <c r="G974" s="2">
        <v>45505</v>
      </c>
      <c r="H974" s="1" t="s">
        <v>3175</v>
      </c>
      <c r="I974" s="1" t="s">
        <v>3176</v>
      </c>
      <c r="J974" s="1" t="s">
        <v>463</v>
      </c>
      <c r="K974" s="1" t="s">
        <v>716</v>
      </c>
      <c r="L974" s="1" t="s">
        <v>3177</v>
      </c>
      <c r="M974" s="1"/>
      <c r="N974" s="1"/>
      <c r="O974" s="1" t="s">
        <v>1369</v>
      </c>
      <c r="P974" s="40">
        <v>21500</v>
      </c>
      <c r="Q974" s="37" t="str">
        <f>IF(C974="ForthPoint","ForthPoint",IF(D974="Intercompany",_xlfn.XLOOKUP(E974,'Dept Lookup'!B:B,'Dept Lookup'!A:A),Modified!D974))</f>
        <v>Business Intelligence</v>
      </c>
      <c r="R974" t="str">
        <f t="shared" si="79"/>
        <v>AARP</v>
      </c>
      <c r="S974" s="1" t="s">
        <v>707</v>
      </c>
      <c r="T974">
        <f t="shared" si="80"/>
        <v>0</v>
      </c>
      <c r="U974" s="25" t="str">
        <f>IF(K974&gt;0,K974,_xlfn.XLOOKUP(M974,'Client Lookup'!L:L,'Client Lookup'!N:N))</f>
        <v>23410</v>
      </c>
      <c r="V974" t="str">
        <f>_xlfn.XLOOKUP(_xlfn.NUMBERVALUE(U974),'Project Lookup'!X:X,'Project Lookup'!B:B)</f>
        <v>DAG Web Dashboards - 2024</v>
      </c>
      <c r="X974" t="str">
        <f t="shared" si="81"/>
        <v>2 AARP : 891 DAG Web Dashboards - 2024</v>
      </c>
      <c r="Y974" t="str">
        <f t="shared" si="82"/>
        <v>2 AARP</v>
      </c>
      <c r="Z974" t="str">
        <f t="shared" si="78"/>
        <v>2 AARP</v>
      </c>
      <c r="AA974" t="str">
        <f>_xlfn.XLOOKUP(Z974,'Client Lookup'!A:A,'Client Lookup'!C:C)</f>
        <v>AARP</v>
      </c>
      <c r="AC974" t="e">
        <f>_xlfn.XLOOKUP(K974,'Results vs Forecast'!K:K,'Results vs Forecast'!K:K)</f>
        <v>#N/A</v>
      </c>
    </row>
    <row r="975" spans="1:29" hidden="1">
      <c r="A975" s="39"/>
      <c r="B975" s="1" t="s">
        <v>700</v>
      </c>
      <c r="C975" s="1" t="s">
        <v>701</v>
      </c>
      <c r="D975" s="1" t="s">
        <v>12</v>
      </c>
      <c r="E975" s="1" t="s">
        <v>12</v>
      </c>
      <c r="F975" s="2">
        <v>45535</v>
      </c>
      <c r="G975" s="2">
        <v>45505</v>
      </c>
      <c r="H975" s="1" t="s">
        <v>3178</v>
      </c>
      <c r="I975" s="1" t="s">
        <v>3179</v>
      </c>
      <c r="J975" s="1" t="s">
        <v>656</v>
      </c>
      <c r="K975" s="1" t="s">
        <v>904</v>
      </c>
      <c r="L975" s="1" t="s">
        <v>2938</v>
      </c>
      <c r="M975" s="1"/>
      <c r="N975" s="1"/>
      <c r="O975" s="1"/>
      <c r="P975" s="40">
        <v>2982.1</v>
      </c>
      <c r="Q975" s="37" t="str">
        <f>IF(C975="ForthPoint","ForthPoint",IF(D975="Intercompany",_xlfn.XLOOKUP(E975,'Dept Lookup'!B:B,'Dept Lookup'!A:A),Modified!D975))</f>
        <v>Business Intelligence</v>
      </c>
      <c r="R975" t="str">
        <f t="shared" si="79"/>
        <v>Under Armour</v>
      </c>
      <c r="S975" s="1" t="s">
        <v>707</v>
      </c>
      <c r="T975">
        <f t="shared" si="80"/>
        <v>0</v>
      </c>
      <c r="U975" s="25" t="str">
        <f>IF(K975&gt;0,K975,_xlfn.XLOOKUP(M975,'Client Lookup'!L:L,'Client Lookup'!N:N))</f>
        <v>28679</v>
      </c>
      <c r="V975" t="str">
        <f>_xlfn.XLOOKUP(_xlfn.NUMBERVALUE(U975),'Project Lookup'!X:X,'Project Lookup'!B:B)</f>
        <v>EU Line List</v>
      </c>
      <c r="X975" t="str">
        <f t="shared" si="81"/>
        <v>276 Under Armour : 1167 EU Line List</v>
      </c>
      <c r="Y975" t="str">
        <f t="shared" si="82"/>
        <v>276 Under Armour</v>
      </c>
      <c r="Z975" t="str">
        <f t="shared" si="78"/>
        <v>276 Under Armour</v>
      </c>
      <c r="AA975" t="str">
        <f>_xlfn.XLOOKUP(Z975,'Client Lookup'!A:A,'Client Lookup'!C:C)</f>
        <v>Under Armour</v>
      </c>
      <c r="AC975" t="e">
        <f>_xlfn.XLOOKUP(K975,'Results vs Forecast'!K:K,'Results vs Forecast'!K:K)</f>
        <v>#N/A</v>
      </c>
    </row>
    <row r="976" spans="1:29" hidden="1">
      <c r="A976" s="39"/>
      <c r="B976" s="1" t="s">
        <v>700</v>
      </c>
      <c r="C976" s="1" t="s">
        <v>701</v>
      </c>
      <c r="D976" s="1" t="s">
        <v>12</v>
      </c>
      <c r="E976" s="1" t="s">
        <v>12</v>
      </c>
      <c r="F976" s="2">
        <v>45535</v>
      </c>
      <c r="G976" s="2">
        <v>45505</v>
      </c>
      <c r="H976" s="1" t="s">
        <v>3180</v>
      </c>
      <c r="I976" s="1" t="s">
        <v>3181</v>
      </c>
      <c r="J976" s="1" t="s">
        <v>668</v>
      </c>
      <c r="K976" s="1" t="s">
        <v>922</v>
      </c>
      <c r="L976" s="1" t="s">
        <v>2946</v>
      </c>
      <c r="M976" s="1"/>
      <c r="N976" s="1"/>
      <c r="O976" s="1"/>
      <c r="P976" s="40">
        <v>7.23</v>
      </c>
      <c r="Q976" s="37" t="str">
        <f>IF(C976="ForthPoint","ForthPoint",IF(D976="Intercompany",_xlfn.XLOOKUP(E976,'Dept Lookup'!B:B,'Dept Lookup'!A:A),Modified!D976))</f>
        <v>Business Intelligence</v>
      </c>
      <c r="R976" t="str">
        <f t="shared" si="79"/>
        <v>Visa</v>
      </c>
      <c r="S976" s="1" t="s">
        <v>707</v>
      </c>
      <c r="T976">
        <f t="shared" si="80"/>
        <v>0</v>
      </c>
      <c r="U976" s="25" t="str">
        <f>IF(K976&gt;0,K976,_xlfn.XLOOKUP(M976,'Client Lookup'!L:L,'Client Lookup'!N:N))</f>
        <v>32547</v>
      </c>
      <c r="V976" t="str">
        <f>_xlfn.XLOOKUP(_xlfn.NUMBERVALUE(U976),'Project Lookup'!X:X,'Project Lookup'!B:B)</f>
        <v>VISA Consumer Payment - DE/BI project</v>
      </c>
      <c r="X976" t="str">
        <f t="shared" si="81"/>
        <v>11 Visa : 1264 VISA Consumer Payment - DE/BI project</v>
      </c>
      <c r="Y976" t="str">
        <f t="shared" si="82"/>
        <v>11 Visa</v>
      </c>
      <c r="Z976" t="str">
        <f t="shared" si="78"/>
        <v>11 Visa</v>
      </c>
      <c r="AA976" t="str">
        <f>_xlfn.XLOOKUP(Z976,'Client Lookup'!A:A,'Client Lookup'!C:C)</f>
        <v>Visa</v>
      </c>
      <c r="AC976" t="e">
        <f>_xlfn.XLOOKUP(K976,'Results vs Forecast'!K:K,'Results vs Forecast'!K:K)</f>
        <v>#N/A</v>
      </c>
    </row>
    <row r="977" spans="1:29" hidden="1">
      <c r="A977" s="39"/>
      <c r="B977" s="1" t="s">
        <v>700</v>
      </c>
      <c r="C977" s="1" t="s">
        <v>1370</v>
      </c>
      <c r="D977" s="1" t="s">
        <v>12</v>
      </c>
      <c r="E977" s="1" t="s">
        <v>12</v>
      </c>
      <c r="F977" s="2">
        <v>45535</v>
      </c>
      <c r="G977" s="2">
        <v>45505</v>
      </c>
      <c r="H977" s="1" t="s">
        <v>3182</v>
      </c>
      <c r="I977" s="1" t="s">
        <v>3183</v>
      </c>
      <c r="J977" s="1" t="s">
        <v>593</v>
      </c>
      <c r="K977" s="1" t="s">
        <v>842</v>
      </c>
      <c r="L977" s="1" t="s">
        <v>1809</v>
      </c>
      <c r="M977" s="1"/>
      <c r="N977" s="1"/>
      <c r="O977" s="1"/>
      <c r="P977" s="40">
        <v>352.16392893305016</v>
      </c>
      <c r="Q977" s="37" t="str">
        <f>IF(C977="ForthPoint","ForthPoint",IF(D977="Intercompany",_xlfn.XLOOKUP(E977,'Dept Lookup'!B:B,'Dept Lookup'!A:A),Modified!D977))</f>
        <v>Business Intelligence</v>
      </c>
      <c r="R977" t="str">
        <f t="shared" si="79"/>
        <v>MasterCard</v>
      </c>
      <c r="S977" s="1" t="s">
        <v>707</v>
      </c>
      <c r="T977">
        <f t="shared" si="80"/>
        <v>0</v>
      </c>
      <c r="U977" s="25" t="str">
        <f>IF(K977&gt;0,K977,_xlfn.XLOOKUP(M977,'Client Lookup'!L:L,'Client Lookup'!N:N))</f>
        <v>25146</v>
      </c>
      <c r="V977" t="str">
        <f>_xlfn.XLOOKUP(_xlfn.NUMBERVALUE(U977),'Project Lookup'!X:X,'Project Lookup'!B:B)</f>
        <v>Mastercard SOW #6</v>
      </c>
      <c r="X977" t="str">
        <f t="shared" si="81"/>
        <v>461 Session M Inc. : 974 Mastercard SOW #6</v>
      </c>
      <c r="Y977" t="str">
        <f t="shared" si="82"/>
        <v>461 Session M Inc.</v>
      </c>
      <c r="Z977" t="str">
        <f t="shared" si="78"/>
        <v>461 Session M Inc.</v>
      </c>
      <c r="AA977" t="str">
        <f>_xlfn.XLOOKUP(Z977,'Client Lookup'!A:A,'Client Lookup'!C:C)</f>
        <v>MasterCard</v>
      </c>
      <c r="AC977" t="e">
        <f>_xlfn.XLOOKUP(K977,'Results vs Forecast'!K:K,'Results vs Forecast'!K:K)</f>
        <v>#N/A</v>
      </c>
    </row>
    <row r="978" spans="1:29" hidden="1">
      <c r="A978" s="39"/>
      <c r="B978" s="1" t="s">
        <v>700</v>
      </c>
      <c r="C978" s="1" t="s">
        <v>1370</v>
      </c>
      <c r="D978" s="1" t="s">
        <v>12</v>
      </c>
      <c r="E978" s="1" t="s">
        <v>12</v>
      </c>
      <c r="F978" s="2">
        <v>45535</v>
      </c>
      <c r="G978" s="2">
        <v>45505</v>
      </c>
      <c r="H978" s="1" t="s">
        <v>3184</v>
      </c>
      <c r="I978" s="1" t="s">
        <v>3185</v>
      </c>
      <c r="J978" s="1" t="s">
        <v>593</v>
      </c>
      <c r="K978" s="1" t="s">
        <v>842</v>
      </c>
      <c r="L978" s="1" t="s">
        <v>1809</v>
      </c>
      <c r="M978" s="1"/>
      <c r="N978" s="1"/>
      <c r="O978" s="1"/>
      <c r="P978" s="40">
        <v>501.73361412256492</v>
      </c>
      <c r="Q978" s="37" t="str">
        <f>IF(C978="ForthPoint","ForthPoint",IF(D978="Intercompany",_xlfn.XLOOKUP(E978,'Dept Lookup'!B:B,'Dept Lookup'!A:A),Modified!D978))</f>
        <v>Business Intelligence</v>
      </c>
      <c r="R978" t="str">
        <f t="shared" si="79"/>
        <v>MasterCard</v>
      </c>
      <c r="S978" s="1" t="s">
        <v>707</v>
      </c>
      <c r="T978">
        <f t="shared" si="80"/>
        <v>0</v>
      </c>
      <c r="U978" s="25" t="str">
        <f>IF(K978&gt;0,K978,_xlfn.XLOOKUP(M978,'Client Lookup'!L:L,'Client Lookup'!N:N))</f>
        <v>25146</v>
      </c>
      <c r="V978" t="str">
        <f>_xlfn.XLOOKUP(_xlfn.NUMBERVALUE(U978),'Project Lookup'!X:X,'Project Lookup'!B:B)</f>
        <v>Mastercard SOW #6</v>
      </c>
      <c r="X978" t="str">
        <f t="shared" si="81"/>
        <v>461 Session M Inc. : 974 Mastercard SOW #6</v>
      </c>
      <c r="Y978" t="str">
        <f t="shared" si="82"/>
        <v>461 Session M Inc.</v>
      </c>
      <c r="Z978" t="str">
        <f t="shared" si="78"/>
        <v>461 Session M Inc.</v>
      </c>
      <c r="AA978" t="str">
        <f>_xlfn.XLOOKUP(Z978,'Client Lookup'!A:A,'Client Lookup'!C:C)</f>
        <v>MasterCard</v>
      </c>
      <c r="AC978" t="e">
        <f>_xlfn.XLOOKUP(K978,'Results vs Forecast'!K:K,'Results vs Forecast'!K:K)</f>
        <v>#N/A</v>
      </c>
    </row>
    <row r="979" spans="1:29" hidden="1">
      <c r="A979" s="39"/>
      <c r="B979" s="1" t="s">
        <v>700</v>
      </c>
      <c r="C979" s="1" t="s">
        <v>701</v>
      </c>
      <c r="D979" s="1" t="s">
        <v>12</v>
      </c>
      <c r="E979" s="1" t="s">
        <v>12</v>
      </c>
      <c r="F979" s="2">
        <v>45535</v>
      </c>
      <c r="G979" s="2">
        <v>45505</v>
      </c>
      <c r="H979" s="1" t="s">
        <v>3186</v>
      </c>
      <c r="I979" s="1" t="s">
        <v>3187</v>
      </c>
      <c r="J979" s="1" t="s">
        <v>666</v>
      </c>
      <c r="K979" s="1" t="s">
        <v>917</v>
      </c>
      <c r="L979" s="1" t="s">
        <v>1865</v>
      </c>
      <c r="M979" s="1"/>
      <c r="N979" s="1"/>
      <c r="O979" s="1"/>
      <c r="P979" s="40">
        <v>14840.77</v>
      </c>
      <c r="Q979" s="37" t="str">
        <f>IF(C979="ForthPoint","ForthPoint",IF(D979="Intercompany",_xlfn.XLOOKUP(E979,'Dept Lookup'!B:B,'Dept Lookup'!A:A),Modified!D979))</f>
        <v>Business Intelligence</v>
      </c>
      <c r="R979" t="str">
        <f t="shared" si="79"/>
        <v>Visa</v>
      </c>
      <c r="S979" s="1" t="s">
        <v>707</v>
      </c>
      <c r="T979">
        <f t="shared" si="80"/>
        <v>0</v>
      </c>
      <c r="U979" s="25" t="str">
        <f>IF(K979&gt;0,K979,_xlfn.XLOOKUP(M979,'Client Lookup'!L:L,'Client Lookup'!N:N))</f>
        <v>31318</v>
      </c>
      <c r="V979" t="str">
        <f>_xlfn.XLOOKUP(_xlfn.NUMBERVALUE(U979),'Project Lookup'!X:X,'Project Lookup'!B:B)</f>
        <v>NextGen Solutions</v>
      </c>
      <c r="X979" t="str">
        <f t="shared" si="81"/>
        <v>11 Visa : 1246 NextGen Solutions</v>
      </c>
      <c r="Y979" t="str">
        <f t="shared" si="82"/>
        <v>11 Visa</v>
      </c>
      <c r="Z979" t="str">
        <f t="shared" si="78"/>
        <v>11 Visa</v>
      </c>
      <c r="AA979" t="str">
        <f>_xlfn.XLOOKUP(Z979,'Client Lookup'!A:A,'Client Lookup'!C:C)</f>
        <v>Visa</v>
      </c>
      <c r="AC979" t="e">
        <f>_xlfn.XLOOKUP(K979,'Results vs Forecast'!K:K,'Results vs Forecast'!K:K)</f>
        <v>#N/A</v>
      </c>
    </row>
    <row r="980" spans="1:29" hidden="1">
      <c r="A980" s="39"/>
      <c r="B980" s="1" t="s">
        <v>700</v>
      </c>
      <c r="C980" s="1" t="s">
        <v>1370</v>
      </c>
      <c r="D980" s="1" t="s">
        <v>12</v>
      </c>
      <c r="E980" s="1" t="s">
        <v>12</v>
      </c>
      <c r="F980" s="2">
        <v>45535</v>
      </c>
      <c r="G980" s="2">
        <v>45505</v>
      </c>
      <c r="H980" s="1" t="s">
        <v>3188</v>
      </c>
      <c r="I980" s="1" t="s">
        <v>3189</v>
      </c>
      <c r="J980" s="1" t="s">
        <v>646</v>
      </c>
      <c r="K980" s="1" t="s">
        <v>892</v>
      </c>
      <c r="L980" s="1" t="s">
        <v>2880</v>
      </c>
      <c r="M980" s="1"/>
      <c r="N980" s="1"/>
      <c r="O980" s="1"/>
      <c r="P980" s="40">
        <v>480.22353945415932</v>
      </c>
      <c r="Q980" s="37" t="str">
        <f>IF(C980="ForthPoint","ForthPoint",IF(D980="Intercompany",_xlfn.XLOOKUP(E980,'Dept Lookup'!B:B,'Dept Lookup'!A:A),Modified!D980))</f>
        <v>Business Intelligence</v>
      </c>
      <c r="R980" t="str">
        <f t="shared" si="79"/>
        <v>The Blackstone Group</v>
      </c>
      <c r="S980" s="1" t="s">
        <v>707</v>
      </c>
      <c r="T980">
        <f t="shared" si="80"/>
        <v>0</v>
      </c>
      <c r="U980" s="25" t="str">
        <f>IF(K980&gt;0,K980,_xlfn.XLOOKUP(M980,'Client Lookup'!L:L,'Client Lookup'!N:N))</f>
        <v>25161</v>
      </c>
      <c r="V980" t="str">
        <f>_xlfn.XLOOKUP(_xlfn.NUMBERVALUE(U980),'Project Lookup'!X:X,'Project Lookup'!B:B)</f>
        <v>Blackstone SOW #13</v>
      </c>
      <c r="X980" t="str">
        <f t="shared" si="81"/>
        <v>468 Blackstone Inc. : 989 Blackstone SOW #13</v>
      </c>
      <c r="Y980" t="str">
        <f t="shared" si="82"/>
        <v>468 Blackstone Inc.</v>
      </c>
      <c r="Z980" t="str">
        <f t="shared" si="78"/>
        <v>468 Blackstone Inc.</v>
      </c>
      <c r="AA980" t="str">
        <f>_xlfn.XLOOKUP(Z980,'Client Lookup'!A:A,'Client Lookup'!C:C)</f>
        <v>The Blackstone Group</v>
      </c>
      <c r="AC980" t="e">
        <f>_xlfn.XLOOKUP(K980,'Results vs Forecast'!K:K,'Results vs Forecast'!K:K)</f>
        <v>#N/A</v>
      </c>
    </row>
    <row r="981" spans="1:29" hidden="1">
      <c r="A981" s="39"/>
      <c r="B981" s="1" t="s">
        <v>700</v>
      </c>
      <c r="C981" s="1" t="s">
        <v>701</v>
      </c>
      <c r="D981" s="1" t="s">
        <v>12</v>
      </c>
      <c r="E981" s="1" t="s">
        <v>12</v>
      </c>
      <c r="F981" s="2">
        <v>45535</v>
      </c>
      <c r="G981" s="2">
        <v>45505</v>
      </c>
      <c r="H981" s="1" t="s">
        <v>3190</v>
      </c>
      <c r="I981" s="1" t="s">
        <v>3191</v>
      </c>
      <c r="J981" s="1" t="s">
        <v>656</v>
      </c>
      <c r="K981" s="1" t="s">
        <v>904</v>
      </c>
      <c r="L981" s="1" t="s">
        <v>2938</v>
      </c>
      <c r="M981" s="1"/>
      <c r="N981" s="1"/>
      <c r="O981" s="1"/>
      <c r="P981" s="40">
        <v>15.95</v>
      </c>
      <c r="Q981" s="37" t="str">
        <f>IF(C981="ForthPoint","ForthPoint",IF(D981="Intercompany",_xlfn.XLOOKUP(E981,'Dept Lookup'!B:B,'Dept Lookup'!A:A),Modified!D981))</f>
        <v>Business Intelligence</v>
      </c>
      <c r="R981" t="str">
        <f t="shared" si="79"/>
        <v>Under Armour</v>
      </c>
      <c r="S981" s="1" t="s">
        <v>707</v>
      </c>
      <c r="T981">
        <f t="shared" si="80"/>
        <v>0</v>
      </c>
      <c r="U981" s="25" t="str">
        <f>IF(K981&gt;0,K981,_xlfn.XLOOKUP(M981,'Client Lookup'!L:L,'Client Lookup'!N:N))</f>
        <v>28679</v>
      </c>
      <c r="V981" t="str">
        <f>_xlfn.XLOOKUP(_xlfn.NUMBERVALUE(U981),'Project Lookup'!X:X,'Project Lookup'!B:B)</f>
        <v>EU Line List</v>
      </c>
      <c r="X981" t="str">
        <f t="shared" si="81"/>
        <v>276 Under Armour : 1167 EU Line List</v>
      </c>
      <c r="Y981" t="str">
        <f t="shared" si="82"/>
        <v>276 Under Armour</v>
      </c>
      <c r="Z981" t="str">
        <f t="shared" si="78"/>
        <v>276 Under Armour</v>
      </c>
      <c r="AA981" t="str">
        <f>_xlfn.XLOOKUP(Z981,'Client Lookup'!A:A,'Client Lookup'!C:C)</f>
        <v>Under Armour</v>
      </c>
      <c r="AC981" t="e">
        <f>_xlfn.XLOOKUP(K981,'Results vs Forecast'!K:K,'Results vs Forecast'!K:K)</f>
        <v>#N/A</v>
      </c>
    </row>
    <row r="982" spans="1:29" hidden="1">
      <c r="A982" s="39"/>
      <c r="B982" s="1" t="s">
        <v>700</v>
      </c>
      <c r="C982" s="1" t="s">
        <v>1370</v>
      </c>
      <c r="D982" s="1" t="s">
        <v>12</v>
      </c>
      <c r="E982" s="1" t="s">
        <v>12</v>
      </c>
      <c r="F982" s="2">
        <v>45535</v>
      </c>
      <c r="G982" s="2">
        <v>45505</v>
      </c>
      <c r="H982" s="1" t="s">
        <v>3192</v>
      </c>
      <c r="I982" s="1" t="s">
        <v>3193</v>
      </c>
      <c r="J982" s="1" t="s">
        <v>593</v>
      </c>
      <c r="K982" s="1" t="s">
        <v>842</v>
      </c>
      <c r="L982" s="1" t="s">
        <v>1809</v>
      </c>
      <c r="M982" s="1"/>
      <c r="N982" s="1"/>
      <c r="O982" s="1"/>
      <c r="P982" s="40">
        <v>396.18442004968142</v>
      </c>
      <c r="Q982" s="37" t="str">
        <f>IF(C982="ForthPoint","ForthPoint",IF(D982="Intercompany",_xlfn.XLOOKUP(E982,'Dept Lookup'!B:B,'Dept Lookup'!A:A),Modified!D982))</f>
        <v>Business Intelligence</v>
      </c>
      <c r="R982" t="str">
        <f t="shared" si="79"/>
        <v>MasterCard</v>
      </c>
      <c r="S982" s="1" t="s">
        <v>707</v>
      </c>
      <c r="T982">
        <f t="shared" si="80"/>
        <v>0</v>
      </c>
      <c r="U982" s="25" t="str">
        <f>IF(K982&gt;0,K982,_xlfn.XLOOKUP(M982,'Client Lookup'!L:L,'Client Lookup'!N:N))</f>
        <v>25146</v>
      </c>
      <c r="V982" t="str">
        <f>_xlfn.XLOOKUP(_xlfn.NUMBERVALUE(U982),'Project Lookup'!X:X,'Project Lookup'!B:B)</f>
        <v>Mastercard SOW #6</v>
      </c>
      <c r="X982" t="str">
        <f t="shared" si="81"/>
        <v>461 Session M Inc. : 974 Mastercard SOW #6</v>
      </c>
      <c r="Y982" t="str">
        <f t="shared" si="82"/>
        <v>461 Session M Inc.</v>
      </c>
      <c r="Z982" t="str">
        <f t="shared" si="78"/>
        <v>461 Session M Inc.</v>
      </c>
      <c r="AA982" t="str">
        <f>_xlfn.XLOOKUP(Z982,'Client Lookup'!A:A,'Client Lookup'!C:C)</f>
        <v>MasterCard</v>
      </c>
      <c r="AC982" t="e">
        <f>_xlfn.XLOOKUP(K982,'Results vs Forecast'!K:K,'Results vs Forecast'!K:K)</f>
        <v>#N/A</v>
      </c>
    </row>
    <row r="983" spans="1:29" hidden="1">
      <c r="A983" s="39"/>
      <c r="B983" s="1" t="s">
        <v>700</v>
      </c>
      <c r="C983" s="1" t="s">
        <v>701</v>
      </c>
      <c r="D983" s="1" t="s">
        <v>12</v>
      </c>
      <c r="E983" s="1" t="s">
        <v>12</v>
      </c>
      <c r="F983" s="2">
        <v>45535</v>
      </c>
      <c r="G983" s="2">
        <v>45505</v>
      </c>
      <c r="H983" s="1" t="s">
        <v>3194</v>
      </c>
      <c r="I983" s="1" t="s">
        <v>3195</v>
      </c>
      <c r="J983" s="1" t="s">
        <v>667</v>
      </c>
      <c r="K983" s="1" t="s">
        <v>921</v>
      </c>
      <c r="L983" s="1" t="s">
        <v>3058</v>
      </c>
      <c r="M983" s="1"/>
      <c r="N983" s="1"/>
      <c r="O983" s="1"/>
      <c r="P983" s="40">
        <v>-247.64</v>
      </c>
      <c r="Q983" s="37" t="str">
        <f>IF(C983="ForthPoint","ForthPoint",IF(D983="Intercompany",_xlfn.XLOOKUP(E983,'Dept Lookup'!B:B,'Dept Lookup'!A:A),Modified!D983))</f>
        <v>Business Intelligence</v>
      </c>
      <c r="R983" t="str">
        <f t="shared" si="79"/>
        <v>Visa</v>
      </c>
      <c r="S983" s="1" t="s">
        <v>707</v>
      </c>
      <c r="T983">
        <f t="shared" si="80"/>
        <v>0</v>
      </c>
      <c r="U983" s="25" t="str">
        <f>IF(K983&gt;0,K983,_xlfn.XLOOKUP(M983,'Client Lookup'!L:L,'Client Lookup'!N:N))</f>
        <v>32546</v>
      </c>
      <c r="V983" t="str">
        <f>_xlfn.XLOOKUP(_xlfn.NUMBERVALUE(U983),'Project Lookup'!X:X,'Project Lookup'!B:B)</f>
        <v>VISA Commercial Services - DE/BI project</v>
      </c>
      <c r="X983" t="str">
        <f t="shared" si="81"/>
        <v>11 Visa : 1263 VISA Commercial Services - DE/BI project</v>
      </c>
      <c r="Y983" t="str">
        <f t="shared" si="82"/>
        <v>11 Visa</v>
      </c>
      <c r="Z983" t="str">
        <f t="shared" si="78"/>
        <v>11 Visa</v>
      </c>
      <c r="AA983" t="str">
        <f>_xlfn.XLOOKUP(Z983,'Client Lookup'!A:A,'Client Lookup'!C:C)</f>
        <v>Visa</v>
      </c>
      <c r="AC983" t="e">
        <f>_xlfn.XLOOKUP(K983,'Results vs Forecast'!K:K,'Results vs Forecast'!K:K)</f>
        <v>#N/A</v>
      </c>
    </row>
    <row r="984" spans="1:29" hidden="1">
      <c r="A984" s="39"/>
      <c r="B984" s="1" t="s">
        <v>700</v>
      </c>
      <c r="C984" s="1" t="s">
        <v>1370</v>
      </c>
      <c r="D984" s="1" t="s">
        <v>12</v>
      </c>
      <c r="E984" s="1" t="s">
        <v>12</v>
      </c>
      <c r="F984" s="2">
        <v>45535</v>
      </c>
      <c r="G984" s="2">
        <v>45505</v>
      </c>
      <c r="H984" s="1" t="s">
        <v>3196</v>
      </c>
      <c r="I984" s="1" t="s">
        <v>3197</v>
      </c>
      <c r="J984" s="1" t="s">
        <v>646</v>
      </c>
      <c r="K984" s="1" t="s">
        <v>892</v>
      </c>
      <c r="L984" s="1" t="s">
        <v>2880</v>
      </c>
      <c r="M984" s="1"/>
      <c r="N984" s="1"/>
      <c r="O984" s="1"/>
      <c r="P984" s="40">
        <v>480.22353945415932</v>
      </c>
      <c r="Q984" s="37" t="str">
        <f>IF(C984="ForthPoint","ForthPoint",IF(D984="Intercompany",_xlfn.XLOOKUP(E984,'Dept Lookup'!B:B,'Dept Lookup'!A:A),Modified!D984))</f>
        <v>Business Intelligence</v>
      </c>
      <c r="R984" t="str">
        <f t="shared" si="79"/>
        <v>The Blackstone Group</v>
      </c>
      <c r="S984" s="1" t="s">
        <v>707</v>
      </c>
      <c r="T984">
        <f t="shared" si="80"/>
        <v>0</v>
      </c>
      <c r="U984" s="25" t="str">
        <f>IF(K984&gt;0,K984,_xlfn.XLOOKUP(M984,'Client Lookup'!L:L,'Client Lookup'!N:N))</f>
        <v>25161</v>
      </c>
      <c r="V984" t="str">
        <f>_xlfn.XLOOKUP(_xlfn.NUMBERVALUE(U984),'Project Lookup'!X:X,'Project Lookup'!B:B)</f>
        <v>Blackstone SOW #13</v>
      </c>
      <c r="X984" t="str">
        <f t="shared" si="81"/>
        <v>468 Blackstone Inc. : 989 Blackstone SOW #13</v>
      </c>
      <c r="Y984" t="str">
        <f t="shared" si="82"/>
        <v>468 Blackstone Inc.</v>
      </c>
      <c r="Z984" t="str">
        <f t="shared" ref="Z984:Z1047" si="83">IF(LEFT(Y984,3)="ICC",IFERROR(_xlfn.TEXTAFTER(Y984,"ICC "),Y984),Y984)</f>
        <v>468 Blackstone Inc.</v>
      </c>
      <c r="AA984" t="str">
        <f>_xlfn.XLOOKUP(Z984,'Client Lookup'!A:A,'Client Lookup'!C:C)</f>
        <v>The Blackstone Group</v>
      </c>
      <c r="AC984" t="e">
        <f>_xlfn.XLOOKUP(K984,'Results vs Forecast'!K:K,'Results vs Forecast'!K:K)</f>
        <v>#N/A</v>
      </c>
    </row>
    <row r="985" spans="1:29" hidden="1">
      <c r="A985" s="39"/>
      <c r="B985" s="1" t="s">
        <v>700</v>
      </c>
      <c r="C985" s="1" t="s">
        <v>701</v>
      </c>
      <c r="D985" s="1" t="s">
        <v>12</v>
      </c>
      <c r="E985" s="1" t="s">
        <v>12</v>
      </c>
      <c r="F985" s="2">
        <v>45535</v>
      </c>
      <c r="G985" s="2">
        <v>45505</v>
      </c>
      <c r="H985" s="1" t="s">
        <v>3198</v>
      </c>
      <c r="I985" s="1" t="s">
        <v>3199</v>
      </c>
      <c r="J985" s="1" t="s">
        <v>666</v>
      </c>
      <c r="K985" s="1" t="s">
        <v>917</v>
      </c>
      <c r="L985" s="1" t="s">
        <v>1865</v>
      </c>
      <c r="M985" s="1"/>
      <c r="N985" s="1"/>
      <c r="O985" s="1"/>
      <c r="P985" s="40">
        <v>55.42</v>
      </c>
      <c r="Q985" s="37" t="str">
        <f>IF(C985="ForthPoint","ForthPoint",IF(D985="Intercompany",_xlfn.XLOOKUP(E985,'Dept Lookup'!B:B,'Dept Lookup'!A:A),Modified!D985))</f>
        <v>Business Intelligence</v>
      </c>
      <c r="R985" t="str">
        <f t="shared" si="79"/>
        <v>Visa</v>
      </c>
      <c r="S985" s="1" t="s">
        <v>707</v>
      </c>
      <c r="T985">
        <f t="shared" si="80"/>
        <v>0</v>
      </c>
      <c r="U985" s="25" t="str">
        <f>IF(K985&gt;0,K985,_xlfn.XLOOKUP(M985,'Client Lookup'!L:L,'Client Lookup'!N:N))</f>
        <v>31318</v>
      </c>
      <c r="V985" t="str">
        <f>_xlfn.XLOOKUP(_xlfn.NUMBERVALUE(U985),'Project Lookup'!X:X,'Project Lookup'!B:B)</f>
        <v>NextGen Solutions</v>
      </c>
      <c r="X985" t="str">
        <f t="shared" si="81"/>
        <v>11 Visa : 1246 NextGen Solutions</v>
      </c>
      <c r="Y985" t="str">
        <f t="shared" si="82"/>
        <v>11 Visa</v>
      </c>
      <c r="Z985" t="str">
        <f t="shared" si="83"/>
        <v>11 Visa</v>
      </c>
      <c r="AA985" t="str">
        <f>_xlfn.XLOOKUP(Z985,'Client Lookup'!A:A,'Client Lookup'!C:C)</f>
        <v>Visa</v>
      </c>
      <c r="AC985" t="e">
        <f>_xlfn.XLOOKUP(K985,'Results vs Forecast'!K:K,'Results vs Forecast'!K:K)</f>
        <v>#N/A</v>
      </c>
    </row>
    <row r="986" spans="1:29" hidden="1">
      <c r="A986" s="39"/>
      <c r="B986" s="1" t="s">
        <v>700</v>
      </c>
      <c r="C986" s="1" t="s">
        <v>1370</v>
      </c>
      <c r="D986" s="1" t="s">
        <v>12</v>
      </c>
      <c r="E986" s="1" t="s">
        <v>12</v>
      </c>
      <c r="F986" s="2">
        <v>45535</v>
      </c>
      <c r="G986" s="2">
        <v>45505</v>
      </c>
      <c r="H986" s="1" t="s">
        <v>3200</v>
      </c>
      <c r="I986" s="1" t="s">
        <v>3201</v>
      </c>
      <c r="J986" s="1" t="s">
        <v>593</v>
      </c>
      <c r="K986" s="1" t="s">
        <v>842</v>
      </c>
      <c r="L986" s="1" t="s">
        <v>1809</v>
      </c>
      <c r="M986" s="1"/>
      <c r="N986" s="1"/>
      <c r="O986" s="1"/>
      <c r="P986" s="40">
        <v>767.35732134683485</v>
      </c>
      <c r="Q986" s="37" t="str">
        <f>IF(C986="ForthPoint","ForthPoint",IF(D986="Intercompany",_xlfn.XLOOKUP(E986,'Dept Lookup'!B:B,'Dept Lookup'!A:A),Modified!D986))</f>
        <v>Business Intelligence</v>
      </c>
      <c r="R986" t="str">
        <f t="shared" si="79"/>
        <v>MasterCard</v>
      </c>
      <c r="S986" s="1" t="s">
        <v>707</v>
      </c>
      <c r="T986">
        <f t="shared" si="80"/>
        <v>0</v>
      </c>
      <c r="U986" s="25" t="str">
        <f>IF(K986&gt;0,K986,_xlfn.XLOOKUP(M986,'Client Lookup'!L:L,'Client Lookup'!N:N))</f>
        <v>25146</v>
      </c>
      <c r="V986" t="str">
        <f>_xlfn.XLOOKUP(_xlfn.NUMBERVALUE(U986),'Project Lookup'!X:X,'Project Lookup'!B:B)</f>
        <v>Mastercard SOW #6</v>
      </c>
      <c r="X986" t="str">
        <f t="shared" si="81"/>
        <v>461 Session M Inc. : 974 Mastercard SOW #6</v>
      </c>
      <c r="Y986" t="str">
        <f t="shared" si="82"/>
        <v>461 Session M Inc.</v>
      </c>
      <c r="Z986" t="str">
        <f t="shared" si="83"/>
        <v>461 Session M Inc.</v>
      </c>
      <c r="AA986" t="str">
        <f>_xlfn.XLOOKUP(Z986,'Client Lookup'!A:A,'Client Lookup'!C:C)</f>
        <v>MasterCard</v>
      </c>
      <c r="AC986" t="e">
        <f>_xlfn.XLOOKUP(K986,'Results vs Forecast'!K:K,'Results vs Forecast'!K:K)</f>
        <v>#N/A</v>
      </c>
    </row>
    <row r="987" spans="1:29" hidden="1">
      <c r="A987" s="39"/>
      <c r="B987" s="1" t="s">
        <v>700</v>
      </c>
      <c r="C987" s="1" t="s">
        <v>1370</v>
      </c>
      <c r="D987" s="1" t="s">
        <v>12</v>
      </c>
      <c r="E987" s="1" t="s">
        <v>12</v>
      </c>
      <c r="F987" s="2">
        <v>45535</v>
      </c>
      <c r="G987" s="2">
        <v>45505</v>
      </c>
      <c r="H987" s="1" t="s">
        <v>3202</v>
      </c>
      <c r="I987" s="1" t="s">
        <v>3203</v>
      </c>
      <c r="J987" s="1" t="s">
        <v>617</v>
      </c>
      <c r="K987" s="1" t="s">
        <v>860</v>
      </c>
      <c r="L987" s="1" t="s">
        <v>2892</v>
      </c>
      <c r="M987" s="1"/>
      <c r="N987" s="1"/>
      <c r="O987" s="1"/>
      <c r="P987" s="40">
        <v>304.14157498763427</v>
      </c>
      <c r="Q987" s="37" t="str">
        <f>IF(C987="ForthPoint","ForthPoint",IF(D987="Intercompany",_xlfn.XLOOKUP(E987,'Dept Lookup'!B:B,'Dept Lookup'!A:A),Modified!D987))</f>
        <v>Business Intelligence</v>
      </c>
      <c r="R987" t="str">
        <f t="shared" si="79"/>
        <v>Roku</v>
      </c>
      <c r="S987" s="1" t="s">
        <v>707</v>
      </c>
      <c r="T987">
        <f t="shared" si="80"/>
        <v>0</v>
      </c>
      <c r="U987" s="25" t="str">
        <f>IF(K987&gt;0,K987,_xlfn.XLOOKUP(M987,'Client Lookup'!L:L,'Client Lookup'!N:N))</f>
        <v>25138</v>
      </c>
      <c r="V987" t="str">
        <f>_xlfn.XLOOKUP(_xlfn.NUMBERVALUE(U987),'Project Lookup'!X:X,'Project Lookup'!B:B)</f>
        <v>SOW#1 2024 - DE &amp; BI Team</v>
      </c>
      <c r="X987" t="str">
        <f t="shared" si="81"/>
        <v>459 Roku Inc. : 966 SOW#1 2024 - DE &amp; BI Team</v>
      </c>
      <c r="Y987" t="str">
        <f t="shared" si="82"/>
        <v>459 Roku Inc.</v>
      </c>
      <c r="Z987" t="str">
        <f t="shared" si="83"/>
        <v>459 Roku Inc.</v>
      </c>
      <c r="AA987" t="str">
        <f>_xlfn.XLOOKUP(Z987,'Client Lookup'!A:A,'Client Lookup'!C:C)</f>
        <v>Roku</v>
      </c>
      <c r="AC987" t="e">
        <f>_xlfn.XLOOKUP(K987,'Results vs Forecast'!K:K,'Results vs Forecast'!K:K)</f>
        <v>#N/A</v>
      </c>
    </row>
    <row r="988" spans="1:29" hidden="1">
      <c r="A988" s="39"/>
      <c r="B988" s="1" t="s">
        <v>700</v>
      </c>
      <c r="C988" s="1" t="s">
        <v>1370</v>
      </c>
      <c r="D988" s="1" t="s">
        <v>12</v>
      </c>
      <c r="E988" s="1" t="s">
        <v>12</v>
      </c>
      <c r="F988" s="2">
        <v>45535</v>
      </c>
      <c r="G988" s="2">
        <v>45505</v>
      </c>
      <c r="H988" s="1" t="s">
        <v>3204</v>
      </c>
      <c r="I988" s="1" t="s">
        <v>3205</v>
      </c>
      <c r="J988" s="1" t="s">
        <v>593</v>
      </c>
      <c r="K988" s="1" t="s">
        <v>842</v>
      </c>
      <c r="L988" s="1" t="s">
        <v>1809</v>
      </c>
      <c r="M988" s="1"/>
      <c r="N988" s="1"/>
      <c r="O988" s="1"/>
      <c r="P988" s="40">
        <v>352.16392893305016</v>
      </c>
      <c r="Q988" s="37" t="str">
        <f>IF(C988="ForthPoint","ForthPoint",IF(D988="Intercompany",_xlfn.XLOOKUP(E988,'Dept Lookup'!B:B,'Dept Lookup'!A:A),Modified!D988))</f>
        <v>Business Intelligence</v>
      </c>
      <c r="R988" t="str">
        <f t="shared" si="79"/>
        <v>MasterCard</v>
      </c>
      <c r="S988" s="1" t="s">
        <v>707</v>
      </c>
      <c r="T988">
        <f t="shared" si="80"/>
        <v>0</v>
      </c>
      <c r="U988" s="25" t="str">
        <f>IF(K988&gt;0,K988,_xlfn.XLOOKUP(M988,'Client Lookup'!L:L,'Client Lookup'!N:N))</f>
        <v>25146</v>
      </c>
      <c r="V988" t="str">
        <f>_xlfn.XLOOKUP(_xlfn.NUMBERVALUE(U988),'Project Lookup'!X:X,'Project Lookup'!B:B)</f>
        <v>Mastercard SOW #6</v>
      </c>
      <c r="X988" t="str">
        <f t="shared" si="81"/>
        <v>461 Session M Inc. : 974 Mastercard SOW #6</v>
      </c>
      <c r="Y988" t="str">
        <f t="shared" si="82"/>
        <v>461 Session M Inc.</v>
      </c>
      <c r="Z988" t="str">
        <f t="shared" si="83"/>
        <v>461 Session M Inc.</v>
      </c>
      <c r="AA988" t="str">
        <f>_xlfn.XLOOKUP(Z988,'Client Lookup'!A:A,'Client Lookup'!C:C)</f>
        <v>MasterCard</v>
      </c>
      <c r="AC988" t="e">
        <f>_xlfn.XLOOKUP(K988,'Results vs Forecast'!K:K,'Results vs Forecast'!K:K)</f>
        <v>#N/A</v>
      </c>
    </row>
    <row r="989" spans="1:29" hidden="1">
      <c r="A989" s="39"/>
      <c r="B989" s="1" t="s">
        <v>700</v>
      </c>
      <c r="C989" s="1" t="s">
        <v>1370</v>
      </c>
      <c r="D989" s="1" t="s">
        <v>12</v>
      </c>
      <c r="E989" s="1" t="s">
        <v>12</v>
      </c>
      <c r="F989" s="2">
        <v>45535</v>
      </c>
      <c r="G989" s="2">
        <v>45505</v>
      </c>
      <c r="H989" s="1" t="s">
        <v>3206</v>
      </c>
      <c r="I989" s="1" t="s">
        <v>3207</v>
      </c>
      <c r="J989" s="1" t="s">
        <v>646</v>
      </c>
      <c r="K989" s="1" t="s">
        <v>892</v>
      </c>
      <c r="L989" s="1" t="s">
        <v>2880</v>
      </c>
      <c r="M989" s="1"/>
      <c r="N989" s="1"/>
      <c r="O989" s="1"/>
      <c r="P989" s="40">
        <v>480.22353945415932</v>
      </c>
      <c r="Q989" s="37" t="str">
        <f>IF(C989="ForthPoint","ForthPoint",IF(D989="Intercompany",_xlfn.XLOOKUP(E989,'Dept Lookup'!B:B,'Dept Lookup'!A:A),Modified!D989))</f>
        <v>Business Intelligence</v>
      </c>
      <c r="R989" t="str">
        <f t="shared" si="79"/>
        <v>The Blackstone Group</v>
      </c>
      <c r="S989" s="1" t="s">
        <v>707</v>
      </c>
      <c r="T989">
        <f t="shared" si="80"/>
        <v>0</v>
      </c>
      <c r="U989" s="25" t="str">
        <f>IF(K989&gt;0,K989,_xlfn.XLOOKUP(M989,'Client Lookup'!L:L,'Client Lookup'!N:N))</f>
        <v>25161</v>
      </c>
      <c r="V989" t="str">
        <f>_xlfn.XLOOKUP(_xlfn.NUMBERVALUE(U989),'Project Lookup'!X:X,'Project Lookup'!B:B)</f>
        <v>Blackstone SOW #13</v>
      </c>
      <c r="X989" t="str">
        <f t="shared" si="81"/>
        <v>468 Blackstone Inc. : 989 Blackstone SOW #13</v>
      </c>
      <c r="Y989" t="str">
        <f t="shared" si="82"/>
        <v>468 Blackstone Inc.</v>
      </c>
      <c r="Z989" t="str">
        <f t="shared" si="83"/>
        <v>468 Blackstone Inc.</v>
      </c>
      <c r="AA989" t="str">
        <f>_xlfn.XLOOKUP(Z989,'Client Lookup'!A:A,'Client Lookup'!C:C)</f>
        <v>The Blackstone Group</v>
      </c>
      <c r="AC989" t="e">
        <f>_xlfn.XLOOKUP(K989,'Results vs Forecast'!K:K,'Results vs Forecast'!K:K)</f>
        <v>#N/A</v>
      </c>
    </row>
    <row r="990" spans="1:29" hidden="1">
      <c r="A990" s="39"/>
      <c r="B990" s="1" t="s">
        <v>700</v>
      </c>
      <c r="C990" s="1" t="s">
        <v>1370</v>
      </c>
      <c r="D990" s="1" t="s">
        <v>12</v>
      </c>
      <c r="E990" s="1" t="s">
        <v>12</v>
      </c>
      <c r="F990" s="2">
        <v>45535</v>
      </c>
      <c r="G990" s="2">
        <v>45505</v>
      </c>
      <c r="H990" s="1" t="s">
        <v>3208</v>
      </c>
      <c r="I990" s="1" t="s">
        <v>3209</v>
      </c>
      <c r="J990" s="1" t="s">
        <v>593</v>
      </c>
      <c r="K990" s="1" t="s">
        <v>842</v>
      </c>
      <c r="L990" s="1" t="s">
        <v>1809</v>
      </c>
      <c r="M990" s="1"/>
      <c r="N990" s="1"/>
      <c r="O990" s="1"/>
      <c r="P990" s="40">
        <v>236.10990689829501</v>
      </c>
      <c r="Q990" s="37" t="str">
        <f>IF(C990="ForthPoint","ForthPoint",IF(D990="Intercompany",_xlfn.XLOOKUP(E990,'Dept Lookup'!B:B,'Dept Lookup'!A:A),Modified!D990))</f>
        <v>Business Intelligence</v>
      </c>
      <c r="R990" t="str">
        <f t="shared" si="79"/>
        <v>MasterCard</v>
      </c>
      <c r="S990" s="1" t="s">
        <v>707</v>
      </c>
      <c r="T990">
        <f t="shared" si="80"/>
        <v>0</v>
      </c>
      <c r="U990" s="25" t="str">
        <f>IF(K990&gt;0,K990,_xlfn.XLOOKUP(M990,'Client Lookup'!L:L,'Client Lookup'!N:N))</f>
        <v>25146</v>
      </c>
      <c r="V990" t="str">
        <f>_xlfn.XLOOKUP(_xlfn.NUMBERVALUE(U990),'Project Lookup'!X:X,'Project Lookup'!B:B)</f>
        <v>Mastercard SOW #6</v>
      </c>
      <c r="X990" t="str">
        <f t="shared" si="81"/>
        <v>461 Session M Inc. : 974 Mastercard SOW #6</v>
      </c>
      <c r="Y990" t="str">
        <f t="shared" si="82"/>
        <v>461 Session M Inc.</v>
      </c>
      <c r="Z990" t="str">
        <f t="shared" si="83"/>
        <v>461 Session M Inc.</v>
      </c>
      <c r="AA990" t="str">
        <f>_xlfn.XLOOKUP(Z990,'Client Lookup'!A:A,'Client Lookup'!C:C)</f>
        <v>MasterCard</v>
      </c>
      <c r="AC990" t="e">
        <f>_xlfn.XLOOKUP(K990,'Results vs Forecast'!K:K,'Results vs Forecast'!K:K)</f>
        <v>#N/A</v>
      </c>
    </row>
    <row r="991" spans="1:29" hidden="1">
      <c r="A991" s="39"/>
      <c r="B991" s="1" t="s">
        <v>700</v>
      </c>
      <c r="C991" s="1" t="s">
        <v>1370</v>
      </c>
      <c r="D991" s="1" t="s">
        <v>12</v>
      </c>
      <c r="E991" s="1" t="s">
        <v>12</v>
      </c>
      <c r="F991" s="2">
        <v>45535</v>
      </c>
      <c r="G991" s="2">
        <v>45505</v>
      </c>
      <c r="H991" s="1" t="s">
        <v>3210</v>
      </c>
      <c r="I991" s="1" t="s">
        <v>3211</v>
      </c>
      <c r="J991" s="1" t="s">
        <v>646</v>
      </c>
      <c r="K991" s="1" t="s">
        <v>892</v>
      </c>
      <c r="L991" s="1" t="s">
        <v>2880</v>
      </c>
      <c r="M991" s="1"/>
      <c r="N991" s="1"/>
      <c r="O991" s="1"/>
      <c r="P991" s="40">
        <v>480.22353945415932</v>
      </c>
      <c r="Q991" s="37" t="str">
        <f>IF(C991="ForthPoint","ForthPoint",IF(D991="Intercompany",_xlfn.XLOOKUP(E991,'Dept Lookup'!B:B,'Dept Lookup'!A:A),Modified!D991))</f>
        <v>Business Intelligence</v>
      </c>
      <c r="R991" t="str">
        <f t="shared" si="79"/>
        <v>The Blackstone Group</v>
      </c>
      <c r="S991" s="1" t="s">
        <v>707</v>
      </c>
      <c r="T991">
        <f t="shared" si="80"/>
        <v>0</v>
      </c>
      <c r="U991" s="25" t="str">
        <f>IF(K991&gt;0,K991,_xlfn.XLOOKUP(M991,'Client Lookup'!L:L,'Client Lookup'!N:N))</f>
        <v>25161</v>
      </c>
      <c r="V991" t="str">
        <f>_xlfn.XLOOKUP(_xlfn.NUMBERVALUE(U991),'Project Lookup'!X:X,'Project Lookup'!B:B)</f>
        <v>Blackstone SOW #13</v>
      </c>
      <c r="X991" t="str">
        <f t="shared" si="81"/>
        <v>468 Blackstone Inc. : 989 Blackstone SOW #13</v>
      </c>
      <c r="Y991" t="str">
        <f t="shared" si="82"/>
        <v>468 Blackstone Inc.</v>
      </c>
      <c r="Z991" t="str">
        <f t="shared" si="83"/>
        <v>468 Blackstone Inc.</v>
      </c>
      <c r="AA991" t="str">
        <f>_xlfn.XLOOKUP(Z991,'Client Lookup'!A:A,'Client Lookup'!C:C)</f>
        <v>The Blackstone Group</v>
      </c>
      <c r="AC991" t="e">
        <f>_xlfn.XLOOKUP(K991,'Results vs Forecast'!K:K,'Results vs Forecast'!K:K)</f>
        <v>#N/A</v>
      </c>
    </row>
    <row r="992" spans="1:29" hidden="1">
      <c r="A992" s="39"/>
      <c r="B992" s="1" t="s">
        <v>700</v>
      </c>
      <c r="C992" s="1" t="s">
        <v>701</v>
      </c>
      <c r="D992" s="1" t="s">
        <v>12</v>
      </c>
      <c r="E992" s="1" t="s">
        <v>12</v>
      </c>
      <c r="F992" s="2">
        <v>45535</v>
      </c>
      <c r="G992" s="2">
        <v>45505</v>
      </c>
      <c r="H992" s="1" t="s">
        <v>3212</v>
      </c>
      <c r="I992" s="1" t="s">
        <v>3213</v>
      </c>
      <c r="J992" s="1" t="s">
        <v>821</v>
      </c>
      <c r="K992" s="1" t="s">
        <v>822</v>
      </c>
      <c r="L992" s="1" t="s">
        <v>3214</v>
      </c>
      <c r="M992" s="1"/>
      <c r="N992" s="1"/>
      <c r="O992" s="1" t="s">
        <v>1369</v>
      </c>
      <c r="P992" s="40">
        <v>3750</v>
      </c>
      <c r="Q992" s="37" t="str">
        <f>IF(C992="ForthPoint","ForthPoint",IF(D992="Intercompany",_xlfn.XLOOKUP(E992,'Dept Lookup'!B:B,'Dept Lookup'!A:A),Modified!D992))</f>
        <v>Business Intelligence</v>
      </c>
      <c r="R992" t="str">
        <f t="shared" si="79"/>
        <v>GlobalVetLink</v>
      </c>
      <c r="S992" s="1" t="s">
        <v>707</v>
      </c>
      <c r="T992">
        <f t="shared" si="80"/>
        <v>0</v>
      </c>
      <c r="U992" s="25" t="str">
        <f>IF(K992&gt;0,K992,_xlfn.XLOOKUP(M992,'Client Lookup'!L:L,'Client Lookup'!N:N))</f>
        <v>25976</v>
      </c>
      <c r="V992" t="str">
        <f>_xlfn.XLOOKUP(_xlfn.NUMBERVALUE(U992),'Project Lookup'!X:X,'Project Lookup'!B:B)</f>
        <v>GVL - 2024 Reporting Retainer</v>
      </c>
      <c r="X992" t="str">
        <f t="shared" si="81"/>
        <v>162 GlobalVetLink : 1036 GVL - 2024 Reporting Retainer</v>
      </c>
      <c r="Y992" t="str">
        <f t="shared" si="82"/>
        <v>162 GlobalVetLink</v>
      </c>
      <c r="Z992" t="str">
        <f t="shared" si="83"/>
        <v>162 GlobalVetLink</v>
      </c>
      <c r="AA992" t="str">
        <f>_xlfn.XLOOKUP(Z992,'Client Lookup'!A:A,'Client Lookup'!C:C)</f>
        <v>GlobalVetLink</v>
      </c>
      <c r="AC992" t="e">
        <f>_xlfn.XLOOKUP(K992,'Results vs Forecast'!K:K,'Results vs Forecast'!K:K)</f>
        <v>#N/A</v>
      </c>
    </row>
    <row r="993" spans="1:29" hidden="1">
      <c r="A993" s="39"/>
      <c r="B993" s="1" t="s">
        <v>700</v>
      </c>
      <c r="C993" s="1" t="s">
        <v>1370</v>
      </c>
      <c r="D993" s="1" t="s">
        <v>12</v>
      </c>
      <c r="E993" s="1" t="s">
        <v>12</v>
      </c>
      <c r="F993" s="2">
        <v>45535</v>
      </c>
      <c r="G993" s="2">
        <v>45505</v>
      </c>
      <c r="H993" s="1" t="s">
        <v>3215</v>
      </c>
      <c r="I993" s="1" t="s">
        <v>3216</v>
      </c>
      <c r="J993" s="1" t="s">
        <v>617</v>
      </c>
      <c r="K993" s="1" t="s">
        <v>860</v>
      </c>
      <c r="L993" s="1" t="s">
        <v>2892</v>
      </c>
      <c r="M993" s="1"/>
      <c r="N993" s="1"/>
      <c r="O993" s="1"/>
      <c r="P993" s="40">
        <v>344.16020327548085</v>
      </c>
      <c r="Q993" s="37" t="str">
        <f>IF(C993="ForthPoint","ForthPoint",IF(D993="Intercompany",_xlfn.XLOOKUP(E993,'Dept Lookup'!B:B,'Dept Lookup'!A:A),Modified!D993))</f>
        <v>Business Intelligence</v>
      </c>
      <c r="R993" t="str">
        <f t="shared" si="79"/>
        <v>Roku</v>
      </c>
      <c r="S993" s="1" t="s">
        <v>707</v>
      </c>
      <c r="T993">
        <f t="shared" si="80"/>
        <v>0</v>
      </c>
      <c r="U993" s="25" t="str">
        <f>IF(K993&gt;0,K993,_xlfn.XLOOKUP(M993,'Client Lookup'!L:L,'Client Lookup'!N:N))</f>
        <v>25138</v>
      </c>
      <c r="V993" t="str">
        <f>_xlfn.XLOOKUP(_xlfn.NUMBERVALUE(U993),'Project Lookup'!X:X,'Project Lookup'!B:B)</f>
        <v>SOW#1 2024 - DE &amp; BI Team</v>
      </c>
      <c r="X993" t="str">
        <f t="shared" si="81"/>
        <v>459 Roku Inc. : 966 SOW#1 2024 - DE &amp; BI Team</v>
      </c>
      <c r="Y993" t="str">
        <f t="shared" si="82"/>
        <v>459 Roku Inc.</v>
      </c>
      <c r="Z993" t="str">
        <f t="shared" si="83"/>
        <v>459 Roku Inc.</v>
      </c>
      <c r="AA993" t="str">
        <f>_xlfn.XLOOKUP(Z993,'Client Lookup'!A:A,'Client Lookup'!C:C)</f>
        <v>Roku</v>
      </c>
      <c r="AC993" t="e">
        <f>_xlfn.XLOOKUP(K993,'Results vs Forecast'!K:K,'Results vs Forecast'!K:K)</f>
        <v>#N/A</v>
      </c>
    </row>
    <row r="994" spans="1:29" hidden="1">
      <c r="A994" s="39"/>
      <c r="B994" s="1" t="s">
        <v>700</v>
      </c>
      <c r="C994" s="1" t="s">
        <v>1370</v>
      </c>
      <c r="D994" s="1" t="s">
        <v>12</v>
      </c>
      <c r="E994" s="1" t="s">
        <v>12</v>
      </c>
      <c r="F994" s="2">
        <v>45535</v>
      </c>
      <c r="G994" s="2">
        <v>45505</v>
      </c>
      <c r="H994" s="1" t="s">
        <v>3217</v>
      </c>
      <c r="I994" s="1" t="s">
        <v>3218</v>
      </c>
      <c r="J994" s="1" t="s">
        <v>593</v>
      </c>
      <c r="K994" s="1" t="s">
        <v>842</v>
      </c>
      <c r="L994" s="1" t="s">
        <v>1809</v>
      </c>
      <c r="M994" s="1"/>
      <c r="N994" s="1"/>
      <c r="O994" s="1"/>
      <c r="P994" s="40">
        <v>352.16392893305016</v>
      </c>
      <c r="Q994" s="37" t="str">
        <f>IF(C994="ForthPoint","ForthPoint",IF(D994="Intercompany",_xlfn.XLOOKUP(E994,'Dept Lookup'!B:B,'Dept Lookup'!A:A),Modified!D994))</f>
        <v>Business Intelligence</v>
      </c>
      <c r="R994" t="str">
        <f t="shared" si="79"/>
        <v>MasterCard</v>
      </c>
      <c r="S994" s="1" t="s">
        <v>707</v>
      </c>
      <c r="T994">
        <f t="shared" si="80"/>
        <v>0</v>
      </c>
      <c r="U994" s="25" t="str">
        <f>IF(K994&gt;0,K994,_xlfn.XLOOKUP(M994,'Client Lookup'!L:L,'Client Lookup'!N:N))</f>
        <v>25146</v>
      </c>
      <c r="V994" t="str">
        <f>_xlfn.XLOOKUP(_xlfn.NUMBERVALUE(U994),'Project Lookup'!X:X,'Project Lookup'!B:B)</f>
        <v>Mastercard SOW #6</v>
      </c>
      <c r="X994" t="str">
        <f t="shared" si="81"/>
        <v>461 Session M Inc. : 974 Mastercard SOW #6</v>
      </c>
      <c r="Y994" t="str">
        <f t="shared" si="82"/>
        <v>461 Session M Inc.</v>
      </c>
      <c r="Z994" t="str">
        <f t="shared" si="83"/>
        <v>461 Session M Inc.</v>
      </c>
      <c r="AA994" t="str">
        <f>_xlfn.XLOOKUP(Z994,'Client Lookup'!A:A,'Client Lookup'!C:C)</f>
        <v>MasterCard</v>
      </c>
      <c r="AC994" t="e">
        <f>_xlfn.XLOOKUP(K994,'Results vs Forecast'!K:K,'Results vs Forecast'!K:K)</f>
        <v>#N/A</v>
      </c>
    </row>
    <row r="995" spans="1:29" hidden="1">
      <c r="A995" s="39"/>
      <c r="B995" s="1" t="s">
        <v>700</v>
      </c>
      <c r="C995" s="1" t="s">
        <v>701</v>
      </c>
      <c r="D995" s="1" t="s">
        <v>12</v>
      </c>
      <c r="E995" s="1" t="s">
        <v>12</v>
      </c>
      <c r="F995" s="2">
        <v>45535</v>
      </c>
      <c r="G995" s="2">
        <v>45505</v>
      </c>
      <c r="H995" s="1" t="s">
        <v>3219</v>
      </c>
      <c r="I995" s="1" t="s">
        <v>3220</v>
      </c>
      <c r="J995" s="1" t="s">
        <v>657</v>
      </c>
      <c r="K995" s="1" t="s">
        <v>905</v>
      </c>
      <c r="L995" s="1" t="s">
        <v>3131</v>
      </c>
      <c r="M995" s="1"/>
      <c r="N995" s="1"/>
      <c r="O995" s="1"/>
      <c r="P995" s="40">
        <v>6644.85</v>
      </c>
      <c r="Q995" s="37" t="str">
        <f>IF(C995="ForthPoint","ForthPoint",IF(D995="Intercompany",_xlfn.XLOOKUP(E995,'Dept Lookup'!B:B,'Dept Lookup'!A:A),Modified!D995))</f>
        <v>Business Intelligence</v>
      </c>
      <c r="R995" t="str">
        <f t="shared" si="79"/>
        <v>Under Armour</v>
      </c>
      <c r="S995" s="1" t="s">
        <v>707</v>
      </c>
      <c r="T995">
        <f t="shared" si="80"/>
        <v>0</v>
      </c>
      <c r="U995" s="25" t="str">
        <f>IF(K995&gt;0,K995,_xlfn.XLOOKUP(M995,'Client Lookup'!L:L,'Client Lookup'!N:N))</f>
        <v>30362</v>
      </c>
      <c r="V995" t="str">
        <f>_xlfn.XLOOKUP(_xlfn.NUMBERVALUE(U995),'Project Lookup'!X:X,'Project Lookup'!B:B)</f>
        <v>Executive Insights and Rev Mgmt Dashboards</v>
      </c>
      <c r="X995" t="str">
        <f t="shared" si="81"/>
        <v>276 Under Armour : 1216 Executive Insights and Rev Mgmt Dashboards</v>
      </c>
      <c r="Y995" t="str">
        <f t="shared" si="82"/>
        <v>276 Under Armour</v>
      </c>
      <c r="Z995" t="str">
        <f t="shared" si="83"/>
        <v>276 Under Armour</v>
      </c>
      <c r="AA995" t="str">
        <f>_xlfn.XLOOKUP(Z995,'Client Lookup'!A:A,'Client Lookup'!C:C)</f>
        <v>Under Armour</v>
      </c>
      <c r="AC995" t="e">
        <f>_xlfn.XLOOKUP(K995,'Results vs Forecast'!K:K,'Results vs Forecast'!K:K)</f>
        <v>#N/A</v>
      </c>
    </row>
    <row r="996" spans="1:29" hidden="1">
      <c r="A996" s="39"/>
      <c r="B996" s="1" t="s">
        <v>700</v>
      </c>
      <c r="C996" s="1" t="s">
        <v>701</v>
      </c>
      <c r="D996" s="1" t="s">
        <v>12</v>
      </c>
      <c r="E996" s="1" t="s">
        <v>12</v>
      </c>
      <c r="F996" s="2">
        <v>45535</v>
      </c>
      <c r="G996" s="2">
        <v>45505</v>
      </c>
      <c r="H996" s="1" t="s">
        <v>3221</v>
      </c>
      <c r="I996" s="1" t="s">
        <v>3222</v>
      </c>
      <c r="J996" s="1" t="s">
        <v>493</v>
      </c>
      <c r="K996" s="1" t="s">
        <v>744</v>
      </c>
      <c r="L996" s="1" t="s">
        <v>2369</v>
      </c>
      <c r="M996" s="1"/>
      <c r="N996" s="1"/>
      <c r="O996" s="1"/>
      <c r="P996" s="40">
        <v>25832.5</v>
      </c>
      <c r="Q996" s="37" t="str">
        <f>IF(C996="ForthPoint","ForthPoint",IF(D996="Intercompany",_xlfn.XLOOKUP(E996,'Dept Lookup'!B:B,'Dept Lookup'!A:A),Modified!D996))</f>
        <v>Business Intelligence</v>
      </c>
      <c r="R996" t="str">
        <f t="shared" si="79"/>
        <v>Comcast Corporation</v>
      </c>
      <c r="S996" s="1" t="s">
        <v>707</v>
      </c>
      <c r="T996">
        <f t="shared" si="80"/>
        <v>0</v>
      </c>
      <c r="U996" s="25" t="str">
        <f>IF(K996&gt;0,K996,_xlfn.XLOOKUP(M996,'Client Lookup'!L:L,'Client Lookup'!N:N))</f>
        <v>23415</v>
      </c>
      <c r="V996" t="str">
        <f>_xlfn.XLOOKUP(_xlfn.NUMBERVALUE(U996),'Project Lookup'!X:X,'Project Lookup'!B:B)</f>
        <v>Comcast: 2024 Loyalty and Rewards Pod</v>
      </c>
      <c r="X996" t="str">
        <f t="shared" si="81"/>
        <v>174 Comcast Corporation : 895 Comcast: 2024 Loyalty and Rewards Pod</v>
      </c>
      <c r="Y996" t="str">
        <f t="shared" si="82"/>
        <v>174 Comcast Corporation</v>
      </c>
      <c r="Z996" t="str">
        <f t="shared" si="83"/>
        <v>174 Comcast Corporation</v>
      </c>
      <c r="AA996" t="str">
        <f>_xlfn.XLOOKUP(Z996,'Client Lookup'!A:A,'Client Lookup'!C:C)</f>
        <v>Comcast Corporation</v>
      </c>
      <c r="AC996" t="e">
        <f>_xlfn.XLOOKUP(K996,'Results vs Forecast'!K:K,'Results vs Forecast'!K:K)</f>
        <v>#N/A</v>
      </c>
    </row>
    <row r="997" spans="1:29" hidden="1">
      <c r="A997" s="39"/>
      <c r="B997" s="1" t="s">
        <v>700</v>
      </c>
      <c r="C997" s="1" t="s">
        <v>701</v>
      </c>
      <c r="D997" s="1" t="s">
        <v>12</v>
      </c>
      <c r="E997" s="1" t="s">
        <v>12</v>
      </c>
      <c r="F997" s="2">
        <v>45535</v>
      </c>
      <c r="G997" s="2">
        <v>45505</v>
      </c>
      <c r="H997" s="1" t="s">
        <v>3223</v>
      </c>
      <c r="I997" s="1" t="s">
        <v>3224</v>
      </c>
      <c r="J997" s="1" t="s">
        <v>656</v>
      </c>
      <c r="K997" s="1" t="s">
        <v>904</v>
      </c>
      <c r="L997" s="1" t="s">
        <v>2938</v>
      </c>
      <c r="M997" s="1"/>
      <c r="N997" s="1"/>
      <c r="O997" s="1"/>
      <c r="P997" s="40">
        <v>5784.69</v>
      </c>
      <c r="Q997" s="37" t="str">
        <f>IF(C997="ForthPoint","ForthPoint",IF(D997="Intercompany",_xlfn.XLOOKUP(E997,'Dept Lookup'!B:B,'Dept Lookup'!A:A),Modified!D997))</f>
        <v>Business Intelligence</v>
      </c>
      <c r="R997" t="str">
        <f t="shared" si="79"/>
        <v>Under Armour</v>
      </c>
      <c r="S997" s="1" t="s">
        <v>707</v>
      </c>
      <c r="T997">
        <f t="shared" si="80"/>
        <v>0</v>
      </c>
      <c r="U997" s="25" t="str">
        <f>IF(K997&gt;0,K997,_xlfn.XLOOKUP(M997,'Client Lookup'!L:L,'Client Lookup'!N:N))</f>
        <v>28679</v>
      </c>
      <c r="V997" t="str">
        <f>_xlfn.XLOOKUP(_xlfn.NUMBERVALUE(U997),'Project Lookup'!X:X,'Project Lookup'!B:B)</f>
        <v>EU Line List</v>
      </c>
      <c r="X997" t="str">
        <f t="shared" si="81"/>
        <v>276 Under Armour : 1167 EU Line List</v>
      </c>
      <c r="Y997" t="str">
        <f t="shared" si="82"/>
        <v>276 Under Armour</v>
      </c>
      <c r="Z997" t="str">
        <f t="shared" si="83"/>
        <v>276 Under Armour</v>
      </c>
      <c r="AA997" t="str">
        <f>_xlfn.XLOOKUP(Z997,'Client Lookup'!A:A,'Client Lookup'!C:C)</f>
        <v>Under Armour</v>
      </c>
      <c r="AC997" t="e">
        <f>_xlfn.XLOOKUP(K997,'Results vs Forecast'!K:K,'Results vs Forecast'!K:K)</f>
        <v>#N/A</v>
      </c>
    </row>
    <row r="998" spans="1:29" hidden="1">
      <c r="A998" s="39"/>
      <c r="B998" s="1" t="s">
        <v>700</v>
      </c>
      <c r="C998" s="1" t="s">
        <v>701</v>
      </c>
      <c r="D998" s="1" t="s">
        <v>12</v>
      </c>
      <c r="E998" s="1" t="s">
        <v>12</v>
      </c>
      <c r="F998" s="2">
        <v>45535</v>
      </c>
      <c r="G998" s="2">
        <v>45505</v>
      </c>
      <c r="H998" s="1" t="s">
        <v>3225</v>
      </c>
      <c r="I998" s="1" t="s">
        <v>3226</v>
      </c>
      <c r="J998" s="1" t="s">
        <v>933</v>
      </c>
      <c r="K998" s="1" t="s">
        <v>908</v>
      </c>
      <c r="L998" s="1" t="s">
        <v>1275</v>
      </c>
      <c r="M998" s="1"/>
      <c r="N998" s="1"/>
      <c r="O998" s="1"/>
      <c r="P998" s="40">
        <v>5023.58</v>
      </c>
      <c r="Q998" s="37" t="str">
        <f>IF(C998="ForthPoint","ForthPoint",IF(D998="Intercompany",_xlfn.XLOOKUP(E998,'Dept Lookup'!B:B,'Dept Lookup'!A:A),Modified!D998))</f>
        <v>Business Intelligence</v>
      </c>
      <c r="R998" t="str">
        <f t="shared" si="79"/>
        <v>Under Armour</v>
      </c>
      <c r="S998" s="1" t="s">
        <v>707</v>
      </c>
      <c r="T998">
        <f t="shared" si="80"/>
        <v>0</v>
      </c>
      <c r="U998" s="25" t="str">
        <f>IF(K998&gt;0,K998,_xlfn.XLOOKUP(M998,'Client Lookup'!L:L,'Client Lookup'!N:N))</f>
        <v>35067</v>
      </c>
      <c r="V998" t="str">
        <f>_xlfn.XLOOKUP(_xlfn.NUMBERVALUE(U998),'Project Lookup'!X:X,'Project Lookup'!B:B)</f>
        <v>Centric Footwear</v>
      </c>
      <c r="X998" t="str">
        <f t="shared" si="81"/>
        <v>276 Under Armour : 1340 Centric Footwear</v>
      </c>
      <c r="Y998" t="str">
        <f t="shared" si="82"/>
        <v>276 Under Armour</v>
      </c>
      <c r="Z998" t="str">
        <f t="shared" si="83"/>
        <v>276 Under Armour</v>
      </c>
      <c r="AA998" t="str">
        <f>_xlfn.XLOOKUP(Z998,'Client Lookup'!A:A,'Client Lookup'!C:C)</f>
        <v>Under Armour</v>
      </c>
      <c r="AC998" t="e">
        <f>_xlfn.XLOOKUP(K998,'Results vs Forecast'!K:K,'Results vs Forecast'!K:K)</f>
        <v>#N/A</v>
      </c>
    </row>
    <row r="999" spans="1:29" hidden="1">
      <c r="A999" s="39"/>
      <c r="B999" s="1" t="s">
        <v>700</v>
      </c>
      <c r="C999" s="1" t="s">
        <v>701</v>
      </c>
      <c r="D999" s="1" t="s">
        <v>12</v>
      </c>
      <c r="E999" s="1" t="s">
        <v>12</v>
      </c>
      <c r="F999" s="2">
        <v>45535</v>
      </c>
      <c r="G999" s="2">
        <v>45505</v>
      </c>
      <c r="H999" s="1" t="s">
        <v>3227</v>
      </c>
      <c r="I999" s="1" t="s">
        <v>3228</v>
      </c>
      <c r="J999" s="1" t="s">
        <v>509</v>
      </c>
      <c r="K999" s="1" t="s">
        <v>759</v>
      </c>
      <c r="L999" s="1" t="s">
        <v>2047</v>
      </c>
      <c r="M999" s="1"/>
      <c r="N999" s="1"/>
      <c r="O999" s="1"/>
      <c r="P999" s="40">
        <v>55776</v>
      </c>
      <c r="Q999" s="37" t="str">
        <f>IF(C999="ForthPoint","ForthPoint",IF(D999="Intercompany",_xlfn.XLOOKUP(E999,'Dept Lookup'!B:B,'Dept Lookup'!A:A),Modified!D999))</f>
        <v>Business Intelligence</v>
      </c>
      <c r="R999" t="str">
        <f t="shared" si="79"/>
        <v>CVS Health</v>
      </c>
      <c r="S999" s="1" t="s">
        <v>707</v>
      </c>
      <c r="T999">
        <f t="shared" si="80"/>
        <v>0</v>
      </c>
      <c r="U999" s="25" t="str">
        <f>IF(K999&gt;0,K999,_xlfn.XLOOKUP(M999,'Client Lookup'!L:L,'Client Lookup'!N:N))</f>
        <v>22863</v>
      </c>
      <c r="V999" t="str">
        <f>_xlfn.XLOOKUP(_xlfn.NUMBERVALUE(U999),'Project Lookup'!X:X,'Project Lookup'!B:B)</f>
        <v>Retail Analytics DS and BI - 2024</v>
      </c>
      <c r="X999" t="str">
        <f t="shared" si="81"/>
        <v>170 CVS Health : 867 Retail Analytics DS and BI - 2024</v>
      </c>
      <c r="Y999" t="str">
        <f t="shared" si="82"/>
        <v>170 CVS Health</v>
      </c>
      <c r="Z999" t="str">
        <f t="shared" si="83"/>
        <v>170 CVS Health</v>
      </c>
      <c r="AA999" t="str">
        <f>_xlfn.XLOOKUP(Z999,'Client Lookup'!A:A,'Client Lookup'!C:C)</f>
        <v>CVS Health</v>
      </c>
      <c r="AC999" t="e">
        <f>_xlfn.XLOOKUP(K999,'Results vs Forecast'!K:K,'Results vs Forecast'!K:K)</f>
        <v>#N/A</v>
      </c>
    </row>
    <row r="1000" spans="1:29" hidden="1">
      <c r="A1000" s="39"/>
      <c r="B1000" s="1" t="s">
        <v>700</v>
      </c>
      <c r="C1000" s="1" t="s">
        <v>701</v>
      </c>
      <c r="D1000" s="1" t="s">
        <v>12</v>
      </c>
      <c r="E1000" s="1" t="s">
        <v>12</v>
      </c>
      <c r="F1000" s="2">
        <v>45535</v>
      </c>
      <c r="G1000" s="2">
        <v>45505</v>
      </c>
      <c r="H1000" s="1" t="s">
        <v>3229</v>
      </c>
      <c r="I1000" s="1" t="s">
        <v>3230</v>
      </c>
      <c r="J1000" s="1" t="s">
        <v>933</v>
      </c>
      <c r="K1000" s="1" t="s">
        <v>908</v>
      </c>
      <c r="L1000" s="1" t="s">
        <v>1275</v>
      </c>
      <c r="M1000" s="1"/>
      <c r="N1000" s="1"/>
      <c r="O1000" s="1"/>
      <c r="P1000" s="40">
        <v>12.56</v>
      </c>
      <c r="Q1000" s="37" t="str">
        <f>IF(C1000="ForthPoint","ForthPoint",IF(D1000="Intercompany",_xlfn.XLOOKUP(E1000,'Dept Lookup'!B:B,'Dept Lookup'!A:A),Modified!D1000))</f>
        <v>Business Intelligence</v>
      </c>
      <c r="R1000" t="str">
        <f t="shared" si="79"/>
        <v>Under Armour</v>
      </c>
      <c r="S1000" s="1" t="s">
        <v>707</v>
      </c>
      <c r="T1000">
        <f t="shared" si="80"/>
        <v>0</v>
      </c>
      <c r="U1000" s="25" t="str">
        <f>IF(K1000&gt;0,K1000,_xlfn.XLOOKUP(M1000,'Client Lookup'!L:L,'Client Lookup'!N:N))</f>
        <v>35067</v>
      </c>
      <c r="V1000" t="str">
        <f>_xlfn.XLOOKUP(_xlfn.NUMBERVALUE(U1000),'Project Lookup'!X:X,'Project Lookup'!B:B)</f>
        <v>Centric Footwear</v>
      </c>
      <c r="X1000" t="str">
        <f t="shared" si="81"/>
        <v>276 Under Armour : 1340 Centric Footwear</v>
      </c>
      <c r="Y1000" t="str">
        <f t="shared" si="82"/>
        <v>276 Under Armour</v>
      </c>
      <c r="Z1000" t="str">
        <f t="shared" si="83"/>
        <v>276 Under Armour</v>
      </c>
      <c r="AA1000" t="str">
        <f>_xlfn.XLOOKUP(Z1000,'Client Lookup'!A:A,'Client Lookup'!C:C)</f>
        <v>Under Armour</v>
      </c>
      <c r="AC1000" t="e">
        <f>_xlfn.XLOOKUP(K1000,'Results vs Forecast'!K:K,'Results vs Forecast'!K:K)</f>
        <v>#N/A</v>
      </c>
    </row>
    <row r="1001" spans="1:29" hidden="1">
      <c r="A1001" s="39"/>
      <c r="B1001" s="1" t="s">
        <v>700</v>
      </c>
      <c r="C1001" s="1" t="s">
        <v>1370</v>
      </c>
      <c r="D1001" s="1" t="s">
        <v>12</v>
      </c>
      <c r="E1001" s="1" t="s">
        <v>12</v>
      </c>
      <c r="F1001" s="2">
        <v>45535</v>
      </c>
      <c r="G1001" s="2">
        <v>45505</v>
      </c>
      <c r="H1001" s="1" t="s">
        <v>3231</v>
      </c>
      <c r="I1001" s="1" t="s">
        <v>3232</v>
      </c>
      <c r="J1001" s="1" t="s">
        <v>646</v>
      </c>
      <c r="K1001" s="1" t="s">
        <v>892</v>
      </c>
      <c r="L1001" s="1" t="s">
        <v>2880</v>
      </c>
      <c r="M1001" s="1"/>
      <c r="N1001" s="1"/>
      <c r="O1001" s="1"/>
      <c r="P1001" s="40">
        <v>480.22353945415932</v>
      </c>
      <c r="Q1001" s="37" t="str">
        <f>IF(C1001="ForthPoint","ForthPoint",IF(D1001="Intercompany",_xlfn.XLOOKUP(E1001,'Dept Lookup'!B:B,'Dept Lookup'!A:A),Modified!D1001))</f>
        <v>Business Intelligence</v>
      </c>
      <c r="R1001" t="str">
        <f t="shared" si="79"/>
        <v>The Blackstone Group</v>
      </c>
      <c r="S1001" s="1" t="s">
        <v>707</v>
      </c>
      <c r="T1001">
        <f t="shared" si="80"/>
        <v>0</v>
      </c>
      <c r="U1001" s="25" t="str">
        <f>IF(K1001&gt;0,K1001,_xlfn.XLOOKUP(M1001,'Client Lookup'!L:L,'Client Lookup'!N:N))</f>
        <v>25161</v>
      </c>
      <c r="V1001" t="str">
        <f>_xlfn.XLOOKUP(_xlfn.NUMBERVALUE(U1001),'Project Lookup'!X:X,'Project Lookup'!B:B)</f>
        <v>Blackstone SOW #13</v>
      </c>
      <c r="X1001" t="str">
        <f t="shared" si="81"/>
        <v>468 Blackstone Inc. : 989 Blackstone SOW #13</v>
      </c>
      <c r="Y1001" t="str">
        <f t="shared" si="82"/>
        <v>468 Blackstone Inc.</v>
      </c>
      <c r="Z1001" t="str">
        <f t="shared" si="83"/>
        <v>468 Blackstone Inc.</v>
      </c>
      <c r="AA1001" t="str">
        <f>_xlfn.XLOOKUP(Z1001,'Client Lookup'!A:A,'Client Lookup'!C:C)</f>
        <v>The Blackstone Group</v>
      </c>
      <c r="AC1001" t="e">
        <f>_xlfn.XLOOKUP(K1001,'Results vs Forecast'!K:K,'Results vs Forecast'!K:K)</f>
        <v>#N/A</v>
      </c>
    </row>
    <row r="1002" spans="1:29" hidden="1">
      <c r="A1002" s="39"/>
      <c r="B1002" s="1" t="s">
        <v>700</v>
      </c>
      <c r="C1002" s="1" t="s">
        <v>701</v>
      </c>
      <c r="D1002" s="1" t="s">
        <v>12</v>
      </c>
      <c r="E1002" s="1" t="s">
        <v>12</v>
      </c>
      <c r="F1002" s="2">
        <v>45535</v>
      </c>
      <c r="G1002" s="2">
        <v>45505</v>
      </c>
      <c r="H1002" s="1" t="s">
        <v>3233</v>
      </c>
      <c r="I1002" s="1" t="s">
        <v>3234</v>
      </c>
      <c r="J1002" s="1" t="s">
        <v>461</v>
      </c>
      <c r="K1002" s="1" t="s">
        <v>715</v>
      </c>
      <c r="L1002" s="1" t="s">
        <v>1857</v>
      </c>
      <c r="M1002" s="1"/>
      <c r="N1002" s="1"/>
      <c r="O1002" s="1" t="s">
        <v>1369</v>
      </c>
      <c r="P1002" s="40">
        <v>14461.41</v>
      </c>
      <c r="Q1002" s="37" t="str">
        <f>IF(C1002="ForthPoint","ForthPoint",IF(D1002="Intercompany",_xlfn.XLOOKUP(E1002,'Dept Lookup'!B:B,'Dept Lookup'!A:A),Modified!D1002))</f>
        <v>Business Intelligence</v>
      </c>
      <c r="R1002" t="str">
        <f t="shared" si="79"/>
        <v>AARP</v>
      </c>
      <c r="S1002" s="1" t="s">
        <v>707</v>
      </c>
      <c r="T1002">
        <f t="shared" si="80"/>
        <v>0</v>
      </c>
      <c r="U1002" s="25" t="str">
        <f>IF(K1002&gt;0,K1002,_xlfn.XLOOKUP(M1002,'Client Lookup'!L:L,'Client Lookup'!N:N))</f>
        <v>22405</v>
      </c>
      <c r="V1002" t="str">
        <f>_xlfn.XLOOKUP(_xlfn.NUMBERVALUE(U1002),'Project Lookup'!X:X,'Project Lookup'!B:B)</f>
        <v>Journey Analytics - 2024</v>
      </c>
      <c r="X1002" t="str">
        <f t="shared" si="81"/>
        <v>2 AARP : 840 Journey Analytics - 2024</v>
      </c>
      <c r="Y1002" t="str">
        <f t="shared" si="82"/>
        <v>2 AARP</v>
      </c>
      <c r="Z1002" t="str">
        <f t="shared" si="83"/>
        <v>2 AARP</v>
      </c>
      <c r="AA1002" t="str">
        <f>_xlfn.XLOOKUP(Z1002,'Client Lookup'!A:A,'Client Lookup'!C:C)</f>
        <v>AARP</v>
      </c>
      <c r="AC1002" t="e">
        <f>_xlfn.XLOOKUP(K1002,'Results vs Forecast'!K:K,'Results vs Forecast'!K:K)</f>
        <v>#N/A</v>
      </c>
    </row>
    <row r="1003" spans="1:29" hidden="1">
      <c r="A1003" s="39"/>
      <c r="B1003" s="1" t="s">
        <v>700</v>
      </c>
      <c r="C1003" s="1" t="s">
        <v>701</v>
      </c>
      <c r="D1003" s="1" t="s">
        <v>12</v>
      </c>
      <c r="E1003" s="1" t="s">
        <v>12</v>
      </c>
      <c r="F1003" s="2">
        <v>45535</v>
      </c>
      <c r="G1003" s="2">
        <v>45505</v>
      </c>
      <c r="H1003" s="1" t="s">
        <v>3235</v>
      </c>
      <c r="I1003" s="1" t="s">
        <v>3236</v>
      </c>
      <c r="J1003" s="1" t="s">
        <v>933</v>
      </c>
      <c r="K1003" s="1" t="s">
        <v>908</v>
      </c>
      <c r="L1003" s="1" t="s">
        <v>1275</v>
      </c>
      <c r="M1003" s="1"/>
      <c r="N1003" s="1"/>
      <c r="O1003" s="1"/>
      <c r="P1003" s="40">
        <v>14.89</v>
      </c>
      <c r="Q1003" s="37" t="str">
        <f>IF(C1003="ForthPoint","ForthPoint",IF(D1003="Intercompany",_xlfn.XLOOKUP(E1003,'Dept Lookup'!B:B,'Dept Lookup'!A:A),Modified!D1003))</f>
        <v>Business Intelligence</v>
      </c>
      <c r="R1003" t="str">
        <f t="shared" si="79"/>
        <v>Under Armour</v>
      </c>
      <c r="S1003" s="1" t="s">
        <v>707</v>
      </c>
      <c r="T1003">
        <f t="shared" si="80"/>
        <v>0</v>
      </c>
      <c r="U1003" s="25" t="str">
        <f>IF(K1003&gt;0,K1003,_xlfn.XLOOKUP(M1003,'Client Lookup'!L:L,'Client Lookup'!N:N))</f>
        <v>35067</v>
      </c>
      <c r="V1003" t="str">
        <f>_xlfn.XLOOKUP(_xlfn.NUMBERVALUE(U1003),'Project Lookup'!X:X,'Project Lookup'!B:B)</f>
        <v>Centric Footwear</v>
      </c>
      <c r="X1003" t="str">
        <f t="shared" si="81"/>
        <v>276 Under Armour : 1340 Centric Footwear</v>
      </c>
      <c r="Y1003" t="str">
        <f t="shared" si="82"/>
        <v>276 Under Armour</v>
      </c>
      <c r="Z1003" t="str">
        <f t="shared" si="83"/>
        <v>276 Under Armour</v>
      </c>
      <c r="AA1003" t="str">
        <f>_xlfn.XLOOKUP(Z1003,'Client Lookup'!A:A,'Client Lookup'!C:C)</f>
        <v>Under Armour</v>
      </c>
      <c r="AC1003" t="e">
        <f>_xlfn.XLOOKUP(K1003,'Results vs Forecast'!K:K,'Results vs Forecast'!K:K)</f>
        <v>#N/A</v>
      </c>
    </row>
    <row r="1004" spans="1:29" hidden="1">
      <c r="A1004" s="39"/>
      <c r="B1004" s="1" t="s">
        <v>700</v>
      </c>
      <c r="C1004" s="1" t="s">
        <v>701</v>
      </c>
      <c r="D1004" s="1" t="s">
        <v>12</v>
      </c>
      <c r="E1004" s="1" t="s">
        <v>12</v>
      </c>
      <c r="F1004" s="2">
        <v>45535</v>
      </c>
      <c r="G1004" s="2">
        <v>45505</v>
      </c>
      <c r="H1004" s="1" t="s">
        <v>3237</v>
      </c>
      <c r="I1004" s="1" t="s">
        <v>3238</v>
      </c>
      <c r="J1004" s="1" t="s">
        <v>666</v>
      </c>
      <c r="K1004" s="1" t="s">
        <v>917</v>
      </c>
      <c r="L1004" s="1" t="s">
        <v>1865</v>
      </c>
      <c r="M1004" s="1"/>
      <c r="N1004" s="1"/>
      <c r="O1004" s="1"/>
      <c r="P1004" s="40">
        <v>5300.84</v>
      </c>
      <c r="Q1004" s="37" t="str">
        <f>IF(C1004="ForthPoint","ForthPoint",IF(D1004="Intercompany",_xlfn.XLOOKUP(E1004,'Dept Lookup'!B:B,'Dept Lookup'!A:A),Modified!D1004))</f>
        <v>Business Intelligence</v>
      </c>
      <c r="R1004" t="str">
        <f t="shared" si="79"/>
        <v>Visa</v>
      </c>
      <c r="S1004" s="1" t="s">
        <v>707</v>
      </c>
      <c r="T1004">
        <f t="shared" si="80"/>
        <v>0</v>
      </c>
      <c r="U1004" s="25" t="str">
        <f>IF(K1004&gt;0,K1004,_xlfn.XLOOKUP(M1004,'Client Lookup'!L:L,'Client Lookup'!N:N))</f>
        <v>31318</v>
      </c>
      <c r="V1004" t="str">
        <f>_xlfn.XLOOKUP(_xlfn.NUMBERVALUE(U1004),'Project Lookup'!X:X,'Project Lookup'!B:B)</f>
        <v>NextGen Solutions</v>
      </c>
      <c r="X1004" t="str">
        <f t="shared" si="81"/>
        <v>11 Visa : 1246 NextGen Solutions</v>
      </c>
      <c r="Y1004" t="str">
        <f t="shared" si="82"/>
        <v>11 Visa</v>
      </c>
      <c r="Z1004" t="str">
        <f t="shared" si="83"/>
        <v>11 Visa</v>
      </c>
      <c r="AA1004" t="str">
        <f>_xlfn.XLOOKUP(Z1004,'Client Lookup'!A:A,'Client Lookup'!C:C)</f>
        <v>Visa</v>
      </c>
      <c r="AC1004" t="e">
        <f>_xlfn.XLOOKUP(K1004,'Results vs Forecast'!K:K,'Results vs Forecast'!K:K)</f>
        <v>#N/A</v>
      </c>
    </row>
    <row r="1005" spans="1:29" hidden="1">
      <c r="A1005" s="39"/>
      <c r="B1005" s="1" t="s">
        <v>700</v>
      </c>
      <c r="C1005" s="1" t="s">
        <v>1370</v>
      </c>
      <c r="D1005" s="1" t="s">
        <v>12</v>
      </c>
      <c r="E1005" s="1" t="s">
        <v>12</v>
      </c>
      <c r="F1005" s="2">
        <v>45535</v>
      </c>
      <c r="G1005" s="2">
        <v>45505</v>
      </c>
      <c r="H1005" s="1" t="s">
        <v>3239</v>
      </c>
      <c r="I1005" s="1" t="s">
        <v>3240</v>
      </c>
      <c r="J1005" s="1" t="s">
        <v>617</v>
      </c>
      <c r="K1005" s="1" t="s">
        <v>860</v>
      </c>
      <c r="L1005" s="1" t="s">
        <v>2892</v>
      </c>
      <c r="M1005" s="1"/>
      <c r="N1005" s="1"/>
      <c r="O1005" s="1"/>
      <c r="P1005" s="40">
        <v>344.16020327548085</v>
      </c>
      <c r="Q1005" s="37" t="str">
        <f>IF(C1005="ForthPoint","ForthPoint",IF(D1005="Intercompany",_xlfn.XLOOKUP(E1005,'Dept Lookup'!B:B,'Dept Lookup'!A:A),Modified!D1005))</f>
        <v>Business Intelligence</v>
      </c>
      <c r="R1005" t="str">
        <f t="shared" si="79"/>
        <v>Roku</v>
      </c>
      <c r="S1005" s="1" t="s">
        <v>707</v>
      </c>
      <c r="T1005">
        <f t="shared" si="80"/>
        <v>0</v>
      </c>
      <c r="U1005" s="25" t="str">
        <f>IF(K1005&gt;0,K1005,_xlfn.XLOOKUP(M1005,'Client Lookup'!L:L,'Client Lookup'!N:N))</f>
        <v>25138</v>
      </c>
      <c r="V1005" t="str">
        <f>_xlfn.XLOOKUP(_xlfn.NUMBERVALUE(U1005),'Project Lookup'!X:X,'Project Lookup'!B:B)</f>
        <v>SOW#1 2024 - DE &amp; BI Team</v>
      </c>
      <c r="X1005" t="str">
        <f t="shared" si="81"/>
        <v>459 Roku Inc. : 966 SOW#1 2024 - DE &amp; BI Team</v>
      </c>
      <c r="Y1005" t="str">
        <f t="shared" si="82"/>
        <v>459 Roku Inc.</v>
      </c>
      <c r="Z1005" t="str">
        <f t="shared" si="83"/>
        <v>459 Roku Inc.</v>
      </c>
      <c r="AA1005" t="str">
        <f>_xlfn.XLOOKUP(Z1005,'Client Lookup'!A:A,'Client Lookup'!C:C)</f>
        <v>Roku</v>
      </c>
      <c r="AC1005" t="e">
        <f>_xlfn.XLOOKUP(K1005,'Results vs Forecast'!K:K,'Results vs Forecast'!K:K)</f>
        <v>#N/A</v>
      </c>
    </row>
    <row r="1006" spans="1:29" hidden="1">
      <c r="A1006" s="39"/>
      <c r="B1006" s="1" t="s">
        <v>700</v>
      </c>
      <c r="C1006" s="1" t="s">
        <v>1370</v>
      </c>
      <c r="D1006" s="1" t="s">
        <v>12</v>
      </c>
      <c r="E1006" s="1" t="s">
        <v>12</v>
      </c>
      <c r="F1006" s="2">
        <v>45535</v>
      </c>
      <c r="G1006" s="2">
        <v>45505</v>
      </c>
      <c r="H1006" s="1" t="s">
        <v>3241</v>
      </c>
      <c r="I1006" s="1" t="s">
        <v>3242</v>
      </c>
      <c r="J1006" s="1" t="s">
        <v>593</v>
      </c>
      <c r="K1006" s="1" t="s">
        <v>842</v>
      </c>
      <c r="L1006" s="1" t="s">
        <v>1809</v>
      </c>
      <c r="M1006" s="1"/>
      <c r="N1006" s="1"/>
      <c r="O1006" s="1"/>
      <c r="P1006" s="40">
        <v>352.16392893305016</v>
      </c>
      <c r="Q1006" s="37" t="str">
        <f>IF(C1006="ForthPoint","ForthPoint",IF(D1006="Intercompany",_xlfn.XLOOKUP(E1006,'Dept Lookup'!B:B,'Dept Lookup'!A:A),Modified!D1006))</f>
        <v>Business Intelligence</v>
      </c>
      <c r="R1006" t="str">
        <f t="shared" si="79"/>
        <v>MasterCard</v>
      </c>
      <c r="S1006" s="1" t="s">
        <v>707</v>
      </c>
      <c r="T1006">
        <f t="shared" si="80"/>
        <v>0</v>
      </c>
      <c r="U1006" s="25" t="str">
        <f>IF(K1006&gt;0,K1006,_xlfn.XLOOKUP(M1006,'Client Lookup'!L:L,'Client Lookup'!N:N))</f>
        <v>25146</v>
      </c>
      <c r="V1006" t="str">
        <f>_xlfn.XLOOKUP(_xlfn.NUMBERVALUE(U1006),'Project Lookup'!X:X,'Project Lookup'!B:B)</f>
        <v>Mastercard SOW #6</v>
      </c>
      <c r="X1006" t="str">
        <f t="shared" si="81"/>
        <v>461 Session M Inc. : 974 Mastercard SOW #6</v>
      </c>
      <c r="Y1006" t="str">
        <f t="shared" si="82"/>
        <v>461 Session M Inc.</v>
      </c>
      <c r="Z1006" t="str">
        <f t="shared" si="83"/>
        <v>461 Session M Inc.</v>
      </c>
      <c r="AA1006" t="str">
        <f>_xlfn.XLOOKUP(Z1006,'Client Lookup'!A:A,'Client Lookup'!C:C)</f>
        <v>MasterCard</v>
      </c>
      <c r="AC1006" t="e">
        <f>_xlfn.XLOOKUP(K1006,'Results vs Forecast'!K:K,'Results vs Forecast'!K:K)</f>
        <v>#N/A</v>
      </c>
    </row>
    <row r="1007" spans="1:29" hidden="1">
      <c r="A1007" s="39"/>
      <c r="B1007" s="1" t="s">
        <v>700</v>
      </c>
      <c r="C1007" s="1" t="s">
        <v>1370</v>
      </c>
      <c r="D1007" s="1" t="s">
        <v>12</v>
      </c>
      <c r="E1007" s="1" t="s">
        <v>12</v>
      </c>
      <c r="F1007" s="2">
        <v>45535</v>
      </c>
      <c r="G1007" s="2">
        <v>45505</v>
      </c>
      <c r="H1007" s="1" t="s">
        <v>3243</v>
      </c>
      <c r="I1007" s="1" t="s">
        <v>3244</v>
      </c>
      <c r="J1007" s="1" t="s">
        <v>617</v>
      </c>
      <c r="K1007" s="1" t="s">
        <v>860</v>
      </c>
      <c r="L1007" s="1" t="s">
        <v>2892</v>
      </c>
      <c r="M1007" s="1"/>
      <c r="N1007" s="1"/>
      <c r="O1007" s="1"/>
      <c r="P1007" s="40">
        <v>344.16020327548085</v>
      </c>
      <c r="Q1007" s="37" t="str">
        <f>IF(C1007="ForthPoint","ForthPoint",IF(D1007="Intercompany",_xlfn.XLOOKUP(E1007,'Dept Lookup'!B:B,'Dept Lookup'!A:A),Modified!D1007))</f>
        <v>Business Intelligence</v>
      </c>
      <c r="R1007" t="str">
        <f t="shared" si="79"/>
        <v>Roku</v>
      </c>
      <c r="S1007" s="1" t="s">
        <v>707</v>
      </c>
      <c r="T1007">
        <f t="shared" si="80"/>
        <v>0</v>
      </c>
      <c r="U1007" s="25" t="str">
        <f>IF(K1007&gt;0,K1007,_xlfn.XLOOKUP(M1007,'Client Lookup'!L:L,'Client Lookup'!N:N))</f>
        <v>25138</v>
      </c>
      <c r="V1007" t="str">
        <f>_xlfn.XLOOKUP(_xlfn.NUMBERVALUE(U1007),'Project Lookup'!X:X,'Project Lookup'!B:B)</f>
        <v>SOW#1 2024 - DE &amp; BI Team</v>
      </c>
      <c r="X1007" t="str">
        <f t="shared" si="81"/>
        <v>459 Roku Inc. : 966 SOW#1 2024 - DE &amp; BI Team</v>
      </c>
      <c r="Y1007" t="str">
        <f t="shared" si="82"/>
        <v>459 Roku Inc.</v>
      </c>
      <c r="Z1007" t="str">
        <f t="shared" si="83"/>
        <v>459 Roku Inc.</v>
      </c>
      <c r="AA1007" t="str">
        <f>_xlfn.XLOOKUP(Z1007,'Client Lookup'!A:A,'Client Lookup'!C:C)</f>
        <v>Roku</v>
      </c>
      <c r="AC1007" t="e">
        <f>_xlfn.XLOOKUP(K1007,'Results vs Forecast'!K:K,'Results vs Forecast'!K:K)</f>
        <v>#N/A</v>
      </c>
    </row>
    <row r="1008" spans="1:29" hidden="1">
      <c r="A1008" s="39"/>
      <c r="B1008" s="1" t="s">
        <v>700</v>
      </c>
      <c r="C1008" s="1" t="s">
        <v>701</v>
      </c>
      <c r="D1008" s="1" t="s">
        <v>12</v>
      </c>
      <c r="E1008" s="1" t="s">
        <v>12</v>
      </c>
      <c r="F1008" s="2">
        <v>45535</v>
      </c>
      <c r="G1008" s="2">
        <v>45505</v>
      </c>
      <c r="H1008" s="1" t="s">
        <v>3245</v>
      </c>
      <c r="I1008" s="1" t="s">
        <v>3246</v>
      </c>
      <c r="J1008" s="1" t="s">
        <v>582</v>
      </c>
      <c r="K1008" s="1" t="s">
        <v>834</v>
      </c>
      <c r="L1008" s="1" t="s">
        <v>2610</v>
      </c>
      <c r="M1008" s="1"/>
      <c r="N1008" s="1"/>
      <c r="O1008" s="1" t="s">
        <v>3247</v>
      </c>
      <c r="P1008" s="40">
        <v>13000</v>
      </c>
      <c r="Q1008" s="37" t="str">
        <f>IF(C1008="ForthPoint","ForthPoint",IF(D1008="Intercompany",_xlfn.XLOOKUP(E1008,'Dept Lookup'!B:B,'Dept Lookup'!A:A),Modified!D1008))</f>
        <v>Business Intelligence</v>
      </c>
      <c r="R1008" t="str">
        <f t="shared" si="79"/>
        <v>LinkedIn</v>
      </c>
      <c r="S1008" s="1" t="s">
        <v>707</v>
      </c>
      <c r="T1008">
        <f t="shared" si="80"/>
        <v>0</v>
      </c>
      <c r="U1008" s="25" t="str">
        <f>IF(K1008&gt;0,K1008,_xlfn.XLOOKUP(M1008,'Client Lookup'!L:L,'Client Lookup'!N:N))</f>
        <v>34325</v>
      </c>
      <c r="V1008" t="str">
        <f>_xlfn.XLOOKUP(_xlfn.NUMBERVALUE(U1008),'Project Lookup'!X:X,'Project Lookup'!B:B)</f>
        <v>LinkedIn LTS BI (Grace) FY2025 Renewal</v>
      </c>
      <c r="X1008" t="str">
        <f t="shared" si="81"/>
        <v>169 LinkedIn Corporation : 1313 LinkedIn LTS BI (Grace) FY2025 Renewal</v>
      </c>
      <c r="Y1008" t="str">
        <f t="shared" si="82"/>
        <v>169 LinkedIn Corporation</v>
      </c>
      <c r="Z1008" t="str">
        <f t="shared" si="83"/>
        <v>169 LinkedIn Corporation</v>
      </c>
      <c r="AA1008" t="str">
        <f>_xlfn.XLOOKUP(Z1008,'Client Lookup'!A:A,'Client Lookup'!C:C)</f>
        <v>LinkedIn</v>
      </c>
      <c r="AC1008" t="e">
        <f>_xlfn.XLOOKUP(K1008,'Results vs Forecast'!K:K,'Results vs Forecast'!K:K)</f>
        <v>#N/A</v>
      </c>
    </row>
    <row r="1009" spans="1:29" hidden="1">
      <c r="A1009" s="39"/>
      <c r="B1009" s="1" t="s">
        <v>700</v>
      </c>
      <c r="C1009" s="1" t="s">
        <v>701</v>
      </c>
      <c r="D1009" s="1" t="s">
        <v>12</v>
      </c>
      <c r="E1009" s="1" t="s">
        <v>12</v>
      </c>
      <c r="F1009" s="2">
        <v>45535</v>
      </c>
      <c r="G1009" s="2">
        <v>45505</v>
      </c>
      <c r="H1009" s="1" t="s">
        <v>3248</v>
      </c>
      <c r="I1009" s="1" t="s">
        <v>3249</v>
      </c>
      <c r="J1009" s="1" t="s">
        <v>669</v>
      </c>
      <c r="K1009" s="1" t="s">
        <v>920</v>
      </c>
      <c r="L1009" s="1" t="s">
        <v>2985</v>
      </c>
      <c r="M1009" s="1"/>
      <c r="N1009" s="1"/>
      <c r="O1009" s="1"/>
      <c r="P1009" s="40">
        <v>13401.96</v>
      </c>
      <c r="Q1009" s="37" t="str">
        <f>IF(C1009="ForthPoint","ForthPoint",IF(D1009="Intercompany",_xlfn.XLOOKUP(E1009,'Dept Lookup'!B:B,'Dept Lookup'!A:A),Modified!D1009))</f>
        <v>Business Intelligence</v>
      </c>
      <c r="R1009" t="str">
        <f t="shared" si="79"/>
        <v>Visa</v>
      </c>
      <c r="S1009" s="1" t="s">
        <v>707</v>
      </c>
      <c r="T1009">
        <f t="shared" si="80"/>
        <v>0</v>
      </c>
      <c r="U1009" s="25" t="str">
        <f>IF(K1009&gt;0,K1009,_xlfn.XLOOKUP(M1009,'Client Lookup'!L:L,'Client Lookup'!N:N))</f>
        <v>35679</v>
      </c>
      <c r="V1009" t="str">
        <f>_xlfn.XLOOKUP(_xlfn.NUMBERVALUE(U1009),'Project Lookup'!X:X,'Project Lookup'!B:B)</f>
        <v>Visa - Minerva dashboard automation</v>
      </c>
      <c r="X1009" t="str">
        <f t="shared" si="81"/>
        <v>11 Visa : 1344 Visa - Minerva dashboard automation</v>
      </c>
      <c r="Y1009" t="str">
        <f t="shared" si="82"/>
        <v>11 Visa</v>
      </c>
      <c r="Z1009" t="str">
        <f t="shared" si="83"/>
        <v>11 Visa</v>
      </c>
      <c r="AA1009" t="str">
        <f>_xlfn.XLOOKUP(Z1009,'Client Lookup'!A:A,'Client Lookup'!C:C)</f>
        <v>Visa</v>
      </c>
      <c r="AC1009" t="e">
        <f>_xlfn.XLOOKUP(K1009,'Results vs Forecast'!K:K,'Results vs Forecast'!K:K)</f>
        <v>#N/A</v>
      </c>
    </row>
    <row r="1010" spans="1:29" hidden="1">
      <c r="A1010" s="39"/>
      <c r="B1010" s="1" t="s">
        <v>700</v>
      </c>
      <c r="C1010" s="1" t="s">
        <v>1370</v>
      </c>
      <c r="D1010" s="1" t="s">
        <v>12</v>
      </c>
      <c r="E1010" s="1" t="s">
        <v>12</v>
      </c>
      <c r="F1010" s="2">
        <v>45535</v>
      </c>
      <c r="G1010" s="2">
        <v>45505</v>
      </c>
      <c r="H1010" s="1" t="s">
        <v>3250</v>
      </c>
      <c r="I1010" s="1" t="s">
        <v>3251</v>
      </c>
      <c r="J1010" s="1" t="s">
        <v>593</v>
      </c>
      <c r="K1010" s="1" t="s">
        <v>842</v>
      </c>
      <c r="L1010" s="1" t="s">
        <v>1809</v>
      </c>
      <c r="M1010" s="1"/>
      <c r="N1010" s="1"/>
      <c r="O1010" s="1"/>
      <c r="P1010" s="40">
        <v>352.16392893305016</v>
      </c>
      <c r="Q1010" s="37" t="str">
        <f>IF(C1010="ForthPoint","ForthPoint",IF(D1010="Intercompany",_xlfn.XLOOKUP(E1010,'Dept Lookup'!B:B,'Dept Lookup'!A:A),Modified!D1010))</f>
        <v>Business Intelligence</v>
      </c>
      <c r="R1010" t="str">
        <f t="shared" si="79"/>
        <v>MasterCard</v>
      </c>
      <c r="S1010" s="1" t="s">
        <v>707</v>
      </c>
      <c r="T1010">
        <f t="shared" si="80"/>
        <v>0</v>
      </c>
      <c r="U1010" s="25" t="str">
        <f>IF(K1010&gt;0,K1010,_xlfn.XLOOKUP(M1010,'Client Lookup'!L:L,'Client Lookup'!N:N))</f>
        <v>25146</v>
      </c>
      <c r="V1010" t="str">
        <f>_xlfn.XLOOKUP(_xlfn.NUMBERVALUE(U1010),'Project Lookup'!X:X,'Project Lookup'!B:B)</f>
        <v>Mastercard SOW #6</v>
      </c>
      <c r="X1010" t="str">
        <f t="shared" si="81"/>
        <v>461 Session M Inc. : 974 Mastercard SOW #6</v>
      </c>
      <c r="Y1010" t="str">
        <f t="shared" si="82"/>
        <v>461 Session M Inc.</v>
      </c>
      <c r="Z1010" t="str">
        <f t="shared" si="83"/>
        <v>461 Session M Inc.</v>
      </c>
      <c r="AA1010" t="str">
        <f>_xlfn.XLOOKUP(Z1010,'Client Lookup'!A:A,'Client Lookup'!C:C)</f>
        <v>MasterCard</v>
      </c>
      <c r="AC1010" t="e">
        <f>_xlfn.XLOOKUP(K1010,'Results vs Forecast'!K:K,'Results vs Forecast'!K:K)</f>
        <v>#N/A</v>
      </c>
    </row>
    <row r="1011" spans="1:29" hidden="1">
      <c r="A1011" s="39"/>
      <c r="B1011" s="1" t="s">
        <v>700</v>
      </c>
      <c r="C1011" s="1" t="s">
        <v>1370</v>
      </c>
      <c r="D1011" s="1" t="s">
        <v>12</v>
      </c>
      <c r="E1011" s="1" t="s">
        <v>12</v>
      </c>
      <c r="F1011" s="2">
        <v>45535</v>
      </c>
      <c r="G1011" s="2">
        <v>45505</v>
      </c>
      <c r="H1011" s="1" t="s">
        <v>3252</v>
      </c>
      <c r="I1011" s="1" t="s">
        <v>3253</v>
      </c>
      <c r="J1011" s="1" t="s">
        <v>593</v>
      </c>
      <c r="K1011" s="1" t="s">
        <v>842</v>
      </c>
      <c r="L1011" s="1" t="s">
        <v>1809</v>
      </c>
      <c r="M1011" s="1"/>
      <c r="N1011" s="1"/>
      <c r="O1011" s="1"/>
      <c r="P1011" s="40">
        <v>619.78856757171241</v>
      </c>
      <c r="Q1011" s="37" t="str">
        <f>IF(C1011="ForthPoint","ForthPoint",IF(D1011="Intercompany",_xlfn.XLOOKUP(E1011,'Dept Lookup'!B:B,'Dept Lookup'!A:A),Modified!D1011))</f>
        <v>Business Intelligence</v>
      </c>
      <c r="R1011" t="str">
        <f t="shared" si="79"/>
        <v>MasterCard</v>
      </c>
      <c r="S1011" s="1" t="s">
        <v>707</v>
      </c>
      <c r="T1011">
        <f t="shared" si="80"/>
        <v>0</v>
      </c>
      <c r="U1011" s="25" t="str">
        <f>IF(K1011&gt;0,K1011,_xlfn.XLOOKUP(M1011,'Client Lookup'!L:L,'Client Lookup'!N:N))</f>
        <v>25146</v>
      </c>
      <c r="V1011" t="str">
        <f>_xlfn.XLOOKUP(_xlfn.NUMBERVALUE(U1011),'Project Lookup'!X:X,'Project Lookup'!B:B)</f>
        <v>Mastercard SOW #6</v>
      </c>
      <c r="X1011" t="str">
        <f t="shared" si="81"/>
        <v>461 Session M Inc. : 974 Mastercard SOW #6</v>
      </c>
      <c r="Y1011" t="str">
        <f t="shared" si="82"/>
        <v>461 Session M Inc.</v>
      </c>
      <c r="Z1011" t="str">
        <f t="shared" si="83"/>
        <v>461 Session M Inc.</v>
      </c>
      <c r="AA1011" t="str">
        <f>_xlfn.XLOOKUP(Z1011,'Client Lookup'!A:A,'Client Lookup'!C:C)</f>
        <v>MasterCard</v>
      </c>
      <c r="AC1011" t="e">
        <f>_xlfn.XLOOKUP(K1011,'Results vs Forecast'!K:K,'Results vs Forecast'!K:K)</f>
        <v>#N/A</v>
      </c>
    </row>
    <row r="1012" spans="1:29" hidden="1">
      <c r="A1012" s="39"/>
      <c r="B1012" s="1" t="s">
        <v>700</v>
      </c>
      <c r="C1012" s="1" t="s">
        <v>1370</v>
      </c>
      <c r="D1012" s="1" t="s">
        <v>12</v>
      </c>
      <c r="E1012" s="1" t="s">
        <v>12</v>
      </c>
      <c r="F1012" s="2">
        <v>45535</v>
      </c>
      <c r="G1012" s="2">
        <v>45505</v>
      </c>
      <c r="H1012" s="1" t="s">
        <v>3254</v>
      </c>
      <c r="I1012" s="1" t="s">
        <v>3255</v>
      </c>
      <c r="J1012" s="1" t="s">
        <v>617</v>
      </c>
      <c r="K1012" s="1" t="s">
        <v>860</v>
      </c>
      <c r="L1012" s="1" t="s">
        <v>2892</v>
      </c>
      <c r="M1012" s="1"/>
      <c r="N1012" s="1"/>
      <c r="O1012" s="1"/>
      <c r="P1012" s="40">
        <v>344.16020327548085</v>
      </c>
      <c r="Q1012" s="37" t="str">
        <f>IF(C1012="ForthPoint","ForthPoint",IF(D1012="Intercompany",_xlfn.XLOOKUP(E1012,'Dept Lookup'!B:B,'Dept Lookup'!A:A),Modified!D1012))</f>
        <v>Business Intelligence</v>
      </c>
      <c r="R1012" t="str">
        <f t="shared" si="79"/>
        <v>Roku</v>
      </c>
      <c r="S1012" s="1" t="s">
        <v>707</v>
      </c>
      <c r="T1012">
        <f t="shared" si="80"/>
        <v>0</v>
      </c>
      <c r="U1012" s="25" t="str">
        <f>IF(K1012&gt;0,K1012,_xlfn.XLOOKUP(M1012,'Client Lookup'!L:L,'Client Lookup'!N:N))</f>
        <v>25138</v>
      </c>
      <c r="V1012" t="str">
        <f>_xlfn.XLOOKUP(_xlfn.NUMBERVALUE(U1012),'Project Lookup'!X:X,'Project Lookup'!B:B)</f>
        <v>SOW#1 2024 - DE &amp; BI Team</v>
      </c>
      <c r="X1012" t="str">
        <f t="shared" si="81"/>
        <v>459 Roku Inc. : 966 SOW#1 2024 - DE &amp; BI Team</v>
      </c>
      <c r="Y1012" t="str">
        <f t="shared" si="82"/>
        <v>459 Roku Inc.</v>
      </c>
      <c r="Z1012" t="str">
        <f t="shared" si="83"/>
        <v>459 Roku Inc.</v>
      </c>
      <c r="AA1012" t="str">
        <f>_xlfn.XLOOKUP(Z1012,'Client Lookup'!A:A,'Client Lookup'!C:C)</f>
        <v>Roku</v>
      </c>
      <c r="AC1012" t="e">
        <f>_xlfn.XLOOKUP(K1012,'Results vs Forecast'!K:K,'Results vs Forecast'!K:K)</f>
        <v>#N/A</v>
      </c>
    </row>
    <row r="1013" spans="1:29" hidden="1">
      <c r="A1013" s="39"/>
      <c r="B1013" s="1" t="s">
        <v>700</v>
      </c>
      <c r="C1013" s="1" t="s">
        <v>1370</v>
      </c>
      <c r="D1013" s="1" t="s">
        <v>12</v>
      </c>
      <c r="E1013" s="1" t="s">
        <v>12</v>
      </c>
      <c r="F1013" s="2">
        <v>45535</v>
      </c>
      <c r="G1013" s="2">
        <v>45505</v>
      </c>
      <c r="H1013" s="1" t="s">
        <v>3256</v>
      </c>
      <c r="I1013" s="1" t="s">
        <v>3257</v>
      </c>
      <c r="J1013" s="1" t="s">
        <v>593</v>
      </c>
      <c r="K1013" s="1" t="s">
        <v>842</v>
      </c>
      <c r="L1013" s="1" t="s">
        <v>1809</v>
      </c>
      <c r="M1013" s="1"/>
      <c r="N1013" s="1"/>
      <c r="O1013" s="1"/>
      <c r="P1013" s="40">
        <v>352.16392893305016</v>
      </c>
      <c r="Q1013" s="37" t="str">
        <f>IF(C1013="ForthPoint","ForthPoint",IF(D1013="Intercompany",_xlfn.XLOOKUP(E1013,'Dept Lookup'!B:B,'Dept Lookup'!A:A),Modified!D1013))</f>
        <v>Business Intelligence</v>
      </c>
      <c r="R1013" t="str">
        <f t="shared" si="79"/>
        <v>MasterCard</v>
      </c>
      <c r="S1013" s="1" t="s">
        <v>707</v>
      </c>
      <c r="T1013">
        <f t="shared" si="80"/>
        <v>0</v>
      </c>
      <c r="U1013" s="25" t="str">
        <f>IF(K1013&gt;0,K1013,_xlfn.XLOOKUP(M1013,'Client Lookup'!L:L,'Client Lookup'!N:N))</f>
        <v>25146</v>
      </c>
      <c r="V1013" t="str">
        <f>_xlfn.XLOOKUP(_xlfn.NUMBERVALUE(U1013),'Project Lookup'!X:X,'Project Lookup'!B:B)</f>
        <v>Mastercard SOW #6</v>
      </c>
      <c r="X1013" t="str">
        <f t="shared" si="81"/>
        <v>461 Session M Inc. : 974 Mastercard SOW #6</v>
      </c>
      <c r="Y1013" t="str">
        <f t="shared" si="82"/>
        <v>461 Session M Inc.</v>
      </c>
      <c r="Z1013" t="str">
        <f t="shared" si="83"/>
        <v>461 Session M Inc.</v>
      </c>
      <c r="AA1013" t="str">
        <f>_xlfn.XLOOKUP(Z1013,'Client Lookup'!A:A,'Client Lookup'!C:C)</f>
        <v>MasterCard</v>
      </c>
      <c r="AC1013" t="e">
        <f>_xlfn.XLOOKUP(K1013,'Results vs Forecast'!K:K,'Results vs Forecast'!K:K)</f>
        <v>#N/A</v>
      </c>
    </row>
    <row r="1014" spans="1:29" hidden="1">
      <c r="A1014" s="39"/>
      <c r="B1014" s="1" t="s">
        <v>700</v>
      </c>
      <c r="C1014" s="1" t="s">
        <v>1370</v>
      </c>
      <c r="D1014" s="1" t="s">
        <v>12</v>
      </c>
      <c r="E1014" s="1" t="s">
        <v>12</v>
      </c>
      <c r="F1014" s="2">
        <v>45535</v>
      </c>
      <c r="G1014" s="2">
        <v>45505</v>
      </c>
      <c r="H1014" s="1" t="s">
        <v>3258</v>
      </c>
      <c r="I1014" s="1" t="s">
        <v>3259</v>
      </c>
      <c r="J1014" s="1" t="s">
        <v>593</v>
      </c>
      <c r="K1014" s="1" t="s">
        <v>842</v>
      </c>
      <c r="L1014" s="1" t="s">
        <v>1809</v>
      </c>
      <c r="M1014" s="1"/>
      <c r="N1014" s="1"/>
      <c r="O1014" s="1"/>
      <c r="P1014" s="40">
        <v>352.16392893305016</v>
      </c>
      <c r="Q1014" s="37" t="str">
        <f>IF(C1014="ForthPoint","ForthPoint",IF(D1014="Intercompany",_xlfn.XLOOKUP(E1014,'Dept Lookup'!B:B,'Dept Lookup'!A:A),Modified!D1014))</f>
        <v>Business Intelligence</v>
      </c>
      <c r="R1014" t="str">
        <f t="shared" si="79"/>
        <v>MasterCard</v>
      </c>
      <c r="S1014" s="1" t="s">
        <v>707</v>
      </c>
      <c r="T1014">
        <f t="shared" si="80"/>
        <v>0</v>
      </c>
      <c r="U1014" s="25" t="str">
        <f>IF(K1014&gt;0,K1014,_xlfn.XLOOKUP(M1014,'Client Lookup'!L:L,'Client Lookup'!N:N))</f>
        <v>25146</v>
      </c>
      <c r="V1014" t="str">
        <f>_xlfn.XLOOKUP(_xlfn.NUMBERVALUE(U1014),'Project Lookup'!X:X,'Project Lookup'!B:B)</f>
        <v>Mastercard SOW #6</v>
      </c>
      <c r="X1014" t="str">
        <f t="shared" si="81"/>
        <v>461 Session M Inc. : 974 Mastercard SOW #6</v>
      </c>
      <c r="Y1014" t="str">
        <f t="shared" si="82"/>
        <v>461 Session M Inc.</v>
      </c>
      <c r="Z1014" t="str">
        <f t="shared" si="83"/>
        <v>461 Session M Inc.</v>
      </c>
      <c r="AA1014" t="str">
        <f>_xlfn.XLOOKUP(Z1014,'Client Lookup'!A:A,'Client Lookup'!C:C)</f>
        <v>MasterCard</v>
      </c>
      <c r="AC1014" t="e">
        <f>_xlfn.XLOOKUP(K1014,'Results vs Forecast'!K:K,'Results vs Forecast'!K:K)</f>
        <v>#N/A</v>
      </c>
    </row>
    <row r="1015" spans="1:29" hidden="1">
      <c r="A1015" s="39"/>
      <c r="B1015" s="1" t="s">
        <v>700</v>
      </c>
      <c r="C1015" s="1" t="s">
        <v>1370</v>
      </c>
      <c r="D1015" s="1" t="s">
        <v>12</v>
      </c>
      <c r="E1015" s="1" t="s">
        <v>12</v>
      </c>
      <c r="F1015" s="2">
        <v>45535</v>
      </c>
      <c r="G1015" s="2">
        <v>45505</v>
      </c>
      <c r="H1015" s="1" t="s">
        <v>3260</v>
      </c>
      <c r="I1015" s="1" t="s">
        <v>3261</v>
      </c>
      <c r="J1015" s="1" t="s">
        <v>593</v>
      </c>
      <c r="K1015" s="1" t="s">
        <v>842</v>
      </c>
      <c r="L1015" s="1" t="s">
        <v>1809</v>
      </c>
      <c r="M1015" s="1"/>
      <c r="N1015" s="1"/>
      <c r="O1015" s="1"/>
      <c r="P1015" s="40">
        <v>531.24741444853987</v>
      </c>
      <c r="Q1015" s="37" t="str">
        <f>IF(C1015="ForthPoint","ForthPoint",IF(D1015="Intercompany",_xlfn.XLOOKUP(E1015,'Dept Lookup'!B:B,'Dept Lookup'!A:A),Modified!D1015))</f>
        <v>Business Intelligence</v>
      </c>
      <c r="R1015" t="str">
        <f t="shared" si="79"/>
        <v>MasterCard</v>
      </c>
      <c r="S1015" s="1" t="s">
        <v>707</v>
      </c>
      <c r="T1015">
        <f t="shared" si="80"/>
        <v>0</v>
      </c>
      <c r="U1015" s="25" t="str">
        <f>IF(K1015&gt;0,K1015,_xlfn.XLOOKUP(M1015,'Client Lookup'!L:L,'Client Lookup'!N:N))</f>
        <v>25146</v>
      </c>
      <c r="V1015" t="str">
        <f>_xlfn.XLOOKUP(_xlfn.NUMBERVALUE(U1015),'Project Lookup'!X:X,'Project Lookup'!B:B)</f>
        <v>Mastercard SOW #6</v>
      </c>
      <c r="X1015" t="str">
        <f t="shared" si="81"/>
        <v>461 Session M Inc. : 974 Mastercard SOW #6</v>
      </c>
      <c r="Y1015" t="str">
        <f t="shared" si="82"/>
        <v>461 Session M Inc.</v>
      </c>
      <c r="Z1015" t="str">
        <f t="shared" si="83"/>
        <v>461 Session M Inc.</v>
      </c>
      <c r="AA1015" t="str">
        <f>_xlfn.XLOOKUP(Z1015,'Client Lookup'!A:A,'Client Lookup'!C:C)</f>
        <v>MasterCard</v>
      </c>
      <c r="AC1015" t="e">
        <f>_xlfn.XLOOKUP(K1015,'Results vs Forecast'!K:K,'Results vs Forecast'!K:K)</f>
        <v>#N/A</v>
      </c>
    </row>
    <row r="1016" spans="1:29" hidden="1">
      <c r="A1016" s="39"/>
      <c r="B1016" s="1" t="s">
        <v>700</v>
      </c>
      <c r="C1016" s="1" t="s">
        <v>1370</v>
      </c>
      <c r="D1016" s="1" t="s">
        <v>12</v>
      </c>
      <c r="E1016" s="1" t="s">
        <v>12</v>
      </c>
      <c r="F1016" s="2">
        <v>45535</v>
      </c>
      <c r="G1016" s="2">
        <v>45505</v>
      </c>
      <c r="H1016" s="1" t="s">
        <v>3262</v>
      </c>
      <c r="I1016" s="1" t="s">
        <v>3263</v>
      </c>
      <c r="J1016" s="1" t="s">
        <v>617</v>
      </c>
      <c r="K1016" s="1" t="s">
        <v>860</v>
      </c>
      <c r="L1016" s="1" t="s">
        <v>2892</v>
      </c>
      <c r="M1016" s="1"/>
      <c r="N1016" s="1"/>
      <c r="O1016" s="1"/>
      <c r="P1016" s="40">
        <v>344.16020327548085</v>
      </c>
      <c r="Q1016" s="37" t="str">
        <f>IF(C1016="ForthPoint","ForthPoint",IF(D1016="Intercompany",_xlfn.XLOOKUP(E1016,'Dept Lookup'!B:B,'Dept Lookup'!A:A),Modified!D1016))</f>
        <v>Business Intelligence</v>
      </c>
      <c r="R1016" t="str">
        <f t="shared" si="79"/>
        <v>Roku</v>
      </c>
      <c r="S1016" s="1" t="s">
        <v>707</v>
      </c>
      <c r="T1016">
        <f t="shared" si="80"/>
        <v>0</v>
      </c>
      <c r="U1016" s="25" t="str">
        <f>IF(K1016&gt;0,K1016,_xlfn.XLOOKUP(M1016,'Client Lookup'!L:L,'Client Lookup'!N:N))</f>
        <v>25138</v>
      </c>
      <c r="V1016" t="str">
        <f>_xlfn.XLOOKUP(_xlfn.NUMBERVALUE(U1016),'Project Lookup'!X:X,'Project Lookup'!B:B)</f>
        <v>SOW#1 2024 - DE &amp; BI Team</v>
      </c>
      <c r="X1016" t="str">
        <f t="shared" si="81"/>
        <v>459 Roku Inc. : 966 SOW#1 2024 - DE &amp; BI Team</v>
      </c>
      <c r="Y1016" t="str">
        <f t="shared" si="82"/>
        <v>459 Roku Inc.</v>
      </c>
      <c r="Z1016" t="str">
        <f t="shared" si="83"/>
        <v>459 Roku Inc.</v>
      </c>
      <c r="AA1016" t="str">
        <f>_xlfn.XLOOKUP(Z1016,'Client Lookup'!A:A,'Client Lookup'!C:C)</f>
        <v>Roku</v>
      </c>
      <c r="AC1016" t="e">
        <f>_xlfn.XLOOKUP(K1016,'Results vs Forecast'!K:K,'Results vs Forecast'!K:K)</f>
        <v>#N/A</v>
      </c>
    </row>
    <row r="1017" spans="1:29" hidden="1">
      <c r="A1017" s="39"/>
      <c r="B1017" s="1" t="s">
        <v>700</v>
      </c>
      <c r="C1017" s="1" t="s">
        <v>701</v>
      </c>
      <c r="D1017" s="1" t="s">
        <v>12</v>
      </c>
      <c r="E1017" s="1" t="s">
        <v>12</v>
      </c>
      <c r="F1017" s="2">
        <v>45535</v>
      </c>
      <c r="G1017" s="2">
        <v>45505</v>
      </c>
      <c r="H1017" s="1" t="s">
        <v>3264</v>
      </c>
      <c r="I1017" s="1" t="s">
        <v>3265</v>
      </c>
      <c r="J1017" s="1" t="s">
        <v>666</v>
      </c>
      <c r="K1017" s="1" t="s">
        <v>917</v>
      </c>
      <c r="L1017" s="1" t="s">
        <v>1865</v>
      </c>
      <c r="M1017" s="1"/>
      <c r="N1017" s="1"/>
      <c r="O1017" s="1"/>
      <c r="P1017" s="40">
        <v>48.44</v>
      </c>
      <c r="Q1017" s="37" t="str">
        <f>IF(C1017="ForthPoint","ForthPoint",IF(D1017="Intercompany",_xlfn.XLOOKUP(E1017,'Dept Lookup'!B:B,'Dept Lookup'!A:A),Modified!D1017))</f>
        <v>Business Intelligence</v>
      </c>
      <c r="R1017" t="str">
        <f t="shared" si="79"/>
        <v>Visa</v>
      </c>
      <c r="S1017" s="1" t="s">
        <v>707</v>
      </c>
      <c r="T1017">
        <f t="shared" si="80"/>
        <v>0</v>
      </c>
      <c r="U1017" s="25" t="str">
        <f>IF(K1017&gt;0,K1017,_xlfn.XLOOKUP(M1017,'Client Lookup'!L:L,'Client Lookup'!N:N))</f>
        <v>31318</v>
      </c>
      <c r="V1017" t="str">
        <f>_xlfn.XLOOKUP(_xlfn.NUMBERVALUE(U1017),'Project Lookup'!X:X,'Project Lookup'!B:B)</f>
        <v>NextGen Solutions</v>
      </c>
      <c r="X1017" t="str">
        <f t="shared" si="81"/>
        <v>11 Visa : 1246 NextGen Solutions</v>
      </c>
      <c r="Y1017" t="str">
        <f t="shared" si="82"/>
        <v>11 Visa</v>
      </c>
      <c r="Z1017" t="str">
        <f t="shared" si="83"/>
        <v>11 Visa</v>
      </c>
      <c r="AA1017" t="str">
        <f>_xlfn.XLOOKUP(Z1017,'Client Lookup'!A:A,'Client Lookup'!C:C)</f>
        <v>Visa</v>
      </c>
      <c r="AC1017" t="e">
        <f>_xlfn.XLOOKUP(K1017,'Results vs Forecast'!K:K,'Results vs Forecast'!K:K)</f>
        <v>#N/A</v>
      </c>
    </row>
    <row r="1018" spans="1:29" hidden="1">
      <c r="A1018" s="39"/>
      <c r="B1018" s="1" t="s">
        <v>700</v>
      </c>
      <c r="C1018" s="1" t="s">
        <v>1370</v>
      </c>
      <c r="D1018" s="1" t="s">
        <v>12</v>
      </c>
      <c r="E1018" s="1" t="s">
        <v>12</v>
      </c>
      <c r="F1018" s="2">
        <v>45535</v>
      </c>
      <c r="G1018" s="2">
        <v>45505</v>
      </c>
      <c r="H1018" s="1" t="s">
        <v>3266</v>
      </c>
      <c r="I1018" s="1" t="s">
        <v>3267</v>
      </c>
      <c r="J1018" s="1" t="s">
        <v>646</v>
      </c>
      <c r="K1018" s="1" t="s">
        <v>892</v>
      </c>
      <c r="L1018" s="1" t="s">
        <v>2880</v>
      </c>
      <c r="M1018" s="1"/>
      <c r="N1018" s="1"/>
      <c r="O1018" s="1"/>
      <c r="P1018" s="40">
        <v>480.22353945415932</v>
      </c>
      <c r="Q1018" s="37" t="str">
        <f>IF(C1018="ForthPoint","ForthPoint",IF(D1018="Intercompany",_xlfn.XLOOKUP(E1018,'Dept Lookup'!B:B,'Dept Lookup'!A:A),Modified!D1018))</f>
        <v>Business Intelligence</v>
      </c>
      <c r="R1018" t="str">
        <f t="shared" si="79"/>
        <v>The Blackstone Group</v>
      </c>
      <c r="S1018" s="1" t="s">
        <v>707</v>
      </c>
      <c r="T1018">
        <f t="shared" si="80"/>
        <v>0</v>
      </c>
      <c r="U1018" s="25" t="str">
        <f>IF(K1018&gt;0,K1018,_xlfn.XLOOKUP(M1018,'Client Lookup'!L:L,'Client Lookup'!N:N))</f>
        <v>25161</v>
      </c>
      <c r="V1018" t="str">
        <f>_xlfn.XLOOKUP(_xlfn.NUMBERVALUE(U1018),'Project Lookup'!X:X,'Project Lookup'!B:B)</f>
        <v>Blackstone SOW #13</v>
      </c>
      <c r="X1018" t="str">
        <f t="shared" si="81"/>
        <v>468 Blackstone Inc. : 989 Blackstone SOW #13</v>
      </c>
      <c r="Y1018" t="str">
        <f t="shared" si="82"/>
        <v>468 Blackstone Inc.</v>
      </c>
      <c r="Z1018" t="str">
        <f t="shared" si="83"/>
        <v>468 Blackstone Inc.</v>
      </c>
      <c r="AA1018" t="str">
        <f>_xlfn.XLOOKUP(Z1018,'Client Lookup'!A:A,'Client Lookup'!C:C)</f>
        <v>The Blackstone Group</v>
      </c>
      <c r="AC1018" t="e">
        <f>_xlfn.XLOOKUP(K1018,'Results vs Forecast'!K:K,'Results vs Forecast'!K:K)</f>
        <v>#N/A</v>
      </c>
    </row>
    <row r="1019" spans="1:29" hidden="1">
      <c r="A1019" s="39"/>
      <c r="B1019" s="1" t="s">
        <v>700</v>
      </c>
      <c r="C1019" s="1" t="s">
        <v>1370</v>
      </c>
      <c r="D1019" s="1" t="s">
        <v>12</v>
      </c>
      <c r="E1019" s="1" t="s">
        <v>12</v>
      </c>
      <c r="F1019" s="2">
        <v>45535</v>
      </c>
      <c r="G1019" s="2">
        <v>45505</v>
      </c>
      <c r="H1019" s="1" t="s">
        <v>3268</v>
      </c>
      <c r="I1019" s="1" t="s">
        <v>3269</v>
      </c>
      <c r="J1019" s="1" t="s">
        <v>593</v>
      </c>
      <c r="K1019" s="1" t="s">
        <v>842</v>
      </c>
      <c r="L1019" s="1" t="s">
        <v>1809</v>
      </c>
      <c r="M1019" s="1"/>
      <c r="N1019" s="1"/>
      <c r="O1019" s="1"/>
      <c r="P1019" s="40">
        <v>352.16392893305016</v>
      </c>
      <c r="Q1019" s="37" t="str">
        <f>IF(C1019="ForthPoint","ForthPoint",IF(D1019="Intercompany",_xlfn.XLOOKUP(E1019,'Dept Lookup'!B:B,'Dept Lookup'!A:A),Modified!D1019))</f>
        <v>Business Intelligence</v>
      </c>
      <c r="R1019" t="str">
        <f t="shared" si="79"/>
        <v>MasterCard</v>
      </c>
      <c r="S1019" s="1" t="s">
        <v>707</v>
      </c>
      <c r="T1019">
        <f t="shared" si="80"/>
        <v>0</v>
      </c>
      <c r="U1019" s="25" t="str">
        <f>IF(K1019&gt;0,K1019,_xlfn.XLOOKUP(M1019,'Client Lookup'!L:L,'Client Lookup'!N:N))</f>
        <v>25146</v>
      </c>
      <c r="V1019" t="str">
        <f>_xlfn.XLOOKUP(_xlfn.NUMBERVALUE(U1019),'Project Lookup'!X:X,'Project Lookup'!B:B)</f>
        <v>Mastercard SOW #6</v>
      </c>
      <c r="X1019" t="str">
        <f t="shared" si="81"/>
        <v>461 Session M Inc. : 974 Mastercard SOW #6</v>
      </c>
      <c r="Y1019" t="str">
        <f t="shared" si="82"/>
        <v>461 Session M Inc.</v>
      </c>
      <c r="Z1019" t="str">
        <f t="shared" si="83"/>
        <v>461 Session M Inc.</v>
      </c>
      <c r="AA1019" t="str">
        <f>_xlfn.XLOOKUP(Z1019,'Client Lookup'!A:A,'Client Lookup'!C:C)</f>
        <v>MasterCard</v>
      </c>
      <c r="AC1019" t="e">
        <f>_xlfn.XLOOKUP(K1019,'Results vs Forecast'!K:K,'Results vs Forecast'!K:K)</f>
        <v>#N/A</v>
      </c>
    </row>
    <row r="1020" spans="1:29" hidden="1">
      <c r="A1020" s="39"/>
      <c r="B1020" s="1" t="s">
        <v>700</v>
      </c>
      <c r="C1020" s="1" t="s">
        <v>701</v>
      </c>
      <c r="D1020" s="1" t="s">
        <v>12</v>
      </c>
      <c r="E1020" s="1" t="s">
        <v>12</v>
      </c>
      <c r="F1020" s="2">
        <v>45535</v>
      </c>
      <c r="G1020" s="2">
        <v>45505</v>
      </c>
      <c r="H1020" s="1" t="s">
        <v>3270</v>
      </c>
      <c r="I1020" s="1" t="s">
        <v>3271</v>
      </c>
      <c r="J1020" s="1" t="s">
        <v>665</v>
      </c>
      <c r="K1020" s="1" t="s">
        <v>914</v>
      </c>
      <c r="L1020" s="1" t="s">
        <v>2968</v>
      </c>
      <c r="M1020" s="1"/>
      <c r="N1020" s="1"/>
      <c r="O1020" s="1"/>
      <c r="P1020" s="40">
        <v>3823.35</v>
      </c>
      <c r="Q1020" s="37" t="str">
        <f>IF(C1020="ForthPoint","ForthPoint",IF(D1020="Intercompany",_xlfn.XLOOKUP(E1020,'Dept Lookup'!B:B,'Dept Lookup'!A:A),Modified!D1020))</f>
        <v>Business Intelligence</v>
      </c>
      <c r="R1020" t="str">
        <f t="shared" si="79"/>
        <v>Visa</v>
      </c>
      <c r="S1020" s="1" t="s">
        <v>707</v>
      </c>
      <c r="T1020">
        <f t="shared" si="80"/>
        <v>0</v>
      </c>
      <c r="U1020" s="25" t="str">
        <f>IF(K1020&gt;0,K1020,_xlfn.XLOOKUP(M1020,'Client Lookup'!L:L,'Client Lookup'!N:N))</f>
        <v>31106</v>
      </c>
      <c r="V1020" t="str">
        <f>_xlfn.XLOOKUP(_xlfn.NUMBERVALUE(U1020),'Project Lookup'!X:X,'Project Lookup'!B:B)</f>
        <v>BI retainer - Global Installments and Embedded Finance</v>
      </c>
      <c r="X1020" t="str">
        <f t="shared" si="81"/>
        <v>11 Visa : 1242 BI retainer - Global Installments and Embedded Finance</v>
      </c>
      <c r="Y1020" t="str">
        <f t="shared" si="82"/>
        <v>11 Visa</v>
      </c>
      <c r="Z1020" t="str">
        <f t="shared" si="83"/>
        <v>11 Visa</v>
      </c>
      <c r="AA1020" t="str">
        <f>_xlfn.XLOOKUP(Z1020,'Client Lookup'!A:A,'Client Lookup'!C:C)</f>
        <v>Visa</v>
      </c>
      <c r="AC1020" t="e">
        <f>_xlfn.XLOOKUP(K1020,'Results vs Forecast'!K:K,'Results vs Forecast'!K:K)</f>
        <v>#N/A</v>
      </c>
    </row>
    <row r="1021" spans="1:29" hidden="1">
      <c r="A1021" s="39"/>
      <c r="B1021" s="1" t="s">
        <v>700</v>
      </c>
      <c r="C1021" s="1" t="s">
        <v>1370</v>
      </c>
      <c r="D1021" s="1" t="s">
        <v>12</v>
      </c>
      <c r="E1021" s="1" t="s">
        <v>12</v>
      </c>
      <c r="F1021" s="2">
        <v>45535</v>
      </c>
      <c r="G1021" s="2">
        <v>45505</v>
      </c>
      <c r="H1021" s="1" t="s">
        <v>3272</v>
      </c>
      <c r="I1021" s="1" t="s">
        <v>3273</v>
      </c>
      <c r="J1021" s="1" t="s">
        <v>593</v>
      </c>
      <c r="K1021" s="1" t="s">
        <v>842</v>
      </c>
      <c r="L1021" s="1" t="s">
        <v>1809</v>
      </c>
      <c r="M1021" s="1"/>
      <c r="N1021" s="1"/>
      <c r="O1021" s="1"/>
      <c r="P1021" s="40">
        <v>352.16392893305016</v>
      </c>
      <c r="Q1021" s="37" t="str">
        <f>IF(C1021="ForthPoint","ForthPoint",IF(D1021="Intercompany",_xlfn.XLOOKUP(E1021,'Dept Lookup'!B:B,'Dept Lookup'!A:A),Modified!D1021))</f>
        <v>Business Intelligence</v>
      </c>
      <c r="R1021" t="str">
        <f t="shared" si="79"/>
        <v>MasterCard</v>
      </c>
      <c r="S1021" s="1" t="s">
        <v>707</v>
      </c>
      <c r="T1021">
        <f t="shared" si="80"/>
        <v>0</v>
      </c>
      <c r="U1021" s="25" t="str">
        <f>IF(K1021&gt;0,K1021,_xlfn.XLOOKUP(M1021,'Client Lookup'!L:L,'Client Lookup'!N:N))</f>
        <v>25146</v>
      </c>
      <c r="V1021" t="str">
        <f>_xlfn.XLOOKUP(_xlfn.NUMBERVALUE(U1021),'Project Lookup'!X:X,'Project Lookup'!B:B)</f>
        <v>Mastercard SOW #6</v>
      </c>
      <c r="X1021" t="str">
        <f t="shared" si="81"/>
        <v>461 Session M Inc. : 974 Mastercard SOW #6</v>
      </c>
      <c r="Y1021" t="str">
        <f t="shared" si="82"/>
        <v>461 Session M Inc.</v>
      </c>
      <c r="Z1021" t="str">
        <f t="shared" si="83"/>
        <v>461 Session M Inc.</v>
      </c>
      <c r="AA1021" t="str">
        <f>_xlfn.XLOOKUP(Z1021,'Client Lookup'!A:A,'Client Lookup'!C:C)</f>
        <v>MasterCard</v>
      </c>
      <c r="AC1021" t="e">
        <f>_xlfn.XLOOKUP(K1021,'Results vs Forecast'!K:K,'Results vs Forecast'!K:K)</f>
        <v>#N/A</v>
      </c>
    </row>
    <row r="1022" spans="1:29" hidden="1">
      <c r="A1022" s="39"/>
      <c r="B1022" s="1" t="s">
        <v>700</v>
      </c>
      <c r="C1022" s="1" t="s">
        <v>1370</v>
      </c>
      <c r="D1022" s="1" t="s">
        <v>12</v>
      </c>
      <c r="E1022" s="1" t="s">
        <v>12</v>
      </c>
      <c r="F1022" s="2">
        <v>45535</v>
      </c>
      <c r="G1022" s="2">
        <v>45505</v>
      </c>
      <c r="H1022" s="1" t="s">
        <v>3274</v>
      </c>
      <c r="I1022" s="1" t="s">
        <v>3275</v>
      </c>
      <c r="J1022" s="1" t="s">
        <v>617</v>
      </c>
      <c r="K1022" s="1" t="s">
        <v>860</v>
      </c>
      <c r="L1022" s="1" t="s">
        <v>2892</v>
      </c>
      <c r="M1022" s="1"/>
      <c r="N1022" s="1"/>
      <c r="O1022" s="1"/>
      <c r="P1022" s="40">
        <v>344.16020327548085</v>
      </c>
      <c r="Q1022" s="37" t="str">
        <f>IF(C1022="ForthPoint","ForthPoint",IF(D1022="Intercompany",_xlfn.XLOOKUP(E1022,'Dept Lookup'!B:B,'Dept Lookup'!A:A),Modified!D1022))</f>
        <v>Business Intelligence</v>
      </c>
      <c r="R1022" t="str">
        <f t="shared" si="79"/>
        <v>Roku</v>
      </c>
      <c r="S1022" s="1" t="s">
        <v>707</v>
      </c>
      <c r="T1022">
        <f t="shared" si="80"/>
        <v>0</v>
      </c>
      <c r="U1022" s="25" t="str">
        <f>IF(K1022&gt;0,K1022,_xlfn.XLOOKUP(M1022,'Client Lookup'!L:L,'Client Lookup'!N:N))</f>
        <v>25138</v>
      </c>
      <c r="V1022" t="str">
        <f>_xlfn.XLOOKUP(_xlfn.NUMBERVALUE(U1022),'Project Lookup'!X:X,'Project Lookup'!B:B)</f>
        <v>SOW#1 2024 - DE &amp; BI Team</v>
      </c>
      <c r="X1022" t="str">
        <f t="shared" si="81"/>
        <v>459 Roku Inc. : 966 SOW#1 2024 - DE &amp; BI Team</v>
      </c>
      <c r="Y1022" t="str">
        <f t="shared" si="82"/>
        <v>459 Roku Inc.</v>
      </c>
      <c r="Z1022" t="str">
        <f t="shared" si="83"/>
        <v>459 Roku Inc.</v>
      </c>
      <c r="AA1022" t="str">
        <f>_xlfn.XLOOKUP(Z1022,'Client Lookup'!A:A,'Client Lookup'!C:C)</f>
        <v>Roku</v>
      </c>
      <c r="AC1022" t="e">
        <f>_xlfn.XLOOKUP(K1022,'Results vs Forecast'!K:K,'Results vs Forecast'!K:K)</f>
        <v>#N/A</v>
      </c>
    </row>
    <row r="1023" spans="1:29" hidden="1">
      <c r="A1023" s="39"/>
      <c r="B1023" s="1" t="s">
        <v>700</v>
      </c>
      <c r="C1023" s="1" t="s">
        <v>701</v>
      </c>
      <c r="D1023" s="1" t="s">
        <v>12</v>
      </c>
      <c r="E1023" s="1" t="s">
        <v>12</v>
      </c>
      <c r="F1023" s="2">
        <v>45535</v>
      </c>
      <c r="G1023" s="2">
        <v>45505</v>
      </c>
      <c r="H1023" s="1" t="s">
        <v>3276</v>
      </c>
      <c r="I1023" s="1" t="s">
        <v>3277</v>
      </c>
      <c r="J1023" s="1" t="s">
        <v>655</v>
      </c>
      <c r="K1023" s="1" t="s">
        <v>903</v>
      </c>
      <c r="L1023" s="1" t="s">
        <v>3278</v>
      </c>
      <c r="M1023" s="1"/>
      <c r="N1023" s="1"/>
      <c r="O1023" s="1" t="s">
        <v>1369</v>
      </c>
      <c r="P1023" s="40">
        <v>6826.03</v>
      </c>
      <c r="Q1023" s="37" t="str">
        <f>IF(C1023="ForthPoint","ForthPoint",IF(D1023="Intercompany",_xlfn.XLOOKUP(E1023,'Dept Lookup'!B:B,'Dept Lookup'!A:A),Modified!D1023))</f>
        <v>Business Intelligence</v>
      </c>
      <c r="R1023" t="str">
        <f t="shared" si="79"/>
        <v>Under Armour</v>
      </c>
      <c r="S1023" s="1" t="s">
        <v>707</v>
      </c>
      <c r="T1023">
        <f t="shared" si="80"/>
        <v>0</v>
      </c>
      <c r="U1023" s="25" t="str">
        <f>IF(K1023&gt;0,K1023,_xlfn.XLOOKUP(M1023,'Client Lookup'!L:L,'Client Lookup'!N:N))</f>
        <v>25981</v>
      </c>
      <c r="V1023" t="str">
        <f>_xlfn.XLOOKUP(_xlfn.NUMBERVALUE(U1023),'Project Lookup'!X:X,'Project Lookup'!B:B)</f>
        <v>E2E Planning System Implementation - Data Analytics and DE</v>
      </c>
      <c r="X1023" t="str">
        <f t="shared" si="81"/>
        <v>276 Under Armour : 1041 E2E Planning System Implementation - Data Analytics and DE</v>
      </c>
      <c r="Y1023" t="str">
        <f t="shared" si="82"/>
        <v>276 Under Armour</v>
      </c>
      <c r="Z1023" t="str">
        <f t="shared" si="83"/>
        <v>276 Under Armour</v>
      </c>
      <c r="AA1023" t="str">
        <f>_xlfn.XLOOKUP(Z1023,'Client Lookup'!A:A,'Client Lookup'!C:C)</f>
        <v>Under Armour</v>
      </c>
      <c r="AC1023" t="e">
        <f>_xlfn.XLOOKUP(K1023,'Results vs Forecast'!K:K,'Results vs Forecast'!K:K)</f>
        <v>#N/A</v>
      </c>
    </row>
    <row r="1024" spans="1:29" hidden="1">
      <c r="A1024" s="39"/>
      <c r="B1024" s="1" t="s">
        <v>700</v>
      </c>
      <c r="C1024" s="1" t="s">
        <v>1390</v>
      </c>
      <c r="D1024" s="1" t="s">
        <v>12</v>
      </c>
      <c r="E1024" s="1" t="s">
        <v>12</v>
      </c>
      <c r="F1024" s="2">
        <v>45535</v>
      </c>
      <c r="G1024" s="2">
        <v>45505</v>
      </c>
      <c r="H1024" s="1" t="s">
        <v>3279</v>
      </c>
      <c r="I1024" s="1" t="s">
        <v>3280</v>
      </c>
      <c r="J1024" s="1" t="s">
        <v>2170</v>
      </c>
      <c r="K1024" s="1" t="s">
        <v>2171</v>
      </c>
      <c r="L1024" s="1"/>
      <c r="M1024" s="1"/>
      <c r="N1024" s="1"/>
      <c r="O1024" s="1"/>
      <c r="P1024" s="40">
        <v>8005.9629141435835</v>
      </c>
      <c r="Q1024" s="37" t="str">
        <f>IF(C1024="ForthPoint","ForthPoint",IF(D1024="Intercompany",_xlfn.XLOOKUP(E1024,'Dept Lookup'!B:B,'Dept Lookup'!A:A),Modified!D1024))</f>
        <v>ForthPoint</v>
      </c>
      <c r="R1024" t="str">
        <f t="shared" si="79"/>
        <v>Ineos FPS Ltd</v>
      </c>
      <c r="S1024" s="1" t="s">
        <v>707</v>
      </c>
      <c r="T1024">
        <f t="shared" si="80"/>
        <v>0</v>
      </c>
      <c r="U1024" s="25" t="str">
        <f>IF(K1024&gt;0,K1024,_xlfn.XLOOKUP(M1024,'Client Lookup'!L:L,'Client Lookup'!N:N))</f>
        <v>38720</v>
      </c>
      <c r="V1024" t="e">
        <f>_xlfn.XLOOKUP(_xlfn.NUMBERVALUE(U1024),'Project Lookup'!X:X,'Project Lookup'!B:B)</f>
        <v>#N/A</v>
      </c>
      <c r="X1024" t="str">
        <f t="shared" si="81"/>
        <v>434 Ineos FPS Ltd : 1450 Replacement of Commercial Auto ‘What If’ Model</v>
      </c>
      <c r="Y1024" t="str">
        <f t="shared" si="82"/>
        <v>434 Ineos FPS Ltd</v>
      </c>
      <c r="Z1024" t="str">
        <f t="shared" si="83"/>
        <v>434 Ineos FPS Ltd</v>
      </c>
      <c r="AA1024" t="str">
        <f>_xlfn.XLOOKUP(Z1024,'Client Lookup'!A:A,'Client Lookup'!C:C)</f>
        <v>Ineos FPS Ltd</v>
      </c>
      <c r="AC1024" t="e">
        <f>_xlfn.XLOOKUP(K1024,'Results vs Forecast'!K:K,'Results vs Forecast'!K:K)</f>
        <v>#N/A</v>
      </c>
    </row>
    <row r="1025" spans="1:29" hidden="1">
      <c r="A1025" s="39"/>
      <c r="B1025" s="1" t="s">
        <v>700</v>
      </c>
      <c r="C1025" s="1" t="s">
        <v>1370</v>
      </c>
      <c r="D1025" s="1" t="s">
        <v>12</v>
      </c>
      <c r="E1025" s="1" t="s">
        <v>12</v>
      </c>
      <c r="F1025" s="2">
        <v>45535</v>
      </c>
      <c r="G1025" s="2">
        <v>45505</v>
      </c>
      <c r="H1025" s="1" t="s">
        <v>3281</v>
      </c>
      <c r="I1025" s="1" t="s">
        <v>3282</v>
      </c>
      <c r="J1025" s="1" t="s">
        <v>617</v>
      </c>
      <c r="K1025" s="1" t="s">
        <v>860</v>
      </c>
      <c r="L1025" s="1" t="s">
        <v>2892</v>
      </c>
      <c r="M1025" s="1"/>
      <c r="N1025" s="1"/>
      <c r="O1025" s="1"/>
      <c r="P1025" s="40">
        <v>228.10618124072568</v>
      </c>
      <c r="Q1025" s="37" t="str">
        <f>IF(C1025="ForthPoint","ForthPoint",IF(D1025="Intercompany",_xlfn.XLOOKUP(E1025,'Dept Lookup'!B:B,'Dept Lookup'!A:A),Modified!D1025))</f>
        <v>Business Intelligence</v>
      </c>
      <c r="R1025" t="str">
        <f t="shared" si="79"/>
        <v>Roku</v>
      </c>
      <c r="S1025" s="1" t="s">
        <v>707</v>
      </c>
      <c r="T1025">
        <f t="shared" si="80"/>
        <v>0</v>
      </c>
      <c r="U1025" s="25" t="str">
        <f>IF(K1025&gt;0,K1025,_xlfn.XLOOKUP(M1025,'Client Lookup'!L:L,'Client Lookup'!N:N))</f>
        <v>25138</v>
      </c>
      <c r="V1025" t="str">
        <f>_xlfn.XLOOKUP(_xlfn.NUMBERVALUE(U1025),'Project Lookup'!X:X,'Project Lookup'!B:B)</f>
        <v>SOW#1 2024 - DE &amp; BI Team</v>
      </c>
      <c r="X1025" t="str">
        <f t="shared" si="81"/>
        <v>459 Roku Inc. : 966 SOW#1 2024 - DE &amp; BI Team</v>
      </c>
      <c r="Y1025" t="str">
        <f t="shared" si="82"/>
        <v>459 Roku Inc.</v>
      </c>
      <c r="Z1025" t="str">
        <f t="shared" si="83"/>
        <v>459 Roku Inc.</v>
      </c>
      <c r="AA1025" t="str">
        <f>_xlfn.XLOOKUP(Z1025,'Client Lookup'!A:A,'Client Lookup'!C:C)</f>
        <v>Roku</v>
      </c>
      <c r="AC1025" t="e">
        <f>_xlfn.XLOOKUP(K1025,'Results vs Forecast'!K:K,'Results vs Forecast'!K:K)</f>
        <v>#N/A</v>
      </c>
    </row>
    <row r="1026" spans="1:29" hidden="1">
      <c r="A1026" s="39"/>
      <c r="B1026" s="1" t="s">
        <v>700</v>
      </c>
      <c r="C1026" s="1" t="s">
        <v>1370</v>
      </c>
      <c r="D1026" s="1" t="s">
        <v>12</v>
      </c>
      <c r="E1026" s="1" t="s">
        <v>12</v>
      </c>
      <c r="F1026" s="2">
        <v>45535</v>
      </c>
      <c r="G1026" s="2">
        <v>45505</v>
      </c>
      <c r="H1026" s="1" t="s">
        <v>3283</v>
      </c>
      <c r="I1026" s="1" t="s">
        <v>3284</v>
      </c>
      <c r="J1026" s="1" t="s">
        <v>593</v>
      </c>
      <c r="K1026" s="1" t="s">
        <v>842</v>
      </c>
      <c r="L1026" s="1" t="s">
        <v>1809</v>
      </c>
      <c r="M1026" s="1"/>
      <c r="N1026" s="1"/>
      <c r="O1026" s="1"/>
      <c r="P1026" s="40">
        <v>352.16392893305016</v>
      </c>
      <c r="Q1026" s="37" t="str">
        <f>IF(C1026="ForthPoint","ForthPoint",IF(D1026="Intercompany",_xlfn.XLOOKUP(E1026,'Dept Lookup'!B:B,'Dept Lookup'!A:A),Modified!D1026))</f>
        <v>Business Intelligence</v>
      </c>
      <c r="R1026" t="str">
        <f t="shared" si="79"/>
        <v>MasterCard</v>
      </c>
      <c r="S1026" s="1" t="s">
        <v>707</v>
      </c>
      <c r="T1026">
        <f t="shared" si="80"/>
        <v>0</v>
      </c>
      <c r="U1026" s="25" t="str">
        <f>IF(K1026&gt;0,K1026,_xlfn.XLOOKUP(M1026,'Client Lookup'!L:L,'Client Lookup'!N:N))</f>
        <v>25146</v>
      </c>
      <c r="V1026" t="str">
        <f>_xlfn.XLOOKUP(_xlfn.NUMBERVALUE(U1026),'Project Lookup'!X:X,'Project Lookup'!B:B)</f>
        <v>Mastercard SOW #6</v>
      </c>
      <c r="X1026" t="str">
        <f t="shared" si="81"/>
        <v>461 Session M Inc. : 974 Mastercard SOW #6</v>
      </c>
      <c r="Y1026" t="str">
        <f t="shared" si="82"/>
        <v>461 Session M Inc.</v>
      </c>
      <c r="Z1026" t="str">
        <f t="shared" si="83"/>
        <v>461 Session M Inc.</v>
      </c>
      <c r="AA1026" t="str">
        <f>_xlfn.XLOOKUP(Z1026,'Client Lookup'!A:A,'Client Lookup'!C:C)</f>
        <v>MasterCard</v>
      </c>
      <c r="AC1026" t="e">
        <f>_xlfn.XLOOKUP(K1026,'Results vs Forecast'!K:K,'Results vs Forecast'!K:K)</f>
        <v>#N/A</v>
      </c>
    </row>
    <row r="1027" spans="1:29" hidden="1">
      <c r="A1027" s="39"/>
      <c r="B1027" s="1" t="s">
        <v>700</v>
      </c>
      <c r="C1027" s="1" t="s">
        <v>1370</v>
      </c>
      <c r="D1027" s="1" t="s">
        <v>12</v>
      </c>
      <c r="E1027" s="1" t="s">
        <v>12</v>
      </c>
      <c r="F1027" s="2">
        <v>45535</v>
      </c>
      <c r="G1027" s="2">
        <v>45505</v>
      </c>
      <c r="H1027" s="1" t="s">
        <v>3285</v>
      </c>
      <c r="I1027" s="1" t="s">
        <v>3286</v>
      </c>
      <c r="J1027" s="1" t="s">
        <v>617</v>
      </c>
      <c r="K1027" s="1" t="s">
        <v>860</v>
      </c>
      <c r="L1027" s="1" t="s">
        <v>2892</v>
      </c>
      <c r="M1027" s="1"/>
      <c r="N1027" s="1"/>
      <c r="O1027" s="1"/>
      <c r="P1027" s="40">
        <v>344.16020327548085</v>
      </c>
      <c r="Q1027" s="37" t="str">
        <f>IF(C1027="ForthPoint","ForthPoint",IF(D1027="Intercompany",_xlfn.XLOOKUP(E1027,'Dept Lookup'!B:B,'Dept Lookup'!A:A),Modified!D1027))</f>
        <v>Business Intelligence</v>
      </c>
      <c r="R1027" t="str">
        <f t="shared" ref="R1027:R1090" si="84">AA1027</f>
        <v>Roku</v>
      </c>
      <c r="S1027" s="1" t="s">
        <v>707</v>
      </c>
      <c r="T1027">
        <f t="shared" ref="T1027:T1090" si="85">M1027</f>
        <v>0</v>
      </c>
      <c r="U1027" s="25" t="str">
        <f>IF(K1027&gt;0,K1027,_xlfn.XLOOKUP(M1027,'Client Lookup'!L:L,'Client Lookup'!N:N))</f>
        <v>25138</v>
      </c>
      <c r="V1027" t="str">
        <f>_xlfn.XLOOKUP(_xlfn.NUMBERVALUE(U1027),'Project Lookup'!X:X,'Project Lookup'!B:B)</f>
        <v>SOW#1 2024 - DE &amp; BI Team</v>
      </c>
      <c r="X1027" t="str">
        <f t="shared" ref="X1027:X1090" si="86">IF(J1027="- No Entity -",M1027,J1027)</f>
        <v>459 Roku Inc. : 966 SOW#1 2024 - DE &amp; BI Team</v>
      </c>
      <c r="Y1027" t="str">
        <f t="shared" ref="Y1027:Y1090" si="87">IFERROR(_xlfn.TEXTBEFORE(X1027," :"),X1027)</f>
        <v>459 Roku Inc.</v>
      </c>
      <c r="Z1027" t="str">
        <f t="shared" si="83"/>
        <v>459 Roku Inc.</v>
      </c>
      <c r="AA1027" t="str">
        <f>_xlfn.XLOOKUP(Z1027,'Client Lookup'!A:A,'Client Lookup'!C:C)</f>
        <v>Roku</v>
      </c>
      <c r="AC1027" t="e">
        <f>_xlfn.XLOOKUP(K1027,'Results vs Forecast'!K:K,'Results vs Forecast'!K:K)</f>
        <v>#N/A</v>
      </c>
    </row>
    <row r="1028" spans="1:29" hidden="1">
      <c r="A1028" s="39"/>
      <c r="B1028" s="1" t="s">
        <v>700</v>
      </c>
      <c r="C1028" s="1" t="s">
        <v>1370</v>
      </c>
      <c r="D1028" s="1" t="s">
        <v>12</v>
      </c>
      <c r="E1028" s="1" t="s">
        <v>12</v>
      </c>
      <c r="F1028" s="2">
        <v>45535</v>
      </c>
      <c r="G1028" s="2">
        <v>45505</v>
      </c>
      <c r="H1028" s="1" t="s">
        <v>3287</v>
      </c>
      <c r="I1028" s="1" t="s">
        <v>3288</v>
      </c>
      <c r="J1028" s="1" t="s">
        <v>593</v>
      </c>
      <c r="K1028" s="1" t="s">
        <v>842</v>
      </c>
      <c r="L1028" s="1" t="s">
        <v>1809</v>
      </c>
      <c r="M1028" s="1"/>
      <c r="N1028" s="1"/>
      <c r="O1028" s="1"/>
      <c r="P1028" s="40">
        <v>352.16392893305016</v>
      </c>
      <c r="Q1028" s="37" t="str">
        <f>IF(C1028="ForthPoint","ForthPoint",IF(D1028="Intercompany",_xlfn.XLOOKUP(E1028,'Dept Lookup'!B:B,'Dept Lookup'!A:A),Modified!D1028))</f>
        <v>Business Intelligence</v>
      </c>
      <c r="R1028" t="str">
        <f t="shared" si="84"/>
        <v>MasterCard</v>
      </c>
      <c r="S1028" s="1" t="s">
        <v>707</v>
      </c>
      <c r="T1028">
        <f t="shared" si="85"/>
        <v>0</v>
      </c>
      <c r="U1028" s="25" t="str">
        <f>IF(K1028&gt;0,K1028,_xlfn.XLOOKUP(M1028,'Client Lookup'!L:L,'Client Lookup'!N:N))</f>
        <v>25146</v>
      </c>
      <c r="V1028" t="str">
        <f>_xlfn.XLOOKUP(_xlfn.NUMBERVALUE(U1028),'Project Lookup'!X:X,'Project Lookup'!B:B)</f>
        <v>Mastercard SOW #6</v>
      </c>
      <c r="X1028" t="str">
        <f t="shared" si="86"/>
        <v>461 Session M Inc. : 974 Mastercard SOW #6</v>
      </c>
      <c r="Y1028" t="str">
        <f t="shared" si="87"/>
        <v>461 Session M Inc.</v>
      </c>
      <c r="Z1028" t="str">
        <f t="shared" si="83"/>
        <v>461 Session M Inc.</v>
      </c>
      <c r="AA1028" t="str">
        <f>_xlfn.XLOOKUP(Z1028,'Client Lookup'!A:A,'Client Lookup'!C:C)</f>
        <v>MasterCard</v>
      </c>
      <c r="AC1028" t="e">
        <f>_xlfn.XLOOKUP(K1028,'Results vs Forecast'!K:K,'Results vs Forecast'!K:K)</f>
        <v>#N/A</v>
      </c>
    </row>
    <row r="1029" spans="1:29" hidden="1">
      <c r="A1029" s="39"/>
      <c r="B1029" s="1" t="s">
        <v>700</v>
      </c>
      <c r="C1029" s="1" t="s">
        <v>701</v>
      </c>
      <c r="D1029" s="1" t="s">
        <v>12</v>
      </c>
      <c r="E1029" s="1" t="s">
        <v>12</v>
      </c>
      <c r="F1029" s="2">
        <v>45535</v>
      </c>
      <c r="G1029" s="2">
        <v>45505</v>
      </c>
      <c r="H1029" s="1" t="s">
        <v>3289</v>
      </c>
      <c r="I1029" s="1" t="s">
        <v>3290</v>
      </c>
      <c r="J1029" s="1" t="s">
        <v>542</v>
      </c>
      <c r="K1029" s="1" t="s">
        <v>802</v>
      </c>
      <c r="L1029" s="1" t="s">
        <v>1876</v>
      </c>
      <c r="M1029" s="1"/>
      <c r="N1029" s="1"/>
      <c r="O1029" s="1"/>
      <c r="P1029" s="40">
        <v>-22637.55</v>
      </c>
      <c r="Q1029" s="37" t="str">
        <f>IF(C1029="ForthPoint","ForthPoint",IF(D1029="Intercompany",_xlfn.XLOOKUP(E1029,'Dept Lookup'!B:B,'Dept Lookup'!A:A),Modified!D1029))</f>
        <v>Business Intelligence</v>
      </c>
      <c r="R1029" t="str">
        <f t="shared" si="84"/>
        <v>GoodRx</v>
      </c>
      <c r="S1029" s="1" t="s">
        <v>707</v>
      </c>
      <c r="T1029">
        <f t="shared" si="85"/>
        <v>0</v>
      </c>
      <c r="U1029" s="25" t="str">
        <f>IF(K1029&gt;0,K1029,_xlfn.XLOOKUP(M1029,'Client Lookup'!L:L,'Client Lookup'!N:N))</f>
        <v>28141</v>
      </c>
      <c r="V1029" t="str">
        <f>_xlfn.XLOOKUP(_xlfn.NUMBERVALUE(U1029),'Project Lookup'!X:X,'Project Lookup'!B:B)</f>
        <v>GoodRx - April to October Renewal</v>
      </c>
      <c r="X1029" t="str">
        <f t="shared" si="86"/>
        <v>182 GoodRx : 1142 GoodRx - April to October Renewal</v>
      </c>
      <c r="Y1029" t="str">
        <f t="shared" si="87"/>
        <v>182 GoodRx</v>
      </c>
      <c r="Z1029" t="str">
        <f t="shared" si="83"/>
        <v>182 GoodRx</v>
      </c>
      <c r="AA1029" t="str">
        <f>_xlfn.XLOOKUP(Z1029,'Client Lookup'!A:A,'Client Lookup'!C:C)</f>
        <v>GoodRx</v>
      </c>
      <c r="AC1029" t="e">
        <f>_xlfn.XLOOKUP(K1029,'Results vs Forecast'!K:K,'Results vs Forecast'!K:K)</f>
        <v>#N/A</v>
      </c>
    </row>
    <row r="1030" spans="1:29" hidden="1">
      <c r="A1030" s="39"/>
      <c r="B1030" s="1" t="s">
        <v>700</v>
      </c>
      <c r="C1030" s="1" t="s">
        <v>701</v>
      </c>
      <c r="D1030" s="1" t="s">
        <v>12</v>
      </c>
      <c r="E1030" s="1" t="s">
        <v>12</v>
      </c>
      <c r="F1030" s="2">
        <v>45535</v>
      </c>
      <c r="G1030" s="2">
        <v>45505</v>
      </c>
      <c r="H1030" s="1" t="s">
        <v>3291</v>
      </c>
      <c r="I1030" s="1" t="s">
        <v>3292</v>
      </c>
      <c r="J1030" s="1" t="s">
        <v>898</v>
      </c>
      <c r="K1030" s="1" t="s">
        <v>871</v>
      </c>
      <c r="L1030" s="1" t="s">
        <v>2354</v>
      </c>
      <c r="M1030" s="1"/>
      <c r="N1030" s="1"/>
      <c r="O1030" s="1" t="s">
        <v>3293</v>
      </c>
      <c r="P1030" s="40">
        <v>6950</v>
      </c>
      <c r="Q1030" s="37" t="str">
        <f>IF(C1030="ForthPoint","ForthPoint",IF(D1030="Intercompany",_xlfn.XLOOKUP(E1030,'Dept Lookup'!B:B,'Dept Lookup'!A:A),Modified!D1030))</f>
        <v>Business Intelligence</v>
      </c>
      <c r="R1030" t="str">
        <f t="shared" si="84"/>
        <v>Spire Orthopedic Partners</v>
      </c>
      <c r="S1030" s="1" t="s">
        <v>707</v>
      </c>
      <c r="T1030">
        <f t="shared" si="85"/>
        <v>0</v>
      </c>
      <c r="U1030" s="25" t="str">
        <f>IF(K1030&gt;0,K1030,_xlfn.XLOOKUP(M1030,'Client Lookup'!L:L,'Client Lookup'!N:N))</f>
        <v>36094</v>
      </c>
      <c r="V1030" t="str">
        <f>_xlfn.XLOOKUP(_xlfn.NUMBERVALUE(U1030),'Project Lookup'!X:X,'Project Lookup'!B:B)</f>
        <v>Spire - Complete Paycom Dashboard</v>
      </c>
      <c r="X1030" t="str">
        <f t="shared" si="86"/>
        <v>245 Spire Orthopedic Partners : 1356 Spire - Complete Paycom Dashboard</v>
      </c>
      <c r="Y1030" t="str">
        <f t="shared" si="87"/>
        <v>245 Spire Orthopedic Partners</v>
      </c>
      <c r="Z1030" t="str">
        <f t="shared" si="83"/>
        <v>245 Spire Orthopedic Partners</v>
      </c>
      <c r="AA1030" t="str">
        <f>_xlfn.XLOOKUP(Z1030,'Client Lookup'!A:A,'Client Lookup'!C:C)</f>
        <v>Spire Orthopedic Partners</v>
      </c>
      <c r="AC1030" t="e">
        <f>_xlfn.XLOOKUP(K1030,'Results vs Forecast'!K:K,'Results vs Forecast'!K:K)</f>
        <v>#N/A</v>
      </c>
    </row>
    <row r="1031" spans="1:29" hidden="1">
      <c r="A1031" s="39"/>
      <c r="B1031" s="1" t="s">
        <v>700</v>
      </c>
      <c r="C1031" s="1" t="s">
        <v>1370</v>
      </c>
      <c r="D1031" s="1" t="s">
        <v>12</v>
      </c>
      <c r="E1031" s="1" t="s">
        <v>12</v>
      </c>
      <c r="F1031" s="2">
        <v>45535</v>
      </c>
      <c r="G1031" s="2">
        <v>45505</v>
      </c>
      <c r="H1031" s="1" t="s">
        <v>3294</v>
      </c>
      <c r="I1031" s="1" t="s">
        <v>3295</v>
      </c>
      <c r="J1031" s="1" t="s">
        <v>617</v>
      </c>
      <c r="K1031" s="1" t="s">
        <v>860</v>
      </c>
      <c r="L1031" s="1" t="s">
        <v>2892</v>
      </c>
      <c r="M1031" s="1"/>
      <c r="N1031" s="1"/>
      <c r="O1031" s="1"/>
      <c r="P1031" s="40">
        <v>344.16020327548085</v>
      </c>
      <c r="Q1031" s="37" t="str">
        <f>IF(C1031="ForthPoint","ForthPoint",IF(D1031="Intercompany",_xlfn.XLOOKUP(E1031,'Dept Lookup'!B:B,'Dept Lookup'!A:A),Modified!D1031))</f>
        <v>Business Intelligence</v>
      </c>
      <c r="R1031" t="str">
        <f t="shared" si="84"/>
        <v>Roku</v>
      </c>
      <c r="S1031" s="1" t="s">
        <v>707</v>
      </c>
      <c r="T1031">
        <f t="shared" si="85"/>
        <v>0</v>
      </c>
      <c r="U1031" s="25" t="str">
        <f>IF(K1031&gt;0,K1031,_xlfn.XLOOKUP(M1031,'Client Lookup'!L:L,'Client Lookup'!N:N))</f>
        <v>25138</v>
      </c>
      <c r="V1031" t="str">
        <f>_xlfn.XLOOKUP(_xlfn.NUMBERVALUE(U1031),'Project Lookup'!X:X,'Project Lookup'!B:B)</f>
        <v>SOW#1 2024 - DE &amp; BI Team</v>
      </c>
      <c r="X1031" t="str">
        <f t="shared" si="86"/>
        <v>459 Roku Inc. : 966 SOW#1 2024 - DE &amp; BI Team</v>
      </c>
      <c r="Y1031" t="str">
        <f t="shared" si="87"/>
        <v>459 Roku Inc.</v>
      </c>
      <c r="Z1031" t="str">
        <f t="shared" si="83"/>
        <v>459 Roku Inc.</v>
      </c>
      <c r="AA1031" t="str">
        <f>_xlfn.XLOOKUP(Z1031,'Client Lookup'!A:A,'Client Lookup'!C:C)</f>
        <v>Roku</v>
      </c>
      <c r="AC1031" t="e">
        <f>_xlfn.XLOOKUP(K1031,'Results vs Forecast'!K:K,'Results vs Forecast'!K:K)</f>
        <v>#N/A</v>
      </c>
    </row>
    <row r="1032" spans="1:29" hidden="1">
      <c r="A1032" s="39"/>
      <c r="B1032" s="1" t="s">
        <v>700</v>
      </c>
      <c r="C1032" s="1" t="s">
        <v>1370</v>
      </c>
      <c r="D1032" s="1" t="s">
        <v>12</v>
      </c>
      <c r="E1032" s="1" t="s">
        <v>12</v>
      </c>
      <c r="F1032" s="2">
        <v>45535</v>
      </c>
      <c r="G1032" s="2">
        <v>45505</v>
      </c>
      <c r="H1032" s="1" t="s">
        <v>3296</v>
      </c>
      <c r="I1032" s="1" t="s">
        <v>3297</v>
      </c>
      <c r="J1032" s="1" t="s">
        <v>593</v>
      </c>
      <c r="K1032" s="1" t="s">
        <v>842</v>
      </c>
      <c r="L1032" s="1" t="s">
        <v>1809</v>
      </c>
      <c r="M1032" s="1"/>
      <c r="N1032" s="1"/>
      <c r="O1032" s="1"/>
      <c r="P1032" s="40">
        <v>352.16392893305016</v>
      </c>
      <c r="Q1032" s="37" t="str">
        <f>IF(C1032="ForthPoint","ForthPoint",IF(D1032="Intercompany",_xlfn.XLOOKUP(E1032,'Dept Lookup'!B:B,'Dept Lookup'!A:A),Modified!D1032))</f>
        <v>Business Intelligence</v>
      </c>
      <c r="R1032" t="str">
        <f t="shared" si="84"/>
        <v>MasterCard</v>
      </c>
      <c r="S1032" s="1" t="s">
        <v>707</v>
      </c>
      <c r="T1032">
        <f t="shared" si="85"/>
        <v>0</v>
      </c>
      <c r="U1032" s="25" t="str">
        <f>IF(K1032&gt;0,K1032,_xlfn.XLOOKUP(M1032,'Client Lookup'!L:L,'Client Lookup'!N:N))</f>
        <v>25146</v>
      </c>
      <c r="V1032" t="str">
        <f>_xlfn.XLOOKUP(_xlfn.NUMBERVALUE(U1032),'Project Lookup'!X:X,'Project Lookup'!B:B)</f>
        <v>Mastercard SOW #6</v>
      </c>
      <c r="X1032" t="str">
        <f t="shared" si="86"/>
        <v>461 Session M Inc. : 974 Mastercard SOW #6</v>
      </c>
      <c r="Y1032" t="str">
        <f t="shared" si="87"/>
        <v>461 Session M Inc.</v>
      </c>
      <c r="Z1032" t="str">
        <f t="shared" si="83"/>
        <v>461 Session M Inc.</v>
      </c>
      <c r="AA1032" t="str">
        <f>_xlfn.XLOOKUP(Z1032,'Client Lookup'!A:A,'Client Lookup'!C:C)</f>
        <v>MasterCard</v>
      </c>
      <c r="AC1032" t="e">
        <f>_xlfn.XLOOKUP(K1032,'Results vs Forecast'!K:K,'Results vs Forecast'!K:K)</f>
        <v>#N/A</v>
      </c>
    </row>
    <row r="1033" spans="1:29" hidden="1">
      <c r="A1033" s="39"/>
      <c r="B1033" s="1" t="s">
        <v>700</v>
      </c>
      <c r="C1033" s="1" t="s">
        <v>1370</v>
      </c>
      <c r="D1033" s="1" t="s">
        <v>12</v>
      </c>
      <c r="E1033" s="1" t="s">
        <v>12</v>
      </c>
      <c r="F1033" s="2">
        <v>45535</v>
      </c>
      <c r="G1033" s="2">
        <v>45505</v>
      </c>
      <c r="H1033" s="1" t="s">
        <v>3298</v>
      </c>
      <c r="I1033" s="1" t="s">
        <v>3299</v>
      </c>
      <c r="J1033" s="1" t="s">
        <v>593</v>
      </c>
      <c r="K1033" s="1" t="s">
        <v>842</v>
      </c>
      <c r="L1033" s="1" t="s">
        <v>1809</v>
      </c>
      <c r="M1033" s="1"/>
      <c r="N1033" s="1"/>
      <c r="O1033" s="1"/>
      <c r="P1033" s="40">
        <v>352.16392893305016</v>
      </c>
      <c r="Q1033" s="37" t="str">
        <f>IF(C1033="ForthPoint","ForthPoint",IF(D1033="Intercompany",_xlfn.XLOOKUP(E1033,'Dept Lookup'!B:B,'Dept Lookup'!A:A),Modified!D1033))</f>
        <v>Business Intelligence</v>
      </c>
      <c r="R1033" t="str">
        <f t="shared" si="84"/>
        <v>MasterCard</v>
      </c>
      <c r="S1033" s="1" t="s">
        <v>707</v>
      </c>
      <c r="T1033">
        <f t="shared" si="85"/>
        <v>0</v>
      </c>
      <c r="U1033" s="25" t="str">
        <f>IF(K1033&gt;0,K1033,_xlfn.XLOOKUP(M1033,'Client Lookup'!L:L,'Client Lookup'!N:N))</f>
        <v>25146</v>
      </c>
      <c r="V1033" t="str">
        <f>_xlfn.XLOOKUP(_xlfn.NUMBERVALUE(U1033),'Project Lookup'!X:X,'Project Lookup'!B:B)</f>
        <v>Mastercard SOW #6</v>
      </c>
      <c r="X1033" t="str">
        <f t="shared" si="86"/>
        <v>461 Session M Inc. : 974 Mastercard SOW #6</v>
      </c>
      <c r="Y1033" t="str">
        <f t="shared" si="87"/>
        <v>461 Session M Inc.</v>
      </c>
      <c r="Z1033" t="str">
        <f t="shared" si="83"/>
        <v>461 Session M Inc.</v>
      </c>
      <c r="AA1033" t="str">
        <f>_xlfn.XLOOKUP(Z1033,'Client Lookup'!A:A,'Client Lookup'!C:C)</f>
        <v>MasterCard</v>
      </c>
      <c r="AC1033" t="e">
        <f>_xlfn.XLOOKUP(K1033,'Results vs Forecast'!K:K,'Results vs Forecast'!K:K)</f>
        <v>#N/A</v>
      </c>
    </row>
    <row r="1034" spans="1:29" hidden="1">
      <c r="A1034" s="39"/>
      <c r="B1034" s="1" t="s">
        <v>700</v>
      </c>
      <c r="C1034" s="1" t="s">
        <v>1370</v>
      </c>
      <c r="D1034" s="1" t="s">
        <v>12</v>
      </c>
      <c r="E1034" s="1" t="s">
        <v>12</v>
      </c>
      <c r="F1034" s="2">
        <v>45535</v>
      </c>
      <c r="G1034" s="2">
        <v>45505</v>
      </c>
      <c r="H1034" s="1" t="s">
        <v>3300</v>
      </c>
      <c r="I1034" s="1" t="s">
        <v>3301</v>
      </c>
      <c r="J1034" s="1" t="s">
        <v>617</v>
      </c>
      <c r="K1034" s="1" t="s">
        <v>860</v>
      </c>
      <c r="L1034" s="1" t="s">
        <v>2892</v>
      </c>
      <c r="M1034" s="1"/>
      <c r="N1034" s="1"/>
      <c r="O1034" s="1"/>
      <c r="P1034" s="40">
        <v>344.16020327548085</v>
      </c>
      <c r="Q1034" s="37" t="str">
        <f>IF(C1034="ForthPoint","ForthPoint",IF(D1034="Intercompany",_xlfn.XLOOKUP(E1034,'Dept Lookup'!B:B,'Dept Lookup'!A:A),Modified!D1034))</f>
        <v>Business Intelligence</v>
      </c>
      <c r="R1034" t="str">
        <f t="shared" si="84"/>
        <v>Roku</v>
      </c>
      <c r="S1034" s="1" t="s">
        <v>707</v>
      </c>
      <c r="T1034">
        <f t="shared" si="85"/>
        <v>0</v>
      </c>
      <c r="U1034" s="25" t="str">
        <f>IF(K1034&gt;0,K1034,_xlfn.XLOOKUP(M1034,'Client Lookup'!L:L,'Client Lookup'!N:N))</f>
        <v>25138</v>
      </c>
      <c r="V1034" t="str">
        <f>_xlfn.XLOOKUP(_xlfn.NUMBERVALUE(U1034),'Project Lookup'!X:X,'Project Lookup'!B:B)</f>
        <v>SOW#1 2024 - DE &amp; BI Team</v>
      </c>
      <c r="X1034" t="str">
        <f t="shared" si="86"/>
        <v>459 Roku Inc. : 966 SOW#1 2024 - DE &amp; BI Team</v>
      </c>
      <c r="Y1034" t="str">
        <f t="shared" si="87"/>
        <v>459 Roku Inc.</v>
      </c>
      <c r="Z1034" t="str">
        <f t="shared" si="83"/>
        <v>459 Roku Inc.</v>
      </c>
      <c r="AA1034" t="str">
        <f>_xlfn.XLOOKUP(Z1034,'Client Lookup'!A:A,'Client Lookup'!C:C)</f>
        <v>Roku</v>
      </c>
      <c r="AC1034" t="e">
        <f>_xlfn.XLOOKUP(K1034,'Results vs Forecast'!K:K,'Results vs Forecast'!K:K)</f>
        <v>#N/A</v>
      </c>
    </row>
    <row r="1035" spans="1:29" hidden="1">
      <c r="A1035" s="39"/>
      <c r="B1035" s="1" t="s">
        <v>700</v>
      </c>
      <c r="C1035" s="1" t="s">
        <v>1370</v>
      </c>
      <c r="D1035" s="1" t="s">
        <v>12</v>
      </c>
      <c r="E1035" s="1" t="s">
        <v>12</v>
      </c>
      <c r="F1035" s="2">
        <v>45535</v>
      </c>
      <c r="G1035" s="2">
        <v>45505</v>
      </c>
      <c r="H1035" s="1" t="s">
        <v>3302</v>
      </c>
      <c r="I1035" s="1" t="s">
        <v>3303</v>
      </c>
      <c r="J1035" s="1" t="s">
        <v>593</v>
      </c>
      <c r="K1035" s="1" t="s">
        <v>842</v>
      </c>
      <c r="L1035" s="1" t="s">
        <v>1809</v>
      </c>
      <c r="M1035" s="1"/>
      <c r="N1035" s="1"/>
      <c r="O1035" s="1"/>
      <c r="P1035" s="40">
        <v>531.24741444853987</v>
      </c>
      <c r="Q1035" s="37" t="str">
        <f>IF(C1035="ForthPoint","ForthPoint",IF(D1035="Intercompany",_xlfn.XLOOKUP(E1035,'Dept Lookup'!B:B,'Dept Lookup'!A:A),Modified!D1035))</f>
        <v>Business Intelligence</v>
      </c>
      <c r="R1035" t="str">
        <f t="shared" si="84"/>
        <v>MasterCard</v>
      </c>
      <c r="S1035" s="1" t="s">
        <v>707</v>
      </c>
      <c r="T1035">
        <f t="shared" si="85"/>
        <v>0</v>
      </c>
      <c r="U1035" s="25" t="str">
        <f>IF(K1035&gt;0,K1035,_xlfn.XLOOKUP(M1035,'Client Lookup'!L:L,'Client Lookup'!N:N))</f>
        <v>25146</v>
      </c>
      <c r="V1035" t="str">
        <f>_xlfn.XLOOKUP(_xlfn.NUMBERVALUE(U1035),'Project Lookup'!X:X,'Project Lookup'!B:B)</f>
        <v>Mastercard SOW #6</v>
      </c>
      <c r="X1035" t="str">
        <f t="shared" si="86"/>
        <v>461 Session M Inc. : 974 Mastercard SOW #6</v>
      </c>
      <c r="Y1035" t="str">
        <f t="shared" si="87"/>
        <v>461 Session M Inc.</v>
      </c>
      <c r="Z1035" t="str">
        <f t="shared" si="83"/>
        <v>461 Session M Inc.</v>
      </c>
      <c r="AA1035" t="str">
        <f>_xlfn.XLOOKUP(Z1035,'Client Lookup'!A:A,'Client Lookup'!C:C)</f>
        <v>MasterCard</v>
      </c>
      <c r="AC1035" t="e">
        <f>_xlfn.XLOOKUP(K1035,'Results vs Forecast'!K:K,'Results vs Forecast'!K:K)</f>
        <v>#N/A</v>
      </c>
    </row>
    <row r="1036" spans="1:29" hidden="1">
      <c r="A1036" s="39"/>
      <c r="B1036" s="1" t="s">
        <v>700</v>
      </c>
      <c r="C1036" s="1" t="s">
        <v>1395</v>
      </c>
      <c r="D1036" s="1" t="s">
        <v>12</v>
      </c>
      <c r="E1036" s="1" t="s">
        <v>12</v>
      </c>
      <c r="F1036" s="2">
        <v>45535</v>
      </c>
      <c r="G1036" s="2">
        <v>45505</v>
      </c>
      <c r="H1036" s="1" t="s">
        <v>2986</v>
      </c>
      <c r="I1036" s="1" t="s">
        <v>2987</v>
      </c>
      <c r="J1036" s="1" t="s">
        <v>277</v>
      </c>
      <c r="K1036" s="1"/>
      <c r="L1036" s="1"/>
      <c r="M1036" s="1" t="s">
        <v>1746</v>
      </c>
      <c r="N1036" s="1"/>
      <c r="O1036" s="1" t="s">
        <v>3304</v>
      </c>
      <c r="P1036" s="40">
        <v>-179.506676916</v>
      </c>
      <c r="Q1036" s="41" t="s">
        <v>948</v>
      </c>
      <c r="R1036" t="str">
        <f t="shared" si="84"/>
        <v>Soremartec S.A.</v>
      </c>
      <c r="S1036" s="1" t="s">
        <v>707</v>
      </c>
      <c r="T1036" t="str">
        <f t="shared" si="85"/>
        <v>ICC 768 Soremartec S.A. : MUSST APAC-MEA Reporting Maintenance</v>
      </c>
      <c r="U1036" s="25" t="str">
        <f>IF(K1036&gt;0,K1036,_xlfn.XLOOKUP(M1036,'Client Lookup'!L:L,'Client Lookup'!N:N))</f>
        <v>20140</v>
      </c>
      <c r="V1036" t="str">
        <f>_xlfn.XLOOKUP(_xlfn.NUMBERVALUE(U1036),'Project Lookup'!X:X,'Project Lookup'!B:B)</f>
        <v>MUSST APAC-MEA Reporting Maintenance</v>
      </c>
      <c r="X1036" t="str">
        <f t="shared" si="86"/>
        <v>ICC 768 Soremartec S.A. : MUSST APAC-MEA Reporting Maintenance</v>
      </c>
      <c r="Y1036" t="str">
        <f t="shared" si="87"/>
        <v>ICC 768 Soremartec S.A.</v>
      </c>
      <c r="Z1036" t="str">
        <f t="shared" si="83"/>
        <v>768 Soremartec S.A.</v>
      </c>
      <c r="AA1036" t="str">
        <f>_xlfn.XLOOKUP(Z1036,'Client Lookup'!A:A,'Client Lookup'!C:C)</f>
        <v>Soremartec S.A.</v>
      </c>
      <c r="AC1036" t="e">
        <f>_xlfn.XLOOKUP(K1036,'Results vs Forecast'!K:K,'Results vs Forecast'!K:K)</f>
        <v>#N/A</v>
      </c>
    </row>
    <row r="1037" spans="1:29" hidden="1">
      <c r="A1037" s="39"/>
      <c r="B1037" s="1" t="s">
        <v>700</v>
      </c>
      <c r="C1037" s="1" t="s">
        <v>1370</v>
      </c>
      <c r="D1037" s="1" t="s">
        <v>12</v>
      </c>
      <c r="E1037" s="1" t="s">
        <v>12</v>
      </c>
      <c r="F1037" s="2">
        <v>45535</v>
      </c>
      <c r="G1037" s="2">
        <v>45505</v>
      </c>
      <c r="H1037" s="1" t="s">
        <v>3305</v>
      </c>
      <c r="I1037" s="1" t="s">
        <v>3306</v>
      </c>
      <c r="J1037" s="1" t="s">
        <v>646</v>
      </c>
      <c r="K1037" s="1" t="s">
        <v>892</v>
      </c>
      <c r="L1037" s="1" t="s">
        <v>2880</v>
      </c>
      <c r="M1037" s="1"/>
      <c r="N1037" s="1"/>
      <c r="O1037" s="1"/>
      <c r="P1037" s="40">
        <v>480.22353945415932</v>
      </c>
      <c r="Q1037" s="37" t="str">
        <f>IF(C1037="ForthPoint","ForthPoint",IF(D1037="Intercompany",_xlfn.XLOOKUP(E1037,'Dept Lookup'!B:B,'Dept Lookup'!A:A),Modified!D1037))</f>
        <v>Business Intelligence</v>
      </c>
      <c r="R1037" t="str">
        <f t="shared" si="84"/>
        <v>The Blackstone Group</v>
      </c>
      <c r="S1037" s="1" t="s">
        <v>707</v>
      </c>
      <c r="T1037">
        <f t="shared" si="85"/>
        <v>0</v>
      </c>
      <c r="U1037" s="25" t="str">
        <f>IF(K1037&gt;0,K1037,_xlfn.XLOOKUP(M1037,'Client Lookup'!L:L,'Client Lookup'!N:N))</f>
        <v>25161</v>
      </c>
      <c r="V1037" t="str">
        <f>_xlfn.XLOOKUP(_xlfn.NUMBERVALUE(U1037),'Project Lookup'!X:X,'Project Lookup'!B:B)</f>
        <v>Blackstone SOW #13</v>
      </c>
      <c r="X1037" t="str">
        <f t="shared" si="86"/>
        <v>468 Blackstone Inc. : 989 Blackstone SOW #13</v>
      </c>
      <c r="Y1037" t="str">
        <f t="shared" si="87"/>
        <v>468 Blackstone Inc.</v>
      </c>
      <c r="Z1037" t="str">
        <f t="shared" si="83"/>
        <v>468 Blackstone Inc.</v>
      </c>
      <c r="AA1037" t="str">
        <f>_xlfn.XLOOKUP(Z1037,'Client Lookup'!A:A,'Client Lookup'!C:C)</f>
        <v>The Blackstone Group</v>
      </c>
      <c r="AC1037" t="e">
        <f>_xlfn.XLOOKUP(K1037,'Results vs Forecast'!K:K,'Results vs Forecast'!K:K)</f>
        <v>#N/A</v>
      </c>
    </row>
    <row r="1038" spans="1:29" hidden="1">
      <c r="A1038" s="39"/>
      <c r="B1038" s="1" t="s">
        <v>700</v>
      </c>
      <c r="C1038" s="1" t="s">
        <v>1370</v>
      </c>
      <c r="D1038" s="1" t="s">
        <v>12</v>
      </c>
      <c r="E1038" s="1" t="s">
        <v>12</v>
      </c>
      <c r="F1038" s="2">
        <v>45535</v>
      </c>
      <c r="G1038" s="2">
        <v>45505</v>
      </c>
      <c r="H1038" s="1" t="s">
        <v>3307</v>
      </c>
      <c r="I1038" s="1" t="s">
        <v>3308</v>
      </c>
      <c r="J1038" s="1" t="s">
        <v>617</v>
      </c>
      <c r="K1038" s="1" t="s">
        <v>860</v>
      </c>
      <c r="L1038" s="1" t="s">
        <v>2892</v>
      </c>
      <c r="M1038" s="1"/>
      <c r="N1038" s="1"/>
      <c r="O1038" s="1"/>
      <c r="P1038" s="40">
        <v>344.16020327548085</v>
      </c>
      <c r="Q1038" s="37" t="str">
        <f>IF(C1038="ForthPoint","ForthPoint",IF(D1038="Intercompany",_xlfn.XLOOKUP(E1038,'Dept Lookup'!B:B,'Dept Lookup'!A:A),Modified!D1038))</f>
        <v>Business Intelligence</v>
      </c>
      <c r="R1038" t="str">
        <f t="shared" si="84"/>
        <v>Roku</v>
      </c>
      <c r="S1038" s="1" t="s">
        <v>707</v>
      </c>
      <c r="T1038">
        <f t="shared" si="85"/>
        <v>0</v>
      </c>
      <c r="U1038" s="25" t="str">
        <f>IF(K1038&gt;0,K1038,_xlfn.XLOOKUP(M1038,'Client Lookup'!L:L,'Client Lookup'!N:N))</f>
        <v>25138</v>
      </c>
      <c r="V1038" t="str">
        <f>_xlfn.XLOOKUP(_xlfn.NUMBERVALUE(U1038),'Project Lookup'!X:X,'Project Lookup'!B:B)</f>
        <v>SOW#1 2024 - DE &amp; BI Team</v>
      </c>
      <c r="X1038" t="str">
        <f t="shared" si="86"/>
        <v>459 Roku Inc. : 966 SOW#1 2024 - DE &amp; BI Team</v>
      </c>
      <c r="Y1038" t="str">
        <f t="shared" si="87"/>
        <v>459 Roku Inc.</v>
      </c>
      <c r="Z1038" t="str">
        <f t="shared" si="83"/>
        <v>459 Roku Inc.</v>
      </c>
      <c r="AA1038" t="str">
        <f>_xlfn.XLOOKUP(Z1038,'Client Lookup'!A:A,'Client Lookup'!C:C)</f>
        <v>Roku</v>
      </c>
      <c r="AC1038" t="e">
        <f>_xlfn.XLOOKUP(K1038,'Results vs Forecast'!K:K,'Results vs Forecast'!K:K)</f>
        <v>#N/A</v>
      </c>
    </row>
    <row r="1039" spans="1:29" hidden="1">
      <c r="A1039" s="39"/>
      <c r="B1039" s="1" t="s">
        <v>700</v>
      </c>
      <c r="C1039" s="1" t="s">
        <v>1390</v>
      </c>
      <c r="D1039" s="1" t="s">
        <v>12</v>
      </c>
      <c r="E1039" s="1" t="s">
        <v>12</v>
      </c>
      <c r="F1039" s="2">
        <v>45535</v>
      </c>
      <c r="G1039" s="2">
        <v>45505</v>
      </c>
      <c r="H1039" s="1" t="s">
        <v>3309</v>
      </c>
      <c r="I1039" s="1" t="s">
        <v>3310</v>
      </c>
      <c r="J1039" s="1" t="s">
        <v>2923</v>
      </c>
      <c r="K1039" s="1" t="s">
        <v>2924</v>
      </c>
      <c r="L1039" s="1"/>
      <c r="M1039" s="1"/>
      <c r="N1039" s="1"/>
      <c r="O1039" s="1"/>
      <c r="P1039" s="40">
        <v>14185.450396855329</v>
      </c>
      <c r="Q1039" s="37" t="str">
        <f>IF(C1039="ForthPoint","ForthPoint",IF(D1039="Intercompany",_xlfn.XLOOKUP(E1039,'Dept Lookup'!B:B,'Dept Lookup'!A:A),Modified!D1039))</f>
        <v>ForthPoint</v>
      </c>
      <c r="R1039" t="str">
        <f t="shared" si="84"/>
        <v>Repsol Resources UK Limited</v>
      </c>
      <c r="S1039" s="1" t="s">
        <v>707</v>
      </c>
      <c r="T1039">
        <f t="shared" si="85"/>
        <v>0</v>
      </c>
      <c r="U1039" s="25" t="str">
        <f>IF(K1039&gt;0,K1039,_xlfn.XLOOKUP(M1039,'Client Lookup'!L:L,'Client Lookup'!N:N))</f>
        <v>26566</v>
      </c>
      <c r="V1039" t="str">
        <f>_xlfn.XLOOKUP(_xlfn.NUMBERVALUE(U1039),'Project Lookup'!X:X,'Project Lookup'!B:B)</f>
        <v>Core Digital Team 2024</v>
      </c>
      <c r="X1039" t="str">
        <f t="shared" si="86"/>
        <v>419 Repsol Resources UK Limited : 1093 Core Digital Team 2024</v>
      </c>
      <c r="Y1039" t="str">
        <f t="shared" si="87"/>
        <v>419 Repsol Resources UK Limited</v>
      </c>
      <c r="Z1039" t="str">
        <f t="shared" si="83"/>
        <v>419 Repsol Resources UK Limited</v>
      </c>
      <c r="AA1039" t="str">
        <f>_xlfn.XLOOKUP(Z1039,'Client Lookup'!A:A,'Client Lookup'!C:C)</f>
        <v>Repsol Resources UK Limited</v>
      </c>
      <c r="AC1039" t="e">
        <f>_xlfn.XLOOKUP(K1039,'Results vs Forecast'!K:K,'Results vs Forecast'!K:K)</f>
        <v>#N/A</v>
      </c>
    </row>
    <row r="1040" spans="1:29" hidden="1">
      <c r="A1040" s="39"/>
      <c r="B1040" s="1" t="s">
        <v>700</v>
      </c>
      <c r="C1040" s="1" t="s">
        <v>1370</v>
      </c>
      <c r="D1040" s="1" t="s">
        <v>12</v>
      </c>
      <c r="E1040" s="1" t="s">
        <v>12</v>
      </c>
      <c r="F1040" s="2">
        <v>45535</v>
      </c>
      <c r="G1040" s="2">
        <v>45505</v>
      </c>
      <c r="H1040" s="1" t="s">
        <v>3311</v>
      </c>
      <c r="I1040" s="1" t="s">
        <v>3312</v>
      </c>
      <c r="J1040" s="1" t="s">
        <v>593</v>
      </c>
      <c r="K1040" s="1" t="s">
        <v>842</v>
      </c>
      <c r="L1040" s="1" t="s">
        <v>1809</v>
      </c>
      <c r="M1040" s="1"/>
      <c r="N1040" s="1"/>
      <c r="O1040" s="1"/>
      <c r="P1040" s="40">
        <v>472.21981379659002</v>
      </c>
      <c r="Q1040" s="37" t="str">
        <f>IF(C1040="ForthPoint","ForthPoint",IF(D1040="Intercompany",_xlfn.XLOOKUP(E1040,'Dept Lookup'!B:B,'Dept Lookup'!A:A),Modified!D1040))</f>
        <v>Business Intelligence</v>
      </c>
      <c r="R1040" t="str">
        <f t="shared" si="84"/>
        <v>MasterCard</v>
      </c>
      <c r="S1040" s="1" t="s">
        <v>707</v>
      </c>
      <c r="T1040">
        <f t="shared" si="85"/>
        <v>0</v>
      </c>
      <c r="U1040" s="25" t="str">
        <f>IF(K1040&gt;0,K1040,_xlfn.XLOOKUP(M1040,'Client Lookup'!L:L,'Client Lookup'!N:N))</f>
        <v>25146</v>
      </c>
      <c r="V1040" t="str">
        <f>_xlfn.XLOOKUP(_xlfn.NUMBERVALUE(U1040),'Project Lookup'!X:X,'Project Lookup'!B:B)</f>
        <v>Mastercard SOW #6</v>
      </c>
      <c r="X1040" t="str">
        <f t="shared" si="86"/>
        <v>461 Session M Inc. : 974 Mastercard SOW #6</v>
      </c>
      <c r="Y1040" t="str">
        <f t="shared" si="87"/>
        <v>461 Session M Inc.</v>
      </c>
      <c r="Z1040" t="str">
        <f t="shared" si="83"/>
        <v>461 Session M Inc.</v>
      </c>
      <c r="AA1040" t="str">
        <f>_xlfn.XLOOKUP(Z1040,'Client Lookup'!A:A,'Client Lookup'!C:C)</f>
        <v>MasterCard</v>
      </c>
      <c r="AC1040" t="e">
        <f>_xlfn.XLOOKUP(K1040,'Results vs Forecast'!K:K,'Results vs Forecast'!K:K)</f>
        <v>#N/A</v>
      </c>
    </row>
    <row r="1041" spans="1:29" hidden="1">
      <c r="A1041" s="39"/>
      <c r="B1041" s="1" t="s">
        <v>700</v>
      </c>
      <c r="C1041" s="1" t="s">
        <v>1390</v>
      </c>
      <c r="D1041" s="1" t="s">
        <v>12</v>
      </c>
      <c r="E1041" s="1" t="s">
        <v>12</v>
      </c>
      <c r="F1041" s="2">
        <v>45535</v>
      </c>
      <c r="G1041" s="2">
        <v>45505</v>
      </c>
      <c r="H1041" s="1" t="s">
        <v>3313</v>
      </c>
      <c r="I1041" s="1" t="s">
        <v>3314</v>
      </c>
      <c r="J1041" s="1" t="s">
        <v>2170</v>
      </c>
      <c r="K1041" s="1" t="s">
        <v>2171</v>
      </c>
      <c r="L1041" s="1"/>
      <c r="M1041" s="1"/>
      <c r="N1041" s="1"/>
      <c r="O1041" s="1"/>
      <c r="P1041" s="40">
        <v>11537.85056397287</v>
      </c>
      <c r="Q1041" s="37" t="str">
        <f>IF(C1041="ForthPoint","ForthPoint",IF(D1041="Intercompany",_xlfn.XLOOKUP(E1041,'Dept Lookup'!B:B,'Dept Lookup'!A:A),Modified!D1041))</f>
        <v>ForthPoint</v>
      </c>
      <c r="R1041" t="str">
        <f t="shared" si="84"/>
        <v>Ineos FPS Ltd</v>
      </c>
      <c r="S1041" s="1" t="s">
        <v>707</v>
      </c>
      <c r="T1041">
        <f t="shared" si="85"/>
        <v>0</v>
      </c>
      <c r="U1041" s="25" t="str">
        <f>IF(K1041&gt;0,K1041,_xlfn.XLOOKUP(M1041,'Client Lookup'!L:L,'Client Lookup'!N:N))</f>
        <v>38720</v>
      </c>
      <c r="V1041" t="e">
        <f>_xlfn.XLOOKUP(_xlfn.NUMBERVALUE(U1041),'Project Lookup'!X:X,'Project Lookup'!B:B)</f>
        <v>#N/A</v>
      </c>
      <c r="X1041" t="str">
        <f t="shared" si="86"/>
        <v>434 Ineos FPS Ltd : 1450 Replacement of Commercial Auto ‘What If’ Model</v>
      </c>
      <c r="Y1041" t="str">
        <f t="shared" si="87"/>
        <v>434 Ineos FPS Ltd</v>
      </c>
      <c r="Z1041" t="str">
        <f t="shared" si="83"/>
        <v>434 Ineos FPS Ltd</v>
      </c>
      <c r="AA1041" t="str">
        <f>_xlfn.XLOOKUP(Z1041,'Client Lookup'!A:A,'Client Lookup'!C:C)</f>
        <v>Ineos FPS Ltd</v>
      </c>
      <c r="AC1041" t="e">
        <f>_xlfn.XLOOKUP(K1041,'Results vs Forecast'!K:K,'Results vs Forecast'!K:K)</f>
        <v>#N/A</v>
      </c>
    </row>
    <row r="1042" spans="1:29" hidden="1">
      <c r="A1042" s="39"/>
      <c r="B1042" s="1" t="s">
        <v>700</v>
      </c>
      <c r="C1042" s="1" t="s">
        <v>701</v>
      </c>
      <c r="D1042" s="1" t="s">
        <v>12</v>
      </c>
      <c r="E1042" s="1" t="s">
        <v>12</v>
      </c>
      <c r="F1042" s="2">
        <v>45535</v>
      </c>
      <c r="G1042" s="2">
        <v>45505</v>
      </c>
      <c r="H1042" s="1" t="s">
        <v>3315</v>
      </c>
      <c r="I1042" s="1" t="s">
        <v>3316</v>
      </c>
      <c r="J1042" s="1" t="s">
        <v>668</v>
      </c>
      <c r="K1042" s="1" t="s">
        <v>922</v>
      </c>
      <c r="L1042" s="1" t="s">
        <v>2946</v>
      </c>
      <c r="M1042" s="1"/>
      <c r="N1042" s="1"/>
      <c r="O1042" s="1"/>
      <c r="P1042" s="40">
        <v>1.71</v>
      </c>
      <c r="Q1042" s="37" t="str">
        <f>IF(C1042="ForthPoint","ForthPoint",IF(D1042="Intercompany",_xlfn.XLOOKUP(E1042,'Dept Lookup'!B:B,'Dept Lookup'!A:A),Modified!D1042))</f>
        <v>Business Intelligence</v>
      </c>
      <c r="R1042" t="str">
        <f t="shared" si="84"/>
        <v>Visa</v>
      </c>
      <c r="S1042" s="1" t="s">
        <v>707</v>
      </c>
      <c r="T1042">
        <f t="shared" si="85"/>
        <v>0</v>
      </c>
      <c r="U1042" s="25" t="str">
        <f>IF(K1042&gt;0,K1042,_xlfn.XLOOKUP(M1042,'Client Lookup'!L:L,'Client Lookup'!N:N))</f>
        <v>32547</v>
      </c>
      <c r="V1042" t="str">
        <f>_xlfn.XLOOKUP(_xlfn.NUMBERVALUE(U1042),'Project Lookup'!X:X,'Project Lookup'!B:B)</f>
        <v>VISA Consumer Payment - DE/BI project</v>
      </c>
      <c r="X1042" t="str">
        <f t="shared" si="86"/>
        <v>11 Visa : 1264 VISA Consumer Payment - DE/BI project</v>
      </c>
      <c r="Y1042" t="str">
        <f t="shared" si="87"/>
        <v>11 Visa</v>
      </c>
      <c r="Z1042" t="str">
        <f t="shared" si="83"/>
        <v>11 Visa</v>
      </c>
      <c r="AA1042" t="str">
        <f>_xlfn.XLOOKUP(Z1042,'Client Lookup'!A:A,'Client Lookup'!C:C)</f>
        <v>Visa</v>
      </c>
      <c r="AC1042" t="e">
        <f>_xlfn.XLOOKUP(K1042,'Results vs Forecast'!K:K,'Results vs Forecast'!K:K)</f>
        <v>#N/A</v>
      </c>
    </row>
    <row r="1043" spans="1:29" hidden="1">
      <c r="A1043" s="39"/>
      <c r="B1043" s="1" t="s">
        <v>700</v>
      </c>
      <c r="C1043" s="1" t="s">
        <v>701</v>
      </c>
      <c r="D1043" s="1" t="s">
        <v>12</v>
      </c>
      <c r="E1043" s="1" t="s">
        <v>12</v>
      </c>
      <c r="F1043" s="2">
        <v>45535</v>
      </c>
      <c r="G1043" s="2">
        <v>45505</v>
      </c>
      <c r="H1043" s="1" t="s">
        <v>3317</v>
      </c>
      <c r="I1043" s="1" t="s">
        <v>3318</v>
      </c>
      <c r="J1043" s="1" t="s">
        <v>933</v>
      </c>
      <c r="K1043" s="1" t="s">
        <v>908</v>
      </c>
      <c r="L1043" s="1" t="s">
        <v>1275</v>
      </c>
      <c r="M1043" s="1"/>
      <c r="N1043" s="1"/>
      <c r="O1043" s="1"/>
      <c r="P1043" s="40">
        <v>49.31</v>
      </c>
      <c r="Q1043" s="37" t="str">
        <f>IF(C1043="ForthPoint","ForthPoint",IF(D1043="Intercompany",_xlfn.XLOOKUP(E1043,'Dept Lookup'!B:B,'Dept Lookup'!A:A),Modified!D1043))</f>
        <v>Business Intelligence</v>
      </c>
      <c r="R1043" t="str">
        <f t="shared" si="84"/>
        <v>Under Armour</v>
      </c>
      <c r="S1043" s="1" t="s">
        <v>707</v>
      </c>
      <c r="T1043">
        <f t="shared" si="85"/>
        <v>0</v>
      </c>
      <c r="U1043" s="25" t="str">
        <f>IF(K1043&gt;0,K1043,_xlfn.XLOOKUP(M1043,'Client Lookup'!L:L,'Client Lookup'!N:N))</f>
        <v>35067</v>
      </c>
      <c r="V1043" t="str">
        <f>_xlfn.XLOOKUP(_xlfn.NUMBERVALUE(U1043),'Project Lookup'!X:X,'Project Lookup'!B:B)</f>
        <v>Centric Footwear</v>
      </c>
      <c r="X1043" t="str">
        <f t="shared" si="86"/>
        <v>276 Under Armour : 1340 Centric Footwear</v>
      </c>
      <c r="Y1043" t="str">
        <f t="shared" si="87"/>
        <v>276 Under Armour</v>
      </c>
      <c r="Z1043" t="str">
        <f t="shared" si="83"/>
        <v>276 Under Armour</v>
      </c>
      <c r="AA1043" t="str">
        <f>_xlfn.XLOOKUP(Z1043,'Client Lookup'!A:A,'Client Lookup'!C:C)</f>
        <v>Under Armour</v>
      </c>
      <c r="AC1043" t="e">
        <f>_xlfn.XLOOKUP(K1043,'Results vs Forecast'!K:K,'Results vs Forecast'!K:K)</f>
        <v>#N/A</v>
      </c>
    </row>
    <row r="1044" spans="1:29" hidden="1">
      <c r="A1044" s="39"/>
      <c r="B1044" s="1" t="s">
        <v>700</v>
      </c>
      <c r="C1044" s="1" t="s">
        <v>701</v>
      </c>
      <c r="D1044" s="1" t="s">
        <v>12</v>
      </c>
      <c r="E1044" s="1" t="s">
        <v>12</v>
      </c>
      <c r="F1044" s="2">
        <v>45535</v>
      </c>
      <c r="G1044" s="2">
        <v>45505</v>
      </c>
      <c r="H1044" s="1" t="s">
        <v>3319</v>
      </c>
      <c r="I1044" s="1" t="s">
        <v>3320</v>
      </c>
      <c r="J1044" s="1" t="s">
        <v>933</v>
      </c>
      <c r="K1044" s="1" t="s">
        <v>908</v>
      </c>
      <c r="L1044" s="1" t="s">
        <v>1275</v>
      </c>
      <c r="M1044" s="1"/>
      <c r="N1044" s="1"/>
      <c r="O1044" s="1"/>
      <c r="P1044" s="40">
        <v>13.22</v>
      </c>
      <c r="Q1044" s="37" t="str">
        <f>IF(C1044="ForthPoint","ForthPoint",IF(D1044="Intercompany",_xlfn.XLOOKUP(E1044,'Dept Lookup'!B:B,'Dept Lookup'!A:A),Modified!D1044))</f>
        <v>Business Intelligence</v>
      </c>
      <c r="R1044" t="str">
        <f t="shared" si="84"/>
        <v>Under Armour</v>
      </c>
      <c r="S1044" s="1" t="s">
        <v>707</v>
      </c>
      <c r="T1044">
        <f t="shared" si="85"/>
        <v>0</v>
      </c>
      <c r="U1044" s="25" t="str">
        <f>IF(K1044&gt;0,K1044,_xlfn.XLOOKUP(M1044,'Client Lookup'!L:L,'Client Lookup'!N:N))</f>
        <v>35067</v>
      </c>
      <c r="V1044" t="str">
        <f>_xlfn.XLOOKUP(_xlfn.NUMBERVALUE(U1044),'Project Lookup'!X:X,'Project Lookup'!B:B)</f>
        <v>Centric Footwear</v>
      </c>
      <c r="X1044" t="str">
        <f t="shared" si="86"/>
        <v>276 Under Armour : 1340 Centric Footwear</v>
      </c>
      <c r="Y1044" t="str">
        <f t="shared" si="87"/>
        <v>276 Under Armour</v>
      </c>
      <c r="Z1044" t="str">
        <f t="shared" si="83"/>
        <v>276 Under Armour</v>
      </c>
      <c r="AA1044" t="str">
        <f>_xlfn.XLOOKUP(Z1044,'Client Lookup'!A:A,'Client Lookup'!C:C)</f>
        <v>Under Armour</v>
      </c>
      <c r="AC1044" t="e">
        <f>_xlfn.XLOOKUP(K1044,'Results vs Forecast'!K:K,'Results vs Forecast'!K:K)</f>
        <v>#N/A</v>
      </c>
    </row>
    <row r="1045" spans="1:29" hidden="1">
      <c r="A1045" s="39"/>
      <c r="B1045" s="1" t="s">
        <v>700</v>
      </c>
      <c r="C1045" s="1" t="s">
        <v>701</v>
      </c>
      <c r="D1045" s="1" t="s">
        <v>12</v>
      </c>
      <c r="E1045" s="1" t="s">
        <v>12</v>
      </c>
      <c r="F1045" s="2">
        <v>45535</v>
      </c>
      <c r="G1045" s="2">
        <v>45505</v>
      </c>
      <c r="H1045" s="1" t="s">
        <v>1844</v>
      </c>
      <c r="I1045" s="1" t="s">
        <v>1845</v>
      </c>
      <c r="J1045" s="1" t="s">
        <v>277</v>
      </c>
      <c r="K1045" s="1"/>
      <c r="L1045" s="1"/>
      <c r="M1045" s="1" t="s">
        <v>1739</v>
      </c>
      <c r="N1045" s="1"/>
      <c r="O1045" s="1" t="s">
        <v>3321</v>
      </c>
      <c r="P1045" s="40">
        <v>-5602.61</v>
      </c>
      <c r="Q1045" s="37" t="str">
        <f>IF(C1045="ForthPoint","ForthPoint",IF(D1045="Intercompany",_xlfn.XLOOKUP(E1045,'Dept Lookup'!B:B,'Dept Lookup'!A:A),Modified!D1045))</f>
        <v>Business Intelligence</v>
      </c>
      <c r="R1045" t="str">
        <f t="shared" si="84"/>
        <v>UDX</v>
      </c>
      <c r="S1045" s="1" t="s">
        <v>707</v>
      </c>
      <c r="T1045" t="str">
        <f t="shared" si="85"/>
        <v>ICC 1115 ICC in Montevideo represents Blend360 : UDX: Digital Analytics - FTE Support</v>
      </c>
      <c r="U1045" s="25">
        <f>IF(K1045&gt;0,K1045,_xlfn.XLOOKUP(M1045,'Client Lookup'!L:L,'Client Lookup'!N:N))</f>
        <v>0</v>
      </c>
      <c r="V1045" t="e">
        <f>_xlfn.XLOOKUP(_xlfn.NUMBERVALUE(U1045),'Project Lookup'!X:X,'Project Lookup'!B:B)</f>
        <v>#N/A</v>
      </c>
      <c r="X1045" t="str">
        <f t="shared" si="86"/>
        <v>ICC 1115 ICC in Montevideo represents Blend360 : UDX: Digital Analytics - FTE Support</v>
      </c>
      <c r="Y1045" t="str">
        <f t="shared" si="87"/>
        <v>ICC 1115 ICC in Montevideo represents Blend360</v>
      </c>
      <c r="Z1045" t="str">
        <f t="shared" si="83"/>
        <v>1115 ICC in Montevideo represents Blend360</v>
      </c>
      <c r="AA1045" t="str">
        <f>_xlfn.XLOOKUP(Z1045,'Client Lookup'!A:A,'Client Lookup'!C:C)</f>
        <v>UDX</v>
      </c>
      <c r="AC1045" t="e">
        <f>_xlfn.XLOOKUP(K1045,'Results vs Forecast'!K:K,'Results vs Forecast'!K:K)</f>
        <v>#N/A</v>
      </c>
    </row>
    <row r="1046" spans="1:29" hidden="1">
      <c r="A1046" s="39"/>
      <c r="B1046" s="1" t="s">
        <v>700</v>
      </c>
      <c r="C1046" s="1" t="s">
        <v>1390</v>
      </c>
      <c r="D1046" s="1" t="s">
        <v>17</v>
      </c>
      <c r="E1046" s="1" t="s">
        <v>17</v>
      </c>
      <c r="F1046" s="2">
        <v>45534</v>
      </c>
      <c r="G1046" s="2">
        <v>45505</v>
      </c>
      <c r="H1046" s="1" t="s">
        <v>1694</v>
      </c>
      <c r="I1046" s="1" t="s">
        <v>1695</v>
      </c>
      <c r="J1046" s="1" t="s">
        <v>277</v>
      </c>
      <c r="K1046" s="1"/>
      <c r="L1046" s="1"/>
      <c r="M1046" s="1"/>
      <c r="N1046" s="1"/>
      <c r="O1046" s="1" t="s">
        <v>1697</v>
      </c>
      <c r="P1046" s="40">
        <v>-16580.396567752981</v>
      </c>
      <c r="Q1046" s="37" t="str">
        <f>IF(C1046="ForthPoint","ForthPoint",IF(D1046="Intercompany",_xlfn.XLOOKUP(E1046,'Dept Lookup'!B:B,'Dept Lookup'!A:A),Modified!D1046))</f>
        <v>ForthPoint</v>
      </c>
      <c r="R1046" s="11" t="s">
        <v>66</v>
      </c>
      <c r="S1046" s="1" t="s">
        <v>707</v>
      </c>
      <c r="T1046">
        <f t="shared" si="85"/>
        <v>0</v>
      </c>
      <c r="U1046" s="25">
        <f>IF(K1046&gt;0,K1046,_xlfn.XLOOKUP(M1046,'Client Lookup'!L:L,'Client Lookup'!N:N))</f>
        <v>0</v>
      </c>
      <c r="V1046" t="e">
        <f>_xlfn.XLOOKUP(_xlfn.NUMBERVALUE(U1046),'Project Lookup'!X:X,'Project Lookup'!B:B)</f>
        <v>#N/A</v>
      </c>
      <c r="X1046">
        <f t="shared" si="86"/>
        <v>0</v>
      </c>
      <c r="Y1046">
        <f t="shared" si="87"/>
        <v>0</v>
      </c>
      <c r="Z1046">
        <f t="shared" si="83"/>
        <v>0</v>
      </c>
      <c r="AA1046" t="e">
        <f>_xlfn.XLOOKUP(Z1046,'Client Lookup'!A:A,'Client Lookup'!C:C)</f>
        <v>#N/A</v>
      </c>
      <c r="AC1046" t="e">
        <f>_xlfn.XLOOKUP(K1046,'Results vs Forecast'!K:K,'Results vs Forecast'!K:K)</f>
        <v>#N/A</v>
      </c>
    </row>
    <row r="1047" spans="1:29" hidden="1">
      <c r="A1047" s="39"/>
      <c r="B1047" s="1" t="s">
        <v>700</v>
      </c>
      <c r="C1047" s="1" t="s">
        <v>1390</v>
      </c>
      <c r="D1047" s="1" t="s">
        <v>17</v>
      </c>
      <c r="E1047" s="1" t="s">
        <v>17</v>
      </c>
      <c r="F1047" s="2">
        <v>45534</v>
      </c>
      <c r="G1047" s="2">
        <v>45505</v>
      </c>
      <c r="H1047" s="1" t="s">
        <v>1690</v>
      </c>
      <c r="I1047" s="1" t="s">
        <v>1691</v>
      </c>
      <c r="J1047" s="1" t="s">
        <v>277</v>
      </c>
      <c r="K1047" s="1"/>
      <c r="L1047" s="1"/>
      <c r="M1047" s="1" t="s">
        <v>1692</v>
      </c>
      <c r="N1047" s="1"/>
      <c r="O1047" s="1" t="s">
        <v>1693</v>
      </c>
      <c r="P1047" s="40">
        <v>-1482.103226528586</v>
      </c>
      <c r="Q1047" s="37" t="str">
        <f>IF(C1047="ForthPoint","ForthPoint",IF(D1047="Intercompany",_xlfn.XLOOKUP(E1047,'Dept Lookup'!B:B,'Dept Lookup'!A:A),Modified!D1047))</f>
        <v>ForthPoint</v>
      </c>
      <c r="R1047" t="str">
        <f t="shared" si="84"/>
        <v>Legrand Cablofil Inc</v>
      </c>
      <c r="S1047" s="1" t="s">
        <v>707</v>
      </c>
      <c r="T1047" t="str">
        <f t="shared" si="85"/>
        <v>ICC 1019 ICC in Forth Point Represents Blend360 : Legrand - Cablofil Managed Service Level Agreement</v>
      </c>
      <c r="U1047" s="25" t="str">
        <f>IF(K1047&gt;0,K1047,_xlfn.XLOOKUP(M1047,'Client Lookup'!L:L,'Client Lookup'!N:N))</f>
        <v>25755</v>
      </c>
      <c r="V1047" t="str">
        <f>_xlfn.XLOOKUP(_xlfn.NUMBERVALUE(U1047),'Project Lookup'!X:X,'Project Lookup'!B:B)</f>
        <v>Legrand - Cablofil Managed Service Level Agreement</v>
      </c>
      <c r="X1047" t="str">
        <f t="shared" si="86"/>
        <v>ICC 1019 ICC in Forth Point Represents Blend360 : Legrand - Cablofil Managed Service Level Agreement</v>
      </c>
      <c r="Y1047" t="str">
        <f t="shared" si="87"/>
        <v>ICC 1019 ICC in Forth Point Represents Blend360</v>
      </c>
      <c r="Z1047" t="str">
        <f t="shared" si="83"/>
        <v>1019 ICC in Forth Point Represents Blend360</v>
      </c>
      <c r="AA1047" t="str">
        <f>_xlfn.XLOOKUP(Z1047,'Client Lookup'!A:A,'Client Lookup'!C:C)</f>
        <v>Legrand Cablofil Inc</v>
      </c>
      <c r="AC1047" t="e">
        <f>_xlfn.XLOOKUP(K1047,'Results vs Forecast'!K:K,'Results vs Forecast'!K:K)</f>
        <v>#N/A</v>
      </c>
    </row>
    <row r="1048" spans="1:29" hidden="1">
      <c r="A1048" s="39"/>
      <c r="B1048" s="1" t="s">
        <v>700</v>
      </c>
      <c r="C1048" s="1" t="s">
        <v>1390</v>
      </c>
      <c r="D1048" s="1" t="s">
        <v>17</v>
      </c>
      <c r="E1048" s="1" t="s">
        <v>17</v>
      </c>
      <c r="F1048" s="2">
        <v>45534</v>
      </c>
      <c r="G1048" s="2">
        <v>45505</v>
      </c>
      <c r="H1048" s="1" t="s">
        <v>1629</v>
      </c>
      <c r="I1048" s="1" t="s">
        <v>1630</v>
      </c>
      <c r="J1048" s="1" t="s">
        <v>277</v>
      </c>
      <c r="K1048" s="1"/>
      <c r="L1048" s="1"/>
      <c r="M1048" s="1"/>
      <c r="N1048" s="1"/>
      <c r="O1048" s="1" t="s">
        <v>1698</v>
      </c>
      <c r="P1048" s="40">
        <v>-34733.706930855238</v>
      </c>
      <c r="Q1048" s="37" t="str">
        <f>IF(C1048="ForthPoint","ForthPoint",IF(D1048="Intercompany",_xlfn.XLOOKUP(E1048,'Dept Lookup'!B:B,'Dept Lookup'!A:A),Modified!D1048))</f>
        <v>ForthPoint</v>
      </c>
      <c r="R1048" s="11" t="s">
        <v>92</v>
      </c>
      <c r="S1048" s="1" t="s">
        <v>707</v>
      </c>
      <c r="T1048">
        <f t="shared" si="85"/>
        <v>0</v>
      </c>
      <c r="U1048" s="25">
        <f>IF(K1048&gt;0,K1048,_xlfn.XLOOKUP(M1048,'Client Lookup'!L:L,'Client Lookup'!N:N))</f>
        <v>0</v>
      </c>
      <c r="V1048" t="e">
        <f>_xlfn.XLOOKUP(_xlfn.NUMBERVALUE(U1048),'Project Lookup'!X:X,'Project Lookup'!B:B)</f>
        <v>#N/A</v>
      </c>
      <c r="X1048">
        <f t="shared" si="86"/>
        <v>0</v>
      </c>
      <c r="Y1048">
        <f t="shared" si="87"/>
        <v>0</v>
      </c>
      <c r="Z1048">
        <f t="shared" ref="Z1048:Z1111" si="88">IF(LEFT(Y1048,3)="ICC",IFERROR(_xlfn.TEXTAFTER(Y1048,"ICC "),Y1048),Y1048)</f>
        <v>0</v>
      </c>
      <c r="AA1048" t="e">
        <f>_xlfn.XLOOKUP(Z1048,'Client Lookup'!A:A,'Client Lookup'!C:C)</f>
        <v>#N/A</v>
      </c>
      <c r="AC1048" t="e">
        <f>_xlfn.XLOOKUP(K1048,'Results vs Forecast'!K:K,'Results vs Forecast'!K:K)</f>
        <v>#N/A</v>
      </c>
    </row>
    <row r="1049" spans="1:29" hidden="1">
      <c r="A1049" s="39"/>
      <c r="B1049" s="1" t="s">
        <v>700</v>
      </c>
      <c r="C1049" s="1" t="s">
        <v>1390</v>
      </c>
      <c r="D1049" s="1" t="s">
        <v>17</v>
      </c>
      <c r="E1049" s="1" t="s">
        <v>17</v>
      </c>
      <c r="F1049" s="2">
        <v>45534</v>
      </c>
      <c r="G1049" s="2">
        <v>45505</v>
      </c>
      <c r="H1049" s="1" t="s">
        <v>1687</v>
      </c>
      <c r="I1049" s="1" t="s">
        <v>1688</v>
      </c>
      <c r="J1049" s="1" t="s">
        <v>277</v>
      </c>
      <c r="K1049" s="1"/>
      <c r="L1049" s="1"/>
      <c r="M1049" s="1"/>
      <c r="N1049" s="1"/>
      <c r="O1049" s="1" t="s">
        <v>1689</v>
      </c>
      <c r="P1049" s="40">
        <v>-27326.520036570753</v>
      </c>
      <c r="Q1049" s="37" t="str">
        <f>IF(C1049="ForthPoint","ForthPoint",IF(D1049="Intercompany",_xlfn.XLOOKUP(E1049,'Dept Lookup'!B:B,'Dept Lookup'!A:A),Modified!D1049))</f>
        <v>ForthPoint</v>
      </c>
      <c r="R1049" s="11" t="s">
        <v>190</v>
      </c>
      <c r="S1049" s="1" t="s">
        <v>707</v>
      </c>
      <c r="T1049">
        <f t="shared" si="85"/>
        <v>0</v>
      </c>
      <c r="U1049" s="25">
        <f>IF(K1049&gt;0,K1049,_xlfn.XLOOKUP(M1049,'Client Lookup'!L:L,'Client Lookup'!N:N))</f>
        <v>0</v>
      </c>
      <c r="V1049" t="e">
        <f>_xlfn.XLOOKUP(_xlfn.NUMBERVALUE(U1049),'Project Lookup'!X:X,'Project Lookup'!B:B)</f>
        <v>#N/A</v>
      </c>
      <c r="X1049">
        <f t="shared" si="86"/>
        <v>0</v>
      </c>
      <c r="Y1049">
        <f t="shared" si="87"/>
        <v>0</v>
      </c>
      <c r="Z1049">
        <f t="shared" si="88"/>
        <v>0</v>
      </c>
      <c r="AA1049" t="e">
        <f>_xlfn.XLOOKUP(Z1049,'Client Lookup'!A:A,'Client Lookup'!C:C)</f>
        <v>#N/A</v>
      </c>
      <c r="AC1049" t="e">
        <f>_xlfn.XLOOKUP(K1049,'Results vs Forecast'!K:K,'Results vs Forecast'!K:K)</f>
        <v>#N/A</v>
      </c>
    </row>
    <row r="1050" spans="1:29" hidden="1">
      <c r="A1050" s="39"/>
      <c r="B1050" s="1" t="s">
        <v>700</v>
      </c>
      <c r="C1050" s="1" t="s">
        <v>1370</v>
      </c>
      <c r="D1050" s="1" t="s">
        <v>17</v>
      </c>
      <c r="E1050" s="1" t="s">
        <v>17</v>
      </c>
      <c r="F1050" s="2">
        <v>45535</v>
      </c>
      <c r="G1050" s="2">
        <v>45505</v>
      </c>
      <c r="H1050" s="1" t="s">
        <v>3322</v>
      </c>
      <c r="I1050" s="1" t="s">
        <v>3323</v>
      </c>
      <c r="J1050" s="1" t="s">
        <v>812</v>
      </c>
      <c r="K1050" s="1" t="s">
        <v>795</v>
      </c>
      <c r="L1050" s="1" t="s">
        <v>3324</v>
      </c>
      <c r="M1050" s="1"/>
      <c r="N1050" s="1"/>
      <c r="O1050" s="1"/>
      <c r="P1050" s="40">
        <v>504.23471642686729</v>
      </c>
      <c r="Q1050" s="37" t="str">
        <f>IF(C1050="ForthPoint","ForthPoint",IF(D1050="Intercompany",_xlfn.XLOOKUP(E1050,'Dept Lookup'!B:B,'Dept Lookup'!A:A),Modified!D1050))</f>
        <v>Data Engineering</v>
      </c>
      <c r="R1050" t="str">
        <f t="shared" si="84"/>
        <v>Globalization Partners</v>
      </c>
      <c r="S1050" s="1" t="s">
        <v>707</v>
      </c>
      <c r="T1050">
        <f t="shared" si="85"/>
        <v>0</v>
      </c>
      <c r="U1050" s="25" t="str">
        <f>IF(K1050&gt;0,K1050,_xlfn.XLOOKUP(M1050,'Client Lookup'!L:L,'Client Lookup'!N:N))</f>
        <v>35885</v>
      </c>
      <c r="V1050" t="str">
        <f>_xlfn.XLOOKUP(_xlfn.NUMBERVALUE(U1050),'Project Lookup'!X:X,'Project Lookup'!B:B)</f>
        <v>Globalization Partners SOW #41 - Data Engineering Team Renewal</v>
      </c>
      <c r="X1050" t="str">
        <f t="shared" si="86"/>
        <v>460 Globalization Partners Inc. : 1349 Globalization Partners SOW #41 - Data Engineering Team Renewal</v>
      </c>
      <c r="Y1050" t="str">
        <f t="shared" si="87"/>
        <v>460 Globalization Partners Inc.</v>
      </c>
      <c r="Z1050" t="str">
        <f t="shared" si="88"/>
        <v>460 Globalization Partners Inc.</v>
      </c>
      <c r="AA1050" t="str">
        <f>_xlfn.XLOOKUP(Z1050,'Client Lookup'!A:A,'Client Lookup'!C:C)</f>
        <v>Globalization Partners</v>
      </c>
      <c r="AC1050" t="e">
        <f>_xlfn.XLOOKUP(K1050,'Results vs Forecast'!K:K,'Results vs Forecast'!K:K)</f>
        <v>#N/A</v>
      </c>
    </row>
    <row r="1051" spans="1:29" hidden="1">
      <c r="A1051" s="39"/>
      <c r="B1051" s="1" t="s">
        <v>700</v>
      </c>
      <c r="C1051" s="1" t="s">
        <v>1370</v>
      </c>
      <c r="D1051" s="1" t="s">
        <v>17</v>
      </c>
      <c r="E1051" s="1" t="s">
        <v>17</v>
      </c>
      <c r="F1051" s="2">
        <v>45535</v>
      </c>
      <c r="G1051" s="2">
        <v>45505</v>
      </c>
      <c r="H1051" s="1" t="s">
        <v>3325</v>
      </c>
      <c r="I1051" s="1" t="s">
        <v>3326</v>
      </c>
      <c r="J1051" s="1" t="s">
        <v>913</v>
      </c>
      <c r="K1051" s="1" t="s">
        <v>894</v>
      </c>
      <c r="L1051" s="1" t="s">
        <v>3327</v>
      </c>
      <c r="M1051" s="1"/>
      <c r="N1051" s="1"/>
      <c r="O1051" s="1"/>
      <c r="P1051" s="40">
        <v>560.2607960298526</v>
      </c>
      <c r="Q1051" s="37" t="str">
        <f>IF(C1051="ForthPoint","ForthPoint",IF(D1051="Intercompany",_xlfn.XLOOKUP(E1051,'Dept Lookup'!B:B,'Dept Lookup'!A:A),Modified!D1051))</f>
        <v>Data Engineering</v>
      </c>
      <c r="R1051" t="str">
        <f t="shared" si="84"/>
        <v>The Blackstone Group</v>
      </c>
      <c r="S1051" s="1" t="s">
        <v>707</v>
      </c>
      <c r="T1051">
        <f t="shared" si="85"/>
        <v>0</v>
      </c>
      <c r="U1051" s="25" t="str">
        <f>IF(K1051&gt;0,K1051,_xlfn.XLOOKUP(M1051,'Client Lookup'!L:L,'Client Lookup'!N:N))</f>
        <v>32037</v>
      </c>
      <c r="V1051" t="str">
        <f>_xlfn.XLOOKUP(_xlfn.NUMBERVALUE(U1051),'Project Lookup'!X:X,'Project Lookup'!B:B)</f>
        <v>Blackstone - SOW#26 BE Engineer Insurance Team (Scott S.)</v>
      </c>
      <c r="X1051" t="str">
        <f t="shared" si="86"/>
        <v>468 Blackstone Inc. : 1256 Blackstone - SOW#26 BE Engineer Insurance Team (Scott S.)</v>
      </c>
      <c r="Y1051" t="str">
        <f t="shared" si="87"/>
        <v>468 Blackstone Inc.</v>
      </c>
      <c r="Z1051" t="str">
        <f t="shared" si="88"/>
        <v>468 Blackstone Inc.</v>
      </c>
      <c r="AA1051" t="str">
        <f>_xlfn.XLOOKUP(Z1051,'Client Lookup'!A:A,'Client Lookup'!C:C)</f>
        <v>The Blackstone Group</v>
      </c>
      <c r="AC1051" t="e">
        <f>_xlfn.XLOOKUP(K1051,'Results vs Forecast'!K:K,'Results vs Forecast'!K:K)</f>
        <v>#N/A</v>
      </c>
    </row>
    <row r="1052" spans="1:29" hidden="1">
      <c r="A1052" s="39"/>
      <c r="B1052" s="1" t="s">
        <v>700</v>
      </c>
      <c r="C1052" s="1" t="s">
        <v>701</v>
      </c>
      <c r="D1052" s="1" t="s">
        <v>17</v>
      </c>
      <c r="E1052" s="1" t="s">
        <v>17</v>
      </c>
      <c r="F1052" s="2">
        <v>45535</v>
      </c>
      <c r="G1052" s="2">
        <v>45505</v>
      </c>
      <c r="H1052" s="1" t="s">
        <v>3328</v>
      </c>
      <c r="I1052" s="1" t="s">
        <v>3329</v>
      </c>
      <c r="J1052" s="1" t="s">
        <v>666</v>
      </c>
      <c r="K1052" s="1" t="s">
        <v>917</v>
      </c>
      <c r="L1052" s="1" t="s">
        <v>1865</v>
      </c>
      <c r="M1052" s="1"/>
      <c r="N1052" s="1"/>
      <c r="O1052" s="1"/>
      <c r="P1052" s="40">
        <v>8268.58</v>
      </c>
      <c r="Q1052" s="37" t="str">
        <f>IF(C1052="ForthPoint","ForthPoint",IF(D1052="Intercompany",_xlfn.XLOOKUP(E1052,'Dept Lookup'!B:B,'Dept Lookup'!A:A),Modified!D1052))</f>
        <v>Data Engineering</v>
      </c>
      <c r="R1052" t="str">
        <f t="shared" si="84"/>
        <v>Visa</v>
      </c>
      <c r="S1052" s="1" t="s">
        <v>707</v>
      </c>
      <c r="T1052">
        <f t="shared" si="85"/>
        <v>0</v>
      </c>
      <c r="U1052" s="25" t="str">
        <f>IF(K1052&gt;0,K1052,_xlfn.XLOOKUP(M1052,'Client Lookup'!L:L,'Client Lookup'!N:N))</f>
        <v>31318</v>
      </c>
      <c r="V1052" t="str">
        <f>_xlfn.XLOOKUP(_xlfn.NUMBERVALUE(U1052),'Project Lookup'!X:X,'Project Lookup'!B:B)</f>
        <v>NextGen Solutions</v>
      </c>
      <c r="X1052" t="str">
        <f t="shared" si="86"/>
        <v>11 Visa : 1246 NextGen Solutions</v>
      </c>
      <c r="Y1052" t="str">
        <f t="shared" si="87"/>
        <v>11 Visa</v>
      </c>
      <c r="Z1052" t="str">
        <f t="shared" si="88"/>
        <v>11 Visa</v>
      </c>
      <c r="AA1052" t="str">
        <f>_xlfn.XLOOKUP(Z1052,'Client Lookup'!A:A,'Client Lookup'!C:C)</f>
        <v>Visa</v>
      </c>
      <c r="AC1052" t="e">
        <f>_xlfn.XLOOKUP(K1052,'Results vs Forecast'!K:K,'Results vs Forecast'!K:K)</f>
        <v>#N/A</v>
      </c>
    </row>
    <row r="1053" spans="1:29" hidden="1">
      <c r="A1053" s="39"/>
      <c r="B1053" s="1" t="s">
        <v>700</v>
      </c>
      <c r="C1053" s="1" t="s">
        <v>1370</v>
      </c>
      <c r="D1053" s="1" t="s">
        <v>17</v>
      </c>
      <c r="E1053" s="1" t="s">
        <v>17</v>
      </c>
      <c r="F1053" s="2">
        <v>45535</v>
      </c>
      <c r="G1053" s="2">
        <v>45505</v>
      </c>
      <c r="H1053" s="1" t="s">
        <v>3330</v>
      </c>
      <c r="I1053" s="1" t="s">
        <v>3331</v>
      </c>
      <c r="J1053" s="1" t="s">
        <v>645</v>
      </c>
      <c r="K1053" s="1" t="s">
        <v>891</v>
      </c>
      <c r="L1053" s="1" t="s">
        <v>3332</v>
      </c>
      <c r="M1053" s="1"/>
      <c r="N1053" s="1"/>
      <c r="O1053" s="1"/>
      <c r="P1053" s="40">
        <v>480.22353945415932</v>
      </c>
      <c r="Q1053" s="37" t="str">
        <f>IF(C1053="ForthPoint","ForthPoint",IF(D1053="Intercompany",_xlfn.XLOOKUP(E1053,'Dept Lookup'!B:B,'Dept Lookup'!A:A),Modified!D1053))</f>
        <v>Data Engineering</v>
      </c>
      <c r="R1053" t="str">
        <f t="shared" si="84"/>
        <v>The Blackstone Group</v>
      </c>
      <c r="S1053" s="1" t="s">
        <v>707</v>
      </c>
      <c r="T1053">
        <f t="shared" si="85"/>
        <v>0</v>
      </c>
      <c r="U1053" s="25" t="str">
        <f>IF(K1053&gt;0,K1053,_xlfn.XLOOKUP(M1053,'Client Lookup'!L:L,'Client Lookup'!N:N))</f>
        <v>25160</v>
      </c>
      <c r="V1053" t="str">
        <f>_xlfn.XLOOKUP(_xlfn.NUMBERVALUE(U1053),'Project Lookup'!X:X,'Project Lookup'!B:B)</f>
        <v>Blackstone SOW #12</v>
      </c>
      <c r="X1053" t="str">
        <f t="shared" si="86"/>
        <v>468 Blackstone Inc. : 988 Blackstone SOW #12</v>
      </c>
      <c r="Y1053" t="str">
        <f t="shared" si="87"/>
        <v>468 Blackstone Inc.</v>
      </c>
      <c r="Z1053" t="str">
        <f t="shared" si="88"/>
        <v>468 Blackstone Inc.</v>
      </c>
      <c r="AA1053" t="str">
        <f>_xlfn.XLOOKUP(Z1053,'Client Lookup'!A:A,'Client Lookup'!C:C)</f>
        <v>The Blackstone Group</v>
      </c>
      <c r="AC1053" t="e">
        <f>_xlfn.XLOOKUP(K1053,'Results vs Forecast'!K:K,'Results vs Forecast'!K:K)</f>
        <v>#N/A</v>
      </c>
    </row>
    <row r="1054" spans="1:29" hidden="1">
      <c r="A1054" s="39"/>
      <c r="B1054" s="1" t="s">
        <v>700</v>
      </c>
      <c r="C1054" s="1" t="s">
        <v>1370</v>
      </c>
      <c r="D1054" s="1" t="s">
        <v>17</v>
      </c>
      <c r="E1054" s="1" t="s">
        <v>17</v>
      </c>
      <c r="F1054" s="2">
        <v>45535</v>
      </c>
      <c r="G1054" s="2">
        <v>45505</v>
      </c>
      <c r="H1054" s="1" t="s">
        <v>3333</v>
      </c>
      <c r="I1054" s="1" t="s">
        <v>3334</v>
      </c>
      <c r="J1054" s="1" t="s">
        <v>612</v>
      </c>
      <c r="K1054" s="1" t="s">
        <v>853</v>
      </c>
      <c r="L1054" s="1" t="s">
        <v>3335</v>
      </c>
      <c r="M1054" s="1"/>
      <c r="N1054" s="1"/>
      <c r="O1054" s="1"/>
      <c r="P1054" s="40">
        <v>258.12015245661064</v>
      </c>
      <c r="Q1054" s="37" t="str">
        <f>IF(C1054="ForthPoint","ForthPoint",IF(D1054="Intercompany",_xlfn.XLOOKUP(E1054,'Dept Lookup'!B:B,'Dept Lookup'!A:A),Modified!D1054))</f>
        <v>Data Engineering</v>
      </c>
      <c r="R1054" t="str">
        <f t="shared" si="84"/>
        <v>Pixability</v>
      </c>
      <c r="S1054" s="1" t="s">
        <v>707</v>
      </c>
      <c r="T1054">
        <f t="shared" si="85"/>
        <v>0</v>
      </c>
      <c r="U1054" s="25" t="str">
        <f>IF(K1054&gt;0,K1054,_xlfn.XLOOKUP(M1054,'Client Lookup'!L:L,'Client Lookup'!N:N))</f>
        <v>34753</v>
      </c>
      <c r="V1054" t="str">
        <f>_xlfn.XLOOKUP(_xlfn.NUMBERVALUE(U1054),'Project Lookup'!X:X,'Project Lookup'!B:B)</f>
        <v>Pixability SOW 4</v>
      </c>
      <c r="X1054" t="str">
        <f t="shared" si="86"/>
        <v>466 Pixability Inc. : 1331 Pixability SOW 4</v>
      </c>
      <c r="Y1054" t="str">
        <f t="shared" si="87"/>
        <v>466 Pixability Inc.</v>
      </c>
      <c r="Z1054" t="str">
        <f t="shared" si="88"/>
        <v>466 Pixability Inc.</v>
      </c>
      <c r="AA1054" t="str">
        <f>_xlfn.XLOOKUP(Z1054,'Client Lookup'!A:A,'Client Lookup'!C:C)</f>
        <v>Pixability</v>
      </c>
      <c r="AC1054" t="e">
        <f>_xlfn.XLOOKUP(K1054,'Results vs Forecast'!K:K,'Results vs Forecast'!K:K)</f>
        <v>#N/A</v>
      </c>
    </row>
    <row r="1055" spans="1:29" hidden="1">
      <c r="A1055" s="39"/>
      <c r="B1055" s="1" t="s">
        <v>700</v>
      </c>
      <c r="C1055" s="1" t="s">
        <v>1370</v>
      </c>
      <c r="D1055" s="1" t="s">
        <v>17</v>
      </c>
      <c r="E1055" s="1" t="s">
        <v>17</v>
      </c>
      <c r="F1055" s="2">
        <v>45535</v>
      </c>
      <c r="G1055" s="2">
        <v>45505</v>
      </c>
      <c r="H1055" s="1" t="s">
        <v>3336</v>
      </c>
      <c r="I1055" s="1" t="s">
        <v>3337</v>
      </c>
      <c r="J1055" s="1" t="s">
        <v>799</v>
      </c>
      <c r="K1055" s="1" t="s">
        <v>797</v>
      </c>
      <c r="L1055" s="1" t="s">
        <v>3338</v>
      </c>
      <c r="M1055" s="1"/>
      <c r="N1055" s="1"/>
      <c r="O1055" s="1"/>
      <c r="P1055" s="40">
        <v>180.08382729530976</v>
      </c>
      <c r="Q1055" s="37" t="str">
        <f>IF(C1055="ForthPoint","ForthPoint",IF(D1055="Intercompany",_xlfn.XLOOKUP(E1055,'Dept Lookup'!B:B,'Dept Lookup'!A:A),Modified!D1055))</f>
        <v>Data Engineering</v>
      </c>
      <c r="R1055" t="str">
        <f t="shared" si="84"/>
        <v>Fedefarma</v>
      </c>
      <c r="S1055" s="1" t="s">
        <v>707</v>
      </c>
      <c r="T1055">
        <f t="shared" si="85"/>
        <v>0</v>
      </c>
      <c r="U1055" s="25" t="str">
        <f>IF(K1055&gt;0,K1055,_xlfn.XLOOKUP(M1055,'Client Lookup'!L:L,'Client Lookup'!N:N))</f>
        <v>28678</v>
      </c>
      <c r="V1055" t="str">
        <f>_xlfn.XLOOKUP(_xlfn.NUMBERVALUE(U1055),'Project Lookup'!X:X,'Project Lookup'!B:B)</f>
        <v>Fedefarma: Landing Zone Assessment &amp; Recommendation Phase</v>
      </c>
      <c r="X1055" t="str">
        <f t="shared" si="86"/>
        <v>456 ICC in Montevideo represents Blend360 : 1166 Fedefarma: Landing Zone Assessment &amp; Recommendation Phase</v>
      </c>
      <c r="Y1055" t="str">
        <f t="shared" si="87"/>
        <v>456 ICC in Montevideo represents Blend360</v>
      </c>
      <c r="Z1055" t="str">
        <f t="shared" si="88"/>
        <v>456 ICC in Montevideo represents Blend360</v>
      </c>
      <c r="AA1055" t="str">
        <f>_xlfn.XLOOKUP(Z1055,'Client Lookup'!A:A,'Client Lookup'!C:C)</f>
        <v>Fedefarma</v>
      </c>
      <c r="AC1055" t="e">
        <f>_xlfn.XLOOKUP(K1055,'Results vs Forecast'!K:K,'Results vs Forecast'!K:K)</f>
        <v>#N/A</v>
      </c>
    </row>
    <row r="1056" spans="1:29" hidden="1">
      <c r="A1056" s="39"/>
      <c r="B1056" s="1" t="s">
        <v>700</v>
      </c>
      <c r="C1056" s="1" t="s">
        <v>1370</v>
      </c>
      <c r="D1056" s="1" t="s">
        <v>17</v>
      </c>
      <c r="E1056" s="1" t="s">
        <v>17</v>
      </c>
      <c r="F1056" s="2">
        <v>45535</v>
      </c>
      <c r="G1056" s="2">
        <v>45505</v>
      </c>
      <c r="H1056" s="1" t="s">
        <v>3339</v>
      </c>
      <c r="I1056" s="1" t="s">
        <v>3340</v>
      </c>
      <c r="J1056" s="1" t="s">
        <v>617</v>
      </c>
      <c r="K1056" s="1" t="s">
        <v>860</v>
      </c>
      <c r="L1056" s="1" t="s">
        <v>2892</v>
      </c>
      <c r="M1056" s="1"/>
      <c r="N1056" s="1"/>
      <c r="O1056" s="1"/>
      <c r="P1056" s="40">
        <v>464.21608813902071</v>
      </c>
      <c r="Q1056" s="37" t="str">
        <f>IF(C1056="ForthPoint","ForthPoint",IF(D1056="Intercompany",_xlfn.XLOOKUP(E1056,'Dept Lookup'!B:B,'Dept Lookup'!A:A),Modified!D1056))</f>
        <v>Data Engineering</v>
      </c>
      <c r="R1056" t="str">
        <f t="shared" si="84"/>
        <v>Roku</v>
      </c>
      <c r="S1056" s="1" t="s">
        <v>707</v>
      </c>
      <c r="T1056">
        <f t="shared" si="85"/>
        <v>0</v>
      </c>
      <c r="U1056" s="25" t="str">
        <f>IF(K1056&gt;0,K1056,_xlfn.XLOOKUP(M1056,'Client Lookup'!L:L,'Client Lookup'!N:N))</f>
        <v>25138</v>
      </c>
      <c r="V1056" t="str">
        <f>_xlfn.XLOOKUP(_xlfn.NUMBERVALUE(U1056),'Project Lookup'!X:X,'Project Lookup'!B:B)</f>
        <v>SOW#1 2024 - DE &amp; BI Team</v>
      </c>
      <c r="X1056" t="str">
        <f t="shared" si="86"/>
        <v>459 Roku Inc. : 966 SOW#1 2024 - DE &amp; BI Team</v>
      </c>
      <c r="Y1056" t="str">
        <f t="shared" si="87"/>
        <v>459 Roku Inc.</v>
      </c>
      <c r="Z1056" t="str">
        <f t="shared" si="88"/>
        <v>459 Roku Inc.</v>
      </c>
      <c r="AA1056" t="str">
        <f>_xlfn.XLOOKUP(Z1056,'Client Lookup'!A:A,'Client Lookup'!C:C)</f>
        <v>Roku</v>
      </c>
      <c r="AC1056" t="e">
        <f>_xlfn.XLOOKUP(K1056,'Results vs Forecast'!K:K,'Results vs Forecast'!K:K)</f>
        <v>#N/A</v>
      </c>
    </row>
    <row r="1057" spans="1:29" hidden="1">
      <c r="A1057" s="39"/>
      <c r="B1057" s="1" t="s">
        <v>700</v>
      </c>
      <c r="C1057" s="1" t="s">
        <v>1370</v>
      </c>
      <c r="D1057" s="1" t="s">
        <v>17</v>
      </c>
      <c r="E1057" s="1" t="s">
        <v>17</v>
      </c>
      <c r="F1057" s="2">
        <v>45535</v>
      </c>
      <c r="G1057" s="2">
        <v>45505</v>
      </c>
      <c r="H1057" s="1" t="s">
        <v>3341</v>
      </c>
      <c r="I1057" s="1" t="s">
        <v>3342</v>
      </c>
      <c r="J1057" s="1" t="s">
        <v>620</v>
      </c>
      <c r="K1057" s="1" t="s">
        <v>862</v>
      </c>
      <c r="L1057" s="1" t="s">
        <v>3343</v>
      </c>
      <c r="M1057" s="1"/>
      <c r="N1057" s="1"/>
      <c r="O1057" s="1"/>
      <c r="P1057" s="40">
        <v>280.1303980149263</v>
      </c>
      <c r="Q1057" s="37" t="str">
        <f>IF(C1057="ForthPoint","ForthPoint",IF(D1057="Intercompany",_xlfn.XLOOKUP(E1057,'Dept Lookup'!B:B,'Dept Lookup'!A:A),Modified!D1057))</f>
        <v>Data Engineering</v>
      </c>
      <c r="R1057" t="str">
        <f t="shared" si="84"/>
        <v>Sincera</v>
      </c>
      <c r="S1057" s="1" t="s">
        <v>707</v>
      </c>
      <c r="T1057">
        <f t="shared" si="85"/>
        <v>0</v>
      </c>
      <c r="U1057" s="25" t="str">
        <f>IF(K1057&gt;0,K1057,_xlfn.XLOOKUP(M1057,'Client Lookup'!L:L,'Client Lookup'!N:N))</f>
        <v>28145</v>
      </c>
      <c r="V1057" t="str">
        <f>_xlfn.XLOOKUP(_xlfn.NUMBERVALUE(U1057),'Project Lookup'!X:X,'Project Lookup'!B:B)</f>
        <v>Sincera SOW 4 - DE Team</v>
      </c>
      <c r="X1057" t="str">
        <f t="shared" si="86"/>
        <v>465 Sincera Technologies LLC : 1146 Sincera SOW 4 - DE Team</v>
      </c>
      <c r="Y1057" t="str">
        <f t="shared" si="87"/>
        <v>465 Sincera Technologies LLC</v>
      </c>
      <c r="Z1057" t="str">
        <f t="shared" si="88"/>
        <v>465 Sincera Technologies LLC</v>
      </c>
      <c r="AA1057" t="str">
        <f>_xlfn.XLOOKUP(Z1057,'Client Lookup'!A:A,'Client Lookup'!C:C)</f>
        <v>Sincera</v>
      </c>
      <c r="AC1057" t="e">
        <f>_xlfn.XLOOKUP(K1057,'Results vs Forecast'!K:K,'Results vs Forecast'!K:K)</f>
        <v>#N/A</v>
      </c>
    </row>
    <row r="1058" spans="1:29" hidden="1">
      <c r="A1058" s="39"/>
      <c r="B1058" s="1" t="s">
        <v>700</v>
      </c>
      <c r="C1058" s="1" t="s">
        <v>1370</v>
      </c>
      <c r="D1058" s="1" t="s">
        <v>17</v>
      </c>
      <c r="E1058" s="1" t="s">
        <v>17</v>
      </c>
      <c r="F1058" s="2">
        <v>45535</v>
      </c>
      <c r="G1058" s="2">
        <v>45505</v>
      </c>
      <c r="H1058" s="1" t="s">
        <v>3344</v>
      </c>
      <c r="I1058" s="1" t="s">
        <v>3345</v>
      </c>
      <c r="J1058" s="1" t="s">
        <v>818</v>
      </c>
      <c r="K1058" s="1" t="s">
        <v>796</v>
      </c>
      <c r="L1058" s="1" t="s">
        <v>3346</v>
      </c>
      <c r="M1058" s="1"/>
      <c r="N1058" s="1"/>
      <c r="O1058" s="1"/>
      <c r="P1058" s="40">
        <v>729.33962447338058</v>
      </c>
      <c r="Q1058" s="37" t="str">
        <f>IF(C1058="ForthPoint","ForthPoint",IF(D1058="Intercompany",_xlfn.XLOOKUP(E1058,'Dept Lookup'!B:B,'Dept Lookup'!A:A),Modified!D1058))</f>
        <v>Data Engineering</v>
      </c>
      <c r="R1058" t="str">
        <f t="shared" si="84"/>
        <v>Globalization Partners</v>
      </c>
      <c r="S1058" s="1" t="s">
        <v>707</v>
      </c>
      <c r="T1058">
        <f t="shared" si="85"/>
        <v>0</v>
      </c>
      <c r="U1058" s="25" t="str">
        <f>IF(K1058&gt;0,K1058,_xlfn.XLOOKUP(M1058,'Client Lookup'!L:L,'Client Lookup'!N:N))</f>
        <v>36410</v>
      </c>
      <c r="V1058" t="str">
        <f>_xlfn.XLOOKUP(_xlfn.NUMBERVALUE(U1058),'Project Lookup'!X:X,'Project Lookup'!B:B)</f>
        <v>Globalization Partners SOW #40 - Data Engineering Team Renewal</v>
      </c>
      <c r="X1058" t="str">
        <f t="shared" si="86"/>
        <v>460 Globalization Partners Inc. : 1367 Globalization Partners SOW #40 - Data Engineering Team Renewal</v>
      </c>
      <c r="Y1058" t="str">
        <f t="shared" si="87"/>
        <v>460 Globalization Partners Inc.</v>
      </c>
      <c r="Z1058" t="str">
        <f t="shared" si="88"/>
        <v>460 Globalization Partners Inc.</v>
      </c>
      <c r="AA1058" t="str">
        <f>_xlfn.XLOOKUP(Z1058,'Client Lookup'!A:A,'Client Lookup'!C:C)</f>
        <v>Globalization Partners</v>
      </c>
      <c r="AC1058" t="e">
        <f>_xlfn.XLOOKUP(K1058,'Results vs Forecast'!K:K,'Results vs Forecast'!K:K)</f>
        <v>#N/A</v>
      </c>
    </row>
    <row r="1059" spans="1:29" hidden="1">
      <c r="A1059" s="39"/>
      <c r="B1059" s="1" t="s">
        <v>700</v>
      </c>
      <c r="C1059" s="1" t="s">
        <v>701</v>
      </c>
      <c r="D1059" s="1" t="s">
        <v>17</v>
      </c>
      <c r="E1059" s="1" t="s">
        <v>17</v>
      </c>
      <c r="F1059" s="2">
        <v>45535</v>
      </c>
      <c r="G1059" s="2">
        <v>45505</v>
      </c>
      <c r="H1059" s="1" t="s">
        <v>3347</v>
      </c>
      <c r="I1059" s="1" t="s">
        <v>3348</v>
      </c>
      <c r="J1059" s="1" t="s">
        <v>527</v>
      </c>
      <c r="K1059" s="1" t="s">
        <v>786</v>
      </c>
      <c r="L1059" s="1" t="s">
        <v>1949</v>
      </c>
      <c r="M1059" s="1"/>
      <c r="N1059" s="1"/>
      <c r="O1059" s="1"/>
      <c r="P1059" s="40">
        <v>1.62</v>
      </c>
      <c r="Q1059" s="37" t="str">
        <f>IF(C1059="ForthPoint","ForthPoint",IF(D1059="Intercompany",_xlfn.XLOOKUP(E1059,'Dept Lookup'!B:B,'Dept Lookup'!A:A),Modified!D1059))</f>
        <v>Data Engineering</v>
      </c>
      <c r="R1059" t="str">
        <f t="shared" si="84"/>
        <v>Franklin Templeton</v>
      </c>
      <c r="S1059" s="1" t="s">
        <v>707</v>
      </c>
      <c r="T1059">
        <f t="shared" si="85"/>
        <v>0</v>
      </c>
      <c r="U1059" s="25" t="str">
        <f>IF(K1059&gt;0,K1059,_xlfn.XLOOKUP(M1059,'Client Lookup'!L:L,'Client Lookup'!N:N))</f>
        <v>25989</v>
      </c>
      <c r="V1059" t="str">
        <f>_xlfn.XLOOKUP(_xlfn.NUMBERVALUE(U1059),'Project Lookup'!X:X,'Project Lookup'!B:B)</f>
        <v>Franklin Templeton - Portfolio Optimization - DS Need - Feb - Nov</v>
      </c>
      <c r="X1059" t="str">
        <f t="shared" si="86"/>
        <v>417 Franklin Templeton : 1045 Franklin Templeton - Portfolio Optimization - DS Need - Feb - Nov</v>
      </c>
      <c r="Y1059" t="str">
        <f t="shared" si="87"/>
        <v>417 Franklin Templeton</v>
      </c>
      <c r="Z1059" t="str">
        <f t="shared" si="88"/>
        <v>417 Franklin Templeton</v>
      </c>
      <c r="AA1059" t="str">
        <f>_xlfn.XLOOKUP(Z1059,'Client Lookup'!A:A,'Client Lookup'!C:C)</f>
        <v>Franklin Templeton</v>
      </c>
      <c r="AC1059" t="e">
        <f>_xlfn.XLOOKUP(K1059,'Results vs Forecast'!K:K,'Results vs Forecast'!K:K)</f>
        <v>#N/A</v>
      </c>
    </row>
    <row r="1060" spans="1:29" hidden="1">
      <c r="A1060" s="39"/>
      <c r="B1060" s="1" t="s">
        <v>700</v>
      </c>
      <c r="C1060" s="1" t="s">
        <v>1370</v>
      </c>
      <c r="D1060" s="1" t="s">
        <v>17</v>
      </c>
      <c r="E1060" s="1" t="s">
        <v>17</v>
      </c>
      <c r="F1060" s="2">
        <v>45535</v>
      </c>
      <c r="G1060" s="2">
        <v>45505</v>
      </c>
      <c r="H1060" s="1" t="s">
        <v>3349</v>
      </c>
      <c r="I1060" s="1" t="s">
        <v>3350</v>
      </c>
      <c r="J1060" s="1" t="s">
        <v>639</v>
      </c>
      <c r="K1060" s="1" t="s">
        <v>889</v>
      </c>
      <c r="L1060" s="1" t="s">
        <v>1254</v>
      </c>
      <c r="M1060" s="1"/>
      <c r="N1060" s="1"/>
      <c r="O1060" s="1"/>
      <c r="P1060" s="40">
        <v>440.20491116631274</v>
      </c>
      <c r="Q1060" s="37" t="str">
        <f>IF(C1060="ForthPoint","ForthPoint",IF(D1060="Intercompany",_xlfn.XLOOKUP(E1060,'Dept Lookup'!B:B,'Dept Lookup'!A:A),Modified!D1060))</f>
        <v>Data Engineering</v>
      </c>
      <c r="R1060" t="str">
        <f t="shared" si="84"/>
        <v>The Blackstone Group</v>
      </c>
      <c r="S1060" s="1" t="s">
        <v>707</v>
      </c>
      <c r="T1060">
        <f t="shared" si="85"/>
        <v>0</v>
      </c>
      <c r="U1060" s="25" t="str">
        <f>IF(K1060&gt;0,K1060,_xlfn.XLOOKUP(M1060,'Client Lookup'!L:L,'Client Lookup'!N:N))</f>
        <v>28998</v>
      </c>
      <c r="V1060" t="str">
        <f>_xlfn.XLOOKUP(_xlfn.NUMBERVALUE(U1060),'Project Lookup'!X:X,'Project Lookup'!B:B)</f>
        <v>Blackstone - SOW#23 - DE Tech Lead (Rafael Team)</v>
      </c>
      <c r="X1060" t="str">
        <f t="shared" si="86"/>
        <v>468 Blackstone Inc. : 1181 Blackstone - SOW#23 - DE Tech Lead (Rafael Team)</v>
      </c>
      <c r="Y1060" t="str">
        <f t="shared" si="87"/>
        <v>468 Blackstone Inc.</v>
      </c>
      <c r="Z1060" t="str">
        <f t="shared" si="88"/>
        <v>468 Blackstone Inc.</v>
      </c>
      <c r="AA1060" t="str">
        <f>_xlfn.XLOOKUP(Z1060,'Client Lookup'!A:A,'Client Lookup'!C:C)</f>
        <v>The Blackstone Group</v>
      </c>
      <c r="AC1060" t="e">
        <f>_xlfn.XLOOKUP(K1060,'Results vs Forecast'!K:K,'Results vs Forecast'!K:K)</f>
        <v>#N/A</v>
      </c>
    </row>
    <row r="1061" spans="1:29" hidden="1">
      <c r="A1061" s="39"/>
      <c r="B1061" s="1" t="s">
        <v>700</v>
      </c>
      <c r="C1061" s="1" t="s">
        <v>1370</v>
      </c>
      <c r="D1061" s="1" t="s">
        <v>17</v>
      </c>
      <c r="E1061" s="1" t="s">
        <v>17</v>
      </c>
      <c r="F1061" s="2">
        <v>45535</v>
      </c>
      <c r="G1061" s="2">
        <v>45505</v>
      </c>
      <c r="H1061" s="1" t="s">
        <v>3351</v>
      </c>
      <c r="I1061" s="1" t="s">
        <v>3352</v>
      </c>
      <c r="J1061" s="1" t="s">
        <v>617</v>
      </c>
      <c r="K1061" s="1" t="s">
        <v>860</v>
      </c>
      <c r="L1061" s="1" t="s">
        <v>2892</v>
      </c>
      <c r="M1061" s="1"/>
      <c r="N1061" s="1"/>
      <c r="O1061" s="1"/>
      <c r="P1061" s="40">
        <v>464.21608813902071</v>
      </c>
      <c r="Q1061" s="37" t="str">
        <f>IF(C1061="ForthPoint","ForthPoint",IF(D1061="Intercompany",_xlfn.XLOOKUP(E1061,'Dept Lookup'!B:B,'Dept Lookup'!A:A),Modified!D1061))</f>
        <v>Data Engineering</v>
      </c>
      <c r="R1061" t="str">
        <f t="shared" si="84"/>
        <v>Roku</v>
      </c>
      <c r="S1061" s="1" t="s">
        <v>707</v>
      </c>
      <c r="T1061">
        <f t="shared" si="85"/>
        <v>0</v>
      </c>
      <c r="U1061" s="25" t="str">
        <f>IF(K1061&gt;0,K1061,_xlfn.XLOOKUP(M1061,'Client Lookup'!L:L,'Client Lookup'!N:N))</f>
        <v>25138</v>
      </c>
      <c r="V1061" t="str">
        <f>_xlfn.XLOOKUP(_xlfn.NUMBERVALUE(U1061),'Project Lookup'!X:X,'Project Lookup'!B:B)</f>
        <v>SOW#1 2024 - DE &amp; BI Team</v>
      </c>
      <c r="X1061" t="str">
        <f t="shared" si="86"/>
        <v>459 Roku Inc. : 966 SOW#1 2024 - DE &amp; BI Team</v>
      </c>
      <c r="Y1061" t="str">
        <f t="shared" si="87"/>
        <v>459 Roku Inc.</v>
      </c>
      <c r="Z1061" t="str">
        <f t="shared" si="88"/>
        <v>459 Roku Inc.</v>
      </c>
      <c r="AA1061" t="str">
        <f>_xlfn.XLOOKUP(Z1061,'Client Lookup'!A:A,'Client Lookup'!C:C)</f>
        <v>Roku</v>
      </c>
      <c r="AC1061" t="e">
        <f>_xlfn.XLOOKUP(K1061,'Results vs Forecast'!K:K,'Results vs Forecast'!K:K)</f>
        <v>#N/A</v>
      </c>
    </row>
    <row r="1062" spans="1:29" hidden="1">
      <c r="A1062" s="39"/>
      <c r="B1062" s="1" t="s">
        <v>700</v>
      </c>
      <c r="C1062" s="1" t="s">
        <v>1370</v>
      </c>
      <c r="D1062" s="1" t="s">
        <v>17</v>
      </c>
      <c r="E1062" s="1" t="s">
        <v>17</v>
      </c>
      <c r="F1062" s="2">
        <v>45535</v>
      </c>
      <c r="G1062" s="2">
        <v>45505</v>
      </c>
      <c r="H1062" s="1" t="s">
        <v>3353</v>
      </c>
      <c r="I1062" s="1" t="s">
        <v>3354</v>
      </c>
      <c r="J1062" s="1" t="s">
        <v>631</v>
      </c>
      <c r="K1062" s="1" t="s">
        <v>873</v>
      </c>
      <c r="L1062" s="1" t="s">
        <v>3355</v>
      </c>
      <c r="M1062" s="1"/>
      <c r="N1062" s="1"/>
      <c r="O1062" s="1"/>
      <c r="P1062" s="40">
        <v>520.2421677420059</v>
      </c>
      <c r="Q1062" s="37" t="str">
        <f>IF(C1062="ForthPoint","ForthPoint",IF(D1062="Intercompany",_xlfn.XLOOKUP(E1062,'Dept Lookup'!B:B,'Dept Lookup'!A:A),Modified!D1062))</f>
        <v>Data Engineering</v>
      </c>
      <c r="R1062" t="str">
        <f t="shared" si="84"/>
        <v>Stagwellglobal</v>
      </c>
      <c r="S1062" s="1" t="s">
        <v>707</v>
      </c>
      <c r="T1062">
        <f t="shared" si="85"/>
        <v>0</v>
      </c>
      <c r="U1062" s="25" t="str">
        <f>IF(K1062&gt;0,K1062,_xlfn.XLOOKUP(M1062,'Client Lookup'!L:L,'Client Lookup'!N:N))</f>
        <v>25157</v>
      </c>
      <c r="V1062" t="str">
        <f>_xlfn.XLOOKUP(_xlfn.NUMBERVALUE(U1062),'Project Lookup'!X:X,'Project Lookup'!B:B)</f>
        <v>Stagwell SOW#1</v>
      </c>
      <c r="X1062" t="str">
        <f t="shared" si="86"/>
        <v>469 Stagwell Marketing Cloud LLC : 985 Stagwell SOW#1</v>
      </c>
      <c r="Y1062" t="str">
        <f t="shared" si="87"/>
        <v>469 Stagwell Marketing Cloud LLC</v>
      </c>
      <c r="Z1062" t="str">
        <f t="shared" si="88"/>
        <v>469 Stagwell Marketing Cloud LLC</v>
      </c>
      <c r="AA1062" t="str">
        <f>_xlfn.XLOOKUP(Z1062,'Client Lookup'!A:A,'Client Lookup'!C:C)</f>
        <v>Stagwellglobal</v>
      </c>
      <c r="AC1062" t="e">
        <f>_xlfn.XLOOKUP(K1062,'Results vs Forecast'!K:K,'Results vs Forecast'!K:K)</f>
        <v>#N/A</v>
      </c>
    </row>
    <row r="1063" spans="1:29" hidden="1">
      <c r="A1063" s="39"/>
      <c r="B1063" s="1" t="s">
        <v>700</v>
      </c>
      <c r="C1063" s="1" t="s">
        <v>1370</v>
      </c>
      <c r="D1063" s="1" t="s">
        <v>17</v>
      </c>
      <c r="E1063" s="1" t="s">
        <v>17</v>
      </c>
      <c r="F1063" s="2">
        <v>45535</v>
      </c>
      <c r="G1063" s="2">
        <v>45505</v>
      </c>
      <c r="H1063" s="1" t="s">
        <v>3356</v>
      </c>
      <c r="I1063" s="1" t="s">
        <v>3357</v>
      </c>
      <c r="J1063" s="1" t="s">
        <v>645</v>
      </c>
      <c r="K1063" s="1" t="s">
        <v>891</v>
      </c>
      <c r="L1063" s="1" t="s">
        <v>3332</v>
      </c>
      <c r="M1063" s="1"/>
      <c r="N1063" s="1"/>
      <c r="O1063" s="1"/>
      <c r="P1063" s="40">
        <v>480.22353945415932</v>
      </c>
      <c r="Q1063" s="37" t="str">
        <f>IF(C1063="ForthPoint","ForthPoint",IF(D1063="Intercompany",_xlfn.XLOOKUP(E1063,'Dept Lookup'!B:B,'Dept Lookup'!A:A),Modified!D1063))</f>
        <v>Data Engineering</v>
      </c>
      <c r="R1063" t="str">
        <f t="shared" si="84"/>
        <v>The Blackstone Group</v>
      </c>
      <c r="S1063" s="1" t="s">
        <v>707</v>
      </c>
      <c r="T1063">
        <f t="shared" si="85"/>
        <v>0</v>
      </c>
      <c r="U1063" s="25" t="str">
        <f>IF(K1063&gt;0,K1063,_xlfn.XLOOKUP(M1063,'Client Lookup'!L:L,'Client Lookup'!N:N))</f>
        <v>25160</v>
      </c>
      <c r="V1063" t="str">
        <f>_xlfn.XLOOKUP(_xlfn.NUMBERVALUE(U1063),'Project Lookup'!X:X,'Project Lookup'!B:B)</f>
        <v>Blackstone SOW #12</v>
      </c>
      <c r="X1063" t="str">
        <f t="shared" si="86"/>
        <v>468 Blackstone Inc. : 988 Blackstone SOW #12</v>
      </c>
      <c r="Y1063" t="str">
        <f t="shared" si="87"/>
        <v>468 Blackstone Inc.</v>
      </c>
      <c r="Z1063" t="str">
        <f t="shared" si="88"/>
        <v>468 Blackstone Inc.</v>
      </c>
      <c r="AA1063" t="str">
        <f>_xlfn.XLOOKUP(Z1063,'Client Lookup'!A:A,'Client Lookup'!C:C)</f>
        <v>The Blackstone Group</v>
      </c>
      <c r="AC1063" t="e">
        <f>_xlfn.XLOOKUP(K1063,'Results vs Forecast'!K:K,'Results vs Forecast'!K:K)</f>
        <v>#N/A</v>
      </c>
    </row>
    <row r="1064" spans="1:29" hidden="1">
      <c r="A1064" s="39"/>
      <c r="B1064" s="1" t="s">
        <v>700</v>
      </c>
      <c r="C1064" s="1" t="s">
        <v>1370</v>
      </c>
      <c r="D1064" s="1" t="s">
        <v>17</v>
      </c>
      <c r="E1064" s="1" t="s">
        <v>17</v>
      </c>
      <c r="F1064" s="2">
        <v>45535</v>
      </c>
      <c r="G1064" s="2">
        <v>45505</v>
      </c>
      <c r="H1064" s="1" t="s">
        <v>3358</v>
      </c>
      <c r="I1064" s="1" t="s">
        <v>3359</v>
      </c>
      <c r="J1064" s="1" t="s">
        <v>593</v>
      </c>
      <c r="K1064" s="1" t="s">
        <v>842</v>
      </c>
      <c r="L1064" s="1" t="s">
        <v>1809</v>
      </c>
      <c r="M1064" s="1"/>
      <c r="N1064" s="1"/>
      <c r="O1064" s="1"/>
      <c r="P1064" s="40">
        <v>580.27011017377583</v>
      </c>
      <c r="Q1064" s="37" t="str">
        <f>IF(C1064="ForthPoint","ForthPoint",IF(D1064="Intercompany",_xlfn.XLOOKUP(E1064,'Dept Lookup'!B:B,'Dept Lookup'!A:A),Modified!D1064))</f>
        <v>Data Engineering</v>
      </c>
      <c r="R1064" t="str">
        <f t="shared" si="84"/>
        <v>MasterCard</v>
      </c>
      <c r="S1064" s="1" t="s">
        <v>707</v>
      </c>
      <c r="T1064">
        <f t="shared" si="85"/>
        <v>0</v>
      </c>
      <c r="U1064" s="25" t="str">
        <f>IF(K1064&gt;0,K1064,_xlfn.XLOOKUP(M1064,'Client Lookup'!L:L,'Client Lookup'!N:N))</f>
        <v>25146</v>
      </c>
      <c r="V1064" t="str">
        <f>_xlfn.XLOOKUP(_xlfn.NUMBERVALUE(U1064),'Project Lookup'!X:X,'Project Lookup'!B:B)</f>
        <v>Mastercard SOW #6</v>
      </c>
      <c r="X1064" t="str">
        <f t="shared" si="86"/>
        <v>461 Session M Inc. : 974 Mastercard SOW #6</v>
      </c>
      <c r="Y1064" t="str">
        <f t="shared" si="87"/>
        <v>461 Session M Inc.</v>
      </c>
      <c r="Z1064" t="str">
        <f t="shared" si="88"/>
        <v>461 Session M Inc.</v>
      </c>
      <c r="AA1064" t="str">
        <f>_xlfn.XLOOKUP(Z1064,'Client Lookup'!A:A,'Client Lookup'!C:C)</f>
        <v>MasterCard</v>
      </c>
      <c r="AC1064" t="e">
        <f>_xlfn.XLOOKUP(K1064,'Results vs Forecast'!K:K,'Results vs Forecast'!K:K)</f>
        <v>#N/A</v>
      </c>
    </row>
    <row r="1065" spans="1:29" hidden="1">
      <c r="A1065" s="39"/>
      <c r="B1065" s="1" t="s">
        <v>700</v>
      </c>
      <c r="C1065" s="1" t="s">
        <v>1370</v>
      </c>
      <c r="D1065" s="1" t="s">
        <v>17</v>
      </c>
      <c r="E1065" s="1" t="s">
        <v>17</v>
      </c>
      <c r="F1065" s="2">
        <v>45535</v>
      </c>
      <c r="G1065" s="2">
        <v>45505</v>
      </c>
      <c r="H1065" s="1" t="s">
        <v>3360</v>
      </c>
      <c r="I1065" s="1" t="s">
        <v>3361</v>
      </c>
      <c r="J1065" s="1" t="s">
        <v>617</v>
      </c>
      <c r="K1065" s="1" t="s">
        <v>860</v>
      </c>
      <c r="L1065" s="1" t="s">
        <v>2892</v>
      </c>
      <c r="M1065" s="1"/>
      <c r="N1065" s="1"/>
      <c r="O1065" s="1"/>
      <c r="P1065" s="40">
        <v>600.27942431769918</v>
      </c>
      <c r="Q1065" s="37" t="str">
        <f>IF(C1065="ForthPoint","ForthPoint",IF(D1065="Intercompany",_xlfn.XLOOKUP(E1065,'Dept Lookup'!B:B,'Dept Lookup'!A:A),Modified!D1065))</f>
        <v>Data Engineering</v>
      </c>
      <c r="R1065" t="str">
        <f t="shared" si="84"/>
        <v>Roku</v>
      </c>
      <c r="S1065" s="1" t="s">
        <v>707</v>
      </c>
      <c r="T1065">
        <f t="shared" si="85"/>
        <v>0</v>
      </c>
      <c r="U1065" s="25" t="str">
        <f>IF(K1065&gt;0,K1065,_xlfn.XLOOKUP(M1065,'Client Lookup'!L:L,'Client Lookup'!N:N))</f>
        <v>25138</v>
      </c>
      <c r="V1065" t="str">
        <f>_xlfn.XLOOKUP(_xlfn.NUMBERVALUE(U1065),'Project Lookup'!X:X,'Project Lookup'!B:B)</f>
        <v>SOW#1 2024 - DE &amp; BI Team</v>
      </c>
      <c r="X1065" t="str">
        <f t="shared" si="86"/>
        <v>459 Roku Inc. : 966 SOW#1 2024 - DE &amp; BI Team</v>
      </c>
      <c r="Y1065" t="str">
        <f t="shared" si="87"/>
        <v>459 Roku Inc.</v>
      </c>
      <c r="Z1065" t="str">
        <f t="shared" si="88"/>
        <v>459 Roku Inc.</v>
      </c>
      <c r="AA1065" t="str">
        <f>_xlfn.XLOOKUP(Z1065,'Client Lookup'!A:A,'Client Lookup'!C:C)</f>
        <v>Roku</v>
      </c>
      <c r="AC1065" t="e">
        <f>_xlfn.XLOOKUP(K1065,'Results vs Forecast'!K:K,'Results vs Forecast'!K:K)</f>
        <v>#N/A</v>
      </c>
    </row>
    <row r="1066" spans="1:29" hidden="1">
      <c r="A1066" s="39"/>
      <c r="B1066" s="1" t="s">
        <v>700</v>
      </c>
      <c r="C1066" s="1" t="s">
        <v>1370</v>
      </c>
      <c r="D1066" s="1" t="s">
        <v>17</v>
      </c>
      <c r="E1066" s="1" t="s">
        <v>17</v>
      </c>
      <c r="F1066" s="2">
        <v>45535</v>
      </c>
      <c r="G1066" s="2">
        <v>45505</v>
      </c>
      <c r="H1066" s="1" t="s">
        <v>3362</v>
      </c>
      <c r="I1066" s="1" t="s">
        <v>3363</v>
      </c>
      <c r="J1066" s="1" t="s">
        <v>617</v>
      </c>
      <c r="K1066" s="1" t="s">
        <v>860</v>
      </c>
      <c r="L1066" s="1" t="s">
        <v>2892</v>
      </c>
      <c r="M1066" s="1"/>
      <c r="N1066" s="1"/>
      <c r="O1066" s="1"/>
      <c r="P1066" s="40">
        <v>406.18907712164309</v>
      </c>
      <c r="Q1066" s="37" t="str">
        <f>IF(C1066="ForthPoint","ForthPoint",IF(D1066="Intercompany",_xlfn.XLOOKUP(E1066,'Dept Lookup'!B:B,'Dept Lookup'!A:A),Modified!D1066))</f>
        <v>Data Engineering</v>
      </c>
      <c r="R1066" t="str">
        <f t="shared" si="84"/>
        <v>Roku</v>
      </c>
      <c r="S1066" s="1" t="s">
        <v>707</v>
      </c>
      <c r="T1066">
        <f t="shared" si="85"/>
        <v>0</v>
      </c>
      <c r="U1066" s="25" t="str">
        <f>IF(K1066&gt;0,K1066,_xlfn.XLOOKUP(M1066,'Client Lookup'!L:L,'Client Lookup'!N:N))</f>
        <v>25138</v>
      </c>
      <c r="V1066" t="str">
        <f>_xlfn.XLOOKUP(_xlfn.NUMBERVALUE(U1066),'Project Lookup'!X:X,'Project Lookup'!B:B)</f>
        <v>SOW#1 2024 - DE &amp; BI Team</v>
      </c>
      <c r="X1066" t="str">
        <f t="shared" si="86"/>
        <v>459 Roku Inc. : 966 SOW#1 2024 - DE &amp; BI Team</v>
      </c>
      <c r="Y1066" t="str">
        <f t="shared" si="87"/>
        <v>459 Roku Inc.</v>
      </c>
      <c r="Z1066" t="str">
        <f t="shared" si="88"/>
        <v>459 Roku Inc.</v>
      </c>
      <c r="AA1066" t="str">
        <f>_xlfn.XLOOKUP(Z1066,'Client Lookup'!A:A,'Client Lookup'!C:C)</f>
        <v>Roku</v>
      </c>
      <c r="AC1066" t="e">
        <f>_xlfn.XLOOKUP(K1066,'Results vs Forecast'!K:K,'Results vs Forecast'!K:K)</f>
        <v>#N/A</v>
      </c>
    </row>
    <row r="1067" spans="1:29" hidden="1">
      <c r="A1067" s="39"/>
      <c r="B1067" s="1" t="s">
        <v>700</v>
      </c>
      <c r="C1067" s="1" t="s">
        <v>1370</v>
      </c>
      <c r="D1067" s="1" t="s">
        <v>17</v>
      </c>
      <c r="E1067" s="1" t="s">
        <v>17</v>
      </c>
      <c r="F1067" s="2">
        <v>45535</v>
      </c>
      <c r="G1067" s="2">
        <v>45505</v>
      </c>
      <c r="H1067" s="1" t="s">
        <v>3364</v>
      </c>
      <c r="I1067" s="1" t="s">
        <v>3365</v>
      </c>
      <c r="J1067" s="1" t="s">
        <v>640</v>
      </c>
      <c r="K1067" s="1" t="s">
        <v>884</v>
      </c>
      <c r="L1067" s="1" t="s">
        <v>3366</v>
      </c>
      <c r="M1067" s="1"/>
      <c r="N1067" s="1"/>
      <c r="O1067" s="1"/>
      <c r="P1067" s="40">
        <v>560.2607960298526</v>
      </c>
      <c r="Q1067" s="37" t="str">
        <f>IF(C1067="ForthPoint","ForthPoint",IF(D1067="Intercompany",_xlfn.XLOOKUP(E1067,'Dept Lookup'!B:B,'Dept Lookup'!A:A),Modified!D1067))</f>
        <v>Data Engineering</v>
      </c>
      <c r="R1067" t="str">
        <f t="shared" si="84"/>
        <v>The Blackstone Group</v>
      </c>
      <c r="S1067" s="1" t="s">
        <v>707</v>
      </c>
      <c r="T1067">
        <f t="shared" si="85"/>
        <v>0</v>
      </c>
      <c r="U1067" s="25" t="str">
        <f>IF(K1067&gt;0,K1067,_xlfn.XLOOKUP(M1067,'Client Lookup'!L:L,'Client Lookup'!N:N))</f>
        <v>29210</v>
      </c>
      <c r="V1067" t="str">
        <f>_xlfn.XLOOKUP(_xlfn.NUMBERVALUE(U1067),'Project Lookup'!X:X,'Project Lookup'!B:B)</f>
        <v>Blackstone - SOW#15 - Developer Experience Team (.Net)</v>
      </c>
      <c r="X1067" t="str">
        <f t="shared" si="86"/>
        <v>468 Blackstone Inc. : 1189 Blackstone - SOW#15 - Developer Experience Team (.Net)</v>
      </c>
      <c r="Y1067" t="str">
        <f t="shared" si="87"/>
        <v>468 Blackstone Inc.</v>
      </c>
      <c r="Z1067" t="str">
        <f t="shared" si="88"/>
        <v>468 Blackstone Inc.</v>
      </c>
      <c r="AA1067" t="str">
        <f>_xlfn.XLOOKUP(Z1067,'Client Lookup'!A:A,'Client Lookup'!C:C)</f>
        <v>The Blackstone Group</v>
      </c>
      <c r="AC1067" t="e">
        <f>_xlfn.XLOOKUP(K1067,'Results vs Forecast'!K:K,'Results vs Forecast'!K:K)</f>
        <v>#N/A</v>
      </c>
    </row>
    <row r="1068" spans="1:29" hidden="1">
      <c r="A1068" s="39"/>
      <c r="B1068" s="1" t="s">
        <v>700</v>
      </c>
      <c r="C1068" s="1" t="s">
        <v>1370</v>
      </c>
      <c r="D1068" s="1" t="s">
        <v>17</v>
      </c>
      <c r="E1068" s="1" t="s">
        <v>17</v>
      </c>
      <c r="F1068" s="2">
        <v>45535</v>
      </c>
      <c r="G1068" s="2">
        <v>45505</v>
      </c>
      <c r="H1068" s="1" t="s">
        <v>3367</v>
      </c>
      <c r="I1068" s="1" t="s">
        <v>3368</v>
      </c>
      <c r="J1068" s="1" t="s">
        <v>645</v>
      </c>
      <c r="K1068" s="1" t="s">
        <v>891</v>
      </c>
      <c r="L1068" s="1" t="s">
        <v>3332</v>
      </c>
      <c r="M1068" s="1"/>
      <c r="N1068" s="1"/>
      <c r="O1068" s="1"/>
      <c r="P1068" s="40">
        <v>560.2607960298526</v>
      </c>
      <c r="Q1068" s="37" t="str">
        <f>IF(C1068="ForthPoint","ForthPoint",IF(D1068="Intercompany",_xlfn.XLOOKUP(E1068,'Dept Lookup'!B:B,'Dept Lookup'!A:A),Modified!D1068))</f>
        <v>Data Engineering</v>
      </c>
      <c r="R1068" t="str">
        <f t="shared" si="84"/>
        <v>The Blackstone Group</v>
      </c>
      <c r="S1068" s="1" t="s">
        <v>707</v>
      </c>
      <c r="T1068">
        <f t="shared" si="85"/>
        <v>0</v>
      </c>
      <c r="U1068" s="25" t="str">
        <f>IF(K1068&gt;0,K1068,_xlfn.XLOOKUP(M1068,'Client Lookup'!L:L,'Client Lookup'!N:N))</f>
        <v>25160</v>
      </c>
      <c r="V1068" t="str">
        <f>_xlfn.XLOOKUP(_xlfn.NUMBERVALUE(U1068),'Project Lookup'!X:X,'Project Lookup'!B:B)</f>
        <v>Blackstone SOW #12</v>
      </c>
      <c r="X1068" t="str">
        <f t="shared" si="86"/>
        <v>468 Blackstone Inc. : 988 Blackstone SOW #12</v>
      </c>
      <c r="Y1068" t="str">
        <f t="shared" si="87"/>
        <v>468 Blackstone Inc.</v>
      </c>
      <c r="Z1068" t="str">
        <f t="shared" si="88"/>
        <v>468 Blackstone Inc.</v>
      </c>
      <c r="AA1068" t="str">
        <f>_xlfn.XLOOKUP(Z1068,'Client Lookup'!A:A,'Client Lookup'!C:C)</f>
        <v>The Blackstone Group</v>
      </c>
      <c r="AC1068" t="e">
        <f>_xlfn.XLOOKUP(K1068,'Results vs Forecast'!K:K,'Results vs Forecast'!K:K)</f>
        <v>#N/A</v>
      </c>
    </row>
    <row r="1069" spans="1:29" hidden="1">
      <c r="A1069" s="39"/>
      <c r="B1069" s="1" t="s">
        <v>700</v>
      </c>
      <c r="C1069" s="1" t="s">
        <v>1370</v>
      </c>
      <c r="D1069" s="1" t="s">
        <v>17</v>
      </c>
      <c r="E1069" s="1" t="s">
        <v>17</v>
      </c>
      <c r="F1069" s="2">
        <v>45535</v>
      </c>
      <c r="G1069" s="2">
        <v>45505</v>
      </c>
      <c r="H1069" s="1" t="s">
        <v>3369</v>
      </c>
      <c r="I1069" s="1" t="s">
        <v>3370</v>
      </c>
      <c r="J1069" s="1" t="s">
        <v>593</v>
      </c>
      <c r="K1069" s="1" t="s">
        <v>842</v>
      </c>
      <c r="L1069" s="1" t="s">
        <v>1809</v>
      </c>
      <c r="M1069" s="1"/>
      <c r="N1069" s="1"/>
      <c r="O1069" s="1"/>
      <c r="P1069" s="40">
        <v>336.15647761791155</v>
      </c>
      <c r="Q1069" s="37" t="str">
        <f>IF(C1069="ForthPoint","ForthPoint",IF(D1069="Intercompany",_xlfn.XLOOKUP(E1069,'Dept Lookup'!B:B,'Dept Lookup'!A:A),Modified!D1069))</f>
        <v>Data Engineering</v>
      </c>
      <c r="R1069" t="str">
        <f t="shared" si="84"/>
        <v>MasterCard</v>
      </c>
      <c r="S1069" s="1" t="s">
        <v>707</v>
      </c>
      <c r="T1069">
        <f t="shared" si="85"/>
        <v>0</v>
      </c>
      <c r="U1069" s="25" t="str">
        <f>IF(K1069&gt;0,K1069,_xlfn.XLOOKUP(M1069,'Client Lookup'!L:L,'Client Lookup'!N:N))</f>
        <v>25146</v>
      </c>
      <c r="V1069" t="str">
        <f>_xlfn.XLOOKUP(_xlfn.NUMBERVALUE(U1069),'Project Lookup'!X:X,'Project Lookup'!B:B)</f>
        <v>Mastercard SOW #6</v>
      </c>
      <c r="X1069" t="str">
        <f t="shared" si="86"/>
        <v>461 Session M Inc. : 974 Mastercard SOW #6</v>
      </c>
      <c r="Y1069" t="str">
        <f t="shared" si="87"/>
        <v>461 Session M Inc.</v>
      </c>
      <c r="Z1069" t="str">
        <f t="shared" si="88"/>
        <v>461 Session M Inc.</v>
      </c>
      <c r="AA1069" t="str">
        <f>_xlfn.XLOOKUP(Z1069,'Client Lookup'!A:A,'Client Lookup'!C:C)</f>
        <v>MasterCard</v>
      </c>
      <c r="AC1069" t="e">
        <f>_xlfn.XLOOKUP(K1069,'Results vs Forecast'!K:K,'Results vs Forecast'!K:K)</f>
        <v>#N/A</v>
      </c>
    </row>
    <row r="1070" spans="1:29" hidden="1">
      <c r="A1070" s="39"/>
      <c r="B1070" s="1" t="s">
        <v>700</v>
      </c>
      <c r="C1070" s="1" t="s">
        <v>1370</v>
      </c>
      <c r="D1070" s="1" t="s">
        <v>17</v>
      </c>
      <c r="E1070" s="1" t="s">
        <v>17</v>
      </c>
      <c r="F1070" s="2">
        <v>45535</v>
      </c>
      <c r="G1070" s="2">
        <v>45505</v>
      </c>
      <c r="H1070" s="1" t="s">
        <v>3371</v>
      </c>
      <c r="I1070" s="1" t="s">
        <v>3372</v>
      </c>
      <c r="J1070" s="1" t="s">
        <v>643</v>
      </c>
      <c r="K1070" s="1" t="s">
        <v>890</v>
      </c>
      <c r="L1070" s="1" t="s">
        <v>3373</v>
      </c>
      <c r="M1070" s="1"/>
      <c r="N1070" s="1"/>
      <c r="O1070" s="1"/>
      <c r="P1070" s="40">
        <v>520.2421677420059</v>
      </c>
      <c r="Q1070" s="37" t="str">
        <f>IF(C1070="ForthPoint","ForthPoint",IF(D1070="Intercompany",_xlfn.XLOOKUP(E1070,'Dept Lookup'!B:B,'Dept Lookup'!A:A),Modified!D1070))</f>
        <v>Data Engineering</v>
      </c>
      <c r="R1070" t="str">
        <f t="shared" si="84"/>
        <v>The Blackstone Group</v>
      </c>
      <c r="S1070" s="1" t="s">
        <v>707</v>
      </c>
      <c r="T1070">
        <f t="shared" si="85"/>
        <v>0</v>
      </c>
      <c r="U1070" s="25" t="str">
        <f>IF(K1070&gt;0,K1070,_xlfn.XLOOKUP(M1070,'Client Lookup'!L:L,'Client Lookup'!N:N))</f>
        <v>32875</v>
      </c>
      <c r="V1070" t="str">
        <f>_xlfn.XLOOKUP(_xlfn.NUMBERVALUE(U1070),'Project Lookup'!X:X,'Project Lookup'!B:B)</f>
        <v>Blackstone - SOW#24 FS Engineer (Seb Team)</v>
      </c>
      <c r="X1070" t="str">
        <f t="shared" si="86"/>
        <v>468 Blackstone Inc. : 1285 Blackstone - SOW#24 FS Engineer (Seb Team)</v>
      </c>
      <c r="Y1070" t="str">
        <f t="shared" si="87"/>
        <v>468 Blackstone Inc.</v>
      </c>
      <c r="Z1070" t="str">
        <f t="shared" si="88"/>
        <v>468 Blackstone Inc.</v>
      </c>
      <c r="AA1070" t="str">
        <f>_xlfn.XLOOKUP(Z1070,'Client Lookup'!A:A,'Client Lookup'!C:C)</f>
        <v>The Blackstone Group</v>
      </c>
      <c r="AC1070" t="e">
        <f>_xlfn.XLOOKUP(K1070,'Results vs Forecast'!K:K,'Results vs Forecast'!K:K)</f>
        <v>#N/A</v>
      </c>
    </row>
    <row r="1071" spans="1:29" hidden="1">
      <c r="A1071" s="39"/>
      <c r="B1071" s="1" t="s">
        <v>700</v>
      </c>
      <c r="C1071" s="1" t="s">
        <v>1370</v>
      </c>
      <c r="D1071" s="1" t="s">
        <v>17</v>
      </c>
      <c r="E1071" s="1" t="s">
        <v>17</v>
      </c>
      <c r="F1071" s="2">
        <v>45535</v>
      </c>
      <c r="G1071" s="2">
        <v>45505</v>
      </c>
      <c r="H1071" s="1" t="s">
        <v>3374</v>
      </c>
      <c r="I1071" s="1" t="s">
        <v>3375</v>
      </c>
      <c r="J1071" s="1" t="s">
        <v>639</v>
      </c>
      <c r="K1071" s="1" t="s">
        <v>889</v>
      </c>
      <c r="L1071" s="1" t="s">
        <v>1254</v>
      </c>
      <c r="M1071" s="1"/>
      <c r="N1071" s="1"/>
      <c r="O1071" s="1"/>
      <c r="P1071" s="40">
        <v>440.20491116631274</v>
      </c>
      <c r="Q1071" s="37" t="str">
        <f>IF(C1071="ForthPoint","ForthPoint",IF(D1071="Intercompany",_xlfn.XLOOKUP(E1071,'Dept Lookup'!B:B,'Dept Lookup'!A:A),Modified!D1071))</f>
        <v>Data Engineering</v>
      </c>
      <c r="R1071" t="str">
        <f t="shared" si="84"/>
        <v>The Blackstone Group</v>
      </c>
      <c r="S1071" s="1" t="s">
        <v>707</v>
      </c>
      <c r="T1071">
        <f t="shared" si="85"/>
        <v>0</v>
      </c>
      <c r="U1071" s="25" t="str">
        <f>IF(K1071&gt;0,K1071,_xlfn.XLOOKUP(M1071,'Client Lookup'!L:L,'Client Lookup'!N:N))</f>
        <v>28998</v>
      </c>
      <c r="V1071" t="str">
        <f>_xlfn.XLOOKUP(_xlfn.NUMBERVALUE(U1071),'Project Lookup'!X:X,'Project Lookup'!B:B)</f>
        <v>Blackstone - SOW#23 - DE Tech Lead (Rafael Team)</v>
      </c>
      <c r="X1071" t="str">
        <f t="shared" si="86"/>
        <v>468 Blackstone Inc. : 1181 Blackstone - SOW#23 - DE Tech Lead (Rafael Team)</v>
      </c>
      <c r="Y1071" t="str">
        <f t="shared" si="87"/>
        <v>468 Blackstone Inc.</v>
      </c>
      <c r="Z1071" t="str">
        <f t="shared" si="88"/>
        <v>468 Blackstone Inc.</v>
      </c>
      <c r="AA1071" t="str">
        <f>_xlfn.XLOOKUP(Z1071,'Client Lookup'!A:A,'Client Lookup'!C:C)</f>
        <v>The Blackstone Group</v>
      </c>
      <c r="AC1071" t="e">
        <f>_xlfn.XLOOKUP(K1071,'Results vs Forecast'!K:K,'Results vs Forecast'!K:K)</f>
        <v>#N/A</v>
      </c>
    </row>
    <row r="1072" spans="1:29" hidden="1">
      <c r="A1072" s="39"/>
      <c r="B1072" s="1" t="s">
        <v>700</v>
      </c>
      <c r="C1072" s="1" t="s">
        <v>1370</v>
      </c>
      <c r="D1072" s="1" t="s">
        <v>17</v>
      </c>
      <c r="E1072" s="1" t="s">
        <v>17</v>
      </c>
      <c r="F1072" s="2">
        <v>45535</v>
      </c>
      <c r="G1072" s="2">
        <v>45505</v>
      </c>
      <c r="H1072" s="1" t="s">
        <v>3376</v>
      </c>
      <c r="I1072" s="1" t="s">
        <v>3377</v>
      </c>
      <c r="J1072" s="1" t="s">
        <v>617</v>
      </c>
      <c r="K1072" s="1" t="s">
        <v>860</v>
      </c>
      <c r="L1072" s="1" t="s">
        <v>2892</v>
      </c>
      <c r="M1072" s="1"/>
      <c r="N1072" s="1"/>
      <c r="O1072" s="1"/>
      <c r="P1072" s="40">
        <v>540.25148188592925</v>
      </c>
      <c r="Q1072" s="37" t="str">
        <f>IF(C1072="ForthPoint","ForthPoint",IF(D1072="Intercompany",_xlfn.XLOOKUP(E1072,'Dept Lookup'!B:B,'Dept Lookup'!A:A),Modified!D1072))</f>
        <v>Data Engineering</v>
      </c>
      <c r="R1072" t="str">
        <f t="shared" si="84"/>
        <v>Roku</v>
      </c>
      <c r="S1072" s="1" t="s">
        <v>707</v>
      </c>
      <c r="T1072">
        <f t="shared" si="85"/>
        <v>0</v>
      </c>
      <c r="U1072" s="25" t="str">
        <f>IF(K1072&gt;0,K1072,_xlfn.XLOOKUP(M1072,'Client Lookup'!L:L,'Client Lookup'!N:N))</f>
        <v>25138</v>
      </c>
      <c r="V1072" t="str">
        <f>_xlfn.XLOOKUP(_xlfn.NUMBERVALUE(U1072),'Project Lookup'!X:X,'Project Lookup'!B:B)</f>
        <v>SOW#1 2024 - DE &amp; BI Team</v>
      </c>
      <c r="X1072" t="str">
        <f t="shared" si="86"/>
        <v>459 Roku Inc. : 966 SOW#1 2024 - DE &amp; BI Team</v>
      </c>
      <c r="Y1072" t="str">
        <f t="shared" si="87"/>
        <v>459 Roku Inc.</v>
      </c>
      <c r="Z1072" t="str">
        <f t="shared" si="88"/>
        <v>459 Roku Inc.</v>
      </c>
      <c r="AA1072" t="str">
        <f>_xlfn.XLOOKUP(Z1072,'Client Lookup'!A:A,'Client Lookup'!C:C)</f>
        <v>Roku</v>
      </c>
      <c r="AC1072" t="e">
        <f>_xlfn.XLOOKUP(K1072,'Results vs Forecast'!K:K,'Results vs Forecast'!K:K)</f>
        <v>#N/A</v>
      </c>
    </row>
    <row r="1073" spans="1:29" hidden="1">
      <c r="A1073" s="39"/>
      <c r="B1073" s="1" t="s">
        <v>700</v>
      </c>
      <c r="C1073" s="1" t="s">
        <v>1370</v>
      </c>
      <c r="D1073" s="1" t="s">
        <v>17</v>
      </c>
      <c r="E1073" s="1" t="s">
        <v>17</v>
      </c>
      <c r="F1073" s="2">
        <v>45535</v>
      </c>
      <c r="G1073" s="2">
        <v>45505</v>
      </c>
      <c r="H1073" s="1" t="s">
        <v>3378</v>
      </c>
      <c r="I1073" s="1" t="s">
        <v>3379</v>
      </c>
      <c r="J1073" s="1" t="s">
        <v>617</v>
      </c>
      <c r="K1073" s="1" t="s">
        <v>860</v>
      </c>
      <c r="L1073" s="1" t="s">
        <v>2892</v>
      </c>
      <c r="M1073" s="1"/>
      <c r="N1073" s="1"/>
      <c r="O1073" s="1"/>
      <c r="P1073" s="40">
        <v>320.14902630277288</v>
      </c>
      <c r="Q1073" s="37" t="str">
        <f>IF(C1073="ForthPoint","ForthPoint",IF(D1073="Intercompany",_xlfn.XLOOKUP(E1073,'Dept Lookup'!B:B,'Dept Lookup'!A:A),Modified!D1073))</f>
        <v>Data Engineering</v>
      </c>
      <c r="R1073" t="str">
        <f t="shared" si="84"/>
        <v>Roku</v>
      </c>
      <c r="S1073" s="1" t="s">
        <v>707</v>
      </c>
      <c r="T1073">
        <f t="shared" si="85"/>
        <v>0</v>
      </c>
      <c r="U1073" s="25" t="str">
        <f>IF(K1073&gt;0,K1073,_xlfn.XLOOKUP(M1073,'Client Lookup'!L:L,'Client Lookup'!N:N))</f>
        <v>25138</v>
      </c>
      <c r="V1073" t="str">
        <f>_xlfn.XLOOKUP(_xlfn.NUMBERVALUE(U1073),'Project Lookup'!X:X,'Project Lookup'!B:B)</f>
        <v>SOW#1 2024 - DE &amp; BI Team</v>
      </c>
      <c r="X1073" t="str">
        <f t="shared" si="86"/>
        <v>459 Roku Inc. : 966 SOW#1 2024 - DE &amp; BI Team</v>
      </c>
      <c r="Y1073" t="str">
        <f t="shared" si="87"/>
        <v>459 Roku Inc.</v>
      </c>
      <c r="Z1073" t="str">
        <f t="shared" si="88"/>
        <v>459 Roku Inc.</v>
      </c>
      <c r="AA1073" t="str">
        <f>_xlfn.XLOOKUP(Z1073,'Client Lookup'!A:A,'Client Lookup'!C:C)</f>
        <v>Roku</v>
      </c>
      <c r="AC1073" t="e">
        <f>_xlfn.XLOOKUP(K1073,'Results vs Forecast'!K:K,'Results vs Forecast'!K:K)</f>
        <v>#N/A</v>
      </c>
    </row>
    <row r="1074" spans="1:29" hidden="1">
      <c r="A1074" s="39"/>
      <c r="B1074" s="1" t="s">
        <v>700</v>
      </c>
      <c r="C1074" s="1" t="s">
        <v>1370</v>
      </c>
      <c r="D1074" s="1" t="s">
        <v>17</v>
      </c>
      <c r="E1074" s="1" t="s">
        <v>17</v>
      </c>
      <c r="F1074" s="2">
        <v>45535</v>
      </c>
      <c r="G1074" s="2">
        <v>45505</v>
      </c>
      <c r="H1074" s="1" t="s">
        <v>3380</v>
      </c>
      <c r="I1074" s="1" t="s">
        <v>3381</v>
      </c>
      <c r="J1074" s="1" t="s">
        <v>645</v>
      </c>
      <c r="K1074" s="1" t="s">
        <v>891</v>
      </c>
      <c r="L1074" s="1" t="s">
        <v>3332</v>
      </c>
      <c r="M1074" s="1"/>
      <c r="N1074" s="1"/>
      <c r="O1074" s="1"/>
      <c r="P1074" s="40">
        <v>560.2607960298526</v>
      </c>
      <c r="Q1074" s="37" t="str">
        <f>IF(C1074="ForthPoint","ForthPoint",IF(D1074="Intercompany",_xlfn.XLOOKUP(E1074,'Dept Lookup'!B:B,'Dept Lookup'!A:A),Modified!D1074))</f>
        <v>Data Engineering</v>
      </c>
      <c r="R1074" t="str">
        <f t="shared" si="84"/>
        <v>The Blackstone Group</v>
      </c>
      <c r="S1074" s="1" t="s">
        <v>707</v>
      </c>
      <c r="T1074">
        <f t="shared" si="85"/>
        <v>0</v>
      </c>
      <c r="U1074" s="25" t="str">
        <f>IF(K1074&gt;0,K1074,_xlfn.XLOOKUP(M1074,'Client Lookup'!L:L,'Client Lookup'!N:N))</f>
        <v>25160</v>
      </c>
      <c r="V1074" t="str">
        <f>_xlfn.XLOOKUP(_xlfn.NUMBERVALUE(U1074),'Project Lookup'!X:X,'Project Lookup'!B:B)</f>
        <v>Blackstone SOW #12</v>
      </c>
      <c r="X1074" t="str">
        <f t="shared" si="86"/>
        <v>468 Blackstone Inc. : 988 Blackstone SOW #12</v>
      </c>
      <c r="Y1074" t="str">
        <f t="shared" si="87"/>
        <v>468 Blackstone Inc.</v>
      </c>
      <c r="Z1074" t="str">
        <f t="shared" si="88"/>
        <v>468 Blackstone Inc.</v>
      </c>
      <c r="AA1074" t="str">
        <f>_xlfn.XLOOKUP(Z1074,'Client Lookup'!A:A,'Client Lookup'!C:C)</f>
        <v>The Blackstone Group</v>
      </c>
      <c r="AC1074" t="e">
        <f>_xlfn.XLOOKUP(K1074,'Results vs Forecast'!K:K,'Results vs Forecast'!K:K)</f>
        <v>#N/A</v>
      </c>
    </row>
    <row r="1075" spans="1:29" hidden="1">
      <c r="A1075" s="39"/>
      <c r="B1075" s="1" t="s">
        <v>700</v>
      </c>
      <c r="C1075" s="1" t="s">
        <v>1370</v>
      </c>
      <c r="D1075" s="1" t="s">
        <v>17</v>
      </c>
      <c r="E1075" s="1" t="s">
        <v>17</v>
      </c>
      <c r="F1075" s="2">
        <v>45535</v>
      </c>
      <c r="G1075" s="2">
        <v>45505</v>
      </c>
      <c r="H1075" s="1" t="s">
        <v>3382</v>
      </c>
      <c r="I1075" s="1" t="s">
        <v>3383</v>
      </c>
      <c r="J1075" s="1" t="s">
        <v>812</v>
      </c>
      <c r="K1075" s="1" t="s">
        <v>795</v>
      </c>
      <c r="L1075" s="1" t="s">
        <v>3324</v>
      </c>
      <c r="M1075" s="1"/>
      <c r="N1075" s="1"/>
      <c r="O1075" s="1"/>
      <c r="P1075" s="40">
        <v>504.23471642686729</v>
      </c>
      <c r="Q1075" s="37" t="str">
        <f>IF(C1075="ForthPoint","ForthPoint",IF(D1075="Intercompany",_xlfn.XLOOKUP(E1075,'Dept Lookup'!B:B,'Dept Lookup'!A:A),Modified!D1075))</f>
        <v>Data Engineering</v>
      </c>
      <c r="R1075" t="str">
        <f t="shared" si="84"/>
        <v>Globalization Partners</v>
      </c>
      <c r="S1075" s="1" t="s">
        <v>707</v>
      </c>
      <c r="T1075">
        <f t="shared" si="85"/>
        <v>0</v>
      </c>
      <c r="U1075" s="25" t="str">
        <f>IF(K1075&gt;0,K1075,_xlfn.XLOOKUP(M1075,'Client Lookup'!L:L,'Client Lookup'!N:N))</f>
        <v>35885</v>
      </c>
      <c r="V1075" t="str">
        <f>_xlfn.XLOOKUP(_xlfn.NUMBERVALUE(U1075),'Project Lookup'!X:X,'Project Lookup'!B:B)</f>
        <v>Globalization Partners SOW #41 - Data Engineering Team Renewal</v>
      </c>
      <c r="X1075" t="str">
        <f t="shared" si="86"/>
        <v>460 Globalization Partners Inc. : 1349 Globalization Partners SOW #41 - Data Engineering Team Renewal</v>
      </c>
      <c r="Y1075" t="str">
        <f t="shared" si="87"/>
        <v>460 Globalization Partners Inc.</v>
      </c>
      <c r="Z1075" t="str">
        <f t="shared" si="88"/>
        <v>460 Globalization Partners Inc.</v>
      </c>
      <c r="AA1075" t="str">
        <f>_xlfn.XLOOKUP(Z1075,'Client Lookup'!A:A,'Client Lookup'!C:C)</f>
        <v>Globalization Partners</v>
      </c>
      <c r="AC1075" t="e">
        <f>_xlfn.XLOOKUP(K1075,'Results vs Forecast'!K:K,'Results vs Forecast'!K:K)</f>
        <v>#N/A</v>
      </c>
    </row>
    <row r="1076" spans="1:29" hidden="1">
      <c r="A1076" s="39"/>
      <c r="B1076" s="1" t="s">
        <v>700</v>
      </c>
      <c r="C1076" s="1" t="s">
        <v>1370</v>
      </c>
      <c r="D1076" s="1" t="s">
        <v>17</v>
      </c>
      <c r="E1076" s="1" t="s">
        <v>17</v>
      </c>
      <c r="F1076" s="2">
        <v>45535</v>
      </c>
      <c r="G1076" s="2">
        <v>45505</v>
      </c>
      <c r="H1076" s="1" t="s">
        <v>3384</v>
      </c>
      <c r="I1076" s="1" t="s">
        <v>3385</v>
      </c>
      <c r="J1076" s="1" t="s">
        <v>617</v>
      </c>
      <c r="K1076" s="1" t="s">
        <v>860</v>
      </c>
      <c r="L1076" s="1" t="s">
        <v>2892</v>
      </c>
      <c r="M1076" s="1"/>
      <c r="N1076" s="1"/>
      <c r="O1076" s="1"/>
      <c r="P1076" s="40">
        <v>480.22353945415932</v>
      </c>
      <c r="Q1076" s="37" t="str">
        <f>IF(C1076="ForthPoint","ForthPoint",IF(D1076="Intercompany",_xlfn.XLOOKUP(E1076,'Dept Lookup'!B:B,'Dept Lookup'!A:A),Modified!D1076))</f>
        <v>Data Engineering</v>
      </c>
      <c r="R1076" t="str">
        <f t="shared" si="84"/>
        <v>Roku</v>
      </c>
      <c r="S1076" s="1" t="s">
        <v>707</v>
      </c>
      <c r="T1076">
        <f t="shared" si="85"/>
        <v>0</v>
      </c>
      <c r="U1076" s="25" t="str">
        <f>IF(K1076&gt;0,K1076,_xlfn.XLOOKUP(M1076,'Client Lookup'!L:L,'Client Lookup'!N:N))</f>
        <v>25138</v>
      </c>
      <c r="V1076" t="str">
        <f>_xlfn.XLOOKUP(_xlfn.NUMBERVALUE(U1076),'Project Lookup'!X:X,'Project Lookup'!B:B)</f>
        <v>SOW#1 2024 - DE &amp; BI Team</v>
      </c>
      <c r="X1076" t="str">
        <f t="shared" si="86"/>
        <v>459 Roku Inc. : 966 SOW#1 2024 - DE &amp; BI Team</v>
      </c>
      <c r="Y1076" t="str">
        <f t="shared" si="87"/>
        <v>459 Roku Inc.</v>
      </c>
      <c r="Z1076" t="str">
        <f t="shared" si="88"/>
        <v>459 Roku Inc.</v>
      </c>
      <c r="AA1076" t="str">
        <f>_xlfn.XLOOKUP(Z1076,'Client Lookup'!A:A,'Client Lookup'!C:C)</f>
        <v>Roku</v>
      </c>
      <c r="AC1076" t="e">
        <f>_xlfn.XLOOKUP(K1076,'Results vs Forecast'!K:K,'Results vs Forecast'!K:K)</f>
        <v>#N/A</v>
      </c>
    </row>
    <row r="1077" spans="1:29" hidden="1">
      <c r="A1077" s="39"/>
      <c r="B1077" s="1" t="s">
        <v>700</v>
      </c>
      <c r="C1077" s="1" t="s">
        <v>1370</v>
      </c>
      <c r="D1077" s="1" t="s">
        <v>17</v>
      </c>
      <c r="E1077" s="1" t="s">
        <v>17</v>
      </c>
      <c r="F1077" s="2">
        <v>45535</v>
      </c>
      <c r="G1077" s="2">
        <v>45505</v>
      </c>
      <c r="H1077" s="1" t="s">
        <v>3386</v>
      </c>
      <c r="I1077" s="1" t="s">
        <v>3387</v>
      </c>
      <c r="J1077" s="1" t="s">
        <v>644</v>
      </c>
      <c r="K1077" s="1" t="s">
        <v>888</v>
      </c>
      <c r="L1077" s="1" t="s">
        <v>3388</v>
      </c>
      <c r="M1077" s="1"/>
      <c r="N1077" s="1"/>
      <c r="O1077" s="1"/>
      <c r="P1077" s="40">
        <v>560.2607960298526</v>
      </c>
      <c r="Q1077" s="37" t="str">
        <f>IF(C1077="ForthPoint","ForthPoint",IF(D1077="Intercompany",_xlfn.XLOOKUP(E1077,'Dept Lookup'!B:B,'Dept Lookup'!A:A),Modified!D1077))</f>
        <v>Data Engineering</v>
      </c>
      <c r="R1077" t="str">
        <f t="shared" si="84"/>
        <v>The Blackstone Group</v>
      </c>
      <c r="S1077" s="1" t="s">
        <v>707</v>
      </c>
      <c r="T1077">
        <f t="shared" si="85"/>
        <v>0</v>
      </c>
      <c r="U1077" s="25" t="str">
        <f>IF(K1077&gt;0,K1077,_xlfn.XLOOKUP(M1077,'Client Lookup'!L:L,'Client Lookup'!N:N))</f>
        <v>34751</v>
      </c>
      <c r="V1077" t="str">
        <f>_xlfn.XLOOKUP(_xlfn.NUMBERVALUE(U1077),'Project Lookup'!X:X,'Project Lookup'!B:B)</f>
        <v>Blackstone - SOW#19 - Exec Office Team (.Net)</v>
      </c>
      <c r="X1077" t="str">
        <f t="shared" si="86"/>
        <v>468 Blackstone Inc. : 1329 Blackstone - SOW#19 - Exec Office Team (.Net)</v>
      </c>
      <c r="Y1077" t="str">
        <f t="shared" si="87"/>
        <v>468 Blackstone Inc.</v>
      </c>
      <c r="Z1077" t="str">
        <f t="shared" si="88"/>
        <v>468 Blackstone Inc.</v>
      </c>
      <c r="AA1077" t="str">
        <f>_xlfn.XLOOKUP(Z1077,'Client Lookup'!A:A,'Client Lookup'!C:C)</f>
        <v>The Blackstone Group</v>
      </c>
      <c r="AC1077" t="e">
        <f>_xlfn.XLOOKUP(K1077,'Results vs Forecast'!K:K,'Results vs Forecast'!K:K)</f>
        <v>#N/A</v>
      </c>
    </row>
    <row r="1078" spans="1:29" hidden="1">
      <c r="A1078" s="39"/>
      <c r="B1078" s="1" t="s">
        <v>700</v>
      </c>
      <c r="C1078" s="1" t="s">
        <v>701</v>
      </c>
      <c r="D1078" s="1" t="s">
        <v>17</v>
      </c>
      <c r="E1078" s="1" t="s">
        <v>17</v>
      </c>
      <c r="F1078" s="2">
        <v>45535</v>
      </c>
      <c r="G1078" s="2">
        <v>45505</v>
      </c>
      <c r="H1078" s="1" t="s">
        <v>3389</v>
      </c>
      <c r="I1078" s="1" t="s">
        <v>3390</v>
      </c>
      <c r="J1078" s="1" t="s">
        <v>666</v>
      </c>
      <c r="K1078" s="1" t="s">
        <v>917</v>
      </c>
      <c r="L1078" s="1" t="s">
        <v>1865</v>
      </c>
      <c r="M1078" s="1"/>
      <c r="N1078" s="1"/>
      <c r="O1078" s="1"/>
      <c r="P1078" s="40">
        <v>96.16</v>
      </c>
      <c r="Q1078" s="37" t="str">
        <f>IF(C1078="ForthPoint","ForthPoint",IF(D1078="Intercompany",_xlfn.XLOOKUP(E1078,'Dept Lookup'!B:B,'Dept Lookup'!A:A),Modified!D1078))</f>
        <v>Data Engineering</v>
      </c>
      <c r="R1078" t="str">
        <f t="shared" si="84"/>
        <v>Visa</v>
      </c>
      <c r="S1078" s="1" t="s">
        <v>707</v>
      </c>
      <c r="T1078">
        <f t="shared" si="85"/>
        <v>0</v>
      </c>
      <c r="U1078" s="25" t="str">
        <f>IF(K1078&gt;0,K1078,_xlfn.XLOOKUP(M1078,'Client Lookup'!L:L,'Client Lookup'!N:N))</f>
        <v>31318</v>
      </c>
      <c r="V1078" t="str">
        <f>_xlfn.XLOOKUP(_xlfn.NUMBERVALUE(U1078),'Project Lookup'!X:X,'Project Lookup'!B:B)</f>
        <v>NextGen Solutions</v>
      </c>
      <c r="X1078" t="str">
        <f t="shared" si="86"/>
        <v>11 Visa : 1246 NextGen Solutions</v>
      </c>
      <c r="Y1078" t="str">
        <f t="shared" si="87"/>
        <v>11 Visa</v>
      </c>
      <c r="Z1078" t="str">
        <f t="shared" si="88"/>
        <v>11 Visa</v>
      </c>
      <c r="AA1078" t="str">
        <f>_xlfn.XLOOKUP(Z1078,'Client Lookup'!A:A,'Client Lookup'!C:C)</f>
        <v>Visa</v>
      </c>
      <c r="AC1078" t="e">
        <f>_xlfn.XLOOKUP(K1078,'Results vs Forecast'!K:K,'Results vs Forecast'!K:K)</f>
        <v>#N/A</v>
      </c>
    </row>
    <row r="1079" spans="1:29" hidden="1">
      <c r="A1079" s="39"/>
      <c r="B1079" s="1" t="s">
        <v>700</v>
      </c>
      <c r="C1079" s="1" t="s">
        <v>701</v>
      </c>
      <c r="D1079" s="1" t="s">
        <v>17</v>
      </c>
      <c r="E1079" s="1" t="s">
        <v>17</v>
      </c>
      <c r="F1079" s="2">
        <v>45535</v>
      </c>
      <c r="G1079" s="2">
        <v>45505</v>
      </c>
      <c r="H1079" s="1" t="s">
        <v>3391</v>
      </c>
      <c r="I1079" s="1" t="s">
        <v>3392</v>
      </c>
      <c r="J1079" s="1" t="s">
        <v>751</v>
      </c>
      <c r="K1079" s="1" t="s">
        <v>752</v>
      </c>
      <c r="L1079" s="1" t="s">
        <v>3393</v>
      </c>
      <c r="M1079" s="1"/>
      <c r="N1079" s="1"/>
      <c r="O1079" s="1" t="s">
        <v>1369</v>
      </c>
      <c r="P1079" s="40">
        <v>50333</v>
      </c>
      <c r="Q1079" s="37" t="str">
        <f>IF(C1079="ForthPoint","ForthPoint",IF(D1079="Intercompany",_xlfn.XLOOKUP(E1079,'Dept Lookup'!B:B,'Dept Lookup'!A:A),Modified!D1079))</f>
        <v>Data Engineering</v>
      </c>
      <c r="R1079" t="str">
        <f t="shared" si="84"/>
        <v>Clayton, Dubilier &amp; Rice</v>
      </c>
      <c r="S1079" s="1" t="s">
        <v>707</v>
      </c>
      <c r="T1079">
        <f t="shared" si="85"/>
        <v>0</v>
      </c>
      <c r="U1079" s="25" t="str">
        <f>IF(K1079&gt;0,K1079,_xlfn.XLOOKUP(M1079,'Client Lookup'!L:L,'Client Lookup'!N:N))</f>
        <v>34650</v>
      </c>
      <c r="V1079" t="str">
        <f>_xlfn.XLOOKUP(_xlfn.NUMBERVALUE(U1079),'Project Lookup'!X:X,'Project Lookup'!B:B)</f>
        <v>CD&amp;R - MCC - ERP Automation</v>
      </c>
      <c r="X1079" t="str">
        <f t="shared" si="86"/>
        <v>499 Multi-Color Corporation (MCC) : 1328 CD&amp;R - MCC - ERP Automation</v>
      </c>
      <c r="Y1079" t="str">
        <f t="shared" si="87"/>
        <v>499 Multi-Color Corporation (MCC)</v>
      </c>
      <c r="Z1079" t="str">
        <f t="shared" si="88"/>
        <v>499 Multi-Color Corporation (MCC)</v>
      </c>
      <c r="AA1079" t="str">
        <f>_xlfn.XLOOKUP(Z1079,'Client Lookup'!A:A,'Client Lookup'!C:C)</f>
        <v>Clayton, Dubilier &amp; Rice</v>
      </c>
      <c r="AC1079" t="e">
        <f>_xlfn.XLOOKUP(K1079,'Results vs Forecast'!K:K,'Results vs Forecast'!K:K)</f>
        <v>#N/A</v>
      </c>
    </row>
    <row r="1080" spans="1:29" hidden="1">
      <c r="A1080" s="39"/>
      <c r="B1080" s="1" t="s">
        <v>700</v>
      </c>
      <c r="C1080" s="1" t="s">
        <v>1370</v>
      </c>
      <c r="D1080" s="1" t="s">
        <v>17</v>
      </c>
      <c r="E1080" s="1" t="s">
        <v>17</v>
      </c>
      <c r="F1080" s="2">
        <v>45535</v>
      </c>
      <c r="G1080" s="2">
        <v>45505</v>
      </c>
      <c r="H1080" s="1" t="s">
        <v>3394</v>
      </c>
      <c r="I1080" s="1" t="s">
        <v>3395</v>
      </c>
      <c r="J1080" s="1" t="s">
        <v>617</v>
      </c>
      <c r="K1080" s="1" t="s">
        <v>860</v>
      </c>
      <c r="L1080" s="1" t="s">
        <v>2892</v>
      </c>
      <c r="M1080" s="1"/>
      <c r="N1080" s="1"/>
      <c r="O1080" s="1"/>
      <c r="P1080" s="40">
        <v>315.14682169416818</v>
      </c>
      <c r="Q1080" s="37" t="str">
        <f>IF(C1080="ForthPoint","ForthPoint",IF(D1080="Intercompany",_xlfn.XLOOKUP(E1080,'Dept Lookup'!B:B,'Dept Lookup'!A:A),Modified!D1080))</f>
        <v>Data Engineering</v>
      </c>
      <c r="R1080" t="str">
        <f t="shared" si="84"/>
        <v>Roku</v>
      </c>
      <c r="S1080" s="1" t="s">
        <v>707</v>
      </c>
      <c r="T1080">
        <f t="shared" si="85"/>
        <v>0</v>
      </c>
      <c r="U1080" s="25" t="str">
        <f>IF(K1080&gt;0,K1080,_xlfn.XLOOKUP(M1080,'Client Lookup'!L:L,'Client Lookup'!N:N))</f>
        <v>25138</v>
      </c>
      <c r="V1080" t="str">
        <f>_xlfn.XLOOKUP(_xlfn.NUMBERVALUE(U1080),'Project Lookup'!X:X,'Project Lookup'!B:B)</f>
        <v>SOW#1 2024 - DE &amp; BI Team</v>
      </c>
      <c r="X1080" t="str">
        <f t="shared" si="86"/>
        <v>459 Roku Inc. : 966 SOW#1 2024 - DE &amp; BI Team</v>
      </c>
      <c r="Y1080" t="str">
        <f t="shared" si="87"/>
        <v>459 Roku Inc.</v>
      </c>
      <c r="Z1080" t="str">
        <f t="shared" si="88"/>
        <v>459 Roku Inc.</v>
      </c>
      <c r="AA1080" t="str">
        <f>_xlfn.XLOOKUP(Z1080,'Client Lookup'!A:A,'Client Lookup'!C:C)</f>
        <v>Roku</v>
      </c>
      <c r="AC1080" t="e">
        <f>_xlfn.XLOOKUP(K1080,'Results vs Forecast'!K:K,'Results vs Forecast'!K:K)</f>
        <v>#N/A</v>
      </c>
    </row>
    <row r="1081" spans="1:29" hidden="1">
      <c r="A1081" s="39"/>
      <c r="B1081" s="1" t="s">
        <v>700</v>
      </c>
      <c r="C1081" s="1" t="s">
        <v>1370</v>
      </c>
      <c r="D1081" s="1" t="s">
        <v>17</v>
      </c>
      <c r="E1081" s="1" t="s">
        <v>17</v>
      </c>
      <c r="F1081" s="2">
        <v>45535</v>
      </c>
      <c r="G1081" s="2">
        <v>45505</v>
      </c>
      <c r="H1081" s="1" t="s">
        <v>3396</v>
      </c>
      <c r="I1081" s="1" t="s">
        <v>3397</v>
      </c>
      <c r="J1081" s="1" t="s">
        <v>593</v>
      </c>
      <c r="K1081" s="1" t="s">
        <v>842</v>
      </c>
      <c r="L1081" s="1" t="s">
        <v>1809</v>
      </c>
      <c r="M1081" s="1"/>
      <c r="N1081" s="1"/>
      <c r="O1081" s="1"/>
      <c r="P1081" s="40">
        <v>416.19373419360477</v>
      </c>
      <c r="Q1081" s="37" t="str">
        <f>IF(C1081="ForthPoint","ForthPoint",IF(D1081="Intercompany",_xlfn.XLOOKUP(E1081,'Dept Lookup'!B:B,'Dept Lookup'!A:A),Modified!D1081))</f>
        <v>Data Engineering</v>
      </c>
      <c r="R1081" t="str">
        <f t="shared" si="84"/>
        <v>MasterCard</v>
      </c>
      <c r="S1081" s="1" t="s">
        <v>707</v>
      </c>
      <c r="T1081">
        <f t="shared" si="85"/>
        <v>0</v>
      </c>
      <c r="U1081" s="25" t="str">
        <f>IF(K1081&gt;0,K1081,_xlfn.XLOOKUP(M1081,'Client Lookup'!L:L,'Client Lookup'!N:N))</f>
        <v>25146</v>
      </c>
      <c r="V1081" t="str">
        <f>_xlfn.XLOOKUP(_xlfn.NUMBERVALUE(U1081),'Project Lookup'!X:X,'Project Lookup'!B:B)</f>
        <v>Mastercard SOW #6</v>
      </c>
      <c r="X1081" t="str">
        <f t="shared" si="86"/>
        <v>461 Session M Inc. : 974 Mastercard SOW #6</v>
      </c>
      <c r="Y1081" t="str">
        <f t="shared" si="87"/>
        <v>461 Session M Inc.</v>
      </c>
      <c r="Z1081" t="str">
        <f t="shared" si="88"/>
        <v>461 Session M Inc.</v>
      </c>
      <c r="AA1081" t="str">
        <f>_xlfn.XLOOKUP(Z1081,'Client Lookup'!A:A,'Client Lookup'!C:C)</f>
        <v>MasterCard</v>
      </c>
      <c r="AC1081" t="e">
        <f>_xlfn.XLOOKUP(K1081,'Results vs Forecast'!K:K,'Results vs Forecast'!K:K)</f>
        <v>#N/A</v>
      </c>
    </row>
    <row r="1082" spans="1:29" hidden="1">
      <c r="A1082" s="39"/>
      <c r="B1082" s="1" t="s">
        <v>700</v>
      </c>
      <c r="C1082" s="1" t="s">
        <v>1370</v>
      </c>
      <c r="D1082" s="1" t="s">
        <v>17</v>
      </c>
      <c r="E1082" s="1" t="s">
        <v>17</v>
      </c>
      <c r="F1082" s="2">
        <v>45535</v>
      </c>
      <c r="G1082" s="2">
        <v>45505</v>
      </c>
      <c r="H1082" s="1" t="s">
        <v>3398</v>
      </c>
      <c r="I1082" s="1" t="s">
        <v>3399</v>
      </c>
      <c r="J1082" s="1" t="s">
        <v>818</v>
      </c>
      <c r="K1082" s="1" t="s">
        <v>796</v>
      </c>
      <c r="L1082" s="1" t="s">
        <v>3346</v>
      </c>
      <c r="M1082" s="1"/>
      <c r="N1082" s="1"/>
      <c r="O1082" s="1"/>
      <c r="P1082" s="40">
        <v>520.2421677420059</v>
      </c>
      <c r="Q1082" s="37" t="str">
        <f>IF(C1082="ForthPoint","ForthPoint",IF(D1082="Intercompany",_xlfn.XLOOKUP(E1082,'Dept Lookup'!B:B,'Dept Lookup'!A:A),Modified!D1082))</f>
        <v>Data Engineering</v>
      </c>
      <c r="R1082" t="str">
        <f t="shared" si="84"/>
        <v>Globalization Partners</v>
      </c>
      <c r="S1082" s="1" t="s">
        <v>707</v>
      </c>
      <c r="T1082">
        <f t="shared" si="85"/>
        <v>0</v>
      </c>
      <c r="U1082" s="25" t="str">
        <f>IF(K1082&gt;0,K1082,_xlfn.XLOOKUP(M1082,'Client Lookup'!L:L,'Client Lookup'!N:N))</f>
        <v>36410</v>
      </c>
      <c r="V1082" t="str">
        <f>_xlfn.XLOOKUP(_xlfn.NUMBERVALUE(U1082),'Project Lookup'!X:X,'Project Lookup'!B:B)</f>
        <v>Globalization Partners SOW #40 - Data Engineering Team Renewal</v>
      </c>
      <c r="X1082" t="str">
        <f t="shared" si="86"/>
        <v>460 Globalization Partners Inc. : 1367 Globalization Partners SOW #40 - Data Engineering Team Renewal</v>
      </c>
      <c r="Y1082" t="str">
        <f t="shared" si="87"/>
        <v>460 Globalization Partners Inc.</v>
      </c>
      <c r="Z1082" t="str">
        <f t="shared" si="88"/>
        <v>460 Globalization Partners Inc.</v>
      </c>
      <c r="AA1082" t="str">
        <f>_xlfn.XLOOKUP(Z1082,'Client Lookup'!A:A,'Client Lookup'!C:C)</f>
        <v>Globalization Partners</v>
      </c>
      <c r="AC1082" t="e">
        <f>_xlfn.XLOOKUP(K1082,'Results vs Forecast'!K:K,'Results vs Forecast'!K:K)</f>
        <v>#N/A</v>
      </c>
    </row>
    <row r="1083" spans="1:29" hidden="1">
      <c r="A1083" s="39"/>
      <c r="B1083" s="1" t="s">
        <v>700</v>
      </c>
      <c r="C1083" s="1" t="s">
        <v>701</v>
      </c>
      <c r="D1083" s="1" t="s">
        <v>17</v>
      </c>
      <c r="E1083" s="1" t="s">
        <v>17</v>
      </c>
      <c r="F1083" s="2">
        <v>45535</v>
      </c>
      <c r="G1083" s="2">
        <v>45505</v>
      </c>
      <c r="H1083" s="1" t="s">
        <v>3400</v>
      </c>
      <c r="I1083" s="1" t="s">
        <v>3401</v>
      </c>
      <c r="J1083" s="1" t="s">
        <v>666</v>
      </c>
      <c r="K1083" s="1" t="s">
        <v>917</v>
      </c>
      <c r="L1083" s="1" t="s">
        <v>1865</v>
      </c>
      <c r="M1083" s="1"/>
      <c r="N1083" s="1"/>
      <c r="O1083" s="1"/>
      <c r="P1083" s="40">
        <v>916.15</v>
      </c>
      <c r="Q1083" s="37" t="str">
        <f>IF(C1083="ForthPoint","ForthPoint",IF(D1083="Intercompany",_xlfn.XLOOKUP(E1083,'Dept Lookup'!B:B,'Dept Lookup'!A:A),Modified!D1083))</f>
        <v>Data Engineering</v>
      </c>
      <c r="R1083" t="str">
        <f t="shared" si="84"/>
        <v>Visa</v>
      </c>
      <c r="S1083" s="1" t="s">
        <v>707</v>
      </c>
      <c r="T1083">
        <f t="shared" si="85"/>
        <v>0</v>
      </c>
      <c r="U1083" s="25" t="str">
        <f>IF(K1083&gt;0,K1083,_xlfn.XLOOKUP(M1083,'Client Lookup'!L:L,'Client Lookup'!N:N))</f>
        <v>31318</v>
      </c>
      <c r="V1083" t="str">
        <f>_xlfn.XLOOKUP(_xlfn.NUMBERVALUE(U1083),'Project Lookup'!X:X,'Project Lookup'!B:B)</f>
        <v>NextGen Solutions</v>
      </c>
      <c r="X1083" t="str">
        <f t="shared" si="86"/>
        <v>11 Visa : 1246 NextGen Solutions</v>
      </c>
      <c r="Y1083" t="str">
        <f t="shared" si="87"/>
        <v>11 Visa</v>
      </c>
      <c r="Z1083" t="str">
        <f t="shared" si="88"/>
        <v>11 Visa</v>
      </c>
      <c r="AA1083" t="str">
        <f>_xlfn.XLOOKUP(Z1083,'Client Lookup'!A:A,'Client Lookup'!C:C)</f>
        <v>Visa</v>
      </c>
      <c r="AC1083" t="e">
        <f>_xlfn.XLOOKUP(K1083,'Results vs Forecast'!K:K,'Results vs Forecast'!K:K)</f>
        <v>#N/A</v>
      </c>
    </row>
    <row r="1084" spans="1:29" hidden="1">
      <c r="A1084" s="39"/>
      <c r="B1084" s="1" t="s">
        <v>700</v>
      </c>
      <c r="C1084" s="1" t="s">
        <v>701</v>
      </c>
      <c r="D1084" s="1" t="s">
        <v>17</v>
      </c>
      <c r="E1084" s="1" t="s">
        <v>17</v>
      </c>
      <c r="F1084" s="2">
        <v>45535</v>
      </c>
      <c r="G1084" s="2">
        <v>45505</v>
      </c>
      <c r="H1084" s="1" t="s">
        <v>3402</v>
      </c>
      <c r="I1084" s="1" t="s">
        <v>3403</v>
      </c>
      <c r="J1084" s="1" t="s">
        <v>527</v>
      </c>
      <c r="K1084" s="1" t="s">
        <v>786</v>
      </c>
      <c r="L1084" s="1" t="s">
        <v>1949</v>
      </c>
      <c r="M1084" s="1"/>
      <c r="N1084" s="1"/>
      <c r="O1084" s="1"/>
      <c r="P1084" s="40">
        <v>5</v>
      </c>
      <c r="Q1084" s="37" t="str">
        <f>IF(C1084="ForthPoint","ForthPoint",IF(D1084="Intercompany",_xlfn.XLOOKUP(E1084,'Dept Lookup'!B:B,'Dept Lookup'!A:A),Modified!D1084))</f>
        <v>Data Engineering</v>
      </c>
      <c r="R1084" t="str">
        <f t="shared" si="84"/>
        <v>Franklin Templeton</v>
      </c>
      <c r="S1084" s="1" t="s">
        <v>707</v>
      </c>
      <c r="T1084">
        <f t="shared" si="85"/>
        <v>0</v>
      </c>
      <c r="U1084" s="25" t="str">
        <f>IF(K1084&gt;0,K1084,_xlfn.XLOOKUP(M1084,'Client Lookup'!L:L,'Client Lookup'!N:N))</f>
        <v>25989</v>
      </c>
      <c r="V1084" t="str">
        <f>_xlfn.XLOOKUP(_xlfn.NUMBERVALUE(U1084),'Project Lookup'!X:X,'Project Lookup'!B:B)</f>
        <v>Franklin Templeton - Portfolio Optimization - DS Need - Feb - Nov</v>
      </c>
      <c r="X1084" t="str">
        <f t="shared" si="86"/>
        <v>417 Franklin Templeton : 1045 Franklin Templeton - Portfolio Optimization - DS Need - Feb - Nov</v>
      </c>
      <c r="Y1084" t="str">
        <f t="shared" si="87"/>
        <v>417 Franklin Templeton</v>
      </c>
      <c r="Z1084" t="str">
        <f t="shared" si="88"/>
        <v>417 Franklin Templeton</v>
      </c>
      <c r="AA1084" t="str">
        <f>_xlfn.XLOOKUP(Z1084,'Client Lookup'!A:A,'Client Lookup'!C:C)</f>
        <v>Franklin Templeton</v>
      </c>
      <c r="AC1084" t="e">
        <f>_xlfn.XLOOKUP(K1084,'Results vs Forecast'!K:K,'Results vs Forecast'!K:K)</f>
        <v>#N/A</v>
      </c>
    </row>
    <row r="1085" spans="1:29" hidden="1">
      <c r="A1085" s="39"/>
      <c r="B1085" s="1" t="s">
        <v>700</v>
      </c>
      <c r="C1085" s="1" t="s">
        <v>1370</v>
      </c>
      <c r="D1085" s="1" t="s">
        <v>17</v>
      </c>
      <c r="E1085" s="1" t="s">
        <v>17</v>
      </c>
      <c r="F1085" s="2">
        <v>45535</v>
      </c>
      <c r="G1085" s="2">
        <v>45505</v>
      </c>
      <c r="H1085" s="1" t="s">
        <v>3404</v>
      </c>
      <c r="I1085" s="1" t="s">
        <v>3405</v>
      </c>
      <c r="J1085" s="1" t="s">
        <v>645</v>
      </c>
      <c r="K1085" s="1" t="s">
        <v>891</v>
      </c>
      <c r="L1085" s="1" t="s">
        <v>3332</v>
      </c>
      <c r="M1085" s="1"/>
      <c r="N1085" s="1"/>
      <c r="O1085" s="1"/>
      <c r="P1085" s="40">
        <v>560.2607960298526</v>
      </c>
      <c r="Q1085" s="37" t="str">
        <f>IF(C1085="ForthPoint","ForthPoint",IF(D1085="Intercompany",_xlfn.XLOOKUP(E1085,'Dept Lookup'!B:B,'Dept Lookup'!A:A),Modified!D1085))</f>
        <v>Data Engineering</v>
      </c>
      <c r="R1085" t="str">
        <f t="shared" si="84"/>
        <v>The Blackstone Group</v>
      </c>
      <c r="S1085" s="1" t="s">
        <v>707</v>
      </c>
      <c r="T1085">
        <f t="shared" si="85"/>
        <v>0</v>
      </c>
      <c r="U1085" s="25" t="str">
        <f>IF(K1085&gt;0,K1085,_xlfn.XLOOKUP(M1085,'Client Lookup'!L:L,'Client Lookup'!N:N))</f>
        <v>25160</v>
      </c>
      <c r="V1085" t="str">
        <f>_xlfn.XLOOKUP(_xlfn.NUMBERVALUE(U1085),'Project Lookup'!X:X,'Project Lookup'!B:B)</f>
        <v>Blackstone SOW #12</v>
      </c>
      <c r="X1085" t="str">
        <f t="shared" si="86"/>
        <v>468 Blackstone Inc. : 988 Blackstone SOW #12</v>
      </c>
      <c r="Y1085" t="str">
        <f t="shared" si="87"/>
        <v>468 Blackstone Inc.</v>
      </c>
      <c r="Z1085" t="str">
        <f t="shared" si="88"/>
        <v>468 Blackstone Inc.</v>
      </c>
      <c r="AA1085" t="str">
        <f>_xlfn.XLOOKUP(Z1085,'Client Lookup'!A:A,'Client Lookup'!C:C)</f>
        <v>The Blackstone Group</v>
      </c>
      <c r="AC1085" t="e">
        <f>_xlfn.XLOOKUP(K1085,'Results vs Forecast'!K:K,'Results vs Forecast'!K:K)</f>
        <v>#N/A</v>
      </c>
    </row>
    <row r="1086" spans="1:29" hidden="1">
      <c r="A1086" s="39"/>
      <c r="B1086" s="1" t="s">
        <v>700</v>
      </c>
      <c r="C1086" s="1" t="s">
        <v>1370</v>
      </c>
      <c r="D1086" s="1" t="s">
        <v>17</v>
      </c>
      <c r="E1086" s="1" t="s">
        <v>17</v>
      </c>
      <c r="F1086" s="2">
        <v>45535</v>
      </c>
      <c r="G1086" s="2">
        <v>45505</v>
      </c>
      <c r="H1086" s="1" t="s">
        <v>3406</v>
      </c>
      <c r="I1086" s="1" t="s">
        <v>3407</v>
      </c>
      <c r="J1086" s="1" t="s">
        <v>645</v>
      </c>
      <c r="K1086" s="1" t="s">
        <v>891</v>
      </c>
      <c r="L1086" s="1" t="s">
        <v>3332</v>
      </c>
      <c r="M1086" s="1"/>
      <c r="N1086" s="1"/>
      <c r="O1086" s="1"/>
      <c r="P1086" s="40">
        <v>480.22353945415932</v>
      </c>
      <c r="Q1086" s="37" t="str">
        <f>IF(C1086="ForthPoint","ForthPoint",IF(D1086="Intercompany",_xlfn.XLOOKUP(E1086,'Dept Lookup'!B:B,'Dept Lookup'!A:A),Modified!D1086))</f>
        <v>Data Engineering</v>
      </c>
      <c r="R1086" t="str">
        <f t="shared" si="84"/>
        <v>The Blackstone Group</v>
      </c>
      <c r="S1086" s="1" t="s">
        <v>707</v>
      </c>
      <c r="T1086">
        <f t="shared" si="85"/>
        <v>0</v>
      </c>
      <c r="U1086" s="25" t="str">
        <f>IF(K1086&gt;0,K1086,_xlfn.XLOOKUP(M1086,'Client Lookup'!L:L,'Client Lookup'!N:N))</f>
        <v>25160</v>
      </c>
      <c r="V1086" t="str">
        <f>_xlfn.XLOOKUP(_xlfn.NUMBERVALUE(U1086),'Project Lookup'!X:X,'Project Lookup'!B:B)</f>
        <v>Blackstone SOW #12</v>
      </c>
      <c r="X1086" t="str">
        <f t="shared" si="86"/>
        <v>468 Blackstone Inc. : 988 Blackstone SOW #12</v>
      </c>
      <c r="Y1086" t="str">
        <f t="shared" si="87"/>
        <v>468 Blackstone Inc.</v>
      </c>
      <c r="Z1086" t="str">
        <f t="shared" si="88"/>
        <v>468 Blackstone Inc.</v>
      </c>
      <c r="AA1086" t="str">
        <f>_xlfn.XLOOKUP(Z1086,'Client Lookup'!A:A,'Client Lookup'!C:C)</f>
        <v>The Blackstone Group</v>
      </c>
      <c r="AC1086" t="e">
        <f>_xlfn.XLOOKUP(K1086,'Results vs Forecast'!K:K,'Results vs Forecast'!K:K)</f>
        <v>#N/A</v>
      </c>
    </row>
    <row r="1087" spans="1:29" hidden="1">
      <c r="A1087" s="39"/>
      <c r="B1087" s="1" t="s">
        <v>700</v>
      </c>
      <c r="C1087" s="1" t="s">
        <v>701</v>
      </c>
      <c r="D1087" s="1" t="s">
        <v>17</v>
      </c>
      <c r="E1087" s="1" t="s">
        <v>17</v>
      </c>
      <c r="F1087" s="2">
        <v>45535</v>
      </c>
      <c r="G1087" s="2">
        <v>45505</v>
      </c>
      <c r="H1087" s="1" t="s">
        <v>1844</v>
      </c>
      <c r="I1087" s="1" t="s">
        <v>1845</v>
      </c>
      <c r="J1087" s="1" t="s">
        <v>277</v>
      </c>
      <c r="K1087" s="1"/>
      <c r="L1087" s="1"/>
      <c r="M1087" s="1" t="s">
        <v>1706</v>
      </c>
      <c r="N1087" s="1"/>
      <c r="O1087" s="1" t="s">
        <v>3408</v>
      </c>
      <c r="P1087" s="40">
        <v>-10564.92</v>
      </c>
      <c r="Q1087" s="37" t="str">
        <f>IF(C1087="ForthPoint","ForthPoint",IF(D1087="Intercompany",_xlfn.XLOOKUP(E1087,'Dept Lookup'!B:B,'Dept Lookup'!A:A),Modified!D1087))</f>
        <v>Data Engineering</v>
      </c>
      <c r="R1087" t="str">
        <f t="shared" si="84"/>
        <v>Under Armour</v>
      </c>
      <c r="S1087" s="1" t="s">
        <v>707</v>
      </c>
      <c r="T1087" t="str">
        <f t="shared" si="85"/>
        <v>ICC 1262 Under Armour : Under Armour - Analytics POD</v>
      </c>
      <c r="U1087" s="25" t="str">
        <f>IF(K1087&gt;0,K1087,_xlfn.XLOOKUP(M1087,'Client Lookup'!L:L,'Client Lookup'!N:N))</f>
        <v>32545</v>
      </c>
      <c r="V1087" t="str">
        <f>_xlfn.XLOOKUP(_xlfn.NUMBERVALUE(U1087),'Project Lookup'!X:X,'Project Lookup'!B:B)</f>
        <v>Under Armour - Analytics POD</v>
      </c>
      <c r="X1087" t="str">
        <f t="shared" si="86"/>
        <v>ICC 1262 Under Armour : Under Armour - Analytics POD</v>
      </c>
      <c r="Y1087" t="str">
        <f t="shared" si="87"/>
        <v>ICC 1262 Under Armour</v>
      </c>
      <c r="Z1087" t="str">
        <f t="shared" si="88"/>
        <v>1262 Under Armour</v>
      </c>
      <c r="AA1087" t="str">
        <f>_xlfn.XLOOKUP(Z1087,'Client Lookup'!A:A,'Client Lookup'!C:C)</f>
        <v>Under Armour</v>
      </c>
      <c r="AC1087" t="e">
        <f>_xlfn.XLOOKUP(K1087,'Results vs Forecast'!K:K,'Results vs Forecast'!K:K)</f>
        <v>#N/A</v>
      </c>
    </row>
    <row r="1088" spans="1:29" hidden="1">
      <c r="A1088" s="39"/>
      <c r="B1088" s="1" t="s">
        <v>700</v>
      </c>
      <c r="C1088" s="1" t="s">
        <v>1370</v>
      </c>
      <c r="D1088" s="1" t="s">
        <v>17</v>
      </c>
      <c r="E1088" s="1" t="s">
        <v>17</v>
      </c>
      <c r="F1088" s="2">
        <v>45535</v>
      </c>
      <c r="G1088" s="2">
        <v>45505</v>
      </c>
      <c r="H1088" s="1" t="s">
        <v>3409</v>
      </c>
      <c r="I1088" s="1" t="s">
        <v>3410</v>
      </c>
      <c r="J1088" s="1" t="s">
        <v>617</v>
      </c>
      <c r="K1088" s="1" t="s">
        <v>860</v>
      </c>
      <c r="L1088" s="1" t="s">
        <v>2892</v>
      </c>
      <c r="M1088" s="1"/>
      <c r="N1088" s="1"/>
      <c r="O1088" s="1"/>
      <c r="P1088" s="40">
        <v>480.22353945415932</v>
      </c>
      <c r="Q1088" s="37" t="str">
        <f>IF(C1088="ForthPoint","ForthPoint",IF(D1088="Intercompany",_xlfn.XLOOKUP(E1088,'Dept Lookup'!B:B,'Dept Lookup'!A:A),Modified!D1088))</f>
        <v>Data Engineering</v>
      </c>
      <c r="R1088" t="str">
        <f t="shared" si="84"/>
        <v>Roku</v>
      </c>
      <c r="S1088" s="1" t="s">
        <v>707</v>
      </c>
      <c r="T1088">
        <f t="shared" si="85"/>
        <v>0</v>
      </c>
      <c r="U1088" s="25" t="str">
        <f>IF(K1088&gt;0,K1088,_xlfn.XLOOKUP(M1088,'Client Lookup'!L:L,'Client Lookup'!N:N))</f>
        <v>25138</v>
      </c>
      <c r="V1088" t="str">
        <f>_xlfn.XLOOKUP(_xlfn.NUMBERVALUE(U1088),'Project Lookup'!X:X,'Project Lookup'!B:B)</f>
        <v>SOW#1 2024 - DE &amp; BI Team</v>
      </c>
      <c r="X1088" t="str">
        <f t="shared" si="86"/>
        <v>459 Roku Inc. : 966 SOW#1 2024 - DE &amp; BI Team</v>
      </c>
      <c r="Y1088" t="str">
        <f t="shared" si="87"/>
        <v>459 Roku Inc.</v>
      </c>
      <c r="Z1088" t="str">
        <f t="shared" si="88"/>
        <v>459 Roku Inc.</v>
      </c>
      <c r="AA1088" t="str">
        <f>_xlfn.XLOOKUP(Z1088,'Client Lookup'!A:A,'Client Lookup'!C:C)</f>
        <v>Roku</v>
      </c>
      <c r="AC1088" t="e">
        <f>_xlfn.XLOOKUP(K1088,'Results vs Forecast'!K:K,'Results vs Forecast'!K:K)</f>
        <v>#N/A</v>
      </c>
    </row>
    <row r="1089" spans="1:29" hidden="1">
      <c r="A1089" s="39"/>
      <c r="B1089" s="1" t="s">
        <v>700</v>
      </c>
      <c r="C1089" s="1" t="s">
        <v>1370</v>
      </c>
      <c r="D1089" s="1" t="s">
        <v>17</v>
      </c>
      <c r="E1089" s="1" t="s">
        <v>17</v>
      </c>
      <c r="F1089" s="2">
        <v>45535</v>
      </c>
      <c r="G1089" s="2">
        <v>45505</v>
      </c>
      <c r="H1089" s="1" t="s">
        <v>3411</v>
      </c>
      <c r="I1089" s="1" t="s">
        <v>3412</v>
      </c>
      <c r="J1089" s="1" t="s">
        <v>816</v>
      </c>
      <c r="K1089" s="1" t="s">
        <v>798</v>
      </c>
      <c r="L1089" s="1" t="s">
        <v>3413</v>
      </c>
      <c r="M1089" s="1"/>
      <c r="N1089" s="1"/>
      <c r="O1089" s="1"/>
      <c r="P1089" s="40">
        <v>376.17510590575813</v>
      </c>
      <c r="Q1089" s="37" t="str">
        <f>IF(C1089="ForthPoint","ForthPoint",IF(D1089="Intercompany",_xlfn.XLOOKUP(E1089,'Dept Lookup'!B:B,'Dept Lookup'!A:A),Modified!D1089))</f>
        <v>Data Engineering</v>
      </c>
      <c r="R1089" t="str">
        <f t="shared" si="84"/>
        <v>Globalization Partners</v>
      </c>
      <c r="S1089" s="1" t="s">
        <v>707</v>
      </c>
      <c r="T1089">
        <f t="shared" si="85"/>
        <v>0</v>
      </c>
      <c r="U1089" s="25" t="str">
        <f>IF(K1089&gt;0,K1089,_xlfn.XLOOKUP(M1089,'Client Lookup'!L:L,'Client Lookup'!N:N))</f>
        <v>36409</v>
      </c>
      <c r="V1089" t="str">
        <f>_xlfn.XLOOKUP(_xlfn.NUMBERVALUE(U1089),'Project Lookup'!X:X,'Project Lookup'!B:B)</f>
        <v>Globalization Partners SOW #39 - Data Engineering Team  Renewal</v>
      </c>
      <c r="X1089" t="str">
        <f t="shared" si="86"/>
        <v>460 Globalization Partners Inc. : 1366 Globalization Partners SOW #39 - Data Engineering Team  Renewal</v>
      </c>
      <c r="Y1089" t="str">
        <f t="shared" si="87"/>
        <v>460 Globalization Partners Inc.</v>
      </c>
      <c r="Z1089" t="str">
        <f t="shared" si="88"/>
        <v>460 Globalization Partners Inc.</v>
      </c>
      <c r="AA1089" t="str">
        <f>_xlfn.XLOOKUP(Z1089,'Client Lookup'!A:A,'Client Lookup'!C:C)</f>
        <v>Globalization Partners</v>
      </c>
      <c r="AC1089" t="e">
        <f>_xlfn.XLOOKUP(K1089,'Results vs Forecast'!K:K,'Results vs Forecast'!K:K)</f>
        <v>#N/A</v>
      </c>
    </row>
    <row r="1090" spans="1:29" hidden="1">
      <c r="A1090" s="39"/>
      <c r="B1090" s="1" t="s">
        <v>700</v>
      </c>
      <c r="C1090" s="1" t="s">
        <v>1370</v>
      </c>
      <c r="D1090" s="1" t="s">
        <v>17</v>
      </c>
      <c r="E1090" s="1" t="s">
        <v>17</v>
      </c>
      <c r="F1090" s="2">
        <v>45535</v>
      </c>
      <c r="G1090" s="2">
        <v>45505</v>
      </c>
      <c r="H1090" s="1" t="s">
        <v>3414</v>
      </c>
      <c r="I1090" s="1" t="s">
        <v>3415</v>
      </c>
      <c r="J1090" s="1" t="s">
        <v>642</v>
      </c>
      <c r="K1090" s="1" t="s">
        <v>881</v>
      </c>
      <c r="L1090" s="1" t="s">
        <v>3416</v>
      </c>
      <c r="M1090" s="1"/>
      <c r="N1090" s="1"/>
      <c r="O1090" s="1"/>
      <c r="P1090" s="40">
        <v>560.2607960298526</v>
      </c>
      <c r="Q1090" s="37" t="str">
        <f>IF(C1090="ForthPoint","ForthPoint",IF(D1090="Intercompany",_xlfn.XLOOKUP(E1090,'Dept Lookup'!B:B,'Dept Lookup'!A:A),Modified!D1090))</f>
        <v>Data Engineering</v>
      </c>
      <c r="R1090" t="str">
        <f t="shared" si="84"/>
        <v>The Blackstone Group</v>
      </c>
      <c r="S1090" s="1" t="s">
        <v>707</v>
      </c>
      <c r="T1090">
        <f t="shared" si="85"/>
        <v>0</v>
      </c>
      <c r="U1090" s="25" t="str">
        <f>IF(K1090&gt;0,K1090,_xlfn.XLOOKUP(M1090,'Client Lookup'!L:L,'Client Lookup'!N:N))</f>
        <v>32036</v>
      </c>
      <c r="V1090" t="str">
        <f>_xlfn.XLOOKUP(_xlfn.NUMBERVALUE(U1090),'Project Lookup'!X:X,'Project Lookup'!B:B)</f>
        <v>Blackstone - Python Engineers (James Team)</v>
      </c>
      <c r="X1090" t="str">
        <f t="shared" si="86"/>
        <v>468 Blackstone Inc. : 1255 Blackstone - Python Engineers (James Team)</v>
      </c>
      <c r="Y1090" t="str">
        <f t="shared" si="87"/>
        <v>468 Blackstone Inc.</v>
      </c>
      <c r="Z1090" t="str">
        <f t="shared" si="88"/>
        <v>468 Blackstone Inc.</v>
      </c>
      <c r="AA1090" t="str">
        <f>_xlfn.XLOOKUP(Z1090,'Client Lookup'!A:A,'Client Lookup'!C:C)</f>
        <v>The Blackstone Group</v>
      </c>
      <c r="AC1090" t="e">
        <f>_xlfn.XLOOKUP(K1090,'Results vs Forecast'!K:K,'Results vs Forecast'!K:K)</f>
        <v>#N/A</v>
      </c>
    </row>
    <row r="1091" spans="1:29" hidden="1">
      <c r="A1091" s="39"/>
      <c r="B1091" s="1" t="s">
        <v>700</v>
      </c>
      <c r="C1091" s="1" t="s">
        <v>1370</v>
      </c>
      <c r="D1091" s="1" t="s">
        <v>17</v>
      </c>
      <c r="E1091" s="1" t="s">
        <v>17</v>
      </c>
      <c r="F1091" s="2">
        <v>45535</v>
      </c>
      <c r="G1091" s="2">
        <v>45505</v>
      </c>
      <c r="H1091" s="1" t="s">
        <v>3417</v>
      </c>
      <c r="I1091" s="1" t="s">
        <v>3418</v>
      </c>
      <c r="J1091" s="1" t="s">
        <v>617</v>
      </c>
      <c r="K1091" s="1" t="s">
        <v>860</v>
      </c>
      <c r="L1091" s="1" t="s">
        <v>2892</v>
      </c>
      <c r="M1091" s="1"/>
      <c r="N1091" s="1"/>
      <c r="O1091" s="1"/>
      <c r="P1091" s="40">
        <v>320.14902630277288</v>
      </c>
      <c r="Q1091" s="37" t="str">
        <f>IF(C1091="ForthPoint","ForthPoint",IF(D1091="Intercompany",_xlfn.XLOOKUP(E1091,'Dept Lookup'!B:B,'Dept Lookup'!A:A),Modified!D1091))</f>
        <v>Data Engineering</v>
      </c>
      <c r="R1091" t="str">
        <f t="shared" ref="R1091:R1154" si="89">AA1091</f>
        <v>Roku</v>
      </c>
      <c r="S1091" s="1" t="s">
        <v>707</v>
      </c>
      <c r="T1091">
        <f t="shared" ref="T1091:T1154" si="90">M1091</f>
        <v>0</v>
      </c>
      <c r="U1091" s="25" t="str">
        <f>IF(K1091&gt;0,K1091,_xlfn.XLOOKUP(M1091,'Client Lookup'!L:L,'Client Lookup'!N:N))</f>
        <v>25138</v>
      </c>
      <c r="V1091" t="str">
        <f>_xlfn.XLOOKUP(_xlfn.NUMBERVALUE(U1091),'Project Lookup'!X:X,'Project Lookup'!B:B)</f>
        <v>SOW#1 2024 - DE &amp; BI Team</v>
      </c>
      <c r="X1091" t="str">
        <f t="shared" ref="X1091:X1154" si="91">IF(J1091="- No Entity -",M1091,J1091)</f>
        <v>459 Roku Inc. : 966 SOW#1 2024 - DE &amp; BI Team</v>
      </c>
      <c r="Y1091" t="str">
        <f t="shared" ref="Y1091:Y1154" si="92">IFERROR(_xlfn.TEXTBEFORE(X1091," :"),X1091)</f>
        <v>459 Roku Inc.</v>
      </c>
      <c r="Z1091" t="str">
        <f t="shared" si="88"/>
        <v>459 Roku Inc.</v>
      </c>
      <c r="AA1091" t="str">
        <f>_xlfn.XLOOKUP(Z1091,'Client Lookup'!A:A,'Client Lookup'!C:C)</f>
        <v>Roku</v>
      </c>
      <c r="AC1091" t="e">
        <f>_xlfn.XLOOKUP(K1091,'Results vs Forecast'!K:K,'Results vs Forecast'!K:K)</f>
        <v>#N/A</v>
      </c>
    </row>
    <row r="1092" spans="1:29" hidden="1">
      <c r="A1092" s="39"/>
      <c r="B1092" s="1" t="s">
        <v>700</v>
      </c>
      <c r="C1092" s="1" t="s">
        <v>1370</v>
      </c>
      <c r="D1092" s="1" t="s">
        <v>17</v>
      </c>
      <c r="E1092" s="1" t="s">
        <v>17</v>
      </c>
      <c r="F1092" s="2">
        <v>45535</v>
      </c>
      <c r="G1092" s="2">
        <v>45505</v>
      </c>
      <c r="H1092" s="1" t="s">
        <v>3419</v>
      </c>
      <c r="I1092" s="1" t="s">
        <v>3420</v>
      </c>
      <c r="J1092" s="1" t="s">
        <v>645</v>
      </c>
      <c r="K1092" s="1" t="s">
        <v>891</v>
      </c>
      <c r="L1092" s="1" t="s">
        <v>3332</v>
      </c>
      <c r="M1092" s="1"/>
      <c r="N1092" s="1"/>
      <c r="O1092" s="1"/>
      <c r="P1092" s="40">
        <v>560.2607960298526</v>
      </c>
      <c r="Q1092" s="37" t="str">
        <f>IF(C1092="ForthPoint","ForthPoint",IF(D1092="Intercompany",_xlfn.XLOOKUP(E1092,'Dept Lookup'!B:B,'Dept Lookup'!A:A),Modified!D1092))</f>
        <v>Data Engineering</v>
      </c>
      <c r="R1092" t="str">
        <f t="shared" si="89"/>
        <v>The Blackstone Group</v>
      </c>
      <c r="S1092" s="1" t="s">
        <v>707</v>
      </c>
      <c r="T1092">
        <f t="shared" si="90"/>
        <v>0</v>
      </c>
      <c r="U1092" s="25" t="str">
        <f>IF(K1092&gt;0,K1092,_xlfn.XLOOKUP(M1092,'Client Lookup'!L:L,'Client Lookup'!N:N))</f>
        <v>25160</v>
      </c>
      <c r="V1092" t="str">
        <f>_xlfn.XLOOKUP(_xlfn.NUMBERVALUE(U1092),'Project Lookup'!X:X,'Project Lookup'!B:B)</f>
        <v>Blackstone SOW #12</v>
      </c>
      <c r="X1092" t="str">
        <f t="shared" si="91"/>
        <v>468 Blackstone Inc. : 988 Blackstone SOW #12</v>
      </c>
      <c r="Y1092" t="str">
        <f t="shared" si="92"/>
        <v>468 Blackstone Inc.</v>
      </c>
      <c r="Z1092" t="str">
        <f t="shared" si="88"/>
        <v>468 Blackstone Inc.</v>
      </c>
      <c r="AA1092" t="str">
        <f>_xlfn.XLOOKUP(Z1092,'Client Lookup'!A:A,'Client Lookup'!C:C)</f>
        <v>The Blackstone Group</v>
      </c>
      <c r="AC1092" t="e">
        <f>_xlfn.XLOOKUP(K1092,'Results vs Forecast'!K:K,'Results vs Forecast'!K:K)</f>
        <v>#N/A</v>
      </c>
    </row>
    <row r="1093" spans="1:29" hidden="1">
      <c r="A1093" s="39"/>
      <c r="B1093" s="1" t="s">
        <v>700</v>
      </c>
      <c r="C1093" s="1" t="s">
        <v>1370</v>
      </c>
      <c r="D1093" s="1" t="s">
        <v>17</v>
      </c>
      <c r="E1093" s="1" t="s">
        <v>17</v>
      </c>
      <c r="F1093" s="2">
        <v>45535</v>
      </c>
      <c r="G1093" s="2">
        <v>45505</v>
      </c>
      <c r="H1093" s="1" t="s">
        <v>3421</v>
      </c>
      <c r="I1093" s="1" t="s">
        <v>3422</v>
      </c>
      <c r="J1093" s="1" t="s">
        <v>617</v>
      </c>
      <c r="K1093" s="1" t="s">
        <v>860</v>
      </c>
      <c r="L1093" s="1" t="s">
        <v>2892</v>
      </c>
      <c r="M1093" s="1"/>
      <c r="N1093" s="1"/>
      <c r="O1093" s="1"/>
      <c r="P1093" s="40">
        <v>432.20118550874338</v>
      </c>
      <c r="Q1093" s="37" t="str">
        <f>IF(C1093="ForthPoint","ForthPoint",IF(D1093="Intercompany",_xlfn.XLOOKUP(E1093,'Dept Lookup'!B:B,'Dept Lookup'!A:A),Modified!D1093))</f>
        <v>Data Engineering</v>
      </c>
      <c r="R1093" t="str">
        <f t="shared" si="89"/>
        <v>Roku</v>
      </c>
      <c r="S1093" s="1" t="s">
        <v>707</v>
      </c>
      <c r="T1093">
        <f t="shared" si="90"/>
        <v>0</v>
      </c>
      <c r="U1093" s="25" t="str">
        <f>IF(K1093&gt;0,K1093,_xlfn.XLOOKUP(M1093,'Client Lookup'!L:L,'Client Lookup'!N:N))</f>
        <v>25138</v>
      </c>
      <c r="V1093" t="str">
        <f>_xlfn.XLOOKUP(_xlfn.NUMBERVALUE(U1093),'Project Lookup'!X:X,'Project Lookup'!B:B)</f>
        <v>SOW#1 2024 - DE &amp; BI Team</v>
      </c>
      <c r="X1093" t="str">
        <f t="shared" si="91"/>
        <v>459 Roku Inc. : 966 SOW#1 2024 - DE &amp; BI Team</v>
      </c>
      <c r="Y1093" t="str">
        <f t="shared" si="92"/>
        <v>459 Roku Inc.</v>
      </c>
      <c r="Z1093" t="str">
        <f t="shared" si="88"/>
        <v>459 Roku Inc.</v>
      </c>
      <c r="AA1093" t="str">
        <f>_xlfn.XLOOKUP(Z1093,'Client Lookup'!A:A,'Client Lookup'!C:C)</f>
        <v>Roku</v>
      </c>
      <c r="AC1093" t="e">
        <f>_xlfn.XLOOKUP(K1093,'Results vs Forecast'!K:K,'Results vs Forecast'!K:K)</f>
        <v>#N/A</v>
      </c>
    </row>
    <row r="1094" spans="1:29" hidden="1">
      <c r="A1094" s="39"/>
      <c r="B1094" s="1" t="s">
        <v>700</v>
      </c>
      <c r="C1094" s="1" t="s">
        <v>1370</v>
      </c>
      <c r="D1094" s="1" t="s">
        <v>17</v>
      </c>
      <c r="E1094" s="1" t="s">
        <v>17</v>
      </c>
      <c r="F1094" s="2">
        <v>45535</v>
      </c>
      <c r="G1094" s="2">
        <v>45505</v>
      </c>
      <c r="H1094" s="1" t="s">
        <v>3423</v>
      </c>
      <c r="I1094" s="1" t="s">
        <v>3424</v>
      </c>
      <c r="J1094" s="1" t="s">
        <v>645</v>
      </c>
      <c r="K1094" s="1" t="s">
        <v>891</v>
      </c>
      <c r="L1094" s="1" t="s">
        <v>3332</v>
      </c>
      <c r="M1094" s="1"/>
      <c r="N1094" s="1"/>
      <c r="O1094" s="1"/>
      <c r="P1094" s="40">
        <v>536.24961905714463</v>
      </c>
      <c r="Q1094" s="37" t="str">
        <f>IF(C1094="ForthPoint","ForthPoint",IF(D1094="Intercompany",_xlfn.XLOOKUP(E1094,'Dept Lookup'!B:B,'Dept Lookup'!A:A),Modified!D1094))</f>
        <v>Data Engineering</v>
      </c>
      <c r="R1094" t="str">
        <f t="shared" si="89"/>
        <v>The Blackstone Group</v>
      </c>
      <c r="S1094" s="1" t="s">
        <v>707</v>
      </c>
      <c r="T1094">
        <f t="shared" si="90"/>
        <v>0</v>
      </c>
      <c r="U1094" s="25" t="str">
        <f>IF(K1094&gt;0,K1094,_xlfn.XLOOKUP(M1094,'Client Lookup'!L:L,'Client Lookup'!N:N))</f>
        <v>25160</v>
      </c>
      <c r="V1094" t="str">
        <f>_xlfn.XLOOKUP(_xlfn.NUMBERVALUE(U1094),'Project Lookup'!X:X,'Project Lookup'!B:B)</f>
        <v>Blackstone SOW #12</v>
      </c>
      <c r="X1094" t="str">
        <f t="shared" si="91"/>
        <v>468 Blackstone Inc. : 988 Blackstone SOW #12</v>
      </c>
      <c r="Y1094" t="str">
        <f t="shared" si="92"/>
        <v>468 Blackstone Inc.</v>
      </c>
      <c r="Z1094" t="str">
        <f t="shared" si="88"/>
        <v>468 Blackstone Inc.</v>
      </c>
      <c r="AA1094" t="str">
        <f>_xlfn.XLOOKUP(Z1094,'Client Lookup'!A:A,'Client Lookup'!C:C)</f>
        <v>The Blackstone Group</v>
      </c>
      <c r="AC1094" t="e">
        <f>_xlfn.XLOOKUP(K1094,'Results vs Forecast'!K:K,'Results vs Forecast'!K:K)</f>
        <v>#N/A</v>
      </c>
    </row>
    <row r="1095" spans="1:29" hidden="1">
      <c r="A1095" s="39"/>
      <c r="B1095" s="1" t="s">
        <v>700</v>
      </c>
      <c r="C1095" s="1" t="s">
        <v>1370</v>
      </c>
      <c r="D1095" s="1" t="s">
        <v>17</v>
      </c>
      <c r="E1095" s="1" t="s">
        <v>17</v>
      </c>
      <c r="F1095" s="2">
        <v>45535</v>
      </c>
      <c r="G1095" s="2">
        <v>45505</v>
      </c>
      <c r="H1095" s="1" t="s">
        <v>3425</v>
      </c>
      <c r="I1095" s="1" t="s">
        <v>3426</v>
      </c>
      <c r="J1095" s="1" t="s">
        <v>617</v>
      </c>
      <c r="K1095" s="1" t="s">
        <v>860</v>
      </c>
      <c r="L1095" s="1" t="s">
        <v>2892</v>
      </c>
      <c r="M1095" s="1"/>
      <c r="N1095" s="1"/>
      <c r="O1095" s="1"/>
      <c r="P1095" s="40">
        <v>464.21608813902071</v>
      </c>
      <c r="Q1095" s="37" t="str">
        <f>IF(C1095="ForthPoint","ForthPoint",IF(D1095="Intercompany",_xlfn.XLOOKUP(E1095,'Dept Lookup'!B:B,'Dept Lookup'!A:A),Modified!D1095))</f>
        <v>Data Engineering</v>
      </c>
      <c r="R1095" t="str">
        <f t="shared" si="89"/>
        <v>Roku</v>
      </c>
      <c r="S1095" s="1" t="s">
        <v>707</v>
      </c>
      <c r="T1095">
        <f t="shared" si="90"/>
        <v>0</v>
      </c>
      <c r="U1095" s="25" t="str">
        <f>IF(K1095&gt;0,K1095,_xlfn.XLOOKUP(M1095,'Client Lookup'!L:L,'Client Lookup'!N:N))</f>
        <v>25138</v>
      </c>
      <c r="V1095" t="str">
        <f>_xlfn.XLOOKUP(_xlfn.NUMBERVALUE(U1095),'Project Lookup'!X:X,'Project Lookup'!B:B)</f>
        <v>SOW#1 2024 - DE &amp; BI Team</v>
      </c>
      <c r="X1095" t="str">
        <f t="shared" si="91"/>
        <v>459 Roku Inc. : 966 SOW#1 2024 - DE &amp; BI Team</v>
      </c>
      <c r="Y1095" t="str">
        <f t="shared" si="92"/>
        <v>459 Roku Inc.</v>
      </c>
      <c r="Z1095" t="str">
        <f t="shared" si="88"/>
        <v>459 Roku Inc.</v>
      </c>
      <c r="AA1095" t="str">
        <f>_xlfn.XLOOKUP(Z1095,'Client Lookup'!A:A,'Client Lookup'!C:C)</f>
        <v>Roku</v>
      </c>
      <c r="AC1095" t="e">
        <f>_xlfn.XLOOKUP(K1095,'Results vs Forecast'!K:K,'Results vs Forecast'!K:K)</f>
        <v>#N/A</v>
      </c>
    </row>
    <row r="1096" spans="1:29" hidden="1">
      <c r="A1096" s="39"/>
      <c r="B1096" s="1" t="s">
        <v>700</v>
      </c>
      <c r="C1096" s="1" t="s">
        <v>1370</v>
      </c>
      <c r="D1096" s="1" t="s">
        <v>17</v>
      </c>
      <c r="E1096" s="1" t="s">
        <v>17</v>
      </c>
      <c r="F1096" s="2">
        <v>45535</v>
      </c>
      <c r="G1096" s="2">
        <v>45505</v>
      </c>
      <c r="H1096" s="1" t="s">
        <v>3427</v>
      </c>
      <c r="I1096" s="1" t="s">
        <v>3428</v>
      </c>
      <c r="J1096" s="1" t="s">
        <v>816</v>
      </c>
      <c r="K1096" s="1" t="s">
        <v>798</v>
      </c>
      <c r="L1096" s="1" t="s">
        <v>3413</v>
      </c>
      <c r="M1096" s="1"/>
      <c r="N1096" s="1"/>
      <c r="O1096" s="1"/>
      <c r="P1096" s="40">
        <v>360.16765459061952</v>
      </c>
      <c r="Q1096" s="37" t="str">
        <f>IF(C1096="ForthPoint","ForthPoint",IF(D1096="Intercompany",_xlfn.XLOOKUP(E1096,'Dept Lookup'!B:B,'Dept Lookup'!A:A),Modified!D1096))</f>
        <v>Data Engineering</v>
      </c>
      <c r="R1096" t="str">
        <f t="shared" si="89"/>
        <v>Globalization Partners</v>
      </c>
      <c r="S1096" s="1" t="s">
        <v>707</v>
      </c>
      <c r="T1096">
        <f t="shared" si="90"/>
        <v>0</v>
      </c>
      <c r="U1096" s="25" t="str">
        <f>IF(K1096&gt;0,K1096,_xlfn.XLOOKUP(M1096,'Client Lookup'!L:L,'Client Lookup'!N:N))</f>
        <v>36409</v>
      </c>
      <c r="V1096" t="str">
        <f>_xlfn.XLOOKUP(_xlfn.NUMBERVALUE(U1096),'Project Lookup'!X:X,'Project Lookup'!B:B)</f>
        <v>Globalization Partners SOW #39 - Data Engineering Team  Renewal</v>
      </c>
      <c r="X1096" t="str">
        <f t="shared" si="91"/>
        <v>460 Globalization Partners Inc. : 1366 Globalization Partners SOW #39 - Data Engineering Team  Renewal</v>
      </c>
      <c r="Y1096" t="str">
        <f t="shared" si="92"/>
        <v>460 Globalization Partners Inc.</v>
      </c>
      <c r="Z1096" t="str">
        <f t="shared" si="88"/>
        <v>460 Globalization Partners Inc.</v>
      </c>
      <c r="AA1096" t="str">
        <f>_xlfn.XLOOKUP(Z1096,'Client Lookup'!A:A,'Client Lookup'!C:C)</f>
        <v>Globalization Partners</v>
      </c>
      <c r="AC1096" t="e">
        <f>_xlfn.XLOOKUP(K1096,'Results vs Forecast'!K:K,'Results vs Forecast'!K:K)</f>
        <v>#N/A</v>
      </c>
    </row>
    <row r="1097" spans="1:29" hidden="1">
      <c r="A1097" s="39"/>
      <c r="B1097" s="1" t="s">
        <v>700</v>
      </c>
      <c r="C1097" s="1" t="s">
        <v>1370</v>
      </c>
      <c r="D1097" s="1" t="s">
        <v>17</v>
      </c>
      <c r="E1097" s="1" t="s">
        <v>17</v>
      </c>
      <c r="F1097" s="2">
        <v>45535</v>
      </c>
      <c r="G1097" s="2">
        <v>45505</v>
      </c>
      <c r="H1097" s="1" t="s">
        <v>3429</v>
      </c>
      <c r="I1097" s="1" t="s">
        <v>3430</v>
      </c>
      <c r="J1097" s="1" t="s">
        <v>816</v>
      </c>
      <c r="K1097" s="1" t="s">
        <v>798</v>
      </c>
      <c r="L1097" s="1" t="s">
        <v>3413</v>
      </c>
      <c r="M1097" s="1"/>
      <c r="N1097" s="1"/>
      <c r="O1097" s="1"/>
      <c r="P1097" s="40">
        <v>360.16765459061952</v>
      </c>
      <c r="Q1097" s="37" t="str">
        <f>IF(C1097="ForthPoint","ForthPoint",IF(D1097="Intercompany",_xlfn.XLOOKUP(E1097,'Dept Lookup'!B:B,'Dept Lookup'!A:A),Modified!D1097))</f>
        <v>Data Engineering</v>
      </c>
      <c r="R1097" t="str">
        <f t="shared" si="89"/>
        <v>Globalization Partners</v>
      </c>
      <c r="S1097" s="1" t="s">
        <v>707</v>
      </c>
      <c r="T1097">
        <f t="shared" si="90"/>
        <v>0</v>
      </c>
      <c r="U1097" s="25" t="str">
        <f>IF(K1097&gt;0,K1097,_xlfn.XLOOKUP(M1097,'Client Lookup'!L:L,'Client Lookup'!N:N))</f>
        <v>36409</v>
      </c>
      <c r="V1097" t="str">
        <f>_xlfn.XLOOKUP(_xlfn.NUMBERVALUE(U1097),'Project Lookup'!X:X,'Project Lookup'!B:B)</f>
        <v>Globalization Partners SOW #39 - Data Engineering Team  Renewal</v>
      </c>
      <c r="X1097" t="str">
        <f t="shared" si="91"/>
        <v>460 Globalization Partners Inc. : 1366 Globalization Partners SOW #39 - Data Engineering Team  Renewal</v>
      </c>
      <c r="Y1097" t="str">
        <f t="shared" si="92"/>
        <v>460 Globalization Partners Inc.</v>
      </c>
      <c r="Z1097" t="str">
        <f t="shared" si="88"/>
        <v>460 Globalization Partners Inc.</v>
      </c>
      <c r="AA1097" t="str">
        <f>_xlfn.XLOOKUP(Z1097,'Client Lookup'!A:A,'Client Lookup'!C:C)</f>
        <v>Globalization Partners</v>
      </c>
      <c r="AC1097" t="e">
        <f>_xlfn.XLOOKUP(K1097,'Results vs Forecast'!K:K,'Results vs Forecast'!K:K)</f>
        <v>#N/A</v>
      </c>
    </row>
    <row r="1098" spans="1:29" hidden="1">
      <c r="A1098" s="39"/>
      <c r="B1098" s="1" t="s">
        <v>700</v>
      </c>
      <c r="C1098" s="1" t="s">
        <v>1370</v>
      </c>
      <c r="D1098" s="1" t="s">
        <v>17</v>
      </c>
      <c r="E1098" s="1" t="s">
        <v>17</v>
      </c>
      <c r="F1098" s="2">
        <v>45535</v>
      </c>
      <c r="G1098" s="2">
        <v>45505</v>
      </c>
      <c r="H1098" s="1" t="s">
        <v>3431</v>
      </c>
      <c r="I1098" s="1" t="s">
        <v>3432</v>
      </c>
      <c r="J1098" s="1" t="s">
        <v>645</v>
      </c>
      <c r="K1098" s="1" t="s">
        <v>891</v>
      </c>
      <c r="L1098" s="1" t="s">
        <v>3332</v>
      </c>
      <c r="M1098" s="1"/>
      <c r="N1098" s="1"/>
      <c r="O1098" s="1"/>
      <c r="P1098" s="40">
        <v>560.2607960298526</v>
      </c>
      <c r="Q1098" s="37" t="str">
        <f>IF(C1098="ForthPoint","ForthPoint",IF(D1098="Intercompany",_xlfn.XLOOKUP(E1098,'Dept Lookup'!B:B,'Dept Lookup'!A:A),Modified!D1098))</f>
        <v>Data Engineering</v>
      </c>
      <c r="R1098" t="str">
        <f t="shared" si="89"/>
        <v>The Blackstone Group</v>
      </c>
      <c r="S1098" s="1" t="s">
        <v>707</v>
      </c>
      <c r="T1098">
        <f t="shared" si="90"/>
        <v>0</v>
      </c>
      <c r="U1098" s="25" t="str">
        <f>IF(K1098&gt;0,K1098,_xlfn.XLOOKUP(M1098,'Client Lookup'!L:L,'Client Lookup'!N:N))</f>
        <v>25160</v>
      </c>
      <c r="V1098" t="str">
        <f>_xlfn.XLOOKUP(_xlfn.NUMBERVALUE(U1098),'Project Lookup'!X:X,'Project Lookup'!B:B)</f>
        <v>Blackstone SOW #12</v>
      </c>
      <c r="X1098" t="str">
        <f t="shared" si="91"/>
        <v>468 Blackstone Inc. : 988 Blackstone SOW #12</v>
      </c>
      <c r="Y1098" t="str">
        <f t="shared" si="92"/>
        <v>468 Blackstone Inc.</v>
      </c>
      <c r="Z1098" t="str">
        <f t="shared" si="88"/>
        <v>468 Blackstone Inc.</v>
      </c>
      <c r="AA1098" t="str">
        <f>_xlfn.XLOOKUP(Z1098,'Client Lookup'!A:A,'Client Lookup'!C:C)</f>
        <v>The Blackstone Group</v>
      </c>
      <c r="AC1098" t="e">
        <f>_xlfn.XLOOKUP(K1098,'Results vs Forecast'!K:K,'Results vs Forecast'!K:K)</f>
        <v>#N/A</v>
      </c>
    </row>
    <row r="1099" spans="1:29" hidden="1">
      <c r="A1099" s="39"/>
      <c r="B1099" s="1" t="s">
        <v>700</v>
      </c>
      <c r="C1099" s="1" t="s">
        <v>1370</v>
      </c>
      <c r="D1099" s="1" t="s">
        <v>17</v>
      </c>
      <c r="E1099" s="1" t="s">
        <v>17</v>
      </c>
      <c r="F1099" s="2">
        <v>45535</v>
      </c>
      <c r="G1099" s="2">
        <v>45505</v>
      </c>
      <c r="H1099" s="1" t="s">
        <v>3433</v>
      </c>
      <c r="I1099" s="1" t="s">
        <v>3434</v>
      </c>
      <c r="J1099" s="1" t="s">
        <v>638</v>
      </c>
      <c r="K1099" s="1" t="s">
        <v>885</v>
      </c>
      <c r="L1099" s="1" t="s">
        <v>3435</v>
      </c>
      <c r="M1099" s="1"/>
      <c r="N1099" s="1"/>
      <c r="O1099" s="1"/>
      <c r="P1099" s="40">
        <v>536.24961905714463</v>
      </c>
      <c r="Q1099" s="37" t="str">
        <f>IF(C1099="ForthPoint","ForthPoint",IF(D1099="Intercompany",_xlfn.XLOOKUP(E1099,'Dept Lookup'!B:B,'Dept Lookup'!A:A),Modified!D1099))</f>
        <v>Data Engineering</v>
      </c>
      <c r="R1099" t="str">
        <f t="shared" si="89"/>
        <v>The Blackstone Group</v>
      </c>
      <c r="S1099" s="1" t="s">
        <v>707</v>
      </c>
      <c r="T1099">
        <f t="shared" si="90"/>
        <v>0</v>
      </c>
      <c r="U1099" s="25" t="str">
        <f>IF(K1099&gt;0,K1099,_xlfn.XLOOKUP(M1099,'Client Lookup'!L:L,'Client Lookup'!N:N))</f>
        <v>28140</v>
      </c>
      <c r="V1099" t="str">
        <f>_xlfn.XLOOKUP(_xlfn.NUMBERVALUE(U1099),'Project Lookup'!X:X,'Project Lookup'!B:B)</f>
        <v>Blackstone - SOW#16 - Exec Office Team (.Net)</v>
      </c>
      <c r="X1099" t="str">
        <f t="shared" si="91"/>
        <v>468 Blackstone Inc. : 1141 Blackstone - SOW#16 - Exec Office Team (.Net)</v>
      </c>
      <c r="Y1099" t="str">
        <f t="shared" si="92"/>
        <v>468 Blackstone Inc.</v>
      </c>
      <c r="Z1099" t="str">
        <f t="shared" si="88"/>
        <v>468 Blackstone Inc.</v>
      </c>
      <c r="AA1099" t="str">
        <f>_xlfn.XLOOKUP(Z1099,'Client Lookup'!A:A,'Client Lookup'!C:C)</f>
        <v>The Blackstone Group</v>
      </c>
      <c r="AC1099" t="e">
        <f>_xlfn.XLOOKUP(K1099,'Results vs Forecast'!K:K,'Results vs Forecast'!K:K)</f>
        <v>#N/A</v>
      </c>
    </row>
    <row r="1100" spans="1:29" hidden="1">
      <c r="A1100" s="39"/>
      <c r="B1100" s="1" t="s">
        <v>700</v>
      </c>
      <c r="C1100" s="1" t="s">
        <v>1370</v>
      </c>
      <c r="D1100" s="1" t="s">
        <v>17</v>
      </c>
      <c r="E1100" s="1" t="s">
        <v>17</v>
      </c>
      <c r="F1100" s="2">
        <v>45535</v>
      </c>
      <c r="G1100" s="2">
        <v>45505</v>
      </c>
      <c r="H1100" s="1" t="s">
        <v>3436</v>
      </c>
      <c r="I1100" s="1" t="s">
        <v>3437</v>
      </c>
      <c r="J1100" s="1" t="s">
        <v>645</v>
      </c>
      <c r="K1100" s="1" t="s">
        <v>891</v>
      </c>
      <c r="L1100" s="1" t="s">
        <v>3332</v>
      </c>
      <c r="M1100" s="1"/>
      <c r="N1100" s="1"/>
      <c r="O1100" s="1"/>
      <c r="P1100" s="40">
        <v>560.2607960298526</v>
      </c>
      <c r="Q1100" s="37" t="str">
        <f>IF(C1100="ForthPoint","ForthPoint",IF(D1100="Intercompany",_xlfn.XLOOKUP(E1100,'Dept Lookup'!B:B,'Dept Lookup'!A:A),Modified!D1100))</f>
        <v>Data Engineering</v>
      </c>
      <c r="R1100" t="str">
        <f t="shared" si="89"/>
        <v>The Blackstone Group</v>
      </c>
      <c r="S1100" s="1" t="s">
        <v>707</v>
      </c>
      <c r="T1100">
        <f t="shared" si="90"/>
        <v>0</v>
      </c>
      <c r="U1100" s="25" t="str">
        <f>IF(K1100&gt;0,K1100,_xlfn.XLOOKUP(M1100,'Client Lookup'!L:L,'Client Lookup'!N:N))</f>
        <v>25160</v>
      </c>
      <c r="V1100" t="str">
        <f>_xlfn.XLOOKUP(_xlfn.NUMBERVALUE(U1100),'Project Lookup'!X:X,'Project Lookup'!B:B)</f>
        <v>Blackstone SOW #12</v>
      </c>
      <c r="X1100" t="str">
        <f t="shared" si="91"/>
        <v>468 Blackstone Inc. : 988 Blackstone SOW #12</v>
      </c>
      <c r="Y1100" t="str">
        <f t="shared" si="92"/>
        <v>468 Blackstone Inc.</v>
      </c>
      <c r="Z1100" t="str">
        <f t="shared" si="88"/>
        <v>468 Blackstone Inc.</v>
      </c>
      <c r="AA1100" t="str">
        <f>_xlfn.XLOOKUP(Z1100,'Client Lookup'!A:A,'Client Lookup'!C:C)</f>
        <v>The Blackstone Group</v>
      </c>
      <c r="AC1100" t="e">
        <f>_xlfn.XLOOKUP(K1100,'Results vs Forecast'!K:K,'Results vs Forecast'!K:K)</f>
        <v>#N/A</v>
      </c>
    </row>
    <row r="1101" spans="1:29" hidden="1">
      <c r="A1101" s="39"/>
      <c r="B1101" s="1" t="s">
        <v>700</v>
      </c>
      <c r="C1101" s="1" t="s">
        <v>1370</v>
      </c>
      <c r="D1101" s="1" t="s">
        <v>17</v>
      </c>
      <c r="E1101" s="1" t="s">
        <v>17</v>
      </c>
      <c r="F1101" s="2">
        <v>45535</v>
      </c>
      <c r="G1101" s="2">
        <v>45505</v>
      </c>
      <c r="H1101" s="1" t="s">
        <v>3438</v>
      </c>
      <c r="I1101" s="1" t="s">
        <v>3439</v>
      </c>
      <c r="J1101" s="1" t="s">
        <v>593</v>
      </c>
      <c r="K1101" s="1" t="s">
        <v>842</v>
      </c>
      <c r="L1101" s="1" t="s">
        <v>1809</v>
      </c>
      <c r="M1101" s="1"/>
      <c r="N1101" s="1"/>
      <c r="O1101" s="1"/>
      <c r="P1101" s="40">
        <v>336.15647761791155</v>
      </c>
      <c r="Q1101" s="37" t="str">
        <f>IF(C1101="ForthPoint","ForthPoint",IF(D1101="Intercompany",_xlfn.XLOOKUP(E1101,'Dept Lookup'!B:B,'Dept Lookup'!A:A),Modified!D1101))</f>
        <v>Data Engineering</v>
      </c>
      <c r="R1101" t="str">
        <f t="shared" si="89"/>
        <v>MasterCard</v>
      </c>
      <c r="S1101" s="1" t="s">
        <v>707</v>
      </c>
      <c r="T1101">
        <f t="shared" si="90"/>
        <v>0</v>
      </c>
      <c r="U1101" s="25" t="str">
        <f>IF(K1101&gt;0,K1101,_xlfn.XLOOKUP(M1101,'Client Lookup'!L:L,'Client Lookup'!N:N))</f>
        <v>25146</v>
      </c>
      <c r="V1101" t="str">
        <f>_xlfn.XLOOKUP(_xlfn.NUMBERVALUE(U1101),'Project Lookup'!X:X,'Project Lookup'!B:B)</f>
        <v>Mastercard SOW #6</v>
      </c>
      <c r="X1101" t="str">
        <f t="shared" si="91"/>
        <v>461 Session M Inc. : 974 Mastercard SOW #6</v>
      </c>
      <c r="Y1101" t="str">
        <f t="shared" si="92"/>
        <v>461 Session M Inc.</v>
      </c>
      <c r="Z1101" t="str">
        <f t="shared" si="88"/>
        <v>461 Session M Inc.</v>
      </c>
      <c r="AA1101" t="str">
        <f>_xlfn.XLOOKUP(Z1101,'Client Lookup'!A:A,'Client Lookup'!C:C)</f>
        <v>MasterCard</v>
      </c>
      <c r="AC1101" t="e">
        <f>_xlfn.XLOOKUP(K1101,'Results vs Forecast'!K:K,'Results vs Forecast'!K:K)</f>
        <v>#N/A</v>
      </c>
    </row>
    <row r="1102" spans="1:29" hidden="1">
      <c r="A1102" s="39"/>
      <c r="B1102" s="1" t="s">
        <v>700</v>
      </c>
      <c r="C1102" s="1" t="s">
        <v>1370</v>
      </c>
      <c r="D1102" s="1" t="s">
        <v>17</v>
      </c>
      <c r="E1102" s="1" t="s">
        <v>17</v>
      </c>
      <c r="F1102" s="2">
        <v>45535</v>
      </c>
      <c r="G1102" s="2">
        <v>45505</v>
      </c>
      <c r="H1102" s="1" t="s">
        <v>3440</v>
      </c>
      <c r="I1102" s="1" t="s">
        <v>3441</v>
      </c>
      <c r="J1102" s="1" t="s">
        <v>612</v>
      </c>
      <c r="K1102" s="1" t="s">
        <v>853</v>
      </c>
      <c r="L1102" s="1" t="s">
        <v>3335</v>
      </c>
      <c r="M1102" s="1"/>
      <c r="N1102" s="1"/>
      <c r="O1102" s="1"/>
      <c r="P1102" s="40">
        <v>258.12015245661064</v>
      </c>
      <c r="Q1102" s="37" t="str">
        <f>IF(C1102="ForthPoint","ForthPoint",IF(D1102="Intercompany",_xlfn.XLOOKUP(E1102,'Dept Lookup'!B:B,'Dept Lookup'!A:A),Modified!D1102))</f>
        <v>Data Engineering</v>
      </c>
      <c r="R1102" t="str">
        <f t="shared" si="89"/>
        <v>Pixability</v>
      </c>
      <c r="S1102" s="1" t="s">
        <v>707</v>
      </c>
      <c r="T1102">
        <f t="shared" si="90"/>
        <v>0</v>
      </c>
      <c r="U1102" s="25" t="str">
        <f>IF(K1102&gt;0,K1102,_xlfn.XLOOKUP(M1102,'Client Lookup'!L:L,'Client Lookup'!N:N))</f>
        <v>34753</v>
      </c>
      <c r="V1102" t="str">
        <f>_xlfn.XLOOKUP(_xlfn.NUMBERVALUE(U1102),'Project Lookup'!X:X,'Project Lookup'!B:B)</f>
        <v>Pixability SOW 4</v>
      </c>
      <c r="X1102" t="str">
        <f t="shared" si="91"/>
        <v>466 Pixability Inc. : 1331 Pixability SOW 4</v>
      </c>
      <c r="Y1102" t="str">
        <f t="shared" si="92"/>
        <v>466 Pixability Inc.</v>
      </c>
      <c r="Z1102" t="str">
        <f t="shared" si="88"/>
        <v>466 Pixability Inc.</v>
      </c>
      <c r="AA1102" t="str">
        <f>_xlfn.XLOOKUP(Z1102,'Client Lookup'!A:A,'Client Lookup'!C:C)</f>
        <v>Pixability</v>
      </c>
      <c r="AC1102" t="e">
        <f>_xlfn.XLOOKUP(K1102,'Results vs Forecast'!K:K,'Results vs Forecast'!K:K)</f>
        <v>#N/A</v>
      </c>
    </row>
    <row r="1103" spans="1:29" hidden="1">
      <c r="A1103" s="39"/>
      <c r="B1103" s="1" t="s">
        <v>700</v>
      </c>
      <c r="C1103" s="1" t="s">
        <v>1370</v>
      </c>
      <c r="D1103" s="1" t="s">
        <v>17</v>
      </c>
      <c r="E1103" s="1" t="s">
        <v>17</v>
      </c>
      <c r="F1103" s="2">
        <v>45535</v>
      </c>
      <c r="G1103" s="2">
        <v>45505</v>
      </c>
      <c r="H1103" s="1" t="s">
        <v>3442</v>
      </c>
      <c r="I1103" s="1" t="s">
        <v>3443</v>
      </c>
      <c r="J1103" s="1" t="s">
        <v>639</v>
      </c>
      <c r="K1103" s="1" t="s">
        <v>889</v>
      </c>
      <c r="L1103" s="1" t="s">
        <v>1254</v>
      </c>
      <c r="M1103" s="1"/>
      <c r="N1103" s="1"/>
      <c r="O1103" s="1"/>
      <c r="P1103" s="40">
        <v>440.20491116631274</v>
      </c>
      <c r="Q1103" s="37" t="str">
        <f>IF(C1103="ForthPoint","ForthPoint",IF(D1103="Intercompany",_xlfn.XLOOKUP(E1103,'Dept Lookup'!B:B,'Dept Lookup'!A:A),Modified!D1103))</f>
        <v>Data Engineering</v>
      </c>
      <c r="R1103" t="str">
        <f t="shared" si="89"/>
        <v>The Blackstone Group</v>
      </c>
      <c r="S1103" s="1" t="s">
        <v>707</v>
      </c>
      <c r="T1103">
        <f t="shared" si="90"/>
        <v>0</v>
      </c>
      <c r="U1103" s="25" t="str">
        <f>IF(K1103&gt;0,K1103,_xlfn.XLOOKUP(M1103,'Client Lookup'!L:L,'Client Lookup'!N:N))</f>
        <v>28998</v>
      </c>
      <c r="V1103" t="str">
        <f>_xlfn.XLOOKUP(_xlfn.NUMBERVALUE(U1103),'Project Lookup'!X:X,'Project Lookup'!B:B)</f>
        <v>Blackstone - SOW#23 - DE Tech Lead (Rafael Team)</v>
      </c>
      <c r="X1103" t="str">
        <f t="shared" si="91"/>
        <v>468 Blackstone Inc. : 1181 Blackstone - SOW#23 - DE Tech Lead (Rafael Team)</v>
      </c>
      <c r="Y1103" t="str">
        <f t="shared" si="92"/>
        <v>468 Blackstone Inc.</v>
      </c>
      <c r="Z1103" t="str">
        <f t="shared" si="88"/>
        <v>468 Blackstone Inc.</v>
      </c>
      <c r="AA1103" t="str">
        <f>_xlfn.XLOOKUP(Z1103,'Client Lookup'!A:A,'Client Lookup'!C:C)</f>
        <v>The Blackstone Group</v>
      </c>
      <c r="AC1103" t="e">
        <f>_xlfn.XLOOKUP(K1103,'Results vs Forecast'!K:K,'Results vs Forecast'!K:K)</f>
        <v>#N/A</v>
      </c>
    </row>
    <row r="1104" spans="1:29" hidden="1">
      <c r="A1104" s="39"/>
      <c r="B1104" s="1" t="s">
        <v>700</v>
      </c>
      <c r="C1104" s="1" t="s">
        <v>1370</v>
      </c>
      <c r="D1104" s="1" t="s">
        <v>17</v>
      </c>
      <c r="E1104" s="1" t="s">
        <v>17</v>
      </c>
      <c r="F1104" s="2">
        <v>45535</v>
      </c>
      <c r="G1104" s="2">
        <v>45505</v>
      </c>
      <c r="H1104" s="1" t="s">
        <v>3444</v>
      </c>
      <c r="I1104" s="1" t="s">
        <v>3445</v>
      </c>
      <c r="J1104" s="1" t="s">
        <v>587</v>
      </c>
      <c r="K1104" s="1" t="s">
        <v>840</v>
      </c>
      <c r="L1104" s="1" t="s">
        <v>3446</v>
      </c>
      <c r="M1104" s="1"/>
      <c r="N1104" s="1"/>
      <c r="O1104" s="1"/>
      <c r="P1104" s="40">
        <v>520.2421677420059</v>
      </c>
      <c r="Q1104" s="37" t="str">
        <f>IF(C1104="ForthPoint","ForthPoint",IF(D1104="Intercompany",_xlfn.XLOOKUP(E1104,'Dept Lookup'!B:B,'Dept Lookup'!A:A),Modified!D1104))</f>
        <v>Data Engineering</v>
      </c>
      <c r="R1104" t="str">
        <f t="shared" si="89"/>
        <v>Madhive</v>
      </c>
      <c r="S1104" s="1" t="s">
        <v>707</v>
      </c>
      <c r="T1104">
        <f t="shared" si="90"/>
        <v>0</v>
      </c>
      <c r="U1104" s="25" t="str">
        <f>IF(K1104&gt;0,K1104,_xlfn.XLOOKUP(M1104,'Client Lookup'!L:L,'Client Lookup'!N:N))</f>
        <v>26788</v>
      </c>
      <c r="V1104" t="str">
        <f>_xlfn.XLOOKUP(_xlfn.NUMBERVALUE(U1104),'Project Lookup'!X:X,'Project Lookup'!B:B)</f>
        <v>Madhive - SOW1</v>
      </c>
      <c r="X1104" t="str">
        <f t="shared" si="91"/>
        <v>482 Madhive : 1111 Madhive - SOW1</v>
      </c>
      <c r="Y1104" t="str">
        <f t="shared" si="92"/>
        <v>482 Madhive</v>
      </c>
      <c r="Z1104" t="str">
        <f t="shared" si="88"/>
        <v>482 Madhive</v>
      </c>
      <c r="AA1104" t="str">
        <f>_xlfn.XLOOKUP(Z1104,'Client Lookup'!A:A,'Client Lookup'!C:C)</f>
        <v>Madhive</v>
      </c>
      <c r="AC1104" t="e">
        <f>_xlfn.XLOOKUP(K1104,'Results vs Forecast'!K:K,'Results vs Forecast'!K:K)</f>
        <v>#N/A</v>
      </c>
    </row>
    <row r="1105" spans="1:29" hidden="1">
      <c r="A1105" s="39"/>
      <c r="B1105" s="1" t="s">
        <v>700</v>
      </c>
      <c r="C1105" s="1" t="s">
        <v>1370</v>
      </c>
      <c r="D1105" s="1" t="s">
        <v>17</v>
      </c>
      <c r="E1105" s="1" t="s">
        <v>17</v>
      </c>
      <c r="F1105" s="2">
        <v>45535</v>
      </c>
      <c r="G1105" s="2">
        <v>45505</v>
      </c>
      <c r="H1105" s="1" t="s">
        <v>3447</v>
      </c>
      <c r="I1105" s="1" t="s">
        <v>3448</v>
      </c>
      <c r="J1105" s="1" t="s">
        <v>812</v>
      </c>
      <c r="K1105" s="1" t="s">
        <v>795</v>
      </c>
      <c r="L1105" s="1" t="s">
        <v>3324</v>
      </c>
      <c r="M1105" s="1"/>
      <c r="N1105" s="1"/>
      <c r="O1105" s="1"/>
      <c r="P1105" s="40">
        <v>384.17883156332749</v>
      </c>
      <c r="Q1105" s="37" t="str">
        <f>IF(C1105="ForthPoint","ForthPoint",IF(D1105="Intercompany",_xlfn.XLOOKUP(E1105,'Dept Lookup'!B:B,'Dept Lookup'!A:A),Modified!D1105))</f>
        <v>Data Engineering</v>
      </c>
      <c r="R1105" t="str">
        <f t="shared" si="89"/>
        <v>Globalization Partners</v>
      </c>
      <c r="S1105" s="1" t="s">
        <v>707</v>
      </c>
      <c r="T1105">
        <f t="shared" si="90"/>
        <v>0</v>
      </c>
      <c r="U1105" s="25" t="str">
        <f>IF(K1105&gt;0,K1105,_xlfn.XLOOKUP(M1105,'Client Lookup'!L:L,'Client Lookup'!N:N))</f>
        <v>35885</v>
      </c>
      <c r="V1105" t="str">
        <f>_xlfn.XLOOKUP(_xlfn.NUMBERVALUE(U1105),'Project Lookup'!X:X,'Project Lookup'!B:B)</f>
        <v>Globalization Partners SOW #41 - Data Engineering Team Renewal</v>
      </c>
      <c r="X1105" t="str">
        <f t="shared" si="91"/>
        <v>460 Globalization Partners Inc. : 1349 Globalization Partners SOW #41 - Data Engineering Team Renewal</v>
      </c>
      <c r="Y1105" t="str">
        <f t="shared" si="92"/>
        <v>460 Globalization Partners Inc.</v>
      </c>
      <c r="Z1105" t="str">
        <f t="shared" si="88"/>
        <v>460 Globalization Partners Inc.</v>
      </c>
      <c r="AA1105" t="str">
        <f>_xlfn.XLOOKUP(Z1105,'Client Lookup'!A:A,'Client Lookup'!C:C)</f>
        <v>Globalization Partners</v>
      </c>
      <c r="AC1105" t="e">
        <f>_xlfn.XLOOKUP(K1105,'Results vs Forecast'!K:K,'Results vs Forecast'!K:K)</f>
        <v>#N/A</v>
      </c>
    </row>
    <row r="1106" spans="1:29" hidden="1">
      <c r="A1106" s="39"/>
      <c r="B1106" s="1" t="s">
        <v>700</v>
      </c>
      <c r="C1106" s="1" t="s">
        <v>1370</v>
      </c>
      <c r="D1106" s="1" t="s">
        <v>17</v>
      </c>
      <c r="E1106" s="1" t="s">
        <v>17</v>
      </c>
      <c r="F1106" s="2">
        <v>45535</v>
      </c>
      <c r="G1106" s="2">
        <v>45505</v>
      </c>
      <c r="H1106" s="1" t="s">
        <v>3449</v>
      </c>
      <c r="I1106" s="1" t="s">
        <v>3450</v>
      </c>
      <c r="J1106" s="1" t="s">
        <v>645</v>
      </c>
      <c r="K1106" s="1" t="s">
        <v>891</v>
      </c>
      <c r="L1106" s="1" t="s">
        <v>3332</v>
      </c>
      <c r="M1106" s="1"/>
      <c r="N1106" s="1"/>
      <c r="O1106" s="1"/>
      <c r="P1106" s="40">
        <v>480.22353945415932</v>
      </c>
      <c r="Q1106" s="37" t="str">
        <f>IF(C1106="ForthPoint","ForthPoint",IF(D1106="Intercompany",_xlfn.XLOOKUP(E1106,'Dept Lookup'!B:B,'Dept Lookup'!A:A),Modified!D1106))</f>
        <v>Data Engineering</v>
      </c>
      <c r="R1106" t="str">
        <f t="shared" si="89"/>
        <v>The Blackstone Group</v>
      </c>
      <c r="S1106" s="1" t="s">
        <v>707</v>
      </c>
      <c r="T1106">
        <f t="shared" si="90"/>
        <v>0</v>
      </c>
      <c r="U1106" s="25" t="str">
        <f>IF(K1106&gt;0,K1106,_xlfn.XLOOKUP(M1106,'Client Lookup'!L:L,'Client Lookup'!N:N))</f>
        <v>25160</v>
      </c>
      <c r="V1106" t="str">
        <f>_xlfn.XLOOKUP(_xlfn.NUMBERVALUE(U1106),'Project Lookup'!X:X,'Project Lookup'!B:B)</f>
        <v>Blackstone SOW #12</v>
      </c>
      <c r="X1106" t="str">
        <f t="shared" si="91"/>
        <v>468 Blackstone Inc. : 988 Blackstone SOW #12</v>
      </c>
      <c r="Y1106" t="str">
        <f t="shared" si="92"/>
        <v>468 Blackstone Inc.</v>
      </c>
      <c r="Z1106" t="str">
        <f t="shared" si="88"/>
        <v>468 Blackstone Inc.</v>
      </c>
      <c r="AA1106" t="str">
        <f>_xlfn.XLOOKUP(Z1106,'Client Lookup'!A:A,'Client Lookup'!C:C)</f>
        <v>The Blackstone Group</v>
      </c>
      <c r="AC1106" t="e">
        <f>_xlfn.XLOOKUP(K1106,'Results vs Forecast'!K:K,'Results vs Forecast'!K:K)</f>
        <v>#N/A</v>
      </c>
    </row>
    <row r="1107" spans="1:29" hidden="1">
      <c r="A1107" s="39"/>
      <c r="B1107" s="1" t="s">
        <v>700</v>
      </c>
      <c r="C1107" s="1" t="s">
        <v>1370</v>
      </c>
      <c r="D1107" s="1" t="s">
        <v>17</v>
      </c>
      <c r="E1107" s="1" t="s">
        <v>17</v>
      </c>
      <c r="F1107" s="2">
        <v>45535</v>
      </c>
      <c r="G1107" s="2">
        <v>45505</v>
      </c>
      <c r="H1107" s="1" t="s">
        <v>3451</v>
      </c>
      <c r="I1107" s="1" t="s">
        <v>3452</v>
      </c>
      <c r="J1107" s="1" t="s">
        <v>642</v>
      </c>
      <c r="K1107" s="1" t="s">
        <v>881</v>
      </c>
      <c r="L1107" s="1" t="s">
        <v>3416</v>
      </c>
      <c r="M1107" s="1"/>
      <c r="N1107" s="1"/>
      <c r="O1107" s="1"/>
      <c r="P1107" s="40">
        <v>560.2607960298526</v>
      </c>
      <c r="Q1107" s="37" t="str">
        <f>IF(C1107="ForthPoint","ForthPoint",IF(D1107="Intercompany",_xlfn.XLOOKUP(E1107,'Dept Lookup'!B:B,'Dept Lookup'!A:A),Modified!D1107))</f>
        <v>Data Engineering</v>
      </c>
      <c r="R1107" t="str">
        <f t="shared" si="89"/>
        <v>The Blackstone Group</v>
      </c>
      <c r="S1107" s="1" t="s">
        <v>707</v>
      </c>
      <c r="T1107">
        <f t="shared" si="90"/>
        <v>0</v>
      </c>
      <c r="U1107" s="25" t="str">
        <f>IF(K1107&gt;0,K1107,_xlfn.XLOOKUP(M1107,'Client Lookup'!L:L,'Client Lookup'!N:N))</f>
        <v>32036</v>
      </c>
      <c r="V1107" t="str">
        <f>_xlfn.XLOOKUP(_xlfn.NUMBERVALUE(U1107),'Project Lookup'!X:X,'Project Lookup'!B:B)</f>
        <v>Blackstone - Python Engineers (James Team)</v>
      </c>
      <c r="X1107" t="str">
        <f t="shared" si="91"/>
        <v>468 Blackstone Inc. : 1255 Blackstone - Python Engineers (James Team)</v>
      </c>
      <c r="Y1107" t="str">
        <f t="shared" si="92"/>
        <v>468 Blackstone Inc.</v>
      </c>
      <c r="Z1107" t="str">
        <f t="shared" si="88"/>
        <v>468 Blackstone Inc.</v>
      </c>
      <c r="AA1107" t="str">
        <f>_xlfn.XLOOKUP(Z1107,'Client Lookup'!A:A,'Client Lookup'!C:C)</f>
        <v>The Blackstone Group</v>
      </c>
      <c r="AC1107" t="e">
        <f>_xlfn.XLOOKUP(K1107,'Results vs Forecast'!K:K,'Results vs Forecast'!K:K)</f>
        <v>#N/A</v>
      </c>
    </row>
    <row r="1108" spans="1:29" hidden="1">
      <c r="A1108" s="39"/>
      <c r="B1108" s="1" t="s">
        <v>700</v>
      </c>
      <c r="C1108" s="1" t="s">
        <v>1370</v>
      </c>
      <c r="D1108" s="1" t="s">
        <v>17</v>
      </c>
      <c r="E1108" s="1" t="s">
        <v>17</v>
      </c>
      <c r="F1108" s="2">
        <v>45535</v>
      </c>
      <c r="G1108" s="2">
        <v>45505</v>
      </c>
      <c r="H1108" s="1" t="s">
        <v>3453</v>
      </c>
      <c r="I1108" s="1" t="s">
        <v>3454</v>
      </c>
      <c r="J1108" s="1" t="s">
        <v>593</v>
      </c>
      <c r="K1108" s="1" t="s">
        <v>842</v>
      </c>
      <c r="L1108" s="1" t="s">
        <v>1809</v>
      </c>
      <c r="M1108" s="1"/>
      <c r="N1108" s="1"/>
      <c r="O1108" s="1"/>
      <c r="P1108" s="40">
        <v>580.27011017377583</v>
      </c>
      <c r="Q1108" s="37" t="str">
        <f>IF(C1108="ForthPoint","ForthPoint",IF(D1108="Intercompany",_xlfn.XLOOKUP(E1108,'Dept Lookup'!B:B,'Dept Lookup'!A:A),Modified!D1108))</f>
        <v>Data Engineering</v>
      </c>
      <c r="R1108" t="str">
        <f t="shared" si="89"/>
        <v>MasterCard</v>
      </c>
      <c r="S1108" s="1" t="s">
        <v>707</v>
      </c>
      <c r="T1108">
        <f t="shared" si="90"/>
        <v>0</v>
      </c>
      <c r="U1108" s="25" t="str">
        <f>IF(K1108&gt;0,K1108,_xlfn.XLOOKUP(M1108,'Client Lookup'!L:L,'Client Lookup'!N:N))</f>
        <v>25146</v>
      </c>
      <c r="V1108" t="str">
        <f>_xlfn.XLOOKUP(_xlfn.NUMBERVALUE(U1108),'Project Lookup'!X:X,'Project Lookup'!B:B)</f>
        <v>Mastercard SOW #6</v>
      </c>
      <c r="X1108" t="str">
        <f t="shared" si="91"/>
        <v>461 Session M Inc. : 974 Mastercard SOW #6</v>
      </c>
      <c r="Y1108" t="str">
        <f t="shared" si="92"/>
        <v>461 Session M Inc.</v>
      </c>
      <c r="Z1108" t="str">
        <f t="shared" si="88"/>
        <v>461 Session M Inc.</v>
      </c>
      <c r="AA1108" t="str">
        <f>_xlfn.XLOOKUP(Z1108,'Client Lookup'!A:A,'Client Lookup'!C:C)</f>
        <v>MasterCard</v>
      </c>
      <c r="AC1108" t="e">
        <f>_xlfn.XLOOKUP(K1108,'Results vs Forecast'!K:K,'Results vs Forecast'!K:K)</f>
        <v>#N/A</v>
      </c>
    </row>
    <row r="1109" spans="1:29" hidden="1">
      <c r="A1109" s="39"/>
      <c r="B1109" s="1" t="s">
        <v>700</v>
      </c>
      <c r="C1109" s="1" t="s">
        <v>1370</v>
      </c>
      <c r="D1109" s="1" t="s">
        <v>17</v>
      </c>
      <c r="E1109" s="1" t="s">
        <v>17</v>
      </c>
      <c r="F1109" s="2">
        <v>45535</v>
      </c>
      <c r="G1109" s="2">
        <v>45505</v>
      </c>
      <c r="H1109" s="1" t="s">
        <v>3455</v>
      </c>
      <c r="I1109" s="1" t="s">
        <v>3456</v>
      </c>
      <c r="J1109" s="1" t="s">
        <v>631</v>
      </c>
      <c r="K1109" s="1" t="s">
        <v>873</v>
      </c>
      <c r="L1109" s="1" t="s">
        <v>3355</v>
      </c>
      <c r="M1109" s="1"/>
      <c r="N1109" s="1"/>
      <c r="O1109" s="1"/>
      <c r="P1109" s="40">
        <v>520.2421677420059</v>
      </c>
      <c r="Q1109" s="37" t="str">
        <f>IF(C1109="ForthPoint","ForthPoint",IF(D1109="Intercompany",_xlfn.XLOOKUP(E1109,'Dept Lookup'!B:B,'Dept Lookup'!A:A),Modified!D1109))</f>
        <v>Data Engineering</v>
      </c>
      <c r="R1109" t="str">
        <f t="shared" si="89"/>
        <v>Stagwellglobal</v>
      </c>
      <c r="S1109" s="1" t="s">
        <v>707</v>
      </c>
      <c r="T1109">
        <f t="shared" si="90"/>
        <v>0</v>
      </c>
      <c r="U1109" s="25" t="str">
        <f>IF(K1109&gt;0,K1109,_xlfn.XLOOKUP(M1109,'Client Lookup'!L:L,'Client Lookup'!N:N))</f>
        <v>25157</v>
      </c>
      <c r="V1109" t="str">
        <f>_xlfn.XLOOKUP(_xlfn.NUMBERVALUE(U1109),'Project Lookup'!X:X,'Project Lookup'!B:B)</f>
        <v>Stagwell SOW#1</v>
      </c>
      <c r="X1109" t="str">
        <f t="shared" si="91"/>
        <v>469 Stagwell Marketing Cloud LLC : 985 Stagwell SOW#1</v>
      </c>
      <c r="Y1109" t="str">
        <f t="shared" si="92"/>
        <v>469 Stagwell Marketing Cloud LLC</v>
      </c>
      <c r="Z1109" t="str">
        <f t="shared" si="88"/>
        <v>469 Stagwell Marketing Cloud LLC</v>
      </c>
      <c r="AA1109" t="str">
        <f>_xlfn.XLOOKUP(Z1109,'Client Lookup'!A:A,'Client Lookup'!C:C)</f>
        <v>Stagwellglobal</v>
      </c>
      <c r="AC1109" t="e">
        <f>_xlfn.XLOOKUP(K1109,'Results vs Forecast'!K:K,'Results vs Forecast'!K:K)</f>
        <v>#N/A</v>
      </c>
    </row>
    <row r="1110" spans="1:29" hidden="1">
      <c r="A1110" s="39"/>
      <c r="B1110" s="1" t="s">
        <v>700</v>
      </c>
      <c r="C1110" s="1" t="s">
        <v>701</v>
      </c>
      <c r="D1110" s="1" t="s">
        <v>17</v>
      </c>
      <c r="E1110" s="1" t="s">
        <v>17</v>
      </c>
      <c r="F1110" s="2">
        <v>45535</v>
      </c>
      <c r="G1110" s="2">
        <v>45505</v>
      </c>
      <c r="H1110" s="1" t="s">
        <v>3457</v>
      </c>
      <c r="I1110" s="1" t="s">
        <v>3458</v>
      </c>
      <c r="J1110" s="1" t="s">
        <v>556</v>
      </c>
      <c r="K1110" s="1" t="s">
        <v>819</v>
      </c>
      <c r="L1110" s="1" t="s">
        <v>1884</v>
      </c>
      <c r="M1110" s="1"/>
      <c r="N1110" s="1"/>
      <c r="O1110" s="1" t="s">
        <v>1369</v>
      </c>
      <c r="P1110" s="40">
        <v>50648.7</v>
      </c>
      <c r="Q1110" s="37" t="str">
        <f>IF(C1110="ForthPoint","ForthPoint",IF(D1110="Intercompany",_xlfn.XLOOKUP(E1110,'Dept Lookup'!B:B,'Dept Lookup'!A:A),Modified!D1110))</f>
        <v>Data Engineering</v>
      </c>
      <c r="R1110" t="str">
        <f t="shared" si="89"/>
        <v>Hyatt</v>
      </c>
      <c r="S1110" s="1" t="s">
        <v>707</v>
      </c>
      <c r="T1110">
        <f t="shared" si="90"/>
        <v>0</v>
      </c>
      <c r="U1110" s="25" t="str">
        <f>IF(K1110&gt;0,K1110,_xlfn.XLOOKUP(M1110,'Client Lookup'!L:L,'Client Lookup'!N:N))</f>
        <v>26519</v>
      </c>
      <c r="V1110" t="str">
        <f>_xlfn.XLOOKUP(_xlfn.NUMBERVALUE(U1110),'Project Lookup'!X:X,'Project Lookup'!B:B)</f>
        <v>Hyatt - TLP Bridge Deal</v>
      </c>
      <c r="X1110" t="str">
        <f t="shared" si="91"/>
        <v>382 Hyatt : 1060 Hyatt - TLP Bridge Deal</v>
      </c>
      <c r="Y1110" t="str">
        <f t="shared" si="92"/>
        <v>382 Hyatt</v>
      </c>
      <c r="Z1110" t="str">
        <f t="shared" si="88"/>
        <v>382 Hyatt</v>
      </c>
      <c r="AA1110" t="str">
        <f>_xlfn.XLOOKUP(Z1110,'Client Lookup'!A:A,'Client Lookup'!C:C)</f>
        <v>Hyatt</v>
      </c>
      <c r="AC1110" t="e">
        <f>_xlfn.XLOOKUP(K1110,'Results vs Forecast'!K:K,'Results vs Forecast'!K:K)</f>
        <v>#N/A</v>
      </c>
    </row>
    <row r="1111" spans="1:29" hidden="1">
      <c r="A1111" s="39"/>
      <c r="B1111" s="1" t="s">
        <v>700</v>
      </c>
      <c r="C1111" s="1" t="s">
        <v>1370</v>
      </c>
      <c r="D1111" s="1" t="s">
        <v>17</v>
      </c>
      <c r="E1111" s="1" t="s">
        <v>17</v>
      </c>
      <c r="F1111" s="2">
        <v>45535</v>
      </c>
      <c r="G1111" s="2">
        <v>45505</v>
      </c>
      <c r="H1111" s="1" t="s">
        <v>3459</v>
      </c>
      <c r="I1111" s="1" t="s">
        <v>3460</v>
      </c>
      <c r="J1111" s="1" t="s">
        <v>587</v>
      </c>
      <c r="K1111" s="1" t="s">
        <v>840</v>
      </c>
      <c r="L1111" s="1" t="s">
        <v>3446</v>
      </c>
      <c r="M1111" s="1"/>
      <c r="N1111" s="1"/>
      <c r="O1111" s="1"/>
      <c r="P1111" s="40">
        <v>455.21202070163127</v>
      </c>
      <c r="Q1111" s="37" t="str">
        <f>IF(C1111="ForthPoint","ForthPoint",IF(D1111="Intercompany",_xlfn.XLOOKUP(E1111,'Dept Lookup'!B:B,'Dept Lookup'!A:A),Modified!D1111))</f>
        <v>Data Engineering</v>
      </c>
      <c r="R1111" t="str">
        <f t="shared" si="89"/>
        <v>Madhive</v>
      </c>
      <c r="S1111" s="1" t="s">
        <v>707</v>
      </c>
      <c r="T1111">
        <f t="shared" si="90"/>
        <v>0</v>
      </c>
      <c r="U1111" s="25" t="str">
        <f>IF(K1111&gt;0,K1111,_xlfn.XLOOKUP(M1111,'Client Lookup'!L:L,'Client Lookup'!N:N))</f>
        <v>26788</v>
      </c>
      <c r="V1111" t="str">
        <f>_xlfn.XLOOKUP(_xlfn.NUMBERVALUE(U1111),'Project Lookup'!X:X,'Project Lookup'!B:B)</f>
        <v>Madhive - SOW1</v>
      </c>
      <c r="X1111" t="str">
        <f t="shared" si="91"/>
        <v>482 Madhive : 1111 Madhive - SOW1</v>
      </c>
      <c r="Y1111" t="str">
        <f t="shared" si="92"/>
        <v>482 Madhive</v>
      </c>
      <c r="Z1111" t="str">
        <f t="shared" si="88"/>
        <v>482 Madhive</v>
      </c>
      <c r="AA1111" t="str">
        <f>_xlfn.XLOOKUP(Z1111,'Client Lookup'!A:A,'Client Lookup'!C:C)</f>
        <v>Madhive</v>
      </c>
      <c r="AC1111" t="e">
        <f>_xlfn.XLOOKUP(K1111,'Results vs Forecast'!K:K,'Results vs Forecast'!K:K)</f>
        <v>#N/A</v>
      </c>
    </row>
    <row r="1112" spans="1:29" hidden="1">
      <c r="A1112" s="39"/>
      <c r="B1112" s="1" t="s">
        <v>700</v>
      </c>
      <c r="C1112" s="1" t="s">
        <v>1370</v>
      </c>
      <c r="D1112" s="1" t="s">
        <v>17</v>
      </c>
      <c r="E1112" s="1" t="s">
        <v>17</v>
      </c>
      <c r="F1112" s="2">
        <v>45535</v>
      </c>
      <c r="G1112" s="2">
        <v>45505</v>
      </c>
      <c r="H1112" s="1" t="s">
        <v>3461</v>
      </c>
      <c r="I1112" s="1" t="s">
        <v>3462</v>
      </c>
      <c r="J1112" s="1" t="s">
        <v>617</v>
      </c>
      <c r="K1112" s="1" t="s">
        <v>860</v>
      </c>
      <c r="L1112" s="1" t="s">
        <v>2892</v>
      </c>
      <c r="M1112" s="1"/>
      <c r="N1112" s="1"/>
      <c r="O1112" s="1"/>
      <c r="P1112" s="40">
        <v>480.22353945415932</v>
      </c>
      <c r="Q1112" s="37" t="str">
        <f>IF(C1112="ForthPoint","ForthPoint",IF(D1112="Intercompany",_xlfn.XLOOKUP(E1112,'Dept Lookup'!B:B,'Dept Lookup'!A:A),Modified!D1112))</f>
        <v>Data Engineering</v>
      </c>
      <c r="R1112" t="str">
        <f t="shared" si="89"/>
        <v>Roku</v>
      </c>
      <c r="S1112" s="1" t="s">
        <v>707</v>
      </c>
      <c r="T1112">
        <f t="shared" si="90"/>
        <v>0</v>
      </c>
      <c r="U1112" s="25" t="str">
        <f>IF(K1112&gt;0,K1112,_xlfn.XLOOKUP(M1112,'Client Lookup'!L:L,'Client Lookup'!N:N))</f>
        <v>25138</v>
      </c>
      <c r="V1112" t="str">
        <f>_xlfn.XLOOKUP(_xlfn.NUMBERVALUE(U1112),'Project Lookup'!X:X,'Project Lookup'!B:B)</f>
        <v>SOW#1 2024 - DE &amp; BI Team</v>
      </c>
      <c r="X1112" t="str">
        <f t="shared" si="91"/>
        <v>459 Roku Inc. : 966 SOW#1 2024 - DE &amp; BI Team</v>
      </c>
      <c r="Y1112" t="str">
        <f t="shared" si="92"/>
        <v>459 Roku Inc.</v>
      </c>
      <c r="Z1112" t="str">
        <f t="shared" ref="Z1112:Z1175" si="93">IF(LEFT(Y1112,3)="ICC",IFERROR(_xlfn.TEXTAFTER(Y1112,"ICC "),Y1112),Y1112)</f>
        <v>459 Roku Inc.</v>
      </c>
      <c r="AA1112" t="str">
        <f>_xlfn.XLOOKUP(Z1112,'Client Lookup'!A:A,'Client Lookup'!C:C)</f>
        <v>Roku</v>
      </c>
      <c r="AC1112" t="e">
        <f>_xlfn.XLOOKUP(K1112,'Results vs Forecast'!K:K,'Results vs Forecast'!K:K)</f>
        <v>#N/A</v>
      </c>
    </row>
    <row r="1113" spans="1:29" hidden="1">
      <c r="A1113" s="39"/>
      <c r="B1113" s="1" t="s">
        <v>700</v>
      </c>
      <c r="C1113" s="1" t="s">
        <v>1370</v>
      </c>
      <c r="D1113" s="1" t="s">
        <v>17</v>
      </c>
      <c r="E1113" s="1" t="s">
        <v>17</v>
      </c>
      <c r="F1113" s="2">
        <v>45535</v>
      </c>
      <c r="G1113" s="2">
        <v>45505</v>
      </c>
      <c r="H1113" s="1" t="s">
        <v>3463</v>
      </c>
      <c r="I1113" s="1" t="s">
        <v>3464</v>
      </c>
      <c r="J1113" s="1" t="s">
        <v>637</v>
      </c>
      <c r="K1113" s="1" t="s">
        <v>893</v>
      </c>
      <c r="L1113" s="1" t="s">
        <v>3465</v>
      </c>
      <c r="M1113" s="1"/>
      <c r="N1113" s="1"/>
      <c r="O1113" s="1"/>
      <c r="P1113" s="40">
        <v>536.24961905714463</v>
      </c>
      <c r="Q1113" s="37" t="str">
        <f>IF(C1113="ForthPoint","ForthPoint",IF(D1113="Intercompany",_xlfn.XLOOKUP(E1113,'Dept Lookup'!B:B,'Dept Lookup'!A:A),Modified!D1113))</f>
        <v>Data Engineering</v>
      </c>
      <c r="R1113" t="str">
        <f t="shared" si="89"/>
        <v>The Blackstone Group</v>
      </c>
      <c r="S1113" s="1" t="s">
        <v>707</v>
      </c>
      <c r="T1113">
        <f t="shared" si="90"/>
        <v>0</v>
      </c>
      <c r="U1113" s="25" t="str">
        <f>IF(K1113&gt;0,K1113,_xlfn.XLOOKUP(M1113,'Client Lookup'!L:L,'Client Lookup'!N:N))</f>
        <v>25544</v>
      </c>
      <c r="V1113" t="str">
        <f>_xlfn.XLOOKUP(_xlfn.NUMBERVALUE(U1113),'Project Lookup'!X:X,'Project Lookup'!B:B)</f>
        <v>Blackstone SOW#14 - Data Engineering Team</v>
      </c>
      <c r="X1113" t="str">
        <f t="shared" si="91"/>
        <v>468 Blackstone Inc. : 1013 Blackstone SOW#14 - Data Engineering Team</v>
      </c>
      <c r="Y1113" t="str">
        <f t="shared" si="92"/>
        <v>468 Blackstone Inc.</v>
      </c>
      <c r="Z1113" t="str">
        <f t="shared" si="93"/>
        <v>468 Blackstone Inc.</v>
      </c>
      <c r="AA1113" t="str">
        <f>_xlfn.XLOOKUP(Z1113,'Client Lookup'!A:A,'Client Lookup'!C:C)</f>
        <v>The Blackstone Group</v>
      </c>
      <c r="AC1113" t="e">
        <f>_xlfn.XLOOKUP(K1113,'Results vs Forecast'!K:K,'Results vs Forecast'!K:K)</f>
        <v>#N/A</v>
      </c>
    </row>
    <row r="1114" spans="1:29" hidden="1">
      <c r="A1114" s="39"/>
      <c r="B1114" s="1" t="s">
        <v>700</v>
      </c>
      <c r="C1114" s="1" t="s">
        <v>701</v>
      </c>
      <c r="D1114" s="1" t="s">
        <v>17</v>
      </c>
      <c r="E1114" s="1" t="s">
        <v>17</v>
      </c>
      <c r="F1114" s="2">
        <v>45535</v>
      </c>
      <c r="G1114" s="2">
        <v>45505</v>
      </c>
      <c r="H1114" s="1" t="s">
        <v>1844</v>
      </c>
      <c r="I1114" s="1" t="s">
        <v>1845</v>
      </c>
      <c r="J1114" s="1" t="s">
        <v>277</v>
      </c>
      <c r="K1114" s="1"/>
      <c r="L1114" s="1"/>
      <c r="M1114" s="1" t="s">
        <v>1692</v>
      </c>
      <c r="N1114" s="1"/>
      <c r="O1114" s="1" t="s">
        <v>2204</v>
      </c>
      <c r="P1114" s="40">
        <v>-1482.03</v>
      </c>
      <c r="Q1114" s="37" t="str">
        <f>IF(C1114="ForthPoint","ForthPoint",IF(D1114="Intercompany",_xlfn.XLOOKUP(E1114,'Dept Lookup'!B:B,'Dept Lookup'!A:A),Modified!D1114))</f>
        <v>Data Engineering</v>
      </c>
      <c r="R1114" t="str">
        <f t="shared" si="89"/>
        <v>Legrand Cablofil Inc</v>
      </c>
      <c r="S1114" s="1" t="s">
        <v>707</v>
      </c>
      <c r="T1114" t="str">
        <f t="shared" si="90"/>
        <v>ICC 1019 ICC in Forth Point Represents Blend360 : Legrand - Cablofil Managed Service Level Agreement</v>
      </c>
      <c r="U1114" s="25" t="str">
        <f>IF(K1114&gt;0,K1114,_xlfn.XLOOKUP(M1114,'Client Lookup'!L:L,'Client Lookup'!N:N))</f>
        <v>25755</v>
      </c>
      <c r="V1114" t="str">
        <f>_xlfn.XLOOKUP(_xlfn.NUMBERVALUE(U1114),'Project Lookup'!X:X,'Project Lookup'!B:B)</f>
        <v>Legrand - Cablofil Managed Service Level Agreement</v>
      </c>
      <c r="X1114" t="str">
        <f t="shared" si="91"/>
        <v>ICC 1019 ICC in Forth Point Represents Blend360 : Legrand - Cablofil Managed Service Level Agreement</v>
      </c>
      <c r="Y1114" t="str">
        <f t="shared" si="92"/>
        <v>ICC 1019 ICC in Forth Point Represents Blend360</v>
      </c>
      <c r="Z1114" t="str">
        <f t="shared" si="93"/>
        <v>1019 ICC in Forth Point Represents Blend360</v>
      </c>
      <c r="AA1114" t="str">
        <f>_xlfn.XLOOKUP(Z1114,'Client Lookup'!A:A,'Client Lookup'!C:C)</f>
        <v>Legrand Cablofil Inc</v>
      </c>
      <c r="AC1114" t="e">
        <f>_xlfn.XLOOKUP(K1114,'Results vs Forecast'!K:K,'Results vs Forecast'!K:K)</f>
        <v>#N/A</v>
      </c>
    </row>
    <row r="1115" spans="1:29" hidden="1">
      <c r="A1115" s="39"/>
      <c r="B1115" s="1" t="s">
        <v>700</v>
      </c>
      <c r="C1115" s="1" t="s">
        <v>1370</v>
      </c>
      <c r="D1115" s="1" t="s">
        <v>17</v>
      </c>
      <c r="E1115" s="1" t="s">
        <v>17</v>
      </c>
      <c r="F1115" s="2">
        <v>45535</v>
      </c>
      <c r="G1115" s="2">
        <v>45505</v>
      </c>
      <c r="H1115" s="1" t="s">
        <v>3466</v>
      </c>
      <c r="I1115" s="1" t="s">
        <v>3467</v>
      </c>
      <c r="J1115" s="1" t="s">
        <v>818</v>
      </c>
      <c r="K1115" s="1" t="s">
        <v>796</v>
      </c>
      <c r="L1115" s="1" t="s">
        <v>3346</v>
      </c>
      <c r="M1115" s="1"/>
      <c r="N1115" s="1"/>
      <c r="O1115" s="1"/>
      <c r="P1115" s="40">
        <v>648.30177826311512</v>
      </c>
      <c r="Q1115" s="37" t="str">
        <f>IF(C1115="ForthPoint","ForthPoint",IF(D1115="Intercompany",_xlfn.XLOOKUP(E1115,'Dept Lookup'!B:B,'Dept Lookup'!A:A),Modified!D1115))</f>
        <v>Data Engineering</v>
      </c>
      <c r="R1115" t="str">
        <f t="shared" si="89"/>
        <v>Globalization Partners</v>
      </c>
      <c r="S1115" s="1" t="s">
        <v>707</v>
      </c>
      <c r="T1115">
        <f t="shared" si="90"/>
        <v>0</v>
      </c>
      <c r="U1115" s="25" t="str">
        <f>IF(K1115&gt;0,K1115,_xlfn.XLOOKUP(M1115,'Client Lookup'!L:L,'Client Lookup'!N:N))</f>
        <v>36410</v>
      </c>
      <c r="V1115" t="str">
        <f>_xlfn.XLOOKUP(_xlfn.NUMBERVALUE(U1115),'Project Lookup'!X:X,'Project Lookup'!B:B)</f>
        <v>Globalization Partners SOW #40 - Data Engineering Team Renewal</v>
      </c>
      <c r="X1115" t="str">
        <f t="shared" si="91"/>
        <v>460 Globalization Partners Inc. : 1367 Globalization Partners SOW #40 - Data Engineering Team Renewal</v>
      </c>
      <c r="Y1115" t="str">
        <f t="shared" si="92"/>
        <v>460 Globalization Partners Inc.</v>
      </c>
      <c r="Z1115" t="str">
        <f t="shared" si="93"/>
        <v>460 Globalization Partners Inc.</v>
      </c>
      <c r="AA1115" t="str">
        <f>_xlfn.XLOOKUP(Z1115,'Client Lookup'!A:A,'Client Lookup'!C:C)</f>
        <v>Globalization Partners</v>
      </c>
      <c r="AC1115" t="e">
        <f>_xlfn.XLOOKUP(K1115,'Results vs Forecast'!K:K,'Results vs Forecast'!K:K)</f>
        <v>#N/A</v>
      </c>
    </row>
    <row r="1116" spans="1:29" hidden="1">
      <c r="A1116" s="39"/>
      <c r="B1116" s="1" t="s">
        <v>700</v>
      </c>
      <c r="C1116" s="1" t="s">
        <v>1370</v>
      </c>
      <c r="D1116" s="1" t="s">
        <v>17</v>
      </c>
      <c r="E1116" s="1" t="s">
        <v>17</v>
      </c>
      <c r="F1116" s="2">
        <v>45535</v>
      </c>
      <c r="G1116" s="2">
        <v>45505</v>
      </c>
      <c r="H1116" s="1" t="s">
        <v>3468</v>
      </c>
      <c r="I1116" s="1" t="s">
        <v>3469</v>
      </c>
      <c r="J1116" s="1" t="s">
        <v>818</v>
      </c>
      <c r="K1116" s="1" t="s">
        <v>796</v>
      </c>
      <c r="L1116" s="1" t="s">
        <v>3346</v>
      </c>
      <c r="M1116" s="1"/>
      <c r="N1116" s="1"/>
      <c r="O1116" s="1"/>
      <c r="P1116" s="40">
        <v>520.2421677420059</v>
      </c>
      <c r="Q1116" s="37" t="str">
        <f>IF(C1116="ForthPoint","ForthPoint",IF(D1116="Intercompany",_xlfn.XLOOKUP(E1116,'Dept Lookup'!B:B,'Dept Lookup'!A:A),Modified!D1116))</f>
        <v>Data Engineering</v>
      </c>
      <c r="R1116" t="str">
        <f t="shared" si="89"/>
        <v>Globalization Partners</v>
      </c>
      <c r="S1116" s="1" t="s">
        <v>707</v>
      </c>
      <c r="T1116">
        <f t="shared" si="90"/>
        <v>0</v>
      </c>
      <c r="U1116" s="25" t="str">
        <f>IF(K1116&gt;0,K1116,_xlfn.XLOOKUP(M1116,'Client Lookup'!L:L,'Client Lookup'!N:N))</f>
        <v>36410</v>
      </c>
      <c r="V1116" t="str">
        <f>_xlfn.XLOOKUP(_xlfn.NUMBERVALUE(U1116),'Project Lookup'!X:X,'Project Lookup'!B:B)</f>
        <v>Globalization Partners SOW #40 - Data Engineering Team Renewal</v>
      </c>
      <c r="X1116" t="str">
        <f t="shared" si="91"/>
        <v>460 Globalization Partners Inc. : 1367 Globalization Partners SOW #40 - Data Engineering Team Renewal</v>
      </c>
      <c r="Y1116" t="str">
        <f t="shared" si="92"/>
        <v>460 Globalization Partners Inc.</v>
      </c>
      <c r="Z1116" t="str">
        <f t="shared" si="93"/>
        <v>460 Globalization Partners Inc.</v>
      </c>
      <c r="AA1116" t="str">
        <f>_xlfn.XLOOKUP(Z1116,'Client Lookup'!A:A,'Client Lookup'!C:C)</f>
        <v>Globalization Partners</v>
      </c>
      <c r="AC1116" t="e">
        <f>_xlfn.XLOOKUP(K1116,'Results vs Forecast'!K:K,'Results vs Forecast'!K:K)</f>
        <v>#N/A</v>
      </c>
    </row>
    <row r="1117" spans="1:29" hidden="1">
      <c r="A1117" s="39"/>
      <c r="B1117" s="1" t="s">
        <v>700</v>
      </c>
      <c r="C1117" s="1" t="s">
        <v>1370</v>
      </c>
      <c r="D1117" s="1" t="s">
        <v>17</v>
      </c>
      <c r="E1117" s="1" t="s">
        <v>17</v>
      </c>
      <c r="F1117" s="2">
        <v>45535</v>
      </c>
      <c r="G1117" s="2">
        <v>45505</v>
      </c>
      <c r="H1117" s="1" t="s">
        <v>3470</v>
      </c>
      <c r="I1117" s="1" t="s">
        <v>3471</v>
      </c>
      <c r="J1117" s="1" t="s">
        <v>818</v>
      </c>
      <c r="K1117" s="1" t="s">
        <v>796</v>
      </c>
      <c r="L1117" s="1" t="s">
        <v>3346</v>
      </c>
      <c r="M1117" s="1"/>
      <c r="N1117" s="1"/>
      <c r="O1117" s="1"/>
      <c r="P1117" s="40">
        <v>648.30177826311512</v>
      </c>
      <c r="Q1117" s="37" t="str">
        <f>IF(C1117="ForthPoint","ForthPoint",IF(D1117="Intercompany",_xlfn.XLOOKUP(E1117,'Dept Lookup'!B:B,'Dept Lookup'!A:A),Modified!D1117))</f>
        <v>Data Engineering</v>
      </c>
      <c r="R1117" t="str">
        <f t="shared" si="89"/>
        <v>Globalization Partners</v>
      </c>
      <c r="S1117" s="1" t="s">
        <v>707</v>
      </c>
      <c r="T1117">
        <f t="shared" si="90"/>
        <v>0</v>
      </c>
      <c r="U1117" s="25" t="str">
        <f>IF(K1117&gt;0,K1117,_xlfn.XLOOKUP(M1117,'Client Lookup'!L:L,'Client Lookup'!N:N))</f>
        <v>36410</v>
      </c>
      <c r="V1117" t="str">
        <f>_xlfn.XLOOKUP(_xlfn.NUMBERVALUE(U1117),'Project Lookup'!X:X,'Project Lookup'!B:B)</f>
        <v>Globalization Partners SOW #40 - Data Engineering Team Renewal</v>
      </c>
      <c r="X1117" t="str">
        <f t="shared" si="91"/>
        <v>460 Globalization Partners Inc. : 1367 Globalization Partners SOW #40 - Data Engineering Team Renewal</v>
      </c>
      <c r="Y1117" t="str">
        <f t="shared" si="92"/>
        <v>460 Globalization Partners Inc.</v>
      </c>
      <c r="Z1117" t="str">
        <f t="shared" si="93"/>
        <v>460 Globalization Partners Inc.</v>
      </c>
      <c r="AA1117" t="str">
        <f>_xlfn.XLOOKUP(Z1117,'Client Lookup'!A:A,'Client Lookup'!C:C)</f>
        <v>Globalization Partners</v>
      </c>
      <c r="AC1117" t="e">
        <f>_xlfn.XLOOKUP(K1117,'Results vs Forecast'!K:K,'Results vs Forecast'!K:K)</f>
        <v>#N/A</v>
      </c>
    </row>
    <row r="1118" spans="1:29" hidden="1">
      <c r="A1118" s="39"/>
      <c r="B1118" s="1" t="s">
        <v>700</v>
      </c>
      <c r="C1118" s="1" t="s">
        <v>1370</v>
      </c>
      <c r="D1118" s="1" t="s">
        <v>17</v>
      </c>
      <c r="E1118" s="1" t="s">
        <v>17</v>
      </c>
      <c r="F1118" s="2">
        <v>45535</v>
      </c>
      <c r="G1118" s="2">
        <v>45505</v>
      </c>
      <c r="H1118" s="1" t="s">
        <v>3472</v>
      </c>
      <c r="I1118" s="1" t="s">
        <v>3473</v>
      </c>
      <c r="J1118" s="1" t="s">
        <v>645</v>
      </c>
      <c r="K1118" s="1" t="s">
        <v>891</v>
      </c>
      <c r="L1118" s="1" t="s">
        <v>3332</v>
      </c>
      <c r="M1118" s="1"/>
      <c r="N1118" s="1"/>
      <c r="O1118" s="1"/>
      <c r="P1118" s="40">
        <v>480.22353945415932</v>
      </c>
      <c r="Q1118" s="37" t="str">
        <f>IF(C1118="ForthPoint","ForthPoint",IF(D1118="Intercompany",_xlfn.XLOOKUP(E1118,'Dept Lookup'!B:B,'Dept Lookup'!A:A),Modified!D1118))</f>
        <v>Data Engineering</v>
      </c>
      <c r="R1118" t="str">
        <f t="shared" si="89"/>
        <v>The Blackstone Group</v>
      </c>
      <c r="S1118" s="1" t="s">
        <v>707</v>
      </c>
      <c r="T1118">
        <f t="shared" si="90"/>
        <v>0</v>
      </c>
      <c r="U1118" s="25" t="str">
        <f>IF(K1118&gt;0,K1118,_xlfn.XLOOKUP(M1118,'Client Lookup'!L:L,'Client Lookup'!N:N))</f>
        <v>25160</v>
      </c>
      <c r="V1118" t="str">
        <f>_xlfn.XLOOKUP(_xlfn.NUMBERVALUE(U1118),'Project Lookup'!X:X,'Project Lookup'!B:B)</f>
        <v>Blackstone SOW #12</v>
      </c>
      <c r="X1118" t="str">
        <f t="shared" si="91"/>
        <v>468 Blackstone Inc. : 988 Blackstone SOW #12</v>
      </c>
      <c r="Y1118" t="str">
        <f t="shared" si="92"/>
        <v>468 Blackstone Inc.</v>
      </c>
      <c r="Z1118" t="str">
        <f t="shared" si="93"/>
        <v>468 Blackstone Inc.</v>
      </c>
      <c r="AA1118" t="str">
        <f>_xlfn.XLOOKUP(Z1118,'Client Lookup'!A:A,'Client Lookup'!C:C)</f>
        <v>The Blackstone Group</v>
      </c>
      <c r="AC1118" t="e">
        <f>_xlfn.XLOOKUP(K1118,'Results vs Forecast'!K:K,'Results vs Forecast'!K:K)</f>
        <v>#N/A</v>
      </c>
    </row>
    <row r="1119" spans="1:29" hidden="1">
      <c r="A1119" s="39"/>
      <c r="B1119" s="1" t="s">
        <v>700</v>
      </c>
      <c r="C1119" s="1" t="s">
        <v>1370</v>
      </c>
      <c r="D1119" s="1" t="s">
        <v>17</v>
      </c>
      <c r="E1119" s="1" t="s">
        <v>17</v>
      </c>
      <c r="F1119" s="2">
        <v>45535</v>
      </c>
      <c r="G1119" s="2">
        <v>45505</v>
      </c>
      <c r="H1119" s="1" t="s">
        <v>3474</v>
      </c>
      <c r="I1119" s="1" t="s">
        <v>3475</v>
      </c>
      <c r="J1119" s="1" t="s">
        <v>617</v>
      </c>
      <c r="K1119" s="1" t="s">
        <v>860</v>
      </c>
      <c r="L1119" s="1" t="s">
        <v>2892</v>
      </c>
      <c r="M1119" s="1"/>
      <c r="N1119" s="1"/>
      <c r="O1119" s="1"/>
      <c r="P1119" s="40">
        <v>280.1303980149263</v>
      </c>
      <c r="Q1119" s="37" t="str">
        <f>IF(C1119="ForthPoint","ForthPoint",IF(D1119="Intercompany",_xlfn.XLOOKUP(E1119,'Dept Lookup'!B:B,'Dept Lookup'!A:A),Modified!D1119))</f>
        <v>Data Engineering</v>
      </c>
      <c r="R1119" t="str">
        <f t="shared" si="89"/>
        <v>Roku</v>
      </c>
      <c r="S1119" s="1" t="s">
        <v>707</v>
      </c>
      <c r="T1119">
        <f t="shared" si="90"/>
        <v>0</v>
      </c>
      <c r="U1119" s="25" t="str">
        <f>IF(K1119&gt;0,K1119,_xlfn.XLOOKUP(M1119,'Client Lookup'!L:L,'Client Lookup'!N:N))</f>
        <v>25138</v>
      </c>
      <c r="V1119" t="str">
        <f>_xlfn.XLOOKUP(_xlfn.NUMBERVALUE(U1119),'Project Lookup'!X:X,'Project Lookup'!B:B)</f>
        <v>SOW#1 2024 - DE &amp; BI Team</v>
      </c>
      <c r="X1119" t="str">
        <f t="shared" si="91"/>
        <v>459 Roku Inc. : 966 SOW#1 2024 - DE &amp; BI Team</v>
      </c>
      <c r="Y1119" t="str">
        <f t="shared" si="92"/>
        <v>459 Roku Inc.</v>
      </c>
      <c r="Z1119" t="str">
        <f t="shared" si="93"/>
        <v>459 Roku Inc.</v>
      </c>
      <c r="AA1119" t="str">
        <f>_xlfn.XLOOKUP(Z1119,'Client Lookup'!A:A,'Client Lookup'!C:C)</f>
        <v>Roku</v>
      </c>
      <c r="AC1119" t="e">
        <f>_xlfn.XLOOKUP(K1119,'Results vs Forecast'!K:K,'Results vs Forecast'!K:K)</f>
        <v>#N/A</v>
      </c>
    </row>
    <row r="1120" spans="1:29" hidden="1">
      <c r="A1120" s="39"/>
      <c r="B1120" s="1" t="s">
        <v>700</v>
      </c>
      <c r="C1120" s="1" t="s">
        <v>1370</v>
      </c>
      <c r="D1120" s="1" t="s">
        <v>17</v>
      </c>
      <c r="E1120" s="1" t="s">
        <v>17</v>
      </c>
      <c r="F1120" s="2">
        <v>45535</v>
      </c>
      <c r="G1120" s="2">
        <v>45505</v>
      </c>
      <c r="H1120" s="1" t="s">
        <v>3476</v>
      </c>
      <c r="I1120" s="1" t="s">
        <v>3477</v>
      </c>
      <c r="J1120" s="1" t="s">
        <v>645</v>
      </c>
      <c r="K1120" s="1" t="s">
        <v>891</v>
      </c>
      <c r="L1120" s="1" t="s">
        <v>3332</v>
      </c>
      <c r="M1120" s="1"/>
      <c r="N1120" s="1"/>
      <c r="O1120" s="1"/>
      <c r="P1120" s="40">
        <v>536.24961905714463</v>
      </c>
      <c r="Q1120" s="37" t="str">
        <f>IF(C1120="ForthPoint","ForthPoint",IF(D1120="Intercompany",_xlfn.XLOOKUP(E1120,'Dept Lookup'!B:B,'Dept Lookup'!A:A),Modified!D1120))</f>
        <v>Data Engineering</v>
      </c>
      <c r="R1120" t="str">
        <f t="shared" si="89"/>
        <v>The Blackstone Group</v>
      </c>
      <c r="S1120" s="1" t="s">
        <v>707</v>
      </c>
      <c r="T1120">
        <f t="shared" si="90"/>
        <v>0</v>
      </c>
      <c r="U1120" s="25" t="str">
        <f>IF(K1120&gt;0,K1120,_xlfn.XLOOKUP(M1120,'Client Lookup'!L:L,'Client Lookup'!N:N))</f>
        <v>25160</v>
      </c>
      <c r="V1120" t="str">
        <f>_xlfn.XLOOKUP(_xlfn.NUMBERVALUE(U1120),'Project Lookup'!X:X,'Project Lookup'!B:B)</f>
        <v>Blackstone SOW #12</v>
      </c>
      <c r="X1120" t="str">
        <f t="shared" si="91"/>
        <v>468 Blackstone Inc. : 988 Blackstone SOW #12</v>
      </c>
      <c r="Y1120" t="str">
        <f t="shared" si="92"/>
        <v>468 Blackstone Inc.</v>
      </c>
      <c r="Z1120" t="str">
        <f t="shared" si="93"/>
        <v>468 Blackstone Inc.</v>
      </c>
      <c r="AA1120" t="str">
        <f>_xlfn.XLOOKUP(Z1120,'Client Lookup'!A:A,'Client Lookup'!C:C)</f>
        <v>The Blackstone Group</v>
      </c>
      <c r="AC1120" t="e">
        <f>_xlfn.XLOOKUP(K1120,'Results vs Forecast'!K:K,'Results vs Forecast'!K:K)</f>
        <v>#N/A</v>
      </c>
    </row>
    <row r="1121" spans="1:29" hidden="1">
      <c r="A1121" s="39"/>
      <c r="B1121" s="1" t="s">
        <v>700</v>
      </c>
      <c r="C1121" s="1" t="s">
        <v>1370</v>
      </c>
      <c r="D1121" s="1" t="s">
        <v>17</v>
      </c>
      <c r="E1121" s="1" t="s">
        <v>17</v>
      </c>
      <c r="F1121" s="2">
        <v>45535</v>
      </c>
      <c r="G1121" s="2">
        <v>45505</v>
      </c>
      <c r="H1121" s="1" t="s">
        <v>3478</v>
      </c>
      <c r="I1121" s="1" t="s">
        <v>3479</v>
      </c>
      <c r="J1121" s="1" t="s">
        <v>645</v>
      </c>
      <c r="K1121" s="1" t="s">
        <v>891</v>
      </c>
      <c r="L1121" s="1" t="s">
        <v>3332</v>
      </c>
      <c r="M1121" s="1"/>
      <c r="N1121" s="1"/>
      <c r="O1121" s="1"/>
      <c r="P1121" s="40">
        <v>560.2607960298526</v>
      </c>
      <c r="Q1121" s="37" t="str">
        <f>IF(C1121="ForthPoint","ForthPoint",IF(D1121="Intercompany",_xlfn.XLOOKUP(E1121,'Dept Lookup'!B:B,'Dept Lookup'!A:A),Modified!D1121))</f>
        <v>Data Engineering</v>
      </c>
      <c r="R1121" t="str">
        <f t="shared" si="89"/>
        <v>The Blackstone Group</v>
      </c>
      <c r="S1121" s="1" t="s">
        <v>707</v>
      </c>
      <c r="T1121">
        <f t="shared" si="90"/>
        <v>0</v>
      </c>
      <c r="U1121" s="25" t="str">
        <f>IF(K1121&gt;0,K1121,_xlfn.XLOOKUP(M1121,'Client Lookup'!L:L,'Client Lookup'!N:N))</f>
        <v>25160</v>
      </c>
      <c r="V1121" t="str">
        <f>_xlfn.XLOOKUP(_xlfn.NUMBERVALUE(U1121),'Project Lookup'!X:X,'Project Lookup'!B:B)</f>
        <v>Blackstone SOW #12</v>
      </c>
      <c r="X1121" t="str">
        <f t="shared" si="91"/>
        <v>468 Blackstone Inc. : 988 Blackstone SOW #12</v>
      </c>
      <c r="Y1121" t="str">
        <f t="shared" si="92"/>
        <v>468 Blackstone Inc.</v>
      </c>
      <c r="Z1121" t="str">
        <f t="shared" si="93"/>
        <v>468 Blackstone Inc.</v>
      </c>
      <c r="AA1121" t="str">
        <f>_xlfn.XLOOKUP(Z1121,'Client Lookup'!A:A,'Client Lookup'!C:C)</f>
        <v>The Blackstone Group</v>
      </c>
      <c r="AC1121" t="e">
        <f>_xlfn.XLOOKUP(K1121,'Results vs Forecast'!K:K,'Results vs Forecast'!K:K)</f>
        <v>#N/A</v>
      </c>
    </row>
    <row r="1122" spans="1:29" hidden="1">
      <c r="A1122" s="39"/>
      <c r="B1122" s="1" t="s">
        <v>700</v>
      </c>
      <c r="C1122" s="1" t="s">
        <v>1370</v>
      </c>
      <c r="D1122" s="1" t="s">
        <v>17</v>
      </c>
      <c r="E1122" s="1" t="s">
        <v>17</v>
      </c>
      <c r="F1122" s="2">
        <v>45535</v>
      </c>
      <c r="G1122" s="2">
        <v>45505</v>
      </c>
      <c r="H1122" s="1" t="s">
        <v>3480</v>
      </c>
      <c r="I1122" s="1" t="s">
        <v>3481</v>
      </c>
      <c r="J1122" s="1" t="s">
        <v>587</v>
      </c>
      <c r="K1122" s="1" t="s">
        <v>840</v>
      </c>
      <c r="L1122" s="1" t="s">
        <v>3446</v>
      </c>
      <c r="M1122" s="1"/>
      <c r="N1122" s="1"/>
      <c r="O1122" s="1"/>
      <c r="P1122" s="40">
        <v>270.12574094296463</v>
      </c>
      <c r="Q1122" s="37" t="str">
        <f>IF(C1122="ForthPoint","ForthPoint",IF(D1122="Intercompany",_xlfn.XLOOKUP(E1122,'Dept Lookup'!B:B,'Dept Lookup'!A:A),Modified!D1122))</f>
        <v>Data Engineering</v>
      </c>
      <c r="R1122" t="str">
        <f t="shared" si="89"/>
        <v>Madhive</v>
      </c>
      <c r="S1122" s="1" t="s">
        <v>707</v>
      </c>
      <c r="T1122">
        <f t="shared" si="90"/>
        <v>0</v>
      </c>
      <c r="U1122" s="25" t="str">
        <f>IF(K1122&gt;0,K1122,_xlfn.XLOOKUP(M1122,'Client Lookup'!L:L,'Client Lookup'!N:N))</f>
        <v>26788</v>
      </c>
      <c r="V1122" t="str">
        <f>_xlfn.XLOOKUP(_xlfn.NUMBERVALUE(U1122),'Project Lookup'!X:X,'Project Lookup'!B:B)</f>
        <v>Madhive - SOW1</v>
      </c>
      <c r="X1122" t="str">
        <f t="shared" si="91"/>
        <v>482 Madhive : 1111 Madhive - SOW1</v>
      </c>
      <c r="Y1122" t="str">
        <f t="shared" si="92"/>
        <v>482 Madhive</v>
      </c>
      <c r="Z1122" t="str">
        <f t="shared" si="93"/>
        <v>482 Madhive</v>
      </c>
      <c r="AA1122" t="str">
        <f>_xlfn.XLOOKUP(Z1122,'Client Lookup'!A:A,'Client Lookup'!C:C)</f>
        <v>Madhive</v>
      </c>
      <c r="AC1122" t="e">
        <f>_xlfn.XLOOKUP(K1122,'Results vs Forecast'!K:K,'Results vs Forecast'!K:K)</f>
        <v>#N/A</v>
      </c>
    </row>
    <row r="1123" spans="1:29" hidden="1">
      <c r="A1123" s="39"/>
      <c r="B1123" s="1" t="s">
        <v>700</v>
      </c>
      <c r="C1123" s="1" t="s">
        <v>1370</v>
      </c>
      <c r="D1123" s="1" t="s">
        <v>17</v>
      </c>
      <c r="E1123" s="1" t="s">
        <v>17</v>
      </c>
      <c r="F1123" s="2">
        <v>45535</v>
      </c>
      <c r="G1123" s="2">
        <v>45505</v>
      </c>
      <c r="H1123" s="1" t="s">
        <v>3482</v>
      </c>
      <c r="I1123" s="1" t="s">
        <v>3483</v>
      </c>
      <c r="J1123" s="1" t="s">
        <v>630</v>
      </c>
      <c r="K1123" s="1" t="s">
        <v>872</v>
      </c>
      <c r="L1123" s="1" t="s">
        <v>3484</v>
      </c>
      <c r="M1123" s="1"/>
      <c r="N1123" s="1"/>
      <c r="O1123" s="1"/>
      <c r="P1123" s="40">
        <v>400.1862828784661</v>
      </c>
      <c r="Q1123" s="37" t="str">
        <f>IF(C1123="ForthPoint","ForthPoint",IF(D1123="Intercompany",_xlfn.XLOOKUP(E1123,'Dept Lookup'!B:B,'Dept Lookup'!A:A),Modified!D1123))</f>
        <v>Data Engineering</v>
      </c>
      <c r="R1123" t="str">
        <f t="shared" si="89"/>
        <v>Stagwellglobal</v>
      </c>
      <c r="S1123" s="1" t="s">
        <v>707</v>
      </c>
      <c r="T1123">
        <f t="shared" si="90"/>
        <v>0</v>
      </c>
      <c r="U1123" s="25" t="str">
        <f>IF(K1123&gt;0,K1123,_xlfn.XLOOKUP(M1123,'Client Lookup'!L:L,'Client Lookup'!N:N))</f>
        <v>29211</v>
      </c>
      <c r="V1123" t="str">
        <f>_xlfn.XLOOKUP(_xlfn.NUMBERVALUE(U1123),'Project Lookup'!X:X,'Project Lookup'!B:B)</f>
        <v>Stagwell - SOW#4 - Data Engineering Team</v>
      </c>
      <c r="X1123" t="str">
        <f t="shared" si="91"/>
        <v>469 Stagwell Marketing Cloud LLC : 1190 Stagwell - SOW#4 - Data Engineering Team</v>
      </c>
      <c r="Y1123" t="str">
        <f t="shared" si="92"/>
        <v>469 Stagwell Marketing Cloud LLC</v>
      </c>
      <c r="Z1123" t="str">
        <f t="shared" si="93"/>
        <v>469 Stagwell Marketing Cloud LLC</v>
      </c>
      <c r="AA1123" t="str">
        <f>_xlfn.XLOOKUP(Z1123,'Client Lookup'!A:A,'Client Lookup'!C:C)</f>
        <v>Stagwellglobal</v>
      </c>
      <c r="AC1123" t="e">
        <f>_xlfn.XLOOKUP(K1123,'Results vs Forecast'!K:K,'Results vs Forecast'!K:K)</f>
        <v>#N/A</v>
      </c>
    </row>
    <row r="1124" spans="1:29" hidden="1">
      <c r="A1124" s="39"/>
      <c r="B1124" s="1" t="s">
        <v>700</v>
      </c>
      <c r="C1124" s="1" t="s">
        <v>1370</v>
      </c>
      <c r="D1124" s="1" t="s">
        <v>17</v>
      </c>
      <c r="E1124" s="1" t="s">
        <v>17</v>
      </c>
      <c r="F1124" s="2">
        <v>45535</v>
      </c>
      <c r="G1124" s="2">
        <v>45505</v>
      </c>
      <c r="H1124" s="1" t="s">
        <v>3485</v>
      </c>
      <c r="I1124" s="1" t="s">
        <v>3486</v>
      </c>
      <c r="J1124" s="1" t="s">
        <v>617</v>
      </c>
      <c r="K1124" s="1" t="s">
        <v>860</v>
      </c>
      <c r="L1124" s="1" t="s">
        <v>2892</v>
      </c>
      <c r="M1124" s="1"/>
      <c r="N1124" s="1"/>
      <c r="O1124" s="1"/>
      <c r="P1124" s="40">
        <v>320.14902630277288</v>
      </c>
      <c r="Q1124" s="37" t="str">
        <f>IF(C1124="ForthPoint","ForthPoint",IF(D1124="Intercompany",_xlfn.XLOOKUP(E1124,'Dept Lookup'!B:B,'Dept Lookup'!A:A),Modified!D1124))</f>
        <v>Data Engineering</v>
      </c>
      <c r="R1124" t="str">
        <f t="shared" si="89"/>
        <v>Roku</v>
      </c>
      <c r="S1124" s="1" t="s">
        <v>707</v>
      </c>
      <c r="T1124">
        <f t="shared" si="90"/>
        <v>0</v>
      </c>
      <c r="U1124" s="25" t="str">
        <f>IF(K1124&gt;0,K1124,_xlfn.XLOOKUP(M1124,'Client Lookup'!L:L,'Client Lookup'!N:N))</f>
        <v>25138</v>
      </c>
      <c r="V1124" t="str">
        <f>_xlfn.XLOOKUP(_xlfn.NUMBERVALUE(U1124),'Project Lookup'!X:X,'Project Lookup'!B:B)</f>
        <v>SOW#1 2024 - DE &amp; BI Team</v>
      </c>
      <c r="X1124" t="str">
        <f t="shared" si="91"/>
        <v>459 Roku Inc. : 966 SOW#1 2024 - DE &amp; BI Team</v>
      </c>
      <c r="Y1124" t="str">
        <f t="shared" si="92"/>
        <v>459 Roku Inc.</v>
      </c>
      <c r="Z1124" t="str">
        <f t="shared" si="93"/>
        <v>459 Roku Inc.</v>
      </c>
      <c r="AA1124" t="str">
        <f>_xlfn.XLOOKUP(Z1124,'Client Lookup'!A:A,'Client Lookup'!C:C)</f>
        <v>Roku</v>
      </c>
      <c r="AC1124" t="e">
        <f>_xlfn.XLOOKUP(K1124,'Results vs Forecast'!K:K,'Results vs Forecast'!K:K)</f>
        <v>#N/A</v>
      </c>
    </row>
    <row r="1125" spans="1:29" hidden="1">
      <c r="A1125" s="39"/>
      <c r="B1125" s="1" t="s">
        <v>700</v>
      </c>
      <c r="C1125" s="1" t="s">
        <v>1370</v>
      </c>
      <c r="D1125" s="1" t="s">
        <v>17</v>
      </c>
      <c r="E1125" s="1" t="s">
        <v>17</v>
      </c>
      <c r="F1125" s="2">
        <v>45535</v>
      </c>
      <c r="G1125" s="2">
        <v>45505</v>
      </c>
      <c r="H1125" s="1" t="s">
        <v>3487</v>
      </c>
      <c r="I1125" s="1" t="s">
        <v>3488</v>
      </c>
      <c r="J1125" s="1" t="s">
        <v>617</v>
      </c>
      <c r="K1125" s="1" t="s">
        <v>860</v>
      </c>
      <c r="L1125" s="1" t="s">
        <v>2892</v>
      </c>
      <c r="M1125" s="1"/>
      <c r="N1125" s="1"/>
      <c r="O1125" s="1"/>
      <c r="P1125" s="40">
        <v>520.2421677420059</v>
      </c>
      <c r="Q1125" s="37" t="str">
        <f>IF(C1125="ForthPoint","ForthPoint",IF(D1125="Intercompany",_xlfn.XLOOKUP(E1125,'Dept Lookup'!B:B,'Dept Lookup'!A:A),Modified!D1125))</f>
        <v>Data Engineering</v>
      </c>
      <c r="R1125" t="str">
        <f t="shared" si="89"/>
        <v>Roku</v>
      </c>
      <c r="S1125" s="1" t="s">
        <v>707</v>
      </c>
      <c r="T1125">
        <f t="shared" si="90"/>
        <v>0</v>
      </c>
      <c r="U1125" s="25" t="str">
        <f>IF(K1125&gt;0,K1125,_xlfn.XLOOKUP(M1125,'Client Lookup'!L:L,'Client Lookup'!N:N))</f>
        <v>25138</v>
      </c>
      <c r="V1125" t="str">
        <f>_xlfn.XLOOKUP(_xlfn.NUMBERVALUE(U1125),'Project Lookup'!X:X,'Project Lookup'!B:B)</f>
        <v>SOW#1 2024 - DE &amp; BI Team</v>
      </c>
      <c r="X1125" t="str">
        <f t="shared" si="91"/>
        <v>459 Roku Inc. : 966 SOW#1 2024 - DE &amp; BI Team</v>
      </c>
      <c r="Y1125" t="str">
        <f t="shared" si="92"/>
        <v>459 Roku Inc.</v>
      </c>
      <c r="Z1125" t="str">
        <f t="shared" si="93"/>
        <v>459 Roku Inc.</v>
      </c>
      <c r="AA1125" t="str">
        <f>_xlfn.XLOOKUP(Z1125,'Client Lookup'!A:A,'Client Lookup'!C:C)</f>
        <v>Roku</v>
      </c>
      <c r="AC1125" t="e">
        <f>_xlfn.XLOOKUP(K1125,'Results vs Forecast'!K:K,'Results vs Forecast'!K:K)</f>
        <v>#N/A</v>
      </c>
    </row>
    <row r="1126" spans="1:29" hidden="1">
      <c r="A1126" s="39"/>
      <c r="B1126" s="1" t="s">
        <v>700</v>
      </c>
      <c r="C1126" s="1" t="s">
        <v>1370</v>
      </c>
      <c r="D1126" s="1" t="s">
        <v>17</v>
      </c>
      <c r="E1126" s="1" t="s">
        <v>17</v>
      </c>
      <c r="F1126" s="2">
        <v>45535</v>
      </c>
      <c r="G1126" s="2">
        <v>45505</v>
      </c>
      <c r="H1126" s="1" t="s">
        <v>3489</v>
      </c>
      <c r="I1126" s="1" t="s">
        <v>3490</v>
      </c>
      <c r="J1126" s="1" t="s">
        <v>816</v>
      </c>
      <c r="K1126" s="1" t="s">
        <v>798</v>
      </c>
      <c r="L1126" s="1" t="s">
        <v>3413</v>
      </c>
      <c r="M1126" s="1"/>
      <c r="N1126" s="1"/>
      <c r="O1126" s="1"/>
      <c r="P1126" s="40">
        <v>270.12574094296463</v>
      </c>
      <c r="Q1126" s="37" t="str">
        <f>IF(C1126="ForthPoint","ForthPoint",IF(D1126="Intercompany",_xlfn.XLOOKUP(E1126,'Dept Lookup'!B:B,'Dept Lookup'!A:A),Modified!D1126))</f>
        <v>Data Engineering</v>
      </c>
      <c r="R1126" t="str">
        <f t="shared" si="89"/>
        <v>Globalization Partners</v>
      </c>
      <c r="S1126" s="1" t="s">
        <v>707</v>
      </c>
      <c r="T1126">
        <f t="shared" si="90"/>
        <v>0</v>
      </c>
      <c r="U1126" s="25" t="str">
        <f>IF(K1126&gt;0,K1126,_xlfn.XLOOKUP(M1126,'Client Lookup'!L:L,'Client Lookup'!N:N))</f>
        <v>36409</v>
      </c>
      <c r="V1126" t="str">
        <f>_xlfn.XLOOKUP(_xlfn.NUMBERVALUE(U1126),'Project Lookup'!X:X,'Project Lookup'!B:B)</f>
        <v>Globalization Partners SOW #39 - Data Engineering Team  Renewal</v>
      </c>
      <c r="X1126" t="str">
        <f t="shared" si="91"/>
        <v>460 Globalization Partners Inc. : 1366 Globalization Partners SOW #39 - Data Engineering Team  Renewal</v>
      </c>
      <c r="Y1126" t="str">
        <f t="shared" si="92"/>
        <v>460 Globalization Partners Inc.</v>
      </c>
      <c r="Z1126" t="str">
        <f t="shared" si="93"/>
        <v>460 Globalization Partners Inc.</v>
      </c>
      <c r="AA1126" t="str">
        <f>_xlfn.XLOOKUP(Z1126,'Client Lookup'!A:A,'Client Lookup'!C:C)</f>
        <v>Globalization Partners</v>
      </c>
      <c r="AC1126" t="e">
        <f>_xlfn.XLOOKUP(K1126,'Results vs Forecast'!K:K,'Results vs Forecast'!K:K)</f>
        <v>#N/A</v>
      </c>
    </row>
    <row r="1127" spans="1:29" hidden="1">
      <c r="A1127" s="39"/>
      <c r="B1127" s="1" t="s">
        <v>700</v>
      </c>
      <c r="C1127" s="1" t="s">
        <v>1370</v>
      </c>
      <c r="D1127" s="1" t="s">
        <v>17</v>
      </c>
      <c r="E1127" s="1" t="s">
        <v>17</v>
      </c>
      <c r="F1127" s="2">
        <v>45535</v>
      </c>
      <c r="G1127" s="2">
        <v>45505</v>
      </c>
      <c r="H1127" s="1" t="s">
        <v>3491</v>
      </c>
      <c r="I1127" s="1" t="s">
        <v>3492</v>
      </c>
      <c r="J1127" s="1" t="s">
        <v>587</v>
      </c>
      <c r="K1127" s="1" t="s">
        <v>840</v>
      </c>
      <c r="L1127" s="1" t="s">
        <v>3446</v>
      </c>
      <c r="M1127" s="1"/>
      <c r="N1127" s="1"/>
      <c r="O1127" s="1"/>
      <c r="P1127" s="40">
        <v>360.16765459061952</v>
      </c>
      <c r="Q1127" s="37" t="str">
        <f>IF(C1127="ForthPoint","ForthPoint",IF(D1127="Intercompany",_xlfn.XLOOKUP(E1127,'Dept Lookup'!B:B,'Dept Lookup'!A:A),Modified!D1127))</f>
        <v>Data Engineering</v>
      </c>
      <c r="R1127" t="str">
        <f t="shared" si="89"/>
        <v>Madhive</v>
      </c>
      <c r="S1127" s="1" t="s">
        <v>707</v>
      </c>
      <c r="T1127">
        <f t="shared" si="90"/>
        <v>0</v>
      </c>
      <c r="U1127" s="25" t="str">
        <f>IF(K1127&gt;0,K1127,_xlfn.XLOOKUP(M1127,'Client Lookup'!L:L,'Client Lookup'!N:N))</f>
        <v>26788</v>
      </c>
      <c r="V1127" t="str">
        <f>_xlfn.XLOOKUP(_xlfn.NUMBERVALUE(U1127),'Project Lookup'!X:X,'Project Lookup'!B:B)</f>
        <v>Madhive - SOW1</v>
      </c>
      <c r="X1127" t="str">
        <f t="shared" si="91"/>
        <v>482 Madhive : 1111 Madhive - SOW1</v>
      </c>
      <c r="Y1127" t="str">
        <f t="shared" si="92"/>
        <v>482 Madhive</v>
      </c>
      <c r="Z1127" t="str">
        <f t="shared" si="93"/>
        <v>482 Madhive</v>
      </c>
      <c r="AA1127" t="str">
        <f>_xlfn.XLOOKUP(Z1127,'Client Lookup'!A:A,'Client Lookup'!C:C)</f>
        <v>Madhive</v>
      </c>
      <c r="AC1127" t="e">
        <f>_xlfn.XLOOKUP(K1127,'Results vs Forecast'!K:K,'Results vs Forecast'!K:K)</f>
        <v>#N/A</v>
      </c>
    </row>
    <row r="1128" spans="1:29" hidden="1">
      <c r="A1128" s="39"/>
      <c r="B1128" s="1" t="s">
        <v>700</v>
      </c>
      <c r="C1128" s="1" t="s">
        <v>1370</v>
      </c>
      <c r="D1128" s="1" t="s">
        <v>17</v>
      </c>
      <c r="E1128" s="1" t="s">
        <v>17</v>
      </c>
      <c r="F1128" s="2">
        <v>45535</v>
      </c>
      <c r="G1128" s="2">
        <v>45505</v>
      </c>
      <c r="H1128" s="1" t="s">
        <v>3493</v>
      </c>
      <c r="I1128" s="1" t="s">
        <v>3494</v>
      </c>
      <c r="J1128" s="1" t="s">
        <v>618</v>
      </c>
      <c r="K1128" s="1" t="s">
        <v>859</v>
      </c>
      <c r="L1128" s="1" t="s">
        <v>3495</v>
      </c>
      <c r="M1128" s="1"/>
      <c r="N1128" s="1"/>
      <c r="O1128" s="1"/>
      <c r="P1128" s="40">
        <v>480.22353945415932</v>
      </c>
      <c r="Q1128" s="37" t="str">
        <f>IF(C1128="ForthPoint","ForthPoint",IF(D1128="Intercompany",_xlfn.XLOOKUP(E1128,'Dept Lookup'!B:B,'Dept Lookup'!A:A),Modified!D1128))</f>
        <v>Data Engineering</v>
      </c>
      <c r="R1128" t="str">
        <f t="shared" si="89"/>
        <v>Roku</v>
      </c>
      <c r="S1128" s="1" t="s">
        <v>707</v>
      </c>
      <c r="T1128">
        <f t="shared" si="90"/>
        <v>0</v>
      </c>
      <c r="U1128" s="25" t="str">
        <f>IF(K1128&gt;0,K1128,_xlfn.XLOOKUP(M1128,'Client Lookup'!L:L,'Client Lookup'!N:N))</f>
        <v>25140</v>
      </c>
      <c r="V1128" t="str">
        <f>_xlfn.XLOOKUP(_xlfn.NUMBERVALUE(U1128),'Project Lookup'!X:X,'Project Lookup'!B:B)</f>
        <v>Roku SOW 2 - Data Engineering Team</v>
      </c>
      <c r="X1128" t="str">
        <f t="shared" si="91"/>
        <v>459 Roku Inc. : 968 Roku SOW 2 - Data Engineering Team</v>
      </c>
      <c r="Y1128" t="str">
        <f t="shared" si="92"/>
        <v>459 Roku Inc.</v>
      </c>
      <c r="Z1128" t="str">
        <f t="shared" si="93"/>
        <v>459 Roku Inc.</v>
      </c>
      <c r="AA1128" t="str">
        <f>_xlfn.XLOOKUP(Z1128,'Client Lookup'!A:A,'Client Lookup'!C:C)</f>
        <v>Roku</v>
      </c>
      <c r="AC1128" t="e">
        <f>_xlfn.XLOOKUP(K1128,'Results vs Forecast'!K:K,'Results vs Forecast'!K:K)</f>
        <v>#N/A</v>
      </c>
    </row>
    <row r="1129" spans="1:29" hidden="1">
      <c r="A1129" s="39"/>
      <c r="B1129" s="1" t="s">
        <v>700</v>
      </c>
      <c r="C1129" s="1" t="s">
        <v>1370</v>
      </c>
      <c r="D1129" s="1" t="s">
        <v>17</v>
      </c>
      <c r="E1129" s="1" t="s">
        <v>17</v>
      </c>
      <c r="F1129" s="2">
        <v>45535</v>
      </c>
      <c r="G1129" s="2">
        <v>45505</v>
      </c>
      <c r="H1129" s="1" t="s">
        <v>3496</v>
      </c>
      <c r="I1129" s="1" t="s">
        <v>3497</v>
      </c>
      <c r="J1129" s="1" t="s">
        <v>617</v>
      </c>
      <c r="K1129" s="1" t="s">
        <v>860</v>
      </c>
      <c r="L1129" s="1" t="s">
        <v>2892</v>
      </c>
      <c r="M1129" s="1"/>
      <c r="N1129" s="1"/>
      <c r="O1129" s="1"/>
      <c r="P1129" s="40">
        <v>400.1862828784661</v>
      </c>
      <c r="Q1129" s="37" t="str">
        <f>IF(C1129="ForthPoint","ForthPoint",IF(D1129="Intercompany",_xlfn.XLOOKUP(E1129,'Dept Lookup'!B:B,'Dept Lookup'!A:A),Modified!D1129))</f>
        <v>Data Engineering</v>
      </c>
      <c r="R1129" t="str">
        <f t="shared" si="89"/>
        <v>Roku</v>
      </c>
      <c r="S1129" s="1" t="s">
        <v>707</v>
      </c>
      <c r="T1129">
        <f t="shared" si="90"/>
        <v>0</v>
      </c>
      <c r="U1129" s="25" t="str">
        <f>IF(K1129&gt;0,K1129,_xlfn.XLOOKUP(M1129,'Client Lookup'!L:L,'Client Lookup'!N:N))</f>
        <v>25138</v>
      </c>
      <c r="V1129" t="str">
        <f>_xlfn.XLOOKUP(_xlfn.NUMBERVALUE(U1129),'Project Lookup'!X:X,'Project Lookup'!B:B)</f>
        <v>SOW#1 2024 - DE &amp; BI Team</v>
      </c>
      <c r="X1129" t="str">
        <f t="shared" si="91"/>
        <v>459 Roku Inc. : 966 SOW#1 2024 - DE &amp; BI Team</v>
      </c>
      <c r="Y1129" t="str">
        <f t="shared" si="92"/>
        <v>459 Roku Inc.</v>
      </c>
      <c r="Z1129" t="str">
        <f t="shared" si="93"/>
        <v>459 Roku Inc.</v>
      </c>
      <c r="AA1129" t="str">
        <f>_xlfn.XLOOKUP(Z1129,'Client Lookup'!A:A,'Client Lookup'!C:C)</f>
        <v>Roku</v>
      </c>
      <c r="AC1129" t="e">
        <f>_xlfn.XLOOKUP(K1129,'Results vs Forecast'!K:K,'Results vs Forecast'!K:K)</f>
        <v>#N/A</v>
      </c>
    </row>
    <row r="1130" spans="1:29" hidden="1">
      <c r="A1130" s="39"/>
      <c r="B1130" s="1" t="s">
        <v>700</v>
      </c>
      <c r="C1130" s="1" t="s">
        <v>1370</v>
      </c>
      <c r="D1130" s="1" t="s">
        <v>17</v>
      </c>
      <c r="E1130" s="1" t="s">
        <v>17</v>
      </c>
      <c r="F1130" s="2">
        <v>45535</v>
      </c>
      <c r="G1130" s="2">
        <v>45505</v>
      </c>
      <c r="H1130" s="1" t="s">
        <v>3498</v>
      </c>
      <c r="I1130" s="1" t="s">
        <v>3499</v>
      </c>
      <c r="J1130" s="1" t="s">
        <v>621</v>
      </c>
      <c r="K1130" s="1" t="s">
        <v>861</v>
      </c>
      <c r="L1130" s="1" t="s">
        <v>3500</v>
      </c>
      <c r="M1130" s="1"/>
      <c r="N1130" s="1"/>
      <c r="O1130" s="1"/>
      <c r="P1130" s="40">
        <v>336.15647761791155</v>
      </c>
      <c r="Q1130" s="37" t="str">
        <f>IF(C1130="ForthPoint","ForthPoint",IF(D1130="Intercompany",_xlfn.XLOOKUP(E1130,'Dept Lookup'!B:B,'Dept Lookup'!A:A),Modified!D1130))</f>
        <v>Data Engineering</v>
      </c>
      <c r="R1130" t="str">
        <f t="shared" si="89"/>
        <v>Sincera</v>
      </c>
      <c r="S1130" s="1" t="s">
        <v>707</v>
      </c>
      <c r="T1130">
        <f t="shared" si="90"/>
        <v>0</v>
      </c>
      <c r="U1130" s="25" t="str">
        <f>IF(K1130&gt;0,K1130,_xlfn.XLOOKUP(M1130,'Client Lookup'!L:L,'Client Lookup'!N:N))</f>
        <v>25152</v>
      </c>
      <c r="V1130" t="str">
        <f>_xlfn.XLOOKUP(_xlfn.NUMBERVALUE(U1130),'Project Lookup'!X:X,'Project Lookup'!B:B)</f>
        <v>Sincera SOW 3 - Data Engineering Team</v>
      </c>
      <c r="X1130" t="str">
        <f t="shared" si="91"/>
        <v>465 Sincera Technologies LLC : 980 Sincera SOW 3 - Data Engineering Team</v>
      </c>
      <c r="Y1130" t="str">
        <f t="shared" si="92"/>
        <v>465 Sincera Technologies LLC</v>
      </c>
      <c r="Z1130" t="str">
        <f t="shared" si="93"/>
        <v>465 Sincera Technologies LLC</v>
      </c>
      <c r="AA1130" t="str">
        <f>_xlfn.XLOOKUP(Z1130,'Client Lookup'!A:A,'Client Lookup'!C:C)</f>
        <v>Sincera</v>
      </c>
      <c r="AC1130" t="e">
        <f>_xlfn.XLOOKUP(K1130,'Results vs Forecast'!K:K,'Results vs Forecast'!K:K)</f>
        <v>#N/A</v>
      </c>
    </row>
    <row r="1131" spans="1:29" hidden="1">
      <c r="A1131" s="39"/>
      <c r="B1131" s="1" t="s">
        <v>700</v>
      </c>
      <c r="C1131" s="1" t="s">
        <v>1370</v>
      </c>
      <c r="D1131" s="1" t="s">
        <v>17</v>
      </c>
      <c r="E1131" s="1" t="s">
        <v>17</v>
      </c>
      <c r="F1131" s="2">
        <v>45535</v>
      </c>
      <c r="G1131" s="2">
        <v>45505</v>
      </c>
      <c r="H1131" s="1" t="s">
        <v>3501</v>
      </c>
      <c r="I1131" s="1" t="s">
        <v>3502</v>
      </c>
      <c r="J1131" s="1" t="s">
        <v>645</v>
      </c>
      <c r="K1131" s="1" t="s">
        <v>891</v>
      </c>
      <c r="L1131" s="1" t="s">
        <v>3332</v>
      </c>
      <c r="M1131" s="1"/>
      <c r="N1131" s="1"/>
      <c r="O1131" s="1"/>
      <c r="P1131" s="40">
        <v>560.2607960298526</v>
      </c>
      <c r="Q1131" s="37" t="str">
        <f>IF(C1131="ForthPoint","ForthPoint",IF(D1131="Intercompany",_xlfn.XLOOKUP(E1131,'Dept Lookup'!B:B,'Dept Lookup'!A:A),Modified!D1131))</f>
        <v>Data Engineering</v>
      </c>
      <c r="R1131" t="str">
        <f t="shared" si="89"/>
        <v>The Blackstone Group</v>
      </c>
      <c r="S1131" s="1" t="s">
        <v>707</v>
      </c>
      <c r="T1131">
        <f t="shared" si="90"/>
        <v>0</v>
      </c>
      <c r="U1131" s="25" t="str">
        <f>IF(K1131&gt;0,K1131,_xlfn.XLOOKUP(M1131,'Client Lookup'!L:L,'Client Lookup'!N:N))</f>
        <v>25160</v>
      </c>
      <c r="V1131" t="str">
        <f>_xlfn.XLOOKUP(_xlfn.NUMBERVALUE(U1131),'Project Lookup'!X:X,'Project Lookup'!B:B)</f>
        <v>Blackstone SOW #12</v>
      </c>
      <c r="X1131" t="str">
        <f t="shared" si="91"/>
        <v>468 Blackstone Inc. : 988 Blackstone SOW #12</v>
      </c>
      <c r="Y1131" t="str">
        <f t="shared" si="92"/>
        <v>468 Blackstone Inc.</v>
      </c>
      <c r="Z1131" t="str">
        <f t="shared" si="93"/>
        <v>468 Blackstone Inc.</v>
      </c>
      <c r="AA1131" t="str">
        <f>_xlfn.XLOOKUP(Z1131,'Client Lookup'!A:A,'Client Lookup'!C:C)</f>
        <v>The Blackstone Group</v>
      </c>
      <c r="AC1131" t="e">
        <f>_xlfn.XLOOKUP(K1131,'Results vs Forecast'!K:K,'Results vs Forecast'!K:K)</f>
        <v>#N/A</v>
      </c>
    </row>
    <row r="1132" spans="1:29" hidden="1">
      <c r="A1132" s="39"/>
      <c r="B1132" s="1" t="s">
        <v>700</v>
      </c>
      <c r="C1132" s="1" t="s">
        <v>1370</v>
      </c>
      <c r="D1132" s="1" t="s">
        <v>17</v>
      </c>
      <c r="E1132" s="1" t="s">
        <v>17</v>
      </c>
      <c r="F1132" s="2">
        <v>45535</v>
      </c>
      <c r="G1132" s="2">
        <v>45505</v>
      </c>
      <c r="H1132" s="1" t="s">
        <v>3503</v>
      </c>
      <c r="I1132" s="1" t="s">
        <v>3504</v>
      </c>
      <c r="J1132" s="1" t="s">
        <v>812</v>
      </c>
      <c r="K1132" s="1" t="s">
        <v>795</v>
      </c>
      <c r="L1132" s="1" t="s">
        <v>3324</v>
      </c>
      <c r="M1132" s="1"/>
      <c r="N1132" s="1"/>
      <c r="O1132" s="1"/>
      <c r="P1132" s="40">
        <v>448.20863682388205</v>
      </c>
      <c r="Q1132" s="37" t="str">
        <f>IF(C1132="ForthPoint","ForthPoint",IF(D1132="Intercompany",_xlfn.XLOOKUP(E1132,'Dept Lookup'!B:B,'Dept Lookup'!A:A),Modified!D1132))</f>
        <v>Data Engineering</v>
      </c>
      <c r="R1132" t="str">
        <f t="shared" si="89"/>
        <v>Globalization Partners</v>
      </c>
      <c r="S1132" s="1" t="s">
        <v>707</v>
      </c>
      <c r="T1132">
        <f t="shared" si="90"/>
        <v>0</v>
      </c>
      <c r="U1132" s="25" t="str">
        <f>IF(K1132&gt;0,K1132,_xlfn.XLOOKUP(M1132,'Client Lookup'!L:L,'Client Lookup'!N:N))</f>
        <v>35885</v>
      </c>
      <c r="V1132" t="str">
        <f>_xlfn.XLOOKUP(_xlfn.NUMBERVALUE(U1132),'Project Lookup'!X:X,'Project Lookup'!B:B)</f>
        <v>Globalization Partners SOW #41 - Data Engineering Team Renewal</v>
      </c>
      <c r="X1132" t="str">
        <f t="shared" si="91"/>
        <v>460 Globalization Partners Inc. : 1349 Globalization Partners SOW #41 - Data Engineering Team Renewal</v>
      </c>
      <c r="Y1132" t="str">
        <f t="shared" si="92"/>
        <v>460 Globalization Partners Inc.</v>
      </c>
      <c r="Z1132" t="str">
        <f t="shared" si="93"/>
        <v>460 Globalization Partners Inc.</v>
      </c>
      <c r="AA1132" t="str">
        <f>_xlfn.XLOOKUP(Z1132,'Client Lookup'!A:A,'Client Lookup'!C:C)</f>
        <v>Globalization Partners</v>
      </c>
      <c r="AC1132" t="e">
        <f>_xlfn.XLOOKUP(K1132,'Results vs Forecast'!K:K,'Results vs Forecast'!K:K)</f>
        <v>#N/A</v>
      </c>
    </row>
    <row r="1133" spans="1:29" hidden="1">
      <c r="A1133" s="39"/>
      <c r="B1133" s="1" t="s">
        <v>700</v>
      </c>
      <c r="C1133" s="1" t="s">
        <v>1370</v>
      </c>
      <c r="D1133" s="1" t="s">
        <v>17</v>
      </c>
      <c r="E1133" s="1" t="s">
        <v>17</v>
      </c>
      <c r="F1133" s="2">
        <v>45535</v>
      </c>
      <c r="G1133" s="2">
        <v>45505</v>
      </c>
      <c r="H1133" s="1" t="s">
        <v>3505</v>
      </c>
      <c r="I1133" s="1" t="s">
        <v>3506</v>
      </c>
      <c r="J1133" s="1" t="s">
        <v>919</v>
      </c>
      <c r="K1133" s="1" t="s">
        <v>895</v>
      </c>
      <c r="L1133" s="1" t="s">
        <v>3507</v>
      </c>
      <c r="M1133" s="1"/>
      <c r="N1133" s="1"/>
      <c r="O1133" s="1"/>
      <c r="P1133" s="40">
        <v>440.20491116631274</v>
      </c>
      <c r="Q1133" s="37" t="str">
        <f>IF(C1133="ForthPoint","ForthPoint",IF(D1133="Intercompany",_xlfn.XLOOKUP(E1133,'Dept Lookup'!B:B,'Dept Lookup'!A:A),Modified!D1133))</f>
        <v>Data Engineering</v>
      </c>
      <c r="R1133" t="str">
        <f t="shared" si="89"/>
        <v>The Blackstone Group</v>
      </c>
      <c r="S1133" s="1" t="s">
        <v>707</v>
      </c>
      <c r="T1133">
        <f t="shared" si="90"/>
        <v>0</v>
      </c>
      <c r="U1133" s="25" t="str">
        <f>IF(K1133&gt;0,K1133,_xlfn.XLOOKUP(M1133,'Client Lookup'!L:L,'Client Lookup'!N:N))</f>
        <v>36413</v>
      </c>
      <c r="V1133" t="str">
        <f>_xlfn.XLOOKUP(_xlfn.NUMBERVALUE(U1133),'Project Lookup'!X:X,'Project Lookup'!B:B)</f>
        <v>Blackstone - SOW#17 - Data Engineering Team</v>
      </c>
      <c r="X1133" t="str">
        <f t="shared" si="91"/>
        <v>468 Blackstone Inc. : 1370 Blackstone - SOW#17 - Data Engineering Team</v>
      </c>
      <c r="Y1133" t="str">
        <f t="shared" si="92"/>
        <v>468 Blackstone Inc.</v>
      </c>
      <c r="Z1133" t="str">
        <f t="shared" si="93"/>
        <v>468 Blackstone Inc.</v>
      </c>
      <c r="AA1133" t="str">
        <f>_xlfn.XLOOKUP(Z1133,'Client Lookup'!A:A,'Client Lookup'!C:C)</f>
        <v>The Blackstone Group</v>
      </c>
      <c r="AC1133" t="e">
        <f>_xlfn.XLOOKUP(K1133,'Results vs Forecast'!K:K,'Results vs Forecast'!K:K)</f>
        <v>#N/A</v>
      </c>
    </row>
    <row r="1134" spans="1:29" hidden="1">
      <c r="A1134" s="39"/>
      <c r="B1134" s="1" t="s">
        <v>700</v>
      </c>
      <c r="C1134" s="1" t="s">
        <v>1370</v>
      </c>
      <c r="D1134" s="1" t="s">
        <v>17</v>
      </c>
      <c r="E1134" s="1" t="s">
        <v>17</v>
      </c>
      <c r="F1134" s="2">
        <v>45535</v>
      </c>
      <c r="G1134" s="2">
        <v>45505</v>
      </c>
      <c r="H1134" s="1" t="s">
        <v>3508</v>
      </c>
      <c r="I1134" s="1" t="s">
        <v>3509</v>
      </c>
      <c r="J1134" s="1" t="s">
        <v>617</v>
      </c>
      <c r="K1134" s="1" t="s">
        <v>860</v>
      </c>
      <c r="L1134" s="1" t="s">
        <v>2892</v>
      </c>
      <c r="M1134" s="1"/>
      <c r="N1134" s="1"/>
      <c r="O1134" s="1"/>
      <c r="P1134" s="40">
        <v>360.16765459061952</v>
      </c>
      <c r="Q1134" s="37" t="str">
        <f>IF(C1134="ForthPoint","ForthPoint",IF(D1134="Intercompany",_xlfn.XLOOKUP(E1134,'Dept Lookup'!B:B,'Dept Lookup'!A:A),Modified!D1134))</f>
        <v>Data Engineering</v>
      </c>
      <c r="R1134" t="str">
        <f t="shared" si="89"/>
        <v>Roku</v>
      </c>
      <c r="S1134" s="1" t="s">
        <v>707</v>
      </c>
      <c r="T1134">
        <f t="shared" si="90"/>
        <v>0</v>
      </c>
      <c r="U1134" s="25" t="str">
        <f>IF(K1134&gt;0,K1134,_xlfn.XLOOKUP(M1134,'Client Lookup'!L:L,'Client Lookup'!N:N))</f>
        <v>25138</v>
      </c>
      <c r="V1134" t="str">
        <f>_xlfn.XLOOKUP(_xlfn.NUMBERVALUE(U1134),'Project Lookup'!X:X,'Project Lookup'!B:B)</f>
        <v>SOW#1 2024 - DE &amp; BI Team</v>
      </c>
      <c r="X1134" t="str">
        <f t="shared" si="91"/>
        <v>459 Roku Inc. : 966 SOW#1 2024 - DE &amp; BI Team</v>
      </c>
      <c r="Y1134" t="str">
        <f t="shared" si="92"/>
        <v>459 Roku Inc.</v>
      </c>
      <c r="Z1134" t="str">
        <f t="shared" si="93"/>
        <v>459 Roku Inc.</v>
      </c>
      <c r="AA1134" t="str">
        <f>_xlfn.XLOOKUP(Z1134,'Client Lookup'!A:A,'Client Lookup'!C:C)</f>
        <v>Roku</v>
      </c>
      <c r="AC1134" t="e">
        <f>_xlfn.XLOOKUP(K1134,'Results vs Forecast'!K:K,'Results vs Forecast'!K:K)</f>
        <v>#N/A</v>
      </c>
    </row>
    <row r="1135" spans="1:29" hidden="1">
      <c r="A1135" s="39"/>
      <c r="B1135" s="1" t="s">
        <v>700</v>
      </c>
      <c r="C1135" s="1" t="s">
        <v>1370</v>
      </c>
      <c r="D1135" s="1" t="s">
        <v>17</v>
      </c>
      <c r="E1135" s="1" t="s">
        <v>17</v>
      </c>
      <c r="F1135" s="2">
        <v>45535</v>
      </c>
      <c r="G1135" s="2">
        <v>45505</v>
      </c>
      <c r="H1135" s="1" t="s">
        <v>3510</v>
      </c>
      <c r="I1135" s="1" t="s">
        <v>3511</v>
      </c>
      <c r="J1135" s="1" t="s">
        <v>536</v>
      </c>
      <c r="K1135" s="1" t="s">
        <v>792</v>
      </c>
      <c r="L1135" s="1" t="s">
        <v>3512</v>
      </c>
      <c r="M1135" s="1"/>
      <c r="N1135" s="1"/>
      <c r="O1135" s="1"/>
      <c r="P1135" s="40">
        <v>360.16765459061952</v>
      </c>
      <c r="Q1135" s="37" t="str">
        <f>IF(C1135="ForthPoint","ForthPoint",IF(D1135="Intercompany",_xlfn.XLOOKUP(E1135,'Dept Lookup'!B:B,'Dept Lookup'!A:A),Modified!D1135))</f>
        <v>Data Engineering</v>
      </c>
      <c r="R1135" t="str">
        <f t="shared" si="89"/>
        <v>Globalization Partners</v>
      </c>
      <c r="S1135" s="1" t="s">
        <v>707</v>
      </c>
      <c r="T1135">
        <f t="shared" si="90"/>
        <v>0</v>
      </c>
      <c r="U1135" s="25" t="str">
        <f>IF(K1135&gt;0,K1135,_xlfn.XLOOKUP(M1135,'Client Lookup'!L:L,'Client Lookup'!N:N))</f>
        <v>25867</v>
      </c>
      <c r="V1135" t="str">
        <f>_xlfn.XLOOKUP(_xlfn.NUMBERVALUE(U1135),'Project Lookup'!X:X,'Project Lookup'!B:B)</f>
        <v>GP SOW #34</v>
      </c>
      <c r="X1135" t="str">
        <f t="shared" si="91"/>
        <v>460 Globalization Partners Inc. : 1029 GP SOW #34</v>
      </c>
      <c r="Y1135" t="str">
        <f t="shared" si="92"/>
        <v>460 Globalization Partners Inc.</v>
      </c>
      <c r="Z1135" t="str">
        <f t="shared" si="93"/>
        <v>460 Globalization Partners Inc.</v>
      </c>
      <c r="AA1135" t="str">
        <f>_xlfn.XLOOKUP(Z1135,'Client Lookup'!A:A,'Client Lookup'!C:C)</f>
        <v>Globalization Partners</v>
      </c>
      <c r="AC1135" t="e">
        <f>_xlfn.XLOOKUP(K1135,'Results vs Forecast'!K:K,'Results vs Forecast'!K:K)</f>
        <v>#N/A</v>
      </c>
    </row>
    <row r="1136" spans="1:29" hidden="1">
      <c r="A1136" s="39"/>
      <c r="B1136" s="1" t="s">
        <v>700</v>
      </c>
      <c r="C1136" s="1" t="s">
        <v>1370</v>
      </c>
      <c r="D1136" s="1" t="s">
        <v>17</v>
      </c>
      <c r="E1136" s="1" t="s">
        <v>17</v>
      </c>
      <c r="F1136" s="2">
        <v>45535</v>
      </c>
      <c r="G1136" s="2">
        <v>45505</v>
      </c>
      <c r="H1136" s="1" t="s">
        <v>3513</v>
      </c>
      <c r="I1136" s="1" t="s">
        <v>3514</v>
      </c>
      <c r="J1136" s="1" t="s">
        <v>617</v>
      </c>
      <c r="K1136" s="1" t="s">
        <v>860</v>
      </c>
      <c r="L1136" s="1" t="s">
        <v>2892</v>
      </c>
      <c r="M1136" s="1"/>
      <c r="N1136" s="1"/>
      <c r="O1136" s="1"/>
      <c r="P1136" s="40">
        <v>320.14902630277288</v>
      </c>
      <c r="Q1136" s="37" t="str">
        <f>IF(C1136="ForthPoint","ForthPoint",IF(D1136="Intercompany",_xlfn.XLOOKUP(E1136,'Dept Lookup'!B:B,'Dept Lookup'!A:A),Modified!D1136))</f>
        <v>Data Engineering</v>
      </c>
      <c r="R1136" t="str">
        <f t="shared" si="89"/>
        <v>Roku</v>
      </c>
      <c r="S1136" s="1" t="s">
        <v>707</v>
      </c>
      <c r="T1136">
        <f t="shared" si="90"/>
        <v>0</v>
      </c>
      <c r="U1136" s="25" t="str">
        <f>IF(K1136&gt;0,K1136,_xlfn.XLOOKUP(M1136,'Client Lookup'!L:L,'Client Lookup'!N:N))</f>
        <v>25138</v>
      </c>
      <c r="V1136" t="str">
        <f>_xlfn.XLOOKUP(_xlfn.NUMBERVALUE(U1136),'Project Lookup'!X:X,'Project Lookup'!B:B)</f>
        <v>SOW#1 2024 - DE &amp; BI Team</v>
      </c>
      <c r="X1136" t="str">
        <f t="shared" si="91"/>
        <v>459 Roku Inc. : 966 SOW#1 2024 - DE &amp; BI Team</v>
      </c>
      <c r="Y1136" t="str">
        <f t="shared" si="92"/>
        <v>459 Roku Inc.</v>
      </c>
      <c r="Z1136" t="str">
        <f t="shared" si="93"/>
        <v>459 Roku Inc.</v>
      </c>
      <c r="AA1136" t="str">
        <f>_xlfn.XLOOKUP(Z1136,'Client Lookup'!A:A,'Client Lookup'!C:C)</f>
        <v>Roku</v>
      </c>
      <c r="AC1136" t="e">
        <f>_xlfn.XLOOKUP(K1136,'Results vs Forecast'!K:K,'Results vs Forecast'!K:K)</f>
        <v>#N/A</v>
      </c>
    </row>
    <row r="1137" spans="1:29" hidden="1">
      <c r="A1137" s="39"/>
      <c r="B1137" s="1" t="s">
        <v>700</v>
      </c>
      <c r="C1137" s="1" t="s">
        <v>701</v>
      </c>
      <c r="D1137" s="1" t="s">
        <v>17</v>
      </c>
      <c r="E1137" s="1" t="s">
        <v>17</v>
      </c>
      <c r="F1137" s="2">
        <v>45535</v>
      </c>
      <c r="G1137" s="2">
        <v>45505</v>
      </c>
      <c r="H1137" s="1" t="s">
        <v>3515</v>
      </c>
      <c r="I1137" s="1" t="s">
        <v>3516</v>
      </c>
      <c r="J1137" s="1" t="s">
        <v>527</v>
      </c>
      <c r="K1137" s="1" t="s">
        <v>786</v>
      </c>
      <c r="L1137" s="1" t="s">
        <v>1949</v>
      </c>
      <c r="M1137" s="1"/>
      <c r="N1137" s="1"/>
      <c r="O1137" s="1"/>
      <c r="P1137" s="40">
        <v>20.23</v>
      </c>
      <c r="Q1137" s="37" t="str">
        <f>IF(C1137="ForthPoint","ForthPoint",IF(D1137="Intercompany",_xlfn.XLOOKUP(E1137,'Dept Lookup'!B:B,'Dept Lookup'!A:A),Modified!D1137))</f>
        <v>Data Engineering</v>
      </c>
      <c r="R1137" t="str">
        <f t="shared" si="89"/>
        <v>Franklin Templeton</v>
      </c>
      <c r="S1137" s="1" t="s">
        <v>707</v>
      </c>
      <c r="T1137">
        <f t="shared" si="90"/>
        <v>0</v>
      </c>
      <c r="U1137" s="25" t="str">
        <f>IF(K1137&gt;0,K1137,_xlfn.XLOOKUP(M1137,'Client Lookup'!L:L,'Client Lookup'!N:N))</f>
        <v>25989</v>
      </c>
      <c r="V1137" t="str">
        <f>_xlfn.XLOOKUP(_xlfn.NUMBERVALUE(U1137),'Project Lookup'!X:X,'Project Lookup'!B:B)</f>
        <v>Franklin Templeton - Portfolio Optimization - DS Need - Feb - Nov</v>
      </c>
      <c r="X1137" t="str">
        <f t="shared" si="91"/>
        <v>417 Franklin Templeton : 1045 Franklin Templeton - Portfolio Optimization - DS Need - Feb - Nov</v>
      </c>
      <c r="Y1137" t="str">
        <f t="shared" si="92"/>
        <v>417 Franklin Templeton</v>
      </c>
      <c r="Z1137" t="str">
        <f t="shared" si="93"/>
        <v>417 Franklin Templeton</v>
      </c>
      <c r="AA1137" t="str">
        <f>_xlfn.XLOOKUP(Z1137,'Client Lookup'!A:A,'Client Lookup'!C:C)</f>
        <v>Franklin Templeton</v>
      </c>
      <c r="AC1137" t="e">
        <f>_xlfn.XLOOKUP(K1137,'Results vs Forecast'!K:K,'Results vs Forecast'!K:K)</f>
        <v>#N/A</v>
      </c>
    </row>
    <row r="1138" spans="1:29" hidden="1">
      <c r="A1138" s="39"/>
      <c r="B1138" s="1" t="s">
        <v>700</v>
      </c>
      <c r="C1138" s="1" t="s">
        <v>1370</v>
      </c>
      <c r="D1138" s="1" t="s">
        <v>17</v>
      </c>
      <c r="E1138" s="1" t="s">
        <v>17</v>
      </c>
      <c r="F1138" s="2">
        <v>45535</v>
      </c>
      <c r="G1138" s="2">
        <v>45505</v>
      </c>
      <c r="H1138" s="1" t="s">
        <v>3517</v>
      </c>
      <c r="I1138" s="1" t="s">
        <v>3518</v>
      </c>
      <c r="J1138" s="1" t="s">
        <v>587</v>
      </c>
      <c r="K1138" s="1" t="s">
        <v>840</v>
      </c>
      <c r="L1138" s="1" t="s">
        <v>3446</v>
      </c>
      <c r="M1138" s="1"/>
      <c r="N1138" s="1"/>
      <c r="O1138" s="1"/>
      <c r="P1138" s="40">
        <v>240.11176972707966</v>
      </c>
      <c r="Q1138" s="37" t="str">
        <f>IF(C1138="ForthPoint","ForthPoint",IF(D1138="Intercompany",_xlfn.XLOOKUP(E1138,'Dept Lookup'!B:B,'Dept Lookup'!A:A),Modified!D1138))</f>
        <v>Data Engineering</v>
      </c>
      <c r="R1138" t="str">
        <f t="shared" si="89"/>
        <v>Madhive</v>
      </c>
      <c r="S1138" s="1" t="s">
        <v>707</v>
      </c>
      <c r="T1138">
        <f t="shared" si="90"/>
        <v>0</v>
      </c>
      <c r="U1138" s="25" t="str">
        <f>IF(K1138&gt;0,K1138,_xlfn.XLOOKUP(M1138,'Client Lookup'!L:L,'Client Lookup'!N:N))</f>
        <v>26788</v>
      </c>
      <c r="V1138" t="str">
        <f>_xlfn.XLOOKUP(_xlfn.NUMBERVALUE(U1138),'Project Lookup'!X:X,'Project Lookup'!B:B)</f>
        <v>Madhive - SOW1</v>
      </c>
      <c r="X1138" t="str">
        <f t="shared" si="91"/>
        <v>482 Madhive : 1111 Madhive - SOW1</v>
      </c>
      <c r="Y1138" t="str">
        <f t="shared" si="92"/>
        <v>482 Madhive</v>
      </c>
      <c r="Z1138" t="str">
        <f t="shared" si="93"/>
        <v>482 Madhive</v>
      </c>
      <c r="AA1138" t="str">
        <f>_xlfn.XLOOKUP(Z1138,'Client Lookup'!A:A,'Client Lookup'!C:C)</f>
        <v>Madhive</v>
      </c>
      <c r="AC1138" t="e">
        <f>_xlfn.XLOOKUP(K1138,'Results vs Forecast'!K:K,'Results vs Forecast'!K:K)</f>
        <v>#N/A</v>
      </c>
    </row>
    <row r="1139" spans="1:29" hidden="1">
      <c r="A1139" s="39"/>
      <c r="B1139" s="1" t="s">
        <v>700</v>
      </c>
      <c r="C1139" s="1" t="s">
        <v>1370</v>
      </c>
      <c r="D1139" s="1" t="s">
        <v>17</v>
      </c>
      <c r="E1139" s="1" t="s">
        <v>17</v>
      </c>
      <c r="F1139" s="2">
        <v>45535</v>
      </c>
      <c r="G1139" s="2">
        <v>45505</v>
      </c>
      <c r="H1139" s="1" t="s">
        <v>3519</v>
      </c>
      <c r="I1139" s="1" t="s">
        <v>3520</v>
      </c>
      <c r="J1139" s="1" t="s">
        <v>587</v>
      </c>
      <c r="K1139" s="1" t="s">
        <v>840</v>
      </c>
      <c r="L1139" s="1" t="s">
        <v>3446</v>
      </c>
      <c r="M1139" s="1"/>
      <c r="N1139" s="1"/>
      <c r="O1139" s="1"/>
      <c r="P1139" s="40">
        <v>240.11176972707966</v>
      </c>
      <c r="Q1139" s="37" t="str">
        <f>IF(C1139="ForthPoint","ForthPoint",IF(D1139="Intercompany",_xlfn.XLOOKUP(E1139,'Dept Lookup'!B:B,'Dept Lookup'!A:A),Modified!D1139))</f>
        <v>Data Engineering</v>
      </c>
      <c r="R1139" t="str">
        <f t="shared" si="89"/>
        <v>Madhive</v>
      </c>
      <c r="S1139" s="1" t="s">
        <v>707</v>
      </c>
      <c r="T1139">
        <f t="shared" si="90"/>
        <v>0</v>
      </c>
      <c r="U1139" s="25" t="str">
        <f>IF(K1139&gt;0,K1139,_xlfn.XLOOKUP(M1139,'Client Lookup'!L:L,'Client Lookup'!N:N))</f>
        <v>26788</v>
      </c>
      <c r="V1139" t="str">
        <f>_xlfn.XLOOKUP(_xlfn.NUMBERVALUE(U1139),'Project Lookup'!X:X,'Project Lookup'!B:B)</f>
        <v>Madhive - SOW1</v>
      </c>
      <c r="X1139" t="str">
        <f t="shared" si="91"/>
        <v>482 Madhive : 1111 Madhive - SOW1</v>
      </c>
      <c r="Y1139" t="str">
        <f t="shared" si="92"/>
        <v>482 Madhive</v>
      </c>
      <c r="Z1139" t="str">
        <f t="shared" si="93"/>
        <v>482 Madhive</v>
      </c>
      <c r="AA1139" t="str">
        <f>_xlfn.XLOOKUP(Z1139,'Client Lookup'!A:A,'Client Lookup'!C:C)</f>
        <v>Madhive</v>
      </c>
      <c r="AC1139" t="e">
        <f>_xlfn.XLOOKUP(K1139,'Results vs Forecast'!K:K,'Results vs Forecast'!K:K)</f>
        <v>#N/A</v>
      </c>
    </row>
    <row r="1140" spans="1:29" hidden="1">
      <c r="A1140" s="39"/>
      <c r="B1140" s="1" t="s">
        <v>700</v>
      </c>
      <c r="C1140" s="1" t="s">
        <v>1370</v>
      </c>
      <c r="D1140" s="1" t="s">
        <v>17</v>
      </c>
      <c r="E1140" s="1" t="s">
        <v>17</v>
      </c>
      <c r="F1140" s="2">
        <v>45535</v>
      </c>
      <c r="G1140" s="2">
        <v>45505</v>
      </c>
      <c r="H1140" s="1" t="s">
        <v>3521</v>
      </c>
      <c r="I1140" s="1" t="s">
        <v>3522</v>
      </c>
      <c r="J1140" s="1" t="s">
        <v>645</v>
      </c>
      <c r="K1140" s="1" t="s">
        <v>891</v>
      </c>
      <c r="L1140" s="1" t="s">
        <v>3332</v>
      </c>
      <c r="M1140" s="1"/>
      <c r="N1140" s="1"/>
      <c r="O1140" s="1"/>
      <c r="P1140" s="40">
        <v>560.2607960298526</v>
      </c>
      <c r="Q1140" s="37" t="str">
        <f>IF(C1140="ForthPoint","ForthPoint",IF(D1140="Intercompany",_xlfn.XLOOKUP(E1140,'Dept Lookup'!B:B,'Dept Lookup'!A:A),Modified!D1140))</f>
        <v>Data Engineering</v>
      </c>
      <c r="R1140" t="str">
        <f t="shared" si="89"/>
        <v>The Blackstone Group</v>
      </c>
      <c r="S1140" s="1" t="s">
        <v>707</v>
      </c>
      <c r="T1140">
        <f t="shared" si="90"/>
        <v>0</v>
      </c>
      <c r="U1140" s="25" t="str">
        <f>IF(K1140&gt;0,K1140,_xlfn.XLOOKUP(M1140,'Client Lookup'!L:L,'Client Lookup'!N:N))</f>
        <v>25160</v>
      </c>
      <c r="V1140" t="str">
        <f>_xlfn.XLOOKUP(_xlfn.NUMBERVALUE(U1140),'Project Lookup'!X:X,'Project Lookup'!B:B)</f>
        <v>Blackstone SOW #12</v>
      </c>
      <c r="X1140" t="str">
        <f t="shared" si="91"/>
        <v>468 Blackstone Inc. : 988 Blackstone SOW #12</v>
      </c>
      <c r="Y1140" t="str">
        <f t="shared" si="92"/>
        <v>468 Blackstone Inc.</v>
      </c>
      <c r="Z1140" t="str">
        <f t="shared" si="93"/>
        <v>468 Blackstone Inc.</v>
      </c>
      <c r="AA1140" t="str">
        <f>_xlfn.XLOOKUP(Z1140,'Client Lookup'!A:A,'Client Lookup'!C:C)</f>
        <v>The Blackstone Group</v>
      </c>
      <c r="AC1140" t="e">
        <f>_xlfn.XLOOKUP(K1140,'Results vs Forecast'!K:K,'Results vs Forecast'!K:K)</f>
        <v>#N/A</v>
      </c>
    </row>
    <row r="1141" spans="1:29" hidden="1">
      <c r="A1141" s="39"/>
      <c r="B1141" s="1" t="s">
        <v>700</v>
      </c>
      <c r="C1141" s="1" t="s">
        <v>1370</v>
      </c>
      <c r="D1141" s="1" t="s">
        <v>17</v>
      </c>
      <c r="E1141" s="1" t="s">
        <v>17</v>
      </c>
      <c r="F1141" s="2">
        <v>45535</v>
      </c>
      <c r="G1141" s="2">
        <v>45505</v>
      </c>
      <c r="H1141" s="1" t="s">
        <v>3523</v>
      </c>
      <c r="I1141" s="1" t="s">
        <v>3524</v>
      </c>
      <c r="J1141" s="1" t="s">
        <v>617</v>
      </c>
      <c r="K1141" s="1" t="s">
        <v>860</v>
      </c>
      <c r="L1141" s="1" t="s">
        <v>2892</v>
      </c>
      <c r="M1141" s="1"/>
      <c r="N1141" s="1"/>
      <c r="O1141" s="1"/>
      <c r="P1141" s="40">
        <v>464.21608813902071</v>
      </c>
      <c r="Q1141" s="37" t="str">
        <f>IF(C1141="ForthPoint","ForthPoint",IF(D1141="Intercompany",_xlfn.XLOOKUP(E1141,'Dept Lookup'!B:B,'Dept Lookup'!A:A),Modified!D1141))</f>
        <v>Data Engineering</v>
      </c>
      <c r="R1141" t="str">
        <f t="shared" si="89"/>
        <v>Roku</v>
      </c>
      <c r="S1141" s="1" t="s">
        <v>707</v>
      </c>
      <c r="T1141">
        <f t="shared" si="90"/>
        <v>0</v>
      </c>
      <c r="U1141" s="25" t="str">
        <f>IF(K1141&gt;0,K1141,_xlfn.XLOOKUP(M1141,'Client Lookup'!L:L,'Client Lookup'!N:N))</f>
        <v>25138</v>
      </c>
      <c r="V1141" t="str">
        <f>_xlfn.XLOOKUP(_xlfn.NUMBERVALUE(U1141),'Project Lookup'!X:X,'Project Lookup'!B:B)</f>
        <v>SOW#1 2024 - DE &amp; BI Team</v>
      </c>
      <c r="X1141" t="str">
        <f t="shared" si="91"/>
        <v>459 Roku Inc. : 966 SOW#1 2024 - DE &amp; BI Team</v>
      </c>
      <c r="Y1141" t="str">
        <f t="shared" si="92"/>
        <v>459 Roku Inc.</v>
      </c>
      <c r="Z1141" t="str">
        <f t="shared" si="93"/>
        <v>459 Roku Inc.</v>
      </c>
      <c r="AA1141" t="str">
        <f>_xlfn.XLOOKUP(Z1141,'Client Lookup'!A:A,'Client Lookup'!C:C)</f>
        <v>Roku</v>
      </c>
      <c r="AC1141" t="e">
        <f>_xlfn.XLOOKUP(K1141,'Results vs Forecast'!K:K,'Results vs Forecast'!K:K)</f>
        <v>#N/A</v>
      </c>
    </row>
    <row r="1142" spans="1:29" hidden="1">
      <c r="A1142" s="39"/>
      <c r="B1142" s="1" t="s">
        <v>700</v>
      </c>
      <c r="C1142" s="1" t="s">
        <v>1370</v>
      </c>
      <c r="D1142" s="1" t="s">
        <v>17</v>
      </c>
      <c r="E1142" s="1" t="s">
        <v>17</v>
      </c>
      <c r="F1142" s="2">
        <v>45535</v>
      </c>
      <c r="G1142" s="2">
        <v>45505</v>
      </c>
      <c r="H1142" s="1" t="s">
        <v>3525</v>
      </c>
      <c r="I1142" s="1" t="s">
        <v>3526</v>
      </c>
      <c r="J1142" s="1" t="s">
        <v>645</v>
      </c>
      <c r="K1142" s="1" t="s">
        <v>891</v>
      </c>
      <c r="L1142" s="1" t="s">
        <v>3332</v>
      </c>
      <c r="M1142" s="1"/>
      <c r="N1142" s="1"/>
      <c r="O1142" s="1"/>
      <c r="P1142" s="40">
        <v>440.20491116631274</v>
      </c>
      <c r="Q1142" s="37" t="str">
        <f>IF(C1142="ForthPoint","ForthPoint",IF(D1142="Intercompany",_xlfn.XLOOKUP(E1142,'Dept Lookup'!B:B,'Dept Lookup'!A:A),Modified!D1142))</f>
        <v>Data Engineering</v>
      </c>
      <c r="R1142" t="str">
        <f t="shared" si="89"/>
        <v>The Blackstone Group</v>
      </c>
      <c r="S1142" s="1" t="s">
        <v>707</v>
      </c>
      <c r="T1142">
        <f t="shared" si="90"/>
        <v>0</v>
      </c>
      <c r="U1142" s="25" t="str">
        <f>IF(K1142&gt;0,K1142,_xlfn.XLOOKUP(M1142,'Client Lookup'!L:L,'Client Lookup'!N:N))</f>
        <v>25160</v>
      </c>
      <c r="V1142" t="str">
        <f>_xlfn.XLOOKUP(_xlfn.NUMBERVALUE(U1142),'Project Lookup'!X:X,'Project Lookup'!B:B)</f>
        <v>Blackstone SOW #12</v>
      </c>
      <c r="X1142" t="str">
        <f t="shared" si="91"/>
        <v>468 Blackstone Inc. : 988 Blackstone SOW #12</v>
      </c>
      <c r="Y1142" t="str">
        <f t="shared" si="92"/>
        <v>468 Blackstone Inc.</v>
      </c>
      <c r="Z1142" t="str">
        <f t="shared" si="93"/>
        <v>468 Blackstone Inc.</v>
      </c>
      <c r="AA1142" t="str">
        <f>_xlfn.XLOOKUP(Z1142,'Client Lookup'!A:A,'Client Lookup'!C:C)</f>
        <v>The Blackstone Group</v>
      </c>
      <c r="AC1142" t="e">
        <f>_xlfn.XLOOKUP(K1142,'Results vs Forecast'!K:K,'Results vs Forecast'!K:K)</f>
        <v>#N/A</v>
      </c>
    </row>
    <row r="1143" spans="1:29" hidden="1">
      <c r="A1143" s="39"/>
      <c r="B1143" s="1" t="s">
        <v>700</v>
      </c>
      <c r="C1143" s="1" t="s">
        <v>1370</v>
      </c>
      <c r="D1143" s="1" t="s">
        <v>17</v>
      </c>
      <c r="E1143" s="1" t="s">
        <v>17</v>
      </c>
      <c r="F1143" s="2">
        <v>45535</v>
      </c>
      <c r="G1143" s="2">
        <v>45505</v>
      </c>
      <c r="H1143" s="1" t="s">
        <v>3527</v>
      </c>
      <c r="I1143" s="1" t="s">
        <v>3528</v>
      </c>
      <c r="J1143" s="1" t="s">
        <v>645</v>
      </c>
      <c r="K1143" s="1" t="s">
        <v>891</v>
      </c>
      <c r="L1143" s="1" t="s">
        <v>3332</v>
      </c>
      <c r="M1143" s="1"/>
      <c r="N1143" s="1"/>
      <c r="O1143" s="1"/>
      <c r="P1143" s="40">
        <v>440.20491116631274</v>
      </c>
      <c r="Q1143" s="37" t="str">
        <f>IF(C1143="ForthPoint","ForthPoint",IF(D1143="Intercompany",_xlfn.XLOOKUP(E1143,'Dept Lookup'!B:B,'Dept Lookup'!A:A),Modified!D1143))</f>
        <v>Data Engineering</v>
      </c>
      <c r="R1143" t="str">
        <f t="shared" si="89"/>
        <v>The Blackstone Group</v>
      </c>
      <c r="S1143" s="1" t="s">
        <v>707</v>
      </c>
      <c r="T1143">
        <f t="shared" si="90"/>
        <v>0</v>
      </c>
      <c r="U1143" s="25" t="str">
        <f>IF(K1143&gt;0,K1143,_xlfn.XLOOKUP(M1143,'Client Lookup'!L:L,'Client Lookup'!N:N))</f>
        <v>25160</v>
      </c>
      <c r="V1143" t="str">
        <f>_xlfn.XLOOKUP(_xlfn.NUMBERVALUE(U1143),'Project Lookup'!X:X,'Project Lookup'!B:B)</f>
        <v>Blackstone SOW #12</v>
      </c>
      <c r="X1143" t="str">
        <f t="shared" si="91"/>
        <v>468 Blackstone Inc. : 988 Blackstone SOW #12</v>
      </c>
      <c r="Y1143" t="str">
        <f t="shared" si="92"/>
        <v>468 Blackstone Inc.</v>
      </c>
      <c r="Z1143" t="str">
        <f t="shared" si="93"/>
        <v>468 Blackstone Inc.</v>
      </c>
      <c r="AA1143" t="str">
        <f>_xlfn.XLOOKUP(Z1143,'Client Lookup'!A:A,'Client Lookup'!C:C)</f>
        <v>The Blackstone Group</v>
      </c>
      <c r="AC1143" t="e">
        <f>_xlfn.XLOOKUP(K1143,'Results vs Forecast'!K:K,'Results vs Forecast'!K:K)</f>
        <v>#N/A</v>
      </c>
    </row>
    <row r="1144" spans="1:29" hidden="1">
      <c r="A1144" s="39"/>
      <c r="B1144" s="1" t="s">
        <v>700</v>
      </c>
      <c r="C1144" s="1" t="s">
        <v>1370</v>
      </c>
      <c r="D1144" s="1" t="s">
        <v>17</v>
      </c>
      <c r="E1144" s="1" t="s">
        <v>17</v>
      </c>
      <c r="F1144" s="2">
        <v>45535</v>
      </c>
      <c r="G1144" s="2">
        <v>45505</v>
      </c>
      <c r="H1144" s="1" t="s">
        <v>3529</v>
      </c>
      <c r="I1144" s="1" t="s">
        <v>3530</v>
      </c>
      <c r="J1144" s="1" t="s">
        <v>617</v>
      </c>
      <c r="K1144" s="1" t="s">
        <v>860</v>
      </c>
      <c r="L1144" s="1" t="s">
        <v>2892</v>
      </c>
      <c r="M1144" s="1"/>
      <c r="N1144" s="1"/>
      <c r="O1144" s="1"/>
      <c r="P1144" s="40">
        <v>464.21608813902071</v>
      </c>
      <c r="Q1144" s="37" t="str">
        <f>IF(C1144="ForthPoint","ForthPoint",IF(D1144="Intercompany",_xlfn.XLOOKUP(E1144,'Dept Lookup'!B:B,'Dept Lookup'!A:A),Modified!D1144))</f>
        <v>Data Engineering</v>
      </c>
      <c r="R1144" t="str">
        <f t="shared" si="89"/>
        <v>Roku</v>
      </c>
      <c r="S1144" s="1" t="s">
        <v>707</v>
      </c>
      <c r="T1144">
        <f t="shared" si="90"/>
        <v>0</v>
      </c>
      <c r="U1144" s="25" t="str">
        <f>IF(K1144&gt;0,K1144,_xlfn.XLOOKUP(M1144,'Client Lookup'!L:L,'Client Lookup'!N:N))</f>
        <v>25138</v>
      </c>
      <c r="V1144" t="str">
        <f>_xlfn.XLOOKUP(_xlfn.NUMBERVALUE(U1144),'Project Lookup'!X:X,'Project Lookup'!B:B)</f>
        <v>SOW#1 2024 - DE &amp; BI Team</v>
      </c>
      <c r="X1144" t="str">
        <f t="shared" si="91"/>
        <v>459 Roku Inc. : 966 SOW#1 2024 - DE &amp; BI Team</v>
      </c>
      <c r="Y1144" t="str">
        <f t="shared" si="92"/>
        <v>459 Roku Inc.</v>
      </c>
      <c r="Z1144" t="str">
        <f t="shared" si="93"/>
        <v>459 Roku Inc.</v>
      </c>
      <c r="AA1144" t="str">
        <f>_xlfn.XLOOKUP(Z1144,'Client Lookup'!A:A,'Client Lookup'!C:C)</f>
        <v>Roku</v>
      </c>
      <c r="AC1144" t="e">
        <f>_xlfn.XLOOKUP(K1144,'Results vs Forecast'!K:K,'Results vs Forecast'!K:K)</f>
        <v>#N/A</v>
      </c>
    </row>
    <row r="1145" spans="1:29" hidden="1">
      <c r="A1145" s="39"/>
      <c r="B1145" s="1" t="s">
        <v>700</v>
      </c>
      <c r="C1145" s="1" t="s">
        <v>1370</v>
      </c>
      <c r="D1145" s="1" t="s">
        <v>17</v>
      </c>
      <c r="E1145" s="1" t="s">
        <v>17</v>
      </c>
      <c r="F1145" s="2">
        <v>45535</v>
      </c>
      <c r="G1145" s="2">
        <v>45505</v>
      </c>
      <c r="H1145" s="1" t="s">
        <v>3531</v>
      </c>
      <c r="I1145" s="1" t="s">
        <v>3532</v>
      </c>
      <c r="J1145" s="1" t="s">
        <v>617</v>
      </c>
      <c r="K1145" s="1" t="s">
        <v>860</v>
      </c>
      <c r="L1145" s="1" t="s">
        <v>2892</v>
      </c>
      <c r="M1145" s="1"/>
      <c r="N1145" s="1"/>
      <c r="O1145" s="1"/>
      <c r="P1145" s="40">
        <v>480.22353945415932</v>
      </c>
      <c r="Q1145" s="37" t="str">
        <f>IF(C1145="ForthPoint","ForthPoint",IF(D1145="Intercompany",_xlfn.XLOOKUP(E1145,'Dept Lookup'!B:B,'Dept Lookup'!A:A),Modified!D1145))</f>
        <v>Data Engineering</v>
      </c>
      <c r="R1145" t="str">
        <f t="shared" si="89"/>
        <v>Roku</v>
      </c>
      <c r="S1145" s="1" t="s">
        <v>707</v>
      </c>
      <c r="T1145">
        <f t="shared" si="90"/>
        <v>0</v>
      </c>
      <c r="U1145" s="25" t="str">
        <f>IF(K1145&gt;0,K1145,_xlfn.XLOOKUP(M1145,'Client Lookup'!L:L,'Client Lookup'!N:N))</f>
        <v>25138</v>
      </c>
      <c r="V1145" t="str">
        <f>_xlfn.XLOOKUP(_xlfn.NUMBERVALUE(U1145),'Project Lookup'!X:X,'Project Lookup'!B:B)</f>
        <v>SOW#1 2024 - DE &amp; BI Team</v>
      </c>
      <c r="X1145" t="str">
        <f t="shared" si="91"/>
        <v>459 Roku Inc. : 966 SOW#1 2024 - DE &amp; BI Team</v>
      </c>
      <c r="Y1145" t="str">
        <f t="shared" si="92"/>
        <v>459 Roku Inc.</v>
      </c>
      <c r="Z1145" t="str">
        <f t="shared" si="93"/>
        <v>459 Roku Inc.</v>
      </c>
      <c r="AA1145" t="str">
        <f>_xlfn.XLOOKUP(Z1145,'Client Lookup'!A:A,'Client Lookup'!C:C)</f>
        <v>Roku</v>
      </c>
      <c r="AC1145" t="e">
        <f>_xlfn.XLOOKUP(K1145,'Results vs Forecast'!K:K,'Results vs Forecast'!K:K)</f>
        <v>#N/A</v>
      </c>
    </row>
    <row r="1146" spans="1:29" hidden="1">
      <c r="A1146" s="39"/>
      <c r="B1146" s="1" t="s">
        <v>700</v>
      </c>
      <c r="C1146" s="1" t="s">
        <v>1370</v>
      </c>
      <c r="D1146" s="1" t="s">
        <v>17</v>
      </c>
      <c r="E1146" s="1" t="s">
        <v>17</v>
      </c>
      <c r="F1146" s="2">
        <v>45535</v>
      </c>
      <c r="G1146" s="2">
        <v>45505</v>
      </c>
      <c r="H1146" s="1" t="s">
        <v>3533</v>
      </c>
      <c r="I1146" s="1" t="s">
        <v>3534</v>
      </c>
      <c r="J1146" s="1" t="s">
        <v>593</v>
      </c>
      <c r="K1146" s="1" t="s">
        <v>842</v>
      </c>
      <c r="L1146" s="1" t="s">
        <v>1809</v>
      </c>
      <c r="M1146" s="1"/>
      <c r="N1146" s="1"/>
      <c r="O1146" s="1"/>
      <c r="P1146" s="40">
        <v>496.23099076929799</v>
      </c>
      <c r="Q1146" s="37" t="str">
        <f>IF(C1146="ForthPoint","ForthPoint",IF(D1146="Intercompany",_xlfn.XLOOKUP(E1146,'Dept Lookup'!B:B,'Dept Lookup'!A:A),Modified!D1146))</f>
        <v>Data Engineering</v>
      </c>
      <c r="R1146" t="str">
        <f t="shared" si="89"/>
        <v>MasterCard</v>
      </c>
      <c r="S1146" s="1" t="s">
        <v>707</v>
      </c>
      <c r="T1146">
        <f t="shared" si="90"/>
        <v>0</v>
      </c>
      <c r="U1146" s="25" t="str">
        <f>IF(K1146&gt;0,K1146,_xlfn.XLOOKUP(M1146,'Client Lookup'!L:L,'Client Lookup'!N:N))</f>
        <v>25146</v>
      </c>
      <c r="V1146" t="str">
        <f>_xlfn.XLOOKUP(_xlfn.NUMBERVALUE(U1146),'Project Lookup'!X:X,'Project Lookup'!B:B)</f>
        <v>Mastercard SOW #6</v>
      </c>
      <c r="X1146" t="str">
        <f t="shared" si="91"/>
        <v>461 Session M Inc. : 974 Mastercard SOW #6</v>
      </c>
      <c r="Y1146" t="str">
        <f t="shared" si="92"/>
        <v>461 Session M Inc.</v>
      </c>
      <c r="Z1146" t="str">
        <f t="shared" si="93"/>
        <v>461 Session M Inc.</v>
      </c>
      <c r="AA1146" t="str">
        <f>_xlfn.XLOOKUP(Z1146,'Client Lookup'!A:A,'Client Lookup'!C:C)</f>
        <v>MasterCard</v>
      </c>
      <c r="AC1146" t="e">
        <f>_xlfn.XLOOKUP(K1146,'Results vs Forecast'!K:K,'Results vs Forecast'!K:K)</f>
        <v>#N/A</v>
      </c>
    </row>
    <row r="1147" spans="1:29" hidden="1">
      <c r="A1147" s="39"/>
      <c r="B1147" s="1" t="s">
        <v>700</v>
      </c>
      <c r="C1147" s="1" t="s">
        <v>1370</v>
      </c>
      <c r="D1147" s="1" t="s">
        <v>17</v>
      </c>
      <c r="E1147" s="1" t="s">
        <v>17</v>
      </c>
      <c r="F1147" s="2">
        <v>45535</v>
      </c>
      <c r="G1147" s="2">
        <v>45505</v>
      </c>
      <c r="H1147" s="1" t="s">
        <v>3535</v>
      </c>
      <c r="I1147" s="1" t="s">
        <v>3536</v>
      </c>
      <c r="J1147" s="1" t="s">
        <v>617</v>
      </c>
      <c r="K1147" s="1" t="s">
        <v>860</v>
      </c>
      <c r="L1147" s="1" t="s">
        <v>2892</v>
      </c>
      <c r="M1147" s="1"/>
      <c r="N1147" s="1"/>
      <c r="O1147" s="1"/>
      <c r="P1147" s="40">
        <v>432.20118550874338</v>
      </c>
      <c r="Q1147" s="37" t="str">
        <f>IF(C1147="ForthPoint","ForthPoint",IF(D1147="Intercompany",_xlfn.XLOOKUP(E1147,'Dept Lookup'!B:B,'Dept Lookup'!A:A),Modified!D1147))</f>
        <v>Data Engineering</v>
      </c>
      <c r="R1147" t="str">
        <f t="shared" si="89"/>
        <v>Roku</v>
      </c>
      <c r="S1147" s="1" t="s">
        <v>707</v>
      </c>
      <c r="T1147">
        <f t="shared" si="90"/>
        <v>0</v>
      </c>
      <c r="U1147" s="25" t="str">
        <f>IF(K1147&gt;0,K1147,_xlfn.XLOOKUP(M1147,'Client Lookup'!L:L,'Client Lookup'!N:N))</f>
        <v>25138</v>
      </c>
      <c r="V1147" t="str">
        <f>_xlfn.XLOOKUP(_xlfn.NUMBERVALUE(U1147),'Project Lookup'!X:X,'Project Lookup'!B:B)</f>
        <v>SOW#1 2024 - DE &amp; BI Team</v>
      </c>
      <c r="X1147" t="str">
        <f t="shared" si="91"/>
        <v>459 Roku Inc. : 966 SOW#1 2024 - DE &amp; BI Team</v>
      </c>
      <c r="Y1147" t="str">
        <f t="shared" si="92"/>
        <v>459 Roku Inc.</v>
      </c>
      <c r="Z1147" t="str">
        <f t="shared" si="93"/>
        <v>459 Roku Inc.</v>
      </c>
      <c r="AA1147" t="str">
        <f>_xlfn.XLOOKUP(Z1147,'Client Lookup'!A:A,'Client Lookup'!C:C)</f>
        <v>Roku</v>
      </c>
      <c r="AC1147" t="e">
        <f>_xlfn.XLOOKUP(K1147,'Results vs Forecast'!K:K,'Results vs Forecast'!K:K)</f>
        <v>#N/A</v>
      </c>
    </row>
    <row r="1148" spans="1:29" hidden="1">
      <c r="A1148" s="39"/>
      <c r="B1148" s="1" t="s">
        <v>700</v>
      </c>
      <c r="C1148" s="1" t="s">
        <v>1370</v>
      </c>
      <c r="D1148" s="1" t="s">
        <v>17</v>
      </c>
      <c r="E1148" s="1" t="s">
        <v>17</v>
      </c>
      <c r="F1148" s="2">
        <v>45535</v>
      </c>
      <c r="G1148" s="2">
        <v>45505</v>
      </c>
      <c r="H1148" s="1" t="s">
        <v>3537</v>
      </c>
      <c r="I1148" s="1" t="s">
        <v>3538</v>
      </c>
      <c r="J1148" s="1" t="s">
        <v>617</v>
      </c>
      <c r="K1148" s="1" t="s">
        <v>860</v>
      </c>
      <c r="L1148" s="1" t="s">
        <v>2892</v>
      </c>
      <c r="M1148" s="1"/>
      <c r="N1148" s="1"/>
      <c r="O1148" s="1"/>
      <c r="P1148" s="40">
        <v>630.29339553358409</v>
      </c>
      <c r="Q1148" s="37" t="str">
        <f>IF(C1148="ForthPoint","ForthPoint",IF(D1148="Intercompany",_xlfn.XLOOKUP(E1148,'Dept Lookup'!B:B,'Dept Lookup'!A:A),Modified!D1148))</f>
        <v>Data Engineering</v>
      </c>
      <c r="R1148" t="str">
        <f t="shared" si="89"/>
        <v>Roku</v>
      </c>
      <c r="S1148" s="1" t="s">
        <v>707</v>
      </c>
      <c r="T1148">
        <f t="shared" si="90"/>
        <v>0</v>
      </c>
      <c r="U1148" s="25" t="str">
        <f>IF(K1148&gt;0,K1148,_xlfn.XLOOKUP(M1148,'Client Lookup'!L:L,'Client Lookup'!N:N))</f>
        <v>25138</v>
      </c>
      <c r="V1148" t="str">
        <f>_xlfn.XLOOKUP(_xlfn.NUMBERVALUE(U1148),'Project Lookup'!X:X,'Project Lookup'!B:B)</f>
        <v>SOW#1 2024 - DE &amp; BI Team</v>
      </c>
      <c r="X1148" t="str">
        <f t="shared" si="91"/>
        <v>459 Roku Inc. : 966 SOW#1 2024 - DE &amp; BI Team</v>
      </c>
      <c r="Y1148" t="str">
        <f t="shared" si="92"/>
        <v>459 Roku Inc.</v>
      </c>
      <c r="Z1148" t="str">
        <f t="shared" si="93"/>
        <v>459 Roku Inc.</v>
      </c>
      <c r="AA1148" t="str">
        <f>_xlfn.XLOOKUP(Z1148,'Client Lookup'!A:A,'Client Lookup'!C:C)</f>
        <v>Roku</v>
      </c>
      <c r="AC1148" t="e">
        <f>_xlfn.XLOOKUP(K1148,'Results vs Forecast'!K:K,'Results vs Forecast'!K:K)</f>
        <v>#N/A</v>
      </c>
    </row>
    <row r="1149" spans="1:29" hidden="1">
      <c r="A1149" s="39"/>
      <c r="B1149" s="1" t="s">
        <v>700</v>
      </c>
      <c r="C1149" s="1" t="s">
        <v>1370</v>
      </c>
      <c r="D1149" s="1" t="s">
        <v>17</v>
      </c>
      <c r="E1149" s="1" t="s">
        <v>17</v>
      </c>
      <c r="F1149" s="2">
        <v>45535</v>
      </c>
      <c r="G1149" s="2">
        <v>45505</v>
      </c>
      <c r="H1149" s="1" t="s">
        <v>3539</v>
      </c>
      <c r="I1149" s="1" t="s">
        <v>3540</v>
      </c>
      <c r="J1149" s="1" t="s">
        <v>613</v>
      </c>
      <c r="K1149" s="1" t="s">
        <v>854</v>
      </c>
      <c r="L1149" s="1"/>
      <c r="M1149" s="1"/>
      <c r="N1149" s="1"/>
      <c r="O1149" s="1"/>
      <c r="P1149" s="40">
        <v>312.14530064520358</v>
      </c>
      <c r="Q1149" s="37" t="str">
        <f>IF(C1149="ForthPoint","ForthPoint",IF(D1149="Intercompany",_xlfn.XLOOKUP(E1149,'Dept Lookup'!B:B,'Dept Lookup'!A:A),Modified!D1149))</f>
        <v>Data Engineering</v>
      </c>
      <c r="R1149" t="str">
        <f t="shared" si="89"/>
        <v>Pixability</v>
      </c>
      <c r="S1149" s="1" t="s">
        <v>707</v>
      </c>
      <c r="T1149">
        <f t="shared" si="90"/>
        <v>0</v>
      </c>
      <c r="U1149" s="25" t="str">
        <f>IF(K1149&gt;0,K1149,_xlfn.XLOOKUP(M1149,'Client Lookup'!L:L,'Client Lookup'!N:N))</f>
        <v>25155</v>
      </c>
      <c r="V1149" t="str">
        <f>_xlfn.XLOOKUP(_xlfn.NUMBERVALUE(U1149),'Project Lookup'!X:X,'Project Lookup'!B:B)</f>
        <v>Pixability SOW#3</v>
      </c>
      <c r="X1149" t="str">
        <f t="shared" si="91"/>
        <v>466 Pixability Inc. : 983 Pixability SOW#3</v>
      </c>
      <c r="Y1149" t="str">
        <f t="shared" si="92"/>
        <v>466 Pixability Inc.</v>
      </c>
      <c r="Z1149" t="str">
        <f t="shared" si="93"/>
        <v>466 Pixability Inc.</v>
      </c>
      <c r="AA1149" t="str">
        <f>_xlfn.XLOOKUP(Z1149,'Client Lookup'!A:A,'Client Lookup'!C:C)</f>
        <v>Pixability</v>
      </c>
      <c r="AC1149" t="e">
        <f>_xlfn.XLOOKUP(K1149,'Results vs Forecast'!K:K,'Results vs Forecast'!K:K)</f>
        <v>#N/A</v>
      </c>
    </row>
    <row r="1150" spans="1:29" hidden="1">
      <c r="A1150" s="39"/>
      <c r="B1150" s="1" t="s">
        <v>700</v>
      </c>
      <c r="C1150" s="1" t="s">
        <v>1370</v>
      </c>
      <c r="D1150" s="1" t="s">
        <v>17</v>
      </c>
      <c r="E1150" s="1" t="s">
        <v>17</v>
      </c>
      <c r="F1150" s="2">
        <v>45535</v>
      </c>
      <c r="G1150" s="2">
        <v>45505</v>
      </c>
      <c r="H1150" s="1" t="s">
        <v>3541</v>
      </c>
      <c r="I1150" s="1" t="s">
        <v>3542</v>
      </c>
      <c r="J1150" s="1" t="s">
        <v>818</v>
      </c>
      <c r="K1150" s="1" t="s">
        <v>796</v>
      </c>
      <c r="L1150" s="1" t="s">
        <v>3346</v>
      </c>
      <c r="M1150" s="1"/>
      <c r="N1150" s="1"/>
      <c r="O1150" s="1"/>
      <c r="P1150" s="40">
        <v>729.33962447338058</v>
      </c>
      <c r="Q1150" s="37" t="str">
        <f>IF(C1150="ForthPoint","ForthPoint",IF(D1150="Intercompany",_xlfn.XLOOKUP(E1150,'Dept Lookup'!B:B,'Dept Lookup'!A:A),Modified!D1150))</f>
        <v>Data Engineering</v>
      </c>
      <c r="R1150" t="str">
        <f t="shared" si="89"/>
        <v>Globalization Partners</v>
      </c>
      <c r="S1150" s="1" t="s">
        <v>707</v>
      </c>
      <c r="T1150">
        <f t="shared" si="90"/>
        <v>0</v>
      </c>
      <c r="U1150" s="25" t="str">
        <f>IF(K1150&gt;0,K1150,_xlfn.XLOOKUP(M1150,'Client Lookup'!L:L,'Client Lookup'!N:N))</f>
        <v>36410</v>
      </c>
      <c r="V1150" t="str">
        <f>_xlfn.XLOOKUP(_xlfn.NUMBERVALUE(U1150),'Project Lookup'!X:X,'Project Lookup'!B:B)</f>
        <v>Globalization Partners SOW #40 - Data Engineering Team Renewal</v>
      </c>
      <c r="X1150" t="str">
        <f t="shared" si="91"/>
        <v>460 Globalization Partners Inc. : 1367 Globalization Partners SOW #40 - Data Engineering Team Renewal</v>
      </c>
      <c r="Y1150" t="str">
        <f t="shared" si="92"/>
        <v>460 Globalization Partners Inc.</v>
      </c>
      <c r="Z1150" t="str">
        <f t="shared" si="93"/>
        <v>460 Globalization Partners Inc.</v>
      </c>
      <c r="AA1150" t="str">
        <f>_xlfn.XLOOKUP(Z1150,'Client Lookup'!A:A,'Client Lookup'!C:C)</f>
        <v>Globalization Partners</v>
      </c>
      <c r="AC1150" t="e">
        <f>_xlfn.XLOOKUP(K1150,'Results vs Forecast'!K:K,'Results vs Forecast'!K:K)</f>
        <v>#N/A</v>
      </c>
    </row>
    <row r="1151" spans="1:29" hidden="1">
      <c r="A1151" s="39"/>
      <c r="B1151" s="1" t="s">
        <v>700</v>
      </c>
      <c r="C1151" s="1" t="s">
        <v>1370</v>
      </c>
      <c r="D1151" s="1" t="s">
        <v>17</v>
      </c>
      <c r="E1151" s="1" t="s">
        <v>17</v>
      </c>
      <c r="F1151" s="2">
        <v>45535</v>
      </c>
      <c r="G1151" s="2">
        <v>45505</v>
      </c>
      <c r="H1151" s="1" t="s">
        <v>3543</v>
      </c>
      <c r="I1151" s="1" t="s">
        <v>3544</v>
      </c>
      <c r="J1151" s="1" t="s">
        <v>645</v>
      </c>
      <c r="K1151" s="1" t="s">
        <v>891</v>
      </c>
      <c r="L1151" s="1" t="s">
        <v>3332</v>
      </c>
      <c r="M1151" s="1"/>
      <c r="N1151" s="1"/>
      <c r="O1151" s="1"/>
      <c r="P1151" s="40">
        <v>480.22353945415932</v>
      </c>
      <c r="Q1151" s="37" t="str">
        <f>IF(C1151="ForthPoint","ForthPoint",IF(D1151="Intercompany",_xlfn.XLOOKUP(E1151,'Dept Lookup'!B:B,'Dept Lookup'!A:A),Modified!D1151))</f>
        <v>Data Engineering</v>
      </c>
      <c r="R1151" t="str">
        <f t="shared" si="89"/>
        <v>The Blackstone Group</v>
      </c>
      <c r="S1151" s="1" t="s">
        <v>707</v>
      </c>
      <c r="T1151">
        <f t="shared" si="90"/>
        <v>0</v>
      </c>
      <c r="U1151" s="25" t="str">
        <f>IF(K1151&gt;0,K1151,_xlfn.XLOOKUP(M1151,'Client Lookup'!L:L,'Client Lookup'!N:N))</f>
        <v>25160</v>
      </c>
      <c r="V1151" t="str">
        <f>_xlfn.XLOOKUP(_xlfn.NUMBERVALUE(U1151),'Project Lookup'!X:X,'Project Lookup'!B:B)</f>
        <v>Blackstone SOW #12</v>
      </c>
      <c r="X1151" t="str">
        <f t="shared" si="91"/>
        <v>468 Blackstone Inc. : 988 Blackstone SOW #12</v>
      </c>
      <c r="Y1151" t="str">
        <f t="shared" si="92"/>
        <v>468 Blackstone Inc.</v>
      </c>
      <c r="Z1151" t="str">
        <f t="shared" si="93"/>
        <v>468 Blackstone Inc.</v>
      </c>
      <c r="AA1151" t="str">
        <f>_xlfn.XLOOKUP(Z1151,'Client Lookup'!A:A,'Client Lookup'!C:C)</f>
        <v>The Blackstone Group</v>
      </c>
      <c r="AC1151" t="e">
        <f>_xlfn.XLOOKUP(K1151,'Results vs Forecast'!K:K,'Results vs Forecast'!K:K)</f>
        <v>#N/A</v>
      </c>
    </row>
    <row r="1152" spans="1:29" hidden="1">
      <c r="A1152" s="39"/>
      <c r="B1152" s="1" t="s">
        <v>700</v>
      </c>
      <c r="C1152" s="1" t="s">
        <v>1370</v>
      </c>
      <c r="D1152" s="1" t="s">
        <v>17</v>
      </c>
      <c r="E1152" s="1" t="s">
        <v>17</v>
      </c>
      <c r="F1152" s="2">
        <v>45535</v>
      </c>
      <c r="G1152" s="2">
        <v>45505</v>
      </c>
      <c r="H1152" s="1" t="s">
        <v>3545</v>
      </c>
      <c r="I1152" s="1" t="s">
        <v>3546</v>
      </c>
      <c r="J1152" s="1" t="s">
        <v>613</v>
      </c>
      <c r="K1152" s="1" t="s">
        <v>854</v>
      </c>
      <c r="L1152" s="1"/>
      <c r="M1152" s="1"/>
      <c r="N1152" s="1"/>
      <c r="O1152" s="1"/>
      <c r="P1152" s="40">
        <v>312.14530064520358</v>
      </c>
      <c r="Q1152" s="37" t="str">
        <f>IF(C1152="ForthPoint","ForthPoint",IF(D1152="Intercompany",_xlfn.XLOOKUP(E1152,'Dept Lookup'!B:B,'Dept Lookup'!A:A),Modified!D1152))</f>
        <v>Data Engineering</v>
      </c>
      <c r="R1152" t="str">
        <f t="shared" si="89"/>
        <v>Pixability</v>
      </c>
      <c r="S1152" s="1" t="s">
        <v>707</v>
      </c>
      <c r="T1152">
        <f t="shared" si="90"/>
        <v>0</v>
      </c>
      <c r="U1152" s="25" t="str">
        <f>IF(K1152&gt;0,K1152,_xlfn.XLOOKUP(M1152,'Client Lookup'!L:L,'Client Lookup'!N:N))</f>
        <v>25155</v>
      </c>
      <c r="V1152" t="str">
        <f>_xlfn.XLOOKUP(_xlfn.NUMBERVALUE(U1152),'Project Lookup'!X:X,'Project Lookup'!B:B)</f>
        <v>Pixability SOW#3</v>
      </c>
      <c r="X1152" t="str">
        <f t="shared" si="91"/>
        <v>466 Pixability Inc. : 983 Pixability SOW#3</v>
      </c>
      <c r="Y1152" t="str">
        <f t="shared" si="92"/>
        <v>466 Pixability Inc.</v>
      </c>
      <c r="Z1152" t="str">
        <f t="shared" si="93"/>
        <v>466 Pixability Inc.</v>
      </c>
      <c r="AA1152" t="str">
        <f>_xlfn.XLOOKUP(Z1152,'Client Lookup'!A:A,'Client Lookup'!C:C)</f>
        <v>Pixability</v>
      </c>
      <c r="AC1152" t="e">
        <f>_xlfn.XLOOKUP(K1152,'Results vs Forecast'!K:K,'Results vs Forecast'!K:K)</f>
        <v>#N/A</v>
      </c>
    </row>
    <row r="1153" spans="1:29" hidden="1">
      <c r="A1153" s="39"/>
      <c r="B1153" s="1" t="s">
        <v>700</v>
      </c>
      <c r="C1153" s="1" t="s">
        <v>1370</v>
      </c>
      <c r="D1153" s="1" t="s">
        <v>17</v>
      </c>
      <c r="E1153" s="1" t="s">
        <v>17</v>
      </c>
      <c r="F1153" s="2">
        <v>45535</v>
      </c>
      <c r="G1153" s="2">
        <v>45505</v>
      </c>
      <c r="H1153" s="1" t="s">
        <v>3547</v>
      </c>
      <c r="I1153" s="1" t="s">
        <v>3548</v>
      </c>
      <c r="J1153" s="1" t="s">
        <v>799</v>
      </c>
      <c r="K1153" s="1" t="s">
        <v>797</v>
      </c>
      <c r="L1153" s="1" t="s">
        <v>3338</v>
      </c>
      <c r="M1153" s="1"/>
      <c r="N1153" s="1"/>
      <c r="O1153" s="1"/>
      <c r="P1153" s="40">
        <v>320.14902630277288</v>
      </c>
      <c r="Q1153" s="37" t="str">
        <f>IF(C1153="ForthPoint","ForthPoint",IF(D1153="Intercompany",_xlfn.XLOOKUP(E1153,'Dept Lookup'!B:B,'Dept Lookup'!A:A),Modified!D1153))</f>
        <v>Data Engineering</v>
      </c>
      <c r="R1153" t="str">
        <f t="shared" si="89"/>
        <v>Fedefarma</v>
      </c>
      <c r="S1153" s="1" t="s">
        <v>707</v>
      </c>
      <c r="T1153">
        <f t="shared" si="90"/>
        <v>0</v>
      </c>
      <c r="U1153" s="25" t="str">
        <f>IF(K1153&gt;0,K1153,_xlfn.XLOOKUP(M1153,'Client Lookup'!L:L,'Client Lookup'!N:N))</f>
        <v>28678</v>
      </c>
      <c r="V1153" t="str">
        <f>_xlfn.XLOOKUP(_xlfn.NUMBERVALUE(U1153),'Project Lookup'!X:X,'Project Lookup'!B:B)</f>
        <v>Fedefarma: Landing Zone Assessment &amp; Recommendation Phase</v>
      </c>
      <c r="X1153" t="str">
        <f t="shared" si="91"/>
        <v>456 ICC in Montevideo represents Blend360 : 1166 Fedefarma: Landing Zone Assessment &amp; Recommendation Phase</v>
      </c>
      <c r="Y1153" t="str">
        <f t="shared" si="92"/>
        <v>456 ICC in Montevideo represents Blend360</v>
      </c>
      <c r="Z1153" t="str">
        <f t="shared" si="93"/>
        <v>456 ICC in Montevideo represents Blend360</v>
      </c>
      <c r="AA1153" t="str">
        <f>_xlfn.XLOOKUP(Z1153,'Client Lookup'!A:A,'Client Lookup'!C:C)</f>
        <v>Fedefarma</v>
      </c>
      <c r="AC1153" t="e">
        <f>_xlfn.XLOOKUP(K1153,'Results vs Forecast'!K:K,'Results vs Forecast'!K:K)</f>
        <v>#N/A</v>
      </c>
    </row>
    <row r="1154" spans="1:29" hidden="1">
      <c r="A1154" s="39"/>
      <c r="B1154" s="1" t="s">
        <v>700</v>
      </c>
      <c r="C1154" s="1" t="s">
        <v>1370</v>
      </c>
      <c r="D1154" s="1" t="s">
        <v>17</v>
      </c>
      <c r="E1154" s="1" t="s">
        <v>17</v>
      </c>
      <c r="F1154" s="2">
        <v>45535</v>
      </c>
      <c r="G1154" s="2">
        <v>45505</v>
      </c>
      <c r="H1154" s="1" t="s">
        <v>3549</v>
      </c>
      <c r="I1154" s="1" t="s">
        <v>3550</v>
      </c>
      <c r="J1154" s="1" t="s">
        <v>587</v>
      </c>
      <c r="K1154" s="1" t="s">
        <v>840</v>
      </c>
      <c r="L1154" s="1" t="s">
        <v>3446</v>
      </c>
      <c r="M1154" s="1"/>
      <c r="N1154" s="1"/>
      <c r="O1154" s="1"/>
      <c r="P1154" s="40">
        <v>455.21202070163127</v>
      </c>
      <c r="Q1154" s="37" t="str">
        <f>IF(C1154="ForthPoint","ForthPoint",IF(D1154="Intercompany",_xlfn.XLOOKUP(E1154,'Dept Lookup'!B:B,'Dept Lookup'!A:A),Modified!D1154))</f>
        <v>Data Engineering</v>
      </c>
      <c r="R1154" t="str">
        <f t="shared" si="89"/>
        <v>Madhive</v>
      </c>
      <c r="S1154" s="1" t="s">
        <v>707</v>
      </c>
      <c r="T1154">
        <f t="shared" si="90"/>
        <v>0</v>
      </c>
      <c r="U1154" s="25" t="str">
        <f>IF(K1154&gt;0,K1154,_xlfn.XLOOKUP(M1154,'Client Lookup'!L:L,'Client Lookup'!N:N))</f>
        <v>26788</v>
      </c>
      <c r="V1154" t="str">
        <f>_xlfn.XLOOKUP(_xlfn.NUMBERVALUE(U1154),'Project Lookup'!X:X,'Project Lookup'!B:B)</f>
        <v>Madhive - SOW1</v>
      </c>
      <c r="X1154" t="str">
        <f t="shared" si="91"/>
        <v>482 Madhive : 1111 Madhive - SOW1</v>
      </c>
      <c r="Y1154" t="str">
        <f t="shared" si="92"/>
        <v>482 Madhive</v>
      </c>
      <c r="Z1154" t="str">
        <f t="shared" si="93"/>
        <v>482 Madhive</v>
      </c>
      <c r="AA1154" t="str">
        <f>_xlfn.XLOOKUP(Z1154,'Client Lookup'!A:A,'Client Lookup'!C:C)</f>
        <v>Madhive</v>
      </c>
      <c r="AC1154" t="e">
        <f>_xlfn.XLOOKUP(K1154,'Results vs Forecast'!K:K,'Results vs Forecast'!K:K)</f>
        <v>#N/A</v>
      </c>
    </row>
    <row r="1155" spans="1:29" hidden="1">
      <c r="A1155" s="39"/>
      <c r="B1155" s="1" t="s">
        <v>700</v>
      </c>
      <c r="C1155" s="1" t="s">
        <v>1370</v>
      </c>
      <c r="D1155" s="1" t="s">
        <v>17</v>
      </c>
      <c r="E1155" s="1" t="s">
        <v>17</v>
      </c>
      <c r="F1155" s="2">
        <v>45535</v>
      </c>
      <c r="G1155" s="2">
        <v>45505</v>
      </c>
      <c r="H1155" s="1" t="s">
        <v>3551</v>
      </c>
      <c r="I1155" s="1" t="s">
        <v>3552</v>
      </c>
      <c r="J1155" s="1" t="s">
        <v>587</v>
      </c>
      <c r="K1155" s="1" t="s">
        <v>840</v>
      </c>
      <c r="L1155" s="1" t="s">
        <v>3446</v>
      </c>
      <c r="M1155" s="1"/>
      <c r="N1155" s="1"/>
      <c r="O1155" s="1"/>
      <c r="P1155" s="40">
        <v>270.12574094296463</v>
      </c>
      <c r="Q1155" s="37" t="str">
        <f>IF(C1155="ForthPoint","ForthPoint",IF(D1155="Intercompany",_xlfn.XLOOKUP(E1155,'Dept Lookup'!B:B,'Dept Lookup'!A:A),Modified!D1155))</f>
        <v>Data Engineering</v>
      </c>
      <c r="R1155" t="str">
        <f t="shared" ref="R1155:R1218" si="94">AA1155</f>
        <v>Madhive</v>
      </c>
      <c r="S1155" s="1" t="s">
        <v>707</v>
      </c>
      <c r="T1155">
        <f t="shared" ref="T1155:T1218" si="95">M1155</f>
        <v>0</v>
      </c>
      <c r="U1155" s="25" t="str">
        <f>IF(K1155&gt;0,K1155,_xlfn.XLOOKUP(M1155,'Client Lookup'!L:L,'Client Lookup'!N:N))</f>
        <v>26788</v>
      </c>
      <c r="V1155" t="str">
        <f>_xlfn.XLOOKUP(_xlfn.NUMBERVALUE(U1155),'Project Lookup'!X:X,'Project Lookup'!B:B)</f>
        <v>Madhive - SOW1</v>
      </c>
      <c r="X1155" t="str">
        <f t="shared" ref="X1155:X1218" si="96">IF(J1155="- No Entity -",M1155,J1155)</f>
        <v>482 Madhive : 1111 Madhive - SOW1</v>
      </c>
      <c r="Y1155" t="str">
        <f t="shared" ref="Y1155:Y1218" si="97">IFERROR(_xlfn.TEXTBEFORE(X1155," :"),X1155)</f>
        <v>482 Madhive</v>
      </c>
      <c r="Z1155" t="str">
        <f t="shared" si="93"/>
        <v>482 Madhive</v>
      </c>
      <c r="AA1155" t="str">
        <f>_xlfn.XLOOKUP(Z1155,'Client Lookup'!A:A,'Client Lookup'!C:C)</f>
        <v>Madhive</v>
      </c>
      <c r="AC1155" t="e">
        <f>_xlfn.XLOOKUP(K1155,'Results vs Forecast'!K:K,'Results vs Forecast'!K:K)</f>
        <v>#N/A</v>
      </c>
    </row>
    <row r="1156" spans="1:29" hidden="1">
      <c r="A1156" s="39"/>
      <c r="B1156" s="1" t="s">
        <v>700</v>
      </c>
      <c r="C1156" s="1" t="s">
        <v>1370</v>
      </c>
      <c r="D1156" s="1" t="s">
        <v>17</v>
      </c>
      <c r="E1156" s="1" t="s">
        <v>17</v>
      </c>
      <c r="F1156" s="2">
        <v>45535</v>
      </c>
      <c r="G1156" s="2">
        <v>45505</v>
      </c>
      <c r="H1156" s="1" t="s">
        <v>3553</v>
      </c>
      <c r="I1156" s="1" t="s">
        <v>3554</v>
      </c>
      <c r="J1156" s="1" t="s">
        <v>812</v>
      </c>
      <c r="K1156" s="1" t="s">
        <v>795</v>
      </c>
      <c r="L1156" s="1" t="s">
        <v>3324</v>
      </c>
      <c r="M1156" s="1"/>
      <c r="N1156" s="1"/>
      <c r="O1156" s="1"/>
      <c r="P1156" s="40">
        <v>448.20863682388205</v>
      </c>
      <c r="Q1156" s="37" t="str">
        <f>IF(C1156="ForthPoint","ForthPoint",IF(D1156="Intercompany",_xlfn.XLOOKUP(E1156,'Dept Lookup'!B:B,'Dept Lookup'!A:A),Modified!D1156))</f>
        <v>Data Engineering</v>
      </c>
      <c r="R1156" t="str">
        <f t="shared" si="94"/>
        <v>Globalization Partners</v>
      </c>
      <c r="S1156" s="1" t="s">
        <v>707</v>
      </c>
      <c r="T1156">
        <f t="shared" si="95"/>
        <v>0</v>
      </c>
      <c r="U1156" s="25" t="str">
        <f>IF(K1156&gt;0,K1156,_xlfn.XLOOKUP(M1156,'Client Lookup'!L:L,'Client Lookup'!N:N))</f>
        <v>35885</v>
      </c>
      <c r="V1156" t="str">
        <f>_xlfn.XLOOKUP(_xlfn.NUMBERVALUE(U1156),'Project Lookup'!X:X,'Project Lookup'!B:B)</f>
        <v>Globalization Partners SOW #41 - Data Engineering Team Renewal</v>
      </c>
      <c r="X1156" t="str">
        <f t="shared" si="96"/>
        <v>460 Globalization Partners Inc. : 1349 Globalization Partners SOW #41 - Data Engineering Team Renewal</v>
      </c>
      <c r="Y1156" t="str">
        <f t="shared" si="97"/>
        <v>460 Globalization Partners Inc.</v>
      </c>
      <c r="Z1156" t="str">
        <f t="shared" si="93"/>
        <v>460 Globalization Partners Inc.</v>
      </c>
      <c r="AA1156" t="str">
        <f>_xlfn.XLOOKUP(Z1156,'Client Lookup'!A:A,'Client Lookup'!C:C)</f>
        <v>Globalization Partners</v>
      </c>
      <c r="AC1156" t="e">
        <f>_xlfn.XLOOKUP(K1156,'Results vs Forecast'!K:K,'Results vs Forecast'!K:K)</f>
        <v>#N/A</v>
      </c>
    </row>
    <row r="1157" spans="1:29" hidden="1">
      <c r="A1157" s="39"/>
      <c r="B1157" s="1" t="s">
        <v>700</v>
      </c>
      <c r="C1157" s="1" t="s">
        <v>1370</v>
      </c>
      <c r="D1157" s="1" t="s">
        <v>17</v>
      </c>
      <c r="E1157" s="1" t="s">
        <v>17</v>
      </c>
      <c r="F1157" s="2">
        <v>45535</v>
      </c>
      <c r="G1157" s="2">
        <v>45505</v>
      </c>
      <c r="H1157" s="1" t="s">
        <v>3555</v>
      </c>
      <c r="I1157" s="1" t="s">
        <v>3556</v>
      </c>
      <c r="J1157" s="1" t="s">
        <v>617</v>
      </c>
      <c r="K1157" s="1" t="s">
        <v>860</v>
      </c>
      <c r="L1157" s="1" t="s">
        <v>2892</v>
      </c>
      <c r="M1157" s="1"/>
      <c r="N1157" s="1"/>
      <c r="O1157" s="1"/>
      <c r="P1157" s="40">
        <v>432.20118550874338</v>
      </c>
      <c r="Q1157" s="37" t="str">
        <f>IF(C1157="ForthPoint","ForthPoint",IF(D1157="Intercompany",_xlfn.XLOOKUP(E1157,'Dept Lookup'!B:B,'Dept Lookup'!A:A),Modified!D1157))</f>
        <v>Data Engineering</v>
      </c>
      <c r="R1157" t="str">
        <f t="shared" si="94"/>
        <v>Roku</v>
      </c>
      <c r="S1157" s="1" t="s">
        <v>707</v>
      </c>
      <c r="T1157">
        <f t="shared" si="95"/>
        <v>0</v>
      </c>
      <c r="U1157" s="25" t="str">
        <f>IF(K1157&gt;0,K1157,_xlfn.XLOOKUP(M1157,'Client Lookup'!L:L,'Client Lookup'!N:N))</f>
        <v>25138</v>
      </c>
      <c r="V1157" t="str">
        <f>_xlfn.XLOOKUP(_xlfn.NUMBERVALUE(U1157),'Project Lookup'!X:X,'Project Lookup'!B:B)</f>
        <v>SOW#1 2024 - DE &amp; BI Team</v>
      </c>
      <c r="X1157" t="str">
        <f t="shared" si="96"/>
        <v>459 Roku Inc. : 966 SOW#1 2024 - DE &amp; BI Team</v>
      </c>
      <c r="Y1157" t="str">
        <f t="shared" si="97"/>
        <v>459 Roku Inc.</v>
      </c>
      <c r="Z1157" t="str">
        <f t="shared" si="93"/>
        <v>459 Roku Inc.</v>
      </c>
      <c r="AA1157" t="str">
        <f>_xlfn.XLOOKUP(Z1157,'Client Lookup'!A:A,'Client Lookup'!C:C)</f>
        <v>Roku</v>
      </c>
      <c r="AC1157" t="e">
        <f>_xlfn.XLOOKUP(K1157,'Results vs Forecast'!K:K,'Results vs Forecast'!K:K)</f>
        <v>#N/A</v>
      </c>
    </row>
    <row r="1158" spans="1:29" hidden="1">
      <c r="A1158" s="39"/>
      <c r="B1158" s="1" t="s">
        <v>700</v>
      </c>
      <c r="C1158" s="1" t="s">
        <v>1370</v>
      </c>
      <c r="D1158" s="1" t="s">
        <v>17</v>
      </c>
      <c r="E1158" s="1" t="s">
        <v>17</v>
      </c>
      <c r="F1158" s="2">
        <v>45535</v>
      </c>
      <c r="G1158" s="2">
        <v>45505</v>
      </c>
      <c r="H1158" s="1" t="s">
        <v>3557</v>
      </c>
      <c r="I1158" s="1" t="s">
        <v>3558</v>
      </c>
      <c r="J1158" s="1" t="s">
        <v>587</v>
      </c>
      <c r="K1158" s="1" t="s">
        <v>840</v>
      </c>
      <c r="L1158" s="1" t="s">
        <v>3446</v>
      </c>
      <c r="M1158" s="1"/>
      <c r="N1158" s="1"/>
      <c r="O1158" s="1"/>
      <c r="P1158" s="40">
        <v>270.12574094296463</v>
      </c>
      <c r="Q1158" s="37" t="str">
        <f>IF(C1158="ForthPoint","ForthPoint",IF(D1158="Intercompany",_xlfn.XLOOKUP(E1158,'Dept Lookup'!B:B,'Dept Lookup'!A:A),Modified!D1158))</f>
        <v>Data Engineering</v>
      </c>
      <c r="R1158" t="str">
        <f t="shared" si="94"/>
        <v>Madhive</v>
      </c>
      <c r="S1158" s="1" t="s">
        <v>707</v>
      </c>
      <c r="T1158">
        <f t="shared" si="95"/>
        <v>0</v>
      </c>
      <c r="U1158" s="25" t="str">
        <f>IF(K1158&gt;0,K1158,_xlfn.XLOOKUP(M1158,'Client Lookup'!L:L,'Client Lookup'!N:N))</f>
        <v>26788</v>
      </c>
      <c r="V1158" t="str">
        <f>_xlfn.XLOOKUP(_xlfn.NUMBERVALUE(U1158),'Project Lookup'!X:X,'Project Lookup'!B:B)</f>
        <v>Madhive - SOW1</v>
      </c>
      <c r="X1158" t="str">
        <f t="shared" si="96"/>
        <v>482 Madhive : 1111 Madhive - SOW1</v>
      </c>
      <c r="Y1158" t="str">
        <f t="shared" si="97"/>
        <v>482 Madhive</v>
      </c>
      <c r="Z1158" t="str">
        <f t="shared" si="93"/>
        <v>482 Madhive</v>
      </c>
      <c r="AA1158" t="str">
        <f>_xlfn.XLOOKUP(Z1158,'Client Lookup'!A:A,'Client Lookup'!C:C)</f>
        <v>Madhive</v>
      </c>
      <c r="AC1158" t="e">
        <f>_xlfn.XLOOKUP(K1158,'Results vs Forecast'!K:K,'Results vs Forecast'!K:K)</f>
        <v>#N/A</v>
      </c>
    </row>
    <row r="1159" spans="1:29" hidden="1">
      <c r="A1159" s="39"/>
      <c r="B1159" s="1" t="s">
        <v>700</v>
      </c>
      <c r="C1159" s="1" t="s">
        <v>1370</v>
      </c>
      <c r="D1159" s="1" t="s">
        <v>17</v>
      </c>
      <c r="E1159" s="1" t="s">
        <v>17</v>
      </c>
      <c r="F1159" s="2">
        <v>45535</v>
      </c>
      <c r="G1159" s="2">
        <v>45505</v>
      </c>
      <c r="H1159" s="1" t="s">
        <v>3559</v>
      </c>
      <c r="I1159" s="1" t="s">
        <v>3560</v>
      </c>
      <c r="J1159" s="1" t="s">
        <v>587</v>
      </c>
      <c r="K1159" s="1" t="s">
        <v>840</v>
      </c>
      <c r="L1159" s="1" t="s">
        <v>3446</v>
      </c>
      <c r="M1159" s="1"/>
      <c r="N1159" s="1"/>
      <c r="O1159" s="1"/>
      <c r="P1159" s="40">
        <v>520.2421677420059</v>
      </c>
      <c r="Q1159" s="37" t="str">
        <f>IF(C1159="ForthPoint","ForthPoint",IF(D1159="Intercompany",_xlfn.XLOOKUP(E1159,'Dept Lookup'!B:B,'Dept Lookup'!A:A),Modified!D1159))</f>
        <v>Data Engineering</v>
      </c>
      <c r="R1159" t="str">
        <f t="shared" si="94"/>
        <v>Madhive</v>
      </c>
      <c r="S1159" s="1" t="s">
        <v>707</v>
      </c>
      <c r="T1159">
        <f t="shared" si="95"/>
        <v>0</v>
      </c>
      <c r="U1159" s="25" t="str">
        <f>IF(K1159&gt;0,K1159,_xlfn.XLOOKUP(M1159,'Client Lookup'!L:L,'Client Lookup'!N:N))</f>
        <v>26788</v>
      </c>
      <c r="V1159" t="str">
        <f>_xlfn.XLOOKUP(_xlfn.NUMBERVALUE(U1159),'Project Lookup'!X:X,'Project Lookup'!B:B)</f>
        <v>Madhive - SOW1</v>
      </c>
      <c r="X1159" t="str">
        <f t="shared" si="96"/>
        <v>482 Madhive : 1111 Madhive - SOW1</v>
      </c>
      <c r="Y1159" t="str">
        <f t="shared" si="97"/>
        <v>482 Madhive</v>
      </c>
      <c r="Z1159" t="str">
        <f t="shared" si="93"/>
        <v>482 Madhive</v>
      </c>
      <c r="AA1159" t="str">
        <f>_xlfn.XLOOKUP(Z1159,'Client Lookup'!A:A,'Client Lookup'!C:C)</f>
        <v>Madhive</v>
      </c>
      <c r="AC1159" t="e">
        <f>_xlfn.XLOOKUP(K1159,'Results vs Forecast'!K:K,'Results vs Forecast'!K:K)</f>
        <v>#N/A</v>
      </c>
    </row>
    <row r="1160" spans="1:29" hidden="1">
      <c r="A1160" s="39"/>
      <c r="B1160" s="1" t="s">
        <v>700</v>
      </c>
      <c r="C1160" s="1" t="s">
        <v>1370</v>
      </c>
      <c r="D1160" s="1" t="s">
        <v>17</v>
      </c>
      <c r="E1160" s="1" t="s">
        <v>17</v>
      </c>
      <c r="F1160" s="2">
        <v>45535</v>
      </c>
      <c r="G1160" s="2">
        <v>45505</v>
      </c>
      <c r="H1160" s="1" t="s">
        <v>3561</v>
      </c>
      <c r="I1160" s="1" t="s">
        <v>3562</v>
      </c>
      <c r="J1160" s="1" t="s">
        <v>799</v>
      </c>
      <c r="K1160" s="1" t="s">
        <v>797</v>
      </c>
      <c r="L1160" s="1" t="s">
        <v>3338</v>
      </c>
      <c r="M1160" s="1"/>
      <c r="N1160" s="1"/>
      <c r="O1160" s="1"/>
      <c r="P1160" s="40">
        <v>160.07451315138644</v>
      </c>
      <c r="Q1160" s="37" t="str">
        <f>IF(C1160="ForthPoint","ForthPoint",IF(D1160="Intercompany",_xlfn.XLOOKUP(E1160,'Dept Lookup'!B:B,'Dept Lookup'!A:A),Modified!D1160))</f>
        <v>Data Engineering</v>
      </c>
      <c r="R1160" t="str">
        <f t="shared" si="94"/>
        <v>Fedefarma</v>
      </c>
      <c r="S1160" s="1" t="s">
        <v>707</v>
      </c>
      <c r="T1160">
        <f t="shared" si="95"/>
        <v>0</v>
      </c>
      <c r="U1160" s="25" t="str">
        <f>IF(K1160&gt;0,K1160,_xlfn.XLOOKUP(M1160,'Client Lookup'!L:L,'Client Lookup'!N:N))</f>
        <v>28678</v>
      </c>
      <c r="V1160" t="str">
        <f>_xlfn.XLOOKUP(_xlfn.NUMBERVALUE(U1160),'Project Lookup'!X:X,'Project Lookup'!B:B)</f>
        <v>Fedefarma: Landing Zone Assessment &amp; Recommendation Phase</v>
      </c>
      <c r="X1160" t="str">
        <f t="shared" si="96"/>
        <v>456 ICC in Montevideo represents Blend360 : 1166 Fedefarma: Landing Zone Assessment &amp; Recommendation Phase</v>
      </c>
      <c r="Y1160" t="str">
        <f t="shared" si="97"/>
        <v>456 ICC in Montevideo represents Blend360</v>
      </c>
      <c r="Z1160" t="str">
        <f t="shared" si="93"/>
        <v>456 ICC in Montevideo represents Blend360</v>
      </c>
      <c r="AA1160" t="str">
        <f>_xlfn.XLOOKUP(Z1160,'Client Lookup'!A:A,'Client Lookup'!C:C)</f>
        <v>Fedefarma</v>
      </c>
      <c r="AC1160" t="e">
        <f>_xlfn.XLOOKUP(K1160,'Results vs Forecast'!K:K,'Results vs Forecast'!K:K)</f>
        <v>#N/A</v>
      </c>
    </row>
    <row r="1161" spans="1:29" hidden="1">
      <c r="A1161" s="39"/>
      <c r="B1161" s="1" t="s">
        <v>700</v>
      </c>
      <c r="C1161" s="1" t="s">
        <v>1370</v>
      </c>
      <c r="D1161" s="1" t="s">
        <v>17</v>
      </c>
      <c r="E1161" s="1" t="s">
        <v>17</v>
      </c>
      <c r="F1161" s="2">
        <v>45535</v>
      </c>
      <c r="G1161" s="2">
        <v>45505</v>
      </c>
      <c r="H1161" s="1" t="s">
        <v>3563</v>
      </c>
      <c r="I1161" s="1" t="s">
        <v>3564</v>
      </c>
      <c r="J1161" s="1" t="s">
        <v>617</v>
      </c>
      <c r="K1161" s="1" t="s">
        <v>860</v>
      </c>
      <c r="L1161" s="1" t="s">
        <v>2892</v>
      </c>
      <c r="M1161" s="1"/>
      <c r="N1161" s="1"/>
      <c r="O1161" s="1"/>
      <c r="P1161" s="40">
        <v>320.14902630277288</v>
      </c>
      <c r="Q1161" s="37" t="str">
        <f>IF(C1161="ForthPoint","ForthPoint",IF(D1161="Intercompany",_xlfn.XLOOKUP(E1161,'Dept Lookup'!B:B,'Dept Lookup'!A:A),Modified!D1161))</f>
        <v>Data Engineering</v>
      </c>
      <c r="R1161" t="str">
        <f t="shared" si="94"/>
        <v>Roku</v>
      </c>
      <c r="S1161" s="1" t="s">
        <v>707</v>
      </c>
      <c r="T1161">
        <f t="shared" si="95"/>
        <v>0</v>
      </c>
      <c r="U1161" s="25" t="str">
        <f>IF(K1161&gt;0,K1161,_xlfn.XLOOKUP(M1161,'Client Lookup'!L:L,'Client Lookup'!N:N))</f>
        <v>25138</v>
      </c>
      <c r="V1161" t="str">
        <f>_xlfn.XLOOKUP(_xlfn.NUMBERVALUE(U1161),'Project Lookup'!X:X,'Project Lookup'!B:B)</f>
        <v>SOW#1 2024 - DE &amp; BI Team</v>
      </c>
      <c r="X1161" t="str">
        <f t="shared" si="96"/>
        <v>459 Roku Inc. : 966 SOW#1 2024 - DE &amp; BI Team</v>
      </c>
      <c r="Y1161" t="str">
        <f t="shared" si="97"/>
        <v>459 Roku Inc.</v>
      </c>
      <c r="Z1161" t="str">
        <f t="shared" si="93"/>
        <v>459 Roku Inc.</v>
      </c>
      <c r="AA1161" t="str">
        <f>_xlfn.XLOOKUP(Z1161,'Client Lookup'!A:A,'Client Lookup'!C:C)</f>
        <v>Roku</v>
      </c>
      <c r="AC1161" t="e">
        <f>_xlfn.XLOOKUP(K1161,'Results vs Forecast'!K:K,'Results vs Forecast'!K:K)</f>
        <v>#N/A</v>
      </c>
    </row>
    <row r="1162" spans="1:29" hidden="1">
      <c r="A1162" s="39"/>
      <c r="B1162" s="1" t="s">
        <v>700</v>
      </c>
      <c r="C1162" s="1" t="s">
        <v>1370</v>
      </c>
      <c r="D1162" s="1" t="s">
        <v>17</v>
      </c>
      <c r="E1162" s="1" t="s">
        <v>17</v>
      </c>
      <c r="F1162" s="2">
        <v>45535</v>
      </c>
      <c r="G1162" s="2">
        <v>45505</v>
      </c>
      <c r="H1162" s="1" t="s">
        <v>3565</v>
      </c>
      <c r="I1162" s="1" t="s">
        <v>3566</v>
      </c>
      <c r="J1162" s="1" t="s">
        <v>645</v>
      </c>
      <c r="K1162" s="1" t="s">
        <v>891</v>
      </c>
      <c r="L1162" s="1" t="s">
        <v>3332</v>
      </c>
      <c r="M1162" s="1"/>
      <c r="N1162" s="1"/>
      <c r="O1162" s="1"/>
      <c r="P1162" s="40">
        <v>320.14902630277288</v>
      </c>
      <c r="Q1162" s="37" t="str">
        <f>IF(C1162="ForthPoint","ForthPoint",IF(D1162="Intercompany",_xlfn.XLOOKUP(E1162,'Dept Lookup'!B:B,'Dept Lookup'!A:A),Modified!D1162))</f>
        <v>Data Engineering</v>
      </c>
      <c r="R1162" t="str">
        <f t="shared" si="94"/>
        <v>The Blackstone Group</v>
      </c>
      <c r="S1162" s="1" t="s">
        <v>707</v>
      </c>
      <c r="T1162">
        <f t="shared" si="95"/>
        <v>0</v>
      </c>
      <c r="U1162" s="25" t="str">
        <f>IF(K1162&gt;0,K1162,_xlfn.XLOOKUP(M1162,'Client Lookup'!L:L,'Client Lookup'!N:N))</f>
        <v>25160</v>
      </c>
      <c r="V1162" t="str">
        <f>_xlfn.XLOOKUP(_xlfn.NUMBERVALUE(U1162),'Project Lookup'!X:X,'Project Lookup'!B:B)</f>
        <v>Blackstone SOW #12</v>
      </c>
      <c r="X1162" t="str">
        <f t="shared" si="96"/>
        <v>468 Blackstone Inc. : 988 Blackstone SOW #12</v>
      </c>
      <c r="Y1162" t="str">
        <f t="shared" si="97"/>
        <v>468 Blackstone Inc.</v>
      </c>
      <c r="Z1162" t="str">
        <f t="shared" si="93"/>
        <v>468 Blackstone Inc.</v>
      </c>
      <c r="AA1162" t="str">
        <f>_xlfn.XLOOKUP(Z1162,'Client Lookup'!A:A,'Client Lookup'!C:C)</f>
        <v>The Blackstone Group</v>
      </c>
      <c r="AC1162" t="e">
        <f>_xlfn.XLOOKUP(K1162,'Results vs Forecast'!K:K,'Results vs Forecast'!K:K)</f>
        <v>#N/A</v>
      </c>
    </row>
    <row r="1163" spans="1:29" hidden="1">
      <c r="A1163" s="39"/>
      <c r="B1163" s="1" t="s">
        <v>700</v>
      </c>
      <c r="C1163" s="1" t="s">
        <v>1370</v>
      </c>
      <c r="D1163" s="1" t="s">
        <v>17</v>
      </c>
      <c r="E1163" s="1" t="s">
        <v>17</v>
      </c>
      <c r="F1163" s="2">
        <v>45535</v>
      </c>
      <c r="G1163" s="2">
        <v>45505</v>
      </c>
      <c r="H1163" s="1" t="s">
        <v>3567</v>
      </c>
      <c r="I1163" s="1" t="s">
        <v>3568</v>
      </c>
      <c r="J1163" s="1" t="s">
        <v>617</v>
      </c>
      <c r="K1163" s="1" t="s">
        <v>860</v>
      </c>
      <c r="L1163" s="1" t="s">
        <v>2892</v>
      </c>
      <c r="M1163" s="1"/>
      <c r="N1163" s="1"/>
      <c r="O1163" s="1"/>
      <c r="P1163" s="40">
        <v>425.19804948574631</v>
      </c>
      <c r="Q1163" s="37" t="str">
        <f>IF(C1163="ForthPoint","ForthPoint",IF(D1163="Intercompany",_xlfn.XLOOKUP(E1163,'Dept Lookup'!B:B,'Dept Lookup'!A:A),Modified!D1163))</f>
        <v>Data Engineering</v>
      </c>
      <c r="R1163" t="str">
        <f t="shared" si="94"/>
        <v>Roku</v>
      </c>
      <c r="S1163" s="1" t="s">
        <v>707</v>
      </c>
      <c r="T1163">
        <f t="shared" si="95"/>
        <v>0</v>
      </c>
      <c r="U1163" s="25" t="str">
        <f>IF(K1163&gt;0,K1163,_xlfn.XLOOKUP(M1163,'Client Lookup'!L:L,'Client Lookup'!N:N))</f>
        <v>25138</v>
      </c>
      <c r="V1163" t="str">
        <f>_xlfn.XLOOKUP(_xlfn.NUMBERVALUE(U1163),'Project Lookup'!X:X,'Project Lookup'!B:B)</f>
        <v>SOW#1 2024 - DE &amp; BI Team</v>
      </c>
      <c r="X1163" t="str">
        <f t="shared" si="96"/>
        <v>459 Roku Inc. : 966 SOW#1 2024 - DE &amp; BI Team</v>
      </c>
      <c r="Y1163" t="str">
        <f t="shared" si="97"/>
        <v>459 Roku Inc.</v>
      </c>
      <c r="Z1163" t="str">
        <f t="shared" si="93"/>
        <v>459 Roku Inc.</v>
      </c>
      <c r="AA1163" t="str">
        <f>_xlfn.XLOOKUP(Z1163,'Client Lookup'!A:A,'Client Lookup'!C:C)</f>
        <v>Roku</v>
      </c>
      <c r="AC1163" t="e">
        <f>_xlfn.XLOOKUP(K1163,'Results vs Forecast'!K:K,'Results vs Forecast'!K:K)</f>
        <v>#N/A</v>
      </c>
    </row>
    <row r="1164" spans="1:29" hidden="1">
      <c r="A1164" s="39"/>
      <c r="B1164" s="1" t="s">
        <v>700</v>
      </c>
      <c r="C1164" s="1" t="s">
        <v>1370</v>
      </c>
      <c r="D1164" s="1" t="s">
        <v>17</v>
      </c>
      <c r="E1164" s="1" t="s">
        <v>17</v>
      </c>
      <c r="F1164" s="2">
        <v>45535</v>
      </c>
      <c r="G1164" s="2">
        <v>45505</v>
      </c>
      <c r="H1164" s="1" t="s">
        <v>3569</v>
      </c>
      <c r="I1164" s="1" t="s">
        <v>3570</v>
      </c>
      <c r="J1164" s="1" t="s">
        <v>617</v>
      </c>
      <c r="K1164" s="1" t="s">
        <v>860</v>
      </c>
      <c r="L1164" s="1" t="s">
        <v>2892</v>
      </c>
      <c r="M1164" s="1"/>
      <c r="N1164" s="1"/>
      <c r="O1164" s="1"/>
      <c r="P1164" s="40">
        <v>504.23471642686729</v>
      </c>
      <c r="Q1164" s="37" t="str">
        <f>IF(C1164="ForthPoint","ForthPoint",IF(D1164="Intercompany",_xlfn.XLOOKUP(E1164,'Dept Lookup'!B:B,'Dept Lookup'!A:A),Modified!D1164))</f>
        <v>Data Engineering</v>
      </c>
      <c r="R1164" t="str">
        <f t="shared" si="94"/>
        <v>Roku</v>
      </c>
      <c r="S1164" s="1" t="s">
        <v>707</v>
      </c>
      <c r="T1164">
        <f t="shared" si="95"/>
        <v>0</v>
      </c>
      <c r="U1164" s="25" t="str">
        <f>IF(K1164&gt;0,K1164,_xlfn.XLOOKUP(M1164,'Client Lookup'!L:L,'Client Lookup'!N:N))</f>
        <v>25138</v>
      </c>
      <c r="V1164" t="str">
        <f>_xlfn.XLOOKUP(_xlfn.NUMBERVALUE(U1164),'Project Lookup'!X:X,'Project Lookup'!B:B)</f>
        <v>SOW#1 2024 - DE &amp; BI Team</v>
      </c>
      <c r="X1164" t="str">
        <f t="shared" si="96"/>
        <v>459 Roku Inc. : 966 SOW#1 2024 - DE &amp; BI Team</v>
      </c>
      <c r="Y1164" t="str">
        <f t="shared" si="97"/>
        <v>459 Roku Inc.</v>
      </c>
      <c r="Z1164" t="str">
        <f t="shared" si="93"/>
        <v>459 Roku Inc.</v>
      </c>
      <c r="AA1164" t="str">
        <f>_xlfn.XLOOKUP(Z1164,'Client Lookup'!A:A,'Client Lookup'!C:C)</f>
        <v>Roku</v>
      </c>
      <c r="AC1164" t="e">
        <f>_xlfn.XLOOKUP(K1164,'Results vs Forecast'!K:K,'Results vs Forecast'!K:K)</f>
        <v>#N/A</v>
      </c>
    </row>
    <row r="1165" spans="1:29" hidden="1">
      <c r="A1165" s="39"/>
      <c r="B1165" s="1" t="s">
        <v>700</v>
      </c>
      <c r="C1165" s="1" t="s">
        <v>1370</v>
      </c>
      <c r="D1165" s="1" t="s">
        <v>17</v>
      </c>
      <c r="E1165" s="1" t="s">
        <v>17</v>
      </c>
      <c r="F1165" s="2">
        <v>45535</v>
      </c>
      <c r="G1165" s="2">
        <v>45505</v>
      </c>
      <c r="H1165" s="1" t="s">
        <v>3571</v>
      </c>
      <c r="I1165" s="1" t="s">
        <v>3572</v>
      </c>
      <c r="J1165" s="1" t="s">
        <v>645</v>
      </c>
      <c r="K1165" s="1" t="s">
        <v>891</v>
      </c>
      <c r="L1165" s="1" t="s">
        <v>3332</v>
      </c>
      <c r="M1165" s="1"/>
      <c r="N1165" s="1"/>
      <c r="O1165" s="1"/>
      <c r="P1165" s="40">
        <v>480.22353945415932</v>
      </c>
      <c r="Q1165" s="37" t="str">
        <f>IF(C1165="ForthPoint","ForthPoint",IF(D1165="Intercompany",_xlfn.XLOOKUP(E1165,'Dept Lookup'!B:B,'Dept Lookup'!A:A),Modified!D1165))</f>
        <v>Data Engineering</v>
      </c>
      <c r="R1165" t="str">
        <f t="shared" si="94"/>
        <v>The Blackstone Group</v>
      </c>
      <c r="S1165" s="1" t="s">
        <v>707</v>
      </c>
      <c r="T1165">
        <f t="shared" si="95"/>
        <v>0</v>
      </c>
      <c r="U1165" s="25" t="str">
        <f>IF(K1165&gt;0,K1165,_xlfn.XLOOKUP(M1165,'Client Lookup'!L:L,'Client Lookup'!N:N))</f>
        <v>25160</v>
      </c>
      <c r="V1165" t="str">
        <f>_xlfn.XLOOKUP(_xlfn.NUMBERVALUE(U1165),'Project Lookup'!X:X,'Project Lookup'!B:B)</f>
        <v>Blackstone SOW #12</v>
      </c>
      <c r="X1165" t="str">
        <f t="shared" si="96"/>
        <v>468 Blackstone Inc. : 988 Blackstone SOW #12</v>
      </c>
      <c r="Y1165" t="str">
        <f t="shared" si="97"/>
        <v>468 Blackstone Inc.</v>
      </c>
      <c r="Z1165" t="str">
        <f t="shared" si="93"/>
        <v>468 Blackstone Inc.</v>
      </c>
      <c r="AA1165" t="str">
        <f>_xlfn.XLOOKUP(Z1165,'Client Lookup'!A:A,'Client Lookup'!C:C)</f>
        <v>The Blackstone Group</v>
      </c>
      <c r="AC1165" t="e">
        <f>_xlfn.XLOOKUP(K1165,'Results vs Forecast'!K:K,'Results vs Forecast'!K:K)</f>
        <v>#N/A</v>
      </c>
    </row>
    <row r="1166" spans="1:29" hidden="1">
      <c r="A1166" s="39"/>
      <c r="B1166" s="1" t="s">
        <v>700</v>
      </c>
      <c r="C1166" s="1" t="s">
        <v>1370</v>
      </c>
      <c r="D1166" s="1" t="s">
        <v>17</v>
      </c>
      <c r="E1166" s="1" t="s">
        <v>17</v>
      </c>
      <c r="F1166" s="2">
        <v>45535</v>
      </c>
      <c r="G1166" s="2">
        <v>45505</v>
      </c>
      <c r="H1166" s="1" t="s">
        <v>3573</v>
      </c>
      <c r="I1166" s="1" t="s">
        <v>3574</v>
      </c>
      <c r="J1166" s="1" t="s">
        <v>617</v>
      </c>
      <c r="K1166" s="1" t="s">
        <v>860</v>
      </c>
      <c r="L1166" s="1" t="s">
        <v>2892</v>
      </c>
      <c r="M1166" s="1"/>
      <c r="N1166" s="1"/>
      <c r="O1166" s="1"/>
      <c r="P1166" s="40">
        <v>464.21608813902071</v>
      </c>
      <c r="Q1166" s="37" t="str">
        <f>IF(C1166="ForthPoint","ForthPoint",IF(D1166="Intercompany",_xlfn.XLOOKUP(E1166,'Dept Lookup'!B:B,'Dept Lookup'!A:A),Modified!D1166))</f>
        <v>Data Engineering</v>
      </c>
      <c r="R1166" t="str">
        <f t="shared" si="94"/>
        <v>Roku</v>
      </c>
      <c r="S1166" s="1" t="s">
        <v>707</v>
      </c>
      <c r="T1166">
        <f t="shared" si="95"/>
        <v>0</v>
      </c>
      <c r="U1166" s="25" t="str">
        <f>IF(K1166&gt;0,K1166,_xlfn.XLOOKUP(M1166,'Client Lookup'!L:L,'Client Lookup'!N:N))</f>
        <v>25138</v>
      </c>
      <c r="V1166" t="str">
        <f>_xlfn.XLOOKUP(_xlfn.NUMBERVALUE(U1166),'Project Lookup'!X:X,'Project Lookup'!B:B)</f>
        <v>SOW#1 2024 - DE &amp; BI Team</v>
      </c>
      <c r="X1166" t="str">
        <f t="shared" si="96"/>
        <v>459 Roku Inc. : 966 SOW#1 2024 - DE &amp; BI Team</v>
      </c>
      <c r="Y1166" t="str">
        <f t="shared" si="97"/>
        <v>459 Roku Inc.</v>
      </c>
      <c r="Z1166" t="str">
        <f t="shared" si="93"/>
        <v>459 Roku Inc.</v>
      </c>
      <c r="AA1166" t="str">
        <f>_xlfn.XLOOKUP(Z1166,'Client Lookup'!A:A,'Client Lookup'!C:C)</f>
        <v>Roku</v>
      </c>
      <c r="AC1166" t="e">
        <f>_xlfn.XLOOKUP(K1166,'Results vs Forecast'!K:K,'Results vs Forecast'!K:K)</f>
        <v>#N/A</v>
      </c>
    </row>
    <row r="1167" spans="1:29" hidden="1">
      <c r="A1167" s="39"/>
      <c r="B1167" s="1" t="s">
        <v>700</v>
      </c>
      <c r="C1167" s="1" t="s">
        <v>1370</v>
      </c>
      <c r="D1167" s="1" t="s">
        <v>17</v>
      </c>
      <c r="E1167" s="1" t="s">
        <v>17</v>
      </c>
      <c r="F1167" s="2">
        <v>45535</v>
      </c>
      <c r="G1167" s="2">
        <v>45505</v>
      </c>
      <c r="H1167" s="1" t="s">
        <v>3575</v>
      </c>
      <c r="I1167" s="1" t="s">
        <v>3576</v>
      </c>
      <c r="J1167" s="1" t="s">
        <v>812</v>
      </c>
      <c r="K1167" s="1" t="s">
        <v>795</v>
      </c>
      <c r="L1167" s="1" t="s">
        <v>3324</v>
      </c>
      <c r="M1167" s="1"/>
      <c r="N1167" s="1"/>
      <c r="O1167" s="1"/>
      <c r="P1167" s="40">
        <v>392.1825572208968</v>
      </c>
      <c r="Q1167" s="37" t="str">
        <f>IF(C1167="ForthPoint","ForthPoint",IF(D1167="Intercompany",_xlfn.XLOOKUP(E1167,'Dept Lookup'!B:B,'Dept Lookup'!A:A),Modified!D1167))</f>
        <v>Data Engineering</v>
      </c>
      <c r="R1167" t="str">
        <f t="shared" si="94"/>
        <v>Globalization Partners</v>
      </c>
      <c r="S1167" s="1" t="s">
        <v>707</v>
      </c>
      <c r="T1167">
        <f t="shared" si="95"/>
        <v>0</v>
      </c>
      <c r="U1167" s="25" t="str">
        <f>IF(K1167&gt;0,K1167,_xlfn.XLOOKUP(M1167,'Client Lookup'!L:L,'Client Lookup'!N:N))</f>
        <v>35885</v>
      </c>
      <c r="V1167" t="str">
        <f>_xlfn.XLOOKUP(_xlfn.NUMBERVALUE(U1167),'Project Lookup'!X:X,'Project Lookup'!B:B)</f>
        <v>Globalization Partners SOW #41 - Data Engineering Team Renewal</v>
      </c>
      <c r="X1167" t="str">
        <f t="shared" si="96"/>
        <v>460 Globalization Partners Inc. : 1349 Globalization Partners SOW #41 - Data Engineering Team Renewal</v>
      </c>
      <c r="Y1167" t="str">
        <f t="shared" si="97"/>
        <v>460 Globalization Partners Inc.</v>
      </c>
      <c r="Z1167" t="str">
        <f t="shared" si="93"/>
        <v>460 Globalization Partners Inc.</v>
      </c>
      <c r="AA1167" t="str">
        <f>_xlfn.XLOOKUP(Z1167,'Client Lookup'!A:A,'Client Lookup'!C:C)</f>
        <v>Globalization Partners</v>
      </c>
      <c r="AC1167" t="e">
        <f>_xlfn.XLOOKUP(K1167,'Results vs Forecast'!K:K,'Results vs Forecast'!K:K)</f>
        <v>#N/A</v>
      </c>
    </row>
    <row r="1168" spans="1:29" hidden="1">
      <c r="A1168" s="39"/>
      <c r="B1168" s="1" t="s">
        <v>700</v>
      </c>
      <c r="C1168" s="1" t="s">
        <v>701</v>
      </c>
      <c r="D1168" s="1" t="s">
        <v>17</v>
      </c>
      <c r="E1168" s="1" t="s">
        <v>17</v>
      </c>
      <c r="F1168" s="2">
        <v>45535</v>
      </c>
      <c r="G1168" s="2">
        <v>45505</v>
      </c>
      <c r="H1168" s="1" t="s">
        <v>3577</v>
      </c>
      <c r="I1168" s="1" t="s">
        <v>3578</v>
      </c>
      <c r="J1168" s="1" t="s">
        <v>527</v>
      </c>
      <c r="K1168" s="1" t="s">
        <v>786</v>
      </c>
      <c r="L1168" s="1" t="s">
        <v>1949</v>
      </c>
      <c r="M1168" s="1"/>
      <c r="N1168" s="1"/>
      <c r="O1168" s="1"/>
      <c r="P1168" s="40">
        <v>6.56</v>
      </c>
      <c r="Q1168" s="37" t="str">
        <f>IF(C1168="ForthPoint","ForthPoint",IF(D1168="Intercompany",_xlfn.XLOOKUP(E1168,'Dept Lookup'!B:B,'Dept Lookup'!A:A),Modified!D1168))</f>
        <v>Data Engineering</v>
      </c>
      <c r="R1168" t="str">
        <f t="shared" si="94"/>
        <v>Franklin Templeton</v>
      </c>
      <c r="S1168" s="1" t="s">
        <v>707</v>
      </c>
      <c r="T1168">
        <f t="shared" si="95"/>
        <v>0</v>
      </c>
      <c r="U1168" s="25" t="str">
        <f>IF(K1168&gt;0,K1168,_xlfn.XLOOKUP(M1168,'Client Lookup'!L:L,'Client Lookup'!N:N))</f>
        <v>25989</v>
      </c>
      <c r="V1168" t="str">
        <f>_xlfn.XLOOKUP(_xlfn.NUMBERVALUE(U1168),'Project Lookup'!X:X,'Project Lookup'!B:B)</f>
        <v>Franklin Templeton - Portfolio Optimization - DS Need - Feb - Nov</v>
      </c>
      <c r="X1168" t="str">
        <f t="shared" si="96"/>
        <v>417 Franklin Templeton : 1045 Franklin Templeton - Portfolio Optimization - DS Need - Feb - Nov</v>
      </c>
      <c r="Y1168" t="str">
        <f t="shared" si="97"/>
        <v>417 Franklin Templeton</v>
      </c>
      <c r="Z1168" t="str">
        <f t="shared" si="93"/>
        <v>417 Franklin Templeton</v>
      </c>
      <c r="AA1168" t="str">
        <f>_xlfn.XLOOKUP(Z1168,'Client Lookup'!A:A,'Client Lookup'!C:C)</f>
        <v>Franklin Templeton</v>
      </c>
      <c r="AC1168" t="e">
        <f>_xlfn.XLOOKUP(K1168,'Results vs Forecast'!K:K,'Results vs Forecast'!K:K)</f>
        <v>#N/A</v>
      </c>
    </row>
    <row r="1169" spans="1:29" hidden="1">
      <c r="A1169" s="39"/>
      <c r="B1169" s="1" t="s">
        <v>700</v>
      </c>
      <c r="C1169" s="1" t="s">
        <v>1370</v>
      </c>
      <c r="D1169" s="1" t="s">
        <v>17</v>
      </c>
      <c r="E1169" s="1" t="s">
        <v>17</v>
      </c>
      <c r="F1169" s="2">
        <v>45535</v>
      </c>
      <c r="G1169" s="2">
        <v>45505</v>
      </c>
      <c r="H1169" s="1" t="s">
        <v>3579</v>
      </c>
      <c r="I1169" s="1" t="s">
        <v>3580</v>
      </c>
      <c r="J1169" s="1" t="s">
        <v>617</v>
      </c>
      <c r="K1169" s="1" t="s">
        <v>860</v>
      </c>
      <c r="L1169" s="1" t="s">
        <v>2892</v>
      </c>
      <c r="M1169" s="1"/>
      <c r="N1169" s="1"/>
      <c r="O1169" s="1"/>
      <c r="P1169" s="40">
        <v>450.20956823827436</v>
      </c>
      <c r="Q1169" s="37" t="str">
        <f>IF(C1169="ForthPoint","ForthPoint",IF(D1169="Intercompany",_xlfn.XLOOKUP(E1169,'Dept Lookup'!B:B,'Dept Lookup'!A:A),Modified!D1169))</f>
        <v>Data Engineering</v>
      </c>
      <c r="R1169" t="str">
        <f t="shared" si="94"/>
        <v>Roku</v>
      </c>
      <c r="S1169" s="1" t="s">
        <v>707</v>
      </c>
      <c r="T1169">
        <f t="shared" si="95"/>
        <v>0</v>
      </c>
      <c r="U1169" s="25" t="str">
        <f>IF(K1169&gt;0,K1169,_xlfn.XLOOKUP(M1169,'Client Lookup'!L:L,'Client Lookup'!N:N))</f>
        <v>25138</v>
      </c>
      <c r="V1169" t="str">
        <f>_xlfn.XLOOKUP(_xlfn.NUMBERVALUE(U1169),'Project Lookup'!X:X,'Project Lookup'!B:B)</f>
        <v>SOW#1 2024 - DE &amp; BI Team</v>
      </c>
      <c r="X1169" t="str">
        <f t="shared" si="96"/>
        <v>459 Roku Inc. : 966 SOW#1 2024 - DE &amp; BI Team</v>
      </c>
      <c r="Y1169" t="str">
        <f t="shared" si="97"/>
        <v>459 Roku Inc.</v>
      </c>
      <c r="Z1169" t="str">
        <f t="shared" si="93"/>
        <v>459 Roku Inc.</v>
      </c>
      <c r="AA1169" t="str">
        <f>_xlfn.XLOOKUP(Z1169,'Client Lookup'!A:A,'Client Lookup'!C:C)</f>
        <v>Roku</v>
      </c>
      <c r="AC1169" t="e">
        <f>_xlfn.XLOOKUP(K1169,'Results vs Forecast'!K:K,'Results vs Forecast'!K:K)</f>
        <v>#N/A</v>
      </c>
    </row>
    <row r="1170" spans="1:29" hidden="1">
      <c r="A1170" s="39"/>
      <c r="B1170" s="1" t="s">
        <v>700</v>
      </c>
      <c r="C1170" s="1" t="s">
        <v>1370</v>
      </c>
      <c r="D1170" s="1" t="s">
        <v>17</v>
      </c>
      <c r="E1170" s="1" t="s">
        <v>17</v>
      </c>
      <c r="F1170" s="2">
        <v>45535</v>
      </c>
      <c r="G1170" s="2">
        <v>45505</v>
      </c>
      <c r="H1170" s="1" t="s">
        <v>3581</v>
      </c>
      <c r="I1170" s="1" t="s">
        <v>3582</v>
      </c>
      <c r="J1170" s="1" t="s">
        <v>617</v>
      </c>
      <c r="K1170" s="1" t="s">
        <v>860</v>
      </c>
      <c r="L1170" s="1" t="s">
        <v>2892</v>
      </c>
      <c r="M1170" s="1"/>
      <c r="N1170" s="1"/>
      <c r="O1170" s="1"/>
      <c r="P1170" s="40">
        <v>432.20118550874338</v>
      </c>
      <c r="Q1170" s="37" t="str">
        <f>IF(C1170="ForthPoint","ForthPoint",IF(D1170="Intercompany",_xlfn.XLOOKUP(E1170,'Dept Lookup'!B:B,'Dept Lookup'!A:A),Modified!D1170))</f>
        <v>Data Engineering</v>
      </c>
      <c r="R1170" t="str">
        <f t="shared" si="94"/>
        <v>Roku</v>
      </c>
      <c r="S1170" s="1" t="s">
        <v>707</v>
      </c>
      <c r="T1170">
        <f t="shared" si="95"/>
        <v>0</v>
      </c>
      <c r="U1170" s="25" t="str">
        <f>IF(K1170&gt;0,K1170,_xlfn.XLOOKUP(M1170,'Client Lookup'!L:L,'Client Lookup'!N:N))</f>
        <v>25138</v>
      </c>
      <c r="V1170" t="str">
        <f>_xlfn.XLOOKUP(_xlfn.NUMBERVALUE(U1170),'Project Lookup'!X:X,'Project Lookup'!B:B)</f>
        <v>SOW#1 2024 - DE &amp; BI Team</v>
      </c>
      <c r="X1170" t="str">
        <f t="shared" si="96"/>
        <v>459 Roku Inc. : 966 SOW#1 2024 - DE &amp; BI Team</v>
      </c>
      <c r="Y1170" t="str">
        <f t="shared" si="97"/>
        <v>459 Roku Inc.</v>
      </c>
      <c r="Z1170" t="str">
        <f t="shared" si="93"/>
        <v>459 Roku Inc.</v>
      </c>
      <c r="AA1170" t="str">
        <f>_xlfn.XLOOKUP(Z1170,'Client Lookup'!A:A,'Client Lookup'!C:C)</f>
        <v>Roku</v>
      </c>
      <c r="AC1170" t="e">
        <f>_xlfn.XLOOKUP(K1170,'Results vs Forecast'!K:K,'Results vs Forecast'!K:K)</f>
        <v>#N/A</v>
      </c>
    </row>
    <row r="1171" spans="1:29" hidden="1">
      <c r="A1171" s="39"/>
      <c r="B1171" s="1" t="s">
        <v>700</v>
      </c>
      <c r="C1171" s="1" t="s">
        <v>1370</v>
      </c>
      <c r="D1171" s="1" t="s">
        <v>17</v>
      </c>
      <c r="E1171" s="1" t="s">
        <v>17</v>
      </c>
      <c r="F1171" s="2">
        <v>45535</v>
      </c>
      <c r="G1171" s="2">
        <v>45505</v>
      </c>
      <c r="H1171" s="1" t="s">
        <v>3583</v>
      </c>
      <c r="I1171" s="1" t="s">
        <v>3584</v>
      </c>
      <c r="J1171" s="1" t="s">
        <v>617</v>
      </c>
      <c r="K1171" s="1" t="s">
        <v>860</v>
      </c>
      <c r="L1171" s="1" t="s">
        <v>2892</v>
      </c>
      <c r="M1171" s="1"/>
      <c r="N1171" s="1"/>
      <c r="O1171" s="1"/>
      <c r="P1171" s="40">
        <v>320.14902630277288</v>
      </c>
      <c r="Q1171" s="37" t="str">
        <f>IF(C1171="ForthPoint","ForthPoint",IF(D1171="Intercompany",_xlfn.XLOOKUP(E1171,'Dept Lookup'!B:B,'Dept Lookup'!A:A),Modified!D1171))</f>
        <v>Data Engineering</v>
      </c>
      <c r="R1171" t="str">
        <f t="shared" si="94"/>
        <v>Roku</v>
      </c>
      <c r="S1171" s="1" t="s">
        <v>707</v>
      </c>
      <c r="T1171">
        <f t="shared" si="95"/>
        <v>0</v>
      </c>
      <c r="U1171" s="25" t="str">
        <f>IF(K1171&gt;0,K1171,_xlfn.XLOOKUP(M1171,'Client Lookup'!L:L,'Client Lookup'!N:N))</f>
        <v>25138</v>
      </c>
      <c r="V1171" t="str">
        <f>_xlfn.XLOOKUP(_xlfn.NUMBERVALUE(U1171),'Project Lookup'!X:X,'Project Lookup'!B:B)</f>
        <v>SOW#1 2024 - DE &amp; BI Team</v>
      </c>
      <c r="X1171" t="str">
        <f t="shared" si="96"/>
        <v>459 Roku Inc. : 966 SOW#1 2024 - DE &amp; BI Team</v>
      </c>
      <c r="Y1171" t="str">
        <f t="shared" si="97"/>
        <v>459 Roku Inc.</v>
      </c>
      <c r="Z1171" t="str">
        <f t="shared" si="93"/>
        <v>459 Roku Inc.</v>
      </c>
      <c r="AA1171" t="str">
        <f>_xlfn.XLOOKUP(Z1171,'Client Lookup'!A:A,'Client Lookup'!C:C)</f>
        <v>Roku</v>
      </c>
      <c r="AC1171" t="e">
        <f>_xlfn.XLOOKUP(K1171,'Results vs Forecast'!K:K,'Results vs Forecast'!K:K)</f>
        <v>#N/A</v>
      </c>
    </row>
    <row r="1172" spans="1:29" hidden="1">
      <c r="A1172" s="39"/>
      <c r="B1172" s="1" t="s">
        <v>700</v>
      </c>
      <c r="C1172" s="1" t="s">
        <v>1370</v>
      </c>
      <c r="D1172" s="1" t="s">
        <v>17</v>
      </c>
      <c r="E1172" s="1" t="s">
        <v>17</v>
      </c>
      <c r="F1172" s="2">
        <v>45535</v>
      </c>
      <c r="G1172" s="2">
        <v>45505</v>
      </c>
      <c r="H1172" s="1" t="s">
        <v>3585</v>
      </c>
      <c r="I1172" s="1" t="s">
        <v>3586</v>
      </c>
      <c r="J1172" s="1" t="s">
        <v>617</v>
      </c>
      <c r="K1172" s="1" t="s">
        <v>860</v>
      </c>
      <c r="L1172" s="1" t="s">
        <v>2892</v>
      </c>
      <c r="M1172" s="1"/>
      <c r="N1172" s="1"/>
      <c r="O1172" s="1"/>
      <c r="P1172" s="40">
        <v>540.25148188592925</v>
      </c>
      <c r="Q1172" s="37" t="str">
        <f>IF(C1172="ForthPoint","ForthPoint",IF(D1172="Intercompany",_xlfn.XLOOKUP(E1172,'Dept Lookup'!B:B,'Dept Lookup'!A:A),Modified!D1172))</f>
        <v>Data Engineering</v>
      </c>
      <c r="R1172" t="str">
        <f t="shared" si="94"/>
        <v>Roku</v>
      </c>
      <c r="S1172" s="1" t="s">
        <v>707</v>
      </c>
      <c r="T1172">
        <f t="shared" si="95"/>
        <v>0</v>
      </c>
      <c r="U1172" s="25" t="str">
        <f>IF(K1172&gt;0,K1172,_xlfn.XLOOKUP(M1172,'Client Lookup'!L:L,'Client Lookup'!N:N))</f>
        <v>25138</v>
      </c>
      <c r="V1172" t="str">
        <f>_xlfn.XLOOKUP(_xlfn.NUMBERVALUE(U1172),'Project Lookup'!X:X,'Project Lookup'!B:B)</f>
        <v>SOW#1 2024 - DE &amp; BI Team</v>
      </c>
      <c r="X1172" t="str">
        <f t="shared" si="96"/>
        <v>459 Roku Inc. : 966 SOW#1 2024 - DE &amp; BI Team</v>
      </c>
      <c r="Y1172" t="str">
        <f t="shared" si="97"/>
        <v>459 Roku Inc.</v>
      </c>
      <c r="Z1172" t="str">
        <f t="shared" si="93"/>
        <v>459 Roku Inc.</v>
      </c>
      <c r="AA1172" t="str">
        <f>_xlfn.XLOOKUP(Z1172,'Client Lookup'!A:A,'Client Lookup'!C:C)</f>
        <v>Roku</v>
      </c>
      <c r="AC1172" t="e">
        <f>_xlfn.XLOOKUP(K1172,'Results vs Forecast'!K:K,'Results vs Forecast'!K:K)</f>
        <v>#N/A</v>
      </c>
    </row>
    <row r="1173" spans="1:29" hidden="1">
      <c r="A1173" s="39"/>
      <c r="B1173" s="1" t="s">
        <v>700</v>
      </c>
      <c r="C1173" s="1" t="s">
        <v>1370</v>
      </c>
      <c r="D1173" s="1" t="s">
        <v>17</v>
      </c>
      <c r="E1173" s="1" t="s">
        <v>17</v>
      </c>
      <c r="F1173" s="2">
        <v>45535</v>
      </c>
      <c r="G1173" s="2">
        <v>45505</v>
      </c>
      <c r="H1173" s="1" t="s">
        <v>3587</v>
      </c>
      <c r="I1173" s="1" t="s">
        <v>3588</v>
      </c>
      <c r="J1173" s="1" t="s">
        <v>587</v>
      </c>
      <c r="K1173" s="1" t="s">
        <v>840</v>
      </c>
      <c r="L1173" s="1" t="s">
        <v>3446</v>
      </c>
      <c r="M1173" s="1"/>
      <c r="N1173" s="1"/>
      <c r="O1173" s="1"/>
      <c r="P1173" s="40">
        <v>270.12574094296463</v>
      </c>
      <c r="Q1173" s="37" t="str">
        <f>IF(C1173="ForthPoint","ForthPoint",IF(D1173="Intercompany",_xlfn.XLOOKUP(E1173,'Dept Lookup'!B:B,'Dept Lookup'!A:A),Modified!D1173))</f>
        <v>Data Engineering</v>
      </c>
      <c r="R1173" t="str">
        <f t="shared" si="94"/>
        <v>Madhive</v>
      </c>
      <c r="S1173" s="1" t="s">
        <v>707</v>
      </c>
      <c r="T1173">
        <f t="shared" si="95"/>
        <v>0</v>
      </c>
      <c r="U1173" s="25" t="str">
        <f>IF(K1173&gt;0,K1173,_xlfn.XLOOKUP(M1173,'Client Lookup'!L:L,'Client Lookup'!N:N))</f>
        <v>26788</v>
      </c>
      <c r="V1173" t="str">
        <f>_xlfn.XLOOKUP(_xlfn.NUMBERVALUE(U1173),'Project Lookup'!X:X,'Project Lookup'!B:B)</f>
        <v>Madhive - SOW1</v>
      </c>
      <c r="X1173" t="str">
        <f t="shared" si="96"/>
        <v>482 Madhive : 1111 Madhive - SOW1</v>
      </c>
      <c r="Y1173" t="str">
        <f t="shared" si="97"/>
        <v>482 Madhive</v>
      </c>
      <c r="Z1173" t="str">
        <f t="shared" si="93"/>
        <v>482 Madhive</v>
      </c>
      <c r="AA1173" t="str">
        <f>_xlfn.XLOOKUP(Z1173,'Client Lookup'!A:A,'Client Lookup'!C:C)</f>
        <v>Madhive</v>
      </c>
      <c r="AC1173" t="e">
        <f>_xlfn.XLOOKUP(K1173,'Results vs Forecast'!K:K,'Results vs Forecast'!K:K)</f>
        <v>#N/A</v>
      </c>
    </row>
    <row r="1174" spans="1:29" hidden="1">
      <c r="A1174" s="39"/>
      <c r="B1174" s="1" t="s">
        <v>700</v>
      </c>
      <c r="C1174" s="1" t="s">
        <v>1370</v>
      </c>
      <c r="D1174" s="1" t="s">
        <v>17</v>
      </c>
      <c r="E1174" s="1" t="s">
        <v>17</v>
      </c>
      <c r="F1174" s="2">
        <v>45535</v>
      </c>
      <c r="G1174" s="2">
        <v>45505</v>
      </c>
      <c r="H1174" s="1" t="s">
        <v>3589</v>
      </c>
      <c r="I1174" s="1" t="s">
        <v>3590</v>
      </c>
      <c r="J1174" s="1" t="s">
        <v>593</v>
      </c>
      <c r="K1174" s="1" t="s">
        <v>842</v>
      </c>
      <c r="L1174" s="1" t="s">
        <v>1809</v>
      </c>
      <c r="M1174" s="1"/>
      <c r="N1174" s="1"/>
      <c r="O1174" s="1"/>
      <c r="P1174" s="40">
        <v>416.19373419360477</v>
      </c>
      <c r="Q1174" s="37" t="str">
        <f>IF(C1174="ForthPoint","ForthPoint",IF(D1174="Intercompany",_xlfn.XLOOKUP(E1174,'Dept Lookup'!B:B,'Dept Lookup'!A:A),Modified!D1174))</f>
        <v>Data Engineering</v>
      </c>
      <c r="R1174" t="str">
        <f t="shared" si="94"/>
        <v>MasterCard</v>
      </c>
      <c r="S1174" s="1" t="s">
        <v>707</v>
      </c>
      <c r="T1174">
        <f t="shared" si="95"/>
        <v>0</v>
      </c>
      <c r="U1174" s="25" t="str">
        <f>IF(K1174&gt;0,K1174,_xlfn.XLOOKUP(M1174,'Client Lookup'!L:L,'Client Lookup'!N:N))</f>
        <v>25146</v>
      </c>
      <c r="V1174" t="str">
        <f>_xlfn.XLOOKUP(_xlfn.NUMBERVALUE(U1174),'Project Lookup'!X:X,'Project Lookup'!B:B)</f>
        <v>Mastercard SOW #6</v>
      </c>
      <c r="X1174" t="str">
        <f t="shared" si="96"/>
        <v>461 Session M Inc. : 974 Mastercard SOW #6</v>
      </c>
      <c r="Y1174" t="str">
        <f t="shared" si="97"/>
        <v>461 Session M Inc.</v>
      </c>
      <c r="Z1174" t="str">
        <f t="shared" si="93"/>
        <v>461 Session M Inc.</v>
      </c>
      <c r="AA1174" t="str">
        <f>_xlfn.XLOOKUP(Z1174,'Client Lookup'!A:A,'Client Lookup'!C:C)</f>
        <v>MasterCard</v>
      </c>
      <c r="AC1174" t="e">
        <f>_xlfn.XLOOKUP(K1174,'Results vs Forecast'!K:K,'Results vs Forecast'!K:K)</f>
        <v>#N/A</v>
      </c>
    </row>
    <row r="1175" spans="1:29" hidden="1">
      <c r="A1175" s="39"/>
      <c r="B1175" s="1" t="s">
        <v>700</v>
      </c>
      <c r="C1175" s="1" t="s">
        <v>1370</v>
      </c>
      <c r="D1175" s="1" t="s">
        <v>17</v>
      </c>
      <c r="E1175" s="1" t="s">
        <v>17</v>
      </c>
      <c r="F1175" s="2">
        <v>45535</v>
      </c>
      <c r="G1175" s="2">
        <v>45505</v>
      </c>
      <c r="H1175" s="1" t="s">
        <v>3591</v>
      </c>
      <c r="I1175" s="1" t="s">
        <v>3592</v>
      </c>
      <c r="J1175" s="1" t="s">
        <v>593</v>
      </c>
      <c r="K1175" s="1" t="s">
        <v>842</v>
      </c>
      <c r="L1175" s="1" t="s">
        <v>1809</v>
      </c>
      <c r="M1175" s="1"/>
      <c r="N1175" s="1"/>
      <c r="O1175" s="1"/>
      <c r="P1175" s="40">
        <v>580.27011017377583</v>
      </c>
      <c r="Q1175" s="37" t="str">
        <f>IF(C1175="ForthPoint","ForthPoint",IF(D1175="Intercompany",_xlfn.XLOOKUP(E1175,'Dept Lookup'!B:B,'Dept Lookup'!A:A),Modified!D1175))</f>
        <v>Data Engineering</v>
      </c>
      <c r="R1175" t="str">
        <f t="shared" si="94"/>
        <v>MasterCard</v>
      </c>
      <c r="S1175" s="1" t="s">
        <v>707</v>
      </c>
      <c r="T1175">
        <f t="shared" si="95"/>
        <v>0</v>
      </c>
      <c r="U1175" s="25" t="str">
        <f>IF(K1175&gt;0,K1175,_xlfn.XLOOKUP(M1175,'Client Lookup'!L:L,'Client Lookup'!N:N))</f>
        <v>25146</v>
      </c>
      <c r="V1175" t="str">
        <f>_xlfn.XLOOKUP(_xlfn.NUMBERVALUE(U1175),'Project Lookup'!X:X,'Project Lookup'!B:B)</f>
        <v>Mastercard SOW #6</v>
      </c>
      <c r="X1175" t="str">
        <f t="shared" si="96"/>
        <v>461 Session M Inc. : 974 Mastercard SOW #6</v>
      </c>
      <c r="Y1175" t="str">
        <f t="shared" si="97"/>
        <v>461 Session M Inc.</v>
      </c>
      <c r="Z1175" t="str">
        <f t="shared" si="93"/>
        <v>461 Session M Inc.</v>
      </c>
      <c r="AA1175" t="str">
        <f>_xlfn.XLOOKUP(Z1175,'Client Lookup'!A:A,'Client Lookup'!C:C)</f>
        <v>MasterCard</v>
      </c>
      <c r="AC1175" t="e">
        <f>_xlfn.XLOOKUP(K1175,'Results vs Forecast'!K:K,'Results vs Forecast'!K:K)</f>
        <v>#N/A</v>
      </c>
    </row>
    <row r="1176" spans="1:29" hidden="1">
      <c r="A1176" s="39"/>
      <c r="B1176" s="1" t="s">
        <v>700</v>
      </c>
      <c r="C1176" s="1" t="s">
        <v>1370</v>
      </c>
      <c r="D1176" s="1" t="s">
        <v>17</v>
      </c>
      <c r="E1176" s="1" t="s">
        <v>17</v>
      </c>
      <c r="F1176" s="2">
        <v>45535</v>
      </c>
      <c r="G1176" s="2">
        <v>45505</v>
      </c>
      <c r="H1176" s="1" t="s">
        <v>3593</v>
      </c>
      <c r="I1176" s="1" t="s">
        <v>3594</v>
      </c>
      <c r="J1176" s="1" t="s">
        <v>645</v>
      </c>
      <c r="K1176" s="1" t="s">
        <v>891</v>
      </c>
      <c r="L1176" s="1" t="s">
        <v>3332</v>
      </c>
      <c r="M1176" s="1"/>
      <c r="N1176" s="1"/>
      <c r="O1176" s="1"/>
      <c r="P1176" s="40">
        <v>560.2607960298526</v>
      </c>
      <c r="Q1176" s="37" t="str">
        <f>IF(C1176="ForthPoint","ForthPoint",IF(D1176="Intercompany",_xlfn.XLOOKUP(E1176,'Dept Lookup'!B:B,'Dept Lookup'!A:A),Modified!D1176))</f>
        <v>Data Engineering</v>
      </c>
      <c r="R1176" t="str">
        <f t="shared" si="94"/>
        <v>The Blackstone Group</v>
      </c>
      <c r="S1176" s="1" t="s">
        <v>707</v>
      </c>
      <c r="T1176">
        <f t="shared" si="95"/>
        <v>0</v>
      </c>
      <c r="U1176" s="25" t="str">
        <f>IF(K1176&gt;0,K1176,_xlfn.XLOOKUP(M1176,'Client Lookup'!L:L,'Client Lookup'!N:N))</f>
        <v>25160</v>
      </c>
      <c r="V1176" t="str">
        <f>_xlfn.XLOOKUP(_xlfn.NUMBERVALUE(U1176),'Project Lookup'!X:X,'Project Lookup'!B:B)</f>
        <v>Blackstone SOW #12</v>
      </c>
      <c r="X1176" t="str">
        <f t="shared" si="96"/>
        <v>468 Blackstone Inc. : 988 Blackstone SOW #12</v>
      </c>
      <c r="Y1176" t="str">
        <f t="shared" si="97"/>
        <v>468 Blackstone Inc.</v>
      </c>
      <c r="Z1176" t="str">
        <f t="shared" ref="Z1176:Z1239" si="98">IF(LEFT(Y1176,3)="ICC",IFERROR(_xlfn.TEXTAFTER(Y1176,"ICC "),Y1176),Y1176)</f>
        <v>468 Blackstone Inc.</v>
      </c>
      <c r="AA1176" t="str">
        <f>_xlfn.XLOOKUP(Z1176,'Client Lookup'!A:A,'Client Lookup'!C:C)</f>
        <v>The Blackstone Group</v>
      </c>
      <c r="AC1176" t="e">
        <f>_xlfn.XLOOKUP(K1176,'Results vs Forecast'!K:K,'Results vs Forecast'!K:K)</f>
        <v>#N/A</v>
      </c>
    </row>
    <row r="1177" spans="1:29" hidden="1">
      <c r="A1177" s="39"/>
      <c r="B1177" s="1" t="s">
        <v>700</v>
      </c>
      <c r="C1177" s="1" t="s">
        <v>1370</v>
      </c>
      <c r="D1177" s="1" t="s">
        <v>17</v>
      </c>
      <c r="E1177" s="1" t="s">
        <v>17</v>
      </c>
      <c r="F1177" s="2">
        <v>45535</v>
      </c>
      <c r="G1177" s="2">
        <v>45505</v>
      </c>
      <c r="H1177" s="1" t="s">
        <v>3595</v>
      </c>
      <c r="I1177" s="1" t="s">
        <v>3596</v>
      </c>
      <c r="J1177" s="1" t="s">
        <v>617</v>
      </c>
      <c r="K1177" s="1" t="s">
        <v>860</v>
      </c>
      <c r="L1177" s="1" t="s">
        <v>2892</v>
      </c>
      <c r="M1177" s="1"/>
      <c r="N1177" s="1"/>
      <c r="O1177" s="1"/>
      <c r="P1177" s="40">
        <v>432.20118550874338</v>
      </c>
      <c r="Q1177" s="37" t="str">
        <f>IF(C1177="ForthPoint","ForthPoint",IF(D1177="Intercompany",_xlfn.XLOOKUP(E1177,'Dept Lookup'!B:B,'Dept Lookup'!A:A),Modified!D1177))</f>
        <v>Data Engineering</v>
      </c>
      <c r="R1177" t="str">
        <f t="shared" si="94"/>
        <v>Roku</v>
      </c>
      <c r="S1177" s="1" t="s">
        <v>707</v>
      </c>
      <c r="T1177">
        <f t="shared" si="95"/>
        <v>0</v>
      </c>
      <c r="U1177" s="25" t="str">
        <f>IF(K1177&gt;0,K1177,_xlfn.XLOOKUP(M1177,'Client Lookup'!L:L,'Client Lookup'!N:N))</f>
        <v>25138</v>
      </c>
      <c r="V1177" t="str">
        <f>_xlfn.XLOOKUP(_xlfn.NUMBERVALUE(U1177),'Project Lookup'!X:X,'Project Lookup'!B:B)</f>
        <v>SOW#1 2024 - DE &amp; BI Team</v>
      </c>
      <c r="X1177" t="str">
        <f t="shared" si="96"/>
        <v>459 Roku Inc. : 966 SOW#1 2024 - DE &amp; BI Team</v>
      </c>
      <c r="Y1177" t="str">
        <f t="shared" si="97"/>
        <v>459 Roku Inc.</v>
      </c>
      <c r="Z1177" t="str">
        <f t="shared" si="98"/>
        <v>459 Roku Inc.</v>
      </c>
      <c r="AA1177" t="str">
        <f>_xlfn.XLOOKUP(Z1177,'Client Lookup'!A:A,'Client Lookup'!C:C)</f>
        <v>Roku</v>
      </c>
      <c r="AC1177" t="e">
        <f>_xlfn.XLOOKUP(K1177,'Results vs Forecast'!K:K,'Results vs Forecast'!K:K)</f>
        <v>#N/A</v>
      </c>
    </row>
    <row r="1178" spans="1:29" hidden="1">
      <c r="A1178" s="39"/>
      <c r="B1178" s="1" t="s">
        <v>700</v>
      </c>
      <c r="C1178" s="1" t="s">
        <v>1370</v>
      </c>
      <c r="D1178" s="1" t="s">
        <v>17</v>
      </c>
      <c r="E1178" s="1" t="s">
        <v>17</v>
      </c>
      <c r="F1178" s="2">
        <v>45535</v>
      </c>
      <c r="G1178" s="2">
        <v>45505</v>
      </c>
      <c r="H1178" s="1" t="s">
        <v>3597</v>
      </c>
      <c r="I1178" s="1" t="s">
        <v>3598</v>
      </c>
      <c r="J1178" s="1" t="s">
        <v>645</v>
      </c>
      <c r="K1178" s="1" t="s">
        <v>891</v>
      </c>
      <c r="L1178" s="1" t="s">
        <v>3332</v>
      </c>
      <c r="M1178" s="1"/>
      <c r="N1178" s="1"/>
      <c r="O1178" s="1"/>
      <c r="P1178" s="40">
        <v>560.2607960298526</v>
      </c>
      <c r="Q1178" s="37" t="str">
        <f>IF(C1178="ForthPoint","ForthPoint",IF(D1178="Intercompany",_xlfn.XLOOKUP(E1178,'Dept Lookup'!B:B,'Dept Lookup'!A:A),Modified!D1178))</f>
        <v>Data Engineering</v>
      </c>
      <c r="R1178" t="str">
        <f t="shared" si="94"/>
        <v>The Blackstone Group</v>
      </c>
      <c r="S1178" s="1" t="s">
        <v>707</v>
      </c>
      <c r="T1178">
        <f t="shared" si="95"/>
        <v>0</v>
      </c>
      <c r="U1178" s="25" t="str">
        <f>IF(K1178&gt;0,K1178,_xlfn.XLOOKUP(M1178,'Client Lookup'!L:L,'Client Lookup'!N:N))</f>
        <v>25160</v>
      </c>
      <c r="V1178" t="str">
        <f>_xlfn.XLOOKUP(_xlfn.NUMBERVALUE(U1178),'Project Lookup'!X:X,'Project Lookup'!B:B)</f>
        <v>Blackstone SOW #12</v>
      </c>
      <c r="X1178" t="str">
        <f t="shared" si="96"/>
        <v>468 Blackstone Inc. : 988 Blackstone SOW #12</v>
      </c>
      <c r="Y1178" t="str">
        <f t="shared" si="97"/>
        <v>468 Blackstone Inc.</v>
      </c>
      <c r="Z1178" t="str">
        <f t="shared" si="98"/>
        <v>468 Blackstone Inc.</v>
      </c>
      <c r="AA1178" t="str">
        <f>_xlfn.XLOOKUP(Z1178,'Client Lookup'!A:A,'Client Lookup'!C:C)</f>
        <v>The Blackstone Group</v>
      </c>
      <c r="AC1178" t="e">
        <f>_xlfn.XLOOKUP(K1178,'Results vs Forecast'!K:K,'Results vs Forecast'!K:K)</f>
        <v>#N/A</v>
      </c>
    </row>
    <row r="1179" spans="1:29" hidden="1">
      <c r="A1179" s="39"/>
      <c r="B1179" s="1" t="s">
        <v>700</v>
      </c>
      <c r="C1179" s="1" t="s">
        <v>1370</v>
      </c>
      <c r="D1179" s="1" t="s">
        <v>17</v>
      </c>
      <c r="E1179" s="1" t="s">
        <v>17</v>
      </c>
      <c r="F1179" s="2">
        <v>45535</v>
      </c>
      <c r="G1179" s="2">
        <v>45505</v>
      </c>
      <c r="H1179" s="1" t="s">
        <v>3599</v>
      </c>
      <c r="I1179" s="1" t="s">
        <v>3600</v>
      </c>
      <c r="J1179" s="1" t="s">
        <v>587</v>
      </c>
      <c r="K1179" s="1" t="s">
        <v>840</v>
      </c>
      <c r="L1179" s="1" t="s">
        <v>3446</v>
      </c>
      <c r="M1179" s="1"/>
      <c r="N1179" s="1"/>
      <c r="O1179" s="1"/>
      <c r="P1179" s="40">
        <v>240.11176972707966</v>
      </c>
      <c r="Q1179" s="37" t="str">
        <f>IF(C1179="ForthPoint","ForthPoint",IF(D1179="Intercompany",_xlfn.XLOOKUP(E1179,'Dept Lookup'!B:B,'Dept Lookup'!A:A),Modified!D1179))</f>
        <v>Data Engineering</v>
      </c>
      <c r="R1179" t="str">
        <f t="shared" si="94"/>
        <v>Madhive</v>
      </c>
      <c r="S1179" s="1" t="s">
        <v>707</v>
      </c>
      <c r="T1179">
        <f t="shared" si="95"/>
        <v>0</v>
      </c>
      <c r="U1179" s="25" t="str">
        <f>IF(K1179&gt;0,K1179,_xlfn.XLOOKUP(M1179,'Client Lookup'!L:L,'Client Lookup'!N:N))</f>
        <v>26788</v>
      </c>
      <c r="V1179" t="str">
        <f>_xlfn.XLOOKUP(_xlfn.NUMBERVALUE(U1179),'Project Lookup'!X:X,'Project Lookup'!B:B)</f>
        <v>Madhive - SOW1</v>
      </c>
      <c r="X1179" t="str">
        <f t="shared" si="96"/>
        <v>482 Madhive : 1111 Madhive - SOW1</v>
      </c>
      <c r="Y1179" t="str">
        <f t="shared" si="97"/>
        <v>482 Madhive</v>
      </c>
      <c r="Z1179" t="str">
        <f t="shared" si="98"/>
        <v>482 Madhive</v>
      </c>
      <c r="AA1179" t="str">
        <f>_xlfn.XLOOKUP(Z1179,'Client Lookup'!A:A,'Client Lookup'!C:C)</f>
        <v>Madhive</v>
      </c>
      <c r="AC1179" t="e">
        <f>_xlfn.XLOOKUP(K1179,'Results vs Forecast'!K:K,'Results vs Forecast'!K:K)</f>
        <v>#N/A</v>
      </c>
    </row>
    <row r="1180" spans="1:29" hidden="1">
      <c r="A1180" s="39"/>
      <c r="B1180" s="1" t="s">
        <v>700</v>
      </c>
      <c r="C1180" s="1" t="s">
        <v>701</v>
      </c>
      <c r="D1180" s="1" t="s">
        <v>17</v>
      </c>
      <c r="E1180" s="1" t="s">
        <v>17</v>
      </c>
      <c r="F1180" s="2">
        <v>45535</v>
      </c>
      <c r="G1180" s="2">
        <v>45505</v>
      </c>
      <c r="H1180" s="1" t="s">
        <v>3601</v>
      </c>
      <c r="I1180" s="1" t="s">
        <v>3602</v>
      </c>
      <c r="J1180" s="1" t="s">
        <v>515</v>
      </c>
      <c r="K1180" s="1" t="s">
        <v>776</v>
      </c>
      <c r="L1180" s="1" t="s">
        <v>2345</v>
      </c>
      <c r="M1180" s="1"/>
      <c r="N1180" s="1"/>
      <c r="O1180" s="1"/>
      <c r="P1180" s="40">
        <v>23959.91</v>
      </c>
      <c r="Q1180" s="37" t="str">
        <f>IF(C1180="ForthPoint","ForthPoint",IF(D1180="Intercompany",_xlfn.XLOOKUP(E1180,'Dept Lookup'!B:B,'Dept Lookup'!A:A),Modified!D1180))</f>
        <v>Data Engineering</v>
      </c>
      <c r="R1180" t="str">
        <f t="shared" si="94"/>
        <v>Dish</v>
      </c>
      <c r="S1180" s="1" t="s">
        <v>707</v>
      </c>
      <c r="T1180">
        <f t="shared" si="95"/>
        <v>0</v>
      </c>
      <c r="U1180" s="25" t="str">
        <f>IF(K1180&gt;0,K1180,_xlfn.XLOOKUP(M1180,'Client Lookup'!L:L,'Client Lookup'!N:N))</f>
        <v>32653</v>
      </c>
      <c r="V1180" t="str">
        <f>_xlfn.XLOOKUP(_xlfn.NUMBERVALUE(U1180),'Project Lookup'!X:X,'Project Lookup'!B:B)</f>
        <v>2: Dish - Integrated Data + Martech solution</v>
      </c>
      <c r="X1180" t="str">
        <f t="shared" si="96"/>
        <v>374 Dish : 1268 2: Dish - Integrated Data + Martech solution</v>
      </c>
      <c r="Y1180" t="str">
        <f t="shared" si="97"/>
        <v>374 Dish</v>
      </c>
      <c r="Z1180" t="str">
        <f t="shared" si="98"/>
        <v>374 Dish</v>
      </c>
      <c r="AA1180" t="str">
        <f>_xlfn.XLOOKUP(Z1180,'Client Lookup'!A:A,'Client Lookup'!C:C)</f>
        <v>Dish</v>
      </c>
      <c r="AC1180" t="e">
        <f>_xlfn.XLOOKUP(K1180,'Results vs Forecast'!K:K,'Results vs Forecast'!K:K)</f>
        <v>#N/A</v>
      </c>
    </row>
    <row r="1181" spans="1:29" hidden="1">
      <c r="A1181" s="39"/>
      <c r="B1181" s="1" t="s">
        <v>700</v>
      </c>
      <c r="C1181" s="1" t="s">
        <v>1370</v>
      </c>
      <c r="D1181" s="1" t="s">
        <v>17</v>
      </c>
      <c r="E1181" s="1" t="s">
        <v>17</v>
      </c>
      <c r="F1181" s="2">
        <v>45535</v>
      </c>
      <c r="G1181" s="2">
        <v>45505</v>
      </c>
      <c r="H1181" s="1" t="s">
        <v>3603</v>
      </c>
      <c r="I1181" s="1" t="s">
        <v>3604</v>
      </c>
      <c r="J1181" s="1" t="s">
        <v>618</v>
      </c>
      <c r="K1181" s="1" t="s">
        <v>859</v>
      </c>
      <c r="L1181" s="1" t="s">
        <v>3495</v>
      </c>
      <c r="M1181" s="1"/>
      <c r="N1181" s="1"/>
      <c r="O1181" s="1"/>
      <c r="P1181" s="40">
        <v>480.22353945415932</v>
      </c>
      <c r="Q1181" s="37" t="str">
        <f>IF(C1181="ForthPoint","ForthPoint",IF(D1181="Intercompany",_xlfn.XLOOKUP(E1181,'Dept Lookup'!B:B,'Dept Lookup'!A:A),Modified!D1181))</f>
        <v>Data Engineering</v>
      </c>
      <c r="R1181" t="str">
        <f t="shared" si="94"/>
        <v>Roku</v>
      </c>
      <c r="S1181" s="1" t="s">
        <v>707</v>
      </c>
      <c r="T1181">
        <f t="shared" si="95"/>
        <v>0</v>
      </c>
      <c r="U1181" s="25" t="str">
        <f>IF(K1181&gt;0,K1181,_xlfn.XLOOKUP(M1181,'Client Lookup'!L:L,'Client Lookup'!N:N))</f>
        <v>25140</v>
      </c>
      <c r="V1181" t="str">
        <f>_xlfn.XLOOKUP(_xlfn.NUMBERVALUE(U1181),'Project Lookup'!X:X,'Project Lookup'!B:B)</f>
        <v>Roku SOW 2 - Data Engineering Team</v>
      </c>
      <c r="X1181" t="str">
        <f t="shared" si="96"/>
        <v>459 Roku Inc. : 968 Roku SOW 2 - Data Engineering Team</v>
      </c>
      <c r="Y1181" t="str">
        <f t="shared" si="97"/>
        <v>459 Roku Inc.</v>
      </c>
      <c r="Z1181" t="str">
        <f t="shared" si="98"/>
        <v>459 Roku Inc.</v>
      </c>
      <c r="AA1181" t="str">
        <f>_xlfn.XLOOKUP(Z1181,'Client Lookup'!A:A,'Client Lookup'!C:C)</f>
        <v>Roku</v>
      </c>
      <c r="AC1181" t="e">
        <f>_xlfn.XLOOKUP(K1181,'Results vs Forecast'!K:K,'Results vs Forecast'!K:K)</f>
        <v>#N/A</v>
      </c>
    </row>
    <row r="1182" spans="1:29" hidden="1">
      <c r="A1182" s="39"/>
      <c r="B1182" s="1" t="s">
        <v>700</v>
      </c>
      <c r="C1182" s="1" t="s">
        <v>1370</v>
      </c>
      <c r="D1182" s="1" t="s">
        <v>17</v>
      </c>
      <c r="E1182" s="1" t="s">
        <v>17</v>
      </c>
      <c r="F1182" s="2">
        <v>45535</v>
      </c>
      <c r="G1182" s="2">
        <v>45505</v>
      </c>
      <c r="H1182" s="1" t="s">
        <v>3605</v>
      </c>
      <c r="I1182" s="1" t="s">
        <v>3606</v>
      </c>
      <c r="J1182" s="1" t="s">
        <v>812</v>
      </c>
      <c r="K1182" s="1" t="s">
        <v>795</v>
      </c>
      <c r="L1182" s="1" t="s">
        <v>3324</v>
      </c>
      <c r="M1182" s="1"/>
      <c r="N1182" s="1"/>
      <c r="O1182" s="1"/>
      <c r="P1182" s="40">
        <v>504.23471642686729</v>
      </c>
      <c r="Q1182" s="37" t="str">
        <f>IF(C1182="ForthPoint","ForthPoint",IF(D1182="Intercompany",_xlfn.XLOOKUP(E1182,'Dept Lookup'!B:B,'Dept Lookup'!A:A),Modified!D1182))</f>
        <v>Data Engineering</v>
      </c>
      <c r="R1182" t="str">
        <f t="shared" si="94"/>
        <v>Globalization Partners</v>
      </c>
      <c r="S1182" s="1" t="s">
        <v>707</v>
      </c>
      <c r="T1182">
        <f t="shared" si="95"/>
        <v>0</v>
      </c>
      <c r="U1182" s="25" t="str">
        <f>IF(K1182&gt;0,K1182,_xlfn.XLOOKUP(M1182,'Client Lookup'!L:L,'Client Lookup'!N:N))</f>
        <v>35885</v>
      </c>
      <c r="V1182" t="str">
        <f>_xlfn.XLOOKUP(_xlfn.NUMBERVALUE(U1182),'Project Lookup'!X:X,'Project Lookup'!B:B)</f>
        <v>Globalization Partners SOW #41 - Data Engineering Team Renewal</v>
      </c>
      <c r="X1182" t="str">
        <f t="shared" si="96"/>
        <v>460 Globalization Partners Inc. : 1349 Globalization Partners SOW #41 - Data Engineering Team Renewal</v>
      </c>
      <c r="Y1182" t="str">
        <f t="shared" si="97"/>
        <v>460 Globalization Partners Inc.</v>
      </c>
      <c r="Z1182" t="str">
        <f t="shared" si="98"/>
        <v>460 Globalization Partners Inc.</v>
      </c>
      <c r="AA1182" t="str">
        <f>_xlfn.XLOOKUP(Z1182,'Client Lookup'!A:A,'Client Lookup'!C:C)</f>
        <v>Globalization Partners</v>
      </c>
      <c r="AC1182" t="e">
        <f>_xlfn.XLOOKUP(K1182,'Results vs Forecast'!K:K,'Results vs Forecast'!K:K)</f>
        <v>#N/A</v>
      </c>
    </row>
    <row r="1183" spans="1:29" hidden="1">
      <c r="A1183" s="39"/>
      <c r="B1183" s="1" t="s">
        <v>700</v>
      </c>
      <c r="C1183" s="1" t="s">
        <v>1370</v>
      </c>
      <c r="D1183" s="1" t="s">
        <v>17</v>
      </c>
      <c r="E1183" s="1" t="s">
        <v>17</v>
      </c>
      <c r="F1183" s="2">
        <v>45535</v>
      </c>
      <c r="G1183" s="2">
        <v>45505</v>
      </c>
      <c r="H1183" s="1" t="s">
        <v>3607</v>
      </c>
      <c r="I1183" s="1" t="s">
        <v>3608</v>
      </c>
      <c r="J1183" s="1" t="s">
        <v>587</v>
      </c>
      <c r="K1183" s="1" t="s">
        <v>840</v>
      </c>
      <c r="L1183" s="1" t="s">
        <v>3446</v>
      </c>
      <c r="M1183" s="1"/>
      <c r="N1183" s="1"/>
      <c r="O1183" s="1"/>
      <c r="P1183" s="40">
        <v>360.16765459061952</v>
      </c>
      <c r="Q1183" s="37" t="str">
        <f>IF(C1183="ForthPoint","ForthPoint",IF(D1183="Intercompany",_xlfn.XLOOKUP(E1183,'Dept Lookup'!B:B,'Dept Lookup'!A:A),Modified!D1183))</f>
        <v>Data Engineering</v>
      </c>
      <c r="R1183" t="str">
        <f t="shared" si="94"/>
        <v>Madhive</v>
      </c>
      <c r="S1183" s="1" t="s">
        <v>707</v>
      </c>
      <c r="T1183">
        <f t="shared" si="95"/>
        <v>0</v>
      </c>
      <c r="U1183" s="25" t="str">
        <f>IF(K1183&gt;0,K1183,_xlfn.XLOOKUP(M1183,'Client Lookup'!L:L,'Client Lookup'!N:N))</f>
        <v>26788</v>
      </c>
      <c r="V1183" t="str">
        <f>_xlfn.XLOOKUP(_xlfn.NUMBERVALUE(U1183),'Project Lookup'!X:X,'Project Lookup'!B:B)</f>
        <v>Madhive - SOW1</v>
      </c>
      <c r="X1183" t="str">
        <f t="shared" si="96"/>
        <v>482 Madhive : 1111 Madhive - SOW1</v>
      </c>
      <c r="Y1183" t="str">
        <f t="shared" si="97"/>
        <v>482 Madhive</v>
      </c>
      <c r="Z1183" t="str">
        <f t="shared" si="98"/>
        <v>482 Madhive</v>
      </c>
      <c r="AA1183" t="str">
        <f>_xlfn.XLOOKUP(Z1183,'Client Lookup'!A:A,'Client Lookup'!C:C)</f>
        <v>Madhive</v>
      </c>
      <c r="AC1183" t="e">
        <f>_xlfn.XLOOKUP(K1183,'Results vs Forecast'!K:K,'Results vs Forecast'!K:K)</f>
        <v>#N/A</v>
      </c>
    </row>
    <row r="1184" spans="1:29" hidden="1">
      <c r="A1184" s="39"/>
      <c r="B1184" s="1" t="s">
        <v>700</v>
      </c>
      <c r="C1184" s="1" t="s">
        <v>1370</v>
      </c>
      <c r="D1184" s="1" t="s">
        <v>17</v>
      </c>
      <c r="E1184" s="1" t="s">
        <v>17</v>
      </c>
      <c r="F1184" s="2">
        <v>45535</v>
      </c>
      <c r="G1184" s="2">
        <v>45505</v>
      </c>
      <c r="H1184" s="1" t="s">
        <v>3609</v>
      </c>
      <c r="I1184" s="1" t="s">
        <v>3610</v>
      </c>
      <c r="J1184" s="1" t="s">
        <v>645</v>
      </c>
      <c r="K1184" s="1" t="s">
        <v>891</v>
      </c>
      <c r="L1184" s="1" t="s">
        <v>3332</v>
      </c>
      <c r="M1184" s="1"/>
      <c r="N1184" s="1"/>
      <c r="O1184" s="1"/>
      <c r="P1184" s="40">
        <v>560.2607960298526</v>
      </c>
      <c r="Q1184" s="37" t="str">
        <f>IF(C1184="ForthPoint","ForthPoint",IF(D1184="Intercompany",_xlfn.XLOOKUP(E1184,'Dept Lookup'!B:B,'Dept Lookup'!A:A),Modified!D1184))</f>
        <v>Data Engineering</v>
      </c>
      <c r="R1184" t="str">
        <f t="shared" si="94"/>
        <v>The Blackstone Group</v>
      </c>
      <c r="S1184" s="1" t="s">
        <v>707</v>
      </c>
      <c r="T1184">
        <f t="shared" si="95"/>
        <v>0</v>
      </c>
      <c r="U1184" s="25" t="str">
        <f>IF(K1184&gt;0,K1184,_xlfn.XLOOKUP(M1184,'Client Lookup'!L:L,'Client Lookup'!N:N))</f>
        <v>25160</v>
      </c>
      <c r="V1184" t="str">
        <f>_xlfn.XLOOKUP(_xlfn.NUMBERVALUE(U1184),'Project Lookup'!X:X,'Project Lookup'!B:B)</f>
        <v>Blackstone SOW #12</v>
      </c>
      <c r="X1184" t="str">
        <f t="shared" si="96"/>
        <v>468 Blackstone Inc. : 988 Blackstone SOW #12</v>
      </c>
      <c r="Y1184" t="str">
        <f t="shared" si="97"/>
        <v>468 Blackstone Inc.</v>
      </c>
      <c r="Z1184" t="str">
        <f t="shared" si="98"/>
        <v>468 Blackstone Inc.</v>
      </c>
      <c r="AA1184" t="str">
        <f>_xlfn.XLOOKUP(Z1184,'Client Lookup'!A:A,'Client Lookup'!C:C)</f>
        <v>The Blackstone Group</v>
      </c>
      <c r="AC1184" t="e">
        <f>_xlfn.XLOOKUP(K1184,'Results vs Forecast'!K:K,'Results vs Forecast'!K:K)</f>
        <v>#N/A</v>
      </c>
    </row>
    <row r="1185" spans="1:29" hidden="1">
      <c r="A1185" s="39"/>
      <c r="B1185" s="1" t="s">
        <v>700</v>
      </c>
      <c r="C1185" s="1" t="s">
        <v>1370</v>
      </c>
      <c r="D1185" s="1" t="s">
        <v>17</v>
      </c>
      <c r="E1185" s="1" t="s">
        <v>17</v>
      </c>
      <c r="F1185" s="2">
        <v>45535</v>
      </c>
      <c r="G1185" s="2">
        <v>45505</v>
      </c>
      <c r="H1185" s="1" t="s">
        <v>3611</v>
      </c>
      <c r="I1185" s="1" t="s">
        <v>3612</v>
      </c>
      <c r="J1185" s="1" t="s">
        <v>645</v>
      </c>
      <c r="K1185" s="1" t="s">
        <v>891</v>
      </c>
      <c r="L1185" s="1" t="s">
        <v>3332</v>
      </c>
      <c r="M1185" s="1"/>
      <c r="N1185" s="1"/>
      <c r="O1185" s="1"/>
      <c r="P1185" s="40">
        <v>480.22353945415932</v>
      </c>
      <c r="Q1185" s="37" t="str">
        <f>IF(C1185="ForthPoint","ForthPoint",IF(D1185="Intercompany",_xlfn.XLOOKUP(E1185,'Dept Lookup'!B:B,'Dept Lookup'!A:A),Modified!D1185))</f>
        <v>Data Engineering</v>
      </c>
      <c r="R1185" t="str">
        <f t="shared" si="94"/>
        <v>The Blackstone Group</v>
      </c>
      <c r="S1185" s="1" t="s">
        <v>707</v>
      </c>
      <c r="T1185">
        <f t="shared" si="95"/>
        <v>0</v>
      </c>
      <c r="U1185" s="25" t="str">
        <f>IF(K1185&gt;0,K1185,_xlfn.XLOOKUP(M1185,'Client Lookup'!L:L,'Client Lookup'!N:N))</f>
        <v>25160</v>
      </c>
      <c r="V1185" t="str">
        <f>_xlfn.XLOOKUP(_xlfn.NUMBERVALUE(U1185),'Project Lookup'!X:X,'Project Lookup'!B:B)</f>
        <v>Blackstone SOW #12</v>
      </c>
      <c r="X1185" t="str">
        <f t="shared" si="96"/>
        <v>468 Blackstone Inc. : 988 Blackstone SOW #12</v>
      </c>
      <c r="Y1185" t="str">
        <f t="shared" si="97"/>
        <v>468 Blackstone Inc.</v>
      </c>
      <c r="Z1185" t="str">
        <f t="shared" si="98"/>
        <v>468 Blackstone Inc.</v>
      </c>
      <c r="AA1185" t="str">
        <f>_xlfn.XLOOKUP(Z1185,'Client Lookup'!A:A,'Client Lookup'!C:C)</f>
        <v>The Blackstone Group</v>
      </c>
      <c r="AC1185" t="e">
        <f>_xlfn.XLOOKUP(K1185,'Results vs Forecast'!K:K,'Results vs Forecast'!K:K)</f>
        <v>#N/A</v>
      </c>
    </row>
    <row r="1186" spans="1:29" hidden="1">
      <c r="A1186" s="39"/>
      <c r="B1186" s="1" t="s">
        <v>700</v>
      </c>
      <c r="C1186" s="1" t="s">
        <v>1370</v>
      </c>
      <c r="D1186" s="1" t="s">
        <v>17</v>
      </c>
      <c r="E1186" s="1" t="s">
        <v>17</v>
      </c>
      <c r="F1186" s="2">
        <v>45535</v>
      </c>
      <c r="G1186" s="2">
        <v>45505</v>
      </c>
      <c r="H1186" s="1" t="s">
        <v>3613</v>
      </c>
      <c r="I1186" s="1" t="s">
        <v>3614</v>
      </c>
      <c r="J1186" s="1" t="s">
        <v>593</v>
      </c>
      <c r="K1186" s="1" t="s">
        <v>842</v>
      </c>
      <c r="L1186" s="1" t="s">
        <v>1809</v>
      </c>
      <c r="M1186" s="1"/>
      <c r="N1186" s="1"/>
      <c r="O1186" s="1"/>
      <c r="P1186" s="40">
        <v>416.19373419360477</v>
      </c>
      <c r="Q1186" s="37" t="str">
        <f>IF(C1186="ForthPoint","ForthPoint",IF(D1186="Intercompany",_xlfn.XLOOKUP(E1186,'Dept Lookup'!B:B,'Dept Lookup'!A:A),Modified!D1186))</f>
        <v>Data Engineering</v>
      </c>
      <c r="R1186" t="str">
        <f t="shared" si="94"/>
        <v>MasterCard</v>
      </c>
      <c r="S1186" s="1" t="s">
        <v>707</v>
      </c>
      <c r="T1186">
        <f t="shared" si="95"/>
        <v>0</v>
      </c>
      <c r="U1186" s="25" t="str">
        <f>IF(K1186&gt;0,K1186,_xlfn.XLOOKUP(M1186,'Client Lookup'!L:L,'Client Lookup'!N:N))</f>
        <v>25146</v>
      </c>
      <c r="V1186" t="str">
        <f>_xlfn.XLOOKUP(_xlfn.NUMBERVALUE(U1186),'Project Lookup'!X:X,'Project Lookup'!B:B)</f>
        <v>Mastercard SOW #6</v>
      </c>
      <c r="X1186" t="str">
        <f t="shared" si="96"/>
        <v>461 Session M Inc. : 974 Mastercard SOW #6</v>
      </c>
      <c r="Y1186" t="str">
        <f t="shared" si="97"/>
        <v>461 Session M Inc.</v>
      </c>
      <c r="Z1186" t="str">
        <f t="shared" si="98"/>
        <v>461 Session M Inc.</v>
      </c>
      <c r="AA1186" t="str">
        <f>_xlfn.XLOOKUP(Z1186,'Client Lookup'!A:A,'Client Lookup'!C:C)</f>
        <v>MasterCard</v>
      </c>
      <c r="AC1186" t="e">
        <f>_xlfn.XLOOKUP(K1186,'Results vs Forecast'!K:K,'Results vs Forecast'!K:K)</f>
        <v>#N/A</v>
      </c>
    </row>
    <row r="1187" spans="1:29" hidden="1">
      <c r="A1187" s="39"/>
      <c r="B1187" s="1" t="s">
        <v>700</v>
      </c>
      <c r="C1187" s="1" t="s">
        <v>1370</v>
      </c>
      <c r="D1187" s="1" t="s">
        <v>17</v>
      </c>
      <c r="E1187" s="1" t="s">
        <v>17</v>
      </c>
      <c r="F1187" s="2">
        <v>45535</v>
      </c>
      <c r="G1187" s="2">
        <v>45505</v>
      </c>
      <c r="H1187" s="1" t="s">
        <v>3615</v>
      </c>
      <c r="I1187" s="1" t="s">
        <v>3616</v>
      </c>
      <c r="J1187" s="1" t="s">
        <v>617</v>
      </c>
      <c r="K1187" s="1" t="s">
        <v>860</v>
      </c>
      <c r="L1187" s="1" t="s">
        <v>2892</v>
      </c>
      <c r="M1187" s="1"/>
      <c r="N1187" s="1"/>
      <c r="O1187" s="1"/>
      <c r="P1187" s="40">
        <v>360.16765459061952</v>
      </c>
      <c r="Q1187" s="37" t="str">
        <f>IF(C1187="ForthPoint","ForthPoint",IF(D1187="Intercompany",_xlfn.XLOOKUP(E1187,'Dept Lookup'!B:B,'Dept Lookup'!A:A),Modified!D1187))</f>
        <v>Data Engineering</v>
      </c>
      <c r="R1187" t="str">
        <f t="shared" si="94"/>
        <v>Roku</v>
      </c>
      <c r="S1187" s="1" t="s">
        <v>707</v>
      </c>
      <c r="T1187">
        <f t="shared" si="95"/>
        <v>0</v>
      </c>
      <c r="U1187" s="25" t="str">
        <f>IF(K1187&gt;0,K1187,_xlfn.XLOOKUP(M1187,'Client Lookup'!L:L,'Client Lookup'!N:N))</f>
        <v>25138</v>
      </c>
      <c r="V1187" t="str">
        <f>_xlfn.XLOOKUP(_xlfn.NUMBERVALUE(U1187),'Project Lookup'!X:X,'Project Lookup'!B:B)</f>
        <v>SOW#1 2024 - DE &amp; BI Team</v>
      </c>
      <c r="X1187" t="str">
        <f t="shared" si="96"/>
        <v>459 Roku Inc. : 966 SOW#1 2024 - DE &amp; BI Team</v>
      </c>
      <c r="Y1187" t="str">
        <f t="shared" si="97"/>
        <v>459 Roku Inc.</v>
      </c>
      <c r="Z1187" t="str">
        <f t="shared" si="98"/>
        <v>459 Roku Inc.</v>
      </c>
      <c r="AA1187" t="str">
        <f>_xlfn.XLOOKUP(Z1187,'Client Lookup'!A:A,'Client Lookup'!C:C)</f>
        <v>Roku</v>
      </c>
      <c r="AC1187" t="e">
        <f>_xlfn.XLOOKUP(K1187,'Results vs Forecast'!K:K,'Results vs Forecast'!K:K)</f>
        <v>#N/A</v>
      </c>
    </row>
    <row r="1188" spans="1:29" hidden="1">
      <c r="A1188" s="39"/>
      <c r="B1188" s="1" t="s">
        <v>700</v>
      </c>
      <c r="C1188" s="1" t="s">
        <v>1370</v>
      </c>
      <c r="D1188" s="1" t="s">
        <v>17</v>
      </c>
      <c r="E1188" s="1" t="s">
        <v>17</v>
      </c>
      <c r="F1188" s="2">
        <v>45535</v>
      </c>
      <c r="G1188" s="2">
        <v>45505</v>
      </c>
      <c r="H1188" s="1" t="s">
        <v>3617</v>
      </c>
      <c r="I1188" s="1" t="s">
        <v>3618</v>
      </c>
      <c r="J1188" s="1" t="s">
        <v>640</v>
      </c>
      <c r="K1188" s="1" t="s">
        <v>884</v>
      </c>
      <c r="L1188" s="1" t="s">
        <v>3366</v>
      </c>
      <c r="M1188" s="1"/>
      <c r="N1188" s="1"/>
      <c r="O1188" s="1"/>
      <c r="P1188" s="40">
        <v>560.2607960298526</v>
      </c>
      <c r="Q1188" s="37" t="str">
        <f>IF(C1188="ForthPoint","ForthPoint",IF(D1188="Intercompany",_xlfn.XLOOKUP(E1188,'Dept Lookup'!B:B,'Dept Lookup'!A:A),Modified!D1188))</f>
        <v>Data Engineering</v>
      </c>
      <c r="R1188" t="str">
        <f t="shared" si="94"/>
        <v>The Blackstone Group</v>
      </c>
      <c r="S1188" s="1" t="s">
        <v>707</v>
      </c>
      <c r="T1188">
        <f t="shared" si="95"/>
        <v>0</v>
      </c>
      <c r="U1188" s="25" t="str">
        <f>IF(K1188&gt;0,K1188,_xlfn.XLOOKUP(M1188,'Client Lookup'!L:L,'Client Lookup'!N:N))</f>
        <v>29210</v>
      </c>
      <c r="V1188" t="str">
        <f>_xlfn.XLOOKUP(_xlfn.NUMBERVALUE(U1188),'Project Lookup'!X:X,'Project Lookup'!B:B)</f>
        <v>Blackstone - SOW#15 - Developer Experience Team (.Net)</v>
      </c>
      <c r="X1188" t="str">
        <f t="shared" si="96"/>
        <v>468 Blackstone Inc. : 1189 Blackstone - SOW#15 - Developer Experience Team (.Net)</v>
      </c>
      <c r="Y1188" t="str">
        <f t="shared" si="97"/>
        <v>468 Blackstone Inc.</v>
      </c>
      <c r="Z1188" t="str">
        <f t="shared" si="98"/>
        <v>468 Blackstone Inc.</v>
      </c>
      <c r="AA1188" t="str">
        <f>_xlfn.XLOOKUP(Z1188,'Client Lookup'!A:A,'Client Lookup'!C:C)</f>
        <v>The Blackstone Group</v>
      </c>
      <c r="AC1188" t="e">
        <f>_xlfn.XLOOKUP(K1188,'Results vs Forecast'!K:K,'Results vs Forecast'!K:K)</f>
        <v>#N/A</v>
      </c>
    </row>
    <row r="1189" spans="1:29" hidden="1">
      <c r="A1189" s="39"/>
      <c r="B1189" s="1" t="s">
        <v>700</v>
      </c>
      <c r="C1189" s="1" t="s">
        <v>1370</v>
      </c>
      <c r="D1189" s="1" t="s">
        <v>17</v>
      </c>
      <c r="E1189" s="1" t="s">
        <v>17</v>
      </c>
      <c r="F1189" s="2">
        <v>45535</v>
      </c>
      <c r="G1189" s="2">
        <v>45505</v>
      </c>
      <c r="H1189" s="1" t="s">
        <v>3619</v>
      </c>
      <c r="I1189" s="1" t="s">
        <v>3620</v>
      </c>
      <c r="J1189" s="1" t="s">
        <v>644</v>
      </c>
      <c r="K1189" s="1" t="s">
        <v>888</v>
      </c>
      <c r="L1189" s="1" t="s">
        <v>3388</v>
      </c>
      <c r="M1189" s="1"/>
      <c r="N1189" s="1"/>
      <c r="O1189" s="1"/>
      <c r="P1189" s="40">
        <v>560.2607960298526</v>
      </c>
      <c r="Q1189" s="37" t="str">
        <f>IF(C1189="ForthPoint","ForthPoint",IF(D1189="Intercompany",_xlfn.XLOOKUP(E1189,'Dept Lookup'!B:B,'Dept Lookup'!A:A),Modified!D1189))</f>
        <v>Data Engineering</v>
      </c>
      <c r="R1189" t="str">
        <f t="shared" si="94"/>
        <v>The Blackstone Group</v>
      </c>
      <c r="S1189" s="1" t="s">
        <v>707</v>
      </c>
      <c r="T1189">
        <f t="shared" si="95"/>
        <v>0</v>
      </c>
      <c r="U1189" s="25" t="str">
        <f>IF(K1189&gt;0,K1189,_xlfn.XLOOKUP(M1189,'Client Lookup'!L:L,'Client Lookup'!N:N))</f>
        <v>34751</v>
      </c>
      <c r="V1189" t="str">
        <f>_xlfn.XLOOKUP(_xlfn.NUMBERVALUE(U1189),'Project Lookup'!X:X,'Project Lookup'!B:B)</f>
        <v>Blackstone - SOW#19 - Exec Office Team (.Net)</v>
      </c>
      <c r="X1189" t="str">
        <f t="shared" si="96"/>
        <v>468 Blackstone Inc. : 1329 Blackstone - SOW#19 - Exec Office Team (.Net)</v>
      </c>
      <c r="Y1189" t="str">
        <f t="shared" si="97"/>
        <v>468 Blackstone Inc.</v>
      </c>
      <c r="Z1189" t="str">
        <f t="shared" si="98"/>
        <v>468 Blackstone Inc.</v>
      </c>
      <c r="AA1189" t="str">
        <f>_xlfn.XLOOKUP(Z1189,'Client Lookup'!A:A,'Client Lookup'!C:C)</f>
        <v>The Blackstone Group</v>
      </c>
      <c r="AC1189" t="e">
        <f>_xlfn.XLOOKUP(K1189,'Results vs Forecast'!K:K,'Results vs Forecast'!K:K)</f>
        <v>#N/A</v>
      </c>
    </row>
    <row r="1190" spans="1:29" hidden="1">
      <c r="A1190" s="39"/>
      <c r="B1190" s="1" t="s">
        <v>700</v>
      </c>
      <c r="C1190" s="1" t="s">
        <v>1370</v>
      </c>
      <c r="D1190" s="1" t="s">
        <v>17</v>
      </c>
      <c r="E1190" s="1" t="s">
        <v>17</v>
      </c>
      <c r="F1190" s="2">
        <v>45535</v>
      </c>
      <c r="G1190" s="2">
        <v>45505</v>
      </c>
      <c r="H1190" s="1" t="s">
        <v>3621</v>
      </c>
      <c r="I1190" s="1" t="s">
        <v>3622</v>
      </c>
      <c r="J1190" s="1" t="s">
        <v>642</v>
      </c>
      <c r="K1190" s="1" t="s">
        <v>881</v>
      </c>
      <c r="L1190" s="1" t="s">
        <v>3416</v>
      </c>
      <c r="M1190" s="1"/>
      <c r="N1190" s="1"/>
      <c r="O1190" s="1"/>
      <c r="P1190" s="40">
        <v>560.2607960298526</v>
      </c>
      <c r="Q1190" s="37" t="str">
        <f>IF(C1190="ForthPoint","ForthPoint",IF(D1190="Intercompany",_xlfn.XLOOKUP(E1190,'Dept Lookup'!B:B,'Dept Lookup'!A:A),Modified!D1190))</f>
        <v>Data Engineering</v>
      </c>
      <c r="R1190" t="str">
        <f t="shared" si="94"/>
        <v>The Blackstone Group</v>
      </c>
      <c r="S1190" s="1" t="s">
        <v>707</v>
      </c>
      <c r="T1190">
        <f t="shared" si="95"/>
        <v>0</v>
      </c>
      <c r="U1190" s="25" t="str">
        <f>IF(K1190&gt;0,K1190,_xlfn.XLOOKUP(M1190,'Client Lookup'!L:L,'Client Lookup'!N:N))</f>
        <v>32036</v>
      </c>
      <c r="V1190" t="str">
        <f>_xlfn.XLOOKUP(_xlfn.NUMBERVALUE(U1190),'Project Lookup'!X:X,'Project Lookup'!B:B)</f>
        <v>Blackstone - Python Engineers (James Team)</v>
      </c>
      <c r="X1190" t="str">
        <f t="shared" si="96"/>
        <v>468 Blackstone Inc. : 1255 Blackstone - Python Engineers (James Team)</v>
      </c>
      <c r="Y1190" t="str">
        <f t="shared" si="97"/>
        <v>468 Blackstone Inc.</v>
      </c>
      <c r="Z1190" t="str">
        <f t="shared" si="98"/>
        <v>468 Blackstone Inc.</v>
      </c>
      <c r="AA1190" t="str">
        <f>_xlfn.XLOOKUP(Z1190,'Client Lookup'!A:A,'Client Lookup'!C:C)</f>
        <v>The Blackstone Group</v>
      </c>
      <c r="AC1190" t="e">
        <f>_xlfn.XLOOKUP(K1190,'Results vs Forecast'!K:K,'Results vs Forecast'!K:K)</f>
        <v>#N/A</v>
      </c>
    </row>
    <row r="1191" spans="1:29" hidden="1">
      <c r="A1191" s="39"/>
      <c r="B1191" s="1" t="s">
        <v>700</v>
      </c>
      <c r="C1191" s="1" t="s">
        <v>1370</v>
      </c>
      <c r="D1191" s="1" t="s">
        <v>17</v>
      </c>
      <c r="E1191" s="1" t="s">
        <v>17</v>
      </c>
      <c r="F1191" s="2">
        <v>45535</v>
      </c>
      <c r="G1191" s="2">
        <v>45505</v>
      </c>
      <c r="H1191" s="1" t="s">
        <v>3623</v>
      </c>
      <c r="I1191" s="1" t="s">
        <v>3624</v>
      </c>
      <c r="J1191" s="1" t="s">
        <v>645</v>
      </c>
      <c r="K1191" s="1" t="s">
        <v>891</v>
      </c>
      <c r="L1191" s="1" t="s">
        <v>3332</v>
      </c>
      <c r="M1191" s="1"/>
      <c r="N1191" s="1"/>
      <c r="O1191" s="1"/>
      <c r="P1191" s="40">
        <v>320.14902630277288</v>
      </c>
      <c r="Q1191" s="37" t="str">
        <f>IF(C1191="ForthPoint","ForthPoint",IF(D1191="Intercompany",_xlfn.XLOOKUP(E1191,'Dept Lookup'!B:B,'Dept Lookup'!A:A),Modified!D1191))</f>
        <v>Data Engineering</v>
      </c>
      <c r="R1191" t="str">
        <f t="shared" si="94"/>
        <v>The Blackstone Group</v>
      </c>
      <c r="S1191" s="1" t="s">
        <v>707</v>
      </c>
      <c r="T1191">
        <f t="shared" si="95"/>
        <v>0</v>
      </c>
      <c r="U1191" s="25" t="str">
        <f>IF(K1191&gt;0,K1191,_xlfn.XLOOKUP(M1191,'Client Lookup'!L:L,'Client Lookup'!N:N))</f>
        <v>25160</v>
      </c>
      <c r="V1191" t="str">
        <f>_xlfn.XLOOKUP(_xlfn.NUMBERVALUE(U1191),'Project Lookup'!X:X,'Project Lookup'!B:B)</f>
        <v>Blackstone SOW #12</v>
      </c>
      <c r="X1191" t="str">
        <f t="shared" si="96"/>
        <v>468 Blackstone Inc. : 988 Blackstone SOW #12</v>
      </c>
      <c r="Y1191" t="str">
        <f t="shared" si="97"/>
        <v>468 Blackstone Inc.</v>
      </c>
      <c r="Z1191" t="str">
        <f t="shared" si="98"/>
        <v>468 Blackstone Inc.</v>
      </c>
      <c r="AA1191" t="str">
        <f>_xlfn.XLOOKUP(Z1191,'Client Lookup'!A:A,'Client Lookup'!C:C)</f>
        <v>The Blackstone Group</v>
      </c>
      <c r="AC1191" t="e">
        <f>_xlfn.XLOOKUP(K1191,'Results vs Forecast'!K:K,'Results vs Forecast'!K:K)</f>
        <v>#N/A</v>
      </c>
    </row>
    <row r="1192" spans="1:29" hidden="1">
      <c r="A1192" s="39"/>
      <c r="B1192" s="1" t="s">
        <v>700</v>
      </c>
      <c r="C1192" s="1" t="s">
        <v>1370</v>
      </c>
      <c r="D1192" s="1" t="s">
        <v>17</v>
      </c>
      <c r="E1192" s="1" t="s">
        <v>17</v>
      </c>
      <c r="F1192" s="2">
        <v>45535</v>
      </c>
      <c r="G1192" s="2">
        <v>45505</v>
      </c>
      <c r="H1192" s="1" t="s">
        <v>3625</v>
      </c>
      <c r="I1192" s="1" t="s">
        <v>3626</v>
      </c>
      <c r="J1192" s="1" t="s">
        <v>617</v>
      </c>
      <c r="K1192" s="1" t="s">
        <v>860</v>
      </c>
      <c r="L1192" s="1" t="s">
        <v>2892</v>
      </c>
      <c r="M1192" s="1"/>
      <c r="N1192" s="1"/>
      <c r="O1192" s="1"/>
      <c r="P1192" s="40">
        <v>493.2297175750856</v>
      </c>
      <c r="Q1192" s="37" t="str">
        <f>IF(C1192="ForthPoint","ForthPoint",IF(D1192="Intercompany",_xlfn.XLOOKUP(E1192,'Dept Lookup'!B:B,'Dept Lookup'!A:A),Modified!D1192))</f>
        <v>Data Engineering</v>
      </c>
      <c r="R1192" t="str">
        <f t="shared" si="94"/>
        <v>Roku</v>
      </c>
      <c r="S1192" s="1" t="s">
        <v>707</v>
      </c>
      <c r="T1192">
        <f t="shared" si="95"/>
        <v>0</v>
      </c>
      <c r="U1192" s="25" t="str">
        <f>IF(K1192&gt;0,K1192,_xlfn.XLOOKUP(M1192,'Client Lookup'!L:L,'Client Lookup'!N:N))</f>
        <v>25138</v>
      </c>
      <c r="V1192" t="str">
        <f>_xlfn.XLOOKUP(_xlfn.NUMBERVALUE(U1192),'Project Lookup'!X:X,'Project Lookup'!B:B)</f>
        <v>SOW#1 2024 - DE &amp; BI Team</v>
      </c>
      <c r="X1192" t="str">
        <f t="shared" si="96"/>
        <v>459 Roku Inc. : 966 SOW#1 2024 - DE &amp; BI Team</v>
      </c>
      <c r="Y1192" t="str">
        <f t="shared" si="97"/>
        <v>459 Roku Inc.</v>
      </c>
      <c r="Z1192" t="str">
        <f t="shared" si="98"/>
        <v>459 Roku Inc.</v>
      </c>
      <c r="AA1192" t="str">
        <f>_xlfn.XLOOKUP(Z1192,'Client Lookup'!A:A,'Client Lookup'!C:C)</f>
        <v>Roku</v>
      </c>
      <c r="AC1192" t="e">
        <f>_xlfn.XLOOKUP(K1192,'Results vs Forecast'!K:K,'Results vs Forecast'!K:K)</f>
        <v>#N/A</v>
      </c>
    </row>
    <row r="1193" spans="1:29" hidden="1">
      <c r="A1193" s="39"/>
      <c r="B1193" s="1" t="s">
        <v>700</v>
      </c>
      <c r="C1193" s="1" t="s">
        <v>1370</v>
      </c>
      <c r="D1193" s="1" t="s">
        <v>17</v>
      </c>
      <c r="E1193" s="1" t="s">
        <v>17</v>
      </c>
      <c r="F1193" s="2">
        <v>45535</v>
      </c>
      <c r="G1193" s="2">
        <v>45505</v>
      </c>
      <c r="H1193" s="1" t="s">
        <v>3627</v>
      </c>
      <c r="I1193" s="1" t="s">
        <v>3628</v>
      </c>
      <c r="J1193" s="1" t="s">
        <v>617</v>
      </c>
      <c r="K1193" s="1" t="s">
        <v>860</v>
      </c>
      <c r="L1193" s="1" t="s">
        <v>2892</v>
      </c>
      <c r="M1193" s="1"/>
      <c r="N1193" s="1"/>
      <c r="O1193" s="1"/>
      <c r="P1193" s="40">
        <v>464.21608813902071</v>
      </c>
      <c r="Q1193" s="37" t="str">
        <f>IF(C1193="ForthPoint","ForthPoint",IF(D1193="Intercompany",_xlfn.XLOOKUP(E1193,'Dept Lookup'!B:B,'Dept Lookup'!A:A),Modified!D1193))</f>
        <v>Data Engineering</v>
      </c>
      <c r="R1193" t="str">
        <f t="shared" si="94"/>
        <v>Roku</v>
      </c>
      <c r="S1193" s="1" t="s">
        <v>707</v>
      </c>
      <c r="T1193">
        <f t="shared" si="95"/>
        <v>0</v>
      </c>
      <c r="U1193" s="25" t="str">
        <f>IF(K1193&gt;0,K1193,_xlfn.XLOOKUP(M1193,'Client Lookup'!L:L,'Client Lookup'!N:N))</f>
        <v>25138</v>
      </c>
      <c r="V1193" t="str">
        <f>_xlfn.XLOOKUP(_xlfn.NUMBERVALUE(U1193),'Project Lookup'!X:X,'Project Lookup'!B:B)</f>
        <v>SOW#1 2024 - DE &amp; BI Team</v>
      </c>
      <c r="X1193" t="str">
        <f t="shared" si="96"/>
        <v>459 Roku Inc. : 966 SOW#1 2024 - DE &amp; BI Team</v>
      </c>
      <c r="Y1193" t="str">
        <f t="shared" si="97"/>
        <v>459 Roku Inc.</v>
      </c>
      <c r="Z1193" t="str">
        <f t="shared" si="98"/>
        <v>459 Roku Inc.</v>
      </c>
      <c r="AA1193" t="str">
        <f>_xlfn.XLOOKUP(Z1193,'Client Lookup'!A:A,'Client Lookup'!C:C)</f>
        <v>Roku</v>
      </c>
      <c r="AC1193" t="e">
        <f>_xlfn.XLOOKUP(K1193,'Results vs Forecast'!K:K,'Results vs Forecast'!K:K)</f>
        <v>#N/A</v>
      </c>
    </row>
    <row r="1194" spans="1:29" hidden="1">
      <c r="A1194" s="39"/>
      <c r="B1194" s="1" t="s">
        <v>700</v>
      </c>
      <c r="C1194" s="1" t="s">
        <v>1370</v>
      </c>
      <c r="D1194" s="1" t="s">
        <v>17</v>
      </c>
      <c r="E1194" s="1" t="s">
        <v>17</v>
      </c>
      <c r="F1194" s="2">
        <v>45535</v>
      </c>
      <c r="G1194" s="2">
        <v>45505</v>
      </c>
      <c r="H1194" s="1" t="s">
        <v>3629</v>
      </c>
      <c r="I1194" s="1" t="s">
        <v>3630</v>
      </c>
      <c r="J1194" s="1" t="s">
        <v>637</v>
      </c>
      <c r="K1194" s="1" t="s">
        <v>893</v>
      </c>
      <c r="L1194" s="1" t="s">
        <v>3465</v>
      </c>
      <c r="M1194" s="1"/>
      <c r="N1194" s="1"/>
      <c r="O1194" s="1"/>
      <c r="P1194" s="40">
        <v>536.24961905714463</v>
      </c>
      <c r="Q1194" s="37" t="str">
        <f>IF(C1194="ForthPoint","ForthPoint",IF(D1194="Intercompany",_xlfn.XLOOKUP(E1194,'Dept Lookup'!B:B,'Dept Lookup'!A:A),Modified!D1194))</f>
        <v>Data Engineering</v>
      </c>
      <c r="R1194" t="str">
        <f t="shared" si="94"/>
        <v>The Blackstone Group</v>
      </c>
      <c r="S1194" s="1" t="s">
        <v>707</v>
      </c>
      <c r="T1194">
        <f t="shared" si="95"/>
        <v>0</v>
      </c>
      <c r="U1194" s="25" t="str">
        <f>IF(K1194&gt;0,K1194,_xlfn.XLOOKUP(M1194,'Client Lookup'!L:L,'Client Lookup'!N:N))</f>
        <v>25544</v>
      </c>
      <c r="V1194" t="str">
        <f>_xlfn.XLOOKUP(_xlfn.NUMBERVALUE(U1194),'Project Lookup'!X:X,'Project Lookup'!B:B)</f>
        <v>Blackstone SOW#14 - Data Engineering Team</v>
      </c>
      <c r="X1194" t="str">
        <f t="shared" si="96"/>
        <v>468 Blackstone Inc. : 1013 Blackstone SOW#14 - Data Engineering Team</v>
      </c>
      <c r="Y1194" t="str">
        <f t="shared" si="97"/>
        <v>468 Blackstone Inc.</v>
      </c>
      <c r="Z1194" t="str">
        <f t="shared" si="98"/>
        <v>468 Blackstone Inc.</v>
      </c>
      <c r="AA1194" t="str">
        <f>_xlfn.XLOOKUP(Z1194,'Client Lookup'!A:A,'Client Lookup'!C:C)</f>
        <v>The Blackstone Group</v>
      </c>
      <c r="AC1194" t="e">
        <f>_xlfn.XLOOKUP(K1194,'Results vs Forecast'!K:K,'Results vs Forecast'!K:K)</f>
        <v>#N/A</v>
      </c>
    </row>
    <row r="1195" spans="1:29" hidden="1">
      <c r="A1195" s="39"/>
      <c r="B1195" s="1" t="s">
        <v>700</v>
      </c>
      <c r="C1195" s="1" t="s">
        <v>1370</v>
      </c>
      <c r="D1195" s="1" t="s">
        <v>17</v>
      </c>
      <c r="E1195" s="1" t="s">
        <v>17</v>
      </c>
      <c r="F1195" s="2">
        <v>45535</v>
      </c>
      <c r="G1195" s="2">
        <v>45505</v>
      </c>
      <c r="H1195" s="1" t="s">
        <v>3631</v>
      </c>
      <c r="I1195" s="1" t="s">
        <v>3632</v>
      </c>
      <c r="J1195" s="1" t="s">
        <v>645</v>
      </c>
      <c r="K1195" s="1" t="s">
        <v>891</v>
      </c>
      <c r="L1195" s="1" t="s">
        <v>3332</v>
      </c>
      <c r="M1195" s="1"/>
      <c r="N1195" s="1"/>
      <c r="O1195" s="1"/>
      <c r="P1195" s="40">
        <v>480.22353945415932</v>
      </c>
      <c r="Q1195" s="37" t="str">
        <f>IF(C1195="ForthPoint","ForthPoint",IF(D1195="Intercompany",_xlfn.XLOOKUP(E1195,'Dept Lookup'!B:B,'Dept Lookup'!A:A),Modified!D1195))</f>
        <v>Data Engineering</v>
      </c>
      <c r="R1195" t="str">
        <f t="shared" si="94"/>
        <v>The Blackstone Group</v>
      </c>
      <c r="S1195" s="1" t="s">
        <v>707</v>
      </c>
      <c r="T1195">
        <f t="shared" si="95"/>
        <v>0</v>
      </c>
      <c r="U1195" s="25" t="str">
        <f>IF(K1195&gt;0,K1195,_xlfn.XLOOKUP(M1195,'Client Lookup'!L:L,'Client Lookup'!N:N))</f>
        <v>25160</v>
      </c>
      <c r="V1195" t="str">
        <f>_xlfn.XLOOKUP(_xlfn.NUMBERVALUE(U1195),'Project Lookup'!X:X,'Project Lookup'!B:B)</f>
        <v>Blackstone SOW #12</v>
      </c>
      <c r="X1195" t="str">
        <f t="shared" si="96"/>
        <v>468 Blackstone Inc. : 988 Blackstone SOW #12</v>
      </c>
      <c r="Y1195" t="str">
        <f t="shared" si="97"/>
        <v>468 Blackstone Inc.</v>
      </c>
      <c r="Z1195" t="str">
        <f t="shared" si="98"/>
        <v>468 Blackstone Inc.</v>
      </c>
      <c r="AA1195" t="str">
        <f>_xlfn.XLOOKUP(Z1195,'Client Lookup'!A:A,'Client Lookup'!C:C)</f>
        <v>The Blackstone Group</v>
      </c>
      <c r="AC1195" t="e">
        <f>_xlfn.XLOOKUP(K1195,'Results vs Forecast'!K:K,'Results vs Forecast'!K:K)</f>
        <v>#N/A</v>
      </c>
    </row>
    <row r="1196" spans="1:29" hidden="1">
      <c r="A1196" s="39"/>
      <c r="B1196" s="1" t="s">
        <v>700</v>
      </c>
      <c r="C1196" s="1" t="s">
        <v>1370</v>
      </c>
      <c r="D1196" s="1" t="s">
        <v>17</v>
      </c>
      <c r="E1196" s="1" t="s">
        <v>17</v>
      </c>
      <c r="F1196" s="2">
        <v>45535</v>
      </c>
      <c r="G1196" s="2">
        <v>45505</v>
      </c>
      <c r="H1196" s="1" t="s">
        <v>3633</v>
      </c>
      <c r="I1196" s="1" t="s">
        <v>3634</v>
      </c>
      <c r="J1196" s="1" t="s">
        <v>617</v>
      </c>
      <c r="K1196" s="1" t="s">
        <v>860</v>
      </c>
      <c r="L1196" s="1" t="s">
        <v>2892</v>
      </c>
      <c r="M1196" s="1"/>
      <c r="N1196" s="1"/>
      <c r="O1196" s="1"/>
      <c r="P1196" s="40">
        <v>464.21608813902071</v>
      </c>
      <c r="Q1196" s="37" t="str">
        <f>IF(C1196="ForthPoint","ForthPoint",IF(D1196="Intercompany",_xlfn.XLOOKUP(E1196,'Dept Lookup'!B:B,'Dept Lookup'!A:A),Modified!D1196))</f>
        <v>Data Engineering</v>
      </c>
      <c r="R1196" t="str">
        <f t="shared" si="94"/>
        <v>Roku</v>
      </c>
      <c r="S1196" s="1" t="s">
        <v>707</v>
      </c>
      <c r="T1196">
        <f t="shared" si="95"/>
        <v>0</v>
      </c>
      <c r="U1196" s="25" t="str">
        <f>IF(K1196&gt;0,K1196,_xlfn.XLOOKUP(M1196,'Client Lookup'!L:L,'Client Lookup'!N:N))</f>
        <v>25138</v>
      </c>
      <c r="V1196" t="str">
        <f>_xlfn.XLOOKUP(_xlfn.NUMBERVALUE(U1196),'Project Lookup'!X:X,'Project Lookup'!B:B)</f>
        <v>SOW#1 2024 - DE &amp; BI Team</v>
      </c>
      <c r="X1196" t="str">
        <f t="shared" si="96"/>
        <v>459 Roku Inc. : 966 SOW#1 2024 - DE &amp; BI Team</v>
      </c>
      <c r="Y1196" t="str">
        <f t="shared" si="97"/>
        <v>459 Roku Inc.</v>
      </c>
      <c r="Z1196" t="str">
        <f t="shared" si="98"/>
        <v>459 Roku Inc.</v>
      </c>
      <c r="AA1196" t="str">
        <f>_xlfn.XLOOKUP(Z1196,'Client Lookup'!A:A,'Client Lookup'!C:C)</f>
        <v>Roku</v>
      </c>
      <c r="AC1196" t="e">
        <f>_xlfn.XLOOKUP(K1196,'Results vs Forecast'!K:K,'Results vs Forecast'!K:K)</f>
        <v>#N/A</v>
      </c>
    </row>
    <row r="1197" spans="1:29" hidden="1">
      <c r="A1197" s="39"/>
      <c r="B1197" s="1" t="s">
        <v>700</v>
      </c>
      <c r="C1197" s="1" t="s">
        <v>1370</v>
      </c>
      <c r="D1197" s="1" t="s">
        <v>17</v>
      </c>
      <c r="E1197" s="1" t="s">
        <v>17</v>
      </c>
      <c r="F1197" s="2">
        <v>45535</v>
      </c>
      <c r="G1197" s="2">
        <v>45505</v>
      </c>
      <c r="H1197" s="1" t="s">
        <v>3635</v>
      </c>
      <c r="I1197" s="1" t="s">
        <v>3636</v>
      </c>
      <c r="J1197" s="1" t="s">
        <v>632</v>
      </c>
      <c r="K1197" s="1" t="s">
        <v>874</v>
      </c>
      <c r="L1197" s="1" t="s">
        <v>3637</v>
      </c>
      <c r="M1197" s="1"/>
      <c r="N1197" s="1"/>
      <c r="O1197" s="1"/>
      <c r="P1197" s="40">
        <v>408.19000853603541</v>
      </c>
      <c r="Q1197" s="37" t="str">
        <f>IF(C1197="ForthPoint","ForthPoint",IF(D1197="Intercompany",_xlfn.XLOOKUP(E1197,'Dept Lookup'!B:B,'Dept Lookup'!A:A),Modified!D1197))</f>
        <v>Data Engineering</v>
      </c>
      <c r="R1197" t="str">
        <f t="shared" si="94"/>
        <v>Stagwellglobal</v>
      </c>
      <c r="S1197" s="1" t="s">
        <v>707</v>
      </c>
      <c r="T1197">
        <f t="shared" si="95"/>
        <v>0</v>
      </c>
      <c r="U1197" s="25" t="str">
        <f>IF(K1197&gt;0,K1197,_xlfn.XLOOKUP(M1197,'Client Lookup'!L:L,'Client Lookup'!N:N))</f>
        <v>25159</v>
      </c>
      <c r="V1197" t="str">
        <f>_xlfn.XLOOKUP(_xlfn.NUMBERVALUE(U1197),'Project Lookup'!X:X,'Project Lookup'!B:B)</f>
        <v>Stagwell SOW#3</v>
      </c>
      <c r="X1197" t="str">
        <f t="shared" si="96"/>
        <v>469 Stagwell Marketing Cloud LLC : 987 Stagwell SOW#3</v>
      </c>
      <c r="Y1197" t="str">
        <f t="shared" si="97"/>
        <v>469 Stagwell Marketing Cloud LLC</v>
      </c>
      <c r="Z1197" t="str">
        <f t="shared" si="98"/>
        <v>469 Stagwell Marketing Cloud LLC</v>
      </c>
      <c r="AA1197" t="str">
        <f>_xlfn.XLOOKUP(Z1197,'Client Lookup'!A:A,'Client Lookup'!C:C)</f>
        <v>Stagwellglobal</v>
      </c>
      <c r="AC1197" t="e">
        <f>_xlfn.XLOOKUP(K1197,'Results vs Forecast'!K:K,'Results vs Forecast'!K:K)</f>
        <v>#N/A</v>
      </c>
    </row>
    <row r="1198" spans="1:29" hidden="1">
      <c r="A1198" s="39"/>
      <c r="B1198" s="1" t="s">
        <v>700</v>
      </c>
      <c r="C1198" s="1" t="s">
        <v>1370</v>
      </c>
      <c r="D1198" s="1" t="s">
        <v>17</v>
      </c>
      <c r="E1198" s="1" t="s">
        <v>17</v>
      </c>
      <c r="F1198" s="2">
        <v>45535</v>
      </c>
      <c r="G1198" s="2">
        <v>45505</v>
      </c>
      <c r="H1198" s="1" t="s">
        <v>3638</v>
      </c>
      <c r="I1198" s="1" t="s">
        <v>3639</v>
      </c>
      <c r="J1198" s="1" t="s">
        <v>617</v>
      </c>
      <c r="K1198" s="1" t="s">
        <v>860</v>
      </c>
      <c r="L1198" s="1" t="s">
        <v>2892</v>
      </c>
      <c r="M1198" s="1"/>
      <c r="N1198" s="1"/>
      <c r="O1198" s="1"/>
      <c r="P1198" s="40">
        <v>504.23471642686729</v>
      </c>
      <c r="Q1198" s="37" t="str">
        <f>IF(C1198="ForthPoint","ForthPoint",IF(D1198="Intercompany",_xlfn.XLOOKUP(E1198,'Dept Lookup'!B:B,'Dept Lookup'!A:A),Modified!D1198))</f>
        <v>Data Engineering</v>
      </c>
      <c r="R1198" t="str">
        <f t="shared" si="94"/>
        <v>Roku</v>
      </c>
      <c r="S1198" s="1" t="s">
        <v>707</v>
      </c>
      <c r="T1198">
        <f t="shared" si="95"/>
        <v>0</v>
      </c>
      <c r="U1198" s="25" t="str">
        <f>IF(K1198&gt;0,K1198,_xlfn.XLOOKUP(M1198,'Client Lookup'!L:L,'Client Lookup'!N:N))</f>
        <v>25138</v>
      </c>
      <c r="V1198" t="str">
        <f>_xlfn.XLOOKUP(_xlfn.NUMBERVALUE(U1198),'Project Lookup'!X:X,'Project Lookup'!B:B)</f>
        <v>SOW#1 2024 - DE &amp; BI Team</v>
      </c>
      <c r="X1198" t="str">
        <f t="shared" si="96"/>
        <v>459 Roku Inc. : 966 SOW#1 2024 - DE &amp; BI Team</v>
      </c>
      <c r="Y1198" t="str">
        <f t="shared" si="97"/>
        <v>459 Roku Inc.</v>
      </c>
      <c r="Z1198" t="str">
        <f t="shared" si="98"/>
        <v>459 Roku Inc.</v>
      </c>
      <c r="AA1198" t="str">
        <f>_xlfn.XLOOKUP(Z1198,'Client Lookup'!A:A,'Client Lookup'!C:C)</f>
        <v>Roku</v>
      </c>
      <c r="AC1198" t="e">
        <f>_xlfn.XLOOKUP(K1198,'Results vs Forecast'!K:K,'Results vs Forecast'!K:K)</f>
        <v>#N/A</v>
      </c>
    </row>
    <row r="1199" spans="1:29" hidden="1">
      <c r="A1199" s="39"/>
      <c r="B1199" s="1" t="s">
        <v>700</v>
      </c>
      <c r="C1199" s="1" t="s">
        <v>1370</v>
      </c>
      <c r="D1199" s="1" t="s">
        <v>17</v>
      </c>
      <c r="E1199" s="1" t="s">
        <v>17</v>
      </c>
      <c r="F1199" s="2">
        <v>45535</v>
      </c>
      <c r="G1199" s="2">
        <v>45505</v>
      </c>
      <c r="H1199" s="1" t="s">
        <v>3640</v>
      </c>
      <c r="I1199" s="1" t="s">
        <v>3641</v>
      </c>
      <c r="J1199" s="1" t="s">
        <v>643</v>
      </c>
      <c r="K1199" s="1" t="s">
        <v>890</v>
      </c>
      <c r="L1199" s="1" t="s">
        <v>3373</v>
      </c>
      <c r="M1199" s="1"/>
      <c r="N1199" s="1"/>
      <c r="O1199" s="1"/>
      <c r="P1199" s="40">
        <v>520.2421677420059</v>
      </c>
      <c r="Q1199" s="37" t="str">
        <f>IF(C1199="ForthPoint","ForthPoint",IF(D1199="Intercompany",_xlfn.XLOOKUP(E1199,'Dept Lookup'!B:B,'Dept Lookup'!A:A),Modified!D1199))</f>
        <v>Data Engineering</v>
      </c>
      <c r="R1199" t="str">
        <f t="shared" si="94"/>
        <v>The Blackstone Group</v>
      </c>
      <c r="S1199" s="1" t="s">
        <v>707</v>
      </c>
      <c r="T1199">
        <f t="shared" si="95"/>
        <v>0</v>
      </c>
      <c r="U1199" s="25" t="str">
        <f>IF(K1199&gt;0,K1199,_xlfn.XLOOKUP(M1199,'Client Lookup'!L:L,'Client Lookup'!N:N))</f>
        <v>32875</v>
      </c>
      <c r="V1199" t="str">
        <f>_xlfn.XLOOKUP(_xlfn.NUMBERVALUE(U1199),'Project Lookup'!X:X,'Project Lookup'!B:B)</f>
        <v>Blackstone - SOW#24 FS Engineer (Seb Team)</v>
      </c>
      <c r="X1199" t="str">
        <f t="shared" si="96"/>
        <v>468 Blackstone Inc. : 1285 Blackstone - SOW#24 FS Engineer (Seb Team)</v>
      </c>
      <c r="Y1199" t="str">
        <f t="shared" si="97"/>
        <v>468 Blackstone Inc.</v>
      </c>
      <c r="Z1199" t="str">
        <f t="shared" si="98"/>
        <v>468 Blackstone Inc.</v>
      </c>
      <c r="AA1199" t="str">
        <f>_xlfn.XLOOKUP(Z1199,'Client Lookup'!A:A,'Client Lookup'!C:C)</f>
        <v>The Blackstone Group</v>
      </c>
      <c r="AC1199" t="e">
        <f>_xlfn.XLOOKUP(K1199,'Results vs Forecast'!K:K,'Results vs Forecast'!K:K)</f>
        <v>#N/A</v>
      </c>
    </row>
    <row r="1200" spans="1:29" hidden="1">
      <c r="A1200" s="39"/>
      <c r="B1200" s="1" t="s">
        <v>700</v>
      </c>
      <c r="C1200" s="1" t="s">
        <v>1370</v>
      </c>
      <c r="D1200" s="1" t="s">
        <v>17</v>
      </c>
      <c r="E1200" s="1" t="s">
        <v>17</v>
      </c>
      <c r="F1200" s="2">
        <v>45535</v>
      </c>
      <c r="G1200" s="2">
        <v>45505</v>
      </c>
      <c r="H1200" s="1" t="s">
        <v>3642</v>
      </c>
      <c r="I1200" s="1" t="s">
        <v>3643</v>
      </c>
      <c r="J1200" s="1" t="s">
        <v>617</v>
      </c>
      <c r="K1200" s="1" t="s">
        <v>860</v>
      </c>
      <c r="L1200" s="1" t="s">
        <v>2892</v>
      </c>
      <c r="M1200" s="1"/>
      <c r="N1200" s="1"/>
      <c r="O1200" s="1"/>
      <c r="P1200" s="40">
        <v>360.16765459061952</v>
      </c>
      <c r="Q1200" s="37" t="str">
        <f>IF(C1200="ForthPoint","ForthPoint",IF(D1200="Intercompany",_xlfn.XLOOKUP(E1200,'Dept Lookup'!B:B,'Dept Lookup'!A:A),Modified!D1200))</f>
        <v>Data Engineering</v>
      </c>
      <c r="R1200" t="str">
        <f t="shared" si="94"/>
        <v>Roku</v>
      </c>
      <c r="S1200" s="1" t="s">
        <v>707</v>
      </c>
      <c r="T1200">
        <f t="shared" si="95"/>
        <v>0</v>
      </c>
      <c r="U1200" s="25" t="str">
        <f>IF(K1200&gt;0,K1200,_xlfn.XLOOKUP(M1200,'Client Lookup'!L:L,'Client Lookup'!N:N))</f>
        <v>25138</v>
      </c>
      <c r="V1200" t="str">
        <f>_xlfn.XLOOKUP(_xlfn.NUMBERVALUE(U1200),'Project Lookup'!X:X,'Project Lookup'!B:B)</f>
        <v>SOW#1 2024 - DE &amp; BI Team</v>
      </c>
      <c r="X1200" t="str">
        <f t="shared" si="96"/>
        <v>459 Roku Inc. : 966 SOW#1 2024 - DE &amp; BI Team</v>
      </c>
      <c r="Y1200" t="str">
        <f t="shared" si="97"/>
        <v>459 Roku Inc.</v>
      </c>
      <c r="Z1200" t="str">
        <f t="shared" si="98"/>
        <v>459 Roku Inc.</v>
      </c>
      <c r="AA1200" t="str">
        <f>_xlfn.XLOOKUP(Z1200,'Client Lookup'!A:A,'Client Lookup'!C:C)</f>
        <v>Roku</v>
      </c>
      <c r="AC1200" t="e">
        <f>_xlfn.XLOOKUP(K1200,'Results vs Forecast'!K:K,'Results vs Forecast'!K:K)</f>
        <v>#N/A</v>
      </c>
    </row>
    <row r="1201" spans="1:29" hidden="1">
      <c r="A1201" s="39"/>
      <c r="B1201" s="1" t="s">
        <v>700</v>
      </c>
      <c r="C1201" s="1" t="s">
        <v>1370</v>
      </c>
      <c r="D1201" s="1" t="s">
        <v>17</v>
      </c>
      <c r="E1201" s="1" t="s">
        <v>17</v>
      </c>
      <c r="F1201" s="2">
        <v>45535</v>
      </c>
      <c r="G1201" s="2">
        <v>45505</v>
      </c>
      <c r="H1201" s="1" t="s">
        <v>3644</v>
      </c>
      <c r="I1201" s="1" t="s">
        <v>3645</v>
      </c>
      <c r="J1201" s="1" t="s">
        <v>617</v>
      </c>
      <c r="K1201" s="1" t="s">
        <v>860</v>
      </c>
      <c r="L1201" s="1" t="s">
        <v>2892</v>
      </c>
      <c r="M1201" s="1"/>
      <c r="N1201" s="1"/>
      <c r="O1201" s="1"/>
      <c r="P1201" s="40">
        <v>320.14902630277288</v>
      </c>
      <c r="Q1201" s="37" t="str">
        <f>IF(C1201="ForthPoint","ForthPoint",IF(D1201="Intercompany",_xlfn.XLOOKUP(E1201,'Dept Lookup'!B:B,'Dept Lookup'!A:A),Modified!D1201))</f>
        <v>Data Engineering</v>
      </c>
      <c r="R1201" t="str">
        <f t="shared" si="94"/>
        <v>Roku</v>
      </c>
      <c r="S1201" s="1" t="s">
        <v>707</v>
      </c>
      <c r="T1201">
        <f t="shared" si="95"/>
        <v>0</v>
      </c>
      <c r="U1201" s="25" t="str">
        <f>IF(K1201&gt;0,K1201,_xlfn.XLOOKUP(M1201,'Client Lookup'!L:L,'Client Lookup'!N:N))</f>
        <v>25138</v>
      </c>
      <c r="V1201" t="str">
        <f>_xlfn.XLOOKUP(_xlfn.NUMBERVALUE(U1201),'Project Lookup'!X:X,'Project Lookup'!B:B)</f>
        <v>SOW#1 2024 - DE &amp; BI Team</v>
      </c>
      <c r="X1201" t="str">
        <f t="shared" si="96"/>
        <v>459 Roku Inc. : 966 SOW#1 2024 - DE &amp; BI Team</v>
      </c>
      <c r="Y1201" t="str">
        <f t="shared" si="97"/>
        <v>459 Roku Inc.</v>
      </c>
      <c r="Z1201" t="str">
        <f t="shared" si="98"/>
        <v>459 Roku Inc.</v>
      </c>
      <c r="AA1201" t="str">
        <f>_xlfn.XLOOKUP(Z1201,'Client Lookup'!A:A,'Client Lookup'!C:C)</f>
        <v>Roku</v>
      </c>
      <c r="AC1201" t="e">
        <f>_xlfn.XLOOKUP(K1201,'Results vs Forecast'!K:K,'Results vs Forecast'!K:K)</f>
        <v>#N/A</v>
      </c>
    </row>
    <row r="1202" spans="1:29" hidden="1">
      <c r="A1202" s="39"/>
      <c r="B1202" s="1" t="s">
        <v>700</v>
      </c>
      <c r="C1202" s="1" t="s">
        <v>1370</v>
      </c>
      <c r="D1202" s="1" t="s">
        <v>17</v>
      </c>
      <c r="E1202" s="1" t="s">
        <v>17</v>
      </c>
      <c r="F1202" s="2">
        <v>45535</v>
      </c>
      <c r="G1202" s="2">
        <v>45505</v>
      </c>
      <c r="H1202" s="1" t="s">
        <v>3646</v>
      </c>
      <c r="I1202" s="1" t="s">
        <v>3647</v>
      </c>
      <c r="J1202" s="1" t="s">
        <v>812</v>
      </c>
      <c r="K1202" s="1" t="s">
        <v>795</v>
      </c>
      <c r="L1202" s="1" t="s">
        <v>3324</v>
      </c>
      <c r="M1202" s="1"/>
      <c r="N1202" s="1"/>
      <c r="O1202" s="1"/>
      <c r="P1202" s="40">
        <v>504.23471642686729</v>
      </c>
      <c r="Q1202" s="37" t="str">
        <f>IF(C1202="ForthPoint","ForthPoint",IF(D1202="Intercompany",_xlfn.XLOOKUP(E1202,'Dept Lookup'!B:B,'Dept Lookup'!A:A),Modified!D1202))</f>
        <v>Data Engineering</v>
      </c>
      <c r="R1202" t="str">
        <f t="shared" si="94"/>
        <v>Globalization Partners</v>
      </c>
      <c r="S1202" s="1" t="s">
        <v>707</v>
      </c>
      <c r="T1202">
        <f t="shared" si="95"/>
        <v>0</v>
      </c>
      <c r="U1202" s="25" t="str">
        <f>IF(K1202&gt;0,K1202,_xlfn.XLOOKUP(M1202,'Client Lookup'!L:L,'Client Lookup'!N:N))</f>
        <v>35885</v>
      </c>
      <c r="V1202" t="str">
        <f>_xlfn.XLOOKUP(_xlfn.NUMBERVALUE(U1202),'Project Lookup'!X:X,'Project Lookup'!B:B)</f>
        <v>Globalization Partners SOW #41 - Data Engineering Team Renewal</v>
      </c>
      <c r="X1202" t="str">
        <f t="shared" si="96"/>
        <v>460 Globalization Partners Inc. : 1349 Globalization Partners SOW #41 - Data Engineering Team Renewal</v>
      </c>
      <c r="Y1202" t="str">
        <f t="shared" si="97"/>
        <v>460 Globalization Partners Inc.</v>
      </c>
      <c r="Z1202" t="str">
        <f t="shared" si="98"/>
        <v>460 Globalization Partners Inc.</v>
      </c>
      <c r="AA1202" t="str">
        <f>_xlfn.XLOOKUP(Z1202,'Client Lookup'!A:A,'Client Lookup'!C:C)</f>
        <v>Globalization Partners</v>
      </c>
      <c r="AC1202" t="e">
        <f>_xlfn.XLOOKUP(K1202,'Results vs Forecast'!K:K,'Results vs Forecast'!K:K)</f>
        <v>#N/A</v>
      </c>
    </row>
    <row r="1203" spans="1:29" hidden="1">
      <c r="A1203" s="39"/>
      <c r="B1203" s="1" t="s">
        <v>700</v>
      </c>
      <c r="C1203" s="1" t="s">
        <v>1370</v>
      </c>
      <c r="D1203" s="1" t="s">
        <v>17</v>
      </c>
      <c r="E1203" s="1" t="s">
        <v>17</v>
      </c>
      <c r="F1203" s="2">
        <v>45535</v>
      </c>
      <c r="G1203" s="2">
        <v>45505</v>
      </c>
      <c r="H1203" s="1" t="s">
        <v>3648</v>
      </c>
      <c r="I1203" s="1" t="s">
        <v>3649</v>
      </c>
      <c r="J1203" s="1" t="s">
        <v>645</v>
      </c>
      <c r="K1203" s="1" t="s">
        <v>891</v>
      </c>
      <c r="L1203" s="1" t="s">
        <v>3332</v>
      </c>
      <c r="M1203" s="1"/>
      <c r="N1203" s="1"/>
      <c r="O1203" s="1"/>
      <c r="P1203" s="40">
        <v>480.22353945415932</v>
      </c>
      <c r="Q1203" s="37" t="str">
        <f>IF(C1203="ForthPoint","ForthPoint",IF(D1203="Intercompany",_xlfn.XLOOKUP(E1203,'Dept Lookup'!B:B,'Dept Lookup'!A:A),Modified!D1203))</f>
        <v>Data Engineering</v>
      </c>
      <c r="R1203" t="str">
        <f t="shared" si="94"/>
        <v>The Blackstone Group</v>
      </c>
      <c r="S1203" s="1" t="s">
        <v>707</v>
      </c>
      <c r="T1203">
        <f t="shared" si="95"/>
        <v>0</v>
      </c>
      <c r="U1203" s="25" t="str">
        <f>IF(K1203&gt;0,K1203,_xlfn.XLOOKUP(M1203,'Client Lookup'!L:L,'Client Lookup'!N:N))</f>
        <v>25160</v>
      </c>
      <c r="V1203" t="str">
        <f>_xlfn.XLOOKUP(_xlfn.NUMBERVALUE(U1203),'Project Lookup'!X:X,'Project Lookup'!B:B)</f>
        <v>Blackstone SOW #12</v>
      </c>
      <c r="X1203" t="str">
        <f t="shared" si="96"/>
        <v>468 Blackstone Inc. : 988 Blackstone SOW #12</v>
      </c>
      <c r="Y1203" t="str">
        <f t="shared" si="97"/>
        <v>468 Blackstone Inc.</v>
      </c>
      <c r="Z1203" t="str">
        <f t="shared" si="98"/>
        <v>468 Blackstone Inc.</v>
      </c>
      <c r="AA1203" t="str">
        <f>_xlfn.XLOOKUP(Z1203,'Client Lookup'!A:A,'Client Lookup'!C:C)</f>
        <v>The Blackstone Group</v>
      </c>
      <c r="AC1203" t="e">
        <f>_xlfn.XLOOKUP(K1203,'Results vs Forecast'!K:K,'Results vs Forecast'!K:K)</f>
        <v>#N/A</v>
      </c>
    </row>
    <row r="1204" spans="1:29" hidden="1">
      <c r="A1204" s="39"/>
      <c r="B1204" s="1" t="s">
        <v>700</v>
      </c>
      <c r="C1204" s="1" t="s">
        <v>1370</v>
      </c>
      <c r="D1204" s="1" t="s">
        <v>17</v>
      </c>
      <c r="E1204" s="1" t="s">
        <v>17</v>
      </c>
      <c r="F1204" s="2">
        <v>45535</v>
      </c>
      <c r="G1204" s="2">
        <v>45505</v>
      </c>
      <c r="H1204" s="1" t="s">
        <v>3650</v>
      </c>
      <c r="I1204" s="1" t="s">
        <v>3651</v>
      </c>
      <c r="J1204" s="1" t="s">
        <v>612</v>
      </c>
      <c r="K1204" s="1" t="s">
        <v>853</v>
      </c>
      <c r="L1204" s="1" t="s">
        <v>3335</v>
      </c>
      <c r="M1204" s="1"/>
      <c r="N1204" s="1"/>
      <c r="O1204" s="1"/>
      <c r="P1204" s="40">
        <v>258.12015245661064</v>
      </c>
      <c r="Q1204" s="37" t="str">
        <f>IF(C1204="ForthPoint","ForthPoint",IF(D1204="Intercompany",_xlfn.XLOOKUP(E1204,'Dept Lookup'!B:B,'Dept Lookup'!A:A),Modified!D1204))</f>
        <v>Data Engineering</v>
      </c>
      <c r="R1204" t="str">
        <f t="shared" si="94"/>
        <v>Pixability</v>
      </c>
      <c r="S1204" s="1" t="s">
        <v>707</v>
      </c>
      <c r="T1204">
        <f t="shared" si="95"/>
        <v>0</v>
      </c>
      <c r="U1204" s="25" t="str">
        <f>IF(K1204&gt;0,K1204,_xlfn.XLOOKUP(M1204,'Client Lookup'!L:L,'Client Lookup'!N:N))</f>
        <v>34753</v>
      </c>
      <c r="V1204" t="str">
        <f>_xlfn.XLOOKUP(_xlfn.NUMBERVALUE(U1204),'Project Lookup'!X:X,'Project Lookup'!B:B)</f>
        <v>Pixability SOW 4</v>
      </c>
      <c r="X1204" t="str">
        <f t="shared" si="96"/>
        <v>466 Pixability Inc. : 1331 Pixability SOW 4</v>
      </c>
      <c r="Y1204" t="str">
        <f t="shared" si="97"/>
        <v>466 Pixability Inc.</v>
      </c>
      <c r="Z1204" t="str">
        <f t="shared" si="98"/>
        <v>466 Pixability Inc.</v>
      </c>
      <c r="AA1204" t="str">
        <f>_xlfn.XLOOKUP(Z1204,'Client Lookup'!A:A,'Client Lookup'!C:C)</f>
        <v>Pixability</v>
      </c>
      <c r="AC1204" t="e">
        <f>_xlfn.XLOOKUP(K1204,'Results vs Forecast'!K:K,'Results vs Forecast'!K:K)</f>
        <v>#N/A</v>
      </c>
    </row>
    <row r="1205" spans="1:29" hidden="1">
      <c r="A1205" s="39"/>
      <c r="B1205" s="1" t="s">
        <v>700</v>
      </c>
      <c r="C1205" s="1" t="s">
        <v>1370</v>
      </c>
      <c r="D1205" s="1" t="s">
        <v>17</v>
      </c>
      <c r="E1205" s="1" t="s">
        <v>17</v>
      </c>
      <c r="F1205" s="2">
        <v>45535</v>
      </c>
      <c r="G1205" s="2">
        <v>45505</v>
      </c>
      <c r="H1205" s="1" t="s">
        <v>3652</v>
      </c>
      <c r="I1205" s="1" t="s">
        <v>3653</v>
      </c>
      <c r="J1205" s="1" t="s">
        <v>645</v>
      </c>
      <c r="K1205" s="1" t="s">
        <v>891</v>
      </c>
      <c r="L1205" s="1" t="s">
        <v>3332</v>
      </c>
      <c r="M1205" s="1"/>
      <c r="N1205" s="1"/>
      <c r="O1205" s="1"/>
      <c r="P1205" s="40">
        <v>560.2607960298526</v>
      </c>
      <c r="Q1205" s="37" t="str">
        <f>IF(C1205="ForthPoint","ForthPoint",IF(D1205="Intercompany",_xlfn.XLOOKUP(E1205,'Dept Lookup'!B:B,'Dept Lookup'!A:A),Modified!D1205))</f>
        <v>Data Engineering</v>
      </c>
      <c r="R1205" t="str">
        <f t="shared" si="94"/>
        <v>The Blackstone Group</v>
      </c>
      <c r="S1205" s="1" t="s">
        <v>707</v>
      </c>
      <c r="T1205">
        <f t="shared" si="95"/>
        <v>0</v>
      </c>
      <c r="U1205" s="25" t="str">
        <f>IF(K1205&gt;0,K1205,_xlfn.XLOOKUP(M1205,'Client Lookup'!L:L,'Client Lookup'!N:N))</f>
        <v>25160</v>
      </c>
      <c r="V1205" t="str">
        <f>_xlfn.XLOOKUP(_xlfn.NUMBERVALUE(U1205),'Project Lookup'!X:X,'Project Lookup'!B:B)</f>
        <v>Blackstone SOW #12</v>
      </c>
      <c r="X1205" t="str">
        <f t="shared" si="96"/>
        <v>468 Blackstone Inc. : 988 Blackstone SOW #12</v>
      </c>
      <c r="Y1205" t="str">
        <f t="shared" si="97"/>
        <v>468 Blackstone Inc.</v>
      </c>
      <c r="Z1205" t="str">
        <f t="shared" si="98"/>
        <v>468 Blackstone Inc.</v>
      </c>
      <c r="AA1205" t="str">
        <f>_xlfn.XLOOKUP(Z1205,'Client Lookup'!A:A,'Client Lookup'!C:C)</f>
        <v>The Blackstone Group</v>
      </c>
      <c r="AC1205" t="e">
        <f>_xlfn.XLOOKUP(K1205,'Results vs Forecast'!K:K,'Results vs Forecast'!K:K)</f>
        <v>#N/A</v>
      </c>
    </row>
    <row r="1206" spans="1:29" hidden="1">
      <c r="A1206" s="39"/>
      <c r="B1206" s="1" t="s">
        <v>700</v>
      </c>
      <c r="C1206" s="1" t="s">
        <v>1370</v>
      </c>
      <c r="D1206" s="1" t="s">
        <v>17</v>
      </c>
      <c r="E1206" s="1" t="s">
        <v>17</v>
      </c>
      <c r="F1206" s="2">
        <v>45535</v>
      </c>
      <c r="G1206" s="2">
        <v>45505</v>
      </c>
      <c r="H1206" s="1" t="s">
        <v>3654</v>
      </c>
      <c r="I1206" s="1" t="s">
        <v>3655</v>
      </c>
      <c r="J1206" s="1" t="s">
        <v>617</v>
      </c>
      <c r="K1206" s="1" t="s">
        <v>860</v>
      </c>
      <c r="L1206" s="1" t="s">
        <v>2892</v>
      </c>
      <c r="M1206" s="1"/>
      <c r="N1206" s="1"/>
      <c r="O1206" s="1"/>
      <c r="P1206" s="40">
        <v>79.036914795873145</v>
      </c>
      <c r="Q1206" s="37" t="str">
        <f>IF(C1206="ForthPoint","ForthPoint",IF(D1206="Intercompany",_xlfn.XLOOKUP(E1206,'Dept Lookup'!B:B,'Dept Lookup'!A:A),Modified!D1206))</f>
        <v>Data Engineering</v>
      </c>
      <c r="R1206" t="str">
        <f t="shared" si="94"/>
        <v>Roku</v>
      </c>
      <c r="S1206" s="1" t="s">
        <v>707</v>
      </c>
      <c r="T1206">
        <f t="shared" si="95"/>
        <v>0</v>
      </c>
      <c r="U1206" s="25" t="str">
        <f>IF(K1206&gt;0,K1206,_xlfn.XLOOKUP(M1206,'Client Lookup'!L:L,'Client Lookup'!N:N))</f>
        <v>25138</v>
      </c>
      <c r="V1206" t="str">
        <f>_xlfn.XLOOKUP(_xlfn.NUMBERVALUE(U1206),'Project Lookup'!X:X,'Project Lookup'!B:B)</f>
        <v>SOW#1 2024 - DE &amp; BI Team</v>
      </c>
      <c r="X1206" t="str">
        <f t="shared" si="96"/>
        <v>459 Roku Inc. : 966 SOW#1 2024 - DE &amp; BI Team</v>
      </c>
      <c r="Y1206" t="str">
        <f t="shared" si="97"/>
        <v>459 Roku Inc.</v>
      </c>
      <c r="Z1206" t="str">
        <f t="shared" si="98"/>
        <v>459 Roku Inc.</v>
      </c>
      <c r="AA1206" t="str">
        <f>_xlfn.XLOOKUP(Z1206,'Client Lookup'!A:A,'Client Lookup'!C:C)</f>
        <v>Roku</v>
      </c>
      <c r="AC1206" t="e">
        <f>_xlfn.XLOOKUP(K1206,'Results vs Forecast'!K:K,'Results vs Forecast'!K:K)</f>
        <v>#N/A</v>
      </c>
    </row>
    <row r="1207" spans="1:29" hidden="1">
      <c r="A1207" s="39"/>
      <c r="B1207" s="1" t="s">
        <v>700</v>
      </c>
      <c r="C1207" s="1" t="s">
        <v>1370</v>
      </c>
      <c r="D1207" s="1" t="s">
        <v>17</v>
      </c>
      <c r="E1207" s="1" t="s">
        <v>17</v>
      </c>
      <c r="F1207" s="2">
        <v>45535</v>
      </c>
      <c r="G1207" s="2">
        <v>45505</v>
      </c>
      <c r="H1207" s="1" t="s">
        <v>3656</v>
      </c>
      <c r="I1207" s="1" t="s">
        <v>3657</v>
      </c>
      <c r="J1207" s="1" t="s">
        <v>617</v>
      </c>
      <c r="K1207" s="1" t="s">
        <v>860</v>
      </c>
      <c r="L1207" s="1" t="s">
        <v>2892</v>
      </c>
      <c r="M1207" s="1"/>
      <c r="N1207" s="1"/>
      <c r="O1207" s="1"/>
      <c r="P1207" s="40">
        <v>360.16765459061952</v>
      </c>
      <c r="Q1207" s="37" t="str">
        <f>IF(C1207="ForthPoint","ForthPoint",IF(D1207="Intercompany",_xlfn.XLOOKUP(E1207,'Dept Lookup'!B:B,'Dept Lookup'!A:A),Modified!D1207))</f>
        <v>Data Engineering</v>
      </c>
      <c r="R1207" t="str">
        <f t="shared" si="94"/>
        <v>Roku</v>
      </c>
      <c r="S1207" s="1" t="s">
        <v>707</v>
      </c>
      <c r="T1207">
        <f t="shared" si="95"/>
        <v>0</v>
      </c>
      <c r="U1207" s="25" t="str">
        <f>IF(K1207&gt;0,K1207,_xlfn.XLOOKUP(M1207,'Client Lookup'!L:L,'Client Lookup'!N:N))</f>
        <v>25138</v>
      </c>
      <c r="V1207" t="str">
        <f>_xlfn.XLOOKUP(_xlfn.NUMBERVALUE(U1207),'Project Lookup'!X:X,'Project Lookup'!B:B)</f>
        <v>SOW#1 2024 - DE &amp; BI Team</v>
      </c>
      <c r="X1207" t="str">
        <f t="shared" si="96"/>
        <v>459 Roku Inc. : 966 SOW#1 2024 - DE &amp; BI Team</v>
      </c>
      <c r="Y1207" t="str">
        <f t="shared" si="97"/>
        <v>459 Roku Inc.</v>
      </c>
      <c r="Z1207" t="str">
        <f t="shared" si="98"/>
        <v>459 Roku Inc.</v>
      </c>
      <c r="AA1207" t="str">
        <f>_xlfn.XLOOKUP(Z1207,'Client Lookup'!A:A,'Client Lookup'!C:C)</f>
        <v>Roku</v>
      </c>
      <c r="AC1207" t="e">
        <f>_xlfn.XLOOKUP(K1207,'Results vs Forecast'!K:K,'Results vs Forecast'!K:K)</f>
        <v>#N/A</v>
      </c>
    </row>
    <row r="1208" spans="1:29" hidden="1">
      <c r="A1208" s="39"/>
      <c r="B1208" s="1" t="s">
        <v>700</v>
      </c>
      <c r="C1208" s="1" t="s">
        <v>1370</v>
      </c>
      <c r="D1208" s="1" t="s">
        <v>17</v>
      </c>
      <c r="E1208" s="1" t="s">
        <v>17</v>
      </c>
      <c r="F1208" s="2">
        <v>45535</v>
      </c>
      <c r="G1208" s="2">
        <v>45505</v>
      </c>
      <c r="H1208" s="1" t="s">
        <v>3658</v>
      </c>
      <c r="I1208" s="1" t="s">
        <v>3659</v>
      </c>
      <c r="J1208" s="1" t="s">
        <v>621</v>
      </c>
      <c r="K1208" s="1" t="s">
        <v>861</v>
      </c>
      <c r="L1208" s="1" t="s">
        <v>3500</v>
      </c>
      <c r="M1208" s="1"/>
      <c r="N1208" s="1"/>
      <c r="O1208" s="1"/>
      <c r="P1208" s="40">
        <v>240.11176972707966</v>
      </c>
      <c r="Q1208" s="37" t="str">
        <f>IF(C1208="ForthPoint","ForthPoint",IF(D1208="Intercompany",_xlfn.XLOOKUP(E1208,'Dept Lookup'!B:B,'Dept Lookup'!A:A),Modified!D1208))</f>
        <v>Data Engineering</v>
      </c>
      <c r="R1208" t="str">
        <f t="shared" si="94"/>
        <v>Sincera</v>
      </c>
      <c r="S1208" s="1" t="s">
        <v>707</v>
      </c>
      <c r="T1208">
        <f t="shared" si="95"/>
        <v>0</v>
      </c>
      <c r="U1208" s="25" t="str">
        <f>IF(K1208&gt;0,K1208,_xlfn.XLOOKUP(M1208,'Client Lookup'!L:L,'Client Lookup'!N:N))</f>
        <v>25152</v>
      </c>
      <c r="V1208" t="str">
        <f>_xlfn.XLOOKUP(_xlfn.NUMBERVALUE(U1208),'Project Lookup'!X:X,'Project Lookup'!B:B)</f>
        <v>Sincera SOW 3 - Data Engineering Team</v>
      </c>
      <c r="X1208" t="str">
        <f t="shared" si="96"/>
        <v>465 Sincera Technologies LLC : 980 Sincera SOW 3 - Data Engineering Team</v>
      </c>
      <c r="Y1208" t="str">
        <f t="shared" si="97"/>
        <v>465 Sincera Technologies LLC</v>
      </c>
      <c r="Z1208" t="str">
        <f t="shared" si="98"/>
        <v>465 Sincera Technologies LLC</v>
      </c>
      <c r="AA1208" t="str">
        <f>_xlfn.XLOOKUP(Z1208,'Client Lookup'!A:A,'Client Lookup'!C:C)</f>
        <v>Sincera</v>
      </c>
      <c r="AC1208" t="e">
        <f>_xlfn.XLOOKUP(K1208,'Results vs Forecast'!K:K,'Results vs Forecast'!K:K)</f>
        <v>#N/A</v>
      </c>
    </row>
    <row r="1209" spans="1:29" hidden="1">
      <c r="A1209" s="39"/>
      <c r="B1209" s="1" t="s">
        <v>700</v>
      </c>
      <c r="C1209" s="1" t="s">
        <v>701</v>
      </c>
      <c r="D1209" s="1" t="s">
        <v>17</v>
      </c>
      <c r="E1209" s="1" t="s">
        <v>17</v>
      </c>
      <c r="F1209" s="2">
        <v>45535</v>
      </c>
      <c r="G1209" s="2">
        <v>45505</v>
      </c>
      <c r="H1209" s="1" t="s">
        <v>3660</v>
      </c>
      <c r="I1209" s="1" t="s">
        <v>3661</v>
      </c>
      <c r="J1209" s="1" t="s">
        <v>500</v>
      </c>
      <c r="K1209" s="1" t="s">
        <v>762</v>
      </c>
      <c r="L1209" s="1" t="s">
        <v>1898</v>
      </c>
      <c r="M1209" s="1"/>
      <c r="N1209" s="1"/>
      <c r="O1209" s="1"/>
      <c r="P1209" s="40">
        <v>92080</v>
      </c>
      <c r="Q1209" s="37" t="str">
        <f>IF(C1209="ForthPoint","ForthPoint",IF(D1209="Intercompany",_xlfn.XLOOKUP(E1209,'Dept Lookup'!B:B,'Dept Lookup'!A:A),Modified!D1209))</f>
        <v>Data Engineering</v>
      </c>
      <c r="R1209" t="str">
        <f t="shared" si="94"/>
        <v>CVS Health</v>
      </c>
      <c r="S1209" s="1" t="s">
        <v>707</v>
      </c>
      <c r="T1209">
        <f t="shared" si="95"/>
        <v>0</v>
      </c>
      <c r="U1209" s="25" t="str">
        <f>IF(K1209&gt;0,K1209,_xlfn.XLOOKUP(M1209,'Client Lookup'!L:L,'Client Lookup'!N:N))</f>
        <v>25980</v>
      </c>
      <c r="V1209" t="str">
        <f>_xlfn.XLOOKUP(_xlfn.NUMBERVALUE(U1209),'Project Lookup'!X:X,'Project Lookup'!B:B)</f>
        <v>MGE/PMH/GPT 2024 Team</v>
      </c>
      <c r="X1209" t="str">
        <f t="shared" si="96"/>
        <v>170 CVS Health : 1040 MGE/PMH/GPT 2024 Team</v>
      </c>
      <c r="Y1209" t="str">
        <f t="shared" si="97"/>
        <v>170 CVS Health</v>
      </c>
      <c r="Z1209" t="str">
        <f t="shared" si="98"/>
        <v>170 CVS Health</v>
      </c>
      <c r="AA1209" t="str">
        <f>_xlfn.XLOOKUP(Z1209,'Client Lookup'!A:A,'Client Lookup'!C:C)</f>
        <v>CVS Health</v>
      </c>
      <c r="AC1209" t="e">
        <f>_xlfn.XLOOKUP(K1209,'Results vs Forecast'!K:K,'Results vs Forecast'!K:K)</f>
        <v>#N/A</v>
      </c>
    </row>
    <row r="1210" spans="1:29" hidden="1">
      <c r="A1210" s="39"/>
      <c r="B1210" s="1" t="s">
        <v>700</v>
      </c>
      <c r="C1210" s="1" t="s">
        <v>1370</v>
      </c>
      <c r="D1210" s="1" t="s">
        <v>17</v>
      </c>
      <c r="E1210" s="1" t="s">
        <v>17</v>
      </c>
      <c r="F1210" s="2">
        <v>45535</v>
      </c>
      <c r="G1210" s="2">
        <v>45505</v>
      </c>
      <c r="H1210" s="1" t="s">
        <v>3662</v>
      </c>
      <c r="I1210" s="1" t="s">
        <v>3663</v>
      </c>
      <c r="J1210" s="1" t="s">
        <v>812</v>
      </c>
      <c r="K1210" s="1" t="s">
        <v>795</v>
      </c>
      <c r="L1210" s="1" t="s">
        <v>3324</v>
      </c>
      <c r="M1210" s="1"/>
      <c r="N1210" s="1"/>
      <c r="O1210" s="1"/>
      <c r="P1210" s="40">
        <v>504.23471642686729</v>
      </c>
      <c r="Q1210" s="37" t="str">
        <f>IF(C1210="ForthPoint","ForthPoint",IF(D1210="Intercompany",_xlfn.XLOOKUP(E1210,'Dept Lookup'!B:B,'Dept Lookup'!A:A),Modified!D1210))</f>
        <v>Data Engineering</v>
      </c>
      <c r="R1210" t="str">
        <f t="shared" si="94"/>
        <v>Globalization Partners</v>
      </c>
      <c r="S1210" s="1" t="s">
        <v>707</v>
      </c>
      <c r="T1210">
        <f t="shared" si="95"/>
        <v>0</v>
      </c>
      <c r="U1210" s="25" t="str">
        <f>IF(K1210&gt;0,K1210,_xlfn.XLOOKUP(M1210,'Client Lookup'!L:L,'Client Lookup'!N:N))</f>
        <v>35885</v>
      </c>
      <c r="V1210" t="str">
        <f>_xlfn.XLOOKUP(_xlfn.NUMBERVALUE(U1210),'Project Lookup'!X:X,'Project Lookup'!B:B)</f>
        <v>Globalization Partners SOW #41 - Data Engineering Team Renewal</v>
      </c>
      <c r="X1210" t="str">
        <f t="shared" si="96"/>
        <v>460 Globalization Partners Inc. : 1349 Globalization Partners SOW #41 - Data Engineering Team Renewal</v>
      </c>
      <c r="Y1210" t="str">
        <f t="shared" si="97"/>
        <v>460 Globalization Partners Inc.</v>
      </c>
      <c r="Z1210" t="str">
        <f t="shared" si="98"/>
        <v>460 Globalization Partners Inc.</v>
      </c>
      <c r="AA1210" t="str">
        <f>_xlfn.XLOOKUP(Z1210,'Client Lookup'!A:A,'Client Lookup'!C:C)</f>
        <v>Globalization Partners</v>
      </c>
      <c r="AC1210" t="e">
        <f>_xlfn.XLOOKUP(K1210,'Results vs Forecast'!K:K,'Results vs Forecast'!K:K)</f>
        <v>#N/A</v>
      </c>
    </row>
    <row r="1211" spans="1:29" hidden="1">
      <c r="A1211" s="39"/>
      <c r="B1211" s="1" t="s">
        <v>700</v>
      </c>
      <c r="C1211" s="1" t="s">
        <v>1370</v>
      </c>
      <c r="D1211" s="1" t="s">
        <v>17</v>
      </c>
      <c r="E1211" s="1" t="s">
        <v>17</v>
      </c>
      <c r="F1211" s="2">
        <v>45535</v>
      </c>
      <c r="G1211" s="2">
        <v>45505</v>
      </c>
      <c r="H1211" s="1" t="s">
        <v>3664</v>
      </c>
      <c r="I1211" s="1" t="s">
        <v>3665</v>
      </c>
      <c r="J1211" s="1" t="s">
        <v>799</v>
      </c>
      <c r="K1211" s="1" t="s">
        <v>797</v>
      </c>
      <c r="L1211" s="1" t="s">
        <v>3338</v>
      </c>
      <c r="M1211" s="1"/>
      <c r="N1211" s="1"/>
      <c r="O1211" s="1"/>
      <c r="P1211" s="40">
        <v>160.07451315138644</v>
      </c>
      <c r="Q1211" s="37" t="str">
        <f>IF(C1211="ForthPoint","ForthPoint",IF(D1211="Intercompany",_xlfn.XLOOKUP(E1211,'Dept Lookup'!B:B,'Dept Lookup'!A:A),Modified!D1211))</f>
        <v>Data Engineering</v>
      </c>
      <c r="R1211" t="str">
        <f t="shared" si="94"/>
        <v>Fedefarma</v>
      </c>
      <c r="S1211" s="1" t="s">
        <v>707</v>
      </c>
      <c r="T1211">
        <f t="shared" si="95"/>
        <v>0</v>
      </c>
      <c r="U1211" s="25" t="str">
        <f>IF(K1211&gt;0,K1211,_xlfn.XLOOKUP(M1211,'Client Lookup'!L:L,'Client Lookup'!N:N))</f>
        <v>28678</v>
      </c>
      <c r="V1211" t="str">
        <f>_xlfn.XLOOKUP(_xlfn.NUMBERVALUE(U1211),'Project Lookup'!X:X,'Project Lookup'!B:B)</f>
        <v>Fedefarma: Landing Zone Assessment &amp; Recommendation Phase</v>
      </c>
      <c r="X1211" t="str">
        <f t="shared" si="96"/>
        <v>456 ICC in Montevideo represents Blend360 : 1166 Fedefarma: Landing Zone Assessment &amp; Recommendation Phase</v>
      </c>
      <c r="Y1211" t="str">
        <f t="shared" si="97"/>
        <v>456 ICC in Montevideo represents Blend360</v>
      </c>
      <c r="Z1211" t="str">
        <f t="shared" si="98"/>
        <v>456 ICC in Montevideo represents Blend360</v>
      </c>
      <c r="AA1211" t="str">
        <f>_xlfn.XLOOKUP(Z1211,'Client Lookup'!A:A,'Client Lookup'!C:C)</f>
        <v>Fedefarma</v>
      </c>
      <c r="AC1211" t="e">
        <f>_xlfn.XLOOKUP(K1211,'Results vs Forecast'!K:K,'Results vs Forecast'!K:K)</f>
        <v>#N/A</v>
      </c>
    </row>
    <row r="1212" spans="1:29" hidden="1">
      <c r="A1212" s="39"/>
      <c r="B1212" s="1" t="s">
        <v>700</v>
      </c>
      <c r="C1212" s="1" t="s">
        <v>1370</v>
      </c>
      <c r="D1212" s="1" t="s">
        <v>17</v>
      </c>
      <c r="E1212" s="1" t="s">
        <v>17</v>
      </c>
      <c r="F1212" s="2">
        <v>45535</v>
      </c>
      <c r="G1212" s="2">
        <v>45505</v>
      </c>
      <c r="H1212" s="1" t="s">
        <v>3666</v>
      </c>
      <c r="I1212" s="1" t="s">
        <v>3667</v>
      </c>
      <c r="J1212" s="1" t="s">
        <v>641</v>
      </c>
      <c r="K1212" s="1" t="s">
        <v>886</v>
      </c>
      <c r="L1212" s="1" t="s">
        <v>3668</v>
      </c>
      <c r="M1212" s="1"/>
      <c r="N1212" s="1"/>
      <c r="O1212" s="1"/>
      <c r="P1212" s="40">
        <v>504.23471642686729</v>
      </c>
      <c r="Q1212" s="37" t="str">
        <f>IF(C1212="ForthPoint","ForthPoint",IF(D1212="Intercompany",_xlfn.XLOOKUP(E1212,'Dept Lookup'!B:B,'Dept Lookup'!A:A),Modified!D1212))</f>
        <v>Data Engineering</v>
      </c>
      <c r="R1212" t="str">
        <f t="shared" si="94"/>
        <v>The Blackstone Group</v>
      </c>
      <c r="S1212" s="1" t="s">
        <v>707</v>
      </c>
      <c r="T1212">
        <f t="shared" si="95"/>
        <v>0</v>
      </c>
      <c r="U1212" s="25" t="str">
        <f>IF(K1212&gt;0,K1212,_xlfn.XLOOKUP(M1212,'Client Lookup'!L:L,'Client Lookup'!N:N))</f>
        <v>29419</v>
      </c>
      <c r="V1212" t="str">
        <f>_xlfn.XLOOKUP(_xlfn.NUMBERVALUE(U1212),'Project Lookup'!X:X,'Project Lookup'!B:B)</f>
        <v>Blackstone - SOW#18 - Data Engineer with AWS (Puneet Team)</v>
      </c>
      <c r="X1212" t="str">
        <f t="shared" si="96"/>
        <v>468 Blackstone Inc. : 1194 Blackstone - SOW#18 - Data Engineer with AWS (Puneet Team)</v>
      </c>
      <c r="Y1212" t="str">
        <f t="shared" si="97"/>
        <v>468 Blackstone Inc.</v>
      </c>
      <c r="Z1212" t="str">
        <f t="shared" si="98"/>
        <v>468 Blackstone Inc.</v>
      </c>
      <c r="AA1212" t="str">
        <f>_xlfn.XLOOKUP(Z1212,'Client Lookup'!A:A,'Client Lookup'!C:C)</f>
        <v>The Blackstone Group</v>
      </c>
      <c r="AC1212" t="e">
        <f>_xlfn.XLOOKUP(K1212,'Results vs Forecast'!K:K,'Results vs Forecast'!K:K)</f>
        <v>#N/A</v>
      </c>
    </row>
    <row r="1213" spans="1:29" hidden="1">
      <c r="A1213" s="39"/>
      <c r="B1213" s="1" t="s">
        <v>700</v>
      </c>
      <c r="C1213" s="1" t="s">
        <v>1370</v>
      </c>
      <c r="D1213" s="1" t="s">
        <v>17</v>
      </c>
      <c r="E1213" s="1" t="s">
        <v>17</v>
      </c>
      <c r="F1213" s="2">
        <v>45535</v>
      </c>
      <c r="G1213" s="2">
        <v>45505</v>
      </c>
      <c r="H1213" s="1" t="s">
        <v>3669</v>
      </c>
      <c r="I1213" s="1" t="s">
        <v>3670</v>
      </c>
      <c r="J1213" s="1" t="s">
        <v>621</v>
      </c>
      <c r="K1213" s="1" t="s">
        <v>861</v>
      </c>
      <c r="L1213" s="1" t="s">
        <v>3500</v>
      </c>
      <c r="M1213" s="1"/>
      <c r="N1213" s="1"/>
      <c r="O1213" s="1"/>
      <c r="P1213" s="40">
        <v>240.11176972707966</v>
      </c>
      <c r="Q1213" s="37" t="str">
        <f>IF(C1213="ForthPoint","ForthPoint",IF(D1213="Intercompany",_xlfn.XLOOKUP(E1213,'Dept Lookup'!B:B,'Dept Lookup'!A:A),Modified!D1213))</f>
        <v>Data Engineering</v>
      </c>
      <c r="R1213" t="str">
        <f t="shared" si="94"/>
        <v>Sincera</v>
      </c>
      <c r="S1213" s="1" t="s">
        <v>707</v>
      </c>
      <c r="T1213">
        <f t="shared" si="95"/>
        <v>0</v>
      </c>
      <c r="U1213" s="25" t="str">
        <f>IF(K1213&gt;0,K1213,_xlfn.XLOOKUP(M1213,'Client Lookup'!L:L,'Client Lookup'!N:N))</f>
        <v>25152</v>
      </c>
      <c r="V1213" t="str">
        <f>_xlfn.XLOOKUP(_xlfn.NUMBERVALUE(U1213),'Project Lookup'!X:X,'Project Lookup'!B:B)</f>
        <v>Sincera SOW 3 - Data Engineering Team</v>
      </c>
      <c r="X1213" t="str">
        <f t="shared" si="96"/>
        <v>465 Sincera Technologies LLC : 980 Sincera SOW 3 - Data Engineering Team</v>
      </c>
      <c r="Y1213" t="str">
        <f t="shared" si="97"/>
        <v>465 Sincera Technologies LLC</v>
      </c>
      <c r="Z1213" t="str">
        <f t="shared" si="98"/>
        <v>465 Sincera Technologies LLC</v>
      </c>
      <c r="AA1213" t="str">
        <f>_xlfn.XLOOKUP(Z1213,'Client Lookup'!A:A,'Client Lookup'!C:C)</f>
        <v>Sincera</v>
      </c>
      <c r="AC1213" t="e">
        <f>_xlfn.XLOOKUP(K1213,'Results vs Forecast'!K:K,'Results vs Forecast'!K:K)</f>
        <v>#N/A</v>
      </c>
    </row>
    <row r="1214" spans="1:29" hidden="1">
      <c r="A1214" s="39"/>
      <c r="B1214" s="1" t="s">
        <v>700</v>
      </c>
      <c r="C1214" s="1" t="s">
        <v>1370</v>
      </c>
      <c r="D1214" s="1" t="s">
        <v>17</v>
      </c>
      <c r="E1214" s="1" t="s">
        <v>17</v>
      </c>
      <c r="F1214" s="2">
        <v>45535</v>
      </c>
      <c r="G1214" s="2">
        <v>45505</v>
      </c>
      <c r="H1214" s="1" t="s">
        <v>3671</v>
      </c>
      <c r="I1214" s="1" t="s">
        <v>3672</v>
      </c>
      <c r="J1214" s="1" t="s">
        <v>630</v>
      </c>
      <c r="K1214" s="1" t="s">
        <v>872</v>
      </c>
      <c r="L1214" s="1" t="s">
        <v>3484</v>
      </c>
      <c r="M1214" s="1"/>
      <c r="N1214" s="1"/>
      <c r="O1214" s="1"/>
      <c r="P1214" s="40">
        <v>400.1862828784661</v>
      </c>
      <c r="Q1214" s="37" t="str">
        <f>IF(C1214="ForthPoint","ForthPoint",IF(D1214="Intercompany",_xlfn.XLOOKUP(E1214,'Dept Lookup'!B:B,'Dept Lookup'!A:A),Modified!D1214))</f>
        <v>Data Engineering</v>
      </c>
      <c r="R1214" t="str">
        <f t="shared" si="94"/>
        <v>Stagwellglobal</v>
      </c>
      <c r="S1214" s="1" t="s">
        <v>707</v>
      </c>
      <c r="T1214">
        <f t="shared" si="95"/>
        <v>0</v>
      </c>
      <c r="U1214" s="25" t="str">
        <f>IF(K1214&gt;0,K1214,_xlfn.XLOOKUP(M1214,'Client Lookup'!L:L,'Client Lookup'!N:N))</f>
        <v>29211</v>
      </c>
      <c r="V1214" t="str">
        <f>_xlfn.XLOOKUP(_xlfn.NUMBERVALUE(U1214),'Project Lookup'!X:X,'Project Lookup'!B:B)</f>
        <v>Stagwell - SOW#4 - Data Engineering Team</v>
      </c>
      <c r="X1214" t="str">
        <f t="shared" si="96"/>
        <v>469 Stagwell Marketing Cloud LLC : 1190 Stagwell - SOW#4 - Data Engineering Team</v>
      </c>
      <c r="Y1214" t="str">
        <f t="shared" si="97"/>
        <v>469 Stagwell Marketing Cloud LLC</v>
      </c>
      <c r="Z1214" t="str">
        <f t="shared" si="98"/>
        <v>469 Stagwell Marketing Cloud LLC</v>
      </c>
      <c r="AA1214" t="str">
        <f>_xlfn.XLOOKUP(Z1214,'Client Lookup'!A:A,'Client Lookup'!C:C)</f>
        <v>Stagwellglobal</v>
      </c>
      <c r="AC1214" t="e">
        <f>_xlfn.XLOOKUP(K1214,'Results vs Forecast'!K:K,'Results vs Forecast'!K:K)</f>
        <v>#N/A</v>
      </c>
    </row>
    <row r="1215" spans="1:29" hidden="1">
      <c r="A1215" s="39"/>
      <c r="B1215" s="1" t="s">
        <v>700</v>
      </c>
      <c r="C1215" s="1" t="s">
        <v>1370</v>
      </c>
      <c r="D1215" s="1" t="s">
        <v>17</v>
      </c>
      <c r="E1215" s="1" t="s">
        <v>17</v>
      </c>
      <c r="F1215" s="2">
        <v>45535</v>
      </c>
      <c r="G1215" s="2">
        <v>45505</v>
      </c>
      <c r="H1215" s="1" t="s">
        <v>3673</v>
      </c>
      <c r="I1215" s="1" t="s">
        <v>3674</v>
      </c>
      <c r="J1215" s="1" t="s">
        <v>638</v>
      </c>
      <c r="K1215" s="1" t="s">
        <v>885</v>
      </c>
      <c r="L1215" s="1" t="s">
        <v>3435</v>
      </c>
      <c r="M1215" s="1"/>
      <c r="N1215" s="1"/>
      <c r="O1215" s="1"/>
      <c r="P1215" s="40">
        <v>536.24961905714463</v>
      </c>
      <c r="Q1215" s="37" t="str">
        <f>IF(C1215="ForthPoint","ForthPoint",IF(D1215="Intercompany",_xlfn.XLOOKUP(E1215,'Dept Lookup'!B:B,'Dept Lookup'!A:A),Modified!D1215))</f>
        <v>Data Engineering</v>
      </c>
      <c r="R1215" t="str">
        <f t="shared" si="94"/>
        <v>The Blackstone Group</v>
      </c>
      <c r="S1215" s="1" t="s">
        <v>707</v>
      </c>
      <c r="T1215">
        <f t="shared" si="95"/>
        <v>0</v>
      </c>
      <c r="U1215" s="25" t="str">
        <f>IF(K1215&gt;0,K1215,_xlfn.XLOOKUP(M1215,'Client Lookup'!L:L,'Client Lookup'!N:N))</f>
        <v>28140</v>
      </c>
      <c r="V1215" t="str">
        <f>_xlfn.XLOOKUP(_xlfn.NUMBERVALUE(U1215),'Project Lookup'!X:X,'Project Lookup'!B:B)</f>
        <v>Blackstone - SOW#16 - Exec Office Team (.Net)</v>
      </c>
      <c r="X1215" t="str">
        <f t="shared" si="96"/>
        <v>468 Blackstone Inc. : 1141 Blackstone - SOW#16 - Exec Office Team (.Net)</v>
      </c>
      <c r="Y1215" t="str">
        <f t="shared" si="97"/>
        <v>468 Blackstone Inc.</v>
      </c>
      <c r="Z1215" t="str">
        <f t="shared" si="98"/>
        <v>468 Blackstone Inc.</v>
      </c>
      <c r="AA1215" t="str">
        <f>_xlfn.XLOOKUP(Z1215,'Client Lookup'!A:A,'Client Lookup'!C:C)</f>
        <v>The Blackstone Group</v>
      </c>
      <c r="AC1215" t="e">
        <f>_xlfn.XLOOKUP(K1215,'Results vs Forecast'!K:K,'Results vs Forecast'!K:K)</f>
        <v>#N/A</v>
      </c>
    </row>
    <row r="1216" spans="1:29" hidden="1">
      <c r="A1216" s="39"/>
      <c r="B1216" s="1" t="s">
        <v>700</v>
      </c>
      <c r="C1216" s="1" t="s">
        <v>1390</v>
      </c>
      <c r="D1216" s="1" t="s">
        <v>17</v>
      </c>
      <c r="E1216" s="1" t="s">
        <v>17</v>
      </c>
      <c r="F1216" s="2">
        <v>45535</v>
      </c>
      <c r="G1216" s="2">
        <v>45505</v>
      </c>
      <c r="H1216" s="1" t="s">
        <v>3675</v>
      </c>
      <c r="I1216" s="1" t="s">
        <v>3676</v>
      </c>
      <c r="J1216" s="1" t="s">
        <v>1827</v>
      </c>
      <c r="K1216" s="1" t="s">
        <v>1828</v>
      </c>
      <c r="L1216" s="1"/>
      <c r="M1216" s="1"/>
      <c r="N1216" s="1"/>
      <c r="O1216" s="1"/>
      <c r="P1216" s="40">
        <v>34878.943309361814</v>
      </c>
      <c r="Q1216" s="37" t="str">
        <f>IF(C1216="ForthPoint","ForthPoint",IF(D1216="Intercompany",_xlfn.XLOOKUP(E1216,'Dept Lookup'!B:B,'Dept Lookup'!A:A),Modified!D1216))</f>
        <v>ForthPoint</v>
      </c>
      <c r="R1216" s="11" t="s">
        <v>92</v>
      </c>
      <c r="S1216" s="1" t="s">
        <v>707</v>
      </c>
      <c r="T1216">
        <f t="shared" si="95"/>
        <v>0</v>
      </c>
      <c r="U1216" s="25" t="str">
        <f>IF(K1216&gt;0,K1216,_xlfn.XLOOKUP(M1216,'Client Lookup'!L:L,'Client Lookup'!N:N))</f>
        <v>36305</v>
      </c>
      <c r="V1216" t="str">
        <f>_xlfn.XLOOKUP(_xlfn.NUMBERVALUE(U1216),'Project Lookup'!X:X,'Project Lookup'!B:B)</f>
        <v>Franklin Templeton - Vasu POC Team</v>
      </c>
      <c r="X1216" t="str">
        <f t="shared" si="96"/>
        <v>402 ICC in Forth Point Represents Blend360 : 1364 Franklin Templeton - Vasu POC Team</v>
      </c>
      <c r="Y1216" t="str">
        <f t="shared" si="97"/>
        <v>402 ICC in Forth Point Represents Blend360</v>
      </c>
      <c r="Z1216" t="str">
        <f t="shared" si="98"/>
        <v>402 ICC in Forth Point Represents Blend360</v>
      </c>
      <c r="AA1216" s="11" t="s">
        <v>92</v>
      </c>
      <c r="AC1216" t="e">
        <f>_xlfn.XLOOKUP(K1216,'Results vs Forecast'!K:K,'Results vs Forecast'!K:K)</f>
        <v>#N/A</v>
      </c>
    </row>
    <row r="1217" spans="1:29" hidden="1">
      <c r="A1217" s="39"/>
      <c r="B1217" s="1" t="s">
        <v>700</v>
      </c>
      <c r="C1217" s="1" t="s">
        <v>1395</v>
      </c>
      <c r="D1217" s="1" t="s">
        <v>17</v>
      </c>
      <c r="E1217" s="1" t="s">
        <v>17</v>
      </c>
      <c r="F1217" s="2">
        <v>45535</v>
      </c>
      <c r="G1217" s="2">
        <v>45505</v>
      </c>
      <c r="H1217" s="1" t="s">
        <v>3677</v>
      </c>
      <c r="I1217" s="1" t="s">
        <v>3678</v>
      </c>
      <c r="J1217" s="1" t="s">
        <v>3679</v>
      </c>
      <c r="K1217" s="1" t="s">
        <v>3680</v>
      </c>
      <c r="L1217" s="1"/>
      <c r="M1217" s="1"/>
      <c r="N1217" s="1"/>
      <c r="O1217" s="1"/>
      <c r="P1217" s="40">
        <v>1234.00557</v>
      </c>
      <c r="Q1217" s="41" t="s">
        <v>948</v>
      </c>
      <c r="R1217" t="str">
        <f t="shared" si="94"/>
        <v>De Lage Landen International B.V</v>
      </c>
      <c r="S1217" s="1" t="s">
        <v>707</v>
      </c>
      <c r="T1217">
        <f t="shared" si="95"/>
        <v>0</v>
      </c>
      <c r="U1217" s="25" t="str">
        <f>IF(K1217&gt;0,K1217,_xlfn.XLOOKUP(M1217,'Client Lookup'!L:L,'Client Lookup'!N:N))</f>
        <v>37238</v>
      </c>
      <c r="V1217" t="str">
        <f>_xlfn.XLOOKUP(_xlfn.NUMBERVALUE(U1217),'Project Lookup'!X:X,'Project Lookup'!B:B)</f>
        <v>EPAS support</v>
      </c>
      <c r="X1217" t="str">
        <f t="shared" si="96"/>
        <v>353 De Lage Landen International B.V : 1387 EPAS support</v>
      </c>
      <c r="Y1217" t="str">
        <f t="shared" si="97"/>
        <v>353 De Lage Landen International B.V</v>
      </c>
      <c r="Z1217" t="str">
        <f t="shared" si="98"/>
        <v>353 De Lage Landen International B.V</v>
      </c>
      <c r="AA1217" t="str">
        <f>_xlfn.XLOOKUP(Z1217,'Client Lookup'!A:A,'Client Lookup'!C:C)</f>
        <v>De Lage Landen International B.V</v>
      </c>
      <c r="AC1217" t="e">
        <f>_xlfn.XLOOKUP(K1217,'Results vs Forecast'!K:K,'Results vs Forecast'!K:K)</f>
        <v>#N/A</v>
      </c>
    </row>
    <row r="1218" spans="1:29" hidden="1">
      <c r="A1218" s="39"/>
      <c r="B1218" s="1" t="s">
        <v>700</v>
      </c>
      <c r="C1218" s="1" t="s">
        <v>1370</v>
      </c>
      <c r="D1218" s="1" t="s">
        <v>17</v>
      </c>
      <c r="E1218" s="1" t="s">
        <v>17</v>
      </c>
      <c r="F1218" s="2">
        <v>45535</v>
      </c>
      <c r="G1218" s="2">
        <v>45505</v>
      </c>
      <c r="H1218" s="1" t="s">
        <v>3681</v>
      </c>
      <c r="I1218" s="1" t="s">
        <v>3682</v>
      </c>
      <c r="J1218" s="1" t="s">
        <v>593</v>
      </c>
      <c r="K1218" s="1" t="s">
        <v>842</v>
      </c>
      <c r="L1218" s="1" t="s">
        <v>1809</v>
      </c>
      <c r="M1218" s="1"/>
      <c r="N1218" s="1"/>
      <c r="O1218" s="1"/>
      <c r="P1218" s="40">
        <v>400.1862828784661</v>
      </c>
      <c r="Q1218" s="37" t="str">
        <f>IF(C1218="ForthPoint","ForthPoint",IF(D1218="Intercompany",_xlfn.XLOOKUP(E1218,'Dept Lookup'!B:B,'Dept Lookup'!A:A),Modified!D1218))</f>
        <v>Data Engineering</v>
      </c>
      <c r="R1218" t="str">
        <f t="shared" si="94"/>
        <v>MasterCard</v>
      </c>
      <c r="S1218" s="1" t="s">
        <v>707</v>
      </c>
      <c r="T1218">
        <f t="shared" si="95"/>
        <v>0</v>
      </c>
      <c r="U1218" s="25" t="str">
        <f>IF(K1218&gt;0,K1218,_xlfn.XLOOKUP(M1218,'Client Lookup'!L:L,'Client Lookup'!N:N))</f>
        <v>25146</v>
      </c>
      <c r="V1218" t="str">
        <f>_xlfn.XLOOKUP(_xlfn.NUMBERVALUE(U1218),'Project Lookup'!X:X,'Project Lookup'!B:B)</f>
        <v>Mastercard SOW #6</v>
      </c>
      <c r="X1218" t="str">
        <f t="shared" si="96"/>
        <v>461 Session M Inc. : 974 Mastercard SOW #6</v>
      </c>
      <c r="Y1218" t="str">
        <f t="shared" si="97"/>
        <v>461 Session M Inc.</v>
      </c>
      <c r="Z1218" t="str">
        <f t="shared" si="98"/>
        <v>461 Session M Inc.</v>
      </c>
      <c r="AA1218" t="str">
        <f>_xlfn.XLOOKUP(Z1218,'Client Lookup'!A:A,'Client Lookup'!C:C)</f>
        <v>MasterCard</v>
      </c>
      <c r="AC1218" t="e">
        <f>_xlfn.XLOOKUP(K1218,'Results vs Forecast'!K:K,'Results vs Forecast'!K:K)</f>
        <v>#N/A</v>
      </c>
    </row>
    <row r="1219" spans="1:29" hidden="1">
      <c r="A1219" s="39"/>
      <c r="B1219" s="1" t="s">
        <v>700</v>
      </c>
      <c r="C1219" s="1" t="s">
        <v>1370</v>
      </c>
      <c r="D1219" s="1" t="s">
        <v>17</v>
      </c>
      <c r="E1219" s="1" t="s">
        <v>17</v>
      </c>
      <c r="F1219" s="2">
        <v>45535</v>
      </c>
      <c r="G1219" s="2">
        <v>45505</v>
      </c>
      <c r="H1219" s="1" t="s">
        <v>3683</v>
      </c>
      <c r="I1219" s="1" t="s">
        <v>3684</v>
      </c>
      <c r="J1219" s="1" t="s">
        <v>621</v>
      </c>
      <c r="K1219" s="1" t="s">
        <v>861</v>
      </c>
      <c r="L1219" s="1" t="s">
        <v>3500</v>
      </c>
      <c r="M1219" s="1"/>
      <c r="N1219" s="1"/>
      <c r="O1219" s="1"/>
      <c r="P1219" s="40">
        <v>240.11176972707966</v>
      </c>
      <c r="Q1219" s="37" t="str">
        <f>IF(C1219="ForthPoint","ForthPoint",IF(D1219="Intercompany",_xlfn.XLOOKUP(E1219,'Dept Lookup'!B:B,'Dept Lookup'!A:A),Modified!D1219))</f>
        <v>Data Engineering</v>
      </c>
      <c r="R1219" t="str">
        <f t="shared" ref="R1219:R1282" si="99">AA1219</f>
        <v>Sincera</v>
      </c>
      <c r="S1219" s="1" t="s">
        <v>707</v>
      </c>
      <c r="T1219">
        <f t="shared" ref="T1219:T1282" si="100">M1219</f>
        <v>0</v>
      </c>
      <c r="U1219" s="25" t="str">
        <f>IF(K1219&gt;0,K1219,_xlfn.XLOOKUP(M1219,'Client Lookup'!L:L,'Client Lookup'!N:N))</f>
        <v>25152</v>
      </c>
      <c r="V1219" t="str">
        <f>_xlfn.XLOOKUP(_xlfn.NUMBERVALUE(U1219),'Project Lookup'!X:X,'Project Lookup'!B:B)</f>
        <v>Sincera SOW 3 - Data Engineering Team</v>
      </c>
      <c r="X1219" t="str">
        <f t="shared" ref="X1219:X1282" si="101">IF(J1219="- No Entity -",M1219,J1219)</f>
        <v>465 Sincera Technologies LLC : 980 Sincera SOW 3 - Data Engineering Team</v>
      </c>
      <c r="Y1219" t="str">
        <f t="shared" ref="Y1219:Y1282" si="102">IFERROR(_xlfn.TEXTBEFORE(X1219," :"),X1219)</f>
        <v>465 Sincera Technologies LLC</v>
      </c>
      <c r="Z1219" t="str">
        <f t="shared" si="98"/>
        <v>465 Sincera Technologies LLC</v>
      </c>
      <c r="AA1219" t="str">
        <f>_xlfn.XLOOKUP(Z1219,'Client Lookup'!A:A,'Client Lookup'!C:C)</f>
        <v>Sincera</v>
      </c>
      <c r="AC1219" t="e">
        <f>_xlfn.XLOOKUP(K1219,'Results vs Forecast'!K:K,'Results vs Forecast'!K:K)</f>
        <v>#N/A</v>
      </c>
    </row>
    <row r="1220" spans="1:29" hidden="1">
      <c r="A1220" s="39"/>
      <c r="B1220" s="1" t="s">
        <v>700</v>
      </c>
      <c r="C1220" s="1" t="s">
        <v>701</v>
      </c>
      <c r="D1220" s="1" t="s">
        <v>17</v>
      </c>
      <c r="E1220" s="1" t="s">
        <v>17</v>
      </c>
      <c r="F1220" s="2">
        <v>45535</v>
      </c>
      <c r="G1220" s="2">
        <v>45505</v>
      </c>
      <c r="H1220" s="1" t="s">
        <v>1844</v>
      </c>
      <c r="I1220" s="1" t="s">
        <v>1845</v>
      </c>
      <c r="J1220" s="1" t="s">
        <v>277</v>
      </c>
      <c r="K1220" s="1"/>
      <c r="L1220" s="1"/>
      <c r="M1220" s="1" t="s">
        <v>1721</v>
      </c>
      <c r="N1220" s="1"/>
      <c r="O1220" s="1" t="s">
        <v>3685</v>
      </c>
      <c r="P1220" s="40">
        <v>-3121.45</v>
      </c>
      <c r="Q1220" s="37" t="str">
        <f>IF(C1220="ForthPoint","ForthPoint",IF(D1220="Intercompany",_xlfn.XLOOKUP(E1220,'Dept Lookup'!B:B,'Dept Lookup'!A:A),Modified!D1220))</f>
        <v>Data Engineering</v>
      </c>
      <c r="R1220" t="str">
        <f t="shared" si="99"/>
        <v>CVS Health</v>
      </c>
      <c r="S1220" s="1" t="s">
        <v>707</v>
      </c>
      <c r="T1220" t="str">
        <f t="shared" si="100"/>
        <v>ICC 1350 CVS Health : Personalization Future State--Francis</v>
      </c>
      <c r="U1220" s="25" t="e">
        <f>IF(K1220&gt;0,K1220,_xlfn.XLOOKUP(M1220,'Client Lookup'!L:L,'Client Lookup'!N:N))</f>
        <v>#N/A</v>
      </c>
      <c r="V1220" t="e">
        <f>_xlfn.XLOOKUP(_xlfn.NUMBERVALUE(U1220),'Project Lookup'!X:X,'Project Lookup'!B:B)</f>
        <v>#N/A</v>
      </c>
      <c r="X1220" t="str">
        <f t="shared" si="101"/>
        <v>ICC 1350 CVS Health : Personalization Future State--Francis</v>
      </c>
      <c r="Y1220" t="str">
        <f t="shared" si="102"/>
        <v>ICC 1350 CVS Health</v>
      </c>
      <c r="Z1220" t="str">
        <f t="shared" si="98"/>
        <v>1350 CVS Health</v>
      </c>
      <c r="AA1220" t="str">
        <f>_xlfn.XLOOKUP(Z1220,'Client Lookup'!A:A,'Client Lookup'!C:C)</f>
        <v>CVS Health</v>
      </c>
      <c r="AC1220" t="e">
        <f>_xlfn.XLOOKUP(K1220,'Results vs Forecast'!K:K,'Results vs Forecast'!K:K)</f>
        <v>#N/A</v>
      </c>
    </row>
    <row r="1221" spans="1:29" hidden="1">
      <c r="A1221" s="39"/>
      <c r="B1221" s="1" t="s">
        <v>700</v>
      </c>
      <c r="C1221" s="1" t="s">
        <v>1370</v>
      </c>
      <c r="D1221" s="1" t="s">
        <v>17</v>
      </c>
      <c r="E1221" s="1" t="s">
        <v>17</v>
      </c>
      <c r="F1221" s="2">
        <v>45535</v>
      </c>
      <c r="G1221" s="2">
        <v>45505</v>
      </c>
      <c r="H1221" s="1" t="s">
        <v>3686</v>
      </c>
      <c r="I1221" s="1" t="s">
        <v>3687</v>
      </c>
      <c r="J1221" s="1" t="s">
        <v>617</v>
      </c>
      <c r="K1221" s="1" t="s">
        <v>860</v>
      </c>
      <c r="L1221" s="1" t="s">
        <v>2892</v>
      </c>
      <c r="M1221" s="1"/>
      <c r="N1221" s="1"/>
      <c r="O1221" s="1"/>
      <c r="P1221" s="40">
        <v>320.14902630277288</v>
      </c>
      <c r="Q1221" s="37" t="str">
        <f>IF(C1221="ForthPoint","ForthPoint",IF(D1221="Intercompany",_xlfn.XLOOKUP(E1221,'Dept Lookup'!B:B,'Dept Lookup'!A:A),Modified!D1221))</f>
        <v>Data Engineering</v>
      </c>
      <c r="R1221" t="str">
        <f t="shared" si="99"/>
        <v>Roku</v>
      </c>
      <c r="S1221" s="1" t="s">
        <v>707</v>
      </c>
      <c r="T1221">
        <f t="shared" si="100"/>
        <v>0</v>
      </c>
      <c r="U1221" s="25" t="str">
        <f>IF(K1221&gt;0,K1221,_xlfn.XLOOKUP(M1221,'Client Lookup'!L:L,'Client Lookup'!N:N))</f>
        <v>25138</v>
      </c>
      <c r="V1221" t="str">
        <f>_xlfn.XLOOKUP(_xlfn.NUMBERVALUE(U1221),'Project Lookup'!X:X,'Project Lookup'!B:B)</f>
        <v>SOW#1 2024 - DE &amp; BI Team</v>
      </c>
      <c r="X1221" t="str">
        <f t="shared" si="101"/>
        <v>459 Roku Inc. : 966 SOW#1 2024 - DE &amp; BI Team</v>
      </c>
      <c r="Y1221" t="str">
        <f t="shared" si="102"/>
        <v>459 Roku Inc.</v>
      </c>
      <c r="Z1221" t="str">
        <f t="shared" si="98"/>
        <v>459 Roku Inc.</v>
      </c>
      <c r="AA1221" t="str">
        <f>_xlfn.XLOOKUP(Z1221,'Client Lookup'!A:A,'Client Lookup'!C:C)</f>
        <v>Roku</v>
      </c>
      <c r="AC1221" t="e">
        <f>_xlfn.XLOOKUP(K1221,'Results vs Forecast'!K:K,'Results vs Forecast'!K:K)</f>
        <v>#N/A</v>
      </c>
    </row>
    <row r="1222" spans="1:29" hidden="1">
      <c r="A1222" s="39"/>
      <c r="B1222" s="1" t="s">
        <v>700</v>
      </c>
      <c r="C1222" s="1" t="s">
        <v>1370</v>
      </c>
      <c r="D1222" s="1" t="s">
        <v>17</v>
      </c>
      <c r="E1222" s="1" t="s">
        <v>17</v>
      </c>
      <c r="F1222" s="2">
        <v>45535</v>
      </c>
      <c r="G1222" s="2">
        <v>45505</v>
      </c>
      <c r="H1222" s="1" t="s">
        <v>3688</v>
      </c>
      <c r="I1222" s="1" t="s">
        <v>3689</v>
      </c>
      <c r="J1222" s="1" t="s">
        <v>617</v>
      </c>
      <c r="K1222" s="1" t="s">
        <v>860</v>
      </c>
      <c r="L1222" s="1" t="s">
        <v>2892</v>
      </c>
      <c r="M1222" s="1"/>
      <c r="N1222" s="1"/>
      <c r="O1222" s="1"/>
      <c r="P1222" s="40">
        <v>320.14902630277288</v>
      </c>
      <c r="Q1222" s="37" t="str">
        <f>IF(C1222="ForthPoint","ForthPoint",IF(D1222="Intercompany",_xlfn.XLOOKUP(E1222,'Dept Lookup'!B:B,'Dept Lookup'!A:A),Modified!D1222))</f>
        <v>Data Engineering</v>
      </c>
      <c r="R1222" t="str">
        <f t="shared" si="99"/>
        <v>Roku</v>
      </c>
      <c r="S1222" s="1" t="s">
        <v>707</v>
      </c>
      <c r="T1222">
        <f t="shared" si="100"/>
        <v>0</v>
      </c>
      <c r="U1222" s="25" t="str">
        <f>IF(K1222&gt;0,K1222,_xlfn.XLOOKUP(M1222,'Client Lookup'!L:L,'Client Lookup'!N:N))</f>
        <v>25138</v>
      </c>
      <c r="V1222" t="str">
        <f>_xlfn.XLOOKUP(_xlfn.NUMBERVALUE(U1222),'Project Lookup'!X:X,'Project Lookup'!B:B)</f>
        <v>SOW#1 2024 - DE &amp; BI Team</v>
      </c>
      <c r="X1222" t="str">
        <f t="shared" si="101"/>
        <v>459 Roku Inc. : 966 SOW#1 2024 - DE &amp; BI Team</v>
      </c>
      <c r="Y1222" t="str">
        <f t="shared" si="102"/>
        <v>459 Roku Inc.</v>
      </c>
      <c r="Z1222" t="str">
        <f t="shared" si="98"/>
        <v>459 Roku Inc.</v>
      </c>
      <c r="AA1222" t="str">
        <f>_xlfn.XLOOKUP(Z1222,'Client Lookup'!A:A,'Client Lookup'!C:C)</f>
        <v>Roku</v>
      </c>
      <c r="AC1222" t="e">
        <f>_xlfn.XLOOKUP(K1222,'Results vs Forecast'!K:K,'Results vs Forecast'!K:K)</f>
        <v>#N/A</v>
      </c>
    </row>
    <row r="1223" spans="1:29" hidden="1">
      <c r="A1223" s="39"/>
      <c r="B1223" s="1" t="s">
        <v>700</v>
      </c>
      <c r="C1223" s="1" t="s">
        <v>1370</v>
      </c>
      <c r="D1223" s="1" t="s">
        <v>17</v>
      </c>
      <c r="E1223" s="1" t="s">
        <v>17</v>
      </c>
      <c r="F1223" s="2">
        <v>45535</v>
      </c>
      <c r="G1223" s="2">
        <v>45505</v>
      </c>
      <c r="H1223" s="1" t="s">
        <v>3690</v>
      </c>
      <c r="I1223" s="1" t="s">
        <v>3691</v>
      </c>
      <c r="J1223" s="1" t="s">
        <v>812</v>
      </c>
      <c r="K1223" s="1" t="s">
        <v>795</v>
      </c>
      <c r="L1223" s="1" t="s">
        <v>3324</v>
      </c>
      <c r="M1223" s="1"/>
      <c r="N1223" s="1"/>
      <c r="O1223" s="1"/>
      <c r="P1223" s="40">
        <v>392.1825572208968</v>
      </c>
      <c r="Q1223" s="37" t="str">
        <f>IF(C1223="ForthPoint","ForthPoint",IF(D1223="Intercompany",_xlfn.XLOOKUP(E1223,'Dept Lookup'!B:B,'Dept Lookup'!A:A),Modified!D1223))</f>
        <v>Data Engineering</v>
      </c>
      <c r="R1223" t="str">
        <f t="shared" si="99"/>
        <v>Globalization Partners</v>
      </c>
      <c r="S1223" s="1" t="s">
        <v>707</v>
      </c>
      <c r="T1223">
        <f t="shared" si="100"/>
        <v>0</v>
      </c>
      <c r="U1223" s="25" t="str">
        <f>IF(K1223&gt;0,K1223,_xlfn.XLOOKUP(M1223,'Client Lookup'!L:L,'Client Lookup'!N:N))</f>
        <v>35885</v>
      </c>
      <c r="V1223" t="str">
        <f>_xlfn.XLOOKUP(_xlfn.NUMBERVALUE(U1223),'Project Lookup'!X:X,'Project Lookup'!B:B)</f>
        <v>Globalization Partners SOW #41 - Data Engineering Team Renewal</v>
      </c>
      <c r="X1223" t="str">
        <f t="shared" si="101"/>
        <v>460 Globalization Partners Inc. : 1349 Globalization Partners SOW #41 - Data Engineering Team Renewal</v>
      </c>
      <c r="Y1223" t="str">
        <f t="shared" si="102"/>
        <v>460 Globalization Partners Inc.</v>
      </c>
      <c r="Z1223" t="str">
        <f t="shared" si="98"/>
        <v>460 Globalization Partners Inc.</v>
      </c>
      <c r="AA1223" t="str">
        <f>_xlfn.XLOOKUP(Z1223,'Client Lookup'!A:A,'Client Lookup'!C:C)</f>
        <v>Globalization Partners</v>
      </c>
      <c r="AC1223" t="e">
        <f>_xlfn.XLOOKUP(K1223,'Results vs Forecast'!K:K,'Results vs Forecast'!K:K)</f>
        <v>#N/A</v>
      </c>
    </row>
    <row r="1224" spans="1:29" hidden="1">
      <c r="A1224" s="39"/>
      <c r="B1224" s="1" t="s">
        <v>700</v>
      </c>
      <c r="C1224" s="1" t="s">
        <v>1370</v>
      </c>
      <c r="D1224" s="1" t="s">
        <v>17</v>
      </c>
      <c r="E1224" s="1" t="s">
        <v>17</v>
      </c>
      <c r="F1224" s="2">
        <v>45535</v>
      </c>
      <c r="G1224" s="2">
        <v>45505</v>
      </c>
      <c r="H1224" s="1" t="s">
        <v>3692</v>
      </c>
      <c r="I1224" s="1" t="s">
        <v>3693</v>
      </c>
      <c r="J1224" s="1" t="s">
        <v>637</v>
      </c>
      <c r="K1224" s="1" t="s">
        <v>893</v>
      </c>
      <c r="L1224" s="1" t="s">
        <v>3465</v>
      </c>
      <c r="M1224" s="1"/>
      <c r="N1224" s="1"/>
      <c r="O1224" s="1"/>
      <c r="P1224" s="40">
        <v>536.24961905714463</v>
      </c>
      <c r="Q1224" s="37" t="str">
        <f>IF(C1224="ForthPoint","ForthPoint",IF(D1224="Intercompany",_xlfn.XLOOKUP(E1224,'Dept Lookup'!B:B,'Dept Lookup'!A:A),Modified!D1224))</f>
        <v>Data Engineering</v>
      </c>
      <c r="R1224" t="str">
        <f t="shared" si="99"/>
        <v>The Blackstone Group</v>
      </c>
      <c r="S1224" s="1" t="s">
        <v>707</v>
      </c>
      <c r="T1224">
        <f t="shared" si="100"/>
        <v>0</v>
      </c>
      <c r="U1224" s="25" t="str">
        <f>IF(K1224&gt;0,K1224,_xlfn.XLOOKUP(M1224,'Client Lookup'!L:L,'Client Lookup'!N:N))</f>
        <v>25544</v>
      </c>
      <c r="V1224" t="str">
        <f>_xlfn.XLOOKUP(_xlfn.NUMBERVALUE(U1224),'Project Lookup'!X:X,'Project Lookup'!B:B)</f>
        <v>Blackstone SOW#14 - Data Engineering Team</v>
      </c>
      <c r="X1224" t="str">
        <f t="shared" si="101"/>
        <v>468 Blackstone Inc. : 1013 Blackstone SOW#14 - Data Engineering Team</v>
      </c>
      <c r="Y1224" t="str">
        <f t="shared" si="102"/>
        <v>468 Blackstone Inc.</v>
      </c>
      <c r="Z1224" t="str">
        <f t="shared" si="98"/>
        <v>468 Blackstone Inc.</v>
      </c>
      <c r="AA1224" t="str">
        <f>_xlfn.XLOOKUP(Z1224,'Client Lookup'!A:A,'Client Lookup'!C:C)</f>
        <v>The Blackstone Group</v>
      </c>
      <c r="AC1224" t="e">
        <f>_xlfn.XLOOKUP(K1224,'Results vs Forecast'!K:K,'Results vs Forecast'!K:K)</f>
        <v>#N/A</v>
      </c>
    </row>
    <row r="1225" spans="1:29" hidden="1">
      <c r="A1225" s="39"/>
      <c r="B1225" s="1" t="s">
        <v>700</v>
      </c>
      <c r="C1225" s="1" t="s">
        <v>1370</v>
      </c>
      <c r="D1225" s="1" t="s">
        <v>17</v>
      </c>
      <c r="E1225" s="1" t="s">
        <v>17</v>
      </c>
      <c r="F1225" s="2">
        <v>45535</v>
      </c>
      <c r="G1225" s="2">
        <v>45505</v>
      </c>
      <c r="H1225" s="1" t="s">
        <v>3694</v>
      </c>
      <c r="I1225" s="1" t="s">
        <v>3695</v>
      </c>
      <c r="J1225" s="1" t="s">
        <v>637</v>
      </c>
      <c r="K1225" s="1" t="s">
        <v>893</v>
      </c>
      <c r="L1225" s="1" t="s">
        <v>3465</v>
      </c>
      <c r="M1225" s="1"/>
      <c r="N1225" s="1"/>
      <c r="O1225" s="1"/>
      <c r="P1225" s="40">
        <v>536.24961905714463</v>
      </c>
      <c r="Q1225" s="37" t="str">
        <f>IF(C1225="ForthPoint","ForthPoint",IF(D1225="Intercompany",_xlfn.XLOOKUP(E1225,'Dept Lookup'!B:B,'Dept Lookup'!A:A),Modified!D1225))</f>
        <v>Data Engineering</v>
      </c>
      <c r="R1225" t="str">
        <f t="shared" si="99"/>
        <v>The Blackstone Group</v>
      </c>
      <c r="S1225" s="1" t="s">
        <v>707</v>
      </c>
      <c r="T1225">
        <f t="shared" si="100"/>
        <v>0</v>
      </c>
      <c r="U1225" s="25" t="str">
        <f>IF(K1225&gt;0,K1225,_xlfn.XLOOKUP(M1225,'Client Lookup'!L:L,'Client Lookup'!N:N))</f>
        <v>25544</v>
      </c>
      <c r="V1225" t="str">
        <f>_xlfn.XLOOKUP(_xlfn.NUMBERVALUE(U1225),'Project Lookup'!X:X,'Project Lookup'!B:B)</f>
        <v>Blackstone SOW#14 - Data Engineering Team</v>
      </c>
      <c r="X1225" t="str">
        <f t="shared" si="101"/>
        <v>468 Blackstone Inc. : 1013 Blackstone SOW#14 - Data Engineering Team</v>
      </c>
      <c r="Y1225" t="str">
        <f t="shared" si="102"/>
        <v>468 Blackstone Inc.</v>
      </c>
      <c r="Z1225" t="str">
        <f t="shared" si="98"/>
        <v>468 Blackstone Inc.</v>
      </c>
      <c r="AA1225" t="str">
        <f>_xlfn.XLOOKUP(Z1225,'Client Lookup'!A:A,'Client Lookup'!C:C)</f>
        <v>The Blackstone Group</v>
      </c>
      <c r="AC1225" t="e">
        <f>_xlfn.XLOOKUP(K1225,'Results vs Forecast'!K:K,'Results vs Forecast'!K:K)</f>
        <v>#N/A</v>
      </c>
    </row>
    <row r="1226" spans="1:29" hidden="1">
      <c r="A1226" s="39"/>
      <c r="B1226" s="1" t="s">
        <v>700</v>
      </c>
      <c r="C1226" s="1" t="s">
        <v>1370</v>
      </c>
      <c r="D1226" s="1" t="s">
        <v>17</v>
      </c>
      <c r="E1226" s="1" t="s">
        <v>17</v>
      </c>
      <c r="F1226" s="2">
        <v>45535</v>
      </c>
      <c r="G1226" s="2">
        <v>45505</v>
      </c>
      <c r="H1226" s="1" t="s">
        <v>3696</v>
      </c>
      <c r="I1226" s="1" t="s">
        <v>3697</v>
      </c>
      <c r="J1226" s="1" t="s">
        <v>645</v>
      </c>
      <c r="K1226" s="1" t="s">
        <v>891</v>
      </c>
      <c r="L1226" s="1" t="s">
        <v>3332</v>
      </c>
      <c r="M1226" s="1"/>
      <c r="N1226" s="1"/>
      <c r="O1226" s="1"/>
      <c r="P1226" s="40">
        <v>480.22353945415932</v>
      </c>
      <c r="Q1226" s="37" t="str">
        <f>IF(C1226="ForthPoint","ForthPoint",IF(D1226="Intercompany",_xlfn.XLOOKUP(E1226,'Dept Lookup'!B:B,'Dept Lookup'!A:A),Modified!D1226))</f>
        <v>Data Engineering</v>
      </c>
      <c r="R1226" t="str">
        <f t="shared" si="99"/>
        <v>The Blackstone Group</v>
      </c>
      <c r="S1226" s="1" t="s">
        <v>707</v>
      </c>
      <c r="T1226">
        <f t="shared" si="100"/>
        <v>0</v>
      </c>
      <c r="U1226" s="25" t="str">
        <f>IF(K1226&gt;0,K1226,_xlfn.XLOOKUP(M1226,'Client Lookup'!L:L,'Client Lookup'!N:N))</f>
        <v>25160</v>
      </c>
      <c r="V1226" t="str">
        <f>_xlfn.XLOOKUP(_xlfn.NUMBERVALUE(U1226),'Project Lookup'!X:X,'Project Lookup'!B:B)</f>
        <v>Blackstone SOW #12</v>
      </c>
      <c r="X1226" t="str">
        <f t="shared" si="101"/>
        <v>468 Blackstone Inc. : 988 Blackstone SOW #12</v>
      </c>
      <c r="Y1226" t="str">
        <f t="shared" si="102"/>
        <v>468 Blackstone Inc.</v>
      </c>
      <c r="Z1226" t="str">
        <f t="shared" si="98"/>
        <v>468 Blackstone Inc.</v>
      </c>
      <c r="AA1226" t="str">
        <f>_xlfn.XLOOKUP(Z1226,'Client Lookup'!A:A,'Client Lookup'!C:C)</f>
        <v>The Blackstone Group</v>
      </c>
      <c r="AC1226" t="e">
        <f>_xlfn.XLOOKUP(K1226,'Results vs Forecast'!K:K,'Results vs Forecast'!K:K)</f>
        <v>#N/A</v>
      </c>
    </row>
    <row r="1227" spans="1:29" hidden="1">
      <c r="A1227" s="39"/>
      <c r="B1227" s="1" t="s">
        <v>700</v>
      </c>
      <c r="C1227" s="1" t="s">
        <v>1370</v>
      </c>
      <c r="D1227" s="1" t="s">
        <v>17</v>
      </c>
      <c r="E1227" s="1" t="s">
        <v>17</v>
      </c>
      <c r="F1227" s="2">
        <v>45535</v>
      </c>
      <c r="G1227" s="2">
        <v>45505</v>
      </c>
      <c r="H1227" s="1" t="s">
        <v>3698</v>
      </c>
      <c r="I1227" s="1" t="s">
        <v>3699</v>
      </c>
      <c r="J1227" s="1" t="s">
        <v>621</v>
      </c>
      <c r="K1227" s="1" t="s">
        <v>861</v>
      </c>
      <c r="L1227" s="1" t="s">
        <v>3500</v>
      </c>
      <c r="M1227" s="1"/>
      <c r="N1227" s="1"/>
      <c r="O1227" s="1"/>
      <c r="P1227" s="40">
        <v>240.11176972707966</v>
      </c>
      <c r="Q1227" s="37" t="str">
        <f>IF(C1227="ForthPoint","ForthPoint",IF(D1227="Intercompany",_xlfn.XLOOKUP(E1227,'Dept Lookup'!B:B,'Dept Lookup'!A:A),Modified!D1227))</f>
        <v>Data Engineering</v>
      </c>
      <c r="R1227" t="str">
        <f t="shared" si="99"/>
        <v>Sincera</v>
      </c>
      <c r="S1227" s="1" t="s">
        <v>707</v>
      </c>
      <c r="T1227">
        <f t="shared" si="100"/>
        <v>0</v>
      </c>
      <c r="U1227" s="25" t="str">
        <f>IF(K1227&gt;0,K1227,_xlfn.XLOOKUP(M1227,'Client Lookup'!L:L,'Client Lookup'!N:N))</f>
        <v>25152</v>
      </c>
      <c r="V1227" t="str">
        <f>_xlfn.XLOOKUP(_xlfn.NUMBERVALUE(U1227),'Project Lookup'!X:X,'Project Lookup'!B:B)</f>
        <v>Sincera SOW 3 - Data Engineering Team</v>
      </c>
      <c r="X1227" t="str">
        <f t="shared" si="101"/>
        <v>465 Sincera Technologies LLC : 980 Sincera SOW 3 - Data Engineering Team</v>
      </c>
      <c r="Y1227" t="str">
        <f t="shared" si="102"/>
        <v>465 Sincera Technologies LLC</v>
      </c>
      <c r="Z1227" t="str">
        <f t="shared" si="98"/>
        <v>465 Sincera Technologies LLC</v>
      </c>
      <c r="AA1227" t="str">
        <f>_xlfn.XLOOKUP(Z1227,'Client Lookup'!A:A,'Client Lookup'!C:C)</f>
        <v>Sincera</v>
      </c>
      <c r="AC1227" t="e">
        <f>_xlfn.XLOOKUP(K1227,'Results vs Forecast'!K:K,'Results vs Forecast'!K:K)</f>
        <v>#N/A</v>
      </c>
    </row>
    <row r="1228" spans="1:29" hidden="1">
      <c r="A1228" s="39"/>
      <c r="B1228" s="1" t="s">
        <v>700</v>
      </c>
      <c r="C1228" s="1" t="s">
        <v>1370</v>
      </c>
      <c r="D1228" s="1" t="s">
        <v>17</v>
      </c>
      <c r="E1228" s="1" t="s">
        <v>17</v>
      </c>
      <c r="F1228" s="2">
        <v>45535</v>
      </c>
      <c r="G1228" s="2">
        <v>45505</v>
      </c>
      <c r="H1228" s="1" t="s">
        <v>3700</v>
      </c>
      <c r="I1228" s="1" t="s">
        <v>3701</v>
      </c>
      <c r="J1228" s="1" t="s">
        <v>620</v>
      </c>
      <c r="K1228" s="1" t="s">
        <v>862</v>
      </c>
      <c r="L1228" s="1" t="s">
        <v>3343</v>
      </c>
      <c r="M1228" s="1"/>
      <c r="N1228" s="1"/>
      <c r="O1228" s="1"/>
      <c r="P1228" s="40">
        <v>240.11176972707966</v>
      </c>
      <c r="Q1228" s="37" t="str">
        <f>IF(C1228="ForthPoint","ForthPoint",IF(D1228="Intercompany",_xlfn.XLOOKUP(E1228,'Dept Lookup'!B:B,'Dept Lookup'!A:A),Modified!D1228))</f>
        <v>Data Engineering</v>
      </c>
      <c r="R1228" t="str">
        <f t="shared" si="99"/>
        <v>Sincera</v>
      </c>
      <c r="S1228" s="1" t="s">
        <v>707</v>
      </c>
      <c r="T1228">
        <f t="shared" si="100"/>
        <v>0</v>
      </c>
      <c r="U1228" s="25" t="str">
        <f>IF(K1228&gt;0,K1228,_xlfn.XLOOKUP(M1228,'Client Lookup'!L:L,'Client Lookup'!N:N))</f>
        <v>28145</v>
      </c>
      <c r="V1228" t="str">
        <f>_xlfn.XLOOKUP(_xlfn.NUMBERVALUE(U1228),'Project Lookup'!X:X,'Project Lookup'!B:B)</f>
        <v>Sincera SOW 4 - DE Team</v>
      </c>
      <c r="X1228" t="str">
        <f t="shared" si="101"/>
        <v>465 Sincera Technologies LLC : 1146 Sincera SOW 4 - DE Team</v>
      </c>
      <c r="Y1228" t="str">
        <f t="shared" si="102"/>
        <v>465 Sincera Technologies LLC</v>
      </c>
      <c r="Z1228" t="str">
        <f t="shared" si="98"/>
        <v>465 Sincera Technologies LLC</v>
      </c>
      <c r="AA1228" t="str">
        <f>_xlfn.XLOOKUP(Z1228,'Client Lookup'!A:A,'Client Lookup'!C:C)</f>
        <v>Sincera</v>
      </c>
      <c r="AC1228" t="e">
        <f>_xlfn.XLOOKUP(K1228,'Results vs Forecast'!K:K,'Results vs Forecast'!K:K)</f>
        <v>#N/A</v>
      </c>
    </row>
    <row r="1229" spans="1:29" hidden="1">
      <c r="A1229" s="39"/>
      <c r="B1229" s="1" t="s">
        <v>700</v>
      </c>
      <c r="C1229" s="1" t="s">
        <v>1370</v>
      </c>
      <c r="D1229" s="1" t="s">
        <v>17</v>
      </c>
      <c r="E1229" s="1" t="s">
        <v>17</v>
      </c>
      <c r="F1229" s="2">
        <v>45535</v>
      </c>
      <c r="G1229" s="2">
        <v>45505</v>
      </c>
      <c r="H1229" s="1" t="s">
        <v>3702</v>
      </c>
      <c r="I1229" s="1" t="s">
        <v>3703</v>
      </c>
      <c r="J1229" s="1" t="s">
        <v>640</v>
      </c>
      <c r="K1229" s="1" t="s">
        <v>884</v>
      </c>
      <c r="L1229" s="1" t="s">
        <v>3366</v>
      </c>
      <c r="M1229" s="1"/>
      <c r="N1229" s="1"/>
      <c r="O1229" s="1"/>
      <c r="P1229" s="40">
        <v>560.2607960298526</v>
      </c>
      <c r="Q1229" s="37" t="str">
        <f>IF(C1229="ForthPoint","ForthPoint",IF(D1229="Intercompany",_xlfn.XLOOKUP(E1229,'Dept Lookup'!B:B,'Dept Lookup'!A:A),Modified!D1229))</f>
        <v>Data Engineering</v>
      </c>
      <c r="R1229" t="str">
        <f t="shared" si="99"/>
        <v>The Blackstone Group</v>
      </c>
      <c r="S1229" s="1" t="s">
        <v>707</v>
      </c>
      <c r="T1229">
        <f t="shared" si="100"/>
        <v>0</v>
      </c>
      <c r="U1229" s="25" t="str">
        <f>IF(K1229&gt;0,K1229,_xlfn.XLOOKUP(M1229,'Client Lookup'!L:L,'Client Lookup'!N:N))</f>
        <v>29210</v>
      </c>
      <c r="V1229" t="str">
        <f>_xlfn.XLOOKUP(_xlfn.NUMBERVALUE(U1229),'Project Lookup'!X:X,'Project Lookup'!B:B)</f>
        <v>Blackstone - SOW#15 - Developer Experience Team (.Net)</v>
      </c>
      <c r="X1229" t="str">
        <f t="shared" si="101"/>
        <v>468 Blackstone Inc. : 1189 Blackstone - SOW#15 - Developer Experience Team (.Net)</v>
      </c>
      <c r="Y1229" t="str">
        <f t="shared" si="102"/>
        <v>468 Blackstone Inc.</v>
      </c>
      <c r="Z1229" t="str">
        <f t="shared" si="98"/>
        <v>468 Blackstone Inc.</v>
      </c>
      <c r="AA1229" t="str">
        <f>_xlfn.XLOOKUP(Z1229,'Client Lookup'!A:A,'Client Lookup'!C:C)</f>
        <v>The Blackstone Group</v>
      </c>
      <c r="AC1229" t="e">
        <f>_xlfn.XLOOKUP(K1229,'Results vs Forecast'!K:K,'Results vs Forecast'!K:K)</f>
        <v>#N/A</v>
      </c>
    </row>
    <row r="1230" spans="1:29" hidden="1">
      <c r="A1230" s="39"/>
      <c r="B1230" s="1" t="s">
        <v>700</v>
      </c>
      <c r="C1230" s="1" t="s">
        <v>1370</v>
      </c>
      <c r="D1230" s="1" t="s">
        <v>17</v>
      </c>
      <c r="E1230" s="1" t="s">
        <v>17</v>
      </c>
      <c r="F1230" s="2">
        <v>45535</v>
      </c>
      <c r="G1230" s="2">
        <v>45505</v>
      </c>
      <c r="H1230" s="1" t="s">
        <v>3704</v>
      </c>
      <c r="I1230" s="1" t="s">
        <v>3705</v>
      </c>
      <c r="J1230" s="1" t="s">
        <v>812</v>
      </c>
      <c r="K1230" s="1" t="s">
        <v>795</v>
      </c>
      <c r="L1230" s="1" t="s">
        <v>3324</v>
      </c>
      <c r="M1230" s="1"/>
      <c r="N1230" s="1"/>
      <c r="O1230" s="1"/>
      <c r="P1230" s="40">
        <v>630.29339553358409</v>
      </c>
      <c r="Q1230" s="37" t="str">
        <f>IF(C1230="ForthPoint","ForthPoint",IF(D1230="Intercompany",_xlfn.XLOOKUP(E1230,'Dept Lookup'!B:B,'Dept Lookup'!A:A),Modified!D1230))</f>
        <v>Data Engineering</v>
      </c>
      <c r="R1230" t="str">
        <f t="shared" si="99"/>
        <v>Globalization Partners</v>
      </c>
      <c r="S1230" s="1" t="s">
        <v>707</v>
      </c>
      <c r="T1230">
        <f t="shared" si="100"/>
        <v>0</v>
      </c>
      <c r="U1230" s="25" t="str">
        <f>IF(K1230&gt;0,K1230,_xlfn.XLOOKUP(M1230,'Client Lookup'!L:L,'Client Lookup'!N:N))</f>
        <v>35885</v>
      </c>
      <c r="V1230" t="str">
        <f>_xlfn.XLOOKUP(_xlfn.NUMBERVALUE(U1230),'Project Lookup'!X:X,'Project Lookup'!B:B)</f>
        <v>Globalization Partners SOW #41 - Data Engineering Team Renewal</v>
      </c>
      <c r="X1230" t="str">
        <f t="shared" si="101"/>
        <v>460 Globalization Partners Inc. : 1349 Globalization Partners SOW #41 - Data Engineering Team Renewal</v>
      </c>
      <c r="Y1230" t="str">
        <f t="shared" si="102"/>
        <v>460 Globalization Partners Inc.</v>
      </c>
      <c r="Z1230" t="str">
        <f t="shared" si="98"/>
        <v>460 Globalization Partners Inc.</v>
      </c>
      <c r="AA1230" t="str">
        <f>_xlfn.XLOOKUP(Z1230,'Client Lookup'!A:A,'Client Lookup'!C:C)</f>
        <v>Globalization Partners</v>
      </c>
      <c r="AC1230" t="e">
        <f>_xlfn.XLOOKUP(K1230,'Results vs Forecast'!K:K,'Results vs Forecast'!K:K)</f>
        <v>#N/A</v>
      </c>
    </row>
    <row r="1231" spans="1:29" hidden="1">
      <c r="A1231" s="39"/>
      <c r="B1231" s="1" t="s">
        <v>700</v>
      </c>
      <c r="C1231" s="1" t="s">
        <v>1370</v>
      </c>
      <c r="D1231" s="1" t="s">
        <v>17</v>
      </c>
      <c r="E1231" s="1" t="s">
        <v>17</v>
      </c>
      <c r="F1231" s="2">
        <v>45535</v>
      </c>
      <c r="G1231" s="2">
        <v>45505</v>
      </c>
      <c r="H1231" s="1" t="s">
        <v>3706</v>
      </c>
      <c r="I1231" s="1" t="s">
        <v>3707</v>
      </c>
      <c r="J1231" s="1" t="s">
        <v>593</v>
      </c>
      <c r="K1231" s="1" t="s">
        <v>842</v>
      </c>
      <c r="L1231" s="1" t="s">
        <v>1809</v>
      </c>
      <c r="M1231" s="1"/>
      <c r="N1231" s="1"/>
      <c r="O1231" s="1"/>
      <c r="P1231" s="40">
        <v>400.1862828784661</v>
      </c>
      <c r="Q1231" s="37" t="str">
        <f>IF(C1231="ForthPoint","ForthPoint",IF(D1231="Intercompany",_xlfn.XLOOKUP(E1231,'Dept Lookup'!B:B,'Dept Lookup'!A:A),Modified!D1231))</f>
        <v>Data Engineering</v>
      </c>
      <c r="R1231" t="str">
        <f t="shared" si="99"/>
        <v>MasterCard</v>
      </c>
      <c r="S1231" s="1" t="s">
        <v>707</v>
      </c>
      <c r="T1231">
        <f t="shared" si="100"/>
        <v>0</v>
      </c>
      <c r="U1231" s="25" t="str">
        <f>IF(K1231&gt;0,K1231,_xlfn.XLOOKUP(M1231,'Client Lookup'!L:L,'Client Lookup'!N:N))</f>
        <v>25146</v>
      </c>
      <c r="V1231" t="str">
        <f>_xlfn.XLOOKUP(_xlfn.NUMBERVALUE(U1231),'Project Lookup'!X:X,'Project Lookup'!B:B)</f>
        <v>Mastercard SOW #6</v>
      </c>
      <c r="X1231" t="str">
        <f t="shared" si="101"/>
        <v>461 Session M Inc. : 974 Mastercard SOW #6</v>
      </c>
      <c r="Y1231" t="str">
        <f t="shared" si="102"/>
        <v>461 Session M Inc.</v>
      </c>
      <c r="Z1231" t="str">
        <f t="shared" si="98"/>
        <v>461 Session M Inc.</v>
      </c>
      <c r="AA1231" t="str">
        <f>_xlfn.XLOOKUP(Z1231,'Client Lookup'!A:A,'Client Lookup'!C:C)</f>
        <v>MasterCard</v>
      </c>
      <c r="AC1231" t="e">
        <f>_xlfn.XLOOKUP(K1231,'Results vs Forecast'!K:K,'Results vs Forecast'!K:K)</f>
        <v>#N/A</v>
      </c>
    </row>
    <row r="1232" spans="1:29" hidden="1">
      <c r="A1232" s="39"/>
      <c r="B1232" s="1" t="s">
        <v>700</v>
      </c>
      <c r="C1232" s="1" t="s">
        <v>1370</v>
      </c>
      <c r="D1232" s="1" t="s">
        <v>17</v>
      </c>
      <c r="E1232" s="1" t="s">
        <v>17</v>
      </c>
      <c r="F1232" s="2">
        <v>45535</v>
      </c>
      <c r="G1232" s="2">
        <v>45505</v>
      </c>
      <c r="H1232" s="1" t="s">
        <v>3708</v>
      </c>
      <c r="I1232" s="1" t="s">
        <v>3709</v>
      </c>
      <c r="J1232" s="1" t="s">
        <v>632</v>
      </c>
      <c r="K1232" s="1" t="s">
        <v>874</v>
      </c>
      <c r="L1232" s="1" t="s">
        <v>3637</v>
      </c>
      <c r="M1232" s="1"/>
      <c r="N1232" s="1"/>
      <c r="O1232" s="1"/>
      <c r="P1232" s="40">
        <v>408.19000853603541</v>
      </c>
      <c r="Q1232" s="37" t="str">
        <f>IF(C1232="ForthPoint","ForthPoint",IF(D1232="Intercompany",_xlfn.XLOOKUP(E1232,'Dept Lookup'!B:B,'Dept Lookup'!A:A),Modified!D1232))</f>
        <v>Data Engineering</v>
      </c>
      <c r="R1232" t="str">
        <f t="shared" si="99"/>
        <v>Stagwellglobal</v>
      </c>
      <c r="S1232" s="1" t="s">
        <v>707</v>
      </c>
      <c r="T1232">
        <f t="shared" si="100"/>
        <v>0</v>
      </c>
      <c r="U1232" s="25" t="str">
        <f>IF(K1232&gt;0,K1232,_xlfn.XLOOKUP(M1232,'Client Lookup'!L:L,'Client Lookup'!N:N))</f>
        <v>25159</v>
      </c>
      <c r="V1232" t="str">
        <f>_xlfn.XLOOKUP(_xlfn.NUMBERVALUE(U1232),'Project Lookup'!X:X,'Project Lookup'!B:B)</f>
        <v>Stagwell SOW#3</v>
      </c>
      <c r="X1232" t="str">
        <f t="shared" si="101"/>
        <v>469 Stagwell Marketing Cloud LLC : 987 Stagwell SOW#3</v>
      </c>
      <c r="Y1232" t="str">
        <f t="shared" si="102"/>
        <v>469 Stagwell Marketing Cloud LLC</v>
      </c>
      <c r="Z1232" t="str">
        <f t="shared" si="98"/>
        <v>469 Stagwell Marketing Cloud LLC</v>
      </c>
      <c r="AA1232" t="str">
        <f>_xlfn.XLOOKUP(Z1232,'Client Lookup'!A:A,'Client Lookup'!C:C)</f>
        <v>Stagwellglobal</v>
      </c>
      <c r="AC1232" t="e">
        <f>_xlfn.XLOOKUP(K1232,'Results vs Forecast'!K:K,'Results vs Forecast'!K:K)</f>
        <v>#N/A</v>
      </c>
    </row>
    <row r="1233" spans="1:29" hidden="1">
      <c r="A1233" s="39"/>
      <c r="B1233" s="1" t="s">
        <v>700</v>
      </c>
      <c r="C1233" s="1" t="s">
        <v>1395</v>
      </c>
      <c r="D1233" s="1" t="s">
        <v>17</v>
      </c>
      <c r="E1233" s="1" t="s">
        <v>17</v>
      </c>
      <c r="F1233" s="2">
        <v>45535</v>
      </c>
      <c r="G1233" s="2">
        <v>45505</v>
      </c>
      <c r="H1233" s="1" t="s">
        <v>3710</v>
      </c>
      <c r="I1233" s="1" t="s">
        <v>3711</v>
      </c>
      <c r="J1233" s="1" t="s">
        <v>3679</v>
      </c>
      <c r="K1233" s="1" t="s">
        <v>3680</v>
      </c>
      <c r="L1233" s="1"/>
      <c r="M1233" s="1"/>
      <c r="N1233" s="1"/>
      <c r="O1233" s="1"/>
      <c r="P1233" s="40">
        <v>575.86926600000004</v>
      </c>
      <c r="Q1233" s="41" t="s">
        <v>948</v>
      </c>
      <c r="R1233" t="str">
        <f t="shared" si="99"/>
        <v>De Lage Landen International B.V</v>
      </c>
      <c r="S1233" s="1" t="s">
        <v>707</v>
      </c>
      <c r="T1233">
        <f t="shared" si="100"/>
        <v>0</v>
      </c>
      <c r="U1233" s="25" t="str">
        <f>IF(K1233&gt;0,K1233,_xlfn.XLOOKUP(M1233,'Client Lookup'!L:L,'Client Lookup'!N:N))</f>
        <v>37238</v>
      </c>
      <c r="V1233" t="str">
        <f>_xlfn.XLOOKUP(_xlfn.NUMBERVALUE(U1233),'Project Lookup'!X:X,'Project Lookup'!B:B)</f>
        <v>EPAS support</v>
      </c>
      <c r="X1233" t="str">
        <f t="shared" si="101"/>
        <v>353 De Lage Landen International B.V : 1387 EPAS support</v>
      </c>
      <c r="Y1233" t="str">
        <f t="shared" si="102"/>
        <v>353 De Lage Landen International B.V</v>
      </c>
      <c r="Z1233" t="str">
        <f t="shared" si="98"/>
        <v>353 De Lage Landen International B.V</v>
      </c>
      <c r="AA1233" t="str">
        <f>_xlfn.XLOOKUP(Z1233,'Client Lookup'!A:A,'Client Lookup'!C:C)</f>
        <v>De Lage Landen International B.V</v>
      </c>
      <c r="AC1233" t="e">
        <f>_xlfn.XLOOKUP(K1233,'Results vs Forecast'!K:K,'Results vs Forecast'!K:K)</f>
        <v>#N/A</v>
      </c>
    </row>
    <row r="1234" spans="1:29" hidden="1">
      <c r="A1234" s="39"/>
      <c r="B1234" s="1" t="s">
        <v>700</v>
      </c>
      <c r="C1234" s="1" t="s">
        <v>1370</v>
      </c>
      <c r="D1234" s="1" t="s">
        <v>17</v>
      </c>
      <c r="E1234" s="1" t="s">
        <v>17</v>
      </c>
      <c r="F1234" s="2">
        <v>45535</v>
      </c>
      <c r="G1234" s="2">
        <v>45505</v>
      </c>
      <c r="H1234" s="1" t="s">
        <v>3712</v>
      </c>
      <c r="I1234" s="1" t="s">
        <v>3713</v>
      </c>
      <c r="J1234" s="1" t="s">
        <v>630</v>
      </c>
      <c r="K1234" s="1" t="s">
        <v>872</v>
      </c>
      <c r="L1234" s="1" t="s">
        <v>3484</v>
      </c>
      <c r="M1234" s="1"/>
      <c r="N1234" s="1"/>
      <c r="O1234" s="1"/>
      <c r="P1234" s="40">
        <v>400.1862828784661</v>
      </c>
      <c r="Q1234" s="37" t="str">
        <f>IF(C1234="ForthPoint","ForthPoint",IF(D1234="Intercompany",_xlfn.XLOOKUP(E1234,'Dept Lookup'!B:B,'Dept Lookup'!A:A),Modified!D1234))</f>
        <v>Data Engineering</v>
      </c>
      <c r="R1234" t="str">
        <f t="shared" si="99"/>
        <v>Stagwellglobal</v>
      </c>
      <c r="S1234" s="1" t="s">
        <v>707</v>
      </c>
      <c r="T1234">
        <f t="shared" si="100"/>
        <v>0</v>
      </c>
      <c r="U1234" s="25" t="str">
        <f>IF(K1234&gt;0,K1234,_xlfn.XLOOKUP(M1234,'Client Lookup'!L:L,'Client Lookup'!N:N))</f>
        <v>29211</v>
      </c>
      <c r="V1234" t="str">
        <f>_xlfn.XLOOKUP(_xlfn.NUMBERVALUE(U1234),'Project Lookup'!X:X,'Project Lookup'!B:B)</f>
        <v>Stagwell - SOW#4 - Data Engineering Team</v>
      </c>
      <c r="X1234" t="str">
        <f t="shared" si="101"/>
        <v>469 Stagwell Marketing Cloud LLC : 1190 Stagwell - SOW#4 - Data Engineering Team</v>
      </c>
      <c r="Y1234" t="str">
        <f t="shared" si="102"/>
        <v>469 Stagwell Marketing Cloud LLC</v>
      </c>
      <c r="Z1234" t="str">
        <f t="shared" si="98"/>
        <v>469 Stagwell Marketing Cloud LLC</v>
      </c>
      <c r="AA1234" t="str">
        <f>_xlfn.XLOOKUP(Z1234,'Client Lookup'!A:A,'Client Lookup'!C:C)</f>
        <v>Stagwellglobal</v>
      </c>
      <c r="AC1234" t="e">
        <f>_xlfn.XLOOKUP(K1234,'Results vs Forecast'!K:K,'Results vs Forecast'!K:K)</f>
        <v>#N/A</v>
      </c>
    </row>
    <row r="1235" spans="1:29" hidden="1">
      <c r="A1235" s="39"/>
      <c r="B1235" s="1" t="s">
        <v>700</v>
      </c>
      <c r="C1235" s="1" t="s">
        <v>1370</v>
      </c>
      <c r="D1235" s="1" t="s">
        <v>17</v>
      </c>
      <c r="E1235" s="1" t="s">
        <v>17</v>
      </c>
      <c r="F1235" s="2">
        <v>45535</v>
      </c>
      <c r="G1235" s="2">
        <v>45505</v>
      </c>
      <c r="H1235" s="1" t="s">
        <v>3714</v>
      </c>
      <c r="I1235" s="1" t="s">
        <v>3715</v>
      </c>
      <c r="J1235" s="1" t="s">
        <v>617</v>
      </c>
      <c r="K1235" s="1" t="s">
        <v>860</v>
      </c>
      <c r="L1235" s="1" t="s">
        <v>2892</v>
      </c>
      <c r="M1235" s="1"/>
      <c r="N1235" s="1"/>
      <c r="O1235" s="1"/>
      <c r="P1235" s="40">
        <v>480.22353945415932</v>
      </c>
      <c r="Q1235" s="37" t="str">
        <f>IF(C1235="ForthPoint","ForthPoint",IF(D1235="Intercompany",_xlfn.XLOOKUP(E1235,'Dept Lookup'!B:B,'Dept Lookup'!A:A),Modified!D1235))</f>
        <v>Data Engineering</v>
      </c>
      <c r="R1235" t="str">
        <f t="shared" si="99"/>
        <v>Roku</v>
      </c>
      <c r="S1235" s="1" t="s">
        <v>707</v>
      </c>
      <c r="T1235">
        <f t="shared" si="100"/>
        <v>0</v>
      </c>
      <c r="U1235" s="25" t="str">
        <f>IF(K1235&gt;0,K1235,_xlfn.XLOOKUP(M1235,'Client Lookup'!L:L,'Client Lookup'!N:N))</f>
        <v>25138</v>
      </c>
      <c r="V1235" t="str">
        <f>_xlfn.XLOOKUP(_xlfn.NUMBERVALUE(U1235),'Project Lookup'!X:X,'Project Lookup'!B:B)</f>
        <v>SOW#1 2024 - DE &amp; BI Team</v>
      </c>
      <c r="X1235" t="str">
        <f t="shared" si="101"/>
        <v>459 Roku Inc. : 966 SOW#1 2024 - DE &amp; BI Team</v>
      </c>
      <c r="Y1235" t="str">
        <f t="shared" si="102"/>
        <v>459 Roku Inc.</v>
      </c>
      <c r="Z1235" t="str">
        <f t="shared" si="98"/>
        <v>459 Roku Inc.</v>
      </c>
      <c r="AA1235" t="str">
        <f>_xlfn.XLOOKUP(Z1235,'Client Lookup'!A:A,'Client Lookup'!C:C)</f>
        <v>Roku</v>
      </c>
      <c r="AC1235" t="e">
        <f>_xlfn.XLOOKUP(K1235,'Results vs Forecast'!K:K,'Results vs Forecast'!K:K)</f>
        <v>#N/A</v>
      </c>
    </row>
    <row r="1236" spans="1:29" hidden="1">
      <c r="A1236" s="39"/>
      <c r="B1236" s="1" t="s">
        <v>700</v>
      </c>
      <c r="C1236" s="1" t="s">
        <v>1370</v>
      </c>
      <c r="D1236" s="1" t="s">
        <v>17</v>
      </c>
      <c r="E1236" s="1" t="s">
        <v>17</v>
      </c>
      <c r="F1236" s="2">
        <v>45535</v>
      </c>
      <c r="G1236" s="2">
        <v>45505</v>
      </c>
      <c r="H1236" s="1" t="s">
        <v>3716</v>
      </c>
      <c r="I1236" s="1" t="s">
        <v>3717</v>
      </c>
      <c r="J1236" s="1" t="s">
        <v>820</v>
      </c>
      <c r="K1236" s="1" t="s">
        <v>800</v>
      </c>
      <c r="L1236" s="1" t="s">
        <v>3718</v>
      </c>
      <c r="M1236" s="1"/>
      <c r="N1236" s="1"/>
      <c r="O1236" s="1"/>
      <c r="P1236" s="40">
        <v>560.2607960298526</v>
      </c>
      <c r="Q1236" s="37" t="str">
        <f>IF(C1236="ForthPoint","ForthPoint",IF(D1236="Intercompany",_xlfn.XLOOKUP(E1236,'Dept Lookup'!B:B,'Dept Lookup'!A:A),Modified!D1236))</f>
        <v>Data Engineering</v>
      </c>
      <c r="R1236" t="str">
        <f t="shared" si="99"/>
        <v>Globalization Partners</v>
      </c>
      <c r="S1236" s="1" t="s">
        <v>707</v>
      </c>
      <c r="T1236">
        <f t="shared" si="100"/>
        <v>0</v>
      </c>
      <c r="U1236" s="25" t="str">
        <f>IF(K1236&gt;0,K1236,_xlfn.XLOOKUP(M1236,'Client Lookup'!L:L,'Client Lookup'!N:N))</f>
        <v>36411</v>
      </c>
      <c r="V1236" t="str">
        <f>_xlfn.XLOOKUP(_xlfn.NUMBERVALUE(U1236),'Project Lookup'!X:X,'Project Lookup'!B:B)</f>
        <v>Globalization Partners SOW #42 - Data Engineering Team Renewal</v>
      </c>
      <c r="X1236" t="str">
        <f t="shared" si="101"/>
        <v>460 Globalization Partners Inc. : 1368 Globalization Partners SOW #42 - Data Engineering Team Renewal</v>
      </c>
      <c r="Y1236" t="str">
        <f t="shared" si="102"/>
        <v>460 Globalization Partners Inc.</v>
      </c>
      <c r="Z1236" t="str">
        <f t="shared" si="98"/>
        <v>460 Globalization Partners Inc.</v>
      </c>
      <c r="AA1236" t="str">
        <f>_xlfn.XLOOKUP(Z1236,'Client Lookup'!A:A,'Client Lookup'!C:C)</f>
        <v>Globalization Partners</v>
      </c>
      <c r="AC1236" t="e">
        <f>_xlfn.XLOOKUP(K1236,'Results vs Forecast'!K:K,'Results vs Forecast'!K:K)</f>
        <v>#N/A</v>
      </c>
    </row>
    <row r="1237" spans="1:29" hidden="1">
      <c r="A1237" s="39"/>
      <c r="B1237" s="1" t="s">
        <v>700</v>
      </c>
      <c r="C1237" s="1" t="s">
        <v>1370</v>
      </c>
      <c r="D1237" s="1" t="s">
        <v>17</v>
      </c>
      <c r="E1237" s="1" t="s">
        <v>17</v>
      </c>
      <c r="F1237" s="2">
        <v>45535</v>
      </c>
      <c r="G1237" s="2">
        <v>45505</v>
      </c>
      <c r="H1237" s="1" t="s">
        <v>3719</v>
      </c>
      <c r="I1237" s="1" t="s">
        <v>3720</v>
      </c>
      <c r="J1237" s="1" t="s">
        <v>641</v>
      </c>
      <c r="K1237" s="1" t="s">
        <v>886</v>
      </c>
      <c r="L1237" s="1" t="s">
        <v>3668</v>
      </c>
      <c r="M1237" s="1"/>
      <c r="N1237" s="1"/>
      <c r="O1237" s="1"/>
      <c r="P1237" s="40">
        <v>504.23471642686729</v>
      </c>
      <c r="Q1237" s="37" t="str">
        <f>IF(C1237="ForthPoint","ForthPoint",IF(D1237="Intercompany",_xlfn.XLOOKUP(E1237,'Dept Lookup'!B:B,'Dept Lookup'!A:A),Modified!D1237))</f>
        <v>Data Engineering</v>
      </c>
      <c r="R1237" t="str">
        <f t="shared" si="99"/>
        <v>The Blackstone Group</v>
      </c>
      <c r="S1237" s="1" t="s">
        <v>707</v>
      </c>
      <c r="T1237">
        <f t="shared" si="100"/>
        <v>0</v>
      </c>
      <c r="U1237" s="25" t="str">
        <f>IF(K1237&gt;0,K1237,_xlfn.XLOOKUP(M1237,'Client Lookup'!L:L,'Client Lookup'!N:N))</f>
        <v>29419</v>
      </c>
      <c r="V1237" t="str">
        <f>_xlfn.XLOOKUP(_xlfn.NUMBERVALUE(U1237),'Project Lookup'!X:X,'Project Lookup'!B:B)</f>
        <v>Blackstone - SOW#18 - Data Engineer with AWS (Puneet Team)</v>
      </c>
      <c r="X1237" t="str">
        <f t="shared" si="101"/>
        <v>468 Blackstone Inc. : 1194 Blackstone - SOW#18 - Data Engineer with AWS (Puneet Team)</v>
      </c>
      <c r="Y1237" t="str">
        <f t="shared" si="102"/>
        <v>468 Blackstone Inc.</v>
      </c>
      <c r="Z1237" t="str">
        <f t="shared" si="98"/>
        <v>468 Blackstone Inc.</v>
      </c>
      <c r="AA1237" t="str">
        <f>_xlfn.XLOOKUP(Z1237,'Client Lookup'!A:A,'Client Lookup'!C:C)</f>
        <v>The Blackstone Group</v>
      </c>
      <c r="AC1237" t="e">
        <f>_xlfn.XLOOKUP(K1237,'Results vs Forecast'!K:K,'Results vs Forecast'!K:K)</f>
        <v>#N/A</v>
      </c>
    </row>
    <row r="1238" spans="1:29" hidden="1">
      <c r="A1238" s="39"/>
      <c r="B1238" s="1" t="s">
        <v>700</v>
      </c>
      <c r="C1238" s="1" t="s">
        <v>1370</v>
      </c>
      <c r="D1238" s="1" t="s">
        <v>17</v>
      </c>
      <c r="E1238" s="1" t="s">
        <v>17</v>
      </c>
      <c r="F1238" s="2">
        <v>45535</v>
      </c>
      <c r="G1238" s="2">
        <v>45505</v>
      </c>
      <c r="H1238" s="1" t="s">
        <v>3721</v>
      </c>
      <c r="I1238" s="1" t="s">
        <v>3722</v>
      </c>
      <c r="J1238" s="1" t="s">
        <v>617</v>
      </c>
      <c r="K1238" s="1" t="s">
        <v>860</v>
      </c>
      <c r="L1238" s="1" t="s">
        <v>2892</v>
      </c>
      <c r="M1238" s="1"/>
      <c r="N1238" s="1"/>
      <c r="O1238" s="1"/>
      <c r="P1238" s="40">
        <v>432.20118550874338</v>
      </c>
      <c r="Q1238" s="37" t="str">
        <f>IF(C1238="ForthPoint","ForthPoint",IF(D1238="Intercompany",_xlfn.XLOOKUP(E1238,'Dept Lookup'!B:B,'Dept Lookup'!A:A),Modified!D1238))</f>
        <v>Data Engineering</v>
      </c>
      <c r="R1238" t="str">
        <f t="shared" si="99"/>
        <v>Roku</v>
      </c>
      <c r="S1238" s="1" t="s">
        <v>707</v>
      </c>
      <c r="T1238">
        <f t="shared" si="100"/>
        <v>0</v>
      </c>
      <c r="U1238" s="25" t="str">
        <f>IF(K1238&gt;0,K1238,_xlfn.XLOOKUP(M1238,'Client Lookup'!L:L,'Client Lookup'!N:N))</f>
        <v>25138</v>
      </c>
      <c r="V1238" t="str">
        <f>_xlfn.XLOOKUP(_xlfn.NUMBERVALUE(U1238),'Project Lookup'!X:X,'Project Lookup'!B:B)</f>
        <v>SOW#1 2024 - DE &amp; BI Team</v>
      </c>
      <c r="X1238" t="str">
        <f t="shared" si="101"/>
        <v>459 Roku Inc. : 966 SOW#1 2024 - DE &amp; BI Team</v>
      </c>
      <c r="Y1238" t="str">
        <f t="shared" si="102"/>
        <v>459 Roku Inc.</v>
      </c>
      <c r="Z1238" t="str">
        <f t="shared" si="98"/>
        <v>459 Roku Inc.</v>
      </c>
      <c r="AA1238" t="str">
        <f>_xlfn.XLOOKUP(Z1238,'Client Lookup'!A:A,'Client Lookup'!C:C)</f>
        <v>Roku</v>
      </c>
      <c r="AC1238" t="e">
        <f>_xlfn.XLOOKUP(K1238,'Results vs Forecast'!K:K,'Results vs Forecast'!K:K)</f>
        <v>#N/A</v>
      </c>
    </row>
    <row r="1239" spans="1:29" hidden="1">
      <c r="A1239" s="39"/>
      <c r="B1239" s="1" t="s">
        <v>700</v>
      </c>
      <c r="C1239" s="1" t="s">
        <v>701</v>
      </c>
      <c r="D1239" s="1" t="s">
        <v>17</v>
      </c>
      <c r="E1239" s="1" t="s">
        <v>17</v>
      </c>
      <c r="F1239" s="2">
        <v>45535</v>
      </c>
      <c r="G1239" s="2">
        <v>45505</v>
      </c>
      <c r="H1239" s="1" t="s">
        <v>1844</v>
      </c>
      <c r="I1239" s="1" t="s">
        <v>1845</v>
      </c>
      <c r="J1239" s="1" t="s">
        <v>277</v>
      </c>
      <c r="K1239" s="1"/>
      <c r="L1239" s="1"/>
      <c r="M1239" s="1" t="s">
        <v>1645</v>
      </c>
      <c r="N1239" s="1"/>
      <c r="O1239" s="1" t="s">
        <v>1982</v>
      </c>
      <c r="P1239" s="40">
        <v>-43450.239999999998</v>
      </c>
      <c r="Q1239" s="37" t="str">
        <f>IF(C1239="ForthPoint","ForthPoint",IF(D1239="Intercompany",_xlfn.XLOOKUP(E1239,'Dept Lookup'!B:B,'Dept Lookup'!A:A),Modified!D1239))</f>
        <v>Data Engineering</v>
      </c>
      <c r="R1239" t="str">
        <f t="shared" si="99"/>
        <v>CVS Health</v>
      </c>
      <c r="S1239" s="1" t="s">
        <v>707</v>
      </c>
      <c r="T1239" t="str">
        <f t="shared" si="100"/>
        <v>ICC 1040 CVS Health : MGE/PMH/GPT 2024 Team</v>
      </c>
      <c r="U1239" s="25" t="str">
        <f>IF(K1239&gt;0,K1239,_xlfn.XLOOKUP(M1239,'Client Lookup'!L:L,'Client Lookup'!N:N))</f>
        <v>25980</v>
      </c>
      <c r="V1239" t="str">
        <f>_xlfn.XLOOKUP(_xlfn.NUMBERVALUE(U1239),'Project Lookup'!X:X,'Project Lookup'!B:B)</f>
        <v>MGE/PMH/GPT 2024 Team</v>
      </c>
      <c r="X1239" t="str">
        <f t="shared" si="101"/>
        <v>ICC 1040 CVS Health : MGE/PMH/GPT 2024 Team</v>
      </c>
      <c r="Y1239" t="str">
        <f t="shared" si="102"/>
        <v>ICC 1040 CVS Health</v>
      </c>
      <c r="Z1239" t="str">
        <f t="shared" si="98"/>
        <v>1040 CVS Health</v>
      </c>
      <c r="AA1239" t="str">
        <f>_xlfn.XLOOKUP(Z1239,'Client Lookup'!A:A,'Client Lookup'!C:C)</f>
        <v>CVS Health</v>
      </c>
      <c r="AC1239" t="e">
        <f>_xlfn.XLOOKUP(K1239,'Results vs Forecast'!K:K,'Results vs Forecast'!K:K)</f>
        <v>#N/A</v>
      </c>
    </row>
    <row r="1240" spans="1:29" hidden="1">
      <c r="A1240" s="39"/>
      <c r="B1240" s="1" t="s">
        <v>700</v>
      </c>
      <c r="C1240" s="1" t="s">
        <v>1370</v>
      </c>
      <c r="D1240" s="1" t="s">
        <v>17</v>
      </c>
      <c r="E1240" s="1" t="s">
        <v>17</v>
      </c>
      <c r="F1240" s="2">
        <v>45535</v>
      </c>
      <c r="G1240" s="2">
        <v>45505</v>
      </c>
      <c r="H1240" s="1" t="s">
        <v>3723</v>
      </c>
      <c r="I1240" s="1" t="s">
        <v>3724</v>
      </c>
      <c r="J1240" s="1" t="s">
        <v>630</v>
      </c>
      <c r="K1240" s="1" t="s">
        <v>872</v>
      </c>
      <c r="L1240" s="1" t="s">
        <v>3484</v>
      </c>
      <c r="M1240" s="1"/>
      <c r="N1240" s="1"/>
      <c r="O1240" s="1"/>
      <c r="P1240" s="40">
        <v>400.1862828784661</v>
      </c>
      <c r="Q1240" s="37" t="str">
        <f>IF(C1240="ForthPoint","ForthPoint",IF(D1240="Intercompany",_xlfn.XLOOKUP(E1240,'Dept Lookup'!B:B,'Dept Lookup'!A:A),Modified!D1240))</f>
        <v>Data Engineering</v>
      </c>
      <c r="R1240" t="str">
        <f t="shared" si="99"/>
        <v>Stagwellglobal</v>
      </c>
      <c r="S1240" s="1" t="s">
        <v>707</v>
      </c>
      <c r="T1240">
        <f t="shared" si="100"/>
        <v>0</v>
      </c>
      <c r="U1240" s="25" t="str">
        <f>IF(K1240&gt;0,K1240,_xlfn.XLOOKUP(M1240,'Client Lookup'!L:L,'Client Lookup'!N:N))</f>
        <v>29211</v>
      </c>
      <c r="V1240" t="str">
        <f>_xlfn.XLOOKUP(_xlfn.NUMBERVALUE(U1240),'Project Lookup'!X:X,'Project Lookup'!B:B)</f>
        <v>Stagwell - SOW#4 - Data Engineering Team</v>
      </c>
      <c r="X1240" t="str">
        <f t="shared" si="101"/>
        <v>469 Stagwell Marketing Cloud LLC : 1190 Stagwell - SOW#4 - Data Engineering Team</v>
      </c>
      <c r="Y1240" t="str">
        <f t="shared" si="102"/>
        <v>469 Stagwell Marketing Cloud LLC</v>
      </c>
      <c r="Z1240" t="str">
        <f t="shared" ref="Z1240:Z1303" si="103">IF(LEFT(Y1240,3)="ICC",IFERROR(_xlfn.TEXTAFTER(Y1240,"ICC "),Y1240),Y1240)</f>
        <v>469 Stagwell Marketing Cloud LLC</v>
      </c>
      <c r="AA1240" t="str">
        <f>_xlfn.XLOOKUP(Z1240,'Client Lookup'!A:A,'Client Lookup'!C:C)</f>
        <v>Stagwellglobal</v>
      </c>
      <c r="AC1240" t="e">
        <f>_xlfn.XLOOKUP(K1240,'Results vs Forecast'!K:K,'Results vs Forecast'!K:K)</f>
        <v>#N/A</v>
      </c>
    </row>
    <row r="1241" spans="1:29" hidden="1">
      <c r="A1241" s="39"/>
      <c r="B1241" s="1" t="s">
        <v>700</v>
      </c>
      <c r="C1241" s="1" t="s">
        <v>1370</v>
      </c>
      <c r="D1241" s="1" t="s">
        <v>17</v>
      </c>
      <c r="E1241" s="1" t="s">
        <v>17</v>
      </c>
      <c r="F1241" s="2">
        <v>45535</v>
      </c>
      <c r="G1241" s="2">
        <v>45505</v>
      </c>
      <c r="H1241" s="1" t="s">
        <v>3725</v>
      </c>
      <c r="I1241" s="1" t="s">
        <v>3726</v>
      </c>
      <c r="J1241" s="1" t="s">
        <v>593</v>
      </c>
      <c r="K1241" s="1" t="s">
        <v>842</v>
      </c>
      <c r="L1241" s="1" t="s">
        <v>1809</v>
      </c>
      <c r="M1241" s="1"/>
      <c r="N1241" s="1"/>
      <c r="O1241" s="1"/>
      <c r="P1241" s="40">
        <v>496.23099076929799</v>
      </c>
      <c r="Q1241" s="37" t="str">
        <f>IF(C1241="ForthPoint","ForthPoint",IF(D1241="Intercompany",_xlfn.XLOOKUP(E1241,'Dept Lookup'!B:B,'Dept Lookup'!A:A),Modified!D1241))</f>
        <v>Data Engineering</v>
      </c>
      <c r="R1241" t="str">
        <f t="shared" si="99"/>
        <v>MasterCard</v>
      </c>
      <c r="S1241" s="1" t="s">
        <v>707</v>
      </c>
      <c r="T1241">
        <f t="shared" si="100"/>
        <v>0</v>
      </c>
      <c r="U1241" s="25" t="str">
        <f>IF(K1241&gt;0,K1241,_xlfn.XLOOKUP(M1241,'Client Lookup'!L:L,'Client Lookup'!N:N))</f>
        <v>25146</v>
      </c>
      <c r="V1241" t="str">
        <f>_xlfn.XLOOKUP(_xlfn.NUMBERVALUE(U1241),'Project Lookup'!X:X,'Project Lookup'!B:B)</f>
        <v>Mastercard SOW #6</v>
      </c>
      <c r="X1241" t="str">
        <f t="shared" si="101"/>
        <v>461 Session M Inc. : 974 Mastercard SOW #6</v>
      </c>
      <c r="Y1241" t="str">
        <f t="shared" si="102"/>
        <v>461 Session M Inc.</v>
      </c>
      <c r="Z1241" t="str">
        <f t="shared" si="103"/>
        <v>461 Session M Inc.</v>
      </c>
      <c r="AA1241" t="str">
        <f>_xlfn.XLOOKUP(Z1241,'Client Lookup'!A:A,'Client Lookup'!C:C)</f>
        <v>MasterCard</v>
      </c>
      <c r="AC1241" t="e">
        <f>_xlfn.XLOOKUP(K1241,'Results vs Forecast'!K:K,'Results vs Forecast'!K:K)</f>
        <v>#N/A</v>
      </c>
    </row>
    <row r="1242" spans="1:29" hidden="1">
      <c r="A1242" s="39"/>
      <c r="B1242" s="1" t="s">
        <v>700</v>
      </c>
      <c r="C1242" s="1" t="s">
        <v>1370</v>
      </c>
      <c r="D1242" s="1" t="s">
        <v>17</v>
      </c>
      <c r="E1242" s="1" t="s">
        <v>17</v>
      </c>
      <c r="F1242" s="2">
        <v>45535</v>
      </c>
      <c r="G1242" s="2">
        <v>45505</v>
      </c>
      <c r="H1242" s="1" t="s">
        <v>3727</v>
      </c>
      <c r="I1242" s="1" t="s">
        <v>3728</v>
      </c>
      <c r="J1242" s="1" t="s">
        <v>643</v>
      </c>
      <c r="K1242" s="1" t="s">
        <v>890</v>
      </c>
      <c r="L1242" s="1" t="s">
        <v>3373</v>
      </c>
      <c r="M1242" s="1"/>
      <c r="N1242" s="1"/>
      <c r="O1242" s="1"/>
      <c r="P1242" s="40">
        <v>520.2421677420059</v>
      </c>
      <c r="Q1242" s="37" t="str">
        <f>IF(C1242="ForthPoint","ForthPoint",IF(D1242="Intercompany",_xlfn.XLOOKUP(E1242,'Dept Lookup'!B:B,'Dept Lookup'!A:A),Modified!D1242))</f>
        <v>Data Engineering</v>
      </c>
      <c r="R1242" t="str">
        <f t="shared" si="99"/>
        <v>The Blackstone Group</v>
      </c>
      <c r="S1242" s="1" t="s">
        <v>707</v>
      </c>
      <c r="T1242">
        <f t="shared" si="100"/>
        <v>0</v>
      </c>
      <c r="U1242" s="25" t="str">
        <f>IF(K1242&gt;0,K1242,_xlfn.XLOOKUP(M1242,'Client Lookup'!L:L,'Client Lookup'!N:N))</f>
        <v>32875</v>
      </c>
      <c r="V1242" t="str">
        <f>_xlfn.XLOOKUP(_xlfn.NUMBERVALUE(U1242),'Project Lookup'!X:X,'Project Lookup'!B:B)</f>
        <v>Blackstone - SOW#24 FS Engineer (Seb Team)</v>
      </c>
      <c r="X1242" t="str">
        <f t="shared" si="101"/>
        <v>468 Blackstone Inc. : 1285 Blackstone - SOW#24 FS Engineer (Seb Team)</v>
      </c>
      <c r="Y1242" t="str">
        <f t="shared" si="102"/>
        <v>468 Blackstone Inc.</v>
      </c>
      <c r="Z1242" t="str">
        <f t="shared" si="103"/>
        <v>468 Blackstone Inc.</v>
      </c>
      <c r="AA1242" t="str">
        <f>_xlfn.XLOOKUP(Z1242,'Client Lookup'!A:A,'Client Lookup'!C:C)</f>
        <v>The Blackstone Group</v>
      </c>
      <c r="AC1242" t="e">
        <f>_xlfn.XLOOKUP(K1242,'Results vs Forecast'!K:K,'Results vs Forecast'!K:K)</f>
        <v>#N/A</v>
      </c>
    </row>
    <row r="1243" spans="1:29" hidden="1">
      <c r="A1243" s="39"/>
      <c r="B1243" s="1" t="s">
        <v>700</v>
      </c>
      <c r="C1243" s="1" t="s">
        <v>1370</v>
      </c>
      <c r="D1243" s="1" t="s">
        <v>17</v>
      </c>
      <c r="E1243" s="1" t="s">
        <v>17</v>
      </c>
      <c r="F1243" s="2">
        <v>45535</v>
      </c>
      <c r="G1243" s="2">
        <v>45505</v>
      </c>
      <c r="H1243" s="1" t="s">
        <v>3729</v>
      </c>
      <c r="I1243" s="1" t="s">
        <v>3730</v>
      </c>
      <c r="J1243" s="1" t="s">
        <v>643</v>
      </c>
      <c r="K1243" s="1" t="s">
        <v>890</v>
      </c>
      <c r="L1243" s="1" t="s">
        <v>3373</v>
      </c>
      <c r="M1243" s="1"/>
      <c r="N1243" s="1"/>
      <c r="O1243" s="1"/>
      <c r="P1243" s="40">
        <v>520.2421677420059</v>
      </c>
      <c r="Q1243" s="37" t="str">
        <f>IF(C1243="ForthPoint","ForthPoint",IF(D1243="Intercompany",_xlfn.XLOOKUP(E1243,'Dept Lookup'!B:B,'Dept Lookup'!A:A),Modified!D1243))</f>
        <v>Data Engineering</v>
      </c>
      <c r="R1243" t="str">
        <f t="shared" si="99"/>
        <v>The Blackstone Group</v>
      </c>
      <c r="S1243" s="1" t="s">
        <v>707</v>
      </c>
      <c r="T1243">
        <f t="shared" si="100"/>
        <v>0</v>
      </c>
      <c r="U1243" s="25" t="str">
        <f>IF(K1243&gt;0,K1243,_xlfn.XLOOKUP(M1243,'Client Lookup'!L:L,'Client Lookup'!N:N))</f>
        <v>32875</v>
      </c>
      <c r="V1243" t="str">
        <f>_xlfn.XLOOKUP(_xlfn.NUMBERVALUE(U1243),'Project Lookup'!X:X,'Project Lookup'!B:B)</f>
        <v>Blackstone - SOW#24 FS Engineer (Seb Team)</v>
      </c>
      <c r="X1243" t="str">
        <f t="shared" si="101"/>
        <v>468 Blackstone Inc. : 1285 Blackstone - SOW#24 FS Engineer (Seb Team)</v>
      </c>
      <c r="Y1243" t="str">
        <f t="shared" si="102"/>
        <v>468 Blackstone Inc.</v>
      </c>
      <c r="Z1243" t="str">
        <f t="shared" si="103"/>
        <v>468 Blackstone Inc.</v>
      </c>
      <c r="AA1243" t="str">
        <f>_xlfn.XLOOKUP(Z1243,'Client Lookup'!A:A,'Client Lookup'!C:C)</f>
        <v>The Blackstone Group</v>
      </c>
      <c r="AC1243" t="e">
        <f>_xlfn.XLOOKUP(K1243,'Results vs Forecast'!K:K,'Results vs Forecast'!K:K)</f>
        <v>#N/A</v>
      </c>
    </row>
    <row r="1244" spans="1:29" hidden="1">
      <c r="A1244" s="39"/>
      <c r="B1244" s="1" t="s">
        <v>700</v>
      </c>
      <c r="C1244" s="1" t="s">
        <v>1370</v>
      </c>
      <c r="D1244" s="1" t="s">
        <v>17</v>
      </c>
      <c r="E1244" s="1" t="s">
        <v>17</v>
      </c>
      <c r="F1244" s="2">
        <v>45535</v>
      </c>
      <c r="G1244" s="2">
        <v>45505</v>
      </c>
      <c r="H1244" s="1" t="s">
        <v>3731</v>
      </c>
      <c r="I1244" s="1" t="s">
        <v>3732</v>
      </c>
      <c r="J1244" s="1" t="s">
        <v>587</v>
      </c>
      <c r="K1244" s="1" t="s">
        <v>840</v>
      </c>
      <c r="L1244" s="1" t="s">
        <v>3446</v>
      </c>
      <c r="M1244" s="1"/>
      <c r="N1244" s="1"/>
      <c r="O1244" s="1"/>
      <c r="P1244" s="40">
        <v>520.2421677420059</v>
      </c>
      <c r="Q1244" s="37" t="str">
        <f>IF(C1244="ForthPoint","ForthPoint",IF(D1244="Intercompany",_xlfn.XLOOKUP(E1244,'Dept Lookup'!B:B,'Dept Lookup'!A:A),Modified!D1244))</f>
        <v>Data Engineering</v>
      </c>
      <c r="R1244" t="str">
        <f t="shared" si="99"/>
        <v>Madhive</v>
      </c>
      <c r="S1244" s="1" t="s">
        <v>707</v>
      </c>
      <c r="T1244">
        <f t="shared" si="100"/>
        <v>0</v>
      </c>
      <c r="U1244" s="25" t="str">
        <f>IF(K1244&gt;0,K1244,_xlfn.XLOOKUP(M1244,'Client Lookup'!L:L,'Client Lookup'!N:N))</f>
        <v>26788</v>
      </c>
      <c r="V1244" t="str">
        <f>_xlfn.XLOOKUP(_xlfn.NUMBERVALUE(U1244),'Project Lookup'!X:X,'Project Lookup'!B:B)</f>
        <v>Madhive - SOW1</v>
      </c>
      <c r="X1244" t="str">
        <f t="shared" si="101"/>
        <v>482 Madhive : 1111 Madhive - SOW1</v>
      </c>
      <c r="Y1244" t="str">
        <f t="shared" si="102"/>
        <v>482 Madhive</v>
      </c>
      <c r="Z1244" t="str">
        <f t="shared" si="103"/>
        <v>482 Madhive</v>
      </c>
      <c r="AA1244" t="str">
        <f>_xlfn.XLOOKUP(Z1244,'Client Lookup'!A:A,'Client Lookup'!C:C)</f>
        <v>Madhive</v>
      </c>
      <c r="AC1244" t="e">
        <f>_xlfn.XLOOKUP(K1244,'Results vs Forecast'!K:K,'Results vs Forecast'!K:K)</f>
        <v>#N/A</v>
      </c>
    </row>
    <row r="1245" spans="1:29" hidden="1">
      <c r="A1245" s="39"/>
      <c r="B1245" s="1" t="s">
        <v>700</v>
      </c>
      <c r="C1245" s="1" t="s">
        <v>1370</v>
      </c>
      <c r="D1245" s="1" t="s">
        <v>17</v>
      </c>
      <c r="E1245" s="1" t="s">
        <v>17</v>
      </c>
      <c r="F1245" s="2">
        <v>45535</v>
      </c>
      <c r="G1245" s="2">
        <v>45505</v>
      </c>
      <c r="H1245" s="1" t="s">
        <v>3733</v>
      </c>
      <c r="I1245" s="1" t="s">
        <v>3734</v>
      </c>
      <c r="J1245" s="1" t="s">
        <v>536</v>
      </c>
      <c r="K1245" s="1" t="s">
        <v>792</v>
      </c>
      <c r="L1245" s="1" t="s">
        <v>3512</v>
      </c>
      <c r="M1245" s="1"/>
      <c r="N1245" s="1"/>
      <c r="O1245" s="1"/>
      <c r="P1245" s="40">
        <v>360.16765459061952</v>
      </c>
      <c r="Q1245" s="37" t="str">
        <f>IF(C1245="ForthPoint","ForthPoint",IF(D1245="Intercompany",_xlfn.XLOOKUP(E1245,'Dept Lookup'!B:B,'Dept Lookup'!A:A),Modified!D1245))</f>
        <v>Data Engineering</v>
      </c>
      <c r="R1245" t="str">
        <f t="shared" si="99"/>
        <v>Globalization Partners</v>
      </c>
      <c r="S1245" s="1" t="s">
        <v>707</v>
      </c>
      <c r="T1245">
        <f t="shared" si="100"/>
        <v>0</v>
      </c>
      <c r="U1245" s="25" t="str">
        <f>IF(K1245&gt;0,K1245,_xlfn.XLOOKUP(M1245,'Client Lookup'!L:L,'Client Lookup'!N:N))</f>
        <v>25867</v>
      </c>
      <c r="V1245" t="str">
        <f>_xlfn.XLOOKUP(_xlfn.NUMBERVALUE(U1245),'Project Lookup'!X:X,'Project Lookup'!B:B)</f>
        <v>GP SOW #34</v>
      </c>
      <c r="X1245" t="str">
        <f t="shared" si="101"/>
        <v>460 Globalization Partners Inc. : 1029 GP SOW #34</v>
      </c>
      <c r="Y1245" t="str">
        <f t="shared" si="102"/>
        <v>460 Globalization Partners Inc.</v>
      </c>
      <c r="Z1245" t="str">
        <f t="shared" si="103"/>
        <v>460 Globalization Partners Inc.</v>
      </c>
      <c r="AA1245" t="str">
        <f>_xlfn.XLOOKUP(Z1245,'Client Lookup'!A:A,'Client Lookup'!C:C)</f>
        <v>Globalization Partners</v>
      </c>
      <c r="AC1245" t="e">
        <f>_xlfn.XLOOKUP(K1245,'Results vs Forecast'!K:K,'Results vs Forecast'!K:K)</f>
        <v>#N/A</v>
      </c>
    </row>
    <row r="1246" spans="1:29" hidden="1">
      <c r="A1246" s="39"/>
      <c r="B1246" s="1" t="s">
        <v>700</v>
      </c>
      <c r="C1246" s="1" t="s">
        <v>1370</v>
      </c>
      <c r="D1246" s="1" t="s">
        <v>17</v>
      </c>
      <c r="E1246" s="1" t="s">
        <v>17</v>
      </c>
      <c r="F1246" s="2">
        <v>45535</v>
      </c>
      <c r="G1246" s="2">
        <v>45505</v>
      </c>
      <c r="H1246" s="1" t="s">
        <v>3735</v>
      </c>
      <c r="I1246" s="1" t="s">
        <v>3736</v>
      </c>
      <c r="J1246" s="1" t="s">
        <v>617</v>
      </c>
      <c r="K1246" s="1" t="s">
        <v>860</v>
      </c>
      <c r="L1246" s="1" t="s">
        <v>2892</v>
      </c>
      <c r="M1246" s="1"/>
      <c r="N1246" s="1"/>
      <c r="O1246" s="1"/>
      <c r="P1246" s="40">
        <v>360.16765459061952</v>
      </c>
      <c r="Q1246" s="37" t="str">
        <f>IF(C1246="ForthPoint","ForthPoint",IF(D1246="Intercompany",_xlfn.XLOOKUP(E1246,'Dept Lookup'!B:B,'Dept Lookup'!A:A),Modified!D1246))</f>
        <v>Data Engineering</v>
      </c>
      <c r="R1246" t="str">
        <f t="shared" si="99"/>
        <v>Roku</v>
      </c>
      <c r="S1246" s="1" t="s">
        <v>707</v>
      </c>
      <c r="T1246">
        <f t="shared" si="100"/>
        <v>0</v>
      </c>
      <c r="U1246" s="25" t="str">
        <f>IF(K1246&gt;0,K1246,_xlfn.XLOOKUP(M1246,'Client Lookup'!L:L,'Client Lookup'!N:N))</f>
        <v>25138</v>
      </c>
      <c r="V1246" t="str">
        <f>_xlfn.XLOOKUP(_xlfn.NUMBERVALUE(U1246),'Project Lookup'!X:X,'Project Lookup'!B:B)</f>
        <v>SOW#1 2024 - DE &amp; BI Team</v>
      </c>
      <c r="X1246" t="str">
        <f t="shared" si="101"/>
        <v>459 Roku Inc. : 966 SOW#1 2024 - DE &amp; BI Team</v>
      </c>
      <c r="Y1246" t="str">
        <f t="shared" si="102"/>
        <v>459 Roku Inc.</v>
      </c>
      <c r="Z1246" t="str">
        <f t="shared" si="103"/>
        <v>459 Roku Inc.</v>
      </c>
      <c r="AA1246" t="str">
        <f>_xlfn.XLOOKUP(Z1246,'Client Lookup'!A:A,'Client Lookup'!C:C)</f>
        <v>Roku</v>
      </c>
      <c r="AC1246" t="e">
        <f>_xlfn.XLOOKUP(K1246,'Results vs Forecast'!K:K,'Results vs Forecast'!K:K)</f>
        <v>#N/A</v>
      </c>
    </row>
    <row r="1247" spans="1:29" hidden="1">
      <c r="A1247" s="39"/>
      <c r="B1247" s="1" t="s">
        <v>700</v>
      </c>
      <c r="C1247" s="1" t="s">
        <v>1370</v>
      </c>
      <c r="D1247" s="1" t="s">
        <v>17</v>
      </c>
      <c r="E1247" s="1" t="s">
        <v>17</v>
      </c>
      <c r="F1247" s="2">
        <v>45535</v>
      </c>
      <c r="G1247" s="2">
        <v>45505</v>
      </c>
      <c r="H1247" s="1" t="s">
        <v>3737</v>
      </c>
      <c r="I1247" s="1" t="s">
        <v>3738</v>
      </c>
      <c r="J1247" s="1" t="s">
        <v>915</v>
      </c>
      <c r="K1247" s="1" t="s">
        <v>896</v>
      </c>
      <c r="L1247" s="1" t="s">
        <v>3739</v>
      </c>
      <c r="M1247" s="1"/>
      <c r="N1247" s="1"/>
      <c r="O1247" s="1"/>
      <c r="P1247" s="40">
        <v>536.24961905714463</v>
      </c>
      <c r="Q1247" s="37" t="str">
        <f>IF(C1247="ForthPoint","ForthPoint",IF(D1247="Intercompany",_xlfn.XLOOKUP(E1247,'Dept Lookup'!B:B,'Dept Lookup'!A:A),Modified!D1247))</f>
        <v>Data Engineering</v>
      </c>
      <c r="R1247" t="str">
        <f t="shared" si="99"/>
        <v>The Blackstone Group</v>
      </c>
      <c r="S1247" s="1" t="s">
        <v>707</v>
      </c>
      <c r="T1247">
        <f t="shared" si="100"/>
        <v>0</v>
      </c>
      <c r="U1247" s="25" t="str">
        <f>IF(K1247&gt;0,K1247,_xlfn.XLOOKUP(M1247,'Client Lookup'!L:L,'Client Lookup'!N:N))</f>
        <v>32874</v>
      </c>
      <c r="V1247" t="str">
        <f>_xlfn.XLOOKUP(_xlfn.NUMBERVALUE(U1247),'Project Lookup'!X:X,'Project Lookup'!B:B)</f>
        <v>Blackstone - SOW#25 - FS Engineer (Seb Team)</v>
      </c>
      <c r="X1247" t="str">
        <f t="shared" si="101"/>
        <v>468 Blackstone Inc. : 1284 Blackstone - SOW#25 - FS Engineer (Seb Team)</v>
      </c>
      <c r="Y1247" t="str">
        <f t="shared" si="102"/>
        <v>468 Blackstone Inc.</v>
      </c>
      <c r="Z1247" t="str">
        <f t="shared" si="103"/>
        <v>468 Blackstone Inc.</v>
      </c>
      <c r="AA1247" t="str">
        <f>_xlfn.XLOOKUP(Z1247,'Client Lookup'!A:A,'Client Lookup'!C:C)</f>
        <v>The Blackstone Group</v>
      </c>
      <c r="AC1247" t="e">
        <f>_xlfn.XLOOKUP(K1247,'Results vs Forecast'!K:K,'Results vs Forecast'!K:K)</f>
        <v>#N/A</v>
      </c>
    </row>
    <row r="1248" spans="1:29" hidden="1">
      <c r="A1248" s="39"/>
      <c r="B1248" s="1" t="s">
        <v>700</v>
      </c>
      <c r="C1248" s="1" t="s">
        <v>1370</v>
      </c>
      <c r="D1248" s="1" t="s">
        <v>17</v>
      </c>
      <c r="E1248" s="1" t="s">
        <v>17</v>
      </c>
      <c r="F1248" s="2">
        <v>45535</v>
      </c>
      <c r="G1248" s="2">
        <v>45505</v>
      </c>
      <c r="H1248" s="1" t="s">
        <v>3740</v>
      </c>
      <c r="I1248" s="1" t="s">
        <v>3741</v>
      </c>
      <c r="J1248" s="1" t="s">
        <v>630</v>
      </c>
      <c r="K1248" s="1" t="s">
        <v>872</v>
      </c>
      <c r="L1248" s="1" t="s">
        <v>3484</v>
      </c>
      <c r="M1248" s="1"/>
      <c r="N1248" s="1"/>
      <c r="O1248" s="1"/>
      <c r="P1248" s="40">
        <v>400.1862828784661</v>
      </c>
      <c r="Q1248" s="37" t="str">
        <f>IF(C1248="ForthPoint","ForthPoint",IF(D1248="Intercompany",_xlfn.XLOOKUP(E1248,'Dept Lookup'!B:B,'Dept Lookup'!A:A),Modified!D1248))</f>
        <v>Data Engineering</v>
      </c>
      <c r="R1248" t="str">
        <f t="shared" si="99"/>
        <v>Stagwellglobal</v>
      </c>
      <c r="S1248" s="1" t="s">
        <v>707</v>
      </c>
      <c r="T1248">
        <f t="shared" si="100"/>
        <v>0</v>
      </c>
      <c r="U1248" s="25" t="str">
        <f>IF(K1248&gt;0,K1248,_xlfn.XLOOKUP(M1248,'Client Lookup'!L:L,'Client Lookup'!N:N))</f>
        <v>29211</v>
      </c>
      <c r="V1248" t="str">
        <f>_xlfn.XLOOKUP(_xlfn.NUMBERVALUE(U1248),'Project Lookup'!X:X,'Project Lookup'!B:B)</f>
        <v>Stagwell - SOW#4 - Data Engineering Team</v>
      </c>
      <c r="X1248" t="str">
        <f t="shared" si="101"/>
        <v>469 Stagwell Marketing Cloud LLC : 1190 Stagwell - SOW#4 - Data Engineering Team</v>
      </c>
      <c r="Y1248" t="str">
        <f t="shared" si="102"/>
        <v>469 Stagwell Marketing Cloud LLC</v>
      </c>
      <c r="Z1248" t="str">
        <f t="shared" si="103"/>
        <v>469 Stagwell Marketing Cloud LLC</v>
      </c>
      <c r="AA1248" t="str">
        <f>_xlfn.XLOOKUP(Z1248,'Client Lookup'!A:A,'Client Lookup'!C:C)</f>
        <v>Stagwellglobal</v>
      </c>
      <c r="AC1248" t="e">
        <f>_xlfn.XLOOKUP(K1248,'Results vs Forecast'!K:K,'Results vs Forecast'!K:K)</f>
        <v>#N/A</v>
      </c>
    </row>
    <row r="1249" spans="1:29" hidden="1">
      <c r="A1249" s="39"/>
      <c r="B1249" s="1" t="s">
        <v>700</v>
      </c>
      <c r="C1249" s="1" t="s">
        <v>1370</v>
      </c>
      <c r="D1249" s="1" t="s">
        <v>17</v>
      </c>
      <c r="E1249" s="1" t="s">
        <v>17</v>
      </c>
      <c r="F1249" s="2">
        <v>45535</v>
      </c>
      <c r="G1249" s="2">
        <v>45505</v>
      </c>
      <c r="H1249" s="1" t="s">
        <v>3742</v>
      </c>
      <c r="I1249" s="1" t="s">
        <v>3743</v>
      </c>
      <c r="J1249" s="1" t="s">
        <v>621</v>
      </c>
      <c r="K1249" s="1" t="s">
        <v>861</v>
      </c>
      <c r="L1249" s="1" t="s">
        <v>3500</v>
      </c>
      <c r="M1249" s="1"/>
      <c r="N1249" s="1"/>
      <c r="O1249" s="1"/>
      <c r="P1249" s="40">
        <v>336.15647761791155</v>
      </c>
      <c r="Q1249" s="37" t="str">
        <f>IF(C1249="ForthPoint","ForthPoint",IF(D1249="Intercompany",_xlfn.XLOOKUP(E1249,'Dept Lookup'!B:B,'Dept Lookup'!A:A),Modified!D1249))</f>
        <v>Data Engineering</v>
      </c>
      <c r="R1249" t="str">
        <f t="shared" si="99"/>
        <v>Sincera</v>
      </c>
      <c r="S1249" s="1" t="s">
        <v>707</v>
      </c>
      <c r="T1249">
        <f t="shared" si="100"/>
        <v>0</v>
      </c>
      <c r="U1249" s="25" t="str">
        <f>IF(K1249&gt;0,K1249,_xlfn.XLOOKUP(M1249,'Client Lookup'!L:L,'Client Lookup'!N:N))</f>
        <v>25152</v>
      </c>
      <c r="V1249" t="str">
        <f>_xlfn.XLOOKUP(_xlfn.NUMBERVALUE(U1249),'Project Lookup'!X:X,'Project Lookup'!B:B)</f>
        <v>Sincera SOW 3 - Data Engineering Team</v>
      </c>
      <c r="X1249" t="str">
        <f t="shared" si="101"/>
        <v>465 Sincera Technologies LLC : 980 Sincera SOW 3 - Data Engineering Team</v>
      </c>
      <c r="Y1249" t="str">
        <f t="shared" si="102"/>
        <v>465 Sincera Technologies LLC</v>
      </c>
      <c r="Z1249" t="str">
        <f t="shared" si="103"/>
        <v>465 Sincera Technologies LLC</v>
      </c>
      <c r="AA1249" t="str">
        <f>_xlfn.XLOOKUP(Z1249,'Client Lookup'!A:A,'Client Lookup'!C:C)</f>
        <v>Sincera</v>
      </c>
      <c r="AC1249" t="e">
        <f>_xlfn.XLOOKUP(K1249,'Results vs Forecast'!K:K,'Results vs Forecast'!K:K)</f>
        <v>#N/A</v>
      </c>
    </row>
    <row r="1250" spans="1:29" hidden="1">
      <c r="A1250" s="39"/>
      <c r="B1250" s="1" t="s">
        <v>700</v>
      </c>
      <c r="C1250" s="1" t="s">
        <v>1370</v>
      </c>
      <c r="D1250" s="1" t="s">
        <v>17</v>
      </c>
      <c r="E1250" s="1" t="s">
        <v>17</v>
      </c>
      <c r="F1250" s="2">
        <v>45535</v>
      </c>
      <c r="G1250" s="2">
        <v>45505</v>
      </c>
      <c r="H1250" s="1" t="s">
        <v>3744</v>
      </c>
      <c r="I1250" s="1" t="s">
        <v>3745</v>
      </c>
      <c r="J1250" s="1" t="s">
        <v>630</v>
      </c>
      <c r="K1250" s="1" t="s">
        <v>872</v>
      </c>
      <c r="L1250" s="1" t="s">
        <v>3484</v>
      </c>
      <c r="M1250" s="1"/>
      <c r="N1250" s="1"/>
      <c r="O1250" s="1"/>
      <c r="P1250" s="40">
        <v>400.1862828784661</v>
      </c>
      <c r="Q1250" s="37" t="str">
        <f>IF(C1250="ForthPoint","ForthPoint",IF(D1250="Intercompany",_xlfn.XLOOKUP(E1250,'Dept Lookup'!B:B,'Dept Lookup'!A:A),Modified!D1250))</f>
        <v>Data Engineering</v>
      </c>
      <c r="R1250" t="str">
        <f t="shared" si="99"/>
        <v>Stagwellglobal</v>
      </c>
      <c r="S1250" s="1" t="s">
        <v>707</v>
      </c>
      <c r="T1250">
        <f t="shared" si="100"/>
        <v>0</v>
      </c>
      <c r="U1250" s="25" t="str">
        <f>IF(K1250&gt;0,K1250,_xlfn.XLOOKUP(M1250,'Client Lookup'!L:L,'Client Lookup'!N:N))</f>
        <v>29211</v>
      </c>
      <c r="V1250" t="str">
        <f>_xlfn.XLOOKUP(_xlfn.NUMBERVALUE(U1250),'Project Lookup'!X:X,'Project Lookup'!B:B)</f>
        <v>Stagwell - SOW#4 - Data Engineering Team</v>
      </c>
      <c r="X1250" t="str">
        <f t="shared" si="101"/>
        <v>469 Stagwell Marketing Cloud LLC : 1190 Stagwell - SOW#4 - Data Engineering Team</v>
      </c>
      <c r="Y1250" t="str">
        <f t="shared" si="102"/>
        <v>469 Stagwell Marketing Cloud LLC</v>
      </c>
      <c r="Z1250" t="str">
        <f t="shared" si="103"/>
        <v>469 Stagwell Marketing Cloud LLC</v>
      </c>
      <c r="AA1250" t="str">
        <f>_xlfn.XLOOKUP(Z1250,'Client Lookup'!A:A,'Client Lookup'!C:C)</f>
        <v>Stagwellglobal</v>
      </c>
      <c r="AC1250" t="e">
        <f>_xlfn.XLOOKUP(K1250,'Results vs Forecast'!K:K,'Results vs Forecast'!K:K)</f>
        <v>#N/A</v>
      </c>
    </row>
    <row r="1251" spans="1:29" hidden="1">
      <c r="A1251" s="39"/>
      <c r="B1251" s="1" t="s">
        <v>700</v>
      </c>
      <c r="C1251" s="1" t="s">
        <v>1370</v>
      </c>
      <c r="D1251" s="1" t="s">
        <v>17</v>
      </c>
      <c r="E1251" s="1" t="s">
        <v>17</v>
      </c>
      <c r="F1251" s="2">
        <v>45535</v>
      </c>
      <c r="G1251" s="2">
        <v>45505</v>
      </c>
      <c r="H1251" s="1" t="s">
        <v>3746</v>
      </c>
      <c r="I1251" s="1" t="s">
        <v>3747</v>
      </c>
      <c r="J1251" s="1" t="s">
        <v>799</v>
      </c>
      <c r="K1251" s="1" t="s">
        <v>797</v>
      </c>
      <c r="L1251" s="1" t="s">
        <v>3338</v>
      </c>
      <c r="M1251" s="1"/>
      <c r="N1251" s="1"/>
      <c r="O1251" s="1"/>
      <c r="P1251" s="40">
        <v>180.08382729530976</v>
      </c>
      <c r="Q1251" s="37" t="str">
        <f>IF(C1251="ForthPoint","ForthPoint",IF(D1251="Intercompany",_xlfn.XLOOKUP(E1251,'Dept Lookup'!B:B,'Dept Lookup'!A:A),Modified!D1251))</f>
        <v>Data Engineering</v>
      </c>
      <c r="R1251" t="str">
        <f t="shared" si="99"/>
        <v>Fedefarma</v>
      </c>
      <c r="S1251" s="1" t="s">
        <v>707</v>
      </c>
      <c r="T1251">
        <f t="shared" si="100"/>
        <v>0</v>
      </c>
      <c r="U1251" s="25" t="str">
        <f>IF(K1251&gt;0,K1251,_xlfn.XLOOKUP(M1251,'Client Lookup'!L:L,'Client Lookup'!N:N))</f>
        <v>28678</v>
      </c>
      <c r="V1251" t="str">
        <f>_xlfn.XLOOKUP(_xlfn.NUMBERVALUE(U1251),'Project Lookup'!X:X,'Project Lookup'!B:B)</f>
        <v>Fedefarma: Landing Zone Assessment &amp; Recommendation Phase</v>
      </c>
      <c r="X1251" t="str">
        <f t="shared" si="101"/>
        <v>456 ICC in Montevideo represents Blend360 : 1166 Fedefarma: Landing Zone Assessment &amp; Recommendation Phase</v>
      </c>
      <c r="Y1251" t="str">
        <f t="shared" si="102"/>
        <v>456 ICC in Montevideo represents Blend360</v>
      </c>
      <c r="Z1251" t="str">
        <f t="shared" si="103"/>
        <v>456 ICC in Montevideo represents Blend360</v>
      </c>
      <c r="AA1251" t="str">
        <f>_xlfn.XLOOKUP(Z1251,'Client Lookup'!A:A,'Client Lookup'!C:C)</f>
        <v>Fedefarma</v>
      </c>
      <c r="AC1251" t="e">
        <f>_xlfn.XLOOKUP(K1251,'Results vs Forecast'!K:K,'Results vs Forecast'!K:K)</f>
        <v>#N/A</v>
      </c>
    </row>
    <row r="1252" spans="1:29" hidden="1">
      <c r="A1252" s="39"/>
      <c r="B1252" s="1" t="s">
        <v>700</v>
      </c>
      <c r="C1252" s="1" t="s">
        <v>1370</v>
      </c>
      <c r="D1252" s="1" t="s">
        <v>17</v>
      </c>
      <c r="E1252" s="1" t="s">
        <v>17</v>
      </c>
      <c r="F1252" s="2">
        <v>45535</v>
      </c>
      <c r="G1252" s="2">
        <v>45505</v>
      </c>
      <c r="H1252" s="1" t="s">
        <v>3748</v>
      </c>
      <c r="I1252" s="1" t="s">
        <v>3749</v>
      </c>
      <c r="J1252" s="1" t="s">
        <v>812</v>
      </c>
      <c r="K1252" s="1" t="s">
        <v>795</v>
      </c>
      <c r="L1252" s="1" t="s">
        <v>3324</v>
      </c>
      <c r="M1252" s="1"/>
      <c r="N1252" s="1"/>
      <c r="O1252" s="1"/>
      <c r="P1252" s="40">
        <v>384.17883156332749</v>
      </c>
      <c r="Q1252" s="37" t="str">
        <f>IF(C1252="ForthPoint","ForthPoint",IF(D1252="Intercompany",_xlfn.XLOOKUP(E1252,'Dept Lookup'!B:B,'Dept Lookup'!A:A),Modified!D1252))</f>
        <v>Data Engineering</v>
      </c>
      <c r="R1252" t="str">
        <f t="shared" si="99"/>
        <v>Globalization Partners</v>
      </c>
      <c r="S1252" s="1" t="s">
        <v>707</v>
      </c>
      <c r="T1252">
        <f t="shared" si="100"/>
        <v>0</v>
      </c>
      <c r="U1252" s="25" t="str">
        <f>IF(K1252&gt;0,K1252,_xlfn.XLOOKUP(M1252,'Client Lookup'!L:L,'Client Lookup'!N:N))</f>
        <v>35885</v>
      </c>
      <c r="V1252" t="str">
        <f>_xlfn.XLOOKUP(_xlfn.NUMBERVALUE(U1252),'Project Lookup'!X:X,'Project Lookup'!B:B)</f>
        <v>Globalization Partners SOW #41 - Data Engineering Team Renewal</v>
      </c>
      <c r="X1252" t="str">
        <f t="shared" si="101"/>
        <v>460 Globalization Partners Inc. : 1349 Globalization Partners SOW #41 - Data Engineering Team Renewal</v>
      </c>
      <c r="Y1252" t="str">
        <f t="shared" si="102"/>
        <v>460 Globalization Partners Inc.</v>
      </c>
      <c r="Z1252" t="str">
        <f t="shared" si="103"/>
        <v>460 Globalization Partners Inc.</v>
      </c>
      <c r="AA1252" t="str">
        <f>_xlfn.XLOOKUP(Z1252,'Client Lookup'!A:A,'Client Lookup'!C:C)</f>
        <v>Globalization Partners</v>
      </c>
      <c r="AC1252" t="e">
        <f>_xlfn.XLOOKUP(K1252,'Results vs Forecast'!K:K,'Results vs Forecast'!K:K)</f>
        <v>#N/A</v>
      </c>
    </row>
    <row r="1253" spans="1:29" hidden="1">
      <c r="A1253" s="39"/>
      <c r="B1253" s="1" t="s">
        <v>700</v>
      </c>
      <c r="C1253" s="1" t="s">
        <v>701</v>
      </c>
      <c r="D1253" s="1" t="s">
        <v>17</v>
      </c>
      <c r="E1253" s="1" t="s">
        <v>17</v>
      </c>
      <c r="F1253" s="2">
        <v>45535</v>
      </c>
      <c r="G1253" s="2">
        <v>45505</v>
      </c>
      <c r="H1253" s="1" t="s">
        <v>3750</v>
      </c>
      <c r="I1253" s="1" t="s">
        <v>3751</v>
      </c>
      <c r="J1253" s="1" t="s">
        <v>605</v>
      </c>
      <c r="K1253" s="1" t="s">
        <v>850</v>
      </c>
      <c r="L1253" s="1" t="s">
        <v>3752</v>
      </c>
      <c r="M1253" s="1"/>
      <c r="N1253" s="1"/>
      <c r="O1253" s="1"/>
      <c r="P1253" s="40">
        <v>15933.77</v>
      </c>
      <c r="Q1253" s="37" t="str">
        <f>IF(C1253="ForthPoint","ForthPoint",IF(D1253="Intercompany",_xlfn.XLOOKUP(E1253,'Dept Lookup'!B:B,'Dept Lookup'!A:A),Modified!D1253))</f>
        <v>Data Engineering</v>
      </c>
      <c r="R1253" t="str">
        <f t="shared" si="99"/>
        <v>NBCU</v>
      </c>
      <c r="S1253" s="1" t="s">
        <v>707</v>
      </c>
      <c r="T1253">
        <f t="shared" si="100"/>
        <v>0</v>
      </c>
      <c r="U1253" s="25" t="str">
        <f>IF(K1253&gt;0,K1253,_xlfn.XLOOKUP(M1253,'Client Lookup'!L:L,'Client Lookup'!N:N))</f>
        <v>34755</v>
      </c>
      <c r="V1253" t="str">
        <f>_xlfn.XLOOKUP(_xlfn.NUMBERVALUE(U1253),'Project Lookup'!X:X,'Project Lookup'!B:B)</f>
        <v>NBCU - Prism (Wingspan) 2.0 Engineering Team Extension</v>
      </c>
      <c r="X1253" t="str">
        <f t="shared" si="101"/>
        <v>280 NBCU : 1333 NBCU - Prism (Wingspan) 2.0 Engineering Team Extension</v>
      </c>
      <c r="Y1253" t="str">
        <f t="shared" si="102"/>
        <v>280 NBCU</v>
      </c>
      <c r="Z1253" t="str">
        <f t="shared" si="103"/>
        <v>280 NBCU</v>
      </c>
      <c r="AA1253" t="str">
        <f>_xlfn.XLOOKUP(Z1253,'Client Lookup'!A:A,'Client Lookup'!C:C)</f>
        <v>NBCU</v>
      </c>
      <c r="AC1253" t="e">
        <f>_xlfn.XLOOKUP(K1253,'Results vs Forecast'!K:K,'Results vs Forecast'!K:K)</f>
        <v>#N/A</v>
      </c>
    </row>
    <row r="1254" spans="1:29" hidden="1">
      <c r="A1254" s="39"/>
      <c r="B1254" s="1" t="s">
        <v>700</v>
      </c>
      <c r="C1254" s="1" t="s">
        <v>1370</v>
      </c>
      <c r="D1254" s="1" t="s">
        <v>17</v>
      </c>
      <c r="E1254" s="1" t="s">
        <v>17</v>
      </c>
      <c r="F1254" s="2">
        <v>45535</v>
      </c>
      <c r="G1254" s="2">
        <v>45505</v>
      </c>
      <c r="H1254" s="1" t="s">
        <v>3753</v>
      </c>
      <c r="I1254" s="1" t="s">
        <v>3754</v>
      </c>
      <c r="J1254" s="1" t="s">
        <v>799</v>
      </c>
      <c r="K1254" s="1" t="s">
        <v>797</v>
      </c>
      <c r="L1254" s="1" t="s">
        <v>3338</v>
      </c>
      <c r="M1254" s="1"/>
      <c r="N1254" s="1"/>
      <c r="O1254" s="1"/>
      <c r="P1254" s="40">
        <v>160.07451315138644</v>
      </c>
      <c r="Q1254" s="37" t="str">
        <f>IF(C1254="ForthPoint","ForthPoint",IF(D1254="Intercompany",_xlfn.XLOOKUP(E1254,'Dept Lookup'!B:B,'Dept Lookup'!A:A),Modified!D1254))</f>
        <v>Data Engineering</v>
      </c>
      <c r="R1254" t="str">
        <f t="shared" si="99"/>
        <v>Fedefarma</v>
      </c>
      <c r="S1254" s="1" t="s">
        <v>707</v>
      </c>
      <c r="T1254">
        <f t="shared" si="100"/>
        <v>0</v>
      </c>
      <c r="U1254" s="25" t="str">
        <f>IF(K1254&gt;0,K1254,_xlfn.XLOOKUP(M1254,'Client Lookup'!L:L,'Client Lookup'!N:N))</f>
        <v>28678</v>
      </c>
      <c r="V1254" t="str">
        <f>_xlfn.XLOOKUP(_xlfn.NUMBERVALUE(U1254),'Project Lookup'!X:X,'Project Lookup'!B:B)</f>
        <v>Fedefarma: Landing Zone Assessment &amp; Recommendation Phase</v>
      </c>
      <c r="X1254" t="str">
        <f t="shared" si="101"/>
        <v>456 ICC in Montevideo represents Blend360 : 1166 Fedefarma: Landing Zone Assessment &amp; Recommendation Phase</v>
      </c>
      <c r="Y1254" t="str">
        <f t="shared" si="102"/>
        <v>456 ICC in Montevideo represents Blend360</v>
      </c>
      <c r="Z1254" t="str">
        <f t="shared" si="103"/>
        <v>456 ICC in Montevideo represents Blend360</v>
      </c>
      <c r="AA1254" t="str">
        <f>_xlfn.XLOOKUP(Z1254,'Client Lookup'!A:A,'Client Lookup'!C:C)</f>
        <v>Fedefarma</v>
      </c>
      <c r="AC1254" t="e">
        <f>_xlfn.XLOOKUP(K1254,'Results vs Forecast'!K:K,'Results vs Forecast'!K:K)</f>
        <v>#N/A</v>
      </c>
    </row>
    <row r="1255" spans="1:29" hidden="1">
      <c r="A1255" s="39"/>
      <c r="B1255" s="1" t="s">
        <v>700</v>
      </c>
      <c r="C1255" s="1" t="s">
        <v>1370</v>
      </c>
      <c r="D1255" s="1" t="s">
        <v>17</v>
      </c>
      <c r="E1255" s="1" t="s">
        <v>17</v>
      </c>
      <c r="F1255" s="2">
        <v>45535</v>
      </c>
      <c r="G1255" s="2">
        <v>45505</v>
      </c>
      <c r="H1255" s="1" t="s">
        <v>3755</v>
      </c>
      <c r="I1255" s="1" t="s">
        <v>3756</v>
      </c>
      <c r="J1255" s="1" t="s">
        <v>620</v>
      </c>
      <c r="K1255" s="1" t="s">
        <v>862</v>
      </c>
      <c r="L1255" s="1" t="s">
        <v>3343</v>
      </c>
      <c r="M1255" s="1"/>
      <c r="N1255" s="1"/>
      <c r="O1255" s="1"/>
      <c r="P1255" s="40">
        <v>240.11176972707966</v>
      </c>
      <c r="Q1255" s="37" t="str">
        <f>IF(C1255="ForthPoint","ForthPoint",IF(D1255="Intercompany",_xlfn.XLOOKUP(E1255,'Dept Lookup'!B:B,'Dept Lookup'!A:A),Modified!D1255))</f>
        <v>Data Engineering</v>
      </c>
      <c r="R1255" t="str">
        <f t="shared" si="99"/>
        <v>Sincera</v>
      </c>
      <c r="S1255" s="1" t="s">
        <v>707</v>
      </c>
      <c r="T1255">
        <f t="shared" si="100"/>
        <v>0</v>
      </c>
      <c r="U1255" s="25" t="str">
        <f>IF(K1255&gt;0,K1255,_xlfn.XLOOKUP(M1255,'Client Lookup'!L:L,'Client Lookup'!N:N))</f>
        <v>28145</v>
      </c>
      <c r="V1255" t="str">
        <f>_xlfn.XLOOKUP(_xlfn.NUMBERVALUE(U1255),'Project Lookup'!X:X,'Project Lookup'!B:B)</f>
        <v>Sincera SOW 4 - DE Team</v>
      </c>
      <c r="X1255" t="str">
        <f t="shared" si="101"/>
        <v>465 Sincera Technologies LLC : 1146 Sincera SOW 4 - DE Team</v>
      </c>
      <c r="Y1255" t="str">
        <f t="shared" si="102"/>
        <v>465 Sincera Technologies LLC</v>
      </c>
      <c r="Z1255" t="str">
        <f t="shared" si="103"/>
        <v>465 Sincera Technologies LLC</v>
      </c>
      <c r="AA1255" t="str">
        <f>_xlfn.XLOOKUP(Z1255,'Client Lookup'!A:A,'Client Lookup'!C:C)</f>
        <v>Sincera</v>
      </c>
      <c r="AC1255" t="e">
        <f>_xlfn.XLOOKUP(K1255,'Results vs Forecast'!K:K,'Results vs Forecast'!K:K)</f>
        <v>#N/A</v>
      </c>
    </row>
    <row r="1256" spans="1:29" hidden="1">
      <c r="A1256" s="39"/>
      <c r="B1256" s="1" t="s">
        <v>700</v>
      </c>
      <c r="C1256" s="1" t="s">
        <v>1370</v>
      </c>
      <c r="D1256" s="1" t="s">
        <v>17</v>
      </c>
      <c r="E1256" s="1" t="s">
        <v>17</v>
      </c>
      <c r="F1256" s="2">
        <v>45535</v>
      </c>
      <c r="G1256" s="2">
        <v>45505</v>
      </c>
      <c r="H1256" s="1" t="s">
        <v>3757</v>
      </c>
      <c r="I1256" s="1" t="s">
        <v>3758</v>
      </c>
      <c r="J1256" s="1" t="s">
        <v>644</v>
      </c>
      <c r="K1256" s="1" t="s">
        <v>888</v>
      </c>
      <c r="L1256" s="1" t="s">
        <v>3388</v>
      </c>
      <c r="M1256" s="1"/>
      <c r="N1256" s="1"/>
      <c r="O1256" s="1"/>
      <c r="P1256" s="40">
        <v>560.2607960298526</v>
      </c>
      <c r="Q1256" s="37" t="str">
        <f>IF(C1256="ForthPoint","ForthPoint",IF(D1256="Intercompany",_xlfn.XLOOKUP(E1256,'Dept Lookup'!B:B,'Dept Lookup'!A:A),Modified!D1256))</f>
        <v>Data Engineering</v>
      </c>
      <c r="R1256" t="str">
        <f t="shared" si="99"/>
        <v>The Blackstone Group</v>
      </c>
      <c r="S1256" s="1" t="s">
        <v>707</v>
      </c>
      <c r="T1256">
        <f t="shared" si="100"/>
        <v>0</v>
      </c>
      <c r="U1256" s="25" t="str">
        <f>IF(K1256&gt;0,K1256,_xlfn.XLOOKUP(M1256,'Client Lookup'!L:L,'Client Lookup'!N:N))</f>
        <v>34751</v>
      </c>
      <c r="V1256" t="str">
        <f>_xlfn.XLOOKUP(_xlfn.NUMBERVALUE(U1256),'Project Lookup'!X:X,'Project Lookup'!B:B)</f>
        <v>Blackstone - SOW#19 - Exec Office Team (.Net)</v>
      </c>
      <c r="X1256" t="str">
        <f t="shared" si="101"/>
        <v>468 Blackstone Inc. : 1329 Blackstone - SOW#19 - Exec Office Team (.Net)</v>
      </c>
      <c r="Y1256" t="str">
        <f t="shared" si="102"/>
        <v>468 Blackstone Inc.</v>
      </c>
      <c r="Z1256" t="str">
        <f t="shared" si="103"/>
        <v>468 Blackstone Inc.</v>
      </c>
      <c r="AA1256" t="str">
        <f>_xlfn.XLOOKUP(Z1256,'Client Lookup'!A:A,'Client Lookup'!C:C)</f>
        <v>The Blackstone Group</v>
      </c>
      <c r="AC1256" t="e">
        <f>_xlfn.XLOOKUP(K1256,'Results vs Forecast'!K:K,'Results vs Forecast'!K:K)</f>
        <v>#N/A</v>
      </c>
    </row>
    <row r="1257" spans="1:29" hidden="1">
      <c r="A1257" s="39"/>
      <c r="B1257" s="1" t="s">
        <v>700</v>
      </c>
      <c r="C1257" s="1" t="s">
        <v>1370</v>
      </c>
      <c r="D1257" s="1" t="s">
        <v>17</v>
      </c>
      <c r="E1257" s="1" t="s">
        <v>17</v>
      </c>
      <c r="F1257" s="2">
        <v>45535</v>
      </c>
      <c r="G1257" s="2">
        <v>45505</v>
      </c>
      <c r="H1257" s="1" t="s">
        <v>3759</v>
      </c>
      <c r="I1257" s="1" t="s">
        <v>3760</v>
      </c>
      <c r="J1257" s="1" t="s">
        <v>593</v>
      </c>
      <c r="K1257" s="1" t="s">
        <v>842</v>
      </c>
      <c r="L1257" s="1" t="s">
        <v>1809</v>
      </c>
      <c r="M1257" s="1"/>
      <c r="N1257" s="1"/>
      <c r="O1257" s="1"/>
      <c r="P1257" s="40">
        <v>416.19373419360477</v>
      </c>
      <c r="Q1257" s="37" t="str">
        <f>IF(C1257="ForthPoint","ForthPoint",IF(D1257="Intercompany",_xlfn.XLOOKUP(E1257,'Dept Lookup'!B:B,'Dept Lookup'!A:A),Modified!D1257))</f>
        <v>Data Engineering</v>
      </c>
      <c r="R1257" t="str">
        <f t="shared" si="99"/>
        <v>MasterCard</v>
      </c>
      <c r="S1257" s="1" t="s">
        <v>707</v>
      </c>
      <c r="T1257">
        <f t="shared" si="100"/>
        <v>0</v>
      </c>
      <c r="U1257" s="25" t="str">
        <f>IF(K1257&gt;0,K1257,_xlfn.XLOOKUP(M1257,'Client Lookup'!L:L,'Client Lookup'!N:N))</f>
        <v>25146</v>
      </c>
      <c r="V1257" t="str">
        <f>_xlfn.XLOOKUP(_xlfn.NUMBERVALUE(U1257),'Project Lookup'!X:X,'Project Lookup'!B:B)</f>
        <v>Mastercard SOW #6</v>
      </c>
      <c r="X1257" t="str">
        <f t="shared" si="101"/>
        <v>461 Session M Inc. : 974 Mastercard SOW #6</v>
      </c>
      <c r="Y1257" t="str">
        <f t="shared" si="102"/>
        <v>461 Session M Inc.</v>
      </c>
      <c r="Z1257" t="str">
        <f t="shared" si="103"/>
        <v>461 Session M Inc.</v>
      </c>
      <c r="AA1257" t="str">
        <f>_xlfn.XLOOKUP(Z1257,'Client Lookup'!A:A,'Client Lookup'!C:C)</f>
        <v>MasterCard</v>
      </c>
      <c r="AC1257" t="e">
        <f>_xlfn.XLOOKUP(K1257,'Results vs Forecast'!K:K,'Results vs Forecast'!K:K)</f>
        <v>#N/A</v>
      </c>
    </row>
    <row r="1258" spans="1:29" hidden="1">
      <c r="A1258" s="39"/>
      <c r="B1258" s="1" t="s">
        <v>700</v>
      </c>
      <c r="C1258" s="1" t="s">
        <v>1370</v>
      </c>
      <c r="D1258" s="1" t="s">
        <v>17</v>
      </c>
      <c r="E1258" s="1" t="s">
        <v>17</v>
      </c>
      <c r="F1258" s="2">
        <v>45535</v>
      </c>
      <c r="G1258" s="2">
        <v>45505</v>
      </c>
      <c r="H1258" s="1" t="s">
        <v>3761</v>
      </c>
      <c r="I1258" s="1" t="s">
        <v>3762</v>
      </c>
      <c r="J1258" s="1" t="s">
        <v>643</v>
      </c>
      <c r="K1258" s="1" t="s">
        <v>890</v>
      </c>
      <c r="L1258" s="1" t="s">
        <v>3373</v>
      </c>
      <c r="M1258" s="1"/>
      <c r="N1258" s="1"/>
      <c r="O1258" s="1"/>
      <c r="P1258" s="40">
        <v>520.2421677420059</v>
      </c>
      <c r="Q1258" s="37" t="str">
        <f>IF(C1258="ForthPoint","ForthPoint",IF(D1258="Intercompany",_xlfn.XLOOKUP(E1258,'Dept Lookup'!B:B,'Dept Lookup'!A:A),Modified!D1258))</f>
        <v>Data Engineering</v>
      </c>
      <c r="R1258" t="str">
        <f t="shared" si="99"/>
        <v>The Blackstone Group</v>
      </c>
      <c r="S1258" s="1" t="s">
        <v>707</v>
      </c>
      <c r="T1258">
        <f t="shared" si="100"/>
        <v>0</v>
      </c>
      <c r="U1258" s="25" t="str">
        <f>IF(K1258&gt;0,K1258,_xlfn.XLOOKUP(M1258,'Client Lookup'!L:L,'Client Lookup'!N:N))</f>
        <v>32875</v>
      </c>
      <c r="V1258" t="str">
        <f>_xlfn.XLOOKUP(_xlfn.NUMBERVALUE(U1258),'Project Lookup'!X:X,'Project Lookup'!B:B)</f>
        <v>Blackstone - SOW#24 FS Engineer (Seb Team)</v>
      </c>
      <c r="X1258" t="str">
        <f t="shared" si="101"/>
        <v>468 Blackstone Inc. : 1285 Blackstone - SOW#24 FS Engineer (Seb Team)</v>
      </c>
      <c r="Y1258" t="str">
        <f t="shared" si="102"/>
        <v>468 Blackstone Inc.</v>
      </c>
      <c r="Z1258" t="str">
        <f t="shared" si="103"/>
        <v>468 Blackstone Inc.</v>
      </c>
      <c r="AA1258" t="str">
        <f>_xlfn.XLOOKUP(Z1258,'Client Lookup'!A:A,'Client Lookup'!C:C)</f>
        <v>The Blackstone Group</v>
      </c>
      <c r="AC1258" t="e">
        <f>_xlfn.XLOOKUP(K1258,'Results vs Forecast'!K:K,'Results vs Forecast'!K:K)</f>
        <v>#N/A</v>
      </c>
    </row>
    <row r="1259" spans="1:29" hidden="1">
      <c r="A1259" s="39"/>
      <c r="B1259" s="1" t="s">
        <v>700</v>
      </c>
      <c r="C1259" s="1" t="s">
        <v>1370</v>
      </c>
      <c r="D1259" s="1" t="s">
        <v>17</v>
      </c>
      <c r="E1259" s="1" t="s">
        <v>17</v>
      </c>
      <c r="F1259" s="2">
        <v>45535</v>
      </c>
      <c r="G1259" s="2">
        <v>45505</v>
      </c>
      <c r="H1259" s="1" t="s">
        <v>3763</v>
      </c>
      <c r="I1259" s="1" t="s">
        <v>3764</v>
      </c>
      <c r="J1259" s="1" t="s">
        <v>617</v>
      </c>
      <c r="K1259" s="1" t="s">
        <v>860</v>
      </c>
      <c r="L1259" s="1" t="s">
        <v>2892</v>
      </c>
      <c r="M1259" s="1"/>
      <c r="N1259" s="1"/>
      <c r="O1259" s="1"/>
      <c r="P1259" s="40">
        <v>504.23471642686729</v>
      </c>
      <c r="Q1259" s="37" t="str">
        <f>IF(C1259="ForthPoint","ForthPoint",IF(D1259="Intercompany",_xlfn.XLOOKUP(E1259,'Dept Lookup'!B:B,'Dept Lookup'!A:A),Modified!D1259))</f>
        <v>Data Engineering</v>
      </c>
      <c r="R1259" t="str">
        <f t="shared" si="99"/>
        <v>Roku</v>
      </c>
      <c r="S1259" s="1" t="s">
        <v>707</v>
      </c>
      <c r="T1259">
        <f t="shared" si="100"/>
        <v>0</v>
      </c>
      <c r="U1259" s="25" t="str">
        <f>IF(K1259&gt;0,K1259,_xlfn.XLOOKUP(M1259,'Client Lookup'!L:L,'Client Lookup'!N:N))</f>
        <v>25138</v>
      </c>
      <c r="V1259" t="str">
        <f>_xlfn.XLOOKUP(_xlfn.NUMBERVALUE(U1259),'Project Lookup'!X:X,'Project Lookup'!B:B)</f>
        <v>SOW#1 2024 - DE &amp; BI Team</v>
      </c>
      <c r="X1259" t="str">
        <f t="shared" si="101"/>
        <v>459 Roku Inc. : 966 SOW#1 2024 - DE &amp; BI Team</v>
      </c>
      <c r="Y1259" t="str">
        <f t="shared" si="102"/>
        <v>459 Roku Inc.</v>
      </c>
      <c r="Z1259" t="str">
        <f t="shared" si="103"/>
        <v>459 Roku Inc.</v>
      </c>
      <c r="AA1259" t="str">
        <f>_xlfn.XLOOKUP(Z1259,'Client Lookup'!A:A,'Client Lookup'!C:C)</f>
        <v>Roku</v>
      </c>
      <c r="AC1259" t="e">
        <f>_xlfn.XLOOKUP(K1259,'Results vs Forecast'!K:K,'Results vs Forecast'!K:K)</f>
        <v>#N/A</v>
      </c>
    </row>
    <row r="1260" spans="1:29" hidden="1">
      <c r="A1260" s="39"/>
      <c r="B1260" s="1" t="s">
        <v>700</v>
      </c>
      <c r="C1260" s="1" t="s">
        <v>701</v>
      </c>
      <c r="D1260" s="1" t="s">
        <v>17</v>
      </c>
      <c r="E1260" s="1" t="s">
        <v>17</v>
      </c>
      <c r="F1260" s="2">
        <v>45535</v>
      </c>
      <c r="G1260" s="2">
        <v>45505</v>
      </c>
      <c r="H1260" s="1" t="s">
        <v>3765</v>
      </c>
      <c r="I1260" s="1" t="s">
        <v>3766</v>
      </c>
      <c r="J1260" s="1" t="s">
        <v>515</v>
      </c>
      <c r="K1260" s="1" t="s">
        <v>776</v>
      </c>
      <c r="L1260" s="1" t="s">
        <v>2345</v>
      </c>
      <c r="M1260" s="1"/>
      <c r="N1260" s="1"/>
      <c r="O1260" s="1"/>
      <c r="P1260" s="40">
        <v>4813.3599999999997</v>
      </c>
      <c r="Q1260" s="37" t="str">
        <f>IF(C1260="ForthPoint","ForthPoint",IF(D1260="Intercompany",_xlfn.XLOOKUP(E1260,'Dept Lookup'!B:B,'Dept Lookup'!A:A),Modified!D1260))</f>
        <v>Data Engineering</v>
      </c>
      <c r="R1260" t="str">
        <f t="shared" si="99"/>
        <v>Dish</v>
      </c>
      <c r="S1260" s="1" t="s">
        <v>707</v>
      </c>
      <c r="T1260">
        <f t="shared" si="100"/>
        <v>0</v>
      </c>
      <c r="U1260" s="25" t="str">
        <f>IF(K1260&gt;0,K1260,_xlfn.XLOOKUP(M1260,'Client Lookup'!L:L,'Client Lookup'!N:N))</f>
        <v>32653</v>
      </c>
      <c r="V1260" t="str">
        <f>_xlfn.XLOOKUP(_xlfn.NUMBERVALUE(U1260),'Project Lookup'!X:X,'Project Lookup'!B:B)</f>
        <v>2: Dish - Integrated Data + Martech solution</v>
      </c>
      <c r="X1260" t="str">
        <f t="shared" si="101"/>
        <v>374 Dish : 1268 2: Dish - Integrated Data + Martech solution</v>
      </c>
      <c r="Y1260" t="str">
        <f t="shared" si="102"/>
        <v>374 Dish</v>
      </c>
      <c r="Z1260" t="str">
        <f t="shared" si="103"/>
        <v>374 Dish</v>
      </c>
      <c r="AA1260" t="str">
        <f>_xlfn.XLOOKUP(Z1260,'Client Lookup'!A:A,'Client Lookup'!C:C)</f>
        <v>Dish</v>
      </c>
      <c r="AC1260" t="e">
        <f>_xlfn.XLOOKUP(K1260,'Results vs Forecast'!K:K,'Results vs Forecast'!K:K)</f>
        <v>#N/A</v>
      </c>
    </row>
    <row r="1261" spans="1:29" hidden="1">
      <c r="A1261" s="39"/>
      <c r="B1261" s="1" t="s">
        <v>700</v>
      </c>
      <c r="C1261" s="1" t="s">
        <v>1370</v>
      </c>
      <c r="D1261" s="1" t="s">
        <v>17</v>
      </c>
      <c r="E1261" s="1" t="s">
        <v>17</v>
      </c>
      <c r="F1261" s="2">
        <v>45535</v>
      </c>
      <c r="G1261" s="2">
        <v>45505</v>
      </c>
      <c r="H1261" s="1" t="s">
        <v>3767</v>
      </c>
      <c r="I1261" s="1" t="s">
        <v>3768</v>
      </c>
      <c r="J1261" s="1" t="s">
        <v>818</v>
      </c>
      <c r="K1261" s="1" t="s">
        <v>796</v>
      </c>
      <c r="L1261" s="1" t="s">
        <v>3346</v>
      </c>
      <c r="M1261" s="1"/>
      <c r="N1261" s="1"/>
      <c r="O1261" s="1"/>
      <c r="P1261" s="40">
        <v>520.2421677420059</v>
      </c>
      <c r="Q1261" s="37" t="str">
        <f>IF(C1261="ForthPoint","ForthPoint",IF(D1261="Intercompany",_xlfn.XLOOKUP(E1261,'Dept Lookup'!B:B,'Dept Lookup'!A:A),Modified!D1261))</f>
        <v>Data Engineering</v>
      </c>
      <c r="R1261" t="str">
        <f t="shared" si="99"/>
        <v>Globalization Partners</v>
      </c>
      <c r="S1261" s="1" t="s">
        <v>707</v>
      </c>
      <c r="T1261">
        <f t="shared" si="100"/>
        <v>0</v>
      </c>
      <c r="U1261" s="25" t="str">
        <f>IF(K1261&gt;0,K1261,_xlfn.XLOOKUP(M1261,'Client Lookup'!L:L,'Client Lookup'!N:N))</f>
        <v>36410</v>
      </c>
      <c r="V1261" t="str">
        <f>_xlfn.XLOOKUP(_xlfn.NUMBERVALUE(U1261),'Project Lookup'!X:X,'Project Lookup'!B:B)</f>
        <v>Globalization Partners SOW #40 - Data Engineering Team Renewal</v>
      </c>
      <c r="X1261" t="str">
        <f t="shared" si="101"/>
        <v>460 Globalization Partners Inc. : 1367 Globalization Partners SOW #40 - Data Engineering Team Renewal</v>
      </c>
      <c r="Y1261" t="str">
        <f t="shared" si="102"/>
        <v>460 Globalization Partners Inc.</v>
      </c>
      <c r="Z1261" t="str">
        <f t="shared" si="103"/>
        <v>460 Globalization Partners Inc.</v>
      </c>
      <c r="AA1261" t="str">
        <f>_xlfn.XLOOKUP(Z1261,'Client Lookup'!A:A,'Client Lookup'!C:C)</f>
        <v>Globalization Partners</v>
      </c>
      <c r="AC1261" t="e">
        <f>_xlfn.XLOOKUP(K1261,'Results vs Forecast'!K:K,'Results vs Forecast'!K:K)</f>
        <v>#N/A</v>
      </c>
    </row>
    <row r="1262" spans="1:29" hidden="1">
      <c r="A1262" s="39"/>
      <c r="B1262" s="1" t="s">
        <v>700</v>
      </c>
      <c r="C1262" s="1" t="s">
        <v>1370</v>
      </c>
      <c r="D1262" s="1" t="s">
        <v>17</v>
      </c>
      <c r="E1262" s="1" t="s">
        <v>17</v>
      </c>
      <c r="F1262" s="2">
        <v>45535</v>
      </c>
      <c r="G1262" s="2">
        <v>45505</v>
      </c>
      <c r="H1262" s="1" t="s">
        <v>3769</v>
      </c>
      <c r="I1262" s="1" t="s">
        <v>3770</v>
      </c>
      <c r="J1262" s="1" t="s">
        <v>617</v>
      </c>
      <c r="K1262" s="1" t="s">
        <v>860</v>
      </c>
      <c r="L1262" s="1" t="s">
        <v>2892</v>
      </c>
      <c r="M1262" s="1"/>
      <c r="N1262" s="1"/>
      <c r="O1262" s="1"/>
      <c r="P1262" s="40">
        <v>280.1303980149263</v>
      </c>
      <c r="Q1262" s="37" t="str">
        <f>IF(C1262="ForthPoint","ForthPoint",IF(D1262="Intercompany",_xlfn.XLOOKUP(E1262,'Dept Lookup'!B:B,'Dept Lookup'!A:A),Modified!D1262))</f>
        <v>Data Engineering</v>
      </c>
      <c r="R1262" t="str">
        <f t="shared" si="99"/>
        <v>Roku</v>
      </c>
      <c r="S1262" s="1" t="s">
        <v>707</v>
      </c>
      <c r="T1262">
        <f t="shared" si="100"/>
        <v>0</v>
      </c>
      <c r="U1262" s="25" t="str">
        <f>IF(K1262&gt;0,K1262,_xlfn.XLOOKUP(M1262,'Client Lookup'!L:L,'Client Lookup'!N:N))</f>
        <v>25138</v>
      </c>
      <c r="V1262" t="str">
        <f>_xlfn.XLOOKUP(_xlfn.NUMBERVALUE(U1262),'Project Lookup'!X:X,'Project Lookup'!B:B)</f>
        <v>SOW#1 2024 - DE &amp; BI Team</v>
      </c>
      <c r="X1262" t="str">
        <f t="shared" si="101"/>
        <v>459 Roku Inc. : 966 SOW#1 2024 - DE &amp; BI Team</v>
      </c>
      <c r="Y1262" t="str">
        <f t="shared" si="102"/>
        <v>459 Roku Inc.</v>
      </c>
      <c r="Z1262" t="str">
        <f t="shared" si="103"/>
        <v>459 Roku Inc.</v>
      </c>
      <c r="AA1262" t="str">
        <f>_xlfn.XLOOKUP(Z1262,'Client Lookup'!A:A,'Client Lookup'!C:C)</f>
        <v>Roku</v>
      </c>
      <c r="AC1262" t="e">
        <f>_xlfn.XLOOKUP(K1262,'Results vs Forecast'!K:K,'Results vs Forecast'!K:K)</f>
        <v>#N/A</v>
      </c>
    </row>
    <row r="1263" spans="1:29" hidden="1">
      <c r="A1263" s="39"/>
      <c r="B1263" s="1" t="s">
        <v>700</v>
      </c>
      <c r="C1263" s="1" t="s">
        <v>1370</v>
      </c>
      <c r="D1263" s="1" t="s">
        <v>17</v>
      </c>
      <c r="E1263" s="1" t="s">
        <v>17</v>
      </c>
      <c r="F1263" s="2">
        <v>45535</v>
      </c>
      <c r="G1263" s="2">
        <v>45505</v>
      </c>
      <c r="H1263" s="1" t="s">
        <v>3771</v>
      </c>
      <c r="I1263" s="1" t="s">
        <v>3772</v>
      </c>
      <c r="J1263" s="1" t="s">
        <v>639</v>
      </c>
      <c r="K1263" s="1" t="s">
        <v>889</v>
      </c>
      <c r="L1263" s="1" t="s">
        <v>1254</v>
      </c>
      <c r="M1263" s="1"/>
      <c r="N1263" s="1"/>
      <c r="O1263" s="1"/>
      <c r="P1263" s="40">
        <v>440.20491116631274</v>
      </c>
      <c r="Q1263" s="37" t="str">
        <f>IF(C1263="ForthPoint","ForthPoint",IF(D1263="Intercompany",_xlfn.XLOOKUP(E1263,'Dept Lookup'!B:B,'Dept Lookup'!A:A),Modified!D1263))</f>
        <v>Data Engineering</v>
      </c>
      <c r="R1263" t="str">
        <f t="shared" si="99"/>
        <v>The Blackstone Group</v>
      </c>
      <c r="S1263" s="1" t="s">
        <v>707</v>
      </c>
      <c r="T1263">
        <f t="shared" si="100"/>
        <v>0</v>
      </c>
      <c r="U1263" s="25" t="str">
        <f>IF(K1263&gt;0,K1263,_xlfn.XLOOKUP(M1263,'Client Lookup'!L:L,'Client Lookup'!N:N))</f>
        <v>28998</v>
      </c>
      <c r="V1263" t="str">
        <f>_xlfn.XLOOKUP(_xlfn.NUMBERVALUE(U1263),'Project Lookup'!X:X,'Project Lookup'!B:B)</f>
        <v>Blackstone - SOW#23 - DE Tech Lead (Rafael Team)</v>
      </c>
      <c r="X1263" t="str">
        <f t="shared" si="101"/>
        <v>468 Blackstone Inc. : 1181 Blackstone - SOW#23 - DE Tech Lead (Rafael Team)</v>
      </c>
      <c r="Y1263" t="str">
        <f t="shared" si="102"/>
        <v>468 Blackstone Inc.</v>
      </c>
      <c r="Z1263" t="str">
        <f t="shared" si="103"/>
        <v>468 Blackstone Inc.</v>
      </c>
      <c r="AA1263" t="str">
        <f>_xlfn.XLOOKUP(Z1263,'Client Lookup'!A:A,'Client Lookup'!C:C)</f>
        <v>The Blackstone Group</v>
      </c>
      <c r="AC1263" t="e">
        <f>_xlfn.XLOOKUP(K1263,'Results vs Forecast'!K:K,'Results vs Forecast'!K:K)</f>
        <v>#N/A</v>
      </c>
    </row>
    <row r="1264" spans="1:29" hidden="1">
      <c r="A1264" s="39"/>
      <c r="B1264" s="1" t="s">
        <v>700</v>
      </c>
      <c r="C1264" s="1" t="s">
        <v>1370</v>
      </c>
      <c r="D1264" s="1" t="s">
        <v>17</v>
      </c>
      <c r="E1264" s="1" t="s">
        <v>17</v>
      </c>
      <c r="F1264" s="2">
        <v>45535</v>
      </c>
      <c r="G1264" s="2">
        <v>45505</v>
      </c>
      <c r="H1264" s="1" t="s">
        <v>3773</v>
      </c>
      <c r="I1264" s="1" t="s">
        <v>3774</v>
      </c>
      <c r="J1264" s="1" t="s">
        <v>644</v>
      </c>
      <c r="K1264" s="1" t="s">
        <v>888</v>
      </c>
      <c r="L1264" s="1" t="s">
        <v>3388</v>
      </c>
      <c r="M1264" s="1"/>
      <c r="N1264" s="1"/>
      <c r="O1264" s="1"/>
      <c r="P1264" s="40">
        <v>560.2607960298526</v>
      </c>
      <c r="Q1264" s="37" t="str">
        <f>IF(C1264="ForthPoint","ForthPoint",IF(D1264="Intercompany",_xlfn.XLOOKUP(E1264,'Dept Lookup'!B:B,'Dept Lookup'!A:A),Modified!D1264))</f>
        <v>Data Engineering</v>
      </c>
      <c r="R1264" t="str">
        <f t="shared" si="99"/>
        <v>The Blackstone Group</v>
      </c>
      <c r="S1264" s="1" t="s">
        <v>707</v>
      </c>
      <c r="T1264">
        <f t="shared" si="100"/>
        <v>0</v>
      </c>
      <c r="U1264" s="25" t="str">
        <f>IF(K1264&gt;0,K1264,_xlfn.XLOOKUP(M1264,'Client Lookup'!L:L,'Client Lookup'!N:N))</f>
        <v>34751</v>
      </c>
      <c r="V1264" t="str">
        <f>_xlfn.XLOOKUP(_xlfn.NUMBERVALUE(U1264),'Project Lookup'!X:X,'Project Lookup'!B:B)</f>
        <v>Blackstone - SOW#19 - Exec Office Team (.Net)</v>
      </c>
      <c r="X1264" t="str">
        <f t="shared" si="101"/>
        <v>468 Blackstone Inc. : 1329 Blackstone - SOW#19 - Exec Office Team (.Net)</v>
      </c>
      <c r="Y1264" t="str">
        <f t="shared" si="102"/>
        <v>468 Blackstone Inc.</v>
      </c>
      <c r="Z1264" t="str">
        <f t="shared" si="103"/>
        <v>468 Blackstone Inc.</v>
      </c>
      <c r="AA1264" t="str">
        <f>_xlfn.XLOOKUP(Z1264,'Client Lookup'!A:A,'Client Lookup'!C:C)</f>
        <v>The Blackstone Group</v>
      </c>
      <c r="AC1264" t="e">
        <f>_xlfn.XLOOKUP(K1264,'Results vs Forecast'!K:K,'Results vs Forecast'!K:K)</f>
        <v>#N/A</v>
      </c>
    </row>
    <row r="1265" spans="1:29" hidden="1">
      <c r="A1265" s="39"/>
      <c r="B1265" s="1" t="s">
        <v>700</v>
      </c>
      <c r="C1265" s="1" t="s">
        <v>1370</v>
      </c>
      <c r="D1265" s="1" t="s">
        <v>17</v>
      </c>
      <c r="E1265" s="1" t="s">
        <v>17</v>
      </c>
      <c r="F1265" s="2">
        <v>45535</v>
      </c>
      <c r="G1265" s="2">
        <v>45505</v>
      </c>
      <c r="H1265" s="1" t="s">
        <v>3775</v>
      </c>
      <c r="I1265" s="1" t="s">
        <v>3776</v>
      </c>
      <c r="J1265" s="1" t="s">
        <v>645</v>
      </c>
      <c r="K1265" s="1" t="s">
        <v>891</v>
      </c>
      <c r="L1265" s="1" t="s">
        <v>3332</v>
      </c>
      <c r="M1265" s="1"/>
      <c r="N1265" s="1"/>
      <c r="O1265" s="1"/>
      <c r="P1265" s="40">
        <v>536.24961905714463</v>
      </c>
      <c r="Q1265" s="37" t="str">
        <f>IF(C1265="ForthPoint","ForthPoint",IF(D1265="Intercompany",_xlfn.XLOOKUP(E1265,'Dept Lookup'!B:B,'Dept Lookup'!A:A),Modified!D1265))</f>
        <v>Data Engineering</v>
      </c>
      <c r="R1265" t="str">
        <f t="shared" si="99"/>
        <v>The Blackstone Group</v>
      </c>
      <c r="S1265" s="1" t="s">
        <v>707</v>
      </c>
      <c r="T1265">
        <f t="shared" si="100"/>
        <v>0</v>
      </c>
      <c r="U1265" s="25" t="str">
        <f>IF(K1265&gt;0,K1265,_xlfn.XLOOKUP(M1265,'Client Lookup'!L:L,'Client Lookup'!N:N))</f>
        <v>25160</v>
      </c>
      <c r="V1265" t="str">
        <f>_xlfn.XLOOKUP(_xlfn.NUMBERVALUE(U1265),'Project Lookup'!X:X,'Project Lookup'!B:B)</f>
        <v>Blackstone SOW #12</v>
      </c>
      <c r="X1265" t="str">
        <f t="shared" si="101"/>
        <v>468 Blackstone Inc. : 988 Blackstone SOW #12</v>
      </c>
      <c r="Y1265" t="str">
        <f t="shared" si="102"/>
        <v>468 Blackstone Inc.</v>
      </c>
      <c r="Z1265" t="str">
        <f t="shared" si="103"/>
        <v>468 Blackstone Inc.</v>
      </c>
      <c r="AA1265" t="str">
        <f>_xlfn.XLOOKUP(Z1265,'Client Lookup'!A:A,'Client Lookup'!C:C)</f>
        <v>The Blackstone Group</v>
      </c>
      <c r="AC1265" t="e">
        <f>_xlfn.XLOOKUP(K1265,'Results vs Forecast'!K:K,'Results vs Forecast'!K:K)</f>
        <v>#N/A</v>
      </c>
    </row>
    <row r="1266" spans="1:29" hidden="1">
      <c r="A1266" s="39"/>
      <c r="B1266" s="1" t="s">
        <v>700</v>
      </c>
      <c r="C1266" s="1" t="s">
        <v>1370</v>
      </c>
      <c r="D1266" s="1" t="s">
        <v>17</v>
      </c>
      <c r="E1266" s="1" t="s">
        <v>17</v>
      </c>
      <c r="F1266" s="2">
        <v>45535</v>
      </c>
      <c r="G1266" s="2">
        <v>45505</v>
      </c>
      <c r="H1266" s="1" t="s">
        <v>3777</v>
      </c>
      <c r="I1266" s="1" t="s">
        <v>3778</v>
      </c>
      <c r="J1266" s="1" t="s">
        <v>632</v>
      </c>
      <c r="K1266" s="1" t="s">
        <v>874</v>
      </c>
      <c r="L1266" s="1" t="s">
        <v>3637</v>
      </c>
      <c r="M1266" s="1"/>
      <c r="N1266" s="1"/>
      <c r="O1266" s="1"/>
      <c r="P1266" s="40">
        <v>408.19000853603541</v>
      </c>
      <c r="Q1266" s="37" t="str">
        <f>IF(C1266="ForthPoint","ForthPoint",IF(D1266="Intercompany",_xlfn.XLOOKUP(E1266,'Dept Lookup'!B:B,'Dept Lookup'!A:A),Modified!D1266))</f>
        <v>Data Engineering</v>
      </c>
      <c r="R1266" t="str">
        <f t="shared" si="99"/>
        <v>Stagwellglobal</v>
      </c>
      <c r="S1266" s="1" t="s">
        <v>707</v>
      </c>
      <c r="T1266">
        <f t="shared" si="100"/>
        <v>0</v>
      </c>
      <c r="U1266" s="25" t="str">
        <f>IF(K1266&gt;0,K1266,_xlfn.XLOOKUP(M1266,'Client Lookup'!L:L,'Client Lookup'!N:N))</f>
        <v>25159</v>
      </c>
      <c r="V1266" t="str">
        <f>_xlfn.XLOOKUP(_xlfn.NUMBERVALUE(U1266),'Project Lookup'!X:X,'Project Lookup'!B:B)</f>
        <v>Stagwell SOW#3</v>
      </c>
      <c r="X1266" t="str">
        <f t="shared" si="101"/>
        <v>469 Stagwell Marketing Cloud LLC : 987 Stagwell SOW#3</v>
      </c>
      <c r="Y1266" t="str">
        <f t="shared" si="102"/>
        <v>469 Stagwell Marketing Cloud LLC</v>
      </c>
      <c r="Z1266" t="str">
        <f t="shared" si="103"/>
        <v>469 Stagwell Marketing Cloud LLC</v>
      </c>
      <c r="AA1266" t="str">
        <f>_xlfn.XLOOKUP(Z1266,'Client Lookup'!A:A,'Client Lookup'!C:C)</f>
        <v>Stagwellglobal</v>
      </c>
      <c r="AC1266" t="e">
        <f>_xlfn.XLOOKUP(K1266,'Results vs Forecast'!K:K,'Results vs Forecast'!K:K)</f>
        <v>#N/A</v>
      </c>
    </row>
    <row r="1267" spans="1:29" hidden="1">
      <c r="A1267" s="39"/>
      <c r="B1267" s="1" t="s">
        <v>700</v>
      </c>
      <c r="C1267" s="1" t="s">
        <v>1370</v>
      </c>
      <c r="D1267" s="1" t="s">
        <v>17</v>
      </c>
      <c r="E1267" s="1" t="s">
        <v>17</v>
      </c>
      <c r="F1267" s="2">
        <v>45535</v>
      </c>
      <c r="G1267" s="2">
        <v>45505</v>
      </c>
      <c r="H1267" s="1" t="s">
        <v>3779</v>
      </c>
      <c r="I1267" s="1" t="s">
        <v>3780</v>
      </c>
      <c r="J1267" s="1" t="s">
        <v>617</v>
      </c>
      <c r="K1267" s="1" t="s">
        <v>860</v>
      </c>
      <c r="L1267" s="1" t="s">
        <v>2892</v>
      </c>
      <c r="M1267" s="1"/>
      <c r="N1267" s="1"/>
      <c r="O1267" s="1"/>
      <c r="P1267" s="40">
        <v>450.20956823827436</v>
      </c>
      <c r="Q1267" s="37" t="str">
        <f>IF(C1267="ForthPoint","ForthPoint",IF(D1267="Intercompany",_xlfn.XLOOKUP(E1267,'Dept Lookup'!B:B,'Dept Lookup'!A:A),Modified!D1267))</f>
        <v>Data Engineering</v>
      </c>
      <c r="R1267" t="str">
        <f t="shared" si="99"/>
        <v>Roku</v>
      </c>
      <c r="S1267" s="1" t="s">
        <v>707</v>
      </c>
      <c r="T1267">
        <f t="shared" si="100"/>
        <v>0</v>
      </c>
      <c r="U1267" s="25" t="str">
        <f>IF(K1267&gt;0,K1267,_xlfn.XLOOKUP(M1267,'Client Lookup'!L:L,'Client Lookup'!N:N))</f>
        <v>25138</v>
      </c>
      <c r="V1267" t="str">
        <f>_xlfn.XLOOKUP(_xlfn.NUMBERVALUE(U1267),'Project Lookup'!X:X,'Project Lookup'!B:B)</f>
        <v>SOW#1 2024 - DE &amp; BI Team</v>
      </c>
      <c r="X1267" t="str">
        <f t="shared" si="101"/>
        <v>459 Roku Inc. : 966 SOW#1 2024 - DE &amp; BI Team</v>
      </c>
      <c r="Y1267" t="str">
        <f t="shared" si="102"/>
        <v>459 Roku Inc.</v>
      </c>
      <c r="Z1267" t="str">
        <f t="shared" si="103"/>
        <v>459 Roku Inc.</v>
      </c>
      <c r="AA1267" t="str">
        <f>_xlfn.XLOOKUP(Z1267,'Client Lookup'!A:A,'Client Lookup'!C:C)</f>
        <v>Roku</v>
      </c>
      <c r="AC1267" t="e">
        <f>_xlfn.XLOOKUP(K1267,'Results vs Forecast'!K:K,'Results vs Forecast'!K:K)</f>
        <v>#N/A</v>
      </c>
    </row>
    <row r="1268" spans="1:29" hidden="1">
      <c r="A1268" s="39"/>
      <c r="B1268" s="1" t="s">
        <v>700</v>
      </c>
      <c r="C1268" s="1" t="s">
        <v>1370</v>
      </c>
      <c r="D1268" s="1" t="s">
        <v>17</v>
      </c>
      <c r="E1268" s="1" t="s">
        <v>17</v>
      </c>
      <c r="F1268" s="2">
        <v>45535</v>
      </c>
      <c r="G1268" s="2">
        <v>45505</v>
      </c>
      <c r="H1268" s="1" t="s">
        <v>3781</v>
      </c>
      <c r="I1268" s="1" t="s">
        <v>3782</v>
      </c>
      <c r="J1268" s="1" t="s">
        <v>617</v>
      </c>
      <c r="K1268" s="1" t="s">
        <v>860</v>
      </c>
      <c r="L1268" s="1" t="s">
        <v>2892</v>
      </c>
      <c r="M1268" s="1"/>
      <c r="N1268" s="1"/>
      <c r="O1268" s="1"/>
      <c r="P1268" s="40">
        <v>464.21608813902071</v>
      </c>
      <c r="Q1268" s="37" t="str">
        <f>IF(C1268="ForthPoint","ForthPoint",IF(D1268="Intercompany",_xlfn.XLOOKUP(E1268,'Dept Lookup'!B:B,'Dept Lookup'!A:A),Modified!D1268))</f>
        <v>Data Engineering</v>
      </c>
      <c r="R1268" t="str">
        <f t="shared" si="99"/>
        <v>Roku</v>
      </c>
      <c r="S1268" s="1" t="s">
        <v>707</v>
      </c>
      <c r="T1268">
        <f t="shared" si="100"/>
        <v>0</v>
      </c>
      <c r="U1268" s="25" t="str">
        <f>IF(K1268&gt;0,K1268,_xlfn.XLOOKUP(M1268,'Client Lookup'!L:L,'Client Lookup'!N:N))</f>
        <v>25138</v>
      </c>
      <c r="V1268" t="str">
        <f>_xlfn.XLOOKUP(_xlfn.NUMBERVALUE(U1268),'Project Lookup'!X:X,'Project Lookup'!B:B)</f>
        <v>SOW#1 2024 - DE &amp; BI Team</v>
      </c>
      <c r="X1268" t="str">
        <f t="shared" si="101"/>
        <v>459 Roku Inc. : 966 SOW#1 2024 - DE &amp; BI Team</v>
      </c>
      <c r="Y1268" t="str">
        <f t="shared" si="102"/>
        <v>459 Roku Inc.</v>
      </c>
      <c r="Z1268" t="str">
        <f t="shared" si="103"/>
        <v>459 Roku Inc.</v>
      </c>
      <c r="AA1268" t="str">
        <f>_xlfn.XLOOKUP(Z1268,'Client Lookup'!A:A,'Client Lookup'!C:C)</f>
        <v>Roku</v>
      </c>
      <c r="AC1268" t="e">
        <f>_xlfn.XLOOKUP(K1268,'Results vs Forecast'!K:K,'Results vs Forecast'!K:K)</f>
        <v>#N/A</v>
      </c>
    </row>
    <row r="1269" spans="1:29" hidden="1">
      <c r="A1269" s="39"/>
      <c r="B1269" s="1" t="s">
        <v>700</v>
      </c>
      <c r="C1269" s="1" t="s">
        <v>1370</v>
      </c>
      <c r="D1269" s="1" t="s">
        <v>17</v>
      </c>
      <c r="E1269" s="1" t="s">
        <v>17</v>
      </c>
      <c r="F1269" s="2">
        <v>45535</v>
      </c>
      <c r="G1269" s="2">
        <v>45505</v>
      </c>
      <c r="H1269" s="1" t="s">
        <v>3783</v>
      </c>
      <c r="I1269" s="1" t="s">
        <v>3784</v>
      </c>
      <c r="J1269" s="1" t="s">
        <v>617</v>
      </c>
      <c r="K1269" s="1" t="s">
        <v>860</v>
      </c>
      <c r="L1269" s="1" t="s">
        <v>2892</v>
      </c>
      <c r="M1269" s="1"/>
      <c r="N1269" s="1"/>
      <c r="O1269" s="1"/>
      <c r="P1269" s="40">
        <v>464.21608813902071</v>
      </c>
      <c r="Q1269" s="37" t="str">
        <f>IF(C1269="ForthPoint","ForthPoint",IF(D1269="Intercompany",_xlfn.XLOOKUP(E1269,'Dept Lookup'!B:B,'Dept Lookup'!A:A),Modified!D1269))</f>
        <v>Data Engineering</v>
      </c>
      <c r="R1269" t="str">
        <f t="shared" si="99"/>
        <v>Roku</v>
      </c>
      <c r="S1269" s="1" t="s">
        <v>707</v>
      </c>
      <c r="T1269">
        <f t="shared" si="100"/>
        <v>0</v>
      </c>
      <c r="U1269" s="25" t="str">
        <f>IF(K1269&gt;0,K1269,_xlfn.XLOOKUP(M1269,'Client Lookup'!L:L,'Client Lookup'!N:N))</f>
        <v>25138</v>
      </c>
      <c r="V1269" t="str">
        <f>_xlfn.XLOOKUP(_xlfn.NUMBERVALUE(U1269),'Project Lookup'!X:X,'Project Lookup'!B:B)</f>
        <v>SOW#1 2024 - DE &amp; BI Team</v>
      </c>
      <c r="X1269" t="str">
        <f t="shared" si="101"/>
        <v>459 Roku Inc. : 966 SOW#1 2024 - DE &amp; BI Team</v>
      </c>
      <c r="Y1269" t="str">
        <f t="shared" si="102"/>
        <v>459 Roku Inc.</v>
      </c>
      <c r="Z1269" t="str">
        <f t="shared" si="103"/>
        <v>459 Roku Inc.</v>
      </c>
      <c r="AA1269" t="str">
        <f>_xlfn.XLOOKUP(Z1269,'Client Lookup'!A:A,'Client Lookup'!C:C)</f>
        <v>Roku</v>
      </c>
      <c r="AC1269" t="e">
        <f>_xlfn.XLOOKUP(K1269,'Results vs Forecast'!K:K,'Results vs Forecast'!K:K)</f>
        <v>#N/A</v>
      </c>
    </row>
    <row r="1270" spans="1:29" hidden="1">
      <c r="A1270" s="39"/>
      <c r="B1270" s="1" t="s">
        <v>700</v>
      </c>
      <c r="C1270" s="1" t="s">
        <v>1370</v>
      </c>
      <c r="D1270" s="1" t="s">
        <v>17</v>
      </c>
      <c r="E1270" s="1" t="s">
        <v>17</v>
      </c>
      <c r="F1270" s="2">
        <v>45535</v>
      </c>
      <c r="G1270" s="2">
        <v>45505</v>
      </c>
      <c r="H1270" s="1" t="s">
        <v>3785</v>
      </c>
      <c r="I1270" s="1" t="s">
        <v>3786</v>
      </c>
      <c r="J1270" s="1" t="s">
        <v>645</v>
      </c>
      <c r="K1270" s="1" t="s">
        <v>891</v>
      </c>
      <c r="L1270" s="1" t="s">
        <v>3332</v>
      </c>
      <c r="M1270" s="1"/>
      <c r="N1270" s="1"/>
      <c r="O1270" s="1"/>
      <c r="P1270" s="40">
        <v>440.20491116631274</v>
      </c>
      <c r="Q1270" s="37" t="str">
        <f>IF(C1270="ForthPoint","ForthPoint",IF(D1270="Intercompany",_xlfn.XLOOKUP(E1270,'Dept Lookup'!B:B,'Dept Lookup'!A:A),Modified!D1270))</f>
        <v>Data Engineering</v>
      </c>
      <c r="R1270" t="str">
        <f t="shared" si="99"/>
        <v>The Blackstone Group</v>
      </c>
      <c r="S1270" s="1" t="s">
        <v>707</v>
      </c>
      <c r="T1270">
        <f t="shared" si="100"/>
        <v>0</v>
      </c>
      <c r="U1270" s="25" t="str">
        <f>IF(K1270&gt;0,K1270,_xlfn.XLOOKUP(M1270,'Client Lookup'!L:L,'Client Lookup'!N:N))</f>
        <v>25160</v>
      </c>
      <c r="V1270" t="str">
        <f>_xlfn.XLOOKUP(_xlfn.NUMBERVALUE(U1270),'Project Lookup'!X:X,'Project Lookup'!B:B)</f>
        <v>Blackstone SOW #12</v>
      </c>
      <c r="X1270" t="str">
        <f t="shared" si="101"/>
        <v>468 Blackstone Inc. : 988 Blackstone SOW #12</v>
      </c>
      <c r="Y1270" t="str">
        <f t="shared" si="102"/>
        <v>468 Blackstone Inc.</v>
      </c>
      <c r="Z1270" t="str">
        <f t="shared" si="103"/>
        <v>468 Blackstone Inc.</v>
      </c>
      <c r="AA1270" t="str">
        <f>_xlfn.XLOOKUP(Z1270,'Client Lookup'!A:A,'Client Lookup'!C:C)</f>
        <v>The Blackstone Group</v>
      </c>
      <c r="AC1270" t="e">
        <f>_xlfn.XLOOKUP(K1270,'Results vs Forecast'!K:K,'Results vs Forecast'!K:K)</f>
        <v>#N/A</v>
      </c>
    </row>
    <row r="1271" spans="1:29" hidden="1">
      <c r="A1271" s="39"/>
      <c r="B1271" s="1" t="s">
        <v>700</v>
      </c>
      <c r="C1271" s="1" t="s">
        <v>1370</v>
      </c>
      <c r="D1271" s="1" t="s">
        <v>17</v>
      </c>
      <c r="E1271" s="1" t="s">
        <v>17</v>
      </c>
      <c r="F1271" s="2">
        <v>45535</v>
      </c>
      <c r="G1271" s="2">
        <v>45505</v>
      </c>
      <c r="H1271" s="1" t="s">
        <v>3787</v>
      </c>
      <c r="I1271" s="1" t="s">
        <v>3788</v>
      </c>
      <c r="J1271" s="1" t="s">
        <v>617</v>
      </c>
      <c r="K1271" s="1" t="s">
        <v>860</v>
      </c>
      <c r="L1271" s="1" t="s">
        <v>2892</v>
      </c>
      <c r="M1271" s="1"/>
      <c r="N1271" s="1"/>
      <c r="O1271" s="1"/>
      <c r="P1271" s="40">
        <v>432.20118550874338</v>
      </c>
      <c r="Q1271" s="37" t="str">
        <f>IF(C1271="ForthPoint","ForthPoint",IF(D1271="Intercompany",_xlfn.XLOOKUP(E1271,'Dept Lookup'!B:B,'Dept Lookup'!A:A),Modified!D1271))</f>
        <v>Data Engineering</v>
      </c>
      <c r="R1271" t="str">
        <f t="shared" si="99"/>
        <v>Roku</v>
      </c>
      <c r="S1271" s="1" t="s">
        <v>707</v>
      </c>
      <c r="T1271">
        <f t="shared" si="100"/>
        <v>0</v>
      </c>
      <c r="U1271" s="25" t="str">
        <f>IF(K1271&gt;0,K1271,_xlfn.XLOOKUP(M1271,'Client Lookup'!L:L,'Client Lookup'!N:N))</f>
        <v>25138</v>
      </c>
      <c r="V1271" t="str">
        <f>_xlfn.XLOOKUP(_xlfn.NUMBERVALUE(U1271),'Project Lookup'!X:X,'Project Lookup'!B:B)</f>
        <v>SOW#1 2024 - DE &amp; BI Team</v>
      </c>
      <c r="X1271" t="str">
        <f t="shared" si="101"/>
        <v>459 Roku Inc. : 966 SOW#1 2024 - DE &amp; BI Team</v>
      </c>
      <c r="Y1271" t="str">
        <f t="shared" si="102"/>
        <v>459 Roku Inc.</v>
      </c>
      <c r="Z1271" t="str">
        <f t="shared" si="103"/>
        <v>459 Roku Inc.</v>
      </c>
      <c r="AA1271" t="str">
        <f>_xlfn.XLOOKUP(Z1271,'Client Lookup'!A:A,'Client Lookup'!C:C)</f>
        <v>Roku</v>
      </c>
      <c r="AC1271" t="e">
        <f>_xlfn.XLOOKUP(K1271,'Results vs Forecast'!K:K,'Results vs Forecast'!K:K)</f>
        <v>#N/A</v>
      </c>
    </row>
    <row r="1272" spans="1:29" hidden="1">
      <c r="A1272" s="39"/>
      <c r="B1272" s="1" t="s">
        <v>700</v>
      </c>
      <c r="C1272" s="1" t="s">
        <v>1370</v>
      </c>
      <c r="D1272" s="1" t="s">
        <v>17</v>
      </c>
      <c r="E1272" s="1" t="s">
        <v>17</v>
      </c>
      <c r="F1272" s="2">
        <v>45535</v>
      </c>
      <c r="G1272" s="2">
        <v>45505</v>
      </c>
      <c r="H1272" s="1" t="s">
        <v>3789</v>
      </c>
      <c r="I1272" s="1" t="s">
        <v>3790</v>
      </c>
      <c r="J1272" s="1" t="s">
        <v>642</v>
      </c>
      <c r="K1272" s="1" t="s">
        <v>881</v>
      </c>
      <c r="L1272" s="1" t="s">
        <v>3416</v>
      </c>
      <c r="M1272" s="1"/>
      <c r="N1272" s="1"/>
      <c r="O1272" s="1"/>
      <c r="P1272" s="40">
        <v>520.2421677420059</v>
      </c>
      <c r="Q1272" s="37" t="str">
        <f>IF(C1272="ForthPoint","ForthPoint",IF(D1272="Intercompany",_xlfn.XLOOKUP(E1272,'Dept Lookup'!B:B,'Dept Lookup'!A:A),Modified!D1272))</f>
        <v>Data Engineering</v>
      </c>
      <c r="R1272" t="str">
        <f t="shared" si="99"/>
        <v>The Blackstone Group</v>
      </c>
      <c r="S1272" s="1" t="s">
        <v>707</v>
      </c>
      <c r="T1272">
        <f t="shared" si="100"/>
        <v>0</v>
      </c>
      <c r="U1272" s="25" t="str">
        <f>IF(K1272&gt;0,K1272,_xlfn.XLOOKUP(M1272,'Client Lookup'!L:L,'Client Lookup'!N:N))</f>
        <v>32036</v>
      </c>
      <c r="V1272" t="str">
        <f>_xlfn.XLOOKUP(_xlfn.NUMBERVALUE(U1272),'Project Lookup'!X:X,'Project Lookup'!B:B)</f>
        <v>Blackstone - Python Engineers (James Team)</v>
      </c>
      <c r="X1272" t="str">
        <f t="shared" si="101"/>
        <v>468 Blackstone Inc. : 1255 Blackstone - Python Engineers (James Team)</v>
      </c>
      <c r="Y1272" t="str">
        <f t="shared" si="102"/>
        <v>468 Blackstone Inc.</v>
      </c>
      <c r="Z1272" t="str">
        <f t="shared" si="103"/>
        <v>468 Blackstone Inc.</v>
      </c>
      <c r="AA1272" t="str">
        <f>_xlfn.XLOOKUP(Z1272,'Client Lookup'!A:A,'Client Lookup'!C:C)</f>
        <v>The Blackstone Group</v>
      </c>
      <c r="AC1272" t="e">
        <f>_xlfn.XLOOKUP(K1272,'Results vs Forecast'!K:K,'Results vs Forecast'!K:K)</f>
        <v>#N/A</v>
      </c>
    </row>
    <row r="1273" spans="1:29" hidden="1">
      <c r="A1273" s="39"/>
      <c r="B1273" s="1" t="s">
        <v>700</v>
      </c>
      <c r="C1273" s="1" t="s">
        <v>1370</v>
      </c>
      <c r="D1273" s="1" t="s">
        <v>17</v>
      </c>
      <c r="E1273" s="1" t="s">
        <v>17</v>
      </c>
      <c r="F1273" s="2">
        <v>45535</v>
      </c>
      <c r="G1273" s="2">
        <v>45505</v>
      </c>
      <c r="H1273" s="1" t="s">
        <v>3791</v>
      </c>
      <c r="I1273" s="1" t="s">
        <v>3792</v>
      </c>
      <c r="J1273" s="1" t="s">
        <v>630</v>
      </c>
      <c r="K1273" s="1" t="s">
        <v>872</v>
      </c>
      <c r="L1273" s="1" t="s">
        <v>3484</v>
      </c>
      <c r="M1273" s="1"/>
      <c r="N1273" s="1"/>
      <c r="O1273" s="1"/>
      <c r="P1273" s="40">
        <v>400.1862828784661</v>
      </c>
      <c r="Q1273" s="37" t="str">
        <f>IF(C1273="ForthPoint","ForthPoint",IF(D1273="Intercompany",_xlfn.XLOOKUP(E1273,'Dept Lookup'!B:B,'Dept Lookup'!A:A),Modified!D1273))</f>
        <v>Data Engineering</v>
      </c>
      <c r="R1273" t="str">
        <f t="shared" si="99"/>
        <v>Stagwellglobal</v>
      </c>
      <c r="S1273" s="1" t="s">
        <v>707</v>
      </c>
      <c r="T1273">
        <f t="shared" si="100"/>
        <v>0</v>
      </c>
      <c r="U1273" s="25" t="str">
        <f>IF(K1273&gt;0,K1273,_xlfn.XLOOKUP(M1273,'Client Lookup'!L:L,'Client Lookup'!N:N))</f>
        <v>29211</v>
      </c>
      <c r="V1273" t="str">
        <f>_xlfn.XLOOKUP(_xlfn.NUMBERVALUE(U1273),'Project Lookup'!X:X,'Project Lookup'!B:B)</f>
        <v>Stagwell - SOW#4 - Data Engineering Team</v>
      </c>
      <c r="X1273" t="str">
        <f t="shared" si="101"/>
        <v>469 Stagwell Marketing Cloud LLC : 1190 Stagwell - SOW#4 - Data Engineering Team</v>
      </c>
      <c r="Y1273" t="str">
        <f t="shared" si="102"/>
        <v>469 Stagwell Marketing Cloud LLC</v>
      </c>
      <c r="Z1273" t="str">
        <f t="shared" si="103"/>
        <v>469 Stagwell Marketing Cloud LLC</v>
      </c>
      <c r="AA1273" t="str">
        <f>_xlfn.XLOOKUP(Z1273,'Client Lookup'!A:A,'Client Lookup'!C:C)</f>
        <v>Stagwellglobal</v>
      </c>
      <c r="AC1273" t="e">
        <f>_xlfn.XLOOKUP(K1273,'Results vs Forecast'!K:K,'Results vs Forecast'!K:K)</f>
        <v>#N/A</v>
      </c>
    </row>
    <row r="1274" spans="1:29" hidden="1">
      <c r="A1274" s="39"/>
      <c r="B1274" s="1" t="s">
        <v>700</v>
      </c>
      <c r="C1274" s="1" t="s">
        <v>1370</v>
      </c>
      <c r="D1274" s="1" t="s">
        <v>17</v>
      </c>
      <c r="E1274" s="1" t="s">
        <v>17</v>
      </c>
      <c r="F1274" s="2">
        <v>45535</v>
      </c>
      <c r="G1274" s="2">
        <v>45505</v>
      </c>
      <c r="H1274" s="1" t="s">
        <v>3793</v>
      </c>
      <c r="I1274" s="1" t="s">
        <v>3794</v>
      </c>
      <c r="J1274" s="1" t="s">
        <v>617</v>
      </c>
      <c r="K1274" s="1" t="s">
        <v>860</v>
      </c>
      <c r="L1274" s="1" t="s">
        <v>2892</v>
      </c>
      <c r="M1274" s="1"/>
      <c r="N1274" s="1"/>
      <c r="O1274" s="1"/>
      <c r="P1274" s="40">
        <v>158.0735817369941</v>
      </c>
      <c r="Q1274" s="37" t="str">
        <f>IF(C1274="ForthPoint","ForthPoint",IF(D1274="Intercompany",_xlfn.XLOOKUP(E1274,'Dept Lookup'!B:B,'Dept Lookup'!A:A),Modified!D1274))</f>
        <v>Data Engineering</v>
      </c>
      <c r="R1274" t="str">
        <f t="shared" si="99"/>
        <v>Roku</v>
      </c>
      <c r="S1274" s="1" t="s">
        <v>707</v>
      </c>
      <c r="T1274">
        <f t="shared" si="100"/>
        <v>0</v>
      </c>
      <c r="U1274" s="25" t="str">
        <f>IF(K1274&gt;0,K1274,_xlfn.XLOOKUP(M1274,'Client Lookup'!L:L,'Client Lookup'!N:N))</f>
        <v>25138</v>
      </c>
      <c r="V1274" t="str">
        <f>_xlfn.XLOOKUP(_xlfn.NUMBERVALUE(U1274),'Project Lookup'!X:X,'Project Lookup'!B:B)</f>
        <v>SOW#1 2024 - DE &amp; BI Team</v>
      </c>
      <c r="X1274" t="str">
        <f t="shared" si="101"/>
        <v>459 Roku Inc. : 966 SOW#1 2024 - DE &amp; BI Team</v>
      </c>
      <c r="Y1274" t="str">
        <f t="shared" si="102"/>
        <v>459 Roku Inc.</v>
      </c>
      <c r="Z1274" t="str">
        <f t="shared" si="103"/>
        <v>459 Roku Inc.</v>
      </c>
      <c r="AA1274" t="str">
        <f>_xlfn.XLOOKUP(Z1274,'Client Lookup'!A:A,'Client Lookup'!C:C)</f>
        <v>Roku</v>
      </c>
      <c r="AC1274" t="e">
        <f>_xlfn.XLOOKUP(K1274,'Results vs Forecast'!K:K,'Results vs Forecast'!K:K)</f>
        <v>#N/A</v>
      </c>
    </row>
    <row r="1275" spans="1:29" hidden="1">
      <c r="A1275" s="39"/>
      <c r="B1275" s="1" t="s">
        <v>700</v>
      </c>
      <c r="C1275" s="1" t="s">
        <v>1395</v>
      </c>
      <c r="D1275" s="1" t="s">
        <v>17</v>
      </c>
      <c r="E1275" s="1" t="s">
        <v>17</v>
      </c>
      <c r="F1275" s="2">
        <v>45535</v>
      </c>
      <c r="G1275" s="2">
        <v>45505</v>
      </c>
      <c r="H1275" s="1" t="s">
        <v>3795</v>
      </c>
      <c r="I1275" s="1" t="s">
        <v>3796</v>
      </c>
      <c r="J1275" s="1" t="s">
        <v>1797</v>
      </c>
      <c r="K1275" s="1" t="s">
        <v>1798</v>
      </c>
      <c r="L1275" s="1"/>
      <c r="M1275" s="1"/>
      <c r="N1275" s="1"/>
      <c r="O1275" s="1"/>
      <c r="P1275" s="40">
        <v>471.6643512</v>
      </c>
      <c r="Q1275" s="41" t="s">
        <v>948</v>
      </c>
      <c r="R1275" t="str">
        <f t="shared" si="99"/>
        <v>ALDI Business Services B.V.</v>
      </c>
      <c r="S1275" s="1" t="s">
        <v>707</v>
      </c>
      <c r="T1275">
        <f t="shared" si="100"/>
        <v>0</v>
      </c>
      <c r="U1275" s="25" t="str">
        <f>IF(K1275&gt;0,K1275,_xlfn.XLOOKUP(M1275,'Client Lookup'!L:L,'Client Lookup'!N:N))</f>
        <v>28148</v>
      </c>
      <c r="V1275" t="str">
        <f>_xlfn.XLOOKUP(_xlfn.NUMBERVALUE(U1275),'Project Lookup'!X:X,'Project Lookup'!B:B)</f>
        <v>MMM Rebuild &amp; Monthly Rescoring 2024</v>
      </c>
      <c r="X1275" t="str">
        <f t="shared" si="101"/>
        <v>294 ALDI Business Services B.V. : 1149 MMM Rebuild &amp; Monthly Rescoring 2024</v>
      </c>
      <c r="Y1275" t="str">
        <f t="shared" si="102"/>
        <v>294 ALDI Business Services B.V.</v>
      </c>
      <c r="Z1275" t="str">
        <f t="shared" si="103"/>
        <v>294 ALDI Business Services B.V.</v>
      </c>
      <c r="AA1275" t="str">
        <f>_xlfn.XLOOKUP(Z1275,'Client Lookup'!A:A,'Client Lookup'!C:C)</f>
        <v>ALDI Business Services B.V.</v>
      </c>
      <c r="AC1275" t="e">
        <f>_xlfn.XLOOKUP(K1275,'Results vs Forecast'!K:K,'Results vs Forecast'!K:K)</f>
        <v>#N/A</v>
      </c>
    </row>
    <row r="1276" spans="1:29" hidden="1">
      <c r="A1276" s="39"/>
      <c r="B1276" s="1" t="s">
        <v>700</v>
      </c>
      <c r="C1276" s="1" t="s">
        <v>1390</v>
      </c>
      <c r="D1276" s="1" t="s">
        <v>17</v>
      </c>
      <c r="E1276" s="1" t="s">
        <v>17</v>
      </c>
      <c r="F1276" s="2">
        <v>45535</v>
      </c>
      <c r="G1276" s="2">
        <v>45505</v>
      </c>
      <c r="H1276" s="1" t="s">
        <v>3797</v>
      </c>
      <c r="I1276" s="1" t="s">
        <v>3798</v>
      </c>
      <c r="J1276" s="1" t="s">
        <v>3799</v>
      </c>
      <c r="K1276" s="1" t="s">
        <v>3800</v>
      </c>
      <c r="L1276" s="1"/>
      <c r="M1276" s="1"/>
      <c r="N1276" s="1"/>
      <c r="O1276" s="1"/>
      <c r="P1276" s="40">
        <v>1483.2875405691398</v>
      </c>
      <c r="Q1276" s="37" t="str">
        <f>IF(C1276="ForthPoint","ForthPoint",IF(D1276="Intercompany",_xlfn.XLOOKUP(E1276,'Dept Lookup'!B:B,'Dept Lookup'!A:A),Modified!D1276))</f>
        <v>ForthPoint</v>
      </c>
      <c r="R1276" s="11" t="s">
        <v>190</v>
      </c>
      <c r="S1276" s="1" t="s">
        <v>707</v>
      </c>
      <c r="T1276">
        <f t="shared" si="100"/>
        <v>0</v>
      </c>
      <c r="U1276" s="25" t="str">
        <f>IF(K1276&gt;0,K1276,_xlfn.XLOOKUP(M1276,'Client Lookup'!L:L,'Client Lookup'!N:N))</f>
        <v>36722</v>
      </c>
      <c r="V1276" t="str">
        <f>_xlfn.XLOOKUP(_xlfn.NUMBERVALUE(U1276),'Project Lookup'!X:X,'Project Lookup'!B:B)</f>
        <v>Wyndham - Guest Analytics Retainer</v>
      </c>
      <c r="X1276" t="str">
        <f t="shared" si="101"/>
        <v>402 ICC in Forth Point Represents Blend360 : 1378 Wyndham - Guest Analytics Retainer</v>
      </c>
      <c r="Y1276" t="str">
        <f t="shared" si="102"/>
        <v>402 ICC in Forth Point Represents Blend360</v>
      </c>
      <c r="Z1276" t="str">
        <f t="shared" si="103"/>
        <v>402 ICC in Forth Point Represents Blend360</v>
      </c>
      <c r="AA1276" s="11" t="s">
        <v>190</v>
      </c>
      <c r="AC1276" t="e">
        <f>_xlfn.XLOOKUP(K1276,'Results vs Forecast'!K:K,'Results vs Forecast'!K:K)</f>
        <v>#N/A</v>
      </c>
    </row>
    <row r="1277" spans="1:29" hidden="1">
      <c r="A1277" s="39"/>
      <c r="B1277" s="1" t="s">
        <v>700</v>
      </c>
      <c r="C1277" s="1" t="s">
        <v>701</v>
      </c>
      <c r="D1277" s="1" t="s">
        <v>17</v>
      </c>
      <c r="E1277" s="1" t="s">
        <v>17</v>
      </c>
      <c r="F1277" s="2">
        <v>45535</v>
      </c>
      <c r="G1277" s="2">
        <v>45505</v>
      </c>
      <c r="H1277" s="1" t="s">
        <v>3801</v>
      </c>
      <c r="I1277" s="1" t="s">
        <v>3802</v>
      </c>
      <c r="J1277" s="1" t="s">
        <v>666</v>
      </c>
      <c r="K1277" s="1" t="s">
        <v>917</v>
      </c>
      <c r="L1277" s="1" t="s">
        <v>1865</v>
      </c>
      <c r="M1277" s="1"/>
      <c r="N1277" s="1"/>
      <c r="O1277" s="1"/>
      <c r="P1277" s="40">
        <v>215.08</v>
      </c>
      <c r="Q1277" s="37" t="str">
        <f>IF(C1277="ForthPoint","ForthPoint",IF(D1277="Intercompany",_xlfn.XLOOKUP(E1277,'Dept Lookup'!B:B,'Dept Lookup'!A:A),Modified!D1277))</f>
        <v>Data Engineering</v>
      </c>
      <c r="R1277" t="str">
        <f t="shared" si="99"/>
        <v>Visa</v>
      </c>
      <c r="S1277" s="1" t="s">
        <v>707</v>
      </c>
      <c r="T1277">
        <f t="shared" si="100"/>
        <v>0</v>
      </c>
      <c r="U1277" s="25" t="str">
        <f>IF(K1277&gt;0,K1277,_xlfn.XLOOKUP(M1277,'Client Lookup'!L:L,'Client Lookup'!N:N))</f>
        <v>31318</v>
      </c>
      <c r="V1277" t="str">
        <f>_xlfn.XLOOKUP(_xlfn.NUMBERVALUE(U1277),'Project Lookup'!X:X,'Project Lookup'!B:B)</f>
        <v>NextGen Solutions</v>
      </c>
      <c r="X1277" t="str">
        <f t="shared" si="101"/>
        <v>11 Visa : 1246 NextGen Solutions</v>
      </c>
      <c r="Y1277" t="str">
        <f t="shared" si="102"/>
        <v>11 Visa</v>
      </c>
      <c r="Z1277" t="str">
        <f t="shared" si="103"/>
        <v>11 Visa</v>
      </c>
      <c r="AA1277" t="str">
        <f>_xlfn.XLOOKUP(Z1277,'Client Lookup'!A:A,'Client Lookup'!C:C)</f>
        <v>Visa</v>
      </c>
      <c r="AC1277" t="e">
        <f>_xlfn.XLOOKUP(K1277,'Results vs Forecast'!K:K,'Results vs Forecast'!K:K)</f>
        <v>#N/A</v>
      </c>
    </row>
    <row r="1278" spans="1:29" hidden="1">
      <c r="A1278" s="39"/>
      <c r="B1278" s="1" t="s">
        <v>700</v>
      </c>
      <c r="C1278" s="1" t="s">
        <v>1370</v>
      </c>
      <c r="D1278" s="1" t="s">
        <v>17</v>
      </c>
      <c r="E1278" s="1" t="s">
        <v>17</v>
      </c>
      <c r="F1278" s="2">
        <v>45535</v>
      </c>
      <c r="G1278" s="2">
        <v>45505</v>
      </c>
      <c r="H1278" s="1" t="s">
        <v>3803</v>
      </c>
      <c r="I1278" s="1" t="s">
        <v>3804</v>
      </c>
      <c r="J1278" s="1" t="s">
        <v>617</v>
      </c>
      <c r="K1278" s="1" t="s">
        <v>860</v>
      </c>
      <c r="L1278" s="1" t="s">
        <v>2892</v>
      </c>
      <c r="M1278" s="1"/>
      <c r="N1278" s="1"/>
      <c r="O1278" s="1"/>
      <c r="P1278" s="40">
        <v>480.22353945415932</v>
      </c>
      <c r="Q1278" s="37" t="str">
        <f>IF(C1278="ForthPoint","ForthPoint",IF(D1278="Intercompany",_xlfn.XLOOKUP(E1278,'Dept Lookup'!B:B,'Dept Lookup'!A:A),Modified!D1278))</f>
        <v>Data Engineering</v>
      </c>
      <c r="R1278" t="str">
        <f t="shared" si="99"/>
        <v>Roku</v>
      </c>
      <c r="S1278" s="1" t="s">
        <v>707</v>
      </c>
      <c r="T1278">
        <f t="shared" si="100"/>
        <v>0</v>
      </c>
      <c r="U1278" s="25" t="str">
        <f>IF(K1278&gt;0,K1278,_xlfn.XLOOKUP(M1278,'Client Lookup'!L:L,'Client Lookup'!N:N))</f>
        <v>25138</v>
      </c>
      <c r="V1278" t="str">
        <f>_xlfn.XLOOKUP(_xlfn.NUMBERVALUE(U1278),'Project Lookup'!X:X,'Project Lookup'!B:B)</f>
        <v>SOW#1 2024 - DE &amp; BI Team</v>
      </c>
      <c r="X1278" t="str">
        <f t="shared" si="101"/>
        <v>459 Roku Inc. : 966 SOW#1 2024 - DE &amp; BI Team</v>
      </c>
      <c r="Y1278" t="str">
        <f t="shared" si="102"/>
        <v>459 Roku Inc.</v>
      </c>
      <c r="Z1278" t="str">
        <f t="shared" si="103"/>
        <v>459 Roku Inc.</v>
      </c>
      <c r="AA1278" t="str">
        <f>_xlfn.XLOOKUP(Z1278,'Client Lookup'!A:A,'Client Lookup'!C:C)</f>
        <v>Roku</v>
      </c>
      <c r="AC1278" t="e">
        <f>_xlfn.XLOOKUP(K1278,'Results vs Forecast'!K:K,'Results vs Forecast'!K:K)</f>
        <v>#N/A</v>
      </c>
    </row>
    <row r="1279" spans="1:29" hidden="1">
      <c r="A1279" s="39"/>
      <c r="B1279" s="1" t="s">
        <v>700</v>
      </c>
      <c r="C1279" s="1" t="s">
        <v>1370</v>
      </c>
      <c r="D1279" s="1" t="s">
        <v>17</v>
      </c>
      <c r="E1279" s="1" t="s">
        <v>17</v>
      </c>
      <c r="F1279" s="2">
        <v>45535</v>
      </c>
      <c r="G1279" s="2">
        <v>45505</v>
      </c>
      <c r="H1279" s="1" t="s">
        <v>3805</v>
      </c>
      <c r="I1279" s="1" t="s">
        <v>3806</v>
      </c>
      <c r="J1279" s="1" t="s">
        <v>641</v>
      </c>
      <c r="K1279" s="1" t="s">
        <v>886</v>
      </c>
      <c r="L1279" s="1" t="s">
        <v>3668</v>
      </c>
      <c r="M1279" s="1"/>
      <c r="N1279" s="1"/>
      <c r="O1279" s="1"/>
      <c r="P1279" s="40">
        <v>560.2607960298526</v>
      </c>
      <c r="Q1279" s="37" t="str">
        <f>IF(C1279="ForthPoint","ForthPoint",IF(D1279="Intercompany",_xlfn.XLOOKUP(E1279,'Dept Lookup'!B:B,'Dept Lookup'!A:A),Modified!D1279))</f>
        <v>Data Engineering</v>
      </c>
      <c r="R1279" t="str">
        <f t="shared" si="99"/>
        <v>The Blackstone Group</v>
      </c>
      <c r="S1279" s="1" t="s">
        <v>707</v>
      </c>
      <c r="T1279">
        <f t="shared" si="100"/>
        <v>0</v>
      </c>
      <c r="U1279" s="25" t="str">
        <f>IF(K1279&gt;0,K1279,_xlfn.XLOOKUP(M1279,'Client Lookup'!L:L,'Client Lookup'!N:N))</f>
        <v>29419</v>
      </c>
      <c r="V1279" t="str">
        <f>_xlfn.XLOOKUP(_xlfn.NUMBERVALUE(U1279),'Project Lookup'!X:X,'Project Lookup'!B:B)</f>
        <v>Blackstone - SOW#18 - Data Engineer with AWS (Puneet Team)</v>
      </c>
      <c r="X1279" t="str">
        <f t="shared" si="101"/>
        <v>468 Blackstone Inc. : 1194 Blackstone - SOW#18 - Data Engineer with AWS (Puneet Team)</v>
      </c>
      <c r="Y1279" t="str">
        <f t="shared" si="102"/>
        <v>468 Blackstone Inc.</v>
      </c>
      <c r="Z1279" t="str">
        <f t="shared" si="103"/>
        <v>468 Blackstone Inc.</v>
      </c>
      <c r="AA1279" t="str">
        <f>_xlfn.XLOOKUP(Z1279,'Client Lookup'!A:A,'Client Lookup'!C:C)</f>
        <v>The Blackstone Group</v>
      </c>
      <c r="AC1279" t="e">
        <f>_xlfn.XLOOKUP(K1279,'Results vs Forecast'!K:K,'Results vs Forecast'!K:K)</f>
        <v>#N/A</v>
      </c>
    </row>
    <row r="1280" spans="1:29" hidden="1">
      <c r="A1280" s="39"/>
      <c r="B1280" s="1" t="s">
        <v>700</v>
      </c>
      <c r="C1280" s="1" t="s">
        <v>1370</v>
      </c>
      <c r="D1280" s="1" t="s">
        <v>17</v>
      </c>
      <c r="E1280" s="1" t="s">
        <v>17</v>
      </c>
      <c r="F1280" s="2">
        <v>45535</v>
      </c>
      <c r="G1280" s="2">
        <v>45505</v>
      </c>
      <c r="H1280" s="1" t="s">
        <v>3807</v>
      </c>
      <c r="I1280" s="1" t="s">
        <v>3808</v>
      </c>
      <c r="J1280" s="1" t="s">
        <v>641</v>
      </c>
      <c r="K1280" s="1" t="s">
        <v>886</v>
      </c>
      <c r="L1280" s="1" t="s">
        <v>3668</v>
      </c>
      <c r="M1280" s="1"/>
      <c r="N1280" s="1"/>
      <c r="O1280" s="1"/>
      <c r="P1280" s="40">
        <v>560.2607960298526</v>
      </c>
      <c r="Q1280" s="37" t="str">
        <f>IF(C1280="ForthPoint","ForthPoint",IF(D1280="Intercompany",_xlfn.XLOOKUP(E1280,'Dept Lookup'!B:B,'Dept Lookup'!A:A),Modified!D1280))</f>
        <v>Data Engineering</v>
      </c>
      <c r="R1280" t="str">
        <f t="shared" si="99"/>
        <v>The Blackstone Group</v>
      </c>
      <c r="S1280" s="1" t="s">
        <v>707</v>
      </c>
      <c r="T1280">
        <f t="shared" si="100"/>
        <v>0</v>
      </c>
      <c r="U1280" s="25" t="str">
        <f>IF(K1280&gt;0,K1280,_xlfn.XLOOKUP(M1280,'Client Lookup'!L:L,'Client Lookup'!N:N))</f>
        <v>29419</v>
      </c>
      <c r="V1280" t="str">
        <f>_xlfn.XLOOKUP(_xlfn.NUMBERVALUE(U1280),'Project Lookup'!X:X,'Project Lookup'!B:B)</f>
        <v>Blackstone - SOW#18 - Data Engineer with AWS (Puneet Team)</v>
      </c>
      <c r="X1280" t="str">
        <f t="shared" si="101"/>
        <v>468 Blackstone Inc. : 1194 Blackstone - SOW#18 - Data Engineer with AWS (Puneet Team)</v>
      </c>
      <c r="Y1280" t="str">
        <f t="shared" si="102"/>
        <v>468 Blackstone Inc.</v>
      </c>
      <c r="Z1280" t="str">
        <f t="shared" si="103"/>
        <v>468 Blackstone Inc.</v>
      </c>
      <c r="AA1280" t="str">
        <f>_xlfn.XLOOKUP(Z1280,'Client Lookup'!A:A,'Client Lookup'!C:C)</f>
        <v>The Blackstone Group</v>
      </c>
      <c r="AC1280" t="e">
        <f>_xlfn.XLOOKUP(K1280,'Results vs Forecast'!K:K,'Results vs Forecast'!K:K)</f>
        <v>#N/A</v>
      </c>
    </row>
    <row r="1281" spans="1:29" hidden="1">
      <c r="A1281" s="39"/>
      <c r="B1281" s="1" t="s">
        <v>700</v>
      </c>
      <c r="C1281" s="1" t="s">
        <v>1370</v>
      </c>
      <c r="D1281" s="1" t="s">
        <v>17</v>
      </c>
      <c r="E1281" s="1" t="s">
        <v>17</v>
      </c>
      <c r="F1281" s="2">
        <v>45535</v>
      </c>
      <c r="G1281" s="2">
        <v>45505</v>
      </c>
      <c r="H1281" s="1" t="s">
        <v>3809</v>
      </c>
      <c r="I1281" s="1" t="s">
        <v>3810</v>
      </c>
      <c r="J1281" s="1" t="s">
        <v>812</v>
      </c>
      <c r="K1281" s="1" t="s">
        <v>795</v>
      </c>
      <c r="L1281" s="1" t="s">
        <v>3324</v>
      </c>
      <c r="M1281" s="1"/>
      <c r="N1281" s="1"/>
      <c r="O1281" s="1"/>
      <c r="P1281" s="40">
        <v>384.17883156332749</v>
      </c>
      <c r="Q1281" s="37" t="str">
        <f>IF(C1281="ForthPoint","ForthPoint",IF(D1281="Intercompany",_xlfn.XLOOKUP(E1281,'Dept Lookup'!B:B,'Dept Lookup'!A:A),Modified!D1281))</f>
        <v>Data Engineering</v>
      </c>
      <c r="R1281" t="str">
        <f t="shared" si="99"/>
        <v>Globalization Partners</v>
      </c>
      <c r="S1281" s="1" t="s">
        <v>707</v>
      </c>
      <c r="T1281">
        <f t="shared" si="100"/>
        <v>0</v>
      </c>
      <c r="U1281" s="25" t="str">
        <f>IF(K1281&gt;0,K1281,_xlfn.XLOOKUP(M1281,'Client Lookup'!L:L,'Client Lookup'!N:N))</f>
        <v>35885</v>
      </c>
      <c r="V1281" t="str">
        <f>_xlfn.XLOOKUP(_xlfn.NUMBERVALUE(U1281),'Project Lookup'!X:X,'Project Lookup'!B:B)</f>
        <v>Globalization Partners SOW #41 - Data Engineering Team Renewal</v>
      </c>
      <c r="X1281" t="str">
        <f t="shared" si="101"/>
        <v>460 Globalization Partners Inc. : 1349 Globalization Partners SOW #41 - Data Engineering Team Renewal</v>
      </c>
      <c r="Y1281" t="str">
        <f t="shared" si="102"/>
        <v>460 Globalization Partners Inc.</v>
      </c>
      <c r="Z1281" t="str">
        <f t="shared" si="103"/>
        <v>460 Globalization Partners Inc.</v>
      </c>
      <c r="AA1281" t="str">
        <f>_xlfn.XLOOKUP(Z1281,'Client Lookup'!A:A,'Client Lookup'!C:C)</f>
        <v>Globalization Partners</v>
      </c>
      <c r="AC1281" t="e">
        <f>_xlfn.XLOOKUP(K1281,'Results vs Forecast'!K:K,'Results vs Forecast'!K:K)</f>
        <v>#N/A</v>
      </c>
    </row>
    <row r="1282" spans="1:29" hidden="1">
      <c r="A1282" s="39"/>
      <c r="B1282" s="1" t="s">
        <v>700</v>
      </c>
      <c r="C1282" s="1" t="s">
        <v>701</v>
      </c>
      <c r="D1282" s="1" t="s">
        <v>17</v>
      </c>
      <c r="E1282" s="1" t="s">
        <v>17</v>
      </c>
      <c r="F1282" s="2">
        <v>45535</v>
      </c>
      <c r="G1282" s="2">
        <v>45505</v>
      </c>
      <c r="H1282" s="1" t="s">
        <v>1844</v>
      </c>
      <c r="I1282" s="1" t="s">
        <v>1845</v>
      </c>
      <c r="J1282" s="1" t="s">
        <v>277</v>
      </c>
      <c r="K1282" s="1"/>
      <c r="L1282" s="1"/>
      <c r="M1282" s="1" t="s">
        <v>1658</v>
      </c>
      <c r="N1282" s="1"/>
      <c r="O1282" s="1" t="s">
        <v>1919</v>
      </c>
      <c r="P1282" s="40">
        <v>-11621.41</v>
      </c>
      <c r="Q1282" s="37" t="str">
        <f>IF(C1282="ForthPoint","ForthPoint",IF(D1282="Intercompany",_xlfn.XLOOKUP(E1282,'Dept Lookup'!B:B,'Dept Lookup'!A:A),Modified!D1282))</f>
        <v>Data Engineering</v>
      </c>
      <c r="R1282" t="str">
        <f t="shared" si="99"/>
        <v>Franklin Templeton</v>
      </c>
      <c r="S1282" s="1" t="s">
        <v>707</v>
      </c>
      <c r="T1282" t="str">
        <f t="shared" si="100"/>
        <v>ICC 1222 Franklin Templeton : Franklin Templeton - Vasu POC Team</v>
      </c>
      <c r="U1282" s="25" t="str">
        <f>IF(K1282&gt;0,K1282,_xlfn.XLOOKUP(M1282,'Client Lookup'!L:L,'Client Lookup'!N:N))</f>
        <v>30470</v>
      </c>
      <c r="V1282" t="str">
        <f>_xlfn.XLOOKUP(_xlfn.NUMBERVALUE(U1282),'Project Lookup'!X:X,'Project Lookup'!B:B)</f>
        <v>Franklin Templeton - Vasu POC Team</v>
      </c>
      <c r="X1282" t="str">
        <f t="shared" si="101"/>
        <v>ICC 1222 Franklin Templeton : Franklin Templeton - Vasu POC Team</v>
      </c>
      <c r="Y1282" t="str">
        <f t="shared" si="102"/>
        <v>ICC 1222 Franklin Templeton</v>
      </c>
      <c r="Z1282" t="str">
        <f t="shared" si="103"/>
        <v>1222 Franklin Templeton</v>
      </c>
      <c r="AA1282" t="str">
        <f>_xlfn.XLOOKUP(Z1282,'Client Lookup'!A:A,'Client Lookup'!C:C)</f>
        <v>Franklin Templeton</v>
      </c>
      <c r="AC1282" t="e">
        <f>_xlfn.XLOOKUP(K1282,'Results vs Forecast'!K:K,'Results vs Forecast'!K:K)</f>
        <v>#N/A</v>
      </c>
    </row>
    <row r="1283" spans="1:29" hidden="1">
      <c r="A1283" s="39"/>
      <c r="B1283" s="1" t="s">
        <v>700</v>
      </c>
      <c r="C1283" s="1" t="s">
        <v>1370</v>
      </c>
      <c r="D1283" s="1" t="s">
        <v>17</v>
      </c>
      <c r="E1283" s="1" t="s">
        <v>17</v>
      </c>
      <c r="F1283" s="2">
        <v>45535</v>
      </c>
      <c r="G1283" s="2">
        <v>45505</v>
      </c>
      <c r="H1283" s="1" t="s">
        <v>3811</v>
      </c>
      <c r="I1283" s="1" t="s">
        <v>3812</v>
      </c>
      <c r="J1283" s="1" t="s">
        <v>617</v>
      </c>
      <c r="K1283" s="1" t="s">
        <v>860</v>
      </c>
      <c r="L1283" s="1" t="s">
        <v>2892</v>
      </c>
      <c r="M1283" s="1"/>
      <c r="N1283" s="1"/>
      <c r="O1283" s="1"/>
      <c r="P1283" s="40">
        <v>661.80812727395141</v>
      </c>
      <c r="Q1283" s="37" t="str">
        <f>IF(C1283="ForthPoint","ForthPoint",IF(D1283="Intercompany",_xlfn.XLOOKUP(E1283,'Dept Lookup'!B:B,'Dept Lookup'!A:A),Modified!D1283))</f>
        <v>Data Engineering</v>
      </c>
      <c r="R1283" t="str">
        <f t="shared" ref="R1283:R1346" si="104">AA1283</f>
        <v>Roku</v>
      </c>
      <c r="S1283" s="1" t="s">
        <v>707</v>
      </c>
      <c r="T1283">
        <f t="shared" ref="T1283:T1346" si="105">M1283</f>
        <v>0</v>
      </c>
      <c r="U1283" s="25" t="str">
        <f>IF(K1283&gt;0,K1283,_xlfn.XLOOKUP(M1283,'Client Lookup'!L:L,'Client Lookup'!N:N))</f>
        <v>25138</v>
      </c>
      <c r="V1283" t="str">
        <f>_xlfn.XLOOKUP(_xlfn.NUMBERVALUE(U1283),'Project Lookup'!X:X,'Project Lookup'!B:B)</f>
        <v>SOW#1 2024 - DE &amp; BI Team</v>
      </c>
      <c r="X1283" t="str">
        <f t="shared" ref="X1283:X1346" si="106">IF(J1283="- No Entity -",M1283,J1283)</f>
        <v>459 Roku Inc. : 966 SOW#1 2024 - DE &amp; BI Team</v>
      </c>
      <c r="Y1283" t="str">
        <f t="shared" ref="Y1283:Y1346" si="107">IFERROR(_xlfn.TEXTBEFORE(X1283," :"),X1283)</f>
        <v>459 Roku Inc.</v>
      </c>
      <c r="Z1283" t="str">
        <f t="shared" si="103"/>
        <v>459 Roku Inc.</v>
      </c>
      <c r="AA1283" t="str">
        <f>_xlfn.XLOOKUP(Z1283,'Client Lookup'!A:A,'Client Lookup'!C:C)</f>
        <v>Roku</v>
      </c>
      <c r="AC1283" t="e">
        <f>_xlfn.XLOOKUP(K1283,'Results vs Forecast'!K:K,'Results vs Forecast'!K:K)</f>
        <v>#N/A</v>
      </c>
    </row>
    <row r="1284" spans="1:29" hidden="1">
      <c r="A1284" s="39"/>
      <c r="B1284" s="1" t="s">
        <v>700</v>
      </c>
      <c r="C1284" s="1" t="s">
        <v>1370</v>
      </c>
      <c r="D1284" s="1" t="s">
        <v>17</v>
      </c>
      <c r="E1284" s="1" t="s">
        <v>17</v>
      </c>
      <c r="F1284" s="2">
        <v>45535</v>
      </c>
      <c r="G1284" s="2">
        <v>45505</v>
      </c>
      <c r="H1284" s="1" t="s">
        <v>3813</v>
      </c>
      <c r="I1284" s="1" t="s">
        <v>3814</v>
      </c>
      <c r="J1284" s="1" t="s">
        <v>812</v>
      </c>
      <c r="K1284" s="1" t="s">
        <v>795</v>
      </c>
      <c r="L1284" s="1" t="s">
        <v>3324</v>
      </c>
      <c r="M1284" s="1"/>
      <c r="N1284" s="1"/>
      <c r="O1284" s="1"/>
      <c r="P1284" s="40">
        <v>448.20863682388205</v>
      </c>
      <c r="Q1284" s="37" t="str">
        <f>IF(C1284="ForthPoint","ForthPoint",IF(D1284="Intercompany",_xlfn.XLOOKUP(E1284,'Dept Lookup'!B:B,'Dept Lookup'!A:A),Modified!D1284))</f>
        <v>Data Engineering</v>
      </c>
      <c r="R1284" t="str">
        <f t="shared" si="104"/>
        <v>Globalization Partners</v>
      </c>
      <c r="S1284" s="1" t="s">
        <v>707</v>
      </c>
      <c r="T1284">
        <f t="shared" si="105"/>
        <v>0</v>
      </c>
      <c r="U1284" s="25" t="str">
        <f>IF(K1284&gt;0,K1284,_xlfn.XLOOKUP(M1284,'Client Lookup'!L:L,'Client Lookup'!N:N))</f>
        <v>35885</v>
      </c>
      <c r="V1284" t="str">
        <f>_xlfn.XLOOKUP(_xlfn.NUMBERVALUE(U1284),'Project Lookup'!X:X,'Project Lookup'!B:B)</f>
        <v>Globalization Partners SOW #41 - Data Engineering Team Renewal</v>
      </c>
      <c r="X1284" t="str">
        <f t="shared" si="106"/>
        <v>460 Globalization Partners Inc. : 1349 Globalization Partners SOW #41 - Data Engineering Team Renewal</v>
      </c>
      <c r="Y1284" t="str">
        <f t="shared" si="107"/>
        <v>460 Globalization Partners Inc.</v>
      </c>
      <c r="Z1284" t="str">
        <f t="shared" si="103"/>
        <v>460 Globalization Partners Inc.</v>
      </c>
      <c r="AA1284" t="str">
        <f>_xlfn.XLOOKUP(Z1284,'Client Lookup'!A:A,'Client Lookup'!C:C)</f>
        <v>Globalization Partners</v>
      </c>
      <c r="AC1284" t="e">
        <f>_xlfn.XLOOKUP(K1284,'Results vs Forecast'!K:K,'Results vs Forecast'!K:K)</f>
        <v>#N/A</v>
      </c>
    </row>
    <row r="1285" spans="1:29" hidden="1">
      <c r="A1285" s="39"/>
      <c r="B1285" s="1" t="s">
        <v>700</v>
      </c>
      <c r="C1285" s="1" t="s">
        <v>1370</v>
      </c>
      <c r="D1285" s="1" t="s">
        <v>17</v>
      </c>
      <c r="E1285" s="1" t="s">
        <v>17</v>
      </c>
      <c r="F1285" s="2">
        <v>45535</v>
      </c>
      <c r="G1285" s="2">
        <v>45505</v>
      </c>
      <c r="H1285" s="1" t="s">
        <v>3815</v>
      </c>
      <c r="I1285" s="1" t="s">
        <v>3816</v>
      </c>
      <c r="J1285" s="1" t="s">
        <v>639</v>
      </c>
      <c r="K1285" s="1" t="s">
        <v>889</v>
      </c>
      <c r="L1285" s="1" t="s">
        <v>1254</v>
      </c>
      <c r="M1285" s="1"/>
      <c r="N1285" s="1"/>
      <c r="O1285" s="1"/>
      <c r="P1285" s="40">
        <v>440.20491116631274</v>
      </c>
      <c r="Q1285" s="37" t="str">
        <f>IF(C1285="ForthPoint","ForthPoint",IF(D1285="Intercompany",_xlfn.XLOOKUP(E1285,'Dept Lookup'!B:B,'Dept Lookup'!A:A),Modified!D1285))</f>
        <v>Data Engineering</v>
      </c>
      <c r="R1285" t="str">
        <f t="shared" si="104"/>
        <v>The Blackstone Group</v>
      </c>
      <c r="S1285" s="1" t="s">
        <v>707</v>
      </c>
      <c r="T1285">
        <f t="shared" si="105"/>
        <v>0</v>
      </c>
      <c r="U1285" s="25" t="str">
        <f>IF(K1285&gt;0,K1285,_xlfn.XLOOKUP(M1285,'Client Lookup'!L:L,'Client Lookup'!N:N))</f>
        <v>28998</v>
      </c>
      <c r="V1285" t="str">
        <f>_xlfn.XLOOKUP(_xlfn.NUMBERVALUE(U1285),'Project Lookup'!X:X,'Project Lookup'!B:B)</f>
        <v>Blackstone - SOW#23 - DE Tech Lead (Rafael Team)</v>
      </c>
      <c r="X1285" t="str">
        <f t="shared" si="106"/>
        <v>468 Blackstone Inc. : 1181 Blackstone - SOW#23 - DE Tech Lead (Rafael Team)</v>
      </c>
      <c r="Y1285" t="str">
        <f t="shared" si="107"/>
        <v>468 Blackstone Inc.</v>
      </c>
      <c r="Z1285" t="str">
        <f t="shared" si="103"/>
        <v>468 Blackstone Inc.</v>
      </c>
      <c r="AA1285" t="str">
        <f>_xlfn.XLOOKUP(Z1285,'Client Lookup'!A:A,'Client Lookup'!C:C)</f>
        <v>The Blackstone Group</v>
      </c>
      <c r="AC1285" t="e">
        <f>_xlfn.XLOOKUP(K1285,'Results vs Forecast'!K:K,'Results vs Forecast'!K:K)</f>
        <v>#N/A</v>
      </c>
    </row>
    <row r="1286" spans="1:29" hidden="1">
      <c r="A1286" s="39"/>
      <c r="B1286" s="1" t="s">
        <v>700</v>
      </c>
      <c r="C1286" s="1" t="s">
        <v>1370</v>
      </c>
      <c r="D1286" s="1" t="s">
        <v>17</v>
      </c>
      <c r="E1286" s="1" t="s">
        <v>17</v>
      </c>
      <c r="F1286" s="2">
        <v>45535</v>
      </c>
      <c r="G1286" s="2">
        <v>45505</v>
      </c>
      <c r="H1286" s="1" t="s">
        <v>3817</v>
      </c>
      <c r="I1286" s="1" t="s">
        <v>3818</v>
      </c>
      <c r="J1286" s="1" t="s">
        <v>645</v>
      </c>
      <c r="K1286" s="1" t="s">
        <v>891</v>
      </c>
      <c r="L1286" s="1" t="s">
        <v>3332</v>
      </c>
      <c r="M1286" s="1"/>
      <c r="N1286" s="1"/>
      <c r="O1286" s="1"/>
      <c r="P1286" s="40">
        <v>536.24961905714463</v>
      </c>
      <c r="Q1286" s="37" t="str">
        <f>IF(C1286="ForthPoint","ForthPoint",IF(D1286="Intercompany",_xlfn.XLOOKUP(E1286,'Dept Lookup'!B:B,'Dept Lookup'!A:A),Modified!D1286))</f>
        <v>Data Engineering</v>
      </c>
      <c r="R1286" t="str">
        <f t="shared" si="104"/>
        <v>The Blackstone Group</v>
      </c>
      <c r="S1286" s="1" t="s">
        <v>707</v>
      </c>
      <c r="T1286">
        <f t="shared" si="105"/>
        <v>0</v>
      </c>
      <c r="U1286" s="25" t="str">
        <f>IF(K1286&gt;0,K1286,_xlfn.XLOOKUP(M1286,'Client Lookup'!L:L,'Client Lookup'!N:N))</f>
        <v>25160</v>
      </c>
      <c r="V1286" t="str">
        <f>_xlfn.XLOOKUP(_xlfn.NUMBERVALUE(U1286),'Project Lookup'!X:X,'Project Lookup'!B:B)</f>
        <v>Blackstone SOW #12</v>
      </c>
      <c r="X1286" t="str">
        <f t="shared" si="106"/>
        <v>468 Blackstone Inc. : 988 Blackstone SOW #12</v>
      </c>
      <c r="Y1286" t="str">
        <f t="shared" si="107"/>
        <v>468 Blackstone Inc.</v>
      </c>
      <c r="Z1286" t="str">
        <f t="shared" si="103"/>
        <v>468 Blackstone Inc.</v>
      </c>
      <c r="AA1286" t="str">
        <f>_xlfn.XLOOKUP(Z1286,'Client Lookup'!A:A,'Client Lookup'!C:C)</f>
        <v>The Blackstone Group</v>
      </c>
      <c r="AC1286" t="e">
        <f>_xlfn.XLOOKUP(K1286,'Results vs Forecast'!K:K,'Results vs Forecast'!K:K)</f>
        <v>#N/A</v>
      </c>
    </row>
    <row r="1287" spans="1:29" hidden="1">
      <c r="A1287" s="39"/>
      <c r="B1287" s="1" t="s">
        <v>700</v>
      </c>
      <c r="C1287" s="1" t="s">
        <v>1370</v>
      </c>
      <c r="D1287" s="1" t="s">
        <v>17</v>
      </c>
      <c r="E1287" s="1" t="s">
        <v>17</v>
      </c>
      <c r="F1287" s="2">
        <v>45535</v>
      </c>
      <c r="G1287" s="2">
        <v>45505</v>
      </c>
      <c r="H1287" s="1" t="s">
        <v>3819</v>
      </c>
      <c r="I1287" s="1" t="s">
        <v>3820</v>
      </c>
      <c r="J1287" s="1" t="s">
        <v>645</v>
      </c>
      <c r="K1287" s="1" t="s">
        <v>891</v>
      </c>
      <c r="L1287" s="1" t="s">
        <v>3332</v>
      </c>
      <c r="M1287" s="1"/>
      <c r="N1287" s="1"/>
      <c r="O1287" s="1"/>
      <c r="P1287" s="40">
        <v>480.22353945415932</v>
      </c>
      <c r="Q1287" s="37" t="str">
        <f>IF(C1287="ForthPoint","ForthPoint",IF(D1287="Intercompany",_xlfn.XLOOKUP(E1287,'Dept Lookup'!B:B,'Dept Lookup'!A:A),Modified!D1287))</f>
        <v>Data Engineering</v>
      </c>
      <c r="R1287" t="str">
        <f t="shared" si="104"/>
        <v>The Blackstone Group</v>
      </c>
      <c r="S1287" s="1" t="s">
        <v>707</v>
      </c>
      <c r="T1287">
        <f t="shared" si="105"/>
        <v>0</v>
      </c>
      <c r="U1287" s="25" t="str">
        <f>IF(K1287&gt;0,K1287,_xlfn.XLOOKUP(M1287,'Client Lookup'!L:L,'Client Lookup'!N:N))</f>
        <v>25160</v>
      </c>
      <c r="V1287" t="str">
        <f>_xlfn.XLOOKUP(_xlfn.NUMBERVALUE(U1287),'Project Lookup'!X:X,'Project Lookup'!B:B)</f>
        <v>Blackstone SOW #12</v>
      </c>
      <c r="X1287" t="str">
        <f t="shared" si="106"/>
        <v>468 Blackstone Inc. : 988 Blackstone SOW #12</v>
      </c>
      <c r="Y1287" t="str">
        <f t="shared" si="107"/>
        <v>468 Blackstone Inc.</v>
      </c>
      <c r="Z1287" t="str">
        <f t="shared" si="103"/>
        <v>468 Blackstone Inc.</v>
      </c>
      <c r="AA1287" t="str">
        <f>_xlfn.XLOOKUP(Z1287,'Client Lookup'!A:A,'Client Lookup'!C:C)</f>
        <v>The Blackstone Group</v>
      </c>
      <c r="AC1287" t="e">
        <f>_xlfn.XLOOKUP(K1287,'Results vs Forecast'!K:K,'Results vs Forecast'!K:K)</f>
        <v>#N/A</v>
      </c>
    </row>
    <row r="1288" spans="1:29" hidden="1">
      <c r="A1288" s="39"/>
      <c r="B1288" s="1" t="s">
        <v>700</v>
      </c>
      <c r="C1288" s="1" t="s">
        <v>1370</v>
      </c>
      <c r="D1288" s="1" t="s">
        <v>17</v>
      </c>
      <c r="E1288" s="1" t="s">
        <v>17</v>
      </c>
      <c r="F1288" s="2">
        <v>45535</v>
      </c>
      <c r="G1288" s="2">
        <v>45505</v>
      </c>
      <c r="H1288" s="1" t="s">
        <v>3821</v>
      </c>
      <c r="I1288" s="1" t="s">
        <v>3822</v>
      </c>
      <c r="J1288" s="1" t="s">
        <v>913</v>
      </c>
      <c r="K1288" s="1" t="s">
        <v>894</v>
      </c>
      <c r="L1288" s="1" t="s">
        <v>3327</v>
      </c>
      <c r="M1288" s="1"/>
      <c r="N1288" s="1"/>
      <c r="O1288" s="1"/>
      <c r="P1288" s="40">
        <v>560.2607960298526</v>
      </c>
      <c r="Q1288" s="37" t="str">
        <f>IF(C1288="ForthPoint","ForthPoint",IF(D1288="Intercompany",_xlfn.XLOOKUP(E1288,'Dept Lookup'!B:B,'Dept Lookup'!A:A),Modified!D1288))</f>
        <v>Data Engineering</v>
      </c>
      <c r="R1288" t="str">
        <f t="shared" si="104"/>
        <v>The Blackstone Group</v>
      </c>
      <c r="S1288" s="1" t="s">
        <v>707</v>
      </c>
      <c r="T1288">
        <f t="shared" si="105"/>
        <v>0</v>
      </c>
      <c r="U1288" s="25" t="str">
        <f>IF(K1288&gt;0,K1288,_xlfn.XLOOKUP(M1288,'Client Lookup'!L:L,'Client Lookup'!N:N))</f>
        <v>32037</v>
      </c>
      <c r="V1288" t="str">
        <f>_xlfn.XLOOKUP(_xlfn.NUMBERVALUE(U1288),'Project Lookup'!X:X,'Project Lookup'!B:B)</f>
        <v>Blackstone - SOW#26 BE Engineer Insurance Team (Scott S.)</v>
      </c>
      <c r="X1288" t="str">
        <f t="shared" si="106"/>
        <v>468 Blackstone Inc. : 1256 Blackstone - SOW#26 BE Engineer Insurance Team (Scott S.)</v>
      </c>
      <c r="Y1288" t="str">
        <f t="shared" si="107"/>
        <v>468 Blackstone Inc.</v>
      </c>
      <c r="Z1288" t="str">
        <f t="shared" si="103"/>
        <v>468 Blackstone Inc.</v>
      </c>
      <c r="AA1288" t="str">
        <f>_xlfn.XLOOKUP(Z1288,'Client Lookup'!A:A,'Client Lookup'!C:C)</f>
        <v>The Blackstone Group</v>
      </c>
      <c r="AC1288" t="e">
        <f>_xlfn.XLOOKUP(K1288,'Results vs Forecast'!K:K,'Results vs Forecast'!K:K)</f>
        <v>#N/A</v>
      </c>
    </row>
    <row r="1289" spans="1:29" hidden="1">
      <c r="A1289" s="39"/>
      <c r="B1289" s="1" t="s">
        <v>700</v>
      </c>
      <c r="C1289" s="1" t="s">
        <v>1370</v>
      </c>
      <c r="D1289" s="1" t="s">
        <v>17</v>
      </c>
      <c r="E1289" s="1" t="s">
        <v>17</v>
      </c>
      <c r="F1289" s="2">
        <v>45535</v>
      </c>
      <c r="G1289" s="2">
        <v>45505</v>
      </c>
      <c r="H1289" s="1" t="s">
        <v>3823</v>
      </c>
      <c r="I1289" s="1" t="s">
        <v>3824</v>
      </c>
      <c r="J1289" s="1" t="s">
        <v>587</v>
      </c>
      <c r="K1289" s="1" t="s">
        <v>840</v>
      </c>
      <c r="L1289" s="1" t="s">
        <v>3446</v>
      </c>
      <c r="M1289" s="1"/>
      <c r="N1289" s="1"/>
      <c r="O1289" s="1"/>
      <c r="P1289" s="40">
        <v>270.12574094296463</v>
      </c>
      <c r="Q1289" s="37" t="str">
        <f>IF(C1289="ForthPoint","ForthPoint",IF(D1289="Intercompany",_xlfn.XLOOKUP(E1289,'Dept Lookup'!B:B,'Dept Lookup'!A:A),Modified!D1289))</f>
        <v>Data Engineering</v>
      </c>
      <c r="R1289" t="str">
        <f t="shared" si="104"/>
        <v>Madhive</v>
      </c>
      <c r="S1289" s="1" t="s">
        <v>707</v>
      </c>
      <c r="T1289">
        <f t="shared" si="105"/>
        <v>0</v>
      </c>
      <c r="U1289" s="25" t="str">
        <f>IF(K1289&gt;0,K1289,_xlfn.XLOOKUP(M1289,'Client Lookup'!L:L,'Client Lookup'!N:N))</f>
        <v>26788</v>
      </c>
      <c r="V1289" t="str">
        <f>_xlfn.XLOOKUP(_xlfn.NUMBERVALUE(U1289),'Project Lookup'!X:X,'Project Lookup'!B:B)</f>
        <v>Madhive - SOW1</v>
      </c>
      <c r="X1289" t="str">
        <f t="shared" si="106"/>
        <v>482 Madhive : 1111 Madhive - SOW1</v>
      </c>
      <c r="Y1289" t="str">
        <f t="shared" si="107"/>
        <v>482 Madhive</v>
      </c>
      <c r="Z1289" t="str">
        <f t="shared" si="103"/>
        <v>482 Madhive</v>
      </c>
      <c r="AA1289" t="str">
        <f>_xlfn.XLOOKUP(Z1289,'Client Lookup'!A:A,'Client Lookup'!C:C)</f>
        <v>Madhive</v>
      </c>
      <c r="AC1289" t="e">
        <f>_xlfn.XLOOKUP(K1289,'Results vs Forecast'!K:K,'Results vs Forecast'!K:K)</f>
        <v>#N/A</v>
      </c>
    </row>
    <row r="1290" spans="1:29" hidden="1">
      <c r="A1290" s="39"/>
      <c r="B1290" s="1" t="s">
        <v>700</v>
      </c>
      <c r="C1290" s="1" t="s">
        <v>1370</v>
      </c>
      <c r="D1290" s="1" t="s">
        <v>17</v>
      </c>
      <c r="E1290" s="1" t="s">
        <v>17</v>
      </c>
      <c r="F1290" s="2">
        <v>45535</v>
      </c>
      <c r="G1290" s="2">
        <v>45505</v>
      </c>
      <c r="H1290" s="1" t="s">
        <v>3825</v>
      </c>
      <c r="I1290" s="1" t="s">
        <v>3826</v>
      </c>
      <c r="J1290" s="1" t="s">
        <v>818</v>
      </c>
      <c r="K1290" s="1" t="s">
        <v>796</v>
      </c>
      <c r="L1290" s="1" t="s">
        <v>3346</v>
      </c>
      <c r="M1290" s="1"/>
      <c r="N1290" s="1"/>
      <c r="O1290" s="1"/>
      <c r="P1290" s="40">
        <v>520.2421677420059</v>
      </c>
      <c r="Q1290" s="37" t="str">
        <f>IF(C1290="ForthPoint","ForthPoint",IF(D1290="Intercompany",_xlfn.XLOOKUP(E1290,'Dept Lookup'!B:B,'Dept Lookup'!A:A),Modified!D1290))</f>
        <v>Data Engineering</v>
      </c>
      <c r="R1290" t="str">
        <f t="shared" si="104"/>
        <v>Globalization Partners</v>
      </c>
      <c r="S1290" s="1" t="s">
        <v>707</v>
      </c>
      <c r="T1290">
        <f t="shared" si="105"/>
        <v>0</v>
      </c>
      <c r="U1290" s="25" t="str">
        <f>IF(K1290&gt;0,K1290,_xlfn.XLOOKUP(M1290,'Client Lookup'!L:L,'Client Lookup'!N:N))</f>
        <v>36410</v>
      </c>
      <c r="V1290" t="str">
        <f>_xlfn.XLOOKUP(_xlfn.NUMBERVALUE(U1290),'Project Lookup'!X:X,'Project Lookup'!B:B)</f>
        <v>Globalization Partners SOW #40 - Data Engineering Team Renewal</v>
      </c>
      <c r="X1290" t="str">
        <f t="shared" si="106"/>
        <v>460 Globalization Partners Inc. : 1367 Globalization Partners SOW #40 - Data Engineering Team Renewal</v>
      </c>
      <c r="Y1290" t="str">
        <f t="shared" si="107"/>
        <v>460 Globalization Partners Inc.</v>
      </c>
      <c r="Z1290" t="str">
        <f t="shared" si="103"/>
        <v>460 Globalization Partners Inc.</v>
      </c>
      <c r="AA1290" t="str">
        <f>_xlfn.XLOOKUP(Z1290,'Client Lookup'!A:A,'Client Lookup'!C:C)</f>
        <v>Globalization Partners</v>
      </c>
      <c r="AC1290" t="e">
        <f>_xlfn.XLOOKUP(K1290,'Results vs Forecast'!K:K,'Results vs Forecast'!K:K)</f>
        <v>#N/A</v>
      </c>
    </row>
    <row r="1291" spans="1:29" hidden="1">
      <c r="A1291" s="39"/>
      <c r="B1291" s="1" t="s">
        <v>700</v>
      </c>
      <c r="C1291" s="1" t="s">
        <v>701</v>
      </c>
      <c r="D1291" s="1" t="s">
        <v>17</v>
      </c>
      <c r="E1291" s="1" t="s">
        <v>17</v>
      </c>
      <c r="F1291" s="2">
        <v>45535</v>
      </c>
      <c r="G1291" s="2">
        <v>45505</v>
      </c>
      <c r="H1291" s="1" t="s">
        <v>3827</v>
      </c>
      <c r="I1291" s="1" t="s">
        <v>3828</v>
      </c>
      <c r="J1291" s="1" t="s">
        <v>650</v>
      </c>
      <c r="K1291" s="1" t="s">
        <v>901</v>
      </c>
      <c r="L1291" s="1" t="s">
        <v>2262</v>
      </c>
      <c r="M1291" s="1"/>
      <c r="N1291" s="1"/>
      <c r="O1291" s="1"/>
      <c r="P1291" s="40">
        <v>-0.19</v>
      </c>
      <c r="Q1291" s="37" t="str">
        <f>IF(C1291="ForthPoint","ForthPoint",IF(D1291="Intercompany",_xlfn.XLOOKUP(E1291,'Dept Lookup'!B:B,'Dept Lookup'!A:A),Modified!D1291))</f>
        <v>Data Engineering</v>
      </c>
      <c r="R1291" t="str">
        <f t="shared" si="104"/>
        <v>UDX</v>
      </c>
      <c r="S1291" s="1" t="s">
        <v>707</v>
      </c>
      <c r="T1291">
        <f t="shared" si="105"/>
        <v>0</v>
      </c>
      <c r="U1291" s="25" t="str">
        <f>IF(K1291&gt;0,K1291,_xlfn.XLOOKUP(M1291,'Client Lookup'!L:L,'Client Lookup'!N:N))</f>
        <v>27529</v>
      </c>
      <c r="V1291" t="str">
        <f>_xlfn.XLOOKUP(_xlfn.NUMBERVALUE(U1291),'Project Lookup'!X:X,'Project Lookup'!B:B)</f>
        <v>UDX - AdOps Support Renewal</v>
      </c>
      <c r="X1291" t="str">
        <f t="shared" si="106"/>
        <v>362 Universal Parks &amp; Resorts : 1133 UDX - AdOps Support Renewal</v>
      </c>
      <c r="Y1291" t="str">
        <f t="shared" si="107"/>
        <v>362 Universal Parks &amp; Resorts</v>
      </c>
      <c r="Z1291" t="str">
        <f t="shared" si="103"/>
        <v>362 Universal Parks &amp; Resorts</v>
      </c>
      <c r="AA1291" t="str">
        <f>_xlfn.XLOOKUP(Z1291,'Client Lookup'!A:A,'Client Lookup'!C:C)</f>
        <v>UDX</v>
      </c>
      <c r="AC1291" t="e">
        <f>_xlfn.XLOOKUP(K1291,'Results vs Forecast'!K:K,'Results vs Forecast'!K:K)</f>
        <v>#N/A</v>
      </c>
    </row>
    <row r="1292" spans="1:29" hidden="1">
      <c r="A1292" s="39"/>
      <c r="B1292" s="1" t="s">
        <v>700</v>
      </c>
      <c r="C1292" s="1" t="s">
        <v>1370</v>
      </c>
      <c r="D1292" s="1" t="s">
        <v>17</v>
      </c>
      <c r="E1292" s="1" t="s">
        <v>17</v>
      </c>
      <c r="F1292" s="2">
        <v>45535</v>
      </c>
      <c r="G1292" s="2">
        <v>45505</v>
      </c>
      <c r="H1292" s="1" t="s">
        <v>3829</v>
      </c>
      <c r="I1292" s="1" t="s">
        <v>3830</v>
      </c>
      <c r="J1292" s="1" t="s">
        <v>618</v>
      </c>
      <c r="K1292" s="1" t="s">
        <v>859</v>
      </c>
      <c r="L1292" s="1" t="s">
        <v>3495</v>
      </c>
      <c r="M1292" s="1"/>
      <c r="N1292" s="1"/>
      <c r="O1292" s="1"/>
      <c r="P1292" s="40">
        <v>480.22353945415932</v>
      </c>
      <c r="Q1292" s="37" t="str">
        <f>IF(C1292="ForthPoint","ForthPoint",IF(D1292="Intercompany",_xlfn.XLOOKUP(E1292,'Dept Lookup'!B:B,'Dept Lookup'!A:A),Modified!D1292))</f>
        <v>Data Engineering</v>
      </c>
      <c r="R1292" t="str">
        <f t="shared" si="104"/>
        <v>Roku</v>
      </c>
      <c r="S1292" s="1" t="s">
        <v>707</v>
      </c>
      <c r="T1292">
        <f t="shared" si="105"/>
        <v>0</v>
      </c>
      <c r="U1292" s="25" t="str">
        <f>IF(K1292&gt;0,K1292,_xlfn.XLOOKUP(M1292,'Client Lookup'!L:L,'Client Lookup'!N:N))</f>
        <v>25140</v>
      </c>
      <c r="V1292" t="str">
        <f>_xlfn.XLOOKUP(_xlfn.NUMBERVALUE(U1292),'Project Lookup'!X:X,'Project Lookup'!B:B)</f>
        <v>Roku SOW 2 - Data Engineering Team</v>
      </c>
      <c r="X1292" t="str">
        <f t="shared" si="106"/>
        <v>459 Roku Inc. : 968 Roku SOW 2 - Data Engineering Team</v>
      </c>
      <c r="Y1292" t="str">
        <f t="shared" si="107"/>
        <v>459 Roku Inc.</v>
      </c>
      <c r="Z1292" t="str">
        <f t="shared" si="103"/>
        <v>459 Roku Inc.</v>
      </c>
      <c r="AA1292" t="str">
        <f>_xlfn.XLOOKUP(Z1292,'Client Lookup'!A:A,'Client Lookup'!C:C)</f>
        <v>Roku</v>
      </c>
      <c r="AC1292" t="e">
        <f>_xlfn.XLOOKUP(K1292,'Results vs Forecast'!K:K,'Results vs Forecast'!K:K)</f>
        <v>#N/A</v>
      </c>
    </row>
    <row r="1293" spans="1:29" hidden="1">
      <c r="A1293" s="39"/>
      <c r="B1293" s="1" t="s">
        <v>700</v>
      </c>
      <c r="C1293" s="1" t="s">
        <v>1370</v>
      </c>
      <c r="D1293" s="1" t="s">
        <v>17</v>
      </c>
      <c r="E1293" s="1" t="s">
        <v>17</v>
      </c>
      <c r="F1293" s="2">
        <v>45535</v>
      </c>
      <c r="G1293" s="2">
        <v>45505</v>
      </c>
      <c r="H1293" s="1" t="s">
        <v>3831</v>
      </c>
      <c r="I1293" s="1" t="s">
        <v>3832</v>
      </c>
      <c r="J1293" s="1" t="s">
        <v>617</v>
      </c>
      <c r="K1293" s="1" t="s">
        <v>860</v>
      </c>
      <c r="L1293" s="1" t="s">
        <v>2892</v>
      </c>
      <c r="M1293" s="1"/>
      <c r="N1293" s="1"/>
      <c r="O1293" s="1"/>
      <c r="P1293" s="40">
        <v>320.14902630277288</v>
      </c>
      <c r="Q1293" s="37" t="str">
        <f>IF(C1293="ForthPoint","ForthPoint",IF(D1293="Intercompany",_xlfn.XLOOKUP(E1293,'Dept Lookup'!B:B,'Dept Lookup'!A:A),Modified!D1293))</f>
        <v>Data Engineering</v>
      </c>
      <c r="R1293" t="str">
        <f t="shared" si="104"/>
        <v>Roku</v>
      </c>
      <c r="S1293" s="1" t="s">
        <v>707</v>
      </c>
      <c r="T1293">
        <f t="shared" si="105"/>
        <v>0</v>
      </c>
      <c r="U1293" s="25" t="str">
        <f>IF(K1293&gt;0,K1293,_xlfn.XLOOKUP(M1293,'Client Lookup'!L:L,'Client Lookup'!N:N))</f>
        <v>25138</v>
      </c>
      <c r="V1293" t="str">
        <f>_xlfn.XLOOKUP(_xlfn.NUMBERVALUE(U1293),'Project Lookup'!X:X,'Project Lookup'!B:B)</f>
        <v>SOW#1 2024 - DE &amp; BI Team</v>
      </c>
      <c r="X1293" t="str">
        <f t="shared" si="106"/>
        <v>459 Roku Inc. : 966 SOW#1 2024 - DE &amp; BI Team</v>
      </c>
      <c r="Y1293" t="str">
        <f t="shared" si="107"/>
        <v>459 Roku Inc.</v>
      </c>
      <c r="Z1293" t="str">
        <f t="shared" si="103"/>
        <v>459 Roku Inc.</v>
      </c>
      <c r="AA1293" t="str">
        <f>_xlfn.XLOOKUP(Z1293,'Client Lookup'!A:A,'Client Lookup'!C:C)</f>
        <v>Roku</v>
      </c>
      <c r="AC1293" t="e">
        <f>_xlfn.XLOOKUP(K1293,'Results vs Forecast'!K:K,'Results vs Forecast'!K:K)</f>
        <v>#N/A</v>
      </c>
    </row>
    <row r="1294" spans="1:29" hidden="1">
      <c r="A1294" s="39"/>
      <c r="B1294" s="1" t="s">
        <v>700</v>
      </c>
      <c r="C1294" s="1" t="s">
        <v>1370</v>
      </c>
      <c r="D1294" s="1" t="s">
        <v>17</v>
      </c>
      <c r="E1294" s="1" t="s">
        <v>17</v>
      </c>
      <c r="F1294" s="2">
        <v>45535</v>
      </c>
      <c r="G1294" s="2">
        <v>45505</v>
      </c>
      <c r="H1294" s="1" t="s">
        <v>3833</v>
      </c>
      <c r="I1294" s="1" t="s">
        <v>3834</v>
      </c>
      <c r="J1294" s="1" t="s">
        <v>618</v>
      </c>
      <c r="K1294" s="1" t="s">
        <v>859</v>
      </c>
      <c r="L1294" s="1" t="s">
        <v>3495</v>
      </c>
      <c r="M1294" s="1"/>
      <c r="N1294" s="1"/>
      <c r="O1294" s="1"/>
      <c r="P1294" s="40">
        <v>480.22353945415932</v>
      </c>
      <c r="Q1294" s="37" t="str">
        <f>IF(C1294="ForthPoint","ForthPoint",IF(D1294="Intercompany",_xlfn.XLOOKUP(E1294,'Dept Lookup'!B:B,'Dept Lookup'!A:A),Modified!D1294))</f>
        <v>Data Engineering</v>
      </c>
      <c r="R1294" t="str">
        <f t="shared" si="104"/>
        <v>Roku</v>
      </c>
      <c r="S1294" s="1" t="s">
        <v>707</v>
      </c>
      <c r="T1294">
        <f t="shared" si="105"/>
        <v>0</v>
      </c>
      <c r="U1294" s="25" t="str">
        <f>IF(K1294&gt;0,K1294,_xlfn.XLOOKUP(M1294,'Client Lookup'!L:L,'Client Lookup'!N:N))</f>
        <v>25140</v>
      </c>
      <c r="V1294" t="str">
        <f>_xlfn.XLOOKUP(_xlfn.NUMBERVALUE(U1294),'Project Lookup'!X:X,'Project Lookup'!B:B)</f>
        <v>Roku SOW 2 - Data Engineering Team</v>
      </c>
      <c r="X1294" t="str">
        <f t="shared" si="106"/>
        <v>459 Roku Inc. : 968 Roku SOW 2 - Data Engineering Team</v>
      </c>
      <c r="Y1294" t="str">
        <f t="shared" si="107"/>
        <v>459 Roku Inc.</v>
      </c>
      <c r="Z1294" t="str">
        <f t="shared" si="103"/>
        <v>459 Roku Inc.</v>
      </c>
      <c r="AA1294" t="str">
        <f>_xlfn.XLOOKUP(Z1294,'Client Lookup'!A:A,'Client Lookup'!C:C)</f>
        <v>Roku</v>
      </c>
      <c r="AC1294" t="e">
        <f>_xlfn.XLOOKUP(K1294,'Results vs Forecast'!K:K,'Results vs Forecast'!K:K)</f>
        <v>#N/A</v>
      </c>
    </row>
    <row r="1295" spans="1:29" hidden="1">
      <c r="A1295" s="39"/>
      <c r="B1295" s="1" t="s">
        <v>700</v>
      </c>
      <c r="C1295" s="1" t="s">
        <v>1370</v>
      </c>
      <c r="D1295" s="1" t="s">
        <v>17</v>
      </c>
      <c r="E1295" s="1" t="s">
        <v>17</v>
      </c>
      <c r="F1295" s="2">
        <v>45535</v>
      </c>
      <c r="G1295" s="2">
        <v>45505</v>
      </c>
      <c r="H1295" s="1" t="s">
        <v>3835</v>
      </c>
      <c r="I1295" s="1" t="s">
        <v>3836</v>
      </c>
      <c r="J1295" s="1" t="s">
        <v>617</v>
      </c>
      <c r="K1295" s="1" t="s">
        <v>860</v>
      </c>
      <c r="L1295" s="1" t="s">
        <v>2892</v>
      </c>
      <c r="M1295" s="1"/>
      <c r="N1295" s="1"/>
      <c r="O1295" s="1"/>
      <c r="P1295" s="40">
        <v>320.14902630277288</v>
      </c>
      <c r="Q1295" s="37" t="str">
        <f>IF(C1295="ForthPoint","ForthPoint",IF(D1295="Intercompany",_xlfn.XLOOKUP(E1295,'Dept Lookup'!B:B,'Dept Lookup'!A:A),Modified!D1295))</f>
        <v>Data Engineering</v>
      </c>
      <c r="R1295" t="str">
        <f t="shared" si="104"/>
        <v>Roku</v>
      </c>
      <c r="S1295" s="1" t="s">
        <v>707</v>
      </c>
      <c r="T1295">
        <f t="shared" si="105"/>
        <v>0</v>
      </c>
      <c r="U1295" s="25" t="str">
        <f>IF(K1295&gt;0,K1295,_xlfn.XLOOKUP(M1295,'Client Lookup'!L:L,'Client Lookup'!N:N))</f>
        <v>25138</v>
      </c>
      <c r="V1295" t="str">
        <f>_xlfn.XLOOKUP(_xlfn.NUMBERVALUE(U1295),'Project Lookup'!X:X,'Project Lookup'!B:B)</f>
        <v>SOW#1 2024 - DE &amp; BI Team</v>
      </c>
      <c r="X1295" t="str">
        <f t="shared" si="106"/>
        <v>459 Roku Inc. : 966 SOW#1 2024 - DE &amp; BI Team</v>
      </c>
      <c r="Y1295" t="str">
        <f t="shared" si="107"/>
        <v>459 Roku Inc.</v>
      </c>
      <c r="Z1295" t="str">
        <f t="shared" si="103"/>
        <v>459 Roku Inc.</v>
      </c>
      <c r="AA1295" t="str">
        <f>_xlfn.XLOOKUP(Z1295,'Client Lookup'!A:A,'Client Lookup'!C:C)</f>
        <v>Roku</v>
      </c>
      <c r="AC1295" t="e">
        <f>_xlfn.XLOOKUP(K1295,'Results vs Forecast'!K:K,'Results vs Forecast'!K:K)</f>
        <v>#N/A</v>
      </c>
    </row>
    <row r="1296" spans="1:29" hidden="1">
      <c r="A1296" s="39"/>
      <c r="B1296" s="1" t="s">
        <v>700</v>
      </c>
      <c r="C1296" s="1" t="s">
        <v>1370</v>
      </c>
      <c r="D1296" s="1" t="s">
        <v>17</v>
      </c>
      <c r="E1296" s="1" t="s">
        <v>17</v>
      </c>
      <c r="F1296" s="2">
        <v>45535</v>
      </c>
      <c r="G1296" s="2">
        <v>45505</v>
      </c>
      <c r="H1296" s="1" t="s">
        <v>3837</v>
      </c>
      <c r="I1296" s="1" t="s">
        <v>3838</v>
      </c>
      <c r="J1296" s="1" t="s">
        <v>631</v>
      </c>
      <c r="K1296" s="1" t="s">
        <v>873</v>
      </c>
      <c r="L1296" s="1" t="s">
        <v>3355</v>
      </c>
      <c r="M1296" s="1"/>
      <c r="N1296" s="1"/>
      <c r="O1296" s="1"/>
      <c r="P1296" s="40">
        <v>520.2421677420059</v>
      </c>
      <c r="Q1296" s="37" t="str">
        <f>IF(C1296="ForthPoint","ForthPoint",IF(D1296="Intercompany",_xlfn.XLOOKUP(E1296,'Dept Lookup'!B:B,'Dept Lookup'!A:A),Modified!D1296))</f>
        <v>Data Engineering</v>
      </c>
      <c r="R1296" t="str">
        <f t="shared" si="104"/>
        <v>Stagwellglobal</v>
      </c>
      <c r="S1296" s="1" t="s">
        <v>707</v>
      </c>
      <c r="T1296">
        <f t="shared" si="105"/>
        <v>0</v>
      </c>
      <c r="U1296" s="25" t="str">
        <f>IF(K1296&gt;0,K1296,_xlfn.XLOOKUP(M1296,'Client Lookup'!L:L,'Client Lookup'!N:N))</f>
        <v>25157</v>
      </c>
      <c r="V1296" t="str">
        <f>_xlfn.XLOOKUP(_xlfn.NUMBERVALUE(U1296),'Project Lookup'!X:X,'Project Lookup'!B:B)</f>
        <v>Stagwell SOW#1</v>
      </c>
      <c r="X1296" t="str">
        <f t="shared" si="106"/>
        <v>469 Stagwell Marketing Cloud LLC : 985 Stagwell SOW#1</v>
      </c>
      <c r="Y1296" t="str">
        <f t="shared" si="107"/>
        <v>469 Stagwell Marketing Cloud LLC</v>
      </c>
      <c r="Z1296" t="str">
        <f t="shared" si="103"/>
        <v>469 Stagwell Marketing Cloud LLC</v>
      </c>
      <c r="AA1296" t="str">
        <f>_xlfn.XLOOKUP(Z1296,'Client Lookup'!A:A,'Client Lookup'!C:C)</f>
        <v>Stagwellglobal</v>
      </c>
      <c r="AC1296" t="e">
        <f>_xlfn.XLOOKUP(K1296,'Results vs Forecast'!K:K,'Results vs Forecast'!K:K)</f>
        <v>#N/A</v>
      </c>
    </row>
    <row r="1297" spans="1:29" hidden="1">
      <c r="A1297" s="39"/>
      <c r="B1297" s="1" t="s">
        <v>700</v>
      </c>
      <c r="C1297" s="1" t="s">
        <v>1370</v>
      </c>
      <c r="D1297" s="1" t="s">
        <v>17</v>
      </c>
      <c r="E1297" s="1" t="s">
        <v>17</v>
      </c>
      <c r="F1297" s="2">
        <v>45535</v>
      </c>
      <c r="G1297" s="2">
        <v>45505</v>
      </c>
      <c r="H1297" s="1" t="s">
        <v>3839</v>
      </c>
      <c r="I1297" s="1" t="s">
        <v>3840</v>
      </c>
      <c r="J1297" s="1" t="s">
        <v>617</v>
      </c>
      <c r="K1297" s="1" t="s">
        <v>860</v>
      </c>
      <c r="L1297" s="1" t="s">
        <v>2892</v>
      </c>
      <c r="M1297" s="1"/>
      <c r="N1297" s="1"/>
      <c r="O1297" s="1"/>
      <c r="P1297" s="40">
        <v>464.21608813902071</v>
      </c>
      <c r="Q1297" s="37" t="str">
        <f>IF(C1297="ForthPoint","ForthPoint",IF(D1297="Intercompany",_xlfn.XLOOKUP(E1297,'Dept Lookup'!B:B,'Dept Lookup'!A:A),Modified!D1297))</f>
        <v>Data Engineering</v>
      </c>
      <c r="R1297" t="str">
        <f t="shared" si="104"/>
        <v>Roku</v>
      </c>
      <c r="S1297" s="1" t="s">
        <v>707</v>
      </c>
      <c r="T1297">
        <f t="shared" si="105"/>
        <v>0</v>
      </c>
      <c r="U1297" s="25" t="str">
        <f>IF(K1297&gt;0,K1297,_xlfn.XLOOKUP(M1297,'Client Lookup'!L:L,'Client Lookup'!N:N))</f>
        <v>25138</v>
      </c>
      <c r="V1297" t="str">
        <f>_xlfn.XLOOKUP(_xlfn.NUMBERVALUE(U1297),'Project Lookup'!X:X,'Project Lookup'!B:B)</f>
        <v>SOW#1 2024 - DE &amp; BI Team</v>
      </c>
      <c r="X1297" t="str">
        <f t="shared" si="106"/>
        <v>459 Roku Inc. : 966 SOW#1 2024 - DE &amp; BI Team</v>
      </c>
      <c r="Y1297" t="str">
        <f t="shared" si="107"/>
        <v>459 Roku Inc.</v>
      </c>
      <c r="Z1297" t="str">
        <f t="shared" si="103"/>
        <v>459 Roku Inc.</v>
      </c>
      <c r="AA1297" t="str">
        <f>_xlfn.XLOOKUP(Z1297,'Client Lookup'!A:A,'Client Lookup'!C:C)</f>
        <v>Roku</v>
      </c>
      <c r="AC1297" t="e">
        <f>_xlfn.XLOOKUP(K1297,'Results vs Forecast'!K:K,'Results vs Forecast'!K:K)</f>
        <v>#N/A</v>
      </c>
    </row>
    <row r="1298" spans="1:29" hidden="1">
      <c r="A1298" s="39"/>
      <c r="B1298" s="1" t="s">
        <v>700</v>
      </c>
      <c r="C1298" s="1" t="s">
        <v>1370</v>
      </c>
      <c r="D1298" s="1" t="s">
        <v>17</v>
      </c>
      <c r="E1298" s="1" t="s">
        <v>17</v>
      </c>
      <c r="F1298" s="2">
        <v>45535</v>
      </c>
      <c r="G1298" s="2">
        <v>45505</v>
      </c>
      <c r="H1298" s="1" t="s">
        <v>3841</v>
      </c>
      <c r="I1298" s="1" t="s">
        <v>3842</v>
      </c>
      <c r="J1298" s="1" t="s">
        <v>644</v>
      </c>
      <c r="K1298" s="1" t="s">
        <v>888</v>
      </c>
      <c r="L1298" s="1" t="s">
        <v>3388</v>
      </c>
      <c r="M1298" s="1"/>
      <c r="N1298" s="1"/>
      <c r="O1298" s="1"/>
      <c r="P1298" s="40">
        <v>560.2607960298526</v>
      </c>
      <c r="Q1298" s="37" t="str">
        <f>IF(C1298="ForthPoint","ForthPoint",IF(D1298="Intercompany",_xlfn.XLOOKUP(E1298,'Dept Lookup'!B:B,'Dept Lookup'!A:A),Modified!D1298))</f>
        <v>Data Engineering</v>
      </c>
      <c r="R1298" t="str">
        <f t="shared" si="104"/>
        <v>The Blackstone Group</v>
      </c>
      <c r="S1298" s="1" t="s">
        <v>707</v>
      </c>
      <c r="T1298">
        <f t="shared" si="105"/>
        <v>0</v>
      </c>
      <c r="U1298" s="25" t="str">
        <f>IF(K1298&gt;0,K1298,_xlfn.XLOOKUP(M1298,'Client Lookup'!L:L,'Client Lookup'!N:N))</f>
        <v>34751</v>
      </c>
      <c r="V1298" t="str">
        <f>_xlfn.XLOOKUP(_xlfn.NUMBERVALUE(U1298),'Project Lookup'!X:X,'Project Lookup'!B:B)</f>
        <v>Blackstone - SOW#19 - Exec Office Team (.Net)</v>
      </c>
      <c r="X1298" t="str">
        <f t="shared" si="106"/>
        <v>468 Blackstone Inc. : 1329 Blackstone - SOW#19 - Exec Office Team (.Net)</v>
      </c>
      <c r="Y1298" t="str">
        <f t="shared" si="107"/>
        <v>468 Blackstone Inc.</v>
      </c>
      <c r="Z1298" t="str">
        <f t="shared" si="103"/>
        <v>468 Blackstone Inc.</v>
      </c>
      <c r="AA1298" t="str">
        <f>_xlfn.XLOOKUP(Z1298,'Client Lookup'!A:A,'Client Lookup'!C:C)</f>
        <v>The Blackstone Group</v>
      </c>
      <c r="AC1298" t="e">
        <f>_xlfn.XLOOKUP(K1298,'Results vs Forecast'!K:K,'Results vs Forecast'!K:K)</f>
        <v>#N/A</v>
      </c>
    </row>
    <row r="1299" spans="1:29" hidden="1">
      <c r="A1299" s="39"/>
      <c r="B1299" s="1" t="s">
        <v>700</v>
      </c>
      <c r="C1299" s="1" t="s">
        <v>1370</v>
      </c>
      <c r="D1299" s="1" t="s">
        <v>17</v>
      </c>
      <c r="E1299" s="1" t="s">
        <v>17</v>
      </c>
      <c r="F1299" s="2">
        <v>45535</v>
      </c>
      <c r="G1299" s="2">
        <v>45505</v>
      </c>
      <c r="H1299" s="1" t="s">
        <v>3843</v>
      </c>
      <c r="I1299" s="1" t="s">
        <v>3844</v>
      </c>
      <c r="J1299" s="1" t="s">
        <v>799</v>
      </c>
      <c r="K1299" s="1" t="s">
        <v>797</v>
      </c>
      <c r="L1299" s="1" t="s">
        <v>3338</v>
      </c>
      <c r="M1299" s="1"/>
      <c r="N1299" s="1"/>
      <c r="O1299" s="1"/>
      <c r="P1299" s="40">
        <v>160.07451315138644</v>
      </c>
      <c r="Q1299" s="37" t="str">
        <f>IF(C1299="ForthPoint","ForthPoint",IF(D1299="Intercompany",_xlfn.XLOOKUP(E1299,'Dept Lookup'!B:B,'Dept Lookup'!A:A),Modified!D1299))</f>
        <v>Data Engineering</v>
      </c>
      <c r="R1299" t="str">
        <f t="shared" si="104"/>
        <v>Fedefarma</v>
      </c>
      <c r="S1299" s="1" t="s">
        <v>707</v>
      </c>
      <c r="T1299">
        <f t="shared" si="105"/>
        <v>0</v>
      </c>
      <c r="U1299" s="25" t="str">
        <f>IF(K1299&gt;0,K1299,_xlfn.XLOOKUP(M1299,'Client Lookup'!L:L,'Client Lookup'!N:N))</f>
        <v>28678</v>
      </c>
      <c r="V1299" t="str">
        <f>_xlfn.XLOOKUP(_xlfn.NUMBERVALUE(U1299),'Project Lookup'!X:X,'Project Lookup'!B:B)</f>
        <v>Fedefarma: Landing Zone Assessment &amp; Recommendation Phase</v>
      </c>
      <c r="X1299" t="str">
        <f t="shared" si="106"/>
        <v>456 ICC in Montevideo represents Blend360 : 1166 Fedefarma: Landing Zone Assessment &amp; Recommendation Phase</v>
      </c>
      <c r="Y1299" t="str">
        <f t="shared" si="107"/>
        <v>456 ICC in Montevideo represents Blend360</v>
      </c>
      <c r="Z1299" t="str">
        <f t="shared" si="103"/>
        <v>456 ICC in Montevideo represents Blend360</v>
      </c>
      <c r="AA1299" t="str">
        <f>_xlfn.XLOOKUP(Z1299,'Client Lookup'!A:A,'Client Lookup'!C:C)</f>
        <v>Fedefarma</v>
      </c>
      <c r="AC1299" t="e">
        <f>_xlfn.XLOOKUP(K1299,'Results vs Forecast'!K:K,'Results vs Forecast'!K:K)</f>
        <v>#N/A</v>
      </c>
    </row>
    <row r="1300" spans="1:29" hidden="1">
      <c r="A1300" s="39"/>
      <c r="B1300" s="1" t="s">
        <v>700</v>
      </c>
      <c r="C1300" s="1" t="s">
        <v>1370</v>
      </c>
      <c r="D1300" s="1" t="s">
        <v>17</v>
      </c>
      <c r="E1300" s="1" t="s">
        <v>17</v>
      </c>
      <c r="F1300" s="2">
        <v>45535</v>
      </c>
      <c r="G1300" s="2">
        <v>45505</v>
      </c>
      <c r="H1300" s="1" t="s">
        <v>3845</v>
      </c>
      <c r="I1300" s="1" t="s">
        <v>3846</v>
      </c>
      <c r="J1300" s="1" t="s">
        <v>645</v>
      </c>
      <c r="K1300" s="1" t="s">
        <v>891</v>
      </c>
      <c r="L1300" s="1" t="s">
        <v>3332</v>
      </c>
      <c r="M1300" s="1"/>
      <c r="N1300" s="1"/>
      <c r="O1300" s="1"/>
      <c r="P1300" s="40">
        <v>480.22353945415932</v>
      </c>
      <c r="Q1300" s="37" t="str">
        <f>IF(C1300="ForthPoint","ForthPoint",IF(D1300="Intercompany",_xlfn.XLOOKUP(E1300,'Dept Lookup'!B:B,'Dept Lookup'!A:A),Modified!D1300))</f>
        <v>Data Engineering</v>
      </c>
      <c r="R1300" t="str">
        <f t="shared" si="104"/>
        <v>The Blackstone Group</v>
      </c>
      <c r="S1300" s="1" t="s">
        <v>707</v>
      </c>
      <c r="T1300">
        <f t="shared" si="105"/>
        <v>0</v>
      </c>
      <c r="U1300" s="25" t="str">
        <f>IF(K1300&gt;0,K1300,_xlfn.XLOOKUP(M1300,'Client Lookup'!L:L,'Client Lookup'!N:N))</f>
        <v>25160</v>
      </c>
      <c r="V1300" t="str">
        <f>_xlfn.XLOOKUP(_xlfn.NUMBERVALUE(U1300),'Project Lookup'!X:X,'Project Lookup'!B:B)</f>
        <v>Blackstone SOW #12</v>
      </c>
      <c r="X1300" t="str">
        <f t="shared" si="106"/>
        <v>468 Blackstone Inc. : 988 Blackstone SOW #12</v>
      </c>
      <c r="Y1300" t="str">
        <f t="shared" si="107"/>
        <v>468 Blackstone Inc.</v>
      </c>
      <c r="Z1300" t="str">
        <f t="shared" si="103"/>
        <v>468 Blackstone Inc.</v>
      </c>
      <c r="AA1300" t="str">
        <f>_xlfn.XLOOKUP(Z1300,'Client Lookup'!A:A,'Client Lookup'!C:C)</f>
        <v>The Blackstone Group</v>
      </c>
      <c r="AC1300" t="e">
        <f>_xlfn.XLOOKUP(K1300,'Results vs Forecast'!K:K,'Results vs Forecast'!K:K)</f>
        <v>#N/A</v>
      </c>
    </row>
    <row r="1301" spans="1:29" hidden="1">
      <c r="A1301" s="39"/>
      <c r="B1301" s="1" t="s">
        <v>700</v>
      </c>
      <c r="C1301" s="1" t="s">
        <v>701</v>
      </c>
      <c r="D1301" s="1" t="s">
        <v>17</v>
      </c>
      <c r="E1301" s="1" t="s">
        <v>17</v>
      </c>
      <c r="F1301" s="2">
        <v>45535</v>
      </c>
      <c r="G1301" s="2">
        <v>45505</v>
      </c>
      <c r="H1301" s="1" t="s">
        <v>3847</v>
      </c>
      <c r="I1301" s="1" t="s">
        <v>3848</v>
      </c>
      <c r="J1301" s="1" t="s">
        <v>666</v>
      </c>
      <c r="K1301" s="1" t="s">
        <v>917</v>
      </c>
      <c r="L1301" s="1" t="s">
        <v>1865</v>
      </c>
      <c r="M1301" s="1"/>
      <c r="N1301" s="1"/>
      <c r="O1301" s="1"/>
      <c r="P1301" s="40">
        <v>47.55</v>
      </c>
      <c r="Q1301" s="37" t="str">
        <f>IF(C1301="ForthPoint","ForthPoint",IF(D1301="Intercompany",_xlfn.XLOOKUP(E1301,'Dept Lookup'!B:B,'Dept Lookup'!A:A),Modified!D1301))</f>
        <v>Data Engineering</v>
      </c>
      <c r="R1301" t="str">
        <f t="shared" si="104"/>
        <v>Visa</v>
      </c>
      <c r="S1301" s="1" t="s">
        <v>707</v>
      </c>
      <c r="T1301">
        <f t="shared" si="105"/>
        <v>0</v>
      </c>
      <c r="U1301" s="25" t="str">
        <f>IF(K1301&gt;0,K1301,_xlfn.XLOOKUP(M1301,'Client Lookup'!L:L,'Client Lookup'!N:N))</f>
        <v>31318</v>
      </c>
      <c r="V1301" t="str">
        <f>_xlfn.XLOOKUP(_xlfn.NUMBERVALUE(U1301),'Project Lookup'!X:X,'Project Lookup'!B:B)</f>
        <v>NextGen Solutions</v>
      </c>
      <c r="X1301" t="str">
        <f t="shared" si="106"/>
        <v>11 Visa : 1246 NextGen Solutions</v>
      </c>
      <c r="Y1301" t="str">
        <f t="shared" si="107"/>
        <v>11 Visa</v>
      </c>
      <c r="Z1301" t="str">
        <f t="shared" si="103"/>
        <v>11 Visa</v>
      </c>
      <c r="AA1301" t="str">
        <f>_xlfn.XLOOKUP(Z1301,'Client Lookup'!A:A,'Client Lookup'!C:C)</f>
        <v>Visa</v>
      </c>
      <c r="AC1301" t="e">
        <f>_xlfn.XLOOKUP(K1301,'Results vs Forecast'!K:K,'Results vs Forecast'!K:K)</f>
        <v>#N/A</v>
      </c>
    </row>
    <row r="1302" spans="1:29" hidden="1">
      <c r="A1302" s="39"/>
      <c r="B1302" s="1" t="s">
        <v>700</v>
      </c>
      <c r="C1302" s="1" t="s">
        <v>1370</v>
      </c>
      <c r="D1302" s="1" t="s">
        <v>17</v>
      </c>
      <c r="E1302" s="1" t="s">
        <v>17</v>
      </c>
      <c r="F1302" s="2">
        <v>45535</v>
      </c>
      <c r="G1302" s="2">
        <v>45505</v>
      </c>
      <c r="H1302" s="1" t="s">
        <v>3849</v>
      </c>
      <c r="I1302" s="1" t="s">
        <v>3850</v>
      </c>
      <c r="J1302" s="1" t="s">
        <v>637</v>
      </c>
      <c r="K1302" s="1" t="s">
        <v>893</v>
      </c>
      <c r="L1302" s="1" t="s">
        <v>3465</v>
      </c>
      <c r="M1302" s="1"/>
      <c r="N1302" s="1"/>
      <c r="O1302" s="1"/>
      <c r="P1302" s="40">
        <v>536.24961905714463</v>
      </c>
      <c r="Q1302" s="37" t="str">
        <f>IF(C1302="ForthPoint","ForthPoint",IF(D1302="Intercompany",_xlfn.XLOOKUP(E1302,'Dept Lookup'!B:B,'Dept Lookup'!A:A),Modified!D1302))</f>
        <v>Data Engineering</v>
      </c>
      <c r="R1302" t="str">
        <f t="shared" si="104"/>
        <v>The Blackstone Group</v>
      </c>
      <c r="S1302" s="1" t="s">
        <v>707</v>
      </c>
      <c r="T1302">
        <f t="shared" si="105"/>
        <v>0</v>
      </c>
      <c r="U1302" s="25" t="str">
        <f>IF(K1302&gt;0,K1302,_xlfn.XLOOKUP(M1302,'Client Lookup'!L:L,'Client Lookup'!N:N))</f>
        <v>25544</v>
      </c>
      <c r="V1302" t="str">
        <f>_xlfn.XLOOKUP(_xlfn.NUMBERVALUE(U1302),'Project Lookup'!X:X,'Project Lookup'!B:B)</f>
        <v>Blackstone SOW#14 - Data Engineering Team</v>
      </c>
      <c r="X1302" t="str">
        <f t="shared" si="106"/>
        <v>468 Blackstone Inc. : 1013 Blackstone SOW#14 - Data Engineering Team</v>
      </c>
      <c r="Y1302" t="str">
        <f t="shared" si="107"/>
        <v>468 Blackstone Inc.</v>
      </c>
      <c r="Z1302" t="str">
        <f t="shared" si="103"/>
        <v>468 Blackstone Inc.</v>
      </c>
      <c r="AA1302" t="str">
        <f>_xlfn.XLOOKUP(Z1302,'Client Lookup'!A:A,'Client Lookup'!C:C)</f>
        <v>The Blackstone Group</v>
      </c>
      <c r="AC1302" t="e">
        <f>_xlfn.XLOOKUP(K1302,'Results vs Forecast'!K:K,'Results vs Forecast'!K:K)</f>
        <v>#N/A</v>
      </c>
    </row>
    <row r="1303" spans="1:29" hidden="1">
      <c r="A1303" s="39"/>
      <c r="B1303" s="1" t="s">
        <v>700</v>
      </c>
      <c r="C1303" s="1" t="s">
        <v>701</v>
      </c>
      <c r="D1303" s="1" t="s">
        <v>17</v>
      </c>
      <c r="E1303" s="1" t="s">
        <v>17</v>
      </c>
      <c r="F1303" s="2">
        <v>45535</v>
      </c>
      <c r="G1303" s="2">
        <v>45505</v>
      </c>
      <c r="H1303" s="1" t="s">
        <v>3851</v>
      </c>
      <c r="I1303" s="1" t="s">
        <v>3852</v>
      </c>
      <c r="J1303" s="1" t="s">
        <v>542</v>
      </c>
      <c r="K1303" s="1" t="s">
        <v>802</v>
      </c>
      <c r="L1303" s="1" t="s">
        <v>1876</v>
      </c>
      <c r="M1303" s="1"/>
      <c r="N1303" s="1"/>
      <c r="O1303" s="1" t="s">
        <v>1369</v>
      </c>
      <c r="P1303" s="40">
        <v>4347.3900000000003</v>
      </c>
      <c r="Q1303" s="37" t="str">
        <f>IF(C1303="ForthPoint","ForthPoint",IF(D1303="Intercompany",_xlfn.XLOOKUP(E1303,'Dept Lookup'!B:B,'Dept Lookup'!A:A),Modified!D1303))</f>
        <v>Data Engineering</v>
      </c>
      <c r="R1303" t="str">
        <f t="shared" si="104"/>
        <v>GoodRx</v>
      </c>
      <c r="S1303" s="1" t="s">
        <v>707</v>
      </c>
      <c r="T1303">
        <f t="shared" si="105"/>
        <v>0</v>
      </c>
      <c r="U1303" s="25" t="str">
        <f>IF(K1303&gt;0,K1303,_xlfn.XLOOKUP(M1303,'Client Lookup'!L:L,'Client Lookup'!N:N))</f>
        <v>28141</v>
      </c>
      <c r="V1303" t="str">
        <f>_xlfn.XLOOKUP(_xlfn.NUMBERVALUE(U1303),'Project Lookup'!X:X,'Project Lookup'!B:B)</f>
        <v>GoodRx - April to October Renewal</v>
      </c>
      <c r="X1303" t="str">
        <f t="shared" si="106"/>
        <v>182 GoodRx : 1142 GoodRx - April to October Renewal</v>
      </c>
      <c r="Y1303" t="str">
        <f t="shared" si="107"/>
        <v>182 GoodRx</v>
      </c>
      <c r="Z1303" t="str">
        <f t="shared" si="103"/>
        <v>182 GoodRx</v>
      </c>
      <c r="AA1303" t="str">
        <f>_xlfn.XLOOKUP(Z1303,'Client Lookup'!A:A,'Client Lookup'!C:C)</f>
        <v>GoodRx</v>
      </c>
      <c r="AC1303" t="e">
        <f>_xlfn.XLOOKUP(K1303,'Results vs Forecast'!K:K,'Results vs Forecast'!K:K)</f>
        <v>#N/A</v>
      </c>
    </row>
    <row r="1304" spans="1:29" hidden="1">
      <c r="A1304" s="39"/>
      <c r="B1304" s="1" t="s">
        <v>700</v>
      </c>
      <c r="C1304" s="1" t="s">
        <v>701</v>
      </c>
      <c r="D1304" s="1" t="s">
        <v>17</v>
      </c>
      <c r="E1304" s="1" t="s">
        <v>17</v>
      </c>
      <c r="F1304" s="2">
        <v>45535</v>
      </c>
      <c r="G1304" s="2">
        <v>45505</v>
      </c>
      <c r="H1304" s="1" t="s">
        <v>3853</v>
      </c>
      <c r="I1304" s="1" t="s">
        <v>3854</v>
      </c>
      <c r="J1304" s="1" t="s">
        <v>606</v>
      </c>
      <c r="K1304" s="1" t="s">
        <v>849</v>
      </c>
      <c r="L1304" s="1" t="s">
        <v>1841</v>
      </c>
      <c r="M1304" s="1"/>
      <c r="N1304" s="1"/>
      <c r="O1304" s="1" t="s">
        <v>1369</v>
      </c>
      <c r="P1304" s="40">
        <v>97303.34</v>
      </c>
      <c r="Q1304" s="37" t="str">
        <f>IF(C1304="ForthPoint","ForthPoint",IF(D1304="Intercompany",_xlfn.XLOOKUP(E1304,'Dept Lookup'!B:B,'Dept Lookup'!A:A),Modified!D1304))</f>
        <v>Data Engineering</v>
      </c>
      <c r="R1304" t="str">
        <f t="shared" si="104"/>
        <v>NBCU</v>
      </c>
      <c r="S1304" s="1" t="s">
        <v>707</v>
      </c>
      <c r="T1304">
        <f t="shared" si="105"/>
        <v>0</v>
      </c>
      <c r="U1304" s="25" t="str">
        <f>IF(K1304&gt;0,K1304,_xlfn.XLOOKUP(M1304,'Client Lookup'!L:L,'Client Lookup'!N:N))</f>
        <v>22983</v>
      </c>
      <c r="V1304" t="str">
        <f>_xlfn.XLOOKUP(_xlfn.NUMBERVALUE(U1304),'Project Lookup'!X:X,'Project Lookup'!B:B)</f>
        <v>AWB 2.0 Pod 1H 2024 Extension</v>
      </c>
      <c r="X1304" t="str">
        <f t="shared" si="106"/>
        <v>280 NBCU : 880 AWB 2.0 Pod 1H 2024 Extension</v>
      </c>
      <c r="Y1304" t="str">
        <f t="shared" si="107"/>
        <v>280 NBCU</v>
      </c>
      <c r="Z1304" t="str">
        <f t="shared" ref="Z1304:Z1367" si="108">IF(LEFT(Y1304,3)="ICC",IFERROR(_xlfn.TEXTAFTER(Y1304,"ICC "),Y1304),Y1304)</f>
        <v>280 NBCU</v>
      </c>
      <c r="AA1304" t="str">
        <f>_xlfn.XLOOKUP(Z1304,'Client Lookup'!A:A,'Client Lookup'!C:C)</f>
        <v>NBCU</v>
      </c>
      <c r="AC1304" t="e">
        <f>_xlfn.XLOOKUP(K1304,'Results vs Forecast'!K:K,'Results vs Forecast'!K:K)</f>
        <v>#N/A</v>
      </c>
    </row>
    <row r="1305" spans="1:29" hidden="1">
      <c r="A1305" s="39"/>
      <c r="B1305" s="1" t="s">
        <v>700</v>
      </c>
      <c r="C1305" s="1" t="s">
        <v>1370</v>
      </c>
      <c r="D1305" s="1" t="s">
        <v>17</v>
      </c>
      <c r="E1305" s="1" t="s">
        <v>17</v>
      </c>
      <c r="F1305" s="2">
        <v>45535</v>
      </c>
      <c r="G1305" s="2">
        <v>45505</v>
      </c>
      <c r="H1305" s="1" t="s">
        <v>3855</v>
      </c>
      <c r="I1305" s="1" t="s">
        <v>3856</v>
      </c>
      <c r="J1305" s="1" t="s">
        <v>617</v>
      </c>
      <c r="K1305" s="1" t="s">
        <v>860</v>
      </c>
      <c r="L1305" s="1" t="s">
        <v>2892</v>
      </c>
      <c r="M1305" s="1"/>
      <c r="N1305" s="1"/>
      <c r="O1305" s="1"/>
      <c r="P1305" s="40">
        <v>320.14902630277288</v>
      </c>
      <c r="Q1305" s="37" t="str">
        <f>IF(C1305="ForthPoint","ForthPoint",IF(D1305="Intercompany",_xlfn.XLOOKUP(E1305,'Dept Lookup'!B:B,'Dept Lookup'!A:A),Modified!D1305))</f>
        <v>Data Engineering</v>
      </c>
      <c r="R1305" t="str">
        <f t="shared" si="104"/>
        <v>Roku</v>
      </c>
      <c r="S1305" s="1" t="s">
        <v>707</v>
      </c>
      <c r="T1305">
        <f t="shared" si="105"/>
        <v>0</v>
      </c>
      <c r="U1305" s="25" t="str">
        <f>IF(K1305&gt;0,K1305,_xlfn.XLOOKUP(M1305,'Client Lookup'!L:L,'Client Lookup'!N:N))</f>
        <v>25138</v>
      </c>
      <c r="V1305" t="str">
        <f>_xlfn.XLOOKUP(_xlfn.NUMBERVALUE(U1305),'Project Lookup'!X:X,'Project Lookup'!B:B)</f>
        <v>SOW#1 2024 - DE &amp; BI Team</v>
      </c>
      <c r="X1305" t="str">
        <f t="shared" si="106"/>
        <v>459 Roku Inc. : 966 SOW#1 2024 - DE &amp; BI Team</v>
      </c>
      <c r="Y1305" t="str">
        <f t="shared" si="107"/>
        <v>459 Roku Inc.</v>
      </c>
      <c r="Z1305" t="str">
        <f t="shared" si="108"/>
        <v>459 Roku Inc.</v>
      </c>
      <c r="AA1305" t="str">
        <f>_xlfn.XLOOKUP(Z1305,'Client Lookup'!A:A,'Client Lookup'!C:C)</f>
        <v>Roku</v>
      </c>
      <c r="AC1305" t="e">
        <f>_xlfn.XLOOKUP(K1305,'Results vs Forecast'!K:K,'Results vs Forecast'!K:K)</f>
        <v>#N/A</v>
      </c>
    </row>
    <row r="1306" spans="1:29" hidden="1">
      <c r="A1306" s="39"/>
      <c r="B1306" s="1" t="s">
        <v>700</v>
      </c>
      <c r="C1306" s="1" t="s">
        <v>1370</v>
      </c>
      <c r="D1306" s="1" t="s">
        <v>17</v>
      </c>
      <c r="E1306" s="1" t="s">
        <v>17</v>
      </c>
      <c r="F1306" s="2">
        <v>45535</v>
      </c>
      <c r="G1306" s="2">
        <v>45505</v>
      </c>
      <c r="H1306" s="1" t="s">
        <v>3857</v>
      </c>
      <c r="I1306" s="1" t="s">
        <v>3858</v>
      </c>
      <c r="J1306" s="1" t="s">
        <v>645</v>
      </c>
      <c r="K1306" s="1" t="s">
        <v>891</v>
      </c>
      <c r="L1306" s="1" t="s">
        <v>3332</v>
      </c>
      <c r="M1306" s="1"/>
      <c r="N1306" s="1"/>
      <c r="O1306" s="1"/>
      <c r="P1306" s="40">
        <v>480.22353945415932</v>
      </c>
      <c r="Q1306" s="37" t="str">
        <f>IF(C1306="ForthPoint","ForthPoint",IF(D1306="Intercompany",_xlfn.XLOOKUP(E1306,'Dept Lookup'!B:B,'Dept Lookup'!A:A),Modified!D1306))</f>
        <v>Data Engineering</v>
      </c>
      <c r="R1306" t="str">
        <f t="shared" si="104"/>
        <v>The Blackstone Group</v>
      </c>
      <c r="S1306" s="1" t="s">
        <v>707</v>
      </c>
      <c r="T1306">
        <f t="shared" si="105"/>
        <v>0</v>
      </c>
      <c r="U1306" s="25" t="str">
        <f>IF(K1306&gt;0,K1306,_xlfn.XLOOKUP(M1306,'Client Lookup'!L:L,'Client Lookup'!N:N))</f>
        <v>25160</v>
      </c>
      <c r="V1306" t="str">
        <f>_xlfn.XLOOKUP(_xlfn.NUMBERVALUE(U1306),'Project Lookup'!X:X,'Project Lookup'!B:B)</f>
        <v>Blackstone SOW #12</v>
      </c>
      <c r="X1306" t="str">
        <f t="shared" si="106"/>
        <v>468 Blackstone Inc. : 988 Blackstone SOW #12</v>
      </c>
      <c r="Y1306" t="str">
        <f t="shared" si="107"/>
        <v>468 Blackstone Inc.</v>
      </c>
      <c r="Z1306" t="str">
        <f t="shared" si="108"/>
        <v>468 Blackstone Inc.</v>
      </c>
      <c r="AA1306" t="str">
        <f>_xlfn.XLOOKUP(Z1306,'Client Lookup'!A:A,'Client Lookup'!C:C)</f>
        <v>The Blackstone Group</v>
      </c>
      <c r="AC1306" t="e">
        <f>_xlfn.XLOOKUP(K1306,'Results vs Forecast'!K:K,'Results vs Forecast'!K:K)</f>
        <v>#N/A</v>
      </c>
    </row>
    <row r="1307" spans="1:29" hidden="1">
      <c r="A1307" s="39"/>
      <c r="B1307" s="1" t="s">
        <v>700</v>
      </c>
      <c r="C1307" s="1" t="s">
        <v>1370</v>
      </c>
      <c r="D1307" s="1" t="s">
        <v>17</v>
      </c>
      <c r="E1307" s="1" t="s">
        <v>17</v>
      </c>
      <c r="F1307" s="2">
        <v>45535</v>
      </c>
      <c r="G1307" s="2">
        <v>45505</v>
      </c>
      <c r="H1307" s="1" t="s">
        <v>3859</v>
      </c>
      <c r="I1307" s="1" t="s">
        <v>3860</v>
      </c>
      <c r="J1307" s="1" t="s">
        <v>637</v>
      </c>
      <c r="K1307" s="1" t="s">
        <v>893</v>
      </c>
      <c r="L1307" s="1" t="s">
        <v>3465</v>
      </c>
      <c r="M1307" s="1"/>
      <c r="N1307" s="1"/>
      <c r="O1307" s="1"/>
      <c r="P1307" s="40">
        <v>536.24961905714463</v>
      </c>
      <c r="Q1307" s="37" t="str">
        <f>IF(C1307="ForthPoint","ForthPoint",IF(D1307="Intercompany",_xlfn.XLOOKUP(E1307,'Dept Lookup'!B:B,'Dept Lookup'!A:A),Modified!D1307))</f>
        <v>Data Engineering</v>
      </c>
      <c r="R1307" t="str">
        <f t="shared" si="104"/>
        <v>The Blackstone Group</v>
      </c>
      <c r="S1307" s="1" t="s">
        <v>707</v>
      </c>
      <c r="T1307">
        <f t="shared" si="105"/>
        <v>0</v>
      </c>
      <c r="U1307" s="25" t="str">
        <f>IF(K1307&gt;0,K1307,_xlfn.XLOOKUP(M1307,'Client Lookup'!L:L,'Client Lookup'!N:N))</f>
        <v>25544</v>
      </c>
      <c r="V1307" t="str">
        <f>_xlfn.XLOOKUP(_xlfn.NUMBERVALUE(U1307),'Project Lookup'!X:X,'Project Lookup'!B:B)</f>
        <v>Blackstone SOW#14 - Data Engineering Team</v>
      </c>
      <c r="X1307" t="str">
        <f t="shared" si="106"/>
        <v>468 Blackstone Inc. : 1013 Blackstone SOW#14 - Data Engineering Team</v>
      </c>
      <c r="Y1307" t="str">
        <f t="shared" si="107"/>
        <v>468 Blackstone Inc.</v>
      </c>
      <c r="Z1307" t="str">
        <f t="shared" si="108"/>
        <v>468 Blackstone Inc.</v>
      </c>
      <c r="AA1307" t="str">
        <f>_xlfn.XLOOKUP(Z1307,'Client Lookup'!A:A,'Client Lookup'!C:C)</f>
        <v>The Blackstone Group</v>
      </c>
      <c r="AC1307" t="e">
        <f>_xlfn.XLOOKUP(K1307,'Results vs Forecast'!K:K,'Results vs Forecast'!K:K)</f>
        <v>#N/A</v>
      </c>
    </row>
    <row r="1308" spans="1:29" hidden="1">
      <c r="A1308" s="39"/>
      <c r="B1308" s="1" t="s">
        <v>700</v>
      </c>
      <c r="C1308" s="1" t="s">
        <v>1370</v>
      </c>
      <c r="D1308" s="1" t="s">
        <v>17</v>
      </c>
      <c r="E1308" s="1" t="s">
        <v>17</v>
      </c>
      <c r="F1308" s="2">
        <v>45535</v>
      </c>
      <c r="G1308" s="2">
        <v>45505</v>
      </c>
      <c r="H1308" s="1" t="s">
        <v>3861</v>
      </c>
      <c r="I1308" s="1" t="s">
        <v>3862</v>
      </c>
      <c r="J1308" s="1" t="s">
        <v>818</v>
      </c>
      <c r="K1308" s="1" t="s">
        <v>796</v>
      </c>
      <c r="L1308" s="1" t="s">
        <v>3346</v>
      </c>
      <c r="M1308" s="1"/>
      <c r="N1308" s="1"/>
      <c r="O1308" s="1"/>
      <c r="P1308" s="40">
        <v>729.33962447338058</v>
      </c>
      <c r="Q1308" s="37" t="str">
        <f>IF(C1308="ForthPoint","ForthPoint",IF(D1308="Intercompany",_xlfn.XLOOKUP(E1308,'Dept Lookup'!B:B,'Dept Lookup'!A:A),Modified!D1308))</f>
        <v>Data Engineering</v>
      </c>
      <c r="R1308" t="str">
        <f t="shared" si="104"/>
        <v>Globalization Partners</v>
      </c>
      <c r="S1308" s="1" t="s">
        <v>707</v>
      </c>
      <c r="T1308">
        <f t="shared" si="105"/>
        <v>0</v>
      </c>
      <c r="U1308" s="25" t="str">
        <f>IF(K1308&gt;0,K1308,_xlfn.XLOOKUP(M1308,'Client Lookup'!L:L,'Client Lookup'!N:N))</f>
        <v>36410</v>
      </c>
      <c r="V1308" t="str">
        <f>_xlfn.XLOOKUP(_xlfn.NUMBERVALUE(U1308),'Project Lookup'!X:X,'Project Lookup'!B:B)</f>
        <v>Globalization Partners SOW #40 - Data Engineering Team Renewal</v>
      </c>
      <c r="X1308" t="str">
        <f t="shared" si="106"/>
        <v>460 Globalization Partners Inc. : 1367 Globalization Partners SOW #40 - Data Engineering Team Renewal</v>
      </c>
      <c r="Y1308" t="str">
        <f t="shared" si="107"/>
        <v>460 Globalization Partners Inc.</v>
      </c>
      <c r="Z1308" t="str">
        <f t="shared" si="108"/>
        <v>460 Globalization Partners Inc.</v>
      </c>
      <c r="AA1308" t="str">
        <f>_xlfn.XLOOKUP(Z1308,'Client Lookup'!A:A,'Client Lookup'!C:C)</f>
        <v>Globalization Partners</v>
      </c>
      <c r="AC1308" t="e">
        <f>_xlfn.XLOOKUP(K1308,'Results vs Forecast'!K:K,'Results vs Forecast'!K:K)</f>
        <v>#N/A</v>
      </c>
    </row>
    <row r="1309" spans="1:29" hidden="1">
      <c r="A1309" s="39"/>
      <c r="B1309" s="1" t="s">
        <v>700</v>
      </c>
      <c r="C1309" s="1" t="s">
        <v>1370</v>
      </c>
      <c r="D1309" s="1" t="s">
        <v>17</v>
      </c>
      <c r="E1309" s="1" t="s">
        <v>17</v>
      </c>
      <c r="F1309" s="2">
        <v>45535</v>
      </c>
      <c r="G1309" s="2">
        <v>45505</v>
      </c>
      <c r="H1309" s="1" t="s">
        <v>3863</v>
      </c>
      <c r="I1309" s="1" t="s">
        <v>3864</v>
      </c>
      <c r="J1309" s="1" t="s">
        <v>645</v>
      </c>
      <c r="K1309" s="1" t="s">
        <v>891</v>
      </c>
      <c r="L1309" s="1" t="s">
        <v>3332</v>
      </c>
      <c r="M1309" s="1"/>
      <c r="N1309" s="1"/>
      <c r="O1309" s="1"/>
      <c r="P1309" s="40">
        <v>560.2607960298526</v>
      </c>
      <c r="Q1309" s="37" t="str">
        <f>IF(C1309="ForthPoint","ForthPoint",IF(D1309="Intercompany",_xlfn.XLOOKUP(E1309,'Dept Lookup'!B:B,'Dept Lookup'!A:A),Modified!D1309))</f>
        <v>Data Engineering</v>
      </c>
      <c r="R1309" t="str">
        <f t="shared" si="104"/>
        <v>The Blackstone Group</v>
      </c>
      <c r="S1309" s="1" t="s">
        <v>707</v>
      </c>
      <c r="T1309">
        <f t="shared" si="105"/>
        <v>0</v>
      </c>
      <c r="U1309" s="25" t="str">
        <f>IF(K1309&gt;0,K1309,_xlfn.XLOOKUP(M1309,'Client Lookup'!L:L,'Client Lookup'!N:N))</f>
        <v>25160</v>
      </c>
      <c r="V1309" t="str">
        <f>_xlfn.XLOOKUP(_xlfn.NUMBERVALUE(U1309),'Project Lookup'!X:X,'Project Lookup'!B:B)</f>
        <v>Blackstone SOW #12</v>
      </c>
      <c r="X1309" t="str">
        <f t="shared" si="106"/>
        <v>468 Blackstone Inc. : 988 Blackstone SOW #12</v>
      </c>
      <c r="Y1309" t="str">
        <f t="shared" si="107"/>
        <v>468 Blackstone Inc.</v>
      </c>
      <c r="Z1309" t="str">
        <f t="shared" si="108"/>
        <v>468 Blackstone Inc.</v>
      </c>
      <c r="AA1309" t="str">
        <f>_xlfn.XLOOKUP(Z1309,'Client Lookup'!A:A,'Client Lookup'!C:C)</f>
        <v>The Blackstone Group</v>
      </c>
      <c r="AC1309" t="e">
        <f>_xlfn.XLOOKUP(K1309,'Results vs Forecast'!K:K,'Results vs Forecast'!K:K)</f>
        <v>#N/A</v>
      </c>
    </row>
    <row r="1310" spans="1:29" hidden="1">
      <c r="A1310" s="39"/>
      <c r="B1310" s="1" t="s">
        <v>700</v>
      </c>
      <c r="C1310" s="1" t="s">
        <v>701</v>
      </c>
      <c r="D1310" s="1" t="s">
        <v>17</v>
      </c>
      <c r="E1310" s="1" t="s">
        <v>17</v>
      </c>
      <c r="F1310" s="2">
        <v>45535</v>
      </c>
      <c r="G1310" s="2">
        <v>45505</v>
      </c>
      <c r="H1310" s="1" t="s">
        <v>1844</v>
      </c>
      <c r="I1310" s="1" t="s">
        <v>1845</v>
      </c>
      <c r="J1310" s="1" t="s">
        <v>277</v>
      </c>
      <c r="K1310" s="1"/>
      <c r="L1310" s="1"/>
      <c r="M1310" s="1" t="s">
        <v>1705</v>
      </c>
      <c r="N1310" s="1"/>
      <c r="O1310" s="1" t="s">
        <v>3865</v>
      </c>
      <c r="P1310" s="40">
        <v>-10564.92</v>
      </c>
      <c r="Q1310" s="37" t="str">
        <f>IF(C1310="ForthPoint","ForthPoint",IF(D1310="Intercompany",_xlfn.XLOOKUP(E1310,'Dept Lookup'!B:B,'Dept Lookup'!A:A),Modified!D1310))</f>
        <v>Data Engineering</v>
      </c>
      <c r="R1310" t="str">
        <f t="shared" si="104"/>
        <v>CVS Health</v>
      </c>
      <c r="S1310" s="1" t="s">
        <v>707</v>
      </c>
      <c r="T1310" t="str">
        <f t="shared" si="105"/>
        <v>ICC 1203 CVS Health : Foundry--FED Harleen</v>
      </c>
      <c r="U1310" s="25" t="str">
        <f>IF(K1310&gt;0,K1310,_xlfn.XLOOKUP(M1310,'Client Lookup'!L:L,'Client Lookup'!N:N))</f>
        <v>29631</v>
      </c>
      <c r="V1310" t="str">
        <f>_xlfn.XLOOKUP(_xlfn.NUMBERVALUE(U1310),'Project Lookup'!X:X,'Project Lookup'!B:B)</f>
        <v>Foundry--FED Harleen</v>
      </c>
      <c r="X1310" t="str">
        <f t="shared" si="106"/>
        <v>ICC 1203 CVS Health : Foundry--FED Harleen</v>
      </c>
      <c r="Y1310" t="str">
        <f t="shared" si="107"/>
        <v>ICC 1203 CVS Health</v>
      </c>
      <c r="Z1310" t="str">
        <f t="shared" si="108"/>
        <v>1203 CVS Health</v>
      </c>
      <c r="AA1310" t="str">
        <f>_xlfn.XLOOKUP(Z1310,'Client Lookup'!A:A,'Client Lookup'!C:C)</f>
        <v>CVS Health</v>
      </c>
      <c r="AC1310" t="e">
        <f>_xlfn.XLOOKUP(K1310,'Results vs Forecast'!K:K,'Results vs Forecast'!K:K)</f>
        <v>#N/A</v>
      </c>
    </row>
    <row r="1311" spans="1:29" hidden="1">
      <c r="A1311" s="39"/>
      <c r="B1311" s="1" t="s">
        <v>700</v>
      </c>
      <c r="C1311" s="1" t="s">
        <v>1370</v>
      </c>
      <c r="D1311" s="1" t="s">
        <v>17</v>
      </c>
      <c r="E1311" s="1" t="s">
        <v>17</v>
      </c>
      <c r="F1311" s="2">
        <v>45535</v>
      </c>
      <c r="G1311" s="2">
        <v>45505</v>
      </c>
      <c r="H1311" s="1" t="s">
        <v>3866</v>
      </c>
      <c r="I1311" s="1" t="s">
        <v>3867</v>
      </c>
      <c r="J1311" s="1" t="s">
        <v>812</v>
      </c>
      <c r="K1311" s="1" t="s">
        <v>795</v>
      </c>
      <c r="L1311" s="1" t="s">
        <v>3324</v>
      </c>
      <c r="M1311" s="1"/>
      <c r="N1311" s="1"/>
      <c r="O1311" s="1"/>
      <c r="P1311" s="40">
        <v>384.17883156332749</v>
      </c>
      <c r="Q1311" s="37" t="str">
        <f>IF(C1311="ForthPoint","ForthPoint",IF(D1311="Intercompany",_xlfn.XLOOKUP(E1311,'Dept Lookup'!B:B,'Dept Lookup'!A:A),Modified!D1311))</f>
        <v>Data Engineering</v>
      </c>
      <c r="R1311" t="str">
        <f t="shared" si="104"/>
        <v>Globalization Partners</v>
      </c>
      <c r="S1311" s="1" t="s">
        <v>707</v>
      </c>
      <c r="T1311">
        <f t="shared" si="105"/>
        <v>0</v>
      </c>
      <c r="U1311" s="25" t="str">
        <f>IF(K1311&gt;0,K1311,_xlfn.XLOOKUP(M1311,'Client Lookup'!L:L,'Client Lookup'!N:N))</f>
        <v>35885</v>
      </c>
      <c r="V1311" t="str">
        <f>_xlfn.XLOOKUP(_xlfn.NUMBERVALUE(U1311),'Project Lookup'!X:X,'Project Lookup'!B:B)</f>
        <v>Globalization Partners SOW #41 - Data Engineering Team Renewal</v>
      </c>
      <c r="X1311" t="str">
        <f t="shared" si="106"/>
        <v>460 Globalization Partners Inc. : 1349 Globalization Partners SOW #41 - Data Engineering Team Renewal</v>
      </c>
      <c r="Y1311" t="str">
        <f t="shared" si="107"/>
        <v>460 Globalization Partners Inc.</v>
      </c>
      <c r="Z1311" t="str">
        <f t="shared" si="108"/>
        <v>460 Globalization Partners Inc.</v>
      </c>
      <c r="AA1311" t="str">
        <f>_xlfn.XLOOKUP(Z1311,'Client Lookup'!A:A,'Client Lookup'!C:C)</f>
        <v>Globalization Partners</v>
      </c>
      <c r="AC1311" t="e">
        <f>_xlfn.XLOOKUP(K1311,'Results vs Forecast'!K:K,'Results vs Forecast'!K:K)</f>
        <v>#N/A</v>
      </c>
    </row>
    <row r="1312" spans="1:29" hidden="1">
      <c r="A1312" s="39"/>
      <c r="B1312" s="1" t="s">
        <v>700</v>
      </c>
      <c r="C1312" s="1" t="s">
        <v>1370</v>
      </c>
      <c r="D1312" s="1" t="s">
        <v>17</v>
      </c>
      <c r="E1312" s="1" t="s">
        <v>17</v>
      </c>
      <c r="F1312" s="2">
        <v>45535</v>
      </c>
      <c r="G1312" s="2">
        <v>45505</v>
      </c>
      <c r="H1312" s="1" t="s">
        <v>3868</v>
      </c>
      <c r="I1312" s="1" t="s">
        <v>3869</v>
      </c>
      <c r="J1312" s="1" t="s">
        <v>641</v>
      </c>
      <c r="K1312" s="1" t="s">
        <v>886</v>
      </c>
      <c r="L1312" s="1" t="s">
        <v>3668</v>
      </c>
      <c r="M1312" s="1"/>
      <c r="N1312" s="1"/>
      <c r="O1312" s="1"/>
      <c r="P1312" s="40">
        <v>560.2607960298526</v>
      </c>
      <c r="Q1312" s="37" t="str">
        <f>IF(C1312="ForthPoint","ForthPoint",IF(D1312="Intercompany",_xlfn.XLOOKUP(E1312,'Dept Lookup'!B:B,'Dept Lookup'!A:A),Modified!D1312))</f>
        <v>Data Engineering</v>
      </c>
      <c r="R1312" t="str">
        <f t="shared" si="104"/>
        <v>The Blackstone Group</v>
      </c>
      <c r="S1312" s="1" t="s">
        <v>707</v>
      </c>
      <c r="T1312">
        <f t="shared" si="105"/>
        <v>0</v>
      </c>
      <c r="U1312" s="25" t="str">
        <f>IF(K1312&gt;0,K1312,_xlfn.XLOOKUP(M1312,'Client Lookup'!L:L,'Client Lookup'!N:N))</f>
        <v>29419</v>
      </c>
      <c r="V1312" t="str">
        <f>_xlfn.XLOOKUP(_xlfn.NUMBERVALUE(U1312),'Project Lookup'!X:X,'Project Lookup'!B:B)</f>
        <v>Blackstone - SOW#18 - Data Engineer with AWS (Puneet Team)</v>
      </c>
      <c r="X1312" t="str">
        <f t="shared" si="106"/>
        <v>468 Blackstone Inc. : 1194 Blackstone - SOW#18 - Data Engineer with AWS (Puneet Team)</v>
      </c>
      <c r="Y1312" t="str">
        <f t="shared" si="107"/>
        <v>468 Blackstone Inc.</v>
      </c>
      <c r="Z1312" t="str">
        <f t="shared" si="108"/>
        <v>468 Blackstone Inc.</v>
      </c>
      <c r="AA1312" t="str">
        <f>_xlfn.XLOOKUP(Z1312,'Client Lookup'!A:A,'Client Lookup'!C:C)</f>
        <v>The Blackstone Group</v>
      </c>
      <c r="AC1312" t="e">
        <f>_xlfn.XLOOKUP(K1312,'Results vs Forecast'!K:K,'Results vs Forecast'!K:K)</f>
        <v>#N/A</v>
      </c>
    </row>
    <row r="1313" spans="1:29" hidden="1">
      <c r="A1313" s="39"/>
      <c r="B1313" s="1" t="s">
        <v>700</v>
      </c>
      <c r="C1313" s="1" t="s">
        <v>1370</v>
      </c>
      <c r="D1313" s="1" t="s">
        <v>17</v>
      </c>
      <c r="E1313" s="1" t="s">
        <v>17</v>
      </c>
      <c r="F1313" s="2">
        <v>45535</v>
      </c>
      <c r="G1313" s="2">
        <v>45505</v>
      </c>
      <c r="H1313" s="1" t="s">
        <v>3870</v>
      </c>
      <c r="I1313" s="1" t="s">
        <v>3871</v>
      </c>
      <c r="J1313" s="1" t="s">
        <v>536</v>
      </c>
      <c r="K1313" s="1" t="s">
        <v>792</v>
      </c>
      <c r="L1313" s="1" t="s">
        <v>3512</v>
      </c>
      <c r="M1313" s="1"/>
      <c r="N1313" s="1"/>
      <c r="O1313" s="1"/>
      <c r="P1313" s="40">
        <v>360.16765459061952</v>
      </c>
      <c r="Q1313" s="37" t="str">
        <f>IF(C1313="ForthPoint","ForthPoint",IF(D1313="Intercompany",_xlfn.XLOOKUP(E1313,'Dept Lookup'!B:B,'Dept Lookup'!A:A),Modified!D1313))</f>
        <v>Data Engineering</v>
      </c>
      <c r="R1313" t="str">
        <f t="shared" si="104"/>
        <v>Globalization Partners</v>
      </c>
      <c r="S1313" s="1" t="s">
        <v>707</v>
      </c>
      <c r="T1313">
        <f t="shared" si="105"/>
        <v>0</v>
      </c>
      <c r="U1313" s="25" t="str">
        <f>IF(K1313&gt;0,K1313,_xlfn.XLOOKUP(M1313,'Client Lookup'!L:L,'Client Lookup'!N:N))</f>
        <v>25867</v>
      </c>
      <c r="V1313" t="str">
        <f>_xlfn.XLOOKUP(_xlfn.NUMBERVALUE(U1313),'Project Lookup'!X:X,'Project Lookup'!B:B)</f>
        <v>GP SOW #34</v>
      </c>
      <c r="X1313" t="str">
        <f t="shared" si="106"/>
        <v>460 Globalization Partners Inc. : 1029 GP SOW #34</v>
      </c>
      <c r="Y1313" t="str">
        <f t="shared" si="107"/>
        <v>460 Globalization Partners Inc.</v>
      </c>
      <c r="Z1313" t="str">
        <f t="shared" si="108"/>
        <v>460 Globalization Partners Inc.</v>
      </c>
      <c r="AA1313" t="str">
        <f>_xlfn.XLOOKUP(Z1313,'Client Lookup'!A:A,'Client Lookup'!C:C)</f>
        <v>Globalization Partners</v>
      </c>
      <c r="AC1313" t="e">
        <f>_xlfn.XLOOKUP(K1313,'Results vs Forecast'!K:K,'Results vs Forecast'!K:K)</f>
        <v>#N/A</v>
      </c>
    </row>
    <row r="1314" spans="1:29" hidden="1">
      <c r="A1314" s="39"/>
      <c r="B1314" s="1" t="s">
        <v>700</v>
      </c>
      <c r="C1314" s="1" t="s">
        <v>1370</v>
      </c>
      <c r="D1314" s="1" t="s">
        <v>17</v>
      </c>
      <c r="E1314" s="1" t="s">
        <v>17</v>
      </c>
      <c r="F1314" s="2">
        <v>45535</v>
      </c>
      <c r="G1314" s="2">
        <v>45505</v>
      </c>
      <c r="H1314" s="1" t="s">
        <v>3872</v>
      </c>
      <c r="I1314" s="1" t="s">
        <v>3873</v>
      </c>
      <c r="J1314" s="1" t="s">
        <v>645</v>
      </c>
      <c r="K1314" s="1" t="s">
        <v>891</v>
      </c>
      <c r="L1314" s="1" t="s">
        <v>3332</v>
      </c>
      <c r="M1314" s="1"/>
      <c r="N1314" s="1"/>
      <c r="O1314" s="1"/>
      <c r="P1314" s="40">
        <v>536.24961905714463</v>
      </c>
      <c r="Q1314" s="37" t="str">
        <f>IF(C1314="ForthPoint","ForthPoint",IF(D1314="Intercompany",_xlfn.XLOOKUP(E1314,'Dept Lookup'!B:B,'Dept Lookup'!A:A),Modified!D1314))</f>
        <v>Data Engineering</v>
      </c>
      <c r="R1314" t="str">
        <f t="shared" si="104"/>
        <v>The Blackstone Group</v>
      </c>
      <c r="S1314" s="1" t="s">
        <v>707</v>
      </c>
      <c r="T1314">
        <f t="shared" si="105"/>
        <v>0</v>
      </c>
      <c r="U1314" s="25" t="str">
        <f>IF(K1314&gt;0,K1314,_xlfn.XLOOKUP(M1314,'Client Lookup'!L:L,'Client Lookup'!N:N))</f>
        <v>25160</v>
      </c>
      <c r="V1314" t="str">
        <f>_xlfn.XLOOKUP(_xlfn.NUMBERVALUE(U1314),'Project Lookup'!X:X,'Project Lookup'!B:B)</f>
        <v>Blackstone SOW #12</v>
      </c>
      <c r="X1314" t="str">
        <f t="shared" si="106"/>
        <v>468 Blackstone Inc. : 988 Blackstone SOW #12</v>
      </c>
      <c r="Y1314" t="str">
        <f t="shared" si="107"/>
        <v>468 Blackstone Inc.</v>
      </c>
      <c r="Z1314" t="str">
        <f t="shared" si="108"/>
        <v>468 Blackstone Inc.</v>
      </c>
      <c r="AA1314" t="str">
        <f>_xlfn.XLOOKUP(Z1314,'Client Lookup'!A:A,'Client Lookup'!C:C)</f>
        <v>The Blackstone Group</v>
      </c>
      <c r="AC1314" t="e">
        <f>_xlfn.XLOOKUP(K1314,'Results vs Forecast'!K:K,'Results vs Forecast'!K:K)</f>
        <v>#N/A</v>
      </c>
    </row>
    <row r="1315" spans="1:29" hidden="1">
      <c r="A1315" s="39"/>
      <c r="B1315" s="1" t="s">
        <v>700</v>
      </c>
      <c r="C1315" s="1" t="s">
        <v>1370</v>
      </c>
      <c r="D1315" s="1" t="s">
        <v>17</v>
      </c>
      <c r="E1315" s="1" t="s">
        <v>17</v>
      </c>
      <c r="F1315" s="2">
        <v>45535</v>
      </c>
      <c r="G1315" s="2">
        <v>45505</v>
      </c>
      <c r="H1315" s="1" t="s">
        <v>3874</v>
      </c>
      <c r="I1315" s="1" t="s">
        <v>3875</v>
      </c>
      <c r="J1315" s="1" t="s">
        <v>645</v>
      </c>
      <c r="K1315" s="1" t="s">
        <v>891</v>
      </c>
      <c r="L1315" s="1" t="s">
        <v>3332</v>
      </c>
      <c r="M1315" s="1"/>
      <c r="N1315" s="1"/>
      <c r="O1315" s="1"/>
      <c r="P1315" s="40">
        <v>560.2607960298526</v>
      </c>
      <c r="Q1315" s="37" t="str">
        <f>IF(C1315="ForthPoint","ForthPoint",IF(D1315="Intercompany",_xlfn.XLOOKUP(E1315,'Dept Lookup'!B:B,'Dept Lookup'!A:A),Modified!D1315))</f>
        <v>Data Engineering</v>
      </c>
      <c r="R1315" t="str">
        <f t="shared" si="104"/>
        <v>The Blackstone Group</v>
      </c>
      <c r="S1315" s="1" t="s">
        <v>707</v>
      </c>
      <c r="T1315">
        <f t="shared" si="105"/>
        <v>0</v>
      </c>
      <c r="U1315" s="25" t="str">
        <f>IF(K1315&gt;0,K1315,_xlfn.XLOOKUP(M1315,'Client Lookup'!L:L,'Client Lookup'!N:N))</f>
        <v>25160</v>
      </c>
      <c r="V1315" t="str">
        <f>_xlfn.XLOOKUP(_xlfn.NUMBERVALUE(U1315),'Project Lookup'!X:X,'Project Lookup'!B:B)</f>
        <v>Blackstone SOW #12</v>
      </c>
      <c r="X1315" t="str">
        <f t="shared" si="106"/>
        <v>468 Blackstone Inc. : 988 Blackstone SOW #12</v>
      </c>
      <c r="Y1315" t="str">
        <f t="shared" si="107"/>
        <v>468 Blackstone Inc.</v>
      </c>
      <c r="Z1315" t="str">
        <f t="shared" si="108"/>
        <v>468 Blackstone Inc.</v>
      </c>
      <c r="AA1315" t="str">
        <f>_xlfn.XLOOKUP(Z1315,'Client Lookup'!A:A,'Client Lookup'!C:C)</f>
        <v>The Blackstone Group</v>
      </c>
      <c r="AC1315" t="e">
        <f>_xlfn.XLOOKUP(K1315,'Results vs Forecast'!K:K,'Results vs Forecast'!K:K)</f>
        <v>#N/A</v>
      </c>
    </row>
    <row r="1316" spans="1:29" hidden="1">
      <c r="A1316" s="39"/>
      <c r="B1316" s="1" t="s">
        <v>700</v>
      </c>
      <c r="C1316" s="1" t="s">
        <v>1370</v>
      </c>
      <c r="D1316" s="1" t="s">
        <v>17</v>
      </c>
      <c r="E1316" s="1" t="s">
        <v>17</v>
      </c>
      <c r="F1316" s="2">
        <v>45535</v>
      </c>
      <c r="G1316" s="2">
        <v>45505</v>
      </c>
      <c r="H1316" s="1" t="s">
        <v>3876</v>
      </c>
      <c r="I1316" s="1" t="s">
        <v>3877</v>
      </c>
      <c r="J1316" s="1" t="s">
        <v>617</v>
      </c>
      <c r="K1316" s="1" t="s">
        <v>860</v>
      </c>
      <c r="L1316" s="1" t="s">
        <v>2892</v>
      </c>
      <c r="M1316" s="1"/>
      <c r="N1316" s="1"/>
      <c r="O1316" s="1"/>
      <c r="P1316" s="40">
        <v>360.16765459061952</v>
      </c>
      <c r="Q1316" s="37" t="str">
        <f>IF(C1316="ForthPoint","ForthPoint",IF(D1316="Intercompany",_xlfn.XLOOKUP(E1316,'Dept Lookup'!B:B,'Dept Lookup'!A:A),Modified!D1316))</f>
        <v>Data Engineering</v>
      </c>
      <c r="R1316" t="str">
        <f t="shared" si="104"/>
        <v>Roku</v>
      </c>
      <c r="S1316" s="1" t="s">
        <v>707</v>
      </c>
      <c r="T1316">
        <f t="shared" si="105"/>
        <v>0</v>
      </c>
      <c r="U1316" s="25" t="str">
        <f>IF(K1316&gt;0,K1316,_xlfn.XLOOKUP(M1316,'Client Lookup'!L:L,'Client Lookup'!N:N))</f>
        <v>25138</v>
      </c>
      <c r="V1316" t="str">
        <f>_xlfn.XLOOKUP(_xlfn.NUMBERVALUE(U1316),'Project Lookup'!X:X,'Project Lookup'!B:B)</f>
        <v>SOW#1 2024 - DE &amp; BI Team</v>
      </c>
      <c r="X1316" t="str">
        <f t="shared" si="106"/>
        <v>459 Roku Inc. : 966 SOW#1 2024 - DE &amp; BI Team</v>
      </c>
      <c r="Y1316" t="str">
        <f t="shared" si="107"/>
        <v>459 Roku Inc.</v>
      </c>
      <c r="Z1316" t="str">
        <f t="shared" si="108"/>
        <v>459 Roku Inc.</v>
      </c>
      <c r="AA1316" t="str">
        <f>_xlfn.XLOOKUP(Z1316,'Client Lookup'!A:A,'Client Lookup'!C:C)</f>
        <v>Roku</v>
      </c>
      <c r="AC1316" t="e">
        <f>_xlfn.XLOOKUP(K1316,'Results vs Forecast'!K:K,'Results vs Forecast'!K:K)</f>
        <v>#N/A</v>
      </c>
    </row>
    <row r="1317" spans="1:29" hidden="1">
      <c r="A1317" s="39"/>
      <c r="B1317" s="1" t="s">
        <v>700</v>
      </c>
      <c r="C1317" s="1" t="s">
        <v>701</v>
      </c>
      <c r="D1317" s="1" t="s">
        <v>17</v>
      </c>
      <c r="E1317" s="1" t="s">
        <v>17</v>
      </c>
      <c r="F1317" s="2">
        <v>45535</v>
      </c>
      <c r="G1317" s="2">
        <v>45505</v>
      </c>
      <c r="H1317" s="1" t="s">
        <v>3878</v>
      </c>
      <c r="I1317" s="1" t="s">
        <v>3879</v>
      </c>
      <c r="J1317" s="1" t="s">
        <v>562</v>
      </c>
      <c r="K1317" s="1" t="s">
        <v>823</v>
      </c>
      <c r="L1317" s="1" t="s">
        <v>3880</v>
      </c>
      <c r="M1317" s="1"/>
      <c r="N1317" s="1"/>
      <c r="O1317" s="1"/>
      <c r="P1317" s="40">
        <v>2541.31</v>
      </c>
      <c r="Q1317" s="37" t="str">
        <f>IF(C1317="ForthPoint","ForthPoint",IF(D1317="Intercompany",_xlfn.XLOOKUP(E1317,'Dept Lookup'!B:B,'Dept Lookup'!A:A),Modified!D1317))</f>
        <v>Data Engineering</v>
      </c>
      <c r="R1317" t="str">
        <f t="shared" si="104"/>
        <v>IAC/InterActiveCorp</v>
      </c>
      <c r="S1317" s="1" t="s">
        <v>707</v>
      </c>
      <c r="T1317">
        <f t="shared" si="105"/>
        <v>0</v>
      </c>
      <c r="U1317" s="25" t="str">
        <f>IF(K1317&gt;0,K1317,_xlfn.XLOOKUP(M1317,'Client Lookup'!L:L,'Client Lookup'!N:N))</f>
        <v>28469</v>
      </c>
      <c r="V1317" t="str">
        <f>_xlfn.XLOOKUP(_xlfn.NUMBERVALUE(U1317),'Project Lookup'!X:X,'Project Lookup'!B:B)</f>
        <v>IAC - Data Strategy &amp; Performance Measurement - Snowflake Sourced</v>
      </c>
      <c r="X1317" t="str">
        <f t="shared" si="106"/>
        <v>489 IAC/InterActiveCorp : 1163 IAC - Data Strategy &amp; Performance Measurement - Snowflake Sourced</v>
      </c>
      <c r="Y1317" t="str">
        <f t="shared" si="107"/>
        <v>489 IAC/InterActiveCorp</v>
      </c>
      <c r="Z1317" t="str">
        <f t="shared" si="108"/>
        <v>489 IAC/InterActiveCorp</v>
      </c>
      <c r="AA1317" t="str">
        <f>_xlfn.XLOOKUP(Z1317,'Client Lookup'!A:A,'Client Lookup'!C:C)</f>
        <v>IAC/InterActiveCorp</v>
      </c>
      <c r="AC1317" t="e">
        <f>_xlfn.XLOOKUP(K1317,'Results vs Forecast'!K:K,'Results vs Forecast'!K:K)</f>
        <v>#N/A</v>
      </c>
    </row>
    <row r="1318" spans="1:29" hidden="1">
      <c r="A1318" s="39"/>
      <c r="B1318" s="1" t="s">
        <v>700</v>
      </c>
      <c r="C1318" s="1" t="s">
        <v>1370</v>
      </c>
      <c r="D1318" s="1" t="s">
        <v>17</v>
      </c>
      <c r="E1318" s="1" t="s">
        <v>17</v>
      </c>
      <c r="F1318" s="2">
        <v>45535</v>
      </c>
      <c r="G1318" s="2">
        <v>45505</v>
      </c>
      <c r="H1318" s="1" t="s">
        <v>3881</v>
      </c>
      <c r="I1318" s="1" t="s">
        <v>3882</v>
      </c>
      <c r="J1318" s="1" t="s">
        <v>617</v>
      </c>
      <c r="K1318" s="1" t="s">
        <v>860</v>
      </c>
      <c r="L1318" s="1" t="s">
        <v>2892</v>
      </c>
      <c r="M1318" s="1"/>
      <c r="N1318" s="1"/>
      <c r="O1318" s="1"/>
      <c r="P1318" s="40">
        <v>280.1303980149263</v>
      </c>
      <c r="Q1318" s="37" t="str">
        <f>IF(C1318="ForthPoint","ForthPoint",IF(D1318="Intercompany",_xlfn.XLOOKUP(E1318,'Dept Lookup'!B:B,'Dept Lookup'!A:A),Modified!D1318))</f>
        <v>Data Engineering</v>
      </c>
      <c r="R1318" t="str">
        <f t="shared" si="104"/>
        <v>Roku</v>
      </c>
      <c r="S1318" s="1" t="s">
        <v>707</v>
      </c>
      <c r="T1318">
        <f t="shared" si="105"/>
        <v>0</v>
      </c>
      <c r="U1318" s="25" t="str">
        <f>IF(K1318&gt;0,K1318,_xlfn.XLOOKUP(M1318,'Client Lookup'!L:L,'Client Lookup'!N:N))</f>
        <v>25138</v>
      </c>
      <c r="V1318" t="str">
        <f>_xlfn.XLOOKUP(_xlfn.NUMBERVALUE(U1318),'Project Lookup'!X:X,'Project Lookup'!B:B)</f>
        <v>SOW#1 2024 - DE &amp; BI Team</v>
      </c>
      <c r="X1318" t="str">
        <f t="shared" si="106"/>
        <v>459 Roku Inc. : 966 SOW#1 2024 - DE &amp; BI Team</v>
      </c>
      <c r="Y1318" t="str">
        <f t="shared" si="107"/>
        <v>459 Roku Inc.</v>
      </c>
      <c r="Z1318" t="str">
        <f t="shared" si="108"/>
        <v>459 Roku Inc.</v>
      </c>
      <c r="AA1318" t="str">
        <f>_xlfn.XLOOKUP(Z1318,'Client Lookup'!A:A,'Client Lookup'!C:C)</f>
        <v>Roku</v>
      </c>
      <c r="AC1318" t="e">
        <f>_xlfn.XLOOKUP(K1318,'Results vs Forecast'!K:K,'Results vs Forecast'!K:K)</f>
        <v>#N/A</v>
      </c>
    </row>
    <row r="1319" spans="1:29" hidden="1">
      <c r="A1319" s="39"/>
      <c r="B1319" s="1" t="s">
        <v>700</v>
      </c>
      <c r="C1319" s="1" t="s">
        <v>1370</v>
      </c>
      <c r="D1319" s="1" t="s">
        <v>17</v>
      </c>
      <c r="E1319" s="1" t="s">
        <v>17</v>
      </c>
      <c r="F1319" s="2">
        <v>45535</v>
      </c>
      <c r="G1319" s="2">
        <v>45505</v>
      </c>
      <c r="H1319" s="1" t="s">
        <v>3883</v>
      </c>
      <c r="I1319" s="1" t="s">
        <v>3884</v>
      </c>
      <c r="J1319" s="1" t="s">
        <v>799</v>
      </c>
      <c r="K1319" s="1" t="s">
        <v>797</v>
      </c>
      <c r="L1319" s="1" t="s">
        <v>3338</v>
      </c>
      <c r="M1319" s="1"/>
      <c r="N1319" s="1"/>
      <c r="O1319" s="1"/>
      <c r="P1319" s="40">
        <v>160.07451315138644</v>
      </c>
      <c r="Q1319" s="37" t="str">
        <f>IF(C1319="ForthPoint","ForthPoint",IF(D1319="Intercompany",_xlfn.XLOOKUP(E1319,'Dept Lookup'!B:B,'Dept Lookup'!A:A),Modified!D1319))</f>
        <v>Data Engineering</v>
      </c>
      <c r="R1319" t="str">
        <f t="shared" si="104"/>
        <v>Fedefarma</v>
      </c>
      <c r="S1319" s="1" t="s">
        <v>707</v>
      </c>
      <c r="T1319">
        <f t="shared" si="105"/>
        <v>0</v>
      </c>
      <c r="U1319" s="25" t="str">
        <f>IF(K1319&gt;0,K1319,_xlfn.XLOOKUP(M1319,'Client Lookup'!L:L,'Client Lookup'!N:N))</f>
        <v>28678</v>
      </c>
      <c r="V1319" t="str">
        <f>_xlfn.XLOOKUP(_xlfn.NUMBERVALUE(U1319),'Project Lookup'!X:X,'Project Lookup'!B:B)</f>
        <v>Fedefarma: Landing Zone Assessment &amp; Recommendation Phase</v>
      </c>
      <c r="X1319" t="str">
        <f t="shared" si="106"/>
        <v>456 ICC in Montevideo represents Blend360 : 1166 Fedefarma: Landing Zone Assessment &amp; Recommendation Phase</v>
      </c>
      <c r="Y1319" t="str">
        <f t="shared" si="107"/>
        <v>456 ICC in Montevideo represents Blend360</v>
      </c>
      <c r="Z1319" t="str">
        <f t="shared" si="108"/>
        <v>456 ICC in Montevideo represents Blend360</v>
      </c>
      <c r="AA1319" t="str">
        <f>_xlfn.XLOOKUP(Z1319,'Client Lookup'!A:A,'Client Lookup'!C:C)</f>
        <v>Fedefarma</v>
      </c>
      <c r="AC1319" t="e">
        <f>_xlfn.XLOOKUP(K1319,'Results vs Forecast'!K:K,'Results vs Forecast'!K:K)</f>
        <v>#N/A</v>
      </c>
    </row>
    <row r="1320" spans="1:29" hidden="1">
      <c r="A1320" s="39"/>
      <c r="B1320" s="1" t="s">
        <v>700</v>
      </c>
      <c r="C1320" s="1" t="s">
        <v>1370</v>
      </c>
      <c r="D1320" s="1" t="s">
        <v>17</v>
      </c>
      <c r="E1320" s="1" t="s">
        <v>17</v>
      </c>
      <c r="F1320" s="2">
        <v>45535</v>
      </c>
      <c r="G1320" s="2">
        <v>45505</v>
      </c>
      <c r="H1320" s="1" t="s">
        <v>3885</v>
      </c>
      <c r="I1320" s="1" t="s">
        <v>3886</v>
      </c>
      <c r="J1320" s="1" t="s">
        <v>645</v>
      </c>
      <c r="K1320" s="1" t="s">
        <v>891</v>
      </c>
      <c r="L1320" s="1" t="s">
        <v>3332</v>
      </c>
      <c r="M1320" s="1"/>
      <c r="N1320" s="1"/>
      <c r="O1320" s="1"/>
      <c r="P1320" s="40">
        <v>560.2607960298526</v>
      </c>
      <c r="Q1320" s="37" t="str">
        <f>IF(C1320="ForthPoint","ForthPoint",IF(D1320="Intercompany",_xlfn.XLOOKUP(E1320,'Dept Lookup'!B:B,'Dept Lookup'!A:A),Modified!D1320))</f>
        <v>Data Engineering</v>
      </c>
      <c r="R1320" t="str">
        <f t="shared" si="104"/>
        <v>The Blackstone Group</v>
      </c>
      <c r="S1320" s="1" t="s">
        <v>707</v>
      </c>
      <c r="T1320">
        <f t="shared" si="105"/>
        <v>0</v>
      </c>
      <c r="U1320" s="25" t="str">
        <f>IF(K1320&gt;0,K1320,_xlfn.XLOOKUP(M1320,'Client Lookup'!L:L,'Client Lookup'!N:N))</f>
        <v>25160</v>
      </c>
      <c r="V1320" t="str">
        <f>_xlfn.XLOOKUP(_xlfn.NUMBERVALUE(U1320),'Project Lookup'!X:X,'Project Lookup'!B:B)</f>
        <v>Blackstone SOW #12</v>
      </c>
      <c r="X1320" t="str">
        <f t="shared" si="106"/>
        <v>468 Blackstone Inc. : 988 Blackstone SOW #12</v>
      </c>
      <c r="Y1320" t="str">
        <f t="shared" si="107"/>
        <v>468 Blackstone Inc.</v>
      </c>
      <c r="Z1320" t="str">
        <f t="shared" si="108"/>
        <v>468 Blackstone Inc.</v>
      </c>
      <c r="AA1320" t="str">
        <f>_xlfn.XLOOKUP(Z1320,'Client Lookup'!A:A,'Client Lookup'!C:C)</f>
        <v>The Blackstone Group</v>
      </c>
      <c r="AC1320" t="e">
        <f>_xlfn.XLOOKUP(K1320,'Results vs Forecast'!K:K,'Results vs Forecast'!K:K)</f>
        <v>#N/A</v>
      </c>
    </row>
    <row r="1321" spans="1:29" hidden="1">
      <c r="A1321" s="39"/>
      <c r="B1321" s="1" t="s">
        <v>700</v>
      </c>
      <c r="C1321" s="1" t="s">
        <v>1370</v>
      </c>
      <c r="D1321" s="1" t="s">
        <v>17</v>
      </c>
      <c r="E1321" s="1" t="s">
        <v>17</v>
      </c>
      <c r="F1321" s="2">
        <v>45535</v>
      </c>
      <c r="G1321" s="2">
        <v>45505</v>
      </c>
      <c r="H1321" s="1" t="s">
        <v>3887</v>
      </c>
      <c r="I1321" s="1" t="s">
        <v>3888</v>
      </c>
      <c r="J1321" s="1" t="s">
        <v>593</v>
      </c>
      <c r="K1321" s="1" t="s">
        <v>842</v>
      </c>
      <c r="L1321" s="1" t="s">
        <v>1809</v>
      </c>
      <c r="M1321" s="1"/>
      <c r="N1321" s="1"/>
      <c r="O1321" s="1"/>
      <c r="P1321" s="40">
        <v>416.19373419360477</v>
      </c>
      <c r="Q1321" s="37" t="str">
        <f>IF(C1321="ForthPoint","ForthPoint",IF(D1321="Intercompany",_xlfn.XLOOKUP(E1321,'Dept Lookup'!B:B,'Dept Lookup'!A:A),Modified!D1321))</f>
        <v>Data Engineering</v>
      </c>
      <c r="R1321" t="str">
        <f t="shared" si="104"/>
        <v>MasterCard</v>
      </c>
      <c r="S1321" s="1" t="s">
        <v>707</v>
      </c>
      <c r="T1321">
        <f t="shared" si="105"/>
        <v>0</v>
      </c>
      <c r="U1321" s="25" t="str">
        <f>IF(K1321&gt;0,K1321,_xlfn.XLOOKUP(M1321,'Client Lookup'!L:L,'Client Lookup'!N:N))</f>
        <v>25146</v>
      </c>
      <c r="V1321" t="str">
        <f>_xlfn.XLOOKUP(_xlfn.NUMBERVALUE(U1321),'Project Lookup'!X:X,'Project Lookup'!B:B)</f>
        <v>Mastercard SOW #6</v>
      </c>
      <c r="X1321" t="str">
        <f t="shared" si="106"/>
        <v>461 Session M Inc. : 974 Mastercard SOW #6</v>
      </c>
      <c r="Y1321" t="str">
        <f t="shared" si="107"/>
        <v>461 Session M Inc.</v>
      </c>
      <c r="Z1321" t="str">
        <f t="shared" si="108"/>
        <v>461 Session M Inc.</v>
      </c>
      <c r="AA1321" t="str">
        <f>_xlfn.XLOOKUP(Z1321,'Client Lookup'!A:A,'Client Lookup'!C:C)</f>
        <v>MasterCard</v>
      </c>
      <c r="AC1321" t="e">
        <f>_xlfn.XLOOKUP(K1321,'Results vs Forecast'!K:K,'Results vs Forecast'!K:K)</f>
        <v>#N/A</v>
      </c>
    </row>
    <row r="1322" spans="1:29" hidden="1">
      <c r="A1322" s="39"/>
      <c r="B1322" s="1" t="s">
        <v>700</v>
      </c>
      <c r="C1322" s="1" t="s">
        <v>1370</v>
      </c>
      <c r="D1322" s="1" t="s">
        <v>17</v>
      </c>
      <c r="E1322" s="1" t="s">
        <v>17</v>
      </c>
      <c r="F1322" s="2">
        <v>45535</v>
      </c>
      <c r="G1322" s="2">
        <v>45505</v>
      </c>
      <c r="H1322" s="1" t="s">
        <v>3889</v>
      </c>
      <c r="I1322" s="1" t="s">
        <v>3890</v>
      </c>
      <c r="J1322" s="1" t="s">
        <v>640</v>
      </c>
      <c r="K1322" s="1" t="s">
        <v>884</v>
      </c>
      <c r="L1322" s="1" t="s">
        <v>3366</v>
      </c>
      <c r="M1322" s="1"/>
      <c r="N1322" s="1"/>
      <c r="O1322" s="1"/>
      <c r="P1322" s="40">
        <v>560.2607960298526</v>
      </c>
      <c r="Q1322" s="37" t="str">
        <f>IF(C1322="ForthPoint","ForthPoint",IF(D1322="Intercompany",_xlfn.XLOOKUP(E1322,'Dept Lookup'!B:B,'Dept Lookup'!A:A),Modified!D1322))</f>
        <v>Data Engineering</v>
      </c>
      <c r="R1322" t="str">
        <f t="shared" si="104"/>
        <v>The Blackstone Group</v>
      </c>
      <c r="S1322" s="1" t="s">
        <v>707</v>
      </c>
      <c r="T1322">
        <f t="shared" si="105"/>
        <v>0</v>
      </c>
      <c r="U1322" s="25" t="str">
        <f>IF(K1322&gt;0,K1322,_xlfn.XLOOKUP(M1322,'Client Lookup'!L:L,'Client Lookup'!N:N))</f>
        <v>29210</v>
      </c>
      <c r="V1322" t="str">
        <f>_xlfn.XLOOKUP(_xlfn.NUMBERVALUE(U1322),'Project Lookup'!X:X,'Project Lookup'!B:B)</f>
        <v>Blackstone - SOW#15 - Developer Experience Team (.Net)</v>
      </c>
      <c r="X1322" t="str">
        <f t="shared" si="106"/>
        <v>468 Blackstone Inc. : 1189 Blackstone - SOW#15 - Developer Experience Team (.Net)</v>
      </c>
      <c r="Y1322" t="str">
        <f t="shared" si="107"/>
        <v>468 Blackstone Inc.</v>
      </c>
      <c r="Z1322" t="str">
        <f t="shared" si="108"/>
        <v>468 Blackstone Inc.</v>
      </c>
      <c r="AA1322" t="str">
        <f>_xlfn.XLOOKUP(Z1322,'Client Lookup'!A:A,'Client Lookup'!C:C)</f>
        <v>The Blackstone Group</v>
      </c>
      <c r="AC1322" t="e">
        <f>_xlfn.XLOOKUP(K1322,'Results vs Forecast'!K:K,'Results vs Forecast'!K:K)</f>
        <v>#N/A</v>
      </c>
    </row>
    <row r="1323" spans="1:29" hidden="1">
      <c r="A1323" s="39"/>
      <c r="B1323" s="1" t="s">
        <v>700</v>
      </c>
      <c r="C1323" s="1" t="s">
        <v>1370</v>
      </c>
      <c r="D1323" s="1" t="s">
        <v>17</v>
      </c>
      <c r="E1323" s="1" t="s">
        <v>17</v>
      </c>
      <c r="F1323" s="2">
        <v>45535</v>
      </c>
      <c r="G1323" s="2">
        <v>45505</v>
      </c>
      <c r="H1323" s="1" t="s">
        <v>3891</v>
      </c>
      <c r="I1323" s="1" t="s">
        <v>3892</v>
      </c>
      <c r="J1323" s="1" t="s">
        <v>642</v>
      </c>
      <c r="K1323" s="1" t="s">
        <v>881</v>
      </c>
      <c r="L1323" s="1" t="s">
        <v>3416</v>
      </c>
      <c r="M1323" s="1"/>
      <c r="N1323" s="1"/>
      <c r="O1323" s="1"/>
      <c r="P1323" s="40">
        <v>520.2421677420059</v>
      </c>
      <c r="Q1323" s="37" t="str">
        <f>IF(C1323="ForthPoint","ForthPoint",IF(D1323="Intercompany",_xlfn.XLOOKUP(E1323,'Dept Lookup'!B:B,'Dept Lookup'!A:A),Modified!D1323))</f>
        <v>Data Engineering</v>
      </c>
      <c r="R1323" t="str">
        <f t="shared" si="104"/>
        <v>The Blackstone Group</v>
      </c>
      <c r="S1323" s="1" t="s">
        <v>707</v>
      </c>
      <c r="T1323">
        <f t="shared" si="105"/>
        <v>0</v>
      </c>
      <c r="U1323" s="25" t="str">
        <f>IF(K1323&gt;0,K1323,_xlfn.XLOOKUP(M1323,'Client Lookup'!L:L,'Client Lookup'!N:N))</f>
        <v>32036</v>
      </c>
      <c r="V1323" t="str">
        <f>_xlfn.XLOOKUP(_xlfn.NUMBERVALUE(U1323),'Project Lookup'!X:X,'Project Lookup'!B:B)</f>
        <v>Blackstone - Python Engineers (James Team)</v>
      </c>
      <c r="X1323" t="str">
        <f t="shared" si="106"/>
        <v>468 Blackstone Inc. : 1255 Blackstone - Python Engineers (James Team)</v>
      </c>
      <c r="Y1323" t="str">
        <f t="shared" si="107"/>
        <v>468 Blackstone Inc.</v>
      </c>
      <c r="Z1323" t="str">
        <f t="shared" si="108"/>
        <v>468 Blackstone Inc.</v>
      </c>
      <c r="AA1323" t="str">
        <f>_xlfn.XLOOKUP(Z1323,'Client Lookup'!A:A,'Client Lookup'!C:C)</f>
        <v>The Blackstone Group</v>
      </c>
      <c r="AC1323" t="e">
        <f>_xlfn.XLOOKUP(K1323,'Results vs Forecast'!K:K,'Results vs Forecast'!K:K)</f>
        <v>#N/A</v>
      </c>
    </row>
    <row r="1324" spans="1:29" hidden="1">
      <c r="A1324" s="39"/>
      <c r="B1324" s="1" t="s">
        <v>700</v>
      </c>
      <c r="C1324" s="1" t="s">
        <v>1370</v>
      </c>
      <c r="D1324" s="1" t="s">
        <v>17</v>
      </c>
      <c r="E1324" s="1" t="s">
        <v>17</v>
      </c>
      <c r="F1324" s="2">
        <v>45535</v>
      </c>
      <c r="G1324" s="2">
        <v>45505</v>
      </c>
      <c r="H1324" s="1" t="s">
        <v>3893</v>
      </c>
      <c r="I1324" s="1" t="s">
        <v>3894</v>
      </c>
      <c r="J1324" s="1" t="s">
        <v>593</v>
      </c>
      <c r="K1324" s="1" t="s">
        <v>842</v>
      </c>
      <c r="L1324" s="1" t="s">
        <v>1809</v>
      </c>
      <c r="M1324" s="1"/>
      <c r="N1324" s="1"/>
      <c r="O1324" s="1"/>
      <c r="P1324" s="40">
        <v>496.23099076929799</v>
      </c>
      <c r="Q1324" s="37" t="str">
        <f>IF(C1324="ForthPoint","ForthPoint",IF(D1324="Intercompany",_xlfn.XLOOKUP(E1324,'Dept Lookup'!B:B,'Dept Lookup'!A:A),Modified!D1324))</f>
        <v>Data Engineering</v>
      </c>
      <c r="R1324" t="str">
        <f t="shared" si="104"/>
        <v>MasterCard</v>
      </c>
      <c r="S1324" s="1" t="s">
        <v>707</v>
      </c>
      <c r="T1324">
        <f t="shared" si="105"/>
        <v>0</v>
      </c>
      <c r="U1324" s="25" t="str">
        <f>IF(K1324&gt;0,K1324,_xlfn.XLOOKUP(M1324,'Client Lookup'!L:L,'Client Lookup'!N:N))</f>
        <v>25146</v>
      </c>
      <c r="V1324" t="str">
        <f>_xlfn.XLOOKUP(_xlfn.NUMBERVALUE(U1324),'Project Lookup'!X:X,'Project Lookup'!B:B)</f>
        <v>Mastercard SOW #6</v>
      </c>
      <c r="X1324" t="str">
        <f t="shared" si="106"/>
        <v>461 Session M Inc. : 974 Mastercard SOW #6</v>
      </c>
      <c r="Y1324" t="str">
        <f t="shared" si="107"/>
        <v>461 Session M Inc.</v>
      </c>
      <c r="Z1324" t="str">
        <f t="shared" si="108"/>
        <v>461 Session M Inc.</v>
      </c>
      <c r="AA1324" t="str">
        <f>_xlfn.XLOOKUP(Z1324,'Client Lookup'!A:A,'Client Lookup'!C:C)</f>
        <v>MasterCard</v>
      </c>
      <c r="AC1324" t="e">
        <f>_xlfn.XLOOKUP(K1324,'Results vs Forecast'!K:K,'Results vs Forecast'!K:K)</f>
        <v>#N/A</v>
      </c>
    </row>
    <row r="1325" spans="1:29" hidden="1">
      <c r="A1325" s="39"/>
      <c r="B1325" s="1" t="s">
        <v>700</v>
      </c>
      <c r="C1325" s="1" t="s">
        <v>1370</v>
      </c>
      <c r="D1325" s="1" t="s">
        <v>17</v>
      </c>
      <c r="E1325" s="1" t="s">
        <v>17</v>
      </c>
      <c r="F1325" s="2">
        <v>45535</v>
      </c>
      <c r="G1325" s="2">
        <v>45505</v>
      </c>
      <c r="H1325" s="1" t="s">
        <v>3895</v>
      </c>
      <c r="I1325" s="1" t="s">
        <v>3896</v>
      </c>
      <c r="J1325" s="1" t="s">
        <v>638</v>
      </c>
      <c r="K1325" s="1" t="s">
        <v>885</v>
      </c>
      <c r="L1325" s="1" t="s">
        <v>3435</v>
      </c>
      <c r="M1325" s="1"/>
      <c r="N1325" s="1"/>
      <c r="O1325" s="1"/>
      <c r="P1325" s="40">
        <v>536.24961905714463</v>
      </c>
      <c r="Q1325" s="37" t="str">
        <f>IF(C1325="ForthPoint","ForthPoint",IF(D1325="Intercompany",_xlfn.XLOOKUP(E1325,'Dept Lookup'!B:B,'Dept Lookup'!A:A),Modified!D1325))</f>
        <v>Data Engineering</v>
      </c>
      <c r="R1325" t="str">
        <f t="shared" si="104"/>
        <v>The Blackstone Group</v>
      </c>
      <c r="S1325" s="1" t="s">
        <v>707</v>
      </c>
      <c r="T1325">
        <f t="shared" si="105"/>
        <v>0</v>
      </c>
      <c r="U1325" s="25" t="str">
        <f>IF(K1325&gt;0,K1325,_xlfn.XLOOKUP(M1325,'Client Lookup'!L:L,'Client Lookup'!N:N))</f>
        <v>28140</v>
      </c>
      <c r="V1325" t="str">
        <f>_xlfn.XLOOKUP(_xlfn.NUMBERVALUE(U1325),'Project Lookup'!X:X,'Project Lookup'!B:B)</f>
        <v>Blackstone - SOW#16 - Exec Office Team (.Net)</v>
      </c>
      <c r="X1325" t="str">
        <f t="shared" si="106"/>
        <v>468 Blackstone Inc. : 1141 Blackstone - SOW#16 - Exec Office Team (.Net)</v>
      </c>
      <c r="Y1325" t="str">
        <f t="shared" si="107"/>
        <v>468 Blackstone Inc.</v>
      </c>
      <c r="Z1325" t="str">
        <f t="shared" si="108"/>
        <v>468 Blackstone Inc.</v>
      </c>
      <c r="AA1325" t="str">
        <f>_xlfn.XLOOKUP(Z1325,'Client Lookup'!A:A,'Client Lookup'!C:C)</f>
        <v>The Blackstone Group</v>
      </c>
      <c r="AC1325" t="e">
        <f>_xlfn.XLOOKUP(K1325,'Results vs Forecast'!K:K,'Results vs Forecast'!K:K)</f>
        <v>#N/A</v>
      </c>
    </row>
    <row r="1326" spans="1:29" hidden="1">
      <c r="A1326" s="39"/>
      <c r="B1326" s="1" t="s">
        <v>700</v>
      </c>
      <c r="C1326" s="1" t="s">
        <v>1370</v>
      </c>
      <c r="D1326" s="1" t="s">
        <v>17</v>
      </c>
      <c r="E1326" s="1" t="s">
        <v>17</v>
      </c>
      <c r="F1326" s="2">
        <v>45535</v>
      </c>
      <c r="G1326" s="2">
        <v>45505</v>
      </c>
      <c r="H1326" s="1" t="s">
        <v>3897</v>
      </c>
      <c r="I1326" s="1" t="s">
        <v>3898</v>
      </c>
      <c r="J1326" s="1" t="s">
        <v>645</v>
      </c>
      <c r="K1326" s="1" t="s">
        <v>891</v>
      </c>
      <c r="L1326" s="1" t="s">
        <v>3332</v>
      </c>
      <c r="M1326" s="1"/>
      <c r="N1326" s="1"/>
      <c r="O1326" s="1"/>
      <c r="P1326" s="40">
        <v>320.14902630277288</v>
      </c>
      <c r="Q1326" s="37" t="str">
        <f>IF(C1326="ForthPoint","ForthPoint",IF(D1326="Intercompany",_xlfn.XLOOKUP(E1326,'Dept Lookup'!B:B,'Dept Lookup'!A:A),Modified!D1326))</f>
        <v>Data Engineering</v>
      </c>
      <c r="R1326" t="str">
        <f t="shared" si="104"/>
        <v>The Blackstone Group</v>
      </c>
      <c r="S1326" s="1" t="s">
        <v>707</v>
      </c>
      <c r="T1326">
        <f t="shared" si="105"/>
        <v>0</v>
      </c>
      <c r="U1326" s="25" t="str">
        <f>IF(K1326&gt;0,K1326,_xlfn.XLOOKUP(M1326,'Client Lookup'!L:L,'Client Lookup'!N:N))</f>
        <v>25160</v>
      </c>
      <c r="V1326" t="str">
        <f>_xlfn.XLOOKUP(_xlfn.NUMBERVALUE(U1326),'Project Lookup'!X:X,'Project Lookup'!B:B)</f>
        <v>Blackstone SOW #12</v>
      </c>
      <c r="X1326" t="str">
        <f t="shared" si="106"/>
        <v>468 Blackstone Inc. : 988 Blackstone SOW #12</v>
      </c>
      <c r="Y1326" t="str">
        <f t="shared" si="107"/>
        <v>468 Blackstone Inc.</v>
      </c>
      <c r="Z1326" t="str">
        <f t="shared" si="108"/>
        <v>468 Blackstone Inc.</v>
      </c>
      <c r="AA1326" t="str">
        <f>_xlfn.XLOOKUP(Z1326,'Client Lookup'!A:A,'Client Lookup'!C:C)</f>
        <v>The Blackstone Group</v>
      </c>
      <c r="AC1326" t="e">
        <f>_xlfn.XLOOKUP(K1326,'Results vs Forecast'!K:K,'Results vs Forecast'!K:K)</f>
        <v>#N/A</v>
      </c>
    </row>
    <row r="1327" spans="1:29" hidden="1">
      <c r="A1327" s="39"/>
      <c r="B1327" s="1" t="s">
        <v>700</v>
      </c>
      <c r="C1327" s="1" t="s">
        <v>1370</v>
      </c>
      <c r="D1327" s="1" t="s">
        <v>17</v>
      </c>
      <c r="E1327" s="1" t="s">
        <v>17</v>
      </c>
      <c r="F1327" s="2">
        <v>45535</v>
      </c>
      <c r="G1327" s="2">
        <v>45505</v>
      </c>
      <c r="H1327" s="1" t="s">
        <v>3899</v>
      </c>
      <c r="I1327" s="1" t="s">
        <v>3900</v>
      </c>
      <c r="J1327" s="1" t="s">
        <v>617</v>
      </c>
      <c r="K1327" s="1" t="s">
        <v>860</v>
      </c>
      <c r="L1327" s="1" t="s">
        <v>2892</v>
      </c>
      <c r="M1327" s="1"/>
      <c r="N1327" s="1"/>
      <c r="O1327" s="1"/>
      <c r="P1327" s="40">
        <v>344.16020327548085</v>
      </c>
      <c r="Q1327" s="37" t="str">
        <f>IF(C1327="ForthPoint","ForthPoint",IF(D1327="Intercompany",_xlfn.XLOOKUP(E1327,'Dept Lookup'!B:B,'Dept Lookup'!A:A),Modified!D1327))</f>
        <v>Data Engineering</v>
      </c>
      <c r="R1327" t="str">
        <f t="shared" si="104"/>
        <v>Roku</v>
      </c>
      <c r="S1327" s="1" t="s">
        <v>707</v>
      </c>
      <c r="T1327">
        <f t="shared" si="105"/>
        <v>0</v>
      </c>
      <c r="U1327" s="25" t="str">
        <f>IF(K1327&gt;0,K1327,_xlfn.XLOOKUP(M1327,'Client Lookup'!L:L,'Client Lookup'!N:N))</f>
        <v>25138</v>
      </c>
      <c r="V1327" t="str">
        <f>_xlfn.XLOOKUP(_xlfn.NUMBERVALUE(U1327),'Project Lookup'!X:X,'Project Lookup'!B:B)</f>
        <v>SOW#1 2024 - DE &amp; BI Team</v>
      </c>
      <c r="X1327" t="str">
        <f t="shared" si="106"/>
        <v>459 Roku Inc. : 966 SOW#1 2024 - DE &amp; BI Team</v>
      </c>
      <c r="Y1327" t="str">
        <f t="shared" si="107"/>
        <v>459 Roku Inc.</v>
      </c>
      <c r="Z1327" t="str">
        <f t="shared" si="108"/>
        <v>459 Roku Inc.</v>
      </c>
      <c r="AA1327" t="str">
        <f>_xlfn.XLOOKUP(Z1327,'Client Lookup'!A:A,'Client Lookup'!C:C)</f>
        <v>Roku</v>
      </c>
      <c r="AC1327" t="e">
        <f>_xlfn.XLOOKUP(K1327,'Results vs Forecast'!K:K,'Results vs Forecast'!K:K)</f>
        <v>#N/A</v>
      </c>
    </row>
    <row r="1328" spans="1:29" hidden="1">
      <c r="A1328" s="39"/>
      <c r="B1328" s="1" t="s">
        <v>700</v>
      </c>
      <c r="C1328" s="1" t="s">
        <v>1370</v>
      </c>
      <c r="D1328" s="1" t="s">
        <v>17</v>
      </c>
      <c r="E1328" s="1" t="s">
        <v>17</v>
      </c>
      <c r="F1328" s="2">
        <v>45535</v>
      </c>
      <c r="G1328" s="2">
        <v>45505</v>
      </c>
      <c r="H1328" s="1" t="s">
        <v>3901</v>
      </c>
      <c r="I1328" s="1" t="s">
        <v>3902</v>
      </c>
      <c r="J1328" s="1" t="s">
        <v>617</v>
      </c>
      <c r="K1328" s="1" t="s">
        <v>860</v>
      </c>
      <c r="L1328" s="1" t="s">
        <v>2892</v>
      </c>
      <c r="M1328" s="1"/>
      <c r="N1328" s="1"/>
      <c r="O1328" s="1"/>
      <c r="P1328" s="40">
        <v>280.1303980149263</v>
      </c>
      <c r="Q1328" s="37" t="str">
        <f>IF(C1328="ForthPoint","ForthPoint",IF(D1328="Intercompany",_xlfn.XLOOKUP(E1328,'Dept Lookup'!B:B,'Dept Lookup'!A:A),Modified!D1328))</f>
        <v>Data Engineering</v>
      </c>
      <c r="R1328" t="str">
        <f t="shared" si="104"/>
        <v>Roku</v>
      </c>
      <c r="S1328" s="1" t="s">
        <v>707</v>
      </c>
      <c r="T1328">
        <f t="shared" si="105"/>
        <v>0</v>
      </c>
      <c r="U1328" s="25" t="str">
        <f>IF(K1328&gt;0,K1328,_xlfn.XLOOKUP(M1328,'Client Lookup'!L:L,'Client Lookup'!N:N))</f>
        <v>25138</v>
      </c>
      <c r="V1328" t="str">
        <f>_xlfn.XLOOKUP(_xlfn.NUMBERVALUE(U1328),'Project Lookup'!X:X,'Project Lookup'!B:B)</f>
        <v>SOW#1 2024 - DE &amp; BI Team</v>
      </c>
      <c r="X1328" t="str">
        <f t="shared" si="106"/>
        <v>459 Roku Inc. : 966 SOW#1 2024 - DE &amp; BI Team</v>
      </c>
      <c r="Y1328" t="str">
        <f t="shared" si="107"/>
        <v>459 Roku Inc.</v>
      </c>
      <c r="Z1328" t="str">
        <f t="shared" si="108"/>
        <v>459 Roku Inc.</v>
      </c>
      <c r="AA1328" t="str">
        <f>_xlfn.XLOOKUP(Z1328,'Client Lookup'!A:A,'Client Lookup'!C:C)</f>
        <v>Roku</v>
      </c>
      <c r="AC1328" t="e">
        <f>_xlfn.XLOOKUP(K1328,'Results vs Forecast'!K:K,'Results vs Forecast'!K:K)</f>
        <v>#N/A</v>
      </c>
    </row>
    <row r="1329" spans="1:29" hidden="1">
      <c r="A1329" s="39"/>
      <c r="B1329" s="1" t="s">
        <v>700</v>
      </c>
      <c r="C1329" s="1" t="s">
        <v>1370</v>
      </c>
      <c r="D1329" s="1" t="s">
        <v>17</v>
      </c>
      <c r="E1329" s="1" t="s">
        <v>17</v>
      </c>
      <c r="F1329" s="2">
        <v>45535</v>
      </c>
      <c r="G1329" s="2">
        <v>45505</v>
      </c>
      <c r="H1329" s="1" t="s">
        <v>3903</v>
      </c>
      <c r="I1329" s="1" t="s">
        <v>3904</v>
      </c>
      <c r="J1329" s="1" t="s">
        <v>617</v>
      </c>
      <c r="K1329" s="1" t="s">
        <v>860</v>
      </c>
      <c r="L1329" s="1" t="s">
        <v>2892</v>
      </c>
      <c r="M1329" s="1"/>
      <c r="N1329" s="1"/>
      <c r="O1329" s="1"/>
      <c r="P1329" s="40">
        <v>600.27942431769918</v>
      </c>
      <c r="Q1329" s="37" t="str">
        <f>IF(C1329="ForthPoint","ForthPoint",IF(D1329="Intercompany",_xlfn.XLOOKUP(E1329,'Dept Lookup'!B:B,'Dept Lookup'!A:A),Modified!D1329))</f>
        <v>Data Engineering</v>
      </c>
      <c r="R1329" t="str">
        <f t="shared" si="104"/>
        <v>Roku</v>
      </c>
      <c r="S1329" s="1" t="s">
        <v>707</v>
      </c>
      <c r="T1329">
        <f t="shared" si="105"/>
        <v>0</v>
      </c>
      <c r="U1329" s="25" t="str">
        <f>IF(K1329&gt;0,K1329,_xlfn.XLOOKUP(M1329,'Client Lookup'!L:L,'Client Lookup'!N:N))</f>
        <v>25138</v>
      </c>
      <c r="V1329" t="str">
        <f>_xlfn.XLOOKUP(_xlfn.NUMBERVALUE(U1329),'Project Lookup'!X:X,'Project Lookup'!B:B)</f>
        <v>SOW#1 2024 - DE &amp; BI Team</v>
      </c>
      <c r="X1329" t="str">
        <f t="shared" si="106"/>
        <v>459 Roku Inc. : 966 SOW#1 2024 - DE &amp; BI Team</v>
      </c>
      <c r="Y1329" t="str">
        <f t="shared" si="107"/>
        <v>459 Roku Inc.</v>
      </c>
      <c r="Z1329" t="str">
        <f t="shared" si="108"/>
        <v>459 Roku Inc.</v>
      </c>
      <c r="AA1329" t="str">
        <f>_xlfn.XLOOKUP(Z1329,'Client Lookup'!A:A,'Client Lookup'!C:C)</f>
        <v>Roku</v>
      </c>
      <c r="AC1329" t="e">
        <f>_xlfn.XLOOKUP(K1329,'Results vs Forecast'!K:K,'Results vs Forecast'!K:K)</f>
        <v>#N/A</v>
      </c>
    </row>
    <row r="1330" spans="1:29" hidden="1">
      <c r="A1330" s="39"/>
      <c r="B1330" s="1" t="s">
        <v>700</v>
      </c>
      <c r="C1330" s="1" t="s">
        <v>1370</v>
      </c>
      <c r="D1330" s="1" t="s">
        <v>17</v>
      </c>
      <c r="E1330" s="1" t="s">
        <v>17</v>
      </c>
      <c r="F1330" s="2">
        <v>45535</v>
      </c>
      <c r="G1330" s="2">
        <v>45505</v>
      </c>
      <c r="H1330" s="1" t="s">
        <v>3905</v>
      </c>
      <c r="I1330" s="1" t="s">
        <v>3906</v>
      </c>
      <c r="J1330" s="1" t="s">
        <v>617</v>
      </c>
      <c r="K1330" s="1" t="s">
        <v>860</v>
      </c>
      <c r="L1330" s="1" t="s">
        <v>2892</v>
      </c>
      <c r="M1330" s="1"/>
      <c r="N1330" s="1"/>
      <c r="O1330" s="1"/>
      <c r="P1330" s="40">
        <v>320.14902630277288</v>
      </c>
      <c r="Q1330" s="37" t="str">
        <f>IF(C1330="ForthPoint","ForthPoint",IF(D1330="Intercompany",_xlfn.XLOOKUP(E1330,'Dept Lookup'!B:B,'Dept Lookup'!A:A),Modified!D1330))</f>
        <v>Data Engineering</v>
      </c>
      <c r="R1330" t="str">
        <f t="shared" si="104"/>
        <v>Roku</v>
      </c>
      <c r="S1330" s="1" t="s">
        <v>707</v>
      </c>
      <c r="T1330">
        <f t="shared" si="105"/>
        <v>0</v>
      </c>
      <c r="U1330" s="25" t="str">
        <f>IF(K1330&gt;0,K1330,_xlfn.XLOOKUP(M1330,'Client Lookup'!L:L,'Client Lookup'!N:N))</f>
        <v>25138</v>
      </c>
      <c r="V1330" t="str">
        <f>_xlfn.XLOOKUP(_xlfn.NUMBERVALUE(U1330),'Project Lookup'!X:X,'Project Lookup'!B:B)</f>
        <v>SOW#1 2024 - DE &amp; BI Team</v>
      </c>
      <c r="X1330" t="str">
        <f t="shared" si="106"/>
        <v>459 Roku Inc. : 966 SOW#1 2024 - DE &amp; BI Team</v>
      </c>
      <c r="Y1330" t="str">
        <f t="shared" si="107"/>
        <v>459 Roku Inc.</v>
      </c>
      <c r="Z1330" t="str">
        <f t="shared" si="108"/>
        <v>459 Roku Inc.</v>
      </c>
      <c r="AA1330" t="str">
        <f>_xlfn.XLOOKUP(Z1330,'Client Lookup'!A:A,'Client Lookup'!C:C)</f>
        <v>Roku</v>
      </c>
      <c r="AC1330" t="e">
        <f>_xlfn.XLOOKUP(K1330,'Results vs Forecast'!K:K,'Results vs Forecast'!K:K)</f>
        <v>#N/A</v>
      </c>
    </row>
    <row r="1331" spans="1:29" hidden="1">
      <c r="A1331" s="39"/>
      <c r="B1331" s="1" t="s">
        <v>700</v>
      </c>
      <c r="C1331" s="1" t="s">
        <v>1370</v>
      </c>
      <c r="D1331" s="1" t="s">
        <v>17</v>
      </c>
      <c r="E1331" s="1" t="s">
        <v>17</v>
      </c>
      <c r="F1331" s="2">
        <v>45535</v>
      </c>
      <c r="G1331" s="2">
        <v>45505</v>
      </c>
      <c r="H1331" s="1" t="s">
        <v>3907</v>
      </c>
      <c r="I1331" s="1" t="s">
        <v>3908</v>
      </c>
      <c r="J1331" s="1" t="s">
        <v>644</v>
      </c>
      <c r="K1331" s="1" t="s">
        <v>888</v>
      </c>
      <c r="L1331" s="1" t="s">
        <v>3388</v>
      </c>
      <c r="M1331" s="1"/>
      <c r="N1331" s="1"/>
      <c r="O1331" s="1"/>
      <c r="P1331" s="40">
        <v>560.2607960298526</v>
      </c>
      <c r="Q1331" s="37" t="str">
        <f>IF(C1331="ForthPoint","ForthPoint",IF(D1331="Intercompany",_xlfn.XLOOKUP(E1331,'Dept Lookup'!B:B,'Dept Lookup'!A:A),Modified!D1331))</f>
        <v>Data Engineering</v>
      </c>
      <c r="R1331" t="str">
        <f t="shared" si="104"/>
        <v>The Blackstone Group</v>
      </c>
      <c r="S1331" s="1" t="s">
        <v>707</v>
      </c>
      <c r="T1331">
        <f t="shared" si="105"/>
        <v>0</v>
      </c>
      <c r="U1331" s="25" t="str">
        <f>IF(K1331&gt;0,K1331,_xlfn.XLOOKUP(M1331,'Client Lookup'!L:L,'Client Lookup'!N:N))</f>
        <v>34751</v>
      </c>
      <c r="V1331" t="str">
        <f>_xlfn.XLOOKUP(_xlfn.NUMBERVALUE(U1331),'Project Lookup'!X:X,'Project Lookup'!B:B)</f>
        <v>Blackstone - SOW#19 - Exec Office Team (.Net)</v>
      </c>
      <c r="X1331" t="str">
        <f t="shared" si="106"/>
        <v>468 Blackstone Inc. : 1329 Blackstone - SOW#19 - Exec Office Team (.Net)</v>
      </c>
      <c r="Y1331" t="str">
        <f t="shared" si="107"/>
        <v>468 Blackstone Inc.</v>
      </c>
      <c r="Z1331" t="str">
        <f t="shared" si="108"/>
        <v>468 Blackstone Inc.</v>
      </c>
      <c r="AA1331" t="str">
        <f>_xlfn.XLOOKUP(Z1331,'Client Lookup'!A:A,'Client Lookup'!C:C)</f>
        <v>The Blackstone Group</v>
      </c>
      <c r="AC1331" t="e">
        <f>_xlfn.XLOOKUP(K1331,'Results vs Forecast'!K:K,'Results vs Forecast'!K:K)</f>
        <v>#N/A</v>
      </c>
    </row>
    <row r="1332" spans="1:29" hidden="1">
      <c r="A1332" s="39"/>
      <c r="B1332" s="1" t="s">
        <v>700</v>
      </c>
      <c r="C1332" s="1" t="s">
        <v>1370</v>
      </c>
      <c r="D1332" s="1" t="s">
        <v>17</v>
      </c>
      <c r="E1332" s="1" t="s">
        <v>17</v>
      </c>
      <c r="F1332" s="2">
        <v>45535</v>
      </c>
      <c r="G1332" s="2">
        <v>45505</v>
      </c>
      <c r="H1332" s="1" t="s">
        <v>3909</v>
      </c>
      <c r="I1332" s="1" t="s">
        <v>3910</v>
      </c>
      <c r="J1332" s="1" t="s">
        <v>642</v>
      </c>
      <c r="K1332" s="1" t="s">
        <v>881</v>
      </c>
      <c r="L1332" s="1" t="s">
        <v>3416</v>
      </c>
      <c r="M1332" s="1"/>
      <c r="N1332" s="1"/>
      <c r="O1332" s="1"/>
      <c r="P1332" s="40">
        <v>560.2607960298526</v>
      </c>
      <c r="Q1332" s="37" t="str">
        <f>IF(C1332="ForthPoint","ForthPoint",IF(D1332="Intercompany",_xlfn.XLOOKUP(E1332,'Dept Lookup'!B:B,'Dept Lookup'!A:A),Modified!D1332))</f>
        <v>Data Engineering</v>
      </c>
      <c r="R1332" t="str">
        <f t="shared" si="104"/>
        <v>The Blackstone Group</v>
      </c>
      <c r="S1332" s="1" t="s">
        <v>707</v>
      </c>
      <c r="T1332">
        <f t="shared" si="105"/>
        <v>0</v>
      </c>
      <c r="U1332" s="25" t="str">
        <f>IF(K1332&gt;0,K1332,_xlfn.XLOOKUP(M1332,'Client Lookup'!L:L,'Client Lookup'!N:N))</f>
        <v>32036</v>
      </c>
      <c r="V1332" t="str">
        <f>_xlfn.XLOOKUP(_xlfn.NUMBERVALUE(U1332),'Project Lookup'!X:X,'Project Lookup'!B:B)</f>
        <v>Blackstone - Python Engineers (James Team)</v>
      </c>
      <c r="X1332" t="str">
        <f t="shared" si="106"/>
        <v>468 Blackstone Inc. : 1255 Blackstone - Python Engineers (James Team)</v>
      </c>
      <c r="Y1332" t="str">
        <f t="shared" si="107"/>
        <v>468 Blackstone Inc.</v>
      </c>
      <c r="Z1332" t="str">
        <f t="shared" si="108"/>
        <v>468 Blackstone Inc.</v>
      </c>
      <c r="AA1332" t="str">
        <f>_xlfn.XLOOKUP(Z1332,'Client Lookup'!A:A,'Client Lookup'!C:C)</f>
        <v>The Blackstone Group</v>
      </c>
      <c r="AC1332" t="e">
        <f>_xlfn.XLOOKUP(K1332,'Results vs Forecast'!K:K,'Results vs Forecast'!K:K)</f>
        <v>#N/A</v>
      </c>
    </row>
    <row r="1333" spans="1:29" hidden="1">
      <c r="A1333" s="39"/>
      <c r="B1333" s="1" t="s">
        <v>700</v>
      </c>
      <c r="C1333" s="1" t="s">
        <v>1370</v>
      </c>
      <c r="D1333" s="1" t="s">
        <v>17</v>
      </c>
      <c r="E1333" s="1" t="s">
        <v>17</v>
      </c>
      <c r="F1333" s="2">
        <v>45535</v>
      </c>
      <c r="G1333" s="2">
        <v>45505</v>
      </c>
      <c r="H1333" s="1" t="s">
        <v>3911</v>
      </c>
      <c r="I1333" s="1" t="s">
        <v>3912</v>
      </c>
      <c r="J1333" s="1" t="s">
        <v>621</v>
      </c>
      <c r="K1333" s="1" t="s">
        <v>861</v>
      </c>
      <c r="L1333" s="1" t="s">
        <v>3500</v>
      </c>
      <c r="M1333" s="1"/>
      <c r="N1333" s="1"/>
      <c r="O1333" s="1"/>
      <c r="P1333" s="40">
        <v>240.11176972707966</v>
      </c>
      <c r="Q1333" s="37" t="str">
        <f>IF(C1333="ForthPoint","ForthPoint",IF(D1333="Intercompany",_xlfn.XLOOKUP(E1333,'Dept Lookup'!B:B,'Dept Lookup'!A:A),Modified!D1333))</f>
        <v>Data Engineering</v>
      </c>
      <c r="R1333" t="str">
        <f t="shared" si="104"/>
        <v>Sincera</v>
      </c>
      <c r="S1333" s="1" t="s">
        <v>707</v>
      </c>
      <c r="T1333">
        <f t="shared" si="105"/>
        <v>0</v>
      </c>
      <c r="U1333" s="25" t="str">
        <f>IF(K1333&gt;0,K1333,_xlfn.XLOOKUP(M1333,'Client Lookup'!L:L,'Client Lookup'!N:N))</f>
        <v>25152</v>
      </c>
      <c r="V1333" t="str">
        <f>_xlfn.XLOOKUP(_xlfn.NUMBERVALUE(U1333),'Project Lookup'!X:X,'Project Lookup'!B:B)</f>
        <v>Sincera SOW 3 - Data Engineering Team</v>
      </c>
      <c r="X1333" t="str">
        <f t="shared" si="106"/>
        <v>465 Sincera Technologies LLC : 980 Sincera SOW 3 - Data Engineering Team</v>
      </c>
      <c r="Y1333" t="str">
        <f t="shared" si="107"/>
        <v>465 Sincera Technologies LLC</v>
      </c>
      <c r="Z1333" t="str">
        <f t="shared" si="108"/>
        <v>465 Sincera Technologies LLC</v>
      </c>
      <c r="AA1333" t="str">
        <f>_xlfn.XLOOKUP(Z1333,'Client Lookup'!A:A,'Client Lookup'!C:C)</f>
        <v>Sincera</v>
      </c>
      <c r="AC1333" t="e">
        <f>_xlfn.XLOOKUP(K1333,'Results vs Forecast'!K:K,'Results vs Forecast'!K:K)</f>
        <v>#N/A</v>
      </c>
    </row>
    <row r="1334" spans="1:29" hidden="1">
      <c r="A1334" s="39"/>
      <c r="B1334" s="1" t="s">
        <v>700</v>
      </c>
      <c r="C1334" s="1" t="s">
        <v>1370</v>
      </c>
      <c r="D1334" s="1" t="s">
        <v>17</v>
      </c>
      <c r="E1334" s="1" t="s">
        <v>17</v>
      </c>
      <c r="F1334" s="2">
        <v>45535</v>
      </c>
      <c r="G1334" s="2">
        <v>45505</v>
      </c>
      <c r="H1334" s="1" t="s">
        <v>3913</v>
      </c>
      <c r="I1334" s="1" t="s">
        <v>3914</v>
      </c>
      <c r="J1334" s="1" t="s">
        <v>643</v>
      </c>
      <c r="K1334" s="1" t="s">
        <v>890</v>
      </c>
      <c r="L1334" s="1" t="s">
        <v>3373</v>
      </c>
      <c r="M1334" s="1"/>
      <c r="N1334" s="1"/>
      <c r="O1334" s="1"/>
      <c r="P1334" s="40">
        <v>520.2421677420059</v>
      </c>
      <c r="Q1334" s="37" t="str">
        <f>IF(C1334="ForthPoint","ForthPoint",IF(D1334="Intercompany",_xlfn.XLOOKUP(E1334,'Dept Lookup'!B:B,'Dept Lookup'!A:A),Modified!D1334))</f>
        <v>Data Engineering</v>
      </c>
      <c r="R1334" t="str">
        <f t="shared" si="104"/>
        <v>The Blackstone Group</v>
      </c>
      <c r="S1334" s="1" t="s">
        <v>707</v>
      </c>
      <c r="T1334">
        <f t="shared" si="105"/>
        <v>0</v>
      </c>
      <c r="U1334" s="25" t="str">
        <f>IF(K1334&gt;0,K1334,_xlfn.XLOOKUP(M1334,'Client Lookup'!L:L,'Client Lookup'!N:N))</f>
        <v>32875</v>
      </c>
      <c r="V1334" t="str">
        <f>_xlfn.XLOOKUP(_xlfn.NUMBERVALUE(U1334),'Project Lookup'!X:X,'Project Lookup'!B:B)</f>
        <v>Blackstone - SOW#24 FS Engineer (Seb Team)</v>
      </c>
      <c r="X1334" t="str">
        <f t="shared" si="106"/>
        <v>468 Blackstone Inc. : 1285 Blackstone - SOW#24 FS Engineer (Seb Team)</v>
      </c>
      <c r="Y1334" t="str">
        <f t="shared" si="107"/>
        <v>468 Blackstone Inc.</v>
      </c>
      <c r="Z1334" t="str">
        <f t="shared" si="108"/>
        <v>468 Blackstone Inc.</v>
      </c>
      <c r="AA1334" t="str">
        <f>_xlfn.XLOOKUP(Z1334,'Client Lookup'!A:A,'Client Lookup'!C:C)</f>
        <v>The Blackstone Group</v>
      </c>
      <c r="AC1334" t="e">
        <f>_xlfn.XLOOKUP(K1334,'Results vs Forecast'!K:K,'Results vs Forecast'!K:K)</f>
        <v>#N/A</v>
      </c>
    </row>
    <row r="1335" spans="1:29" hidden="1">
      <c r="A1335" s="39"/>
      <c r="B1335" s="1" t="s">
        <v>700</v>
      </c>
      <c r="C1335" s="1" t="s">
        <v>1370</v>
      </c>
      <c r="D1335" s="1" t="s">
        <v>17</v>
      </c>
      <c r="E1335" s="1" t="s">
        <v>17</v>
      </c>
      <c r="F1335" s="2">
        <v>45535</v>
      </c>
      <c r="G1335" s="2">
        <v>45505</v>
      </c>
      <c r="H1335" s="1" t="s">
        <v>3915</v>
      </c>
      <c r="I1335" s="1" t="s">
        <v>3916</v>
      </c>
      <c r="J1335" s="1" t="s">
        <v>617</v>
      </c>
      <c r="K1335" s="1" t="s">
        <v>860</v>
      </c>
      <c r="L1335" s="1" t="s">
        <v>2892</v>
      </c>
      <c r="M1335" s="1"/>
      <c r="N1335" s="1"/>
      <c r="O1335" s="1"/>
      <c r="P1335" s="40">
        <v>480.22353945415932</v>
      </c>
      <c r="Q1335" s="37" t="str">
        <f>IF(C1335="ForthPoint","ForthPoint",IF(D1335="Intercompany",_xlfn.XLOOKUP(E1335,'Dept Lookup'!B:B,'Dept Lookup'!A:A),Modified!D1335))</f>
        <v>Data Engineering</v>
      </c>
      <c r="R1335" t="str">
        <f t="shared" si="104"/>
        <v>Roku</v>
      </c>
      <c r="S1335" s="1" t="s">
        <v>707</v>
      </c>
      <c r="T1335">
        <f t="shared" si="105"/>
        <v>0</v>
      </c>
      <c r="U1335" s="25" t="str">
        <f>IF(K1335&gt;0,K1335,_xlfn.XLOOKUP(M1335,'Client Lookup'!L:L,'Client Lookup'!N:N))</f>
        <v>25138</v>
      </c>
      <c r="V1335" t="str">
        <f>_xlfn.XLOOKUP(_xlfn.NUMBERVALUE(U1335),'Project Lookup'!X:X,'Project Lookup'!B:B)</f>
        <v>SOW#1 2024 - DE &amp; BI Team</v>
      </c>
      <c r="X1335" t="str">
        <f t="shared" si="106"/>
        <v>459 Roku Inc. : 966 SOW#1 2024 - DE &amp; BI Team</v>
      </c>
      <c r="Y1335" t="str">
        <f t="shared" si="107"/>
        <v>459 Roku Inc.</v>
      </c>
      <c r="Z1335" t="str">
        <f t="shared" si="108"/>
        <v>459 Roku Inc.</v>
      </c>
      <c r="AA1335" t="str">
        <f>_xlfn.XLOOKUP(Z1335,'Client Lookup'!A:A,'Client Lookup'!C:C)</f>
        <v>Roku</v>
      </c>
      <c r="AC1335" t="e">
        <f>_xlfn.XLOOKUP(K1335,'Results vs Forecast'!K:K,'Results vs Forecast'!K:K)</f>
        <v>#N/A</v>
      </c>
    </row>
    <row r="1336" spans="1:29" hidden="1">
      <c r="A1336" s="39"/>
      <c r="B1336" s="1" t="s">
        <v>700</v>
      </c>
      <c r="C1336" s="1" t="s">
        <v>1390</v>
      </c>
      <c r="D1336" s="1" t="s">
        <v>17</v>
      </c>
      <c r="E1336" s="1" t="s">
        <v>17</v>
      </c>
      <c r="F1336" s="2">
        <v>45535</v>
      </c>
      <c r="G1336" s="2">
        <v>45505</v>
      </c>
      <c r="H1336" s="1" t="s">
        <v>3917</v>
      </c>
      <c r="I1336" s="1" t="s">
        <v>3918</v>
      </c>
      <c r="J1336" s="1" t="s">
        <v>3799</v>
      </c>
      <c r="K1336" s="1" t="s">
        <v>3800</v>
      </c>
      <c r="L1336" s="1"/>
      <c r="M1336" s="1"/>
      <c r="N1336" s="1"/>
      <c r="O1336" s="1"/>
      <c r="P1336" s="40">
        <v>1483.2875405691398</v>
      </c>
      <c r="Q1336" s="37" t="str">
        <f>IF(C1336="ForthPoint","ForthPoint",IF(D1336="Intercompany",_xlfn.XLOOKUP(E1336,'Dept Lookup'!B:B,'Dept Lookup'!A:A),Modified!D1336))</f>
        <v>ForthPoint</v>
      </c>
      <c r="R1336" s="11" t="s">
        <v>190</v>
      </c>
      <c r="S1336" s="1" t="s">
        <v>707</v>
      </c>
      <c r="T1336">
        <f t="shared" si="105"/>
        <v>0</v>
      </c>
      <c r="U1336" s="25" t="str">
        <f>IF(K1336&gt;0,K1336,_xlfn.XLOOKUP(M1336,'Client Lookup'!L:L,'Client Lookup'!N:N))</f>
        <v>36722</v>
      </c>
      <c r="V1336" t="str">
        <f>_xlfn.XLOOKUP(_xlfn.NUMBERVALUE(U1336),'Project Lookup'!X:X,'Project Lookup'!B:B)</f>
        <v>Wyndham - Guest Analytics Retainer</v>
      </c>
      <c r="X1336" t="str">
        <f t="shared" si="106"/>
        <v>402 ICC in Forth Point Represents Blend360 : 1378 Wyndham - Guest Analytics Retainer</v>
      </c>
      <c r="Y1336" t="str">
        <f t="shared" si="107"/>
        <v>402 ICC in Forth Point Represents Blend360</v>
      </c>
      <c r="Z1336" t="str">
        <f t="shared" si="108"/>
        <v>402 ICC in Forth Point Represents Blend360</v>
      </c>
      <c r="AA1336" s="11" t="s">
        <v>190</v>
      </c>
      <c r="AC1336" t="e">
        <f>_xlfn.XLOOKUP(K1336,'Results vs Forecast'!K:K,'Results vs Forecast'!K:K)</f>
        <v>#N/A</v>
      </c>
    </row>
    <row r="1337" spans="1:29" hidden="1">
      <c r="A1337" s="39"/>
      <c r="B1337" s="1" t="s">
        <v>700</v>
      </c>
      <c r="C1337" s="1" t="s">
        <v>1370</v>
      </c>
      <c r="D1337" s="1" t="s">
        <v>17</v>
      </c>
      <c r="E1337" s="1" t="s">
        <v>17</v>
      </c>
      <c r="F1337" s="2">
        <v>45535</v>
      </c>
      <c r="G1337" s="2">
        <v>45505</v>
      </c>
      <c r="H1337" s="1" t="s">
        <v>3919</v>
      </c>
      <c r="I1337" s="1" t="s">
        <v>3920</v>
      </c>
      <c r="J1337" s="1" t="s">
        <v>645</v>
      </c>
      <c r="K1337" s="1" t="s">
        <v>891</v>
      </c>
      <c r="L1337" s="1" t="s">
        <v>3332</v>
      </c>
      <c r="M1337" s="1"/>
      <c r="N1337" s="1"/>
      <c r="O1337" s="1"/>
      <c r="P1337" s="40">
        <v>440.20491116631274</v>
      </c>
      <c r="Q1337" s="37" t="str">
        <f>IF(C1337="ForthPoint","ForthPoint",IF(D1337="Intercompany",_xlfn.XLOOKUP(E1337,'Dept Lookup'!B:B,'Dept Lookup'!A:A),Modified!D1337))</f>
        <v>Data Engineering</v>
      </c>
      <c r="R1337" t="str">
        <f t="shared" si="104"/>
        <v>The Blackstone Group</v>
      </c>
      <c r="S1337" s="1" t="s">
        <v>707</v>
      </c>
      <c r="T1337">
        <f t="shared" si="105"/>
        <v>0</v>
      </c>
      <c r="U1337" s="25" t="str">
        <f>IF(K1337&gt;0,K1337,_xlfn.XLOOKUP(M1337,'Client Lookup'!L:L,'Client Lookup'!N:N))</f>
        <v>25160</v>
      </c>
      <c r="V1337" t="str">
        <f>_xlfn.XLOOKUP(_xlfn.NUMBERVALUE(U1337),'Project Lookup'!X:X,'Project Lookup'!B:B)</f>
        <v>Blackstone SOW #12</v>
      </c>
      <c r="X1337" t="str">
        <f t="shared" si="106"/>
        <v>468 Blackstone Inc. : 988 Blackstone SOW #12</v>
      </c>
      <c r="Y1337" t="str">
        <f t="shared" si="107"/>
        <v>468 Blackstone Inc.</v>
      </c>
      <c r="Z1337" t="str">
        <f t="shared" si="108"/>
        <v>468 Blackstone Inc.</v>
      </c>
      <c r="AA1337" t="str">
        <f>_xlfn.XLOOKUP(Z1337,'Client Lookup'!A:A,'Client Lookup'!C:C)</f>
        <v>The Blackstone Group</v>
      </c>
      <c r="AC1337" t="e">
        <f>_xlfn.XLOOKUP(K1337,'Results vs Forecast'!K:K,'Results vs Forecast'!K:K)</f>
        <v>#N/A</v>
      </c>
    </row>
    <row r="1338" spans="1:29" hidden="1">
      <c r="A1338" s="39"/>
      <c r="B1338" s="1" t="s">
        <v>700</v>
      </c>
      <c r="C1338" s="1" t="s">
        <v>701</v>
      </c>
      <c r="D1338" s="1" t="s">
        <v>17</v>
      </c>
      <c r="E1338" s="1" t="s">
        <v>17</v>
      </c>
      <c r="F1338" s="2">
        <v>45535</v>
      </c>
      <c r="G1338" s="2">
        <v>45505</v>
      </c>
      <c r="H1338" s="1" t="s">
        <v>3921</v>
      </c>
      <c r="I1338" s="1" t="s">
        <v>3922</v>
      </c>
      <c r="J1338" s="1" t="s">
        <v>668</v>
      </c>
      <c r="K1338" s="1" t="s">
        <v>922</v>
      </c>
      <c r="L1338" s="1" t="s">
        <v>2946</v>
      </c>
      <c r="M1338" s="1"/>
      <c r="N1338" s="1"/>
      <c r="O1338" s="1"/>
      <c r="P1338" s="40">
        <v>5.68</v>
      </c>
      <c r="Q1338" s="37" t="str">
        <f>IF(C1338="ForthPoint","ForthPoint",IF(D1338="Intercompany",_xlfn.XLOOKUP(E1338,'Dept Lookup'!B:B,'Dept Lookup'!A:A),Modified!D1338))</f>
        <v>Data Engineering</v>
      </c>
      <c r="R1338" t="str">
        <f t="shared" si="104"/>
        <v>Visa</v>
      </c>
      <c r="S1338" s="1" t="s">
        <v>707</v>
      </c>
      <c r="T1338">
        <f t="shared" si="105"/>
        <v>0</v>
      </c>
      <c r="U1338" s="25" t="str">
        <f>IF(K1338&gt;0,K1338,_xlfn.XLOOKUP(M1338,'Client Lookup'!L:L,'Client Lookup'!N:N))</f>
        <v>32547</v>
      </c>
      <c r="V1338" t="str">
        <f>_xlfn.XLOOKUP(_xlfn.NUMBERVALUE(U1338),'Project Lookup'!X:X,'Project Lookup'!B:B)</f>
        <v>VISA Consumer Payment - DE/BI project</v>
      </c>
      <c r="X1338" t="str">
        <f t="shared" si="106"/>
        <v>11 Visa : 1264 VISA Consumer Payment - DE/BI project</v>
      </c>
      <c r="Y1338" t="str">
        <f t="shared" si="107"/>
        <v>11 Visa</v>
      </c>
      <c r="Z1338" t="str">
        <f t="shared" si="108"/>
        <v>11 Visa</v>
      </c>
      <c r="AA1338" t="str">
        <f>_xlfn.XLOOKUP(Z1338,'Client Lookup'!A:A,'Client Lookup'!C:C)</f>
        <v>Visa</v>
      </c>
      <c r="AC1338" t="e">
        <f>_xlfn.XLOOKUP(K1338,'Results vs Forecast'!K:K,'Results vs Forecast'!K:K)</f>
        <v>#N/A</v>
      </c>
    </row>
    <row r="1339" spans="1:29" hidden="1">
      <c r="A1339" s="39"/>
      <c r="B1339" s="1" t="s">
        <v>700</v>
      </c>
      <c r="C1339" s="1" t="s">
        <v>701</v>
      </c>
      <c r="D1339" s="1" t="s">
        <v>17</v>
      </c>
      <c r="E1339" s="1" t="s">
        <v>17</v>
      </c>
      <c r="F1339" s="2">
        <v>45535</v>
      </c>
      <c r="G1339" s="2">
        <v>45505</v>
      </c>
      <c r="H1339" s="1" t="s">
        <v>3923</v>
      </c>
      <c r="I1339" s="1" t="s">
        <v>3924</v>
      </c>
      <c r="J1339" s="1" t="s">
        <v>666</v>
      </c>
      <c r="K1339" s="1" t="s">
        <v>917</v>
      </c>
      <c r="L1339" s="1" t="s">
        <v>1865</v>
      </c>
      <c r="M1339" s="1"/>
      <c r="N1339" s="1"/>
      <c r="O1339" s="1"/>
      <c r="P1339" s="40">
        <v>15461.76</v>
      </c>
      <c r="Q1339" s="37" t="str">
        <f>IF(C1339="ForthPoint","ForthPoint",IF(D1339="Intercompany",_xlfn.XLOOKUP(E1339,'Dept Lookup'!B:B,'Dept Lookup'!A:A),Modified!D1339))</f>
        <v>Data Engineering</v>
      </c>
      <c r="R1339" t="str">
        <f t="shared" si="104"/>
        <v>Visa</v>
      </c>
      <c r="S1339" s="1" t="s">
        <v>707</v>
      </c>
      <c r="T1339">
        <f t="shared" si="105"/>
        <v>0</v>
      </c>
      <c r="U1339" s="25" t="str">
        <f>IF(K1339&gt;0,K1339,_xlfn.XLOOKUP(M1339,'Client Lookup'!L:L,'Client Lookup'!N:N))</f>
        <v>31318</v>
      </c>
      <c r="V1339" t="str">
        <f>_xlfn.XLOOKUP(_xlfn.NUMBERVALUE(U1339),'Project Lookup'!X:X,'Project Lookup'!B:B)</f>
        <v>NextGen Solutions</v>
      </c>
      <c r="X1339" t="str">
        <f t="shared" si="106"/>
        <v>11 Visa : 1246 NextGen Solutions</v>
      </c>
      <c r="Y1339" t="str">
        <f t="shared" si="107"/>
        <v>11 Visa</v>
      </c>
      <c r="Z1339" t="str">
        <f t="shared" si="108"/>
        <v>11 Visa</v>
      </c>
      <c r="AA1339" t="str">
        <f>_xlfn.XLOOKUP(Z1339,'Client Lookup'!A:A,'Client Lookup'!C:C)</f>
        <v>Visa</v>
      </c>
      <c r="AC1339" t="e">
        <f>_xlfn.XLOOKUP(K1339,'Results vs Forecast'!K:K,'Results vs Forecast'!K:K)</f>
        <v>#N/A</v>
      </c>
    </row>
    <row r="1340" spans="1:29" hidden="1">
      <c r="A1340" s="39"/>
      <c r="B1340" s="1" t="s">
        <v>700</v>
      </c>
      <c r="C1340" s="1" t="s">
        <v>1370</v>
      </c>
      <c r="D1340" s="1" t="s">
        <v>17</v>
      </c>
      <c r="E1340" s="1" t="s">
        <v>17</v>
      </c>
      <c r="F1340" s="2">
        <v>45535</v>
      </c>
      <c r="G1340" s="2">
        <v>45505</v>
      </c>
      <c r="H1340" s="1" t="s">
        <v>3925</v>
      </c>
      <c r="I1340" s="1" t="s">
        <v>3926</v>
      </c>
      <c r="J1340" s="1" t="s">
        <v>587</v>
      </c>
      <c r="K1340" s="1" t="s">
        <v>840</v>
      </c>
      <c r="L1340" s="1" t="s">
        <v>3446</v>
      </c>
      <c r="M1340" s="1"/>
      <c r="N1340" s="1"/>
      <c r="O1340" s="1"/>
      <c r="P1340" s="40">
        <v>455.21202070163127</v>
      </c>
      <c r="Q1340" s="37" t="str">
        <f>IF(C1340="ForthPoint","ForthPoint",IF(D1340="Intercompany",_xlfn.XLOOKUP(E1340,'Dept Lookup'!B:B,'Dept Lookup'!A:A),Modified!D1340))</f>
        <v>Data Engineering</v>
      </c>
      <c r="R1340" t="str">
        <f t="shared" si="104"/>
        <v>Madhive</v>
      </c>
      <c r="S1340" s="1" t="s">
        <v>707</v>
      </c>
      <c r="T1340">
        <f t="shared" si="105"/>
        <v>0</v>
      </c>
      <c r="U1340" s="25" t="str">
        <f>IF(K1340&gt;0,K1340,_xlfn.XLOOKUP(M1340,'Client Lookup'!L:L,'Client Lookup'!N:N))</f>
        <v>26788</v>
      </c>
      <c r="V1340" t="str">
        <f>_xlfn.XLOOKUP(_xlfn.NUMBERVALUE(U1340),'Project Lookup'!X:X,'Project Lookup'!B:B)</f>
        <v>Madhive - SOW1</v>
      </c>
      <c r="X1340" t="str">
        <f t="shared" si="106"/>
        <v>482 Madhive : 1111 Madhive - SOW1</v>
      </c>
      <c r="Y1340" t="str">
        <f t="shared" si="107"/>
        <v>482 Madhive</v>
      </c>
      <c r="Z1340" t="str">
        <f t="shared" si="108"/>
        <v>482 Madhive</v>
      </c>
      <c r="AA1340" t="str">
        <f>_xlfn.XLOOKUP(Z1340,'Client Lookup'!A:A,'Client Lookup'!C:C)</f>
        <v>Madhive</v>
      </c>
      <c r="AC1340" t="e">
        <f>_xlfn.XLOOKUP(K1340,'Results vs Forecast'!K:K,'Results vs Forecast'!K:K)</f>
        <v>#N/A</v>
      </c>
    </row>
    <row r="1341" spans="1:29" hidden="1">
      <c r="A1341" s="39"/>
      <c r="B1341" s="1" t="s">
        <v>700</v>
      </c>
      <c r="C1341" s="1" t="s">
        <v>701</v>
      </c>
      <c r="D1341" s="1" t="s">
        <v>17</v>
      </c>
      <c r="E1341" s="1" t="s">
        <v>17</v>
      </c>
      <c r="F1341" s="2">
        <v>45535</v>
      </c>
      <c r="G1341" s="2">
        <v>45505</v>
      </c>
      <c r="H1341" s="1" t="s">
        <v>3927</v>
      </c>
      <c r="I1341" s="1" t="s">
        <v>3928</v>
      </c>
      <c r="J1341" s="1" t="s">
        <v>780</v>
      </c>
      <c r="K1341" s="1" t="s">
        <v>774</v>
      </c>
      <c r="L1341" s="1" t="s">
        <v>1852</v>
      </c>
      <c r="M1341" s="1"/>
      <c r="N1341" s="1"/>
      <c r="O1341" s="1"/>
      <c r="P1341" s="40">
        <v>19890</v>
      </c>
      <c r="Q1341" s="37" t="str">
        <f>IF(C1341="ForthPoint","ForthPoint",IF(D1341="Intercompany",_xlfn.XLOOKUP(E1341,'Dept Lookup'!B:B,'Dept Lookup'!A:A),Modified!D1341))</f>
        <v>Data Engineering</v>
      </c>
      <c r="R1341" t="str">
        <f t="shared" si="104"/>
        <v>CVS Health</v>
      </c>
      <c r="S1341" s="1" t="s">
        <v>707</v>
      </c>
      <c r="T1341">
        <f t="shared" si="105"/>
        <v>0</v>
      </c>
      <c r="U1341" s="25" t="str">
        <f>IF(K1341&gt;0,K1341,_xlfn.XLOOKUP(M1341,'Client Lookup'!L:L,'Client Lookup'!N:N))</f>
        <v>35886</v>
      </c>
      <c r="V1341" t="str">
        <f>_xlfn.XLOOKUP(_xlfn.NUMBERVALUE(U1341),'Project Lookup'!X:X,'Project Lookup'!B:B)</f>
        <v>Personalization Future State--Francis</v>
      </c>
      <c r="X1341" t="str">
        <f t="shared" si="106"/>
        <v>170 CVS Health : 1350 Personalization Future State--Francis</v>
      </c>
      <c r="Y1341" t="str">
        <f t="shared" si="107"/>
        <v>170 CVS Health</v>
      </c>
      <c r="Z1341" t="str">
        <f t="shared" si="108"/>
        <v>170 CVS Health</v>
      </c>
      <c r="AA1341" t="str">
        <f>_xlfn.XLOOKUP(Z1341,'Client Lookup'!A:A,'Client Lookup'!C:C)</f>
        <v>CVS Health</v>
      </c>
      <c r="AC1341" t="e">
        <f>_xlfn.XLOOKUP(K1341,'Results vs Forecast'!K:K,'Results vs Forecast'!K:K)</f>
        <v>#N/A</v>
      </c>
    </row>
    <row r="1342" spans="1:29" hidden="1">
      <c r="A1342" s="39"/>
      <c r="B1342" s="1" t="s">
        <v>700</v>
      </c>
      <c r="C1342" s="1" t="s">
        <v>1370</v>
      </c>
      <c r="D1342" s="1" t="s">
        <v>17</v>
      </c>
      <c r="E1342" s="1" t="s">
        <v>17</v>
      </c>
      <c r="F1342" s="2">
        <v>45535</v>
      </c>
      <c r="G1342" s="2">
        <v>45505</v>
      </c>
      <c r="H1342" s="1" t="s">
        <v>3929</v>
      </c>
      <c r="I1342" s="1" t="s">
        <v>3930</v>
      </c>
      <c r="J1342" s="1" t="s">
        <v>617</v>
      </c>
      <c r="K1342" s="1" t="s">
        <v>860</v>
      </c>
      <c r="L1342" s="1" t="s">
        <v>2892</v>
      </c>
      <c r="M1342" s="1"/>
      <c r="N1342" s="1"/>
      <c r="O1342" s="1"/>
      <c r="P1342" s="40">
        <v>320.14902630277288</v>
      </c>
      <c r="Q1342" s="37" t="str">
        <f>IF(C1342="ForthPoint","ForthPoint",IF(D1342="Intercompany",_xlfn.XLOOKUP(E1342,'Dept Lookup'!B:B,'Dept Lookup'!A:A),Modified!D1342))</f>
        <v>Data Engineering</v>
      </c>
      <c r="R1342" t="str">
        <f t="shared" si="104"/>
        <v>Roku</v>
      </c>
      <c r="S1342" s="1" t="s">
        <v>707</v>
      </c>
      <c r="T1342">
        <f t="shared" si="105"/>
        <v>0</v>
      </c>
      <c r="U1342" s="25" t="str">
        <f>IF(K1342&gt;0,K1342,_xlfn.XLOOKUP(M1342,'Client Lookup'!L:L,'Client Lookup'!N:N))</f>
        <v>25138</v>
      </c>
      <c r="V1342" t="str">
        <f>_xlfn.XLOOKUP(_xlfn.NUMBERVALUE(U1342),'Project Lookup'!X:X,'Project Lookup'!B:B)</f>
        <v>SOW#1 2024 - DE &amp; BI Team</v>
      </c>
      <c r="X1342" t="str">
        <f t="shared" si="106"/>
        <v>459 Roku Inc. : 966 SOW#1 2024 - DE &amp; BI Team</v>
      </c>
      <c r="Y1342" t="str">
        <f t="shared" si="107"/>
        <v>459 Roku Inc.</v>
      </c>
      <c r="Z1342" t="str">
        <f t="shared" si="108"/>
        <v>459 Roku Inc.</v>
      </c>
      <c r="AA1342" t="str">
        <f>_xlfn.XLOOKUP(Z1342,'Client Lookup'!A:A,'Client Lookup'!C:C)</f>
        <v>Roku</v>
      </c>
      <c r="AC1342" t="e">
        <f>_xlfn.XLOOKUP(K1342,'Results vs Forecast'!K:K,'Results vs Forecast'!K:K)</f>
        <v>#N/A</v>
      </c>
    </row>
    <row r="1343" spans="1:29" hidden="1">
      <c r="A1343" s="39"/>
      <c r="B1343" s="1" t="s">
        <v>700</v>
      </c>
      <c r="C1343" s="1" t="s">
        <v>1370</v>
      </c>
      <c r="D1343" s="1" t="s">
        <v>17</v>
      </c>
      <c r="E1343" s="1" t="s">
        <v>17</v>
      </c>
      <c r="F1343" s="2">
        <v>45535</v>
      </c>
      <c r="G1343" s="2">
        <v>45505</v>
      </c>
      <c r="H1343" s="1" t="s">
        <v>3931</v>
      </c>
      <c r="I1343" s="1" t="s">
        <v>3932</v>
      </c>
      <c r="J1343" s="1" t="s">
        <v>630</v>
      </c>
      <c r="K1343" s="1" t="s">
        <v>872</v>
      </c>
      <c r="L1343" s="1" t="s">
        <v>3484</v>
      </c>
      <c r="M1343" s="1"/>
      <c r="N1343" s="1"/>
      <c r="O1343" s="1"/>
      <c r="P1343" s="40">
        <v>400.1862828784661</v>
      </c>
      <c r="Q1343" s="37" t="str">
        <f>IF(C1343="ForthPoint","ForthPoint",IF(D1343="Intercompany",_xlfn.XLOOKUP(E1343,'Dept Lookup'!B:B,'Dept Lookup'!A:A),Modified!D1343))</f>
        <v>Data Engineering</v>
      </c>
      <c r="R1343" t="str">
        <f t="shared" si="104"/>
        <v>Stagwellglobal</v>
      </c>
      <c r="S1343" s="1" t="s">
        <v>707</v>
      </c>
      <c r="T1343">
        <f t="shared" si="105"/>
        <v>0</v>
      </c>
      <c r="U1343" s="25" t="str">
        <f>IF(K1343&gt;0,K1343,_xlfn.XLOOKUP(M1343,'Client Lookup'!L:L,'Client Lookup'!N:N))</f>
        <v>29211</v>
      </c>
      <c r="V1343" t="str">
        <f>_xlfn.XLOOKUP(_xlfn.NUMBERVALUE(U1343),'Project Lookup'!X:X,'Project Lookup'!B:B)</f>
        <v>Stagwell - SOW#4 - Data Engineering Team</v>
      </c>
      <c r="X1343" t="str">
        <f t="shared" si="106"/>
        <v>469 Stagwell Marketing Cloud LLC : 1190 Stagwell - SOW#4 - Data Engineering Team</v>
      </c>
      <c r="Y1343" t="str">
        <f t="shared" si="107"/>
        <v>469 Stagwell Marketing Cloud LLC</v>
      </c>
      <c r="Z1343" t="str">
        <f t="shared" si="108"/>
        <v>469 Stagwell Marketing Cloud LLC</v>
      </c>
      <c r="AA1343" t="str">
        <f>_xlfn.XLOOKUP(Z1343,'Client Lookup'!A:A,'Client Lookup'!C:C)</f>
        <v>Stagwellglobal</v>
      </c>
      <c r="AC1343" t="e">
        <f>_xlfn.XLOOKUP(K1343,'Results vs Forecast'!K:K,'Results vs Forecast'!K:K)</f>
        <v>#N/A</v>
      </c>
    </row>
    <row r="1344" spans="1:29" hidden="1">
      <c r="A1344" s="39"/>
      <c r="B1344" s="1" t="s">
        <v>700</v>
      </c>
      <c r="C1344" s="1" t="s">
        <v>1370</v>
      </c>
      <c r="D1344" s="1" t="s">
        <v>17</v>
      </c>
      <c r="E1344" s="1" t="s">
        <v>17</v>
      </c>
      <c r="F1344" s="2">
        <v>45535</v>
      </c>
      <c r="G1344" s="2">
        <v>45505</v>
      </c>
      <c r="H1344" s="1" t="s">
        <v>3933</v>
      </c>
      <c r="I1344" s="1" t="s">
        <v>3934</v>
      </c>
      <c r="J1344" s="1" t="s">
        <v>645</v>
      </c>
      <c r="K1344" s="1" t="s">
        <v>891</v>
      </c>
      <c r="L1344" s="1" t="s">
        <v>3332</v>
      </c>
      <c r="M1344" s="1"/>
      <c r="N1344" s="1"/>
      <c r="O1344" s="1"/>
      <c r="P1344" s="40">
        <v>536.24961905714463</v>
      </c>
      <c r="Q1344" s="37" t="str">
        <f>IF(C1344="ForthPoint","ForthPoint",IF(D1344="Intercompany",_xlfn.XLOOKUP(E1344,'Dept Lookup'!B:B,'Dept Lookup'!A:A),Modified!D1344))</f>
        <v>Data Engineering</v>
      </c>
      <c r="R1344" t="str">
        <f t="shared" si="104"/>
        <v>The Blackstone Group</v>
      </c>
      <c r="S1344" s="1" t="s">
        <v>707</v>
      </c>
      <c r="T1344">
        <f t="shared" si="105"/>
        <v>0</v>
      </c>
      <c r="U1344" s="25" t="str">
        <f>IF(K1344&gt;0,K1344,_xlfn.XLOOKUP(M1344,'Client Lookup'!L:L,'Client Lookup'!N:N))</f>
        <v>25160</v>
      </c>
      <c r="V1344" t="str">
        <f>_xlfn.XLOOKUP(_xlfn.NUMBERVALUE(U1344),'Project Lookup'!X:X,'Project Lookup'!B:B)</f>
        <v>Blackstone SOW #12</v>
      </c>
      <c r="X1344" t="str">
        <f t="shared" si="106"/>
        <v>468 Blackstone Inc. : 988 Blackstone SOW #12</v>
      </c>
      <c r="Y1344" t="str">
        <f t="shared" si="107"/>
        <v>468 Blackstone Inc.</v>
      </c>
      <c r="Z1344" t="str">
        <f t="shared" si="108"/>
        <v>468 Blackstone Inc.</v>
      </c>
      <c r="AA1344" t="str">
        <f>_xlfn.XLOOKUP(Z1344,'Client Lookup'!A:A,'Client Lookup'!C:C)</f>
        <v>The Blackstone Group</v>
      </c>
      <c r="AC1344" t="e">
        <f>_xlfn.XLOOKUP(K1344,'Results vs Forecast'!K:K,'Results vs Forecast'!K:K)</f>
        <v>#N/A</v>
      </c>
    </row>
    <row r="1345" spans="1:29" hidden="1">
      <c r="A1345" s="39"/>
      <c r="B1345" s="1" t="s">
        <v>700</v>
      </c>
      <c r="C1345" s="1" t="s">
        <v>1370</v>
      </c>
      <c r="D1345" s="1" t="s">
        <v>17</v>
      </c>
      <c r="E1345" s="1" t="s">
        <v>17</v>
      </c>
      <c r="F1345" s="2">
        <v>45535</v>
      </c>
      <c r="G1345" s="2">
        <v>45505</v>
      </c>
      <c r="H1345" s="1" t="s">
        <v>3935</v>
      </c>
      <c r="I1345" s="1" t="s">
        <v>3936</v>
      </c>
      <c r="J1345" s="1" t="s">
        <v>617</v>
      </c>
      <c r="K1345" s="1" t="s">
        <v>860</v>
      </c>
      <c r="L1345" s="1" t="s">
        <v>2892</v>
      </c>
      <c r="M1345" s="1"/>
      <c r="N1345" s="1"/>
      <c r="O1345" s="1"/>
      <c r="P1345" s="40">
        <v>320.14902630277288</v>
      </c>
      <c r="Q1345" s="37" t="str">
        <f>IF(C1345="ForthPoint","ForthPoint",IF(D1345="Intercompany",_xlfn.XLOOKUP(E1345,'Dept Lookup'!B:B,'Dept Lookup'!A:A),Modified!D1345))</f>
        <v>Data Engineering</v>
      </c>
      <c r="R1345" t="str">
        <f t="shared" si="104"/>
        <v>Roku</v>
      </c>
      <c r="S1345" s="1" t="s">
        <v>707</v>
      </c>
      <c r="T1345">
        <f t="shared" si="105"/>
        <v>0</v>
      </c>
      <c r="U1345" s="25" t="str">
        <f>IF(K1345&gt;0,K1345,_xlfn.XLOOKUP(M1345,'Client Lookup'!L:L,'Client Lookup'!N:N))</f>
        <v>25138</v>
      </c>
      <c r="V1345" t="str">
        <f>_xlfn.XLOOKUP(_xlfn.NUMBERVALUE(U1345),'Project Lookup'!X:X,'Project Lookup'!B:B)</f>
        <v>SOW#1 2024 - DE &amp; BI Team</v>
      </c>
      <c r="X1345" t="str">
        <f t="shared" si="106"/>
        <v>459 Roku Inc. : 966 SOW#1 2024 - DE &amp; BI Team</v>
      </c>
      <c r="Y1345" t="str">
        <f t="shared" si="107"/>
        <v>459 Roku Inc.</v>
      </c>
      <c r="Z1345" t="str">
        <f t="shared" si="108"/>
        <v>459 Roku Inc.</v>
      </c>
      <c r="AA1345" t="str">
        <f>_xlfn.XLOOKUP(Z1345,'Client Lookup'!A:A,'Client Lookup'!C:C)</f>
        <v>Roku</v>
      </c>
      <c r="AC1345" t="e">
        <f>_xlfn.XLOOKUP(K1345,'Results vs Forecast'!K:K,'Results vs Forecast'!K:K)</f>
        <v>#N/A</v>
      </c>
    </row>
    <row r="1346" spans="1:29" hidden="1">
      <c r="A1346" s="39"/>
      <c r="B1346" s="1" t="s">
        <v>700</v>
      </c>
      <c r="C1346" s="1" t="s">
        <v>1370</v>
      </c>
      <c r="D1346" s="1" t="s">
        <v>17</v>
      </c>
      <c r="E1346" s="1" t="s">
        <v>17</v>
      </c>
      <c r="F1346" s="2">
        <v>45535</v>
      </c>
      <c r="G1346" s="2">
        <v>45505</v>
      </c>
      <c r="H1346" s="1" t="s">
        <v>3937</v>
      </c>
      <c r="I1346" s="1" t="s">
        <v>3938</v>
      </c>
      <c r="J1346" s="1" t="s">
        <v>587</v>
      </c>
      <c r="K1346" s="1" t="s">
        <v>840</v>
      </c>
      <c r="L1346" s="1" t="s">
        <v>3446</v>
      </c>
      <c r="M1346" s="1"/>
      <c r="N1346" s="1"/>
      <c r="O1346" s="1"/>
      <c r="P1346" s="40">
        <v>360.16765459061952</v>
      </c>
      <c r="Q1346" s="37" t="str">
        <f>IF(C1346="ForthPoint","ForthPoint",IF(D1346="Intercompany",_xlfn.XLOOKUP(E1346,'Dept Lookup'!B:B,'Dept Lookup'!A:A),Modified!D1346))</f>
        <v>Data Engineering</v>
      </c>
      <c r="R1346" t="str">
        <f t="shared" si="104"/>
        <v>Madhive</v>
      </c>
      <c r="S1346" s="1" t="s">
        <v>707</v>
      </c>
      <c r="T1346">
        <f t="shared" si="105"/>
        <v>0</v>
      </c>
      <c r="U1346" s="25" t="str">
        <f>IF(K1346&gt;0,K1346,_xlfn.XLOOKUP(M1346,'Client Lookup'!L:L,'Client Lookup'!N:N))</f>
        <v>26788</v>
      </c>
      <c r="V1346" t="str">
        <f>_xlfn.XLOOKUP(_xlfn.NUMBERVALUE(U1346),'Project Lookup'!X:X,'Project Lookup'!B:B)</f>
        <v>Madhive - SOW1</v>
      </c>
      <c r="X1346" t="str">
        <f t="shared" si="106"/>
        <v>482 Madhive : 1111 Madhive - SOW1</v>
      </c>
      <c r="Y1346" t="str">
        <f t="shared" si="107"/>
        <v>482 Madhive</v>
      </c>
      <c r="Z1346" t="str">
        <f t="shared" si="108"/>
        <v>482 Madhive</v>
      </c>
      <c r="AA1346" t="str">
        <f>_xlfn.XLOOKUP(Z1346,'Client Lookup'!A:A,'Client Lookup'!C:C)</f>
        <v>Madhive</v>
      </c>
      <c r="AC1346" t="e">
        <f>_xlfn.XLOOKUP(K1346,'Results vs Forecast'!K:K,'Results vs Forecast'!K:K)</f>
        <v>#N/A</v>
      </c>
    </row>
    <row r="1347" spans="1:29" hidden="1">
      <c r="A1347" s="39"/>
      <c r="B1347" s="1" t="s">
        <v>700</v>
      </c>
      <c r="C1347" s="1" t="s">
        <v>1370</v>
      </c>
      <c r="D1347" s="1" t="s">
        <v>17</v>
      </c>
      <c r="E1347" s="1" t="s">
        <v>17</v>
      </c>
      <c r="F1347" s="2">
        <v>45535</v>
      </c>
      <c r="G1347" s="2">
        <v>45505</v>
      </c>
      <c r="H1347" s="1" t="s">
        <v>3939</v>
      </c>
      <c r="I1347" s="1" t="s">
        <v>3940</v>
      </c>
      <c r="J1347" s="1" t="s">
        <v>587</v>
      </c>
      <c r="K1347" s="1" t="s">
        <v>840</v>
      </c>
      <c r="L1347" s="1" t="s">
        <v>3446</v>
      </c>
      <c r="M1347" s="1"/>
      <c r="N1347" s="1"/>
      <c r="O1347" s="1"/>
      <c r="P1347" s="40">
        <v>270.12574094296463</v>
      </c>
      <c r="Q1347" s="37" t="str">
        <f>IF(C1347="ForthPoint","ForthPoint",IF(D1347="Intercompany",_xlfn.XLOOKUP(E1347,'Dept Lookup'!B:B,'Dept Lookup'!A:A),Modified!D1347))</f>
        <v>Data Engineering</v>
      </c>
      <c r="R1347" t="str">
        <f t="shared" ref="R1347:R1410" si="109">AA1347</f>
        <v>Madhive</v>
      </c>
      <c r="S1347" s="1" t="s">
        <v>707</v>
      </c>
      <c r="T1347">
        <f t="shared" ref="T1347:T1410" si="110">M1347</f>
        <v>0</v>
      </c>
      <c r="U1347" s="25" t="str">
        <f>IF(K1347&gt;0,K1347,_xlfn.XLOOKUP(M1347,'Client Lookup'!L:L,'Client Lookup'!N:N))</f>
        <v>26788</v>
      </c>
      <c r="V1347" t="str">
        <f>_xlfn.XLOOKUP(_xlfn.NUMBERVALUE(U1347),'Project Lookup'!X:X,'Project Lookup'!B:B)</f>
        <v>Madhive - SOW1</v>
      </c>
      <c r="X1347" t="str">
        <f t="shared" ref="X1347:X1410" si="111">IF(J1347="- No Entity -",M1347,J1347)</f>
        <v>482 Madhive : 1111 Madhive - SOW1</v>
      </c>
      <c r="Y1347" t="str">
        <f t="shared" ref="Y1347:Y1410" si="112">IFERROR(_xlfn.TEXTBEFORE(X1347," :"),X1347)</f>
        <v>482 Madhive</v>
      </c>
      <c r="Z1347" t="str">
        <f t="shared" si="108"/>
        <v>482 Madhive</v>
      </c>
      <c r="AA1347" t="str">
        <f>_xlfn.XLOOKUP(Z1347,'Client Lookup'!A:A,'Client Lookup'!C:C)</f>
        <v>Madhive</v>
      </c>
      <c r="AC1347" t="e">
        <f>_xlfn.XLOOKUP(K1347,'Results vs Forecast'!K:K,'Results vs Forecast'!K:K)</f>
        <v>#N/A</v>
      </c>
    </row>
    <row r="1348" spans="1:29" hidden="1">
      <c r="A1348" s="39"/>
      <c r="B1348" s="1" t="s">
        <v>700</v>
      </c>
      <c r="C1348" s="1" t="s">
        <v>1370</v>
      </c>
      <c r="D1348" s="1" t="s">
        <v>17</v>
      </c>
      <c r="E1348" s="1" t="s">
        <v>17</v>
      </c>
      <c r="F1348" s="2">
        <v>45535</v>
      </c>
      <c r="G1348" s="2">
        <v>45505</v>
      </c>
      <c r="H1348" s="1" t="s">
        <v>3941</v>
      </c>
      <c r="I1348" s="1" t="s">
        <v>3942</v>
      </c>
      <c r="J1348" s="1" t="s">
        <v>587</v>
      </c>
      <c r="K1348" s="1" t="s">
        <v>840</v>
      </c>
      <c r="L1348" s="1" t="s">
        <v>3446</v>
      </c>
      <c r="M1348" s="1"/>
      <c r="N1348" s="1"/>
      <c r="O1348" s="1"/>
      <c r="P1348" s="40">
        <v>520.2421677420059</v>
      </c>
      <c r="Q1348" s="37" t="str">
        <f>IF(C1348="ForthPoint","ForthPoint",IF(D1348="Intercompany",_xlfn.XLOOKUP(E1348,'Dept Lookup'!B:B,'Dept Lookup'!A:A),Modified!D1348))</f>
        <v>Data Engineering</v>
      </c>
      <c r="R1348" t="str">
        <f t="shared" si="109"/>
        <v>Madhive</v>
      </c>
      <c r="S1348" s="1" t="s">
        <v>707</v>
      </c>
      <c r="T1348">
        <f t="shared" si="110"/>
        <v>0</v>
      </c>
      <c r="U1348" s="25" t="str">
        <f>IF(K1348&gt;0,K1348,_xlfn.XLOOKUP(M1348,'Client Lookup'!L:L,'Client Lookup'!N:N))</f>
        <v>26788</v>
      </c>
      <c r="V1348" t="str">
        <f>_xlfn.XLOOKUP(_xlfn.NUMBERVALUE(U1348),'Project Lookup'!X:X,'Project Lookup'!B:B)</f>
        <v>Madhive - SOW1</v>
      </c>
      <c r="X1348" t="str">
        <f t="shared" si="111"/>
        <v>482 Madhive : 1111 Madhive - SOW1</v>
      </c>
      <c r="Y1348" t="str">
        <f t="shared" si="112"/>
        <v>482 Madhive</v>
      </c>
      <c r="Z1348" t="str">
        <f t="shared" si="108"/>
        <v>482 Madhive</v>
      </c>
      <c r="AA1348" t="str">
        <f>_xlfn.XLOOKUP(Z1348,'Client Lookup'!A:A,'Client Lookup'!C:C)</f>
        <v>Madhive</v>
      </c>
      <c r="AC1348" t="e">
        <f>_xlfn.XLOOKUP(K1348,'Results vs Forecast'!K:K,'Results vs Forecast'!K:K)</f>
        <v>#N/A</v>
      </c>
    </row>
    <row r="1349" spans="1:29" hidden="1">
      <c r="A1349" s="39"/>
      <c r="B1349" s="1" t="s">
        <v>700</v>
      </c>
      <c r="C1349" s="1" t="s">
        <v>1370</v>
      </c>
      <c r="D1349" s="1" t="s">
        <v>17</v>
      </c>
      <c r="E1349" s="1" t="s">
        <v>17</v>
      </c>
      <c r="F1349" s="2">
        <v>45535</v>
      </c>
      <c r="G1349" s="2">
        <v>45505</v>
      </c>
      <c r="H1349" s="1" t="s">
        <v>3943</v>
      </c>
      <c r="I1349" s="1" t="s">
        <v>3944</v>
      </c>
      <c r="J1349" s="1" t="s">
        <v>816</v>
      </c>
      <c r="K1349" s="1" t="s">
        <v>798</v>
      </c>
      <c r="L1349" s="1" t="s">
        <v>3413</v>
      </c>
      <c r="M1349" s="1"/>
      <c r="N1349" s="1"/>
      <c r="O1349" s="1"/>
      <c r="P1349" s="40">
        <v>360.16765459061952</v>
      </c>
      <c r="Q1349" s="37" t="str">
        <f>IF(C1349="ForthPoint","ForthPoint",IF(D1349="Intercompany",_xlfn.XLOOKUP(E1349,'Dept Lookup'!B:B,'Dept Lookup'!A:A),Modified!D1349))</f>
        <v>Data Engineering</v>
      </c>
      <c r="R1349" t="str">
        <f t="shared" si="109"/>
        <v>Globalization Partners</v>
      </c>
      <c r="S1349" s="1" t="s">
        <v>707</v>
      </c>
      <c r="T1349">
        <f t="shared" si="110"/>
        <v>0</v>
      </c>
      <c r="U1349" s="25" t="str">
        <f>IF(K1349&gt;0,K1349,_xlfn.XLOOKUP(M1349,'Client Lookup'!L:L,'Client Lookup'!N:N))</f>
        <v>36409</v>
      </c>
      <c r="V1349" t="str">
        <f>_xlfn.XLOOKUP(_xlfn.NUMBERVALUE(U1349),'Project Lookup'!X:X,'Project Lookup'!B:B)</f>
        <v>Globalization Partners SOW #39 - Data Engineering Team  Renewal</v>
      </c>
      <c r="X1349" t="str">
        <f t="shared" si="111"/>
        <v>460 Globalization Partners Inc. : 1366 Globalization Partners SOW #39 - Data Engineering Team  Renewal</v>
      </c>
      <c r="Y1349" t="str">
        <f t="shared" si="112"/>
        <v>460 Globalization Partners Inc.</v>
      </c>
      <c r="Z1349" t="str">
        <f t="shared" si="108"/>
        <v>460 Globalization Partners Inc.</v>
      </c>
      <c r="AA1349" t="str">
        <f>_xlfn.XLOOKUP(Z1349,'Client Lookup'!A:A,'Client Lookup'!C:C)</f>
        <v>Globalization Partners</v>
      </c>
      <c r="AC1349" t="e">
        <f>_xlfn.XLOOKUP(K1349,'Results vs Forecast'!K:K,'Results vs Forecast'!K:K)</f>
        <v>#N/A</v>
      </c>
    </row>
    <row r="1350" spans="1:29" hidden="1">
      <c r="A1350" s="39"/>
      <c r="B1350" s="1" t="s">
        <v>700</v>
      </c>
      <c r="C1350" s="1" t="s">
        <v>1370</v>
      </c>
      <c r="D1350" s="1" t="s">
        <v>17</v>
      </c>
      <c r="E1350" s="1" t="s">
        <v>17</v>
      </c>
      <c r="F1350" s="2">
        <v>45535</v>
      </c>
      <c r="G1350" s="2">
        <v>45505</v>
      </c>
      <c r="H1350" s="1" t="s">
        <v>3945</v>
      </c>
      <c r="I1350" s="1" t="s">
        <v>3946</v>
      </c>
      <c r="J1350" s="1" t="s">
        <v>816</v>
      </c>
      <c r="K1350" s="1" t="s">
        <v>798</v>
      </c>
      <c r="L1350" s="1" t="s">
        <v>3413</v>
      </c>
      <c r="M1350" s="1"/>
      <c r="N1350" s="1"/>
      <c r="O1350" s="1"/>
      <c r="P1350" s="40">
        <v>360.16765459061952</v>
      </c>
      <c r="Q1350" s="37" t="str">
        <f>IF(C1350="ForthPoint","ForthPoint",IF(D1350="Intercompany",_xlfn.XLOOKUP(E1350,'Dept Lookup'!B:B,'Dept Lookup'!A:A),Modified!D1350))</f>
        <v>Data Engineering</v>
      </c>
      <c r="R1350" t="str">
        <f t="shared" si="109"/>
        <v>Globalization Partners</v>
      </c>
      <c r="S1350" s="1" t="s">
        <v>707</v>
      </c>
      <c r="T1350">
        <f t="shared" si="110"/>
        <v>0</v>
      </c>
      <c r="U1350" s="25" t="str">
        <f>IF(K1350&gt;0,K1350,_xlfn.XLOOKUP(M1350,'Client Lookup'!L:L,'Client Lookup'!N:N))</f>
        <v>36409</v>
      </c>
      <c r="V1350" t="str">
        <f>_xlfn.XLOOKUP(_xlfn.NUMBERVALUE(U1350),'Project Lookup'!X:X,'Project Lookup'!B:B)</f>
        <v>Globalization Partners SOW #39 - Data Engineering Team  Renewal</v>
      </c>
      <c r="X1350" t="str">
        <f t="shared" si="111"/>
        <v>460 Globalization Partners Inc. : 1366 Globalization Partners SOW #39 - Data Engineering Team  Renewal</v>
      </c>
      <c r="Y1350" t="str">
        <f t="shared" si="112"/>
        <v>460 Globalization Partners Inc.</v>
      </c>
      <c r="Z1350" t="str">
        <f t="shared" si="108"/>
        <v>460 Globalization Partners Inc.</v>
      </c>
      <c r="AA1350" t="str">
        <f>_xlfn.XLOOKUP(Z1350,'Client Lookup'!A:A,'Client Lookup'!C:C)</f>
        <v>Globalization Partners</v>
      </c>
      <c r="AC1350" t="e">
        <f>_xlfn.XLOOKUP(K1350,'Results vs Forecast'!K:K,'Results vs Forecast'!K:K)</f>
        <v>#N/A</v>
      </c>
    </row>
    <row r="1351" spans="1:29" hidden="1">
      <c r="A1351" s="39"/>
      <c r="B1351" s="1" t="s">
        <v>700</v>
      </c>
      <c r="C1351" s="1" t="s">
        <v>1370</v>
      </c>
      <c r="D1351" s="1" t="s">
        <v>17</v>
      </c>
      <c r="E1351" s="1" t="s">
        <v>17</v>
      </c>
      <c r="F1351" s="2">
        <v>45535</v>
      </c>
      <c r="G1351" s="2">
        <v>45505</v>
      </c>
      <c r="H1351" s="1" t="s">
        <v>3947</v>
      </c>
      <c r="I1351" s="1" t="s">
        <v>3948</v>
      </c>
      <c r="J1351" s="1" t="s">
        <v>818</v>
      </c>
      <c r="K1351" s="1" t="s">
        <v>796</v>
      </c>
      <c r="L1351" s="1" t="s">
        <v>3346</v>
      </c>
      <c r="M1351" s="1"/>
      <c r="N1351" s="1"/>
      <c r="O1351" s="1"/>
      <c r="P1351" s="40">
        <v>648.30177826311512</v>
      </c>
      <c r="Q1351" s="37" t="str">
        <f>IF(C1351="ForthPoint","ForthPoint",IF(D1351="Intercompany",_xlfn.XLOOKUP(E1351,'Dept Lookup'!B:B,'Dept Lookup'!A:A),Modified!D1351))</f>
        <v>Data Engineering</v>
      </c>
      <c r="R1351" t="str">
        <f t="shared" si="109"/>
        <v>Globalization Partners</v>
      </c>
      <c r="S1351" s="1" t="s">
        <v>707</v>
      </c>
      <c r="T1351">
        <f t="shared" si="110"/>
        <v>0</v>
      </c>
      <c r="U1351" s="25" t="str">
        <f>IF(K1351&gt;0,K1351,_xlfn.XLOOKUP(M1351,'Client Lookup'!L:L,'Client Lookup'!N:N))</f>
        <v>36410</v>
      </c>
      <c r="V1351" t="str">
        <f>_xlfn.XLOOKUP(_xlfn.NUMBERVALUE(U1351),'Project Lookup'!X:X,'Project Lookup'!B:B)</f>
        <v>Globalization Partners SOW #40 - Data Engineering Team Renewal</v>
      </c>
      <c r="X1351" t="str">
        <f t="shared" si="111"/>
        <v>460 Globalization Partners Inc. : 1367 Globalization Partners SOW #40 - Data Engineering Team Renewal</v>
      </c>
      <c r="Y1351" t="str">
        <f t="shared" si="112"/>
        <v>460 Globalization Partners Inc.</v>
      </c>
      <c r="Z1351" t="str">
        <f t="shared" si="108"/>
        <v>460 Globalization Partners Inc.</v>
      </c>
      <c r="AA1351" t="str">
        <f>_xlfn.XLOOKUP(Z1351,'Client Lookup'!A:A,'Client Lookup'!C:C)</f>
        <v>Globalization Partners</v>
      </c>
      <c r="AC1351" t="e">
        <f>_xlfn.XLOOKUP(K1351,'Results vs Forecast'!K:K,'Results vs Forecast'!K:K)</f>
        <v>#N/A</v>
      </c>
    </row>
    <row r="1352" spans="1:29" hidden="1">
      <c r="A1352" s="39"/>
      <c r="B1352" s="1" t="s">
        <v>700</v>
      </c>
      <c r="C1352" s="1" t="s">
        <v>1361</v>
      </c>
      <c r="D1352" s="1" t="s">
        <v>17</v>
      </c>
      <c r="E1352" s="1" t="s">
        <v>17</v>
      </c>
      <c r="F1352" s="2">
        <v>45535</v>
      </c>
      <c r="G1352" s="2">
        <v>45505</v>
      </c>
      <c r="H1352" s="1" t="s">
        <v>2157</v>
      </c>
      <c r="I1352" s="1" t="s">
        <v>2158</v>
      </c>
      <c r="J1352" s="1" t="s">
        <v>277</v>
      </c>
      <c r="K1352" s="1"/>
      <c r="L1352" s="1"/>
      <c r="M1352" s="1" t="s">
        <v>1727</v>
      </c>
      <c r="N1352" s="1"/>
      <c r="O1352" s="1" t="s">
        <v>2357</v>
      </c>
      <c r="P1352" s="40">
        <v>-27458.69</v>
      </c>
      <c r="Q1352" s="41" t="s">
        <v>486</v>
      </c>
      <c r="R1352" t="str">
        <f t="shared" si="109"/>
        <v>Verizon</v>
      </c>
      <c r="S1352" s="1" t="s">
        <v>39</v>
      </c>
      <c r="T1352" t="str">
        <f t="shared" si="110"/>
        <v>ICC 1225 ICC in Blend Represents FPAI Inc (OA) : Verizon: Turing- Personalization Phase 2 Capacity Service</v>
      </c>
      <c r="U1352" s="25" t="str">
        <f>IF(K1352&gt;0,K1352,_xlfn.XLOOKUP(M1352,'Client Lookup'!L:L,'Client Lookup'!N:N))</f>
        <v>30773</v>
      </c>
      <c r="V1352" t="str">
        <f>_xlfn.XLOOKUP(_xlfn.NUMBERVALUE(U1352),'Project Lookup'!X:X,'Project Lookup'!B:B)</f>
        <v>Verizon: Turing- Personalization Phase 2 Capacity Service</v>
      </c>
      <c r="X1352" t="str">
        <f t="shared" si="111"/>
        <v>ICC 1225 ICC in Blend Represents FPAI Inc (OA) : Verizon: Turing- Personalization Phase 2 Capacity Service</v>
      </c>
      <c r="Y1352" t="str">
        <f t="shared" si="112"/>
        <v>ICC 1225 ICC in Blend Represents FPAI Inc (OA)</v>
      </c>
      <c r="Z1352" t="str">
        <f t="shared" si="108"/>
        <v>1225 ICC in Blend Represents FPAI Inc (OA)</v>
      </c>
      <c r="AA1352" t="str">
        <f>_xlfn.XLOOKUP(Z1352,'Client Lookup'!A:A,'Client Lookup'!C:C)</f>
        <v>Verizon</v>
      </c>
      <c r="AC1352" t="e">
        <f>_xlfn.XLOOKUP(K1352,'Results vs Forecast'!K:K,'Results vs Forecast'!K:K)</f>
        <v>#N/A</v>
      </c>
    </row>
    <row r="1353" spans="1:29" hidden="1">
      <c r="A1353" s="39"/>
      <c r="B1353" s="1" t="s">
        <v>700</v>
      </c>
      <c r="C1353" s="1" t="s">
        <v>1370</v>
      </c>
      <c r="D1353" s="1" t="s">
        <v>17</v>
      </c>
      <c r="E1353" s="1" t="s">
        <v>17</v>
      </c>
      <c r="F1353" s="2">
        <v>45535</v>
      </c>
      <c r="G1353" s="2">
        <v>45505</v>
      </c>
      <c r="H1353" s="1" t="s">
        <v>3949</v>
      </c>
      <c r="I1353" s="1" t="s">
        <v>3950</v>
      </c>
      <c r="J1353" s="1" t="s">
        <v>816</v>
      </c>
      <c r="K1353" s="1" t="s">
        <v>798</v>
      </c>
      <c r="L1353" s="1" t="s">
        <v>3413</v>
      </c>
      <c r="M1353" s="1"/>
      <c r="N1353" s="1"/>
      <c r="O1353" s="1"/>
      <c r="P1353" s="40">
        <v>360.16765459061952</v>
      </c>
      <c r="Q1353" s="37" t="str">
        <f>IF(C1353="ForthPoint","ForthPoint",IF(D1353="Intercompany",_xlfn.XLOOKUP(E1353,'Dept Lookup'!B:B,'Dept Lookup'!A:A),Modified!D1353))</f>
        <v>Data Engineering</v>
      </c>
      <c r="R1353" t="str">
        <f t="shared" si="109"/>
        <v>Globalization Partners</v>
      </c>
      <c r="S1353" s="1" t="s">
        <v>707</v>
      </c>
      <c r="T1353">
        <f t="shared" si="110"/>
        <v>0</v>
      </c>
      <c r="U1353" s="25" t="str">
        <f>IF(K1353&gt;0,K1353,_xlfn.XLOOKUP(M1353,'Client Lookup'!L:L,'Client Lookup'!N:N))</f>
        <v>36409</v>
      </c>
      <c r="V1353" t="str">
        <f>_xlfn.XLOOKUP(_xlfn.NUMBERVALUE(U1353),'Project Lookup'!X:X,'Project Lookup'!B:B)</f>
        <v>Globalization Partners SOW #39 - Data Engineering Team  Renewal</v>
      </c>
      <c r="X1353" t="str">
        <f t="shared" si="111"/>
        <v>460 Globalization Partners Inc. : 1366 Globalization Partners SOW #39 - Data Engineering Team  Renewal</v>
      </c>
      <c r="Y1353" t="str">
        <f t="shared" si="112"/>
        <v>460 Globalization Partners Inc.</v>
      </c>
      <c r="Z1353" t="str">
        <f t="shared" si="108"/>
        <v>460 Globalization Partners Inc.</v>
      </c>
      <c r="AA1353" t="str">
        <f>_xlfn.XLOOKUP(Z1353,'Client Lookup'!A:A,'Client Lookup'!C:C)</f>
        <v>Globalization Partners</v>
      </c>
      <c r="AC1353" t="e">
        <f>_xlfn.XLOOKUP(K1353,'Results vs Forecast'!K:K,'Results vs Forecast'!K:K)</f>
        <v>#N/A</v>
      </c>
    </row>
    <row r="1354" spans="1:29" hidden="1">
      <c r="A1354" s="39"/>
      <c r="B1354" s="1" t="s">
        <v>700</v>
      </c>
      <c r="C1354" s="1" t="s">
        <v>1370</v>
      </c>
      <c r="D1354" s="1" t="s">
        <v>17</v>
      </c>
      <c r="E1354" s="1" t="s">
        <v>17</v>
      </c>
      <c r="F1354" s="2">
        <v>45535</v>
      </c>
      <c r="G1354" s="2">
        <v>45505</v>
      </c>
      <c r="H1354" s="1" t="s">
        <v>3951</v>
      </c>
      <c r="I1354" s="1" t="s">
        <v>3952</v>
      </c>
      <c r="J1354" s="1" t="s">
        <v>631</v>
      </c>
      <c r="K1354" s="1" t="s">
        <v>873</v>
      </c>
      <c r="L1354" s="1" t="s">
        <v>3355</v>
      </c>
      <c r="M1354" s="1"/>
      <c r="N1354" s="1"/>
      <c r="O1354" s="1"/>
      <c r="P1354" s="40">
        <v>520.2421677420059</v>
      </c>
      <c r="Q1354" s="37" t="str">
        <f>IF(C1354="ForthPoint","ForthPoint",IF(D1354="Intercompany",_xlfn.XLOOKUP(E1354,'Dept Lookup'!B:B,'Dept Lookup'!A:A),Modified!D1354))</f>
        <v>Data Engineering</v>
      </c>
      <c r="R1354" t="str">
        <f t="shared" si="109"/>
        <v>Stagwellglobal</v>
      </c>
      <c r="S1354" s="1" t="s">
        <v>707</v>
      </c>
      <c r="T1354">
        <f t="shared" si="110"/>
        <v>0</v>
      </c>
      <c r="U1354" s="25" t="str">
        <f>IF(K1354&gt;0,K1354,_xlfn.XLOOKUP(M1354,'Client Lookup'!L:L,'Client Lookup'!N:N))</f>
        <v>25157</v>
      </c>
      <c r="V1354" t="str">
        <f>_xlfn.XLOOKUP(_xlfn.NUMBERVALUE(U1354),'Project Lookup'!X:X,'Project Lookup'!B:B)</f>
        <v>Stagwell SOW#1</v>
      </c>
      <c r="X1354" t="str">
        <f t="shared" si="111"/>
        <v>469 Stagwell Marketing Cloud LLC : 985 Stagwell SOW#1</v>
      </c>
      <c r="Y1354" t="str">
        <f t="shared" si="112"/>
        <v>469 Stagwell Marketing Cloud LLC</v>
      </c>
      <c r="Z1354" t="str">
        <f t="shared" si="108"/>
        <v>469 Stagwell Marketing Cloud LLC</v>
      </c>
      <c r="AA1354" t="str">
        <f>_xlfn.XLOOKUP(Z1354,'Client Lookup'!A:A,'Client Lookup'!C:C)</f>
        <v>Stagwellglobal</v>
      </c>
      <c r="AC1354" t="e">
        <f>_xlfn.XLOOKUP(K1354,'Results vs Forecast'!K:K,'Results vs Forecast'!K:K)</f>
        <v>#N/A</v>
      </c>
    </row>
    <row r="1355" spans="1:29" hidden="1">
      <c r="A1355" s="39"/>
      <c r="B1355" s="1" t="s">
        <v>700</v>
      </c>
      <c r="C1355" s="1" t="s">
        <v>1370</v>
      </c>
      <c r="D1355" s="1" t="s">
        <v>17</v>
      </c>
      <c r="E1355" s="1" t="s">
        <v>17</v>
      </c>
      <c r="F1355" s="2">
        <v>45535</v>
      </c>
      <c r="G1355" s="2">
        <v>45505</v>
      </c>
      <c r="H1355" s="1" t="s">
        <v>3953</v>
      </c>
      <c r="I1355" s="1" t="s">
        <v>3954</v>
      </c>
      <c r="J1355" s="1" t="s">
        <v>799</v>
      </c>
      <c r="K1355" s="1" t="s">
        <v>797</v>
      </c>
      <c r="L1355" s="1" t="s">
        <v>3338</v>
      </c>
      <c r="M1355" s="1"/>
      <c r="N1355" s="1"/>
      <c r="O1355" s="1"/>
      <c r="P1355" s="40">
        <v>180.08382729530976</v>
      </c>
      <c r="Q1355" s="37" t="str">
        <f>IF(C1355="ForthPoint","ForthPoint",IF(D1355="Intercompany",_xlfn.XLOOKUP(E1355,'Dept Lookup'!B:B,'Dept Lookup'!A:A),Modified!D1355))</f>
        <v>Data Engineering</v>
      </c>
      <c r="R1355" t="str">
        <f t="shared" si="109"/>
        <v>Fedefarma</v>
      </c>
      <c r="S1355" s="1" t="s">
        <v>707</v>
      </c>
      <c r="T1355">
        <f t="shared" si="110"/>
        <v>0</v>
      </c>
      <c r="U1355" s="25" t="str">
        <f>IF(K1355&gt;0,K1355,_xlfn.XLOOKUP(M1355,'Client Lookup'!L:L,'Client Lookup'!N:N))</f>
        <v>28678</v>
      </c>
      <c r="V1355" t="str">
        <f>_xlfn.XLOOKUP(_xlfn.NUMBERVALUE(U1355),'Project Lookup'!X:X,'Project Lookup'!B:B)</f>
        <v>Fedefarma: Landing Zone Assessment &amp; Recommendation Phase</v>
      </c>
      <c r="X1355" t="str">
        <f t="shared" si="111"/>
        <v>456 ICC in Montevideo represents Blend360 : 1166 Fedefarma: Landing Zone Assessment &amp; Recommendation Phase</v>
      </c>
      <c r="Y1355" t="str">
        <f t="shared" si="112"/>
        <v>456 ICC in Montevideo represents Blend360</v>
      </c>
      <c r="Z1355" t="str">
        <f t="shared" si="108"/>
        <v>456 ICC in Montevideo represents Blend360</v>
      </c>
      <c r="AA1355" t="str">
        <f>_xlfn.XLOOKUP(Z1355,'Client Lookup'!A:A,'Client Lookup'!C:C)</f>
        <v>Fedefarma</v>
      </c>
      <c r="AC1355" t="e">
        <f>_xlfn.XLOOKUP(K1355,'Results vs Forecast'!K:K,'Results vs Forecast'!K:K)</f>
        <v>#N/A</v>
      </c>
    </row>
    <row r="1356" spans="1:29" hidden="1">
      <c r="A1356" s="39"/>
      <c r="B1356" s="1" t="s">
        <v>700</v>
      </c>
      <c r="C1356" s="1" t="s">
        <v>1370</v>
      </c>
      <c r="D1356" s="1" t="s">
        <v>17</v>
      </c>
      <c r="E1356" s="1" t="s">
        <v>17</v>
      </c>
      <c r="F1356" s="2">
        <v>45535</v>
      </c>
      <c r="G1356" s="2">
        <v>45505</v>
      </c>
      <c r="H1356" s="1" t="s">
        <v>3955</v>
      </c>
      <c r="I1356" s="1" t="s">
        <v>3956</v>
      </c>
      <c r="J1356" s="1" t="s">
        <v>593</v>
      </c>
      <c r="K1356" s="1" t="s">
        <v>842</v>
      </c>
      <c r="L1356" s="1" t="s">
        <v>1809</v>
      </c>
      <c r="M1356" s="1"/>
      <c r="N1356" s="1"/>
      <c r="O1356" s="1"/>
      <c r="P1356" s="40">
        <v>496.23099076929799</v>
      </c>
      <c r="Q1356" s="37" t="str">
        <f>IF(C1356="ForthPoint","ForthPoint",IF(D1356="Intercompany",_xlfn.XLOOKUP(E1356,'Dept Lookup'!B:B,'Dept Lookup'!A:A),Modified!D1356))</f>
        <v>Data Engineering</v>
      </c>
      <c r="R1356" t="str">
        <f t="shared" si="109"/>
        <v>MasterCard</v>
      </c>
      <c r="S1356" s="1" t="s">
        <v>707</v>
      </c>
      <c r="T1356">
        <f t="shared" si="110"/>
        <v>0</v>
      </c>
      <c r="U1356" s="25" t="str">
        <f>IF(K1356&gt;0,K1356,_xlfn.XLOOKUP(M1356,'Client Lookup'!L:L,'Client Lookup'!N:N))</f>
        <v>25146</v>
      </c>
      <c r="V1356" t="str">
        <f>_xlfn.XLOOKUP(_xlfn.NUMBERVALUE(U1356),'Project Lookup'!X:X,'Project Lookup'!B:B)</f>
        <v>Mastercard SOW #6</v>
      </c>
      <c r="X1356" t="str">
        <f t="shared" si="111"/>
        <v>461 Session M Inc. : 974 Mastercard SOW #6</v>
      </c>
      <c r="Y1356" t="str">
        <f t="shared" si="112"/>
        <v>461 Session M Inc.</v>
      </c>
      <c r="Z1356" t="str">
        <f t="shared" si="108"/>
        <v>461 Session M Inc.</v>
      </c>
      <c r="AA1356" t="str">
        <f>_xlfn.XLOOKUP(Z1356,'Client Lookup'!A:A,'Client Lookup'!C:C)</f>
        <v>MasterCard</v>
      </c>
      <c r="AC1356" t="e">
        <f>_xlfn.XLOOKUP(K1356,'Results vs Forecast'!K:K,'Results vs Forecast'!K:K)</f>
        <v>#N/A</v>
      </c>
    </row>
    <row r="1357" spans="1:29" hidden="1">
      <c r="A1357" s="39"/>
      <c r="B1357" s="1" t="s">
        <v>700</v>
      </c>
      <c r="C1357" s="1" t="s">
        <v>1370</v>
      </c>
      <c r="D1357" s="1" t="s">
        <v>17</v>
      </c>
      <c r="E1357" s="1" t="s">
        <v>17</v>
      </c>
      <c r="F1357" s="2">
        <v>45535</v>
      </c>
      <c r="G1357" s="2">
        <v>45505</v>
      </c>
      <c r="H1357" s="1" t="s">
        <v>3957</v>
      </c>
      <c r="I1357" s="1" t="s">
        <v>3958</v>
      </c>
      <c r="J1357" s="1" t="s">
        <v>612</v>
      </c>
      <c r="K1357" s="1" t="s">
        <v>853</v>
      </c>
      <c r="L1357" s="1" t="s">
        <v>3335</v>
      </c>
      <c r="M1357" s="1"/>
      <c r="N1357" s="1"/>
      <c r="O1357" s="1"/>
      <c r="P1357" s="40">
        <v>258.12015245661064</v>
      </c>
      <c r="Q1357" s="37" t="str">
        <f>IF(C1357="ForthPoint","ForthPoint",IF(D1357="Intercompany",_xlfn.XLOOKUP(E1357,'Dept Lookup'!B:B,'Dept Lookup'!A:A),Modified!D1357))</f>
        <v>Data Engineering</v>
      </c>
      <c r="R1357" t="str">
        <f t="shared" si="109"/>
        <v>Pixability</v>
      </c>
      <c r="S1357" s="1" t="s">
        <v>707</v>
      </c>
      <c r="T1357">
        <f t="shared" si="110"/>
        <v>0</v>
      </c>
      <c r="U1357" s="25" t="str">
        <f>IF(K1357&gt;0,K1357,_xlfn.XLOOKUP(M1357,'Client Lookup'!L:L,'Client Lookup'!N:N))</f>
        <v>34753</v>
      </c>
      <c r="V1357" t="str">
        <f>_xlfn.XLOOKUP(_xlfn.NUMBERVALUE(U1357),'Project Lookup'!X:X,'Project Lookup'!B:B)</f>
        <v>Pixability SOW 4</v>
      </c>
      <c r="X1357" t="str">
        <f t="shared" si="111"/>
        <v>466 Pixability Inc. : 1331 Pixability SOW 4</v>
      </c>
      <c r="Y1357" t="str">
        <f t="shared" si="112"/>
        <v>466 Pixability Inc.</v>
      </c>
      <c r="Z1357" t="str">
        <f t="shared" si="108"/>
        <v>466 Pixability Inc.</v>
      </c>
      <c r="AA1357" t="str">
        <f>_xlfn.XLOOKUP(Z1357,'Client Lookup'!A:A,'Client Lookup'!C:C)</f>
        <v>Pixability</v>
      </c>
      <c r="AC1357" t="e">
        <f>_xlfn.XLOOKUP(K1357,'Results vs Forecast'!K:K,'Results vs Forecast'!K:K)</f>
        <v>#N/A</v>
      </c>
    </row>
    <row r="1358" spans="1:29" hidden="1">
      <c r="A1358" s="39"/>
      <c r="B1358" s="1" t="s">
        <v>700</v>
      </c>
      <c r="C1358" s="1" t="s">
        <v>1370</v>
      </c>
      <c r="D1358" s="1" t="s">
        <v>17</v>
      </c>
      <c r="E1358" s="1" t="s">
        <v>17</v>
      </c>
      <c r="F1358" s="2">
        <v>45535</v>
      </c>
      <c r="G1358" s="2">
        <v>45505</v>
      </c>
      <c r="H1358" s="1" t="s">
        <v>3959</v>
      </c>
      <c r="I1358" s="1" t="s">
        <v>3960</v>
      </c>
      <c r="J1358" s="1" t="s">
        <v>645</v>
      </c>
      <c r="K1358" s="1" t="s">
        <v>891</v>
      </c>
      <c r="L1358" s="1" t="s">
        <v>3332</v>
      </c>
      <c r="M1358" s="1"/>
      <c r="N1358" s="1"/>
      <c r="O1358" s="1"/>
      <c r="P1358" s="40">
        <v>480.22353945415932</v>
      </c>
      <c r="Q1358" s="37" t="str">
        <f>IF(C1358="ForthPoint","ForthPoint",IF(D1358="Intercompany",_xlfn.XLOOKUP(E1358,'Dept Lookup'!B:B,'Dept Lookup'!A:A),Modified!D1358))</f>
        <v>Data Engineering</v>
      </c>
      <c r="R1358" t="str">
        <f t="shared" si="109"/>
        <v>The Blackstone Group</v>
      </c>
      <c r="S1358" s="1" t="s">
        <v>707</v>
      </c>
      <c r="T1358">
        <f t="shared" si="110"/>
        <v>0</v>
      </c>
      <c r="U1358" s="25" t="str">
        <f>IF(K1358&gt;0,K1358,_xlfn.XLOOKUP(M1358,'Client Lookup'!L:L,'Client Lookup'!N:N))</f>
        <v>25160</v>
      </c>
      <c r="V1358" t="str">
        <f>_xlfn.XLOOKUP(_xlfn.NUMBERVALUE(U1358),'Project Lookup'!X:X,'Project Lookup'!B:B)</f>
        <v>Blackstone SOW #12</v>
      </c>
      <c r="X1358" t="str">
        <f t="shared" si="111"/>
        <v>468 Blackstone Inc. : 988 Blackstone SOW #12</v>
      </c>
      <c r="Y1358" t="str">
        <f t="shared" si="112"/>
        <v>468 Blackstone Inc.</v>
      </c>
      <c r="Z1358" t="str">
        <f t="shared" si="108"/>
        <v>468 Blackstone Inc.</v>
      </c>
      <c r="AA1358" t="str">
        <f>_xlfn.XLOOKUP(Z1358,'Client Lookup'!A:A,'Client Lookup'!C:C)</f>
        <v>The Blackstone Group</v>
      </c>
      <c r="AC1358" t="e">
        <f>_xlfn.XLOOKUP(K1358,'Results vs Forecast'!K:K,'Results vs Forecast'!K:K)</f>
        <v>#N/A</v>
      </c>
    </row>
    <row r="1359" spans="1:29" hidden="1">
      <c r="A1359" s="39"/>
      <c r="B1359" s="1" t="s">
        <v>700</v>
      </c>
      <c r="C1359" s="1" t="s">
        <v>1370</v>
      </c>
      <c r="D1359" s="1" t="s">
        <v>17</v>
      </c>
      <c r="E1359" s="1" t="s">
        <v>17</v>
      </c>
      <c r="F1359" s="2">
        <v>45535</v>
      </c>
      <c r="G1359" s="2">
        <v>45505</v>
      </c>
      <c r="H1359" s="1" t="s">
        <v>3961</v>
      </c>
      <c r="I1359" s="1" t="s">
        <v>3962</v>
      </c>
      <c r="J1359" s="1" t="s">
        <v>645</v>
      </c>
      <c r="K1359" s="1" t="s">
        <v>891</v>
      </c>
      <c r="L1359" s="1" t="s">
        <v>3332</v>
      </c>
      <c r="M1359" s="1"/>
      <c r="N1359" s="1"/>
      <c r="O1359" s="1"/>
      <c r="P1359" s="40">
        <v>320.14902630277288</v>
      </c>
      <c r="Q1359" s="37" t="str">
        <f>IF(C1359="ForthPoint","ForthPoint",IF(D1359="Intercompany",_xlfn.XLOOKUP(E1359,'Dept Lookup'!B:B,'Dept Lookup'!A:A),Modified!D1359))</f>
        <v>Data Engineering</v>
      </c>
      <c r="R1359" t="str">
        <f t="shared" si="109"/>
        <v>The Blackstone Group</v>
      </c>
      <c r="S1359" s="1" t="s">
        <v>707</v>
      </c>
      <c r="T1359">
        <f t="shared" si="110"/>
        <v>0</v>
      </c>
      <c r="U1359" s="25" t="str">
        <f>IF(K1359&gt;0,K1359,_xlfn.XLOOKUP(M1359,'Client Lookup'!L:L,'Client Lookup'!N:N))</f>
        <v>25160</v>
      </c>
      <c r="V1359" t="str">
        <f>_xlfn.XLOOKUP(_xlfn.NUMBERVALUE(U1359),'Project Lookup'!X:X,'Project Lookup'!B:B)</f>
        <v>Blackstone SOW #12</v>
      </c>
      <c r="X1359" t="str">
        <f t="shared" si="111"/>
        <v>468 Blackstone Inc. : 988 Blackstone SOW #12</v>
      </c>
      <c r="Y1359" t="str">
        <f t="shared" si="112"/>
        <v>468 Blackstone Inc.</v>
      </c>
      <c r="Z1359" t="str">
        <f t="shared" si="108"/>
        <v>468 Blackstone Inc.</v>
      </c>
      <c r="AA1359" t="str">
        <f>_xlfn.XLOOKUP(Z1359,'Client Lookup'!A:A,'Client Lookup'!C:C)</f>
        <v>The Blackstone Group</v>
      </c>
      <c r="AC1359" t="e">
        <f>_xlfn.XLOOKUP(K1359,'Results vs Forecast'!K:K,'Results vs Forecast'!K:K)</f>
        <v>#N/A</v>
      </c>
    </row>
    <row r="1360" spans="1:29" hidden="1">
      <c r="A1360" s="39"/>
      <c r="B1360" s="1" t="s">
        <v>700</v>
      </c>
      <c r="C1360" s="1" t="s">
        <v>1370</v>
      </c>
      <c r="D1360" s="1" t="s">
        <v>17</v>
      </c>
      <c r="E1360" s="1" t="s">
        <v>17</v>
      </c>
      <c r="F1360" s="2">
        <v>45535</v>
      </c>
      <c r="G1360" s="2">
        <v>45505</v>
      </c>
      <c r="H1360" s="1" t="s">
        <v>3963</v>
      </c>
      <c r="I1360" s="1" t="s">
        <v>3964</v>
      </c>
      <c r="J1360" s="1" t="s">
        <v>620</v>
      </c>
      <c r="K1360" s="1" t="s">
        <v>862</v>
      </c>
      <c r="L1360" s="1" t="s">
        <v>3343</v>
      </c>
      <c r="M1360" s="1"/>
      <c r="N1360" s="1"/>
      <c r="O1360" s="1"/>
      <c r="P1360" s="40">
        <v>240.11176972707966</v>
      </c>
      <c r="Q1360" s="37" t="str">
        <f>IF(C1360="ForthPoint","ForthPoint",IF(D1360="Intercompany",_xlfn.XLOOKUP(E1360,'Dept Lookup'!B:B,'Dept Lookup'!A:A),Modified!D1360))</f>
        <v>Data Engineering</v>
      </c>
      <c r="R1360" t="str">
        <f t="shared" si="109"/>
        <v>Sincera</v>
      </c>
      <c r="S1360" s="1" t="s">
        <v>707</v>
      </c>
      <c r="T1360">
        <f t="shared" si="110"/>
        <v>0</v>
      </c>
      <c r="U1360" s="25" t="str">
        <f>IF(K1360&gt;0,K1360,_xlfn.XLOOKUP(M1360,'Client Lookup'!L:L,'Client Lookup'!N:N))</f>
        <v>28145</v>
      </c>
      <c r="V1360" t="str">
        <f>_xlfn.XLOOKUP(_xlfn.NUMBERVALUE(U1360),'Project Lookup'!X:X,'Project Lookup'!B:B)</f>
        <v>Sincera SOW 4 - DE Team</v>
      </c>
      <c r="X1360" t="str">
        <f t="shared" si="111"/>
        <v>465 Sincera Technologies LLC : 1146 Sincera SOW 4 - DE Team</v>
      </c>
      <c r="Y1360" t="str">
        <f t="shared" si="112"/>
        <v>465 Sincera Technologies LLC</v>
      </c>
      <c r="Z1360" t="str">
        <f t="shared" si="108"/>
        <v>465 Sincera Technologies LLC</v>
      </c>
      <c r="AA1360" t="str">
        <f>_xlfn.XLOOKUP(Z1360,'Client Lookup'!A:A,'Client Lookup'!C:C)</f>
        <v>Sincera</v>
      </c>
      <c r="AC1360" t="e">
        <f>_xlfn.XLOOKUP(K1360,'Results vs Forecast'!K:K,'Results vs Forecast'!K:K)</f>
        <v>#N/A</v>
      </c>
    </row>
    <row r="1361" spans="1:29" hidden="1">
      <c r="A1361" s="39"/>
      <c r="B1361" s="1" t="s">
        <v>700</v>
      </c>
      <c r="C1361" s="1" t="s">
        <v>1370</v>
      </c>
      <c r="D1361" s="1" t="s">
        <v>17</v>
      </c>
      <c r="E1361" s="1" t="s">
        <v>17</v>
      </c>
      <c r="F1361" s="2">
        <v>45535</v>
      </c>
      <c r="G1361" s="2">
        <v>45505</v>
      </c>
      <c r="H1361" s="1" t="s">
        <v>3965</v>
      </c>
      <c r="I1361" s="1" t="s">
        <v>3966</v>
      </c>
      <c r="J1361" s="1" t="s">
        <v>645</v>
      </c>
      <c r="K1361" s="1" t="s">
        <v>891</v>
      </c>
      <c r="L1361" s="1" t="s">
        <v>3332</v>
      </c>
      <c r="M1361" s="1"/>
      <c r="N1361" s="1"/>
      <c r="O1361" s="1"/>
      <c r="P1361" s="40">
        <v>560.2607960298526</v>
      </c>
      <c r="Q1361" s="37" t="str">
        <f>IF(C1361="ForthPoint","ForthPoint",IF(D1361="Intercompany",_xlfn.XLOOKUP(E1361,'Dept Lookup'!B:B,'Dept Lookup'!A:A),Modified!D1361))</f>
        <v>Data Engineering</v>
      </c>
      <c r="R1361" t="str">
        <f t="shared" si="109"/>
        <v>The Blackstone Group</v>
      </c>
      <c r="S1361" s="1" t="s">
        <v>707</v>
      </c>
      <c r="T1361">
        <f t="shared" si="110"/>
        <v>0</v>
      </c>
      <c r="U1361" s="25" t="str">
        <f>IF(K1361&gt;0,K1361,_xlfn.XLOOKUP(M1361,'Client Lookup'!L:L,'Client Lookup'!N:N))</f>
        <v>25160</v>
      </c>
      <c r="V1361" t="str">
        <f>_xlfn.XLOOKUP(_xlfn.NUMBERVALUE(U1361),'Project Lookup'!X:X,'Project Lookup'!B:B)</f>
        <v>Blackstone SOW #12</v>
      </c>
      <c r="X1361" t="str">
        <f t="shared" si="111"/>
        <v>468 Blackstone Inc. : 988 Blackstone SOW #12</v>
      </c>
      <c r="Y1361" t="str">
        <f t="shared" si="112"/>
        <v>468 Blackstone Inc.</v>
      </c>
      <c r="Z1361" t="str">
        <f t="shared" si="108"/>
        <v>468 Blackstone Inc.</v>
      </c>
      <c r="AA1361" t="str">
        <f>_xlfn.XLOOKUP(Z1361,'Client Lookup'!A:A,'Client Lookup'!C:C)</f>
        <v>The Blackstone Group</v>
      </c>
      <c r="AC1361" t="e">
        <f>_xlfn.XLOOKUP(K1361,'Results vs Forecast'!K:K,'Results vs Forecast'!K:K)</f>
        <v>#N/A</v>
      </c>
    </row>
    <row r="1362" spans="1:29" hidden="1">
      <c r="A1362" s="39"/>
      <c r="B1362" s="1" t="s">
        <v>700</v>
      </c>
      <c r="C1362" s="1" t="s">
        <v>1370</v>
      </c>
      <c r="D1362" s="1" t="s">
        <v>17</v>
      </c>
      <c r="E1362" s="1" t="s">
        <v>17</v>
      </c>
      <c r="F1362" s="2">
        <v>45535</v>
      </c>
      <c r="G1362" s="2">
        <v>45505</v>
      </c>
      <c r="H1362" s="1" t="s">
        <v>3967</v>
      </c>
      <c r="I1362" s="1" t="s">
        <v>3968</v>
      </c>
      <c r="J1362" s="1" t="s">
        <v>617</v>
      </c>
      <c r="K1362" s="1" t="s">
        <v>860</v>
      </c>
      <c r="L1362" s="1" t="s">
        <v>2892</v>
      </c>
      <c r="M1362" s="1"/>
      <c r="N1362" s="1"/>
      <c r="O1362" s="1"/>
      <c r="P1362" s="40">
        <v>464.21608813902071</v>
      </c>
      <c r="Q1362" s="37" t="str">
        <f>IF(C1362="ForthPoint","ForthPoint",IF(D1362="Intercompany",_xlfn.XLOOKUP(E1362,'Dept Lookup'!B:B,'Dept Lookup'!A:A),Modified!D1362))</f>
        <v>Data Engineering</v>
      </c>
      <c r="R1362" t="str">
        <f t="shared" si="109"/>
        <v>Roku</v>
      </c>
      <c r="S1362" s="1" t="s">
        <v>707</v>
      </c>
      <c r="T1362">
        <f t="shared" si="110"/>
        <v>0</v>
      </c>
      <c r="U1362" s="25" t="str">
        <f>IF(K1362&gt;0,K1362,_xlfn.XLOOKUP(M1362,'Client Lookup'!L:L,'Client Lookup'!N:N))</f>
        <v>25138</v>
      </c>
      <c r="V1362" t="str">
        <f>_xlfn.XLOOKUP(_xlfn.NUMBERVALUE(U1362),'Project Lookup'!X:X,'Project Lookup'!B:B)</f>
        <v>SOW#1 2024 - DE &amp; BI Team</v>
      </c>
      <c r="X1362" t="str">
        <f t="shared" si="111"/>
        <v>459 Roku Inc. : 966 SOW#1 2024 - DE &amp; BI Team</v>
      </c>
      <c r="Y1362" t="str">
        <f t="shared" si="112"/>
        <v>459 Roku Inc.</v>
      </c>
      <c r="Z1362" t="str">
        <f t="shared" si="108"/>
        <v>459 Roku Inc.</v>
      </c>
      <c r="AA1362" t="str">
        <f>_xlfn.XLOOKUP(Z1362,'Client Lookup'!A:A,'Client Lookup'!C:C)</f>
        <v>Roku</v>
      </c>
      <c r="AC1362" t="e">
        <f>_xlfn.XLOOKUP(K1362,'Results vs Forecast'!K:K,'Results vs Forecast'!K:K)</f>
        <v>#N/A</v>
      </c>
    </row>
    <row r="1363" spans="1:29" hidden="1">
      <c r="A1363" s="39"/>
      <c r="B1363" s="1" t="s">
        <v>700</v>
      </c>
      <c r="C1363" s="1" t="s">
        <v>1370</v>
      </c>
      <c r="D1363" s="1" t="s">
        <v>17</v>
      </c>
      <c r="E1363" s="1" t="s">
        <v>17</v>
      </c>
      <c r="F1363" s="2">
        <v>45535</v>
      </c>
      <c r="G1363" s="2">
        <v>45505</v>
      </c>
      <c r="H1363" s="1" t="s">
        <v>3969</v>
      </c>
      <c r="I1363" s="1" t="s">
        <v>3970</v>
      </c>
      <c r="J1363" s="1" t="s">
        <v>799</v>
      </c>
      <c r="K1363" s="1" t="s">
        <v>797</v>
      </c>
      <c r="L1363" s="1" t="s">
        <v>3338</v>
      </c>
      <c r="M1363" s="1"/>
      <c r="N1363" s="1"/>
      <c r="O1363" s="1"/>
      <c r="P1363" s="40">
        <v>180.08382729530976</v>
      </c>
      <c r="Q1363" s="37" t="str">
        <f>IF(C1363="ForthPoint","ForthPoint",IF(D1363="Intercompany",_xlfn.XLOOKUP(E1363,'Dept Lookup'!B:B,'Dept Lookup'!A:A),Modified!D1363))</f>
        <v>Data Engineering</v>
      </c>
      <c r="R1363" t="str">
        <f t="shared" si="109"/>
        <v>Fedefarma</v>
      </c>
      <c r="S1363" s="1" t="s">
        <v>707</v>
      </c>
      <c r="T1363">
        <f t="shared" si="110"/>
        <v>0</v>
      </c>
      <c r="U1363" s="25" t="str">
        <f>IF(K1363&gt;0,K1363,_xlfn.XLOOKUP(M1363,'Client Lookup'!L:L,'Client Lookup'!N:N))</f>
        <v>28678</v>
      </c>
      <c r="V1363" t="str">
        <f>_xlfn.XLOOKUP(_xlfn.NUMBERVALUE(U1363),'Project Lookup'!X:X,'Project Lookup'!B:B)</f>
        <v>Fedefarma: Landing Zone Assessment &amp; Recommendation Phase</v>
      </c>
      <c r="X1363" t="str">
        <f t="shared" si="111"/>
        <v>456 ICC in Montevideo represents Blend360 : 1166 Fedefarma: Landing Zone Assessment &amp; Recommendation Phase</v>
      </c>
      <c r="Y1363" t="str">
        <f t="shared" si="112"/>
        <v>456 ICC in Montevideo represents Blend360</v>
      </c>
      <c r="Z1363" t="str">
        <f t="shared" si="108"/>
        <v>456 ICC in Montevideo represents Blend360</v>
      </c>
      <c r="AA1363" t="str">
        <f>_xlfn.XLOOKUP(Z1363,'Client Lookup'!A:A,'Client Lookup'!C:C)</f>
        <v>Fedefarma</v>
      </c>
      <c r="AC1363" t="e">
        <f>_xlfn.XLOOKUP(K1363,'Results vs Forecast'!K:K,'Results vs Forecast'!K:K)</f>
        <v>#N/A</v>
      </c>
    </row>
    <row r="1364" spans="1:29" hidden="1">
      <c r="A1364" s="39"/>
      <c r="B1364" s="1" t="s">
        <v>700</v>
      </c>
      <c r="C1364" s="1" t="s">
        <v>1370</v>
      </c>
      <c r="D1364" s="1" t="s">
        <v>17</v>
      </c>
      <c r="E1364" s="1" t="s">
        <v>17</v>
      </c>
      <c r="F1364" s="2">
        <v>45535</v>
      </c>
      <c r="G1364" s="2">
        <v>45505</v>
      </c>
      <c r="H1364" s="1" t="s">
        <v>3971</v>
      </c>
      <c r="I1364" s="1" t="s">
        <v>3972</v>
      </c>
      <c r="J1364" s="1" t="s">
        <v>632</v>
      </c>
      <c r="K1364" s="1" t="s">
        <v>874</v>
      </c>
      <c r="L1364" s="1" t="s">
        <v>3637</v>
      </c>
      <c r="M1364" s="1"/>
      <c r="N1364" s="1"/>
      <c r="O1364" s="1"/>
      <c r="P1364" s="40">
        <v>408.19000853603541</v>
      </c>
      <c r="Q1364" s="37" t="str">
        <f>IF(C1364="ForthPoint","ForthPoint",IF(D1364="Intercompany",_xlfn.XLOOKUP(E1364,'Dept Lookup'!B:B,'Dept Lookup'!A:A),Modified!D1364))</f>
        <v>Data Engineering</v>
      </c>
      <c r="R1364" t="str">
        <f t="shared" si="109"/>
        <v>Stagwellglobal</v>
      </c>
      <c r="S1364" s="1" t="s">
        <v>707</v>
      </c>
      <c r="T1364">
        <f t="shared" si="110"/>
        <v>0</v>
      </c>
      <c r="U1364" s="25" t="str">
        <f>IF(K1364&gt;0,K1364,_xlfn.XLOOKUP(M1364,'Client Lookup'!L:L,'Client Lookup'!N:N))</f>
        <v>25159</v>
      </c>
      <c r="V1364" t="str">
        <f>_xlfn.XLOOKUP(_xlfn.NUMBERVALUE(U1364),'Project Lookup'!X:X,'Project Lookup'!B:B)</f>
        <v>Stagwell SOW#3</v>
      </c>
      <c r="X1364" t="str">
        <f t="shared" si="111"/>
        <v>469 Stagwell Marketing Cloud LLC : 987 Stagwell SOW#3</v>
      </c>
      <c r="Y1364" t="str">
        <f t="shared" si="112"/>
        <v>469 Stagwell Marketing Cloud LLC</v>
      </c>
      <c r="Z1364" t="str">
        <f t="shared" si="108"/>
        <v>469 Stagwell Marketing Cloud LLC</v>
      </c>
      <c r="AA1364" t="str">
        <f>_xlfn.XLOOKUP(Z1364,'Client Lookup'!A:A,'Client Lookup'!C:C)</f>
        <v>Stagwellglobal</v>
      </c>
      <c r="AC1364" t="e">
        <f>_xlfn.XLOOKUP(K1364,'Results vs Forecast'!K:K,'Results vs Forecast'!K:K)</f>
        <v>#N/A</v>
      </c>
    </row>
    <row r="1365" spans="1:29" hidden="1">
      <c r="A1365" s="39"/>
      <c r="B1365" s="1" t="s">
        <v>700</v>
      </c>
      <c r="C1365" s="1" t="s">
        <v>1370</v>
      </c>
      <c r="D1365" s="1" t="s">
        <v>17</v>
      </c>
      <c r="E1365" s="1" t="s">
        <v>17</v>
      </c>
      <c r="F1365" s="2">
        <v>45535</v>
      </c>
      <c r="G1365" s="2">
        <v>45505</v>
      </c>
      <c r="H1365" s="1" t="s">
        <v>3973</v>
      </c>
      <c r="I1365" s="1" t="s">
        <v>3974</v>
      </c>
      <c r="J1365" s="1" t="s">
        <v>812</v>
      </c>
      <c r="K1365" s="1" t="s">
        <v>795</v>
      </c>
      <c r="L1365" s="1" t="s">
        <v>3324</v>
      </c>
      <c r="M1365" s="1"/>
      <c r="N1365" s="1"/>
      <c r="O1365" s="1"/>
      <c r="P1365" s="40">
        <v>504.23471642686729</v>
      </c>
      <c r="Q1365" s="37" t="str">
        <f>IF(C1365="ForthPoint","ForthPoint",IF(D1365="Intercompany",_xlfn.XLOOKUP(E1365,'Dept Lookup'!B:B,'Dept Lookup'!A:A),Modified!D1365))</f>
        <v>Data Engineering</v>
      </c>
      <c r="R1365" t="str">
        <f t="shared" si="109"/>
        <v>Globalization Partners</v>
      </c>
      <c r="S1365" s="1" t="s">
        <v>707</v>
      </c>
      <c r="T1365">
        <f t="shared" si="110"/>
        <v>0</v>
      </c>
      <c r="U1365" s="25" t="str">
        <f>IF(K1365&gt;0,K1365,_xlfn.XLOOKUP(M1365,'Client Lookup'!L:L,'Client Lookup'!N:N))</f>
        <v>35885</v>
      </c>
      <c r="V1365" t="str">
        <f>_xlfn.XLOOKUP(_xlfn.NUMBERVALUE(U1365),'Project Lookup'!X:X,'Project Lookup'!B:B)</f>
        <v>Globalization Partners SOW #41 - Data Engineering Team Renewal</v>
      </c>
      <c r="X1365" t="str">
        <f t="shared" si="111"/>
        <v>460 Globalization Partners Inc. : 1349 Globalization Partners SOW #41 - Data Engineering Team Renewal</v>
      </c>
      <c r="Y1365" t="str">
        <f t="shared" si="112"/>
        <v>460 Globalization Partners Inc.</v>
      </c>
      <c r="Z1365" t="str">
        <f t="shared" si="108"/>
        <v>460 Globalization Partners Inc.</v>
      </c>
      <c r="AA1365" t="str">
        <f>_xlfn.XLOOKUP(Z1365,'Client Lookup'!A:A,'Client Lookup'!C:C)</f>
        <v>Globalization Partners</v>
      </c>
      <c r="AC1365" t="e">
        <f>_xlfn.XLOOKUP(K1365,'Results vs Forecast'!K:K,'Results vs Forecast'!K:K)</f>
        <v>#N/A</v>
      </c>
    </row>
    <row r="1366" spans="1:29" hidden="1">
      <c r="A1366" s="39"/>
      <c r="B1366" s="1" t="s">
        <v>700</v>
      </c>
      <c r="C1366" s="1" t="s">
        <v>1370</v>
      </c>
      <c r="D1366" s="1" t="s">
        <v>17</v>
      </c>
      <c r="E1366" s="1" t="s">
        <v>17</v>
      </c>
      <c r="F1366" s="2">
        <v>45535</v>
      </c>
      <c r="G1366" s="2">
        <v>45505</v>
      </c>
      <c r="H1366" s="1" t="s">
        <v>3975</v>
      </c>
      <c r="I1366" s="1" t="s">
        <v>3976</v>
      </c>
      <c r="J1366" s="1" t="s">
        <v>617</v>
      </c>
      <c r="K1366" s="1" t="s">
        <v>860</v>
      </c>
      <c r="L1366" s="1" t="s">
        <v>2892</v>
      </c>
      <c r="M1366" s="1"/>
      <c r="N1366" s="1"/>
      <c r="O1366" s="1"/>
      <c r="P1366" s="40">
        <v>464.21608813902071</v>
      </c>
      <c r="Q1366" s="37" t="str">
        <f>IF(C1366="ForthPoint","ForthPoint",IF(D1366="Intercompany",_xlfn.XLOOKUP(E1366,'Dept Lookup'!B:B,'Dept Lookup'!A:A),Modified!D1366))</f>
        <v>Data Engineering</v>
      </c>
      <c r="R1366" t="str">
        <f t="shared" si="109"/>
        <v>Roku</v>
      </c>
      <c r="S1366" s="1" t="s">
        <v>707</v>
      </c>
      <c r="T1366">
        <f t="shared" si="110"/>
        <v>0</v>
      </c>
      <c r="U1366" s="25" t="str">
        <f>IF(K1366&gt;0,K1366,_xlfn.XLOOKUP(M1366,'Client Lookup'!L:L,'Client Lookup'!N:N))</f>
        <v>25138</v>
      </c>
      <c r="V1366" t="str">
        <f>_xlfn.XLOOKUP(_xlfn.NUMBERVALUE(U1366),'Project Lookup'!X:X,'Project Lookup'!B:B)</f>
        <v>SOW#1 2024 - DE &amp; BI Team</v>
      </c>
      <c r="X1366" t="str">
        <f t="shared" si="111"/>
        <v>459 Roku Inc. : 966 SOW#1 2024 - DE &amp; BI Team</v>
      </c>
      <c r="Y1366" t="str">
        <f t="shared" si="112"/>
        <v>459 Roku Inc.</v>
      </c>
      <c r="Z1366" t="str">
        <f t="shared" si="108"/>
        <v>459 Roku Inc.</v>
      </c>
      <c r="AA1366" t="str">
        <f>_xlfn.XLOOKUP(Z1366,'Client Lookup'!A:A,'Client Lookup'!C:C)</f>
        <v>Roku</v>
      </c>
      <c r="AC1366" t="e">
        <f>_xlfn.XLOOKUP(K1366,'Results vs Forecast'!K:K,'Results vs Forecast'!K:K)</f>
        <v>#N/A</v>
      </c>
    </row>
    <row r="1367" spans="1:29" hidden="1">
      <c r="A1367" s="39"/>
      <c r="B1367" s="1" t="s">
        <v>700</v>
      </c>
      <c r="C1367" s="1" t="s">
        <v>1370</v>
      </c>
      <c r="D1367" s="1" t="s">
        <v>17</v>
      </c>
      <c r="E1367" s="1" t="s">
        <v>17</v>
      </c>
      <c r="F1367" s="2">
        <v>45535</v>
      </c>
      <c r="G1367" s="2">
        <v>45505</v>
      </c>
      <c r="H1367" s="1" t="s">
        <v>3977</v>
      </c>
      <c r="I1367" s="1" t="s">
        <v>3978</v>
      </c>
      <c r="J1367" s="1" t="s">
        <v>621</v>
      </c>
      <c r="K1367" s="1" t="s">
        <v>861</v>
      </c>
      <c r="L1367" s="1" t="s">
        <v>3500</v>
      </c>
      <c r="M1367" s="1"/>
      <c r="N1367" s="1"/>
      <c r="O1367" s="1"/>
      <c r="P1367" s="40">
        <v>294.1369179156726</v>
      </c>
      <c r="Q1367" s="37" t="str">
        <f>IF(C1367="ForthPoint","ForthPoint",IF(D1367="Intercompany",_xlfn.XLOOKUP(E1367,'Dept Lookup'!B:B,'Dept Lookup'!A:A),Modified!D1367))</f>
        <v>Data Engineering</v>
      </c>
      <c r="R1367" t="str">
        <f t="shared" si="109"/>
        <v>Sincera</v>
      </c>
      <c r="S1367" s="1" t="s">
        <v>707</v>
      </c>
      <c r="T1367">
        <f t="shared" si="110"/>
        <v>0</v>
      </c>
      <c r="U1367" s="25" t="str">
        <f>IF(K1367&gt;0,K1367,_xlfn.XLOOKUP(M1367,'Client Lookup'!L:L,'Client Lookup'!N:N))</f>
        <v>25152</v>
      </c>
      <c r="V1367" t="str">
        <f>_xlfn.XLOOKUP(_xlfn.NUMBERVALUE(U1367),'Project Lookup'!X:X,'Project Lookup'!B:B)</f>
        <v>Sincera SOW 3 - Data Engineering Team</v>
      </c>
      <c r="X1367" t="str">
        <f t="shared" si="111"/>
        <v>465 Sincera Technologies LLC : 980 Sincera SOW 3 - Data Engineering Team</v>
      </c>
      <c r="Y1367" t="str">
        <f t="shared" si="112"/>
        <v>465 Sincera Technologies LLC</v>
      </c>
      <c r="Z1367" t="str">
        <f t="shared" si="108"/>
        <v>465 Sincera Technologies LLC</v>
      </c>
      <c r="AA1367" t="str">
        <f>_xlfn.XLOOKUP(Z1367,'Client Lookup'!A:A,'Client Lookup'!C:C)</f>
        <v>Sincera</v>
      </c>
      <c r="AC1367" t="e">
        <f>_xlfn.XLOOKUP(K1367,'Results vs Forecast'!K:K,'Results vs Forecast'!K:K)</f>
        <v>#N/A</v>
      </c>
    </row>
    <row r="1368" spans="1:29" hidden="1">
      <c r="A1368" s="39"/>
      <c r="B1368" s="1" t="s">
        <v>700</v>
      </c>
      <c r="C1368" s="1" t="s">
        <v>1370</v>
      </c>
      <c r="D1368" s="1" t="s">
        <v>17</v>
      </c>
      <c r="E1368" s="1" t="s">
        <v>17</v>
      </c>
      <c r="F1368" s="2">
        <v>45535</v>
      </c>
      <c r="G1368" s="2">
        <v>45505</v>
      </c>
      <c r="H1368" s="1" t="s">
        <v>3979</v>
      </c>
      <c r="I1368" s="1" t="s">
        <v>3980</v>
      </c>
      <c r="J1368" s="1" t="s">
        <v>617</v>
      </c>
      <c r="K1368" s="1" t="s">
        <v>860</v>
      </c>
      <c r="L1368" s="1" t="s">
        <v>2892</v>
      </c>
      <c r="M1368" s="1"/>
      <c r="N1368" s="1"/>
      <c r="O1368" s="1"/>
      <c r="P1368" s="40">
        <v>464.21608813902071</v>
      </c>
      <c r="Q1368" s="37" t="str">
        <f>IF(C1368="ForthPoint","ForthPoint",IF(D1368="Intercompany",_xlfn.XLOOKUP(E1368,'Dept Lookup'!B:B,'Dept Lookup'!A:A),Modified!D1368))</f>
        <v>Data Engineering</v>
      </c>
      <c r="R1368" t="str">
        <f t="shared" si="109"/>
        <v>Roku</v>
      </c>
      <c r="S1368" s="1" t="s">
        <v>707</v>
      </c>
      <c r="T1368">
        <f t="shared" si="110"/>
        <v>0</v>
      </c>
      <c r="U1368" s="25" t="str">
        <f>IF(K1368&gt;0,K1368,_xlfn.XLOOKUP(M1368,'Client Lookup'!L:L,'Client Lookup'!N:N))</f>
        <v>25138</v>
      </c>
      <c r="V1368" t="str">
        <f>_xlfn.XLOOKUP(_xlfn.NUMBERVALUE(U1368),'Project Lookup'!X:X,'Project Lookup'!B:B)</f>
        <v>SOW#1 2024 - DE &amp; BI Team</v>
      </c>
      <c r="X1368" t="str">
        <f t="shared" si="111"/>
        <v>459 Roku Inc. : 966 SOW#1 2024 - DE &amp; BI Team</v>
      </c>
      <c r="Y1368" t="str">
        <f t="shared" si="112"/>
        <v>459 Roku Inc.</v>
      </c>
      <c r="Z1368" t="str">
        <f t="shared" ref="Z1368:Z1431" si="113">IF(LEFT(Y1368,3)="ICC",IFERROR(_xlfn.TEXTAFTER(Y1368,"ICC "),Y1368),Y1368)</f>
        <v>459 Roku Inc.</v>
      </c>
      <c r="AA1368" t="str">
        <f>_xlfn.XLOOKUP(Z1368,'Client Lookup'!A:A,'Client Lookup'!C:C)</f>
        <v>Roku</v>
      </c>
      <c r="AC1368" t="e">
        <f>_xlfn.XLOOKUP(K1368,'Results vs Forecast'!K:K,'Results vs Forecast'!K:K)</f>
        <v>#N/A</v>
      </c>
    </row>
    <row r="1369" spans="1:29" hidden="1">
      <c r="A1369" s="39"/>
      <c r="B1369" s="1" t="s">
        <v>700</v>
      </c>
      <c r="C1369" s="1" t="s">
        <v>1370</v>
      </c>
      <c r="D1369" s="1" t="s">
        <v>17</v>
      </c>
      <c r="E1369" s="1" t="s">
        <v>17</v>
      </c>
      <c r="F1369" s="2">
        <v>45535</v>
      </c>
      <c r="G1369" s="2">
        <v>45505</v>
      </c>
      <c r="H1369" s="1" t="s">
        <v>3981</v>
      </c>
      <c r="I1369" s="1" t="s">
        <v>3982</v>
      </c>
      <c r="J1369" s="1" t="s">
        <v>617</v>
      </c>
      <c r="K1369" s="1" t="s">
        <v>860</v>
      </c>
      <c r="L1369" s="1" t="s">
        <v>2892</v>
      </c>
      <c r="M1369" s="1"/>
      <c r="N1369" s="1"/>
      <c r="O1369" s="1"/>
      <c r="P1369" s="40">
        <v>360.16765459061952</v>
      </c>
      <c r="Q1369" s="37" t="str">
        <f>IF(C1369="ForthPoint","ForthPoint",IF(D1369="Intercompany",_xlfn.XLOOKUP(E1369,'Dept Lookup'!B:B,'Dept Lookup'!A:A),Modified!D1369))</f>
        <v>Data Engineering</v>
      </c>
      <c r="R1369" t="str">
        <f t="shared" si="109"/>
        <v>Roku</v>
      </c>
      <c r="S1369" s="1" t="s">
        <v>707</v>
      </c>
      <c r="T1369">
        <f t="shared" si="110"/>
        <v>0</v>
      </c>
      <c r="U1369" s="25" t="str">
        <f>IF(K1369&gt;0,K1369,_xlfn.XLOOKUP(M1369,'Client Lookup'!L:L,'Client Lookup'!N:N))</f>
        <v>25138</v>
      </c>
      <c r="V1369" t="str">
        <f>_xlfn.XLOOKUP(_xlfn.NUMBERVALUE(U1369),'Project Lookup'!X:X,'Project Lookup'!B:B)</f>
        <v>SOW#1 2024 - DE &amp; BI Team</v>
      </c>
      <c r="X1369" t="str">
        <f t="shared" si="111"/>
        <v>459 Roku Inc. : 966 SOW#1 2024 - DE &amp; BI Team</v>
      </c>
      <c r="Y1369" t="str">
        <f t="shared" si="112"/>
        <v>459 Roku Inc.</v>
      </c>
      <c r="Z1369" t="str">
        <f t="shared" si="113"/>
        <v>459 Roku Inc.</v>
      </c>
      <c r="AA1369" t="str">
        <f>_xlfn.XLOOKUP(Z1369,'Client Lookup'!A:A,'Client Lookup'!C:C)</f>
        <v>Roku</v>
      </c>
      <c r="AC1369" t="e">
        <f>_xlfn.XLOOKUP(K1369,'Results vs Forecast'!K:K,'Results vs Forecast'!K:K)</f>
        <v>#N/A</v>
      </c>
    </row>
    <row r="1370" spans="1:29" hidden="1">
      <c r="A1370" s="39"/>
      <c r="B1370" s="1" t="s">
        <v>700</v>
      </c>
      <c r="C1370" s="1" t="s">
        <v>1370</v>
      </c>
      <c r="D1370" s="1" t="s">
        <v>17</v>
      </c>
      <c r="E1370" s="1" t="s">
        <v>17</v>
      </c>
      <c r="F1370" s="2">
        <v>45535</v>
      </c>
      <c r="G1370" s="2">
        <v>45505</v>
      </c>
      <c r="H1370" s="1" t="s">
        <v>3983</v>
      </c>
      <c r="I1370" s="1" t="s">
        <v>3984</v>
      </c>
      <c r="J1370" s="1" t="s">
        <v>816</v>
      </c>
      <c r="K1370" s="1" t="s">
        <v>798</v>
      </c>
      <c r="L1370" s="1" t="s">
        <v>3413</v>
      </c>
      <c r="M1370" s="1"/>
      <c r="N1370" s="1"/>
      <c r="O1370" s="1"/>
      <c r="P1370" s="40">
        <v>360.16765459061952</v>
      </c>
      <c r="Q1370" s="37" t="str">
        <f>IF(C1370="ForthPoint","ForthPoint",IF(D1370="Intercompany",_xlfn.XLOOKUP(E1370,'Dept Lookup'!B:B,'Dept Lookup'!A:A),Modified!D1370))</f>
        <v>Data Engineering</v>
      </c>
      <c r="R1370" t="str">
        <f t="shared" si="109"/>
        <v>Globalization Partners</v>
      </c>
      <c r="S1370" s="1" t="s">
        <v>707</v>
      </c>
      <c r="T1370">
        <f t="shared" si="110"/>
        <v>0</v>
      </c>
      <c r="U1370" s="25" t="str">
        <f>IF(K1370&gt;0,K1370,_xlfn.XLOOKUP(M1370,'Client Lookup'!L:L,'Client Lookup'!N:N))</f>
        <v>36409</v>
      </c>
      <c r="V1370" t="str">
        <f>_xlfn.XLOOKUP(_xlfn.NUMBERVALUE(U1370),'Project Lookup'!X:X,'Project Lookup'!B:B)</f>
        <v>Globalization Partners SOW #39 - Data Engineering Team  Renewal</v>
      </c>
      <c r="X1370" t="str">
        <f t="shared" si="111"/>
        <v>460 Globalization Partners Inc. : 1366 Globalization Partners SOW #39 - Data Engineering Team  Renewal</v>
      </c>
      <c r="Y1370" t="str">
        <f t="shared" si="112"/>
        <v>460 Globalization Partners Inc.</v>
      </c>
      <c r="Z1370" t="str">
        <f t="shared" si="113"/>
        <v>460 Globalization Partners Inc.</v>
      </c>
      <c r="AA1370" t="str">
        <f>_xlfn.XLOOKUP(Z1370,'Client Lookup'!A:A,'Client Lookup'!C:C)</f>
        <v>Globalization Partners</v>
      </c>
      <c r="AC1370" t="e">
        <f>_xlfn.XLOOKUP(K1370,'Results vs Forecast'!K:K,'Results vs Forecast'!K:K)</f>
        <v>#N/A</v>
      </c>
    </row>
    <row r="1371" spans="1:29" hidden="1">
      <c r="A1371" s="39"/>
      <c r="B1371" s="1" t="s">
        <v>700</v>
      </c>
      <c r="C1371" s="1" t="s">
        <v>1370</v>
      </c>
      <c r="D1371" s="1" t="s">
        <v>17</v>
      </c>
      <c r="E1371" s="1" t="s">
        <v>17</v>
      </c>
      <c r="F1371" s="2">
        <v>45535</v>
      </c>
      <c r="G1371" s="2">
        <v>45505</v>
      </c>
      <c r="H1371" s="1" t="s">
        <v>3985</v>
      </c>
      <c r="I1371" s="1" t="s">
        <v>3986</v>
      </c>
      <c r="J1371" s="1" t="s">
        <v>631</v>
      </c>
      <c r="K1371" s="1" t="s">
        <v>873</v>
      </c>
      <c r="L1371" s="1" t="s">
        <v>3355</v>
      </c>
      <c r="M1371" s="1"/>
      <c r="N1371" s="1"/>
      <c r="O1371" s="1"/>
      <c r="P1371" s="40">
        <v>520.2421677420059</v>
      </c>
      <c r="Q1371" s="37" t="str">
        <f>IF(C1371="ForthPoint","ForthPoint",IF(D1371="Intercompany",_xlfn.XLOOKUP(E1371,'Dept Lookup'!B:B,'Dept Lookup'!A:A),Modified!D1371))</f>
        <v>Data Engineering</v>
      </c>
      <c r="R1371" t="str">
        <f t="shared" si="109"/>
        <v>Stagwellglobal</v>
      </c>
      <c r="S1371" s="1" t="s">
        <v>707</v>
      </c>
      <c r="T1371">
        <f t="shared" si="110"/>
        <v>0</v>
      </c>
      <c r="U1371" s="25" t="str">
        <f>IF(K1371&gt;0,K1371,_xlfn.XLOOKUP(M1371,'Client Lookup'!L:L,'Client Lookup'!N:N))</f>
        <v>25157</v>
      </c>
      <c r="V1371" t="str">
        <f>_xlfn.XLOOKUP(_xlfn.NUMBERVALUE(U1371),'Project Lookup'!X:X,'Project Lookup'!B:B)</f>
        <v>Stagwell SOW#1</v>
      </c>
      <c r="X1371" t="str">
        <f t="shared" si="111"/>
        <v>469 Stagwell Marketing Cloud LLC : 985 Stagwell SOW#1</v>
      </c>
      <c r="Y1371" t="str">
        <f t="shared" si="112"/>
        <v>469 Stagwell Marketing Cloud LLC</v>
      </c>
      <c r="Z1371" t="str">
        <f t="shared" si="113"/>
        <v>469 Stagwell Marketing Cloud LLC</v>
      </c>
      <c r="AA1371" t="str">
        <f>_xlfn.XLOOKUP(Z1371,'Client Lookup'!A:A,'Client Lookup'!C:C)</f>
        <v>Stagwellglobal</v>
      </c>
      <c r="AC1371" t="e">
        <f>_xlfn.XLOOKUP(K1371,'Results vs Forecast'!K:K,'Results vs Forecast'!K:K)</f>
        <v>#N/A</v>
      </c>
    </row>
    <row r="1372" spans="1:29" hidden="1">
      <c r="A1372" s="39"/>
      <c r="B1372" s="1" t="s">
        <v>700</v>
      </c>
      <c r="C1372" s="1" t="s">
        <v>1370</v>
      </c>
      <c r="D1372" s="1" t="s">
        <v>17</v>
      </c>
      <c r="E1372" s="1" t="s">
        <v>17</v>
      </c>
      <c r="F1372" s="2">
        <v>45535</v>
      </c>
      <c r="G1372" s="2">
        <v>45505</v>
      </c>
      <c r="H1372" s="1" t="s">
        <v>3987</v>
      </c>
      <c r="I1372" s="1" t="s">
        <v>3988</v>
      </c>
      <c r="J1372" s="1" t="s">
        <v>617</v>
      </c>
      <c r="K1372" s="1" t="s">
        <v>860</v>
      </c>
      <c r="L1372" s="1" t="s">
        <v>2892</v>
      </c>
      <c r="M1372" s="1"/>
      <c r="N1372" s="1"/>
      <c r="O1372" s="1"/>
      <c r="P1372" s="40">
        <v>400.1862828784661</v>
      </c>
      <c r="Q1372" s="37" t="str">
        <f>IF(C1372="ForthPoint","ForthPoint",IF(D1372="Intercompany",_xlfn.XLOOKUP(E1372,'Dept Lookup'!B:B,'Dept Lookup'!A:A),Modified!D1372))</f>
        <v>Data Engineering</v>
      </c>
      <c r="R1372" t="str">
        <f t="shared" si="109"/>
        <v>Roku</v>
      </c>
      <c r="S1372" s="1" t="s">
        <v>707</v>
      </c>
      <c r="T1372">
        <f t="shared" si="110"/>
        <v>0</v>
      </c>
      <c r="U1372" s="25" t="str">
        <f>IF(K1372&gt;0,K1372,_xlfn.XLOOKUP(M1372,'Client Lookup'!L:L,'Client Lookup'!N:N))</f>
        <v>25138</v>
      </c>
      <c r="V1372" t="str">
        <f>_xlfn.XLOOKUP(_xlfn.NUMBERVALUE(U1372),'Project Lookup'!X:X,'Project Lookup'!B:B)</f>
        <v>SOW#1 2024 - DE &amp; BI Team</v>
      </c>
      <c r="X1372" t="str">
        <f t="shared" si="111"/>
        <v>459 Roku Inc. : 966 SOW#1 2024 - DE &amp; BI Team</v>
      </c>
      <c r="Y1372" t="str">
        <f t="shared" si="112"/>
        <v>459 Roku Inc.</v>
      </c>
      <c r="Z1372" t="str">
        <f t="shared" si="113"/>
        <v>459 Roku Inc.</v>
      </c>
      <c r="AA1372" t="str">
        <f>_xlfn.XLOOKUP(Z1372,'Client Lookup'!A:A,'Client Lookup'!C:C)</f>
        <v>Roku</v>
      </c>
      <c r="AC1372" t="e">
        <f>_xlfn.XLOOKUP(K1372,'Results vs Forecast'!K:K,'Results vs Forecast'!K:K)</f>
        <v>#N/A</v>
      </c>
    </row>
    <row r="1373" spans="1:29" hidden="1">
      <c r="A1373" s="39"/>
      <c r="B1373" s="1" t="s">
        <v>700</v>
      </c>
      <c r="C1373" s="1" t="s">
        <v>701</v>
      </c>
      <c r="D1373" s="1" t="s">
        <v>17</v>
      </c>
      <c r="E1373" s="1" t="s">
        <v>17</v>
      </c>
      <c r="F1373" s="2">
        <v>45535</v>
      </c>
      <c r="G1373" s="2">
        <v>45505</v>
      </c>
      <c r="H1373" s="1" t="s">
        <v>3989</v>
      </c>
      <c r="I1373" s="1" t="s">
        <v>3990</v>
      </c>
      <c r="J1373" s="1" t="s">
        <v>650</v>
      </c>
      <c r="K1373" s="1" t="s">
        <v>901</v>
      </c>
      <c r="L1373" s="1" t="s">
        <v>2262</v>
      </c>
      <c r="M1373" s="1"/>
      <c r="N1373" s="1"/>
      <c r="O1373" s="1"/>
      <c r="P1373" s="40">
        <v>0.41</v>
      </c>
      <c r="Q1373" s="37" t="str">
        <f>IF(C1373="ForthPoint","ForthPoint",IF(D1373="Intercompany",_xlfn.XLOOKUP(E1373,'Dept Lookup'!B:B,'Dept Lookup'!A:A),Modified!D1373))</f>
        <v>Data Engineering</v>
      </c>
      <c r="R1373" t="str">
        <f t="shared" si="109"/>
        <v>UDX</v>
      </c>
      <c r="S1373" s="1" t="s">
        <v>707</v>
      </c>
      <c r="T1373">
        <f t="shared" si="110"/>
        <v>0</v>
      </c>
      <c r="U1373" s="25" t="str">
        <f>IF(K1373&gt;0,K1373,_xlfn.XLOOKUP(M1373,'Client Lookup'!L:L,'Client Lookup'!N:N))</f>
        <v>27529</v>
      </c>
      <c r="V1373" t="str">
        <f>_xlfn.XLOOKUP(_xlfn.NUMBERVALUE(U1373),'Project Lookup'!X:X,'Project Lookup'!B:B)</f>
        <v>UDX - AdOps Support Renewal</v>
      </c>
      <c r="X1373" t="str">
        <f t="shared" si="111"/>
        <v>362 Universal Parks &amp; Resorts : 1133 UDX - AdOps Support Renewal</v>
      </c>
      <c r="Y1373" t="str">
        <f t="shared" si="112"/>
        <v>362 Universal Parks &amp; Resorts</v>
      </c>
      <c r="Z1373" t="str">
        <f t="shared" si="113"/>
        <v>362 Universal Parks &amp; Resorts</v>
      </c>
      <c r="AA1373" t="str">
        <f>_xlfn.XLOOKUP(Z1373,'Client Lookup'!A:A,'Client Lookup'!C:C)</f>
        <v>UDX</v>
      </c>
      <c r="AC1373" t="e">
        <f>_xlfn.XLOOKUP(K1373,'Results vs Forecast'!K:K,'Results vs Forecast'!K:K)</f>
        <v>#N/A</v>
      </c>
    </row>
    <row r="1374" spans="1:29" hidden="1">
      <c r="A1374" s="39"/>
      <c r="B1374" s="1" t="s">
        <v>700</v>
      </c>
      <c r="C1374" s="1" t="s">
        <v>1370</v>
      </c>
      <c r="D1374" s="1" t="s">
        <v>17</v>
      </c>
      <c r="E1374" s="1" t="s">
        <v>17</v>
      </c>
      <c r="F1374" s="2">
        <v>45535</v>
      </c>
      <c r="G1374" s="2">
        <v>45505</v>
      </c>
      <c r="H1374" s="1" t="s">
        <v>3991</v>
      </c>
      <c r="I1374" s="1" t="s">
        <v>3992</v>
      </c>
      <c r="J1374" s="1" t="s">
        <v>640</v>
      </c>
      <c r="K1374" s="1" t="s">
        <v>884</v>
      </c>
      <c r="L1374" s="1" t="s">
        <v>3366</v>
      </c>
      <c r="M1374" s="1"/>
      <c r="N1374" s="1"/>
      <c r="O1374" s="1"/>
      <c r="P1374" s="40">
        <v>560.2607960298526</v>
      </c>
      <c r="Q1374" s="37" t="str">
        <f>IF(C1374="ForthPoint","ForthPoint",IF(D1374="Intercompany",_xlfn.XLOOKUP(E1374,'Dept Lookup'!B:B,'Dept Lookup'!A:A),Modified!D1374))</f>
        <v>Data Engineering</v>
      </c>
      <c r="R1374" t="str">
        <f t="shared" si="109"/>
        <v>The Blackstone Group</v>
      </c>
      <c r="S1374" s="1" t="s">
        <v>707</v>
      </c>
      <c r="T1374">
        <f t="shared" si="110"/>
        <v>0</v>
      </c>
      <c r="U1374" s="25" t="str">
        <f>IF(K1374&gt;0,K1374,_xlfn.XLOOKUP(M1374,'Client Lookup'!L:L,'Client Lookup'!N:N))</f>
        <v>29210</v>
      </c>
      <c r="V1374" t="str">
        <f>_xlfn.XLOOKUP(_xlfn.NUMBERVALUE(U1374),'Project Lookup'!X:X,'Project Lookup'!B:B)</f>
        <v>Blackstone - SOW#15 - Developer Experience Team (.Net)</v>
      </c>
      <c r="X1374" t="str">
        <f t="shared" si="111"/>
        <v>468 Blackstone Inc. : 1189 Blackstone - SOW#15 - Developer Experience Team (.Net)</v>
      </c>
      <c r="Y1374" t="str">
        <f t="shared" si="112"/>
        <v>468 Blackstone Inc.</v>
      </c>
      <c r="Z1374" t="str">
        <f t="shared" si="113"/>
        <v>468 Blackstone Inc.</v>
      </c>
      <c r="AA1374" t="str">
        <f>_xlfn.XLOOKUP(Z1374,'Client Lookup'!A:A,'Client Lookup'!C:C)</f>
        <v>The Blackstone Group</v>
      </c>
      <c r="AC1374" t="e">
        <f>_xlfn.XLOOKUP(K1374,'Results vs Forecast'!K:K,'Results vs Forecast'!K:K)</f>
        <v>#N/A</v>
      </c>
    </row>
    <row r="1375" spans="1:29" hidden="1">
      <c r="A1375" s="39"/>
      <c r="B1375" s="1" t="s">
        <v>700</v>
      </c>
      <c r="C1375" s="1" t="s">
        <v>701</v>
      </c>
      <c r="D1375" s="1" t="s">
        <v>17</v>
      </c>
      <c r="E1375" s="1" t="s">
        <v>17</v>
      </c>
      <c r="F1375" s="2">
        <v>45535</v>
      </c>
      <c r="G1375" s="2">
        <v>45505</v>
      </c>
      <c r="H1375" s="1" t="s">
        <v>3993</v>
      </c>
      <c r="I1375" s="1" t="s">
        <v>3994</v>
      </c>
      <c r="J1375" s="1" t="s">
        <v>657</v>
      </c>
      <c r="K1375" s="1" t="s">
        <v>905</v>
      </c>
      <c r="L1375" s="1" t="s">
        <v>3131</v>
      </c>
      <c r="M1375" s="1"/>
      <c r="N1375" s="1"/>
      <c r="O1375" s="1"/>
      <c r="P1375" s="40">
        <v>108.85</v>
      </c>
      <c r="Q1375" s="37" t="str">
        <f>IF(C1375="ForthPoint","ForthPoint",IF(D1375="Intercompany",_xlfn.XLOOKUP(E1375,'Dept Lookup'!B:B,'Dept Lookup'!A:A),Modified!D1375))</f>
        <v>Data Engineering</v>
      </c>
      <c r="R1375" t="str">
        <f t="shared" si="109"/>
        <v>Under Armour</v>
      </c>
      <c r="S1375" s="1" t="s">
        <v>707</v>
      </c>
      <c r="T1375">
        <f t="shared" si="110"/>
        <v>0</v>
      </c>
      <c r="U1375" s="25" t="str">
        <f>IF(K1375&gt;0,K1375,_xlfn.XLOOKUP(M1375,'Client Lookup'!L:L,'Client Lookup'!N:N))</f>
        <v>30362</v>
      </c>
      <c r="V1375" t="str">
        <f>_xlfn.XLOOKUP(_xlfn.NUMBERVALUE(U1375),'Project Lookup'!X:X,'Project Lookup'!B:B)</f>
        <v>Executive Insights and Rev Mgmt Dashboards</v>
      </c>
      <c r="X1375" t="str">
        <f t="shared" si="111"/>
        <v>276 Under Armour : 1216 Executive Insights and Rev Mgmt Dashboards</v>
      </c>
      <c r="Y1375" t="str">
        <f t="shared" si="112"/>
        <v>276 Under Armour</v>
      </c>
      <c r="Z1375" t="str">
        <f t="shared" si="113"/>
        <v>276 Under Armour</v>
      </c>
      <c r="AA1375" t="str">
        <f>_xlfn.XLOOKUP(Z1375,'Client Lookup'!A:A,'Client Lookup'!C:C)</f>
        <v>Under Armour</v>
      </c>
      <c r="AC1375" t="e">
        <f>_xlfn.XLOOKUP(K1375,'Results vs Forecast'!K:K,'Results vs Forecast'!K:K)</f>
        <v>#N/A</v>
      </c>
    </row>
    <row r="1376" spans="1:29" hidden="1">
      <c r="A1376" s="39"/>
      <c r="B1376" s="1" t="s">
        <v>700</v>
      </c>
      <c r="C1376" s="1" t="s">
        <v>1370</v>
      </c>
      <c r="D1376" s="1" t="s">
        <v>17</v>
      </c>
      <c r="E1376" s="1" t="s">
        <v>17</v>
      </c>
      <c r="F1376" s="2">
        <v>45535</v>
      </c>
      <c r="G1376" s="2">
        <v>45505</v>
      </c>
      <c r="H1376" s="1" t="s">
        <v>3995</v>
      </c>
      <c r="I1376" s="1" t="s">
        <v>3996</v>
      </c>
      <c r="J1376" s="1" t="s">
        <v>617</v>
      </c>
      <c r="K1376" s="1" t="s">
        <v>860</v>
      </c>
      <c r="L1376" s="1" t="s">
        <v>2892</v>
      </c>
      <c r="M1376" s="1"/>
      <c r="N1376" s="1"/>
      <c r="O1376" s="1"/>
      <c r="P1376" s="40">
        <v>210.0977985111947</v>
      </c>
      <c r="Q1376" s="37" t="str">
        <f>IF(C1376="ForthPoint","ForthPoint",IF(D1376="Intercompany",_xlfn.XLOOKUP(E1376,'Dept Lookup'!B:B,'Dept Lookup'!A:A),Modified!D1376))</f>
        <v>Data Engineering</v>
      </c>
      <c r="R1376" t="str">
        <f t="shared" si="109"/>
        <v>Roku</v>
      </c>
      <c r="S1376" s="1" t="s">
        <v>707</v>
      </c>
      <c r="T1376">
        <f t="shared" si="110"/>
        <v>0</v>
      </c>
      <c r="U1376" s="25" t="str">
        <f>IF(K1376&gt;0,K1376,_xlfn.XLOOKUP(M1376,'Client Lookup'!L:L,'Client Lookup'!N:N))</f>
        <v>25138</v>
      </c>
      <c r="V1376" t="str">
        <f>_xlfn.XLOOKUP(_xlfn.NUMBERVALUE(U1376),'Project Lookup'!X:X,'Project Lookup'!B:B)</f>
        <v>SOW#1 2024 - DE &amp; BI Team</v>
      </c>
      <c r="X1376" t="str">
        <f t="shared" si="111"/>
        <v>459 Roku Inc. : 966 SOW#1 2024 - DE &amp; BI Team</v>
      </c>
      <c r="Y1376" t="str">
        <f t="shared" si="112"/>
        <v>459 Roku Inc.</v>
      </c>
      <c r="Z1376" t="str">
        <f t="shared" si="113"/>
        <v>459 Roku Inc.</v>
      </c>
      <c r="AA1376" t="str">
        <f>_xlfn.XLOOKUP(Z1376,'Client Lookup'!A:A,'Client Lookup'!C:C)</f>
        <v>Roku</v>
      </c>
      <c r="AC1376" t="e">
        <f>_xlfn.XLOOKUP(K1376,'Results vs Forecast'!K:K,'Results vs Forecast'!K:K)</f>
        <v>#N/A</v>
      </c>
    </row>
    <row r="1377" spans="1:29" hidden="1">
      <c r="A1377" s="39"/>
      <c r="B1377" s="1" t="s">
        <v>700</v>
      </c>
      <c r="C1377" s="1" t="s">
        <v>1370</v>
      </c>
      <c r="D1377" s="1" t="s">
        <v>17</v>
      </c>
      <c r="E1377" s="1" t="s">
        <v>17</v>
      </c>
      <c r="F1377" s="2">
        <v>45535</v>
      </c>
      <c r="G1377" s="2">
        <v>45505</v>
      </c>
      <c r="H1377" s="1" t="s">
        <v>3997</v>
      </c>
      <c r="I1377" s="1" t="s">
        <v>3998</v>
      </c>
      <c r="J1377" s="1" t="s">
        <v>645</v>
      </c>
      <c r="K1377" s="1" t="s">
        <v>891</v>
      </c>
      <c r="L1377" s="1" t="s">
        <v>3332</v>
      </c>
      <c r="M1377" s="1"/>
      <c r="N1377" s="1"/>
      <c r="O1377" s="1"/>
      <c r="P1377" s="40">
        <v>536.24961905714463</v>
      </c>
      <c r="Q1377" s="37" t="str">
        <f>IF(C1377="ForthPoint","ForthPoint",IF(D1377="Intercompany",_xlfn.XLOOKUP(E1377,'Dept Lookup'!B:B,'Dept Lookup'!A:A),Modified!D1377))</f>
        <v>Data Engineering</v>
      </c>
      <c r="R1377" t="str">
        <f t="shared" si="109"/>
        <v>The Blackstone Group</v>
      </c>
      <c r="S1377" s="1" t="s">
        <v>707</v>
      </c>
      <c r="T1377">
        <f t="shared" si="110"/>
        <v>0</v>
      </c>
      <c r="U1377" s="25" t="str">
        <f>IF(K1377&gt;0,K1377,_xlfn.XLOOKUP(M1377,'Client Lookup'!L:L,'Client Lookup'!N:N))</f>
        <v>25160</v>
      </c>
      <c r="V1377" t="str">
        <f>_xlfn.XLOOKUP(_xlfn.NUMBERVALUE(U1377),'Project Lookup'!X:X,'Project Lookup'!B:B)</f>
        <v>Blackstone SOW #12</v>
      </c>
      <c r="X1377" t="str">
        <f t="shared" si="111"/>
        <v>468 Blackstone Inc. : 988 Blackstone SOW #12</v>
      </c>
      <c r="Y1377" t="str">
        <f t="shared" si="112"/>
        <v>468 Blackstone Inc.</v>
      </c>
      <c r="Z1377" t="str">
        <f t="shared" si="113"/>
        <v>468 Blackstone Inc.</v>
      </c>
      <c r="AA1377" t="str">
        <f>_xlfn.XLOOKUP(Z1377,'Client Lookup'!A:A,'Client Lookup'!C:C)</f>
        <v>The Blackstone Group</v>
      </c>
      <c r="AC1377" t="e">
        <f>_xlfn.XLOOKUP(K1377,'Results vs Forecast'!K:K,'Results vs Forecast'!K:K)</f>
        <v>#N/A</v>
      </c>
    </row>
    <row r="1378" spans="1:29" hidden="1">
      <c r="A1378" s="39"/>
      <c r="B1378" s="1" t="s">
        <v>700</v>
      </c>
      <c r="C1378" s="1" t="s">
        <v>701</v>
      </c>
      <c r="D1378" s="1" t="s">
        <v>17</v>
      </c>
      <c r="E1378" s="1" t="s">
        <v>17</v>
      </c>
      <c r="F1378" s="2">
        <v>45535</v>
      </c>
      <c r="G1378" s="2">
        <v>45505</v>
      </c>
      <c r="H1378" s="1" t="s">
        <v>3999</v>
      </c>
      <c r="I1378" s="1" t="s">
        <v>4000</v>
      </c>
      <c r="J1378" s="1" t="s">
        <v>648</v>
      </c>
      <c r="K1378" s="1" t="s">
        <v>900</v>
      </c>
      <c r="L1378" s="1" t="s">
        <v>2254</v>
      </c>
      <c r="M1378" s="1"/>
      <c r="N1378" s="1"/>
      <c r="O1378" s="1"/>
      <c r="P1378" s="40">
        <v>13319.92</v>
      </c>
      <c r="Q1378" s="37" t="str">
        <f>IF(C1378="ForthPoint","ForthPoint",IF(D1378="Intercompany",_xlfn.XLOOKUP(E1378,'Dept Lookup'!B:B,'Dept Lookup'!A:A),Modified!D1378))</f>
        <v>Data Engineering</v>
      </c>
      <c r="R1378" t="str">
        <f t="shared" si="109"/>
        <v>UDX</v>
      </c>
      <c r="S1378" s="1" t="s">
        <v>707</v>
      </c>
      <c r="T1378">
        <f t="shared" si="110"/>
        <v>0</v>
      </c>
      <c r="U1378" s="25" t="str">
        <f>IF(K1378&gt;0,K1378,_xlfn.XLOOKUP(M1378,'Client Lookup'!L:L,'Client Lookup'!N:N))</f>
        <v>25978</v>
      </c>
      <c r="V1378" t="str">
        <f>_xlfn.XLOOKUP(_xlfn.NUMBERVALUE(U1378),'Project Lookup'!X:X,'Project Lookup'!B:B)</f>
        <v>GMAT Data Governance - Phase 2</v>
      </c>
      <c r="X1378" t="str">
        <f t="shared" si="111"/>
        <v>362 Universal Parks &amp; Resorts : 1038 GMAT Data Governance - Phase 2</v>
      </c>
      <c r="Y1378" t="str">
        <f t="shared" si="112"/>
        <v>362 Universal Parks &amp; Resorts</v>
      </c>
      <c r="Z1378" t="str">
        <f t="shared" si="113"/>
        <v>362 Universal Parks &amp; Resorts</v>
      </c>
      <c r="AA1378" t="str">
        <f>_xlfn.XLOOKUP(Z1378,'Client Lookup'!A:A,'Client Lookup'!C:C)</f>
        <v>UDX</v>
      </c>
      <c r="AC1378" t="e">
        <f>_xlfn.XLOOKUP(K1378,'Results vs Forecast'!K:K,'Results vs Forecast'!K:K)</f>
        <v>#N/A</v>
      </c>
    </row>
    <row r="1379" spans="1:29" hidden="1">
      <c r="A1379" s="39"/>
      <c r="B1379" s="1" t="s">
        <v>700</v>
      </c>
      <c r="C1379" s="1" t="s">
        <v>1370</v>
      </c>
      <c r="D1379" s="1" t="s">
        <v>17</v>
      </c>
      <c r="E1379" s="1" t="s">
        <v>17</v>
      </c>
      <c r="F1379" s="2">
        <v>45535</v>
      </c>
      <c r="G1379" s="2">
        <v>45505</v>
      </c>
      <c r="H1379" s="1" t="s">
        <v>4001</v>
      </c>
      <c r="I1379" s="1" t="s">
        <v>4002</v>
      </c>
      <c r="J1379" s="1" t="s">
        <v>631</v>
      </c>
      <c r="K1379" s="1" t="s">
        <v>873</v>
      </c>
      <c r="L1379" s="1" t="s">
        <v>3355</v>
      </c>
      <c r="M1379" s="1"/>
      <c r="N1379" s="1"/>
      <c r="O1379" s="1"/>
      <c r="P1379" s="40">
        <v>520.2421677420059</v>
      </c>
      <c r="Q1379" s="37" t="str">
        <f>IF(C1379="ForthPoint","ForthPoint",IF(D1379="Intercompany",_xlfn.XLOOKUP(E1379,'Dept Lookup'!B:B,'Dept Lookup'!A:A),Modified!D1379))</f>
        <v>Data Engineering</v>
      </c>
      <c r="R1379" t="str">
        <f t="shared" si="109"/>
        <v>Stagwellglobal</v>
      </c>
      <c r="S1379" s="1" t="s">
        <v>707</v>
      </c>
      <c r="T1379">
        <f t="shared" si="110"/>
        <v>0</v>
      </c>
      <c r="U1379" s="25" t="str">
        <f>IF(K1379&gt;0,K1379,_xlfn.XLOOKUP(M1379,'Client Lookup'!L:L,'Client Lookup'!N:N))</f>
        <v>25157</v>
      </c>
      <c r="V1379" t="str">
        <f>_xlfn.XLOOKUP(_xlfn.NUMBERVALUE(U1379),'Project Lookup'!X:X,'Project Lookup'!B:B)</f>
        <v>Stagwell SOW#1</v>
      </c>
      <c r="X1379" t="str">
        <f t="shared" si="111"/>
        <v>469 Stagwell Marketing Cloud LLC : 985 Stagwell SOW#1</v>
      </c>
      <c r="Y1379" t="str">
        <f t="shared" si="112"/>
        <v>469 Stagwell Marketing Cloud LLC</v>
      </c>
      <c r="Z1379" t="str">
        <f t="shared" si="113"/>
        <v>469 Stagwell Marketing Cloud LLC</v>
      </c>
      <c r="AA1379" t="str">
        <f>_xlfn.XLOOKUP(Z1379,'Client Lookup'!A:A,'Client Lookup'!C:C)</f>
        <v>Stagwellglobal</v>
      </c>
      <c r="AC1379" t="e">
        <f>_xlfn.XLOOKUP(K1379,'Results vs Forecast'!K:K,'Results vs Forecast'!K:K)</f>
        <v>#N/A</v>
      </c>
    </row>
    <row r="1380" spans="1:29" hidden="1">
      <c r="A1380" s="39"/>
      <c r="B1380" s="1" t="s">
        <v>700</v>
      </c>
      <c r="C1380" s="1" t="s">
        <v>1370</v>
      </c>
      <c r="D1380" s="1" t="s">
        <v>17</v>
      </c>
      <c r="E1380" s="1" t="s">
        <v>17</v>
      </c>
      <c r="F1380" s="2">
        <v>45535</v>
      </c>
      <c r="G1380" s="2">
        <v>45505</v>
      </c>
      <c r="H1380" s="1" t="s">
        <v>4003</v>
      </c>
      <c r="I1380" s="1" t="s">
        <v>4004</v>
      </c>
      <c r="J1380" s="1" t="s">
        <v>820</v>
      </c>
      <c r="K1380" s="1" t="s">
        <v>800</v>
      </c>
      <c r="L1380" s="1" t="s">
        <v>3718</v>
      </c>
      <c r="M1380" s="1"/>
      <c r="N1380" s="1"/>
      <c r="O1380" s="1"/>
      <c r="P1380" s="40">
        <v>560.2607960298526</v>
      </c>
      <c r="Q1380" s="37" t="str">
        <f>IF(C1380="ForthPoint","ForthPoint",IF(D1380="Intercompany",_xlfn.XLOOKUP(E1380,'Dept Lookup'!B:B,'Dept Lookup'!A:A),Modified!D1380))</f>
        <v>Data Engineering</v>
      </c>
      <c r="R1380" t="str">
        <f t="shared" si="109"/>
        <v>Globalization Partners</v>
      </c>
      <c r="S1380" s="1" t="s">
        <v>707</v>
      </c>
      <c r="T1380">
        <f t="shared" si="110"/>
        <v>0</v>
      </c>
      <c r="U1380" s="25" t="str">
        <f>IF(K1380&gt;0,K1380,_xlfn.XLOOKUP(M1380,'Client Lookup'!L:L,'Client Lookup'!N:N))</f>
        <v>36411</v>
      </c>
      <c r="V1380" t="str">
        <f>_xlfn.XLOOKUP(_xlfn.NUMBERVALUE(U1380),'Project Lookup'!X:X,'Project Lookup'!B:B)</f>
        <v>Globalization Partners SOW #42 - Data Engineering Team Renewal</v>
      </c>
      <c r="X1380" t="str">
        <f t="shared" si="111"/>
        <v>460 Globalization Partners Inc. : 1368 Globalization Partners SOW #42 - Data Engineering Team Renewal</v>
      </c>
      <c r="Y1380" t="str">
        <f t="shared" si="112"/>
        <v>460 Globalization Partners Inc.</v>
      </c>
      <c r="Z1380" t="str">
        <f t="shared" si="113"/>
        <v>460 Globalization Partners Inc.</v>
      </c>
      <c r="AA1380" t="str">
        <f>_xlfn.XLOOKUP(Z1380,'Client Lookup'!A:A,'Client Lookup'!C:C)</f>
        <v>Globalization Partners</v>
      </c>
      <c r="AC1380" t="e">
        <f>_xlfn.XLOOKUP(K1380,'Results vs Forecast'!K:K,'Results vs Forecast'!K:K)</f>
        <v>#N/A</v>
      </c>
    </row>
    <row r="1381" spans="1:29" hidden="1">
      <c r="A1381" s="39"/>
      <c r="B1381" s="1" t="s">
        <v>700</v>
      </c>
      <c r="C1381" s="1" t="s">
        <v>1370</v>
      </c>
      <c r="D1381" s="1" t="s">
        <v>17</v>
      </c>
      <c r="E1381" s="1" t="s">
        <v>17</v>
      </c>
      <c r="F1381" s="2">
        <v>45535</v>
      </c>
      <c r="G1381" s="2">
        <v>45505</v>
      </c>
      <c r="H1381" s="1" t="s">
        <v>4005</v>
      </c>
      <c r="I1381" s="1" t="s">
        <v>4006</v>
      </c>
      <c r="J1381" s="1" t="s">
        <v>812</v>
      </c>
      <c r="K1381" s="1" t="s">
        <v>795</v>
      </c>
      <c r="L1381" s="1" t="s">
        <v>3324</v>
      </c>
      <c r="M1381" s="1"/>
      <c r="N1381" s="1"/>
      <c r="O1381" s="1"/>
      <c r="P1381" s="40">
        <v>384.17883156332749</v>
      </c>
      <c r="Q1381" s="37" t="str">
        <f>IF(C1381="ForthPoint","ForthPoint",IF(D1381="Intercompany",_xlfn.XLOOKUP(E1381,'Dept Lookup'!B:B,'Dept Lookup'!A:A),Modified!D1381))</f>
        <v>Data Engineering</v>
      </c>
      <c r="R1381" t="str">
        <f t="shared" si="109"/>
        <v>Globalization Partners</v>
      </c>
      <c r="S1381" s="1" t="s">
        <v>707</v>
      </c>
      <c r="T1381">
        <f t="shared" si="110"/>
        <v>0</v>
      </c>
      <c r="U1381" s="25" t="str">
        <f>IF(K1381&gt;0,K1381,_xlfn.XLOOKUP(M1381,'Client Lookup'!L:L,'Client Lookup'!N:N))</f>
        <v>35885</v>
      </c>
      <c r="V1381" t="str">
        <f>_xlfn.XLOOKUP(_xlfn.NUMBERVALUE(U1381),'Project Lookup'!X:X,'Project Lookup'!B:B)</f>
        <v>Globalization Partners SOW #41 - Data Engineering Team Renewal</v>
      </c>
      <c r="X1381" t="str">
        <f t="shared" si="111"/>
        <v>460 Globalization Partners Inc. : 1349 Globalization Partners SOW #41 - Data Engineering Team Renewal</v>
      </c>
      <c r="Y1381" t="str">
        <f t="shared" si="112"/>
        <v>460 Globalization Partners Inc.</v>
      </c>
      <c r="Z1381" t="str">
        <f t="shared" si="113"/>
        <v>460 Globalization Partners Inc.</v>
      </c>
      <c r="AA1381" t="str">
        <f>_xlfn.XLOOKUP(Z1381,'Client Lookup'!A:A,'Client Lookup'!C:C)</f>
        <v>Globalization Partners</v>
      </c>
      <c r="AC1381" t="e">
        <f>_xlfn.XLOOKUP(K1381,'Results vs Forecast'!K:K,'Results vs Forecast'!K:K)</f>
        <v>#N/A</v>
      </c>
    </row>
    <row r="1382" spans="1:29" hidden="1">
      <c r="A1382" s="39"/>
      <c r="B1382" s="1" t="s">
        <v>700</v>
      </c>
      <c r="C1382" s="1" t="s">
        <v>1370</v>
      </c>
      <c r="D1382" s="1" t="s">
        <v>17</v>
      </c>
      <c r="E1382" s="1" t="s">
        <v>17</v>
      </c>
      <c r="F1382" s="2">
        <v>45535</v>
      </c>
      <c r="G1382" s="2">
        <v>45505</v>
      </c>
      <c r="H1382" s="1" t="s">
        <v>4007</v>
      </c>
      <c r="I1382" s="1" t="s">
        <v>4008</v>
      </c>
      <c r="J1382" s="1" t="s">
        <v>593</v>
      </c>
      <c r="K1382" s="1" t="s">
        <v>842</v>
      </c>
      <c r="L1382" s="1" t="s">
        <v>1809</v>
      </c>
      <c r="M1382" s="1"/>
      <c r="N1382" s="1"/>
      <c r="O1382" s="1"/>
      <c r="P1382" s="40">
        <v>464.21608813902071</v>
      </c>
      <c r="Q1382" s="37" t="str">
        <f>IF(C1382="ForthPoint","ForthPoint",IF(D1382="Intercompany",_xlfn.XLOOKUP(E1382,'Dept Lookup'!B:B,'Dept Lookup'!A:A),Modified!D1382))</f>
        <v>Data Engineering</v>
      </c>
      <c r="R1382" t="str">
        <f t="shared" si="109"/>
        <v>MasterCard</v>
      </c>
      <c r="S1382" s="1" t="s">
        <v>707</v>
      </c>
      <c r="T1382">
        <f t="shared" si="110"/>
        <v>0</v>
      </c>
      <c r="U1382" s="25" t="str">
        <f>IF(K1382&gt;0,K1382,_xlfn.XLOOKUP(M1382,'Client Lookup'!L:L,'Client Lookup'!N:N))</f>
        <v>25146</v>
      </c>
      <c r="V1382" t="str">
        <f>_xlfn.XLOOKUP(_xlfn.NUMBERVALUE(U1382),'Project Lookup'!X:X,'Project Lookup'!B:B)</f>
        <v>Mastercard SOW #6</v>
      </c>
      <c r="X1382" t="str">
        <f t="shared" si="111"/>
        <v>461 Session M Inc. : 974 Mastercard SOW #6</v>
      </c>
      <c r="Y1382" t="str">
        <f t="shared" si="112"/>
        <v>461 Session M Inc.</v>
      </c>
      <c r="Z1382" t="str">
        <f t="shared" si="113"/>
        <v>461 Session M Inc.</v>
      </c>
      <c r="AA1382" t="str">
        <f>_xlfn.XLOOKUP(Z1382,'Client Lookup'!A:A,'Client Lookup'!C:C)</f>
        <v>MasterCard</v>
      </c>
      <c r="AC1382" t="e">
        <f>_xlfn.XLOOKUP(K1382,'Results vs Forecast'!K:K,'Results vs Forecast'!K:K)</f>
        <v>#N/A</v>
      </c>
    </row>
    <row r="1383" spans="1:29" hidden="1">
      <c r="A1383" s="39"/>
      <c r="B1383" s="1" t="s">
        <v>700</v>
      </c>
      <c r="C1383" s="1" t="s">
        <v>1370</v>
      </c>
      <c r="D1383" s="1" t="s">
        <v>17</v>
      </c>
      <c r="E1383" s="1" t="s">
        <v>17</v>
      </c>
      <c r="F1383" s="2">
        <v>45535</v>
      </c>
      <c r="G1383" s="2">
        <v>45505</v>
      </c>
      <c r="H1383" s="1" t="s">
        <v>4009</v>
      </c>
      <c r="I1383" s="1" t="s">
        <v>4010</v>
      </c>
      <c r="J1383" s="1" t="s">
        <v>617</v>
      </c>
      <c r="K1383" s="1" t="s">
        <v>860</v>
      </c>
      <c r="L1383" s="1" t="s">
        <v>2892</v>
      </c>
      <c r="M1383" s="1"/>
      <c r="N1383" s="1"/>
      <c r="O1383" s="1"/>
      <c r="P1383" s="40">
        <v>380.17696873454281</v>
      </c>
      <c r="Q1383" s="37" t="str">
        <f>IF(C1383="ForthPoint","ForthPoint",IF(D1383="Intercompany",_xlfn.XLOOKUP(E1383,'Dept Lookup'!B:B,'Dept Lookup'!A:A),Modified!D1383))</f>
        <v>Data Engineering</v>
      </c>
      <c r="R1383" t="str">
        <f t="shared" si="109"/>
        <v>Roku</v>
      </c>
      <c r="S1383" s="1" t="s">
        <v>707</v>
      </c>
      <c r="T1383">
        <f t="shared" si="110"/>
        <v>0</v>
      </c>
      <c r="U1383" s="25" t="str">
        <f>IF(K1383&gt;0,K1383,_xlfn.XLOOKUP(M1383,'Client Lookup'!L:L,'Client Lookup'!N:N))</f>
        <v>25138</v>
      </c>
      <c r="V1383" t="str">
        <f>_xlfn.XLOOKUP(_xlfn.NUMBERVALUE(U1383),'Project Lookup'!X:X,'Project Lookup'!B:B)</f>
        <v>SOW#1 2024 - DE &amp; BI Team</v>
      </c>
      <c r="X1383" t="str">
        <f t="shared" si="111"/>
        <v>459 Roku Inc. : 966 SOW#1 2024 - DE &amp; BI Team</v>
      </c>
      <c r="Y1383" t="str">
        <f t="shared" si="112"/>
        <v>459 Roku Inc.</v>
      </c>
      <c r="Z1383" t="str">
        <f t="shared" si="113"/>
        <v>459 Roku Inc.</v>
      </c>
      <c r="AA1383" t="str">
        <f>_xlfn.XLOOKUP(Z1383,'Client Lookup'!A:A,'Client Lookup'!C:C)</f>
        <v>Roku</v>
      </c>
      <c r="AC1383" t="e">
        <f>_xlfn.XLOOKUP(K1383,'Results vs Forecast'!K:K,'Results vs Forecast'!K:K)</f>
        <v>#N/A</v>
      </c>
    </row>
    <row r="1384" spans="1:29" hidden="1">
      <c r="A1384" s="39"/>
      <c r="B1384" s="1" t="s">
        <v>700</v>
      </c>
      <c r="C1384" s="1" t="s">
        <v>701</v>
      </c>
      <c r="D1384" s="1" t="s">
        <v>17</v>
      </c>
      <c r="E1384" s="1" t="s">
        <v>17</v>
      </c>
      <c r="F1384" s="2">
        <v>45535</v>
      </c>
      <c r="G1384" s="2">
        <v>45505</v>
      </c>
      <c r="H1384" s="1" t="s">
        <v>4011</v>
      </c>
      <c r="I1384" s="1" t="s">
        <v>4012</v>
      </c>
      <c r="J1384" s="1" t="s">
        <v>562</v>
      </c>
      <c r="K1384" s="1" t="s">
        <v>823</v>
      </c>
      <c r="L1384" s="1" t="s">
        <v>3880</v>
      </c>
      <c r="M1384" s="1"/>
      <c r="N1384" s="1"/>
      <c r="O1384" s="1"/>
      <c r="P1384" s="40">
        <v>24091.67</v>
      </c>
      <c r="Q1384" s="37" t="str">
        <f>IF(C1384="ForthPoint","ForthPoint",IF(D1384="Intercompany",_xlfn.XLOOKUP(E1384,'Dept Lookup'!B:B,'Dept Lookup'!A:A),Modified!D1384))</f>
        <v>Data Engineering</v>
      </c>
      <c r="R1384" t="str">
        <f t="shared" si="109"/>
        <v>IAC/InterActiveCorp</v>
      </c>
      <c r="S1384" s="1" t="s">
        <v>707</v>
      </c>
      <c r="T1384">
        <f t="shared" si="110"/>
        <v>0</v>
      </c>
      <c r="U1384" s="25" t="str">
        <f>IF(K1384&gt;0,K1384,_xlfn.XLOOKUP(M1384,'Client Lookup'!L:L,'Client Lookup'!N:N))</f>
        <v>28469</v>
      </c>
      <c r="V1384" t="str">
        <f>_xlfn.XLOOKUP(_xlfn.NUMBERVALUE(U1384),'Project Lookup'!X:X,'Project Lookup'!B:B)</f>
        <v>IAC - Data Strategy &amp; Performance Measurement - Snowflake Sourced</v>
      </c>
      <c r="X1384" t="str">
        <f t="shared" si="111"/>
        <v>489 IAC/InterActiveCorp : 1163 IAC - Data Strategy &amp; Performance Measurement - Snowflake Sourced</v>
      </c>
      <c r="Y1384" t="str">
        <f t="shared" si="112"/>
        <v>489 IAC/InterActiveCorp</v>
      </c>
      <c r="Z1384" t="str">
        <f t="shared" si="113"/>
        <v>489 IAC/InterActiveCorp</v>
      </c>
      <c r="AA1384" t="str">
        <f>_xlfn.XLOOKUP(Z1384,'Client Lookup'!A:A,'Client Lookup'!C:C)</f>
        <v>IAC/InterActiveCorp</v>
      </c>
      <c r="AC1384" t="e">
        <f>_xlfn.XLOOKUP(K1384,'Results vs Forecast'!K:K,'Results vs Forecast'!K:K)</f>
        <v>#N/A</v>
      </c>
    </row>
    <row r="1385" spans="1:29" hidden="1">
      <c r="A1385" s="39"/>
      <c r="B1385" s="1" t="s">
        <v>700</v>
      </c>
      <c r="C1385" s="1" t="s">
        <v>1370</v>
      </c>
      <c r="D1385" s="1" t="s">
        <v>17</v>
      </c>
      <c r="E1385" s="1" t="s">
        <v>17</v>
      </c>
      <c r="F1385" s="2">
        <v>45535</v>
      </c>
      <c r="G1385" s="2">
        <v>45505</v>
      </c>
      <c r="H1385" s="1" t="s">
        <v>4013</v>
      </c>
      <c r="I1385" s="1" t="s">
        <v>4014</v>
      </c>
      <c r="J1385" s="1" t="s">
        <v>587</v>
      </c>
      <c r="K1385" s="1" t="s">
        <v>840</v>
      </c>
      <c r="L1385" s="1" t="s">
        <v>3446</v>
      </c>
      <c r="M1385" s="1"/>
      <c r="N1385" s="1"/>
      <c r="O1385" s="1"/>
      <c r="P1385" s="40">
        <v>360.16765459061952</v>
      </c>
      <c r="Q1385" s="37" t="str">
        <f>IF(C1385="ForthPoint","ForthPoint",IF(D1385="Intercompany",_xlfn.XLOOKUP(E1385,'Dept Lookup'!B:B,'Dept Lookup'!A:A),Modified!D1385))</f>
        <v>Data Engineering</v>
      </c>
      <c r="R1385" t="str">
        <f t="shared" si="109"/>
        <v>Madhive</v>
      </c>
      <c r="S1385" s="1" t="s">
        <v>707</v>
      </c>
      <c r="T1385">
        <f t="shared" si="110"/>
        <v>0</v>
      </c>
      <c r="U1385" s="25" t="str">
        <f>IF(K1385&gt;0,K1385,_xlfn.XLOOKUP(M1385,'Client Lookup'!L:L,'Client Lookup'!N:N))</f>
        <v>26788</v>
      </c>
      <c r="V1385" t="str">
        <f>_xlfn.XLOOKUP(_xlfn.NUMBERVALUE(U1385),'Project Lookup'!X:X,'Project Lookup'!B:B)</f>
        <v>Madhive - SOW1</v>
      </c>
      <c r="X1385" t="str">
        <f t="shared" si="111"/>
        <v>482 Madhive : 1111 Madhive - SOW1</v>
      </c>
      <c r="Y1385" t="str">
        <f t="shared" si="112"/>
        <v>482 Madhive</v>
      </c>
      <c r="Z1385" t="str">
        <f t="shared" si="113"/>
        <v>482 Madhive</v>
      </c>
      <c r="AA1385" t="str">
        <f>_xlfn.XLOOKUP(Z1385,'Client Lookup'!A:A,'Client Lookup'!C:C)</f>
        <v>Madhive</v>
      </c>
      <c r="AC1385" t="e">
        <f>_xlfn.XLOOKUP(K1385,'Results vs Forecast'!K:K,'Results vs Forecast'!K:K)</f>
        <v>#N/A</v>
      </c>
    </row>
    <row r="1386" spans="1:29" hidden="1">
      <c r="A1386" s="39"/>
      <c r="B1386" s="1" t="s">
        <v>700</v>
      </c>
      <c r="C1386" s="1" t="s">
        <v>1370</v>
      </c>
      <c r="D1386" s="1" t="s">
        <v>17</v>
      </c>
      <c r="E1386" s="1" t="s">
        <v>17</v>
      </c>
      <c r="F1386" s="2">
        <v>45535</v>
      </c>
      <c r="G1386" s="2">
        <v>45505</v>
      </c>
      <c r="H1386" s="1" t="s">
        <v>4015</v>
      </c>
      <c r="I1386" s="1" t="s">
        <v>4016</v>
      </c>
      <c r="J1386" s="1" t="s">
        <v>617</v>
      </c>
      <c r="K1386" s="1" t="s">
        <v>860</v>
      </c>
      <c r="L1386" s="1" t="s">
        <v>2892</v>
      </c>
      <c r="M1386" s="1"/>
      <c r="N1386" s="1"/>
      <c r="O1386" s="1"/>
      <c r="P1386" s="40">
        <v>540.25148188592925</v>
      </c>
      <c r="Q1386" s="37" t="str">
        <f>IF(C1386="ForthPoint","ForthPoint",IF(D1386="Intercompany",_xlfn.XLOOKUP(E1386,'Dept Lookup'!B:B,'Dept Lookup'!A:A),Modified!D1386))</f>
        <v>Data Engineering</v>
      </c>
      <c r="R1386" t="str">
        <f t="shared" si="109"/>
        <v>Roku</v>
      </c>
      <c r="S1386" s="1" t="s">
        <v>707</v>
      </c>
      <c r="T1386">
        <f t="shared" si="110"/>
        <v>0</v>
      </c>
      <c r="U1386" s="25" t="str">
        <f>IF(K1386&gt;0,K1386,_xlfn.XLOOKUP(M1386,'Client Lookup'!L:L,'Client Lookup'!N:N))</f>
        <v>25138</v>
      </c>
      <c r="V1386" t="str">
        <f>_xlfn.XLOOKUP(_xlfn.NUMBERVALUE(U1386),'Project Lookup'!X:X,'Project Lookup'!B:B)</f>
        <v>SOW#1 2024 - DE &amp; BI Team</v>
      </c>
      <c r="X1386" t="str">
        <f t="shared" si="111"/>
        <v>459 Roku Inc. : 966 SOW#1 2024 - DE &amp; BI Team</v>
      </c>
      <c r="Y1386" t="str">
        <f t="shared" si="112"/>
        <v>459 Roku Inc.</v>
      </c>
      <c r="Z1386" t="str">
        <f t="shared" si="113"/>
        <v>459 Roku Inc.</v>
      </c>
      <c r="AA1386" t="str">
        <f>_xlfn.XLOOKUP(Z1386,'Client Lookup'!A:A,'Client Lookup'!C:C)</f>
        <v>Roku</v>
      </c>
      <c r="AC1386" t="e">
        <f>_xlfn.XLOOKUP(K1386,'Results vs Forecast'!K:K,'Results vs Forecast'!K:K)</f>
        <v>#N/A</v>
      </c>
    </row>
    <row r="1387" spans="1:29" hidden="1">
      <c r="A1387" s="39"/>
      <c r="B1387" s="1" t="s">
        <v>700</v>
      </c>
      <c r="C1387" s="1" t="s">
        <v>1370</v>
      </c>
      <c r="D1387" s="1" t="s">
        <v>17</v>
      </c>
      <c r="E1387" s="1" t="s">
        <v>17</v>
      </c>
      <c r="F1387" s="2">
        <v>45535</v>
      </c>
      <c r="G1387" s="2">
        <v>45505</v>
      </c>
      <c r="H1387" s="1" t="s">
        <v>4017</v>
      </c>
      <c r="I1387" s="1" t="s">
        <v>4018</v>
      </c>
      <c r="J1387" s="1" t="s">
        <v>641</v>
      </c>
      <c r="K1387" s="1" t="s">
        <v>886</v>
      </c>
      <c r="L1387" s="1" t="s">
        <v>3668</v>
      </c>
      <c r="M1387" s="1"/>
      <c r="N1387" s="1"/>
      <c r="O1387" s="1"/>
      <c r="P1387" s="40">
        <v>560.2607960298526</v>
      </c>
      <c r="Q1387" s="37" t="str">
        <f>IF(C1387="ForthPoint","ForthPoint",IF(D1387="Intercompany",_xlfn.XLOOKUP(E1387,'Dept Lookup'!B:B,'Dept Lookup'!A:A),Modified!D1387))</f>
        <v>Data Engineering</v>
      </c>
      <c r="R1387" t="str">
        <f t="shared" si="109"/>
        <v>The Blackstone Group</v>
      </c>
      <c r="S1387" s="1" t="s">
        <v>707</v>
      </c>
      <c r="T1387">
        <f t="shared" si="110"/>
        <v>0</v>
      </c>
      <c r="U1387" s="25" t="str">
        <f>IF(K1387&gt;0,K1387,_xlfn.XLOOKUP(M1387,'Client Lookup'!L:L,'Client Lookup'!N:N))</f>
        <v>29419</v>
      </c>
      <c r="V1387" t="str">
        <f>_xlfn.XLOOKUP(_xlfn.NUMBERVALUE(U1387),'Project Lookup'!X:X,'Project Lookup'!B:B)</f>
        <v>Blackstone - SOW#18 - Data Engineer with AWS (Puneet Team)</v>
      </c>
      <c r="X1387" t="str">
        <f t="shared" si="111"/>
        <v>468 Blackstone Inc. : 1194 Blackstone - SOW#18 - Data Engineer with AWS (Puneet Team)</v>
      </c>
      <c r="Y1387" t="str">
        <f t="shared" si="112"/>
        <v>468 Blackstone Inc.</v>
      </c>
      <c r="Z1387" t="str">
        <f t="shared" si="113"/>
        <v>468 Blackstone Inc.</v>
      </c>
      <c r="AA1387" t="str">
        <f>_xlfn.XLOOKUP(Z1387,'Client Lookup'!A:A,'Client Lookup'!C:C)</f>
        <v>The Blackstone Group</v>
      </c>
      <c r="AC1387" t="e">
        <f>_xlfn.XLOOKUP(K1387,'Results vs Forecast'!K:K,'Results vs Forecast'!K:K)</f>
        <v>#N/A</v>
      </c>
    </row>
    <row r="1388" spans="1:29" hidden="1">
      <c r="A1388" s="39"/>
      <c r="B1388" s="1" t="s">
        <v>700</v>
      </c>
      <c r="C1388" s="1" t="s">
        <v>1370</v>
      </c>
      <c r="D1388" s="1" t="s">
        <v>17</v>
      </c>
      <c r="E1388" s="1" t="s">
        <v>17</v>
      </c>
      <c r="F1388" s="2">
        <v>45535</v>
      </c>
      <c r="G1388" s="2">
        <v>45505</v>
      </c>
      <c r="H1388" s="1" t="s">
        <v>4019</v>
      </c>
      <c r="I1388" s="1" t="s">
        <v>4020</v>
      </c>
      <c r="J1388" s="1" t="s">
        <v>812</v>
      </c>
      <c r="K1388" s="1" t="s">
        <v>795</v>
      </c>
      <c r="L1388" s="1" t="s">
        <v>3324</v>
      </c>
      <c r="M1388" s="1"/>
      <c r="N1388" s="1"/>
      <c r="O1388" s="1"/>
      <c r="P1388" s="40">
        <v>504.23471642686729</v>
      </c>
      <c r="Q1388" s="37" t="str">
        <f>IF(C1388="ForthPoint","ForthPoint",IF(D1388="Intercompany",_xlfn.XLOOKUP(E1388,'Dept Lookup'!B:B,'Dept Lookup'!A:A),Modified!D1388))</f>
        <v>Data Engineering</v>
      </c>
      <c r="R1388" t="str">
        <f t="shared" si="109"/>
        <v>Globalization Partners</v>
      </c>
      <c r="S1388" s="1" t="s">
        <v>707</v>
      </c>
      <c r="T1388">
        <f t="shared" si="110"/>
        <v>0</v>
      </c>
      <c r="U1388" s="25" t="str">
        <f>IF(K1388&gt;0,K1388,_xlfn.XLOOKUP(M1388,'Client Lookup'!L:L,'Client Lookup'!N:N))</f>
        <v>35885</v>
      </c>
      <c r="V1388" t="str">
        <f>_xlfn.XLOOKUP(_xlfn.NUMBERVALUE(U1388),'Project Lookup'!X:X,'Project Lookup'!B:B)</f>
        <v>Globalization Partners SOW #41 - Data Engineering Team Renewal</v>
      </c>
      <c r="X1388" t="str">
        <f t="shared" si="111"/>
        <v>460 Globalization Partners Inc. : 1349 Globalization Partners SOW #41 - Data Engineering Team Renewal</v>
      </c>
      <c r="Y1388" t="str">
        <f t="shared" si="112"/>
        <v>460 Globalization Partners Inc.</v>
      </c>
      <c r="Z1388" t="str">
        <f t="shared" si="113"/>
        <v>460 Globalization Partners Inc.</v>
      </c>
      <c r="AA1388" t="str">
        <f>_xlfn.XLOOKUP(Z1388,'Client Lookup'!A:A,'Client Lookup'!C:C)</f>
        <v>Globalization Partners</v>
      </c>
      <c r="AC1388" t="e">
        <f>_xlfn.XLOOKUP(K1388,'Results vs Forecast'!K:K,'Results vs Forecast'!K:K)</f>
        <v>#N/A</v>
      </c>
    </row>
    <row r="1389" spans="1:29" hidden="1">
      <c r="A1389" s="39"/>
      <c r="B1389" s="1" t="s">
        <v>700</v>
      </c>
      <c r="C1389" s="1" t="s">
        <v>1370</v>
      </c>
      <c r="D1389" s="1" t="s">
        <v>17</v>
      </c>
      <c r="E1389" s="1" t="s">
        <v>17</v>
      </c>
      <c r="F1389" s="2">
        <v>45535</v>
      </c>
      <c r="G1389" s="2">
        <v>45505</v>
      </c>
      <c r="H1389" s="1" t="s">
        <v>4021</v>
      </c>
      <c r="I1389" s="1" t="s">
        <v>4022</v>
      </c>
      <c r="J1389" s="1" t="s">
        <v>617</v>
      </c>
      <c r="K1389" s="1" t="s">
        <v>860</v>
      </c>
      <c r="L1389" s="1" t="s">
        <v>2892</v>
      </c>
      <c r="M1389" s="1"/>
      <c r="N1389" s="1"/>
      <c r="O1389" s="1"/>
      <c r="P1389" s="40">
        <v>79.036914795873145</v>
      </c>
      <c r="Q1389" s="37" t="str">
        <f>IF(C1389="ForthPoint","ForthPoint",IF(D1389="Intercompany",_xlfn.XLOOKUP(E1389,'Dept Lookup'!B:B,'Dept Lookup'!A:A),Modified!D1389))</f>
        <v>Data Engineering</v>
      </c>
      <c r="R1389" t="str">
        <f t="shared" si="109"/>
        <v>Roku</v>
      </c>
      <c r="S1389" s="1" t="s">
        <v>707</v>
      </c>
      <c r="T1389">
        <f t="shared" si="110"/>
        <v>0</v>
      </c>
      <c r="U1389" s="25" t="str">
        <f>IF(K1389&gt;0,K1389,_xlfn.XLOOKUP(M1389,'Client Lookup'!L:L,'Client Lookup'!N:N))</f>
        <v>25138</v>
      </c>
      <c r="V1389" t="str">
        <f>_xlfn.XLOOKUP(_xlfn.NUMBERVALUE(U1389),'Project Lookup'!X:X,'Project Lookup'!B:B)</f>
        <v>SOW#1 2024 - DE &amp; BI Team</v>
      </c>
      <c r="X1389" t="str">
        <f t="shared" si="111"/>
        <v>459 Roku Inc. : 966 SOW#1 2024 - DE &amp; BI Team</v>
      </c>
      <c r="Y1389" t="str">
        <f t="shared" si="112"/>
        <v>459 Roku Inc.</v>
      </c>
      <c r="Z1389" t="str">
        <f t="shared" si="113"/>
        <v>459 Roku Inc.</v>
      </c>
      <c r="AA1389" t="str">
        <f>_xlfn.XLOOKUP(Z1389,'Client Lookup'!A:A,'Client Lookup'!C:C)</f>
        <v>Roku</v>
      </c>
      <c r="AC1389" t="e">
        <f>_xlfn.XLOOKUP(K1389,'Results vs Forecast'!K:K,'Results vs Forecast'!K:K)</f>
        <v>#N/A</v>
      </c>
    </row>
    <row r="1390" spans="1:29" hidden="1">
      <c r="A1390" s="39"/>
      <c r="B1390" s="1" t="s">
        <v>700</v>
      </c>
      <c r="C1390" s="1" t="s">
        <v>1395</v>
      </c>
      <c r="D1390" s="1" t="s">
        <v>17</v>
      </c>
      <c r="E1390" s="1" t="s">
        <v>17</v>
      </c>
      <c r="F1390" s="2">
        <v>45535</v>
      </c>
      <c r="G1390" s="2">
        <v>45505</v>
      </c>
      <c r="H1390" s="1" t="s">
        <v>4023</v>
      </c>
      <c r="I1390" s="1" t="s">
        <v>4024</v>
      </c>
      <c r="J1390" s="1" t="s">
        <v>4025</v>
      </c>
      <c r="K1390" s="1" t="s">
        <v>4026</v>
      </c>
      <c r="L1390" s="1"/>
      <c r="M1390" s="1"/>
      <c r="N1390" s="1"/>
      <c r="O1390" s="1"/>
      <c r="P1390" s="40">
        <v>2607.2398751112</v>
      </c>
      <c r="Q1390" s="41" t="s">
        <v>948</v>
      </c>
      <c r="R1390" t="str">
        <f t="shared" si="109"/>
        <v>Atnahs Pharma UK Limited</v>
      </c>
      <c r="S1390" s="1" t="s">
        <v>707</v>
      </c>
      <c r="T1390">
        <f t="shared" si="110"/>
        <v>0</v>
      </c>
      <c r="U1390" s="25" t="str">
        <f>IF(K1390&gt;0,K1390,_xlfn.XLOOKUP(M1390,'Client Lookup'!L:L,'Client Lookup'!N:N))</f>
        <v>32038</v>
      </c>
      <c r="V1390" t="str">
        <f>_xlfn.XLOOKUP(_xlfn.NUMBERVALUE(U1390),'Project Lookup'!X:X,'Project Lookup'!B:B)</f>
        <v>Data Engineering Ongoing Support</v>
      </c>
      <c r="X1390" t="str">
        <f t="shared" si="111"/>
        <v>297 Atnahs Pharma UK Limited : 1257 Data Engineering Ongoing Support</v>
      </c>
      <c r="Y1390" t="str">
        <f t="shared" si="112"/>
        <v>297 Atnahs Pharma UK Limited</v>
      </c>
      <c r="Z1390" t="str">
        <f t="shared" si="113"/>
        <v>297 Atnahs Pharma UK Limited</v>
      </c>
      <c r="AA1390" t="str">
        <f>_xlfn.XLOOKUP(Z1390,'Client Lookup'!A:A,'Client Lookup'!C:C)</f>
        <v>Atnahs Pharma UK Limited</v>
      </c>
      <c r="AC1390" t="e">
        <f>_xlfn.XLOOKUP(K1390,'Results vs Forecast'!K:K,'Results vs Forecast'!K:K)</f>
        <v>#N/A</v>
      </c>
    </row>
    <row r="1391" spans="1:29" hidden="1">
      <c r="A1391" s="39"/>
      <c r="B1391" s="1" t="s">
        <v>700</v>
      </c>
      <c r="C1391" s="1" t="s">
        <v>1370</v>
      </c>
      <c r="D1391" s="1" t="s">
        <v>17</v>
      </c>
      <c r="E1391" s="1" t="s">
        <v>17</v>
      </c>
      <c r="F1391" s="2">
        <v>45535</v>
      </c>
      <c r="G1391" s="2">
        <v>45505</v>
      </c>
      <c r="H1391" s="1" t="s">
        <v>4027</v>
      </c>
      <c r="I1391" s="1" t="s">
        <v>4028</v>
      </c>
      <c r="J1391" s="1" t="s">
        <v>617</v>
      </c>
      <c r="K1391" s="1" t="s">
        <v>860</v>
      </c>
      <c r="L1391" s="1" t="s">
        <v>2892</v>
      </c>
      <c r="M1391" s="1"/>
      <c r="N1391" s="1"/>
      <c r="O1391" s="1"/>
      <c r="P1391" s="40">
        <v>432.20118550874338</v>
      </c>
      <c r="Q1391" s="37" t="str">
        <f>IF(C1391="ForthPoint","ForthPoint",IF(D1391="Intercompany",_xlfn.XLOOKUP(E1391,'Dept Lookup'!B:B,'Dept Lookup'!A:A),Modified!D1391))</f>
        <v>Data Engineering</v>
      </c>
      <c r="R1391" t="str">
        <f t="shared" si="109"/>
        <v>Roku</v>
      </c>
      <c r="S1391" s="1" t="s">
        <v>707</v>
      </c>
      <c r="T1391">
        <f t="shared" si="110"/>
        <v>0</v>
      </c>
      <c r="U1391" s="25" t="str">
        <f>IF(K1391&gt;0,K1391,_xlfn.XLOOKUP(M1391,'Client Lookup'!L:L,'Client Lookup'!N:N))</f>
        <v>25138</v>
      </c>
      <c r="V1391" t="str">
        <f>_xlfn.XLOOKUP(_xlfn.NUMBERVALUE(U1391),'Project Lookup'!X:X,'Project Lookup'!B:B)</f>
        <v>SOW#1 2024 - DE &amp; BI Team</v>
      </c>
      <c r="X1391" t="str">
        <f t="shared" si="111"/>
        <v>459 Roku Inc. : 966 SOW#1 2024 - DE &amp; BI Team</v>
      </c>
      <c r="Y1391" t="str">
        <f t="shared" si="112"/>
        <v>459 Roku Inc.</v>
      </c>
      <c r="Z1391" t="str">
        <f t="shared" si="113"/>
        <v>459 Roku Inc.</v>
      </c>
      <c r="AA1391" t="str">
        <f>_xlfn.XLOOKUP(Z1391,'Client Lookup'!A:A,'Client Lookup'!C:C)</f>
        <v>Roku</v>
      </c>
      <c r="AC1391" t="e">
        <f>_xlfn.XLOOKUP(K1391,'Results vs Forecast'!K:K,'Results vs Forecast'!K:K)</f>
        <v>#N/A</v>
      </c>
    </row>
    <row r="1392" spans="1:29" hidden="1">
      <c r="A1392" s="39"/>
      <c r="B1392" s="1" t="s">
        <v>700</v>
      </c>
      <c r="C1392" s="1" t="s">
        <v>1370</v>
      </c>
      <c r="D1392" s="1" t="s">
        <v>17</v>
      </c>
      <c r="E1392" s="1" t="s">
        <v>17</v>
      </c>
      <c r="F1392" s="2">
        <v>45535</v>
      </c>
      <c r="G1392" s="2">
        <v>45505</v>
      </c>
      <c r="H1392" s="1" t="s">
        <v>4029</v>
      </c>
      <c r="I1392" s="1" t="s">
        <v>4030</v>
      </c>
      <c r="J1392" s="1" t="s">
        <v>593</v>
      </c>
      <c r="K1392" s="1" t="s">
        <v>842</v>
      </c>
      <c r="L1392" s="1" t="s">
        <v>1809</v>
      </c>
      <c r="M1392" s="1"/>
      <c r="N1392" s="1"/>
      <c r="O1392" s="1"/>
      <c r="P1392" s="40">
        <v>496.23099076929799</v>
      </c>
      <c r="Q1392" s="37" t="str">
        <f>IF(C1392="ForthPoint","ForthPoint",IF(D1392="Intercompany",_xlfn.XLOOKUP(E1392,'Dept Lookup'!B:B,'Dept Lookup'!A:A),Modified!D1392))</f>
        <v>Data Engineering</v>
      </c>
      <c r="R1392" t="str">
        <f t="shared" si="109"/>
        <v>MasterCard</v>
      </c>
      <c r="S1392" s="1" t="s">
        <v>707</v>
      </c>
      <c r="T1392">
        <f t="shared" si="110"/>
        <v>0</v>
      </c>
      <c r="U1392" s="25" t="str">
        <f>IF(K1392&gt;0,K1392,_xlfn.XLOOKUP(M1392,'Client Lookup'!L:L,'Client Lookup'!N:N))</f>
        <v>25146</v>
      </c>
      <c r="V1392" t="str">
        <f>_xlfn.XLOOKUP(_xlfn.NUMBERVALUE(U1392),'Project Lookup'!X:X,'Project Lookup'!B:B)</f>
        <v>Mastercard SOW #6</v>
      </c>
      <c r="X1392" t="str">
        <f t="shared" si="111"/>
        <v>461 Session M Inc. : 974 Mastercard SOW #6</v>
      </c>
      <c r="Y1392" t="str">
        <f t="shared" si="112"/>
        <v>461 Session M Inc.</v>
      </c>
      <c r="Z1392" t="str">
        <f t="shared" si="113"/>
        <v>461 Session M Inc.</v>
      </c>
      <c r="AA1392" t="str">
        <f>_xlfn.XLOOKUP(Z1392,'Client Lookup'!A:A,'Client Lookup'!C:C)</f>
        <v>MasterCard</v>
      </c>
      <c r="AC1392" t="e">
        <f>_xlfn.XLOOKUP(K1392,'Results vs Forecast'!K:K,'Results vs Forecast'!K:K)</f>
        <v>#N/A</v>
      </c>
    </row>
    <row r="1393" spans="1:29" hidden="1">
      <c r="A1393" s="39"/>
      <c r="B1393" s="1" t="s">
        <v>700</v>
      </c>
      <c r="C1393" s="1" t="s">
        <v>701</v>
      </c>
      <c r="D1393" s="1" t="s">
        <v>17</v>
      </c>
      <c r="E1393" s="1" t="s">
        <v>17</v>
      </c>
      <c r="F1393" s="2">
        <v>45535</v>
      </c>
      <c r="G1393" s="2">
        <v>45505</v>
      </c>
      <c r="H1393" s="1" t="s">
        <v>1844</v>
      </c>
      <c r="I1393" s="1" t="s">
        <v>1845</v>
      </c>
      <c r="J1393" s="1" t="s">
        <v>277</v>
      </c>
      <c r="K1393" s="1"/>
      <c r="L1393" s="1"/>
      <c r="M1393" s="1" t="s">
        <v>1652</v>
      </c>
      <c r="N1393" s="1"/>
      <c r="O1393" s="1" t="s">
        <v>2111</v>
      </c>
      <c r="P1393" s="40">
        <v>-16687.77</v>
      </c>
      <c r="Q1393" s="37" t="str">
        <f>IF(C1393="ForthPoint","ForthPoint",IF(D1393="Intercompany",_xlfn.XLOOKUP(E1393,'Dept Lookup'!B:B,'Dept Lookup'!A:A),Modified!D1393))</f>
        <v>Data Engineering</v>
      </c>
      <c r="R1393" t="str">
        <f t="shared" si="109"/>
        <v>Wyndham Hotels and Resorts, LLC</v>
      </c>
      <c r="S1393" s="1" t="s">
        <v>707</v>
      </c>
      <c r="T1393" t="str">
        <f t="shared" si="110"/>
        <v>ICC 1051 Wyndham Hotels and Resorts : Wyndham - Guest Analytics Retainer</v>
      </c>
      <c r="U1393" s="25" t="str">
        <f>IF(K1393&gt;0,K1393,_xlfn.XLOOKUP(M1393,'Client Lookup'!L:L,'Client Lookup'!N:N))</f>
        <v>25999</v>
      </c>
      <c r="V1393" t="str">
        <f>_xlfn.XLOOKUP(_xlfn.NUMBERVALUE(U1393),'Project Lookup'!X:X,'Project Lookup'!B:B)</f>
        <v>Wyndham - Guest Analytics Retainer</v>
      </c>
      <c r="X1393" t="str">
        <f t="shared" si="111"/>
        <v>ICC 1051 Wyndham Hotels and Resorts : Wyndham - Guest Analytics Retainer</v>
      </c>
      <c r="Y1393" t="str">
        <f t="shared" si="112"/>
        <v>ICC 1051 Wyndham Hotels and Resorts</v>
      </c>
      <c r="Z1393" t="str">
        <f t="shared" si="113"/>
        <v>1051 Wyndham Hotels and Resorts</v>
      </c>
      <c r="AA1393" t="str">
        <f>_xlfn.XLOOKUP(Z1393,'Client Lookup'!A:A,'Client Lookup'!C:C)</f>
        <v>Wyndham Hotels and Resorts, LLC</v>
      </c>
      <c r="AC1393" t="e">
        <f>_xlfn.XLOOKUP(K1393,'Results vs Forecast'!K:K,'Results vs Forecast'!K:K)</f>
        <v>#N/A</v>
      </c>
    </row>
    <row r="1394" spans="1:29" hidden="1">
      <c r="A1394" s="39"/>
      <c r="B1394" s="1" t="s">
        <v>700</v>
      </c>
      <c r="C1394" s="1" t="s">
        <v>1370</v>
      </c>
      <c r="D1394" s="1" t="s">
        <v>17</v>
      </c>
      <c r="E1394" s="1" t="s">
        <v>17</v>
      </c>
      <c r="F1394" s="2">
        <v>45535</v>
      </c>
      <c r="G1394" s="2">
        <v>45505</v>
      </c>
      <c r="H1394" s="1" t="s">
        <v>4031</v>
      </c>
      <c r="I1394" s="1" t="s">
        <v>4032</v>
      </c>
      <c r="J1394" s="1" t="s">
        <v>587</v>
      </c>
      <c r="K1394" s="1" t="s">
        <v>840</v>
      </c>
      <c r="L1394" s="1" t="s">
        <v>3446</v>
      </c>
      <c r="M1394" s="1"/>
      <c r="N1394" s="1"/>
      <c r="O1394" s="1"/>
      <c r="P1394" s="40">
        <v>360.16765459061952</v>
      </c>
      <c r="Q1394" s="37" t="str">
        <f>IF(C1394="ForthPoint","ForthPoint",IF(D1394="Intercompany",_xlfn.XLOOKUP(E1394,'Dept Lookup'!B:B,'Dept Lookup'!A:A),Modified!D1394))</f>
        <v>Data Engineering</v>
      </c>
      <c r="R1394" t="str">
        <f t="shared" si="109"/>
        <v>Madhive</v>
      </c>
      <c r="S1394" s="1" t="s">
        <v>707</v>
      </c>
      <c r="T1394">
        <f t="shared" si="110"/>
        <v>0</v>
      </c>
      <c r="U1394" s="25" t="str">
        <f>IF(K1394&gt;0,K1394,_xlfn.XLOOKUP(M1394,'Client Lookup'!L:L,'Client Lookup'!N:N))</f>
        <v>26788</v>
      </c>
      <c r="V1394" t="str">
        <f>_xlfn.XLOOKUP(_xlfn.NUMBERVALUE(U1394),'Project Lookup'!X:X,'Project Lookup'!B:B)</f>
        <v>Madhive - SOW1</v>
      </c>
      <c r="X1394" t="str">
        <f t="shared" si="111"/>
        <v>482 Madhive : 1111 Madhive - SOW1</v>
      </c>
      <c r="Y1394" t="str">
        <f t="shared" si="112"/>
        <v>482 Madhive</v>
      </c>
      <c r="Z1394" t="str">
        <f t="shared" si="113"/>
        <v>482 Madhive</v>
      </c>
      <c r="AA1394" t="str">
        <f>_xlfn.XLOOKUP(Z1394,'Client Lookup'!A:A,'Client Lookup'!C:C)</f>
        <v>Madhive</v>
      </c>
      <c r="AC1394" t="e">
        <f>_xlfn.XLOOKUP(K1394,'Results vs Forecast'!K:K,'Results vs Forecast'!K:K)</f>
        <v>#N/A</v>
      </c>
    </row>
    <row r="1395" spans="1:29" hidden="1">
      <c r="A1395" s="39"/>
      <c r="B1395" s="1" t="s">
        <v>700</v>
      </c>
      <c r="C1395" s="1" t="s">
        <v>1370</v>
      </c>
      <c r="D1395" s="1" t="s">
        <v>17</v>
      </c>
      <c r="E1395" s="1" t="s">
        <v>17</v>
      </c>
      <c r="F1395" s="2">
        <v>45535</v>
      </c>
      <c r="G1395" s="2">
        <v>45505</v>
      </c>
      <c r="H1395" s="1" t="s">
        <v>4033</v>
      </c>
      <c r="I1395" s="1" t="s">
        <v>4034</v>
      </c>
      <c r="J1395" s="1" t="s">
        <v>587</v>
      </c>
      <c r="K1395" s="1" t="s">
        <v>840</v>
      </c>
      <c r="L1395" s="1" t="s">
        <v>3446</v>
      </c>
      <c r="M1395" s="1"/>
      <c r="N1395" s="1"/>
      <c r="O1395" s="1"/>
      <c r="P1395" s="40">
        <v>270.12574094296463</v>
      </c>
      <c r="Q1395" s="37" t="str">
        <f>IF(C1395="ForthPoint","ForthPoint",IF(D1395="Intercompany",_xlfn.XLOOKUP(E1395,'Dept Lookup'!B:B,'Dept Lookup'!A:A),Modified!D1395))</f>
        <v>Data Engineering</v>
      </c>
      <c r="R1395" t="str">
        <f t="shared" si="109"/>
        <v>Madhive</v>
      </c>
      <c r="S1395" s="1" t="s">
        <v>707</v>
      </c>
      <c r="T1395">
        <f t="shared" si="110"/>
        <v>0</v>
      </c>
      <c r="U1395" s="25" t="str">
        <f>IF(K1395&gt;0,K1395,_xlfn.XLOOKUP(M1395,'Client Lookup'!L:L,'Client Lookup'!N:N))</f>
        <v>26788</v>
      </c>
      <c r="V1395" t="str">
        <f>_xlfn.XLOOKUP(_xlfn.NUMBERVALUE(U1395),'Project Lookup'!X:X,'Project Lookup'!B:B)</f>
        <v>Madhive - SOW1</v>
      </c>
      <c r="X1395" t="str">
        <f t="shared" si="111"/>
        <v>482 Madhive : 1111 Madhive - SOW1</v>
      </c>
      <c r="Y1395" t="str">
        <f t="shared" si="112"/>
        <v>482 Madhive</v>
      </c>
      <c r="Z1395" t="str">
        <f t="shared" si="113"/>
        <v>482 Madhive</v>
      </c>
      <c r="AA1395" t="str">
        <f>_xlfn.XLOOKUP(Z1395,'Client Lookup'!A:A,'Client Lookup'!C:C)</f>
        <v>Madhive</v>
      </c>
      <c r="AC1395" t="e">
        <f>_xlfn.XLOOKUP(K1395,'Results vs Forecast'!K:K,'Results vs Forecast'!K:K)</f>
        <v>#N/A</v>
      </c>
    </row>
    <row r="1396" spans="1:29" hidden="1">
      <c r="A1396" s="39"/>
      <c r="B1396" s="1" t="s">
        <v>700</v>
      </c>
      <c r="C1396" s="1" t="s">
        <v>1370</v>
      </c>
      <c r="D1396" s="1" t="s">
        <v>17</v>
      </c>
      <c r="E1396" s="1" t="s">
        <v>17</v>
      </c>
      <c r="F1396" s="2">
        <v>45535</v>
      </c>
      <c r="G1396" s="2">
        <v>45505</v>
      </c>
      <c r="H1396" s="1" t="s">
        <v>4035</v>
      </c>
      <c r="I1396" s="1" t="s">
        <v>4036</v>
      </c>
      <c r="J1396" s="1" t="s">
        <v>618</v>
      </c>
      <c r="K1396" s="1" t="s">
        <v>859</v>
      </c>
      <c r="L1396" s="1" t="s">
        <v>3495</v>
      </c>
      <c r="M1396" s="1"/>
      <c r="N1396" s="1"/>
      <c r="O1396" s="1"/>
      <c r="P1396" s="40">
        <v>480.22353945415932</v>
      </c>
      <c r="Q1396" s="37" t="str">
        <f>IF(C1396="ForthPoint","ForthPoint",IF(D1396="Intercompany",_xlfn.XLOOKUP(E1396,'Dept Lookup'!B:B,'Dept Lookup'!A:A),Modified!D1396))</f>
        <v>Data Engineering</v>
      </c>
      <c r="R1396" t="str">
        <f t="shared" si="109"/>
        <v>Roku</v>
      </c>
      <c r="S1396" s="1" t="s">
        <v>707</v>
      </c>
      <c r="T1396">
        <f t="shared" si="110"/>
        <v>0</v>
      </c>
      <c r="U1396" s="25" t="str">
        <f>IF(K1396&gt;0,K1396,_xlfn.XLOOKUP(M1396,'Client Lookup'!L:L,'Client Lookup'!N:N))</f>
        <v>25140</v>
      </c>
      <c r="V1396" t="str">
        <f>_xlfn.XLOOKUP(_xlfn.NUMBERVALUE(U1396),'Project Lookup'!X:X,'Project Lookup'!B:B)</f>
        <v>Roku SOW 2 - Data Engineering Team</v>
      </c>
      <c r="X1396" t="str">
        <f t="shared" si="111"/>
        <v>459 Roku Inc. : 968 Roku SOW 2 - Data Engineering Team</v>
      </c>
      <c r="Y1396" t="str">
        <f t="shared" si="112"/>
        <v>459 Roku Inc.</v>
      </c>
      <c r="Z1396" t="str">
        <f t="shared" si="113"/>
        <v>459 Roku Inc.</v>
      </c>
      <c r="AA1396" t="str">
        <f>_xlfn.XLOOKUP(Z1396,'Client Lookup'!A:A,'Client Lookup'!C:C)</f>
        <v>Roku</v>
      </c>
      <c r="AC1396" t="e">
        <f>_xlfn.XLOOKUP(K1396,'Results vs Forecast'!K:K,'Results vs Forecast'!K:K)</f>
        <v>#N/A</v>
      </c>
    </row>
    <row r="1397" spans="1:29" hidden="1">
      <c r="A1397" s="39"/>
      <c r="B1397" s="1" t="s">
        <v>700</v>
      </c>
      <c r="C1397" s="1" t="s">
        <v>1370</v>
      </c>
      <c r="D1397" s="1" t="s">
        <v>17</v>
      </c>
      <c r="E1397" s="1" t="s">
        <v>17</v>
      </c>
      <c r="F1397" s="2">
        <v>45535</v>
      </c>
      <c r="G1397" s="2">
        <v>45505</v>
      </c>
      <c r="H1397" s="1" t="s">
        <v>4037</v>
      </c>
      <c r="I1397" s="1" t="s">
        <v>4038</v>
      </c>
      <c r="J1397" s="1" t="s">
        <v>816</v>
      </c>
      <c r="K1397" s="1" t="s">
        <v>798</v>
      </c>
      <c r="L1397" s="1" t="s">
        <v>3413</v>
      </c>
      <c r="M1397" s="1"/>
      <c r="N1397" s="1"/>
      <c r="O1397" s="1"/>
      <c r="P1397" s="40">
        <v>376.17510590575813</v>
      </c>
      <c r="Q1397" s="37" t="str">
        <f>IF(C1397="ForthPoint","ForthPoint",IF(D1397="Intercompany",_xlfn.XLOOKUP(E1397,'Dept Lookup'!B:B,'Dept Lookup'!A:A),Modified!D1397))</f>
        <v>Data Engineering</v>
      </c>
      <c r="R1397" t="str">
        <f t="shared" si="109"/>
        <v>Globalization Partners</v>
      </c>
      <c r="S1397" s="1" t="s">
        <v>707</v>
      </c>
      <c r="T1397">
        <f t="shared" si="110"/>
        <v>0</v>
      </c>
      <c r="U1397" s="25" t="str">
        <f>IF(K1397&gt;0,K1397,_xlfn.XLOOKUP(M1397,'Client Lookup'!L:L,'Client Lookup'!N:N))</f>
        <v>36409</v>
      </c>
      <c r="V1397" t="str">
        <f>_xlfn.XLOOKUP(_xlfn.NUMBERVALUE(U1397),'Project Lookup'!X:X,'Project Lookup'!B:B)</f>
        <v>Globalization Partners SOW #39 - Data Engineering Team  Renewal</v>
      </c>
      <c r="X1397" t="str">
        <f t="shared" si="111"/>
        <v>460 Globalization Partners Inc. : 1366 Globalization Partners SOW #39 - Data Engineering Team  Renewal</v>
      </c>
      <c r="Y1397" t="str">
        <f t="shared" si="112"/>
        <v>460 Globalization Partners Inc.</v>
      </c>
      <c r="Z1397" t="str">
        <f t="shared" si="113"/>
        <v>460 Globalization Partners Inc.</v>
      </c>
      <c r="AA1397" t="str">
        <f>_xlfn.XLOOKUP(Z1397,'Client Lookup'!A:A,'Client Lookup'!C:C)</f>
        <v>Globalization Partners</v>
      </c>
      <c r="AC1397" t="e">
        <f>_xlfn.XLOOKUP(K1397,'Results vs Forecast'!K:K,'Results vs Forecast'!K:K)</f>
        <v>#N/A</v>
      </c>
    </row>
    <row r="1398" spans="1:29" hidden="1">
      <c r="A1398" s="39"/>
      <c r="B1398" s="1" t="s">
        <v>700</v>
      </c>
      <c r="C1398" s="1" t="s">
        <v>1370</v>
      </c>
      <c r="D1398" s="1" t="s">
        <v>17</v>
      </c>
      <c r="E1398" s="1" t="s">
        <v>17</v>
      </c>
      <c r="F1398" s="2">
        <v>45535</v>
      </c>
      <c r="G1398" s="2">
        <v>45505</v>
      </c>
      <c r="H1398" s="1" t="s">
        <v>4039</v>
      </c>
      <c r="I1398" s="1" t="s">
        <v>4040</v>
      </c>
      <c r="J1398" s="1" t="s">
        <v>645</v>
      </c>
      <c r="K1398" s="1" t="s">
        <v>891</v>
      </c>
      <c r="L1398" s="1" t="s">
        <v>3332</v>
      </c>
      <c r="M1398" s="1"/>
      <c r="N1398" s="1"/>
      <c r="O1398" s="1"/>
      <c r="P1398" s="40">
        <v>480.22353945415932</v>
      </c>
      <c r="Q1398" s="37" t="str">
        <f>IF(C1398="ForthPoint","ForthPoint",IF(D1398="Intercompany",_xlfn.XLOOKUP(E1398,'Dept Lookup'!B:B,'Dept Lookup'!A:A),Modified!D1398))</f>
        <v>Data Engineering</v>
      </c>
      <c r="R1398" t="str">
        <f t="shared" si="109"/>
        <v>The Blackstone Group</v>
      </c>
      <c r="S1398" s="1" t="s">
        <v>707</v>
      </c>
      <c r="T1398">
        <f t="shared" si="110"/>
        <v>0</v>
      </c>
      <c r="U1398" s="25" t="str">
        <f>IF(K1398&gt;0,K1398,_xlfn.XLOOKUP(M1398,'Client Lookup'!L:L,'Client Lookup'!N:N))</f>
        <v>25160</v>
      </c>
      <c r="V1398" t="str">
        <f>_xlfn.XLOOKUP(_xlfn.NUMBERVALUE(U1398),'Project Lookup'!X:X,'Project Lookup'!B:B)</f>
        <v>Blackstone SOW #12</v>
      </c>
      <c r="X1398" t="str">
        <f t="shared" si="111"/>
        <v>468 Blackstone Inc. : 988 Blackstone SOW #12</v>
      </c>
      <c r="Y1398" t="str">
        <f t="shared" si="112"/>
        <v>468 Blackstone Inc.</v>
      </c>
      <c r="Z1398" t="str">
        <f t="shared" si="113"/>
        <v>468 Blackstone Inc.</v>
      </c>
      <c r="AA1398" t="str">
        <f>_xlfn.XLOOKUP(Z1398,'Client Lookup'!A:A,'Client Lookup'!C:C)</f>
        <v>The Blackstone Group</v>
      </c>
      <c r="AC1398" t="e">
        <f>_xlfn.XLOOKUP(K1398,'Results vs Forecast'!K:K,'Results vs Forecast'!K:K)</f>
        <v>#N/A</v>
      </c>
    </row>
    <row r="1399" spans="1:29" hidden="1">
      <c r="A1399" s="39"/>
      <c r="B1399" s="1" t="s">
        <v>700</v>
      </c>
      <c r="C1399" s="1" t="s">
        <v>1370</v>
      </c>
      <c r="D1399" s="1" t="s">
        <v>17</v>
      </c>
      <c r="E1399" s="1" t="s">
        <v>17</v>
      </c>
      <c r="F1399" s="2">
        <v>45535</v>
      </c>
      <c r="G1399" s="2">
        <v>45505</v>
      </c>
      <c r="H1399" s="1" t="s">
        <v>4041</v>
      </c>
      <c r="I1399" s="1" t="s">
        <v>4042</v>
      </c>
      <c r="J1399" s="1" t="s">
        <v>640</v>
      </c>
      <c r="K1399" s="1" t="s">
        <v>884</v>
      </c>
      <c r="L1399" s="1" t="s">
        <v>3366</v>
      </c>
      <c r="M1399" s="1"/>
      <c r="N1399" s="1"/>
      <c r="O1399" s="1"/>
      <c r="P1399" s="40">
        <v>560.2607960298526</v>
      </c>
      <c r="Q1399" s="37" t="str">
        <f>IF(C1399="ForthPoint","ForthPoint",IF(D1399="Intercompany",_xlfn.XLOOKUP(E1399,'Dept Lookup'!B:B,'Dept Lookup'!A:A),Modified!D1399))</f>
        <v>Data Engineering</v>
      </c>
      <c r="R1399" t="str">
        <f t="shared" si="109"/>
        <v>The Blackstone Group</v>
      </c>
      <c r="S1399" s="1" t="s">
        <v>707</v>
      </c>
      <c r="T1399">
        <f t="shared" si="110"/>
        <v>0</v>
      </c>
      <c r="U1399" s="25" t="str">
        <f>IF(K1399&gt;0,K1399,_xlfn.XLOOKUP(M1399,'Client Lookup'!L:L,'Client Lookup'!N:N))</f>
        <v>29210</v>
      </c>
      <c r="V1399" t="str">
        <f>_xlfn.XLOOKUP(_xlfn.NUMBERVALUE(U1399),'Project Lookup'!X:X,'Project Lookup'!B:B)</f>
        <v>Blackstone - SOW#15 - Developer Experience Team (.Net)</v>
      </c>
      <c r="X1399" t="str">
        <f t="shared" si="111"/>
        <v>468 Blackstone Inc. : 1189 Blackstone - SOW#15 - Developer Experience Team (.Net)</v>
      </c>
      <c r="Y1399" t="str">
        <f t="shared" si="112"/>
        <v>468 Blackstone Inc.</v>
      </c>
      <c r="Z1399" t="str">
        <f t="shared" si="113"/>
        <v>468 Blackstone Inc.</v>
      </c>
      <c r="AA1399" t="str">
        <f>_xlfn.XLOOKUP(Z1399,'Client Lookup'!A:A,'Client Lookup'!C:C)</f>
        <v>The Blackstone Group</v>
      </c>
      <c r="AC1399" t="e">
        <f>_xlfn.XLOOKUP(K1399,'Results vs Forecast'!K:K,'Results vs Forecast'!K:K)</f>
        <v>#N/A</v>
      </c>
    </row>
    <row r="1400" spans="1:29" hidden="1">
      <c r="A1400" s="39"/>
      <c r="B1400" s="1" t="s">
        <v>700</v>
      </c>
      <c r="C1400" s="1" t="s">
        <v>1370</v>
      </c>
      <c r="D1400" s="1" t="s">
        <v>17</v>
      </c>
      <c r="E1400" s="1" t="s">
        <v>17</v>
      </c>
      <c r="F1400" s="2">
        <v>45535</v>
      </c>
      <c r="G1400" s="2">
        <v>45505</v>
      </c>
      <c r="H1400" s="1" t="s">
        <v>4043</v>
      </c>
      <c r="I1400" s="1" t="s">
        <v>4044</v>
      </c>
      <c r="J1400" s="1" t="s">
        <v>612</v>
      </c>
      <c r="K1400" s="1" t="s">
        <v>853</v>
      </c>
      <c r="L1400" s="1" t="s">
        <v>3335</v>
      </c>
      <c r="M1400" s="1"/>
      <c r="N1400" s="1"/>
      <c r="O1400" s="1"/>
      <c r="P1400" s="40">
        <v>258.12015245661064</v>
      </c>
      <c r="Q1400" s="37" t="str">
        <f>IF(C1400="ForthPoint","ForthPoint",IF(D1400="Intercompany",_xlfn.XLOOKUP(E1400,'Dept Lookup'!B:B,'Dept Lookup'!A:A),Modified!D1400))</f>
        <v>Data Engineering</v>
      </c>
      <c r="R1400" t="str">
        <f t="shared" si="109"/>
        <v>Pixability</v>
      </c>
      <c r="S1400" s="1" t="s">
        <v>707</v>
      </c>
      <c r="T1400">
        <f t="shared" si="110"/>
        <v>0</v>
      </c>
      <c r="U1400" s="25" t="str">
        <f>IF(K1400&gt;0,K1400,_xlfn.XLOOKUP(M1400,'Client Lookup'!L:L,'Client Lookup'!N:N))</f>
        <v>34753</v>
      </c>
      <c r="V1400" t="str">
        <f>_xlfn.XLOOKUP(_xlfn.NUMBERVALUE(U1400),'Project Lookup'!X:X,'Project Lookup'!B:B)</f>
        <v>Pixability SOW 4</v>
      </c>
      <c r="X1400" t="str">
        <f t="shared" si="111"/>
        <v>466 Pixability Inc. : 1331 Pixability SOW 4</v>
      </c>
      <c r="Y1400" t="str">
        <f t="shared" si="112"/>
        <v>466 Pixability Inc.</v>
      </c>
      <c r="Z1400" t="str">
        <f t="shared" si="113"/>
        <v>466 Pixability Inc.</v>
      </c>
      <c r="AA1400" t="str">
        <f>_xlfn.XLOOKUP(Z1400,'Client Lookup'!A:A,'Client Lookup'!C:C)</f>
        <v>Pixability</v>
      </c>
      <c r="AC1400" t="e">
        <f>_xlfn.XLOOKUP(K1400,'Results vs Forecast'!K:K,'Results vs Forecast'!K:K)</f>
        <v>#N/A</v>
      </c>
    </row>
    <row r="1401" spans="1:29" hidden="1">
      <c r="A1401" s="39"/>
      <c r="B1401" s="1" t="s">
        <v>700</v>
      </c>
      <c r="C1401" s="1" t="s">
        <v>1370</v>
      </c>
      <c r="D1401" s="1" t="s">
        <v>17</v>
      </c>
      <c r="E1401" s="1" t="s">
        <v>17</v>
      </c>
      <c r="F1401" s="2">
        <v>45535</v>
      </c>
      <c r="G1401" s="2">
        <v>45505</v>
      </c>
      <c r="H1401" s="1" t="s">
        <v>4045</v>
      </c>
      <c r="I1401" s="1" t="s">
        <v>4046</v>
      </c>
      <c r="J1401" s="1" t="s">
        <v>915</v>
      </c>
      <c r="K1401" s="1" t="s">
        <v>896</v>
      </c>
      <c r="L1401" s="1" t="s">
        <v>3739</v>
      </c>
      <c r="M1401" s="1"/>
      <c r="N1401" s="1"/>
      <c r="O1401" s="1"/>
      <c r="P1401" s="40">
        <v>536.24961905714463</v>
      </c>
      <c r="Q1401" s="37" t="str">
        <f>IF(C1401="ForthPoint","ForthPoint",IF(D1401="Intercompany",_xlfn.XLOOKUP(E1401,'Dept Lookup'!B:B,'Dept Lookup'!A:A),Modified!D1401))</f>
        <v>Data Engineering</v>
      </c>
      <c r="R1401" t="str">
        <f t="shared" si="109"/>
        <v>The Blackstone Group</v>
      </c>
      <c r="S1401" s="1" t="s">
        <v>707</v>
      </c>
      <c r="T1401">
        <f t="shared" si="110"/>
        <v>0</v>
      </c>
      <c r="U1401" s="25" t="str">
        <f>IF(K1401&gt;0,K1401,_xlfn.XLOOKUP(M1401,'Client Lookup'!L:L,'Client Lookup'!N:N))</f>
        <v>32874</v>
      </c>
      <c r="V1401" t="str">
        <f>_xlfn.XLOOKUP(_xlfn.NUMBERVALUE(U1401),'Project Lookup'!X:X,'Project Lookup'!B:B)</f>
        <v>Blackstone - SOW#25 - FS Engineer (Seb Team)</v>
      </c>
      <c r="X1401" t="str">
        <f t="shared" si="111"/>
        <v>468 Blackstone Inc. : 1284 Blackstone - SOW#25 - FS Engineer (Seb Team)</v>
      </c>
      <c r="Y1401" t="str">
        <f t="shared" si="112"/>
        <v>468 Blackstone Inc.</v>
      </c>
      <c r="Z1401" t="str">
        <f t="shared" si="113"/>
        <v>468 Blackstone Inc.</v>
      </c>
      <c r="AA1401" t="str">
        <f>_xlfn.XLOOKUP(Z1401,'Client Lookup'!A:A,'Client Lookup'!C:C)</f>
        <v>The Blackstone Group</v>
      </c>
      <c r="AC1401" t="e">
        <f>_xlfn.XLOOKUP(K1401,'Results vs Forecast'!K:K,'Results vs Forecast'!K:K)</f>
        <v>#N/A</v>
      </c>
    </row>
    <row r="1402" spans="1:29" hidden="1">
      <c r="A1402" s="39"/>
      <c r="B1402" s="1" t="s">
        <v>700</v>
      </c>
      <c r="C1402" s="1" t="s">
        <v>1370</v>
      </c>
      <c r="D1402" s="1" t="s">
        <v>17</v>
      </c>
      <c r="E1402" s="1" t="s">
        <v>17</v>
      </c>
      <c r="F1402" s="2">
        <v>45535</v>
      </c>
      <c r="G1402" s="2">
        <v>45505</v>
      </c>
      <c r="H1402" s="1" t="s">
        <v>4047</v>
      </c>
      <c r="I1402" s="1" t="s">
        <v>4048</v>
      </c>
      <c r="J1402" s="1" t="s">
        <v>587</v>
      </c>
      <c r="K1402" s="1" t="s">
        <v>840</v>
      </c>
      <c r="L1402" s="1" t="s">
        <v>3446</v>
      </c>
      <c r="M1402" s="1"/>
      <c r="N1402" s="1"/>
      <c r="O1402" s="1"/>
      <c r="P1402" s="40">
        <v>240.11176972707966</v>
      </c>
      <c r="Q1402" s="37" t="str">
        <f>IF(C1402="ForthPoint","ForthPoint",IF(D1402="Intercompany",_xlfn.XLOOKUP(E1402,'Dept Lookup'!B:B,'Dept Lookup'!A:A),Modified!D1402))</f>
        <v>Data Engineering</v>
      </c>
      <c r="R1402" t="str">
        <f t="shared" si="109"/>
        <v>Madhive</v>
      </c>
      <c r="S1402" s="1" t="s">
        <v>707</v>
      </c>
      <c r="T1402">
        <f t="shared" si="110"/>
        <v>0</v>
      </c>
      <c r="U1402" s="25" t="str">
        <f>IF(K1402&gt;0,K1402,_xlfn.XLOOKUP(M1402,'Client Lookup'!L:L,'Client Lookup'!N:N))</f>
        <v>26788</v>
      </c>
      <c r="V1402" t="str">
        <f>_xlfn.XLOOKUP(_xlfn.NUMBERVALUE(U1402),'Project Lookup'!X:X,'Project Lookup'!B:B)</f>
        <v>Madhive - SOW1</v>
      </c>
      <c r="X1402" t="str">
        <f t="shared" si="111"/>
        <v>482 Madhive : 1111 Madhive - SOW1</v>
      </c>
      <c r="Y1402" t="str">
        <f t="shared" si="112"/>
        <v>482 Madhive</v>
      </c>
      <c r="Z1402" t="str">
        <f t="shared" si="113"/>
        <v>482 Madhive</v>
      </c>
      <c r="AA1402" t="str">
        <f>_xlfn.XLOOKUP(Z1402,'Client Lookup'!A:A,'Client Lookup'!C:C)</f>
        <v>Madhive</v>
      </c>
      <c r="AC1402" t="e">
        <f>_xlfn.XLOOKUP(K1402,'Results vs Forecast'!K:K,'Results vs Forecast'!K:K)</f>
        <v>#N/A</v>
      </c>
    </row>
    <row r="1403" spans="1:29" hidden="1">
      <c r="A1403" s="39"/>
      <c r="B1403" s="1" t="s">
        <v>700</v>
      </c>
      <c r="C1403" s="1" t="s">
        <v>1370</v>
      </c>
      <c r="D1403" s="1" t="s">
        <v>17</v>
      </c>
      <c r="E1403" s="1" t="s">
        <v>17</v>
      </c>
      <c r="F1403" s="2">
        <v>45535</v>
      </c>
      <c r="G1403" s="2">
        <v>45505</v>
      </c>
      <c r="H1403" s="1" t="s">
        <v>4049</v>
      </c>
      <c r="I1403" s="1" t="s">
        <v>4050</v>
      </c>
      <c r="J1403" s="1" t="s">
        <v>645</v>
      </c>
      <c r="K1403" s="1" t="s">
        <v>891</v>
      </c>
      <c r="L1403" s="1" t="s">
        <v>3332</v>
      </c>
      <c r="M1403" s="1"/>
      <c r="N1403" s="1"/>
      <c r="O1403" s="1"/>
      <c r="P1403" s="40">
        <v>480.22353945415932</v>
      </c>
      <c r="Q1403" s="37" t="str">
        <f>IF(C1403="ForthPoint","ForthPoint",IF(D1403="Intercompany",_xlfn.XLOOKUP(E1403,'Dept Lookup'!B:B,'Dept Lookup'!A:A),Modified!D1403))</f>
        <v>Data Engineering</v>
      </c>
      <c r="R1403" t="str">
        <f t="shared" si="109"/>
        <v>The Blackstone Group</v>
      </c>
      <c r="S1403" s="1" t="s">
        <v>707</v>
      </c>
      <c r="T1403">
        <f t="shared" si="110"/>
        <v>0</v>
      </c>
      <c r="U1403" s="25" t="str">
        <f>IF(K1403&gt;0,K1403,_xlfn.XLOOKUP(M1403,'Client Lookup'!L:L,'Client Lookup'!N:N))</f>
        <v>25160</v>
      </c>
      <c r="V1403" t="str">
        <f>_xlfn.XLOOKUP(_xlfn.NUMBERVALUE(U1403),'Project Lookup'!X:X,'Project Lookup'!B:B)</f>
        <v>Blackstone SOW #12</v>
      </c>
      <c r="X1403" t="str">
        <f t="shared" si="111"/>
        <v>468 Blackstone Inc. : 988 Blackstone SOW #12</v>
      </c>
      <c r="Y1403" t="str">
        <f t="shared" si="112"/>
        <v>468 Blackstone Inc.</v>
      </c>
      <c r="Z1403" t="str">
        <f t="shared" si="113"/>
        <v>468 Blackstone Inc.</v>
      </c>
      <c r="AA1403" t="str">
        <f>_xlfn.XLOOKUP(Z1403,'Client Lookup'!A:A,'Client Lookup'!C:C)</f>
        <v>The Blackstone Group</v>
      </c>
      <c r="AC1403" t="e">
        <f>_xlfn.XLOOKUP(K1403,'Results vs Forecast'!K:K,'Results vs Forecast'!K:K)</f>
        <v>#N/A</v>
      </c>
    </row>
    <row r="1404" spans="1:29" hidden="1">
      <c r="A1404" s="39"/>
      <c r="B1404" s="1" t="s">
        <v>700</v>
      </c>
      <c r="C1404" s="1" t="s">
        <v>1370</v>
      </c>
      <c r="D1404" s="1" t="s">
        <v>17</v>
      </c>
      <c r="E1404" s="1" t="s">
        <v>17</v>
      </c>
      <c r="F1404" s="2">
        <v>45535</v>
      </c>
      <c r="G1404" s="2">
        <v>45505</v>
      </c>
      <c r="H1404" s="1" t="s">
        <v>4051</v>
      </c>
      <c r="I1404" s="1" t="s">
        <v>4052</v>
      </c>
      <c r="J1404" s="1" t="s">
        <v>617</v>
      </c>
      <c r="K1404" s="1" t="s">
        <v>860</v>
      </c>
      <c r="L1404" s="1" t="s">
        <v>2892</v>
      </c>
      <c r="M1404" s="1"/>
      <c r="N1404" s="1"/>
      <c r="O1404" s="1"/>
      <c r="P1404" s="40">
        <v>435.20270655770798</v>
      </c>
      <c r="Q1404" s="37" t="str">
        <f>IF(C1404="ForthPoint","ForthPoint",IF(D1404="Intercompany",_xlfn.XLOOKUP(E1404,'Dept Lookup'!B:B,'Dept Lookup'!A:A),Modified!D1404))</f>
        <v>Data Engineering</v>
      </c>
      <c r="R1404" t="str">
        <f t="shared" si="109"/>
        <v>Roku</v>
      </c>
      <c r="S1404" s="1" t="s">
        <v>707</v>
      </c>
      <c r="T1404">
        <f t="shared" si="110"/>
        <v>0</v>
      </c>
      <c r="U1404" s="25" t="str">
        <f>IF(K1404&gt;0,K1404,_xlfn.XLOOKUP(M1404,'Client Lookup'!L:L,'Client Lookup'!N:N))</f>
        <v>25138</v>
      </c>
      <c r="V1404" t="str">
        <f>_xlfn.XLOOKUP(_xlfn.NUMBERVALUE(U1404),'Project Lookup'!X:X,'Project Lookup'!B:B)</f>
        <v>SOW#1 2024 - DE &amp; BI Team</v>
      </c>
      <c r="X1404" t="str">
        <f t="shared" si="111"/>
        <v>459 Roku Inc. : 966 SOW#1 2024 - DE &amp; BI Team</v>
      </c>
      <c r="Y1404" t="str">
        <f t="shared" si="112"/>
        <v>459 Roku Inc.</v>
      </c>
      <c r="Z1404" t="str">
        <f t="shared" si="113"/>
        <v>459 Roku Inc.</v>
      </c>
      <c r="AA1404" t="str">
        <f>_xlfn.XLOOKUP(Z1404,'Client Lookup'!A:A,'Client Lookup'!C:C)</f>
        <v>Roku</v>
      </c>
      <c r="AC1404" t="e">
        <f>_xlfn.XLOOKUP(K1404,'Results vs Forecast'!K:K,'Results vs Forecast'!K:K)</f>
        <v>#N/A</v>
      </c>
    </row>
    <row r="1405" spans="1:29" hidden="1">
      <c r="A1405" s="39"/>
      <c r="B1405" s="1" t="s">
        <v>700</v>
      </c>
      <c r="C1405" s="1" t="s">
        <v>1370</v>
      </c>
      <c r="D1405" s="1" t="s">
        <v>17</v>
      </c>
      <c r="E1405" s="1" t="s">
        <v>17</v>
      </c>
      <c r="F1405" s="2">
        <v>45535</v>
      </c>
      <c r="G1405" s="2">
        <v>45505</v>
      </c>
      <c r="H1405" s="1" t="s">
        <v>4053</v>
      </c>
      <c r="I1405" s="1" t="s">
        <v>4054</v>
      </c>
      <c r="J1405" s="1" t="s">
        <v>617</v>
      </c>
      <c r="K1405" s="1" t="s">
        <v>860</v>
      </c>
      <c r="L1405" s="1" t="s">
        <v>2892</v>
      </c>
      <c r="M1405" s="1"/>
      <c r="N1405" s="1"/>
      <c r="O1405" s="1"/>
      <c r="P1405" s="40">
        <v>210.0977985111947</v>
      </c>
      <c r="Q1405" s="37" t="str">
        <f>IF(C1405="ForthPoint","ForthPoint",IF(D1405="Intercompany",_xlfn.XLOOKUP(E1405,'Dept Lookup'!B:B,'Dept Lookup'!A:A),Modified!D1405))</f>
        <v>Data Engineering</v>
      </c>
      <c r="R1405" t="str">
        <f t="shared" si="109"/>
        <v>Roku</v>
      </c>
      <c r="S1405" s="1" t="s">
        <v>707</v>
      </c>
      <c r="T1405">
        <f t="shared" si="110"/>
        <v>0</v>
      </c>
      <c r="U1405" s="25" t="str">
        <f>IF(K1405&gt;0,K1405,_xlfn.XLOOKUP(M1405,'Client Lookup'!L:L,'Client Lookup'!N:N))</f>
        <v>25138</v>
      </c>
      <c r="V1405" t="str">
        <f>_xlfn.XLOOKUP(_xlfn.NUMBERVALUE(U1405),'Project Lookup'!X:X,'Project Lookup'!B:B)</f>
        <v>SOW#1 2024 - DE &amp; BI Team</v>
      </c>
      <c r="X1405" t="str">
        <f t="shared" si="111"/>
        <v>459 Roku Inc. : 966 SOW#1 2024 - DE &amp; BI Team</v>
      </c>
      <c r="Y1405" t="str">
        <f t="shared" si="112"/>
        <v>459 Roku Inc.</v>
      </c>
      <c r="Z1405" t="str">
        <f t="shared" si="113"/>
        <v>459 Roku Inc.</v>
      </c>
      <c r="AA1405" t="str">
        <f>_xlfn.XLOOKUP(Z1405,'Client Lookup'!A:A,'Client Lookup'!C:C)</f>
        <v>Roku</v>
      </c>
      <c r="AC1405" t="e">
        <f>_xlfn.XLOOKUP(K1405,'Results vs Forecast'!K:K,'Results vs Forecast'!K:K)</f>
        <v>#N/A</v>
      </c>
    </row>
    <row r="1406" spans="1:29" hidden="1">
      <c r="A1406" s="39"/>
      <c r="B1406" s="1" t="s">
        <v>700</v>
      </c>
      <c r="C1406" s="1" t="s">
        <v>1370</v>
      </c>
      <c r="D1406" s="1" t="s">
        <v>17</v>
      </c>
      <c r="E1406" s="1" t="s">
        <v>17</v>
      </c>
      <c r="F1406" s="2">
        <v>45535</v>
      </c>
      <c r="G1406" s="2">
        <v>45505</v>
      </c>
      <c r="H1406" s="1" t="s">
        <v>4055</v>
      </c>
      <c r="I1406" s="1" t="s">
        <v>4056</v>
      </c>
      <c r="J1406" s="1" t="s">
        <v>645</v>
      </c>
      <c r="K1406" s="1" t="s">
        <v>891</v>
      </c>
      <c r="L1406" s="1" t="s">
        <v>3332</v>
      </c>
      <c r="M1406" s="1"/>
      <c r="N1406" s="1"/>
      <c r="O1406" s="1"/>
      <c r="P1406" s="40">
        <v>560.2607960298526</v>
      </c>
      <c r="Q1406" s="37" t="str">
        <f>IF(C1406="ForthPoint","ForthPoint",IF(D1406="Intercompany",_xlfn.XLOOKUP(E1406,'Dept Lookup'!B:B,'Dept Lookup'!A:A),Modified!D1406))</f>
        <v>Data Engineering</v>
      </c>
      <c r="R1406" t="str">
        <f t="shared" si="109"/>
        <v>The Blackstone Group</v>
      </c>
      <c r="S1406" s="1" t="s">
        <v>707</v>
      </c>
      <c r="T1406">
        <f t="shared" si="110"/>
        <v>0</v>
      </c>
      <c r="U1406" s="25" t="str">
        <f>IF(K1406&gt;0,K1406,_xlfn.XLOOKUP(M1406,'Client Lookup'!L:L,'Client Lookup'!N:N))</f>
        <v>25160</v>
      </c>
      <c r="V1406" t="str">
        <f>_xlfn.XLOOKUP(_xlfn.NUMBERVALUE(U1406),'Project Lookup'!X:X,'Project Lookup'!B:B)</f>
        <v>Blackstone SOW #12</v>
      </c>
      <c r="X1406" t="str">
        <f t="shared" si="111"/>
        <v>468 Blackstone Inc. : 988 Blackstone SOW #12</v>
      </c>
      <c r="Y1406" t="str">
        <f t="shared" si="112"/>
        <v>468 Blackstone Inc.</v>
      </c>
      <c r="Z1406" t="str">
        <f t="shared" si="113"/>
        <v>468 Blackstone Inc.</v>
      </c>
      <c r="AA1406" t="str">
        <f>_xlfn.XLOOKUP(Z1406,'Client Lookup'!A:A,'Client Lookup'!C:C)</f>
        <v>The Blackstone Group</v>
      </c>
      <c r="AC1406" t="e">
        <f>_xlfn.XLOOKUP(K1406,'Results vs Forecast'!K:K,'Results vs Forecast'!K:K)</f>
        <v>#N/A</v>
      </c>
    </row>
    <row r="1407" spans="1:29" hidden="1">
      <c r="A1407" s="39"/>
      <c r="B1407" s="1" t="s">
        <v>700</v>
      </c>
      <c r="C1407" s="1" t="s">
        <v>701</v>
      </c>
      <c r="D1407" s="1" t="s">
        <v>17</v>
      </c>
      <c r="E1407" s="1" t="s">
        <v>17</v>
      </c>
      <c r="F1407" s="2">
        <v>45535</v>
      </c>
      <c r="G1407" s="2">
        <v>45505</v>
      </c>
      <c r="H1407" s="1" t="s">
        <v>4057</v>
      </c>
      <c r="I1407" s="1" t="s">
        <v>4058</v>
      </c>
      <c r="J1407" s="1" t="s">
        <v>503</v>
      </c>
      <c r="K1407" s="1" t="s">
        <v>758</v>
      </c>
      <c r="L1407" s="1" t="s">
        <v>4059</v>
      </c>
      <c r="M1407" s="1"/>
      <c r="N1407" s="1"/>
      <c r="O1407" s="1"/>
      <c r="P1407" s="40">
        <v>11792</v>
      </c>
      <c r="Q1407" s="37" t="str">
        <f>IF(C1407="ForthPoint","ForthPoint",IF(D1407="Intercompany",_xlfn.XLOOKUP(E1407,'Dept Lookup'!B:B,'Dept Lookup'!A:A),Modified!D1407))</f>
        <v>Data Engineering</v>
      </c>
      <c r="R1407" t="str">
        <f t="shared" si="109"/>
        <v>CVS Health</v>
      </c>
      <c r="S1407" s="1" t="s">
        <v>707</v>
      </c>
      <c r="T1407">
        <f t="shared" si="110"/>
        <v>0</v>
      </c>
      <c r="U1407" s="25" t="str">
        <f>IF(K1407&gt;0,K1407,_xlfn.XLOOKUP(M1407,'Client Lookup'!L:L,'Client Lookup'!N:N))</f>
        <v>29632</v>
      </c>
      <c r="V1407" t="str">
        <f>_xlfn.XLOOKUP(_xlfn.NUMBERVALUE(U1407),'Project Lookup'!X:X,'Project Lookup'!B:B)</f>
        <v>Foundry Targeting - Alpesh FED</v>
      </c>
      <c r="X1407" t="str">
        <f t="shared" si="111"/>
        <v>170 CVS Health : 1204 Foundry Targeting - Alpesh FED</v>
      </c>
      <c r="Y1407" t="str">
        <f t="shared" si="112"/>
        <v>170 CVS Health</v>
      </c>
      <c r="Z1407" t="str">
        <f t="shared" si="113"/>
        <v>170 CVS Health</v>
      </c>
      <c r="AA1407" t="str">
        <f>_xlfn.XLOOKUP(Z1407,'Client Lookup'!A:A,'Client Lookup'!C:C)</f>
        <v>CVS Health</v>
      </c>
      <c r="AC1407" t="e">
        <f>_xlfn.XLOOKUP(K1407,'Results vs Forecast'!K:K,'Results vs Forecast'!K:K)</f>
        <v>#N/A</v>
      </c>
    </row>
    <row r="1408" spans="1:29" hidden="1">
      <c r="A1408" s="39"/>
      <c r="B1408" s="1" t="s">
        <v>700</v>
      </c>
      <c r="C1408" s="1" t="s">
        <v>1370</v>
      </c>
      <c r="D1408" s="1" t="s">
        <v>17</v>
      </c>
      <c r="E1408" s="1" t="s">
        <v>17</v>
      </c>
      <c r="F1408" s="2">
        <v>45535</v>
      </c>
      <c r="G1408" s="2">
        <v>45505</v>
      </c>
      <c r="H1408" s="1" t="s">
        <v>4060</v>
      </c>
      <c r="I1408" s="1" t="s">
        <v>4061</v>
      </c>
      <c r="J1408" s="1" t="s">
        <v>799</v>
      </c>
      <c r="K1408" s="1" t="s">
        <v>797</v>
      </c>
      <c r="L1408" s="1" t="s">
        <v>3338</v>
      </c>
      <c r="M1408" s="1"/>
      <c r="N1408" s="1"/>
      <c r="O1408" s="1"/>
      <c r="P1408" s="40">
        <v>180.08382729530976</v>
      </c>
      <c r="Q1408" s="37" t="str">
        <f>IF(C1408="ForthPoint","ForthPoint",IF(D1408="Intercompany",_xlfn.XLOOKUP(E1408,'Dept Lookup'!B:B,'Dept Lookup'!A:A),Modified!D1408))</f>
        <v>Data Engineering</v>
      </c>
      <c r="R1408" t="str">
        <f t="shared" si="109"/>
        <v>Fedefarma</v>
      </c>
      <c r="S1408" s="1" t="s">
        <v>707</v>
      </c>
      <c r="T1408">
        <f t="shared" si="110"/>
        <v>0</v>
      </c>
      <c r="U1408" s="25" t="str">
        <f>IF(K1408&gt;0,K1408,_xlfn.XLOOKUP(M1408,'Client Lookup'!L:L,'Client Lookup'!N:N))</f>
        <v>28678</v>
      </c>
      <c r="V1408" t="str">
        <f>_xlfn.XLOOKUP(_xlfn.NUMBERVALUE(U1408),'Project Lookup'!X:X,'Project Lookup'!B:B)</f>
        <v>Fedefarma: Landing Zone Assessment &amp; Recommendation Phase</v>
      </c>
      <c r="X1408" t="str">
        <f t="shared" si="111"/>
        <v>456 ICC in Montevideo represents Blend360 : 1166 Fedefarma: Landing Zone Assessment &amp; Recommendation Phase</v>
      </c>
      <c r="Y1408" t="str">
        <f t="shared" si="112"/>
        <v>456 ICC in Montevideo represents Blend360</v>
      </c>
      <c r="Z1408" t="str">
        <f t="shared" si="113"/>
        <v>456 ICC in Montevideo represents Blend360</v>
      </c>
      <c r="AA1408" t="str">
        <f>_xlfn.XLOOKUP(Z1408,'Client Lookup'!A:A,'Client Lookup'!C:C)</f>
        <v>Fedefarma</v>
      </c>
      <c r="AC1408" t="e">
        <f>_xlfn.XLOOKUP(K1408,'Results vs Forecast'!K:K,'Results vs Forecast'!K:K)</f>
        <v>#N/A</v>
      </c>
    </row>
    <row r="1409" spans="1:29" hidden="1">
      <c r="A1409" s="39"/>
      <c r="B1409" s="1" t="s">
        <v>700</v>
      </c>
      <c r="C1409" s="1" t="s">
        <v>1370</v>
      </c>
      <c r="D1409" s="1" t="s">
        <v>17</v>
      </c>
      <c r="E1409" s="1" t="s">
        <v>17</v>
      </c>
      <c r="F1409" s="2">
        <v>45535</v>
      </c>
      <c r="G1409" s="2">
        <v>45505</v>
      </c>
      <c r="H1409" s="1" t="s">
        <v>4062</v>
      </c>
      <c r="I1409" s="1" t="s">
        <v>4063</v>
      </c>
      <c r="J1409" s="1" t="s">
        <v>617</v>
      </c>
      <c r="K1409" s="1" t="s">
        <v>860</v>
      </c>
      <c r="L1409" s="1" t="s">
        <v>2892</v>
      </c>
      <c r="M1409" s="1"/>
      <c r="N1409" s="1"/>
      <c r="O1409" s="1"/>
      <c r="P1409" s="40">
        <v>493.2297175750856</v>
      </c>
      <c r="Q1409" s="37" t="str">
        <f>IF(C1409="ForthPoint","ForthPoint",IF(D1409="Intercompany",_xlfn.XLOOKUP(E1409,'Dept Lookup'!B:B,'Dept Lookup'!A:A),Modified!D1409))</f>
        <v>Data Engineering</v>
      </c>
      <c r="R1409" t="str">
        <f t="shared" si="109"/>
        <v>Roku</v>
      </c>
      <c r="S1409" s="1" t="s">
        <v>707</v>
      </c>
      <c r="T1409">
        <f t="shared" si="110"/>
        <v>0</v>
      </c>
      <c r="U1409" s="25" t="str">
        <f>IF(K1409&gt;0,K1409,_xlfn.XLOOKUP(M1409,'Client Lookup'!L:L,'Client Lookup'!N:N))</f>
        <v>25138</v>
      </c>
      <c r="V1409" t="str">
        <f>_xlfn.XLOOKUP(_xlfn.NUMBERVALUE(U1409),'Project Lookup'!X:X,'Project Lookup'!B:B)</f>
        <v>SOW#1 2024 - DE &amp; BI Team</v>
      </c>
      <c r="X1409" t="str">
        <f t="shared" si="111"/>
        <v>459 Roku Inc. : 966 SOW#1 2024 - DE &amp; BI Team</v>
      </c>
      <c r="Y1409" t="str">
        <f t="shared" si="112"/>
        <v>459 Roku Inc.</v>
      </c>
      <c r="Z1409" t="str">
        <f t="shared" si="113"/>
        <v>459 Roku Inc.</v>
      </c>
      <c r="AA1409" t="str">
        <f>_xlfn.XLOOKUP(Z1409,'Client Lookup'!A:A,'Client Lookup'!C:C)</f>
        <v>Roku</v>
      </c>
      <c r="AC1409" t="e">
        <f>_xlfn.XLOOKUP(K1409,'Results vs Forecast'!K:K,'Results vs Forecast'!K:K)</f>
        <v>#N/A</v>
      </c>
    </row>
    <row r="1410" spans="1:29" hidden="1">
      <c r="A1410" s="39"/>
      <c r="B1410" s="1" t="s">
        <v>700</v>
      </c>
      <c r="C1410" s="1" t="s">
        <v>1370</v>
      </c>
      <c r="D1410" s="1" t="s">
        <v>17</v>
      </c>
      <c r="E1410" s="1" t="s">
        <v>17</v>
      </c>
      <c r="F1410" s="2">
        <v>45535</v>
      </c>
      <c r="G1410" s="2">
        <v>45505</v>
      </c>
      <c r="H1410" s="1" t="s">
        <v>4064</v>
      </c>
      <c r="I1410" s="1" t="s">
        <v>4065</v>
      </c>
      <c r="J1410" s="1" t="s">
        <v>617</v>
      </c>
      <c r="K1410" s="1" t="s">
        <v>860</v>
      </c>
      <c r="L1410" s="1" t="s">
        <v>2892</v>
      </c>
      <c r="M1410" s="1"/>
      <c r="N1410" s="1"/>
      <c r="O1410" s="1"/>
      <c r="P1410" s="40">
        <v>464.21608813902071</v>
      </c>
      <c r="Q1410" s="37" t="str">
        <f>IF(C1410="ForthPoint","ForthPoint",IF(D1410="Intercompany",_xlfn.XLOOKUP(E1410,'Dept Lookup'!B:B,'Dept Lookup'!A:A),Modified!D1410))</f>
        <v>Data Engineering</v>
      </c>
      <c r="R1410" t="str">
        <f t="shared" si="109"/>
        <v>Roku</v>
      </c>
      <c r="S1410" s="1" t="s">
        <v>707</v>
      </c>
      <c r="T1410">
        <f t="shared" si="110"/>
        <v>0</v>
      </c>
      <c r="U1410" s="25" t="str">
        <f>IF(K1410&gt;0,K1410,_xlfn.XLOOKUP(M1410,'Client Lookup'!L:L,'Client Lookup'!N:N))</f>
        <v>25138</v>
      </c>
      <c r="V1410" t="str">
        <f>_xlfn.XLOOKUP(_xlfn.NUMBERVALUE(U1410),'Project Lookup'!X:X,'Project Lookup'!B:B)</f>
        <v>SOW#1 2024 - DE &amp; BI Team</v>
      </c>
      <c r="X1410" t="str">
        <f t="shared" si="111"/>
        <v>459 Roku Inc. : 966 SOW#1 2024 - DE &amp; BI Team</v>
      </c>
      <c r="Y1410" t="str">
        <f t="shared" si="112"/>
        <v>459 Roku Inc.</v>
      </c>
      <c r="Z1410" t="str">
        <f t="shared" si="113"/>
        <v>459 Roku Inc.</v>
      </c>
      <c r="AA1410" t="str">
        <f>_xlfn.XLOOKUP(Z1410,'Client Lookup'!A:A,'Client Lookup'!C:C)</f>
        <v>Roku</v>
      </c>
      <c r="AC1410" t="e">
        <f>_xlfn.XLOOKUP(K1410,'Results vs Forecast'!K:K,'Results vs Forecast'!K:K)</f>
        <v>#N/A</v>
      </c>
    </row>
    <row r="1411" spans="1:29" hidden="1">
      <c r="A1411" s="39"/>
      <c r="B1411" s="1" t="s">
        <v>700</v>
      </c>
      <c r="C1411" s="1" t="s">
        <v>1370</v>
      </c>
      <c r="D1411" s="1" t="s">
        <v>17</v>
      </c>
      <c r="E1411" s="1" t="s">
        <v>17</v>
      </c>
      <c r="F1411" s="2">
        <v>45535</v>
      </c>
      <c r="G1411" s="2">
        <v>45505</v>
      </c>
      <c r="H1411" s="1" t="s">
        <v>4066</v>
      </c>
      <c r="I1411" s="1" t="s">
        <v>4067</v>
      </c>
      <c r="J1411" s="1" t="s">
        <v>799</v>
      </c>
      <c r="K1411" s="1" t="s">
        <v>797</v>
      </c>
      <c r="L1411" s="1" t="s">
        <v>3338</v>
      </c>
      <c r="M1411" s="1"/>
      <c r="N1411" s="1"/>
      <c r="O1411" s="1"/>
      <c r="P1411" s="40">
        <v>180.08382729530976</v>
      </c>
      <c r="Q1411" s="37" t="str">
        <f>IF(C1411="ForthPoint","ForthPoint",IF(D1411="Intercompany",_xlfn.XLOOKUP(E1411,'Dept Lookup'!B:B,'Dept Lookup'!A:A),Modified!D1411))</f>
        <v>Data Engineering</v>
      </c>
      <c r="R1411" t="str">
        <f t="shared" ref="R1411:R1474" si="114">AA1411</f>
        <v>Fedefarma</v>
      </c>
      <c r="S1411" s="1" t="s">
        <v>707</v>
      </c>
      <c r="T1411">
        <f t="shared" ref="T1411:T1474" si="115">M1411</f>
        <v>0</v>
      </c>
      <c r="U1411" s="25" t="str">
        <f>IF(K1411&gt;0,K1411,_xlfn.XLOOKUP(M1411,'Client Lookup'!L:L,'Client Lookup'!N:N))</f>
        <v>28678</v>
      </c>
      <c r="V1411" t="str">
        <f>_xlfn.XLOOKUP(_xlfn.NUMBERVALUE(U1411),'Project Lookup'!X:X,'Project Lookup'!B:B)</f>
        <v>Fedefarma: Landing Zone Assessment &amp; Recommendation Phase</v>
      </c>
      <c r="X1411" t="str">
        <f t="shared" ref="X1411:X1474" si="116">IF(J1411="- No Entity -",M1411,J1411)</f>
        <v>456 ICC in Montevideo represents Blend360 : 1166 Fedefarma: Landing Zone Assessment &amp; Recommendation Phase</v>
      </c>
      <c r="Y1411" t="str">
        <f t="shared" ref="Y1411:Y1474" si="117">IFERROR(_xlfn.TEXTBEFORE(X1411," :"),X1411)</f>
        <v>456 ICC in Montevideo represents Blend360</v>
      </c>
      <c r="Z1411" t="str">
        <f t="shared" si="113"/>
        <v>456 ICC in Montevideo represents Blend360</v>
      </c>
      <c r="AA1411" t="str">
        <f>_xlfn.XLOOKUP(Z1411,'Client Lookup'!A:A,'Client Lookup'!C:C)</f>
        <v>Fedefarma</v>
      </c>
      <c r="AC1411" t="e">
        <f>_xlfn.XLOOKUP(K1411,'Results vs Forecast'!K:K,'Results vs Forecast'!K:K)</f>
        <v>#N/A</v>
      </c>
    </row>
    <row r="1412" spans="1:29" hidden="1">
      <c r="A1412" s="39"/>
      <c r="B1412" s="1" t="s">
        <v>700</v>
      </c>
      <c r="C1412" s="1" t="s">
        <v>1370</v>
      </c>
      <c r="D1412" s="1" t="s">
        <v>17</v>
      </c>
      <c r="E1412" s="1" t="s">
        <v>17</v>
      </c>
      <c r="F1412" s="2">
        <v>45535</v>
      </c>
      <c r="G1412" s="2">
        <v>45505</v>
      </c>
      <c r="H1412" s="1" t="s">
        <v>4068</v>
      </c>
      <c r="I1412" s="1" t="s">
        <v>4069</v>
      </c>
      <c r="J1412" s="1" t="s">
        <v>617</v>
      </c>
      <c r="K1412" s="1" t="s">
        <v>860</v>
      </c>
      <c r="L1412" s="1" t="s">
        <v>2892</v>
      </c>
      <c r="M1412" s="1"/>
      <c r="N1412" s="1"/>
      <c r="O1412" s="1"/>
      <c r="P1412" s="40">
        <v>360.16765459061952</v>
      </c>
      <c r="Q1412" s="37" t="str">
        <f>IF(C1412="ForthPoint","ForthPoint",IF(D1412="Intercompany",_xlfn.XLOOKUP(E1412,'Dept Lookup'!B:B,'Dept Lookup'!A:A),Modified!D1412))</f>
        <v>Data Engineering</v>
      </c>
      <c r="R1412" t="str">
        <f t="shared" si="114"/>
        <v>Roku</v>
      </c>
      <c r="S1412" s="1" t="s">
        <v>707</v>
      </c>
      <c r="T1412">
        <f t="shared" si="115"/>
        <v>0</v>
      </c>
      <c r="U1412" s="25" t="str">
        <f>IF(K1412&gt;0,K1412,_xlfn.XLOOKUP(M1412,'Client Lookup'!L:L,'Client Lookup'!N:N))</f>
        <v>25138</v>
      </c>
      <c r="V1412" t="str">
        <f>_xlfn.XLOOKUP(_xlfn.NUMBERVALUE(U1412),'Project Lookup'!X:X,'Project Lookup'!B:B)</f>
        <v>SOW#1 2024 - DE &amp; BI Team</v>
      </c>
      <c r="X1412" t="str">
        <f t="shared" si="116"/>
        <v>459 Roku Inc. : 966 SOW#1 2024 - DE &amp; BI Team</v>
      </c>
      <c r="Y1412" t="str">
        <f t="shared" si="117"/>
        <v>459 Roku Inc.</v>
      </c>
      <c r="Z1412" t="str">
        <f t="shared" si="113"/>
        <v>459 Roku Inc.</v>
      </c>
      <c r="AA1412" t="str">
        <f>_xlfn.XLOOKUP(Z1412,'Client Lookup'!A:A,'Client Lookup'!C:C)</f>
        <v>Roku</v>
      </c>
      <c r="AC1412" t="e">
        <f>_xlfn.XLOOKUP(K1412,'Results vs Forecast'!K:K,'Results vs Forecast'!K:K)</f>
        <v>#N/A</v>
      </c>
    </row>
    <row r="1413" spans="1:29" hidden="1">
      <c r="A1413" s="39"/>
      <c r="B1413" s="1" t="s">
        <v>700</v>
      </c>
      <c r="C1413" s="1" t="s">
        <v>1370</v>
      </c>
      <c r="D1413" s="1" t="s">
        <v>17</v>
      </c>
      <c r="E1413" s="1" t="s">
        <v>17</v>
      </c>
      <c r="F1413" s="2">
        <v>45535</v>
      </c>
      <c r="G1413" s="2">
        <v>45505</v>
      </c>
      <c r="H1413" s="1" t="s">
        <v>4070</v>
      </c>
      <c r="I1413" s="1" t="s">
        <v>4071</v>
      </c>
      <c r="J1413" s="1" t="s">
        <v>617</v>
      </c>
      <c r="K1413" s="1" t="s">
        <v>860</v>
      </c>
      <c r="L1413" s="1" t="s">
        <v>2892</v>
      </c>
      <c r="M1413" s="1"/>
      <c r="N1413" s="1"/>
      <c r="O1413" s="1"/>
      <c r="P1413" s="40">
        <v>320.14902630277288</v>
      </c>
      <c r="Q1413" s="37" t="str">
        <f>IF(C1413="ForthPoint","ForthPoint",IF(D1413="Intercompany",_xlfn.XLOOKUP(E1413,'Dept Lookup'!B:B,'Dept Lookup'!A:A),Modified!D1413))</f>
        <v>Data Engineering</v>
      </c>
      <c r="R1413" t="str">
        <f t="shared" si="114"/>
        <v>Roku</v>
      </c>
      <c r="S1413" s="1" t="s">
        <v>707</v>
      </c>
      <c r="T1413">
        <f t="shared" si="115"/>
        <v>0</v>
      </c>
      <c r="U1413" s="25" t="str">
        <f>IF(K1413&gt;0,K1413,_xlfn.XLOOKUP(M1413,'Client Lookup'!L:L,'Client Lookup'!N:N))</f>
        <v>25138</v>
      </c>
      <c r="V1413" t="str">
        <f>_xlfn.XLOOKUP(_xlfn.NUMBERVALUE(U1413),'Project Lookup'!X:X,'Project Lookup'!B:B)</f>
        <v>SOW#1 2024 - DE &amp; BI Team</v>
      </c>
      <c r="X1413" t="str">
        <f t="shared" si="116"/>
        <v>459 Roku Inc. : 966 SOW#1 2024 - DE &amp; BI Team</v>
      </c>
      <c r="Y1413" t="str">
        <f t="shared" si="117"/>
        <v>459 Roku Inc.</v>
      </c>
      <c r="Z1413" t="str">
        <f t="shared" si="113"/>
        <v>459 Roku Inc.</v>
      </c>
      <c r="AA1413" t="str">
        <f>_xlfn.XLOOKUP(Z1413,'Client Lookup'!A:A,'Client Lookup'!C:C)</f>
        <v>Roku</v>
      </c>
      <c r="AC1413" t="e">
        <f>_xlfn.XLOOKUP(K1413,'Results vs Forecast'!K:K,'Results vs Forecast'!K:K)</f>
        <v>#N/A</v>
      </c>
    </row>
    <row r="1414" spans="1:29" hidden="1">
      <c r="A1414" s="39"/>
      <c r="B1414" s="1" t="s">
        <v>700</v>
      </c>
      <c r="C1414" s="1" t="s">
        <v>1370</v>
      </c>
      <c r="D1414" s="1" t="s">
        <v>17</v>
      </c>
      <c r="E1414" s="1" t="s">
        <v>17</v>
      </c>
      <c r="F1414" s="2">
        <v>45535</v>
      </c>
      <c r="G1414" s="2">
        <v>45505</v>
      </c>
      <c r="H1414" s="1" t="s">
        <v>4072</v>
      </c>
      <c r="I1414" s="1" t="s">
        <v>4073</v>
      </c>
      <c r="J1414" s="1" t="s">
        <v>617</v>
      </c>
      <c r="K1414" s="1" t="s">
        <v>860</v>
      </c>
      <c r="L1414" s="1" t="s">
        <v>2892</v>
      </c>
      <c r="M1414" s="1"/>
      <c r="N1414" s="1"/>
      <c r="O1414" s="1"/>
      <c r="P1414" s="40">
        <v>210.0977985111947</v>
      </c>
      <c r="Q1414" s="37" t="str">
        <f>IF(C1414="ForthPoint","ForthPoint",IF(D1414="Intercompany",_xlfn.XLOOKUP(E1414,'Dept Lookup'!B:B,'Dept Lookup'!A:A),Modified!D1414))</f>
        <v>Data Engineering</v>
      </c>
      <c r="R1414" t="str">
        <f t="shared" si="114"/>
        <v>Roku</v>
      </c>
      <c r="S1414" s="1" t="s">
        <v>707</v>
      </c>
      <c r="T1414">
        <f t="shared" si="115"/>
        <v>0</v>
      </c>
      <c r="U1414" s="25" t="str">
        <f>IF(K1414&gt;0,K1414,_xlfn.XLOOKUP(M1414,'Client Lookup'!L:L,'Client Lookup'!N:N))</f>
        <v>25138</v>
      </c>
      <c r="V1414" t="str">
        <f>_xlfn.XLOOKUP(_xlfn.NUMBERVALUE(U1414),'Project Lookup'!X:X,'Project Lookup'!B:B)</f>
        <v>SOW#1 2024 - DE &amp; BI Team</v>
      </c>
      <c r="X1414" t="str">
        <f t="shared" si="116"/>
        <v>459 Roku Inc. : 966 SOW#1 2024 - DE &amp; BI Team</v>
      </c>
      <c r="Y1414" t="str">
        <f t="shared" si="117"/>
        <v>459 Roku Inc.</v>
      </c>
      <c r="Z1414" t="str">
        <f t="shared" si="113"/>
        <v>459 Roku Inc.</v>
      </c>
      <c r="AA1414" t="str">
        <f>_xlfn.XLOOKUP(Z1414,'Client Lookup'!A:A,'Client Lookup'!C:C)</f>
        <v>Roku</v>
      </c>
      <c r="AC1414" t="e">
        <f>_xlfn.XLOOKUP(K1414,'Results vs Forecast'!K:K,'Results vs Forecast'!K:K)</f>
        <v>#N/A</v>
      </c>
    </row>
    <row r="1415" spans="1:29" hidden="1">
      <c r="A1415" s="39"/>
      <c r="B1415" s="1" t="s">
        <v>700</v>
      </c>
      <c r="C1415" s="1" t="s">
        <v>1370</v>
      </c>
      <c r="D1415" s="1" t="s">
        <v>17</v>
      </c>
      <c r="E1415" s="1" t="s">
        <v>17</v>
      </c>
      <c r="F1415" s="2">
        <v>45535</v>
      </c>
      <c r="G1415" s="2">
        <v>45505</v>
      </c>
      <c r="H1415" s="1" t="s">
        <v>4074</v>
      </c>
      <c r="I1415" s="1" t="s">
        <v>4075</v>
      </c>
      <c r="J1415" s="1" t="s">
        <v>638</v>
      </c>
      <c r="K1415" s="1" t="s">
        <v>885</v>
      </c>
      <c r="L1415" s="1" t="s">
        <v>3435</v>
      </c>
      <c r="M1415" s="1"/>
      <c r="N1415" s="1"/>
      <c r="O1415" s="1"/>
      <c r="P1415" s="40">
        <v>536.24961905714463</v>
      </c>
      <c r="Q1415" s="37" t="str">
        <f>IF(C1415="ForthPoint","ForthPoint",IF(D1415="Intercompany",_xlfn.XLOOKUP(E1415,'Dept Lookup'!B:B,'Dept Lookup'!A:A),Modified!D1415))</f>
        <v>Data Engineering</v>
      </c>
      <c r="R1415" t="str">
        <f t="shared" si="114"/>
        <v>The Blackstone Group</v>
      </c>
      <c r="S1415" s="1" t="s">
        <v>707</v>
      </c>
      <c r="T1415">
        <f t="shared" si="115"/>
        <v>0</v>
      </c>
      <c r="U1415" s="25" t="str">
        <f>IF(K1415&gt;0,K1415,_xlfn.XLOOKUP(M1415,'Client Lookup'!L:L,'Client Lookup'!N:N))</f>
        <v>28140</v>
      </c>
      <c r="V1415" t="str">
        <f>_xlfn.XLOOKUP(_xlfn.NUMBERVALUE(U1415),'Project Lookup'!X:X,'Project Lookup'!B:B)</f>
        <v>Blackstone - SOW#16 - Exec Office Team (.Net)</v>
      </c>
      <c r="X1415" t="str">
        <f t="shared" si="116"/>
        <v>468 Blackstone Inc. : 1141 Blackstone - SOW#16 - Exec Office Team (.Net)</v>
      </c>
      <c r="Y1415" t="str">
        <f t="shared" si="117"/>
        <v>468 Blackstone Inc.</v>
      </c>
      <c r="Z1415" t="str">
        <f t="shared" si="113"/>
        <v>468 Blackstone Inc.</v>
      </c>
      <c r="AA1415" t="str">
        <f>_xlfn.XLOOKUP(Z1415,'Client Lookup'!A:A,'Client Lookup'!C:C)</f>
        <v>The Blackstone Group</v>
      </c>
      <c r="AC1415" t="e">
        <f>_xlfn.XLOOKUP(K1415,'Results vs Forecast'!K:K,'Results vs Forecast'!K:K)</f>
        <v>#N/A</v>
      </c>
    </row>
    <row r="1416" spans="1:29" hidden="1">
      <c r="A1416" s="39"/>
      <c r="B1416" s="1" t="s">
        <v>700</v>
      </c>
      <c r="C1416" s="1" t="s">
        <v>1390</v>
      </c>
      <c r="D1416" s="1" t="s">
        <v>17</v>
      </c>
      <c r="E1416" s="1" t="s">
        <v>17</v>
      </c>
      <c r="F1416" s="2">
        <v>45535</v>
      </c>
      <c r="G1416" s="2">
        <v>45505</v>
      </c>
      <c r="H1416" s="1" t="s">
        <v>4076</v>
      </c>
      <c r="I1416" s="1" t="s">
        <v>4077</v>
      </c>
      <c r="J1416" s="1" t="s">
        <v>1433</v>
      </c>
      <c r="K1416" s="1" t="s">
        <v>826</v>
      </c>
      <c r="L1416" s="1"/>
      <c r="M1416" s="1"/>
      <c r="N1416" s="1"/>
      <c r="O1416" s="1"/>
      <c r="P1416" s="40">
        <v>1488.3011366741509</v>
      </c>
      <c r="Q1416" s="37" t="str">
        <f>IF(C1416="ForthPoint","ForthPoint",IF(D1416="Intercompany",_xlfn.XLOOKUP(E1416,'Dept Lookup'!B:B,'Dept Lookup'!A:A),Modified!D1416))</f>
        <v>ForthPoint</v>
      </c>
      <c r="R1416" s="11" t="s">
        <v>120</v>
      </c>
      <c r="S1416" s="1" t="s">
        <v>707</v>
      </c>
      <c r="T1416">
        <f t="shared" si="115"/>
        <v>0</v>
      </c>
      <c r="U1416" s="25" t="str">
        <f>IF(K1416&gt;0,K1416,_xlfn.XLOOKUP(M1416,'Client Lookup'!L:L,'Client Lookup'!N:N))</f>
        <v>25755</v>
      </c>
      <c r="V1416" t="str">
        <f>_xlfn.XLOOKUP(_xlfn.NUMBERVALUE(U1416),'Project Lookup'!X:X,'Project Lookup'!B:B)</f>
        <v>Legrand - Cablofil Managed Service Level Agreement</v>
      </c>
      <c r="X1416" t="str">
        <f t="shared" si="116"/>
        <v>402 ICC in Forth Point Represents Blend360 : 1019 Legrand - Cablofil Managed Service Level Agreement</v>
      </c>
      <c r="Y1416" t="str">
        <f t="shared" si="117"/>
        <v>402 ICC in Forth Point Represents Blend360</v>
      </c>
      <c r="Z1416" t="str">
        <f t="shared" si="113"/>
        <v>402 ICC in Forth Point Represents Blend360</v>
      </c>
      <c r="AA1416" t="str">
        <f>_xlfn.XLOOKUP(Z1416,'Client Lookup'!A:A,'Client Lookup'!C:C)</f>
        <v>Legrand Cablofil Inc</v>
      </c>
      <c r="AC1416" t="e">
        <f>_xlfn.XLOOKUP(K1416,'Results vs Forecast'!K:K,'Results vs Forecast'!K:K)</f>
        <v>#N/A</v>
      </c>
    </row>
    <row r="1417" spans="1:29" hidden="1">
      <c r="A1417" s="39"/>
      <c r="B1417" s="1" t="s">
        <v>700</v>
      </c>
      <c r="C1417" s="1" t="s">
        <v>1370</v>
      </c>
      <c r="D1417" s="1" t="s">
        <v>17</v>
      </c>
      <c r="E1417" s="1" t="s">
        <v>17</v>
      </c>
      <c r="F1417" s="2">
        <v>45535</v>
      </c>
      <c r="G1417" s="2">
        <v>45505</v>
      </c>
      <c r="H1417" s="1" t="s">
        <v>4078</v>
      </c>
      <c r="I1417" s="1" t="s">
        <v>4079</v>
      </c>
      <c r="J1417" s="1" t="s">
        <v>820</v>
      </c>
      <c r="K1417" s="1" t="s">
        <v>800</v>
      </c>
      <c r="L1417" s="1" t="s">
        <v>3718</v>
      </c>
      <c r="M1417" s="1"/>
      <c r="N1417" s="1"/>
      <c r="O1417" s="1"/>
      <c r="P1417" s="40">
        <v>560.2607960298526</v>
      </c>
      <c r="Q1417" s="37" t="str">
        <f>IF(C1417="ForthPoint","ForthPoint",IF(D1417="Intercompany",_xlfn.XLOOKUP(E1417,'Dept Lookup'!B:B,'Dept Lookup'!A:A),Modified!D1417))</f>
        <v>Data Engineering</v>
      </c>
      <c r="R1417" t="str">
        <f t="shared" si="114"/>
        <v>Globalization Partners</v>
      </c>
      <c r="S1417" s="1" t="s">
        <v>707</v>
      </c>
      <c r="T1417">
        <f t="shared" si="115"/>
        <v>0</v>
      </c>
      <c r="U1417" s="25" t="str">
        <f>IF(K1417&gt;0,K1417,_xlfn.XLOOKUP(M1417,'Client Lookup'!L:L,'Client Lookup'!N:N))</f>
        <v>36411</v>
      </c>
      <c r="V1417" t="str">
        <f>_xlfn.XLOOKUP(_xlfn.NUMBERVALUE(U1417),'Project Lookup'!X:X,'Project Lookup'!B:B)</f>
        <v>Globalization Partners SOW #42 - Data Engineering Team Renewal</v>
      </c>
      <c r="X1417" t="str">
        <f t="shared" si="116"/>
        <v>460 Globalization Partners Inc. : 1368 Globalization Partners SOW #42 - Data Engineering Team Renewal</v>
      </c>
      <c r="Y1417" t="str">
        <f t="shared" si="117"/>
        <v>460 Globalization Partners Inc.</v>
      </c>
      <c r="Z1417" t="str">
        <f t="shared" si="113"/>
        <v>460 Globalization Partners Inc.</v>
      </c>
      <c r="AA1417" t="str">
        <f>_xlfn.XLOOKUP(Z1417,'Client Lookup'!A:A,'Client Lookup'!C:C)</f>
        <v>Globalization Partners</v>
      </c>
      <c r="AC1417" t="e">
        <f>_xlfn.XLOOKUP(K1417,'Results vs Forecast'!K:K,'Results vs Forecast'!K:K)</f>
        <v>#N/A</v>
      </c>
    </row>
    <row r="1418" spans="1:29" hidden="1">
      <c r="A1418" s="39"/>
      <c r="B1418" s="1" t="s">
        <v>700</v>
      </c>
      <c r="C1418" s="1" t="s">
        <v>1370</v>
      </c>
      <c r="D1418" s="1" t="s">
        <v>17</v>
      </c>
      <c r="E1418" s="1" t="s">
        <v>17</v>
      </c>
      <c r="F1418" s="2">
        <v>45535</v>
      </c>
      <c r="G1418" s="2">
        <v>45505</v>
      </c>
      <c r="H1418" s="1" t="s">
        <v>4080</v>
      </c>
      <c r="I1418" s="1" t="s">
        <v>4081</v>
      </c>
      <c r="J1418" s="1" t="s">
        <v>818</v>
      </c>
      <c r="K1418" s="1" t="s">
        <v>796</v>
      </c>
      <c r="L1418" s="1" t="s">
        <v>3346</v>
      </c>
      <c r="M1418" s="1"/>
      <c r="N1418" s="1"/>
      <c r="O1418" s="1"/>
      <c r="P1418" s="40">
        <v>520.2421677420059</v>
      </c>
      <c r="Q1418" s="37" t="str">
        <f>IF(C1418="ForthPoint","ForthPoint",IF(D1418="Intercompany",_xlfn.XLOOKUP(E1418,'Dept Lookup'!B:B,'Dept Lookup'!A:A),Modified!D1418))</f>
        <v>Data Engineering</v>
      </c>
      <c r="R1418" t="str">
        <f t="shared" si="114"/>
        <v>Globalization Partners</v>
      </c>
      <c r="S1418" s="1" t="s">
        <v>707</v>
      </c>
      <c r="T1418">
        <f t="shared" si="115"/>
        <v>0</v>
      </c>
      <c r="U1418" s="25" t="str">
        <f>IF(K1418&gt;0,K1418,_xlfn.XLOOKUP(M1418,'Client Lookup'!L:L,'Client Lookup'!N:N))</f>
        <v>36410</v>
      </c>
      <c r="V1418" t="str">
        <f>_xlfn.XLOOKUP(_xlfn.NUMBERVALUE(U1418),'Project Lookup'!X:X,'Project Lookup'!B:B)</f>
        <v>Globalization Partners SOW #40 - Data Engineering Team Renewal</v>
      </c>
      <c r="X1418" t="str">
        <f t="shared" si="116"/>
        <v>460 Globalization Partners Inc. : 1367 Globalization Partners SOW #40 - Data Engineering Team Renewal</v>
      </c>
      <c r="Y1418" t="str">
        <f t="shared" si="117"/>
        <v>460 Globalization Partners Inc.</v>
      </c>
      <c r="Z1418" t="str">
        <f t="shared" si="113"/>
        <v>460 Globalization Partners Inc.</v>
      </c>
      <c r="AA1418" t="str">
        <f>_xlfn.XLOOKUP(Z1418,'Client Lookup'!A:A,'Client Lookup'!C:C)</f>
        <v>Globalization Partners</v>
      </c>
      <c r="AC1418" t="e">
        <f>_xlfn.XLOOKUP(K1418,'Results vs Forecast'!K:K,'Results vs Forecast'!K:K)</f>
        <v>#N/A</v>
      </c>
    </row>
    <row r="1419" spans="1:29" hidden="1">
      <c r="A1419" s="39"/>
      <c r="B1419" s="1" t="s">
        <v>700</v>
      </c>
      <c r="C1419" s="1" t="s">
        <v>1370</v>
      </c>
      <c r="D1419" s="1" t="s">
        <v>17</v>
      </c>
      <c r="E1419" s="1" t="s">
        <v>17</v>
      </c>
      <c r="F1419" s="2">
        <v>45535</v>
      </c>
      <c r="G1419" s="2">
        <v>45505</v>
      </c>
      <c r="H1419" s="1" t="s">
        <v>4082</v>
      </c>
      <c r="I1419" s="1" t="s">
        <v>4083</v>
      </c>
      <c r="J1419" s="1" t="s">
        <v>641</v>
      </c>
      <c r="K1419" s="1" t="s">
        <v>886</v>
      </c>
      <c r="L1419" s="1" t="s">
        <v>3668</v>
      </c>
      <c r="M1419" s="1"/>
      <c r="N1419" s="1"/>
      <c r="O1419" s="1"/>
      <c r="P1419" s="40">
        <v>560.2607960298526</v>
      </c>
      <c r="Q1419" s="37" t="str">
        <f>IF(C1419="ForthPoint","ForthPoint",IF(D1419="Intercompany",_xlfn.XLOOKUP(E1419,'Dept Lookup'!B:B,'Dept Lookup'!A:A),Modified!D1419))</f>
        <v>Data Engineering</v>
      </c>
      <c r="R1419" t="str">
        <f t="shared" si="114"/>
        <v>The Blackstone Group</v>
      </c>
      <c r="S1419" s="1" t="s">
        <v>707</v>
      </c>
      <c r="T1419">
        <f t="shared" si="115"/>
        <v>0</v>
      </c>
      <c r="U1419" s="25" t="str">
        <f>IF(K1419&gt;0,K1419,_xlfn.XLOOKUP(M1419,'Client Lookup'!L:L,'Client Lookup'!N:N))</f>
        <v>29419</v>
      </c>
      <c r="V1419" t="str">
        <f>_xlfn.XLOOKUP(_xlfn.NUMBERVALUE(U1419),'Project Lookup'!X:X,'Project Lookup'!B:B)</f>
        <v>Blackstone - SOW#18 - Data Engineer with AWS (Puneet Team)</v>
      </c>
      <c r="X1419" t="str">
        <f t="shared" si="116"/>
        <v>468 Blackstone Inc. : 1194 Blackstone - SOW#18 - Data Engineer with AWS (Puneet Team)</v>
      </c>
      <c r="Y1419" t="str">
        <f t="shared" si="117"/>
        <v>468 Blackstone Inc.</v>
      </c>
      <c r="Z1419" t="str">
        <f t="shared" si="113"/>
        <v>468 Blackstone Inc.</v>
      </c>
      <c r="AA1419" t="str">
        <f>_xlfn.XLOOKUP(Z1419,'Client Lookup'!A:A,'Client Lookup'!C:C)</f>
        <v>The Blackstone Group</v>
      </c>
      <c r="AC1419" t="e">
        <f>_xlfn.XLOOKUP(K1419,'Results vs Forecast'!K:K,'Results vs Forecast'!K:K)</f>
        <v>#N/A</v>
      </c>
    </row>
    <row r="1420" spans="1:29" hidden="1">
      <c r="A1420" s="39"/>
      <c r="B1420" s="1" t="s">
        <v>700</v>
      </c>
      <c r="C1420" s="1" t="s">
        <v>1370</v>
      </c>
      <c r="D1420" s="1" t="s">
        <v>17</v>
      </c>
      <c r="E1420" s="1" t="s">
        <v>17</v>
      </c>
      <c r="F1420" s="2">
        <v>45535</v>
      </c>
      <c r="G1420" s="2">
        <v>45505</v>
      </c>
      <c r="H1420" s="1" t="s">
        <v>4084</v>
      </c>
      <c r="I1420" s="1" t="s">
        <v>4085</v>
      </c>
      <c r="J1420" s="1" t="s">
        <v>816</v>
      </c>
      <c r="K1420" s="1" t="s">
        <v>798</v>
      </c>
      <c r="L1420" s="1" t="s">
        <v>3413</v>
      </c>
      <c r="M1420" s="1"/>
      <c r="N1420" s="1"/>
      <c r="O1420" s="1"/>
      <c r="P1420" s="40">
        <v>376.17510590575813</v>
      </c>
      <c r="Q1420" s="37" t="str">
        <f>IF(C1420="ForthPoint","ForthPoint",IF(D1420="Intercompany",_xlfn.XLOOKUP(E1420,'Dept Lookup'!B:B,'Dept Lookup'!A:A),Modified!D1420))</f>
        <v>Data Engineering</v>
      </c>
      <c r="R1420" t="str">
        <f t="shared" si="114"/>
        <v>Globalization Partners</v>
      </c>
      <c r="S1420" s="1" t="s">
        <v>707</v>
      </c>
      <c r="T1420">
        <f t="shared" si="115"/>
        <v>0</v>
      </c>
      <c r="U1420" s="25" t="str">
        <f>IF(K1420&gt;0,K1420,_xlfn.XLOOKUP(M1420,'Client Lookup'!L:L,'Client Lookup'!N:N))</f>
        <v>36409</v>
      </c>
      <c r="V1420" t="str">
        <f>_xlfn.XLOOKUP(_xlfn.NUMBERVALUE(U1420),'Project Lookup'!X:X,'Project Lookup'!B:B)</f>
        <v>Globalization Partners SOW #39 - Data Engineering Team  Renewal</v>
      </c>
      <c r="X1420" t="str">
        <f t="shared" si="116"/>
        <v>460 Globalization Partners Inc. : 1366 Globalization Partners SOW #39 - Data Engineering Team  Renewal</v>
      </c>
      <c r="Y1420" t="str">
        <f t="shared" si="117"/>
        <v>460 Globalization Partners Inc.</v>
      </c>
      <c r="Z1420" t="str">
        <f t="shared" si="113"/>
        <v>460 Globalization Partners Inc.</v>
      </c>
      <c r="AA1420" t="str">
        <f>_xlfn.XLOOKUP(Z1420,'Client Lookup'!A:A,'Client Lookup'!C:C)</f>
        <v>Globalization Partners</v>
      </c>
      <c r="AC1420" t="e">
        <f>_xlfn.XLOOKUP(K1420,'Results vs Forecast'!K:K,'Results vs Forecast'!K:K)</f>
        <v>#N/A</v>
      </c>
    </row>
    <row r="1421" spans="1:29" hidden="1">
      <c r="A1421" s="39"/>
      <c r="B1421" s="1" t="s">
        <v>700</v>
      </c>
      <c r="C1421" s="1" t="s">
        <v>1370</v>
      </c>
      <c r="D1421" s="1" t="s">
        <v>17</v>
      </c>
      <c r="E1421" s="1" t="s">
        <v>17</v>
      </c>
      <c r="F1421" s="2">
        <v>45535</v>
      </c>
      <c r="G1421" s="2">
        <v>45505</v>
      </c>
      <c r="H1421" s="1" t="s">
        <v>4086</v>
      </c>
      <c r="I1421" s="1" t="s">
        <v>4087</v>
      </c>
      <c r="J1421" s="1" t="s">
        <v>812</v>
      </c>
      <c r="K1421" s="1" t="s">
        <v>795</v>
      </c>
      <c r="L1421" s="1" t="s">
        <v>3324</v>
      </c>
      <c r="M1421" s="1"/>
      <c r="N1421" s="1"/>
      <c r="O1421" s="1"/>
      <c r="P1421" s="40">
        <v>448.20863682388205</v>
      </c>
      <c r="Q1421" s="37" t="str">
        <f>IF(C1421="ForthPoint","ForthPoint",IF(D1421="Intercompany",_xlfn.XLOOKUP(E1421,'Dept Lookup'!B:B,'Dept Lookup'!A:A),Modified!D1421))</f>
        <v>Data Engineering</v>
      </c>
      <c r="R1421" t="str">
        <f t="shared" si="114"/>
        <v>Globalization Partners</v>
      </c>
      <c r="S1421" s="1" t="s">
        <v>707</v>
      </c>
      <c r="T1421">
        <f t="shared" si="115"/>
        <v>0</v>
      </c>
      <c r="U1421" s="25" t="str">
        <f>IF(K1421&gt;0,K1421,_xlfn.XLOOKUP(M1421,'Client Lookup'!L:L,'Client Lookup'!N:N))</f>
        <v>35885</v>
      </c>
      <c r="V1421" t="str">
        <f>_xlfn.XLOOKUP(_xlfn.NUMBERVALUE(U1421),'Project Lookup'!X:X,'Project Lookup'!B:B)</f>
        <v>Globalization Partners SOW #41 - Data Engineering Team Renewal</v>
      </c>
      <c r="X1421" t="str">
        <f t="shared" si="116"/>
        <v>460 Globalization Partners Inc. : 1349 Globalization Partners SOW #41 - Data Engineering Team Renewal</v>
      </c>
      <c r="Y1421" t="str">
        <f t="shared" si="117"/>
        <v>460 Globalization Partners Inc.</v>
      </c>
      <c r="Z1421" t="str">
        <f t="shared" si="113"/>
        <v>460 Globalization Partners Inc.</v>
      </c>
      <c r="AA1421" t="str">
        <f>_xlfn.XLOOKUP(Z1421,'Client Lookup'!A:A,'Client Lookup'!C:C)</f>
        <v>Globalization Partners</v>
      </c>
      <c r="AC1421" t="e">
        <f>_xlfn.XLOOKUP(K1421,'Results vs Forecast'!K:K,'Results vs Forecast'!K:K)</f>
        <v>#N/A</v>
      </c>
    </row>
    <row r="1422" spans="1:29" hidden="1">
      <c r="A1422" s="39"/>
      <c r="B1422" s="1" t="s">
        <v>700</v>
      </c>
      <c r="C1422" s="1" t="s">
        <v>1370</v>
      </c>
      <c r="D1422" s="1" t="s">
        <v>17</v>
      </c>
      <c r="E1422" s="1" t="s">
        <v>17</v>
      </c>
      <c r="F1422" s="2">
        <v>45535</v>
      </c>
      <c r="G1422" s="2">
        <v>45505</v>
      </c>
      <c r="H1422" s="1" t="s">
        <v>4088</v>
      </c>
      <c r="I1422" s="1" t="s">
        <v>4089</v>
      </c>
      <c r="J1422" s="1" t="s">
        <v>617</v>
      </c>
      <c r="K1422" s="1" t="s">
        <v>860</v>
      </c>
      <c r="L1422" s="1" t="s">
        <v>2892</v>
      </c>
      <c r="M1422" s="1"/>
      <c r="N1422" s="1"/>
      <c r="O1422" s="1"/>
      <c r="P1422" s="40">
        <v>432.20118550874338</v>
      </c>
      <c r="Q1422" s="37" t="str">
        <f>IF(C1422="ForthPoint","ForthPoint",IF(D1422="Intercompany",_xlfn.XLOOKUP(E1422,'Dept Lookup'!B:B,'Dept Lookup'!A:A),Modified!D1422))</f>
        <v>Data Engineering</v>
      </c>
      <c r="R1422" t="str">
        <f t="shared" si="114"/>
        <v>Roku</v>
      </c>
      <c r="S1422" s="1" t="s">
        <v>707</v>
      </c>
      <c r="T1422">
        <f t="shared" si="115"/>
        <v>0</v>
      </c>
      <c r="U1422" s="25" t="str">
        <f>IF(K1422&gt;0,K1422,_xlfn.XLOOKUP(M1422,'Client Lookup'!L:L,'Client Lookup'!N:N))</f>
        <v>25138</v>
      </c>
      <c r="V1422" t="str">
        <f>_xlfn.XLOOKUP(_xlfn.NUMBERVALUE(U1422),'Project Lookup'!X:X,'Project Lookup'!B:B)</f>
        <v>SOW#1 2024 - DE &amp; BI Team</v>
      </c>
      <c r="X1422" t="str">
        <f t="shared" si="116"/>
        <v>459 Roku Inc. : 966 SOW#1 2024 - DE &amp; BI Team</v>
      </c>
      <c r="Y1422" t="str">
        <f t="shared" si="117"/>
        <v>459 Roku Inc.</v>
      </c>
      <c r="Z1422" t="str">
        <f t="shared" si="113"/>
        <v>459 Roku Inc.</v>
      </c>
      <c r="AA1422" t="str">
        <f>_xlfn.XLOOKUP(Z1422,'Client Lookup'!A:A,'Client Lookup'!C:C)</f>
        <v>Roku</v>
      </c>
      <c r="AC1422" t="e">
        <f>_xlfn.XLOOKUP(K1422,'Results vs Forecast'!K:K,'Results vs Forecast'!K:K)</f>
        <v>#N/A</v>
      </c>
    </row>
    <row r="1423" spans="1:29" hidden="1">
      <c r="A1423" s="39"/>
      <c r="B1423" s="1" t="s">
        <v>700</v>
      </c>
      <c r="C1423" s="1" t="s">
        <v>1370</v>
      </c>
      <c r="D1423" s="1" t="s">
        <v>17</v>
      </c>
      <c r="E1423" s="1" t="s">
        <v>17</v>
      </c>
      <c r="F1423" s="2">
        <v>45535</v>
      </c>
      <c r="G1423" s="2">
        <v>45505</v>
      </c>
      <c r="H1423" s="1" t="s">
        <v>4090</v>
      </c>
      <c r="I1423" s="1" t="s">
        <v>4091</v>
      </c>
      <c r="J1423" s="1" t="s">
        <v>631</v>
      </c>
      <c r="K1423" s="1" t="s">
        <v>873</v>
      </c>
      <c r="L1423" s="1" t="s">
        <v>3355</v>
      </c>
      <c r="M1423" s="1"/>
      <c r="N1423" s="1"/>
      <c r="O1423" s="1"/>
      <c r="P1423" s="40">
        <v>520.2421677420059</v>
      </c>
      <c r="Q1423" s="37" t="str">
        <f>IF(C1423="ForthPoint","ForthPoint",IF(D1423="Intercompany",_xlfn.XLOOKUP(E1423,'Dept Lookup'!B:B,'Dept Lookup'!A:A),Modified!D1423))</f>
        <v>Data Engineering</v>
      </c>
      <c r="R1423" t="str">
        <f t="shared" si="114"/>
        <v>Stagwellglobal</v>
      </c>
      <c r="S1423" s="1" t="s">
        <v>707</v>
      </c>
      <c r="T1423">
        <f t="shared" si="115"/>
        <v>0</v>
      </c>
      <c r="U1423" s="25" t="str">
        <f>IF(K1423&gt;0,K1423,_xlfn.XLOOKUP(M1423,'Client Lookup'!L:L,'Client Lookup'!N:N))</f>
        <v>25157</v>
      </c>
      <c r="V1423" t="str">
        <f>_xlfn.XLOOKUP(_xlfn.NUMBERVALUE(U1423),'Project Lookup'!X:X,'Project Lookup'!B:B)</f>
        <v>Stagwell SOW#1</v>
      </c>
      <c r="X1423" t="str">
        <f t="shared" si="116"/>
        <v>469 Stagwell Marketing Cloud LLC : 985 Stagwell SOW#1</v>
      </c>
      <c r="Y1423" t="str">
        <f t="shared" si="117"/>
        <v>469 Stagwell Marketing Cloud LLC</v>
      </c>
      <c r="Z1423" t="str">
        <f t="shared" si="113"/>
        <v>469 Stagwell Marketing Cloud LLC</v>
      </c>
      <c r="AA1423" t="str">
        <f>_xlfn.XLOOKUP(Z1423,'Client Lookup'!A:A,'Client Lookup'!C:C)</f>
        <v>Stagwellglobal</v>
      </c>
      <c r="AC1423" t="e">
        <f>_xlfn.XLOOKUP(K1423,'Results vs Forecast'!K:K,'Results vs Forecast'!K:K)</f>
        <v>#N/A</v>
      </c>
    </row>
    <row r="1424" spans="1:29" hidden="1">
      <c r="A1424" s="39"/>
      <c r="B1424" s="1" t="s">
        <v>700</v>
      </c>
      <c r="C1424" s="1" t="s">
        <v>1370</v>
      </c>
      <c r="D1424" s="1" t="s">
        <v>17</v>
      </c>
      <c r="E1424" s="1" t="s">
        <v>17</v>
      </c>
      <c r="F1424" s="2">
        <v>45535</v>
      </c>
      <c r="G1424" s="2">
        <v>45505</v>
      </c>
      <c r="H1424" s="1" t="s">
        <v>4092</v>
      </c>
      <c r="I1424" s="1" t="s">
        <v>4093</v>
      </c>
      <c r="J1424" s="1" t="s">
        <v>620</v>
      </c>
      <c r="K1424" s="1" t="s">
        <v>862</v>
      </c>
      <c r="L1424" s="1" t="s">
        <v>3343</v>
      </c>
      <c r="M1424" s="1"/>
      <c r="N1424" s="1"/>
      <c r="O1424" s="1"/>
      <c r="P1424" s="40">
        <v>240.11176972707966</v>
      </c>
      <c r="Q1424" s="37" t="str">
        <f>IF(C1424="ForthPoint","ForthPoint",IF(D1424="Intercompany",_xlfn.XLOOKUP(E1424,'Dept Lookup'!B:B,'Dept Lookup'!A:A),Modified!D1424))</f>
        <v>Data Engineering</v>
      </c>
      <c r="R1424" t="str">
        <f t="shared" si="114"/>
        <v>Sincera</v>
      </c>
      <c r="S1424" s="1" t="s">
        <v>707</v>
      </c>
      <c r="T1424">
        <f t="shared" si="115"/>
        <v>0</v>
      </c>
      <c r="U1424" s="25" t="str">
        <f>IF(K1424&gt;0,K1424,_xlfn.XLOOKUP(M1424,'Client Lookup'!L:L,'Client Lookup'!N:N))</f>
        <v>28145</v>
      </c>
      <c r="V1424" t="str">
        <f>_xlfn.XLOOKUP(_xlfn.NUMBERVALUE(U1424),'Project Lookup'!X:X,'Project Lookup'!B:B)</f>
        <v>Sincera SOW 4 - DE Team</v>
      </c>
      <c r="X1424" t="str">
        <f t="shared" si="116"/>
        <v>465 Sincera Technologies LLC : 1146 Sincera SOW 4 - DE Team</v>
      </c>
      <c r="Y1424" t="str">
        <f t="shared" si="117"/>
        <v>465 Sincera Technologies LLC</v>
      </c>
      <c r="Z1424" t="str">
        <f t="shared" si="113"/>
        <v>465 Sincera Technologies LLC</v>
      </c>
      <c r="AA1424" t="str">
        <f>_xlfn.XLOOKUP(Z1424,'Client Lookup'!A:A,'Client Lookup'!C:C)</f>
        <v>Sincera</v>
      </c>
      <c r="AC1424" t="e">
        <f>_xlfn.XLOOKUP(K1424,'Results vs Forecast'!K:K,'Results vs Forecast'!K:K)</f>
        <v>#N/A</v>
      </c>
    </row>
    <row r="1425" spans="1:29" hidden="1">
      <c r="A1425" s="39"/>
      <c r="B1425" s="1" t="s">
        <v>700</v>
      </c>
      <c r="C1425" s="1" t="s">
        <v>1370</v>
      </c>
      <c r="D1425" s="1" t="s">
        <v>17</v>
      </c>
      <c r="E1425" s="1" t="s">
        <v>17</v>
      </c>
      <c r="F1425" s="2">
        <v>45535</v>
      </c>
      <c r="G1425" s="2">
        <v>45505</v>
      </c>
      <c r="H1425" s="1" t="s">
        <v>4094</v>
      </c>
      <c r="I1425" s="1" t="s">
        <v>4095</v>
      </c>
      <c r="J1425" s="1" t="s">
        <v>618</v>
      </c>
      <c r="K1425" s="1" t="s">
        <v>859</v>
      </c>
      <c r="L1425" s="1" t="s">
        <v>3495</v>
      </c>
      <c r="M1425" s="1"/>
      <c r="N1425" s="1"/>
      <c r="O1425" s="1"/>
      <c r="P1425" s="40">
        <v>480.22353945415932</v>
      </c>
      <c r="Q1425" s="37" t="str">
        <f>IF(C1425="ForthPoint","ForthPoint",IF(D1425="Intercompany",_xlfn.XLOOKUP(E1425,'Dept Lookup'!B:B,'Dept Lookup'!A:A),Modified!D1425))</f>
        <v>Data Engineering</v>
      </c>
      <c r="R1425" t="str">
        <f t="shared" si="114"/>
        <v>Roku</v>
      </c>
      <c r="S1425" s="1" t="s">
        <v>707</v>
      </c>
      <c r="T1425">
        <f t="shared" si="115"/>
        <v>0</v>
      </c>
      <c r="U1425" s="25" t="str">
        <f>IF(K1425&gt;0,K1425,_xlfn.XLOOKUP(M1425,'Client Lookup'!L:L,'Client Lookup'!N:N))</f>
        <v>25140</v>
      </c>
      <c r="V1425" t="str">
        <f>_xlfn.XLOOKUP(_xlfn.NUMBERVALUE(U1425),'Project Lookup'!X:X,'Project Lookup'!B:B)</f>
        <v>Roku SOW 2 - Data Engineering Team</v>
      </c>
      <c r="X1425" t="str">
        <f t="shared" si="116"/>
        <v>459 Roku Inc. : 968 Roku SOW 2 - Data Engineering Team</v>
      </c>
      <c r="Y1425" t="str">
        <f t="shared" si="117"/>
        <v>459 Roku Inc.</v>
      </c>
      <c r="Z1425" t="str">
        <f t="shared" si="113"/>
        <v>459 Roku Inc.</v>
      </c>
      <c r="AA1425" t="str">
        <f>_xlfn.XLOOKUP(Z1425,'Client Lookup'!A:A,'Client Lookup'!C:C)</f>
        <v>Roku</v>
      </c>
      <c r="AC1425" t="e">
        <f>_xlfn.XLOOKUP(K1425,'Results vs Forecast'!K:K,'Results vs Forecast'!K:K)</f>
        <v>#N/A</v>
      </c>
    </row>
    <row r="1426" spans="1:29" hidden="1">
      <c r="A1426" s="39"/>
      <c r="B1426" s="1" t="s">
        <v>700</v>
      </c>
      <c r="C1426" s="1" t="s">
        <v>1370</v>
      </c>
      <c r="D1426" s="1" t="s">
        <v>17</v>
      </c>
      <c r="E1426" s="1" t="s">
        <v>17</v>
      </c>
      <c r="F1426" s="2">
        <v>45535</v>
      </c>
      <c r="G1426" s="2">
        <v>45505</v>
      </c>
      <c r="H1426" s="1" t="s">
        <v>4096</v>
      </c>
      <c r="I1426" s="1" t="s">
        <v>4097</v>
      </c>
      <c r="J1426" s="1" t="s">
        <v>799</v>
      </c>
      <c r="K1426" s="1" t="s">
        <v>797</v>
      </c>
      <c r="L1426" s="1" t="s">
        <v>3338</v>
      </c>
      <c r="M1426" s="1"/>
      <c r="N1426" s="1"/>
      <c r="O1426" s="1"/>
      <c r="P1426" s="40">
        <v>160.07451315138644</v>
      </c>
      <c r="Q1426" s="37" t="str">
        <f>IF(C1426="ForthPoint","ForthPoint",IF(D1426="Intercompany",_xlfn.XLOOKUP(E1426,'Dept Lookup'!B:B,'Dept Lookup'!A:A),Modified!D1426))</f>
        <v>Data Engineering</v>
      </c>
      <c r="R1426" t="str">
        <f t="shared" si="114"/>
        <v>Fedefarma</v>
      </c>
      <c r="S1426" s="1" t="s">
        <v>707</v>
      </c>
      <c r="T1426">
        <f t="shared" si="115"/>
        <v>0</v>
      </c>
      <c r="U1426" s="25" t="str">
        <f>IF(K1426&gt;0,K1426,_xlfn.XLOOKUP(M1426,'Client Lookup'!L:L,'Client Lookup'!N:N))</f>
        <v>28678</v>
      </c>
      <c r="V1426" t="str">
        <f>_xlfn.XLOOKUP(_xlfn.NUMBERVALUE(U1426),'Project Lookup'!X:X,'Project Lookup'!B:B)</f>
        <v>Fedefarma: Landing Zone Assessment &amp; Recommendation Phase</v>
      </c>
      <c r="X1426" t="str">
        <f t="shared" si="116"/>
        <v>456 ICC in Montevideo represents Blend360 : 1166 Fedefarma: Landing Zone Assessment &amp; Recommendation Phase</v>
      </c>
      <c r="Y1426" t="str">
        <f t="shared" si="117"/>
        <v>456 ICC in Montevideo represents Blend360</v>
      </c>
      <c r="Z1426" t="str">
        <f t="shared" si="113"/>
        <v>456 ICC in Montevideo represents Blend360</v>
      </c>
      <c r="AA1426" t="str">
        <f>_xlfn.XLOOKUP(Z1426,'Client Lookup'!A:A,'Client Lookup'!C:C)</f>
        <v>Fedefarma</v>
      </c>
      <c r="AC1426" t="e">
        <f>_xlfn.XLOOKUP(K1426,'Results vs Forecast'!K:K,'Results vs Forecast'!K:K)</f>
        <v>#N/A</v>
      </c>
    </row>
    <row r="1427" spans="1:29" hidden="1">
      <c r="A1427" s="39"/>
      <c r="B1427" s="1" t="s">
        <v>700</v>
      </c>
      <c r="C1427" s="1" t="s">
        <v>1370</v>
      </c>
      <c r="D1427" s="1" t="s">
        <v>17</v>
      </c>
      <c r="E1427" s="1" t="s">
        <v>17</v>
      </c>
      <c r="F1427" s="2">
        <v>45535</v>
      </c>
      <c r="G1427" s="2">
        <v>45505</v>
      </c>
      <c r="H1427" s="1" t="s">
        <v>4098</v>
      </c>
      <c r="I1427" s="1" t="s">
        <v>4099</v>
      </c>
      <c r="J1427" s="1" t="s">
        <v>617</v>
      </c>
      <c r="K1427" s="1" t="s">
        <v>860</v>
      </c>
      <c r="L1427" s="1" t="s">
        <v>2892</v>
      </c>
      <c r="M1427" s="1"/>
      <c r="N1427" s="1"/>
      <c r="O1427" s="1"/>
      <c r="P1427" s="40">
        <v>300.13971215884959</v>
      </c>
      <c r="Q1427" s="37" t="str">
        <f>IF(C1427="ForthPoint","ForthPoint",IF(D1427="Intercompany",_xlfn.XLOOKUP(E1427,'Dept Lookup'!B:B,'Dept Lookup'!A:A),Modified!D1427))</f>
        <v>Data Engineering</v>
      </c>
      <c r="R1427" t="str">
        <f t="shared" si="114"/>
        <v>Roku</v>
      </c>
      <c r="S1427" s="1" t="s">
        <v>707</v>
      </c>
      <c r="T1427">
        <f t="shared" si="115"/>
        <v>0</v>
      </c>
      <c r="U1427" s="25" t="str">
        <f>IF(K1427&gt;0,K1427,_xlfn.XLOOKUP(M1427,'Client Lookup'!L:L,'Client Lookup'!N:N))</f>
        <v>25138</v>
      </c>
      <c r="V1427" t="str">
        <f>_xlfn.XLOOKUP(_xlfn.NUMBERVALUE(U1427),'Project Lookup'!X:X,'Project Lookup'!B:B)</f>
        <v>SOW#1 2024 - DE &amp; BI Team</v>
      </c>
      <c r="X1427" t="str">
        <f t="shared" si="116"/>
        <v>459 Roku Inc. : 966 SOW#1 2024 - DE &amp; BI Team</v>
      </c>
      <c r="Y1427" t="str">
        <f t="shared" si="117"/>
        <v>459 Roku Inc.</v>
      </c>
      <c r="Z1427" t="str">
        <f t="shared" si="113"/>
        <v>459 Roku Inc.</v>
      </c>
      <c r="AA1427" t="str">
        <f>_xlfn.XLOOKUP(Z1427,'Client Lookup'!A:A,'Client Lookup'!C:C)</f>
        <v>Roku</v>
      </c>
      <c r="AC1427" t="e">
        <f>_xlfn.XLOOKUP(K1427,'Results vs Forecast'!K:K,'Results vs Forecast'!K:K)</f>
        <v>#N/A</v>
      </c>
    </row>
    <row r="1428" spans="1:29" hidden="1">
      <c r="A1428" s="39"/>
      <c r="B1428" s="1" t="s">
        <v>700</v>
      </c>
      <c r="C1428" s="1" t="s">
        <v>1370</v>
      </c>
      <c r="D1428" s="1" t="s">
        <v>17</v>
      </c>
      <c r="E1428" s="1" t="s">
        <v>17</v>
      </c>
      <c r="F1428" s="2">
        <v>45535</v>
      </c>
      <c r="G1428" s="2">
        <v>45505</v>
      </c>
      <c r="H1428" s="1" t="s">
        <v>4100</v>
      </c>
      <c r="I1428" s="1" t="s">
        <v>4101</v>
      </c>
      <c r="J1428" s="1" t="s">
        <v>820</v>
      </c>
      <c r="K1428" s="1" t="s">
        <v>800</v>
      </c>
      <c r="L1428" s="1" t="s">
        <v>3718</v>
      </c>
      <c r="M1428" s="1"/>
      <c r="N1428" s="1"/>
      <c r="O1428" s="1"/>
      <c r="P1428" s="40">
        <v>560.2607960298526</v>
      </c>
      <c r="Q1428" s="37" t="str">
        <f>IF(C1428="ForthPoint","ForthPoint",IF(D1428="Intercompany",_xlfn.XLOOKUP(E1428,'Dept Lookup'!B:B,'Dept Lookup'!A:A),Modified!D1428))</f>
        <v>Data Engineering</v>
      </c>
      <c r="R1428" t="str">
        <f t="shared" si="114"/>
        <v>Globalization Partners</v>
      </c>
      <c r="S1428" s="1" t="s">
        <v>707</v>
      </c>
      <c r="T1428">
        <f t="shared" si="115"/>
        <v>0</v>
      </c>
      <c r="U1428" s="25" t="str">
        <f>IF(K1428&gt;0,K1428,_xlfn.XLOOKUP(M1428,'Client Lookup'!L:L,'Client Lookup'!N:N))</f>
        <v>36411</v>
      </c>
      <c r="V1428" t="str">
        <f>_xlfn.XLOOKUP(_xlfn.NUMBERVALUE(U1428),'Project Lookup'!X:X,'Project Lookup'!B:B)</f>
        <v>Globalization Partners SOW #42 - Data Engineering Team Renewal</v>
      </c>
      <c r="X1428" t="str">
        <f t="shared" si="116"/>
        <v>460 Globalization Partners Inc. : 1368 Globalization Partners SOW #42 - Data Engineering Team Renewal</v>
      </c>
      <c r="Y1428" t="str">
        <f t="shared" si="117"/>
        <v>460 Globalization Partners Inc.</v>
      </c>
      <c r="Z1428" t="str">
        <f t="shared" si="113"/>
        <v>460 Globalization Partners Inc.</v>
      </c>
      <c r="AA1428" t="str">
        <f>_xlfn.XLOOKUP(Z1428,'Client Lookup'!A:A,'Client Lookup'!C:C)</f>
        <v>Globalization Partners</v>
      </c>
      <c r="AC1428" t="e">
        <f>_xlfn.XLOOKUP(K1428,'Results vs Forecast'!K:K,'Results vs Forecast'!K:K)</f>
        <v>#N/A</v>
      </c>
    </row>
    <row r="1429" spans="1:29" hidden="1">
      <c r="A1429" s="39"/>
      <c r="B1429" s="1" t="s">
        <v>700</v>
      </c>
      <c r="C1429" s="1" t="s">
        <v>1370</v>
      </c>
      <c r="D1429" s="1" t="s">
        <v>17</v>
      </c>
      <c r="E1429" s="1" t="s">
        <v>17</v>
      </c>
      <c r="F1429" s="2">
        <v>45535</v>
      </c>
      <c r="G1429" s="2">
        <v>45505</v>
      </c>
      <c r="H1429" s="1" t="s">
        <v>4102</v>
      </c>
      <c r="I1429" s="1" t="s">
        <v>4103</v>
      </c>
      <c r="J1429" s="1" t="s">
        <v>645</v>
      </c>
      <c r="K1429" s="1" t="s">
        <v>891</v>
      </c>
      <c r="L1429" s="1" t="s">
        <v>3332</v>
      </c>
      <c r="M1429" s="1"/>
      <c r="N1429" s="1"/>
      <c r="O1429" s="1"/>
      <c r="P1429" s="40">
        <v>536.24961905714463</v>
      </c>
      <c r="Q1429" s="37" t="str">
        <f>IF(C1429="ForthPoint","ForthPoint",IF(D1429="Intercompany",_xlfn.XLOOKUP(E1429,'Dept Lookup'!B:B,'Dept Lookup'!A:A),Modified!D1429))</f>
        <v>Data Engineering</v>
      </c>
      <c r="R1429" t="str">
        <f t="shared" si="114"/>
        <v>The Blackstone Group</v>
      </c>
      <c r="S1429" s="1" t="s">
        <v>707</v>
      </c>
      <c r="T1429">
        <f t="shared" si="115"/>
        <v>0</v>
      </c>
      <c r="U1429" s="25" t="str">
        <f>IF(K1429&gt;0,K1429,_xlfn.XLOOKUP(M1429,'Client Lookup'!L:L,'Client Lookup'!N:N))</f>
        <v>25160</v>
      </c>
      <c r="V1429" t="str">
        <f>_xlfn.XLOOKUP(_xlfn.NUMBERVALUE(U1429),'Project Lookup'!X:X,'Project Lookup'!B:B)</f>
        <v>Blackstone SOW #12</v>
      </c>
      <c r="X1429" t="str">
        <f t="shared" si="116"/>
        <v>468 Blackstone Inc. : 988 Blackstone SOW #12</v>
      </c>
      <c r="Y1429" t="str">
        <f t="shared" si="117"/>
        <v>468 Blackstone Inc.</v>
      </c>
      <c r="Z1429" t="str">
        <f t="shared" si="113"/>
        <v>468 Blackstone Inc.</v>
      </c>
      <c r="AA1429" t="str">
        <f>_xlfn.XLOOKUP(Z1429,'Client Lookup'!A:A,'Client Lookup'!C:C)</f>
        <v>The Blackstone Group</v>
      </c>
      <c r="AC1429" t="e">
        <f>_xlfn.XLOOKUP(K1429,'Results vs Forecast'!K:K,'Results vs Forecast'!K:K)</f>
        <v>#N/A</v>
      </c>
    </row>
    <row r="1430" spans="1:29" hidden="1">
      <c r="A1430" s="39"/>
      <c r="B1430" s="1" t="s">
        <v>700</v>
      </c>
      <c r="C1430" s="1" t="s">
        <v>1370</v>
      </c>
      <c r="D1430" s="1" t="s">
        <v>17</v>
      </c>
      <c r="E1430" s="1" t="s">
        <v>17</v>
      </c>
      <c r="F1430" s="2">
        <v>45535</v>
      </c>
      <c r="G1430" s="2">
        <v>45505</v>
      </c>
      <c r="H1430" s="1" t="s">
        <v>4104</v>
      </c>
      <c r="I1430" s="1" t="s">
        <v>4105</v>
      </c>
      <c r="J1430" s="1" t="s">
        <v>645</v>
      </c>
      <c r="K1430" s="1" t="s">
        <v>891</v>
      </c>
      <c r="L1430" s="1" t="s">
        <v>3332</v>
      </c>
      <c r="M1430" s="1"/>
      <c r="N1430" s="1"/>
      <c r="O1430" s="1"/>
      <c r="P1430" s="40">
        <v>560.2607960298526</v>
      </c>
      <c r="Q1430" s="37" t="str">
        <f>IF(C1430="ForthPoint","ForthPoint",IF(D1430="Intercompany",_xlfn.XLOOKUP(E1430,'Dept Lookup'!B:B,'Dept Lookup'!A:A),Modified!D1430))</f>
        <v>Data Engineering</v>
      </c>
      <c r="R1430" t="str">
        <f t="shared" si="114"/>
        <v>The Blackstone Group</v>
      </c>
      <c r="S1430" s="1" t="s">
        <v>707</v>
      </c>
      <c r="T1430">
        <f t="shared" si="115"/>
        <v>0</v>
      </c>
      <c r="U1430" s="25" t="str">
        <f>IF(K1430&gt;0,K1430,_xlfn.XLOOKUP(M1430,'Client Lookup'!L:L,'Client Lookup'!N:N))</f>
        <v>25160</v>
      </c>
      <c r="V1430" t="str">
        <f>_xlfn.XLOOKUP(_xlfn.NUMBERVALUE(U1430),'Project Lookup'!X:X,'Project Lookup'!B:B)</f>
        <v>Blackstone SOW #12</v>
      </c>
      <c r="X1430" t="str">
        <f t="shared" si="116"/>
        <v>468 Blackstone Inc. : 988 Blackstone SOW #12</v>
      </c>
      <c r="Y1430" t="str">
        <f t="shared" si="117"/>
        <v>468 Blackstone Inc.</v>
      </c>
      <c r="Z1430" t="str">
        <f t="shared" si="113"/>
        <v>468 Blackstone Inc.</v>
      </c>
      <c r="AA1430" t="str">
        <f>_xlfn.XLOOKUP(Z1430,'Client Lookup'!A:A,'Client Lookup'!C:C)</f>
        <v>The Blackstone Group</v>
      </c>
      <c r="AC1430" t="e">
        <f>_xlfn.XLOOKUP(K1430,'Results vs Forecast'!K:K,'Results vs Forecast'!K:K)</f>
        <v>#N/A</v>
      </c>
    </row>
    <row r="1431" spans="1:29" hidden="1">
      <c r="A1431" s="39"/>
      <c r="B1431" s="1" t="s">
        <v>700</v>
      </c>
      <c r="C1431" s="1" t="s">
        <v>1370</v>
      </c>
      <c r="D1431" s="1" t="s">
        <v>17</v>
      </c>
      <c r="E1431" s="1" t="s">
        <v>17</v>
      </c>
      <c r="F1431" s="2">
        <v>45535</v>
      </c>
      <c r="G1431" s="2">
        <v>45505</v>
      </c>
      <c r="H1431" s="1" t="s">
        <v>4106</v>
      </c>
      <c r="I1431" s="1" t="s">
        <v>4107</v>
      </c>
      <c r="J1431" s="1" t="s">
        <v>645</v>
      </c>
      <c r="K1431" s="1" t="s">
        <v>891</v>
      </c>
      <c r="L1431" s="1" t="s">
        <v>3332</v>
      </c>
      <c r="M1431" s="1"/>
      <c r="N1431" s="1"/>
      <c r="O1431" s="1"/>
      <c r="P1431" s="40">
        <v>536.24961905714463</v>
      </c>
      <c r="Q1431" s="37" t="str">
        <f>IF(C1431="ForthPoint","ForthPoint",IF(D1431="Intercompany",_xlfn.XLOOKUP(E1431,'Dept Lookup'!B:B,'Dept Lookup'!A:A),Modified!D1431))</f>
        <v>Data Engineering</v>
      </c>
      <c r="R1431" t="str">
        <f t="shared" si="114"/>
        <v>The Blackstone Group</v>
      </c>
      <c r="S1431" s="1" t="s">
        <v>707</v>
      </c>
      <c r="T1431">
        <f t="shared" si="115"/>
        <v>0</v>
      </c>
      <c r="U1431" s="25" t="str">
        <f>IF(K1431&gt;0,K1431,_xlfn.XLOOKUP(M1431,'Client Lookup'!L:L,'Client Lookup'!N:N))</f>
        <v>25160</v>
      </c>
      <c r="V1431" t="str">
        <f>_xlfn.XLOOKUP(_xlfn.NUMBERVALUE(U1431),'Project Lookup'!X:X,'Project Lookup'!B:B)</f>
        <v>Blackstone SOW #12</v>
      </c>
      <c r="X1431" t="str">
        <f t="shared" si="116"/>
        <v>468 Blackstone Inc. : 988 Blackstone SOW #12</v>
      </c>
      <c r="Y1431" t="str">
        <f t="shared" si="117"/>
        <v>468 Blackstone Inc.</v>
      </c>
      <c r="Z1431" t="str">
        <f t="shared" si="113"/>
        <v>468 Blackstone Inc.</v>
      </c>
      <c r="AA1431" t="str">
        <f>_xlfn.XLOOKUP(Z1431,'Client Lookup'!A:A,'Client Lookup'!C:C)</f>
        <v>The Blackstone Group</v>
      </c>
      <c r="AC1431" t="e">
        <f>_xlfn.XLOOKUP(K1431,'Results vs Forecast'!K:K,'Results vs Forecast'!K:K)</f>
        <v>#N/A</v>
      </c>
    </row>
    <row r="1432" spans="1:29" hidden="1">
      <c r="A1432" s="39"/>
      <c r="B1432" s="1" t="s">
        <v>700</v>
      </c>
      <c r="C1432" s="1" t="s">
        <v>1370</v>
      </c>
      <c r="D1432" s="1" t="s">
        <v>17</v>
      </c>
      <c r="E1432" s="1" t="s">
        <v>17</v>
      </c>
      <c r="F1432" s="2">
        <v>45535</v>
      </c>
      <c r="G1432" s="2">
        <v>45505</v>
      </c>
      <c r="H1432" s="1" t="s">
        <v>4108</v>
      </c>
      <c r="I1432" s="1" t="s">
        <v>4109</v>
      </c>
      <c r="J1432" s="1" t="s">
        <v>645</v>
      </c>
      <c r="K1432" s="1" t="s">
        <v>891</v>
      </c>
      <c r="L1432" s="1" t="s">
        <v>3332</v>
      </c>
      <c r="M1432" s="1"/>
      <c r="N1432" s="1"/>
      <c r="O1432" s="1"/>
      <c r="P1432" s="40">
        <v>560.2607960298526</v>
      </c>
      <c r="Q1432" s="37" t="str">
        <f>IF(C1432="ForthPoint","ForthPoint",IF(D1432="Intercompany",_xlfn.XLOOKUP(E1432,'Dept Lookup'!B:B,'Dept Lookup'!A:A),Modified!D1432))</f>
        <v>Data Engineering</v>
      </c>
      <c r="R1432" t="str">
        <f t="shared" si="114"/>
        <v>The Blackstone Group</v>
      </c>
      <c r="S1432" s="1" t="s">
        <v>707</v>
      </c>
      <c r="T1432">
        <f t="shared" si="115"/>
        <v>0</v>
      </c>
      <c r="U1432" s="25" t="str">
        <f>IF(K1432&gt;0,K1432,_xlfn.XLOOKUP(M1432,'Client Lookup'!L:L,'Client Lookup'!N:N))</f>
        <v>25160</v>
      </c>
      <c r="V1432" t="str">
        <f>_xlfn.XLOOKUP(_xlfn.NUMBERVALUE(U1432),'Project Lookup'!X:X,'Project Lookup'!B:B)</f>
        <v>Blackstone SOW #12</v>
      </c>
      <c r="X1432" t="str">
        <f t="shared" si="116"/>
        <v>468 Blackstone Inc. : 988 Blackstone SOW #12</v>
      </c>
      <c r="Y1432" t="str">
        <f t="shared" si="117"/>
        <v>468 Blackstone Inc.</v>
      </c>
      <c r="Z1432" t="str">
        <f t="shared" ref="Z1432:Z1495" si="118">IF(LEFT(Y1432,3)="ICC",IFERROR(_xlfn.TEXTAFTER(Y1432,"ICC "),Y1432),Y1432)</f>
        <v>468 Blackstone Inc.</v>
      </c>
      <c r="AA1432" t="str">
        <f>_xlfn.XLOOKUP(Z1432,'Client Lookup'!A:A,'Client Lookup'!C:C)</f>
        <v>The Blackstone Group</v>
      </c>
      <c r="AC1432" t="e">
        <f>_xlfn.XLOOKUP(K1432,'Results vs Forecast'!K:K,'Results vs Forecast'!K:K)</f>
        <v>#N/A</v>
      </c>
    </row>
    <row r="1433" spans="1:29" hidden="1">
      <c r="A1433" s="39"/>
      <c r="B1433" s="1" t="s">
        <v>700</v>
      </c>
      <c r="C1433" s="1" t="s">
        <v>1370</v>
      </c>
      <c r="D1433" s="1" t="s">
        <v>17</v>
      </c>
      <c r="E1433" s="1" t="s">
        <v>17</v>
      </c>
      <c r="F1433" s="2">
        <v>45535</v>
      </c>
      <c r="G1433" s="2">
        <v>45505</v>
      </c>
      <c r="H1433" s="1" t="s">
        <v>4110</v>
      </c>
      <c r="I1433" s="1" t="s">
        <v>4111</v>
      </c>
      <c r="J1433" s="1" t="s">
        <v>645</v>
      </c>
      <c r="K1433" s="1" t="s">
        <v>891</v>
      </c>
      <c r="L1433" s="1" t="s">
        <v>3332</v>
      </c>
      <c r="M1433" s="1"/>
      <c r="N1433" s="1"/>
      <c r="O1433" s="1"/>
      <c r="P1433" s="40">
        <v>480.22353945415932</v>
      </c>
      <c r="Q1433" s="37" t="str">
        <f>IF(C1433="ForthPoint","ForthPoint",IF(D1433="Intercompany",_xlfn.XLOOKUP(E1433,'Dept Lookup'!B:B,'Dept Lookup'!A:A),Modified!D1433))</f>
        <v>Data Engineering</v>
      </c>
      <c r="R1433" t="str">
        <f t="shared" si="114"/>
        <v>The Blackstone Group</v>
      </c>
      <c r="S1433" s="1" t="s">
        <v>707</v>
      </c>
      <c r="T1433">
        <f t="shared" si="115"/>
        <v>0</v>
      </c>
      <c r="U1433" s="25" t="str">
        <f>IF(K1433&gt;0,K1433,_xlfn.XLOOKUP(M1433,'Client Lookup'!L:L,'Client Lookup'!N:N))</f>
        <v>25160</v>
      </c>
      <c r="V1433" t="str">
        <f>_xlfn.XLOOKUP(_xlfn.NUMBERVALUE(U1433),'Project Lookup'!X:X,'Project Lookup'!B:B)</f>
        <v>Blackstone SOW #12</v>
      </c>
      <c r="X1433" t="str">
        <f t="shared" si="116"/>
        <v>468 Blackstone Inc. : 988 Blackstone SOW #12</v>
      </c>
      <c r="Y1433" t="str">
        <f t="shared" si="117"/>
        <v>468 Blackstone Inc.</v>
      </c>
      <c r="Z1433" t="str">
        <f t="shared" si="118"/>
        <v>468 Blackstone Inc.</v>
      </c>
      <c r="AA1433" t="str">
        <f>_xlfn.XLOOKUP(Z1433,'Client Lookup'!A:A,'Client Lookup'!C:C)</f>
        <v>The Blackstone Group</v>
      </c>
      <c r="AC1433" t="e">
        <f>_xlfn.XLOOKUP(K1433,'Results vs Forecast'!K:K,'Results vs Forecast'!K:K)</f>
        <v>#N/A</v>
      </c>
    </row>
    <row r="1434" spans="1:29" hidden="1">
      <c r="A1434" s="39"/>
      <c r="B1434" s="1" t="s">
        <v>700</v>
      </c>
      <c r="C1434" s="1" t="s">
        <v>1370</v>
      </c>
      <c r="D1434" s="1" t="s">
        <v>17</v>
      </c>
      <c r="E1434" s="1" t="s">
        <v>17</v>
      </c>
      <c r="F1434" s="2">
        <v>45535</v>
      </c>
      <c r="G1434" s="2">
        <v>45505</v>
      </c>
      <c r="H1434" s="1" t="s">
        <v>4112</v>
      </c>
      <c r="I1434" s="1" t="s">
        <v>4113</v>
      </c>
      <c r="J1434" s="1" t="s">
        <v>645</v>
      </c>
      <c r="K1434" s="1" t="s">
        <v>891</v>
      </c>
      <c r="L1434" s="1" t="s">
        <v>3332</v>
      </c>
      <c r="M1434" s="1"/>
      <c r="N1434" s="1"/>
      <c r="O1434" s="1"/>
      <c r="P1434" s="40">
        <v>480.22353945415932</v>
      </c>
      <c r="Q1434" s="37" t="str">
        <f>IF(C1434="ForthPoint","ForthPoint",IF(D1434="Intercompany",_xlfn.XLOOKUP(E1434,'Dept Lookup'!B:B,'Dept Lookup'!A:A),Modified!D1434))</f>
        <v>Data Engineering</v>
      </c>
      <c r="R1434" t="str">
        <f t="shared" si="114"/>
        <v>The Blackstone Group</v>
      </c>
      <c r="S1434" s="1" t="s">
        <v>707</v>
      </c>
      <c r="T1434">
        <f t="shared" si="115"/>
        <v>0</v>
      </c>
      <c r="U1434" s="25" t="str">
        <f>IF(K1434&gt;0,K1434,_xlfn.XLOOKUP(M1434,'Client Lookup'!L:L,'Client Lookup'!N:N))</f>
        <v>25160</v>
      </c>
      <c r="V1434" t="str">
        <f>_xlfn.XLOOKUP(_xlfn.NUMBERVALUE(U1434),'Project Lookup'!X:X,'Project Lookup'!B:B)</f>
        <v>Blackstone SOW #12</v>
      </c>
      <c r="X1434" t="str">
        <f t="shared" si="116"/>
        <v>468 Blackstone Inc. : 988 Blackstone SOW #12</v>
      </c>
      <c r="Y1434" t="str">
        <f t="shared" si="117"/>
        <v>468 Blackstone Inc.</v>
      </c>
      <c r="Z1434" t="str">
        <f t="shared" si="118"/>
        <v>468 Blackstone Inc.</v>
      </c>
      <c r="AA1434" t="str">
        <f>_xlfn.XLOOKUP(Z1434,'Client Lookup'!A:A,'Client Lookup'!C:C)</f>
        <v>The Blackstone Group</v>
      </c>
      <c r="AC1434" t="e">
        <f>_xlfn.XLOOKUP(K1434,'Results vs Forecast'!K:K,'Results vs Forecast'!K:K)</f>
        <v>#N/A</v>
      </c>
    </row>
    <row r="1435" spans="1:29" hidden="1">
      <c r="A1435" s="39"/>
      <c r="B1435" s="1" t="s">
        <v>700</v>
      </c>
      <c r="C1435" s="1" t="s">
        <v>701</v>
      </c>
      <c r="D1435" s="1" t="s">
        <v>17</v>
      </c>
      <c r="E1435" s="1" t="s">
        <v>17</v>
      </c>
      <c r="F1435" s="2">
        <v>45535</v>
      </c>
      <c r="G1435" s="2">
        <v>45505</v>
      </c>
      <c r="H1435" s="1" t="s">
        <v>4114</v>
      </c>
      <c r="I1435" s="1" t="s">
        <v>4115</v>
      </c>
      <c r="J1435" s="1" t="s">
        <v>666</v>
      </c>
      <c r="K1435" s="1" t="s">
        <v>917</v>
      </c>
      <c r="L1435" s="1" t="s">
        <v>1865</v>
      </c>
      <c r="M1435" s="1"/>
      <c r="N1435" s="1"/>
      <c r="O1435" s="1"/>
      <c r="P1435" s="40">
        <v>406.48</v>
      </c>
      <c r="Q1435" s="37" t="str">
        <f>IF(C1435="ForthPoint","ForthPoint",IF(D1435="Intercompany",_xlfn.XLOOKUP(E1435,'Dept Lookup'!B:B,'Dept Lookup'!A:A),Modified!D1435))</f>
        <v>Data Engineering</v>
      </c>
      <c r="R1435" t="str">
        <f t="shared" si="114"/>
        <v>Visa</v>
      </c>
      <c r="S1435" s="1" t="s">
        <v>707</v>
      </c>
      <c r="T1435">
        <f t="shared" si="115"/>
        <v>0</v>
      </c>
      <c r="U1435" s="25" t="str">
        <f>IF(K1435&gt;0,K1435,_xlfn.XLOOKUP(M1435,'Client Lookup'!L:L,'Client Lookup'!N:N))</f>
        <v>31318</v>
      </c>
      <c r="V1435" t="str">
        <f>_xlfn.XLOOKUP(_xlfn.NUMBERVALUE(U1435),'Project Lookup'!X:X,'Project Lookup'!B:B)</f>
        <v>NextGen Solutions</v>
      </c>
      <c r="X1435" t="str">
        <f t="shared" si="116"/>
        <v>11 Visa : 1246 NextGen Solutions</v>
      </c>
      <c r="Y1435" t="str">
        <f t="shared" si="117"/>
        <v>11 Visa</v>
      </c>
      <c r="Z1435" t="str">
        <f t="shared" si="118"/>
        <v>11 Visa</v>
      </c>
      <c r="AA1435" t="str">
        <f>_xlfn.XLOOKUP(Z1435,'Client Lookup'!A:A,'Client Lookup'!C:C)</f>
        <v>Visa</v>
      </c>
      <c r="AC1435" t="e">
        <f>_xlfn.XLOOKUP(K1435,'Results vs Forecast'!K:K,'Results vs Forecast'!K:K)</f>
        <v>#N/A</v>
      </c>
    </row>
    <row r="1436" spans="1:29" hidden="1">
      <c r="A1436" s="39"/>
      <c r="B1436" s="1" t="s">
        <v>700</v>
      </c>
      <c r="C1436" s="1" t="s">
        <v>1370</v>
      </c>
      <c r="D1436" s="1" t="s">
        <v>17</v>
      </c>
      <c r="E1436" s="1" t="s">
        <v>17</v>
      </c>
      <c r="F1436" s="2">
        <v>45535</v>
      </c>
      <c r="G1436" s="2">
        <v>45505</v>
      </c>
      <c r="H1436" s="1" t="s">
        <v>4116</v>
      </c>
      <c r="I1436" s="1" t="s">
        <v>4117</v>
      </c>
      <c r="J1436" s="1" t="s">
        <v>617</v>
      </c>
      <c r="K1436" s="1" t="s">
        <v>860</v>
      </c>
      <c r="L1436" s="1" t="s">
        <v>2892</v>
      </c>
      <c r="M1436" s="1"/>
      <c r="N1436" s="1"/>
      <c r="O1436" s="1"/>
      <c r="P1436" s="40">
        <v>320.14902630277288</v>
      </c>
      <c r="Q1436" s="37" t="str">
        <f>IF(C1436="ForthPoint","ForthPoint",IF(D1436="Intercompany",_xlfn.XLOOKUP(E1436,'Dept Lookup'!B:B,'Dept Lookup'!A:A),Modified!D1436))</f>
        <v>Data Engineering</v>
      </c>
      <c r="R1436" t="str">
        <f t="shared" si="114"/>
        <v>Roku</v>
      </c>
      <c r="S1436" s="1" t="s">
        <v>707</v>
      </c>
      <c r="T1436">
        <f t="shared" si="115"/>
        <v>0</v>
      </c>
      <c r="U1436" s="25" t="str">
        <f>IF(K1436&gt;0,K1436,_xlfn.XLOOKUP(M1436,'Client Lookup'!L:L,'Client Lookup'!N:N))</f>
        <v>25138</v>
      </c>
      <c r="V1436" t="str">
        <f>_xlfn.XLOOKUP(_xlfn.NUMBERVALUE(U1436),'Project Lookup'!X:X,'Project Lookup'!B:B)</f>
        <v>SOW#1 2024 - DE &amp; BI Team</v>
      </c>
      <c r="X1436" t="str">
        <f t="shared" si="116"/>
        <v>459 Roku Inc. : 966 SOW#1 2024 - DE &amp; BI Team</v>
      </c>
      <c r="Y1436" t="str">
        <f t="shared" si="117"/>
        <v>459 Roku Inc.</v>
      </c>
      <c r="Z1436" t="str">
        <f t="shared" si="118"/>
        <v>459 Roku Inc.</v>
      </c>
      <c r="AA1436" t="str">
        <f>_xlfn.XLOOKUP(Z1436,'Client Lookup'!A:A,'Client Lookup'!C:C)</f>
        <v>Roku</v>
      </c>
      <c r="AC1436" t="e">
        <f>_xlfn.XLOOKUP(K1436,'Results vs Forecast'!K:K,'Results vs Forecast'!K:K)</f>
        <v>#N/A</v>
      </c>
    </row>
    <row r="1437" spans="1:29" hidden="1">
      <c r="A1437" s="39"/>
      <c r="B1437" s="1" t="s">
        <v>700</v>
      </c>
      <c r="C1437" s="1" t="s">
        <v>1370</v>
      </c>
      <c r="D1437" s="1" t="s">
        <v>17</v>
      </c>
      <c r="E1437" s="1" t="s">
        <v>17</v>
      </c>
      <c r="F1437" s="2">
        <v>45535</v>
      </c>
      <c r="G1437" s="2">
        <v>45505</v>
      </c>
      <c r="H1437" s="1" t="s">
        <v>4118</v>
      </c>
      <c r="I1437" s="1" t="s">
        <v>4119</v>
      </c>
      <c r="J1437" s="1" t="s">
        <v>617</v>
      </c>
      <c r="K1437" s="1" t="s">
        <v>860</v>
      </c>
      <c r="L1437" s="1" t="s">
        <v>2892</v>
      </c>
      <c r="M1437" s="1"/>
      <c r="N1437" s="1"/>
      <c r="O1437" s="1"/>
      <c r="P1437" s="40">
        <v>320.14902630277288</v>
      </c>
      <c r="Q1437" s="37" t="str">
        <f>IF(C1437="ForthPoint","ForthPoint",IF(D1437="Intercompany",_xlfn.XLOOKUP(E1437,'Dept Lookup'!B:B,'Dept Lookup'!A:A),Modified!D1437))</f>
        <v>Data Engineering</v>
      </c>
      <c r="R1437" t="str">
        <f t="shared" si="114"/>
        <v>Roku</v>
      </c>
      <c r="S1437" s="1" t="s">
        <v>707</v>
      </c>
      <c r="T1437">
        <f t="shared" si="115"/>
        <v>0</v>
      </c>
      <c r="U1437" s="25" t="str">
        <f>IF(K1437&gt;0,K1437,_xlfn.XLOOKUP(M1437,'Client Lookup'!L:L,'Client Lookup'!N:N))</f>
        <v>25138</v>
      </c>
      <c r="V1437" t="str">
        <f>_xlfn.XLOOKUP(_xlfn.NUMBERVALUE(U1437),'Project Lookup'!X:X,'Project Lookup'!B:B)</f>
        <v>SOW#1 2024 - DE &amp; BI Team</v>
      </c>
      <c r="X1437" t="str">
        <f t="shared" si="116"/>
        <v>459 Roku Inc. : 966 SOW#1 2024 - DE &amp; BI Team</v>
      </c>
      <c r="Y1437" t="str">
        <f t="shared" si="117"/>
        <v>459 Roku Inc.</v>
      </c>
      <c r="Z1437" t="str">
        <f t="shared" si="118"/>
        <v>459 Roku Inc.</v>
      </c>
      <c r="AA1437" t="str">
        <f>_xlfn.XLOOKUP(Z1437,'Client Lookup'!A:A,'Client Lookup'!C:C)</f>
        <v>Roku</v>
      </c>
      <c r="AC1437" t="e">
        <f>_xlfn.XLOOKUP(K1437,'Results vs Forecast'!K:K,'Results vs Forecast'!K:K)</f>
        <v>#N/A</v>
      </c>
    </row>
    <row r="1438" spans="1:29" hidden="1">
      <c r="A1438" s="39"/>
      <c r="B1438" s="1" t="s">
        <v>700</v>
      </c>
      <c r="C1438" s="1" t="s">
        <v>1370</v>
      </c>
      <c r="D1438" s="1" t="s">
        <v>17</v>
      </c>
      <c r="E1438" s="1" t="s">
        <v>17</v>
      </c>
      <c r="F1438" s="2">
        <v>45535</v>
      </c>
      <c r="G1438" s="2">
        <v>45505</v>
      </c>
      <c r="H1438" s="1" t="s">
        <v>4120</v>
      </c>
      <c r="I1438" s="1" t="s">
        <v>4121</v>
      </c>
      <c r="J1438" s="1" t="s">
        <v>617</v>
      </c>
      <c r="K1438" s="1" t="s">
        <v>860</v>
      </c>
      <c r="L1438" s="1" t="s">
        <v>2892</v>
      </c>
      <c r="M1438" s="1"/>
      <c r="N1438" s="1"/>
      <c r="O1438" s="1"/>
      <c r="P1438" s="40">
        <v>360.16765459061952</v>
      </c>
      <c r="Q1438" s="37" t="str">
        <f>IF(C1438="ForthPoint","ForthPoint",IF(D1438="Intercompany",_xlfn.XLOOKUP(E1438,'Dept Lookup'!B:B,'Dept Lookup'!A:A),Modified!D1438))</f>
        <v>Data Engineering</v>
      </c>
      <c r="R1438" t="str">
        <f t="shared" si="114"/>
        <v>Roku</v>
      </c>
      <c r="S1438" s="1" t="s">
        <v>707</v>
      </c>
      <c r="T1438">
        <f t="shared" si="115"/>
        <v>0</v>
      </c>
      <c r="U1438" s="25" t="str">
        <f>IF(K1438&gt;0,K1438,_xlfn.XLOOKUP(M1438,'Client Lookup'!L:L,'Client Lookup'!N:N))</f>
        <v>25138</v>
      </c>
      <c r="V1438" t="str">
        <f>_xlfn.XLOOKUP(_xlfn.NUMBERVALUE(U1438),'Project Lookup'!X:X,'Project Lookup'!B:B)</f>
        <v>SOW#1 2024 - DE &amp; BI Team</v>
      </c>
      <c r="X1438" t="str">
        <f t="shared" si="116"/>
        <v>459 Roku Inc. : 966 SOW#1 2024 - DE &amp; BI Team</v>
      </c>
      <c r="Y1438" t="str">
        <f t="shared" si="117"/>
        <v>459 Roku Inc.</v>
      </c>
      <c r="Z1438" t="str">
        <f t="shared" si="118"/>
        <v>459 Roku Inc.</v>
      </c>
      <c r="AA1438" t="str">
        <f>_xlfn.XLOOKUP(Z1438,'Client Lookup'!A:A,'Client Lookup'!C:C)</f>
        <v>Roku</v>
      </c>
      <c r="AC1438" t="e">
        <f>_xlfn.XLOOKUP(K1438,'Results vs Forecast'!K:K,'Results vs Forecast'!K:K)</f>
        <v>#N/A</v>
      </c>
    </row>
    <row r="1439" spans="1:29" hidden="1">
      <c r="A1439" s="39"/>
      <c r="B1439" s="1" t="s">
        <v>700</v>
      </c>
      <c r="C1439" s="1" t="s">
        <v>1370</v>
      </c>
      <c r="D1439" s="1" t="s">
        <v>17</v>
      </c>
      <c r="E1439" s="1" t="s">
        <v>17</v>
      </c>
      <c r="F1439" s="2">
        <v>45535</v>
      </c>
      <c r="G1439" s="2">
        <v>45505</v>
      </c>
      <c r="H1439" s="1" t="s">
        <v>4122</v>
      </c>
      <c r="I1439" s="1" t="s">
        <v>4123</v>
      </c>
      <c r="J1439" s="1" t="s">
        <v>587</v>
      </c>
      <c r="K1439" s="1" t="s">
        <v>840</v>
      </c>
      <c r="L1439" s="1" t="s">
        <v>3446</v>
      </c>
      <c r="M1439" s="1"/>
      <c r="N1439" s="1"/>
      <c r="O1439" s="1"/>
      <c r="P1439" s="40">
        <v>520.2421677420059</v>
      </c>
      <c r="Q1439" s="37" t="str">
        <f>IF(C1439="ForthPoint","ForthPoint",IF(D1439="Intercompany",_xlfn.XLOOKUP(E1439,'Dept Lookup'!B:B,'Dept Lookup'!A:A),Modified!D1439))</f>
        <v>Data Engineering</v>
      </c>
      <c r="R1439" t="str">
        <f t="shared" si="114"/>
        <v>Madhive</v>
      </c>
      <c r="S1439" s="1" t="s">
        <v>707</v>
      </c>
      <c r="T1439">
        <f t="shared" si="115"/>
        <v>0</v>
      </c>
      <c r="U1439" s="25" t="str">
        <f>IF(K1439&gt;0,K1439,_xlfn.XLOOKUP(M1439,'Client Lookup'!L:L,'Client Lookup'!N:N))</f>
        <v>26788</v>
      </c>
      <c r="V1439" t="str">
        <f>_xlfn.XLOOKUP(_xlfn.NUMBERVALUE(U1439),'Project Lookup'!X:X,'Project Lookup'!B:B)</f>
        <v>Madhive - SOW1</v>
      </c>
      <c r="X1439" t="str">
        <f t="shared" si="116"/>
        <v>482 Madhive : 1111 Madhive - SOW1</v>
      </c>
      <c r="Y1439" t="str">
        <f t="shared" si="117"/>
        <v>482 Madhive</v>
      </c>
      <c r="Z1439" t="str">
        <f t="shared" si="118"/>
        <v>482 Madhive</v>
      </c>
      <c r="AA1439" t="str">
        <f>_xlfn.XLOOKUP(Z1439,'Client Lookup'!A:A,'Client Lookup'!C:C)</f>
        <v>Madhive</v>
      </c>
      <c r="AC1439" t="e">
        <f>_xlfn.XLOOKUP(K1439,'Results vs Forecast'!K:K,'Results vs Forecast'!K:K)</f>
        <v>#N/A</v>
      </c>
    </row>
    <row r="1440" spans="1:29" hidden="1">
      <c r="A1440" s="39"/>
      <c r="B1440" s="1" t="s">
        <v>700</v>
      </c>
      <c r="C1440" s="1" t="s">
        <v>1370</v>
      </c>
      <c r="D1440" s="1" t="s">
        <v>17</v>
      </c>
      <c r="E1440" s="1" t="s">
        <v>17</v>
      </c>
      <c r="F1440" s="2">
        <v>45535</v>
      </c>
      <c r="G1440" s="2">
        <v>45505</v>
      </c>
      <c r="H1440" s="1" t="s">
        <v>4124</v>
      </c>
      <c r="I1440" s="1" t="s">
        <v>4125</v>
      </c>
      <c r="J1440" s="1" t="s">
        <v>642</v>
      </c>
      <c r="K1440" s="1" t="s">
        <v>881</v>
      </c>
      <c r="L1440" s="1" t="s">
        <v>3416</v>
      </c>
      <c r="M1440" s="1"/>
      <c r="N1440" s="1"/>
      <c r="O1440" s="1"/>
      <c r="P1440" s="40">
        <v>520.2421677420059</v>
      </c>
      <c r="Q1440" s="37" t="str">
        <f>IF(C1440="ForthPoint","ForthPoint",IF(D1440="Intercompany",_xlfn.XLOOKUP(E1440,'Dept Lookup'!B:B,'Dept Lookup'!A:A),Modified!D1440))</f>
        <v>Data Engineering</v>
      </c>
      <c r="R1440" t="str">
        <f t="shared" si="114"/>
        <v>The Blackstone Group</v>
      </c>
      <c r="S1440" s="1" t="s">
        <v>707</v>
      </c>
      <c r="T1440">
        <f t="shared" si="115"/>
        <v>0</v>
      </c>
      <c r="U1440" s="25" t="str">
        <f>IF(K1440&gt;0,K1440,_xlfn.XLOOKUP(M1440,'Client Lookup'!L:L,'Client Lookup'!N:N))</f>
        <v>32036</v>
      </c>
      <c r="V1440" t="str">
        <f>_xlfn.XLOOKUP(_xlfn.NUMBERVALUE(U1440),'Project Lookup'!X:X,'Project Lookup'!B:B)</f>
        <v>Blackstone - Python Engineers (James Team)</v>
      </c>
      <c r="X1440" t="str">
        <f t="shared" si="116"/>
        <v>468 Blackstone Inc. : 1255 Blackstone - Python Engineers (James Team)</v>
      </c>
      <c r="Y1440" t="str">
        <f t="shared" si="117"/>
        <v>468 Blackstone Inc.</v>
      </c>
      <c r="Z1440" t="str">
        <f t="shared" si="118"/>
        <v>468 Blackstone Inc.</v>
      </c>
      <c r="AA1440" t="str">
        <f>_xlfn.XLOOKUP(Z1440,'Client Lookup'!A:A,'Client Lookup'!C:C)</f>
        <v>The Blackstone Group</v>
      </c>
      <c r="AC1440" t="e">
        <f>_xlfn.XLOOKUP(K1440,'Results vs Forecast'!K:K,'Results vs Forecast'!K:K)</f>
        <v>#N/A</v>
      </c>
    </row>
    <row r="1441" spans="1:29" hidden="1">
      <c r="A1441" s="39"/>
      <c r="B1441" s="1" t="s">
        <v>700</v>
      </c>
      <c r="C1441" s="1" t="s">
        <v>1370</v>
      </c>
      <c r="D1441" s="1" t="s">
        <v>17</v>
      </c>
      <c r="E1441" s="1" t="s">
        <v>17</v>
      </c>
      <c r="F1441" s="2">
        <v>45535</v>
      </c>
      <c r="G1441" s="2">
        <v>45505</v>
      </c>
      <c r="H1441" s="1" t="s">
        <v>4126</v>
      </c>
      <c r="I1441" s="1" t="s">
        <v>4127</v>
      </c>
      <c r="J1441" s="1" t="s">
        <v>631</v>
      </c>
      <c r="K1441" s="1" t="s">
        <v>873</v>
      </c>
      <c r="L1441" s="1" t="s">
        <v>3355</v>
      </c>
      <c r="M1441" s="1"/>
      <c r="N1441" s="1"/>
      <c r="O1441" s="1"/>
      <c r="P1441" s="40">
        <v>520.2421677420059</v>
      </c>
      <c r="Q1441" s="37" t="str">
        <f>IF(C1441="ForthPoint","ForthPoint",IF(D1441="Intercompany",_xlfn.XLOOKUP(E1441,'Dept Lookup'!B:B,'Dept Lookup'!A:A),Modified!D1441))</f>
        <v>Data Engineering</v>
      </c>
      <c r="R1441" t="str">
        <f t="shared" si="114"/>
        <v>Stagwellglobal</v>
      </c>
      <c r="S1441" s="1" t="s">
        <v>707</v>
      </c>
      <c r="T1441">
        <f t="shared" si="115"/>
        <v>0</v>
      </c>
      <c r="U1441" s="25" t="str">
        <f>IF(K1441&gt;0,K1441,_xlfn.XLOOKUP(M1441,'Client Lookup'!L:L,'Client Lookup'!N:N))</f>
        <v>25157</v>
      </c>
      <c r="V1441" t="str">
        <f>_xlfn.XLOOKUP(_xlfn.NUMBERVALUE(U1441),'Project Lookup'!X:X,'Project Lookup'!B:B)</f>
        <v>Stagwell SOW#1</v>
      </c>
      <c r="X1441" t="str">
        <f t="shared" si="116"/>
        <v>469 Stagwell Marketing Cloud LLC : 985 Stagwell SOW#1</v>
      </c>
      <c r="Y1441" t="str">
        <f t="shared" si="117"/>
        <v>469 Stagwell Marketing Cloud LLC</v>
      </c>
      <c r="Z1441" t="str">
        <f t="shared" si="118"/>
        <v>469 Stagwell Marketing Cloud LLC</v>
      </c>
      <c r="AA1441" t="str">
        <f>_xlfn.XLOOKUP(Z1441,'Client Lookup'!A:A,'Client Lookup'!C:C)</f>
        <v>Stagwellglobal</v>
      </c>
      <c r="AC1441" t="e">
        <f>_xlfn.XLOOKUP(K1441,'Results vs Forecast'!K:K,'Results vs Forecast'!K:K)</f>
        <v>#N/A</v>
      </c>
    </row>
    <row r="1442" spans="1:29" hidden="1">
      <c r="A1442" s="39"/>
      <c r="B1442" s="1" t="s">
        <v>700</v>
      </c>
      <c r="C1442" s="1" t="s">
        <v>1390</v>
      </c>
      <c r="D1442" s="1" t="s">
        <v>17</v>
      </c>
      <c r="E1442" s="1" t="s">
        <v>17</v>
      </c>
      <c r="F1442" s="2">
        <v>45535</v>
      </c>
      <c r="G1442" s="2">
        <v>45505</v>
      </c>
      <c r="H1442" s="1" t="s">
        <v>4128</v>
      </c>
      <c r="I1442" s="1" t="s">
        <v>4129</v>
      </c>
      <c r="J1442" s="1" t="s">
        <v>3799</v>
      </c>
      <c r="K1442" s="1" t="s">
        <v>3800</v>
      </c>
      <c r="L1442" s="1"/>
      <c r="M1442" s="1"/>
      <c r="N1442" s="1"/>
      <c r="O1442" s="1"/>
      <c r="P1442" s="40">
        <v>1483.2875405691398</v>
      </c>
      <c r="Q1442" s="37" t="str">
        <f>IF(C1442="ForthPoint","ForthPoint",IF(D1442="Intercompany",_xlfn.XLOOKUP(E1442,'Dept Lookup'!B:B,'Dept Lookup'!A:A),Modified!D1442))</f>
        <v>ForthPoint</v>
      </c>
      <c r="R1442" s="11" t="s">
        <v>190</v>
      </c>
      <c r="S1442" s="1" t="s">
        <v>707</v>
      </c>
      <c r="T1442">
        <f t="shared" si="115"/>
        <v>0</v>
      </c>
      <c r="U1442" s="25" t="str">
        <f>IF(K1442&gt;0,K1442,_xlfn.XLOOKUP(M1442,'Client Lookup'!L:L,'Client Lookup'!N:N))</f>
        <v>36722</v>
      </c>
      <c r="V1442" t="str">
        <f>_xlfn.XLOOKUP(_xlfn.NUMBERVALUE(U1442),'Project Lookup'!X:X,'Project Lookup'!B:B)</f>
        <v>Wyndham - Guest Analytics Retainer</v>
      </c>
      <c r="X1442" t="str">
        <f t="shared" si="116"/>
        <v>402 ICC in Forth Point Represents Blend360 : 1378 Wyndham - Guest Analytics Retainer</v>
      </c>
      <c r="Y1442" t="str">
        <f t="shared" si="117"/>
        <v>402 ICC in Forth Point Represents Blend360</v>
      </c>
      <c r="Z1442" t="str">
        <f t="shared" si="118"/>
        <v>402 ICC in Forth Point Represents Blend360</v>
      </c>
      <c r="AA1442" s="11" t="s">
        <v>190</v>
      </c>
      <c r="AC1442" t="e">
        <f>_xlfn.XLOOKUP(K1442,'Results vs Forecast'!K:K,'Results vs Forecast'!K:K)</f>
        <v>#N/A</v>
      </c>
    </row>
    <row r="1443" spans="1:29" hidden="1">
      <c r="A1443" s="39"/>
      <c r="B1443" s="1" t="s">
        <v>700</v>
      </c>
      <c r="C1443" s="1" t="s">
        <v>701</v>
      </c>
      <c r="D1443" s="1" t="s">
        <v>17</v>
      </c>
      <c r="E1443" s="1" t="s">
        <v>17</v>
      </c>
      <c r="F1443" s="2">
        <v>45535</v>
      </c>
      <c r="G1443" s="2">
        <v>45505</v>
      </c>
      <c r="H1443" s="1" t="s">
        <v>4130</v>
      </c>
      <c r="I1443" s="1" t="s">
        <v>4131</v>
      </c>
      <c r="J1443" s="1" t="s">
        <v>557</v>
      </c>
      <c r="K1443" s="1" t="s">
        <v>811</v>
      </c>
      <c r="L1443" s="1" t="s">
        <v>1976</v>
      </c>
      <c r="M1443" s="1"/>
      <c r="N1443" s="1"/>
      <c r="O1443" s="1" t="s">
        <v>1369</v>
      </c>
      <c r="P1443" s="40">
        <v>142590.01999999999</v>
      </c>
      <c r="Q1443" s="37" t="str">
        <f>IF(C1443="ForthPoint","ForthPoint",IF(D1443="Intercompany",_xlfn.XLOOKUP(E1443,'Dept Lookup'!B:B,'Dept Lookup'!A:A),Modified!D1443))</f>
        <v>Data Engineering</v>
      </c>
      <c r="R1443" t="str">
        <f t="shared" si="114"/>
        <v>Hyatt</v>
      </c>
      <c r="S1443" s="1" t="s">
        <v>707</v>
      </c>
      <c r="T1443">
        <f t="shared" si="115"/>
        <v>0</v>
      </c>
      <c r="U1443" s="25" t="str">
        <f>IF(K1443&gt;0,K1443,_xlfn.XLOOKUP(M1443,'Client Lookup'!L:L,'Client Lookup'!N:N))</f>
        <v>29630</v>
      </c>
      <c r="V1443" t="str">
        <f>_xlfn.XLOOKUP(_xlfn.NUMBERVALUE(U1443),'Project Lookup'!X:X,'Project Lookup'!B:B)</f>
        <v>Hyatt - GenAI Implementation</v>
      </c>
      <c r="X1443" t="str">
        <f t="shared" si="116"/>
        <v>382 Hyatt : 1202 Hyatt - GenAI Implementation</v>
      </c>
      <c r="Y1443" t="str">
        <f t="shared" si="117"/>
        <v>382 Hyatt</v>
      </c>
      <c r="Z1443" t="str">
        <f t="shared" si="118"/>
        <v>382 Hyatt</v>
      </c>
      <c r="AA1443" t="str">
        <f>_xlfn.XLOOKUP(Z1443,'Client Lookup'!A:A,'Client Lookup'!C:C)</f>
        <v>Hyatt</v>
      </c>
      <c r="AC1443" t="e">
        <f>_xlfn.XLOOKUP(K1443,'Results vs Forecast'!K:K,'Results vs Forecast'!K:K)</f>
        <v>#N/A</v>
      </c>
    </row>
    <row r="1444" spans="1:29" hidden="1">
      <c r="A1444" s="39"/>
      <c r="B1444" s="1" t="s">
        <v>700</v>
      </c>
      <c r="C1444" s="1" t="s">
        <v>1370</v>
      </c>
      <c r="D1444" s="1" t="s">
        <v>17</v>
      </c>
      <c r="E1444" s="1" t="s">
        <v>17</v>
      </c>
      <c r="F1444" s="2">
        <v>45535</v>
      </c>
      <c r="G1444" s="2">
        <v>45505</v>
      </c>
      <c r="H1444" s="1" t="s">
        <v>4132</v>
      </c>
      <c r="I1444" s="1" t="s">
        <v>4133</v>
      </c>
      <c r="J1444" s="1" t="s">
        <v>617</v>
      </c>
      <c r="K1444" s="1" t="s">
        <v>860</v>
      </c>
      <c r="L1444" s="1" t="s">
        <v>2892</v>
      </c>
      <c r="M1444" s="1"/>
      <c r="N1444" s="1"/>
      <c r="O1444" s="1"/>
      <c r="P1444" s="40">
        <v>320.14902630277288</v>
      </c>
      <c r="Q1444" s="37" t="str">
        <f>IF(C1444="ForthPoint","ForthPoint",IF(D1444="Intercompany",_xlfn.XLOOKUP(E1444,'Dept Lookup'!B:B,'Dept Lookup'!A:A),Modified!D1444))</f>
        <v>Data Engineering</v>
      </c>
      <c r="R1444" t="str">
        <f t="shared" si="114"/>
        <v>Roku</v>
      </c>
      <c r="S1444" s="1" t="s">
        <v>707</v>
      </c>
      <c r="T1444">
        <f t="shared" si="115"/>
        <v>0</v>
      </c>
      <c r="U1444" s="25" t="str">
        <f>IF(K1444&gt;0,K1444,_xlfn.XLOOKUP(M1444,'Client Lookup'!L:L,'Client Lookup'!N:N))</f>
        <v>25138</v>
      </c>
      <c r="V1444" t="str">
        <f>_xlfn.XLOOKUP(_xlfn.NUMBERVALUE(U1444),'Project Lookup'!X:X,'Project Lookup'!B:B)</f>
        <v>SOW#1 2024 - DE &amp; BI Team</v>
      </c>
      <c r="X1444" t="str">
        <f t="shared" si="116"/>
        <v>459 Roku Inc. : 966 SOW#1 2024 - DE &amp; BI Team</v>
      </c>
      <c r="Y1444" t="str">
        <f t="shared" si="117"/>
        <v>459 Roku Inc.</v>
      </c>
      <c r="Z1444" t="str">
        <f t="shared" si="118"/>
        <v>459 Roku Inc.</v>
      </c>
      <c r="AA1444" t="str">
        <f>_xlfn.XLOOKUP(Z1444,'Client Lookup'!A:A,'Client Lookup'!C:C)</f>
        <v>Roku</v>
      </c>
      <c r="AC1444" t="e">
        <f>_xlfn.XLOOKUP(K1444,'Results vs Forecast'!K:K,'Results vs Forecast'!K:K)</f>
        <v>#N/A</v>
      </c>
    </row>
    <row r="1445" spans="1:29" hidden="1">
      <c r="A1445" s="39"/>
      <c r="B1445" s="1" t="s">
        <v>700</v>
      </c>
      <c r="C1445" s="1" t="s">
        <v>701</v>
      </c>
      <c r="D1445" s="1" t="s">
        <v>17</v>
      </c>
      <c r="E1445" s="1" t="s">
        <v>17</v>
      </c>
      <c r="F1445" s="2">
        <v>45535</v>
      </c>
      <c r="G1445" s="2">
        <v>45505</v>
      </c>
      <c r="H1445" s="1" t="s">
        <v>4134</v>
      </c>
      <c r="I1445" s="1" t="s">
        <v>4135</v>
      </c>
      <c r="J1445" s="1" t="s">
        <v>667</v>
      </c>
      <c r="K1445" s="1" t="s">
        <v>921</v>
      </c>
      <c r="L1445" s="1" t="s">
        <v>3058</v>
      </c>
      <c r="M1445" s="1"/>
      <c r="N1445" s="1"/>
      <c r="O1445" s="1"/>
      <c r="P1445" s="40">
        <v>8830.0300000000007</v>
      </c>
      <c r="Q1445" s="37" t="str">
        <f>IF(C1445="ForthPoint","ForthPoint",IF(D1445="Intercompany",_xlfn.XLOOKUP(E1445,'Dept Lookup'!B:B,'Dept Lookup'!A:A),Modified!D1445))</f>
        <v>Data Engineering</v>
      </c>
      <c r="R1445" t="str">
        <f t="shared" si="114"/>
        <v>Visa</v>
      </c>
      <c r="S1445" s="1" t="s">
        <v>707</v>
      </c>
      <c r="T1445">
        <f t="shared" si="115"/>
        <v>0</v>
      </c>
      <c r="U1445" s="25" t="str">
        <f>IF(K1445&gt;0,K1445,_xlfn.XLOOKUP(M1445,'Client Lookup'!L:L,'Client Lookup'!N:N))</f>
        <v>32546</v>
      </c>
      <c r="V1445" t="str">
        <f>_xlfn.XLOOKUP(_xlfn.NUMBERVALUE(U1445),'Project Lookup'!X:X,'Project Lookup'!B:B)</f>
        <v>VISA Commercial Services - DE/BI project</v>
      </c>
      <c r="X1445" t="str">
        <f t="shared" si="116"/>
        <v>11 Visa : 1263 VISA Commercial Services - DE/BI project</v>
      </c>
      <c r="Y1445" t="str">
        <f t="shared" si="117"/>
        <v>11 Visa</v>
      </c>
      <c r="Z1445" t="str">
        <f t="shared" si="118"/>
        <v>11 Visa</v>
      </c>
      <c r="AA1445" t="str">
        <f>_xlfn.XLOOKUP(Z1445,'Client Lookup'!A:A,'Client Lookup'!C:C)</f>
        <v>Visa</v>
      </c>
      <c r="AC1445" t="e">
        <f>_xlfn.XLOOKUP(K1445,'Results vs Forecast'!K:K,'Results vs Forecast'!K:K)</f>
        <v>#N/A</v>
      </c>
    </row>
    <row r="1446" spans="1:29" hidden="1">
      <c r="A1446" s="39"/>
      <c r="B1446" s="1" t="s">
        <v>700</v>
      </c>
      <c r="C1446" s="1" t="s">
        <v>1370</v>
      </c>
      <c r="D1446" s="1" t="s">
        <v>17</v>
      </c>
      <c r="E1446" s="1" t="s">
        <v>17</v>
      </c>
      <c r="F1446" s="2">
        <v>45535</v>
      </c>
      <c r="G1446" s="2">
        <v>45505</v>
      </c>
      <c r="H1446" s="1" t="s">
        <v>4136</v>
      </c>
      <c r="I1446" s="1" t="s">
        <v>4137</v>
      </c>
      <c r="J1446" s="1" t="s">
        <v>617</v>
      </c>
      <c r="K1446" s="1" t="s">
        <v>860</v>
      </c>
      <c r="L1446" s="1" t="s">
        <v>2892</v>
      </c>
      <c r="M1446" s="1"/>
      <c r="N1446" s="1"/>
      <c r="O1446" s="1"/>
      <c r="P1446" s="40">
        <v>360.16765459061952</v>
      </c>
      <c r="Q1446" s="37" t="str">
        <f>IF(C1446="ForthPoint","ForthPoint",IF(D1446="Intercompany",_xlfn.XLOOKUP(E1446,'Dept Lookup'!B:B,'Dept Lookup'!A:A),Modified!D1446))</f>
        <v>Data Engineering</v>
      </c>
      <c r="R1446" t="str">
        <f t="shared" si="114"/>
        <v>Roku</v>
      </c>
      <c r="S1446" s="1" t="s">
        <v>707</v>
      </c>
      <c r="T1446">
        <f t="shared" si="115"/>
        <v>0</v>
      </c>
      <c r="U1446" s="25" t="str">
        <f>IF(K1446&gt;0,K1446,_xlfn.XLOOKUP(M1446,'Client Lookup'!L:L,'Client Lookup'!N:N))</f>
        <v>25138</v>
      </c>
      <c r="V1446" t="str">
        <f>_xlfn.XLOOKUP(_xlfn.NUMBERVALUE(U1446),'Project Lookup'!X:X,'Project Lookup'!B:B)</f>
        <v>SOW#1 2024 - DE &amp; BI Team</v>
      </c>
      <c r="X1446" t="str">
        <f t="shared" si="116"/>
        <v>459 Roku Inc. : 966 SOW#1 2024 - DE &amp; BI Team</v>
      </c>
      <c r="Y1446" t="str">
        <f t="shared" si="117"/>
        <v>459 Roku Inc.</v>
      </c>
      <c r="Z1446" t="str">
        <f t="shared" si="118"/>
        <v>459 Roku Inc.</v>
      </c>
      <c r="AA1446" t="str">
        <f>_xlfn.XLOOKUP(Z1446,'Client Lookup'!A:A,'Client Lookup'!C:C)</f>
        <v>Roku</v>
      </c>
      <c r="AC1446" t="e">
        <f>_xlfn.XLOOKUP(K1446,'Results vs Forecast'!K:K,'Results vs Forecast'!K:K)</f>
        <v>#N/A</v>
      </c>
    </row>
    <row r="1447" spans="1:29" hidden="1">
      <c r="A1447" s="39"/>
      <c r="B1447" s="1" t="s">
        <v>700</v>
      </c>
      <c r="C1447" s="1" t="s">
        <v>1370</v>
      </c>
      <c r="D1447" s="1" t="s">
        <v>17</v>
      </c>
      <c r="E1447" s="1" t="s">
        <v>17</v>
      </c>
      <c r="F1447" s="2">
        <v>45535</v>
      </c>
      <c r="G1447" s="2">
        <v>45505</v>
      </c>
      <c r="H1447" s="1" t="s">
        <v>4138</v>
      </c>
      <c r="I1447" s="1" t="s">
        <v>4139</v>
      </c>
      <c r="J1447" s="1" t="s">
        <v>637</v>
      </c>
      <c r="K1447" s="1" t="s">
        <v>893</v>
      </c>
      <c r="L1447" s="1" t="s">
        <v>3465</v>
      </c>
      <c r="M1447" s="1"/>
      <c r="N1447" s="1"/>
      <c r="O1447" s="1"/>
      <c r="P1447" s="40">
        <v>536.24961905714463</v>
      </c>
      <c r="Q1447" s="37" t="str">
        <f>IF(C1447="ForthPoint","ForthPoint",IF(D1447="Intercompany",_xlfn.XLOOKUP(E1447,'Dept Lookup'!B:B,'Dept Lookup'!A:A),Modified!D1447))</f>
        <v>Data Engineering</v>
      </c>
      <c r="R1447" t="str">
        <f t="shared" si="114"/>
        <v>The Blackstone Group</v>
      </c>
      <c r="S1447" s="1" t="s">
        <v>707</v>
      </c>
      <c r="T1447">
        <f t="shared" si="115"/>
        <v>0</v>
      </c>
      <c r="U1447" s="25" t="str">
        <f>IF(K1447&gt;0,K1447,_xlfn.XLOOKUP(M1447,'Client Lookup'!L:L,'Client Lookup'!N:N))</f>
        <v>25544</v>
      </c>
      <c r="V1447" t="str">
        <f>_xlfn.XLOOKUP(_xlfn.NUMBERVALUE(U1447),'Project Lookup'!X:X,'Project Lookup'!B:B)</f>
        <v>Blackstone SOW#14 - Data Engineering Team</v>
      </c>
      <c r="X1447" t="str">
        <f t="shared" si="116"/>
        <v>468 Blackstone Inc. : 1013 Blackstone SOW#14 - Data Engineering Team</v>
      </c>
      <c r="Y1447" t="str">
        <f t="shared" si="117"/>
        <v>468 Blackstone Inc.</v>
      </c>
      <c r="Z1447" t="str">
        <f t="shared" si="118"/>
        <v>468 Blackstone Inc.</v>
      </c>
      <c r="AA1447" t="str">
        <f>_xlfn.XLOOKUP(Z1447,'Client Lookup'!A:A,'Client Lookup'!C:C)</f>
        <v>The Blackstone Group</v>
      </c>
      <c r="AC1447" t="e">
        <f>_xlfn.XLOOKUP(K1447,'Results vs Forecast'!K:K,'Results vs Forecast'!K:K)</f>
        <v>#N/A</v>
      </c>
    </row>
    <row r="1448" spans="1:29" hidden="1">
      <c r="A1448" s="39"/>
      <c r="B1448" s="1" t="s">
        <v>700</v>
      </c>
      <c r="C1448" s="1" t="s">
        <v>1370</v>
      </c>
      <c r="D1448" s="1" t="s">
        <v>17</v>
      </c>
      <c r="E1448" s="1" t="s">
        <v>17</v>
      </c>
      <c r="F1448" s="2">
        <v>45535</v>
      </c>
      <c r="G1448" s="2">
        <v>45505</v>
      </c>
      <c r="H1448" s="1" t="s">
        <v>4140</v>
      </c>
      <c r="I1448" s="1" t="s">
        <v>4141</v>
      </c>
      <c r="J1448" s="1" t="s">
        <v>641</v>
      </c>
      <c r="K1448" s="1" t="s">
        <v>886</v>
      </c>
      <c r="L1448" s="1" t="s">
        <v>3668</v>
      </c>
      <c r="M1448" s="1"/>
      <c r="N1448" s="1"/>
      <c r="O1448" s="1"/>
      <c r="P1448" s="40">
        <v>560.2607960298526</v>
      </c>
      <c r="Q1448" s="37" t="str">
        <f>IF(C1448="ForthPoint","ForthPoint",IF(D1448="Intercompany",_xlfn.XLOOKUP(E1448,'Dept Lookup'!B:B,'Dept Lookup'!A:A),Modified!D1448))</f>
        <v>Data Engineering</v>
      </c>
      <c r="R1448" t="str">
        <f t="shared" si="114"/>
        <v>The Blackstone Group</v>
      </c>
      <c r="S1448" s="1" t="s">
        <v>707</v>
      </c>
      <c r="T1448">
        <f t="shared" si="115"/>
        <v>0</v>
      </c>
      <c r="U1448" s="25" t="str">
        <f>IF(K1448&gt;0,K1448,_xlfn.XLOOKUP(M1448,'Client Lookup'!L:L,'Client Lookup'!N:N))</f>
        <v>29419</v>
      </c>
      <c r="V1448" t="str">
        <f>_xlfn.XLOOKUP(_xlfn.NUMBERVALUE(U1448),'Project Lookup'!X:X,'Project Lookup'!B:B)</f>
        <v>Blackstone - SOW#18 - Data Engineer with AWS (Puneet Team)</v>
      </c>
      <c r="X1448" t="str">
        <f t="shared" si="116"/>
        <v>468 Blackstone Inc. : 1194 Blackstone - SOW#18 - Data Engineer with AWS (Puneet Team)</v>
      </c>
      <c r="Y1448" t="str">
        <f t="shared" si="117"/>
        <v>468 Blackstone Inc.</v>
      </c>
      <c r="Z1448" t="str">
        <f t="shared" si="118"/>
        <v>468 Blackstone Inc.</v>
      </c>
      <c r="AA1448" t="str">
        <f>_xlfn.XLOOKUP(Z1448,'Client Lookup'!A:A,'Client Lookup'!C:C)</f>
        <v>The Blackstone Group</v>
      </c>
      <c r="AC1448" t="e">
        <f>_xlfn.XLOOKUP(K1448,'Results vs Forecast'!K:K,'Results vs Forecast'!K:K)</f>
        <v>#N/A</v>
      </c>
    </row>
    <row r="1449" spans="1:29" hidden="1">
      <c r="A1449" s="39"/>
      <c r="B1449" s="1" t="s">
        <v>700</v>
      </c>
      <c r="C1449" s="1" t="s">
        <v>1370</v>
      </c>
      <c r="D1449" s="1" t="s">
        <v>17</v>
      </c>
      <c r="E1449" s="1" t="s">
        <v>17</v>
      </c>
      <c r="F1449" s="2">
        <v>45535</v>
      </c>
      <c r="G1449" s="2">
        <v>45505</v>
      </c>
      <c r="H1449" s="1" t="s">
        <v>4142</v>
      </c>
      <c r="I1449" s="1" t="s">
        <v>4143</v>
      </c>
      <c r="J1449" s="1" t="s">
        <v>820</v>
      </c>
      <c r="K1449" s="1" t="s">
        <v>800</v>
      </c>
      <c r="L1449" s="1" t="s">
        <v>3718</v>
      </c>
      <c r="M1449" s="1"/>
      <c r="N1449" s="1"/>
      <c r="O1449" s="1"/>
      <c r="P1449" s="40">
        <v>560.2607960298526</v>
      </c>
      <c r="Q1449" s="37" t="str">
        <f>IF(C1449="ForthPoint","ForthPoint",IF(D1449="Intercompany",_xlfn.XLOOKUP(E1449,'Dept Lookup'!B:B,'Dept Lookup'!A:A),Modified!D1449))</f>
        <v>Data Engineering</v>
      </c>
      <c r="R1449" t="str">
        <f t="shared" si="114"/>
        <v>Globalization Partners</v>
      </c>
      <c r="S1449" s="1" t="s">
        <v>707</v>
      </c>
      <c r="T1449">
        <f t="shared" si="115"/>
        <v>0</v>
      </c>
      <c r="U1449" s="25" t="str">
        <f>IF(K1449&gt;0,K1449,_xlfn.XLOOKUP(M1449,'Client Lookup'!L:L,'Client Lookup'!N:N))</f>
        <v>36411</v>
      </c>
      <c r="V1449" t="str">
        <f>_xlfn.XLOOKUP(_xlfn.NUMBERVALUE(U1449),'Project Lookup'!X:X,'Project Lookup'!B:B)</f>
        <v>Globalization Partners SOW #42 - Data Engineering Team Renewal</v>
      </c>
      <c r="X1449" t="str">
        <f t="shared" si="116"/>
        <v>460 Globalization Partners Inc. : 1368 Globalization Partners SOW #42 - Data Engineering Team Renewal</v>
      </c>
      <c r="Y1449" t="str">
        <f t="shared" si="117"/>
        <v>460 Globalization Partners Inc.</v>
      </c>
      <c r="Z1449" t="str">
        <f t="shared" si="118"/>
        <v>460 Globalization Partners Inc.</v>
      </c>
      <c r="AA1449" t="str">
        <f>_xlfn.XLOOKUP(Z1449,'Client Lookup'!A:A,'Client Lookup'!C:C)</f>
        <v>Globalization Partners</v>
      </c>
      <c r="AC1449" t="e">
        <f>_xlfn.XLOOKUP(K1449,'Results vs Forecast'!K:K,'Results vs Forecast'!K:K)</f>
        <v>#N/A</v>
      </c>
    </row>
    <row r="1450" spans="1:29" hidden="1">
      <c r="A1450" s="39"/>
      <c r="B1450" s="1" t="s">
        <v>700</v>
      </c>
      <c r="C1450" s="1" t="s">
        <v>1370</v>
      </c>
      <c r="D1450" s="1" t="s">
        <v>17</v>
      </c>
      <c r="E1450" s="1" t="s">
        <v>17</v>
      </c>
      <c r="F1450" s="2">
        <v>45535</v>
      </c>
      <c r="G1450" s="2">
        <v>45505</v>
      </c>
      <c r="H1450" s="1" t="s">
        <v>4144</v>
      </c>
      <c r="I1450" s="1" t="s">
        <v>4145</v>
      </c>
      <c r="J1450" s="1" t="s">
        <v>816</v>
      </c>
      <c r="K1450" s="1" t="s">
        <v>798</v>
      </c>
      <c r="L1450" s="1" t="s">
        <v>3413</v>
      </c>
      <c r="M1450" s="1"/>
      <c r="N1450" s="1"/>
      <c r="O1450" s="1"/>
      <c r="P1450" s="40">
        <v>376.17510590575813</v>
      </c>
      <c r="Q1450" s="37" t="str">
        <f>IF(C1450="ForthPoint","ForthPoint",IF(D1450="Intercompany",_xlfn.XLOOKUP(E1450,'Dept Lookup'!B:B,'Dept Lookup'!A:A),Modified!D1450))</f>
        <v>Data Engineering</v>
      </c>
      <c r="R1450" t="str">
        <f t="shared" si="114"/>
        <v>Globalization Partners</v>
      </c>
      <c r="S1450" s="1" t="s">
        <v>707</v>
      </c>
      <c r="T1450">
        <f t="shared" si="115"/>
        <v>0</v>
      </c>
      <c r="U1450" s="25" t="str">
        <f>IF(K1450&gt;0,K1450,_xlfn.XLOOKUP(M1450,'Client Lookup'!L:L,'Client Lookup'!N:N))</f>
        <v>36409</v>
      </c>
      <c r="V1450" t="str">
        <f>_xlfn.XLOOKUP(_xlfn.NUMBERVALUE(U1450),'Project Lookup'!X:X,'Project Lookup'!B:B)</f>
        <v>Globalization Partners SOW #39 - Data Engineering Team  Renewal</v>
      </c>
      <c r="X1450" t="str">
        <f t="shared" si="116"/>
        <v>460 Globalization Partners Inc. : 1366 Globalization Partners SOW #39 - Data Engineering Team  Renewal</v>
      </c>
      <c r="Y1450" t="str">
        <f t="shared" si="117"/>
        <v>460 Globalization Partners Inc.</v>
      </c>
      <c r="Z1450" t="str">
        <f t="shared" si="118"/>
        <v>460 Globalization Partners Inc.</v>
      </c>
      <c r="AA1450" t="str">
        <f>_xlfn.XLOOKUP(Z1450,'Client Lookup'!A:A,'Client Lookup'!C:C)</f>
        <v>Globalization Partners</v>
      </c>
      <c r="AC1450" t="e">
        <f>_xlfn.XLOOKUP(K1450,'Results vs Forecast'!K:K,'Results vs Forecast'!K:K)</f>
        <v>#N/A</v>
      </c>
    </row>
    <row r="1451" spans="1:29" hidden="1">
      <c r="A1451" s="39"/>
      <c r="B1451" s="1" t="s">
        <v>700</v>
      </c>
      <c r="C1451" s="1" t="s">
        <v>1370</v>
      </c>
      <c r="D1451" s="1" t="s">
        <v>17</v>
      </c>
      <c r="E1451" s="1" t="s">
        <v>17</v>
      </c>
      <c r="F1451" s="2">
        <v>45535</v>
      </c>
      <c r="G1451" s="2">
        <v>45505</v>
      </c>
      <c r="H1451" s="1" t="s">
        <v>4146</v>
      </c>
      <c r="I1451" s="1" t="s">
        <v>4147</v>
      </c>
      <c r="J1451" s="1" t="s">
        <v>645</v>
      </c>
      <c r="K1451" s="1" t="s">
        <v>891</v>
      </c>
      <c r="L1451" s="1" t="s">
        <v>3332</v>
      </c>
      <c r="M1451" s="1"/>
      <c r="N1451" s="1"/>
      <c r="O1451" s="1"/>
      <c r="P1451" s="40">
        <v>560.2607960298526</v>
      </c>
      <c r="Q1451" s="37" t="str">
        <f>IF(C1451="ForthPoint","ForthPoint",IF(D1451="Intercompany",_xlfn.XLOOKUP(E1451,'Dept Lookup'!B:B,'Dept Lookup'!A:A),Modified!D1451))</f>
        <v>Data Engineering</v>
      </c>
      <c r="R1451" t="str">
        <f t="shared" si="114"/>
        <v>The Blackstone Group</v>
      </c>
      <c r="S1451" s="1" t="s">
        <v>707</v>
      </c>
      <c r="T1451">
        <f t="shared" si="115"/>
        <v>0</v>
      </c>
      <c r="U1451" s="25" t="str">
        <f>IF(K1451&gt;0,K1451,_xlfn.XLOOKUP(M1451,'Client Lookup'!L:L,'Client Lookup'!N:N))</f>
        <v>25160</v>
      </c>
      <c r="V1451" t="str">
        <f>_xlfn.XLOOKUP(_xlfn.NUMBERVALUE(U1451),'Project Lookup'!X:X,'Project Lookup'!B:B)</f>
        <v>Blackstone SOW #12</v>
      </c>
      <c r="X1451" t="str">
        <f t="shared" si="116"/>
        <v>468 Blackstone Inc. : 988 Blackstone SOW #12</v>
      </c>
      <c r="Y1451" t="str">
        <f t="shared" si="117"/>
        <v>468 Blackstone Inc.</v>
      </c>
      <c r="Z1451" t="str">
        <f t="shared" si="118"/>
        <v>468 Blackstone Inc.</v>
      </c>
      <c r="AA1451" t="str">
        <f>_xlfn.XLOOKUP(Z1451,'Client Lookup'!A:A,'Client Lookup'!C:C)</f>
        <v>The Blackstone Group</v>
      </c>
      <c r="AC1451" t="e">
        <f>_xlfn.XLOOKUP(K1451,'Results vs Forecast'!K:K,'Results vs Forecast'!K:K)</f>
        <v>#N/A</v>
      </c>
    </row>
    <row r="1452" spans="1:29" hidden="1">
      <c r="A1452" s="39"/>
      <c r="B1452" s="1" t="s">
        <v>700</v>
      </c>
      <c r="C1452" s="1" t="s">
        <v>1370</v>
      </c>
      <c r="D1452" s="1" t="s">
        <v>17</v>
      </c>
      <c r="E1452" s="1" t="s">
        <v>17</v>
      </c>
      <c r="F1452" s="2">
        <v>45535</v>
      </c>
      <c r="G1452" s="2">
        <v>45505</v>
      </c>
      <c r="H1452" s="1" t="s">
        <v>4148</v>
      </c>
      <c r="I1452" s="1" t="s">
        <v>4149</v>
      </c>
      <c r="J1452" s="1" t="s">
        <v>630</v>
      </c>
      <c r="K1452" s="1" t="s">
        <v>872</v>
      </c>
      <c r="L1452" s="1" t="s">
        <v>3484</v>
      </c>
      <c r="M1452" s="1"/>
      <c r="N1452" s="1"/>
      <c r="O1452" s="1"/>
      <c r="P1452" s="40">
        <v>400.1862828784661</v>
      </c>
      <c r="Q1452" s="37" t="str">
        <f>IF(C1452="ForthPoint","ForthPoint",IF(D1452="Intercompany",_xlfn.XLOOKUP(E1452,'Dept Lookup'!B:B,'Dept Lookup'!A:A),Modified!D1452))</f>
        <v>Data Engineering</v>
      </c>
      <c r="R1452" t="str">
        <f t="shared" si="114"/>
        <v>Stagwellglobal</v>
      </c>
      <c r="S1452" s="1" t="s">
        <v>707</v>
      </c>
      <c r="T1452">
        <f t="shared" si="115"/>
        <v>0</v>
      </c>
      <c r="U1452" s="25" t="str">
        <f>IF(K1452&gt;0,K1452,_xlfn.XLOOKUP(M1452,'Client Lookup'!L:L,'Client Lookup'!N:N))</f>
        <v>29211</v>
      </c>
      <c r="V1452" t="str">
        <f>_xlfn.XLOOKUP(_xlfn.NUMBERVALUE(U1452),'Project Lookup'!X:X,'Project Lookup'!B:B)</f>
        <v>Stagwell - SOW#4 - Data Engineering Team</v>
      </c>
      <c r="X1452" t="str">
        <f t="shared" si="116"/>
        <v>469 Stagwell Marketing Cloud LLC : 1190 Stagwell - SOW#4 - Data Engineering Team</v>
      </c>
      <c r="Y1452" t="str">
        <f t="shared" si="117"/>
        <v>469 Stagwell Marketing Cloud LLC</v>
      </c>
      <c r="Z1452" t="str">
        <f t="shared" si="118"/>
        <v>469 Stagwell Marketing Cloud LLC</v>
      </c>
      <c r="AA1452" t="str">
        <f>_xlfn.XLOOKUP(Z1452,'Client Lookup'!A:A,'Client Lookup'!C:C)</f>
        <v>Stagwellglobal</v>
      </c>
      <c r="AC1452" t="e">
        <f>_xlfn.XLOOKUP(K1452,'Results vs Forecast'!K:K,'Results vs Forecast'!K:K)</f>
        <v>#N/A</v>
      </c>
    </row>
    <row r="1453" spans="1:29" hidden="1">
      <c r="A1453" s="39"/>
      <c r="B1453" s="1" t="s">
        <v>700</v>
      </c>
      <c r="C1453" s="1" t="s">
        <v>1370</v>
      </c>
      <c r="D1453" s="1" t="s">
        <v>17</v>
      </c>
      <c r="E1453" s="1" t="s">
        <v>17</v>
      </c>
      <c r="F1453" s="2">
        <v>45535</v>
      </c>
      <c r="G1453" s="2">
        <v>45505</v>
      </c>
      <c r="H1453" s="1" t="s">
        <v>4150</v>
      </c>
      <c r="I1453" s="1" t="s">
        <v>4151</v>
      </c>
      <c r="J1453" s="1" t="s">
        <v>818</v>
      </c>
      <c r="K1453" s="1" t="s">
        <v>796</v>
      </c>
      <c r="L1453" s="1" t="s">
        <v>3346</v>
      </c>
      <c r="M1453" s="1"/>
      <c r="N1453" s="1"/>
      <c r="O1453" s="1"/>
      <c r="P1453" s="40">
        <v>648.30177826311512</v>
      </c>
      <c r="Q1453" s="37" t="str">
        <f>IF(C1453="ForthPoint","ForthPoint",IF(D1453="Intercompany",_xlfn.XLOOKUP(E1453,'Dept Lookup'!B:B,'Dept Lookup'!A:A),Modified!D1453))</f>
        <v>Data Engineering</v>
      </c>
      <c r="R1453" t="str">
        <f t="shared" si="114"/>
        <v>Globalization Partners</v>
      </c>
      <c r="S1453" s="1" t="s">
        <v>707</v>
      </c>
      <c r="T1453">
        <f t="shared" si="115"/>
        <v>0</v>
      </c>
      <c r="U1453" s="25" t="str">
        <f>IF(K1453&gt;0,K1453,_xlfn.XLOOKUP(M1453,'Client Lookup'!L:L,'Client Lookup'!N:N))</f>
        <v>36410</v>
      </c>
      <c r="V1453" t="str">
        <f>_xlfn.XLOOKUP(_xlfn.NUMBERVALUE(U1453),'Project Lookup'!X:X,'Project Lookup'!B:B)</f>
        <v>Globalization Partners SOW #40 - Data Engineering Team Renewal</v>
      </c>
      <c r="X1453" t="str">
        <f t="shared" si="116"/>
        <v>460 Globalization Partners Inc. : 1367 Globalization Partners SOW #40 - Data Engineering Team Renewal</v>
      </c>
      <c r="Y1453" t="str">
        <f t="shared" si="117"/>
        <v>460 Globalization Partners Inc.</v>
      </c>
      <c r="Z1453" t="str">
        <f t="shared" si="118"/>
        <v>460 Globalization Partners Inc.</v>
      </c>
      <c r="AA1453" t="str">
        <f>_xlfn.XLOOKUP(Z1453,'Client Lookup'!A:A,'Client Lookup'!C:C)</f>
        <v>Globalization Partners</v>
      </c>
      <c r="AC1453" t="e">
        <f>_xlfn.XLOOKUP(K1453,'Results vs Forecast'!K:K,'Results vs Forecast'!K:K)</f>
        <v>#N/A</v>
      </c>
    </row>
    <row r="1454" spans="1:29" hidden="1">
      <c r="A1454" s="39"/>
      <c r="B1454" s="1" t="s">
        <v>700</v>
      </c>
      <c r="C1454" s="1" t="s">
        <v>1370</v>
      </c>
      <c r="D1454" s="1" t="s">
        <v>17</v>
      </c>
      <c r="E1454" s="1" t="s">
        <v>17</v>
      </c>
      <c r="F1454" s="2">
        <v>45535</v>
      </c>
      <c r="G1454" s="2">
        <v>45505</v>
      </c>
      <c r="H1454" s="1" t="s">
        <v>4152</v>
      </c>
      <c r="I1454" s="1" t="s">
        <v>4153</v>
      </c>
      <c r="J1454" s="1" t="s">
        <v>593</v>
      </c>
      <c r="K1454" s="1" t="s">
        <v>842</v>
      </c>
      <c r="L1454" s="1" t="s">
        <v>1809</v>
      </c>
      <c r="M1454" s="1"/>
      <c r="N1454" s="1"/>
      <c r="O1454" s="1"/>
      <c r="P1454" s="40">
        <v>416.19373419360477</v>
      </c>
      <c r="Q1454" s="37" t="str">
        <f>IF(C1454="ForthPoint","ForthPoint",IF(D1454="Intercompany",_xlfn.XLOOKUP(E1454,'Dept Lookup'!B:B,'Dept Lookup'!A:A),Modified!D1454))</f>
        <v>Data Engineering</v>
      </c>
      <c r="R1454" t="str">
        <f t="shared" si="114"/>
        <v>MasterCard</v>
      </c>
      <c r="S1454" s="1" t="s">
        <v>707</v>
      </c>
      <c r="T1454">
        <f t="shared" si="115"/>
        <v>0</v>
      </c>
      <c r="U1454" s="25" t="str">
        <f>IF(K1454&gt;0,K1454,_xlfn.XLOOKUP(M1454,'Client Lookup'!L:L,'Client Lookup'!N:N))</f>
        <v>25146</v>
      </c>
      <c r="V1454" t="str">
        <f>_xlfn.XLOOKUP(_xlfn.NUMBERVALUE(U1454),'Project Lookup'!X:X,'Project Lookup'!B:B)</f>
        <v>Mastercard SOW #6</v>
      </c>
      <c r="X1454" t="str">
        <f t="shared" si="116"/>
        <v>461 Session M Inc. : 974 Mastercard SOW #6</v>
      </c>
      <c r="Y1454" t="str">
        <f t="shared" si="117"/>
        <v>461 Session M Inc.</v>
      </c>
      <c r="Z1454" t="str">
        <f t="shared" si="118"/>
        <v>461 Session M Inc.</v>
      </c>
      <c r="AA1454" t="str">
        <f>_xlfn.XLOOKUP(Z1454,'Client Lookup'!A:A,'Client Lookup'!C:C)</f>
        <v>MasterCard</v>
      </c>
      <c r="AC1454" t="e">
        <f>_xlfn.XLOOKUP(K1454,'Results vs Forecast'!K:K,'Results vs Forecast'!K:K)</f>
        <v>#N/A</v>
      </c>
    </row>
    <row r="1455" spans="1:29" hidden="1">
      <c r="A1455" s="39"/>
      <c r="B1455" s="1" t="s">
        <v>700</v>
      </c>
      <c r="C1455" s="1" t="s">
        <v>1370</v>
      </c>
      <c r="D1455" s="1" t="s">
        <v>17</v>
      </c>
      <c r="E1455" s="1" t="s">
        <v>17</v>
      </c>
      <c r="F1455" s="2">
        <v>45535</v>
      </c>
      <c r="G1455" s="2">
        <v>45505</v>
      </c>
      <c r="H1455" s="1" t="s">
        <v>4154</v>
      </c>
      <c r="I1455" s="1" t="s">
        <v>4155</v>
      </c>
      <c r="J1455" s="1" t="s">
        <v>645</v>
      </c>
      <c r="K1455" s="1" t="s">
        <v>891</v>
      </c>
      <c r="L1455" s="1" t="s">
        <v>3332</v>
      </c>
      <c r="M1455" s="1"/>
      <c r="N1455" s="1"/>
      <c r="O1455" s="1"/>
      <c r="P1455" s="40">
        <v>560.2607960298526</v>
      </c>
      <c r="Q1455" s="37" t="str">
        <f>IF(C1455="ForthPoint","ForthPoint",IF(D1455="Intercompany",_xlfn.XLOOKUP(E1455,'Dept Lookup'!B:B,'Dept Lookup'!A:A),Modified!D1455))</f>
        <v>Data Engineering</v>
      </c>
      <c r="R1455" t="str">
        <f t="shared" si="114"/>
        <v>The Blackstone Group</v>
      </c>
      <c r="S1455" s="1" t="s">
        <v>707</v>
      </c>
      <c r="T1455">
        <f t="shared" si="115"/>
        <v>0</v>
      </c>
      <c r="U1455" s="25" t="str">
        <f>IF(K1455&gt;0,K1455,_xlfn.XLOOKUP(M1455,'Client Lookup'!L:L,'Client Lookup'!N:N))</f>
        <v>25160</v>
      </c>
      <c r="V1455" t="str">
        <f>_xlfn.XLOOKUP(_xlfn.NUMBERVALUE(U1455),'Project Lookup'!X:X,'Project Lookup'!B:B)</f>
        <v>Blackstone SOW #12</v>
      </c>
      <c r="X1455" t="str">
        <f t="shared" si="116"/>
        <v>468 Blackstone Inc. : 988 Blackstone SOW #12</v>
      </c>
      <c r="Y1455" t="str">
        <f t="shared" si="117"/>
        <v>468 Blackstone Inc.</v>
      </c>
      <c r="Z1455" t="str">
        <f t="shared" si="118"/>
        <v>468 Blackstone Inc.</v>
      </c>
      <c r="AA1455" t="str">
        <f>_xlfn.XLOOKUP(Z1455,'Client Lookup'!A:A,'Client Lookup'!C:C)</f>
        <v>The Blackstone Group</v>
      </c>
      <c r="AC1455" t="e">
        <f>_xlfn.XLOOKUP(K1455,'Results vs Forecast'!K:K,'Results vs Forecast'!K:K)</f>
        <v>#N/A</v>
      </c>
    </row>
    <row r="1456" spans="1:29" hidden="1">
      <c r="A1456" s="39"/>
      <c r="B1456" s="1" t="s">
        <v>700</v>
      </c>
      <c r="C1456" s="1" t="s">
        <v>1370</v>
      </c>
      <c r="D1456" s="1" t="s">
        <v>17</v>
      </c>
      <c r="E1456" s="1" t="s">
        <v>17</v>
      </c>
      <c r="F1456" s="2">
        <v>45535</v>
      </c>
      <c r="G1456" s="2">
        <v>45505</v>
      </c>
      <c r="H1456" s="1" t="s">
        <v>4156</v>
      </c>
      <c r="I1456" s="1" t="s">
        <v>4157</v>
      </c>
      <c r="J1456" s="1" t="s">
        <v>642</v>
      </c>
      <c r="K1456" s="1" t="s">
        <v>881</v>
      </c>
      <c r="L1456" s="1" t="s">
        <v>3416</v>
      </c>
      <c r="M1456" s="1"/>
      <c r="N1456" s="1"/>
      <c r="O1456" s="1"/>
      <c r="P1456" s="40">
        <v>520.2421677420059</v>
      </c>
      <c r="Q1456" s="37" t="str">
        <f>IF(C1456="ForthPoint","ForthPoint",IF(D1456="Intercompany",_xlfn.XLOOKUP(E1456,'Dept Lookup'!B:B,'Dept Lookup'!A:A),Modified!D1456))</f>
        <v>Data Engineering</v>
      </c>
      <c r="R1456" t="str">
        <f t="shared" si="114"/>
        <v>The Blackstone Group</v>
      </c>
      <c r="S1456" s="1" t="s">
        <v>707</v>
      </c>
      <c r="T1456">
        <f t="shared" si="115"/>
        <v>0</v>
      </c>
      <c r="U1456" s="25" t="str">
        <f>IF(K1456&gt;0,K1456,_xlfn.XLOOKUP(M1456,'Client Lookup'!L:L,'Client Lookup'!N:N))</f>
        <v>32036</v>
      </c>
      <c r="V1456" t="str">
        <f>_xlfn.XLOOKUP(_xlfn.NUMBERVALUE(U1456),'Project Lookup'!X:X,'Project Lookup'!B:B)</f>
        <v>Blackstone - Python Engineers (James Team)</v>
      </c>
      <c r="X1456" t="str">
        <f t="shared" si="116"/>
        <v>468 Blackstone Inc. : 1255 Blackstone - Python Engineers (James Team)</v>
      </c>
      <c r="Y1456" t="str">
        <f t="shared" si="117"/>
        <v>468 Blackstone Inc.</v>
      </c>
      <c r="Z1456" t="str">
        <f t="shared" si="118"/>
        <v>468 Blackstone Inc.</v>
      </c>
      <c r="AA1456" t="str">
        <f>_xlfn.XLOOKUP(Z1456,'Client Lookup'!A:A,'Client Lookup'!C:C)</f>
        <v>The Blackstone Group</v>
      </c>
      <c r="AC1456" t="e">
        <f>_xlfn.XLOOKUP(K1456,'Results vs Forecast'!K:K,'Results vs Forecast'!K:K)</f>
        <v>#N/A</v>
      </c>
    </row>
    <row r="1457" spans="1:29" hidden="1">
      <c r="A1457" s="39"/>
      <c r="B1457" s="1" t="s">
        <v>700</v>
      </c>
      <c r="C1457" s="1" t="s">
        <v>1370</v>
      </c>
      <c r="D1457" s="1" t="s">
        <v>17</v>
      </c>
      <c r="E1457" s="1" t="s">
        <v>17</v>
      </c>
      <c r="F1457" s="2">
        <v>45535</v>
      </c>
      <c r="G1457" s="2">
        <v>45505</v>
      </c>
      <c r="H1457" s="1" t="s">
        <v>4158</v>
      </c>
      <c r="I1457" s="1" t="s">
        <v>4159</v>
      </c>
      <c r="J1457" s="1" t="s">
        <v>818</v>
      </c>
      <c r="K1457" s="1" t="s">
        <v>796</v>
      </c>
      <c r="L1457" s="1" t="s">
        <v>3346</v>
      </c>
      <c r="M1457" s="1"/>
      <c r="N1457" s="1"/>
      <c r="O1457" s="1"/>
      <c r="P1457" s="40">
        <v>520.2421677420059</v>
      </c>
      <c r="Q1457" s="37" t="str">
        <f>IF(C1457="ForthPoint","ForthPoint",IF(D1457="Intercompany",_xlfn.XLOOKUP(E1457,'Dept Lookup'!B:B,'Dept Lookup'!A:A),Modified!D1457))</f>
        <v>Data Engineering</v>
      </c>
      <c r="R1457" t="str">
        <f t="shared" si="114"/>
        <v>Globalization Partners</v>
      </c>
      <c r="S1457" s="1" t="s">
        <v>707</v>
      </c>
      <c r="T1457">
        <f t="shared" si="115"/>
        <v>0</v>
      </c>
      <c r="U1457" s="25" t="str">
        <f>IF(K1457&gt;0,K1457,_xlfn.XLOOKUP(M1457,'Client Lookup'!L:L,'Client Lookup'!N:N))</f>
        <v>36410</v>
      </c>
      <c r="V1457" t="str">
        <f>_xlfn.XLOOKUP(_xlfn.NUMBERVALUE(U1457),'Project Lookup'!X:X,'Project Lookup'!B:B)</f>
        <v>Globalization Partners SOW #40 - Data Engineering Team Renewal</v>
      </c>
      <c r="X1457" t="str">
        <f t="shared" si="116"/>
        <v>460 Globalization Partners Inc. : 1367 Globalization Partners SOW #40 - Data Engineering Team Renewal</v>
      </c>
      <c r="Y1457" t="str">
        <f t="shared" si="117"/>
        <v>460 Globalization Partners Inc.</v>
      </c>
      <c r="Z1457" t="str">
        <f t="shared" si="118"/>
        <v>460 Globalization Partners Inc.</v>
      </c>
      <c r="AA1457" t="str">
        <f>_xlfn.XLOOKUP(Z1457,'Client Lookup'!A:A,'Client Lookup'!C:C)</f>
        <v>Globalization Partners</v>
      </c>
      <c r="AC1457" t="e">
        <f>_xlfn.XLOOKUP(K1457,'Results vs Forecast'!K:K,'Results vs Forecast'!K:K)</f>
        <v>#N/A</v>
      </c>
    </row>
    <row r="1458" spans="1:29" hidden="1">
      <c r="A1458" s="39"/>
      <c r="B1458" s="1" t="s">
        <v>700</v>
      </c>
      <c r="C1458" s="1" t="s">
        <v>1370</v>
      </c>
      <c r="D1458" s="1" t="s">
        <v>17</v>
      </c>
      <c r="E1458" s="1" t="s">
        <v>17</v>
      </c>
      <c r="F1458" s="2">
        <v>45535</v>
      </c>
      <c r="G1458" s="2">
        <v>45505</v>
      </c>
      <c r="H1458" s="1" t="s">
        <v>4160</v>
      </c>
      <c r="I1458" s="1" t="s">
        <v>4161</v>
      </c>
      <c r="J1458" s="1" t="s">
        <v>642</v>
      </c>
      <c r="K1458" s="1" t="s">
        <v>881</v>
      </c>
      <c r="L1458" s="1" t="s">
        <v>3416</v>
      </c>
      <c r="M1458" s="1"/>
      <c r="N1458" s="1"/>
      <c r="O1458" s="1"/>
      <c r="P1458" s="40">
        <v>560.2607960298526</v>
      </c>
      <c r="Q1458" s="37" t="str">
        <f>IF(C1458="ForthPoint","ForthPoint",IF(D1458="Intercompany",_xlfn.XLOOKUP(E1458,'Dept Lookup'!B:B,'Dept Lookup'!A:A),Modified!D1458))</f>
        <v>Data Engineering</v>
      </c>
      <c r="R1458" t="str">
        <f t="shared" si="114"/>
        <v>The Blackstone Group</v>
      </c>
      <c r="S1458" s="1" t="s">
        <v>707</v>
      </c>
      <c r="T1458">
        <f t="shared" si="115"/>
        <v>0</v>
      </c>
      <c r="U1458" s="25" t="str">
        <f>IF(K1458&gt;0,K1458,_xlfn.XLOOKUP(M1458,'Client Lookup'!L:L,'Client Lookup'!N:N))</f>
        <v>32036</v>
      </c>
      <c r="V1458" t="str">
        <f>_xlfn.XLOOKUP(_xlfn.NUMBERVALUE(U1458),'Project Lookup'!X:X,'Project Lookup'!B:B)</f>
        <v>Blackstone - Python Engineers (James Team)</v>
      </c>
      <c r="X1458" t="str">
        <f t="shared" si="116"/>
        <v>468 Blackstone Inc. : 1255 Blackstone - Python Engineers (James Team)</v>
      </c>
      <c r="Y1458" t="str">
        <f t="shared" si="117"/>
        <v>468 Blackstone Inc.</v>
      </c>
      <c r="Z1458" t="str">
        <f t="shared" si="118"/>
        <v>468 Blackstone Inc.</v>
      </c>
      <c r="AA1458" t="str">
        <f>_xlfn.XLOOKUP(Z1458,'Client Lookup'!A:A,'Client Lookup'!C:C)</f>
        <v>The Blackstone Group</v>
      </c>
      <c r="AC1458" t="e">
        <f>_xlfn.XLOOKUP(K1458,'Results vs Forecast'!K:K,'Results vs Forecast'!K:K)</f>
        <v>#N/A</v>
      </c>
    </row>
    <row r="1459" spans="1:29" hidden="1">
      <c r="A1459" s="39"/>
      <c r="B1459" s="1" t="s">
        <v>700</v>
      </c>
      <c r="C1459" s="1" t="s">
        <v>1370</v>
      </c>
      <c r="D1459" s="1" t="s">
        <v>17</v>
      </c>
      <c r="E1459" s="1" t="s">
        <v>17</v>
      </c>
      <c r="F1459" s="2">
        <v>45535</v>
      </c>
      <c r="G1459" s="2">
        <v>45505</v>
      </c>
      <c r="H1459" s="1" t="s">
        <v>4162</v>
      </c>
      <c r="I1459" s="1" t="s">
        <v>4163</v>
      </c>
      <c r="J1459" s="1" t="s">
        <v>617</v>
      </c>
      <c r="K1459" s="1" t="s">
        <v>860</v>
      </c>
      <c r="L1459" s="1" t="s">
        <v>2892</v>
      </c>
      <c r="M1459" s="1"/>
      <c r="N1459" s="1"/>
      <c r="O1459" s="1"/>
      <c r="P1459" s="40">
        <v>320.14902630277288</v>
      </c>
      <c r="Q1459" s="37" t="str">
        <f>IF(C1459="ForthPoint","ForthPoint",IF(D1459="Intercompany",_xlfn.XLOOKUP(E1459,'Dept Lookup'!B:B,'Dept Lookup'!A:A),Modified!D1459))</f>
        <v>Data Engineering</v>
      </c>
      <c r="R1459" t="str">
        <f t="shared" si="114"/>
        <v>Roku</v>
      </c>
      <c r="S1459" s="1" t="s">
        <v>707</v>
      </c>
      <c r="T1459">
        <f t="shared" si="115"/>
        <v>0</v>
      </c>
      <c r="U1459" s="25" t="str">
        <f>IF(K1459&gt;0,K1459,_xlfn.XLOOKUP(M1459,'Client Lookup'!L:L,'Client Lookup'!N:N))</f>
        <v>25138</v>
      </c>
      <c r="V1459" t="str">
        <f>_xlfn.XLOOKUP(_xlfn.NUMBERVALUE(U1459),'Project Lookup'!X:X,'Project Lookup'!B:B)</f>
        <v>SOW#1 2024 - DE &amp; BI Team</v>
      </c>
      <c r="X1459" t="str">
        <f t="shared" si="116"/>
        <v>459 Roku Inc. : 966 SOW#1 2024 - DE &amp; BI Team</v>
      </c>
      <c r="Y1459" t="str">
        <f t="shared" si="117"/>
        <v>459 Roku Inc.</v>
      </c>
      <c r="Z1459" t="str">
        <f t="shared" si="118"/>
        <v>459 Roku Inc.</v>
      </c>
      <c r="AA1459" t="str">
        <f>_xlfn.XLOOKUP(Z1459,'Client Lookup'!A:A,'Client Lookup'!C:C)</f>
        <v>Roku</v>
      </c>
      <c r="AC1459" t="e">
        <f>_xlfn.XLOOKUP(K1459,'Results vs Forecast'!K:K,'Results vs Forecast'!K:K)</f>
        <v>#N/A</v>
      </c>
    </row>
    <row r="1460" spans="1:29" hidden="1">
      <c r="A1460" s="39"/>
      <c r="B1460" s="1" t="s">
        <v>700</v>
      </c>
      <c r="C1460" s="1" t="s">
        <v>1370</v>
      </c>
      <c r="D1460" s="1" t="s">
        <v>17</v>
      </c>
      <c r="E1460" s="1" t="s">
        <v>17</v>
      </c>
      <c r="F1460" s="2">
        <v>45535</v>
      </c>
      <c r="G1460" s="2">
        <v>45505</v>
      </c>
      <c r="H1460" s="1" t="s">
        <v>4164</v>
      </c>
      <c r="I1460" s="1" t="s">
        <v>4165</v>
      </c>
      <c r="J1460" s="1" t="s">
        <v>593</v>
      </c>
      <c r="K1460" s="1" t="s">
        <v>842</v>
      </c>
      <c r="L1460" s="1" t="s">
        <v>1809</v>
      </c>
      <c r="M1460" s="1"/>
      <c r="N1460" s="1"/>
      <c r="O1460" s="1"/>
      <c r="P1460" s="40">
        <v>400.1862828784661</v>
      </c>
      <c r="Q1460" s="37" t="str">
        <f>IF(C1460="ForthPoint","ForthPoint",IF(D1460="Intercompany",_xlfn.XLOOKUP(E1460,'Dept Lookup'!B:B,'Dept Lookup'!A:A),Modified!D1460))</f>
        <v>Data Engineering</v>
      </c>
      <c r="R1460" t="str">
        <f t="shared" si="114"/>
        <v>MasterCard</v>
      </c>
      <c r="S1460" s="1" t="s">
        <v>707</v>
      </c>
      <c r="T1460">
        <f t="shared" si="115"/>
        <v>0</v>
      </c>
      <c r="U1460" s="25" t="str">
        <f>IF(K1460&gt;0,K1460,_xlfn.XLOOKUP(M1460,'Client Lookup'!L:L,'Client Lookup'!N:N))</f>
        <v>25146</v>
      </c>
      <c r="V1460" t="str">
        <f>_xlfn.XLOOKUP(_xlfn.NUMBERVALUE(U1460),'Project Lookup'!X:X,'Project Lookup'!B:B)</f>
        <v>Mastercard SOW #6</v>
      </c>
      <c r="X1460" t="str">
        <f t="shared" si="116"/>
        <v>461 Session M Inc. : 974 Mastercard SOW #6</v>
      </c>
      <c r="Y1460" t="str">
        <f t="shared" si="117"/>
        <v>461 Session M Inc.</v>
      </c>
      <c r="Z1460" t="str">
        <f t="shared" si="118"/>
        <v>461 Session M Inc.</v>
      </c>
      <c r="AA1460" t="str">
        <f>_xlfn.XLOOKUP(Z1460,'Client Lookup'!A:A,'Client Lookup'!C:C)</f>
        <v>MasterCard</v>
      </c>
      <c r="AC1460" t="e">
        <f>_xlfn.XLOOKUP(K1460,'Results vs Forecast'!K:K,'Results vs Forecast'!K:K)</f>
        <v>#N/A</v>
      </c>
    </row>
    <row r="1461" spans="1:29" hidden="1">
      <c r="A1461" s="39"/>
      <c r="B1461" s="1" t="s">
        <v>700</v>
      </c>
      <c r="C1461" s="1" t="s">
        <v>1370</v>
      </c>
      <c r="D1461" s="1" t="s">
        <v>17</v>
      </c>
      <c r="E1461" s="1" t="s">
        <v>17</v>
      </c>
      <c r="F1461" s="2">
        <v>45535</v>
      </c>
      <c r="G1461" s="2">
        <v>45505</v>
      </c>
      <c r="H1461" s="1" t="s">
        <v>4166</v>
      </c>
      <c r="I1461" s="1" t="s">
        <v>4167</v>
      </c>
      <c r="J1461" s="1" t="s">
        <v>814</v>
      </c>
      <c r="K1461" s="1" t="s">
        <v>801</v>
      </c>
      <c r="L1461" s="1" t="s">
        <v>4168</v>
      </c>
      <c r="M1461" s="1"/>
      <c r="N1461" s="1"/>
      <c r="O1461" s="1"/>
      <c r="P1461" s="40">
        <v>612.28501280405317</v>
      </c>
      <c r="Q1461" s="37" t="str">
        <f>IF(C1461="ForthPoint","ForthPoint",IF(D1461="Intercompany",_xlfn.XLOOKUP(E1461,'Dept Lookup'!B:B,'Dept Lookup'!A:A),Modified!D1461))</f>
        <v>Data Engineering</v>
      </c>
      <c r="R1461" t="str">
        <f t="shared" si="114"/>
        <v>Globalization Partners</v>
      </c>
      <c r="S1461" s="1" t="s">
        <v>707</v>
      </c>
      <c r="T1461">
        <f t="shared" si="115"/>
        <v>0</v>
      </c>
      <c r="U1461" s="25" t="str">
        <f>IF(K1461&gt;0,K1461,_xlfn.XLOOKUP(M1461,'Client Lookup'!L:L,'Client Lookup'!N:N))</f>
        <v>36408</v>
      </c>
      <c r="V1461" t="str">
        <f>_xlfn.XLOOKUP(_xlfn.NUMBERVALUE(U1461),'Project Lookup'!X:X,'Project Lookup'!B:B)</f>
        <v>Globalization Partners SOW #38 - Data Engineering Team Renewal</v>
      </c>
      <c r="X1461" t="str">
        <f t="shared" si="116"/>
        <v>460 Globalization Partners Inc. : 1365 Globalization Partners SOW #38 - Data Engineering Team Renewal</v>
      </c>
      <c r="Y1461" t="str">
        <f t="shared" si="117"/>
        <v>460 Globalization Partners Inc.</v>
      </c>
      <c r="Z1461" t="str">
        <f t="shared" si="118"/>
        <v>460 Globalization Partners Inc.</v>
      </c>
      <c r="AA1461" t="str">
        <f>_xlfn.XLOOKUP(Z1461,'Client Lookup'!A:A,'Client Lookup'!C:C)</f>
        <v>Globalization Partners</v>
      </c>
      <c r="AC1461" t="e">
        <f>_xlfn.XLOOKUP(K1461,'Results vs Forecast'!K:K,'Results vs Forecast'!K:K)</f>
        <v>#N/A</v>
      </c>
    </row>
    <row r="1462" spans="1:29" hidden="1">
      <c r="A1462" s="39"/>
      <c r="B1462" s="1" t="s">
        <v>700</v>
      </c>
      <c r="C1462" s="1" t="s">
        <v>1370</v>
      </c>
      <c r="D1462" s="1" t="s">
        <v>17</v>
      </c>
      <c r="E1462" s="1" t="s">
        <v>17</v>
      </c>
      <c r="F1462" s="2">
        <v>45535</v>
      </c>
      <c r="G1462" s="2">
        <v>45505</v>
      </c>
      <c r="H1462" s="1" t="s">
        <v>4169</v>
      </c>
      <c r="I1462" s="1" t="s">
        <v>4170</v>
      </c>
      <c r="J1462" s="1" t="s">
        <v>645</v>
      </c>
      <c r="K1462" s="1" t="s">
        <v>891</v>
      </c>
      <c r="L1462" s="1" t="s">
        <v>3332</v>
      </c>
      <c r="M1462" s="1"/>
      <c r="N1462" s="1"/>
      <c r="O1462" s="1"/>
      <c r="P1462" s="40">
        <v>560.2607960298526</v>
      </c>
      <c r="Q1462" s="37" t="str">
        <f>IF(C1462="ForthPoint","ForthPoint",IF(D1462="Intercompany",_xlfn.XLOOKUP(E1462,'Dept Lookup'!B:B,'Dept Lookup'!A:A),Modified!D1462))</f>
        <v>Data Engineering</v>
      </c>
      <c r="R1462" t="str">
        <f t="shared" si="114"/>
        <v>The Blackstone Group</v>
      </c>
      <c r="S1462" s="1" t="s">
        <v>707</v>
      </c>
      <c r="T1462">
        <f t="shared" si="115"/>
        <v>0</v>
      </c>
      <c r="U1462" s="25" t="str">
        <f>IF(K1462&gt;0,K1462,_xlfn.XLOOKUP(M1462,'Client Lookup'!L:L,'Client Lookup'!N:N))</f>
        <v>25160</v>
      </c>
      <c r="V1462" t="str">
        <f>_xlfn.XLOOKUP(_xlfn.NUMBERVALUE(U1462),'Project Lookup'!X:X,'Project Lookup'!B:B)</f>
        <v>Blackstone SOW #12</v>
      </c>
      <c r="X1462" t="str">
        <f t="shared" si="116"/>
        <v>468 Blackstone Inc. : 988 Blackstone SOW #12</v>
      </c>
      <c r="Y1462" t="str">
        <f t="shared" si="117"/>
        <v>468 Blackstone Inc.</v>
      </c>
      <c r="Z1462" t="str">
        <f t="shared" si="118"/>
        <v>468 Blackstone Inc.</v>
      </c>
      <c r="AA1462" t="str">
        <f>_xlfn.XLOOKUP(Z1462,'Client Lookup'!A:A,'Client Lookup'!C:C)</f>
        <v>The Blackstone Group</v>
      </c>
      <c r="AC1462" t="e">
        <f>_xlfn.XLOOKUP(K1462,'Results vs Forecast'!K:K,'Results vs Forecast'!K:K)</f>
        <v>#N/A</v>
      </c>
    </row>
    <row r="1463" spans="1:29" hidden="1">
      <c r="A1463" s="39"/>
      <c r="B1463" s="1" t="s">
        <v>700</v>
      </c>
      <c r="C1463" s="1" t="s">
        <v>1370</v>
      </c>
      <c r="D1463" s="1" t="s">
        <v>17</v>
      </c>
      <c r="E1463" s="1" t="s">
        <v>17</v>
      </c>
      <c r="F1463" s="2">
        <v>45535</v>
      </c>
      <c r="G1463" s="2">
        <v>45505</v>
      </c>
      <c r="H1463" s="1" t="s">
        <v>4171</v>
      </c>
      <c r="I1463" s="1" t="s">
        <v>4172</v>
      </c>
      <c r="J1463" s="1" t="s">
        <v>641</v>
      </c>
      <c r="K1463" s="1" t="s">
        <v>886</v>
      </c>
      <c r="L1463" s="1" t="s">
        <v>3668</v>
      </c>
      <c r="M1463" s="1"/>
      <c r="N1463" s="1"/>
      <c r="O1463" s="1"/>
      <c r="P1463" s="40">
        <v>504.23471642686729</v>
      </c>
      <c r="Q1463" s="37" t="str">
        <f>IF(C1463="ForthPoint","ForthPoint",IF(D1463="Intercompany",_xlfn.XLOOKUP(E1463,'Dept Lookup'!B:B,'Dept Lookup'!A:A),Modified!D1463))</f>
        <v>Data Engineering</v>
      </c>
      <c r="R1463" t="str">
        <f t="shared" si="114"/>
        <v>The Blackstone Group</v>
      </c>
      <c r="S1463" s="1" t="s">
        <v>707</v>
      </c>
      <c r="T1463">
        <f t="shared" si="115"/>
        <v>0</v>
      </c>
      <c r="U1463" s="25" t="str">
        <f>IF(K1463&gt;0,K1463,_xlfn.XLOOKUP(M1463,'Client Lookup'!L:L,'Client Lookup'!N:N))</f>
        <v>29419</v>
      </c>
      <c r="V1463" t="str">
        <f>_xlfn.XLOOKUP(_xlfn.NUMBERVALUE(U1463),'Project Lookup'!X:X,'Project Lookup'!B:B)</f>
        <v>Blackstone - SOW#18 - Data Engineer with AWS (Puneet Team)</v>
      </c>
      <c r="X1463" t="str">
        <f t="shared" si="116"/>
        <v>468 Blackstone Inc. : 1194 Blackstone - SOW#18 - Data Engineer with AWS (Puneet Team)</v>
      </c>
      <c r="Y1463" t="str">
        <f t="shared" si="117"/>
        <v>468 Blackstone Inc.</v>
      </c>
      <c r="Z1463" t="str">
        <f t="shared" si="118"/>
        <v>468 Blackstone Inc.</v>
      </c>
      <c r="AA1463" t="str">
        <f>_xlfn.XLOOKUP(Z1463,'Client Lookup'!A:A,'Client Lookup'!C:C)</f>
        <v>The Blackstone Group</v>
      </c>
      <c r="AC1463" t="e">
        <f>_xlfn.XLOOKUP(K1463,'Results vs Forecast'!K:K,'Results vs Forecast'!K:K)</f>
        <v>#N/A</v>
      </c>
    </row>
    <row r="1464" spans="1:29" hidden="1">
      <c r="A1464" s="39"/>
      <c r="B1464" s="1" t="s">
        <v>700</v>
      </c>
      <c r="C1464" s="1" t="s">
        <v>1370</v>
      </c>
      <c r="D1464" s="1" t="s">
        <v>17</v>
      </c>
      <c r="E1464" s="1" t="s">
        <v>17</v>
      </c>
      <c r="F1464" s="2">
        <v>45535</v>
      </c>
      <c r="G1464" s="2">
        <v>45505</v>
      </c>
      <c r="H1464" s="1" t="s">
        <v>4173</v>
      </c>
      <c r="I1464" s="1" t="s">
        <v>4174</v>
      </c>
      <c r="J1464" s="1" t="s">
        <v>621</v>
      </c>
      <c r="K1464" s="1" t="s">
        <v>861</v>
      </c>
      <c r="L1464" s="1" t="s">
        <v>3500</v>
      </c>
      <c r="M1464" s="1"/>
      <c r="N1464" s="1"/>
      <c r="O1464" s="1"/>
      <c r="P1464" s="40">
        <v>240.11176972707966</v>
      </c>
      <c r="Q1464" s="37" t="str">
        <f>IF(C1464="ForthPoint","ForthPoint",IF(D1464="Intercompany",_xlfn.XLOOKUP(E1464,'Dept Lookup'!B:B,'Dept Lookup'!A:A),Modified!D1464))</f>
        <v>Data Engineering</v>
      </c>
      <c r="R1464" t="str">
        <f t="shared" si="114"/>
        <v>Sincera</v>
      </c>
      <c r="S1464" s="1" t="s">
        <v>707</v>
      </c>
      <c r="T1464">
        <f t="shared" si="115"/>
        <v>0</v>
      </c>
      <c r="U1464" s="25" t="str">
        <f>IF(K1464&gt;0,K1464,_xlfn.XLOOKUP(M1464,'Client Lookup'!L:L,'Client Lookup'!N:N))</f>
        <v>25152</v>
      </c>
      <c r="V1464" t="str">
        <f>_xlfn.XLOOKUP(_xlfn.NUMBERVALUE(U1464),'Project Lookup'!X:X,'Project Lookup'!B:B)</f>
        <v>Sincera SOW 3 - Data Engineering Team</v>
      </c>
      <c r="X1464" t="str">
        <f t="shared" si="116"/>
        <v>465 Sincera Technologies LLC : 980 Sincera SOW 3 - Data Engineering Team</v>
      </c>
      <c r="Y1464" t="str">
        <f t="shared" si="117"/>
        <v>465 Sincera Technologies LLC</v>
      </c>
      <c r="Z1464" t="str">
        <f t="shared" si="118"/>
        <v>465 Sincera Technologies LLC</v>
      </c>
      <c r="AA1464" t="str">
        <f>_xlfn.XLOOKUP(Z1464,'Client Lookup'!A:A,'Client Lookup'!C:C)</f>
        <v>Sincera</v>
      </c>
      <c r="AC1464" t="e">
        <f>_xlfn.XLOOKUP(K1464,'Results vs Forecast'!K:K,'Results vs Forecast'!K:K)</f>
        <v>#N/A</v>
      </c>
    </row>
    <row r="1465" spans="1:29" hidden="1">
      <c r="A1465" s="39"/>
      <c r="B1465" s="1" t="s">
        <v>700</v>
      </c>
      <c r="C1465" s="1" t="s">
        <v>1370</v>
      </c>
      <c r="D1465" s="1" t="s">
        <v>17</v>
      </c>
      <c r="E1465" s="1" t="s">
        <v>17</v>
      </c>
      <c r="F1465" s="2">
        <v>45535</v>
      </c>
      <c r="G1465" s="2">
        <v>45505</v>
      </c>
      <c r="H1465" s="1" t="s">
        <v>4175</v>
      </c>
      <c r="I1465" s="1" t="s">
        <v>4176</v>
      </c>
      <c r="J1465" s="1" t="s">
        <v>617</v>
      </c>
      <c r="K1465" s="1" t="s">
        <v>860</v>
      </c>
      <c r="L1465" s="1" t="s">
        <v>2892</v>
      </c>
      <c r="M1465" s="1"/>
      <c r="N1465" s="1"/>
      <c r="O1465" s="1"/>
      <c r="P1465" s="40">
        <v>600.27942431769918</v>
      </c>
      <c r="Q1465" s="37" t="str">
        <f>IF(C1465="ForthPoint","ForthPoint",IF(D1465="Intercompany",_xlfn.XLOOKUP(E1465,'Dept Lookup'!B:B,'Dept Lookup'!A:A),Modified!D1465))</f>
        <v>Data Engineering</v>
      </c>
      <c r="R1465" t="str">
        <f t="shared" si="114"/>
        <v>Roku</v>
      </c>
      <c r="S1465" s="1" t="s">
        <v>707</v>
      </c>
      <c r="T1465">
        <f t="shared" si="115"/>
        <v>0</v>
      </c>
      <c r="U1465" s="25" t="str">
        <f>IF(K1465&gt;0,K1465,_xlfn.XLOOKUP(M1465,'Client Lookup'!L:L,'Client Lookup'!N:N))</f>
        <v>25138</v>
      </c>
      <c r="V1465" t="str">
        <f>_xlfn.XLOOKUP(_xlfn.NUMBERVALUE(U1465),'Project Lookup'!X:X,'Project Lookup'!B:B)</f>
        <v>SOW#1 2024 - DE &amp; BI Team</v>
      </c>
      <c r="X1465" t="str">
        <f t="shared" si="116"/>
        <v>459 Roku Inc. : 966 SOW#1 2024 - DE &amp; BI Team</v>
      </c>
      <c r="Y1465" t="str">
        <f t="shared" si="117"/>
        <v>459 Roku Inc.</v>
      </c>
      <c r="Z1465" t="str">
        <f t="shared" si="118"/>
        <v>459 Roku Inc.</v>
      </c>
      <c r="AA1465" t="str">
        <f>_xlfn.XLOOKUP(Z1465,'Client Lookup'!A:A,'Client Lookup'!C:C)</f>
        <v>Roku</v>
      </c>
      <c r="AC1465" t="e">
        <f>_xlfn.XLOOKUP(K1465,'Results vs Forecast'!K:K,'Results vs Forecast'!K:K)</f>
        <v>#N/A</v>
      </c>
    </row>
    <row r="1466" spans="1:29" hidden="1">
      <c r="A1466" s="39"/>
      <c r="B1466" s="1" t="s">
        <v>700</v>
      </c>
      <c r="C1466" s="1" t="s">
        <v>1370</v>
      </c>
      <c r="D1466" s="1" t="s">
        <v>17</v>
      </c>
      <c r="E1466" s="1" t="s">
        <v>17</v>
      </c>
      <c r="F1466" s="2">
        <v>45535</v>
      </c>
      <c r="G1466" s="2">
        <v>45505</v>
      </c>
      <c r="H1466" s="1" t="s">
        <v>4177</v>
      </c>
      <c r="I1466" s="1" t="s">
        <v>4178</v>
      </c>
      <c r="J1466" s="1" t="s">
        <v>536</v>
      </c>
      <c r="K1466" s="1" t="s">
        <v>792</v>
      </c>
      <c r="L1466" s="1" t="s">
        <v>3512</v>
      </c>
      <c r="M1466" s="1"/>
      <c r="N1466" s="1"/>
      <c r="O1466" s="1"/>
      <c r="P1466" s="40">
        <v>360.16765459061952</v>
      </c>
      <c r="Q1466" s="37" t="str">
        <f>IF(C1466="ForthPoint","ForthPoint",IF(D1466="Intercompany",_xlfn.XLOOKUP(E1466,'Dept Lookup'!B:B,'Dept Lookup'!A:A),Modified!D1466))</f>
        <v>Data Engineering</v>
      </c>
      <c r="R1466" t="str">
        <f t="shared" si="114"/>
        <v>Globalization Partners</v>
      </c>
      <c r="S1466" s="1" t="s">
        <v>707</v>
      </c>
      <c r="T1466">
        <f t="shared" si="115"/>
        <v>0</v>
      </c>
      <c r="U1466" s="25" t="str">
        <f>IF(K1466&gt;0,K1466,_xlfn.XLOOKUP(M1466,'Client Lookup'!L:L,'Client Lookup'!N:N))</f>
        <v>25867</v>
      </c>
      <c r="V1466" t="str">
        <f>_xlfn.XLOOKUP(_xlfn.NUMBERVALUE(U1466),'Project Lookup'!X:X,'Project Lookup'!B:B)</f>
        <v>GP SOW #34</v>
      </c>
      <c r="X1466" t="str">
        <f t="shared" si="116"/>
        <v>460 Globalization Partners Inc. : 1029 GP SOW #34</v>
      </c>
      <c r="Y1466" t="str">
        <f t="shared" si="117"/>
        <v>460 Globalization Partners Inc.</v>
      </c>
      <c r="Z1466" t="str">
        <f t="shared" si="118"/>
        <v>460 Globalization Partners Inc.</v>
      </c>
      <c r="AA1466" t="str">
        <f>_xlfn.XLOOKUP(Z1466,'Client Lookup'!A:A,'Client Lookup'!C:C)</f>
        <v>Globalization Partners</v>
      </c>
      <c r="AC1466" t="e">
        <f>_xlfn.XLOOKUP(K1466,'Results vs Forecast'!K:K,'Results vs Forecast'!K:K)</f>
        <v>#N/A</v>
      </c>
    </row>
    <row r="1467" spans="1:29" hidden="1">
      <c r="A1467" s="39"/>
      <c r="B1467" s="1" t="s">
        <v>700</v>
      </c>
      <c r="C1467" s="1" t="s">
        <v>1370</v>
      </c>
      <c r="D1467" s="1" t="s">
        <v>17</v>
      </c>
      <c r="E1467" s="1" t="s">
        <v>17</v>
      </c>
      <c r="F1467" s="2">
        <v>45535</v>
      </c>
      <c r="G1467" s="2">
        <v>45505</v>
      </c>
      <c r="H1467" s="1" t="s">
        <v>4179</v>
      </c>
      <c r="I1467" s="1" t="s">
        <v>4180</v>
      </c>
      <c r="J1467" s="1" t="s">
        <v>641</v>
      </c>
      <c r="K1467" s="1" t="s">
        <v>886</v>
      </c>
      <c r="L1467" s="1" t="s">
        <v>3668</v>
      </c>
      <c r="M1467" s="1"/>
      <c r="N1467" s="1"/>
      <c r="O1467" s="1"/>
      <c r="P1467" s="40">
        <v>504.23471642686729</v>
      </c>
      <c r="Q1467" s="37" t="str">
        <f>IF(C1467="ForthPoint","ForthPoint",IF(D1467="Intercompany",_xlfn.XLOOKUP(E1467,'Dept Lookup'!B:B,'Dept Lookup'!A:A),Modified!D1467))</f>
        <v>Data Engineering</v>
      </c>
      <c r="R1467" t="str">
        <f t="shared" si="114"/>
        <v>The Blackstone Group</v>
      </c>
      <c r="S1467" s="1" t="s">
        <v>707</v>
      </c>
      <c r="T1467">
        <f t="shared" si="115"/>
        <v>0</v>
      </c>
      <c r="U1467" s="25" t="str">
        <f>IF(K1467&gt;0,K1467,_xlfn.XLOOKUP(M1467,'Client Lookup'!L:L,'Client Lookup'!N:N))</f>
        <v>29419</v>
      </c>
      <c r="V1467" t="str">
        <f>_xlfn.XLOOKUP(_xlfn.NUMBERVALUE(U1467),'Project Lookup'!X:X,'Project Lookup'!B:B)</f>
        <v>Blackstone - SOW#18 - Data Engineer with AWS (Puneet Team)</v>
      </c>
      <c r="X1467" t="str">
        <f t="shared" si="116"/>
        <v>468 Blackstone Inc. : 1194 Blackstone - SOW#18 - Data Engineer with AWS (Puneet Team)</v>
      </c>
      <c r="Y1467" t="str">
        <f t="shared" si="117"/>
        <v>468 Blackstone Inc.</v>
      </c>
      <c r="Z1467" t="str">
        <f t="shared" si="118"/>
        <v>468 Blackstone Inc.</v>
      </c>
      <c r="AA1467" t="str">
        <f>_xlfn.XLOOKUP(Z1467,'Client Lookup'!A:A,'Client Lookup'!C:C)</f>
        <v>The Blackstone Group</v>
      </c>
      <c r="AC1467" t="e">
        <f>_xlfn.XLOOKUP(K1467,'Results vs Forecast'!K:K,'Results vs Forecast'!K:K)</f>
        <v>#N/A</v>
      </c>
    </row>
    <row r="1468" spans="1:29" hidden="1">
      <c r="A1468" s="39"/>
      <c r="B1468" s="1" t="s">
        <v>700</v>
      </c>
      <c r="C1468" s="1" t="s">
        <v>1370</v>
      </c>
      <c r="D1468" s="1" t="s">
        <v>17</v>
      </c>
      <c r="E1468" s="1" t="s">
        <v>17</v>
      </c>
      <c r="F1468" s="2">
        <v>45535</v>
      </c>
      <c r="G1468" s="2">
        <v>45505</v>
      </c>
      <c r="H1468" s="1" t="s">
        <v>4181</v>
      </c>
      <c r="I1468" s="1" t="s">
        <v>4182</v>
      </c>
      <c r="J1468" s="1" t="s">
        <v>632</v>
      </c>
      <c r="K1468" s="1" t="s">
        <v>874</v>
      </c>
      <c r="L1468" s="1" t="s">
        <v>3637</v>
      </c>
      <c r="M1468" s="1"/>
      <c r="N1468" s="1"/>
      <c r="O1468" s="1"/>
      <c r="P1468" s="40">
        <v>408.19000853603541</v>
      </c>
      <c r="Q1468" s="37" t="str">
        <f>IF(C1468="ForthPoint","ForthPoint",IF(D1468="Intercompany",_xlfn.XLOOKUP(E1468,'Dept Lookup'!B:B,'Dept Lookup'!A:A),Modified!D1468))</f>
        <v>Data Engineering</v>
      </c>
      <c r="R1468" t="str">
        <f t="shared" si="114"/>
        <v>Stagwellglobal</v>
      </c>
      <c r="S1468" s="1" t="s">
        <v>707</v>
      </c>
      <c r="T1468">
        <f t="shared" si="115"/>
        <v>0</v>
      </c>
      <c r="U1468" s="25" t="str">
        <f>IF(K1468&gt;0,K1468,_xlfn.XLOOKUP(M1468,'Client Lookup'!L:L,'Client Lookup'!N:N))</f>
        <v>25159</v>
      </c>
      <c r="V1468" t="str">
        <f>_xlfn.XLOOKUP(_xlfn.NUMBERVALUE(U1468),'Project Lookup'!X:X,'Project Lookup'!B:B)</f>
        <v>Stagwell SOW#3</v>
      </c>
      <c r="X1468" t="str">
        <f t="shared" si="116"/>
        <v>469 Stagwell Marketing Cloud LLC : 987 Stagwell SOW#3</v>
      </c>
      <c r="Y1468" t="str">
        <f t="shared" si="117"/>
        <v>469 Stagwell Marketing Cloud LLC</v>
      </c>
      <c r="Z1468" t="str">
        <f t="shared" si="118"/>
        <v>469 Stagwell Marketing Cloud LLC</v>
      </c>
      <c r="AA1468" t="str">
        <f>_xlfn.XLOOKUP(Z1468,'Client Lookup'!A:A,'Client Lookup'!C:C)</f>
        <v>Stagwellglobal</v>
      </c>
      <c r="AC1468" t="e">
        <f>_xlfn.XLOOKUP(K1468,'Results vs Forecast'!K:K,'Results vs Forecast'!K:K)</f>
        <v>#N/A</v>
      </c>
    </row>
    <row r="1469" spans="1:29" hidden="1">
      <c r="A1469" s="39"/>
      <c r="B1469" s="1" t="s">
        <v>700</v>
      </c>
      <c r="C1469" s="1" t="s">
        <v>1370</v>
      </c>
      <c r="D1469" s="1" t="s">
        <v>17</v>
      </c>
      <c r="E1469" s="1" t="s">
        <v>17</v>
      </c>
      <c r="F1469" s="2">
        <v>45535</v>
      </c>
      <c r="G1469" s="2">
        <v>45505</v>
      </c>
      <c r="H1469" s="1" t="s">
        <v>4183</v>
      </c>
      <c r="I1469" s="1" t="s">
        <v>4184</v>
      </c>
      <c r="J1469" s="1" t="s">
        <v>645</v>
      </c>
      <c r="K1469" s="1" t="s">
        <v>891</v>
      </c>
      <c r="L1469" s="1" t="s">
        <v>3332</v>
      </c>
      <c r="M1469" s="1"/>
      <c r="N1469" s="1"/>
      <c r="O1469" s="1"/>
      <c r="P1469" s="40">
        <v>480.22353945415932</v>
      </c>
      <c r="Q1469" s="37" t="str">
        <f>IF(C1469="ForthPoint","ForthPoint",IF(D1469="Intercompany",_xlfn.XLOOKUP(E1469,'Dept Lookup'!B:B,'Dept Lookup'!A:A),Modified!D1469))</f>
        <v>Data Engineering</v>
      </c>
      <c r="R1469" t="str">
        <f t="shared" si="114"/>
        <v>The Blackstone Group</v>
      </c>
      <c r="S1469" s="1" t="s">
        <v>707</v>
      </c>
      <c r="T1469">
        <f t="shared" si="115"/>
        <v>0</v>
      </c>
      <c r="U1469" s="25" t="str">
        <f>IF(K1469&gt;0,K1469,_xlfn.XLOOKUP(M1469,'Client Lookup'!L:L,'Client Lookup'!N:N))</f>
        <v>25160</v>
      </c>
      <c r="V1469" t="str">
        <f>_xlfn.XLOOKUP(_xlfn.NUMBERVALUE(U1469),'Project Lookup'!X:X,'Project Lookup'!B:B)</f>
        <v>Blackstone SOW #12</v>
      </c>
      <c r="X1469" t="str">
        <f t="shared" si="116"/>
        <v>468 Blackstone Inc. : 988 Blackstone SOW #12</v>
      </c>
      <c r="Y1469" t="str">
        <f t="shared" si="117"/>
        <v>468 Blackstone Inc.</v>
      </c>
      <c r="Z1469" t="str">
        <f t="shared" si="118"/>
        <v>468 Blackstone Inc.</v>
      </c>
      <c r="AA1469" t="str">
        <f>_xlfn.XLOOKUP(Z1469,'Client Lookup'!A:A,'Client Lookup'!C:C)</f>
        <v>The Blackstone Group</v>
      </c>
      <c r="AC1469" t="e">
        <f>_xlfn.XLOOKUP(K1469,'Results vs Forecast'!K:K,'Results vs Forecast'!K:K)</f>
        <v>#N/A</v>
      </c>
    </row>
    <row r="1470" spans="1:29" hidden="1">
      <c r="A1470" s="39"/>
      <c r="B1470" s="1" t="s">
        <v>700</v>
      </c>
      <c r="C1470" s="1" t="s">
        <v>1370</v>
      </c>
      <c r="D1470" s="1" t="s">
        <v>17</v>
      </c>
      <c r="E1470" s="1" t="s">
        <v>17</v>
      </c>
      <c r="F1470" s="2">
        <v>45535</v>
      </c>
      <c r="G1470" s="2">
        <v>45505</v>
      </c>
      <c r="H1470" s="1" t="s">
        <v>4185</v>
      </c>
      <c r="I1470" s="1" t="s">
        <v>4186</v>
      </c>
      <c r="J1470" s="1" t="s">
        <v>812</v>
      </c>
      <c r="K1470" s="1" t="s">
        <v>795</v>
      </c>
      <c r="L1470" s="1" t="s">
        <v>3324</v>
      </c>
      <c r="M1470" s="1"/>
      <c r="N1470" s="1"/>
      <c r="O1470" s="1"/>
      <c r="P1470" s="40">
        <v>448.20863682388205</v>
      </c>
      <c r="Q1470" s="37" t="str">
        <f>IF(C1470="ForthPoint","ForthPoint",IF(D1470="Intercompany",_xlfn.XLOOKUP(E1470,'Dept Lookup'!B:B,'Dept Lookup'!A:A),Modified!D1470))</f>
        <v>Data Engineering</v>
      </c>
      <c r="R1470" t="str">
        <f t="shared" si="114"/>
        <v>Globalization Partners</v>
      </c>
      <c r="S1470" s="1" t="s">
        <v>707</v>
      </c>
      <c r="T1470">
        <f t="shared" si="115"/>
        <v>0</v>
      </c>
      <c r="U1470" s="25" t="str">
        <f>IF(K1470&gt;0,K1470,_xlfn.XLOOKUP(M1470,'Client Lookup'!L:L,'Client Lookup'!N:N))</f>
        <v>35885</v>
      </c>
      <c r="V1470" t="str">
        <f>_xlfn.XLOOKUP(_xlfn.NUMBERVALUE(U1470),'Project Lookup'!X:X,'Project Lookup'!B:B)</f>
        <v>Globalization Partners SOW #41 - Data Engineering Team Renewal</v>
      </c>
      <c r="X1470" t="str">
        <f t="shared" si="116"/>
        <v>460 Globalization Partners Inc. : 1349 Globalization Partners SOW #41 - Data Engineering Team Renewal</v>
      </c>
      <c r="Y1470" t="str">
        <f t="shared" si="117"/>
        <v>460 Globalization Partners Inc.</v>
      </c>
      <c r="Z1470" t="str">
        <f t="shared" si="118"/>
        <v>460 Globalization Partners Inc.</v>
      </c>
      <c r="AA1470" t="str">
        <f>_xlfn.XLOOKUP(Z1470,'Client Lookup'!A:A,'Client Lookup'!C:C)</f>
        <v>Globalization Partners</v>
      </c>
      <c r="AC1470" t="e">
        <f>_xlfn.XLOOKUP(K1470,'Results vs Forecast'!K:K,'Results vs Forecast'!K:K)</f>
        <v>#N/A</v>
      </c>
    </row>
    <row r="1471" spans="1:29" hidden="1">
      <c r="A1471" s="39"/>
      <c r="B1471" s="1" t="s">
        <v>700</v>
      </c>
      <c r="C1471" s="1" t="s">
        <v>1370</v>
      </c>
      <c r="D1471" s="1" t="s">
        <v>17</v>
      </c>
      <c r="E1471" s="1" t="s">
        <v>17</v>
      </c>
      <c r="F1471" s="2">
        <v>45535</v>
      </c>
      <c r="G1471" s="2">
        <v>45505</v>
      </c>
      <c r="H1471" s="1" t="s">
        <v>4187</v>
      </c>
      <c r="I1471" s="1" t="s">
        <v>4188</v>
      </c>
      <c r="J1471" s="1" t="s">
        <v>617</v>
      </c>
      <c r="K1471" s="1" t="s">
        <v>860</v>
      </c>
      <c r="L1471" s="1" t="s">
        <v>2892</v>
      </c>
      <c r="M1471" s="1"/>
      <c r="N1471" s="1"/>
      <c r="O1471" s="1"/>
      <c r="P1471" s="40">
        <v>320.14902630277288</v>
      </c>
      <c r="Q1471" s="37" t="str">
        <f>IF(C1471="ForthPoint","ForthPoint",IF(D1471="Intercompany",_xlfn.XLOOKUP(E1471,'Dept Lookup'!B:B,'Dept Lookup'!A:A),Modified!D1471))</f>
        <v>Data Engineering</v>
      </c>
      <c r="R1471" t="str">
        <f t="shared" si="114"/>
        <v>Roku</v>
      </c>
      <c r="S1471" s="1" t="s">
        <v>707</v>
      </c>
      <c r="T1471">
        <f t="shared" si="115"/>
        <v>0</v>
      </c>
      <c r="U1471" s="25" t="str">
        <f>IF(K1471&gt;0,K1471,_xlfn.XLOOKUP(M1471,'Client Lookup'!L:L,'Client Lookup'!N:N))</f>
        <v>25138</v>
      </c>
      <c r="V1471" t="str">
        <f>_xlfn.XLOOKUP(_xlfn.NUMBERVALUE(U1471),'Project Lookup'!X:X,'Project Lookup'!B:B)</f>
        <v>SOW#1 2024 - DE &amp; BI Team</v>
      </c>
      <c r="X1471" t="str">
        <f t="shared" si="116"/>
        <v>459 Roku Inc. : 966 SOW#1 2024 - DE &amp; BI Team</v>
      </c>
      <c r="Y1471" t="str">
        <f t="shared" si="117"/>
        <v>459 Roku Inc.</v>
      </c>
      <c r="Z1471" t="str">
        <f t="shared" si="118"/>
        <v>459 Roku Inc.</v>
      </c>
      <c r="AA1471" t="str">
        <f>_xlfn.XLOOKUP(Z1471,'Client Lookup'!A:A,'Client Lookup'!C:C)</f>
        <v>Roku</v>
      </c>
      <c r="AC1471" t="e">
        <f>_xlfn.XLOOKUP(K1471,'Results vs Forecast'!K:K,'Results vs Forecast'!K:K)</f>
        <v>#N/A</v>
      </c>
    </row>
    <row r="1472" spans="1:29" hidden="1">
      <c r="A1472" s="39"/>
      <c r="B1472" s="1" t="s">
        <v>700</v>
      </c>
      <c r="C1472" s="1" t="s">
        <v>1370</v>
      </c>
      <c r="D1472" s="1" t="s">
        <v>17</v>
      </c>
      <c r="E1472" s="1" t="s">
        <v>17</v>
      </c>
      <c r="F1472" s="2">
        <v>45535</v>
      </c>
      <c r="G1472" s="2">
        <v>45505</v>
      </c>
      <c r="H1472" s="1" t="s">
        <v>4189</v>
      </c>
      <c r="I1472" s="1" t="s">
        <v>4190</v>
      </c>
      <c r="J1472" s="1" t="s">
        <v>799</v>
      </c>
      <c r="K1472" s="1" t="s">
        <v>797</v>
      </c>
      <c r="L1472" s="1" t="s">
        <v>3338</v>
      </c>
      <c r="M1472" s="1"/>
      <c r="N1472" s="1"/>
      <c r="O1472" s="1"/>
      <c r="P1472" s="40">
        <v>180.08382729530976</v>
      </c>
      <c r="Q1472" s="37" t="str">
        <f>IF(C1472="ForthPoint","ForthPoint",IF(D1472="Intercompany",_xlfn.XLOOKUP(E1472,'Dept Lookup'!B:B,'Dept Lookup'!A:A),Modified!D1472))</f>
        <v>Data Engineering</v>
      </c>
      <c r="R1472" t="str">
        <f t="shared" si="114"/>
        <v>Fedefarma</v>
      </c>
      <c r="S1472" s="1" t="s">
        <v>707</v>
      </c>
      <c r="T1472">
        <f t="shared" si="115"/>
        <v>0</v>
      </c>
      <c r="U1472" s="25" t="str">
        <f>IF(K1472&gt;0,K1472,_xlfn.XLOOKUP(M1472,'Client Lookup'!L:L,'Client Lookup'!N:N))</f>
        <v>28678</v>
      </c>
      <c r="V1472" t="str">
        <f>_xlfn.XLOOKUP(_xlfn.NUMBERVALUE(U1472),'Project Lookup'!X:X,'Project Lookup'!B:B)</f>
        <v>Fedefarma: Landing Zone Assessment &amp; Recommendation Phase</v>
      </c>
      <c r="X1472" t="str">
        <f t="shared" si="116"/>
        <v>456 ICC in Montevideo represents Blend360 : 1166 Fedefarma: Landing Zone Assessment &amp; Recommendation Phase</v>
      </c>
      <c r="Y1472" t="str">
        <f t="shared" si="117"/>
        <v>456 ICC in Montevideo represents Blend360</v>
      </c>
      <c r="Z1472" t="str">
        <f t="shared" si="118"/>
        <v>456 ICC in Montevideo represents Blend360</v>
      </c>
      <c r="AA1472" t="str">
        <f>_xlfn.XLOOKUP(Z1472,'Client Lookup'!A:A,'Client Lookup'!C:C)</f>
        <v>Fedefarma</v>
      </c>
      <c r="AC1472" t="e">
        <f>_xlfn.XLOOKUP(K1472,'Results vs Forecast'!K:K,'Results vs Forecast'!K:K)</f>
        <v>#N/A</v>
      </c>
    </row>
    <row r="1473" spans="1:29" hidden="1">
      <c r="A1473" s="39"/>
      <c r="B1473" s="1" t="s">
        <v>700</v>
      </c>
      <c r="C1473" s="1" t="s">
        <v>1370</v>
      </c>
      <c r="D1473" s="1" t="s">
        <v>17</v>
      </c>
      <c r="E1473" s="1" t="s">
        <v>17</v>
      </c>
      <c r="F1473" s="2">
        <v>45535</v>
      </c>
      <c r="G1473" s="2">
        <v>45505</v>
      </c>
      <c r="H1473" s="1" t="s">
        <v>4191</v>
      </c>
      <c r="I1473" s="1" t="s">
        <v>4192</v>
      </c>
      <c r="J1473" s="1" t="s">
        <v>820</v>
      </c>
      <c r="K1473" s="1" t="s">
        <v>800</v>
      </c>
      <c r="L1473" s="1" t="s">
        <v>3718</v>
      </c>
      <c r="M1473" s="1"/>
      <c r="N1473" s="1"/>
      <c r="O1473" s="1"/>
      <c r="P1473" s="40">
        <v>560.2607960298526</v>
      </c>
      <c r="Q1473" s="37" t="str">
        <f>IF(C1473="ForthPoint","ForthPoint",IF(D1473="Intercompany",_xlfn.XLOOKUP(E1473,'Dept Lookup'!B:B,'Dept Lookup'!A:A),Modified!D1473))</f>
        <v>Data Engineering</v>
      </c>
      <c r="R1473" t="str">
        <f t="shared" si="114"/>
        <v>Globalization Partners</v>
      </c>
      <c r="S1473" s="1" t="s">
        <v>707</v>
      </c>
      <c r="T1473">
        <f t="shared" si="115"/>
        <v>0</v>
      </c>
      <c r="U1473" s="25" t="str">
        <f>IF(K1473&gt;0,K1473,_xlfn.XLOOKUP(M1473,'Client Lookup'!L:L,'Client Lookup'!N:N))</f>
        <v>36411</v>
      </c>
      <c r="V1473" t="str">
        <f>_xlfn.XLOOKUP(_xlfn.NUMBERVALUE(U1473),'Project Lookup'!X:X,'Project Lookup'!B:B)</f>
        <v>Globalization Partners SOW #42 - Data Engineering Team Renewal</v>
      </c>
      <c r="X1473" t="str">
        <f t="shared" si="116"/>
        <v>460 Globalization Partners Inc. : 1368 Globalization Partners SOW #42 - Data Engineering Team Renewal</v>
      </c>
      <c r="Y1473" t="str">
        <f t="shared" si="117"/>
        <v>460 Globalization Partners Inc.</v>
      </c>
      <c r="Z1473" t="str">
        <f t="shared" si="118"/>
        <v>460 Globalization Partners Inc.</v>
      </c>
      <c r="AA1473" t="str">
        <f>_xlfn.XLOOKUP(Z1473,'Client Lookup'!A:A,'Client Lookup'!C:C)</f>
        <v>Globalization Partners</v>
      </c>
      <c r="AC1473" t="e">
        <f>_xlfn.XLOOKUP(K1473,'Results vs Forecast'!K:K,'Results vs Forecast'!K:K)</f>
        <v>#N/A</v>
      </c>
    </row>
    <row r="1474" spans="1:29" hidden="1">
      <c r="A1474" s="39"/>
      <c r="B1474" s="1" t="s">
        <v>700</v>
      </c>
      <c r="C1474" s="1" t="s">
        <v>1370</v>
      </c>
      <c r="D1474" s="1" t="s">
        <v>17</v>
      </c>
      <c r="E1474" s="1" t="s">
        <v>17</v>
      </c>
      <c r="F1474" s="2">
        <v>45535</v>
      </c>
      <c r="G1474" s="2">
        <v>45505</v>
      </c>
      <c r="H1474" s="1" t="s">
        <v>4193</v>
      </c>
      <c r="I1474" s="1" t="s">
        <v>4194</v>
      </c>
      <c r="J1474" s="1" t="s">
        <v>617</v>
      </c>
      <c r="K1474" s="1" t="s">
        <v>860</v>
      </c>
      <c r="L1474" s="1" t="s">
        <v>2892</v>
      </c>
      <c r="M1474" s="1"/>
      <c r="N1474" s="1"/>
      <c r="O1474" s="1"/>
      <c r="P1474" s="40">
        <v>480.22353945415932</v>
      </c>
      <c r="Q1474" s="37" t="str">
        <f>IF(C1474="ForthPoint","ForthPoint",IF(D1474="Intercompany",_xlfn.XLOOKUP(E1474,'Dept Lookup'!B:B,'Dept Lookup'!A:A),Modified!D1474))</f>
        <v>Data Engineering</v>
      </c>
      <c r="R1474" t="str">
        <f t="shared" si="114"/>
        <v>Roku</v>
      </c>
      <c r="S1474" s="1" t="s">
        <v>707</v>
      </c>
      <c r="T1474">
        <f t="shared" si="115"/>
        <v>0</v>
      </c>
      <c r="U1474" s="25" t="str">
        <f>IF(K1474&gt;0,K1474,_xlfn.XLOOKUP(M1474,'Client Lookup'!L:L,'Client Lookup'!N:N))</f>
        <v>25138</v>
      </c>
      <c r="V1474" t="str">
        <f>_xlfn.XLOOKUP(_xlfn.NUMBERVALUE(U1474),'Project Lookup'!X:X,'Project Lookup'!B:B)</f>
        <v>SOW#1 2024 - DE &amp; BI Team</v>
      </c>
      <c r="X1474" t="str">
        <f t="shared" si="116"/>
        <v>459 Roku Inc. : 966 SOW#1 2024 - DE &amp; BI Team</v>
      </c>
      <c r="Y1474" t="str">
        <f t="shared" si="117"/>
        <v>459 Roku Inc.</v>
      </c>
      <c r="Z1474" t="str">
        <f t="shared" si="118"/>
        <v>459 Roku Inc.</v>
      </c>
      <c r="AA1474" t="str">
        <f>_xlfn.XLOOKUP(Z1474,'Client Lookup'!A:A,'Client Lookup'!C:C)</f>
        <v>Roku</v>
      </c>
      <c r="AC1474" t="e">
        <f>_xlfn.XLOOKUP(K1474,'Results vs Forecast'!K:K,'Results vs Forecast'!K:K)</f>
        <v>#N/A</v>
      </c>
    </row>
    <row r="1475" spans="1:29" hidden="1">
      <c r="A1475" s="39"/>
      <c r="B1475" s="1" t="s">
        <v>700</v>
      </c>
      <c r="C1475" s="1" t="s">
        <v>1370</v>
      </c>
      <c r="D1475" s="1" t="s">
        <v>17</v>
      </c>
      <c r="E1475" s="1" t="s">
        <v>17</v>
      </c>
      <c r="F1475" s="2">
        <v>45535</v>
      </c>
      <c r="G1475" s="2">
        <v>45505</v>
      </c>
      <c r="H1475" s="1" t="s">
        <v>4195</v>
      </c>
      <c r="I1475" s="1" t="s">
        <v>4196</v>
      </c>
      <c r="J1475" s="1" t="s">
        <v>617</v>
      </c>
      <c r="K1475" s="1" t="s">
        <v>860</v>
      </c>
      <c r="L1475" s="1" t="s">
        <v>2892</v>
      </c>
      <c r="M1475" s="1"/>
      <c r="N1475" s="1"/>
      <c r="O1475" s="1"/>
      <c r="P1475" s="40">
        <v>493.2297175750856</v>
      </c>
      <c r="Q1475" s="37" t="str">
        <f>IF(C1475="ForthPoint","ForthPoint",IF(D1475="Intercompany",_xlfn.XLOOKUP(E1475,'Dept Lookup'!B:B,'Dept Lookup'!A:A),Modified!D1475))</f>
        <v>Data Engineering</v>
      </c>
      <c r="R1475" t="str">
        <f t="shared" ref="R1475:R1538" si="119">AA1475</f>
        <v>Roku</v>
      </c>
      <c r="S1475" s="1" t="s">
        <v>707</v>
      </c>
      <c r="T1475">
        <f t="shared" ref="T1475:T1538" si="120">M1475</f>
        <v>0</v>
      </c>
      <c r="U1475" s="25" t="str">
        <f>IF(K1475&gt;0,K1475,_xlfn.XLOOKUP(M1475,'Client Lookup'!L:L,'Client Lookup'!N:N))</f>
        <v>25138</v>
      </c>
      <c r="V1475" t="str">
        <f>_xlfn.XLOOKUP(_xlfn.NUMBERVALUE(U1475),'Project Lookup'!X:X,'Project Lookup'!B:B)</f>
        <v>SOW#1 2024 - DE &amp; BI Team</v>
      </c>
      <c r="X1475" t="str">
        <f t="shared" ref="X1475:X1538" si="121">IF(J1475="- No Entity -",M1475,J1475)</f>
        <v>459 Roku Inc. : 966 SOW#1 2024 - DE &amp; BI Team</v>
      </c>
      <c r="Y1475" t="str">
        <f t="shared" ref="Y1475:Y1538" si="122">IFERROR(_xlfn.TEXTBEFORE(X1475," :"),X1475)</f>
        <v>459 Roku Inc.</v>
      </c>
      <c r="Z1475" t="str">
        <f t="shared" si="118"/>
        <v>459 Roku Inc.</v>
      </c>
      <c r="AA1475" t="str">
        <f>_xlfn.XLOOKUP(Z1475,'Client Lookup'!A:A,'Client Lookup'!C:C)</f>
        <v>Roku</v>
      </c>
      <c r="AC1475" t="e">
        <f>_xlfn.XLOOKUP(K1475,'Results vs Forecast'!K:K,'Results vs Forecast'!K:K)</f>
        <v>#N/A</v>
      </c>
    </row>
    <row r="1476" spans="1:29" hidden="1">
      <c r="A1476" s="39"/>
      <c r="B1476" s="1" t="s">
        <v>700</v>
      </c>
      <c r="C1476" s="1" t="s">
        <v>1370</v>
      </c>
      <c r="D1476" s="1" t="s">
        <v>17</v>
      </c>
      <c r="E1476" s="1" t="s">
        <v>17</v>
      </c>
      <c r="F1476" s="2">
        <v>45535</v>
      </c>
      <c r="G1476" s="2">
        <v>45505</v>
      </c>
      <c r="H1476" s="1" t="s">
        <v>4197</v>
      </c>
      <c r="I1476" s="1" t="s">
        <v>4198</v>
      </c>
      <c r="J1476" s="1" t="s">
        <v>593</v>
      </c>
      <c r="K1476" s="1" t="s">
        <v>842</v>
      </c>
      <c r="L1476" s="1" t="s">
        <v>1809</v>
      </c>
      <c r="M1476" s="1"/>
      <c r="N1476" s="1"/>
      <c r="O1476" s="1"/>
      <c r="P1476" s="40">
        <v>522.24309915639833</v>
      </c>
      <c r="Q1476" s="37" t="str">
        <f>IF(C1476="ForthPoint","ForthPoint",IF(D1476="Intercompany",_xlfn.XLOOKUP(E1476,'Dept Lookup'!B:B,'Dept Lookup'!A:A),Modified!D1476))</f>
        <v>Data Engineering</v>
      </c>
      <c r="R1476" t="str">
        <f t="shared" si="119"/>
        <v>MasterCard</v>
      </c>
      <c r="S1476" s="1" t="s">
        <v>707</v>
      </c>
      <c r="T1476">
        <f t="shared" si="120"/>
        <v>0</v>
      </c>
      <c r="U1476" s="25" t="str">
        <f>IF(K1476&gt;0,K1476,_xlfn.XLOOKUP(M1476,'Client Lookup'!L:L,'Client Lookup'!N:N))</f>
        <v>25146</v>
      </c>
      <c r="V1476" t="str">
        <f>_xlfn.XLOOKUP(_xlfn.NUMBERVALUE(U1476),'Project Lookup'!X:X,'Project Lookup'!B:B)</f>
        <v>Mastercard SOW #6</v>
      </c>
      <c r="X1476" t="str">
        <f t="shared" si="121"/>
        <v>461 Session M Inc. : 974 Mastercard SOW #6</v>
      </c>
      <c r="Y1476" t="str">
        <f t="shared" si="122"/>
        <v>461 Session M Inc.</v>
      </c>
      <c r="Z1476" t="str">
        <f t="shared" si="118"/>
        <v>461 Session M Inc.</v>
      </c>
      <c r="AA1476" t="str">
        <f>_xlfn.XLOOKUP(Z1476,'Client Lookup'!A:A,'Client Lookup'!C:C)</f>
        <v>MasterCard</v>
      </c>
      <c r="AC1476" t="e">
        <f>_xlfn.XLOOKUP(K1476,'Results vs Forecast'!K:K,'Results vs Forecast'!K:K)</f>
        <v>#N/A</v>
      </c>
    </row>
    <row r="1477" spans="1:29" hidden="1">
      <c r="A1477" s="39"/>
      <c r="B1477" s="1" t="s">
        <v>700</v>
      </c>
      <c r="C1477" s="1" t="s">
        <v>1370</v>
      </c>
      <c r="D1477" s="1" t="s">
        <v>17</v>
      </c>
      <c r="E1477" s="1" t="s">
        <v>17</v>
      </c>
      <c r="F1477" s="2">
        <v>45535</v>
      </c>
      <c r="G1477" s="2">
        <v>45505</v>
      </c>
      <c r="H1477" s="1" t="s">
        <v>4199</v>
      </c>
      <c r="I1477" s="1" t="s">
        <v>4200</v>
      </c>
      <c r="J1477" s="1" t="s">
        <v>812</v>
      </c>
      <c r="K1477" s="1" t="s">
        <v>795</v>
      </c>
      <c r="L1477" s="1" t="s">
        <v>3324</v>
      </c>
      <c r="M1477" s="1"/>
      <c r="N1477" s="1"/>
      <c r="O1477" s="1"/>
      <c r="P1477" s="40">
        <v>384.17883156332749</v>
      </c>
      <c r="Q1477" s="37" t="str">
        <f>IF(C1477="ForthPoint","ForthPoint",IF(D1477="Intercompany",_xlfn.XLOOKUP(E1477,'Dept Lookup'!B:B,'Dept Lookup'!A:A),Modified!D1477))</f>
        <v>Data Engineering</v>
      </c>
      <c r="R1477" t="str">
        <f t="shared" si="119"/>
        <v>Globalization Partners</v>
      </c>
      <c r="S1477" s="1" t="s">
        <v>707</v>
      </c>
      <c r="T1477">
        <f t="shared" si="120"/>
        <v>0</v>
      </c>
      <c r="U1477" s="25" t="str">
        <f>IF(K1477&gt;0,K1477,_xlfn.XLOOKUP(M1477,'Client Lookup'!L:L,'Client Lookup'!N:N))</f>
        <v>35885</v>
      </c>
      <c r="V1477" t="str">
        <f>_xlfn.XLOOKUP(_xlfn.NUMBERVALUE(U1477),'Project Lookup'!X:X,'Project Lookup'!B:B)</f>
        <v>Globalization Partners SOW #41 - Data Engineering Team Renewal</v>
      </c>
      <c r="X1477" t="str">
        <f t="shared" si="121"/>
        <v>460 Globalization Partners Inc. : 1349 Globalization Partners SOW #41 - Data Engineering Team Renewal</v>
      </c>
      <c r="Y1477" t="str">
        <f t="shared" si="122"/>
        <v>460 Globalization Partners Inc.</v>
      </c>
      <c r="Z1477" t="str">
        <f t="shared" si="118"/>
        <v>460 Globalization Partners Inc.</v>
      </c>
      <c r="AA1477" t="str">
        <f>_xlfn.XLOOKUP(Z1477,'Client Lookup'!A:A,'Client Lookup'!C:C)</f>
        <v>Globalization Partners</v>
      </c>
      <c r="AC1477" t="e">
        <f>_xlfn.XLOOKUP(K1477,'Results vs Forecast'!K:K,'Results vs Forecast'!K:K)</f>
        <v>#N/A</v>
      </c>
    </row>
    <row r="1478" spans="1:29" hidden="1">
      <c r="A1478" s="39"/>
      <c r="B1478" s="1" t="s">
        <v>700</v>
      </c>
      <c r="C1478" s="1" t="s">
        <v>1370</v>
      </c>
      <c r="D1478" s="1" t="s">
        <v>17</v>
      </c>
      <c r="E1478" s="1" t="s">
        <v>17</v>
      </c>
      <c r="F1478" s="2">
        <v>45535</v>
      </c>
      <c r="G1478" s="2">
        <v>45505</v>
      </c>
      <c r="H1478" s="1" t="s">
        <v>4201</v>
      </c>
      <c r="I1478" s="1" t="s">
        <v>4202</v>
      </c>
      <c r="J1478" s="1" t="s">
        <v>617</v>
      </c>
      <c r="K1478" s="1" t="s">
        <v>860</v>
      </c>
      <c r="L1478" s="1" t="s">
        <v>2892</v>
      </c>
      <c r="M1478" s="1"/>
      <c r="N1478" s="1"/>
      <c r="O1478" s="1"/>
      <c r="P1478" s="40">
        <v>480.22353945415932</v>
      </c>
      <c r="Q1478" s="37" t="str">
        <f>IF(C1478="ForthPoint","ForthPoint",IF(D1478="Intercompany",_xlfn.XLOOKUP(E1478,'Dept Lookup'!B:B,'Dept Lookup'!A:A),Modified!D1478))</f>
        <v>Data Engineering</v>
      </c>
      <c r="R1478" t="str">
        <f t="shared" si="119"/>
        <v>Roku</v>
      </c>
      <c r="S1478" s="1" t="s">
        <v>707</v>
      </c>
      <c r="T1478">
        <f t="shared" si="120"/>
        <v>0</v>
      </c>
      <c r="U1478" s="25" t="str">
        <f>IF(K1478&gt;0,K1478,_xlfn.XLOOKUP(M1478,'Client Lookup'!L:L,'Client Lookup'!N:N))</f>
        <v>25138</v>
      </c>
      <c r="V1478" t="str">
        <f>_xlfn.XLOOKUP(_xlfn.NUMBERVALUE(U1478),'Project Lookup'!X:X,'Project Lookup'!B:B)</f>
        <v>SOW#1 2024 - DE &amp; BI Team</v>
      </c>
      <c r="X1478" t="str">
        <f t="shared" si="121"/>
        <v>459 Roku Inc. : 966 SOW#1 2024 - DE &amp; BI Team</v>
      </c>
      <c r="Y1478" t="str">
        <f t="shared" si="122"/>
        <v>459 Roku Inc.</v>
      </c>
      <c r="Z1478" t="str">
        <f t="shared" si="118"/>
        <v>459 Roku Inc.</v>
      </c>
      <c r="AA1478" t="str">
        <f>_xlfn.XLOOKUP(Z1478,'Client Lookup'!A:A,'Client Lookup'!C:C)</f>
        <v>Roku</v>
      </c>
      <c r="AC1478" t="e">
        <f>_xlfn.XLOOKUP(K1478,'Results vs Forecast'!K:K,'Results vs Forecast'!K:K)</f>
        <v>#N/A</v>
      </c>
    </row>
    <row r="1479" spans="1:29" hidden="1">
      <c r="A1479" s="39"/>
      <c r="B1479" s="1" t="s">
        <v>700</v>
      </c>
      <c r="C1479" s="1" t="s">
        <v>1370</v>
      </c>
      <c r="D1479" s="1" t="s">
        <v>17</v>
      </c>
      <c r="E1479" s="1" t="s">
        <v>17</v>
      </c>
      <c r="F1479" s="2">
        <v>45535</v>
      </c>
      <c r="G1479" s="2">
        <v>45505</v>
      </c>
      <c r="H1479" s="1" t="s">
        <v>4203</v>
      </c>
      <c r="I1479" s="1" t="s">
        <v>4204</v>
      </c>
      <c r="J1479" s="1" t="s">
        <v>812</v>
      </c>
      <c r="K1479" s="1" t="s">
        <v>795</v>
      </c>
      <c r="L1479" s="1" t="s">
        <v>3324</v>
      </c>
      <c r="M1479" s="1"/>
      <c r="N1479" s="1"/>
      <c r="O1479" s="1"/>
      <c r="P1479" s="40">
        <v>448.20863682388205</v>
      </c>
      <c r="Q1479" s="37" t="str">
        <f>IF(C1479="ForthPoint","ForthPoint",IF(D1479="Intercompany",_xlfn.XLOOKUP(E1479,'Dept Lookup'!B:B,'Dept Lookup'!A:A),Modified!D1479))</f>
        <v>Data Engineering</v>
      </c>
      <c r="R1479" t="str">
        <f t="shared" si="119"/>
        <v>Globalization Partners</v>
      </c>
      <c r="S1479" s="1" t="s">
        <v>707</v>
      </c>
      <c r="T1479">
        <f t="shared" si="120"/>
        <v>0</v>
      </c>
      <c r="U1479" s="25" t="str">
        <f>IF(K1479&gt;0,K1479,_xlfn.XLOOKUP(M1479,'Client Lookup'!L:L,'Client Lookup'!N:N))</f>
        <v>35885</v>
      </c>
      <c r="V1479" t="str">
        <f>_xlfn.XLOOKUP(_xlfn.NUMBERVALUE(U1479),'Project Lookup'!X:X,'Project Lookup'!B:B)</f>
        <v>Globalization Partners SOW #41 - Data Engineering Team Renewal</v>
      </c>
      <c r="X1479" t="str">
        <f t="shared" si="121"/>
        <v>460 Globalization Partners Inc. : 1349 Globalization Partners SOW #41 - Data Engineering Team Renewal</v>
      </c>
      <c r="Y1479" t="str">
        <f t="shared" si="122"/>
        <v>460 Globalization Partners Inc.</v>
      </c>
      <c r="Z1479" t="str">
        <f t="shared" si="118"/>
        <v>460 Globalization Partners Inc.</v>
      </c>
      <c r="AA1479" t="str">
        <f>_xlfn.XLOOKUP(Z1479,'Client Lookup'!A:A,'Client Lookup'!C:C)</f>
        <v>Globalization Partners</v>
      </c>
      <c r="AC1479" t="e">
        <f>_xlfn.XLOOKUP(K1479,'Results vs Forecast'!K:K,'Results vs Forecast'!K:K)</f>
        <v>#N/A</v>
      </c>
    </row>
    <row r="1480" spans="1:29" hidden="1">
      <c r="A1480" s="39"/>
      <c r="B1480" s="1" t="s">
        <v>700</v>
      </c>
      <c r="C1480" s="1" t="s">
        <v>1370</v>
      </c>
      <c r="D1480" s="1" t="s">
        <v>17</v>
      </c>
      <c r="E1480" s="1" t="s">
        <v>17</v>
      </c>
      <c r="F1480" s="2">
        <v>45535</v>
      </c>
      <c r="G1480" s="2">
        <v>45505</v>
      </c>
      <c r="H1480" s="1" t="s">
        <v>4205</v>
      </c>
      <c r="I1480" s="1" t="s">
        <v>4206</v>
      </c>
      <c r="J1480" s="1" t="s">
        <v>645</v>
      </c>
      <c r="K1480" s="1" t="s">
        <v>891</v>
      </c>
      <c r="L1480" s="1" t="s">
        <v>3332</v>
      </c>
      <c r="M1480" s="1"/>
      <c r="N1480" s="1"/>
      <c r="O1480" s="1"/>
      <c r="P1480" s="40">
        <v>560.2607960298526</v>
      </c>
      <c r="Q1480" s="37" t="str">
        <f>IF(C1480="ForthPoint","ForthPoint",IF(D1480="Intercompany",_xlfn.XLOOKUP(E1480,'Dept Lookup'!B:B,'Dept Lookup'!A:A),Modified!D1480))</f>
        <v>Data Engineering</v>
      </c>
      <c r="R1480" t="str">
        <f t="shared" si="119"/>
        <v>The Blackstone Group</v>
      </c>
      <c r="S1480" s="1" t="s">
        <v>707</v>
      </c>
      <c r="T1480">
        <f t="shared" si="120"/>
        <v>0</v>
      </c>
      <c r="U1480" s="25" t="str">
        <f>IF(K1480&gt;0,K1480,_xlfn.XLOOKUP(M1480,'Client Lookup'!L:L,'Client Lookup'!N:N))</f>
        <v>25160</v>
      </c>
      <c r="V1480" t="str">
        <f>_xlfn.XLOOKUP(_xlfn.NUMBERVALUE(U1480),'Project Lookup'!X:X,'Project Lookup'!B:B)</f>
        <v>Blackstone SOW #12</v>
      </c>
      <c r="X1480" t="str">
        <f t="shared" si="121"/>
        <v>468 Blackstone Inc. : 988 Blackstone SOW #12</v>
      </c>
      <c r="Y1480" t="str">
        <f t="shared" si="122"/>
        <v>468 Blackstone Inc.</v>
      </c>
      <c r="Z1480" t="str">
        <f t="shared" si="118"/>
        <v>468 Blackstone Inc.</v>
      </c>
      <c r="AA1480" t="str">
        <f>_xlfn.XLOOKUP(Z1480,'Client Lookup'!A:A,'Client Lookup'!C:C)</f>
        <v>The Blackstone Group</v>
      </c>
      <c r="AC1480" t="e">
        <f>_xlfn.XLOOKUP(K1480,'Results vs Forecast'!K:K,'Results vs Forecast'!K:K)</f>
        <v>#N/A</v>
      </c>
    </row>
    <row r="1481" spans="1:29" hidden="1">
      <c r="A1481" s="39"/>
      <c r="B1481" s="1" t="s">
        <v>700</v>
      </c>
      <c r="C1481" s="1" t="s">
        <v>1370</v>
      </c>
      <c r="D1481" s="1" t="s">
        <v>17</v>
      </c>
      <c r="E1481" s="1" t="s">
        <v>17</v>
      </c>
      <c r="F1481" s="2">
        <v>45535</v>
      </c>
      <c r="G1481" s="2">
        <v>45505</v>
      </c>
      <c r="H1481" s="1" t="s">
        <v>4207</v>
      </c>
      <c r="I1481" s="1" t="s">
        <v>4208</v>
      </c>
      <c r="J1481" s="1" t="s">
        <v>593</v>
      </c>
      <c r="K1481" s="1" t="s">
        <v>842</v>
      </c>
      <c r="L1481" s="1" t="s">
        <v>1809</v>
      </c>
      <c r="M1481" s="1"/>
      <c r="N1481" s="1"/>
      <c r="O1481" s="1"/>
      <c r="P1481" s="40">
        <v>400.1862828784661</v>
      </c>
      <c r="Q1481" s="37" t="str">
        <f>IF(C1481="ForthPoint","ForthPoint",IF(D1481="Intercompany",_xlfn.XLOOKUP(E1481,'Dept Lookup'!B:B,'Dept Lookup'!A:A),Modified!D1481))</f>
        <v>Data Engineering</v>
      </c>
      <c r="R1481" t="str">
        <f t="shared" si="119"/>
        <v>MasterCard</v>
      </c>
      <c r="S1481" s="1" t="s">
        <v>707</v>
      </c>
      <c r="T1481">
        <f t="shared" si="120"/>
        <v>0</v>
      </c>
      <c r="U1481" s="25" t="str">
        <f>IF(K1481&gt;0,K1481,_xlfn.XLOOKUP(M1481,'Client Lookup'!L:L,'Client Lookup'!N:N))</f>
        <v>25146</v>
      </c>
      <c r="V1481" t="str">
        <f>_xlfn.XLOOKUP(_xlfn.NUMBERVALUE(U1481),'Project Lookup'!X:X,'Project Lookup'!B:B)</f>
        <v>Mastercard SOW #6</v>
      </c>
      <c r="X1481" t="str">
        <f t="shared" si="121"/>
        <v>461 Session M Inc. : 974 Mastercard SOW #6</v>
      </c>
      <c r="Y1481" t="str">
        <f t="shared" si="122"/>
        <v>461 Session M Inc.</v>
      </c>
      <c r="Z1481" t="str">
        <f t="shared" si="118"/>
        <v>461 Session M Inc.</v>
      </c>
      <c r="AA1481" t="str">
        <f>_xlfn.XLOOKUP(Z1481,'Client Lookup'!A:A,'Client Lookup'!C:C)</f>
        <v>MasterCard</v>
      </c>
      <c r="AC1481" t="e">
        <f>_xlfn.XLOOKUP(K1481,'Results vs Forecast'!K:K,'Results vs Forecast'!K:K)</f>
        <v>#N/A</v>
      </c>
    </row>
    <row r="1482" spans="1:29" hidden="1">
      <c r="A1482" s="39"/>
      <c r="B1482" s="1" t="s">
        <v>700</v>
      </c>
      <c r="C1482" s="1" t="s">
        <v>1370</v>
      </c>
      <c r="D1482" s="1" t="s">
        <v>17</v>
      </c>
      <c r="E1482" s="1" t="s">
        <v>17</v>
      </c>
      <c r="F1482" s="2">
        <v>45535</v>
      </c>
      <c r="G1482" s="2">
        <v>45505</v>
      </c>
      <c r="H1482" s="1" t="s">
        <v>4209</v>
      </c>
      <c r="I1482" s="1" t="s">
        <v>4210</v>
      </c>
      <c r="J1482" s="1" t="s">
        <v>812</v>
      </c>
      <c r="K1482" s="1" t="s">
        <v>795</v>
      </c>
      <c r="L1482" s="1" t="s">
        <v>3324</v>
      </c>
      <c r="M1482" s="1"/>
      <c r="N1482" s="1"/>
      <c r="O1482" s="1"/>
      <c r="P1482" s="40">
        <v>392.1825572208968</v>
      </c>
      <c r="Q1482" s="37" t="str">
        <f>IF(C1482="ForthPoint","ForthPoint",IF(D1482="Intercompany",_xlfn.XLOOKUP(E1482,'Dept Lookup'!B:B,'Dept Lookup'!A:A),Modified!D1482))</f>
        <v>Data Engineering</v>
      </c>
      <c r="R1482" t="str">
        <f t="shared" si="119"/>
        <v>Globalization Partners</v>
      </c>
      <c r="S1482" s="1" t="s">
        <v>707</v>
      </c>
      <c r="T1482">
        <f t="shared" si="120"/>
        <v>0</v>
      </c>
      <c r="U1482" s="25" t="str">
        <f>IF(K1482&gt;0,K1482,_xlfn.XLOOKUP(M1482,'Client Lookup'!L:L,'Client Lookup'!N:N))</f>
        <v>35885</v>
      </c>
      <c r="V1482" t="str">
        <f>_xlfn.XLOOKUP(_xlfn.NUMBERVALUE(U1482),'Project Lookup'!X:X,'Project Lookup'!B:B)</f>
        <v>Globalization Partners SOW #41 - Data Engineering Team Renewal</v>
      </c>
      <c r="X1482" t="str">
        <f t="shared" si="121"/>
        <v>460 Globalization Partners Inc. : 1349 Globalization Partners SOW #41 - Data Engineering Team Renewal</v>
      </c>
      <c r="Y1482" t="str">
        <f t="shared" si="122"/>
        <v>460 Globalization Partners Inc.</v>
      </c>
      <c r="Z1482" t="str">
        <f t="shared" si="118"/>
        <v>460 Globalization Partners Inc.</v>
      </c>
      <c r="AA1482" t="str">
        <f>_xlfn.XLOOKUP(Z1482,'Client Lookup'!A:A,'Client Lookup'!C:C)</f>
        <v>Globalization Partners</v>
      </c>
      <c r="AC1482" t="e">
        <f>_xlfn.XLOOKUP(K1482,'Results vs Forecast'!K:K,'Results vs Forecast'!K:K)</f>
        <v>#N/A</v>
      </c>
    </row>
    <row r="1483" spans="1:29" hidden="1">
      <c r="A1483" s="39"/>
      <c r="B1483" s="1" t="s">
        <v>700</v>
      </c>
      <c r="C1483" s="1" t="s">
        <v>1370</v>
      </c>
      <c r="D1483" s="1" t="s">
        <v>17</v>
      </c>
      <c r="E1483" s="1" t="s">
        <v>17</v>
      </c>
      <c r="F1483" s="2">
        <v>45535</v>
      </c>
      <c r="G1483" s="2">
        <v>45505</v>
      </c>
      <c r="H1483" s="1" t="s">
        <v>4211</v>
      </c>
      <c r="I1483" s="1" t="s">
        <v>4212</v>
      </c>
      <c r="J1483" s="1" t="s">
        <v>812</v>
      </c>
      <c r="K1483" s="1" t="s">
        <v>795</v>
      </c>
      <c r="L1483" s="1" t="s">
        <v>3324</v>
      </c>
      <c r="M1483" s="1"/>
      <c r="N1483" s="1"/>
      <c r="O1483" s="1"/>
      <c r="P1483" s="40">
        <v>384.17883156332749</v>
      </c>
      <c r="Q1483" s="37" t="str">
        <f>IF(C1483="ForthPoint","ForthPoint",IF(D1483="Intercompany",_xlfn.XLOOKUP(E1483,'Dept Lookup'!B:B,'Dept Lookup'!A:A),Modified!D1483))</f>
        <v>Data Engineering</v>
      </c>
      <c r="R1483" t="str">
        <f t="shared" si="119"/>
        <v>Globalization Partners</v>
      </c>
      <c r="S1483" s="1" t="s">
        <v>707</v>
      </c>
      <c r="T1483">
        <f t="shared" si="120"/>
        <v>0</v>
      </c>
      <c r="U1483" s="25" t="str">
        <f>IF(K1483&gt;0,K1483,_xlfn.XLOOKUP(M1483,'Client Lookup'!L:L,'Client Lookup'!N:N))</f>
        <v>35885</v>
      </c>
      <c r="V1483" t="str">
        <f>_xlfn.XLOOKUP(_xlfn.NUMBERVALUE(U1483),'Project Lookup'!X:X,'Project Lookup'!B:B)</f>
        <v>Globalization Partners SOW #41 - Data Engineering Team Renewal</v>
      </c>
      <c r="X1483" t="str">
        <f t="shared" si="121"/>
        <v>460 Globalization Partners Inc. : 1349 Globalization Partners SOW #41 - Data Engineering Team Renewal</v>
      </c>
      <c r="Y1483" t="str">
        <f t="shared" si="122"/>
        <v>460 Globalization Partners Inc.</v>
      </c>
      <c r="Z1483" t="str">
        <f t="shared" si="118"/>
        <v>460 Globalization Partners Inc.</v>
      </c>
      <c r="AA1483" t="str">
        <f>_xlfn.XLOOKUP(Z1483,'Client Lookup'!A:A,'Client Lookup'!C:C)</f>
        <v>Globalization Partners</v>
      </c>
      <c r="AC1483" t="e">
        <f>_xlfn.XLOOKUP(K1483,'Results vs Forecast'!K:K,'Results vs Forecast'!K:K)</f>
        <v>#N/A</v>
      </c>
    </row>
    <row r="1484" spans="1:29" hidden="1">
      <c r="A1484" s="39"/>
      <c r="B1484" s="1" t="s">
        <v>700</v>
      </c>
      <c r="C1484" s="1" t="s">
        <v>701</v>
      </c>
      <c r="D1484" s="1" t="s">
        <v>17</v>
      </c>
      <c r="E1484" s="1" t="s">
        <v>17</v>
      </c>
      <c r="F1484" s="2">
        <v>45535</v>
      </c>
      <c r="G1484" s="2">
        <v>45505</v>
      </c>
      <c r="H1484" s="1" t="s">
        <v>4213</v>
      </c>
      <c r="I1484" s="1" t="s">
        <v>4214</v>
      </c>
      <c r="J1484" s="1" t="s">
        <v>562</v>
      </c>
      <c r="K1484" s="1" t="s">
        <v>823</v>
      </c>
      <c r="L1484" s="1" t="s">
        <v>3880</v>
      </c>
      <c r="M1484" s="1"/>
      <c r="N1484" s="1"/>
      <c r="O1484" s="1"/>
      <c r="P1484" s="40">
        <v>0.91</v>
      </c>
      <c r="Q1484" s="37" t="str">
        <f>IF(C1484="ForthPoint","ForthPoint",IF(D1484="Intercompany",_xlfn.XLOOKUP(E1484,'Dept Lookup'!B:B,'Dept Lookup'!A:A),Modified!D1484))</f>
        <v>Data Engineering</v>
      </c>
      <c r="R1484" t="str">
        <f t="shared" si="119"/>
        <v>IAC/InterActiveCorp</v>
      </c>
      <c r="S1484" s="1" t="s">
        <v>707</v>
      </c>
      <c r="T1484">
        <f t="shared" si="120"/>
        <v>0</v>
      </c>
      <c r="U1484" s="25" t="str">
        <f>IF(K1484&gt;0,K1484,_xlfn.XLOOKUP(M1484,'Client Lookup'!L:L,'Client Lookup'!N:N))</f>
        <v>28469</v>
      </c>
      <c r="V1484" t="str">
        <f>_xlfn.XLOOKUP(_xlfn.NUMBERVALUE(U1484),'Project Lookup'!X:X,'Project Lookup'!B:B)</f>
        <v>IAC - Data Strategy &amp; Performance Measurement - Snowflake Sourced</v>
      </c>
      <c r="X1484" t="str">
        <f t="shared" si="121"/>
        <v>489 IAC/InterActiveCorp : 1163 IAC - Data Strategy &amp; Performance Measurement - Snowflake Sourced</v>
      </c>
      <c r="Y1484" t="str">
        <f t="shared" si="122"/>
        <v>489 IAC/InterActiveCorp</v>
      </c>
      <c r="Z1484" t="str">
        <f t="shared" si="118"/>
        <v>489 IAC/InterActiveCorp</v>
      </c>
      <c r="AA1484" t="str">
        <f>_xlfn.XLOOKUP(Z1484,'Client Lookup'!A:A,'Client Lookup'!C:C)</f>
        <v>IAC/InterActiveCorp</v>
      </c>
      <c r="AC1484" t="e">
        <f>_xlfn.XLOOKUP(K1484,'Results vs Forecast'!K:K,'Results vs Forecast'!K:K)</f>
        <v>#N/A</v>
      </c>
    </row>
    <row r="1485" spans="1:29" hidden="1">
      <c r="A1485" s="39"/>
      <c r="B1485" s="1" t="s">
        <v>700</v>
      </c>
      <c r="C1485" s="1" t="s">
        <v>1370</v>
      </c>
      <c r="D1485" s="1" t="s">
        <v>17</v>
      </c>
      <c r="E1485" s="1" t="s">
        <v>17</v>
      </c>
      <c r="F1485" s="2">
        <v>45535</v>
      </c>
      <c r="G1485" s="2">
        <v>45505</v>
      </c>
      <c r="H1485" s="1" t="s">
        <v>4215</v>
      </c>
      <c r="I1485" s="1" t="s">
        <v>4216</v>
      </c>
      <c r="J1485" s="1" t="s">
        <v>593</v>
      </c>
      <c r="K1485" s="1" t="s">
        <v>842</v>
      </c>
      <c r="L1485" s="1" t="s">
        <v>1809</v>
      </c>
      <c r="M1485" s="1"/>
      <c r="N1485" s="1"/>
      <c r="O1485" s="1"/>
      <c r="P1485" s="40">
        <v>464.21608813902071</v>
      </c>
      <c r="Q1485" s="37" t="str">
        <f>IF(C1485="ForthPoint","ForthPoint",IF(D1485="Intercompany",_xlfn.XLOOKUP(E1485,'Dept Lookup'!B:B,'Dept Lookup'!A:A),Modified!D1485))</f>
        <v>Data Engineering</v>
      </c>
      <c r="R1485" t="str">
        <f t="shared" si="119"/>
        <v>MasterCard</v>
      </c>
      <c r="S1485" s="1" t="s">
        <v>707</v>
      </c>
      <c r="T1485">
        <f t="shared" si="120"/>
        <v>0</v>
      </c>
      <c r="U1485" s="25" t="str">
        <f>IF(K1485&gt;0,K1485,_xlfn.XLOOKUP(M1485,'Client Lookup'!L:L,'Client Lookup'!N:N))</f>
        <v>25146</v>
      </c>
      <c r="V1485" t="str">
        <f>_xlfn.XLOOKUP(_xlfn.NUMBERVALUE(U1485),'Project Lookup'!X:X,'Project Lookup'!B:B)</f>
        <v>Mastercard SOW #6</v>
      </c>
      <c r="X1485" t="str">
        <f t="shared" si="121"/>
        <v>461 Session M Inc. : 974 Mastercard SOW #6</v>
      </c>
      <c r="Y1485" t="str">
        <f t="shared" si="122"/>
        <v>461 Session M Inc.</v>
      </c>
      <c r="Z1485" t="str">
        <f t="shared" si="118"/>
        <v>461 Session M Inc.</v>
      </c>
      <c r="AA1485" t="str">
        <f>_xlfn.XLOOKUP(Z1485,'Client Lookup'!A:A,'Client Lookup'!C:C)</f>
        <v>MasterCard</v>
      </c>
      <c r="AC1485" t="e">
        <f>_xlfn.XLOOKUP(K1485,'Results vs Forecast'!K:K,'Results vs Forecast'!K:K)</f>
        <v>#N/A</v>
      </c>
    </row>
    <row r="1486" spans="1:29" hidden="1">
      <c r="A1486" s="39"/>
      <c r="B1486" s="1" t="s">
        <v>700</v>
      </c>
      <c r="C1486" s="1" t="s">
        <v>1370</v>
      </c>
      <c r="D1486" s="1" t="s">
        <v>17</v>
      </c>
      <c r="E1486" s="1" t="s">
        <v>17</v>
      </c>
      <c r="F1486" s="2">
        <v>45535</v>
      </c>
      <c r="G1486" s="2">
        <v>45505</v>
      </c>
      <c r="H1486" s="1" t="s">
        <v>4217</v>
      </c>
      <c r="I1486" s="1" t="s">
        <v>4218</v>
      </c>
      <c r="J1486" s="1" t="s">
        <v>645</v>
      </c>
      <c r="K1486" s="1" t="s">
        <v>891</v>
      </c>
      <c r="L1486" s="1" t="s">
        <v>3332</v>
      </c>
      <c r="M1486" s="1"/>
      <c r="N1486" s="1"/>
      <c r="O1486" s="1"/>
      <c r="P1486" s="40">
        <v>480.22353945415932</v>
      </c>
      <c r="Q1486" s="37" t="str">
        <f>IF(C1486="ForthPoint","ForthPoint",IF(D1486="Intercompany",_xlfn.XLOOKUP(E1486,'Dept Lookup'!B:B,'Dept Lookup'!A:A),Modified!D1486))</f>
        <v>Data Engineering</v>
      </c>
      <c r="R1486" t="str">
        <f t="shared" si="119"/>
        <v>The Blackstone Group</v>
      </c>
      <c r="S1486" s="1" t="s">
        <v>707</v>
      </c>
      <c r="T1486">
        <f t="shared" si="120"/>
        <v>0</v>
      </c>
      <c r="U1486" s="25" t="str">
        <f>IF(K1486&gt;0,K1486,_xlfn.XLOOKUP(M1486,'Client Lookup'!L:L,'Client Lookup'!N:N))</f>
        <v>25160</v>
      </c>
      <c r="V1486" t="str">
        <f>_xlfn.XLOOKUP(_xlfn.NUMBERVALUE(U1486),'Project Lookup'!X:X,'Project Lookup'!B:B)</f>
        <v>Blackstone SOW #12</v>
      </c>
      <c r="X1486" t="str">
        <f t="shared" si="121"/>
        <v>468 Blackstone Inc. : 988 Blackstone SOW #12</v>
      </c>
      <c r="Y1486" t="str">
        <f t="shared" si="122"/>
        <v>468 Blackstone Inc.</v>
      </c>
      <c r="Z1486" t="str">
        <f t="shared" si="118"/>
        <v>468 Blackstone Inc.</v>
      </c>
      <c r="AA1486" t="str">
        <f>_xlfn.XLOOKUP(Z1486,'Client Lookup'!A:A,'Client Lookup'!C:C)</f>
        <v>The Blackstone Group</v>
      </c>
      <c r="AC1486" t="e">
        <f>_xlfn.XLOOKUP(K1486,'Results vs Forecast'!K:K,'Results vs Forecast'!K:K)</f>
        <v>#N/A</v>
      </c>
    </row>
    <row r="1487" spans="1:29" hidden="1">
      <c r="A1487" s="39"/>
      <c r="B1487" s="1" t="s">
        <v>700</v>
      </c>
      <c r="C1487" s="1" t="s">
        <v>1370</v>
      </c>
      <c r="D1487" s="1" t="s">
        <v>17</v>
      </c>
      <c r="E1487" s="1" t="s">
        <v>17</v>
      </c>
      <c r="F1487" s="2">
        <v>45535</v>
      </c>
      <c r="G1487" s="2">
        <v>45505</v>
      </c>
      <c r="H1487" s="1" t="s">
        <v>4219</v>
      </c>
      <c r="I1487" s="1" t="s">
        <v>4220</v>
      </c>
      <c r="J1487" s="1" t="s">
        <v>645</v>
      </c>
      <c r="K1487" s="1" t="s">
        <v>891</v>
      </c>
      <c r="L1487" s="1" t="s">
        <v>3332</v>
      </c>
      <c r="M1487" s="1"/>
      <c r="N1487" s="1"/>
      <c r="O1487" s="1"/>
      <c r="P1487" s="40">
        <v>560.2607960298526</v>
      </c>
      <c r="Q1487" s="37" t="str">
        <f>IF(C1487="ForthPoint","ForthPoint",IF(D1487="Intercompany",_xlfn.XLOOKUP(E1487,'Dept Lookup'!B:B,'Dept Lookup'!A:A),Modified!D1487))</f>
        <v>Data Engineering</v>
      </c>
      <c r="R1487" t="str">
        <f t="shared" si="119"/>
        <v>The Blackstone Group</v>
      </c>
      <c r="S1487" s="1" t="s">
        <v>707</v>
      </c>
      <c r="T1487">
        <f t="shared" si="120"/>
        <v>0</v>
      </c>
      <c r="U1487" s="25" t="str">
        <f>IF(K1487&gt;0,K1487,_xlfn.XLOOKUP(M1487,'Client Lookup'!L:L,'Client Lookup'!N:N))</f>
        <v>25160</v>
      </c>
      <c r="V1487" t="str">
        <f>_xlfn.XLOOKUP(_xlfn.NUMBERVALUE(U1487),'Project Lookup'!X:X,'Project Lookup'!B:B)</f>
        <v>Blackstone SOW #12</v>
      </c>
      <c r="X1487" t="str">
        <f t="shared" si="121"/>
        <v>468 Blackstone Inc. : 988 Blackstone SOW #12</v>
      </c>
      <c r="Y1487" t="str">
        <f t="shared" si="122"/>
        <v>468 Blackstone Inc.</v>
      </c>
      <c r="Z1487" t="str">
        <f t="shared" si="118"/>
        <v>468 Blackstone Inc.</v>
      </c>
      <c r="AA1487" t="str">
        <f>_xlfn.XLOOKUP(Z1487,'Client Lookup'!A:A,'Client Lookup'!C:C)</f>
        <v>The Blackstone Group</v>
      </c>
      <c r="AC1487" t="e">
        <f>_xlfn.XLOOKUP(K1487,'Results vs Forecast'!K:K,'Results vs Forecast'!K:K)</f>
        <v>#N/A</v>
      </c>
    </row>
    <row r="1488" spans="1:29" hidden="1">
      <c r="A1488" s="39"/>
      <c r="B1488" s="1" t="s">
        <v>700</v>
      </c>
      <c r="C1488" s="1" t="s">
        <v>1370</v>
      </c>
      <c r="D1488" s="1" t="s">
        <v>17</v>
      </c>
      <c r="E1488" s="1" t="s">
        <v>17</v>
      </c>
      <c r="F1488" s="2">
        <v>45535</v>
      </c>
      <c r="G1488" s="2">
        <v>45505</v>
      </c>
      <c r="H1488" s="1" t="s">
        <v>4221</v>
      </c>
      <c r="I1488" s="1" t="s">
        <v>4222</v>
      </c>
      <c r="J1488" s="1" t="s">
        <v>617</v>
      </c>
      <c r="K1488" s="1" t="s">
        <v>860</v>
      </c>
      <c r="L1488" s="1" t="s">
        <v>2892</v>
      </c>
      <c r="M1488" s="1"/>
      <c r="N1488" s="1"/>
      <c r="O1488" s="1"/>
      <c r="P1488" s="40">
        <v>432.20118550874338</v>
      </c>
      <c r="Q1488" s="37" t="str">
        <f>IF(C1488="ForthPoint","ForthPoint",IF(D1488="Intercompany",_xlfn.XLOOKUP(E1488,'Dept Lookup'!B:B,'Dept Lookup'!A:A),Modified!D1488))</f>
        <v>Data Engineering</v>
      </c>
      <c r="R1488" t="str">
        <f t="shared" si="119"/>
        <v>Roku</v>
      </c>
      <c r="S1488" s="1" t="s">
        <v>707</v>
      </c>
      <c r="T1488">
        <f t="shared" si="120"/>
        <v>0</v>
      </c>
      <c r="U1488" s="25" t="str">
        <f>IF(K1488&gt;0,K1488,_xlfn.XLOOKUP(M1488,'Client Lookup'!L:L,'Client Lookup'!N:N))</f>
        <v>25138</v>
      </c>
      <c r="V1488" t="str">
        <f>_xlfn.XLOOKUP(_xlfn.NUMBERVALUE(U1488),'Project Lookup'!X:X,'Project Lookup'!B:B)</f>
        <v>SOW#1 2024 - DE &amp; BI Team</v>
      </c>
      <c r="X1488" t="str">
        <f t="shared" si="121"/>
        <v>459 Roku Inc. : 966 SOW#1 2024 - DE &amp; BI Team</v>
      </c>
      <c r="Y1488" t="str">
        <f t="shared" si="122"/>
        <v>459 Roku Inc.</v>
      </c>
      <c r="Z1488" t="str">
        <f t="shared" si="118"/>
        <v>459 Roku Inc.</v>
      </c>
      <c r="AA1488" t="str">
        <f>_xlfn.XLOOKUP(Z1488,'Client Lookup'!A:A,'Client Lookup'!C:C)</f>
        <v>Roku</v>
      </c>
      <c r="AC1488" t="e">
        <f>_xlfn.XLOOKUP(K1488,'Results vs Forecast'!K:K,'Results vs Forecast'!K:K)</f>
        <v>#N/A</v>
      </c>
    </row>
    <row r="1489" spans="1:29" hidden="1">
      <c r="A1489" s="39"/>
      <c r="B1489" s="1" t="s">
        <v>700</v>
      </c>
      <c r="C1489" s="1" t="s">
        <v>1370</v>
      </c>
      <c r="D1489" s="1" t="s">
        <v>17</v>
      </c>
      <c r="E1489" s="1" t="s">
        <v>17</v>
      </c>
      <c r="F1489" s="2">
        <v>45535</v>
      </c>
      <c r="G1489" s="2">
        <v>45505</v>
      </c>
      <c r="H1489" s="1" t="s">
        <v>4223</v>
      </c>
      <c r="I1489" s="1" t="s">
        <v>4224</v>
      </c>
      <c r="J1489" s="1" t="s">
        <v>645</v>
      </c>
      <c r="K1489" s="1" t="s">
        <v>891</v>
      </c>
      <c r="L1489" s="1" t="s">
        <v>3332</v>
      </c>
      <c r="M1489" s="1"/>
      <c r="N1489" s="1"/>
      <c r="O1489" s="1"/>
      <c r="P1489" s="40">
        <v>320.14902630277288</v>
      </c>
      <c r="Q1489" s="37" t="str">
        <f>IF(C1489="ForthPoint","ForthPoint",IF(D1489="Intercompany",_xlfn.XLOOKUP(E1489,'Dept Lookup'!B:B,'Dept Lookup'!A:A),Modified!D1489))</f>
        <v>Data Engineering</v>
      </c>
      <c r="R1489" t="str">
        <f t="shared" si="119"/>
        <v>The Blackstone Group</v>
      </c>
      <c r="S1489" s="1" t="s">
        <v>707</v>
      </c>
      <c r="T1489">
        <f t="shared" si="120"/>
        <v>0</v>
      </c>
      <c r="U1489" s="25" t="str">
        <f>IF(K1489&gt;0,K1489,_xlfn.XLOOKUP(M1489,'Client Lookup'!L:L,'Client Lookup'!N:N))</f>
        <v>25160</v>
      </c>
      <c r="V1489" t="str">
        <f>_xlfn.XLOOKUP(_xlfn.NUMBERVALUE(U1489),'Project Lookup'!X:X,'Project Lookup'!B:B)</f>
        <v>Blackstone SOW #12</v>
      </c>
      <c r="X1489" t="str">
        <f t="shared" si="121"/>
        <v>468 Blackstone Inc. : 988 Blackstone SOW #12</v>
      </c>
      <c r="Y1489" t="str">
        <f t="shared" si="122"/>
        <v>468 Blackstone Inc.</v>
      </c>
      <c r="Z1489" t="str">
        <f t="shared" si="118"/>
        <v>468 Blackstone Inc.</v>
      </c>
      <c r="AA1489" t="str">
        <f>_xlfn.XLOOKUP(Z1489,'Client Lookup'!A:A,'Client Lookup'!C:C)</f>
        <v>The Blackstone Group</v>
      </c>
      <c r="AC1489" t="e">
        <f>_xlfn.XLOOKUP(K1489,'Results vs Forecast'!K:K,'Results vs Forecast'!K:K)</f>
        <v>#N/A</v>
      </c>
    </row>
    <row r="1490" spans="1:29" hidden="1">
      <c r="A1490" s="39"/>
      <c r="B1490" s="1" t="s">
        <v>700</v>
      </c>
      <c r="C1490" s="1" t="s">
        <v>1370</v>
      </c>
      <c r="D1490" s="1" t="s">
        <v>17</v>
      </c>
      <c r="E1490" s="1" t="s">
        <v>17</v>
      </c>
      <c r="F1490" s="2">
        <v>45535</v>
      </c>
      <c r="G1490" s="2">
        <v>45505</v>
      </c>
      <c r="H1490" s="1" t="s">
        <v>4225</v>
      </c>
      <c r="I1490" s="1" t="s">
        <v>4226</v>
      </c>
      <c r="J1490" s="1" t="s">
        <v>814</v>
      </c>
      <c r="K1490" s="1" t="s">
        <v>801</v>
      </c>
      <c r="L1490" s="1" t="s">
        <v>4168</v>
      </c>
      <c r="M1490" s="1"/>
      <c r="N1490" s="1"/>
      <c r="O1490" s="1"/>
      <c r="P1490" s="40">
        <v>612.28501280405317</v>
      </c>
      <c r="Q1490" s="37" t="str">
        <f>IF(C1490="ForthPoint","ForthPoint",IF(D1490="Intercompany",_xlfn.XLOOKUP(E1490,'Dept Lookup'!B:B,'Dept Lookup'!A:A),Modified!D1490))</f>
        <v>Data Engineering</v>
      </c>
      <c r="R1490" t="str">
        <f t="shared" si="119"/>
        <v>Globalization Partners</v>
      </c>
      <c r="S1490" s="1" t="s">
        <v>707</v>
      </c>
      <c r="T1490">
        <f t="shared" si="120"/>
        <v>0</v>
      </c>
      <c r="U1490" s="25" t="str">
        <f>IF(K1490&gt;0,K1490,_xlfn.XLOOKUP(M1490,'Client Lookup'!L:L,'Client Lookup'!N:N))</f>
        <v>36408</v>
      </c>
      <c r="V1490" t="str">
        <f>_xlfn.XLOOKUP(_xlfn.NUMBERVALUE(U1490),'Project Lookup'!X:X,'Project Lookup'!B:B)</f>
        <v>Globalization Partners SOW #38 - Data Engineering Team Renewal</v>
      </c>
      <c r="X1490" t="str">
        <f t="shared" si="121"/>
        <v>460 Globalization Partners Inc. : 1365 Globalization Partners SOW #38 - Data Engineering Team Renewal</v>
      </c>
      <c r="Y1490" t="str">
        <f t="shared" si="122"/>
        <v>460 Globalization Partners Inc.</v>
      </c>
      <c r="Z1490" t="str">
        <f t="shared" si="118"/>
        <v>460 Globalization Partners Inc.</v>
      </c>
      <c r="AA1490" t="str">
        <f>_xlfn.XLOOKUP(Z1490,'Client Lookup'!A:A,'Client Lookup'!C:C)</f>
        <v>Globalization Partners</v>
      </c>
      <c r="AC1490" t="e">
        <f>_xlfn.XLOOKUP(K1490,'Results vs Forecast'!K:K,'Results vs Forecast'!K:K)</f>
        <v>#N/A</v>
      </c>
    </row>
    <row r="1491" spans="1:29" hidden="1">
      <c r="A1491" s="39"/>
      <c r="B1491" s="1" t="s">
        <v>700</v>
      </c>
      <c r="C1491" s="1" t="s">
        <v>1370</v>
      </c>
      <c r="D1491" s="1" t="s">
        <v>17</v>
      </c>
      <c r="E1491" s="1" t="s">
        <v>17</v>
      </c>
      <c r="F1491" s="2">
        <v>45535</v>
      </c>
      <c r="G1491" s="2">
        <v>45505</v>
      </c>
      <c r="H1491" s="1" t="s">
        <v>4227</v>
      </c>
      <c r="I1491" s="1" t="s">
        <v>4228</v>
      </c>
      <c r="J1491" s="1" t="s">
        <v>799</v>
      </c>
      <c r="K1491" s="1" t="s">
        <v>797</v>
      </c>
      <c r="L1491" s="1" t="s">
        <v>3338</v>
      </c>
      <c r="M1491" s="1"/>
      <c r="N1491" s="1"/>
      <c r="O1491" s="1"/>
      <c r="P1491" s="40">
        <v>160.07451315138644</v>
      </c>
      <c r="Q1491" s="37" t="str">
        <f>IF(C1491="ForthPoint","ForthPoint",IF(D1491="Intercompany",_xlfn.XLOOKUP(E1491,'Dept Lookup'!B:B,'Dept Lookup'!A:A),Modified!D1491))</f>
        <v>Data Engineering</v>
      </c>
      <c r="R1491" t="str">
        <f t="shared" si="119"/>
        <v>Fedefarma</v>
      </c>
      <c r="S1491" s="1" t="s">
        <v>707</v>
      </c>
      <c r="T1491">
        <f t="shared" si="120"/>
        <v>0</v>
      </c>
      <c r="U1491" s="25" t="str">
        <f>IF(K1491&gt;0,K1491,_xlfn.XLOOKUP(M1491,'Client Lookup'!L:L,'Client Lookup'!N:N))</f>
        <v>28678</v>
      </c>
      <c r="V1491" t="str">
        <f>_xlfn.XLOOKUP(_xlfn.NUMBERVALUE(U1491),'Project Lookup'!X:X,'Project Lookup'!B:B)</f>
        <v>Fedefarma: Landing Zone Assessment &amp; Recommendation Phase</v>
      </c>
      <c r="X1491" t="str">
        <f t="shared" si="121"/>
        <v>456 ICC in Montevideo represents Blend360 : 1166 Fedefarma: Landing Zone Assessment &amp; Recommendation Phase</v>
      </c>
      <c r="Y1491" t="str">
        <f t="shared" si="122"/>
        <v>456 ICC in Montevideo represents Blend360</v>
      </c>
      <c r="Z1491" t="str">
        <f t="shared" si="118"/>
        <v>456 ICC in Montevideo represents Blend360</v>
      </c>
      <c r="AA1491" t="str">
        <f>_xlfn.XLOOKUP(Z1491,'Client Lookup'!A:A,'Client Lookup'!C:C)</f>
        <v>Fedefarma</v>
      </c>
      <c r="AC1491" t="e">
        <f>_xlfn.XLOOKUP(K1491,'Results vs Forecast'!K:K,'Results vs Forecast'!K:K)</f>
        <v>#N/A</v>
      </c>
    </row>
    <row r="1492" spans="1:29" hidden="1">
      <c r="A1492" s="39"/>
      <c r="B1492" s="1" t="s">
        <v>700</v>
      </c>
      <c r="C1492" s="1" t="s">
        <v>1370</v>
      </c>
      <c r="D1492" s="1" t="s">
        <v>17</v>
      </c>
      <c r="E1492" s="1" t="s">
        <v>17</v>
      </c>
      <c r="F1492" s="2">
        <v>45535</v>
      </c>
      <c r="G1492" s="2">
        <v>45505</v>
      </c>
      <c r="H1492" s="1" t="s">
        <v>4229</v>
      </c>
      <c r="I1492" s="1" t="s">
        <v>4230</v>
      </c>
      <c r="J1492" s="1" t="s">
        <v>536</v>
      </c>
      <c r="K1492" s="1" t="s">
        <v>792</v>
      </c>
      <c r="L1492" s="1" t="s">
        <v>3512</v>
      </c>
      <c r="M1492" s="1"/>
      <c r="N1492" s="1"/>
      <c r="O1492" s="1"/>
      <c r="P1492" s="40">
        <v>360.16765459061952</v>
      </c>
      <c r="Q1492" s="37" t="str">
        <f>IF(C1492="ForthPoint","ForthPoint",IF(D1492="Intercompany",_xlfn.XLOOKUP(E1492,'Dept Lookup'!B:B,'Dept Lookup'!A:A),Modified!D1492))</f>
        <v>Data Engineering</v>
      </c>
      <c r="R1492" t="str">
        <f t="shared" si="119"/>
        <v>Globalization Partners</v>
      </c>
      <c r="S1492" s="1" t="s">
        <v>707</v>
      </c>
      <c r="T1492">
        <f t="shared" si="120"/>
        <v>0</v>
      </c>
      <c r="U1492" s="25" t="str">
        <f>IF(K1492&gt;0,K1492,_xlfn.XLOOKUP(M1492,'Client Lookup'!L:L,'Client Lookup'!N:N))</f>
        <v>25867</v>
      </c>
      <c r="V1492" t="str">
        <f>_xlfn.XLOOKUP(_xlfn.NUMBERVALUE(U1492),'Project Lookup'!X:X,'Project Lookup'!B:B)</f>
        <v>GP SOW #34</v>
      </c>
      <c r="X1492" t="str">
        <f t="shared" si="121"/>
        <v>460 Globalization Partners Inc. : 1029 GP SOW #34</v>
      </c>
      <c r="Y1492" t="str">
        <f t="shared" si="122"/>
        <v>460 Globalization Partners Inc.</v>
      </c>
      <c r="Z1492" t="str">
        <f t="shared" si="118"/>
        <v>460 Globalization Partners Inc.</v>
      </c>
      <c r="AA1492" t="str">
        <f>_xlfn.XLOOKUP(Z1492,'Client Lookup'!A:A,'Client Lookup'!C:C)</f>
        <v>Globalization Partners</v>
      </c>
      <c r="AC1492" t="e">
        <f>_xlfn.XLOOKUP(K1492,'Results vs Forecast'!K:K,'Results vs Forecast'!K:K)</f>
        <v>#N/A</v>
      </c>
    </row>
    <row r="1493" spans="1:29" hidden="1">
      <c r="A1493" s="39"/>
      <c r="B1493" s="1" t="s">
        <v>700</v>
      </c>
      <c r="C1493" s="1" t="s">
        <v>1370</v>
      </c>
      <c r="D1493" s="1" t="s">
        <v>17</v>
      </c>
      <c r="E1493" s="1" t="s">
        <v>17</v>
      </c>
      <c r="F1493" s="2">
        <v>45535</v>
      </c>
      <c r="G1493" s="2">
        <v>45505</v>
      </c>
      <c r="H1493" s="1" t="s">
        <v>4231</v>
      </c>
      <c r="I1493" s="1" t="s">
        <v>4232</v>
      </c>
      <c r="J1493" s="1" t="s">
        <v>617</v>
      </c>
      <c r="K1493" s="1" t="s">
        <v>860</v>
      </c>
      <c r="L1493" s="1" t="s">
        <v>2892</v>
      </c>
      <c r="M1493" s="1"/>
      <c r="N1493" s="1"/>
      <c r="O1493" s="1"/>
      <c r="P1493" s="40">
        <v>480.22353945415932</v>
      </c>
      <c r="Q1493" s="37" t="str">
        <f>IF(C1493="ForthPoint","ForthPoint",IF(D1493="Intercompany",_xlfn.XLOOKUP(E1493,'Dept Lookup'!B:B,'Dept Lookup'!A:A),Modified!D1493))</f>
        <v>Data Engineering</v>
      </c>
      <c r="R1493" t="str">
        <f t="shared" si="119"/>
        <v>Roku</v>
      </c>
      <c r="S1493" s="1" t="s">
        <v>707</v>
      </c>
      <c r="T1493">
        <f t="shared" si="120"/>
        <v>0</v>
      </c>
      <c r="U1493" s="25" t="str">
        <f>IF(K1493&gt;0,K1493,_xlfn.XLOOKUP(M1493,'Client Lookup'!L:L,'Client Lookup'!N:N))</f>
        <v>25138</v>
      </c>
      <c r="V1493" t="str">
        <f>_xlfn.XLOOKUP(_xlfn.NUMBERVALUE(U1493),'Project Lookup'!X:X,'Project Lookup'!B:B)</f>
        <v>SOW#1 2024 - DE &amp; BI Team</v>
      </c>
      <c r="X1493" t="str">
        <f t="shared" si="121"/>
        <v>459 Roku Inc. : 966 SOW#1 2024 - DE &amp; BI Team</v>
      </c>
      <c r="Y1493" t="str">
        <f t="shared" si="122"/>
        <v>459 Roku Inc.</v>
      </c>
      <c r="Z1493" t="str">
        <f t="shared" si="118"/>
        <v>459 Roku Inc.</v>
      </c>
      <c r="AA1493" t="str">
        <f>_xlfn.XLOOKUP(Z1493,'Client Lookup'!A:A,'Client Lookup'!C:C)</f>
        <v>Roku</v>
      </c>
      <c r="AC1493" t="e">
        <f>_xlfn.XLOOKUP(K1493,'Results vs Forecast'!K:K,'Results vs Forecast'!K:K)</f>
        <v>#N/A</v>
      </c>
    </row>
    <row r="1494" spans="1:29" hidden="1">
      <c r="A1494" s="39"/>
      <c r="B1494" s="1" t="s">
        <v>700</v>
      </c>
      <c r="C1494" s="1" t="s">
        <v>1370</v>
      </c>
      <c r="D1494" s="1" t="s">
        <v>17</v>
      </c>
      <c r="E1494" s="1" t="s">
        <v>17</v>
      </c>
      <c r="F1494" s="2">
        <v>45535</v>
      </c>
      <c r="G1494" s="2">
        <v>45505</v>
      </c>
      <c r="H1494" s="1" t="s">
        <v>4233</v>
      </c>
      <c r="I1494" s="1" t="s">
        <v>4234</v>
      </c>
      <c r="J1494" s="1" t="s">
        <v>621</v>
      </c>
      <c r="K1494" s="1" t="s">
        <v>861</v>
      </c>
      <c r="L1494" s="1" t="s">
        <v>3500</v>
      </c>
      <c r="M1494" s="1"/>
      <c r="N1494" s="1"/>
      <c r="O1494" s="1"/>
      <c r="P1494" s="40">
        <v>240.11176972707966</v>
      </c>
      <c r="Q1494" s="37" t="str">
        <f>IF(C1494="ForthPoint","ForthPoint",IF(D1494="Intercompany",_xlfn.XLOOKUP(E1494,'Dept Lookup'!B:B,'Dept Lookup'!A:A),Modified!D1494))</f>
        <v>Data Engineering</v>
      </c>
      <c r="R1494" t="str">
        <f t="shared" si="119"/>
        <v>Sincera</v>
      </c>
      <c r="S1494" s="1" t="s">
        <v>707</v>
      </c>
      <c r="T1494">
        <f t="shared" si="120"/>
        <v>0</v>
      </c>
      <c r="U1494" s="25" t="str">
        <f>IF(K1494&gt;0,K1494,_xlfn.XLOOKUP(M1494,'Client Lookup'!L:L,'Client Lookup'!N:N))</f>
        <v>25152</v>
      </c>
      <c r="V1494" t="str">
        <f>_xlfn.XLOOKUP(_xlfn.NUMBERVALUE(U1494),'Project Lookup'!X:X,'Project Lookup'!B:B)</f>
        <v>Sincera SOW 3 - Data Engineering Team</v>
      </c>
      <c r="X1494" t="str">
        <f t="shared" si="121"/>
        <v>465 Sincera Technologies LLC : 980 Sincera SOW 3 - Data Engineering Team</v>
      </c>
      <c r="Y1494" t="str">
        <f t="shared" si="122"/>
        <v>465 Sincera Technologies LLC</v>
      </c>
      <c r="Z1494" t="str">
        <f t="shared" si="118"/>
        <v>465 Sincera Technologies LLC</v>
      </c>
      <c r="AA1494" t="str">
        <f>_xlfn.XLOOKUP(Z1494,'Client Lookup'!A:A,'Client Lookup'!C:C)</f>
        <v>Sincera</v>
      </c>
      <c r="AC1494" t="e">
        <f>_xlfn.XLOOKUP(K1494,'Results vs Forecast'!K:K,'Results vs Forecast'!K:K)</f>
        <v>#N/A</v>
      </c>
    </row>
    <row r="1495" spans="1:29" hidden="1">
      <c r="A1495" s="39"/>
      <c r="B1495" s="1" t="s">
        <v>700</v>
      </c>
      <c r="C1495" s="1" t="s">
        <v>1370</v>
      </c>
      <c r="D1495" s="1" t="s">
        <v>17</v>
      </c>
      <c r="E1495" s="1" t="s">
        <v>17</v>
      </c>
      <c r="F1495" s="2">
        <v>45535</v>
      </c>
      <c r="G1495" s="2">
        <v>45505</v>
      </c>
      <c r="H1495" s="1" t="s">
        <v>4235</v>
      </c>
      <c r="I1495" s="1" t="s">
        <v>4236</v>
      </c>
      <c r="J1495" s="1" t="s">
        <v>617</v>
      </c>
      <c r="K1495" s="1" t="s">
        <v>860</v>
      </c>
      <c r="L1495" s="1" t="s">
        <v>2892</v>
      </c>
      <c r="M1495" s="1"/>
      <c r="N1495" s="1"/>
      <c r="O1495" s="1"/>
      <c r="P1495" s="40">
        <v>320.14902630277288</v>
      </c>
      <c r="Q1495" s="37" t="str">
        <f>IF(C1495="ForthPoint","ForthPoint",IF(D1495="Intercompany",_xlfn.XLOOKUP(E1495,'Dept Lookup'!B:B,'Dept Lookup'!A:A),Modified!D1495))</f>
        <v>Data Engineering</v>
      </c>
      <c r="R1495" t="str">
        <f t="shared" si="119"/>
        <v>Roku</v>
      </c>
      <c r="S1495" s="1" t="s">
        <v>707</v>
      </c>
      <c r="T1495">
        <f t="shared" si="120"/>
        <v>0</v>
      </c>
      <c r="U1495" s="25" t="str">
        <f>IF(K1495&gt;0,K1495,_xlfn.XLOOKUP(M1495,'Client Lookup'!L:L,'Client Lookup'!N:N))</f>
        <v>25138</v>
      </c>
      <c r="V1495" t="str">
        <f>_xlfn.XLOOKUP(_xlfn.NUMBERVALUE(U1495),'Project Lookup'!X:X,'Project Lookup'!B:B)</f>
        <v>SOW#1 2024 - DE &amp; BI Team</v>
      </c>
      <c r="X1495" t="str">
        <f t="shared" si="121"/>
        <v>459 Roku Inc. : 966 SOW#1 2024 - DE &amp; BI Team</v>
      </c>
      <c r="Y1495" t="str">
        <f t="shared" si="122"/>
        <v>459 Roku Inc.</v>
      </c>
      <c r="Z1495" t="str">
        <f t="shared" si="118"/>
        <v>459 Roku Inc.</v>
      </c>
      <c r="AA1495" t="str">
        <f>_xlfn.XLOOKUP(Z1495,'Client Lookup'!A:A,'Client Lookup'!C:C)</f>
        <v>Roku</v>
      </c>
      <c r="AC1495" t="e">
        <f>_xlfn.XLOOKUP(K1495,'Results vs Forecast'!K:K,'Results vs Forecast'!K:K)</f>
        <v>#N/A</v>
      </c>
    </row>
    <row r="1496" spans="1:29" hidden="1">
      <c r="A1496" s="39"/>
      <c r="B1496" s="1" t="s">
        <v>700</v>
      </c>
      <c r="C1496" s="1" t="s">
        <v>1370</v>
      </c>
      <c r="D1496" s="1" t="s">
        <v>17</v>
      </c>
      <c r="E1496" s="1" t="s">
        <v>17</v>
      </c>
      <c r="F1496" s="2">
        <v>45535</v>
      </c>
      <c r="G1496" s="2">
        <v>45505</v>
      </c>
      <c r="H1496" s="1" t="s">
        <v>4237</v>
      </c>
      <c r="I1496" s="1" t="s">
        <v>4238</v>
      </c>
      <c r="J1496" s="1" t="s">
        <v>642</v>
      </c>
      <c r="K1496" s="1" t="s">
        <v>881</v>
      </c>
      <c r="L1496" s="1" t="s">
        <v>3416</v>
      </c>
      <c r="M1496" s="1"/>
      <c r="N1496" s="1"/>
      <c r="O1496" s="1"/>
      <c r="P1496" s="40">
        <v>520.2421677420059</v>
      </c>
      <c r="Q1496" s="37" t="str">
        <f>IF(C1496="ForthPoint","ForthPoint",IF(D1496="Intercompany",_xlfn.XLOOKUP(E1496,'Dept Lookup'!B:B,'Dept Lookup'!A:A),Modified!D1496))</f>
        <v>Data Engineering</v>
      </c>
      <c r="R1496" t="str">
        <f t="shared" si="119"/>
        <v>The Blackstone Group</v>
      </c>
      <c r="S1496" s="1" t="s">
        <v>707</v>
      </c>
      <c r="T1496">
        <f t="shared" si="120"/>
        <v>0</v>
      </c>
      <c r="U1496" s="25" t="str">
        <f>IF(K1496&gt;0,K1496,_xlfn.XLOOKUP(M1496,'Client Lookup'!L:L,'Client Lookup'!N:N))</f>
        <v>32036</v>
      </c>
      <c r="V1496" t="str">
        <f>_xlfn.XLOOKUP(_xlfn.NUMBERVALUE(U1496),'Project Lookup'!X:X,'Project Lookup'!B:B)</f>
        <v>Blackstone - Python Engineers (James Team)</v>
      </c>
      <c r="X1496" t="str">
        <f t="shared" si="121"/>
        <v>468 Blackstone Inc. : 1255 Blackstone - Python Engineers (James Team)</v>
      </c>
      <c r="Y1496" t="str">
        <f t="shared" si="122"/>
        <v>468 Blackstone Inc.</v>
      </c>
      <c r="Z1496" t="str">
        <f t="shared" ref="Z1496:Z1559" si="123">IF(LEFT(Y1496,3)="ICC",IFERROR(_xlfn.TEXTAFTER(Y1496,"ICC "),Y1496),Y1496)</f>
        <v>468 Blackstone Inc.</v>
      </c>
      <c r="AA1496" t="str">
        <f>_xlfn.XLOOKUP(Z1496,'Client Lookup'!A:A,'Client Lookup'!C:C)</f>
        <v>The Blackstone Group</v>
      </c>
      <c r="AC1496" t="e">
        <f>_xlfn.XLOOKUP(K1496,'Results vs Forecast'!K:K,'Results vs Forecast'!K:K)</f>
        <v>#N/A</v>
      </c>
    </row>
    <row r="1497" spans="1:29" hidden="1">
      <c r="A1497" s="39"/>
      <c r="B1497" s="1" t="s">
        <v>700</v>
      </c>
      <c r="C1497" s="1" t="s">
        <v>1395</v>
      </c>
      <c r="D1497" s="1" t="s">
        <v>17</v>
      </c>
      <c r="E1497" s="1" t="s">
        <v>17</v>
      </c>
      <c r="F1497" s="2">
        <v>45535</v>
      </c>
      <c r="G1497" s="2">
        <v>45505</v>
      </c>
      <c r="H1497" s="1" t="s">
        <v>4239</v>
      </c>
      <c r="I1497" s="1" t="s">
        <v>4240</v>
      </c>
      <c r="J1497" s="1" t="s">
        <v>4241</v>
      </c>
      <c r="K1497" s="1" t="s">
        <v>4242</v>
      </c>
      <c r="L1497" s="1" t="s">
        <v>4243</v>
      </c>
      <c r="M1497" s="1"/>
      <c r="N1497" s="1"/>
      <c r="O1497" s="1"/>
      <c r="P1497" s="40">
        <v>18427.816512000001</v>
      </c>
      <c r="Q1497" s="41" t="s">
        <v>948</v>
      </c>
      <c r="R1497" t="str">
        <f t="shared" si="119"/>
        <v>De Lage Landen International B.V</v>
      </c>
      <c r="S1497" s="1" t="s">
        <v>707</v>
      </c>
      <c r="T1497">
        <f t="shared" si="120"/>
        <v>0</v>
      </c>
      <c r="U1497" s="25" t="str">
        <f>IF(K1497&gt;0,K1497,_xlfn.XLOOKUP(M1497,'Client Lookup'!L:L,'Client Lookup'!N:N))</f>
        <v>16674</v>
      </c>
      <c r="V1497" t="str">
        <f>_xlfn.XLOOKUP(_xlfn.NUMBERVALUE(U1497),'Project Lookup'!X:X,'Project Lookup'!B:B)</f>
        <v>Insurance Engine Phase 2</v>
      </c>
      <c r="X1497" t="str">
        <f t="shared" si="121"/>
        <v>353 De Lage Landen International B.V : 634 Insurance Engine Phase 2</v>
      </c>
      <c r="Y1497" t="str">
        <f t="shared" si="122"/>
        <v>353 De Lage Landen International B.V</v>
      </c>
      <c r="Z1497" t="str">
        <f t="shared" si="123"/>
        <v>353 De Lage Landen International B.V</v>
      </c>
      <c r="AA1497" t="str">
        <f>_xlfn.XLOOKUP(Z1497,'Client Lookup'!A:A,'Client Lookup'!C:C)</f>
        <v>De Lage Landen International B.V</v>
      </c>
      <c r="AC1497" t="e">
        <f>_xlfn.XLOOKUP(K1497,'Results vs Forecast'!K:K,'Results vs Forecast'!K:K)</f>
        <v>#N/A</v>
      </c>
    </row>
    <row r="1498" spans="1:29" hidden="1">
      <c r="A1498" s="39"/>
      <c r="B1498" s="1" t="s">
        <v>700</v>
      </c>
      <c r="C1498" s="1" t="s">
        <v>1370</v>
      </c>
      <c r="D1498" s="1" t="s">
        <v>17</v>
      </c>
      <c r="E1498" s="1" t="s">
        <v>17</v>
      </c>
      <c r="F1498" s="2">
        <v>45535</v>
      </c>
      <c r="G1498" s="2">
        <v>45505</v>
      </c>
      <c r="H1498" s="1" t="s">
        <v>4244</v>
      </c>
      <c r="I1498" s="1" t="s">
        <v>4245</v>
      </c>
      <c r="J1498" s="1" t="s">
        <v>617</v>
      </c>
      <c r="K1498" s="1" t="s">
        <v>860</v>
      </c>
      <c r="L1498" s="1" t="s">
        <v>2892</v>
      </c>
      <c r="M1498" s="1"/>
      <c r="N1498" s="1"/>
      <c r="O1498" s="1"/>
      <c r="P1498" s="40">
        <v>504.23471642686729</v>
      </c>
      <c r="Q1498" s="37" t="str">
        <f>IF(C1498="ForthPoint","ForthPoint",IF(D1498="Intercompany",_xlfn.XLOOKUP(E1498,'Dept Lookup'!B:B,'Dept Lookup'!A:A),Modified!D1498))</f>
        <v>Data Engineering</v>
      </c>
      <c r="R1498" t="str">
        <f t="shared" si="119"/>
        <v>Roku</v>
      </c>
      <c r="S1498" s="1" t="s">
        <v>707</v>
      </c>
      <c r="T1498">
        <f t="shared" si="120"/>
        <v>0</v>
      </c>
      <c r="U1498" s="25" t="str">
        <f>IF(K1498&gt;0,K1498,_xlfn.XLOOKUP(M1498,'Client Lookup'!L:L,'Client Lookup'!N:N))</f>
        <v>25138</v>
      </c>
      <c r="V1498" t="str">
        <f>_xlfn.XLOOKUP(_xlfn.NUMBERVALUE(U1498),'Project Lookup'!X:X,'Project Lookup'!B:B)</f>
        <v>SOW#1 2024 - DE &amp; BI Team</v>
      </c>
      <c r="X1498" t="str">
        <f t="shared" si="121"/>
        <v>459 Roku Inc. : 966 SOW#1 2024 - DE &amp; BI Team</v>
      </c>
      <c r="Y1498" t="str">
        <f t="shared" si="122"/>
        <v>459 Roku Inc.</v>
      </c>
      <c r="Z1498" t="str">
        <f t="shared" si="123"/>
        <v>459 Roku Inc.</v>
      </c>
      <c r="AA1498" t="str">
        <f>_xlfn.XLOOKUP(Z1498,'Client Lookup'!A:A,'Client Lookup'!C:C)</f>
        <v>Roku</v>
      </c>
      <c r="AC1498" t="e">
        <f>_xlfn.XLOOKUP(K1498,'Results vs Forecast'!K:K,'Results vs Forecast'!K:K)</f>
        <v>#N/A</v>
      </c>
    </row>
    <row r="1499" spans="1:29" hidden="1">
      <c r="A1499" s="39"/>
      <c r="B1499" s="1" t="s">
        <v>700</v>
      </c>
      <c r="C1499" s="1" t="s">
        <v>1370</v>
      </c>
      <c r="D1499" s="1" t="s">
        <v>17</v>
      </c>
      <c r="E1499" s="1" t="s">
        <v>17</v>
      </c>
      <c r="F1499" s="2">
        <v>45535</v>
      </c>
      <c r="G1499" s="2">
        <v>45505</v>
      </c>
      <c r="H1499" s="1" t="s">
        <v>4246</v>
      </c>
      <c r="I1499" s="1" t="s">
        <v>4247</v>
      </c>
      <c r="J1499" s="1" t="s">
        <v>632</v>
      </c>
      <c r="K1499" s="1" t="s">
        <v>874</v>
      </c>
      <c r="L1499" s="1" t="s">
        <v>3637</v>
      </c>
      <c r="M1499" s="1"/>
      <c r="N1499" s="1"/>
      <c r="O1499" s="1"/>
      <c r="P1499" s="40">
        <v>408.19000853603541</v>
      </c>
      <c r="Q1499" s="37" t="str">
        <f>IF(C1499="ForthPoint","ForthPoint",IF(D1499="Intercompany",_xlfn.XLOOKUP(E1499,'Dept Lookup'!B:B,'Dept Lookup'!A:A),Modified!D1499))</f>
        <v>Data Engineering</v>
      </c>
      <c r="R1499" t="str">
        <f t="shared" si="119"/>
        <v>Stagwellglobal</v>
      </c>
      <c r="S1499" s="1" t="s">
        <v>707</v>
      </c>
      <c r="T1499">
        <f t="shared" si="120"/>
        <v>0</v>
      </c>
      <c r="U1499" s="25" t="str">
        <f>IF(K1499&gt;0,K1499,_xlfn.XLOOKUP(M1499,'Client Lookup'!L:L,'Client Lookup'!N:N))</f>
        <v>25159</v>
      </c>
      <c r="V1499" t="str">
        <f>_xlfn.XLOOKUP(_xlfn.NUMBERVALUE(U1499),'Project Lookup'!X:X,'Project Lookup'!B:B)</f>
        <v>Stagwell SOW#3</v>
      </c>
      <c r="X1499" t="str">
        <f t="shared" si="121"/>
        <v>469 Stagwell Marketing Cloud LLC : 987 Stagwell SOW#3</v>
      </c>
      <c r="Y1499" t="str">
        <f t="shared" si="122"/>
        <v>469 Stagwell Marketing Cloud LLC</v>
      </c>
      <c r="Z1499" t="str">
        <f t="shared" si="123"/>
        <v>469 Stagwell Marketing Cloud LLC</v>
      </c>
      <c r="AA1499" t="str">
        <f>_xlfn.XLOOKUP(Z1499,'Client Lookup'!A:A,'Client Lookup'!C:C)</f>
        <v>Stagwellglobal</v>
      </c>
      <c r="AC1499" t="e">
        <f>_xlfn.XLOOKUP(K1499,'Results vs Forecast'!K:K,'Results vs Forecast'!K:K)</f>
        <v>#N/A</v>
      </c>
    </row>
    <row r="1500" spans="1:29" hidden="1">
      <c r="A1500" s="39"/>
      <c r="B1500" s="1" t="s">
        <v>700</v>
      </c>
      <c r="C1500" s="1" t="s">
        <v>1370</v>
      </c>
      <c r="D1500" s="1" t="s">
        <v>17</v>
      </c>
      <c r="E1500" s="1" t="s">
        <v>17</v>
      </c>
      <c r="F1500" s="2">
        <v>45535</v>
      </c>
      <c r="G1500" s="2">
        <v>45505</v>
      </c>
      <c r="H1500" s="1" t="s">
        <v>4248</v>
      </c>
      <c r="I1500" s="1" t="s">
        <v>4249</v>
      </c>
      <c r="J1500" s="1" t="s">
        <v>617</v>
      </c>
      <c r="K1500" s="1" t="s">
        <v>860</v>
      </c>
      <c r="L1500" s="1" t="s">
        <v>2892</v>
      </c>
      <c r="M1500" s="1"/>
      <c r="N1500" s="1"/>
      <c r="O1500" s="1"/>
      <c r="P1500" s="40">
        <v>400.1862828784661</v>
      </c>
      <c r="Q1500" s="37" t="str">
        <f>IF(C1500="ForthPoint","ForthPoint",IF(D1500="Intercompany",_xlfn.XLOOKUP(E1500,'Dept Lookup'!B:B,'Dept Lookup'!A:A),Modified!D1500))</f>
        <v>Data Engineering</v>
      </c>
      <c r="R1500" t="str">
        <f t="shared" si="119"/>
        <v>Roku</v>
      </c>
      <c r="S1500" s="1" t="s">
        <v>707</v>
      </c>
      <c r="T1500">
        <f t="shared" si="120"/>
        <v>0</v>
      </c>
      <c r="U1500" s="25" t="str">
        <f>IF(K1500&gt;0,K1500,_xlfn.XLOOKUP(M1500,'Client Lookup'!L:L,'Client Lookup'!N:N))</f>
        <v>25138</v>
      </c>
      <c r="V1500" t="str">
        <f>_xlfn.XLOOKUP(_xlfn.NUMBERVALUE(U1500),'Project Lookup'!X:X,'Project Lookup'!B:B)</f>
        <v>SOW#1 2024 - DE &amp; BI Team</v>
      </c>
      <c r="X1500" t="str">
        <f t="shared" si="121"/>
        <v>459 Roku Inc. : 966 SOW#1 2024 - DE &amp; BI Team</v>
      </c>
      <c r="Y1500" t="str">
        <f t="shared" si="122"/>
        <v>459 Roku Inc.</v>
      </c>
      <c r="Z1500" t="str">
        <f t="shared" si="123"/>
        <v>459 Roku Inc.</v>
      </c>
      <c r="AA1500" t="str">
        <f>_xlfn.XLOOKUP(Z1500,'Client Lookup'!A:A,'Client Lookup'!C:C)</f>
        <v>Roku</v>
      </c>
      <c r="AC1500" t="e">
        <f>_xlfn.XLOOKUP(K1500,'Results vs Forecast'!K:K,'Results vs Forecast'!K:K)</f>
        <v>#N/A</v>
      </c>
    </row>
    <row r="1501" spans="1:29" hidden="1">
      <c r="A1501" s="39"/>
      <c r="B1501" s="1" t="s">
        <v>700</v>
      </c>
      <c r="C1501" s="1" t="s">
        <v>1370</v>
      </c>
      <c r="D1501" s="1" t="s">
        <v>17</v>
      </c>
      <c r="E1501" s="1" t="s">
        <v>17</v>
      </c>
      <c r="F1501" s="2">
        <v>45535</v>
      </c>
      <c r="G1501" s="2">
        <v>45505</v>
      </c>
      <c r="H1501" s="1" t="s">
        <v>4250</v>
      </c>
      <c r="I1501" s="1" t="s">
        <v>4251</v>
      </c>
      <c r="J1501" s="1" t="s">
        <v>645</v>
      </c>
      <c r="K1501" s="1" t="s">
        <v>891</v>
      </c>
      <c r="L1501" s="1" t="s">
        <v>3332</v>
      </c>
      <c r="M1501" s="1"/>
      <c r="N1501" s="1"/>
      <c r="O1501" s="1"/>
      <c r="P1501" s="40">
        <v>560.2607960298526</v>
      </c>
      <c r="Q1501" s="37" t="str">
        <f>IF(C1501="ForthPoint","ForthPoint",IF(D1501="Intercompany",_xlfn.XLOOKUP(E1501,'Dept Lookup'!B:B,'Dept Lookup'!A:A),Modified!D1501))</f>
        <v>Data Engineering</v>
      </c>
      <c r="R1501" t="str">
        <f t="shared" si="119"/>
        <v>The Blackstone Group</v>
      </c>
      <c r="S1501" s="1" t="s">
        <v>707</v>
      </c>
      <c r="T1501">
        <f t="shared" si="120"/>
        <v>0</v>
      </c>
      <c r="U1501" s="25" t="str">
        <f>IF(K1501&gt;0,K1501,_xlfn.XLOOKUP(M1501,'Client Lookup'!L:L,'Client Lookup'!N:N))</f>
        <v>25160</v>
      </c>
      <c r="V1501" t="str">
        <f>_xlfn.XLOOKUP(_xlfn.NUMBERVALUE(U1501),'Project Lookup'!X:X,'Project Lookup'!B:B)</f>
        <v>Blackstone SOW #12</v>
      </c>
      <c r="X1501" t="str">
        <f t="shared" si="121"/>
        <v>468 Blackstone Inc. : 988 Blackstone SOW #12</v>
      </c>
      <c r="Y1501" t="str">
        <f t="shared" si="122"/>
        <v>468 Blackstone Inc.</v>
      </c>
      <c r="Z1501" t="str">
        <f t="shared" si="123"/>
        <v>468 Blackstone Inc.</v>
      </c>
      <c r="AA1501" t="str">
        <f>_xlfn.XLOOKUP(Z1501,'Client Lookup'!A:A,'Client Lookup'!C:C)</f>
        <v>The Blackstone Group</v>
      </c>
      <c r="AC1501" t="e">
        <f>_xlfn.XLOOKUP(K1501,'Results vs Forecast'!K:K,'Results vs Forecast'!K:K)</f>
        <v>#N/A</v>
      </c>
    </row>
    <row r="1502" spans="1:29" hidden="1">
      <c r="A1502" s="39"/>
      <c r="B1502" s="1" t="s">
        <v>700</v>
      </c>
      <c r="C1502" s="1" t="s">
        <v>1370</v>
      </c>
      <c r="D1502" s="1" t="s">
        <v>17</v>
      </c>
      <c r="E1502" s="1" t="s">
        <v>17</v>
      </c>
      <c r="F1502" s="2">
        <v>45535</v>
      </c>
      <c r="G1502" s="2">
        <v>45505</v>
      </c>
      <c r="H1502" s="1" t="s">
        <v>4252</v>
      </c>
      <c r="I1502" s="1" t="s">
        <v>4253</v>
      </c>
      <c r="J1502" s="1" t="s">
        <v>641</v>
      </c>
      <c r="K1502" s="1" t="s">
        <v>886</v>
      </c>
      <c r="L1502" s="1" t="s">
        <v>3668</v>
      </c>
      <c r="M1502" s="1"/>
      <c r="N1502" s="1"/>
      <c r="O1502" s="1"/>
      <c r="P1502" s="40">
        <v>504.23471642686729</v>
      </c>
      <c r="Q1502" s="37" t="str">
        <f>IF(C1502="ForthPoint","ForthPoint",IF(D1502="Intercompany",_xlfn.XLOOKUP(E1502,'Dept Lookup'!B:B,'Dept Lookup'!A:A),Modified!D1502))</f>
        <v>Data Engineering</v>
      </c>
      <c r="R1502" t="str">
        <f t="shared" si="119"/>
        <v>The Blackstone Group</v>
      </c>
      <c r="S1502" s="1" t="s">
        <v>707</v>
      </c>
      <c r="T1502">
        <f t="shared" si="120"/>
        <v>0</v>
      </c>
      <c r="U1502" s="25" t="str">
        <f>IF(K1502&gt;0,K1502,_xlfn.XLOOKUP(M1502,'Client Lookup'!L:L,'Client Lookup'!N:N))</f>
        <v>29419</v>
      </c>
      <c r="V1502" t="str">
        <f>_xlfn.XLOOKUP(_xlfn.NUMBERVALUE(U1502),'Project Lookup'!X:X,'Project Lookup'!B:B)</f>
        <v>Blackstone - SOW#18 - Data Engineer with AWS (Puneet Team)</v>
      </c>
      <c r="X1502" t="str">
        <f t="shared" si="121"/>
        <v>468 Blackstone Inc. : 1194 Blackstone - SOW#18 - Data Engineer with AWS (Puneet Team)</v>
      </c>
      <c r="Y1502" t="str">
        <f t="shared" si="122"/>
        <v>468 Blackstone Inc.</v>
      </c>
      <c r="Z1502" t="str">
        <f t="shared" si="123"/>
        <v>468 Blackstone Inc.</v>
      </c>
      <c r="AA1502" t="str">
        <f>_xlfn.XLOOKUP(Z1502,'Client Lookup'!A:A,'Client Lookup'!C:C)</f>
        <v>The Blackstone Group</v>
      </c>
      <c r="AC1502" t="e">
        <f>_xlfn.XLOOKUP(K1502,'Results vs Forecast'!K:K,'Results vs Forecast'!K:K)</f>
        <v>#N/A</v>
      </c>
    </row>
    <row r="1503" spans="1:29" hidden="1">
      <c r="A1503" s="39"/>
      <c r="B1503" s="1" t="s">
        <v>700</v>
      </c>
      <c r="C1503" s="1" t="s">
        <v>1370</v>
      </c>
      <c r="D1503" s="1" t="s">
        <v>17</v>
      </c>
      <c r="E1503" s="1" t="s">
        <v>17</v>
      </c>
      <c r="F1503" s="2">
        <v>45535</v>
      </c>
      <c r="G1503" s="2">
        <v>45505</v>
      </c>
      <c r="H1503" s="1" t="s">
        <v>4254</v>
      </c>
      <c r="I1503" s="1" t="s">
        <v>4255</v>
      </c>
      <c r="J1503" s="1" t="s">
        <v>593</v>
      </c>
      <c r="K1503" s="1" t="s">
        <v>842</v>
      </c>
      <c r="L1503" s="1" t="s">
        <v>1809</v>
      </c>
      <c r="M1503" s="1"/>
      <c r="N1503" s="1"/>
      <c r="O1503" s="1"/>
      <c r="P1503" s="40">
        <v>400.1862828784661</v>
      </c>
      <c r="Q1503" s="37" t="str">
        <f>IF(C1503="ForthPoint","ForthPoint",IF(D1503="Intercompany",_xlfn.XLOOKUP(E1503,'Dept Lookup'!B:B,'Dept Lookup'!A:A),Modified!D1503))</f>
        <v>Data Engineering</v>
      </c>
      <c r="R1503" t="str">
        <f t="shared" si="119"/>
        <v>MasterCard</v>
      </c>
      <c r="S1503" s="1" t="s">
        <v>707</v>
      </c>
      <c r="T1503">
        <f t="shared" si="120"/>
        <v>0</v>
      </c>
      <c r="U1503" s="25" t="str">
        <f>IF(K1503&gt;0,K1503,_xlfn.XLOOKUP(M1503,'Client Lookup'!L:L,'Client Lookup'!N:N))</f>
        <v>25146</v>
      </c>
      <c r="V1503" t="str">
        <f>_xlfn.XLOOKUP(_xlfn.NUMBERVALUE(U1503),'Project Lookup'!X:X,'Project Lookup'!B:B)</f>
        <v>Mastercard SOW #6</v>
      </c>
      <c r="X1503" t="str">
        <f t="shared" si="121"/>
        <v>461 Session M Inc. : 974 Mastercard SOW #6</v>
      </c>
      <c r="Y1503" t="str">
        <f t="shared" si="122"/>
        <v>461 Session M Inc.</v>
      </c>
      <c r="Z1503" t="str">
        <f t="shared" si="123"/>
        <v>461 Session M Inc.</v>
      </c>
      <c r="AA1503" t="str">
        <f>_xlfn.XLOOKUP(Z1503,'Client Lookup'!A:A,'Client Lookup'!C:C)</f>
        <v>MasterCard</v>
      </c>
      <c r="AC1503" t="e">
        <f>_xlfn.XLOOKUP(K1503,'Results vs Forecast'!K:K,'Results vs Forecast'!K:K)</f>
        <v>#N/A</v>
      </c>
    </row>
    <row r="1504" spans="1:29" hidden="1">
      <c r="A1504" s="39"/>
      <c r="B1504" s="1" t="s">
        <v>700</v>
      </c>
      <c r="C1504" s="1" t="s">
        <v>1370</v>
      </c>
      <c r="D1504" s="1" t="s">
        <v>17</v>
      </c>
      <c r="E1504" s="1" t="s">
        <v>17</v>
      </c>
      <c r="F1504" s="2">
        <v>45535</v>
      </c>
      <c r="G1504" s="2">
        <v>45505</v>
      </c>
      <c r="H1504" s="1" t="s">
        <v>4256</v>
      </c>
      <c r="I1504" s="1" t="s">
        <v>4257</v>
      </c>
      <c r="J1504" s="1" t="s">
        <v>617</v>
      </c>
      <c r="K1504" s="1" t="s">
        <v>860</v>
      </c>
      <c r="L1504" s="1" t="s">
        <v>2892</v>
      </c>
      <c r="M1504" s="1"/>
      <c r="N1504" s="1"/>
      <c r="O1504" s="1"/>
      <c r="P1504" s="40">
        <v>432.20118550874338</v>
      </c>
      <c r="Q1504" s="37" t="str">
        <f>IF(C1504="ForthPoint","ForthPoint",IF(D1504="Intercompany",_xlfn.XLOOKUP(E1504,'Dept Lookup'!B:B,'Dept Lookup'!A:A),Modified!D1504))</f>
        <v>Data Engineering</v>
      </c>
      <c r="R1504" t="str">
        <f t="shared" si="119"/>
        <v>Roku</v>
      </c>
      <c r="S1504" s="1" t="s">
        <v>707</v>
      </c>
      <c r="T1504">
        <f t="shared" si="120"/>
        <v>0</v>
      </c>
      <c r="U1504" s="25" t="str">
        <f>IF(K1504&gt;0,K1504,_xlfn.XLOOKUP(M1504,'Client Lookup'!L:L,'Client Lookup'!N:N))</f>
        <v>25138</v>
      </c>
      <c r="V1504" t="str">
        <f>_xlfn.XLOOKUP(_xlfn.NUMBERVALUE(U1504),'Project Lookup'!X:X,'Project Lookup'!B:B)</f>
        <v>SOW#1 2024 - DE &amp; BI Team</v>
      </c>
      <c r="X1504" t="str">
        <f t="shared" si="121"/>
        <v>459 Roku Inc. : 966 SOW#1 2024 - DE &amp; BI Team</v>
      </c>
      <c r="Y1504" t="str">
        <f t="shared" si="122"/>
        <v>459 Roku Inc.</v>
      </c>
      <c r="Z1504" t="str">
        <f t="shared" si="123"/>
        <v>459 Roku Inc.</v>
      </c>
      <c r="AA1504" t="str">
        <f>_xlfn.XLOOKUP(Z1504,'Client Lookup'!A:A,'Client Lookup'!C:C)</f>
        <v>Roku</v>
      </c>
      <c r="AC1504" t="e">
        <f>_xlfn.XLOOKUP(K1504,'Results vs Forecast'!K:K,'Results vs Forecast'!K:K)</f>
        <v>#N/A</v>
      </c>
    </row>
    <row r="1505" spans="1:29" hidden="1">
      <c r="A1505" s="39"/>
      <c r="B1505" s="1" t="s">
        <v>700</v>
      </c>
      <c r="C1505" s="1" t="s">
        <v>1370</v>
      </c>
      <c r="D1505" s="1" t="s">
        <v>17</v>
      </c>
      <c r="E1505" s="1" t="s">
        <v>17</v>
      </c>
      <c r="F1505" s="2">
        <v>45535</v>
      </c>
      <c r="G1505" s="2">
        <v>45505</v>
      </c>
      <c r="H1505" s="1" t="s">
        <v>4258</v>
      </c>
      <c r="I1505" s="1" t="s">
        <v>4259</v>
      </c>
      <c r="J1505" s="1" t="s">
        <v>641</v>
      </c>
      <c r="K1505" s="1" t="s">
        <v>886</v>
      </c>
      <c r="L1505" s="1" t="s">
        <v>3668</v>
      </c>
      <c r="M1505" s="1"/>
      <c r="N1505" s="1"/>
      <c r="O1505" s="1"/>
      <c r="P1505" s="40">
        <v>504.23471642686729</v>
      </c>
      <c r="Q1505" s="37" t="str">
        <f>IF(C1505="ForthPoint","ForthPoint",IF(D1505="Intercompany",_xlfn.XLOOKUP(E1505,'Dept Lookup'!B:B,'Dept Lookup'!A:A),Modified!D1505))</f>
        <v>Data Engineering</v>
      </c>
      <c r="R1505" t="str">
        <f t="shared" si="119"/>
        <v>The Blackstone Group</v>
      </c>
      <c r="S1505" s="1" t="s">
        <v>707</v>
      </c>
      <c r="T1505">
        <f t="shared" si="120"/>
        <v>0</v>
      </c>
      <c r="U1505" s="25" t="str">
        <f>IF(K1505&gt;0,K1505,_xlfn.XLOOKUP(M1505,'Client Lookup'!L:L,'Client Lookup'!N:N))</f>
        <v>29419</v>
      </c>
      <c r="V1505" t="str">
        <f>_xlfn.XLOOKUP(_xlfn.NUMBERVALUE(U1505),'Project Lookup'!X:X,'Project Lookup'!B:B)</f>
        <v>Blackstone - SOW#18 - Data Engineer with AWS (Puneet Team)</v>
      </c>
      <c r="X1505" t="str">
        <f t="shared" si="121"/>
        <v>468 Blackstone Inc. : 1194 Blackstone - SOW#18 - Data Engineer with AWS (Puneet Team)</v>
      </c>
      <c r="Y1505" t="str">
        <f t="shared" si="122"/>
        <v>468 Blackstone Inc.</v>
      </c>
      <c r="Z1505" t="str">
        <f t="shared" si="123"/>
        <v>468 Blackstone Inc.</v>
      </c>
      <c r="AA1505" t="str">
        <f>_xlfn.XLOOKUP(Z1505,'Client Lookup'!A:A,'Client Lookup'!C:C)</f>
        <v>The Blackstone Group</v>
      </c>
      <c r="AC1505" t="e">
        <f>_xlfn.XLOOKUP(K1505,'Results vs Forecast'!K:K,'Results vs Forecast'!K:K)</f>
        <v>#N/A</v>
      </c>
    </row>
    <row r="1506" spans="1:29" hidden="1">
      <c r="A1506" s="39"/>
      <c r="B1506" s="1" t="s">
        <v>700</v>
      </c>
      <c r="C1506" s="1" t="s">
        <v>1370</v>
      </c>
      <c r="D1506" s="1" t="s">
        <v>17</v>
      </c>
      <c r="E1506" s="1" t="s">
        <v>17</v>
      </c>
      <c r="F1506" s="2">
        <v>45535</v>
      </c>
      <c r="G1506" s="2">
        <v>45505</v>
      </c>
      <c r="H1506" s="1" t="s">
        <v>4260</v>
      </c>
      <c r="I1506" s="1" t="s">
        <v>4261</v>
      </c>
      <c r="J1506" s="1" t="s">
        <v>812</v>
      </c>
      <c r="K1506" s="1" t="s">
        <v>795</v>
      </c>
      <c r="L1506" s="1" t="s">
        <v>3324</v>
      </c>
      <c r="M1506" s="1"/>
      <c r="N1506" s="1"/>
      <c r="O1506" s="1"/>
      <c r="P1506" s="40">
        <v>448.20863682388205</v>
      </c>
      <c r="Q1506" s="37" t="str">
        <f>IF(C1506="ForthPoint","ForthPoint",IF(D1506="Intercompany",_xlfn.XLOOKUP(E1506,'Dept Lookup'!B:B,'Dept Lookup'!A:A),Modified!D1506))</f>
        <v>Data Engineering</v>
      </c>
      <c r="R1506" t="str">
        <f t="shared" si="119"/>
        <v>Globalization Partners</v>
      </c>
      <c r="S1506" s="1" t="s">
        <v>707</v>
      </c>
      <c r="T1506">
        <f t="shared" si="120"/>
        <v>0</v>
      </c>
      <c r="U1506" s="25" t="str">
        <f>IF(K1506&gt;0,K1506,_xlfn.XLOOKUP(M1506,'Client Lookup'!L:L,'Client Lookup'!N:N))</f>
        <v>35885</v>
      </c>
      <c r="V1506" t="str">
        <f>_xlfn.XLOOKUP(_xlfn.NUMBERVALUE(U1506),'Project Lookup'!X:X,'Project Lookup'!B:B)</f>
        <v>Globalization Partners SOW #41 - Data Engineering Team Renewal</v>
      </c>
      <c r="X1506" t="str">
        <f t="shared" si="121"/>
        <v>460 Globalization Partners Inc. : 1349 Globalization Partners SOW #41 - Data Engineering Team Renewal</v>
      </c>
      <c r="Y1506" t="str">
        <f t="shared" si="122"/>
        <v>460 Globalization Partners Inc.</v>
      </c>
      <c r="Z1506" t="str">
        <f t="shared" si="123"/>
        <v>460 Globalization Partners Inc.</v>
      </c>
      <c r="AA1506" t="str">
        <f>_xlfn.XLOOKUP(Z1506,'Client Lookup'!A:A,'Client Lookup'!C:C)</f>
        <v>Globalization Partners</v>
      </c>
      <c r="AC1506" t="e">
        <f>_xlfn.XLOOKUP(K1506,'Results vs Forecast'!K:K,'Results vs Forecast'!K:K)</f>
        <v>#N/A</v>
      </c>
    </row>
    <row r="1507" spans="1:29" hidden="1">
      <c r="A1507" s="39"/>
      <c r="B1507" s="1" t="s">
        <v>700</v>
      </c>
      <c r="C1507" s="1" t="s">
        <v>1370</v>
      </c>
      <c r="D1507" s="1" t="s">
        <v>17</v>
      </c>
      <c r="E1507" s="1" t="s">
        <v>17</v>
      </c>
      <c r="F1507" s="2">
        <v>45535</v>
      </c>
      <c r="G1507" s="2">
        <v>45505</v>
      </c>
      <c r="H1507" s="1" t="s">
        <v>4262</v>
      </c>
      <c r="I1507" s="1" t="s">
        <v>4263</v>
      </c>
      <c r="J1507" s="1" t="s">
        <v>617</v>
      </c>
      <c r="K1507" s="1" t="s">
        <v>860</v>
      </c>
      <c r="L1507" s="1" t="s">
        <v>2892</v>
      </c>
      <c r="M1507" s="1"/>
      <c r="N1507" s="1"/>
      <c r="O1507" s="1"/>
      <c r="P1507" s="40">
        <v>480.22353945415932</v>
      </c>
      <c r="Q1507" s="37" t="str">
        <f>IF(C1507="ForthPoint","ForthPoint",IF(D1507="Intercompany",_xlfn.XLOOKUP(E1507,'Dept Lookup'!B:B,'Dept Lookup'!A:A),Modified!D1507))</f>
        <v>Data Engineering</v>
      </c>
      <c r="R1507" t="str">
        <f t="shared" si="119"/>
        <v>Roku</v>
      </c>
      <c r="S1507" s="1" t="s">
        <v>707</v>
      </c>
      <c r="T1507">
        <f t="shared" si="120"/>
        <v>0</v>
      </c>
      <c r="U1507" s="25" t="str">
        <f>IF(K1507&gt;0,K1507,_xlfn.XLOOKUP(M1507,'Client Lookup'!L:L,'Client Lookup'!N:N))</f>
        <v>25138</v>
      </c>
      <c r="V1507" t="str">
        <f>_xlfn.XLOOKUP(_xlfn.NUMBERVALUE(U1507),'Project Lookup'!X:X,'Project Lookup'!B:B)</f>
        <v>SOW#1 2024 - DE &amp; BI Team</v>
      </c>
      <c r="X1507" t="str">
        <f t="shared" si="121"/>
        <v>459 Roku Inc. : 966 SOW#1 2024 - DE &amp; BI Team</v>
      </c>
      <c r="Y1507" t="str">
        <f t="shared" si="122"/>
        <v>459 Roku Inc.</v>
      </c>
      <c r="Z1507" t="str">
        <f t="shared" si="123"/>
        <v>459 Roku Inc.</v>
      </c>
      <c r="AA1507" t="str">
        <f>_xlfn.XLOOKUP(Z1507,'Client Lookup'!A:A,'Client Lookup'!C:C)</f>
        <v>Roku</v>
      </c>
      <c r="AC1507" t="e">
        <f>_xlfn.XLOOKUP(K1507,'Results vs Forecast'!K:K,'Results vs Forecast'!K:K)</f>
        <v>#N/A</v>
      </c>
    </row>
    <row r="1508" spans="1:29" hidden="1">
      <c r="A1508" s="39"/>
      <c r="B1508" s="1" t="s">
        <v>700</v>
      </c>
      <c r="C1508" s="1" t="s">
        <v>1370</v>
      </c>
      <c r="D1508" s="1" t="s">
        <v>17</v>
      </c>
      <c r="E1508" s="1" t="s">
        <v>17</v>
      </c>
      <c r="F1508" s="2">
        <v>45535</v>
      </c>
      <c r="G1508" s="2">
        <v>45505</v>
      </c>
      <c r="H1508" s="1" t="s">
        <v>4264</v>
      </c>
      <c r="I1508" s="1" t="s">
        <v>4265</v>
      </c>
      <c r="J1508" s="1" t="s">
        <v>621</v>
      </c>
      <c r="K1508" s="1" t="s">
        <v>861</v>
      </c>
      <c r="L1508" s="1" t="s">
        <v>3500</v>
      </c>
      <c r="M1508" s="1"/>
      <c r="N1508" s="1"/>
      <c r="O1508" s="1"/>
      <c r="P1508" s="40">
        <v>294.1369179156726</v>
      </c>
      <c r="Q1508" s="37" t="str">
        <f>IF(C1508="ForthPoint","ForthPoint",IF(D1508="Intercompany",_xlfn.XLOOKUP(E1508,'Dept Lookup'!B:B,'Dept Lookup'!A:A),Modified!D1508))</f>
        <v>Data Engineering</v>
      </c>
      <c r="R1508" t="str">
        <f t="shared" si="119"/>
        <v>Sincera</v>
      </c>
      <c r="S1508" s="1" t="s">
        <v>707</v>
      </c>
      <c r="T1508">
        <f t="shared" si="120"/>
        <v>0</v>
      </c>
      <c r="U1508" s="25" t="str">
        <f>IF(K1508&gt;0,K1508,_xlfn.XLOOKUP(M1508,'Client Lookup'!L:L,'Client Lookup'!N:N))</f>
        <v>25152</v>
      </c>
      <c r="V1508" t="str">
        <f>_xlfn.XLOOKUP(_xlfn.NUMBERVALUE(U1508),'Project Lookup'!X:X,'Project Lookup'!B:B)</f>
        <v>Sincera SOW 3 - Data Engineering Team</v>
      </c>
      <c r="X1508" t="str">
        <f t="shared" si="121"/>
        <v>465 Sincera Technologies LLC : 980 Sincera SOW 3 - Data Engineering Team</v>
      </c>
      <c r="Y1508" t="str">
        <f t="shared" si="122"/>
        <v>465 Sincera Technologies LLC</v>
      </c>
      <c r="Z1508" t="str">
        <f t="shared" si="123"/>
        <v>465 Sincera Technologies LLC</v>
      </c>
      <c r="AA1508" t="str">
        <f>_xlfn.XLOOKUP(Z1508,'Client Lookup'!A:A,'Client Lookup'!C:C)</f>
        <v>Sincera</v>
      </c>
      <c r="AC1508" t="e">
        <f>_xlfn.XLOOKUP(K1508,'Results vs Forecast'!K:K,'Results vs Forecast'!K:K)</f>
        <v>#N/A</v>
      </c>
    </row>
    <row r="1509" spans="1:29" hidden="1">
      <c r="A1509" s="39"/>
      <c r="B1509" s="1" t="s">
        <v>700</v>
      </c>
      <c r="C1509" s="1" t="s">
        <v>1370</v>
      </c>
      <c r="D1509" s="1" t="s">
        <v>17</v>
      </c>
      <c r="E1509" s="1" t="s">
        <v>17</v>
      </c>
      <c r="F1509" s="2">
        <v>45535</v>
      </c>
      <c r="G1509" s="2">
        <v>45505</v>
      </c>
      <c r="H1509" s="1" t="s">
        <v>4266</v>
      </c>
      <c r="I1509" s="1" t="s">
        <v>4267</v>
      </c>
      <c r="J1509" s="1" t="s">
        <v>593</v>
      </c>
      <c r="K1509" s="1" t="s">
        <v>842</v>
      </c>
      <c r="L1509" s="1" t="s">
        <v>1809</v>
      </c>
      <c r="M1509" s="1"/>
      <c r="N1509" s="1"/>
      <c r="O1509" s="1"/>
      <c r="P1509" s="40">
        <v>416.19373419360477</v>
      </c>
      <c r="Q1509" s="37" t="str">
        <f>IF(C1509="ForthPoint","ForthPoint",IF(D1509="Intercompany",_xlfn.XLOOKUP(E1509,'Dept Lookup'!B:B,'Dept Lookup'!A:A),Modified!D1509))</f>
        <v>Data Engineering</v>
      </c>
      <c r="R1509" t="str">
        <f t="shared" si="119"/>
        <v>MasterCard</v>
      </c>
      <c r="S1509" s="1" t="s">
        <v>707</v>
      </c>
      <c r="T1509">
        <f t="shared" si="120"/>
        <v>0</v>
      </c>
      <c r="U1509" s="25" t="str">
        <f>IF(K1509&gt;0,K1509,_xlfn.XLOOKUP(M1509,'Client Lookup'!L:L,'Client Lookup'!N:N))</f>
        <v>25146</v>
      </c>
      <c r="V1509" t="str">
        <f>_xlfn.XLOOKUP(_xlfn.NUMBERVALUE(U1509),'Project Lookup'!X:X,'Project Lookup'!B:B)</f>
        <v>Mastercard SOW #6</v>
      </c>
      <c r="X1509" t="str">
        <f t="shared" si="121"/>
        <v>461 Session M Inc. : 974 Mastercard SOW #6</v>
      </c>
      <c r="Y1509" t="str">
        <f t="shared" si="122"/>
        <v>461 Session M Inc.</v>
      </c>
      <c r="Z1509" t="str">
        <f t="shared" si="123"/>
        <v>461 Session M Inc.</v>
      </c>
      <c r="AA1509" t="str">
        <f>_xlfn.XLOOKUP(Z1509,'Client Lookup'!A:A,'Client Lookup'!C:C)</f>
        <v>MasterCard</v>
      </c>
      <c r="AC1509" t="e">
        <f>_xlfn.XLOOKUP(K1509,'Results vs Forecast'!K:K,'Results vs Forecast'!K:K)</f>
        <v>#N/A</v>
      </c>
    </row>
    <row r="1510" spans="1:29" hidden="1">
      <c r="A1510" s="39"/>
      <c r="B1510" s="1" t="s">
        <v>700</v>
      </c>
      <c r="C1510" s="1" t="s">
        <v>1370</v>
      </c>
      <c r="D1510" s="1" t="s">
        <v>17</v>
      </c>
      <c r="E1510" s="1" t="s">
        <v>17</v>
      </c>
      <c r="F1510" s="2">
        <v>45535</v>
      </c>
      <c r="G1510" s="2">
        <v>45505</v>
      </c>
      <c r="H1510" s="1" t="s">
        <v>4268</v>
      </c>
      <c r="I1510" s="1" t="s">
        <v>4269</v>
      </c>
      <c r="J1510" s="1" t="s">
        <v>617</v>
      </c>
      <c r="K1510" s="1" t="s">
        <v>860</v>
      </c>
      <c r="L1510" s="1" t="s">
        <v>2892</v>
      </c>
      <c r="M1510" s="1"/>
      <c r="N1510" s="1"/>
      <c r="O1510" s="1"/>
      <c r="P1510" s="40">
        <v>464.21608813902071</v>
      </c>
      <c r="Q1510" s="37" t="str">
        <f>IF(C1510="ForthPoint","ForthPoint",IF(D1510="Intercompany",_xlfn.XLOOKUP(E1510,'Dept Lookup'!B:B,'Dept Lookup'!A:A),Modified!D1510))</f>
        <v>Data Engineering</v>
      </c>
      <c r="R1510" t="str">
        <f t="shared" si="119"/>
        <v>Roku</v>
      </c>
      <c r="S1510" s="1" t="s">
        <v>707</v>
      </c>
      <c r="T1510">
        <f t="shared" si="120"/>
        <v>0</v>
      </c>
      <c r="U1510" s="25" t="str">
        <f>IF(K1510&gt;0,K1510,_xlfn.XLOOKUP(M1510,'Client Lookup'!L:L,'Client Lookup'!N:N))</f>
        <v>25138</v>
      </c>
      <c r="V1510" t="str">
        <f>_xlfn.XLOOKUP(_xlfn.NUMBERVALUE(U1510),'Project Lookup'!X:X,'Project Lookup'!B:B)</f>
        <v>SOW#1 2024 - DE &amp; BI Team</v>
      </c>
      <c r="X1510" t="str">
        <f t="shared" si="121"/>
        <v>459 Roku Inc. : 966 SOW#1 2024 - DE &amp; BI Team</v>
      </c>
      <c r="Y1510" t="str">
        <f t="shared" si="122"/>
        <v>459 Roku Inc.</v>
      </c>
      <c r="Z1510" t="str">
        <f t="shared" si="123"/>
        <v>459 Roku Inc.</v>
      </c>
      <c r="AA1510" t="str">
        <f>_xlfn.XLOOKUP(Z1510,'Client Lookup'!A:A,'Client Lookup'!C:C)</f>
        <v>Roku</v>
      </c>
      <c r="AC1510" t="e">
        <f>_xlfn.XLOOKUP(K1510,'Results vs Forecast'!K:K,'Results vs Forecast'!K:K)</f>
        <v>#N/A</v>
      </c>
    </row>
    <row r="1511" spans="1:29" hidden="1">
      <c r="A1511" s="39"/>
      <c r="B1511" s="1" t="s">
        <v>700</v>
      </c>
      <c r="C1511" s="1" t="s">
        <v>1370</v>
      </c>
      <c r="D1511" s="1" t="s">
        <v>17</v>
      </c>
      <c r="E1511" s="1" t="s">
        <v>17</v>
      </c>
      <c r="F1511" s="2">
        <v>45535</v>
      </c>
      <c r="G1511" s="2">
        <v>45505</v>
      </c>
      <c r="H1511" s="1" t="s">
        <v>4270</v>
      </c>
      <c r="I1511" s="1" t="s">
        <v>4271</v>
      </c>
      <c r="J1511" s="1" t="s">
        <v>617</v>
      </c>
      <c r="K1511" s="1" t="s">
        <v>860</v>
      </c>
      <c r="L1511" s="1" t="s">
        <v>2892</v>
      </c>
      <c r="M1511" s="1"/>
      <c r="N1511" s="1"/>
      <c r="O1511" s="1"/>
      <c r="P1511" s="40">
        <v>432.20118550874338</v>
      </c>
      <c r="Q1511" s="37" t="str">
        <f>IF(C1511="ForthPoint","ForthPoint",IF(D1511="Intercompany",_xlfn.XLOOKUP(E1511,'Dept Lookup'!B:B,'Dept Lookup'!A:A),Modified!D1511))</f>
        <v>Data Engineering</v>
      </c>
      <c r="R1511" t="str">
        <f t="shared" si="119"/>
        <v>Roku</v>
      </c>
      <c r="S1511" s="1" t="s">
        <v>707</v>
      </c>
      <c r="T1511">
        <f t="shared" si="120"/>
        <v>0</v>
      </c>
      <c r="U1511" s="25" t="str">
        <f>IF(K1511&gt;0,K1511,_xlfn.XLOOKUP(M1511,'Client Lookup'!L:L,'Client Lookup'!N:N))</f>
        <v>25138</v>
      </c>
      <c r="V1511" t="str">
        <f>_xlfn.XLOOKUP(_xlfn.NUMBERVALUE(U1511),'Project Lookup'!X:X,'Project Lookup'!B:B)</f>
        <v>SOW#1 2024 - DE &amp; BI Team</v>
      </c>
      <c r="X1511" t="str">
        <f t="shared" si="121"/>
        <v>459 Roku Inc. : 966 SOW#1 2024 - DE &amp; BI Team</v>
      </c>
      <c r="Y1511" t="str">
        <f t="shared" si="122"/>
        <v>459 Roku Inc.</v>
      </c>
      <c r="Z1511" t="str">
        <f t="shared" si="123"/>
        <v>459 Roku Inc.</v>
      </c>
      <c r="AA1511" t="str">
        <f>_xlfn.XLOOKUP(Z1511,'Client Lookup'!A:A,'Client Lookup'!C:C)</f>
        <v>Roku</v>
      </c>
      <c r="AC1511" t="e">
        <f>_xlfn.XLOOKUP(K1511,'Results vs Forecast'!K:K,'Results vs Forecast'!K:K)</f>
        <v>#N/A</v>
      </c>
    </row>
    <row r="1512" spans="1:29" hidden="1">
      <c r="A1512" s="39"/>
      <c r="B1512" s="1" t="s">
        <v>700</v>
      </c>
      <c r="C1512" s="1" t="s">
        <v>1370</v>
      </c>
      <c r="D1512" s="1" t="s">
        <v>17</v>
      </c>
      <c r="E1512" s="1" t="s">
        <v>17</v>
      </c>
      <c r="F1512" s="2">
        <v>45535</v>
      </c>
      <c r="G1512" s="2">
        <v>45505</v>
      </c>
      <c r="H1512" s="1" t="s">
        <v>4272</v>
      </c>
      <c r="I1512" s="1" t="s">
        <v>4273</v>
      </c>
      <c r="J1512" s="1" t="s">
        <v>617</v>
      </c>
      <c r="K1512" s="1" t="s">
        <v>860</v>
      </c>
      <c r="L1512" s="1" t="s">
        <v>2892</v>
      </c>
      <c r="M1512" s="1"/>
      <c r="N1512" s="1"/>
      <c r="O1512" s="1"/>
      <c r="P1512" s="40">
        <v>464.21608813902071</v>
      </c>
      <c r="Q1512" s="37" t="str">
        <f>IF(C1512="ForthPoint","ForthPoint",IF(D1512="Intercompany",_xlfn.XLOOKUP(E1512,'Dept Lookup'!B:B,'Dept Lookup'!A:A),Modified!D1512))</f>
        <v>Data Engineering</v>
      </c>
      <c r="R1512" t="str">
        <f t="shared" si="119"/>
        <v>Roku</v>
      </c>
      <c r="S1512" s="1" t="s">
        <v>707</v>
      </c>
      <c r="T1512">
        <f t="shared" si="120"/>
        <v>0</v>
      </c>
      <c r="U1512" s="25" t="str">
        <f>IF(K1512&gt;0,K1512,_xlfn.XLOOKUP(M1512,'Client Lookup'!L:L,'Client Lookup'!N:N))</f>
        <v>25138</v>
      </c>
      <c r="V1512" t="str">
        <f>_xlfn.XLOOKUP(_xlfn.NUMBERVALUE(U1512),'Project Lookup'!X:X,'Project Lookup'!B:B)</f>
        <v>SOW#1 2024 - DE &amp; BI Team</v>
      </c>
      <c r="X1512" t="str">
        <f t="shared" si="121"/>
        <v>459 Roku Inc. : 966 SOW#1 2024 - DE &amp; BI Team</v>
      </c>
      <c r="Y1512" t="str">
        <f t="shared" si="122"/>
        <v>459 Roku Inc.</v>
      </c>
      <c r="Z1512" t="str">
        <f t="shared" si="123"/>
        <v>459 Roku Inc.</v>
      </c>
      <c r="AA1512" t="str">
        <f>_xlfn.XLOOKUP(Z1512,'Client Lookup'!A:A,'Client Lookup'!C:C)</f>
        <v>Roku</v>
      </c>
      <c r="AC1512" t="e">
        <f>_xlfn.XLOOKUP(K1512,'Results vs Forecast'!K:K,'Results vs Forecast'!K:K)</f>
        <v>#N/A</v>
      </c>
    </row>
    <row r="1513" spans="1:29" hidden="1">
      <c r="A1513" s="39"/>
      <c r="B1513" s="1" t="s">
        <v>700</v>
      </c>
      <c r="C1513" s="1" t="s">
        <v>1370</v>
      </c>
      <c r="D1513" s="1" t="s">
        <v>17</v>
      </c>
      <c r="E1513" s="1" t="s">
        <v>17</v>
      </c>
      <c r="F1513" s="2">
        <v>45535</v>
      </c>
      <c r="G1513" s="2">
        <v>45505</v>
      </c>
      <c r="H1513" s="1" t="s">
        <v>4274</v>
      </c>
      <c r="I1513" s="1" t="s">
        <v>4275</v>
      </c>
      <c r="J1513" s="1" t="s">
        <v>587</v>
      </c>
      <c r="K1513" s="1" t="s">
        <v>840</v>
      </c>
      <c r="L1513" s="1" t="s">
        <v>3446</v>
      </c>
      <c r="M1513" s="1"/>
      <c r="N1513" s="1"/>
      <c r="O1513" s="1"/>
      <c r="P1513" s="40">
        <v>270.12574094296463</v>
      </c>
      <c r="Q1513" s="37" t="str">
        <f>IF(C1513="ForthPoint","ForthPoint",IF(D1513="Intercompany",_xlfn.XLOOKUP(E1513,'Dept Lookup'!B:B,'Dept Lookup'!A:A),Modified!D1513))</f>
        <v>Data Engineering</v>
      </c>
      <c r="R1513" t="str">
        <f t="shared" si="119"/>
        <v>Madhive</v>
      </c>
      <c r="S1513" s="1" t="s">
        <v>707</v>
      </c>
      <c r="T1513">
        <f t="shared" si="120"/>
        <v>0</v>
      </c>
      <c r="U1513" s="25" t="str">
        <f>IF(K1513&gt;0,K1513,_xlfn.XLOOKUP(M1513,'Client Lookup'!L:L,'Client Lookup'!N:N))</f>
        <v>26788</v>
      </c>
      <c r="V1513" t="str">
        <f>_xlfn.XLOOKUP(_xlfn.NUMBERVALUE(U1513),'Project Lookup'!X:X,'Project Lookup'!B:B)</f>
        <v>Madhive - SOW1</v>
      </c>
      <c r="X1513" t="str">
        <f t="shared" si="121"/>
        <v>482 Madhive : 1111 Madhive - SOW1</v>
      </c>
      <c r="Y1513" t="str">
        <f t="shared" si="122"/>
        <v>482 Madhive</v>
      </c>
      <c r="Z1513" t="str">
        <f t="shared" si="123"/>
        <v>482 Madhive</v>
      </c>
      <c r="AA1513" t="str">
        <f>_xlfn.XLOOKUP(Z1513,'Client Lookup'!A:A,'Client Lookup'!C:C)</f>
        <v>Madhive</v>
      </c>
      <c r="AC1513" t="e">
        <f>_xlfn.XLOOKUP(K1513,'Results vs Forecast'!K:K,'Results vs Forecast'!K:K)</f>
        <v>#N/A</v>
      </c>
    </row>
    <row r="1514" spans="1:29" hidden="1">
      <c r="A1514" s="39"/>
      <c r="B1514" s="1" t="s">
        <v>700</v>
      </c>
      <c r="C1514" s="1" t="s">
        <v>1370</v>
      </c>
      <c r="D1514" s="1" t="s">
        <v>17</v>
      </c>
      <c r="E1514" s="1" t="s">
        <v>17</v>
      </c>
      <c r="F1514" s="2">
        <v>45535</v>
      </c>
      <c r="G1514" s="2">
        <v>45505</v>
      </c>
      <c r="H1514" s="1" t="s">
        <v>4276</v>
      </c>
      <c r="I1514" s="1" t="s">
        <v>4277</v>
      </c>
      <c r="J1514" s="1" t="s">
        <v>617</v>
      </c>
      <c r="K1514" s="1" t="s">
        <v>860</v>
      </c>
      <c r="L1514" s="1" t="s">
        <v>2892</v>
      </c>
      <c r="M1514" s="1"/>
      <c r="N1514" s="1"/>
      <c r="O1514" s="1"/>
      <c r="P1514" s="40">
        <v>210.0977985111947</v>
      </c>
      <c r="Q1514" s="37" t="str">
        <f>IF(C1514="ForthPoint","ForthPoint",IF(D1514="Intercompany",_xlfn.XLOOKUP(E1514,'Dept Lookup'!B:B,'Dept Lookup'!A:A),Modified!D1514))</f>
        <v>Data Engineering</v>
      </c>
      <c r="R1514" t="str">
        <f t="shared" si="119"/>
        <v>Roku</v>
      </c>
      <c r="S1514" s="1" t="s">
        <v>707</v>
      </c>
      <c r="T1514">
        <f t="shared" si="120"/>
        <v>0</v>
      </c>
      <c r="U1514" s="25" t="str">
        <f>IF(K1514&gt;0,K1514,_xlfn.XLOOKUP(M1514,'Client Lookup'!L:L,'Client Lookup'!N:N))</f>
        <v>25138</v>
      </c>
      <c r="V1514" t="str">
        <f>_xlfn.XLOOKUP(_xlfn.NUMBERVALUE(U1514),'Project Lookup'!X:X,'Project Lookup'!B:B)</f>
        <v>SOW#1 2024 - DE &amp; BI Team</v>
      </c>
      <c r="X1514" t="str">
        <f t="shared" si="121"/>
        <v>459 Roku Inc. : 966 SOW#1 2024 - DE &amp; BI Team</v>
      </c>
      <c r="Y1514" t="str">
        <f t="shared" si="122"/>
        <v>459 Roku Inc.</v>
      </c>
      <c r="Z1514" t="str">
        <f t="shared" si="123"/>
        <v>459 Roku Inc.</v>
      </c>
      <c r="AA1514" t="str">
        <f>_xlfn.XLOOKUP(Z1514,'Client Lookup'!A:A,'Client Lookup'!C:C)</f>
        <v>Roku</v>
      </c>
      <c r="AC1514" t="e">
        <f>_xlfn.XLOOKUP(K1514,'Results vs Forecast'!K:K,'Results vs Forecast'!K:K)</f>
        <v>#N/A</v>
      </c>
    </row>
    <row r="1515" spans="1:29" hidden="1">
      <c r="A1515" s="39"/>
      <c r="B1515" s="1" t="s">
        <v>700</v>
      </c>
      <c r="C1515" s="1" t="s">
        <v>1370</v>
      </c>
      <c r="D1515" s="1" t="s">
        <v>17</v>
      </c>
      <c r="E1515" s="1" t="s">
        <v>17</v>
      </c>
      <c r="F1515" s="2">
        <v>45535</v>
      </c>
      <c r="G1515" s="2">
        <v>45505</v>
      </c>
      <c r="H1515" s="1" t="s">
        <v>4278</v>
      </c>
      <c r="I1515" s="1" t="s">
        <v>4279</v>
      </c>
      <c r="J1515" s="1" t="s">
        <v>640</v>
      </c>
      <c r="K1515" s="1" t="s">
        <v>884</v>
      </c>
      <c r="L1515" s="1" t="s">
        <v>3366</v>
      </c>
      <c r="M1515" s="1"/>
      <c r="N1515" s="1"/>
      <c r="O1515" s="1"/>
      <c r="P1515" s="40">
        <v>560.2607960298526</v>
      </c>
      <c r="Q1515" s="37" t="str">
        <f>IF(C1515="ForthPoint","ForthPoint",IF(D1515="Intercompany",_xlfn.XLOOKUP(E1515,'Dept Lookup'!B:B,'Dept Lookup'!A:A),Modified!D1515))</f>
        <v>Data Engineering</v>
      </c>
      <c r="R1515" t="str">
        <f t="shared" si="119"/>
        <v>The Blackstone Group</v>
      </c>
      <c r="S1515" s="1" t="s">
        <v>707</v>
      </c>
      <c r="T1515">
        <f t="shared" si="120"/>
        <v>0</v>
      </c>
      <c r="U1515" s="25" t="str">
        <f>IF(K1515&gt;0,K1515,_xlfn.XLOOKUP(M1515,'Client Lookup'!L:L,'Client Lookup'!N:N))</f>
        <v>29210</v>
      </c>
      <c r="V1515" t="str">
        <f>_xlfn.XLOOKUP(_xlfn.NUMBERVALUE(U1515),'Project Lookup'!X:X,'Project Lookup'!B:B)</f>
        <v>Blackstone - SOW#15 - Developer Experience Team (.Net)</v>
      </c>
      <c r="X1515" t="str">
        <f t="shared" si="121"/>
        <v>468 Blackstone Inc. : 1189 Blackstone - SOW#15 - Developer Experience Team (.Net)</v>
      </c>
      <c r="Y1515" t="str">
        <f t="shared" si="122"/>
        <v>468 Blackstone Inc.</v>
      </c>
      <c r="Z1515" t="str">
        <f t="shared" si="123"/>
        <v>468 Blackstone Inc.</v>
      </c>
      <c r="AA1515" t="str">
        <f>_xlfn.XLOOKUP(Z1515,'Client Lookup'!A:A,'Client Lookup'!C:C)</f>
        <v>The Blackstone Group</v>
      </c>
      <c r="AC1515" t="e">
        <f>_xlfn.XLOOKUP(K1515,'Results vs Forecast'!K:K,'Results vs Forecast'!K:K)</f>
        <v>#N/A</v>
      </c>
    </row>
    <row r="1516" spans="1:29" hidden="1">
      <c r="A1516" s="39"/>
      <c r="B1516" s="1" t="s">
        <v>700</v>
      </c>
      <c r="C1516" s="1" t="s">
        <v>1370</v>
      </c>
      <c r="D1516" s="1" t="s">
        <v>17</v>
      </c>
      <c r="E1516" s="1" t="s">
        <v>17</v>
      </c>
      <c r="F1516" s="2">
        <v>45535</v>
      </c>
      <c r="G1516" s="2">
        <v>45505</v>
      </c>
      <c r="H1516" s="1" t="s">
        <v>4280</v>
      </c>
      <c r="I1516" s="1" t="s">
        <v>4281</v>
      </c>
      <c r="J1516" s="1" t="s">
        <v>613</v>
      </c>
      <c r="K1516" s="1" t="s">
        <v>854</v>
      </c>
      <c r="L1516" s="1"/>
      <c r="M1516" s="1"/>
      <c r="N1516" s="1"/>
      <c r="O1516" s="1"/>
      <c r="P1516" s="40">
        <v>312.14530064520358</v>
      </c>
      <c r="Q1516" s="37" t="str">
        <f>IF(C1516="ForthPoint","ForthPoint",IF(D1516="Intercompany",_xlfn.XLOOKUP(E1516,'Dept Lookup'!B:B,'Dept Lookup'!A:A),Modified!D1516))</f>
        <v>Data Engineering</v>
      </c>
      <c r="R1516" t="str">
        <f t="shared" si="119"/>
        <v>Pixability</v>
      </c>
      <c r="S1516" s="1" t="s">
        <v>707</v>
      </c>
      <c r="T1516">
        <f t="shared" si="120"/>
        <v>0</v>
      </c>
      <c r="U1516" s="25" t="str">
        <f>IF(K1516&gt;0,K1516,_xlfn.XLOOKUP(M1516,'Client Lookup'!L:L,'Client Lookup'!N:N))</f>
        <v>25155</v>
      </c>
      <c r="V1516" t="str">
        <f>_xlfn.XLOOKUP(_xlfn.NUMBERVALUE(U1516),'Project Lookup'!X:X,'Project Lookup'!B:B)</f>
        <v>Pixability SOW#3</v>
      </c>
      <c r="X1516" t="str">
        <f t="shared" si="121"/>
        <v>466 Pixability Inc. : 983 Pixability SOW#3</v>
      </c>
      <c r="Y1516" t="str">
        <f t="shared" si="122"/>
        <v>466 Pixability Inc.</v>
      </c>
      <c r="Z1516" t="str">
        <f t="shared" si="123"/>
        <v>466 Pixability Inc.</v>
      </c>
      <c r="AA1516" t="str">
        <f>_xlfn.XLOOKUP(Z1516,'Client Lookup'!A:A,'Client Lookup'!C:C)</f>
        <v>Pixability</v>
      </c>
      <c r="AC1516" t="e">
        <f>_xlfn.XLOOKUP(K1516,'Results vs Forecast'!K:K,'Results vs Forecast'!K:K)</f>
        <v>#N/A</v>
      </c>
    </row>
    <row r="1517" spans="1:29" hidden="1">
      <c r="A1517" s="39"/>
      <c r="B1517" s="1" t="s">
        <v>700</v>
      </c>
      <c r="C1517" s="1" t="s">
        <v>1370</v>
      </c>
      <c r="D1517" s="1" t="s">
        <v>17</v>
      </c>
      <c r="E1517" s="1" t="s">
        <v>17</v>
      </c>
      <c r="F1517" s="2">
        <v>45535</v>
      </c>
      <c r="G1517" s="2">
        <v>45505</v>
      </c>
      <c r="H1517" s="1" t="s">
        <v>4282</v>
      </c>
      <c r="I1517" s="1" t="s">
        <v>4283</v>
      </c>
      <c r="J1517" s="1" t="s">
        <v>645</v>
      </c>
      <c r="K1517" s="1" t="s">
        <v>891</v>
      </c>
      <c r="L1517" s="1" t="s">
        <v>3332</v>
      </c>
      <c r="M1517" s="1"/>
      <c r="N1517" s="1"/>
      <c r="O1517" s="1"/>
      <c r="P1517" s="40">
        <v>560.2607960298526</v>
      </c>
      <c r="Q1517" s="37" t="str">
        <f>IF(C1517="ForthPoint","ForthPoint",IF(D1517="Intercompany",_xlfn.XLOOKUP(E1517,'Dept Lookup'!B:B,'Dept Lookup'!A:A),Modified!D1517))</f>
        <v>Data Engineering</v>
      </c>
      <c r="R1517" t="str">
        <f t="shared" si="119"/>
        <v>The Blackstone Group</v>
      </c>
      <c r="S1517" s="1" t="s">
        <v>707</v>
      </c>
      <c r="T1517">
        <f t="shared" si="120"/>
        <v>0</v>
      </c>
      <c r="U1517" s="25" t="str">
        <f>IF(K1517&gt;0,K1517,_xlfn.XLOOKUP(M1517,'Client Lookup'!L:L,'Client Lookup'!N:N))</f>
        <v>25160</v>
      </c>
      <c r="V1517" t="str">
        <f>_xlfn.XLOOKUP(_xlfn.NUMBERVALUE(U1517),'Project Lookup'!X:X,'Project Lookup'!B:B)</f>
        <v>Blackstone SOW #12</v>
      </c>
      <c r="X1517" t="str">
        <f t="shared" si="121"/>
        <v>468 Blackstone Inc. : 988 Blackstone SOW #12</v>
      </c>
      <c r="Y1517" t="str">
        <f t="shared" si="122"/>
        <v>468 Blackstone Inc.</v>
      </c>
      <c r="Z1517" t="str">
        <f t="shared" si="123"/>
        <v>468 Blackstone Inc.</v>
      </c>
      <c r="AA1517" t="str">
        <f>_xlfn.XLOOKUP(Z1517,'Client Lookup'!A:A,'Client Lookup'!C:C)</f>
        <v>The Blackstone Group</v>
      </c>
      <c r="AC1517" t="e">
        <f>_xlfn.XLOOKUP(K1517,'Results vs Forecast'!K:K,'Results vs Forecast'!K:K)</f>
        <v>#N/A</v>
      </c>
    </row>
    <row r="1518" spans="1:29" hidden="1">
      <c r="A1518" s="39"/>
      <c r="B1518" s="1" t="s">
        <v>700</v>
      </c>
      <c r="C1518" s="1" t="s">
        <v>1370</v>
      </c>
      <c r="D1518" s="1" t="s">
        <v>17</v>
      </c>
      <c r="E1518" s="1" t="s">
        <v>17</v>
      </c>
      <c r="F1518" s="2">
        <v>45535</v>
      </c>
      <c r="G1518" s="2">
        <v>45505</v>
      </c>
      <c r="H1518" s="1" t="s">
        <v>4284</v>
      </c>
      <c r="I1518" s="1" t="s">
        <v>4285</v>
      </c>
      <c r="J1518" s="1" t="s">
        <v>812</v>
      </c>
      <c r="K1518" s="1" t="s">
        <v>795</v>
      </c>
      <c r="L1518" s="1" t="s">
        <v>3324</v>
      </c>
      <c r="M1518" s="1"/>
      <c r="N1518" s="1"/>
      <c r="O1518" s="1"/>
      <c r="P1518" s="40">
        <v>441.20550080088498</v>
      </c>
      <c r="Q1518" s="37" t="str">
        <f>IF(C1518="ForthPoint","ForthPoint",IF(D1518="Intercompany",_xlfn.XLOOKUP(E1518,'Dept Lookup'!B:B,'Dept Lookup'!A:A),Modified!D1518))</f>
        <v>Data Engineering</v>
      </c>
      <c r="R1518" t="str">
        <f t="shared" si="119"/>
        <v>Globalization Partners</v>
      </c>
      <c r="S1518" s="1" t="s">
        <v>707</v>
      </c>
      <c r="T1518">
        <f t="shared" si="120"/>
        <v>0</v>
      </c>
      <c r="U1518" s="25" t="str">
        <f>IF(K1518&gt;0,K1518,_xlfn.XLOOKUP(M1518,'Client Lookup'!L:L,'Client Lookup'!N:N))</f>
        <v>35885</v>
      </c>
      <c r="V1518" t="str">
        <f>_xlfn.XLOOKUP(_xlfn.NUMBERVALUE(U1518),'Project Lookup'!X:X,'Project Lookup'!B:B)</f>
        <v>Globalization Partners SOW #41 - Data Engineering Team Renewal</v>
      </c>
      <c r="X1518" t="str">
        <f t="shared" si="121"/>
        <v>460 Globalization Partners Inc. : 1349 Globalization Partners SOW #41 - Data Engineering Team Renewal</v>
      </c>
      <c r="Y1518" t="str">
        <f t="shared" si="122"/>
        <v>460 Globalization Partners Inc.</v>
      </c>
      <c r="Z1518" t="str">
        <f t="shared" si="123"/>
        <v>460 Globalization Partners Inc.</v>
      </c>
      <c r="AA1518" t="str">
        <f>_xlfn.XLOOKUP(Z1518,'Client Lookup'!A:A,'Client Lookup'!C:C)</f>
        <v>Globalization Partners</v>
      </c>
      <c r="AC1518" t="e">
        <f>_xlfn.XLOOKUP(K1518,'Results vs Forecast'!K:K,'Results vs Forecast'!K:K)</f>
        <v>#N/A</v>
      </c>
    </row>
    <row r="1519" spans="1:29" hidden="1">
      <c r="A1519" s="39"/>
      <c r="B1519" s="1" t="s">
        <v>700</v>
      </c>
      <c r="C1519" s="1" t="s">
        <v>1370</v>
      </c>
      <c r="D1519" s="1" t="s">
        <v>17</v>
      </c>
      <c r="E1519" s="1" t="s">
        <v>17</v>
      </c>
      <c r="F1519" s="2">
        <v>45535</v>
      </c>
      <c r="G1519" s="2">
        <v>45505</v>
      </c>
      <c r="H1519" s="1" t="s">
        <v>4286</v>
      </c>
      <c r="I1519" s="1" t="s">
        <v>4287</v>
      </c>
      <c r="J1519" s="1" t="s">
        <v>812</v>
      </c>
      <c r="K1519" s="1" t="s">
        <v>795</v>
      </c>
      <c r="L1519" s="1" t="s">
        <v>3324</v>
      </c>
      <c r="M1519" s="1"/>
      <c r="N1519" s="1"/>
      <c r="O1519" s="1"/>
      <c r="P1519" s="40">
        <v>441.20550080088498</v>
      </c>
      <c r="Q1519" s="37" t="str">
        <f>IF(C1519="ForthPoint","ForthPoint",IF(D1519="Intercompany",_xlfn.XLOOKUP(E1519,'Dept Lookup'!B:B,'Dept Lookup'!A:A),Modified!D1519))</f>
        <v>Data Engineering</v>
      </c>
      <c r="R1519" t="str">
        <f t="shared" si="119"/>
        <v>Globalization Partners</v>
      </c>
      <c r="S1519" s="1" t="s">
        <v>707</v>
      </c>
      <c r="T1519">
        <f t="shared" si="120"/>
        <v>0</v>
      </c>
      <c r="U1519" s="25" t="str">
        <f>IF(K1519&gt;0,K1519,_xlfn.XLOOKUP(M1519,'Client Lookup'!L:L,'Client Lookup'!N:N))</f>
        <v>35885</v>
      </c>
      <c r="V1519" t="str">
        <f>_xlfn.XLOOKUP(_xlfn.NUMBERVALUE(U1519),'Project Lookup'!X:X,'Project Lookup'!B:B)</f>
        <v>Globalization Partners SOW #41 - Data Engineering Team Renewal</v>
      </c>
      <c r="X1519" t="str">
        <f t="shared" si="121"/>
        <v>460 Globalization Partners Inc. : 1349 Globalization Partners SOW #41 - Data Engineering Team Renewal</v>
      </c>
      <c r="Y1519" t="str">
        <f t="shared" si="122"/>
        <v>460 Globalization Partners Inc.</v>
      </c>
      <c r="Z1519" t="str">
        <f t="shared" si="123"/>
        <v>460 Globalization Partners Inc.</v>
      </c>
      <c r="AA1519" t="str">
        <f>_xlfn.XLOOKUP(Z1519,'Client Lookup'!A:A,'Client Lookup'!C:C)</f>
        <v>Globalization Partners</v>
      </c>
      <c r="AC1519" t="e">
        <f>_xlfn.XLOOKUP(K1519,'Results vs Forecast'!K:K,'Results vs Forecast'!K:K)</f>
        <v>#N/A</v>
      </c>
    </row>
    <row r="1520" spans="1:29" hidden="1">
      <c r="A1520" s="39"/>
      <c r="B1520" s="1" t="s">
        <v>700</v>
      </c>
      <c r="C1520" s="1" t="s">
        <v>1370</v>
      </c>
      <c r="D1520" s="1" t="s">
        <v>17</v>
      </c>
      <c r="E1520" s="1" t="s">
        <v>17</v>
      </c>
      <c r="F1520" s="2">
        <v>45535</v>
      </c>
      <c r="G1520" s="2">
        <v>45505</v>
      </c>
      <c r="H1520" s="1" t="s">
        <v>4288</v>
      </c>
      <c r="I1520" s="1" t="s">
        <v>4289</v>
      </c>
      <c r="J1520" s="1" t="s">
        <v>617</v>
      </c>
      <c r="K1520" s="1" t="s">
        <v>860</v>
      </c>
      <c r="L1520" s="1" t="s">
        <v>2892</v>
      </c>
      <c r="M1520" s="1"/>
      <c r="N1520" s="1"/>
      <c r="O1520" s="1"/>
      <c r="P1520" s="40">
        <v>320.14902630277288</v>
      </c>
      <c r="Q1520" s="37" t="str">
        <f>IF(C1520="ForthPoint","ForthPoint",IF(D1520="Intercompany",_xlfn.XLOOKUP(E1520,'Dept Lookup'!B:B,'Dept Lookup'!A:A),Modified!D1520))</f>
        <v>Data Engineering</v>
      </c>
      <c r="R1520" t="str">
        <f t="shared" si="119"/>
        <v>Roku</v>
      </c>
      <c r="S1520" s="1" t="s">
        <v>707</v>
      </c>
      <c r="T1520">
        <f t="shared" si="120"/>
        <v>0</v>
      </c>
      <c r="U1520" s="25" t="str">
        <f>IF(K1520&gt;0,K1520,_xlfn.XLOOKUP(M1520,'Client Lookup'!L:L,'Client Lookup'!N:N))</f>
        <v>25138</v>
      </c>
      <c r="V1520" t="str">
        <f>_xlfn.XLOOKUP(_xlfn.NUMBERVALUE(U1520),'Project Lookup'!X:X,'Project Lookup'!B:B)</f>
        <v>SOW#1 2024 - DE &amp; BI Team</v>
      </c>
      <c r="X1520" t="str">
        <f t="shared" si="121"/>
        <v>459 Roku Inc. : 966 SOW#1 2024 - DE &amp; BI Team</v>
      </c>
      <c r="Y1520" t="str">
        <f t="shared" si="122"/>
        <v>459 Roku Inc.</v>
      </c>
      <c r="Z1520" t="str">
        <f t="shared" si="123"/>
        <v>459 Roku Inc.</v>
      </c>
      <c r="AA1520" t="str">
        <f>_xlfn.XLOOKUP(Z1520,'Client Lookup'!A:A,'Client Lookup'!C:C)</f>
        <v>Roku</v>
      </c>
      <c r="AC1520" t="e">
        <f>_xlfn.XLOOKUP(K1520,'Results vs Forecast'!K:K,'Results vs Forecast'!K:K)</f>
        <v>#N/A</v>
      </c>
    </row>
    <row r="1521" spans="1:29" hidden="1">
      <c r="A1521" s="39"/>
      <c r="B1521" s="1" t="s">
        <v>700</v>
      </c>
      <c r="C1521" s="1" t="s">
        <v>1370</v>
      </c>
      <c r="D1521" s="1" t="s">
        <v>17</v>
      </c>
      <c r="E1521" s="1" t="s">
        <v>17</v>
      </c>
      <c r="F1521" s="2">
        <v>45535</v>
      </c>
      <c r="G1521" s="2">
        <v>45505</v>
      </c>
      <c r="H1521" s="1" t="s">
        <v>4290</v>
      </c>
      <c r="I1521" s="1" t="s">
        <v>4291</v>
      </c>
      <c r="J1521" s="1" t="s">
        <v>913</v>
      </c>
      <c r="K1521" s="1" t="s">
        <v>894</v>
      </c>
      <c r="L1521" s="1" t="s">
        <v>3327</v>
      </c>
      <c r="M1521" s="1"/>
      <c r="N1521" s="1"/>
      <c r="O1521" s="1"/>
      <c r="P1521" s="40">
        <v>560.2607960298526</v>
      </c>
      <c r="Q1521" s="37" t="str">
        <f>IF(C1521="ForthPoint","ForthPoint",IF(D1521="Intercompany",_xlfn.XLOOKUP(E1521,'Dept Lookup'!B:B,'Dept Lookup'!A:A),Modified!D1521))</f>
        <v>Data Engineering</v>
      </c>
      <c r="R1521" t="str">
        <f t="shared" si="119"/>
        <v>The Blackstone Group</v>
      </c>
      <c r="S1521" s="1" t="s">
        <v>707</v>
      </c>
      <c r="T1521">
        <f t="shared" si="120"/>
        <v>0</v>
      </c>
      <c r="U1521" s="25" t="str">
        <f>IF(K1521&gt;0,K1521,_xlfn.XLOOKUP(M1521,'Client Lookup'!L:L,'Client Lookup'!N:N))</f>
        <v>32037</v>
      </c>
      <c r="V1521" t="str">
        <f>_xlfn.XLOOKUP(_xlfn.NUMBERVALUE(U1521),'Project Lookup'!X:X,'Project Lookup'!B:B)</f>
        <v>Blackstone - SOW#26 BE Engineer Insurance Team (Scott S.)</v>
      </c>
      <c r="X1521" t="str">
        <f t="shared" si="121"/>
        <v>468 Blackstone Inc. : 1256 Blackstone - SOW#26 BE Engineer Insurance Team (Scott S.)</v>
      </c>
      <c r="Y1521" t="str">
        <f t="shared" si="122"/>
        <v>468 Blackstone Inc.</v>
      </c>
      <c r="Z1521" t="str">
        <f t="shared" si="123"/>
        <v>468 Blackstone Inc.</v>
      </c>
      <c r="AA1521" t="str">
        <f>_xlfn.XLOOKUP(Z1521,'Client Lookup'!A:A,'Client Lookup'!C:C)</f>
        <v>The Blackstone Group</v>
      </c>
      <c r="AC1521" t="e">
        <f>_xlfn.XLOOKUP(K1521,'Results vs Forecast'!K:K,'Results vs Forecast'!K:K)</f>
        <v>#N/A</v>
      </c>
    </row>
    <row r="1522" spans="1:29" hidden="1">
      <c r="A1522" s="39"/>
      <c r="B1522" s="1" t="s">
        <v>700</v>
      </c>
      <c r="C1522" s="1" t="s">
        <v>1370</v>
      </c>
      <c r="D1522" s="1" t="s">
        <v>17</v>
      </c>
      <c r="E1522" s="1" t="s">
        <v>17</v>
      </c>
      <c r="F1522" s="2">
        <v>45535</v>
      </c>
      <c r="G1522" s="2">
        <v>45505</v>
      </c>
      <c r="H1522" s="1" t="s">
        <v>4292</v>
      </c>
      <c r="I1522" s="1" t="s">
        <v>4293</v>
      </c>
      <c r="J1522" s="1" t="s">
        <v>593</v>
      </c>
      <c r="K1522" s="1" t="s">
        <v>842</v>
      </c>
      <c r="L1522" s="1" t="s">
        <v>1809</v>
      </c>
      <c r="M1522" s="1"/>
      <c r="N1522" s="1"/>
      <c r="O1522" s="1"/>
      <c r="P1522" s="40">
        <v>496.23099076929799</v>
      </c>
      <c r="Q1522" s="37" t="str">
        <f>IF(C1522="ForthPoint","ForthPoint",IF(D1522="Intercompany",_xlfn.XLOOKUP(E1522,'Dept Lookup'!B:B,'Dept Lookup'!A:A),Modified!D1522))</f>
        <v>Data Engineering</v>
      </c>
      <c r="R1522" t="str">
        <f t="shared" si="119"/>
        <v>MasterCard</v>
      </c>
      <c r="S1522" s="1" t="s">
        <v>707</v>
      </c>
      <c r="T1522">
        <f t="shared" si="120"/>
        <v>0</v>
      </c>
      <c r="U1522" s="25" t="str">
        <f>IF(K1522&gt;0,K1522,_xlfn.XLOOKUP(M1522,'Client Lookup'!L:L,'Client Lookup'!N:N))</f>
        <v>25146</v>
      </c>
      <c r="V1522" t="str">
        <f>_xlfn.XLOOKUP(_xlfn.NUMBERVALUE(U1522),'Project Lookup'!X:X,'Project Lookup'!B:B)</f>
        <v>Mastercard SOW #6</v>
      </c>
      <c r="X1522" t="str">
        <f t="shared" si="121"/>
        <v>461 Session M Inc. : 974 Mastercard SOW #6</v>
      </c>
      <c r="Y1522" t="str">
        <f t="shared" si="122"/>
        <v>461 Session M Inc.</v>
      </c>
      <c r="Z1522" t="str">
        <f t="shared" si="123"/>
        <v>461 Session M Inc.</v>
      </c>
      <c r="AA1522" t="str">
        <f>_xlfn.XLOOKUP(Z1522,'Client Lookup'!A:A,'Client Lookup'!C:C)</f>
        <v>MasterCard</v>
      </c>
      <c r="AC1522" t="e">
        <f>_xlfn.XLOOKUP(K1522,'Results vs Forecast'!K:K,'Results vs Forecast'!K:K)</f>
        <v>#N/A</v>
      </c>
    </row>
    <row r="1523" spans="1:29" hidden="1">
      <c r="A1523" s="39"/>
      <c r="B1523" s="1" t="s">
        <v>700</v>
      </c>
      <c r="C1523" s="1" t="s">
        <v>1370</v>
      </c>
      <c r="D1523" s="1" t="s">
        <v>17</v>
      </c>
      <c r="E1523" s="1" t="s">
        <v>17</v>
      </c>
      <c r="F1523" s="2">
        <v>45535</v>
      </c>
      <c r="G1523" s="2">
        <v>45505</v>
      </c>
      <c r="H1523" s="1" t="s">
        <v>4294</v>
      </c>
      <c r="I1523" s="1" t="s">
        <v>4295</v>
      </c>
      <c r="J1523" s="1" t="s">
        <v>617</v>
      </c>
      <c r="K1523" s="1" t="s">
        <v>860</v>
      </c>
      <c r="L1523" s="1" t="s">
        <v>2892</v>
      </c>
      <c r="M1523" s="1"/>
      <c r="N1523" s="1"/>
      <c r="O1523" s="1"/>
      <c r="P1523" s="40">
        <v>344.16020327548085</v>
      </c>
      <c r="Q1523" s="37" t="str">
        <f>IF(C1523="ForthPoint","ForthPoint",IF(D1523="Intercompany",_xlfn.XLOOKUP(E1523,'Dept Lookup'!B:B,'Dept Lookup'!A:A),Modified!D1523))</f>
        <v>Data Engineering</v>
      </c>
      <c r="R1523" t="str">
        <f t="shared" si="119"/>
        <v>Roku</v>
      </c>
      <c r="S1523" s="1" t="s">
        <v>707</v>
      </c>
      <c r="T1523">
        <f t="shared" si="120"/>
        <v>0</v>
      </c>
      <c r="U1523" s="25" t="str">
        <f>IF(K1523&gt;0,K1523,_xlfn.XLOOKUP(M1523,'Client Lookup'!L:L,'Client Lookup'!N:N))</f>
        <v>25138</v>
      </c>
      <c r="V1523" t="str">
        <f>_xlfn.XLOOKUP(_xlfn.NUMBERVALUE(U1523),'Project Lookup'!X:X,'Project Lookup'!B:B)</f>
        <v>SOW#1 2024 - DE &amp; BI Team</v>
      </c>
      <c r="X1523" t="str">
        <f t="shared" si="121"/>
        <v>459 Roku Inc. : 966 SOW#1 2024 - DE &amp; BI Team</v>
      </c>
      <c r="Y1523" t="str">
        <f t="shared" si="122"/>
        <v>459 Roku Inc.</v>
      </c>
      <c r="Z1523" t="str">
        <f t="shared" si="123"/>
        <v>459 Roku Inc.</v>
      </c>
      <c r="AA1523" t="str">
        <f>_xlfn.XLOOKUP(Z1523,'Client Lookup'!A:A,'Client Lookup'!C:C)</f>
        <v>Roku</v>
      </c>
      <c r="AC1523" t="e">
        <f>_xlfn.XLOOKUP(K1523,'Results vs Forecast'!K:K,'Results vs Forecast'!K:K)</f>
        <v>#N/A</v>
      </c>
    </row>
    <row r="1524" spans="1:29" hidden="1">
      <c r="A1524" s="39"/>
      <c r="B1524" s="1" t="s">
        <v>700</v>
      </c>
      <c r="C1524" s="1" t="s">
        <v>1370</v>
      </c>
      <c r="D1524" s="1" t="s">
        <v>17</v>
      </c>
      <c r="E1524" s="1" t="s">
        <v>17</v>
      </c>
      <c r="F1524" s="2">
        <v>45535</v>
      </c>
      <c r="G1524" s="2">
        <v>45505</v>
      </c>
      <c r="H1524" s="1" t="s">
        <v>4296</v>
      </c>
      <c r="I1524" s="1" t="s">
        <v>4297</v>
      </c>
      <c r="J1524" s="1" t="s">
        <v>617</v>
      </c>
      <c r="K1524" s="1" t="s">
        <v>860</v>
      </c>
      <c r="L1524" s="1" t="s">
        <v>2892</v>
      </c>
      <c r="M1524" s="1"/>
      <c r="N1524" s="1"/>
      <c r="O1524" s="1"/>
      <c r="P1524" s="40">
        <v>450.20956823827436</v>
      </c>
      <c r="Q1524" s="37" t="str">
        <f>IF(C1524="ForthPoint","ForthPoint",IF(D1524="Intercompany",_xlfn.XLOOKUP(E1524,'Dept Lookup'!B:B,'Dept Lookup'!A:A),Modified!D1524))</f>
        <v>Data Engineering</v>
      </c>
      <c r="R1524" t="str">
        <f t="shared" si="119"/>
        <v>Roku</v>
      </c>
      <c r="S1524" s="1" t="s">
        <v>707</v>
      </c>
      <c r="T1524">
        <f t="shared" si="120"/>
        <v>0</v>
      </c>
      <c r="U1524" s="25" t="str">
        <f>IF(K1524&gt;0,K1524,_xlfn.XLOOKUP(M1524,'Client Lookup'!L:L,'Client Lookup'!N:N))</f>
        <v>25138</v>
      </c>
      <c r="V1524" t="str">
        <f>_xlfn.XLOOKUP(_xlfn.NUMBERVALUE(U1524),'Project Lookup'!X:X,'Project Lookup'!B:B)</f>
        <v>SOW#1 2024 - DE &amp; BI Team</v>
      </c>
      <c r="X1524" t="str">
        <f t="shared" si="121"/>
        <v>459 Roku Inc. : 966 SOW#1 2024 - DE &amp; BI Team</v>
      </c>
      <c r="Y1524" t="str">
        <f t="shared" si="122"/>
        <v>459 Roku Inc.</v>
      </c>
      <c r="Z1524" t="str">
        <f t="shared" si="123"/>
        <v>459 Roku Inc.</v>
      </c>
      <c r="AA1524" t="str">
        <f>_xlfn.XLOOKUP(Z1524,'Client Lookup'!A:A,'Client Lookup'!C:C)</f>
        <v>Roku</v>
      </c>
      <c r="AC1524" t="e">
        <f>_xlfn.XLOOKUP(K1524,'Results vs Forecast'!K:K,'Results vs Forecast'!K:K)</f>
        <v>#N/A</v>
      </c>
    </row>
    <row r="1525" spans="1:29" hidden="1">
      <c r="A1525" s="39"/>
      <c r="B1525" s="1" t="s">
        <v>700</v>
      </c>
      <c r="C1525" s="1" t="s">
        <v>1370</v>
      </c>
      <c r="D1525" s="1" t="s">
        <v>17</v>
      </c>
      <c r="E1525" s="1" t="s">
        <v>17</v>
      </c>
      <c r="F1525" s="2">
        <v>45535</v>
      </c>
      <c r="G1525" s="2">
        <v>45505</v>
      </c>
      <c r="H1525" s="1" t="s">
        <v>4298</v>
      </c>
      <c r="I1525" s="1" t="s">
        <v>4299</v>
      </c>
      <c r="J1525" s="1" t="s">
        <v>645</v>
      </c>
      <c r="K1525" s="1" t="s">
        <v>891</v>
      </c>
      <c r="L1525" s="1" t="s">
        <v>3332</v>
      </c>
      <c r="M1525" s="1"/>
      <c r="N1525" s="1"/>
      <c r="O1525" s="1"/>
      <c r="P1525" s="40">
        <v>560.2607960298526</v>
      </c>
      <c r="Q1525" s="37" t="str">
        <f>IF(C1525="ForthPoint","ForthPoint",IF(D1525="Intercompany",_xlfn.XLOOKUP(E1525,'Dept Lookup'!B:B,'Dept Lookup'!A:A),Modified!D1525))</f>
        <v>Data Engineering</v>
      </c>
      <c r="R1525" t="str">
        <f t="shared" si="119"/>
        <v>The Blackstone Group</v>
      </c>
      <c r="S1525" s="1" t="s">
        <v>707</v>
      </c>
      <c r="T1525">
        <f t="shared" si="120"/>
        <v>0</v>
      </c>
      <c r="U1525" s="25" t="str">
        <f>IF(K1525&gt;0,K1525,_xlfn.XLOOKUP(M1525,'Client Lookup'!L:L,'Client Lookup'!N:N))</f>
        <v>25160</v>
      </c>
      <c r="V1525" t="str">
        <f>_xlfn.XLOOKUP(_xlfn.NUMBERVALUE(U1525),'Project Lookup'!X:X,'Project Lookup'!B:B)</f>
        <v>Blackstone SOW #12</v>
      </c>
      <c r="X1525" t="str">
        <f t="shared" si="121"/>
        <v>468 Blackstone Inc. : 988 Blackstone SOW #12</v>
      </c>
      <c r="Y1525" t="str">
        <f t="shared" si="122"/>
        <v>468 Blackstone Inc.</v>
      </c>
      <c r="Z1525" t="str">
        <f t="shared" si="123"/>
        <v>468 Blackstone Inc.</v>
      </c>
      <c r="AA1525" t="str">
        <f>_xlfn.XLOOKUP(Z1525,'Client Lookup'!A:A,'Client Lookup'!C:C)</f>
        <v>The Blackstone Group</v>
      </c>
      <c r="AC1525" t="e">
        <f>_xlfn.XLOOKUP(K1525,'Results vs Forecast'!K:K,'Results vs Forecast'!K:K)</f>
        <v>#N/A</v>
      </c>
    </row>
    <row r="1526" spans="1:29" hidden="1">
      <c r="A1526" s="39"/>
      <c r="B1526" s="1" t="s">
        <v>700</v>
      </c>
      <c r="C1526" s="1" t="s">
        <v>1370</v>
      </c>
      <c r="D1526" s="1" t="s">
        <v>17</v>
      </c>
      <c r="E1526" s="1" t="s">
        <v>17</v>
      </c>
      <c r="F1526" s="2">
        <v>45535</v>
      </c>
      <c r="G1526" s="2">
        <v>45505</v>
      </c>
      <c r="H1526" s="1" t="s">
        <v>4300</v>
      </c>
      <c r="I1526" s="1" t="s">
        <v>4301</v>
      </c>
      <c r="J1526" s="1" t="s">
        <v>820</v>
      </c>
      <c r="K1526" s="1" t="s">
        <v>800</v>
      </c>
      <c r="L1526" s="1" t="s">
        <v>3718</v>
      </c>
      <c r="M1526" s="1"/>
      <c r="N1526" s="1"/>
      <c r="O1526" s="1"/>
      <c r="P1526" s="40">
        <v>560.2607960298526</v>
      </c>
      <c r="Q1526" s="37" t="str">
        <f>IF(C1526="ForthPoint","ForthPoint",IF(D1526="Intercompany",_xlfn.XLOOKUP(E1526,'Dept Lookup'!B:B,'Dept Lookup'!A:A),Modified!D1526))</f>
        <v>Data Engineering</v>
      </c>
      <c r="R1526" t="str">
        <f t="shared" si="119"/>
        <v>Globalization Partners</v>
      </c>
      <c r="S1526" s="1" t="s">
        <v>707</v>
      </c>
      <c r="T1526">
        <f t="shared" si="120"/>
        <v>0</v>
      </c>
      <c r="U1526" s="25" t="str">
        <f>IF(K1526&gt;0,K1526,_xlfn.XLOOKUP(M1526,'Client Lookup'!L:L,'Client Lookup'!N:N))</f>
        <v>36411</v>
      </c>
      <c r="V1526" t="str">
        <f>_xlfn.XLOOKUP(_xlfn.NUMBERVALUE(U1526),'Project Lookup'!X:X,'Project Lookup'!B:B)</f>
        <v>Globalization Partners SOW #42 - Data Engineering Team Renewal</v>
      </c>
      <c r="X1526" t="str">
        <f t="shared" si="121"/>
        <v>460 Globalization Partners Inc. : 1368 Globalization Partners SOW #42 - Data Engineering Team Renewal</v>
      </c>
      <c r="Y1526" t="str">
        <f t="shared" si="122"/>
        <v>460 Globalization Partners Inc.</v>
      </c>
      <c r="Z1526" t="str">
        <f t="shared" si="123"/>
        <v>460 Globalization Partners Inc.</v>
      </c>
      <c r="AA1526" t="str">
        <f>_xlfn.XLOOKUP(Z1526,'Client Lookup'!A:A,'Client Lookup'!C:C)</f>
        <v>Globalization Partners</v>
      </c>
      <c r="AC1526" t="e">
        <f>_xlfn.XLOOKUP(K1526,'Results vs Forecast'!K:K,'Results vs Forecast'!K:K)</f>
        <v>#N/A</v>
      </c>
    </row>
    <row r="1527" spans="1:29" hidden="1">
      <c r="A1527" s="39"/>
      <c r="B1527" s="1" t="s">
        <v>700</v>
      </c>
      <c r="C1527" s="1" t="s">
        <v>1370</v>
      </c>
      <c r="D1527" s="1" t="s">
        <v>17</v>
      </c>
      <c r="E1527" s="1" t="s">
        <v>17</v>
      </c>
      <c r="F1527" s="2">
        <v>45535</v>
      </c>
      <c r="G1527" s="2">
        <v>45505</v>
      </c>
      <c r="H1527" s="1" t="s">
        <v>4302</v>
      </c>
      <c r="I1527" s="1" t="s">
        <v>4303</v>
      </c>
      <c r="J1527" s="1" t="s">
        <v>630</v>
      </c>
      <c r="K1527" s="1" t="s">
        <v>872</v>
      </c>
      <c r="L1527" s="1" t="s">
        <v>3484</v>
      </c>
      <c r="M1527" s="1"/>
      <c r="N1527" s="1"/>
      <c r="O1527" s="1"/>
      <c r="P1527" s="40">
        <v>400.1862828784661</v>
      </c>
      <c r="Q1527" s="37" t="str">
        <f>IF(C1527="ForthPoint","ForthPoint",IF(D1527="Intercompany",_xlfn.XLOOKUP(E1527,'Dept Lookup'!B:B,'Dept Lookup'!A:A),Modified!D1527))</f>
        <v>Data Engineering</v>
      </c>
      <c r="R1527" t="str">
        <f t="shared" si="119"/>
        <v>Stagwellglobal</v>
      </c>
      <c r="S1527" s="1" t="s">
        <v>707</v>
      </c>
      <c r="T1527">
        <f t="shared" si="120"/>
        <v>0</v>
      </c>
      <c r="U1527" s="25" t="str">
        <f>IF(K1527&gt;0,K1527,_xlfn.XLOOKUP(M1527,'Client Lookup'!L:L,'Client Lookup'!N:N))</f>
        <v>29211</v>
      </c>
      <c r="V1527" t="str">
        <f>_xlfn.XLOOKUP(_xlfn.NUMBERVALUE(U1527),'Project Lookup'!X:X,'Project Lookup'!B:B)</f>
        <v>Stagwell - SOW#4 - Data Engineering Team</v>
      </c>
      <c r="X1527" t="str">
        <f t="shared" si="121"/>
        <v>469 Stagwell Marketing Cloud LLC : 1190 Stagwell - SOW#4 - Data Engineering Team</v>
      </c>
      <c r="Y1527" t="str">
        <f t="shared" si="122"/>
        <v>469 Stagwell Marketing Cloud LLC</v>
      </c>
      <c r="Z1527" t="str">
        <f t="shared" si="123"/>
        <v>469 Stagwell Marketing Cloud LLC</v>
      </c>
      <c r="AA1527" t="str">
        <f>_xlfn.XLOOKUP(Z1527,'Client Lookup'!A:A,'Client Lookup'!C:C)</f>
        <v>Stagwellglobal</v>
      </c>
      <c r="AC1527" t="e">
        <f>_xlfn.XLOOKUP(K1527,'Results vs Forecast'!K:K,'Results vs Forecast'!K:K)</f>
        <v>#N/A</v>
      </c>
    </row>
    <row r="1528" spans="1:29" hidden="1">
      <c r="A1528" s="39"/>
      <c r="B1528" s="1" t="s">
        <v>700</v>
      </c>
      <c r="C1528" s="1" t="s">
        <v>1370</v>
      </c>
      <c r="D1528" s="1" t="s">
        <v>17</v>
      </c>
      <c r="E1528" s="1" t="s">
        <v>17</v>
      </c>
      <c r="F1528" s="2">
        <v>45535</v>
      </c>
      <c r="G1528" s="2">
        <v>45505</v>
      </c>
      <c r="H1528" s="1" t="s">
        <v>4304</v>
      </c>
      <c r="I1528" s="1" t="s">
        <v>4305</v>
      </c>
      <c r="J1528" s="1" t="s">
        <v>618</v>
      </c>
      <c r="K1528" s="1" t="s">
        <v>859</v>
      </c>
      <c r="L1528" s="1" t="s">
        <v>3495</v>
      </c>
      <c r="M1528" s="1"/>
      <c r="N1528" s="1"/>
      <c r="O1528" s="1"/>
      <c r="P1528" s="40">
        <v>480.22353945415932</v>
      </c>
      <c r="Q1528" s="37" t="str">
        <f>IF(C1528="ForthPoint","ForthPoint",IF(D1528="Intercompany",_xlfn.XLOOKUP(E1528,'Dept Lookup'!B:B,'Dept Lookup'!A:A),Modified!D1528))</f>
        <v>Data Engineering</v>
      </c>
      <c r="R1528" t="str">
        <f t="shared" si="119"/>
        <v>Roku</v>
      </c>
      <c r="S1528" s="1" t="s">
        <v>707</v>
      </c>
      <c r="T1528">
        <f t="shared" si="120"/>
        <v>0</v>
      </c>
      <c r="U1528" s="25" t="str">
        <f>IF(K1528&gt;0,K1528,_xlfn.XLOOKUP(M1528,'Client Lookup'!L:L,'Client Lookup'!N:N))</f>
        <v>25140</v>
      </c>
      <c r="V1528" t="str">
        <f>_xlfn.XLOOKUP(_xlfn.NUMBERVALUE(U1528),'Project Lookup'!X:X,'Project Lookup'!B:B)</f>
        <v>Roku SOW 2 - Data Engineering Team</v>
      </c>
      <c r="X1528" t="str">
        <f t="shared" si="121"/>
        <v>459 Roku Inc. : 968 Roku SOW 2 - Data Engineering Team</v>
      </c>
      <c r="Y1528" t="str">
        <f t="shared" si="122"/>
        <v>459 Roku Inc.</v>
      </c>
      <c r="Z1528" t="str">
        <f t="shared" si="123"/>
        <v>459 Roku Inc.</v>
      </c>
      <c r="AA1528" t="str">
        <f>_xlfn.XLOOKUP(Z1528,'Client Lookup'!A:A,'Client Lookup'!C:C)</f>
        <v>Roku</v>
      </c>
      <c r="AC1528" t="e">
        <f>_xlfn.XLOOKUP(K1528,'Results vs Forecast'!K:K,'Results vs Forecast'!K:K)</f>
        <v>#N/A</v>
      </c>
    </row>
    <row r="1529" spans="1:29" hidden="1">
      <c r="A1529" s="39"/>
      <c r="B1529" s="1" t="s">
        <v>700</v>
      </c>
      <c r="C1529" s="1" t="s">
        <v>701</v>
      </c>
      <c r="D1529" s="1" t="s">
        <v>17</v>
      </c>
      <c r="E1529" s="1" t="s">
        <v>17</v>
      </c>
      <c r="F1529" s="2">
        <v>45535</v>
      </c>
      <c r="G1529" s="2">
        <v>45505</v>
      </c>
      <c r="H1529" s="1" t="s">
        <v>1844</v>
      </c>
      <c r="I1529" s="1" t="s">
        <v>1845</v>
      </c>
      <c r="J1529" s="1" t="s">
        <v>277</v>
      </c>
      <c r="K1529" s="1"/>
      <c r="L1529" s="1"/>
      <c r="M1529" s="1" t="s">
        <v>1631</v>
      </c>
      <c r="N1529" s="1"/>
      <c r="O1529" s="1" t="s">
        <v>2076</v>
      </c>
      <c r="P1529" s="40">
        <v>-62056.97</v>
      </c>
      <c r="Q1529" s="37" t="str">
        <f>IF(C1529="ForthPoint","ForthPoint",IF(D1529="Intercompany",_xlfn.XLOOKUP(E1529,'Dept Lookup'!B:B,'Dept Lookup'!A:A),Modified!D1529))</f>
        <v>Data Engineering</v>
      </c>
      <c r="R1529" t="str">
        <f t="shared" si="119"/>
        <v>Franklin Templeton</v>
      </c>
      <c r="S1529" s="1" t="s">
        <v>707</v>
      </c>
      <c r="T1529" t="str">
        <f t="shared" si="120"/>
        <v>ICC 1364 ICC in Forth Point Represents Blend360 : Franklin Templeton - Vasu POC Team</v>
      </c>
      <c r="U1529" s="25" t="str">
        <f>IF(K1529&gt;0,K1529,_xlfn.XLOOKUP(M1529,'Client Lookup'!L:L,'Client Lookup'!N:N))</f>
        <v>30470</v>
      </c>
      <c r="V1529" t="str">
        <f>_xlfn.XLOOKUP(_xlfn.NUMBERVALUE(U1529),'Project Lookup'!X:X,'Project Lookup'!B:B)</f>
        <v>Franklin Templeton - Vasu POC Team</v>
      </c>
      <c r="X1529" t="str">
        <f t="shared" si="121"/>
        <v>ICC 1364 ICC in Forth Point Represents Blend360 : Franklin Templeton - Vasu POC Team</v>
      </c>
      <c r="Y1529" t="str">
        <f t="shared" si="122"/>
        <v>ICC 1364 ICC in Forth Point Represents Blend360</v>
      </c>
      <c r="Z1529" t="str">
        <f t="shared" si="123"/>
        <v>1364 ICC in Forth Point Represents Blend360</v>
      </c>
      <c r="AA1529" t="str">
        <f>_xlfn.XLOOKUP(Z1529,'Client Lookup'!A:A,'Client Lookup'!C:C)</f>
        <v>Franklin Templeton</v>
      </c>
      <c r="AC1529" t="e">
        <f>_xlfn.XLOOKUP(K1529,'Results vs Forecast'!K:K,'Results vs Forecast'!K:K)</f>
        <v>#N/A</v>
      </c>
    </row>
    <row r="1530" spans="1:29" hidden="1">
      <c r="A1530" s="39"/>
      <c r="B1530" s="1" t="s">
        <v>700</v>
      </c>
      <c r="C1530" s="1" t="s">
        <v>1370</v>
      </c>
      <c r="D1530" s="1" t="s">
        <v>17</v>
      </c>
      <c r="E1530" s="1" t="s">
        <v>17</v>
      </c>
      <c r="F1530" s="2">
        <v>45535</v>
      </c>
      <c r="G1530" s="2">
        <v>45505</v>
      </c>
      <c r="H1530" s="1" t="s">
        <v>4306</v>
      </c>
      <c r="I1530" s="1" t="s">
        <v>4307</v>
      </c>
      <c r="J1530" s="1" t="s">
        <v>587</v>
      </c>
      <c r="K1530" s="1" t="s">
        <v>840</v>
      </c>
      <c r="L1530" s="1" t="s">
        <v>3446</v>
      </c>
      <c r="M1530" s="1"/>
      <c r="N1530" s="1"/>
      <c r="O1530" s="1"/>
      <c r="P1530" s="40">
        <v>240.11176972707966</v>
      </c>
      <c r="Q1530" s="37" t="str">
        <f>IF(C1530="ForthPoint","ForthPoint",IF(D1530="Intercompany",_xlfn.XLOOKUP(E1530,'Dept Lookup'!B:B,'Dept Lookup'!A:A),Modified!D1530))</f>
        <v>Data Engineering</v>
      </c>
      <c r="R1530" t="str">
        <f t="shared" si="119"/>
        <v>Madhive</v>
      </c>
      <c r="S1530" s="1" t="s">
        <v>707</v>
      </c>
      <c r="T1530">
        <f t="shared" si="120"/>
        <v>0</v>
      </c>
      <c r="U1530" s="25" t="str">
        <f>IF(K1530&gt;0,K1530,_xlfn.XLOOKUP(M1530,'Client Lookup'!L:L,'Client Lookup'!N:N))</f>
        <v>26788</v>
      </c>
      <c r="V1530" t="str">
        <f>_xlfn.XLOOKUP(_xlfn.NUMBERVALUE(U1530),'Project Lookup'!X:X,'Project Lookup'!B:B)</f>
        <v>Madhive - SOW1</v>
      </c>
      <c r="X1530" t="str">
        <f t="shared" si="121"/>
        <v>482 Madhive : 1111 Madhive - SOW1</v>
      </c>
      <c r="Y1530" t="str">
        <f t="shared" si="122"/>
        <v>482 Madhive</v>
      </c>
      <c r="Z1530" t="str">
        <f t="shared" si="123"/>
        <v>482 Madhive</v>
      </c>
      <c r="AA1530" t="str">
        <f>_xlfn.XLOOKUP(Z1530,'Client Lookup'!A:A,'Client Lookup'!C:C)</f>
        <v>Madhive</v>
      </c>
      <c r="AC1530" t="e">
        <f>_xlfn.XLOOKUP(K1530,'Results vs Forecast'!K:K,'Results vs Forecast'!K:K)</f>
        <v>#N/A</v>
      </c>
    </row>
    <row r="1531" spans="1:29" hidden="1">
      <c r="A1531" s="39"/>
      <c r="B1531" s="1" t="s">
        <v>700</v>
      </c>
      <c r="C1531" s="1" t="s">
        <v>1370</v>
      </c>
      <c r="D1531" s="1" t="s">
        <v>17</v>
      </c>
      <c r="E1531" s="1" t="s">
        <v>17</v>
      </c>
      <c r="F1531" s="2">
        <v>45535</v>
      </c>
      <c r="G1531" s="2">
        <v>45505</v>
      </c>
      <c r="H1531" s="1" t="s">
        <v>4308</v>
      </c>
      <c r="I1531" s="1" t="s">
        <v>4309</v>
      </c>
      <c r="J1531" s="1" t="s">
        <v>645</v>
      </c>
      <c r="K1531" s="1" t="s">
        <v>891</v>
      </c>
      <c r="L1531" s="1" t="s">
        <v>3332</v>
      </c>
      <c r="M1531" s="1"/>
      <c r="N1531" s="1"/>
      <c r="O1531" s="1"/>
      <c r="P1531" s="40">
        <v>560.2607960298526</v>
      </c>
      <c r="Q1531" s="37" t="str">
        <f>IF(C1531="ForthPoint","ForthPoint",IF(D1531="Intercompany",_xlfn.XLOOKUP(E1531,'Dept Lookup'!B:B,'Dept Lookup'!A:A),Modified!D1531))</f>
        <v>Data Engineering</v>
      </c>
      <c r="R1531" t="str">
        <f t="shared" si="119"/>
        <v>The Blackstone Group</v>
      </c>
      <c r="S1531" s="1" t="s">
        <v>707</v>
      </c>
      <c r="T1531">
        <f t="shared" si="120"/>
        <v>0</v>
      </c>
      <c r="U1531" s="25" t="str">
        <f>IF(K1531&gt;0,K1531,_xlfn.XLOOKUP(M1531,'Client Lookup'!L:L,'Client Lookup'!N:N))</f>
        <v>25160</v>
      </c>
      <c r="V1531" t="str">
        <f>_xlfn.XLOOKUP(_xlfn.NUMBERVALUE(U1531),'Project Lookup'!X:X,'Project Lookup'!B:B)</f>
        <v>Blackstone SOW #12</v>
      </c>
      <c r="X1531" t="str">
        <f t="shared" si="121"/>
        <v>468 Blackstone Inc. : 988 Blackstone SOW #12</v>
      </c>
      <c r="Y1531" t="str">
        <f t="shared" si="122"/>
        <v>468 Blackstone Inc.</v>
      </c>
      <c r="Z1531" t="str">
        <f t="shared" si="123"/>
        <v>468 Blackstone Inc.</v>
      </c>
      <c r="AA1531" t="str">
        <f>_xlfn.XLOOKUP(Z1531,'Client Lookup'!A:A,'Client Lookup'!C:C)</f>
        <v>The Blackstone Group</v>
      </c>
      <c r="AC1531" t="e">
        <f>_xlfn.XLOOKUP(K1531,'Results vs Forecast'!K:K,'Results vs Forecast'!K:K)</f>
        <v>#N/A</v>
      </c>
    </row>
    <row r="1532" spans="1:29" hidden="1">
      <c r="A1532" s="39"/>
      <c r="B1532" s="1" t="s">
        <v>700</v>
      </c>
      <c r="C1532" s="1" t="s">
        <v>1370</v>
      </c>
      <c r="D1532" s="1" t="s">
        <v>17</v>
      </c>
      <c r="E1532" s="1" t="s">
        <v>17</v>
      </c>
      <c r="F1532" s="2">
        <v>45535</v>
      </c>
      <c r="G1532" s="2">
        <v>45505</v>
      </c>
      <c r="H1532" s="1" t="s">
        <v>4310</v>
      </c>
      <c r="I1532" s="1" t="s">
        <v>4311</v>
      </c>
      <c r="J1532" s="1" t="s">
        <v>816</v>
      </c>
      <c r="K1532" s="1" t="s">
        <v>798</v>
      </c>
      <c r="L1532" s="1" t="s">
        <v>3413</v>
      </c>
      <c r="M1532" s="1"/>
      <c r="N1532" s="1"/>
      <c r="O1532" s="1"/>
      <c r="P1532" s="40">
        <v>360.16765459061952</v>
      </c>
      <c r="Q1532" s="37" t="str">
        <f>IF(C1532="ForthPoint","ForthPoint",IF(D1532="Intercompany",_xlfn.XLOOKUP(E1532,'Dept Lookup'!B:B,'Dept Lookup'!A:A),Modified!D1532))</f>
        <v>Data Engineering</v>
      </c>
      <c r="R1532" t="str">
        <f t="shared" si="119"/>
        <v>Globalization Partners</v>
      </c>
      <c r="S1532" s="1" t="s">
        <v>707</v>
      </c>
      <c r="T1532">
        <f t="shared" si="120"/>
        <v>0</v>
      </c>
      <c r="U1532" s="25" t="str">
        <f>IF(K1532&gt;0,K1532,_xlfn.XLOOKUP(M1532,'Client Lookup'!L:L,'Client Lookup'!N:N))</f>
        <v>36409</v>
      </c>
      <c r="V1532" t="str">
        <f>_xlfn.XLOOKUP(_xlfn.NUMBERVALUE(U1532),'Project Lookup'!X:X,'Project Lookup'!B:B)</f>
        <v>Globalization Partners SOW #39 - Data Engineering Team  Renewal</v>
      </c>
      <c r="X1532" t="str">
        <f t="shared" si="121"/>
        <v>460 Globalization Partners Inc. : 1366 Globalization Partners SOW #39 - Data Engineering Team  Renewal</v>
      </c>
      <c r="Y1532" t="str">
        <f t="shared" si="122"/>
        <v>460 Globalization Partners Inc.</v>
      </c>
      <c r="Z1532" t="str">
        <f t="shared" si="123"/>
        <v>460 Globalization Partners Inc.</v>
      </c>
      <c r="AA1532" t="str">
        <f>_xlfn.XLOOKUP(Z1532,'Client Lookup'!A:A,'Client Lookup'!C:C)</f>
        <v>Globalization Partners</v>
      </c>
      <c r="AC1532" t="e">
        <f>_xlfn.XLOOKUP(K1532,'Results vs Forecast'!K:K,'Results vs Forecast'!K:K)</f>
        <v>#N/A</v>
      </c>
    </row>
    <row r="1533" spans="1:29" hidden="1">
      <c r="A1533" s="39"/>
      <c r="B1533" s="1" t="s">
        <v>700</v>
      </c>
      <c r="C1533" s="1" t="s">
        <v>1370</v>
      </c>
      <c r="D1533" s="1" t="s">
        <v>17</v>
      </c>
      <c r="E1533" s="1" t="s">
        <v>17</v>
      </c>
      <c r="F1533" s="2">
        <v>45535</v>
      </c>
      <c r="G1533" s="2">
        <v>45505</v>
      </c>
      <c r="H1533" s="1" t="s">
        <v>4312</v>
      </c>
      <c r="I1533" s="1" t="s">
        <v>4313</v>
      </c>
      <c r="J1533" s="1" t="s">
        <v>812</v>
      </c>
      <c r="K1533" s="1" t="s">
        <v>795</v>
      </c>
      <c r="L1533" s="1" t="s">
        <v>3324</v>
      </c>
      <c r="M1533" s="1"/>
      <c r="N1533" s="1"/>
      <c r="O1533" s="1"/>
      <c r="P1533" s="40">
        <v>384.17883156332749</v>
      </c>
      <c r="Q1533" s="37" t="str">
        <f>IF(C1533="ForthPoint","ForthPoint",IF(D1533="Intercompany",_xlfn.XLOOKUP(E1533,'Dept Lookup'!B:B,'Dept Lookup'!A:A),Modified!D1533))</f>
        <v>Data Engineering</v>
      </c>
      <c r="R1533" t="str">
        <f t="shared" si="119"/>
        <v>Globalization Partners</v>
      </c>
      <c r="S1533" s="1" t="s">
        <v>707</v>
      </c>
      <c r="T1533">
        <f t="shared" si="120"/>
        <v>0</v>
      </c>
      <c r="U1533" s="25" t="str">
        <f>IF(K1533&gt;0,K1533,_xlfn.XLOOKUP(M1533,'Client Lookup'!L:L,'Client Lookup'!N:N))</f>
        <v>35885</v>
      </c>
      <c r="V1533" t="str">
        <f>_xlfn.XLOOKUP(_xlfn.NUMBERVALUE(U1533),'Project Lookup'!X:X,'Project Lookup'!B:B)</f>
        <v>Globalization Partners SOW #41 - Data Engineering Team Renewal</v>
      </c>
      <c r="X1533" t="str">
        <f t="shared" si="121"/>
        <v>460 Globalization Partners Inc. : 1349 Globalization Partners SOW #41 - Data Engineering Team Renewal</v>
      </c>
      <c r="Y1533" t="str">
        <f t="shared" si="122"/>
        <v>460 Globalization Partners Inc.</v>
      </c>
      <c r="Z1533" t="str">
        <f t="shared" si="123"/>
        <v>460 Globalization Partners Inc.</v>
      </c>
      <c r="AA1533" t="str">
        <f>_xlfn.XLOOKUP(Z1533,'Client Lookup'!A:A,'Client Lookup'!C:C)</f>
        <v>Globalization Partners</v>
      </c>
      <c r="AC1533" t="e">
        <f>_xlfn.XLOOKUP(K1533,'Results vs Forecast'!K:K,'Results vs Forecast'!K:K)</f>
        <v>#N/A</v>
      </c>
    </row>
    <row r="1534" spans="1:29" hidden="1">
      <c r="A1534" s="39"/>
      <c r="B1534" s="1" t="s">
        <v>700</v>
      </c>
      <c r="C1534" s="1" t="s">
        <v>1370</v>
      </c>
      <c r="D1534" s="1" t="s">
        <v>17</v>
      </c>
      <c r="E1534" s="1" t="s">
        <v>17</v>
      </c>
      <c r="F1534" s="2">
        <v>45535</v>
      </c>
      <c r="G1534" s="2">
        <v>45505</v>
      </c>
      <c r="H1534" s="1" t="s">
        <v>4314</v>
      </c>
      <c r="I1534" s="1" t="s">
        <v>4315</v>
      </c>
      <c r="J1534" s="1" t="s">
        <v>814</v>
      </c>
      <c r="K1534" s="1" t="s">
        <v>801</v>
      </c>
      <c r="L1534" s="1" t="s">
        <v>4168</v>
      </c>
      <c r="M1534" s="1"/>
      <c r="N1534" s="1"/>
      <c r="O1534" s="1"/>
      <c r="P1534" s="40">
        <v>544.25334471471388</v>
      </c>
      <c r="Q1534" s="37" t="str">
        <f>IF(C1534="ForthPoint","ForthPoint",IF(D1534="Intercompany",_xlfn.XLOOKUP(E1534,'Dept Lookup'!B:B,'Dept Lookup'!A:A),Modified!D1534))</f>
        <v>Data Engineering</v>
      </c>
      <c r="R1534" t="str">
        <f t="shared" si="119"/>
        <v>Globalization Partners</v>
      </c>
      <c r="S1534" s="1" t="s">
        <v>707</v>
      </c>
      <c r="T1534">
        <f t="shared" si="120"/>
        <v>0</v>
      </c>
      <c r="U1534" s="25" t="str">
        <f>IF(K1534&gt;0,K1534,_xlfn.XLOOKUP(M1534,'Client Lookup'!L:L,'Client Lookup'!N:N))</f>
        <v>36408</v>
      </c>
      <c r="V1534" t="str">
        <f>_xlfn.XLOOKUP(_xlfn.NUMBERVALUE(U1534),'Project Lookup'!X:X,'Project Lookup'!B:B)</f>
        <v>Globalization Partners SOW #38 - Data Engineering Team Renewal</v>
      </c>
      <c r="X1534" t="str">
        <f t="shared" si="121"/>
        <v>460 Globalization Partners Inc. : 1365 Globalization Partners SOW #38 - Data Engineering Team Renewal</v>
      </c>
      <c r="Y1534" t="str">
        <f t="shared" si="122"/>
        <v>460 Globalization Partners Inc.</v>
      </c>
      <c r="Z1534" t="str">
        <f t="shared" si="123"/>
        <v>460 Globalization Partners Inc.</v>
      </c>
      <c r="AA1534" t="str">
        <f>_xlfn.XLOOKUP(Z1534,'Client Lookup'!A:A,'Client Lookup'!C:C)</f>
        <v>Globalization Partners</v>
      </c>
      <c r="AC1534" t="e">
        <f>_xlfn.XLOOKUP(K1534,'Results vs Forecast'!K:K,'Results vs Forecast'!K:K)</f>
        <v>#N/A</v>
      </c>
    </row>
    <row r="1535" spans="1:29" hidden="1">
      <c r="A1535" s="39"/>
      <c r="B1535" s="1" t="s">
        <v>700</v>
      </c>
      <c r="C1535" s="1" t="s">
        <v>1370</v>
      </c>
      <c r="D1535" s="1" t="s">
        <v>17</v>
      </c>
      <c r="E1535" s="1" t="s">
        <v>17</v>
      </c>
      <c r="F1535" s="2">
        <v>45535</v>
      </c>
      <c r="G1535" s="2">
        <v>45505</v>
      </c>
      <c r="H1535" s="1" t="s">
        <v>4316</v>
      </c>
      <c r="I1535" s="1" t="s">
        <v>4317</v>
      </c>
      <c r="J1535" s="1" t="s">
        <v>642</v>
      </c>
      <c r="K1535" s="1" t="s">
        <v>881</v>
      </c>
      <c r="L1535" s="1" t="s">
        <v>3416</v>
      </c>
      <c r="M1535" s="1"/>
      <c r="N1535" s="1"/>
      <c r="O1535" s="1"/>
      <c r="P1535" s="40">
        <v>560.2607960298526</v>
      </c>
      <c r="Q1535" s="37" t="str">
        <f>IF(C1535="ForthPoint","ForthPoint",IF(D1535="Intercompany",_xlfn.XLOOKUP(E1535,'Dept Lookup'!B:B,'Dept Lookup'!A:A),Modified!D1535))</f>
        <v>Data Engineering</v>
      </c>
      <c r="R1535" t="str">
        <f t="shared" si="119"/>
        <v>The Blackstone Group</v>
      </c>
      <c r="S1535" s="1" t="s">
        <v>707</v>
      </c>
      <c r="T1535">
        <f t="shared" si="120"/>
        <v>0</v>
      </c>
      <c r="U1535" s="25" t="str">
        <f>IF(K1535&gt;0,K1535,_xlfn.XLOOKUP(M1535,'Client Lookup'!L:L,'Client Lookup'!N:N))</f>
        <v>32036</v>
      </c>
      <c r="V1535" t="str">
        <f>_xlfn.XLOOKUP(_xlfn.NUMBERVALUE(U1535),'Project Lookup'!X:X,'Project Lookup'!B:B)</f>
        <v>Blackstone - Python Engineers (James Team)</v>
      </c>
      <c r="X1535" t="str">
        <f t="shared" si="121"/>
        <v>468 Blackstone Inc. : 1255 Blackstone - Python Engineers (James Team)</v>
      </c>
      <c r="Y1535" t="str">
        <f t="shared" si="122"/>
        <v>468 Blackstone Inc.</v>
      </c>
      <c r="Z1535" t="str">
        <f t="shared" si="123"/>
        <v>468 Blackstone Inc.</v>
      </c>
      <c r="AA1535" t="str">
        <f>_xlfn.XLOOKUP(Z1535,'Client Lookup'!A:A,'Client Lookup'!C:C)</f>
        <v>The Blackstone Group</v>
      </c>
      <c r="AC1535" t="e">
        <f>_xlfn.XLOOKUP(K1535,'Results vs Forecast'!K:K,'Results vs Forecast'!K:K)</f>
        <v>#N/A</v>
      </c>
    </row>
    <row r="1536" spans="1:29" hidden="1">
      <c r="A1536" s="39"/>
      <c r="B1536" s="1" t="s">
        <v>700</v>
      </c>
      <c r="C1536" s="1" t="s">
        <v>1370</v>
      </c>
      <c r="D1536" s="1" t="s">
        <v>17</v>
      </c>
      <c r="E1536" s="1" t="s">
        <v>17</v>
      </c>
      <c r="F1536" s="2">
        <v>45535</v>
      </c>
      <c r="G1536" s="2">
        <v>45505</v>
      </c>
      <c r="H1536" s="1" t="s">
        <v>4318</v>
      </c>
      <c r="I1536" s="1" t="s">
        <v>4319</v>
      </c>
      <c r="J1536" s="1" t="s">
        <v>820</v>
      </c>
      <c r="K1536" s="1" t="s">
        <v>800</v>
      </c>
      <c r="L1536" s="1" t="s">
        <v>3718</v>
      </c>
      <c r="M1536" s="1"/>
      <c r="N1536" s="1"/>
      <c r="O1536" s="1"/>
      <c r="P1536" s="40">
        <v>560.2607960298526</v>
      </c>
      <c r="Q1536" s="37" t="str">
        <f>IF(C1536="ForthPoint","ForthPoint",IF(D1536="Intercompany",_xlfn.XLOOKUP(E1536,'Dept Lookup'!B:B,'Dept Lookup'!A:A),Modified!D1536))</f>
        <v>Data Engineering</v>
      </c>
      <c r="R1536" t="str">
        <f t="shared" si="119"/>
        <v>Globalization Partners</v>
      </c>
      <c r="S1536" s="1" t="s">
        <v>707</v>
      </c>
      <c r="T1536">
        <f t="shared" si="120"/>
        <v>0</v>
      </c>
      <c r="U1536" s="25" t="str">
        <f>IF(K1536&gt;0,K1536,_xlfn.XLOOKUP(M1536,'Client Lookup'!L:L,'Client Lookup'!N:N))</f>
        <v>36411</v>
      </c>
      <c r="V1536" t="str">
        <f>_xlfn.XLOOKUP(_xlfn.NUMBERVALUE(U1536),'Project Lookup'!X:X,'Project Lookup'!B:B)</f>
        <v>Globalization Partners SOW #42 - Data Engineering Team Renewal</v>
      </c>
      <c r="X1536" t="str">
        <f t="shared" si="121"/>
        <v>460 Globalization Partners Inc. : 1368 Globalization Partners SOW #42 - Data Engineering Team Renewal</v>
      </c>
      <c r="Y1536" t="str">
        <f t="shared" si="122"/>
        <v>460 Globalization Partners Inc.</v>
      </c>
      <c r="Z1536" t="str">
        <f t="shared" si="123"/>
        <v>460 Globalization Partners Inc.</v>
      </c>
      <c r="AA1536" t="str">
        <f>_xlfn.XLOOKUP(Z1536,'Client Lookup'!A:A,'Client Lookup'!C:C)</f>
        <v>Globalization Partners</v>
      </c>
      <c r="AC1536" t="e">
        <f>_xlfn.XLOOKUP(K1536,'Results vs Forecast'!K:K,'Results vs Forecast'!K:K)</f>
        <v>#N/A</v>
      </c>
    </row>
    <row r="1537" spans="1:29" hidden="1">
      <c r="A1537" s="39"/>
      <c r="B1537" s="1" t="s">
        <v>700</v>
      </c>
      <c r="C1537" s="1" t="s">
        <v>1370</v>
      </c>
      <c r="D1537" s="1" t="s">
        <v>17</v>
      </c>
      <c r="E1537" s="1" t="s">
        <v>17</v>
      </c>
      <c r="F1537" s="2">
        <v>45535</v>
      </c>
      <c r="G1537" s="2">
        <v>45505</v>
      </c>
      <c r="H1537" s="1" t="s">
        <v>4320</v>
      </c>
      <c r="I1537" s="1" t="s">
        <v>4321</v>
      </c>
      <c r="J1537" s="1" t="s">
        <v>617</v>
      </c>
      <c r="K1537" s="1" t="s">
        <v>860</v>
      </c>
      <c r="L1537" s="1" t="s">
        <v>2892</v>
      </c>
      <c r="M1537" s="1"/>
      <c r="N1537" s="1"/>
      <c r="O1537" s="1"/>
      <c r="P1537" s="40">
        <v>320.14902630277288</v>
      </c>
      <c r="Q1537" s="37" t="str">
        <f>IF(C1537="ForthPoint","ForthPoint",IF(D1537="Intercompany",_xlfn.XLOOKUP(E1537,'Dept Lookup'!B:B,'Dept Lookup'!A:A),Modified!D1537))</f>
        <v>Data Engineering</v>
      </c>
      <c r="R1537" t="str">
        <f t="shared" si="119"/>
        <v>Roku</v>
      </c>
      <c r="S1537" s="1" t="s">
        <v>707</v>
      </c>
      <c r="T1537">
        <f t="shared" si="120"/>
        <v>0</v>
      </c>
      <c r="U1537" s="25" t="str">
        <f>IF(K1537&gt;0,K1537,_xlfn.XLOOKUP(M1537,'Client Lookup'!L:L,'Client Lookup'!N:N))</f>
        <v>25138</v>
      </c>
      <c r="V1537" t="str">
        <f>_xlfn.XLOOKUP(_xlfn.NUMBERVALUE(U1537),'Project Lookup'!X:X,'Project Lookup'!B:B)</f>
        <v>SOW#1 2024 - DE &amp; BI Team</v>
      </c>
      <c r="X1537" t="str">
        <f t="shared" si="121"/>
        <v>459 Roku Inc. : 966 SOW#1 2024 - DE &amp; BI Team</v>
      </c>
      <c r="Y1537" t="str">
        <f t="shared" si="122"/>
        <v>459 Roku Inc.</v>
      </c>
      <c r="Z1537" t="str">
        <f t="shared" si="123"/>
        <v>459 Roku Inc.</v>
      </c>
      <c r="AA1537" t="str">
        <f>_xlfn.XLOOKUP(Z1537,'Client Lookup'!A:A,'Client Lookup'!C:C)</f>
        <v>Roku</v>
      </c>
      <c r="AC1537" t="e">
        <f>_xlfn.XLOOKUP(K1537,'Results vs Forecast'!K:K,'Results vs Forecast'!K:K)</f>
        <v>#N/A</v>
      </c>
    </row>
    <row r="1538" spans="1:29" hidden="1">
      <c r="A1538" s="39"/>
      <c r="B1538" s="1" t="s">
        <v>700</v>
      </c>
      <c r="C1538" s="1" t="s">
        <v>701</v>
      </c>
      <c r="D1538" s="1" t="s">
        <v>17</v>
      </c>
      <c r="E1538" s="1" t="s">
        <v>17</v>
      </c>
      <c r="F1538" s="2">
        <v>45535</v>
      </c>
      <c r="G1538" s="2">
        <v>45505</v>
      </c>
      <c r="H1538" s="1" t="s">
        <v>4322</v>
      </c>
      <c r="I1538" s="1" t="s">
        <v>4323</v>
      </c>
      <c r="J1538" s="1" t="s">
        <v>666</v>
      </c>
      <c r="K1538" s="1" t="s">
        <v>917</v>
      </c>
      <c r="L1538" s="1" t="s">
        <v>1865</v>
      </c>
      <c r="M1538" s="1"/>
      <c r="N1538" s="1"/>
      <c r="O1538" s="1"/>
      <c r="P1538" s="40">
        <v>-2629.45</v>
      </c>
      <c r="Q1538" s="37" t="str">
        <f>IF(C1538="ForthPoint","ForthPoint",IF(D1538="Intercompany",_xlfn.XLOOKUP(E1538,'Dept Lookup'!B:B,'Dept Lookup'!A:A),Modified!D1538))</f>
        <v>Data Engineering</v>
      </c>
      <c r="R1538" t="str">
        <f t="shared" si="119"/>
        <v>Visa</v>
      </c>
      <c r="S1538" s="1" t="s">
        <v>707</v>
      </c>
      <c r="T1538">
        <f t="shared" si="120"/>
        <v>0</v>
      </c>
      <c r="U1538" s="25" t="str">
        <f>IF(K1538&gt;0,K1538,_xlfn.XLOOKUP(M1538,'Client Lookup'!L:L,'Client Lookup'!N:N))</f>
        <v>31318</v>
      </c>
      <c r="V1538" t="str">
        <f>_xlfn.XLOOKUP(_xlfn.NUMBERVALUE(U1538),'Project Lookup'!X:X,'Project Lookup'!B:B)</f>
        <v>NextGen Solutions</v>
      </c>
      <c r="X1538" t="str">
        <f t="shared" si="121"/>
        <v>11 Visa : 1246 NextGen Solutions</v>
      </c>
      <c r="Y1538" t="str">
        <f t="shared" si="122"/>
        <v>11 Visa</v>
      </c>
      <c r="Z1538" t="str">
        <f t="shared" si="123"/>
        <v>11 Visa</v>
      </c>
      <c r="AA1538" t="str">
        <f>_xlfn.XLOOKUP(Z1538,'Client Lookup'!A:A,'Client Lookup'!C:C)</f>
        <v>Visa</v>
      </c>
      <c r="AC1538" t="e">
        <f>_xlfn.XLOOKUP(K1538,'Results vs Forecast'!K:K,'Results vs Forecast'!K:K)</f>
        <v>#N/A</v>
      </c>
    </row>
    <row r="1539" spans="1:29" hidden="1">
      <c r="A1539" s="39"/>
      <c r="B1539" s="1" t="s">
        <v>700</v>
      </c>
      <c r="C1539" s="1" t="s">
        <v>1370</v>
      </c>
      <c r="D1539" s="1" t="s">
        <v>17</v>
      </c>
      <c r="E1539" s="1" t="s">
        <v>17</v>
      </c>
      <c r="F1539" s="2">
        <v>45535</v>
      </c>
      <c r="G1539" s="2">
        <v>45505</v>
      </c>
      <c r="H1539" s="1" t="s">
        <v>4324</v>
      </c>
      <c r="I1539" s="1" t="s">
        <v>4325</v>
      </c>
      <c r="J1539" s="1" t="s">
        <v>612</v>
      </c>
      <c r="K1539" s="1" t="s">
        <v>853</v>
      </c>
      <c r="L1539" s="1" t="s">
        <v>3335</v>
      </c>
      <c r="M1539" s="1"/>
      <c r="N1539" s="1"/>
      <c r="O1539" s="1"/>
      <c r="P1539" s="40">
        <v>258.12015245661064</v>
      </c>
      <c r="Q1539" s="37" t="str">
        <f>IF(C1539="ForthPoint","ForthPoint",IF(D1539="Intercompany",_xlfn.XLOOKUP(E1539,'Dept Lookup'!B:B,'Dept Lookup'!A:A),Modified!D1539))</f>
        <v>Data Engineering</v>
      </c>
      <c r="R1539" t="str">
        <f t="shared" ref="R1539:R1602" si="124">AA1539</f>
        <v>Pixability</v>
      </c>
      <c r="S1539" s="1" t="s">
        <v>707</v>
      </c>
      <c r="T1539">
        <f t="shared" ref="T1539:T1602" si="125">M1539</f>
        <v>0</v>
      </c>
      <c r="U1539" s="25" t="str">
        <f>IF(K1539&gt;0,K1539,_xlfn.XLOOKUP(M1539,'Client Lookup'!L:L,'Client Lookup'!N:N))</f>
        <v>34753</v>
      </c>
      <c r="V1539" t="str">
        <f>_xlfn.XLOOKUP(_xlfn.NUMBERVALUE(U1539),'Project Lookup'!X:X,'Project Lookup'!B:B)</f>
        <v>Pixability SOW 4</v>
      </c>
      <c r="X1539" t="str">
        <f t="shared" ref="X1539:X1602" si="126">IF(J1539="- No Entity -",M1539,J1539)</f>
        <v>466 Pixability Inc. : 1331 Pixability SOW 4</v>
      </c>
      <c r="Y1539" t="str">
        <f t="shared" ref="Y1539:Y1602" si="127">IFERROR(_xlfn.TEXTBEFORE(X1539," :"),X1539)</f>
        <v>466 Pixability Inc.</v>
      </c>
      <c r="Z1539" t="str">
        <f t="shared" si="123"/>
        <v>466 Pixability Inc.</v>
      </c>
      <c r="AA1539" t="str">
        <f>_xlfn.XLOOKUP(Z1539,'Client Lookup'!A:A,'Client Lookup'!C:C)</f>
        <v>Pixability</v>
      </c>
      <c r="AC1539" t="e">
        <f>_xlfn.XLOOKUP(K1539,'Results vs Forecast'!K:K,'Results vs Forecast'!K:K)</f>
        <v>#N/A</v>
      </c>
    </row>
    <row r="1540" spans="1:29" hidden="1">
      <c r="A1540" s="39"/>
      <c r="B1540" s="1" t="s">
        <v>700</v>
      </c>
      <c r="C1540" s="1" t="s">
        <v>1370</v>
      </c>
      <c r="D1540" s="1" t="s">
        <v>17</v>
      </c>
      <c r="E1540" s="1" t="s">
        <v>17</v>
      </c>
      <c r="F1540" s="2">
        <v>45535</v>
      </c>
      <c r="G1540" s="2">
        <v>45505</v>
      </c>
      <c r="H1540" s="1" t="s">
        <v>4326</v>
      </c>
      <c r="I1540" s="1" t="s">
        <v>4327</v>
      </c>
      <c r="J1540" s="1" t="s">
        <v>812</v>
      </c>
      <c r="K1540" s="1" t="s">
        <v>795</v>
      </c>
      <c r="L1540" s="1" t="s">
        <v>3324</v>
      </c>
      <c r="M1540" s="1"/>
      <c r="N1540" s="1"/>
      <c r="O1540" s="1"/>
      <c r="P1540" s="40">
        <v>504.23471642686729</v>
      </c>
      <c r="Q1540" s="37" t="str">
        <f>IF(C1540="ForthPoint","ForthPoint",IF(D1540="Intercompany",_xlfn.XLOOKUP(E1540,'Dept Lookup'!B:B,'Dept Lookup'!A:A),Modified!D1540))</f>
        <v>Data Engineering</v>
      </c>
      <c r="R1540" t="str">
        <f t="shared" si="124"/>
        <v>Globalization Partners</v>
      </c>
      <c r="S1540" s="1" t="s">
        <v>707</v>
      </c>
      <c r="T1540">
        <f t="shared" si="125"/>
        <v>0</v>
      </c>
      <c r="U1540" s="25" t="str">
        <f>IF(K1540&gt;0,K1540,_xlfn.XLOOKUP(M1540,'Client Lookup'!L:L,'Client Lookup'!N:N))</f>
        <v>35885</v>
      </c>
      <c r="V1540" t="str">
        <f>_xlfn.XLOOKUP(_xlfn.NUMBERVALUE(U1540),'Project Lookup'!X:X,'Project Lookup'!B:B)</f>
        <v>Globalization Partners SOW #41 - Data Engineering Team Renewal</v>
      </c>
      <c r="X1540" t="str">
        <f t="shared" si="126"/>
        <v>460 Globalization Partners Inc. : 1349 Globalization Partners SOW #41 - Data Engineering Team Renewal</v>
      </c>
      <c r="Y1540" t="str">
        <f t="shared" si="127"/>
        <v>460 Globalization Partners Inc.</v>
      </c>
      <c r="Z1540" t="str">
        <f t="shared" si="123"/>
        <v>460 Globalization Partners Inc.</v>
      </c>
      <c r="AA1540" t="str">
        <f>_xlfn.XLOOKUP(Z1540,'Client Lookup'!A:A,'Client Lookup'!C:C)</f>
        <v>Globalization Partners</v>
      </c>
      <c r="AC1540" t="e">
        <f>_xlfn.XLOOKUP(K1540,'Results vs Forecast'!K:K,'Results vs Forecast'!K:K)</f>
        <v>#N/A</v>
      </c>
    </row>
    <row r="1541" spans="1:29" hidden="1">
      <c r="A1541" s="39"/>
      <c r="B1541" s="1" t="s">
        <v>700</v>
      </c>
      <c r="C1541" s="1" t="s">
        <v>1370</v>
      </c>
      <c r="D1541" s="1" t="s">
        <v>17</v>
      </c>
      <c r="E1541" s="1" t="s">
        <v>17</v>
      </c>
      <c r="F1541" s="2">
        <v>45535</v>
      </c>
      <c r="G1541" s="2">
        <v>45505</v>
      </c>
      <c r="H1541" s="1" t="s">
        <v>4328</v>
      </c>
      <c r="I1541" s="1" t="s">
        <v>4329</v>
      </c>
      <c r="J1541" s="1" t="s">
        <v>645</v>
      </c>
      <c r="K1541" s="1" t="s">
        <v>891</v>
      </c>
      <c r="L1541" s="1" t="s">
        <v>3332</v>
      </c>
      <c r="M1541" s="1"/>
      <c r="N1541" s="1"/>
      <c r="O1541" s="1"/>
      <c r="P1541" s="40">
        <v>560.2607960298526</v>
      </c>
      <c r="Q1541" s="37" t="str">
        <f>IF(C1541="ForthPoint","ForthPoint",IF(D1541="Intercompany",_xlfn.XLOOKUP(E1541,'Dept Lookup'!B:B,'Dept Lookup'!A:A),Modified!D1541))</f>
        <v>Data Engineering</v>
      </c>
      <c r="R1541" t="str">
        <f t="shared" si="124"/>
        <v>The Blackstone Group</v>
      </c>
      <c r="S1541" s="1" t="s">
        <v>707</v>
      </c>
      <c r="T1541">
        <f t="shared" si="125"/>
        <v>0</v>
      </c>
      <c r="U1541" s="25" t="str">
        <f>IF(K1541&gt;0,K1541,_xlfn.XLOOKUP(M1541,'Client Lookup'!L:L,'Client Lookup'!N:N))</f>
        <v>25160</v>
      </c>
      <c r="V1541" t="str">
        <f>_xlfn.XLOOKUP(_xlfn.NUMBERVALUE(U1541),'Project Lookup'!X:X,'Project Lookup'!B:B)</f>
        <v>Blackstone SOW #12</v>
      </c>
      <c r="X1541" t="str">
        <f t="shared" si="126"/>
        <v>468 Blackstone Inc. : 988 Blackstone SOW #12</v>
      </c>
      <c r="Y1541" t="str">
        <f t="shared" si="127"/>
        <v>468 Blackstone Inc.</v>
      </c>
      <c r="Z1541" t="str">
        <f t="shared" si="123"/>
        <v>468 Blackstone Inc.</v>
      </c>
      <c r="AA1541" t="str">
        <f>_xlfn.XLOOKUP(Z1541,'Client Lookup'!A:A,'Client Lookup'!C:C)</f>
        <v>The Blackstone Group</v>
      </c>
      <c r="AC1541" t="e">
        <f>_xlfn.XLOOKUP(K1541,'Results vs Forecast'!K:K,'Results vs Forecast'!K:K)</f>
        <v>#N/A</v>
      </c>
    </row>
    <row r="1542" spans="1:29" hidden="1">
      <c r="A1542" s="39"/>
      <c r="B1542" s="1" t="s">
        <v>700</v>
      </c>
      <c r="C1542" s="1" t="s">
        <v>1370</v>
      </c>
      <c r="D1542" s="1" t="s">
        <v>17</v>
      </c>
      <c r="E1542" s="1" t="s">
        <v>17</v>
      </c>
      <c r="F1542" s="2">
        <v>45535</v>
      </c>
      <c r="G1542" s="2">
        <v>45505</v>
      </c>
      <c r="H1542" s="1" t="s">
        <v>4330</v>
      </c>
      <c r="I1542" s="1" t="s">
        <v>4331</v>
      </c>
      <c r="J1542" s="1" t="s">
        <v>617</v>
      </c>
      <c r="K1542" s="1" t="s">
        <v>860</v>
      </c>
      <c r="L1542" s="1" t="s">
        <v>2892</v>
      </c>
      <c r="M1542" s="1"/>
      <c r="N1542" s="1"/>
      <c r="O1542" s="1"/>
      <c r="P1542" s="40">
        <v>320.14902630277288</v>
      </c>
      <c r="Q1542" s="37" t="str">
        <f>IF(C1542="ForthPoint","ForthPoint",IF(D1542="Intercompany",_xlfn.XLOOKUP(E1542,'Dept Lookup'!B:B,'Dept Lookup'!A:A),Modified!D1542))</f>
        <v>Data Engineering</v>
      </c>
      <c r="R1542" t="str">
        <f t="shared" si="124"/>
        <v>Roku</v>
      </c>
      <c r="S1542" s="1" t="s">
        <v>707</v>
      </c>
      <c r="T1542">
        <f t="shared" si="125"/>
        <v>0</v>
      </c>
      <c r="U1542" s="25" t="str">
        <f>IF(K1542&gt;0,K1542,_xlfn.XLOOKUP(M1542,'Client Lookup'!L:L,'Client Lookup'!N:N))</f>
        <v>25138</v>
      </c>
      <c r="V1542" t="str">
        <f>_xlfn.XLOOKUP(_xlfn.NUMBERVALUE(U1542),'Project Lookup'!X:X,'Project Lookup'!B:B)</f>
        <v>SOW#1 2024 - DE &amp; BI Team</v>
      </c>
      <c r="X1542" t="str">
        <f t="shared" si="126"/>
        <v>459 Roku Inc. : 966 SOW#1 2024 - DE &amp; BI Team</v>
      </c>
      <c r="Y1542" t="str">
        <f t="shared" si="127"/>
        <v>459 Roku Inc.</v>
      </c>
      <c r="Z1542" t="str">
        <f t="shared" si="123"/>
        <v>459 Roku Inc.</v>
      </c>
      <c r="AA1542" t="str">
        <f>_xlfn.XLOOKUP(Z1542,'Client Lookup'!A:A,'Client Lookup'!C:C)</f>
        <v>Roku</v>
      </c>
      <c r="AC1542" t="e">
        <f>_xlfn.XLOOKUP(K1542,'Results vs Forecast'!K:K,'Results vs Forecast'!K:K)</f>
        <v>#N/A</v>
      </c>
    </row>
    <row r="1543" spans="1:29" hidden="1">
      <c r="A1543" s="39"/>
      <c r="B1543" s="1" t="s">
        <v>700</v>
      </c>
      <c r="C1543" s="1" t="s">
        <v>1370</v>
      </c>
      <c r="D1543" s="1" t="s">
        <v>17</v>
      </c>
      <c r="E1543" s="1" t="s">
        <v>17</v>
      </c>
      <c r="F1543" s="2">
        <v>45535</v>
      </c>
      <c r="G1543" s="2">
        <v>45505</v>
      </c>
      <c r="H1543" s="1" t="s">
        <v>4332</v>
      </c>
      <c r="I1543" s="1" t="s">
        <v>4333</v>
      </c>
      <c r="J1543" s="1" t="s">
        <v>913</v>
      </c>
      <c r="K1543" s="1" t="s">
        <v>894</v>
      </c>
      <c r="L1543" s="1" t="s">
        <v>3327</v>
      </c>
      <c r="M1543" s="1"/>
      <c r="N1543" s="1"/>
      <c r="O1543" s="1"/>
      <c r="P1543" s="40">
        <v>560.2607960298526</v>
      </c>
      <c r="Q1543" s="37" t="str">
        <f>IF(C1543="ForthPoint","ForthPoint",IF(D1543="Intercompany",_xlfn.XLOOKUP(E1543,'Dept Lookup'!B:B,'Dept Lookup'!A:A),Modified!D1543))</f>
        <v>Data Engineering</v>
      </c>
      <c r="R1543" t="str">
        <f t="shared" si="124"/>
        <v>The Blackstone Group</v>
      </c>
      <c r="S1543" s="1" t="s">
        <v>707</v>
      </c>
      <c r="T1543">
        <f t="shared" si="125"/>
        <v>0</v>
      </c>
      <c r="U1543" s="25" t="str">
        <f>IF(K1543&gt;0,K1543,_xlfn.XLOOKUP(M1543,'Client Lookup'!L:L,'Client Lookup'!N:N))</f>
        <v>32037</v>
      </c>
      <c r="V1543" t="str">
        <f>_xlfn.XLOOKUP(_xlfn.NUMBERVALUE(U1543),'Project Lookup'!X:X,'Project Lookup'!B:B)</f>
        <v>Blackstone - SOW#26 BE Engineer Insurance Team (Scott S.)</v>
      </c>
      <c r="X1543" t="str">
        <f t="shared" si="126"/>
        <v>468 Blackstone Inc. : 1256 Blackstone - SOW#26 BE Engineer Insurance Team (Scott S.)</v>
      </c>
      <c r="Y1543" t="str">
        <f t="shared" si="127"/>
        <v>468 Blackstone Inc.</v>
      </c>
      <c r="Z1543" t="str">
        <f t="shared" si="123"/>
        <v>468 Blackstone Inc.</v>
      </c>
      <c r="AA1543" t="str">
        <f>_xlfn.XLOOKUP(Z1543,'Client Lookup'!A:A,'Client Lookup'!C:C)</f>
        <v>The Blackstone Group</v>
      </c>
      <c r="AC1543" t="e">
        <f>_xlfn.XLOOKUP(K1543,'Results vs Forecast'!K:K,'Results vs Forecast'!K:K)</f>
        <v>#N/A</v>
      </c>
    </row>
    <row r="1544" spans="1:29" hidden="1">
      <c r="A1544" s="39"/>
      <c r="B1544" s="1" t="s">
        <v>700</v>
      </c>
      <c r="C1544" s="1" t="s">
        <v>1370</v>
      </c>
      <c r="D1544" s="1" t="s">
        <v>17</v>
      </c>
      <c r="E1544" s="1" t="s">
        <v>17</v>
      </c>
      <c r="F1544" s="2">
        <v>45535</v>
      </c>
      <c r="G1544" s="2">
        <v>45505</v>
      </c>
      <c r="H1544" s="1" t="s">
        <v>4334</v>
      </c>
      <c r="I1544" s="1" t="s">
        <v>4335</v>
      </c>
      <c r="J1544" s="1" t="s">
        <v>617</v>
      </c>
      <c r="K1544" s="1" t="s">
        <v>860</v>
      </c>
      <c r="L1544" s="1" t="s">
        <v>2892</v>
      </c>
      <c r="M1544" s="1"/>
      <c r="N1544" s="1"/>
      <c r="O1544" s="1"/>
      <c r="P1544" s="40">
        <v>320.14902630277288</v>
      </c>
      <c r="Q1544" s="37" t="str">
        <f>IF(C1544="ForthPoint","ForthPoint",IF(D1544="Intercompany",_xlfn.XLOOKUP(E1544,'Dept Lookup'!B:B,'Dept Lookup'!A:A),Modified!D1544))</f>
        <v>Data Engineering</v>
      </c>
      <c r="R1544" t="str">
        <f t="shared" si="124"/>
        <v>Roku</v>
      </c>
      <c r="S1544" s="1" t="s">
        <v>707</v>
      </c>
      <c r="T1544">
        <f t="shared" si="125"/>
        <v>0</v>
      </c>
      <c r="U1544" s="25" t="str">
        <f>IF(K1544&gt;0,K1544,_xlfn.XLOOKUP(M1544,'Client Lookup'!L:L,'Client Lookup'!N:N))</f>
        <v>25138</v>
      </c>
      <c r="V1544" t="str">
        <f>_xlfn.XLOOKUP(_xlfn.NUMBERVALUE(U1544),'Project Lookup'!X:X,'Project Lookup'!B:B)</f>
        <v>SOW#1 2024 - DE &amp; BI Team</v>
      </c>
      <c r="X1544" t="str">
        <f t="shared" si="126"/>
        <v>459 Roku Inc. : 966 SOW#1 2024 - DE &amp; BI Team</v>
      </c>
      <c r="Y1544" t="str">
        <f t="shared" si="127"/>
        <v>459 Roku Inc.</v>
      </c>
      <c r="Z1544" t="str">
        <f t="shared" si="123"/>
        <v>459 Roku Inc.</v>
      </c>
      <c r="AA1544" t="str">
        <f>_xlfn.XLOOKUP(Z1544,'Client Lookup'!A:A,'Client Lookup'!C:C)</f>
        <v>Roku</v>
      </c>
      <c r="AC1544" t="e">
        <f>_xlfn.XLOOKUP(K1544,'Results vs Forecast'!K:K,'Results vs Forecast'!K:K)</f>
        <v>#N/A</v>
      </c>
    </row>
    <row r="1545" spans="1:29" hidden="1">
      <c r="A1545" s="39"/>
      <c r="B1545" s="1" t="s">
        <v>700</v>
      </c>
      <c r="C1545" s="1" t="s">
        <v>1370</v>
      </c>
      <c r="D1545" s="1" t="s">
        <v>17</v>
      </c>
      <c r="E1545" s="1" t="s">
        <v>17</v>
      </c>
      <c r="F1545" s="2">
        <v>45535</v>
      </c>
      <c r="G1545" s="2">
        <v>45505</v>
      </c>
      <c r="H1545" s="1" t="s">
        <v>4336</v>
      </c>
      <c r="I1545" s="1" t="s">
        <v>4337</v>
      </c>
      <c r="J1545" s="1" t="s">
        <v>617</v>
      </c>
      <c r="K1545" s="1" t="s">
        <v>860</v>
      </c>
      <c r="L1545" s="1" t="s">
        <v>2892</v>
      </c>
      <c r="M1545" s="1"/>
      <c r="N1545" s="1"/>
      <c r="O1545" s="1"/>
      <c r="P1545" s="40">
        <v>450.20956823827436</v>
      </c>
      <c r="Q1545" s="37" t="str">
        <f>IF(C1545="ForthPoint","ForthPoint",IF(D1545="Intercompany",_xlfn.XLOOKUP(E1545,'Dept Lookup'!B:B,'Dept Lookup'!A:A),Modified!D1545))</f>
        <v>Data Engineering</v>
      </c>
      <c r="R1545" t="str">
        <f t="shared" si="124"/>
        <v>Roku</v>
      </c>
      <c r="S1545" s="1" t="s">
        <v>707</v>
      </c>
      <c r="T1545">
        <f t="shared" si="125"/>
        <v>0</v>
      </c>
      <c r="U1545" s="25" t="str">
        <f>IF(K1545&gt;0,K1545,_xlfn.XLOOKUP(M1545,'Client Lookup'!L:L,'Client Lookup'!N:N))</f>
        <v>25138</v>
      </c>
      <c r="V1545" t="str">
        <f>_xlfn.XLOOKUP(_xlfn.NUMBERVALUE(U1545),'Project Lookup'!X:X,'Project Lookup'!B:B)</f>
        <v>SOW#1 2024 - DE &amp; BI Team</v>
      </c>
      <c r="X1545" t="str">
        <f t="shared" si="126"/>
        <v>459 Roku Inc. : 966 SOW#1 2024 - DE &amp; BI Team</v>
      </c>
      <c r="Y1545" t="str">
        <f t="shared" si="127"/>
        <v>459 Roku Inc.</v>
      </c>
      <c r="Z1545" t="str">
        <f t="shared" si="123"/>
        <v>459 Roku Inc.</v>
      </c>
      <c r="AA1545" t="str">
        <f>_xlfn.XLOOKUP(Z1545,'Client Lookup'!A:A,'Client Lookup'!C:C)</f>
        <v>Roku</v>
      </c>
      <c r="AC1545" t="e">
        <f>_xlfn.XLOOKUP(K1545,'Results vs Forecast'!K:K,'Results vs Forecast'!K:K)</f>
        <v>#N/A</v>
      </c>
    </row>
    <row r="1546" spans="1:29" hidden="1">
      <c r="A1546" s="39"/>
      <c r="B1546" s="1" t="s">
        <v>700</v>
      </c>
      <c r="C1546" s="1" t="s">
        <v>1370</v>
      </c>
      <c r="D1546" s="1" t="s">
        <v>17</v>
      </c>
      <c r="E1546" s="1" t="s">
        <v>17</v>
      </c>
      <c r="F1546" s="2">
        <v>45535</v>
      </c>
      <c r="G1546" s="2">
        <v>45505</v>
      </c>
      <c r="H1546" s="1" t="s">
        <v>4338</v>
      </c>
      <c r="I1546" s="1" t="s">
        <v>4339</v>
      </c>
      <c r="J1546" s="1" t="s">
        <v>613</v>
      </c>
      <c r="K1546" s="1" t="s">
        <v>854</v>
      </c>
      <c r="L1546" s="1"/>
      <c r="M1546" s="1"/>
      <c r="N1546" s="1"/>
      <c r="O1546" s="1"/>
      <c r="P1546" s="40">
        <v>312.14530064520358</v>
      </c>
      <c r="Q1546" s="37" t="str">
        <f>IF(C1546="ForthPoint","ForthPoint",IF(D1546="Intercompany",_xlfn.XLOOKUP(E1546,'Dept Lookup'!B:B,'Dept Lookup'!A:A),Modified!D1546))</f>
        <v>Data Engineering</v>
      </c>
      <c r="R1546" t="str">
        <f t="shared" si="124"/>
        <v>Pixability</v>
      </c>
      <c r="S1546" s="1" t="s">
        <v>707</v>
      </c>
      <c r="T1546">
        <f t="shared" si="125"/>
        <v>0</v>
      </c>
      <c r="U1546" s="25" t="str">
        <f>IF(K1546&gt;0,K1546,_xlfn.XLOOKUP(M1546,'Client Lookup'!L:L,'Client Lookup'!N:N))</f>
        <v>25155</v>
      </c>
      <c r="V1546" t="str">
        <f>_xlfn.XLOOKUP(_xlfn.NUMBERVALUE(U1546),'Project Lookup'!X:X,'Project Lookup'!B:B)</f>
        <v>Pixability SOW#3</v>
      </c>
      <c r="X1546" t="str">
        <f t="shared" si="126"/>
        <v>466 Pixability Inc. : 983 Pixability SOW#3</v>
      </c>
      <c r="Y1546" t="str">
        <f t="shared" si="127"/>
        <v>466 Pixability Inc.</v>
      </c>
      <c r="Z1546" t="str">
        <f t="shared" si="123"/>
        <v>466 Pixability Inc.</v>
      </c>
      <c r="AA1546" t="str">
        <f>_xlfn.XLOOKUP(Z1546,'Client Lookup'!A:A,'Client Lookup'!C:C)</f>
        <v>Pixability</v>
      </c>
      <c r="AC1546" t="e">
        <f>_xlfn.XLOOKUP(K1546,'Results vs Forecast'!K:K,'Results vs Forecast'!K:K)</f>
        <v>#N/A</v>
      </c>
    </row>
    <row r="1547" spans="1:29" hidden="1">
      <c r="A1547" s="39"/>
      <c r="B1547" s="1" t="s">
        <v>700</v>
      </c>
      <c r="C1547" s="1" t="s">
        <v>1370</v>
      </c>
      <c r="D1547" s="1" t="s">
        <v>17</v>
      </c>
      <c r="E1547" s="1" t="s">
        <v>17</v>
      </c>
      <c r="F1547" s="2">
        <v>45535</v>
      </c>
      <c r="G1547" s="2">
        <v>45505</v>
      </c>
      <c r="H1547" s="1" t="s">
        <v>4340</v>
      </c>
      <c r="I1547" s="1" t="s">
        <v>4341</v>
      </c>
      <c r="J1547" s="1" t="s">
        <v>612</v>
      </c>
      <c r="K1547" s="1" t="s">
        <v>853</v>
      </c>
      <c r="L1547" s="1" t="s">
        <v>3335</v>
      </c>
      <c r="M1547" s="1"/>
      <c r="N1547" s="1"/>
      <c r="O1547" s="1"/>
      <c r="P1547" s="40">
        <v>258.12015245661064</v>
      </c>
      <c r="Q1547" s="37" t="str">
        <f>IF(C1547="ForthPoint","ForthPoint",IF(D1547="Intercompany",_xlfn.XLOOKUP(E1547,'Dept Lookup'!B:B,'Dept Lookup'!A:A),Modified!D1547))</f>
        <v>Data Engineering</v>
      </c>
      <c r="R1547" t="str">
        <f t="shared" si="124"/>
        <v>Pixability</v>
      </c>
      <c r="S1547" s="1" t="s">
        <v>707</v>
      </c>
      <c r="T1547">
        <f t="shared" si="125"/>
        <v>0</v>
      </c>
      <c r="U1547" s="25" t="str">
        <f>IF(K1547&gt;0,K1547,_xlfn.XLOOKUP(M1547,'Client Lookup'!L:L,'Client Lookup'!N:N))</f>
        <v>34753</v>
      </c>
      <c r="V1547" t="str">
        <f>_xlfn.XLOOKUP(_xlfn.NUMBERVALUE(U1547),'Project Lookup'!X:X,'Project Lookup'!B:B)</f>
        <v>Pixability SOW 4</v>
      </c>
      <c r="X1547" t="str">
        <f t="shared" si="126"/>
        <v>466 Pixability Inc. : 1331 Pixability SOW 4</v>
      </c>
      <c r="Y1547" t="str">
        <f t="shared" si="127"/>
        <v>466 Pixability Inc.</v>
      </c>
      <c r="Z1547" t="str">
        <f t="shared" si="123"/>
        <v>466 Pixability Inc.</v>
      </c>
      <c r="AA1547" t="str">
        <f>_xlfn.XLOOKUP(Z1547,'Client Lookup'!A:A,'Client Lookup'!C:C)</f>
        <v>Pixability</v>
      </c>
      <c r="AC1547" t="e">
        <f>_xlfn.XLOOKUP(K1547,'Results vs Forecast'!K:K,'Results vs Forecast'!K:K)</f>
        <v>#N/A</v>
      </c>
    </row>
    <row r="1548" spans="1:29" hidden="1">
      <c r="A1548" s="39"/>
      <c r="B1548" s="1" t="s">
        <v>700</v>
      </c>
      <c r="C1548" s="1" t="s">
        <v>1370</v>
      </c>
      <c r="D1548" s="1" t="s">
        <v>17</v>
      </c>
      <c r="E1548" s="1" t="s">
        <v>17</v>
      </c>
      <c r="F1548" s="2">
        <v>45535</v>
      </c>
      <c r="G1548" s="2">
        <v>45505</v>
      </c>
      <c r="H1548" s="1" t="s">
        <v>4342</v>
      </c>
      <c r="I1548" s="1" t="s">
        <v>4343</v>
      </c>
      <c r="J1548" s="1" t="s">
        <v>612</v>
      </c>
      <c r="K1548" s="1" t="s">
        <v>853</v>
      </c>
      <c r="L1548" s="1" t="s">
        <v>3335</v>
      </c>
      <c r="M1548" s="1"/>
      <c r="N1548" s="1"/>
      <c r="O1548" s="1"/>
      <c r="P1548" s="40">
        <v>258.12015245661064</v>
      </c>
      <c r="Q1548" s="37" t="str">
        <f>IF(C1548="ForthPoint","ForthPoint",IF(D1548="Intercompany",_xlfn.XLOOKUP(E1548,'Dept Lookup'!B:B,'Dept Lookup'!A:A),Modified!D1548))</f>
        <v>Data Engineering</v>
      </c>
      <c r="R1548" t="str">
        <f t="shared" si="124"/>
        <v>Pixability</v>
      </c>
      <c r="S1548" s="1" t="s">
        <v>707</v>
      </c>
      <c r="T1548">
        <f t="shared" si="125"/>
        <v>0</v>
      </c>
      <c r="U1548" s="25" t="str">
        <f>IF(K1548&gt;0,K1548,_xlfn.XLOOKUP(M1548,'Client Lookup'!L:L,'Client Lookup'!N:N))</f>
        <v>34753</v>
      </c>
      <c r="V1548" t="str">
        <f>_xlfn.XLOOKUP(_xlfn.NUMBERVALUE(U1548),'Project Lookup'!X:X,'Project Lookup'!B:B)</f>
        <v>Pixability SOW 4</v>
      </c>
      <c r="X1548" t="str">
        <f t="shared" si="126"/>
        <v>466 Pixability Inc. : 1331 Pixability SOW 4</v>
      </c>
      <c r="Y1548" t="str">
        <f t="shared" si="127"/>
        <v>466 Pixability Inc.</v>
      </c>
      <c r="Z1548" t="str">
        <f t="shared" si="123"/>
        <v>466 Pixability Inc.</v>
      </c>
      <c r="AA1548" t="str">
        <f>_xlfn.XLOOKUP(Z1548,'Client Lookup'!A:A,'Client Lookup'!C:C)</f>
        <v>Pixability</v>
      </c>
      <c r="AC1548" t="e">
        <f>_xlfn.XLOOKUP(K1548,'Results vs Forecast'!K:K,'Results vs Forecast'!K:K)</f>
        <v>#N/A</v>
      </c>
    </row>
    <row r="1549" spans="1:29" hidden="1">
      <c r="A1549" s="39"/>
      <c r="B1549" s="1" t="s">
        <v>700</v>
      </c>
      <c r="C1549" s="1" t="s">
        <v>1370</v>
      </c>
      <c r="D1549" s="1" t="s">
        <v>17</v>
      </c>
      <c r="E1549" s="1" t="s">
        <v>17</v>
      </c>
      <c r="F1549" s="2">
        <v>45535</v>
      </c>
      <c r="G1549" s="2">
        <v>45505</v>
      </c>
      <c r="H1549" s="1" t="s">
        <v>4344</v>
      </c>
      <c r="I1549" s="1" t="s">
        <v>4345</v>
      </c>
      <c r="J1549" s="1" t="s">
        <v>645</v>
      </c>
      <c r="K1549" s="1" t="s">
        <v>891</v>
      </c>
      <c r="L1549" s="1" t="s">
        <v>3332</v>
      </c>
      <c r="M1549" s="1"/>
      <c r="N1549" s="1"/>
      <c r="O1549" s="1"/>
      <c r="P1549" s="40">
        <v>480.22353945415932</v>
      </c>
      <c r="Q1549" s="37" t="str">
        <f>IF(C1549="ForthPoint","ForthPoint",IF(D1549="Intercompany",_xlfn.XLOOKUP(E1549,'Dept Lookup'!B:B,'Dept Lookup'!A:A),Modified!D1549))</f>
        <v>Data Engineering</v>
      </c>
      <c r="R1549" t="str">
        <f t="shared" si="124"/>
        <v>The Blackstone Group</v>
      </c>
      <c r="S1549" s="1" t="s">
        <v>707</v>
      </c>
      <c r="T1549">
        <f t="shared" si="125"/>
        <v>0</v>
      </c>
      <c r="U1549" s="25" t="str">
        <f>IF(K1549&gt;0,K1549,_xlfn.XLOOKUP(M1549,'Client Lookup'!L:L,'Client Lookup'!N:N))</f>
        <v>25160</v>
      </c>
      <c r="V1549" t="str">
        <f>_xlfn.XLOOKUP(_xlfn.NUMBERVALUE(U1549),'Project Lookup'!X:X,'Project Lookup'!B:B)</f>
        <v>Blackstone SOW #12</v>
      </c>
      <c r="X1549" t="str">
        <f t="shared" si="126"/>
        <v>468 Blackstone Inc. : 988 Blackstone SOW #12</v>
      </c>
      <c r="Y1549" t="str">
        <f t="shared" si="127"/>
        <v>468 Blackstone Inc.</v>
      </c>
      <c r="Z1549" t="str">
        <f t="shared" si="123"/>
        <v>468 Blackstone Inc.</v>
      </c>
      <c r="AA1549" t="str">
        <f>_xlfn.XLOOKUP(Z1549,'Client Lookup'!A:A,'Client Lookup'!C:C)</f>
        <v>The Blackstone Group</v>
      </c>
      <c r="AC1549" t="e">
        <f>_xlfn.XLOOKUP(K1549,'Results vs Forecast'!K:K,'Results vs Forecast'!K:K)</f>
        <v>#N/A</v>
      </c>
    </row>
    <row r="1550" spans="1:29" hidden="1">
      <c r="A1550" s="39"/>
      <c r="B1550" s="1" t="s">
        <v>700</v>
      </c>
      <c r="C1550" s="1" t="s">
        <v>1370</v>
      </c>
      <c r="D1550" s="1" t="s">
        <v>17</v>
      </c>
      <c r="E1550" s="1" t="s">
        <v>17</v>
      </c>
      <c r="F1550" s="2">
        <v>45535</v>
      </c>
      <c r="G1550" s="2">
        <v>45505</v>
      </c>
      <c r="H1550" s="1" t="s">
        <v>4346</v>
      </c>
      <c r="I1550" s="1" t="s">
        <v>4347</v>
      </c>
      <c r="J1550" s="1" t="s">
        <v>617</v>
      </c>
      <c r="K1550" s="1" t="s">
        <v>860</v>
      </c>
      <c r="L1550" s="1" t="s">
        <v>2892</v>
      </c>
      <c r="M1550" s="1"/>
      <c r="N1550" s="1"/>
      <c r="O1550" s="1"/>
      <c r="P1550" s="40">
        <v>464.21608813902071</v>
      </c>
      <c r="Q1550" s="37" t="str">
        <f>IF(C1550="ForthPoint","ForthPoint",IF(D1550="Intercompany",_xlfn.XLOOKUP(E1550,'Dept Lookup'!B:B,'Dept Lookup'!A:A),Modified!D1550))</f>
        <v>Data Engineering</v>
      </c>
      <c r="R1550" t="str">
        <f t="shared" si="124"/>
        <v>Roku</v>
      </c>
      <c r="S1550" s="1" t="s">
        <v>707</v>
      </c>
      <c r="T1550">
        <f t="shared" si="125"/>
        <v>0</v>
      </c>
      <c r="U1550" s="25" t="str">
        <f>IF(K1550&gt;0,K1550,_xlfn.XLOOKUP(M1550,'Client Lookup'!L:L,'Client Lookup'!N:N))</f>
        <v>25138</v>
      </c>
      <c r="V1550" t="str">
        <f>_xlfn.XLOOKUP(_xlfn.NUMBERVALUE(U1550),'Project Lookup'!X:X,'Project Lookup'!B:B)</f>
        <v>SOW#1 2024 - DE &amp; BI Team</v>
      </c>
      <c r="X1550" t="str">
        <f t="shared" si="126"/>
        <v>459 Roku Inc. : 966 SOW#1 2024 - DE &amp; BI Team</v>
      </c>
      <c r="Y1550" t="str">
        <f t="shared" si="127"/>
        <v>459 Roku Inc.</v>
      </c>
      <c r="Z1550" t="str">
        <f t="shared" si="123"/>
        <v>459 Roku Inc.</v>
      </c>
      <c r="AA1550" t="str">
        <f>_xlfn.XLOOKUP(Z1550,'Client Lookup'!A:A,'Client Lookup'!C:C)</f>
        <v>Roku</v>
      </c>
      <c r="AC1550" t="e">
        <f>_xlfn.XLOOKUP(K1550,'Results vs Forecast'!K:K,'Results vs Forecast'!K:K)</f>
        <v>#N/A</v>
      </c>
    </row>
    <row r="1551" spans="1:29" hidden="1">
      <c r="A1551" s="39"/>
      <c r="B1551" s="1" t="s">
        <v>700</v>
      </c>
      <c r="C1551" s="1" t="s">
        <v>1370</v>
      </c>
      <c r="D1551" s="1" t="s">
        <v>17</v>
      </c>
      <c r="E1551" s="1" t="s">
        <v>17</v>
      </c>
      <c r="F1551" s="2">
        <v>45535</v>
      </c>
      <c r="G1551" s="2">
        <v>45505</v>
      </c>
      <c r="H1551" s="1" t="s">
        <v>4348</v>
      </c>
      <c r="I1551" s="1" t="s">
        <v>4349</v>
      </c>
      <c r="J1551" s="1" t="s">
        <v>642</v>
      </c>
      <c r="K1551" s="1" t="s">
        <v>881</v>
      </c>
      <c r="L1551" s="1" t="s">
        <v>3416</v>
      </c>
      <c r="M1551" s="1"/>
      <c r="N1551" s="1"/>
      <c r="O1551" s="1"/>
      <c r="P1551" s="40">
        <v>560.2607960298526</v>
      </c>
      <c r="Q1551" s="37" t="str">
        <f>IF(C1551="ForthPoint","ForthPoint",IF(D1551="Intercompany",_xlfn.XLOOKUP(E1551,'Dept Lookup'!B:B,'Dept Lookup'!A:A),Modified!D1551))</f>
        <v>Data Engineering</v>
      </c>
      <c r="R1551" t="str">
        <f t="shared" si="124"/>
        <v>The Blackstone Group</v>
      </c>
      <c r="S1551" s="1" t="s">
        <v>707</v>
      </c>
      <c r="T1551">
        <f t="shared" si="125"/>
        <v>0</v>
      </c>
      <c r="U1551" s="25" t="str">
        <f>IF(K1551&gt;0,K1551,_xlfn.XLOOKUP(M1551,'Client Lookup'!L:L,'Client Lookup'!N:N))</f>
        <v>32036</v>
      </c>
      <c r="V1551" t="str">
        <f>_xlfn.XLOOKUP(_xlfn.NUMBERVALUE(U1551),'Project Lookup'!X:X,'Project Lookup'!B:B)</f>
        <v>Blackstone - Python Engineers (James Team)</v>
      </c>
      <c r="X1551" t="str">
        <f t="shared" si="126"/>
        <v>468 Blackstone Inc. : 1255 Blackstone - Python Engineers (James Team)</v>
      </c>
      <c r="Y1551" t="str">
        <f t="shared" si="127"/>
        <v>468 Blackstone Inc.</v>
      </c>
      <c r="Z1551" t="str">
        <f t="shared" si="123"/>
        <v>468 Blackstone Inc.</v>
      </c>
      <c r="AA1551" t="str">
        <f>_xlfn.XLOOKUP(Z1551,'Client Lookup'!A:A,'Client Lookup'!C:C)</f>
        <v>The Blackstone Group</v>
      </c>
      <c r="AC1551" t="e">
        <f>_xlfn.XLOOKUP(K1551,'Results vs Forecast'!K:K,'Results vs Forecast'!K:K)</f>
        <v>#N/A</v>
      </c>
    </row>
    <row r="1552" spans="1:29" hidden="1">
      <c r="A1552" s="39"/>
      <c r="B1552" s="1" t="s">
        <v>700</v>
      </c>
      <c r="C1552" s="1" t="s">
        <v>1370</v>
      </c>
      <c r="D1552" s="1" t="s">
        <v>17</v>
      </c>
      <c r="E1552" s="1" t="s">
        <v>17</v>
      </c>
      <c r="F1552" s="2">
        <v>45535</v>
      </c>
      <c r="G1552" s="2">
        <v>45505</v>
      </c>
      <c r="H1552" s="1" t="s">
        <v>4350</v>
      </c>
      <c r="I1552" s="1" t="s">
        <v>4351</v>
      </c>
      <c r="J1552" s="1" t="s">
        <v>640</v>
      </c>
      <c r="K1552" s="1" t="s">
        <v>884</v>
      </c>
      <c r="L1552" s="1" t="s">
        <v>3366</v>
      </c>
      <c r="M1552" s="1"/>
      <c r="N1552" s="1"/>
      <c r="O1552" s="1"/>
      <c r="P1552" s="40">
        <v>560.2607960298526</v>
      </c>
      <c r="Q1552" s="37" t="str">
        <f>IF(C1552="ForthPoint","ForthPoint",IF(D1552="Intercompany",_xlfn.XLOOKUP(E1552,'Dept Lookup'!B:B,'Dept Lookup'!A:A),Modified!D1552))</f>
        <v>Data Engineering</v>
      </c>
      <c r="R1552" t="str">
        <f t="shared" si="124"/>
        <v>The Blackstone Group</v>
      </c>
      <c r="S1552" s="1" t="s">
        <v>707</v>
      </c>
      <c r="T1552">
        <f t="shared" si="125"/>
        <v>0</v>
      </c>
      <c r="U1552" s="25" t="str">
        <f>IF(K1552&gt;0,K1552,_xlfn.XLOOKUP(M1552,'Client Lookup'!L:L,'Client Lookup'!N:N))</f>
        <v>29210</v>
      </c>
      <c r="V1552" t="str">
        <f>_xlfn.XLOOKUP(_xlfn.NUMBERVALUE(U1552),'Project Lookup'!X:X,'Project Lookup'!B:B)</f>
        <v>Blackstone - SOW#15 - Developer Experience Team (.Net)</v>
      </c>
      <c r="X1552" t="str">
        <f t="shared" si="126"/>
        <v>468 Blackstone Inc. : 1189 Blackstone - SOW#15 - Developer Experience Team (.Net)</v>
      </c>
      <c r="Y1552" t="str">
        <f t="shared" si="127"/>
        <v>468 Blackstone Inc.</v>
      </c>
      <c r="Z1552" t="str">
        <f t="shared" si="123"/>
        <v>468 Blackstone Inc.</v>
      </c>
      <c r="AA1552" t="str">
        <f>_xlfn.XLOOKUP(Z1552,'Client Lookup'!A:A,'Client Lookup'!C:C)</f>
        <v>The Blackstone Group</v>
      </c>
      <c r="AC1552" t="e">
        <f>_xlfn.XLOOKUP(K1552,'Results vs Forecast'!K:K,'Results vs Forecast'!K:K)</f>
        <v>#N/A</v>
      </c>
    </row>
    <row r="1553" spans="1:29" hidden="1">
      <c r="A1553" s="39"/>
      <c r="B1553" s="1" t="s">
        <v>700</v>
      </c>
      <c r="C1553" s="1" t="s">
        <v>1370</v>
      </c>
      <c r="D1553" s="1" t="s">
        <v>17</v>
      </c>
      <c r="E1553" s="1" t="s">
        <v>17</v>
      </c>
      <c r="F1553" s="2">
        <v>45535</v>
      </c>
      <c r="G1553" s="2">
        <v>45505</v>
      </c>
      <c r="H1553" s="1" t="s">
        <v>4352</v>
      </c>
      <c r="I1553" s="1" t="s">
        <v>4353</v>
      </c>
      <c r="J1553" s="1" t="s">
        <v>645</v>
      </c>
      <c r="K1553" s="1" t="s">
        <v>891</v>
      </c>
      <c r="L1553" s="1" t="s">
        <v>3332</v>
      </c>
      <c r="M1553" s="1"/>
      <c r="N1553" s="1"/>
      <c r="O1553" s="1"/>
      <c r="P1553" s="40">
        <v>480.22353945415932</v>
      </c>
      <c r="Q1553" s="37" t="str">
        <f>IF(C1553="ForthPoint","ForthPoint",IF(D1553="Intercompany",_xlfn.XLOOKUP(E1553,'Dept Lookup'!B:B,'Dept Lookup'!A:A),Modified!D1553))</f>
        <v>Data Engineering</v>
      </c>
      <c r="R1553" t="str">
        <f t="shared" si="124"/>
        <v>The Blackstone Group</v>
      </c>
      <c r="S1553" s="1" t="s">
        <v>707</v>
      </c>
      <c r="T1553">
        <f t="shared" si="125"/>
        <v>0</v>
      </c>
      <c r="U1553" s="25" t="str">
        <f>IF(K1553&gt;0,K1553,_xlfn.XLOOKUP(M1553,'Client Lookup'!L:L,'Client Lookup'!N:N))</f>
        <v>25160</v>
      </c>
      <c r="V1553" t="str">
        <f>_xlfn.XLOOKUP(_xlfn.NUMBERVALUE(U1553),'Project Lookup'!X:X,'Project Lookup'!B:B)</f>
        <v>Blackstone SOW #12</v>
      </c>
      <c r="X1553" t="str">
        <f t="shared" si="126"/>
        <v>468 Blackstone Inc. : 988 Blackstone SOW #12</v>
      </c>
      <c r="Y1553" t="str">
        <f t="shared" si="127"/>
        <v>468 Blackstone Inc.</v>
      </c>
      <c r="Z1553" t="str">
        <f t="shared" si="123"/>
        <v>468 Blackstone Inc.</v>
      </c>
      <c r="AA1553" t="str">
        <f>_xlfn.XLOOKUP(Z1553,'Client Lookup'!A:A,'Client Lookup'!C:C)</f>
        <v>The Blackstone Group</v>
      </c>
      <c r="AC1553" t="e">
        <f>_xlfn.XLOOKUP(K1553,'Results vs Forecast'!K:K,'Results vs Forecast'!K:K)</f>
        <v>#N/A</v>
      </c>
    </row>
    <row r="1554" spans="1:29" hidden="1">
      <c r="A1554" s="39"/>
      <c r="B1554" s="1" t="s">
        <v>700</v>
      </c>
      <c r="C1554" s="1" t="s">
        <v>1370</v>
      </c>
      <c r="D1554" s="1" t="s">
        <v>17</v>
      </c>
      <c r="E1554" s="1" t="s">
        <v>17</v>
      </c>
      <c r="F1554" s="2">
        <v>45535</v>
      </c>
      <c r="G1554" s="2">
        <v>45505</v>
      </c>
      <c r="H1554" s="1" t="s">
        <v>4354</v>
      </c>
      <c r="I1554" s="1" t="s">
        <v>4355</v>
      </c>
      <c r="J1554" s="1" t="s">
        <v>617</v>
      </c>
      <c r="K1554" s="1" t="s">
        <v>860</v>
      </c>
      <c r="L1554" s="1" t="s">
        <v>2892</v>
      </c>
      <c r="M1554" s="1"/>
      <c r="N1554" s="1"/>
      <c r="O1554" s="1"/>
      <c r="P1554" s="40">
        <v>400.1862828784661</v>
      </c>
      <c r="Q1554" s="37" t="str">
        <f>IF(C1554="ForthPoint","ForthPoint",IF(D1554="Intercompany",_xlfn.XLOOKUP(E1554,'Dept Lookup'!B:B,'Dept Lookup'!A:A),Modified!D1554))</f>
        <v>Data Engineering</v>
      </c>
      <c r="R1554" t="str">
        <f t="shared" si="124"/>
        <v>Roku</v>
      </c>
      <c r="S1554" s="1" t="s">
        <v>707</v>
      </c>
      <c r="T1554">
        <f t="shared" si="125"/>
        <v>0</v>
      </c>
      <c r="U1554" s="25" t="str">
        <f>IF(K1554&gt;0,K1554,_xlfn.XLOOKUP(M1554,'Client Lookup'!L:L,'Client Lookup'!N:N))</f>
        <v>25138</v>
      </c>
      <c r="V1554" t="str">
        <f>_xlfn.XLOOKUP(_xlfn.NUMBERVALUE(U1554),'Project Lookup'!X:X,'Project Lookup'!B:B)</f>
        <v>SOW#1 2024 - DE &amp; BI Team</v>
      </c>
      <c r="X1554" t="str">
        <f t="shared" si="126"/>
        <v>459 Roku Inc. : 966 SOW#1 2024 - DE &amp; BI Team</v>
      </c>
      <c r="Y1554" t="str">
        <f t="shared" si="127"/>
        <v>459 Roku Inc.</v>
      </c>
      <c r="Z1554" t="str">
        <f t="shared" si="123"/>
        <v>459 Roku Inc.</v>
      </c>
      <c r="AA1554" t="str">
        <f>_xlfn.XLOOKUP(Z1554,'Client Lookup'!A:A,'Client Lookup'!C:C)</f>
        <v>Roku</v>
      </c>
      <c r="AC1554" t="e">
        <f>_xlfn.XLOOKUP(K1554,'Results vs Forecast'!K:K,'Results vs Forecast'!K:K)</f>
        <v>#N/A</v>
      </c>
    </row>
    <row r="1555" spans="1:29" hidden="1">
      <c r="A1555" s="39"/>
      <c r="B1555" s="1" t="s">
        <v>700</v>
      </c>
      <c r="C1555" s="1" t="s">
        <v>1370</v>
      </c>
      <c r="D1555" s="1" t="s">
        <v>17</v>
      </c>
      <c r="E1555" s="1" t="s">
        <v>17</v>
      </c>
      <c r="F1555" s="2">
        <v>45535</v>
      </c>
      <c r="G1555" s="2">
        <v>45505</v>
      </c>
      <c r="H1555" s="1" t="s">
        <v>4356</v>
      </c>
      <c r="I1555" s="1" t="s">
        <v>4357</v>
      </c>
      <c r="J1555" s="1" t="s">
        <v>631</v>
      </c>
      <c r="K1555" s="1" t="s">
        <v>873</v>
      </c>
      <c r="L1555" s="1" t="s">
        <v>3355</v>
      </c>
      <c r="M1555" s="1"/>
      <c r="N1555" s="1"/>
      <c r="O1555" s="1"/>
      <c r="P1555" s="40">
        <v>520.2421677420059</v>
      </c>
      <c r="Q1555" s="37" t="str">
        <f>IF(C1555="ForthPoint","ForthPoint",IF(D1555="Intercompany",_xlfn.XLOOKUP(E1555,'Dept Lookup'!B:B,'Dept Lookup'!A:A),Modified!D1555))</f>
        <v>Data Engineering</v>
      </c>
      <c r="R1555" t="str">
        <f t="shared" si="124"/>
        <v>Stagwellglobal</v>
      </c>
      <c r="S1555" s="1" t="s">
        <v>707</v>
      </c>
      <c r="T1555">
        <f t="shared" si="125"/>
        <v>0</v>
      </c>
      <c r="U1555" s="25" t="str">
        <f>IF(K1555&gt;0,K1555,_xlfn.XLOOKUP(M1555,'Client Lookup'!L:L,'Client Lookup'!N:N))</f>
        <v>25157</v>
      </c>
      <c r="V1555" t="str">
        <f>_xlfn.XLOOKUP(_xlfn.NUMBERVALUE(U1555),'Project Lookup'!X:X,'Project Lookup'!B:B)</f>
        <v>Stagwell SOW#1</v>
      </c>
      <c r="X1555" t="str">
        <f t="shared" si="126"/>
        <v>469 Stagwell Marketing Cloud LLC : 985 Stagwell SOW#1</v>
      </c>
      <c r="Y1555" t="str">
        <f t="shared" si="127"/>
        <v>469 Stagwell Marketing Cloud LLC</v>
      </c>
      <c r="Z1555" t="str">
        <f t="shared" si="123"/>
        <v>469 Stagwell Marketing Cloud LLC</v>
      </c>
      <c r="AA1555" t="str">
        <f>_xlfn.XLOOKUP(Z1555,'Client Lookup'!A:A,'Client Lookup'!C:C)</f>
        <v>Stagwellglobal</v>
      </c>
      <c r="AC1555" t="e">
        <f>_xlfn.XLOOKUP(K1555,'Results vs Forecast'!K:K,'Results vs Forecast'!K:K)</f>
        <v>#N/A</v>
      </c>
    </row>
    <row r="1556" spans="1:29" hidden="1">
      <c r="A1556" s="39"/>
      <c r="B1556" s="1" t="s">
        <v>700</v>
      </c>
      <c r="C1556" s="1" t="s">
        <v>701</v>
      </c>
      <c r="D1556" s="1" t="s">
        <v>17</v>
      </c>
      <c r="E1556" s="1" t="s">
        <v>17</v>
      </c>
      <c r="F1556" s="2">
        <v>45535</v>
      </c>
      <c r="G1556" s="2">
        <v>45505</v>
      </c>
      <c r="H1556" s="1" t="s">
        <v>4358</v>
      </c>
      <c r="I1556" s="1" t="s">
        <v>4359</v>
      </c>
      <c r="J1556" s="1" t="s">
        <v>515</v>
      </c>
      <c r="K1556" s="1" t="s">
        <v>776</v>
      </c>
      <c r="L1556" s="1" t="s">
        <v>2345</v>
      </c>
      <c r="M1556" s="1"/>
      <c r="N1556" s="1"/>
      <c r="O1556" s="1"/>
      <c r="P1556" s="40">
        <v>1043.03</v>
      </c>
      <c r="Q1556" s="37" t="str">
        <f>IF(C1556="ForthPoint","ForthPoint",IF(D1556="Intercompany",_xlfn.XLOOKUP(E1556,'Dept Lookup'!B:B,'Dept Lookup'!A:A),Modified!D1556))</f>
        <v>Data Engineering</v>
      </c>
      <c r="R1556" t="str">
        <f t="shared" si="124"/>
        <v>Dish</v>
      </c>
      <c r="S1556" s="1" t="s">
        <v>707</v>
      </c>
      <c r="T1556">
        <f t="shared" si="125"/>
        <v>0</v>
      </c>
      <c r="U1556" s="25" t="str">
        <f>IF(K1556&gt;0,K1556,_xlfn.XLOOKUP(M1556,'Client Lookup'!L:L,'Client Lookup'!N:N))</f>
        <v>32653</v>
      </c>
      <c r="V1556" t="str">
        <f>_xlfn.XLOOKUP(_xlfn.NUMBERVALUE(U1556),'Project Lookup'!X:X,'Project Lookup'!B:B)</f>
        <v>2: Dish - Integrated Data + Martech solution</v>
      </c>
      <c r="X1556" t="str">
        <f t="shared" si="126"/>
        <v>374 Dish : 1268 2: Dish - Integrated Data + Martech solution</v>
      </c>
      <c r="Y1556" t="str">
        <f t="shared" si="127"/>
        <v>374 Dish</v>
      </c>
      <c r="Z1556" t="str">
        <f t="shared" si="123"/>
        <v>374 Dish</v>
      </c>
      <c r="AA1556" t="str">
        <f>_xlfn.XLOOKUP(Z1556,'Client Lookup'!A:A,'Client Lookup'!C:C)</f>
        <v>Dish</v>
      </c>
      <c r="AC1556" t="e">
        <f>_xlfn.XLOOKUP(K1556,'Results vs Forecast'!K:K,'Results vs Forecast'!K:K)</f>
        <v>#N/A</v>
      </c>
    </row>
    <row r="1557" spans="1:29" hidden="1">
      <c r="A1557" s="39"/>
      <c r="B1557" s="1" t="s">
        <v>700</v>
      </c>
      <c r="C1557" s="1" t="s">
        <v>1370</v>
      </c>
      <c r="D1557" s="1" t="s">
        <v>17</v>
      </c>
      <c r="E1557" s="1" t="s">
        <v>17</v>
      </c>
      <c r="F1557" s="2">
        <v>45535</v>
      </c>
      <c r="G1557" s="2">
        <v>45505</v>
      </c>
      <c r="H1557" s="1" t="s">
        <v>4360</v>
      </c>
      <c r="I1557" s="1" t="s">
        <v>4361</v>
      </c>
      <c r="J1557" s="1" t="s">
        <v>645</v>
      </c>
      <c r="K1557" s="1" t="s">
        <v>891</v>
      </c>
      <c r="L1557" s="1" t="s">
        <v>3332</v>
      </c>
      <c r="M1557" s="1"/>
      <c r="N1557" s="1"/>
      <c r="O1557" s="1"/>
      <c r="P1557" s="40">
        <v>480.22353945415932</v>
      </c>
      <c r="Q1557" s="37" t="str">
        <f>IF(C1557="ForthPoint","ForthPoint",IF(D1557="Intercompany",_xlfn.XLOOKUP(E1557,'Dept Lookup'!B:B,'Dept Lookup'!A:A),Modified!D1557))</f>
        <v>Data Engineering</v>
      </c>
      <c r="R1557" t="str">
        <f t="shared" si="124"/>
        <v>The Blackstone Group</v>
      </c>
      <c r="S1557" s="1" t="s">
        <v>707</v>
      </c>
      <c r="T1557">
        <f t="shared" si="125"/>
        <v>0</v>
      </c>
      <c r="U1557" s="25" t="str">
        <f>IF(K1557&gt;0,K1557,_xlfn.XLOOKUP(M1557,'Client Lookup'!L:L,'Client Lookup'!N:N))</f>
        <v>25160</v>
      </c>
      <c r="V1557" t="str">
        <f>_xlfn.XLOOKUP(_xlfn.NUMBERVALUE(U1557),'Project Lookup'!X:X,'Project Lookup'!B:B)</f>
        <v>Blackstone SOW #12</v>
      </c>
      <c r="X1557" t="str">
        <f t="shared" si="126"/>
        <v>468 Blackstone Inc. : 988 Blackstone SOW #12</v>
      </c>
      <c r="Y1557" t="str">
        <f t="shared" si="127"/>
        <v>468 Blackstone Inc.</v>
      </c>
      <c r="Z1557" t="str">
        <f t="shared" si="123"/>
        <v>468 Blackstone Inc.</v>
      </c>
      <c r="AA1557" t="str">
        <f>_xlfn.XLOOKUP(Z1557,'Client Lookup'!A:A,'Client Lookup'!C:C)</f>
        <v>The Blackstone Group</v>
      </c>
      <c r="AC1557" t="e">
        <f>_xlfn.XLOOKUP(K1557,'Results vs Forecast'!K:K,'Results vs Forecast'!K:K)</f>
        <v>#N/A</v>
      </c>
    </row>
    <row r="1558" spans="1:29" hidden="1">
      <c r="A1558" s="39"/>
      <c r="B1558" s="1" t="s">
        <v>700</v>
      </c>
      <c r="C1558" s="1" t="s">
        <v>1370</v>
      </c>
      <c r="D1558" s="1" t="s">
        <v>17</v>
      </c>
      <c r="E1558" s="1" t="s">
        <v>17</v>
      </c>
      <c r="F1558" s="2">
        <v>45535</v>
      </c>
      <c r="G1558" s="2">
        <v>45505</v>
      </c>
      <c r="H1558" s="1" t="s">
        <v>4362</v>
      </c>
      <c r="I1558" s="1" t="s">
        <v>4363</v>
      </c>
      <c r="J1558" s="1" t="s">
        <v>631</v>
      </c>
      <c r="K1558" s="1" t="s">
        <v>873</v>
      </c>
      <c r="L1558" s="1" t="s">
        <v>3355</v>
      </c>
      <c r="M1558" s="1"/>
      <c r="N1558" s="1"/>
      <c r="O1558" s="1"/>
      <c r="P1558" s="40">
        <v>520.2421677420059</v>
      </c>
      <c r="Q1558" s="37" t="str">
        <f>IF(C1558="ForthPoint","ForthPoint",IF(D1558="Intercompany",_xlfn.XLOOKUP(E1558,'Dept Lookup'!B:B,'Dept Lookup'!A:A),Modified!D1558))</f>
        <v>Data Engineering</v>
      </c>
      <c r="R1558" t="str">
        <f t="shared" si="124"/>
        <v>Stagwellglobal</v>
      </c>
      <c r="S1558" s="1" t="s">
        <v>707</v>
      </c>
      <c r="T1558">
        <f t="shared" si="125"/>
        <v>0</v>
      </c>
      <c r="U1558" s="25" t="str">
        <f>IF(K1558&gt;0,K1558,_xlfn.XLOOKUP(M1558,'Client Lookup'!L:L,'Client Lookup'!N:N))</f>
        <v>25157</v>
      </c>
      <c r="V1558" t="str">
        <f>_xlfn.XLOOKUP(_xlfn.NUMBERVALUE(U1558),'Project Lookup'!X:X,'Project Lookup'!B:B)</f>
        <v>Stagwell SOW#1</v>
      </c>
      <c r="X1558" t="str">
        <f t="shared" si="126"/>
        <v>469 Stagwell Marketing Cloud LLC : 985 Stagwell SOW#1</v>
      </c>
      <c r="Y1558" t="str">
        <f t="shared" si="127"/>
        <v>469 Stagwell Marketing Cloud LLC</v>
      </c>
      <c r="Z1558" t="str">
        <f t="shared" si="123"/>
        <v>469 Stagwell Marketing Cloud LLC</v>
      </c>
      <c r="AA1558" t="str">
        <f>_xlfn.XLOOKUP(Z1558,'Client Lookup'!A:A,'Client Lookup'!C:C)</f>
        <v>Stagwellglobal</v>
      </c>
      <c r="AC1558" t="e">
        <f>_xlfn.XLOOKUP(K1558,'Results vs Forecast'!K:K,'Results vs Forecast'!K:K)</f>
        <v>#N/A</v>
      </c>
    </row>
    <row r="1559" spans="1:29" hidden="1">
      <c r="A1559" s="39"/>
      <c r="B1559" s="1" t="s">
        <v>700</v>
      </c>
      <c r="C1559" s="1" t="s">
        <v>1370</v>
      </c>
      <c r="D1559" s="1" t="s">
        <v>17</v>
      </c>
      <c r="E1559" s="1" t="s">
        <v>17</v>
      </c>
      <c r="F1559" s="2">
        <v>45535</v>
      </c>
      <c r="G1559" s="2">
        <v>45505</v>
      </c>
      <c r="H1559" s="1" t="s">
        <v>4364</v>
      </c>
      <c r="I1559" s="1" t="s">
        <v>4365</v>
      </c>
      <c r="J1559" s="1" t="s">
        <v>587</v>
      </c>
      <c r="K1559" s="1" t="s">
        <v>840</v>
      </c>
      <c r="L1559" s="1" t="s">
        <v>3446</v>
      </c>
      <c r="M1559" s="1"/>
      <c r="N1559" s="1"/>
      <c r="O1559" s="1"/>
      <c r="P1559" s="40">
        <v>270.12574094296463</v>
      </c>
      <c r="Q1559" s="37" t="str">
        <f>IF(C1559="ForthPoint","ForthPoint",IF(D1559="Intercompany",_xlfn.XLOOKUP(E1559,'Dept Lookup'!B:B,'Dept Lookup'!A:A),Modified!D1559))</f>
        <v>Data Engineering</v>
      </c>
      <c r="R1559" t="str">
        <f t="shared" si="124"/>
        <v>Madhive</v>
      </c>
      <c r="S1559" s="1" t="s">
        <v>707</v>
      </c>
      <c r="T1559">
        <f t="shared" si="125"/>
        <v>0</v>
      </c>
      <c r="U1559" s="25" t="str">
        <f>IF(K1559&gt;0,K1559,_xlfn.XLOOKUP(M1559,'Client Lookup'!L:L,'Client Lookup'!N:N))</f>
        <v>26788</v>
      </c>
      <c r="V1559" t="str">
        <f>_xlfn.XLOOKUP(_xlfn.NUMBERVALUE(U1559),'Project Lookup'!X:X,'Project Lookup'!B:B)</f>
        <v>Madhive - SOW1</v>
      </c>
      <c r="X1559" t="str">
        <f t="shared" si="126"/>
        <v>482 Madhive : 1111 Madhive - SOW1</v>
      </c>
      <c r="Y1559" t="str">
        <f t="shared" si="127"/>
        <v>482 Madhive</v>
      </c>
      <c r="Z1559" t="str">
        <f t="shared" si="123"/>
        <v>482 Madhive</v>
      </c>
      <c r="AA1559" t="str">
        <f>_xlfn.XLOOKUP(Z1559,'Client Lookup'!A:A,'Client Lookup'!C:C)</f>
        <v>Madhive</v>
      </c>
      <c r="AC1559" t="e">
        <f>_xlfn.XLOOKUP(K1559,'Results vs Forecast'!K:K,'Results vs Forecast'!K:K)</f>
        <v>#N/A</v>
      </c>
    </row>
    <row r="1560" spans="1:29" hidden="1">
      <c r="A1560" s="39"/>
      <c r="B1560" s="1" t="s">
        <v>700</v>
      </c>
      <c r="C1560" s="1" t="s">
        <v>701</v>
      </c>
      <c r="D1560" s="1" t="s">
        <v>17</v>
      </c>
      <c r="E1560" s="1" t="s">
        <v>17</v>
      </c>
      <c r="F1560" s="2">
        <v>45535</v>
      </c>
      <c r="G1560" s="2">
        <v>45505</v>
      </c>
      <c r="H1560" s="1" t="s">
        <v>1844</v>
      </c>
      <c r="I1560" s="1" t="s">
        <v>1845</v>
      </c>
      <c r="J1560" s="1" t="s">
        <v>277</v>
      </c>
      <c r="K1560" s="1"/>
      <c r="L1560" s="1"/>
      <c r="M1560" s="1" t="s">
        <v>1720</v>
      </c>
      <c r="N1560" s="1"/>
      <c r="O1560" s="1" t="s">
        <v>4366</v>
      </c>
      <c r="P1560" s="40">
        <v>-88883.4</v>
      </c>
      <c r="Q1560" s="37" t="str">
        <f>IF(C1560="ForthPoint","ForthPoint",IF(D1560="Intercompany",_xlfn.XLOOKUP(E1560,'Dept Lookup'!B:B,'Dept Lookup'!A:A),Modified!D1560))</f>
        <v>Data Engineering</v>
      </c>
      <c r="R1560" t="str">
        <f t="shared" si="124"/>
        <v>Franklin Templeton</v>
      </c>
      <c r="S1560" s="1" t="s">
        <v>707</v>
      </c>
      <c r="T1560" t="str">
        <f t="shared" si="125"/>
        <v>ICC 1312 Franklin Templeton : Franklin Templeton - Tiger Teams Renewal (July - Sept)</v>
      </c>
      <c r="U1560" s="25" t="str">
        <f>IF(K1560&gt;0,K1560,_xlfn.XLOOKUP(M1560,'Client Lookup'!L:L,'Client Lookup'!N:N))</f>
        <v>34221</v>
      </c>
      <c r="V1560" t="str">
        <f>_xlfn.XLOOKUP(_xlfn.NUMBERVALUE(U1560),'Project Lookup'!X:X,'Project Lookup'!B:B)</f>
        <v>Franklin Templeton - Tiger Teams Renewal (July - Sept)</v>
      </c>
      <c r="X1560" t="str">
        <f t="shared" si="126"/>
        <v>ICC 1312 Franklin Templeton : Franklin Templeton - Tiger Teams Renewal (July - Sept)</v>
      </c>
      <c r="Y1560" t="str">
        <f t="shared" si="127"/>
        <v>ICC 1312 Franklin Templeton</v>
      </c>
      <c r="Z1560" t="str">
        <f t="shared" ref="Z1560:Z1623" si="128">IF(LEFT(Y1560,3)="ICC",IFERROR(_xlfn.TEXTAFTER(Y1560,"ICC "),Y1560),Y1560)</f>
        <v>1312 Franklin Templeton</v>
      </c>
      <c r="AA1560" t="str">
        <f>_xlfn.XLOOKUP(Z1560,'Client Lookup'!A:A,'Client Lookup'!C:C)</f>
        <v>Franklin Templeton</v>
      </c>
      <c r="AC1560" t="e">
        <f>_xlfn.XLOOKUP(K1560,'Results vs Forecast'!K:K,'Results vs Forecast'!K:K)</f>
        <v>#N/A</v>
      </c>
    </row>
    <row r="1561" spans="1:29" hidden="1">
      <c r="A1561" s="39"/>
      <c r="B1561" s="1" t="s">
        <v>700</v>
      </c>
      <c r="C1561" s="1" t="s">
        <v>1370</v>
      </c>
      <c r="D1561" s="1" t="s">
        <v>17</v>
      </c>
      <c r="E1561" s="1" t="s">
        <v>17</v>
      </c>
      <c r="F1561" s="2">
        <v>45535</v>
      </c>
      <c r="G1561" s="2">
        <v>45505</v>
      </c>
      <c r="H1561" s="1" t="s">
        <v>4367</v>
      </c>
      <c r="I1561" s="1" t="s">
        <v>4368</v>
      </c>
      <c r="J1561" s="1" t="s">
        <v>617</v>
      </c>
      <c r="K1561" s="1" t="s">
        <v>860</v>
      </c>
      <c r="L1561" s="1" t="s">
        <v>2892</v>
      </c>
      <c r="M1561" s="1"/>
      <c r="N1561" s="1"/>
      <c r="O1561" s="1"/>
      <c r="P1561" s="40">
        <v>480.22353945415932</v>
      </c>
      <c r="Q1561" s="37" t="str">
        <f>IF(C1561="ForthPoint","ForthPoint",IF(D1561="Intercompany",_xlfn.XLOOKUP(E1561,'Dept Lookup'!B:B,'Dept Lookup'!A:A),Modified!D1561))</f>
        <v>Data Engineering</v>
      </c>
      <c r="R1561" t="str">
        <f t="shared" si="124"/>
        <v>Roku</v>
      </c>
      <c r="S1561" s="1" t="s">
        <v>707</v>
      </c>
      <c r="T1561">
        <f t="shared" si="125"/>
        <v>0</v>
      </c>
      <c r="U1561" s="25" t="str">
        <f>IF(K1561&gt;0,K1561,_xlfn.XLOOKUP(M1561,'Client Lookup'!L:L,'Client Lookup'!N:N))</f>
        <v>25138</v>
      </c>
      <c r="V1561" t="str">
        <f>_xlfn.XLOOKUP(_xlfn.NUMBERVALUE(U1561),'Project Lookup'!X:X,'Project Lookup'!B:B)</f>
        <v>SOW#1 2024 - DE &amp; BI Team</v>
      </c>
      <c r="X1561" t="str">
        <f t="shared" si="126"/>
        <v>459 Roku Inc. : 966 SOW#1 2024 - DE &amp; BI Team</v>
      </c>
      <c r="Y1561" t="str">
        <f t="shared" si="127"/>
        <v>459 Roku Inc.</v>
      </c>
      <c r="Z1561" t="str">
        <f t="shared" si="128"/>
        <v>459 Roku Inc.</v>
      </c>
      <c r="AA1561" t="str">
        <f>_xlfn.XLOOKUP(Z1561,'Client Lookup'!A:A,'Client Lookup'!C:C)</f>
        <v>Roku</v>
      </c>
      <c r="AC1561" t="e">
        <f>_xlfn.XLOOKUP(K1561,'Results vs Forecast'!K:K,'Results vs Forecast'!K:K)</f>
        <v>#N/A</v>
      </c>
    </row>
    <row r="1562" spans="1:29" hidden="1">
      <c r="A1562" s="39"/>
      <c r="B1562" s="1" t="s">
        <v>700</v>
      </c>
      <c r="C1562" s="1" t="s">
        <v>1370</v>
      </c>
      <c r="D1562" s="1" t="s">
        <v>17</v>
      </c>
      <c r="E1562" s="1" t="s">
        <v>17</v>
      </c>
      <c r="F1562" s="2">
        <v>45535</v>
      </c>
      <c r="G1562" s="2">
        <v>45505</v>
      </c>
      <c r="H1562" s="1" t="s">
        <v>4369</v>
      </c>
      <c r="I1562" s="1" t="s">
        <v>4370</v>
      </c>
      <c r="J1562" s="1" t="s">
        <v>617</v>
      </c>
      <c r="K1562" s="1" t="s">
        <v>860</v>
      </c>
      <c r="L1562" s="1" t="s">
        <v>2892</v>
      </c>
      <c r="M1562" s="1"/>
      <c r="N1562" s="1"/>
      <c r="O1562" s="1"/>
      <c r="P1562" s="40">
        <v>210.0977985111947</v>
      </c>
      <c r="Q1562" s="37" t="str">
        <f>IF(C1562="ForthPoint","ForthPoint",IF(D1562="Intercompany",_xlfn.XLOOKUP(E1562,'Dept Lookup'!B:B,'Dept Lookup'!A:A),Modified!D1562))</f>
        <v>Data Engineering</v>
      </c>
      <c r="R1562" t="str">
        <f t="shared" si="124"/>
        <v>Roku</v>
      </c>
      <c r="S1562" s="1" t="s">
        <v>707</v>
      </c>
      <c r="T1562">
        <f t="shared" si="125"/>
        <v>0</v>
      </c>
      <c r="U1562" s="25" t="str">
        <f>IF(K1562&gt;0,K1562,_xlfn.XLOOKUP(M1562,'Client Lookup'!L:L,'Client Lookup'!N:N))</f>
        <v>25138</v>
      </c>
      <c r="V1562" t="str">
        <f>_xlfn.XLOOKUP(_xlfn.NUMBERVALUE(U1562),'Project Lookup'!X:X,'Project Lookup'!B:B)</f>
        <v>SOW#1 2024 - DE &amp; BI Team</v>
      </c>
      <c r="X1562" t="str">
        <f t="shared" si="126"/>
        <v>459 Roku Inc. : 966 SOW#1 2024 - DE &amp; BI Team</v>
      </c>
      <c r="Y1562" t="str">
        <f t="shared" si="127"/>
        <v>459 Roku Inc.</v>
      </c>
      <c r="Z1562" t="str">
        <f t="shared" si="128"/>
        <v>459 Roku Inc.</v>
      </c>
      <c r="AA1562" t="str">
        <f>_xlfn.XLOOKUP(Z1562,'Client Lookup'!A:A,'Client Lookup'!C:C)</f>
        <v>Roku</v>
      </c>
      <c r="AC1562" t="e">
        <f>_xlfn.XLOOKUP(K1562,'Results vs Forecast'!K:K,'Results vs Forecast'!K:K)</f>
        <v>#N/A</v>
      </c>
    </row>
    <row r="1563" spans="1:29" hidden="1">
      <c r="A1563" s="39"/>
      <c r="B1563" s="1" t="s">
        <v>700</v>
      </c>
      <c r="C1563" s="1" t="s">
        <v>701</v>
      </c>
      <c r="D1563" s="1" t="s">
        <v>17</v>
      </c>
      <c r="E1563" s="1" t="s">
        <v>17</v>
      </c>
      <c r="F1563" s="2">
        <v>45535</v>
      </c>
      <c r="G1563" s="2">
        <v>45505</v>
      </c>
      <c r="H1563" s="1" t="s">
        <v>4371</v>
      </c>
      <c r="I1563" s="1" t="s">
        <v>4372</v>
      </c>
      <c r="J1563" s="1" t="s">
        <v>846</v>
      </c>
      <c r="K1563" s="1" t="s">
        <v>847</v>
      </c>
      <c r="L1563" s="1"/>
      <c r="M1563" s="1"/>
      <c r="N1563" s="1"/>
      <c r="O1563" s="1"/>
      <c r="P1563" s="40">
        <v>1890</v>
      </c>
      <c r="Q1563" s="37" t="str">
        <f>IF(C1563="ForthPoint","ForthPoint",IF(D1563="Intercompany",_xlfn.XLOOKUP(E1563,'Dept Lookup'!B:B,'Dept Lookup'!A:A),Modified!D1563))</f>
        <v>Data Engineering</v>
      </c>
      <c r="R1563" t="str">
        <f t="shared" si="124"/>
        <v>Legrand Cablofil Inc</v>
      </c>
      <c r="S1563" s="1" t="s">
        <v>707</v>
      </c>
      <c r="T1563">
        <f t="shared" si="125"/>
        <v>0</v>
      </c>
      <c r="U1563" s="25" t="str">
        <f>IF(K1563&gt;0,K1563,_xlfn.XLOOKUP(M1563,'Client Lookup'!L:L,'Client Lookup'!N:N))</f>
        <v>24823</v>
      </c>
      <c r="V1563" t="str">
        <f>_xlfn.XLOOKUP(_xlfn.NUMBERVALUE(U1563),'Project Lookup'!X:X,'Project Lookup'!B:B)</f>
        <v>Cablofil Managed Service Level Agreement</v>
      </c>
      <c r="X1563" t="str">
        <f t="shared" si="126"/>
        <v>401 Legrand Cablofil Inc : 951 Cablofil Managed Service Level Agreement</v>
      </c>
      <c r="Y1563" t="str">
        <f t="shared" si="127"/>
        <v>401 Legrand Cablofil Inc</v>
      </c>
      <c r="Z1563" t="str">
        <f t="shared" si="128"/>
        <v>401 Legrand Cablofil Inc</v>
      </c>
      <c r="AA1563" t="str">
        <f>_xlfn.XLOOKUP(Z1563,'Client Lookup'!A:A,'Client Lookup'!C:C)</f>
        <v>Legrand Cablofil Inc</v>
      </c>
      <c r="AC1563" t="e">
        <f>_xlfn.XLOOKUP(K1563,'Results vs Forecast'!K:K,'Results vs Forecast'!K:K)</f>
        <v>#N/A</v>
      </c>
    </row>
    <row r="1564" spans="1:29" hidden="1">
      <c r="A1564" s="39"/>
      <c r="B1564" s="1" t="s">
        <v>700</v>
      </c>
      <c r="C1564" s="1" t="s">
        <v>1370</v>
      </c>
      <c r="D1564" s="1" t="s">
        <v>17</v>
      </c>
      <c r="E1564" s="1" t="s">
        <v>17</v>
      </c>
      <c r="F1564" s="2">
        <v>45535</v>
      </c>
      <c r="G1564" s="2">
        <v>45505</v>
      </c>
      <c r="H1564" s="1" t="s">
        <v>4373</v>
      </c>
      <c r="I1564" s="1" t="s">
        <v>4374</v>
      </c>
      <c r="J1564" s="1" t="s">
        <v>814</v>
      </c>
      <c r="K1564" s="1" t="s">
        <v>801</v>
      </c>
      <c r="L1564" s="1" t="s">
        <v>4168</v>
      </c>
      <c r="M1564" s="1"/>
      <c r="N1564" s="1"/>
      <c r="O1564" s="1"/>
      <c r="P1564" s="40">
        <v>544.25334471471388</v>
      </c>
      <c r="Q1564" s="37" t="str">
        <f>IF(C1564="ForthPoint","ForthPoint",IF(D1564="Intercompany",_xlfn.XLOOKUP(E1564,'Dept Lookup'!B:B,'Dept Lookup'!A:A),Modified!D1564))</f>
        <v>Data Engineering</v>
      </c>
      <c r="R1564" t="str">
        <f t="shared" si="124"/>
        <v>Globalization Partners</v>
      </c>
      <c r="S1564" s="1" t="s">
        <v>707</v>
      </c>
      <c r="T1564">
        <f t="shared" si="125"/>
        <v>0</v>
      </c>
      <c r="U1564" s="25" t="str">
        <f>IF(K1564&gt;0,K1564,_xlfn.XLOOKUP(M1564,'Client Lookup'!L:L,'Client Lookup'!N:N))</f>
        <v>36408</v>
      </c>
      <c r="V1564" t="str">
        <f>_xlfn.XLOOKUP(_xlfn.NUMBERVALUE(U1564),'Project Lookup'!X:X,'Project Lookup'!B:B)</f>
        <v>Globalization Partners SOW #38 - Data Engineering Team Renewal</v>
      </c>
      <c r="X1564" t="str">
        <f t="shared" si="126"/>
        <v>460 Globalization Partners Inc. : 1365 Globalization Partners SOW #38 - Data Engineering Team Renewal</v>
      </c>
      <c r="Y1564" t="str">
        <f t="shared" si="127"/>
        <v>460 Globalization Partners Inc.</v>
      </c>
      <c r="Z1564" t="str">
        <f t="shared" si="128"/>
        <v>460 Globalization Partners Inc.</v>
      </c>
      <c r="AA1564" t="str">
        <f>_xlfn.XLOOKUP(Z1564,'Client Lookup'!A:A,'Client Lookup'!C:C)</f>
        <v>Globalization Partners</v>
      </c>
      <c r="AC1564" t="e">
        <f>_xlfn.XLOOKUP(K1564,'Results vs Forecast'!K:K,'Results vs Forecast'!K:K)</f>
        <v>#N/A</v>
      </c>
    </row>
    <row r="1565" spans="1:29" hidden="1">
      <c r="A1565" s="39"/>
      <c r="B1565" s="1" t="s">
        <v>700</v>
      </c>
      <c r="C1565" s="1" t="s">
        <v>1370</v>
      </c>
      <c r="D1565" s="1" t="s">
        <v>17</v>
      </c>
      <c r="E1565" s="1" t="s">
        <v>17</v>
      </c>
      <c r="F1565" s="2">
        <v>45535</v>
      </c>
      <c r="G1565" s="2">
        <v>45505</v>
      </c>
      <c r="H1565" s="1" t="s">
        <v>4375</v>
      </c>
      <c r="I1565" s="1" t="s">
        <v>4376</v>
      </c>
      <c r="J1565" s="1" t="s">
        <v>642</v>
      </c>
      <c r="K1565" s="1" t="s">
        <v>881</v>
      </c>
      <c r="L1565" s="1" t="s">
        <v>3416</v>
      </c>
      <c r="M1565" s="1"/>
      <c r="N1565" s="1"/>
      <c r="O1565" s="1"/>
      <c r="P1565" s="40">
        <v>520.2421677420059</v>
      </c>
      <c r="Q1565" s="37" t="str">
        <f>IF(C1565="ForthPoint","ForthPoint",IF(D1565="Intercompany",_xlfn.XLOOKUP(E1565,'Dept Lookup'!B:B,'Dept Lookup'!A:A),Modified!D1565))</f>
        <v>Data Engineering</v>
      </c>
      <c r="R1565" t="str">
        <f t="shared" si="124"/>
        <v>The Blackstone Group</v>
      </c>
      <c r="S1565" s="1" t="s">
        <v>707</v>
      </c>
      <c r="T1565">
        <f t="shared" si="125"/>
        <v>0</v>
      </c>
      <c r="U1565" s="25" t="str">
        <f>IF(K1565&gt;0,K1565,_xlfn.XLOOKUP(M1565,'Client Lookup'!L:L,'Client Lookup'!N:N))</f>
        <v>32036</v>
      </c>
      <c r="V1565" t="str">
        <f>_xlfn.XLOOKUP(_xlfn.NUMBERVALUE(U1565),'Project Lookup'!X:X,'Project Lookup'!B:B)</f>
        <v>Blackstone - Python Engineers (James Team)</v>
      </c>
      <c r="X1565" t="str">
        <f t="shared" si="126"/>
        <v>468 Blackstone Inc. : 1255 Blackstone - Python Engineers (James Team)</v>
      </c>
      <c r="Y1565" t="str">
        <f t="shared" si="127"/>
        <v>468 Blackstone Inc.</v>
      </c>
      <c r="Z1565" t="str">
        <f t="shared" si="128"/>
        <v>468 Blackstone Inc.</v>
      </c>
      <c r="AA1565" t="str">
        <f>_xlfn.XLOOKUP(Z1565,'Client Lookup'!A:A,'Client Lookup'!C:C)</f>
        <v>The Blackstone Group</v>
      </c>
      <c r="AC1565" t="e">
        <f>_xlfn.XLOOKUP(K1565,'Results vs Forecast'!K:K,'Results vs Forecast'!K:K)</f>
        <v>#N/A</v>
      </c>
    </row>
    <row r="1566" spans="1:29" hidden="1">
      <c r="A1566" s="39"/>
      <c r="B1566" s="1" t="s">
        <v>700</v>
      </c>
      <c r="C1566" s="1" t="s">
        <v>1370</v>
      </c>
      <c r="D1566" s="1" t="s">
        <v>17</v>
      </c>
      <c r="E1566" s="1" t="s">
        <v>17</v>
      </c>
      <c r="F1566" s="2">
        <v>45535</v>
      </c>
      <c r="G1566" s="2">
        <v>45505</v>
      </c>
      <c r="H1566" s="1" t="s">
        <v>4377</v>
      </c>
      <c r="I1566" s="1" t="s">
        <v>4378</v>
      </c>
      <c r="J1566" s="1" t="s">
        <v>593</v>
      </c>
      <c r="K1566" s="1" t="s">
        <v>842</v>
      </c>
      <c r="L1566" s="1" t="s">
        <v>1809</v>
      </c>
      <c r="M1566" s="1"/>
      <c r="N1566" s="1"/>
      <c r="O1566" s="1"/>
      <c r="P1566" s="40">
        <v>496.23099076929799</v>
      </c>
      <c r="Q1566" s="37" t="str">
        <f>IF(C1566="ForthPoint","ForthPoint",IF(D1566="Intercompany",_xlfn.XLOOKUP(E1566,'Dept Lookup'!B:B,'Dept Lookup'!A:A),Modified!D1566))</f>
        <v>Data Engineering</v>
      </c>
      <c r="R1566" t="str">
        <f t="shared" si="124"/>
        <v>MasterCard</v>
      </c>
      <c r="S1566" s="1" t="s">
        <v>707</v>
      </c>
      <c r="T1566">
        <f t="shared" si="125"/>
        <v>0</v>
      </c>
      <c r="U1566" s="25" t="str">
        <f>IF(K1566&gt;0,K1566,_xlfn.XLOOKUP(M1566,'Client Lookup'!L:L,'Client Lookup'!N:N))</f>
        <v>25146</v>
      </c>
      <c r="V1566" t="str">
        <f>_xlfn.XLOOKUP(_xlfn.NUMBERVALUE(U1566),'Project Lookup'!X:X,'Project Lookup'!B:B)</f>
        <v>Mastercard SOW #6</v>
      </c>
      <c r="X1566" t="str">
        <f t="shared" si="126"/>
        <v>461 Session M Inc. : 974 Mastercard SOW #6</v>
      </c>
      <c r="Y1566" t="str">
        <f t="shared" si="127"/>
        <v>461 Session M Inc.</v>
      </c>
      <c r="Z1566" t="str">
        <f t="shared" si="128"/>
        <v>461 Session M Inc.</v>
      </c>
      <c r="AA1566" t="str">
        <f>_xlfn.XLOOKUP(Z1566,'Client Lookup'!A:A,'Client Lookup'!C:C)</f>
        <v>MasterCard</v>
      </c>
      <c r="AC1566" t="e">
        <f>_xlfn.XLOOKUP(K1566,'Results vs Forecast'!K:K,'Results vs Forecast'!K:K)</f>
        <v>#N/A</v>
      </c>
    </row>
    <row r="1567" spans="1:29" hidden="1">
      <c r="A1567" s="39"/>
      <c r="B1567" s="1" t="s">
        <v>700</v>
      </c>
      <c r="C1567" s="1" t="s">
        <v>1370</v>
      </c>
      <c r="D1567" s="1" t="s">
        <v>17</v>
      </c>
      <c r="E1567" s="1" t="s">
        <v>17</v>
      </c>
      <c r="F1567" s="2">
        <v>45535</v>
      </c>
      <c r="G1567" s="2">
        <v>45505</v>
      </c>
      <c r="H1567" s="1" t="s">
        <v>4379</v>
      </c>
      <c r="I1567" s="1" t="s">
        <v>4380</v>
      </c>
      <c r="J1567" s="1" t="s">
        <v>632</v>
      </c>
      <c r="K1567" s="1" t="s">
        <v>874</v>
      </c>
      <c r="L1567" s="1" t="s">
        <v>3637</v>
      </c>
      <c r="M1567" s="1"/>
      <c r="N1567" s="1"/>
      <c r="O1567" s="1"/>
      <c r="P1567" s="40">
        <v>408.19000853603541</v>
      </c>
      <c r="Q1567" s="37" t="str">
        <f>IF(C1567="ForthPoint","ForthPoint",IF(D1567="Intercompany",_xlfn.XLOOKUP(E1567,'Dept Lookup'!B:B,'Dept Lookup'!A:A),Modified!D1567))</f>
        <v>Data Engineering</v>
      </c>
      <c r="R1567" t="str">
        <f t="shared" si="124"/>
        <v>Stagwellglobal</v>
      </c>
      <c r="S1567" s="1" t="s">
        <v>707</v>
      </c>
      <c r="T1567">
        <f t="shared" si="125"/>
        <v>0</v>
      </c>
      <c r="U1567" s="25" t="str">
        <f>IF(K1567&gt;0,K1567,_xlfn.XLOOKUP(M1567,'Client Lookup'!L:L,'Client Lookup'!N:N))</f>
        <v>25159</v>
      </c>
      <c r="V1567" t="str">
        <f>_xlfn.XLOOKUP(_xlfn.NUMBERVALUE(U1567),'Project Lookup'!X:X,'Project Lookup'!B:B)</f>
        <v>Stagwell SOW#3</v>
      </c>
      <c r="X1567" t="str">
        <f t="shared" si="126"/>
        <v>469 Stagwell Marketing Cloud LLC : 987 Stagwell SOW#3</v>
      </c>
      <c r="Y1567" t="str">
        <f t="shared" si="127"/>
        <v>469 Stagwell Marketing Cloud LLC</v>
      </c>
      <c r="Z1567" t="str">
        <f t="shared" si="128"/>
        <v>469 Stagwell Marketing Cloud LLC</v>
      </c>
      <c r="AA1567" t="str">
        <f>_xlfn.XLOOKUP(Z1567,'Client Lookup'!A:A,'Client Lookup'!C:C)</f>
        <v>Stagwellglobal</v>
      </c>
      <c r="AC1567" t="e">
        <f>_xlfn.XLOOKUP(K1567,'Results vs Forecast'!K:K,'Results vs Forecast'!K:K)</f>
        <v>#N/A</v>
      </c>
    </row>
    <row r="1568" spans="1:29" hidden="1">
      <c r="A1568" s="39"/>
      <c r="B1568" s="1" t="s">
        <v>700</v>
      </c>
      <c r="C1568" s="1" t="s">
        <v>1370</v>
      </c>
      <c r="D1568" s="1" t="s">
        <v>17</v>
      </c>
      <c r="E1568" s="1" t="s">
        <v>17</v>
      </c>
      <c r="F1568" s="2">
        <v>45535</v>
      </c>
      <c r="G1568" s="2">
        <v>45505</v>
      </c>
      <c r="H1568" s="1" t="s">
        <v>4381</v>
      </c>
      <c r="I1568" s="1" t="s">
        <v>4382</v>
      </c>
      <c r="J1568" s="1" t="s">
        <v>621</v>
      </c>
      <c r="K1568" s="1" t="s">
        <v>861</v>
      </c>
      <c r="L1568" s="1" t="s">
        <v>3500</v>
      </c>
      <c r="M1568" s="1"/>
      <c r="N1568" s="1"/>
      <c r="O1568" s="1"/>
      <c r="P1568" s="40">
        <v>240.11176972707966</v>
      </c>
      <c r="Q1568" s="37" t="str">
        <f>IF(C1568="ForthPoint","ForthPoint",IF(D1568="Intercompany",_xlfn.XLOOKUP(E1568,'Dept Lookup'!B:B,'Dept Lookup'!A:A),Modified!D1568))</f>
        <v>Data Engineering</v>
      </c>
      <c r="R1568" t="str">
        <f t="shared" si="124"/>
        <v>Sincera</v>
      </c>
      <c r="S1568" s="1" t="s">
        <v>707</v>
      </c>
      <c r="T1568">
        <f t="shared" si="125"/>
        <v>0</v>
      </c>
      <c r="U1568" s="25" t="str">
        <f>IF(K1568&gt;0,K1568,_xlfn.XLOOKUP(M1568,'Client Lookup'!L:L,'Client Lookup'!N:N))</f>
        <v>25152</v>
      </c>
      <c r="V1568" t="str">
        <f>_xlfn.XLOOKUP(_xlfn.NUMBERVALUE(U1568),'Project Lookup'!X:X,'Project Lookup'!B:B)</f>
        <v>Sincera SOW 3 - Data Engineering Team</v>
      </c>
      <c r="X1568" t="str">
        <f t="shared" si="126"/>
        <v>465 Sincera Technologies LLC : 980 Sincera SOW 3 - Data Engineering Team</v>
      </c>
      <c r="Y1568" t="str">
        <f t="shared" si="127"/>
        <v>465 Sincera Technologies LLC</v>
      </c>
      <c r="Z1568" t="str">
        <f t="shared" si="128"/>
        <v>465 Sincera Technologies LLC</v>
      </c>
      <c r="AA1568" t="str">
        <f>_xlfn.XLOOKUP(Z1568,'Client Lookup'!A:A,'Client Lookup'!C:C)</f>
        <v>Sincera</v>
      </c>
      <c r="AC1568" t="e">
        <f>_xlfn.XLOOKUP(K1568,'Results vs Forecast'!K:K,'Results vs Forecast'!K:K)</f>
        <v>#N/A</v>
      </c>
    </row>
    <row r="1569" spans="1:29" hidden="1">
      <c r="A1569" s="39"/>
      <c r="B1569" s="1" t="s">
        <v>700</v>
      </c>
      <c r="C1569" s="1" t="s">
        <v>1370</v>
      </c>
      <c r="D1569" s="1" t="s">
        <v>17</v>
      </c>
      <c r="E1569" s="1" t="s">
        <v>17</v>
      </c>
      <c r="F1569" s="2">
        <v>45535</v>
      </c>
      <c r="G1569" s="2">
        <v>45505</v>
      </c>
      <c r="H1569" s="1" t="s">
        <v>4383</v>
      </c>
      <c r="I1569" s="1" t="s">
        <v>4384</v>
      </c>
      <c r="J1569" s="1" t="s">
        <v>816</v>
      </c>
      <c r="K1569" s="1" t="s">
        <v>798</v>
      </c>
      <c r="L1569" s="1" t="s">
        <v>3413</v>
      </c>
      <c r="M1569" s="1"/>
      <c r="N1569" s="1"/>
      <c r="O1569" s="1"/>
      <c r="P1569" s="40">
        <v>360.16765459061952</v>
      </c>
      <c r="Q1569" s="37" t="str">
        <f>IF(C1569="ForthPoint","ForthPoint",IF(D1569="Intercompany",_xlfn.XLOOKUP(E1569,'Dept Lookup'!B:B,'Dept Lookup'!A:A),Modified!D1569))</f>
        <v>Data Engineering</v>
      </c>
      <c r="R1569" t="str">
        <f t="shared" si="124"/>
        <v>Globalization Partners</v>
      </c>
      <c r="S1569" s="1" t="s">
        <v>707</v>
      </c>
      <c r="T1569">
        <f t="shared" si="125"/>
        <v>0</v>
      </c>
      <c r="U1569" s="25" t="str">
        <f>IF(K1569&gt;0,K1569,_xlfn.XLOOKUP(M1569,'Client Lookup'!L:L,'Client Lookup'!N:N))</f>
        <v>36409</v>
      </c>
      <c r="V1569" t="str">
        <f>_xlfn.XLOOKUP(_xlfn.NUMBERVALUE(U1569),'Project Lookup'!X:X,'Project Lookup'!B:B)</f>
        <v>Globalization Partners SOW #39 - Data Engineering Team  Renewal</v>
      </c>
      <c r="X1569" t="str">
        <f t="shared" si="126"/>
        <v>460 Globalization Partners Inc. : 1366 Globalization Partners SOW #39 - Data Engineering Team  Renewal</v>
      </c>
      <c r="Y1569" t="str">
        <f t="shared" si="127"/>
        <v>460 Globalization Partners Inc.</v>
      </c>
      <c r="Z1569" t="str">
        <f t="shared" si="128"/>
        <v>460 Globalization Partners Inc.</v>
      </c>
      <c r="AA1569" t="str">
        <f>_xlfn.XLOOKUP(Z1569,'Client Lookup'!A:A,'Client Lookup'!C:C)</f>
        <v>Globalization Partners</v>
      </c>
      <c r="AC1569" t="e">
        <f>_xlfn.XLOOKUP(K1569,'Results vs Forecast'!K:K,'Results vs Forecast'!K:K)</f>
        <v>#N/A</v>
      </c>
    </row>
    <row r="1570" spans="1:29" hidden="1">
      <c r="A1570" s="39"/>
      <c r="B1570" s="1" t="s">
        <v>700</v>
      </c>
      <c r="C1570" s="1" t="s">
        <v>1370</v>
      </c>
      <c r="D1570" s="1" t="s">
        <v>17</v>
      </c>
      <c r="E1570" s="1" t="s">
        <v>17</v>
      </c>
      <c r="F1570" s="2">
        <v>45535</v>
      </c>
      <c r="G1570" s="2">
        <v>45505</v>
      </c>
      <c r="H1570" s="1" t="s">
        <v>4385</v>
      </c>
      <c r="I1570" s="1" t="s">
        <v>4386</v>
      </c>
      <c r="J1570" s="1" t="s">
        <v>593</v>
      </c>
      <c r="K1570" s="1" t="s">
        <v>842</v>
      </c>
      <c r="L1570" s="1" t="s">
        <v>1809</v>
      </c>
      <c r="M1570" s="1"/>
      <c r="N1570" s="1"/>
      <c r="O1570" s="1"/>
      <c r="P1570" s="40">
        <v>496.23099076929799</v>
      </c>
      <c r="Q1570" s="37" t="str">
        <f>IF(C1570="ForthPoint","ForthPoint",IF(D1570="Intercompany",_xlfn.XLOOKUP(E1570,'Dept Lookup'!B:B,'Dept Lookup'!A:A),Modified!D1570))</f>
        <v>Data Engineering</v>
      </c>
      <c r="R1570" t="str">
        <f t="shared" si="124"/>
        <v>MasterCard</v>
      </c>
      <c r="S1570" s="1" t="s">
        <v>707</v>
      </c>
      <c r="T1570">
        <f t="shared" si="125"/>
        <v>0</v>
      </c>
      <c r="U1570" s="25" t="str">
        <f>IF(K1570&gt;0,K1570,_xlfn.XLOOKUP(M1570,'Client Lookup'!L:L,'Client Lookup'!N:N))</f>
        <v>25146</v>
      </c>
      <c r="V1570" t="str">
        <f>_xlfn.XLOOKUP(_xlfn.NUMBERVALUE(U1570),'Project Lookup'!X:X,'Project Lookup'!B:B)</f>
        <v>Mastercard SOW #6</v>
      </c>
      <c r="X1570" t="str">
        <f t="shared" si="126"/>
        <v>461 Session M Inc. : 974 Mastercard SOW #6</v>
      </c>
      <c r="Y1570" t="str">
        <f t="shared" si="127"/>
        <v>461 Session M Inc.</v>
      </c>
      <c r="Z1570" t="str">
        <f t="shared" si="128"/>
        <v>461 Session M Inc.</v>
      </c>
      <c r="AA1570" t="str">
        <f>_xlfn.XLOOKUP(Z1570,'Client Lookup'!A:A,'Client Lookup'!C:C)</f>
        <v>MasterCard</v>
      </c>
      <c r="AC1570" t="e">
        <f>_xlfn.XLOOKUP(K1570,'Results vs Forecast'!K:K,'Results vs Forecast'!K:K)</f>
        <v>#N/A</v>
      </c>
    </row>
    <row r="1571" spans="1:29" hidden="1">
      <c r="A1571" s="39"/>
      <c r="B1571" s="1" t="s">
        <v>700</v>
      </c>
      <c r="C1571" s="1" t="s">
        <v>1370</v>
      </c>
      <c r="D1571" s="1" t="s">
        <v>17</v>
      </c>
      <c r="E1571" s="1" t="s">
        <v>17</v>
      </c>
      <c r="F1571" s="2">
        <v>45535</v>
      </c>
      <c r="G1571" s="2">
        <v>45505</v>
      </c>
      <c r="H1571" s="1" t="s">
        <v>4387</v>
      </c>
      <c r="I1571" s="1" t="s">
        <v>4388</v>
      </c>
      <c r="J1571" s="1" t="s">
        <v>643</v>
      </c>
      <c r="K1571" s="1" t="s">
        <v>890</v>
      </c>
      <c r="L1571" s="1" t="s">
        <v>3373</v>
      </c>
      <c r="M1571" s="1"/>
      <c r="N1571" s="1"/>
      <c r="O1571" s="1"/>
      <c r="P1571" s="40">
        <v>520.2421677420059</v>
      </c>
      <c r="Q1571" s="37" t="str">
        <f>IF(C1571="ForthPoint","ForthPoint",IF(D1571="Intercompany",_xlfn.XLOOKUP(E1571,'Dept Lookup'!B:B,'Dept Lookup'!A:A),Modified!D1571))</f>
        <v>Data Engineering</v>
      </c>
      <c r="R1571" t="str">
        <f t="shared" si="124"/>
        <v>The Blackstone Group</v>
      </c>
      <c r="S1571" s="1" t="s">
        <v>707</v>
      </c>
      <c r="T1571">
        <f t="shared" si="125"/>
        <v>0</v>
      </c>
      <c r="U1571" s="25" t="str">
        <f>IF(K1571&gt;0,K1571,_xlfn.XLOOKUP(M1571,'Client Lookup'!L:L,'Client Lookup'!N:N))</f>
        <v>32875</v>
      </c>
      <c r="V1571" t="str">
        <f>_xlfn.XLOOKUP(_xlfn.NUMBERVALUE(U1571),'Project Lookup'!X:X,'Project Lookup'!B:B)</f>
        <v>Blackstone - SOW#24 FS Engineer (Seb Team)</v>
      </c>
      <c r="X1571" t="str">
        <f t="shared" si="126"/>
        <v>468 Blackstone Inc. : 1285 Blackstone - SOW#24 FS Engineer (Seb Team)</v>
      </c>
      <c r="Y1571" t="str">
        <f t="shared" si="127"/>
        <v>468 Blackstone Inc.</v>
      </c>
      <c r="Z1571" t="str">
        <f t="shared" si="128"/>
        <v>468 Blackstone Inc.</v>
      </c>
      <c r="AA1571" t="str">
        <f>_xlfn.XLOOKUP(Z1571,'Client Lookup'!A:A,'Client Lookup'!C:C)</f>
        <v>The Blackstone Group</v>
      </c>
      <c r="AC1571" t="e">
        <f>_xlfn.XLOOKUP(K1571,'Results vs Forecast'!K:K,'Results vs Forecast'!K:K)</f>
        <v>#N/A</v>
      </c>
    </row>
    <row r="1572" spans="1:29" hidden="1">
      <c r="A1572" s="39"/>
      <c r="B1572" s="1" t="s">
        <v>700</v>
      </c>
      <c r="C1572" s="1" t="s">
        <v>1370</v>
      </c>
      <c r="D1572" s="1" t="s">
        <v>17</v>
      </c>
      <c r="E1572" s="1" t="s">
        <v>17</v>
      </c>
      <c r="F1572" s="2">
        <v>45535</v>
      </c>
      <c r="G1572" s="2">
        <v>45505</v>
      </c>
      <c r="H1572" s="1" t="s">
        <v>4389</v>
      </c>
      <c r="I1572" s="1" t="s">
        <v>4390</v>
      </c>
      <c r="J1572" s="1" t="s">
        <v>645</v>
      </c>
      <c r="K1572" s="1" t="s">
        <v>891</v>
      </c>
      <c r="L1572" s="1" t="s">
        <v>3332</v>
      </c>
      <c r="M1572" s="1"/>
      <c r="N1572" s="1"/>
      <c r="O1572" s="1"/>
      <c r="P1572" s="40">
        <v>480.22353945415932</v>
      </c>
      <c r="Q1572" s="37" t="str">
        <f>IF(C1572="ForthPoint","ForthPoint",IF(D1572="Intercompany",_xlfn.XLOOKUP(E1572,'Dept Lookup'!B:B,'Dept Lookup'!A:A),Modified!D1572))</f>
        <v>Data Engineering</v>
      </c>
      <c r="R1572" t="str">
        <f t="shared" si="124"/>
        <v>The Blackstone Group</v>
      </c>
      <c r="S1572" s="1" t="s">
        <v>707</v>
      </c>
      <c r="T1572">
        <f t="shared" si="125"/>
        <v>0</v>
      </c>
      <c r="U1572" s="25" t="str">
        <f>IF(K1572&gt;0,K1572,_xlfn.XLOOKUP(M1572,'Client Lookup'!L:L,'Client Lookup'!N:N))</f>
        <v>25160</v>
      </c>
      <c r="V1572" t="str">
        <f>_xlfn.XLOOKUP(_xlfn.NUMBERVALUE(U1572),'Project Lookup'!X:X,'Project Lookup'!B:B)</f>
        <v>Blackstone SOW #12</v>
      </c>
      <c r="X1572" t="str">
        <f t="shared" si="126"/>
        <v>468 Blackstone Inc. : 988 Blackstone SOW #12</v>
      </c>
      <c r="Y1572" t="str">
        <f t="shared" si="127"/>
        <v>468 Blackstone Inc.</v>
      </c>
      <c r="Z1572" t="str">
        <f t="shared" si="128"/>
        <v>468 Blackstone Inc.</v>
      </c>
      <c r="AA1572" t="str">
        <f>_xlfn.XLOOKUP(Z1572,'Client Lookup'!A:A,'Client Lookup'!C:C)</f>
        <v>The Blackstone Group</v>
      </c>
      <c r="AC1572" t="e">
        <f>_xlfn.XLOOKUP(K1572,'Results vs Forecast'!K:K,'Results vs Forecast'!K:K)</f>
        <v>#N/A</v>
      </c>
    </row>
    <row r="1573" spans="1:29" hidden="1">
      <c r="A1573" s="39"/>
      <c r="B1573" s="1" t="s">
        <v>700</v>
      </c>
      <c r="C1573" s="1" t="s">
        <v>701</v>
      </c>
      <c r="D1573" s="1" t="s">
        <v>17</v>
      </c>
      <c r="E1573" s="1" t="s">
        <v>17</v>
      </c>
      <c r="F1573" s="2">
        <v>45535</v>
      </c>
      <c r="G1573" s="2">
        <v>45505</v>
      </c>
      <c r="H1573" s="1" t="s">
        <v>4391</v>
      </c>
      <c r="I1573" s="1" t="s">
        <v>4392</v>
      </c>
      <c r="J1573" s="1" t="s">
        <v>666</v>
      </c>
      <c r="K1573" s="1" t="s">
        <v>917</v>
      </c>
      <c r="L1573" s="1" t="s">
        <v>1865</v>
      </c>
      <c r="M1573" s="1"/>
      <c r="N1573" s="1"/>
      <c r="O1573" s="1"/>
      <c r="P1573" s="40">
        <v>2523.38</v>
      </c>
      <c r="Q1573" s="37" t="str">
        <f>IF(C1573="ForthPoint","ForthPoint",IF(D1573="Intercompany",_xlfn.XLOOKUP(E1573,'Dept Lookup'!B:B,'Dept Lookup'!A:A),Modified!D1573))</f>
        <v>Data Engineering</v>
      </c>
      <c r="R1573" t="str">
        <f t="shared" si="124"/>
        <v>Visa</v>
      </c>
      <c r="S1573" s="1" t="s">
        <v>707</v>
      </c>
      <c r="T1573">
        <f t="shared" si="125"/>
        <v>0</v>
      </c>
      <c r="U1573" s="25" t="str">
        <f>IF(K1573&gt;0,K1573,_xlfn.XLOOKUP(M1573,'Client Lookup'!L:L,'Client Lookup'!N:N))</f>
        <v>31318</v>
      </c>
      <c r="V1573" t="str">
        <f>_xlfn.XLOOKUP(_xlfn.NUMBERVALUE(U1573),'Project Lookup'!X:X,'Project Lookup'!B:B)</f>
        <v>NextGen Solutions</v>
      </c>
      <c r="X1573" t="str">
        <f t="shared" si="126"/>
        <v>11 Visa : 1246 NextGen Solutions</v>
      </c>
      <c r="Y1573" t="str">
        <f t="shared" si="127"/>
        <v>11 Visa</v>
      </c>
      <c r="Z1573" t="str">
        <f t="shared" si="128"/>
        <v>11 Visa</v>
      </c>
      <c r="AA1573" t="str">
        <f>_xlfn.XLOOKUP(Z1573,'Client Lookup'!A:A,'Client Lookup'!C:C)</f>
        <v>Visa</v>
      </c>
      <c r="AC1573" t="e">
        <f>_xlfn.XLOOKUP(K1573,'Results vs Forecast'!K:K,'Results vs Forecast'!K:K)</f>
        <v>#N/A</v>
      </c>
    </row>
    <row r="1574" spans="1:29" hidden="1">
      <c r="A1574" s="39"/>
      <c r="B1574" s="1" t="s">
        <v>700</v>
      </c>
      <c r="C1574" s="1" t="s">
        <v>1370</v>
      </c>
      <c r="D1574" s="1" t="s">
        <v>17</v>
      </c>
      <c r="E1574" s="1" t="s">
        <v>17</v>
      </c>
      <c r="F1574" s="2">
        <v>45535</v>
      </c>
      <c r="G1574" s="2">
        <v>45505</v>
      </c>
      <c r="H1574" s="1" t="s">
        <v>4393</v>
      </c>
      <c r="I1574" s="1" t="s">
        <v>4394</v>
      </c>
      <c r="J1574" s="1" t="s">
        <v>617</v>
      </c>
      <c r="K1574" s="1" t="s">
        <v>860</v>
      </c>
      <c r="L1574" s="1" t="s">
        <v>2892</v>
      </c>
      <c r="M1574" s="1"/>
      <c r="N1574" s="1"/>
      <c r="O1574" s="1"/>
      <c r="P1574" s="40">
        <v>464.21608813902071</v>
      </c>
      <c r="Q1574" s="37" t="str">
        <f>IF(C1574="ForthPoint","ForthPoint",IF(D1574="Intercompany",_xlfn.XLOOKUP(E1574,'Dept Lookup'!B:B,'Dept Lookup'!A:A),Modified!D1574))</f>
        <v>Data Engineering</v>
      </c>
      <c r="R1574" t="str">
        <f t="shared" si="124"/>
        <v>Roku</v>
      </c>
      <c r="S1574" s="1" t="s">
        <v>707</v>
      </c>
      <c r="T1574">
        <f t="shared" si="125"/>
        <v>0</v>
      </c>
      <c r="U1574" s="25" t="str">
        <f>IF(K1574&gt;0,K1574,_xlfn.XLOOKUP(M1574,'Client Lookup'!L:L,'Client Lookup'!N:N))</f>
        <v>25138</v>
      </c>
      <c r="V1574" t="str">
        <f>_xlfn.XLOOKUP(_xlfn.NUMBERVALUE(U1574),'Project Lookup'!X:X,'Project Lookup'!B:B)</f>
        <v>SOW#1 2024 - DE &amp; BI Team</v>
      </c>
      <c r="X1574" t="str">
        <f t="shared" si="126"/>
        <v>459 Roku Inc. : 966 SOW#1 2024 - DE &amp; BI Team</v>
      </c>
      <c r="Y1574" t="str">
        <f t="shared" si="127"/>
        <v>459 Roku Inc.</v>
      </c>
      <c r="Z1574" t="str">
        <f t="shared" si="128"/>
        <v>459 Roku Inc.</v>
      </c>
      <c r="AA1574" t="str">
        <f>_xlfn.XLOOKUP(Z1574,'Client Lookup'!A:A,'Client Lookup'!C:C)</f>
        <v>Roku</v>
      </c>
      <c r="AC1574" t="e">
        <f>_xlfn.XLOOKUP(K1574,'Results vs Forecast'!K:K,'Results vs Forecast'!K:K)</f>
        <v>#N/A</v>
      </c>
    </row>
    <row r="1575" spans="1:29" hidden="1">
      <c r="A1575" s="39"/>
      <c r="B1575" s="1" t="s">
        <v>700</v>
      </c>
      <c r="C1575" s="1" t="s">
        <v>1370</v>
      </c>
      <c r="D1575" s="1" t="s">
        <v>17</v>
      </c>
      <c r="E1575" s="1" t="s">
        <v>17</v>
      </c>
      <c r="F1575" s="2">
        <v>45535</v>
      </c>
      <c r="G1575" s="2">
        <v>45505</v>
      </c>
      <c r="H1575" s="1" t="s">
        <v>4395</v>
      </c>
      <c r="I1575" s="1" t="s">
        <v>4396</v>
      </c>
      <c r="J1575" s="1" t="s">
        <v>617</v>
      </c>
      <c r="K1575" s="1" t="s">
        <v>860</v>
      </c>
      <c r="L1575" s="1" t="s">
        <v>2892</v>
      </c>
      <c r="M1575" s="1"/>
      <c r="N1575" s="1"/>
      <c r="O1575" s="1"/>
      <c r="P1575" s="40">
        <v>432.20118550874338</v>
      </c>
      <c r="Q1575" s="37" t="str">
        <f>IF(C1575="ForthPoint","ForthPoint",IF(D1575="Intercompany",_xlfn.XLOOKUP(E1575,'Dept Lookup'!B:B,'Dept Lookup'!A:A),Modified!D1575))</f>
        <v>Data Engineering</v>
      </c>
      <c r="R1575" t="str">
        <f t="shared" si="124"/>
        <v>Roku</v>
      </c>
      <c r="S1575" s="1" t="s">
        <v>707</v>
      </c>
      <c r="T1575">
        <f t="shared" si="125"/>
        <v>0</v>
      </c>
      <c r="U1575" s="25" t="str">
        <f>IF(K1575&gt;0,K1575,_xlfn.XLOOKUP(M1575,'Client Lookup'!L:L,'Client Lookup'!N:N))</f>
        <v>25138</v>
      </c>
      <c r="V1575" t="str">
        <f>_xlfn.XLOOKUP(_xlfn.NUMBERVALUE(U1575),'Project Lookup'!X:X,'Project Lookup'!B:B)</f>
        <v>SOW#1 2024 - DE &amp; BI Team</v>
      </c>
      <c r="X1575" t="str">
        <f t="shared" si="126"/>
        <v>459 Roku Inc. : 966 SOW#1 2024 - DE &amp; BI Team</v>
      </c>
      <c r="Y1575" t="str">
        <f t="shared" si="127"/>
        <v>459 Roku Inc.</v>
      </c>
      <c r="Z1575" t="str">
        <f t="shared" si="128"/>
        <v>459 Roku Inc.</v>
      </c>
      <c r="AA1575" t="str">
        <f>_xlfn.XLOOKUP(Z1575,'Client Lookup'!A:A,'Client Lookup'!C:C)</f>
        <v>Roku</v>
      </c>
      <c r="AC1575" t="e">
        <f>_xlfn.XLOOKUP(K1575,'Results vs Forecast'!K:K,'Results vs Forecast'!K:K)</f>
        <v>#N/A</v>
      </c>
    </row>
    <row r="1576" spans="1:29" hidden="1">
      <c r="A1576" s="39"/>
      <c r="B1576" s="1" t="s">
        <v>700</v>
      </c>
      <c r="C1576" s="1" t="s">
        <v>1370</v>
      </c>
      <c r="D1576" s="1" t="s">
        <v>17</v>
      </c>
      <c r="E1576" s="1" t="s">
        <v>17</v>
      </c>
      <c r="F1576" s="2">
        <v>45535</v>
      </c>
      <c r="G1576" s="2">
        <v>45505</v>
      </c>
      <c r="H1576" s="1" t="s">
        <v>4397</v>
      </c>
      <c r="I1576" s="1" t="s">
        <v>4398</v>
      </c>
      <c r="J1576" s="1" t="s">
        <v>593</v>
      </c>
      <c r="K1576" s="1" t="s">
        <v>842</v>
      </c>
      <c r="L1576" s="1" t="s">
        <v>1809</v>
      </c>
      <c r="M1576" s="1"/>
      <c r="N1576" s="1"/>
      <c r="O1576" s="1"/>
      <c r="P1576" s="40">
        <v>496.23099076929799</v>
      </c>
      <c r="Q1576" s="37" t="str">
        <f>IF(C1576="ForthPoint","ForthPoint",IF(D1576="Intercompany",_xlfn.XLOOKUP(E1576,'Dept Lookup'!B:B,'Dept Lookup'!A:A),Modified!D1576))</f>
        <v>Data Engineering</v>
      </c>
      <c r="R1576" t="str">
        <f t="shared" si="124"/>
        <v>MasterCard</v>
      </c>
      <c r="S1576" s="1" t="s">
        <v>707</v>
      </c>
      <c r="T1576">
        <f t="shared" si="125"/>
        <v>0</v>
      </c>
      <c r="U1576" s="25" t="str">
        <f>IF(K1576&gt;0,K1576,_xlfn.XLOOKUP(M1576,'Client Lookup'!L:L,'Client Lookup'!N:N))</f>
        <v>25146</v>
      </c>
      <c r="V1576" t="str">
        <f>_xlfn.XLOOKUP(_xlfn.NUMBERVALUE(U1576),'Project Lookup'!X:X,'Project Lookup'!B:B)</f>
        <v>Mastercard SOW #6</v>
      </c>
      <c r="X1576" t="str">
        <f t="shared" si="126"/>
        <v>461 Session M Inc. : 974 Mastercard SOW #6</v>
      </c>
      <c r="Y1576" t="str">
        <f t="shared" si="127"/>
        <v>461 Session M Inc.</v>
      </c>
      <c r="Z1576" t="str">
        <f t="shared" si="128"/>
        <v>461 Session M Inc.</v>
      </c>
      <c r="AA1576" t="str">
        <f>_xlfn.XLOOKUP(Z1576,'Client Lookup'!A:A,'Client Lookup'!C:C)</f>
        <v>MasterCard</v>
      </c>
      <c r="AC1576" t="e">
        <f>_xlfn.XLOOKUP(K1576,'Results vs Forecast'!K:K,'Results vs Forecast'!K:K)</f>
        <v>#N/A</v>
      </c>
    </row>
    <row r="1577" spans="1:29" hidden="1">
      <c r="A1577" s="39"/>
      <c r="B1577" s="1" t="s">
        <v>700</v>
      </c>
      <c r="C1577" s="1" t="s">
        <v>1370</v>
      </c>
      <c r="D1577" s="1" t="s">
        <v>17</v>
      </c>
      <c r="E1577" s="1" t="s">
        <v>17</v>
      </c>
      <c r="F1577" s="2">
        <v>45535</v>
      </c>
      <c r="G1577" s="2">
        <v>45505</v>
      </c>
      <c r="H1577" s="1" t="s">
        <v>4399</v>
      </c>
      <c r="I1577" s="1" t="s">
        <v>4400</v>
      </c>
      <c r="J1577" s="1" t="s">
        <v>645</v>
      </c>
      <c r="K1577" s="1" t="s">
        <v>891</v>
      </c>
      <c r="L1577" s="1" t="s">
        <v>3332</v>
      </c>
      <c r="M1577" s="1"/>
      <c r="N1577" s="1"/>
      <c r="O1577" s="1"/>
      <c r="P1577" s="40">
        <v>560.2607960298526</v>
      </c>
      <c r="Q1577" s="37" t="str">
        <f>IF(C1577="ForthPoint","ForthPoint",IF(D1577="Intercompany",_xlfn.XLOOKUP(E1577,'Dept Lookup'!B:B,'Dept Lookup'!A:A),Modified!D1577))</f>
        <v>Data Engineering</v>
      </c>
      <c r="R1577" t="str">
        <f t="shared" si="124"/>
        <v>The Blackstone Group</v>
      </c>
      <c r="S1577" s="1" t="s">
        <v>707</v>
      </c>
      <c r="T1577">
        <f t="shared" si="125"/>
        <v>0</v>
      </c>
      <c r="U1577" s="25" t="str">
        <f>IF(K1577&gt;0,K1577,_xlfn.XLOOKUP(M1577,'Client Lookup'!L:L,'Client Lookup'!N:N))</f>
        <v>25160</v>
      </c>
      <c r="V1577" t="str">
        <f>_xlfn.XLOOKUP(_xlfn.NUMBERVALUE(U1577),'Project Lookup'!X:X,'Project Lookup'!B:B)</f>
        <v>Blackstone SOW #12</v>
      </c>
      <c r="X1577" t="str">
        <f t="shared" si="126"/>
        <v>468 Blackstone Inc. : 988 Blackstone SOW #12</v>
      </c>
      <c r="Y1577" t="str">
        <f t="shared" si="127"/>
        <v>468 Blackstone Inc.</v>
      </c>
      <c r="Z1577" t="str">
        <f t="shared" si="128"/>
        <v>468 Blackstone Inc.</v>
      </c>
      <c r="AA1577" t="str">
        <f>_xlfn.XLOOKUP(Z1577,'Client Lookup'!A:A,'Client Lookup'!C:C)</f>
        <v>The Blackstone Group</v>
      </c>
      <c r="AC1577" t="e">
        <f>_xlfn.XLOOKUP(K1577,'Results vs Forecast'!K:K,'Results vs Forecast'!K:K)</f>
        <v>#N/A</v>
      </c>
    </row>
    <row r="1578" spans="1:29" hidden="1">
      <c r="A1578" s="39"/>
      <c r="B1578" s="1" t="s">
        <v>700</v>
      </c>
      <c r="C1578" s="1" t="s">
        <v>1370</v>
      </c>
      <c r="D1578" s="1" t="s">
        <v>17</v>
      </c>
      <c r="E1578" s="1" t="s">
        <v>17</v>
      </c>
      <c r="F1578" s="2">
        <v>45535</v>
      </c>
      <c r="G1578" s="2">
        <v>45505</v>
      </c>
      <c r="H1578" s="1" t="s">
        <v>4401</v>
      </c>
      <c r="I1578" s="1" t="s">
        <v>4402</v>
      </c>
      <c r="J1578" s="1" t="s">
        <v>644</v>
      </c>
      <c r="K1578" s="1" t="s">
        <v>888</v>
      </c>
      <c r="L1578" s="1" t="s">
        <v>3388</v>
      </c>
      <c r="M1578" s="1"/>
      <c r="N1578" s="1"/>
      <c r="O1578" s="1"/>
      <c r="P1578" s="40">
        <v>560.2607960298526</v>
      </c>
      <c r="Q1578" s="37" t="str">
        <f>IF(C1578="ForthPoint","ForthPoint",IF(D1578="Intercompany",_xlfn.XLOOKUP(E1578,'Dept Lookup'!B:B,'Dept Lookup'!A:A),Modified!D1578))</f>
        <v>Data Engineering</v>
      </c>
      <c r="R1578" t="str">
        <f t="shared" si="124"/>
        <v>The Blackstone Group</v>
      </c>
      <c r="S1578" s="1" t="s">
        <v>707</v>
      </c>
      <c r="T1578">
        <f t="shared" si="125"/>
        <v>0</v>
      </c>
      <c r="U1578" s="25" t="str">
        <f>IF(K1578&gt;0,K1578,_xlfn.XLOOKUP(M1578,'Client Lookup'!L:L,'Client Lookup'!N:N))</f>
        <v>34751</v>
      </c>
      <c r="V1578" t="str">
        <f>_xlfn.XLOOKUP(_xlfn.NUMBERVALUE(U1578),'Project Lookup'!X:X,'Project Lookup'!B:B)</f>
        <v>Blackstone - SOW#19 - Exec Office Team (.Net)</v>
      </c>
      <c r="X1578" t="str">
        <f t="shared" si="126"/>
        <v>468 Blackstone Inc. : 1329 Blackstone - SOW#19 - Exec Office Team (.Net)</v>
      </c>
      <c r="Y1578" t="str">
        <f t="shared" si="127"/>
        <v>468 Blackstone Inc.</v>
      </c>
      <c r="Z1578" t="str">
        <f t="shared" si="128"/>
        <v>468 Blackstone Inc.</v>
      </c>
      <c r="AA1578" t="str">
        <f>_xlfn.XLOOKUP(Z1578,'Client Lookup'!A:A,'Client Lookup'!C:C)</f>
        <v>The Blackstone Group</v>
      </c>
      <c r="AC1578" t="e">
        <f>_xlfn.XLOOKUP(K1578,'Results vs Forecast'!K:K,'Results vs Forecast'!K:K)</f>
        <v>#N/A</v>
      </c>
    </row>
    <row r="1579" spans="1:29" hidden="1">
      <c r="A1579" s="39"/>
      <c r="B1579" s="1" t="s">
        <v>700</v>
      </c>
      <c r="C1579" s="1" t="s">
        <v>1370</v>
      </c>
      <c r="D1579" s="1" t="s">
        <v>17</v>
      </c>
      <c r="E1579" s="1" t="s">
        <v>17</v>
      </c>
      <c r="F1579" s="2">
        <v>45535</v>
      </c>
      <c r="G1579" s="2">
        <v>45505</v>
      </c>
      <c r="H1579" s="1" t="s">
        <v>4403</v>
      </c>
      <c r="I1579" s="1" t="s">
        <v>4404</v>
      </c>
      <c r="J1579" s="1" t="s">
        <v>645</v>
      </c>
      <c r="K1579" s="1" t="s">
        <v>891</v>
      </c>
      <c r="L1579" s="1" t="s">
        <v>3332</v>
      </c>
      <c r="M1579" s="1"/>
      <c r="N1579" s="1"/>
      <c r="O1579" s="1"/>
      <c r="P1579" s="40">
        <v>440.20491116631274</v>
      </c>
      <c r="Q1579" s="37" t="str">
        <f>IF(C1579="ForthPoint","ForthPoint",IF(D1579="Intercompany",_xlfn.XLOOKUP(E1579,'Dept Lookup'!B:B,'Dept Lookup'!A:A),Modified!D1579))</f>
        <v>Data Engineering</v>
      </c>
      <c r="R1579" t="str">
        <f t="shared" si="124"/>
        <v>The Blackstone Group</v>
      </c>
      <c r="S1579" s="1" t="s">
        <v>707</v>
      </c>
      <c r="T1579">
        <f t="shared" si="125"/>
        <v>0</v>
      </c>
      <c r="U1579" s="25" t="str">
        <f>IF(K1579&gt;0,K1579,_xlfn.XLOOKUP(M1579,'Client Lookup'!L:L,'Client Lookup'!N:N))</f>
        <v>25160</v>
      </c>
      <c r="V1579" t="str">
        <f>_xlfn.XLOOKUP(_xlfn.NUMBERVALUE(U1579),'Project Lookup'!X:X,'Project Lookup'!B:B)</f>
        <v>Blackstone SOW #12</v>
      </c>
      <c r="X1579" t="str">
        <f t="shared" si="126"/>
        <v>468 Blackstone Inc. : 988 Blackstone SOW #12</v>
      </c>
      <c r="Y1579" t="str">
        <f t="shared" si="127"/>
        <v>468 Blackstone Inc.</v>
      </c>
      <c r="Z1579" t="str">
        <f t="shared" si="128"/>
        <v>468 Blackstone Inc.</v>
      </c>
      <c r="AA1579" t="str">
        <f>_xlfn.XLOOKUP(Z1579,'Client Lookup'!A:A,'Client Lookup'!C:C)</f>
        <v>The Blackstone Group</v>
      </c>
      <c r="AC1579" t="e">
        <f>_xlfn.XLOOKUP(K1579,'Results vs Forecast'!K:K,'Results vs Forecast'!K:K)</f>
        <v>#N/A</v>
      </c>
    </row>
    <row r="1580" spans="1:29" hidden="1">
      <c r="A1580" s="39"/>
      <c r="B1580" s="1" t="s">
        <v>700</v>
      </c>
      <c r="C1580" s="1" t="s">
        <v>1370</v>
      </c>
      <c r="D1580" s="1" t="s">
        <v>17</v>
      </c>
      <c r="E1580" s="1" t="s">
        <v>17</v>
      </c>
      <c r="F1580" s="2">
        <v>45535</v>
      </c>
      <c r="G1580" s="2">
        <v>45505</v>
      </c>
      <c r="H1580" s="1" t="s">
        <v>4405</v>
      </c>
      <c r="I1580" s="1" t="s">
        <v>4406</v>
      </c>
      <c r="J1580" s="1" t="s">
        <v>645</v>
      </c>
      <c r="K1580" s="1" t="s">
        <v>891</v>
      </c>
      <c r="L1580" s="1" t="s">
        <v>3332</v>
      </c>
      <c r="M1580" s="1"/>
      <c r="N1580" s="1"/>
      <c r="O1580" s="1"/>
      <c r="P1580" s="40">
        <v>536.24961905714463</v>
      </c>
      <c r="Q1580" s="37" t="str">
        <f>IF(C1580="ForthPoint","ForthPoint",IF(D1580="Intercompany",_xlfn.XLOOKUP(E1580,'Dept Lookup'!B:B,'Dept Lookup'!A:A),Modified!D1580))</f>
        <v>Data Engineering</v>
      </c>
      <c r="R1580" t="str">
        <f t="shared" si="124"/>
        <v>The Blackstone Group</v>
      </c>
      <c r="S1580" s="1" t="s">
        <v>707</v>
      </c>
      <c r="T1580">
        <f t="shared" si="125"/>
        <v>0</v>
      </c>
      <c r="U1580" s="25" t="str">
        <f>IF(K1580&gt;0,K1580,_xlfn.XLOOKUP(M1580,'Client Lookup'!L:L,'Client Lookup'!N:N))</f>
        <v>25160</v>
      </c>
      <c r="V1580" t="str">
        <f>_xlfn.XLOOKUP(_xlfn.NUMBERVALUE(U1580),'Project Lookup'!X:X,'Project Lookup'!B:B)</f>
        <v>Blackstone SOW #12</v>
      </c>
      <c r="X1580" t="str">
        <f t="shared" si="126"/>
        <v>468 Blackstone Inc. : 988 Blackstone SOW #12</v>
      </c>
      <c r="Y1580" t="str">
        <f t="shared" si="127"/>
        <v>468 Blackstone Inc.</v>
      </c>
      <c r="Z1580" t="str">
        <f t="shared" si="128"/>
        <v>468 Blackstone Inc.</v>
      </c>
      <c r="AA1580" t="str">
        <f>_xlfn.XLOOKUP(Z1580,'Client Lookup'!A:A,'Client Lookup'!C:C)</f>
        <v>The Blackstone Group</v>
      </c>
      <c r="AC1580" t="e">
        <f>_xlfn.XLOOKUP(K1580,'Results vs Forecast'!K:K,'Results vs Forecast'!K:K)</f>
        <v>#N/A</v>
      </c>
    </row>
    <row r="1581" spans="1:29" hidden="1">
      <c r="A1581" s="39"/>
      <c r="B1581" s="1" t="s">
        <v>700</v>
      </c>
      <c r="C1581" s="1" t="s">
        <v>1370</v>
      </c>
      <c r="D1581" s="1" t="s">
        <v>17</v>
      </c>
      <c r="E1581" s="1" t="s">
        <v>17</v>
      </c>
      <c r="F1581" s="2">
        <v>45535</v>
      </c>
      <c r="G1581" s="2">
        <v>45505</v>
      </c>
      <c r="H1581" s="1" t="s">
        <v>4407</v>
      </c>
      <c r="I1581" s="1" t="s">
        <v>4408</v>
      </c>
      <c r="J1581" s="1" t="s">
        <v>621</v>
      </c>
      <c r="K1581" s="1" t="s">
        <v>861</v>
      </c>
      <c r="L1581" s="1" t="s">
        <v>3500</v>
      </c>
      <c r="M1581" s="1"/>
      <c r="N1581" s="1"/>
      <c r="O1581" s="1"/>
      <c r="P1581" s="40">
        <v>252.11735821343365</v>
      </c>
      <c r="Q1581" s="37" t="str">
        <f>IF(C1581="ForthPoint","ForthPoint",IF(D1581="Intercompany",_xlfn.XLOOKUP(E1581,'Dept Lookup'!B:B,'Dept Lookup'!A:A),Modified!D1581))</f>
        <v>Data Engineering</v>
      </c>
      <c r="R1581" t="str">
        <f t="shared" si="124"/>
        <v>Sincera</v>
      </c>
      <c r="S1581" s="1" t="s">
        <v>707</v>
      </c>
      <c r="T1581">
        <f t="shared" si="125"/>
        <v>0</v>
      </c>
      <c r="U1581" s="25" t="str">
        <f>IF(K1581&gt;0,K1581,_xlfn.XLOOKUP(M1581,'Client Lookup'!L:L,'Client Lookup'!N:N))</f>
        <v>25152</v>
      </c>
      <c r="V1581" t="str">
        <f>_xlfn.XLOOKUP(_xlfn.NUMBERVALUE(U1581),'Project Lookup'!X:X,'Project Lookup'!B:B)</f>
        <v>Sincera SOW 3 - Data Engineering Team</v>
      </c>
      <c r="X1581" t="str">
        <f t="shared" si="126"/>
        <v>465 Sincera Technologies LLC : 980 Sincera SOW 3 - Data Engineering Team</v>
      </c>
      <c r="Y1581" t="str">
        <f t="shared" si="127"/>
        <v>465 Sincera Technologies LLC</v>
      </c>
      <c r="Z1581" t="str">
        <f t="shared" si="128"/>
        <v>465 Sincera Technologies LLC</v>
      </c>
      <c r="AA1581" t="str">
        <f>_xlfn.XLOOKUP(Z1581,'Client Lookup'!A:A,'Client Lookup'!C:C)</f>
        <v>Sincera</v>
      </c>
      <c r="AC1581" t="e">
        <f>_xlfn.XLOOKUP(K1581,'Results vs Forecast'!K:K,'Results vs Forecast'!K:K)</f>
        <v>#N/A</v>
      </c>
    </row>
    <row r="1582" spans="1:29" hidden="1">
      <c r="A1582" s="39"/>
      <c r="B1582" s="1" t="s">
        <v>700</v>
      </c>
      <c r="C1582" s="1" t="s">
        <v>1370</v>
      </c>
      <c r="D1582" s="1" t="s">
        <v>17</v>
      </c>
      <c r="E1582" s="1" t="s">
        <v>17</v>
      </c>
      <c r="F1582" s="2">
        <v>45535</v>
      </c>
      <c r="G1582" s="2">
        <v>45505</v>
      </c>
      <c r="H1582" s="1" t="s">
        <v>4409</v>
      </c>
      <c r="I1582" s="1" t="s">
        <v>4410</v>
      </c>
      <c r="J1582" s="1" t="s">
        <v>637</v>
      </c>
      <c r="K1582" s="1" t="s">
        <v>893</v>
      </c>
      <c r="L1582" s="1" t="s">
        <v>3465</v>
      </c>
      <c r="M1582" s="1"/>
      <c r="N1582" s="1"/>
      <c r="O1582" s="1"/>
      <c r="P1582" s="40">
        <v>536.24961905714463</v>
      </c>
      <c r="Q1582" s="37" t="str">
        <f>IF(C1582="ForthPoint","ForthPoint",IF(D1582="Intercompany",_xlfn.XLOOKUP(E1582,'Dept Lookup'!B:B,'Dept Lookup'!A:A),Modified!D1582))</f>
        <v>Data Engineering</v>
      </c>
      <c r="R1582" t="str">
        <f t="shared" si="124"/>
        <v>The Blackstone Group</v>
      </c>
      <c r="S1582" s="1" t="s">
        <v>707</v>
      </c>
      <c r="T1582">
        <f t="shared" si="125"/>
        <v>0</v>
      </c>
      <c r="U1582" s="25" t="str">
        <f>IF(K1582&gt;0,K1582,_xlfn.XLOOKUP(M1582,'Client Lookup'!L:L,'Client Lookup'!N:N))</f>
        <v>25544</v>
      </c>
      <c r="V1582" t="str">
        <f>_xlfn.XLOOKUP(_xlfn.NUMBERVALUE(U1582),'Project Lookup'!X:X,'Project Lookup'!B:B)</f>
        <v>Blackstone SOW#14 - Data Engineering Team</v>
      </c>
      <c r="X1582" t="str">
        <f t="shared" si="126"/>
        <v>468 Blackstone Inc. : 1013 Blackstone SOW#14 - Data Engineering Team</v>
      </c>
      <c r="Y1582" t="str">
        <f t="shared" si="127"/>
        <v>468 Blackstone Inc.</v>
      </c>
      <c r="Z1582" t="str">
        <f t="shared" si="128"/>
        <v>468 Blackstone Inc.</v>
      </c>
      <c r="AA1582" t="str">
        <f>_xlfn.XLOOKUP(Z1582,'Client Lookup'!A:A,'Client Lookup'!C:C)</f>
        <v>The Blackstone Group</v>
      </c>
      <c r="AC1582" t="e">
        <f>_xlfn.XLOOKUP(K1582,'Results vs Forecast'!K:K,'Results vs Forecast'!K:K)</f>
        <v>#N/A</v>
      </c>
    </row>
    <row r="1583" spans="1:29" hidden="1">
      <c r="A1583" s="39"/>
      <c r="B1583" s="1" t="s">
        <v>700</v>
      </c>
      <c r="C1583" s="1" t="s">
        <v>1370</v>
      </c>
      <c r="D1583" s="1" t="s">
        <v>17</v>
      </c>
      <c r="E1583" s="1" t="s">
        <v>17</v>
      </c>
      <c r="F1583" s="2">
        <v>45535</v>
      </c>
      <c r="G1583" s="2">
        <v>45505</v>
      </c>
      <c r="H1583" s="1" t="s">
        <v>4411</v>
      </c>
      <c r="I1583" s="1" t="s">
        <v>4412</v>
      </c>
      <c r="J1583" s="1" t="s">
        <v>814</v>
      </c>
      <c r="K1583" s="1" t="s">
        <v>801</v>
      </c>
      <c r="L1583" s="1" t="s">
        <v>4168</v>
      </c>
      <c r="M1583" s="1"/>
      <c r="N1583" s="1"/>
      <c r="O1583" s="1"/>
      <c r="P1583" s="40">
        <v>612.28501280405317</v>
      </c>
      <c r="Q1583" s="37" t="str">
        <f>IF(C1583="ForthPoint","ForthPoint",IF(D1583="Intercompany",_xlfn.XLOOKUP(E1583,'Dept Lookup'!B:B,'Dept Lookup'!A:A),Modified!D1583))</f>
        <v>Data Engineering</v>
      </c>
      <c r="R1583" t="str">
        <f t="shared" si="124"/>
        <v>Globalization Partners</v>
      </c>
      <c r="S1583" s="1" t="s">
        <v>707</v>
      </c>
      <c r="T1583">
        <f t="shared" si="125"/>
        <v>0</v>
      </c>
      <c r="U1583" s="25" t="str">
        <f>IF(K1583&gt;0,K1583,_xlfn.XLOOKUP(M1583,'Client Lookup'!L:L,'Client Lookup'!N:N))</f>
        <v>36408</v>
      </c>
      <c r="V1583" t="str">
        <f>_xlfn.XLOOKUP(_xlfn.NUMBERVALUE(U1583),'Project Lookup'!X:X,'Project Lookup'!B:B)</f>
        <v>Globalization Partners SOW #38 - Data Engineering Team Renewal</v>
      </c>
      <c r="X1583" t="str">
        <f t="shared" si="126"/>
        <v>460 Globalization Partners Inc. : 1365 Globalization Partners SOW #38 - Data Engineering Team Renewal</v>
      </c>
      <c r="Y1583" t="str">
        <f t="shared" si="127"/>
        <v>460 Globalization Partners Inc.</v>
      </c>
      <c r="Z1583" t="str">
        <f t="shared" si="128"/>
        <v>460 Globalization Partners Inc.</v>
      </c>
      <c r="AA1583" t="str">
        <f>_xlfn.XLOOKUP(Z1583,'Client Lookup'!A:A,'Client Lookup'!C:C)</f>
        <v>Globalization Partners</v>
      </c>
      <c r="AC1583" t="e">
        <f>_xlfn.XLOOKUP(K1583,'Results vs Forecast'!K:K,'Results vs Forecast'!K:K)</f>
        <v>#N/A</v>
      </c>
    </row>
    <row r="1584" spans="1:29" hidden="1">
      <c r="A1584" s="39"/>
      <c r="B1584" s="1" t="s">
        <v>700</v>
      </c>
      <c r="C1584" s="1" t="s">
        <v>1370</v>
      </c>
      <c r="D1584" s="1" t="s">
        <v>17</v>
      </c>
      <c r="E1584" s="1" t="s">
        <v>17</v>
      </c>
      <c r="F1584" s="2">
        <v>45535</v>
      </c>
      <c r="G1584" s="2">
        <v>45505</v>
      </c>
      <c r="H1584" s="1" t="s">
        <v>4413</v>
      </c>
      <c r="I1584" s="1" t="s">
        <v>4414</v>
      </c>
      <c r="J1584" s="1" t="s">
        <v>617</v>
      </c>
      <c r="K1584" s="1" t="s">
        <v>860</v>
      </c>
      <c r="L1584" s="1" t="s">
        <v>2892</v>
      </c>
      <c r="M1584" s="1"/>
      <c r="N1584" s="1"/>
      <c r="O1584" s="1"/>
      <c r="P1584" s="40">
        <v>240.11176972707966</v>
      </c>
      <c r="Q1584" s="37" t="str">
        <f>IF(C1584="ForthPoint","ForthPoint",IF(D1584="Intercompany",_xlfn.XLOOKUP(E1584,'Dept Lookup'!B:B,'Dept Lookup'!A:A),Modified!D1584))</f>
        <v>Data Engineering</v>
      </c>
      <c r="R1584" t="str">
        <f t="shared" si="124"/>
        <v>Roku</v>
      </c>
      <c r="S1584" s="1" t="s">
        <v>707</v>
      </c>
      <c r="T1584">
        <f t="shared" si="125"/>
        <v>0</v>
      </c>
      <c r="U1584" s="25" t="str">
        <f>IF(K1584&gt;0,K1584,_xlfn.XLOOKUP(M1584,'Client Lookup'!L:L,'Client Lookup'!N:N))</f>
        <v>25138</v>
      </c>
      <c r="V1584" t="str">
        <f>_xlfn.XLOOKUP(_xlfn.NUMBERVALUE(U1584),'Project Lookup'!X:X,'Project Lookup'!B:B)</f>
        <v>SOW#1 2024 - DE &amp; BI Team</v>
      </c>
      <c r="X1584" t="str">
        <f t="shared" si="126"/>
        <v>459 Roku Inc. : 966 SOW#1 2024 - DE &amp; BI Team</v>
      </c>
      <c r="Y1584" t="str">
        <f t="shared" si="127"/>
        <v>459 Roku Inc.</v>
      </c>
      <c r="Z1584" t="str">
        <f t="shared" si="128"/>
        <v>459 Roku Inc.</v>
      </c>
      <c r="AA1584" t="str">
        <f>_xlfn.XLOOKUP(Z1584,'Client Lookup'!A:A,'Client Lookup'!C:C)</f>
        <v>Roku</v>
      </c>
      <c r="AC1584" t="e">
        <f>_xlfn.XLOOKUP(K1584,'Results vs Forecast'!K:K,'Results vs Forecast'!K:K)</f>
        <v>#N/A</v>
      </c>
    </row>
    <row r="1585" spans="1:29" hidden="1">
      <c r="A1585" s="39"/>
      <c r="B1585" s="1" t="s">
        <v>700</v>
      </c>
      <c r="C1585" s="1" t="s">
        <v>1370</v>
      </c>
      <c r="D1585" s="1" t="s">
        <v>17</v>
      </c>
      <c r="E1585" s="1" t="s">
        <v>17</v>
      </c>
      <c r="F1585" s="2">
        <v>45535</v>
      </c>
      <c r="G1585" s="2">
        <v>45505</v>
      </c>
      <c r="H1585" s="1" t="s">
        <v>4415</v>
      </c>
      <c r="I1585" s="1" t="s">
        <v>4416</v>
      </c>
      <c r="J1585" s="1" t="s">
        <v>642</v>
      </c>
      <c r="K1585" s="1" t="s">
        <v>881</v>
      </c>
      <c r="L1585" s="1" t="s">
        <v>3416</v>
      </c>
      <c r="M1585" s="1"/>
      <c r="N1585" s="1"/>
      <c r="O1585" s="1"/>
      <c r="P1585" s="40">
        <v>520.2421677420059</v>
      </c>
      <c r="Q1585" s="37" t="str">
        <f>IF(C1585="ForthPoint","ForthPoint",IF(D1585="Intercompany",_xlfn.XLOOKUP(E1585,'Dept Lookup'!B:B,'Dept Lookup'!A:A),Modified!D1585))</f>
        <v>Data Engineering</v>
      </c>
      <c r="R1585" t="str">
        <f t="shared" si="124"/>
        <v>The Blackstone Group</v>
      </c>
      <c r="S1585" s="1" t="s">
        <v>707</v>
      </c>
      <c r="T1585">
        <f t="shared" si="125"/>
        <v>0</v>
      </c>
      <c r="U1585" s="25" t="str">
        <f>IF(K1585&gt;0,K1585,_xlfn.XLOOKUP(M1585,'Client Lookup'!L:L,'Client Lookup'!N:N))</f>
        <v>32036</v>
      </c>
      <c r="V1585" t="str">
        <f>_xlfn.XLOOKUP(_xlfn.NUMBERVALUE(U1585),'Project Lookup'!X:X,'Project Lookup'!B:B)</f>
        <v>Blackstone - Python Engineers (James Team)</v>
      </c>
      <c r="X1585" t="str">
        <f t="shared" si="126"/>
        <v>468 Blackstone Inc. : 1255 Blackstone - Python Engineers (James Team)</v>
      </c>
      <c r="Y1585" t="str">
        <f t="shared" si="127"/>
        <v>468 Blackstone Inc.</v>
      </c>
      <c r="Z1585" t="str">
        <f t="shared" si="128"/>
        <v>468 Blackstone Inc.</v>
      </c>
      <c r="AA1585" t="str">
        <f>_xlfn.XLOOKUP(Z1585,'Client Lookup'!A:A,'Client Lookup'!C:C)</f>
        <v>The Blackstone Group</v>
      </c>
      <c r="AC1585" t="e">
        <f>_xlfn.XLOOKUP(K1585,'Results vs Forecast'!K:K,'Results vs Forecast'!K:K)</f>
        <v>#N/A</v>
      </c>
    </row>
    <row r="1586" spans="1:29" hidden="1">
      <c r="A1586" s="39"/>
      <c r="B1586" s="1" t="s">
        <v>700</v>
      </c>
      <c r="C1586" s="1" t="s">
        <v>1370</v>
      </c>
      <c r="D1586" s="1" t="s">
        <v>17</v>
      </c>
      <c r="E1586" s="1" t="s">
        <v>17</v>
      </c>
      <c r="F1586" s="2">
        <v>45535</v>
      </c>
      <c r="G1586" s="2">
        <v>45505</v>
      </c>
      <c r="H1586" s="1" t="s">
        <v>4417</v>
      </c>
      <c r="I1586" s="1" t="s">
        <v>4418</v>
      </c>
      <c r="J1586" s="1" t="s">
        <v>617</v>
      </c>
      <c r="K1586" s="1" t="s">
        <v>860</v>
      </c>
      <c r="L1586" s="1" t="s">
        <v>2892</v>
      </c>
      <c r="M1586" s="1"/>
      <c r="N1586" s="1"/>
      <c r="O1586" s="1"/>
      <c r="P1586" s="40">
        <v>360.16765459061952</v>
      </c>
      <c r="Q1586" s="37" t="str">
        <f>IF(C1586="ForthPoint","ForthPoint",IF(D1586="Intercompany",_xlfn.XLOOKUP(E1586,'Dept Lookup'!B:B,'Dept Lookup'!A:A),Modified!D1586))</f>
        <v>Data Engineering</v>
      </c>
      <c r="R1586" t="str">
        <f t="shared" si="124"/>
        <v>Roku</v>
      </c>
      <c r="S1586" s="1" t="s">
        <v>707</v>
      </c>
      <c r="T1586">
        <f t="shared" si="125"/>
        <v>0</v>
      </c>
      <c r="U1586" s="25" t="str">
        <f>IF(K1586&gt;0,K1586,_xlfn.XLOOKUP(M1586,'Client Lookup'!L:L,'Client Lookup'!N:N))</f>
        <v>25138</v>
      </c>
      <c r="V1586" t="str">
        <f>_xlfn.XLOOKUP(_xlfn.NUMBERVALUE(U1586),'Project Lookup'!X:X,'Project Lookup'!B:B)</f>
        <v>SOW#1 2024 - DE &amp; BI Team</v>
      </c>
      <c r="X1586" t="str">
        <f t="shared" si="126"/>
        <v>459 Roku Inc. : 966 SOW#1 2024 - DE &amp; BI Team</v>
      </c>
      <c r="Y1586" t="str">
        <f t="shared" si="127"/>
        <v>459 Roku Inc.</v>
      </c>
      <c r="Z1586" t="str">
        <f t="shared" si="128"/>
        <v>459 Roku Inc.</v>
      </c>
      <c r="AA1586" t="str">
        <f>_xlfn.XLOOKUP(Z1586,'Client Lookup'!A:A,'Client Lookup'!C:C)</f>
        <v>Roku</v>
      </c>
      <c r="AC1586" t="e">
        <f>_xlfn.XLOOKUP(K1586,'Results vs Forecast'!K:K,'Results vs Forecast'!K:K)</f>
        <v>#N/A</v>
      </c>
    </row>
    <row r="1587" spans="1:29" hidden="1">
      <c r="A1587" s="39"/>
      <c r="B1587" s="1" t="s">
        <v>700</v>
      </c>
      <c r="C1587" s="1" t="s">
        <v>1390</v>
      </c>
      <c r="D1587" s="1" t="s">
        <v>17</v>
      </c>
      <c r="E1587" s="1" t="s">
        <v>17</v>
      </c>
      <c r="F1587" s="2">
        <v>45535</v>
      </c>
      <c r="G1587" s="2">
        <v>45505</v>
      </c>
      <c r="H1587" s="1" t="s">
        <v>4419</v>
      </c>
      <c r="I1587" s="1" t="s">
        <v>4420</v>
      </c>
      <c r="J1587" s="1" t="s">
        <v>1445</v>
      </c>
      <c r="K1587" s="1" t="s">
        <v>740</v>
      </c>
      <c r="L1587" s="1"/>
      <c r="M1587" s="1"/>
      <c r="N1587" s="1"/>
      <c r="O1587" s="1"/>
      <c r="P1587" s="40">
        <v>16054.034771951301</v>
      </c>
      <c r="Q1587" s="37" t="str">
        <f>IF(C1587="ForthPoint","ForthPoint",IF(D1587="Intercompany",_xlfn.XLOOKUP(E1587,'Dept Lookup'!B:B,'Dept Lookup'!A:A),Modified!D1587))</f>
        <v>ForthPoint</v>
      </c>
      <c r="R1587" t="str">
        <f t="shared" si="124"/>
        <v>British Telecom</v>
      </c>
      <c r="S1587" s="1" t="s">
        <v>707</v>
      </c>
      <c r="T1587">
        <f t="shared" si="125"/>
        <v>0</v>
      </c>
      <c r="U1587" s="25" t="str">
        <f>IF(K1587&gt;0,K1587,_xlfn.XLOOKUP(M1587,'Client Lookup'!L:L,'Client Lookup'!N:N))</f>
        <v>28150</v>
      </c>
      <c r="V1587" t="str">
        <f>_xlfn.XLOOKUP(_xlfn.NUMBERVALUE(U1587),'Project Lookup'!X:X,'Project Lookup'!B:B)</f>
        <v>British Telecom - Technical BA - Rhiannon</v>
      </c>
      <c r="X1587" t="str">
        <f t="shared" si="126"/>
        <v>440 ICC in Forth Point Represents FutureproofAI : 1151 British Telecom - Technical BA - Rhiannon</v>
      </c>
      <c r="Y1587" t="str">
        <f t="shared" si="127"/>
        <v>440 ICC in Forth Point Represents FutureproofAI</v>
      </c>
      <c r="Z1587" t="str">
        <f t="shared" si="128"/>
        <v>440 ICC in Forth Point Represents FutureproofAI</v>
      </c>
      <c r="AA1587" t="str">
        <f>_xlfn.XLOOKUP(Z1587,'Client Lookup'!A:A,'Client Lookup'!C:C)</f>
        <v>British Telecom</v>
      </c>
      <c r="AC1587" t="e">
        <f>_xlfn.XLOOKUP(K1587,'Results vs Forecast'!K:K,'Results vs Forecast'!K:K)</f>
        <v>#N/A</v>
      </c>
    </row>
    <row r="1588" spans="1:29" hidden="1">
      <c r="A1588" s="39"/>
      <c r="B1588" s="1" t="s">
        <v>700</v>
      </c>
      <c r="C1588" s="1" t="s">
        <v>1390</v>
      </c>
      <c r="D1588" s="1" t="s">
        <v>17</v>
      </c>
      <c r="E1588" s="1" t="s">
        <v>17</v>
      </c>
      <c r="F1588" s="2">
        <v>45535</v>
      </c>
      <c r="G1588" s="2">
        <v>45505</v>
      </c>
      <c r="H1588" s="1" t="s">
        <v>4421</v>
      </c>
      <c r="I1588" s="1" t="s">
        <v>4422</v>
      </c>
      <c r="J1588" s="1" t="s">
        <v>3799</v>
      </c>
      <c r="K1588" s="1" t="s">
        <v>3800</v>
      </c>
      <c r="L1588" s="1"/>
      <c r="M1588" s="1"/>
      <c r="N1588" s="1"/>
      <c r="O1588" s="1"/>
      <c r="P1588" s="40">
        <v>1483.2875405691398</v>
      </c>
      <c r="Q1588" s="37" t="str">
        <f>IF(C1588="ForthPoint","ForthPoint",IF(D1588="Intercompany",_xlfn.XLOOKUP(E1588,'Dept Lookup'!B:B,'Dept Lookup'!A:A),Modified!D1588))</f>
        <v>ForthPoint</v>
      </c>
      <c r="R1588" s="11" t="s">
        <v>190</v>
      </c>
      <c r="S1588" s="1" t="s">
        <v>707</v>
      </c>
      <c r="T1588">
        <f t="shared" si="125"/>
        <v>0</v>
      </c>
      <c r="U1588" s="25" t="str">
        <f>IF(K1588&gt;0,K1588,_xlfn.XLOOKUP(M1588,'Client Lookup'!L:L,'Client Lookup'!N:N))</f>
        <v>36722</v>
      </c>
      <c r="V1588" t="str">
        <f>_xlfn.XLOOKUP(_xlfn.NUMBERVALUE(U1588),'Project Lookup'!X:X,'Project Lookup'!B:B)</f>
        <v>Wyndham - Guest Analytics Retainer</v>
      </c>
      <c r="X1588" t="str">
        <f t="shared" si="126"/>
        <v>402 ICC in Forth Point Represents Blend360 : 1378 Wyndham - Guest Analytics Retainer</v>
      </c>
      <c r="Y1588" t="str">
        <f t="shared" si="127"/>
        <v>402 ICC in Forth Point Represents Blend360</v>
      </c>
      <c r="Z1588" t="str">
        <f t="shared" si="128"/>
        <v>402 ICC in Forth Point Represents Blend360</v>
      </c>
      <c r="AA1588" s="11" t="s">
        <v>190</v>
      </c>
      <c r="AC1588" t="e">
        <f>_xlfn.XLOOKUP(K1588,'Results vs Forecast'!K:K,'Results vs Forecast'!K:K)</f>
        <v>#N/A</v>
      </c>
    </row>
    <row r="1589" spans="1:29" hidden="1">
      <c r="A1589" s="39"/>
      <c r="B1589" s="1" t="s">
        <v>700</v>
      </c>
      <c r="C1589" s="1" t="s">
        <v>701</v>
      </c>
      <c r="D1589" s="1" t="s">
        <v>17</v>
      </c>
      <c r="E1589" s="1" t="s">
        <v>17</v>
      </c>
      <c r="F1589" s="2">
        <v>45535</v>
      </c>
      <c r="G1589" s="2">
        <v>45505</v>
      </c>
      <c r="H1589" s="1" t="s">
        <v>4423</v>
      </c>
      <c r="I1589" s="1" t="s">
        <v>4424</v>
      </c>
      <c r="J1589" s="1" t="s">
        <v>552</v>
      </c>
      <c r="K1589" s="1" t="s">
        <v>810</v>
      </c>
      <c r="L1589" s="1" t="s">
        <v>1817</v>
      </c>
      <c r="M1589" s="1"/>
      <c r="N1589" s="1"/>
      <c r="O1589" s="1" t="s">
        <v>1369</v>
      </c>
      <c r="P1589" s="40">
        <v>9046.7900000000009</v>
      </c>
      <c r="Q1589" s="37" t="str">
        <f>IF(C1589="ForthPoint","ForthPoint",IF(D1589="Intercompany",_xlfn.XLOOKUP(E1589,'Dept Lookup'!B:B,'Dept Lookup'!A:A),Modified!D1589))</f>
        <v>Data Engineering</v>
      </c>
      <c r="R1589" t="str">
        <f t="shared" si="124"/>
        <v>HGV</v>
      </c>
      <c r="S1589" s="1" t="s">
        <v>707</v>
      </c>
      <c r="T1589">
        <f t="shared" si="125"/>
        <v>0</v>
      </c>
      <c r="U1589" s="25" t="str">
        <f>IF(K1589&gt;0,K1589,_xlfn.XLOOKUP(M1589,'Client Lookup'!L:L,'Client Lookup'!N:N))</f>
        <v>28138</v>
      </c>
      <c r="V1589" t="str">
        <f>_xlfn.XLOOKUP(_xlfn.NUMBERVALUE(U1589),'Project Lookup'!X:X,'Project Lookup'!B:B)</f>
        <v>HGV - Data Management Support</v>
      </c>
      <c r="X1589" t="str">
        <f t="shared" si="126"/>
        <v>164 HGV : 1139 HGV - Data Management Support</v>
      </c>
      <c r="Y1589" t="str">
        <f t="shared" si="127"/>
        <v>164 HGV</v>
      </c>
      <c r="Z1589" t="str">
        <f t="shared" si="128"/>
        <v>164 HGV</v>
      </c>
      <c r="AA1589" t="str">
        <f>_xlfn.XLOOKUP(Z1589,'Client Lookup'!A:A,'Client Lookup'!C:C)</f>
        <v>HGV</v>
      </c>
      <c r="AC1589" t="e">
        <f>_xlfn.XLOOKUP(K1589,'Results vs Forecast'!K:K,'Results vs Forecast'!K:K)</f>
        <v>#N/A</v>
      </c>
    </row>
    <row r="1590" spans="1:29" hidden="1">
      <c r="A1590" s="39"/>
      <c r="B1590" s="1" t="s">
        <v>700</v>
      </c>
      <c r="C1590" s="1" t="s">
        <v>1370</v>
      </c>
      <c r="D1590" s="1" t="s">
        <v>17</v>
      </c>
      <c r="E1590" s="1" t="s">
        <v>17</v>
      </c>
      <c r="F1590" s="2">
        <v>45535</v>
      </c>
      <c r="G1590" s="2">
        <v>45505</v>
      </c>
      <c r="H1590" s="1" t="s">
        <v>4425</v>
      </c>
      <c r="I1590" s="1" t="s">
        <v>4426</v>
      </c>
      <c r="J1590" s="1" t="s">
        <v>617</v>
      </c>
      <c r="K1590" s="1" t="s">
        <v>860</v>
      </c>
      <c r="L1590" s="1" t="s">
        <v>2892</v>
      </c>
      <c r="M1590" s="1"/>
      <c r="N1590" s="1"/>
      <c r="O1590" s="1"/>
      <c r="P1590" s="40">
        <v>360.16765459061952</v>
      </c>
      <c r="Q1590" s="37" t="str">
        <f>IF(C1590="ForthPoint","ForthPoint",IF(D1590="Intercompany",_xlfn.XLOOKUP(E1590,'Dept Lookup'!B:B,'Dept Lookup'!A:A),Modified!D1590))</f>
        <v>Data Engineering</v>
      </c>
      <c r="R1590" t="str">
        <f t="shared" si="124"/>
        <v>Roku</v>
      </c>
      <c r="S1590" s="1" t="s">
        <v>707</v>
      </c>
      <c r="T1590">
        <f t="shared" si="125"/>
        <v>0</v>
      </c>
      <c r="U1590" s="25" t="str">
        <f>IF(K1590&gt;0,K1590,_xlfn.XLOOKUP(M1590,'Client Lookup'!L:L,'Client Lookup'!N:N))</f>
        <v>25138</v>
      </c>
      <c r="V1590" t="str">
        <f>_xlfn.XLOOKUP(_xlfn.NUMBERVALUE(U1590),'Project Lookup'!X:X,'Project Lookup'!B:B)</f>
        <v>SOW#1 2024 - DE &amp; BI Team</v>
      </c>
      <c r="X1590" t="str">
        <f t="shared" si="126"/>
        <v>459 Roku Inc. : 966 SOW#1 2024 - DE &amp; BI Team</v>
      </c>
      <c r="Y1590" t="str">
        <f t="shared" si="127"/>
        <v>459 Roku Inc.</v>
      </c>
      <c r="Z1590" t="str">
        <f t="shared" si="128"/>
        <v>459 Roku Inc.</v>
      </c>
      <c r="AA1590" t="str">
        <f>_xlfn.XLOOKUP(Z1590,'Client Lookup'!A:A,'Client Lookup'!C:C)</f>
        <v>Roku</v>
      </c>
      <c r="AC1590" t="e">
        <f>_xlfn.XLOOKUP(K1590,'Results vs Forecast'!K:K,'Results vs Forecast'!K:K)</f>
        <v>#N/A</v>
      </c>
    </row>
    <row r="1591" spans="1:29" hidden="1">
      <c r="A1591" s="39"/>
      <c r="B1591" s="1" t="s">
        <v>700</v>
      </c>
      <c r="C1591" s="1" t="s">
        <v>1370</v>
      </c>
      <c r="D1591" s="1" t="s">
        <v>17</v>
      </c>
      <c r="E1591" s="1" t="s">
        <v>17</v>
      </c>
      <c r="F1591" s="2">
        <v>45535</v>
      </c>
      <c r="G1591" s="2">
        <v>45505</v>
      </c>
      <c r="H1591" s="1" t="s">
        <v>4427</v>
      </c>
      <c r="I1591" s="1" t="s">
        <v>4428</v>
      </c>
      <c r="J1591" s="1" t="s">
        <v>913</v>
      </c>
      <c r="K1591" s="1" t="s">
        <v>894</v>
      </c>
      <c r="L1591" s="1" t="s">
        <v>3327</v>
      </c>
      <c r="M1591" s="1"/>
      <c r="N1591" s="1"/>
      <c r="O1591" s="1"/>
      <c r="P1591" s="40">
        <v>560.2607960298526</v>
      </c>
      <c r="Q1591" s="37" t="str">
        <f>IF(C1591="ForthPoint","ForthPoint",IF(D1591="Intercompany",_xlfn.XLOOKUP(E1591,'Dept Lookup'!B:B,'Dept Lookup'!A:A),Modified!D1591))</f>
        <v>Data Engineering</v>
      </c>
      <c r="R1591" t="str">
        <f t="shared" si="124"/>
        <v>The Blackstone Group</v>
      </c>
      <c r="S1591" s="1" t="s">
        <v>707</v>
      </c>
      <c r="T1591">
        <f t="shared" si="125"/>
        <v>0</v>
      </c>
      <c r="U1591" s="25" t="str">
        <f>IF(K1591&gt;0,K1591,_xlfn.XLOOKUP(M1591,'Client Lookup'!L:L,'Client Lookup'!N:N))</f>
        <v>32037</v>
      </c>
      <c r="V1591" t="str">
        <f>_xlfn.XLOOKUP(_xlfn.NUMBERVALUE(U1591),'Project Lookup'!X:X,'Project Lookup'!B:B)</f>
        <v>Blackstone - SOW#26 BE Engineer Insurance Team (Scott S.)</v>
      </c>
      <c r="X1591" t="str">
        <f t="shared" si="126"/>
        <v>468 Blackstone Inc. : 1256 Blackstone - SOW#26 BE Engineer Insurance Team (Scott S.)</v>
      </c>
      <c r="Y1591" t="str">
        <f t="shared" si="127"/>
        <v>468 Blackstone Inc.</v>
      </c>
      <c r="Z1591" t="str">
        <f t="shared" si="128"/>
        <v>468 Blackstone Inc.</v>
      </c>
      <c r="AA1591" t="str">
        <f>_xlfn.XLOOKUP(Z1591,'Client Lookup'!A:A,'Client Lookup'!C:C)</f>
        <v>The Blackstone Group</v>
      </c>
      <c r="AC1591" t="e">
        <f>_xlfn.XLOOKUP(K1591,'Results vs Forecast'!K:K,'Results vs Forecast'!K:K)</f>
        <v>#N/A</v>
      </c>
    </row>
    <row r="1592" spans="1:29" hidden="1">
      <c r="A1592" s="39"/>
      <c r="B1592" s="1" t="s">
        <v>700</v>
      </c>
      <c r="C1592" s="1" t="s">
        <v>1370</v>
      </c>
      <c r="D1592" s="1" t="s">
        <v>17</v>
      </c>
      <c r="E1592" s="1" t="s">
        <v>17</v>
      </c>
      <c r="F1592" s="2">
        <v>45535</v>
      </c>
      <c r="G1592" s="2">
        <v>45505</v>
      </c>
      <c r="H1592" s="1" t="s">
        <v>4429</v>
      </c>
      <c r="I1592" s="1" t="s">
        <v>4430</v>
      </c>
      <c r="J1592" s="1" t="s">
        <v>617</v>
      </c>
      <c r="K1592" s="1" t="s">
        <v>860</v>
      </c>
      <c r="L1592" s="1" t="s">
        <v>2892</v>
      </c>
      <c r="M1592" s="1"/>
      <c r="N1592" s="1"/>
      <c r="O1592" s="1"/>
      <c r="P1592" s="40">
        <v>432.20118550874338</v>
      </c>
      <c r="Q1592" s="37" t="str">
        <f>IF(C1592="ForthPoint","ForthPoint",IF(D1592="Intercompany",_xlfn.XLOOKUP(E1592,'Dept Lookup'!B:B,'Dept Lookup'!A:A),Modified!D1592))</f>
        <v>Data Engineering</v>
      </c>
      <c r="R1592" t="str">
        <f t="shared" si="124"/>
        <v>Roku</v>
      </c>
      <c r="S1592" s="1" t="s">
        <v>707</v>
      </c>
      <c r="T1592">
        <f t="shared" si="125"/>
        <v>0</v>
      </c>
      <c r="U1592" s="25" t="str">
        <f>IF(K1592&gt;0,K1592,_xlfn.XLOOKUP(M1592,'Client Lookup'!L:L,'Client Lookup'!N:N))</f>
        <v>25138</v>
      </c>
      <c r="V1592" t="str">
        <f>_xlfn.XLOOKUP(_xlfn.NUMBERVALUE(U1592),'Project Lookup'!X:X,'Project Lookup'!B:B)</f>
        <v>SOW#1 2024 - DE &amp; BI Team</v>
      </c>
      <c r="X1592" t="str">
        <f t="shared" si="126"/>
        <v>459 Roku Inc. : 966 SOW#1 2024 - DE &amp; BI Team</v>
      </c>
      <c r="Y1592" t="str">
        <f t="shared" si="127"/>
        <v>459 Roku Inc.</v>
      </c>
      <c r="Z1592" t="str">
        <f t="shared" si="128"/>
        <v>459 Roku Inc.</v>
      </c>
      <c r="AA1592" t="str">
        <f>_xlfn.XLOOKUP(Z1592,'Client Lookup'!A:A,'Client Lookup'!C:C)</f>
        <v>Roku</v>
      </c>
      <c r="AC1592" t="e">
        <f>_xlfn.XLOOKUP(K1592,'Results vs Forecast'!K:K,'Results vs Forecast'!K:K)</f>
        <v>#N/A</v>
      </c>
    </row>
    <row r="1593" spans="1:29" hidden="1">
      <c r="A1593" s="39"/>
      <c r="B1593" s="1" t="s">
        <v>700</v>
      </c>
      <c r="C1593" s="1" t="s">
        <v>1370</v>
      </c>
      <c r="D1593" s="1" t="s">
        <v>17</v>
      </c>
      <c r="E1593" s="1" t="s">
        <v>17</v>
      </c>
      <c r="F1593" s="2">
        <v>45535</v>
      </c>
      <c r="G1593" s="2">
        <v>45505</v>
      </c>
      <c r="H1593" s="1" t="s">
        <v>4431</v>
      </c>
      <c r="I1593" s="1" t="s">
        <v>4432</v>
      </c>
      <c r="J1593" s="1" t="s">
        <v>632</v>
      </c>
      <c r="K1593" s="1" t="s">
        <v>874</v>
      </c>
      <c r="L1593" s="1" t="s">
        <v>3637</v>
      </c>
      <c r="M1593" s="1"/>
      <c r="N1593" s="1"/>
      <c r="O1593" s="1"/>
      <c r="P1593" s="40">
        <v>408.19000853603541</v>
      </c>
      <c r="Q1593" s="37" t="str">
        <f>IF(C1593="ForthPoint","ForthPoint",IF(D1593="Intercompany",_xlfn.XLOOKUP(E1593,'Dept Lookup'!B:B,'Dept Lookup'!A:A),Modified!D1593))</f>
        <v>Data Engineering</v>
      </c>
      <c r="R1593" t="str">
        <f t="shared" si="124"/>
        <v>Stagwellglobal</v>
      </c>
      <c r="S1593" s="1" t="s">
        <v>707</v>
      </c>
      <c r="T1593">
        <f t="shared" si="125"/>
        <v>0</v>
      </c>
      <c r="U1593" s="25" t="str">
        <f>IF(K1593&gt;0,K1593,_xlfn.XLOOKUP(M1593,'Client Lookup'!L:L,'Client Lookup'!N:N))</f>
        <v>25159</v>
      </c>
      <c r="V1593" t="str">
        <f>_xlfn.XLOOKUP(_xlfn.NUMBERVALUE(U1593),'Project Lookup'!X:X,'Project Lookup'!B:B)</f>
        <v>Stagwell SOW#3</v>
      </c>
      <c r="X1593" t="str">
        <f t="shared" si="126"/>
        <v>469 Stagwell Marketing Cloud LLC : 987 Stagwell SOW#3</v>
      </c>
      <c r="Y1593" t="str">
        <f t="shared" si="127"/>
        <v>469 Stagwell Marketing Cloud LLC</v>
      </c>
      <c r="Z1593" t="str">
        <f t="shared" si="128"/>
        <v>469 Stagwell Marketing Cloud LLC</v>
      </c>
      <c r="AA1593" t="str">
        <f>_xlfn.XLOOKUP(Z1593,'Client Lookup'!A:A,'Client Lookup'!C:C)</f>
        <v>Stagwellglobal</v>
      </c>
      <c r="AC1593" t="e">
        <f>_xlfn.XLOOKUP(K1593,'Results vs Forecast'!K:K,'Results vs Forecast'!K:K)</f>
        <v>#N/A</v>
      </c>
    </row>
    <row r="1594" spans="1:29" hidden="1">
      <c r="A1594" s="39"/>
      <c r="B1594" s="1" t="s">
        <v>700</v>
      </c>
      <c r="C1594" s="1" t="s">
        <v>1370</v>
      </c>
      <c r="D1594" s="1" t="s">
        <v>17</v>
      </c>
      <c r="E1594" s="1" t="s">
        <v>17</v>
      </c>
      <c r="F1594" s="2">
        <v>45535</v>
      </c>
      <c r="G1594" s="2">
        <v>45505</v>
      </c>
      <c r="H1594" s="1" t="s">
        <v>4433</v>
      </c>
      <c r="I1594" s="1" t="s">
        <v>4434</v>
      </c>
      <c r="J1594" s="1" t="s">
        <v>587</v>
      </c>
      <c r="K1594" s="1" t="s">
        <v>840</v>
      </c>
      <c r="L1594" s="1" t="s">
        <v>3446</v>
      </c>
      <c r="M1594" s="1"/>
      <c r="N1594" s="1"/>
      <c r="O1594" s="1"/>
      <c r="P1594" s="40">
        <v>360.16765459061952</v>
      </c>
      <c r="Q1594" s="37" t="str">
        <f>IF(C1594="ForthPoint","ForthPoint",IF(D1594="Intercompany",_xlfn.XLOOKUP(E1594,'Dept Lookup'!B:B,'Dept Lookup'!A:A),Modified!D1594))</f>
        <v>Data Engineering</v>
      </c>
      <c r="R1594" t="str">
        <f t="shared" si="124"/>
        <v>Madhive</v>
      </c>
      <c r="S1594" s="1" t="s">
        <v>707</v>
      </c>
      <c r="T1594">
        <f t="shared" si="125"/>
        <v>0</v>
      </c>
      <c r="U1594" s="25" t="str">
        <f>IF(K1594&gt;0,K1594,_xlfn.XLOOKUP(M1594,'Client Lookup'!L:L,'Client Lookup'!N:N))</f>
        <v>26788</v>
      </c>
      <c r="V1594" t="str">
        <f>_xlfn.XLOOKUP(_xlfn.NUMBERVALUE(U1594),'Project Lookup'!X:X,'Project Lookup'!B:B)</f>
        <v>Madhive - SOW1</v>
      </c>
      <c r="X1594" t="str">
        <f t="shared" si="126"/>
        <v>482 Madhive : 1111 Madhive - SOW1</v>
      </c>
      <c r="Y1594" t="str">
        <f t="shared" si="127"/>
        <v>482 Madhive</v>
      </c>
      <c r="Z1594" t="str">
        <f t="shared" si="128"/>
        <v>482 Madhive</v>
      </c>
      <c r="AA1594" t="str">
        <f>_xlfn.XLOOKUP(Z1594,'Client Lookup'!A:A,'Client Lookup'!C:C)</f>
        <v>Madhive</v>
      </c>
      <c r="AC1594" t="e">
        <f>_xlfn.XLOOKUP(K1594,'Results vs Forecast'!K:K,'Results vs Forecast'!K:K)</f>
        <v>#N/A</v>
      </c>
    </row>
    <row r="1595" spans="1:29" hidden="1">
      <c r="A1595" s="39"/>
      <c r="B1595" s="1" t="s">
        <v>700</v>
      </c>
      <c r="C1595" s="1" t="s">
        <v>1370</v>
      </c>
      <c r="D1595" s="1" t="s">
        <v>17</v>
      </c>
      <c r="E1595" s="1" t="s">
        <v>17</v>
      </c>
      <c r="F1595" s="2">
        <v>45535</v>
      </c>
      <c r="G1595" s="2">
        <v>45505</v>
      </c>
      <c r="H1595" s="1" t="s">
        <v>4435</v>
      </c>
      <c r="I1595" s="1" t="s">
        <v>4436</v>
      </c>
      <c r="J1595" s="1" t="s">
        <v>612</v>
      </c>
      <c r="K1595" s="1" t="s">
        <v>853</v>
      </c>
      <c r="L1595" s="1" t="s">
        <v>3335</v>
      </c>
      <c r="M1595" s="1"/>
      <c r="N1595" s="1"/>
      <c r="O1595" s="1"/>
      <c r="P1595" s="40">
        <v>258.12015245661064</v>
      </c>
      <c r="Q1595" s="37" t="str">
        <f>IF(C1595="ForthPoint","ForthPoint",IF(D1595="Intercompany",_xlfn.XLOOKUP(E1595,'Dept Lookup'!B:B,'Dept Lookup'!A:A),Modified!D1595))</f>
        <v>Data Engineering</v>
      </c>
      <c r="R1595" t="str">
        <f t="shared" si="124"/>
        <v>Pixability</v>
      </c>
      <c r="S1595" s="1" t="s">
        <v>707</v>
      </c>
      <c r="T1595">
        <f t="shared" si="125"/>
        <v>0</v>
      </c>
      <c r="U1595" s="25" t="str">
        <f>IF(K1595&gt;0,K1595,_xlfn.XLOOKUP(M1595,'Client Lookup'!L:L,'Client Lookup'!N:N))</f>
        <v>34753</v>
      </c>
      <c r="V1595" t="str">
        <f>_xlfn.XLOOKUP(_xlfn.NUMBERVALUE(U1595),'Project Lookup'!X:X,'Project Lookup'!B:B)</f>
        <v>Pixability SOW 4</v>
      </c>
      <c r="X1595" t="str">
        <f t="shared" si="126"/>
        <v>466 Pixability Inc. : 1331 Pixability SOW 4</v>
      </c>
      <c r="Y1595" t="str">
        <f t="shared" si="127"/>
        <v>466 Pixability Inc.</v>
      </c>
      <c r="Z1595" t="str">
        <f t="shared" si="128"/>
        <v>466 Pixability Inc.</v>
      </c>
      <c r="AA1595" t="str">
        <f>_xlfn.XLOOKUP(Z1595,'Client Lookup'!A:A,'Client Lookup'!C:C)</f>
        <v>Pixability</v>
      </c>
      <c r="AC1595" t="e">
        <f>_xlfn.XLOOKUP(K1595,'Results vs Forecast'!K:K,'Results vs Forecast'!K:K)</f>
        <v>#N/A</v>
      </c>
    </row>
    <row r="1596" spans="1:29" hidden="1">
      <c r="A1596" s="39"/>
      <c r="B1596" s="1" t="s">
        <v>700</v>
      </c>
      <c r="C1596" s="1" t="s">
        <v>1370</v>
      </c>
      <c r="D1596" s="1" t="s">
        <v>17</v>
      </c>
      <c r="E1596" s="1" t="s">
        <v>17</v>
      </c>
      <c r="F1596" s="2">
        <v>45535</v>
      </c>
      <c r="G1596" s="2">
        <v>45505</v>
      </c>
      <c r="H1596" s="1" t="s">
        <v>4437</v>
      </c>
      <c r="I1596" s="1" t="s">
        <v>4438</v>
      </c>
      <c r="J1596" s="1" t="s">
        <v>617</v>
      </c>
      <c r="K1596" s="1" t="s">
        <v>860</v>
      </c>
      <c r="L1596" s="1" t="s">
        <v>2892</v>
      </c>
      <c r="M1596" s="1"/>
      <c r="N1596" s="1"/>
      <c r="O1596" s="1"/>
      <c r="P1596" s="40">
        <v>320.14902630277288</v>
      </c>
      <c r="Q1596" s="37" t="str">
        <f>IF(C1596="ForthPoint","ForthPoint",IF(D1596="Intercompany",_xlfn.XLOOKUP(E1596,'Dept Lookup'!B:B,'Dept Lookup'!A:A),Modified!D1596))</f>
        <v>Data Engineering</v>
      </c>
      <c r="R1596" t="str">
        <f t="shared" si="124"/>
        <v>Roku</v>
      </c>
      <c r="S1596" s="1" t="s">
        <v>707</v>
      </c>
      <c r="T1596">
        <f t="shared" si="125"/>
        <v>0</v>
      </c>
      <c r="U1596" s="25" t="str">
        <f>IF(K1596&gt;0,K1596,_xlfn.XLOOKUP(M1596,'Client Lookup'!L:L,'Client Lookup'!N:N))</f>
        <v>25138</v>
      </c>
      <c r="V1596" t="str">
        <f>_xlfn.XLOOKUP(_xlfn.NUMBERVALUE(U1596),'Project Lookup'!X:X,'Project Lookup'!B:B)</f>
        <v>SOW#1 2024 - DE &amp; BI Team</v>
      </c>
      <c r="X1596" t="str">
        <f t="shared" si="126"/>
        <v>459 Roku Inc. : 966 SOW#1 2024 - DE &amp; BI Team</v>
      </c>
      <c r="Y1596" t="str">
        <f t="shared" si="127"/>
        <v>459 Roku Inc.</v>
      </c>
      <c r="Z1596" t="str">
        <f t="shared" si="128"/>
        <v>459 Roku Inc.</v>
      </c>
      <c r="AA1596" t="str">
        <f>_xlfn.XLOOKUP(Z1596,'Client Lookup'!A:A,'Client Lookup'!C:C)</f>
        <v>Roku</v>
      </c>
      <c r="AC1596" t="e">
        <f>_xlfn.XLOOKUP(K1596,'Results vs Forecast'!K:K,'Results vs Forecast'!K:K)</f>
        <v>#N/A</v>
      </c>
    </row>
    <row r="1597" spans="1:29" hidden="1">
      <c r="A1597" s="39"/>
      <c r="B1597" s="1" t="s">
        <v>700</v>
      </c>
      <c r="C1597" s="1" t="s">
        <v>1370</v>
      </c>
      <c r="D1597" s="1" t="s">
        <v>17</v>
      </c>
      <c r="E1597" s="1" t="s">
        <v>17</v>
      </c>
      <c r="F1597" s="2">
        <v>45535</v>
      </c>
      <c r="G1597" s="2">
        <v>45505</v>
      </c>
      <c r="H1597" s="1" t="s">
        <v>4439</v>
      </c>
      <c r="I1597" s="1" t="s">
        <v>4440</v>
      </c>
      <c r="J1597" s="1" t="s">
        <v>812</v>
      </c>
      <c r="K1597" s="1" t="s">
        <v>795</v>
      </c>
      <c r="L1597" s="1" t="s">
        <v>3324</v>
      </c>
      <c r="M1597" s="1"/>
      <c r="N1597" s="1"/>
      <c r="O1597" s="1"/>
      <c r="P1597" s="40">
        <v>392.1825572208968</v>
      </c>
      <c r="Q1597" s="37" t="str">
        <f>IF(C1597="ForthPoint","ForthPoint",IF(D1597="Intercompany",_xlfn.XLOOKUP(E1597,'Dept Lookup'!B:B,'Dept Lookup'!A:A),Modified!D1597))</f>
        <v>Data Engineering</v>
      </c>
      <c r="R1597" t="str">
        <f t="shared" si="124"/>
        <v>Globalization Partners</v>
      </c>
      <c r="S1597" s="1" t="s">
        <v>707</v>
      </c>
      <c r="T1597">
        <f t="shared" si="125"/>
        <v>0</v>
      </c>
      <c r="U1597" s="25" t="str">
        <f>IF(K1597&gt;0,K1597,_xlfn.XLOOKUP(M1597,'Client Lookup'!L:L,'Client Lookup'!N:N))</f>
        <v>35885</v>
      </c>
      <c r="V1597" t="str">
        <f>_xlfn.XLOOKUP(_xlfn.NUMBERVALUE(U1597),'Project Lookup'!X:X,'Project Lookup'!B:B)</f>
        <v>Globalization Partners SOW #41 - Data Engineering Team Renewal</v>
      </c>
      <c r="X1597" t="str">
        <f t="shared" si="126"/>
        <v>460 Globalization Partners Inc. : 1349 Globalization Partners SOW #41 - Data Engineering Team Renewal</v>
      </c>
      <c r="Y1597" t="str">
        <f t="shared" si="127"/>
        <v>460 Globalization Partners Inc.</v>
      </c>
      <c r="Z1597" t="str">
        <f t="shared" si="128"/>
        <v>460 Globalization Partners Inc.</v>
      </c>
      <c r="AA1597" t="str">
        <f>_xlfn.XLOOKUP(Z1597,'Client Lookup'!A:A,'Client Lookup'!C:C)</f>
        <v>Globalization Partners</v>
      </c>
      <c r="AC1597" t="e">
        <f>_xlfn.XLOOKUP(K1597,'Results vs Forecast'!K:K,'Results vs Forecast'!K:K)</f>
        <v>#N/A</v>
      </c>
    </row>
    <row r="1598" spans="1:29" hidden="1">
      <c r="A1598" s="39"/>
      <c r="B1598" s="1" t="s">
        <v>700</v>
      </c>
      <c r="C1598" s="1" t="s">
        <v>1370</v>
      </c>
      <c r="D1598" s="1" t="s">
        <v>17</v>
      </c>
      <c r="E1598" s="1" t="s">
        <v>17</v>
      </c>
      <c r="F1598" s="2">
        <v>45535</v>
      </c>
      <c r="G1598" s="2">
        <v>45505</v>
      </c>
      <c r="H1598" s="1" t="s">
        <v>4441</v>
      </c>
      <c r="I1598" s="1" t="s">
        <v>4442</v>
      </c>
      <c r="J1598" s="1" t="s">
        <v>818</v>
      </c>
      <c r="K1598" s="1" t="s">
        <v>796</v>
      </c>
      <c r="L1598" s="1" t="s">
        <v>3346</v>
      </c>
      <c r="M1598" s="1"/>
      <c r="N1598" s="1"/>
      <c r="O1598" s="1"/>
      <c r="P1598" s="40">
        <v>648.30177826311512</v>
      </c>
      <c r="Q1598" s="37" t="str">
        <f>IF(C1598="ForthPoint","ForthPoint",IF(D1598="Intercompany",_xlfn.XLOOKUP(E1598,'Dept Lookup'!B:B,'Dept Lookup'!A:A),Modified!D1598))</f>
        <v>Data Engineering</v>
      </c>
      <c r="R1598" t="str">
        <f t="shared" si="124"/>
        <v>Globalization Partners</v>
      </c>
      <c r="S1598" s="1" t="s">
        <v>707</v>
      </c>
      <c r="T1598">
        <f t="shared" si="125"/>
        <v>0</v>
      </c>
      <c r="U1598" s="25" t="str">
        <f>IF(K1598&gt;0,K1598,_xlfn.XLOOKUP(M1598,'Client Lookup'!L:L,'Client Lookup'!N:N))</f>
        <v>36410</v>
      </c>
      <c r="V1598" t="str">
        <f>_xlfn.XLOOKUP(_xlfn.NUMBERVALUE(U1598),'Project Lookup'!X:X,'Project Lookup'!B:B)</f>
        <v>Globalization Partners SOW #40 - Data Engineering Team Renewal</v>
      </c>
      <c r="X1598" t="str">
        <f t="shared" si="126"/>
        <v>460 Globalization Partners Inc. : 1367 Globalization Partners SOW #40 - Data Engineering Team Renewal</v>
      </c>
      <c r="Y1598" t="str">
        <f t="shared" si="127"/>
        <v>460 Globalization Partners Inc.</v>
      </c>
      <c r="Z1598" t="str">
        <f t="shared" si="128"/>
        <v>460 Globalization Partners Inc.</v>
      </c>
      <c r="AA1598" t="str">
        <f>_xlfn.XLOOKUP(Z1598,'Client Lookup'!A:A,'Client Lookup'!C:C)</f>
        <v>Globalization Partners</v>
      </c>
      <c r="AC1598" t="e">
        <f>_xlfn.XLOOKUP(K1598,'Results vs Forecast'!K:K,'Results vs Forecast'!K:K)</f>
        <v>#N/A</v>
      </c>
    </row>
    <row r="1599" spans="1:29" hidden="1">
      <c r="A1599" s="39"/>
      <c r="B1599" s="1" t="s">
        <v>700</v>
      </c>
      <c r="C1599" s="1" t="s">
        <v>1370</v>
      </c>
      <c r="D1599" s="1" t="s">
        <v>17</v>
      </c>
      <c r="E1599" s="1" t="s">
        <v>17</v>
      </c>
      <c r="F1599" s="2">
        <v>45535</v>
      </c>
      <c r="G1599" s="2">
        <v>45505</v>
      </c>
      <c r="H1599" s="1" t="s">
        <v>4443</v>
      </c>
      <c r="I1599" s="1" t="s">
        <v>4444</v>
      </c>
      <c r="J1599" s="1" t="s">
        <v>645</v>
      </c>
      <c r="K1599" s="1" t="s">
        <v>891</v>
      </c>
      <c r="L1599" s="1" t="s">
        <v>3332</v>
      </c>
      <c r="M1599" s="1"/>
      <c r="N1599" s="1"/>
      <c r="O1599" s="1"/>
      <c r="P1599" s="40">
        <v>560.2607960298526</v>
      </c>
      <c r="Q1599" s="37" t="str">
        <f>IF(C1599="ForthPoint","ForthPoint",IF(D1599="Intercompany",_xlfn.XLOOKUP(E1599,'Dept Lookup'!B:B,'Dept Lookup'!A:A),Modified!D1599))</f>
        <v>Data Engineering</v>
      </c>
      <c r="R1599" t="str">
        <f t="shared" si="124"/>
        <v>The Blackstone Group</v>
      </c>
      <c r="S1599" s="1" t="s">
        <v>707</v>
      </c>
      <c r="T1599">
        <f t="shared" si="125"/>
        <v>0</v>
      </c>
      <c r="U1599" s="25" t="str">
        <f>IF(K1599&gt;0,K1599,_xlfn.XLOOKUP(M1599,'Client Lookup'!L:L,'Client Lookup'!N:N))</f>
        <v>25160</v>
      </c>
      <c r="V1599" t="str">
        <f>_xlfn.XLOOKUP(_xlfn.NUMBERVALUE(U1599),'Project Lookup'!X:X,'Project Lookup'!B:B)</f>
        <v>Blackstone SOW #12</v>
      </c>
      <c r="X1599" t="str">
        <f t="shared" si="126"/>
        <v>468 Blackstone Inc. : 988 Blackstone SOW #12</v>
      </c>
      <c r="Y1599" t="str">
        <f t="shared" si="127"/>
        <v>468 Blackstone Inc.</v>
      </c>
      <c r="Z1599" t="str">
        <f t="shared" si="128"/>
        <v>468 Blackstone Inc.</v>
      </c>
      <c r="AA1599" t="str">
        <f>_xlfn.XLOOKUP(Z1599,'Client Lookup'!A:A,'Client Lookup'!C:C)</f>
        <v>The Blackstone Group</v>
      </c>
      <c r="AC1599" t="e">
        <f>_xlfn.XLOOKUP(K1599,'Results vs Forecast'!K:K,'Results vs Forecast'!K:K)</f>
        <v>#N/A</v>
      </c>
    </row>
    <row r="1600" spans="1:29" hidden="1">
      <c r="A1600" s="39"/>
      <c r="B1600" s="1" t="s">
        <v>700</v>
      </c>
      <c r="C1600" s="1" t="s">
        <v>1370</v>
      </c>
      <c r="D1600" s="1" t="s">
        <v>17</v>
      </c>
      <c r="E1600" s="1" t="s">
        <v>17</v>
      </c>
      <c r="F1600" s="2">
        <v>45535</v>
      </c>
      <c r="G1600" s="2">
        <v>45505</v>
      </c>
      <c r="H1600" s="1" t="s">
        <v>4445</v>
      </c>
      <c r="I1600" s="1" t="s">
        <v>4446</v>
      </c>
      <c r="J1600" s="1" t="s">
        <v>630</v>
      </c>
      <c r="K1600" s="1" t="s">
        <v>872</v>
      </c>
      <c r="L1600" s="1" t="s">
        <v>3484</v>
      </c>
      <c r="M1600" s="1"/>
      <c r="N1600" s="1"/>
      <c r="O1600" s="1"/>
      <c r="P1600" s="40">
        <v>400.1862828784661</v>
      </c>
      <c r="Q1600" s="37" t="str">
        <f>IF(C1600="ForthPoint","ForthPoint",IF(D1600="Intercompany",_xlfn.XLOOKUP(E1600,'Dept Lookup'!B:B,'Dept Lookup'!A:A),Modified!D1600))</f>
        <v>Data Engineering</v>
      </c>
      <c r="R1600" t="str">
        <f t="shared" si="124"/>
        <v>Stagwellglobal</v>
      </c>
      <c r="S1600" s="1" t="s">
        <v>707</v>
      </c>
      <c r="T1600">
        <f t="shared" si="125"/>
        <v>0</v>
      </c>
      <c r="U1600" s="25" t="str">
        <f>IF(K1600&gt;0,K1600,_xlfn.XLOOKUP(M1600,'Client Lookup'!L:L,'Client Lookup'!N:N))</f>
        <v>29211</v>
      </c>
      <c r="V1600" t="str">
        <f>_xlfn.XLOOKUP(_xlfn.NUMBERVALUE(U1600),'Project Lookup'!X:X,'Project Lookup'!B:B)</f>
        <v>Stagwell - SOW#4 - Data Engineering Team</v>
      </c>
      <c r="X1600" t="str">
        <f t="shared" si="126"/>
        <v>469 Stagwell Marketing Cloud LLC : 1190 Stagwell - SOW#4 - Data Engineering Team</v>
      </c>
      <c r="Y1600" t="str">
        <f t="shared" si="127"/>
        <v>469 Stagwell Marketing Cloud LLC</v>
      </c>
      <c r="Z1600" t="str">
        <f t="shared" si="128"/>
        <v>469 Stagwell Marketing Cloud LLC</v>
      </c>
      <c r="AA1600" t="str">
        <f>_xlfn.XLOOKUP(Z1600,'Client Lookup'!A:A,'Client Lookup'!C:C)</f>
        <v>Stagwellglobal</v>
      </c>
      <c r="AC1600" t="e">
        <f>_xlfn.XLOOKUP(K1600,'Results vs Forecast'!K:K,'Results vs Forecast'!K:K)</f>
        <v>#N/A</v>
      </c>
    </row>
    <row r="1601" spans="1:29" hidden="1">
      <c r="A1601" s="39"/>
      <c r="B1601" s="1" t="s">
        <v>700</v>
      </c>
      <c r="C1601" s="1" t="s">
        <v>1370</v>
      </c>
      <c r="D1601" s="1" t="s">
        <v>17</v>
      </c>
      <c r="E1601" s="1" t="s">
        <v>17</v>
      </c>
      <c r="F1601" s="2">
        <v>45535</v>
      </c>
      <c r="G1601" s="2">
        <v>45505</v>
      </c>
      <c r="H1601" s="1" t="s">
        <v>4447</v>
      </c>
      <c r="I1601" s="1" t="s">
        <v>4448</v>
      </c>
      <c r="J1601" s="1" t="s">
        <v>617</v>
      </c>
      <c r="K1601" s="1" t="s">
        <v>860</v>
      </c>
      <c r="L1601" s="1" t="s">
        <v>2892</v>
      </c>
      <c r="M1601" s="1"/>
      <c r="N1601" s="1"/>
      <c r="O1601" s="1"/>
      <c r="P1601" s="40">
        <v>320.14902630277288</v>
      </c>
      <c r="Q1601" s="37" t="str">
        <f>IF(C1601="ForthPoint","ForthPoint",IF(D1601="Intercompany",_xlfn.XLOOKUP(E1601,'Dept Lookup'!B:B,'Dept Lookup'!A:A),Modified!D1601))</f>
        <v>Data Engineering</v>
      </c>
      <c r="R1601" t="str">
        <f t="shared" si="124"/>
        <v>Roku</v>
      </c>
      <c r="S1601" s="1" t="s">
        <v>707</v>
      </c>
      <c r="T1601">
        <f t="shared" si="125"/>
        <v>0</v>
      </c>
      <c r="U1601" s="25" t="str">
        <f>IF(K1601&gt;0,K1601,_xlfn.XLOOKUP(M1601,'Client Lookup'!L:L,'Client Lookup'!N:N))</f>
        <v>25138</v>
      </c>
      <c r="V1601" t="str">
        <f>_xlfn.XLOOKUP(_xlfn.NUMBERVALUE(U1601),'Project Lookup'!X:X,'Project Lookup'!B:B)</f>
        <v>SOW#1 2024 - DE &amp; BI Team</v>
      </c>
      <c r="X1601" t="str">
        <f t="shared" si="126"/>
        <v>459 Roku Inc. : 966 SOW#1 2024 - DE &amp; BI Team</v>
      </c>
      <c r="Y1601" t="str">
        <f t="shared" si="127"/>
        <v>459 Roku Inc.</v>
      </c>
      <c r="Z1601" t="str">
        <f t="shared" si="128"/>
        <v>459 Roku Inc.</v>
      </c>
      <c r="AA1601" t="str">
        <f>_xlfn.XLOOKUP(Z1601,'Client Lookup'!A:A,'Client Lookup'!C:C)</f>
        <v>Roku</v>
      </c>
      <c r="AC1601" t="e">
        <f>_xlfn.XLOOKUP(K1601,'Results vs Forecast'!K:K,'Results vs Forecast'!K:K)</f>
        <v>#N/A</v>
      </c>
    </row>
    <row r="1602" spans="1:29" hidden="1">
      <c r="A1602" s="39"/>
      <c r="B1602" s="1" t="s">
        <v>700</v>
      </c>
      <c r="C1602" s="1" t="s">
        <v>1370</v>
      </c>
      <c r="D1602" s="1" t="s">
        <v>17</v>
      </c>
      <c r="E1602" s="1" t="s">
        <v>17</v>
      </c>
      <c r="F1602" s="2">
        <v>45535</v>
      </c>
      <c r="G1602" s="2">
        <v>45505</v>
      </c>
      <c r="H1602" s="1" t="s">
        <v>4449</v>
      </c>
      <c r="I1602" s="1" t="s">
        <v>4450</v>
      </c>
      <c r="J1602" s="1" t="s">
        <v>617</v>
      </c>
      <c r="K1602" s="1" t="s">
        <v>860</v>
      </c>
      <c r="L1602" s="1" t="s">
        <v>2892</v>
      </c>
      <c r="M1602" s="1"/>
      <c r="N1602" s="1"/>
      <c r="O1602" s="1"/>
      <c r="P1602" s="40">
        <v>464.21608813902071</v>
      </c>
      <c r="Q1602" s="37" t="str">
        <f>IF(C1602="ForthPoint","ForthPoint",IF(D1602="Intercompany",_xlfn.XLOOKUP(E1602,'Dept Lookup'!B:B,'Dept Lookup'!A:A),Modified!D1602))</f>
        <v>Data Engineering</v>
      </c>
      <c r="R1602" t="str">
        <f t="shared" si="124"/>
        <v>Roku</v>
      </c>
      <c r="S1602" s="1" t="s">
        <v>707</v>
      </c>
      <c r="T1602">
        <f t="shared" si="125"/>
        <v>0</v>
      </c>
      <c r="U1602" s="25" t="str">
        <f>IF(K1602&gt;0,K1602,_xlfn.XLOOKUP(M1602,'Client Lookup'!L:L,'Client Lookup'!N:N))</f>
        <v>25138</v>
      </c>
      <c r="V1602" t="str">
        <f>_xlfn.XLOOKUP(_xlfn.NUMBERVALUE(U1602),'Project Lookup'!X:X,'Project Lookup'!B:B)</f>
        <v>SOW#1 2024 - DE &amp; BI Team</v>
      </c>
      <c r="X1602" t="str">
        <f t="shared" si="126"/>
        <v>459 Roku Inc. : 966 SOW#1 2024 - DE &amp; BI Team</v>
      </c>
      <c r="Y1602" t="str">
        <f t="shared" si="127"/>
        <v>459 Roku Inc.</v>
      </c>
      <c r="Z1602" t="str">
        <f t="shared" si="128"/>
        <v>459 Roku Inc.</v>
      </c>
      <c r="AA1602" t="str">
        <f>_xlfn.XLOOKUP(Z1602,'Client Lookup'!A:A,'Client Lookup'!C:C)</f>
        <v>Roku</v>
      </c>
      <c r="AC1602" t="e">
        <f>_xlfn.XLOOKUP(K1602,'Results vs Forecast'!K:K,'Results vs Forecast'!K:K)</f>
        <v>#N/A</v>
      </c>
    </row>
    <row r="1603" spans="1:29" hidden="1">
      <c r="A1603" s="39"/>
      <c r="B1603" s="1" t="s">
        <v>700</v>
      </c>
      <c r="C1603" s="1" t="s">
        <v>1370</v>
      </c>
      <c r="D1603" s="1" t="s">
        <v>17</v>
      </c>
      <c r="E1603" s="1" t="s">
        <v>17</v>
      </c>
      <c r="F1603" s="2">
        <v>45535</v>
      </c>
      <c r="G1603" s="2">
        <v>45505</v>
      </c>
      <c r="H1603" s="1" t="s">
        <v>4451</v>
      </c>
      <c r="I1603" s="1" t="s">
        <v>4452</v>
      </c>
      <c r="J1603" s="1" t="s">
        <v>593</v>
      </c>
      <c r="K1603" s="1" t="s">
        <v>842</v>
      </c>
      <c r="L1603" s="1" t="s">
        <v>1809</v>
      </c>
      <c r="M1603" s="1"/>
      <c r="N1603" s="1"/>
      <c r="O1603" s="1"/>
      <c r="P1603" s="40">
        <v>400.1862828784661</v>
      </c>
      <c r="Q1603" s="37" t="str">
        <f>IF(C1603="ForthPoint","ForthPoint",IF(D1603="Intercompany",_xlfn.XLOOKUP(E1603,'Dept Lookup'!B:B,'Dept Lookup'!A:A),Modified!D1603))</f>
        <v>Data Engineering</v>
      </c>
      <c r="R1603" t="str">
        <f t="shared" ref="R1603:R1666" si="129">AA1603</f>
        <v>MasterCard</v>
      </c>
      <c r="S1603" s="1" t="s">
        <v>707</v>
      </c>
      <c r="T1603">
        <f t="shared" ref="T1603:T1666" si="130">M1603</f>
        <v>0</v>
      </c>
      <c r="U1603" s="25" t="str">
        <f>IF(K1603&gt;0,K1603,_xlfn.XLOOKUP(M1603,'Client Lookup'!L:L,'Client Lookup'!N:N))</f>
        <v>25146</v>
      </c>
      <c r="V1603" t="str">
        <f>_xlfn.XLOOKUP(_xlfn.NUMBERVALUE(U1603),'Project Lookup'!X:X,'Project Lookup'!B:B)</f>
        <v>Mastercard SOW #6</v>
      </c>
      <c r="X1603" t="str">
        <f t="shared" ref="X1603:X1666" si="131">IF(J1603="- No Entity -",M1603,J1603)</f>
        <v>461 Session M Inc. : 974 Mastercard SOW #6</v>
      </c>
      <c r="Y1603" t="str">
        <f t="shared" ref="Y1603:Y1666" si="132">IFERROR(_xlfn.TEXTBEFORE(X1603," :"),X1603)</f>
        <v>461 Session M Inc.</v>
      </c>
      <c r="Z1603" t="str">
        <f t="shared" si="128"/>
        <v>461 Session M Inc.</v>
      </c>
      <c r="AA1603" t="str">
        <f>_xlfn.XLOOKUP(Z1603,'Client Lookup'!A:A,'Client Lookup'!C:C)</f>
        <v>MasterCard</v>
      </c>
      <c r="AC1603" t="e">
        <f>_xlfn.XLOOKUP(K1603,'Results vs Forecast'!K:K,'Results vs Forecast'!K:K)</f>
        <v>#N/A</v>
      </c>
    </row>
    <row r="1604" spans="1:29" hidden="1">
      <c r="A1604" s="39"/>
      <c r="B1604" s="1" t="s">
        <v>700</v>
      </c>
      <c r="C1604" s="1" t="s">
        <v>1370</v>
      </c>
      <c r="D1604" s="1" t="s">
        <v>17</v>
      </c>
      <c r="E1604" s="1" t="s">
        <v>17</v>
      </c>
      <c r="F1604" s="2">
        <v>45535</v>
      </c>
      <c r="G1604" s="2">
        <v>45505</v>
      </c>
      <c r="H1604" s="1" t="s">
        <v>4453</v>
      </c>
      <c r="I1604" s="1" t="s">
        <v>4454</v>
      </c>
      <c r="J1604" s="1" t="s">
        <v>593</v>
      </c>
      <c r="K1604" s="1" t="s">
        <v>842</v>
      </c>
      <c r="L1604" s="1" t="s">
        <v>1809</v>
      </c>
      <c r="M1604" s="1"/>
      <c r="N1604" s="1"/>
      <c r="O1604" s="1"/>
      <c r="P1604" s="40">
        <v>336.15647761791155</v>
      </c>
      <c r="Q1604" s="37" t="str">
        <f>IF(C1604="ForthPoint","ForthPoint",IF(D1604="Intercompany",_xlfn.XLOOKUP(E1604,'Dept Lookup'!B:B,'Dept Lookup'!A:A),Modified!D1604))</f>
        <v>Data Engineering</v>
      </c>
      <c r="R1604" t="str">
        <f t="shared" si="129"/>
        <v>MasterCard</v>
      </c>
      <c r="S1604" s="1" t="s">
        <v>707</v>
      </c>
      <c r="T1604">
        <f t="shared" si="130"/>
        <v>0</v>
      </c>
      <c r="U1604" s="25" t="str">
        <f>IF(K1604&gt;0,K1604,_xlfn.XLOOKUP(M1604,'Client Lookup'!L:L,'Client Lookup'!N:N))</f>
        <v>25146</v>
      </c>
      <c r="V1604" t="str">
        <f>_xlfn.XLOOKUP(_xlfn.NUMBERVALUE(U1604),'Project Lookup'!X:X,'Project Lookup'!B:B)</f>
        <v>Mastercard SOW #6</v>
      </c>
      <c r="X1604" t="str">
        <f t="shared" si="131"/>
        <v>461 Session M Inc. : 974 Mastercard SOW #6</v>
      </c>
      <c r="Y1604" t="str">
        <f t="shared" si="132"/>
        <v>461 Session M Inc.</v>
      </c>
      <c r="Z1604" t="str">
        <f t="shared" si="128"/>
        <v>461 Session M Inc.</v>
      </c>
      <c r="AA1604" t="str">
        <f>_xlfn.XLOOKUP(Z1604,'Client Lookup'!A:A,'Client Lookup'!C:C)</f>
        <v>MasterCard</v>
      </c>
      <c r="AC1604" t="e">
        <f>_xlfn.XLOOKUP(K1604,'Results vs Forecast'!K:K,'Results vs Forecast'!K:K)</f>
        <v>#N/A</v>
      </c>
    </row>
    <row r="1605" spans="1:29" hidden="1">
      <c r="A1605" s="39"/>
      <c r="B1605" s="1" t="s">
        <v>700</v>
      </c>
      <c r="C1605" s="1" t="s">
        <v>1370</v>
      </c>
      <c r="D1605" s="1" t="s">
        <v>17</v>
      </c>
      <c r="E1605" s="1" t="s">
        <v>17</v>
      </c>
      <c r="F1605" s="2">
        <v>45535</v>
      </c>
      <c r="G1605" s="2">
        <v>45505</v>
      </c>
      <c r="H1605" s="1" t="s">
        <v>4455</v>
      </c>
      <c r="I1605" s="1" t="s">
        <v>4456</v>
      </c>
      <c r="J1605" s="1" t="s">
        <v>644</v>
      </c>
      <c r="K1605" s="1" t="s">
        <v>888</v>
      </c>
      <c r="L1605" s="1" t="s">
        <v>3388</v>
      </c>
      <c r="M1605" s="1"/>
      <c r="N1605" s="1"/>
      <c r="O1605" s="1"/>
      <c r="P1605" s="40">
        <v>560.2607960298526</v>
      </c>
      <c r="Q1605" s="37" t="str">
        <f>IF(C1605="ForthPoint","ForthPoint",IF(D1605="Intercompany",_xlfn.XLOOKUP(E1605,'Dept Lookup'!B:B,'Dept Lookup'!A:A),Modified!D1605))</f>
        <v>Data Engineering</v>
      </c>
      <c r="R1605" t="str">
        <f t="shared" si="129"/>
        <v>The Blackstone Group</v>
      </c>
      <c r="S1605" s="1" t="s">
        <v>707</v>
      </c>
      <c r="T1605">
        <f t="shared" si="130"/>
        <v>0</v>
      </c>
      <c r="U1605" s="25" t="str">
        <f>IF(K1605&gt;0,K1605,_xlfn.XLOOKUP(M1605,'Client Lookup'!L:L,'Client Lookup'!N:N))</f>
        <v>34751</v>
      </c>
      <c r="V1605" t="str">
        <f>_xlfn.XLOOKUP(_xlfn.NUMBERVALUE(U1605),'Project Lookup'!X:X,'Project Lookup'!B:B)</f>
        <v>Blackstone - SOW#19 - Exec Office Team (.Net)</v>
      </c>
      <c r="X1605" t="str">
        <f t="shared" si="131"/>
        <v>468 Blackstone Inc. : 1329 Blackstone - SOW#19 - Exec Office Team (.Net)</v>
      </c>
      <c r="Y1605" t="str">
        <f t="shared" si="132"/>
        <v>468 Blackstone Inc.</v>
      </c>
      <c r="Z1605" t="str">
        <f t="shared" si="128"/>
        <v>468 Blackstone Inc.</v>
      </c>
      <c r="AA1605" t="str">
        <f>_xlfn.XLOOKUP(Z1605,'Client Lookup'!A:A,'Client Lookup'!C:C)</f>
        <v>The Blackstone Group</v>
      </c>
      <c r="AC1605" t="e">
        <f>_xlfn.XLOOKUP(K1605,'Results vs Forecast'!K:K,'Results vs Forecast'!K:K)</f>
        <v>#N/A</v>
      </c>
    </row>
    <row r="1606" spans="1:29" hidden="1">
      <c r="A1606" s="39"/>
      <c r="B1606" s="1" t="s">
        <v>700</v>
      </c>
      <c r="C1606" s="1" t="s">
        <v>1370</v>
      </c>
      <c r="D1606" s="1" t="s">
        <v>17</v>
      </c>
      <c r="E1606" s="1" t="s">
        <v>17</v>
      </c>
      <c r="F1606" s="2">
        <v>45535</v>
      </c>
      <c r="G1606" s="2">
        <v>45505</v>
      </c>
      <c r="H1606" s="1" t="s">
        <v>4457</v>
      </c>
      <c r="I1606" s="1" t="s">
        <v>4458</v>
      </c>
      <c r="J1606" s="1" t="s">
        <v>645</v>
      </c>
      <c r="K1606" s="1" t="s">
        <v>891</v>
      </c>
      <c r="L1606" s="1" t="s">
        <v>3332</v>
      </c>
      <c r="M1606" s="1"/>
      <c r="N1606" s="1"/>
      <c r="O1606" s="1"/>
      <c r="P1606" s="40">
        <v>440.20491116631274</v>
      </c>
      <c r="Q1606" s="37" t="str">
        <f>IF(C1606="ForthPoint","ForthPoint",IF(D1606="Intercompany",_xlfn.XLOOKUP(E1606,'Dept Lookup'!B:B,'Dept Lookup'!A:A),Modified!D1606))</f>
        <v>Data Engineering</v>
      </c>
      <c r="R1606" t="str">
        <f t="shared" si="129"/>
        <v>The Blackstone Group</v>
      </c>
      <c r="S1606" s="1" t="s">
        <v>707</v>
      </c>
      <c r="T1606">
        <f t="shared" si="130"/>
        <v>0</v>
      </c>
      <c r="U1606" s="25" t="str">
        <f>IF(K1606&gt;0,K1606,_xlfn.XLOOKUP(M1606,'Client Lookup'!L:L,'Client Lookup'!N:N))</f>
        <v>25160</v>
      </c>
      <c r="V1606" t="str">
        <f>_xlfn.XLOOKUP(_xlfn.NUMBERVALUE(U1606),'Project Lookup'!X:X,'Project Lookup'!B:B)</f>
        <v>Blackstone SOW #12</v>
      </c>
      <c r="X1606" t="str">
        <f t="shared" si="131"/>
        <v>468 Blackstone Inc. : 988 Blackstone SOW #12</v>
      </c>
      <c r="Y1606" t="str">
        <f t="shared" si="132"/>
        <v>468 Blackstone Inc.</v>
      </c>
      <c r="Z1606" t="str">
        <f t="shared" si="128"/>
        <v>468 Blackstone Inc.</v>
      </c>
      <c r="AA1606" t="str">
        <f>_xlfn.XLOOKUP(Z1606,'Client Lookup'!A:A,'Client Lookup'!C:C)</f>
        <v>The Blackstone Group</v>
      </c>
      <c r="AC1606" t="e">
        <f>_xlfn.XLOOKUP(K1606,'Results vs Forecast'!K:K,'Results vs Forecast'!K:K)</f>
        <v>#N/A</v>
      </c>
    </row>
    <row r="1607" spans="1:29" hidden="1">
      <c r="A1607" s="39"/>
      <c r="B1607" s="1" t="s">
        <v>700</v>
      </c>
      <c r="C1607" s="1" t="s">
        <v>1370</v>
      </c>
      <c r="D1607" s="1" t="s">
        <v>17</v>
      </c>
      <c r="E1607" s="1" t="s">
        <v>17</v>
      </c>
      <c r="F1607" s="2">
        <v>45535</v>
      </c>
      <c r="G1607" s="2">
        <v>45505</v>
      </c>
      <c r="H1607" s="1" t="s">
        <v>4459</v>
      </c>
      <c r="I1607" s="1" t="s">
        <v>4460</v>
      </c>
      <c r="J1607" s="1" t="s">
        <v>593</v>
      </c>
      <c r="K1607" s="1" t="s">
        <v>842</v>
      </c>
      <c r="L1607" s="1" t="s">
        <v>1809</v>
      </c>
      <c r="M1607" s="1"/>
      <c r="N1607" s="1"/>
      <c r="O1607" s="1"/>
      <c r="P1607" s="40">
        <v>400.1862828784661</v>
      </c>
      <c r="Q1607" s="37" t="str">
        <f>IF(C1607="ForthPoint","ForthPoint",IF(D1607="Intercompany",_xlfn.XLOOKUP(E1607,'Dept Lookup'!B:B,'Dept Lookup'!A:A),Modified!D1607))</f>
        <v>Data Engineering</v>
      </c>
      <c r="R1607" t="str">
        <f t="shared" si="129"/>
        <v>MasterCard</v>
      </c>
      <c r="S1607" s="1" t="s">
        <v>707</v>
      </c>
      <c r="T1607">
        <f t="shared" si="130"/>
        <v>0</v>
      </c>
      <c r="U1607" s="25" t="str">
        <f>IF(K1607&gt;0,K1607,_xlfn.XLOOKUP(M1607,'Client Lookup'!L:L,'Client Lookup'!N:N))</f>
        <v>25146</v>
      </c>
      <c r="V1607" t="str">
        <f>_xlfn.XLOOKUP(_xlfn.NUMBERVALUE(U1607),'Project Lookup'!X:X,'Project Lookup'!B:B)</f>
        <v>Mastercard SOW #6</v>
      </c>
      <c r="X1607" t="str">
        <f t="shared" si="131"/>
        <v>461 Session M Inc. : 974 Mastercard SOW #6</v>
      </c>
      <c r="Y1607" t="str">
        <f t="shared" si="132"/>
        <v>461 Session M Inc.</v>
      </c>
      <c r="Z1607" t="str">
        <f t="shared" si="128"/>
        <v>461 Session M Inc.</v>
      </c>
      <c r="AA1607" t="str">
        <f>_xlfn.XLOOKUP(Z1607,'Client Lookup'!A:A,'Client Lookup'!C:C)</f>
        <v>MasterCard</v>
      </c>
      <c r="AC1607" t="e">
        <f>_xlfn.XLOOKUP(K1607,'Results vs Forecast'!K:K,'Results vs Forecast'!K:K)</f>
        <v>#N/A</v>
      </c>
    </row>
    <row r="1608" spans="1:29" hidden="1">
      <c r="A1608" s="39"/>
      <c r="B1608" s="1" t="s">
        <v>700</v>
      </c>
      <c r="C1608" s="1" t="s">
        <v>1370</v>
      </c>
      <c r="D1608" s="1" t="s">
        <v>17</v>
      </c>
      <c r="E1608" s="1" t="s">
        <v>17</v>
      </c>
      <c r="F1608" s="2">
        <v>45535</v>
      </c>
      <c r="G1608" s="2">
        <v>45505</v>
      </c>
      <c r="H1608" s="1" t="s">
        <v>4461</v>
      </c>
      <c r="I1608" s="1" t="s">
        <v>4462</v>
      </c>
      <c r="J1608" s="1" t="s">
        <v>593</v>
      </c>
      <c r="K1608" s="1" t="s">
        <v>842</v>
      </c>
      <c r="L1608" s="1" t="s">
        <v>1809</v>
      </c>
      <c r="M1608" s="1"/>
      <c r="N1608" s="1"/>
      <c r="O1608" s="1"/>
      <c r="P1608" s="40">
        <v>496.23099076929799</v>
      </c>
      <c r="Q1608" s="37" t="str">
        <f>IF(C1608="ForthPoint","ForthPoint",IF(D1608="Intercompany",_xlfn.XLOOKUP(E1608,'Dept Lookup'!B:B,'Dept Lookup'!A:A),Modified!D1608))</f>
        <v>Data Engineering</v>
      </c>
      <c r="R1608" t="str">
        <f t="shared" si="129"/>
        <v>MasterCard</v>
      </c>
      <c r="S1608" s="1" t="s">
        <v>707</v>
      </c>
      <c r="T1608">
        <f t="shared" si="130"/>
        <v>0</v>
      </c>
      <c r="U1608" s="25" t="str">
        <f>IF(K1608&gt;0,K1608,_xlfn.XLOOKUP(M1608,'Client Lookup'!L:L,'Client Lookup'!N:N))</f>
        <v>25146</v>
      </c>
      <c r="V1608" t="str">
        <f>_xlfn.XLOOKUP(_xlfn.NUMBERVALUE(U1608),'Project Lookup'!X:X,'Project Lookup'!B:B)</f>
        <v>Mastercard SOW #6</v>
      </c>
      <c r="X1608" t="str">
        <f t="shared" si="131"/>
        <v>461 Session M Inc. : 974 Mastercard SOW #6</v>
      </c>
      <c r="Y1608" t="str">
        <f t="shared" si="132"/>
        <v>461 Session M Inc.</v>
      </c>
      <c r="Z1608" t="str">
        <f t="shared" si="128"/>
        <v>461 Session M Inc.</v>
      </c>
      <c r="AA1608" t="str">
        <f>_xlfn.XLOOKUP(Z1608,'Client Lookup'!A:A,'Client Lookup'!C:C)</f>
        <v>MasterCard</v>
      </c>
      <c r="AC1608" t="e">
        <f>_xlfn.XLOOKUP(K1608,'Results vs Forecast'!K:K,'Results vs Forecast'!K:K)</f>
        <v>#N/A</v>
      </c>
    </row>
    <row r="1609" spans="1:29" hidden="1">
      <c r="A1609" s="39"/>
      <c r="B1609" s="1" t="s">
        <v>700</v>
      </c>
      <c r="C1609" s="1" t="s">
        <v>1370</v>
      </c>
      <c r="D1609" s="1" t="s">
        <v>17</v>
      </c>
      <c r="E1609" s="1" t="s">
        <v>17</v>
      </c>
      <c r="F1609" s="2">
        <v>45535</v>
      </c>
      <c r="G1609" s="2">
        <v>45505</v>
      </c>
      <c r="H1609" s="1" t="s">
        <v>4463</v>
      </c>
      <c r="I1609" s="1" t="s">
        <v>4464</v>
      </c>
      <c r="J1609" s="1" t="s">
        <v>620</v>
      </c>
      <c r="K1609" s="1" t="s">
        <v>862</v>
      </c>
      <c r="L1609" s="1" t="s">
        <v>3343</v>
      </c>
      <c r="M1609" s="1"/>
      <c r="N1609" s="1"/>
      <c r="O1609" s="1"/>
      <c r="P1609" s="40">
        <v>240.11176972707966</v>
      </c>
      <c r="Q1609" s="37" t="str">
        <f>IF(C1609="ForthPoint","ForthPoint",IF(D1609="Intercompany",_xlfn.XLOOKUP(E1609,'Dept Lookup'!B:B,'Dept Lookup'!A:A),Modified!D1609))</f>
        <v>Data Engineering</v>
      </c>
      <c r="R1609" t="str">
        <f t="shared" si="129"/>
        <v>Sincera</v>
      </c>
      <c r="S1609" s="1" t="s">
        <v>707</v>
      </c>
      <c r="T1609">
        <f t="shared" si="130"/>
        <v>0</v>
      </c>
      <c r="U1609" s="25" t="str">
        <f>IF(K1609&gt;0,K1609,_xlfn.XLOOKUP(M1609,'Client Lookup'!L:L,'Client Lookup'!N:N))</f>
        <v>28145</v>
      </c>
      <c r="V1609" t="str">
        <f>_xlfn.XLOOKUP(_xlfn.NUMBERVALUE(U1609),'Project Lookup'!X:X,'Project Lookup'!B:B)</f>
        <v>Sincera SOW 4 - DE Team</v>
      </c>
      <c r="X1609" t="str">
        <f t="shared" si="131"/>
        <v>465 Sincera Technologies LLC : 1146 Sincera SOW 4 - DE Team</v>
      </c>
      <c r="Y1609" t="str">
        <f t="shared" si="132"/>
        <v>465 Sincera Technologies LLC</v>
      </c>
      <c r="Z1609" t="str">
        <f t="shared" si="128"/>
        <v>465 Sincera Technologies LLC</v>
      </c>
      <c r="AA1609" t="str">
        <f>_xlfn.XLOOKUP(Z1609,'Client Lookup'!A:A,'Client Lookup'!C:C)</f>
        <v>Sincera</v>
      </c>
      <c r="AC1609" t="e">
        <f>_xlfn.XLOOKUP(K1609,'Results vs Forecast'!K:K,'Results vs Forecast'!K:K)</f>
        <v>#N/A</v>
      </c>
    </row>
    <row r="1610" spans="1:29" hidden="1">
      <c r="A1610" s="39"/>
      <c r="B1610" s="1" t="s">
        <v>700</v>
      </c>
      <c r="C1610" s="1" t="s">
        <v>1370</v>
      </c>
      <c r="D1610" s="1" t="s">
        <v>17</v>
      </c>
      <c r="E1610" s="1" t="s">
        <v>17</v>
      </c>
      <c r="F1610" s="2">
        <v>45535</v>
      </c>
      <c r="G1610" s="2">
        <v>45505</v>
      </c>
      <c r="H1610" s="1" t="s">
        <v>4465</v>
      </c>
      <c r="I1610" s="1" t="s">
        <v>4466</v>
      </c>
      <c r="J1610" s="1" t="s">
        <v>632</v>
      </c>
      <c r="K1610" s="1" t="s">
        <v>874</v>
      </c>
      <c r="L1610" s="1" t="s">
        <v>3637</v>
      </c>
      <c r="M1610" s="1"/>
      <c r="N1610" s="1"/>
      <c r="O1610" s="1"/>
      <c r="P1610" s="40">
        <v>408.19000853603541</v>
      </c>
      <c r="Q1610" s="37" t="str">
        <f>IF(C1610="ForthPoint","ForthPoint",IF(D1610="Intercompany",_xlfn.XLOOKUP(E1610,'Dept Lookup'!B:B,'Dept Lookup'!A:A),Modified!D1610))</f>
        <v>Data Engineering</v>
      </c>
      <c r="R1610" t="str">
        <f t="shared" si="129"/>
        <v>Stagwellglobal</v>
      </c>
      <c r="S1610" s="1" t="s">
        <v>707</v>
      </c>
      <c r="T1610">
        <f t="shared" si="130"/>
        <v>0</v>
      </c>
      <c r="U1610" s="25" t="str">
        <f>IF(K1610&gt;0,K1610,_xlfn.XLOOKUP(M1610,'Client Lookup'!L:L,'Client Lookup'!N:N))</f>
        <v>25159</v>
      </c>
      <c r="V1610" t="str">
        <f>_xlfn.XLOOKUP(_xlfn.NUMBERVALUE(U1610),'Project Lookup'!X:X,'Project Lookup'!B:B)</f>
        <v>Stagwell SOW#3</v>
      </c>
      <c r="X1610" t="str">
        <f t="shared" si="131"/>
        <v>469 Stagwell Marketing Cloud LLC : 987 Stagwell SOW#3</v>
      </c>
      <c r="Y1610" t="str">
        <f t="shared" si="132"/>
        <v>469 Stagwell Marketing Cloud LLC</v>
      </c>
      <c r="Z1610" t="str">
        <f t="shared" si="128"/>
        <v>469 Stagwell Marketing Cloud LLC</v>
      </c>
      <c r="AA1610" t="str">
        <f>_xlfn.XLOOKUP(Z1610,'Client Lookup'!A:A,'Client Lookup'!C:C)</f>
        <v>Stagwellglobal</v>
      </c>
      <c r="AC1610" t="e">
        <f>_xlfn.XLOOKUP(K1610,'Results vs Forecast'!K:K,'Results vs Forecast'!K:K)</f>
        <v>#N/A</v>
      </c>
    </row>
    <row r="1611" spans="1:29" hidden="1">
      <c r="A1611" s="39"/>
      <c r="B1611" s="1" t="s">
        <v>700</v>
      </c>
      <c r="C1611" s="1" t="s">
        <v>1370</v>
      </c>
      <c r="D1611" s="1" t="s">
        <v>17</v>
      </c>
      <c r="E1611" s="1" t="s">
        <v>17</v>
      </c>
      <c r="F1611" s="2">
        <v>45535</v>
      </c>
      <c r="G1611" s="2">
        <v>45505</v>
      </c>
      <c r="H1611" s="1" t="s">
        <v>4467</v>
      </c>
      <c r="I1611" s="1" t="s">
        <v>4468</v>
      </c>
      <c r="J1611" s="1" t="s">
        <v>621</v>
      </c>
      <c r="K1611" s="1" t="s">
        <v>861</v>
      </c>
      <c r="L1611" s="1" t="s">
        <v>3500</v>
      </c>
      <c r="M1611" s="1"/>
      <c r="N1611" s="1"/>
      <c r="O1611" s="1"/>
      <c r="P1611" s="40">
        <v>240.11176972707966</v>
      </c>
      <c r="Q1611" s="37" t="str">
        <f>IF(C1611="ForthPoint","ForthPoint",IF(D1611="Intercompany",_xlfn.XLOOKUP(E1611,'Dept Lookup'!B:B,'Dept Lookup'!A:A),Modified!D1611))</f>
        <v>Data Engineering</v>
      </c>
      <c r="R1611" t="str">
        <f t="shared" si="129"/>
        <v>Sincera</v>
      </c>
      <c r="S1611" s="1" t="s">
        <v>707</v>
      </c>
      <c r="T1611">
        <f t="shared" si="130"/>
        <v>0</v>
      </c>
      <c r="U1611" s="25" t="str">
        <f>IF(K1611&gt;0,K1611,_xlfn.XLOOKUP(M1611,'Client Lookup'!L:L,'Client Lookup'!N:N))</f>
        <v>25152</v>
      </c>
      <c r="V1611" t="str">
        <f>_xlfn.XLOOKUP(_xlfn.NUMBERVALUE(U1611),'Project Lookup'!X:X,'Project Lookup'!B:B)</f>
        <v>Sincera SOW 3 - Data Engineering Team</v>
      </c>
      <c r="X1611" t="str">
        <f t="shared" si="131"/>
        <v>465 Sincera Technologies LLC : 980 Sincera SOW 3 - Data Engineering Team</v>
      </c>
      <c r="Y1611" t="str">
        <f t="shared" si="132"/>
        <v>465 Sincera Technologies LLC</v>
      </c>
      <c r="Z1611" t="str">
        <f t="shared" si="128"/>
        <v>465 Sincera Technologies LLC</v>
      </c>
      <c r="AA1611" t="str">
        <f>_xlfn.XLOOKUP(Z1611,'Client Lookup'!A:A,'Client Lookup'!C:C)</f>
        <v>Sincera</v>
      </c>
      <c r="AC1611" t="e">
        <f>_xlfn.XLOOKUP(K1611,'Results vs Forecast'!K:K,'Results vs Forecast'!K:K)</f>
        <v>#N/A</v>
      </c>
    </row>
    <row r="1612" spans="1:29" hidden="1">
      <c r="A1612" s="39"/>
      <c r="B1612" s="1" t="s">
        <v>700</v>
      </c>
      <c r="C1612" s="1" t="s">
        <v>1370</v>
      </c>
      <c r="D1612" s="1" t="s">
        <v>17</v>
      </c>
      <c r="E1612" s="1" t="s">
        <v>17</v>
      </c>
      <c r="F1612" s="2">
        <v>45535</v>
      </c>
      <c r="G1612" s="2">
        <v>45505</v>
      </c>
      <c r="H1612" s="1" t="s">
        <v>4469</v>
      </c>
      <c r="I1612" s="1" t="s">
        <v>4470</v>
      </c>
      <c r="J1612" s="1" t="s">
        <v>642</v>
      </c>
      <c r="K1612" s="1" t="s">
        <v>881</v>
      </c>
      <c r="L1612" s="1" t="s">
        <v>3416</v>
      </c>
      <c r="M1612" s="1"/>
      <c r="N1612" s="1"/>
      <c r="O1612" s="1"/>
      <c r="P1612" s="40">
        <v>560.2607960298526</v>
      </c>
      <c r="Q1612" s="37" t="str">
        <f>IF(C1612="ForthPoint","ForthPoint",IF(D1612="Intercompany",_xlfn.XLOOKUP(E1612,'Dept Lookup'!B:B,'Dept Lookup'!A:A),Modified!D1612))</f>
        <v>Data Engineering</v>
      </c>
      <c r="R1612" t="str">
        <f t="shared" si="129"/>
        <v>The Blackstone Group</v>
      </c>
      <c r="S1612" s="1" t="s">
        <v>707</v>
      </c>
      <c r="T1612">
        <f t="shared" si="130"/>
        <v>0</v>
      </c>
      <c r="U1612" s="25" t="str">
        <f>IF(K1612&gt;0,K1612,_xlfn.XLOOKUP(M1612,'Client Lookup'!L:L,'Client Lookup'!N:N))</f>
        <v>32036</v>
      </c>
      <c r="V1612" t="str">
        <f>_xlfn.XLOOKUP(_xlfn.NUMBERVALUE(U1612),'Project Lookup'!X:X,'Project Lookup'!B:B)</f>
        <v>Blackstone - Python Engineers (James Team)</v>
      </c>
      <c r="X1612" t="str">
        <f t="shared" si="131"/>
        <v>468 Blackstone Inc. : 1255 Blackstone - Python Engineers (James Team)</v>
      </c>
      <c r="Y1612" t="str">
        <f t="shared" si="132"/>
        <v>468 Blackstone Inc.</v>
      </c>
      <c r="Z1612" t="str">
        <f t="shared" si="128"/>
        <v>468 Blackstone Inc.</v>
      </c>
      <c r="AA1612" t="str">
        <f>_xlfn.XLOOKUP(Z1612,'Client Lookup'!A:A,'Client Lookup'!C:C)</f>
        <v>The Blackstone Group</v>
      </c>
      <c r="AC1612" t="e">
        <f>_xlfn.XLOOKUP(K1612,'Results vs Forecast'!K:K,'Results vs Forecast'!K:K)</f>
        <v>#N/A</v>
      </c>
    </row>
    <row r="1613" spans="1:29" hidden="1">
      <c r="A1613" s="39"/>
      <c r="B1613" s="1" t="s">
        <v>700</v>
      </c>
      <c r="C1613" s="1" t="s">
        <v>701</v>
      </c>
      <c r="D1613" s="1" t="s">
        <v>17</v>
      </c>
      <c r="E1613" s="1" t="s">
        <v>17</v>
      </c>
      <c r="F1613" s="2">
        <v>45535</v>
      </c>
      <c r="G1613" s="2">
        <v>45505</v>
      </c>
      <c r="H1613" s="1" t="s">
        <v>4471</v>
      </c>
      <c r="I1613" s="1" t="s">
        <v>4472</v>
      </c>
      <c r="J1613" s="1" t="s">
        <v>658</v>
      </c>
      <c r="K1613" s="1" t="s">
        <v>906</v>
      </c>
      <c r="L1613" s="1" t="s">
        <v>2082</v>
      </c>
      <c r="M1613" s="1"/>
      <c r="N1613" s="1"/>
      <c r="O1613" s="1" t="s">
        <v>1369</v>
      </c>
      <c r="P1613" s="40">
        <v>24359.439999999999</v>
      </c>
      <c r="Q1613" s="37" t="str">
        <f>IF(C1613="ForthPoint","ForthPoint",IF(D1613="Intercompany",_xlfn.XLOOKUP(E1613,'Dept Lookup'!B:B,'Dept Lookup'!A:A),Modified!D1613))</f>
        <v>Data Engineering</v>
      </c>
      <c r="R1613" t="str">
        <f t="shared" si="129"/>
        <v>Under Armour</v>
      </c>
      <c r="S1613" s="1" t="s">
        <v>707</v>
      </c>
      <c r="T1613">
        <f t="shared" si="130"/>
        <v>0</v>
      </c>
      <c r="U1613" s="25" t="str">
        <f>IF(K1613&gt;0,K1613,_xlfn.XLOOKUP(M1613,'Client Lookup'!L:L,'Client Lookup'!N:N))</f>
        <v>32545</v>
      </c>
      <c r="V1613" t="str">
        <f>_xlfn.XLOOKUP(_xlfn.NUMBERVALUE(U1613),'Project Lookup'!X:X,'Project Lookup'!B:B)</f>
        <v>Under Armour - Analytics POD</v>
      </c>
      <c r="X1613" t="str">
        <f t="shared" si="131"/>
        <v>276 Under Armour : 1262 Under Armour - Analytics POD</v>
      </c>
      <c r="Y1613" t="str">
        <f t="shared" si="132"/>
        <v>276 Under Armour</v>
      </c>
      <c r="Z1613" t="str">
        <f t="shared" si="128"/>
        <v>276 Under Armour</v>
      </c>
      <c r="AA1613" t="str">
        <f>_xlfn.XLOOKUP(Z1613,'Client Lookup'!A:A,'Client Lookup'!C:C)</f>
        <v>Under Armour</v>
      </c>
      <c r="AC1613" t="e">
        <f>_xlfn.XLOOKUP(K1613,'Results vs Forecast'!K:K,'Results vs Forecast'!K:K)</f>
        <v>#N/A</v>
      </c>
    </row>
    <row r="1614" spans="1:29" hidden="1">
      <c r="A1614" s="39"/>
      <c r="B1614" s="1" t="s">
        <v>700</v>
      </c>
      <c r="C1614" s="1" t="s">
        <v>1370</v>
      </c>
      <c r="D1614" s="1" t="s">
        <v>17</v>
      </c>
      <c r="E1614" s="1" t="s">
        <v>17</v>
      </c>
      <c r="F1614" s="2">
        <v>45535</v>
      </c>
      <c r="G1614" s="2">
        <v>45505</v>
      </c>
      <c r="H1614" s="1" t="s">
        <v>4473</v>
      </c>
      <c r="I1614" s="1" t="s">
        <v>4474</v>
      </c>
      <c r="J1614" s="1" t="s">
        <v>621</v>
      </c>
      <c r="K1614" s="1" t="s">
        <v>861</v>
      </c>
      <c r="L1614" s="1" t="s">
        <v>3500</v>
      </c>
      <c r="M1614" s="1"/>
      <c r="N1614" s="1"/>
      <c r="O1614" s="1"/>
      <c r="P1614" s="40">
        <v>210.0977985111947</v>
      </c>
      <c r="Q1614" s="37" t="str">
        <f>IF(C1614="ForthPoint","ForthPoint",IF(D1614="Intercompany",_xlfn.XLOOKUP(E1614,'Dept Lookup'!B:B,'Dept Lookup'!A:A),Modified!D1614))</f>
        <v>Data Engineering</v>
      </c>
      <c r="R1614" t="str">
        <f t="shared" si="129"/>
        <v>Sincera</v>
      </c>
      <c r="S1614" s="1" t="s">
        <v>707</v>
      </c>
      <c r="T1614">
        <f t="shared" si="130"/>
        <v>0</v>
      </c>
      <c r="U1614" s="25" t="str">
        <f>IF(K1614&gt;0,K1614,_xlfn.XLOOKUP(M1614,'Client Lookup'!L:L,'Client Lookup'!N:N))</f>
        <v>25152</v>
      </c>
      <c r="V1614" t="str">
        <f>_xlfn.XLOOKUP(_xlfn.NUMBERVALUE(U1614),'Project Lookup'!X:X,'Project Lookup'!B:B)</f>
        <v>Sincera SOW 3 - Data Engineering Team</v>
      </c>
      <c r="X1614" t="str">
        <f t="shared" si="131"/>
        <v>465 Sincera Technologies LLC : 980 Sincera SOW 3 - Data Engineering Team</v>
      </c>
      <c r="Y1614" t="str">
        <f t="shared" si="132"/>
        <v>465 Sincera Technologies LLC</v>
      </c>
      <c r="Z1614" t="str">
        <f t="shared" si="128"/>
        <v>465 Sincera Technologies LLC</v>
      </c>
      <c r="AA1614" t="str">
        <f>_xlfn.XLOOKUP(Z1614,'Client Lookup'!A:A,'Client Lookup'!C:C)</f>
        <v>Sincera</v>
      </c>
      <c r="AC1614" t="e">
        <f>_xlfn.XLOOKUP(K1614,'Results vs Forecast'!K:K,'Results vs Forecast'!K:K)</f>
        <v>#N/A</v>
      </c>
    </row>
    <row r="1615" spans="1:29" hidden="1">
      <c r="A1615" s="39"/>
      <c r="B1615" s="1" t="s">
        <v>700</v>
      </c>
      <c r="C1615" s="1" t="s">
        <v>1370</v>
      </c>
      <c r="D1615" s="1" t="s">
        <v>17</v>
      </c>
      <c r="E1615" s="1" t="s">
        <v>17</v>
      </c>
      <c r="F1615" s="2">
        <v>45535</v>
      </c>
      <c r="G1615" s="2">
        <v>45505</v>
      </c>
      <c r="H1615" s="1" t="s">
        <v>4475</v>
      </c>
      <c r="I1615" s="1" t="s">
        <v>4476</v>
      </c>
      <c r="J1615" s="1" t="s">
        <v>617</v>
      </c>
      <c r="K1615" s="1" t="s">
        <v>860</v>
      </c>
      <c r="L1615" s="1" t="s">
        <v>2892</v>
      </c>
      <c r="M1615" s="1"/>
      <c r="N1615" s="1"/>
      <c r="O1615" s="1"/>
      <c r="P1615" s="40">
        <v>464.21608813902071</v>
      </c>
      <c r="Q1615" s="37" t="str">
        <f>IF(C1615="ForthPoint","ForthPoint",IF(D1615="Intercompany",_xlfn.XLOOKUP(E1615,'Dept Lookup'!B:B,'Dept Lookup'!A:A),Modified!D1615))</f>
        <v>Data Engineering</v>
      </c>
      <c r="R1615" t="str">
        <f t="shared" si="129"/>
        <v>Roku</v>
      </c>
      <c r="S1615" s="1" t="s">
        <v>707</v>
      </c>
      <c r="T1615">
        <f t="shared" si="130"/>
        <v>0</v>
      </c>
      <c r="U1615" s="25" t="str">
        <f>IF(K1615&gt;0,K1615,_xlfn.XLOOKUP(M1615,'Client Lookup'!L:L,'Client Lookup'!N:N))</f>
        <v>25138</v>
      </c>
      <c r="V1615" t="str">
        <f>_xlfn.XLOOKUP(_xlfn.NUMBERVALUE(U1615),'Project Lookup'!X:X,'Project Lookup'!B:B)</f>
        <v>SOW#1 2024 - DE &amp; BI Team</v>
      </c>
      <c r="X1615" t="str">
        <f t="shared" si="131"/>
        <v>459 Roku Inc. : 966 SOW#1 2024 - DE &amp; BI Team</v>
      </c>
      <c r="Y1615" t="str">
        <f t="shared" si="132"/>
        <v>459 Roku Inc.</v>
      </c>
      <c r="Z1615" t="str">
        <f t="shared" si="128"/>
        <v>459 Roku Inc.</v>
      </c>
      <c r="AA1615" t="str">
        <f>_xlfn.XLOOKUP(Z1615,'Client Lookup'!A:A,'Client Lookup'!C:C)</f>
        <v>Roku</v>
      </c>
      <c r="AC1615" t="e">
        <f>_xlfn.XLOOKUP(K1615,'Results vs Forecast'!K:K,'Results vs Forecast'!K:K)</f>
        <v>#N/A</v>
      </c>
    </row>
    <row r="1616" spans="1:29" hidden="1">
      <c r="A1616" s="39"/>
      <c r="B1616" s="1" t="s">
        <v>700</v>
      </c>
      <c r="C1616" s="1" t="s">
        <v>1370</v>
      </c>
      <c r="D1616" s="1" t="s">
        <v>17</v>
      </c>
      <c r="E1616" s="1" t="s">
        <v>17</v>
      </c>
      <c r="F1616" s="2">
        <v>45535</v>
      </c>
      <c r="G1616" s="2">
        <v>45505</v>
      </c>
      <c r="H1616" s="1" t="s">
        <v>4477</v>
      </c>
      <c r="I1616" s="1" t="s">
        <v>4478</v>
      </c>
      <c r="J1616" s="1" t="s">
        <v>641</v>
      </c>
      <c r="K1616" s="1" t="s">
        <v>886</v>
      </c>
      <c r="L1616" s="1" t="s">
        <v>3668</v>
      </c>
      <c r="M1616" s="1"/>
      <c r="N1616" s="1"/>
      <c r="O1616" s="1"/>
      <c r="P1616" s="40">
        <v>504.23471642686729</v>
      </c>
      <c r="Q1616" s="37" t="str">
        <f>IF(C1616="ForthPoint","ForthPoint",IF(D1616="Intercompany",_xlfn.XLOOKUP(E1616,'Dept Lookup'!B:B,'Dept Lookup'!A:A),Modified!D1616))</f>
        <v>Data Engineering</v>
      </c>
      <c r="R1616" t="str">
        <f t="shared" si="129"/>
        <v>The Blackstone Group</v>
      </c>
      <c r="S1616" s="1" t="s">
        <v>707</v>
      </c>
      <c r="T1616">
        <f t="shared" si="130"/>
        <v>0</v>
      </c>
      <c r="U1616" s="25" t="str">
        <f>IF(K1616&gt;0,K1616,_xlfn.XLOOKUP(M1616,'Client Lookup'!L:L,'Client Lookup'!N:N))</f>
        <v>29419</v>
      </c>
      <c r="V1616" t="str">
        <f>_xlfn.XLOOKUP(_xlfn.NUMBERVALUE(U1616),'Project Lookup'!X:X,'Project Lookup'!B:B)</f>
        <v>Blackstone - SOW#18 - Data Engineer with AWS (Puneet Team)</v>
      </c>
      <c r="X1616" t="str">
        <f t="shared" si="131"/>
        <v>468 Blackstone Inc. : 1194 Blackstone - SOW#18 - Data Engineer with AWS (Puneet Team)</v>
      </c>
      <c r="Y1616" t="str">
        <f t="shared" si="132"/>
        <v>468 Blackstone Inc.</v>
      </c>
      <c r="Z1616" t="str">
        <f t="shared" si="128"/>
        <v>468 Blackstone Inc.</v>
      </c>
      <c r="AA1616" t="str">
        <f>_xlfn.XLOOKUP(Z1616,'Client Lookup'!A:A,'Client Lookup'!C:C)</f>
        <v>The Blackstone Group</v>
      </c>
      <c r="AC1616" t="e">
        <f>_xlfn.XLOOKUP(K1616,'Results vs Forecast'!K:K,'Results vs Forecast'!K:K)</f>
        <v>#N/A</v>
      </c>
    </row>
    <row r="1617" spans="1:29" hidden="1">
      <c r="A1617" s="39"/>
      <c r="B1617" s="1" t="s">
        <v>700</v>
      </c>
      <c r="C1617" s="1" t="s">
        <v>1370</v>
      </c>
      <c r="D1617" s="1" t="s">
        <v>17</v>
      </c>
      <c r="E1617" s="1" t="s">
        <v>17</v>
      </c>
      <c r="F1617" s="2">
        <v>45535</v>
      </c>
      <c r="G1617" s="2">
        <v>45505</v>
      </c>
      <c r="H1617" s="1" t="s">
        <v>4479</v>
      </c>
      <c r="I1617" s="1" t="s">
        <v>4480</v>
      </c>
      <c r="J1617" s="1" t="s">
        <v>593</v>
      </c>
      <c r="K1617" s="1" t="s">
        <v>842</v>
      </c>
      <c r="L1617" s="1" t="s">
        <v>1809</v>
      </c>
      <c r="M1617" s="1"/>
      <c r="N1617" s="1"/>
      <c r="O1617" s="1"/>
      <c r="P1617" s="40">
        <v>580.27011017377583</v>
      </c>
      <c r="Q1617" s="37" t="str">
        <f>IF(C1617="ForthPoint","ForthPoint",IF(D1617="Intercompany",_xlfn.XLOOKUP(E1617,'Dept Lookup'!B:B,'Dept Lookup'!A:A),Modified!D1617))</f>
        <v>Data Engineering</v>
      </c>
      <c r="R1617" t="str">
        <f t="shared" si="129"/>
        <v>MasterCard</v>
      </c>
      <c r="S1617" s="1" t="s">
        <v>707</v>
      </c>
      <c r="T1617">
        <f t="shared" si="130"/>
        <v>0</v>
      </c>
      <c r="U1617" s="25" t="str">
        <f>IF(K1617&gt;0,K1617,_xlfn.XLOOKUP(M1617,'Client Lookup'!L:L,'Client Lookup'!N:N))</f>
        <v>25146</v>
      </c>
      <c r="V1617" t="str">
        <f>_xlfn.XLOOKUP(_xlfn.NUMBERVALUE(U1617),'Project Lookup'!X:X,'Project Lookup'!B:B)</f>
        <v>Mastercard SOW #6</v>
      </c>
      <c r="X1617" t="str">
        <f t="shared" si="131"/>
        <v>461 Session M Inc. : 974 Mastercard SOW #6</v>
      </c>
      <c r="Y1617" t="str">
        <f t="shared" si="132"/>
        <v>461 Session M Inc.</v>
      </c>
      <c r="Z1617" t="str">
        <f t="shared" si="128"/>
        <v>461 Session M Inc.</v>
      </c>
      <c r="AA1617" t="str">
        <f>_xlfn.XLOOKUP(Z1617,'Client Lookup'!A:A,'Client Lookup'!C:C)</f>
        <v>MasterCard</v>
      </c>
      <c r="AC1617" t="e">
        <f>_xlfn.XLOOKUP(K1617,'Results vs Forecast'!K:K,'Results vs Forecast'!K:K)</f>
        <v>#N/A</v>
      </c>
    </row>
    <row r="1618" spans="1:29" hidden="1">
      <c r="A1618" s="39"/>
      <c r="B1618" s="1" t="s">
        <v>700</v>
      </c>
      <c r="C1618" s="1" t="s">
        <v>1370</v>
      </c>
      <c r="D1618" s="1" t="s">
        <v>17</v>
      </c>
      <c r="E1618" s="1" t="s">
        <v>17</v>
      </c>
      <c r="F1618" s="2">
        <v>45535</v>
      </c>
      <c r="G1618" s="2">
        <v>45505</v>
      </c>
      <c r="H1618" s="1" t="s">
        <v>4481</v>
      </c>
      <c r="I1618" s="1" t="s">
        <v>4482</v>
      </c>
      <c r="J1618" s="1" t="s">
        <v>645</v>
      </c>
      <c r="K1618" s="1" t="s">
        <v>891</v>
      </c>
      <c r="L1618" s="1" t="s">
        <v>3332</v>
      </c>
      <c r="M1618" s="1"/>
      <c r="N1618" s="1"/>
      <c r="O1618" s="1"/>
      <c r="P1618" s="40">
        <v>440.20491116631274</v>
      </c>
      <c r="Q1618" s="37" t="str">
        <f>IF(C1618="ForthPoint","ForthPoint",IF(D1618="Intercompany",_xlfn.XLOOKUP(E1618,'Dept Lookup'!B:B,'Dept Lookup'!A:A),Modified!D1618))</f>
        <v>Data Engineering</v>
      </c>
      <c r="R1618" t="str">
        <f t="shared" si="129"/>
        <v>The Blackstone Group</v>
      </c>
      <c r="S1618" s="1" t="s">
        <v>707</v>
      </c>
      <c r="T1618">
        <f t="shared" si="130"/>
        <v>0</v>
      </c>
      <c r="U1618" s="25" t="str">
        <f>IF(K1618&gt;0,K1618,_xlfn.XLOOKUP(M1618,'Client Lookup'!L:L,'Client Lookup'!N:N))</f>
        <v>25160</v>
      </c>
      <c r="V1618" t="str">
        <f>_xlfn.XLOOKUP(_xlfn.NUMBERVALUE(U1618),'Project Lookup'!X:X,'Project Lookup'!B:B)</f>
        <v>Blackstone SOW #12</v>
      </c>
      <c r="X1618" t="str">
        <f t="shared" si="131"/>
        <v>468 Blackstone Inc. : 988 Blackstone SOW #12</v>
      </c>
      <c r="Y1618" t="str">
        <f t="shared" si="132"/>
        <v>468 Blackstone Inc.</v>
      </c>
      <c r="Z1618" t="str">
        <f t="shared" si="128"/>
        <v>468 Blackstone Inc.</v>
      </c>
      <c r="AA1618" t="str">
        <f>_xlfn.XLOOKUP(Z1618,'Client Lookup'!A:A,'Client Lookup'!C:C)</f>
        <v>The Blackstone Group</v>
      </c>
      <c r="AC1618" t="e">
        <f>_xlfn.XLOOKUP(K1618,'Results vs Forecast'!K:K,'Results vs Forecast'!K:K)</f>
        <v>#N/A</v>
      </c>
    </row>
    <row r="1619" spans="1:29" hidden="1">
      <c r="A1619" s="39"/>
      <c r="B1619" s="1" t="s">
        <v>700</v>
      </c>
      <c r="C1619" s="1" t="s">
        <v>1370</v>
      </c>
      <c r="D1619" s="1" t="s">
        <v>17</v>
      </c>
      <c r="E1619" s="1" t="s">
        <v>17</v>
      </c>
      <c r="F1619" s="2">
        <v>45535</v>
      </c>
      <c r="G1619" s="2">
        <v>45505</v>
      </c>
      <c r="H1619" s="1" t="s">
        <v>4483</v>
      </c>
      <c r="I1619" s="1" t="s">
        <v>4484</v>
      </c>
      <c r="J1619" s="1" t="s">
        <v>613</v>
      </c>
      <c r="K1619" s="1" t="s">
        <v>854</v>
      </c>
      <c r="L1619" s="1"/>
      <c r="M1619" s="1"/>
      <c r="N1619" s="1"/>
      <c r="O1619" s="1"/>
      <c r="P1619" s="40">
        <v>312.14530064520358</v>
      </c>
      <c r="Q1619" s="37" t="str">
        <f>IF(C1619="ForthPoint","ForthPoint",IF(D1619="Intercompany",_xlfn.XLOOKUP(E1619,'Dept Lookup'!B:B,'Dept Lookup'!A:A),Modified!D1619))</f>
        <v>Data Engineering</v>
      </c>
      <c r="R1619" t="str">
        <f t="shared" si="129"/>
        <v>Pixability</v>
      </c>
      <c r="S1619" s="1" t="s">
        <v>707</v>
      </c>
      <c r="T1619">
        <f t="shared" si="130"/>
        <v>0</v>
      </c>
      <c r="U1619" s="25" t="str">
        <f>IF(K1619&gt;0,K1619,_xlfn.XLOOKUP(M1619,'Client Lookup'!L:L,'Client Lookup'!N:N))</f>
        <v>25155</v>
      </c>
      <c r="V1619" t="str">
        <f>_xlfn.XLOOKUP(_xlfn.NUMBERVALUE(U1619),'Project Lookup'!X:X,'Project Lookup'!B:B)</f>
        <v>Pixability SOW#3</v>
      </c>
      <c r="X1619" t="str">
        <f t="shared" si="131"/>
        <v>466 Pixability Inc. : 983 Pixability SOW#3</v>
      </c>
      <c r="Y1619" t="str">
        <f t="shared" si="132"/>
        <v>466 Pixability Inc.</v>
      </c>
      <c r="Z1619" t="str">
        <f t="shared" si="128"/>
        <v>466 Pixability Inc.</v>
      </c>
      <c r="AA1619" t="str">
        <f>_xlfn.XLOOKUP(Z1619,'Client Lookup'!A:A,'Client Lookup'!C:C)</f>
        <v>Pixability</v>
      </c>
      <c r="AC1619" t="e">
        <f>_xlfn.XLOOKUP(K1619,'Results vs Forecast'!K:K,'Results vs Forecast'!K:K)</f>
        <v>#N/A</v>
      </c>
    </row>
    <row r="1620" spans="1:29" hidden="1">
      <c r="A1620" s="39"/>
      <c r="B1620" s="1" t="s">
        <v>700</v>
      </c>
      <c r="C1620" s="1" t="s">
        <v>1370</v>
      </c>
      <c r="D1620" s="1" t="s">
        <v>17</v>
      </c>
      <c r="E1620" s="1" t="s">
        <v>17</v>
      </c>
      <c r="F1620" s="2">
        <v>45535</v>
      </c>
      <c r="G1620" s="2">
        <v>45505</v>
      </c>
      <c r="H1620" s="1" t="s">
        <v>4485</v>
      </c>
      <c r="I1620" s="1" t="s">
        <v>4486</v>
      </c>
      <c r="J1620" s="1" t="s">
        <v>816</v>
      </c>
      <c r="K1620" s="1" t="s">
        <v>798</v>
      </c>
      <c r="L1620" s="1" t="s">
        <v>3413</v>
      </c>
      <c r="M1620" s="1"/>
      <c r="N1620" s="1"/>
      <c r="O1620" s="1"/>
      <c r="P1620" s="40">
        <v>376.17510590575813</v>
      </c>
      <c r="Q1620" s="37" t="str">
        <f>IF(C1620="ForthPoint","ForthPoint",IF(D1620="Intercompany",_xlfn.XLOOKUP(E1620,'Dept Lookup'!B:B,'Dept Lookup'!A:A),Modified!D1620))</f>
        <v>Data Engineering</v>
      </c>
      <c r="R1620" t="str">
        <f t="shared" si="129"/>
        <v>Globalization Partners</v>
      </c>
      <c r="S1620" s="1" t="s">
        <v>707</v>
      </c>
      <c r="T1620">
        <f t="shared" si="130"/>
        <v>0</v>
      </c>
      <c r="U1620" s="25" t="str">
        <f>IF(K1620&gt;0,K1620,_xlfn.XLOOKUP(M1620,'Client Lookup'!L:L,'Client Lookup'!N:N))</f>
        <v>36409</v>
      </c>
      <c r="V1620" t="str">
        <f>_xlfn.XLOOKUP(_xlfn.NUMBERVALUE(U1620),'Project Lookup'!X:X,'Project Lookup'!B:B)</f>
        <v>Globalization Partners SOW #39 - Data Engineering Team  Renewal</v>
      </c>
      <c r="X1620" t="str">
        <f t="shared" si="131"/>
        <v>460 Globalization Partners Inc. : 1366 Globalization Partners SOW #39 - Data Engineering Team  Renewal</v>
      </c>
      <c r="Y1620" t="str">
        <f t="shared" si="132"/>
        <v>460 Globalization Partners Inc.</v>
      </c>
      <c r="Z1620" t="str">
        <f t="shared" si="128"/>
        <v>460 Globalization Partners Inc.</v>
      </c>
      <c r="AA1620" t="str">
        <f>_xlfn.XLOOKUP(Z1620,'Client Lookup'!A:A,'Client Lookup'!C:C)</f>
        <v>Globalization Partners</v>
      </c>
      <c r="AC1620" t="e">
        <f>_xlfn.XLOOKUP(K1620,'Results vs Forecast'!K:K,'Results vs Forecast'!K:K)</f>
        <v>#N/A</v>
      </c>
    </row>
    <row r="1621" spans="1:29" hidden="1">
      <c r="A1621" s="39"/>
      <c r="B1621" s="1" t="s">
        <v>700</v>
      </c>
      <c r="C1621" s="1" t="s">
        <v>1370</v>
      </c>
      <c r="D1621" s="1" t="s">
        <v>17</v>
      </c>
      <c r="E1621" s="1" t="s">
        <v>17</v>
      </c>
      <c r="F1621" s="2">
        <v>45535</v>
      </c>
      <c r="G1621" s="2">
        <v>45505</v>
      </c>
      <c r="H1621" s="1" t="s">
        <v>4487</v>
      </c>
      <c r="I1621" s="1" t="s">
        <v>4488</v>
      </c>
      <c r="J1621" s="1" t="s">
        <v>593</v>
      </c>
      <c r="K1621" s="1" t="s">
        <v>842</v>
      </c>
      <c r="L1621" s="1" t="s">
        <v>1809</v>
      </c>
      <c r="M1621" s="1"/>
      <c r="N1621" s="1"/>
      <c r="O1621" s="1"/>
      <c r="P1621" s="40">
        <v>638.29712119115345</v>
      </c>
      <c r="Q1621" s="37" t="str">
        <f>IF(C1621="ForthPoint","ForthPoint",IF(D1621="Intercompany",_xlfn.XLOOKUP(E1621,'Dept Lookup'!B:B,'Dept Lookup'!A:A),Modified!D1621))</f>
        <v>Data Engineering</v>
      </c>
      <c r="R1621" t="str">
        <f t="shared" si="129"/>
        <v>MasterCard</v>
      </c>
      <c r="S1621" s="1" t="s">
        <v>707</v>
      </c>
      <c r="T1621">
        <f t="shared" si="130"/>
        <v>0</v>
      </c>
      <c r="U1621" s="25" t="str">
        <f>IF(K1621&gt;0,K1621,_xlfn.XLOOKUP(M1621,'Client Lookup'!L:L,'Client Lookup'!N:N))</f>
        <v>25146</v>
      </c>
      <c r="V1621" t="str">
        <f>_xlfn.XLOOKUP(_xlfn.NUMBERVALUE(U1621),'Project Lookup'!X:X,'Project Lookup'!B:B)</f>
        <v>Mastercard SOW #6</v>
      </c>
      <c r="X1621" t="str">
        <f t="shared" si="131"/>
        <v>461 Session M Inc. : 974 Mastercard SOW #6</v>
      </c>
      <c r="Y1621" t="str">
        <f t="shared" si="132"/>
        <v>461 Session M Inc.</v>
      </c>
      <c r="Z1621" t="str">
        <f t="shared" si="128"/>
        <v>461 Session M Inc.</v>
      </c>
      <c r="AA1621" t="str">
        <f>_xlfn.XLOOKUP(Z1621,'Client Lookup'!A:A,'Client Lookup'!C:C)</f>
        <v>MasterCard</v>
      </c>
      <c r="AC1621" t="e">
        <f>_xlfn.XLOOKUP(K1621,'Results vs Forecast'!K:K,'Results vs Forecast'!K:K)</f>
        <v>#N/A</v>
      </c>
    </row>
    <row r="1622" spans="1:29" hidden="1">
      <c r="A1622" s="39"/>
      <c r="B1622" s="1" t="s">
        <v>700</v>
      </c>
      <c r="C1622" s="1" t="s">
        <v>1370</v>
      </c>
      <c r="D1622" s="1" t="s">
        <v>17</v>
      </c>
      <c r="E1622" s="1" t="s">
        <v>17</v>
      </c>
      <c r="F1622" s="2">
        <v>45535</v>
      </c>
      <c r="G1622" s="2">
        <v>45505</v>
      </c>
      <c r="H1622" s="1" t="s">
        <v>4489</v>
      </c>
      <c r="I1622" s="1" t="s">
        <v>4490</v>
      </c>
      <c r="J1622" s="1" t="s">
        <v>617</v>
      </c>
      <c r="K1622" s="1" t="s">
        <v>860</v>
      </c>
      <c r="L1622" s="1" t="s">
        <v>2892</v>
      </c>
      <c r="M1622" s="1"/>
      <c r="N1622" s="1"/>
      <c r="O1622" s="1"/>
      <c r="P1622" s="40">
        <v>480.22353945415932</v>
      </c>
      <c r="Q1622" s="37" t="str">
        <f>IF(C1622="ForthPoint","ForthPoint",IF(D1622="Intercompany",_xlfn.XLOOKUP(E1622,'Dept Lookup'!B:B,'Dept Lookup'!A:A),Modified!D1622))</f>
        <v>Data Engineering</v>
      </c>
      <c r="R1622" t="str">
        <f t="shared" si="129"/>
        <v>Roku</v>
      </c>
      <c r="S1622" s="1" t="s">
        <v>707</v>
      </c>
      <c r="T1622">
        <f t="shared" si="130"/>
        <v>0</v>
      </c>
      <c r="U1622" s="25" t="str">
        <f>IF(K1622&gt;0,K1622,_xlfn.XLOOKUP(M1622,'Client Lookup'!L:L,'Client Lookup'!N:N))</f>
        <v>25138</v>
      </c>
      <c r="V1622" t="str">
        <f>_xlfn.XLOOKUP(_xlfn.NUMBERVALUE(U1622),'Project Lookup'!X:X,'Project Lookup'!B:B)</f>
        <v>SOW#1 2024 - DE &amp; BI Team</v>
      </c>
      <c r="X1622" t="str">
        <f t="shared" si="131"/>
        <v>459 Roku Inc. : 966 SOW#1 2024 - DE &amp; BI Team</v>
      </c>
      <c r="Y1622" t="str">
        <f t="shared" si="132"/>
        <v>459 Roku Inc.</v>
      </c>
      <c r="Z1622" t="str">
        <f t="shared" si="128"/>
        <v>459 Roku Inc.</v>
      </c>
      <c r="AA1622" t="str">
        <f>_xlfn.XLOOKUP(Z1622,'Client Lookup'!A:A,'Client Lookup'!C:C)</f>
        <v>Roku</v>
      </c>
      <c r="AC1622" t="e">
        <f>_xlfn.XLOOKUP(K1622,'Results vs Forecast'!K:K,'Results vs Forecast'!K:K)</f>
        <v>#N/A</v>
      </c>
    </row>
    <row r="1623" spans="1:29" hidden="1">
      <c r="A1623" s="39"/>
      <c r="B1623" s="1" t="s">
        <v>700</v>
      </c>
      <c r="C1623" s="1" t="s">
        <v>1370</v>
      </c>
      <c r="D1623" s="1" t="s">
        <v>17</v>
      </c>
      <c r="E1623" s="1" t="s">
        <v>17</v>
      </c>
      <c r="F1623" s="2">
        <v>45535</v>
      </c>
      <c r="G1623" s="2">
        <v>45505</v>
      </c>
      <c r="H1623" s="1" t="s">
        <v>4491</v>
      </c>
      <c r="I1623" s="1" t="s">
        <v>4492</v>
      </c>
      <c r="J1623" s="1" t="s">
        <v>617</v>
      </c>
      <c r="K1623" s="1" t="s">
        <v>860</v>
      </c>
      <c r="L1623" s="1" t="s">
        <v>2892</v>
      </c>
      <c r="M1623" s="1"/>
      <c r="N1623" s="1"/>
      <c r="O1623" s="1"/>
      <c r="P1623" s="40">
        <v>380.17696873454281</v>
      </c>
      <c r="Q1623" s="37" t="str">
        <f>IF(C1623="ForthPoint","ForthPoint",IF(D1623="Intercompany",_xlfn.XLOOKUP(E1623,'Dept Lookup'!B:B,'Dept Lookup'!A:A),Modified!D1623))</f>
        <v>Data Engineering</v>
      </c>
      <c r="R1623" t="str">
        <f t="shared" si="129"/>
        <v>Roku</v>
      </c>
      <c r="S1623" s="1" t="s">
        <v>707</v>
      </c>
      <c r="T1623">
        <f t="shared" si="130"/>
        <v>0</v>
      </c>
      <c r="U1623" s="25" t="str">
        <f>IF(K1623&gt;0,K1623,_xlfn.XLOOKUP(M1623,'Client Lookup'!L:L,'Client Lookup'!N:N))</f>
        <v>25138</v>
      </c>
      <c r="V1623" t="str">
        <f>_xlfn.XLOOKUP(_xlfn.NUMBERVALUE(U1623),'Project Lookup'!X:X,'Project Lookup'!B:B)</f>
        <v>SOW#1 2024 - DE &amp; BI Team</v>
      </c>
      <c r="X1623" t="str">
        <f t="shared" si="131"/>
        <v>459 Roku Inc. : 966 SOW#1 2024 - DE &amp; BI Team</v>
      </c>
      <c r="Y1623" t="str">
        <f t="shared" si="132"/>
        <v>459 Roku Inc.</v>
      </c>
      <c r="Z1623" t="str">
        <f t="shared" si="128"/>
        <v>459 Roku Inc.</v>
      </c>
      <c r="AA1623" t="str">
        <f>_xlfn.XLOOKUP(Z1623,'Client Lookup'!A:A,'Client Lookup'!C:C)</f>
        <v>Roku</v>
      </c>
      <c r="AC1623" t="e">
        <f>_xlfn.XLOOKUP(K1623,'Results vs Forecast'!K:K,'Results vs Forecast'!K:K)</f>
        <v>#N/A</v>
      </c>
    </row>
    <row r="1624" spans="1:29" hidden="1">
      <c r="A1624" s="39"/>
      <c r="B1624" s="1" t="s">
        <v>700</v>
      </c>
      <c r="C1624" s="1" t="s">
        <v>1370</v>
      </c>
      <c r="D1624" s="1" t="s">
        <v>17</v>
      </c>
      <c r="E1624" s="1" t="s">
        <v>17</v>
      </c>
      <c r="F1624" s="2">
        <v>45535</v>
      </c>
      <c r="G1624" s="2">
        <v>45505</v>
      </c>
      <c r="H1624" s="1" t="s">
        <v>4493</v>
      </c>
      <c r="I1624" s="1" t="s">
        <v>4494</v>
      </c>
      <c r="J1624" s="1" t="s">
        <v>820</v>
      </c>
      <c r="K1624" s="1" t="s">
        <v>800</v>
      </c>
      <c r="L1624" s="1" t="s">
        <v>3718</v>
      </c>
      <c r="M1624" s="1"/>
      <c r="N1624" s="1"/>
      <c r="O1624" s="1"/>
      <c r="P1624" s="40">
        <v>560.2607960298526</v>
      </c>
      <c r="Q1624" s="37" t="str">
        <f>IF(C1624="ForthPoint","ForthPoint",IF(D1624="Intercompany",_xlfn.XLOOKUP(E1624,'Dept Lookup'!B:B,'Dept Lookup'!A:A),Modified!D1624))</f>
        <v>Data Engineering</v>
      </c>
      <c r="R1624" t="str">
        <f t="shared" si="129"/>
        <v>Globalization Partners</v>
      </c>
      <c r="S1624" s="1" t="s">
        <v>707</v>
      </c>
      <c r="T1624">
        <f t="shared" si="130"/>
        <v>0</v>
      </c>
      <c r="U1624" s="25" t="str">
        <f>IF(K1624&gt;0,K1624,_xlfn.XLOOKUP(M1624,'Client Lookup'!L:L,'Client Lookup'!N:N))</f>
        <v>36411</v>
      </c>
      <c r="V1624" t="str">
        <f>_xlfn.XLOOKUP(_xlfn.NUMBERVALUE(U1624),'Project Lookup'!X:X,'Project Lookup'!B:B)</f>
        <v>Globalization Partners SOW #42 - Data Engineering Team Renewal</v>
      </c>
      <c r="X1624" t="str">
        <f t="shared" si="131"/>
        <v>460 Globalization Partners Inc. : 1368 Globalization Partners SOW #42 - Data Engineering Team Renewal</v>
      </c>
      <c r="Y1624" t="str">
        <f t="shared" si="132"/>
        <v>460 Globalization Partners Inc.</v>
      </c>
      <c r="Z1624" t="str">
        <f t="shared" ref="Z1624:Z1687" si="133">IF(LEFT(Y1624,3)="ICC",IFERROR(_xlfn.TEXTAFTER(Y1624,"ICC "),Y1624),Y1624)</f>
        <v>460 Globalization Partners Inc.</v>
      </c>
      <c r="AA1624" t="str">
        <f>_xlfn.XLOOKUP(Z1624,'Client Lookup'!A:A,'Client Lookup'!C:C)</f>
        <v>Globalization Partners</v>
      </c>
      <c r="AC1624" t="e">
        <f>_xlfn.XLOOKUP(K1624,'Results vs Forecast'!K:K,'Results vs Forecast'!K:K)</f>
        <v>#N/A</v>
      </c>
    </row>
    <row r="1625" spans="1:29" hidden="1">
      <c r="A1625" s="39"/>
      <c r="B1625" s="1" t="s">
        <v>700</v>
      </c>
      <c r="C1625" s="1" t="s">
        <v>1370</v>
      </c>
      <c r="D1625" s="1" t="s">
        <v>17</v>
      </c>
      <c r="E1625" s="1" t="s">
        <v>17</v>
      </c>
      <c r="F1625" s="2">
        <v>45535</v>
      </c>
      <c r="G1625" s="2">
        <v>45505</v>
      </c>
      <c r="H1625" s="1" t="s">
        <v>4495</v>
      </c>
      <c r="I1625" s="1" t="s">
        <v>4496</v>
      </c>
      <c r="J1625" s="1" t="s">
        <v>643</v>
      </c>
      <c r="K1625" s="1" t="s">
        <v>890</v>
      </c>
      <c r="L1625" s="1" t="s">
        <v>3373</v>
      </c>
      <c r="M1625" s="1"/>
      <c r="N1625" s="1"/>
      <c r="O1625" s="1"/>
      <c r="P1625" s="40">
        <v>520.2421677420059</v>
      </c>
      <c r="Q1625" s="37" t="str">
        <f>IF(C1625="ForthPoint","ForthPoint",IF(D1625="Intercompany",_xlfn.XLOOKUP(E1625,'Dept Lookup'!B:B,'Dept Lookup'!A:A),Modified!D1625))</f>
        <v>Data Engineering</v>
      </c>
      <c r="R1625" t="str">
        <f t="shared" si="129"/>
        <v>The Blackstone Group</v>
      </c>
      <c r="S1625" s="1" t="s">
        <v>707</v>
      </c>
      <c r="T1625">
        <f t="shared" si="130"/>
        <v>0</v>
      </c>
      <c r="U1625" s="25" t="str">
        <f>IF(K1625&gt;0,K1625,_xlfn.XLOOKUP(M1625,'Client Lookup'!L:L,'Client Lookup'!N:N))</f>
        <v>32875</v>
      </c>
      <c r="V1625" t="str">
        <f>_xlfn.XLOOKUP(_xlfn.NUMBERVALUE(U1625),'Project Lookup'!X:X,'Project Lookup'!B:B)</f>
        <v>Blackstone - SOW#24 FS Engineer (Seb Team)</v>
      </c>
      <c r="X1625" t="str">
        <f t="shared" si="131"/>
        <v>468 Blackstone Inc. : 1285 Blackstone - SOW#24 FS Engineer (Seb Team)</v>
      </c>
      <c r="Y1625" t="str">
        <f t="shared" si="132"/>
        <v>468 Blackstone Inc.</v>
      </c>
      <c r="Z1625" t="str">
        <f t="shared" si="133"/>
        <v>468 Blackstone Inc.</v>
      </c>
      <c r="AA1625" t="str">
        <f>_xlfn.XLOOKUP(Z1625,'Client Lookup'!A:A,'Client Lookup'!C:C)</f>
        <v>The Blackstone Group</v>
      </c>
      <c r="AC1625" t="e">
        <f>_xlfn.XLOOKUP(K1625,'Results vs Forecast'!K:K,'Results vs Forecast'!K:K)</f>
        <v>#N/A</v>
      </c>
    </row>
    <row r="1626" spans="1:29" hidden="1">
      <c r="A1626" s="39"/>
      <c r="B1626" s="1" t="s">
        <v>700</v>
      </c>
      <c r="C1626" s="1" t="s">
        <v>1370</v>
      </c>
      <c r="D1626" s="1" t="s">
        <v>17</v>
      </c>
      <c r="E1626" s="1" t="s">
        <v>17</v>
      </c>
      <c r="F1626" s="2">
        <v>45535</v>
      </c>
      <c r="G1626" s="2">
        <v>45505</v>
      </c>
      <c r="H1626" s="1" t="s">
        <v>4497</v>
      </c>
      <c r="I1626" s="1" t="s">
        <v>4498</v>
      </c>
      <c r="J1626" s="1" t="s">
        <v>639</v>
      </c>
      <c r="K1626" s="1" t="s">
        <v>889</v>
      </c>
      <c r="L1626" s="1" t="s">
        <v>1254</v>
      </c>
      <c r="M1626" s="1"/>
      <c r="N1626" s="1"/>
      <c r="O1626" s="1"/>
      <c r="P1626" s="40">
        <v>440.20491116631274</v>
      </c>
      <c r="Q1626" s="37" t="str">
        <f>IF(C1626="ForthPoint","ForthPoint",IF(D1626="Intercompany",_xlfn.XLOOKUP(E1626,'Dept Lookup'!B:B,'Dept Lookup'!A:A),Modified!D1626))</f>
        <v>Data Engineering</v>
      </c>
      <c r="R1626" t="str">
        <f t="shared" si="129"/>
        <v>The Blackstone Group</v>
      </c>
      <c r="S1626" s="1" t="s">
        <v>707</v>
      </c>
      <c r="T1626">
        <f t="shared" si="130"/>
        <v>0</v>
      </c>
      <c r="U1626" s="25" t="str">
        <f>IF(K1626&gt;0,K1626,_xlfn.XLOOKUP(M1626,'Client Lookup'!L:L,'Client Lookup'!N:N))</f>
        <v>28998</v>
      </c>
      <c r="V1626" t="str">
        <f>_xlfn.XLOOKUP(_xlfn.NUMBERVALUE(U1626),'Project Lookup'!X:X,'Project Lookup'!B:B)</f>
        <v>Blackstone - SOW#23 - DE Tech Lead (Rafael Team)</v>
      </c>
      <c r="X1626" t="str">
        <f t="shared" si="131"/>
        <v>468 Blackstone Inc. : 1181 Blackstone - SOW#23 - DE Tech Lead (Rafael Team)</v>
      </c>
      <c r="Y1626" t="str">
        <f t="shared" si="132"/>
        <v>468 Blackstone Inc.</v>
      </c>
      <c r="Z1626" t="str">
        <f t="shared" si="133"/>
        <v>468 Blackstone Inc.</v>
      </c>
      <c r="AA1626" t="str">
        <f>_xlfn.XLOOKUP(Z1626,'Client Lookup'!A:A,'Client Lookup'!C:C)</f>
        <v>The Blackstone Group</v>
      </c>
      <c r="AC1626" t="e">
        <f>_xlfn.XLOOKUP(K1626,'Results vs Forecast'!K:K,'Results vs Forecast'!K:K)</f>
        <v>#N/A</v>
      </c>
    </row>
    <row r="1627" spans="1:29" hidden="1">
      <c r="A1627" s="39"/>
      <c r="B1627" s="1" t="s">
        <v>700</v>
      </c>
      <c r="C1627" s="1" t="s">
        <v>1370</v>
      </c>
      <c r="D1627" s="1" t="s">
        <v>17</v>
      </c>
      <c r="E1627" s="1" t="s">
        <v>17</v>
      </c>
      <c r="F1627" s="2">
        <v>45535</v>
      </c>
      <c r="G1627" s="2">
        <v>45505</v>
      </c>
      <c r="H1627" s="1" t="s">
        <v>4499</v>
      </c>
      <c r="I1627" s="1" t="s">
        <v>4500</v>
      </c>
      <c r="J1627" s="1" t="s">
        <v>645</v>
      </c>
      <c r="K1627" s="1" t="s">
        <v>891</v>
      </c>
      <c r="L1627" s="1" t="s">
        <v>3332</v>
      </c>
      <c r="M1627" s="1"/>
      <c r="N1627" s="1"/>
      <c r="O1627" s="1"/>
      <c r="P1627" s="40">
        <v>560.2607960298526</v>
      </c>
      <c r="Q1627" s="37" t="str">
        <f>IF(C1627="ForthPoint","ForthPoint",IF(D1627="Intercompany",_xlfn.XLOOKUP(E1627,'Dept Lookup'!B:B,'Dept Lookup'!A:A),Modified!D1627))</f>
        <v>Data Engineering</v>
      </c>
      <c r="R1627" t="str">
        <f t="shared" si="129"/>
        <v>The Blackstone Group</v>
      </c>
      <c r="S1627" s="1" t="s">
        <v>707</v>
      </c>
      <c r="T1627">
        <f t="shared" si="130"/>
        <v>0</v>
      </c>
      <c r="U1627" s="25" t="str">
        <f>IF(K1627&gt;0,K1627,_xlfn.XLOOKUP(M1627,'Client Lookup'!L:L,'Client Lookup'!N:N))</f>
        <v>25160</v>
      </c>
      <c r="V1627" t="str">
        <f>_xlfn.XLOOKUP(_xlfn.NUMBERVALUE(U1627),'Project Lookup'!X:X,'Project Lookup'!B:B)</f>
        <v>Blackstone SOW #12</v>
      </c>
      <c r="X1627" t="str">
        <f t="shared" si="131"/>
        <v>468 Blackstone Inc. : 988 Blackstone SOW #12</v>
      </c>
      <c r="Y1627" t="str">
        <f t="shared" si="132"/>
        <v>468 Blackstone Inc.</v>
      </c>
      <c r="Z1627" t="str">
        <f t="shared" si="133"/>
        <v>468 Blackstone Inc.</v>
      </c>
      <c r="AA1627" t="str">
        <f>_xlfn.XLOOKUP(Z1627,'Client Lookup'!A:A,'Client Lookup'!C:C)</f>
        <v>The Blackstone Group</v>
      </c>
      <c r="AC1627" t="e">
        <f>_xlfn.XLOOKUP(K1627,'Results vs Forecast'!K:K,'Results vs Forecast'!K:K)</f>
        <v>#N/A</v>
      </c>
    </row>
    <row r="1628" spans="1:29" hidden="1">
      <c r="A1628" s="39"/>
      <c r="B1628" s="1" t="s">
        <v>700</v>
      </c>
      <c r="C1628" s="1" t="s">
        <v>1370</v>
      </c>
      <c r="D1628" s="1" t="s">
        <v>17</v>
      </c>
      <c r="E1628" s="1" t="s">
        <v>17</v>
      </c>
      <c r="F1628" s="2">
        <v>45535</v>
      </c>
      <c r="G1628" s="2">
        <v>45505</v>
      </c>
      <c r="H1628" s="1" t="s">
        <v>4501</v>
      </c>
      <c r="I1628" s="1" t="s">
        <v>4502</v>
      </c>
      <c r="J1628" s="1" t="s">
        <v>645</v>
      </c>
      <c r="K1628" s="1" t="s">
        <v>891</v>
      </c>
      <c r="L1628" s="1" t="s">
        <v>3332</v>
      </c>
      <c r="M1628" s="1"/>
      <c r="N1628" s="1"/>
      <c r="O1628" s="1"/>
      <c r="P1628" s="40">
        <v>480.22353945415932</v>
      </c>
      <c r="Q1628" s="37" t="str">
        <f>IF(C1628="ForthPoint","ForthPoint",IF(D1628="Intercompany",_xlfn.XLOOKUP(E1628,'Dept Lookup'!B:B,'Dept Lookup'!A:A),Modified!D1628))</f>
        <v>Data Engineering</v>
      </c>
      <c r="R1628" t="str">
        <f t="shared" si="129"/>
        <v>The Blackstone Group</v>
      </c>
      <c r="S1628" s="1" t="s">
        <v>707</v>
      </c>
      <c r="T1628">
        <f t="shared" si="130"/>
        <v>0</v>
      </c>
      <c r="U1628" s="25" t="str">
        <f>IF(K1628&gt;0,K1628,_xlfn.XLOOKUP(M1628,'Client Lookup'!L:L,'Client Lookup'!N:N))</f>
        <v>25160</v>
      </c>
      <c r="V1628" t="str">
        <f>_xlfn.XLOOKUP(_xlfn.NUMBERVALUE(U1628),'Project Lookup'!X:X,'Project Lookup'!B:B)</f>
        <v>Blackstone SOW #12</v>
      </c>
      <c r="X1628" t="str">
        <f t="shared" si="131"/>
        <v>468 Blackstone Inc. : 988 Blackstone SOW #12</v>
      </c>
      <c r="Y1628" t="str">
        <f t="shared" si="132"/>
        <v>468 Blackstone Inc.</v>
      </c>
      <c r="Z1628" t="str">
        <f t="shared" si="133"/>
        <v>468 Blackstone Inc.</v>
      </c>
      <c r="AA1628" t="str">
        <f>_xlfn.XLOOKUP(Z1628,'Client Lookup'!A:A,'Client Lookup'!C:C)</f>
        <v>The Blackstone Group</v>
      </c>
      <c r="AC1628" t="e">
        <f>_xlfn.XLOOKUP(K1628,'Results vs Forecast'!K:K,'Results vs Forecast'!K:K)</f>
        <v>#N/A</v>
      </c>
    </row>
    <row r="1629" spans="1:29" hidden="1">
      <c r="A1629" s="39"/>
      <c r="B1629" s="1" t="s">
        <v>700</v>
      </c>
      <c r="C1629" s="1" t="s">
        <v>1370</v>
      </c>
      <c r="D1629" s="1" t="s">
        <v>17</v>
      </c>
      <c r="E1629" s="1" t="s">
        <v>17</v>
      </c>
      <c r="F1629" s="2">
        <v>45535</v>
      </c>
      <c r="G1629" s="2">
        <v>45505</v>
      </c>
      <c r="H1629" s="1" t="s">
        <v>4503</v>
      </c>
      <c r="I1629" s="1" t="s">
        <v>4504</v>
      </c>
      <c r="J1629" s="1" t="s">
        <v>620</v>
      </c>
      <c r="K1629" s="1" t="s">
        <v>862</v>
      </c>
      <c r="L1629" s="1" t="s">
        <v>3343</v>
      </c>
      <c r="M1629" s="1"/>
      <c r="N1629" s="1"/>
      <c r="O1629" s="1"/>
      <c r="P1629" s="40">
        <v>280.1303980149263</v>
      </c>
      <c r="Q1629" s="37" t="str">
        <f>IF(C1629="ForthPoint","ForthPoint",IF(D1629="Intercompany",_xlfn.XLOOKUP(E1629,'Dept Lookup'!B:B,'Dept Lookup'!A:A),Modified!D1629))</f>
        <v>Data Engineering</v>
      </c>
      <c r="R1629" t="str">
        <f t="shared" si="129"/>
        <v>Sincera</v>
      </c>
      <c r="S1629" s="1" t="s">
        <v>707</v>
      </c>
      <c r="T1629">
        <f t="shared" si="130"/>
        <v>0</v>
      </c>
      <c r="U1629" s="25" t="str">
        <f>IF(K1629&gt;0,K1629,_xlfn.XLOOKUP(M1629,'Client Lookup'!L:L,'Client Lookup'!N:N))</f>
        <v>28145</v>
      </c>
      <c r="V1629" t="str">
        <f>_xlfn.XLOOKUP(_xlfn.NUMBERVALUE(U1629),'Project Lookup'!X:X,'Project Lookup'!B:B)</f>
        <v>Sincera SOW 4 - DE Team</v>
      </c>
      <c r="X1629" t="str">
        <f t="shared" si="131"/>
        <v>465 Sincera Technologies LLC : 1146 Sincera SOW 4 - DE Team</v>
      </c>
      <c r="Y1629" t="str">
        <f t="shared" si="132"/>
        <v>465 Sincera Technologies LLC</v>
      </c>
      <c r="Z1629" t="str">
        <f t="shared" si="133"/>
        <v>465 Sincera Technologies LLC</v>
      </c>
      <c r="AA1629" t="str">
        <f>_xlfn.XLOOKUP(Z1629,'Client Lookup'!A:A,'Client Lookup'!C:C)</f>
        <v>Sincera</v>
      </c>
      <c r="AC1629" t="e">
        <f>_xlfn.XLOOKUP(K1629,'Results vs Forecast'!K:K,'Results vs Forecast'!K:K)</f>
        <v>#N/A</v>
      </c>
    </row>
    <row r="1630" spans="1:29" hidden="1">
      <c r="A1630" s="39"/>
      <c r="B1630" s="1" t="s">
        <v>700</v>
      </c>
      <c r="C1630" s="1" t="s">
        <v>1370</v>
      </c>
      <c r="D1630" s="1" t="s">
        <v>17</v>
      </c>
      <c r="E1630" s="1" t="s">
        <v>17</v>
      </c>
      <c r="F1630" s="2">
        <v>45535</v>
      </c>
      <c r="G1630" s="2">
        <v>45505</v>
      </c>
      <c r="H1630" s="1" t="s">
        <v>4505</v>
      </c>
      <c r="I1630" s="1" t="s">
        <v>4506</v>
      </c>
      <c r="J1630" s="1" t="s">
        <v>812</v>
      </c>
      <c r="K1630" s="1" t="s">
        <v>795</v>
      </c>
      <c r="L1630" s="1" t="s">
        <v>3324</v>
      </c>
      <c r="M1630" s="1"/>
      <c r="N1630" s="1"/>
      <c r="O1630" s="1"/>
      <c r="P1630" s="40">
        <v>384.17883156332749</v>
      </c>
      <c r="Q1630" s="37" t="str">
        <f>IF(C1630="ForthPoint","ForthPoint",IF(D1630="Intercompany",_xlfn.XLOOKUP(E1630,'Dept Lookup'!B:B,'Dept Lookup'!A:A),Modified!D1630))</f>
        <v>Data Engineering</v>
      </c>
      <c r="R1630" t="str">
        <f t="shared" si="129"/>
        <v>Globalization Partners</v>
      </c>
      <c r="S1630" s="1" t="s">
        <v>707</v>
      </c>
      <c r="T1630">
        <f t="shared" si="130"/>
        <v>0</v>
      </c>
      <c r="U1630" s="25" t="str">
        <f>IF(K1630&gt;0,K1630,_xlfn.XLOOKUP(M1630,'Client Lookup'!L:L,'Client Lookup'!N:N))</f>
        <v>35885</v>
      </c>
      <c r="V1630" t="str">
        <f>_xlfn.XLOOKUP(_xlfn.NUMBERVALUE(U1630),'Project Lookup'!X:X,'Project Lookup'!B:B)</f>
        <v>Globalization Partners SOW #41 - Data Engineering Team Renewal</v>
      </c>
      <c r="X1630" t="str">
        <f t="shared" si="131"/>
        <v>460 Globalization Partners Inc. : 1349 Globalization Partners SOW #41 - Data Engineering Team Renewal</v>
      </c>
      <c r="Y1630" t="str">
        <f t="shared" si="132"/>
        <v>460 Globalization Partners Inc.</v>
      </c>
      <c r="Z1630" t="str">
        <f t="shared" si="133"/>
        <v>460 Globalization Partners Inc.</v>
      </c>
      <c r="AA1630" t="str">
        <f>_xlfn.XLOOKUP(Z1630,'Client Lookup'!A:A,'Client Lookup'!C:C)</f>
        <v>Globalization Partners</v>
      </c>
      <c r="AC1630" t="e">
        <f>_xlfn.XLOOKUP(K1630,'Results vs Forecast'!K:K,'Results vs Forecast'!K:K)</f>
        <v>#N/A</v>
      </c>
    </row>
    <row r="1631" spans="1:29" hidden="1">
      <c r="A1631" s="39"/>
      <c r="B1631" s="1" t="s">
        <v>700</v>
      </c>
      <c r="C1631" s="1" t="s">
        <v>1370</v>
      </c>
      <c r="D1631" s="1" t="s">
        <v>17</v>
      </c>
      <c r="E1631" s="1" t="s">
        <v>17</v>
      </c>
      <c r="F1631" s="2">
        <v>45535</v>
      </c>
      <c r="G1631" s="2">
        <v>45505</v>
      </c>
      <c r="H1631" s="1" t="s">
        <v>4507</v>
      </c>
      <c r="I1631" s="1" t="s">
        <v>4508</v>
      </c>
      <c r="J1631" s="1" t="s">
        <v>587</v>
      </c>
      <c r="K1631" s="1" t="s">
        <v>840</v>
      </c>
      <c r="L1631" s="1" t="s">
        <v>3446</v>
      </c>
      <c r="M1631" s="1"/>
      <c r="N1631" s="1"/>
      <c r="O1631" s="1"/>
      <c r="P1631" s="40">
        <v>360.16765459061952</v>
      </c>
      <c r="Q1631" s="37" t="str">
        <f>IF(C1631="ForthPoint","ForthPoint",IF(D1631="Intercompany",_xlfn.XLOOKUP(E1631,'Dept Lookup'!B:B,'Dept Lookup'!A:A),Modified!D1631))</f>
        <v>Data Engineering</v>
      </c>
      <c r="R1631" t="str">
        <f t="shared" si="129"/>
        <v>Madhive</v>
      </c>
      <c r="S1631" s="1" t="s">
        <v>707</v>
      </c>
      <c r="T1631">
        <f t="shared" si="130"/>
        <v>0</v>
      </c>
      <c r="U1631" s="25" t="str">
        <f>IF(K1631&gt;0,K1631,_xlfn.XLOOKUP(M1631,'Client Lookup'!L:L,'Client Lookup'!N:N))</f>
        <v>26788</v>
      </c>
      <c r="V1631" t="str">
        <f>_xlfn.XLOOKUP(_xlfn.NUMBERVALUE(U1631),'Project Lookup'!X:X,'Project Lookup'!B:B)</f>
        <v>Madhive - SOW1</v>
      </c>
      <c r="X1631" t="str">
        <f t="shared" si="131"/>
        <v>482 Madhive : 1111 Madhive - SOW1</v>
      </c>
      <c r="Y1631" t="str">
        <f t="shared" si="132"/>
        <v>482 Madhive</v>
      </c>
      <c r="Z1631" t="str">
        <f t="shared" si="133"/>
        <v>482 Madhive</v>
      </c>
      <c r="AA1631" t="str">
        <f>_xlfn.XLOOKUP(Z1631,'Client Lookup'!A:A,'Client Lookup'!C:C)</f>
        <v>Madhive</v>
      </c>
      <c r="AC1631" t="e">
        <f>_xlfn.XLOOKUP(K1631,'Results vs Forecast'!K:K,'Results vs Forecast'!K:K)</f>
        <v>#N/A</v>
      </c>
    </row>
    <row r="1632" spans="1:29" hidden="1">
      <c r="A1632" s="39"/>
      <c r="B1632" s="1" t="s">
        <v>700</v>
      </c>
      <c r="C1632" s="1" t="s">
        <v>701</v>
      </c>
      <c r="D1632" s="1" t="s">
        <v>17</v>
      </c>
      <c r="E1632" s="1" t="s">
        <v>17</v>
      </c>
      <c r="F1632" s="2">
        <v>45535</v>
      </c>
      <c r="G1632" s="2">
        <v>45505</v>
      </c>
      <c r="H1632" s="1" t="s">
        <v>4509</v>
      </c>
      <c r="I1632" s="1" t="s">
        <v>4510</v>
      </c>
      <c r="J1632" s="1" t="s">
        <v>666</v>
      </c>
      <c r="K1632" s="1" t="s">
        <v>917</v>
      </c>
      <c r="L1632" s="1" t="s">
        <v>1865</v>
      </c>
      <c r="M1632" s="1"/>
      <c r="N1632" s="1"/>
      <c r="O1632" s="1"/>
      <c r="P1632" s="40">
        <v>32467.7</v>
      </c>
      <c r="Q1632" s="37" t="str">
        <f>IF(C1632="ForthPoint","ForthPoint",IF(D1632="Intercompany",_xlfn.XLOOKUP(E1632,'Dept Lookup'!B:B,'Dept Lookup'!A:A),Modified!D1632))</f>
        <v>Data Engineering</v>
      </c>
      <c r="R1632" t="str">
        <f t="shared" si="129"/>
        <v>Visa</v>
      </c>
      <c r="S1632" s="1" t="s">
        <v>707</v>
      </c>
      <c r="T1632">
        <f t="shared" si="130"/>
        <v>0</v>
      </c>
      <c r="U1632" s="25" t="str">
        <f>IF(K1632&gt;0,K1632,_xlfn.XLOOKUP(M1632,'Client Lookup'!L:L,'Client Lookup'!N:N))</f>
        <v>31318</v>
      </c>
      <c r="V1632" t="str">
        <f>_xlfn.XLOOKUP(_xlfn.NUMBERVALUE(U1632),'Project Lookup'!X:X,'Project Lookup'!B:B)</f>
        <v>NextGen Solutions</v>
      </c>
      <c r="X1632" t="str">
        <f t="shared" si="131"/>
        <v>11 Visa : 1246 NextGen Solutions</v>
      </c>
      <c r="Y1632" t="str">
        <f t="shared" si="132"/>
        <v>11 Visa</v>
      </c>
      <c r="Z1632" t="str">
        <f t="shared" si="133"/>
        <v>11 Visa</v>
      </c>
      <c r="AA1632" t="str">
        <f>_xlfn.XLOOKUP(Z1632,'Client Lookup'!A:A,'Client Lookup'!C:C)</f>
        <v>Visa</v>
      </c>
      <c r="AC1632" t="e">
        <f>_xlfn.XLOOKUP(K1632,'Results vs Forecast'!K:K,'Results vs Forecast'!K:K)</f>
        <v>#N/A</v>
      </c>
    </row>
    <row r="1633" spans="1:29" hidden="1">
      <c r="A1633" s="39"/>
      <c r="B1633" s="1" t="s">
        <v>700</v>
      </c>
      <c r="C1633" s="1" t="s">
        <v>1370</v>
      </c>
      <c r="D1633" s="1" t="s">
        <v>17</v>
      </c>
      <c r="E1633" s="1" t="s">
        <v>17</v>
      </c>
      <c r="F1633" s="2">
        <v>45535</v>
      </c>
      <c r="G1633" s="2">
        <v>45505</v>
      </c>
      <c r="H1633" s="1" t="s">
        <v>4511</v>
      </c>
      <c r="I1633" s="1" t="s">
        <v>4512</v>
      </c>
      <c r="J1633" s="1" t="s">
        <v>812</v>
      </c>
      <c r="K1633" s="1" t="s">
        <v>795</v>
      </c>
      <c r="L1633" s="1" t="s">
        <v>3324</v>
      </c>
      <c r="M1633" s="1"/>
      <c r="N1633" s="1"/>
      <c r="O1633" s="1"/>
      <c r="P1633" s="40">
        <v>392.1825572208968</v>
      </c>
      <c r="Q1633" s="37" t="str">
        <f>IF(C1633="ForthPoint","ForthPoint",IF(D1633="Intercompany",_xlfn.XLOOKUP(E1633,'Dept Lookup'!B:B,'Dept Lookup'!A:A),Modified!D1633))</f>
        <v>Data Engineering</v>
      </c>
      <c r="R1633" t="str">
        <f t="shared" si="129"/>
        <v>Globalization Partners</v>
      </c>
      <c r="S1633" s="1" t="s">
        <v>707</v>
      </c>
      <c r="T1633">
        <f t="shared" si="130"/>
        <v>0</v>
      </c>
      <c r="U1633" s="25" t="str">
        <f>IF(K1633&gt;0,K1633,_xlfn.XLOOKUP(M1633,'Client Lookup'!L:L,'Client Lookup'!N:N))</f>
        <v>35885</v>
      </c>
      <c r="V1633" t="str">
        <f>_xlfn.XLOOKUP(_xlfn.NUMBERVALUE(U1633),'Project Lookup'!X:X,'Project Lookup'!B:B)</f>
        <v>Globalization Partners SOW #41 - Data Engineering Team Renewal</v>
      </c>
      <c r="X1633" t="str">
        <f t="shared" si="131"/>
        <v>460 Globalization Partners Inc. : 1349 Globalization Partners SOW #41 - Data Engineering Team Renewal</v>
      </c>
      <c r="Y1633" t="str">
        <f t="shared" si="132"/>
        <v>460 Globalization Partners Inc.</v>
      </c>
      <c r="Z1633" t="str">
        <f t="shared" si="133"/>
        <v>460 Globalization Partners Inc.</v>
      </c>
      <c r="AA1633" t="str">
        <f>_xlfn.XLOOKUP(Z1633,'Client Lookup'!A:A,'Client Lookup'!C:C)</f>
        <v>Globalization Partners</v>
      </c>
      <c r="AC1633" t="e">
        <f>_xlfn.XLOOKUP(K1633,'Results vs Forecast'!K:K,'Results vs Forecast'!K:K)</f>
        <v>#N/A</v>
      </c>
    </row>
    <row r="1634" spans="1:29" hidden="1">
      <c r="A1634" s="39"/>
      <c r="B1634" s="1" t="s">
        <v>700</v>
      </c>
      <c r="C1634" s="1" t="s">
        <v>1370</v>
      </c>
      <c r="D1634" s="1" t="s">
        <v>17</v>
      </c>
      <c r="E1634" s="1" t="s">
        <v>17</v>
      </c>
      <c r="F1634" s="2">
        <v>45535</v>
      </c>
      <c r="G1634" s="2">
        <v>45505</v>
      </c>
      <c r="H1634" s="1" t="s">
        <v>4513</v>
      </c>
      <c r="I1634" s="1" t="s">
        <v>4514</v>
      </c>
      <c r="J1634" s="1" t="s">
        <v>587</v>
      </c>
      <c r="K1634" s="1" t="s">
        <v>840</v>
      </c>
      <c r="L1634" s="1" t="s">
        <v>3446</v>
      </c>
      <c r="M1634" s="1"/>
      <c r="N1634" s="1"/>
      <c r="O1634" s="1"/>
      <c r="P1634" s="40">
        <v>360.16765459061952</v>
      </c>
      <c r="Q1634" s="37" t="str">
        <f>IF(C1634="ForthPoint","ForthPoint",IF(D1634="Intercompany",_xlfn.XLOOKUP(E1634,'Dept Lookup'!B:B,'Dept Lookup'!A:A),Modified!D1634))</f>
        <v>Data Engineering</v>
      </c>
      <c r="R1634" t="str">
        <f t="shared" si="129"/>
        <v>Madhive</v>
      </c>
      <c r="S1634" s="1" t="s">
        <v>707</v>
      </c>
      <c r="T1634">
        <f t="shared" si="130"/>
        <v>0</v>
      </c>
      <c r="U1634" s="25" t="str">
        <f>IF(K1634&gt;0,K1634,_xlfn.XLOOKUP(M1634,'Client Lookup'!L:L,'Client Lookup'!N:N))</f>
        <v>26788</v>
      </c>
      <c r="V1634" t="str">
        <f>_xlfn.XLOOKUP(_xlfn.NUMBERVALUE(U1634),'Project Lookup'!X:X,'Project Lookup'!B:B)</f>
        <v>Madhive - SOW1</v>
      </c>
      <c r="X1634" t="str">
        <f t="shared" si="131"/>
        <v>482 Madhive : 1111 Madhive - SOW1</v>
      </c>
      <c r="Y1634" t="str">
        <f t="shared" si="132"/>
        <v>482 Madhive</v>
      </c>
      <c r="Z1634" t="str">
        <f t="shared" si="133"/>
        <v>482 Madhive</v>
      </c>
      <c r="AA1634" t="str">
        <f>_xlfn.XLOOKUP(Z1634,'Client Lookup'!A:A,'Client Lookup'!C:C)</f>
        <v>Madhive</v>
      </c>
      <c r="AC1634" t="e">
        <f>_xlfn.XLOOKUP(K1634,'Results vs Forecast'!K:K,'Results vs Forecast'!K:K)</f>
        <v>#N/A</v>
      </c>
    </row>
    <row r="1635" spans="1:29" hidden="1">
      <c r="A1635" s="39"/>
      <c r="B1635" s="1" t="s">
        <v>700</v>
      </c>
      <c r="C1635" s="1" t="s">
        <v>1370</v>
      </c>
      <c r="D1635" s="1" t="s">
        <v>17</v>
      </c>
      <c r="E1635" s="1" t="s">
        <v>17</v>
      </c>
      <c r="F1635" s="2">
        <v>45535</v>
      </c>
      <c r="G1635" s="2">
        <v>45505</v>
      </c>
      <c r="H1635" s="1" t="s">
        <v>4515</v>
      </c>
      <c r="I1635" s="1" t="s">
        <v>4516</v>
      </c>
      <c r="J1635" s="1" t="s">
        <v>645</v>
      </c>
      <c r="K1635" s="1" t="s">
        <v>891</v>
      </c>
      <c r="L1635" s="1" t="s">
        <v>3332</v>
      </c>
      <c r="M1635" s="1"/>
      <c r="N1635" s="1"/>
      <c r="O1635" s="1"/>
      <c r="P1635" s="40">
        <v>440.20491116631274</v>
      </c>
      <c r="Q1635" s="37" t="str">
        <f>IF(C1635="ForthPoint","ForthPoint",IF(D1635="Intercompany",_xlfn.XLOOKUP(E1635,'Dept Lookup'!B:B,'Dept Lookup'!A:A),Modified!D1635))</f>
        <v>Data Engineering</v>
      </c>
      <c r="R1635" t="str">
        <f t="shared" si="129"/>
        <v>The Blackstone Group</v>
      </c>
      <c r="S1635" s="1" t="s">
        <v>707</v>
      </c>
      <c r="T1635">
        <f t="shared" si="130"/>
        <v>0</v>
      </c>
      <c r="U1635" s="25" t="str">
        <f>IF(K1635&gt;0,K1635,_xlfn.XLOOKUP(M1635,'Client Lookup'!L:L,'Client Lookup'!N:N))</f>
        <v>25160</v>
      </c>
      <c r="V1635" t="str">
        <f>_xlfn.XLOOKUP(_xlfn.NUMBERVALUE(U1635),'Project Lookup'!X:X,'Project Lookup'!B:B)</f>
        <v>Blackstone SOW #12</v>
      </c>
      <c r="X1635" t="str">
        <f t="shared" si="131"/>
        <v>468 Blackstone Inc. : 988 Blackstone SOW #12</v>
      </c>
      <c r="Y1635" t="str">
        <f t="shared" si="132"/>
        <v>468 Blackstone Inc.</v>
      </c>
      <c r="Z1635" t="str">
        <f t="shared" si="133"/>
        <v>468 Blackstone Inc.</v>
      </c>
      <c r="AA1635" t="str">
        <f>_xlfn.XLOOKUP(Z1635,'Client Lookup'!A:A,'Client Lookup'!C:C)</f>
        <v>The Blackstone Group</v>
      </c>
      <c r="AC1635" t="e">
        <f>_xlfn.XLOOKUP(K1635,'Results vs Forecast'!K:K,'Results vs Forecast'!K:K)</f>
        <v>#N/A</v>
      </c>
    </row>
    <row r="1636" spans="1:29" hidden="1">
      <c r="A1636" s="39"/>
      <c r="B1636" s="1" t="s">
        <v>700</v>
      </c>
      <c r="C1636" s="1" t="s">
        <v>1370</v>
      </c>
      <c r="D1636" s="1" t="s">
        <v>17</v>
      </c>
      <c r="E1636" s="1" t="s">
        <v>17</v>
      </c>
      <c r="F1636" s="2">
        <v>45535</v>
      </c>
      <c r="G1636" s="2">
        <v>45505</v>
      </c>
      <c r="H1636" s="1" t="s">
        <v>4517</v>
      </c>
      <c r="I1636" s="1" t="s">
        <v>4518</v>
      </c>
      <c r="J1636" s="1" t="s">
        <v>620</v>
      </c>
      <c r="K1636" s="1" t="s">
        <v>862</v>
      </c>
      <c r="L1636" s="1" t="s">
        <v>3343</v>
      </c>
      <c r="M1636" s="1"/>
      <c r="N1636" s="1"/>
      <c r="O1636" s="1"/>
      <c r="P1636" s="40">
        <v>280.1303980149263</v>
      </c>
      <c r="Q1636" s="37" t="str">
        <f>IF(C1636="ForthPoint","ForthPoint",IF(D1636="Intercompany",_xlfn.XLOOKUP(E1636,'Dept Lookup'!B:B,'Dept Lookup'!A:A),Modified!D1636))</f>
        <v>Data Engineering</v>
      </c>
      <c r="R1636" t="str">
        <f t="shared" si="129"/>
        <v>Sincera</v>
      </c>
      <c r="S1636" s="1" t="s">
        <v>707</v>
      </c>
      <c r="T1636">
        <f t="shared" si="130"/>
        <v>0</v>
      </c>
      <c r="U1636" s="25" t="str">
        <f>IF(K1636&gt;0,K1636,_xlfn.XLOOKUP(M1636,'Client Lookup'!L:L,'Client Lookup'!N:N))</f>
        <v>28145</v>
      </c>
      <c r="V1636" t="str">
        <f>_xlfn.XLOOKUP(_xlfn.NUMBERVALUE(U1636),'Project Lookup'!X:X,'Project Lookup'!B:B)</f>
        <v>Sincera SOW 4 - DE Team</v>
      </c>
      <c r="X1636" t="str">
        <f t="shared" si="131"/>
        <v>465 Sincera Technologies LLC : 1146 Sincera SOW 4 - DE Team</v>
      </c>
      <c r="Y1636" t="str">
        <f t="shared" si="132"/>
        <v>465 Sincera Technologies LLC</v>
      </c>
      <c r="Z1636" t="str">
        <f t="shared" si="133"/>
        <v>465 Sincera Technologies LLC</v>
      </c>
      <c r="AA1636" t="str">
        <f>_xlfn.XLOOKUP(Z1636,'Client Lookup'!A:A,'Client Lookup'!C:C)</f>
        <v>Sincera</v>
      </c>
      <c r="AC1636" t="e">
        <f>_xlfn.XLOOKUP(K1636,'Results vs Forecast'!K:K,'Results vs Forecast'!K:K)</f>
        <v>#N/A</v>
      </c>
    </row>
    <row r="1637" spans="1:29" hidden="1">
      <c r="A1637" s="39"/>
      <c r="B1637" s="1" t="s">
        <v>700</v>
      </c>
      <c r="C1637" s="1" t="s">
        <v>701</v>
      </c>
      <c r="D1637" s="1" t="s">
        <v>17</v>
      </c>
      <c r="E1637" s="1" t="s">
        <v>17</v>
      </c>
      <c r="F1637" s="2">
        <v>45535</v>
      </c>
      <c r="G1637" s="2">
        <v>45505</v>
      </c>
      <c r="H1637" s="1" t="s">
        <v>4519</v>
      </c>
      <c r="I1637" s="1" t="s">
        <v>4520</v>
      </c>
      <c r="J1637" s="1" t="s">
        <v>497</v>
      </c>
      <c r="K1637" s="1" t="s">
        <v>745</v>
      </c>
      <c r="L1637" s="1" t="s">
        <v>1822</v>
      </c>
      <c r="M1637" s="1"/>
      <c r="N1637" s="1"/>
      <c r="O1637" s="1" t="s">
        <v>1369</v>
      </c>
      <c r="P1637" s="40">
        <v>25374.35</v>
      </c>
      <c r="Q1637" s="37" t="str">
        <f>IF(C1637="ForthPoint","ForthPoint",IF(D1637="Intercompany",_xlfn.XLOOKUP(E1637,'Dept Lookup'!B:B,'Dept Lookup'!A:A),Modified!D1637))</f>
        <v>Data Engineering</v>
      </c>
      <c r="R1637" t="str">
        <f t="shared" si="129"/>
        <v>Clayton, Dubilier &amp; Rice</v>
      </c>
      <c r="S1637" s="1" t="s">
        <v>707</v>
      </c>
      <c r="T1637">
        <f t="shared" si="130"/>
        <v>0</v>
      </c>
      <c r="U1637" s="25" t="str">
        <f>IF(K1637&gt;0,K1637,_xlfn.XLOOKUP(M1637,'Client Lookup'!L:L,'Client Lookup'!N:N))</f>
        <v>30356</v>
      </c>
      <c r="V1637" t="str">
        <f>_xlfn.XLOOKUP(_xlfn.NUMBERVALUE(U1637),'Project Lookup'!X:X,'Project Lookup'!B:B)</f>
        <v>Cornerstone Shelter Scheduling Implementation</v>
      </c>
      <c r="X1637" t="str">
        <f t="shared" si="131"/>
        <v>451 Cornerstone Building Brands : 1212 Cornerstone Shelter Scheduling Implementation</v>
      </c>
      <c r="Y1637" t="str">
        <f t="shared" si="132"/>
        <v>451 Cornerstone Building Brands</v>
      </c>
      <c r="Z1637" t="str">
        <f t="shared" si="133"/>
        <v>451 Cornerstone Building Brands</v>
      </c>
      <c r="AA1637" t="str">
        <f>_xlfn.XLOOKUP(Z1637,'Client Lookup'!A:A,'Client Lookup'!C:C)</f>
        <v>Clayton, Dubilier &amp; Rice</v>
      </c>
      <c r="AC1637" t="e">
        <f>_xlfn.XLOOKUP(K1637,'Results vs Forecast'!K:K,'Results vs Forecast'!K:K)</f>
        <v>#N/A</v>
      </c>
    </row>
    <row r="1638" spans="1:29" hidden="1">
      <c r="A1638" s="39"/>
      <c r="B1638" s="1" t="s">
        <v>700</v>
      </c>
      <c r="C1638" s="1" t="s">
        <v>1370</v>
      </c>
      <c r="D1638" s="1" t="s">
        <v>17</v>
      </c>
      <c r="E1638" s="1" t="s">
        <v>17</v>
      </c>
      <c r="F1638" s="2">
        <v>45535</v>
      </c>
      <c r="G1638" s="2">
        <v>45505</v>
      </c>
      <c r="H1638" s="1" t="s">
        <v>4521</v>
      </c>
      <c r="I1638" s="1" t="s">
        <v>4522</v>
      </c>
      <c r="J1638" s="1" t="s">
        <v>617</v>
      </c>
      <c r="K1638" s="1" t="s">
        <v>860</v>
      </c>
      <c r="L1638" s="1" t="s">
        <v>2892</v>
      </c>
      <c r="M1638" s="1"/>
      <c r="N1638" s="1"/>
      <c r="O1638" s="1"/>
      <c r="P1638" s="40">
        <v>320.14902630277288</v>
      </c>
      <c r="Q1638" s="37" t="str">
        <f>IF(C1638="ForthPoint","ForthPoint",IF(D1638="Intercompany",_xlfn.XLOOKUP(E1638,'Dept Lookup'!B:B,'Dept Lookup'!A:A),Modified!D1638))</f>
        <v>Data Engineering</v>
      </c>
      <c r="R1638" t="str">
        <f t="shared" si="129"/>
        <v>Roku</v>
      </c>
      <c r="S1638" s="1" t="s">
        <v>707</v>
      </c>
      <c r="T1638">
        <f t="shared" si="130"/>
        <v>0</v>
      </c>
      <c r="U1638" s="25" t="str">
        <f>IF(K1638&gt;0,K1638,_xlfn.XLOOKUP(M1638,'Client Lookup'!L:L,'Client Lookup'!N:N))</f>
        <v>25138</v>
      </c>
      <c r="V1638" t="str">
        <f>_xlfn.XLOOKUP(_xlfn.NUMBERVALUE(U1638),'Project Lookup'!X:X,'Project Lookup'!B:B)</f>
        <v>SOW#1 2024 - DE &amp; BI Team</v>
      </c>
      <c r="X1638" t="str">
        <f t="shared" si="131"/>
        <v>459 Roku Inc. : 966 SOW#1 2024 - DE &amp; BI Team</v>
      </c>
      <c r="Y1638" t="str">
        <f t="shared" si="132"/>
        <v>459 Roku Inc.</v>
      </c>
      <c r="Z1638" t="str">
        <f t="shared" si="133"/>
        <v>459 Roku Inc.</v>
      </c>
      <c r="AA1638" t="str">
        <f>_xlfn.XLOOKUP(Z1638,'Client Lookup'!A:A,'Client Lookup'!C:C)</f>
        <v>Roku</v>
      </c>
      <c r="AC1638" t="e">
        <f>_xlfn.XLOOKUP(K1638,'Results vs Forecast'!K:K,'Results vs Forecast'!K:K)</f>
        <v>#N/A</v>
      </c>
    </row>
    <row r="1639" spans="1:29" hidden="1">
      <c r="A1639" s="39"/>
      <c r="B1639" s="1" t="s">
        <v>700</v>
      </c>
      <c r="C1639" s="1" t="s">
        <v>1370</v>
      </c>
      <c r="D1639" s="1" t="s">
        <v>17</v>
      </c>
      <c r="E1639" s="1" t="s">
        <v>17</v>
      </c>
      <c r="F1639" s="2">
        <v>45535</v>
      </c>
      <c r="G1639" s="2">
        <v>45505</v>
      </c>
      <c r="H1639" s="1" t="s">
        <v>4523</v>
      </c>
      <c r="I1639" s="1" t="s">
        <v>4524</v>
      </c>
      <c r="J1639" s="1" t="s">
        <v>617</v>
      </c>
      <c r="K1639" s="1" t="s">
        <v>860</v>
      </c>
      <c r="L1639" s="1" t="s">
        <v>2892</v>
      </c>
      <c r="M1639" s="1"/>
      <c r="N1639" s="1"/>
      <c r="O1639" s="1"/>
      <c r="P1639" s="40">
        <v>464.21608813902071</v>
      </c>
      <c r="Q1639" s="37" t="str">
        <f>IF(C1639="ForthPoint","ForthPoint",IF(D1639="Intercompany",_xlfn.XLOOKUP(E1639,'Dept Lookup'!B:B,'Dept Lookup'!A:A),Modified!D1639))</f>
        <v>Data Engineering</v>
      </c>
      <c r="R1639" t="str">
        <f t="shared" si="129"/>
        <v>Roku</v>
      </c>
      <c r="S1639" s="1" t="s">
        <v>707</v>
      </c>
      <c r="T1639">
        <f t="shared" si="130"/>
        <v>0</v>
      </c>
      <c r="U1639" s="25" t="str">
        <f>IF(K1639&gt;0,K1639,_xlfn.XLOOKUP(M1639,'Client Lookup'!L:L,'Client Lookup'!N:N))</f>
        <v>25138</v>
      </c>
      <c r="V1639" t="str">
        <f>_xlfn.XLOOKUP(_xlfn.NUMBERVALUE(U1639),'Project Lookup'!X:X,'Project Lookup'!B:B)</f>
        <v>SOW#1 2024 - DE &amp; BI Team</v>
      </c>
      <c r="X1639" t="str">
        <f t="shared" si="131"/>
        <v>459 Roku Inc. : 966 SOW#1 2024 - DE &amp; BI Team</v>
      </c>
      <c r="Y1639" t="str">
        <f t="shared" si="132"/>
        <v>459 Roku Inc.</v>
      </c>
      <c r="Z1639" t="str">
        <f t="shared" si="133"/>
        <v>459 Roku Inc.</v>
      </c>
      <c r="AA1639" t="str">
        <f>_xlfn.XLOOKUP(Z1639,'Client Lookup'!A:A,'Client Lookup'!C:C)</f>
        <v>Roku</v>
      </c>
      <c r="AC1639" t="e">
        <f>_xlfn.XLOOKUP(K1639,'Results vs Forecast'!K:K,'Results vs Forecast'!K:K)</f>
        <v>#N/A</v>
      </c>
    </row>
    <row r="1640" spans="1:29" hidden="1">
      <c r="A1640" s="39"/>
      <c r="B1640" s="1" t="s">
        <v>700</v>
      </c>
      <c r="C1640" s="1" t="s">
        <v>1370</v>
      </c>
      <c r="D1640" s="1" t="s">
        <v>17</v>
      </c>
      <c r="E1640" s="1" t="s">
        <v>17</v>
      </c>
      <c r="F1640" s="2">
        <v>45535</v>
      </c>
      <c r="G1640" s="2">
        <v>45505</v>
      </c>
      <c r="H1640" s="1" t="s">
        <v>4525</v>
      </c>
      <c r="I1640" s="1" t="s">
        <v>4526</v>
      </c>
      <c r="J1640" s="1" t="s">
        <v>612</v>
      </c>
      <c r="K1640" s="1" t="s">
        <v>853</v>
      </c>
      <c r="L1640" s="1" t="s">
        <v>3335</v>
      </c>
      <c r="M1640" s="1"/>
      <c r="N1640" s="1"/>
      <c r="O1640" s="1"/>
      <c r="P1640" s="40">
        <v>258.12015245661064</v>
      </c>
      <c r="Q1640" s="37" t="str">
        <f>IF(C1640="ForthPoint","ForthPoint",IF(D1640="Intercompany",_xlfn.XLOOKUP(E1640,'Dept Lookup'!B:B,'Dept Lookup'!A:A),Modified!D1640))</f>
        <v>Data Engineering</v>
      </c>
      <c r="R1640" t="str">
        <f t="shared" si="129"/>
        <v>Pixability</v>
      </c>
      <c r="S1640" s="1" t="s">
        <v>707</v>
      </c>
      <c r="T1640">
        <f t="shared" si="130"/>
        <v>0</v>
      </c>
      <c r="U1640" s="25" t="str">
        <f>IF(K1640&gt;0,K1640,_xlfn.XLOOKUP(M1640,'Client Lookup'!L:L,'Client Lookup'!N:N))</f>
        <v>34753</v>
      </c>
      <c r="V1640" t="str">
        <f>_xlfn.XLOOKUP(_xlfn.NUMBERVALUE(U1640),'Project Lookup'!X:X,'Project Lookup'!B:B)</f>
        <v>Pixability SOW 4</v>
      </c>
      <c r="X1640" t="str">
        <f t="shared" si="131"/>
        <v>466 Pixability Inc. : 1331 Pixability SOW 4</v>
      </c>
      <c r="Y1640" t="str">
        <f t="shared" si="132"/>
        <v>466 Pixability Inc.</v>
      </c>
      <c r="Z1640" t="str">
        <f t="shared" si="133"/>
        <v>466 Pixability Inc.</v>
      </c>
      <c r="AA1640" t="str">
        <f>_xlfn.XLOOKUP(Z1640,'Client Lookup'!A:A,'Client Lookup'!C:C)</f>
        <v>Pixability</v>
      </c>
      <c r="AC1640" t="e">
        <f>_xlfn.XLOOKUP(K1640,'Results vs Forecast'!K:K,'Results vs Forecast'!K:K)</f>
        <v>#N/A</v>
      </c>
    </row>
    <row r="1641" spans="1:29" hidden="1">
      <c r="A1641" s="39"/>
      <c r="B1641" s="1" t="s">
        <v>700</v>
      </c>
      <c r="C1641" s="1" t="s">
        <v>701</v>
      </c>
      <c r="D1641" s="1" t="s">
        <v>17</v>
      </c>
      <c r="E1641" s="1" t="s">
        <v>17</v>
      </c>
      <c r="F1641" s="2">
        <v>45535</v>
      </c>
      <c r="G1641" s="2">
        <v>45505</v>
      </c>
      <c r="H1641" s="1" t="s">
        <v>4527</v>
      </c>
      <c r="I1641" s="1" t="s">
        <v>4528</v>
      </c>
      <c r="J1641" s="1" t="s">
        <v>507</v>
      </c>
      <c r="K1641" s="1" t="s">
        <v>769</v>
      </c>
      <c r="L1641" s="1" t="s">
        <v>1881</v>
      </c>
      <c r="M1641" s="1"/>
      <c r="N1641" s="1"/>
      <c r="O1641" s="1"/>
      <c r="P1641" s="40">
        <v>-19890</v>
      </c>
      <c r="Q1641" s="37" t="str">
        <f>IF(C1641="ForthPoint","ForthPoint",IF(D1641="Intercompany",_xlfn.XLOOKUP(E1641,'Dept Lookup'!B:B,'Dept Lookup'!A:A),Modified!D1641))</f>
        <v>Data Engineering</v>
      </c>
      <c r="R1641" t="str">
        <f t="shared" si="129"/>
        <v>CVS Health</v>
      </c>
      <c r="S1641" s="1" t="s">
        <v>707</v>
      </c>
      <c r="T1641">
        <f t="shared" si="130"/>
        <v>0</v>
      </c>
      <c r="U1641" s="25" t="str">
        <f>IF(K1641&gt;0,K1641,_xlfn.XLOOKUP(M1641,'Client Lookup'!L:L,'Client Lookup'!N:N))</f>
        <v>33389</v>
      </c>
      <c r="V1641" t="str">
        <f>_xlfn.XLOOKUP(_xlfn.NUMBERVALUE(U1641),'Project Lookup'!X:X,'Project Lookup'!B:B)</f>
        <v>PV Insights Portal PM</v>
      </c>
      <c r="X1641" t="str">
        <f t="shared" si="131"/>
        <v>170 CVS Health : 1296 PV Insights Portal PM</v>
      </c>
      <c r="Y1641" t="str">
        <f t="shared" si="132"/>
        <v>170 CVS Health</v>
      </c>
      <c r="Z1641" t="str">
        <f t="shared" si="133"/>
        <v>170 CVS Health</v>
      </c>
      <c r="AA1641" t="str">
        <f>_xlfn.XLOOKUP(Z1641,'Client Lookup'!A:A,'Client Lookup'!C:C)</f>
        <v>CVS Health</v>
      </c>
      <c r="AC1641" t="e">
        <f>_xlfn.XLOOKUP(K1641,'Results vs Forecast'!K:K,'Results vs Forecast'!K:K)</f>
        <v>#N/A</v>
      </c>
    </row>
    <row r="1642" spans="1:29" hidden="1">
      <c r="A1642" s="39"/>
      <c r="B1642" s="1" t="s">
        <v>700</v>
      </c>
      <c r="C1642" s="1" t="s">
        <v>1370</v>
      </c>
      <c r="D1642" s="1" t="s">
        <v>17</v>
      </c>
      <c r="E1642" s="1" t="s">
        <v>17</v>
      </c>
      <c r="F1642" s="2">
        <v>45535</v>
      </c>
      <c r="G1642" s="2">
        <v>45505</v>
      </c>
      <c r="H1642" s="1" t="s">
        <v>4529</v>
      </c>
      <c r="I1642" s="1" t="s">
        <v>4530</v>
      </c>
      <c r="J1642" s="1" t="s">
        <v>641</v>
      </c>
      <c r="K1642" s="1" t="s">
        <v>886</v>
      </c>
      <c r="L1642" s="1" t="s">
        <v>3668</v>
      </c>
      <c r="M1642" s="1"/>
      <c r="N1642" s="1"/>
      <c r="O1642" s="1"/>
      <c r="P1642" s="40">
        <v>504.23471642686729</v>
      </c>
      <c r="Q1642" s="37" t="str">
        <f>IF(C1642="ForthPoint","ForthPoint",IF(D1642="Intercompany",_xlfn.XLOOKUP(E1642,'Dept Lookup'!B:B,'Dept Lookup'!A:A),Modified!D1642))</f>
        <v>Data Engineering</v>
      </c>
      <c r="R1642" t="str">
        <f t="shared" si="129"/>
        <v>The Blackstone Group</v>
      </c>
      <c r="S1642" s="1" t="s">
        <v>707</v>
      </c>
      <c r="T1642">
        <f t="shared" si="130"/>
        <v>0</v>
      </c>
      <c r="U1642" s="25" t="str">
        <f>IF(K1642&gt;0,K1642,_xlfn.XLOOKUP(M1642,'Client Lookup'!L:L,'Client Lookup'!N:N))</f>
        <v>29419</v>
      </c>
      <c r="V1642" t="str">
        <f>_xlfn.XLOOKUP(_xlfn.NUMBERVALUE(U1642),'Project Lookup'!X:X,'Project Lookup'!B:B)</f>
        <v>Blackstone - SOW#18 - Data Engineer with AWS (Puneet Team)</v>
      </c>
      <c r="X1642" t="str">
        <f t="shared" si="131"/>
        <v>468 Blackstone Inc. : 1194 Blackstone - SOW#18 - Data Engineer with AWS (Puneet Team)</v>
      </c>
      <c r="Y1642" t="str">
        <f t="shared" si="132"/>
        <v>468 Blackstone Inc.</v>
      </c>
      <c r="Z1642" t="str">
        <f t="shared" si="133"/>
        <v>468 Blackstone Inc.</v>
      </c>
      <c r="AA1642" t="str">
        <f>_xlfn.XLOOKUP(Z1642,'Client Lookup'!A:A,'Client Lookup'!C:C)</f>
        <v>The Blackstone Group</v>
      </c>
      <c r="AC1642" t="e">
        <f>_xlfn.XLOOKUP(K1642,'Results vs Forecast'!K:K,'Results vs Forecast'!K:K)</f>
        <v>#N/A</v>
      </c>
    </row>
    <row r="1643" spans="1:29" hidden="1">
      <c r="A1643" s="39"/>
      <c r="B1643" s="1" t="s">
        <v>700</v>
      </c>
      <c r="C1643" s="1" t="s">
        <v>1370</v>
      </c>
      <c r="D1643" s="1" t="s">
        <v>17</v>
      </c>
      <c r="E1643" s="1" t="s">
        <v>17</v>
      </c>
      <c r="F1643" s="2">
        <v>45535</v>
      </c>
      <c r="G1643" s="2">
        <v>45505</v>
      </c>
      <c r="H1643" s="1" t="s">
        <v>4531</v>
      </c>
      <c r="I1643" s="1" t="s">
        <v>4532</v>
      </c>
      <c r="J1643" s="1" t="s">
        <v>799</v>
      </c>
      <c r="K1643" s="1" t="s">
        <v>797</v>
      </c>
      <c r="L1643" s="1" t="s">
        <v>3338</v>
      </c>
      <c r="M1643" s="1"/>
      <c r="N1643" s="1"/>
      <c r="O1643" s="1"/>
      <c r="P1643" s="40">
        <v>180.08382729530976</v>
      </c>
      <c r="Q1643" s="37" t="str">
        <f>IF(C1643="ForthPoint","ForthPoint",IF(D1643="Intercompany",_xlfn.XLOOKUP(E1643,'Dept Lookup'!B:B,'Dept Lookup'!A:A),Modified!D1643))</f>
        <v>Data Engineering</v>
      </c>
      <c r="R1643" t="str">
        <f t="shared" si="129"/>
        <v>Fedefarma</v>
      </c>
      <c r="S1643" s="1" t="s">
        <v>707</v>
      </c>
      <c r="T1643">
        <f t="shared" si="130"/>
        <v>0</v>
      </c>
      <c r="U1643" s="25" t="str">
        <f>IF(K1643&gt;0,K1643,_xlfn.XLOOKUP(M1643,'Client Lookup'!L:L,'Client Lookup'!N:N))</f>
        <v>28678</v>
      </c>
      <c r="V1643" t="str">
        <f>_xlfn.XLOOKUP(_xlfn.NUMBERVALUE(U1643),'Project Lookup'!X:X,'Project Lookup'!B:B)</f>
        <v>Fedefarma: Landing Zone Assessment &amp; Recommendation Phase</v>
      </c>
      <c r="X1643" t="str">
        <f t="shared" si="131"/>
        <v>456 ICC in Montevideo represents Blend360 : 1166 Fedefarma: Landing Zone Assessment &amp; Recommendation Phase</v>
      </c>
      <c r="Y1643" t="str">
        <f t="shared" si="132"/>
        <v>456 ICC in Montevideo represents Blend360</v>
      </c>
      <c r="Z1643" t="str">
        <f t="shared" si="133"/>
        <v>456 ICC in Montevideo represents Blend360</v>
      </c>
      <c r="AA1643" t="str">
        <f>_xlfn.XLOOKUP(Z1643,'Client Lookup'!A:A,'Client Lookup'!C:C)</f>
        <v>Fedefarma</v>
      </c>
      <c r="AC1643" t="e">
        <f>_xlfn.XLOOKUP(K1643,'Results vs Forecast'!K:K,'Results vs Forecast'!K:K)</f>
        <v>#N/A</v>
      </c>
    </row>
    <row r="1644" spans="1:29" hidden="1">
      <c r="A1644" s="39"/>
      <c r="B1644" s="1" t="s">
        <v>700</v>
      </c>
      <c r="C1644" s="1" t="s">
        <v>1370</v>
      </c>
      <c r="D1644" s="1" t="s">
        <v>17</v>
      </c>
      <c r="E1644" s="1" t="s">
        <v>17</v>
      </c>
      <c r="F1644" s="2">
        <v>45535</v>
      </c>
      <c r="G1644" s="2">
        <v>45505</v>
      </c>
      <c r="H1644" s="1" t="s">
        <v>4533</v>
      </c>
      <c r="I1644" s="1" t="s">
        <v>4534</v>
      </c>
      <c r="J1644" s="1" t="s">
        <v>818</v>
      </c>
      <c r="K1644" s="1" t="s">
        <v>796</v>
      </c>
      <c r="L1644" s="1" t="s">
        <v>3346</v>
      </c>
      <c r="M1644" s="1"/>
      <c r="N1644" s="1"/>
      <c r="O1644" s="1"/>
      <c r="P1644" s="40">
        <v>520.2421677420059</v>
      </c>
      <c r="Q1644" s="37" t="str">
        <f>IF(C1644="ForthPoint","ForthPoint",IF(D1644="Intercompany",_xlfn.XLOOKUP(E1644,'Dept Lookup'!B:B,'Dept Lookup'!A:A),Modified!D1644))</f>
        <v>Data Engineering</v>
      </c>
      <c r="R1644" t="str">
        <f t="shared" si="129"/>
        <v>Globalization Partners</v>
      </c>
      <c r="S1644" s="1" t="s">
        <v>707</v>
      </c>
      <c r="T1644">
        <f t="shared" si="130"/>
        <v>0</v>
      </c>
      <c r="U1644" s="25" t="str">
        <f>IF(K1644&gt;0,K1644,_xlfn.XLOOKUP(M1644,'Client Lookup'!L:L,'Client Lookup'!N:N))</f>
        <v>36410</v>
      </c>
      <c r="V1644" t="str">
        <f>_xlfn.XLOOKUP(_xlfn.NUMBERVALUE(U1644),'Project Lookup'!X:X,'Project Lookup'!B:B)</f>
        <v>Globalization Partners SOW #40 - Data Engineering Team Renewal</v>
      </c>
      <c r="X1644" t="str">
        <f t="shared" si="131"/>
        <v>460 Globalization Partners Inc. : 1367 Globalization Partners SOW #40 - Data Engineering Team Renewal</v>
      </c>
      <c r="Y1644" t="str">
        <f t="shared" si="132"/>
        <v>460 Globalization Partners Inc.</v>
      </c>
      <c r="Z1644" t="str">
        <f t="shared" si="133"/>
        <v>460 Globalization Partners Inc.</v>
      </c>
      <c r="AA1644" t="str">
        <f>_xlfn.XLOOKUP(Z1644,'Client Lookup'!A:A,'Client Lookup'!C:C)</f>
        <v>Globalization Partners</v>
      </c>
      <c r="AC1644" t="e">
        <f>_xlfn.XLOOKUP(K1644,'Results vs Forecast'!K:K,'Results vs Forecast'!K:K)</f>
        <v>#N/A</v>
      </c>
    </row>
    <row r="1645" spans="1:29" hidden="1">
      <c r="A1645" s="39"/>
      <c r="B1645" s="1" t="s">
        <v>700</v>
      </c>
      <c r="C1645" s="1" t="s">
        <v>701</v>
      </c>
      <c r="D1645" s="1" t="s">
        <v>17</v>
      </c>
      <c r="E1645" s="1" t="s">
        <v>17</v>
      </c>
      <c r="F1645" s="2">
        <v>45535</v>
      </c>
      <c r="G1645" s="2">
        <v>45505</v>
      </c>
      <c r="H1645" s="1" t="s">
        <v>1844</v>
      </c>
      <c r="I1645" s="1" t="s">
        <v>1845</v>
      </c>
      <c r="J1645" s="1" t="s">
        <v>277</v>
      </c>
      <c r="K1645" s="1"/>
      <c r="L1645" s="1"/>
      <c r="M1645" s="1" t="s">
        <v>1701</v>
      </c>
      <c r="N1645" s="1"/>
      <c r="O1645" s="1" t="s">
        <v>4535</v>
      </c>
      <c r="P1645" s="40">
        <v>-237.11</v>
      </c>
      <c r="Q1645" s="37" t="str">
        <f>IF(C1645="ForthPoint","ForthPoint",IF(D1645="Intercompany",_xlfn.XLOOKUP(E1645,'Dept Lookup'!B:B,'Dept Lookup'!A:A),Modified!D1645))</f>
        <v>Data Engineering</v>
      </c>
      <c r="R1645" t="str">
        <f t="shared" si="129"/>
        <v>Franklin Templeton</v>
      </c>
      <c r="S1645" s="1" t="s">
        <v>707</v>
      </c>
      <c r="T1645" t="str">
        <f t="shared" si="130"/>
        <v>ICC 834 Franklin Templeton : Franklin Templeton - PMO+Engineering Tiger Team</v>
      </c>
      <c r="U1645" s="25">
        <f>IF(K1645&gt;0,K1645,_xlfn.XLOOKUP(M1645,'Client Lookup'!L:L,'Client Lookup'!N:N))</f>
        <v>22399</v>
      </c>
      <c r="V1645" t="str">
        <f>_xlfn.XLOOKUP(_xlfn.NUMBERVALUE(U1645),'Project Lookup'!X:X,'Project Lookup'!B:B)</f>
        <v>Franklin Templeton - PMO+Engineering Tiger Team</v>
      </c>
      <c r="X1645" t="str">
        <f t="shared" si="131"/>
        <v>ICC 834 Franklin Templeton : Franklin Templeton - PMO+Engineering Tiger Team</v>
      </c>
      <c r="Y1645" t="str">
        <f t="shared" si="132"/>
        <v>ICC 834 Franklin Templeton</v>
      </c>
      <c r="Z1645" t="str">
        <f t="shared" si="133"/>
        <v>834 Franklin Templeton</v>
      </c>
      <c r="AA1645" t="str">
        <f>_xlfn.XLOOKUP(Z1645,'Client Lookup'!A:A,'Client Lookup'!C:C)</f>
        <v>Franklin Templeton</v>
      </c>
      <c r="AC1645" t="e">
        <f>_xlfn.XLOOKUP(K1645,'Results vs Forecast'!K:K,'Results vs Forecast'!K:K)</f>
        <v>#N/A</v>
      </c>
    </row>
    <row r="1646" spans="1:29" hidden="1">
      <c r="A1646" s="39"/>
      <c r="B1646" s="1" t="s">
        <v>700</v>
      </c>
      <c r="C1646" s="1" t="s">
        <v>1370</v>
      </c>
      <c r="D1646" s="1" t="s">
        <v>17</v>
      </c>
      <c r="E1646" s="1" t="s">
        <v>17</v>
      </c>
      <c r="F1646" s="2">
        <v>45535</v>
      </c>
      <c r="G1646" s="2">
        <v>45505</v>
      </c>
      <c r="H1646" s="1" t="s">
        <v>4536</v>
      </c>
      <c r="I1646" s="1" t="s">
        <v>4537</v>
      </c>
      <c r="J1646" s="1" t="s">
        <v>645</v>
      </c>
      <c r="K1646" s="1" t="s">
        <v>891</v>
      </c>
      <c r="L1646" s="1" t="s">
        <v>3332</v>
      </c>
      <c r="M1646" s="1"/>
      <c r="N1646" s="1"/>
      <c r="O1646" s="1"/>
      <c r="P1646" s="40">
        <v>560.2607960298526</v>
      </c>
      <c r="Q1646" s="37" t="str">
        <f>IF(C1646="ForthPoint","ForthPoint",IF(D1646="Intercompany",_xlfn.XLOOKUP(E1646,'Dept Lookup'!B:B,'Dept Lookup'!A:A),Modified!D1646))</f>
        <v>Data Engineering</v>
      </c>
      <c r="R1646" t="str">
        <f t="shared" si="129"/>
        <v>The Blackstone Group</v>
      </c>
      <c r="S1646" s="1" t="s">
        <v>707</v>
      </c>
      <c r="T1646">
        <f t="shared" si="130"/>
        <v>0</v>
      </c>
      <c r="U1646" s="25" t="str">
        <f>IF(K1646&gt;0,K1646,_xlfn.XLOOKUP(M1646,'Client Lookup'!L:L,'Client Lookup'!N:N))</f>
        <v>25160</v>
      </c>
      <c r="V1646" t="str">
        <f>_xlfn.XLOOKUP(_xlfn.NUMBERVALUE(U1646),'Project Lookup'!X:X,'Project Lookup'!B:B)</f>
        <v>Blackstone SOW #12</v>
      </c>
      <c r="X1646" t="str">
        <f t="shared" si="131"/>
        <v>468 Blackstone Inc. : 988 Blackstone SOW #12</v>
      </c>
      <c r="Y1646" t="str">
        <f t="shared" si="132"/>
        <v>468 Blackstone Inc.</v>
      </c>
      <c r="Z1646" t="str">
        <f t="shared" si="133"/>
        <v>468 Blackstone Inc.</v>
      </c>
      <c r="AA1646" t="str">
        <f>_xlfn.XLOOKUP(Z1646,'Client Lookup'!A:A,'Client Lookup'!C:C)</f>
        <v>The Blackstone Group</v>
      </c>
      <c r="AC1646" t="e">
        <f>_xlfn.XLOOKUP(K1646,'Results vs Forecast'!K:K,'Results vs Forecast'!K:K)</f>
        <v>#N/A</v>
      </c>
    </row>
    <row r="1647" spans="1:29" hidden="1">
      <c r="A1647" s="39"/>
      <c r="B1647" s="1" t="s">
        <v>700</v>
      </c>
      <c r="C1647" s="1" t="s">
        <v>1370</v>
      </c>
      <c r="D1647" s="1" t="s">
        <v>17</v>
      </c>
      <c r="E1647" s="1" t="s">
        <v>17</v>
      </c>
      <c r="F1647" s="2">
        <v>45535</v>
      </c>
      <c r="G1647" s="2">
        <v>45505</v>
      </c>
      <c r="H1647" s="1" t="s">
        <v>4538</v>
      </c>
      <c r="I1647" s="1" t="s">
        <v>4539</v>
      </c>
      <c r="J1647" s="1" t="s">
        <v>818</v>
      </c>
      <c r="K1647" s="1" t="s">
        <v>796</v>
      </c>
      <c r="L1647" s="1" t="s">
        <v>3346</v>
      </c>
      <c r="M1647" s="1"/>
      <c r="N1647" s="1"/>
      <c r="O1647" s="1"/>
      <c r="P1647" s="40">
        <v>648.30177826311512</v>
      </c>
      <c r="Q1647" s="37" t="str">
        <f>IF(C1647="ForthPoint","ForthPoint",IF(D1647="Intercompany",_xlfn.XLOOKUP(E1647,'Dept Lookup'!B:B,'Dept Lookup'!A:A),Modified!D1647))</f>
        <v>Data Engineering</v>
      </c>
      <c r="R1647" t="str">
        <f t="shared" si="129"/>
        <v>Globalization Partners</v>
      </c>
      <c r="S1647" s="1" t="s">
        <v>707</v>
      </c>
      <c r="T1647">
        <f t="shared" si="130"/>
        <v>0</v>
      </c>
      <c r="U1647" s="25" t="str">
        <f>IF(K1647&gt;0,K1647,_xlfn.XLOOKUP(M1647,'Client Lookup'!L:L,'Client Lookup'!N:N))</f>
        <v>36410</v>
      </c>
      <c r="V1647" t="str">
        <f>_xlfn.XLOOKUP(_xlfn.NUMBERVALUE(U1647),'Project Lookup'!X:X,'Project Lookup'!B:B)</f>
        <v>Globalization Partners SOW #40 - Data Engineering Team Renewal</v>
      </c>
      <c r="X1647" t="str">
        <f t="shared" si="131"/>
        <v>460 Globalization Partners Inc. : 1367 Globalization Partners SOW #40 - Data Engineering Team Renewal</v>
      </c>
      <c r="Y1647" t="str">
        <f t="shared" si="132"/>
        <v>460 Globalization Partners Inc.</v>
      </c>
      <c r="Z1647" t="str">
        <f t="shared" si="133"/>
        <v>460 Globalization Partners Inc.</v>
      </c>
      <c r="AA1647" t="str">
        <f>_xlfn.XLOOKUP(Z1647,'Client Lookup'!A:A,'Client Lookup'!C:C)</f>
        <v>Globalization Partners</v>
      </c>
      <c r="AC1647" t="e">
        <f>_xlfn.XLOOKUP(K1647,'Results vs Forecast'!K:K,'Results vs Forecast'!K:K)</f>
        <v>#N/A</v>
      </c>
    </row>
    <row r="1648" spans="1:29" hidden="1">
      <c r="A1648" s="39"/>
      <c r="B1648" s="1" t="s">
        <v>700</v>
      </c>
      <c r="C1648" s="1" t="s">
        <v>1370</v>
      </c>
      <c r="D1648" s="1" t="s">
        <v>17</v>
      </c>
      <c r="E1648" s="1" t="s">
        <v>17</v>
      </c>
      <c r="F1648" s="2">
        <v>45535</v>
      </c>
      <c r="G1648" s="2">
        <v>45505</v>
      </c>
      <c r="H1648" s="1" t="s">
        <v>4540</v>
      </c>
      <c r="I1648" s="1" t="s">
        <v>4541</v>
      </c>
      <c r="J1648" s="1" t="s">
        <v>617</v>
      </c>
      <c r="K1648" s="1" t="s">
        <v>860</v>
      </c>
      <c r="L1648" s="1" t="s">
        <v>2892</v>
      </c>
      <c r="M1648" s="1"/>
      <c r="N1648" s="1"/>
      <c r="O1648" s="1"/>
      <c r="P1648" s="40">
        <v>320.14902630277288</v>
      </c>
      <c r="Q1648" s="37" t="str">
        <f>IF(C1648="ForthPoint","ForthPoint",IF(D1648="Intercompany",_xlfn.XLOOKUP(E1648,'Dept Lookup'!B:B,'Dept Lookup'!A:A),Modified!D1648))</f>
        <v>Data Engineering</v>
      </c>
      <c r="R1648" t="str">
        <f t="shared" si="129"/>
        <v>Roku</v>
      </c>
      <c r="S1648" s="1" t="s">
        <v>707</v>
      </c>
      <c r="T1648">
        <f t="shared" si="130"/>
        <v>0</v>
      </c>
      <c r="U1648" s="25" t="str">
        <f>IF(K1648&gt;0,K1648,_xlfn.XLOOKUP(M1648,'Client Lookup'!L:L,'Client Lookup'!N:N))</f>
        <v>25138</v>
      </c>
      <c r="V1648" t="str">
        <f>_xlfn.XLOOKUP(_xlfn.NUMBERVALUE(U1648),'Project Lookup'!X:X,'Project Lookup'!B:B)</f>
        <v>SOW#1 2024 - DE &amp; BI Team</v>
      </c>
      <c r="X1648" t="str">
        <f t="shared" si="131"/>
        <v>459 Roku Inc. : 966 SOW#1 2024 - DE &amp; BI Team</v>
      </c>
      <c r="Y1648" t="str">
        <f t="shared" si="132"/>
        <v>459 Roku Inc.</v>
      </c>
      <c r="Z1648" t="str">
        <f t="shared" si="133"/>
        <v>459 Roku Inc.</v>
      </c>
      <c r="AA1648" t="str">
        <f>_xlfn.XLOOKUP(Z1648,'Client Lookup'!A:A,'Client Lookup'!C:C)</f>
        <v>Roku</v>
      </c>
      <c r="AC1648" t="e">
        <f>_xlfn.XLOOKUP(K1648,'Results vs Forecast'!K:K,'Results vs Forecast'!K:K)</f>
        <v>#N/A</v>
      </c>
    </row>
    <row r="1649" spans="1:29" hidden="1">
      <c r="A1649" s="39"/>
      <c r="B1649" s="1" t="s">
        <v>700</v>
      </c>
      <c r="C1649" s="1" t="s">
        <v>1370</v>
      </c>
      <c r="D1649" s="1" t="s">
        <v>17</v>
      </c>
      <c r="E1649" s="1" t="s">
        <v>17</v>
      </c>
      <c r="F1649" s="2">
        <v>45535</v>
      </c>
      <c r="G1649" s="2">
        <v>45505</v>
      </c>
      <c r="H1649" s="1" t="s">
        <v>4542</v>
      </c>
      <c r="I1649" s="1" t="s">
        <v>4543</v>
      </c>
      <c r="J1649" s="1" t="s">
        <v>816</v>
      </c>
      <c r="K1649" s="1" t="s">
        <v>798</v>
      </c>
      <c r="L1649" s="1" t="s">
        <v>3413</v>
      </c>
      <c r="M1649" s="1"/>
      <c r="N1649" s="1"/>
      <c r="O1649" s="1"/>
      <c r="P1649" s="40">
        <v>376.17510590575813</v>
      </c>
      <c r="Q1649" s="37" t="str">
        <f>IF(C1649="ForthPoint","ForthPoint",IF(D1649="Intercompany",_xlfn.XLOOKUP(E1649,'Dept Lookup'!B:B,'Dept Lookup'!A:A),Modified!D1649))</f>
        <v>Data Engineering</v>
      </c>
      <c r="R1649" t="str">
        <f t="shared" si="129"/>
        <v>Globalization Partners</v>
      </c>
      <c r="S1649" s="1" t="s">
        <v>707</v>
      </c>
      <c r="T1649">
        <f t="shared" si="130"/>
        <v>0</v>
      </c>
      <c r="U1649" s="25" t="str">
        <f>IF(K1649&gt;0,K1649,_xlfn.XLOOKUP(M1649,'Client Lookup'!L:L,'Client Lookup'!N:N))</f>
        <v>36409</v>
      </c>
      <c r="V1649" t="str">
        <f>_xlfn.XLOOKUP(_xlfn.NUMBERVALUE(U1649),'Project Lookup'!X:X,'Project Lookup'!B:B)</f>
        <v>Globalization Partners SOW #39 - Data Engineering Team  Renewal</v>
      </c>
      <c r="X1649" t="str">
        <f t="shared" si="131"/>
        <v>460 Globalization Partners Inc. : 1366 Globalization Partners SOW #39 - Data Engineering Team  Renewal</v>
      </c>
      <c r="Y1649" t="str">
        <f t="shared" si="132"/>
        <v>460 Globalization Partners Inc.</v>
      </c>
      <c r="Z1649" t="str">
        <f t="shared" si="133"/>
        <v>460 Globalization Partners Inc.</v>
      </c>
      <c r="AA1649" t="str">
        <f>_xlfn.XLOOKUP(Z1649,'Client Lookup'!A:A,'Client Lookup'!C:C)</f>
        <v>Globalization Partners</v>
      </c>
      <c r="AC1649" t="e">
        <f>_xlfn.XLOOKUP(K1649,'Results vs Forecast'!K:K,'Results vs Forecast'!K:K)</f>
        <v>#N/A</v>
      </c>
    </row>
    <row r="1650" spans="1:29" hidden="1">
      <c r="A1650" s="39"/>
      <c r="B1650" s="1" t="s">
        <v>700</v>
      </c>
      <c r="C1650" s="1" t="s">
        <v>1370</v>
      </c>
      <c r="D1650" s="1" t="s">
        <v>17</v>
      </c>
      <c r="E1650" s="1" t="s">
        <v>17</v>
      </c>
      <c r="F1650" s="2">
        <v>45535</v>
      </c>
      <c r="G1650" s="2">
        <v>45505</v>
      </c>
      <c r="H1650" s="1" t="s">
        <v>4544</v>
      </c>
      <c r="I1650" s="1" t="s">
        <v>4545</v>
      </c>
      <c r="J1650" s="1" t="s">
        <v>587</v>
      </c>
      <c r="K1650" s="1" t="s">
        <v>840</v>
      </c>
      <c r="L1650" s="1" t="s">
        <v>3446</v>
      </c>
      <c r="M1650" s="1"/>
      <c r="N1650" s="1"/>
      <c r="O1650" s="1"/>
      <c r="P1650" s="40">
        <v>270.12574094296463</v>
      </c>
      <c r="Q1650" s="37" t="str">
        <f>IF(C1650="ForthPoint","ForthPoint",IF(D1650="Intercompany",_xlfn.XLOOKUP(E1650,'Dept Lookup'!B:B,'Dept Lookup'!A:A),Modified!D1650))</f>
        <v>Data Engineering</v>
      </c>
      <c r="R1650" t="str">
        <f t="shared" si="129"/>
        <v>Madhive</v>
      </c>
      <c r="S1650" s="1" t="s">
        <v>707</v>
      </c>
      <c r="T1650">
        <f t="shared" si="130"/>
        <v>0</v>
      </c>
      <c r="U1650" s="25" t="str">
        <f>IF(K1650&gt;0,K1650,_xlfn.XLOOKUP(M1650,'Client Lookup'!L:L,'Client Lookup'!N:N))</f>
        <v>26788</v>
      </c>
      <c r="V1650" t="str">
        <f>_xlfn.XLOOKUP(_xlfn.NUMBERVALUE(U1650),'Project Lookup'!X:X,'Project Lookup'!B:B)</f>
        <v>Madhive - SOW1</v>
      </c>
      <c r="X1650" t="str">
        <f t="shared" si="131"/>
        <v>482 Madhive : 1111 Madhive - SOW1</v>
      </c>
      <c r="Y1650" t="str">
        <f t="shared" si="132"/>
        <v>482 Madhive</v>
      </c>
      <c r="Z1650" t="str">
        <f t="shared" si="133"/>
        <v>482 Madhive</v>
      </c>
      <c r="AA1650" t="str">
        <f>_xlfn.XLOOKUP(Z1650,'Client Lookup'!A:A,'Client Lookup'!C:C)</f>
        <v>Madhive</v>
      </c>
      <c r="AC1650" t="e">
        <f>_xlfn.XLOOKUP(K1650,'Results vs Forecast'!K:K,'Results vs Forecast'!K:K)</f>
        <v>#N/A</v>
      </c>
    </row>
    <row r="1651" spans="1:29" hidden="1">
      <c r="A1651" s="39"/>
      <c r="B1651" s="1" t="s">
        <v>700</v>
      </c>
      <c r="C1651" s="1" t="s">
        <v>1370</v>
      </c>
      <c r="D1651" s="1" t="s">
        <v>17</v>
      </c>
      <c r="E1651" s="1" t="s">
        <v>17</v>
      </c>
      <c r="F1651" s="2">
        <v>45535</v>
      </c>
      <c r="G1651" s="2">
        <v>45505</v>
      </c>
      <c r="H1651" s="1" t="s">
        <v>4546</v>
      </c>
      <c r="I1651" s="1" t="s">
        <v>4547</v>
      </c>
      <c r="J1651" s="1" t="s">
        <v>641</v>
      </c>
      <c r="K1651" s="1" t="s">
        <v>886</v>
      </c>
      <c r="L1651" s="1" t="s">
        <v>3668</v>
      </c>
      <c r="M1651" s="1"/>
      <c r="N1651" s="1"/>
      <c r="O1651" s="1"/>
      <c r="P1651" s="40">
        <v>504.23471642686729</v>
      </c>
      <c r="Q1651" s="37" t="str">
        <f>IF(C1651="ForthPoint","ForthPoint",IF(D1651="Intercompany",_xlfn.XLOOKUP(E1651,'Dept Lookup'!B:B,'Dept Lookup'!A:A),Modified!D1651))</f>
        <v>Data Engineering</v>
      </c>
      <c r="R1651" t="str">
        <f t="shared" si="129"/>
        <v>The Blackstone Group</v>
      </c>
      <c r="S1651" s="1" t="s">
        <v>707</v>
      </c>
      <c r="T1651">
        <f t="shared" si="130"/>
        <v>0</v>
      </c>
      <c r="U1651" s="25" t="str">
        <f>IF(K1651&gt;0,K1651,_xlfn.XLOOKUP(M1651,'Client Lookup'!L:L,'Client Lookup'!N:N))</f>
        <v>29419</v>
      </c>
      <c r="V1651" t="str">
        <f>_xlfn.XLOOKUP(_xlfn.NUMBERVALUE(U1651),'Project Lookup'!X:X,'Project Lookup'!B:B)</f>
        <v>Blackstone - SOW#18 - Data Engineer with AWS (Puneet Team)</v>
      </c>
      <c r="X1651" t="str">
        <f t="shared" si="131"/>
        <v>468 Blackstone Inc. : 1194 Blackstone - SOW#18 - Data Engineer with AWS (Puneet Team)</v>
      </c>
      <c r="Y1651" t="str">
        <f t="shared" si="132"/>
        <v>468 Blackstone Inc.</v>
      </c>
      <c r="Z1651" t="str">
        <f t="shared" si="133"/>
        <v>468 Blackstone Inc.</v>
      </c>
      <c r="AA1651" t="str">
        <f>_xlfn.XLOOKUP(Z1651,'Client Lookup'!A:A,'Client Lookup'!C:C)</f>
        <v>The Blackstone Group</v>
      </c>
      <c r="AC1651" t="e">
        <f>_xlfn.XLOOKUP(K1651,'Results vs Forecast'!K:K,'Results vs Forecast'!K:K)</f>
        <v>#N/A</v>
      </c>
    </row>
    <row r="1652" spans="1:29" hidden="1">
      <c r="A1652" s="39"/>
      <c r="B1652" s="1" t="s">
        <v>700</v>
      </c>
      <c r="C1652" s="1" t="s">
        <v>701</v>
      </c>
      <c r="D1652" s="1" t="s">
        <v>17</v>
      </c>
      <c r="E1652" s="1" t="s">
        <v>17</v>
      </c>
      <c r="F1652" s="2">
        <v>45535</v>
      </c>
      <c r="G1652" s="2">
        <v>45505</v>
      </c>
      <c r="H1652" s="1" t="s">
        <v>4548</v>
      </c>
      <c r="I1652" s="1" t="s">
        <v>4549</v>
      </c>
      <c r="J1652" s="1" t="s">
        <v>936</v>
      </c>
      <c r="K1652" s="1" t="s">
        <v>909</v>
      </c>
      <c r="L1652" s="1" t="s">
        <v>4550</v>
      </c>
      <c r="M1652" s="1"/>
      <c r="N1652" s="1"/>
      <c r="O1652" s="1"/>
      <c r="P1652" s="40">
        <v>4820.1400000000003</v>
      </c>
      <c r="Q1652" s="37" t="str">
        <f>IF(C1652="ForthPoint","ForthPoint",IF(D1652="Intercompany",_xlfn.XLOOKUP(E1652,'Dept Lookup'!B:B,'Dept Lookup'!A:A),Modified!D1652))</f>
        <v>Data Engineering</v>
      </c>
      <c r="R1652" t="str">
        <f t="shared" si="129"/>
        <v>Under Armour</v>
      </c>
      <c r="S1652" s="1" t="s">
        <v>707</v>
      </c>
      <c r="T1652">
        <f t="shared" si="130"/>
        <v>0</v>
      </c>
      <c r="U1652" s="25" t="str">
        <f>IF(K1652&gt;0,K1652,_xlfn.XLOOKUP(M1652,'Client Lookup'!L:L,'Client Lookup'!N:N))</f>
        <v>36719</v>
      </c>
      <c r="V1652" t="str">
        <f>_xlfn.XLOOKUP(_xlfn.NUMBERVALUE(U1652),'Project Lookup'!X:X,'Project Lookup'!B:B)</f>
        <v>US Carrier</v>
      </c>
      <c r="X1652" t="str">
        <f t="shared" si="131"/>
        <v>276 Under Armour : 1375 US Carrier</v>
      </c>
      <c r="Y1652" t="str">
        <f t="shared" si="132"/>
        <v>276 Under Armour</v>
      </c>
      <c r="Z1652" t="str">
        <f t="shared" si="133"/>
        <v>276 Under Armour</v>
      </c>
      <c r="AA1652" t="str">
        <f>_xlfn.XLOOKUP(Z1652,'Client Lookup'!A:A,'Client Lookup'!C:C)</f>
        <v>Under Armour</v>
      </c>
      <c r="AC1652" t="e">
        <f>_xlfn.XLOOKUP(K1652,'Results vs Forecast'!K:K,'Results vs Forecast'!K:K)</f>
        <v>#N/A</v>
      </c>
    </row>
    <row r="1653" spans="1:29" hidden="1">
      <c r="A1653" s="39"/>
      <c r="B1653" s="1" t="s">
        <v>700</v>
      </c>
      <c r="C1653" s="1" t="s">
        <v>1370</v>
      </c>
      <c r="D1653" s="1" t="s">
        <v>17</v>
      </c>
      <c r="E1653" s="1" t="s">
        <v>17</v>
      </c>
      <c r="F1653" s="2">
        <v>45535</v>
      </c>
      <c r="G1653" s="2">
        <v>45505</v>
      </c>
      <c r="H1653" s="1" t="s">
        <v>4551</v>
      </c>
      <c r="I1653" s="1" t="s">
        <v>4552</v>
      </c>
      <c r="J1653" s="1" t="s">
        <v>617</v>
      </c>
      <c r="K1653" s="1" t="s">
        <v>860</v>
      </c>
      <c r="L1653" s="1" t="s">
        <v>2892</v>
      </c>
      <c r="M1653" s="1"/>
      <c r="N1653" s="1"/>
      <c r="O1653" s="1"/>
      <c r="P1653" s="40">
        <v>320.14902630277288</v>
      </c>
      <c r="Q1653" s="37" t="str">
        <f>IF(C1653="ForthPoint","ForthPoint",IF(D1653="Intercompany",_xlfn.XLOOKUP(E1653,'Dept Lookup'!B:B,'Dept Lookup'!A:A),Modified!D1653))</f>
        <v>Data Engineering</v>
      </c>
      <c r="R1653" t="str">
        <f t="shared" si="129"/>
        <v>Roku</v>
      </c>
      <c r="S1653" s="1" t="s">
        <v>707</v>
      </c>
      <c r="T1653">
        <f t="shared" si="130"/>
        <v>0</v>
      </c>
      <c r="U1653" s="25" t="str">
        <f>IF(K1653&gt;0,K1653,_xlfn.XLOOKUP(M1653,'Client Lookup'!L:L,'Client Lookup'!N:N))</f>
        <v>25138</v>
      </c>
      <c r="V1653" t="str">
        <f>_xlfn.XLOOKUP(_xlfn.NUMBERVALUE(U1653),'Project Lookup'!X:X,'Project Lookup'!B:B)</f>
        <v>SOW#1 2024 - DE &amp; BI Team</v>
      </c>
      <c r="X1653" t="str">
        <f t="shared" si="131"/>
        <v>459 Roku Inc. : 966 SOW#1 2024 - DE &amp; BI Team</v>
      </c>
      <c r="Y1653" t="str">
        <f t="shared" si="132"/>
        <v>459 Roku Inc.</v>
      </c>
      <c r="Z1653" t="str">
        <f t="shared" si="133"/>
        <v>459 Roku Inc.</v>
      </c>
      <c r="AA1653" t="str">
        <f>_xlfn.XLOOKUP(Z1653,'Client Lookup'!A:A,'Client Lookup'!C:C)</f>
        <v>Roku</v>
      </c>
      <c r="AC1653" t="e">
        <f>_xlfn.XLOOKUP(K1653,'Results vs Forecast'!K:K,'Results vs Forecast'!K:K)</f>
        <v>#N/A</v>
      </c>
    </row>
    <row r="1654" spans="1:29" hidden="1">
      <c r="A1654" s="39"/>
      <c r="B1654" s="1" t="s">
        <v>700</v>
      </c>
      <c r="C1654" s="1" t="s">
        <v>1370</v>
      </c>
      <c r="D1654" s="1" t="s">
        <v>17</v>
      </c>
      <c r="E1654" s="1" t="s">
        <v>17</v>
      </c>
      <c r="F1654" s="2">
        <v>45535</v>
      </c>
      <c r="G1654" s="2">
        <v>45505</v>
      </c>
      <c r="H1654" s="1" t="s">
        <v>4553</v>
      </c>
      <c r="I1654" s="1" t="s">
        <v>4554</v>
      </c>
      <c r="J1654" s="1" t="s">
        <v>593</v>
      </c>
      <c r="K1654" s="1" t="s">
        <v>842</v>
      </c>
      <c r="L1654" s="1" t="s">
        <v>1809</v>
      </c>
      <c r="M1654" s="1"/>
      <c r="N1654" s="1"/>
      <c r="O1654" s="1"/>
      <c r="P1654" s="40">
        <v>336.15647761791155</v>
      </c>
      <c r="Q1654" s="37" t="str">
        <f>IF(C1654="ForthPoint","ForthPoint",IF(D1654="Intercompany",_xlfn.XLOOKUP(E1654,'Dept Lookup'!B:B,'Dept Lookup'!A:A),Modified!D1654))</f>
        <v>Data Engineering</v>
      </c>
      <c r="R1654" t="str">
        <f t="shared" si="129"/>
        <v>MasterCard</v>
      </c>
      <c r="S1654" s="1" t="s">
        <v>707</v>
      </c>
      <c r="T1654">
        <f t="shared" si="130"/>
        <v>0</v>
      </c>
      <c r="U1654" s="25" t="str">
        <f>IF(K1654&gt;0,K1654,_xlfn.XLOOKUP(M1654,'Client Lookup'!L:L,'Client Lookup'!N:N))</f>
        <v>25146</v>
      </c>
      <c r="V1654" t="str">
        <f>_xlfn.XLOOKUP(_xlfn.NUMBERVALUE(U1654),'Project Lookup'!X:X,'Project Lookup'!B:B)</f>
        <v>Mastercard SOW #6</v>
      </c>
      <c r="X1654" t="str">
        <f t="shared" si="131"/>
        <v>461 Session M Inc. : 974 Mastercard SOW #6</v>
      </c>
      <c r="Y1654" t="str">
        <f t="shared" si="132"/>
        <v>461 Session M Inc.</v>
      </c>
      <c r="Z1654" t="str">
        <f t="shared" si="133"/>
        <v>461 Session M Inc.</v>
      </c>
      <c r="AA1654" t="str">
        <f>_xlfn.XLOOKUP(Z1654,'Client Lookup'!A:A,'Client Lookup'!C:C)</f>
        <v>MasterCard</v>
      </c>
      <c r="AC1654" t="e">
        <f>_xlfn.XLOOKUP(K1654,'Results vs Forecast'!K:K,'Results vs Forecast'!K:K)</f>
        <v>#N/A</v>
      </c>
    </row>
    <row r="1655" spans="1:29" hidden="1">
      <c r="A1655" s="39"/>
      <c r="B1655" s="1" t="s">
        <v>700</v>
      </c>
      <c r="C1655" s="1" t="s">
        <v>1370</v>
      </c>
      <c r="D1655" s="1" t="s">
        <v>17</v>
      </c>
      <c r="E1655" s="1" t="s">
        <v>17</v>
      </c>
      <c r="F1655" s="2">
        <v>45535</v>
      </c>
      <c r="G1655" s="2">
        <v>45505</v>
      </c>
      <c r="H1655" s="1" t="s">
        <v>4555</v>
      </c>
      <c r="I1655" s="1" t="s">
        <v>4556</v>
      </c>
      <c r="J1655" s="1" t="s">
        <v>617</v>
      </c>
      <c r="K1655" s="1" t="s">
        <v>860</v>
      </c>
      <c r="L1655" s="1" t="s">
        <v>2892</v>
      </c>
      <c r="M1655" s="1"/>
      <c r="N1655" s="1"/>
      <c r="O1655" s="1"/>
      <c r="P1655" s="40">
        <v>432.20118550874338</v>
      </c>
      <c r="Q1655" s="37" t="str">
        <f>IF(C1655="ForthPoint","ForthPoint",IF(D1655="Intercompany",_xlfn.XLOOKUP(E1655,'Dept Lookup'!B:B,'Dept Lookup'!A:A),Modified!D1655))</f>
        <v>Data Engineering</v>
      </c>
      <c r="R1655" t="str">
        <f t="shared" si="129"/>
        <v>Roku</v>
      </c>
      <c r="S1655" s="1" t="s">
        <v>707</v>
      </c>
      <c r="T1655">
        <f t="shared" si="130"/>
        <v>0</v>
      </c>
      <c r="U1655" s="25" t="str">
        <f>IF(K1655&gt;0,K1655,_xlfn.XLOOKUP(M1655,'Client Lookup'!L:L,'Client Lookup'!N:N))</f>
        <v>25138</v>
      </c>
      <c r="V1655" t="str">
        <f>_xlfn.XLOOKUP(_xlfn.NUMBERVALUE(U1655),'Project Lookup'!X:X,'Project Lookup'!B:B)</f>
        <v>SOW#1 2024 - DE &amp; BI Team</v>
      </c>
      <c r="X1655" t="str">
        <f t="shared" si="131"/>
        <v>459 Roku Inc. : 966 SOW#1 2024 - DE &amp; BI Team</v>
      </c>
      <c r="Y1655" t="str">
        <f t="shared" si="132"/>
        <v>459 Roku Inc.</v>
      </c>
      <c r="Z1655" t="str">
        <f t="shared" si="133"/>
        <v>459 Roku Inc.</v>
      </c>
      <c r="AA1655" t="str">
        <f>_xlfn.XLOOKUP(Z1655,'Client Lookup'!A:A,'Client Lookup'!C:C)</f>
        <v>Roku</v>
      </c>
      <c r="AC1655" t="e">
        <f>_xlfn.XLOOKUP(K1655,'Results vs Forecast'!K:K,'Results vs Forecast'!K:K)</f>
        <v>#N/A</v>
      </c>
    </row>
    <row r="1656" spans="1:29" hidden="1">
      <c r="A1656" s="39"/>
      <c r="B1656" s="1" t="s">
        <v>700</v>
      </c>
      <c r="C1656" s="1" t="s">
        <v>1370</v>
      </c>
      <c r="D1656" s="1" t="s">
        <v>17</v>
      </c>
      <c r="E1656" s="1" t="s">
        <v>17</v>
      </c>
      <c r="F1656" s="2">
        <v>45535</v>
      </c>
      <c r="G1656" s="2">
        <v>45505</v>
      </c>
      <c r="H1656" s="1" t="s">
        <v>4557</v>
      </c>
      <c r="I1656" s="1" t="s">
        <v>4558</v>
      </c>
      <c r="J1656" s="1" t="s">
        <v>816</v>
      </c>
      <c r="K1656" s="1" t="s">
        <v>798</v>
      </c>
      <c r="L1656" s="1" t="s">
        <v>3413</v>
      </c>
      <c r="M1656" s="1"/>
      <c r="N1656" s="1"/>
      <c r="O1656" s="1"/>
      <c r="P1656" s="40">
        <v>376.17510590575813</v>
      </c>
      <c r="Q1656" s="37" t="str">
        <f>IF(C1656="ForthPoint","ForthPoint",IF(D1656="Intercompany",_xlfn.XLOOKUP(E1656,'Dept Lookup'!B:B,'Dept Lookup'!A:A),Modified!D1656))</f>
        <v>Data Engineering</v>
      </c>
      <c r="R1656" t="str">
        <f t="shared" si="129"/>
        <v>Globalization Partners</v>
      </c>
      <c r="S1656" s="1" t="s">
        <v>707</v>
      </c>
      <c r="T1656">
        <f t="shared" si="130"/>
        <v>0</v>
      </c>
      <c r="U1656" s="25" t="str">
        <f>IF(K1656&gt;0,K1656,_xlfn.XLOOKUP(M1656,'Client Lookup'!L:L,'Client Lookup'!N:N))</f>
        <v>36409</v>
      </c>
      <c r="V1656" t="str">
        <f>_xlfn.XLOOKUP(_xlfn.NUMBERVALUE(U1656),'Project Lookup'!X:X,'Project Lookup'!B:B)</f>
        <v>Globalization Partners SOW #39 - Data Engineering Team  Renewal</v>
      </c>
      <c r="X1656" t="str">
        <f t="shared" si="131"/>
        <v>460 Globalization Partners Inc. : 1366 Globalization Partners SOW #39 - Data Engineering Team  Renewal</v>
      </c>
      <c r="Y1656" t="str">
        <f t="shared" si="132"/>
        <v>460 Globalization Partners Inc.</v>
      </c>
      <c r="Z1656" t="str">
        <f t="shared" si="133"/>
        <v>460 Globalization Partners Inc.</v>
      </c>
      <c r="AA1656" t="str">
        <f>_xlfn.XLOOKUP(Z1656,'Client Lookup'!A:A,'Client Lookup'!C:C)</f>
        <v>Globalization Partners</v>
      </c>
      <c r="AC1656" t="e">
        <f>_xlfn.XLOOKUP(K1656,'Results vs Forecast'!K:K,'Results vs Forecast'!K:K)</f>
        <v>#N/A</v>
      </c>
    </row>
    <row r="1657" spans="1:29" hidden="1">
      <c r="A1657" s="39"/>
      <c r="B1657" s="1" t="s">
        <v>700</v>
      </c>
      <c r="C1657" s="1" t="s">
        <v>1370</v>
      </c>
      <c r="D1657" s="1" t="s">
        <v>17</v>
      </c>
      <c r="E1657" s="1" t="s">
        <v>17</v>
      </c>
      <c r="F1657" s="2">
        <v>45535</v>
      </c>
      <c r="G1657" s="2">
        <v>45505</v>
      </c>
      <c r="H1657" s="1" t="s">
        <v>4559</v>
      </c>
      <c r="I1657" s="1" t="s">
        <v>4560</v>
      </c>
      <c r="J1657" s="1" t="s">
        <v>587</v>
      </c>
      <c r="K1657" s="1" t="s">
        <v>840</v>
      </c>
      <c r="L1657" s="1" t="s">
        <v>3446</v>
      </c>
      <c r="M1657" s="1"/>
      <c r="N1657" s="1"/>
      <c r="O1657" s="1"/>
      <c r="P1657" s="40">
        <v>520.2421677420059</v>
      </c>
      <c r="Q1657" s="37" t="str">
        <f>IF(C1657="ForthPoint","ForthPoint",IF(D1657="Intercompany",_xlfn.XLOOKUP(E1657,'Dept Lookup'!B:B,'Dept Lookup'!A:A),Modified!D1657))</f>
        <v>Data Engineering</v>
      </c>
      <c r="R1657" t="str">
        <f t="shared" si="129"/>
        <v>Madhive</v>
      </c>
      <c r="S1657" s="1" t="s">
        <v>707</v>
      </c>
      <c r="T1657">
        <f t="shared" si="130"/>
        <v>0</v>
      </c>
      <c r="U1657" s="25" t="str">
        <f>IF(K1657&gt;0,K1657,_xlfn.XLOOKUP(M1657,'Client Lookup'!L:L,'Client Lookup'!N:N))</f>
        <v>26788</v>
      </c>
      <c r="V1657" t="str">
        <f>_xlfn.XLOOKUP(_xlfn.NUMBERVALUE(U1657),'Project Lookup'!X:X,'Project Lookup'!B:B)</f>
        <v>Madhive - SOW1</v>
      </c>
      <c r="X1657" t="str">
        <f t="shared" si="131"/>
        <v>482 Madhive : 1111 Madhive - SOW1</v>
      </c>
      <c r="Y1657" t="str">
        <f t="shared" si="132"/>
        <v>482 Madhive</v>
      </c>
      <c r="Z1657" t="str">
        <f t="shared" si="133"/>
        <v>482 Madhive</v>
      </c>
      <c r="AA1657" t="str">
        <f>_xlfn.XLOOKUP(Z1657,'Client Lookup'!A:A,'Client Lookup'!C:C)</f>
        <v>Madhive</v>
      </c>
      <c r="AC1657" t="e">
        <f>_xlfn.XLOOKUP(K1657,'Results vs Forecast'!K:K,'Results vs Forecast'!K:K)</f>
        <v>#N/A</v>
      </c>
    </row>
    <row r="1658" spans="1:29" hidden="1">
      <c r="A1658" s="39"/>
      <c r="B1658" s="1" t="s">
        <v>700</v>
      </c>
      <c r="C1658" s="1" t="s">
        <v>1370</v>
      </c>
      <c r="D1658" s="1" t="s">
        <v>17</v>
      </c>
      <c r="E1658" s="1" t="s">
        <v>17</v>
      </c>
      <c r="F1658" s="2">
        <v>45535</v>
      </c>
      <c r="G1658" s="2">
        <v>45505</v>
      </c>
      <c r="H1658" s="1" t="s">
        <v>4561</v>
      </c>
      <c r="I1658" s="1" t="s">
        <v>4562</v>
      </c>
      <c r="J1658" s="1" t="s">
        <v>593</v>
      </c>
      <c r="K1658" s="1" t="s">
        <v>842</v>
      </c>
      <c r="L1658" s="1" t="s">
        <v>1809</v>
      </c>
      <c r="M1658" s="1"/>
      <c r="N1658" s="1"/>
      <c r="O1658" s="1"/>
      <c r="P1658" s="40">
        <v>336.15647761791155</v>
      </c>
      <c r="Q1658" s="37" t="str">
        <f>IF(C1658="ForthPoint","ForthPoint",IF(D1658="Intercompany",_xlfn.XLOOKUP(E1658,'Dept Lookup'!B:B,'Dept Lookup'!A:A),Modified!D1658))</f>
        <v>Data Engineering</v>
      </c>
      <c r="R1658" t="str">
        <f t="shared" si="129"/>
        <v>MasterCard</v>
      </c>
      <c r="S1658" s="1" t="s">
        <v>707</v>
      </c>
      <c r="T1658">
        <f t="shared" si="130"/>
        <v>0</v>
      </c>
      <c r="U1658" s="25" t="str">
        <f>IF(K1658&gt;0,K1658,_xlfn.XLOOKUP(M1658,'Client Lookup'!L:L,'Client Lookup'!N:N))</f>
        <v>25146</v>
      </c>
      <c r="V1658" t="str">
        <f>_xlfn.XLOOKUP(_xlfn.NUMBERVALUE(U1658),'Project Lookup'!X:X,'Project Lookup'!B:B)</f>
        <v>Mastercard SOW #6</v>
      </c>
      <c r="X1658" t="str">
        <f t="shared" si="131"/>
        <v>461 Session M Inc. : 974 Mastercard SOW #6</v>
      </c>
      <c r="Y1658" t="str">
        <f t="shared" si="132"/>
        <v>461 Session M Inc.</v>
      </c>
      <c r="Z1658" t="str">
        <f t="shared" si="133"/>
        <v>461 Session M Inc.</v>
      </c>
      <c r="AA1658" t="str">
        <f>_xlfn.XLOOKUP(Z1658,'Client Lookup'!A:A,'Client Lookup'!C:C)</f>
        <v>MasterCard</v>
      </c>
      <c r="AC1658" t="e">
        <f>_xlfn.XLOOKUP(K1658,'Results vs Forecast'!K:K,'Results vs Forecast'!K:K)</f>
        <v>#N/A</v>
      </c>
    </row>
    <row r="1659" spans="1:29" hidden="1">
      <c r="A1659" s="39"/>
      <c r="B1659" s="1" t="s">
        <v>700</v>
      </c>
      <c r="C1659" s="1" t="s">
        <v>1370</v>
      </c>
      <c r="D1659" s="1" t="s">
        <v>17</v>
      </c>
      <c r="E1659" s="1" t="s">
        <v>17</v>
      </c>
      <c r="F1659" s="2">
        <v>45535</v>
      </c>
      <c r="G1659" s="2">
        <v>45505</v>
      </c>
      <c r="H1659" s="1" t="s">
        <v>4563</v>
      </c>
      <c r="I1659" s="1" t="s">
        <v>4564</v>
      </c>
      <c r="J1659" s="1" t="s">
        <v>799</v>
      </c>
      <c r="K1659" s="1" t="s">
        <v>797</v>
      </c>
      <c r="L1659" s="1" t="s">
        <v>3338</v>
      </c>
      <c r="M1659" s="1"/>
      <c r="N1659" s="1"/>
      <c r="O1659" s="1"/>
      <c r="P1659" s="40">
        <v>180.08382729530976</v>
      </c>
      <c r="Q1659" s="37" t="str">
        <f>IF(C1659="ForthPoint","ForthPoint",IF(D1659="Intercompany",_xlfn.XLOOKUP(E1659,'Dept Lookup'!B:B,'Dept Lookup'!A:A),Modified!D1659))</f>
        <v>Data Engineering</v>
      </c>
      <c r="R1659" t="str">
        <f t="shared" si="129"/>
        <v>Fedefarma</v>
      </c>
      <c r="S1659" s="1" t="s">
        <v>707</v>
      </c>
      <c r="T1659">
        <f t="shared" si="130"/>
        <v>0</v>
      </c>
      <c r="U1659" s="25" t="str">
        <f>IF(K1659&gt;0,K1659,_xlfn.XLOOKUP(M1659,'Client Lookup'!L:L,'Client Lookup'!N:N))</f>
        <v>28678</v>
      </c>
      <c r="V1659" t="str">
        <f>_xlfn.XLOOKUP(_xlfn.NUMBERVALUE(U1659),'Project Lookup'!X:X,'Project Lookup'!B:B)</f>
        <v>Fedefarma: Landing Zone Assessment &amp; Recommendation Phase</v>
      </c>
      <c r="X1659" t="str">
        <f t="shared" si="131"/>
        <v>456 ICC in Montevideo represents Blend360 : 1166 Fedefarma: Landing Zone Assessment &amp; Recommendation Phase</v>
      </c>
      <c r="Y1659" t="str">
        <f t="shared" si="132"/>
        <v>456 ICC in Montevideo represents Blend360</v>
      </c>
      <c r="Z1659" t="str">
        <f t="shared" si="133"/>
        <v>456 ICC in Montevideo represents Blend360</v>
      </c>
      <c r="AA1659" t="str">
        <f>_xlfn.XLOOKUP(Z1659,'Client Lookup'!A:A,'Client Lookup'!C:C)</f>
        <v>Fedefarma</v>
      </c>
      <c r="AC1659" t="e">
        <f>_xlfn.XLOOKUP(K1659,'Results vs Forecast'!K:K,'Results vs Forecast'!K:K)</f>
        <v>#N/A</v>
      </c>
    </row>
    <row r="1660" spans="1:29" hidden="1">
      <c r="A1660" s="39"/>
      <c r="B1660" s="1" t="s">
        <v>700</v>
      </c>
      <c r="C1660" s="1" t="s">
        <v>1370</v>
      </c>
      <c r="D1660" s="1" t="s">
        <v>17</v>
      </c>
      <c r="E1660" s="1" t="s">
        <v>17</v>
      </c>
      <c r="F1660" s="2">
        <v>45535</v>
      </c>
      <c r="G1660" s="2">
        <v>45505</v>
      </c>
      <c r="H1660" s="1" t="s">
        <v>4565</v>
      </c>
      <c r="I1660" s="1" t="s">
        <v>4566</v>
      </c>
      <c r="J1660" s="1" t="s">
        <v>617</v>
      </c>
      <c r="K1660" s="1" t="s">
        <v>860</v>
      </c>
      <c r="L1660" s="1" t="s">
        <v>2892</v>
      </c>
      <c r="M1660" s="1"/>
      <c r="N1660" s="1"/>
      <c r="O1660" s="1"/>
      <c r="P1660" s="40">
        <v>320.14902630277288</v>
      </c>
      <c r="Q1660" s="37" t="str">
        <f>IF(C1660="ForthPoint","ForthPoint",IF(D1660="Intercompany",_xlfn.XLOOKUP(E1660,'Dept Lookup'!B:B,'Dept Lookup'!A:A),Modified!D1660))</f>
        <v>Data Engineering</v>
      </c>
      <c r="R1660" t="str">
        <f t="shared" si="129"/>
        <v>Roku</v>
      </c>
      <c r="S1660" s="1" t="s">
        <v>707</v>
      </c>
      <c r="T1660">
        <f t="shared" si="130"/>
        <v>0</v>
      </c>
      <c r="U1660" s="25" t="str">
        <f>IF(K1660&gt;0,K1660,_xlfn.XLOOKUP(M1660,'Client Lookup'!L:L,'Client Lookup'!N:N))</f>
        <v>25138</v>
      </c>
      <c r="V1660" t="str">
        <f>_xlfn.XLOOKUP(_xlfn.NUMBERVALUE(U1660),'Project Lookup'!X:X,'Project Lookup'!B:B)</f>
        <v>SOW#1 2024 - DE &amp; BI Team</v>
      </c>
      <c r="X1660" t="str">
        <f t="shared" si="131"/>
        <v>459 Roku Inc. : 966 SOW#1 2024 - DE &amp; BI Team</v>
      </c>
      <c r="Y1660" t="str">
        <f t="shared" si="132"/>
        <v>459 Roku Inc.</v>
      </c>
      <c r="Z1660" t="str">
        <f t="shared" si="133"/>
        <v>459 Roku Inc.</v>
      </c>
      <c r="AA1660" t="str">
        <f>_xlfn.XLOOKUP(Z1660,'Client Lookup'!A:A,'Client Lookup'!C:C)</f>
        <v>Roku</v>
      </c>
      <c r="AC1660" t="e">
        <f>_xlfn.XLOOKUP(K1660,'Results vs Forecast'!K:K,'Results vs Forecast'!K:K)</f>
        <v>#N/A</v>
      </c>
    </row>
    <row r="1661" spans="1:29" hidden="1">
      <c r="A1661" s="39"/>
      <c r="B1661" s="1" t="s">
        <v>700</v>
      </c>
      <c r="C1661" s="1" t="s">
        <v>1370</v>
      </c>
      <c r="D1661" s="1" t="s">
        <v>17</v>
      </c>
      <c r="E1661" s="1" t="s">
        <v>17</v>
      </c>
      <c r="F1661" s="2">
        <v>45535</v>
      </c>
      <c r="G1661" s="2">
        <v>45505</v>
      </c>
      <c r="H1661" s="1" t="s">
        <v>4567</v>
      </c>
      <c r="I1661" s="1" t="s">
        <v>4568</v>
      </c>
      <c r="J1661" s="1" t="s">
        <v>644</v>
      </c>
      <c r="K1661" s="1" t="s">
        <v>888</v>
      </c>
      <c r="L1661" s="1" t="s">
        <v>3388</v>
      </c>
      <c r="M1661" s="1"/>
      <c r="N1661" s="1"/>
      <c r="O1661" s="1"/>
      <c r="P1661" s="40">
        <v>560.2607960298526</v>
      </c>
      <c r="Q1661" s="37" t="str">
        <f>IF(C1661="ForthPoint","ForthPoint",IF(D1661="Intercompany",_xlfn.XLOOKUP(E1661,'Dept Lookup'!B:B,'Dept Lookup'!A:A),Modified!D1661))</f>
        <v>Data Engineering</v>
      </c>
      <c r="R1661" t="str">
        <f t="shared" si="129"/>
        <v>The Blackstone Group</v>
      </c>
      <c r="S1661" s="1" t="s">
        <v>707</v>
      </c>
      <c r="T1661">
        <f t="shared" si="130"/>
        <v>0</v>
      </c>
      <c r="U1661" s="25" t="str">
        <f>IF(K1661&gt;0,K1661,_xlfn.XLOOKUP(M1661,'Client Lookup'!L:L,'Client Lookup'!N:N))</f>
        <v>34751</v>
      </c>
      <c r="V1661" t="str">
        <f>_xlfn.XLOOKUP(_xlfn.NUMBERVALUE(U1661),'Project Lookup'!X:X,'Project Lookup'!B:B)</f>
        <v>Blackstone - SOW#19 - Exec Office Team (.Net)</v>
      </c>
      <c r="X1661" t="str">
        <f t="shared" si="131"/>
        <v>468 Blackstone Inc. : 1329 Blackstone - SOW#19 - Exec Office Team (.Net)</v>
      </c>
      <c r="Y1661" t="str">
        <f t="shared" si="132"/>
        <v>468 Blackstone Inc.</v>
      </c>
      <c r="Z1661" t="str">
        <f t="shared" si="133"/>
        <v>468 Blackstone Inc.</v>
      </c>
      <c r="AA1661" t="str">
        <f>_xlfn.XLOOKUP(Z1661,'Client Lookup'!A:A,'Client Lookup'!C:C)</f>
        <v>The Blackstone Group</v>
      </c>
      <c r="AC1661" t="e">
        <f>_xlfn.XLOOKUP(K1661,'Results vs Forecast'!K:K,'Results vs Forecast'!K:K)</f>
        <v>#N/A</v>
      </c>
    </row>
    <row r="1662" spans="1:29" hidden="1">
      <c r="A1662" s="39"/>
      <c r="B1662" s="1" t="s">
        <v>700</v>
      </c>
      <c r="C1662" s="1" t="s">
        <v>1370</v>
      </c>
      <c r="D1662" s="1" t="s">
        <v>17</v>
      </c>
      <c r="E1662" s="1" t="s">
        <v>17</v>
      </c>
      <c r="F1662" s="2">
        <v>45535</v>
      </c>
      <c r="G1662" s="2">
        <v>45505</v>
      </c>
      <c r="H1662" s="1" t="s">
        <v>4569</v>
      </c>
      <c r="I1662" s="1" t="s">
        <v>4570</v>
      </c>
      <c r="J1662" s="1" t="s">
        <v>617</v>
      </c>
      <c r="K1662" s="1" t="s">
        <v>860</v>
      </c>
      <c r="L1662" s="1" t="s">
        <v>2892</v>
      </c>
      <c r="M1662" s="1"/>
      <c r="N1662" s="1"/>
      <c r="O1662" s="1"/>
      <c r="P1662" s="40">
        <v>504.23471642686729</v>
      </c>
      <c r="Q1662" s="37" t="str">
        <f>IF(C1662="ForthPoint","ForthPoint",IF(D1662="Intercompany",_xlfn.XLOOKUP(E1662,'Dept Lookup'!B:B,'Dept Lookup'!A:A),Modified!D1662))</f>
        <v>Data Engineering</v>
      </c>
      <c r="R1662" t="str">
        <f t="shared" si="129"/>
        <v>Roku</v>
      </c>
      <c r="S1662" s="1" t="s">
        <v>707</v>
      </c>
      <c r="T1662">
        <f t="shared" si="130"/>
        <v>0</v>
      </c>
      <c r="U1662" s="25" t="str">
        <f>IF(K1662&gt;0,K1662,_xlfn.XLOOKUP(M1662,'Client Lookup'!L:L,'Client Lookup'!N:N))</f>
        <v>25138</v>
      </c>
      <c r="V1662" t="str">
        <f>_xlfn.XLOOKUP(_xlfn.NUMBERVALUE(U1662),'Project Lookup'!X:X,'Project Lookup'!B:B)</f>
        <v>SOW#1 2024 - DE &amp; BI Team</v>
      </c>
      <c r="X1662" t="str">
        <f t="shared" si="131"/>
        <v>459 Roku Inc. : 966 SOW#1 2024 - DE &amp; BI Team</v>
      </c>
      <c r="Y1662" t="str">
        <f t="shared" si="132"/>
        <v>459 Roku Inc.</v>
      </c>
      <c r="Z1662" t="str">
        <f t="shared" si="133"/>
        <v>459 Roku Inc.</v>
      </c>
      <c r="AA1662" t="str">
        <f>_xlfn.XLOOKUP(Z1662,'Client Lookup'!A:A,'Client Lookup'!C:C)</f>
        <v>Roku</v>
      </c>
      <c r="AC1662" t="e">
        <f>_xlfn.XLOOKUP(K1662,'Results vs Forecast'!K:K,'Results vs Forecast'!K:K)</f>
        <v>#N/A</v>
      </c>
    </row>
    <row r="1663" spans="1:29" hidden="1">
      <c r="A1663" s="39"/>
      <c r="B1663" s="1" t="s">
        <v>700</v>
      </c>
      <c r="C1663" s="1" t="s">
        <v>701</v>
      </c>
      <c r="D1663" s="1" t="s">
        <v>17</v>
      </c>
      <c r="E1663" s="1" t="s">
        <v>17</v>
      </c>
      <c r="F1663" s="2">
        <v>45535</v>
      </c>
      <c r="G1663" s="2">
        <v>45505</v>
      </c>
      <c r="H1663" s="1" t="s">
        <v>4571</v>
      </c>
      <c r="I1663" s="1" t="s">
        <v>4572</v>
      </c>
      <c r="J1663" s="1" t="s">
        <v>666</v>
      </c>
      <c r="K1663" s="1" t="s">
        <v>917</v>
      </c>
      <c r="L1663" s="1" t="s">
        <v>1865</v>
      </c>
      <c r="M1663" s="1"/>
      <c r="N1663" s="1"/>
      <c r="O1663" s="1"/>
      <c r="P1663" s="40">
        <v>1916.01</v>
      </c>
      <c r="Q1663" s="37" t="str">
        <f>IF(C1663="ForthPoint","ForthPoint",IF(D1663="Intercompany",_xlfn.XLOOKUP(E1663,'Dept Lookup'!B:B,'Dept Lookup'!A:A),Modified!D1663))</f>
        <v>Data Engineering</v>
      </c>
      <c r="R1663" t="str">
        <f t="shared" si="129"/>
        <v>Visa</v>
      </c>
      <c r="S1663" s="1" t="s">
        <v>707</v>
      </c>
      <c r="T1663">
        <f t="shared" si="130"/>
        <v>0</v>
      </c>
      <c r="U1663" s="25" t="str">
        <f>IF(K1663&gt;0,K1663,_xlfn.XLOOKUP(M1663,'Client Lookup'!L:L,'Client Lookup'!N:N))</f>
        <v>31318</v>
      </c>
      <c r="V1663" t="str">
        <f>_xlfn.XLOOKUP(_xlfn.NUMBERVALUE(U1663),'Project Lookup'!X:X,'Project Lookup'!B:B)</f>
        <v>NextGen Solutions</v>
      </c>
      <c r="X1663" t="str">
        <f t="shared" si="131"/>
        <v>11 Visa : 1246 NextGen Solutions</v>
      </c>
      <c r="Y1663" t="str">
        <f t="shared" si="132"/>
        <v>11 Visa</v>
      </c>
      <c r="Z1663" t="str">
        <f t="shared" si="133"/>
        <v>11 Visa</v>
      </c>
      <c r="AA1663" t="str">
        <f>_xlfn.XLOOKUP(Z1663,'Client Lookup'!A:A,'Client Lookup'!C:C)</f>
        <v>Visa</v>
      </c>
      <c r="AC1663" t="e">
        <f>_xlfn.XLOOKUP(K1663,'Results vs Forecast'!K:K,'Results vs Forecast'!K:K)</f>
        <v>#N/A</v>
      </c>
    </row>
    <row r="1664" spans="1:29" hidden="1">
      <c r="A1664" s="39"/>
      <c r="B1664" s="1" t="s">
        <v>700</v>
      </c>
      <c r="C1664" s="1" t="s">
        <v>1370</v>
      </c>
      <c r="D1664" s="1" t="s">
        <v>17</v>
      </c>
      <c r="E1664" s="1" t="s">
        <v>17</v>
      </c>
      <c r="F1664" s="2">
        <v>45535</v>
      </c>
      <c r="G1664" s="2">
        <v>45505</v>
      </c>
      <c r="H1664" s="1" t="s">
        <v>4573</v>
      </c>
      <c r="I1664" s="1" t="s">
        <v>4574</v>
      </c>
      <c r="J1664" s="1" t="s">
        <v>638</v>
      </c>
      <c r="K1664" s="1" t="s">
        <v>885</v>
      </c>
      <c r="L1664" s="1" t="s">
        <v>3435</v>
      </c>
      <c r="M1664" s="1"/>
      <c r="N1664" s="1"/>
      <c r="O1664" s="1"/>
      <c r="P1664" s="40">
        <v>536.24961905714463</v>
      </c>
      <c r="Q1664" s="37" t="str">
        <f>IF(C1664="ForthPoint","ForthPoint",IF(D1664="Intercompany",_xlfn.XLOOKUP(E1664,'Dept Lookup'!B:B,'Dept Lookup'!A:A),Modified!D1664))</f>
        <v>Data Engineering</v>
      </c>
      <c r="R1664" t="str">
        <f t="shared" si="129"/>
        <v>The Blackstone Group</v>
      </c>
      <c r="S1664" s="1" t="s">
        <v>707</v>
      </c>
      <c r="T1664">
        <f t="shared" si="130"/>
        <v>0</v>
      </c>
      <c r="U1664" s="25" t="str">
        <f>IF(K1664&gt;0,K1664,_xlfn.XLOOKUP(M1664,'Client Lookup'!L:L,'Client Lookup'!N:N))</f>
        <v>28140</v>
      </c>
      <c r="V1664" t="str">
        <f>_xlfn.XLOOKUP(_xlfn.NUMBERVALUE(U1664),'Project Lookup'!X:X,'Project Lookup'!B:B)</f>
        <v>Blackstone - SOW#16 - Exec Office Team (.Net)</v>
      </c>
      <c r="X1664" t="str">
        <f t="shared" si="131"/>
        <v>468 Blackstone Inc. : 1141 Blackstone - SOW#16 - Exec Office Team (.Net)</v>
      </c>
      <c r="Y1664" t="str">
        <f t="shared" si="132"/>
        <v>468 Blackstone Inc.</v>
      </c>
      <c r="Z1664" t="str">
        <f t="shared" si="133"/>
        <v>468 Blackstone Inc.</v>
      </c>
      <c r="AA1664" t="str">
        <f>_xlfn.XLOOKUP(Z1664,'Client Lookup'!A:A,'Client Lookup'!C:C)</f>
        <v>The Blackstone Group</v>
      </c>
      <c r="AC1664" t="e">
        <f>_xlfn.XLOOKUP(K1664,'Results vs Forecast'!K:K,'Results vs Forecast'!K:K)</f>
        <v>#N/A</v>
      </c>
    </row>
    <row r="1665" spans="1:29" hidden="1">
      <c r="A1665" s="39"/>
      <c r="B1665" s="1" t="s">
        <v>700</v>
      </c>
      <c r="C1665" s="1" t="s">
        <v>1370</v>
      </c>
      <c r="D1665" s="1" t="s">
        <v>17</v>
      </c>
      <c r="E1665" s="1" t="s">
        <v>17</v>
      </c>
      <c r="F1665" s="2">
        <v>45535</v>
      </c>
      <c r="G1665" s="2">
        <v>45505</v>
      </c>
      <c r="H1665" s="1" t="s">
        <v>4575</v>
      </c>
      <c r="I1665" s="1" t="s">
        <v>4576</v>
      </c>
      <c r="J1665" s="1" t="s">
        <v>812</v>
      </c>
      <c r="K1665" s="1" t="s">
        <v>795</v>
      </c>
      <c r="L1665" s="1" t="s">
        <v>3324</v>
      </c>
      <c r="M1665" s="1"/>
      <c r="N1665" s="1"/>
      <c r="O1665" s="1"/>
      <c r="P1665" s="40">
        <v>336.15647761791155</v>
      </c>
      <c r="Q1665" s="37" t="str">
        <f>IF(C1665="ForthPoint","ForthPoint",IF(D1665="Intercompany",_xlfn.XLOOKUP(E1665,'Dept Lookup'!B:B,'Dept Lookup'!A:A),Modified!D1665))</f>
        <v>Data Engineering</v>
      </c>
      <c r="R1665" t="str">
        <f t="shared" si="129"/>
        <v>Globalization Partners</v>
      </c>
      <c r="S1665" s="1" t="s">
        <v>707</v>
      </c>
      <c r="T1665">
        <f t="shared" si="130"/>
        <v>0</v>
      </c>
      <c r="U1665" s="25" t="str">
        <f>IF(K1665&gt;0,K1665,_xlfn.XLOOKUP(M1665,'Client Lookup'!L:L,'Client Lookup'!N:N))</f>
        <v>35885</v>
      </c>
      <c r="V1665" t="str">
        <f>_xlfn.XLOOKUP(_xlfn.NUMBERVALUE(U1665),'Project Lookup'!X:X,'Project Lookup'!B:B)</f>
        <v>Globalization Partners SOW #41 - Data Engineering Team Renewal</v>
      </c>
      <c r="X1665" t="str">
        <f t="shared" si="131"/>
        <v>460 Globalization Partners Inc. : 1349 Globalization Partners SOW #41 - Data Engineering Team Renewal</v>
      </c>
      <c r="Y1665" t="str">
        <f t="shared" si="132"/>
        <v>460 Globalization Partners Inc.</v>
      </c>
      <c r="Z1665" t="str">
        <f t="shared" si="133"/>
        <v>460 Globalization Partners Inc.</v>
      </c>
      <c r="AA1665" t="str">
        <f>_xlfn.XLOOKUP(Z1665,'Client Lookup'!A:A,'Client Lookup'!C:C)</f>
        <v>Globalization Partners</v>
      </c>
      <c r="AC1665" t="e">
        <f>_xlfn.XLOOKUP(K1665,'Results vs Forecast'!K:K,'Results vs Forecast'!K:K)</f>
        <v>#N/A</v>
      </c>
    </row>
    <row r="1666" spans="1:29" hidden="1">
      <c r="A1666" s="39"/>
      <c r="B1666" s="1" t="s">
        <v>700</v>
      </c>
      <c r="C1666" s="1" t="s">
        <v>1370</v>
      </c>
      <c r="D1666" s="1" t="s">
        <v>17</v>
      </c>
      <c r="E1666" s="1" t="s">
        <v>17</v>
      </c>
      <c r="F1666" s="2">
        <v>45535</v>
      </c>
      <c r="G1666" s="2">
        <v>45505</v>
      </c>
      <c r="H1666" s="1" t="s">
        <v>4577</v>
      </c>
      <c r="I1666" s="1" t="s">
        <v>4578</v>
      </c>
      <c r="J1666" s="1" t="s">
        <v>617</v>
      </c>
      <c r="K1666" s="1" t="s">
        <v>860</v>
      </c>
      <c r="L1666" s="1" t="s">
        <v>2892</v>
      </c>
      <c r="M1666" s="1"/>
      <c r="N1666" s="1"/>
      <c r="O1666" s="1"/>
      <c r="P1666" s="40">
        <v>540.25148188592925</v>
      </c>
      <c r="Q1666" s="37" t="str">
        <f>IF(C1666="ForthPoint","ForthPoint",IF(D1666="Intercompany",_xlfn.XLOOKUP(E1666,'Dept Lookup'!B:B,'Dept Lookup'!A:A),Modified!D1666))</f>
        <v>Data Engineering</v>
      </c>
      <c r="R1666" t="str">
        <f t="shared" si="129"/>
        <v>Roku</v>
      </c>
      <c r="S1666" s="1" t="s">
        <v>707</v>
      </c>
      <c r="T1666">
        <f t="shared" si="130"/>
        <v>0</v>
      </c>
      <c r="U1666" s="25" t="str">
        <f>IF(K1666&gt;0,K1666,_xlfn.XLOOKUP(M1666,'Client Lookup'!L:L,'Client Lookup'!N:N))</f>
        <v>25138</v>
      </c>
      <c r="V1666" t="str">
        <f>_xlfn.XLOOKUP(_xlfn.NUMBERVALUE(U1666),'Project Lookup'!X:X,'Project Lookup'!B:B)</f>
        <v>SOW#1 2024 - DE &amp; BI Team</v>
      </c>
      <c r="X1666" t="str">
        <f t="shared" si="131"/>
        <v>459 Roku Inc. : 966 SOW#1 2024 - DE &amp; BI Team</v>
      </c>
      <c r="Y1666" t="str">
        <f t="shared" si="132"/>
        <v>459 Roku Inc.</v>
      </c>
      <c r="Z1666" t="str">
        <f t="shared" si="133"/>
        <v>459 Roku Inc.</v>
      </c>
      <c r="AA1666" t="str">
        <f>_xlfn.XLOOKUP(Z1666,'Client Lookup'!A:A,'Client Lookup'!C:C)</f>
        <v>Roku</v>
      </c>
      <c r="AC1666" t="e">
        <f>_xlfn.XLOOKUP(K1666,'Results vs Forecast'!K:K,'Results vs Forecast'!K:K)</f>
        <v>#N/A</v>
      </c>
    </row>
    <row r="1667" spans="1:29" hidden="1">
      <c r="A1667" s="39"/>
      <c r="B1667" s="1" t="s">
        <v>700</v>
      </c>
      <c r="C1667" s="1" t="s">
        <v>1370</v>
      </c>
      <c r="D1667" s="1" t="s">
        <v>17</v>
      </c>
      <c r="E1667" s="1" t="s">
        <v>17</v>
      </c>
      <c r="F1667" s="2">
        <v>45535</v>
      </c>
      <c r="G1667" s="2">
        <v>45505</v>
      </c>
      <c r="H1667" s="1" t="s">
        <v>4579</v>
      </c>
      <c r="I1667" s="1" t="s">
        <v>4580</v>
      </c>
      <c r="J1667" s="1" t="s">
        <v>643</v>
      </c>
      <c r="K1667" s="1" t="s">
        <v>890</v>
      </c>
      <c r="L1667" s="1" t="s">
        <v>3373</v>
      </c>
      <c r="M1667" s="1"/>
      <c r="N1667" s="1"/>
      <c r="O1667" s="1"/>
      <c r="P1667" s="40">
        <v>520.2421677420059</v>
      </c>
      <c r="Q1667" s="37" t="str">
        <f>IF(C1667="ForthPoint","ForthPoint",IF(D1667="Intercompany",_xlfn.XLOOKUP(E1667,'Dept Lookup'!B:B,'Dept Lookup'!A:A),Modified!D1667))</f>
        <v>Data Engineering</v>
      </c>
      <c r="R1667" t="str">
        <f t="shared" ref="R1667:R1730" si="134">AA1667</f>
        <v>The Blackstone Group</v>
      </c>
      <c r="S1667" s="1" t="s">
        <v>707</v>
      </c>
      <c r="T1667">
        <f t="shared" ref="T1667:T1730" si="135">M1667</f>
        <v>0</v>
      </c>
      <c r="U1667" s="25" t="str">
        <f>IF(K1667&gt;0,K1667,_xlfn.XLOOKUP(M1667,'Client Lookup'!L:L,'Client Lookup'!N:N))</f>
        <v>32875</v>
      </c>
      <c r="V1667" t="str">
        <f>_xlfn.XLOOKUP(_xlfn.NUMBERVALUE(U1667),'Project Lookup'!X:X,'Project Lookup'!B:B)</f>
        <v>Blackstone - SOW#24 FS Engineer (Seb Team)</v>
      </c>
      <c r="X1667" t="str">
        <f t="shared" ref="X1667:X1730" si="136">IF(J1667="- No Entity -",M1667,J1667)</f>
        <v>468 Blackstone Inc. : 1285 Blackstone - SOW#24 FS Engineer (Seb Team)</v>
      </c>
      <c r="Y1667" t="str">
        <f t="shared" ref="Y1667:Y1730" si="137">IFERROR(_xlfn.TEXTBEFORE(X1667," :"),X1667)</f>
        <v>468 Blackstone Inc.</v>
      </c>
      <c r="Z1667" t="str">
        <f t="shared" si="133"/>
        <v>468 Blackstone Inc.</v>
      </c>
      <c r="AA1667" t="str">
        <f>_xlfn.XLOOKUP(Z1667,'Client Lookup'!A:A,'Client Lookup'!C:C)</f>
        <v>The Blackstone Group</v>
      </c>
      <c r="AC1667" t="e">
        <f>_xlfn.XLOOKUP(K1667,'Results vs Forecast'!K:K,'Results vs Forecast'!K:K)</f>
        <v>#N/A</v>
      </c>
    </row>
    <row r="1668" spans="1:29" hidden="1">
      <c r="A1668" s="39"/>
      <c r="B1668" s="1" t="s">
        <v>700</v>
      </c>
      <c r="C1668" s="1" t="s">
        <v>1370</v>
      </c>
      <c r="D1668" s="1" t="s">
        <v>17</v>
      </c>
      <c r="E1668" s="1" t="s">
        <v>17</v>
      </c>
      <c r="F1668" s="2">
        <v>45535</v>
      </c>
      <c r="G1668" s="2">
        <v>45505</v>
      </c>
      <c r="H1668" s="1" t="s">
        <v>4581</v>
      </c>
      <c r="I1668" s="1" t="s">
        <v>4582</v>
      </c>
      <c r="J1668" s="1" t="s">
        <v>632</v>
      </c>
      <c r="K1668" s="1" t="s">
        <v>874</v>
      </c>
      <c r="L1668" s="1" t="s">
        <v>3637</v>
      </c>
      <c r="M1668" s="1"/>
      <c r="N1668" s="1"/>
      <c r="O1668" s="1"/>
      <c r="P1668" s="40">
        <v>408.19000853603541</v>
      </c>
      <c r="Q1668" s="37" t="str">
        <f>IF(C1668="ForthPoint","ForthPoint",IF(D1668="Intercompany",_xlfn.XLOOKUP(E1668,'Dept Lookup'!B:B,'Dept Lookup'!A:A),Modified!D1668))</f>
        <v>Data Engineering</v>
      </c>
      <c r="R1668" t="str">
        <f t="shared" si="134"/>
        <v>Stagwellglobal</v>
      </c>
      <c r="S1668" s="1" t="s">
        <v>707</v>
      </c>
      <c r="T1668">
        <f t="shared" si="135"/>
        <v>0</v>
      </c>
      <c r="U1668" s="25" t="str">
        <f>IF(K1668&gt;0,K1668,_xlfn.XLOOKUP(M1668,'Client Lookup'!L:L,'Client Lookup'!N:N))</f>
        <v>25159</v>
      </c>
      <c r="V1668" t="str">
        <f>_xlfn.XLOOKUP(_xlfn.NUMBERVALUE(U1668),'Project Lookup'!X:X,'Project Lookup'!B:B)</f>
        <v>Stagwell SOW#3</v>
      </c>
      <c r="X1668" t="str">
        <f t="shared" si="136"/>
        <v>469 Stagwell Marketing Cloud LLC : 987 Stagwell SOW#3</v>
      </c>
      <c r="Y1668" t="str">
        <f t="shared" si="137"/>
        <v>469 Stagwell Marketing Cloud LLC</v>
      </c>
      <c r="Z1668" t="str">
        <f t="shared" si="133"/>
        <v>469 Stagwell Marketing Cloud LLC</v>
      </c>
      <c r="AA1668" t="str">
        <f>_xlfn.XLOOKUP(Z1668,'Client Lookup'!A:A,'Client Lookup'!C:C)</f>
        <v>Stagwellglobal</v>
      </c>
      <c r="AC1668" t="e">
        <f>_xlfn.XLOOKUP(K1668,'Results vs Forecast'!K:K,'Results vs Forecast'!K:K)</f>
        <v>#N/A</v>
      </c>
    </row>
    <row r="1669" spans="1:29" hidden="1">
      <c r="A1669" s="39"/>
      <c r="B1669" s="1" t="s">
        <v>700</v>
      </c>
      <c r="C1669" s="1" t="s">
        <v>701</v>
      </c>
      <c r="D1669" s="1" t="s">
        <v>17</v>
      </c>
      <c r="E1669" s="1" t="s">
        <v>17</v>
      </c>
      <c r="F1669" s="2">
        <v>45535</v>
      </c>
      <c r="G1669" s="2">
        <v>45505</v>
      </c>
      <c r="H1669" s="1" t="s">
        <v>4583</v>
      </c>
      <c r="I1669" s="1" t="s">
        <v>4584</v>
      </c>
      <c r="J1669" s="1" t="s">
        <v>790</v>
      </c>
      <c r="K1669" s="1" t="s">
        <v>781</v>
      </c>
      <c r="L1669" s="1"/>
      <c r="M1669" s="1"/>
      <c r="N1669" s="1"/>
      <c r="O1669" s="1" t="s">
        <v>2776</v>
      </c>
      <c r="P1669" s="40">
        <v>10000</v>
      </c>
      <c r="Q1669" s="37" t="str">
        <f>IF(C1669="ForthPoint","ForthPoint",IF(D1669="Intercompany",_xlfn.XLOOKUP(E1669,'Dept Lookup'!B:B,'Dept Lookup'!A:A),Modified!D1669))</f>
        <v>Data Engineering</v>
      </c>
      <c r="R1669" t="str">
        <f t="shared" si="134"/>
        <v>DMW Direct</v>
      </c>
      <c r="S1669" s="1" t="s">
        <v>707</v>
      </c>
      <c r="T1669">
        <f t="shared" si="135"/>
        <v>0</v>
      </c>
      <c r="U1669" s="25" t="str">
        <f>IF(K1669&gt;0,K1669,_xlfn.XLOOKUP(M1669,'Client Lookup'!L:L,'Client Lookup'!N:N))</f>
        <v>18322</v>
      </c>
      <c r="V1669" t="str">
        <f>_xlfn.XLOOKUP(_xlfn.NUMBERVALUE(U1669),'Project Lookup'!X:X,'Project Lookup'!B:B)</f>
        <v>Atrio - Data &amp; Targeting</v>
      </c>
      <c r="X1669" t="str">
        <f t="shared" si="136"/>
        <v>161 DMW Direct : 707 Atrio - Data &amp; Targeting</v>
      </c>
      <c r="Y1669" t="str">
        <f t="shared" si="137"/>
        <v>161 DMW Direct</v>
      </c>
      <c r="Z1669" t="str">
        <f t="shared" si="133"/>
        <v>161 DMW Direct</v>
      </c>
      <c r="AA1669" t="str">
        <f>_xlfn.XLOOKUP(Z1669,'Client Lookup'!A:A,'Client Lookup'!C:C)</f>
        <v>DMW Direct</v>
      </c>
      <c r="AC1669" t="e">
        <f>_xlfn.XLOOKUP(K1669,'Results vs Forecast'!K:K,'Results vs Forecast'!K:K)</f>
        <v>#N/A</v>
      </c>
    </row>
    <row r="1670" spans="1:29" hidden="1">
      <c r="A1670" s="39"/>
      <c r="B1670" s="1" t="s">
        <v>700</v>
      </c>
      <c r="C1670" s="1" t="s">
        <v>701</v>
      </c>
      <c r="D1670" s="1" t="s">
        <v>17</v>
      </c>
      <c r="E1670" s="1" t="s">
        <v>17</v>
      </c>
      <c r="F1670" s="2">
        <v>45535</v>
      </c>
      <c r="G1670" s="2">
        <v>45505</v>
      </c>
      <c r="H1670" s="1" t="s">
        <v>4585</v>
      </c>
      <c r="I1670" s="1" t="s">
        <v>4586</v>
      </c>
      <c r="J1670" s="1" t="s">
        <v>530</v>
      </c>
      <c r="K1670" s="1" t="s">
        <v>787</v>
      </c>
      <c r="L1670" s="1" t="s">
        <v>2128</v>
      </c>
      <c r="M1670" s="1"/>
      <c r="N1670" s="1"/>
      <c r="O1670" s="1" t="s">
        <v>1369</v>
      </c>
      <c r="P1670" s="40">
        <v>187159.83</v>
      </c>
      <c r="Q1670" s="37" t="str">
        <f>IF(C1670="ForthPoint","ForthPoint",IF(D1670="Intercompany",_xlfn.XLOOKUP(E1670,'Dept Lookup'!B:B,'Dept Lookup'!A:A),Modified!D1670))</f>
        <v>Data Engineering</v>
      </c>
      <c r="R1670" t="str">
        <f t="shared" si="134"/>
        <v>Franklin Templeton</v>
      </c>
      <c r="S1670" s="1" t="s">
        <v>707</v>
      </c>
      <c r="T1670">
        <f t="shared" si="135"/>
        <v>0</v>
      </c>
      <c r="U1670" s="25" t="str">
        <f>IF(K1670&gt;0,K1670,_xlfn.XLOOKUP(M1670,'Client Lookup'!L:L,'Client Lookup'!N:N))</f>
        <v>34221</v>
      </c>
      <c r="V1670" t="str">
        <f>_xlfn.XLOOKUP(_xlfn.NUMBERVALUE(U1670),'Project Lookup'!X:X,'Project Lookup'!B:B)</f>
        <v>Franklin Templeton - Tiger Teams Renewal (July - Sept)</v>
      </c>
      <c r="X1670" t="str">
        <f t="shared" si="136"/>
        <v>417 Franklin Templeton : 1312 Franklin Templeton - Tiger Teams Renewal (July - Sept)</v>
      </c>
      <c r="Y1670" t="str">
        <f t="shared" si="137"/>
        <v>417 Franklin Templeton</v>
      </c>
      <c r="Z1670" t="str">
        <f t="shared" si="133"/>
        <v>417 Franklin Templeton</v>
      </c>
      <c r="AA1670" t="str">
        <f>_xlfn.XLOOKUP(Z1670,'Client Lookup'!A:A,'Client Lookup'!C:C)</f>
        <v>Franklin Templeton</v>
      </c>
      <c r="AC1670" t="e">
        <f>_xlfn.XLOOKUP(K1670,'Results vs Forecast'!K:K,'Results vs Forecast'!K:K)</f>
        <v>#N/A</v>
      </c>
    </row>
    <row r="1671" spans="1:29" hidden="1">
      <c r="A1671" s="39"/>
      <c r="B1671" s="1" t="s">
        <v>700</v>
      </c>
      <c r="C1671" s="1" t="s">
        <v>701</v>
      </c>
      <c r="D1671" s="1" t="s">
        <v>17</v>
      </c>
      <c r="E1671" s="1" t="s">
        <v>17</v>
      </c>
      <c r="F1671" s="2">
        <v>45535</v>
      </c>
      <c r="G1671" s="2">
        <v>45505</v>
      </c>
      <c r="H1671" s="1" t="s">
        <v>4587</v>
      </c>
      <c r="I1671" s="1" t="s">
        <v>4588</v>
      </c>
      <c r="J1671" s="1" t="s">
        <v>657</v>
      </c>
      <c r="K1671" s="1" t="s">
        <v>905</v>
      </c>
      <c r="L1671" s="1" t="s">
        <v>3131</v>
      </c>
      <c r="M1671" s="1"/>
      <c r="N1671" s="1"/>
      <c r="O1671" s="1"/>
      <c r="P1671" s="40">
        <v>15001.46</v>
      </c>
      <c r="Q1671" s="37" t="str">
        <f>IF(C1671="ForthPoint","ForthPoint",IF(D1671="Intercompany",_xlfn.XLOOKUP(E1671,'Dept Lookup'!B:B,'Dept Lookup'!A:A),Modified!D1671))</f>
        <v>Data Engineering</v>
      </c>
      <c r="R1671" t="str">
        <f t="shared" si="134"/>
        <v>Under Armour</v>
      </c>
      <c r="S1671" s="1" t="s">
        <v>707</v>
      </c>
      <c r="T1671">
        <f t="shared" si="135"/>
        <v>0</v>
      </c>
      <c r="U1671" s="25" t="str">
        <f>IF(K1671&gt;0,K1671,_xlfn.XLOOKUP(M1671,'Client Lookup'!L:L,'Client Lookup'!N:N))</f>
        <v>30362</v>
      </c>
      <c r="V1671" t="str">
        <f>_xlfn.XLOOKUP(_xlfn.NUMBERVALUE(U1671),'Project Lookup'!X:X,'Project Lookup'!B:B)</f>
        <v>Executive Insights and Rev Mgmt Dashboards</v>
      </c>
      <c r="X1671" t="str">
        <f t="shared" si="136"/>
        <v>276 Under Armour : 1216 Executive Insights and Rev Mgmt Dashboards</v>
      </c>
      <c r="Y1671" t="str">
        <f t="shared" si="137"/>
        <v>276 Under Armour</v>
      </c>
      <c r="Z1671" t="str">
        <f t="shared" si="133"/>
        <v>276 Under Armour</v>
      </c>
      <c r="AA1671" t="str">
        <f>_xlfn.XLOOKUP(Z1671,'Client Lookup'!A:A,'Client Lookup'!C:C)</f>
        <v>Under Armour</v>
      </c>
      <c r="AC1671" t="e">
        <f>_xlfn.XLOOKUP(K1671,'Results vs Forecast'!K:K,'Results vs Forecast'!K:K)</f>
        <v>#N/A</v>
      </c>
    </row>
    <row r="1672" spans="1:29" hidden="1">
      <c r="A1672" s="39"/>
      <c r="B1672" s="1" t="s">
        <v>700</v>
      </c>
      <c r="C1672" s="1" t="s">
        <v>1370</v>
      </c>
      <c r="D1672" s="1" t="s">
        <v>17</v>
      </c>
      <c r="E1672" s="1" t="s">
        <v>17</v>
      </c>
      <c r="F1672" s="2">
        <v>45535</v>
      </c>
      <c r="G1672" s="2">
        <v>45505</v>
      </c>
      <c r="H1672" s="1" t="s">
        <v>4589</v>
      </c>
      <c r="I1672" s="1" t="s">
        <v>4590</v>
      </c>
      <c r="J1672" s="1" t="s">
        <v>617</v>
      </c>
      <c r="K1672" s="1" t="s">
        <v>860</v>
      </c>
      <c r="L1672" s="1" t="s">
        <v>2892</v>
      </c>
      <c r="M1672" s="1"/>
      <c r="N1672" s="1"/>
      <c r="O1672" s="1"/>
      <c r="P1672" s="40">
        <v>432.20118550874338</v>
      </c>
      <c r="Q1672" s="37" t="str">
        <f>IF(C1672="ForthPoint","ForthPoint",IF(D1672="Intercompany",_xlfn.XLOOKUP(E1672,'Dept Lookup'!B:B,'Dept Lookup'!A:A),Modified!D1672))</f>
        <v>Data Engineering</v>
      </c>
      <c r="R1672" t="str">
        <f t="shared" si="134"/>
        <v>Roku</v>
      </c>
      <c r="S1672" s="1" t="s">
        <v>707</v>
      </c>
      <c r="T1672">
        <f t="shared" si="135"/>
        <v>0</v>
      </c>
      <c r="U1672" s="25" t="str">
        <f>IF(K1672&gt;0,K1672,_xlfn.XLOOKUP(M1672,'Client Lookup'!L:L,'Client Lookup'!N:N))</f>
        <v>25138</v>
      </c>
      <c r="V1672" t="str">
        <f>_xlfn.XLOOKUP(_xlfn.NUMBERVALUE(U1672),'Project Lookup'!X:X,'Project Lookup'!B:B)</f>
        <v>SOW#1 2024 - DE &amp; BI Team</v>
      </c>
      <c r="X1672" t="str">
        <f t="shared" si="136"/>
        <v>459 Roku Inc. : 966 SOW#1 2024 - DE &amp; BI Team</v>
      </c>
      <c r="Y1672" t="str">
        <f t="shared" si="137"/>
        <v>459 Roku Inc.</v>
      </c>
      <c r="Z1672" t="str">
        <f t="shared" si="133"/>
        <v>459 Roku Inc.</v>
      </c>
      <c r="AA1672" t="str">
        <f>_xlfn.XLOOKUP(Z1672,'Client Lookup'!A:A,'Client Lookup'!C:C)</f>
        <v>Roku</v>
      </c>
      <c r="AC1672" t="e">
        <f>_xlfn.XLOOKUP(K1672,'Results vs Forecast'!K:K,'Results vs Forecast'!K:K)</f>
        <v>#N/A</v>
      </c>
    </row>
    <row r="1673" spans="1:29" hidden="1">
      <c r="A1673" s="39"/>
      <c r="B1673" s="1" t="s">
        <v>700</v>
      </c>
      <c r="C1673" s="1" t="s">
        <v>1370</v>
      </c>
      <c r="D1673" s="1" t="s">
        <v>17</v>
      </c>
      <c r="E1673" s="1" t="s">
        <v>17</v>
      </c>
      <c r="F1673" s="2">
        <v>45535</v>
      </c>
      <c r="G1673" s="2">
        <v>45505</v>
      </c>
      <c r="H1673" s="1" t="s">
        <v>4591</v>
      </c>
      <c r="I1673" s="1" t="s">
        <v>4592</v>
      </c>
      <c r="J1673" s="1" t="s">
        <v>617</v>
      </c>
      <c r="K1673" s="1" t="s">
        <v>860</v>
      </c>
      <c r="L1673" s="1" t="s">
        <v>2892</v>
      </c>
      <c r="M1673" s="1"/>
      <c r="N1673" s="1"/>
      <c r="O1673" s="1"/>
      <c r="P1673" s="40">
        <v>320.14902630277288</v>
      </c>
      <c r="Q1673" s="37" t="str">
        <f>IF(C1673="ForthPoint","ForthPoint",IF(D1673="Intercompany",_xlfn.XLOOKUP(E1673,'Dept Lookup'!B:B,'Dept Lookup'!A:A),Modified!D1673))</f>
        <v>Data Engineering</v>
      </c>
      <c r="R1673" t="str">
        <f t="shared" si="134"/>
        <v>Roku</v>
      </c>
      <c r="S1673" s="1" t="s">
        <v>707</v>
      </c>
      <c r="T1673">
        <f t="shared" si="135"/>
        <v>0</v>
      </c>
      <c r="U1673" s="25" t="str">
        <f>IF(K1673&gt;0,K1673,_xlfn.XLOOKUP(M1673,'Client Lookup'!L:L,'Client Lookup'!N:N))</f>
        <v>25138</v>
      </c>
      <c r="V1673" t="str">
        <f>_xlfn.XLOOKUP(_xlfn.NUMBERVALUE(U1673),'Project Lookup'!X:X,'Project Lookup'!B:B)</f>
        <v>SOW#1 2024 - DE &amp; BI Team</v>
      </c>
      <c r="X1673" t="str">
        <f t="shared" si="136"/>
        <v>459 Roku Inc. : 966 SOW#1 2024 - DE &amp; BI Team</v>
      </c>
      <c r="Y1673" t="str">
        <f t="shared" si="137"/>
        <v>459 Roku Inc.</v>
      </c>
      <c r="Z1673" t="str">
        <f t="shared" si="133"/>
        <v>459 Roku Inc.</v>
      </c>
      <c r="AA1673" t="str">
        <f>_xlfn.XLOOKUP(Z1673,'Client Lookup'!A:A,'Client Lookup'!C:C)</f>
        <v>Roku</v>
      </c>
      <c r="AC1673" t="e">
        <f>_xlfn.XLOOKUP(K1673,'Results vs Forecast'!K:K,'Results vs Forecast'!K:K)</f>
        <v>#N/A</v>
      </c>
    </row>
    <row r="1674" spans="1:29" hidden="1">
      <c r="A1674" s="39"/>
      <c r="B1674" s="1" t="s">
        <v>700</v>
      </c>
      <c r="C1674" s="1" t="s">
        <v>701</v>
      </c>
      <c r="D1674" s="1" t="s">
        <v>17</v>
      </c>
      <c r="E1674" s="1" t="s">
        <v>17</v>
      </c>
      <c r="F1674" s="2">
        <v>45535</v>
      </c>
      <c r="G1674" s="2">
        <v>45505</v>
      </c>
      <c r="H1674" s="1" t="s">
        <v>4593</v>
      </c>
      <c r="I1674" s="1" t="s">
        <v>4594</v>
      </c>
      <c r="J1674" s="1" t="s">
        <v>515</v>
      </c>
      <c r="K1674" s="1" t="s">
        <v>776</v>
      </c>
      <c r="L1674" s="1" t="s">
        <v>2345</v>
      </c>
      <c r="M1674" s="1"/>
      <c r="N1674" s="1"/>
      <c r="O1674" s="1"/>
      <c r="P1674" s="40">
        <v>727.83</v>
      </c>
      <c r="Q1674" s="37" t="str">
        <f>IF(C1674="ForthPoint","ForthPoint",IF(D1674="Intercompany",_xlfn.XLOOKUP(E1674,'Dept Lookup'!B:B,'Dept Lookup'!A:A),Modified!D1674))</f>
        <v>Data Engineering</v>
      </c>
      <c r="R1674" t="str">
        <f t="shared" si="134"/>
        <v>Dish</v>
      </c>
      <c r="S1674" s="1" t="s">
        <v>707</v>
      </c>
      <c r="T1674">
        <f t="shared" si="135"/>
        <v>0</v>
      </c>
      <c r="U1674" s="25" t="str">
        <f>IF(K1674&gt;0,K1674,_xlfn.XLOOKUP(M1674,'Client Lookup'!L:L,'Client Lookup'!N:N))</f>
        <v>32653</v>
      </c>
      <c r="V1674" t="str">
        <f>_xlfn.XLOOKUP(_xlfn.NUMBERVALUE(U1674),'Project Lookup'!X:X,'Project Lookup'!B:B)</f>
        <v>2: Dish - Integrated Data + Martech solution</v>
      </c>
      <c r="X1674" t="str">
        <f t="shared" si="136"/>
        <v>374 Dish : 1268 2: Dish - Integrated Data + Martech solution</v>
      </c>
      <c r="Y1674" t="str">
        <f t="shared" si="137"/>
        <v>374 Dish</v>
      </c>
      <c r="Z1674" t="str">
        <f t="shared" si="133"/>
        <v>374 Dish</v>
      </c>
      <c r="AA1674" t="str">
        <f>_xlfn.XLOOKUP(Z1674,'Client Lookup'!A:A,'Client Lookup'!C:C)</f>
        <v>Dish</v>
      </c>
      <c r="AC1674" t="e">
        <f>_xlfn.XLOOKUP(K1674,'Results vs Forecast'!K:K,'Results vs Forecast'!K:K)</f>
        <v>#N/A</v>
      </c>
    </row>
    <row r="1675" spans="1:29" hidden="1">
      <c r="A1675" s="39"/>
      <c r="B1675" s="1" t="s">
        <v>700</v>
      </c>
      <c r="C1675" s="1" t="s">
        <v>1370</v>
      </c>
      <c r="D1675" s="1" t="s">
        <v>17</v>
      </c>
      <c r="E1675" s="1" t="s">
        <v>17</v>
      </c>
      <c r="F1675" s="2">
        <v>45535</v>
      </c>
      <c r="G1675" s="2">
        <v>45505</v>
      </c>
      <c r="H1675" s="1" t="s">
        <v>4595</v>
      </c>
      <c r="I1675" s="1" t="s">
        <v>4596</v>
      </c>
      <c r="J1675" s="1" t="s">
        <v>617</v>
      </c>
      <c r="K1675" s="1" t="s">
        <v>860</v>
      </c>
      <c r="L1675" s="1" t="s">
        <v>2892</v>
      </c>
      <c r="M1675" s="1"/>
      <c r="N1675" s="1"/>
      <c r="O1675" s="1"/>
      <c r="P1675" s="40">
        <v>210.0977985111947</v>
      </c>
      <c r="Q1675" s="37" t="str">
        <f>IF(C1675="ForthPoint","ForthPoint",IF(D1675="Intercompany",_xlfn.XLOOKUP(E1675,'Dept Lookup'!B:B,'Dept Lookup'!A:A),Modified!D1675))</f>
        <v>Data Engineering</v>
      </c>
      <c r="R1675" t="str">
        <f t="shared" si="134"/>
        <v>Roku</v>
      </c>
      <c r="S1675" s="1" t="s">
        <v>707</v>
      </c>
      <c r="T1675">
        <f t="shared" si="135"/>
        <v>0</v>
      </c>
      <c r="U1675" s="25" t="str">
        <f>IF(K1675&gt;0,K1675,_xlfn.XLOOKUP(M1675,'Client Lookup'!L:L,'Client Lookup'!N:N))</f>
        <v>25138</v>
      </c>
      <c r="V1675" t="str">
        <f>_xlfn.XLOOKUP(_xlfn.NUMBERVALUE(U1675),'Project Lookup'!X:X,'Project Lookup'!B:B)</f>
        <v>SOW#1 2024 - DE &amp; BI Team</v>
      </c>
      <c r="X1675" t="str">
        <f t="shared" si="136"/>
        <v>459 Roku Inc. : 966 SOW#1 2024 - DE &amp; BI Team</v>
      </c>
      <c r="Y1675" t="str">
        <f t="shared" si="137"/>
        <v>459 Roku Inc.</v>
      </c>
      <c r="Z1675" t="str">
        <f t="shared" si="133"/>
        <v>459 Roku Inc.</v>
      </c>
      <c r="AA1675" t="str">
        <f>_xlfn.XLOOKUP(Z1675,'Client Lookup'!A:A,'Client Lookup'!C:C)</f>
        <v>Roku</v>
      </c>
      <c r="AC1675" t="e">
        <f>_xlfn.XLOOKUP(K1675,'Results vs Forecast'!K:K,'Results vs Forecast'!K:K)</f>
        <v>#N/A</v>
      </c>
    </row>
    <row r="1676" spans="1:29" hidden="1">
      <c r="A1676" s="39"/>
      <c r="B1676" s="1" t="s">
        <v>700</v>
      </c>
      <c r="C1676" s="1" t="s">
        <v>701</v>
      </c>
      <c r="D1676" s="1" t="s">
        <v>17</v>
      </c>
      <c r="E1676" s="1" t="s">
        <v>17</v>
      </c>
      <c r="F1676" s="2">
        <v>45535</v>
      </c>
      <c r="G1676" s="2">
        <v>45505</v>
      </c>
      <c r="H1676" s="1" t="s">
        <v>4597</v>
      </c>
      <c r="I1676" s="1" t="s">
        <v>4598</v>
      </c>
      <c r="J1676" s="1" t="s">
        <v>648</v>
      </c>
      <c r="K1676" s="1" t="s">
        <v>900</v>
      </c>
      <c r="L1676" s="1" t="s">
        <v>2254</v>
      </c>
      <c r="M1676" s="1"/>
      <c r="N1676" s="1"/>
      <c r="O1676" s="1"/>
      <c r="P1676" s="40">
        <v>27006.99</v>
      </c>
      <c r="Q1676" s="37" t="str">
        <f>IF(C1676="ForthPoint","ForthPoint",IF(D1676="Intercompany",_xlfn.XLOOKUP(E1676,'Dept Lookup'!B:B,'Dept Lookup'!A:A),Modified!D1676))</f>
        <v>Data Engineering</v>
      </c>
      <c r="R1676" t="str">
        <f t="shared" si="134"/>
        <v>UDX</v>
      </c>
      <c r="S1676" s="1" t="s">
        <v>707</v>
      </c>
      <c r="T1676">
        <f t="shared" si="135"/>
        <v>0</v>
      </c>
      <c r="U1676" s="25" t="str">
        <f>IF(K1676&gt;0,K1676,_xlfn.XLOOKUP(M1676,'Client Lookup'!L:L,'Client Lookup'!N:N))</f>
        <v>25978</v>
      </c>
      <c r="V1676" t="str">
        <f>_xlfn.XLOOKUP(_xlfn.NUMBERVALUE(U1676),'Project Lookup'!X:X,'Project Lookup'!B:B)</f>
        <v>GMAT Data Governance - Phase 2</v>
      </c>
      <c r="X1676" t="str">
        <f t="shared" si="136"/>
        <v>362 Universal Parks &amp; Resorts : 1038 GMAT Data Governance - Phase 2</v>
      </c>
      <c r="Y1676" t="str">
        <f t="shared" si="137"/>
        <v>362 Universal Parks &amp; Resorts</v>
      </c>
      <c r="Z1676" t="str">
        <f t="shared" si="133"/>
        <v>362 Universal Parks &amp; Resorts</v>
      </c>
      <c r="AA1676" t="str">
        <f>_xlfn.XLOOKUP(Z1676,'Client Lookup'!A:A,'Client Lookup'!C:C)</f>
        <v>UDX</v>
      </c>
      <c r="AC1676" t="e">
        <f>_xlfn.XLOOKUP(K1676,'Results vs Forecast'!K:K,'Results vs Forecast'!K:K)</f>
        <v>#N/A</v>
      </c>
    </row>
    <row r="1677" spans="1:29" hidden="1">
      <c r="A1677" s="39"/>
      <c r="B1677" s="1" t="s">
        <v>700</v>
      </c>
      <c r="C1677" s="1" t="s">
        <v>1370</v>
      </c>
      <c r="D1677" s="1" t="s">
        <v>17</v>
      </c>
      <c r="E1677" s="1" t="s">
        <v>17</v>
      </c>
      <c r="F1677" s="2">
        <v>45535</v>
      </c>
      <c r="G1677" s="2">
        <v>45505</v>
      </c>
      <c r="H1677" s="1" t="s">
        <v>4599</v>
      </c>
      <c r="I1677" s="1" t="s">
        <v>4600</v>
      </c>
      <c r="J1677" s="1" t="s">
        <v>645</v>
      </c>
      <c r="K1677" s="1" t="s">
        <v>891</v>
      </c>
      <c r="L1677" s="1" t="s">
        <v>3332</v>
      </c>
      <c r="M1677" s="1"/>
      <c r="N1677" s="1"/>
      <c r="O1677" s="1"/>
      <c r="P1677" s="40">
        <v>480.22353945415932</v>
      </c>
      <c r="Q1677" s="37" t="str">
        <f>IF(C1677="ForthPoint","ForthPoint",IF(D1677="Intercompany",_xlfn.XLOOKUP(E1677,'Dept Lookup'!B:B,'Dept Lookup'!A:A),Modified!D1677))</f>
        <v>Data Engineering</v>
      </c>
      <c r="R1677" t="str">
        <f t="shared" si="134"/>
        <v>The Blackstone Group</v>
      </c>
      <c r="S1677" s="1" t="s">
        <v>707</v>
      </c>
      <c r="T1677">
        <f t="shared" si="135"/>
        <v>0</v>
      </c>
      <c r="U1677" s="25" t="str">
        <f>IF(K1677&gt;0,K1677,_xlfn.XLOOKUP(M1677,'Client Lookup'!L:L,'Client Lookup'!N:N))</f>
        <v>25160</v>
      </c>
      <c r="V1677" t="str">
        <f>_xlfn.XLOOKUP(_xlfn.NUMBERVALUE(U1677),'Project Lookup'!X:X,'Project Lookup'!B:B)</f>
        <v>Blackstone SOW #12</v>
      </c>
      <c r="X1677" t="str">
        <f t="shared" si="136"/>
        <v>468 Blackstone Inc. : 988 Blackstone SOW #12</v>
      </c>
      <c r="Y1677" t="str">
        <f t="shared" si="137"/>
        <v>468 Blackstone Inc.</v>
      </c>
      <c r="Z1677" t="str">
        <f t="shared" si="133"/>
        <v>468 Blackstone Inc.</v>
      </c>
      <c r="AA1677" t="str">
        <f>_xlfn.XLOOKUP(Z1677,'Client Lookup'!A:A,'Client Lookup'!C:C)</f>
        <v>The Blackstone Group</v>
      </c>
      <c r="AC1677" t="e">
        <f>_xlfn.XLOOKUP(K1677,'Results vs Forecast'!K:K,'Results vs Forecast'!K:K)</f>
        <v>#N/A</v>
      </c>
    </row>
    <row r="1678" spans="1:29" hidden="1">
      <c r="A1678" s="39"/>
      <c r="B1678" s="1" t="s">
        <v>700</v>
      </c>
      <c r="C1678" s="1" t="s">
        <v>1370</v>
      </c>
      <c r="D1678" s="1" t="s">
        <v>17</v>
      </c>
      <c r="E1678" s="1" t="s">
        <v>17</v>
      </c>
      <c r="F1678" s="2">
        <v>45535</v>
      </c>
      <c r="G1678" s="2">
        <v>45505</v>
      </c>
      <c r="H1678" s="1" t="s">
        <v>4601</v>
      </c>
      <c r="I1678" s="1" t="s">
        <v>4602</v>
      </c>
      <c r="J1678" s="1" t="s">
        <v>639</v>
      </c>
      <c r="K1678" s="1" t="s">
        <v>889</v>
      </c>
      <c r="L1678" s="1" t="s">
        <v>1254</v>
      </c>
      <c r="M1678" s="1"/>
      <c r="N1678" s="1"/>
      <c r="O1678" s="1"/>
      <c r="P1678" s="40">
        <v>440.20491116631274</v>
      </c>
      <c r="Q1678" s="37" t="str">
        <f>IF(C1678="ForthPoint","ForthPoint",IF(D1678="Intercompany",_xlfn.XLOOKUP(E1678,'Dept Lookup'!B:B,'Dept Lookup'!A:A),Modified!D1678))</f>
        <v>Data Engineering</v>
      </c>
      <c r="R1678" t="str">
        <f t="shared" si="134"/>
        <v>The Blackstone Group</v>
      </c>
      <c r="S1678" s="1" t="s">
        <v>707</v>
      </c>
      <c r="T1678">
        <f t="shared" si="135"/>
        <v>0</v>
      </c>
      <c r="U1678" s="25" t="str">
        <f>IF(K1678&gt;0,K1678,_xlfn.XLOOKUP(M1678,'Client Lookup'!L:L,'Client Lookup'!N:N))</f>
        <v>28998</v>
      </c>
      <c r="V1678" t="str">
        <f>_xlfn.XLOOKUP(_xlfn.NUMBERVALUE(U1678),'Project Lookup'!X:X,'Project Lookup'!B:B)</f>
        <v>Blackstone - SOW#23 - DE Tech Lead (Rafael Team)</v>
      </c>
      <c r="X1678" t="str">
        <f t="shared" si="136"/>
        <v>468 Blackstone Inc. : 1181 Blackstone - SOW#23 - DE Tech Lead (Rafael Team)</v>
      </c>
      <c r="Y1678" t="str">
        <f t="shared" si="137"/>
        <v>468 Blackstone Inc.</v>
      </c>
      <c r="Z1678" t="str">
        <f t="shared" si="133"/>
        <v>468 Blackstone Inc.</v>
      </c>
      <c r="AA1678" t="str">
        <f>_xlfn.XLOOKUP(Z1678,'Client Lookup'!A:A,'Client Lookup'!C:C)</f>
        <v>The Blackstone Group</v>
      </c>
      <c r="AC1678" t="e">
        <f>_xlfn.XLOOKUP(K1678,'Results vs Forecast'!K:K,'Results vs Forecast'!K:K)</f>
        <v>#N/A</v>
      </c>
    </row>
    <row r="1679" spans="1:29" hidden="1">
      <c r="A1679" s="39"/>
      <c r="B1679" s="1" t="s">
        <v>700</v>
      </c>
      <c r="C1679" s="1" t="s">
        <v>1370</v>
      </c>
      <c r="D1679" s="1" t="s">
        <v>17</v>
      </c>
      <c r="E1679" s="1" t="s">
        <v>17</v>
      </c>
      <c r="F1679" s="2">
        <v>45535</v>
      </c>
      <c r="G1679" s="2">
        <v>45505</v>
      </c>
      <c r="H1679" s="1" t="s">
        <v>4603</v>
      </c>
      <c r="I1679" s="1" t="s">
        <v>4604</v>
      </c>
      <c r="J1679" s="1" t="s">
        <v>617</v>
      </c>
      <c r="K1679" s="1" t="s">
        <v>860</v>
      </c>
      <c r="L1679" s="1" t="s">
        <v>2892</v>
      </c>
      <c r="M1679" s="1"/>
      <c r="N1679" s="1"/>
      <c r="O1679" s="1"/>
      <c r="P1679" s="40">
        <v>360.16765459061952</v>
      </c>
      <c r="Q1679" s="37" t="str">
        <f>IF(C1679="ForthPoint","ForthPoint",IF(D1679="Intercompany",_xlfn.XLOOKUP(E1679,'Dept Lookup'!B:B,'Dept Lookup'!A:A),Modified!D1679))</f>
        <v>Data Engineering</v>
      </c>
      <c r="R1679" t="str">
        <f t="shared" si="134"/>
        <v>Roku</v>
      </c>
      <c r="S1679" s="1" t="s">
        <v>707</v>
      </c>
      <c r="T1679">
        <f t="shared" si="135"/>
        <v>0</v>
      </c>
      <c r="U1679" s="25" t="str">
        <f>IF(K1679&gt;0,K1679,_xlfn.XLOOKUP(M1679,'Client Lookup'!L:L,'Client Lookup'!N:N))</f>
        <v>25138</v>
      </c>
      <c r="V1679" t="str">
        <f>_xlfn.XLOOKUP(_xlfn.NUMBERVALUE(U1679),'Project Lookup'!X:X,'Project Lookup'!B:B)</f>
        <v>SOW#1 2024 - DE &amp; BI Team</v>
      </c>
      <c r="X1679" t="str">
        <f t="shared" si="136"/>
        <v>459 Roku Inc. : 966 SOW#1 2024 - DE &amp; BI Team</v>
      </c>
      <c r="Y1679" t="str">
        <f t="shared" si="137"/>
        <v>459 Roku Inc.</v>
      </c>
      <c r="Z1679" t="str">
        <f t="shared" si="133"/>
        <v>459 Roku Inc.</v>
      </c>
      <c r="AA1679" t="str">
        <f>_xlfn.XLOOKUP(Z1679,'Client Lookup'!A:A,'Client Lookup'!C:C)</f>
        <v>Roku</v>
      </c>
      <c r="AC1679" t="e">
        <f>_xlfn.XLOOKUP(K1679,'Results vs Forecast'!K:K,'Results vs Forecast'!K:K)</f>
        <v>#N/A</v>
      </c>
    </row>
    <row r="1680" spans="1:29" hidden="1">
      <c r="A1680" s="39"/>
      <c r="B1680" s="1" t="s">
        <v>700</v>
      </c>
      <c r="C1680" s="1" t="s">
        <v>1370</v>
      </c>
      <c r="D1680" s="1" t="s">
        <v>17</v>
      </c>
      <c r="E1680" s="1" t="s">
        <v>17</v>
      </c>
      <c r="F1680" s="2">
        <v>45535</v>
      </c>
      <c r="G1680" s="2">
        <v>45505</v>
      </c>
      <c r="H1680" s="1" t="s">
        <v>4605</v>
      </c>
      <c r="I1680" s="1" t="s">
        <v>4606</v>
      </c>
      <c r="J1680" s="1" t="s">
        <v>631</v>
      </c>
      <c r="K1680" s="1" t="s">
        <v>873</v>
      </c>
      <c r="L1680" s="1" t="s">
        <v>3355</v>
      </c>
      <c r="M1680" s="1"/>
      <c r="N1680" s="1"/>
      <c r="O1680" s="1"/>
      <c r="P1680" s="40">
        <v>520.2421677420059</v>
      </c>
      <c r="Q1680" s="37" t="str">
        <f>IF(C1680="ForthPoint","ForthPoint",IF(D1680="Intercompany",_xlfn.XLOOKUP(E1680,'Dept Lookup'!B:B,'Dept Lookup'!A:A),Modified!D1680))</f>
        <v>Data Engineering</v>
      </c>
      <c r="R1680" t="str">
        <f t="shared" si="134"/>
        <v>Stagwellglobal</v>
      </c>
      <c r="S1680" s="1" t="s">
        <v>707</v>
      </c>
      <c r="T1680">
        <f t="shared" si="135"/>
        <v>0</v>
      </c>
      <c r="U1680" s="25" t="str">
        <f>IF(K1680&gt;0,K1680,_xlfn.XLOOKUP(M1680,'Client Lookup'!L:L,'Client Lookup'!N:N))</f>
        <v>25157</v>
      </c>
      <c r="V1680" t="str">
        <f>_xlfn.XLOOKUP(_xlfn.NUMBERVALUE(U1680),'Project Lookup'!X:X,'Project Lookup'!B:B)</f>
        <v>Stagwell SOW#1</v>
      </c>
      <c r="X1680" t="str">
        <f t="shared" si="136"/>
        <v>469 Stagwell Marketing Cloud LLC : 985 Stagwell SOW#1</v>
      </c>
      <c r="Y1680" t="str">
        <f t="shared" si="137"/>
        <v>469 Stagwell Marketing Cloud LLC</v>
      </c>
      <c r="Z1680" t="str">
        <f t="shared" si="133"/>
        <v>469 Stagwell Marketing Cloud LLC</v>
      </c>
      <c r="AA1680" t="str">
        <f>_xlfn.XLOOKUP(Z1680,'Client Lookup'!A:A,'Client Lookup'!C:C)</f>
        <v>Stagwellglobal</v>
      </c>
      <c r="AC1680" t="e">
        <f>_xlfn.XLOOKUP(K1680,'Results vs Forecast'!K:K,'Results vs Forecast'!K:K)</f>
        <v>#N/A</v>
      </c>
    </row>
    <row r="1681" spans="1:29" hidden="1">
      <c r="A1681" s="39"/>
      <c r="B1681" s="1" t="s">
        <v>700</v>
      </c>
      <c r="C1681" s="1" t="s">
        <v>1370</v>
      </c>
      <c r="D1681" s="1" t="s">
        <v>17</v>
      </c>
      <c r="E1681" s="1" t="s">
        <v>17</v>
      </c>
      <c r="F1681" s="2">
        <v>45535</v>
      </c>
      <c r="G1681" s="2">
        <v>45505</v>
      </c>
      <c r="H1681" s="1" t="s">
        <v>4607</v>
      </c>
      <c r="I1681" s="1" t="s">
        <v>4608</v>
      </c>
      <c r="J1681" s="1" t="s">
        <v>639</v>
      </c>
      <c r="K1681" s="1" t="s">
        <v>889</v>
      </c>
      <c r="L1681" s="1" t="s">
        <v>1254</v>
      </c>
      <c r="M1681" s="1"/>
      <c r="N1681" s="1"/>
      <c r="O1681" s="1"/>
      <c r="P1681" s="40">
        <v>440.20491116631274</v>
      </c>
      <c r="Q1681" s="37" t="str">
        <f>IF(C1681="ForthPoint","ForthPoint",IF(D1681="Intercompany",_xlfn.XLOOKUP(E1681,'Dept Lookup'!B:B,'Dept Lookup'!A:A),Modified!D1681))</f>
        <v>Data Engineering</v>
      </c>
      <c r="R1681" t="str">
        <f t="shared" si="134"/>
        <v>The Blackstone Group</v>
      </c>
      <c r="S1681" s="1" t="s">
        <v>707</v>
      </c>
      <c r="T1681">
        <f t="shared" si="135"/>
        <v>0</v>
      </c>
      <c r="U1681" s="25" t="str">
        <f>IF(K1681&gt;0,K1681,_xlfn.XLOOKUP(M1681,'Client Lookup'!L:L,'Client Lookup'!N:N))</f>
        <v>28998</v>
      </c>
      <c r="V1681" t="str">
        <f>_xlfn.XLOOKUP(_xlfn.NUMBERVALUE(U1681),'Project Lookup'!X:X,'Project Lookup'!B:B)</f>
        <v>Blackstone - SOW#23 - DE Tech Lead (Rafael Team)</v>
      </c>
      <c r="X1681" t="str">
        <f t="shared" si="136"/>
        <v>468 Blackstone Inc. : 1181 Blackstone - SOW#23 - DE Tech Lead (Rafael Team)</v>
      </c>
      <c r="Y1681" t="str">
        <f t="shared" si="137"/>
        <v>468 Blackstone Inc.</v>
      </c>
      <c r="Z1681" t="str">
        <f t="shared" si="133"/>
        <v>468 Blackstone Inc.</v>
      </c>
      <c r="AA1681" t="str">
        <f>_xlfn.XLOOKUP(Z1681,'Client Lookup'!A:A,'Client Lookup'!C:C)</f>
        <v>The Blackstone Group</v>
      </c>
      <c r="AC1681" t="e">
        <f>_xlfn.XLOOKUP(K1681,'Results vs Forecast'!K:K,'Results vs Forecast'!K:K)</f>
        <v>#N/A</v>
      </c>
    </row>
    <row r="1682" spans="1:29" hidden="1">
      <c r="A1682" s="39"/>
      <c r="B1682" s="1" t="s">
        <v>700</v>
      </c>
      <c r="C1682" s="1" t="s">
        <v>1370</v>
      </c>
      <c r="D1682" s="1" t="s">
        <v>17</v>
      </c>
      <c r="E1682" s="1" t="s">
        <v>17</v>
      </c>
      <c r="F1682" s="2">
        <v>45535</v>
      </c>
      <c r="G1682" s="2">
        <v>45505</v>
      </c>
      <c r="H1682" s="1" t="s">
        <v>4609</v>
      </c>
      <c r="I1682" s="1" t="s">
        <v>4610</v>
      </c>
      <c r="J1682" s="1" t="s">
        <v>617</v>
      </c>
      <c r="K1682" s="1" t="s">
        <v>860</v>
      </c>
      <c r="L1682" s="1" t="s">
        <v>2892</v>
      </c>
      <c r="M1682" s="1"/>
      <c r="N1682" s="1"/>
      <c r="O1682" s="1"/>
      <c r="P1682" s="40">
        <v>504.23471642686729</v>
      </c>
      <c r="Q1682" s="37" t="str">
        <f>IF(C1682="ForthPoint","ForthPoint",IF(D1682="Intercompany",_xlfn.XLOOKUP(E1682,'Dept Lookup'!B:B,'Dept Lookup'!A:A),Modified!D1682))</f>
        <v>Data Engineering</v>
      </c>
      <c r="R1682" t="str">
        <f t="shared" si="134"/>
        <v>Roku</v>
      </c>
      <c r="S1682" s="1" t="s">
        <v>707</v>
      </c>
      <c r="T1682">
        <f t="shared" si="135"/>
        <v>0</v>
      </c>
      <c r="U1682" s="25" t="str">
        <f>IF(K1682&gt;0,K1682,_xlfn.XLOOKUP(M1682,'Client Lookup'!L:L,'Client Lookup'!N:N))</f>
        <v>25138</v>
      </c>
      <c r="V1682" t="str">
        <f>_xlfn.XLOOKUP(_xlfn.NUMBERVALUE(U1682),'Project Lookup'!X:X,'Project Lookup'!B:B)</f>
        <v>SOW#1 2024 - DE &amp; BI Team</v>
      </c>
      <c r="X1682" t="str">
        <f t="shared" si="136"/>
        <v>459 Roku Inc. : 966 SOW#1 2024 - DE &amp; BI Team</v>
      </c>
      <c r="Y1682" t="str">
        <f t="shared" si="137"/>
        <v>459 Roku Inc.</v>
      </c>
      <c r="Z1682" t="str">
        <f t="shared" si="133"/>
        <v>459 Roku Inc.</v>
      </c>
      <c r="AA1682" t="str">
        <f>_xlfn.XLOOKUP(Z1682,'Client Lookup'!A:A,'Client Lookup'!C:C)</f>
        <v>Roku</v>
      </c>
      <c r="AC1682" t="e">
        <f>_xlfn.XLOOKUP(K1682,'Results vs Forecast'!K:K,'Results vs Forecast'!K:K)</f>
        <v>#N/A</v>
      </c>
    </row>
    <row r="1683" spans="1:29" hidden="1">
      <c r="A1683" s="39"/>
      <c r="B1683" s="1" t="s">
        <v>700</v>
      </c>
      <c r="C1683" s="1" t="s">
        <v>1370</v>
      </c>
      <c r="D1683" s="1" t="s">
        <v>17</v>
      </c>
      <c r="E1683" s="1" t="s">
        <v>17</v>
      </c>
      <c r="F1683" s="2">
        <v>45535</v>
      </c>
      <c r="G1683" s="2">
        <v>45505</v>
      </c>
      <c r="H1683" s="1" t="s">
        <v>4611</v>
      </c>
      <c r="I1683" s="1" t="s">
        <v>4612</v>
      </c>
      <c r="J1683" s="1" t="s">
        <v>645</v>
      </c>
      <c r="K1683" s="1" t="s">
        <v>891</v>
      </c>
      <c r="L1683" s="1" t="s">
        <v>3332</v>
      </c>
      <c r="M1683" s="1"/>
      <c r="N1683" s="1"/>
      <c r="O1683" s="1"/>
      <c r="P1683" s="40">
        <v>480.22353945415932</v>
      </c>
      <c r="Q1683" s="37" t="str">
        <f>IF(C1683="ForthPoint","ForthPoint",IF(D1683="Intercompany",_xlfn.XLOOKUP(E1683,'Dept Lookup'!B:B,'Dept Lookup'!A:A),Modified!D1683))</f>
        <v>Data Engineering</v>
      </c>
      <c r="R1683" t="str">
        <f t="shared" si="134"/>
        <v>The Blackstone Group</v>
      </c>
      <c r="S1683" s="1" t="s">
        <v>707</v>
      </c>
      <c r="T1683">
        <f t="shared" si="135"/>
        <v>0</v>
      </c>
      <c r="U1683" s="25" t="str">
        <f>IF(K1683&gt;0,K1683,_xlfn.XLOOKUP(M1683,'Client Lookup'!L:L,'Client Lookup'!N:N))</f>
        <v>25160</v>
      </c>
      <c r="V1683" t="str">
        <f>_xlfn.XLOOKUP(_xlfn.NUMBERVALUE(U1683),'Project Lookup'!X:X,'Project Lookup'!B:B)</f>
        <v>Blackstone SOW #12</v>
      </c>
      <c r="X1683" t="str">
        <f t="shared" si="136"/>
        <v>468 Blackstone Inc. : 988 Blackstone SOW #12</v>
      </c>
      <c r="Y1683" t="str">
        <f t="shared" si="137"/>
        <v>468 Blackstone Inc.</v>
      </c>
      <c r="Z1683" t="str">
        <f t="shared" si="133"/>
        <v>468 Blackstone Inc.</v>
      </c>
      <c r="AA1683" t="str">
        <f>_xlfn.XLOOKUP(Z1683,'Client Lookup'!A:A,'Client Lookup'!C:C)</f>
        <v>The Blackstone Group</v>
      </c>
      <c r="AC1683" t="e">
        <f>_xlfn.XLOOKUP(K1683,'Results vs Forecast'!K:K,'Results vs Forecast'!K:K)</f>
        <v>#N/A</v>
      </c>
    </row>
    <row r="1684" spans="1:29" hidden="1">
      <c r="A1684" s="39"/>
      <c r="B1684" s="1" t="s">
        <v>700</v>
      </c>
      <c r="C1684" s="1" t="s">
        <v>1370</v>
      </c>
      <c r="D1684" s="1" t="s">
        <v>17</v>
      </c>
      <c r="E1684" s="1" t="s">
        <v>17</v>
      </c>
      <c r="F1684" s="2">
        <v>45535</v>
      </c>
      <c r="G1684" s="2">
        <v>45505</v>
      </c>
      <c r="H1684" s="1" t="s">
        <v>4613</v>
      </c>
      <c r="I1684" s="1" t="s">
        <v>4614</v>
      </c>
      <c r="J1684" s="1" t="s">
        <v>645</v>
      </c>
      <c r="K1684" s="1" t="s">
        <v>891</v>
      </c>
      <c r="L1684" s="1" t="s">
        <v>3332</v>
      </c>
      <c r="M1684" s="1"/>
      <c r="N1684" s="1"/>
      <c r="O1684" s="1"/>
      <c r="P1684" s="40">
        <v>440.20491116631274</v>
      </c>
      <c r="Q1684" s="37" t="str">
        <f>IF(C1684="ForthPoint","ForthPoint",IF(D1684="Intercompany",_xlfn.XLOOKUP(E1684,'Dept Lookup'!B:B,'Dept Lookup'!A:A),Modified!D1684))</f>
        <v>Data Engineering</v>
      </c>
      <c r="R1684" t="str">
        <f t="shared" si="134"/>
        <v>The Blackstone Group</v>
      </c>
      <c r="S1684" s="1" t="s">
        <v>707</v>
      </c>
      <c r="T1684">
        <f t="shared" si="135"/>
        <v>0</v>
      </c>
      <c r="U1684" s="25" t="str">
        <f>IF(K1684&gt;0,K1684,_xlfn.XLOOKUP(M1684,'Client Lookup'!L:L,'Client Lookup'!N:N))</f>
        <v>25160</v>
      </c>
      <c r="V1684" t="str">
        <f>_xlfn.XLOOKUP(_xlfn.NUMBERVALUE(U1684),'Project Lookup'!X:X,'Project Lookup'!B:B)</f>
        <v>Blackstone SOW #12</v>
      </c>
      <c r="X1684" t="str">
        <f t="shared" si="136"/>
        <v>468 Blackstone Inc. : 988 Blackstone SOW #12</v>
      </c>
      <c r="Y1684" t="str">
        <f t="shared" si="137"/>
        <v>468 Blackstone Inc.</v>
      </c>
      <c r="Z1684" t="str">
        <f t="shared" si="133"/>
        <v>468 Blackstone Inc.</v>
      </c>
      <c r="AA1684" t="str">
        <f>_xlfn.XLOOKUP(Z1684,'Client Lookup'!A:A,'Client Lookup'!C:C)</f>
        <v>The Blackstone Group</v>
      </c>
      <c r="AC1684" t="e">
        <f>_xlfn.XLOOKUP(K1684,'Results vs Forecast'!K:K,'Results vs Forecast'!K:K)</f>
        <v>#N/A</v>
      </c>
    </row>
    <row r="1685" spans="1:29" hidden="1">
      <c r="A1685" s="39"/>
      <c r="B1685" s="1" t="s">
        <v>700</v>
      </c>
      <c r="C1685" s="1" t="s">
        <v>1370</v>
      </c>
      <c r="D1685" s="1" t="s">
        <v>17</v>
      </c>
      <c r="E1685" s="1" t="s">
        <v>17</v>
      </c>
      <c r="F1685" s="2">
        <v>45535</v>
      </c>
      <c r="G1685" s="2">
        <v>45505</v>
      </c>
      <c r="H1685" s="1" t="s">
        <v>4615</v>
      </c>
      <c r="I1685" s="1" t="s">
        <v>4616</v>
      </c>
      <c r="J1685" s="1" t="s">
        <v>617</v>
      </c>
      <c r="K1685" s="1" t="s">
        <v>860</v>
      </c>
      <c r="L1685" s="1" t="s">
        <v>2892</v>
      </c>
      <c r="M1685" s="1"/>
      <c r="N1685" s="1"/>
      <c r="O1685" s="1"/>
      <c r="P1685" s="40">
        <v>464.21608813902071</v>
      </c>
      <c r="Q1685" s="37" t="str">
        <f>IF(C1685="ForthPoint","ForthPoint",IF(D1685="Intercompany",_xlfn.XLOOKUP(E1685,'Dept Lookup'!B:B,'Dept Lookup'!A:A),Modified!D1685))</f>
        <v>Data Engineering</v>
      </c>
      <c r="R1685" t="str">
        <f t="shared" si="134"/>
        <v>Roku</v>
      </c>
      <c r="S1685" s="1" t="s">
        <v>707</v>
      </c>
      <c r="T1685">
        <f t="shared" si="135"/>
        <v>0</v>
      </c>
      <c r="U1685" s="25" t="str">
        <f>IF(K1685&gt;0,K1685,_xlfn.XLOOKUP(M1685,'Client Lookup'!L:L,'Client Lookup'!N:N))</f>
        <v>25138</v>
      </c>
      <c r="V1685" t="str">
        <f>_xlfn.XLOOKUP(_xlfn.NUMBERVALUE(U1685),'Project Lookup'!X:X,'Project Lookup'!B:B)</f>
        <v>SOW#1 2024 - DE &amp; BI Team</v>
      </c>
      <c r="X1685" t="str">
        <f t="shared" si="136"/>
        <v>459 Roku Inc. : 966 SOW#1 2024 - DE &amp; BI Team</v>
      </c>
      <c r="Y1685" t="str">
        <f t="shared" si="137"/>
        <v>459 Roku Inc.</v>
      </c>
      <c r="Z1685" t="str">
        <f t="shared" si="133"/>
        <v>459 Roku Inc.</v>
      </c>
      <c r="AA1685" t="str">
        <f>_xlfn.XLOOKUP(Z1685,'Client Lookup'!A:A,'Client Lookup'!C:C)</f>
        <v>Roku</v>
      </c>
      <c r="AC1685" t="e">
        <f>_xlfn.XLOOKUP(K1685,'Results vs Forecast'!K:K,'Results vs Forecast'!K:K)</f>
        <v>#N/A</v>
      </c>
    </row>
    <row r="1686" spans="1:29" hidden="1">
      <c r="A1686" s="39"/>
      <c r="B1686" s="1" t="s">
        <v>700</v>
      </c>
      <c r="C1686" s="1" t="s">
        <v>1370</v>
      </c>
      <c r="D1686" s="1" t="s">
        <v>17</v>
      </c>
      <c r="E1686" s="1" t="s">
        <v>17</v>
      </c>
      <c r="F1686" s="2">
        <v>45535</v>
      </c>
      <c r="G1686" s="2">
        <v>45505</v>
      </c>
      <c r="H1686" s="1" t="s">
        <v>4617</v>
      </c>
      <c r="I1686" s="1" t="s">
        <v>4618</v>
      </c>
      <c r="J1686" s="1" t="s">
        <v>812</v>
      </c>
      <c r="K1686" s="1" t="s">
        <v>795</v>
      </c>
      <c r="L1686" s="1" t="s">
        <v>3324</v>
      </c>
      <c r="M1686" s="1"/>
      <c r="N1686" s="1"/>
      <c r="O1686" s="1"/>
      <c r="P1686" s="40">
        <v>448.20863682388205</v>
      </c>
      <c r="Q1686" s="37" t="str">
        <f>IF(C1686="ForthPoint","ForthPoint",IF(D1686="Intercompany",_xlfn.XLOOKUP(E1686,'Dept Lookup'!B:B,'Dept Lookup'!A:A),Modified!D1686))</f>
        <v>Data Engineering</v>
      </c>
      <c r="R1686" t="str">
        <f t="shared" si="134"/>
        <v>Globalization Partners</v>
      </c>
      <c r="S1686" s="1" t="s">
        <v>707</v>
      </c>
      <c r="T1686">
        <f t="shared" si="135"/>
        <v>0</v>
      </c>
      <c r="U1686" s="25" t="str">
        <f>IF(K1686&gt;0,K1686,_xlfn.XLOOKUP(M1686,'Client Lookup'!L:L,'Client Lookup'!N:N))</f>
        <v>35885</v>
      </c>
      <c r="V1686" t="str">
        <f>_xlfn.XLOOKUP(_xlfn.NUMBERVALUE(U1686),'Project Lookup'!X:X,'Project Lookup'!B:B)</f>
        <v>Globalization Partners SOW #41 - Data Engineering Team Renewal</v>
      </c>
      <c r="X1686" t="str">
        <f t="shared" si="136"/>
        <v>460 Globalization Partners Inc. : 1349 Globalization Partners SOW #41 - Data Engineering Team Renewal</v>
      </c>
      <c r="Y1686" t="str">
        <f t="shared" si="137"/>
        <v>460 Globalization Partners Inc.</v>
      </c>
      <c r="Z1686" t="str">
        <f t="shared" si="133"/>
        <v>460 Globalization Partners Inc.</v>
      </c>
      <c r="AA1686" t="str">
        <f>_xlfn.XLOOKUP(Z1686,'Client Lookup'!A:A,'Client Lookup'!C:C)</f>
        <v>Globalization Partners</v>
      </c>
      <c r="AC1686" t="e">
        <f>_xlfn.XLOOKUP(K1686,'Results vs Forecast'!K:K,'Results vs Forecast'!K:K)</f>
        <v>#N/A</v>
      </c>
    </row>
    <row r="1687" spans="1:29" hidden="1">
      <c r="A1687" s="39"/>
      <c r="B1687" s="1" t="s">
        <v>700</v>
      </c>
      <c r="C1687" s="1" t="s">
        <v>1370</v>
      </c>
      <c r="D1687" s="1" t="s">
        <v>17</v>
      </c>
      <c r="E1687" s="1" t="s">
        <v>17</v>
      </c>
      <c r="F1687" s="2">
        <v>45535</v>
      </c>
      <c r="G1687" s="2">
        <v>45505</v>
      </c>
      <c r="H1687" s="1" t="s">
        <v>4619</v>
      </c>
      <c r="I1687" s="1" t="s">
        <v>4620</v>
      </c>
      <c r="J1687" s="1" t="s">
        <v>617</v>
      </c>
      <c r="K1687" s="1" t="s">
        <v>860</v>
      </c>
      <c r="L1687" s="1" t="s">
        <v>2892</v>
      </c>
      <c r="M1687" s="1"/>
      <c r="N1687" s="1"/>
      <c r="O1687" s="1"/>
      <c r="P1687" s="40">
        <v>232.10804406951036</v>
      </c>
      <c r="Q1687" s="37" t="str">
        <f>IF(C1687="ForthPoint","ForthPoint",IF(D1687="Intercompany",_xlfn.XLOOKUP(E1687,'Dept Lookup'!B:B,'Dept Lookup'!A:A),Modified!D1687))</f>
        <v>Data Engineering</v>
      </c>
      <c r="R1687" t="str">
        <f t="shared" si="134"/>
        <v>Roku</v>
      </c>
      <c r="S1687" s="1" t="s">
        <v>707</v>
      </c>
      <c r="T1687">
        <f t="shared" si="135"/>
        <v>0</v>
      </c>
      <c r="U1687" s="25" t="str">
        <f>IF(K1687&gt;0,K1687,_xlfn.XLOOKUP(M1687,'Client Lookup'!L:L,'Client Lookup'!N:N))</f>
        <v>25138</v>
      </c>
      <c r="V1687" t="str">
        <f>_xlfn.XLOOKUP(_xlfn.NUMBERVALUE(U1687),'Project Lookup'!X:X,'Project Lookup'!B:B)</f>
        <v>SOW#1 2024 - DE &amp; BI Team</v>
      </c>
      <c r="X1687" t="str">
        <f t="shared" si="136"/>
        <v>459 Roku Inc. : 966 SOW#1 2024 - DE &amp; BI Team</v>
      </c>
      <c r="Y1687" t="str">
        <f t="shared" si="137"/>
        <v>459 Roku Inc.</v>
      </c>
      <c r="Z1687" t="str">
        <f t="shared" si="133"/>
        <v>459 Roku Inc.</v>
      </c>
      <c r="AA1687" t="str">
        <f>_xlfn.XLOOKUP(Z1687,'Client Lookup'!A:A,'Client Lookup'!C:C)</f>
        <v>Roku</v>
      </c>
      <c r="AC1687" t="e">
        <f>_xlfn.XLOOKUP(K1687,'Results vs Forecast'!K:K,'Results vs Forecast'!K:K)</f>
        <v>#N/A</v>
      </c>
    </row>
    <row r="1688" spans="1:29" hidden="1">
      <c r="A1688" s="39"/>
      <c r="B1688" s="1" t="s">
        <v>700</v>
      </c>
      <c r="C1688" s="1" t="s">
        <v>1370</v>
      </c>
      <c r="D1688" s="1" t="s">
        <v>17</v>
      </c>
      <c r="E1688" s="1" t="s">
        <v>17</v>
      </c>
      <c r="F1688" s="2">
        <v>45535</v>
      </c>
      <c r="G1688" s="2">
        <v>45505</v>
      </c>
      <c r="H1688" s="1" t="s">
        <v>4621</v>
      </c>
      <c r="I1688" s="1" t="s">
        <v>4622</v>
      </c>
      <c r="J1688" s="1" t="s">
        <v>617</v>
      </c>
      <c r="K1688" s="1" t="s">
        <v>860</v>
      </c>
      <c r="L1688" s="1" t="s">
        <v>2892</v>
      </c>
      <c r="M1688" s="1"/>
      <c r="N1688" s="1"/>
      <c r="O1688" s="1"/>
      <c r="P1688" s="40">
        <v>280.1303980149263</v>
      </c>
      <c r="Q1688" s="37" t="str">
        <f>IF(C1688="ForthPoint","ForthPoint",IF(D1688="Intercompany",_xlfn.XLOOKUP(E1688,'Dept Lookup'!B:B,'Dept Lookup'!A:A),Modified!D1688))</f>
        <v>Data Engineering</v>
      </c>
      <c r="R1688" t="str">
        <f t="shared" si="134"/>
        <v>Roku</v>
      </c>
      <c r="S1688" s="1" t="s">
        <v>707</v>
      </c>
      <c r="T1688">
        <f t="shared" si="135"/>
        <v>0</v>
      </c>
      <c r="U1688" s="25" t="str">
        <f>IF(K1688&gt;0,K1688,_xlfn.XLOOKUP(M1688,'Client Lookup'!L:L,'Client Lookup'!N:N))</f>
        <v>25138</v>
      </c>
      <c r="V1688" t="str">
        <f>_xlfn.XLOOKUP(_xlfn.NUMBERVALUE(U1688),'Project Lookup'!X:X,'Project Lookup'!B:B)</f>
        <v>SOW#1 2024 - DE &amp; BI Team</v>
      </c>
      <c r="X1688" t="str">
        <f t="shared" si="136"/>
        <v>459 Roku Inc. : 966 SOW#1 2024 - DE &amp; BI Team</v>
      </c>
      <c r="Y1688" t="str">
        <f t="shared" si="137"/>
        <v>459 Roku Inc.</v>
      </c>
      <c r="Z1688" t="str">
        <f t="shared" ref="Z1688:Z1751" si="138">IF(LEFT(Y1688,3)="ICC",IFERROR(_xlfn.TEXTAFTER(Y1688,"ICC "),Y1688),Y1688)</f>
        <v>459 Roku Inc.</v>
      </c>
      <c r="AA1688" t="str">
        <f>_xlfn.XLOOKUP(Z1688,'Client Lookup'!A:A,'Client Lookup'!C:C)</f>
        <v>Roku</v>
      </c>
      <c r="AC1688" t="e">
        <f>_xlfn.XLOOKUP(K1688,'Results vs Forecast'!K:K,'Results vs Forecast'!K:K)</f>
        <v>#N/A</v>
      </c>
    </row>
    <row r="1689" spans="1:29" hidden="1">
      <c r="A1689" s="39"/>
      <c r="B1689" s="1" t="s">
        <v>700</v>
      </c>
      <c r="C1689" s="1" t="s">
        <v>1370</v>
      </c>
      <c r="D1689" s="1" t="s">
        <v>17</v>
      </c>
      <c r="E1689" s="1" t="s">
        <v>17</v>
      </c>
      <c r="F1689" s="2">
        <v>45535</v>
      </c>
      <c r="G1689" s="2">
        <v>45505</v>
      </c>
      <c r="H1689" s="1" t="s">
        <v>4623</v>
      </c>
      <c r="I1689" s="1" t="s">
        <v>4624</v>
      </c>
      <c r="J1689" s="1" t="s">
        <v>818</v>
      </c>
      <c r="K1689" s="1" t="s">
        <v>796</v>
      </c>
      <c r="L1689" s="1" t="s">
        <v>3346</v>
      </c>
      <c r="M1689" s="1"/>
      <c r="N1689" s="1"/>
      <c r="O1689" s="1"/>
      <c r="P1689" s="40">
        <v>648.30177826311512</v>
      </c>
      <c r="Q1689" s="37" t="str">
        <f>IF(C1689="ForthPoint","ForthPoint",IF(D1689="Intercompany",_xlfn.XLOOKUP(E1689,'Dept Lookup'!B:B,'Dept Lookup'!A:A),Modified!D1689))</f>
        <v>Data Engineering</v>
      </c>
      <c r="R1689" t="str">
        <f t="shared" si="134"/>
        <v>Globalization Partners</v>
      </c>
      <c r="S1689" s="1" t="s">
        <v>707</v>
      </c>
      <c r="T1689">
        <f t="shared" si="135"/>
        <v>0</v>
      </c>
      <c r="U1689" s="25" t="str">
        <f>IF(K1689&gt;0,K1689,_xlfn.XLOOKUP(M1689,'Client Lookup'!L:L,'Client Lookup'!N:N))</f>
        <v>36410</v>
      </c>
      <c r="V1689" t="str">
        <f>_xlfn.XLOOKUP(_xlfn.NUMBERVALUE(U1689),'Project Lookup'!X:X,'Project Lookup'!B:B)</f>
        <v>Globalization Partners SOW #40 - Data Engineering Team Renewal</v>
      </c>
      <c r="X1689" t="str">
        <f t="shared" si="136"/>
        <v>460 Globalization Partners Inc. : 1367 Globalization Partners SOW #40 - Data Engineering Team Renewal</v>
      </c>
      <c r="Y1689" t="str">
        <f t="shared" si="137"/>
        <v>460 Globalization Partners Inc.</v>
      </c>
      <c r="Z1689" t="str">
        <f t="shared" si="138"/>
        <v>460 Globalization Partners Inc.</v>
      </c>
      <c r="AA1689" t="str">
        <f>_xlfn.XLOOKUP(Z1689,'Client Lookup'!A:A,'Client Lookup'!C:C)</f>
        <v>Globalization Partners</v>
      </c>
      <c r="AC1689" t="e">
        <f>_xlfn.XLOOKUP(K1689,'Results vs Forecast'!K:K,'Results vs Forecast'!K:K)</f>
        <v>#N/A</v>
      </c>
    </row>
    <row r="1690" spans="1:29" hidden="1">
      <c r="A1690" s="39"/>
      <c r="B1690" s="1" t="s">
        <v>700</v>
      </c>
      <c r="C1690" s="1" t="s">
        <v>1370</v>
      </c>
      <c r="D1690" s="1" t="s">
        <v>17</v>
      </c>
      <c r="E1690" s="1" t="s">
        <v>17</v>
      </c>
      <c r="F1690" s="2">
        <v>45535</v>
      </c>
      <c r="G1690" s="2">
        <v>45505</v>
      </c>
      <c r="H1690" s="1" t="s">
        <v>4625</v>
      </c>
      <c r="I1690" s="1" t="s">
        <v>4626</v>
      </c>
      <c r="J1690" s="1" t="s">
        <v>644</v>
      </c>
      <c r="K1690" s="1" t="s">
        <v>888</v>
      </c>
      <c r="L1690" s="1" t="s">
        <v>3388</v>
      </c>
      <c r="M1690" s="1"/>
      <c r="N1690" s="1"/>
      <c r="O1690" s="1"/>
      <c r="P1690" s="40">
        <v>560.2607960298526</v>
      </c>
      <c r="Q1690" s="37" t="str">
        <f>IF(C1690="ForthPoint","ForthPoint",IF(D1690="Intercompany",_xlfn.XLOOKUP(E1690,'Dept Lookup'!B:B,'Dept Lookup'!A:A),Modified!D1690))</f>
        <v>Data Engineering</v>
      </c>
      <c r="R1690" t="str">
        <f t="shared" si="134"/>
        <v>The Blackstone Group</v>
      </c>
      <c r="S1690" s="1" t="s">
        <v>707</v>
      </c>
      <c r="T1690">
        <f t="shared" si="135"/>
        <v>0</v>
      </c>
      <c r="U1690" s="25" t="str">
        <f>IF(K1690&gt;0,K1690,_xlfn.XLOOKUP(M1690,'Client Lookup'!L:L,'Client Lookup'!N:N))</f>
        <v>34751</v>
      </c>
      <c r="V1690" t="str">
        <f>_xlfn.XLOOKUP(_xlfn.NUMBERVALUE(U1690),'Project Lookup'!X:X,'Project Lookup'!B:B)</f>
        <v>Blackstone - SOW#19 - Exec Office Team (.Net)</v>
      </c>
      <c r="X1690" t="str">
        <f t="shared" si="136"/>
        <v>468 Blackstone Inc. : 1329 Blackstone - SOW#19 - Exec Office Team (.Net)</v>
      </c>
      <c r="Y1690" t="str">
        <f t="shared" si="137"/>
        <v>468 Blackstone Inc.</v>
      </c>
      <c r="Z1690" t="str">
        <f t="shared" si="138"/>
        <v>468 Blackstone Inc.</v>
      </c>
      <c r="AA1690" t="str">
        <f>_xlfn.XLOOKUP(Z1690,'Client Lookup'!A:A,'Client Lookup'!C:C)</f>
        <v>The Blackstone Group</v>
      </c>
      <c r="AC1690" t="e">
        <f>_xlfn.XLOOKUP(K1690,'Results vs Forecast'!K:K,'Results vs Forecast'!K:K)</f>
        <v>#N/A</v>
      </c>
    </row>
    <row r="1691" spans="1:29" hidden="1">
      <c r="A1691" s="39"/>
      <c r="B1691" s="1" t="s">
        <v>700</v>
      </c>
      <c r="C1691" s="1" t="s">
        <v>1370</v>
      </c>
      <c r="D1691" s="1" t="s">
        <v>17</v>
      </c>
      <c r="E1691" s="1" t="s">
        <v>17</v>
      </c>
      <c r="F1691" s="2">
        <v>45535</v>
      </c>
      <c r="G1691" s="2">
        <v>45505</v>
      </c>
      <c r="H1691" s="1" t="s">
        <v>4627</v>
      </c>
      <c r="I1691" s="1" t="s">
        <v>4628</v>
      </c>
      <c r="J1691" s="1" t="s">
        <v>818</v>
      </c>
      <c r="K1691" s="1" t="s">
        <v>796</v>
      </c>
      <c r="L1691" s="1" t="s">
        <v>3346</v>
      </c>
      <c r="M1691" s="1"/>
      <c r="N1691" s="1"/>
      <c r="O1691" s="1"/>
      <c r="P1691" s="40">
        <v>520.2421677420059</v>
      </c>
      <c r="Q1691" s="37" t="str">
        <f>IF(C1691="ForthPoint","ForthPoint",IF(D1691="Intercompany",_xlfn.XLOOKUP(E1691,'Dept Lookup'!B:B,'Dept Lookup'!A:A),Modified!D1691))</f>
        <v>Data Engineering</v>
      </c>
      <c r="R1691" t="str">
        <f t="shared" si="134"/>
        <v>Globalization Partners</v>
      </c>
      <c r="S1691" s="1" t="s">
        <v>707</v>
      </c>
      <c r="T1691">
        <f t="shared" si="135"/>
        <v>0</v>
      </c>
      <c r="U1691" s="25" t="str">
        <f>IF(K1691&gt;0,K1691,_xlfn.XLOOKUP(M1691,'Client Lookup'!L:L,'Client Lookup'!N:N))</f>
        <v>36410</v>
      </c>
      <c r="V1691" t="str">
        <f>_xlfn.XLOOKUP(_xlfn.NUMBERVALUE(U1691),'Project Lookup'!X:X,'Project Lookup'!B:B)</f>
        <v>Globalization Partners SOW #40 - Data Engineering Team Renewal</v>
      </c>
      <c r="X1691" t="str">
        <f t="shared" si="136"/>
        <v>460 Globalization Partners Inc. : 1367 Globalization Partners SOW #40 - Data Engineering Team Renewal</v>
      </c>
      <c r="Y1691" t="str">
        <f t="shared" si="137"/>
        <v>460 Globalization Partners Inc.</v>
      </c>
      <c r="Z1691" t="str">
        <f t="shared" si="138"/>
        <v>460 Globalization Partners Inc.</v>
      </c>
      <c r="AA1691" t="str">
        <f>_xlfn.XLOOKUP(Z1691,'Client Lookup'!A:A,'Client Lookup'!C:C)</f>
        <v>Globalization Partners</v>
      </c>
      <c r="AC1691" t="e">
        <f>_xlfn.XLOOKUP(K1691,'Results vs Forecast'!K:K,'Results vs Forecast'!K:K)</f>
        <v>#N/A</v>
      </c>
    </row>
    <row r="1692" spans="1:29" hidden="1">
      <c r="A1692" s="39"/>
      <c r="B1692" s="1" t="s">
        <v>700</v>
      </c>
      <c r="C1692" s="1" t="s">
        <v>1370</v>
      </c>
      <c r="D1692" s="1" t="s">
        <v>17</v>
      </c>
      <c r="E1692" s="1" t="s">
        <v>17</v>
      </c>
      <c r="F1692" s="2">
        <v>45535</v>
      </c>
      <c r="G1692" s="2">
        <v>45505</v>
      </c>
      <c r="H1692" s="1" t="s">
        <v>4629</v>
      </c>
      <c r="I1692" s="1" t="s">
        <v>4630</v>
      </c>
      <c r="J1692" s="1" t="s">
        <v>645</v>
      </c>
      <c r="K1692" s="1" t="s">
        <v>891</v>
      </c>
      <c r="L1692" s="1" t="s">
        <v>3332</v>
      </c>
      <c r="M1692" s="1"/>
      <c r="N1692" s="1"/>
      <c r="O1692" s="1"/>
      <c r="P1692" s="40">
        <v>560.2607960298526</v>
      </c>
      <c r="Q1692" s="37" t="str">
        <f>IF(C1692="ForthPoint","ForthPoint",IF(D1692="Intercompany",_xlfn.XLOOKUP(E1692,'Dept Lookup'!B:B,'Dept Lookup'!A:A),Modified!D1692))</f>
        <v>Data Engineering</v>
      </c>
      <c r="R1692" t="str">
        <f t="shared" si="134"/>
        <v>The Blackstone Group</v>
      </c>
      <c r="S1692" s="1" t="s">
        <v>707</v>
      </c>
      <c r="T1692">
        <f t="shared" si="135"/>
        <v>0</v>
      </c>
      <c r="U1692" s="25" t="str">
        <f>IF(K1692&gt;0,K1692,_xlfn.XLOOKUP(M1692,'Client Lookup'!L:L,'Client Lookup'!N:N))</f>
        <v>25160</v>
      </c>
      <c r="V1692" t="str">
        <f>_xlfn.XLOOKUP(_xlfn.NUMBERVALUE(U1692),'Project Lookup'!X:X,'Project Lookup'!B:B)</f>
        <v>Blackstone SOW #12</v>
      </c>
      <c r="X1692" t="str">
        <f t="shared" si="136"/>
        <v>468 Blackstone Inc. : 988 Blackstone SOW #12</v>
      </c>
      <c r="Y1692" t="str">
        <f t="shared" si="137"/>
        <v>468 Blackstone Inc.</v>
      </c>
      <c r="Z1692" t="str">
        <f t="shared" si="138"/>
        <v>468 Blackstone Inc.</v>
      </c>
      <c r="AA1692" t="str">
        <f>_xlfn.XLOOKUP(Z1692,'Client Lookup'!A:A,'Client Lookup'!C:C)</f>
        <v>The Blackstone Group</v>
      </c>
      <c r="AC1692" t="e">
        <f>_xlfn.XLOOKUP(K1692,'Results vs Forecast'!K:K,'Results vs Forecast'!K:K)</f>
        <v>#N/A</v>
      </c>
    </row>
    <row r="1693" spans="1:29" hidden="1">
      <c r="A1693" s="39"/>
      <c r="B1693" s="1" t="s">
        <v>700</v>
      </c>
      <c r="C1693" s="1" t="s">
        <v>1370</v>
      </c>
      <c r="D1693" s="1" t="s">
        <v>17</v>
      </c>
      <c r="E1693" s="1" t="s">
        <v>17</v>
      </c>
      <c r="F1693" s="2">
        <v>45535</v>
      </c>
      <c r="G1693" s="2">
        <v>45505</v>
      </c>
      <c r="H1693" s="1" t="s">
        <v>4631</v>
      </c>
      <c r="I1693" s="1" t="s">
        <v>4632</v>
      </c>
      <c r="J1693" s="1" t="s">
        <v>620</v>
      </c>
      <c r="K1693" s="1" t="s">
        <v>862</v>
      </c>
      <c r="L1693" s="1" t="s">
        <v>3343</v>
      </c>
      <c r="M1693" s="1"/>
      <c r="N1693" s="1"/>
      <c r="O1693" s="1"/>
      <c r="P1693" s="40">
        <v>240.11176972707966</v>
      </c>
      <c r="Q1693" s="37" t="str">
        <f>IF(C1693="ForthPoint","ForthPoint",IF(D1693="Intercompany",_xlfn.XLOOKUP(E1693,'Dept Lookup'!B:B,'Dept Lookup'!A:A),Modified!D1693))</f>
        <v>Data Engineering</v>
      </c>
      <c r="R1693" t="str">
        <f t="shared" si="134"/>
        <v>Sincera</v>
      </c>
      <c r="S1693" s="1" t="s">
        <v>707</v>
      </c>
      <c r="T1693">
        <f t="shared" si="135"/>
        <v>0</v>
      </c>
      <c r="U1693" s="25" t="str">
        <f>IF(K1693&gt;0,K1693,_xlfn.XLOOKUP(M1693,'Client Lookup'!L:L,'Client Lookup'!N:N))</f>
        <v>28145</v>
      </c>
      <c r="V1693" t="str">
        <f>_xlfn.XLOOKUP(_xlfn.NUMBERVALUE(U1693),'Project Lookup'!X:X,'Project Lookup'!B:B)</f>
        <v>Sincera SOW 4 - DE Team</v>
      </c>
      <c r="X1693" t="str">
        <f t="shared" si="136"/>
        <v>465 Sincera Technologies LLC : 1146 Sincera SOW 4 - DE Team</v>
      </c>
      <c r="Y1693" t="str">
        <f t="shared" si="137"/>
        <v>465 Sincera Technologies LLC</v>
      </c>
      <c r="Z1693" t="str">
        <f t="shared" si="138"/>
        <v>465 Sincera Technologies LLC</v>
      </c>
      <c r="AA1693" t="str">
        <f>_xlfn.XLOOKUP(Z1693,'Client Lookup'!A:A,'Client Lookup'!C:C)</f>
        <v>Sincera</v>
      </c>
      <c r="AC1693" t="e">
        <f>_xlfn.XLOOKUP(K1693,'Results vs Forecast'!K:K,'Results vs Forecast'!K:K)</f>
        <v>#N/A</v>
      </c>
    </row>
    <row r="1694" spans="1:29" hidden="1">
      <c r="A1694" s="39"/>
      <c r="B1694" s="1" t="s">
        <v>700</v>
      </c>
      <c r="C1694" s="1" t="s">
        <v>701</v>
      </c>
      <c r="D1694" s="1" t="s">
        <v>17</v>
      </c>
      <c r="E1694" s="1" t="s">
        <v>17</v>
      </c>
      <c r="F1694" s="2">
        <v>45535</v>
      </c>
      <c r="G1694" s="2">
        <v>45505</v>
      </c>
      <c r="H1694" s="1" t="s">
        <v>4633</v>
      </c>
      <c r="I1694" s="1" t="s">
        <v>4634</v>
      </c>
      <c r="J1694" s="1" t="s">
        <v>651</v>
      </c>
      <c r="K1694" s="1" t="s">
        <v>902</v>
      </c>
      <c r="L1694" s="1" t="s">
        <v>2279</v>
      </c>
      <c r="M1694" s="1"/>
      <c r="N1694" s="1"/>
      <c r="O1694" s="1"/>
      <c r="P1694" s="40">
        <v>2774.57</v>
      </c>
      <c r="Q1694" s="37" t="str">
        <f>IF(C1694="ForthPoint","ForthPoint",IF(D1694="Intercompany",_xlfn.XLOOKUP(E1694,'Dept Lookup'!B:B,'Dept Lookup'!A:A),Modified!D1694))</f>
        <v>Data Engineering</v>
      </c>
      <c r="R1694" t="str">
        <f t="shared" si="134"/>
        <v>UDX</v>
      </c>
      <c r="S1694" s="1" t="s">
        <v>707</v>
      </c>
      <c r="T1694">
        <f t="shared" si="135"/>
        <v>0</v>
      </c>
      <c r="U1694" s="25" t="str">
        <f>IF(K1694&gt;0,K1694,_xlfn.XLOOKUP(M1694,'Client Lookup'!L:L,'Client Lookup'!N:N))</f>
        <v>20704</v>
      </c>
      <c r="V1694" t="str">
        <f>_xlfn.XLOOKUP(_xlfn.NUMBERVALUE(U1694),'Project Lookup'!X:X,'Project Lookup'!B:B)</f>
        <v>XDM/Server Side Analytics</v>
      </c>
      <c r="X1694" t="str">
        <f t="shared" si="136"/>
        <v>362 Universal Parks &amp; Resorts : 801 XDM/Server Side Analytics</v>
      </c>
      <c r="Y1694" t="str">
        <f t="shared" si="137"/>
        <v>362 Universal Parks &amp; Resorts</v>
      </c>
      <c r="Z1694" t="str">
        <f t="shared" si="138"/>
        <v>362 Universal Parks &amp; Resorts</v>
      </c>
      <c r="AA1694" t="str">
        <f>_xlfn.XLOOKUP(Z1694,'Client Lookup'!A:A,'Client Lookup'!C:C)</f>
        <v>UDX</v>
      </c>
      <c r="AC1694" t="e">
        <f>_xlfn.XLOOKUP(K1694,'Results vs Forecast'!K:K,'Results vs Forecast'!K:K)</f>
        <v>#N/A</v>
      </c>
    </row>
    <row r="1695" spans="1:29" hidden="1">
      <c r="A1695" s="39"/>
      <c r="B1695" s="1" t="s">
        <v>700</v>
      </c>
      <c r="C1695" s="1" t="s">
        <v>1370</v>
      </c>
      <c r="D1695" s="1" t="s">
        <v>17</v>
      </c>
      <c r="E1695" s="1" t="s">
        <v>17</v>
      </c>
      <c r="F1695" s="2">
        <v>45535</v>
      </c>
      <c r="G1695" s="2">
        <v>45505</v>
      </c>
      <c r="H1695" s="1" t="s">
        <v>4635</v>
      </c>
      <c r="I1695" s="1" t="s">
        <v>4636</v>
      </c>
      <c r="J1695" s="1" t="s">
        <v>915</v>
      </c>
      <c r="K1695" s="1" t="s">
        <v>896</v>
      </c>
      <c r="L1695" s="1" t="s">
        <v>3739</v>
      </c>
      <c r="M1695" s="1"/>
      <c r="N1695" s="1"/>
      <c r="O1695" s="1"/>
      <c r="P1695" s="40">
        <v>536.24961905714463</v>
      </c>
      <c r="Q1695" s="37" t="str">
        <f>IF(C1695="ForthPoint","ForthPoint",IF(D1695="Intercompany",_xlfn.XLOOKUP(E1695,'Dept Lookup'!B:B,'Dept Lookup'!A:A),Modified!D1695))</f>
        <v>Data Engineering</v>
      </c>
      <c r="R1695" t="str">
        <f t="shared" si="134"/>
        <v>The Blackstone Group</v>
      </c>
      <c r="S1695" s="1" t="s">
        <v>707</v>
      </c>
      <c r="T1695">
        <f t="shared" si="135"/>
        <v>0</v>
      </c>
      <c r="U1695" s="25" t="str">
        <f>IF(K1695&gt;0,K1695,_xlfn.XLOOKUP(M1695,'Client Lookup'!L:L,'Client Lookup'!N:N))</f>
        <v>32874</v>
      </c>
      <c r="V1695" t="str">
        <f>_xlfn.XLOOKUP(_xlfn.NUMBERVALUE(U1695),'Project Lookup'!X:X,'Project Lookup'!B:B)</f>
        <v>Blackstone - SOW#25 - FS Engineer (Seb Team)</v>
      </c>
      <c r="X1695" t="str">
        <f t="shared" si="136"/>
        <v>468 Blackstone Inc. : 1284 Blackstone - SOW#25 - FS Engineer (Seb Team)</v>
      </c>
      <c r="Y1695" t="str">
        <f t="shared" si="137"/>
        <v>468 Blackstone Inc.</v>
      </c>
      <c r="Z1695" t="str">
        <f t="shared" si="138"/>
        <v>468 Blackstone Inc.</v>
      </c>
      <c r="AA1695" t="str">
        <f>_xlfn.XLOOKUP(Z1695,'Client Lookup'!A:A,'Client Lookup'!C:C)</f>
        <v>The Blackstone Group</v>
      </c>
      <c r="AC1695" t="e">
        <f>_xlfn.XLOOKUP(K1695,'Results vs Forecast'!K:K,'Results vs Forecast'!K:K)</f>
        <v>#N/A</v>
      </c>
    </row>
    <row r="1696" spans="1:29" hidden="1">
      <c r="A1696" s="39"/>
      <c r="B1696" s="1" t="s">
        <v>700</v>
      </c>
      <c r="C1696" s="1" t="s">
        <v>1370</v>
      </c>
      <c r="D1696" s="1" t="s">
        <v>17</v>
      </c>
      <c r="E1696" s="1" t="s">
        <v>17</v>
      </c>
      <c r="F1696" s="2">
        <v>45535</v>
      </c>
      <c r="G1696" s="2">
        <v>45505</v>
      </c>
      <c r="H1696" s="1" t="s">
        <v>4637</v>
      </c>
      <c r="I1696" s="1" t="s">
        <v>4638</v>
      </c>
      <c r="J1696" s="1" t="s">
        <v>617</v>
      </c>
      <c r="K1696" s="1" t="s">
        <v>860</v>
      </c>
      <c r="L1696" s="1" t="s">
        <v>2892</v>
      </c>
      <c r="M1696" s="1"/>
      <c r="N1696" s="1"/>
      <c r="O1696" s="1"/>
      <c r="P1696" s="40">
        <v>360.16765459061952</v>
      </c>
      <c r="Q1696" s="37" t="str">
        <f>IF(C1696="ForthPoint","ForthPoint",IF(D1696="Intercompany",_xlfn.XLOOKUP(E1696,'Dept Lookup'!B:B,'Dept Lookup'!A:A),Modified!D1696))</f>
        <v>Data Engineering</v>
      </c>
      <c r="R1696" t="str">
        <f t="shared" si="134"/>
        <v>Roku</v>
      </c>
      <c r="S1696" s="1" t="s">
        <v>707</v>
      </c>
      <c r="T1696">
        <f t="shared" si="135"/>
        <v>0</v>
      </c>
      <c r="U1696" s="25" t="str">
        <f>IF(K1696&gt;0,K1696,_xlfn.XLOOKUP(M1696,'Client Lookup'!L:L,'Client Lookup'!N:N))</f>
        <v>25138</v>
      </c>
      <c r="V1696" t="str">
        <f>_xlfn.XLOOKUP(_xlfn.NUMBERVALUE(U1696),'Project Lookup'!X:X,'Project Lookup'!B:B)</f>
        <v>SOW#1 2024 - DE &amp; BI Team</v>
      </c>
      <c r="X1696" t="str">
        <f t="shared" si="136"/>
        <v>459 Roku Inc. : 966 SOW#1 2024 - DE &amp; BI Team</v>
      </c>
      <c r="Y1696" t="str">
        <f t="shared" si="137"/>
        <v>459 Roku Inc.</v>
      </c>
      <c r="Z1696" t="str">
        <f t="shared" si="138"/>
        <v>459 Roku Inc.</v>
      </c>
      <c r="AA1696" t="str">
        <f>_xlfn.XLOOKUP(Z1696,'Client Lookup'!A:A,'Client Lookup'!C:C)</f>
        <v>Roku</v>
      </c>
      <c r="AC1696" t="e">
        <f>_xlfn.XLOOKUP(K1696,'Results vs Forecast'!K:K,'Results vs Forecast'!K:K)</f>
        <v>#N/A</v>
      </c>
    </row>
    <row r="1697" spans="1:29" hidden="1">
      <c r="A1697" s="39"/>
      <c r="B1697" s="1" t="s">
        <v>700</v>
      </c>
      <c r="C1697" s="1" t="s">
        <v>1370</v>
      </c>
      <c r="D1697" s="1" t="s">
        <v>17</v>
      </c>
      <c r="E1697" s="1" t="s">
        <v>17</v>
      </c>
      <c r="F1697" s="2">
        <v>45535</v>
      </c>
      <c r="G1697" s="2">
        <v>45505</v>
      </c>
      <c r="H1697" s="1" t="s">
        <v>4639</v>
      </c>
      <c r="I1697" s="1" t="s">
        <v>4640</v>
      </c>
      <c r="J1697" s="1" t="s">
        <v>820</v>
      </c>
      <c r="K1697" s="1" t="s">
        <v>800</v>
      </c>
      <c r="L1697" s="1" t="s">
        <v>3718</v>
      </c>
      <c r="M1697" s="1"/>
      <c r="N1697" s="1"/>
      <c r="O1697" s="1"/>
      <c r="P1697" s="40">
        <v>560.2607960298526</v>
      </c>
      <c r="Q1697" s="37" t="str">
        <f>IF(C1697="ForthPoint","ForthPoint",IF(D1697="Intercompany",_xlfn.XLOOKUP(E1697,'Dept Lookup'!B:B,'Dept Lookup'!A:A),Modified!D1697))</f>
        <v>Data Engineering</v>
      </c>
      <c r="R1697" t="str">
        <f t="shared" si="134"/>
        <v>Globalization Partners</v>
      </c>
      <c r="S1697" s="1" t="s">
        <v>707</v>
      </c>
      <c r="T1697">
        <f t="shared" si="135"/>
        <v>0</v>
      </c>
      <c r="U1697" s="25" t="str">
        <f>IF(K1697&gt;0,K1697,_xlfn.XLOOKUP(M1697,'Client Lookup'!L:L,'Client Lookup'!N:N))</f>
        <v>36411</v>
      </c>
      <c r="V1697" t="str">
        <f>_xlfn.XLOOKUP(_xlfn.NUMBERVALUE(U1697),'Project Lookup'!X:X,'Project Lookup'!B:B)</f>
        <v>Globalization Partners SOW #42 - Data Engineering Team Renewal</v>
      </c>
      <c r="X1697" t="str">
        <f t="shared" si="136"/>
        <v>460 Globalization Partners Inc. : 1368 Globalization Partners SOW #42 - Data Engineering Team Renewal</v>
      </c>
      <c r="Y1697" t="str">
        <f t="shared" si="137"/>
        <v>460 Globalization Partners Inc.</v>
      </c>
      <c r="Z1697" t="str">
        <f t="shared" si="138"/>
        <v>460 Globalization Partners Inc.</v>
      </c>
      <c r="AA1697" t="str">
        <f>_xlfn.XLOOKUP(Z1697,'Client Lookup'!A:A,'Client Lookup'!C:C)</f>
        <v>Globalization Partners</v>
      </c>
      <c r="AC1697" t="e">
        <f>_xlfn.XLOOKUP(K1697,'Results vs Forecast'!K:K,'Results vs Forecast'!K:K)</f>
        <v>#N/A</v>
      </c>
    </row>
    <row r="1698" spans="1:29" hidden="1">
      <c r="A1698" s="39"/>
      <c r="B1698" s="1" t="s">
        <v>700</v>
      </c>
      <c r="C1698" s="1" t="s">
        <v>1370</v>
      </c>
      <c r="D1698" s="1" t="s">
        <v>17</v>
      </c>
      <c r="E1698" s="1" t="s">
        <v>17</v>
      </c>
      <c r="F1698" s="2">
        <v>45535</v>
      </c>
      <c r="G1698" s="2">
        <v>45505</v>
      </c>
      <c r="H1698" s="1" t="s">
        <v>4641</v>
      </c>
      <c r="I1698" s="1" t="s">
        <v>4642</v>
      </c>
      <c r="J1698" s="1" t="s">
        <v>820</v>
      </c>
      <c r="K1698" s="1" t="s">
        <v>800</v>
      </c>
      <c r="L1698" s="1" t="s">
        <v>3718</v>
      </c>
      <c r="M1698" s="1"/>
      <c r="N1698" s="1"/>
      <c r="O1698" s="1"/>
      <c r="P1698" s="40">
        <v>630.29339553358409</v>
      </c>
      <c r="Q1698" s="37" t="str">
        <f>IF(C1698="ForthPoint","ForthPoint",IF(D1698="Intercompany",_xlfn.XLOOKUP(E1698,'Dept Lookup'!B:B,'Dept Lookup'!A:A),Modified!D1698))</f>
        <v>Data Engineering</v>
      </c>
      <c r="R1698" t="str">
        <f t="shared" si="134"/>
        <v>Globalization Partners</v>
      </c>
      <c r="S1698" s="1" t="s">
        <v>707</v>
      </c>
      <c r="T1698">
        <f t="shared" si="135"/>
        <v>0</v>
      </c>
      <c r="U1698" s="25" t="str">
        <f>IF(K1698&gt;0,K1698,_xlfn.XLOOKUP(M1698,'Client Lookup'!L:L,'Client Lookup'!N:N))</f>
        <v>36411</v>
      </c>
      <c r="V1698" t="str">
        <f>_xlfn.XLOOKUP(_xlfn.NUMBERVALUE(U1698),'Project Lookup'!X:X,'Project Lookup'!B:B)</f>
        <v>Globalization Partners SOW #42 - Data Engineering Team Renewal</v>
      </c>
      <c r="X1698" t="str">
        <f t="shared" si="136"/>
        <v>460 Globalization Partners Inc. : 1368 Globalization Partners SOW #42 - Data Engineering Team Renewal</v>
      </c>
      <c r="Y1698" t="str">
        <f t="shared" si="137"/>
        <v>460 Globalization Partners Inc.</v>
      </c>
      <c r="Z1698" t="str">
        <f t="shared" si="138"/>
        <v>460 Globalization Partners Inc.</v>
      </c>
      <c r="AA1698" t="str">
        <f>_xlfn.XLOOKUP(Z1698,'Client Lookup'!A:A,'Client Lookup'!C:C)</f>
        <v>Globalization Partners</v>
      </c>
      <c r="AC1698" t="e">
        <f>_xlfn.XLOOKUP(K1698,'Results vs Forecast'!K:K,'Results vs Forecast'!K:K)</f>
        <v>#N/A</v>
      </c>
    </row>
    <row r="1699" spans="1:29" hidden="1">
      <c r="A1699" s="39"/>
      <c r="B1699" s="1" t="s">
        <v>700</v>
      </c>
      <c r="C1699" s="1" t="s">
        <v>1370</v>
      </c>
      <c r="D1699" s="1" t="s">
        <v>17</v>
      </c>
      <c r="E1699" s="1" t="s">
        <v>17</v>
      </c>
      <c r="F1699" s="2">
        <v>45535</v>
      </c>
      <c r="G1699" s="2">
        <v>45505</v>
      </c>
      <c r="H1699" s="1" t="s">
        <v>4643</v>
      </c>
      <c r="I1699" s="1" t="s">
        <v>4644</v>
      </c>
      <c r="J1699" s="1" t="s">
        <v>818</v>
      </c>
      <c r="K1699" s="1" t="s">
        <v>796</v>
      </c>
      <c r="L1699" s="1" t="s">
        <v>3346</v>
      </c>
      <c r="M1699" s="1"/>
      <c r="N1699" s="1"/>
      <c r="O1699" s="1"/>
      <c r="P1699" s="40">
        <v>648.30177826311512</v>
      </c>
      <c r="Q1699" s="37" t="str">
        <f>IF(C1699="ForthPoint","ForthPoint",IF(D1699="Intercompany",_xlfn.XLOOKUP(E1699,'Dept Lookup'!B:B,'Dept Lookup'!A:A),Modified!D1699))</f>
        <v>Data Engineering</v>
      </c>
      <c r="R1699" t="str">
        <f t="shared" si="134"/>
        <v>Globalization Partners</v>
      </c>
      <c r="S1699" s="1" t="s">
        <v>707</v>
      </c>
      <c r="T1699">
        <f t="shared" si="135"/>
        <v>0</v>
      </c>
      <c r="U1699" s="25" t="str">
        <f>IF(K1699&gt;0,K1699,_xlfn.XLOOKUP(M1699,'Client Lookup'!L:L,'Client Lookup'!N:N))</f>
        <v>36410</v>
      </c>
      <c r="V1699" t="str">
        <f>_xlfn.XLOOKUP(_xlfn.NUMBERVALUE(U1699),'Project Lookup'!X:X,'Project Lookup'!B:B)</f>
        <v>Globalization Partners SOW #40 - Data Engineering Team Renewal</v>
      </c>
      <c r="X1699" t="str">
        <f t="shared" si="136"/>
        <v>460 Globalization Partners Inc. : 1367 Globalization Partners SOW #40 - Data Engineering Team Renewal</v>
      </c>
      <c r="Y1699" t="str">
        <f t="shared" si="137"/>
        <v>460 Globalization Partners Inc.</v>
      </c>
      <c r="Z1699" t="str">
        <f t="shared" si="138"/>
        <v>460 Globalization Partners Inc.</v>
      </c>
      <c r="AA1699" t="str">
        <f>_xlfn.XLOOKUP(Z1699,'Client Lookup'!A:A,'Client Lookup'!C:C)</f>
        <v>Globalization Partners</v>
      </c>
      <c r="AC1699" t="e">
        <f>_xlfn.XLOOKUP(K1699,'Results vs Forecast'!K:K,'Results vs Forecast'!K:K)</f>
        <v>#N/A</v>
      </c>
    </row>
    <row r="1700" spans="1:29" hidden="1">
      <c r="A1700" s="39"/>
      <c r="B1700" s="1" t="s">
        <v>700</v>
      </c>
      <c r="C1700" s="1" t="s">
        <v>1370</v>
      </c>
      <c r="D1700" s="1" t="s">
        <v>17</v>
      </c>
      <c r="E1700" s="1" t="s">
        <v>17</v>
      </c>
      <c r="F1700" s="2">
        <v>45535</v>
      </c>
      <c r="G1700" s="2">
        <v>45505</v>
      </c>
      <c r="H1700" s="1" t="s">
        <v>4645</v>
      </c>
      <c r="I1700" s="1" t="s">
        <v>4646</v>
      </c>
      <c r="J1700" s="1" t="s">
        <v>816</v>
      </c>
      <c r="K1700" s="1" t="s">
        <v>798</v>
      </c>
      <c r="L1700" s="1" t="s">
        <v>3413</v>
      </c>
      <c r="M1700" s="1"/>
      <c r="N1700" s="1"/>
      <c r="O1700" s="1"/>
      <c r="P1700" s="40">
        <v>270.12574094296463</v>
      </c>
      <c r="Q1700" s="37" t="str">
        <f>IF(C1700="ForthPoint","ForthPoint",IF(D1700="Intercompany",_xlfn.XLOOKUP(E1700,'Dept Lookup'!B:B,'Dept Lookup'!A:A),Modified!D1700))</f>
        <v>Data Engineering</v>
      </c>
      <c r="R1700" t="str">
        <f t="shared" si="134"/>
        <v>Globalization Partners</v>
      </c>
      <c r="S1700" s="1" t="s">
        <v>707</v>
      </c>
      <c r="T1700">
        <f t="shared" si="135"/>
        <v>0</v>
      </c>
      <c r="U1700" s="25" t="str">
        <f>IF(K1700&gt;0,K1700,_xlfn.XLOOKUP(M1700,'Client Lookup'!L:L,'Client Lookup'!N:N))</f>
        <v>36409</v>
      </c>
      <c r="V1700" t="str">
        <f>_xlfn.XLOOKUP(_xlfn.NUMBERVALUE(U1700),'Project Lookup'!X:X,'Project Lookup'!B:B)</f>
        <v>Globalization Partners SOW #39 - Data Engineering Team  Renewal</v>
      </c>
      <c r="X1700" t="str">
        <f t="shared" si="136"/>
        <v>460 Globalization Partners Inc. : 1366 Globalization Partners SOW #39 - Data Engineering Team  Renewal</v>
      </c>
      <c r="Y1700" t="str">
        <f t="shared" si="137"/>
        <v>460 Globalization Partners Inc.</v>
      </c>
      <c r="Z1700" t="str">
        <f t="shared" si="138"/>
        <v>460 Globalization Partners Inc.</v>
      </c>
      <c r="AA1700" t="str">
        <f>_xlfn.XLOOKUP(Z1700,'Client Lookup'!A:A,'Client Lookup'!C:C)</f>
        <v>Globalization Partners</v>
      </c>
      <c r="AC1700" t="e">
        <f>_xlfn.XLOOKUP(K1700,'Results vs Forecast'!K:K,'Results vs Forecast'!K:K)</f>
        <v>#N/A</v>
      </c>
    </row>
    <row r="1701" spans="1:29" hidden="1">
      <c r="A1701" s="39"/>
      <c r="B1701" s="1" t="s">
        <v>700</v>
      </c>
      <c r="C1701" s="1" t="s">
        <v>1370</v>
      </c>
      <c r="D1701" s="1" t="s">
        <v>17</v>
      </c>
      <c r="E1701" s="1" t="s">
        <v>17</v>
      </c>
      <c r="F1701" s="2">
        <v>45535</v>
      </c>
      <c r="G1701" s="2">
        <v>45505</v>
      </c>
      <c r="H1701" s="1" t="s">
        <v>4647</v>
      </c>
      <c r="I1701" s="1" t="s">
        <v>4648</v>
      </c>
      <c r="J1701" s="1" t="s">
        <v>593</v>
      </c>
      <c r="K1701" s="1" t="s">
        <v>842</v>
      </c>
      <c r="L1701" s="1" t="s">
        <v>1809</v>
      </c>
      <c r="M1701" s="1"/>
      <c r="N1701" s="1"/>
      <c r="O1701" s="1"/>
      <c r="P1701" s="40">
        <v>400.1862828784661</v>
      </c>
      <c r="Q1701" s="37" t="str">
        <f>IF(C1701="ForthPoint","ForthPoint",IF(D1701="Intercompany",_xlfn.XLOOKUP(E1701,'Dept Lookup'!B:B,'Dept Lookup'!A:A),Modified!D1701))</f>
        <v>Data Engineering</v>
      </c>
      <c r="R1701" t="str">
        <f t="shared" si="134"/>
        <v>MasterCard</v>
      </c>
      <c r="S1701" s="1" t="s">
        <v>707</v>
      </c>
      <c r="T1701">
        <f t="shared" si="135"/>
        <v>0</v>
      </c>
      <c r="U1701" s="25" t="str">
        <f>IF(K1701&gt;0,K1701,_xlfn.XLOOKUP(M1701,'Client Lookup'!L:L,'Client Lookup'!N:N))</f>
        <v>25146</v>
      </c>
      <c r="V1701" t="str">
        <f>_xlfn.XLOOKUP(_xlfn.NUMBERVALUE(U1701),'Project Lookup'!X:X,'Project Lookup'!B:B)</f>
        <v>Mastercard SOW #6</v>
      </c>
      <c r="X1701" t="str">
        <f t="shared" si="136"/>
        <v>461 Session M Inc. : 974 Mastercard SOW #6</v>
      </c>
      <c r="Y1701" t="str">
        <f t="shared" si="137"/>
        <v>461 Session M Inc.</v>
      </c>
      <c r="Z1701" t="str">
        <f t="shared" si="138"/>
        <v>461 Session M Inc.</v>
      </c>
      <c r="AA1701" t="str">
        <f>_xlfn.XLOOKUP(Z1701,'Client Lookup'!A:A,'Client Lookup'!C:C)</f>
        <v>MasterCard</v>
      </c>
      <c r="AC1701" t="e">
        <f>_xlfn.XLOOKUP(K1701,'Results vs Forecast'!K:K,'Results vs Forecast'!K:K)</f>
        <v>#N/A</v>
      </c>
    </row>
    <row r="1702" spans="1:29" hidden="1">
      <c r="A1702" s="39"/>
      <c r="B1702" s="1" t="s">
        <v>700</v>
      </c>
      <c r="C1702" s="1" t="s">
        <v>1370</v>
      </c>
      <c r="D1702" s="1" t="s">
        <v>17</v>
      </c>
      <c r="E1702" s="1" t="s">
        <v>17</v>
      </c>
      <c r="F1702" s="2">
        <v>45535</v>
      </c>
      <c r="G1702" s="2">
        <v>45505</v>
      </c>
      <c r="H1702" s="1" t="s">
        <v>4649</v>
      </c>
      <c r="I1702" s="1" t="s">
        <v>4650</v>
      </c>
      <c r="J1702" s="1" t="s">
        <v>617</v>
      </c>
      <c r="K1702" s="1" t="s">
        <v>860</v>
      </c>
      <c r="L1702" s="1" t="s">
        <v>2892</v>
      </c>
      <c r="M1702" s="1"/>
      <c r="N1702" s="1"/>
      <c r="O1702" s="1"/>
      <c r="P1702" s="40">
        <v>360.16765459061952</v>
      </c>
      <c r="Q1702" s="37" t="str">
        <f>IF(C1702="ForthPoint","ForthPoint",IF(D1702="Intercompany",_xlfn.XLOOKUP(E1702,'Dept Lookup'!B:B,'Dept Lookup'!A:A),Modified!D1702))</f>
        <v>Data Engineering</v>
      </c>
      <c r="R1702" t="str">
        <f t="shared" si="134"/>
        <v>Roku</v>
      </c>
      <c r="S1702" s="1" t="s">
        <v>707</v>
      </c>
      <c r="T1702">
        <f t="shared" si="135"/>
        <v>0</v>
      </c>
      <c r="U1702" s="25" t="str">
        <f>IF(K1702&gt;0,K1702,_xlfn.XLOOKUP(M1702,'Client Lookup'!L:L,'Client Lookup'!N:N))</f>
        <v>25138</v>
      </c>
      <c r="V1702" t="str">
        <f>_xlfn.XLOOKUP(_xlfn.NUMBERVALUE(U1702),'Project Lookup'!X:X,'Project Lookup'!B:B)</f>
        <v>SOW#1 2024 - DE &amp; BI Team</v>
      </c>
      <c r="X1702" t="str">
        <f t="shared" si="136"/>
        <v>459 Roku Inc. : 966 SOW#1 2024 - DE &amp; BI Team</v>
      </c>
      <c r="Y1702" t="str">
        <f t="shared" si="137"/>
        <v>459 Roku Inc.</v>
      </c>
      <c r="Z1702" t="str">
        <f t="shared" si="138"/>
        <v>459 Roku Inc.</v>
      </c>
      <c r="AA1702" t="str">
        <f>_xlfn.XLOOKUP(Z1702,'Client Lookup'!A:A,'Client Lookup'!C:C)</f>
        <v>Roku</v>
      </c>
      <c r="AC1702" t="e">
        <f>_xlfn.XLOOKUP(K1702,'Results vs Forecast'!K:K,'Results vs Forecast'!K:K)</f>
        <v>#N/A</v>
      </c>
    </row>
    <row r="1703" spans="1:29" hidden="1">
      <c r="A1703" s="39"/>
      <c r="B1703" s="1" t="s">
        <v>700</v>
      </c>
      <c r="C1703" s="1" t="s">
        <v>1370</v>
      </c>
      <c r="D1703" s="1" t="s">
        <v>17</v>
      </c>
      <c r="E1703" s="1" t="s">
        <v>17</v>
      </c>
      <c r="F1703" s="2">
        <v>45535</v>
      </c>
      <c r="G1703" s="2">
        <v>45505</v>
      </c>
      <c r="H1703" s="1" t="s">
        <v>4651</v>
      </c>
      <c r="I1703" s="1" t="s">
        <v>4652</v>
      </c>
      <c r="J1703" s="1" t="s">
        <v>612</v>
      </c>
      <c r="K1703" s="1" t="s">
        <v>853</v>
      </c>
      <c r="L1703" s="1" t="s">
        <v>3335</v>
      </c>
      <c r="M1703" s="1"/>
      <c r="N1703" s="1"/>
      <c r="O1703" s="1"/>
      <c r="P1703" s="40">
        <v>258.12015245661064</v>
      </c>
      <c r="Q1703" s="37" t="str">
        <f>IF(C1703="ForthPoint","ForthPoint",IF(D1703="Intercompany",_xlfn.XLOOKUP(E1703,'Dept Lookup'!B:B,'Dept Lookup'!A:A),Modified!D1703))</f>
        <v>Data Engineering</v>
      </c>
      <c r="R1703" t="str">
        <f t="shared" si="134"/>
        <v>Pixability</v>
      </c>
      <c r="S1703" s="1" t="s">
        <v>707</v>
      </c>
      <c r="T1703">
        <f t="shared" si="135"/>
        <v>0</v>
      </c>
      <c r="U1703" s="25" t="str">
        <f>IF(K1703&gt;0,K1703,_xlfn.XLOOKUP(M1703,'Client Lookup'!L:L,'Client Lookup'!N:N))</f>
        <v>34753</v>
      </c>
      <c r="V1703" t="str">
        <f>_xlfn.XLOOKUP(_xlfn.NUMBERVALUE(U1703),'Project Lookup'!X:X,'Project Lookup'!B:B)</f>
        <v>Pixability SOW 4</v>
      </c>
      <c r="X1703" t="str">
        <f t="shared" si="136"/>
        <v>466 Pixability Inc. : 1331 Pixability SOW 4</v>
      </c>
      <c r="Y1703" t="str">
        <f t="shared" si="137"/>
        <v>466 Pixability Inc.</v>
      </c>
      <c r="Z1703" t="str">
        <f t="shared" si="138"/>
        <v>466 Pixability Inc.</v>
      </c>
      <c r="AA1703" t="str">
        <f>_xlfn.XLOOKUP(Z1703,'Client Lookup'!A:A,'Client Lookup'!C:C)</f>
        <v>Pixability</v>
      </c>
      <c r="AC1703" t="e">
        <f>_xlfn.XLOOKUP(K1703,'Results vs Forecast'!K:K,'Results vs Forecast'!K:K)</f>
        <v>#N/A</v>
      </c>
    </row>
    <row r="1704" spans="1:29" hidden="1">
      <c r="A1704" s="39"/>
      <c r="B1704" s="1" t="s">
        <v>700</v>
      </c>
      <c r="C1704" s="1" t="s">
        <v>1370</v>
      </c>
      <c r="D1704" s="1" t="s">
        <v>17</v>
      </c>
      <c r="E1704" s="1" t="s">
        <v>17</v>
      </c>
      <c r="F1704" s="2">
        <v>45535</v>
      </c>
      <c r="G1704" s="2">
        <v>45505</v>
      </c>
      <c r="H1704" s="1" t="s">
        <v>4653</v>
      </c>
      <c r="I1704" s="1" t="s">
        <v>4654</v>
      </c>
      <c r="J1704" s="1" t="s">
        <v>612</v>
      </c>
      <c r="K1704" s="1" t="s">
        <v>853</v>
      </c>
      <c r="L1704" s="1" t="s">
        <v>3335</v>
      </c>
      <c r="M1704" s="1"/>
      <c r="N1704" s="1"/>
      <c r="O1704" s="1"/>
      <c r="P1704" s="40">
        <v>258.12015245661064</v>
      </c>
      <c r="Q1704" s="37" t="str">
        <f>IF(C1704="ForthPoint","ForthPoint",IF(D1704="Intercompany",_xlfn.XLOOKUP(E1704,'Dept Lookup'!B:B,'Dept Lookup'!A:A),Modified!D1704))</f>
        <v>Data Engineering</v>
      </c>
      <c r="R1704" t="str">
        <f t="shared" si="134"/>
        <v>Pixability</v>
      </c>
      <c r="S1704" s="1" t="s">
        <v>707</v>
      </c>
      <c r="T1704">
        <f t="shared" si="135"/>
        <v>0</v>
      </c>
      <c r="U1704" s="25" t="str">
        <f>IF(K1704&gt;0,K1704,_xlfn.XLOOKUP(M1704,'Client Lookup'!L:L,'Client Lookup'!N:N))</f>
        <v>34753</v>
      </c>
      <c r="V1704" t="str">
        <f>_xlfn.XLOOKUP(_xlfn.NUMBERVALUE(U1704),'Project Lookup'!X:X,'Project Lookup'!B:B)</f>
        <v>Pixability SOW 4</v>
      </c>
      <c r="X1704" t="str">
        <f t="shared" si="136"/>
        <v>466 Pixability Inc. : 1331 Pixability SOW 4</v>
      </c>
      <c r="Y1704" t="str">
        <f t="shared" si="137"/>
        <v>466 Pixability Inc.</v>
      </c>
      <c r="Z1704" t="str">
        <f t="shared" si="138"/>
        <v>466 Pixability Inc.</v>
      </c>
      <c r="AA1704" t="str">
        <f>_xlfn.XLOOKUP(Z1704,'Client Lookup'!A:A,'Client Lookup'!C:C)</f>
        <v>Pixability</v>
      </c>
      <c r="AC1704" t="e">
        <f>_xlfn.XLOOKUP(K1704,'Results vs Forecast'!K:K,'Results vs Forecast'!K:K)</f>
        <v>#N/A</v>
      </c>
    </row>
    <row r="1705" spans="1:29" hidden="1">
      <c r="A1705" s="39"/>
      <c r="B1705" s="1" t="s">
        <v>700</v>
      </c>
      <c r="C1705" s="1" t="s">
        <v>701</v>
      </c>
      <c r="D1705" s="1" t="s">
        <v>17</v>
      </c>
      <c r="E1705" s="1" t="s">
        <v>17</v>
      </c>
      <c r="F1705" s="2">
        <v>45535</v>
      </c>
      <c r="G1705" s="2">
        <v>45505</v>
      </c>
      <c r="H1705" s="1" t="s">
        <v>4655</v>
      </c>
      <c r="I1705" s="1" t="s">
        <v>4656</v>
      </c>
      <c r="J1705" s="1" t="s">
        <v>648</v>
      </c>
      <c r="K1705" s="1" t="s">
        <v>900</v>
      </c>
      <c r="L1705" s="1" t="s">
        <v>2254</v>
      </c>
      <c r="M1705" s="1"/>
      <c r="N1705" s="1"/>
      <c r="O1705" s="1"/>
      <c r="P1705" s="40">
        <v>494.68</v>
      </c>
      <c r="Q1705" s="37" t="str">
        <f>IF(C1705="ForthPoint","ForthPoint",IF(D1705="Intercompany",_xlfn.XLOOKUP(E1705,'Dept Lookup'!B:B,'Dept Lookup'!A:A),Modified!D1705))</f>
        <v>Data Engineering</v>
      </c>
      <c r="R1705" t="str">
        <f t="shared" si="134"/>
        <v>UDX</v>
      </c>
      <c r="S1705" s="1" t="s">
        <v>707</v>
      </c>
      <c r="T1705">
        <f t="shared" si="135"/>
        <v>0</v>
      </c>
      <c r="U1705" s="25" t="str">
        <f>IF(K1705&gt;0,K1705,_xlfn.XLOOKUP(M1705,'Client Lookup'!L:L,'Client Lookup'!N:N))</f>
        <v>25978</v>
      </c>
      <c r="V1705" t="str">
        <f>_xlfn.XLOOKUP(_xlfn.NUMBERVALUE(U1705),'Project Lookup'!X:X,'Project Lookup'!B:B)</f>
        <v>GMAT Data Governance - Phase 2</v>
      </c>
      <c r="X1705" t="str">
        <f t="shared" si="136"/>
        <v>362 Universal Parks &amp; Resorts : 1038 GMAT Data Governance - Phase 2</v>
      </c>
      <c r="Y1705" t="str">
        <f t="shared" si="137"/>
        <v>362 Universal Parks &amp; Resorts</v>
      </c>
      <c r="Z1705" t="str">
        <f t="shared" si="138"/>
        <v>362 Universal Parks &amp; Resorts</v>
      </c>
      <c r="AA1705" t="str">
        <f>_xlfn.XLOOKUP(Z1705,'Client Lookup'!A:A,'Client Lookup'!C:C)</f>
        <v>UDX</v>
      </c>
      <c r="AC1705" t="e">
        <f>_xlfn.XLOOKUP(K1705,'Results vs Forecast'!K:K,'Results vs Forecast'!K:K)</f>
        <v>#N/A</v>
      </c>
    </row>
    <row r="1706" spans="1:29" hidden="1">
      <c r="A1706" s="39"/>
      <c r="B1706" s="1" t="s">
        <v>700</v>
      </c>
      <c r="C1706" s="1" t="s">
        <v>1370</v>
      </c>
      <c r="D1706" s="1" t="s">
        <v>17</v>
      </c>
      <c r="E1706" s="1" t="s">
        <v>17</v>
      </c>
      <c r="F1706" s="2">
        <v>45535</v>
      </c>
      <c r="G1706" s="2">
        <v>45505</v>
      </c>
      <c r="H1706" s="1" t="s">
        <v>4657</v>
      </c>
      <c r="I1706" s="1" t="s">
        <v>4658</v>
      </c>
      <c r="J1706" s="1" t="s">
        <v>617</v>
      </c>
      <c r="K1706" s="1" t="s">
        <v>860</v>
      </c>
      <c r="L1706" s="1" t="s">
        <v>2892</v>
      </c>
      <c r="M1706" s="1"/>
      <c r="N1706" s="1"/>
      <c r="O1706" s="1"/>
      <c r="P1706" s="40">
        <v>464.21608813902071</v>
      </c>
      <c r="Q1706" s="37" t="str">
        <f>IF(C1706="ForthPoint","ForthPoint",IF(D1706="Intercompany",_xlfn.XLOOKUP(E1706,'Dept Lookup'!B:B,'Dept Lookup'!A:A),Modified!D1706))</f>
        <v>Data Engineering</v>
      </c>
      <c r="R1706" t="str">
        <f t="shared" si="134"/>
        <v>Roku</v>
      </c>
      <c r="S1706" s="1" t="s">
        <v>707</v>
      </c>
      <c r="T1706">
        <f t="shared" si="135"/>
        <v>0</v>
      </c>
      <c r="U1706" s="25" t="str">
        <f>IF(K1706&gt;0,K1706,_xlfn.XLOOKUP(M1706,'Client Lookup'!L:L,'Client Lookup'!N:N))</f>
        <v>25138</v>
      </c>
      <c r="V1706" t="str">
        <f>_xlfn.XLOOKUP(_xlfn.NUMBERVALUE(U1706),'Project Lookup'!X:X,'Project Lookup'!B:B)</f>
        <v>SOW#1 2024 - DE &amp; BI Team</v>
      </c>
      <c r="X1706" t="str">
        <f t="shared" si="136"/>
        <v>459 Roku Inc. : 966 SOW#1 2024 - DE &amp; BI Team</v>
      </c>
      <c r="Y1706" t="str">
        <f t="shared" si="137"/>
        <v>459 Roku Inc.</v>
      </c>
      <c r="Z1706" t="str">
        <f t="shared" si="138"/>
        <v>459 Roku Inc.</v>
      </c>
      <c r="AA1706" t="str">
        <f>_xlfn.XLOOKUP(Z1706,'Client Lookup'!A:A,'Client Lookup'!C:C)</f>
        <v>Roku</v>
      </c>
      <c r="AC1706" t="e">
        <f>_xlfn.XLOOKUP(K1706,'Results vs Forecast'!K:K,'Results vs Forecast'!K:K)</f>
        <v>#N/A</v>
      </c>
    </row>
    <row r="1707" spans="1:29" hidden="1">
      <c r="A1707" s="39"/>
      <c r="B1707" s="1" t="s">
        <v>700</v>
      </c>
      <c r="C1707" s="1" t="s">
        <v>1370</v>
      </c>
      <c r="D1707" s="1" t="s">
        <v>17</v>
      </c>
      <c r="E1707" s="1" t="s">
        <v>17</v>
      </c>
      <c r="F1707" s="2">
        <v>45535</v>
      </c>
      <c r="G1707" s="2">
        <v>45505</v>
      </c>
      <c r="H1707" s="1" t="s">
        <v>4659</v>
      </c>
      <c r="I1707" s="1" t="s">
        <v>4660</v>
      </c>
      <c r="J1707" s="1" t="s">
        <v>593</v>
      </c>
      <c r="K1707" s="1" t="s">
        <v>842</v>
      </c>
      <c r="L1707" s="1" t="s">
        <v>1809</v>
      </c>
      <c r="M1707" s="1"/>
      <c r="N1707" s="1"/>
      <c r="O1707" s="1"/>
      <c r="P1707" s="40">
        <v>464.21608813902071</v>
      </c>
      <c r="Q1707" s="37" t="str">
        <f>IF(C1707="ForthPoint","ForthPoint",IF(D1707="Intercompany",_xlfn.XLOOKUP(E1707,'Dept Lookup'!B:B,'Dept Lookup'!A:A),Modified!D1707))</f>
        <v>Data Engineering</v>
      </c>
      <c r="R1707" t="str">
        <f t="shared" si="134"/>
        <v>MasterCard</v>
      </c>
      <c r="S1707" s="1" t="s">
        <v>707</v>
      </c>
      <c r="T1707">
        <f t="shared" si="135"/>
        <v>0</v>
      </c>
      <c r="U1707" s="25" t="str">
        <f>IF(K1707&gt;0,K1707,_xlfn.XLOOKUP(M1707,'Client Lookup'!L:L,'Client Lookup'!N:N))</f>
        <v>25146</v>
      </c>
      <c r="V1707" t="str">
        <f>_xlfn.XLOOKUP(_xlfn.NUMBERVALUE(U1707),'Project Lookup'!X:X,'Project Lookup'!B:B)</f>
        <v>Mastercard SOW #6</v>
      </c>
      <c r="X1707" t="str">
        <f t="shared" si="136"/>
        <v>461 Session M Inc. : 974 Mastercard SOW #6</v>
      </c>
      <c r="Y1707" t="str">
        <f t="shared" si="137"/>
        <v>461 Session M Inc.</v>
      </c>
      <c r="Z1707" t="str">
        <f t="shared" si="138"/>
        <v>461 Session M Inc.</v>
      </c>
      <c r="AA1707" t="str">
        <f>_xlfn.XLOOKUP(Z1707,'Client Lookup'!A:A,'Client Lookup'!C:C)</f>
        <v>MasterCard</v>
      </c>
      <c r="AC1707" t="e">
        <f>_xlfn.XLOOKUP(K1707,'Results vs Forecast'!K:K,'Results vs Forecast'!K:K)</f>
        <v>#N/A</v>
      </c>
    </row>
    <row r="1708" spans="1:29" hidden="1">
      <c r="A1708" s="39"/>
      <c r="B1708" s="1" t="s">
        <v>700</v>
      </c>
      <c r="C1708" s="1" t="s">
        <v>1370</v>
      </c>
      <c r="D1708" s="1" t="s">
        <v>17</v>
      </c>
      <c r="E1708" s="1" t="s">
        <v>17</v>
      </c>
      <c r="F1708" s="2">
        <v>45535</v>
      </c>
      <c r="G1708" s="2">
        <v>45505</v>
      </c>
      <c r="H1708" s="1" t="s">
        <v>4661</v>
      </c>
      <c r="I1708" s="1" t="s">
        <v>4662</v>
      </c>
      <c r="J1708" s="1" t="s">
        <v>645</v>
      </c>
      <c r="K1708" s="1" t="s">
        <v>891</v>
      </c>
      <c r="L1708" s="1" t="s">
        <v>3332</v>
      </c>
      <c r="M1708" s="1"/>
      <c r="N1708" s="1"/>
      <c r="O1708" s="1"/>
      <c r="P1708" s="40">
        <v>560.2607960298526</v>
      </c>
      <c r="Q1708" s="37" t="str">
        <f>IF(C1708="ForthPoint","ForthPoint",IF(D1708="Intercompany",_xlfn.XLOOKUP(E1708,'Dept Lookup'!B:B,'Dept Lookup'!A:A),Modified!D1708))</f>
        <v>Data Engineering</v>
      </c>
      <c r="R1708" t="str">
        <f t="shared" si="134"/>
        <v>The Blackstone Group</v>
      </c>
      <c r="S1708" s="1" t="s">
        <v>707</v>
      </c>
      <c r="T1708">
        <f t="shared" si="135"/>
        <v>0</v>
      </c>
      <c r="U1708" s="25" t="str">
        <f>IF(K1708&gt;0,K1708,_xlfn.XLOOKUP(M1708,'Client Lookup'!L:L,'Client Lookup'!N:N))</f>
        <v>25160</v>
      </c>
      <c r="V1708" t="str">
        <f>_xlfn.XLOOKUP(_xlfn.NUMBERVALUE(U1708),'Project Lookup'!X:X,'Project Lookup'!B:B)</f>
        <v>Blackstone SOW #12</v>
      </c>
      <c r="X1708" t="str">
        <f t="shared" si="136"/>
        <v>468 Blackstone Inc. : 988 Blackstone SOW #12</v>
      </c>
      <c r="Y1708" t="str">
        <f t="shared" si="137"/>
        <v>468 Blackstone Inc.</v>
      </c>
      <c r="Z1708" t="str">
        <f t="shared" si="138"/>
        <v>468 Blackstone Inc.</v>
      </c>
      <c r="AA1708" t="str">
        <f>_xlfn.XLOOKUP(Z1708,'Client Lookup'!A:A,'Client Lookup'!C:C)</f>
        <v>The Blackstone Group</v>
      </c>
      <c r="AC1708" t="e">
        <f>_xlfn.XLOOKUP(K1708,'Results vs Forecast'!K:K,'Results vs Forecast'!K:K)</f>
        <v>#N/A</v>
      </c>
    </row>
    <row r="1709" spans="1:29" hidden="1">
      <c r="A1709" s="39"/>
      <c r="B1709" s="1" t="s">
        <v>700</v>
      </c>
      <c r="C1709" s="1" t="s">
        <v>1370</v>
      </c>
      <c r="D1709" s="1" t="s">
        <v>17</v>
      </c>
      <c r="E1709" s="1" t="s">
        <v>17</v>
      </c>
      <c r="F1709" s="2">
        <v>45535</v>
      </c>
      <c r="G1709" s="2">
        <v>45505</v>
      </c>
      <c r="H1709" s="1" t="s">
        <v>4663</v>
      </c>
      <c r="I1709" s="1" t="s">
        <v>4664</v>
      </c>
      <c r="J1709" s="1" t="s">
        <v>621</v>
      </c>
      <c r="K1709" s="1" t="s">
        <v>861</v>
      </c>
      <c r="L1709" s="1" t="s">
        <v>3500</v>
      </c>
      <c r="M1709" s="1"/>
      <c r="N1709" s="1"/>
      <c r="O1709" s="1"/>
      <c r="P1709" s="40">
        <v>168.07823880895577</v>
      </c>
      <c r="Q1709" s="37" t="str">
        <f>IF(C1709="ForthPoint","ForthPoint",IF(D1709="Intercompany",_xlfn.XLOOKUP(E1709,'Dept Lookup'!B:B,'Dept Lookup'!A:A),Modified!D1709))</f>
        <v>Data Engineering</v>
      </c>
      <c r="R1709" t="str">
        <f t="shared" si="134"/>
        <v>Sincera</v>
      </c>
      <c r="S1709" s="1" t="s">
        <v>707</v>
      </c>
      <c r="T1709">
        <f t="shared" si="135"/>
        <v>0</v>
      </c>
      <c r="U1709" s="25" t="str">
        <f>IF(K1709&gt;0,K1709,_xlfn.XLOOKUP(M1709,'Client Lookup'!L:L,'Client Lookup'!N:N))</f>
        <v>25152</v>
      </c>
      <c r="V1709" t="str">
        <f>_xlfn.XLOOKUP(_xlfn.NUMBERVALUE(U1709),'Project Lookup'!X:X,'Project Lookup'!B:B)</f>
        <v>Sincera SOW 3 - Data Engineering Team</v>
      </c>
      <c r="X1709" t="str">
        <f t="shared" si="136"/>
        <v>465 Sincera Technologies LLC : 980 Sincera SOW 3 - Data Engineering Team</v>
      </c>
      <c r="Y1709" t="str">
        <f t="shared" si="137"/>
        <v>465 Sincera Technologies LLC</v>
      </c>
      <c r="Z1709" t="str">
        <f t="shared" si="138"/>
        <v>465 Sincera Technologies LLC</v>
      </c>
      <c r="AA1709" t="str">
        <f>_xlfn.XLOOKUP(Z1709,'Client Lookup'!A:A,'Client Lookup'!C:C)</f>
        <v>Sincera</v>
      </c>
      <c r="AC1709" t="e">
        <f>_xlfn.XLOOKUP(K1709,'Results vs Forecast'!K:K,'Results vs Forecast'!K:K)</f>
        <v>#N/A</v>
      </c>
    </row>
    <row r="1710" spans="1:29" hidden="1">
      <c r="A1710" s="39"/>
      <c r="B1710" s="1" t="s">
        <v>700</v>
      </c>
      <c r="C1710" s="1" t="s">
        <v>1370</v>
      </c>
      <c r="D1710" s="1" t="s">
        <v>17</v>
      </c>
      <c r="E1710" s="1" t="s">
        <v>17</v>
      </c>
      <c r="F1710" s="2">
        <v>45535</v>
      </c>
      <c r="G1710" s="2">
        <v>45505</v>
      </c>
      <c r="H1710" s="1" t="s">
        <v>4665</v>
      </c>
      <c r="I1710" s="1" t="s">
        <v>4666</v>
      </c>
      <c r="J1710" s="1" t="s">
        <v>617</v>
      </c>
      <c r="K1710" s="1" t="s">
        <v>860</v>
      </c>
      <c r="L1710" s="1" t="s">
        <v>2892</v>
      </c>
      <c r="M1710" s="1"/>
      <c r="N1710" s="1"/>
      <c r="O1710" s="1"/>
      <c r="P1710" s="40">
        <v>464.21608813902071</v>
      </c>
      <c r="Q1710" s="37" t="str">
        <f>IF(C1710="ForthPoint","ForthPoint",IF(D1710="Intercompany",_xlfn.XLOOKUP(E1710,'Dept Lookup'!B:B,'Dept Lookup'!A:A),Modified!D1710))</f>
        <v>Data Engineering</v>
      </c>
      <c r="R1710" t="str">
        <f t="shared" si="134"/>
        <v>Roku</v>
      </c>
      <c r="S1710" s="1" t="s">
        <v>707</v>
      </c>
      <c r="T1710">
        <f t="shared" si="135"/>
        <v>0</v>
      </c>
      <c r="U1710" s="25" t="str">
        <f>IF(K1710&gt;0,K1710,_xlfn.XLOOKUP(M1710,'Client Lookup'!L:L,'Client Lookup'!N:N))</f>
        <v>25138</v>
      </c>
      <c r="V1710" t="str">
        <f>_xlfn.XLOOKUP(_xlfn.NUMBERVALUE(U1710),'Project Lookup'!X:X,'Project Lookup'!B:B)</f>
        <v>SOW#1 2024 - DE &amp; BI Team</v>
      </c>
      <c r="X1710" t="str">
        <f t="shared" si="136"/>
        <v>459 Roku Inc. : 966 SOW#1 2024 - DE &amp; BI Team</v>
      </c>
      <c r="Y1710" t="str">
        <f t="shared" si="137"/>
        <v>459 Roku Inc.</v>
      </c>
      <c r="Z1710" t="str">
        <f t="shared" si="138"/>
        <v>459 Roku Inc.</v>
      </c>
      <c r="AA1710" t="str">
        <f>_xlfn.XLOOKUP(Z1710,'Client Lookup'!A:A,'Client Lookup'!C:C)</f>
        <v>Roku</v>
      </c>
      <c r="AC1710" t="e">
        <f>_xlfn.XLOOKUP(K1710,'Results vs Forecast'!K:K,'Results vs Forecast'!K:K)</f>
        <v>#N/A</v>
      </c>
    </row>
    <row r="1711" spans="1:29" hidden="1">
      <c r="A1711" s="39"/>
      <c r="B1711" s="1" t="s">
        <v>700</v>
      </c>
      <c r="C1711" s="1" t="s">
        <v>1370</v>
      </c>
      <c r="D1711" s="1" t="s">
        <v>17</v>
      </c>
      <c r="E1711" s="1" t="s">
        <v>17</v>
      </c>
      <c r="F1711" s="2">
        <v>45535</v>
      </c>
      <c r="G1711" s="2">
        <v>45505</v>
      </c>
      <c r="H1711" s="1" t="s">
        <v>4667</v>
      </c>
      <c r="I1711" s="1" t="s">
        <v>4668</v>
      </c>
      <c r="J1711" s="1" t="s">
        <v>620</v>
      </c>
      <c r="K1711" s="1" t="s">
        <v>862</v>
      </c>
      <c r="L1711" s="1" t="s">
        <v>3343</v>
      </c>
      <c r="M1711" s="1"/>
      <c r="N1711" s="1"/>
      <c r="O1711" s="1"/>
      <c r="P1711" s="40">
        <v>280.1303980149263</v>
      </c>
      <c r="Q1711" s="37" t="str">
        <f>IF(C1711="ForthPoint","ForthPoint",IF(D1711="Intercompany",_xlfn.XLOOKUP(E1711,'Dept Lookup'!B:B,'Dept Lookup'!A:A),Modified!D1711))</f>
        <v>Data Engineering</v>
      </c>
      <c r="R1711" t="str">
        <f t="shared" si="134"/>
        <v>Sincera</v>
      </c>
      <c r="S1711" s="1" t="s">
        <v>707</v>
      </c>
      <c r="T1711">
        <f t="shared" si="135"/>
        <v>0</v>
      </c>
      <c r="U1711" s="25" t="str">
        <f>IF(K1711&gt;0,K1711,_xlfn.XLOOKUP(M1711,'Client Lookup'!L:L,'Client Lookup'!N:N))</f>
        <v>28145</v>
      </c>
      <c r="V1711" t="str">
        <f>_xlfn.XLOOKUP(_xlfn.NUMBERVALUE(U1711),'Project Lookup'!X:X,'Project Lookup'!B:B)</f>
        <v>Sincera SOW 4 - DE Team</v>
      </c>
      <c r="X1711" t="str">
        <f t="shared" si="136"/>
        <v>465 Sincera Technologies LLC : 1146 Sincera SOW 4 - DE Team</v>
      </c>
      <c r="Y1711" t="str">
        <f t="shared" si="137"/>
        <v>465 Sincera Technologies LLC</v>
      </c>
      <c r="Z1711" t="str">
        <f t="shared" si="138"/>
        <v>465 Sincera Technologies LLC</v>
      </c>
      <c r="AA1711" t="str">
        <f>_xlfn.XLOOKUP(Z1711,'Client Lookup'!A:A,'Client Lookup'!C:C)</f>
        <v>Sincera</v>
      </c>
      <c r="AC1711" t="e">
        <f>_xlfn.XLOOKUP(K1711,'Results vs Forecast'!K:K,'Results vs Forecast'!K:K)</f>
        <v>#N/A</v>
      </c>
    </row>
    <row r="1712" spans="1:29" hidden="1">
      <c r="A1712" s="39"/>
      <c r="B1712" s="1" t="s">
        <v>700</v>
      </c>
      <c r="C1712" s="1" t="s">
        <v>1390</v>
      </c>
      <c r="D1712" s="1" t="s">
        <v>17</v>
      </c>
      <c r="E1712" s="1" t="s">
        <v>17</v>
      </c>
      <c r="F1712" s="2">
        <v>45535</v>
      </c>
      <c r="G1712" s="2">
        <v>45505</v>
      </c>
      <c r="H1712" s="1" t="s">
        <v>4669</v>
      </c>
      <c r="I1712" s="1" t="s">
        <v>4670</v>
      </c>
      <c r="J1712" s="1" t="s">
        <v>2170</v>
      </c>
      <c r="K1712" s="1" t="s">
        <v>2171</v>
      </c>
      <c r="L1712" s="1"/>
      <c r="M1712" s="1"/>
      <c r="N1712" s="1"/>
      <c r="O1712" s="1"/>
      <c r="P1712" s="40">
        <v>21836.119098832776</v>
      </c>
      <c r="Q1712" s="37" t="str">
        <f>IF(C1712="ForthPoint","ForthPoint",IF(D1712="Intercompany",_xlfn.XLOOKUP(E1712,'Dept Lookup'!B:B,'Dept Lookup'!A:A),Modified!D1712))</f>
        <v>ForthPoint</v>
      </c>
      <c r="R1712" t="str">
        <f t="shared" si="134"/>
        <v>Ineos FPS Ltd</v>
      </c>
      <c r="S1712" s="1" t="s">
        <v>707</v>
      </c>
      <c r="T1712">
        <f t="shared" si="135"/>
        <v>0</v>
      </c>
      <c r="U1712" s="25" t="str">
        <f>IF(K1712&gt;0,K1712,_xlfn.XLOOKUP(M1712,'Client Lookup'!L:L,'Client Lookup'!N:N))</f>
        <v>38720</v>
      </c>
      <c r="V1712" t="e">
        <f>_xlfn.XLOOKUP(_xlfn.NUMBERVALUE(U1712),'Project Lookup'!X:X,'Project Lookup'!B:B)</f>
        <v>#N/A</v>
      </c>
      <c r="X1712" t="str">
        <f t="shared" si="136"/>
        <v>434 Ineos FPS Ltd : 1450 Replacement of Commercial Auto ‘What If’ Model</v>
      </c>
      <c r="Y1712" t="str">
        <f t="shared" si="137"/>
        <v>434 Ineos FPS Ltd</v>
      </c>
      <c r="Z1712" t="str">
        <f t="shared" si="138"/>
        <v>434 Ineos FPS Ltd</v>
      </c>
      <c r="AA1712" t="str">
        <f>_xlfn.XLOOKUP(Z1712,'Client Lookup'!A:A,'Client Lookup'!C:C)</f>
        <v>Ineos FPS Ltd</v>
      </c>
      <c r="AC1712" t="e">
        <f>_xlfn.XLOOKUP(K1712,'Results vs Forecast'!K:K,'Results vs Forecast'!K:K)</f>
        <v>#N/A</v>
      </c>
    </row>
    <row r="1713" spans="1:29" hidden="1">
      <c r="A1713" s="39"/>
      <c r="B1713" s="1" t="s">
        <v>700</v>
      </c>
      <c r="C1713" s="1" t="s">
        <v>1370</v>
      </c>
      <c r="D1713" s="1" t="s">
        <v>17</v>
      </c>
      <c r="E1713" s="1" t="s">
        <v>17</v>
      </c>
      <c r="F1713" s="2">
        <v>45535</v>
      </c>
      <c r="G1713" s="2">
        <v>45505</v>
      </c>
      <c r="H1713" s="1" t="s">
        <v>4671</v>
      </c>
      <c r="I1713" s="1" t="s">
        <v>4672</v>
      </c>
      <c r="J1713" s="1" t="s">
        <v>612</v>
      </c>
      <c r="K1713" s="1" t="s">
        <v>853</v>
      </c>
      <c r="L1713" s="1" t="s">
        <v>3335</v>
      </c>
      <c r="M1713" s="1"/>
      <c r="N1713" s="1"/>
      <c r="O1713" s="1"/>
      <c r="P1713" s="40">
        <v>258.12015245661064</v>
      </c>
      <c r="Q1713" s="37" t="str">
        <f>IF(C1713="ForthPoint","ForthPoint",IF(D1713="Intercompany",_xlfn.XLOOKUP(E1713,'Dept Lookup'!B:B,'Dept Lookup'!A:A),Modified!D1713))</f>
        <v>Data Engineering</v>
      </c>
      <c r="R1713" t="str">
        <f t="shared" si="134"/>
        <v>Pixability</v>
      </c>
      <c r="S1713" s="1" t="s">
        <v>707</v>
      </c>
      <c r="T1713">
        <f t="shared" si="135"/>
        <v>0</v>
      </c>
      <c r="U1713" s="25" t="str">
        <f>IF(K1713&gt;0,K1713,_xlfn.XLOOKUP(M1713,'Client Lookup'!L:L,'Client Lookup'!N:N))</f>
        <v>34753</v>
      </c>
      <c r="V1713" t="str">
        <f>_xlfn.XLOOKUP(_xlfn.NUMBERVALUE(U1713),'Project Lookup'!X:X,'Project Lookup'!B:B)</f>
        <v>Pixability SOW 4</v>
      </c>
      <c r="X1713" t="str">
        <f t="shared" si="136"/>
        <v>466 Pixability Inc. : 1331 Pixability SOW 4</v>
      </c>
      <c r="Y1713" t="str">
        <f t="shared" si="137"/>
        <v>466 Pixability Inc.</v>
      </c>
      <c r="Z1713" t="str">
        <f t="shared" si="138"/>
        <v>466 Pixability Inc.</v>
      </c>
      <c r="AA1713" t="str">
        <f>_xlfn.XLOOKUP(Z1713,'Client Lookup'!A:A,'Client Lookup'!C:C)</f>
        <v>Pixability</v>
      </c>
      <c r="AC1713" t="e">
        <f>_xlfn.XLOOKUP(K1713,'Results vs Forecast'!K:K,'Results vs Forecast'!K:K)</f>
        <v>#N/A</v>
      </c>
    </row>
    <row r="1714" spans="1:29" hidden="1">
      <c r="A1714" s="39"/>
      <c r="B1714" s="1" t="s">
        <v>700</v>
      </c>
      <c r="C1714" s="1" t="s">
        <v>1370</v>
      </c>
      <c r="D1714" s="1" t="s">
        <v>17</v>
      </c>
      <c r="E1714" s="1" t="s">
        <v>17</v>
      </c>
      <c r="F1714" s="2">
        <v>45535</v>
      </c>
      <c r="G1714" s="2">
        <v>45505</v>
      </c>
      <c r="H1714" s="1" t="s">
        <v>4673</v>
      </c>
      <c r="I1714" s="1" t="s">
        <v>4674</v>
      </c>
      <c r="J1714" s="1" t="s">
        <v>645</v>
      </c>
      <c r="K1714" s="1" t="s">
        <v>891</v>
      </c>
      <c r="L1714" s="1" t="s">
        <v>3332</v>
      </c>
      <c r="M1714" s="1"/>
      <c r="N1714" s="1"/>
      <c r="O1714" s="1"/>
      <c r="P1714" s="40">
        <v>480.22353945415932</v>
      </c>
      <c r="Q1714" s="37" t="str">
        <f>IF(C1714="ForthPoint","ForthPoint",IF(D1714="Intercompany",_xlfn.XLOOKUP(E1714,'Dept Lookup'!B:B,'Dept Lookup'!A:A),Modified!D1714))</f>
        <v>Data Engineering</v>
      </c>
      <c r="R1714" t="str">
        <f t="shared" si="134"/>
        <v>The Blackstone Group</v>
      </c>
      <c r="S1714" s="1" t="s">
        <v>707</v>
      </c>
      <c r="T1714">
        <f t="shared" si="135"/>
        <v>0</v>
      </c>
      <c r="U1714" s="25" t="str">
        <f>IF(K1714&gt;0,K1714,_xlfn.XLOOKUP(M1714,'Client Lookup'!L:L,'Client Lookup'!N:N))</f>
        <v>25160</v>
      </c>
      <c r="V1714" t="str">
        <f>_xlfn.XLOOKUP(_xlfn.NUMBERVALUE(U1714),'Project Lookup'!X:X,'Project Lookup'!B:B)</f>
        <v>Blackstone SOW #12</v>
      </c>
      <c r="X1714" t="str">
        <f t="shared" si="136"/>
        <v>468 Blackstone Inc. : 988 Blackstone SOW #12</v>
      </c>
      <c r="Y1714" t="str">
        <f t="shared" si="137"/>
        <v>468 Blackstone Inc.</v>
      </c>
      <c r="Z1714" t="str">
        <f t="shared" si="138"/>
        <v>468 Blackstone Inc.</v>
      </c>
      <c r="AA1714" t="str">
        <f>_xlfn.XLOOKUP(Z1714,'Client Lookup'!A:A,'Client Lookup'!C:C)</f>
        <v>The Blackstone Group</v>
      </c>
      <c r="AC1714" t="e">
        <f>_xlfn.XLOOKUP(K1714,'Results vs Forecast'!K:K,'Results vs Forecast'!K:K)</f>
        <v>#N/A</v>
      </c>
    </row>
    <row r="1715" spans="1:29" hidden="1">
      <c r="A1715" s="39"/>
      <c r="B1715" s="1" t="s">
        <v>700</v>
      </c>
      <c r="C1715" s="1" t="s">
        <v>1370</v>
      </c>
      <c r="D1715" s="1" t="s">
        <v>17</v>
      </c>
      <c r="E1715" s="1" t="s">
        <v>17</v>
      </c>
      <c r="F1715" s="2">
        <v>45535</v>
      </c>
      <c r="G1715" s="2">
        <v>45505</v>
      </c>
      <c r="H1715" s="1" t="s">
        <v>4675</v>
      </c>
      <c r="I1715" s="1" t="s">
        <v>4676</v>
      </c>
      <c r="J1715" s="1" t="s">
        <v>630</v>
      </c>
      <c r="K1715" s="1" t="s">
        <v>872</v>
      </c>
      <c r="L1715" s="1" t="s">
        <v>3484</v>
      </c>
      <c r="M1715" s="1"/>
      <c r="N1715" s="1"/>
      <c r="O1715" s="1"/>
      <c r="P1715" s="40">
        <v>400.1862828784661</v>
      </c>
      <c r="Q1715" s="37" t="str">
        <f>IF(C1715="ForthPoint","ForthPoint",IF(D1715="Intercompany",_xlfn.XLOOKUP(E1715,'Dept Lookup'!B:B,'Dept Lookup'!A:A),Modified!D1715))</f>
        <v>Data Engineering</v>
      </c>
      <c r="R1715" t="str">
        <f t="shared" si="134"/>
        <v>Stagwellglobal</v>
      </c>
      <c r="S1715" s="1" t="s">
        <v>707</v>
      </c>
      <c r="T1715">
        <f t="shared" si="135"/>
        <v>0</v>
      </c>
      <c r="U1715" s="25" t="str">
        <f>IF(K1715&gt;0,K1715,_xlfn.XLOOKUP(M1715,'Client Lookup'!L:L,'Client Lookup'!N:N))</f>
        <v>29211</v>
      </c>
      <c r="V1715" t="str">
        <f>_xlfn.XLOOKUP(_xlfn.NUMBERVALUE(U1715),'Project Lookup'!X:X,'Project Lookup'!B:B)</f>
        <v>Stagwell - SOW#4 - Data Engineering Team</v>
      </c>
      <c r="X1715" t="str">
        <f t="shared" si="136"/>
        <v>469 Stagwell Marketing Cloud LLC : 1190 Stagwell - SOW#4 - Data Engineering Team</v>
      </c>
      <c r="Y1715" t="str">
        <f t="shared" si="137"/>
        <v>469 Stagwell Marketing Cloud LLC</v>
      </c>
      <c r="Z1715" t="str">
        <f t="shared" si="138"/>
        <v>469 Stagwell Marketing Cloud LLC</v>
      </c>
      <c r="AA1715" t="str">
        <f>_xlfn.XLOOKUP(Z1715,'Client Lookup'!A:A,'Client Lookup'!C:C)</f>
        <v>Stagwellglobal</v>
      </c>
      <c r="AC1715" t="e">
        <f>_xlfn.XLOOKUP(K1715,'Results vs Forecast'!K:K,'Results vs Forecast'!K:K)</f>
        <v>#N/A</v>
      </c>
    </row>
    <row r="1716" spans="1:29" hidden="1">
      <c r="A1716" s="39"/>
      <c r="B1716" s="1" t="s">
        <v>700</v>
      </c>
      <c r="C1716" s="1" t="s">
        <v>1370</v>
      </c>
      <c r="D1716" s="1" t="s">
        <v>17</v>
      </c>
      <c r="E1716" s="1" t="s">
        <v>17</v>
      </c>
      <c r="F1716" s="2">
        <v>45535</v>
      </c>
      <c r="G1716" s="2">
        <v>45505</v>
      </c>
      <c r="H1716" s="1" t="s">
        <v>4677</v>
      </c>
      <c r="I1716" s="1" t="s">
        <v>4678</v>
      </c>
      <c r="J1716" s="1" t="s">
        <v>632</v>
      </c>
      <c r="K1716" s="1" t="s">
        <v>874</v>
      </c>
      <c r="L1716" s="1" t="s">
        <v>3637</v>
      </c>
      <c r="M1716" s="1"/>
      <c r="N1716" s="1"/>
      <c r="O1716" s="1"/>
      <c r="P1716" s="40">
        <v>408.19000853603541</v>
      </c>
      <c r="Q1716" s="37" t="str">
        <f>IF(C1716="ForthPoint","ForthPoint",IF(D1716="Intercompany",_xlfn.XLOOKUP(E1716,'Dept Lookup'!B:B,'Dept Lookup'!A:A),Modified!D1716))</f>
        <v>Data Engineering</v>
      </c>
      <c r="R1716" t="str">
        <f t="shared" si="134"/>
        <v>Stagwellglobal</v>
      </c>
      <c r="S1716" s="1" t="s">
        <v>707</v>
      </c>
      <c r="T1716">
        <f t="shared" si="135"/>
        <v>0</v>
      </c>
      <c r="U1716" s="25" t="str">
        <f>IF(K1716&gt;0,K1716,_xlfn.XLOOKUP(M1716,'Client Lookup'!L:L,'Client Lookup'!N:N))</f>
        <v>25159</v>
      </c>
      <c r="V1716" t="str">
        <f>_xlfn.XLOOKUP(_xlfn.NUMBERVALUE(U1716),'Project Lookup'!X:X,'Project Lookup'!B:B)</f>
        <v>Stagwell SOW#3</v>
      </c>
      <c r="X1716" t="str">
        <f t="shared" si="136"/>
        <v>469 Stagwell Marketing Cloud LLC : 987 Stagwell SOW#3</v>
      </c>
      <c r="Y1716" t="str">
        <f t="shared" si="137"/>
        <v>469 Stagwell Marketing Cloud LLC</v>
      </c>
      <c r="Z1716" t="str">
        <f t="shared" si="138"/>
        <v>469 Stagwell Marketing Cloud LLC</v>
      </c>
      <c r="AA1716" t="str">
        <f>_xlfn.XLOOKUP(Z1716,'Client Lookup'!A:A,'Client Lookup'!C:C)</f>
        <v>Stagwellglobal</v>
      </c>
      <c r="AC1716" t="e">
        <f>_xlfn.XLOOKUP(K1716,'Results vs Forecast'!K:K,'Results vs Forecast'!K:K)</f>
        <v>#N/A</v>
      </c>
    </row>
    <row r="1717" spans="1:29" hidden="1">
      <c r="A1717" s="39"/>
      <c r="B1717" s="1" t="s">
        <v>700</v>
      </c>
      <c r="C1717" s="1" t="s">
        <v>1370</v>
      </c>
      <c r="D1717" s="1" t="s">
        <v>17</v>
      </c>
      <c r="E1717" s="1" t="s">
        <v>17</v>
      </c>
      <c r="F1717" s="2">
        <v>45535</v>
      </c>
      <c r="G1717" s="2">
        <v>45505</v>
      </c>
      <c r="H1717" s="1" t="s">
        <v>4679</v>
      </c>
      <c r="I1717" s="1" t="s">
        <v>4680</v>
      </c>
      <c r="J1717" s="1" t="s">
        <v>818</v>
      </c>
      <c r="K1717" s="1" t="s">
        <v>796</v>
      </c>
      <c r="L1717" s="1" t="s">
        <v>3346</v>
      </c>
      <c r="M1717" s="1"/>
      <c r="N1717" s="1"/>
      <c r="O1717" s="1"/>
      <c r="P1717" s="40">
        <v>648.30177826311512</v>
      </c>
      <c r="Q1717" s="37" t="str">
        <f>IF(C1717="ForthPoint","ForthPoint",IF(D1717="Intercompany",_xlfn.XLOOKUP(E1717,'Dept Lookup'!B:B,'Dept Lookup'!A:A),Modified!D1717))</f>
        <v>Data Engineering</v>
      </c>
      <c r="R1717" t="str">
        <f t="shared" si="134"/>
        <v>Globalization Partners</v>
      </c>
      <c r="S1717" s="1" t="s">
        <v>707</v>
      </c>
      <c r="T1717">
        <f t="shared" si="135"/>
        <v>0</v>
      </c>
      <c r="U1717" s="25" t="str">
        <f>IF(K1717&gt;0,K1717,_xlfn.XLOOKUP(M1717,'Client Lookup'!L:L,'Client Lookup'!N:N))</f>
        <v>36410</v>
      </c>
      <c r="V1717" t="str">
        <f>_xlfn.XLOOKUP(_xlfn.NUMBERVALUE(U1717),'Project Lookup'!X:X,'Project Lookup'!B:B)</f>
        <v>Globalization Partners SOW #40 - Data Engineering Team Renewal</v>
      </c>
      <c r="X1717" t="str">
        <f t="shared" si="136"/>
        <v>460 Globalization Partners Inc. : 1367 Globalization Partners SOW #40 - Data Engineering Team Renewal</v>
      </c>
      <c r="Y1717" t="str">
        <f t="shared" si="137"/>
        <v>460 Globalization Partners Inc.</v>
      </c>
      <c r="Z1717" t="str">
        <f t="shared" si="138"/>
        <v>460 Globalization Partners Inc.</v>
      </c>
      <c r="AA1717" t="str">
        <f>_xlfn.XLOOKUP(Z1717,'Client Lookup'!A:A,'Client Lookup'!C:C)</f>
        <v>Globalization Partners</v>
      </c>
      <c r="AC1717" t="e">
        <f>_xlfn.XLOOKUP(K1717,'Results vs Forecast'!K:K,'Results vs Forecast'!K:K)</f>
        <v>#N/A</v>
      </c>
    </row>
    <row r="1718" spans="1:29" hidden="1">
      <c r="A1718" s="39"/>
      <c r="B1718" s="1" t="s">
        <v>700</v>
      </c>
      <c r="C1718" s="1" t="s">
        <v>1370</v>
      </c>
      <c r="D1718" s="1" t="s">
        <v>17</v>
      </c>
      <c r="E1718" s="1" t="s">
        <v>17</v>
      </c>
      <c r="F1718" s="2">
        <v>45535</v>
      </c>
      <c r="G1718" s="2">
        <v>45505</v>
      </c>
      <c r="H1718" s="1" t="s">
        <v>4681</v>
      </c>
      <c r="I1718" s="1" t="s">
        <v>4682</v>
      </c>
      <c r="J1718" s="1" t="s">
        <v>799</v>
      </c>
      <c r="K1718" s="1" t="s">
        <v>797</v>
      </c>
      <c r="L1718" s="1" t="s">
        <v>3338</v>
      </c>
      <c r="M1718" s="1"/>
      <c r="N1718" s="1"/>
      <c r="O1718" s="1"/>
      <c r="P1718" s="40">
        <v>160.07451315138644</v>
      </c>
      <c r="Q1718" s="37" t="str">
        <f>IF(C1718="ForthPoint","ForthPoint",IF(D1718="Intercompany",_xlfn.XLOOKUP(E1718,'Dept Lookup'!B:B,'Dept Lookup'!A:A),Modified!D1718))</f>
        <v>Data Engineering</v>
      </c>
      <c r="R1718" t="str">
        <f t="shared" si="134"/>
        <v>Fedefarma</v>
      </c>
      <c r="S1718" s="1" t="s">
        <v>707</v>
      </c>
      <c r="T1718">
        <f t="shared" si="135"/>
        <v>0</v>
      </c>
      <c r="U1718" s="25" t="str">
        <f>IF(K1718&gt;0,K1718,_xlfn.XLOOKUP(M1718,'Client Lookup'!L:L,'Client Lookup'!N:N))</f>
        <v>28678</v>
      </c>
      <c r="V1718" t="str">
        <f>_xlfn.XLOOKUP(_xlfn.NUMBERVALUE(U1718),'Project Lookup'!X:X,'Project Lookup'!B:B)</f>
        <v>Fedefarma: Landing Zone Assessment &amp; Recommendation Phase</v>
      </c>
      <c r="X1718" t="str">
        <f t="shared" si="136"/>
        <v>456 ICC in Montevideo represents Blend360 : 1166 Fedefarma: Landing Zone Assessment &amp; Recommendation Phase</v>
      </c>
      <c r="Y1718" t="str">
        <f t="shared" si="137"/>
        <v>456 ICC in Montevideo represents Blend360</v>
      </c>
      <c r="Z1718" t="str">
        <f t="shared" si="138"/>
        <v>456 ICC in Montevideo represents Blend360</v>
      </c>
      <c r="AA1718" t="str">
        <f>_xlfn.XLOOKUP(Z1718,'Client Lookup'!A:A,'Client Lookup'!C:C)</f>
        <v>Fedefarma</v>
      </c>
      <c r="AC1718" t="e">
        <f>_xlfn.XLOOKUP(K1718,'Results vs Forecast'!K:K,'Results vs Forecast'!K:K)</f>
        <v>#N/A</v>
      </c>
    </row>
    <row r="1719" spans="1:29" hidden="1">
      <c r="A1719" s="39"/>
      <c r="B1719" s="1" t="s">
        <v>700</v>
      </c>
      <c r="C1719" s="1" t="s">
        <v>1370</v>
      </c>
      <c r="D1719" s="1" t="s">
        <v>17</v>
      </c>
      <c r="E1719" s="1" t="s">
        <v>17</v>
      </c>
      <c r="F1719" s="2">
        <v>45535</v>
      </c>
      <c r="G1719" s="2">
        <v>45505</v>
      </c>
      <c r="H1719" s="1" t="s">
        <v>4683</v>
      </c>
      <c r="I1719" s="1" t="s">
        <v>4684</v>
      </c>
      <c r="J1719" s="1" t="s">
        <v>812</v>
      </c>
      <c r="K1719" s="1" t="s">
        <v>795</v>
      </c>
      <c r="L1719" s="1" t="s">
        <v>3324</v>
      </c>
      <c r="M1719" s="1"/>
      <c r="N1719" s="1"/>
      <c r="O1719" s="1"/>
      <c r="P1719" s="40">
        <v>392.1825572208968</v>
      </c>
      <c r="Q1719" s="37" t="str">
        <f>IF(C1719="ForthPoint","ForthPoint",IF(D1719="Intercompany",_xlfn.XLOOKUP(E1719,'Dept Lookup'!B:B,'Dept Lookup'!A:A),Modified!D1719))</f>
        <v>Data Engineering</v>
      </c>
      <c r="R1719" t="str">
        <f t="shared" si="134"/>
        <v>Globalization Partners</v>
      </c>
      <c r="S1719" s="1" t="s">
        <v>707</v>
      </c>
      <c r="T1719">
        <f t="shared" si="135"/>
        <v>0</v>
      </c>
      <c r="U1719" s="25" t="str">
        <f>IF(K1719&gt;0,K1719,_xlfn.XLOOKUP(M1719,'Client Lookup'!L:L,'Client Lookup'!N:N))</f>
        <v>35885</v>
      </c>
      <c r="V1719" t="str">
        <f>_xlfn.XLOOKUP(_xlfn.NUMBERVALUE(U1719),'Project Lookup'!X:X,'Project Lookup'!B:B)</f>
        <v>Globalization Partners SOW #41 - Data Engineering Team Renewal</v>
      </c>
      <c r="X1719" t="str">
        <f t="shared" si="136"/>
        <v>460 Globalization Partners Inc. : 1349 Globalization Partners SOW #41 - Data Engineering Team Renewal</v>
      </c>
      <c r="Y1719" t="str">
        <f t="shared" si="137"/>
        <v>460 Globalization Partners Inc.</v>
      </c>
      <c r="Z1719" t="str">
        <f t="shared" si="138"/>
        <v>460 Globalization Partners Inc.</v>
      </c>
      <c r="AA1719" t="str">
        <f>_xlfn.XLOOKUP(Z1719,'Client Lookup'!A:A,'Client Lookup'!C:C)</f>
        <v>Globalization Partners</v>
      </c>
      <c r="AC1719" t="e">
        <f>_xlfn.XLOOKUP(K1719,'Results vs Forecast'!K:K,'Results vs Forecast'!K:K)</f>
        <v>#N/A</v>
      </c>
    </row>
    <row r="1720" spans="1:29" hidden="1">
      <c r="A1720" s="39"/>
      <c r="B1720" s="1" t="s">
        <v>700</v>
      </c>
      <c r="C1720" s="1" t="s">
        <v>1370</v>
      </c>
      <c r="D1720" s="1" t="s">
        <v>17</v>
      </c>
      <c r="E1720" s="1" t="s">
        <v>17</v>
      </c>
      <c r="F1720" s="2">
        <v>45535</v>
      </c>
      <c r="G1720" s="2">
        <v>45505</v>
      </c>
      <c r="H1720" s="1" t="s">
        <v>4685</v>
      </c>
      <c r="I1720" s="1" t="s">
        <v>4686</v>
      </c>
      <c r="J1720" s="1" t="s">
        <v>643</v>
      </c>
      <c r="K1720" s="1" t="s">
        <v>890</v>
      </c>
      <c r="L1720" s="1" t="s">
        <v>3373</v>
      </c>
      <c r="M1720" s="1"/>
      <c r="N1720" s="1"/>
      <c r="O1720" s="1"/>
      <c r="P1720" s="40">
        <v>520.2421677420059</v>
      </c>
      <c r="Q1720" s="37" t="str">
        <f>IF(C1720="ForthPoint","ForthPoint",IF(D1720="Intercompany",_xlfn.XLOOKUP(E1720,'Dept Lookup'!B:B,'Dept Lookup'!A:A),Modified!D1720))</f>
        <v>Data Engineering</v>
      </c>
      <c r="R1720" t="str">
        <f t="shared" si="134"/>
        <v>The Blackstone Group</v>
      </c>
      <c r="S1720" s="1" t="s">
        <v>707</v>
      </c>
      <c r="T1720">
        <f t="shared" si="135"/>
        <v>0</v>
      </c>
      <c r="U1720" s="25" t="str">
        <f>IF(K1720&gt;0,K1720,_xlfn.XLOOKUP(M1720,'Client Lookup'!L:L,'Client Lookup'!N:N))</f>
        <v>32875</v>
      </c>
      <c r="V1720" t="str">
        <f>_xlfn.XLOOKUP(_xlfn.NUMBERVALUE(U1720),'Project Lookup'!X:X,'Project Lookup'!B:B)</f>
        <v>Blackstone - SOW#24 FS Engineer (Seb Team)</v>
      </c>
      <c r="X1720" t="str">
        <f t="shared" si="136"/>
        <v>468 Blackstone Inc. : 1285 Blackstone - SOW#24 FS Engineer (Seb Team)</v>
      </c>
      <c r="Y1720" t="str">
        <f t="shared" si="137"/>
        <v>468 Blackstone Inc.</v>
      </c>
      <c r="Z1720" t="str">
        <f t="shared" si="138"/>
        <v>468 Blackstone Inc.</v>
      </c>
      <c r="AA1720" t="str">
        <f>_xlfn.XLOOKUP(Z1720,'Client Lookup'!A:A,'Client Lookup'!C:C)</f>
        <v>The Blackstone Group</v>
      </c>
      <c r="AC1720" t="e">
        <f>_xlfn.XLOOKUP(K1720,'Results vs Forecast'!K:K,'Results vs Forecast'!K:K)</f>
        <v>#N/A</v>
      </c>
    </row>
    <row r="1721" spans="1:29" hidden="1">
      <c r="A1721" s="39"/>
      <c r="B1721" s="1" t="s">
        <v>700</v>
      </c>
      <c r="C1721" s="1" t="s">
        <v>1370</v>
      </c>
      <c r="D1721" s="1" t="s">
        <v>17</v>
      </c>
      <c r="E1721" s="1" t="s">
        <v>17</v>
      </c>
      <c r="F1721" s="2">
        <v>45535</v>
      </c>
      <c r="G1721" s="2">
        <v>45505</v>
      </c>
      <c r="H1721" s="1" t="s">
        <v>4687</v>
      </c>
      <c r="I1721" s="1" t="s">
        <v>4688</v>
      </c>
      <c r="J1721" s="1" t="s">
        <v>812</v>
      </c>
      <c r="K1721" s="1" t="s">
        <v>795</v>
      </c>
      <c r="L1721" s="1" t="s">
        <v>3324</v>
      </c>
      <c r="M1721" s="1"/>
      <c r="N1721" s="1"/>
      <c r="O1721" s="1"/>
      <c r="P1721" s="40">
        <v>448.20863682388205</v>
      </c>
      <c r="Q1721" s="37" t="str">
        <f>IF(C1721="ForthPoint","ForthPoint",IF(D1721="Intercompany",_xlfn.XLOOKUP(E1721,'Dept Lookup'!B:B,'Dept Lookup'!A:A),Modified!D1721))</f>
        <v>Data Engineering</v>
      </c>
      <c r="R1721" t="str">
        <f t="shared" si="134"/>
        <v>Globalization Partners</v>
      </c>
      <c r="S1721" s="1" t="s">
        <v>707</v>
      </c>
      <c r="T1721">
        <f t="shared" si="135"/>
        <v>0</v>
      </c>
      <c r="U1721" s="25" t="str">
        <f>IF(K1721&gt;0,K1721,_xlfn.XLOOKUP(M1721,'Client Lookup'!L:L,'Client Lookup'!N:N))</f>
        <v>35885</v>
      </c>
      <c r="V1721" t="str">
        <f>_xlfn.XLOOKUP(_xlfn.NUMBERVALUE(U1721),'Project Lookup'!X:X,'Project Lookup'!B:B)</f>
        <v>Globalization Partners SOW #41 - Data Engineering Team Renewal</v>
      </c>
      <c r="X1721" t="str">
        <f t="shared" si="136"/>
        <v>460 Globalization Partners Inc. : 1349 Globalization Partners SOW #41 - Data Engineering Team Renewal</v>
      </c>
      <c r="Y1721" t="str">
        <f t="shared" si="137"/>
        <v>460 Globalization Partners Inc.</v>
      </c>
      <c r="Z1721" t="str">
        <f t="shared" si="138"/>
        <v>460 Globalization Partners Inc.</v>
      </c>
      <c r="AA1721" t="str">
        <f>_xlfn.XLOOKUP(Z1721,'Client Lookup'!A:A,'Client Lookup'!C:C)</f>
        <v>Globalization Partners</v>
      </c>
      <c r="AC1721" t="e">
        <f>_xlfn.XLOOKUP(K1721,'Results vs Forecast'!K:K,'Results vs Forecast'!K:K)</f>
        <v>#N/A</v>
      </c>
    </row>
    <row r="1722" spans="1:29" hidden="1">
      <c r="A1722" s="39"/>
      <c r="B1722" s="1" t="s">
        <v>700</v>
      </c>
      <c r="C1722" s="1" t="s">
        <v>1370</v>
      </c>
      <c r="D1722" s="1" t="s">
        <v>17</v>
      </c>
      <c r="E1722" s="1" t="s">
        <v>17</v>
      </c>
      <c r="F1722" s="2">
        <v>45535</v>
      </c>
      <c r="G1722" s="2">
        <v>45505</v>
      </c>
      <c r="H1722" s="1" t="s">
        <v>4689</v>
      </c>
      <c r="I1722" s="1" t="s">
        <v>4690</v>
      </c>
      <c r="J1722" s="1" t="s">
        <v>621</v>
      </c>
      <c r="K1722" s="1" t="s">
        <v>861</v>
      </c>
      <c r="L1722" s="1" t="s">
        <v>3500</v>
      </c>
      <c r="M1722" s="1"/>
      <c r="N1722" s="1"/>
      <c r="O1722" s="1"/>
      <c r="P1722" s="40">
        <v>240.11176972707966</v>
      </c>
      <c r="Q1722" s="37" t="str">
        <f>IF(C1722="ForthPoint","ForthPoint",IF(D1722="Intercompany",_xlfn.XLOOKUP(E1722,'Dept Lookup'!B:B,'Dept Lookup'!A:A),Modified!D1722))</f>
        <v>Data Engineering</v>
      </c>
      <c r="R1722" t="str">
        <f t="shared" si="134"/>
        <v>Sincera</v>
      </c>
      <c r="S1722" s="1" t="s">
        <v>707</v>
      </c>
      <c r="T1722">
        <f t="shared" si="135"/>
        <v>0</v>
      </c>
      <c r="U1722" s="25" t="str">
        <f>IF(K1722&gt;0,K1722,_xlfn.XLOOKUP(M1722,'Client Lookup'!L:L,'Client Lookup'!N:N))</f>
        <v>25152</v>
      </c>
      <c r="V1722" t="str">
        <f>_xlfn.XLOOKUP(_xlfn.NUMBERVALUE(U1722),'Project Lookup'!X:X,'Project Lookup'!B:B)</f>
        <v>Sincera SOW 3 - Data Engineering Team</v>
      </c>
      <c r="X1722" t="str">
        <f t="shared" si="136"/>
        <v>465 Sincera Technologies LLC : 980 Sincera SOW 3 - Data Engineering Team</v>
      </c>
      <c r="Y1722" t="str">
        <f t="shared" si="137"/>
        <v>465 Sincera Technologies LLC</v>
      </c>
      <c r="Z1722" t="str">
        <f t="shared" si="138"/>
        <v>465 Sincera Technologies LLC</v>
      </c>
      <c r="AA1722" t="str">
        <f>_xlfn.XLOOKUP(Z1722,'Client Lookup'!A:A,'Client Lookup'!C:C)</f>
        <v>Sincera</v>
      </c>
      <c r="AC1722" t="e">
        <f>_xlfn.XLOOKUP(K1722,'Results vs Forecast'!K:K,'Results vs Forecast'!K:K)</f>
        <v>#N/A</v>
      </c>
    </row>
    <row r="1723" spans="1:29" hidden="1">
      <c r="A1723" s="39"/>
      <c r="B1723" s="1" t="s">
        <v>700</v>
      </c>
      <c r="C1723" s="1" t="s">
        <v>1370</v>
      </c>
      <c r="D1723" s="1" t="s">
        <v>17</v>
      </c>
      <c r="E1723" s="1" t="s">
        <v>17</v>
      </c>
      <c r="F1723" s="2">
        <v>45535</v>
      </c>
      <c r="G1723" s="2">
        <v>45505</v>
      </c>
      <c r="H1723" s="1" t="s">
        <v>4691</v>
      </c>
      <c r="I1723" s="1" t="s">
        <v>4692</v>
      </c>
      <c r="J1723" s="1" t="s">
        <v>632</v>
      </c>
      <c r="K1723" s="1" t="s">
        <v>874</v>
      </c>
      <c r="L1723" s="1" t="s">
        <v>3637</v>
      </c>
      <c r="M1723" s="1"/>
      <c r="N1723" s="1"/>
      <c r="O1723" s="1"/>
      <c r="P1723" s="40">
        <v>408.19000853603541</v>
      </c>
      <c r="Q1723" s="37" t="str">
        <f>IF(C1723="ForthPoint","ForthPoint",IF(D1723="Intercompany",_xlfn.XLOOKUP(E1723,'Dept Lookup'!B:B,'Dept Lookup'!A:A),Modified!D1723))</f>
        <v>Data Engineering</v>
      </c>
      <c r="R1723" t="str">
        <f t="shared" si="134"/>
        <v>Stagwellglobal</v>
      </c>
      <c r="S1723" s="1" t="s">
        <v>707</v>
      </c>
      <c r="T1723">
        <f t="shared" si="135"/>
        <v>0</v>
      </c>
      <c r="U1723" s="25" t="str">
        <f>IF(K1723&gt;0,K1723,_xlfn.XLOOKUP(M1723,'Client Lookup'!L:L,'Client Lookup'!N:N))</f>
        <v>25159</v>
      </c>
      <c r="V1723" t="str">
        <f>_xlfn.XLOOKUP(_xlfn.NUMBERVALUE(U1723),'Project Lookup'!X:X,'Project Lookup'!B:B)</f>
        <v>Stagwell SOW#3</v>
      </c>
      <c r="X1723" t="str">
        <f t="shared" si="136"/>
        <v>469 Stagwell Marketing Cloud LLC : 987 Stagwell SOW#3</v>
      </c>
      <c r="Y1723" t="str">
        <f t="shared" si="137"/>
        <v>469 Stagwell Marketing Cloud LLC</v>
      </c>
      <c r="Z1723" t="str">
        <f t="shared" si="138"/>
        <v>469 Stagwell Marketing Cloud LLC</v>
      </c>
      <c r="AA1723" t="str">
        <f>_xlfn.XLOOKUP(Z1723,'Client Lookup'!A:A,'Client Lookup'!C:C)</f>
        <v>Stagwellglobal</v>
      </c>
      <c r="AC1723" t="e">
        <f>_xlfn.XLOOKUP(K1723,'Results vs Forecast'!K:K,'Results vs Forecast'!K:K)</f>
        <v>#N/A</v>
      </c>
    </row>
    <row r="1724" spans="1:29" hidden="1">
      <c r="A1724" s="39"/>
      <c r="B1724" s="1" t="s">
        <v>700</v>
      </c>
      <c r="C1724" s="1" t="s">
        <v>1370</v>
      </c>
      <c r="D1724" s="1" t="s">
        <v>17</v>
      </c>
      <c r="E1724" s="1" t="s">
        <v>17</v>
      </c>
      <c r="F1724" s="2">
        <v>45535</v>
      </c>
      <c r="G1724" s="2">
        <v>45505</v>
      </c>
      <c r="H1724" s="1" t="s">
        <v>4693</v>
      </c>
      <c r="I1724" s="1" t="s">
        <v>4694</v>
      </c>
      <c r="J1724" s="1" t="s">
        <v>641</v>
      </c>
      <c r="K1724" s="1" t="s">
        <v>886</v>
      </c>
      <c r="L1724" s="1" t="s">
        <v>3668</v>
      </c>
      <c r="M1724" s="1"/>
      <c r="N1724" s="1"/>
      <c r="O1724" s="1"/>
      <c r="P1724" s="40">
        <v>560.2607960298526</v>
      </c>
      <c r="Q1724" s="37" t="str">
        <f>IF(C1724="ForthPoint","ForthPoint",IF(D1724="Intercompany",_xlfn.XLOOKUP(E1724,'Dept Lookup'!B:B,'Dept Lookup'!A:A),Modified!D1724))</f>
        <v>Data Engineering</v>
      </c>
      <c r="R1724" t="str">
        <f t="shared" si="134"/>
        <v>The Blackstone Group</v>
      </c>
      <c r="S1724" s="1" t="s">
        <v>707</v>
      </c>
      <c r="T1724">
        <f t="shared" si="135"/>
        <v>0</v>
      </c>
      <c r="U1724" s="25" t="str">
        <f>IF(K1724&gt;0,K1724,_xlfn.XLOOKUP(M1724,'Client Lookup'!L:L,'Client Lookup'!N:N))</f>
        <v>29419</v>
      </c>
      <c r="V1724" t="str">
        <f>_xlfn.XLOOKUP(_xlfn.NUMBERVALUE(U1724),'Project Lookup'!X:X,'Project Lookup'!B:B)</f>
        <v>Blackstone - SOW#18 - Data Engineer with AWS (Puneet Team)</v>
      </c>
      <c r="X1724" t="str">
        <f t="shared" si="136"/>
        <v>468 Blackstone Inc. : 1194 Blackstone - SOW#18 - Data Engineer with AWS (Puneet Team)</v>
      </c>
      <c r="Y1724" t="str">
        <f t="shared" si="137"/>
        <v>468 Blackstone Inc.</v>
      </c>
      <c r="Z1724" t="str">
        <f t="shared" si="138"/>
        <v>468 Blackstone Inc.</v>
      </c>
      <c r="AA1724" t="str">
        <f>_xlfn.XLOOKUP(Z1724,'Client Lookup'!A:A,'Client Lookup'!C:C)</f>
        <v>The Blackstone Group</v>
      </c>
      <c r="AC1724" t="e">
        <f>_xlfn.XLOOKUP(K1724,'Results vs Forecast'!K:K,'Results vs Forecast'!K:K)</f>
        <v>#N/A</v>
      </c>
    </row>
    <row r="1725" spans="1:29" hidden="1">
      <c r="A1725" s="39"/>
      <c r="B1725" s="1" t="s">
        <v>700</v>
      </c>
      <c r="C1725" s="1" t="s">
        <v>1370</v>
      </c>
      <c r="D1725" s="1" t="s">
        <v>17</v>
      </c>
      <c r="E1725" s="1" t="s">
        <v>17</v>
      </c>
      <c r="F1725" s="2">
        <v>45535</v>
      </c>
      <c r="G1725" s="2">
        <v>45505</v>
      </c>
      <c r="H1725" s="1" t="s">
        <v>4695</v>
      </c>
      <c r="I1725" s="1" t="s">
        <v>4696</v>
      </c>
      <c r="J1725" s="1" t="s">
        <v>645</v>
      </c>
      <c r="K1725" s="1" t="s">
        <v>891</v>
      </c>
      <c r="L1725" s="1" t="s">
        <v>3332</v>
      </c>
      <c r="M1725" s="1"/>
      <c r="N1725" s="1"/>
      <c r="O1725" s="1"/>
      <c r="P1725" s="40">
        <v>480.22353945415932</v>
      </c>
      <c r="Q1725" s="37" t="str">
        <f>IF(C1725="ForthPoint","ForthPoint",IF(D1725="Intercompany",_xlfn.XLOOKUP(E1725,'Dept Lookup'!B:B,'Dept Lookup'!A:A),Modified!D1725))</f>
        <v>Data Engineering</v>
      </c>
      <c r="R1725" t="str">
        <f t="shared" si="134"/>
        <v>The Blackstone Group</v>
      </c>
      <c r="S1725" s="1" t="s">
        <v>707</v>
      </c>
      <c r="T1725">
        <f t="shared" si="135"/>
        <v>0</v>
      </c>
      <c r="U1725" s="25" t="str">
        <f>IF(K1725&gt;0,K1725,_xlfn.XLOOKUP(M1725,'Client Lookup'!L:L,'Client Lookup'!N:N))</f>
        <v>25160</v>
      </c>
      <c r="V1725" t="str">
        <f>_xlfn.XLOOKUP(_xlfn.NUMBERVALUE(U1725),'Project Lookup'!X:X,'Project Lookup'!B:B)</f>
        <v>Blackstone SOW #12</v>
      </c>
      <c r="X1725" t="str">
        <f t="shared" si="136"/>
        <v>468 Blackstone Inc. : 988 Blackstone SOW #12</v>
      </c>
      <c r="Y1725" t="str">
        <f t="shared" si="137"/>
        <v>468 Blackstone Inc.</v>
      </c>
      <c r="Z1725" t="str">
        <f t="shared" si="138"/>
        <v>468 Blackstone Inc.</v>
      </c>
      <c r="AA1725" t="str">
        <f>_xlfn.XLOOKUP(Z1725,'Client Lookup'!A:A,'Client Lookup'!C:C)</f>
        <v>The Blackstone Group</v>
      </c>
      <c r="AC1725" t="e">
        <f>_xlfn.XLOOKUP(K1725,'Results vs Forecast'!K:K,'Results vs Forecast'!K:K)</f>
        <v>#N/A</v>
      </c>
    </row>
    <row r="1726" spans="1:29" hidden="1">
      <c r="A1726" s="39"/>
      <c r="B1726" s="1" t="s">
        <v>700</v>
      </c>
      <c r="C1726" s="1" t="s">
        <v>1370</v>
      </c>
      <c r="D1726" s="1" t="s">
        <v>17</v>
      </c>
      <c r="E1726" s="1" t="s">
        <v>17</v>
      </c>
      <c r="F1726" s="2">
        <v>45535</v>
      </c>
      <c r="G1726" s="2">
        <v>45505</v>
      </c>
      <c r="H1726" s="1" t="s">
        <v>4697</v>
      </c>
      <c r="I1726" s="1" t="s">
        <v>4698</v>
      </c>
      <c r="J1726" s="1" t="s">
        <v>812</v>
      </c>
      <c r="K1726" s="1" t="s">
        <v>795</v>
      </c>
      <c r="L1726" s="1" t="s">
        <v>3324</v>
      </c>
      <c r="M1726" s="1"/>
      <c r="N1726" s="1"/>
      <c r="O1726" s="1"/>
      <c r="P1726" s="40">
        <v>392.1825572208968</v>
      </c>
      <c r="Q1726" s="37" t="str">
        <f>IF(C1726="ForthPoint","ForthPoint",IF(D1726="Intercompany",_xlfn.XLOOKUP(E1726,'Dept Lookup'!B:B,'Dept Lookup'!A:A),Modified!D1726))</f>
        <v>Data Engineering</v>
      </c>
      <c r="R1726" t="str">
        <f t="shared" si="134"/>
        <v>Globalization Partners</v>
      </c>
      <c r="S1726" s="1" t="s">
        <v>707</v>
      </c>
      <c r="T1726">
        <f t="shared" si="135"/>
        <v>0</v>
      </c>
      <c r="U1726" s="25" t="str">
        <f>IF(K1726&gt;0,K1726,_xlfn.XLOOKUP(M1726,'Client Lookup'!L:L,'Client Lookup'!N:N))</f>
        <v>35885</v>
      </c>
      <c r="V1726" t="str">
        <f>_xlfn.XLOOKUP(_xlfn.NUMBERVALUE(U1726),'Project Lookup'!X:X,'Project Lookup'!B:B)</f>
        <v>Globalization Partners SOW #41 - Data Engineering Team Renewal</v>
      </c>
      <c r="X1726" t="str">
        <f t="shared" si="136"/>
        <v>460 Globalization Partners Inc. : 1349 Globalization Partners SOW #41 - Data Engineering Team Renewal</v>
      </c>
      <c r="Y1726" t="str">
        <f t="shared" si="137"/>
        <v>460 Globalization Partners Inc.</v>
      </c>
      <c r="Z1726" t="str">
        <f t="shared" si="138"/>
        <v>460 Globalization Partners Inc.</v>
      </c>
      <c r="AA1726" t="str">
        <f>_xlfn.XLOOKUP(Z1726,'Client Lookup'!A:A,'Client Lookup'!C:C)</f>
        <v>Globalization Partners</v>
      </c>
      <c r="AC1726" t="e">
        <f>_xlfn.XLOOKUP(K1726,'Results vs Forecast'!K:K,'Results vs Forecast'!K:K)</f>
        <v>#N/A</v>
      </c>
    </row>
    <row r="1727" spans="1:29" hidden="1">
      <c r="A1727" s="39"/>
      <c r="B1727" s="1" t="s">
        <v>700</v>
      </c>
      <c r="C1727" s="1" t="s">
        <v>1370</v>
      </c>
      <c r="D1727" s="1" t="s">
        <v>17</v>
      </c>
      <c r="E1727" s="1" t="s">
        <v>17</v>
      </c>
      <c r="F1727" s="2">
        <v>45535</v>
      </c>
      <c r="G1727" s="2">
        <v>45505</v>
      </c>
      <c r="H1727" s="1" t="s">
        <v>4699</v>
      </c>
      <c r="I1727" s="1" t="s">
        <v>4700</v>
      </c>
      <c r="J1727" s="1" t="s">
        <v>641</v>
      </c>
      <c r="K1727" s="1" t="s">
        <v>886</v>
      </c>
      <c r="L1727" s="1" t="s">
        <v>3668</v>
      </c>
      <c r="M1727" s="1"/>
      <c r="N1727" s="1"/>
      <c r="O1727" s="1"/>
      <c r="P1727" s="40">
        <v>504.23471642686729</v>
      </c>
      <c r="Q1727" s="37" t="str">
        <f>IF(C1727="ForthPoint","ForthPoint",IF(D1727="Intercompany",_xlfn.XLOOKUP(E1727,'Dept Lookup'!B:B,'Dept Lookup'!A:A),Modified!D1727))</f>
        <v>Data Engineering</v>
      </c>
      <c r="R1727" t="str">
        <f t="shared" si="134"/>
        <v>The Blackstone Group</v>
      </c>
      <c r="S1727" s="1" t="s">
        <v>707</v>
      </c>
      <c r="T1727">
        <f t="shared" si="135"/>
        <v>0</v>
      </c>
      <c r="U1727" s="25" t="str">
        <f>IF(K1727&gt;0,K1727,_xlfn.XLOOKUP(M1727,'Client Lookup'!L:L,'Client Lookup'!N:N))</f>
        <v>29419</v>
      </c>
      <c r="V1727" t="str">
        <f>_xlfn.XLOOKUP(_xlfn.NUMBERVALUE(U1727),'Project Lookup'!X:X,'Project Lookup'!B:B)</f>
        <v>Blackstone - SOW#18 - Data Engineer with AWS (Puneet Team)</v>
      </c>
      <c r="X1727" t="str">
        <f t="shared" si="136"/>
        <v>468 Blackstone Inc. : 1194 Blackstone - SOW#18 - Data Engineer with AWS (Puneet Team)</v>
      </c>
      <c r="Y1727" t="str">
        <f t="shared" si="137"/>
        <v>468 Blackstone Inc.</v>
      </c>
      <c r="Z1727" t="str">
        <f t="shared" si="138"/>
        <v>468 Blackstone Inc.</v>
      </c>
      <c r="AA1727" t="str">
        <f>_xlfn.XLOOKUP(Z1727,'Client Lookup'!A:A,'Client Lookup'!C:C)</f>
        <v>The Blackstone Group</v>
      </c>
      <c r="AC1727" t="e">
        <f>_xlfn.XLOOKUP(K1727,'Results vs Forecast'!K:K,'Results vs Forecast'!K:K)</f>
        <v>#N/A</v>
      </c>
    </row>
    <row r="1728" spans="1:29" hidden="1">
      <c r="A1728" s="39"/>
      <c r="B1728" s="1" t="s">
        <v>700</v>
      </c>
      <c r="C1728" s="1" t="s">
        <v>1370</v>
      </c>
      <c r="D1728" s="1" t="s">
        <v>17</v>
      </c>
      <c r="E1728" s="1" t="s">
        <v>17</v>
      </c>
      <c r="F1728" s="2">
        <v>45535</v>
      </c>
      <c r="G1728" s="2">
        <v>45505</v>
      </c>
      <c r="H1728" s="1" t="s">
        <v>4701</v>
      </c>
      <c r="I1728" s="1" t="s">
        <v>4702</v>
      </c>
      <c r="J1728" s="1" t="s">
        <v>645</v>
      </c>
      <c r="K1728" s="1" t="s">
        <v>891</v>
      </c>
      <c r="L1728" s="1" t="s">
        <v>3332</v>
      </c>
      <c r="M1728" s="1"/>
      <c r="N1728" s="1"/>
      <c r="O1728" s="1"/>
      <c r="P1728" s="40">
        <v>480.22353945415932</v>
      </c>
      <c r="Q1728" s="37" t="str">
        <f>IF(C1728="ForthPoint","ForthPoint",IF(D1728="Intercompany",_xlfn.XLOOKUP(E1728,'Dept Lookup'!B:B,'Dept Lookup'!A:A),Modified!D1728))</f>
        <v>Data Engineering</v>
      </c>
      <c r="R1728" t="str">
        <f t="shared" si="134"/>
        <v>The Blackstone Group</v>
      </c>
      <c r="S1728" s="1" t="s">
        <v>707</v>
      </c>
      <c r="T1728">
        <f t="shared" si="135"/>
        <v>0</v>
      </c>
      <c r="U1728" s="25" t="str">
        <f>IF(K1728&gt;0,K1728,_xlfn.XLOOKUP(M1728,'Client Lookup'!L:L,'Client Lookup'!N:N))</f>
        <v>25160</v>
      </c>
      <c r="V1728" t="str">
        <f>_xlfn.XLOOKUP(_xlfn.NUMBERVALUE(U1728),'Project Lookup'!X:X,'Project Lookup'!B:B)</f>
        <v>Blackstone SOW #12</v>
      </c>
      <c r="X1728" t="str">
        <f t="shared" si="136"/>
        <v>468 Blackstone Inc. : 988 Blackstone SOW #12</v>
      </c>
      <c r="Y1728" t="str">
        <f t="shared" si="137"/>
        <v>468 Blackstone Inc.</v>
      </c>
      <c r="Z1728" t="str">
        <f t="shared" si="138"/>
        <v>468 Blackstone Inc.</v>
      </c>
      <c r="AA1728" t="str">
        <f>_xlfn.XLOOKUP(Z1728,'Client Lookup'!A:A,'Client Lookup'!C:C)</f>
        <v>The Blackstone Group</v>
      </c>
      <c r="AC1728" t="e">
        <f>_xlfn.XLOOKUP(K1728,'Results vs Forecast'!K:K,'Results vs Forecast'!K:K)</f>
        <v>#N/A</v>
      </c>
    </row>
    <row r="1729" spans="1:29" hidden="1">
      <c r="A1729" s="39"/>
      <c r="B1729" s="1" t="s">
        <v>700</v>
      </c>
      <c r="C1729" s="1" t="s">
        <v>1370</v>
      </c>
      <c r="D1729" s="1" t="s">
        <v>17</v>
      </c>
      <c r="E1729" s="1" t="s">
        <v>17</v>
      </c>
      <c r="F1729" s="2">
        <v>45535</v>
      </c>
      <c r="G1729" s="2">
        <v>45505</v>
      </c>
      <c r="H1729" s="1" t="s">
        <v>4703</v>
      </c>
      <c r="I1729" s="1" t="s">
        <v>4704</v>
      </c>
      <c r="J1729" s="1" t="s">
        <v>621</v>
      </c>
      <c r="K1729" s="1" t="s">
        <v>861</v>
      </c>
      <c r="L1729" s="1" t="s">
        <v>3500</v>
      </c>
      <c r="M1729" s="1"/>
      <c r="N1729" s="1"/>
      <c r="O1729" s="1"/>
      <c r="P1729" s="40">
        <v>252.11735821343365</v>
      </c>
      <c r="Q1729" s="37" t="str">
        <f>IF(C1729="ForthPoint","ForthPoint",IF(D1729="Intercompany",_xlfn.XLOOKUP(E1729,'Dept Lookup'!B:B,'Dept Lookup'!A:A),Modified!D1729))</f>
        <v>Data Engineering</v>
      </c>
      <c r="R1729" t="str">
        <f t="shared" si="134"/>
        <v>Sincera</v>
      </c>
      <c r="S1729" s="1" t="s">
        <v>707</v>
      </c>
      <c r="T1729">
        <f t="shared" si="135"/>
        <v>0</v>
      </c>
      <c r="U1729" s="25" t="str">
        <f>IF(K1729&gt;0,K1729,_xlfn.XLOOKUP(M1729,'Client Lookup'!L:L,'Client Lookup'!N:N))</f>
        <v>25152</v>
      </c>
      <c r="V1729" t="str">
        <f>_xlfn.XLOOKUP(_xlfn.NUMBERVALUE(U1729),'Project Lookup'!X:X,'Project Lookup'!B:B)</f>
        <v>Sincera SOW 3 - Data Engineering Team</v>
      </c>
      <c r="X1729" t="str">
        <f t="shared" si="136"/>
        <v>465 Sincera Technologies LLC : 980 Sincera SOW 3 - Data Engineering Team</v>
      </c>
      <c r="Y1729" t="str">
        <f t="shared" si="137"/>
        <v>465 Sincera Technologies LLC</v>
      </c>
      <c r="Z1729" t="str">
        <f t="shared" si="138"/>
        <v>465 Sincera Technologies LLC</v>
      </c>
      <c r="AA1729" t="str">
        <f>_xlfn.XLOOKUP(Z1729,'Client Lookup'!A:A,'Client Lookup'!C:C)</f>
        <v>Sincera</v>
      </c>
      <c r="AC1729" t="e">
        <f>_xlfn.XLOOKUP(K1729,'Results vs Forecast'!K:K,'Results vs Forecast'!K:K)</f>
        <v>#N/A</v>
      </c>
    </row>
    <row r="1730" spans="1:29" hidden="1">
      <c r="A1730" s="39"/>
      <c r="B1730" s="1" t="s">
        <v>700</v>
      </c>
      <c r="C1730" s="1" t="s">
        <v>1370</v>
      </c>
      <c r="D1730" s="1" t="s">
        <v>17</v>
      </c>
      <c r="E1730" s="1" t="s">
        <v>17</v>
      </c>
      <c r="F1730" s="2">
        <v>45535</v>
      </c>
      <c r="G1730" s="2">
        <v>45505</v>
      </c>
      <c r="H1730" s="1" t="s">
        <v>4705</v>
      </c>
      <c r="I1730" s="1" t="s">
        <v>4706</v>
      </c>
      <c r="J1730" s="1" t="s">
        <v>818</v>
      </c>
      <c r="K1730" s="1" t="s">
        <v>796</v>
      </c>
      <c r="L1730" s="1" t="s">
        <v>3346</v>
      </c>
      <c r="M1730" s="1"/>
      <c r="N1730" s="1"/>
      <c r="O1730" s="1"/>
      <c r="P1730" s="40">
        <v>520.2421677420059</v>
      </c>
      <c r="Q1730" s="37" t="str">
        <f>IF(C1730="ForthPoint","ForthPoint",IF(D1730="Intercompany",_xlfn.XLOOKUP(E1730,'Dept Lookup'!B:B,'Dept Lookup'!A:A),Modified!D1730))</f>
        <v>Data Engineering</v>
      </c>
      <c r="R1730" t="str">
        <f t="shared" si="134"/>
        <v>Globalization Partners</v>
      </c>
      <c r="S1730" s="1" t="s">
        <v>707</v>
      </c>
      <c r="T1730">
        <f t="shared" si="135"/>
        <v>0</v>
      </c>
      <c r="U1730" s="25" t="str">
        <f>IF(K1730&gt;0,K1730,_xlfn.XLOOKUP(M1730,'Client Lookup'!L:L,'Client Lookup'!N:N))</f>
        <v>36410</v>
      </c>
      <c r="V1730" t="str">
        <f>_xlfn.XLOOKUP(_xlfn.NUMBERVALUE(U1730),'Project Lookup'!X:X,'Project Lookup'!B:B)</f>
        <v>Globalization Partners SOW #40 - Data Engineering Team Renewal</v>
      </c>
      <c r="X1730" t="str">
        <f t="shared" si="136"/>
        <v>460 Globalization Partners Inc. : 1367 Globalization Partners SOW #40 - Data Engineering Team Renewal</v>
      </c>
      <c r="Y1730" t="str">
        <f t="shared" si="137"/>
        <v>460 Globalization Partners Inc.</v>
      </c>
      <c r="Z1730" t="str">
        <f t="shared" si="138"/>
        <v>460 Globalization Partners Inc.</v>
      </c>
      <c r="AA1730" t="str">
        <f>_xlfn.XLOOKUP(Z1730,'Client Lookup'!A:A,'Client Lookup'!C:C)</f>
        <v>Globalization Partners</v>
      </c>
      <c r="AC1730" t="e">
        <f>_xlfn.XLOOKUP(K1730,'Results vs Forecast'!K:K,'Results vs Forecast'!K:K)</f>
        <v>#N/A</v>
      </c>
    </row>
    <row r="1731" spans="1:29" hidden="1">
      <c r="A1731" s="39"/>
      <c r="B1731" s="1" t="s">
        <v>700</v>
      </c>
      <c r="C1731" s="1" t="s">
        <v>1370</v>
      </c>
      <c r="D1731" s="1" t="s">
        <v>17</v>
      </c>
      <c r="E1731" s="1" t="s">
        <v>17</v>
      </c>
      <c r="F1731" s="2">
        <v>45535</v>
      </c>
      <c r="G1731" s="2">
        <v>45505</v>
      </c>
      <c r="H1731" s="1" t="s">
        <v>4707</v>
      </c>
      <c r="I1731" s="1" t="s">
        <v>4708</v>
      </c>
      <c r="J1731" s="1" t="s">
        <v>818</v>
      </c>
      <c r="K1731" s="1" t="s">
        <v>796</v>
      </c>
      <c r="L1731" s="1" t="s">
        <v>3346</v>
      </c>
      <c r="M1731" s="1"/>
      <c r="N1731" s="1"/>
      <c r="O1731" s="1"/>
      <c r="P1731" s="40">
        <v>520.2421677420059</v>
      </c>
      <c r="Q1731" s="37" t="str">
        <f>IF(C1731="ForthPoint","ForthPoint",IF(D1731="Intercompany",_xlfn.XLOOKUP(E1731,'Dept Lookup'!B:B,'Dept Lookup'!A:A),Modified!D1731))</f>
        <v>Data Engineering</v>
      </c>
      <c r="R1731" t="str">
        <f t="shared" ref="R1731:R1794" si="139">AA1731</f>
        <v>Globalization Partners</v>
      </c>
      <c r="S1731" s="1" t="s">
        <v>707</v>
      </c>
      <c r="T1731">
        <f t="shared" ref="T1731:T1794" si="140">M1731</f>
        <v>0</v>
      </c>
      <c r="U1731" s="25" t="str">
        <f>IF(K1731&gt;0,K1731,_xlfn.XLOOKUP(M1731,'Client Lookup'!L:L,'Client Lookup'!N:N))</f>
        <v>36410</v>
      </c>
      <c r="V1731" t="str">
        <f>_xlfn.XLOOKUP(_xlfn.NUMBERVALUE(U1731),'Project Lookup'!X:X,'Project Lookup'!B:B)</f>
        <v>Globalization Partners SOW #40 - Data Engineering Team Renewal</v>
      </c>
      <c r="X1731" t="str">
        <f t="shared" ref="X1731:X1794" si="141">IF(J1731="- No Entity -",M1731,J1731)</f>
        <v>460 Globalization Partners Inc. : 1367 Globalization Partners SOW #40 - Data Engineering Team Renewal</v>
      </c>
      <c r="Y1731" t="str">
        <f t="shared" ref="Y1731:Y1794" si="142">IFERROR(_xlfn.TEXTBEFORE(X1731," :"),X1731)</f>
        <v>460 Globalization Partners Inc.</v>
      </c>
      <c r="Z1731" t="str">
        <f t="shared" si="138"/>
        <v>460 Globalization Partners Inc.</v>
      </c>
      <c r="AA1731" t="str">
        <f>_xlfn.XLOOKUP(Z1731,'Client Lookup'!A:A,'Client Lookup'!C:C)</f>
        <v>Globalization Partners</v>
      </c>
      <c r="AC1731" t="e">
        <f>_xlfn.XLOOKUP(K1731,'Results vs Forecast'!K:K,'Results vs Forecast'!K:K)</f>
        <v>#N/A</v>
      </c>
    </row>
    <row r="1732" spans="1:29" hidden="1">
      <c r="A1732" s="39"/>
      <c r="B1732" s="1" t="s">
        <v>700</v>
      </c>
      <c r="C1732" s="1" t="s">
        <v>1370</v>
      </c>
      <c r="D1732" s="1" t="s">
        <v>17</v>
      </c>
      <c r="E1732" s="1" t="s">
        <v>17</v>
      </c>
      <c r="F1732" s="2">
        <v>45535</v>
      </c>
      <c r="G1732" s="2">
        <v>45505</v>
      </c>
      <c r="H1732" s="1" t="s">
        <v>4709</v>
      </c>
      <c r="I1732" s="1" t="s">
        <v>4710</v>
      </c>
      <c r="J1732" s="1" t="s">
        <v>612</v>
      </c>
      <c r="K1732" s="1" t="s">
        <v>853</v>
      </c>
      <c r="L1732" s="1" t="s">
        <v>3335</v>
      </c>
      <c r="M1732" s="1"/>
      <c r="N1732" s="1"/>
      <c r="O1732" s="1"/>
      <c r="P1732" s="40">
        <v>258.12015245661064</v>
      </c>
      <c r="Q1732" s="37" t="str">
        <f>IF(C1732="ForthPoint","ForthPoint",IF(D1732="Intercompany",_xlfn.XLOOKUP(E1732,'Dept Lookup'!B:B,'Dept Lookup'!A:A),Modified!D1732))</f>
        <v>Data Engineering</v>
      </c>
      <c r="R1732" t="str">
        <f t="shared" si="139"/>
        <v>Pixability</v>
      </c>
      <c r="S1732" s="1" t="s">
        <v>707</v>
      </c>
      <c r="T1732">
        <f t="shared" si="140"/>
        <v>0</v>
      </c>
      <c r="U1732" s="25" t="str">
        <f>IF(K1732&gt;0,K1732,_xlfn.XLOOKUP(M1732,'Client Lookup'!L:L,'Client Lookup'!N:N))</f>
        <v>34753</v>
      </c>
      <c r="V1732" t="str">
        <f>_xlfn.XLOOKUP(_xlfn.NUMBERVALUE(U1732),'Project Lookup'!X:X,'Project Lookup'!B:B)</f>
        <v>Pixability SOW 4</v>
      </c>
      <c r="X1732" t="str">
        <f t="shared" si="141"/>
        <v>466 Pixability Inc. : 1331 Pixability SOW 4</v>
      </c>
      <c r="Y1732" t="str">
        <f t="shared" si="142"/>
        <v>466 Pixability Inc.</v>
      </c>
      <c r="Z1732" t="str">
        <f t="shared" si="138"/>
        <v>466 Pixability Inc.</v>
      </c>
      <c r="AA1732" t="str">
        <f>_xlfn.XLOOKUP(Z1732,'Client Lookup'!A:A,'Client Lookup'!C:C)</f>
        <v>Pixability</v>
      </c>
      <c r="AC1732" t="e">
        <f>_xlfn.XLOOKUP(K1732,'Results vs Forecast'!K:K,'Results vs Forecast'!K:K)</f>
        <v>#N/A</v>
      </c>
    </row>
    <row r="1733" spans="1:29" hidden="1">
      <c r="A1733" s="39"/>
      <c r="B1733" s="1" t="s">
        <v>700</v>
      </c>
      <c r="C1733" s="1" t="s">
        <v>1370</v>
      </c>
      <c r="D1733" s="1" t="s">
        <v>17</v>
      </c>
      <c r="E1733" s="1" t="s">
        <v>17</v>
      </c>
      <c r="F1733" s="2">
        <v>45535</v>
      </c>
      <c r="G1733" s="2">
        <v>45505</v>
      </c>
      <c r="H1733" s="1" t="s">
        <v>4711</v>
      </c>
      <c r="I1733" s="1" t="s">
        <v>4712</v>
      </c>
      <c r="J1733" s="1" t="s">
        <v>617</v>
      </c>
      <c r="K1733" s="1" t="s">
        <v>860</v>
      </c>
      <c r="L1733" s="1" t="s">
        <v>2892</v>
      </c>
      <c r="M1733" s="1"/>
      <c r="N1733" s="1"/>
      <c r="O1733" s="1"/>
      <c r="P1733" s="40">
        <v>567.26417990760183</v>
      </c>
      <c r="Q1733" s="37" t="str">
        <f>IF(C1733="ForthPoint","ForthPoint",IF(D1733="Intercompany",_xlfn.XLOOKUP(E1733,'Dept Lookup'!B:B,'Dept Lookup'!A:A),Modified!D1733))</f>
        <v>Data Engineering</v>
      </c>
      <c r="R1733" t="str">
        <f t="shared" si="139"/>
        <v>Roku</v>
      </c>
      <c r="S1733" s="1" t="s">
        <v>707</v>
      </c>
      <c r="T1733">
        <f t="shared" si="140"/>
        <v>0</v>
      </c>
      <c r="U1733" s="25" t="str">
        <f>IF(K1733&gt;0,K1733,_xlfn.XLOOKUP(M1733,'Client Lookup'!L:L,'Client Lookup'!N:N))</f>
        <v>25138</v>
      </c>
      <c r="V1733" t="str">
        <f>_xlfn.XLOOKUP(_xlfn.NUMBERVALUE(U1733),'Project Lookup'!X:X,'Project Lookup'!B:B)</f>
        <v>SOW#1 2024 - DE &amp; BI Team</v>
      </c>
      <c r="X1733" t="str">
        <f t="shared" si="141"/>
        <v>459 Roku Inc. : 966 SOW#1 2024 - DE &amp; BI Team</v>
      </c>
      <c r="Y1733" t="str">
        <f t="shared" si="142"/>
        <v>459 Roku Inc.</v>
      </c>
      <c r="Z1733" t="str">
        <f t="shared" si="138"/>
        <v>459 Roku Inc.</v>
      </c>
      <c r="AA1733" t="str">
        <f>_xlfn.XLOOKUP(Z1733,'Client Lookup'!A:A,'Client Lookup'!C:C)</f>
        <v>Roku</v>
      </c>
      <c r="AC1733" t="e">
        <f>_xlfn.XLOOKUP(K1733,'Results vs Forecast'!K:K,'Results vs Forecast'!K:K)</f>
        <v>#N/A</v>
      </c>
    </row>
    <row r="1734" spans="1:29" hidden="1">
      <c r="A1734" s="39"/>
      <c r="B1734" s="1" t="s">
        <v>700</v>
      </c>
      <c r="C1734" s="1" t="s">
        <v>1370</v>
      </c>
      <c r="D1734" s="1" t="s">
        <v>17</v>
      </c>
      <c r="E1734" s="1" t="s">
        <v>17</v>
      </c>
      <c r="F1734" s="2">
        <v>45535</v>
      </c>
      <c r="G1734" s="2">
        <v>45505</v>
      </c>
      <c r="H1734" s="1" t="s">
        <v>4713</v>
      </c>
      <c r="I1734" s="1" t="s">
        <v>4714</v>
      </c>
      <c r="J1734" s="1" t="s">
        <v>812</v>
      </c>
      <c r="K1734" s="1" t="s">
        <v>795</v>
      </c>
      <c r="L1734" s="1" t="s">
        <v>3324</v>
      </c>
      <c r="M1734" s="1"/>
      <c r="N1734" s="1"/>
      <c r="O1734" s="1"/>
      <c r="P1734" s="40">
        <v>384.17883156332749</v>
      </c>
      <c r="Q1734" s="37" t="str">
        <f>IF(C1734="ForthPoint","ForthPoint",IF(D1734="Intercompany",_xlfn.XLOOKUP(E1734,'Dept Lookup'!B:B,'Dept Lookup'!A:A),Modified!D1734))</f>
        <v>Data Engineering</v>
      </c>
      <c r="R1734" t="str">
        <f t="shared" si="139"/>
        <v>Globalization Partners</v>
      </c>
      <c r="S1734" s="1" t="s">
        <v>707</v>
      </c>
      <c r="T1734">
        <f t="shared" si="140"/>
        <v>0</v>
      </c>
      <c r="U1734" s="25" t="str">
        <f>IF(K1734&gt;0,K1734,_xlfn.XLOOKUP(M1734,'Client Lookup'!L:L,'Client Lookup'!N:N))</f>
        <v>35885</v>
      </c>
      <c r="V1734" t="str">
        <f>_xlfn.XLOOKUP(_xlfn.NUMBERVALUE(U1734),'Project Lookup'!X:X,'Project Lookup'!B:B)</f>
        <v>Globalization Partners SOW #41 - Data Engineering Team Renewal</v>
      </c>
      <c r="X1734" t="str">
        <f t="shared" si="141"/>
        <v>460 Globalization Partners Inc. : 1349 Globalization Partners SOW #41 - Data Engineering Team Renewal</v>
      </c>
      <c r="Y1734" t="str">
        <f t="shared" si="142"/>
        <v>460 Globalization Partners Inc.</v>
      </c>
      <c r="Z1734" t="str">
        <f t="shared" si="138"/>
        <v>460 Globalization Partners Inc.</v>
      </c>
      <c r="AA1734" t="str">
        <f>_xlfn.XLOOKUP(Z1734,'Client Lookup'!A:A,'Client Lookup'!C:C)</f>
        <v>Globalization Partners</v>
      </c>
      <c r="AC1734" t="e">
        <f>_xlfn.XLOOKUP(K1734,'Results vs Forecast'!K:K,'Results vs Forecast'!K:K)</f>
        <v>#N/A</v>
      </c>
    </row>
    <row r="1735" spans="1:29" hidden="1">
      <c r="A1735" s="39"/>
      <c r="B1735" s="1" t="s">
        <v>700</v>
      </c>
      <c r="C1735" s="1" t="s">
        <v>1370</v>
      </c>
      <c r="D1735" s="1" t="s">
        <v>17</v>
      </c>
      <c r="E1735" s="1" t="s">
        <v>17</v>
      </c>
      <c r="F1735" s="2">
        <v>45535</v>
      </c>
      <c r="G1735" s="2">
        <v>45505</v>
      </c>
      <c r="H1735" s="1" t="s">
        <v>4715</v>
      </c>
      <c r="I1735" s="1" t="s">
        <v>4716</v>
      </c>
      <c r="J1735" s="1" t="s">
        <v>587</v>
      </c>
      <c r="K1735" s="1" t="s">
        <v>840</v>
      </c>
      <c r="L1735" s="1" t="s">
        <v>3446</v>
      </c>
      <c r="M1735" s="1"/>
      <c r="N1735" s="1"/>
      <c r="O1735" s="1"/>
      <c r="P1735" s="40">
        <v>240.11176972707966</v>
      </c>
      <c r="Q1735" s="37" t="str">
        <f>IF(C1735="ForthPoint","ForthPoint",IF(D1735="Intercompany",_xlfn.XLOOKUP(E1735,'Dept Lookup'!B:B,'Dept Lookup'!A:A),Modified!D1735))</f>
        <v>Data Engineering</v>
      </c>
      <c r="R1735" t="str">
        <f t="shared" si="139"/>
        <v>Madhive</v>
      </c>
      <c r="S1735" s="1" t="s">
        <v>707</v>
      </c>
      <c r="T1735">
        <f t="shared" si="140"/>
        <v>0</v>
      </c>
      <c r="U1735" s="25" t="str">
        <f>IF(K1735&gt;0,K1735,_xlfn.XLOOKUP(M1735,'Client Lookup'!L:L,'Client Lookup'!N:N))</f>
        <v>26788</v>
      </c>
      <c r="V1735" t="str">
        <f>_xlfn.XLOOKUP(_xlfn.NUMBERVALUE(U1735),'Project Lookup'!X:X,'Project Lookup'!B:B)</f>
        <v>Madhive - SOW1</v>
      </c>
      <c r="X1735" t="str">
        <f t="shared" si="141"/>
        <v>482 Madhive : 1111 Madhive - SOW1</v>
      </c>
      <c r="Y1735" t="str">
        <f t="shared" si="142"/>
        <v>482 Madhive</v>
      </c>
      <c r="Z1735" t="str">
        <f t="shared" si="138"/>
        <v>482 Madhive</v>
      </c>
      <c r="AA1735" t="str">
        <f>_xlfn.XLOOKUP(Z1735,'Client Lookup'!A:A,'Client Lookup'!C:C)</f>
        <v>Madhive</v>
      </c>
      <c r="AC1735" t="e">
        <f>_xlfn.XLOOKUP(K1735,'Results vs Forecast'!K:K,'Results vs Forecast'!K:K)</f>
        <v>#N/A</v>
      </c>
    </row>
    <row r="1736" spans="1:29" hidden="1">
      <c r="A1736" s="39"/>
      <c r="B1736" s="1" t="s">
        <v>700</v>
      </c>
      <c r="C1736" s="1" t="s">
        <v>1370</v>
      </c>
      <c r="D1736" s="1" t="s">
        <v>17</v>
      </c>
      <c r="E1736" s="1" t="s">
        <v>17</v>
      </c>
      <c r="F1736" s="2">
        <v>45535</v>
      </c>
      <c r="G1736" s="2">
        <v>45505</v>
      </c>
      <c r="H1736" s="1" t="s">
        <v>4717</v>
      </c>
      <c r="I1736" s="1" t="s">
        <v>4718</v>
      </c>
      <c r="J1736" s="1" t="s">
        <v>617</v>
      </c>
      <c r="K1736" s="1" t="s">
        <v>860</v>
      </c>
      <c r="L1736" s="1" t="s">
        <v>2892</v>
      </c>
      <c r="M1736" s="1"/>
      <c r="N1736" s="1"/>
      <c r="O1736" s="1"/>
      <c r="P1736" s="40">
        <v>432.20118550874338</v>
      </c>
      <c r="Q1736" s="37" t="str">
        <f>IF(C1736="ForthPoint","ForthPoint",IF(D1736="Intercompany",_xlfn.XLOOKUP(E1736,'Dept Lookup'!B:B,'Dept Lookup'!A:A),Modified!D1736))</f>
        <v>Data Engineering</v>
      </c>
      <c r="R1736" t="str">
        <f t="shared" si="139"/>
        <v>Roku</v>
      </c>
      <c r="S1736" s="1" t="s">
        <v>707</v>
      </c>
      <c r="T1736">
        <f t="shared" si="140"/>
        <v>0</v>
      </c>
      <c r="U1736" s="25" t="str">
        <f>IF(K1736&gt;0,K1736,_xlfn.XLOOKUP(M1736,'Client Lookup'!L:L,'Client Lookup'!N:N))</f>
        <v>25138</v>
      </c>
      <c r="V1736" t="str">
        <f>_xlfn.XLOOKUP(_xlfn.NUMBERVALUE(U1736),'Project Lookup'!X:X,'Project Lookup'!B:B)</f>
        <v>SOW#1 2024 - DE &amp; BI Team</v>
      </c>
      <c r="X1736" t="str">
        <f t="shared" si="141"/>
        <v>459 Roku Inc. : 966 SOW#1 2024 - DE &amp; BI Team</v>
      </c>
      <c r="Y1736" t="str">
        <f t="shared" si="142"/>
        <v>459 Roku Inc.</v>
      </c>
      <c r="Z1736" t="str">
        <f t="shared" si="138"/>
        <v>459 Roku Inc.</v>
      </c>
      <c r="AA1736" t="str">
        <f>_xlfn.XLOOKUP(Z1736,'Client Lookup'!A:A,'Client Lookup'!C:C)</f>
        <v>Roku</v>
      </c>
      <c r="AC1736" t="e">
        <f>_xlfn.XLOOKUP(K1736,'Results vs Forecast'!K:K,'Results vs Forecast'!K:K)</f>
        <v>#N/A</v>
      </c>
    </row>
    <row r="1737" spans="1:29" hidden="1">
      <c r="A1737" s="39"/>
      <c r="B1737" s="1" t="s">
        <v>700</v>
      </c>
      <c r="C1737" s="1" t="s">
        <v>1370</v>
      </c>
      <c r="D1737" s="1" t="s">
        <v>17</v>
      </c>
      <c r="E1737" s="1" t="s">
        <v>17</v>
      </c>
      <c r="F1737" s="2">
        <v>45535</v>
      </c>
      <c r="G1737" s="2">
        <v>45505</v>
      </c>
      <c r="H1737" s="1" t="s">
        <v>4719</v>
      </c>
      <c r="I1737" s="1" t="s">
        <v>4720</v>
      </c>
      <c r="J1737" s="1" t="s">
        <v>618</v>
      </c>
      <c r="K1737" s="1" t="s">
        <v>859</v>
      </c>
      <c r="L1737" s="1" t="s">
        <v>3495</v>
      </c>
      <c r="M1737" s="1"/>
      <c r="N1737" s="1"/>
      <c r="O1737" s="1"/>
      <c r="P1737" s="40">
        <v>480.22353945415932</v>
      </c>
      <c r="Q1737" s="37" t="str">
        <f>IF(C1737="ForthPoint","ForthPoint",IF(D1737="Intercompany",_xlfn.XLOOKUP(E1737,'Dept Lookup'!B:B,'Dept Lookup'!A:A),Modified!D1737))</f>
        <v>Data Engineering</v>
      </c>
      <c r="R1737" t="str">
        <f t="shared" si="139"/>
        <v>Roku</v>
      </c>
      <c r="S1737" s="1" t="s">
        <v>707</v>
      </c>
      <c r="T1737">
        <f t="shared" si="140"/>
        <v>0</v>
      </c>
      <c r="U1737" s="25" t="str">
        <f>IF(K1737&gt;0,K1737,_xlfn.XLOOKUP(M1737,'Client Lookup'!L:L,'Client Lookup'!N:N))</f>
        <v>25140</v>
      </c>
      <c r="V1737" t="str">
        <f>_xlfn.XLOOKUP(_xlfn.NUMBERVALUE(U1737),'Project Lookup'!X:X,'Project Lookup'!B:B)</f>
        <v>Roku SOW 2 - Data Engineering Team</v>
      </c>
      <c r="X1737" t="str">
        <f t="shared" si="141"/>
        <v>459 Roku Inc. : 968 Roku SOW 2 - Data Engineering Team</v>
      </c>
      <c r="Y1737" t="str">
        <f t="shared" si="142"/>
        <v>459 Roku Inc.</v>
      </c>
      <c r="Z1737" t="str">
        <f t="shared" si="138"/>
        <v>459 Roku Inc.</v>
      </c>
      <c r="AA1737" t="str">
        <f>_xlfn.XLOOKUP(Z1737,'Client Lookup'!A:A,'Client Lookup'!C:C)</f>
        <v>Roku</v>
      </c>
      <c r="AC1737" t="e">
        <f>_xlfn.XLOOKUP(K1737,'Results vs Forecast'!K:K,'Results vs Forecast'!K:K)</f>
        <v>#N/A</v>
      </c>
    </row>
    <row r="1738" spans="1:29" hidden="1">
      <c r="A1738" s="39"/>
      <c r="B1738" s="1" t="s">
        <v>700</v>
      </c>
      <c r="C1738" s="1" t="s">
        <v>1370</v>
      </c>
      <c r="D1738" s="1" t="s">
        <v>17</v>
      </c>
      <c r="E1738" s="1" t="s">
        <v>17</v>
      </c>
      <c r="F1738" s="2">
        <v>45535</v>
      </c>
      <c r="G1738" s="2">
        <v>45505</v>
      </c>
      <c r="H1738" s="1" t="s">
        <v>4721</v>
      </c>
      <c r="I1738" s="1" t="s">
        <v>4722</v>
      </c>
      <c r="J1738" s="1" t="s">
        <v>645</v>
      </c>
      <c r="K1738" s="1" t="s">
        <v>891</v>
      </c>
      <c r="L1738" s="1" t="s">
        <v>3332</v>
      </c>
      <c r="M1738" s="1"/>
      <c r="N1738" s="1"/>
      <c r="O1738" s="1"/>
      <c r="P1738" s="40">
        <v>480.22353945415932</v>
      </c>
      <c r="Q1738" s="37" t="str">
        <f>IF(C1738="ForthPoint","ForthPoint",IF(D1738="Intercompany",_xlfn.XLOOKUP(E1738,'Dept Lookup'!B:B,'Dept Lookup'!A:A),Modified!D1738))</f>
        <v>Data Engineering</v>
      </c>
      <c r="R1738" t="str">
        <f t="shared" si="139"/>
        <v>The Blackstone Group</v>
      </c>
      <c r="S1738" s="1" t="s">
        <v>707</v>
      </c>
      <c r="T1738">
        <f t="shared" si="140"/>
        <v>0</v>
      </c>
      <c r="U1738" s="25" t="str">
        <f>IF(K1738&gt;0,K1738,_xlfn.XLOOKUP(M1738,'Client Lookup'!L:L,'Client Lookup'!N:N))</f>
        <v>25160</v>
      </c>
      <c r="V1738" t="str">
        <f>_xlfn.XLOOKUP(_xlfn.NUMBERVALUE(U1738),'Project Lookup'!X:X,'Project Lookup'!B:B)</f>
        <v>Blackstone SOW #12</v>
      </c>
      <c r="X1738" t="str">
        <f t="shared" si="141"/>
        <v>468 Blackstone Inc. : 988 Blackstone SOW #12</v>
      </c>
      <c r="Y1738" t="str">
        <f t="shared" si="142"/>
        <v>468 Blackstone Inc.</v>
      </c>
      <c r="Z1738" t="str">
        <f t="shared" si="138"/>
        <v>468 Blackstone Inc.</v>
      </c>
      <c r="AA1738" t="str">
        <f>_xlfn.XLOOKUP(Z1738,'Client Lookup'!A:A,'Client Lookup'!C:C)</f>
        <v>The Blackstone Group</v>
      </c>
      <c r="AC1738" t="e">
        <f>_xlfn.XLOOKUP(K1738,'Results vs Forecast'!K:K,'Results vs Forecast'!K:K)</f>
        <v>#N/A</v>
      </c>
    </row>
    <row r="1739" spans="1:29" hidden="1">
      <c r="A1739" s="39"/>
      <c r="B1739" s="1" t="s">
        <v>700</v>
      </c>
      <c r="C1739" s="1" t="s">
        <v>1370</v>
      </c>
      <c r="D1739" s="1" t="s">
        <v>17</v>
      </c>
      <c r="E1739" s="1" t="s">
        <v>17</v>
      </c>
      <c r="F1739" s="2">
        <v>45535</v>
      </c>
      <c r="G1739" s="2">
        <v>45505</v>
      </c>
      <c r="H1739" s="1" t="s">
        <v>4723</v>
      </c>
      <c r="I1739" s="1" t="s">
        <v>4724</v>
      </c>
      <c r="J1739" s="1" t="s">
        <v>642</v>
      </c>
      <c r="K1739" s="1" t="s">
        <v>881</v>
      </c>
      <c r="L1739" s="1" t="s">
        <v>3416</v>
      </c>
      <c r="M1739" s="1"/>
      <c r="N1739" s="1"/>
      <c r="O1739" s="1"/>
      <c r="P1739" s="40">
        <v>520.2421677420059</v>
      </c>
      <c r="Q1739" s="37" t="str">
        <f>IF(C1739="ForthPoint","ForthPoint",IF(D1739="Intercompany",_xlfn.XLOOKUP(E1739,'Dept Lookup'!B:B,'Dept Lookup'!A:A),Modified!D1739))</f>
        <v>Data Engineering</v>
      </c>
      <c r="R1739" t="str">
        <f t="shared" si="139"/>
        <v>The Blackstone Group</v>
      </c>
      <c r="S1739" s="1" t="s">
        <v>707</v>
      </c>
      <c r="T1739">
        <f t="shared" si="140"/>
        <v>0</v>
      </c>
      <c r="U1739" s="25" t="str">
        <f>IF(K1739&gt;0,K1739,_xlfn.XLOOKUP(M1739,'Client Lookup'!L:L,'Client Lookup'!N:N))</f>
        <v>32036</v>
      </c>
      <c r="V1739" t="str">
        <f>_xlfn.XLOOKUP(_xlfn.NUMBERVALUE(U1739),'Project Lookup'!X:X,'Project Lookup'!B:B)</f>
        <v>Blackstone - Python Engineers (James Team)</v>
      </c>
      <c r="X1739" t="str">
        <f t="shared" si="141"/>
        <v>468 Blackstone Inc. : 1255 Blackstone - Python Engineers (James Team)</v>
      </c>
      <c r="Y1739" t="str">
        <f t="shared" si="142"/>
        <v>468 Blackstone Inc.</v>
      </c>
      <c r="Z1739" t="str">
        <f t="shared" si="138"/>
        <v>468 Blackstone Inc.</v>
      </c>
      <c r="AA1739" t="str">
        <f>_xlfn.XLOOKUP(Z1739,'Client Lookup'!A:A,'Client Lookup'!C:C)</f>
        <v>The Blackstone Group</v>
      </c>
      <c r="AC1739" t="e">
        <f>_xlfn.XLOOKUP(K1739,'Results vs Forecast'!K:K,'Results vs Forecast'!K:K)</f>
        <v>#N/A</v>
      </c>
    </row>
    <row r="1740" spans="1:29" hidden="1">
      <c r="A1740" s="39"/>
      <c r="B1740" s="1" t="s">
        <v>700</v>
      </c>
      <c r="C1740" s="1" t="s">
        <v>1370</v>
      </c>
      <c r="D1740" s="1" t="s">
        <v>17</v>
      </c>
      <c r="E1740" s="1" t="s">
        <v>17</v>
      </c>
      <c r="F1740" s="2">
        <v>45535</v>
      </c>
      <c r="G1740" s="2">
        <v>45505</v>
      </c>
      <c r="H1740" s="1" t="s">
        <v>4725</v>
      </c>
      <c r="I1740" s="1" t="s">
        <v>4726</v>
      </c>
      <c r="J1740" s="1" t="s">
        <v>818</v>
      </c>
      <c r="K1740" s="1" t="s">
        <v>796</v>
      </c>
      <c r="L1740" s="1" t="s">
        <v>3346</v>
      </c>
      <c r="M1740" s="1"/>
      <c r="N1740" s="1"/>
      <c r="O1740" s="1"/>
      <c r="P1740" s="40">
        <v>520.2421677420059</v>
      </c>
      <c r="Q1740" s="37" t="str">
        <f>IF(C1740="ForthPoint","ForthPoint",IF(D1740="Intercompany",_xlfn.XLOOKUP(E1740,'Dept Lookup'!B:B,'Dept Lookup'!A:A),Modified!D1740))</f>
        <v>Data Engineering</v>
      </c>
      <c r="R1740" t="str">
        <f t="shared" si="139"/>
        <v>Globalization Partners</v>
      </c>
      <c r="S1740" s="1" t="s">
        <v>707</v>
      </c>
      <c r="T1740">
        <f t="shared" si="140"/>
        <v>0</v>
      </c>
      <c r="U1740" s="25" t="str">
        <f>IF(K1740&gt;0,K1740,_xlfn.XLOOKUP(M1740,'Client Lookup'!L:L,'Client Lookup'!N:N))</f>
        <v>36410</v>
      </c>
      <c r="V1740" t="str">
        <f>_xlfn.XLOOKUP(_xlfn.NUMBERVALUE(U1740),'Project Lookup'!X:X,'Project Lookup'!B:B)</f>
        <v>Globalization Partners SOW #40 - Data Engineering Team Renewal</v>
      </c>
      <c r="X1740" t="str">
        <f t="shared" si="141"/>
        <v>460 Globalization Partners Inc. : 1367 Globalization Partners SOW #40 - Data Engineering Team Renewal</v>
      </c>
      <c r="Y1740" t="str">
        <f t="shared" si="142"/>
        <v>460 Globalization Partners Inc.</v>
      </c>
      <c r="Z1740" t="str">
        <f t="shared" si="138"/>
        <v>460 Globalization Partners Inc.</v>
      </c>
      <c r="AA1740" t="str">
        <f>_xlfn.XLOOKUP(Z1740,'Client Lookup'!A:A,'Client Lookup'!C:C)</f>
        <v>Globalization Partners</v>
      </c>
      <c r="AC1740" t="e">
        <f>_xlfn.XLOOKUP(K1740,'Results vs Forecast'!K:K,'Results vs Forecast'!K:K)</f>
        <v>#N/A</v>
      </c>
    </row>
    <row r="1741" spans="1:29" hidden="1">
      <c r="A1741" s="39"/>
      <c r="B1741" s="1" t="s">
        <v>700</v>
      </c>
      <c r="C1741" s="1" t="s">
        <v>1370</v>
      </c>
      <c r="D1741" s="1" t="s">
        <v>17</v>
      </c>
      <c r="E1741" s="1" t="s">
        <v>17</v>
      </c>
      <c r="F1741" s="2">
        <v>45535</v>
      </c>
      <c r="G1741" s="2">
        <v>45505</v>
      </c>
      <c r="H1741" s="1" t="s">
        <v>4727</v>
      </c>
      <c r="I1741" s="1" t="s">
        <v>4728</v>
      </c>
      <c r="J1741" s="1" t="s">
        <v>641</v>
      </c>
      <c r="K1741" s="1" t="s">
        <v>886</v>
      </c>
      <c r="L1741" s="1" t="s">
        <v>3668</v>
      </c>
      <c r="M1741" s="1"/>
      <c r="N1741" s="1"/>
      <c r="O1741" s="1"/>
      <c r="P1741" s="40">
        <v>560.2607960298526</v>
      </c>
      <c r="Q1741" s="37" t="str">
        <f>IF(C1741="ForthPoint","ForthPoint",IF(D1741="Intercompany",_xlfn.XLOOKUP(E1741,'Dept Lookup'!B:B,'Dept Lookup'!A:A),Modified!D1741))</f>
        <v>Data Engineering</v>
      </c>
      <c r="R1741" t="str">
        <f t="shared" si="139"/>
        <v>The Blackstone Group</v>
      </c>
      <c r="S1741" s="1" t="s">
        <v>707</v>
      </c>
      <c r="T1741">
        <f t="shared" si="140"/>
        <v>0</v>
      </c>
      <c r="U1741" s="25" t="str">
        <f>IF(K1741&gt;0,K1741,_xlfn.XLOOKUP(M1741,'Client Lookup'!L:L,'Client Lookup'!N:N))</f>
        <v>29419</v>
      </c>
      <c r="V1741" t="str">
        <f>_xlfn.XLOOKUP(_xlfn.NUMBERVALUE(U1741),'Project Lookup'!X:X,'Project Lookup'!B:B)</f>
        <v>Blackstone - SOW#18 - Data Engineer with AWS (Puneet Team)</v>
      </c>
      <c r="X1741" t="str">
        <f t="shared" si="141"/>
        <v>468 Blackstone Inc. : 1194 Blackstone - SOW#18 - Data Engineer with AWS (Puneet Team)</v>
      </c>
      <c r="Y1741" t="str">
        <f t="shared" si="142"/>
        <v>468 Blackstone Inc.</v>
      </c>
      <c r="Z1741" t="str">
        <f t="shared" si="138"/>
        <v>468 Blackstone Inc.</v>
      </c>
      <c r="AA1741" t="str">
        <f>_xlfn.XLOOKUP(Z1741,'Client Lookup'!A:A,'Client Lookup'!C:C)</f>
        <v>The Blackstone Group</v>
      </c>
      <c r="AC1741" t="e">
        <f>_xlfn.XLOOKUP(K1741,'Results vs Forecast'!K:K,'Results vs Forecast'!K:K)</f>
        <v>#N/A</v>
      </c>
    </row>
    <row r="1742" spans="1:29" hidden="1">
      <c r="A1742" s="39"/>
      <c r="B1742" s="1" t="s">
        <v>700</v>
      </c>
      <c r="C1742" s="1" t="s">
        <v>1370</v>
      </c>
      <c r="D1742" s="1" t="s">
        <v>17</v>
      </c>
      <c r="E1742" s="1" t="s">
        <v>17</v>
      </c>
      <c r="F1742" s="2">
        <v>45535</v>
      </c>
      <c r="G1742" s="2">
        <v>45505</v>
      </c>
      <c r="H1742" s="1" t="s">
        <v>4729</v>
      </c>
      <c r="I1742" s="1" t="s">
        <v>4730</v>
      </c>
      <c r="J1742" s="1" t="s">
        <v>617</v>
      </c>
      <c r="K1742" s="1" t="s">
        <v>860</v>
      </c>
      <c r="L1742" s="1" t="s">
        <v>2892</v>
      </c>
      <c r="M1742" s="1"/>
      <c r="N1742" s="1"/>
      <c r="O1742" s="1"/>
      <c r="P1742" s="40">
        <v>464.21608813902071</v>
      </c>
      <c r="Q1742" s="37" t="str">
        <f>IF(C1742="ForthPoint","ForthPoint",IF(D1742="Intercompany",_xlfn.XLOOKUP(E1742,'Dept Lookup'!B:B,'Dept Lookup'!A:A),Modified!D1742))</f>
        <v>Data Engineering</v>
      </c>
      <c r="R1742" t="str">
        <f t="shared" si="139"/>
        <v>Roku</v>
      </c>
      <c r="S1742" s="1" t="s">
        <v>707</v>
      </c>
      <c r="T1742">
        <f t="shared" si="140"/>
        <v>0</v>
      </c>
      <c r="U1742" s="25" t="str">
        <f>IF(K1742&gt;0,K1742,_xlfn.XLOOKUP(M1742,'Client Lookup'!L:L,'Client Lookup'!N:N))</f>
        <v>25138</v>
      </c>
      <c r="V1742" t="str">
        <f>_xlfn.XLOOKUP(_xlfn.NUMBERVALUE(U1742),'Project Lookup'!X:X,'Project Lookup'!B:B)</f>
        <v>SOW#1 2024 - DE &amp; BI Team</v>
      </c>
      <c r="X1742" t="str">
        <f t="shared" si="141"/>
        <v>459 Roku Inc. : 966 SOW#1 2024 - DE &amp; BI Team</v>
      </c>
      <c r="Y1742" t="str">
        <f t="shared" si="142"/>
        <v>459 Roku Inc.</v>
      </c>
      <c r="Z1742" t="str">
        <f t="shared" si="138"/>
        <v>459 Roku Inc.</v>
      </c>
      <c r="AA1742" t="str">
        <f>_xlfn.XLOOKUP(Z1742,'Client Lookup'!A:A,'Client Lookup'!C:C)</f>
        <v>Roku</v>
      </c>
      <c r="AC1742" t="e">
        <f>_xlfn.XLOOKUP(K1742,'Results vs Forecast'!K:K,'Results vs Forecast'!K:K)</f>
        <v>#N/A</v>
      </c>
    </row>
    <row r="1743" spans="1:29" hidden="1">
      <c r="A1743" s="39"/>
      <c r="B1743" s="1" t="s">
        <v>700</v>
      </c>
      <c r="C1743" s="1" t="s">
        <v>1370</v>
      </c>
      <c r="D1743" s="1" t="s">
        <v>17</v>
      </c>
      <c r="E1743" s="1" t="s">
        <v>17</v>
      </c>
      <c r="F1743" s="2">
        <v>45535</v>
      </c>
      <c r="G1743" s="2">
        <v>45505</v>
      </c>
      <c r="H1743" s="1" t="s">
        <v>4731</v>
      </c>
      <c r="I1743" s="1" t="s">
        <v>4732</v>
      </c>
      <c r="J1743" s="1" t="s">
        <v>617</v>
      </c>
      <c r="K1743" s="1" t="s">
        <v>860</v>
      </c>
      <c r="L1743" s="1" t="s">
        <v>2892</v>
      </c>
      <c r="M1743" s="1"/>
      <c r="N1743" s="1"/>
      <c r="O1743" s="1"/>
      <c r="P1743" s="40">
        <v>320.14902630277288</v>
      </c>
      <c r="Q1743" s="37" t="str">
        <f>IF(C1743="ForthPoint","ForthPoint",IF(D1743="Intercompany",_xlfn.XLOOKUP(E1743,'Dept Lookup'!B:B,'Dept Lookup'!A:A),Modified!D1743))</f>
        <v>Data Engineering</v>
      </c>
      <c r="R1743" t="str">
        <f t="shared" si="139"/>
        <v>Roku</v>
      </c>
      <c r="S1743" s="1" t="s">
        <v>707</v>
      </c>
      <c r="T1743">
        <f t="shared" si="140"/>
        <v>0</v>
      </c>
      <c r="U1743" s="25" t="str">
        <f>IF(K1743&gt;0,K1743,_xlfn.XLOOKUP(M1743,'Client Lookup'!L:L,'Client Lookup'!N:N))</f>
        <v>25138</v>
      </c>
      <c r="V1743" t="str">
        <f>_xlfn.XLOOKUP(_xlfn.NUMBERVALUE(U1743),'Project Lookup'!X:X,'Project Lookup'!B:B)</f>
        <v>SOW#1 2024 - DE &amp; BI Team</v>
      </c>
      <c r="X1743" t="str">
        <f t="shared" si="141"/>
        <v>459 Roku Inc. : 966 SOW#1 2024 - DE &amp; BI Team</v>
      </c>
      <c r="Y1743" t="str">
        <f t="shared" si="142"/>
        <v>459 Roku Inc.</v>
      </c>
      <c r="Z1743" t="str">
        <f t="shared" si="138"/>
        <v>459 Roku Inc.</v>
      </c>
      <c r="AA1743" t="str">
        <f>_xlfn.XLOOKUP(Z1743,'Client Lookup'!A:A,'Client Lookup'!C:C)</f>
        <v>Roku</v>
      </c>
      <c r="AC1743" t="e">
        <f>_xlfn.XLOOKUP(K1743,'Results vs Forecast'!K:K,'Results vs Forecast'!K:K)</f>
        <v>#N/A</v>
      </c>
    </row>
    <row r="1744" spans="1:29" hidden="1">
      <c r="A1744" s="39"/>
      <c r="B1744" s="1" t="s">
        <v>700</v>
      </c>
      <c r="C1744" s="1" t="s">
        <v>1370</v>
      </c>
      <c r="D1744" s="1" t="s">
        <v>17</v>
      </c>
      <c r="E1744" s="1" t="s">
        <v>17</v>
      </c>
      <c r="F1744" s="2">
        <v>45535</v>
      </c>
      <c r="G1744" s="2">
        <v>45505</v>
      </c>
      <c r="H1744" s="1" t="s">
        <v>4733</v>
      </c>
      <c r="I1744" s="1" t="s">
        <v>4734</v>
      </c>
      <c r="J1744" s="1" t="s">
        <v>818</v>
      </c>
      <c r="K1744" s="1" t="s">
        <v>796</v>
      </c>
      <c r="L1744" s="1" t="s">
        <v>3346</v>
      </c>
      <c r="M1744" s="1"/>
      <c r="N1744" s="1"/>
      <c r="O1744" s="1"/>
      <c r="P1744" s="40">
        <v>648.30177826311512</v>
      </c>
      <c r="Q1744" s="37" t="str">
        <f>IF(C1744="ForthPoint","ForthPoint",IF(D1744="Intercompany",_xlfn.XLOOKUP(E1744,'Dept Lookup'!B:B,'Dept Lookup'!A:A),Modified!D1744))</f>
        <v>Data Engineering</v>
      </c>
      <c r="R1744" t="str">
        <f t="shared" si="139"/>
        <v>Globalization Partners</v>
      </c>
      <c r="S1744" s="1" t="s">
        <v>707</v>
      </c>
      <c r="T1744">
        <f t="shared" si="140"/>
        <v>0</v>
      </c>
      <c r="U1744" s="25" t="str">
        <f>IF(K1744&gt;0,K1744,_xlfn.XLOOKUP(M1744,'Client Lookup'!L:L,'Client Lookup'!N:N))</f>
        <v>36410</v>
      </c>
      <c r="V1744" t="str">
        <f>_xlfn.XLOOKUP(_xlfn.NUMBERVALUE(U1744),'Project Lookup'!X:X,'Project Lookup'!B:B)</f>
        <v>Globalization Partners SOW #40 - Data Engineering Team Renewal</v>
      </c>
      <c r="X1744" t="str">
        <f t="shared" si="141"/>
        <v>460 Globalization Partners Inc. : 1367 Globalization Partners SOW #40 - Data Engineering Team Renewal</v>
      </c>
      <c r="Y1744" t="str">
        <f t="shared" si="142"/>
        <v>460 Globalization Partners Inc.</v>
      </c>
      <c r="Z1744" t="str">
        <f t="shared" si="138"/>
        <v>460 Globalization Partners Inc.</v>
      </c>
      <c r="AA1744" t="str">
        <f>_xlfn.XLOOKUP(Z1744,'Client Lookup'!A:A,'Client Lookup'!C:C)</f>
        <v>Globalization Partners</v>
      </c>
      <c r="AC1744" t="e">
        <f>_xlfn.XLOOKUP(K1744,'Results vs Forecast'!K:K,'Results vs Forecast'!K:K)</f>
        <v>#N/A</v>
      </c>
    </row>
    <row r="1745" spans="1:29" hidden="1">
      <c r="A1745" s="39"/>
      <c r="B1745" s="1" t="s">
        <v>700</v>
      </c>
      <c r="C1745" s="1" t="s">
        <v>1370</v>
      </c>
      <c r="D1745" s="1" t="s">
        <v>17</v>
      </c>
      <c r="E1745" s="1" t="s">
        <v>17</v>
      </c>
      <c r="F1745" s="2">
        <v>45535</v>
      </c>
      <c r="G1745" s="2">
        <v>45505</v>
      </c>
      <c r="H1745" s="1" t="s">
        <v>4735</v>
      </c>
      <c r="I1745" s="1" t="s">
        <v>4736</v>
      </c>
      <c r="J1745" s="1" t="s">
        <v>818</v>
      </c>
      <c r="K1745" s="1" t="s">
        <v>796</v>
      </c>
      <c r="L1745" s="1" t="s">
        <v>3346</v>
      </c>
      <c r="M1745" s="1"/>
      <c r="N1745" s="1"/>
      <c r="O1745" s="1"/>
      <c r="P1745" s="40">
        <v>648.30177826311512</v>
      </c>
      <c r="Q1745" s="37" t="str">
        <f>IF(C1745="ForthPoint","ForthPoint",IF(D1745="Intercompany",_xlfn.XLOOKUP(E1745,'Dept Lookup'!B:B,'Dept Lookup'!A:A),Modified!D1745))</f>
        <v>Data Engineering</v>
      </c>
      <c r="R1745" t="str">
        <f t="shared" si="139"/>
        <v>Globalization Partners</v>
      </c>
      <c r="S1745" s="1" t="s">
        <v>707</v>
      </c>
      <c r="T1745">
        <f t="shared" si="140"/>
        <v>0</v>
      </c>
      <c r="U1745" s="25" t="str">
        <f>IF(K1745&gt;0,K1745,_xlfn.XLOOKUP(M1745,'Client Lookup'!L:L,'Client Lookup'!N:N))</f>
        <v>36410</v>
      </c>
      <c r="V1745" t="str">
        <f>_xlfn.XLOOKUP(_xlfn.NUMBERVALUE(U1745),'Project Lookup'!X:X,'Project Lookup'!B:B)</f>
        <v>Globalization Partners SOW #40 - Data Engineering Team Renewal</v>
      </c>
      <c r="X1745" t="str">
        <f t="shared" si="141"/>
        <v>460 Globalization Partners Inc. : 1367 Globalization Partners SOW #40 - Data Engineering Team Renewal</v>
      </c>
      <c r="Y1745" t="str">
        <f t="shared" si="142"/>
        <v>460 Globalization Partners Inc.</v>
      </c>
      <c r="Z1745" t="str">
        <f t="shared" si="138"/>
        <v>460 Globalization Partners Inc.</v>
      </c>
      <c r="AA1745" t="str">
        <f>_xlfn.XLOOKUP(Z1745,'Client Lookup'!A:A,'Client Lookup'!C:C)</f>
        <v>Globalization Partners</v>
      </c>
      <c r="AC1745" t="e">
        <f>_xlfn.XLOOKUP(K1745,'Results vs Forecast'!K:K,'Results vs Forecast'!K:K)</f>
        <v>#N/A</v>
      </c>
    </row>
    <row r="1746" spans="1:29" hidden="1">
      <c r="A1746" s="39"/>
      <c r="B1746" s="1" t="s">
        <v>700</v>
      </c>
      <c r="C1746" s="1" t="s">
        <v>1370</v>
      </c>
      <c r="D1746" s="1" t="s">
        <v>17</v>
      </c>
      <c r="E1746" s="1" t="s">
        <v>17</v>
      </c>
      <c r="F1746" s="2">
        <v>45535</v>
      </c>
      <c r="G1746" s="2">
        <v>45505</v>
      </c>
      <c r="H1746" s="1" t="s">
        <v>4737</v>
      </c>
      <c r="I1746" s="1" t="s">
        <v>4738</v>
      </c>
      <c r="J1746" s="1" t="s">
        <v>617</v>
      </c>
      <c r="K1746" s="1" t="s">
        <v>860</v>
      </c>
      <c r="L1746" s="1" t="s">
        <v>2892</v>
      </c>
      <c r="M1746" s="1"/>
      <c r="N1746" s="1"/>
      <c r="O1746" s="1"/>
      <c r="P1746" s="40">
        <v>425.19804948574631</v>
      </c>
      <c r="Q1746" s="37" t="str">
        <f>IF(C1746="ForthPoint","ForthPoint",IF(D1746="Intercompany",_xlfn.XLOOKUP(E1746,'Dept Lookup'!B:B,'Dept Lookup'!A:A),Modified!D1746))</f>
        <v>Data Engineering</v>
      </c>
      <c r="R1746" t="str">
        <f t="shared" si="139"/>
        <v>Roku</v>
      </c>
      <c r="S1746" s="1" t="s">
        <v>707</v>
      </c>
      <c r="T1746">
        <f t="shared" si="140"/>
        <v>0</v>
      </c>
      <c r="U1746" s="25" t="str">
        <f>IF(K1746&gt;0,K1746,_xlfn.XLOOKUP(M1746,'Client Lookup'!L:L,'Client Lookup'!N:N))</f>
        <v>25138</v>
      </c>
      <c r="V1746" t="str">
        <f>_xlfn.XLOOKUP(_xlfn.NUMBERVALUE(U1746),'Project Lookup'!X:X,'Project Lookup'!B:B)</f>
        <v>SOW#1 2024 - DE &amp; BI Team</v>
      </c>
      <c r="X1746" t="str">
        <f t="shared" si="141"/>
        <v>459 Roku Inc. : 966 SOW#1 2024 - DE &amp; BI Team</v>
      </c>
      <c r="Y1746" t="str">
        <f t="shared" si="142"/>
        <v>459 Roku Inc.</v>
      </c>
      <c r="Z1746" t="str">
        <f t="shared" si="138"/>
        <v>459 Roku Inc.</v>
      </c>
      <c r="AA1746" t="str">
        <f>_xlfn.XLOOKUP(Z1746,'Client Lookup'!A:A,'Client Lookup'!C:C)</f>
        <v>Roku</v>
      </c>
      <c r="AC1746" t="e">
        <f>_xlfn.XLOOKUP(K1746,'Results vs Forecast'!K:K,'Results vs Forecast'!K:K)</f>
        <v>#N/A</v>
      </c>
    </row>
    <row r="1747" spans="1:29" hidden="1">
      <c r="A1747" s="39"/>
      <c r="B1747" s="1" t="s">
        <v>700</v>
      </c>
      <c r="C1747" s="1" t="s">
        <v>1370</v>
      </c>
      <c r="D1747" s="1" t="s">
        <v>17</v>
      </c>
      <c r="E1747" s="1" t="s">
        <v>17</v>
      </c>
      <c r="F1747" s="2">
        <v>45535</v>
      </c>
      <c r="G1747" s="2">
        <v>45505</v>
      </c>
      <c r="H1747" s="1" t="s">
        <v>4739</v>
      </c>
      <c r="I1747" s="1" t="s">
        <v>4740</v>
      </c>
      <c r="J1747" s="1" t="s">
        <v>612</v>
      </c>
      <c r="K1747" s="1" t="s">
        <v>853</v>
      </c>
      <c r="L1747" s="1" t="s">
        <v>3335</v>
      </c>
      <c r="M1747" s="1"/>
      <c r="N1747" s="1"/>
      <c r="O1747" s="1"/>
      <c r="P1747" s="40">
        <v>258.12015245661064</v>
      </c>
      <c r="Q1747" s="37" t="str">
        <f>IF(C1747="ForthPoint","ForthPoint",IF(D1747="Intercompany",_xlfn.XLOOKUP(E1747,'Dept Lookup'!B:B,'Dept Lookup'!A:A),Modified!D1747))</f>
        <v>Data Engineering</v>
      </c>
      <c r="R1747" t="str">
        <f t="shared" si="139"/>
        <v>Pixability</v>
      </c>
      <c r="S1747" s="1" t="s">
        <v>707</v>
      </c>
      <c r="T1747">
        <f t="shared" si="140"/>
        <v>0</v>
      </c>
      <c r="U1747" s="25" t="str">
        <f>IF(K1747&gt;0,K1747,_xlfn.XLOOKUP(M1747,'Client Lookup'!L:L,'Client Lookup'!N:N))</f>
        <v>34753</v>
      </c>
      <c r="V1747" t="str">
        <f>_xlfn.XLOOKUP(_xlfn.NUMBERVALUE(U1747),'Project Lookup'!X:X,'Project Lookup'!B:B)</f>
        <v>Pixability SOW 4</v>
      </c>
      <c r="X1747" t="str">
        <f t="shared" si="141"/>
        <v>466 Pixability Inc. : 1331 Pixability SOW 4</v>
      </c>
      <c r="Y1747" t="str">
        <f t="shared" si="142"/>
        <v>466 Pixability Inc.</v>
      </c>
      <c r="Z1747" t="str">
        <f t="shared" si="138"/>
        <v>466 Pixability Inc.</v>
      </c>
      <c r="AA1747" t="str">
        <f>_xlfn.XLOOKUP(Z1747,'Client Lookup'!A:A,'Client Lookup'!C:C)</f>
        <v>Pixability</v>
      </c>
      <c r="AC1747" t="e">
        <f>_xlfn.XLOOKUP(K1747,'Results vs Forecast'!K:K,'Results vs Forecast'!K:K)</f>
        <v>#N/A</v>
      </c>
    </row>
    <row r="1748" spans="1:29" hidden="1">
      <c r="A1748" s="39"/>
      <c r="B1748" s="1" t="s">
        <v>700</v>
      </c>
      <c r="C1748" s="1" t="s">
        <v>1370</v>
      </c>
      <c r="D1748" s="1" t="s">
        <v>17</v>
      </c>
      <c r="E1748" s="1" t="s">
        <v>17</v>
      </c>
      <c r="F1748" s="2">
        <v>45535</v>
      </c>
      <c r="G1748" s="2">
        <v>45505</v>
      </c>
      <c r="H1748" s="1" t="s">
        <v>4741</v>
      </c>
      <c r="I1748" s="1" t="s">
        <v>4742</v>
      </c>
      <c r="J1748" s="1" t="s">
        <v>645</v>
      </c>
      <c r="K1748" s="1" t="s">
        <v>891</v>
      </c>
      <c r="L1748" s="1" t="s">
        <v>3332</v>
      </c>
      <c r="M1748" s="1"/>
      <c r="N1748" s="1"/>
      <c r="O1748" s="1"/>
      <c r="P1748" s="40">
        <v>480.22353945415932</v>
      </c>
      <c r="Q1748" s="37" t="str">
        <f>IF(C1748="ForthPoint","ForthPoint",IF(D1748="Intercompany",_xlfn.XLOOKUP(E1748,'Dept Lookup'!B:B,'Dept Lookup'!A:A),Modified!D1748))</f>
        <v>Data Engineering</v>
      </c>
      <c r="R1748" t="str">
        <f t="shared" si="139"/>
        <v>The Blackstone Group</v>
      </c>
      <c r="S1748" s="1" t="s">
        <v>707</v>
      </c>
      <c r="T1748">
        <f t="shared" si="140"/>
        <v>0</v>
      </c>
      <c r="U1748" s="25" t="str">
        <f>IF(K1748&gt;0,K1748,_xlfn.XLOOKUP(M1748,'Client Lookup'!L:L,'Client Lookup'!N:N))</f>
        <v>25160</v>
      </c>
      <c r="V1748" t="str">
        <f>_xlfn.XLOOKUP(_xlfn.NUMBERVALUE(U1748),'Project Lookup'!X:X,'Project Lookup'!B:B)</f>
        <v>Blackstone SOW #12</v>
      </c>
      <c r="X1748" t="str">
        <f t="shared" si="141"/>
        <v>468 Blackstone Inc. : 988 Blackstone SOW #12</v>
      </c>
      <c r="Y1748" t="str">
        <f t="shared" si="142"/>
        <v>468 Blackstone Inc.</v>
      </c>
      <c r="Z1748" t="str">
        <f t="shared" si="138"/>
        <v>468 Blackstone Inc.</v>
      </c>
      <c r="AA1748" t="str">
        <f>_xlfn.XLOOKUP(Z1748,'Client Lookup'!A:A,'Client Lookup'!C:C)</f>
        <v>The Blackstone Group</v>
      </c>
      <c r="AC1748" t="e">
        <f>_xlfn.XLOOKUP(K1748,'Results vs Forecast'!K:K,'Results vs Forecast'!K:K)</f>
        <v>#N/A</v>
      </c>
    </row>
    <row r="1749" spans="1:29" hidden="1">
      <c r="A1749" s="39"/>
      <c r="B1749" s="1" t="s">
        <v>700</v>
      </c>
      <c r="C1749" s="1" t="s">
        <v>1370</v>
      </c>
      <c r="D1749" s="1" t="s">
        <v>17</v>
      </c>
      <c r="E1749" s="1" t="s">
        <v>17</v>
      </c>
      <c r="F1749" s="2">
        <v>45535</v>
      </c>
      <c r="G1749" s="2">
        <v>45505</v>
      </c>
      <c r="H1749" s="1" t="s">
        <v>4743</v>
      </c>
      <c r="I1749" s="1" t="s">
        <v>4744</v>
      </c>
      <c r="J1749" s="1" t="s">
        <v>645</v>
      </c>
      <c r="K1749" s="1" t="s">
        <v>891</v>
      </c>
      <c r="L1749" s="1" t="s">
        <v>3332</v>
      </c>
      <c r="M1749" s="1"/>
      <c r="N1749" s="1"/>
      <c r="O1749" s="1"/>
      <c r="P1749" s="40">
        <v>560.2607960298526</v>
      </c>
      <c r="Q1749" s="37" t="str">
        <f>IF(C1749="ForthPoint","ForthPoint",IF(D1749="Intercompany",_xlfn.XLOOKUP(E1749,'Dept Lookup'!B:B,'Dept Lookup'!A:A),Modified!D1749))</f>
        <v>Data Engineering</v>
      </c>
      <c r="R1749" t="str">
        <f t="shared" si="139"/>
        <v>The Blackstone Group</v>
      </c>
      <c r="S1749" s="1" t="s">
        <v>707</v>
      </c>
      <c r="T1749">
        <f t="shared" si="140"/>
        <v>0</v>
      </c>
      <c r="U1749" s="25" t="str">
        <f>IF(K1749&gt;0,K1749,_xlfn.XLOOKUP(M1749,'Client Lookup'!L:L,'Client Lookup'!N:N))</f>
        <v>25160</v>
      </c>
      <c r="V1749" t="str">
        <f>_xlfn.XLOOKUP(_xlfn.NUMBERVALUE(U1749),'Project Lookup'!X:X,'Project Lookup'!B:B)</f>
        <v>Blackstone SOW #12</v>
      </c>
      <c r="X1749" t="str">
        <f t="shared" si="141"/>
        <v>468 Blackstone Inc. : 988 Blackstone SOW #12</v>
      </c>
      <c r="Y1749" t="str">
        <f t="shared" si="142"/>
        <v>468 Blackstone Inc.</v>
      </c>
      <c r="Z1749" t="str">
        <f t="shared" si="138"/>
        <v>468 Blackstone Inc.</v>
      </c>
      <c r="AA1749" t="str">
        <f>_xlfn.XLOOKUP(Z1749,'Client Lookup'!A:A,'Client Lookup'!C:C)</f>
        <v>The Blackstone Group</v>
      </c>
      <c r="AC1749" t="e">
        <f>_xlfn.XLOOKUP(K1749,'Results vs Forecast'!K:K,'Results vs Forecast'!K:K)</f>
        <v>#N/A</v>
      </c>
    </row>
    <row r="1750" spans="1:29" hidden="1">
      <c r="A1750" s="39"/>
      <c r="B1750" s="1" t="s">
        <v>700</v>
      </c>
      <c r="C1750" s="1" t="s">
        <v>1370</v>
      </c>
      <c r="D1750" s="1" t="s">
        <v>17</v>
      </c>
      <c r="E1750" s="1" t="s">
        <v>17</v>
      </c>
      <c r="F1750" s="2">
        <v>45535</v>
      </c>
      <c r="G1750" s="2">
        <v>45505</v>
      </c>
      <c r="H1750" s="1" t="s">
        <v>4745</v>
      </c>
      <c r="I1750" s="1" t="s">
        <v>4746</v>
      </c>
      <c r="J1750" s="1" t="s">
        <v>799</v>
      </c>
      <c r="K1750" s="1" t="s">
        <v>797</v>
      </c>
      <c r="L1750" s="1" t="s">
        <v>3338</v>
      </c>
      <c r="M1750" s="1"/>
      <c r="N1750" s="1"/>
      <c r="O1750" s="1"/>
      <c r="P1750" s="40">
        <v>180.08382729530976</v>
      </c>
      <c r="Q1750" s="37" t="str">
        <f>IF(C1750="ForthPoint","ForthPoint",IF(D1750="Intercompany",_xlfn.XLOOKUP(E1750,'Dept Lookup'!B:B,'Dept Lookup'!A:A),Modified!D1750))</f>
        <v>Data Engineering</v>
      </c>
      <c r="R1750" t="str">
        <f t="shared" si="139"/>
        <v>Fedefarma</v>
      </c>
      <c r="S1750" s="1" t="s">
        <v>707</v>
      </c>
      <c r="T1750">
        <f t="shared" si="140"/>
        <v>0</v>
      </c>
      <c r="U1750" s="25" t="str">
        <f>IF(K1750&gt;0,K1750,_xlfn.XLOOKUP(M1750,'Client Lookup'!L:L,'Client Lookup'!N:N))</f>
        <v>28678</v>
      </c>
      <c r="V1750" t="str">
        <f>_xlfn.XLOOKUP(_xlfn.NUMBERVALUE(U1750),'Project Lookup'!X:X,'Project Lookup'!B:B)</f>
        <v>Fedefarma: Landing Zone Assessment &amp; Recommendation Phase</v>
      </c>
      <c r="X1750" t="str">
        <f t="shared" si="141"/>
        <v>456 ICC in Montevideo represents Blend360 : 1166 Fedefarma: Landing Zone Assessment &amp; Recommendation Phase</v>
      </c>
      <c r="Y1750" t="str">
        <f t="shared" si="142"/>
        <v>456 ICC in Montevideo represents Blend360</v>
      </c>
      <c r="Z1750" t="str">
        <f t="shared" si="138"/>
        <v>456 ICC in Montevideo represents Blend360</v>
      </c>
      <c r="AA1750" t="str">
        <f>_xlfn.XLOOKUP(Z1750,'Client Lookup'!A:A,'Client Lookup'!C:C)</f>
        <v>Fedefarma</v>
      </c>
      <c r="AC1750" t="e">
        <f>_xlfn.XLOOKUP(K1750,'Results vs Forecast'!K:K,'Results vs Forecast'!K:K)</f>
        <v>#N/A</v>
      </c>
    </row>
    <row r="1751" spans="1:29" hidden="1">
      <c r="A1751" s="39"/>
      <c r="B1751" s="1" t="s">
        <v>700</v>
      </c>
      <c r="C1751" s="1" t="s">
        <v>1370</v>
      </c>
      <c r="D1751" s="1" t="s">
        <v>17</v>
      </c>
      <c r="E1751" s="1" t="s">
        <v>17</v>
      </c>
      <c r="F1751" s="2">
        <v>45535</v>
      </c>
      <c r="G1751" s="2">
        <v>45505</v>
      </c>
      <c r="H1751" s="1" t="s">
        <v>4747</v>
      </c>
      <c r="I1751" s="1" t="s">
        <v>4748</v>
      </c>
      <c r="J1751" s="1" t="s">
        <v>799</v>
      </c>
      <c r="K1751" s="1" t="s">
        <v>797</v>
      </c>
      <c r="L1751" s="1" t="s">
        <v>3338</v>
      </c>
      <c r="M1751" s="1"/>
      <c r="N1751" s="1"/>
      <c r="O1751" s="1"/>
      <c r="P1751" s="40">
        <v>160.07451315138644</v>
      </c>
      <c r="Q1751" s="37" t="str">
        <f>IF(C1751="ForthPoint","ForthPoint",IF(D1751="Intercompany",_xlfn.XLOOKUP(E1751,'Dept Lookup'!B:B,'Dept Lookup'!A:A),Modified!D1751))</f>
        <v>Data Engineering</v>
      </c>
      <c r="R1751" t="str">
        <f t="shared" si="139"/>
        <v>Fedefarma</v>
      </c>
      <c r="S1751" s="1" t="s">
        <v>707</v>
      </c>
      <c r="T1751">
        <f t="shared" si="140"/>
        <v>0</v>
      </c>
      <c r="U1751" s="25" t="str">
        <f>IF(K1751&gt;0,K1751,_xlfn.XLOOKUP(M1751,'Client Lookup'!L:L,'Client Lookup'!N:N))</f>
        <v>28678</v>
      </c>
      <c r="V1751" t="str">
        <f>_xlfn.XLOOKUP(_xlfn.NUMBERVALUE(U1751),'Project Lookup'!X:X,'Project Lookup'!B:B)</f>
        <v>Fedefarma: Landing Zone Assessment &amp; Recommendation Phase</v>
      </c>
      <c r="X1751" t="str">
        <f t="shared" si="141"/>
        <v>456 ICC in Montevideo represents Blend360 : 1166 Fedefarma: Landing Zone Assessment &amp; Recommendation Phase</v>
      </c>
      <c r="Y1751" t="str">
        <f t="shared" si="142"/>
        <v>456 ICC in Montevideo represents Blend360</v>
      </c>
      <c r="Z1751" t="str">
        <f t="shared" si="138"/>
        <v>456 ICC in Montevideo represents Blend360</v>
      </c>
      <c r="AA1751" t="str">
        <f>_xlfn.XLOOKUP(Z1751,'Client Lookup'!A:A,'Client Lookup'!C:C)</f>
        <v>Fedefarma</v>
      </c>
      <c r="AC1751" t="e">
        <f>_xlfn.XLOOKUP(K1751,'Results vs Forecast'!K:K,'Results vs Forecast'!K:K)</f>
        <v>#N/A</v>
      </c>
    </row>
    <row r="1752" spans="1:29" hidden="1">
      <c r="A1752" s="39"/>
      <c r="B1752" s="1" t="s">
        <v>700</v>
      </c>
      <c r="C1752" s="1" t="s">
        <v>1370</v>
      </c>
      <c r="D1752" s="1" t="s">
        <v>17</v>
      </c>
      <c r="E1752" s="1" t="s">
        <v>17</v>
      </c>
      <c r="F1752" s="2">
        <v>45535</v>
      </c>
      <c r="G1752" s="2">
        <v>45505</v>
      </c>
      <c r="H1752" s="1" t="s">
        <v>4749</v>
      </c>
      <c r="I1752" s="1" t="s">
        <v>4750</v>
      </c>
      <c r="J1752" s="1" t="s">
        <v>617</v>
      </c>
      <c r="K1752" s="1" t="s">
        <v>860</v>
      </c>
      <c r="L1752" s="1" t="s">
        <v>2892</v>
      </c>
      <c r="M1752" s="1"/>
      <c r="N1752" s="1"/>
      <c r="O1752" s="1"/>
      <c r="P1752" s="40">
        <v>432.20118550874338</v>
      </c>
      <c r="Q1752" s="37" t="str">
        <f>IF(C1752="ForthPoint","ForthPoint",IF(D1752="Intercompany",_xlfn.XLOOKUP(E1752,'Dept Lookup'!B:B,'Dept Lookup'!A:A),Modified!D1752))</f>
        <v>Data Engineering</v>
      </c>
      <c r="R1752" t="str">
        <f t="shared" si="139"/>
        <v>Roku</v>
      </c>
      <c r="S1752" s="1" t="s">
        <v>707</v>
      </c>
      <c r="T1752">
        <f t="shared" si="140"/>
        <v>0</v>
      </c>
      <c r="U1752" s="25" t="str">
        <f>IF(K1752&gt;0,K1752,_xlfn.XLOOKUP(M1752,'Client Lookup'!L:L,'Client Lookup'!N:N))</f>
        <v>25138</v>
      </c>
      <c r="V1752" t="str">
        <f>_xlfn.XLOOKUP(_xlfn.NUMBERVALUE(U1752),'Project Lookup'!X:X,'Project Lookup'!B:B)</f>
        <v>SOW#1 2024 - DE &amp; BI Team</v>
      </c>
      <c r="X1752" t="str">
        <f t="shared" si="141"/>
        <v>459 Roku Inc. : 966 SOW#1 2024 - DE &amp; BI Team</v>
      </c>
      <c r="Y1752" t="str">
        <f t="shared" si="142"/>
        <v>459 Roku Inc.</v>
      </c>
      <c r="Z1752" t="str">
        <f t="shared" ref="Z1752:Z1815" si="143">IF(LEFT(Y1752,3)="ICC",IFERROR(_xlfn.TEXTAFTER(Y1752,"ICC "),Y1752),Y1752)</f>
        <v>459 Roku Inc.</v>
      </c>
      <c r="AA1752" t="str">
        <f>_xlfn.XLOOKUP(Z1752,'Client Lookup'!A:A,'Client Lookup'!C:C)</f>
        <v>Roku</v>
      </c>
      <c r="AC1752" t="e">
        <f>_xlfn.XLOOKUP(K1752,'Results vs Forecast'!K:K,'Results vs Forecast'!K:K)</f>
        <v>#N/A</v>
      </c>
    </row>
    <row r="1753" spans="1:29" hidden="1">
      <c r="A1753" s="39"/>
      <c r="B1753" s="1" t="s">
        <v>700</v>
      </c>
      <c r="C1753" s="1" t="s">
        <v>1370</v>
      </c>
      <c r="D1753" s="1" t="s">
        <v>17</v>
      </c>
      <c r="E1753" s="1" t="s">
        <v>17</v>
      </c>
      <c r="F1753" s="2">
        <v>45535</v>
      </c>
      <c r="G1753" s="2">
        <v>45505</v>
      </c>
      <c r="H1753" s="1" t="s">
        <v>4751</v>
      </c>
      <c r="I1753" s="1" t="s">
        <v>4752</v>
      </c>
      <c r="J1753" s="1" t="s">
        <v>643</v>
      </c>
      <c r="K1753" s="1" t="s">
        <v>890</v>
      </c>
      <c r="L1753" s="1" t="s">
        <v>3373</v>
      </c>
      <c r="M1753" s="1"/>
      <c r="N1753" s="1"/>
      <c r="O1753" s="1"/>
      <c r="P1753" s="40">
        <v>520.2421677420059</v>
      </c>
      <c r="Q1753" s="37" t="str">
        <f>IF(C1753="ForthPoint","ForthPoint",IF(D1753="Intercompany",_xlfn.XLOOKUP(E1753,'Dept Lookup'!B:B,'Dept Lookup'!A:A),Modified!D1753))</f>
        <v>Data Engineering</v>
      </c>
      <c r="R1753" t="str">
        <f t="shared" si="139"/>
        <v>The Blackstone Group</v>
      </c>
      <c r="S1753" s="1" t="s">
        <v>707</v>
      </c>
      <c r="T1753">
        <f t="shared" si="140"/>
        <v>0</v>
      </c>
      <c r="U1753" s="25" t="str">
        <f>IF(K1753&gt;0,K1753,_xlfn.XLOOKUP(M1753,'Client Lookup'!L:L,'Client Lookup'!N:N))</f>
        <v>32875</v>
      </c>
      <c r="V1753" t="str">
        <f>_xlfn.XLOOKUP(_xlfn.NUMBERVALUE(U1753),'Project Lookup'!X:X,'Project Lookup'!B:B)</f>
        <v>Blackstone - SOW#24 FS Engineer (Seb Team)</v>
      </c>
      <c r="X1753" t="str">
        <f t="shared" si="141"/>
        <v>468 Blackstone Inc. : 1285 Blackstone - SOW#24 FS Engineer (Seb Team)</v>
      </c>
      <c r="Y1753" t="str">
        <f t="shared" si="142"/>
        <v>468 Blackstone Inc.</v>
      </c>
      <c r="Z1753" t="str">
        <f t="shared" si="143"/>
        <v>468 Blackstone Inc.</v>
      </c>
      <c r="AA1753" t="str">
        <f>_xlfn.XLOOKUP(Z1753,'Client Lookup'!A:A,'Client Lookup'!C:C)</f>
        <v>The Blackstone Group</v>
      </c>
      <c r="AC1753" t="e">
        <f>_xlfn.XLOOKUP(K1753,'Results vs Forecast'!K:K,'Results vs Forecast'!K:K)</f>
        <v>#N/A</v>
      </c>
    </row>
    <row r="1754" spans="1:29" hidden="1">
      <c r="A1754" s="39"/>
      <c r="B1754" s="1" t="s">
        <v>700</v>
      </c>
      <c r="C1754" s="1" t="s">
        <v>1370</v>
      </c>
      <c r="D1754" s="1" t="s">
        <v>17</v>
      </c>
      <c r="E1754" s="1" t="s">
        <v>17</v>
      </c>
      <c r="F1754" s="2">
        <v>45535</v>
      </c>
      <c r="G1754" s="2">
        <v>45505</v>
      </c>
      <c r="H1754" s="1" t="s">
        <v>4753</v>
      </c>
      <c r="I1754" s="1" t="s">
        <v>4754</v>
      </c>
      <c r="J1754" s="1" t="s">
        <v>617</v>
      </c>
      <c r="K1754" s="1" t="s">
        <v>860</v>
      </c>
      <c r="L1754" s="1" t="s">
        <v>2892</v>
      </c>
      <c r="M1754" s="1"/>
      <c r="N1754" s="1"/>
      <c r="O1754" s="1"/>
      <c r="P1754" s="40">
        <v>464.21608813902071</v>
      </c>
      <c r="Q1754" s="37" t="str">
        <f>IF(C1754="ForthPoint","ForthPoint",IF(D1754="Intercompany",_xlfn.XLOOKUP(E1754,'Dept Lookup'!B:B,'Dept Lookup'!A:A),Modified!D1754))</f>
        <v>Data Engineering</v>
      </c>
      <c r="R1754" t="str">
        <f t="shared" si="139"/>
        <v>Roku</v>
      </c>
      <c r="S1754" s="1" t="s">
        <v>707</v>
      </c>
      <c r="T1754">
        <f t="shared" si="140"/>
        <v>0</v>
      </c>
      <c r="U1754" s="25" t="str">
        <f>IF(K1754&gt;0,K1754,_xlfn.XLOOKUP(M1754,'Client Lookup'!L:L,'Client Lookup'!N:N))</f>
        <v>25138</v>
      </c>
      <c r="V1754" t="str">
        <f>_xlfn.XLOOKUP(_xlfn.NUMBERVALUE(U1754),'Project Lookup'!X:X,'Project Lookup'!B:B)</f>
        <v>SOW#1 2024 - DE &amp; BI Team</v>
      </c>
      <c r="X1754" t="str">
        <f t="shared" si="141"/>
        <v>459 Roku Inc. : 966 SOW#1 2024 - DE &amp; BI Team</v>
      </c>
      <c r="Y1754" t="str">
        <f t="shared" si="142"/>
        <v>459 Roku Inc.</v>
      </c>
      <c r="Z1754" t="str">
        <f t="shared" si="143"/>
        <v>459 Roku Inc.</v>
      </c>
      <c r="AA1754" t="str">
        <f>_xlfn.XLOOKUP(Z1754,'Client Lookup'!A:A,'Client Lookup'!C:C)</f>
        <v>Roku</v>
      </c>
      <c r="AC1754" t="e">
        <f>_xlfn.XLOOKUP(K1754,'Results vs Forecast'!K:K,'Results vs Forecast'!K:K)</f>
        <v>#N/A</v>
      </c>
    </row>
    <row r="1755" spans="1:29" hidden="1">
      <c r="A1755" s="39"/>
      <c r="B1755" s="1" t="s">
        <v>700</v>
      </c>
      <c r="C1755" s="1" t="s">
        <v>1370</v>
      </c>
      <c r="D1755" s="1" t="s">
        <v>17</v>
      </c>
      <c r="E1755" s="1" t="s">
        <v>17</v>
      </c>
      <c r="F1755" s="2">
        <v>45535</v>
      </c>
      <c r="G1755" s="2">
        <v>45505</v>
      </c>
      <c r="H1755" s="1" t="s">
        <v>4755</v>
      </c>
      <c r="I1755" s="1" t="s">
        <v>4756</v>
      </c>
      <c r="J1755" s="1" t="s">
        <v>617</v>
      </c>
      <c r="K1755" s="1" t="s">
        <v>860</v>
      </c>
      <c r="L1755" s="1" t="s">
        <v>2892</v>
      </c>
      <c r="M1755" s="1"/>
      <c r="N1755" s="1"/>
      <c r="O1755" s="1"/>
      <c r="P1755" s="40">
        <v>320.14902630277288</v>
      </c>
      <c r="Q1755" s="37" t="str">
        <f>IF(C1755="ForthPoint","ForthPoint",IF(D1755="Intercompany",_xlfn.XLOOKUP(E1755,'Dept Lookup'!B:B,'Dept Lookup'!A:A),Modified!D1755))</f>
        <v>Data Engineering</v>
      </c>
      <c r="R1755" t="str">
        <f t="shared" si="139"/>
        <v>Roku</v>
      </c>
      <c r="S1755" s="1" t="s">
        <v>707</v>
      </c>
      <c r="T1755">
        <f t="shared" si="140"/>
        <v>0</v>
      </c>
      <c r="U1755" s="25" t="str">
        <f>IF(K1755&gt;0,K1755,_xlfn.XLOOKUP(M1755,'Client Lookup'!L:L,'Client Lookup'!N:N))</f>
        <v>25138</v>
      </c>
      <c r="V1755" t="str">
        <f>_xlfn.XLOOKUP(_xlfn.NUMBERVALUE(U1755),'Project Lookup'!X:X,'Project Lookup'!B:B)</f>
        <v>SOW#1 2024 - DE &amp; BI Team</v>
      </c>
      <c r="X1755" t="str">
        <f t="shared" si="141"/>
        <v>459 Roku Inc. : 966 SOW#1 2024 - DE &amp; BI Team</v>
      </c>
      <c r="Y1755" t="str">
        <f t="shared" si="142"/>
        <v>459 Roku Inc.</v>
      </c>
      <c r="Z1755" t="str">
        <f t="shared" si="143"/>
        <v>459 Roku Inc.</v>
      </c>
      <c r="AA1755" t="str">
        <f>_xlfn.XLOOKUP(Z1755,'Client Lookup'!A:A,'Client Lookup'!C:C)</f>
        <v>Roku</v>
      </c>
      <c r="AC1755" t="e">
        <f>_xlfn.XLOOKUP(K1755,'Results vs Forecast'!K:K,'Results vs Forecast'!K:K)</f>
        <v>#N/A</v>
      </c>
    </row>
    <row r="1756" spans="1:29" hidden="1">
      <c r="A1756" s="39"/>
      <c r="B1756" s="1" t="s">
        <v>700</v>
      </c>
      <c r="C1756" s="1" t="s">
        <v>1370</v>
      </c>
      <c r="D1756" s="1" t="s">
        <v>17</v>
      </c>
      <c r="E1756" s="1" t="s">
        <v>17</v>
      </c>
      <c r="F1756" s="2">
        <v>45535</v>
      </c>
      <c r="G1756" s="2">
        <v>45505</v>
      </c>
      <c r="H1756" s="1" t="s">
        <v>4757</v>
      </c>
      <c r="I1756" s="1" t="s">
        <v>4758</v>
      </c>
      <c r="J1756" s="1" t="s">
        <v>638</v>
      </c>
      <c r="K1756" s="1" t="s">
        <v>885</v>
      </c>
      <c r="L1756" s="1" t="s">
        <v>3435</v>
      </c>
      <c r="M1756" s="1"/>
      <c r="N1756" s="1"/>
      <c r="O1756" s="1"/>
      <c r="P1756" s="40">
        <v>536.24961905714463</v>
      </c>
      <c r="Q1756" s="37" t="str">
        <f>IF(C1756="ForthPoint","ForthPoint",IF(D1756="Intercompany",_xlfn.XLOOKUP(E1756,'Dept Lookup'!B:B,'Dept Lookup'!A:A),Modified!D1756))</f>
        <v>Data Engineering</v>
      </c>
      <c r="R1756" t="str">
        <f t="shared" si="139"/>
        <v>The Blackstone Group</v>
      </c>
      <c r="S1756" s="1" t="s">
        <v>707</v>
      </c>
      <c r="T1756">
        <f t="shared" si="140"/>
        <v>0</v>
      </c>
      <c r="U1756" s="25" t="str">
        <f>IF(K1756&gt;0,K1756,_xlfn.XLOOKUP(M1756,'Client Lookup'!L:L,'Client Lookup'!N:N))</f>
        <v>28140</v>
      </c>
      <c r="V1756" t="str">
        <f>_xlfn.XLOOKUP(_xlfn.NUMBERVALUE(U1756),'Project Lookup'!X:X,'Project Lookup'!B:B)</f>
        <v>Blackstone - SOW#16 - Exec Office Team (.Net)</v>
      </c>
      <c r="X1756" t="str">
        <f t="shared" si="141"/>
        <v>468 Blackstone Inc. : 1141 Blackstone - SOW#16 - Exec Office Team (.Net)</v>
      </c>
      <c r="Y1756" t="str">
        <f t="shared" si="142"/>
        <v>468 Blackstone Inc.</v>
      </c>
      <c r="Z1756" t="str">
        <f t="shared" si="143"/>
        <v>468 Blackstone Inc.</v>
      </c>
      <c r="AA1756" t="str">
        <f>_xlfn.XLOOKUP(Z1756,'Client Lookup'!A:A,'Client Lookup'!C:C)</f>
        <v>The Blackstone Group</v>
      </c>
      <c r="AC1756" t="e">
        <f>_xlfn.XLOOKUP(K1756,'Results vs Forecast'!K:K,'Results vs Forecast'!K:K)</f>
        <v>#N/A</v>
      </c>
    </row>
    <row r="1757" spans="1:29" hidden="1">
      <c r="A1757" s="39"/>
      <c r="B1757" s="1" t="s">
        <v>700</v>
      </c>
      <c r="C1757" s="1" t="s">
        <v>1370</v>
      </c>
      <c r="D1757" s="1" t="s">
        <v>17</v>
      </c>
      <c r="E1757" s="1" t="s">
        <v>17</v>
      </c>
      <c r="F1757" s="2">
        <v>45535</v>
      </c>
      <c r="G1757" s="2">
        <v>45505</v>
      </c>
      <c r="H1757" s="1" t="s">
        <v>4759</v>
      </c>
      <c r="I1757" s="1" t="s">
        <v>4760</v>
      </c>
      <c r="J1757" s="1" t="s">
        <v>640</v>
      </c>
      <c r="K1757" s="1" t="s">
        <v>884</v>
      </c>
      <c r="L1757" s="1" t="s">
        <v>3366</v>
      </c>
      <c r="M1757" s="1"/>
      <c r="N1757" s="1"/>
      <c r="O1757" s="1"/>
      <c r="P1757" s="40">
        <v>560.2607960298526</v>
      </c>
      <c r="Q1757" s="37" t="str">
        <f>IF(C1757="ForthPoint","ForthPoint",IF(D1757="Intercompany",_xlfn.XLOOKUP(E1757,'Dept Lookup'!B:B,'Dept Lookup'!A:A),Modified!D1757))</f>
        <v>Data Engineering</v>
      </c>
      <c r="R1757" t="str">
        <f t="shared" si="139"/>
        <v>The Blackstone Group</v>
      </c>
      <c r="S1757" s="1" t="s">
        <v>707</v>
      </c>
      <c r="T1757">
        <f t="shared" si="140"/>
        <v>0</v>
      </c>
      <c r="U1757" s="25" t="str">
        <f>IF(K1757&gt;0,K1757,_xlfn.XLOOKUP(M1757,'Client Lookup'!L:L,'Client Lookup'!N:N))</f>
        <v>29210</v>
      </c>
      <c r="V1757" t="str">
        <f>_xlfn.XLOOKUP(_xlfn.NUMBERVALUE(U1757),'Project Lookup'!X:X,'Project Lookup'!B:B)</f>
        <v>Blackstone - SOW#15 - Developer Experience Team (.Net)</v>
      </c>
      <c r="X1757" t="str">
        <f t="shared" si="141"/>
        <v>468 Blackstone Inc. : 1189 Blackstone - SOW#15 - Developer Experience Team (.Net)</v>
      </c>
      <c r="Y1757" t="str">
        <f t="shared" si="142"/>
        <v>468 Blackstone Inc.</v>
      </c>
      <c r="Z1757" t="str">
        <f t="shared" si="143"/>
        <v>468 Blackstone Inc.</v>
      </c>
      <c r="AA1757" t="str">
        <f>_xlfn.XLOOKUP(Z1757,'Client Lookup'!A:A,'Client Lookup'!C:C)</f>
        <v>The Blackstone Group</v>
      </c>
      <c r="AC1757" t="e">
        <f>_xlfn.XLOOKUP(K1757,'Results vs Forecast'!K:K,'Results vs Forecast'!K:K)</f>
        <v>#N/A</v>
      </c>
    </row>
    <row r="1758" spans="1:29" hidden="1">
      <c r="A1758" s="39"/>
      <c r="B1758" s="1" t="s">
        <v>700</v>
      </c>
      <c r="C1758" s="1" t="s">
        <v>701</v>
      </c>
      <c r="D1758" s="1" t="s">
        <v>17</v>
      </c>
      <c r="E1758" s="1" t="s">
        <v>17</v>
      </c>
      <c r="F1758" s="2">
        <v>45535</v>
      </c>
      <c r="G1758" s="2">
        <v>45505</v>
      </c>
      <c r="H1758" s="1" t="s">
        <v>4761</v>
      </c>
      <c r="I1758" s="1" t="s">
        <v>4762</v>
      </c>
      <c r="J1758" s="1" t="s">
        <v>940</v>
      </c>
      <c r="K1758" s="1" t="s">
        <v>924</v>
      </c>
      <c r="L1758" s="1" t="s">
        <v>4763</v>
      </c>
      <c r="M1758" s="1"/>
      <c r="N1758" s="1"/>
      <c r="O1758" s="1" t="s">
        <v>1369</v>
      </c>
      <c r="P1758" s="40">
        <v>2810</v>
      </c>
      <c r="Q1758" s="37" t="str">
        <f>IF(C1758="ForthPoint","ForthPoint",IF(D1758="Intercompany",_xlfn.XLOOKUP(E1758,'Dept Lookup'!B:B,'Dept Lookup'!A:A),Modified!D1758))</f>
        <v>Data Engineering</v>
      </c>
      <c r="R1758" t="str">
        <f t="shared" si="139"/>
        <v>Visa</v>
      </c>
      <c r="S1758" s="1" t="s">
        <v>707</v>
      </c>
      <c r="T1758">
        <f t="shared" si="140"/>
        <v>0</v>
      </c>
      <c r="U1758" s="25" t="str">
        <f>IF(K1758&gt;0,K1758,_xlfn.XLOOKUP(M1758,'Client Lookup'!L:L,'Client Lookup'!N:N))</f>
        <v>35269</v>
      </c>
      <c r="V1758" t="str">
        <f>_xlfn.XLOOKUP(_xlfn.NUMBERVALUE(U1758),'Project Lookup'!X:X,'Project Lookup'!B:B)</f>
        <v>VISA India - 2 DE resource -4 months</v>
      </c>
      <c r="X1758" t="str">
        <f t="shared" si="141"/>
        <v>11 Visa : 1341 VISA India - 2 DE resource -4 months</v>
      </c>
      <c r="Y1758" t="str">
        <f t="shared" si="142"/>
        <v>11 Visa</v>
      </c>
      <c r="Z1758" t="str">
        <f t="shared" si="143"/>
        <v>11 Visa</v>
      </c>
      <c r="AA1758" t="str">
        <f>_xlfn.XLOOKUP(Z1758,'Client Lookup'!A:A,'Client Lookup'!C:C)</f>
        <v>Visa</v>
      </c>
      <c r="AC1758" t="e">
        <f>_xlfn.XLOOKUP(K1758,'Results vs Forecast'!K:K,'Results vs Forecast'!K:K)</f>
        <v>#N/A</v>
      </c>
    </row>
    <row r="1759" spans="1:29" hidden="1">
      <c r="A1759" s="39"/>
      <c r="B1759" s="1" t="s">
        <v>700</v>
      </c>
      <c r="C1759" s="1" t="s">
        <v>1370</v>
      </c>
      <c r="D1759" s="1" t="s">
        <v>17</v>
      </c>
      <c r="E1759" s="1" t="s">
        <v>17</v>
      </c>
      <c r="F1759" s="2">
        <v>45535</v>
      </c>
      <c r="G1759" s="2">
        <v>45505</v>
      </c>
      <c r="H1759" s="1" t="s">
        <v>4764</v>
      </c>
      <c r="I1759" s="1" t="s">
        <v>4765</v>
      </c>
      <c r="J1759" s="1" t="s">
        <v>621</v>
      </c>
      <c r="K1759" s="1" t="s">
        <v>861</v>
      </c>
      <c r="L1759" s="1" t="s">
        <v>3500</v>
      </c>
      <c r="M1759" s="1"/>
      <c r="N1759" s="1"/>
      <c r="O1759" s="1"/>
      <c r="P1759" s="40">
        <v>294.1369179156726</v>
      </c>
      <c r="Q1759" s="37" t="str">
        <f>IF(C1759="ForthPoint","ForthPoint",IF(D1759="Intercompany",_xlfn.XLOOKUP(E1759,'Dept Lookup'!B:B,'Dept Lookup'!A:A),Modified!D1759))</f>
        <v>Data Engineering</v>
      </c>
      <c r="R1759" t="str">
        <f t="shared" si="139"/>
        <v>Sincera</v>
      </c>
      <c r="S1759" s="1" t="s">
        <v>707</v>
      </c>
      <c r="T1759">
        <f t="shared" si="140"/>
        <v>0</v>
      </c>
      <c r="U1759" s="25" t="str">
        <f>IF(K1759&gt;0,K1759,_xlfn.XLOOKUP(M1759,'Client Lookup'!L:L,'Client Lookup'!N:N))</f>
        <v>25152</v>
      </c>
      <c r="V1759" t="str">
        <f>_xlfn.XLOOKUP(_xlfn.NUMBERVALUE(U1759),'Project Lookup'!X:X,'Project Lookup'!B:B)</f>
        <v>Sincera SOW 3 - Data Engineering Team</v>
      </c>
      <c r="X1759" t="str">
        <f t="shared" si="141"/>
        <v>465 Sincera Technologies LLC : 980 Sincera SOW 3 - Data Engineering Team</v>
      </c>
      <c r="Y1759" t="str">
        <f t="shared" si="142"/>
        <v>465 Sincera Technologies LLC</v>
      </c>
      <c r="Z1759" t="str">
        <f t="shared" si="143"/>
        <v>465 Sincera Technologies LLC</v>
      </c>
      <c r="AA1759" t="str">
        <f>_xlfn.XLOOKUP(Z1759,'Client Lookup'!A:A,'Client Lookup'!C:C)</f>
        <v>Sincera</v>
      </c>
      <c r="AC1759" t="e">
        <f>_xlfn.XLOOKUP(K1759,'Results vs Forecast'!K:K,'Results vs Forecast'!K:K)</f>
        <v>#N/A</v>
      </c>
    </row>
    <row r="1760" spans="1:29" hidden="1">
      <c r="A1760" s="39"/>
      <c r="B1760" s="1" t="s">
        <v>700</v>
      </c>
      <c r="C1760" s="1" t="s">
        <v>1370</v>
      </c>
      <c r="D1760" s="1" t="s">
        <v>17</v>
      </c>
      <c r="E1760" s="1" t="s">
        <v>17</v>
      </c>
      <c r="F1760" s="2">
        <v>45535</v>
      </c>
      <c r="G1760" s="2">
        <v>45505</v>
      </c>
      <c r="H1760" s="1" t="s">
        <v>4766</v>
      </c>
      <c r="I1760" s="1" t="s">
        <v>4767</v>
      </c>
      <c r="J1760" s="1" t="s">
        <v>617</v>
      </c>
      <c r="K1760" s="1" t="s">
        <v>860</v>
      </c>
      <c r="L1760" s="1" t="s">
        <v>2892</v>
      </c>
      <c r="M1760" s="1"/>
      <c r="N1760" s="1"/>
      <c r="O1760" s="1"/>
      <c r="P1760" s="40">
        <v>320.14902630277288</v>
      </c>
      <c r="Q1760" s="37" t="str">
        <f>IF(C1760="ForthPoint","ForthPoint",IF(D1760="Intercompany",_xlfn.XLOOKUP(E1760,'Dept Lookup'!B:B,'Dept Lookup'!A:A),Modified!D1760))</f>
        <v>Data Engineering</v>
      </c>
      <c r="R1760" t="str">
        <f t="shared" si="139"/>
        <v>Roku</v>
      </c>
      <c r="S1760" s="1" t="s">
        <v>707</v>
      </c>
      <c r="T1760">
        <f t="shared" si="140"/>
        <v>0</v>
      </c>
      <c r="U1760" s="25" t="str">
        <f>IF(K1760&gt;0,K1760,_xlfn.XLOOKUP(M1760,'Client Lookup'!L:L,'Client Lookup'!N:N))</f>
        <v>25138</v>
      </c>
      <c r="V1760" t="str">
        <f>_xlfn.XLOOKUP(_xlfn.NUMBERVALUE(U1760),'Project Lookup'!X:X,'Project Lookup'!B:B)</f>
        <v>SOW#1 2024 - DE &amp; BI Team</v>
      </c>
      <c r="X1760" t="str">
        <f t="shared" si="141"/>
        <v>459 Roku Inc. : 966 SOW#1 2024 - DE &amp; BI Team</v>
      </c>
      <c r="Y1760" t="str">
        <f t="shared" si="142"/>
        <v>459 Roku Inc.</v>
      </c>
      <c r="Z1760" t="str">
        <f t="shared" si="143"/>
        <v>459 Roku Inc.</v>
      </c>
      <c r="AA1760" t="str">
        <f>_xlfn.XLOOKUP(Z1760,'Client Lookup'!A:A,'Client Lookup'!C:C)</f>
        <v>Roku</v>
      </c>
      <c r="AC1760" t="e">
        <f>_xlfn.XLOOKUP(K1760,'Results vs Forecast'!K:K,'Results vs Forecast'!K:K)</f>
        <v>#N/A</v>
      </c>
    </row>
    <row r="1761" spans="1:29" hidden="1">
      <c r="A1761" s="39"/>
      <c r="B1761" s="1" t="s">
        <v>700</v>
      </c>
      <c r="C1761" s="1" t="s">
        <v>1370</v>
      </c>
      <c r="D1761" s="1" t="s">
        <v>17</v>
      </c>
      <c r="E1761" s="1" t="s">
        <v>17</v>
      </c>
      <c r="F1761" s="2">
        <v>45535</v>
      </c>
      <c r="G1761" s="2">
        <v>45505</v>
      </c>
      <c r="H1761" s="1" t="s">
        <v>4768</v>
      </c>
      <c r="I1761" s="1" t="s">
        <v>4769</v>
      </c>
      <c r="J1761" s="1" t="s">
        <v>617</v>
      </c>
      <c r="K1761" s="1" t="s">
        <v>860</v>
      </c>
      <c r="L1761" s="1" t="s">
        <v>2892</v>
      </c>
      <c r="M1761" s="1"/>
      <c r="N1761" s="1"/>
      <c r="O1761" s="1"/>
      <c r="P1761" s="40">
        <v>320.14902630277288</v>
      </c>
      <c r="Q1761" s="37" t="str">
        <f>IF(C1761="ForthPoint","ForthPoint",IF(D1761="Intercompany",_xlfn.XLOOKUP(E1761,'Dept Lookup'!B:B,'Dept Lookup'!A:A),Modified!D1761))</f>
        <v>Data Engineering</v>
      </c>
      <c r="R1761" t="str">
        <f t="shared" si="139"/>
        <v>Roku</v>
      </c>
      <c r="S1761" s="1" t="s">
        <v>707</v>
      </c>
      <c r="T1761">
        <f t="shared" si="140"/>
        <v>0</v>
      </c>
      <c r="U1761" s="25" t="str">
        <f>IF(K1761&gt;0,K1761,_xlfn.XLOOKUP(M1761,'Client Lookup'!L:L,'Client Lookup'!N:N))</f>
        <v>25138</v>
      </c>
      <c r="V1761" t="str">
        <f>_xlfn.XLOOKUP(_xlfn.NUMBERVALUE(U1761),'Project Lookup'!X:X,'Project Lookup'!B:B)</f>
        <v>SOW#1 2024 - DE &amp; BI Team</v>
      </c>
      <c r="X1761" t="str">
        <f t="shared" si="141"/>
        <v>459 Roku Inc. : 966 SOW#1 2024 - DE &amp; BI Team</v>
      </c>
      <c r="Y1761" t="str">
        <f t="shared" si="142"/>
        <v>459 Roku Inc.</v>
      </c>
      <c r="Z1761" t="str">
        <f t="shared" si="143"/>
        <v>459 Roku Inc.</v>
      </c>
      <c r="AA1761" t="str">
        <f>_xlfn.XLOOKUP(Z1761,'Client Lookup'!A:A,'Client Lookup'!C:C)</f>
        <v>Roku</v>
      </c>
      <c r="AC1761" t="e">
        <f>_xlfn.XLOOKUP(K1761,'Results vs Forecast'!K:K,'Results vs Forecast'!K:K)</f>
        <v>#N/A</v>
      </c>
    </row>
    <row r="1762" spans="1:29" hidden="1">
      <c r="A1762" s="39"/>
      <c r="B1762" s="1" t="s">
        <v>700</v>
      </c>
      <c r="C1762" s="1" t="s">
        <v>1370</v>
      </c>
      <c r="D1762" s="1" t="s">
        <v>17</v>
      </c>
      <c r="E1762" s="1" t="s">
        <v>17</v>
      </c>
      <c r="F1762" s="2">
        <v>45535</v>
      </c>
      <c r="G1762" s="2">
        <v>45505</v>
      </c>
      <c r="H1762" s="1" t="s">
        <v>4770</v>
      </c>
      <c r="I1762" s="1" t="s">
        <v>4771</v>
      </c>
      <c r="J1762" s="1" t="s">
        <v>617</v>
      </c>
      <c r="K1762" s="1" t="s">
        <v>860</v>
      </c>
      <c r="L1762" s="1" t="s">
        <v>2892</v>
      </c>
      <c r="M1762" s="1"/>
      <c r="N1762" s="1"/>
      <c r="O1762" s="1"/>
      <c r="P1762" s="40">
        <v>400.1862828784661</v>
      </c>
      <c r="Q1762" s="37" t="str">
        <f>IF(C1762="ForthPoint","ForthPoint",IF(D1762="Intercompany",_xlfn.XLOOKUP(E1762,'Dept Lookup'!B:B,'Dept Lookup'!A:A),Modified!D1762))</f>
        <v>Data Engineering</v>
      </c>
      <c r="R1762" t="str">
        <f t="shared" si="139"/>
        <v>Roku</v>
      </c>
      <c r="S1762" s="1" t="s">
        <v>707</v>
      </c>
      <c r="T1762">
        <f t="shared" si="140"/>
        <v>0</v>
      </c>
      <c r="U1762" s="25" t="str">
        <f>IF(K1762&gt;0,K1762,_xlfn.XLOOKUP(M1762,'Client Lookup'!L:L,'Client Lookup'!N:N))</f>
        <v>25138</v>
      </c>
      <c r="V1762" t="str">
        <f>_xlfn.XLOOKUP(_xlfn.NUMBERVALUE(U1762),'Project Lookup'!X:X,'Project Lookup'!B:B)</f>
        <v>SOW#1 2024 - DE &amp; BI Team</v>
      </c>
      <c r="X1762" t="str">
        <f t="shared" si="141"/>
        <v>459 Roku Inc. : 966 SOW#1 2024 - DE &amp; BI Team</v>
      </c>
      <c r="Y1762" t="str">
        <f t="shared" si="142"/>
        <v>459 Roku Inc.</v>
      </c>
      <c r="Z1762" t="str">
        <f t="shared" si="143"/>
        <v>459 Roku Inc.</v>
      </c>
      <c r="AA1762" t="str">
        <f>_xlfn.XLOOKUP(Z1762,'Client Lookup'!A:A,'Client Lookup'!C:C)</f>
        <v>Roku</v>
      </c>
      <c r="AC1762" t="e">
        <f>_xlfn.XLOOKUP(K1762,'Results vs Forecast'!K:K,'Results vs Forecast'!K:K)</f>
        <v>#N/A</v>
      </c>
    </row>
    <row r="1763" spans="1:29" hidden="1">
      <c r="A1763" s="39"/>
      <c r="B1763" s="1" t="s">
        <v>700</v>
      </c>
      <c r="C1763" s="1" t="s">
        <v>1370</v>
      </c>
      <c r="D1763" s="1" t="s">
        <v>17</v>
      </c>
      <c r="E1763" s="1" t="s">
        <v>17</v>
      </c>
      <c r="F1763" s="2">
        <v>45535</v>
      </c>
      <c r="G1763" s="2">
        <v>45505</v>
      </c>
      <c r="H1763" s="1" t="s">
        <v>4772</v>
      </c>
      <c r="I1763" s="1" t="s">
        <v>4773</v>
      </c>
      <c r="J1763" s="1" t="s">
        <v>617</v>
      </c>
      <c r="K1763" s="1" t="s">
        <v>860</v>
      </c>
      <c r="L1763" s="1" t="s">
        <v>2892</v>
      </c>
      <c r="M1763" s="1"/>
      <c r="N1763" s="1"/>
      <c r="O1763" s="1"/>
      <c r="P1763" s="40">
        <v>320.14902630277288</v>
      </c>
      <c r="Q1763" s="37" t="str">
        <f>IF(C1763="ForthPoint","ForthPoint",IF(D1763="Intercompany",_xlfn.XLOOKUP(E1763,'Dept Lookup'!B:B,'Dept Lookup'!A:A),Modified!D1763))</f>
        <v>Data Engineering</v>
      </c>
      <c r="R1763" t="str">
        <f t="shared" si="139"/>
        <v>Roku</v>
      </c>
      <c r="S1763" s="1" t="s">
        <v>707</v>
      </c>
      <c r="T1763">
        <f t="shared" si="140"/>
        <v>0</v>
      </c>
      <c r="U1763" s="25" t="str">
        <f>IF(K1763&gt;0,K1763,_xlfn.XLOOKUP(M1763,'Client Lookup'!L:L,'Client Lookup'!N:N))</f>
        <v>25138</v>
      </c>
      <c r="V1763" t="str">
        <f>_xlfn.XLOOKUP(_xlfn.NUMBERVALUE(U1763),'Project Lookup'!X:X,'Project Lookup'!B:B)</f>
        <v>SOW#1 2024 - DE &amp; BI Team</v>
      </c>
      <c r="X1763" t="str">
        <f t="shared" si="141"/>
        <v>459 Roku Inc. : 966 SOW#1 2024 - DE &amp; BI Team</v>
      </c>
      <c r="Y1763" t="str">
        <f t="shared" si="142"/>
        <v>459 Roku Inc.</v>
      </c>
      <c r="Z1763" t="str">
        <f t="shared" si="143"/>
        <v>459 Roku Inc.</v>
      </c>
      <c r="AA1763" t="str">
        <f>_xlfn.XLOOKUP(Z1763,'Client Lookup'!A:A,'Client Lookup'!C:C)</f>
        <v>Roku</v>
      </c>
      <c r="AC1763" t="e">
        <f>_xlfn.XLOOKUP(K1763,'Results vs Forecast'!K:K,'Results vs Forecast'!K:K)</f>
        <v>#N/A</v>
      </c>
    </row>
    <row r="1764" spans="1:29" hidden="1">
      <c r="A1764" s="39"/>
      <c r="B1764" s="1" t="s">
        <v>700</v>
      </c>
      <c r="C1764" s="1" t="s">
        <v>1370</v>
      </c>
      <c r="D1764" s="1" t="s">
        <v>17</v>
      </c>
      <c r="E1764" s="1" t="s">
        <v>17</v>
      </c>
      <c r="F1764" s="2">
        <v>45535</v>
      </c>
      <c r="G1764" s="2">
        <v>45505</v>
      </c>
      <c r="H1764" s="1" t="s">
        <v>4774</v>
      </c>
      <c r="I1764" s="1" t="s">
        <v>4775</v>
      </c>
      <c r="J1764" s="1" t="s">
        <v>640</v>
      </c>
      <c r="K1764" s="1" t="s">
        <v>884</v>
      </c>
      <c r="L1764" s="1" t="s">
        <v>3366</v>
      </c>
      <c r="M1764" s="1"/>
      <c r="N1764" s="1"/>
      <c r="O1764" s="1"/>
      <c r="P1764" s="40">
        <v>560.2607960298526</v>
      </c>
      <c r="Q1764" s="37" t="str">
        <f>IF(C1764="ForthPoint","ForthPoint",IF(D1764="Intercompany",_xlfn.XLOOKUP(E1764,'Dept Lookup'!B:B,'Dept Lookup'!A:A),Modified!D1764))</f>
        <v>Data Engineering</v>
      </c>
      <c r="R1764" t="str">
        <f t="shared" si="139"/>
        <v>The Blackstone Group</v>
      </c>
      <c r="S1764" s="1" t="s">
        <v>707</v>
      </c>
      <c r="T1764">
        <f t="shared" si="140"/>
        <v>0</v>
      </c>
      <c r="U1764" s="25" t="str">
        <f>IF(K1764&gt;0,K1764,_xlfn.XLOOKUP(M1764,'Client Lookup'!L:L,'Client Lookup'!N:N))</f>
        <v>29210</v>
      </c>
      <c r="V1764" t="str">
        <f>_xlfn.XLOOKUP(_xlfn.NUMBERVALUE(U1764),'Project Lookup'!X:X,'Project Lookup'!B:B)</f>
        <v>Blackstone - SOW#15 - Developer Experience Team (.Net)</v>
      </c>
      <c r="X1764" t="str">
        <f t="shared" si="141"/>
        <v>468 Blackstone Inc. : 1189 Blackstone - SOW#15 - Developer Experience Team (.Net)</v>
      </c>
      <c r="Y1764" t="str">
        <f t="shared" si="142"/>
        <v>468 Blackstone Inc.</v>
      </c>
      <c r="Z1764" t="str">
        <f t="shared" si="143"/>
        <v>468 Blackstone Inc.</v>
      </c>
      <c r="AA1764" t="str">
        <f>_xlfn.XLOOKUP(Z1764,'Client Lookup'!A:A,'Client Lookup'!C:C)</f>
        <v>The Blackstone Group</v>
      </c>
      <c r="AC1764" t="e">
        <f>_xlfn.XLOOKUP(K1764,'Results vs Forecast'!K:K,'Results vs Forecast'!K:K)</f>
        <v>#N/A</v>
      </c>
    </row>
    <row r="1765" spans="1:29" hidden="1">
      <c r="A1765" s="39"/>
      <c r="B1765" s="1" t="s">
        <v>700</v>
      </c>
      <c r="C1765" s="1" t="s">
        <v>1370</v>
      </c>
      <c r="D1765" s="1" t="s">
        <v>17</v>
      </c>
      <c r="E1765" s="1" t="s">
        <v>17</v>
      </c>
      <c r="F1765" s="2">
        <v>45535</v>
      </c>
      <c r="G1765" s="2">
        <v>45505</v>
      </c>
      <c r="H1765" s="1" t="s">
        <v>4776</v>
      </c>
      <c r="I1765" s="1" t="s">
        <v>4777</v>
      </c>
      <c r="J1765" s="1" t="s">
        <v>593</v>
      </c>
      <c r="K1765" s="1" t="s">
        <v>842</v>
      </c>
      <c r="L1765" s="1" t="s">
        <v>1809</v>
      </c>
      <c r="M1765" s="1"/>
      <c r="N1765" s="1"/>
      <c r="O1765" s="1"/>
      <c r="P1765" s="40">
        <v>400.1862828784661</v>
      </c>
      <c r="Q1765" s="37" t="str">
        <f>IF(C1765="ForthPoint","ForthPoint",IF(D1765="Intercompany",_xlfn.XLOOKUP(E1765,'Dept Lookup'!B:B,'Dept Lookup'!A:A),Modified!D1765))</f>
        <v>Data Engineering</v>
      </c>
      <c r="R1765" t="str">
        <f t="shared" si="139"/>
        <v>MasterCard</v>
      </c>
      <c r="S1765" s="1" t="s">
        <v>707</v>
      </c>
      <c r="T1765">
        <f t="shared" si="140"/>
        <v>0</v>
      </c>
      <c r="U1765" s="25" t="str">
        <f>IF(K1765&gt;0,K1765,_xlfn.XLOOKUP(M1765,'Client Lookup'!L:L,'Client Lookup'!N:N))</f>
        <v>25146</v>
      </c>
      <c r="V1765" t="str">
        <f>_xlfn.XLOOKUP(_xlfn.NUMBERVALUE(U1765),'Project Lookup'!X:X,'Project Lookup'!B:B)</f>
        <v>Mastercard SOW #6</v>
      </c>
      <c r="X1765" t="str">
        <f t="shared" si="141"/>
        <v>461 Session M Inc. : 974 Mastercard SOW #6</v>
      </c>
      <c r="Y1765" t="str">
        <f t="shared" si="142"/>
        <v>461 Session M Inc.</v>
      </c>
      <c r="Z1765" t="str">
        <f t="shared" si="143"/>
        <v>461 Session M Inc.</v>
      </c>
      <c r="AA1765" t="str">
        <f>_xlfn.XLOOKUP(Z1765,'Client Lookup'!A:A,'Client Lookup'!C:C)</f>
        <v>MasterCard</v>
      </c>
      <c r="AC1765" t="e">
        <f>_xlfn.XLOOKUP(K1765,'Results vs Forecast'!K:K,'Results vs Forecast'!K:K)</f>
        <v>#N/A</v>
      </c>
    </row>
    <row r="1766" spans="1:29" hidden="1">
      <c r="A1766" s="39"/>
      <c r="B1766" s="1" t="s">
        <v>700</v>
      </c>
      <c r="C1766" s="1" t="s">
        <v>1370</v>
      </c>
      <c r="D1766" s="1" t="s">
        <v>17</v>
      </c>
      <c r="E1766" s="1" t="s">
        <v>17</v>
      </c>
      <c r="F1766" s="2">
        <v>45535</v>
      </c>
      <c r="G1766" s="2">
        <v>45505</v>
      </c>
      <c r="H1766" s="1" t="s">
        <v>4778</v>
      </c>
      <c r="I1766" s="1" t="s">
        <v>4779</v>
      </c>
      <c r="J1766" s="1" t="s">
        <v>617</v>
      </c>
      <c r="K1766" s="1" t="s">
        <v>860</v>
      </c>
      <c r="L1766" s="1" t="s">
        <v>2892</v>
      </c>
      <c r="M1766" s="1"/>
      <c r="N1766" s="1"/>
      <c r="O1766" s="1"/>
      <c r="P1766" s="40">
        <v>480.22353945415932</v>
      </c>
      <c r="Q1766" s="37" t="str">
        <f>IF(C1766="ForthPoint","ForthPoint",IF(D1766="Intercompany",_xlfn.XLOOKUP(E1766,'Dept Lookup'!B:B,'Dept Lookup'!A:A),Modified!D1766))</f>
        <v>Data Engineering</v>
      </c>
      <c r="R1766" t="str">
        <f t="shared" si="139"/>
        <v>Roku</v>
      </c>
      <c r="S1766" s="1" t="s">
        <v>707</v>
      </c>
      <c r="T1766">
        <f t="shared" si="140"/>
        <v>0</v>
      </c>
      <c r="U1766" s="25" t="str">
        <f>IF(K1766&gt;0,K1766,_xlfn.XLOOKUP(M1766,'Client Lookup'!L:L,'Client Lookup'!N:N))</f>
        <v>25138</v>
      </c>
      <c r="V1766" t="str">
        <f>_xlfn.XLOOKUP(_xlfn.NUMBERVALUE(U1766),'Project Lookup'!X:X,'Project Lookup'!B:B)</f>
        <v>SOW#1 2024 - DE &amp; BI Team</v>
      </c>
      <c r="X1766" t="str">
        <f t="shared" si="141"/>
        <v>459 Roku Inc. : 966 SOW#1 2024 - DE &amp; BI Team</v>
      </c>
      <c r="Y1766" t="str">
        <f t="shared" si="142"/>
        <v>459 Roku Inc.</v>
      </c>
      <c r="Z1766" t="str">
        <f t="shared" si="143"/>
        <v>459 Roku Inc.</v>
      </c>
      <c r="AA1766" t="str">
        <f>_xlfn.XLOOKUP(Z1766,'Client Lookup'!A:A,'Client Lookup'!C:C)</f>
        <v>Roku</v>
      </c>
      <c r="AC1766" t="e">
        <f>_xlfn.XLOOKUP(K1766,'Results vs Forecast'!K:K,'Results vs Forecast'!K:K)</f>
        <v>#N/A</v>
      </c>
    </row>
    <row r="1767" spans="1:29" hidden="1">
      <c r="A1767" s="39"/>
      <c r="B1767" s="1" t="s">
        <v>700</v>
      </c>
      <c r="C1767" s="1" t="s">
        <v>1370</v>
      </c>
      <c r="D1767" s="1" t="s">
        <v>17</v>
      </c>
      <c r="E1767" s="1" t="s">
        <v>17</v>
      </c>
      <c r="F1767" s="2">
        <v>45535</v>
      </c>
      <c r="G1767" s="2">
        <v>45505</v>
      </c>
      <c r="H1767" s="1" t="s">
        <v>4780</v>
      </c>
      <c r="I1767" s="1" t="s">
        <v>4781</v>
      </c>
      <c r="J1767" s="1" t="s">
        <v>816</v>
      </c>
      <c r="K1767" s="1" t="s">
        <v>798</v>
      </c>
      <c r="L1767" s="1" t="s">
        <v>3413</v>
      </c>
      <c r="M1767" s="1"/>
      <c r="N1767" s="1"/>
      <c r="O1767" s="1"/>
      <c r="P1767" s="40">
        <v>376.17510590575813</v>
      </c>
      <c r="Q1767" s="37" t="str">
        <f>IF(C1767="ForthPoint","ForthPoint",IF(D1767="Intercompany",_xlfn.XLOOKUP(E1767,'Dept Lookup'!B:B,'Dept Lookup'!A:A),Modified!D1767))</f>
        <v>Data Engineering</v>
      </c>
      <c r="R1767" t="str">
        <f t="shared" si="139"/>
        <v>Globalization Partners</v>
      </c>
      <c r="S1767" s="1" t="s">
        <v>707</v>
      </c>
      <c r="T1767">
        <f t="shared" si="140"/>
        <v>0</v>
      </c>
      <c r="U1767" s="25" t="str">
        <f>IF(K1767&gt;0,K1767,_xlfn.XLOOKUP(M1767,'Client Lookup'!L:L,'Client Lookup'!N:N))</f>
        <v>36409</v>
      </c>
      <c r="V1767" t="str">
        <f>_xlfn.XLOOKUP(_xlfn.NUMBERVALUE(U1767),'Project Lookup'!X:X,'Project Lookup'!B:B)</f>
        <v>Globalization Partners SOW #39 - Data Engineering Team  Renewal</v>
      </c>
      <c r="X1767" t="str">
        <f t="shared" si="141"/>
        <v>460 Globalization Partners Inc. : 1366 Globalization Partners SOW #39 - Data Engineering Team  Renewal</v>
      </c>
      <c r="Y1767" t="str">
        <f t="shared" si="142"/>
        <v>460 Globalization Partners Inc.</v>
      </c>
      <c r="Z1767" t="str">
        <f t="shared" si="143"/>
        <v>460 Globalization Partners Inc.</v>
      </c>
      <c r="AA1767" t="str">
        <f>_xlfn.XLOOKUP(Z1767,'Client Lookup'!A:A,'Client Lookup'!C:C)</f>
        <v>Globalization Partners</v>
      </c>
      <c r="AC1767" t="e">
        <f>_xlfn.XLOOKUP(K1767,'Results vs Forecast'!K:K,'Results vs Forecast'!K:K)</f>
        <v>#N/A</v>
      </c>
    </row>
    <row r="1768" spans="1:29" hidden="1">
      <c r="A1768" s="39"/>
      <c r="B1768" s="1" t="s">
        <v>700</v>
      </c>
      <c r="C1768" s="1" t="s">
        <v>1370</v>
      </c>
      <c r="D1768" s="1" t="s">
        <v>17</v>
      </c>
      <c r="E1768" s="1" t="s">
        <v>17</v>
      </c>
      <c r="F1768" s="2">
        <v>45535</v>
      </c>
      <c r="G1768" s="2">
        <v>45505</v>
      </c>
      <c r="H1768" s="1" t="s">
        <v>4782</v>
      </c>
      <c r="I1768" s="1" t="s">
        <v>4783</v>
      </c>
      <c r="J1768" s="1" t="s">
        <v>617</v>
      </c>
      <c r="K1768" s="1" t="s">
        <v>860</v>
      </c>
      <c r="L1768" s="1" t="s">
        <v>2892</v>
      </c>
      <c r="M1768" s="1"/>
      <c r="N1768" s="1"/>
      <c r="O1768" s="1"/>
      <c r="P1768" s="40">
        <v>320.14902630277288</v>
      </c>
      <c r="Q1768" s="37" t="str">
        <f>IF(C1768="ForthPoint","ForthPoint",IF(D1768="Intercompany",_xlfn.XLOOKUP(E1768,'Dept Lookup'!B:B,'Dept Lookup'!A:A),Modified!D1768))</f>
        <v>Data Engineering</v>
      </c>
      <c r="R1768" t="str">
        <f t="shared" si="139"/>
        <v>Roku</v>
      </c>
      <c r="S1768" s="1" t="s">
        <v>707</v>
      </c>
      <c r="T1768">
        <f t="shared" si="140"/>
        <v>0</v>
      </c>
      <c r="U1768" s="25" t="str">
        <f>IF(K1768&gt;0,K1768,_xlfn.XLOOKUP(M1768,'Client Lookup'!L:L,'Client Lookup'!N:N))</f>
        <v>25138</v>
      </c>
      <c r="V1768" t="str">
        <f>_xlfn.XLOOKUP(_xlfn.NUMBERVALUE(U1768),'Project Lookup'!X:X,'Project Lookup'!B:B)</f>
        <v>SOW#1 2024 - DE &amp; BI Team</v>
      </c>
      <c r="X1768" t="str">
        <f t="shared" si="141"/>
        <v>459 Roku Inc. : 966 SOW#1 2024 - DE &amp; BI Team</v>
      </c>
      <c r="Y1768" t="str">
        <f t="shared" si="142"/>
        <v>459 Roku Inc.</v>
      </c>
      <c r="Z1768" t="str">
        <f t="shared" si="143"/>
        <v>459 Roku Inc.</v>
      </c>
      <c r="AA1768" t="str">
        <f>_xlfn.XLOOKUP(Z1768,'Client Lookup'!A:A,'Client Lookup'!C:C)</f>
        <v>Roku</v>
      </c>
      <c r="AC1768" t="e">
        <f>_xlfn.XLOOKUP(K1768,'Results vs Forecast'!K:K,'Results vs Forecast'!K:K)</f>
        <v>#N/A</v>
      </c>
    </row>
    <row r="1769" spans="1:29" hidden="1">
      <c r="A1769" s="39"/>
      <c r="B1769" s="1" t="s">
        <v>700</v>
      </c>
      <c r="C1769" s="1" t="s">
        <v>1370</v>
      </c>
      <c r="D1769" s="1" t="s">
        <v>17</v>
      </c>
      <c r="E1769" s="1" t="s">
        <v>17</v>
      </c>
      <c r="F1769" s="2">
        <v>45535</v>
      </c>
      <c r="G1769" s="2">
        <v>45505</v>
      </c>
      <c r="H1769" s="1" t="s">
        <v>4784</v>
      </c>
      <c r="I1769" s="1" t="s">
        <v>4785</v>
      </c>
      <c r="J1769" s="1" t="s">
        <v>617</v>
      </c>
      <c r="K1769" s="1" t="s">
        <v>860</v>
      </c>
      <c r="L1769" s="1" t="s">
        <v>2892</v>
      </c>
      <c r="M1769" s="1"/>
      <c r="N1769" s="1"/>
      <c r="O1769" s="1"/>
      <c r="P1769" s="40">
        <v>210.0977985111947</v>
      </c>
      <c r="Q1769" s="37" t="str">
        <f>IF(C1769="ForthPoint","ForthPoint",IF(D1769="Intercompany",_xlfn.XLOOKUP(E1769,'Dept Lookup'!B:B,'Dept Lookup'!A:A),Modified!D1769))</f>
        <v>Data Engineering</v>
      </c>
      <c r="R1769" t="str">
        <f t="shared" si="139"/>
        <v>Roku</v>
      </c>
      <c r="S1769" s="1" t="s">
        <v>707</v>
      </c>
      <c r="T1769">
        <f t="shared" si="140"/>
        <v>0</v>
      </c>
      <c r="U1769" s="25" t="str">
        <f>IF(K1769&gt;0,K1769,_xlfn.XLOOKUP(M1769,'Client Lookup'!L:L,'Client Lookup'!N:N))</f>
        <v>25138</v>
      </c>
      <c r="V1769" t="str">
        <f>_xlfn.XLOOKUP(_xlfn.NUMBERVALUE(U1769),'Project Lookup'!X:X,'Project Lookup'!B:B)</f>
        <v>SOW#1 2024 - DE &amp; BI Team</v>
      </c>
      <c r="X1769" t="str">
        <f t="shared" si="141"/>
        <v>459 Roku Inc. : 966 SOW#1 2024 - DE &amp; BI Team</v>
      </c>
      <c r="Y1769" t="str">
        <f t="shared" si="142"/>
        <v>459 Roku Inc.</v>
      </c>
      <c r="Z1769" t="str">
        <f t="shared" si="143"/>
        <v>459 Roku Inc.</v>
      </c>
      <c r="AA1769" t="str">
        <f>_xlfn.XLOOKUP(Z1769,'Client Lookup'!A:A,'Client Lookup'!C:C)</f>
        <v>Roku</v>
      </c>
      <c r="AC1769" t="e">
        <f>_xlfn.XLOOKUP(K1769,'Results vs Forecast'!K:K,'Results vs Forecast'!K:K)</f>
        <v>#N/A</v>
      </c>
    </row>
    <row r="1770" spans="1:29" hidden="1">
      <c r="A1770" s="39"/>
      <c r="B1770" s="1" t="s">
        <v>700</v>
      </c>
      <c r="C1770" s="1" t="s">
        <v>1370</v>
      </c>
      <c r="D1770" s="1" t="s">
        <v>17</v>
      </c>
      <c r="E1770" s="1" t="s">
        <v>17</v>
      </c>
      <c r="F1770" s="2">
        <v>45535</v>
      </c>
      <c r="G1770" s="2">
        <v>45505</v>
      </c>
      <c r="H1770" s="1" t="s">
        <v>4786</v>
      </c>
      <c r="I1770" s="1" t="s">
        <v>4787</v>
      </c>
      <c r="J1770" s="1" t="s">
        <v>593</v>
      </c>
      <c r="K1770" s="1" t="s">
        <v>842</v>
      </c>
      <c r="L1770" s="1" t="s">
        <v>1809</v>
      </c>
      <c r="M1770" s="1"/>
      <c r="N1770" s="1"/>
      <c r="O1770" s="1"/>
      <c r="P1770" s="40">
        <v>416.19373419360477</v>
      </c>
      <c r="Q1770" s="37" t="str">
        <f>IF(C1770="ForthPoint","ForthPoint",IF(D1770="Intercompany",_xlfn.XLOOKUP(E1770,'Dept Lookup'!B:B,'Dept Lookup'!A:A),Modified!D1770))</f>
        <v>Data Engineering</v>
      </c>
      <c r="R1770" t="str">
        <f t="shared" si="139"/>
        <v>MasterCard</v>
      </c>
      <c r="S1770" s="1" t="s">
        <v>707</v>
      </c>
      <c r="T1770">
        <f t="shared" si="140"/>
        <v>0</v>
      </c>
      <c r="U1770" s="25" t="str">
        <f>IF(K1770&gt;0,K1770,_xlfn.XLOOKUP(M1770,'Client Lookup'!L:L,'Client Lookup'!N:N))</f>
        <v>25146</v>
      </c>
      <c r="V1770" t="str">
        <f>_xlfn.XLOOKUP(_xlfn.NUMBERVALUE(U1770),'Project Lookup'!X:X,'Project Lookup'!B:B)</f>
        <v>Mastercard SOW #6</v>
      </c>
      <c r="X1770" t="str">
        <f t="shared" si="141"/>
        <v>461 Session M Inc. : 974 Mastercard SOW #6</v>
      </c>
      <c r="Y1770" t="str">
        <f t="shared" si="142"/>
        <v>461 Session M Inc.</v>
      </c>
      <c r="Z1770" t="str">
        <f t="shared" si="143"/>
        <v>461 Session M Inc.</v>
      </c>
      <c r="AA1770" t="str">
        <f>_xlfn.XLOOKUP(Z1770,'Client Lookup'!A:A,'Client Lookup'!C:C)</f>
        <v>MasterCard</v>
      </c>
      <c r="AC1770" t="e">
        <f>_xlfn.XLOOKUP(K1770,'Results vs Forecast'!K:K,'Results vs Forecast'!K:K)</f>
        <v>#N/A</v>
      </c>
    </row>
    <row r="1771" spans="1:29" hidden="1">
      <c r="A1771" s="39"/>
      <c r="B1771" s="1" t="s">
        <v>700</v>
      </c>
      <c r="C1771" s="1" t="s">
        <v>701</v>
      </c>
      <c r="D1771" s="1" t="s">
        <v>17</v>
      </c>
      <c r="E1771" s="1" t="s">
        <v>17</v>
      </c>
      <c r="F1771" s="2">
        <v>45535</v>
      </c>
      <c r="G1771" s="2">
        <v>45505</v>
      </c>
      <c r="H1771" s="1" t="s">
        <v>4788</v>
      </c>
      <c r="I1771" s="1" t="s">
        <v>4789</v>
      </c>
      <c r="J1771" s="1" t="s">
        <v>666</v>
      </c>
      <c r="K1771" s="1" t="s">
        <v>917</v>
      </c>
      <c r="L1771" s="1" t="s">
        <v>1865</v>
      </c>
      <c r="M1771" s="1"/>
      <c r="N1771" s="1"/>
      <c r="O1771" s="1"/>
      <c r="P1771" s="40">
        <v>13816.98</v>
      </c>
      <c r="Q1771" s="37" t="str">
        <f>IF(C1771="ForthPoint","ForthPoint",IF(D1771="Intercompany",_xlfn.XLOOKUP(E1771,'Dept Lookup'!B:B,'Dept Lookup'!A:A),Modified!D1771))</f>
        <v>Data Engineering</v>
      </c>
      <c r="R1771" t="str">
        <f t="shared" si="139"/>
        <v>Visa</v>
      </c>
      <c r="S1771" s="1" t="s">
        <v>707</v>
      </c>
      <c r="T1771">
        <f t="shared" si="140"/>
        <v>0</v>
      </c>
      <c r="U1771" s="25" t="str">
        <f>IF(K1771&gt;0,K1771,_xlfn.XLOOKUP(M1771,'Client Lookup'!L:L,'Client Lookup'!N:N))</f>
        <v>31318</v>
      </c>
      <c r="V1771" t="str">
        <f>_xlfn.XLOOKUP(_xlfn.NUMBERVALUE(U1771),'Project Lookup'!X:X,'Project Lookup'!B:B)</f>
        <v>NextGen Solutions</v>
      </c>
      <c r="X1771" t="str">
        <f t="shared" si="141"/>
        <v>11 Visa : 1246 NextGen Solutions</v>
      </c>
      <c r="Y1771" t="str">
        <f t="shared" si="142"/>
        <v>11 Visa</v>
      </c>
      <c r="Z1771" t="str">
        <f t="shared" si="143"/>
        <v>11 Visa</v>
      </c>
      <c r="AA1771" t="str">
        <f>_xlfn.XLOOKUP(Z1771,'Client Lookup'!A:A,'Client Lookup'!C:C)</f>
        <v>Visa</v>
      </c>
      <c r="AC1771" t="e">
        <f>_xlfn.XLOOKUP(K1771,'Results vs Forecast'!K:K,'Results vs Forecast'!K:K)</f>
        <v>#N/A</v>
      </c>
    </row>
    <row r="1772" spans="1:29" hidden="1">
      <c r="A1772" s="39"/>
      <c r="B1772" s="1" t="s">
        <v>700</v>
      </c>
      <c r="C1772" s="1" t="s">
        <v>1370</v>
      </c>
      <c r="D1772" s="1" t="s">
        <v>17</v>
      </c>
      <c r="E1772" s="1" t="s">
        <v>17</v>
      </c>
      <c r="F1772" s="2">
        <v>45535</v>
      </c>
      <c r="G1772" s="2">
        <v>45505</v>
      </c>
      <c r="H1772" s="1" t="s">
        <v>4790</v>
      </c>
      <c r="I1772" s="1" t="s">
        <v>4791</v>
      </c>
      <c r="J1772" s="1" t="s">
        <v>617</v>
      </c>
      <c r="K1772" s="1" t="s">
        <v>860</v>
      </c>
      <c r="L1772" s="1" t="s">
        <v>2892</v>
      </c>
      <c r="M1772" s="1"/>
      <c r="N1772" s="1"/>
      <c r="O1772" s="1"/>
      <c r="P1772" s="40">
        <v>430.20025409435107</v>
      </c>
      <c r="Q1772" s="37" t="str">
        <f>IF(C1772="ForthPoint","ForthPoint",IF(D1772="Intercompany",_xlfn.XLOOKUP(E1772,'Dept Lookup'!B:B,'Dept Lookup'!A:A),Modified!D1772))</f>
        <v>Data Engineering</v>
      </c>
      <c r="R1772" t="str">
        <f t="shared" si="139"/>
        <v>Roku</v>
      </c>
      <c r="S1772" s="1" t="s">
        <v>707</v>
      </c>
      <c r="T1772">
        <f t="shared" si="140"/>
        <v>0</v>
      </c>
      <c r="U1772" s="25" t="str">
        <f>IF(K1772&gt;0,K1772,_xlfn.XLOOKUP(M1772,'Client Lookup'!L:L,'Client Lookup'!N:N))</f>
        <v>25138</v>
      </c>
      <c r="V1772" t="str">
        <f>_xlfn.XLOOKUP(_xlfn.NUMBERVALUE(U1772),'Project Lookup'!X:X,'Project Lookup'!B:B)</f>
        <v>SOW#1 2024 - DE &amp; BI Team</v>
      </c>
      <c r="X1772" t="str">
        <f t="shared" si="141"/>
        <v>459 Roku Inc. : 966 SOW#1 2024 - DE &amp; BI Team</v>
      </c>
      <c r="Y1772" t="str">
        <f t="shared" si="142"/>
        <v>459 Roku Inc.</v>
      </c>
      <c r="Z1772" t="str">
        <f t="shared" si="143"/>
        <v>459 Roku Inc.</v>
      </c>
      <c r="AA1772" t="str">
        <f>_xlfn.XLOOKUP(Z1772,'Client Lookup'!A:A,'Client Lookup'!C:C)</f>
        <v>Roku</v>
      </c>
      <c r="AC1772" t="e">
        <f>_xlfn.XLOOKUP(K1772,'Results vs Forecast'!K:K,'Results vs Forecast'!K:K)</f>
        <v>#N/A</v>
      </c>
    </row>
    <row r="1773" spans="1:29" hidden="1">
      <c r="A1773" s="39"/>
      <c r="B1773" s="1" t="s">
        <v>700</v>
      </c>
      <c r="C1773" s="1" t="s">
        <v>1370</v>
      </c>
      <c r="D1773" s="1" t="s">
        <v>17</v>
      </c>
      <c r="E1773" s="1" t="s">
        <v>17</v>
      </c>
      <c r="F1773" s="2">
        <v>45535</v>
      </c>
      <c r="G1773" s="2">
        <v>45505</v>
      </c>
      <c r="H1773" s="1" t="s">
        <v>4792</v>
      </c>
      <c r="I1773" s="1" t="s">
        <v>4793</v>
      </c>
      <c r="J1773" s="1" t="s">
        <v>816</v>
      </c>
      <c r="K1773" s="1" t="s">
        <v>798</v>
      </c>
      <c r="L1773" s="1" t="s">
        <v>3413</v>
      </c>
      <c r="M1773" s="1"/>
      <c r="N1773" s="1"/>
      <c r="O1773" s="1"/>
      <c r="P1773" s="40">
        <v>376.17510590575813</v>
      </c>
      <c r="Q1773" s="37" t="str">
        <f>IF(C1773="ForthPoint","ForthPoint",IF(D1773="Intercompany",_xlfn.XLOOKUP(E1773,'Dept Lookup'!B:B,'Dept Lookup'!A:A),Modified!D1773))</f>
        <v>Data Engineering</v>
      </c>
      <c r="R1773" t="str">
        <f t="shared" si="139"/>
        <v>Globalization Partners</v>
      </c>
      <c r="S1773" s="1" t="s">
        <v>707</v>
      </c>
      <c r="T1773">
        <f t="shared" si="140"/>
        <v>0</v>
      </c>
      <c r="U1773" s="25" t="str">
        <f>IF(K1773&gt;0,K1773,_xlfn.XLOOKUP(M1773,'Client Lookup'!L:L,'Client Lookup'!N:N))</f>
        <v>36409</v>
      </c>
      <c r="V1773" t="str">
        <f>_xlfn.XLOOKUP(_xlfn.NUMBERVALUE(U1773),'Project Lookup'!X:X,'Project Lookup'!B:B)</f>
        <v>Globalization Partners SOW #39 - Data Engineering Team  Renewal</v>
      </c>
      <c r="X1773" t="str">
        <f t="shared" si="141"/>
        <v>460 Globalization Partners Inc. : 1366 Globalization Partners SOW #39 - Data Engineering Team  Renewal</v>
      </c>
      <c r="Y1773" t="str">
        <f t="shared" si="142"/>
        <v>460 Globalization Partners Inc.</v>
      </c>
      <c r="Z1773" t="str">
        <f t="shared" si="143"/>
        <v>460 Globalization Partners Inc.</v>
      </c>
      <c r="AA1773" t="str">
        <f>_xlfn.XLOOKUP(Z1773,'Client Lookup'!A:A,'Client Lookup'!C:C)</f>
        <v>Globalization Partners</v>
      </c>
      <c r="AC1773" t="e">
        <f>_xlfn.XLOOKUP(K1773,'Results vs Forecast'!K:K,'Results vs Forecast'!K:K)</f>
        <v>#N/A</v>
      </c>
    </row>
    <row r="1774" spans="1:29" hidden="1">
      <c r="A1774" s="39"/>
      <c r="B1774" s="1" t="s">
        <v>700</v>
      </c>
      <c r="C1774" s="1" t="s">
        <v>1370</v>
      </c>
      <c r="D1774" s="1" t="s">
        <v>17</v>
      </c>
      <c r="E1774" s="1" t="s">
        <v>17</v>
      </c>
      <c r="F1774" s="2">
        <v>45535</v>
      </c>
      <c r="G1774" s="2">
        <v>45505</v>
      </c>
      <c r="H1774" s="1" t="s">
        <v>4794</v>
      </c>
      <c r="I1774" s="1" t="s">
        <v>4795</v>
      </c>
      <c r="J1774" s="1" t="s">
        <v>645</v>
      </c>
      <c r="K1774" s="1" t="s">
        <v>891</v>
      </c>
      <c r="L1774" s="1" t="s">
        <v>3332</v>
      </c>
      <c r="M1774" s="1"/>
      <c r="N1774" s="1"/>
      <c r="O1774" s="1"/>
      <c r="P1774" s="40">
        <v>536.24961905714463</v>
      </c>
      <c r="Q1774" s="37" t="str">
        <f>IF(C1774="ForthPoint","ForthPoint",IF(D1774="Intercompany",_xlfn.XLOOKUP(E1774,'Dept Lookup'!B:B,'Dept Lookup'!A:A),Modified!D1774))</f>
        <v>Data Engineering</v>
      </c>
      <c r="R1774" t="str">
        <f t="shared" si="139"/>
        <v>The Blackstone Group</v>
      </c>
      <c r="S1774" s="1" t="s">
        <v>707</v>
      </c>
      <c r="T1774">
        <f t="shared" si="140"/>
        <v>0</v>
      </c>
      <c r="U1774" s="25" t="str">
        <f>IF(K1774&gt;0,K1774,_xlfn.XLOOKUP(M1774,'Client Lookup'!L:L,'Client Lookup'!N:N))</f>
        <v>25160</v>
      </c>
      <c r="V1774" t="str">
        <f>_xlfn.XLOOKUP(_xlfn.NUMBERVALUE(U1774),'Project Lookup'!X:X,'Project Lookup'!B:B)</f>
        <v>Blackstone SOW #12</v>
      </c>
      <c r="X1774" t="str">
        <f t="shared" si="141"/>
        <v>468 Blackstone Inc. : 988 Blackstone SOW #12</v>
      </c>
      <c r="Y1774" t="str">
        <f t="shared" si="142"/>
        <v>468 Blackstone Inc.</v>
      </c>
      <c r="Z1774" t="str">
        <f t="shared" si="143"/>
        <v>468 Blackstone Inc.</v>
      </c>
      <c r="AA1774" t="str">
        <f>_xlfn.XLOOKUP(Z1774,'Client Lookup'!A:A,'Client Lookup'!C:C)</f>
        <v>The Blackstone Group</v>
      </c>
      <c r="AC1774" t="e">
        <f>_xlfn.XLOOKUP(K1774,'Results vs Forecast'!K:K,'Results vs Forecast'!K:K)</f>
        <v>#N/A</v>
      </c>
    </row>
    <row r="1775" spans="1:29" hidden="1">
      <c r="A1775" s="39"/>
      <c r="B1775" s="1" t="s">
        <v>700</v>
      </c>
      <c r="C1775" s="1" t="s">
        <v>1370</v>
      </c>
      <c r="D1775" s="1" t="s">
        <v>17</v>
      </c>
      <c r="E1775" s="1" t="s">
        <v>17</v>
      </c>
      <c r="F1775" s="2">
        <v>45535</v>
      </c>
      <c r="G1775" s="2">
        <v>45505</v>
      </c>
      <c r="H1775" s="1" t="s">
        <v>4796</v>
      </c>
      <c r="I1775" s="1" t="s">
        <v>4797</v>
      </c>
      <c r="J1775" s="1" t="s">
        <v>645</v>
      </c>
      <c r="K1775" s="1" t="s">
        <v>891</v>
      </c>
      <c r="L1775" s="1" t="s">
        <v>3332</v>
      </c>
      <c r="M1775" s="1"/>
      <c r="N1775" s="1"/>
      <c r="O1775" s="1"/>
      <c r="P1775" s="40">
        <v>536.24961905714463</v>
      </c>
      <c r="Q1775" s="37" t="str">
        <f>IF(C1775="ForthPoint","ForthPoint",IF(D1775="Intercompany",_xlfn.XLOOKUP(E1775,'Dept Lookup'!B:B,'Dept Lookup'!A:A),Modified!D1775))</f>
        <v>Data Engineering</v>
      </c>
      <c r="R1775" t="str">
        <f t="shared" si="139"/>
        <v>The Blackstone Group</v>
      </c>
      <c r="S1775" s="1" t="s">
        <v>707</v>
      </c>
      <c r="T1775">
        <f t="shared" si="140"/>
        <v>0</v>
      </c>
      <c r="U1775" s="25" t="str">
        <f>IF(K1775&gt;0,K1775,_xlfn.XLOOKUP(M1775,'Client Lookup'!L:L,'Client Lookup'!N:N))</f>
        <v>25160</v>
      </c>
      <c r="V1775" t="str">
        <f>_xlfn.XLOOKUP(_xlfn.NUMBERVALUE(U1775),'Project Lookup'!X:X,'Project Lookup'!B:B)</f>
        <v>Blackstone SOW #12</v>
      </c>
      <c r="X1775" t="str">
        <f t="shared" si="141"/>
        <v>468 Blackstone Inc. : 988 Blackstone SOW #12</v>
      </c>
      <c r="Y1775" t="str">
        <f t="shared" si="142"/>
        <v>468 Blackstone Inc.</v>
      </c>
      <c r="Z1775" t="str">
        <f t="shared" si="143"/>
        <v>468 Blackstone Inc.</v>
      </c>
      <c r="AA1775" t="str">
        <f>_xlfn.XLOOKUP(Z1775,'Client Lookup'!A:A,'Client Lookup'!C:C)</f>
        <v>The Blackstone Group</v>
      </c>
      <c r="AC1775" t="e">
        <f>_xlfn.XLOOKUP(K1775,'Results vs Forecast'!K:K,'Results vs Forecast'!K:K)</f>
        <v>#N/A</v>
      </c>
    </row>
    <row r="1776" spans="1:29" hidden="1">
      <c r="A1776" s="39"/>
      <c r="B1776" s="1" t="s">
        <v>700</v>
      </c>
      <c r="C1776" s="1" t="s">
        <v>1370</v>
      </c>
      <c r="D1776" s="1" t="s">
        <v>17</v>
      </c>
      <c r="E1776" s="1" t="s">
        <v>17</v>
      </c>
      <c r="F1776" s="2">
        <v>45535</v>
      </c>
      <c r="G1776" s="2">
        <v>45505</v>
      </c>
      <c r="H1776" s="1" t="s">
        <v>4798</v>
      </c>
      <c r="I1776" s="1" t="s">
        <v>4799</v>
      </c>
      <c r="J1776" s="1" t="s">
        <v>617</v>
      </c>
      <c r="K1776" s="1" t="s">
        <v>860</v>
      </c>
      <c r="L1776" s="1" t="s">
        <v>2892</v>
      </c>
      <c r="M1776" s="1"/>
      <c r="N1776" s="1"/>
      <c r="O1776" s="1"/>
      <c r="P1776" s="40">
        <v>360.16765459061952</v>
      </c>
      <c r="Q1776" s="37" t="str">
        <f>IF(C1776="ForthPoint","ForthPoint",IF(D1776="Intercompany",_xlfn.XLOOKUP(E1776,'Dept Lookup'!B:B,'Dept Lookup'!A:A),Modified!D1776))</f>
        <v>Data Engineering</v>
      </c>
      <c r="R1776" t="str">
        <f t="shared" si="139"/>
        <v>Roku</v>
      </c>
      <c r="S1776" s="1" t="s">
        <v>707</v>
      </c>
      <c r="T1776">
        <f t="shared" si="140"/>
        <v>0</v>
      </c>
      <c r="U1776" s="25" t="str">
        <f>IF(K1776&gt;0,K1776,_xlfn.XLOOKUP(M1776,'Client Lookup'!L:L,'Client Lookup'!N:N))</f>
        <v>25138</v>
      </c>
      <c r="V1776" t="str">
        <f>_xlfn.XLOOKUP(_xlfn.NUMBERVALUE(U1776),'Project Lookup'!X:X,'Project Lookup'!B:B)</f>
        <v>SOW#1 2024 - DE &amp; BI Team</v>
      </c>
      <c r="X1776" t="str">
        <f t="shared" si="141"/>
        <v>459 Roku Inc. : 966 SOW#1 2024 - DE &amp; BI Team</v>
      </c>
      <c r="Y1776" t="str">
        <f t="shared" si="142"/>
        <v>459 Roku Inc.</v>
      </c>
      <c r="Z1776" t="str">
        <f t="shared" si="143"/>
        <v>459 Roku Inc.</v>
      </c>
      <c r="AA1776" t="str">
        <f>_xlfn.XLOOKUP(Z1776,'Client Lookup'!A:A,'Client Lookup'!C:C)</f>
        <v>Roku</v>
      </c>
      <c r="AC1776" t="e">
        <f>_xlfn.XLOOKUP(K1776,'Results vs Forecast'!K:K,'Results vs Forecast'!K:K)</f>
        <v>#N/A</v>
      </c>
    </row>
    <row r="1777" spans="1:29" hidden="1">
      <c r="A1777" s="39"/>
      <c r="B1777" s="1" t="s">
        <v>700</v>
      </c>
      <c r="C1777" s="1" t="s">
        <v>1370</v>
      </c>
      <c r="D1777" s="1" t="s">
        <v>17</v>
      </c>
      <c r="E1777" s="1" t="s">
        <v>17</v>
      </c>
      <c r="F1777" s="2">
        <v>45535</v>
      </c>
      <c r="G1777" s="2">
        <v>45505</v>
      </c>
      <c r="H1777" s="1" t="s">
        <v>4800</v>
      </c>
      <c r="I1777" s="1" t="s">
        <v>4801</v>
      </c>
      <c r="J1777" s="1" t="s">
        <v>915</v>
      </c>
      <c r="K1777" s="1" t="s">
        <v>896</v>
      </c>
      <c r="L1777" s="1" t="s">
        <v>3739</v>
      </c>
      <c r="M1777" s="1"/>
      <c r="N1777" s="1"/>
      <c r="O1777" s="1"/>
      <c r="P1777" s="40">
        <v>536.24961905714463</v>
      </c>
      <c r="Q1777" s="37" t="str">
        <f>IF(C1777="ForthPoint","ForthPoint",IF(D1777="Intercompany",_xlfn.XLOOKUP(E1777,'Dept Lookup'!B:B,'Dept Lookup'!A:A),Modified!D1777))</f>
        <v>Data Engineering</v>
      </c>
      <c r="R1777" t="str">
        <f t="shared" si="139"/>
        <v>The Blackstone Group</v>
      </c>
      <c r="S1777" s="1" t="s">
        <v>707</v>
      </c>
      <c r="T1777">
        <f t="shared" si="140"/>
        <v>0</v>
      </c>
      <c r="U1777" s="25" t="str">
        <f>IF(K1777&gt;0,K1777,_xlfn.XLOOKUP(M1777,'Client Lookup'!L:L,'Client Lookup'!N:N))</f>
        <v>32874</v>
      </c>
      <c r="V1777" t="str">
        <f>_xlfn.XLOOKUP(_xlfn.NUMBERVALUE(U1777),'Project Lookup'!X:X,'Project Lookup'!B:B)</f>
        <v>Blackstone - SOW#25 - FS Engineer (Seb Team)</v>
      </c>
      <c r="X1777" t="str">
        <f t="shared" si="141"/>
        <v>468 Blackstone Inc. : 1284 Blackstone - SOW#25 - FS Engineer (Seb Team)</v>
      </c>
      <c r="Y1777" t="str">
        <f t="shared" si="142"/>
        <v>468 Blackstone Inc.</v>
      </c>
      <c r="Z1777" t="str">
        <f t="shared" si="143"/>
        <v>468 Blackstone Inc.</v>
      </c>
      <c r="AA1777" t="str">
        <f>_xlfn.XLOOKUP(Z1777,'Client Lookup'!A:A,'Client Lookup'!C:C)</f>
        <v>The Blackstone Group</v>
      </c>
      <c r="AC1777" t="e">
        <f>_xlfn.XLOOKUP(K1777,'Results vs Forecast'!K:K,'Results vs Forecast'!K:K)</f>
        <v>#N/A</v>
      </c>
    </row>
    <row r="1778" spans="1:29" hidden="1">
      <c r="A1778" s="39"/>
      <c r="B1778" s="1" t="s">
        <v>700</v>
      </c>
      <c r="C1778" s="1" t="s">
        <v>1370</v>
      </c>
      <c r="D1778" s="1" t="s">
        <v>17</v>
      </c>
      <c r="E1778" s="1" t="s">
        <v>17</v>
      </c>
      <c r="F1778" s="2">
        <v>45535</v>
      </c>
      <c r="G1778" s="2">
        <v>45505</v>
      </c>
      <c r="H1778" s="1" t="s">
        <v>4802</v>
      </c>
      <c r="I1778" s="1" t="s">
        <v>4803</v>
      </c>
      <c r="J1778" s="1" t="s">
        <v>617</v>
      </c>
      <c r="K1778" s="1" t="s">
        <v>860</v>
      </c>
      <c r="L1778" s="1" t="s">
        <v>2892</v>
      </c>
      <c r="M1778" s="1"/>
      <c r="N1778" s="1"/>
      <c r="O1778" s="1"/>
      <c r="P1778" s="40">
        <v>320.14902630277288</v>
      </c>
      <c r="Q1778" s="37" t="str">
        <f>IF(C1778="ForthPoint","ForthPoint",IF(D1778="Intercompany",_xlfn.XLOOKUP(E1778,'Dept Lookup'!B:B,'Dept Lookup'!A:A),Modified!D1778))</f>
        <v>Data Engineering</v>
      </c>
      <c r="R1778" t="str">
        <f t="shared" si="139"/>
        <v>Roku</v>
      </c>
      <c r="S1778" s="1" t="s">
        <v>707</v>
      </c>
      <c r="T1778">
        <f t="shared" si="140"/>
        <v>0</v>
      </c>
      <c r="U1778" s="25" t="str">
        <f>IF(K1778&gt;0,K1778,_xlfn.XLOOKUP(M1778,'Client Lookup'!L:L,'Client Lookup'!N:N))</f>
        <v>25138</v>
      </c>
      <c r="V1778" t="str">
        <f>_xlfn.XLOOKUP(_xlfn.NUMBERVALUE(U1778),'Project Lookup'!X:X,'Project Lookup'!B:B)</f>
        <v>SOW#1 2024 - DE &amp; BI Team</v>
      </c>
      <c r="X1778" t="str">
        <f t="shared" si="141"/>
        <v>459 Roku Inc. : 966 SOW#1 2024 - DE &amp; BI Team</v>
      </c>
      <c r="Y1778" t="str">
        <f t="shared" si="142"/>
        <v>459 Roku Inc.</v>
      </c>
      <c r="Z1778" t="str">
        <f t="shared" si="143"/>
        <v>459 Roku Inc.</v>
      </c>
      <c r="AA1778" t="str">
        <f>_xlfn.XLOOKUP(Z1778,'Client Lookup'!A:A,'Client Lookup'!C:C)</f>
        <v>Roku</v>
      </c>
      <c r="AC1778" t="e">
        <f>_xlfn.XLOOKUP(K1778,'Results vs Forecast'!K:K,'Results vs Forecast'!K:K)</f>
        <v>#N/A</v>
      </c>
    </row>
    <row r="1779" spans="1:29" hidden="1">
      <c r="A1779" s="39"/>
      <c r="B1779" s="1" t="s">
        <v>700</v>
      </c>
      <c r="C1779" s="1" t="s">
        <v>1370</v>
      </c>
      <c r="D1779" s="1" t="s">
        <v>17</v>
      </c>
      <c r="E1779" s="1" t="s">
        <v>17</v>
      </c>
      <c r="F1779" s="2">
        <v>45535</v>
      </c>
      <c r="G1779" s="2">
        <v>45505</v>
      </c>
      <c r="H1779" s="1" t="s">
        <v>4804</v>
      </c>
      <c r="I1779" s="1" t="s">
        <v>4805</v>
      </c>
      <c r="J1779" s="1" t="s">
        <v>913</v>
      </c>
      <c r="K1779" s="1" t="s">
        <v>894</v>
      </c>
      <c r="L1779" s="1" t="s">
        <v>3327</v>
      </c>
      <c r="M1779" s="1"/>
      <c r="N1779" s="1"/>
      <c r="O1779" s="1"/>
      <c r="P1779" s="40">
        <v>560.2607960298526</v>
      </c>
      <c r="Q1779" s="37" t="str">
        <f>IF(C1779="ForthPoint","ForthPoint",IF(D1779="Intercompany",_xlfn.XLOOKUP(E1779,'Dept Lookup'!B:B,'Dept Lookup'!A:A),Modified!D1779))</f>
        <v>Data Engineering</v>
      </c>
      <c r="R1779" t="str">
        <f t="shared" si="139"/>
        <v>The Blackstone Group</v>
      </c>
      <c r="S1779" s="1" t="s">
        <v>707</v>
      </c>
      <c r="T1779">
        <f t="shared" si="140"/>
        <v>0</v>
      </c>
      <c r="U1779" s="25" t="str">
        <f>IF(K1779&gt;0,K1779,_xlfn.XLOOKUP(M1779,'Client Lookup'!L:L,'Client Lookup'!N:N))</f>
        <v>32037</v>
      </c>
      <c r="V1779" t="str">
        <f>_xlfn.XLOOKUP(_xlfn.NUMBERVALUE(U1779),'Project Lookup'!X:X,'Project Lookup'!B:B)</f>
        <v>Blackstone - SOW#26 BE Engineer Insurance Team (Scott S.)</v>
      </c>
      <c r="X1779" t="str">
        <f t="shared" si="141"/>
        <v>468 Blackstone Inc. : 1256 Blackstone - SOW#26 BE Engineer Insurance Team (Scott S.)</v>
      </c>
      <c r="Y1779" t="str">
        <f t="shared" si="142"/>
        <v>468 Blackstone Inc.</v>
      </c>
      <c r="Z1779" t="str">
        <f t="shared" si="143"/>
        <v>468 Blackstone Inc.</v>
      </c>
      <c r="AA1779" t="str">
        <f>_xlfn.XLOOKUP(Z1779,'Client Lookup'!A:A,'Client Lookup'!C:C)</f>
        <v>The Blackstone Group</v>
      </c>
      <c r="AC1779" t="e">
        <f>_xlfn.XLOOKUP(K1779,'Results vs Forecast'!K:K,'Results vs Forecast'!K:K)</f>
        <v>#N/A</v>
      </c>
    </row>
    <row r="1780" spans="1:29" hidden="1">
      <c r="A1780" s="39"/>
      <c r="B1780" s="1" t="s">
        <v>700</v>
      </c>
      <c r="C1780" s="1" t="s">
        <v>1370</v>
      </c>
      <c r="D1780" s="1" t="s">
        <v>17</v>
      </c>
      <c r="E1780" s="1" t="s">
        <v>17</v>
      </c>
      <c r="F1780" s="2">
        <v>45535</v>
      </c>
      <c r="G1780" s="2">
        <v>45505</v>
      </c>
      <c r="H1780" s="1" t="s">
        <v>4806</v>
      </c>
      <c r="I1780" s="1" t="s">
        <v>4807</v>
      </c>
      <c r="J1780" s="1" t="s">
        <v>617</v>
      </c>
      <c r="K1780" s="1" t="s">
        <v>860</v>
      </c>
      <c r="L1780" s="1" t="s">
        <v>2892</v>
      </c>
      <c r="M1780" s="1"/>
      <c r="N1780" s="1"/>
      <c r="O1780" s="1"/>
      <c r="P1780" s="40">
        <v>480.22353945415932</v>
      </c>
      <c r="Q1780" s="37" t="str">
        <f>IF(C1780="ForthPoint","ForthPoint",IF(D1780="Intercompany",_xlfn.XLOOKUP(E1780,'Dept Lookup'!B:B,'Dept Lookup'!A:A),Modified!D1780))</f>
        <v>Data Engineering</v>
      </c>
      <c r="R1780" t="str">
        <f t="shared" si="139"/>
        <v>Roku</v>
      </c>
      <c r="S1780" s="1" t="s">
        <v>707</v>
      </c>
      <c r="T1780">
        <f t="shared" si="140"/>
        <v>0</v>
      </c>
      <c r="U1780" s="25" t="str">
        <f>IF(K1780&gt;0,K1780,_xlfn.XLOOKUP(M1780,'Client Lookup'!L:L,'Client Lookup'!N:N))</f>
        <v>25138</v>
      </c>
      <c r="V1780" t="str">
        <f>_xlfn.XLOOKUP(_xlfn.NUMBERVALUE(U1780),'Project Lookup'!X:X,'Project Lookup'!B:B)</f>
        <v>SOW#1 2024 - DE &amp; BI Team</v>
      </c>
      <c r="X1780" t="str">
        <f t="shared" si="141"/>
        <v>459 Roku Inc. : 966 SOW#1 2024 - DE &amp; BI Team</v>
      </c>
      <c r="Y1780" t="str">
        <f t="shared" si="142"/>
        <v>459 Roku Inc.</v>
      </c>
      <c r="Z1780" t="str">
        <f t="shared" si="143"/>
        <v>459 Roku Inc.</v>
      </c>
      <c r="AA1780" t="str">
        <f>_xlfn.XLOOKUP(Z1780,'Client Lookup'!A:A,'Client Lookup'!C:C)</f>
        <v>Roku</v>
      </c>
      <c r="AC1780" t="e">
        <f>_xlfn.XLOOKUP(K1780,'Results vs Forecast'!K:K,'Results vs Forecast'!K:K)</f>
        <v>#N/A</v>
      </c>
    </row>
    <row r="1781" spans="1:29" hidden="1">
      <c r="A1781" s="39"/>
      <c r="B1781" s="1" t="s">
        <v>700</v>
      </c>
      <c r="C1781" s="1" t="s">
        <v>1370</v>
      </c>
      <c r="D1781" s="1" t="s">
        <v>17</v>
      </c>
      <c r="E1781" s="1" t="s">
        <v>17</v>
      </c>
      <c r="F1781" s="2">
        <v>45535</v>
      </c>
      <c r="G1781" s="2">
        <v>45505</v>
      </c>
      <c r="H1781" s="1" t="s">
        <v>4808</v>
      </c>
      <c r="I1781" s="1" t="s">
        <v>4809</v>
      </c>
      <c r="J1781" s="1" t="s">
        <v>617</v>
      </c>
      <c r="K1781" s="1" t="s">
        <v>860</v>
      </c>
      <c r="L1781" s="1" t="s">
        <v>2892</v>
      </c>
      <c r="M1781" s="1"/>
      <c r="N1781" s="1"/>
      <c r="O1781" s="1"/>
      <c r="P1781" s="40">
        <v>504.23471642686729</v>
      </c>
      <c r="Q1781" s="37" t="str">
        <f>IF(C1781="ForthPoint","ForthPoint",IF(D1781="Intercompany",_xlfn.XLOOKUP(E1781,'Dept Lookup'!B:B,'Dept Lookup'!A:A),Modified!D1781))</f>
        <v>Data Engineering</v>
      </c>
      <c r="R1781" t="str">
        <f t="shared" si="139"/>
        <v>Roku</v>
      </c>
      <c r="S1781" s="1" t="s">
        <v>707</v>
      </c>
      <c r="T1781">
        <f t="shared" si="140"/>
        <v>0</v>
      </c>
      <c r="U1781" s="25" t="str">
        <f>IF(K1781&gt;0,K1781,_xlfn.XLOOKUP(M1781,'Client Lookup'!L:L,'Client Lookup'!N:N))</f>
        <v>25138</v>
      </c>
      <c r="V1781" t="str">
        <f>_xlfn.XLOOKUP(_xlfn.NUMBERVALUE(U1781),'Project Lookup'!X:X,'Project Lookup'!B:B)</f>
        <v>SOW#1 2024 - DE &amp; BI Team</v>
      </c>
      <c r="X1781" t="str">
        <f t="shared" si="141"/>
        <v>459 Roku Inc. : 966 SOW#1 2024 - DE &amp; BI Team</v>
      </c>
      <c r="Y1781" t="str">
        <f t="shared" si="142"/>
        <v>459 Roku Inc.</v>
      </c>
      <c r="Z1781" t="str">
        <f t="shared" si="143"/>
        <v>459 Roku Inc.</v>
      </c>
      <c r="AA1781" t="str">
        <f>_xlfn.XLOOKUP(Z1781,'Client Lookup'!A:A,'Client Lookup'!C:C)</f>
        <v>Roku</v>
      </c>
      <c r="AC1781" t="e">
        <f>_xlfn.XLOOKUP(K1781,'Results vs Forecast'!K:K,'Results vs Forecast'!K:K)</f>
        <v>#N/A</v>
      </c>
    </row>
    <row r="1782" spans="1:29" hidden="1">
      <c r="A1782" s="39"/>
      <c r="B1782" s="1" t="s">
        <v>700</v>
      </c>
      <c r="C1782" s="1" t="s">
        <v>1370</v>
      </c>
      <c r="D1782" s="1" t="s">
        <v>17</v>
      </c>
      <c r="E1782" s="1" t="s">
        <v>17</v>
      </c>
      <c r="F1782" s="2">
        <v>45535</v>
      </c>
      <c r="G1782" s="2">
        <v>45505</v>
      </c>
      <c r="H1782" s="1" t="s">
        <v>4810</v>
      </c>
      <c r="I1782" s="1" t="s">
        <v>4811</v>
      </c>
      <c r="J1782" s="1" t="s">
        <v>612</v>
      </c>
      <c r="K1782" s="1" t="s">
        <v>853</v>
      </c>
      <c r="L1782" s="1" t="s">
        <v>3335</v>
      </c>
      <c r="M1782" s="1"/>
      <c r="N1782" s="1"/>
      <c r="O1782" s="1"/>
      <c r="P1782" s="40">
        <v>258.12015245661064</v>
      </c>
      <c r="Q1782" s="37" t="str">
        <f>IF(C1782="ForthPoint","ForthPoint",IF(D1782="Intercompany",_xlfn.XLOOKUP(E1782,'Dept Lookup'!B:B,'Dept Lookup'!A:A),Modified!D1782))</f>
        <v>Data Engineering</v>
      </c>
      <c r="R1782" t="str">
        <f t="shared" si="139"/>
        <v>Pixability</v>
      </c>
      <c r="S1782" s="1" t="s">
        <v>707</v>
      </c>
      <c r="T1782">
        <f t="shared" si="140"/>
        <v>0</v>
      </c>
      <c r="U1782" s="25" t="str">
        <f>IF(K1782&gt;0,K1782,_xlfn.XLOOKUP(M1782,'Client Lookup'!L:L,'Client Lookup'!N:N))</f>
        <v>34753</v>
      </c>
      <c r="V1782" t="str">
        <f>_xlfn.XLOOKUP(_xlfn.NUMBERVALUE(U1782),'Project Lookup'!X:X,'Project Lookup'!B:B)</f>
        <v>Pixability SOW 4</v>
      </c>
      <c r="X1782" t="str">
        <f t="shared" si="141"/>
        <v>466 Pixability Inc. : 1331 Pixability SOW 4</v>
      </c>
      <c r="Y1782" t="str">
        <f t="shared" si="142"/>
        <v>466 Pixability Inc.</v>
      </c>
      <c r="Z1782" t="str">
        <f t="shared" si="143"/>
        <v>466 Pixability Inc.</v>
      </c>
      <c r="AA1782" t="str">
        <f>_xlfn.XLOOKUP(Z1782,'Client Lookup'!A:A,'Client Lookup'!C:C)</f>
        <v>Pixability</v>
      </c>
      <c r="AC1782" t="e">
        <f>_xlfn.XLOOKUP(K1782,'Results vs Forecast'!K:K,'Results vs Forecast'!K:K)</f>
        <v>#N/A</v>
      </c>
    </row>
    <row r="1783" spans="1:29" hidden="1">
      <c r="A1783" s="39"/>
      <c r="B1783" s="1" t="s">
        <v>700</v>
      </c>
      <c r="C1783" s="1" t="s">
        <v>1370</v>
      </c>
      <c r="D1783" s="1" t="s">
        <v>17</v>
      </c>
      <c r="E1783" s="1" t="s">
        <v>17</v>
      </c>
      <c r="F1783" s="2">
        <v>45535</v>
      </c>
      <c r="G1783" s="2">
        <v>45505</v>
      </c>
      <c r="H1783" s="1" t="s">
        <v>4812</v>
      </c>
      <c r="I1783" s="1" t="s">
        <v>4813</v>
      </c>
      <c r="J1783" s="1" t="s">
        <v>593</v>
      </c>
      <c r="K1783" s="1" t="s">
        <v>842</v>
      </c>
      <c r="L1783" s="1" t="s">
        <v>1809</v>
      </c>
      <c r="M1783" s="1"/>
      <c r="N1783" s="1"/>
      <c r="O1783" s="1"/>
      <c r="P1783" s="40">
        <v>638.29712119115345</v>
      </c>
      <c r="Q1783" s="37" t="str">
        <f>IF(C1783="ForthPoint","ForthPoint",IF(D1783="Intercompany",_xlfn.XLOOKUP(E1783,'Dept Lookup'!B:B,'Dept Lookup'!A:A),Modified!D1783))</f>
        <v>Data Engineering</v>
      </c>
      <c r="R1783" t="str">
        <f t="shared" si="139"/>
        <v>MasterCard</v>
      </c>
      <c r="S1783" s="1" t="s">
        <v>707</v>
      </c>
      <c r="T1783">
        <f t="shared" si="140"/>
        <v>0</v>
      </c>
      <c r="U1783" s="25" t="str">
        <f>IF(K1783&gt;0,K1783,_xlfn.XLOOKUP(M1783,'Client Lookup'!L:L,'Client Lookup'!N:N))</f>
        <v>25146</v>
      </c>
      <c r="V1783" t="str">
        <f>_xlfn.XLOOKUP(_xlfn.NUMBERVALUE(U1783),'Project Lookup'!X:X,'Project Lookup'!B:B)</f>
        <v>Mastercard SOW #6</v>
      </c>
      <c r="X1783" t="str">
        <f t="shared" si="141"/>
        <v>461 Session M Inc. : 974 Mastercard SOW #6</v>
      </c>
      <c r="Y1783" t="str">
        <f t="shared" si="142"/>
        <v>461 Session M Inc.</v>
      </c>
      <c r="Z1783" t="str">
        <f t="shared" si="143"/>
        <v>461 Session M Inc.</v>
      </c>
      <c r="AA1783" t="str">
        <f>_xlfn.XLOOKUP(Z1783,'Client Lookup'!A:A,'Client Lookup'!C:C)</f>
        <v>MasterCard</v>
      </c>
      <c r="AC1783" t="e">
        <f>_xlfn.XLOOKUP(K1783,'Results vs Forecast'!K:K,'Results vs Forecast'!K:K)</f>
        <v>#N/A</v>
      </c>
    </row>
    <row r="1784" spans="1:29" hidden="1">
      <c r="A1784" s="39"/>
      <c r="B1784" s="1" t="s">
        <v>700</v>
      </c>
      <c r="C1784" s="1" t="s">
        <v>1370</v>
      </c>
      <c r="D1784" s="1" t="s">
        <v>17</v>
      </c>
      <c r="E1784" s="1" t="s">
        <v>17</v>
      </c>
      <c r="F1784" s="2">
        <v>45535</v>
      </c>
      <c r="G1784" s="2">
        <v>45505</v>
      </c>
      <c r="H1784" s="1" t="s">
        <v>4814</v>
      </c>
      <c r="I1784" s="1" t="s">
        <v>4815</v>
      </c>
      <c r="J1784" s="1" t="s">
        <v>617</v>
      </c>
      <c r="K1784" s="1" t="s">
        <v>860</v>
      </c>
      <c r="L1784" s="1" t="s">
        <v>2892</v>
      </c>
      <c r="M1784" s="1"/>
      <c r="N1784" s="1"/>
      <c r="O1784" s="1"/>
      <c r="P1784" s="40">
        <v>432.20118550874338</v>
      </c>
      <c r="Q1784" s="37" t="str">
        <f>IF(C1784="ForthPoint","ForthPoint",IF(D1784="Intercompany",_xlfn.XLOOKUP(E1784,'Dept Lookup'!B:B,'Dept Lookup'!A:A),Modified!D1784))</f>
        <v>Data Engineering</v>
      </c>
      <c r="R1784" t="str">
        <f t="shared" si="139"/>
        <v>Roku</v>
      </c>
      <c r="S1784" s="1" t="s">
        <v>707</v>
      </c>
      <c r="T1784">
        <f t="shared" si="140"/>
        <v>0</v>
      </c>
      <c r="U1784" s="25" t="str">
        <f>IF(K1784&gt;0,K1784,_xlfn.XLOOKUP(M1784,'Client Lookup'!L:L,'Client Lookup'!N:N))</f>
        <v>25138</v>
      </c>
      <c r="V1784" t="str">
        <f>_xlfn.XLOOKUP(_xlfn.NUMBERVALUE(U1784),'Project Lookup'!X:X,'Project Lookup'!B:B)</f>
        <v>SOW#1 2024 - DE &amp; BI Team</v>
      </c>
      <c r="X1784" t="str">
        <f t="shared" si="141"/>
        <v>459 Roku Inc. : 966 SOW#1 2024 - DE &amp; BI Team</v>
      </c>
      <c r="Y1784" t="str">
        <f t="shared" si="142"/>
        <v>459 Roku Inc.</v>
      </c>
      <c r="Z1784" t="str">
        <f t="shared" si="143"/>
        <v>459 Roku Inc.</v>
      </c>
      <c r="AA1784" t="str">
        <f>_xlfn.XLOOKUP(Z1784,'Client Lookup'!A:A,'Client Lookup'!C:C)</f>
        <v>Roku</v>
      </c>
      <c r="AC1784" t="e">
        <f>_xlfn.XLOOKUP(K1784,'Results vs Forecast'!K:K,'Results vs Forecast'!K:K)</f>
        <v>#N/A</v>
      </c>
    </row>
    <row r="1785" spans="1:29" hidden="1">
      <c r="A1785" s="39"/>
      <c r="B1785" s="1" t="s">
        <v>700</v>
      </c>
      <c r="C1785" s="1" t="s">
        <v>1370</v>
      </c>
      <c r="D1785" s="1" t="s">
        <v>17</v>
      </c>
      <c r="E1785" s="1" t="s">
        <v>17</v>
      </c>
      <c r="F1785" s="2">
        <v>45535</v>
      </c>
      <c r="G1785" s="2">
        <v>45505</v>
      </c>
      <c r="H1785" s="1" t="s">
        <v>4816</v>
      </c>
      <c r="I1785" s="1" t="s">
        <v>4817</v>
      </c>
      <c r="J1785" s="1" t="s">
        <v>643</v>
      </c>
      <c r="K1785" s="1" t="s">
        <v>890</v>
      </c>
      <c r="L1785" s="1" t="s">
        <v>3373</v>
      </c>
      <c r="M1785" s="1"/>
      <c r="N1785" s="1"/>
      <c r="O1785" s="1"/>
      <c r="P1785" s="40">
        <v>520.2421677420059</v>
      </c>
      <c r="Q1785" s="37" t="str">
        <f>IF(C1785="ForthPoint","ForthPoint",IF(D1785="Intercompany",_xlfn.XLOOKUP(E1785,'Dept Lookup'!B:B,'Dept Lookup'!A:A),Modified!D1785))</f>
        <v>Data Engineering</v>
      </c>
      <c r="R1785" t="str">
        <f t="shared" si="139"/>
        <v>The Blackstone Group</v>
      </c>
      <c r="S1785" s="1" t="s">
        <v>707</v>
      </c>
      <c r="T1785">
        <f t="shared" si="140"/>
        <v>0</v>
      </c>
      <c r="U1785" s="25" t="str">
        <f>IF(K1785&gt;0,K1785,_xlfn.XLOOKUP(M1785,'Client Lookup'!L:L,'Client Lookup'!N:N))</f>
        <v>32875</v>
      </c>
      <c r="V1785" t="str">
        <f>_xlfn.XLOOKUP(_xlfn.NUMBERVALUE(U1785),'Project Lookup'!X:X,'Project Lookup'!B:B)</f>
        <v>Blackstone - SOW#24 FS Engineer (Seb Team)</v>
      </c>
      <c r="X1785" t="str">
        <f t="shared" si="141"/>
        <v>468 Blackstone Inc. : 1285 Blackstone - SOW#24 FS Engineer (Seb Team)</v>
      </c>
      <c r="Y1785" t="str">
        <f t="shared" si="142"/>
        <v>468 Blackstone Inc.</v>
      </c>
      <c r="Z1785" t="str">
        <f t="shared" si="143"/>
        <v>468 Blackstone Inc.</v>
      </c>
      <c r="AA1785" t="str">
        <f>_xlfn.XLOOKUP(Z1785,'Client Lookup'!A:A,'Client Lookup'!C:C)</f>
        <v>The Blackstone Group</v>
      </c>
      <c r="AC1785" t="e">
        <f>_xlfn.XLOOKUP(K1785,'Results vs Forecast'!K:K,'Results vs Forecast'!K:K)</f>
        <v>#N/A</v>
      </c>
    </row>
    <row r="1786" spans="1:29" hidden="1">
      <c r="A1786" s="39"/>
      <c r="B1786" s="1" t="s">
        <v>700</v>
      </c>
      <c r="C1786" s="1" t="s">
        <v>1370</v>
      </c>
      <c r="D1786" s="1" t="s">
        <v>17</v>
      </c>
      <c r="E1786" s="1" t="s">
        <v>17</v>
      </c>
      <c r="F1786" s="2">
        <v>45535</v>
      </c>
      <c r="G1786" s="2">
        <v>45505</v>
      </c>
      <c r="H1786" s="1" t="s">
        <v>4818</v>
      </c>
      <c r="I1786" s="1" t="s">
        <v>4819</v>
      </c>
      <c r="J1786" s="1" t="s">
        <v>617</v>
      </c>
      <c r="K1786" s="1" t="s">
        <v>860</v>
      </c>
      <c r="L1786" s="1" t="s">
        <v>2892</v>
      </c>
      <c r="M1786" s="1"/>
      <c r="N1786" s="1"/>
      <c r="O1786" s="1"/>
      <c r="P1786" s="40">
        <v>432.20118550874338</v>
      </c>
      <c r="Q1786" s="37" t="str">
        <f>IF(C1786="ForthPoint","ForthPoint",IF(D1786="Intercompany",_xlfn.XLOOKUP(E1786,'Dept Lookup'!B:B,'Dept Lookup'!A:A),Modified!D1786))</f>
        <v>Data Engineering</v>
      </c>
      <c r="R1786" t="str">
        <f t="shared" si="139"/>
        <v>Roku</v>
      </c>
      <c r="S1786" s="1" t="s">
        <v>707</v>
      </c>
      <c r="T1786">
        <f t="shared" si="140"/>
        <v>0</v>
      </c>
      <c r="U1786" s="25" t="str">
        <f>IF(K1786&gt;0,K1786,_xlfn.XLOOKUP(M1786,'Client Lookup'!L:L,'Client Lookup'!N:N))</f>
        <v>25138</v>
      </c>
      <c r="V1786" t="str">
        <f>_xlfn.XLOOKUP(_xlfn.NUMBERVALUE(U1786),'Project Lookup'!X:X,'Project Lookup'!B:B)</f>
        <v>SOW#1 2024 - DE &amp; BI Team</v>
      </c>
      <c r="X1786" t="str">
        <f t="shared" si="141"/>
        <v>459 Roku Inc. : 966 SOW#1 2024 - DE &amp; BI Team</v>
      </c>
      <c r="Y1786" t="str">
        <f t="shared" si="142"/>
        <v>459 Roku Inc.</v>
      </c>
      <c r="Z1786" t="str">
        <f t="shared" si="143"/>
        <v>459 Roku Inc.</v>
      </c>
      <c r="AA1786" t="str">
        <f>_xlfn.XLOOKUP(Z1786,'Client Lookup'!A:A,'Client Lookup'!C:C)</f>
        <v>Roku</v>
      </c>
      <c r="AC1786" t="e">
        <f>_xlfn.XLOOKUP(K1786,'Results vs Forecast'!K:K,'Results vs Forecast'!K:K)</f>
        <v>#N/A</v>
      </c>
    </row>
    <row r="1787" spans="1:29" hidden="1">
      <c r="A1787" s="39"/>
      <c r="B1787" s="1" t="s">
        <v>700</v>
      </c>
      <c r="C1787" s="1" t="s">
        <v>1370</v>
      </c>
      <c r="D1787" s="1" t="s">
        <v>17</v>
      </c>
      <c r="E1787" s="1" t="s">
        <v>17</v>
      </c>
      <c r="F1787" s="2">
        <v>45535</v>
      </c>
      <c r="G1787" s="2">
        <v>45505</v>
      </c>
      <c r="H1787" s="1" t="s">
        <v>4820</v>
      </c>
      <c r="I1787" s="1" t="s">
        <v>4821</v>
      </c>
      <c r="J1787" s="1" t="s">
        <v>799</v>
      </c>
      <c r="K1787" s="1" t="s">
        <v>797</v>
      </c>
      <c r="L1787" s="1" t="s">
        <v>3338</v>
      </c>
      <c r="M1787" s="1"/>
      <c r="N1787" s="1"/>
      <c r="O1787" s="1"/>
      <c r="P1787" s="40">
        <v>160.07451315138644</v>
      </c>
      <c r="Q1787" s="37" t="str">
        <f>IF(C1787="ForthPoint","ForthPoint",IF(D1787="Intercompany",_xlfn.XLOOKUP(E1787,'Dept Lookup'!B:B,'Dept Lookup'!A:A),Modified!D1787))</f>
        <v>Data Engineering</v>
      </c>
      <c r="R1787" t="str">
        <f t="shared" si="139"/>
        <v>Fedefarma</v>
      </c>
      <c r="S1787" s="1" t="s">
        <v>707</v>
      </c>
      <c r="T1787">
        <f t="shared" si="140"/>
        <v>0</v>
      </c>
      <c r="U1787" s="25" t="str">
        <f>IF(K1787&gt;0,K1787,_xlfn.XLOOKUP(M1787,'Client Lookup'!L:L,'Client Lookup'!N:N))</f>
        <v>28678</v>
      </c>
      <c r="V1787" t="str">
        <f>_xlfn.XLOOKUP(_xlfn.NUMBERVALUE(U1787),'Project Lookup'!X:X,'Project Lookup'!B:B)</f>
        <v>Fedefarma: Landing Zone Assessment &amp; Recommendation Phase</v>
      </c>
      <c r="X1787" t="str">
        <f t="shared" si="141"/>
        <v>456 ICC in Montevideo represents Blend360 : 1166 Fedefarma: Landing Zone Assessment &amp; Recommendation Phase</v>
      </c>
      <c r="Y1787" t="str">
        <f t="shared" si="142"/>
        <v>456 ICC in Montevideo represents Blend360</v>
      </c>
      <c r="Z1787" t="str">
        <f t="shared" si="143"/>
        <v>456 ICC in Montevideo represents Blend360</v>
      </c>
      <c r="AA1787" t="str">
        <f>_xlfn.XLOOKUP(Z1787,'Client Lookup'!A:A,'Client Lookup'!C:C)</f>
        <v>Fedefarma</v>
      </c>
      <c r="AC1787" t="e">
        <f>_xlfn.XLOOKUP(K1787,'Results vs Forecast'!K:K,'Results vs Forecast'!K:K)</f>
        <v>#N/A</v>
      </c>
    </row>
    <row r="1788" spans="1:29" hidden="1">
      <c r="A1788" s="39"/>
      <c r="B1788" s="1" t="s">
        <v>700</v>
      </c>
      <c r="C1788" s="1" t="s">
        <v>1370</v>
      </c>
      <c r="D1788" s="1" t="s">
        <v>17</v>
      </c>
      <c r="E1788" s="1" t="s">
        <v>17</v>
      </c>
      <c r="F1788" s="2">
        <v>45535</v>
      </c>
      <c r="G1788" s="2">
        <v>45505</v>
      </c>
      <c r="H1788" s="1" t="s">
        <v>4822</v>
      </c>
      <c r="I1788" s="1" t="s">
        <v>4823</v>
      </c>
      <c r="J1788" s="1" t="s">
        <v>632</v>
      </c>
      <c r="K1788" s="1" t="s">
        <v>874</v>
      </c>
      <c r="L1788" s="1" t="s">
        <v>3637</v>
      </c>
      <c r="M1788" s="1"/>
      <c r="N1788" s="1"/>
      <c r="O1788" s="1"/>
      <c r="P1788" s="40">
        <v>408.19000853603541</v>
      </c>
      <c r="Q1788" s="37" t="str">
        <f>IF(C1788="ForthPoint","ForthPoint",IF(D1788="Intercompany",_xlfn.XLOOKUP(E1788,'Dept Lookup'!B:B,'Dept Lookup'!A:A),Modified!D1788))</f>
        <v>Data Engineering</v>
      </c>
      <c r="R1788" t="str">
        <f t="shared" si="139"/>
        <v>Stagwellglobal</v>
      </c>
      <c r="S1788" s="1" t="s">
        <v>707</v>
      </c>
      <c r="T1788">
        <f t="shared" si="140"/>
        <v>0</v>
      </c>
      <c r="U1788" s="25" t="str">
        <f>IF(K1788&gt;0,K1788,_xlfn.XLOOKUP(M1788,'Client Lookup'!L:L,'Client Lookup'!N:N))</f>
        <v>25159</v>
      </c>
      <c r="V1788" t="str">
        <f>_xlfn.XLOOKUP(_xlfn.NUMBERVALUE(U1788),'Project Lookup'!X:X,'Project Lookup'!B:B)</f>
        <v>Stagwell SOW#3</v>
      </c>
      <c r="X1788" t="str">
        <f t="shared" si="141"/>
        <v>469 Stagwell Marketing Cloud LLC : 987 Stagwell SOW#3</v>
      </c>
      <c r="Y1788" t="str">
        <f t="shared" si="142"/>
        <v>469 Stagwell Marketing Cloud LLC</v>
      </c>
      <c r="Z1788" t="str">
        <f t="shared" si="143"/>
        <v>469 Stagwell Marketing Cloud LLC</v>
      </c>
      <c r="AA1788" t="str">
        <f>_xlfn.XLOOKUP(Z1788,'Client Lookup'!A:A,'Client Lookup'!C:C)</f>
        <v>Stagwellglobal</v>
      </c>
      <c r="AC1788" t="e">
        <f>_xlfn.XLOOKUP(K1788,'Results vs Forecast'!K:K,'Results vs Forecast'!K:K)</f>
        <v>#N/A</v>
      </c>
    </row>
    <row r="1789" spans="1:29" hidden="1">
      <c r="A1789" s="39"/>
      <c r="B1789" s="1" t="s">
        <v>700</v>
      </c>
      <c r="C1789" s="1" t="s">
        <v>1370</v>
      </c>
      <c r="D1789" s="1" t="s">
        <v>17</v>
      </c>
      <c r="E1789" s="1" t="s">
        <v>17</v>
      </c>
      <c r="F1789" s="2">
        <v>45535</v>
      </c>
      <c r="G1789" s="2">
        <v>45505</v>
      </c>
      <c r="H1789" s="1" t="s">
        <v>4824</v>
      </c>
      <c r="I1789" s="1" t="s">
        <v>4825</v>
      </c>
      <c r="J1789" s="1" t="s">
        <v>645</v>
      </c>
      <c r="K1789" s="1" t="s">
        <v>891</v>
      </c>
      <c r="L1789" s="1" t="s">
        <v>3332</v>
      </c>
      <c r="M1789" s="1"/>
      <c r="N1789" s="1"/>
      <c r="O1789" s="1"/>
      <c r="P1789" s="40">
        <v>560.2607960298526</v>
      </c>
      <c r="Q1789" s="37" t="str">
        <f>IF(C1789="ForthPoint","ForthPoint",IF(D1789="Intercompany",_xlfn.XLOOKUP(E1789,'Dept Lookup'!B:B,'Dept Lookup'!A:A),Modified!D1789))</f>
        <v>Data Engineering</v>
      </c>
      <c r="R1789" t="str">
        <f t="shared" si="139"/>
        <v>The Blackstone Group</v>
      </c>
      <c r="S1789" s="1" t="s">
        <v>707</v>
      </c>
      <c r="T1789">
        <f t="shared" si="140"/>
        <v>0</v>
      </c>
      <c r="U1789" s="25" t="str">
        <f>IF(K1789&gt;0,K1789,_xlfn.XLOOKUP(M1789,'Client Lookup'!L:L,'Client Lookup'!N:N))</f>
        <v>25160</v>
      </c>
      <c r="V1789" t="str">
        <f>_xlfn.XLOOKUP(_xlfn.NUMBERVALUE(U1789),'Project Lookup'!X:X,'Project Lookup'!B:B)</f>
        <v>Blackstone SOW #12</v>
      </c>
      <c r="X1789" t="str">
        <f t="shared" si="141"/>
        <v>468 Blackstone Inc. : 988 Blackstone SOW #12</v>
      </c>
      <c r="Y1789" t="str">
        <f t="shared" si="142"/>
        <v>468 Blackstone Inc.</v>
      </c>
      <c r="Z1789" t="str">
        <f t="shared" si="143"/>
        <v>468 Blackstone Inc.</v>
      </c>
      <c r="AA1789" t="str">
        <f>_xlfn.XLOOKUP(Z1789,'Client Lookup'!A:A,'Client Lookup'!C:C)</f>
        <v>The Blackstone Group</v>
      </c>
      <c r="AC1789" t="e">
        <f>_xlfn.XLOOKUP(K1789,'Results vs Forecast'!K:K,'Results vs Forecast'!K:K)</f>
        <v>#N/A</v>
      </c>
    </row>
    <row r="1790" spans="1:29" hidden="1">
      <c r="A1790" s="39"/>
      <c r="B1790" s="1" t="s">
        <v>700</v>
      </c>
      <c r="C1790" s="1" t="s">
        <v>1395</v>
      </c>
      <c r="D1790" s="1" t="s">
        <v>17</v>
      </c>
      <c r="E1790" s="1" t="s">
        <v>17</v>
      </c>
      <c r="F1790" s="2">
        <v>45535</v>
      </c>
      <c r="G1790" s="2">
        <v>45505</v>
      </c>
      <c r="H1790" s="1" t="s">
        <v>4826</v>
      </c>
      <c r="I1790" s="1" t="s">
        <v>4827</v>
      </c>
      <c r="J1790" s="1" t="s">
        <v>3679</v>
      </c>
      <c r="K1790" s="1" t="s">
        <v>3680</v>
      </c>
      <c r="L1790" s="1"/>
      <c r="M1790" s="1"/>
      <c r="N1790" s="1"/>
      <c r="O1790" s="1"/>
      <c r="P1790" s="40">
        <v>123.40055700000001</v>
      </c>
      <c r="Q1790" s="41" t="s">
        <v>948</v>
      </c>
      <c r="R1790" t="str">
        <f t="shared" si="139"/>
        <v>De Lage Landen International B.V</v>
      </c>
      <c r="S1790" s="1" t="s">
        <v>707</v>
      </c>
      <c r="T1790">
        <f t="shared" si="140"/>
        <v>0</v>
      </c>
      <c r="U1790" s="25" t="str">
        <f>IF(K1790&gt;0,K1790,_xlfn.XLOOKUP(M1790,'Client Lookup'!L:L,'Client Lookup'!N:N))</f>
        <v>37238</v>
      </c>
      <c r="V1790" t="str">
        <f>_xlfn.XLOOKUP(_xlfn.NUMBERVALUE(U1790),'Project Lookup'!X:X,'Project Lookup'!B:B)</f>
        <v>EPAS support</v>
      </c>
      <c r="X1790" t="str">
        <f t="shared" si="141"/>
        <v>353 De Lage Landen International B.V : 1387 EPAS support</v>
      </c>
      <c r="Y1790" t="str">
        <f t="shared" si="142"/>
        <v>353 De Lage Landen International B.V</v>
      </c>
      <c r="Z1790" t="str">
        <f t="shared" si="143"/>
        <v>353 De Lage Landen International B.V</v>
      </c>
      <c r="AA1790" t="str">
        <f>_xlfn.XLOOKUP(Z1790,'Client Lookup'!A:A,'Client Lookup'!C:C)</f>
        <v>De Lage Landen International B.V</v>
      </c>
      <c r="AC1790" t="e">
        <f>_xlfn.XLOOKUP(K1790,'Results vs Forecast'!K:K,'Results vs Forecast'!K:K)</f>
        <v>#N/A</v>
      </c>
    </row>
    <row r="1791" spans="1:29" hidden="1">
      <c r="A1791" s="39"/>
      <c r="B1791" s="1" t="s">
        <v>700</v>
      </c>
      <c r="C1791" s="1" t="s">
        <v>1390</v>
      </c>
      <c r="D1791" s="1" t="s">
        <v>17</v>
      </c>
      <c r="E1791" s="1" t="s">
        <v>17</v>
      </c>
      <c r="F1791" s="2">
        <v>45535</v>
      </c>
      <c r="G1791" s="2">
        <v>45505</v>
      </c>
      <c r="H1791" s="1" t="s">
        <v>4828</v>
      </c>
      <c r="I1791" s="1" t="s">
        <v>4829</v>
      </c>
      <c r="J1791" s="1" t="s">
        <v>3799</v>
      </c>
      <c r="K1791" s="1" t="s">
        <v>3800</v>
      </c>
      <c r="L1791" s="1"/>
      <c r="M1791" s="1"/>
      <c r="N1791" s="1"/>
      <c r="O1791" s="1"/>
      <c r="P1791" s="40">
        <v>1483.2875405691398</v>
      </c>
      <c r="Q1791" s="37" t="str">
        <f>IF(C1791="ForthPoint","ForthPoint",IF(D1791="Intercompany",_xlfn.XLOOKUP(E1791,'Dept Lookup'!B:B,'Dept Lookup'!A:A),Modified!D1791))</f>
        <v>ForthPoint</v>
      </c>
      <c r="R1791" s="11" t="s">
        <v>190</v>
      </c>
      <c r="S1791" s="1" t="s">
        <v>707</v>
      </c>
      <c r="T1791">
        <f t="shared" si="140"/>
        <v>0</v>
      </c>
      <c r="U1791" s="25" t="str">
        <f>IF(K1791&gt;0,K1791,_xlfn.XLOOKUP(M1791,'Client Lookup'!L:L,'Client Lookup'!N:N))</f>
        <v>36722</v>
      </c>
      <c r="V1791" t="str">
        <f>_xlfn.XLOOKUP(_xlfn.NUMBERVALUE(U1791),'Project Lookup'!X:X,'Project Lookup'!B:B)</f>
        <v>Wyndham - Guest Analytics Retainer</v>
      </c>
      <c r="X1791" t="str">
        <f t="shared" si="141"/>
        <v>402 ICC in Forth Point Represents Blend360 : 1378 Wyndham - Guest Analytics Retainer</v>
      </c>
      <c r="Y1791" t="str">
        <f t="shared" si="142"/>
        <v>402 ICC in Forth Point Represents Blend360</v>
      </c>
      <c r="Z1791" t="str">
        <f t="shared" si="143"/>
        <v>402 ICC in Forth Point Represents Blend360</v>
      </c>
      <c r="AA1791" s="11" t="s">
        <v>190</v>
      </c>
      <c r="AC1791" t="e">
        <f>_xlfn.XLOOKUP(K1791,'Results vs Forecast'!K:K,'Results vs Forecast'!K:K)</f>
        <v>#N/A</v>
      </c>
    </row>
    <row r="1792" spans="1:29" hidden="1">
      <c r="A1792" s="39"/>
      <c r="B1792" s="1" t="s">
        <v>700</v>
      </c>
      <c r="C1792" s="1" t="s">
        <v>701</v>
      </c>
      <c r="D1792" s="1" t="s">
        <v>17</v>
      </c>
      <c r="E1792" s="1" t="s">
        <v>17</v>
      </c>
      <c r="F1792" s="2">
        <v>45535</v>
      </c>
      <c r="G1792" s="2">
        <v>45505</v>
      </c>
      <c r="H1792" s="1" t="s">
        <v>4830</v>
      </c>
      <c r="I1792" s="1" t="s">
        <v>4831</v>
      </c>
      <c r="J1792" s="1" t="s">
        <v>683</v>
      </c>
      <c r="K1792" s="1" t="s">
        <v>931</v>
      </c>
      <c r="L1792" s="1" t="s">
        <v>1968</v>
      </c>
      <c r="M1792" s="1"/>
      <c r="N1792" s="1"/>
      <c r="O1792" s="1" t="s">
        <v>1369</v>
      </c>
      <c r="P1792" s="40">
        <v>16374.15</v>
      </c>
      <c r="Q1792" s="37" t="str">
        <f>IF(C1792="ForthPoint","ForthPoint",IF(D1792="Intercompany",_xlfn.XLOOKUP(E1792,'Dept Lookup'!B:B,'Dept Lookup'!A:A),Modified!D1792))</f>
        <v>Data Engineering</v>
      </c>
      <c r="R1792" t="str">
        <f t="shared" si="139"/>
        <v>Wyndham Hotels and Resorts, LLC</v>
      </c>
      <c r="S1792" s="1" t="s">
        <v>707</v>
      </c>
      <c r="T1792">
        <f t="shared" si="140"/>
        <v>0</v>
      </c>
      <c r="U1792" s="25" t="str">
        <f>IF(K1792&gt;0,K1792,_xlfn.XLOOKUP(M1792,'Client Lookup'!L:L,'Client Lookup'!N:N))</f>
        <v>25999</v>
      </c>
      <c r="V1792" t="str">
        <f>_xlfn.XLOOKUP(_xlfn.NUMBERVALUE(U1792),'Project Lookup'!X:X,'Project Lookup'!B:B)</f>
        <v>Wyndham - Guest Analytics Retainer</v>
      </c>
      <c r="X1792" t="str">
        <f t="shared" si="141"/>
        <v>473 Wyndham Hotels and Resorts : 1051 Wyndham - Guest Analytics Retainer</v>
      </c>
      <c r="Y1792" t="str">
        <f t="shared" si="142"/>
        <v>473 Wyndham Hotels and Resorts</v>
      </c>
      <c r="Z1792" t="str">
        <f t="shared" si="143"/>
        <v>473 Wyndham Hotels and Resorts</v>
      </c>
      <c r="AA1792" t="str">
        <f>_xlfn.XLOOKUP(Z1792,'Client Lookup'!A:A,'Client Lookup'!C:C)</f>
        <v>Wyndham Hotels and Resorts, LLC</v>
      </c>
      <c r="AC1792" t="e">
        <f>_xlfn.XLOOKUP(K1792,'Results vs Forecast'!K:K,'Results vs Forecast'!K:K)</f>
        <v>#N/A</v>
      </c>
    </row>
    <row r="1793" spans="1:29" hidden="1">
      <c r="A1793" s="39"/>
      <c r="B1793" s="1" t="s">
        <v>700</v>
      </c>
      <c r="C1793" s="1" t="s">
        <v>701</v>
      </c>
      <c r="D1793" s="1" t="s">
        <v>17</v>
      </c>
      <c r="E1793" s="1" t="s">
        <v>17</v>
      </c>
      <c r="F1793" s="2">
        <v>45535</v>
      </c>
      <c r="G1793" s="2">
        <v>45505</v>
      </c>
      <c r="H1793" s="1" t="s">
        <v>4832</v>
      </c>
      <c r="I1793" s="1" t="s">
        <v>4833</v>
      </c>
      <c r="J1793" s="1" t="s">
        <v>583</v>
      </c>
      <c r="K1793" s="1" t="s">
        <v>832</v>
      </c>
      <c r="L1793" s="1" t="s">
        <v>2020</v>
      </c>
      <c r="M1793" s="1"/>
      <c r="N1793" s="1"/>
      <c r="O1793" s="1" t="s">
        <v>1369</v>
      </c>
      <c r="P1793" s="40">
        <v>8982.64</v>
      </c>
      <c r="Q1793" s="37" t="str">
        <f>IF(C1793="ForthPoint","ForthPoint",IF(D1793="Intercompany",_xlfn.XLOOKUP(E1793,'Dept Lookup'!B:B,'Dept Lookup'!A:A),Modified!D1793))</f>
        <v>Data Engineering</v>
      </c>
      <c r="R1793" t="str">
        <f t="shared" si="139"/>
        <v>LinkedIn</v>
      </c>
      <c r="S1793" s="1" t="s">
        <v>707</v>
      </c>
      <c r="T1793">
        <f t="shared" si="140"/>
        <v>0</v>
      </c>
      <c r="U1793" s="25" t="str">
        <f>IF(K1793&gt;0,K1793,_xlfn.XLOOKUP(M1793,'Client Lookup'!L:L,'Client Lookup'!N:N))</f>
        <v>34326</v>
      </c>
      <c r="V1793" t="str">
        <f>_xlfn.XLOOKUP(_xlfn.NUMBERVALUE(U1793),'Project Lookup'!X:X,'Project Lookup'!B:B)</f>
        <v>LinkedIn FY2025H1 Measurement Oyster (Paul/Licurgo) Renewal</v>
      </c>
      <c r="X1793" t="str">
        <f t="shared" si="141"/>
        <v>169 LinkedIn Corporation : 1314 LinkedIn FY2025H1 Measurement Oyster (Paul/Licurgo) Renewal</v>
      </c>
      <c r="Y1793" t="str">
        <f t="shared" si="142"/>
        <v>169 LinkedIn Corporation</v>
      </c>
      <c r="Z1793" t="str">
        <f t="shared" si="143"/>
        <v>169 LinkedIn Corporation</v>
      </c>
      <c r="AA1793" t="str">
        <f>_xlfn.XLOOKUP(Z1793,'Client Lookup'!A:A,'Client Lookup'!C:C)</f>
        <v>LinkedIn</v>
      </c>
      <c r="AC1793" t="e">
        <f>_xlfn.XLOOKUP(K1793,'Results vs Forecast'!K:K,'Results vs Forecast'!K:K)</f>
        <v>#N/A</v>
      </c>
    </row>
    <row r="1794" spans="1:29" hidden="1">
      <c r="A1794" s="39"/>
      <c r="B1794" s="1" t="s">
        <v>700</v>
      </c>
      <c r="C1794" s="1" t="s">
        <v>1370</v>
      </c>
      <c r="D1794" s="1" t="s">
        <v>17</v>
      </c>
      <c r="E1794" s="1" t="s">
        <v>17</v>
      </c>
      <c r="F1794" s="2">
        <v>45535</v>
      </c>
      <c r="G1794" s="2">
        <v>45505</v>
      </c>
      <c r="H1794" s="1" t="s">
        <v>4834</v>
      </c>
      <c r="I1794" s="1" t="s">
        <v>4835</v>
      </c>
      <c r="J1794" s="1" t="s">
        <v>621</v>
      </c>
      <c r="K1794" s="1" t="s">
        <v>861</v>
      </c>
      <c r="L1794" s="1" t="s">
        <v>3500</v>
      </c>
      <c r="M1794" s="1"/>
      <c r="N1794" s="1"/>
      <c r="O1794" s="1"/>
      <c r="P1794" s="40">
        <v>273.12726199192923</v>
      </c>
      <c r="Q1794" s="37" t="str">
        <f>IF(C1794="ForthPoint","ForthPoint",IF(D1794="Intercompany",_xlfn.XLOOKUP(E1794,'Dept Lookup'!B:B,'Dept Lookup'!A:A),Modified!D1794))</f>
        <v>Data Engineering</v>
      </c>
      <c r="R1794" t="str">
        <f t="shared" si="139"/>
        <v>Sincera</v>
      </c>
      <c r="S1794" s="1" t="s">
        <v>707</v>
      </c>
      <c r="T1794">
        <f t="shared" si="140"/>
        <v>0</v>
      </c>
      <c r="U1794" s="25" t="str">
        <f>IF(K1794&gt;0,K1794,_xlfn.XLOOKUP(M1794,'Client Lookup'!L:L,'Client Lookup'!N:N))</f>
        <v>25152</v>
      </c>
      <c r="V1794" t="str">
        <f>_xlfn.XLOOKUP(_xlfn.NUMBERVALUE(U1794),'Project Lookup'!X:X,'Project Lookup'!B:B)</f>
        <v>Sincera SOW 3 - Data Engineering Team</v>
      </c>
      <c r="X1794" t="str">
        <f t="shared" si="141"/>
        <v>465 Sincera Technologies LLC : 980 Sincera SOW 3 - Data Engineering Team</v>
      </c>
      <c r="Y1794" t="str">
        <f t="shared" si="142"/>
        <v>465 Sincera Technologies LLC</v>
      </c>
      <c r="Z1794" t="str">
        <f t="shared" si="143"/>
        <v>465 Sincera Technologies LLC</v>
      </c>
      <c r="AA1794" t="str">
        <f>_xlfn.XLOOKUP(Z1794,'Client Lookup'!A:A,'Client Lookup'!C:C)</f>
        <v>Sincera</v>
      </c>
      <c r="AC1794" t="e">
        <f>_xlfn.XLOOKUP(K1794,'Results vs Forecast'!K:K,'Results vs Forecast'!K:K)</f>
        <v>#N/A</v>
      </c>
    </row>
    <row r="1795" spans="1:29" hidden="1">
      <c r="A1795" s="39"/>
      <c r="B1795" s="1" t="s">
        <v>700</v>
      </c>
      <c r="C1795" s="1" t="s">
        <v>1370</v>
      </c>
      <c r="D1795" s="1" t="s">
        <v>17</v>
      </c>
      <c r="E1795" s="1" t="s">
        <v>17</v>
      </c>
      <c r="F1795" s="2">
        <v>45535</v>
      </c>
      <c r="G1795" s="2">
        <v>45505</v>
      </c>
      <c r="H1795" s="1" t="s">
        <v>4836</v>
      </c>
      <c r="I1795" s="1" t="s">
        <v>4837</v>
      </c>
      <c r="J1795" s="1" t="s">
        <v>816</v>
      </c>
      <c r="K1795" s="1" t="s">
        <v>798</v>
      </c>
      <c r="L1795" s="1" t="s">
        <v>3413</v>
      </c>
      <c r="M1795" s="1"/>
      <c r="N1795" s="1"/>
      <c r="O1795" s="1"/>
      <c r="P1795" s="40">
        <v>360.16765459061952</v>
      </c>
      <c r="Q1795" s="37" t="str">
        <f>IF(C1795="ForthPoint","ForthPoint",IF(D1795="Intercompany",_xlfn.XLOOKUP(E1795,'Dept Lookup'!B:B,'Dept Lookup'!A:A),Modified!D1795))</f>
        <v>Data Engineering</v>
      </c>
      <c r="R1795" t="str">
        <f t="shared" ref="R1795:R1858" si="144">AA1795</f>
        <v>Globalization Partners</v>
      </c>
      <c r="S1795" s="1" t="s">
        <v>707</v>
      </c>
      <c r="T1795">
        <f t="shared" ref="T1795:T1858" si="145">M1795</f>
        <v>0</v>
      </c>
      <c r="U1795" s="25" t="str">
        <f>IF(K1795&gt;0,K1795,_xlfn.XLOOKUP(M1795,'Client Lookup'!L:L,'Client Lookup'!N:N))</f>
        <v>36409</v>
      </c>
      <c r="V1795" t="str">
        <f>_xlfn.XLOOKUP(_xlfn.NUMBERVALUE(U1795),'Project Lookup'!X:X,'Project Lookup'!B:B)</f>
        <v>Globalization Partners SOW #39 - Data Engineering Team  Renewal</v>
      </c>
      <c r="X1795" t="str">
        <f t="shared" ref="X1795:X1858" si="146">IF(J1795="- No Entity -",M1795,J1795)</f>
        <v>460 Globalization Partners Inc. : 1366 Globalization Partners SOW #39 - Data Engineering Team  Renewal</v>
      </c>
      <c r="Y1795" t="str">
        <f t="shared" ref="Y1795:Y1858" si="147">IFERROR(_xlfn.TEXTBEFORE(X1795," :"),X1795)</f>
        <v>460 Globalization Partners Inc.</v>
      </c>
      <c r="Z1795" t="str">
        <f t="shared" si="143"/>
        <v>460 Globalization Partners Inc.</v>
      </c>
      <c r="AA1795" t="str">
        <f>_xlfn.XLOOKUP(Z1795,'Client Lookup'!A:A,'Client Lookup'!C:C)</f>
        <v>Globalization Partners</v>
      </c>
      <c r="AC1795" t="e">
        <f>_xlfn.XLOOKUP(K1795,'Results vs Forecast'!K:K,'Results vs Forecast'!K:K)</f>
        <v>#N/A</v>
      </c>
    </row>
    <row r="1796" spans="1:29" hidden="1">
      <c r="A1796" s="39"/>
      <c r="B1796" s="1" t="s">
        <v>700</v>
      </c>
      <c r="C1796" s="1" t="s">
        <v>1370</v>
      </c>
      <c r="D1796" s="1" t="s">
        <v>17</v>
      </c>
      <c r="E1796" s="1" t="s">
        <v>17</v>
      </c>
      <c r="F1796" s="2">
        <v>45535</v>
      </c>
      <c r="G1796" s="2">
        <v>45505</v>
      </c>
      <c r="H1796" s="1" t="s">
        <v>4838</v>
      </c>
      <c r="I1796" s="1" t="s">
        <v>4839</v>
      </c>
      <c r="J1796" s="1" t="s">
        <v>645</v>
      </c>
      <c r="K1796" s="1" t="s">
        <v>891</v>
      </c>
      <c r="L1796" s="1" t="s">
        <v>3332</v>
      </c>
      <c r="M1796" s="1"/>
      <c r="N1796" s="1"/>
      <c r="O1796" s="1"/>
      <c r="P1796" s="40">
        <v>560.2607960298526</v>
      </c>
      <c r="Q1796" s="37" t="str">
        <f>IF(C1796="ForthPoint","ForthPoint",IF(D1796="Intercompany",_xlfn.XLOOKUP(E1796,'Dept Lookup'!B:B,'Dept Lookup'!A:A),Modified!D1796))</f>
        <v>Data Engineering</v>
      </c>
      <c r="R1796" t="str">
        <f t="shared" si="144"/>
        <v>The Blackstone Group</v>
      </c>
      <c r="S1796" s="1" t="s">
        <v>707</v>
      </c>
      <c r="T1796">
        <f t="shared" si="145"/>
        <v>0</v>
      </c>
      <c r="U1796" s="25" t="str">
        <f>IF(K1796&gt;0,K1796,_xlfn.XLOOKUP(M1796,'Client Lookup'!L:L,'Client Lookup'!N:N))</f>
        <v>25160</v>
      </c>
      <c r="V1796" t="str">
        <f>_xlfn.XLOOKUP(_xlfn.NUMBERVALUE(U1796),'Project Lookup'!X:X,'Project Lookup'!B:B)</f>
        <v>Blackstone SOW #12</v>
      </c>
      <c r="X1796" t="str">
        <f t="shared" si="146"/>
        <v>468 Blackstone Inc. : 988 Blackstone SOW #12</v>
      </c>
      <c r="Y1796" t="str">
        <f t="shared" si="147"/>
        <v>468 Blackstone Inc.</v>
      </c>
      <c r="Z1796" t="str">
        <f t="shared" si="143"/>
        <v>468 Blackstone Inc.</v>
      </c>
      <c r="AA1796" t="str">
        <f>_xlfn.XLOOKUP(Z1796,'Client Lookup'!A:A,'Client Lookup'!C:C)</f>
        <v>The Blackstone Group</v>
      </c>
      <c r="AC1796" t="e">
        <f>_xlfn.XLOOKUP(K1796,'Results vs Forecast'!K:K,'Results vs Forecast'!K:K)</f>
        <v>#N/A</v>
      </c>
    </row>
    <row r="1797" spans="1:29" hidden="1">
      <c r="A1797" s="39"/>
      <c r="B1797" s="1" t="s">
        <v>700</v>
      </c>
      <c r="C1797" s="1" t="s">
        <v>1370</v>
      </c>
      <c r="D1797" s="1" t="s">
        <v>17</v>
      </c>
      <c r="E1797" s="1" t="s">
        <v>17</v>
      </c>
      <c r="F1797" s="2">
        <v>45535</v>
      </c>
      <c r="G1797" s="2">
        <v>45505</v>
      </c>
      <c r="H1797" s="1" t="s">
        <v>4840</v>
      </c>
      <c r="I1797" s="1" t="s">
        <v>4841</v>
      </c>
      <c r="J1797" s="1" t="s">
        <v>617</v>
      </c>
      <c r="K1797" s="1" t="s">
        <v>860</v>
      </c>
      <c r="L1797" s="1" t="s">
        <v>2892</v>
      </c>
      <c r="M1797" s="1"/>
      <c r="N1797" s="1"/>
      <c r="O1797" s="1"/>
      <c r="P1797" s="40">
        <v>320.14902630277288</v>
      </c>
      <c r="Q1797" s="37" t="str">
        <f>IF(C1797="ForthPoint","ForthPoint",IF(D1797="Intercompany",_xlfn.XLOOKUP(E1797,'Dept Lookup'!B:B,'Dept Lookup'!A:A),Modified!D1797))</f>
        <v>Data Engineering</v>
      </c>
      <c r="R1797" t="str">
        <f t="shared" si="144"/>
        <v>Roku</v>
      </c>
      <c r="S1797" s="1" t="s">
        <v>707</v>
      </c>
      <c r="T1797">
        <f t="shared" si="145"/>
        <v>0</v>
      </c>
      <c r="U1797" s="25" t="str">
        <f>IF(K1797&gt;0,K1797,_xlfn.XLOOKUP(M1797,'Client Lookup'!L:L,'Client Lookup'!N:N))</f>
        <v>25138</v>
      </c>
      <c r="V1797" t="str">
        <f>_xlfn.XLOOKUP(_xlfn.NUMBERVALUE(U1797),'Project Lookup'!X:X,'Project Lookup'!B:B)</f>
        <v>SOW#1 2024 - DE &amp; BI Team</v>
      </c>
      <c r="X1797" t="str">
        <f t="shared" si="146"/>
        <v>459 Roku Inc. : 966 SOW#1 2024 - DE &amp; BI Team</v>
      </c>
      <c r="Y1797" t="str">
        <f t="shared" si="147"/>
        <v>459 Roku Inc.</v>
      </c>
      <c r="Z1797" t="str">
        <f t="shared" si="143"/>
        <v>459 Roku Inc.</v>
      </c>
      <c r="AA1797" t="str">
        <f>_xlfn.XLOOKUP(Z1797,'Client Lookup'!A:A,'Client Lookup'!C:C)</f>
        <v>Roku</v>
      </c>
      <c r="AC1797" t="e">
        <f>_xlfn.XLOOKUP(K1797,'Results vs Forecast'!K:K,'Results vs Forecast'!K:K)</f>
        <v>#N/A</v>
      </c>
    </row>
    <row r="1798" spans="1:29" hidden="1">
      <c r="A1798" s="39"/>
      <c r="B1798" s="1" t="s">
        <v>700</v>
      </c>
      <c r="C1798" s="1" t="s">
        <v>1370</v>
      </c>
      <c r="D1798" s="1" t="s">
        <v>17</v>
      </c>
      <c r="E1798" s="1" t="s">
        <v>17</v>
      </c>
      <c r="F1798" s="2">
        <v>45535</v>
      </c>
      <c r="G1798" s="2">
        <v>45505</v>
      </c>
      <c r="H1798" s="1" t="s">
        <v>4842</v>
      </c>
      <c r="I1798" s="1" t="s">
        <v>4843</v>
      </c>
      <c r="J1798" s="1" t="s">
        <v>812</v>
      </c>
      <c r="K1798" s="1" t="s">
        <v>795</v>
      </c>
      <c r="L1798" s="1" t="s">
        <v>3324</v>
      </c>
      <c r="M1798" s="1"/>
      <c r="N1798" s="1"/>
      <c r="O1798" s="1"/>
      <c r="P1798" s="40">
        <v>384.17883156332749</v>
      </c>
      <c r="Q1798" s="37" t="str">
        <f>IF(C1798="ForthPoint","ForthPoint",IF(D1798="Intercompany",_xlfn.XLOOKUP(E1798,'Dept Lookup'!B:B,'Dept Lookup'!A:A),Modified!D1798))</f>
        <v>Data Engineering</v>
      </c>
      <c r="R1798" t="str">
        <f t="shared" si="144"/>
        <v>Globalization Partners</v>
      </c>
      <c r="S1798" s="1" t="s">
        <v>707</v>
      </c>
      <c r="T1798">
        <f t="shared" si="145"/>
        <v>0</v>
      </c>
      <c r="U1798" s="25" t="str">
        <f>IF(K1798&gt;0,K1798,_xlfn.XLOOKUP(M1798,'Client Lookup'!L:L,'Client Lookup'!N:N))</f>
        <v>35885</v>
      </c>
      <c r="V1798" t="str">
        <f>_xlfn.XLOOKUP(_xlfn.NUMBERVALUE(U1798),'Project Lookup'!X:X,'Project Lookup'!B:B)</f>
        <v>Globalization Partners SOW #41 - Data Engineering Team Renewal</v>
      </c>
      <c r="X1798" t="str">
        <f t="shared" si="146"/>
        <v>460 Globalization Partners Inc. : 1349 Globalization Partners SOW #41 - Data Engineering Team Renewal</v>
      </c>
      <c r="Y1798" t="str">
        <f t="shared" si="147"/>
        <v>460 Globalization Partners Inc.</v>
      </c>
      <c r="Z1798" t="str">
        <f t="shared" si="143"/>
        <v>460 Globalization Partners Inc.</v>
      </c>
      <c r="AA1798" t="str">
        <f>_xlfn.XLOOKUP(Z1798,'Client Lookup'!A:A,'Client Lookup'!C:C)</f>
        <v>Globalization Partners</v>
      </c>
      <c r="AC1798" t="e">
        <f>_xlfn.XLOOKUP(K1798,'Results vs Forecast'!K:K,'Results vs Forecast'!K:K)</f>
        <v>#N/A</v>
      </c>
    </row>
    <row r="1799" spans="1:29" hidden="1">
      <c r="A1799" s="39"/>
      <c r="B1799" s="1" t="s">
        <v>700</v>
      </c>
      <c r="C1799" s="1" t="s">
        <v>1370</v>
      </c>
      <c r="D1799" s="1" t="s">
        <v>17</v>
      </c>
      <c r="E1799" s="1" t="s">
        <v>17</v>
      </c>
      <c r="F1799" s="2">
        <v>45535</v>
      </c>
      <c r="G1799" s="2">
        <v>45505</v>
      </c>
      <c r="H1799" s="1" t="s">
        <v>4844</v>
      </c>
      <c r="I1799" s="1" t="s">
        <v>4845</v>
      </c>
      <c r="J1799" s="1" t="s">
        <v>645</v>
      </c>
      <c r="K1799" s="1" t="s">
        <v>891</v>
      </c>
      <c r="L1799" s="1" t="s">
        <v>3332</v>
      </c>
      <c r="M1799" s="1"/>
      <c r="N1799" s="1"/>
      <c r="O1799" s="1"/>
      <c r="P1799" s="40">
        <v>440.20491116631274</v>
      </c>
      <c r="Q1799" s="37" t="str">
        <f>IF(C1799="ForthPoint","ForthPoint",IF(D1799="Intercompany",_xlfn.XLOOKUP(E1799,'Dept Lookup'!B:B,'Dept Lookup'!A:A),Modified!D1799))</f>
        <v>Data Engineering</v>
      </c>
      <c r="R1799" t="str">
        <f t="shared" si="144"/>
        <v>The Blackstone Group</v>
      </c>
      <c r="S1799" s="1" t="s">
        <v>707</v>
      </c>
      <c r="T1799">
        <f t="shared" si="145"/>
        <v>0</v>
      </c>
      <c r="U1799" s="25" t="str">
        <f>IF(K1799&gt;0,K1799,_xlfn.XLOOKUP(M1799,'Client Lookup'!L:L,'Client Lookup'!N:N))</f>
        <v>25160</v>
      </c>
      <c r="V1799" t="str">
        <f>_xlfn.XLOOKUP(_xlfn.NUMBERVALUE(U1799),'Project Lookup'!X:X,'Project Lookup'!B:B)</f>
        <v>Blackstone SOW #12</v>
      </c>
      <c r="X1799" t="str">
        <f t="shared" si="146"/>
        <v>468 Blackstone Inc. : 988 Blackstone SOW #12</v>
      </c>
      <c r="Y1799" t="str">
        <f t="shared" si="147"/>
        <v>468 Blackstone Inc.</v>
      </c>
      <c r="Z1799" t="str">
        <f t="shared" si="143"/>
        <v>468 Blackstone Inc.</v>
      </c>
      <c r="AA1799" t="str">
        <f>_xlfn.XLOOKUP(Z1799,'Client Lookup'!A:A,'Client Lookup'!C:C)</f>
        <v>The Blackstone Group</v>
      </c>
      <c r="AC1799" t="e">
        <f>_xlfn.XLOOKUP(K1799,'Results vs Forecast'!K:K,'Results vs Forecast'!K:K)</f>
        <v>#N/A</v>
      </c>
    </row>
    <row r="1800" spans="1:29" hidden="1">
      <c r="A1800" s="39"/>
      <c r="B1800" s="1" t="s">
        <v>700</v>
      </c>
      <c r="C1800" s="1" t="s">
        <v>1370</v>
      </c>
      <c r="D1800" s="1" t="s">
        <v>17</v>
      </c>
      <c r="E1800" s="1" t="s">
        <v>17</v>
      </c>
      <c r="F1800" s="2">
        <v>45535</v>
      </c>
      <c r="G1800" s="2">
        <v>45505</v>
      </c>
      <c r="H1800" s="1" t="s">
        <v>4846</v>
      </c>
      <c r="I1800" s="1" t="s">
        <v>4847</v>
      </c>
      <c r="J1800" s="1" t="s">
        <v>593</v>
      </c>
      <c r="K1800" s="1" t="s">
        <v>842</v>
      </c>
      <c r="L1800" s="1" t="s">
        <v>1809</v>
      </c>
      <c r="M1800" s="1"/>
      <c r="N1800" s="1"/>
      <c r="O1800" s="1"/>
      <c r="P1800" s="40">
        <v>400.1862828784661</v>
      </c>
      <c r="Q1800" s="37" t="str">
        <f>IF(C1800="ForthPoint","ForthPoint",IF(D1800="Intercompany",_xlfn.XLOOKUP(E1800,'Dept Lookup'!B:B,'Dept Lookup'!A:A),Modified!D1800))</f>
        <v>Data Engineering</v>
      </c>
      <c r="R1800" t="str">
        <f t="shared" si="144"/>
        <v>MasterCard</v>
      </c>
      <c r="S1800" s="1" t="s">
        <v>707</v>
      </c>
      <c r="T1800">
        <f t="shared" si="145"/>
        <v>0</v>
      </c>
      <c r="U1800" s="25" t="str">
        <f>IF(K1800&gt;0,K1800,_xlfn.XLOOKUP(M1800,'Client Lookup'!L:L,'Client Lookup'!N:N))</f>
        <v>25146</v>
      </c>
      <c r="V1800" t="str">
        <f>_xlfn.XLOOKUP(_xlfn.NUMBERVALUE(U1800),'Project Lookup'!X:X,'Project Lookup'!B:B)</f>
        <v>Mastercard SOW #6</v>
      </c>
      <c r="X1800" t="str">
        <f t="shared" si="146"/>
        <v>461 Session M Inc. : 974 Mastercard SOW #6</v>
      </c>
      <c r="Y1800" t="str">
        <f t="shared" si="147"/>
        <v>461 Session M Inc.</v>
      </c>
      <c r="Z1800" t="str">
        <f t="shared" si="143"/>
        <v>461 Session M Inc.</v>
      </c>
      <c r="AA1800" t="str">
        <f>_xlfn.XLOOKUP(Z1800,'Client Lookup'!A:A,'Client Lookup'!C:C)</f>
        <v>MasterCard</v>
      </c>
      <c r="AC1800" t="e">
        <f>_xlfn.XLOOKUP(K1800,'Results vs Forecast'!K:K,'Results vs Forecast'!K:K)</f>
        <v>#N/A</v>
      </c>
    </row>
    <row r="1801" spans="1:29" hidden="1">
      <c r="A1801" s="39"/>
      <c r="B1801" s="1" t="s">
        <v>700</v>
      </c>
      <c r="C1801" s="1" t="s">
        <v>1370</v>
      </c>
      <c r="D1801" s="1" t="s">
        <v>17</v>
      </c>
      <c r="E1801" s="1" t="s">
        <v>17</v>
      </c>
      <c r="F1801" s="2">
        <v>45535</v>
      </c>
      <c r="G1801" s="2">
        <v>45505</v>
      </c>
      <c r="H1801" s="1" t="s">
        <v>4848</v>
      </c>
      <c r="I1801" s="1" t="s">
        <v>4849</v>
      </c>
      <c r="J1801" s="1" t="s">
        <v>645</v>
      </c>
      <c r="K1801" s="1" t="s">
        <v>891</v>
      </c>
      <c r="L1801" s="1" t="s">
        <v>3332</v>
      </c>
      <c r="M1801" s="1"/>
      <c r="N1801" s="1"/>
      <c r="O1801" s="1"/>
      <c r="P1801" s="40">
        <v>480.22353945415932</v>
      </c>
      <c r="Q1801" s="37" t="str">
        <f>IF(C1801="ForthPoint","ForthPoint",IF(D1801="Intercompany",_xlfn.XLOOKUP(E1801,'Dept Lookup'!B:B,'Dept Lookup'!A:A),Modified!D1801))</f>
        <v>Data Engineering</v>
      </c>
      <c r="R1801" t="str">
        <f t="shared" si="144"/>
        <v>The Blackstone Group</v>
      </c>
      <c r="S1801" s="1" t="s">
        <v>707</v>
      </c>
      <c r="T1801">
        <f t="shared" si="145"/>
        <v>0</v>
      </c>
      <c r="U1801" s="25" t="str">
        <f>IF(K1801&gt;0,K1801,_xlfn.XLOOKUP(M1801,'Client Lookup'!L:L,'Client Lookup'!N:N))</f>
        <v>25160</v>
      </c>
      <c r="V1801" t="str">
        <f>_xlfn.XLOOKUP(_xlfn.NUMBERVALUE(U1801),'Project Lookup'!X:X,'Project Lookup'!B:B)</f>
        <v>Blackstone SOW #12</v>
      </c>
      <c r="X1801" t="str">
        <f t="shared" si="146"/>
        <v>468 Blackstone Inc. : 988 Blackstone SOW #12</v>
      </c>
      <c r="Y1801" t="str">
        <f t="shared" si="147"/>
        <v>468 Blackstone Inc.</v>
      </c>
      <c r="Z1801" t="str">
        <f t="shared" si="143"/>
        <v>468 Blackstone Inc.</v>
      </c>
      <c r="AA1801" t="str">
        <f>_xlfn.XLOOKUP(Z1801,'Client Lookup'!A:A,'Client Lookup'!C:C)</f>
        <v>The Blackstone Group</v>
      </c>
      <c r="AC1801" t="e">
        <f>_xlfn.XLOOKUP(K1801,'Results vs Forecast'!K:K,'Results vs Forecast'!K:K)</f>
        <v>#N/A</v>
      </c>
    </row>
    <row r="1802" spans="1:29" hidden="1">
      <c r="A1802" s="39"/>
      <c r="B1802" s="1" t="s">
        <v>700</v>
      </c>
      <c r="C1802" s="1" t="s">
        <v>1370</v>
      </c>
      <c r="D1802" s="1" t="s">
        <v>17</v>
      </c>
      <c r="E1802" s="1" t="s">
        <v>17</v>
      </c>
      <c r="F1802" s="2">
        <v>45535</v>
      </c>
      <c r="G1802" s="2">
        <v>45505</v>
      </c>
      <c r="H1802" s="1" t="s">
        <v>4850</v>
      </c>
      <c r="I1802" s="1" t="s">
        <v>4851</v>
      </c>
      <c r="J1802" s="1" t="s">
        <v>593</v>
      </c>
      <c r="K1802" s="1" t="s">
        <v>842</v>
      </c>
      <c r="L1802" s="1" t="s">
        <v>1809</v>
      </c>
      <c r="M1802" s="1"/>
      <c r="N1802" s="1"/>
      <c r="O1802" s="1"/>
      <c r="P1802" s="40">
        <v>496.23099076929799</v>
      </c>
      <c r="Q1802" s="37" t="str">
        <f>IF(C1802="ForthPoint","ForthPoint",IF(D1802="Intercompany",_xlfn.XLOOKUP(E1802,'Dept Lookup'!B:B,'Dept Lookup'!A:A),Modified!D1802))</f>
        <v>Data Engineering</v>
      </c>
      <c r="R1802" t="str">
        <f t="shared" si="144"/>
        <v>MasterCard</v>
      </c>
      <c r="S1802" s="1" t="s">
        <v>707</v>
      </c>
      <c r="T1802">
        <f t="shared" si="145"/>
        <v>0</v>
      </c>
      <c r="U1802" s="25" t="str">
        <f>IF(K1802&gt;0,K1802,_xlfn.XLOOKUP(M1802,'Client Lookup'!L:L,'Client Lookup'!N:N))</f>
        <v>25146</v>
      </c>
      <c r="V1802" t="str">
        <f>_xlfn.XLOOKUP(_xlfn.NUMBERVALUE(U1802),'Project Lookup'!X:X,'Project Lookup'!B:B)</f>
        <v>Mastercard SOW #6</v>
      </c>
      <c r="X1802" t="str">
        <f t="shared" si="146"/>
        <v>461 Session M Inc. : 974 Mastercard SOW #6</v>
      </c>
      <c r="Y1802" t="str">
        <f t="shared" si="147"/>
        <v>461 Session M Inc.</v>
      </c>
      <c r="Z1802" t="str">
        <f t="shared" si="143"/>
        <v>461 Session M Inc.</v>
      </c>
      <c r="AA1802" t="str">
        <f>_xlfn.XLOOKUP(Z1802,'Client Lookup'!A:A,'Client Lookup'!C:C)</f>
        <v>MasterCard</v>
      </c>
      <c r="AC1802" t="e">
        <f>_xlfn.XLOOKUP(K1802,'Results vs Forecast'!K:K,'Results vs Forecast'!K:K)</f>
        <v>#N/A</v>
      </c>
    </row>
    <row r="1803" spans="1:29" hidden="1">
      <c r="A1803" s="39"/>
      <c r="B1803" s="1" t="s">
        <v>700</v>
      </c>
      <c r="C1803" s="1" t="s">
        <v>1370</v>
      </c>
      <c r="D1803" s="1" t="s">
        <v>17</v>
      </c>
      <c r="E1803" s="1" t="s">
        <v>17</v>
      </c>
      <c r="F1803" s="2">
        <v>45535</v>
      </c>
      <c r="G1803" s="2">
        <v>45505</v>
      </c>
      <c r="H1803" s="1" t="s">
        <v>4852</v>
      </c>
      <c r="I1803" s="1" t="s">
        <v>4853</v>
      </c>
      <c r="J1803" s="1" t="s">
        <v>617</v>
      </c>
      <c r="K1803" s="1" t="s">
        <v>860</v>
      </c>
      <c r="L1803" s="1" t="s">
        <v>2892</v>
      </c>
      <c r="M1803" s="1"/>
      <c r="N1803" s="1"/>
      <c r="O1803" s="1"/>
      <c r="P1803" s="40">
        <v>480.22353945415932</v>
      </c>
      <c r="Q1803" s="37" t="str">
        <f>IF(C1803="ForthPoint","ForthPoint",IF(D1803="Intercompany",_xlfn.XLOOKUP(E1803,'Dept Lookup'!B:B,'Dept Lookup'!A:A),Modified!D1803))</f>
        <v>Data Engineering</v>
      </c>
      <c r="R1803" t="str">
        <f t="shared" si="144"/>
        <v>Roku</v>
      </c>
      <c r="S1803" s="1" t="s">
        <v>707</v>
      </c>
      <c r="T1803">
        <f t="shared" si="145"/>
        <v>0</v>
      </c>
      <c r="U1803" s="25" t="str">
        <f>IF(K1803&gt;0,K1803,_xlfn.XLOOKUP(M1803,'Client Lookup'!L:L,'Client Lookup'!N:N))</f>
        <v>25138</v>
      </c>
      <c r="V1803" t="str">
        <f>_xlfn.XLOOKUP(_xlfn.NUMBERVALUE(U1803),'Project Lookup'!X:X,'Project Lookup'!B:B)</f>
        <v>SOW#1 2024 - DE &amp; BI Team</v>
      </c>
      <c r="X1803" t="str">
        <f t="shared" si="146"/>
        <v>459 Roku Inc. : 966 SOW#1 2024 - DE &amp; BI Team</v>
      </c>
      <c r="Y1803" t="str">
        <f t="shared" si="147"/>
        <v>459 Roku Inc.</v>
      </c>
      <c r="Z1803" t="str">
        <f t="shared" si="143"/>
        <v>459 Roku Inc.</v>
      </c>
      <c r="AA1803" t="str">
        <f>_xlfn.XLOOKUP(Z1803,'Client Lookup'!A:A,'Client Lookup'!C:C)</f>
        <v>Roku</v>
      </c>
      <c r="AC1803" t="e">
        <f>_xlfn.XLOOKUP(K1803,'Results vs Forecast'!K:K,'Results vs Forecast'!K:K)</f>
        <v>#N/A</v>
      </c>
    </row>
    <row r="1804" spans="1:29" hidden="1">
      <c r="A1804" s="39"/>
      <c r="B1804" s="1" t="s">
        <v>700</v>
      </c>
      <c r="C1804" s="1" t="s">
        <v>1370</v>
      </c>
      <c r="D1804" s="1" t="s">
        <v>17</v>
      </c>
      <c r="E1804" s="1" t="s">
        <v>17</v>
      </c>
      <c r="F1804" s="2">
        <v>45535</v>
      </c>
      <c r="G1804" s="2">
        <v>45505</v>
      </c>
      <c r="H1804" s="1" t="s">
        <v>4854</v>
      </c>
      <c r="I1804" s="1" t="s">
        <v>4855</v>
      </c>
      <c r="J1804" s="1" t="s">
        <v>617</v>
      </c>
      <c r="K1804" s="1" t="s">
        <v>860</v>
      </c>
      <c r="L1804" s="1" t="s">
        <v>2892</v>
      </c>
      <c r="M1804" s="1"/>
      <c r="N1804" s="1"/>
      <c r="O1804" s="1"/>
      <c r="P1804" s="40">
        <v>360.16765459061952</v>
      </c>
      <c r="Q1804" s="37" t="str">
        <f>IF(C1804="ForthPoint","ForthPoint",IF(D1804="Intercompany",_xlfn.XLOOKUP(E1804,'Dept Lookup'!B:B,'Dept Lookup'!A:A),Modified!D1804))</f>
        <v>Data Engineering</v>
      </c>
      <c r="R1804" t="str">
        <f t="shared" si="144"/>
        <v>Roku</v>
      </c>
      <c r="S1804" s="1" t="s">
        <v>707</v>
      </c>
      <c r="T1804">
        <f t="shared" si="145"/>
        <v>0</v>
      </c>
      <c r="U1804" s="25" t="str">
        <f>IF(K1804&gt;0,K1804,_xlfn.XLOOKUP(M1804,'Client Lookup'!L:L,'Client Lookup'!N:N))</f>
        <v>25138</v>
      </c>
      <c r="V1804" t="str">
        <f>_xlfn.XLOOKUP(_xlfn.NUMBERVALUE(U1804),'Project Lookup'!X:X,'Project Lookup'!B:B)</f>
        <v>SOW#1 2024 - DE &amp; BI Team</v>
      </c>
      <c r="X1804" t="str">
        <f t="shared" si="146"/>
        <v>459 Roku Inc. : 966 SOW#1 2024 - DE &amp; BI Team</v>
      </c>
      <c r="Y1804" t="str">
        <f t="shared" si="147"/>
        <v>459 Roku Inc.</v>
      </c>
      <c r="Z1804" t="str">
        <f t="shared" si="143"/>
        <v>459 Roku Inc.</v>
      </c>
      <c r="AA1804" t="str">
        <f>_xlfn.XLOOKUP(Z1804,'Client Lookup'!A:A,'Client Lookup'!C:C)</f>
        <v>Roku</v>
      </c>
      <c r="AC1804" t="e">
        <f>_xlfn.XLOOKUP(K1804,'Results vs Forecast'!K:K,'Results vs Forecast'!K:K)</f>
        <v>#N/A</v>
      </c>
    </row>
    <row r="1805" spans="1:29" hidden="1">
      <c r="A1805" s="39"/>
      <c r="B1805" s="1" t="s">
        <v>700</v>
      </c>
      <c r="C1805" s="1" t="s">
        <v>1370</v>
      </c>
      <c r="D1805" s="1" t="s">
        <v>17</v>
      </c>
      <c r="E1805" s="1" t="s">
        <v>17</v>
      </c>
      <c r="F1805" s="2">
        <v>45535</v>
      </c>
      <c r="G1805" s="2">
        <v>45505</v>
      </c>
      <c r="H1805" s="1" t="s">
        <v>4856</v>
      </c>
      <c r="I1805" s="1" t="s">
        <v>4857</v>
      </c>
      <c r="J1805" s="1" t="s">
        <v>645</v>
      </c>
      <c r="K1805" s="1" t="s">
        <v>891</v>
      </c>
      <c r="L1805" s="1" t="s">
        <v>3332</v>
      </c>
      <c r="M1805" s="1"/>
      <c r="N1805" s="1"/>
      <c r="O1805" s="1"/>
      <c r="P1805" s="40">
        <v>320.14902630277288</v>
      </c>
      <c r="Q1805" s="37" t="str">
        <f>IF(C1805="ForthPoint","ForthPoint",IF(D1805="Intercompany",_xlfn.XLOOKUP(E1805,'Dept Lookup'!B:B,'Dept Lookup'!A:A),Modified!D1805))</f>
        <v>Data Engineering</v>
      </c>
      <c r="R1805" t="str">
        <f t="shared" si="144"/>
        <v>The Blackstone Group</v>
      </c>
      <c r="S1805" s="1" t="s">
        <v>707</v>
      </c>
      <c r="T1805">
        <f t="shared" si="145"/>
        <v>0</v>
      </c>
      <c r="U1805" s="25" t="str">
        <f>IF(K1805&gt;0,K1805,_xlfn.XLOOKUP(M1805,'Client Lookup'!L:L,'Client Lookup'!N:N))</f>
        <v>25160</v>
      </c>
      <c r="V1805" t="str">
        <f>_xlfn.XLOOKUP(_xlfn.NUMBERVALUE(U1805),'Project Lookup'!X:X,'Project Lookup'!B:B)</f>
        <v>Blackstone SOW #12</v>
      </c>
      <c r="X1805" t="str">
        <f t="shared" si="146"/>
        <v>468 Blackstone Inc. : 988 Blackstone SOW #12</v>
      </c>
      <c r="Y1805" t="str">
        <f t="shared" si="147"/>
        <v>468 Blackstone Inc.</v>
      </c>
      <c r="Z1805" t="str">
        <f t="shared" si="143"/>
        <v>468 Blackstone Inc.</v>
      </c>
      <c r="AA1805" t="str">
        <f>_xlfn.XLOOKUP(Z1805,'Client Lookup'!A:A,'Client Lookup'!C:C)</f>
        <v>The Blackstone Group</v>
      </c>
      <c r="AC1805" t="e">
        <f>_xlfn.XLOOKUP(K1805,'Results vs Forecast'!K:K,'Results vs Forecast'!K:K)</f>
        <v>#N/A</v>
      </c>
    </row>
    <row r="1806" spans="1:29" hidden="1">
      <c r="A1806" s="39"/>
      <c r="B1806" s="1" t="s">
        <v>700</v>
      </c>
      <c r="C1806" s="1" t="s">
        <v>1370</v>
      </c>
      <c r="D1806" s="1" t="s">
        <v>17</v>
      </c>
      <c r="E1806" s="1" t="s">
        <v>17</v>
      </c>
      <c r="F1806" s="2">
        <v>45535</v>
      </c>
      <c r="G1806" s="2">
        <v>45505</v>
      </c>
      <c r="H1806" s="1" t="s">
        <v>4858</v>
      </c>
      <c r="I1806" s="1" t="s">
        <v>4859</v>
      </c>
      <c r="J1806" s="1" t="s">
        <v>617</v>
      </c>
      <c r="K1806" s="1" t="s">
        <v>860</v>
      </c>
      <c r="L1806" s="1" t="s">
        <v>2892</v>
      </c>
      <c r="M1806" s="1"/>
      <c r="N1806" s="1"/>
      <c r="O1806" s="1"/>
      <c r="P1806" s="40">
        <v>464.21608813902071</v>
      </c>
      <c r="Q1806" s="37" t="str">
        <f>IF(C1806="ForthPoint","ForthPoint",IF(D1806="Intercompany",_xlfn.XLOOKUP(E1806,'Dept Lookup'!B:B,'Dept Lookup'!A:A),Modified!D1806))</f>
        <v>Data Engineering</v>
      </c>
      <c r="R1806" t="str">
        <f t="shared" si="144"/>
        <v>Roku</v>
      </c>
      <c r="S1806" s="1" t="s">
        <v>707</v>
      </c>
      <c r="T1806">
        <f t="shared" si="145"/>
        <v>0</v>
      </c>
      <c r="U1806" s="25" t="str">
        <f>IF(K1806&gt;0,K1806,_xlfn.XLOOKUP(M1806,'Client Lookup'!L:L,'Client Lookup'!N:N))</f>
        <v>25138</v>
      </c>
      <c r="V1806" t="str">
        <f>_xlfn.XLOOKUP(_xlfn.NUMBERVALUE(U1806),'Project Lookup'!X:X,'Project Lookup'!B:B)</f>
        <v>SOW#1 2024 - DE &amp; BI Team</v>
      </c>
      <c r="X1806" t="str">
        <f t="shared" si="146"/>
        <v>459 Roku Inc. : 966 SOW#1 2024 - DE &amp; BI Team</v>
      </c>
      <c r="Y1806" t="str">
        <f t="shared" si="147"/>
        <v>459 Roku Inc.</v>
      </c>
      <c r="Z1806" t="str">
        <f t="shared" si="143"/>
        <v>459 Roku Inc.</v>
      </c>
      <c r="AA1806" t="str">
        <f>_xlfn.XLOOKUP(Z1806,'Client Lookup'!A:A,'Client Lookup'!C:C)</f>
        <v>Roku</v>
      </c>
      <c r="AC1806" t="e">
        <f>_xlfn.XLOOKUP(K1806,'Results vs Forecast'!K:K,'Results vs Forecast'!K:K)</f>
        <v>#N/A</v>
      </c>
    </row>
    <row r="1807" spans="1:29" hidden="1">
      <c r="A1807" s="39"/>
      <c r="B1807" s="1" t="s">
        <v>700</v>
      </c>
      <c r="C1807" s="1" t="s">
        <v>1370</v>
      </c>
      <c r="D1807" s="1" t="s">
        <v>17</v>
      </c>
      <c r="E1807" s="1" t="s">
        <v>17</v>
      </c>
      <c r="F1807" s="2">
        <v>45535</v>
      </c>
      <c r="G1807" s="2">
        <v>45505</v>
      </c>
      <c r="H1807" s="1" t="s">
        <v>4860</v>
      </c>
      <c r="I1807" s="1" t="s">
        <v>4861</v>
      </c>
      <c r="J1807" s="1" t="s">
        <v>620</v>
      </c>
      <c r="K1807" s="1" t="s">
        <v>862</v>
      </c>
      <c r="L1807" s="1" t="s">
        <v>3343</v>
      </c>
      <c r="M1807" s="1"/>
      <c r="N1807" s="1"/>
      <c r="O1807" s="1"/>
      <c r="P1807" s="40">
        <v>200.09314143923305</v>
      </c>
      <c r="Q1807" s="37" t="str">
        <f>IF(C1807="ForthPoint","ForthPoint",IF(D1807="Intercompany",_xlfn.XLOOKUP(E1807,'Dept Lookup'!B:B,'Dept Lookup'!A:A),Modified!D1807))</f>
        <v>Data Engineering</v>
      </c>
      <c r="R1807" t="str">
        <f t="shared" si="144"/>
        <v>Sincera</v>
      </c>
      <c r="S1807" s="1" t="s">
        <v>707</v>
      </c>
      <c r="T1807">
        <f t="shared" si="145"/>
        <v>0</v>
      </c>
      <c r="U1807" s="25" t="str">
        <f>IF(K1807&gt;0,K1807,_xlfn.XLOOKUP(M1807,'Client Lookup'!L:L,'Client Lookup'!N:N))</f>
        <v>28145</v>
      </c>
      <c r="V1807" t="str">
        <f>_xlfn.XLOOKUP(_xlfn.NUMBERVALUE(U1807),'Project Lookup'!X:X,'Project Lookup'!B:B)</f>
        <v>Sincera SOW 4 - DE Team</v>
      </c>
      <c r="X1807" t="str">
        <f t="shared" si="146"/>
        <v>465 Sincera Technologies LLC : 1146 Sincera SOW 4 - DE Team</v>
      </c>
      <c r="Y1807" t="str">
        <f t="shared" si="147"/>
        <v>465 Sincera Technologies LLC</v>
      </c>
      <c r="Z1807" t="str">
        <f t="shared" si="143"/>
        <v>465 Sincera Technologies LLC</v>
      </c>
      <c r="AA1807" t="str">
        <f>_xlfn.XLOOKUP(Z1807,'Client Lookup'!A:A,'Client Lookup'!C:C)</f>
        <v>Sincera</v>
      </c>
      <c r="AC1807" t="e">
        <f>_xlfn.XLOOKUP(K1807,'Results vs Forecast'!K:K,'Results vs Forecast'!K:K)</f>
        <v>#N/A</v>
      </c>
    </row>
    <row r="1808" spans="1:29" hidden="1">
      <c r="A1808" s="39"/>
      <c r="B1808" s="1" t="s">
        <v>700</v>
      </c>
      <c r="C1808" s="1" t="s">
        <v>1370</v>
      </c>
      <c r="D1808" s="1" t="s">
        <v>17</v>
      </c>
      <c r="E1808" s="1" t="s">
        <v>17</v>
      </c>
      <c r="F1808" s="2">
        <v>45535</v>
      </c>
      <c r="G1808" s="2">
        <v>45505</v>
      </c>
      <c r="H1808" s="1" t="s">
        <v>4862</v>
      </c>
      <c r="I1808" s="1" t="s">
        <v>4863</v>
      </c>
      <c r="J1808" s="1" t="s">
        <v>641</v>
      </c>
      <c r="K1808" s="1" t="s">
        <v>886</v>
      </c>
      <c r="L1808" s="1" t="s">
        <v>3668</v>
      </c>
      <c r="M1808" s="1"/>
      <c r="N1808" s="1"/>
      <c r="O1808" s="1"/>
      <c r="P1808" s="40">
        <v>560.2607960298526</v>
      </c>
      <c r="Q1808" s="37" t="str">
        <f>IF(C1808="ForthPoint","ForthPoint",IF(D1808="Intercompany",_xlfn.XLOOKUP(E1808,'Dept Lookup'!B:B,'Dept Lookup'!A:A),Modified!D1808))</f>
        <v>Data Engineering</v>
      </c>
      <c r="R1808" t="str">
        <f t="shared" si="144"/>
        <v>The Blackstone Group</v>
      </c>
      <c r="S1808" s="1" t="s">
        <v>707</v>
      </c>
      <c r="T1808">
        <f t="shared" si="145"/>
        <v>0</v>
      </c>
      <c r="U1808" s="25" t="str">
        <f>IF(K1808&gt;0,K1808,_xlfn.XLOOKUP(M1808,'Client Lookup'!L:L,'Client Lookup'!N:N))</f>
        <v>29419</v>
      </c>
      <c r="V1808" t="str">
        <f>_xlfn.XLOOKUP(_xlfn.NUMBERVALUE(U1808),'Project Lookup'!X:X,'Project Lookup'!B:B)</f>
        <v>Blackstone - SOW#18 - Data Engineer with AWS (Puneet Team)</v>
      </c>
      <c r="X1808" t="str">
        <f t="shared" si="146"/>
        <v>468 Blackstone Inc. : 1194 Blackstone - SOW#18 - Data Engineer with AWS (Puneet Team)</v>
      </c>
      <c r="Y1808" t="str">
        <f t="shared" si="147"/>
        <v>468 Blackstone Inc.</v>
      </c>
      <c r="Z1808" t="str">
        <f t="shared" si="143"/>
        <v>468 Blackstone Inc.</v>
      </c>
      <c r="AA1808" t="str">
        <f>_xlfn.XLOOKUP(Z1808,'Client Lookup'!A:A,'Client Lookup'!C:C)</f>
        <v>The Blackstone Group</v>
      </c>
      <c r="AC1808" t="e">
        <f>_xlfn.XLOOKUP(K1808,'Results vs Forecast'!K:K,'Results vs Forecast'!K:K)</f>
        <v>#N/A</v>
      </c>
    </row>
    <row r="1809" spans="1:29" hidden="1">
      <c r="A1809" s="39"/>
      <c r="B1809" s="1" t="s">
        <v>700</v>
      </c>
      <c r="C1809" s="1" t="s">
        <v>1370</v>
      </c>
      <c r="D1809" s="1" t="s">
        <v>17</v>
      </c>
      <c r="E1809" s="1" t="s">
        <v>17</v>
      </c>
      <c r="F1809" s="2">
        <v>45535</v>
      </c>
      <c r="G1809" s="2">
        <v>45505</v>
      </c>
      <c r="H1809" s="1" t="s">
        <v>4864</v>
      </c>
      <c r="I1809" s="1" t="s">
        <v>4865</v>
      </c>
      <c r="J1809" s="1" t="s">
        <v>812</v>
      </c>
      <c r="K1809" s="1" t="s">
        <v>795</v>
      </c>
      <c r="L1809" s="1" t="s">
        <v>3324</v>
      </c>
      <c r="M1809" s="1"/>
      <c r="N1809" s="1"/>
      <c r="O1809" s="1"/>
      <c r="P1809" s="40">
        <v>392.1825572208968</v>
      </c>
      <c r="Q1809" s="37" t="str">
        <f>IF(C1809="ForthPoint","ForthPoint",IF(D1809="Intercompany",_xlfn.XLOOKUP(E1809,'Dept Lookup'!B:B,'Dept Lookup'!A:A),Modified!D1809))</f>
        <v>Data Engineering</v>
      </c>
      <c r="R1809" t="str">
        <f t="shared" si="144"/>
        <v>Globalization Partners</v>
      </c>
      <c r="S1809" s="1" t="s">
        <v>707</v>
      </c>
      <c r="T1809">
        <f t="shared" si="145"/>
        <v>0</v>
      </c>
      <c r="U1809" s="25" t="str">
        <f>IF(K1809&gt;0,K1809,_xlfn.XLOOKUP(M1809,'Client Lookup'!L:L,'Client Lookup'!N:N))</f>
        <v>35885</v>
      </c>
      <c r="V1809" t="str">
        <f>_xlfn.XLOOKUP(_xlfn.NUMBERVALUE(U1809),'Project Lookup'!X:X,'Project Lookup'!B:B)</f>
        <v>Globalization Partners SOW #41 - Data Engineering Team Renewal</v>
      </c>
      <c r="X1809" t="str">
        <f t="shared" si="146"/>
        <v>460 Globalization Partners Inc. : 1349 Globalization Partners SOW #41 - Data Engineering Team Renewal</v>
      </c>
      <c r="Y1809" t="str">
        <f t="shared" si="147"/>
        <v>460 Globalization Partners Inc.</v>
      </c>
      <c r="Z1809" t="str">
        <f t="shared" si="143"/>
        <v>460 Globalization Partners Inc.</v>
      </c>
      <c r="AA1809" t="str">
        <f>_xlfn.XLOOKUP(Z1809,'Client Lookup'!A:A,'Client Lookup'!C:C)</f>
        <v>Globalization Partners</v>
      </c>
      <c r="AC1809" t="e">
        <f>_xlfn.XLOOKUP(K1809,'Results vs Forecast'!K:K,'Results vs Forecast'!K:K)</f>
        <v>#N/A</v>
      </c>
    </row>
    <row r="1810" spans="1:29" hidden="1">
      <c r="A1810" s="39"/>
      <c r="B1810" s="1" t="s">
        <v>700</v>
      </c>
      <c r="C1810" s="1" t="s">
        <v>1370</v>
      </c>
      <c r="D1810" s="1" t="s">
        <v>17</v>
      </c>
      <c r="E1810" s="1" t="s">
        <v>17</v>
      </c>
      <c r="F1810" s="2">
        <v>45535</v>
      </c>
      <c r="G1810" s="2">
        <v>45505</v>
      </c>
      <c r="H1810" s="1" t="s">
        <v>4866</v>
      </c>
      <c r="I1810" s="1" t="s">
        <v>4867</v>
      </c>
      <c r="J1810" s="1" t="s">
        <v>618</v>
      </c>
      <c r="K1810" s="1" t="s">
        <v>859</v>
      </c>
      <c r="L1810" s="1" t="s">
        <v>3495</v>
      </c>
      <c r="M1810" s="1"/>
      <c r="N1810" s="1"/>
      <c r="O1810" s="1"/>
      <c r="P1810" s="40">
        <v>480.22353945415932</v>
      </c>
      <c r="Q1810" s="37" t="str">
        <f>IF(C1810="ForthPoint","ForthPoint",IF(D1810="Intercompany",_xlfn.XLOOKUP(E1810,'Dept Lookup'!B:B,'Dept Lookup'!A:A),Modified!D1810))</f>
        <v>Data Engineering</v>
      </c>
      <c r="R1810" t="str">
        <f t="shared" si="144"/>
        <v>Roku</v>
      </c>
      <c r="S1810" s="1" t="s">
        <v>707</v>
      </c>
      <c r="T1810">
        <f t="shared" si="145"/>
        <v>0</v>
      </c>
      <c r="U1810" s="25" t="str">
        <f>IF(K1810&gt;0,K1810,_xlfn.XLOOKUP(M1810,'Client Lookup'!L:L,'Client Lookup'!N:N))</f>
        <v>25140</v>
      </c>
      <c r="V1810" t="str">
        <f>_xlfn.XLOOKUP(_xlfn.NUMBERVALUE(U1810),'Project Lookup'!X:X,'Project Lookup'!B:B)</f>
        <v>Roku SOW 2 - Data Engineering Team</v>
      </c>
      <c r="X1810" t="str">
        <f t="shared" si="146"/>
        <v>459 Roku Inc. : 968 Roku SOW 2 - Data Engineering Team</v>
      </c>
      <c r="Y1810" t="str">
        <f t="shared" si="147"/>
        <v>459 Roku Inc.</v>
      </c>
      <c r="Z1810" t="str">
        <f t="shared" si="143"/>
        <v>459 Roku Inc.</v>
      </c>
      <c r="AA1810" t="str">
        <f>_xlfn.XLOOKUP(Z1810,'Client Lookup'!A:A,'Client Lookup'!C:C)</f>
        <v>Roku</v>
      </c>
      <c r="AC1810" t="e">
        <f>_xlfn.XLOOKUP(K1810,'Results vs Forecast'!K:K,'Results vs Forecast'!K:K)</f>
        <v>#N/A</v>
      </c>
    </row>
    <row r="1811" spans="1:29" hidden="1">
      <c r="A1811" s="39"/>
      <c r="B1811" s="1" t="s">
        <v>700</v>
      </c>
      <c r="C1811" s="1" t="s">
        <v>701</v>
      </c>
      <c r="D1811" s="1" t="s">
        <v>17</v>
      </c>
      <c r="E1811" s="1" t="s">
        <v>17</v>
      </c>
      <c r="F1811" s="2">
        <v>45535</v>
      </c>
      <c r="G1811" s="2">
        <v>45505</v>
      </c>
      <c r="H1811" s="1" t="s">
        <v>4868</v>
      </c>
      <c r="I1811" s="1" t="s">
        <v>4869</v>
      </c>
      <c r="J1811" s="1" t="s">
        <v>668</v>
      </c>
      <c r="K1811" s="1" t="s">
        <v>922</v>
      </c>
      <c r="L1811" s="1" t="s">
        <v>2946</v>
      </c>
      <c r="M1811" s="1"/>
      <c r="N1811" s="1"/>
      <c r="O1811" s="1"/>
      <c r="P1811" s="40">
        <v>4212.16</v>
      </c>
      <c r="Q1811" s="37" t="str">
        <f>IF(C1811="ForthPoint","ForthPoint",IF(D1811="Intercompany",_xlfn.XLOOKUP(E1811,'Dept Lookup'!B:B,'Dept Lookup'!A:A),Modified!D1811))</f>
        <v>Data Engineering</v>
      </c>
      <c r="R1811" t="str">
        <f t="shared" si="144"/>
        <v>Visa</v>
      </c>
      <c r="S1811" s="1" t="s">
        <v>707</v>
      </c>
      <c r="T1811">
        <f t="shared" si="145"/>
        <v>0</v>
      </c>
      <c r="U1811" s="25" t="str">
        <f>IF(K1811&gt;0,K1811,_xlfn.XLOOKUP(M1811,'Client Lookup'!L:L,'Client Lookup'!N:N))</f>
        <v>32547</v>
      </c>
      <c r="V1811" t="str">
        <f>_xlfn.XLOOKUP(_xlfn.NUMBERVALUE(U1811),'Project Lookup'!X:X,'Project Lookup'!B:B)</f>
        <v>VISA Consumer Payment - DE/BI project</v>
      </c>
      <c r="X1811" t="str">
        <f t="shared" si="146"/>
        <v>11 Visa : 1264 VISA Consumer Payment - DE/BI project</v>
      </c>
      <c r="Y1811" t="str">
        <f t="shared" si="147"/>
        <v>11 Visa</v>
      </c>
      <c r="Z1811" t="str">
        <f t="shared" si="143"/>
        <v>11 Visa</v>
      </c>
      <c r="AA1811" t="str">
        <f>_xlfn.XLOOKUP(Z1811,'Client Lookup'!A:A,'Client Lookup'!C:C)</f>
        <v>Visa</v>
      </c>
      <c r="AC1811" t="e">
        <f>_xlfn.XLOOKUP(K1811,'Results vs Forecast'!K:K,'Results vs Forecast'!K:K)</f>
        <v>#N/A</v>
      </c>
    </row>
    <row r="1812" spans="1:29" hidden="1">
      <c r="A1812" s="39"/>
      <c r="B1812" s="1" t="s">
        <v>700</v>
      </c>
      <c r="C1812" s="1" t="s">
        <v>1370</v>
      </c>
      <c r="D1812" s="1" t="s">
        <v>17</v>
      </c>
      <c r="E1812" s="1" t="s">
        <v>17</v>
      </c>
      <c r="F1812" s="2">
        <v>45535</v>
      </c>
      <c r="G1812" s="2">
        <v>45505</v>
      </c>
      <c r="H1812" s="1" t="s">
        <v>4870</v>
      </c>
      <c r="I1812" s="1" t="s">
        <v>4871</v>
      </c>
      <c r="J1812" s="1" t="s">
        <v>617</v>
      </c>
      <c r="K1812" s="1" t="s">
        <v>860</v>
      </c>
      <c r="L1812" s="1" t="s">
        <v>2892</v>
      </c>
      <c r="M1812" s="1"/>
      <c r="N1812" s="1"/>
      <c r="O1812" s="1"/>
      <c r="P1812" s="40">
        <v>320.14902630277288</v>
      </c>
      <c r="Q1812" s="37" t="str">
        <f>IF(C1812="ForthPoint","ForthPoint",IF(D1812="Intercompany",_xlfn.XLOOKUP(E1812,'Dept Lookup'!B:B,'Dept Lookup'!A:A),Modified!D1812))</f>
        <v>Data Engineering</v>
      </c>
      <c r="R1812" t="str">
        <f t="shared" si="144"/>
        <v>Roku</v>
      </c>
      <c r="S1812" s="1" t="s">
        <v>707</v>
      </c>
      <c r="T1812">
        <f t="shared" si="145"/>
        <v>0</v>
      </c>
      <c r="U1812" s="25" t="str">
        <f>IF(K1812&gt;0,K1812,_xlfn.XLOOKUP(M1812,'Client Lookup'!L:L,'Client Lookup'!N:N))</f>
        <v>25138</v>
      </c>
      <c r="V1812" t="str">
        <f>_xlfn.XLOOKUP(_xlfn.NUMBERVALUE(U1812),'Project Lookup'!X:X,'Project Lookup'!B:B)</f>
        <v>SOW#1 2024 - DE &amp; BI Team</v>
      </c>
      <c r="X1812" t="str">
        <f t="shared" si="146"/>
        <v>459 Roku Inc. : 966 SOW#1 2024 - DE &amp; BI Team</v>
      </c>
      <c r="Y1812" t="str">
        <f t="shared" si="147"/>
        <v>459 Roku Inc.</v>
      </c>
      <c r="Z1812" t="str">
        <f t="shared" si="143"/>
        <v>459 Roku Inc.</v>
      </c>
      <c r="AA1812" t="str">
        <f>_xlfn.XLOOKUP(Z1812,'Client Lookup'!A:A,'Client Lookup'!C:C)</f>
        <v>Roku</v>
      </c>
      <c r="AC1812" t="e">
        <f>_xlfn.XLOOKUP(K1812,'Results vs Forecast'!K:K,'Results vs Forecast'!K:K)</f>
        <v>#N/A</v>
      </c>
    </row>
    <row r="1813" spans="1:29" hidden="1">
      <c r="A1813" s="39"/>
      <c r="B1813" s="1" t="s">
        <v>700</v>
      </c>
      <c r="C1813" s="1" t="s">
        <v>701</v>
      </c>
      <c r="D1813" s="1" t="s">
        <v>17</v>
      </c>
      <c r="E1813" s="1" t="s">
        <v>17</v>
      </c>
      <c r="F1813" s="2">
        <v>45535</v>
      </c>
      <c r="G1813" s="2">
        <v>45505</v>
      </c>
      <c r="H1813" s="1" t="s">
        <v>4872</v>
      </c>
      <c r="I1813" s="1" t="s">
        <v>4873</v>
      </c>
      <c r="J1813" s="1" t="s">
        <v>562</v>
      </c>
      <c r="K1813" s="1" t="s">
        <v>823</v>
      </c>
      <c r="L1813" s="1" t="s">
        <v>3880</v>
      </c>
      <c r="M1813" s="1"/>
      <c r="N1813" s="1"/>
      <c r="O1813" s="1"/>
      <c r="P1813" s="40">
        <v>9274.84</v>
      </c>
      <c r="Q1813" s="37" t="str">
        <f>IF(C1813="ForthPoint","ForthPoint",IF(D1813="Intercompany",_xlfn.XLOOKUP(E1813,'Dept Lookup'!B:B,'Dept Lookup'!A:A),Modified!D1813))</f>
        <v>Data Engineering</v>
      </c>
      <c r="R1813" t="str">
        <f t="shared" si="144"/>
        <v>IAC/InterActiveCorp</v>
      </c>
      <c r="S1813" s="1" t="s">
        <v>707</v>
      </c>
      <c r="T1813">
        <f t="shared" si="145"/>
        <v>0</v>
      </c>
      <c r="U1813" s="25" t="str">
        <f>IF(K1813&gt;0,K1813,_xlfn.XLOOKUP(M1813,'Client Lookup'!L:L,'Client Lookup'!N:N))</f>
        <v>28469</v>
      </c>
      <c r="V1813" t="str">
        <f>_xlfn.XLOOKUP(_xlfn.NUMBERVALUE(U1813),'Project Lookup'!X:X,'Project Lookup'!B:B)</f>
        <v>IAC - Data Strategy &amp; Performance Measurement - Snowflake Sourced</v>
      </c>
      <c r="X1813" t="str">
        <f t="shared" si="146"/>
        <v>489 IAC/InterActiveCorp : 1163 IAC - Data Strategy &amp; Performance Measurement - Snowflake Sourced</v>
      </c>
      <c r="Y1813" t="str">
        <f t="shared" si="147"/>
        <v>489 IAC/InterActiveCorp</v>
      </c>
      <c r="Z1813" t="str">
        <f t="shared" si="143"/>
        <v>489 IAC/InterActiveCorp</v>
      </c>
      <c r="AA1813" t="str">
        <f>_xlfn.XLOOKUP(Z1813,'Client Lookup'!A:A,'Client Lookup'!C:C)</f>
        <v>IAC/InterActiveCorp</v>
      </c>
      <c r="AC1813" t="e">
        <f>_xlfn.XLOOKUP(K1813,'Results vs Forecast'!K:K,'Results vs Forecast'!K:K)</f>
        <v>#N/A</v>
      </c>
    </row>
    <row r="1814" spans="1:29" hidden="1">
      <c r="A1814" s="39"/>
      <c r="B1814" s="1" t="s">
        <v>700</v>
      </c>
      <c r="C1814" s="1" t="s">
        <v>1370</v>
      </c>
      <c r="D1814" s="1" t="s">
        <v>17</v>
      </c>
      <c r="E1814" s="1" t="s">
        <v>17</v>
      </c>
      <c r="F1814" s="2">
        <v>45535</v>
      </c>
      <c r="G1814" s="2">
        <v>45505</v>
      </c>
      <c r="H1814" s="1" t="s">
        <v>4874</v>
      </c>
      <c r="I1814" s="1" t="s">
        <v>4875</v>
      </c>
      <c r="J1814" s="1" t="s">
        <v>617</v>
      </c>
      <c r="K1814" s="1" t="s">
        <v>860</v>
      </c>
      <c r="L1814" s="1" t="s">
        <v>2892</v>
      </c>
      <c r="M1814" s="1"/>
      <c r="N1814" s="1"/>
      <c r="O1814" s="1"/>
      <c r="P1814" s="40">
        <v>280.1303980149263</v>
      </c>
      <c r="Q1814" s="37" t="str">
        <f>IF(C1814="ForthPoint","ForthPoint",IF(D1814="Intercompany",_xlfn.XLOOKUP(E1814,'Dept Lookup'!B:B,'Dept Lookup'!A:A),Modified!D1814))</f>
        <v>Data Engineering</v>
      </c>
      <c r="R1814" t="str">
        <f t="shared" si="144"/>
        <v>Roku</v>
      </c>
      <c r="S1814" s="1" t="s">
        <v>707</v>
      </c>
      <c r="T1814">
        <f t="shared" si="145"/>
        <v>0</v>
      </c>
      <c r="U1814" s="25" t="str">
        <f>IF(K1814&gt;0,K1814,_xlfn.XLOOKUP(M1814,'Client Lookup'!L:L,'Client Lookup'!N:N))</f>
        <v>25138</v>
      </c>
      <c r="V1814" t="str">
        <f>_xlfn.XLOOKUP(_xlfn.NUMBERVALUE(U1814),'Project Lookup'!X:X,'Project Lookup'!B:B)</f>
        <v>SOW#1 2024 - DE &amp; BI Team</v>
      </c>
      <c r="X1814" t="str">
        <f t="shared" si="146"/>
        <v>459 Roku Inc. : 966 SOW#1 2024 - DE &amp; BI Team</v>
      </c>
      <c r="Y1814" t="str">
        <f t="shared" si="147"/>
        <v>459 Roku Inc.</v>
      </c>
      <c r="Z1814" t="str">
        <f t="shared" si="143"/>
        <v>459 Roku Inc.</v>
      </c>
      <c r="AA1814" t="str">
        <f>_xlfn.XLOOKUP(Z1814,'Client Lookup'!A:A,'Client Lookup'!C:C)</f>
        <v>Roku</v>
      </c>
      <c r="AC1814" t="e">
        <f>_xlfn.XLOOKUP(K1814,'Results vs Forecast'!K:K,'Results vs Forecast'!K:K)</f>
        <v>#N/A</v>
      </c>
    </row>
    <row r="1815" spans="1:29" hidden="1">
      <c r="A1815" s="39"/>
      <c r="B1815" s="1" t="s">
        <v>700</v>
      </c>
      <c r="C1815" s="1" t="s">
        <v>1390</v>
      </c>
      <c r="D1815" s="1" t="s">
        <v>17</v>
      </c>
      <c r="E1815" s="1" t="s">
        <v>17</v>
      </c>
      <c r="F1815" s="2">
        <v>45535</v>
      </c>
      <c r="G1815" s="2">
        <v>45505</v>
      </c>
      <c r="H1815" s="1" t="s">
        <v>4876</v>
      </c>
      <c r="I1815" s="1" t="s">
        <v>4877</v>
      </c>
      <c r="J1815" s="1" t="s">
        <v>4878</v>
      </c>
      <c r="K1815" s="1" t="s">
        <v>4879</v>
      </c>
      <c r="L1815" s="1"/>
      <c r="M1815" s="1"/>
      <c r="N1815" s="1"/>
      <c r="O1815" s="1"/>
      <c r="P1815" s="40">
        <v>25002.185300579895</v>
      </c>
      <c r="Q1815" s="37" t="str">
        <f>IF(C1815="ForthPoint","ForthPoint",IF(D1815="Intercompany",_xlfn.XLOOKUP(E1815,'Dept Lookup'!B:B,'Dept Lookup'!A:A),Modified!D1815))</f>
        <v>ForthPoint</v>
      </c>
      <c r="R1815" t="str">
        <f t="shared" si="144"/>
        <v>Total Energies E&amp;P UK Limited</v>
      </c>
      <c r="S1815" s="1" t="s">
        <v>707</v>
      </c>
      <c r="T1815">
        <f t="shared" si="145"/>
        <v>0</v>
      </c>
      <c r="U1815" s="25" t="str">
        <f>IF(K1815&gt;0,K1815,_xlfn.XLOOKUP(M1815,'Client Lookup'!L:L,'Client Lookup'!N:N))</f>
        <v>34430</v>
      </c>
      <c r="V1815" t="str">
        <f>_xlfn.XLOOKUP(_xlfn.NUMBERVALUE(U1815),'Project Lookup'!X:X,'Project Lookup'!B:B)</f>
        <v>Data Engineering Resource (Alan Miller)</v>
      </c>
      <c r="X1815" t="str">
        <f t="shared" si="146"/>
        <v>418 Total Energies E&amp;P UK Limited : 1318 Data Engineering Resource (Alan Miller)</v>
      </c>
      <c r="Y1815" t="str">
        <f t="shared" si="147"/>
        <v>418 Total Energies E&amp;P UK Limited</v>
      </c>
      <c r="Z1815" t="str">
        <f t="shared" si="143"/>
        <v>418 Total Energies E&amp;P UK Limited</v>
      </c>
      <c r="AA1815" t="str">
        <f>_xlfn.XLOOKUP(Z1815,'Client Lookup'!A:A,'Client Lookup'!C:C)</f>
        <v>Total Energies E&amp;P UK Limited</v>
      </c>
      <c r="AC1815" t="e">
        <f>_xlfn.XLOOKUP(K1815,'Results vs Forecast'!K:K,'Results vs Forecast'!K:K)</f>
        <v>#N/A</v>
      </c>
    </row>
    <row r="1816" spans="1:29" hidden="1">
      <c r="A1816" s="39"/>
      <c r="B1816" s="1" t="s">
        <v>700</v>
      </c>
      <c r="C1816" s="1" t="s">
        <v>1390</v>
      </c>
      <c r="D1816" s="1" t="s">
        <v>17</v>
      </c>
      <c r="E1816" s="1" t="s">
        <v>17</v>
      </c>
      <c r="F1816" s="2">
        <v>45535</v>
      </c>
      <c r="G1816" s="2">
        <v>45505</v>
      </c>
      <c r="H1816" s="1" t="s">
        <v>4880</v>
      </c>
      <c r="I1816" s="1" t="s">
        <v>4881</v>
      </c>
      <c r="J1816" s="1" t="s">
        <v>2923</v>
      </c>
      <c r="K1816" s="1" t="s">
        <v>2924</v>
      </c>
      <c r="L1816" s="1"/>
      <c r="M1816" s="1"/>
      <c r="N1816" s="1"/>
      <c r="O1816" s="1"/>
      <c r="P1816" s="40">
        <v>14185.450396855329</v>
      </c>
      <c r="Q1816" s="37" t="str">
        <f>IF(C1816="ForthPoint","ForthPoint",IF(D1816="Intercompany",_xlfn.XLOOKUP(E1816,'Dept Lookup'!B:B,'Dept Lookup'!A:A),Modified!D1816))</f>
        <v>ForthPoint</v>
      </c>
      <c r="R1816" t="str">
        <f t="shared" si="144"/>
        <v>Repsol Resources UK Limited</v>
      </c>
      <c r="S1816" s="1" t="s">
        <v>707</v>
      </c>
      <c r="T1816">
        <f t="shared" si="145"/>
        <v>0</v>
      </c>
      <c r="U1816" s="25" t="str">
        <f>IF(K1816&gt;0,K1816,_xlfn.XLOOKUP(M1816,'Client Lookup'!L:L,'Client Lookup'!N:N))</f>
        <v>26566</v>
      </c>
      <c r="V1816" t="str">
        <f>_xlfn.XLOOKUP(_xlfn.NUMBERVALUE(U1816),'Project Lookup'!X:X,'Project Lookup'!B:B)</f>
        <v>Core Digital Team 2024</v>
      </c>
      <c r="X1816" t="str">
        <f t="shared" si="146"/>
        <v>419 Repsol Resources UK Limited : 1093 Core Digital Team 2024</v>
      </c>
      <c r="Y1816" t="str">
        <f t="shared" si="147"/>
        <v>419 Repsol Resources UK Limited</v>
      </c>
      <c r="Z1816" t="str">
        <f t="shared" ref="Z1816:Z1879" si="148">IF(LEFT(Y1816,3)="ICC",IFERROR(_xlfn.TEXTAFTER(Y1816,"ICC "),Y1816),Y1816)</f>
        <v>419 Repsol Resources UK Limited</v>
      </c>
      <c r="AA1816" t="str">
        <f>_xlfn.XLOOKUP(Z1816,'Client Lookup'!A:A,'Client Lookup'!C:C)</f>
        <v>Repsol Resources UK Limited</v>
      </c>
      <c r="AC1816" t="e">
        <f>_xlfn.XLOOKUP(K1816,'Results vs Forecast'!K:K,'Results vs Forecast'!K:K)</f>
        <v>#N/A</v>
      </c>
    </row>
    <row r="1817" spans="1:29" hidden="1">
      <c r="A1817" s="39"/>
      <c r="B1817" s="1" t="s">
        <v>700</v>
      </c>
      <c r="C1817" s="1" t="s">
        <v>1370</v>
      </c>
      <c r="D1817" s="1" t="s">
        <v>17</v>
      </c>
      <c r="E1817" s="1" t="s">
        <v>17</v>
      </c>
      <c r="F1817" s="2">
        <v>45535</v>
      </c>
      <c r="G1817" s="2">
        <v>45505</v>
      </c>
      <c r="H1817" s="1" t="s">
        <v>4882</v>
      </c>
      <c r="I1817" s="1" t="s">
        <v>4883</v>
      </c>
      <c r="J1817" s="1" t="s">
        <v>587</v>
      </c>
      <c r="K1817" s="1" t="s">
        <v>840</v>
      </c>
      <c r="L1817" s="1" t="s">
        <v>3446</v>
      </c>
      <c r="M1817" s="1"/>
      <c r="N1817" s="1"/>
      <c r="O1817" s="1"/>
      <c r="P1817" s="40">
        <v>240.11176972707966</v>
      </c>
      <c r="Q1817" s="37" t="str">
        <f>IF(C1817="ForthPoint","ForthPoint",IF(D1817="Intercompany",_xlfn.XLOOKUP(E1817,'Dept Lookup'!B:B,'Dept Lookup'!A:A),Modified!D1817))</f>
        <v>Data Engineering</v>
      </c>
      <c r="R1817" t="str">
        <f t="shared" si="144"/>
        <v>Madhive</v>
      </c>
      <c r="S1817" s="1" t="s">
        <v>707</v>
      </c>
      <c r="T1817">
        <f t="shared" si="145"/>
        <v>0</v>
      </c>
      <c r="U1817" s="25" t="str">
        <f>IF(K1817&gt;0,K1817,_xlfn.XLOOKUP(M1817,'Client Lookup'!L:L,'Client Lookup'!N:N))</f>
        <v>26788</v>
      </c>
      <c r="V1817" t="str">
        <f>_xlfn.XLOOKUP(_xlfn.NUMBERVALUE(U1817),'Project Lookup'!X:X,'Project Lookup'!B:B)</f>
        <v>Madhive - SOW1</v>
      </c>
      <c r="X1817" t="str">
        <f t="shared" si="146"/>
        <v>482 Madhive : 1111 Madhive - SOW1</v>
      </c>
      <c r="Y1817" t="str">
        <f t="shared" si="147"/>
        <v>482 Madhive</v>
      </c>
      <c r="Z1817" t="str">
        <f t="shared" si="148"/>
        <v>482 Madhive</v>
      </c>
      <c r="AA1817" t="str">
        <f>_xlfn.XLOOKUP(Z1817,'Client Lookup'!A:A,'Client Lookup'!C:C)</f>
        <v>Madhive</v>
      </c>
      <c r="AC1817" t="e">
        <f>_xlfn.XLOOKUP(K1817,'Results vs Forecast'!K:K,'Results vs Forecast'!K:K)</f>
        <v>#N/A</v>
      </c>
    </row>
    <row r="1818" spans="1:29" hidden="1">
      <c r="A1818" s="39"/>
      <c r="B1818" s="1" t="s">
        <v>700</v>
      </c>
      <c r="C1818" s="1" t="s">
        <v>1370</v>
      </c>
      <c r="D1818" s="1" t="s">
        <v>17</v>
      </c>
      <c r="E1818" s="1" t="s">
        <v>17</v>
      </c>
      <c r="F1818" s="2">
        <v>45535</v>
      </c>
      <c r="G1818" s="2">
        <v>45505</v>
      </c>
      <c r="H1818" s="1" t="s">
        <v>4884</v>
      </c>
      <c r="I1818" s="1" t="s">
        <v>4885</v>
      </c>
      <c r="J1818" s="1" t="s">
        <v>617</v>
      </c>
      <c r="K1818" s="1" t="s">
        <v>860</v>
      </c>
      <c r="L1818" s="1" t="s">
        <v>2892</v>
      </c>
      <c r="M1818" s="1"/>
      <c r="N1818" s="1"/>
      <c r="O1818" s="1"/>
      <c r="P1818" s="40">
        <v>320.14902630277288</v>
      </c>
      <c r="Q1818" s="37" t="str">
        <f>IF(C1818="ForthPoint","ForthPoint",IF(D1818="Intercompany",_xlfn.XLOOKUP(E1818,'Dept Lookup'!B:B,'Dept Lookup'!A:A),Modified!D1818))</f>
        <v>Data Engineering</v>
      </c>
      <c r="R1818" t="str">
        <f t="shared" si="144"/>
        <v>Roku</v>
      </c>
      <c r="S1818" s="1" t="s">
        <v>707</v>
      </c>
      <c r="T1818">
        <f t="shared" si="145"/>
        <v>0</v>
      </c>
      <c r="U1818" s="25" t="str">
        <f>IF(K1818&gt;0,K1818,_xlfn.XLOOKUP(M1818,'Client Lookup'!L:L,'Client Lookup'!N:N))</f>
        <v>25138</v>
      </c>
      <c r="V1818" t="str">
        <f>_xlfn.XLOOKUP(_xlfn.NUMBERVALUE(U1818),'Project Lookup'!X:X,'Project Lookup'!B:B)</f>
        <v>SOW#1 2024 - DE &amp; BI Team</v>
      </c>
      <c r="X1818" t="str">
        <f t="shared" si="146"/>
        <v>459 Roku Inc. : 966 SOW#1 2024 - DE &amp; BI Team</v>
      </c>
      <c r="Y1818" t="str">
        <f t="shared" si="147"/>
        <v>459 Roku Inc.</v>
      </c>
      <c r="Z1818" t="str">
        <f t="shared" si="148"/>
        <v>459 Roku Inc.</v>
      </c>
      <c r="AA1818" t="str">
        <f>_xlfn.XLOOKUP(Z1818,'Client Lookup'!A:A,'Client Lookup'!C:C)</f>
        <v>Roku</v>
      </c>
      <c r="AC1818" t="e">
        <f>_xlfn.XLOOKUP(K1818,'Results vs Forecast'!K:K,'Results vs Forecast'!K:K)</f>
        <v>#N/A</v>
      </c>
    </row>
    <row r="1819" spans="1:29" hidden="1">
      <c r="A1819" s="39"/>
      <c r="B1819" s="1" t="s">
        <v>700</v>
      </c>
      <c r="C1819" s="1" t="s">
        <v>1370</v>
      </c>
      <c r="D1819" s="1" t="s">
        <v>17</v>
      </c>
      <c r="E1819" s="1" t="s">
        <v>17</v>
      </c>
      <c r="F1819" s="2">
        <v>45535</v>
      </c>
      <c r="G1819" s="2">
        <v>45505</v>
      </c>
      <c r="H1819" s="1" t="s">
        <v>4886</v>
      </c>
      <c r="I1819" s="1" t="s">
        <v>4887</v>
      </c>
      <c r="J1819" s="1" t="s">
        <v>617</v>
      </c>
      <c r="K1819" s="1" t="s">
        <v>860</v>
      </c>
      <c r="L1819" s="1" t="s">
        <v>2892</v>
      </c>
      <c r="M1819" s="1"/>
      <c r="N1819" s="1"/>
      <c r="O1819" s="1"/>
      <c r="P1819" s="40">
        <v>320.14902630277288</v>
      </c>
      <c r="Q1819" s="37" t="str">
        <f>IF(C1819="ForthPoint","ForthPoint",IF(D1819="Intercompany",_xlfn.XLOOKUP(E1819,'Dept Lookup'!B:B,'Dept Lookup'!A:A),Modified!D1819))</f>
        <v>Data Engineering</v>
      </c>
      <c r="R1819" t="str">
        <f t="shared" si="144"/>
        <v>Roku</v>
      </c>
      <c r="S1819" s="1" t="s">
        <v>707</v>
      </c>
      <c r="T1819">
        <f t="shared" si="145"/>
        <v>0</v>
      </c>
      <c r="U1819" s="25" t="str">
        <f>IF(K1819&gt;0,K1819,_xlfn.XLOOKUP(M1819,'Client Lookup'!L:L,'Client Lookup'!N:N))</f>
        <v>25138</v>
      </c>
      <c r="V1819" t="str">
        <f>_xlfn.XLOOKUP(_xlfn.NUMBERVALUE(U1819),'Project Lookup'!X:X,'Project Lookup'!B:B)</f>
        <v>SOW#1 2024 - DE &amp; BI Team</v>
      </c>
      <c r="X1819" t="str">
        <f t="shared" si="146"/>
        <v>459 Roku Inc. : 966 SOW#1 2024 - DE &amp; BI Team</v>
      </c>
      <c r="Y1819" t="str">
        <f t="shared" si="147"/>
        <v>459 Roku Inc.</v>
      </c>
      <c r="Z1819" t="str">
        <f t="shared" si="148"/>
        <v>459 Roku Inc.</v>
      </c>
      <c r="AA1819" t="str">
        <f>_xlfn.XLOOKUP(Z1819,'Client Lookup'!A:A,'Client Lookup'!C:C)</f>
        <v>Roku</v>
      </c>
      <c r="AC1819" t="e">
        <f>_xlfn.XLOOKUP(K1819,'Results vs Forecast'!K:K,'Results vs Forecast'!K:K)</f>
        <v>#N/A</v>
      </c>
    </row>
    <row r="1820" spans="1:29" hidden="1">
      <c r="A1820" s="39"/>
      <c r="B1820" s="1" t="s">
        <v>700</v>
      </c>
      <c r="C1820" s="1" t="s">
        <v>1370</v>
      </c>
      <c r="D1820" s="1" t="s">
        <v>17</v>
      </c>
      <c r="E1820" s="1" t="s">
        <v>17</v>
      </c>
      <c r="F1820" s="2">
        <v>45535</v>
      </c>
      <c r="G1820" s="2">
        <v>45505</v>
      </c>
      <c r="H1820" s="1" t="s">
        <v>4888</v>
      </c>
      <c r="I1820" s="1" t="s">
        <v>4889</v>
      </c>
      <c r="J1820" s="1" t="s">
        <v>641</v>
      </c>
      <c r="K1820" s="1" t="s">
        <v>886</v>
      </c>
      <c r="L1820" s="1" t="s">
        <v>3668</v>
      </c>
      <c r="M1820" s="1"/>
      <c r="N1820" s="1"/>
      <c r="O1820" s="1"/>
      <c r="P1820" s="40">
        <v>504.23471642686729</v>
      </c>
      <c r="Q1820" s="37" t="str">
        <f>IF(C1820="ForthPoint","ForthPoint",IF(D1820="Intercompany",_xlfn.XLOOKUP(E1820,'Dept Lookup'!B:B,'Dept Lookup'!A:A),Modified!D1820))</f>
        <v>Data Engineering</v>
      </c>
      <c r="R1820" t="str">
        <f t="shared" si="144"/>
        <v>The Blackstone Group</v>
      </c>
      <c r="S1820" s="1" t="s">
        <v>707</v>
      </c>
      <c r="T1820">
        <f t="shared" si="145"/>
        <v>0</v>
      </c>
      <c r="U1820" s="25" t="str">
        <f>IF(K1820&gt;0,K1820,_xlfn.XLOOKUP(M1820,'Client Lookup'!L:L,'Client Lookup'!N:N))</f>
        <v>29419</v>
      </c>
      <c r="V1820" t="str">
        <f>_xlfn.XLOOKUP(_xlfn.NUMBERVALUE(U1820),'Project Lookup'!X:X,'Project Lookup'!B:B)</f>
        <v>Blackstone - SOW#18 - Data Engineer with AWS (Puneet Team)</v>
      </c>
      <c r="X1820" t="str">
        <f t="shared" si="146"/>
        <v>468 Blackstone Inc. : 1194 Blackstone - SOW#18 - Data Engineer with AWS (Puneet Team)</v>
      </c>
      <c r="Y1820" t="str">
        <f t="shared" si="147"/>
        <v>468 Blackstone Inc.</v>
      </c>
      <c r="Z1820" t="str">
        <f t="shared" si="148"/>
        <v>468 Blackstone Inc.</v>
      </c>
      <c r="AA1820" t="str">
        <f>_xlfn.XLOOKUP(Z1820,'Client Lookup'!A:A,'Client Lookup'!C:C)</f>
        <v>The Blackstone Group</v>
      </c>
      <c r="AC1820" t="e">
        <f>_xlfn.XLOOKUP(K1820,'Results vs Forecast'!K:K,'Results vs Forecast'!K:K)</f>
        <v>#N/A</v>
      </c>
    </row>
    <row r="1821" spans="1:29" hidden="1">
      <c r="A1821" s="39"/>
      <c r="B1821" s="1" t="s">
        <v>700</v>
      </c>
      <c r="C1821" s="1" t="s">
        <v>1370</v>
      </c>
      <c r="D1821" s="1" t="s">
        <v>17</v>
      </c>
      <c r="E1821" s="1" t="s">
        <v>17</v>
      </c>
      <c r="F1821" s="2">
        <v>45535</v>
      </c>
      <c r="G1821" s="2">
        <v>45505</v>
      </c>
      <c r="H1821" s="1" t="s">
        <v>4890</v>
      </c>
      <c r="I1821" s="1" t="s">
        <v>4891</v>
      </c>
      <c r="J1821" s="1" t="s">
        <v>536</v>
      </c>
      <c r="K1821" s="1" t="s">
        <v>792</v>
      </c>
      <c r="L1821" s="1" t="s">
        <v>3512</v>
      </c>
      <c r="M1821" s="1"/>
      <c r="N1821" s="1"/>
      <c r="O1821" s="1"/>
      <c r="P1821" s="40">
        <v>360.16765459061952</v>
      </c>
      <c r="Q1821" s="37" t="str">
        <f>IF(C1821="ForthPoint","ForthPoint",IF(D1821="Intercompany",_xlfn.XLOOKUP(E1821,'Dept Lookup'!B:B,'Dept Lookup'!A:A),Modified!D1821))</f>
        <v>Data Engineering</v>
      </c>
      <c r="R1821" t="str">
        <f t="shared" si="144"/>
        <v>Globalization Partners</v>
      </c>
      <c r="S1821" s="1" t="s">
        <v>707</v>
      </c>
      <c r="T1821">
        <f t="shared" si="145"/>
        <v>0</v>
      </c>
      <c r="U1821" s="25" t="str">
        <f>IF(K1821&gt;0,K1821,_xlfn.XLOOKUP(M1821,'Client Lookup'!L:L,'Client Lookup'!N:N))</f>
        <v>25867</v>
      </c>
      <c r="V1821" t="str">
        <f>_xlfn.XLOOKUP(_xlfn.NUMBERVALUE(U1821),'Project Lookup'!X:X,'Project Lookup'!B:B)</f>
        <v>GP SOW #34</v>
      </c>
      <c r="X1821" t="str">
        <f t="shared" si="146"/>
        <v>460 Globalization Partners Inc. : 1029 GP SOW #34</v>
      </c>
      <c r="Y1821" t="str">
        <f t="shared" si="147"/>
        <v>460 Globalization Partners Inc.</v>
      </c>
      <c r="Z1821" t="str">
        <f t="shared" si="148"/>
        <v>460 Globalization Partners Inc.</v>
      </c>
      <c r="AA1821" t="str">
        <f>_xlfn.XLOOKUP(Z1821,'Client Lookup'!A:A,'Client Lookup'!C:C)</f>
        <v>Globalization Partners</v>
      </c>
      <c r="AC1821" t="e">
        <f>_xlfn.XLOOKUP(K1821,'Results vs Forecast'!K:K,'Results vs Forecast'!K:K)</f>
        <v>#N/A</v>
      </c>
    </row>
    <row r="1822" spans="1:29" hidden="1">
      <c r="A1822" s="39"/>
      <c r="B1822" s="1" t="s">
        <v>700</v>
      </c>
      <c r="C1822" s="1" t="s">
        <v>1370</v>
      </c>
      <c r="D1822" s="1" t="s">
        <v>17</v>
      </c>
      <c r="E1822" s="1" t="s">
        <v>17</v>
      </c>
      <c r="F1822" s="2">
        <v>45535</v>
      </c>
      <c r="G1822" s="2">
        <v>45505</v>
      </c>
      <c r="H1822" s="1" t="s">
        <v>4892</v>
      </c>
      <c r="I1822" s="1" t="s">
        <v>4893</v>
      </c>
      <c r="J1822" s="1" t="s">
        <v>642</v>
      </c>
      <c r="K1822" s="1" t="s">
        <v>881</v>
      </c>
      <c r="L1822" s="1" t="s">
        <v>3416</v>
      </c>
      <c r="M1822" s="1"/>
      <c r="N1822" s="1"/>
      <c r="O1822" s="1"/>
      <c r="P1822" s="40">
        <v>520.2421677420059</v>
      </c>
      <c r="Q1822" s="37" t="str">
        <f>IF(C1822="ForthPoint","ForthPoint",IF(D1822="Intercompany",_xlfn.XLOOKUP(E1822,'Dept Lookup'!B:B,'Dept Lookup'!A:A),Modified!D1822))</f>
        <v>Data Engineering</v>
      </c>
      <c r="R1822" t="str">
        <f t="shared" si="144"/>
        <v>The Blackstone Group</v>
      </c>
      <c r="S1822" s="1" t="s">
        <v>707</v>
      </c>
      <c r="T1822">
        <f t="shared" si="145"/>
        <v>0</v>
      </c>
      <c r="U1822" s="25" t="str">
        <f>IF(K1822&gt;0,K1822,_xlfn.XLOOKUP(M1822,'Client Lookup'!L:L,'Client Lookup'!N:N))</f>
        <v>32036</v>
      </c>
      <c r="V1822" t="str">
        <f>_xlfn.XLOOKUP(_xlfn.NUMBERVALUE(U1822),'Project Lookup'!X:X,'Project Lookup'!B:B)</f>
        <v>Blackstone - Python Engineers (James Team)</v>
      </c>
      <c r="X1822" t="str">
        <f t="shared" si="146"/>
        <v>468 Blackstone Inc. : 1255 Blackstone - Python Engineers (James Team)</v>
      </c>
      <c r="Y1822" t="str">
        <f t="shared" si="147"/>
        <v>468 Blackstone Inc.</v>
      </c>
      <c r="Z1822" t="str">
        <f t="shared" si="148"/>
        <v>468 Blackstone Inc.</v>
      </c>
      <c r="AA1822" t="str">
        <f>_xlfn.XLOOKUP(Z1822,'Client Lookup'!A:A,'Client Lookup'!C:C)</f>
        <v>The Blackstone Group</v>
      </c>
      <c r="AC1822" t="e">
        <f>_xlfn.XLOOKUP(K1822,'Results vs Forecast'!K:K,'Results vs Forecast'!K:K)</f>
        <v>#N/A</v>
      </c>
    </row>
    <row r="1823" spans="1:29" hidden="1">
      <c r="A1823" s="39"/>
      <c r="B1823" s="1" t="s">
        <v>700</v>
      </c>
      <c r="C1823" s="1" t="s">
        <v>1370</v>
      </c>
      <c r="D1823" s="1" t="s">
        <v>17</v>
      </c>
      <c r="E1823" s="1" t="s">
        <v>17</v>
      </c>
      <c r="F1823" s="2">
        <v>45535</v>
      </c>
      <c r="G1823" s="2">
        <v>45505</v>
      </c>
      <c r="H1823" s="1" t="s">
        <v>4894</v>
      </c>
      <c r="I1823" s="1" t="s">
        <v>4895</v>
      </c>
      <c r="J1823" s="1" t="s">
        <v>639</v>
      </c>
      <c r="K1823" s="1" t="s">
        <v>889</v>
      </c>
      <c r="L1823" s="1" t="s">
        <v>1254</v>
      </c>
      <c r="M1823" s="1"/>
      <c r="N1823" s="1"/>
      <c r="O1823" s="1"/>
      <c r="P1823" s="40">
        <v>440.20491116631274</v>
      </c>
      <c r="Q1823" s="37" t="str">
        <f>IF(C1823="ForthPoint","ForthPoint",IF(D1823="Intercompany",_xlfn.XLOOKUP(E1823,'Dept Lookup'!B:B,'Dept Lookup'!A:A),Modified!D1823))</f>
        <v>Data Engineering</v>
      </c>
      <c r="R1823" t="str">
        <f t="shared" si="144"/>
        <v>The Blackstone Group</v>
      </c>
      <c r="S1823" s="1" t="s">
        <v>707</v>
      </c>
      <c r="T1823">
        <f t="shared" si="145"/>
        <v>0</v>
      </c>
      <c r="U1823" s="25" t="str">
        <f>IF(K1823&gt;0,K1823,_xlfn.XLOOKUP(M1823,'Client Lookup'!L:L,'Client Lookup'!N:N))</f>
        <v>28998</v>
      </c>
      <c r="V1823" t="str">
        <f>_xlfn.XLOOKUP(_xlfn.NUMBERVALUE(U1823),'Project Lookup'!X:X,'Project Lookup'!B:B)</f>
        <v>Blackstone - SOW#23 - DE Tech Lead (Rafael Team)</v>
      </c>
      <c r="X1823" t="str">
        <f t="shared" si="146"/>
        <v>468 Blackstone Inc. : 1181 Blackstone - SOW#23 - DE Tech Lead (Rafael Team)</v>
      </c>
      <c r="Y1823" t="str">
        <f t="shared" si="147"/>
        <v>468 Blackstone Inc.</v>
      </c>
      <c r="Z1823" t="str">
        <f t="shared" si="148"/>
        <v>468 Blackstone Inc.</v>
      </c>
      <c r="AA1823" t="str">
        <f>_xlfn.XLOOKUP(Z1823,'Client Lookup'!A:A,'Client Lookup'!C:C)</f>
        <v>The Blackstone Group</v>
      </c>
      <c r="AC1823" t="e">
        <f>_xlfn.XLOOKUP(K1823,'Results vs Forecast'!K:K,'Results vs Forecast'!K:K)</f>
        <v>#N/A</v>
      </c>
    </row>
    <row r="1824" spans="1:29" hidden="1">
      <c r="A1824" s="39"/>
      <c r="B1824" s="1" t="s">
        <v>700</v>
      </c>
      <c r="C1824" s="1" t="s">
        <v>1370</v>
      </c>
      <c r="D1824" s="1" t="s">
        <v>17</v>
      </c>
      <c r="E1824" s="1" t="s">
        <v>17</v>
      </c>
      <c r="F1824" s="2">
        <v>45535</v>
      </c>
      <c r="G1824" s="2">
        <v>45505</v>
      </c>
      <c r="H1824" s="1" t="s">
        <v>4896</v>
      </c>
      <c r="I1824" s="1" t="s">
        <v>4897</v>
      </c>
      <c r="J1824" s="1" t="s">
        <v>535</v>
      </c>
      <c r="K1824" s="1" t="s">
        <v>791</v>
      </c>
      <c r="L1824" s="1" t="s">
        <v>4898</v>
      </c>
      <c r="M1824" s="1"/>
      <c r="N1824" s="1"/>
      <c r="O1824" s="1"/>
      <c r="P1824" s="40">
        <v>544.25334471471388</v>
      </c>
      <c r="Q1824" s="37" t="str">
        <f>IF(C1824="ForthPoint","ForthPoint",IF(D1824="Intercompany",_xlfn.XLOOKUP(E1824,'Dept Lookup'!B:B,'Dept Lookup'!A:A),Modified!D1824))</f>
        <v>Data Engineering</v>
      </c>
      <c r="R1824" t="str">
        <f t="shared" si="144"/>
        <v>Globalization Partners</v>
      </c>
      <c r="S1824" s="1" t="s">
        <v>707</v>
      </c>
      <c r="T1824">
        <f t="shared" si="145"/>
        <v>0</v>
      </c>
      <c r="U1824" s="25" t="str">
        <f>IF(K1824&gt;0,K1824,_xlfn.XLOOKUP(M1824,'Client Lookup'!L:L,'Client Lookup'!N:N))</f>
        <v>25866</v>
      </c>
      <c r="V1824" t="str">
        <f>_xlfn.XLOOKUP(_xlfn.NUMBERVALUE(U1824),'Project Lookup'!X:X,'Project Lookup'!B:B)</f>
        <v>GP SOW #33</v>
      </c>
      <c r="X1824" t="str">
        <f t="shared" si="146"/>
        <v>460 Globalization Partners Inc. : 1028 GP SOW #33</v>
      </c>
      <c r="Y1824" t="str">
        <f t="shared" si="147"/>
        <v>460 Globalization Partners Inc.</v>
      </c>
      <c r="Z1824" t="str">
        <f t="shared" si="148"/>
        <v>460 Globalization Partners Inc.</v>
      </c>
      <c r="AA1824" t="str">
        <f>_xlfn.XLOOKUP(Z1824,'Client Lookup'!A:A,'Client Lookup'!C:C)</f>
        <v>Globalization Partners</v>
      </c>
      <c r="AC1824" t="e">
        <f>_xlfn.XLOOKUP(K1824,'Results vs Forecast'!K:K,'Results vs Forecast'!K:K)</f>
        <v>#N/A</v>
      </c>
    </row>
    <row r="1825" spans="1:29" hidden="1">
      <c r="A1825" s="39"/>
      <c r="B1825" s="1" t="s">
        <v>700</v>
      </c>
      <c r="C1825" s="1" t="s">
        <v>1370</v>
      </c>
      <c r="D1825" s="1" t="s">
        <v>17</v>
      </c>
      <c r="E1825" s="1" t="s">
        <v>17</v>
      </c>
      <c r="F1825" s="2">
        <v>45535</v>
      </c>
      <c r="G1825" s="2">
        <v>45505</v>
      </c>
      <c r="H1825" s="1" t="s">
        <v>4899</v>
      </c>
      <c r="I1825" s="1" t="s">
        <v>4900</v>
      </c>
      <c r="J1825" s="1" t="s">
        <v>799</v>
      </c>
      <c r="K1825" s="1" t="s">
        <v>797</v>
      </c>
      <c r="L1825" s="1" t="s">
        <v>3338</v>
      </c>
      <c r="M1825" s="1"/>
      <c r="N1825" s="1"/>
      <c r="O1825" s="1"/>
      <c r="P1825" s="40">
        <v>160.07451315138644</v>
      </c>
      <c r="Q1825" s="37" t="str">
        <f>IF(C1825="ForthPoint","ForthPoint",IF(D1825="Intercompany",_xlfn.XLOOKUP(E1825,'Dept Lookup'!B:B,'Dept Lookup'!A:A),Modified!D1825))</f>
        <v>Data Engineering</v>
      </c>
      <c r="R1825" t="str">
        <f t="shared" si="144"/>
        <v>Fedefarma</v>
      </c>
      <c r="S1825" s="1" t="s">
        <v>707</v>
      </c>
      <c r="T1825">
        <f t="shared" si="145"/>
        <v>0</v>
      </c>
      <c r="U1825" s="25" t="str">
        <f>IF(K1825&gt;0,K1825,_xlfn.XLOOKUP(M1825,'Client Lookup'!L:L,'Client Lookup'!N:N))</f>
        <v>28678</v>
      </c>
      <c r="V1825" t="str">
        <f>_xlfn.XLOOKUP(_xlfn.NUMBERVALUE(U1825),'Project Lookup'!X:X,'Project Lookup'!B:B)</f>
        <v>Fedefarma: Landing Zone Assessment &amp; Recommendation Phase</v>
      </c>
      <c r="X1825" t="str">
        <f t="shared" si="146"/>
        <v>456 ICC in Montevideo represents Blend360 : 1166 Fedefarma: Landing Zone Assessment &amp; Recommendation Phase</v>
      </c>
      <c r="Y1825" t="str">
        <f t="shared" si="147"/>
        <v>456 ICC in Montevideo represents Blend360</v>
      </c>
      <c r="Z1825" t="str">
        <f t="shared" si="148"/>
        <v>456 ICC in Montevideo represents Blend360</v>
      </c>
      <c r="AA1825" t="str">
        <f>_xlfn.XLOOKUP(Z1825,'Client Lookup'!A:A,'Client Lookup'!C:C)</f>
        <v>Fedefarma</v>
      </c>
      <c r="AC1825" t="e">
        <f>_xlfn.XLOOKUP(K1825,'Results vs Forecast'!K:K,'Results vs Forecast'!K:K)</f>
        <v>#N/A</v>
      </c>
    </row>
    <row r="1826" spans="1:29" hidden="1">
      <c r="A1826" s="39"/>
      <c r="B1826" s="1" t="s">
        <v>700</v>
      </c>
      <c r="C1826" s="1" t="s">
        <v>1370</v>
      </c>
      <c r="D1826" s="1" t="s">
        <v>17</v>
      </c>
      <c r="E1826" s="1" t="s">
        <v>17</v>
      </c>
      <c r="F1826" s="2">
        <v>45535</v>
      </c>
      <c r="G1826" s="2">
        <v>45505</v>
      </c>
      <c r="H1826" s="1" t="s">
        <v>4901</v>
      </c>
      <c r="I1826" s="1" t="s">
        <v>4902</v>
      </c>
      <c r="J1826" s="1" t="s">
        <v>812</v>
      </c>
      <c r="K1826" s="1" t="s">
        <v>795</v>
      </c>
      <c r="L1826" s="1" t="s">
        <v>3324</v>
      </c>
      <c r="M1826" s="1"/>
      <c r="N1826" s="1"/>
      <c r="O1826" s="1"/>
      <c r="P1826" s="40">
        <v>384.17883156332749</v>
      </c>
      <c r="Q1826" s="37" t="str">
        <f>IF(C1826="ForthPoint","ForthPoint",IF(D1826="Intercompany",_xlfn.XLOOKUP(E1826,'Dept Lookup'!B:B,'Dept Lookup'!A:A),Modified!D1826))</f>
        <v>Data Engineering</v>
      </c>
      <c r="R1826" t="str">
        <f t="shared" si="144"/>
        <v>Globalization Partners</v>
      </c>
      <c r="S1826" s="1" t="s">
        <v>707</v>
      </c>
      <c r="T1826">
        <f t="shared" si="145"/>
        <v>0</v>
      </c>
      <c r="U1826" s="25" t="str">
        <f>IF(K1826&gt;0,K1826,_xlfn.XLOOKUP(M1826,'Client Lookup'!L:L,'Client Lookup'!N:N))</f>
        <v>35885</v>
      </c>
      <c r="V1826" t="str">
        <f>_xlfn.XLOOKUP(_xlfn.NUMBERVALUE(U1826),'Project Lookup'!X:X,'Project Lookup'!B:B)</f>
        <v>Globalization Partners SOW #41 - Data Engineering Team Renewal</v>
      </c>
      <c r="X1826" t="str">
        <f t="shared" si="146"/>
        <v>460 Globalization Partners Inc. : 1349 Globalization Partners SOW #41 - Data Engineering Team Renewal</v>
      </c>
      <c r="Y1826" t="str">
        <f t="shared" si="147"/>
        <v>460 Globalization Partners Inc.</v>
      </c>
      <c r="Z1826" t="str">
        <f t="shared" si="148"/>
        <v>460 Globalization Partners Inc.</v>
      </c>
      <c r="AA1826" t="str">
        <f>_xlfn.XLOOKUP(Z1826,'Client Lookup'!A:A,'Client Lookup'!C:C)</f>
        <v>Globalization Partners</v>
      </c>
      <c r="AC1826" t="e">
        <f>_xlfn.XLOOKUP(K1826,'Results vs Forecast'!K:K,'Results vs Forecast'!K:K)</f>
        <v>#N/A</v>
      </c>
    </row>
    <row r="1827" spans="1:29" hidden="1">
      <c r="A1827" s="39"/>
      <c r="B1827" s="1" t="s">
        <v>700</v>
      </c>
      <c r="C1827" s="1" t="s">
        <v>1370</v>
      </c>
      <c r="D1827" s="1" t="s">
        <v>17</v>
      </c>
      <c r="E1827" s="1" t="s">
        <v>17</v>
      </c>
      <c r="F1827" s="2">
        <v>45535</v>
      </c>
      <c r="G1827" s="2">
        <v>45505</v>
      </c>
      <c r="H1827" s="1" t="s">
        <v>4903</v>
      </c>
      <c r="I1827" s="1" t="s">
        <v>4904</v>
      </c>
      <c r="J1827" s="1" t="s">
        <v>617</v>
      </c>
      <c r="K1827" s="1" t="s">
        <v>860</v>
      </c>
      <c r="L1827" s="1" t="s">
        <v>2892</v>
      </c>
      <c r="M1827" s="1"/>
      <c r="N1827" s="1"/>
      <c r="O1827" s="1"/>
      <c r="P1827" s="40">
        <v>210.0977985111947</v>
      </c>
      <c r="Q1827" s="37" t="str">
        <f>IF(C1827="ForthPoint","ForthPoint",IF(D1827="Intercompany",_xlfn.XLOOKUP(E1827,'Dept Lookup'!B:B,'Dept Lookup'!A:A),Modified!D1827))</f>
        <v>Data Engineering</v>
      </c>
      <c r="R1827" t="str">
        <f t="shared" si="144"/>
        <v>Roku</v>
      </c>
      <c r="S1827" s="1" t="s">
        <v>707</v>
      </c>
      <c r="T1827">
        <f t="shared" si="145"/>
        <v>0</v>
      </c>
      <c r="U1827" s="25" t="str">
        <f>IF(K1827&gt;0,K1827,_xlfn.XLOOKUP(M1827,'Client Lookup'!L:L,'Client Lookup'!N:N))</f>
        <v>25138</v>
      </c>
      <c r="V1827" t="str">
        <f>_xlfn.XLOOKUP(_xlfn.NUMBERVALUE(U1827),'Project Lookup'!X:X,'Project Lookup'!B:B)</f>
        <v>SOW#1 2024 - DE &amp; BI Team</v>
      </c>
      <c r="X1827" t="str">
        <f t="shared" si="146"/>
        <v>459 Roku Inc. : 966 SOW#1 2024 - DE &amp; BI Team</v>
      </c>
      <c r="Y1827" t="str">
        <f t="shared" si="147"/>
        <v>459 Roku Inc.</v>
      </c>
      <c r="Z1827" t="str">
        <f t="shared" si="148"/>
        <v>459 Roku Inc.</v>
      </c>
      <c r="AA1827" t="str">
        <f>_xlfn.XLOOKUP(Z1827,'Client Lookup'!A:A,'Client Lookup'!C:C)</f>
        <v>Roku</v>
      </c>
      <c r="AC1827" t="e">
        <f>_xlfn.XLOOKUP(K1827,'Results vs Forecast'!K:K,'Results vs Forecast'!K:K)</f>
        <v>#N/A</v>
      </c>
    </row>
    <row r="1828" spans="1:29" hidden="1">
      <c r="A1828" s="39"/>
      <c r="B1828" s="1" t="s">
        <v>700</v>
      </c>
      <c r="C1828" s="1" t="s">
        <v>1370</v>
      </c>
      <c r="D1828" s="1" t="s">
        <v>17</v>
      </c>
      <c r="E1828" s="1" t="s">
        <v>17</v>
      </c>
      <c r="F1828" s="2">
        <v>45535</v>
      </c>
      <c r="G1828" s="2">
        <v>45505</v>
      </c>
      <c r="H1828" s="1" t="s">
        <v>4905</v>
      </c>
      <c r="I1828" s="1" t="s">
        <v>4906</v>
      </c>
      <c r="J1828" s="1" t="s">
        <v>587</v>
      </c>
      <c r="K1828" s="1" t="s">
        <v>840</v>
      </c>
      <c r="L1828" s="1" t="s">
        <v>3446</v>
      </c>
      <c r="M1828" s="1"/>
      <c r="N1828" s="1"/>
      <c r="O1828" s="1"/>
      <c r="P1828" s="40">
        <v>360.16765459061952</v>
      </c>
      <c r="Q1828" s="37" t="str">
        <f>IF(C1828="ForthPoint","ForthPoint",IF(D1828="Intercompany",_xlfn.XLOOKUP(E1828,'Dept Lookup'!B:B,'Dept Lookup'!A:A),Modified!D1828))</f>
        <v>Data Engineering</v>
      </c>
      <c r="R1828" t="str">
        <f t="shared" si="144"/>
        <v>Madhive</v>
      </c>
      <c r="S1828" s="1" t="s">
        <v>707</v>
      </c>
      <c r="T1828">
        <f t="shared" si="145"/>
        <v>0</v>
      </c>
      <c r="U1828" s="25" t="str">
        <f>IF(K1828&gt;0,K1828,_xlfn.XLOOKUP(M1828,'Client Lookup'!L:L,'Client Lookup'!N:N))</f>
        <v>26788</v>
      </c>
      <c r="V1828" t="str">
        <f>_xlfn.XLOOKUP(_xlfn.NUMBERVALUE(U1828),'Project Lookup'!X:X,'Project Lookup'!B:B)</f>
        <v>Madhive - SOW1</v>
      </c>
      <c r="X1828" t="str">
        <f t="shared" si="146"/>
        <v>482 Madhive : 1111 Madhive - SOW1</v>
      </c>
      <c r="Y1828" t="str">
        <f t="shared" si="147"/>
        <v>482 Madhive</v>
      </c>
      <c r="Z1828" t="str">
        <f t="shared" si="148"/>
        <v>482 Madhive</v>
      </c>
      <c r="AA1828" t="str">
        <f>_xlfn.XLOOKUP(Z1828,'Client Lookup'!A:A,'Client Lookup'!C:C)</f>
        <v>Madhive</v>
      </c>
      <c r="AC1828" t="e">
        <f>_xlfn.XLOOKUP(K1828,'Results vs Forecast'!K:K,'Results vs Forecast'!K:K)</f>
        <v>#N/A</v>
      </c>
    </row>
    <row r="1829" spans="1:29" hidden="1">
      <c r="A1829" s="39"/>
      <c r="B1829" s="1" t="s">
        <v>700</v>
      </c>
      <c r="C1829" s="1" t="s">
        <v>1370</v>
      </c>
      <c r="D1829" s="1" t="s">
        <v>17</v>
      </c>
      <c r="E1829" s="1" t="s">
        <v>17</v>
      </c>
      <c r="F1829" s="2">
        <v>45535</v>
      </c>
      <c r="G1829" s="2">
        <v>45505</v>
      </c>
      <c r="H1829" s="1" t="s">
        <v>4907</v>
      </c>
      <c r="I1829" s="1" t="s">
        <v>4908</v>
      </c>
      <c r="J1829" s="1" t="s">
        <v>814</v>
      </c>
      <c r="K1829" s="1" t="s">
        <v>801</v>
      </c>
      <c r="L1829" s="1" t="s">
        <v>4168</v>
      </c>
      <c r="M1829" s="1"/>
      <c r="N1829" s="1"/>
      <c r="O1829" s="1"/>
      <c r="P1829" s="40">
        <v>544.25334471471388</v>
      </c>
      <c r="Q1829" s="37" t="str">
        <f>IF(C1829="ForthPoint","ForthPoint",IF(D1829="Intercompany",_xlfn.XLOOKUP(E1829,'Dept Lookup'!B:B,'Dept Lookup'!A:A),Modified!D1829))</f>
        <v>Data Engineering</v>
      </c>
      <c r="R1829" t="str">
        <f t="shared" si="144"/>
        <v>Globalization Partners</v>
      </c>
      <c r="S1829" s="1" t="s">
        <v>707</v>
      </c>
      <c r="T1829">
        <f t="shared" si="145"/>
        <v>0</v>
      </c>
      <c r="U1829" s="25" t="str">
        <f>IF(K1829&gt;0,K1829,_xlfn.XLOOKUP(M1829,'Client Lookup'!L:L,'Client Lookup'!N:N))</f>
        <v>36408</v>
      </c>
      <c r="V1829" t="str">
        <f>_xlfn.XLOOKUP(_xlfn.NUMBERVALUE(U1829),'Project Lookup'!X:X,'Project Lookup'!B:B)</f>
        <v>Globalization Partners SOW #38 - Data Engineering Team Renewal</v>
      </c>
      <c r="X1829" t="str">
        <f t="shared" si="146"/>
        <v>460 Globalization Partners Inc. : 1365 Globalization Partners SOW #38 - Data Engineering Team Renewal</v>
      </c>
      <c r="Y1829" t="str">
        <f t="shared" si="147"/>
        <v>460 Globalization Partners Inc.</v>
      </c>
      <c r="Z1829" t="str">
        <f t="shared" si="148"/>
        <v>460 Globalization Partners Inc.</v>
      </c>
      <c r="AA1829" t="str">
        <f>_xlfn.XLOOKUP(Z1829,'Client Lookup'!A:A,'Client Lookup'!C:C)</f>
        <v>Globalization Partners</v>
      </c>
      <c r="AC1829" t="e">
        <f>_xlfn.XLOOKUP(K1829,'Results vs Forecast'!K:K,'Results vs Forecast'!K:K)</f>
        <v>#N/A</v>
      </c>
    </row>
    <row r="1830" spans="1:29" hidden="1">
      <c r="A1830" s="39"/>
      <c r="B1830" s="1" t="s">
        <v>700</v>
      </c>
      <c r="C1830" s="1" t="s">
        <v>1370</v>
      </c>
      <c r="D1830" s="1" t="s">
        <v>17</v>
      </c>
      <c r="E1830" s="1" t="s">
        <v>17</v>
      </c>
      <c r="F1830" s="2">
        <v>45535</v>
      </c>
      <c r="G1830" s="2">
        <v>45505</v>
      </c>
      <c r="H1830" s="1" t="s">
        <v>4909</v>
      </c>
      <c r="I1830" s="1" t="s">
        <v>4910</v>
      </c>
      <c r="J1830" s="1" t="s">
        <v>645</v>
      </c>
      <c r="K1830" s="1" t="s">
        <v>891</v>
      </c>
      <c r="L1830" s="1" t="s">
        <v>3332</v>
      </c>
      <c r="M1830" s="1"/>
      <c r="N1830" s="1"/>
      <c r="O1830" s="1"/>
      <c r="P1830" s="40">
        <v>320.14902630277288</v>
      </c>
      <c r="Q1830" s="37" t="str">
        <f>IF(C1830="ForthPoint","ForthPoint",IF(D1830="Intercompany",_xlfn.XLOOKUP(E1830,'Dept Lookup'!B:B,'Dept Lookup'!A:A),Modified!D1830))</f>
        <v>Data Engineering</v>
      </c>
      <c r="R1830" t="str">
        <f t="shared" si="144"/>
        <v>The Blackstone Group</v>
      </c>
      <c r="S1830" s="1" t="s">
        <v>707</v>
      </c>
      <c r="T1830">
        <f t="shared" si="145"/>
        <v>0</v>
      </c>
      <c r="U1830" s="25" t="str">
        <f>IF(K1830&gt;0,K1830,_xlfn.XLOOKUP(M1830,'Client Lookup'!L:L,'Client Lookup'!N:N))</f>
        <v>25160</v>
      </c>
      <c r="V1830" t="str">
        <f>_xlfn.XLOOKUP(_xlfn.NUMBERVALUE(U1830),'Project Lookup'!X:X,'Project Lookup'!B:B)</f>
        <v>Blackstone SOW #12</v>
      </c>
      <c r="X1830" t="str">
        <f t="shared" si="146"/>
        <v>468 Blackstone Inc. : 988 Blackstone SOW #12</v>
      </c>
      <c r="Y1830" t="str">
        <f t="shared" si="147"/>
        <v>468 Blackstone Inc.</v>
      </c>
      <c r="Z1830" t="str">
        <f t="shared" si="148"/>
        <v>468 Blackstone Inc.</v>
      </c>
      <c r="AA1830" t="str">
        <f>_xlfn.XLOOKUP(Z1830,'Client Lookup'!A:A,'Client Lookup'!C:C)</f>
        <v>The Blackstone Group</v>
      </c>
      <c r="AC1830" t="e">
        <f>_xlfn.XLOOKUP(K1830,'Results vs Forecast'!K:K,'Results vs Forecast'!K:K)</f>
        <v>#N/A</v>
      </c>
    </row>
    <row r="1831" spans="1:29" hidden="1">
      <c r="A1831" s="39"/>
      <c r="B1831" s="1" t="s">
        <v>700</v>
      </c>
      <c r="C1831" s="1" t="s">
        <v>1370</v>
      </c>
      <c r="D1831" s="1" t="s">
        <v>17</v>
      </c>
      <c r="E1831" s="1" t="s">
        <v>17</v>
      </c>
      <c r="F1831" s="2">
        <v>45535</v>
      </c>
      <c r="G1831" s="2">
        <v>45505</v>
      </c>
      <c r="H1831" s="1" t="s">
        <v>4911</v>
      </c>
      <c r="I1831" s="1" t="s">
        <v>4912</v>
      </c>
      <c r="J1831" s="1" t="s">
        <v>617</v>
      </c>
      <c r="K1831" s="1" t="s">
        <v>860</v>
      </c>
      <c r="L1831" s="1" t="s">
        <v>2892</v>
      </c>
      <c r="M1831" s="1"/>
      <c r="N1831" s="1"/>
      <c r="O1831" s="1"/>
      <c r="P1831" s="40">
        <v>435.20270655770798</v>
      </c>
      <c r="Q1831" s="37" t="str">
        <f>IF(C1831="ForthPoint","ForthPoint",IF(D1831="Intercompany",_xlfn.XLOOKUP(E1831,'Dept Lookup'!B:B,'Dept Lookup'!A:A),Modified!D1831))</f>
        <v>Data Engineering</v>
      </c>
      <c r="R1831" t="str">
        <f t="shared" si="144"/>
        <v>Roku</v>
      </c>
      <c r="S1831" s="1" t="s">
        <v>707</v>
      </c>
      <c r="T1831">
        <f t="shared" si="145"/>
        <v>0</v>
      </c>
      <c r="U1831" s="25" t="str">
        <f>IF(K1831&gt;0,K1831,_xlfn.XLOOKUP(M1831,'Client Lookup'!L:L,'Client Lookup'!N:N))</f>
        <v>25138</v>
      </c>
      <c r="V1831" t="str">
        <f>_xlfn.XLOOKUP(_xlfn.NUMBERVALUE(U1831),'Project Lookup'!X:X,'Project Lookup'!B:B)</f>
        <v>SOW#1 2024 - DE &amp; BI Team</v>
      </c>
      <c r="X1831" t="str">
        <f t="shared" si="146"/>
        <v>459 Roku Inc. : 966 SOW#1 2024 - DE &amp; BI Team</v>
      </c>
      <c r="Y1831" t="str">
        <f t="shared" si="147"/>
        <v>459 Roku Inc.</v>
      </c>
      <c r="Z1831" t="str">
        <f t="shared" si="148"/>
        <v>459 Roku Inc.</v>
      </c>
      <c r="AA1831" t="str">
        <f>_xlfn.XLOOKUP(Z1831,'Client Lookup'!A:A,'Client Lookup'!C:C)</f>
        <v>Roku</v>
      </c>
      <c r="AC1831" t="e">
        <f>_xlfn.XLOOKUP(K1831,'Results vs Forecast'!K:K,'Results vs Forecast'!K:K)</f>
        <v>#N/A</v>
      </c>
    </row>
    <row r="1832" spans="1:29" hidden="1">
      <c r="A1832" s="39"/>
      <c r="B1832" s="1" t="s">
        <v>700</v>
      </c>
      <c r="C1832" s="1" t="s">
        <v>1370</v>
      </c>
      <c r="D1832" s="1" t="s">
        <v>17</v>
      </c>
      <c r="E1832" s="1" t="s">
        <v>17</v>
      </c>
      <c r="F1832" s="2">
        <v>45535</v>
      </c>
      <c r="G1832" s="2">
        <v>45505</v>
      </c>
      <c r="H1832" s="1" t="s">
        <v>4913</v>
      </c>
      <c r="I1832" s="1" t="s">
        <v>4914</v>
      </c>
      <c r="J1832" s="1" t="s">
        <v>617</v>
      </c>
      <c r="K1832" s="1" t="s">
        <v>860</v>
      </c>
      <c r="L1832" s="1" t="s">
        <v>2892</v>
      </c>
      <c r="M1832" s="1"/>
      <c r="N1832" s="1"/>
      <c r="O1832" s="1"/>
      <c r="P1832" s="40">
        <v>360.16765459061952</v>
      </c>
      <c r="Q1832" s="37" t="str">
        <f>IF(C1832="ForthPoint","ForthPoint",IF(D1832="Intercompany",_xlfn.XLOOKUP(E1832,'Dept Lookup'!B:B,'Dept Lookup'!A:A),Modified!D1832))</f>
        <v>Data Engineering</v>
      </c>
      <c r="R1832" t="str">
        <f t="shared" si="144"/>
        <v>Roku</v>
      </c>
      <c r="S1832" s="1" t="s">
        <v>707</v>
      </c>
      <c r="T1832">
        <f t="shared" si="145"/>
        <v>0</v>
      </c>
      <c r="U1832" s="25" t="str">
        <f>IF(K1832&gt;0,K1832,_xlfn.XLOOKUP(M1832,'Client Lookup'!L:L,'Client Lookup'!N:N))</f>
        <v>25138</v>
      </c>
      <c r="V1832" t="str">
        <f>_xlfn.XLOOKUP(_xlfn.NUMBERVALUE(U1832),'Project Lookup'!X:X,'Project Lookup'!B:B)</f>
        <v>SOW#1 2024 - DE &amp; BI Team</v>
      </c>
      <c r="X1832" t="str">
        <f t="shared" si="146"/>
        <v>459 Roku Inc. : 966 SOW#1 2024 - DE &amp; BI Team</v>
      </c>
      <c r="Y1832" t="str">
        <f t="shared" si="147"/>
        <v>459 Roku Inc.</v>
      </c>
      <c r="Z1832" t="str">
        <f t="shared" si="148"/>
        <v>459 Roku Inc.</v>
      </c>
      <c r="AA1832" t="str">
        <f>_xlfn.XLOOKUP(Z1832,'Client Lookup'!A:A,'Client Lookup'!C:C)</f>
        <v>Roku</v>
      </c>
      <c r="AC1832" t="e">
        <f>_xlfn.XLOOKUP(K1832,'Results vs Forecast'!K:K,'Results vs Forecast'!K:K)</f>
        <v>#N/A</v>
      </c>
    </row>
    <row r="1833" spans="1:29" hidden="1">
      <c r="A1833" s="39"/>
      <c r="B1833" s="1" t="s">
        <v>700</v>
      </c>
      <c r="C1833" s="1" t="s">
        <v>1370</v>
      </c>
      <c r="D1833" s="1" t="s">
        <v>17</v>
      </c>
      <c r="E1833" s="1" t="s">
        <v>17</v>
      </c>
      <c r="F1833" s="2">
        <v>45535</v>
      </c>
      <c r="G1833" s="2">
        <v>45505</v>
      </c>
      <c r="H1833" s="1" t="s">
        <v>4915</v>
      </c>
      <c r="I1833" s="1" t="s">
        <v>4916</v>
      </c>
      <c r="J1833" s="1" t="s">
        <v>617</v>
      </c>
      <c r="K1833" s="1" t="s">
        <v>860</v>
      </c>
      <c r="L1833" s="1" t="s">
        <v>2892</v>
      </c>
      <c r="M1833" s="1"/>
      <c r="N1833" s="1"/>
      <c r="O1833" s="1"/>
      <c r="P1833" s="40">
        <v>395.1840782698614</v>
      </c>
      <c r="Q1833" s="37" t="str">
        <f>IF(C1833="ForthPoint","ForthPoint",IF(D1833="Intercompany",_xlfn.XLOOKUP(E1833,'Dept Lookup'!B:B,'Dept Lookup'!A:A),Modified!D1833))</f>
        <v>Data Engineering</v>
      </c>
      <c r="R1833" t="str">
        <f t="shared" si="144"/>
        <v>Roku</v>
      </c>
      <c r="S1833" s="1" t="s">
        <v>707</v>
      </c>
      <c r="T1833">
        <f t="shared" si="145"/>
        <v>0</v>
      </c>
      <c r="U1833" s="25" t="str">
        <f>IF(K1833&gt;0,K1833,_xlfn.XLOOKUP(M1833,'Client Lookup'!L:L,'Client Lookup'!N:N))</f>
        <v>25138</v>
      </c>
      <c r="V1833" t="str">
        <f>_xlfn.XLOOKUP(_xlfn.NUMBERVALUE(U1833),'Project Lookup'!X:X,'Project Lookup'!B:B)</f>
        <v>SOW#1 2024 - DE &amp; BI Team</v>
      </c>
      <c r="X1833" t="str">
        <f t="shared" si="146"/>
        <v>459 Roku Inc. : 966 SOW#1 2024 - DE &amp; BI Team</v>
      </c>
      <c r="Y1833" t="str">
        <f t="shared" si="147"/>
        <v>459 Roku Inc.</v>
      </c>
      <c r="Z1833" t="str">
        <f t="shared" si="148"/>
        <v>459 Roku Inc.</v>
      </c>
      <c r="AA1833" t="str">
        <f>_xlfn.XLOOKUP(Z1833,'Client Lookup'!A:A,'Client Lookup'!C:C)</f>
        <v>Roku</v>
      </c>
      <c r="AC1833" t="e">
        <f>_xlfn.XLOOKUP(K1833,'Results vs Forecast'!K:K,'Results vs Forecast'!K:K)</f>
        <v>#N/A</v>
      </c>
    </row>
    <row r="1834" spans="1:29" hidden="1">
      <c r="A1834" s="39"/>
      <c r="B1834" s="1" t="s">
        <v>700</v>
      </c>
      <c r="C1834" s="1" t="s">
        <v>1370</v>
      </c>
      <c r="D1834" s="1" t="s">
        <v>17</v>
      </c>
      <c r="E1834" s="1" t="s">
        <v>17</v>
      </c>
      <c r="F1834" s="2">
        <v>45535</v>
      </c>
      <c r="G1834" s="2">
        <v>45505</v>
      </c>
      <c r="H1834" s="1" t="s">
        <v>4917</v>
      </c>
      <c r="I1834" s="1" t="s">
        <v>4918</v>
      </c>
      <c r="J1834" s="1" t="s">
        <v>617</v>
      </c>
      <c r="K1834" s="1" t="s">
        <v>860</v>
      </c>
      <c r="L1834" s="1" t="s">
        <v>2892</v>
      </c>
      <c r="M1834" s="1"/>
      <c r="N1834" s="1"/>
      <c r="O1834" s="1"/>
      <c r="P1834" s="40">
        <v>320.14902630277288</v>
      </c>
      <c r="Q1834" s="37" t="str">
        <f>IF(C1834="ForthPoint","ForthPoint",IF(D1834="Intercompany",_xlfn.XLOOKUP(E1834,'Dept Lookup'!B:B,'Dept Lookup'!A:A),Modified!D1834))</f>
        <v>Data Engineering</v>
      </c>
      <c r="R1834" t="str">
        <f t="shared" si="144"/>
        <v>Roku</v>
      </c>
      <c r="S1834" s="1" t="s">
        <v>707</v>
      </c>
      <c r="T1834">
        <f t="shared" si="145"/>
        <v>0</v>
      </c>
      <c r="U1834" s="25" t="str">
        <f>IF(K1834&gt;0,K1834,_xlfn.XLOOKUP(M1834,'Client Lookup'!L:L,'Client Lookup'!N:N))</f>
        <v>25138</v>
      </c>
      <c r="V1834" t="str">
        <f>_xlfn.XLOOKUP(_xlfn.NUMBERVALUE(U1834),'Project Lookup'!X:X,'Project Lookup'!B:B)</f>
        <v>SOW#1 2024 - DE &amp; BI Team</v>
      </c>
      <c r="X1834" t="str">
        <f t="shared" si="146"/>
        <v>459 Roku Inc. : 966 SOW#1 2024 - DE &amp; BI Team</v>
      </c>
      <c r="Y1834" t="str">
        <f t="shared" si="147"/>
        <v>459 Roku Inc.</v>
      </c>
      <c r="Z1834" t="str">
        <f t="shared" si="148"/>
        <v>459 Roku Inc.</v>
      </c>
      <c r="AA1834" t="str">
        <f>_xlfn.XLOOKUP(Z1834,'Client Lookup'!A:A,'Client Lookup'!C:C)</f>
        <v>Roku</v>
      </c>
      <c r="AC1834" t="e">
        <f>_xlfn.XLOOKUP(K1834,'Results vs Forecast'!K:K,'Results vs Forecast'!K:K)</f>
        <v>#N/A</v>
      </c>
    </row>
    <row r="1835" spans="1:29" hidden="1">
      <c r="A1835" s="39"/>
      <c r="B1835" s="1" t="s">
        <v>700</v>
      </c>
      <c r="C1835" s="1" t="s">
        <v>1370</v>
      </c>
      <c r="D1835" s="1" t="s">
        <v>17</v>
      </c>
      <c r="E1835" s="1" t="s">
        <v>17</v>
      </c>
      <c r="F1835" s="2">
        <v>45535</v>
      </c>
      <c r="G1835" s="2">
        <v>45505</v>
      </c>
      <c r="H1835" s="1" t="s">
        <v>4919</v>
      </c>
      <c r="I1835" s="1" t="s">
        <v>4920</v>
      </c>
      <c r="J1835" s="1" t="s">
        <v>640</v>
      </c>
      <c r="K1835" s="1" t="s">
        <v>884</v>
      </c>
      <c r="L1835" s="1" t="s">
        <v>3366</v>
      </c>
      <c r="M1835" s="1"/>
      <c r="N1835" s="1"/>
      <c r="O1835" s="1"/>
      <c r="P1835" s="40">
        <v>560.2607960298526</v>
      </c>
      <c r="Q1835" s="37" t="str">
        <f>IF(C1835="ForthPoint","ForthPoint",IF(D1835="Intercompany",_xlfn.XLOOKUP(E1835,'Dept Lookup'!B:B,'Dept Lookup'!A:A),Modified!D1835))</f>
        <v>Data Engineering</v>
      </c>
      <c r="R1835" t="str">
        <f t="shared" si="144"/>
        <v>The Blackstone Group</v>
      </c>
      <c r="S1835" s="1" t="s">
        <v>707</v>
      </c>
      <c r="T1835">
        <f t="shared" si="145"/>
        <v>0</v>
      </c>
      <c r="U1835" s="25" t="str">
        <f>IF(K1835&gt;0,K1835,_xlfn.XLOOKUP(M1835,'Client Lookup'!L:L,'Client Lookup'!N:N))</f>
        <v>29210</v>
      </c>
      <c r="V1835" t="str">
        <f>_xlfn.XLOOKUP(_xlfn.NUMBERVALUE(U1835),'Project Lookup'!X:X,'Project Lookup'!B:B)</f>
        <v>Blackstone - SOW#15 - Developer Experience Team (.Net)</v>
      </c>
      <c r="X1835" t="str">
        <f t="shared" si="146"/>
        <v>468 Blackstone Inc. : 1189 Blackstone - SOW#15 - Developer Experience Team (.Net)</v>
      </c>
      <c r="Y1835" t="str">
        <f t="shared" si="147"/>
        <v>468 Blackstone Inc.</v>
      </c>
      <c r="Z1835" t="str">
        <f t="shared" si="148"/>
        <v>468 Blackstone Inc.</v>
      </c>
      <c r="AA1835" t="str">
        <f>_xlfn.XLOOKUP(Z1835,'Client Lookup'!A:A,'Client Lookup'!C:C)</f>
        <v>The Blackstone Group</v>
      </c>
      <c r="AC1835" t="e">
        <f>_xlfn.XLOOKUP(K1835,'Results vs Forecast'!K:K,'Results vs Forecast'!K:K)</f>
        <v>#N/A</v>
      </c>
    </row>
    <row r="1836" spans="1:29" hidden="1">
      <c r="A1836" s="39"/>
      <c r="B1836" s="1" t="s">
        <v>700</v>
      </c>
      <c r="C1836" s="1" t="s">
        <v>1370</v>
      </c>
      <c r="D1836" s="1" t="s">
        <v>17</v>
      </c>
      <c r="E1836" s="1" t="s">
        <v>17</v>
      </c>
      <c r="F1836" s="2">
        <v>45535</v>
      </c>
      <c r="G1836" s="2">
        <v>45505</v>
      </c>
      <c r="H1836" s="1" t="s">
        <v>4921</v>
      </c>
      <c r="I1836" s="1" t="s">
        <v>4922</v>
      </c>
      <c r="J1836" s="1" t="s">
        <v>645</v>
      </c>
      <c r="K1836" s="1" t="s">
        <v>891</v>
      </c>
      <c r="L1836" s="1" t="s">
        <v>3332</v>
      </c>
      <c r="M1836" s="1"/>
      <c r="N1836" s="1"/>
      <c r="O1836" s="1"/>
      <c r="P1836" s="40">
        <v>320.14902630277288</v>
      </c>
      <c r="Q1836" s="37" t="str">
        <f>IF(C1836="ForthPoint","ForthPoint",IF(D1836="Intercompany",_xlfn.XLOOKUP(E1836,'Dept Lookup'!B:B,'Dept Lookup'!A:A),Modified!D1836))</f>
        <v>Data Engineering</v>
      </c>
      <c r="R1836" t="str">
        <f t="shared" si="144"/>
        <v>The Blackstone Group</v>
      </c>
      <c r="S1836" s="1" t="s">
        <v>707</v>
      </c>
      <c r="T1836">
        <f t="shared" si="145"/>
        <v>0</v>
      </c>
      <c r="U1836" s="25" t="str">
        <f>IF(K1836&gt;0,K1836,_xlfn.XLOOKUP(M1836,'Client Lookup'!L:L,'Client Lookup'!N:N))</f>
        <v>25160</v>
      </c>
      <c r="V1836" t="str">
        <f>_xlfn.XLOOKUP(_xlfn.NUMBERVALUE(U1836),'Project Lookup'!X:X,'Project Lookup'!B:B)</f>
        <v>Blackstone SOW #12</v>
      </c>
      <c r="X1836" t="str">
        <f t="shared" si="146"/>
        <v>468 Blackstone Inc. : 988 Blackstone SOW #12</v>
      </c>
      <c r="Y1836" t="str">
        <f t="shared" si="147"/>
        <v>468 Blackstone Inc.</v>
      </c>
      <c r="Z1836" t="str">
        <f t="shared" si="148"/>
        <v>468 Blackstone Inc.</v>
      </c>
      <c r="AA1836" t="str">
        <f>_xlfn.XLOOKUP(Z1836,'Client Lookup'!A:A,'Client Lookup'!C:C)</f>
        <v>The Blackstone Group</v>
      </c>
      <c r="AC1836" t="e">
        <f>_xlfn.XLOOKUP(K1836,'Results vs Forecast'!K:K,'Results vs Forecast'!K:K)</f>
        <v>#N/A</v>
      </c>
    </row>
    <row r="1837" spans="1:29" hidden="1">
      <c r="A1837" s="39"/>
      <c r="B1837" s="1" t="s">
        <v>700</v>
      </c>
      <c r="C1837" s="1" t="s">
        <v>1370</v>
      </c>
      <c r="D1837" s="1" t="s">
        <v>17</v>
      </c>
      <c r="E1837" s="1" t="s">
        <v>17</v>
      </c>
      <c r="F1837" s="2">
        <v>45535</v>
      </c>
      <c r="G1837" s="2">
        <v>45505</v>
      </c>
      <c r="H1837" s="1" t="s">
        <v>4923</v>
      </c>
      <c r="I1837" s="1" t="s">
        <v>4924</v>
      </c>
      <c r="J1837" s="1" t="s">
        <v>915</v>
      </c>
      <c r="K1837" s="1" t="s">
        <v>896</v>
      </c>
      <c r="L1837" s="1" t="s">
        <v>3739</v>
      </c>
      <c r="M1837" s="1"/>
      <c r="N1837" s="1"/>
      <c r="O1837" s="1"/>
      <c r="P1837" s="40">
        <v>536.24961905714463</v>
      </c>
      <c r="Q1837" s="37" t="str">
        <f>IF(C1837="ForthPoint","ForthPoint",IF(D1837="Intercompany",_xlfn.XLOOKUP(E1837,'Dept Lookup'!B:B,'Dept Lookup'!A:A),Modified!D1837))</f>
        <v>Data Engineering</v>
      </c>
      <c r="R1837" t="str">
        <f t="shared" si="144"/>
        <v>The Blackstone Group</v>
      </c>
      <c r="S1837" s="1" t="s">
        <v>707</v>
      </c>
      <c r="T1837">
        <f t="shared" si="145"/>
        <v>0</v>
      </c>
      <c r="U1837" s="25" t="str">
        <f>IF(K1837&gt;0,K1837,_xlfn.XLOOKUP(M1837,'Client Lookup'!L:L,'Client Lookup'!N:N))</f>
        <v>32874</v>
      </c>
      <c r="V1837" t="str">
        <f>_xlfn.XLOOKUP(_xlfn.NUMBERVALUE(U1837),'Project Lookup'!X:X,'Project Lookup'!B:B)</f>
        <v>Blackstone - SOW#25 - FS Engineer (Seb Team)</v>
      </c>
      <c r="X1837" t="str">
        <f t="shared" si="146"/>
        <v>468 Blackstone Inc. : 1284 Blackstone - SOW#25 - FS Engineer (Seb Team)</v>
      </c>
      <c r="Y1837" t="str">
        <f t="shared" si="147"/>
        <v>468 Blackstone Inc.</v>
      </c>
      <c r="Z1837" t="str">
        <f t="shared" si="148"/>
        <v>468 Blackstone Inc.</v>
      </c>
      <c r="AA1837" t="str">
        <f>_xlfn.XLOOKUP(Z1837,'Client Lookup'!A:A,'Client Lookup'!C:C)</f>
        <v>The Blackstone Group</v>
      </c>
      <c r="AC1837" t="e">
        <f>_xlfn.XLOOKUP(K1837,'Results vs Forecast'!K:K,'Results vs Forecast'!K:K)</f>
        <v>#N/A</v>
      </c>
    </row>
    <row r="1838" spans="1:29" hidden="1">
      <c r="A1838" s="39"/>
      <c r="B1838" s="1" t="s">
        <v>700</v>
      </c>
      <c r="C1838" s="1" t="s">
        <v>1370</v>
      </c>
      <c r="D1838" s="1" t="s">
        <v>17</v>
      </c>
      <c r="E1838" s="1" t="s">
        <v>17</v>
      </c>
      <c r="F1838" s="2">
        <v>45535</v>
      </c>
      <c r="G1838" s="2">
        <v>45505</v>
      </c>
      <c r="H1838" s="1" t="s">
        <v>4925</v>
      </c>
      <c r="I1838" s="1" t="s">
        <v>4926</v>
      </c>
      <c r="J1838" s="1" t="s">
        <v>617</v>
      </c>
      <c r="K1838" s="1" t="s">
        <v>860</v>
      </c>
      <c r="L1838" s="1" t="s">
        <v>2892</v>
      </c>
      <c r="M1838" s="1"/>
      <c r="N1838" s="1"/>
      <c r="O1838" s="1"/>
      <c r="P1838" s="40">
        <v>360.16765459061952</v>
      </c>
      <c r="Q1838" s="37" t="str">
        <f>IF(C1838="ForthPoint","ForthPoint",IF(D1838="Intercompany",_xlfn.XLOOKUP(E1838,'Dept Lookup'!B:B,'Dept Lookup'!A:A),Modified!D1838))</f>
        <v>Data Engineering</v>
      </c>
      <c r="R1838" t="str">
        <f t="shared" si="144"/>
        <v>Roku</v>
      </c>
      <c r="S1838" s="1" t="s">
        <v>707</v>
      </c>
      <c r="T1838">
        <f t="shared" si="145"/>
        <v>0</v>
      </c>
      <c r="U1838" s="25" t="str">
        <f>IF(K1838&gt;0,K1838,_xlfn.XLOOKUP(M1838,'Client Lookup'!L:L,'Client Lookup'!N:N))</f>
        <v>25138</v>
      </c>
      <c r="V1838" t="str">
        <f>_xlfn.XLOOKUP(_xlfn.NUMBERVALUE(U1838),'Project Lookup'!X:X,'Project Lookup'!B:B)</f>
        <v>SOW#1 2024 - DE &amp; BI Team</v>
      </c>
      <c r="X1838" t="str">
        <f t="shared" si="146"/>
        <v>459 Roku Inc. : 966 SOW#1 2024 - DE &amp; BI Team</v>
      </c>
      <c r="Y1838" t="str">
        <f t="shared" si="147"/>
        <v>459 Roku Inc.</v>
      </c>
      <c r="Z1838" t="str">
        <f t="shared" si="148"/>
        <v>459 Roku Inc.</v>
      </c>
      <c r="AA1838" t="str">
        <f>_xlfn.XLOOKUP(Z1838,'Client Lookup'!A:A,'Client Lookup'!C:C)</f>
        <v>Roku</v>
      </c>
      <c r="AC1838" t="e">
        <f>_xlfn.XLOOKUP(K1838,'Results vs Forecast'!K:K,'Results vs Forecast'!K:K)</f>
        <v>#N/A</v>
      </c>
    </row>
    <row r="1839" spans="1:29" hidden="1">
      <c r="A1839" s="39"/>
      <c r="B1839" s="1" t="s">
        <v>700</v>
      </c>
      <c r="C1839" s="1" t="s">
        <v>1370</v>
      </c>
      <c r="D1839" s="1" t="s">
        <v>17</v>
      </c>
      <c r="E1839" s="1" t="s">
        <v>17</v>
      </c>
      <c r="F1839" s="2">
        <v>45535</v>
      </c>
      <c r="G1839" s="2">
        <v>45505</v>
      </c>
      <c r="H1839" s="1" t="s">
        <v>4927</v>
      </c>
      <c r="I1839" s="1" t="s">
        <v>4928</v>
      </c>
      <c r="J1839" s="1" t="s">
        <v>645</v>
      </c>
      <c r="K1839" s="1" t="s">
        <v>891</v>
      </c>
      <c r="L1839" s="1" t="s">
        <v>3332</v>
      </c>
      <c r="M1839" s="1"/>
      <c r="N1839" s="1"/>
      <c r="O1839" s="1"/>
      <c r="P1839" s="40">
        <v>560.2607960298526</v>
      </c>
      <c r="Q1839" s="37" t="str">
        <f>IF(C1839="ForthPoint","ForthPoint",IF(D1839="Intercompany",_xlfn.XLOOKUP(E1839,'Dept Lookup'!B:B,'Dept Lookup'!A:A),Modified!D1839))</f>
        <v>Data Engineering</v>
      </c>
      <c r="R1839" t="str">
        <f t="shared" si="144"/>
        <v>The Blackstone Group</v>
      </c>
      <c r="S1839" s="1" t="s">
        <v>707</v>
      </c>
      <c r="T1839">
        <f t="shared" si="145"/>
        <v>0</v>
      </c>
      <c r="U1839" s="25" t="str">
        <f>IF(K1839&gt;0,K1839,_xlfn.XLOOKUP(M1839,'Client Lookup'!L:L,'Client Lookup'!N:N))</f>
        <v>25160</v>
      </c>
      <c r="V1839" t="str">
        <f>_xlfn.XLOOKUP(_xlfn.NUMBERVALUE(U1839),'Project Lookup'!X:X,'Project Lookup'!B:B)</f>
        <v>Blackstone SOW #12</v>
      </c>
      <c r="X1839" t="str">
        <f t="shared" si="146"/>
        <v>468 Blackstone Inc. : 988 Blackstone SOW #12</v>
      </c>
      <c r="Y1839" t="str">
        <f t="shared" si="147"/>
        <v>468 Blackstone Inc.</v>
      </c>
      <c r="Z1839" t="str">
        <f t="shared" si="148"/>
        <v>468 Blackstone Inc.</v>
      </c>
      <c r="AA1839" t="str">
        <f>_xlfn.XLOOKUP(Z1839,'Client Lookup'!A:A,'Client Lookup'!C:C)</f>
        <v>The Blackstone Group</v>
      </c>
      <c r="AC1839" t="e">
        <f>_xlfn.XLOOKUP(K1839,'Results vs Forecast'!K:K,'Results vs Forecast'!K:K)</f>
        <v>#N/A</v>
      </c>
    </row>
    <row r="1840" spans="1:29" hidden="1">
      <c r="A1840" s="39"/>
      <c r="B1840" s="1" t="s">
        <v>700</v>
      </c>
      <c r="C1840" s="1" t="s">
        <v>1370</v>
      </c>
      <c r="D1840" s="1" t="s">
        <v>17</v>
      </c>
      <c r="E1840" s="1" t="s">
        <v>17</v>
      </c>
      <c r="F1840" s="2">
        <v>45535</v>
      </c>
      <c r="G1840" s="2">
        <v>45505</v>
      </c>
      <c r="H1840" s="1" t="s">
        <v>4929</v>
      </c>
      <c r="I1840" s="1" t="s">
        <v>4930</v>
      </c>
      <c r="J1840" s="1" t="s">
        <v>617</v>
      </c>
      <c r="K1840" s="1" t="s">
        <v>860</v>
      </c>
      <c r="L1840" s="1" t="s">
        <v>2892</v>
      </c>
      <c r="M1840" s="1"/>
      <c r="N1840" s="1"/>
      <c r="O1840" s="1"/>
      <c r="P1840" s="40">
        <v>432.20118550874338</v>
      </c>
      <c r="Q1840" s="37" t="str">
        <f>IF(C1840="ForthPoint","ForthPoint",IF(D1840="Intercompany",_xlfn.XLOOKUP(E1840,'Dept Lookup'!B:B,'Dept Lookup'!A:A),Modified!D1840))</f>
        <v>Data Engineering</v>
      </c>
      <c r="R1840" t="str">
        <f t="shared" si="144"/>
        <v>Roku</v>
      </c>
      <c r="S1840" s="1" t="s">
        <v>707</v>
      </c>
      <c r="T1840">
        <f t="shared" si="145"/>
        <v>0</v>
      </c>
      <c r="U1840" s="25" t="str">
        <f>IF(K1840&gt;0,K1840,_xlfn.XLOOKUP(M1840,'Client Lookup'!L:L,'Client Lookup'!N:N))</f>
        <v>25138</v>
      </c>
      <c r="V1840" t="str">
        <f>_xlfn.XLOOKUP(_xlfn.NUMBERVALUE(U1840),'Project Lookup'!X:X,'Project Lookup'!B:B)</f>
        <v>SOW#1 2024 - DE &amp; BI Team</v>
      </c>
      <c r="X1840" t="str">
        <f t="shared" si="146"/>
        <v>459 Roku Inc. : 966 SOW#1 2024 - DE &amp; BI Team</v>
      </c>
      <c r="Y1840" t="str">
        <f t="shared" si="147"/>
        <v>459 Roku Inc.</v>
      </c>
      <c r="Z1840" t="str">
        <f t="shared" si="148"/>
        <v>459 Roku Inc.</v>
      </c>
      <c r="AA1840" t="str">
        <f>_xlfn.XLOOKUP(Z1840,'Client Lookup'!A:A,'Client Lookup'!C:C)</f>
        <v>Roku</v>
      </c>
      <c r="AC1840" t="e">
        <f>_xlfn.XLOOKUP(K1840,'Results vs Forecast'!K:K,'Results vs Forecast'!K:K)</f>
        <v>#N/A</v>
      </c>
    </row>
    <row r="1841" spans="1:29" hidden="1">
      <c r="A1841" s="39"/>
      <c r="B1841" s="1" t="s">
        <v>700</v>
      </c>
      <c r="C1841" s="1" t="s">
        <v>1370</v>
      </c>
      <c r="D1841" s="1" t="s">
        <v>17</v>
      </c>
      <c r="E1841" s="1" t="s">
        <v>17</v>
      </c>
      <c r="F1841" s="2">
        <v>45535</v>
      </c>
      <c r="G1841" s="2">
        <v>45505</v>
      </c>
      <c r="H1841" s="1" t="s">
        <v>4931</v>
      </c>
      <c r="I1841" s="1" t="s">
        <v>4932</v>
      </c>
      <c r="J1841" s="1" t="s">
        <v>630</v>
      </c>
      <c r="K1841" s="1" t="s">
        <v>872</v>
      </c>
      <c r="L1841" s="1" t="s">
        <v>3484</v>
      </c>
      <c r="M1841" s="1"/>
      <c r="N1841" s="1"/>
      <c r="O1841" s="1"/>
      <c r="P1841" s="40">
        <v>400.1862828784661</v>
      </c>
      <c r="Q1841" s="37" t="str">
        <f>IF(C1841="ForthPoint","ForthPoint",IF(D1841="Intercompany",_xlfn.XLOOKUP(E1841,'Dept Lookup'!B:B,'Dept Lookup'!A:A),Modified!D1841))</f>
        <v>Data Engineering</v>
      </c>
      <c r="R1841" t="str">
        <f t="shared" si="144"/>
        <v>Stagwellglobal</v>
      </c>
      <c r="S1841" s="1" t="s">
        <v>707</v>
      </c>
      <c r="T1841">
        <f t="shared" si="145"/>
        <v>0</v>
      </c>
      <c r="U1841" s="25" t="str">
        <f>IF(K1841&gt;0,K1841,_xlfn.XLOOKUP(M1841,'Client Lookup'!L:L,'Client Lookup'!N:N))</f>
        <v>29211</v>
      </c>
      <c r="V1841" t="str">
        <f>_xlfn.XLOOKUP(_xlfn.NUMBERVALUE(U1841),'Project Lookup'!X:X,'Project Lookup'!B:B)</f>
        <v>Stagwell - SOW#4 - Data Engineering Team</v>
      </c>
      <c r="X1841" t="str">
        <f t="shared" si="146"/>
        <v>469 Stagwell Marketing Cloud LLC : 1190 Stagwell - SOW#4 - Data Engineering Team</v>
      </c>
      <c r="Y1841" t="str">
        <f t="shared" si="147"/>
        <v>469 Stagwell Marketing Cloud LLC</v>
      </c>
      <c r="Z1841" t="str">
        <f t="shared" si="148"/>
        <v>469 Stagwell Marketing Cloud LLC</v>
      </c>
      <c r="AA1841" t="str">
        <f>_xlfn.XLOOKUP(Z1841,'Client Lookup'!A:A,'Client Lookup'!C:C)</f>
        <v>Stagwellglobal</v>
      </c>
      <c r="AC1841" t="e">
        <f>_xlfn.XLOOKUP(K1841,'Results vs Forecast'!K:K,'Results vs Forecast'!K:K)</f>
        <v>#N/A</v>
      </c>
    </row>
    <row r="1842" spans="1:29" hidden="1">
      <c r="A1842" s="39"/>
      <c r="B1842" s="1" t="s">
        <v>700</v>
      </c>
      <c r="C1842" s="1" t="s">
        <v>1370</v>
      </c>
      <c r="D1842" s="1" t="s">
        <v>17</v>
      </c>
      <c r="E1842" s="1" t="s">
        <v>17</v>
      </c>
      <c r="F1842" s="2">
        <v>45535</v>
      </c>
      <c r="G1842" s="2">
        <v>45505</v>
      </c>
      <c r="H1842" s="1" t="s">
        <v>4933</v>
      </c>
      <c r="I1842" s="1" t="s">
        <v>4934</v>
      </c>
      <c r="J1842" s="1" t="s">
        <v>812</v>
      </c>
      <c r="K1842" s="1" t="s">
        <v>795</v>
      </c>
      <c r="L1842" s="1" t="s">
        <v>3324</v>
      </c>
      <c r="M1842" s="1"/>
      <c r="N1842" s="1"/>
      <c r="O1842" s="1"/>
      <c r="P1842" s="40">
        <v>448.20863682388205</v>
      </c>
      <c r="Q1842" s="37" t="str">
        <f>IF(C1842="ForthPoint","ForthPoint",IF(D1842="Intercompany",_xlfn.XLOOKUP(E1842,'Dept Lookup'!B:B,'Dept Lookup'!A:A),Modified!D1842))</f>
        <v>Data Engineering</v>
      </c>
      <c r="R1842" t="str">
        <f t="shared" si="144"/>
        <v>Globalization Partners</v>
      </c>
      <c r="S1842" s="1" t="s">
        <v>707</v>
      </c>
      <c r="T1842">
        <f t="shared" si="145"/>
        <v>0</v>
      </c>
      <c r="U1842" s="25" t="str">
        <f>IF(K1842&gt;0,K1842,_xlfn.XLOOKUP(M1842,'Client Lookup'!L:L,'Client Lookup'!N:N))</f>
        <v>35885</v>
      </c>
      <c r="V1842" t="str">
        <f>_xlfn.XLOOKUP(_xlfn.NUMBERVALUE(U1842),'Project Lookup'!X:X,'Project Lookup'!B:B)</f>
        <v>Globalization Partners SOW #41 - Data Engineering Team Renewal</v>
      </c>
      <c r="X1842" t="str">
        <f t="shared" si="146"/>
        <v>460 Globalization Partners Inc. : 1349 Globalization Partners SOW #41 - Data Engineering Team Renewal</v>
      </c>
      <c r="Y1842" t="str">
        <f t="shared" si="147"/>
        <v>460 Globalization Partners Inc.</v>
      </c>
      <c r="Z1842" t="str">
        <f t="shared" si="148"/>
        <v>460 Globalization Partners Inc.</v>
      </c>
      <c r="AA1842" t="str">
        <f>_xlfn.XLOOKUP(Z1842,'Client Lookup'!A:A,'Client Lookup'!C:C)</f>
        <v>Globalization Partners</v>
      </c>
      <c r="AC1842" t="e">
        <f>_xlfn.XLOOKUP(K1842,'Results vs Forecast'!K:K,'Results vs Forecast'!K:K)</f>
        <v>#N/A</v>
      </c>
    </row>
    <row r="1843" spans="1:29" hidden="1">
      <c r="A1843" s="39"/>
      <c r="B1843" s="1" t="s">
        <v>700</v>
      </c>
      <c r="C1843" s="1" t="s">
        <v>1370</v>
      </c>
      <c r="D1843" s="1" t="s">
        <v>17</v>
      </c>
      <c r="E1843" s="1" t="s">
        <v>17</v>
      </c>
      <c r="F1843" s="2">
        <v>45535</v>
      </c>
      <c r="G1843" s="2">
        <v>45505</v>
      </c>
      <c r="H1843" s="1" t="s">
        <v>4935</v>
      </c>
      <c r="I1843" s="1" t="s">
        <v>4936</v>
      </c>
      <c r="J1843" s="1" t="s">
        <v>617</v>
      </c>
      <c r="K1843" s="1" t="s">
        <v>860</v>
      </c>
      <c r="L1843" s="1" t="s">
        <v>2892</v>
      </c>
      <c r="M1843" s="1"/>
      <c r="N1843" s="1"/>
      <c r="O1843" s="1"/>
      <c r="P1843" s="40">
        <v>432.20118550874338</v>
      </c>
      <c r="Q1843" s="37" t="str">
        <f>IF(C1843="ForthPoint","ForthPoint",IF(D1843="Intercompany",_xlfn.XLOOKUP(E1843,'Dept Lookup'!B:B,'Dept Lookup'!A:A),Modified!D1843))</f>
        <v>Data Engineering</v>
      </c>
      <c r="R1843" t="str">
        <f t="shared" si="144"/>
        <v>Roku</v>
      </c>
      <c r="S1843" s="1" t="s">
        <v>707</v>
      </c>
      <c r="T1843">
        <f t="shared" si="145"/>
        <v>0</v>
      </c>
      <c r="U1843" s="25" t="str">
        <f>IF(K1843&gt;0,K1843,_xlfn.XLOOKUP(M1843,'Client Lookup'!L:L,'Client Lookup'!N:N))</f>
        <v>25138</v>
      </c>
      <c r="V1843" t="str">
        <f>_xlfn.XLOOKUP(_xlfn.NUMBERVALUE(U1843),'Project Lookup'!X:X,'Project Lookup'!B:B)</f>
        <v>SOW#1 2024 - DE &amp; BI Team</v>
      </c>
      <c r="X1843" t="str">
        <f t="shared" si="146"/>
        <v>459 Roku Inc. : 966 SOW#1 2024 - DE &amp; BI Team</v>
      </c>
      <c r="Y1843" t="str">
        <f t="shared" si="147"/>
        <v>459 Roku Inc.</v>
      </c>
      <c r="Z1843" t="str">
        <f t="shared" si="148"/>
        <v>459 Roku Inc.</v>
      </c>
      <c r="AA1843" t="str">
        <f>_xlfn.XLOOKUP(Z1843,'Client Lookup'!A:A,'Client Lookup'!C:C)</f>
        <v>Roku</v>
      </c>
      <c r="AC1843" t="e">
        <f>_xlfn.XLOOKUP(K1843,'Results vs Forecast'!K:K,'Results vs Forecast'!K:K)</f>
        <v>#N/A</v>
      </c>
    </row>
    <row r="1844" spans="1:29" hidden="1">
      <c r="A1844" s="39"/>
      <c r="B1844" s="1" t="s">
        <v>700</v>
      </c>
      <c r="C1844" s="1" t="s">
        <v>1370</v>
      </c>
      <c r="D1844" s="1" t="s">
        <v>17</v>
      </c>
      <c r="E1844" s="1" t="s">
        <v>17</v>
      </c>
      <c r="F1844" s="2">
        <v>45535</v>
      </c>
      <c r="G1844" s="2">
        <v>45505</v>
      </c>
      <c r="H1844" s="1" t="s">
        <v>4937</v>
      </c>
      <c r="I1844" s="1" t="s">
        <v>4938</v>
      </c>
      <c r="J1844" s="1" t="s">
        <v>645</v>
      </c>
      <c r="K1844" s="1" t="s">
        <v>891</v>
      </c>
      <c r="L1844" s="1" t="s">
        <v>3332</v>
      </c>
      <c r="M1844" s="1"/>
      <c r="N1844" s="1"/>
      <c r="O1844" s="1"/>
      <c r="P1844" s="40">
        <v>480.22353945415932</v>
      </c>
      <c r="Q1844" s="37" t="str">
        <f>IF(C1844="ForthPoint","ForthPoint",IF(D1844="Intercompany",_xlfn.XLOOKUP(E1844,'Dept Lookup'!B:B,'Dept Lookup'!A:A),Modified!D1844))</f>
        <v>Data Engineering</v>
      </c>
      <c r="R1844" t="str">
        <f t="shared" si="144"/>
        <v>The Blackstone Group</v>
      </c>
      <c r="S1844" s="1" t="s">
        <v>707</v>
      </c>
      <c r="T1844">
        <f t="shared" si="145"/>
        <v>0</v>
      </c>
      <c r="U1844" s="25" t="str">
        <f>IF(K1844&gt;0,K1844,_xlfn.XLOOKUP(M1844,'Client Lookup'!L:L,'Client Lookup'!N:N))</f>
        <v>25160</v>
      </c>
      <c r="V1844" t="str">
        <f>_xlfn.XLOOKUP(_xlfn.NUMBERVALUE(U1844),'Project Lookup'!X:X,'Project Lookup'!B:B)</f>
        <v>Blackstone SOW #12</v>
      </c>
      <c r="X1844" t="str">
        <f t="shared" si="146"/>
        <v>468 Blackstone Inc. : 988 Blackstone SOW #12</v>
      </c>
      <c r="Y1844" t="str">
        <f t="shared" si="147"/>
        <v>468 Blackstone Inc.</v>
      </c>
      <c r="Z1844" t="str">
        <f t="shared" si="148"/>
        <v>468 Blackstone Inc.</v>
      </c>
      <c r="AA1844" t="str">
        <f>_xlfn.XLOOKUP(Z1844,'Client Lookup'!A:A,'Client Lookup'!C:C)</f>
        <v>The Blackstone Group</v>
      </c>
      <c r="AC1844" t="e">
        <f>_xlfn.XLOOKUP(K1844,'Results vs Forecast'!K:K,'Results vs Forecast'!K:K)</f>
        <v>#N/A</v>
      </c>
    </row>
    <row r="1845" spans="1:29" hidden="1">
      <c r="A1845" s="39"/>
      <c r="B1845" s="1" t="s">
        <v>700</v>
      </c>
      <c r="C1845" s="1" t="s">
        <v>1370</v>
      </c>
      <c r="D1845" s="1" t="s">
        <v>17</v>
      </c>
      <c r="E1845" s="1" t="s">
        <v>17</v>
      </c>
      <c r="F1845" s="2">
        <v>45535</v>
      </c>
      <c r="G1845" s="2">
        <v>45505</v>
      </c>
      <c r="H1845" s="1" t="s">
        <v>4939</v>
      </c>
      <c r="I1845" s="1" t="s">
        <v>4940</v>
      </c>
      <c r="J1845" s="1" t="s">
        <v>637</v>
      </c>
      <c r="K1845" s="1" t="s">
        <v>893</v>
      </c>
      <c r="L1845" s="1" t="s">
        <v>3465</v>
      </c>
      <c r="M1845" s="1"/>
      <c r="N1845" s="1"/>
      <c r="O1845" s="1"/>
      <c r="P1845" s="40">
        <v>536.24961905714463</v>
      </c>
      <c r="Q1845" s="37" t="str">
        <f>IF(C1845="ForthPoint","ForthPoint",IF(D1845="Intercompany",_xlfn.XLOOKUP(E1845,'Dept Lookup'!B:B,'Dept Lookup'!A:A),Modified!D1845))</f>
        <v>Data Engineering</v>
      </c>
      <c r="R1845" t="str">
        <f t="shared" si="144"/>
        <v>The Blackstone Group</v>
      </c>
      <c r="S1845" s="1" t="s">
        <v>707</v>
      </c>
      <c r="T1845">
        <f t="shared" si="145"/>
        <v>0</v>
      </c>
      <c r="U1845" s="25" t="str">
        <f>IF(K1845&gt;0,K1845,_xlfn.XLOOKUP(M1845,'Client Lookup'!L:L,'Client Lookup'!N:N))</f>
        <v>25544</v>
      </c>
      <c r="V1845" t="str">
        <f>_xlfn.XLOOKUP(_xlfn.NUMBERVALUE(U1845),'Project Lookup'!X:X,'Project Lookup'!B:B)</f>
        <v>Blackstone SOW#14 - Data Engineering Team</v>
      </c>
      <c r="X1845" t="str">
        <f t="shared" si="146"/>
        <v>468 Blackstone Inc. : 1013 Blackstone SOW#14 - Data Engineering Team</v>
      </c>
      <c r="Y1845" t="str">
        <f t="shared" si="147"/>
        <v>468 Blackstone Inc.</v>
      </c>
      <c r="Z1845" t="str">
        <f t="shared" si="148"/>
        <v>468 Blackstone Inc.</v>
      </c>
      <c r="AA1845" t="str">
        <f>_xlfn.XLOOKUP(Z1845,'Client Lookup'!A:A,'Client Lookup'!C:C)</f>
        <v>The Blackstone Group</v>
      </c>
      <c r="AC1845" t="e">
        <f>_xlfn.XLOOKUP(K1845,'Results vs Forecast'!K:K,'Results vs Forecast'!K:K)</f>
        <v>#N/A</v>
      </c>
    </row>
    <row r="1846" spans="1:29" hidden="1">
      <c r="A1846" s="39"/>
      <c r="B1846" s="1" t="s">
        <v>700</v>
      </c>
      <c r="C1846" s="1" t="s">
        <v>1370</v>
      </c>
      <c r="D1846" s="1" t="s">
        <v>17</v>
      </c>
      <c r="E1846" s="1" t="s">
        <v>17</v>
      </c>
      <c r="F1846" s="2">
        <v>45535</v>
      </c>
      <c r="G1846" s="2">
        <v>45505</v>
      </c>
      <c r="H1846" s="1" t="s">
        <v>4941</v>
      </c>
      <c r="I1846" s="1" t="s">
        <v>4942</v>
      </c>
      <c r="J1846" s="1" t="s">
        <v>587</v>
      </c>
      <c r="K1846" s="1" t="s">
        <v>840</v>
      </c>
      <c r="L1846" s="1" t="s">
        <v>3446</v>
      </c>
      <c r="M1846" s="1"/>
      <c r="N1846" s="1"/>
      <c r="O1846" s="1"/>
      <c r="P1846" s="40">
        <v>270.12574094296463</v>
      </c>
      <c r="Q1846" s="37" t="str">
        <f>IF(C1846="ForthPoint","ForthPoint",IF(D1846="Intercompany",_xlfn.XLOOKUP(E1846,'Dept Lookup'!B:B,'Dept Lookup'!A:A),Modified!D1846))</f>
        <v>Data Engineering</v>
      </c>
      <c r="R1846" t="str">
        <f t="shared" si="144"/>
        <v>Madhive</v>
      </c>
      <c r="S1846" s="1" t="s">
        <v>707</v>
      </c>
      <c r="T1846">
        <f t="shared" si="145"/>
        <v>0</v>
      </c>
      <c r="U1846" s="25" t="str">
        <f>IF(K1846&gt;0,K1846,_xlfn.XLOOKUP(M1846,'Client Lookup'!L:L,'Client Lookup'!N:N))</f>
        <v>26788</v>
      </c>
      <c r="V1846" t="str">
        <f>_xlfn.XLOOKUP(_xlfn.NUMBERVALUE(U1846),'Project Lookup'!X:X,'Project Lookup'!B:B)</f>
        <v>Madhive - SOW1</v>
      </c>
      <c r="X1846" t="str">
        <f t="shared" si="146"/>
        <v>482 Madhive : 1111 Madhive - SOW1</v>
      </c>
      <c r="Y1846" t="str">
        <f t="shared" si="147"/>
        <v>482 Madhive</v>
      </c>
      <c r="Z1846" t="str">
        <f t="shared" si="148"/>
        <v>482 Madhive</v>
      </c>
      <c r="AA1846" t="str">
        <f>_xlfn.XLOOKUP(Z1846,'Client Lookup'!A:A,'Client Lookup'!C:C)</f>
        <v>Madhive</v>
      </c>
      <c r="AC1846" t="e">
        <f>_xlfn.XLOOKUP(K1846,'Results vs Forecast'!K:K,'Results vs Forecast'!K:K)</f>
        <v>#N/A</v>
      </c>
    </row>
    <row r="1847" spans="1:29" hidden="1">
      <c r="A1847" s="39"/>
      <c r="B1847" s="1" t="s">
        <v>700</v>
      </c>
      <c r="C1847" s="1" t="s">
        <v>701</v>
      </c>
      <c r="D1847" s="1" t="s">
        <v>17</v>
      </c>
      <c r="E1847" s="1" t="s">
        <v>17</v>
      </c>
      <c r="F1847" s="2">
        <v>45535</v>
      </c>
      <c r="G1847" s="2">
        <v>45505</v>
      </c>
      <c r="H1847" s="1" t="s">
        <v>4943</v>
      </c>
      <c r="I1847" s="1" t="s">
        <v>4944</v>
      </c>
      <c r="J1847" s="1" t="s">
        <v>666</v>
      </c>
      <c r="K1847" s="1" t="s">
        <v>917</v>
      </c>
      <c r="L1847" s="1" t="s">
        <v>1865</v>
      </c>
      <c r="M1847" s="1"/>
      <c r="N1847" s="1"/>
      <c r="O1847" s="1"/>
      <c r="P1847" s="40">
        <v>23.05</v>
      </c>
      <c r="Q1847" s="37" t="str">
        <f>IF(C1847="ForthPoint","ForthPoint",IF(D1847="Intercompany",_xlfn.XLOOKUP(E1847,'Dept Lookup'!B:B,'Dept Lookup'!A:A),Modified!D1847))</f>
        <v>Data Engineering</v>
      </c>
      <c r="R1847" t="str">
        <f t="shared" si="144"/>
        <v>Visa</v>
      </c>
      <c r="S1847" s="1" t="s">
        <v>707</v>
      </c>
      <c r="T1847">
        <f t="shared" si="145"/>
        <v>0</v>
      </c>
      <c r="U1847" s="25" t="str">
        <f>IF(K1847&gt;0,K1847,_xlfn.XLOOKUP(M1847,'Client Lookup'!L:L,'Client Lookup'!N:N))</f>
        <v>31318</v>
      </c>
      <c r="V1847" t="str">
        <f>_xlfn.XLOOKUP(_xlfn.NUMBERVALUE(U1847),'Project Lookup'!X:X,'Project Lookup'!B:B)</f>
        <v>NextGen Solutions</v>
      </c>
      <c r="X1847" t="str">
        <f t="shared" si="146"/>
        <v>11 Visa : 1246 NextGen Solutions</v>
      </c>
      <c r="Y1847" t="str">
        <f t="shared" si="147"/>
        <v>11 Visa</v>
      </c>
      <c r="Z1847" t="str">
        <f t="shared" si="148"/>
        <v>11 Visa</v>
      </c>
      <c r="AA1847" t="str">
        <f>_xlfn.XLOOKUP(Z1847,'Client Lookup'!A:A,'Client Lookup'!C:C)</f>
        <v>Visa</v>
      </c>
      <c r="AC1847" t="e">
        <f>_xlfn.XLOOKUP(K1847,'Results vs Forecast'!K:K,'Results vs Forecast'!K:K)</f>
        <v>#N/A</v>
      </c>
    </row>
    <row r="1848" spans="1:29" hidden="1">
      <c r="A1848" s="39"/>
      <c r="B1848" s="1" t="s">
        <v>700</v>
      </c>
      <c r="C1848" s="1" t="s">
        <v>1370</v>
      </c>
      <c r="D1848" s="1" t="s">
        <v>17</v>
      </c>
      <c r="E1848" s="1" t="s">
        <v>17</v>
      </c>
      <c r="F1848" s="2">
        <v>45535</v>
      </c>
      <c r="G1848" s="2">
        <v>45505</v>
      </c>
      <c r="H1848" s="1" t="s">
        <v>4945</v>
      </c>
      <c r="I1848" s="1" t="s">
        <v>4946</v>
      </c>
      <c r="J1848" s="1" t="s">
        <v>913</v>
      </c>
      <c r="K1848" s="1" t="s">
        <v>894</v>
      </c>
      <c r="L1848" s="1" t="s">
        <v>3327</v>
      </c>
      <c r="M1848" s="1"/>
      <c r="N1848" s="1"/>
      <c r="O1848" s="1"/>
      <c r="P1848" s="40">
        <v>560.2607960298526</v>
      </c>
      <c r="Q1848" s="37" t="str">
        <f>IF(C1848="ForthPoint","ForthPoint",IF(D1848="Intercompany",_xlfn.XLOOKUP(E1848,'Dept Lookup'!B:B,'Dept Lookup'!A:A),Modified!D1848))</f>
        <v>Data Engineering</v>
      </c>
      <c r="R1848" t="str">
        <f t="shared" si="144"/>
        <v>The Blackstone Group</v>
      </c>
      <c r="S1848" s="1" t="s">
        <v>707</v>
      </c>
      <c r="T1848">
        <f t="shared" si="145"/>
        <v>0</v>
      </c>
      <c r="U1848" s="25" t="str">
        <f>IF(K1848&gt;0,K1848,_xlfn.XLOOKUP(M1848,'Client Lookup'!L:L,'Client Lookup'!N:N))</f>
        <v>32037</v>
      </c>
      <c r="V1848" t="str">
        <f>_xlfn.XLOOKUP(_xlfn.NUMBERVALUE(U1848),'Project Lookup'!X:X,'Project Lookup'!B:B)</f>
        <v>Blackstone - SOW#26 BE Engineer Insurance Team (Scott S.)</v>
      </c>
      <c r="X1848" t="str">
        <f t="shared" si="146"/>
        <v>468 Blackstone Inc. : 1256 Blackstone - SOW#26 BE Engineer Insurance Team (Scott S.)</v>
      </c>
      <c r="Y1848" t="str">
        <f t="shared" si="147"/>
        <v>468 Blackstone Inc.</v>
      </c>
      <c r="Z1848" t="str">
        <f t="shared" si="148"/>
        <v>468 Blackstone Inc.</v>
      </c>
      <c r="AA1848" t="str">
        <f>_xlfn.XLOOKUP(Z1848,'Client Lookup'!A:A,'Client Lookup'!C:C)</f>
        <v>The Blackstone Group</v>
      </c>
      <c r="AC1848" t="e">
        <f>_xlfn.XLOOKUP(K1848,'Results vs Forecast'!K:K,'Results vs Forecast'!K:K)</f>
        <v>#N/A</v>
      </c>
    </row>
    <row r="1849" spans="1:29" hidden="1">
      <c r="A1849" s="39"/>
      <c r="B1849" s="1" t="s">
        <v>700</v>
      </c>
      <c r="C1849" s="1" t="s">
        <v>1370</v>
      </c>
      <c r="D1849" s="1" t="s">
        <v>17</v>
      </c>
      <c r="E1849" s="1" t="s">
        <v>17</v>
      </c>
      <c r="F1849" s="2">
        <v>45535</v>
      </c>
      <c r="G1849" s="2">
        <v>45505</v>
      </c>
      <c r="H1849" s="1" t="s">
        <v>4947</v>
      </c>
      <c r="I1849" s="1" t="s">
        <v>4948</v>
      </c>
      <c r="J1849" s="1" t="s">
        <v>645</v>
      </c>
      <c r="K1849" s="1" t="s">
        <v>891</v>
      </c>
      <c r="L1849" s="1" t="s">
        <v>3332</v>
      </c>
      <c r="M1849" s="1"/>
      <c r="N1849" s="1"/>
      <c r="O1849" s="1"/>
      <c r="P1849" s="40">
        <v>480.22353945415932</v>
      </c>
      <c r="Q1849" s="37" t="str">
        <f>IF(C1849="ForthPoint","ForthPoint",IF(D1849="Intercompany",_xlfn.XLOOKUP(E1849,'Dept Lookup'!B:B,'Dept Lookup'!A:A),Modified!D1849))</f>
        <v>Data Engineering</v>
      </c>
      <c r="R1849" t="str">
        <f t="shared" si="144"/>
        <v>The Blackstone Group</v>
      </c>
      <c r="S1849" s="1" t="s">
        <v>707</v>
      </c>
      <c r="T1849">
        <f t="shared" si="145"/>
        <v>0</v>
      </c>
      <c r="U1849" s="25" t="str">
        <f>IF(K1849&gt;0,K1849,_xlfn.XLOOKUP(M1849,'Client Lookup'!L:L,'Client Lookup'!N:N))</f>
        <v>25160</v>
      </c>
      <c r="V1849" t="str">
        <f>_xlfn.XLOOKUP(_xlfn.NUMBERVALUE(U1849),'Project Lookup'!X:X,'Project Lookup'!B:B)</f>
        <v>Blackstone SOW #12</v>
      </c>
      <c r="X1849" t="str">
        <f t="shared" si="146"/>
        <v>468 Blackstone Inc. : 988 Blackstone SOW #12</v>
      </c>
      <c r="Y1849" t="str">
        <f t="shared" si="147"/>
        <v>468 Blackstone Inc.</v>
      </c>
      <c r="Z1849" t="str">
        <f t="shared" si="148"/>
        <v>468 Blackstone Inc.</v>
      </c>
      <c r="AA1849" t="str">
        <f>_xlfn.XLOOKUP(Z1849,'Client Lookup'!A:A,'Client Lookup'!C:C)</f>
        <v>The Blackstone Group</v>
      </c>
      <c r="AC1849" t="e">
        <f>_xlfn.XLOOKUP(K1849,'Results vs Forecast'!K:K,'Results vs Forecast'!K:K)</f>
        <v>#N/A</v>
      </c>
    </row>
    <row r="1850" spans="1:29" hidden="1">
      <c r="A1850" s="39"/>
      <c r="B1850" s="1" t="s">
        <v>700</v>
      </c>
      <c r="C1850" s="1" t="s">
        <v>1370</v>
      </c>
      <c r="D1850" s="1" t="s">
        <v>17</v>
      </c>
      <c r="E1850" s="1" t="s">
        <v>17</v>
      </c>
      <c r="F1850" s="2">
        <v>45535</v>
      </c>
      <c r="G1850" s="2">
        <v>45505</v>
      </c>
      <c r="H1850" s="1" t="s">
        <v>4949</v>
      </c>
      <c r="I1850" s="1" t="s">
        <v>4950</v>
      </c>
      <c r="J1850" s="1" t="s">
        <v>617</v>
      </c>
      <c r="K1850" s="1" t="s">
        <v>860</v>
      </c>
      <c r="L1850" s="1" t="s">
        <v>2892</v>
      </c>
      <c r="M1850" s="1"/>
      <c r="N1850" s="1"/>
      <c r="O1850" s="1"/>
      <c r="P1850" s="40">
        <v>360.16765459061952</v>
      </c>
      <c r="Q1850" s="37" t="str">
        <f>IF(C1850="ForthPoint","ForthPoint",IF(D1850="Intercompany",_xlfn.XLOOKUP(E1850,'Dept Lookup'!B:B,'Dept Lookup'!A:A),Modified!D1850))</f>
        <v>Data Engineering</v>
      </c>
      <c r="R1850" t="str">
        <f t="shared" si="144"/>
        <v>Roku</v>
      </c>
      <c r="S1850" s="1" t="s">
        <v>707</v>
      </c>
      <c r="T1850">
        <f t="shared" si="145"/>
        <v>0</v>
      </c>
      <c r="U1850" s="25" t="str">
        <f>IF(K1850&gt;0,K1850,_xlfn.XLOOKUP(M1850,'Client Lookup'!L:L,'Client Lookup'!N:N))</f>
        <v>25138</v>
      </c>
      <c r="V1850" t="str">
        <f>_xlfn.XLOOKUP(_xlfn.NUMBERVALUE(U1850),'Project Lookup'!X:X,'Project Lookup'!B:B)</f>
        <v>SOW#1 2024 - DE &amp; BI Team</v>
      </c>
      <c r="X1850" t="str">
        <f t="shared" si="146"/>
        <v>459 Roku Inc. : 966 SOW#1 2024 - DE &amp; BI Team</v>
      </c>
      <c r="Y1850" t="str">
        <f t="shared" si="147"/>
        <v>459 Roku Inc.</v>
      </c>
      <c r="Z1850" t="str">
        <f t="shared" si="148"/>
        <v>459 Roku Inc.</v>
      </c>
      <c r="AA1850" t="str">
        <f>_xlfn.XLOOKUP(Z1850,'Client Lookup'!A:A,'Client Lookup'!C:C)</f>
        <v>Roku</v>
      </c>
      <c r="AC1850" t="e">
        <f>_xlfn.XLOOKUP(K1850,'Results vs Forecast'!K:K,'Results vs Forecast'!K:K)</f>
        <v>#N/A</v>
      </c>
    </row>
    <row r="1851" spans="1:29" hidden="1">
      <c r="A1851" s="39"/>
      <c r="B1851" s="1" t="s">
        <v>700</v>
      </c>
      <c r="C1851" s="1" t="s">
        <v>1370</v>
      </c>
      <c r="D1851" s="1" t="s">
        <v>17</v>
      </c>
      <c r="E1851" s="1" t="s">
        <v>17</v>
      </c>
      <c r="F1851" s="2">
        <v>45535</v>
      </c>
      <c r="G1851" s="2">
        <v>45505</v>
      </c>
      <c r="H1851" s="1" t="s">
        <v>4951</v>
      </c>
      <c r="I1851" s="1" t="s">
        <v>4952</v>
      </c>
      <c r="J1851" s="1" t="s">
        <v>812</v>
      </c>
      <c r="K1851" s="1" t="s">
        <v>795</v>
      </c>
      <c r="L1851" s="1" t="s">
        <v>3324</v>
      </c>
      <c r="M1851" s="1"/>
      <c r="N1851" s="1"/>
      <c r="O1851" s="1"/>
      <c r="P1851" s="40">
        <v>504.23471642686729</v>
      </c>
      <c r="Q1851" s="37" t="str">
        <f>IF(C1851="ForthPoint","ForthPoint",IF(D1851="Intercompany",_xlfn.XLOOKUP(E1851,'Dept Lookup'!B:B,'Dept Lookup'!A:A),Modified!D1851))</f>
        <v>Data Engineering</v>
      </c>
      <c r="R1851" t="str">
        <f t="shared" si="144"/>
        <v>Globalization Partners</v>
      </c>
      <c r="S1851" s="1" t="s">
        <v>707</v>
      </c>
      <c r="T1851">
        <f t="shared" si="145"/>
        <v>0</v>
      </c>
      <c r="U1851" s="25" t="str">
        <f>IF(K1851&gt;0,K1851,_xlfn.XLOOKUP(M1851,'Client Lookup'!L:L,'Client Lookup'!N:N))</f>
        <v>35885</v>
      </c>
      <c r="V1851" t="str">
        <f>_xlfn.XLOOKUP(_xlfn.NUMBERVALUE(U1851),'Project Lookup'!X:X,'Project Lookup'!B:B)</f>
        <v>Globalization Partners SOW #41 - Data Engineering Team Renewal</v>
      </c>
      <c r="X1851" t="str">
        <f t="shared" si="146"/>
        <v>460 Globalization Partners Inc. : 1349 Globalization Partners SOW #41 - Data Engineering Team Renewal</v>
      </c>
      <c r="Y1851" t="str">
        <f t="shared" si="147"/>
        <v>460 Globalization Partners Inc.</v>
      </c>
      <c r="Z1851" t="str">
        <f t="shared" si="148"/>
        <v>460 Globalization Partners Inc.</v>
      </c>
      <c r="AA1851" t="str">
        <f>_xlfn.XLOOKUP(Z1851,'Client Lookup'!A:A,'Client Lookup'!C:C)</f>
        <v>Globalization Partners</v>
      </c>
      <c r="AC1851" t="e">
        <f>_xlfn.XLOOKUP(K1851,'Results vs Forecast'!K:K,'Results vs Forecast'!K:K)</f>
        <v>#N/A</v>
      </c>
    </row>
    <row r="1852" spans="1:29" hidden="1">
      <c r="A1852" s="39"/>
      <c r="B1852" s="1" t="s">
        <v>700</v>
      </c>
      <c r="C1852" s="1" t="s">
        <v>1370</v>
      </c>
      <c r="D1852" s="1" t="s">
        <v>17</v>
      </c>
      <c r="E1852" s="1" t="s">
        <v>17</v>
      </c>
      <c r="F1852" s="2">
        <v>45535</v>
      </c>
      <c r="G1852" s="2">
        <v>45505</v>
      </c>
      <c r="H1852" s="1" t="s">
        <v>4953</v>
      </c>
      <c r="I1852" s="1" t="s">
        <v>4954</v>
      </c>
      <c r="J1852" s="1" t="s">
        <v>613</v>
      </c>
      <c r="K1852" s="1" t="s">
        <v>854</v>
      </c>
      <c r="L1852" s="1"/>
      <c r="M1852" s="1"/>
      <c r="N1852" s="1"/>
      <c r="O1852" s="1"/>
      <c r="P1852" s="40">
        <v>312.14530064520358</v>
      </c>
      <c r="Q1852" s="37" t="str">
        <f>IF(C1852="ForthPoint","ForthPoint",IF(D1852="Intercompany",_xlfn.XLOOKUP(E1852,'Dept Lookup'!B:B,'Dept Lookup'!A:A),Modified!D1852))</f>
        <v>Data Engineering</v>
      </c>
      <c r="R1852" t="str">
        <f t="shared" si="144"/>
        <v>Pixability</v>
      </c>
      <c r="S1852" s="1" t="s">
        <v>707</v>
      </c>
      <c r="T1852">
        <f t="shared" si="145"/>
        <v>0</v>
      </c>
      <c r="U1852" s="25" t="str">
        <f>IF(K1852&gt;0,K1852,_xlfn.XLOOKUP(M1852,'Client Lookup'!L:L,'Client Lookup'!N:N))</f>
        <v>25155</v>
      </c>
      <c r="V1852" t="str">
        <f>_xlfn.XLOOKUP(_xlfn.NUMBERVALUE(U1852),'Project Lookup'!X:X,'Project Lookup'!B:B)</f>
        <v>Pixability SOW#3</v>
      </c>
      <c r="X1852" t="str">
        <f t="shared" si="146"/>
        <v>466 Pixability Inc. : 983 Pixability SOW#3</v>
      </c>
      <c r="Y1852" t="str">
        <f t="shared" si="147"/>
        <v>466 Pixability Inc.</v>
      </c>
      <c r="Z1852" t="str">
        <f t="shared" si="148"/>
        <v>466 Pixability Inc.</v>
      </c>
      <c r="AA1852" t="str">
        <f>_xlfn.XLOOKUP(Z1852,'Client Lookup'!A:A,'Client Lookup'!C:C)</f>
        <v>Pixability</v>
      </c>
      <c r="AC1852" t="e">
        <f>_xlfn.XLOOKUP(K1852,'Results vs Forecast'!K:K,'Results vs Forecast'!K:K)</f>
        <v>#N/A</v>
      </c>
    </row>
    <row r="1853" spans="1:29" hidden="1">
      <c r="A1853" s="39"/>
      <c r="B1853" s="1" t="s">
        <v>700</v>
      </c>
      <c r="C1853" s="1" t="s">
        <v>1370</v>
      </c>
      <c r="D1853" s="1" t="s">
        <v>17</v>
      </c>
      <c r="E1853" s="1" t="s">
        <v>17</v>
      </c>
      <c r="F1853" s="2">
        <v>45535</v>
      </c>
      <c r="G1853" s="2">
        <v>45505</v>
      </c>
      <c r="H1853" s="1" t="s">
        <v>4955</v>
      </c>
      <c r="I1853" s="1" t="s">
        <v>4956</v>
      </c>
      <c r="J1853" s="1" t="s">
        <v>617</v>
      </c>
      <c r="K1853" s="1" t="s">
        <v>860</v>
      </c>
      <c r="L1853" s="1" t="s">
        <v>2892</v>
      </c>
      <c r="M1853" s="1"/>
      <c r="N1853" s="1"/>
      <c r="O1853" s="1"/>
      <c r="P1853" s="40">
        <v>432.20118550874338</v>
      </c>
      <c r="Q1853" s="37" t="str">
        <f>IF(C1853="ForthPoint","ForthPoint",IF(D1853="Intercompany",_xlfn.XLOOKUP(E1853,'Dept Lookup'!B:B,'Dept Lookup'!A:A),Modified!D1853))</f>
        <v>Data Engineering</v>
      </c>
      <c r="R1853" t="str">
        <f t="shared" si="144"/>
        <v>Roku</v>
      </c>
      <c r="S1853" s="1" t="s">
        <v>707</v>
      </c>
      <c r="T1853">
        <f t="shared" si="145"/>
        <v>0</v>
      </c>
      <c r="U1853" s="25" t="str">
        <f>IF(K1853&gt;0,K1853,_xlfn.XLOOKUP(M1853,'Client Lookup'!L:L,'Client Lookup'!N:N))</f>
        <v>25138</v>
      </c>
      <c r="V1853" t="str">
        <f>_xlfn.XLOOKUP(_xlfn.NUMBERVALUE(U1853),'Project Lookup'!X:X,'Project Lookup'!B:B)</f>
        <v>SOW#1 2024 - DE &amp; BI Team</v>
      </c>
      <c r="X1853" t="str">
        <f t="shared" si="146"/>
        <v>459 Roku Inc. : 966 SOW#1 2024 - DE &amp; BI Team</v>
      </c>
      <c r="Y1853" t="str">
        <f t="shared" si="147"/>
        <v>459 Roku Inc.</v>
      </c>
      <c r="Z1853" t="str">
        <f t="shared" si="148"/>
        <v>459 Roku Inc.</v>
      </c>
      <c r="AA1853" t="str">
        <f>_xlfn.XLOOKUP(Z1853,'Client Lookup'!A:A,'Client Lookup'!C:C)</f>
        <v>Roku</v>
      </c>
      <c r="AC1853" t="e">
        <f>_xlfn.XLOOKUP(K1853,'Results vs Forecast'!K:K,'Results vs Forecast'!K:K)</f>
        <v>#N/A</v>
      </c>
    </row>
    <row r="1854" spans="1:29" hidden="1">
      <c r="A1854" s="39"/>
      <c r="B1854" s="1" t="s">
        <v>700</v>
      </c>
      <c r="C1854" s="1" t="s">
        <v>1370</v>
      </c>
      <c r="D1854" s="1" t="s">
        <v>17</v>
      </c>
      <c r="E1854" s="1" t="s">
        <v>17</v>
      </c>
      <c r="F1854" s="2">
        <v>45535</v>
      </c>
      <c r="G1854" s="2">
        <v>45505</v>
      </c>
      <c r="H1854" s="1" t="s">
        <v>4957</v>
      </c>
      <c r="I1854" s="1" t="s">
        <v>4958</v>
      </c>
      <c r="J1854" s="1" t="s">
        <v>617</v>
      </c>
      <c r="K1854" s="1" t="s">
        <v>860</v>
      </c>
      <c r="L1854" s="1" t="s">
        <v>2892</v>
      </c>
      <c r="M1854" s="1"/>
      <c r="N1854" s="1"/>
      <c r="O1854" s="1"/>
      <c r="P1854" s="40">
        <v>210.0977985111947</v>
      </c>
      <c r="Q1854" s="37" t="str">
        <f>IF(C1854="ForthPoint","ForthPoint",IF(D1854="Intercompany",_xlfn.XLOOKUP(E1854,'Dept Lookup'!B:B,'Dept Lookup'!A:A),Modified!D1854))</f>
        <v>Data Engineering</v>
      </c>
      <c r="R1854" t="str">
        <f t="shared" si="144"/>
        <v>Roku</v>
      </c>
      <c r="S1854" s="1" t="s">
        <v>707</v>
      </c>
      <c r="T1854">
        <f t="shared" si="145"/>
        <v>0</v>
      </c>
      <c r="U1854" s="25" t="str">
        <f>IF(K1854&gt;0,K1854,_xlfn.XLOOKUP(M1854,'Client Lookup'!L:L,'Client Lookup'!N:N))</f>
        <v>25138</v>
      </c>
      <c r="V1854" t="str">
        <f>_xlfn.XLOOKUP(_xlfn.NUMBERVALUE(U1854),'Project Lookup'!X:X,'Project Lookup'!B:B)</f>
        <v>SOW#1 2024 - DE &amp; BI Team</v>
      </c>
      <c r="X1854" t="str">
        <f t="shared" si="146"/>
        <v>459 Roku Inc. : 966 SOW#1 2024 - DE &amp; BI Team</v>
      </c>
      <c r="Y1854" t="str">
        <f t="shared" si="147"/>
        <v>459 Roku Inc.</v>
      </c>
      <c r="Z1854" t="str">
        <f t="shared" si="148"/>
        <v>459 Roku Inc.</v>
      </c>
      <c r="AA1854" t="str">
        <f>_xlfn.XLOOKUP(Z1854,'Client Lookup'!A:A,'Client Lookup'!C:C)</f>
        <v>Roku</v>
      </c>
      <c r="AC1854" t="e">
        <f>_xlfn.XLOOKUP(K1854,'Results vs Forecast'!K:K,'Results vs Forecast'!K:K)</f>
        <v>#N/A</v>
      </c>
    </row>
    <row r="1855" spans="1:29" hidden="1">
      <c r="A1855" s="39"/>
      <c r="B1855" s="1" t="s">
        <v>700</v>
      </c>
      <c r="C1855" s="1" t="s">
        <v>1370</v>
      </c>
      <c r="D1855" s="1" t="s">
        <v>17</v>
      </c>
      <c r="E1855" s="1" t="s">
        <v>17</v>
      </c>
      <c r="F1855" s="2">
        <v>45535</v>
      </c>
      <c r="G1855" s="2">
        <v>45505</v>
      </c>
      <c r="H1855" s="1" t="s">
        <v>4959</v>
      </c>
      <c r="I1855" s="1" t="s">
        <v>4960</v>
      </c>
      <c r="J1855" s="1" t="s">
        <v>642</v>
      </c>
      <c r="K1855" s="1" t="s">
        <v>881</v>
      </c>
      <c r="L1855" s="1" t="s">
        <v>3416</v>
      </c>
      <c r="M1855" s="1"/>
      <c r="N1855" s="1"/>
      <c r="O1855" s="1"/>
      <c r="P1855" s="40">
        <v>560.2607960298526</v>
      </c>
      <c r="Q1855" s="37" t="str">
        <f>IF(C1855="ForthPoint","ForthPoint",IF(D1855="Intercompany",_xlfn.XLOOKUP(E1855,'Dept Lookup'!B:B,'Dept Lookup'!A:A),Modified!D1855))</f>
        <v>Data Engineering</v>
      </c>
      <c r="R1855" t="str">
        <f t="shared" si="144"/>
        <v>The Blackstone Group</v>
      </c>
      <c r="S1855" s="1" t="s">
        <v>707</v>
      </c>
      <c r="T1855">
        <f t="shared" si="145"/>
        <v>0</v>
      </c>
      <c r="U1855" s="25" t="str">
        <f>IF(K1855&gt;0,K1855,_xlfn.XLOOKUP(M1855,'Client Lookup'!L:L,'Client Lookup'!N:N))</f>
        <v>32036</v>
      </c>
      <c r="V1855" t="str">
        <f>_xlfn.XLOOKUP(_xlfn.NUMBERVALUE(U1855),'Project Lookup'!X:X,'Project Lookup'!B:B)</f>
        <v>Blackstone - Python Engineers (James Team)</v>
      </c>
      <c r="X1855" t="str">
        <f t="shared" si="146"/>
        <v>468 Blackstone Inc. : 1255 Blackstone - Python Engineers (James Team)</v>
      </c>
      <c r="Y1855" t="str">
        <f t="shared" si="147"/>
        <v>468 Blackstone Inc.</v>
      </c>
      <c r="Z1855" t="str">
        <f t="shared" si="148"/>
        <v>468 Blackstone Inc.</v>
      </c>
      <c r="AA1855" t="str">
        <f>_xlfn.XLOOKUP(Z1855,'Client Lookup'!A:A,'Client Lookup'!C:C)</f>
        <v>The Blackstone Group</v>
      </c>
      <c r="AC1855" t="e">
        <f>_xlfn.XLOOKUP(K1855,'Results vs Forecast'!K:K,'Results vs Forecast'!K:K)</f>
        <v>#N/A</v>
      </c>
    </row>
    <row r="1856" spans="1:29" hidden="1">
      <c r="A1856" s="39"/>
      <c r="B1856" s="1" t="s">
        <v>700</v>
      </c>
      <c r="C1856" s="1" t="s">
        <v>701</v>
      </c>
      <c r="D1856" s="1" t="s">
        <v>17</v>
      </c>
      <c r="E1856" s="1" t="s">
        <v>17</v>
      </c>
      <c r="F1856" s="2">
        <v>45535</v>
      </c>
      <c r="G1856" s="2">
        <v>45505</v>
      </c>
      <c r="H1856" s="1" t="s">
        <v>4961</v>
      </c>
      <c r="I1856" s="1" t="s">
        <v>4962</v>
      </c>
      <c r="J1856" s="1" t="s">
        <v>562</v>
      </c>
      <c r="K1856" s="1" t="s">
        <v>823</v>
      </c>
      <c r="L1856" s="1" t="s">
        <v>3880</v>
      </c>
      <c r="M1856" s="1"/>
      <c r="N1856" s="1"/>
      <c r="O1856" s="1"/>
      <c r="P1856" s="40">
        <v>13.22</v>
      </c>
      <c r="Q1856" s="37" t="str">
        <f>IF(C1856="ForthPoint","ForthPoint",IF(D1856="Intercompany",_xlfn.XLOOKUP(E1856,'Dept Lookup'!B:B,'Dept Lookup'!A:A),Modified!D1856))</f>
        <v>Data Engineering</v>
      </c>
      <c r="R1856" t="str">
        <f t="shared" si="144"/>
        <v>IAC/InterActiveCorp</v>
      </c>
      <c r="S1856" s="1" t="s">
        <v>707</v>
      </c>
      <c r="T1856">
        <f t="shared" si="145"/>
        <v>0</v>
      </c>
      <c r="U1856" s="25" t="str">
        <f>IF(K1856&gt;0,K1856,_xlfn.XLOOKUP(M1856,'Client Lookup'!L:L,'Client Lookup'!N:N))</f>
        <v>28469</v>
      </c>
      <c r="V1856" t="str">
        <f>_xlfn.XLOOKUP(_xlfn.NUMBERVALUE(U1856),'Project Lookup'!X:X,'Project Lookup'!B:B)</f>
        <v>IAC - Data Strategy &amp; Performance Measurement - Snowflake Sourced</v>
      </c>
      <c r="X1856" t="str">
        <f t="shared" si="146"/>
        <v>489 IAC/InterActiveCorp : 1163 IAC - Data Strategy &amp; Performance Measurement - Snowflake Sourced</v>
      </c>
      <c r="Y1856" t="str">
        <f t="shared" si="147"/>
        <v>489 IAC/InterActiveCorp</v>
      </c>
      <c r="Z1856" t="str">
        <f t="shared" si="148"/>
        <v>489 IAC/InterActiveCorp</v>
      </c>
      <c r="AA1856" t="str">
        <f>_xlfn.XLOOKUP(Z1856,'Client Lookup'!A:A,'Client Lookup'!C:C)</f>
        <v>IAC/InterActiveCorp</v>
      </c>
      <c r="AC1856" t="e">
        <f>_xlfn.XLOOKUP(K1856,'Results vs Forecast'!K:K,'Results vs Forecast'!K:K)</f>
        <v>#N/A</v>
      </c>
    </row>
    <row r="1857" spans="1:29" hidden="1">
      <c r="A1857" s="39"/>
      <c r="B1857" s="1" t="s">
        <v>700</v>
      </c>
      <c r="C1857" s="1" t="s">
        <v>1370</v>
      </c>
      <c r="D1857" s="1" t="s">
        <v>17</v>
      </c>
      <c r="E1857" s="1" t="s">
        <v>17</v>
      </c>
      <c r="F1857" s="2">
        <v>45535</v>
      </c>
      <c r="G1857" s="2">
        <v>45505</v>
      </c>
      <c r="H1857" s="1" t="s">
        <v>4963</v>
      </c>
      <c r="I1857" s="1" t="s">
        <v>4964</v>
      </c>
      <c r="J1857" s="1" t="s">
        <v>617</v>
      </c>
      <c r="K1857" s="1" t="s">
        <v>860</v>
      </c>
      <c r="L1857" s="1" t="s">
        <v>2892</v>
      </c>
      <c r="M1857" s="1"/>
      <c r="N1857" s="1"/>
      <c r="O1857" s="1"/>
      <c r="P1857" s="40">
        <v>210.0977985111947</v>
      </c>
      <c r="Q1857" s="37" t="str">
        <f>IF(C1857="ForthPoint","ForthPoint",IF(D1857="Intercompany",_xlfn.XLOOKUP(E1857,'Dept Lookup'!B:B,'Dept Lookup'!A:A),Modified!D1857))</f>
        <v>Data Engineering</v>
      </c>
      <c r="R1857" t="str">
        <f t="shared" si="144"/>
        <v>Roku</v>
      </c>
      <c r="S1857" s="1" t="s">
        <v>707</v>
      </c>
      <c r="T1857">
        <f t="shared" si="145"/>
        <v>0</v>
      </c>
      <c r="U1857" s="25" t="str">
        <f>IF(K1857&gt;0,K1857,_xlfn.XLOOKUP(M1857,'Client Lookup'!L:L,'Client Lookup'!N:N))</f>
        <v>25138</v>
      </c>
      <c r="V1857" t="str">
        <f>_xlfn.XLOOKUP(_xlfn.NUMBERVALUE(U1857),'Project Lookup'!X:X,'Project Lookup'!B:B)</f>
        <v>SOW#1 2024 - DE &amp; BI Team</v>
      </c>
      <c r="X1857" t="str">
        <f t="shared" si="146"/>
        <v>459 Roku Inc. : 966 SOW#1 2024 - DE &amp; BI Team</v>
      </c>
      <c r="Y1857" t="str">
        <f t="shared" si="147"/>
        <v>459 Roku Inc.</v>
      </c>
      <c r="Z1857" t="str">
        <f t="shared" si="148"/>
        <v>459 Roku Inc.</v>
      </c>
      <c r="AA1857" t="str">
        <f>_xlfn.XLOOKUP(Z1857,'Client Lookup'!A:A,'Client Lookup'!C:C)</f>
        <v>Roku</v>
      </c>
      <c r="AC1857" t="e">
        <f>_xlfn.XLOOKUP(K1857,'Results vs Forecast'!K:K,'Results vs Forecast'!K:K)</f>
        <v>#N/A</v>
      </c>
    </row>
    <row r="1858" spans="1:29" hidden="1">
      <c r="A1858" s="39"/>
      <c r="B1858" s="1" t="s">
        <v>700</v>
      </c>
      <c r="C1858" s="1" t="s">
        <v>1370</v>
      </c>
      <c r="D1858" s="1" t="s">
        <v>17</v>
      </c>
      <c r="E1858" s="1" t="s">
        <v>17</v>
      </c>
      <c r="F1858" s="2">
        <v>45535</v>
      </c>
      <c r="G1858" s="2">
        <v>45505</v>
      </c>
      <c r="H1858" s="1" t="s">
        <v>4965</v>
      </c>
      <c r="I1858" s="1" t="s">
        <v>4966</v>
      </c>
      <c r="J1858" s="1" t="s">
        <v>638</v>
      </c>
      <c r="K1858" s="1" t="s">
        <v>885</v>
      </c>
      <c r="L1858" s="1" t="s">
        <v>3435</v>
      </c>
      <c r="M1858" s="1"/>
      <c r="N1858" s="1"/>
      <c r="O1858" s="1"/>
      <c r="P1858" s="40">
        <v>536.24961905714463</v>
      </c>
      <c r="Q1858" s="37" t="str">
        <f>IF(C1858="ForthPoint","ForthPoint",IF(D1858="Intercompany",_xlfn.XLOOKUP(E1858,'Dept Lookup'!B:B,'Dept Lookup'!A:A),Modified!D1858))</f>
        <v>Data Engineering</v>
      </c>
      <c r="R1858" t="str">
        <f t="shared" si="144"/>
        <v>The Blackstone Group</v>
      </c>
      <c r="S1858" s="1" t="s">
        <v>707</v>
      </c>
      <c r="T1858">
        <f t="shared" si="145"/>
        <v>0</v>
      </c>
      <c r="U1858" s="25" t="str">
        <f>IF(K1858&gt;0,K1858,_xlfn.XLOOKUP(M1858,'Client Lookup'!L:L,'Client Lookup'!N:N))</f>
        <v>28140</v>
      </c>
      <c r="V1858" t="str">
        <f>_xlfn.XLOOKUP(_xlfn.NUMBERVALUE(U1858),'Project Lookup'!X:X,'Project Lookup'!B:B)</f>
        <v>Blackstone - SOW#16 - Exec Office Team (.Net)</v>
      </c>
      <c r="X1858" t="str">
        <f t="shared" si="146"/>
        <v>468 Blackstone Inc. : 1141 Blackstone - SOW#16 - Exec Office Team (.Net)</v>
      </c>
      <c r="Y1858" t="str">
        <f t="shared" si="147"/>
        <v>468 Blackstone Inc.</v>
      </c>
      <c r="Z1858" t="str">
        <f t="shared" si="148"/>
        <v>468 Blackstone Inc.</v>
      </c>
      <c r="AA1858" t="str">
        <f>_xlfn.XLOOKUP(Z1858,'Client Lookup'!A:A,'Client Lookup'!C:C)</f>
        <v>The Blackstone Group</v>
      </c>
      <c r="AC1858" t="e">
        <f>_xlfn.XLOOKUP(K1858,'Results vs Forecast'!K:K,'Results vs Forecast'!K:K)</f>
        <v>#N/A</v>
      </c>
    </row>
    <row r="1859" spans="1:29" hidden="1">
      <c r="A1859" s="39"/>
      <c r="B1859" s="1" t="s">
        <v>700</v>
      </c>
      <c r="C1859" s="1" t="s">
        <v>1370</v>
      </c>
      <c r="D1859" s="1" t="s">
        <v>17</v>
      </c>
      <c r="E1859" s="1" t="s">
        <v>17</v>
      </c>
      <c r="F1859" s="2">
        <v>45535</v>
      </c>
      <c r="G1859" s="2">
        <v>45505</v>
      </c>
      <c r="H1859" s="1" t="s">
        <v>4967</v>
      </c>
      <c r="I1859" s="1" t="s">
        <v>4968</v>
      </c>
      <c r="J1859" s="1" t="s">
        <v>617</v>
      </c>
      <c r="K1859" s="1" t="s">
        <v>860</v>
      </c>
      <c r="L1859" s="1" t="s">
        <v>2892</v>
      </c>
      <c r="M1859" s="1"/>
      <c r="N1859" s="1"/>
      <c r="O1859" s="1"/>
      <c r="P1859" s="40">
        <v>464.21608813902071</v>
      </c>
      <c r="Q1859" s="37" t="str">
        <f>IF(C1859="ForthPoint","ForthPoint",IF(D1859="Intercompany",_xlfn.XLOOKUP(E1859,'Dept Lookup'!B:B,'Dept Lookup'!A:A),Modified!D1859))</f>
        <v>Data Engineering</v>
      </c>
      <c r="R1859" t="str">
        <f t="shared" ref="R1859:R1922" si="149">AA1859</f>
        <v>Roku</v>
      </c>
      <c r="S1859" s="1" t="s">
        <v>707</v>
      </c>
      <c r="T1859">
        <f t="shared" ref="T1859:T1922" si="150">M1859</f>
        <v>0</v>
      </c>
      <c r="U1859" s="25" t="str">
        <f>IF(K1859&gt;0,K1859,_xlfn.XLOOKUP(M1859,'Client Lookup'!L:L,'Client Lookup'!N:N))</f>
        <v>25138</v>
      </c>
      <c r="V1859" t="str">
        <f>_xlfn.XLOOKUP(_xlfn.NUMBERVALUE(U1859),'Project Lookup'!X:X,'Project Lookup'!B:B)</f>
        <v>SOW#1 2024 - DE &amp; BI Team</v>
      </c>
      <c r="X1859" t="str">
        <f t="shared" ref="X1859:X1922" si="151">IF(J1859="- No Entity -",M1859,J1859)</f>
        <v>459 Roku Inc. : 966 SOW#1 2024 - DE &amp; BI Team</v>
      </c>
      <c r="Y1859" t="str">
        <f t="shared" ref="Y1859:Y1922" si="152">IFERROR(_xlfn.TEXTBEFORE(X1859," :"),X1859)</f>
        <v>459 Roku Inc.</v>
      </c>
      <c r="Z1859" t="str">
        <f t="shared" si="148"/>
        <v>459 Roku Inc.</v>
      </c>
      <c r="AA1859" t="str">
        <f>_xlfn.XLOOKUP(Z1859,'Client Lookup'!A:A,'Client Lookup'!C:C)</f>
        <v>Roku</v>
      </c>
      <c r="AC1859" t="e">
        <f>_xlfn.XLOOKUP(K1859,'Results vs Forecast'!K:K,'Results vs Forecast'!K:K)</f>
        <v>#N/A</v>
      </c>
    </row>
    <row r="1860" spans="1:29" hidden="1">
      <c r="A1860" s="39"/>
      <c r="B1860" s="1" t="s">
        <v>700</v>
      </c>
      <c r="C1860" s="1" t="s">
        <v>1370</v>
      </c>
      <c r="D1860" s="1" t="s">
        <v>17</v>
      </c>
      <c r="E1860" s="1" t="s">
        <v>17</v>
      </c>
      <c r="F1860" s="2">
        <v>45535</v>
      </c>
      <c r="G1860" s="2">
        <v>45505</v>
      </c>
      <c r="H1860" s="1" t="s">
        <v>4969</v>
      </c>
      <c r="I1860" s="1" t="s">
        <v>4970</v>
      </c>
      <c r="J1860" s="1" t="s">
        <v>799</v>
      </c>
      <c r="K1860" s="1" t="s">
        <v>797</v>
      </c>
      <c r="L1860" s="1" t="s">
        <v>3338</v>
      </c>
      <c r="M1860" s="1"/>
      <c r="N1860" s="1"/>
      <c r="O1860" s="1" t="s">
        <v>4971</v>
      </c>
      <c r="P1860" s="40">
        <v>-8563.9864535991746</v>
      </c>
      <c r="Q1860" s="37" t="str">
        <f>IF(C1860="ForthPoint","ForthPoint",IF(D1860="Intercompany",_xlfn.XLOOKUP(E1860,'Dept Lookup'!B:B,'Dept Lookup'!A:A),Modified!D1860))</f>
        <v>Data Engineering</v>
      </c>
      <c r="R1860" t="str">
        <f t="shared" si="149"/>
        <v>Fedefarma</v>
      </c>
      <c r="S1860" s="1" t="s">
        <v>707</v>
      </c>
      <c r="T1860">
        <f t="shared" si="150"/>
        <v>0</v>
      </c>
      <c r="U1860" s="25" t="str">
        <f>IF(K1860&gt;0,K1860,_xlfn.XLOOKUP(M1860,'Client Lookup'!L:L,'Client Lookup'!N:N))</f>
        <v>28678</v>
      </c>
      <c r="V1860" t="str">
        <f>_xlfn.XLOOKUP(_xlfn.NUMBERVALUE(U1860),'Project Lookup'!X:X,'Project Lookup'!B:B)</f>
        <v>Fedefarma: Landing Zone Assessment &amp; Recommendation Phase</v>
      </c>
      <c r="X1860" t="str">
        <f t="shared" si="151"/>
        <v>456 ICC in Montevideo represents Blend360 : 1166 Fedefarma: Landing Zone Assessment &amp; Recommendation Phase</v>
      </c>
      <c r="Y1860" t="str">
        <f t="shared" si="152"/>
        <v>456 ICC in Montevideo represents Blend360</v>
      </c>
      <c r="Z1860" t="str">
        <f t="shared" si="148"/>
        <v>456 ICC in Montevideo represents Blend360</v>
      </c>
      <c r="AA1860" t="str">
        <f>_xlfn.XLOOKUP(Z1860,'Client Lookup'!A:A,'Client Lookup'!C:C)</f>
        <v>Fedefarma</v>
      </c>
      <c r="AC1860" t="e">
        <f>_xlfn.XLOOKUP(K1860,'Results vs Forecast'!K:K,'Results vs Forecast'!K:K)</f>
        <v>#N/A</v>
      </c>
    </row>
    <row r="1861" spans="1:29" hidden="1">
      <c r="A1861" s="39"/>
      <c r="B1861" s="1" t="s">
        <v>700</v>
      </c>
      <c r="C1861" s="1" t="s">
        <v>1370</v>
      </c>
      <c r="D1861" s="1" t="s">
        <v>17</v>
      </c>
      <c r="E1861" s="1" t="s">
        <v>17</v>
      </c>
      <c r="F1861" s="2">
        <v>45535</v>
      </c>
      <c r="G1861" s="2">
        <v>45505</v>
      </c>
      <c r="H1861" s="1" t="s">
        <v>4972</v>
      </c>
      <c r="I1861" s="1" t="s">
        <v>4973</v>
      </c>
      <c r="J1861" s="1" t="s">
        <v>617</v>
      </c>
      <c r="K1861" s="1" t="s">
        <v>860</v>
      </c>
      <c r="L1861" s="1" t="s">
        <v>2892</v>
      </c>
      <c r="M1861" s="1"/>
      <c r="N1861" s="1"/>
      <c r="O1861" s="1"/>
      <c r="P1861" s="40">
        <v>86.040050818870213</v>
      </c>
      <c r="Q1861" s="37" t="str">
        <f>IF(C1861="ForthPoint","ForthPoint",IF(D1861="Intercompany",_xlfn.XLOOKUP(E1861,'Dept Lookup'!B:B,'Dept Lookup'!A:A),Modified!D1861))</f>
        <v>Data Engineering</v>
      </c>
      <c r="R1861" t="str">
        <f t="shared" si="149"/>
        <v>Roku</v>
      </c>
      <c r="S1861" s="1" t="s">
        <v>707</v>
      </c>
      <c r="T1861">
        <f t="shared" si="150"/>
        <v>0</v>
      </c>
      <c r="U1861" s="25" t="str">
        <f>IF(K1861&gt;0,K1861,_xlfn.XLOOKUP(M1861,'Client Lookup'!L:L,'Client Lookup'!N:N))</f>
        <v>25138</v>
      </c>
      <c r="V1861" t="str">
        <f>_xlfn.XLOOKUP(_xlfn.NUMBERVALUE(U1861),'Project Lookup'!X:X,'Project Lookup'!B:B)</f>
        <v>SOW#1 2024 - DE &amp; BI Team</v>
      </c>
      <c r="X1861" t="str">
        <f t="shared" si="151"/>
        <v>459 Roku Inc. : 966 SOW#1 2024 - DE &amp; BI Team</v>
      </c>
      <c r="Y1861" t="str">
        <f t="shared" si="152"/>
        <v>459 Roku Inc.</v>
      </c>
      <c r="Z1861" t="str">
        <f t="shared" si="148"/>
        <v>459 Roku Inc.</v>
      </c>
      <c r="AA1861" t="str">
        <f>_xlfn.XLOOKUP(Z1861,'Client Lookup'!A:A,'Client Lookup'!C:C)</f>
        <v>Roku</v>
      </c>
      <c r="AC1861" t="e">
        <f>_xlfn.XLOOKUP(K1861,'Results vs Forecast'!K:K,'Results vs Forecast'!K:K)</f>
        <v>#N/A</v>
      </c>
    </row>
    <row r="1862" spans="1:29" hidden="1">
      <c r="A1862" s="39"/>
      <c r="B1862" s="1" t="s">
        <v>700</v>
      </c>
      <c r="C1862" s="1" t="s">
        <v>701</v>
      </c>
      <c r="D1862" s="1" t="s">
        <v>17</v>
      </c>
      <c r="E1862" s="1" t="s">
        <v>17</v>
      </c>
      <c r="F1862" s="2">
        <v>45535</v>
      </c>
      <c r="G1862" s="2">
        <v>45505</v>
      </c>
      <c r="H1862" s="1" t="s">
        <v>4974</v>
      </c>
      <c r="I1862" s="1" t="s">
        <v>4975</v>
      </c>
      <c r="J1862" s="1" t="s">
        <v>648</v>
      </c>
      <c r="K1862" s="1" t="s">
        <v>900</v>
      </c>
      <c r="L1862" s="1" t="s">
        <v>2254</v>
      </c>
      <c r="M1862" s="1"/>
      <c r="N1862" s="1"/>
      <c r="O1862" s="1"/>
      <c r="P1862" s="40">
        <v>452.78</v>
      </c>
      <c r="Q1862" s="37" t="str">
        <f>IF(C1862="ForthPoint","ForthPoint",IF(D1862="Intercompany",_xlfn.XLOOKUP(E1862,'Dept Lookup'!B:B,'Dept Lookup'!A:A),Modified!D1862))</f>
        <v>Data Engineering</v>
      </c>
      <c r="R1862" t="str">
        <f t="shared" si="149"/>
        <v>UDX</v>
      </c>
      <c r="S1862" s="1" t="s">
        <v>707</v>
      </c>
      <c r="T1862">
        <f t="shared" si="150"/>
        <v>0</v>
      </c>
      <c r="U1862" s="25" t="str">
        <f>IF(K1862&gt;0,K1862,_xlfn.XLOOKUP(M1862,'Client Lookup'!L:L,'Client Lookup'!N:N))</f>
        <v>25978</v>
      </c>
      <c r="V1862" t="str">
        <f>_xlfn.XLOOKUP(_xlfn.NUMBERVALUE(U1862),'Project Lookup'!X:X,'Project Lookup'!B:B)</f>
        <v>GMAT Data Governance - Phase 2</v>
      </c>
      <c r="X1862" t="str">
        <f t="shared" si="151"/>
        <v>362 Universal Parks &amp; Resorts : 1038 GMAT Data Governance - Phase 2</v>
      </c>
      <c r="Y1862" t="str">
        <f t="shared" si="152"/>
        <v>362 Universal Parks &amp; Resorts</v>
      </c>
      <c r="Z1862" t="str">
        <f t="shared" si="148"/>
        <v>362 Universal Parks &amp; Resorts</v>
      </c>
      <c r="AA1862" t="str">
        <f>_xlfn.XLOOKUP(Z1862,'Client Lookup'!A:A,'Client Lookup'!C:C)</f>
        <v>UDX</v>
      </c>
      <c r="AC1862" t="e">
        <f>_xlfn.XLOOKUP(K1862,'Results vs Forecast'!K:K,'Results vs Forecast'!K:K)</f>
        <v>#N/A</v>
      </c>
    </row>
    <row r="1863" spans="1:29" hidden="1">
      <c r="A1863" s="39"/>
      <c r="B1863" s="1" t="s">
        <v>700</v>
      </c>
      <c r="C1863" s="1" t="s">
        <v>1370</v>
      </c>
      <c r="D1863" s="1" t="s">
        <v>17</v>
      </c>
      <c r="E1863" s="1" t="s">
        <v>17</v>
      </c>
      <c r="F1863" s="2">
        <v>45535</v>
      </c>
      <c r="G1863" s="2">
        <v>45505</v>
      </c>
      <c r="H1863" s="1" t="s">
        <v>4976</v>
      </c>
      <c r="I1863" s="1" t="s">
        <v>4977</v>
      </c>
      <c r="J1863" s="1" t="s">
        <v>593</v>
      </c>
      <c r="K1863" s="1" t="s">
        <v>842</v>
      </c>
      <c r="L1863" s="1" t="s">
        <v>1809</v>
      </c>
      <c r="M1863" s="1"/>
      <c r="N1863" s="1"/>
      <c r="O1863" s="1"/>
      <c r="P1863" s="40">
        <v>496.23099076929799</v>
      </c>
      <c r="Q1863" s="37" t="str">
        <f>IF(C1863="ForthPoint","ForthPoint",IF(D1863="Intercompany",_xlfn.XLOOKUP(E1863,'Dept Lookup'!B:B,'Dept Lookup'!A:A),Modified!D1863))</f>
        <v>Data Engineering</v>
      </c>
      <c r="R1863" t="str">
        <f t="shared" si="149"/>
        <v>MasterCard</v>
      </c>
      <c r="S1863" s="1" t="s">
        <v>707</v>
      </c>
      <c r="T1863">
        <f t="shared" si="150"/>
        <v>0</v>
      </c>
      <c r="U1863" s="25" t="str">
        <f>IF(K1863&gt;0,K1863,_xlfn.XLOOKUP(M1863,'Client Lookup'!L:L,'Client Lookup'!N:N))</f>
        <v>25146</v>
      </c>
      <c r="V1863" t="str">
        <f>_xlfn.XLOOKUP(_xlfn.NUMBERVALUE(U1863),'Project Lookup'!X:X,'Project Lookup'!B:B)</f>
        <v>Mastercard SOW #6</v>
      </c>
      <c r="X1863" t="str">
        <f t="shared" si="151"/>
        <v>461 Session M Inc. : 974 Mastercard SOW #6</v>
      </c>
      <c r="Y1863" t="str">
        <f t="shared" si="152"/>
        <v>461 Session M Inc.</v>
      </c>
      <c r="Z1863" t="str">
        <f t="shared" si="148"/>
        <v>461 Session M Inc.</v>
      </c>
      <c r="AA1863" t="str">
        <f>_xlfn.XLOOKUP(Z1863,'Client Lookup'!A:A,'Client Lookup'!C:C)</f>
        <v>MasterCard</v>
      </c>
      <c r="AC1863" t="e">
        <f>_xlfn.XLOOKUP(K1863,'Results vs Forecast'!K:K,'Results vs Forecast'!K:K)</f>
        <v>#N/A</v>
      </c>
    </row>
    <row r="1864" spans="1:29" hidden="1">
      <c r="A1864" s="39"/>
      <c r="B1864" s="1" t="s">
        <v>700</v>
      </c>
      <c r="C1864" s="1" t="s">
        <v>1370</v>
      </c>
      <c r="D1864" s="1" t="s">
        <v>17</v>
      </c>
      <c r="E1864" s="1" t="s">
        <v>17</v>
      </c>
      <c r="F1864" s="2">
        <v>45535</v>
      </c>
      <c r="G1864" s="2">
        <v>45505</v>
      </c>
      <c r="H1864" s="1" t="s">
        <v>4978</v>
      </c>
      <c r="I1864" s="1" t="s">
        <v>4979</v>
      </c>
      <c r="J1864" s="1" t="s">
        <v>630</v>
      </c>
      <c r="K1864" s="1" t="s">
        <v>872</v>
      </c>
      <c r="L1864" s="1" t="s">
        <v>3484</v>
      </c>
      <c r="M1864" s="1"/>
      <c r="N1864" s="1"/>
      <c r="O1864" s="1"/>
      <c r="P1864" s="40">
        <v>400.1862828784661</v>
      </c>
      <c r="Q1864" s="37" t="str">
        <f>IF(C1864="ForthPoint","ForthPoint",IF(D1864="Intercompany",_xlfn.XLOOKUP(E1864,'Dept Lookup'!B:B,'Dept Lookup'!A:A),Modified!D1864))</f>
        <v>Data Engineering</v>
      </c>
      <c r="R1864" t="str">
        <f t="shared" si="149"/>
        <v>Stagwellglobal</v>
      </c>
      <c r="S1864" s="1" t="s">
        <v>707</v>
      </c>
      <c r="T1864">
        <f t="shared" si="150"/>
        <v>0</v>
      </c>
      <c r="U1864" s="25" t="str">
        <f>IF(K1864&gt;0,K1864,_xlfn.XLOOKUP(M1864,'Client Lookup'!L:L,'Client Lookup'!N:N))</f>
        <v>29211</v>
      </c>
      <c r="V1864" t="str">
        <f>_xlfn.XLOOKUP(_xlfn.NUMBERVALUE(U1864),'Project Lookup'!X:X,'Project Lookup'!B:B)</f>
        <v>Stagwell - SOW#4 - Data Engineering Team</v>
      </c>
      <c r="X1864" t="str">
        <f t="shared" si="151"/>
        <v>469 Stagwell Marketing Cloud LLC : 1190 Stagwell - SOW#4 - Data Engineering Team</v>
      </c>
      <c r="Y1864" t="str">
        <f t="shared" si="152"/>
        <v>469 Stagwell Marketing Cloud LLC</v>
      </c>
      <c r="Z1864" t="str">
        <f t="shared" si="148"/>
        <v>469 Stagwell Marketing Cloud LLC</v>
      </c>
      <c r="AA1864" t="str">
        <f>_xlfn.XLOOKUP(Z1864,'Client Lookup'!A:A,'Client Lookup'!C:C)</f>
        <v>Stagwellglobal</v>
      </c>
      <c r="AC1864" t="e">
        <f>_xlfn.XLOOKUP(K1864,'Results vs Forecast'!K:K,'Results vs Forecast'!K:K)</f>
        <v>#N/A</v>
      </c>
    </row>
    <row r="1865" spans="1:29" hidden="1">
      <c r="A1865" s="39"/>
      <c r="B1865" s="1" t="s">
        <v>700</v>
      </c>
      <c r="C1865" s="1" t="s">
        <v>1370</v>
      </c>
      <c r="D1865" s="1" t="s">
        <v>17</v>
      </c>
      <c r="E1865" s="1" t="s">
        <v>17</v>
      </c>
      <c r="F1865" s="2">
        <v>45535</v>
      </c>
      <c r="G1865" s="2">
        <v>45505</v>
      </c>
      <c r="H1865" s="1" t="s">
        <v>4980</v>
      </c>
      <c r="I1865" s="1" t="s">
        <v>4981</v>
      </c>
      <c r="J1865" s="1" t="s">
        <v>640</v>
      </c>
      <c r="K1865" s="1" t="s">
        <v>884</v>
      </c>
      <c r="L1865" s="1" t="s">
        <v>3366</v>
      </c>
      <c r="M1865" s="1"/>
      <c r="N1865" s="1"/>
      <c r="O1865" s="1"/>
      <c r="P1865" s="40">
        <v>560.2607960298526</v>
      </c>
      <c r="Q1865" s="37" t="str">
        <f>IF(C1865="ForthPoint","ForthPoint",IF(D1865="Intercompany",_xlfn.XLOOKUP(E1865,'Dept Lookup'!B:B,'Dept Lookup'!A:A),Modified!D1865))</f>
        <v>Data Engineering</v>
      </c>
      <c r="R1865" t="str">
        <f t="shared" si="149"/>
        <v>The Blackstone Group</v>
      </c>
      <c r="S1865" s="1" t="s">
        <v>707</v>
      </c>
      <c r="T1865">
        <f t="shared" si="150"/>
        <v>0</v>
      </c>
      <c r="U1865" s="25" t="str">
        <f>IF(K1865&gt;0,K1865,_xlfn.XLOOKUP(M1865,'Client Lookup'!L:L,'Client Lookup'!N:N))</f>
        <v>29210</v>
      </c>
      <c r="V1865" t="str">
        <f>_xlfn.XLOOKUP(_xlfn.NUMBERVALUE(U1865),'Project Lookup'!X:X,'Project Lookup'!B:B)</f>
        <v>Blackstone - SOW#15 - Developer Experience Team (.Net)</v>
      </c>
      <c r="X1865" t="str">
        <f t="shared" si="151"/>
        <v>468 Blackstone Inc. : 1189 Blackstone - SOW#15 - Developer Experience Team (.Net)</v>
      </c>
      <c r="Y1865" t="str">
        <f t="shared" si="152"/>
        <v>468 Blackstone Inc.</v>
      </c>
      <c r="Z1865" t="str">
        <f t="shared" si="148"/>
        <v>468 Blackstone Inc.</v>
      </c>
      <c r="AA1865" t="str">
        <f>_xlfn.XLOOKUP(Z1865,'Client Lookup'!A:A,'Client Lookup'!C:C)</f>
        <v>The Blackstone Group</v>
      </c>
      <c r="AC1865" t="e">
        <f>_xlfn.XLOOKUP(K1865,'Results vs Forecast'!K:K,'Results vs Forecast'!K:K)</f>
        <v>#N/A</v>
      </c>
    </row>
    <row r="1866" spans="1:29" hidden="1">
      <c r="A1866" s="39"/>
      <c r="B1866" s="1" t="s">
        <v>700</v>
      </c>
      <c r="C1866" s="1" t="s">
        <v>1370</v>
      </c>
      <c r="D1866" s="1" t="s">
        <v>17</v>
      </c>
      <c r="E1866" s="1" t="s">
        <v>17</v>
      </c>
      <c r="F1866" s="2">
        <v>45535</v>
      </c>
      <c r="G1866" s="2">
        <v>45505</v>
      </c>
      <c r="H1866" s="1" t="s">
        <v>4982</v>
      </c>
      <c r="I1866" s="1" t="s">
        <v>4983</v>
      </c>
      <c r="J1866" s="1" t="s">
        <v>639</v>
      </c>
      <c r="K1866" s="1" t="s">
        <v>889</v>
      </c>
      <c r="L1866" s="1" t="s">
        <v>1254</v>
      </c>
      <c r="M1866" s="1"/>
      <c r="N1866" s="1"/>
      <c r="O1866" s="1"/>
      <c r="P1866" s="40">
        <v>440.20491116631274</v>
      </c>
      <c r="Q1866" s="37" t="str">
        <f>IF(C1866="ForthPoint","ForthPoint",IF(D1866="Intercompany",_xlfn.XLOOKUP(E1866,'Dept Lookup'!B:B,'Dept Lookup'!A:A),Modified!D1866))</f>
        <v>Data Engineering</v>
      </c>
      <c r="R1866" t="str">
        <f t="shared" si="149"/>
        <v>The Blackstone Group</v>
      </c>
      <c r="S1866" s="1" t="s">
        <v>707</v>
      </c>
      <c r="T1866">
        <f t="shared" si="150"/>
        <v>0</v>
      </c>
      <c r="U1866" s="25" t="str">
        <f>IF(K1866&gt;0,K1866,_xlfn.XLOOKUP(M1866,'Client Lookup'!L:L,'Client Lookup'!N:N))</f>
        <v>28998</v>
      </c>
      <c r="V1866" t="str">
        <f>_xlfn.XLOOKUP(_xlfn.NUMBERVALUE(U1866),'Project Lookup'!X:X,'Project Lookup'!B:B)</f>
        <v>Blackstone - SOW#23 - DE Tech Lead (Rafael Team)</v>
      </c>
      <c r="X1866" t="str">
        <f t="shared" si="151"/>
        <v>468 Blackstone Inc. : 1181 Blackstone - SOW#23 - DE Tech Lead (Rafael Team)</v>
      </c>
      <c r="Y1866" t="str">
        <f t="shared" si="152"/>
        <v>468 Blackstone Inc.</v>
      </c>
      <c r="Z1866" t="str">
        <f t="shared" si="148"/>
        <v>468 Blackstone Inc.</v>
      </c>
      <c r="AA1866" t="str">
        <f>_xlfn.XLOOKUP(Z1866,'Client Lookup'!A:A,'Client Lookup'!C:C)</f>
        <v>The Blackstone Group</v>
      </c>
      <c r="AC1866" t="e">
        <f>_xlfn.XLOOKUP(K1866,'Results vs Forecast'!K:K,'Results vs Forecast'!K:K)</f>
        <v>#N/A</v>
      </c>
    </row>
    <row r="1867" spans="1:29" hidden="1">
      <c r="A1867" s="39"/>
      <c r="B1867" s="1" t="s">
        <v>700</v>
      </c>
      <c r="C1867" s="1" t="s">
        <v>1370</v>
      </c>
      <c r="D1867" s="1" t="s">
        <v>17</v>
      </c>
      <c r="E1867" s="1" t="s">
        <v>17</v>
      </c>
      <c r="F1867" s="2">
        <v>45535</v>
      </c>
      <c r="G1867" s="2">
        <v>45505</v>
      </c>
      <c r="H1867" s="1" t="s">
        <v>4984</v>
      </c>
      <c r="I1867" s="1" t="s">
        <v>4985</v>
      </c>
      <c r="J1867" s="1" t="s">
        <v>645</v>
      </c>
      <c r="K1867" s="1" t="s">
        <v>891</v>
      </c>
      <c r="L1867" s="1" t="s">
        <v>3332</v>
      </c>
      <c r="M1867" s="1"/>
      <c r="N1867" s="1"/>
      <c r="O1867" s="1"/>
      <c r="P1867" s="40">
        <v>560.2607960298526</v>
      </c>
      <c r="Q1867" s="37" t="str">
        <f>IF(C1867="ForthPoint","ForthPoint",IF(D1867="Intercompany",_xlfn.XLOOKUP(E1867,'Dept Lookup'!B:B,'Dept Lookup'!A:A),Modified!D1867))</f>
        <v>Data Engineering</v>
      </c>
      <c r="R1867" t="str">
        <f t="shared" si="149"/>
        <v>The Blackstone Group</v>
      </c>
      <c r="S1867" s="1" t="s">
        <v>707</v>
      </c>
      <c r="T1867">
        <f t="shared" si="150"/>
        <v>0</v>
      </c>
      <c r="U1867" s="25" t="str">
        <f>IF(K1867&gt;0,K1867,_xlfn.XLOOKUP(M1867,'Client Lookup'!L:L,'Client Lookup'!N:N))</f>
        <v>25160</v>
      </c>
      <c r="V1867" t="str">
        <f>_xlfn.XLOOKUP(_xlfn.NUMBERVALUE(U1867),'Project Lookup'!X:X,'Project Lookup'!B:B)</f>
        <v>Blackstone SOW #12</v>
      </c>
      <c r="X1867" t="str">
        <f t="shared" si="151"/>
        <v>468 Blackstone Inc. : 988 Blackstone SOW #12</v>
      </c>
      <c r="Y1867" t="str">
        <f t="shared" si="152"/>
        <v>468 Blackstone Inc.</v>
      </c>
      <c r="Z1867" t="str">
        <f t="shared" si="148"/>
        <v>468 Blackstone Inc.</v>
      </c>
      <c r="AA1867" t="str">
        <f>_xlfn.XLOOKUP(Z1867,'Client Lookup'!A:A,'Client Lookup'!C:C)</f>
        <v>The Blackstone Group</v>
      </c>
      <c r="AC1867" t="e">
        <f>_xlfn.XLOOKUP(K1867,'Results vs Forecast'!K:K,'Results vs Forecast'!K:K)</f>
        <v>#N/A</v>
      </c>
    </row>
    <row r="1868" spans="1:29" hidden="1">
      <c r="A1868" s="39"/>
      <c r="B1868" s="1" t="s">
        <v>700</v>
      </c>
      <c r="C1868" s="1" t="s">
        <v>1370</v>
      </c>
      <c r="D1868" s="1" t="s">
        <v>17</v>
      </c>
      <c r="E1868" s="1" t="s">
        <v>17</v>
      </c>
      <c r="F1868" s="2">
        <v>45535</v>
      </c>
      <c r="G1868" s="2">
        <v>45505</v>
      </c>
      <c r="H1868" s="1" t="s">
        <v>4986</v>
      </c>
      <c r="I1868" s="1" t="s">
        <v>4987</v>
      </c>
      <c r="J1868" s="1" t="s">
        <v>631</v>
      </c>
      <c r="K1868" s="1" t="s">
        <v>873</v>
      </c>
      <c r="L1868" s="1" t="s">
        <v>3355</v>
      </c>
      <c r="M1868" s="1"/>
      <c r="N1868" s="1"/>
      <c r="O1868" s="1"/>
      <c r="P1868" s="40">
        <v>520.2421677420059</v>
      </c>
      <c r="Q1868" s="37" t="str">
        <f>IF(C1868="ForthPoint","ForthPoint",IF(D1868="Intercompany",_xlfn.XLOOKUP(E1868,'Dept Lookup'!B:B,'Dept Lookup'!A:A),Modified!D1868))</f>
        <v>Data Engineering</v>
      </c>
      <c r="R1868" t="str">
        <f t="shared" si="149"/>
        <v>Stagwellglobal</v>
      </c>
      <c r="S1868" s="1" t="s">
        <v>707</v>
      </c>
      <c r="T1868">
        <f t="shared" si="150"/>
        <v>0</v>
      </c>
      <c r="U1868" s="25" t="str">
        <f>IF(K1868&gt;0,K1868,_xlfn.XLOOKUP(M1868,'Client Lookup'!L:L,'Client Lookup'!N:N))</f>
        <v>25157</v>
      </c>
      <c r="V1868" t="str">
        <f>_xlfn.XLOOKUP(_xlfn.NUMBERVALUE(U1868),'Project Lookup'!X:X,'Project Lookup'!B:B)</f>
        <v>Stagwell SOW#1</v>
      </c>
      <c r="X1868" t="str">
        <f t="shared" si="151"/>
        <v>469 Stagwell Marketing Cloud LLC : 985 Stagwell SOW#1</v>
      </c>
      <c r="Y1868" t="str">
        <f t="shared" si="152"/>
        <v>469 Stagwell Marketing Cloud LLC</v>
      </c>
      <c r="Z1868" t="str">
        <f t="shared" si="148"/>
        <v>469 Stagwell Marketing Cloud LLC</v>
      </c>
      <c r="AA1868" t="str">
        <f>_xlfn.XLOOKUP(Z1868,'Client Lookup'!A:A,'Client Lookup'!C:C)</f>
        <v>Stagwellglobal</v>
      </c>
      <c r="AC1868" t="e">
        <f>_xlfn.XLOOKUP(K1868,'Results vs Forecast'!K:K,'Results vs Forecast'!K:K)</f>
        <v>#N/A</v>
      </c>
    </row>
    <row r="1869" spans="1:29" hidden="1">
      <c r="A1869" s="39"/>
      <c r="B1869" s="1" t="s">
        <v>700</v>
      </c>
      <c r="C1869" s="1" t="s">
        <v>1370</v>
      </c>
      <c r="D1869" s="1" t="s">
        <v>17</v>
      </c>
      <c r="E1869" s="1" t="s">
        <v>17</v>
      </c>
      <c r="F1869" s="2">
        <v>45535</v>
      </c>
      <c r="G1869" s="2">
        <v>45505</v>
      </c>
      <c r="H1869" s="1" t="s">
        <v>4988</v>
      </c>
      <c r="I1869" s="1" t="s">
        <v>4989</v>
      </c>
      <c r="J1869" s="1" t="s">
        <v>638</v>
      </c>
      <c r="K1869" s="1" t="s">
        <v>885</v>
      </c>
      <c r="L1869" s="1" t="s">
        <v>3435</v>
      </c>
      <c r="M1869" s="1"/>
      <c r="N1869" s="1"/>
      <c r="O1869" s="1"/>
      <c r="P1869" s="40">
        <v>536.24961905714463</v>
      </c>
      <c r="Q1869" s="37" t="str">
        <f>IF(C1869="ForthPoint","ForthPoint",IF(D1869="Intercompany",_xlfn.XLOOKUP(E1869,'Dept Lookup'!B:B,'Dept Lookup'!A:A),Modified!D1869))</f>
        <v>Data Engineering</v>
      </c>
      <c r="R1869" t="str">
        <f t="shared" si="149"/>
        <v>The Blackstone Group</v>
      </c>
      <c r="S1869" s="1" t="s">
        <v>707</v>
      </c>
      <c r="T1869">
        <f t="shared" si="150"/>
        <v>0</v>
      </c>
      <c r="U1869" s="25" t="str">
        <f>IF(K1869&gt;0,K1869,_xlfn.XLOOKUP(M1869,'Client Lookup'!L:L,'Client Lookup'!N:N))</f>
        <v>28140</v>
      </c>
      <c r="V1869" t="str">
        <f>_xlfn.XLOOKUP(_xlfn.NUMBERVALUE(U1869),'Project Lookup'!X:X,'Project Lookup'!B:B)</f>
        <v>Blackstone - SOW#16 - Exec Office Team (.Net)</v>
      </c>
      <c r="X1869" t="str">
        <f t="shared" si="151"/>
        <v>468 Blackstone Inc. : 1141 Blackstone - SOW#16 - Exec Office Team (.Net)</v>
      </c>
      <c r="Y1869" t="str">
        <f t="shared" si="152"/>
        <v>468 Blackstone Inc.</v>
      </c>
      <c r="Z1869" t="str">
        <f t="shared" si="148"/>
        <v>468 Blackstone Inc.</v>
      </c>
      <c r="AA1869" t="str">
        <f>_xlfn.XLOOKUP(Z1869,'Client Lookup'!A:A,'Client Lookup'!C:C)</f>
        <v>The Blackstone Group</v>
      </c>
      <c r="AC1869" t="e">
        <f>_xlfn.XLOOKUP(K1869,'Results vs Forecast'!K:K,'Results vs Forecast'!K:K)</f>
        <v>#N/A</v>
      </c>
    </row>
    <row r="1870" spans="1:29" hidden="1">
      <c r="A1870" s="39"/>
      <c r="B1870" s="1" t="s">
        <v>700</v>
      </c>
      <c r="C1870" s="1" t="s">
        <v>1370</v>
      </c>
      <c r="D1870" s="1" t="s">
        <v>17</v>
      </c>
      <c r="E1870" s="1" t="s">
        <v>17</v>
      </c>
      <c r="F1870" s="2">
        <v>45535</v>
      </c>
      <c r="G1870" s="2">
        <v>45505</v>
      </c>
      <c r="H1870" s="1" t="s">
        <v>4990</v>
      </c>
      <c r="I1870" s="1" t="s">
        <v>4991</v>
      </c>
      <c r="J1870" s="1" t="s">
        <v>637</v>
      </c>
      <c r="K1870" s="1" t="s">
        <v>893</v>
      </c>
      <c r="L1870" s="1" t="s">
        <v>3465</v>
      </c>
      <c r="M1870" s="1"/>
      <c r="N1870" s="1"/>
      <c r="O1870" s="1"/>
      <c r="P1870" s="40">
        <v>536.24961905714463</v>
      </c>
      <c r="Q1870" s="37" t="str">
        <f>IF(C1870="ForthPoint","ForthPoint",IF(D1870="Intercompany",_xlfn.XLOOKUP(E1870,'Dept Lookup'!B:B,'Dept Lookup'!A:A),Modified!D1870))</f>
        <v>Data Engineering</v>
      </c>
      <c r="R1870" t="str">
        <f t="shared" si="149"/>
        <v>The Blackstone Group</v>
      </c>
      <c r="S1870" s="1" t="s">
        <v>707</v>
      </c>
      <c r="T1870">
        <f t="shared" si="150"/>
        <v>0</v>
      </c>
      <c r="U1870" s="25" t="str">
        <f>IF(K1870&gt;0,K1870,_xlfn.XLOOKUP(M1870,'Client Lookup'!L:L,'Client Lookup'!N:N))</f>
        <v>25544</v>
      </c>
      <c r="V1870" t="str">
        <f>_xlfn.XLOOKUP(_xlfn.NUMBERVALUE(U1870),'Project Lookup'!X:X,'Project Lookup'!B:B)</f>
        <v>Blackstone SOW#14 - Data Engineering Team</v>
      </c>
      <c r="X1870" t="str">
        <f t="shared" si="151"/>
        <v>468 Blackstone Inc. : 1013 Blackstone SOW#14 - Data Engineering Team</v>
      </c>
      <c r="Y1870" t="str">
        <f t="shared" si="152"/>
        <v>468 Blackstone Inc.</v>
      </c>
      <c r="Z1870" t="str">
        <f t="shared" si="148"/>
        <v>468 Blackstone Inc.</v>
      </c>
      <c r="AA1870" t="str">
        <f>_xlfn.XLOOKUP(Z1870,'Client Lookup'!A:A,'Client Lookup'!C:C)</f>
        <v>The Blackstone Group</v>
      </c>
      <c r="AC1870" t="e">
        <f>_xlfn.XLOOKUP(K1870,'Results vs Forecast'!K:K,'Results vs Forecast'!K:K)</f>
        <v>#N/A</v>
      </c>
    </row>
    <row r="1871" spans="1:29" hidden="1">
      <c r="A1871" s="39"/>
      <c r="B1871" s="1" t="s">
        <v>700</v>
      </c>
      <c r="C1871" s="1" t="s">
        <v>1390</v>
      </c>
      <c r="D1871" s="1" t="s">
        <v>17</v>
      </c>
      <c r="E1871" s="1" t="s">
        <v>17</v>
      </c>
      <c r="F1871" s="2">
        <v>45535</v>
      </c>
      <c r="G1871" s="2">
        <v>45505</v>
      </c>
      <c r="H1871" s="1" t="s">
        <v>4992</v>
      </c>
      <c r="I1871" s="1" t="s">
        <v>4993</v>
      </c>
      <c r="J1871" s="1" t="s">
        <v>3799</v>
      </c>
      <c r="K1871" s="1" t="s">
        <v>3800</v>
      </c>
      <c r="L1871" s="1"/>
      <c r="M1871" s="1"/>
      <c r="N1871" s="1"/>
      <c r="O1871" s="1"/>
      <c r="P1871" s="40">
        <v>1483.2875405691398</v>
      </c>
      <c r="Q1871" s="37" t="str">
        <f>IF(C1871="ForthPoint","ForthPoint",IF(D1871="Intercompany",_xlfn.XLOOKUP(E1871,'Dept Lookup'!B:B,'Dept Lookup'!A:A),Modified!D1871))</f>
        <v>ForthPoint</v>
      </c>
      <c r="R1871" s="11" t="s">
        <v>190</v>
      </c>
      <c r="S1871" s="1" t="s">
        <v>707</v>
      </c>
      <c r="T1871">
        <f t="shared" si="150"/>
        <v>0</v>
      </c>
      <c r="U1871" s="25" t="str">
        <f>IF(K1871&gt;0,K1871,_xlfn.XLOOKUP(M1871,'Client Lookup'!L:L,'Client Lookup'!N:N))</f>
        <v>36722</v>
      </c>
      <c r="V1871" t="str">
        <f>_xlfn.XLOOKUP(_xlfn.NUMBERVALUE(U1871),'Project Lookup'!X:X,'Project Lookup'!B:B)</f>
        <v>Wyndham - Guest Analytics Retainer</v>
      </c>
      <c r="X1871" t="str">
        <f t="shared" si="151"/>
        <v>402 ICC in Forth Point Represents Blend360 : 1378 Wyndham - Guest Analytics Retainer</v>
      </c>
      <c r="Y1871" t="str">
        <f t="shared" si="152"/>
        <v>402 ICC in Forth Point Represents Blend360</v>
      </c>
      <c r="Z1871" t="str">
        <f t="shared" si="148"/>
        <v>402 ICC in Forth Point Represents Blend360</v>
      </c>
      <c r="AA1871" s="11" t="s">
        <v>190</v>
      </c>
      <c r="AC1871" t="e">
        <f>_xlfn.XLOOKUP(K1871,'Results vs Forecast'!K:K,'Results vs Forecast'!K:K)</f>
        <v>#N/A</v>
      </c>
    </row>
    <row r="1872" spans="1:29" hidden="1">
      <c r="A1872" s="39"/>
      <c r="B1872" s="1" t="s">
        <v>700</v>
      </c>
      <c r="C1872" s="1" t="s">
        <v>1370</v>
      </c>
      <c r="D1872" s="1" t="s">
        <v>17</v>
      </c>
      <c r="E1872" s="1" t="s">
        <v>17</v>
      </c>
      <c r="F1872" s="2">
        <v>45535</v>
      </c>
      <c r="G1872" s="2">
        <v>45505</v>
      </c>
      <c r="H1872" s="1" t="s">
        <v>4994</v>
      </c>
      <c r="I1872" s="1" t="s">
        <v>4995</v>
      </c>
      <c r="J1872" s="1" t="s">
        <v>617</v>
      </c>
      <c r="K1872" s="1" t="s">
        <v>860</v>
      </c>
      <c r="L1872" s="1" t="s">
        <v>2892</v>
      </c>
      <c r="M1872" s="1"/>
      <c r="N1872" s="1"/>
      <c r="O1872" s="1"/>
      <c r="P1872" s="40">
        <v>320.14902630277288</v>
      </c>
      <c r="Q1872" s="37" t="str">
        <f>IF(C1872="ForthPoint","ForthPoint",IF(D1872="Intercompany",_xlfn.XLOOKUP(E1872,'Dept Lookup'!B:B,'Dept Lookup'!A:A),Modified!D1872))</f>
        <v>Data Engineering</v>
      </c>
      <c r="R1872" t="str">
        <f t="shared" si="149"/>
        <v>Roku</v>
      </c>
      <c r="S1872" s="1" t="s">
        <v>707</v>
      </c>
      <c r="T1872">
        <f t="shared" si="150"/>
        <v>0</v>
      </c>
      <c r="U1872" s="25" t="str">
        <f>IF(K1872&gt;0,K1872,_xlfn.XLOOKUP(M1872,'Client Lookup'!L:L,'Client Lookup'!N:N))</f>
        <v>25138</v>
      </c>
      <c r="V1872" t="str">
        <f>_xlfn.XLOOKUP(_xlfn.NUMBERVALUE(U1872),'Project Lookup'!X:X,'Project Lookup'!B:B)</f>
        <v>SOW#1 2024 - DE &amp; BI Team</v>
      </c>
      <c r="X1872" t="str">
        <f t="shared" si="151"/>
        <v>459 Roku Inc. : 966 SOW#1 2024 - DE &amp; BI Team</v>
      </c>
      <c r="Y1872" t="str">
        <f t="shared" si="152"/>
        <v>459 Roku Inc.</v>
      </c>
      <c r="Z1872" t="str">
        <f t="shared" si="148"/>
        <v>459 Roku Inc.</v>
      </c>
      <c r="AA1872" t="str">
        <f>_xlfn.XLOOKUP(Z1872,'Client Lookup'!A:A,'Client Lookup'!C:C)</f>
        <v>Roku</v>
      </c>
      <c r="AC1872" t="e">
        <f>_xlfn.XLOOKUP(K1872,'Results vs Forecast'!K:K,'Results vs Forecast'!K:K)</f>
        <v>#N/A</v>
      </c>
    </row>
    <row r="1873" spans="1:29" hidden="1">
      <c r="A1873" s="39"/>
      <c r="B1873" s="1" t="s">
        <v>700</v>
      </c>
      <c r="C1873" s="1" t="s">
        <v>1370</v>
      </c>
      <c r="D1873" s="1" t="s">
        <v>17</v>
      </c>
      <c r="E1873" s="1" t="s">
        <v>17</v>
      </c>
      <c r="F1873" s="2">
        <v>45535</v>
      </c>
      <c r="G1873" s="2">
        <v>45505</v>
      </c>
      <c r="H1873" s="1" t="s">
        <v>4996</v>
      </c>
      <c r="I1873" s="1" t="s">
        <v>4997</v>
      </c>
      <c r="J1873" s="1" t="s">
        <v>621</v>
      </c>
      <c r="K1873" s="1" t="s">
        <v>861</v>
      </c>
      <c r="L1873" s="1" t="s">
        <v>3500</v>
      </c>
      <c r="M1873" s="1"/>
      <c r="N1873" s="1"/>
      <c r="O1873" s="1"/>
      <c r="P1873" s="40">
        <v>240.11176972707966</v>
      </c>
      <c r="Q1873" s="37" t="str">
        <f>IF(C1873="ForthPoint","ForthPoint",IF(D1873="Intercompany",_xlfn.XLOOKUP(E1873,'Dept Lookup'!B:B,'Dept Lookup'!A:A),Modified!D1873))</f>
        <v>Data Engineering</v>
      </c>
      <c r="R1873" t="str">
        <f t="shared" si="149"/>
        <v>Sincera</v>
      </c>
      <c r="S1873" s="1" t="s">
        <v>707</v>
      </c>
      <c r="T1873">
        <f t="shared" si="150"/>
        <v>0</v>
      </c>
      <c r="U1873" s="25" t="str">
        <f>IF(K1873&gt;0,K1873,_xlfn.XLOOKUP(M1873,'Client Lookup'!L:L,'Client Lookup'!N:N))</f>
        <v>25152</v>
      </c>
      <c r="V1873" t="str">
        <f>_xlfn.XLOOKUP(_xlfn.NUMBERVALUE(U1873),'Project Lookup'!X:X,'Project Lookup'!B:B)</f>
        <v>Sincera SOW 3 - Data Engineering Team</v>
      </c>
      <c r="X1873" t="str">
        <f t="shared" si="151"/>
        <v>465 Sincera Technologies LLC : 980 Sincera SOW 3 - Data Engineering Team</v>
      </c>
      <c r="Y1873" t="str">
        <f t="shared" si="152"/>
        <v>465 Sincera Technologies LLC</v>
      </c>
      <c r="Z1873" t="str">
        <f t="shared" si="148"/>
        <v>465 Sincera Technologies LLC</v>
      </c>
      <c r="AA1873" t="str">
        <f>_xlfn.XLOOKUP(Z1873,'Client Lookup'!A:A,'Client Lookup'!C:C)</f>
        <v>Sincera</v>
      </c>
      <c r="AC1873" t="e">
        <f>_xlfn.XLOOKUP(K1873,'Results vs Forecast'!K:K,'Results vs Forecast'!K:K)</f>
        <v>#N/A</v>
      </c>
    </row>
    <row r="1874" spans="1:29" hidden="1">
      <c r="A1874" s="39"/>
      <c r="B1874" s="1" t="s">
        <v>700</v>
      </c>
      <c r="C1874" s="1" t="s">
        <v>1370</v>
      </c>
      <c r="D1874" s="1" t="s">
        <v>17</v>
      </c>
      <c r="E1874" s="1" t="s">
        <v>17</v>
      </c>
      <c r="F1874" s="2">
        <v>45535</v>
      </c>
      <c r="G1874" s="2">
        <v>45505</v>
      </c>
      <c r="H1874" s="1" t="s">
        <v>4998</v>
      </c>
      <c r="I1874" s="1" t="s">
        <v>4999</v>
      </c>
      <c r="J1874" s="1" t="s">
        <v>645</v>
      </c>
      <c r="K1874" s="1" t="s">
        <v>891</v>
      </c>
      <c r="L1874" s="1" t="s">
        <v>3332</v>
      </c>
      <c r="M1874" s="1"/>
      <c r="N1874" s="1"/>
      <c r="O1874" s="1"/>
      <c r="P1874" s="40">
        <v>560.2607960298526</v>
      </c>
      <c r="Q1874" s="37" t="str">
        <f>IF(C1874="ForthPoint","ForthPoint",IF(D1874="Intercompany",_xlfn.XLOOKUP(E1874,'Dept Lookup'!B:B,'Dept Lookup'!A:A),Modified!D1874))</f>
        <v>Data Engineering</v>
      </c>
      <c r="R1874" t="str">
        <f t="shared" si="149"/>
        <v>The Blackstone Group</v>
      </c>
      <c r="S1874" s="1" t="s">
        <v>707</v>
      </c>
      <c r="T1874">
        <f t="shared" si="150"/>
        <v>0</v>
      </c>
      <c r="U1874" s="25" t="str">
        <f>IF(K1874&gt;0,K1874,_xlfn.XLOOKUP(M1874,'Client Lookup'!L:L,'Client Lookup'!N:N))</f>
        <v>25160</v>
      </c>
      <c r="V1874" t="str">
        <f>_xlfn.XLOOKUP(_xlfn.NUMBERVALUE(U1874),'Project Lookup'!X:X,'Project Lookup'!B:B)</f>
        <v>Blackstone SOW #12</v>
      </c>
      <c r="X1874" t="str">
        <f t="shared" si="151"/>
        <v>468 Blackstone Inc. : 988 Blackstone SOW #12</v>
      </c>
      <c r="Y1874" t="str">
        <f t="shared" si="152"/>
        <v>468 Blackstone Inc.</v>
      </c>
      <c r="Z1874" t="str">
        <f t="shared" si="148"/>
        <v>468 Blackstone Inc.</v>
      </c>
      <c r="AA1874" t="str">
        <f>_xlfn.XLOOKUP(Z1874,'Client Lookup'!A:A,'Client Lookup'!C:C)</f>
        <v>The Blackstone Group</v>
      </c>
      <c r="AC1874" t="e">
        <f>_xlfn.XLOOKUP(K1874,'Results vs Forecast'!K:K,'Results vs Forecast'!K:K)</f>
        <v>#N/A</v>
      </c>
    </row>
    <row r="1875" spans="1:29" hidden="1">
      <c r="A1875" s="39"/>
      <c r="B1875" s="1" t="s">
        <v>700</v>
      </c>
      <c r="C1875" s="1" t="s">
        <v>1370</v>
      </c>
      <c r="D1875" s="1" t="s">
        <v>17</v>
      </c>
      <c r="E1875" s="1" t="s">
        <v>17</v>
      </c>
      <c r="F1875" s="2">
        <v>45535</v>
      </c>
      <c r="G1875" s="2">
        <v>45505</v>
      </c>
      <c r="H1875" s="1" t="s">
        <v>5000</v>
      </c>
      <c r="I1875" s="1" t="s">
        <v>5001</v>
      </c>
      <c r="J1875" s="1" t="s">
        <v>818</v>
      </c>
      <c r="K1875" s="1" t="s">
        <v>796</v>
      </c>
      <c r="L1875" s="1" t="s">
        <v>3346</v>
      </c>
      <c r="M1875" s="1"/>
      <c r="N1875" s="1"/>
      <c r="O1875" s="1"/>
      <c r="P1875" s="40">
        <v>648.30177826311512</v>
      </c>
      <c r="Q1875" s="37" t="str">
        <f>IF(C1875="ForthPoint","ForthPoint",IF(D1875="Intercompany",_xlfn.XLOOKUP(E1875,'Dept Lookup'!B:B,'Dept Lookup'!A:A),Modified!D1875))</f>
        <v>Data Engineering</v>
      </c>
      <c r="R1875" t="str">
        <f t="shared" si="149"/>
        <v>Globalization Partners</v>
      </c>
      <c r="S1875" s="1" t="s">
        <v>707</v>
      </c>
      <c r="T1875">
        <f t="shared" si="150"/>
        <v>0</v>
      </c>
      <c r="U1875" s="25" t="str">
        <f>IF(K1875&gt;0,K1875,_xlfn.XLOOKUP(M1875,'Client Lookup'!L:L,'Client Lookup'!N:N))</f>
        <v>36410</v>
      </c>
      <c r="V1875" t="str">
        <f>_xlfn.XLOOKUP(_xlfn.NUMBERVALUE(U1875),'Project Lookup'!X:X,'Project Lookup'!B:B)</f>
        <v>Globalization Partners SOW #40 - Data Engineering Team Renewal</v>
      </c>
      <c r="X1875" t="str">
        <f t="shared" si="151"/>
        <v>460 Globalization Partners Inc. : 1367 Globalization Partners SOW #40 - Data Engineering Team Renewal</v>
      </c>
      <c r="Y1875" t="str">
        <f t="shared" si="152"/>
        <v>460 Globalization Partners Inc.</v>
      </c>
      <c r="Z1875" t="str">
        <f t="shared" si="148"/>
        <v>460 Globalization Partners Inc.</v>
      </c>
      <c r="AA1875" t="str">
        <f>_xlfn.XLOOKUP(Z1875,'Client Lookup'!A:A,'Client Lookup'!C:C)</f>
        <v>Globalization Partners</v>
      </c>
      <c r="AC1875" t="e">
        <f>_xlfn.XLOOKUP(K1875,'Results vs Forecast'!K:K,'Results vs Forecast'!K:K)</f>
        <v>#N/A</v>
      </c>
    </row>
    <row r="1876" spans="1:29" hidden="1">
      <c r="A1876" s="39"/>
      <c r="B1876" s="1" t="s">
        <v>700</v>
      </c>
      <c r="C1876" s="1" t="s">
        <v>1370</v>
      </c>
      <c r="D1876" s="1" t="s">
        <v>17</v>
      </c>
      <c r="E1876" s="1" t="s">
        <v>17</v>
      </c>
      <c r="F1876" s="2">
        <v>45535</v>
      </c>
      <c r="G1876" s="2">
        <v>45505</v>
      </c>
      <c r="H1876" s="1" t="s">
        <v>5002</v>
      </c>
      <c r="I1876" s="1" t="s">
        <v>5003</v>
      </c>
      <c r="J1876" s="1" t="s">
        <v>816</v>
      </c>
      <c r="K1876" s="1" t="s">
        <v>798</v>
      </c>
      <c r="L1876" s="1" t="s">
        <v>3413</v>
      </c>
      <c r="M1876" s="1"/>
      <c r="N1876" s="1"/>
      <c r="O1876" s="1"/>
      <c r="P1876" s="40">
        <v>360.16765459061952</v>
      </c>
      <c r="Q1876" s="37" t="str">
        <f>IF(C1876="ForthPoint","ForthPoint",IF(D1876="Intercompany",_xlfn.XLOOKUP(E1876,'Dept Lookup'!B:B,'Dept Lookup'!A:A),Modified!D1876))</f>
        <v>Data Engineering</v>
      </c>
      <c r="R1876" t="str">
        <f t="shared" si="149"/>
        <v>Globalization Partners</v>
      </c>
      <c r="S1876" s="1" t="s">
        <v>707</v>
      </c>
      <c r="T1876">
        <f t="shared" si="150"/>
        <v>0</v>
      </c>
      <c r="U1876" s="25" t="str">
        <f>IF(K1876&gt;0,K1876,_xlfn.XLOOKUP(M1876,'Client Lookup'!L:L,'Client Lookup'!N:N))</f>
        <v>36409</v>
      </c>
      <c r="V1876" t="str">
        <f>_xlfn.XLOOKUP(_xlfn.NUMBERVALUE(U1876),'Project Lookup'!X:X,'Project Lookup'!B:B)</f>
        <v>Globalization Partners SOW #39 - Data Engineering Team  Renewal</v>
      </c>
      <c r="X1876" t="str">
        <f t="shared" si="151"/>
        <v>460 Globalization Partners Inc. : 1366 Globalization Partners SOW #39 - Data Engineering Team  Renewal</v>
      </c>
      <c r="Y1876" t="str">
        <f t="shared" si="152"/>
        <v>460 Globalization Partners Inc.</v>
      </c>
      <c r="Z1876" t="str">
        <f t="shared" si="148"/>
        <v>460 Globalization Partners Inc.</v>
      </c>
      <c r="AA1876" t="str">
        <f>_xlfn.XLOOKUP(Z1876,'Client Lookup'!A:A,'Client Lookup'!C:C)</f>
        <v>Globalization Partners</v>
      </c>
      <c r="AC1876" t="e">
        <f>_xlfn.XLOOKUP(K1876,'Results vs Forecast'!K:K,'Results vs Forecast'!K:K)</f>
        <v>#N/A</v>
      </c>
    </row>
    <row r="1877" spans="1:29" hidden="1">
      <c r="A1877" s="39"/>
      <c r="B1877" s="1" t="s">
        <v>700</v>
      </c>
      <c r="C1877" s="1" t="s">
        <v>1370</v>
      </c>
      <c r="D1877" s="1" t="s">
        <v>17</v>
      </c>
      <c r="E1877" s="1" t="s">
        <v>17</v>
      </c>
      <c r="F1877" s="2">
        <v>45535</v>
      </c>
      <c r="G1877" s="2">
        <v>45505</v>
      </c>
      <c r="H1877" s="1" t="s">
        <v>5004</v>
      </c>
      <c r="I1877" s="1" t="s">
        <v>5005</v>
      </c>
      <c r="J1877" s="1" t="s">
        <v>587</v>
      </c>
      <c r="K1877" s="1" t="s">
        <v>840</v>
      </c>
      <c r="L1877" s="1" t="s">
        <v>3446</v>
      </c>
      <c r="M1877" s="1"/>
      <c r="N1877" s="1"/>
      <c r="O1877" s="1"/>
      <c r="P1877" s="40">
        <v>240.11176972707966</v>
      </c>
      <c r="Q1877" s="37" t="str">
        <f>IF(C1877="ForthPoint","ForthPoint",IF(D1877="Intercompany",_xlfn.XLOOKUP(E1877,'Dept Lookup'!B:B,'Dept Lookup'!A:A),Modified!D1877))</f>
        <v>Data Engineering</v>
      </c>
      <c r="R1877" t="str">
        <f t="shared" si="149"/>
        <v>Madhive</v>
      </c>
      <c r="S1877" s="1" t="s">
        <v>707</v>
      </c>
      <c r="T1877">
        <f t="shared" si="150"/>
        <v>0</v>
      </c>
      <c r="U1877" s="25" t="str">
        <f>IF(K1877&gt;0,K1877,_xlfn.XLOOKUP(M1877,'Client Lookup'!L:L,'Client Lookup'!N:N))</f>
        <v>26788</v>
      </c>
      <c r="V1877" t="str">
        <f>_xlfn.XLOOKUP(_xlfn.NUMBERVALUE(U1877),'Project Lookup'!X:X,'Project Lookup'!B:B)</f>
        <v>Madhive - SOW1</v>
      </c>
      <c r="X1877" t="str">
        <f t="shared" si="151"/>
        <v>482 Madhive : 1111 Madhive - SOW1</v>
      </c>
      <c r="Y1877" t="str">
        <f t="shared" si="152"/>
        <v>482 Madhive</v>
      </c>
      <c r="Z1877" t="str">
        <f t="shared" si="148"/>
        <v>482 Madhive</v>
      </c>
      <c r="AA1877" t="str">
        <f>_xlfn.XLOOKUP(Z1877,'Client Lookup'!A:A,'Client Lookup'!C:C)</f>
        <v>Madhive</v>
      </c>
      <c r="AC1877" t="e">
        <f>_xlfn.XLOOKUP(K1877,'Results vs Forecast'!K:K,'Results vs Forecast'!K:K)</f>
        <v>#N/A</v>
      </c>
    </row>
    <row r="1878" spans="1:29" hidden="1">
      <c r="A1878" s="39"/>
      <c r="B1878" s="1" t="s">
        <v>700</v>
      </c>
      <c r="C1878" s="1" t="s">
        <v>1370</v>
      </c>
      <c r="D1878" s="1" t="s">
        <v>17</v>
      </c>
      <c r="E1878" s="1" t="s">
        <v>17</v>
      </c>
      <c r="F1878" s="2">
        <v>45535</v>
      </c>
      <c r="G1878" s="2">
        <v>45505</v>
      </c>
      <c r="H1878" s="1" t="s">
        <v>5006</v>
      </c>
      <c r="I1878" s="1" t="s">
        <v>5007</v>
      </c>
      <c r="J1878" s="1" t="s">
        <v>641</v>
      </c>
      <c r="K1878" s="1" t="s">
        <v>886</v>
      </c>
      <c r="L1878" s="1" t="s">
        <v>3668</v>
      </c>
      <c r="M1878" s="1"/>
      <c r="N1878" s="1"/>
      <c r="O1878" s="1"/>
      <c r="P1878" s="40">
        <v>504.23471642686729</v>
      </c>
      <c r="Q1878" s="37" t="str">
        <f>IF(C1878="ForthPoint","ForthPoint",IF(D1878="Intercompany",_xlfn.XLOOKUP(E1878,'Dept Lookup'!B:B,'Dept Lookup'!A:A),Modified!D1878))</f>
        <v>Data Engineering</v>
      </c>
      <c r="R1878" t="str">
        <f t="shared" si="149"/>
        <v>The Blackstone Group</v>
      </c>
      <c r="S1878" s="1" t="s">
        <v>707</v>
      </c>
      <c r="T1878">
        <f t="shared" si="150"/>
        <v>0</v>
      </c>
      <c r="U1878" s="25" t="str">
        <f>IF(K1878&gt;0,K1878,_xlfn.XLOOKUP(M1878,'Client Lookup'!L:L,'Client Lookup'!N:N))</f>
        <v>29419</v>
      </c>
      <c r="V1878" t="str">
        <f>_xlfn.XLOOKUP(_xlfn.NUMBERVALUE(U1878),'Project Lookup'!X:X,'Project Lookup'!B:B)</f>
        <v>Blackstone - SOW#18 - Data Engineer with AWS (Puneet Team)</v>
      </c>
      <c r="X1878" t="str">
        <f t="shared" si="151"/>
        <v>468 Blackstone Inc. : 1194 Blackstone - SOW#18 - Data Engineer with AWS (Puneet Team)</v>
      </c>
      <c r="Y1878" t="str">
        <f t="shared" si="152"/>
        <v>468 Blackstone Inc.</v>
      </c>
      <c r="Z1878" t="str">
        <f t="shared" si="148"/>
        <v>468 Blackstone Inc.</v>
      </c>
      <c r="AA1878" t="str">
        <f>_xlfn.XLOOKUP(Z1878,'Client Lookup'!A:A,'Client Lookup'!C:C)</f>
        <v>The Blackstone Group</v>
      </c>
      <c r="AC1878" t="e">
        <f>_xlfn.XLOOKUP(K1878,'Results vs Forecast'!K:K,'Results vs Forecast'!K:K)</f>
        <v>#N/A</v>
      </c>
    </row>
    <row r="1879" spans="1:29" hidden="1">
      <c r="A1879" s="39"/>
      <c r="B1879" s="1" t="s">
        <v>700</v>
      </c>
      <c r="C1879" s="1" t="s">
        <v>1370</v>
      </c>
      <c r="D1879" s="1" t="s">
        <v>17</v>
      </c>
      <c r="E1879" s="1" t="s">
        <v>17</v>
      </c>
      <c r="F1879" s="2">
        <v>45535</v>
      </c>
      <c r="G1879" s="2">
        <v>45505</v>
      </c>
      <c r="H1879" s="1" t="s">
        <v>5008</v>
      </c>
      <c r="I1879" s="1" t="s">
        <v>5009</v>
      </c>
      <c r="J1879" s="1" t="s">
        <v>617</v>
      </c>
      <c r="K1879" s="1" t="s">
        <v>860</v>
      </c>
      <c r="L1879" s="1" t="s">
        <v>2892</v>
      </c>
      <c r="M1879" s="1"/>
      <c r="N1879" s="1"/>
      <c r="O1879" s="1"/>
      <c r="P1879" s="40">
        <v>158.0735817369941</v>
      </c>
      <c r="Q1879" s="37" t="str">
        <f>IF(C1879="ForthPoint","ForthPoint",IF(D1879="Intercompany",_xlfn.XLOOKUP(E1879,'Dept Lookup'!B:B,'Dept Lookup'!A:A),Modified!D1879))</f>
        <v>Data Engineering</v>
      </c>
      <c r="R1879" t="str">
        <f t="shared" si="149"/>
        <v>Roku</v>
      </c>
      <c r="S1879" s="1" t="s">
        <v>707</v>
      </c>
      <c r="T1879">
        <f t="shared" si="150"/>
        <v>0</v>
      </c>
      <c r="U1879" s="25" t="str">
        <f>IF(K1879&gt;0,K1879,_xlfn.XLOOKUP(M1879,'Client Lookup'!L:L,'Client Lookup'!N:N))</f>
        <v>25138</v>
      </c>
      <c r="V1879" t="str">
        <f>_xlfn.XLOOKUP(_xlfn.NUMBERVALUE(U1879),'Project Lookup'!X:X,'Project Lookup'!B:B)</f>
        <v>SOW#1 2024 - DE &amp; BI Team</v>
      </c>
      <c r="X1879" t="str">
        <f t="shared" si="151"/>
        <v>459 Roku Inc. : 966 SOW#1 2024 - DE &amp; BI Team</v>
      </c>
      <c r="Y1879" t="str">
        <f t="shared" si="152"/>
        <v>459 Roku Inc.</v>
      </c>
      <c r="Z1879" t="str">
        <f t="shared" si="148"/>
        <v>459 Roku Inc.</v>
      </c>
      <c r="AA1879" t="str">
        <f>_xlfn.XLOOKUP(Z1879,'Client Lookup'!A:A,'Client Lookup'!C:C)</f>
        <v>Roku</v>
      </c>
      <c r="AC1879" t="e">
        <f>_xlfn.XLOOKUP(K1879,'Results vs Forecast'!K:K,'Results vs Forecast'!K:K)</f>
        <v>#N/A</v>
      </c>
    </row>
    <row r="1880" spans="1:29" hidden="1">
      <c r="A1880" s="39"/>
      <c r="B1880" s="1" t="s">
        <v>700</v>
      </c>
      <c r="C1880" s="1" t="s">
        <v>1370</v>
      </c>
      <c r="D1880" s="1" t="s">
        <v>17</v>
      </c>
      <c r="E1880" s="1" t="s">
        <v>17</v>
      </c>
      <c r="F1880" s="2">
        <v>45535</v>
      </c>
      <c r="G1880" s="2">
        <v>45505</v>
      </c>
      <c r="H1880" s="1" t="s">
        <v>5010</v>
      </c>
      <c r="I1880" s="1" t="s">
        <v>5011</v>
      </c>
      <c r="J1880" s="1" t="s">
        <v>536</v>
      </c>
      <c r="K1880" s="1" t="s">
        <v>792</v>
      </c>
      <c r="L1880" s="1" t="s">
        <v>3512</v>
      </c>
      <c r="M1880" s="1"/>
      <c r="N1880" s="1"/>
      <c r="O1880" s="1"/>
      <c r="P1880" s="40">
        <v>360.16765459061952</v>
      </c>
      <c r="Q1880" s="37" t="str">
        <f>IF(C1880="ForthPoint","ForthPoint",IF(D1880="Intercompany",_xlfn.XLOOKUP(E1880,'Dept Lookup'!B:B,'Dept Lookup'!A:A),Modified!D1880))</f>
        <v>Data Engineering</v>
      </c>
      <c r="R1880" t="str">
        <f t="shared" si="149"/>
        <v>Globalization Partners</v>
      </c>
      <c r="S1880" s="1" t="s">
        <v>707</v>
      </c>
      <c r="T1880">
        <f t="shared" si="150"/>
        <v>0</v>
      </c>
      <c r="U1880" s="25" t="str">
        <f>IF(K1880&gt;0,K1880,_xlfn.XLOOKUP(M1880,'Client Lookup'!L:L,'Client Lookup'!N:N))</f>
        <v>25867</v>
      </c>
      <c r="V1880" t="str">
        <f>_xlfn.XLOOKUP(_xlfn.NUMBERVALUE(U1880),'Project Lookup'!X:X,'Project Lookup'!B:B)</f>
        <v>GP SOW #34</v>
      </c>
      <c r="X1880" t="str">
        <f t="shared" si="151"/>
        <v>460 Globalization Partners Inc. : 1029 GP SOW #34</v>
      </c>
      <c r="Y1880" t="str">
        <f t="shared" si="152"/>
        <v>460 Globalization Partners Inc.</v>
      </c>
      <c r="Z1880" t="str">
        <f t="shared" ref="Z1880:Z1943" si="153">IF(LEFT(Y1880,3)="ICC",IFERROR(_xlfn.TEXTAFTER(Y1880,"ICC "),Y1880),Y1880)</f>
        <v>460 Globalization Partners Inc.</v>
      </c>
      <c r="AA1880" t="str">
        <f>_xlfn.XLOOKUP(Z1880,'Client Lookup'!A:A,'Client Lookup'!C:C)</f>
        <v>Globalization Partners</v>
      </c>
      <c r="AC1880" t="e">
        <f>_xlfn.XLOOKUP(K1880,'Results vs Forecast'!K:K,'Results vs Forecast'!K:K)</f>
        <v>#N/A</v>
      </c>
    </row>
    <row r="1881" spans="1:29" hidden="1">
      <c r="A1881" s="39"/>
      <c r="B1881" s="1" t="s">
        <v>700</v>
      </c>
      <c r="C1881" s="1" t="s">
        <v>1370</v>
      </c>
      <c r="D1881" s="1" t="s">
        <v>17</v>
      </c>
      <c r="E1881" s="1" t="s">
        <v>17</v>
      </c>
      <c r="F1881" s="2">
        <v>45535</v>
      </c>
      <c r="G1881" s="2">
        <v>45505</v>
      </c>
      <c r="H1881" s="1" t="s">
        <v>5012</v>
      </c>
      <c r="I1881" s="1" t="s">
        <v>5013</v>
      </c>
      <c r="J1881" s="1" t="s">
        <v>617</v>
      </c>
      <c r="K1881" s="1" t="s">
        <v>860</v>
      </c>
      <c r="L1881" s="1" t="s">
        <v>2892</v>
      </c>
      <c r="M1881" s="1"/>
      <c r="N1881" s="1"/>
      <c r="O1881" s="1"/>
      <c r="P1881" s="40">
        <v>464.21608813902071</v>
      </c>
      <c r="Q1881" s="37" t="str">
        <f>IF(C1881="ForthPoint","ForthPoint",IF(D1881="Intercompany",_xlfn.XLOOKUP(E1881,'Dept Lookup'!B:B,'Dept Lookup'!A:A),Modified!D1881))</f>
        <v>Data Engineering</v>
      </c>
      <c r="R1881" t="str">
        <f t="shared" si="149"/>
        <v>Roku</v>
      </c>
      <c r="S1881" s="1" t="s">
        <v>707</v>
      </c>
      <c r="T1881">
        <f t="shared" si="150"/>
        <v>0</v>
      </c>
      <c r="U1881" s="25" t="str">
        <f>IF(K1881&gt;0,K1881,_xlfn.XLOOKUP(M1881,'Client Lookup'!L:L,'Client Lookup'!N:N))</f>
        <v>25138</v>
      </c>
      <c r="V1881" t="str">
        <f>_xlfn.XLOOKUP(_xlfn.NUMBERVALUE(U1881),'Project Lookup'!X:X,'Project Lookup'!B:B)</f>
        <v>SOW#1 2024 - DE &amp; BI Team</v>
      </c>
      <c r="X1881" t="str">
        <f t="shared" si="151"/>
        <v>459 Roku Inc. : 966 SOW#1 2024 - DE &amp; BI Team</v>
      </c>
      <c r="Y1881" t="str">
        <f t="shared" si="152"/>
        <v>459 Roku Inc.</v>
      </c>
      <c r="Z1881" t="str">
        <f t="shared" si="153"/>
        <v>459 Roku Inc.</v>
      </c>
      <c r="AA1881" t="str">
        <f>_xlfn.XLOOKUP(Z1881,'Client Lookup'!A:A,'Client Lookup'!C:C)</f>
        <v>Roku</v>
      </c>
      <c r="AC1881" t="e">
        <f>_xlfn.XLOOKUP(K1881,'Results vs Forecast'!K:K,'Results vs Forecast'!K:K)</f>
        <v>#N/A</v>
      </c>
    </row>
    <row r="1882" spans="1:29" hidden="1">
      <c r="A1882" s="39"/>
      <c r="B1882" s="1" t="s">
        <v>700</v>
      </c>
      <c r="C1882" s="1" t="s">
        <v>1370</v>
      </c>
      <c r="D1882" s="1" t="s">
        <v>17</v>
      </c>
      <c r="E1882" s="1" t="s">
        <v>17</v>
      </c>
      <c r="F1882" s="2">
        <v>45535</v>
      </c>
      <c r="G1882" s="2">
        <v>45505</v>
      </c>
      <c r="H1882" s="1" t="s">
        <v>5014</v>
      </c>
      <c r="I1882" s="1" t="s">
        <v>5015</v>
      </c>
      <c r="J1882" s="1" t="s">
        <v>645</v>
      </c>
      <c r="K1882" s="1" t="s">
        <v>891</v>
      </c>
      <c r="L1882" s="1" t="s">
        <v>3332</v>
      </c>
      <c r="M1882" s="1"/>
      <c r="N1882" s="1"/>
      <c r="O1882" s="1"/>
      <c r="P1882" s="40">
        <v>560.2607960298526</v>
      </c>
      <c r="Q1882" s="37" t="str">
        <f>IF(C1882="ForthPoint","ForthPoint",IF(D1882="Intercompany",_xlfn.XLOOKUP(E1882,'Dept Lookup'!B:B,'Dept Lookup'!A:A),Modified!D1882))</f>
        <v>Data Engineering</v>
      </c>
      <c r="R1882" t="str">
        <f t="shared" si="149"/>
        <v>The Blackstone Group</v>
      </c>
      <c r="S1882" s="1" t="s">
        <v>707</v>
      </c>
      <c r="T1882">
        <f t="shared" si="150"/>
        <v>0</v>
      </c>
      <c r="U1882" s="25" t="str">
        <f>IF(K1882&gt;0,K1882,_xlfn.XLOOKUP(M1882,'Client Lookup'!L:L,'Client Lookup'!N:N))</f>
        <v>25160</v>
      </c>
      <c r="V1882" t="str">
        <f>_xlfn.XLOOKUP(_xlfn.NUMBERVALUE(U1882),'Project Lookup'!X:X,'Project Lookup'!B:B)</f>
        <v>Blackstone SOW #12</v>
      </c>
      <c r="X1882" t="str">
        <f t="shared" si="151"/>
        <v>468 Blackstone Inc. : 988 Blackstone SOW #12</v>
      </c>
      <c r="Y1882" t="str">
        <f t="shared" si="152"/>
        <v>468 Blackstone Inc.</v>
      </c>
      <c r="Z1882" t="str">
        <f t="shared" si="153"/>
        <v>468 Blackstone Inc.</v>
      </c>
      <c r="AA1882" t="str">
        <f>_xlfn.XLOOKUP(Z1882,'Client Lookup'!A:A,'Client Lookup'!C:C)</f>
        <v>The Blackstone Group</v>
      </c>
      <c r="AC1882" t="e">
        <f>_xlfn.XLOOKUP(K1882,'Results vs Forecast'!K:K,'Results vs Forecast'!K:K)</f>
        <v>#N/A</v>
      </c>
    </row>
    <row r="1883" spans="1:29" hidden="1">
      <c r="A1883" s="39"/>
      <c r="B1883" s="1" t="s">
        <v>700</v>
      </c>
      <c r="C1883" s="1" t="s">
        <v>1370</v>
      </c>
      <c r="D1883" s="1" t="s">
        <v>17</v>
      </c>
      <c r="E1883" s="1" t="s">
        <v>17</v>
      </c>
      <c r="F1883" s="2">
        <v>45535</v>
      </c>
      <c r="G1883" s="2">
        <v>45505</v>
      </c>
      <c r="H1883" s="1" t="s">
        <v>5016</v>
      </c>
      <c r="I1883" s="1" t="s">
        <v>5017</v>
      </c>
      <c r="J1883" s="1" t="s">
        <v>617</v>
      </c>
      <c r="K1883" s="1" t="s">
        <v>860</v>
      </c>
      <c r="L1883" s="1" t="s">
        <v>2892</v>
      </c>
      <c r="M1883" s="1"/>
      <c r="N1883" s="1"/>
      <c r="O1883" s="1"/>
      <c r="P1883" s="40">
        <v>432.20118550874338</v>
      </c>
      <c r="Q1883" s="37" t="str">
        <f>IF(C1883="ForthPoint","ForthPoint",IF(D1883="Intercompany",_xlfn.XLOOKUP(E1883,'Dept Lookup'!B:B,'Dept Lookup'!A:A),Modified!D1883))</f>
        <v>Data Engineering</v>
      </c>
      <c r="R1883" t="str">
        <f t="shared" si="149"/>
        <v>Roku</v>
      </c>
      <c r="S1883" s="1" t="s">
        <v>707</v>
      </c>
      <c r="T1883">
        <f t="shared" si="150"/>
        <v>0</v>
      </c>
      <c r="U1883" s="25" t="str">
        <f>IF(K1883&gt;0,K1883,_xlfn.XLOOKUP(M1883,'Client Lookup'!L:L,'Client Lookup'!N:N))</f>
        <v>25138</v>
      </c>
      <c r="V1883" t="str">
        <f>_xlfn.XLOOKUP(_xlfn.NUMBERVALUE(U1883),'Project Lookup'!X:X,'Project Lookup'!B:B)</f>
        <v>SOW#1 2024 - DE &amp; BI Team</v>
      </c>
      <c r="X1883" t="str">
        <f t="shared" si="151"/>
        <v>459 Roku Inc. : 966 SOW#1 2024 - DE &amp; BI Team</v>
      </c>
      <c r="Y1883" t="str">
        <f t="shared" si="152"/>
        <v>459 Roku Inc.</v>
      </c>
      <c r="Z1883" t="str">
        <f t="shared" si="153"/>
        <v>459 Roku Inc.</v>
      </c>
      <c r="AA1883" t="str">
        <f>_xlfn.XLOOKUP(Z1883,'Client Lookup'!A:A,'Client Lookup'!C:C)</f>
        <v>Roku</v>
      </c>
      <c r="AC1883" t="e">
        <f>_xlfn.XLOOKUP(K1883,'Results vs Forecast'!K:K,'Results vs Forecast'!K:K)</f>
        <v>#N/A</v>
      </c>
    </row>
    <row r="1884" spans="1:29" hidden="1">
      <c r="A1884" s="39"/>
      <c r="B1884" s="1" t="s">
        <v>700</v>
      </c>
      <c r="C1884" s="1" t="s">
        <v>1370</v>
      </c>
      <c r="D1884" s="1" t="s">
        <v>17</v>
      </c>
      <c r="E1884" s="1" t="s">
        <v>17</v>
      </c>
      <c r="F1884" s="2">
        <v>45535</v>
      </c>
      <c r="G1884" s="2">
        <v>45505</v>
      </c>
      <c r="H1884" s="1" t="s">
        <v>5018</v>
      </c>
      <c r="I1884" s="1" t="s">
        <v>5019</v>
      </c>
      <c r="J1884" s="1" t="s">
        <v>645</v>
      </c>
      <c r="K1884" s="1" t="s">
        <v>891</v>
      </c>
      <c r="L1884" s="1" t="s">
        <v>3332</v>
      </c>
      <c r="M1884" s="1"/>
      <c r="N1884" s="1"/>
      <c r="O1884" s="1"/>
      <c r="P1884" s="40">
        <v>560.2607960298526</v>
      </c>
      <c r="Q1884" s="37" t="str">
        <f>IF(C1884="ForthPoint","ForthPoint",IF(D1884="Intercompany",_xlfn.XLOOKUP(E1884,'Dept Lookup'!B:B,'Dept Lookup'!A:A),Modified!D1884))</f>
        <v>Data Engineering</v>
      </c>
      <c r="R1884" t="str">
        <f t="shared" si="149"/>
        <v>The Blackstone Group</v>
      </c>
      <c r="S1884" s="1" t="s">
        <v>707</v>
      </c>
      <c r="T1884">
        <f t="shared" si="150"/>
        <v>0</v>
      </c>
      <c r="U1884" s="25" t="str">
        <f>IF(K1884&gt;0,K1884,_xlfn.XLOOKUP(M1884,'Client Lookup'!L:L,'Client Lookup'!N:N))</f>
        <v>25160</v>
      </c>
      <c r="V1884" t="str">
        <f>_xlfn.XLOOKUP(_xlfn.NUMBERVALUE(U1884),'Project Lookup'!X:X,'Project Lookup'!B:B)</f>
        <v>Blackstone SOW #12</v>
      </c>
      <c r="X1884" t="str">
        <f t="shared" si="151"/>
        <v>468 Blackstone Inc. : 988 Blackstone SOW #12</v>
      </c>
      <c r="Y1884" t="str">
        <f t="shared" si="152"/>
        <v>468 Blackstone Inc.</v>
      </c>
      <c r="Z1884" t="str">
        <f t="shared" si="153"/>
        <v>468 Blackstone Inc.</v>
      </c>
      <c r="AA1884" t="str">
        <f>_xlfn.XLOOKUP(Z1884,'Client Lookup'!A:A,'Client Lookup'!C:C)</f>
        <v>The Blackstone Group</v>
      </c>
      <c r="AC1884" t="e">
        <f>_xlfn.XLOOKUP(K1884,'Results vs Forecast'!K:K,'Results vs Forecast'!K:K)</f>
        <v>#N/A</v>
      </c>
    </row>
    <row r="1885" spans="1:29" hidden="1">
      <c r="A1885" s="39"/>
      <c r="B1885" s="1" t="s">
        <v>700</v>
      </c>
      <c r="C1885" s="1" t="s">
        <v>1370</v>
      </c>
      <c r="D1885" s="1" t="s">
        <v>17</v>
      </c>
      <c r="E1885" s="1" t="s">
        <v>17</v>
      </c>
      <c r="F1885" s="2">
        <v>45535</v>
      </c>
      <c r="G1885" s="2">
        <v>45505</v>
      </c>
      <c r="H1885" s="1" t="s">
        <v>5020</v>
      </c>
      <c r="I1885" s="1" t="s">
        <v>5021</v>
      </c>
      <c r="J1885" s="1" t="s">
        <v>642</v>
      </c>
      <c r="K1885" s="1" t="s">
        <v>881</v>
      </c>
      <c r="L1885" s="1" t="s">
        <v>3416</v>
      </c>
      <c r="M1885" s="1"/>
      <c r="N1885" s="1"/>
      <c r="O1885" s="1"/>
      <c r="P1885" s="40">
        <v>520.2421677420059</v>
      </c>
      <c r="Q1885" s="37" t="str">
        <f>IF(C1885="ForthPoint","ForthPoint",IF(D1885="Intercompany",_xlfn.XLOOKUP(E1885,'Dept Lookup'!B:B,'Dept Lookup'!A:A),Modified!D1885))</f>
        <v>Data Engineering</v>
      </c>
      <c r="R1885" t="str">
        <f t="shared" si="149"/>
        <v>The Blackstone Group</v>
      </c>
      <c r="S1885" s="1" t="s">
        <v>707</v>
      </c>
      <c r="T1885">
        <f t="shared" si="150"/>
        <v>0</v>
      </c>
      <c r="U1885" s="25" t="str">
        <f>IF(K1885&gt;0,K1885,_xlfn.XLOOKUP(M1885,'Client Lookup'!L:L,'Client Lookup'!N:N))</f>
        <v>32036</v>
      </c>
      <c r="V1885" t="str">
        <f>_xlfn.XLOOKUP(_xlfn.NUMBERVALUE(U1885),'Project Lookup'!X:X,'Project Lookup'!B:B)</f>
        <v>Blackstone - Python Engineers (James Team)</v>
      </c>
      <c r="X1885" t="str">
        <f t="shared" si="151"/>
        <v>468 Blackstone Inc. : 1255 Blackstone - Python Engineers (James Team)</v>
      </c>
      <c r="Y1885" t="str">
        <f t="shared" si="152"/>
        <v>468 Blackstone Inc.</v>
      </c>
      <c r="Z1885" t="str">
        <f t="shared" si="153"/>
        <v>468 Blackstone Inc.</v>
      </c>
      <c r="AA1885" t="str">
        <f>_xlfn.XLOOKUP(Z1885,'Client Lookup'!A:A,'Client Lookup'!C:C)</f>
        <v>The Blackstone Group</v>
      </c>
      <c r="AC1885" t="e">
        <f>_xlfn.XLOOKUP(K1885,'Results vs Forecast'!K:K,'Results vs Forecast'!K:K)</f>
        <v>#N/A</v>
      </c>
    </row>
    <row r="1886" spans="1:29" hidden="1">
      <c r="A1886" s="39"/>
      <c r="B1886" s="1" t="s">
        <v>700</v>
      </c>
      <c r="C1886" s="1" t="s">
        <v>1370</v>
      </c>
      <c r="D1886" s="1" t="s">
        <v>17</v>
      </c>
      <c r="E1886" s="1" t="s">
        <v>17</v>
      </c>
      <c r="F1886" s="2">
        <v>45535</v>
      </c>
      <c r="G1886" s="2">
        <v>45505</v>
      </c>
      <c r="H1886" s="1" t="s">
        <v>5022</v>
      </c>
      <c r="I1886" s="1" t="s">
        <v>5023</v>
      </c>
      <c r="J1886" s="1" t="s">
        <v>642</v>
      </c>
      <c r="K1886" s="1" t="s">
        <v>881</v>
      </c>
      <c r="L1886" s="1" t="s">
        <v>3416</v>
      </c>
      <c r="M1886" s="1"/>
      <c r="N1886" s="1"/>
      <c r="O1886" s="1"/>
      <c r="P1886" s="40">
        <v>560.2607960298526</v>
      </c>
      <c r="Q1886" s="37" t="str">
        <f>IF(C1886="ForthPoint","ForthPoint",IF(D1886="Intercompany",_xlfn.XLOOKUP(E1886,'Dept Lookup'!B:B,'Dept Lookup'!A:A),Modified!D1886))</f>
        <v>Data Engineering</v>
      </c>
      <c r="R1886" t="str">
        <f t="shared" si="149"/>
        <v>The Blackstone Group</v>
      </c>
      <c r="S1886" s="1" t="s">
        <v>707</v>
      </c>
      <c r="T1886">
        <f t="shared" si="150"/>
        <v>0</v>
      </c>
      <c r="U1886" s="25" t="str">
        <f>IF(K1886&gt;0,K1886,_xlfn.XLOOKUP(M1886,'Client Lookup'!L:L,'Client Lookup'!N:N))</f>
        <v>32036</v>
      </c>
      <c r="V1886" t="str">
        <f>_xlfn.XLOOKUP(_xlfn.NUMBERVALUE(U1886),'Project Lookup'!X:X,'Project Lookup'!B:B)</f>
        <v>Blackstone - Python Engineers (James Team)</v>
      </c>
      <c r="X1886" t="str">
        <f t="shared" si="151"/>
        <v>468 Blackstone Inc. : 1255 Blackstone - Python Engineers (James Team)</v>
      </c>
      <c r="Y1886" t="str">
        <f t="shared" si="152"/>
        <v>468 Blackstone Inc.</v>
      </c>
      <c r="Z1886" t="str">
        <f t="shared" si="153"/>
        <v>468 Blackstone Inc.</v>
      </c>
      <c r="AA1886" t="str">
        <f>_xlfn.XLOOKUP(Z1886,'Client Lookup'!A:A,'Client Lookup'!C:C)</f>
        <v>The Blackstone Group</v>
      </c>
      <c r="AC1886" t="e">
        <f>_xlfn.XLOOKUP(K1886,'Results vs Forecast'!K:K,'Results vs Forecast'!K:K)</f>
        <v>#N/A</v>
      </c>
    </row>
    <row r="1887" spans="1:29" hidden="1">
      <c r="A1887" s="39"/>
      <c r="B1887" s="1" t="s">
        <v>700</v>
      </c>
      <c r="C1887" s="1" t="s">
        <v>1370</v>
      </c>
      <c r="D1887" s="1" t="s">
        <v>17</v>
      </c>
      <c r="E1887" s="1" t="s">
        <v>17</v>
      </c>
      <c r="F1887" s="2">
        <v>45535</v>
      </c>
      <c r="G1887" s="2">
        <v>45505</v>
      </c>
      <c r="H1887" s="1" t="s">
        <v>5024</v>
      </c>
      <c r="I1887" s="1" t="s">
        <v>5025</v>
      </c>
      <c r="J1887" s="1" t="s">
        <v>818</v>
      </c>
      <c r="K1887" s="1" t="s">
        <v>796</v>
      </c>
      <c r="L1887" s="1" t="s">
        <v>3346</v>
      </c>
      <c r="M1887" s="1"/>
      <c r="N1887" s="1"/>
      <c r="O1887" s="1"/>
      <c r="P1887" s="40">
        <v>520.2421677420059</v>
      </c>
      <c r="Q1887" s="37" t="str">
        <f>IF(C1887="ForthPoint","ForthPoint",IF(D1887="Intercompany",_xlfn.XLOOKUP(E1887,'Dept Lookup'!B:B,'Dept Lookup'!A:A),Modified!D1887))</f>
        <v>Data Engineering</v>
      </c>
      <c r="R1887" t="str">
        <f t="shared" si="149"/>
        <v>Globalization Partners</v>
      </c>
      <c r="S1887" s="1" t="s">
        <v>707</v>
      </c>
      <c r="T1887">
        <f t="shared" si="150"/>
        <v>0</v>
      </c>
      <c r="U1887" s="25" t="str">
        <f>IF(K1887&gt;0,K1887,_xlfn.XLOOKUP(M1887,'Client Lookup'!L:L,'Client Lookup'!N:N))</f>
        <v>36410</v>
      </c>
      <c r="V1887" t="str">
        <f>_xlfn.XLOOKUP(_xlfn.NUMBERVALUE(U1887),'Project Lookup'!X:X,'Project Lookup'!B:B)</f>
        <v>Globalization Partners SOW #40 - Data Engineering Team Renewal</v>
      </c>
      <c r="X1887" t="str">
        <f t="shared" si="151"/>
        <v>460 Globalization Partners Inc. : 1367 Globalization Partners SOW #40 - Data Engineering Team Renewal</v>
      </c>
      <c r="Y1887" t="str">
        <f t="shared" si="152"/>
        <v>460 Globalization Partners Inc.</v>
      </c>
      <c r="Z1887" t="str">
        <f t="shared" si="153"/>
        <v>460 Globalization Partners Inc.</v>
      </c>
      <c r="AA1887" t="str">
        <f>_xlfn.XLOOKUP(Z1887,'Client Lookup'!A:A,'Client Lookup'!C:C)</f>
        <v>Globalization Partners</v>
      </c>
      <c r="AC1887" t="e">
        <f>_xlfn.XLOOKUP(K1887,'Results vs Forecast'!K:K,'Results vs Forecast'!K:K)</f>
        <v>#N/A</v>
      </c>
    </row>
    <row r="1888" spans="1:29" hidden="1">
      <c r="A1888" s="39"/>
      <c r="B1888" s="1" t="s">
        <v>700</v>
      </c>
      <c r="C1888" s="1" t="s">
        <v>1370</v>
      </c>
      <c r="D1888" s="1" t="s">
        <v>17</v>
      </c>
      <c r="E1888" s="1" t="s">
        <v>17</v>
      </c>
      <c r="F1888" s="2">
        <v>45535</v>
      </c>
      <c r="G1888" s="2">
        <v>45505</v>
      </c>
      <c r="H1888" s="1" t="s">
        <v>5026</v>
      </c>
      <c r="I1888" s="1" t="s">
        <v>5027</v>
      </c>
      <c r="J1888" s="1" t="s">
        <v>617</v>
      </c>
      <c r="K1888" s="1" t="s">
        <v>860</v>
      </c>
      <c r="L1888" s="1" t="s">
        <v>2892</v>
      </c>
      <c r="M1888" s="1"/>
      <c r="N1888" s="1"/>
      <c r="O1888" s="1"/>
      <c r="P1888" s="40">
        <v>504.23471642686729</v>
      </c>
      <c r="Q1888" s="37" t="str">
        <f>IF(C1888="ForthPoint","ForthPoint",IF(D1888="Intercompany",_xlfn.XLOOKUP(E1888,'Dept Lookup'!B:B,'Dept Lookup'!A:A),Modified!D1888))</f>
        <v>Data Engineering</v>
      </c>
      <c r="R1888" t="str">
        <f t="shared" si="149"/>
        <v>Roku</v>
      </c>
      <c r="S1888" s="1" t="s">
        <v>707</v>
      </c>
      <c r="T1888">
        <f t="shared" si="150"/>
        <v>0</v>
      </c>
      <c r="U1888" s="25" t="str">
        <f>IF(K1888&gt;0,K1888,_xlfn.XLOOKUP(M1888,'Client Lookup'!L:L,'Client Lookup'!N:N))</f>
        <v>25138</v>
      </c>
      <c r="V1888" t="str">
        <f>_xlfn.XLOOKUP(_xlfn.NUMBERVALUE(U1888),'Project Lookup'!X:X,'Project Lookup'!B:B)</f>
        <v>SOW#1 2024 - DE &amp; BI Team</v>
      </c>
      <c r="X1888" t="str">
        <f t="shared" si="151"/>
        <v>459 Roku Inc. : 966 SOW#1 2024 - DE &amp; BI Team</v>
      </c>
      <c r="Y1888" t="str">
        <f t="shared" si="152"/>
        <v>459 Roku Inc.</v>
      </c>
      <c r="Z1888" t="str">
        <f t="shared" si="153"/>
        <v>459 Roku Inc.</v>
      </c>
      <c r="AA1888" t="str">
        <f>_xlfn.XLOOKUP(Z1888,'Client Lookup'!A:A,'Client Lookup'!C:C)</f>
        <v>Roku</v>
      </c>
      <c r="AC1888" t="e">
        <f>_xlfn.XLOOKUP(K1888,'Results vs Forecast'!K:K,'Results vs Forecast'!K:K)</f>
        <v>#N/A</v>
      </c>
    </row>
    <row r="1889" spans="1:29" hidden="1">
      <c r="A1889" s="39"/>
      <c r="B1889" s="1" t="s">
        <v>700</v>
      </c>
      <c r="C1889" s="1" t="s">
        <v>1370</v>
      </c>
      <c r="D1889" s="1" t="s">
        <v>17</v>
      </c>
      <c r="E1889" s="1" t="s">
        <v>17</v>
      </c>
      <c r="F1889" s="2">
        <v>45535</v>
      </c>
      <c r="G1889" s="2">
        <v>45505</v>
      </c>
      <c r="H1889" s="1" t="s">
        <v>5028</v>
      </c>
      <c r="I1889" s="1" t="s">
        <v>5029</v>
      </c>
      <c r="J1889" s="1" t="s">
        <v>644</v>
      </c>
      <c r="K1889" s="1" t="s">
        <v>888</v>
      </c>
      <c r="L1889" s="1" t="s">
        <v>3388</v>
      </c>
      <c r="M1889" s="1"/>
      <c r="N1889" s="1"/>
      <c r="O1889" s="1"/>
      <c r="P1889" s="40">
        <v>560.2607960298526</v>
      </c>
      <c r="Q1889" s="37" t="str">
        <f>IF(C1889="ForthPoint","ForthPoint",IF(D1889="Intercompany",_xlfn.XLOOKUP(E1889,'Dept Lookup'!B:B,'Dept Lookup'!A:A),Modified!D1889))</f>
        <v>Data Engineering</v>
      </c>
      <c r="R1889" t="str">
        <f t="shared" si="149"/>
        <v>The Blackstone Group</v>
      </c>
      <c r="S1889" s="1" t="s">
        <v>707</v>
      </c>
      <c r="T1889">
        <f t="shared" si="150"/>
        <v>0</v>
      </c>
      <c r="U1889" s="25" t="str">
        <f>IF(K1889&gt;0,K1889,_xlfn.XLOOKUP(M1889,'Client Lookup'!L:L,'Client Lookup'!N:N))</f>
        <v>34751</v>
      </c>
      <c r="V1889" t="str">
        <f>_xlfn.XLOOKUP(_xlfn.NUMBERVALUE(U1889),'Project Lookup'!X:X,'Project Lookup'!B:B)</f>
        <v>Blackstone - SOW#19 - Exec Office Team (.Net)</v>
      </c>
      <c r="X1889" t="str">
        <f t="shared" si="151"/>
        <v>468 Blackstone Inc. : 1329 Blackstone - SOW#19 - Exec Office Team (.Net)</v>
      </c>
      <c r="Y1889" t="str">
        <f t="shared" si="152"/>
        <v>468 Blackstone Inc.</v>
      </c>
      <c r="Z1889" t="str">
        <f t="shared" si="153"/>
        <v>468 Blackstone Inc.</v>
      </c>
      <c r="AA1889" t="str">
        <f>_xlfn.XLOOKUP(Z1889,'Client Lookup'!A:A,'Client Lookup'!C:C)</f>
        <v>The Blackstone Group</v>
      </c>
      <c r="AC1889" t="e">
        <f>_xlfn.XLOOKUP(K1889,'Results vs Forecast'!K:K,'Results vs Forecast'!K:K)</f>
        <v>#N/A</v>
      </c>
    </row>
    <row r="1890" spans="1:29" hidden="1">
      <c r="A1890" s="39"/>
      <c r="B1890" s="1" t="s">
        <v>700</v>
      </c>
      <c r="C1890" s="1" t="s">
        <v>1370</v>
      </c>
      <c r="D1890" s="1" t="s">
        <v>17</v>
      </c>
      <c r="E1890" s="1" t="s">
        <v>17</v>
      </c>
      <c r="F1890" s="2">
        <v>45535</v>
      </c>
      <c r="G1890" s="2">
        <v>45505</v>
      </c>
      <c r="H1890" s="1" t="s">
        <v>5030</v>
      </c>
      <c r="I1890" s="1" t="s">
        <v>5031</v>
      </c>
      <c r="J1890" s="1" t="s">
        <v>535</v>
      </c>
      <c r="K1890" s="1" t="s">
        <v>791</v>
      </c>
      <c r="L1890" s="1" t="s">
        <v>4898</v>
      </c>
      <c r="M1890" s="1"/>
      <c r="N1890" s="1"/>
      <c r="O1890" s="1"/>
      <c r="P1890" s="40">
        <v>544.25334471471388</v>
      </c>
      <c r="Q1890" s="37" t="str">
        <f>IF(C1890="ForthPoint","ForthPoint",IF(D1890="Intercompany",_xlfn.XLOOKUP(E1890,'Dept Lookup'!B:B,'Dept Lookup'!A:A),Modified!D1890))</f>
        <v>Data Engineering</v>
      </c>
      <c r="R1890" t="str">
        <f t="shared" si="149"/>
        <v>Globalization Partners</v>
      </c>
      <c r="S1890" s="1" t="s">
        <v>707</v>
      </c>
      <c r="T1890">
        <f t="shared" si="150"/>
        <v>0</v>
      </c>
      <c r="U1890" s="25" t="str">
        <f>IF(K1890&gt;0,K1890,_xlfn.XLOOKUP(M1890,'Client Lookup'!L:L,'Client Lookup'!N:N))</f>
        <v>25866</v>
      </c>
      <c r="V1890" t="str">
        <f>_xlfn.XLOOKUP(_xlfn.NUMBERVALUE(U1890),'Project Lookup'!X:X,'Project Lookup'!B:B)</f>
        <v>GP SOW #33</v>
      </c>
      <c r="X1890" t="str">
        <f t="shared" si="151"/>
        <v>460 Globalization Partners Inc. : 1028 GP SOW #33</v>
      </c>
      <c r="Y1890" t="str">
        <f t="shared" si="152"/>
        <v>460 Globalization Partners Inc.</v>
      </c>
      <c r="Z1890" t="str">
        <f t="shared" si="153"/>
        <v>460 Globalization Partners Inc.</v>
      </c>
      <c r="AA1890" t="str">
        <f>_xlfn.XLOOKUP(Z1890,'Client Lookup'!A:A,'Client Lookup'!C:C)</f>
        <v>Globalization Partners</v>
      </c>
      <c r="AC1890" t="e">
        <f>_xlfn.XLOOKUP(K1890,'Results vs Forecast'!K:K,'Results vs Forecast'!K:K)</f>
        <v>#N/A</v>
      </c>
    </row>
    <row r="1891" spans="1:29" hidden="1">
      <c r="A1891" s="39"/>
      <c r="B1891" s="1" t="s">
        <v>700</v>
      </c>
      <c r="C1891" s="1" t="s">
        <v>1370</v>
      </c>
      <c r="D1891" s="1" t="s">
        <v>17</v>
      </c>
      <c r="E1891" s="1" t="s">
        <v>17</v>
      </c>
      <c r="F1891" s="2">
        <v>45535</v>
      </c>
      <c r="G1891" s="2">
        <v>45505</v>
      </c>
      <c r="H1891" s="1" t="s">
        <v>5032</v>
      </c>
      <c r="I1891" s="1" t="s">
        <v>5033</v>
      </c>
      <c r="J1891" s="1" t="s">
        <v>645</v>
      </c>
      <c r="K1891" s="1" t="s">
        <v>891</v>
      </c>
      <c r="L1891" s="1" t="s">
        <v>3332</v>
      </c>
      <c r="M1891" s="1"/>
      <c r="N1891" s="1"/>
      <c r="O1891" s="1"/>
      <c r="P1891" s="40">
        <v>560.2607960298526</v>
      </c>
      <c r="Q1891" s="37" t="str">
        <f>IF(C1891="ForthPoint","ForthPoint",IF(D1891="Intercompany",_xlfn.XLOOKUP(E1891,'Dept Lookup'!B:B,'Dept Lookup'!A:A),Modified!D1891))</f>
        <v>Data Engineering</v>
      </c>
      <c r="R1891" t="str">
        <f t="shared" si="149"/>
        <v>The Blackstone Group</v>
      </c>
      <c r="S1891" s="1" t="s">
        <v>707</v>
      </c>
      <c r="T1891">
        <f t="shared" si="150"/>
        <v>0</v>
      </c>
      <c r="U1891" s="25" t="str">
        <f>IF(K1891&gt;0,K1891,_xlfn.XLOOKUP(M1891,'Client Lookup'!L:L,'Client Lookup'!N:N))</f>
        <v>25160</v>
      </c>
      <c r="V1891" t="str">
        <f>_xlfn.XLOOKUP(_xlfn.NUMBERVALUE(U1891),'Project Lookup'!X:X,'Project Lookup'!B:B)</f>
        <v>Blackstone SOW #12</v>
      </c>
      <c r="X1891" t="str">
        <f t="shared" si="151"/>
        <v>468 Blackstone Inc. : 988 Blackstone SOW #12</v>
      </c>
      <c r="Y1891" t="str">
        <f t="shared" si="152"/>
        <v>468 Blackstone Inc.</v>
      </c>
      <c r="Z1891" t="str">
        <f t="shared" si="153"/>
        <v>468 Blackstone Inc.</v>
      </c>
      <c r="AA1891" t="str">
        <f>_xlfn.XLOOKUP(Z1891,'Client Lookup'!A:A,'Client Lookup'!C:C)</f>
        <v>The Blackstone Group</v>
      </c>
      <c r="AC1891" t="e">
        <f>_xlfn.XLOOKUP(K1891,'Results vs Forecast'!K:K,'Results vs Forecast'!K:K)</f>
        <v>#N/A</v>
      </c>
    </row>
    <row r="1892" spans="1:29" hidden="1">
      <c r="A1892" s="39"/>
      <c r="B1892" s="1" t="s">
        <v>700</v>
      </c>
      <c r="C1892" s="1" t="s">
        <v>1370</v>
      </c>
      <c r="D1892" s="1" t="s">
        <v>17</v>
      </c>
      <c r="E1892" s="1" t="s">
        <v>17</v>
      </c>
      <c r="F1892" s="2">
        <v>45535</v>
      </c>
      <c r="G1892" s="2">
        <v>45505</v>
      </c>
      <c r="H1892" s="1" t="s">
        <v>5034</v>
      </c>
      <c r="I1892" s="1" t="s">
        <v>5035</v>
      </c>
      <c r="J1892" s="1" t="s">
        <v>617</v>
      </c>
      <c r="K1892" s="1" t="s">
        <v>860</v>
      </c>
      <c r="L1892" s="1" t="s">
        <v>2892</v>
      </c>
      <c r="M1892" s="1"/>
      <c r="N1892" s="1"/>
      <c r="O1892" s="1"/>
      <c r="P1892" s="40">
        <v>380.17696873454281</v>
      </c>
      <c r="Q1892" s="37" t="str">
        <f>IF(C1892="ForthPoint","ForthPoint",IF(D1892="Intercompany",_xlfn.XLOOKUP(E1892,'Dept Lookup'!B:B,'Dept Lookup'!A:A),Modified!D1892))</f>
        <v>Data Engineering</v>
      </c>
      <c r="R1892" t="str">
        <f t="shared" si="149"/>
        <v>Roku</v>
      </c>
      <c r="S1892" s="1" t="s">
        <v>707</v>
      </c>
      <c r="T1892">
        <f t="shared" si="150"/>
        <v>0</v>
      </c>
      <c r="U1892" s="25" t="str">
        <f>IF(K1892&gt;0,K1892,_xlfn.XLOOKUP(M1892,'Client Lookup'!L:L,'Client Lookup'!N:N))</f>
        <v>25138</v>
      </c>
      <c r="V1892" t="str">
        <f>_xlfn.XLOOKUP(_xlfn.NUMBERVALUE(U1892),'Project Lookup'!X:X,'Project Lookup'!B:B)</f>
        <v>SOW#1 2024 - DE &amp; BI Team</v>
      </c>
      <c r="X1892" t="str">
        <f t="shared" si="151"/>
        <v>459 Roku Inc. : 966 SOW#1 2024 - DE &amp; BI Team</v>
      </c>
      <c r="Y1892" t="str">
        <f t="shared" si="152"/>
        <v>459 Roku Inc.</v>
      </c>
      <c r="Z1892" t="str">
        <f t="shared" si="153"/>
        <v>459 Roku Inc.</v>
      </c>
      <c r="AA1892" t="str">
        <f>_xlfn.XLOOKUP(Z1892,'Client Lookup'!A:A,'Client Lookup'!C:C)</f>
        <v>Roku</v>
      </c>
      <c r="AC1892" t="e">
        <f>_xlfn.XLOOKUP(K1892,'Results vs Forecast'!K:K,'Results vs Forecast'!K:K)</f>
        <v>#N/A</v>
      </c>
    </row>
    <row r="1893" spans="1:29" hidden="1">
      <c r="A1893" s="39"/>
      <c r="B1893" s="1" t="s">
        <v>700</v>
      </c>
      <c r="C1893" s="1" t="s">
        <v>1370</v>
      </c>
      <c r="D1893" s="1" t="s">
        <v>17</v>
      </c>
      <c r="E1893" s="1" t="s">
        <v>17</v>
      </c>
      <c r="F1893" s="2">
        <v>45535</v>
      </c>
      <c r="G1893" s="2">
        <v>45505</v>
      </c>
      <c r="H1893" s="1" t="s">
        <v>5036</v>
      </c>
      <c r="I1893" s="1" t="s">
        <v>5037</v>
      </c>
      <c r="J1893" s="1" t="s">
        <v>536</v>
      </c>
      <c r="K1893" s="1" t="s">
        <v>792</v>
      </c>
      <c r="L1893" s="1" t="s">
        <v>3512</v>
      </c>
      <c r="M1893" s="1"/>
      <c r="N1893" s="1"/>
      <c r="O1893" s="1"/>
      <c r="P1893" s="40">
        <v>360.16765459061952</v>
      </c>
      <c r="Q1893" s="37" t="str">
        <f>IF(C1893="ForthPoint","ForthPoint",IF(D1893="Intercompany",_xlfn.XLOOKUP(E1893,'Dept Lookup'!B:B,'Dept Lookup'!A:A),Modified!D1893))</f>
        <v>Data Engineering</v>
      </c>
      <c r="R1893" t="str">
        <f t="shared" si="149"/>
        <v>Globalization Partners</v>
      </c>
      <c r="S1893" s="1" t="s">
        <v>707</v>
      </c>
      <c r="T1893">
        <f t="shared" si="150"/>
        <v>0</v>
      </c>
      <c r="U1893" s="25" t="str">
        <f>IF(K1893&gt;0,K1893,_xlfn.XLOOKUP(M1893,'Client Lookup'!L:L,'Client Lookup'!N:N))</f>
        <v>25867</v>
      </c>
      <c r="V1893" t="str">
        <f>_xlfn.XLOOKUP(_xlfn.NUMBERVALUE(U1893),'Project Lookup'!X:X,'Project Lookup'!B:B)</f>
        <v>GP SOW #34</v>
      </c>
      <c r="X1893" t="str">
        <f t="shared" si="151"/>
        <v>460 Globalization Partners Inc. : 1029 GP SOW #34</v>
      </c>
      <c r="Y1893" t="str">
        <f t="shared" si="152"/>
        <v>460 Globalization Partners Inc.</v>
      </c>
      <c r="Z1893" t="str">
        <f t="shared" si="153"/>
        <v>460 Globalization Partners Inc.</v>
      </c>
      <c r="AA1893" t="str">
        <f>_xlfn.XLOOKUP(Z1893,'Client Lookup'!A:A,'Client Lookup'!C:C)</f>
        <v>Globalization Partners</v>
      </c>
      <c r="AC1893" t="e">
        <f>_xlfn.XLOOKUP(K1893,'Results vs Forecast'!K:K,'Results vs Forecast'!K:K)</f>
        <v>#N/A</v>
      </c>
    </row>
    <row r="1894" spans="1:29" hidden="1">
      <c r="A1894" s="39"/>
      <c r="B1894" s="1" t="s">
        <v>700</v>
      </c>
      <c r="C1894" s="1" t="s">
        <v>1370</v>
      </c>
      <c r="D1894" s="1" t="s">
        <v>17</v>
      </c>
      <c r="E1894" s="1" t="s">
        <v>17</v>
      </c>
      <c r="F1894" s="2">
        <v>45535</v>
      </c>
      <c r="G1894" s="2">
        <v>45505</v>
      </c>
      <c r="H1894" s="1" t="s">
        <v>5038</v>
      </c>
      <c r="I1894" s="1" t="s">
        <v>5039</v>
      </c>
      <c r="J1894" s="1" t="s">
        <v>641</v>
      </c>
      <c r="K1894" s="1" t="s">
        <v>886</v>
      </c>
      <c r="L1894" s="1" t="s">
        <v>3668</v>
      </c>
      <c r="M1894" s="1"/>
      <c r="N1894" s="1"/>
      <c r="O1894" s="1"/>
      <c r="P1894" s="40">
        <v>560.2607960298526</v>
      </c>
      <c r="Q1894" s="37" t="str">
        <f>IF(C1894="ForthPoint","ForthPoint",IF(D1894="Intercompany",_xlfn.XLOOKUP(E1894,'Dept Lookup'!B:B,'Dept Lookup'!A:A),Modified!D1894))</f>
        <v>Data Engineering</v>
      </c>
      <c r="R1894" t="str">
        <f t="shared" si="149"/>
        <v>The Blackstone Group</v>
      </c>
      <c r="S1894" s="1" t="s">
        <v>707</v>
      </c>
      <c r="T1894">
        <f t="shared" si="150"/>
        <v>0</v>
      </c>
      <c r="U1894" s="25" t="str">
        <f>IF(K1894&gt;0,K1894,_xlfn.XLOOKUP(M1894,'Client Lookup'!L:L,'Client Lookup'!N:N))</f>
        <v>29419</v>
      </c>
      <c r="V1894" t="str">
        <f>_xlfn.XLOOKUP(_xlfn.NUMBERVALUE(U1894),'Project Lookup'!X:X,'Project Lookup'!B:B)</f>
        <v>Blackstone - SOW#18 - Data Engineer with AWS (Puneet Team)</v>
      </c>
      <c r="X1894" t="str">
        <f t="shared" si="151"/>
        <v>468 Blackstone Inc. : 1194 Blackstone - SOW#18 - Data Engineer with AWS (Puneet Team)</v>
      </c>
      <c r="Y1894" t="str">
        <f t="shared" si="152"/>
        <v>468 Blackstone Inc.</v>
      </c>
      <c r="Z1894" t="str">
        <f t="shared" si="153"/>
        <v>468 Blackstone Inc.</v>
      </c>
      <c r="AA1894" t="str">
        <f>_xlfn.XLOOKUP(Z1894,'Client Lookup'!A:A,'Client Lookup'!C:C)</f>
        <v>The Blackstone Group</v>
      </c>
      <c r="AC1894" t="e">
        <f>_xlfn.XLOOKUP(K1894,'Results vs Forecast'!K:K,'Results vs Forecast'!K:K)</f>
        <v>#N/A</v>
      </c>
    </row>
    <row r="1895" spans="1:29" hidden="1">
      <c r="A1895" s="39"/>
      <c r="B1895" s="1" t="s">
        <v>700</v>
      </c>
      <c r="C1895" s="1" t="s">
        <v>1370</v>
      </c>
      <c r="D1895" s="1" t="s">
        <v>17</v>
      </c>
      <c r="E1895" s="1" t="s">
        <v>17</v>
      </c>
      <c r="F1895" s="2">
        <v>45535</v>
      </c>
      <c r="G1895" s="2">
        <v>45505</v>
      </c>
      <c r="H1895" s="1" t="s">
        <v>5040</v>
      </c>
      <c r="I1895" s="1" t="s">
        <v>5041</v>
      </c>
      <c r="J1895" s="1" t="s">
        <v>645</v>
      </c>
      <c r="K1895" s="1" t="s">
        <v>891</v>
      </c>
      <c r="L1895" s="1" t="s">
        <v>3332</v>
      </c>
      <c r="M1895" s="1"/>
      <c r="N1895" s="1"/>
      <c r="O1895" s="1"/>
      <c r="P1895" s="40">
        <v>536.24961905714463</v>
      </c>
      <c r="Q1895" s="37" t="str">
        <f>IF(C1895="ForthPoint","ForthPoint",IF(D1895="Intercompany",_xlfn.XLOOKUP(E1895,'Dept Lookup'!B:B,'Dept Lookup'!A:A),Modified!D1895))</f>
        <v>Data Engineering</v>
      </c>
      <c r="R1895" t="str">
        <f t="shared" si="149"/>
        <v>The Blackstone Group</v>
      </c>
      <c r="S1895" s="1" t="s">
        <v>707</v>
      </c>
      <c r="T1895">
        <f t="shared" si="150"/>
        <v>0</v>
      </c>
      <c r="U1895" s="25" t="str">
        <f>IF(K1895&gt;0,K1895,_xlfn.XLOOKUP(M1895,'Client Lookup'!L:L,'Client Lookup'!N:N))</f>
        <v>25160</v>
      </c>
      <c r="V1895" t="str">
        <f>_xlfn.XLOOKUP(_xlfn.NUMBERVALUE(U1895),'Project Lookup'!X:X,'Project Lookup'!B:B)</f>
        <v>Blackstone SOW #12</v>
      </c>
      <c r="X1895" t="str">
        <f t="shared" si="151"/>
        <v>468 Blackstone Inc. : 988 Blackstone SOW #12</v>
      </c>
      <c r="Y1895" t="str">
        <f t="shared" si="152"/>
        <v>468 Blackstone Inc.</v>
      </c>
      <c r="Z1895" t="str">
        <f t="shared" si="153"/>
        <v>468 Blackstone Inc.</v>
      </c>
      <c r="AA1895" t="str">
        <f>_xlfn.XLOOKUP(Z1895,'Client Lookup'!A:A,'Client Lookup'!C:C)</f>
        <v>The Blackstone Group</v>
      </c>
      <c r="AC1895" t="e">
        <f>_xlfn.XLOOKUP(K1895,'Results vs Forecast'!K:K,'Results vs Forecast'!K:K)</f>
        <v>#N/A</v>
      </c>
    </row>
    <row r="1896" spans="1:29" hidden="1">
      <c r="A1896" s="39"/>
      <c r="B1896" s="1" t="s">
        <v>700</v>
      </c>
      <c r="C1896" s="1" t="s">
        <v>701</v>
      </c>
      <c r="D1896" s="1" t="s">
        <v>17</v>
      </c>
      <c r="E1896" s="1" t="s">
        <v>17</v>
      </c>
      <c r="F1896" s="2">
        <v>45535</v>
      </c>
      <c r="G1896" s="2">
        <v>45505</v>
      </c>
      <c r="H1896" s="1" t="s">
        <v>1844</v>
      </c>
      <c r="I1896" s="1" t="s">
        <v>1845</v>
      </c>
      <c r="J1896" s="1" t="s">
        <v>277</v>
      </c>
      <c r="K1896" s="1"/>
      <c r="L1896" s="1"/>
      <c r="M1896" s="1" t="s">
        <v>1656</v>
      </c>
      <c r="N1896" s="1"/>
      <c r="O1896" s="1" t="s">
        <v>1846</v>
      </c>
      <c r="P1896" s="40">
        <v>-37417.43</v>
      </c>
      <c r="Q1896" s="37" t="str">
        <f>IF(C1896="ForthPoint","ForthPoint",IF(D1896="Intercompany",_xlfn.XLOOKUP(E1896,'Dept Lookup'!B:B,'Dept Lookup'!A:A),Modified!D1896))</f>
        <v>Data Engineering</v>
      </c>
      <c r="R1896" t="str">
        <f t="shared" si="149"/>
        <v>NBCU</v>
      </c>
      <c r="S1896" s="1" t="s">
        <v>707</v>
      </c>
      <c r="T1896" t="str">
        <f t="shared" si="150"/>
        <v>ICC 880 NBCU : AWB 2.0 Pod 1H 2024 Extension</v>
      </c>
      <c r="U1896" s="25" t="str">
        <f>IF(K1896&gt;0,K1896,_xlfn.XLOOKUP(M1896,'Client Lookup'!L:L,'Client Lookup'!N:N))</f>
        <v>22983</v>
      </c>
      <c r="V1896" t="str">
        <f>_xlfn.XLOOKUP(_xlfn.NUMBERVALUE(U1896),'Project Lookup'!X:X,'Project Lookup'!B:B)</f>
        <v>AWB 2.0 Pod 1H 2024 Extension</v>
      </c>
      <c r="X1896" t="str">
        <f t="shared" si="151"/>
        <v>ICC 880 NBCU : AWB 2.0 Pod 1H 2024 Extension</v>
      </c>
      <c r="Y1896" t="str">
        <f t="shared" si="152"/>
        <v>ICC 880 NBCU</v>
      </c>
      <c r="Z1896" t="str">
        <f t="shared" si="153"/>
        <v>880 NBCU</v>
      </c>
      <c r="AA1896" t="str">
        <f>_xlfn.XLOOKUP(Z1896,'Client Lookup'!A:A,'Client Lookup'!C:C)</f>
        <v>NBCU</v>
      </c>
      <c r="AC1896" t="e">
        <f>_xlfn.XLOOKUP(K1896,'Results vs Forecast'!K:K,'Results vs Forecast'!K:K)</f>
        <v>#N/A</v>
      </c>
    </row>
    <row r="1897" spans="1:29" hidden="1">
      <c r="A1897" s="39"/>
      <c r="B1897" s="1" t="s">
        <v>700</v>
      </c>
      <c r="C1897" s="1" t="s">
        <v>701</v>
      </c>
      <c r="D1897" s="1" t="s">
        <v>17</v>
      </c>
      <c r="E1897" s="1" t="s">
        <v>17</v>
      </c>
      <c r="F1897" s="2">
        <v>45535</v>
      </c>
      <c r="G1897" s="2">
        <v>45505</v>
      </c>
      <c r="H1897" s="1" t="s">
        <v>5042</v>
      </c>
      <c r="I1897" s="1" t="s">
        <v>5043</v>
      </c>
      <c r="J1897" s="1" t="s">
        <v>509</v>
      </c>
      <c r="K1897" s="1" t="s">
        <v>759</v>
      </c>
      <c r="L1897" s="1" t="s">
        <v>2047</v>
      </c>
      <c r="M1897" s="1"/>
      <c r="N1897" s="1"/>
      <c r="O1897" s="1"/>
      <c r="P1897" s="40">
        <v>9010</v>
      </c>
      <c r="Q1897" s="37" t="str">
        <f>IF(C1897="ForthPoint","ForthPoint",IF(D1897="Intercompany",_xlfn.XLOOKUP(E1897,'Dept Lookup'!B:B,'Dept Lookup'!A:A),Modified!D1897))</f>
        <v>Data Engineering</v>
      </c>
      <c r="R1897" t="str">
        <f t="shared" si="149"/>
        <v>CVS Health</v>
      </c>
      <c r="S1897" s="1" t="s">
        <v>707</v>
      </c>
      <c r="T1897">
        <f t="shared" si="150"/>
        <v>0</v>
      </c>
      <c r="U1897" s="25" t="str">
        <f>IF(K1897&gt;0,K1897,_xlfn.XLOOKUP(M1897,'Client Lookup'!L:L,'Client Lookup'!N:N))</f>
        <v>22863</v>
      </c>
      <c r="V1897" t="str">
        <f>_xlfn.XLOOKUP(_xlfn.NUMBERVALUE(U1897),'Project Lookup'!X:X,'Project Lookup'!B:B)</f>
        <v>Retail Analytics DS and BI - 2024</v>
      </c>
      <c r="X1897" t="str">
        <f t="shared" si="151"/>
        <v>170 CVS Health : 867 Retail Analytics DS and BI - 2024</v>
      </c>
      <c r="Y1897" t="str">
        <f t="shared" si="152"/>
        <v>170 CVS Health</v>
      </c>
      <c r="Z1897" t="str">
        <f t="shared" si="153"/>
        <v>170 CVS Health</v>
      </c>
      <c r="AA1897" t="str">
        <f>_xlfn.XLOOKUP(Z1897,'Client Lookup'!A:A,'Client Lookup'!C:C)</f>
        <v>CVS Health</v>
      </c>
      <c r="AC1897" t="e">
        <f>_xlfn.XLOOKUP(K1897,'Results vs Forecast'!K:K,'Results vs Forecast'!K:K)</f>
        <v>#N/A</v>
      </c>
    </row>
    <row r="1898" spans="1:29" hidden="1">
      <c r="A1898" s="39"/>
      <c r="B1898" s="1" t="s">
        <v>700</v>
      </c>
      <c r="C1898" s="1" t="s">
        <v>1370</v>
      </c>
      <c r="D1898" s="1" t="s">
        <v>17</v>
      </c>
      <c r="E1898" s="1" t="s">
        <v>17</v>
      </c>
      <c r="F1898" s="2">
        <v>45535</v>
      </c>
      <c r="G1898" s="2">
        <v>45505</v>
      </c>
      <c r="H1898" s="1" t="s">
        <v>5044</v>
      </c>
      <c r="I1898" s="1" t="s">
        <v>5045</v>
      </c>
      <c r="J1898" s="1" t="s">
        <v>816</v>
      </c>
      <c r="K1898" s="1" t="s">
        <v>798</v>
      </c>
      <c r="L1898" s="1" t="s">
        <v>3413</v>
      </c>
      <c r="M1898" s="1"/>
      <c r="N1898" s="1"/>
      <c r="O1898" s="1"/>
      <c r="P1898" s="40">
        <v>315.14682169416818</v>
      </c>
      <c r="Q1898" s="37" t="str">
        <f>IF(C1898="ForthPoint","ForthPoint",IF(D1898="Intercompany",_xlfn.XLOOKUP(E1898,'Dept Lookup'!B:B,'Dept Lookup'!A:A),Modified!D1898))</f>
        <v>Data Engineering</v>
      </c>
      <c r="R1898" t="str">
        <f t="shared" si="149"/>
        <v>Globalization Partners</v>
      </c>
      <c r="S1898" s="1" t="s">
        <v>707</v>
      </c>
      <c r="T1898">
        <f t="shared" si="150"/>
        <v>0</v>
      </c>
      <c r="U1898" s="25" t="str">
        <f>IF(K1898&gt;0,K1898,_xlfn.XLOOKUP(M1898,'Client Lookup'!L:L,'Client Lookup'!N:N))</f>
        <v>36409</v>
      </c>
      <c r="V1898" t="str">
        <f>_xlfn.XLOOKUP(_xlfn.NUMBERVALUE(U1898),'Project Lookup'!X:X,'Project Lookup'!B:B)</f>
        <v>Globalization Partners SOW #39 - Data Engineering Team  Renewal</v>
      </c>
      <c r="X1898" t="str">
        <f t="shared" si="151"/>
        <v>460 Globalization Partners Inc. : 1366 Globalization Partners SOW #39 - Data Engineering Team  Renewal</v>
      </c>
      <c r="Y1898" t="str">
        <f t="shared" si="152"/>
        <v>460 Globalization Partners Inc.</v>
      </c>
      <c r="Z1898" t="str">
        <f t="shared" si="153"/>
        <v>460 Globalization Partners Inc.</v>
      </c>
      <c r="AA1898" t="str">
        <f>_xlfn.XLOOKUP(Z1898,'Client Lookup'!A:A,'Client Lookup'!C:C)</f>
        <v>Globalization Partners</v>
      </c>
      <c r="AC1898" t="e">
        <f>_xlfn.XLOOKUP(K1898,'Results vs Forecast'!K:K,'Results vs Forecast'!K:K)</f>
        <v>#N/A</v>
      </c>
    </row>
    <row r="1899" spans="1:29" hidden="1">
      <c r="A1899" s="39"/>
      <c r="B1899" s="1" t="s">
        <v>700</v>
      </c>
      <c r="C1899" s="1" t="s">
        <v>1370</v>
      </c>
      <c r="D1899" s="1" t="s">
        <v>17</v>
      </c>
      <c r="E1899" s="1" t="s">
        <v>17</v>
      </c>
      <c r="F1899" s="2">
        <v>45535</v>
      </c>
      <c r="G1899" s="2">
        <v>45505</v>
      </c>
      <c r="H1899" s="1" t="s">
        <v>5046</v>
      </c>
      <c r="I1899" s="1" t="s">
        <v>5047</v>
      </c>
      <c r="J1899" s="1" t="s">
        <v>637</v>
      </c>
      <c r="K1899" s="1" t="s">
        <v>893</v>
      </c>
      <c r="L1899" s="1" t="s">
        <v>3465</v>
      </c>
      <c r="M1899" s="1"/>
      <c r="N1899" s="1"/>
      <c r="O1899" s="1"/>
      <c r="P1899" s="40">
        <v>536.24961905714463</v>
      </c>
      <c r="Q1899" s="37" t="str">
        <f>IF(C1899="ForthPoint","ForthPoint",IF(D1899="Intercompany",_xlfn.XLOOKUP(E1899,'Dept Lookup'!B:B,'Dept Lookup'!A:A),Modified!D1899))</f>
        <v>Data Engineering</v>
      </c>
      <c r="R1899" t="str">
        <f t="shared" si="149"/>
        <v>The Blackstone Group</v>
      </c>
      <c r="S1899" s="1" t="s">
        <v>707</v>
      </c>
      <c r="T1899">
        <f t="shared" si="150"/>
        <v>0</v>
      </c>
      <c r="U1899" s="25" t="str">
        <f>IF(K1899&gt;0,K1899,_xlfn.XLOOKUP(M1899,'Client Lookup'!L:L,'Client Lookup'!N:N))</f>
        <v>25544</v>
      </c>
      <c r="V1899" t="str">
        <f>_xlfn.XLOOKUP(_xlfn.NUMBERVALUE(U1899),'Project Lookup'!X:X,'Project Lookup'!B:B)</f>
        <v>Blackstone SOW#14 - Data Engineering Team</v>
      </c>
      <c r="X1899" t="str">
        <f t="shared" si="151"/>
        <v>468 Blackstone Inc. : 1013 Blackstone SOW#14 - Data Engineering Team</v>
      </c>
      <c r="Y1899" t="str">
        <f t="shared" si="152"/>
        <v>468 Blackstone Inc.</v>
      </c>
      <c r="Z1899" t="str">
        <f t="shared" si="153"/>
        <v>468 Blackstone Inc.</v>
      </c>
      <c r="AA1899" t="str">
        <f>_xlfn.XLOOKUP(Z1899,'Client Lookup'!A:A,'Client Lookup'!C:C)</f>
        <v>The Blackstone Group</v>
      </c>
      <c r="AC1899" t="e">
        <f>_xlfn.XLOOKUP(K1899,'Results vs Forecast'!K:K,'Results vs Forecast'!K:K)</f>
        <v>#N/A</v>
      </c>
    </row>
    <row r="1900" spans="1:29" hidden="1">
      <c r="A1900" s="39"/>
      <c r="B1900" s="1" t="s">
        <v>700</v>
      </c>
      <c r="C1900" s="1" t="s">
        <v>1370</v>
      </c>
      <c r="D1900" s="1" t="s">
        <v>17</v>
      </c>
      <c r="E1900" s="1" t="s">
        <v>17</v>
      </c>
      <c r="F1900" s="2">
        <v>45535</v>
      </c>
      <c r="G1900" s="2">
        <v>45505</v>
      </c>
      <c r="H1900" s="1" t="s">
        <v>5048</v>
      </c>
      <c r="I1900" s="1" t="s">
        <v>5049</v>
      </c>
      <c r="J1900" s="1" t="s">
        <v>799</v>
      </c>
      <c r="K1900" s="1" t="s">
        <v>797</v>
      </c>
      <c r="L1900" s="1" t="s">
        <v>3338</v>
      </c>
      <c r="M1900" s="1"/>
      <c r="N1900" s="1"/>
      <c r="O1900" s="1"/>
      <c r="P1900" s="40">
        <v>160.07451315138644</v>
      </c>
      <c r="Q1900" s="37" t="str">
        <f>IF(C1900="ForthPoint","ForthPoint",IF(D1900="Intercompany",_xlfn.XLOOKUP(E1900,'Dept Lookup'!B:B,'Dept Lookup'!A:A),Modified!D1900))</f>
        <v>Data Engineering</v>
      </c>
      <c r="R1900" t="str">
        <f t="shared" si="149"/>
        <v>Fedefarma</v>
      </c>
      <c r="S1900" s="1" t="s">
        <v>707</v>
      </c>
      <c r="T1900">
        <f t="shared" si="150"/>
        <v>0</v>
      </c>
      <c r="U1900" s="25" t="str">
        <f>IF(K1900&gt;0,K1900,_xlfn.XLOOKUP(M1900,'Client Lookup'!L:L,'Client Lookup'!N:N))</f>
        <v>28678</v>
      </c>
      <c r="V1900" t="str">
        <f>_xlfn.XLOOKUP(_xlfn.NUMBERVALUE(U1900),'Project Lookup'!X:X,'Project Lookup'!B:B)</f>
        <v>Fedefarma: Landing Zone Assessment &amp; Recommendation Phase</v>
      </c>
      <c r="X1900" t="str">
        <f t="shared" si="151"/>
        <v>456 ICC in Montevideo represents Blend360 : 1166 Fedefarma: Landing Zone Assessment &amp; Recommendation Phase</v>
      </c>
      <c r="Y1900" t="str">
        <f t="shared" si="152"/>
        <v>456 ICC in Montevideo represents Blend360</v>
      </c>
      <c r="Z1900" t="str">
        <f t="shared" si="153"/>
        <v>456 ICC in Montevideo represents Blend360</v>
      </c>
      <c r="AA1900" t="str">
        <f>_xlfn.XLOOKUP(Z1900,'Client Lookup'!A:A,'Client Lookup'!C:C)</f>
        <v>Fedefarma</v>
      </c>
      <c r="AC1900" t="e">
        <f>_xlfn.XLOOKUP(K1900,'Results vs Forecast'!K:K,'Results vs Forecast'!K:K)</f>
        <v>#N/A</v>
      </c>
    </row>
    <row r="1901" spans="1:29" hidden="1">
      <c r="A1901" s="39"/>
      <c r="B1901" s="1" t="s">
        <v>700</v>
      </c>
      <c r="C1901" s="1" t="s">
        <v>1370</v>
      </c>
      <c r="D1901" s="1" t="s">
        <v>17</v>
      </c>
      <c r="E1901" s="1" t="s">
        <v>17</v>
      </c>
      <c r="F1901" s="2">
        <v>45535</v>
      </c>
      <c r="G1901" s="2">
        <v>45505</v>
      </c>
      <c r="H1901" s="1" t="s">
        <v>5050</v>
      </c>
      <c r="I1901" s="1" t="s">
        <v>5051</v>
      </c>
      <c r="J1901" s="1" t="s">
        <v>799</v>
      </c>
      <c r="K1901" s="1" t="s">
        <v>797</v>
      </c>
      <c r="L1901" s="1" t="s">
        <v>3338</v>
      </c>
      <c r="M1901" s="1"/>
      <c r="N1901" s="1"/>
      <c r="O1901" s="1"/>
      <c r="P1901" s="40">
        <v>180.08382729530976</v>
      </c>
      <c r="Q1901" s="37" t="str">
        <f>IF(C1901="ForthPoint","ForthPoint",IF(D1901="Intercompany",_xlfn.XLOOKUP(E1901,'Dept Lookup'!B:B,'Dept Lookup'!A:A),Modified!D1901))</f>
        <v>Data Engineering</v>
      </c>
      <c r="R1901" t="str">
        <f t="shared" si="149"/>
        <v>Fedefarma</v>
      </c>
      <c r="S1901" s="1" t="s">
        <v>707</v>
      </c>
      <c r="T1901">
        <f t="shared" si="150"/>
        <v>0</v>
      </c>
      <c r="U1901" s="25" t="str">
        <f>IF(K1901&gt;0,K1901,_xlfn.XLOOKUP(M1901,'Client Lookup'!L:L,'Client Lookup'!N:N))</f>
        <v>28678</v>
      </c>
      <c r="V1901" t="str">
        <f>_xlfn.XLOOKUP(_xlfn.NUMBERVALUE(U1901),'Project Lookup'!X:X,'Project Lookup'!B:B)</f>
        <v>Fedefarma: Landing Zone Assessment &amp; Recommendation Phase</v>
      </c>
      <c r="X1901" t="str">
        <f t="shared" si="151"/>
        <v>456 ICC in Montevideo represents Blend360 : 1166 Fedefarma: Landing Zone Assessment &amp; Recommendation Phase</v>
      </c>
      <c r="Y1901" t="str">
        <f t="shared" si="152"/>
        <v>456 ICC in Montevideo represents Blend360</v>
      </c>
      <c r="Z1901" t="str">
        <f t="shared" si="153"/>
        <v>456 ICC in Montevideo represents Blend360</v>
      </c>
      <c r="AA1901" t="str">
        <f>_xlfn.XLOOKUP(Z1901,'Client Lookup'!A:A,'Client Lookup'!C:C)</f>
        <v>Fedefarma</v>
      </c>
      <c r="AC1901" t="e">
        <f>_xlfn.XLOOKUP(K1901,'Results vs Forecast'!K:K,'Results vs Forecast'!K:K)</f>
        <v>#N/A</v>
      </c>
    </row>
    <row r="1902" spans="1:29" hidden="1">
      <c r="A1902" s="39"/>
      <c r="B1902" s="1" t="s">
        <v>700</v>
      </c>
      <c r="C1902" s="1" t="s">
        <v>1370</v>
      </c>
      <c r="D1902" s="1" t="s">
        <v>17</v>
      </c>
      <c r="E1902" s="1" t="s">
        <v>17</v>
      </c>
      <c r="F1902" s="2">
        <v>45535</v>
      </c>
      <c r="G1902" s="2">
        <v>45505</v>
      </c>
      <c r="H1902" s="1" t="s">
        <v>5052</v>
      </c>
      <c r="I1902" s="1" t="s">
        <v>5053</v>
      </c>
      <c r="J1902" s="1" t="s">
        <v>641</v>
      </c>
      <c r="K1902" s="1" t="s">
        <v>886</v>
      </c>
      <c r="L1902" s="1" t="s">
        <v>3668</v>
      </c>
      <c r="M1902" s="1"/>
      <c r="N1902" s="1"/>
      <c r="O1902" s="1"/>
      <c r="P1902" s="40">
        <v>504.23471642686729</v>
      </c>
      <c r="Q1902" s="37" t="str">
        <f>IF(C1902="ForthPoint","ForthPoint",IF(D1902="Intercompany",_xlfn.XLOOKUP(E1902,'Dept Lookup'!B:B,'Dept Lookup'!A:A),Modified!D1902))</f>
        <v>Data Engineering</v>
      </c>
      <c r="R1902" t="str">
        <f t="shared" si="149"/>
        <v>The Blackstone Group</v>
      </c>
      <c r="S1902" s="1" t="s">
        <v>707</v>
      </c>
      <c r="T1902">
        <f t="shared" si="150"/>
        <v>0</v>
      </c>
      <c r="U1902" s="25" t="str">
        <f>IF(K1902&gt;0,K1902,_xlfn.XLOOKUP(M1902,'Client Lookup'!L:L,'Client Lookup'!N:N))</f>
        <v>29419</v>
      </c>
      <c r="V1902" t="str">
        <f>_xlfn.XLOOKUP(_xlfn.NUMBERVALUE(U1902),'Project Lookup'!X:X,'Project Lookup'!B:B)</f>
        <v>Blackstone - SOW#18 - Data Engineer with AWS (Puneet Team)</v>
      </c>
      <c r="X1902" t="str">
        <f t="shared" si="151"/>
        <v>468 Blackstone Inc. : 1194 Blackstone - SOW#18 - Data Engineer with AWS (Puneet Team)</v>
      </c>
      <c r="Y1902" t="str">
        <f t="shared" si="152"/>
        <v>468 Blackstone Inc.</v>
      </c>
      <c r="Z1902" t="str">
        <f t="shared" si="153"/>
        <v>468 Blackstone Inc.</v>
      </c>
      <c r="AA1902" t="str">
        <f>_xlfn.XLOOKUP(Z1902,'Client Lookup'!A:A,'Client Lookup'!C:C)</f>
        <v>The Blackstone Group</v>
      </c>
      <c r="AC1902" t="e">
        <f>_xlfn.XLOOKUP(K1902,'Results vs Forecast'!K:K,'Results vs Forecast'!K:K)</f>
        <v>#N/A</v>
      </c>
    </row>
    <row r="1903" spans="1:29" hidden="1">
      <c r="A1903" s="39"/>
      <c r="B1903" s="1" t="s">
        <v>700</v>
      </c>
      <c r="C1903" s="1" t="s">
        <v>1370</v>
      </c>
      <c r="D1903" s="1" t="s">
        <v>17</v>
      </c>
      <c r="E1903" s="1" t="s">
        <v>17</v>
      </c>
      <c r="F1903" s="2">
        <v>45535</v>
      </c>
      <c r="G1903" s="2">
        <v>45505</v>
      </c>
      <c r="H1903" s="1" t="s">
        <v>5054</v>
      </c>
      <c r="I1903" s="1" t="s">
        <v>5055</v>
      </c>
      <c r="J1903" s="1" t="s">
        <v>640</v>
      </c>
      <c r="K1903" s="1" t="s">
        <v>884</v>
      </c>
      <c r="L1903" s="1" t="s">
        <v>3366</v>
      </c>
      <c r="M1903" s="1"/>
      <c r="N1903" s="1"/>
      <c r="O1903" s="1"/>
      <c r="P1903" s="40">
        <v>560.2607960298526</v>
      </c>
      <c r="Q1903" s="37" t="str">
        <f>IF(C1903="ForthPoint","ForthPoint",IF(D1903="Intercompany",_xlfn.XLOOKUP(E1903,'Dept Lookup'!B:B,'Dept Lookup'!A:A),Modified!D1903))</f>
        <v>Data Engineering</v>
      </c>
      <c r="R1903" t="str">
        <f t="shared" si="149"/>
        <v>The Blackstone Group</v>
      </c>
      <c r="S1903" s="1" t="s">
        <v>707</v>
      </c>
      <c r="T1903">
        <f t="shared" si="150"/>
        <v>0</v>
      </c>
      <c r="U1903" s="25" t="str">
        <f>IF(K1903&gt;0,K1903,_xlfn.XLOOKUP(M1903,'Client Lookup'!L:L,'Client Lookup'!N:N))</f>
        <v>29210</v>
      </c>
      <c r="V1903" t="str">
        <f>_xlfn.XLOOKUP(_xlfn.NUMBERVALUE(U1903),'Project Lookup'!X:X,'Project Lookup'!B:B)</f>
        <v>Blackstone - SOW#15 - Developer Experience Team (.Net)</v>
      </c>
      <c r="X1903" t="str">
        <f t="shared" si="151"/>
        <v>468 Blackstone Inc. : 1189 Blackstone - SOW#15 - Developer Experience Team (.Net)</v>
      </c>
      <c r="Y1903" t="str">
        <f t="shared" si="152"/>
        <v>468 Blackstone Inc.</v>
      </c>
      <c r="Z1903" t="str">
        <f t="shared" si="153"/>
        <v>468 Blackstone Inc.</v>
      </c>
      <c r="AA1903" t="str">
        <f>_xlfn.XLOOKUP(Z1903,'Client Lookup'!A:A,'Client Lookup'!C:C)</f>
        <v>The Blackstone Group</v>
      </c>
      <c r="AC1903" t="e">
        <f>_xlfn.XLOOKUP(K1903,'Results vs Forecast'!K:K,'Results vs Forecast'!K:K)</f>
        <v>#N/A</v>
      </c>
    </row>
    <row r="1904" spans="1:29" hidden="1">
      <c r="A1904" s="39"/>
      <c r="B1904" s="1" t="s">
        <v>700</v>
      </c>
      <c r="C1904" s="1" t="s">
        <v>1370</v>
      </c>
      <c r="D1904" s="1" t="s">
        <v>17</v>
      </c>
      <c r="E1904" s="1" t="s">
        <v>17</v>
      </c>
      <c r="F1904" s="2">
        <v>45535</v>
      </c>
      <c r="G1904" s="2">
        <v>45505</v>
      </c>
      <c r="H1904" s="1" t="s">
        <v>5056</v>
      </c>
      <c r="I1904" s="1" t="s">
        <v>5057</v>
      </c>
      <c r="J1904" s="1" t="s">
        <v>593</v>
      </c>
      <c r="K1904" s="1" t="s">
        <v>842</v>
      </c>
      <c r="L1904" s="1" t="s">
        <v>1809</v>
      </c>
      <c r="M1904" s="1"/>
      <c r="N1904" s="1"/>
      <c r="O1904" s="1"/>
      <c r="P1904" s="40">
        <v>580.27011017377583</v>
      </c>
      <c r="Q1904" s="37" t="str">
        <f>IF(C1904="ForthPoint","ForthPoint",IF(D1904="Intercompany",_xlfn.XLOOKUP(E1904,'Dept Lookup'!B:B,'Dept Lookup'!A:A),Modified!D1904))</f>
        <v>Data Engineering</v>
      </c>
      <c r="R1904" t="str">
        <f t="shared" si="149"/>
        <v>MasterCard</v>
      </c>
      <c r="S1904" s="1" t="s">
        <v>707</v>
      </c>
      <c r="T1904">
        <f t="shared" si="150"/>
        <v>0</v>
      </c>
      <c r="U1904" s="25" t="str">
        <f>IF(K1904&gt;0,K1904,_xlfn.XLOOKUP(M1904,'Client Lookup'!L:L,'Client Lookup'!N:N))</f>
        <v>25146</v>
      </c>
      <c r="V1904" t="str">
        <f>_xlfn.XLOOKUP(_xlfn.NUMBERVALUE(U1904),'Project Lookup'!X:X,'Project Lookup'!B:B)</f>
        <v>Mastercard SOW #6</v>
      </c>
      <c r="X1904" t="str">
        <f t="shared" si="151"/>
        <v>461 Session M Inc. : 974 Mastercard SOW #6</v>
      </c>
      <c r="Y1904" t="str">
        <f t="shared" si="152"/>
        <v>461 Session M Inc.</v>
      </c>
      <c r="Z1904" t="str">
        <f t="shared" si="153"/>
        <v>461 Session M Inc.</v>
      </c>
      <c r="AA1904" t="str">
        <f>_xlfn.XLOOKUP(Z1904,'Client Lookup'!A:A,'Client Lookup'!C:C)</f>
        <v>MasterCard</v>
      </c>
      <c r="AC1904" t="e">
        <f>_xlfn.XLOOKUP(K1904,'Results vs Forecast'!K:K,'Results vs Forecast'!K:K)</f>
        <v>#N/A</v>
      </c>
    </row>
    <row r="1905" spans="1:29" hidden="1">
      <c r="A1905" s="39"/>
      <c r="B1905" s="1" t="s">
        <v>700</v>
      </c>
      <c r="C1905" s="1" t="s">
        <v>1370</v>
      </c>
      <c r="D1905" s="1" t="s">
        <v>17</v>
      </c>
      <c r="E1905" s="1" t="s">
        <v>17</v>
      </c>
      <c r="F1905" s="2">
        <v>45535</v>
      </c>
      <c r="G1905" s="2">
        <v>45505</v>
      </c>
      <c r="H1905" s="1" t="s">
        <v>5058</v>
      </c>
      <c r="I1905" s="1" t="s">
        <v>5059</v>
      </c>
      <c r="J1905" s="1" t="s">
        <v>617</v>
      </c>
      <c r="K1905" s="1" t="s">
        <v>860</v>
      </c>
      <c r="L1905" s="1" t="s">
        <v>2892</v>
      </c>
      <c r="M1905" s="1"/>
      <c r="N1905" s="1"/>
      <c r="O1905" s="1"/>
      <c r="P1905" s="40">
        <v>360.16765459061952</v>
      </c>
      <c r="Q1905" s="37" t="str">
        <f>IF(C1905="ForthPoint","ForthPoint",IF(D1905="Intercompany",_xlfn.XLOOKUP(E1905,'Dept Lookup'!B:B,'Dept Lookup'!A:A),Modified!D1905))</f>
        <v>Data Engineering</v>
      </c>
      <c r="R1905" t="str">
        <f t="shared" si="149"/>
        <v>Roku</v>
      </c>
      <c r="S1905" s="1" t="s">
        <v>707</v>
      </c>
      <c r="T1905">
        <f t="shared" si="150"/>
        <v>0</v>
      </c>
      <c r="U1905" s="25" t="str">
        <f>IF(K1905&gt;0,K1905,_xlfn.XLOOKUP(M1905,'Client Lookup'!L:L,'Client Lookup'!N:N))</f>
        <v>25138</v>
      </c>
      <c r="V1905" t="str">
        <f>_xlfn.XLOOKUP(_xlfn.NUMBERVALUE(U1905),'Project Lookup'!X:X,'Project Lookup'!B:B)</f>
        <v>SOW#1 2024 - DE &amp; BI Team</v>
      </c>
      <c r="X1905" t="str">
        <f t="shared" si="151"/>
        <v>459 Roku Inc. : 966 SOW#1 2024 - DE &amp; BI Team</v>
      </c>
      <c r="Y1905" t="str">
        <f t="shared" si="152"/>
        <v>459 Roku Inc.</v>
      </c>
      <c r="Z1905" t="str">
        <f t="shared" si="153"/>
        <v>459 Roku Inc.</v>
      </c>
      <c r="AA1905" t="str">
        <f>_xlfn.XLOOKUP(Z1905,'Client Lookup'!A:A,'Client Lookup'!C:C)</f>
        <v>Roku</v>
      </c>
      <c r="AC1905" t="e">
        <f>_xlfn.XLOOKUP(K1905,'Results vs Forecast'!K:K,'Results vs Forecast'!K:K)</f>
        <v>#N/A</v>
      </c>
    </row>
    <row r="1906" spans="1:29" hidden="1">
      <c r="A1906" s="39"/>
      <c r="B1906" s="1" t="s">
        <v>700</v>
      </c>
      <c r="C1906" s="1" t="s">
        <v>1370</v>
      </c>
      <c r="D1906" s="1" t="s">
        <v>17</v>
      </c>
      <c r="E1906" s="1" t="s">
        <v>17</v>
      </c>
      <c r="F1906" s="2">
        <v>45535</v>
      </c>
      <c r="G1906" s="2">
        <v>45505</v>
      </c>
      <c r="H1906" s="1" t="s">
        <v>5060</v>
      </c>
      <c r="I1906" s="1" t="s">
        <v>5061</v>
      </c>
      <c r="J1906" s="1" t="s">
        <v>915</v>
      </c>
      <c r="K1906" s="1" t="s">
        <v>896</v>
      </c>
      <c r="L1906" s="1" t="s">
        <v>3739</v>
      </c>
      <c r="M1906" s="1"/>
      <c r="N1906" s="1"/>
      <c r="O1906" s="1"/>
      <c r="P1906" s="40">
        <v>536.24961905714463</v>
      </c>
      <c r="Q1906" s="37" t="str">
        <f>IF(C1906="ForthPoint","ForthPoint",IF(D1906="Intercompany",_xlfn.XLOOKUP(E1906,'Dept Lookup'!B:B,'Dept Lookup'!A:A),Modified!D1906))</f>
        <v>Data Engineering</v>
      </c>
      <c r="R1906" t="str">
        <f t="shared" si="149"/>
        <v>The Blackstone Group</v>
      </c>
      <c r="S1906" s="1" t="s">
        <v>707</v>
      </c>
      <c r="T1906">
        <f t="shared" si="150"/>
        <v>0</v>
      </c>
      <c r="U1906" s="25" t="str">
        <f>IF(K1906&gt;0,K1906,_xlfn.XLOOKUP(M1906,'Client Lookup'!L:L,'Client Lookup'!N:N))</f>
        <v>32874</v>
      </c>
      <c r="V1906" t="str">
        <f>_xlfn.XLOOKUP(_xlfn.NUMBERVALUE(U1906),'Project Lookup'!X:X,'Project Lookup'!B:B)</f>
        <v>Blackstone - SOW#25 - FS Engineer (Seb Team)</v>
      </c>
      <c r="X1906" t="str">
        <f t="shared" si="151"/>
        <v>468 Blackstone Inc. : 1284 Blackstone - SOW#25 - FS Engineer (Seb Team)</v>
      </c>
      <c r="Y1906" t="str">
        <f t="shared" si="152"/>
        <v>468 Blackstone Inc.</v>
      </c>
      <c r="Z1906" t="str">
        <f t="shared" si="153"/>
        <v>468 Blackstone Inc.</v>
      </c>
      <c r="AA1906" t="str">
        <f>_xlfn.XLOOKUP(Z1906,'Client Lookup'!A:A,'Client Lookup'!C:C)</f>
        <v>The Blackstone Group</v>
      </c>
      <c r="AC1906" t="e">
        <f>_xlfn.XLOOKUP(K1906,'Results vs Forecast'!K:K,'Results vs Forecast'!K:K)</f>
        <v>#N/A</v>
      </c>
    </row>
    <row r="1907" spans="1:29" hidden="1">
      <c r="A1907" s="39"/>
      <c r="B1907" s="1" t="s">
        <v>700</v>
      </c>
      <c r="C1907" s="1" t="s">
        <v>701</v>
      </c>
      <c r="D1907" s="1" t="s">
        <v>17</v>
      </c>
      <c r="E1907" s="1" t="s">
        <v>17</v>
      </c>
      <c r="F1907" s="2">
        <v>45535</v>
      </c>
      <c r="G1907" s="2">
        <v>45505</v>
      </c>
      <c r="H1907" s="1" t="s">
        <v>5062</v>
      </c>
      <c r="I1907" s="1" t="s">
        <v>5063</v>
      </c>
      <c r="J1907" s="1" t="s">
        <v>666</v>
      </c>
      <c r="K1907" s="1" t="s">
        <v>917</v>
      </c>
      <c r="L1907" s="1" t="s">
        <v>1865</v>
      </c>
      <c r="M1907" s="1"/>
      <c r="N1907" s="1"/>
      <c r="O1907" s="1"/>
      <c r="P1907" s="40">
        <v>331.87</v>
      </c>
      <c r="Q1907" s="37" t="str">
        <f>IF(C1907="ForthPoint","ForthPoint",IF(D1907="Intercompany",_xlfn.XLOOKUP(E1907,'Dept Lookup'!B:B,'Dept Lookup'!A:A),Modified!D1907))</f>
        <v>Data Engineering</v>
      </c>
      <c r="R1907" t="str">
        <f t="shared" si="149"/>
        <v>Visa</v>
      </c>
      <c r="S1907" s="1" t="s">
        <v>707</v>
      </c>
      <c r="T1907">
        <f t="shared" si="150"/>
        <v>0</v>
      </c>
      <c r="U1907" s="25" t="str">
        <f>IF(K1907&gt;0,K1907,_xlfn.XLOOKUP(M1907,'Client Lookup'!L:L,'Client Lookup'!N:N))</f>
        <v>31318</v>
      </c>
      <c r="V1907" t="str">
        <f>_xlfn.XLOOKUP(_xlfn.NUMBERVALUE(U1907),'Project Lookup'!X:X,'Project Lookup'!B:B)</f>
        <v>NextGen Solutions</v>
      </c>
      <c r="X1907" t="str">
        <f t="shared" si="151"/>
        <v>11 Visa : 1246 NextGen Solutions</v>
      </c>
      <c r="Y1907" t="str">
        <f t="shared" si="152"/>
        <v>11 Visa</v>
      </c>
      <c r="Z1907" t="str">
        <f t="shared" si="153"/>
        <v>11 Visa</v>
      </c>
      <c r="AA1907" t="str">
        <f>_xlfn.XLOOKUP(Z1907,'Client Lookup'!A:A,'Client Lookup'!C:C)</f>
        <v>Visa</v>
      </c>
      <c r="AC1907" t="e">
        <f>_xlfn.XLOOKUP(K1907,'Results vs Forecast'!K:K,'Results vs Forecast'!K:K)</f>
        <v>#N/A</v>
      </c>
    </row>
    <row r="1908" spans="1:29" hidden="1">
      <c r="A1908" s="39"/>
      <c r="B1908" s="1" t="s">
        <v>700</v>
      </c>
      <c r="C1908" s="1" t="s">
        <v>1370</v>
      </c>
      <c r="D1908" s="1" t="s">
        <v>17</v>
      </c>
      <c r="E1908" s="1" t="s">
        <v>17</v>
      </c>
      <c r="F1908" s="2">
        <v>45535</v>
      </c>
      <c r="G1908" s="2">
        <v>45505</v>
      </c>
      <c r="H1908" s="1" t="s">
        <v>5064</v>
      </c>
      <c r="I1908" s="1" t="s">
        <v>5065</v>
      </c>
      <c r="J1908" s="1" t="s">
        <v>645</v>
      </c>
      <c r="K1908" s="1" t="s">
        <v>891</v>
      </c>
      <c r="L1908" s="1" t="s">
        <v>3332</v>
      </c>
      <c r="M1908" s="1"/>
      <c r="N1908" s="1"/>
      <c r="O1908" s="1"/>
      <c r="P1908" s="40">
        <v>440.20491116631274</v>
      </c>
      <c r="Q1908" s="37" t="str">
        <f>IF(C1908="ForthPoint","ForthPoint",IF(D1908="Intercompany",_xlfn.XLOOKUP(E1908,'Dept Lookup'!B:B,'Dept Lookup'!A:A),Modified!D1908))</f>
        <v>Data Engineering</v>
      </c>
      <c r="R1908" t="str">
        <f t="shared" si="149"/>
        <v>The Blackstone Group</v>
      </c>
      <c r="S1908" s="1" t="s">
        <v>707</v>
      </c>
      <c r="T1908">
        <f t="shared" si="150"/>
        <v>0</v>
      </c>
      <c r="U1908" s="25" t="str">
        <f>IF(K1908&gt;0,K1908,_xlfn.XLOOKUP(M1908,'Client Lookup'!L:L,'Client Lookup'!N:N))</f>
        <v>25160</v>
      </c>
      <c r="V1908" t="str">
        <f>_xlfn.XLOOKUP(_xlfn.NUMBERVALUE(U1908),'Project Lookup'!X:X,'Project Lookup'!B:B)</f>
        <v>Blackstone SOW #12</v>
      </c>
      <c r="X1908" t="str">
        <f t="shared" si="151"/>
        <v>468 Blackstone Inc. : 988 Blackstone SOW #12</v>
      </c>
      <c r="Y1908" t="str">
        <f t="shared" si="152"/>
        <v>468 Blackstone Inc.</v>
      </c>
      <c r="Z1908" t="str">
        <f t="shared" si="153"/>
        <v>468 Blackstone Inc.</v>
      </c>
      <c r="AA1908" t="str">
        <f>_xlfn.XLOOKUP(Z1908,'Client Lookup'!A:A,'Client Lookup'!C:C)</f>
        <v>The Blackstone Group</v>
      </c>
      <c r="AC1908" t="e">
        <f>_xlfn.XLOOKUP(K1908,'Results vs Forecast'!K:K,'Results vs Forecast'!K:K)</f>
        <v>#N/A</v>
      </c>
    </row>
    <row r="1909" spans="1:29" hidden="1">
      <c r="A1909" s="39"/>
      <c r="B1909" s="1" t="s">
        <v>700</v>
      </c>
      <c r="C1909" s="1" t="s">
        <v>1370</v>
      </c>
      <c r="D1909" s="1" t="s">
        <v>17</v>
      </c>
      <c r="E1909" s="1" t="s">
        <v>17</v>
      </c>
      <c r="F1909" s="2">
        <v>45535</v>
      </c>
      <c r="G1909" s="2">
        <v>45505</v>
      </c>
      <c r="H1909" s="1" t="s">
        <v>5066</v>
      </c>
      <c r="I1909" s="1" t="s">
        <v>5067</v>
      </c>
      <c r="J1909" s="1" t="s">
        <v>617</v>
      </c>
      <c r="K1909" s="1" t="s">
        <v>860</v>
      </c>
      <c r="L1909" s="1" t="s">
        <v>2892</v>
      </c>
      <c r="M1909" s="1"/>
      <c r="N1909" s="1"/>
      <c r="O1909" s="1"/>
      <c r="P1909" s="40">
        <v>240.11176972707966</v>
      </c>
      <c r="Q1909" s="37" t="str">
        <f>IF(C1909="ForthPoint","ForthPoint",IF(D1909="Intercompany",_xlfn.XLOOKUP(E1909,'Dept Lookup'!B:B,'Dept Lookup'!A:A),Modified!D1909))</f>
        <v>Data Engineering</v>
      </c>
      <c r="R1909" t="str">
        <f t="shared" si="149"/>
        <v>Roku</v>
      </c>
      <c r="S1909" s="1" t="s">
        <v>707</v>
      </c>
      <c r="T1909">
        <f t="shared" si="150"/>
        <v>0</v>
      </c>
      <c r="U1909" s="25" t="str">
        <f>IF(K1909&gt;0,K1909,_xlfn.XLOOKUP(M1909,'Client Lookup'!L:L,'Client Lookup'!N:N))</f>
        <v>25138</v>
      </c>
      <c r="V1909" t="str">
        <f>_xlfn.XLOOKUP(_xlfn.NUMBERVALUE(U1909),'Project Lookup'!X:X,'Project Lookup'!B:B)</f>
        <v>SOW#1 2024 - DE &amp; BI Team</v>
      </c>
      <c r="X1909" t="str">
        <f t="shared" si="151"/>
        <v>459 Roku Inc. : 966 SOW#1 2024 - DE &amp; BI Team</v>
      </c>
      <c r="Y1909" t="str">
        <f t="shared" si="152"/>
        <v>459 Roku Inc.</v>
      </c>
      <c r="Z1909" t="str">
        <f t="shared" si="153"/>
        <v>459 Roku Inc.</v>
      </c>
      <c r="AA1909" t="str">
        <f>_xlfn.XLOOKUP(Z1909,'Client Lookup'!A:A,'Client Lookup'!C:C)</f>
        <v>Roku</v>
      </c>
      <c r="AC1909" t="e">
        <f>_xlfn.XLOOKUP(K1909,'Results vs Forecast'!K:K,'Results vs Forecast'!K:K)</f>
        <v>#N/A</v>
      </c>
    </row>
    <row r="1910" spans="1:29" hidden="1">
      <c r="A1910" s="39"/>
      <c r="B1910" s="1" t="s">
        <v>700</v>
      </c>
      <c r="C1910" s="1" t="s">
        <v>1370</v>
      </c>
      <c r="D1910" s="1" t="s">
        <v>17</v>
      </c>
      <c r="E1910" s="1" t="s">
        <v>17</v>
      </c>
      <c r="F1910" s="2">
        <v>45535</v>
      </c>
      <c r="G1910" s="2">
        <v>45505</v>
      </c>
      <c r="H1910" s="1" t="s">
        <v>5068</v>
      </c>
      <c r="I1910" s="1" t="s">
        <v>5069</v>
      </c>
      <c r="J1910" s="1" t="s">
        <v>641</v>
      </c>
      <c r="K1910" s="1" t="s">
        <v>886</v>
      </c>
      <c r="L1910" s="1" t="s">
        <v>3668</v>
      </c>
      <c r="M1910" s="1"/>
      <c r="N1910" s="1"/>
      <c r="O1910" s="1"/>
      <c r="P1910" s="40">
        <v>560.2607960298526</v>
      </c>
      <c r="Q1910" s="37" t="str">
        <f>IF(C1910="ForthPoint","ForthPoint",IF(D1910="Intercompany",_xlfn.XLOOKUP(E1910,'Dept Lookup'!B:B,'Dept Lookup'!A:A),Modified!D1910))</f>
        <v>Data Engineering</v>
      </c>
      <c r="R1910" t="str">
        <f t="shared" si="149"/>
        <v>The Blackstone Group</v>
      </c>
      <c r="S1910" s="1" t="s">
        <v>707</v>
      </c>
      <c r="T1910">
        <f t="shared" si="150"/>
        <v>0</v>
      </c>
      <c r="U1910" s="25" t="str">
        <f>IF(K1910&gt;0,K1910,_xlfn.XLOOKUP(M1910,'Client Lookup'!L:L,'Client Lookup'!N:N))</f>
        <v>29419</v>
      </c>
      <c r="V1910" t="str">
        <f>_xlfn.XLOOKUP(_xlfn.NUMBERVALUE(U1910),'Project Lookup'!X:X,'Project Lookup'!B:B)</f>
        <v>Blackstone - SOW#18 - Data Engineer with AWS (Puneet Team)</v>
      </c>
      <c r="X1910" t="str">
        <f t="shared" si="151"/>
        <v>468 Blackstone Inc. : 1194 Blackstone - SOW#18 - Data Engineer with AWS (Puneet Team)</v>
      </c>
      <c r="Y1910" t="str">
        <f t="shared" si="152"/>
        <v>468 Blackstone Inc.</v>
      </c>
      <c r="Z1910" t="str">
        <f t="shared" si="153"/>
        <v>468 Blackstone Inc.</v>
      </c>
      <c r="AA1910" t="str">
        <f>_xlfn.XLOOKUP(Z1910,'Client Lookup'!A:A,'Client Lookup'!C:C)</f>
        <v>The Blackstone Group</v>
      </c>
      <c r="AC1910" t="e">
        <f>_xlfn.XLOOKUP(K1910,'Results vs Forecast'!K:K,'Results vs Forecast'!K:K)</f>
        <v>#N/A</v>
      </c>
    </row>
    <row r="1911" spans="1:29" hidden="1">
      <c r="A1911" s="39"/>
      <c r="B1911" s="1" t="s">
        <v>700</v>
      </c>
      <c r="C1911" s="1" t="s">
        <v>701</v>
      </c>
      <c r="D1911" s="1" t="s">
        <v>17</v>
      </c>
      <c r="E1911" s="1" t="s">
        <v>17</v>
      </c>
      <c r="F1911" s="2">
        <v>45535</v>
      </c>
      <c r="G1911" s="2">
        <v>45505</v>
      </c>
      <c r="H1911" s="1" t="s">
        <v>5070</v>
      </c>
      <c r="I1911" s="1" t="s">
        <v>5071</v>
      </c>
      <c r="J1911" s="1" t="s">
        <v>558</v>
      </c>
      <c r="K1911" s="1" t="s">
        <v>817</v>
      </c>
      <c r="L1911" s="1" t="s">
        <v>2009</v>
      </c>
      <c r="M1911" s="1"/>
      <c r="N1911" s="1"/>
      <c r="O1911" s="1"/>
      <c r="P1911" s="40">
        <v>2566.81</v>
      </c>
      <c r="Q1911" s="37" t="str">
        <f>IF(C1911="ForthPoint","ForthPoint",IF(D1911="Intercompany",_xlfn.XLOOKUP(E1911,'Dept Lookup'!B:B,'Dept Lookup'!A:A),Modified!D1911))</f>
        <v>Data Engineering</v>
      </c>
      <c r="R1911" t="str">
        <f t="shared" si="149"/>
        <v>Hyatt</v>
      </c>
      <c r="S1911" s="1" t="s">
        <v>707</v>
      </c>
      <c r="T1911">
        <f t="shared" si="150"/>
        <v>0</v>
      </c>
      <c r="U1911" s="25" t="str">
        <f>IF(K1911&gt;0,K1911,_xlfn.XLOOKUP(M1911,'Client Lookup'!L:L,'Client Lookup'!N:N))</f>
        <v>30365</v>
      </c>
      <c r="V1911" t="str">
        <f>_xlfn.XLOOKUP(_xlfn.NUMBERVALUE(U1911),'Project Lookup'!X:X,'Project Lookup'!B:B)</f>
        <v>Hyatt - Segmentation Phase 2</v>
      </c>
      <c r="X1911" t="str">
        <f t="shared" si="151"/>
        <v>382 Hyatt : 1219 Hyatt - Segmentation Phase 2</v>
      </c>
      <c r="Y1911" t="str">
        <f t="shared" si="152"/>
        <v>382 Hyatt</v>
      </c>
      <c r="Z1911" t="str">
        <f t="shared" si="153"/>
        <v>382 Hyatt</v>
      </c>
      <c r="AA1911" t="str">
        <f>_xlfn.XLOOKUP(Z1911,'Client Lookup'!A:A,'Client Lookup'!C:C)</f>
        <v>Hyatt</v>
      </c>
      <c r="AC1911" t="e">
        <f>_xlfn.XLOOKUP(K1911,'Results vs Forecast'!K:K,'Results vs Forecast'!K:K)</f>
        <v>#N/A</v>
      </c>
    </row>
    <row r="1912" spans="1:29" hidden="1">
      <c r="A1912" s="39"/>
      <c r="B1912" s="1" t="s">
        <v>700</v>
      </c>
      <c r="C1912" s="1" t="s">
        <v>1370</v>
      </c>
      <c r="D1912" s="1" t="s">
        <v>17</v>
      </c>
      <c r="E1912" s="1" t="s">
        <v>17</v>
      </c>
      <c r="F1912" s="2">
        <v>45535</v>
      </c>
      <c r="G1912" s="2">
        <v>45505</v>
      </c>
      <c r="H1912" s="1" t="s">
        <v>5072</v>
      </c>
      <c r="I1912" s="1" t="s">
        <v>5073</v>
      </c>
      <c r="J1912" s="1" t="s">
        <v>617</v>
      </c>
      <c r="K1912" s="1" t="s">
        <v>860</v>
      </c>
      <c r="L1912" s="1" t="s">
        <v>2892</v>
      </c>
      <c r="M1912" s="1"/>
      <c r="N1912" s="1"/>
      <c r="O1912" s="1"/>
      <c r="P1912" s="40">
        <v>360.16765459061952</v>
      </c>
      <c r="Q1912" s="37" t="str">
        <f>IF(C1912="ForthPoint","ForthPoint",IF(D1912="Intercompany",_xlfn.XLOOKUP(E1912,'Dept Lookup'!B:B,'Dept Lookup'!A:A),Modified!D1912))</f>
        <v>Data Engineering</v>
      </c>
      <c r="R1912" t="str">
        <f t="shared" si="149"/>
        <v>Roku</v>
      </c>
      <c r="S1912" s="1" t="s">
        <v>707</v>
      </c>
      <c r="T1912">
        <f t="shared" si="150"/>
        <v>0</v>
      </c>
      <c r="U1912" s="25" t="str">
        <f>IF(K1912&gt;0,K1912,_xlfn.XLOOKUP(M1912,'Client Lookup'!L:L,'Client Lookup'!N:N))</f>
        <v>25138</v>
      </c>
      <c r="V1912" t="str">
        <f>_xlfn.XLOOKUP(_xlfn.NUMBERVALUE(U1912),'Project Lookup'!X:X,'Project Lookup'!B:B)</f>
        <v>SOW#1 2024 - DE &amp; BI Team</v>
      </c>
      <c r="X1912" t="str">
        <f t="shared" si="151"/>
        <v>459 Roku Inc. : 966 SOW#1 2024 - DE &amp; BI Team</v>
      </c>
      <c r="Y1912" t="str">
        <f t="shared" si="152"/>
        <v>459 Roku Inc.</v>
      </c>
      <c r="Z1912" t="str">
        <f t="shared" si="153"/>
        <v>459 Roku Inc.</v>
      </c>
      <c r="AA1912" t="str">
        <f>_xlfn.XLOOKUP(Z1912,'Client Lookup'!A:A,'Client Lookup'!C:C)</f>
        <v>Roku</v>
      </c>
      <c r="AC1912" t="e">
        <f>_xlfn.XLOOKUP(K1912,'Results vs Forecast'!K:K,'Results vs Forecast'!K:K)</f>
        <v>#N/A</v>
      </c>
    </row>
    <row r="1913" spans="1:29" hidden="1">
      <c r="A1913" s="39"/>
      <c r="B1913" s="1" t="s">
        <v>700</v>
      </c>
      <c r="C1913" s="1" t="s">
        <v>1370</v>
      </c>
      <c r="D1913" s="1" t="s">
        <v>17</v>
      </c>
      <c r="E1913" s="1" t="s">
        <v>17</v>
      </c>
      <c r="F1913" s="2">
        <v>45535</v>
      </c>
      <c r="G1913" s="2">
        <v>45505</v>
      </c>
      <c r="H1913" s="1" t="s">
        <v>5074</v>
      </c>
      <c r="I1913" s="1" t="s">
        <v>5075</v>
      </c>
      <c r="J1913" s="1" t="s">
        <v>645</v>
      </c>
      <c r="K1913" s="1" t="s">
        <v>891</v>
      </c>
      <c r="L1913" s="1" t="s">
        <v>3332</v>
      </c>
      <c r="M1913" s="1"/>
      <c r="N1913" s="1"/>
      <c r="O1913" s="1"/>
      <c r="P1913" s="40">
        <v>560.2607960298526</v>
      </c>
      <c r="Q1913" s="37" t="str">
        <f>IF(C1913="ForthPoint","ForthPoint",IF(D1913="Intercompany",_xlfn.XLOOKUP(E1913,'Dept Lookup'!B:B,'Dept Lookup'!A:A),Modified!D1913))</f>
        <v>Data Engineering</v>
      </c>
      <c r="R1913" t="str">
        <f t="shared" si="149"/>
        <v>The Blackstone Group</v>
      </c>
      <c r="S1913" s="1" t="s">
        <v>707</v>
      </c>
      <c r="T1913">
        <f t="shared" si="150"/>
        <v>0</v>
      </c>
      <c r="U1913" s="25" t="str">
        <f>IF(K1913&gt;0,K1913,_xlfn.XLOOKUP(M1913,'Client Lookup'!L:L,'Client Lookup'!N:N))</f>
        <v>25160</v>
      </c>
      <c r="V1913" t="str">
        <f>_xlfn.XLOOKUP(_xlfn.NUMBERVALUE(U1913),'Project Lookup'!X:X,'Project Lookup'!B:B)</f>
        <v>Blackstone SOW #12</v>
      </c>
      <c r="X1913" t="str">
        <f t="shared" si="151"/>
        <v>468 Blackstone Inc. : 988 Blackstone SOW #12</v>
      </c>
      <c r="Y1913" t="str">
        <f t="shared" si="152"/>
        <v>468 Blackstone Inc.</v>
      </c>
      <c r="Z1913" t="str">
        <f t="shared" si="153"/>
        <v>468 Blackstone Inc.</v>
      </c>
      <c r="AA1913" t="str">
        <f>_xlfn.XLOOKUP(Z1913,'Client Lookup'!A:A,'Client Lookup'!C:C)</f>
        <v>The Blackstone Group</v>
      </c>
      <c r="AC1913" t="e">
        <f>_xlfn.XLOOKUP(K1913,'Results vs Forecast'!K:K,'Results vs Forecast'!K:K)</f>
        <v>#N/A</v>
      </c>
    </row>
    <row r="1914" spans="1:29" hidden="1">
      <c r="A1914" s="39"/>
      <c r="B1914" s="1" t="s">
        <v>700</v>
      </c>
      <c r="C1914" s="1" t="s">
        <v>1370</v>
      </c>
      <c r="D1914" s="1" t="s">
        <v>17</v>
      </c>
      <c r="E1914" s="1" t="s">
        <v>17</v>
      </c>
      <c r="F1914" s="2">
        <v>45535</v>
      </c>
      <c r="G1914" s="2">
        <v>45505</v>
      </c>
      <c r="H1914" s="1" t="s">
        <v>5076</v>
      </c>
      <c r="I1914" s="1" t="s">
        <v>5077</v>
      </c>
      <c r="J1914" s="1" t="s">
        <v>645</v>
      </c>
      <c r="K1914" s="1" t="s">
        <v>891</v>
      </c>
      <c r="L1914" s="1" t="s">
        <v>3332</v>
      </c>
      <c r="M1914" s="1"/>
      <c r="N1914" s="1"/>
      <c r="O1914" s="1"/>
      <c r="P1914" s="40">
        <v>560.2607960298526</v>
      </c>
      <c r="Q1914" s="37" t="str">
        <f>IF(C1914="ForthPoint","ForthPoint",IF(D1914="Intercompany",_xlfn.XLOOKUP(E1914,'Dept Lookup'!B:B,'Dept Lookup'!A:A),Modified!D1914))</f>
        <v>Data Engineering</v>
      </c>
      <c r="R1914" t="str">
        <f t="shared" si="149"/>
        <v>The Blackstone Group</v>
      </c>
      <c r="S1914" s="1" t="s">
        <v>707</v>
      </c>
      <c r="T1914">
        <f t="shared" si="150"/>
        <v>0</v>
      </c>
      <c r="U1914" s="25" t="str">
        <f>IF(K1914&gt;0,K1914,_xlfn.XLOOKUP(M1914,'Client Lookup'!L:L,'Client Lookup'!N:N))</f>
        <v>25160</v>
      </c>
      <c r="V1914" t="str">
        <f>_xlfn.XLOOKUP(_xlfn.NUMBERVALUE(U1914),'Project Lookup'!X:X,'Project Lookup'!B:B)</f>
        <v>Blackstone SOW #12</v>
      </c>
      <c r="X1914" t="str">
        <f t="shared" si="151"/>
        <v>468 Blackstone Inc. : 988 Blackstone SOW #12</v>
      </c>
      <c r="Y1914" t="str">
        <f t="shared" si="152"/>
        <v>468 Blackstone Inc.</v>
      </c>
      <c r="Z1914" t="str">
        <f t="shared" si="153"/>
        <v>468 Blackstone Inc.</v>
      </c>
      <c r="AA1914" t="str">
        <f>_xlfn.XLOOKUP(Z1914,'Client Lookup'!A:A,'Client Lookup'!C:C)</f>
        <v>The Blackstone Group</v>
      </c>
      <c r="AC1914" t="e">
        <f>_xlfn.XLOOKUP(K1914,'Results vs Forecast'!K:K,'Results vs Forecast'!K:K)</f>
        <v>#N/A</v>
      </c>
    </row>
    <row r="1915" spans="1:29" hidden="1">
      <c r="A1915" s="39"/>
      <c r="B1915" s="1" t="s">
        <v>700</v>
      </c>
      <c r="C1915" s="1" t="s">
        <v>1370</v>
      </c>
      <c r="D1915" s="1" t="s">
        <v>17</v>
      </c>
      <c r="E1915" s="1" t="s">
        <v>17</v>
      </c>
      <c r="F1915" s="2">
        <v>45535</v>
      </c>
      <c r="G1915" s="2">
        <v>45505</v>
      </c>
      <c r="H1915" s="1" t="s">
        <v>5078</v>
      </c>
      <c r="I1915" s="1" t="s">
        <v>5079</v>
      </c>
      <c r="J1915" s="1" t="s">
        <v>913</v>
      </c>
      <c r="K1915" s="1" t="s">
        <v>894</v>
      </c>
      <c r="L1915" s="1" t="s">
        <v>3327</v>
      </c>
      <c r="M1915" s="1"/>
      <c r="N1915" s="1"/>
      <c r="O1915" s="1"/>
      <c r="P1915" s="40">
        <v>560.2607960298526</v>
      </c>
      <c r="Q1915" s="37" t="str">
        <f>IF(C1915="ForthPoint","ForthPoint",IF(D1915="Intercompany",_xlfn.XLOOKUP(E1915,'Dept Lookup'!B:B,'Dept Lookup'!A:A),Modified!D1915))</f>
        <v>Data Engineering</v>
      </c>
      <c r="R1915" t="str">
        <f t="shared" si="149"/>
        <v>The Blackstone Group</v>
      </c>
      <c r="S1915" s="1" t="s">
        <v>707</v>
      </c>
      <c r="T1915">
        <f t="shared" si="150"/>
        <v>0</v>
      </c>
      <c r="U1915" s="25" t="str">
        <f>IF(K1915&gt;0,K1915,_xlfn.XLOOKUP(M1915,'Client Lookup'!L:L,'Client Lookup'!N:N))</f>
        <v>32037</v>
      </c>
      <c r="V1915" t="str">
        <f>_xlfn.XLOOKUP(_xlfn.NUMBERVALUE(U1915),'Project Lookup'!X:X,'Project Lookup'!B:B)</f>
        <v>Blackstone - SOW#26 BE Engineer Insurance Team (Scott S.)</v>
      </c>
      <c r="X1915" t="str">
        <f t="shared" si="151"/>
        <v>468 Blackstone Inc. : 1256 Blackstone - SOW#26 BE Engineer Insurance Team (Scott S.)</v>
      </c>
      <c r="Y1915" t="str">
        <f t="shared" si="152"/>
        <v>468 Blackstone Inc.</v>
      </c>
      <c r="Z1915" t="str">
        <f t="shared" si="153"/>
        <v>468 Blackstone Inc.</v>
      </c>
      <c r="AA1915" t="str">
        <f>_xlfn.XLOOKUP(Z1915,'Client Lookup'!A:A,'Client Lookup'!C:C)</f>
        <v>The Blackstone Group</v>
      </c>
      <c r="AC1915" t="e">
        <f>_xlfn.XLOOKUP(K1915,'Results vs Forecast'!K:K,'Results vs Forecast'!K:K)</f>
        <v>#N/A</v>
      </c>
    </row>
    <row r="1916" spans="1:29" hidden="1">
      <c r="A1916" s="39"/>
      <c r="B1916" s="1" t="s">
        <v>700</v>
      </c>
      <c r="C1916" s="1" t="s">
        <v>1370</v>
      </c>
      <c r="D1916" s="1" t="s">
        <v>17</v>
      </c>
      <c r="E1916" s="1" t="s">
        <v>17</v>
      </c>
      <c r="F1916" s="2">
        <v>45535</v>
      </c>
      <c r="G1916" s="2">
        <v>45505</v>
      </c>
      <c r="H1916" s="1" t="s">
        <v>5080</v>
      </c>
      <c r="I1916" s="1" t="s">
        <v>5081</v>
      </c>
      <c r="J1916" s="1" t="s">
        <v>620</v>
      </c>
      <c r="K1916" s="1" t="s">
        <v>862</v>
      </c>
      <c r="L1916" s="1" t="s">
        <v>3343</v>
      </c>
      <c r="M1916" s="1"/>
      <c r="N1916" s="1"/>
      <c r="O1916" s="1"/>
      <c r="P1916" s="40">
        <v>280.1303980149263</v>
      </c>
      <c r="Q1916" s="37" t="str">
        <f>IF(C1916="ForthPoint","ForthPoint",IF(D1916="Intercompany",_xlfn.XLOOKUP(E1916,'Dept Lookup'!B:B,'Dept Lookup'!A:A),Modified!D1916))</f>
        <v>Data Engineering</v>
      </c>
      <c r="R1916" t="str">
        <f t="shared" si="149"/>
        <v>Sincera</v>
      </c>
      <c r="S1916" s="1" t="s">
        <v>707</v>
      </c>
      <c r="T1916">
        <f t="shared" si="150"/>
        <v>0</v>
      </c>
      <c r="U1916" s="25" t="str">
        <f>IF(K1916&gt;0,K1916,_xlfn.XLOOKUP(M1916,'Client Lookup'!L:L,'Client Lookup'!N:N))</f>
        <v>28145</v>
      </c>
      <c r="V1916" t="str">
        <f>_xlfn.XLOOKUP(_xlfn.NUMBERVALUE(U1916),'Project Lookup'!X:X,'Project Lookup'!B:B)</f>
        <v>Sincera SOW 4 - DE Team</v>
      </c>
      <c r="X1916" t="str">
        <f t="shared" si="151"/>
        <v>465 Sincera Technologies LLC : 1146 Sincera SOW 4 - DE Team</v>
      </c>
      <c r="Y1916" t="str">
        <f t="shared" si="152"/>
        <v>465 Sincera Technologies LLC</v>
      </c>
      <c r="Z1916" t="str">
        <f t="shared" si="153"/>
        <v>465 Sincera Technologies LLC</v>
      </c>
      <c r="AA1916" t="str">
        <f>_xlfn.XLOOKUP(Z1916,'Client Lookup'!A:A,'Client Lookup'!C:C)</f>
        <v>Sincera</v>
      </c>
      <c r="AC1916" t="e">
        <f>_xlfn.XLOOKUP(K1916,'Results vs Forecast'!K:K,'Results vs Forecast'!K:K)</f>
        <v>#N/A</v>
      </c>
    </row>
    <row r="1917" spans="1:29" hidden="1">
      <c r="A1917" s="39"/>
      <c r="B1917" s="1" t="s">
        <v>700</v>
      </c>
      <c r="C1917" s="1" t="s">
        <v>1370</v>
      </c>
      <c r="D1917" s="1" t="s">
        <v>17</v>
      </c>
      <c r="E1917" s="1" t="s">
        <v>17</v>
      </c>
      <c r="F1917" s="2">
        <v>45535</v>
      </c>
      <c r="G1917" s="2">
        <v>45505</v>
      </c>
      <c r="H1917" s="1" t="s">
        <v>5082</v>
      </c>
      <c r="I1917" s="1" t="s">
        <v>5083</v>
      </c>
      <c r="J1917" s="1" t="s">
        <v>617</v>
      </c>
      <c r="K1917" s="1" t="s">
        <v>860</v>
      </c>
      <c r="L1917" s="1" t="s">
        <v>2892</v>
      </c>
      <c r="M1917" s="1"/>
      <c r="N1917" s="1"/>
      <c r="O1917" s="1"/>
      <c r="P1917" s="40">
        <v>360.16765459061952</v>
      </c>
      <c r="Q1917" s="37" t="str">
        <f>IF(C1917="ForthPoint","ForthPoint",IF(D1917="Intercompany",_xlfn.XLOOKUP(E1917,'Dept Lookup'!B:B,'Dept Lookup'!A:A),Modified!D1917))</f>
        <v>Data Engineering</v>
      </c>
      <c r="R1917" t="str">
        <f t="shared" si="149"/>
        <v>Roku</v>
      </c>
      <c r="S1917" s="1" t="s">
        <v>707</v>
      </c>
      <c r="T1917">
        <f t="shared" si="150"/>
        <v>0</v>
      </c>
      <c r="U1917" s="25" t="str">
        <f>IF(K1917&gt;0,K1917,_xlfn.XLOOKUP(M1917,'Client Lookup'!L:L,'Client Lookup'!N:N))</f>
        <v>25138</v>
      </c>
      <c r="V1917" t="str">
        <f>_xlfn.XLOOKUP(_xlfn.NUMBERVALUE(U1917),'Project Lookup'!X:X,'Project Lookup'!B:B)</f>
        <v>SOW#1 2024 - DE &amp; BI Team</v>
      </c>
      <c r="X1917" t="str">
        <f t="shared" si="151"/>
        <v>459 Roku Inc. : 966 SOW#1 2024 - DE &amp; BI Team</v>
      </c>
      <c r="Y1917" t="str">
        <f t="shared" si="152"/>
        <v>459 Roku Inc.</v>
      </c>
      <c r="Z1917" t="str">
        <f t="shared" si="153"/>
        <v>459 Roku Inc.</v>
      </c>
      <c r="AA1917" t="str">
        <f>_xlfn.XLOOKUP(Z1917,'Client Lookup'!A:A,'Client Lookup'!C:C)</f>
        <v>Roku</v>
      </c>
      <c r="AC1917" t="e">
        <f>_xlfn.XLOOKUP(K1917,'Results vs Forecast'!K:K,'Results vs Forecast'!K:K)</f>
        <v>#N/A</v>
      </c>
    </row>
    <row r="1918" spans="1:29" hidden="1">
      <c r="A1918" s="39"/>
      <c r="B1918" s="1" t="s">
        <v>700</v>
      </c>
      <c r="C1918" s="1" t="s">
        <v>1370</v>
      </c>
      <c r="D1918" s="1" t="s">
        <v>17</v>
      </c>
      <c r="E1918" s="1" t="s">
        <v>17</v>
      </c>
      <c r="F1918" s="2">
        <v>45535</v>
      </c>
      <c r="G1918" s="2">
        <v>45505</v>
      </c>
      <c r="H1918" s="1" t="s">
        <v>5084</v>
      </c>
      <c r="I1918" s="1" t="s">
        <v>5085</v>
      </c>
      <c r="J1918" s="1" t="s">
        <v>645</v>
      </c>
      <c r="K1918" s="1" t="s">
        <v>891</v>
      </c>
      <c r="L1918" s="1" t="s">
        <v>3332</v>
      </c>
      <c r="M1918" s="1"/>
      <c r="N1918" s="1"/>
      <c r="O1918" s="1"/>
      <c r="P1918" s="40">
        <v>560.2607960298526</v>
      </c>
      <c r="Q1918" s="37" t="str">
        <f>IF(C1918="ForthPoint","ForthPoint",IF(D1918="Intercompany",_xlfn.XLOOKUP(E1918,'Dept Lookup'!B:B,'Dept Lookup'!A:A),Modified!D1918))</f>
        <v>Data Engineering</v>
      </c>
      <c r="R1918" t="str">
        <f t="shared" si="149"/>
        <v>The Blackstone Group</v>
      </c>
      <c r="S1918" s="1" t="s">
        <v>707</v>
      </c>
      <c r="T1918">
        <f t="shared" si="150"/>
        <v>0</v>
      </c>
      <c r="U1918" s="25" t="str">
        <f>IF(K1918&gt;0,K1918,_xlfn.XLOOKUP(M1918,'Client Lookup'!L:L,'Client Lookup'!N:N))</f>
        <v>25160</v>
      </c>
      <c r="V1918" t="str">
        <f>_xlfn.XLOOKUP(_xlfn.NUMBERVALUE(U1918),'Project Lookup'!X:X,'Project Lookup'!B:B)</f>
        <v>Blackstone SOW #12</v>
      </c>
      <c r="X1918" t="str">
        <f t="shared" si="151"/>
        <v>468 Blackstone Inc. : 988 Blackstone SOW #12</v>
      </c>
      <c r="Y1918" t="str">
        <f t="shared" si="152"/>
        <v>468 Blackstone Inc.</v>
      </c>
      <c r="Z1918" t="str">
        <f t="shared" si="153"/>
        <v>468 Blackstone Inc.</v>
      </c>
      <c r="AA1918" t="str">
        <f>_xlfn.XLOOKUP(Z1918,'Client Lookup'!A:A,'Client Lookup'!C:C)</f>
        <v>The Blackstone Group</v>
      </c>
      <c r="AC1918" t="e">
        <f>_xlfn.XLOOKUP(K1918,'Results vs Forecast'!K:K,'Results vs Forecast'!K:K)</f>
        <v>#N/A</v>
      </c>
    </row>
    <row r="1919" spans="1:29" hidden="1">
      <c r="A1919" s="39"/>
      <c r="B1919" s="1" t="s">
        <v>700</v>
      </c>
      <c r="C1919" s="1" t="s">
        <v>701</v>
      </c>
      <c r="D1919" s="1" t="s">
        <v>17</v>
      </c>
      <c r="E1919" s="1" t="s">
        <v>17</v>
      </c>
      <c r="F1919" s="2">
        <v>45535</v>
      </c>
      <c r="G1919" s="2">
        <v>45505</v>
      </c>
      <c r="H1919" s="1" t="s">
        <v>5086</v>
      </c>
      <c r="I1919" s="1" t="s">
        <v>5087</v>
      </c>
      <c r="J1919" s="1" t="s">
        <v>648</v>
      </c>
      <c r="K1919" s="1" t="s">
        <v>900</v>
      </c>
      <c r="L1919" s="1" t="s">
        <v>2254</v>
      </c>
      <c r="M1919" s="1"/>
      <c r="N1919" s="1"/>
      <c r="O1919" s="1"/>
      <c r="P1919" s="40">
        <v>20946.009999999998</v>
      </c>
      <c r="Q1919" s="37" t="str">
        <f>IF(C1919="ForthPoint","ForthPoint",IF(D1919="Intercompany",_xlfn.XLOOKUP(E1919,'Dept Lookup'!B:B,'Dept Lookup'!A:A),Modified!D1919))</f>
        <v>Data Engineering</v>
      </c>
      <c r="R1919" t="str">
        <f t="shared" si="149"/>
        <v>UDX</v>
      </c>
      <c r="S1919" s="1" t="s">
        <v>707</v>
      </c>
      <c r="T1919">
        <f t="shared" si="150"/>
        <v>0</v>
      </c>
      <c r="U1919" s="25" t="str">
        <f>IF(K1919&gt;0,K1919,_xlfn.XLOOKUP(M1919,'Client Lookup'!L:L,'Client Lookup'!N:N))</f>
        <v>25978</v>
      </c>
      <c r="V1919" t="str">
        <f>_xlfn.XLOOKUP(_xlfn.NUMBERVALUE(U1919),'Project Lookup'!X:X,'Project Lookup'!B:B)</f>
        <v>GMAT Data Governance - Phase 2</v>
      </c>
      <c r="X1919" t="str">
        <f t="shared" si="151"/>
        <v>362 Universal Parks &amp; Resorts : 1038 GMAT Data Governance - Phase 2</v>
      </c>
      <c r="Y1919" t="str">
        <f t="shared" si="152"/>
        <v>362 Universal Parks &amp; Resorts</v>
      </c>
      <c r="Z1919" t="str">
        <f t="shared" si="153"/>
        <v>362 Universal Parks &amp; Resorts</v>
      </c>
      <c r="AA1919" t="str">
        <f>_xlfn.XLOOKUP(Z1919,'Client Lookup'!A:A,'Client Lookup'!C:C)</f>
        <v>UDX</v>
      </c>
      <c r="AC1919" t="e">
        <f>_xlfn.XLOOKUP(K1919,'Results vs Forecast'!K:K,'Results vs Forecast'!K:K)</f>
        <v>#N/A</v>
      </c>
    </row>
    <row r="1920" spans="1:29" hidden="1">
      <c r="A1920" s="39"/>
      <c r="B1920" s="1" t="s">
        <v>700</v>
      </c>
      <c r="C1920" s="1" t="s">
        <v>1370</v>
      </c>
      <c r="D1920" s="1" t="s">
        <v>17</v>
      </c>
      <c r="E1920" s="1" t="s">
        <v>17</v>
      </c>
      <c r="F1920" s="2">
        <v>45535</v>
      </c>
      <c r="G1920" s="2">
        <v>45505</v>
      </c>
      <c r="H1920" s="1" t="s">
        <v>5088</v>
      </c>
      <c r="I1920" s="1" t="s">
        <v>5089</v>
      </c>
      <c r="J1920" s="1" t="s">
        <v>617</v>
      </c>
      <c r="K1920" s="1" t="s">
        <v>860</v>
      </c>
      <c r="L1920" s="1" t="s">
        <v>2892</v>
      </c>
      <c r="M1920" s="1"/>
      <c r="N1920" s="1"/>
      <c r="O1920" s="1"/>
      <c r="P1920" s="40">
        <v>210.0977985111947</v>
      </c>
      <c r="Q1920" s="37" t="str">
        <f>IF(C1920="ForthPoint","ForthPoint",IF(D1920="Intercompany",_xlfn.XLOOKUP(E1920,'Dept Lookup'!B:B,'Dept Lookup'!A:A),Modified!D1920))</f>
        <v>Data Engineering</v>
      </c>
      <c r="R1920" t="str">
        <f t="shared" si="149"/>
        <v>Roku</v>
      </c>
      <c r="S1920" s="1" t="s">
        <v>707</v>
      </c>
      <c r="T1920">
        <f t="shared" si="150"/>
        <v>0</v>
      </c>
      <c r="U1920" s="25" t="str">
        <f>IF(K1920&gt;0,K1920,_xlfn.XLOOKUP(M1920,'Client Lookup'!L:L,'Client Lookup'!N:N))</f>
        <v>25138</v>
      </c>
      <c r="V1920" t="str">
        <f>_xlfn.XLOOKUP(_xlfn.NUMBERVALUE(U1920),'Project Lookup'!X:X,'Project Lookup'!B:B)</f>
        <v>SOW#1 2024 - DE &amp; BI Team</v>
      </c>
      <c r="X1920" t="str">
        <f t="shared" si="151"/>
        <v>459 Roku Inc. : 966 SOW#1 2024 - DE &amp; BI Team</v>
      </c>
      <c r="Y1920" t="str">
        <f t="shared" si="152"/>
        <v>459 Roku Inc.</v>
      </c>
      <c r="Z1920" t="str">
        <f t="shared" si="153"/>
        <v>459 Roku Inc.</v>
      </c>
      <c r="AA1920" t="str">
        <f>_xlfn.XLOOKUP(Z1920,'Client Lookup'!A:A,'Client Lookup'!C:C)</f>
        <v>Roku</v>
      </c>
      <c r="AC1920" t="e">
        <f>_xlfn.XLOOKUP(K1920,'Results vs Forecast'!K:K,'Results vs Forecast'!K:K)</f>
        <v>#N/A</v>
      </c>
    </row>
    <row r="1921" spans="1:29" hidden="1">
      <c r="A1921" s="39"/>
      <c r="B1921" s="1" t="s">
        <v>700</v>
      </c>
      <c r="C1921" s="1" t="s">
        <v>1370</v>
      </c>
      <c r="D1921" s="1" t="s">
        <v>17</v>
      </c>
      <c r="E1921" s="1" t="s">
        <v>17</v>
      </c>
      <c r="F1921" s="2">
        <v>45535</v>
      </c>
      <c r="G1921" s="2">
        <v>45505</v>
      </c>
      <c r="H1921" s="1" t="s">
        <v>5090</v>
      </c>
      <c r="I1921" s="1" t="s">
        <v>5091</v>
      </c>
      <c r="J1921" s="1" t="s">
        <v>617</v>
      </c>
      <c r="K1921" s="1" t="s">
        <v>860</v>
      </c>
      <c r="L1921" s="1" t="s">
        <v>2892</v>
      </c>
      <c r="M1921" s="1"/>
      <c r="N1921" s="1"/>
      <c r="O1921" s="1"/>
      <c r="P1921" s="40">
        <v>320.14902630277288</v>
      </c>
      <c r="Q1921" s="37" t="str">
        <f>IF(C1921="ForthPoint","ForthPoint",IF(D1921="Intercompany",_xlfn.XLOOKUP(E1921,'Dept Lookup'!B:B,'Dept Lookup'!A:A),Modified!D1921))</f>
        <v>Data Engineering</v>
      </c>
      <c r="R1921" t="str">
        <f t="shared" si="149"/>
        <v>Roku</v>
      </c>
      <c r="S1921" s="1" t="s">
        <v>707</v>
      </c>
      <c r="T1921">
        <f t="shared" si="150"/>
        <v>0</v>
      </c>
      <c r="U1921" s="25" t="str">
        <f>IF(K1921&gt;0,K1921,_xlfn.XLOOKUP(M1921,'Client Lookup'!L:L,'Client Lookup'!N:N))</f>
        <v>25138</v>
      </c>
      <c r="V1921" t="str">
        <f>_xlfn.XLOOKUP(_xlfn.NUMBERVALUE(U1921),'Project Lookup'!X:X,'Project Lookup'!B:B)</f>
        <v>SOW#1 2024 - DE &amp; BI Team</v>
      </c>
      <c r="X1921" t="str">
        <f t="shared" si="151"/>
        <v>459 Roku Inc. : 966 SOW#1 2024 - DE &amp; BI Team</v>
      </c>
      <c r="Y1921" t="str">
        <f t="shared" si="152"/>
        <v>459 Roku Inc.</v>
      </c>
      <c r="Z1921" t="str">
        <f t="shared" si="153"/>
        <v>459 Roku Inc.</v>
      </c>
      <c r="AA1921" t="str">
        <f>_xlfn.XLOOKUP(Z1921,'Client Lookup'!A:A,'Client Lookup'!C:C)</f>
        <v>Roku</v>
      </c>
      <c r="AC1921" t="e">
        <f>_xlfn.XLOOKUP(K1921,'Results vs Forecast'!K:K,'Results vs Forecast'!K:K)</f>
        <v>#N/A</v>
      </c>
    </row>
    <row r="1922" spans="1:29" hidden="1">
      <c r="A1922" s="39"/>
      <c r="B1922" s="1" t="s">
        <v>700</v>
      </c>
      <c r="C1922" s="1" t="s">
        <v>1370</v>
      </c>
      <c r="D1922" s="1" t="s">
        <v>17</v>
      </c>
      <c r="E1922" s="1" t="s">
        <v>17</v>
      </c>
      <c r="F1922" s="2">
        <v>45535</v>
      </c>
      <c r="G1922" s="2">
        <v>45505</v>
      </c>
      <c r="H1922" s="1" t="s">
        <v>5092</v>
      </c>
      <c r="I1922" s="1" t="s">
        <v>5093</v>
      </c>
      <c r="J1922" s="1" t="s">
        <v>618</v>
      </c>
      <c r="K1922" s="1" t="s">
        <v>859</v>
      </c>
      <c r="L1922" s="1" t="s">
        <v>3495</v>
      </c>
      <c r="M1922" s="1"/>
      <c r="N1922" s="1"/>
      <c r="O1922" s="1"/>
      <c r="P1922" s="40">
        <v>480.22353945415932</v>
      </c>
      <c r="Q1922" s="37" t="str">
        <f>IF(C1922="ForthPoint","ForthPoint",IF(D1922="Intercompany",_xlfn.XLOOKUP(E1922,'Dept Lookup'!B:B,'Dept Lookup'!A:A),Modified!D1922))</f>
        <v>Data Engineering</v>
      </c>
      <c r="R1922" t="str">
        <f t="shared" si="149"/>
        <v>Roku</v>
      </c>
      <c r="S1922" s="1" t="s">
        <v>707</v>
      </c>
      <c r="T1922">
        <f t="shared" si="150"/>
        <v>0</v>
      </c>
      <c r="U1922" s="25" t="str">
        <f>IF(K1922&gt;0,K1922,_xlfn.XLOOKUP(M1922,'Client Lookup'!L:L,'Client Lookup'!N:N))</f>
        <v>25140</v>
      </c>
      <c r="V1922" t="str">
        <f>_xlfn.XLOOKUP(_xlfn.NUMBERVALUE(U1922),'Project Lookup'!X:X,'Project Lookup'!B:B)</f>
        <v>Roku SOW 2 - Data Engineering Team</v>
      </c>
      <c r="X1922" t="str">
        <f t="shared" si="151"/>
        <v>459 Roku Inc. : 968 Roku SOW 2 - Data Engineering Team</v>
      </c>
      <c r="Y1922" t="str">
        <f t="shared" si="152"/>
        <v>459 Roku Inc.</v>
      </c>
      <c r="Z1922" t="str">
        <f t="shared" si="153"/>
        <v>459 Roku Inc.</v>
      </c>
      <c r="AA1922" t="str">
        <f>_xlfn.XLOOKUP(Z1922,'Client Lookup'!A:A,'Client Lookup'!C:C)</f>
        <v>Roku</v>
      </c>
      <c r="AC1922" t="e">
        <f>_xlfn.XLOOKUP(K1922,'Results vs Forecast'!K:K,'Results vs Forecast'!K:K)</f>
        <v>#N/A</v>
      </c>
    </row>
    <row r="1923" spans="1:29" hidden="1">
      <c r="A1923" s="39"/>
      <c r="B1923" s="1" t="s">
        <v>700</v>
      </c>
      <c r="C1923" s="1" t="s">
        <v>1370</v>
      </c>
      <c r="D1923" s="1" t="s">
        <v>17</v>
      </c>
      <c r="E1923" s="1" t="s">
        <v>17</v>
      </c>
      <c r="F1923" s="2">
        <v>45535</v>
      </c>
      <c r="G1923" s="2">
        <v>45505</v>
      </c>
      <c r="H1923" s="1" t="s">
        <v>5094</v>
      </c>
      <c r="I1923" s="1" t="s">
        <v>5095</v>
      </c>
      <c r="J1923" s="1" t="s">
        <v>818</v>
      </c>
      <c r="K1923" s="1" t="s">
        <v>796</v>
      </c>
      <c r="L1923" s="1" t="s">
        <v>3346</v>
      </c>
      <c r="M1923" s="1"/>
      <c r="N1923" s="1"/>
      <c r="O1923" s="1"/>
      <c r="P1923" s="40">
        <v>648.30177826311512</v>
      </c>
      <c r="Q1923" s="37" t="str">
        <f>IF(C1923="ForthPoint","ForthPoint",IF(D1923="Intercompany",_xlfn.XLOOKUP(E1923,'Dept Lookup'!B:B,'Dept Lookup'!A:A),Modified!D1923))</f>
        <v>Data Engineering</v>
      </c>
      <c r="R1923" t="str">
        <f t="shared" ref="R1923:R1986" si="154">AA1923</f>
        <v>Globalization Partners</v>
      </c>
      <c r="S1923" s="1" t="s">
        <v>707</v>
      </c>
      <c r="T1923">
        <f t="shared" ref="T1923:T1986" si="155">M1923</f>
        <v>0</v>
      </c>
      <c r="U1923" s="25" t="str">
        <f>IF(K1923&gt;0,K1923,_xlfn.XLOOKUP(M1923,'Client Lookup'!L:L,'Client Lookup'!N:N))</f>
        <v>36410</v>
      </c>
      <c r="V1923" t="str">
        <f>_xlfn.XLOOKUP(_xlfn.NUMBERVALUE(U1923),'Project Lookup'!X:X,'Project Lookup'!B:B)</f>
        <v>Globalization Partners SOW #40 - Data Engineering Team Renewal</v>
      </c>
      <c r="X1923" t="str">
        <f t="shared" ref="X1923:X1986" si="156">IF(J1923="- No Entity -",M1923,J1923)</f>
        <v>460 Globalization Partners Inc. : 1367 Globalization Partners SOW #40 - Data Engineering Team Renewal</v>
      </c>
      <c r="Y1923" t="str">
        <f t="shared" ref="Y1923:Y1986" si="157">IFERROR(_xlfn.TEXTBEFORE(X1923," :"),X1923)</f>
        <v>460 Globalization Partners Inc.</v>
      </c>
      <c r="Z1923" t="str">
        <f t="shared" si="153"/>
        <v>460 Globalization Partners Inc.</v>
      </c>
      <c r="AA1923" t="str">
        <f>_xlfn.XLOOKUP(Z1923,'Client Lookup'!A:A,'Client Lookup'!C:C)</f>
        <v>Globalization Partners</v>
      </c>
      <c r="AC1923" t="e">
        <f>_xlfn.XLOOKUP(K1923,'Results vs Forecast'!K:K,'Results vs Forecast'!K:K)</f>
        <v>#N/A</v>
      </c>
    </row>
    <row r="1924" spans="1:29" hidden="1">
      <c r="A1924" s="39"/>
      <c r="B1924" s="1" t="s">
        <v>700</v>
      </c>
      <c r="C1924" s="1" t="s">
        <v>1370</v>
      </c>
      <c r="D1924" s="1" t="s">
        <v>17</v>
      </c>
      <c r="E1924" s="1" t="s">
        <v>17</v>
      </c>
      <c r="F1924" s="2">
        <v>45535</v>
      </c>
      <c r="G1924" s="2">
        <v>45505</v>
      </c>
      <c r="H1924" s="1" t="s">
        <v>5096</v>
      </c>
      <c r="I1924" s="1" t="s">
        <v>5097</v>
      </c>
      <c r="J1924" s="1" t="s">
        <v>617</v>
      </c>
      <c r="K1924" s="1" t="s">
        <v>860</v>
      </c>
      <c r="L1924" s="1" t="s">
        <v>2892</v>
      </c>
      <c r="M1924" s="1"/>
      <c r="N1924" s="1"/>
      <c r="O1924" s="1"/>
      <c r="P1924" s="40">
        <v>432.20118550874338</v>
      </c>
      <c r="Q1924" s="37" t="str">
        <f>IF(C1924="ForthPoint","ForthPoint",IF(D1924="Intercompany",_xlfn.XLOOKUP(E1924,'Dept Lookup'!B:B,'Dept Lookup'!A:A),Modified!D1924))</f>
        <v>Data Engineering</v>
      </c>
      <c r="R1924" t="str">
        <f t="shared" si="154"/>
        <v>Roku</v>
      </c>
      <c r="S1924" s="1" t="s">
        <v>707</v>
      </c>
      <c r="T1924">
        <f t="shared" si="155"/>
        <v>0</v>
      </c>
      <c r="U1924" s="25" t="str">
        <f>IF(K1924&gt;0,K1924,_xlfn.XLOOKUP(M1924,'Client Lookup'!L:L,'Client Lookup'!N:N))</f>
        <v>25138</v>
      </c>
      <c r="V1924" t="str">
        <f>_xlfn.XLOOKUP(_xlfn.NUMBERVALUE(U1924),'Project Lookup'!X:X,'Project Lookup'!B:B)</f>
        <v>SOW#1 2024 - DE &amp; BI Team</v>
      </c>
      <c r="X1924" t="str">
        <f t="shared" si="156"/>
        <v>459 Roku Inc. : 966 SOW#1 2024 - DE &amp; BI Team</v>
      </c>
      <c r="Y1924" t="str">
        <f t="shared" si="157"/>
        <v>459 Roku Inc.</v>
      </c>
      <c r="Z1924" t="str">
        <f t="shared" si="153"/>
        <v>459 Roku Inc.</v>
      </c>
      <c r="AA1924" t="str">
        <f>_xlfn.XLOOKUP(Z1924,'Client Lookup'!A:A,'Client Lookup'!C:C)</f>
        <v>Roku</v>
      </c>
      <c r="AC1924" t="e">
        <f>_xlfn.XLOOKUP(K1924,'Results vs Forecast'!K:K,'Results vs Forecast'!K:K)</f>
        <v>#N/A</v>
      </c>
    </row>
    <row r="1925" spans="1:29" hidden="1">
      <c r="A1925" s="39"/>
      <c r="B1925" s="1" t="s">
        <v>700</v>
      </c>
      <c r="C1925" s="1" t="s">
        <v>1370</v>
      </c>
      <c r="D1925" s="1" t="s">
        <v>17</v>
      </c>
      <c r="E1925" s="1" t="s">
        <v>17</v>
      </c>
      <c r="F1925" s="2">
        <v>45535</v>
      </c>
      <c r="G1925" s="2">
        <v>45505</v>
      </c>
      <c r="H1925" s="1" t="s">
        <v>5098</v>
      </c>
      <c r="I1925" s="1" t="s">
        <v>5099</v>
      </c>
      <c r="J1925" s="1" t="s">
        <v>816</v>
      </c>
      <c r="K1925" s="1" t="s">
        <v>798</v>
      </c>
      <c r="L1925" s="1" t="s">
        <v>3413</v>
      </c>
      <c r="M1925" s="1"/>
      <c r="N1925" s="1"/>
      <c r="O1925" s="1"/>
      <c r="P1925" s="40">
        <v>270.12574094296463</v>
      </c>
      <c r="Q1925" s="37" t="str">
        <f>IF(C1925="ForthPoint","ForthPoint",IF(D1925="Intercompany",_xlfn.XLOOKUP(E1925,'Dept Lookup'!B:B,'Dept Lookup'!A:A),Modified!D1925))</f>
        <v>Data Engineering</v>
      </c>
      <c r="R1925" t="str">
        <f t="shared" si="154"/>
        <v>Globalization Partners</v>
      </c>
      <c r="S1925" s="1" t="s">
        <v>707</v>
      </c>
      <c r="T1925">
        <f t="shared" si="155"/>
        <v>0</v>
      </c>
      <c r="U1925" s="25" t="str">
        <f>IF(K1925&gt;0,K1925,_xlfn.XLOOKUP(M1925,'Client Lookup'!L:L,'Client Lookup'!N:N))</f>
        <v>36409</v>
      </c>
      <c r="V1925" t="str">
        <f>_xlfn.XLOOKUP(_xlfn.NUMBERVALUE(U1925),'Project Lookup'!X:X,'Project Lookup'!B:B)</f>
        <v>Globalization Partners SOW #39 - Data Engineering Team  Renewal</v>
      </c>
      <c r="X1925" t="str">
        <f t="shared" si="156"/>
        <v>460 Globalization Partners Inc. : 1366 Globalization Partners SOW #39 - Data Engineering Team  Renewal</v>
      </c>
      <c r="Y1925" t="str">
        <f t="shared" si="157"/>
        <v>460 Globalization Partners Inc.</v>
      </c>
      <c r="Z1925" t="str">
        <f t="shared" si="153"/>
        <v>460 Globalization Partners Inc.</v>
      </c>
      <c r="AA1925" t="str">
        <f>_xlfn.XLOOKUP(Z1925,'Client Lookup'!A:A,'Client Lookup'!C:C)</f>
        <v>Globalization Partners</v>
      </c>
      <c r="AC1925" t="e">
        <f>_xlfn.XLOOKUP(K1925,'Results vs Forecast'!K:K,'Results vs Forecast'!K:K)</f>
        <v>#N/A</v>
      </c>
    </row>
    <row r="1926" spans="1:29" hidden="1">
      <c r="A1926" s="39"/>
      <c r="B1926" s="1" t="s">
        <v>700</v>
      </c>
      <c r="C1926" s="1" t="s">
        <v>1370</v>
      </c>
      <c r="D1926" s="1" t="s">
        <v>17</v>
      </c>
      <c r="E1926" s="1" t="s">
        <v>17</v>
      </c>
      <c r="F1926" s="2">
        <v>45535</v>
      </c>
      <c r="G1926" s="2">
        <v>45505</v>
      </c>
      <c r="H1926" s="1" t="s">
        <v>5100</v>
      </c>
      <c r="I1926" s="1" t="s">
        <v>5101</v>
      </c>
      <c r="J1926" s="1" t="s">
        <v>618</v>
      </c>
      <c r="K1926" s="1" t="s">
        <v>859</v>
      </c>
      <c r="L1926" s="1" t="s">
        <v>3495</v>
      </c>
      <c r="M1926" s="1"/>
      <c r="N1926" s="1"/>
      <c r="O1926" s="1"/>
      <c r="P1926" s="40">
        <v>480.22353945415932</v>
      </c>
      <c r="Q1926" s="37" t="str">
        <f>IF(C1926="ForthPoint","ForthPoint",IF(D1926="Intercompany",_xlfn.XLOOKUP(E1926,'Dept Lookup'!B:B,'Dept Lookup'!A:A),Modified!D1926))</f>
        <v>Data Engineering</v>
      </c>
      <c r="R1926" t="str">
        <f t="shared" si="154"/>
        <v>Roku</v>
      </c>
      <c r="S1926" s="1" t="s">
        <v>707</v>
      </c>
      <c r="T1926">
        <f t="shared" si="155"/>
        <v>0</v>
      </c>
      <c r="U1926" s="25" t="str">
        <f>IF(K1926&gt;0,K1926,_xlfn.XLOOKUP(M1926,'Client Lookup'!L:L,'Client Lookup'!N:N))</f>
        <v>25140</v>
      </c>
      <c r="V1926" t="str">
        <f>_xlfn.XLOOKUP(_xlfn.NUMBERVALUE(U1926),'Project Lookup'!X:X,'Project Lookup'!B:B)</f>
        <v>Roku SOW 2 - Data Engineering Team</v>
      </c>
      <c r="X1926" t="str">
        <f t="shared" si="156"/>
        <v>459 Roku Inc. : 968 Roku SOW 2 - Data Engineering Team</v>
      </c>
      <c r="Y1926" t="str">
        <f t="shared" si="157"/>
        <v>459 Roku Inc.</v>
      </c>
      <c r="Z1926" t="str">
        <f t="shared" si="153"/>
        <v>459 Roku Inc.</v>
      </c>
      <c r="AA1926" t="str">
        <f>_xlfn.XLOOKUP(Z1926,'Client Lookup'!A:A,'Client Lookup'!C:C)</f>
        <v>Roku</v>
      </c>
      <c r="AC1926" t="e">
        <f>_xlfn.XLOOKUP(K1926,'Results vs Forecast'!K:K,'Results vs Forecast'!K:K)</f>
        <v>#N/A</v>
      </c>
    </row>
    <row r="1927" spans="1:29" hidden="1">
      <c r="A1927" s="39"/>
      <c r="B1927" s="1" t="s">
        <v>700</v>
      </c>
      <c r="C1927" s="1" t="s">
        <v>1370</v>
      </c>
      <c r="D1927" s="1" t="s">
        <v>17</v>
      </c>
      <c r="E1927" s="1" t="s">
        <v>17</v>
      </c>
      <c r="F1927" s="2">
        <v>45535</v>
      </c>
      <c r="G1927" s="2">
        <v>45505</v>
      </c>
      <c r="H1927" s="1" t="s">
        <v>5102</v>
      </c>
      <c r="I1927" s="1" t="s">
        <v>5103</v>
      </c>
      <c r="J1927" s="1" t="s">
        <v>617</v>
      </c>
      <c r="K1927" s="1" t="s">
        <v>860</v>
      </c>
      <c r="L1927" s="1" t="s">
        <v>2892</v>
      </c>
      <c r="M1927" s="1"/>
      <c r="N1927" s="1"/>
      <c r="O1927" s="1"/>
      <c r="P1927" s="40">
        <v>432.20118550874338</v>
      </c>
      <c r="Q1927" s="37" t="str">
        <f>IF(C1927="ForthPoint","ForthPoint",IF(D1927="Intercompany",_xlfn.XLOOKUP(E1927,'Dept Lookup'!B:B,'Dept Lookup'!A:A),Modified!D1927))</f>
        <v>Data Engineering</v>
      </c>
      <c r="R1927" t="str">
        <f t="shared" si="154"/>
        <v>Roku</v>
      </c>
      <c r="S1927" s="1" t="s">
        <v>707</v>
      </c>
      <c r="T1927">
        <f t="shared" si="155"/>
        <v>0</v>
      </c>
      <c r="U1927" s="25" t="str">
        <f>IF(K1927&gt;0,K1927,_xlfn.XLOOKUP(M1927,'Client Lookup'!L:L,'Client Lookup'!N:N))</f>
        <v>25138</v>
      </c>
      <c r="V1927" t="str">
        <f>_xlfn.XLOOKUP(_xlfn.NUMBERVALUE(U1927),'Project Lookup'!X:X,'Project Lookup'!B:B)</f>
        <v>SOW#1 2024 - DE &amp; BI Team</v>
      </c>
      <c r="X1927" t="str">
        <f t="shared" si="156"/>
        <v>459 Roku Inc. : 966 SOW#1 2024 - DE &amp; BI Team</v>
      </c>
      <c r="Y1927" t="str">
        <f t="shared" si="157"/>
        <v>459 Roku Inc.</v>
      </c>
      <c r="Z1927" t="str">
        <f t="shared" si="153"/>
        <v>459 Roku Inc.</v>
      </c>
      <c r="AA1927" t="str">
        <f>_xlfn.XLOOKUP(Z1927,'Client Lookup'!A:A,'Client Lookup'!C:C)</f>
        <v>Roku</v>
      </c>
      <c r="AC1927" t="e">
        <f>_xlfn.XLOOKUP(K1927,'Results vs Forecast'!K:K,'Results vs Forecast'!K:K)</f>
        <v>#N/A</v>
      </c>
    </row>
    <row r="1928" spans="1:29" hidden="1">
      <c r="A1928" s="39"/>
      <c r="B1928" s="1" t="s">
        <v>700</v>
      </c>
      <c r="C1928" s="1" t="s">
        <v>1370</v>
      </c>
      <c r="D1928" s="1" t="s">
        <v>17</v>
      </c>
      <c r="E1928" s="1" t="s">
        <v>17</v>
      </c>
      <c r="F1928" s="2">
        <v>45535</v>
      </c>
      <c r="G1928" s="2">
        <v>45505</v>
      </c>
      <c r="H1928" s="1" t="s">
        <v>5104</v>
      </c>
      <c r="I1928" s="1" t="s">
        <v>5105</v>
      </c>
      <c r="J1928" s="1" t="s">
        <v>812</v>
      </c>
      <c r="K1928" s="1" t="s">
        <v>795</v>
      </c>
      <c r="L1928" s="1" t="s">
        <v>3324</v>
      </c>
      <c r="M1928" s="1"/>
      <c r="N1928" s="1"/>
      <c r="O1928" s="1"/>
      <c r="P1928" s="40">
        <v>392.1825572208968</v>
      </c>
      <c r="Q1928" s="37" t="str">
        <f>IF(C1928="ForthPoint","ForthPoint",IF(D1928="Intercompany",_xlfn.XLOOKUP(E1928,'Dept Lookup'!B:B,'Dept Lookup'!A:A),Modified!D1928))</f>
        <v>Data Engineering</v>
      </c>
      <c r="R1928" t="str">
        <f t="shared" si="154"/>
        <v>Globalization Partners</v>
      </c>
      <c r="S1928" s="1" t="s">
        <v>707</v>
      </c>
      <c r="T1928">
        <f t="shared" si="155"/>
        <v>0</v>
      </c>
      <c r="U1928" s="25" t="str">
        <f>IF(K1928&gt;0,K1928,_xlfn.XLOOKUP(M1928,'Client Lookup'!L:L,'Client Lookup'!N:N))</f>
        <v>35885</v>
      </c>
      <c r="V1928" t="str">
        <f>_xlfn.XLOOKUP(_xlfn.NUMBERVALUE(U1928),'Project Lookup'!X:X,'Project Lookup'!B:B)</f>
        <v>Globalization Partners SOW #41 - Data Engineering Team Renewal</v>
      </c>
      <c r="X1928" t="str">
        <f t="shared" si="156"/>
        <v>460 Globalization Partners Inc. : 1349 Globalization Partners SOW #41 - Data Engineering Team Renewal</v>
      </c>
      <c r="Y1928" t="str">
        <f t="shared" si="157"/>
        <v>460 Globalization Partners Inc.</v>
      </c>
      <c r="Z1928" t="str">
        <f t="shared" si="153"/>
        <v>460 Globalization Partners Inc.</v>
      </c>
      <c r="AA1928" t="str">
        <f>_xlfn.XLOOKUP(Z1928,'Client Lookup'!A:A,'Client Lookup'!C:C)</f>
        <v>Globalization Partners</v>
      </c>
      <c r="AC1928" t="e">
        <f>_xlfn.XLOOKUP(K1928,'Results vs Forecast'!K:K,'Results vs Forecast'!K:K)</f>
        <v>#N/A</v>
      </c>
    </row>
    <row r="1929" spans="1:29" hidden="1">
      <c r="A1929" s="39"/>
      <c r="B1929" s="1" t="s">
        <v>700</v>
      </c>
      <c r="C1929" s="1" t="s">
        <v>1370</v>
      </c>
      <c r="D1929" s="1" t="s">
        <v>17</v>
      </c>
      <c r="E1929" s="1" t="s">
        <v>17</v>
      </c>
      <c r="F1929" s="2">
        <v>45535</v>
      </c>
      <c r="G1929" s="2">
        <v>45505</v>
      </c>
      <c r="H1929" s="1" t="s">
        <v>5106</v>
      </c>
      <c r="I1929" s="1" t="s">
        <v>5107</v>
      </c>
      <c r="J1929" s="1" t="s">
        <v>642</v>
      </c>
      <c r="K1929" s="1" t="s">
        <v>881</v>
      </c>
      <c r="L1929" s="1" t="s">
        <v>3416</v>
      </c>
      <c r="M1929" s="1"/>
      <c r="N1929" s="1"/>
      <c r="O1929" s="1"/>
      <c r="P1929" s="40">
        <v>560.2607960298526</v>
      </c>
      <c r="Q1929" s="37" t="str">
        <f>IF(C1929="ForthPoint","ForthPoint",IF(D1929="Intercompany",_xlfn.XLOOKUP(E1929,'Dept Lookup'!B:B,'Dept Lookup'!A:A),Modified!D1929))</f>
        <v>Data Engineering</v>
      </c>
      <c r="R1929" t="str">
        <f t="shared" si="154"/>
        <v>The Blackstone Group</v>
      </c>
      <c r="S1929" s="1" t="s">
        <v>707</v>
      </c>
      <c r="T1929">
        <f t="shared" si="155"/>
        <v>0</v>
      </c>
      <c r="U1929" s="25" t="str">
        <f>IF(K1929&gt;0,K1929,_xlfn.XLOOKUP(M1929,'Client Lookup'!L:L,'Client Lookup'!N:N))</f>
        <v>32036</v>
      </c>
      <c r="V1929" t="str">
        <f>_xlfn.XLOOKUP(_xlfn.NUMBERVALUE(U1929),'Project Lookup'!X:X,'Project Lookup'!B:B)</f>
        <v>Blackstone - Python Engineers (James Team)</v>
      </c>
      <c r="X1929" t="str">
        <f t="shared" si="156"/>
        <v>468 Blackstone Inc. : 1255 Blackstone - Python Engineers (James Team)</v>
      </c>
      <c r="Y1929" t="str">
        <f t="shared" si="157"/>
        <v>468 Blackstone Inc.</v>
      </c>
      <c r="Z1929" t="str">
        <f t="shared" si="153"/>
        <v>468 Blackstone Inc.</v>
      </c>
      <c r="AA1929" t="str">
        <f>_xlfn.XLOOKUP(Z1929,'Client Lookup'!A:A,'Client Lookup'!C:C)</f>
        <v>The Blackstone Group</v>
      </c>
      <c r="AC1929" t="e">
        <f>_xlfn.XLOOKUP(K1929,'Results vs Forecast'!K:K,'Results vs Forecast'!K:K)</f>
        <v>#N/A</v>
      </c>
    </row>
    <row r="1930" spans="1:29" hidden="1">
      <c r="A1930" s="39"/>
      <c r="B1930" s="1" t="s">
        <v>700</v>
      </c>
      <c r="C1930" s="1" t="s">
        <v>1370</v>
      </c>
      <c r="D1930" s="1" t="s">
        <v>17</v>
      </c>
      <c r="E1930" s="1" t="s">
        <v>17</v>
      </c>
      <c r="F1930" s="2">
        <v>45535</v>
      </c>
      <c r="G1930" s="2">
        <v>45505</v>
      </c>
      <c r="H1930" s="1" t="s">
        <v>5108</v>
      </c>
      <c r="I1930" s="1" t="s">
        <v>5109</v>
      </c>
      <c r="J1930" s="1" t="s">
        <v>617</v>
      </c>
      <c r="K1930" s="1" t="s">
        <v>860</v>
      </c>
      <c r="L1930" s="1" t="s">
        <v>2892</v>
      </c>
      <c r="M1930" s="1"/>
      <c r="N1930" s="1"/>
      <c r="O1930" s="1"/>
      <c r="P1930" s="40">
        <v>464.21608813902071</v>
      </c>
      <c r="Q1930" s="37" t="str">
        <f>IF(C1930="ForthPoint","ForthPoint",IF(D1930="Intercompany",_xlfn.XLOOKUP(E1930,'Dept Lookup'!B:B,'Dept Lookup'!A:A),Modified!D1930))</f>
        <v>Data Engineering</v>
      </c>
      <c r="R1930" t="str">
        <f t="shared" si="154"/>
        <v>Roku</v>
      </c>
      <c r="S1930" s="1" t="s">
        <v>707</v>
      </c>
      <c r="T1930">
        <f t="shared" si="155"/>
        <v>0</v>
      </c>
      <c r="U1930" s="25" t="str">
        <f>IF(K1930&gt;0,K1930,_xlfn.XLOOKUP(M1930,'Client Lookup'!L:L,'Client Lookup'!N:N))</f>
        <v>25138</v>
      </c>
      <c r="V1930" t="str">
        <f>_xlfn.XLOOKUP(_xlfn.NUMBERVALUE(U1930),'Project Lookup'!X:X,'Project Lookup'!B:B)</f>
        <v>SOW#1 2024 - DE &amp; BI Team</v>
      </c>
      <c r="X1930" t="str">
        <f t="shared" si="156"/>
        <v>459 Roku Inc. : 966 SOW#1 2024 - DE &amp; BI Team</v>
      </c>
      <c r="Y1930" t="str">
        <f t="shared" si="157"/>
        <v>459 Roku Inc.</v>
      </c>
      <c r="Z1930" t="str">
        <f t="shared" si="153"/>
        <v>459 Roku Inc.</v>
      </c>
      <c r="AA1930" t="str">
        <f>_xlfn.XLOOKUP(Z1930,'Client Lookup'!A:A,'Client Lookup'!C:C)</f>
        <v>Roku</v>
      </c>
      <c r="AC1930" t="e">
        <f>_xlfn.XLOOKUP(K1930,'Results vs Forecast'!K:K,'Results vs Forecast'!K:K)</f>
        <v>#N/A</v>
      </c>
    </row>
    <row r="1931" spans="1:29" hidden="1">
      <c r="A1931" s="39"/>
      <c r="B1931" s="1" t="s">
        <v>700</v>
      </c>
      <c r="C1931" s="1" t="s">
        <v>1370</v>
      </c>
      <c r="D1931" s="1" t="s">
        <v>17</v>
      </c>
      <c r="E1931" s="1" t="s">
        <v>17</v>
      </c>
      <c r="F1931" s="2">
        <v>45535</v>
      </c>
      <c r="G1931" s="2">
        <v>45505</v>
      </c>
      <c r="H1931" s="1" t="s">
        <v>5110</v>
      </c>
      <c r="I1931" s="1" t="s">
        <v>5111</v>
      </c>
      <c r="J1931" s="1" t="s">
        <v>644</v>
      </c>
      <c r="K1931" s="1" t="s">
        <v>888</v>
      </c>
      <c r="L1931" s="1" t="s">
        <v>3388</v>
      </c>
      <c r="M1931" s="1"/>
      <c r="N1931" s="1"/>
      <c r="O1931" s="1"/>
      <c r="P1931" s="40">
        <v>560.2607960298526</v>
      </c>
      <c r="Q1931" s="37" t="str">
        <f>IF(C1931="ForthPoint","ForthPoint",IF(D1931="Intercompany",_xlfn.XLOOKUP(E1931,'Dept Lookup'!B:B,'Dept Lookup'!A:A),Modified!D1931))</f>
        <v>Data Engineering</v>
      </c>
      <c r="R1931" t="str">
        <f t="shared" si="154"/>
        <v>The Blackstone Group</v>
      </c>
      <c r="S1931" s="1" t="s">
        <v>707</v>
      </c>
      <c r="T1931">
        <f t="shared" si="155"/>
        <v>0</v>
      </c>
      <c r="U1931" s="25" t="str">
        <f>IF(K1931&gt;0,K1931,_xlfn.XLOOKUP(M1931,'Client Lookup'!L:L,'Client Lookup'!N:N))</f>
        <v>34751</v>
      </c>
      <c r="V1931" t="str">
        <f>_xlfn.XLOOKUP(_xlfn.NUMBERVALUE(U1931),'Project Lookup'!X:X,'Project Lookup'!B:B)</f>
        <v>Blackstone - SOW#19 - Exec Office Team (.Net)</v>
      </c>
      <c r="X1931" t="str">
        <f t="shared" si="156"/>
        <v>468 Blackstone Inc. : 1329 Blackstone - SOW#19 - Exec Office Team (.Net)</v>
      </c>
      <c r="Y1931" t="str">
        <f t="shared" si="157"/>
        <v>468 Blackstone Inc.</v>
      </c>
      <c r="Z1931" t="str">
        <f t="shared" si="153"/>
        <v>468 Blackstone Inc.</v>
      </c>
      <c r="AA1931" t="str">
        <f>_xlfn.XLOOKUP(Z1931,'Client Lookup'!A:A,'Client Lookup'!C:C)</f>
        <v>The Blackstone Group</v>
      </c>
      <c r="AC1931" t="e">
        <f>_xlfn.XLOOKUP(K1931,'Results vs Forecast'!K:K,'Results vs Forecast'!K:K)</f>
        <v>#N/A</v>
      </c>
    </row>
    <row r="1932" spans="1:29" hidden="1">
      <c r="A1932" s="39"/>
      <c r="B1932" s="1" t="s">
        <v>700</v>
      </c>
      <c r="C1932" s="1" t="s">
        <v>1370</v>
      </c>
      <c r="D1932" s="1" t="s">
        <v>17</v>
      </c>
      <c r="E1932" s="1" t="s">
        <v>17</v>
      </c>
      <c r="F1932" s="2">
        <v>45535</v>
      </c>
      <c r="G1932" s="2">
        <v>45505</v>
      </c>
      <c r="H1932" s="1" t="s">
        <v>5112</v>
      </c>
      <c r="I1932" s="1" t="s">
        <v>5113</v>
      </c>
      <c r="J1932" s="1" t="s">
        <v>645</v>
      </c>
      <c r="K1932" s="1" t="s">
        <v>891</v>
      </c>
      <c r="L1932" s="1" t="s">
        <v>3332</v>
      </c>
      <c r="M1932" s="1"/>
      <c r="N1932" s="1"/>
      <c r="O1932" s="1"/>
      <c r="P1932" s="40">
        <v>320.14902630277288</v>
      </c>
      <c r="Q1932" s="37" t="str">
        <f>IF(C1932="ForthPoint","ForthPoint",IF(D1932="Intercompany",_xlfn.XLOOKUP(E1932,'Dept Lookup'!B:B,'Dept Lookup'!A:A),Modified!D1932))</f>
        <v>Data Engineering</v>
      </c>
      <c r="R1932" t="str">
        <f t="shared" si="154"/>
        <v>The Blackstone Group</v>
      </c>
      <c r="S1932" s="1" t="s">
        <v>707</v>
      </c>
      <c r="T1932">
        <f t="shared" si="155"/>
        <v>0</v>
      </c>
      <c r="U1932" s="25" t="str">
        <f>IF(K1932&gt;0,K1932,_xlfn.XLOOKUP(M1932,'Client Lookup'!L:L,'Client Lookup'!N:N))</f>
        <v>25160</v>
      </c>
      <c r="V1932" t="str">
        <f>_xlfn.XLOOKUP(_xlfn.NUMBERVALUE(U1932),'Project Lookup'!X:X,'Project Lookup'!B:B)</f>
        <v>Blackstone SOW #12</v>
      </c>
      <c r="X1932" t="str">
        <f t="shared" si="156"/>
        <v>468 Blackstone Inc. : 988 Blackstone SOW #12</v>
      </c>
      <c r="Y1932" t="str">
        <f t="shared" si="157"/>
        <v>468 Blackstone Inc.</v>
      </c>
      <c r="Z1932" t="str">
        <f t="shared" si="153"/>
        <v>468 Blackstone Inc.</v>
      </c>
      <c r="AA1932" t="str">
        <f>_xlfn.XLOOKUP(Z1932,'Client Lookup'!A:A,'Client Lookup'!C:C)</f>
        <v>The Blackstone Group</v>
      </c>
      <c r="AC1932" t="e">
        <f>_xlfn.XLOOKUP(K1932,'Results vs Forecast'!K:K,'Results vs Forecast'!K:K)</f>
        <v>#N/A</v>
      </c>
    </row>
    <row r="1933" spans="1:29" hidden="1">
      <c r="A1933" s="39"/>
      <c r="B1933" s="1" t="s">
        <v>700</v>
      </c>
      <c r="C1933" s="1" t="s">
        <v>1370</v>
      </c>
      <c r="D1933" s="1" t="s">
        <v>17</v>
      </c>
      <c r="E1933" s="1" t="s">
        <v>17</v>
      </c>
      <c r="F1933" s="2">
        <v>45535</v>
      </c>
      <c r="G1933" s="2">
        <v>45505</v>
      </c>
      <c r="H1933" s="1" t="s">
        <v>5114</v>
      </c>
      <c r="I1933" s="1" t="s">
        <v>5115</v>
      </c>
      <c r="J1933" s="1" t="s">
        <v>617</v>
      </c>
      <c r="K1933" s="1" t="s">
        <v>860</v>
      </c>
      <c r="L1933" s="1" t="s">
        <v>2892</v>
      </c>
      <c r="M1933" s="1"/>
      <c r="N1933" s="1"/>
      <c r="O1933" s="1"/>
      <c r="P1933" s="40">
        <v>320.14902630277288</v>
      </c>
      <c r="Q1933" s="37" t="str">
        <f>IF(C1933="ForthPoint","ForthPoint",IF(D1933="Intercompany",_xlfn.XLOOKUP(E1933,'Dept Lookup'!B:B,'Dept Lookup'!A:A),Modified!D1933))</f>
        <v>Data Engineering</v>
      </c>
      <c r="R1933" t="str">
        <f t="shared" si="154"/>
        <v>Roku</v>
      </c>
      <c r="S1933" s="1" t="s">
        <v>707</v>
      </c>
      <c r="T1933">
        <f t="shared" si="155"/>
        <v>0</v>
      </c>
      <c r="U1933" s="25" t="str">
        <f>IF(K1933&gt;0,K1933,_xlfn.XLOOKUP(M1933,'Client Lookup'!L:L,'Client Lookup'!N:N))</f>
        <v>25138</v>
      </c>
      <c r="V1933" t="str">
        <f>_xlfn.XLOOKUP(_xlfn.NUMBERVALUE(U1933),'Project Lookup'!X:X,'Project Lookup'!B:B)</f>
        <v>SOW#1 2024 - DE &amp; BI Team</v>
      </c>
      <c r="X1933" t="str">
        <f t="shared" si="156"/>
        <v>459 Roku Inc. : 966 SOW#1 2024 - DE &amp; BI Team</v>
      </c>
      <c r="Y1933" t="str">
        <f t="shared" si="157"/>
        <v>459 Roku Inc.</v>
      </c>
      <c r="Z1933" t="str">
        <f t="shared" si="153"/>
        <v>459 Roku Inc.</v>
      </c>
      <c r="AA1933" t="str">
        <f>_xlfn.XLOOKUP(Z1933,'Client Lookup'!A:A,'Client Lookup'!C:C)</f>
        <v>Roku</v>
      </c>
      <c r="AC1933" t="e">
        <f>_xlfn.XLOOKUP(K1933,'Results vs Forecast'!K:K,'Results vs Forecast'!K:K)</f>
        <v>#N/A</v>
      </c>
    </row>
    <row r="1934" spans="1:29" hidden="1">
      <c r="A1934" s="39"/>
      <c r="B1934" s="1" t="s">
        <v>700</v>
      </c>
      <c r="C1934" s="1" t="s">
        <v>701</v>
      </c>
      <c r="D1934" s="1" t="s">
        <v>17</v>
      </c>
      <c r="E1934" s="1" t="s">
        <v>17</v>
      </c>
      <c r="F1934" s="2">
        <v>45535</v>
      </c>
      <c r="G1934" s="2">
        <v>45505</v>
      </c>
      <c r="H1934" s="1" t="s">
        <v>5116</v>
      </c>
      <c r="I1934" s="1" t="s">
        <v>5117</v>
      </c>
      <c r="J1934" s="1" t="s">
        <v>671</v>
      </c>
      <c r="K1934" s="1" t="s">
        <v>916</v>
      </c>
      <c r="L1934" s="1"/>
      <c r="M1934" s="1"/>
      <c r="N1934" s="1"/>
      <c r="O1934" s="1"/>
      <c r="P1934" s="40">
        <v>38835.67</v>
      </c>
      <c r="Q1934" s="37" t="str">
        <f>IF(C1934="ForthPoint","ForthPoint",IF(D1934="Intercompany",_xlfn.XLOOKUP(E1934,'Dept Lookup'!B:B,'Dept Lookup'!A:A),Modified!D1934))</f>
        <v>Data Engineering</v>
      </c>
      <c r="R1934" t="str">
        <f t="shared" si="154"/>
        <v>Visa</v>
      </c>
      <c r="S1934" s="1" t="s">
        <v>707</v>
      </c>
      <c r="T1934">
        <f t="shared" si="155"/>
        <v>0</v>
      </c>
      <c r="U1934" s="25" t="str">
        <f>IF(K1934&gt;0,K1934,_xlfn.XLOOKUP(M1934,'Client Lookup'!L:L,'Client Lookup'!N:N))</f>
        <v>17360</v>
      </c>
      <c r="V1934" t="str">
        <f>_xlfn.XLOOKUP(_xlfn.NUMBERVALUE(U1934),'Project Lookup'!X:X,'Project Lookup'!B:B)</f>
        <v>Federated Data Mart - Product Management</v>
      </c>
      <c r="X1934" t="str">
        <f t="shared" si="156"/>
        <v>11 Visa : 679 Federated Data Mart - Product Management</v>
      </c>
      <c r="Y1934" t="str">
        <f t="shared" si="157"/>
        <v>11 Visa</v>
      </c>
      <c r="Z1934" t="str">
        <f t="shared" si="153"/>
        <v>11 Visa</v>
      </c>
      <c r="AA1934" t="str">
        <f>_xlfn.XLOOKUP(Z1934,'Client Lookup'!A:A,'Client Lookup'!C:C)</f>
        <v>Visa</v>
      </c>
      <c r="AC1934" t="e">
        <f>_xlfn.XLOOKUP(K1934,'Results vs Forecast'!K:K,'Results vs Forecast'!K:K)</f>
        <v>#N/A</v>
      </c>
    </row>
    <row r="1935" spans="1:29" hidden="1">
      <c r="A1935" s="39"/>
      <c r="B1935" s="1" t="s">
        <v>700</v>
      </c>
      <c r="C1935" s="1" t="s">
        <v>1370</v>
      </c>
      <c r="D1935" s="1" t="s">
        <v>17</v>
      </c>
      <c r="E1935" s="1" t="s">
        <v>17</v>
      </c>
      <c r="F1935" s="2">
        <v>45535</v>
      </c>
      <c r="G1935" s="2">
        <v>45505</v>
      </c>
      <c r="H1935" s="1" t="s">
        <v>5118</v>
      </c>
      <c r="I1935" s="1" t="s">
        <v>5119</v>
      </c>
      <c r="J1935" s="1" t="s">
        <v>617</v>
      </c>
      <c r="K1935" s="1" t="s">
        <v>860</v>
      </c>
      <c r="L1935" s="1" t="s">
        <v>2892</v>
      </c>
      <c r="M1935" s="1"/>
      <c r="N1935" s="1"/>
      <c r="O1935" s="1"/>
      <c r="P1935" s="40">
        <v>210.0977985111947</v>
      </c>
      <c r="Q1935" s="37" t="str">
        <f>IF(C1935="ForthPoint","ForthPoint",IF(D1935="Intercompany",_xlfn.XLOOKUP(E1935,'Dept Lookup'!B:B,'Dept Lookup'!A:A),Modified!D1935))</f>
        <v>Data Engineering</v>
      </c>
      <c r="R1935" t="str">
        <f t="shared" si="154"/>
        <v>Roku</v>
      </c>
      <c r="S1935" s="1" t="s">
        <v>707</v>
      </c>
      <c r="T1935">
        <f t="shared" si="155"/>
        <v>0</v>
      </c>
      <c r="U1935" s="25" t="str">
        <f>IF(K1935&gt;0,K1935,_xlfn.XLOOKUP(M1935,'Client Lookup'!L:L,'Client Lookup'!N:N))</f>
        <v>25138</v>
      </c>
      <c r="V1935" t="str">
        <f>_xlfn.XLOOKUP(_xlfn.NUMBERVALUE(U1935),'Project Lookup'!X:X,'Project Lookup'!B:B)</f>
        <v>SOW#1 2024 - DE &amp; BI Team</v>
      </c>
      <c r="X1935" t="str">
        <f t="shared" si="156"/>
        <v>459 Roku Inc. : 966 SOW#1 2024 - DE &amp; BI Team</v>
      </c>
      <c r="Y1935" t="str">
        <f t="shared" si="157"/>
        <v>459 Roku Inc.</v>
      </c>
      <c r="Z1935" t="str">
        <f t="shared" si="153"/>
        <v>459 Roku Inc.</v>
      </c>
      <c r="AA1935" t="str">
        <f>_xlfn.XLOOKUP(Z1935,'Client Lookup'!A:A,'Client Lookup'!C:C)</f>
        <v>Roku</v>
      </c>
      <c r="AC1935" t="e">
        <f>_xlfn.XLOOKUP(K1935,'Results vs Forecast'!K:K,'Results vs Forecast'!K:K)</f>
        <v>#N/A</v>
      </c>
    </row>
    <row r="1936" spans="1:29" hidden="1">
      <c r="A1936" s="39"/>
      <c r="B1936" s="1" t="s">
        <v>700</v>
      </c>
      <c r="C1936" s="1" t="s">
        <v>1370</v>
      </c>
      <c r="D1936" s="1" t="s">
        <v>17</v>
      </c>
      <c r="E1936" s="1" t="s">
        <v>17</v>
      </c>
      <c r="F1936" s="2">
        <v>45535</v>
      </c>
      <c r="G1936" s="2">
        <v>45505</v>
      </c>
      <c r="H1936" s="1" t="s">
        <v>5120</v>
      </c>
      <c r="I1936" s="1" t="s">
        <v>5121</v>
      </c>
      <c r="J1936" s="1" t="s">
        <v>913</v>
      </c>
      <c r="K1936" s="1" t="s">
        <v>894</v>
      </c>
      <c r="L1936" s="1" t="s">
        <v>3327</v>
      </c>
      <c r="M1936" s="1"/>
      <c r="N1936" s="1"/>
      <c r="O1936" s="1"/>
      <c r="P1936" s="40">
        <v>560.2607960298526</v>
      </c>
      <c r="Q1936" s="37" t="str">
        <f>IF(C1936="ForthPoint","ForthPoint",IF(D1936="Intercompany",_xlfn.XLOOKUP(E1936,'Dept Lookup'!B:B,'Dept Lookup'!A:A),Modified!D1936))</f>
        <v>Data Engineering</v>
      </c>
      <c r="R1936" t="str">
        <f t="shared" si="154"/>
        <v>The Blackstone Group</v>
      </c>
      <c r="S1936" s="1" t="s">
        <v>707</v>
      </c>
      <c r="T1936">
        <f t="shared" si="155"/>
        <v>0</v>
      </c>
      <c r="U1936" s="25" t="str">
        <f>IF(K1936&gt;0,K1936,_xlfn.XLOOKUP(M1936,'Client Lookup'!L:L,'Client Lookup'!N:N))</f>
        <v>32037</v>
      </c>
      <c r="V1936" t="str">
        <f>_xlfn.XLOOKUP(_xlfn.NUMBERVALUE(U1936),'Project Lookup'!X:X,'Project Lookup'!B:B)</f>
        <v>Blackstone - SOW#26 BE Engineer Insurance Team (Scott S.)</v>
      </c>
      <c r="X1936" t="str">
        <f t="shared" si="156"/>
        <v>468 Blackstone Inc. : 1256 Blackstone - SOW#26 BE Engineer Insurance Team (Scott S.)</v>
      </c>
      <c r="Y1936" t="str">
        <f t="shared" si="157"/>
        <v>468 Blackstone Inc.</v>
      </c>
      <c r="Z1936" t="str">
        <f t="shared" si="153"/>
        <v>468 Blackstone Inc.</v>
      </c>
      <c r="AA1936" t="str">
        <f>_xlfn.XLOOKUP(Z1936,'Client Lookup'!A:A,'Client Lookup'!C:C)</f>
        <v>The Blackstone Group</v>
      </c>
      <c r="AC1936" t="e">
        <f>_xlfn.XLOOKUP(K1936,'Results vs Forecast'!K:K,'Results vs Forecast'!K:K)</f>
        <v>#N/A</v>
      </c>
    </row>
    <row r="1937" spans="1:29" hidden="1">
      <c r="A1937" s="39"/>
      <c r="B1937" s="1" t="s">
        <v>700</v>
      </c>
      <c r="C1937" s="1" t="s">
        <v>1370</v>
      </c>
      <c r="D1937" s="1" t="s">
        <v>17</v>
      </c>
      <c r="E1937" s="1" t="s">
        <v>17</v>
      </c>
      <c r="F1937" s="2">
        <v>45535</v>
      </c>
      <c r="G1937" s="2">
        <v>45505</v>
      </c>
      <c r="H1937" s="1" t="s">
        <v>5122</v>
      </c>
      <c r="I1937" s="1" t="s">
        <v>5123</v>
      </c>
      <c r="J1937" s="1" t="s">
        <v>812</v>
      </c>
      <c r="K1937" s="1" t="s">
        <v>795</v>
      </c>
      <c r="L1937" s="1" t="s">
        <v>3324</v>
      </c>
      <c r="M1937" s="1"/>
      <c r="N1937" s="1"/>
      <c r="O1937" s="1"/>
      <c r="P1937" s="40">
        <v>504.23471642686729</v>
      </c>
      <c r="Q1937" s="37" t="str">
        <f>IF(C1937="ForthPoint","ForthPoint",IF(D1937="Intercompany",_xlfn.XLOOKUP(E1937,'Dept Lookup'!B:B,'Dept Lookup'!A:A),Modified!D1937))</f>
        <v>Data Engineering</v>
      </c>
      <c r="R1937" t="str">
        <f t="shared" si="154"/>
        <v>Globalization Partners</v>
      </c>
      <c r="S1937" s="1" t="s">
        <v>707</v>
      </c>
      <c r="T1937">
        <f t="shared" si="155"/>
        <v>0</v>
      </c>
      <c r="U1937" s="25" t="str">
        <f>IF(K1937&gt;0,K1937,_xlfn.XLOOKUP(M1937,'Client Lookup'!L:L,'Client Lookup'!N:N))</f>
        <v>35885</v>
      </c>
      <c r="V1937" t="str">
        <f>_xlfn.XLOOKUP(_xlfn.NUMBERVALUE(U1937),'Project Lookup'!X:X,'Project Lookup'!B:B)</f>
        <v>Globalization Partners SOW #41 - Data Engineering Team Renewal</v>
      </c>
      <c r="X1937" t="str">
        <f t="shared" si="156"/>
        <v>460 Globalization Partners Inc. : 1349 Globalization Partners SOW #41 - Data Engineering Team Renewal</v>
      </c>
      <c r="Y1937" t="str">
        <f t="shared" si="157"/>
        <v>460 Globalization Partners Inc.</v>
      </c>
      <c r="Z1937" t="str">
        <f t="shared" si="153"/>
        <v>460 Globalization Partners Inc.</v>
      </c>
      <c r="AA1937" t="str">
        <f>_xlfn.XLOOKUP(Z1937,'Client Lookup'!A:A,'Client Lookup'!C:C)</f>
        <v>Globalization Partners</v>
      </c>
      <c r="AC1937" t="e">
        <f>_xlfn.XLOOKUP(K1937,'Results vs Forecast'!K:K,'Results vs Forecast'!K:K)</f>
        <v>#N/A</v>
      </c>
    </row>
    <row r="1938" spans="1:29" hidden="1">
      <c r="A1938" s="39"/>
      <c r="B1938" s="1" t="s">
        <v>700</v>
      </c>
      <c r="C1938" s="1" t="s">
        <v>1370</v>
      </c>
      <c r="D1938" s="1" t="s">
        <v>17</v>
      </c>
      <c r="E1938" s="1" t="s">
        <v>17</v>
      </c>
      <c r="F1938" s="2">
        <v>45535</v>
      </c>
      <c r="G1938" s="2">
        <v>45505</v>
      </c>
      <c r="H1938" s="1" t="s">
        <v>5124</v>
      </c>
      <c r="I1938" s="1" t="s">
        <v>5125</v>
      </c>
      <c r="J1938" s="1" t="s">
        <v>812</v>
      </c>
      <c r="K1938" s="1" t="s">
        <v>795</v>
      </c>
      <c r="L1938" s="1" t="s">
        <v>3324</v>
      </c>
      <c r="M1938" s="1"/>
      <c r="N1938" s="1"/>
      <c r="O1938" s="1"/>
      <c r="P1938" s="40">
        <v>294.1369179156726</v>
      </c>
      <c r="Q1938" s="37" t="str">
        <f>IF(C1938="ForthPoint","ForthPoint",IF(D1938="Intercompany",_xlfn.XLOOKUP(E1938,'Dept Lookup'!B:B,'Dept Lookup'!A:A),Modified!D1938))</f>
        <v>Data Engineering</v>
      </c>
      <c r="R1938" t="str">
        <f t="shared" si="154"/>
        <v>Globalization Partners</v>
      </c>
      <c r="S1938" s="1" t="s">
        <v>707</v>
      </c>
      <c r="T1938">
        <f t="shared" si="155"/>
        <v>0</v>
      </c>
      <c r="U1938" s="25" t="str">
        <f>IF(K1938&gt;0,K1938,_xlfn.XLOOKUP(M1938,'Client Lookup'!L:L,'Client Lookup'!N:N))</f>
        <v>35885</v>
      </c>
      <c r="V1938" t="str">
        <f>_xlfn.XLOOKUP(_xlfn.NUMBERVALUE(U1938),'Project Lookup'!X:X,'Project Lookup'!B:B)</f>
        <v>Globalization Partners SOW #41 - Data Engineering Team Renewal</v>
      </c>
      <c r="X1938" t="str">
        <f t="shared" si="156"/>
        <v>460 Globalization Partners Inc. : 1349 Globalization Partners SOW #41 - Data Engineering Team Renewal</v>
      </c>
      <c r="Y1938" t="str">
        <f t="shared" si="157"/>
        <v>460 Globalization Partners Inc.</v>
      </c>
      <c r="Z1938" t="str">
        <f t="shared" si="153"/>
        <v>460 Globalization Partners Inc.</v>
      </c>
      <c r="AA1938" t="str">
        <f>_xlfn.XLOOKUP(Z1938,'Client Lookup'!A:A,'Client Lookup'!C:C)</f>
        <v>Globalization Partners</v>
      </c>
      <c r="AC1938" t="e">
        <f>_xlfn.XLOOKUP(K1938,'Results vs Forecast'!K:K,'Results vs Forecast'!K:K)</f>
        <v>#N/A</v>
      </c>
    </row>
    <row r="1939" spans="1:29" hidden="1">
      <c r="A1939" s="39"/>
      <c r="B1939" s="1" t="s">
        <v>700</v>
      </c>
      <c r="C1939" s="1" t="s">
        <v>1370</v>
      </c>
      <c r="D1939" s="1" t="s">
        <v>17</v>
      </c>
      <c r="E1939" s="1" t="s">
        <v>17</v>
      </c>
      <c r="F1939" s="2">
        <v>45535</v>
      </c>
      <c r="G1939" s="2">
        <v>45505</v>
      </c>
      <c r="H1939" s="1" t="s">
        <v>5126</v>
      </c>
      <c r="I1939" s="1" t="s">
        <v>5127</v>
      </c>
      <c r="J1939" s="1" t="s">
        <v>617</v>
      </c>
      <c r="K1939" s="1" t="s">
        <v>860</v>
      </c>
      <c r="L1939" s="1" t="s">
        <v>2892</v>
      </c>
      <c r="M1939" s="1"/>
      <c r="N1939" s="1"/>
      <c r="O1939" s="1"/>
      <c r="P1939" s="40">
        <v>400.1862828784661</v>
      </c>
      <c r="Q1939" s="37" t="str">
        <f>IF(C1939="ForthPoint","ForthPoint",IF(D1939="Intercompany",_xlfn.XLOOKUP(E1939,'Dept Lookup'!B:B,'Dept Lookup'!A:A),Modified!D1939))</f>
        <v>Data Engineering</v>
      </c>
      <c r="R1939" t="str">
        <f t="shared" si="154"/>
        <v>Roku</v>
      </c>
      <c r="S1939" s="1" t="s">
        <v>707</v>
      </c>
      <c r="T1939">
        <f t="shared" si="155"/>
        <v>0</v>
      </c>
      <c r="U1939" s="25" t="str">
        <f>IF(K1939&gt;0,K1939,_xlfn.XLOOKUP(M1939,'Client Lookup'!L:L,'Client Lookup'!N:N))</f>
        <v>25138</v>
      </c>
      <c r="V1939" t="str">
        <f>_xlfn.XLOOKUP(_xlfn.NUMBERVALUE(U1939),'Project Lookup'!X:X,'Project Lookup'!B:B)</f>
        <v>SOW#1 2024 - DE &amp; BI Team</v>
      </c>
      <c r="X1939" t="str">
        <f t="shared" si="156"/>
        <v>459 Roku Inc. : 966 SOW#1 2024 - DE &amp; BI Team</v>
      </c>
      <c r="Y1939" t="str">
        <f t="shared" si="157"/>
        <v>459 Roku Inc.</v>
      </c>
      <c r="Z1939" t="str">
        <f t="shared" si="153"/>
        <v>459 Roku Inc.</v>
      </c>
      <c r="AA1939" t="str">
        <f>_xlfn.XLOOKUP(Z1939,'Client Lookup'!A:A,'Client Lookup'!C:C)</f>
        <v>Roku</v>
      </c>
      <c r="AC1939" t="e">
        <f>_xlfn.XLOOKUP(K1939,'Results vs Forecast'!K:K,'Results vs Forecast'!K:K)</f>
        <v>#N/A</v>
      </c>
    </row>
    <row r="1940" spans="1:29" hidden="1">
      <c r="A1940" s="39"/>
      <c r="B1940" s="1" t="s">
        <v>700</v>
      </c>
      <c r="C1940" s="1" t="s">
        <v>1370</v>
      </c>
      <c r="D1940" s="1" t="s">
        <v>17</v>
      </c>
      <c r="E1940" s="1" t="s">
        <v>17</v>
      </c>
      <c r="F1940" s="2">
        <v>45535</v>
      </c>
      <c r="G1940" s="2">
        <v>45505</v>
      </c>
      <c r="H1940" s="1" t="s">
        <v>5128</v>
      </c>
      <c r="I1940" s="1" t="s">
        <v>5129</v>
      </c>
      <c r="J1940" s="1" t="s">
        <v>645</v>
      </c>
      <c r="K1940" s="1" t="s">
        <v>891</v>
      </c>
      <c r="L1940" s="1" t="s">
        <v>3332</v>
      </c>
      <c r="M1940" s="1"/>
      <c r="N1940" s="1"/>
      <c r="O1940" s="1"/>
      <c r="P1940" s="40">
        <v>480.22353945415932</v>
      </c>
      <c r="Q1940" s="37" t="str">
        <f>IF(C1940="ForthPoint","ForthPoint",IF(D1940="Intercompany",_xlfn.XLOOKUP(E1940,'Dept Lookup'!B:B,'Dept Lookup'!A:A),Modified!D1940))</f>
        <v>Data Engineering</v>
      </c>
      <c r="R1940" t="str">
        <f t="shared" si="154"/>
        <v>The Blackstone Group</v>
      </c>
      <c r="S1940" s="1" t="s">
        <v>707</v>
      </c>
      <c r="T1940">
        <f t="shared" si="155"/>
        <v>0</v>
      </c>
      <c r="U1940" s="25" t="str">
        <f>IF(K1940&gt;0,K1940,_xlfn.XLOOKUP(M1940,'Client Lookup'!L:L,'Client Lookup'!N:N))</f>
        <v>25160</v>
      </c>
      <c r="V1940" t="str">
        <f>_xlfn.XLOOKUP(_xlfn.NUMBERVALUE(U1940),'Project Lookup'!X:X,'Project Lookup'!B:B)</f>
        <v>Blackstone SOW #12</v>
      </c>
      <c r="X1940" t="str">
        <f t="shared" si="156"/>
        <v>468 Blackstone Inc. : 988 Blackstone SOW #12</v>
      </c>
      <c r="Y1940" t="str">
        <f t="shared" si="157"/>
        <v>468 Blackstone Inc.</v>
      </c>
      <c r="Z1940" t="str">
        <f t="shared" si="153"/>
        <v>468 Blackstone Inc.</v>
      </c>
      <c r="AA1940" t="str">
        <f>_xlfn.XLOOKUP(Z1940,'Client Lookup'!A:A,'Client Lookup'!C:C)</f>
        <v>The Blackstone Group</v>
      </c>
      <c r="AC1940" t="e">
        <f>_xlfn.XLOOKUP(K1940,'Results vs Forecast'!K:K,'Results vs Forecast'!K:K)</f>
        <v>#N/A</v>
      </c>
    </row>
    <row r="1941" spans="1:29" hidden="1">
      <c r="A1941" s="39"/>
      <c r="B1941" s="1" t="s">
        <v>700</v>
      </c>
      <c r="C1941" s="1" t="s">
        <v>1370</v>
      </c>
      <c r="D1941" s="1" t="s">
        <v>17</v>
      </c>
      <c r="E1941" s="1" t="s">
        <v>17</v>
      </c>
      <c r="F1941" s="2">
        <v>45535</v>
      </c>
      <c r="G1941" s="2">
        <v>45505</v>
      </c>
      <c r="H1941" s="1" t="s">
        <v>5130</v>
      </c>
      <c r="I1941" s="1" t="s">
        <v>5131</v>
      </c>
      <c r="J1941" s="1" t="s">
        <v>593</v>
      </c>
      <c r="K1941" s="1" t="s">
        <v>842</v>
      </c>
      <c r="L1941" s="1" t="s">
        <v>1809</v>
      </c>
      <c r="M1941" s="1"/>
      <c r="N1941" s="1"/>
      <c r="O1941" s="1"/>
      <c r="P1941" s="40">
        <v>400.1862828784661</v>
      </c>
      <c r="Q1941" s="37" t="str">
        <f>IF(C1941="ForthPoint","ForthPoint",IF(D1941="Intercompany",_xlfn.XLOOKUP(E1941,'Dept Lookup'!B:B,'Dept Lookup'!A:A),Modified!D1941))</f>
        <v>Data Engineering</v>
      </c>
      <c r="R1941" t="str">
        <f t="shared" si="154"/>
        <v>MasterCard</v>
      </c>
      <c r="S1941" s="1" t="s">
        <v>707</v>
      </c>
      <c r="T1941">
        <f t="shared" si="155"/>
        <v>0</v>
      </c>
      <c r="U1941" s="25" t="str">
        <f>IF(K1941&gt;0,K1941,_xlfn.XLOOKUP(M1941,'Client Lookup'!L:L,'Client Lookup'!N:N))</f>
        <v>25146</v>
      </c>
      <c r="V1941" t="str">
        <f>_xlfn.XLOOKUP(_xlfn.NUMBERVALUE(U1941),'Project Lookup'!X:X,'Project Lookup'!B:B)</f>
        <v>Mastercard SOW #6</v>
      </c>
      <c r="X1941" t="str">
        <f t="shared" si="156"/>
        <v>461 Session M Inc. : 974 Mastercard SOW #6</v>
      </c>
      <c r="Y1941" t="str">
        <f t="shared" si="157"/>
        <v>461 Session M Inc.</v>
      </c>
      <c r="Z1941" t="str">
        <f t="shared" si="153"/>
        <v>461 Session M Inc.</v>
      </c>
      <c r="AA1941" t="str">
        <f>_xlfn.XLOOKUP(Z1941,'Client Lookup'!A:A,'Client Lookup'!C:C)</f>
        <v>MasterCard</v>
      </c>
      <c r="AC1941" t="e">
        <f>_xlfn.XLOOKUP(K1941,'Results vs Forecast'!K:K,'Results vs Forecast'!K:K)</f>
        <v>#N/A</v>
      </c>
    </row>
    <row r="1942" spans="1:29" hidden="1">
      <c r="A1942" s="39"/>
      <c r="B1942" s="1" t="s">
        <v>700</v>
      </c>
      <c r="C1942" s="1" t="s">
        <v>1370</v>
      </c>
      <c r="D1942" s="1" t="s">
        <v>17</v>
      </c>
      <c r="E1942" s="1" t="s">
        <v>17</v>
      </c>
      <c r="F1942" s="2">
        <v>45535</v>
      </c>
      <c r="G1942" s="2">
        <v>45505</v>
      </c>
      <c r="H1942" s="1" t="s">
        <v>5132</v>
      </c>
      <c r="I1942" s="1" t="s">
        <v>5133</v>
      </c>
      <c r="J1942" s="1" t="s">
        <v>645</v>
      </c>
      <c r="K1942" s="1" t="s">
        <v>891</v>
      </c>
      <c r="L1942" s="1" t="s">
        <v>3332</v>
      </c>
      <c r="M1942" s="1"/>
      <c r="N1942" s="1"/>
      <c r="O1942" s="1"/>
      <c r="P1942" s="40">
        <v>480.22353945415932</v>
      </c>
      <c r="Q1942" s="37" t="str">
        <f>IF(C1942="ForthPoint","ForthPoint",IF(D1942="Intercompany",_xlfn.XLOOKUP(E1942,'Dept Lookup'!B:B,'Dept Lookup'!A:A),Modified!D1942))</f>
        <v>Data Engineering</v>
      </c>
      <c r="R1942" t="str">
        <f t="shared" si="154"/>
        <v>The Blackstone Group</v>
      </c>
      <c r="S1942" s="1" t="s">
        <v>707</v>
      </c>
      <c r="T1942">
        <f t="shared" si="155"/>
        <v>0</v>
      </c>
      <c r="U1942" s="25" t="str">
        <f>IF(K1942&gt;0,K1942,_xlfn.XLOOKUP(M1942,'Client Lookup'!L:L,'Client Lookup'!N:N))</f>
        <v>25160</v>
      </c>
      <c r="V1942" t="str">
        <f>_xlfn.XLOOKUP(_xlfn.NUMBERVALUE(U1942),'Project Lookup'!X:X,'Project Lookup'!B:B)</f>
        <v>Blackstone SOW #12</v>
      </c>
      <c r="X1942" t="str">
        <f t="shared" si="156"/>
        <v>468 Blackstone Inc. : 988 Blackstone SOW #12</v>
      </c>
      <c r="Y1942" t="str">
        <f t="shared" si="157"/>
        <v>468 Blackstone Inc.</v>
      </c>
      <c r="Z1942" t="str">
        <f t="shared" si="153"/>
        <v>468 Blackstone Inc.</v>
      </c>
      <c r="AA1942" t="str">
        <f>_xlfn.XLOOKUP(Z1942,'Client Lookup'!A:A,'Client Lookup'!C:C)</f>
        <v>The Blackstone Group</v>
      </c>
      <c r="AC1942" t="e">
        <f>_xlfn.XLOOKUP(K1942,'Results vs Forecast'!K:K,'Results vs Forecast'!K:K)</f>
        <v>#N/A</v>
      </c>
    </row>
    <row r="1943" spans="1:29" hidden="1">
      <c r="A1943" s="39"/>
      <c r="B1943" s="1" t="s">
        <v>700</v>
      </c>
      <c r="C1943" s="1" t="s">
        <v>1370</v>
      </c>
      <c r="D1943" s="1" t="s">
        <v>17</v>
      </c>
      <c r="E1943" s="1" t="s">
        <v>17</v>
      </c>
      <c r="F1943" s="2">
        <v>45535</v>
      </c>
      <c r="G1943" s="2">
        <v>45505</v>
      </c>
      <c r="H1943" s="1" t="s">
        <v>5134</v>
      </c>
      <c r="I1943" s="1" t="s">
        <v>5135</v>
      </c>
      <c r="J1943" s="1" t="s">
        <v>645</v>
      </c>
      <c r="K1943" s="1" t="s">
        <v>891</v>
      </c>
      <c r="L1943" s="1" t="s">
        <v>3332</v>
      </c>
      <c r="M1943" s="1"/>
      <c r="N1943" s="1"/>
      <c r="O1943" s="1"/>
      <c r="P1943" s="40">
        <v>560.2607960298526</v>
      </c>
      <c r="Q1943" s="37" t="str">
        <f>IF(C1943="ForthPoint","ForthPoint",IF(D1943="Intercompany",_xlfn.XLOOKUP(E1943,'Dept Lookup'!B:B,'Dept Lookup'!A:A),Modified!D1943))</f>
        <v>Data Engineering</v>
      </c>
      <c r="R1943" t="str">
        <f t="shared" si="154"/>
        <v>The Blackstone Group</v>
      </c>
      <c r="S1943" s="1" t="s">
        <v>707</v>
      </c>
      <c r="T1943">
        <f t="shared" si="155"/>
        <v>0</v>
      </c>
      <c r="U1943" s="25" t="str">
        <f>IF(K1943&gt;0,K1943,_xlfn.XLOOKUP(M1943,'Client Lookup'!L:L,'Client Lookup'!N:N))</f>
        <v>25160</v>
      </c>
      <c r="V1943" t="str">
        <f>_xlfn.XLOOKUP(_xlfn.NUMBERVALUE(U1943),'Project Lookup'!X:X,'Project Lookup'!B:B)</f>
        <v>Blackstone SOW #12</v>
      </c>
      <c r="X1943" t="str">
        <f t="shared" si="156"/>
        <v>468 Blackstone Inc. : 988 Blackstone SOW #12</v>
      </c>
      <c r="Y1943" t="str">
        <f t="shared" si="157"/>
        <v>468 Blackstone Inc.</v>
      </c>
      <c r="Z1943" t="str">
        <f t="shared" si="153"/>
        <v>468 Blackstone Inc.</v>
      </c>
      <c r="AA1943" t="str">
        <f>_xlfn.XLOOKUP(Z1943,'Client Lookup'!A:A,'Client Lookup'!C:C)</f>
        <v>The Blackstone Group</v>
      </c>
      <c r="AC1943" t="e">
        <f>_xlfn.XLOOKUP(K1943,'Results vs Forecast'!K:K,'Results vs Forecast'!K:K)</f>
        <v>#N/A</v>
      </c>
    </row>
    <row r="1944" spans="1:29" hidden="1">
      <c r="A1944" s="39"/>
      <c r="B1944" s="1" t="s">
        <v>700</v>
      </c>
      <c r="C1944" s="1" t="s">
        <v>701</v>
      </c>
      <c r="D1944" s="1" t="s">
        <v>17</v>
      </c>
      <c r="E1944" s="1" t="s">
        <v>17</v>
      </c>
      <c r="F1944" s="2">
        <v>45535</v>
      </c>
      <c r="G1944" s="2">
        <v>45505</v>
      </c>
      <c r="H1944" s="1" t="s">
        <v>5136</v>
      </c>
      <c r="I1944" s="1" t="s">
        <v>5137</v>
      </c>
      <c r="J1944" s="1" t="s">
        <v>648</v>
      </c>
      <c r="K1944" s="1" t="s">
        <v>900</v>
      </c>
      <c r="L1944" s="1" t="s">
        <v>2254</v>
      </c>
      <c r="M1944" s="1"/>
      <c r="N1944" s="1"/>
      <c r="O1944" s="1"/>
      <c r="P1944" s="40">
        <v>18621.14</v>
      </c>
      <c r="Q1944" s="37" t="str">
        <f>IF(C1944="ForthPoint","ForthPoint",IF(D1944="Intercompany",_xlfn.XLOOKUP(E1944,'Dept Lookup'!B:B,'Dept Lookup'!A:A),Modified!D1944))</f>
        <v>Data Engineering</v>
      </c>
      <c r="R1944" t="str">
        <f t="shared" si="154"/>
        <v>UDX</v>
      </c>
      <c r="S1944" s="1" t="s">
        <v>707</v>
      </c>
      <c r="T1944">
        <f t="shared" si="155"/>
        <v>0</v>
      </c>
      <c r="U1944" s="25" t="str">
        <f>IF(K1944&gt;0,K1944,_xlfn.XLOOKUP(M1944,'Client Lookup'!L:L,'Client Lookup'!N:N))</f>
        <v>25978</v>
      </c>
      <c r="V1944" t="str">
        <f>_xlfn.XLOOKUP(_xlfn.NUMBERVALUE(U1944),'Project Lookup'!X:X,'Project Lookup'!B:B)</f>
        <v>GMAT Data Governance - Phase 2</v>
      </c>
      <c r="X1944" t="str">
        <f t="shared" si="156"/>
        <v>362 Universal Parks &amp; Resorts : 1038 GMAT Data Governance - Phase 2</v>
      </c>
      <c r="Y1944" t="str">
        <f t="shared" si="157"/>
        <v>362 Universal Parks &amp; Resorts</v>
      </c>
      <c r="Z1944" t="str">
        <f t="shared" ref="Z1944:Z2007" si="158">IF(LEFT(Y1944,3)="ICC",IFERROR(_xlfn.TEXTAFTER(Y1944,"ICC "),Y1944),Y1944)</f>
        <v>362 Universal Parks &amp; Resorts</v>
      </c>
      <c r="AA1944" t="str">
        <f>_xlfn.XLOOKUP(Z1944,'Client Lookup'!A:A,'Client Lookup'!C:C)</f>
        <v>UDX</v>
      </c>
      <c r="AC1944" t="e">
        <f>_xlfn.XLOOKUP(K1944,'Results vs Forecast'!K:K,'Results vs Forecast'!K:K)</f>
        <v>#N/A</v>
      </c>
    </row>
    <row r="1945" spans="1:29" hidden="1">
      <c r="A1945" s="39"/>
      <c r="B1945" s="1" t="s">
        <v>700</v>
      </c>
      <c r="C1945" s="1" t="s">
        <v>1370</v>
      </c>
      <c r="D1945" s="1" t="s">
        <v>17</v>
      </c>
      <c r="E1945" s="1" t="s">
        <v>17</v>
      </c>
      <c r="F1945" s="2">
        <v>45535</v>
      </c>
      <c r="G1945" s="2">
        <v>45505</v>
      </c>
      <c r="H1945" s="1" t="s">
        <v>5138</v>
      </c>
      <c r="I1945" s="1" t="s">
        <v>5139</v>
      </c>
      <c r="J1945" s="1" t="s">
        <v>617</v>
      </c>
      <c r="K1945" s="1" t="s">
        <v>860</v>
      </c>
      <c r="L1945" s="1" t="s">
        <v>2892</v>
      </c>
      <c r="M1945" s="1"/>
      <c r="N1945" s="1"/>
      <c r="O1945" s="1"/>
      <c r="P1945" s="40">
        <v>567.26417990760183</v>
      </c>
      <c r="Q1945" s="37" t="str">
        <f>IF(C1945="ForthPoint","ForthPoint",IF(D1945="Intercompany",_xlfn.XLOOKUP(E1945,'Dept Lookup'!B:B,'Dept Lookup'!A:A),Modified!D1945))</f>
        <v>Data Engineering</v>
      </c>
      <c r="R1945" t="str">
        <f t="shared" si="154"/>
        <v>Roku</v>
      </c>
      <c r="S1945" s="1" t="s">
        <v>707</v>
      </c>
      <c r="T1945">
        <f t="shared" si="155"/>
        <v>0</v>
      </c>
      <c r="U1945" s="25" t="str">
        <f>IF(K1945&gt;0,K1945,_xlfn.XLOOKUP(M1945,'Client Lookup'!L:L,'Client Lookup'!N:N))</f>
        <v>25138</v>
      </c>
      <c r="V1945" t="str">
        <f>_xlfn.XLOOKUP(_xlfn.NUMBERVALUE(U1945),'Project Lookup'!X:X,'Project Lookup'!B:B)</f>
        <v>SOW#1 2024 - DE &amp; BI Team</v>
      </c>
      <c r="X1945" t="str">
        <f t="shared" si="156"/>
        <v>459 Roku Inc. : 966 SOW#1 2024 - DE &amp; BI Team</v>
      </c>
      <c r="Y1945" t="str">
        <f t="shared" si="157"/>
        <v>459 Roku Inc.</v>
      </c>
      <c r="Z1945" t="str">
        <f t="shared" si="158"/>
        <v>459 Roku Inc.</v>
      </c>
      <c r="AA1945" t="str">
        <f>_xlfn.XLOOKUP(Z1945,'Client Lookup'!A:A,'Client Lookup'!C:C)</f>
        <v>Roku</v>
      </c>
      <c r="AC1945" t="e">
        <f>_xlfn.XLOOKUP(K1945,'Results vs Forecast'!K:K,'Results vs Forecast'!K:K)</f>
        <v>#N/A</v>
      </c>
    </row>
    <row r="1946" spans="1:29" hidden="1">
      <c r="A1946" s="39"/>
      <c r="B1946" s="1" t="s">
        <v>700</v>
      </c>
      <c r="C1946" s="1" t="s">
        <v>1370</v>
      </c>
      <c r="D1946" s="1" t="s">
        <v>17</v>
      </c>
      <c r="E1946" s="1" t="s">
        <v>17</v>
      </c>
      <c r="F1946" s="2">
        <v>45535</v>
      </c>
      <c r="G1946" s="2">
        <v>45505</v>
      </c>
      <c r="H1946" s="1" t="s">
        <v>5140</v>
      </c>
      <c r="I1946" s="1" t="s">
        <v>5141</v>
      </c>
      <c r="J1946" s="1" t="s">
        <v>799</v>
      </c>
      <c r="K1946" s="1" t="s">
        <v>797</v>
      </c>
      <c r="L1946" s="1" t="s">
        <v>3338</v>
      </c>
      <c r="M1946" s="1"/>
      <c r="N1946" s="1"/>
      <c r="O1946" s="1"/>
      <c r="P1946" s="40">
        <v>180.08382729530976</v>
      </c>
      <c r="Q1946" s="37" t="str">
        <f>IF(C1946="ForthPoint","ForthPoint",IF(D1946="Intercompany",_xlfn.XLOOKUP(E1946,'Dept Lookup'!B:B,'Dept Lookup'!A:A),Modified!D1946))</f>
        <v>Data Engineering</v>
      </c>
      <c r="R1946" t="str">
        <f t="shared" si="154"/>
        <v>Fedefarma</v>
      </c>
      <c r="S1946" s="1" t="s">
        <v>707</v>
      </c>
      <c r="T1946">
        <f t="shared" si="155"/>
        <v>0</v>
      </c>
      <c r="U1946" s="25" t="str">
        <f>IF(K1946&gt;0,K1946,_xlfn.XLOOKUP(M1946,'Client Lookup'!L:L,'Client Lookup'!N:N))</f>
        <v>28678</v>
      </c>
      <c r="V1946" t="str">
        <f>_xlfn.XLOOKUP(_xlfn.NUMBERVALUE(U1946),'Project Lookup'!X:X,'Project Lookup'!B:B)</f>
        <v>Fedefarma: Landing Zone Assessment &amp; Recommendation Phase</v>
      </c>
      <c r="X1946" t="str">
        <f t="shared" si="156"/>
        <v>456 ICC in Montevideo represents Blend360 : 1166 Fedefarma: Landing Zone Assessment &amp; Recommendation Phase</v>
      </c>
      <c r="Y1946" t="str">
        <f t="shared" si="157"/>
        <v>456 ICC in Montevideo represents Blend360</v>
      </c>
      <c r="Z1946" t="str">
        <f t="shared" si="158"/>
        <v>456 ICC in Montevideo represents Blend360</v>
      </c>
      <c r="AA1946" t="str">
        <f>_xlfn.XLOOKUP(Z1946,'Client Lookup'!A:A,'Client Lookup'!C:C)</f>
        <v>Fedefarma</v>
      </c>
      <c r="AC1946" t="e">
        <f>_xlfn.XLOOKUP(K1946,'Results vs Forecast'!K:K,'Results vs Forecast'!K:K)</f>
        <v>#N/A</v>
      </c>
    </row>
    <row r="1947" spans="1:29" hidden="1">
      <c r="A1947" s="39"/>
      <c r="B1947" s="1" t="s">
        <v>700</v>
      </c>
      <c r="C1947" s="1" t="s">
        <v>1370</v>
      </c>
      <c r="D1947" s="1" t="s">
        <v>17</v>
      </c>
      <c r="E1947" s="1" t="s">
        <v>17</v>
      </c>
      <c r="F1947" s="2">
        <v>45535</v>
      </c>
      <c r="G1947" s="2">
        <v>45505</v>
      </c>
      <c r="H1947" s="1" t="s">
        <v>5142</v>
      </c>
      <c r="I1947" s="1" t="s">
        <v>5143</v>
      </c>
      <c r="J1947" s="1" t="s">
        <v>617</v>
      </c>
      <c r="K1947" s="1" t="s">
        <v>860</v>
      </c>
      <c r="L1947" s="1" t="s">
        <v>2892</v>
      </c>
      <c r="M1947" s="1"/>
      <c r="N1947" s="1"/>
      <c r="O1947" s="1"/>
      <c r="P1947" s="40">
        <v>180.08382729530976</v>
      </c>
      <c r="Q1947" s="37" t="str">
        <f>IF(C1947="ForthPoint","ForthPoint",IF(D1947="Intercompany",_xlfn.XLOOKUP(E1947,'Dept Lookup'!B:B,'Dept Lookup'!A:A),Modified!D1947))</f>
        <v>Data Engineering</v>
      </c>
      <c r="R1947" t="str">
        <f t="shared" si="154"/>
        <v>Roku</v>
      </c>
      <c r="S1947" s="1" t="s">
        <v>707</v>
      </c>
      <c r="T1947">
        <f t="shared" si="155"/>
        <v>0</v>
      </c>
      <c r="U1947" s="25" t="str">
        <f>IF(K1947&gt;0,K1947,_xlfn.XLOOKUP(M1947,'Client Lookup'!L:L,'Client Lookup'!N:N))</f>
        <v>25138</v>
      </c>
      <c r="V1947" t="str">
        <f>_xlfn.XLOOKUP(_xlfn.NUMBERVALUE(U1947),'Project Lookup'!X:X,'Project Lookup'!B:B)</f>
        <v>SOW#1 2024 - DE &amp; BI Team</v>
      </c>
      <c r="X1947" t="str">
        <f t="shared" si="156"/>
        <v>459 Roku Inc. : 966 SOW#1 2024 - DE &amp; BI Team</v>
      </c>
      <c r="Y1947" t="str">
        <f t="shared" si="157"/>
        <v>459 Roku Inc.</v>
      </c>
      <c r="Z1947" t="str">
        <f t="shared" si="158"/>
        <v>459 Roku Inc.</v>
      </c>
      <c r="AA1947" t="str">
        <f>_xlfn.XLOOKUP(Z1947,'Client Lookup'!A:A,'Client Lookup'!C:C)</f>
        <v>Roku</v>
      </c>
      <c r="AC1947" t="e">
        <f>_xlfn.XLOOKUP(K1947,'Results vs Forecast'!K:K,'Results vs Forecast'!K:K)</f>
        <v>#N/A</v>
      </c>
    </row>
    <row r="1948" spans="1:29" hidden="1">
      <c r="A1948" s="39"/>
      <c r="B1948" s="1" t="s">
        <v>700</v>
      </c>
      <c r="C1948" s="1" t="s">
        <v>1370</v>
      </c>
      <c r="D1948" s="1" t="s">
        <v>17</v>
      </c>
      <c r="E1948" s="1" t="s">
        <v>17</v>
      </c>
      <c r="F1948" s="2">
        <v>45535</v>
      </c>
      <c r="G1948" s="2">
        <v>45505</v>
      </c>
      <c r="H1948" s="1" t="s">
        <v>5144</v>
      </c>
      <c r="I1948" s="1" t="s">
        <v>5145</v>
      </c>
      <c r="J1948" s="1" t="s">
        <v>640</v>
      </c>
      <c r="K1948" s="1" t="s">
        <v>884</v>
      </c>
      <c r="L1948" s="1" t="s">
        <v>3366</v>
      </c>
      <c r="M1948" s="1"/>
      <c r="N1948" s="1"/>
      <c r="O1948" s="1"/>
      <c r="P1948" s="40">
        <v>560.2607960298526</v>
      </c>
      <c r="Q1948" s="37" t="str">
        <f>IF(C1948="ForthPoint","ForthPoint",IF(D1948="Intercompany",_xlfn.XLOOKUP(E1948,'Dept Lookup'!B:B,'Dept Lookup'!A:A),Modified!D1948))</f>
        <v>Data Engineering</v>
      </c>
      <c r="R1948" t="str">
        <f t="shared" si="154"/>
        <v>The Blackstone Group</v>
      </c>
      <c r="S1948" s="1" t="s">
        <v>707</v>
      </c>
      <c r="T1948">
        <f t="shared" si="155"/>
        <v>0</v>
      </c>
      <c r="U1948" s="25" t="str">
        <f>IF(K1948&gt;0,K1948,_xlfn.XLOOKUP(M1948,'Client Lookup'!L:L,'Client Lookup'!N:N))</f>
        <v>29210</v>
      </c>
      <c r="V1948" t="str">
        <f>_xlfn.XLOOKUP(_xlfn.NUMBERVALUE(U1948),'Project Lookup'!X:X,'Project Lookup'!B:B)</f>
        <v>Blackstone - SOW#15 - Developer Experience Team (.Net)</v>
      </c>
      <c r="X1948" t="str">
        <f t="shared" si="156"/>
        <v>468 Blackstone Inc. : 1189 Blackstone - SOW#15 - Developer Experience Team (.Net)</v>
      </c>
      <c r="Y1948" t="str">
        <f t="shared" si="157"/>
        <v>468 Blackstone Inc.</v>
      </c>
      <c r="Z1948" t="str">
        <f t="shared" si="158"/>
        <v>468 Blackstone Inc.</v>
      </c>
      <c r="AA1948" t="str">
        <f>_xlfn.XLOOKUP(Z1948,'Client Lookup'!A:A,'Client Lookup'!C:C)</f>
        <v>The Blackstone Group</v>
      </c>
      <c r="AC1948" t="e">
        <f>_xlfn.XLOOKUP(K1948,'Results vs Forecast'!K:K,'Results vs Forecast'!K:K)</f>
        <v>#N/A</v>
      </c>
    </row>
    <row r="1949" spans="1:29" hidden="1">
      <c r="A1949" s="39"/>
      <c r="B1949" s="1" t="s">
        <v>700</v>
      </c>
      <c r="C1949" s="1" t="s">
        <v>1370</v>
      </c>
      <c r="D1949" s="1" t="s">
        <v>17</v>
      </c>
      <c r="E1949" s="1" t="s">
        <v>17</v>
      </c>
      <c r="F1949" s="2">
        <v>45535</v>
      </c>
      <c r="G1949" s="2">
        <v>45505</v>
      </c>
      <c r="H1949" s="1" t="s">
        <v>5146</v>
      </c>
      <c r="I1949" s="1" t="s">
        <v>5147</v>
      </c>
      <c r="J1949" s="1" t="s">
        <v>617</v>
      </c>
      <c r="K1949" s="1" t="s">
        <v>860</v>
      </c>
      <c r="L1949" s="1" t="s">
        <v>2892</v>
      </c>
      <c r="M1949" s="1"/>
      <c r="N1949" s="1"/>
      <c r="O1949" s="1"/>
      <c r="P1949" s="40">
        <v>210.0977985111947</v>
      </c>
      <c r="Q1949" s="37" t="str">
        <f>IF(C1949="ForthPoint","ForthPoint",IF(D1949="Intercompany",_xlfn.XLOOKUP(E1949,'Dept Lookup'!B:B,'Dept Lookup'!A:A),Modified!D1949))</f>
        <v>Data Engineering</v>
      </c>
      <c r="R1949" t="str">
        <f t="shared" si="154"/>
        <v>Roku</v>
      </c>
      <c r="S1949" s="1" t="s">
        <v>707</v>
      </c>
      <c r="T1949">
        <f t="shared" si="155"/>
        <v>0</v>
      </c>
      <c r="U1949" s="25" t="str">
        <f>IF(K1949&gt;0,K1949,_xlfn.XLOOKUP(M1949,'Client Lookup'!L:L,'Client Lookup'!N:N))</f>
        <v>25138</v>
      </c>
      <c r="V1949" t="str">
        <f>_xlfn.XLOOKUP(_xlfn.NUMBERVALUE(U1949),'Project Lookup'!X:X,'Project Lookup'!B:B)</f>
        <v>SOW#1 2024 - DE &amp; BI Team</v>
      </c>
      <c r="X1949" t="str">
        <f t="shared" si="156"/>
        <v>459 Roku Inc. : 966 SOW#1 2024 - DE &amp; BI Team</v>
      </c>
      <c r="Y1949" t="str">
        <f t="shared" si="157"/>
        <v>459 Roku Inc.</v>
      </c>
      <c r="Z1949" t="str">
        <f t="shared" si="158"/>
        <v>459 Roku Inc.</v>
      </c>
      <c r="AA1949" t="str">
        <f>_xlfn.XLOOKUP(Z1949,'Client Lookup'!A:A,'Client Lookup'!C:C)</f>
        <v>Roku</v>
      </c>
      <c r="AC1949" t="e">
        <f>_xlfn.XLOOKUP(K1949,'Results vs Forecast'!K:K,'Results vs Forecast'!K:K)</f>
        <v>#N/A</v>
      </c>
    </row>
    <row r="1950" spans="1:29" hidden="1">
      <c r="A1950" s="39"/>
      <c r="B1950" s="1" t="s">
        <v>700</v>
      </c>
      <c r="C1950" s="1" t="s">
        <v>1370</v>
      </c>
      <c r="D1950" s="1" t="s">
        <v>17</v>
      </c>
      <c r="E1950" s="1" t="s">
        <v>17</v>
      </c>
      <c r="F1950" s="2">
        <v>45535</v>
      </c>
      <c r="G1950" s="2">
        <v>45505</v>
      </c>
      <c r="H1950" s="1" t="s">
        <v>5148</v>
      </c>
      <c r="I1950" s="1" t="s">
        <v>5149</v>
      </c>
      <c r="J1950" s="1" t="s">
        <v>587</v>
      </c>
      <c r="K1950" s="1" t="s">
        <v>840</v>
      </c>
      <c r="L1950" s="1" t="s">
        <v>3446</v>
      </c>
      <c r="M1950" s="1"/>
      <c r="N1950" s="1"/>
      <c r="O1950" s="1"/>
      <c r="P1950" s="40">
        <v>360.16765459061952</v>
      </c>
      <c r="Q1950" s="37" t="str">
        <f>IF(C1950="ForthPoint","ForthPoint",IF(D1950="Intercompany",_xlfn.XLOOKUP(E1950,'Dept Lookup'!B:B,'Dept Lookup'!A:A),Modified!D1950))</f>
        <v>Data Engineering</v>
      </c>
      <c r="R1950" t="str">
        <f t="shared" si="154"/>
        <v>Madhive</v>
      </c>
      <c r="S1950" s="1" t="s">
        <v>707</v>
      </c>
      <c r="T1950">
        <f t="shared" si="155"/>
        <v>0</v>
      </c>
      <c r="U1950" s="25" t="str">
        <f>IF(K1950&gt;0,K1950,_xlfn.XLOOKUP(M1950,'Client Lookup'!L:L,'Client Lookup'!N:N))</f>
        <v>26788</v>
      </c>
      <c r="V1950" t="str">
        <f>_xlfn.XLOOKUP(_xlfn.NUMBERVALUE(U1950),'Project Lookup'!X:X,'Project Lookup'!B:B)</f>
        <v>Madhive - SOW1</v>
      </c>
      <c r="X1950" t="str">
        <f t="shared" si="156"/>
        <v>482 Madhive : 1111 Madhive - SOW1</v>
      </c>
      <c r="Y1950" t="str">
        <f t="shared" si="157"/>
        <v>482 Madhive</v>
      </c>
      <c r="Z1950" t="str">
        <f t="shared" si="158"/>
        <v>482 Madhive</v>
      </c>
      <c r="AA1950" t="str">
        <f>_xlfn.XLOOKUP(Z1950,'Client Lookup'!A:A,'Client Lookup'!C:C)</f>
        <v>Madhive</v>
      </c>
      <c r="AC1950" t="e">
        <f>_xlfn.XLOOKUP(K1950,'Results vs Forecast'!K:K,'Results vs Forecast'!K:K)</f>
        <v>#N/A</v>
      </c>
    </row>
    <row r="1951" spans="1:29" hidden="1">
      <c r="A1951" s="39"/>
      <c r="B1951" s="1" t="s">
        <v>700</v>
      </c>
      <c r="C1951" s="1" t="s">
        <v>1370</v>
      </c>
      <c r="D1951" s="1" t="s">
        <v>17</v>
      </c>
      <c r="E1951" s="1" t="s">
        <v>17</v>
      </c>
      <c r="F1951" s="2">
        <v>45535</v>
      </c>
      <c r="G1951" s="2">
        <v>45505</v>
      </c>
      <c r="H1951" s="1" t="s">
        <v>5150</v>
      </c>
      <c r="I1951" s="1" t="s">
        <v>5151</v>
      </c>
      <c r="J1951" s="1" t="s">
        <v>587</v>
      </c>
      <c r="K1951" s="1" t="s">
        <v>840</v>
      </c>
      <c r="L1951" s="1" t="s">
        <v>3446</v>
      </c>
      <c r="M1951" s="1"/>
      <c r="N1951" s="1"/>
      <c r="O1951" s="1"/>
      <c r="P1951" s="40">
        <v>455.21202070163127</v>
      </c>
      <c r="Q1951" s="37" t="str">
        <f>IF(C1951="ForthPoint","ForthPoint",IF(D1951="Intercompany",_xlfn.XLOOKUP(E1951,'Dept Lookup'!B:B,'Dept Lookup'!A:A),Modified!D1951))</f>
        <v>Data Engineering</v>
      </c>
      <c r="R1951" t="str">
        <f t="shared" si="154"/>
        <v>Madhive</v>
      </c>
      <c r="S1951" s="1" t="s">
        <v>707</v>
      </c>
      <c r="T1951">
        <f t="shared" si="155"/>
        <v>0</v>
      </c>
      <c r="U1951" s="25" t="str">
        <f>IF(K1951&gt;0,K1951,_xlfn.XLOOKUP(M1951,'Client Lookup'!L:L,'Client Lookup'!N:N))</f>
        <v>26788</v>
      </c>
      <c r="V1951" t="str">
        <f>_xlfn.XLOOKUP(_xlfn.NUMBERVALUE(U1951),'Project Lookup'!X:X,'Project Lookup'!B:B)</f>
        <v>Madhive - SOW1</v>
      </c>
      <c r="X1951" t="str">
        <f t="shared" si="156"/>
        <v>482 Madhive : 1111 Madhive - SOW1</v>
      </c>
      <c r="Y1951" t="str">
        <f t="shared" si="157"/>
        <v>482 Madhive</v>
      </c>
      <c r="Z1951" t="str">
        <f t="shared" si="158"/>
        <v>482 Madhive</v>
      </c>
      <c r="AA1951" t="str">
        <f>_xlfn.XLOOKUP(Z1951,'Client Lookup'!A:A,'Client Lookup'!C:C)</f>
        <v>Madhive</v>
      </c>
      <c r="AC1951" t="e">
        <f>_xlfn.XLOOKUP(K1951,'Results vs Forecast'!K:K,'Results vs Forecast'!K:K)</f>
        <v>#N/A</v>
      </c>
    </row>
    <row r="1952" spans="1:29" hidden="1">
      <c r="A1952" s="39"/>
      <c r="B1952" s="1" t="s">
        <v>700</v>
      </c>
      <c r="C1952" s="1" t="s">
        <v>1370</v>
      </c>
      <c r="D1952" s="1" t="s">
        <v>17</v>
      </c>
      <c r="E1952" s="1" t="s">
        <v>17</v>
      </c>
      <c r="F1952" s="2">
        <v>45535</v>
      </c>
      <c r="G1952" s="2">
        <v>45505</v>
      </c>
      <c r="H1952" s="1" t="s">
        <v>5152</v>
      </c>
      <c r="I1952" s="1" t="s">
        <v>5153</v>
      </c>
      <c r="J1952" s="1" t="s">
        <v>617</v>
      </c>
      <c r="K1952" s="1" t="s">
        <v>860</v>
      </c>
      <c r="L1952" s="1" t="s">
        <v>2892</v>
      </c>
      <c r="M1952" s="1"/>
      <c r="N1952" s="1"/>
      <c r="O1952" s="1"/>
      <c r="P1952" s="40">
        <v>320.14902630277288</v>
      </c>
      <c r="Q1952" s="37" t="str">
        <f>IF(C1952="ForthPoint","ForthPoint",IF(D1952="Intercompany",_xlfn.XLOOKUP(E1952,'Dept Lookup'!B:B,'Dept Lookup'!A:A),Modified!D1952))</f>
        <v>Data Engineering</v>
      </c>
      <c r="R1952" t="str">
        <f t="shared" si="154"/>
        <v>Roku</v>
      </c>
      <c r="S1952" s="1" t="s">
        <v>707</v>
      </c>
      <c r="T1952">
        <f t="shared" si="155"/>
        <v>0</v>
      </c>
      <c r="U1952" s="25" t="str">
        <f>IF(K1952&gt;0,K1952,_xlfn.XLOOKUP(M1952,'Client Lookup'!L:L,'Client Lookup'!N:N))</f>
        <v>25138</v>
      </c>
      <c r="V1952" t="str">
        <f>_xlfn.XLOOKUP(_xlfn.NUMBERVALUE(U1952),'Project Lookup'!X:X,'Project Lookup'!B:B)</f>
        <v>SOW#1 2024 - DE &amp; BI Team</v>
      </c>
      <c r="X1952" t="str">
        <f t="shared" si="156"/>
        <v>459 Roku Inc. : 966 SOW#1 2024 - DE &amp; BI Team</v>
      </c>
      <c r="Y1952" t="str">
        <f t="shared" si="157"/>
        <v>459 Roku Inc.</v>
      </c>
      <c r="Z1952" t="str">
        <f t="shared" si="158"/>
        <v>459 Roku Inc.</v>
      </c>
      <c r="AA1952" t="str">
        <f>_xlfn.XLOOKUP(Z1952,'Client Lookup'!A:A,'Client Lookup'!C:C)</f>
        <v>Roku</v>
      </c>
      <c r="AC1952" t="e">
        <f>_xlfn.XLOOKUP(K1952,'Results vs Forecast'!K:K,'Results vs Forecast'!K:K)</f>
        <v>#N/A</v>
      </c>
    </row>
    <row r="1953" spans="1:29" hidden="1">
      <c r="A1953" s="39"/>
      <c r="B1953" s="1" t="s">
        <v>700</v>
      </c>
      <c r="C1953" s="1" t="s">
        <v>1370</v>
      </c>
      <c r="D1953" s="1" t="s">
        <v>17</v>
      </c>
      <c r="E1953" s="1" t="s">
        <v>17</v>
      </c>
      <c r="F1953" s="2">
        <v>45535</v>
      </c>
      <c r="G1953" s="2">
        <v>45505</v>
      </c>
      <c r="H1953" s="1" t="s">
        <v>5154</v>
      </c>
      <c r="I1953" s="1" t="s">
        <v>5155</v>
      </c>
      <c r="J1953" s="1" t="s">
        <v>617</v>
      </c>
      <c r="K1953" s="1" t="s">
        <v>860</v>
      </c>
      <c r="L1953" s="1" t="s">
        <v>2892</v>
      </c>
      <c r="M1953" s="1"/>
      <c r="N1953" s="1"/>
      <c r="O1953" s="1"/>
      <c r="P1953" s="40">
        <v>400.1862828784661</v>
      </c>
      <c r="Q1953" s="37" t="str">
        <f>IF(C1953="ForthPoint","ForthPoint",IF(D1953="Intercompany",_xlfn.XLOOKUP(E1953,'Dept Lookup'!B:B,'Dept Lookup'!A:A),Modified!D1953))</f>
        <v>Data Engineering</v>
      </c>
      <c r="R1953" t="str">
        <f t="shared" si="154"/>
        <v>Roku</v>
      </c>
      <c r="S1953" s="1" t="s">
        <v>707</v>
      </c>
      <c r="T1953">
        <f t="shared" si="155"/>
        <v>0</v>
      </c>
      <c r="U1953" s="25" t="str">
        <f>IF(K1953&gt;0,K1953,_xlfn.XLOOKUP(M1953,'Client Lookup'!L:L,'Client Lookup'!N:N))</f>
        <v>25138</v>
      </c>
      <c r="V1953" t="str">
        <f>_xlfn.XLOOKUP(_xlfn.NUMBERVALUE(U1953),'Project Lookup'!X:X,'Project Lookup'!B:B)</f>
        <v>SOW#1 2024 - DE &amp; BI Team</v>
      </c>
      <c r="X1953" t="str">
        <f t="shared" si="156"/>
        <v>459 Roku Inc. : 966 SOW#1 2024 - DE &amp; BI Team</v>
      </c>
      <c r="Y1953" t="str">
        <f t="shared" si="157"/>
        <v>459 Roku Inc.</v>
      </c>
      <c r="Z1953" t="str">
        <f t="shared" si="158"/>
        <v>459 Roku Inc.</v>
      </c>
      <c r="AA1953" t="str">
        <f>_xlfn.XLOOKUP(Z1953,'Client Lookup'!A:A,'Client Lookup'!C:C)</f>
        <v>Roku</v>
      </c>
      <c r="AC1953" t="e">
        <f>_xlfn.XLOOKUP(K1953,'Results vs Forecast'!K:K,'Results vs Forecast'!K:K)</f>
        <v>#N/A</v>
      </c>
    </row>
    <row r="1954" spans="1:29" hidden="1">
      <c r="A1954" s="39"/>
      <c r="B1954" s="1" t="s">
        <v>700</v>
      </c>
      <c r="C1954" s="1" t="s">
        <v>1370</v>
      </c>
      <c r="D1954" s="1" t="s">
        <v>17</v>
      </c>
      <c r="E1954" s="1" t="s">
        <v>17</v>
      </c>
      <c r="F1954" s="2">
        <v>45535</v>
      </c>
      <c r="G1954" s="2">
        <v>45505</v>
      </c>
      <c r="H1954" s="1" t="s">
        <v>5156</v>
      </c>
      <c r="I1954" s="1" t="s">
        <v>5157</v>
      </c>
      <c r="J1954" s="1" t="s">
        <v>644</v>
      </c>
      <c r="K1954" s="1" t="s">
        <v>888</v>
      </c>
      <c r="L1954" s="1" t="s">
        <v>3388</v>
      </c>
      <c r="M1954" s="1"/>
      <c r="N1954" s="1"/>
      <c r="O1954" s="1"/>
      <c r="P1954" s="40">
        <v>560.2607960298526</v>
      </c>
      <c r="Q1954" s="37" t="str">
        <f>IF(C1954="ForthPoint","ForthPoint",IF(D1954="Intercompany",_xlfn.XLOOKUP(E1954,'Dept Lookup'!B:B,'Dept Lookup'!A:A),Modified!D1954))</f>
        <v>Data Engineering</v>
      </c>
      <c r="R1954" t="str">
        <f t="shared" si="154"/>
        <v>The Blackstone Group</v>
      </c>
      <c r="S1954" s="1" t="s">
        <v>707</v>
      </c>
      <c r="T1954">
        <f t="shared" si="155"/>
        <v>0</v>
      </c>
      <c r="U1954" s="25" t="str">
        <f>IF(K1954&gt;0,K1954,_xlfn.XLOOKUP(M1954,'Client Lookup'!L:L,'Client Lookup'!N:N))</f>
        <v>34751</v>
      </c>
      <c r="V1954" t="str">
        <f>_xlfn.XLOOKUP(_xlfn.NUMBERVALUE(U1954),'Project Lookup'!X:X,'Project Lookup'!B:B)</f>
        <v>Blackstone - SOW#19 - Exec Office Team (.Net)</v>
      </c>
      <c r="X1954" t="str">
        <f t="shared" si="156"/>
        <v>468 Blackstone Inc. : 1329 Blackstone - SOW#19 - Exec Office Team (.Net)</v>
      </c>
      <c r="Y1954" t="str">
        <f t="shared" si="157"/>
        <v>468 Blackstone Inc.</v>
      </c>
      <c r="Z1954" t="str">
        <f t="shared" si="158"/>
        <v>468 Blackstone Inc.</v>
      </c>
      <c r="AA1954" t="str">
        <f>_xlfn.XLOOKUP(Z1954,'Client Lookup'!A:A,'Client Lookup'!C:C)</f>
        <v>The Blackstone Group</v>
      </c>
      <c r="AC1954" t="e">
        <f>_xlfn.XLOOKUP(K1954,'Results vs Forecast'!K:K,'Results vs Forecast'!K:K)</f>
        <v>#N/A</v>
      </c>
    </row>
    <row r="1955" spans="1:29" hidden="1">
      <c r="A1955" s="39"/>
      <c r="B1955" s="1" t="s">
        <v>700</v>
      </c>
      <c r="C1955" s="1" t="s">
        <v>701</v>
      </c>
      <c r="D1955" s="1" t="s">
        <v>17</v>
      </c>
      <c r="E1955" s="1" t="s">
        <v>17</v>
      </c>
      <c r="F1955" s="2">
        <v>45535</v>
      </c>
      <c r="G1955" s="2">
        <v>45505</v>
      </c>
      <c r="H1955" s="1" t="s">
        <v>5158</v>
      </c>
      <c r="I1955" s="1" t="s">
        <v>5159</v>
      </c>
      <c r="J1955" s="1" t="s">
        <v>790</v>
      </c>
      <c r="K1955" s="1" t="s">
        <v>781</v>
      </c>
      <c r="L1955" s="1"/>
      <c r="M1955" s="1"/>
      <c r="N1955" s="1"/>
      <c r="O1955" s="1" t="s">
        <v>5160</v>
      </c>
      <c r="P1955" s="40">
        <v>-10000</v>
      </c>
      <c r="Q1955" s="37" t="str">
        <f>IF(C1955="ForthPoint","ForthPoint",IF(D1955="Intercompany",_xlfn.XLOOKUP(E1955,'Dept Lookup'!B:B,'Dept Lookup'!A:A),Modified!D1955))</f>
        <v>Data Engineering</v>
      </c>
      <c r="R1955" t="str">
        <f t="shared" si="154"/>
        <v>DMW Direct</v>
      </c>
      <c r="S1955" s="1" t="s">
        <v>707</v>
      </c>
      <c r="T1955">
        <f t="shared" si="155"/>
        <v>0</v>
      </c>
      <c r="U1955" s="25" t="str">
        <f>IF(K1955&gt;0,K1955,_xlfn.XLOOKUP(M1955,'Client Lookup'!L:L,'Client Lookup'!N:N))</f>
        <v>18322</v>
      </c>
      <c r="V1955" t="str">
        <f>_xlfn.XLOOKUP(_xlfn.NUMBERVALUE(U1955),'Project Lookup'!X:X,'Project Lookup'!B:B)</f>
        <v>Atrio - Data &amp; Targeting</v>
      </c>
      <c r="X1955" t="str">
        <f t="shared" si="156"/>
        <v>161 DMW Direct : 707 Atrio - Data &amp; Targeting</v>
      </c>
      <c r="Y1955" t="str">
        <f t="shared" si="157"/>
        <v>161 DMW Direct</v>
      </c>
      <c r="Z1955" t="str">
        <f t="shared" si="158"/>
        <v>161 DMW Direct</v>
      </c>
      <c r="AA1955" t="str">
        <f>_xlfn.XLOOKUP(Z1955,'Client Lookup'!A:A,'Client Lookup'!C:C)</f>
        <v>DMW Direct</v>
      </c>
      <c r="AC1955" t="e">
        <f>_xlfn.XLOOKUP(K1955,'Results vs Forecast'!K:K,'Results vs Forecast'!K:K)</f>
        <v>#N/A</v>
      </c>
    </row>
    <row r="1956" spans="1:29" hidden="1">
      <c r="A1956" s="39"/>
      <c r="B1956" s="1" t="s">
        <v>700</v>
      </c>
      <c r="C1956" s="1" t="s">
        <v>1370</v>
      </c>
      <c r="D1956" s="1" t="s">
        <v>17</v>
      </c>
      <c r="E1956" s="1" t="s">
        <v>17</v>
      </c>
      <c r="F1956" s="2">
        <v>45535</v>
      </c>
      <c r="G1956" s="2">
        <v>45505</v>
      </c>
      <c r="H1956" s="1" t="s">
        <v>5161</v>
      </c>
      <c r="I1956" s="1" t="s">
        <v>5162</v>
      </c>
      <c r="J1956" s="1" t="s">
        <v>617</v>
      </c>
      <c r="K1956" s="1" t="s">
        <v>860</v>
      </c>
      <c r="L1956" s="1" t="s">
        <v>2892</v>
      </c>
      <c r="M1956" s="1"/>
      <c r="N1956" s="1"/>
      <c r="O1956" s="1"/>
      <c r="P1956" s="40">
        <v>520.2421677420059</v>
      </c>
      <c r="Q1956" s="37" t="str">
        <f>IF(C1956="ForthPoint","ForthPoint",IF(D1956="Intercompany",_xlfn.XLOOKUP(E1956,'Dept Lookup'!B:B,'Dept Lookup'!A:A),Modified!D1956))</f>
        <v>Data Engineering</v>
      </c>
      <c r="R1956" t="str">
        <f t="shared" si="154"/>
        <v>Roku</v>
      </c>
      <c r="S1956" s="1" t="s">
        <v>707</v>
      </c>
      <c r="T1956">
        <f t="shared" si="155"/>
        <v>0</v>
      </c>
      <c r="U1956" s="25" t="str">
        <f>IF(K1956&gt;0,K1956,_xlfn.XLOOKUP(M1956,'Client Lookup'!L:L,'Client Lookup'!N:N))</f>
        <v>25138</v>
      </c>
      <c r="V1956" t="str">
        <f>_xlfn.XLOOKUP(_xlfn.NUMBERVALUE(U1956),'Project Lookup'!X:X,'Project Lookup'!B:B)</f>
        <v>SOW#1 2024 - DE &amp; BI Team</v>
      </c>
      <c r="X1956" t="str">
        <f t="shared" si="156"/>
        <v>459 Roku Inc. : 966 SOW#1 2024 - DE &amp; BI Team</v>
      </c>
      <c r="Y1956" t="str">
        <f t="shared" si="157"/>
        <v>459 Roku Inc.</v>
      </c>
      <c r="Z1956" t="str">
        <f t="shared" si="158"/>
        <v>459 Roku Inc.</v>
      </c>
      <c r="AA1956" t="str">
        <f>_xlfn.XLOOKUP(Z1956,'Client Lookup'!A:A,'Client Lookup'!C:C)</f>
        <v>Roku</v>
      </c>
      <c r="AC1956" t="e">
        <f>_xlfn.XLOOKUP(K1956,'Results vs Forecast'!K:K,'Results vs Forecast'!K:K)</f>
        <v>#N/A</v>
      </c>
    </row>
    <row r="1957" spans="1:29" hidden="1">
      <c r="A1957" s="39"/>
      <c r="B1957" s="1" t="s">
        <v>700</v>
      </c>
      <c r="C1957" s="1" t="s">
        <v>1370</v>
      </c>
      <c r="D1957" s="1" t="s">
        <v>17</v>
      </c>
      <c r="E1957" s="1" t="s">
        <v>17</v>
      </c>
      <c r="F1957" s="2">
        <v>45535</v>
      </c>
      <c r="G1957" s="2">
        <v>45505</v>
      </c>
      <c r="H1957" s="1" t="s">
        <v>5163</v>
      </c>
      <c r="I1957" s="1" t="s">
        <v>5164</v>
      </c>
      <c r="J1957" s="1" t="s">
        <v>645</v>
      </c>
      <c r="K1957" s="1" t="s">
        <v>891</v>
      </c>
      <c r="L1957" s="1" t="s">
        <v>3332</v>
      </c>
      <c r="M1957" s="1"/>
      <c r="N1957" s="1"/>
      <c r="O1957" s="1"/>
      <c r="P1957" s="40">
        <v>280.1303980149263</v>
      </c>
      <c r="Q1957" s="37" t="str">
        <f>IF(C1957="ForthPoint","ForthPoint",IF(D1957="Intercompany",_xlfn.XLOOKUP(E1957,'Dept Lookup'!B:B,'Dept Lookup'!A:A),Modified!D1957))</f>
        <v>Data Engineering</v>
      </c>
      <c r="R1957" t="str">
        <f t="shared" si="154"/>
        <v>The Blackstone Group</v>
      </c>
      <c r="S1957" s="1" t="s">
        <v>707</v>
      </c>
      <c r="T1957">
        <f t="shared" si="155"/>
        <v>0</v>
      </c>
      <c r="U1957" s="25" t="str">
        <f>IF(K1957&gt;0,K1957,_xlfn.XLOOKUP(M1957,'Client Lookup'!L:L,'Client Lookup'!N:N))</f>
        <v>25160</v>
      </c>
      <c r="V1957" t="str">
        <f>_xlfn.XLOOKUP(_xlfn.NUMBERVALUE(U1957),'Project Lookup'!X:X,'Project Lookup'!B:B)</f>
        <v>Blackstone SOW #12</v>
      </c>
      <c r="X1957" t="str">
        <f t="shared" si="156"/>
        <v>468 Blackstone Inc. : 988 Blackstone SOW #12</v>
      </c>
      <c r="Y1957" t="str">
        <f t="shared" si="157"/>
        <v>468 Blackstone Inc.</v>
      </c>
      <c r="Z1957" t="str">
        <f t="shared" si="158"/>
        <v>468 Blackstone Inc.</v>
      </c>
      <c r="AA1957" t="str">
        <f>_xlfn.XLOOKUP(Z1957,'Client Lookup'!A:A,'Client Lookup'!C:C)</f>
        <v>The Blackstone Group</v>
      </c>
      <c r="AC1957" t="e">
        <f>_xlfn.XLOOKUP(K1957,'Results vs Forecast'!K:K,'Results vs Forecast'!K:K)</f>
        <v>#N/A</v>
      </c>
    </row>
    <row r="1958" spans="1:29" hidden="1">
      <c r="A1958" s="39"/>
      <c r="B1958" s="1" t="s">
        <v>700</v>
      </c>
      <c r="C1958" s="1" t="s">
        <v>1370</v>
      </c>
      <c r="D1958" s="1" t="s">
        <v>17</v>
      </c>
      <c r="E1958" s="1" t="s">
        <v>17</v>
      </c>
      <c r="F1958" s="2">
        <v>45535</v>
      </c>
      <c r="G1958" s="2">
        <v>45505</v>
      </c>
      <c r="H1958" s="1" t="s">
        <v>5165</v>
      </c>
      <c r="I1958" s="1" t="s">
        <v>5166</v>
      </c>
      <c r="J1958" s="1" t="s">
        <v>618</v>
      </c>
      <c r="K1958" s="1" t="s">
        <v>859</v>
      </c>
      <c r="L1958" s="1" t="s">
        <v>3495</v>
      </c>
      <c r="M1958" s="1"/>
      <c r="N1958" s="1"/>
      <c r="O1958" s="1"/>
      <c r="P1958" s="40">
        <v>480.22353945415932</v>
      </c>
      <c r="Q1958" s="37" t="str">
        <f>IF(C1958="ForthPoint","ForthPoint",IF(D1958="Intercompany",_xlfn.XLOOKUP(E1958,'Dept Lookup'!B:B,'Dept Lookup'!A:A),Modified!D1958))</f>
        <v>Data Engineering</v>
      </c>
      <c r="R1958" t="str">
        <f t="shared" si="154"/>
        <v>Roku</v>
      </c>
      <c r="S1958" s="1" t="s">
        <v>707</v>
      </c>
      <c r="T1958">
        <f t="shared" si="155"/>
        <v>0</v>
      </c>
      <c r="U1958" s="25" t="str">
        <f>IF(K1958&gt;0,K1958,_xlfn.XLOOKUP(M1958,'Client Lookup'!L:L,'Client Lookup'!N:N))</f>
        <v>25140</v>
      </c>
      <c r="V1958" t="str">
        <f>_xlfn.XLOOKUP(_xlfn.NUMBERVALUE(U1958),'Project Lookup'!X:X,'Project Lookup'!B:B)</f>
        <v>Roku SOW 2 - Data Engineering Team</v>
      </c>
      <c r="X1958" t="str">
        <f t="shared" si="156"/>
        <v>459 Roku Inc. : 968 Roku SOW 2 - Data Engineering Team</v>
      </c>
      <c r="Y1958" t="str">
        <f t="shared" si="157"/>
        <v>459 Roku Inc.</v>
      </c>
      <c r="Z1958" t="str">
        <f t="shared" si="158"/>
        <v>459 Roku Inc.</v>
      </c>
      <c r="AA1958" t="str">
        <f>_xlfn.XLOOKUP(Z1958,'Client Lookup'!A:A,'Client Lookup'!C:C)</f>
        <v>Roku</v>
      </c>
      <c r="AC1958" t="e">
        <f>_xlfn.XLOOKUP(K1958,'Results vs Forecast'!K:K,'Results vs Forecast'!K:K)</f>
        <v>#N/A</v>
      </c>
    </row>
    <row r="1959" spans="1:29" hidden="1">
      <c r="A1959" s="39"/>
      <c r="B1959" s="1" t="s">
        <v>700</v>
      </c>
      <c r="C1959" s="1" t="s">
        <v>1370</v>
      </c>
      <c r="D1959" s="1" t="s">
        <v>17</v>
      </c>
      <c r="E1959" s="1" t="s">
        <v>17</v>
      </c>
      <c r="F1959" s="2">
        <v>45535</v>
      </c>
      <c r="G1959" s="2">
        <v>45505</v>
      </c>
      <c r="H1959" s="1" t="s">
        <v>5167</v>
      </c>
      <c r="I1959" s="1" t="s">
        <v>5168</v>
      </c>
      <c r="J1959" s="1" t="s">
        <v>818</v>
      </c>
      <c r="K1959" s="1" t="s">
        <v>796</v>
      </c>
      <c r="L1959" s="1" t="s">
        <v>3346</v>
      </c>
      <c r="M1959" s="1"/>
      <c r="N1959" s="1"/>
      <c r="O1959" s="1"/>
      <c r="P1959" s="40">
        <v>648.30177826311512</v>
      </c>
      <c r="Q1959" s="37" t="str">
        <f>IF(C1959="ForthPoint","ForthPoint",IF(D1959="Intercompany",_xlfn.XLOOKUP(E1959,'Dept Lookup'!B:B,'Dept Lookup'!A:A),Modified!D1959))</f>
        <v>Data Engineering</v>
      </c>
      <c r="R1959" t="str">
        <f t="shared" si="154"/>
        <v>Globalization Partners</v>
      </c>
      <c r="S1959" s="1" t="s">
        <v>707</v>
      </c>
      <c r="T1959">
        <f t="shared" si="155"/>
        <v>0</v>
      </c>
      <c r="U1959" s="25" t="str">
        <f>IF(K1959&gt;0,K1959,_xlfn.XLOOKUP(M1959,'Client Lookup'!L:L,'Client Lookup'!N:N))</f>
        <v>36410</v>
      </c>
      <c r="V1959" t="str">
        <f>_xlfn.XLOOKUP(_xlfn.NUMBERVALUE(U1959),'Project Lookup'!X:X,'Project Lookup'!B:B)</f>
        <v>Globalization Partners SOW #40 - Data Engineering Team Renewal</v>
      </c>
      <c r="X1959" t="str">
        <f t="shared" si="156"/>
        <v>460 Globalization Partners Inc. : 1367 Globalization Partners SOW #40 - Data Engineering Team Renewal</v>
      </c>
      <c r="Y1959" t="str">
        <f t="shared" si="157"/>
        <v>460 Globalization Partners Inc.</v>
      </c>
      <c r="Z1959" t="str">
        <f t="shared" si="158"/>
        <v>460 Globalization Partners Inc.</v>
      </c>
      <c r="AA1959" t="str">
        <f>_xlfn.XLOOKUP(Z1959,'Client Lookup'!A:A,'Client Lookup'!C:C)</f>
        <v>Globalization Partners</v>
      </c>
      <c r="AC1959" t="e">
        <f>_xlfn.XLOOKUP(K1959,'Results vs Forecast'!K:K,'Results vs Forecast'!K:K)</f>
        <v>#N/A</v>
      </c>
    </row>
    <row r="1960" spans="1:29" hidden="1">
      <c r="A1960" s="39"/>
      <c r="B1960" s="1" t="s">
        <v>700</v>
      </c>
      <c r="C1960" s="1" t="s">
        <v>1370</v>
      </c>
      <c r="D1960" s="1" t="s">
        <v>17</v>
      </c>
      <c r="E1960" s="1" t="s">
        <v>17</v>
      </c>
      <c r="F1960" s="2">
        <v>45535</v>
      </c>
      <c r="G1960" s="2">
        <v>45505</v>
      </c>
      <c r="H1960" s="1" t="s">
        <v>5169</v>
      </c>
      <c r="I1960" s="1" t="s">
        <v>5170</v>
      </c>
      <c r="J1960" s="1" t="s">
        <v>617</v>
      </c>
      <c r="K1960" s="1" t="s">
        <v>860</v>
      </c>
      <c r="L1960" s="1" t="s">
        <v>2892</v>
      </c>
      <c r="M1960" s="1"/>
      <c r="N1960" s="1"/>
      <c r="O1960" s="1"/>
      <c r="P1960" s="40">
        <v>158.0735817369941</v>
      </c>
      <c r="Q1960" s="37" t="str">
        <f>IF(C1960="ForthPoint","ForthPoint",IF(D1960="Intercompany",_xlfn.XLOOKUP(E1960,'Dept Lookup'!B:B,'Dept Lookup'!A:A),Modified!D1960))</f>
        <v>Data Engineering</v>
      </c>
      <c r="R1960" t="str">
        <f t="shared" si="154"/>
        <v>Roku</v>
      </c>
      <c r="S1960" s="1" t="s">
        <v>707</v>
      </c>
      <c r="T1960">
        <f t="shared" si="155"/>
        <v>0</v>
      </c>
      <c r="U1960" s="25" t="str">
        <f>IF(K1960&gt;0,K1960,_xlfn.XLOOKUP(M1960,'Client Lookup'!L:L,'Client Lookup'!N:N))</f>
        <v>25138</v>
      </c>
      <c r="V1960" t="str">
        <f>_xlfn.XLOOKUP(_xlfn.NUMBERVALUE(U1960),'Project Lookup'!X:X,'Project Lookup'!B:B)</f>
        <v>SOW#1 2024 - DE &amp; BI Team</v>
      </c>
      <c r="X1960" t="str">
        <f t="shared" si="156"/>
        <v>459 Roku Inc. : 966 SOW#1 2024 - DE &amp; BI Team</v>
      </c>
      <c r="Y1960" t="str">
        <f t="shared" si="157"/>
        <v>459 Roku Inc.</v>
      </c>
      <c r="Z1960" t="str">
        <f t="shared" si="158"/>
        <v>459 Roku Inc.</v>
      </c>
      <c r="AA1960" t="str">
        <f>_xlfn.XLOOKUP(Z1960,'Client Lookup'!A:A,'Client Lookup'!C:C)</f>
        <v>Roku</v>
      </c>
      <c r="AC1960" t="e">
        <f>_xlfn.XLOOKUP(K1960,'Results vs Forecast'!K:K,'Results vs Forecast'!K:K)</f>
        <v>#N/A</v>
      </c>
    </row>
    <row r="1961" spans="1:29" hidden="1">
      <c r="A1961" s="39"/>
      <c r="B1961" s="1" t="s">
        <v>700</v>
      </c>
      <c r="C1961" s="1" t="s">
        <v>1370</v>
      </c>
      <c r="D1961" s="1" t="s">
        <v>17</v>
      </c>
      <c r="E1961" s="1" t="s">
        <v>17</v>
      </c>
      <c r="F1961" s="2">
        <v>45535</v>
      </c>
      <c r="G1961" s="2">
        <v>45505</v>
      </c>
      <c r="H1961" s="1" t="s">
        <v>5171</v>
      </c>
      <c r="I1961" s="1" t="s">
        <v>5172</v>
      </c>
      <c r="J1961" s="1" t="s">
        <v>617</v>
      </c>
      <c r="K1961" s="1" t="s">
        <v>860</v>
      </c>
      <c r="L1961" s="1" t="s">
        <v>2892</v>
      </c>
      <c r="M1961" s="1"/>
      <c r="N1961" s="1"/>
      <c r="O1961" s="1"/>
      <c r="P1961" s="40">
        <v>480.22353945415932</v>
      </c>
      <c r="Q1961" s="37" t="str">
        <f>IF(C1961="ForthPoint","ForthPoint",IF(D1961="Intercompany",_xlfn.XLOOKUP(E1961,'Dept Lookup'!B:B,'Dept Lookup'!A:A),Modified!D1961))</f>
        <v>Data Engineering</v>
      </c>
      <c r="R1961" t="str">
        <f t="shared" si="154"/>
        <v>Roku</v>
      </c>
      <c r="S1961" s="1" t="s">
        <v>707</v>
      </c>
      <c r="T1961">
        <f t="shared" si="155"/>
        <v>0</v>
      </c>
      <c r="U1961" s="25" t="str">
        <f>IF(K1961&gt;0,K1961,_xlfn.XLOOKUP(M1961,'Client Lookup'!L:L,'Client Lookup'!N:N))</f>
        <v>25138</v>
      </c>
      <c r="V1961" t="str">
        <f>_xlfn.XLOOKUP(_xlfn.NUMBERVALUE(U1961),'Project Lookup'!X:X,'Project Lookup'!B:B)</f>
        <v>SOW#1 2024 - DE &amp; BI Team</v>
      </c>
      <c r="X1961" t="str">
        <f t="shared" si="156"/>
        <v>459 Roku Inc. : 966 SOW#1 2024 - DE &amp; BI Team</v>
      </c>
      <c r="Y1961" t="str">
        <f t="shared" si="157"/>
        <v>459 Roku Inc.</v>
      </c>
      <c r="Z1961" t="str">
        <f t="shared" si="158"/>
        <v>459 Roku Inc.</v>
      </c>
      <c r="AA1961" t="str">
        <f>_xlfn.XLOOKUP(Z1961,'Client Lookup'!A:A,'Client Lookup'!C:C)</f>
        <v>Roku</v>
      </c>
      <c r="AC1961" t="e">
        <f>_xlfn.XLOOKUP(K1961,'Results vs Forecast'!K:K,'Results vs Forecast'!K:K)</f>
        <v>#N/A</v>
      </c>
    </row>
    <row r="1962" spans="1:29" hidden="1">
      <c r="A1962" s="39"/>
      <c r="B1962" s="1" t="s">
        <v>700</v>
      </c>
      <c r="C1962" s="1" t="s">
        <v>701</v>
      </c>
      <c r="D1962" s="1" t="s">
        <v>17</v>
      </c>
      <c r="E1962" s="1" t="s">
        <v>17</v>
      </c>
      <c r="F1962" s="2">
        <v>45535</v>
      </c>
      <c r="G1962" s="2">
        <v>45505</v>
      </c>
      <c r="H1962" s="1" t="s">
        <v>2108</v>
      </c>
      <c r="I1962" s="1" t="s">
        <v>2109</v>
      </c>
      <c r="J1962" s="1" t="s">
        <v>277</v>
      </c>
      <c r="K1962" s="1"/>
      <c r="L1962" s="1"/>
      <c r="M1962" s="1" t="s">
        <v>2166</v>
      </c>
      <c r="N1962" s="1"/>
      <c r="O1962" s="1" t="s">
        <v>5173</v>
      </c>
      <c r="P1962" s="40">
        <v>-14543.27</v>
      </c>
      <c r="Q1962" s="37" t="str">
        <f>IF(C1962="ForthPoint","ForthPoint",IF(D1962="Intercompany",_xlfn.XLOOKUP(E1962,'Dept Lookup'!B:B,'Dept Lookup'!A:A),Modified!D1962))</f>
        <v>Data Engineering</v>
      </c>
      <c r="R1962" t="str">
        <f t="shared" si="154"/>
        <v>Hyatt</v>
      </c>
      <c r="S1962" s="1" t="s">
        <v>707</v>
      </c>
      <c r="T1962" t="str">
        <f t="shared" si="155"/>
        <v>ICC 1294 Hyatt : Hyatt - Product Manager Need</v>
      </c>
      <c r="U1962" s="32" t="s">
        <v>835</v>
      </c>
      <c r="V1962" t="str">
        <f>_xlfn.XLOOKUP(_xlfn.NUMBERVALUE(U1962),'Project Lookup'!X:X,'Project Lookup'!B:B)</f>
        <v>Hyatt - Product Manager Need</v>
      </c>
      <c r="X1962" t="str">
        <f t="shared" si="156"/>
        <v>ICC 1294 Hyatt : Hyatt - Product Manager Need</v>
      </c>
      <c r="Y1962" t="str">
        <f t="shared" si="157"/>
        <v>ICC 1294 Hyatt</v>
      </c>
      <c r="Z1962" t="str">
        <f t="shared" si="158"/>
        <v>1294 Hyatt</v>
      </c>
      <c r="AA1962" t="str">
        <f>_xlfn.XLOOKUP(Z1962,'Client Lookup'!A:A,'Client Lookup'!C:C)</f>
        <v>Hyatt</v>
      </c>
      <c r="AC1962" t="e">
        <f>_xlfn.XLOOKUP(K1962,'Results vs Forecast'!K:K,'Results vs Forecast'!K:K)</f>
        <v>#N/A</v>
      </c>
    </row>
    <row r="1963" spans="1:29" hidden="1">
      <c r="A1963" s="39"/>
      <c r="B1963" s="1" t="s">
        <v>700</v>
      </c>
      <c r="C1963" s="1" t="s">
        <v>1370</v>
      </c>
      <c r="D1963" s="1" t="s">
        <v>17</v>
      </c>
      <c r="E1963" s="1" t="s">
        <v>17</v>
      </c>
      <c r="F1963" s="2">
        <v>45535</v>
      </c>
      <c r="G1963" s="2">
        <v>45505</v>
      </c>
      <c r="H1963" s="1" t="s">
        <v>5174</v>
      </c>
      <c r="I1963" s="1" t="s">
        <v>5175</v>
      </c>
      <c r="J1963" s="1" t="s">
        <v>617</v>
      </c>
      <c r="K1963" s="1" t="s">
        <v>860</v>
      </c>
      <c r="L1963" s="1" t="s">
        <v>2892</v>
      </c>
      <c r="M1963" s="1"/>
      <c r="N1963" s="1"/>
      <c r="O1963" s="1"/>
      <c r="P1963" s="40">
        <v>360.16765459061952</v>
      </c>
      <c r="Q1963" s="37" t="str">
        <f>IF(C1963="ForthPoint","ForthPoint",IF(D1963="Intercompany",_xlfn.XLOOKUP(E1963,'Dept Lookup'!B:B,'Dept Lookup'!A:A),Modified!D1963))</f>
        <v>Data Engineering</v>
      </c>
      <c r="R1963" t="str">
        <f t="shared" si="154"/>
        <v>Roku</v>
      </c>
      <c r="S1963" s="1" t="s">
        <v>707</v>
      </c>
      <c r="T1963">
        <f t="shared" si="155"/>
        <v>0</v>
      </c>
      <c r="U1963" s="25" t="str">
        <f>IF(K1963&gt;0,K1963,_xlfn.XLOOKUP(M1963,'Client Lookup'!L:L,'Client Lookup'!N:N))</f>
        <v>25138</v>
      </c>
      <c r="V1963" t="str">
        <f>_xlfn.XLOOKUP(_xlfn.NUMBERVALUE(U1963),'Project Lookup'!X:X,'Project Lookup'!B:B)</f>
        <v>SOW#1 2024 - DE &amp; BI Team</v>
      </c>
      <c r="X1963" t="str">
        <f t="shared" si="156"/>
        <v>459 Roku Inc. : 966 SOW#1 2024 - DE &amp; BI Team</v>
      </c>
      <c r="Y1963" t="str">
        <f t="shared" si="157"/>
        <v>459 Roku Inc.</v>
      </c>
      <c r="Z1963" t="str">
        <f t="shared" si="158"/>
        <v>459 Roku Inc.</v>
      </c>
      <c r="AA1963" t="str">
        <f>_xlfn.XLOOKUP(Z1963,'Client Lookup'!A:A,'Client Lookup'!C:C)</f>
        <v>Roku</v>
      </c>
      <c r="AC1963" t="e">
        <f>_xlfn.XLOOKUP(K1963,'Results vs Forecast'!K:K,'Results vs Forecast'!K:K)</f>
        <v>#N/A</v>
      </c>
    </row>
    <row r="1964" spans="1:29" hidden="1">
      <c r="A1964" s="39"/>
      <c r="B1964" s="1" t="s">
        <v>700</v>
      </c>
      <c r="C1964" s="1" t="s">
        <v>1370</v>
      </c>
      <c r="D1964" s="1" t="s">
        <v>17</v>
      </c>
      <c r="E1964" s="1" t="s">
        <v>17</v>
      </c>
      <c r="F1964" s="2">
        <v>45535</v>
      </c>
      <c r="G1964" s="2">
        <v>45505</v>
      </c>
      <c r="H1964" s="1" t="s">
        <v>5176</v>
      </c>
      <c r="I1964" s="1" t="s">
        <v>5177</v>
      </c>
      <c r="J1964" s="1" t="s">
        <v>593</v>
      </c>
      <c r="K1964" s="1" t="s">
        <v>842</v>
      </c>
      <c r="L1964" s="1" t="s">
        <v>1809</v>
      </c>
      <c r="M1964" s="1"/>
      <c r="N1964" s="1"/>
      <c r="O1964" s="1"/>
      <c r="P1964" s="40">
        <v>416.19373419360477</v>
      </c>
      <c r="Q1964" s="37" t="str">
        <f>IF(C1964="ForthPoint","ForthPoint",IF(D1964="Intercompany",_xlfn.XLOOKUP(E1964,'Dept Lookup'!B:B,'Dept Lookup'!A:A),Modified!D1964))</f>
        <v>Data Engineering</v>
      </c>
      <c r="R1964" t="str">
        <f t="shared" si="154"/>
        <v>MasterCard</v>
      </c>
      <c r="S1964" s="1" t="s">
        <v>707</v>
      </c>
      <c r="T1964">
        <f t="shared" si="155"/>
        <v>0</v>
      </c>
      <c r="U1964" s="25" t="str">
        <f>IF(K1964&gt;0,K1964,_xlfn.XLOOKUP(M1964,'Client Lookup'!L:L,'Client Lookup'!N:N))</f>
        <v>25146</v>
      </c>
      <c r="V1964" t="str">
        <f>_xlfn.XLOOKUP(_xlfn.NUMBERVALUE(U1964),'Project Lookup'!X:X,'Project Lookup'!B:B)</f>
        <v>Mastercard SOW #6</v>
      </c>
      <c r="X1964" t="str">
        <f t="shared" si="156"/>
        <v>461 Session M Inc. : 974 Mastercard SOW #6</v>
      </c>
      <c r="Y1964" t="str">
        <f t="shared" si="157"/>
        <v>461 Session M Inc.</v>
      </c>
      <c r="Z1964" t="str">
        <f t="shared" si="158"/>
        <v>461 Session M Inc.</v>
      </c>
      <c r="AA1964" t="str">
        <f>_xlfn.XLOOKUP(Z1964,'Client Lookup'!A:A,'Client Lookup'!C:C)</f>
        <v>MasterCard</v>
      </c>
      <c r="AC1964" t="e">
        <f>_xlfn.XLOOKUP(K1964,'Results vs Forecast'!K:K,'Results vs Forecast'!K:K)</f>
        <v>#N/A</v>
      </c>
    </row>
    <row r="1965" spans="1:29" hidden="1">
      <c r="A1965" s="39"/>
      <c r="B1965" s="1" t="s">
        <v>700</v>
      </c>
      <c r="C1965" s="1" t="s">
        <v>1370</v>
      </c>
      <c r="D1965" s="1" t="s">
        <v>17</v>
      </c>
      <c r="E1965" s="1" t="s">
        <v>17</v>
      </c>
      <c r="F1965" s="2">
        <v>45535</v>
      </c>
      <c r="G1965" s="2">
        <v>45505</v>
      </c>
      <c r="H1965" s="1" t="s">
        <v>5178</v>
      </c>
      <c r="I1965" s="1" t="s">
        <v>5179</v>
      </c>
      <c r="J1965" s="1" t="s">
        <v>593</v>
      </c>
      <c r="K1965" s="1" t="s">
        <v>842</v>
      </c>
      <c r="L1965" s="1" t="s">
        <v>1809</v>
      </c>
      <c r="M1965" s="1"/>
      <c r="N1965" s="1"/>
      <c r="O1965" s="1"/>
      <c r="P1965" s="40">
        <v>416.19373419360477</v>
      </c>
      <c r="Q1965" s="37" t="str">
        <f>IF(C1965="ForthPoint","ForthPoint",IF(D1965="Intercompany",_xlfn.XLOOKUP(E1965,'Dept Lookup'!B:B,'Dept Lookup'!A:A),Modified!D1965))</f>
        <v>Data Engineering</v>
      </c>
      <c r="R1965" t="str">
        <f t="shared" si="154"/>
        <v>MasterCard</v>
      </c>
      <c r="S1965" s="1" t="s">
        <v>707</v>
      </c>
      <c r="T1965">
        <f t="shared" si="155"/>
        <v>0</v>
      </c>
      <c r="U1965" s="25" t="str">
        <f>IF(K1965&gt;0,K1965,_xlfn.XLOOKUP(M1965,'Client Lookup'!L:L,'Client Lookup'!N:N))</f>
        <v>25146</v>
      </c>
      <c r="V1965" t="str">
        <f>_xlfn.XLOOKUP(_xlfn.NUMBERVALUE(U1965),'Project Lookup'!X:X,'Project Lookup'!B:B)</f>
        <v>Mastercard SOW #6</v>
      </c>
      <c r="X1965" t="str">
        <f t="shared" si="156"/>
        <v>461 Session M Inc. : 974 Mastercard SOW #6</v>
      </c>
      <c r="Y1965" t="str">
        <f t="shared" si="157"/>
        <v>461 Session M Inc.</v>
      </c>
      <c r="Z1965" t="str">
        <f t="shared" si="158"/>
        <v>461 Session M Inc.</v>
      </c>
      <c r="AA1965" t="str">
        <f>_xlfn.XLOOKUP(Z1965,'Client Lookup'!A:A,'Client Lookup'!C:C)</f>
        <v>MasterCard</v>
      </c>
      <c r="AC1965" t="e">
        <f>_xlfn.XLOOKUP(K1965,'Results vs Forecast'!K:K,'Results vs Forecast'!K:K)</f>
        <v>#N/A</v>
      </c>
    </row>
    <row r="1966" spans="1:29" hidden="1">
      <c r="A1966" s="39"/>
      <c r="B1966" s="1" t="s">
        <v>700</v>
      </c>
      <c r="C1966" s="1" t="s">
        <v>1370</v>
      </c>
      <c r="D1966" s="1" t="s">
        <v>17</v>
      </c>
      <c r="E1966" s="1" t="s">
        <v>17</v>
      </c>
      <c r="F1966" s="2">
        <v>45535</v>
      </c>
      <c r="G1966" s="2">
        <v>45505</v>
      </c>
      <c r="H1966" s="1" t="s">
        <v>5180</v>
      </c>
      <c r="I1966" s="1" t="s">
        <v>5181</v>
      </c>
      <c r="J1966" s="1" t="s">
        <v>645</v>
      </c>
      <c r="K1966" s="1" t="s">
        <v>891</v>
      </c>
      <c r="L1966" s="1" t="s">
        <v>3332</v>
      </c>
      <c r="M1966" s="1"/>
      <c r="N1966" s="1"/>
      <c r="O1966" s="1"/>
      <c r="P1966" s="40">
        <v>440.20491116631274</v>
      </c>
      <c r="Q1966" s="37" t="str">
        <f>IF(C1966="ForthPoint","ForthPoint",IF(D1966="Intercompany",_xlfn.XLOOKUP(E1966,'Dept Lookup'!B:B,'Dept Lookup'!A:A),Modified!D1966))</f>
        <v>Data Engineering</v>
      </c>
      <c r="R1966" t="str">
        <f t="shared" si="154"/>
        <v>The Blackstone Group</v>
      </c>
      <c r="S1966" s="1" t="s">
        <v>707</v>
      </c>
      <c r="T1966">
        <f t="shared" si="155"/>
        <v>0</v>
      </c>
      <c r="U1966" s="25" t="str">
        <f>IF(K1966&gt;0,K1966,_xlfn.XLOOKUP(M1966,'Client Lookup'!L:L,'Client Lookup'!N:N))</f>
        <v>25160</v>
      </c>
      <c r="V1966" t="str">
        <f>_xlfn.XLOOKUP(_xlfn.NUMBERVALUE(U1966),'Project Lookup'!X:X,'Project Lookup'!B:B)</f>
        <v>Blackstone SOW #12</v>
      </c>
      <c r="X1966" t="str">
        <f t="shared" si="156"/>
        <v>468 Blackstone Inc. : 988 Blackstone SOW #12</v>
      </c>
      <c r="Y1966" t="str">
        <f t="shared" si="157"/>
        <v>468 Blackstone Inc.</v>
      </c>
      <c r="Z1966" t="str">
        <f t="shared" si="158"/>
        <v>468 Blackstone Inc.</v>
      </c>
      <c r="AA1966" t="str">
        <f>_xlfn.XLOOKUP(Z1966,'Client Lookup'!A:A,'Client Lookup'!C:C)</f>
        <v>The Blackstone Group</v>
      </c>
      <c r="AC1966" t="e">
        <f>_xlfn.XLOOKUP(K1966,'Results vs Forecast'!K:K,'Results vs Forecast'!K:K)</f>
        <v>#N/A</v>
      </c>
    </row>
    <row r="1967" spans="1:29" hidden="1">
      <c r="A1967" s="39"/>
      <c r="B1967" s="1" t="s">
        <v>700</v>
      </c>
      <c r="C1967" s="1" t="s">
        <v>1370</v>
      </c>
      <c r="D1967" s="1" t="s">
        <v>17</v>
      </c>
      <c r="E1967" s="1" t="s">
        <v>17</v>
      </c>
      <c r="F1967" s="2">
        <v>45535</v>
      </c>
      <c r="G1967" s="2">
        <v>45505</v>
      </c>
      <c r="H1967" s="1" t="s">
        <v>5182</v>
      </c>
      <c r="I1967" s="1" t="s">
        <v>5183</v>
      </c>
      <c r="J1967" s="1" t="s">
        <v>617</v>
      </c>
      <c r="K1967" s="1" t="s">
        <v>860</v>
      </c>
      <c r="L1967" s="1" t="s">
        <v>2892</v>
      </c>
      <c r="M1967" s="1"/>
      <c r="N1967" s="1"/>
      <c r="O1967" s="1"/>
      <c r="P1967" s="40">
        <v>320.14902630277288</v>
      </c>
      <c r="Q1967" s="37" t="str">
        <f>IF(C1967="ForthPoint","ForthPoint",IF(D1967="Intercompany",_xlfn.XLOOKUP(E1967,'Dept Lookup'!B:B,'Dept Lookup'!A:A),Modified!D1967))</f>
        <v>Data Engineering</v>
      </c>
      <c r="R1967" t="str">
        <f t="shared" si="154"/>
        <v>Roku</v>
      </c>
      <c r="S1967" s="1" t="s">
        <v>707</v>
      </c>
      <c r="T1967">
        <f t="shared" si="155"/>
        <v>0</v>
      </c>
      <c r="U1967" s="25" t="str">
        <f>IF(K1967&gt;0,K1967,_xlfn.XLOOKUP(M1967,'Client Lookup'!L:L,'Client Lookup'!N:N))</f>
        <v>25138</v>
      </c>
      <c r="V1967" t="str">
        <f>_xlfn.XLOOKUP(_xlfn.NUMBERVALUE(U1967),'Project Lookup'!X:X,'Project Lookup'!B:B)</f>
        <v>SOW#1 2024 - DE &amp; BI Team</v>
      </c>
      <c r="X1967" t="str">
        <f t="shared" si="156"/>
        <v>459 Roku Inc. : 966 SOW#1 2024 - DE &amp; BI Team</v>
      </c>
      <c r="Y1967" t="str">
        <f t="shared" si="157"/>
        <v>459 Roku Inc.</v>
      </c>
      <c r="Z1967" t="str">
        <f t="shared" si="158"/>
        <v>459 Roku Inc.</v>
      </c>
      <c r="AA1967" t="str">
        <f>_xlfn.XLOOKUP(Z1967,'Client Lookup'!A:A,'Client Lookup'!C:C)</f>
        <v>Roku</v>
      </c>
      <c r="AC1967" t="e">
        <f>_xlfn.XLOOKUP(K1967,'Results vs Forecast'!K:K,'Results vs Forecast'!K:K)</f>
        <v>#N/A</v>
      </c>
    </row>
    <row r="1968" spans="1:29" hidden="1">
      <c r="A1968" s="39"/>
      <c r="B1968" s="1" t="s">
        <v>700</v>
      </c>
      <c r="C1968" s="1" t="s">
        <v>1370</v>
      </c>
      <c r="D1968" s="1" t="s">
        <v>17</v>
      </c>
      <c r="E1968" s="1" t="s">
        <v>17</v>
      </c>
      <c r="F1968" s="2">
        <v>45535</v>
      </c>
      <c r="G1968" s="2">
        <v>45505</v>
      </c>
      <c r="H1968" s="1" t="s">
        <v>5184</v>
      </c>
      <c r="I1968" s="1" t="s">
        <v>5185</v>
      </c>
      <c r="J1968" s="1" t="s">
        <v>645</v>
      </c>
      <c r="K1968" s="1" t="s">
        <v>891</v>
      </c>
      <c r="L1968" s="1" t="s">
        <v>3332</v>
      </c>
      <c r="M1968" s="1"/>
      <c r="N1968" s="1"/>
      <c r="O1968" s="1"/>
      <c r="P1968" s="40">
        <v>560.2607960298526</v>
      </c>
      <c r="Q1968" s="37" t="str">
        <f>IF(C1968="ForthPoint","ForthPoint",IF(D1968="Intercompany",_xlfn.XLOOKUP(E1968,'Dept Lookup'!B:B,'Dept Lookup'!A:A),Modified!D1968))</f>
        <v>Data Engineering</v>
      </c>
      <c r="R1968" t="str">
        <f t="shared" si="154"/>
        <v>The Blackstone Group</v>
      </c>
      <c r="S1968" s="1" t="s">
        <v>707</v>
      </c>
      <c r="T1968">
        <f t="shared" si="155"/>
        <v>0</v>
      </c>
      <c r="U1968" s="25" t="str">
        <f>IF(K1968&gt;0,K1968,_xlfn.XLOOKUP(M1968,'Client Lookup'!L:L,'Client Lookup'!N:N))</f>
        <v>25160</v>
      </c>
      <c r="V1968" t="str">
        <f>_xlfn.XLOOKUP(_xlfn.NUMBERVALUE(U1968),'Project Lookup'!X:X,'Project Lookup'!B:B)</f>
        <v>Blackstone SOW #12</v>
      </c>
      <c r="X1968" t="str">
        <f t="shared" si="156"/>
        <v>468 Blackstone Inc. : 988 Blackstone SOW #12</v>
      </c>
      <c r="Y1968" t="str">
        <f t="shared" si="157"/>
        <v>468 Blackstone Inc.</v>
      </c>
      <c r="Z1968" t="str">
        <f t="shared" si="158"/>
        <v>468 Blackstone Inc.</v>
      </c>
      <c r="AA1968" t="str">
        <f>_xlfn.XLOOKUP(Z1968,'Client Lookup'!A:A,'Client Lookup'!C:C)</f>
        <v>The Blackstone Group</v>
      </c>
      <c r="AC1968" t="e">
        <f>_xlfn.XLOOKUP(K1968,'Results vs Forecast'!K:K,'Results vs Forecast'!K:K)</f>
        <v>#N/A</v>
      </c>
    </row>
    <row r="1969" spans="1:29" hidden="1">
      <c r="A1969" s="39"/>
      <c r="B1969" s="1" t="s">
        <v>700</v>
      </c>
      <c r="C1969" s="1" t="s">
        <v>701</v>
      </c>
      <c r="D1969" s="1" t="s">
        <v>17</v>
      </c>
      <c r="E1969" s="1" t="s">
        <v>17</v>
      </c>
      <c r="F1969" s="2">
        <v>45535</v>
      </c>
      <c r="G1969" s="2">
        <v>45505</v>
      </c>
      <c r="H1969" s="1" t="s">
        <v>5186</v>
      </c>
      <c r="I1969" s="1" t="s">
        <v>5187</v>
      </c>
      <c r="J1969" s="1" t="s">
        <v>559</v>
      </c>
      <c r="K1969" s="1" t="s">
        <v>813</v>
      </c>
      <c r="L1969" s="1" t="s">
        <v>2305</v>
      </c>
      <c r="M1969" s="1"/>
      <c r="N1969" s="1"/>
      <c r="O1969" s="1"/>
      <c r="P1969" s="40">
        <v>31655.83</v>
      </c>
      <c r="Q1969" s="37" t="str">
        <f>IF(C1969="ForthPoint","ForthPoint",IF(D1969="Intercompany",_xlfn.XLOOKUP(E1969,'Dept Lookup'!B:B,'Dept Lookup'!A:A),Modified!D1969))</f>
        <v>Data Engineering</v>
      </c>
      <c r="R1969" t="str">
        <f t="shared" si="154"/>
        <v>Hyatt</v>
      </c>
      <c r="S1969" s="1" t="s">
        <v>707</v>
      </c>
      <c r="T1969">
        <f t="shared" si="155"/>
        <v>0</v>
      </c>
      <c r="U1969" s="25" t="str">
        <f>IF(K1969&gt;0,K1969,_xlfn.XLOOKUP(M1969,'Client Lookup'!L:L,'Client Lookup'!N:N))</f>
        <v>32035</v>
      </c>
      <c r="V1969" t="str">
        <f>_xlfn.XLOOKUP(_xlfn.NUMBERVALUE(U1969),'Project Lookup'!X:X,'Project Lookup'!B:B)</f>
        <v>Hyatt - Martech Architecture Rebuild - Phase 1 (Design)</v>
      </c>
      <c r="X1969" t="str">
        <f t="shared" si="156"/>
        <v>382 Hyatt : 1254 Hyatt - Martech Architecture Rebuild - Phase 1 (Design)</v>
      </c>
      <c r="Y1969" t="str">
        <f t="shared" si="157"/>
        <v>382 Hyatt</v>
      </c>
      <c r="Z1969" t="str">
        <f t="shared" si="158"/>
        <v>382 Hyatt</v>
      </c>
      <c r="AA1969" t="str">
        <f>_xlfn.XLOOKUP(Z1969,'Client Lookup'!A:A,'Client Lookup'!C:C)</f>
        <v>Hyatt</v>
      </c>
      <c r="AC1969" t="e">
        <f>_xlfn.XLOOKUP(K1969,'Results vs Forecast'!K:K,'Results vs Forecast'!K:K)</f>
        <v>#N/A</v>
      </c>
    </row>
    <row r="1970" spans="1:29" hidden="1">
      <c r="A1970" s="39"/>
      <c r="B1970" s="1" t="s">
        <v>700</v>
      </c>
      <c r="C1970" s="1" t="s">
        <v>1370</v>
      </c>
      <c r="D1970" s="1" t="s">
        <v>17</v>
      </c>
      <c r="E1970" s="1" t="s">
        <v>17</v>
      </c>
      <c r="F1970" s="2">
        <v>45535</v>
      </c>
      <c r="G1970" s="2">
        <v>45505</v>
      </c>
      <c r="H1970" s="1" t="s">
        <v>5188</v>
      </c>
      <c r="I1970" s="1" t="s">
        <v>5189</v>
      </c>
      <c r="J1970" s="1" t="s">
        <v>645</v>
      </c>
      <c r="K1970" s="1" t="s">
        <v>891</v>
      </c>
      <c r="L1970" s="1" t="s">
        <v>3332</v>
      </c>
      <c r="M1970" s="1"/>
      <c r="N1970" s="1"/>
      <c r="O1970" s="1"/>
      <c r="P1970" s="40">
        <v>480.22353945415932</v>
      </c>
      <c r="Q1970" s="37" t="str">
        <f>IF(C1970="ForthPoint","ForthPoint",IF(D1970="Intercompany",_xlfn.XLOOKUP(E1970,'Dept Lookup'!B:B,'Dept Lookup'!A:A),Modified!D1970))</f>
        <v>Data Engineering</v>
      </c>
      <c r="R1970" t="str">
        <f t="shared" si="154"/>
        <v>The Blackstone Group</v>
      </c>
      <c r="S1970" s="1" t="s">
        <v>707</v>
      </c>
      <c r="T1970">
        <f t="shared" si="155"/>
        <v>0</v>
      </c>
      <c r="U1970" s="25" t="str">
        <f>IF(K1970&gt;0,K1970,_xlfn.XLOOKUP(M1970,'Client Lookup'!L:L,'Client Lookup'!N:N))</f>
        <v>25160</v>
      </c>
      <c r="V1970" t="str">
        <f>_xlfn.XLOOKUP(_xlfn.NUMBERVALUE(U1970),'Project Lookup'!X:X,'Project Lookup'!B:B)</f>
        <v>Blackstone SOW #12</v>
      </c>
      <c r="X1970" t="str">
        <f t="shared" si="156"/>
        <v>468 Blackstone Inc. : 988 Blackstone SOW #12</v>
      </c>
      <c r="Y1970" t="str">
        <f t="shared" si="157"/>
        <v>468 Blackstone Inc.</v>
      </c>
      <c r="Z1970" t="str">
        <f t="shared" si="158"/>
        <v>468 Blackstone Inc.</v>
      </c>
      <c r="AA1970" t="str">
        <f>_xlfn.XLOOKUP(Z1970,'Client Lookup'!A:A,'Client Lookup'!C:C)</f>
        <v>The Blackstone Group</v>
      </c>
      <c r="AC1970" t="e">
        <f>_xlfn.XLOOKUP(K1970,'Results vs Forecast'!K:K,'Results vs Forecast'!K:K)</f>
        <v>#N/A</v>
      </c>
    </row>
    <row r="1971" spans="1:29" hidden="1">
      <c r="A1971" s="39"/>
      <c r="B1971" s="1" t="s">
        <v>700</v>
      </c>
      <c r="C1971" s="1" t="s">
        <v>1370</v>
      </c>
      <c r="D1971" s="1" t="s">
        <v>17</v>
      </c>
      <c r="E1971" s="1" t="s">
        <v>17</v>
      </c>
      <c r="F1971" s="2">
        <v>45535</v>
      </c>
      <c r="G1971" s="2">
        <v>45505</v>
      </c>
      <c r="H1971" s="1" t="s">
        <v>5190</v>
      </c>
      <c r="I1971" s="1" t="s">
        <v>5191</v>
      </c>
      <c r="J1971" s="1" t="s">
        <v>631</v>
      </c>
      <c r="K1971" s="1" t="s">
        <v>873</v>
      </c>
      <c r="L1971" s="1" t="s">
        <v>3355</v>
      </c>
      <c r="M1971" s="1"/>
      <c r="N1971" s="1"/>
      <c r="O1971" s="1"/>
      <c r="P1971" s="40">
        <v>520.2421677420059</v>
      </c>
      <c r="Q1971" s="37" t="str">
        <f>IF(C1971="ForthPoint","ForthPoint",IF(D1971="Intercompany",_xlfn.XLOOKUP(E1971,'Dept Lookup'!B:B,'Dept Lookup'!A:A),Modified!D1971))</f>
        <v>Data Engineering</v>
      </c>
      <c r="R1971" t="str">
        <f t="shared" si="154"/>
        <v>Stagwellglobal</v>
      </c>
      <c r="S1971" s="1" t="s">
        <v>707</v>
      </c>
      <c r="T1971">
        <f t="shared" si="155"/>
        <v>0</v>
      </c>
      <c r="U1971" s="25" t="str">
        <f>IF(K1971&gt;0,K1971,_xlfn.XLOOKUP(M1971,'Client Lookup'!L:L,'Client Lookup'!N:N))</f>
        <v>25157</v>
      </c>
      <c r="V1971" t="str">
        <f>_xlfn.XLOOKUP(_xlfn.NUMBERVALUE(U1971),'Project Lookup'!X:X,'Project Lookup'!B:B)</f>
        <v>Stagwell SOW#1</v>
      </c>
      <c r="X1971" t="str">
        <f t="shared" si="156"/>
        <v>469 Stagwell Marketing Cloud LLC : 985 Stagwell SOW#1</v>
      </c>
      <c r="Y1971" t="str">
        <f t="shared" si="157"/>
        <v>469 Stagwell Marketing Cloud LLC</v>
      </c>
      <c r="Z1971" t="str">
        <f t="shared" si="158"/>
        <v>469 Stagwell Marketing Cloud LLC</v>
      </c>
      <c r="AA1971" t="str">
        <f>_xlfn.XLOOKUP(Z1971,'Client Lookup'!A:A,'Client Lookup'!C:C)</f>
        <v>Stagwellglobal</v>
      </c>
      <c r="AC1971" t="e">
        <f>_xlfn.XLOOKUP(K1971,'Results vs Forecast'!K:K,'Results vs Forecast'!K:K)</f>
        <v>#N/A</v>
      </c>
    </row>
    <row r="1972" spans="1:29" hidden="1">
      <c r="A1972" s="39"/>
      <c r="B1972" s="1" t="s">
        <v>700</v>
      </c>
      <c r="C1972" s="1" t="s">
        <v>1370</v>
      </c>
      <c r="D1972" s="1" t="s">
        <v>17</v>
      </c>
      <c r="E1972" s="1" t="s">
        <v>17</v>
      </c>
      <c r="F1972" s="2">
        <v>45535</v>
      </c>
      <c r="G1972" s="2">
        <v>45505</v>
      </c>
      <c r="H1972" s="1" t="s">
        <v>5192</v>
      </c>
      <c r="I1972" s="1" t="s">
        <v>5193</v>
      </c>
      <c r="J1972" s="1" t="s">
        <v>618</v>
      </c>
      <c r="K1972" s="1" t="s">
        <v>859</v>
      </c>
      <c r="L1972" s="1" t="s">
        <v>3495</v>
      </c>
      <c r="M1972" s="1"/>
      <c r="N1972" s="1"/>
      <c r="O1972" s="1"/>
      <c r="P1972" s="40">
        <v>480.22353945415932</v>
      </c>
      <c r="Q1972" s="37" t="str">
        <f>IF(C1972="ForthPoint","ForthPoint",IF(D1972="Intercompany",_xlfn.XLOOKUP(E1972,'Dept Lookup'!B:B,'Dept Lookup'!A:A),Modified!D1972))</f>
        <v>Data Engineering</v>
      </c>
      <c r="R1972" t="str">
        <f t="shared" si="154"/>
        <v>Roku</v>
      </c>
      <c r="S1972" s="1" t="s">
        <v>707</v>
      </c>
      <c r="T1972">
        <f t="shared" si="155"/>
        <v>0</v>
      </c>
      <c r="U1972" s="25" t="str">
        <f>IF(K1972&gt;0,K1972,_xlfn.XLOOKUP(M1972,'Client Lookup'!L:L,'Client Lookup'!N:N))</f>
        <v>25140</v>
      </c>
      <c r="V1972" t="str">
        <f>_xlfn.XLOOKUP(_xlfn.NUMBERVALUE(U1972),'Project Lookup'!X:X,'Project Lookup'!B:B)</f>
        <v>Roku SOW 2 - Data Engineering Team</v>
      </c>
      <c r="X1972" t="str">
        <f t="shared" si="156"/>
        <v>459 Roku Inc. : 968 Roku SOW 2 - Data Engineering Team</v>
      </c>
      <c r="Y1972" t="str">
        <f t="shared" si="157"/>
        <v>459 Roku Inc.</v>
      </c>
      <c r="Z1972" t="str">
        <f t="shared" si="158"/>
        <v>459 Roku Inc.</v>
      </c>
      <c r="AA1972" t="str">
        <f>_xlfn.XLOOKUP(Z1972,'Client Lookup'!A:A,'Client Lookup'!C:C)</f>
        <v>Roku</v>
      </c>
      <c r="AC1972" t="e">
        <f>_xlfn.XLOOKUP(K1972,'Results vs Forecast'!K:K,'Results vs Forecast'!K:K)</f>
        <v>#N/A</v>
      </c>
    </row>
    <row r="1973" spans="1:29" hidden="1">
      <c r="A1973" s="39"/>
      <c r="B1973" s="1" t="s">
        <v>700</v>
      </c>
      <c r="C1973" s="1" t="s">
        <v>1370</v>
      </c>
      <c r="D1973" s="1" t="s">
        <v>17</v>
      </c>
      <c r="E1973" s="1" t="s">
        <v>17</v>
      </c>
      <c r="F1973" s="2">
        <v>45535</v>
      </c>
      <c r="G1973" s="2">
        <v>45505</v>
      </c>
      <c r="H1973" s="1" t="s">
        <v>5194</v>
      </c>
      <c r="I1973" s="1" t="s">
        <v>5195</v>
      </c>
      <c r="J1973" s="1" t="s">
        <v>812</v>
      </c>
      <c r="K1973" s="1" t="s">
        <v>795</v>
      </c>
      <c r="L1973" s="1" t="s">
        <v>3324</v>
      </c>
      <c r="M1973" s="1"/>
      <c r="N1973" s="1"/>
      <c r="O1973" s="1"/>
      <c r="P1973" s="40">
        <v>384.17883156332749</v>
      </c>
      <c r="Q1973" s="37" t="str">
        <f>IF(C1973="ForthPoint","ForthPoint",IF(D1973="Intercompany",_xlfn.XLOOKUP(E1973,'Dept Lookup'!B:B,'Dept Lookup'!A:A),Modified!D1973))</f>
        <v>Data Engineering</v>
      </c>
      <c r="R1973" t="str">
        <f t="shared" si="154"/>
        <v>Globalization Partners</v>
      </c>
      <c r="S1973" s="1" t="s">
        <v>707</v>
      </c>
      <c r="T1973">
        <f t="shared" si="155"/>
        <v>0</v>
      </c>
      <c r="U1973" s="25" t="str">
        <f>IF(K1973&gt;0,K1973,_xlfn.XLOOKUP(M1973,'Client Lookup'!L:L,'Client Lookup'!N:N))</f>
        <v>35885</v>
      </c>
      <c r="V1973" t="str">
        <f>_xlfn.XLOOKUP(_xlfn.NUMBERVALUE(U1973),'Project Lookup'!X:X,'Project Lookup'!B:B)</f>
        <v>Globalization Partners SOW #41 - Data Engineering Team Renewal</v>
      </c>
      <c r="X1973" t="str">
        <f t="shared" si="156"/>
        <v>460 Globalization Partners Inc. : 1349 Globalization Partners SOW #41 - Data Engineering Team Renewal</v>
      </c>
      <c r="Y1973" t="str">
        <f t="shared" si="157"/>
        <v>460 Globalization Partners Inc.</v>
      </c>
      <c r="Z1973" t="str">
        <f t="shared" si="158"/>
        <v>460 Globalization Partners Inc.</v>
      </c>
      <c r="AA1973" t="str">
        <f>_xlfn.XLOOKUP(Z1973,'Client Lookup'!A:A,'Client Lookup'!C:C)</f>
        <v>Globalization Partners</v>
      </c>
      <c r="AC1973" t="e">
        <f>_xlfn.XLOOKUP(K1973,'Results vs Forecast'!K:K,'Results vs Forecast'!K:K)</f>
        <v>#N/A</v>
      </c>
    </row>
    <row r="1974" spans="1:29" hidden="1">
      <c r="A1974" s="39"/>
      <c r="B1974" s="1" t="s">
        <v>700</v>
      </c>
      <c r="C1974" s="1" t="s">
        <v>1370</v>
      </c>
      <c r="D1974" s="1" t="s">
        <v>17</v>
      </c>
      <c r="E1974" s="1" t="s">
        <v>17</v>
      </c>
      <c r="F1974" s="2">
        <v>45535</v>
      </c>
      <c r="G1974" s="2">
        <v>45505</v>
      </c>
      <c r="H1974" s="1" t="s">
        <v>5196</v>
      </c>
      <c r="I1974" s="1" t="s">
        <v>5197</v>
      </c>
      <c r="J1974" s="1" t="s">
        <v>587</v>
      </c>
      <c r="K1974" s="1" t="s">
        <v>840</v>
      </c>
      <c r="L1974" s="1" t="s">
        <v>3446</v>
      </c>
      <c r="M1974" s="1"/>
      <c r="N1974" s="1"/>
      <c r="O1974" s="1"/>
      <c r="P1974" s="40">
        <v>360.16765459061952</v>
      </c>
      <c r="Q1974" s="37" t="str">
        <f>IF(C1974="ForthPoint","ForthPoint",IF(D1974="Intercompany",_xlfn.XLOOKUP(E1974,'Dept Lookup'!B:B,'Dept Lookup'!A:A),Modified!D1974))</f>
        <v>Data Engineering</v>
      </c>
      <c r="R1974" t="str">
        <f t="shared" si="154"/>
        <v>Madhive</v>
      </c>
      <c r="S1974" s="1" t="s">
        <v>707</v>
      </c>
      <c r="T1974">
        <f t="shared" si="155"/>
        <v>0</v>
      </c>
      <c r="U1974" s="25" t="str">
        <f>IF(K1974&gt;0,K1974,_xlfn.XLOOKUP(M1974,'Client Lookup'!L:L,'Client Lookup'!N:N))</f>
        <v>26788</v>
      </c>
      <c r="V1974" t="str">
        <f>_xlfn.XLOOKUP(_xlfn.NUMBERVALUE(U1974),'Project Lookup'!X:X,'Project Lookup'!B:B)</f>
        <v>Madhive - SOW1</v>
      </c>
      <c r="X1974" t="str">
        <f t="shared" si="156"/>
        <v>482 Madhive : 1111 Madhive - SOW1</v>
      </c>
      <c r="Y1974" t="str">
        <f t="shared" si="157"/>
        <v>482 Madhive</v>
      </c>
      <c r="Z1974" t="str">
        <f t="shared" si="158"/>
        <v>482 Madhive</v>
      </c>
      <c r="AA1974" t="str">
        <f>_xlfn.XLOOKUP(Z1974,'Client Lookup'!A:A,'Client Lookup'!C:C)</f>
        <v>Madhive</v>
      </c>
      <c r="AC1974" t="e">
        <f>_xlfn.XLOOKUP(K1974,'Results vs Forecast'!K:K,'Results vs Forecast'!K:K)</f>
        <v>#N/A</v>
      </c>
    </row>
    <row r="1975" spans="1:29" hidden="1">
      <c r="A1975" s="39"/>
      <c r="B1975" s="1" t="s">
        <v>700</v>
      </c>
      <c r="C1975" s="1" t="s">
        <v>1370</v>
      </c>
      <c r="D1975" s="1" t="s">
        <v>17</v>
      </c>
      <c r="E1975" s="1" t="s">
        <v>17</v>
      </c>
      <c r="F1975" s="2">
        <v>45535</v>
      </c>
      <c r="G1975" s="2">
        <v>45505</v>
      </c>
      <c r="H1975" s="1" t="s">
        <v>5198</v>
      </c>
      <c r="I1975" s="1" t="s">
        <v>5199</v>
      </c>
      <c r="J1975" s="1" t="s">
        <v>816</v>
      </c>
      <c r="K1975" s="1" t="s">
        <v>798</v>
      </c>
      <c r="L1975" s="1" t="s">
        <v>3413</v>
      </c>
      <c r="M1975" s="1"/>
      <c r="N1975" s="1"/>
      <c r="O1975" s="1"/>
      <c r="P1975" s="40">
        <v>376.17510590575813</v>
      </c>
      <c r="Q1975" s="37" t="str">
        <f>IF(C1975="ForthPoint","ForthPoint",IF(D1975="Intercompany",_xlfn.XLOOKUP(E1975,'Dept Lookup'!B:B,'Dept Lookup'!A:A),Modified!D1975))</f>
        <v>Data Engineering</v>
      </c>
      <c r="R1975" t="str">
        <f t="shared" si="154"/>
        <v>Globalization Partners</v>
      </c>
      <c r="S1975" s="1" t="s">
        <v>707</v>
      </c>
      <c r="T1975">
        <f t="shared" si="155"/>
        <v>0</v>
      </c>
      <c r="U1975" s="25" t="str">
        <f>IF(K1975&gt;0,K1975,_xlfn.XLOOKUP(M1975,'Client Lookup'!L:L,'Client Lookup'!N:N))</f>
        <v>36409</v>
      </c>
      <c r="V1975" t="str">
        <f>_xlfn.XLOOKUP(_xlfn.NUMBERVALUE(U1975),'Project Lookup'!X:X,'Project Lookup'!B:B)</f>
        <v>Globalization Partners SOW #39 - Data Engineering Team  Renewal</v>
      </c>
      <c r="X1975" t="str">
        <f t="shared" si="156"/>
        <v>460 Globalization Partners Inc. : 1366 Globalization Partners SOW #39 - Data Engineering Team  Renewal</v>
      </c>
      <c r="Y1975" t="str">
        <f t="shared" si="157"/>
        <v>460 Globalization Partners Inc.</v>
      </c>
      <c r="Z1975" t="str">
        <f t="shared" si="158"/>
        <v>460 Globalization Partners Inc.</v>
      </c>
      <c r="AA1975" t="str">
        <f>_xlfn.XLOOKUP(Z1975,'Client Lookup'!A:A,'Client Lookup'!C:C)</f>
        <v>Globalization Partners</v>
      </c>
      <c r="AC1975" t="e">
        <f>_xlfn.XLOOKUP(K1975,'Results vs Forecast'!K:K,'Results vs Forecast'!K:K)</f>
        <v>#N/A</v>
      </c>
    </row>
    <row r="1976" spans="1:29" hidden="1">
      <c r="A1976" s="39"/>
      <c r="B1976" s="1" t="s">
        <v>700</v>
      </c>
      <c r="C1976" s="1" t="s">
        <v>1370</v>
      </c>
      <c r="D1976" s="1" t="s">
        <v>17</v>
      </c>
      <c r="E1976" s="1" t="s">
        <v>17</v>
      </c>
      <c r="F1976" s="2">
        <v>45535</v>
      </c>
      <c r="G1976" s="2">
        <v>45505</v>
      </c>
      <c r="H1976" s="1" t="s">
        <v>5200</v>
      </c>
      <c r="I1976" s="1" t="s">
        <v>5201</v>
      </c>
      <c r="J1976" s="1" t="s">
        <v>645</v>
      </c>
      <c r="K1976" s="1" t="s">
        <v>891</v>
      </c>
      <c r="L1976" s="1" t="s">
        <v>3332</v>
      </c>
      <c r="M1976" s="1"/>
      <c r="N1976" s="1"/>
      <c r="O1976" s="1"/>
      <c r="P1976" s="40">
        <v>560.2607960298526</v>
      </c>
      <c r="Q1976" s="37" t="str">
        <f>IF(C1976="ForthPoint","ForthPoint",IF(D1976="Intercompany",_xlfn.XLOOKUP(E1976,'Dept Lookup'!B:B,'Dept Lookup'!A:A),Modified!D1976))</f>
        <v>Data Engineering</v>
      </c>
      <c r="R1976" t="str">
        <f t="shared" si="154"/>
        <v>The Blackstone Group</v>
      </c>
      <c r="S1976" s="1" t="s">
        <v>707</v>
      </c>
      <c r="T1976">
        <f t="shared" si="155"/>
        <v>0</v>
      </c>
      <c r="U1976" s="25" t="str">
        <f>IF(K1976&gt;0,K1976,_xlfn.XLOOKUP(M1976,'Client Lookup'!L:L,'Client Lookup'!N:N))</f>
        <v>25160</v>
      </c>
      <c r="V1976" t="str">
        <f>_xlfn.XLOOKUP(_xlfn.NUMBERVALUE(U1976),'Project Lookup'!X:X,'Project Lookup'!B:B)</f>
        <v>Blackstone SOW #12</v>
      </c>
      <c r="X1976" t="str">
        <f t="shared" si="156"/>
        <v>468 Blackstone Inc. : 988 Blackstone SOW #12</v>
      </c>
      <c r="Y1976" t="str">
        <f t="shared" si="157"/>
        <v>468 Blackstone Inc.</v>
      </c>
      <c r="Z1976" t="str">
        <f t="shared" si="158"/>
        <v>468 Blackstone Inc.</v>
      </c>
      <c r="AA1976" t="str">
        <f>_xlfn.XLOOKUP(Z1976,'Client Lookup'!A:A,'Client Lookup'!C:C)</f>
        <v>The Blackstone Group</v>
      </c>
      <c r="AC1976" t="e">
        <f>_xlfn.XLOOKUP(K1976,'Results vs Forecast'!K:K,'Results vs Forecast'!K:K)</f>
        <v>#N/A</v>
      </c>
    </row>
    <row r="1977" spans="1:29" hidden="1">
      <c r="A1977" s="39"/>
      <c r="B1977" s="1" t="s">
        <v>700</v>
      </c>
      <c r="C1977" s="1" t="s">
        <v>1370</v>
      </c>
      <c r="D1977" s="1" t="s">
        <v>17</v>
      </c>
      <c r="E1977" s="1" t="s">
        <v>17</v>
      </c>
      <c r="F1977" s="2">
        <v>45535</v>
      </c>
      <c r="G1977" s="2">
        <v>45505</v>
      </c>
      <c r="H1977" s="1" t="s">
        <v>5202</v>
      </c>
      <c r="I1977" s="1" t="s">
        <v>5203</v>
      </c>
      <c r="J1977" s="1" t="s">
        <v>621</v>
      </c>
      <c r="K1977" s="1" t="s">
        <v>861</v>
      </c>
      <c r="L1977" s="1" t="s">
        <v>3500</v>
      </c>
      <c r="M1977" s="1"/>
      <c r="N1977" s="1"/>
      <c r="O1977" s="1"/>
      <c r="P1977" s="40">
        <v>240.11176972707966</v>
      </c>
      <c r="Q1977" s="37" t="str">
        <f>IF(C1977="ForthPoint","ForthPoint",IF(D1977="Intercompany",_xlfn.XLOOKUP(E1977,'Dept Lookup'!B:B,'Dept Lookup'!A:A),Modified!D1977))</f>
        <v>Data Engineering</v>
      </c>
      <c r="R1977" t="str">
        <f t="shared" si="154"/>
        <v>Sincera</v>
      </c>
      <c r="S1977" s="1" t="s">
        <v>707</v>
      </c>
      <c r="T1977">
        <f t="shared" si="155"/>
        <v>0</v>
      </c>
      <c r="U1977" s="25" t="str">
        <f>IF(K1977&gt;0,K1977,_xlfn.XLOOKUP(M1977,'Client Lookup'!L:L,'Client Lookup'!N:N))</f>
        <v>25152</v>
      </c>
      <c r="V1977" t="str">
        <f>_xlfn.XLOOKUP(_xlfn.NUMBERVALUE(U1977),'Project Lookup'!X:X,'Project Lookup'!B:B)</f>
        <v>Sincera SOW 3 - Data Engineering Team</v>
      </c>
      <c r="X1977" t="str">
        <f t="shared" si="156"/>
        <v>465 Sincera Technologies LLC : 980 Sincera SOW 3 - Data Engineering Team</v>
      </c>
      <c r="Y1977" t="str">
        <f t="shared" si="157"/>
        <v>465 Sincera Technologies LLC</v>
      </c>
      <c r="Z1977" t="str">
        <f t="shared" si="158"/>
        <v>465 Sincera Technologies LLC</v>
      </c>
      <c r="AA1977" t="str">
        <f>_xlfn.XLOOKUP(Z1977,'Client Lookup'!A:A,'Client Lookup'!C:C)</f>
        <v>Sincera</v>
      </c>
      <c r="AC1977" t="e">
        <f>_xlfn.XLOOKUP(K1977,'Results vs Forecast'!K:K,'Results vs Forecast'!K:K)</f>
        <v>#N/A</v>
      </c>
    </row>
    <row r="1978" spans="1:29" hidden="1">
      <c r="A1978" s="39"/>
      <c r="B1978" s="1" t="s">
        <v>700</v>
      </c>
      <c r="C1978" s="1" t="s">
        <v>1370</v>
      </c>
      <c r="D1978" s="1" t="s">
        <v>17</v>
      </c>
      <c r="E1978" s="1" t="s">
        <v>17</v>
      </c>
      <c r="F1978" s="2">
        <v>45535</v>
      </c>
      <c r="G1978" s="2">
        <v>45505</v>
      </c>
      <c r="H1978" s="1" t="s">
        <v>5204</v>
      </c>
      <c r="I1978" s="1" t="s">
        <v>5205</v>
      </c>
      <c r="J1978" s="1" t="s">
        <v>612</v>
      </c>
      <c r="K1978" s="1" t="s">
        <v>853</v>
      </c>
      <c r="L1978" s="1" t="s">
        <v>3335</v>
      </c>
      <c r="M1978" s="1"/>
      <c r="N1978" s="1"/>
      <c r="O1978" s="1"/>
      <c r="P1978" s="40">
        <v>258.12015245661064</v>
      </c>
      <c r="Q1978" s="37" t="str">
        <f>IF(C1978="ForthPoint","ForthPoint",IF(D1978="Intercompany",_xlfn.XLOOKUP(E1978,'Dept Lookup'!B:B,'Dept Lookup'!A:A),Modified!D1978))</f>
        <v>Data Engineering</v>
      </c>
      <c r="R1978" t="str">
        <f t="shared" si="154"/>
        <v>Pixability</v>
      </c>
      <c r="S1978" s="1" t="s">
        <v>707</v>
      </c>
      <c r="T1978">
        <f t="shared" si="155"/>
        <v>0</v>
      </c>
      <c r="U1978" s="25" t="str">
        <f>IF(K1978&gt;0,K1978,_xlfn.XLOOKUP(M1978,'Client Lookup'!L:L,'Client Lookup'!N:N))</f>
        <v>34753</v>
      </c>
      <c r="V1978" t="str">
        <f>_xlfn.XLOOKUP(_xlfn.NUMBERVALUE(U1978),'Project Lookup'!X:X,'Project Lookup'!B:B)</f>
        <v>Pixability SOW 4</v>
      </c>
      <c r="X1978" t="str">
        <f t="shared" si="156"/>
        <v>466 Pixability Inc. : 1331 Pixability SOW 4</v>
      </c>
      <c r="Y1978" t="str">
        <f t="shared" si="157"/>
        <v>466 Pixability Inc.</v>
      </c>
      <c r="Z1978" t="str">
        <f t="shared" si="158"/>
        <v>466 Pixability Inc.</v>
      </c>
      <c r="AA1978" t="str">
        <f>_xlfn.XLOOKUP(Z1978,'Client Lookup'!A:A,'Client Lookup'!C:C)</f>
        <v>Pixability</v>
      </c>
      <c r="AC1978" t="e">
        <f>_xlfn.XLOOKUP(K1978,'Results vs Forecast'!K:K,'Results vs Forecast'!K:K)</f>
        <v>#N/A</v>
      </c>
    </row>
    <row r="1979" spans="1:29" hidden="1">
      <c r="A1979" s="39"/>
      <c r="B1979" s="1" t="s">
        <v>700</v>
      </c>
      <c r="C1979" s="1" t="s">
        <v>1370</v>
      </c>
      <c r="D1979" s="1" t="s">
        <v>17</v>
      </c>
      <c r="E1979" s="1" t="s">
        <v>17</v>
      </c>
      <c r="F1979" s="2">
        <v>45535</v>
      </c>
      <c r="G1979" s="2">
        <v>45505</v>
      </c>
      <c r="H1979" s="1" t="s">
        <v>5206</v>
      </c>
      <c r="I1979" s="1" t="s">
        <v>5207</v>
      </c>
      <c r="J1979" s="1" t="s">
        <v>617</v>
      </c>
      <c r="K1979" s="1" t="s">
        <v>860</v>
      </c>
      <c r="L1979" s="1" t="s">
        <v>2892</v>
      </c>
      <c r="M1979" s="1"/>
      <c r="N1979" s="1"/>
      <c r="O1979" s="1"/>
      <c r="P1979" s="40">
        <v>432.20118550874338</v>
      </c>
      <c r="Q1979" s="37" t="str">
        <f>IF(C1979="ForthPoint","ForthPoint",IF(D1979="Intercompany",_xlfn.XLOOKUP(E1979,'Dept Lookup'!B:B,'Dept Lookup'!A:A),Modified!D1979))</f>
        <v>Data Engineering</v>
      </c>
      <c r="R1979" t="str">
        <f t="shared" si="154"/>
        <v>Roku</v>
      </c>
      <c r="S1979" s="1" t="s">
        <v>707</v>
      </c>
      <c r="T1979">
        <f t="shared" si="155"/>
        <v>0</v>
      </c>
      <c r="U1979" s="25" t="str">
        <f>IF(K1979&gt;0,K1979,_xlfn.XLOOKUP(M1979,'Client Lookup'!L:L,'Client Lookup'!N:N))</f>
        <v>25138</v>
      </c>
      <c r="V1979" t="str">
        <f>_xlfn.XLOOKUP(_xlfn.NUMBERVALUE(U1979),'Project Lookup'!X:X,'Project Lookup'!B:B)</f>
        <v>SOW#1 2024 - DE &amp; BI Team</v>
      </c>
      <c r="X1979" t="str">
        <f t="shared" si="156"/>
        <v>459 Roku Inc. : 966 SOW#1 2024 - DE &amp; BI Team</v>
      </c>
      <c r="Y1979" t="str">
        <f t="shared" si="157"/>
        <v>459 Roku Inc.</v>
      </c>
      <c r="Z1979" t="str">
        <f t="shared" si="158"/>
        <v>459 Roku Inc.</v>
      </c>
      <c r="AA1979" t="str">
        <f>_xlfn.XLOOKUP(Z1979,'Client Lookup'!A:A,'Client Lookup'!C:C)</f>
        <v>Roku</v>
      </c>
      <c r="AC1979" t="e">
        <f>_xlfn.XLOOKUP(K1979,'Results vs Forecast'!K:K,'Results vs Forecast'!K:K)</f>
        <v>#N/A</v>
      </c>
    </row>
    <row r="1980" spans="1:29" hidden="1">
      <c r="A1980" s="39"/>
      <c r="B1980" s="1" t="s">
        <v>700</v>
      </c>
      <c r="C1980" s="1" t="s">
        <v>1370</v>
      </c>
      <c r="D1980" s="1" t="s">
        <v>17</v>
      </c>
      <c r="E1980" s="1" t="s">
        <v>17</v>
      </c>
      <c r="F1980" s="2">
        <v>45535</v>
      </c>
      <c r="G1980" s="2">
        <v>45505</v>
      </c>
      <c r="H1980" s="1" t="s">
        <v>5208</v>
      </c>
      <c r="I1980" s="1" t="s">
        <v>5209</v>
      </c>
      <c r="J1980" s="1" t="s">
        <v>617</v>
      </c>
      <c r="K1980" s="1" t="s">
        <v>860</v>
      </c>
      <c r="L1980" s="1" t="s">
        <v>2892</v>
      </c>
      <c r="M1980" s="1"/>
      <c r="N1980" s="1"/>
      <c r="O1980" s="1"/>
      <c r="P1980" s="40">
        <v>320.14902630277288</v>
      </c>
      <c r="Q1980" s="37" t="str">
        <f>IF(C1980="ForthPoint","ForthPoint",IF(D1980="Intercompany",_xlfn.XLOOKUP(E1980,'Dept Lookup'!B:B,'Dept Lookup'!A:A),Modified!D1980))</f>
        <v>Data Engineering</v>
      </c>
      <c r="R1980" t="str">
        <f t="shared" si="154"/>
        <v>Roku</v>
      </c>
      <c r="S1980" s="1" t="s">
        <v>707</v>
      </c>
      <c r="T1980">
        <f t="shared" si="155"/>
        <v>0</v>
      </c>
      <c r="U1980" s="25" t="str">
        <f>IF(K1980&gt;0,K1980,_xlfn.XLOOKUP(M1980,'Client Lookup'!L:L,'Client Lookup'!N:N))</f>
        <v>25138</v>
      </c>
      <c r="V1980" t="str">
        <f>_xlfn.XLOOKUP(_xlfn.NUMBERVALUE(U1980),'Project Lookup'!X:X,'Project Lookup'!B:B)</f>
        <v>SOW#1 2024 - DE &amp; BI Team</v>
      </c>
      <c r="X1980" t="str">
        <f t="shared" si="156"/>
        <v>459 Roku Inc. : 966 SOW#1 2024 - DE &amp; BI Team</v>
      </c>
      <c r="Y1980" t="str">
        <f t="shared" si="157"/>
        <v>459 Roku Inc.</v>
      </c>
      <c r="Z1980" t="str">
        <f t="shared" si="158"/>
        <v>459 Roku Inc.</v>
      </c>
      <c r="AA1980" t="str">
        <f>_xlfn.XLOOKUP(Z1980,'Client Lookup'!A:A,'Client Lookup'!C:C)</f>
        <v>Roku</v>
      </c>
      <c r="AC1980" t="e">
        <f>_xlfn.XLOOKUP(K1980,'Results vs Forecast'!K:K,'Results vs Forecast'!K:K)</f>
        <v>#N/A</v>
      </c>
    </row>
    <row r="1981" spans="1:29" hidden="1">
      <c r="A1981" s="39"/>
      <c r="B1981" s="1" t="s">
        <v>700</v>
      </c>
      <c r="C1981" s="1" t="s">
        <v>1370</v>
      </c>
      <c r="D1981" s="1" t="s">
        <v>17</v>
      </c>
      <c r="E1981" s="1" t="s">
        <v>17</v>
      </c>
      <c r="F1981" s="2">
        <v>45535</v>
      </c>
      <c r="G1981" s="2">
        <v>45505</v>
      </c>
      <c r="H1981" s="1" t="s">
        <v>5210</v>
      </c>
      <c r="I1981" s="1" t="s">
        <v>5211</v>
      </c>
      <c r="J1981" s="1" t="s">
        <v>593</v>
      </c>
      <c r="K1981" s="1" t="s">
        <v>842</v>
      </c>
      <c r="L1981" s="1" t="s">
        <v>1809</v>
      </c>
      <c r="M1981" s="1"/>
      <c r="N1981" s="1"/>
      <c r="O1981" s="1"/>
      <c r="P1981" s="40">
        <v>400.1862828784661</v>
      </c>
      <c r="Q1981" s="37" t="str">
        <f>IF(C1981="ForthPoint","ForthPoint",IF(D1981="Intercompany",_xlfn.XLOOKUP(E1981,'Dept Lookup'!B:B,'Dept Lookup'!A:A),Modified!D1981))</f>
        <v>Data Engineering</v>
      </c>
      <c r="R1981" t="str">
        <f t="shared" si="154"/>
        <v>MasterCard</v>
      </c>
      <c r="S1981" s="1" t="s">
        <v>707</v>
      </c>
      <c r="T1981">
        <f t="shared" si="155"/>
        <v>0</v>
      </c>
      <c r="U1981" s="25" t="str">
        <f>IF(K1981&gt;0,K1981,_xlfn.XLOOKUP(M1981,'Client Lookup'!L:L,'Client Lookup'!N:N))</f>
        <v>25146</v>
      </c>
      <c r="V1981" t="str">
        <f>_xlfn.XLOOKUP(_xlfn.NUMBERVALUE(U1981),'Project Lookup'!X:X,'Project Lookup'!B:B)</f>
        <v>Mastercard SOW #6</v>
      </c>
      <c r="X1981" t="str">
        <f t="shared" si="156"/>
        <v>461 Session M Inc. : 974 Mastercard SOW #6</v>
      </c>
      <c r="Y1981" t="str">
        <f t="shared" si="157"/>
        <v>461 Session M Inc.</v>
      </c>
      <c r="Z1981" t="str">
        <f t="shared" si="158"/>
        <v>461 Session M Inc.</v>
      </c>
      <c r="AA1981" t="str">
        <f>_xlfn.XLOOKUP(Z1981,'Client Lookup'!A:A,'Client Lookup'!C:C)</f>
        <v>MasterCard</v>
      </c>
      <c r="AC1981" t="e">
        <f>_xlfn.XLOOKUP(K1981,'Results vs Forecast'!K:K,'Results vs Forecast'!K:K)</f>
        <v>#N/A</v>
      </c>
    </row>
    <row r="1982" spans="1:29" hidden="1">
      <c r="A1982" s="39"/>
      <c r="B1982" s="1" t="s">
        <v>700</v>
      </c>
      <c r="C1982" s="1" t="s">
        <v>701</v>
      </c>
      <c r="D1982" s="1" t="s">
        <v>17</v>
      </c>
      <c r="E1982" s="1" t="s">
        <v>17</v>
      </c>
      <c r="F1982" s="2">
        <v>45535</v>
      </c>
      <c r="G1982" s="2">
        <v>45505</v>
      </c>
      <c r="H1982" s="1" t="s">
        <v>5212</v>
      </c>
      <c r="I1982" s="1" t="s">
        <v>5213</v>
      </c>
      <c r="J1982" s="1" t="s">
        <v>666</v>
      </c>
      <c r="K1982" s="1" t="s">
        <v>917</v>
      </c>
      <c r="L1982" s="1" t="s">
        <v>1865</v>
      </c>
      <c r="M1982" s="1"/>
      <c r="N1982" s="1"/>
      <c r="O1982" s="1"/>
      <c r="P1982" s="40">
        <v>-483.98</v>
      </c>
      <c r="Q1982" s="37" t="str">
        <f>IF(C1982="ForthPoint","ForthPoint",IF(D1982="Intercompany",_xlfn.XLOOKUP(E1982,'Dept Lookup'!B:B,'Dept Lookup'!A:A),Modified!D1982))</f>
        <v>Data Engineering</v>
      </c>
      <c r="R1982" t="str">
        <f t="shared" si="154"/>
        <v>Visa</v>
      </c>
      <c r="S1982" s="1" t="s">
        <v>707</v>
      </c>
      <c r="T1982">
        <f t="shared" si="155"/>
        <v>0</v>
      </c>
      <c r="U1982" s="25" t="str">
        <f>IF(K1982&gt;0,K1982,_xlfn.XLOOKUP(M1982,'Client Lookup'!L:L,'Client Lookup'!N:N))</f>
        <v>31318</v>
      </c>
      <c r="V1982" t="str">
        <f>_xlfn.XLOOKUP(_xlfn.NUMBERVALUE(U1982),'Project Lookup'!X:X,'Project Lookup'!B:B)</f>
        <v>NextGen Solutions</v>
      </c>
      <c r="X1982" t="str">
        <f t="shared" si="156"/>
        <v>11 Visa : 1246 NextGen Solutions</v>
      </c>
      <c r="Y1982" t="str">
        <f t="shared" si="157"/>
        <v>11 Visa</v>
      </c>
      <c r="Z1982" t="str">
        <f t="shared" si="158"/>
        <v>11 Visa</v>
      </c>
      <c r="AA1982" t="str">
        <f>_xlfn.XLOOKUP(Z1982,'Client Lookup'!A:A,'Client Lookup'!C:C)</f>
        <v>Visa</v>
      </c>
      <c r="AC1982" t="e">
        <f>_xlfn.XLOOKUP(K1982,'Results vs Forecast'!K:K,'Results vs Forecast'!K:K)</f>
        <v>#N/A</v>
      </c>
    </row>
    <row r="1983" spans="1:29" hidden="1">
      <c r="A1983" s="39"/>
      <c r="B1983" s="1" t="s">
        <v>700</v>
      </c>
      <c r="C1983" s="1" t="s">
        <v>1370</v>
      </c>
      <c r="D1983" s="1" t="s">
        <v>17</v>
      </c>
      <c r="E1983" s="1" t="s">
        <v>17</v>
      </c>
      <c r="F1983" s="2">
        <v>45535</v>
      </c>
      <c r="G1983" s="2">
        <v>45505</v>
      </c>
      <c r="H1983" s="1" t="s">
        <v>5214</v>
      </c>
      <c r="I1983" s="1" t="s">
        <v>5215</v>
      </c>
      <c r="J1983" s="1" t="s">
        <v>645</v>
      </c>
      <c r="K1983" s="1" t="s">
        <v>891</v>
      </c>
      <c r="L1983" s="1" t="s">
        <v>3332</v>
      </c>
      <c r="M1983" s="1"/>
      <c r="N1983" s="1"/>
      <c r="O1983" s="1"/>
      <c r="P1983" s="40">
        <v>536.24961905714463</v>
      </c>
      <c r="Q1983" s="37" t="str">
        <f>IF(C1983="ForthPoint","ForthPoint",IF(D1983="Intercompany",_xlfn.XLOOKUP(E1983,'Dept Lookup'!B:B,'Dept Lookup'!A:A),Modified!D1983))</f>
        <v>Data Engineering</v>
      </c>
      <c r="R1983" t="str">
        <f t="shared" si="154"/>
        <v>The Blackstone Group</v>
      </c>
      <c r="S1983" s="1" t="s">
        <v>707</v>
      </c>
      <c r="T1983">
        <f t="shared" si="155"/>
        <v>0</v>
      </c>
      <c r="U1983" s="25" t="str">
        <f>IF(K1983&gt;0,K1983,_xlfn.XLOOKUP(M1983,'Client Lookup'!L:L,'Client Lookup'!N:N))</f>
        <v>25160</v>
      </c>
      <c r="V1983" t="str">
        <f>_xlfn.XLOOKUP(_xlfn.NUMBERVALUE(U1983),'Project Lookup'!X:X,'Project Lookup'!B:B)</f>
        <v>Blackstone SOW #12</v>
      </c>
      <c r="X1983" t="str">
        <f t="shared" si="156"/>
        <v>468 Blackstone Inc. : 988 Blackstone SOW #12</v>
      </c>
      <c r="Y1983" t="str">
        <f t="shared" si="157"/>
        <v>468 Blackstone Inc.</v>
      </c>
      <c r="Z1983" t="str">
        <f t="shared" si="158"/>
        <v>468 Blackstone Inc.</v>
      </c>
      <c r="AA1983" t="str">
        <f>_xlfn.XLOOKUP(Z1983,'Client Lookup'!A:A,'Client Lookup'!C:C)</f>
        <v>The Blackstone Group</v>
      </c>
      <c r="AC1983" t="e">
        <f>_xlfn.XLOOKUP(K1983,'Results vs Forecast'!K:K,'Results vs Forecast'!K:K)</f>
        <v>#N/A</v>
      </c>
    </row>
    <row r="1984" spans="1:29" hidden="1">
      <c r="A1984" s="39"/>
      <c r="B1984" s="1" t="s">
        <v>700</v>
      </c>
      <c r="C1984" s="1" t="s">
        <v>1370</v>
      </c>
      <c r="D1984" s="1" t="s">
        <v>17</v>
      </c>
      <c r="E1984" s="1" t="s">
        <v>17</v>
      </c>
      <c r="F1984" s="2">
        <v>45535</v>
      </c>
      <c r="G1984" s="2">
        <v>45505</v>
      </c>
      <c r="H1984" s="1" t="s">
        <v>5216</v>
      </c>
      <c r="I1984" s="1" t="s">
        <v>5217</v>
      </c>
      <c r="J1984" s="1" t="s">
        <v>617</v>
      </c>
      <c r="K1984" s="1" t="s">
        <v>860</v>
      </c>
      <c r="L1984" s="1" t="s">
        <v>2892</v>
      </c>
      <c r="M1984" s="1"/>
      <c r="N1984" s="1"/>
      <c r="O1984" s="1"/>
      <c r="P1984" s="40">
        <v>320.14902630277288</v>
      </c>
      <c r="Q1984" s="37" t="str">
        <f>IF(C1984="ForthPoint","ForthPoint",IF(D1984="Intercompany",_xlfn.XLOOKUP(E1984,'Dept Lookup'!B:B,'Dept Lookup'!A:A),Modified!D1984))</f>
        <v>Data Engineering</v>
      </c>
      <c r="R1984" t="str">
        <f t="shared" si="154"/>
        <v>Roku</v>
      </c>
      <c r="S1984" s="1" t="s">
        <v>707</v>
      </c>
      <c r="T1984">
        <f t="shared" si="155"/>
        <v>0</v>
      </c>
      <c r="U1984" s="25" t="str">
        <f>IF(K1984&gt;0,K1984,_xlfn.XLOOKUP(M1984,'Client Lookup'!L:L,'Client Lookup'!N:N))</f>
        <v>25138</v>
      </c>
      <c r="V1984" t="str">
        <f>_xlfn.XLOOKUP(_xlfn.NUMBERVALUE(U1984),'Project Lookup'!X:X,'Project Lookup'!B:B)</f>
        <v>SOW#1 2024 - DE &amp; BI Team</v>
      </c>
      <c r="X1984" t="str">
        <f t="shared" si="156"/>
        <v>459 Roku Inc. : 966 SOW#1 2024 - DE &amp; BI Team</v>
      </c>
      <c r="Y1984" t="str">
        <f t="shared" si="157"/>
        <v>459 Roku Inc.</v>
      </c>
      <c r="Z1984" t="str">
        <f t="shared" si="158"/>
        <v>459 Roku Inc.</v>
      </c>
      <c r="AA1984" t="str">
        <f>_xlfn.XLOOKUP(Z1984,'Client Lookup'!A:A,'Client Lookup'!C:C)</f>
        <v>Roku</v>
      </c>
      <c r="AC1984" t="e">
        <f>_xlfn.XLOOKUP(K1984,'Results vs Forecast'!K:K,'Results vs Forecast'!K:K)</f>
        <v>#N/A</v>
      </c>
    </row>
    <row r="1985" spans="1:29" hidden="1">
      <c r="A1985" s="39"/>
      <c r="B1985" s="1" t="s">
        <v>700</v>
      </c>
      <c r="C1985" s="1" t="s">
        <v>1370</v>
      </c>
      <c r="D1985" s="1" t="s">
        <v>17</v>
      </c>
      <c r="E1985" s="1" t="s">
        <v>17</v>
      </c>
      <c r="F1985" s="2">
        <v>45535</v>
      </c>
      <c r="G1985" s="2">
        <v>45505</v>
      </c>
      <c r="H1985" s="1" t="s">
        <v>5218</v>
      </c>
      <c r="I1985" s="1" t="s">
        <v>5219</v>
      </c>
      <c r="J1985" s="1" t="s">
        <v>631</v>
      </c>
      <c r="K1985" s="1" t="s">
        <v>873</v>
      </c>
      <c r="L1985" s="1" t="s">
        <v>3355</v>
      </c>
      <c r="M1985" s="1"/>
      <c r="N1985" s="1"/>
      <c r="O1985" s="1"/>
      <c r="P1985" s="40">
        <v>520.2421677420059</v>
      </c>
      <c r="Q1985" s="37" t="str">
        <f>IF(C1985="ForthPoint","ForthPoint",IF(D1985="Intercompany",_xlfn.XLOOKUP(E1985,'Dept Lookup'!B:B,'Dept Lookup'!A:A),Modified!D1985))</f>
        <v>Data Engineering</v>
      </c>
      <c r="R1985" t="str">
        <f t="shared" si="154"/>
        <v>Stagwellglobal</v>
      </c>
      <c r="S1985" s="1" t="s">
        <v>707</v>
      </c>
      <c r="T1985">
        <f t="shared" si="155"/>
        <v>0</v>
      </c>
      <c r="U1985" s="25" t="str">
        <f>IF(K1985&gt;0,K1985,_xlfn.XLOOKUP(M1985,'Client Lookup'!L:L,'Client Lookup'!N:N))</f>
        <v>25157</v>
      </c>
      <c r="V1985" t="str">
        <f>_xlfn.XLOOKUP(_xlfn.NUMBERVALUE(U1985),'Project Lookup'!X:X,'Project Lookup'!B:B)</f>
        <v>Stagwell SOW#1</v>
      </c>
      <c r="X1985" t="str">
        <f t="shared" si="156"/>
        <v>469 Stagwell Marketing Cloud LLC : 985 Stagwell SOW#1</v>
      </c>
      <c r="Y1985" t="str">
        <f t="shared" si="157"/>
        <v>469 Stagwell Marketing Cloud LLC</v>
      </c>
      <c r="Z1985" t="str">
        <f t="shared" si="158"/>
        <v>469 Stagwell Marketing Cloud LLC</v>
      </c>
      <c r="AA1985" t="str">
        <f>_xlfn.XLOOKUP(Z1985,'Client Lookup'!A:A,'Client Lookup'!C:C)</f>
        <v>Stagwellglobal</v>
      </c>
      <c r="AC1985" t="e">
        <f>_xlfn.XLOOKUP(K1985,'Results vs Forecast'!K:K,'Results vs Forecast'!K:K)</f>
        <v>#N/A</v>
      </c>
    </row>
    <row r="1986" spans="1:29" hidden="1">
      <c r="A1986" s="39"/>
      <c r="B1986" s="1" t="s">
        <v>700</v>
      </c>
      <c r="C1986" s="1" t="s">
        <v>1370</v>
      </c>
      <c r="D1986" s="1" t="s">
        <v>17</v>
      </c>
      <c r="E1986" s="1" t="s">
        <v>17</v>
      </c>
      <c r="F1986" s="2">
        <v>45535</v>
      </c>
      <c r="G1986" s="2">
        <v>45505</v>
      </c>
      <c r="H1986" s="1" t="s">
        <v>5220</v>
      </c>
      <c r="I1986" s="1" t="s">
        <v>5221</v>
      </c>
      <c r="J1986" s="1" t="s">
        <v>919</v>
      </c>
      <c r="K1986" s="1" t="s">
        <v>895</v>
      </c>
      <c r="L1986" s="1" t="s">
        <v>3507</v>
      </c>
      <c r="M1986" s="1"/>
      <c r="N1986" s="1"/>
      <c r="O1986" s="1"/>
      <c r="P1986" s="40">
        <v>440.20491116631274</v>
      </c>
      <c r="Q1986" s="37" t="str">
        <f>IF(C1986="ForthPoint","ForthPoint",IF(D1986="Intercompany",_xlfn.XLOOKUP(E1986,'Dept Lookup'!B:B,'Dept Lookup'!A:A),Modified!D1986))</f>
        <v>Data Engineering</v>
      </c>
      <c r="R1986" t="str">
        <f t="shared" si="154"/>
        <v>The Blackstone Group</v>
      </c>
      <c r="S1986" s="1" t="s">
        <v>707</v>
      </c>
      <c r="T1986">
        <f t="shared" si="155"/>
        <v>0</v>
      </c>
      <c r="U1986" s="25" t="str">
        <f>IF(K1986&gt;0,K1986,_xlfn.XLOOKUP(M1986,'Client Lookup'!L:L,'Client Lookup'!N:N))</f>
        <v>36413</v>
      </c>
      <c r="V1986" t="str">
        <f>_xlfn.XLOOKUP(_xlfn.NUMBERVALUE(U1986),'Project Lookup'!X:X,'Project Lookup'!B:B)</f>
        <v>Blackstone - SOW#17 - Data Engineering Team</v>
      </c>
      <c r="X1986" t="str">
        <f t="shared" si="156"/>
        <v>468 Blackstone Inc. : 1370 Blackstone - SOW#17 - Data Engineering Team</v>
      </c>
      <c r="Y1986" t="str">
        <f t="shared" si="157"/>
        <v>468 Blackstone Inc.</v>
      </c>
      <c r="Z1986" t="str">
        <f t="shared" si="158"/>
        <v>468 Blackstone Inc.</v>
      </c>
      <c r="AA1986" t="str">
        <f>_xlfn.XLOOKUP(Z1986,'Client Lookup'!A:A,'Client Lookup'!C:C)</f>
        <v>The Blackstone Group</v>
      </c>
      <c r="AC1986" t="e">
        <f>_xlfn.XLOOKUP(K1986,'Results vs Forecast'!K:K,'Results vs Forecast'!K:K)</f>
        <v>#N/A</v>
      </c>
    </row>
    <row r="1987" spans="1:29" hidden="1">
      <c r="A1987" s="39"/>
      <c r="B1987" s="1" t="s">
        <v>700</v>
      </c>
      <c r="C1987" s="1" t="s">
        <v>1370</v>
      </c>
      <c r="D1987" s="1" t="s">
        <v>17</v>
      </c>
      <c r="E1987" s="1" t="s">
        <v>17</v>
      </c>
      <c r="F1987" s="2">
        <v>45535</v>
      </c>
      <c r="G1987" s="2">
        <v>45505</v>
      </c>
      <c r="H1987" s="1" t="s">
        <v>5222</v>
      </c>
      <c r="I1987" s="1" t="s">
        <v>5223</v>
      </c>
      <c r="J1987" s="1" t="s">
        <v>536</v>
      </c>
      <c r="K1987" s="1" t="s">
        <v>792</v>
      </c>
      <c r="L1987" s="1" t="s">
        <v>3512</v>
      </c>
      <c r="M1987" s="1"/>
      <c r="N1987" s="1"/>
      <c r="O1987" s="1"/>
      <c r="P1987" s="40">
        <v>360.16765459061952</v>
      </c>
      <c r="Q1987" s="37" t="str">
        <f>IF(C1987="ForthPoint","ForthPoint",IF(D1987="Intercompany",_xlfn.XLOOKUP(E1987,'Dept Lookup'!B:B,'Dept Lookup'!A:A),Modified!D1987))</f>
        <v>Data Engineering</v>
      </c>
      <c r="R1987" t="str">
        <f t="shared" ref="R1987:R2050" si="159">AA1987</f>
        <v>Globalization Partners</v>
      </c>
      <c r="S1987" s="1" t="s">
        <v>707</v>
      </c>
      <c r="T1987">
        <f t="shared" ref="T1987:T2050" si="160">M1987</f>
        <v>0</v>
      </c>
      <c r="U1987" s="25" t="str">
        <f>IF(K1987&gt;0,K1987,_xlfn.XLOOKUP(M1987,'Client Lookup'!L:L,'Client Lookup'!N:N))</f>
        <v>25867</v>
      </c>
      <c r="V1987" t="str">
        <f>_xlfn.XLOOKUP(_xlfn.NUMBERVALUE(U1987),'Project Lookup'!X:X,'Project Lookup'!B:B)</f>
        <v>GP SOW #34</v>
      </c>
      <c r="X1987" t="str">
        <f t="shared" ref="X1987:X2050" si="161">IF(J1987="- No Entity -",M1987,J1987)</f>
        <v>460 Globalization Partners Inc. : 1029 GP SOW #34</v>
      </c>
      <c r="Y1987" t="str">
        <f t="shared" ref="Y1987:Y2050" si="162">IFERROR(_xlfn.TEXTBEFORE(X1987," :"),X1987)</f>
        <v>460 Globalization Partners Inc.</v>
      </c>
      <c r="Z1987" t="str">
        <f t="shared" si="158"/>
        <v>460 Globalization Partners Inc.</v>
      </c>
      <c r="AA1987" t="str">
        <f>_xlfn.XLOOKUP(Z1987,'Client Lookup'!A:A,'Client Lookup'!C:C)</f>
        <v>Globalization Partners</v>
      </c>
      <c r="AC1987" t="e">
        <f>_xlfn.XLOOKUP(K1987,'Results vs Forecast'!K:K,'Results vs Forecast'!K:K)</f>
        <v>#N/A</v>
      </c>
    </row>
    <row r="1988" spans="1:29" hidden="1">
      <c r="A1988" s="39"/>
      <c r="B1988" s="1" t="s">
        <v>700</v>
      </c>
      <c r="C1988" s="1" t="s">
        <v>1370</v>
      </c>
      <c r="D1988" s="1" t="s">
        <v>17</v>
      </c>
      <c r="E1988" s="1" t="s">
        <v>17</v>
      </c>
      <c r="F1988" s="2">
        <v>45535</v>
      </c>
      <c r="G1988" s="2">
        <v>45505</v>
      </c>
      <c r="H1988" s="1" t="s">
        <v>5224</v>
      </c>
      <c r="I1988" s="1" t="s">
        <v>5225</v>
      </c>
      <c r="J1988" s="1" t="s">
        <v>617</v>
      </c>
      <c r="K1988" s="1" t="s">
        <v>860</v>
      </c>
      <c r="L1988" s="1" t="s">
        <v>2892</v>
      </c>
      <c r="M1988" s="1"/>
      <c r="N1988" s="1"/>
      <c r="O1988" s="1"/>
      <c r="P1988" s="40">
        <v>320.14902630277288</v>
      </c>
      <c r="Q1988" s="37" t="str">
        <f>IF(C1988="ForthPoint","ForthPoint",IF(D1988="Intercompany",_xlfn.XLOOKUP(E1988,'Dept Lookup'!B:B,'Dept Lookup'!A:A),Modified!D1988))</f>
        <v>Data Engineering</v>
      </c>
      <c r="R1988" t="str">
        <f t="shared" si="159"/>
        <v>Roku</v>
      </c>
      <c r="S1988" s="1" t="s">
        <v>707</v>
      </c>
      <c r="T1988">
        <f t="shared" si="160"/>
        <v>0</v>
      </c>
      <c r="U1988" s="25" t="str">
        <f>IF(K1988&gt;0,K1988,_xlfn.XLOOKUP(M1988,'Client Lookup'!L:L,'Client Lookup'!N:N))</f>
        <v>25138</v>
      </c>
      <c r="V1988" t="str">
        <f>_xlfn.XLOOKUP(_xlfn.NUMBERVALUE(U1988),'Project Lookup'!X:X,'Project Lookup'!B:B)</f>
        <v>SOW#1 2024 - DE &amp; BI Team</v>
      </c>
      <c r="X1988" t="str">
        <f t="shared" si="161"/>
        <v>459 Roku Inc. : 966 SOW#1 2024 - DE &amp; BI Team</v>
      </c>
      <c r="Y1988" t="str">
        <f t="shared" si="162"/>
        <v>459 Roku Inc.</v>
      </c>
      <c r="Z1988" t="str">
        <f t="shared" si="158"/>
        <v>459 Roku Inc.</v>
      </c>
      <c r="AA1988" t="str">
        <f>_xlfn.XLOOKUP(Z1988,'Client Lookup'!A:A,'Client Lookup'!C:C)</f>
        <v>Roku</v>
      </c>
      <c r="AC1988" t="e">
        <f>_xlfn.XLOOKUP(K1988,'Results vs Forecast'!K:K,'Results vs Forecast'!K:K)</f>
        <v>#N/A</v>
      </c>
    </row>
    <row r="1989" spans="1:29" hidden="1">
      <c r="A1989" s="39"/>
      <c r="B1989" s="1" t="s">
        <v>700</v>
      </c>
      <c r="C1989" s="1" t="s">
        <v>1370</v>
      </c>
      <c r="D1989" s="1" t="s">
        <v>17</v>
      </c>
      <c r="E1989" s="1" t="s">
        <v>17</v>
      </c>
      <c r="F1989" s="2">
        <v>45535</v>
      </c>
      <c r="G1989" s="2">
        <v>45505</v>
      </c>
      <c r="H1989" s="1" t="s">
        <v>5226</v>
      </c>
      <c r="I1989" s="1" t="s">
        <v>5227</v>
      </c>
      <c r="J1989" s="1" t="s">
        <v>617</v>
      </c>
      <c r="K1989" s="1" t="s">
        <v>860</v>
      </c>
      <c r="L1989" s="1" t="s">
        <v>2892</v>
      </c>
      <c r="M1989" s="1"/>
      <c r="N1989" s="1"/>
      <c r="O1989" s="1"/>
      <c r="P1989" s="40">
        <v>320.14902630277288</v>
      </c>
      <c r="Q1989" s="37" t="str">
        <f>IF(C1989="ForthPoint","ForthPoint",IF(D1989="Intercompany",_xlfn.XLOOKUP(E1989,'Dept Lookup'!B:B,'Dept Lookup'!A:A),Modified!D1989))</f>
        <v>Data Engineering</v>
      </c>
      <c r="R1989" t="str">
        <f t="shared" si="159"/>
        <v>Roku</v>
      </c>
      <c r="S1989" s="1" t="s">
        <v>707</v>
      </c>
      <c r="T1989">
        <f t="shared" si="160"/>
        <v>0</v>
      </c>
      <c r="U1989" s="25" t="str">
        <f>IF(K1989&gt;0,K1989,_xlfn.XLOOKUP(M1989,'Client Lookup'!L:L,'Client Lookup'!N:N))</f>
        <v>25138</v>
      </c>
      <c r="V1989" t="str">
        <f>_xlfn.XLOOKUP(_xlfn.NUMBERVALUE(U1989),'Project Lookup'!X:X,'Project Lookup'!B:B)</f>
        <v>SOW#1 2024 - DE &amp; BI Team</v>
      </c>
      <c r="X1989" t="str">
        <f t="shared" si="161"/>
        <v>459 Roku Inc. : 966 SOW#1 2024 - DE &amp; BI Team</v>
      </c>
      <c r="Y1989" t="str">
        <f t="shared" si="162"/>
        <v>459 Roku Inc.</v>
      </c>
      <c r="Z1989" t="str">
        <f t="shared" si="158"/>
        <v>459 Roku Inc.</v>
      </c>
      <c r="AA1989" t="str">
        <f>_xlfn.XLOOKUP(Z1989,'Client Lookup'!A:A,'Client Lookup'!C:C)</f>
        <v>Roku</v>
      </c>
      <c r="AC1989" t="e">
        <f>_xlfn.XLOOKUP(K1989,'Results vs Forecast'!K:K,'Results vs Forecast'!K:K)</f>
        <v>#N/A</v>
      </c>
    </row>
    <row r="1990" spans="1:29" hidden="1">
      <c r="A1990" s="39"/>
      <c r="B1990" s="1" t="s">
        <v>700</v>
      </c>
      <c r="C1990" s="1" t="s">
        <v>1370</v>
      </c>
      <c r="D1990" s="1" t="s">
        <v>17</v>
      </c>
      <c r="E1990" s="1" t="s">
        <v>17</v>
      </c>
      <c r="F1990" s="2">
        <v>45535</v>
      </c>
      <c r="G1990" s="2">
        <v>45505</v>
      </c>
      <c r="H1990" s="1" t="s">
        <v>5228</v>
      </c>
      <c r="I1990" s="1" t="s">
        <v>5229</v>
      </c>
      <c r="J1990" s="1" t="s">
        <v>642</v>
      </c>
      <c r="K1990" s="1" t="s">
        <v>881</v>
      </c>
      <c r="L1990" s="1" t="s">
        <v>3416</v>
      </c>
      <c r="M1990" s="1"/>
      <c r="N1990" s="1"/>
      <c r="O1990" s="1"/>
      <c r="P1990" s="40">
        <v>560.2607960298526</v>
      </c>
      <c r="Q1990" s="37" t="str">
        <f>IF(C1990="ForthPoint","ForthPoint",IF(D1990="Intercompany",_xlfn.XLOOKUP(E1990,'Dept Lookup'!B:B,'Dept Lookup'!A:A),Modified!D1990))</f>
        <v>Data Engineering</v>
      </c>
      <c r="R1990" t="str">
        <f t="shared" si="159"/>
        <v>The Blackstone Group</v>
      </c>
      <c r="S1990" s="1" t="s">
        <v>707</v>
      </c>
      <c r="T1990">
        <f t="shared" si="160"/>
        <v>0</v>
      </c>
      <c r="U1990" s="25" t="str">
        <f>IF(K1990&gt;0,K1990,_xlfn.XLOOKUP(M1990,'Client Lookup'!L:L,'Client Lookup'!N:N))</f>
        <v>32036</v>
      </c>
      <c r="V1990" t="str">
        <f>_xlfn.XLOOKUP(_xlfn.NUMBERVALUE(U1990),'Project Lookup'!X:X,'Project Lookup'!B:B)</f>
        <v>Blackstone - Python Engineers (James Team)</v>
      </c>
      <c r="X1990" t="str">
        <f t="shared" si="161"/>
        <v>468 Blackstone Inc. : 1255 Blackstone - Python Engineers (James Team)</v>
      </c>
      <c r="Y1990" t="str">
        <f t="shared" si="162"/>
        <v>468 Blackstone Inc.</v>
      </c>
      <c r="Z1990" t="str">
        <f t="shared" si="158"/>
        <v>468 Blackstone Inc.</v>
      </c>
      <c r="AA1990" t="str">
        <f>_xlfn.XLOOKUP(Z1990,'Client Lookup'!A:A,'Client Lookup'!C:C)</f>
        <v>The Blackstone Group</v>
      </c>
      <c r="AC1990" t="e">
        <f>_xlfn.XLOOKUP(K1990,'Results vs Forecast'!K:K,'Results vs Forecast'!K:K)</f>
        <v>#N/A</v>
      </c>
    </row>
    <row r="1991" spans="1:29" hidden="1">
      <c r="A1991" s="39"/>
      <c r="B1991" s="1" t="s">
        <v>700</v>
      </c>
      <c r="C1991" s="1" t="s">
        <v>1370</v>
      </c>
      <c r="D1991" s="1" t="s">
        <v>17</v>
      </c>
      <c r="E1991" s="1" t="s">
        <v>17</v>
      </c>
      <c r="F1991" s="2">
        <v>45535</v>
      </c>
      <c r="G1991" s="2">
        <v>45505</v>
      </c>
      <c r="H1991" s="1" t="s">
        <v>5230</v>
      </c>
      <c r="I1991" s="1" t="s">
        <v>5231</v>
      </c>
      <c r="J1991" s="1" t="s">
        <v>630</v>
      </c>
      <c r="K1991" s="1" t="s">
        <v>872</v>
      </c>
      <c r="L1991" s="1" t="s">
        <v>3484</v>
      </c>
      <c r="M1991" s="1"/>
      <c r="N1991" s="1"/>
      <c r="O1991" s="1"/>
      <c r="P1991" s="40">
        <v>400.1862828784661</v>
      </c>
      <c r="Q1991" s="37" t="str">
        <f>IF(C1991="ForthPoint","ForthPoint",IF(D1991="Intercompany",_xlfn.XLOOKUP(E1991,'Dept Lookup'!B:B,'Dept Lookup'!A:A),Modified!D1991))</f>
        <v>Data Engineering</v>
      </c>
      <c r="R1991" t="str">
        <f t="shared" si="159"/>
        <v>Stagwellglobal</v>
      </c>
      <c r="S1991" s="1" t="s">
        <v>707</v>
      </c>
      <c r="T1991">
        <f t="shared" si="160"/>
        <v>0</v>
      </c>
      <c r="U1991" s="25" t="str">
        <f>IF(K1991&gt;0,K1991,_xlfn.XLOOKUP(M1991,'Client Lookup'!L:L,'Client Lookup'!N:N))</f>
        <v>29211</v>
      </c>
      <c r="V1991" t="str">
        <f>_xlfn.XLOOKUP(_xlfn.NUMBERVALUE(U1991),'Project Lookup'!X:X,'Project Lookup'!B:B)</f>
        <v>Stagwell - SOW#4 - Data Engineering Team</v>
      </c>
      <c r="X1991" t="str">
        <f t="shared" si="161"/>
        <v>469 Stagwell Marketing Cloud LLC : 1190 Stagwell - SOW#4 - Data Engineering Team</v>
      </c>
      <c r="Y1991" t="str">
        <f t="shared" si="162"/>
        <v>469 Stagwell Marketing Cloud LLC</v>
      </c>
      <c r="Z1991" t="str">
        <f t="shared" si="158"/>
        <v>469 Stagwell Marketing Cloud LLC</v>
      </c>
      <c r="AA1991" t="str">
        <f>_xlfn.XLOOKUP(Z1991,'Client Lookup'!A:A,'Client Lookup'!C:C)</f>
        <v>Stagwellglobal</v>
      </c>
      <c r="AC1991" t="e">
        <f>_xlfn.XLOOKUP(K1991,'Results vs Forecast'!K:K,'Results vs Forecast'!K:K)</f>
        <v>#N/A</v>
      </c>
    </row>
    <row r="1992" spans="1:29" hidden="1">
      <c r="A1992" s="39"/>
      <c r="B1992" s="1" t="s">
        <v>700</v>
      </c>
      <c r="C1992" s="1" t="s">
        <v>1370</v>
      </c>
      <c r="D1992" s="1" t="s">
        <v>17</v>
      </c>
      <c r="E1992" s="1" t="s">
        <v>17</v>
      </c>
      <c r="F1992" s="2">
        <v>45535</v>
      </c>
      <c r="G1992" s="2">
        <v>45505</v>
      </c>
      <c r="H1992" s="1" t="s">
        <v>5232</v>
      </c>
      <c r="I1992" s="1" t="s">
        <v>5233</v>
      </c>
      <c r="J1992" s="1" t="s">
        <v>593</v>
      </c>
      <c r="K1992" s="1" t="s">
        <v>842</v>
      </c>
      <c r="L1992" s="1" t="s">
        <v>1809</v>
      </c>
      <c r="M1992" s="1"/>
      <c r="N1992" s="1"/>
      <c r="O1992" s="1"/>
      <c r="P1992" s="40">
        <v>400.1862828784661</v>
      </c>
      <c r="Q1992" s="37" t="str">
        <f>IF(C1992="ForthPoint","ForthPoint",IF(D1992="Intercompany",_xlfn.XLOOKUP(E1992,'Dept Lookup'!B:B,'Dept Lookup'!A:A),Modified!D1992))</f>
        <v>Data Engineering</v>
      </c>
      <c r="R1992" t="str">
        <f t="shared" si="159"/>
        <v>MasterCard</v>
      </c>
      <c r="S1992" s="1" t="s">
        <v>707</v>
      </c>
      <c r="T1992">
        <f t="shared" si="160"/>
        <v>0</v>
      </c>
      <c r="U1992" s="25" t="str">
        <f>IF(K1992&gt;0,K1992,_xlfn.XLOOKUP(M1992,'Client Lookup'!L:L,'Client Lookup'!N:N))</f>
        <v>25146</v>
      </c>
      <c r="V1992" t="str">
        <f>_xlfn.XLOOKUP(_xlfn.NUMBERVALUE(U1992),'Project Lookup'!X:X,'Project Lookup'!B:B)</f>
        <v>Mastercard SOW #6</v>
      </c>
      <c r="X1992" t="str">
        <f t="shared" si="161"/>
        <v>461 Session M Inc. : 974 Mastercard SOW #6</v>
      </c>
      <c r="Y1992" t="str">
        <f t="shared" si="162"/>
        <v>461 Session M Inc.</v>
      </c>
      <c r="Z1992" t="str">
        <f t="shared" si="158"/>
        <v>461 Session M Inc.</v>
      </c>
      <c r="AA1992" t="str">
        <f>_xlfn.XLOOKUP(Z1992,'Client Lookup'!A:A,'Client Lookup'!C:C)</f>
        <v>MasterCard</v>
      </c>
      <c r="AC1992" t="e">
        <f>_xlfn.XLOOKUP(K1992,'Results vs Forecast'!K:K,'Results vs Forecast'!K:K)</f>
        <v>#N/A</v>
      </c>
    </row>
    <row r="1993" spans="1:29" hidden="1">
      <c r="A1993" s="39"/>
      <c r="B1993" s="1" t="s">
        <v>700</v>
      </c>
      <c r="C1993" s="1" t="s">
        <v>1370</v>
      </c>
      <c r="D1993" s="1" t="s">
        <v>17</v>
      </c>
      <c r="E1993" s="1" t="s">
        <v>17</v>
      </c>
      <c r="F1993" s="2">
        <v>45535</v>
      </c>
      <c r="G1993" s="2">
        <v>45505</v>
      </c>
      <c r="H1993" s="1" t="s">
        <v>5234</v>
      </c>
      <c r="I1993" s="1" t="s">
        <v>5235</v>
      </c>
      <c r="J1993" s="1" t="s">
        <v>812</v>
      </c>
      <c r="K1993" s="1" t="s">
        <v>795</v>
      </c>
      <c r="L1993" s="1" t="s">
        <v>3324</v>
      </c>
      <c r="M1993" s="1"/>
      <c r="N1993" s="1"/>
      <c r="O1993" s="1"/>
      <c r="P1993" s="40">
        <v>384.17883156332749</v>
      </c>
      <c r="Q1993" s="37" t="str">
        <f>IF(C1993="ForthPoint","ForthPoint",IF(D1993="Intercompany",_xlfn.XLOOKUP(E1993,'Dept Lookup'!B:B,'Dept Lookup'!A:A),Modified!D1993))</f>
        <v>Data Engineering</v>
      </c>
      <c r="R1993" t="str">
        <f t="shared" si="159"/>
        <v>Globalization Partners</v>
      </c>
      <c r="S1993" s="1" t="s">
        <v>707</v>
      </c>
      <c r="T1993">
        <f t="shared" si="160"/>
        <v>0</v>
      </c>
      <c r="U1993" s="25" t="str">
        <f>IF(K1993&gt;0,K1993,_xlfn.XLOOKUP(M1993,'Client Lookup'!L:L,'Client Lookup'!N:N))</f>
        <v>35885</v>
      </c>
      <c r="V1993" t="str">
        <f>_xlfn.XLOOKUP(_xlfn.NUMBERVALUE(U1993),'Project Lookup'!X:X,'Project Lookup'!B:B)</f>
        <v>Globalization Partners SOW #41 - Data Engineering Team Renewal</v>
      </c>
      <c r="X1993" t="str">
        <f t="shared" si="161"/>
        <v>460 Globalization Partners Inc. : 1349 Globalization Partners SOW #41 - Data Engineering Team Renewal</v>
      </c>
      <c r="Y1993" t="str">
        <f t="shared" si="162"/>
        <v>460 Globalization Partners Inc.</v>
      </c>
      <c r="Z1993" t="str">
        <f t="shared" si="158"/>
        <v>460 Globalization Partners Inc.</v>
      </c>
      <c r="AA1993" t="str">
        <f>_xlfn.XLOOKUP(Z1993,'Client Lookup'!A:A,'Client Lookup'!C:C)</f>
        <v>Globalization Partners</v>
      </c>
      <c r="AC1993" t="e">
        <f>_xlfn.XLOOKUP(K1993,'Results vs Forecast'!K:K,'Results vs Forecast'!K:K)</f>
        <v>#N/A</v>
      </c>
    </row>
    <row r="1994" spans="1:29" hidden="1">
      <c r="A1994" s="39"/>
      <c r="B1994" s="1" t="s">
        <v>700</v>
      </c>
      <c r="C1994" s="1" t="s">
        <v>1370</v>
      </c>
      <c r="D1994" s="1" t="s">
        <v>17</v>
      </c>
      <c r="E1994" s="1" t="s">
        <v>17</v>
      </c>
      <c r="F1994" s="2">
        <v>45535</v>
      </c>
      <c r="G1994" s="2">
        <v>45505</v>
      </c>
      <c r="H1994" s="1" t="s">
        <v>5236</v>
      </c>
      <c r="I1994" s="1" t="s">
        <v>5237</v>
      </c>
      <c r="J1994" s="1" t="s">
        <v>617</v>
      </c>
      <c r="K1994" s="1" t="s">
        <v>860</v>
      </c>
      <c r="L1994" s="1" t="s">
        <v>2892</v>
      </c>
      <c r="M1994" s="1"/>
      <c r="N1994" s="1"/>
      <c r="O1994" s="1"/>
      <c r="P1994" s="40">
        <v>320.14902630277288</v>
      </c>
      <c r="Q1994" s="37" t="str">
        <f>IF(C1994="ForthPoint","ForthPoint",IF(D1994="Intercompany",_xlfn.XLOOKUP(E1994,'Dept Lookup'!B:B,'Dept Lookup'!A:A),Modified!D1994))</f>
        <v>Data Engineering</v>
      </c>
      <c r="R1994" t="str">
        <f t="shared" si="159"/>
        <v>Roku</v>
      </c>
      <c r="S1994" s="1" t="s">
        <v>707</v>
      </c>
      <c r="T1994">
        <f t="shared" si="160"/>
        <v>0</v>
      </c>
      <c r="U1994" s="25" t="str">
        <f>IF(K1994&gt;0,K1994,_xlfn.XLOOKUP(M1994,'Client Lookup'!L:L,'Client Lookup'!N:N))</f>
        <v>25138</v>
      </c>
      <c r="V1994" t="str">
        <f>_xlfn.XLOOKUP(_xlfn.NUMBERVALUE(U1994),'Project Lookup'!X:X,'Project Lookup'!B:B)</f>
        <v>SOW#1 2024 - DE &amp; BI Team</v>
      </c>
      <c r="X1994" t="str">
        <f t="shared" si="161"/>
        <v>459 Roku Inc. : 966 SOW#1 2024 - DE &amp; BI Team</v>
      </c>
      <c r="Y1994" t="str">
        <f t="shared" si="162"/>
        <v>459 Roku Inc.</v>
      </c>
      <c r="Z1994" t="str">
        <f t="shared" si="158"/>
        <v>459 Roku Inc.</v>
      </c>
      <c r="AA1994" t="str">
        <f>_xlfn.XLOOKUP(Z1994,'Client Lookup'!A:A,'Client Lookup'!C:C)</f>
        <v>Roku</v>
      </c>
      <c r="AC1994" t="e">
        <f>_xlfn.XLOOKUP(K1994,'Results vs Forecast'!K:K,'Results vs Forecast'!K:K)</f>
        <v>#N/A</v>
      </c>
    </row>
    <row r="1995" spans="1:29" hidden="1">
      <c r="A1995" s="39"/>
      <c r="B1995" s="1" t="s">
        <v>700</v>
      </c>
      <c r="C1995" s="1" t="s">
        <v>1370</v>
      </c>
      <c r="D1995" s="1" t="s">
        <v>17</v>
      </c>
      <c r="E1995" s="1" t="s">
        <v>17</v>
      </c>
      <c r="F1995" s="2">
        <v>45535</v>
      </c>
      <c r="G1995" s="2">
        <v>45505</v>
      </c>
      <c r="H1995" s="1" t="s">
        <v>5238</v>
      </c>
      <c r="I1995" s="1" t="s">
        <v>5239</v>
      </c>
      <c r="J1995" s="1" t="s">
        <v>617</v>
      </c>
      <c r="K1995" s="1" t="s">
        <v>860</v>
      </c>
      <c r="L1995" s="1" t="s">
        <v>2892</v>
      </c>
      <c r="M1995" s="1"/>
      <c r="N1995" s="1"/>
      <c r="O1995" s="1"/>
      <c r="P1995" s="40">
        <v>360.16765459061952</v>
      </c>
      <c r="Q1995" s="37" t="str">
        <f>IF(C1995="ForthPoint","ForthPoint",IF(D1995="Intercompany",_xlfn.XLOOKUP(E1995,'Dept Lookup'!B:B,'Dept Lookup'!A:A),Modified!D1995))</f>
        <v>Data Engineering</v>
      </c>
      <c r="R1995" t="str">
        <f t="shared" si="159"/>
        <v>Roku</v>
      </c>
      <c r="S1995" s="1" t="s">
        <v>707</v>
      </c>
      <c r="T1995">
        <f t="shared" si="160"/>
        <v>0</v>
      </c>
      <c r="U1995" s="25" t="str">
        <f>IF(K1995&gt;0,K1995,_xlfn.XLOOKUP(M1995,'Client Lookup'!L:L,'Client Lookup'!N:N))</f>
        <v>25138</v>
      </c>
      <c r="V1995" t="str">
        <f>_xlfn.XLOOKUP(_xlfn.NUMBERVALUE(U1995),'Project Lookup'!X:X,'Project Lookup'!B:B)</f>
        <v>SOW#1 2024 - DE &amp; BI Team</v>
      </c>
      <c r="X1995" t="str">
        <f t="shared" si="161"/>
        <v>459 Roku Inc. : 966 SOW#1 2024 - DE &amp; BI Team</v>
      </c>
      <c r="Y1995" t="str">
        <f t="shared" si="162"/>
        <v>459 Roku Inc.</v>
      </c>
      <c r="Z1995" t="str">
        <f t="shared" si="158"/>
        <v>459 Roku Inc.</v>
      </c>
      <c r="AA1995" t="str">
        <f>_xlfn.XLOOKUP(Z1995,'Client Lookup'!A:A,'Client Lookup'!C:C)</f>
        <v>Roku</v>
      </c>
      <c r="AC1995" t="e">
        <f>_xlfn.XLOOKUP(K1995,'Results vs Forecast'!K:K,'Results vs Forecast'!K:K)</f>
        <v>#N/A</v>
      </c>
    </row>
    <row r="1996" spans="1:29" hidden="1">
      <c r="A1996" s="39"/>
      <c r="B1996" s="1" t="s">
        <v>700</v>
      </c>
      <c r="C1996" s="1" t="s">
        <v>1370</v>
      </c>
      <c r="D1996" s="1" t="s">
        <v>17</v>
      </c>
      <c r="E1996" s="1" t="s">
        <v>17</v>
      </c>
      <c r="F1996" s="2">
        <v>45535</v>
      </c>
      <c r="G1996" s="2">
        <v>45505</v>
      </c>
      <c r="H1996" s="1" t="s">
        <v>5240</v>
      </c>
      <c r="I1996" s="1" t="s">
        <v>5241</v>
      </c>
      <c r="J1996" s="1" t="s">
        <v>645</v>
      </c>
      <c r="K1996" s="1" t="s">
        <v>891</v>
      </c>
      <c r="L1996" s="1" t="s">
        <v>3332</v>
      </c>
      <c r="M1996" s="1"/>
      <c r="N1996" s="1"/>
      <c r="O1996" s="1"/>
      <c r="P1996" s="40">
        <v>320.14902630277288</v>
      </c>
      <c r="Q1996" s="37" t="str">
        <f>IF(C1996="ForthPoint","ForthPoint",IF(D1996="Intercompany",_xlfn.XLOOKUP(E1996,'Dept Lookup'!B:B,'Dept Lookup'!A:A),Modified!D1996))</f>
        <v>Data Engineering</v>
      </c>
      <c r="R1996" t="str">
        <f t="shared" si="159"/>
        <v>The Blackstone Group</v>
      </c>
      <c r="S1996" s="1" t="s">
        <v>707</v>
      </c>
      <c r="T1996">
        <f t="shared" si="160"/>
        <v>0</v>
      </c>
      <c r="U1996" s="25" t="str">
        <f>IF(K1996&gt;0,K1996,_xlfn.XLOOKUP(M1996,'Client Lookup'!L:L,'Client Lookup'!N:N))</f>
        <v>25160</v>
      </c>
      <c r="V1996" t="str">
        <f>_xlfn.XLOOKUP(_xlfn.NUMBERVALUE(U1996),'Project Lookup'!X:X,'Project Lookup'!B:B)</f>
        <v>Blackstone SOW #12</v>
      </c>
      <c r="X1996" t="str">
        <f t="shared" si="161"/>
        <v>468 Blackstone Inc. : 988 Blackstone SOW #12</v>
      </c>
      <c r="Y1996" t="str">
        <f t="shared" si="162"/>
        <v>468 Blackstone Inc.</v>
      </c>
      <c r="Z1996" t="str">
        <f t="shared" si="158"/>
        <v>468 Blackstone Inc.</v>
      </c>
      <c r="AA1996" t="str">
        <f>_xlfn.XLOOKUP(Z1996,'Client Lookup'!A:A,'Client Lookup'!C:C)</f>
        <v>The Blackstone Group</v>
      </c>
      <c r="AC1996" t="e">
        <f>_xlfn.XLOOKUP(K1996,'Results vs Forecast'!K:K,'Results vs Forecast'!K:K)</f>
        <v>#N/A</v>
      </c>
    </row>
    <row r="1997" spans="1:29" hidden="1">
      <c r="A1997" s="39"/>
      <c r="B1997" s="1" t="s">
        <v>700</v>
      </c>
      <c r="C1997" s="1" t="s">
        <v>1370</v>
      </c>
      <c r="D1997" s="1" t="s">
        <v>17</v>
      </c>
      <c r="E1997" s="1" t="s">
        <v>17</v>
      </c>
      <c r="F1997" s="2">
        <v>45535</v>
      </c>
      <c r="G1997" s="2">
        <v>45505</v>
      </c>
      <c r="H1997" s="1" t="s">
        <v>5242</v>
      </c>
      <c r="I1997" s="1" t="s">
        <v>5243</v>
      </c>
      <c r="J1997" s="1" t="s">
        <v>617</v>
      </c>
      <c r="K1997" s="1" t="s">
        <v>860</v>
      </c>
      <c r="L1997" s="1" t="s">
        <v>2892</v>
      </c>
      <c r="M1997" s="1"/>
      <c r="N1997" s="1"/>
      <c r="O1997" s="1"/>
      <c r="P1997" s="40">
        <v>464.21608813902071</v>
      </c>
      <c r="Q1997" s="37" t="str">
        <f>IF(C1997="ForthPoint","ForthPoint",IF(D1997="Intercompany",_xlfn.XLOOKUP(E1997,'Dept Lookup'!B:B,'Dept Lookup'!A:A),Modified!D1997))</f>
        <v>Data Engineering</v>
      </c>
      <c r="R1997" t="str">
        <f t="shared" si="159"/>
        <v>Roku</v>
      </c>
      <c r="S1997" s="1" t="s">
        <v>707</v>
      </c>
      <c r="T1997">
        <f t="shared" si="160"/>
        <v>0</v>
      </c>
      <c r="U1997" s="25" t="str">
        <f>IF(K1997&gt;0,K1997,_xlfn.XLOOKUP(M1997,'Client Lookup'!L:L,'Client Lookup'!N:N))</f>
        <v>25138</v>
      </c>
      <c r="V1997" t="str">
        <f>_xlfn.XLOOKUP(_xlfn.NUMBERVALUE(U1997),'Project Lookup'!X:X,'Project Lookup'!B:B)</f>
        <v>SOW#1 2024 - DE &amp; BI Team</v>
      </c>
      <c r="X1997" t="str">
        <f t="shared" si="161"/>
        <v>459 Roku Inc. : 966 SOW#1 2024 - DE &amp; BI Team</v>
      </c>
      <c r="Y1997" t="str">
        <f t="shared" si="162"/>
        <v>459 Roku Inc.</v>
      </c>
      <c r="Z1997" t="str">
        <f t="shared" si="158"/>
        <v>459 Roku Inc.</v>
      </c>
      <c r="AA1997" t="str">
        <f>_xlfn.XLOOKUP(Z1997,'Client Lookup'!A:A,'Client Lookup'!C:C)</f>
        <v>Roku</v>
      </c>
      <c r="AC1997" t="e">
        <f>_xlfn.XLOOKUP(K1997,'Results vs Forecast'!K:K,'Results vs Forecast'!K:K)</f>
        <v>#N/A</v>
      </c>
    </row>
    <row r="1998" spans="1:29" hidden="1">
      <c r="A1998" s="39"/>
      <c r="B1998" s="1" t="s">
        <v>700</v>
      </c>
      <c r="C1998" s="1" t="s">
        <v>701</v>
      </c>
      <c r="D1998" s="1" t="s">
        <v>17</v>
      </c>
      <c r="E1998" s="1" t="s">
        <v>17</v>
      </c>
      <c r="F1998" s="2">
        <v>45535</v>
      </c>
      <c r="G1998" s="2">
        <v>45505</v>
      </c>
      <c r="H1998" s="1" t="s">
        <v>5244</v>
      </c>
      <c r="I1998" s="1" t="s">
        <v>5245</v>
      </c>
      <c r="J1998" s="1" t="s">
        <v>497</v>
      </c>
      <c r="K1998" s="1" t="s">
        <v>745</v>
      </c>
      <c r="L1998" s="1" t="s">
        <v>1822</v>
      </c>
      <c r="M1998" s="1"/>
      <c r="N1998" s="1"/>
      <c r="O1998" s="1" t="s">
        <v>1895</v>
      </c>
      <c r="P1998" s="40">
        <v>31960.85</v>
      </c>
      <c r="Q1998" s="37" t="str">
        <f>IF(C1998="ForthPoint","ForthPoint",IF(D1998="Intercompany",_xlfn.XLOOKUP(E1998,'Dept Lookup'!B:B,'Dept Lookup'!A:A),Modified!D1998))</f>
        <v>Data Engineering</v>
      </c>
      <c r="R1998" t="str">
        <f t="shared" si="159"/>
        <v>Clayton, Dubilier &amp; Rice</v>
      </c>
      <c r="S1998" s="1" t="s">
        <v>707</v>
      </c>
      <c r="T1998">
        <f t="shared" si="160"/>
        <v>0</v>
      </c>
      <c r="U1998" s="25" t="str">
        <f>IF(K1998&gt;0,K1998,_xlfn.XLOOKUP(M1998,'Client Lookup'!L:L,'Client Lookup'!N:N))</f>
        <v>30356</v>
      </c>
      <c r="V1998" t="str">
        <f>_xlfn.XLOOKUP(_xlfn.NUMBERVALUE(U1998),'Project Lookup'!X:X,'Project Lookup'!B:B)</f>
        <v>Cornerstone Shelter Scheduling Implementation</v>
      </c>
      <c r="X1998" t="str">
        <f t="shared" si="161"/>
        <v>451 Cornerstone Building Brands : 1212 Cornerstone Shelter Scheduling Implementation</v>
      </c>
      <c r="Y1998" t="str">
        <f t="shared" si="162"/>
        <v>451 Cornerstone Building Brands</v>
      </c>
      <c r="Z1998" t="str">
        <f t="shared" si="158"/>
        <v>451 Cornerstone Building Brands</v>
      </c>
      <c r="AA1998" t="str">
        <f>_xlfn.XLOOKUP(Z1998,'Client Lookup'!A:A,'Client Lookup'!C:C)</f>
        <v>Clayton, Dubilier &amp; Rice</v>
      </c>
      <c r="AC1998" t="e">
        <f>_xlfn.XLOOKUP(K1998,'Results vs Forecast'!K:K,'Results vs Forecast'!K:K)</f>
        <v>#N/A</v>
      </c>
    </row>
    <row r="1999" spans="1:29" hidden="1">
      <c r="A1999" s="39"/>
      <c r="B1999" s="1" t="s">
        <v>700</v>
      </c>
      <c r="C1999" s="1" t="s">
        <v>1370</v>
      </c>
      <c r="D1999" s="1" t="s">
        <v>17</v>
      </c>
      <c r="E1999" s="1" t="s">
        <v>17</v>
      </c>
      <c r="F1999" s="2">
        <v>45535</v>
      </c>
      <c r="G1999" s="2">
        <v>45505</v>
      </c>
      <c r="H1999" s="1" t="s">
        <v>5246</v>
      </c>
      <c r="I1999" s="1" t="s">
        <v>5247</v>
      </c>
      <c r="J1999" s="1" t="s">
        <v>535</v>
      </c>
      <c r="K1999" s="1" t="s">
        <v>791</v>
      </c>
      <c r="L1999" s="1" t="s">
        <v>4898</v>
      </c>
      <c r="M1999" s="1"/>
      <c r="N1999" s="1"/>
      <c r="O1999" s="1"/>
      <c r="P1999" s="40">
        <v>544.25334471471388</v>
      </c>
      <c r="Q1999" s="37" t="str">
        <f>IF(C1999="ForthPoint","ForthPoint",IF(D1999="Intercompany",_xlfn.XLOOKUP(E1999,'Dept Lookup'!B:B,'Dept Lookup'!A:A),Modified!D1999))</f>
        <v>Data Engineering</v>
      </c>
      <c r="R1999" t="str">
        <f t="shared" si="159"/>
        <v>Globalization Partners</v>
      </c>
      <c r="S1999" s="1" t="s">
        <v>707</v>
      </c>
      <c r="T1999">
        <f t="shared" si="160"/>
        <v>0</v>
      </c>
      <c r="U1999" s="25" t="str">
        <f>IF(K1999&gt;0,K1999,_xlfn.XLOOKUP(M1999,'Client Lookup'!L:L,'Client Lookup'!N:N))</f>
        <v>25866</v>
      </c>
      <c r="V1999" t="str">
        <f>_xlfn.XLOOKUP(_xlfn.NUMBERVALUE(U1999),'Project Lookup'!X:X,'Project Lookup'!B:B)</f>
        <v>GP SOW #33</v>
      </c>
      <c r="X1999" t="str">
        <f t="shared" si="161"/>
        <v>460 Globalization Partners Inc. : 1028 GP SOW #33</v>
      </c>
      <c r="Y1999" t="str">
        <f t="shared" si="162"/>
        <v>460 Globalization Partners Inc.</v>
      </c>
      <c r="Z1999" t="str">
        <f t="shared" si="158"/>
        <v>460 Globalization Partners Inc.</v>
      </c>
      <c r="AA1999" t="str">
        <f>_xlfn.XLOOKUP(Z1999,'Client Lookup'!A:A,'Client Lookup'!C:C)</f>
        <v>Globalization Partners</v>
      </c>
      <c r="AC1999" t="e">
        <f>_xlfn.XLOOKUP(K1999,'Results vs Forecast'!K:K,'Results vs Forecast'!K:K)</f>
        <v>#N/A</v>
      </c>
    </row>
    <row r="2000" spans="1:29" hidden="1">
      <c r="A2000" s="39"/>
      <c r="B2000" s="1" t="s">
        <v>700</v>
      </c>
      <c r="C2000" s="1" t="s">
        <v>1370</v>
      </c>
      <c r="D2000" s="1" t="s">
        <v>17</v>
      </c>
      <c r="E2000" s="1" t="s">
        <v>17</v>
      </c>
      <c r="F2000" s="2">
        <v>45535</v>
      </c>
      <c r="G2000" s="2">
        <v>45505</v>
      </c>
      <c r="H2000" s="1" t="s">
        <v>5248</v>
      </c>
      <c r="I2000" s="1" t="s">
        <v>5249</v>
      </c>
      <c r="J2000" s="1" t="s">
        <v>593</v>
      </c>
      <c r="K2000" s="1" t="s">
        <v>842</v>
      </c>
      <c r="L2000" s="1" t="s">
        <v>1809</v>
      </c>
      <c r="M2000" s="1"/>
      <c r="N2000" s="1"/>
      <c r="O2000" s="1"/>
      <c r="P2000" s="40">
        <v>400.1862828784661</v>
      </c>
      <c r="Q2000" s="37" t="str">
        <f>IF(C2000="ForthPoint","ForthPoint",IF(D2000="Intercompany",_xlfn.XLOOKUP(E2000,'Dept Lookup'!B:B,'Dept Lookup'!A:A),Modified!D2000))</f>
        <v>Data Engineering</v>
      </c>
      <c r="R2000" t="str">
        <f t="shared" si="159"/>
        <v>MasterCard</v>
      </c>
      <c r="S2000" s="1" t="s">
        <v>707</v>
      </c>
      <c r="T2000">
        <f t="shared" si="160"/>
        <v>0</v>
      </c>
      <c r="U2000" s="25" t="str">
        <f>IF(K2000&gt;0,K2000,_xlfn.XLOOKUP(M2000,'Client Lookup'!L:L,'Client Lookup'!N:N))</f>
        <v>25146</v>
      </c>
      <c r="V2000" t="str">
        <f>_xlfn.XLOOKUP(_xlfn.NUMBERVALUE(U2000),'Project Lookup'!X:X,'Project Lookup'!B:B)</f>
        <v>Mastercard SOW #6</v>
      </c>
      <c r="X2000" t="str">
        <f t="shared" si="161"/>
        <v>461 Session M Inc. : 974 Mastercard SOW #6</v>
      </c>
      <c r="Y2000" t="str">
        <f t="shared" si="162"/>
        <v>461 Session M Inc.</v>
      </c>
      <c r="Z2000" t="str">
        <f t="shared" si="158"/>
        <v>461 Session M Inc.</v>
      </c>
      <c r="AA2000" t="str">
        <f>_xlfn.XLOOKUP(Z2000,'Client Lookup'!A:A,'Client Lookup'!C:C)</f>
        <v>MasterCard</v>
      </c>
      <c r="AC2000" t="e">
        <f>_xlfn.XLOOKUP(K2000,'Results vs Forecast'!K:K,'Results vs Forecast'!K:K)</f>
        <v>#N/A</v>
      </c>
    </row>
    <row r="2001" spans="1:29" hidden="1">
      <c r="A2001" s="39"/>
      <c r="B2001" s="1" t="s">
        <v>700</v>
      </c>
      <c r="C2001" s="1" t="s">
        <v>1370</v>
      </c>
      <c r="D2001" s="1" t="s">
        <v>17</v>
      </c>
      <c r="E2001" s="1" t="s">
        <v>17</v>
      </c>
      <c r="F2001" s="2">
        <v>45535</v>
      </c>
      <c r="G2001" s="2">
        <v>45505</v>
      </c>
      <c r="H2001" s="1" t="s">
        <v>5250</v>
      </c>
      <c r="I2001" s="1" t="s">
        <v>5251</v>
      </c>
      <c r="J2001" s="1" t="s">
        <v>593</v>
      </c>
      <c r="K2001" s="1" t="s">
        <v>842</v>
      </c>
      <c r="L2001" s="1" t="s">
        <v>1809</v>
      </c>
      <c r="M2001" s="1"/>
      <c r="N2001" s="1"/>
      <c r="O2001" s="1"/>
      <c r="P2001" s="40">
        <v>496.23099076929799</v>
      </c>
      <c r="Q2001" s="37" t="str">
        <f>IF(C2001="ForthPoint","ForthPoint",IF(D2001="Intercompany",_xlfn.XLOOKUP(E2001,'Dept Lookup'!B:B,'Dept Lookup'!A:A),Modified!D2001))</f>
        <v>Data Engineering</v>
      </c>
      <c r="R2001" t="str">
        <f t="shared" si="159"/>
        <v>MasterCard</v>
      </c>
      <c r="S2001" s="1" t="s">
        <v>707</v>
      </c>
      <c r="T2001">
        <f t="shared" si="160"/>
        <v>0</v>
      </c>
      <c r="U2001" s="25" t="str">
        <f>IF(K2001&gt;0,K2001,_xlfn.XLOOKUP(M2001,'Client Lookup'!L:L,'Client Lookup'!N:N))</f>
        <v>25146</v>
      </c>
      <c r="V2001" t="str">
        <f>_xlfn.XLOOKUP(_xlfn.NUMBERVALUE(U2001),'Project Lookup'!X:X,'Project Lookup'!B:B)</f>
        <v>Mastercard SOW #6</v>
      </c>
      <c r="X2001" t="str">
        <f t="shared" si="161"/>
        <v>461 Session M Inc. : 974 Mastercard SOW #6</v>
      </c>
      <c r="Y2001" t="str">
        <f t="shared" si="162"/>
        <v>461 Session M Inc.</v>
      </c>
      <c r="Z2001" t="str">
        <f t="shared" si="158"/>
        <v>461 Session M Inc.</v>
      </c>
      <c r="AA2001" t="str">
        <f>_xlfn.XLOOKUP(Z2001,'Client Lookup'!A:A,'Client Lookup'!C:C)</f>
        <v>MasterCard</v>
      </c>
      <c r="AC2001" t="e">
        <f>_xlfn.XLOOKUP(K2001,'Results vs Forecast'!K:K,'Results vs Forecast'!K:K)</f>
        <v>#N/A</v>
      </c>
    </row>
    <row r="2002" spans="1:29" hidden="1">
      <c r="A2002" s="39"/>
      <c r="B2002" s="1" t="s">
        <v>700</v>
      </c>
      <c r="C2002" s="1" t="s">
        <v>1370</v>
      </c>
      <c r="D2002" s="1" t="s">
        <v>17</v>
      </c>
      <c r="E2002" s="1" t="s">
        <v>17</v>
      </c>
      <c r="F2002" s="2">
        <v>45535</v>
      </c>
      <c r="G2002" s="2">
        <v>45505</v>
      </c>
      <c r="H2002" s="1" t="s">
        <v>5252</v>
      </c>
      <c r="I2002" s="1" t="s">
        <v>5253</v>
      </c>
      <c r="J2002" s="1" t="s">
        <v>645</v>
      </c>
      <c r="K2002" s="1" t="s">
        <v>891</v>
      </c>
      <c r="L2002" s="1" t="s">
        <v>3332</v>
      </c>
      <c r="M2002" s="1"/>
      <c r="N2002" s="1"/>
      <c r="O2002" s="1"/>
      <c r="P2002" s="40">
        <v>560.2607960298526</v>
      </c>
      <c r="Q2002" s="37" t="str">
        <f>IF(C2002="ForthPoint","ForthPoint",IF(D2002="Intercompany",_xlfn.XLOOKUP(E2002,'Dept Lookup'!B:B,'Dept Lookup'!A:A),Modified!D2002))</f>
        <v>Data Engineering</v>
      </c>
      <c r="R2002" t="str">
        <f t="shared" si="159"/>
        <v>The Blackstone Group</v>
      </c>
      <c r="S2002" s="1" t="s">
        <v>707</v>
      </c>
      <c r="T2002">
        <f t="shared" si="160"/>
        <v>0</v>
      </c>
      <c r="U2002" s="25" t="str">
        <f>IF(K2002&gt;0,K2002,_xlfn.XLOOKUP(M2002,'Client Lookup'!L:L,'Client Lookup'!N:N))</f>
        <v>25160</v>
      </c>
      <c r="V2002" t="str">
        <f>_xlfn.XLOOKUP(_xlfn.NUMBERVALUE(U2002),'Project Lookup'!X:X,'Project Lookup'!B:B)</f>
        <v>Blackstone SOW #12</v>
      </c>
      <c r="X2002" t="str">
        <f t="shared" si="161"/>
        <v>468 Blackstone Inc. : 988 Blackstone SOW #12</v>
      </c>
      <c r="Y2002" t="str">
        <f t="shared" si="162"/>
        <v>468 Blackstone Inc.</v>
      </c>
      <c r="Z2002" t="str">
        <f t="shared" si="158"/>
        <v>468 Blackstone Inc.</v>
      </c>
      <c r="AA2002" t="str">
        <f>_xlfn.XLOOKUP(Z2002,'Client Lookup'!A:A,'Client Lookup'!C:C)</f>
        <v>The Blackstone Group</v>
      </c>
      <c r="AC2002" t="e">
        <f>_xlfn.XLOOKUP(K2002,'Results vs Forecast'!K:K,'Results vs Forecast'!K:K)</f>
        <v>#N/A</v>
      </c>
    </row>
    <row r="2003" spans="1:29" hidden="1">
      <c r="A2003" s="39"/>
      <c r="B2003" s="1" t="s">
        <v>700</v>
      </c>
      <c r="C2003" s="1" t="s">
        <v>701</v>
      </c>
      <c r="D2003" s="1" t="s">
        <v>17</v>
      </c>
      <c r="E2003" s="1" t="s">
        <v>17</v>
      </c>
      <c r="F2003" s="2">
        <v>45535</v>
      </c>
      <c r="G2003" s="2">
        <v>45505</v>
      </c>
      <c r="H2003" s="1" t="s">
        <v>5254</v>
      </c>
      <c r="I2003" s="1" t="s">
        <v>5255</v>
      </c>
      <c r="J2003" s="1" t="s">
        <v>668</v>
      </c>
      <c r="K2003" s="1" t="s">
        <v>922</v>
      </c>
      <c r="L2003" s="1" t="s">
        <v>2946</v>
      </c>
      <c r="M2003" s="1"/>
      <c r="N2003" s="1"/>
      <c r="O2003" s="1"/>
      <c r="P2003" s="40">
        <v>9367.73</v>
      </c>
      <c r="Q2003" s="37" t="str">
        <f>IF(C2003="ForthPoint","ForthPoint",IF(D2003="Intercompany",_xlfn.XLOOKUP(E2003,'Dept Lookup'!B:B,'Dept Lookup'!A:A),Modified!D2003))</f>
        <v>Data Engineering</v>
      </c>
      <c r="R2003" t="str">
        <f t="shared" si="159"/>
        <v>Visa</v>
      </c>
      <c r="S2003" s="1" t="s">
        <v>707</v>
      </c>
      <c r="T2003">
        <f t="shared" si="160"/>
        <v>0</v>
      </c>
      <c r="U2003" s="25" t="str">
        <f>IF(K2003&gt;0,K2003,_xlfn.XLOOKUP(M2003,'Client Lookup'!L:L,'Client Lookup'!N:N))</f>
        <v>32547</v>
      </c>
      <c r="V2003" t="str">
        <f>_xlfn.XLOOKUP(_xlfn.NUMBERVALUE(U2003),'Project Lookup'!X:X,'Project Lookup'!B:B)</f>
        <v>VISA Consumer Payment - DE/BI project</v>
      </c>
      <c r="X2003" t="str">
        <f t="shared" si="161"/>
        <v>11 Visa : 1264 VISA Consumer Payment - DE/BI project</v>
      </c>
      <c r="Y2003" t="str">
        <f t="shared" si="162"/>
        <v>11 Visa</v>
      </c>
      <c r="Z2003" t="str">
        <f t="shared" si="158"/>
        <v>11 Visa</v>
      </c>
      <c r="AA2003" t="str">
        <f>_xlfn.XLOOKUP(Z2003,'Client Lookup'!A:A,'Client Lookup'!C:C)</f>
        <v>Visa</v>
      </c>
      <c r="AC2003" t="e">
        <f>_xlfn.XLOOKUP(K2003,'Results vs Forecast'!K:K,'Results vs Forecast'!K:K)</f>
        <v>#N/A</v>
      </c>
    </row>
    <row r="2004" spans="1:29" hidden="1">
      <c r="A2004" s="39"/>
      <c r="B2004" s="1" t="s">
        <v>700</v>
      </c>
      <c r="C2004" s="1" t="s">
        <v>1370</v>
      </c>
      <c r="D2004" s="1" t="s">
        <v>17</v>
      </c>
      <c r="E2004" s="1" t="s">
        <v>17</v>
      </c>
      <c r="F2004" s="2">
        <v>45535</v>
      </c>
      <c r="G2004" s="2">
        <v>45505</v>
      </c>
      <c r="H2004" s="1" t="s">
        <v>5256</v>
      </c>
      <c r="I2004" s="1" t="s">
        <v>5257</v>
      </c>
      <c r="J2004" s="1" t="s">
        <v>617</v>
      </c>
      <c r="K2004" s="1" t="s">
        <v>860</v>
      </c>
      <c r="L2004" s="1" t="s">
        <v>2892</v>
      </c>
      <c r="M2004" s="1"/>
      <c r="N2004" s="1"/>
      <c r="O2004" s="1"/>
      <c r="P2004" s="40">
        <v>480.22353945415932</v>
      </c>
      <c r="Q2004" s="37" t="str">
        <f>IF(C2004="ForthPoint","ForthPoint",IF(D2004="Intercompany",_xlfn.XLOOKUP(E2004,'Dept Lookup'!B:B,'Dept Lookup'!A:A),Modified!D2004))</f>
        <v>Data Engineering</v>
      </c>
      <c r="R2004" t="str">
        <f t="shared" si="159"/>
        <v>Roku</v>
      </c>
      <c r="S2004" s="1" t="s">
        <v>707</v>
      </c>
      <c r="T2004">
        <f t="shared" si="160"/>
        <v>0</v>
      </c>
      <c r="U2004" s="25" t="str">
        <f>IF(K2004&gt;0,K2004,_xlfn.XLOOKUP(M2004,'Client Lookup'!L:L,'Client Lookup'!N:N))</f>
        <v>25138</v>
      </c>
      <c r="V2004" t="str">
        <f>_xlfn.XLOOKUP(_xlfn.NUMBERVALUE(U2004),'Project Lookup'!X:X,'Project Lookup'!B:B)</f>
        <v>SOW#1 2024 - DE &amp; BI Team</v>
      </c>
      <c r="X2004" t="str">
        <f t="shared" si="161"/>
        <v>459 Roku Inc. : 966 SOW#1 2024 - DE &amp; BI Team</v>
      </c>
      <c r="Y2004" t="str">
        <f t="shared" si="162"/>
        <v>459 Roku Inc.</v>
      </c>
      <c r="Z2004" t="str">
        <f t="shared" si="158"/>
        <v>459 Roku Inc.</v>
      </c>
      <c r="AA2004" t="str">
        <f>_xlfn.XLOOKUP(Z2004,'Client Lookup'!A:A,'Client Lookup'!C:C)</f>
        <v>Roku</v>
      </c>
      <c r="AC2004" t="e">
        <f>_xlfn.XLOOKUP(K2004,'Results vs Forecast'!K:K,'Results vs Forecast'!K:K)</f>
        <v>#N/A</v>
      </c>
    </row>
    <row r="2005" spans="1:29" hidden="1">
      <c r="A2005" s="39"/>
      <c r="B2005" s="1" t="s">
        <v>700</v>
      </c>
      <c r="C2005" s="1" t="s">
        <v>1370</v>
      </c>
      <c r="D2005" s="1" t="s">
        <v>17</v>
      </c>
      <c r="E2005" s="1" t="s">
        <v>17</v>
      </c>
      <c r="F2005" s="2">
        <v>45535</v>
      </c>
      <c r="G2005" s="2">
        <v>45505</v>
      </c>
      <c r="H2005" s="1" t="s">
        <v>5258</v>
      </c>
      <c r="I2005" s="1" t="s">
        <v>5259</v>
      </c>
      <c r="J2005" s="1" t="s">
        <v>587</v>
      </c>
      <c r="K2005" s="1" t="s">
        <v>840</v>
      </c>
      <c r="L2005" s="1" t="s">
        <v>3446</v>
      </c>
      <c r="M2005" s="1"/>
      <c r="N2005" s="1"/>
      <c r="O2005" s="1"/>
      <c r="P2005" s="40">
        <v>270.12574094296463</v>
      </c>
      <c r="Q2005" s="37" t="str">
        <f>IF(C2005="ForthPoint","ForthPoint",IF(D2005="Intercompany",_xlfn.XLOOKUP(E2005,'Dept Lookup'!B:B,'Dept Lookup'!A:A),Modified!D2005))</f>
        <v>Data Engineering</v>
      </c>
      <c r="R2005" t="str">
        <f t="shared" si="159"/>
        <v>Madhive</v>
      </c>
      <c r="S2005" s="1" t="s">
        <v>707</v>
      </c>
      <c r="T2005">
        <f t="shared" si="160"/>
        <v>0</v>
      </c>
      <c r="U2005" s="25" t="str">
        <f>IF(K2005&gt;0,K2005,_xlfn.XLOOKUP(M2005,'Client Lookup'!L:L,'Client Lookup'!N:N))</f>
        <v>26788</v>
      </c>
      <c r="V2005" t="str">
        <f>_xlfn.XLOOKUP(_xlfn.NUMBERVALUE(U2005),'Project Lookup'!X:X,'Project Lookup'!B:B)</f>
        <v>Madhive - SOW1</v>
      </c>
      <c r="X2005" t="str">
        <f t="shared" si="161"/>
        <v>482 Madhive : 1111 Madhive - SOW1</v>
      </c>
      <c r="Y2005" t="str">
        <f t="shared" si="162"/>
        <v>482 Madhive</v>
      </c>
      <c r="Z2005" t="str">
        <f t="shared" si="158"/>
        <v>482 Madhive</v>
      </c>
      <c r="AA2005" t="str">
        <f>_xlfn.XLOOKUP(Z2005,'Client Lookup'!A:A,'Client Lookup'!C:C)</f>
        <v>Madhive</v>
      </c>
      <c r="AC2005" t="e">
        <f>_xlfn.XLOOKUP(K2005,'Results vs Forecast'!K:K,'Results vs Forecast'!K:K)</f>
        <v>#N/A</v>
      </c>
    </row>
    <row r="2006" spans="1:29" hidden="1">
      <c r="A2006" s="39"/>
      <c r="B2006" s="1" t="s">
        <v>700</v>
      </c>
      <c r="C2006" s="1" t="s">
        <v>1370</v>
      </c>
      <c r="D2006" s="1" t="s">
        <v>17</v>
      </c>
      <c r="E2006" s="1" t="s">
        <v>17</v>
      </c>
      <c r="F2006" s="2">
        <v>45535</v>
      </c>
      <c r="G2006" s="2">
        <v>45505</v>
      </c>
      <c r="H2006" s="1" t="s">
        <v>5260</v>
      </c>
      <c r="I2006" s="1" t="s">
        <v>5261</v>
      </c>
      <c r="J2006" s="1" t="s">
        <v>617</v>
      </c>
      <c r="K2006" s="1" t="s">
        <v>860</v>
      </c>
      <c r="L2006" s="1" t="s">
        <v>2892</v>
      </c>
      <c r="M2006" s="1"/>
      <c r="N2006" s="1"/>
      <c r="O2006" s="1"/>
      <c r="P2006" s="40">
        <v>360.16765459061952</v>
      </c>
      <c r="Q2006" s="37" t="str">
        <f>IF(C2006="ForthPoint","ForthPoint",IF(D2006="Intercompany",_xlfn.XLOOKUP(E2006,'Dept Lookup'!B:B,'Dept Lookup'!A:A),Modified!D2006))</f>
        <v>Data Engineering</v>
      </c>
      <c r="R2006" t="str">
        <f t="shared" si="159"/>
        <v>Roku</v>
      </c>
      <c r="S2006" s="1" t="s">
        <v>707</v>
      </c>
      <c r="T2006">
        <f t="shared" si="160"/>
        <v>0</v>
      </c>
      <c r="U2006" s="25" t="str">
        <f>IF(K2006&gt;0,K2006,_xlfn.XLOOKUP(M2006,'Client Lookup'!L:L,'Client Lookup'!N:N))</f>
        <v>25138</v>
      </c>
      <c r="V2006" t="str">
        <f>_xlfn.XLOOKUP(_xlfn.NUMBERVALUE(U2006),'Project Lookup'!X:X,'Project Lookup'!B:B)</f>
        <v>SOW#1 2024 - DE &amp; BI Team</v>
      </c>
      <c r="X2006" t="str">
        <f t="shared" si="161"/>
        <v>459 Roku Inc. : 966 SOW#1 2024 - DE &amp; BI Team</v>
      </c>
      <c r="Y2006" t="str">
        <f t="shared" si="162"/>
        <v>459 Roku Inc.</v>
      </c>
      <c r="Z2006" t="str">
        <f t="shared" si="158"/>
        <v>459 Roku Inc.</v>
      </c>
      <c r="AA2006" t="str">
        <f>_xlfn.XLOOKUP(Z2006,'Client Lookup'!A:A,'Client Lookup'!C:C)</f>
        <v>Roku</v>
      </c>
      <c r="AC2006" t="e">
        <f>_xlfn.XLOOKUP(K2006,'Results vs Forecast'!K:K,'Results vs Forecast'!K:K)</f>
        <v>#N/A</v>
      </c>
    </row>
    <row r="2007" spans="1:29" hidden="1">
      <c r="A2007" s="39"/>
      <c r="B2007" s="1" t="s">
        <v>700</v>
      </c>
      <c r="C2007" s="1" t="s">
        <v>1370</v>
      </c>
      <c r="D2007" s="1" t="s">
        <v>17</v>
      </c>
      <c r="E2007" s="1" t="s">
        <v>17</v>
      </c>
      <c r="F2007" s="2">
        <v>45535</v>
      </c>
      <c r="G2007" s="2">
        <v>45505</v>
      </c>
      <c r="H2007" s="1" t="s">
        <v>5262</v>
      </c>
      <c r="I2007" s="1" t="s">
        <v>5263</v>
      </c>
      <c r="J2007" s="1" t="s">
        <v>617</v>
      </c>
      <c r="K2007" s="1" t="s">
        <v>860</v>
      </c>
      <c r="L2007" s="1" t="s">
        <v>2892</v>
      </c>
      <c r="M2007" s="1"/>
      <c r="N2007" s="1"/>
      <c r="O2007" s="1"/>
      <c r="P2007" s="40">
        <v>344.16020327548085</v>
      </c>
      <c r="Q2007" s="37" t="str">
        <f>IF(C2007="ForthPoint","ForthPoint",IF(D2007="Intercompany",_xlfn.XLOOKUP(E2007,'Dept Lookup'!B:B,'Dept Lookup'!A:A),Modified!D2007))</f>
        <v>Data Engineering</v>
      </c>
      <c r="R2007" t="str">
        <f t="shared" si="159"/>
        <v>Roku</v>
      </c>
      <c r="S2007" s="1" t="s">
        <v>707</v>
      </c>
      <c r="T2007">
        <f t="shared" si="160"/>
        <v>0</v>
      </c>
      <c r="U2007" s="25" t="str">
        <f>IF(K2007&gt;0,K2007,_xlfn.XLOOKUP(M2007,'Client Lookup'!L:L,'Client Lookup'!N:N))</f>
        <v>25138</v>
      </c>
      <c r="V2007" t="str">
        <f>_xlfn.XLOOKUP(_xlfn.NUMBERVALUE(U2007),'Project Lookup'!X:X,'Project Lookup'!B:B)</f>
        <v>SOW#1 2024 - DE &amp; BI Team</v>
      </c>
      <c r="X2007" t="str">
        <f t="shared" si="161"/>
        <v>459 Roku Inc. : 966 SOW#1 2024 - DE &amp; BI Team</v>
      </c>
      <c r="Y2007" t="str">
        <f t="shared" si="162"/>
        <v>459 Roku Inc.</v>
      </c>
      <c r="Z2007" t="str">
        <f t="shared" si="158"/>
        <v>459 Roku Inc.</v>
      </c>
      <c r="AA2007" t="str">
        <f>_xlfn.XLOOKUP(Z2007,'Client Lookup'!A:A,'Client Lookup'!C:C)</f>
        <v>Roku</v>
      </c>
      <c r="AC2007" t="e">
        <f>_xlfn.XLOOKUP(K2007,'Results vs Forecast'!K:K,'Results vs Forecast'!K:K)</f>
        <v>#N/A</v>
      </c>
    </row>
    <row r="2008" spans="1:29" hidden="1">
      <c r="A2008" s="39"/>
      <c r="B2008" s="1" t="s">
        <v>700</v>
      </c>
      <c r="C2008" s="1" t="s">
        <v>1370</v>
      </c>
      <c r="D2008" s="1" t="s">
        <v>17</v>
      </c>
      <c r="E2008" s="1" t="s">
        <v>17</v>
      </c>
      <c r="F2008" s="2">
        <v>45535</v>
      </c>
      <c r="G2008" s="2">
        <v>45505</v>
      </c>
      <c r="H2008" s="1" t="s">
        <v>5264</v>
      </c>
      <c r="I2008" s="1" t="s">
        <v>5265</v>
      </c>
      <c r="J2008" s="1" t="s">
        <v>639</v>
      </c>
      <c r="K2008" s="1" t="s">
        <v>889</v>
      </c>
      <c r="L2008" s="1" t="s">
        <v>1254</v>
      </c>
      <c r="M2008" s="1"/>
      <c r="N2008" s="1"/>
      <c r="O2008" s="1"/>
      <c r="P2008" s="40">
        <v>440.20491116631274</v>
      </c>
      <c r="Q2008" s="37" t="str">
        <f>IF(C2008="ForthPoint","ForthPoint",IF(D2008="Intercompany",_xlfn.XLOOKUP(E2008,'Dept Lookup'!B:B,'Dept Lookup'!A:A),Modified!D2008))</f>
        <v>Data Engineering</v>
      </c>
      <c r="R2008" t="str">
        <f t="shared" si="159"/>
        <v>The Blackstone Group</v>
      </c>
      <c r="S2008" s="1" t="s">
        <v>707</v>
      </c>
      <c r="T2008">
        <f t="shared" si="160"/>
        <v>0</v>
      </c>
      <c r="U2008" s="25" t="str">
        <f>IF(K2008&gt;0,K2008,_xlfn.XLOOKUP(M2008,'Client Lookup'!L:L,'Client Lookup'!N:N))</f>
        <v>28998</v>
      </c>
      <c r="V2008" t="str">
        <f>_xlfn.XLOOKUP(_xlfn.NUMBERVALUE(U2008),'Project Lookup'!X:X,'Project Lookup'!B:B)</f>
        <v>Blackstone - SOW#23 - DE Tech Lead (Rafael Team)</v>
      </c>
      <c r="X2008" t="str">
        <f t="shared" si="161"/>
        <v>468 Blackstone Inc. : 1181 Blackstone - SOW#23 - DE Tech Lead (Rafael Team)</v>
      </c>
      <c r="Y2008" t="str">
        <f t="shared" si="162"/>
        <v>468 Blackstone Inc.</v>
      </c>
      <c r="Z2008" t="str">
        <f t="shared" ref="Z2008:Z2071" si="163">IF(LEFT(Y2008,3)="ICC",IFERROR(_xlfn.TEXTAFTER(Y2008,"ICC "),Y2008),Y2008)</f>
        <v>468 Blackstone Inc.</v>
      </c>
      <c r="AA2008" t="str">
        <f>_xlfn.XLOOKUP(Z2008,'Client Lookup'!A:A,'Client Lookup'!C:C)</f>
        <v>The Blackstone Group</v>
      </c>
      <c r="AC2008" t="e">
        <f>_xlfn.XLOOKUP(K2008,'Results vs Forecast'!K:K,'Results vs Forecast'!K:K)</f>
        <v>#N/A</v>
      </c>
    </row>
    <row r="2009" spans="1:29" hidden="1">
      <c r="A2009" s="39"/>
      <c r="B2009" s="1" t="s">
        <v>700</v>
      </c>
      <c r="C2009" s="1" t="s">
        <v>1370</v>
      </c>
      <c r="D2009" s="1" t="s">
        <v>17</v>
      </c>
      <c r="E2009" s="1" t="s">
        <v>17</v>
      </c>
      <c r="F2009" s="2">
        <v>45535</v>
      </c>
      <c r="G2009" s="2">
        <v>45505</v>
      </c>
      <c r="H2009" s="1" t="s">
        <v>5266</v>
      </c>
      <c r="I2009" s="1" t="s">
        <v>5267</v>
      </c>
      <c r="J2009" s="1" t="s">
        <v>617</v>
      </c>
      <c r="K2009" s="1" t="s">
        <v>860</v>
      </c>
      <c r="L2009" s="1" t="s">
        <v>2892</v>
      </c>
      <c r="M2009" s="1"/>
      <c r="N2009" s="1"/>
      <c r="O2009" s="1"/>
      <c r="P2009" s="40">
        <v>320.14902630277288</v>
      </c>
      <c r="Q2009" s="37" t="str">
        <f>IF(C2009="ForthPoint","ForthPoint",IF(D2009="Intercompany",_xlfn.XLOOKUP(E2009,'Dept Lookup'!B:B,'Dept Lookup'!A:A),Modified!D2009))</f>
        <v>Data Engineering</v>
      </c>
      <c r="R2009" t="str">
        <f t="shared" si="159"/>
        <v>Roku</v>
      </c>
      <c r="S2009" s="1" t="s">
        <v>707</v>
      </c>
      <c r="T2009">
        <f t="shared" si="160"/>
        <v>0</v>
      </c>
      <c r="U2009" s="25" t="str">
        <f>IF(K2009&gt;0,K2009,_xlfn.XLOOKUP(M2009,'Client Lookup'!L:L,'Client Lookup'!N:N))</f>
        <v>25138</v>
      </c>
      <c r="V2009" t="str">
        <f>_xlfn.XLOOKUP(_xlfn.NUMBERVALUE(U2009),'Project Lookup'!X:X,'Project Lookup'!B:B)</f>
        <v>SOW#1 2024 - DE &amp; BI Team</v>
      </c>
      <c r="X2009" t="str">
        <f t="shared" si="161"/>
        <v>459 Roku Inc. : 966 SOW#1 2024 - DE &amp; BI Team</v>
      </c>
      <c r="Y2009" t="str">
        <f t="shared" si="162"/>
        <v>459 Roku Inc.</v>
      </c>
      <c r="Z2009" t="str">
        <f t="shared" si="163"/>
        <v>459 Roku Inc.</v>
      </c>
      <c r="AA2009" t="str">
        <f>_xlfn.XLOOKUP(Z2009,'Client Lookup'!A:A,'Client Lookup'!C:C)</f>
        <v>Roku</v>
      </c>
      <c r="AC2009" t="e">
        <f>_xlfn.XLOOKUP(K2009,'Results vs Forecast'!K:K,'Results vs Forecast'!K:K)</f>
        <v>#N/A</v>
      </c>
    </row>
    <row r="2010" spans="1:29" hidden="1">
      <c r="A2010" s="39"/>
      <c r="B2010" s="1" t="s">
        <v>700</v>
      </c>
      <c r="C2010" s="1" t="s">
        <v>1370</v>
      </c>
      <c r="D2010" s="1" t="s">
        <v>17</v>
      </c>
      <c r="E2010" s="1" t="s">
        <v>17</v>
      </c>
      <c r="F2010" s="2">
        <v>45535</v>
      </c>
      <c r="G2010" s="2">
        <v>45505</v>
      </c>
      <c r="H2010" s="1" t="s">
        <v>5268</v>
      </c>
      <c r="I2010" s="1" t="s">
        <v>5269</v>
      </c>
      <c r="J2010" s="1" t="s">
        <v>618</v>
      </c>
      <c r="K2010" s="1" t="s">
        <v>859</v>
      </c>
      <c r="L2010" s="1" t="s">
        <v>3495</v>
      </c>
      <c r="M2010" s="1"/>
      <c r="N2010" s="1"/>
      <c r="O2010" s="1"/>
      <c r="P2010" s="40">
        <v>480.22353945415932</v>
      </c>
      <c r="Q2010" s="37" t="str">
        <f>IF(C2010="ForthPoint","ForthPoint",IF(D2010="Intercompany",_xlfn.XLOOKUP(E2010,'Dept Lookup'!B:B,'Dept Lookup'!A:A),Modified!D2010))</f>
        <v>Data Engineering</v>
      </c>
      <c r="R2010" t="str">
        <f t="shared" si="159"/>
        <v>Roku</v>
      </c>
      <c r="S2010" s="1" t="s">
        <v>707</v>
      </c>
      <c r="T2010">
        <f t="shared" si="160"/>
        <v>0</v>
      </c>
      <c r="U2010" s="25" t="str">
        <f>IF(K2010&gt;0,K2010,_xlfn.XLOOKUP(M2010,'Client Lookup'!L:L,'Client Lookup'!N:N))</f>
        <v>25140</v>
      </c>
      <c r="V2010" t="str">
        <f>_xlfn.XLOOKUP(_xlfn.NUMBERVALUE(U2010),'Project Lookup'!X:X,'Project Lookup'!B:B)</f>
        <v>Roku SOW 2 - Data Engineering Team</v>
      </c>
      <c r="X2010" t="str">
        <f t="shared" si="161"/>
        <v>459 Roku Inc. : 968 Roku SOW 2 - Data Engineering Team</v>
      </c>
      <c r="Y2010" t="str">
        <f t="shared" si="162"/>
        <v>459 Roku Inc.</v>
      </c>
      <c r="Z2010" t="str">
        <f t="shared" si="163"/>
        <v>459 Roku Inc.</v>
      </c>
      <c r="AA2010" t="str">
        <f>_xlfn.XLOOKUP(Z2010,'Client Lookup'!A:A,'Client Lookup'!C:C)</f>
        <v>Roku</v>
      </c>
      <c r="AC2010" t="e">
        <f>_xlfn.XLOOKUP(K2010,'Results vs Forecast'!K:K,'Results vs Forecast'!K:K)</f>
        <v>#N/A</v>
      </c>
    </row>
    <row r="2011" spans="1:29" hidden="1">
      <c r="A2011" s="39"/>
      <c r="B2011" s="1" t="s">
        <v>700</v>
      </c>
      <c r="C2011" s="1" t="s">
        <v>1370</v>
      </c>
      <c r="D2011" s="1" t="s">
        <v>17</v>
      </c>
      <c r="E2011" s="1" t="s">
        <v>17</v>
      </c>
      <c r="F2011" s="2">
        <v>45535</v>
      </c>
      <c r="G2011" s="2">
        <v>45505</v>
      </c>
      <c r="H2011" s="1" t="s">
        <v>5270</v>
      </c>
      <c r="I2011" s="1" t="s">
        <v>5271</v>
      </c>
      <c r="J2011" s="1" t="s">
        <v>535</v>
      </c>
      <c r="K2011" s="1" t="s">
        <v>791</v>
      </c>
      <c r="L2011" s="1" t="s">
        <v>4898</v>
      </c>
      <c r="M2011" s="1"/>
      <c r="N2011" s="1"/>
      <c r="O2011" s="1"/>
      <c r="P2011" s="40">
        <v>544.25334471471388</v>
      </c>
      <c r="Q2011" s="37" t="str">
        <f>IF(C2011="ForthPoint","ForthPoint",IF(D2011="Intercompany",_xlfn.XLOOKUP(E2011,'Dept Lookup'!B:B,'Dept Lookup'!A:A),Modified!D2011))</f>
        <v>Data Engineering</v>
      </c>
      <c r="R2011" t="str">
        <f t="shared" si="159"/>
        <v>Globalization Partners</v>
      </c>
      <c r="S2011" s="1" t="s">
        <v>707</v>
      </c>
      <c r="T2011">
        <f t="shared" si="160"/>
        <v>0</v>
      </c>
      <c r="U2011" s="25" t="str">
        <f>IF(K2011&gt;0,K2011,_xlfn.XLOOKUP(M2011,'Client Lookup'!L:L,'Client Lookup'!N:N))</f>
        <v>25866</v>
      </c>
      <c r="V2011" t="str">
        <f>_xlfn.XLOOKUP(_xlfn.NUMBERVALUE(U2011),'Project Lookup'!X:X,'Project Lookup'!B:B)</f>
        <v>GP SOW #33</v>
      </c>
      <c r="X2011" t="str">
        <f t="shared" si="161"/>
        <v>460 Globalization Partners Inc. : 1028 GP SOW #33</v>
      </c>
      <c r="Y2011" t="str">
        <f t="shared" si="162"/>
        <v>460 Globalization Partners Inc.</v>
      </c>
      <c r="Z2011" t="str">
        <f t="shared" si="163"/>
        <v>460 Globalization Partners Inc.</v>
      </c>
      <c r="AA2011" t="str">
        <f>_xlfn.XLOOKUP(Z2011,'Client Lookup'!A:A,'Client Lookup'!C:C)</f>
        <v>Globalization Partners</v>
      </c>
      <c r="AC2011" t="e">
        <f>_xlfn.XLOOKUP(K2011,'Results vs Forecast'!K:K,'Results vs Forecast'!K:K)</f>
        <v>#N/A</v>
      </c>
    </row>
    <row r="2012" spans="1:29" hidden="1">
      <c r="A2012" s="39"/>
      <c r="B2012" s="1" t="s">
        <v>700</v>
      </c>
      <c r="C2012" s="1" t="s">
        <v>701</v>
      </c>
      <c r="D2012" s="1" t="s">
        <v>17</v>
      </c>
      <c r="E2012" s="1" t="s">
        <v>17</v>
      </c>
      <c r="F2012" s="2">
        <v>45535</v>
      </c>
      <c r="G2012" s="2">
        <v>45505</v>
      </c>
      <c r="H2012" s="1" t="s">
        <v>5272</v>
      </c>
      <c r="I2012" s="1" t="s">
        <v>5273</v>
      </c>
      <c r="J2012" s="1" t="s">
        <v>605</v>
      </c>
      <c r="K2012" s="1" t="s">
        <v>850</v>
      </c>
      <c r="L2012" s="1" t="s">
        <v>3752</v>
      </c>
      <c r="M2012" s="1"/>
      <c r="N2012" s="1"/>
      <c r="O2012" s="1"/>
      <c r="P2012" s="40">
        <v>19114.09</v>
      </c>
      <c r="Q2012" s="37" t="str">
        <f>IF(C2012="ForthPoint","ForthPoint",IF(D2012="Intercompany",_xlfn.XLOOKUP(E2012,'Dept Lookup'!B:B,'Dept Lookup'!A:A),Modified!D2012))</f>
        <v>Data Engineering</v>
      </c>
      <c r="R2012" t="str">
        <f t="shared" si="159"/>
        <v>NBCU</v>
      </c>
      <c r="S2012" s="1" t="s">
        <v>707</v>
      </c>
      <c r="T2012">
        <f t="shared" si="160"/>
        <v>0</v>
      </c>
      <c r="U2012" s="25" t="str">
        <f>IF(K2012&gt;0,K2012,_xlfn.XLOOKUP(M2012,'Client Lookup'!L:L,'Client Lookup'!N:N))</f>
        <v>34755</v>
      </c>
      <c r="V2012" t="str">
        <f>_xlfn.XLOOKUP(_xlfn.NUMBERVALUE(U2012),'Project Lookup'!X:X,'Project Lookup'!B:B)</f>
        <v>NBCU - Prism (Wingspan) 2.0 Engineering Team Extension</v>
      </c>
      <c r="X2012" t="str">
        <f t="shared" si="161"/>
        <v>280 NBCU : 1333 NBCU - Prism (Wingspan) 2.0 Engineering Team Extension</v>
      </c>
      <c r="Y2012" t="str">
        <f t="shared" si="162"/>
        <v>280 NBCU</v>
      </c>
      <c r="Z2012" t="str">
        <f t="shared" si="163"/>
        <v>280 NBCU</v>
      </c>
      <c r="AA2012" t="str">
        <f>_xlfn.XLOOKUP(Z2012,'Client Lookup'!A:A,'Client Lookup'!C:C)</f>
        <v>NBCU</v>
      </c>
      <c r="AC2012" t="e">
        <f>_xlfn.XLOOKUP(K2012,'Results vs Forecast'!K:K,'Results vs Forecast'!K:K)</f>
        <v>#N/A</v>
      </c>
    </row>
    <row r="2013" spans="1:29" hidden="1">
      <c r="A2013" s="39"/>
      <c r="B2013" s="1" t="s">
        <v>700</v>
      </c>
      <c r="C2013" s="1" t="s">
        <v>1370</v>
      </c>
      <c r="D2013" s="1" t="s">
        <v>17</v>
      </c>
      <c r="E2013" s="1" t="s">
        <v>17</v>
      </c>
      <c r="F2013" s="2">
        <v>45535</v>
      </c>
      <c r="G2013" s="2">
        <v>45505</v>
      </c>
      <c r="H2013" s="1" t="s">
        <v>5274</v>
      </c>
      <c r="I2013" s="1" t="s">
        <v>5275</v>
      </c>
      <c r="J2013" s="1" t="s">
        <v>812</v>
      </c>
      <c r="K2013" s="1" t="s">
        <v>795</v>
      </c>
      <c r="L2013" s="1" t="s">
        <v>3324</v>
      </c>
      <c r="M2013" s="1"/>
      <c r="N2013" s="1"/>
      <c r="O2013" s="1"/>
      <c r="P2013" s="40">
        <v>448.20863682388205</v>
      </c>
      <c r="Q2013" s="37" t="str">
        <f>IF(C2013="ForthPoint","ForthPoint",IF(D2013="Intercompany",_xlfn.XLOOKUP(E2013,'Dept Lookup'!B:B,'Dept Lookup'!A:A),Modified!D2013))</f>
        <v>Data Engineering</v>
      </c>
      <c r="R2013" t="str">
        <f t="shared" si="159"/>
        <v>Globalization Partners</v>
      </c>
      <c r="S2013" s="1" t="s">
        <v>707</v>
      </c>
      <c r="T2013">
        <f t="shared" si="160"/>
        <v>0</v>
      </c>
      <c r="U2013" s="25" t="str">
        <f>IF(K2013&gt;0,K2013,_xlfn.XLOOKUP(M2013,'Client Lookup'!L:L,'Client Lookup'!N:N))</f>
        <v>35885</v>
      </c>
      <c r="V2013" t="str">
        <f>_xlfn.XLOOKUP(_xlfn.NUMBERVALUE(U2013),'Project Lookup'!X:X,'Project Lookup'!B:B)</f>
        <v>Globalization Partners SOW #41 - Data Engineering Team Renewal</v>
      </c>
      <c r="X2013" t="str">
        <f t="shared" si="161"/>
        <v>460 Globalization Partners Inc. : 1349 Globalization Partners SOW #41 - Data Engineering Team Renewal</v>
      </c>
      <c r="Y2013" t="str">
        <f t="shared" si="162"/>
        <v>460 Globalization Partners Inc.</v>
      </c>
      <c r="Z2013" t="str">
        <f t="shared" si="163"/>
        <v>460 Globalization Partners Inc.</v>
      </c>
      <c r="AA2013" t="str">
        <f>_xlfn.XLOOKUP(Z2013,'Client Lookup'!A:A,'Client Lookup'!C:C)</f>
        <v>Globalization Partners</v>
      </c>
      <c r="AC2013" t="e">
        <f>_xlfn.XLOOKUP(K2013,'Results vs Forecast'!K:K,'Results vs Forecast'!K:K)</f>
        <v>#N/A</v>
      </c>
    </row>
    <row r="2014" spans="1:29" hidden="1">
      <c r="A2014" s="39"/>
      <c r="B2014" s="1" t="s">
        <v>700</v>
      </c>
      <c r="C2014" s="1" t="s">
        <v>1370</v>
      </c>
      <c r="D2014" s="1" t="s">
        <v>17</v>
      </c>
      <c r="E2014" s="1" t="s">
        <v>17</v>
      </c>
      <c r="F2014" s="2">
        <v>45535</v>
      </c>
      <c r="G2014" s="2">
        <v>45505</v>
      </c>
      <c r="H2014" s="1" t="s">
        <v>5276</v>
      </c>
      <c r="I2014" s="1" t="s">
        <v>5277</v>
      </c>
      <c r="J2014" s="1" t="s">
        <v>645</v>
      </c>
      <c r="K2014" s="1" t="s">
        <v>891</v>
      </c>
      <c r="L2014" s="1" t="s">
        <v>3332</v>
      </c>
      <c r="M2014" s="1"/>
      <c r="N2014" s="1"/>
      <c r="O2014" s="1"/>
      <c r="P2014" s="40">
        <v>480.22353945415932</v>
      </c>
      <c r="Q2014" s="37" t="str">
        <f>IF(C2014="ForthPoint","ForthPoint",IF(D2014="Intercompany",_xlfn.XLOOKUP(E2014,'Dept Lookup'!B:B,'Dept Lookup'!A:A),Modified!D2014))</f>
        <v>Data Engineering</v>
      </c>
      <c r="R2014" t="str">
        <f t="shared" si="159"/>
        <v>The Blackstone Group</v>
      </c>
      <c r="S2014" s="1" t="s">
        <v>707</v>
      </c>
      <c r="T2014">
        <f t="shared" si="160"/>
        <v>0</v>
      </c>
      <c r="U2014" s="25" t="str">
        <f>IF(K2014&gt;0,K2014,_xlfn.XLOOKUP(M2014,'Client Lookup'!L:L,'Client Lookup'!N:N))</f>
        <v>25160</v>
      </c>
      <c r="V2014" t="str">
        <f>_xlfn.XLOOKUP(_xlfn.NUMBERVALUE(U2014),'Project Lookup'!X:X,'Project Lookup'!B:B)</f>
        <v>Blackstone SOW #12</v>
      </c>
      <c r="X2014" t="str">
        <f t="shared" si="161"/>
        <v>468 Blackstone Inc. : 988 Blackstone SOW #12</v>
      </c>
      <c r="Y2014" t="str">
        <f t="shared" si="162"/>
        <v>468 Blackstone Inc.</v>
      </c>
      <c r="Z2014" t="str">
        <f t="shared" si="163"/>
        <v>468 Blackstone Inc.</v>
      </c>
      <c r="AA2014" t="str">
        <f>_xlfn.XLOOKUP(Z2014,'Client Lookup'!A:A,'Client Lookup'!C:C)</f>
        <v>The Blackstone Group</v>
      </c>
      <c r="AC2014" t="e">
        <f>_xlfn.XLOOKUP(K2014,'Results vs Forecast'!K:K,'Results vs Forecast'!K:K)</f>
        <v>#N/A</v>
      </c>
    </row>
    <row r="2015" spans="1:29" hidden="1">
      <c r="A2015" s="39"/>
      <c r="B2015" s="1" t="s">
        <v>700</v>
      </c>
      <c r="C2015" s="1" t="s">
        <v>1370</v>
      </c>
      <c r="D2015" s="1" t="s">
        <v>17</v>
      </c>
      <c r="E2015" s="1" t="s">
        <v>17</v>
      </c>
      <c r="F2015" s="2">
        <v>45535</v>
      </c>
      <c r="G2015" s="2">
        <v>45505</v>
      </c>
      <c r="H2015" s="1" t="s">
        <v>5278</v>
      </c>
      <c r="I2015" s="1" t="s">
        <v>5279</v>
      </c>
      <c r="J2015" s="1" t="s">
        <v>617</v>
      </c>
      <c r="K2015" s="1" t="s">
        <v>860</v>
      </c>
      <c r="L2015" s="1" t="s">
        <v>2892</v>
      </c>
      <c r="M2015" s="1"/>
      <c r="N2015" s="1"/>
      <c r="O2015" s="1"/>
      <c r="P2015" s="40">
        <v>320.14902630277288</v>
      </c>
      <c r="Q2015" s="37" t="str">
        <f>IF(C2015="ForthPoint","ForthPoint",IF(D2015="Intercompany",_xlfn.XLOOKUP(E2015,'Dept Lookup'!B:B,'Dept Lookup'!A:A),Modified!D2015))</f>
        <v>Data Engineering</v>
      </c>
      <c r="R2015" t="str">
        <f t="shared" si="159"/>
        <v>Roku</v>
      </c>
      <c r="S2015" s="1" t="s">
        <v>707</v>
      </c>
      <c r="T2015">
        <f t="shared" si="160"/>
        <v>0</v>
      </c>
      <c r="U2015" s="25" t="str">
        <f>IF(K2015&gt;0,K2015,_xlfn.XLOOKUP(M2015,'Client Lookup'!L:L,'Client Lookup'!N:N))</f>
        <v>25138</v>
      </c>
      <c r="V2015" t="str">
        <f>_xlfn.XLOOKUP(_xlfn.NUMBERVALUE(U2015),'Project Lookup'!X:X,'Project Lookup'!B:B)</f>
        <v>SOW#1 2024 - DE &amp; BI Team</v>
      </c>
      <c r="X2015" t="str">
        <f t="shared" si="161"/>
        <v>459 Roku Inc. : 966 SOW#1 2024 - DE &amp; BI Team</v>
      </c>
      <c r="Y2015" t="str">
        <f t="shared" si="162"/>
        <v>459 Roku Inc.</v>
      </c>
      <c r="Z2015" t="str">
        <f t="shared" si="163"/>
        <v>459 Roku Inc.</v>
      </c>
      <c r="AA2015" t="str">
        <f>_xlfn.XLOOKUP(Z2015,'Client Lookup'!A:A,'Client Lookup'!C:C)</f>
        <v>Roku</v>
      </c>
      <c r="AC2015" t="e">
        <f>_xlfn.XLOOKUP(K2015,'Results vs Forecast'!K:K,'Results vs Forecast'!K:K)</f>
        <v>#N/A</v>
      </c>
    </row>
    <row r="2016" spans="1:29" hidden="1">
      <c r="A2016" s="39"/>
      <c r="B2016" s="1" t="s">
        <v>700</v>
      </c>
      <c r="C2016" s="1" t="s">
        <v>1370</v>
      </c>
      <c r="D2016" s="1" t="s">
        <v>17</v>
      </c>
      <c r="E2016" s="1" t="s">
        <v>17</v>
      </c>
      <c r="F2016" s="2">
        <v>45535</v>
      </c>
      <c r="G2016" s="2">
        <v>45505</v>
      </c>
      <c r="H2016" s="1" t="s">
        <v>5280</v>
      </c>
      <c r="I2016" s="1" t="s">
        <v>5281</v>
      </c>
      <c r="J2016" s="1" t="s">
        <v>642</v>
      </c>
      <c r="K2016" s="1" t="s">
        <v>881</v>
      </c>
      <c r="L2016" s="1" t="s">
        <v>3416</v>
      </c>
      <c r="M2016" s="1"/>
      <c r="N2016" s="1"/>
      <c r="O2016" s="1"/>
      <c r="P2016" s="40">
        <v>520.2421677420059</v>
      </c>
      <c r="Q2016" s="37" t="str">
        <f>IF(C2016="ForthPoint","ForthPoint",IF(D2016="Intercompany",_xlfn.XLOOKUP(E2016,'Dept Lookup'!B:B,'Dept Lookup'!A:A),Modified!D2016))</f>
        <v>Data Engineering</v>
      </c>
      <c r="R2016" t="str">
        <f t="shared" si="159"/>
        <v>The Blackstone Group</v>
      </c>
      <c r="S2016" s="1" t="s">
        <v>707</v>
      </c>
      <c r="T2016">
        <f t="shared" si="160"/>
        <v>0</v>
      </c>
      <c r="U2016" s="25" t="str">
        <f>IF(K2016&gt;0,K2016,_xlfn.XLOOKUP(M2016,'Client Lookup'!L:L,'Client Lookup'!N:N))</f>
        <v>32036</v>
      </c>
      <c r="V2016" t="str">
        <f>_xlfn.XLOOKUP(_xlfn.NUMBERVALUE(U2016),'Project Lookup'!X:X,'Project Lookup'!B:B)</f>
        <v>Blackstone - Python Engineers (James Team)</v>
      </c>
      <c r="X2016" t="str">
        <f t="shared" si="161"/>
        <v>468 Blackstone Inc. : 1255 Blackstone - Python Engineers (James Team)</v>
      </c>
      <c r="Y2016" t="str">
        <f t="shared" si="162"/>
        <v>468 Blackstone Inc.</v>
      </c>
      <c r="Z2016" t="str">
        <f t="shared" si="163"/>
        <v>468 Blackstone Inc.</v>
      </c>
      <c r="AA2016" t="str">
        <f>_xlfn.XLOOKUP(Z2016,'Client Lookup'!A:A,'Client Lookup'!C:C)</f>
        <v>The Blackstone Group</v>
      </c>
      <c r="AC2016" t="e">
        <f>_xlfn.XLOOKUP(K2016,'Results vs Forecast'!K:K,'Results vs Forecast'!K:K)</f>
        <v>#N/A</v>
      </c>
    </row>
    <row r="2017" spans="1:29" hidden="1">
      <c r="A2017" s="39"/>
      <c r="B2017" s="1" t="s">
        <v>700</v>
      </c>
      <c r="C2017" s="1" t="s">
        <v>1370</v>
      </c>
      <c r="D2017" s="1" t="s">
        <v>17</v>
      </c>
      <c r="E2017" s="1" t="s">
        <v>17</v>
      </c>
      <c r="F2017" s="2">
        <v>45535</v>
      </c>
      <c r="G2017" s="2">
        <v>45505</v>
      </c>
      <c r="H2017" s="1" t="s">
        <v>5282</v>
      </c>
      <c r="I2017" s="1" t="s">
        <v>5283</v>
      </c>
      <c r="J2017" s="1" t="s">
        <v>643</v>
      </c>
      <c r="K2017" s="1" t="s">
        <v>890</v>
      </c>
      <c r="L2017" s="1" t="s">
        <v>3373</v>
      </c>
      <c r="M2017" s="1"/>
      <c r="N2017" s="1"/>
      <c r="O2017" s="1"/>
      <c r="P2017" s="40">
        <v>520.2421677420059</v>
      </c>
      <c r="Q2017" s="37" t="str">
        <f>IF(C2017="ForthPoint","ForthPoint",IF(D2017="Intercompany",_xlfn.XLOOKUP(E2017,'Dept Lookup'!B:B,'Dept Lookup'!A:A),Modified!D2017))</f>
        <v>Data Engineering</v>
      </c>
      <c r="R2017" t="str">
        <f t="shared" si="159"/>
        <v>The Blackstone Group</v>
      </c>
      <c r="S2017" s="1" t="s">
        <v>707</v>
      </c>
      <c r="T2017">
        <f t="shared" si="160"/>
        <v>0</v>
      </c>
      <c r="U2017" s="25" t="str">
        <f>IF(K2017&gt;0,K2017,_xlfn.XLOOKUP(M2017,'Client Lookup'!L:L,'Client Lookup'!N:N))</f>
        <v>32875</v>
      </c>
      <c r="V2017" t="str">
        <f>_xlfn.XLOOKUP(_xlfn.NUMBERVALUE(U2017),'Project Lookup'!X:X,'Project Lookup'!B:B)</f>
        <v>Blackstone - SOW#24 FS Engineer (Seb Team)</v>
      </c>
      <c r="X2017" t="str">
        <f t="shared" si="161"/>
        <v>468 Blackstone Inc. : 1285 Blackstone - SOW#24 FS Engineer (Seb Team)</v>
      </c>
      <c r="Y2017" t="str">
        <f t="shared" si="162"/>
        <v>468 Blackstone Inc.</v>
      </c>
      <c r="Z2017" t="str">
        <f t="shared" si="163"/>
        <v>468 Blackstone Inc.</v>
      </c>
      <c r="AA2017" t="str">
        <f>_xlfn.XLOOKUP(Z2017,'Client Lookup'!A:A,'Client Lookup'!C:C)</f>
        <v>The Blackstone Group</v>
      </c>
      <c r="AC2017" t="e">
        <f>_xlfn.XLOOKUP(K2017,'Results vs Forecast'!K:K,'Results vs Forecast'!K:K)</f>
        <v>#N/A</v>
      </c>
    </row>
    <row r="2018" spans="1:29" hidden="1">
      <c r="A2018" s="39"/>
      <c r="B2018" s="1" t="s">
        <v>700</v>
      </c>
      <c r="C2018" s="1" t="s">
        <v>1370</v>
      </c>
      <c r="D2018" s="1" t="s">
        <v>17</v>
      </c>
      <c r="E2018" s="1" t="s">
        <v>17</v>
      </c>
      <c r="F2018" s="2">
        <v>45535</v>
      </c>
      <c r="G2018" s="2">
        <v>45505</v>
      </c>
      <c r="H2018" s="1" t="s">
        <v>5284</v>
      </c>
      <c r="I2018" s="1" t="s">
        <v>5285</v>
      </c>
      <c r="J2018" s="1" t="s">
        <v>617</v>
      </c>
      <c r="K2018" s="1" t="s">
        <v>860</v>
      </c>
      <c r="L2018" s="1" t="s">
        <v>2892</v>
      </c>
      <c r="M2018" s="1"/>
      <c r="N2018" s="1"/>
      <c r="O2018" s="1"/>
      <c r="P2018" s="40">
        <v>464.21608813902071</v>
      </c>
      <c r="Q2018" s="37" t="str">
        <f>IF(C2018="ForthPoint","ForthPoint",IF(D2018="Intercompany",_xlfn.XLOOKUP(E2018,'Dept Lookup'!B:B,'Dept Lookup'!A:A),Modified!D2018))</f>
        <v>Data Engineering</v>
      </c>
      <c r="R2018" t="str">
        <f t="shared" si="159"/>
        <v>Roku</v>
      </c>
      <c r="S2018" s="1" t="s">
        <v>707</v>
      </c>
      <c r="T2018">
        <f t="shared" si="160"/>
        <v>0</v>
      </c>
      <c r="U2018" s="25" t="str">
        <f>IF(K2018&gt;0,K2018,_xlfn.XLOOKUP(M2018,'Client Lookup'!L:L,'Client Lookup'!N:N))</f>
        <v>25138</v>
      </c>
      <c r="V2018" t="str">
        <f>_xlfn.XLOOKUP(_xlfn.NUMBERVALUE(U2018),'Project Lookup'!X:X,'Project Lookup'!B:B)</f>
        <v>SOW#1 2024 - DE &amp; BI Team</v>
      </c>
      <c r="X2018" t="str">
        <f t="shared" si="161"/>
        <v>459 Roku Inc. : 966 SOW#1 2024 - DE &amp; BI Team</v>
      </c>
      <c r="Y2018" t="str">
        <f t="shared" si="162"/>
        <v>459 Roku Inc.</v>
      </c>
      <c r="Z2018" t="str">
        <f t="shared" si="163"/>
        <v>459 Roku Inc.</v>
      </c>
      <c r="AA2018" t="str">
        <f>_xlfn.XLOOKUP(Z2018,'Client Lookup'!A:A,'Client Lookup'!C:C)</f>
        <v>Roku</v>
      </c>
      <c r="AC2018" t="e">
        <f>_xlfn.XLOOKUP(K2018,'Results vs Forecast'!K:K,'Results vs Forecast'!K:K)</f>
        <v>#N/A</v>
      </c>
    </row>
    <row r="2019" spans="1:29" hidden="1">
      <c r="A2019" s="39"/>
      <c r="B2019" s="1" t="s">
        <v>700</v>
      </c>
      <c r="C2019" s="1" t="s">
        <v>1370</v>
      </c>
      <c r="D2019" s="1" t="s">
        <v>17</v>
      </c>
      <c r="E2019" s="1" t="s">
        <v>17</v>
      </c>
      <c r="F2019" s="2">
        <v>45535</v>
      </c>
      <c r="G2019" s="2">
        <v>45505</v>
      </c>
      <c r="H2019" s="1" t="s">
        <v>5286</v>
      </c>
      <c r="I2019" s="1" t="s">
        <v>5287</v>
      </c>
      <c r="J2019" s="1" t="s">
        <v>617</v>
      </c>
      <c r="K2019" s="1" t="s">
        <v>860</v>
      </c>
      <c r="L2019" s="1" t="s">
        <v>2892</v>
      </c>
      <c r="M2019" s="1"/>
      <c r="N2019" s="1"/>
      <c r="O2019" s="1"/>
      <c r="P2019" s="40">
        <v>464.21608813902071</v>
      </c>
      <c r="Q2019" s="37" t="str">
        <f>IF(C2019="ForthPoint","ForthPoint",IF(D2019="Intercompany",_xlfn.XLOOKUP(E2019,'Dept Lookup'!B:B,'Dept Lookup'!A:A),Modified!D2019))</f>
        <v>Data Engineering</v>
      </c>
      <c r="R2019" t="str">
        <f t="shared" si="159"/>
        <v>Roku</v>
      </c>
      <c r="S2019" s="1" t="s">
        <v>707</v>
      </c>
      <c r="T2019">
        <f t="shared" si="160"/>
        <v>0</v>
      </c>
      <c r="U2019" s="25" t="str">
        <f>IF(K2019&gt;0,K2019,_xlfn.XLOOKUP(M2019,'Client Lookup'!L:L,'Client Lookup'!N:N))</f>
        <v>25138</v>
      </c>
      <c r="V2019" t="str">
        <f>_xlfn.XLOOKUP(_xlfn.NUMBERVALUE(U2019),'Project Lookup'!X:X,'Project Lookup'!B:B)</f>
        <v>SOW#1 2024 - DE &amp; BI Team</v>
      </c>
      <c r="X2019" t="str">
        <f t="shared" si="161"/>
        <v>459 Roku Inc. : 966 SOW#1 2024 - DE &amp; BI Team</v>
      </c>
      <c r="Y2019" t="str">
        <f t="shared" si="162"/>
        <v>459 Roku Inc.</v>
      </c>
      <c r="Z2019" t="str">
        <f t="shared" si="163"/>
        <v>459 Roku Inc.</v>
      </c>
      <c r="AA2019" t="str">
        <f>_xlfn.XLOOKUP(Z2019,'Client Lookup'!A:A,'Client Lookup'!C:C)</f>
        <v>Roku</v>
      </c>
      <c r="AC2019" t="e">
        <f>_xlfn.XLOOKUP(K2019,'Results vs Forecast'!K:K,'Results vs Forecast'!K:K)</f>
        <v>#N/A</v>
      </c>
    </row>
    <row r="2020" spans="1:29" hidden="1">
      <c r="A2020" s="39"/>
      <c r="B2020" s="1" t="s">
        <v>700</v>
      </c>
      <c r="C2020" s="1" t="s">
        <v>1370</v>
      </c>
      <c r="D2020" s="1" t="s">
        <v>17</v>
      </c>
      <c r="E2020" s="1" t="s">
        <v>17</v>
      </c>
      <c r="F2020" s="2">
        <v>45535</v>
      </c>
      <c r="G2020" s="2">
        <v>45505</v>
      </c>
      <c r="H2020" s="1" t="s">
        <v>5288</v>
      </c>
      <c r="I2020" s="1" t="s">
        <v>5289</v>
      </c>
      <c r="J2020" s="1" t="s">
        <v>644</v>
      </c>
      <c r="K2020" s="1" t="s">
        <v>888</v>
      </c>
      <c r="L2020" s="1" t="s">
        <v>3388</v>
      </c>
      <c r="M2020" s="1"/>
      <c r="N2020" s="1"/>
      <c r="O2020" s="1"/>
      <c r="P2020" s="40">
        <v>560.2607960298526</v>
      </c>
      <c r="Q2020" s="37" t="str">
        <f>IF(C2020="ForthPoint","ForthPoint",IF(D2020="Intercompany",_xlfn.XLOOKUP(E2020,'Dept Lookup'!B:B,'Dept Lookup'!A:A),Modified!D2020))</f>
        <v>Data Engineering</v>
      </c>
      <c r="R2020" t="str">
        <f t="shared" si="159"/>
        <v>The Blackstone Group</v>
      </c>
      <c r="S2020" s="1" t="s">
        <v>707</v>
      </c>
      <c r="T2020">
        <f t="shared" si="160"/>
        <v>0</v>
      </c>
      <c r="U2020" s="25" t="str">
        <f>IF(K2020&gt;0,K2020,_xlfn.XLOOKUP(M2020,'Client Lookup'!L:L,'Client Lookup'!N:N))</f>
        <v>34751</v>
      </c>
      <c r="V2020" t="str">
        <f>_xlfn.XLOOKUP(_xlfn.NUMBERVALUE(U2020),'Project Lookup'!X:X,'Project Lookup'!B:B)</f>
        <v>Blackstone - SOW#19 - Exec Office Team (.Net)</v>
      </c>
      <c r="X2020" t="str">
        <f t="shared" si="161"/>
        <v>468 Blackstone Inc. : 1329 Blackstone - SOW#19 - Exec Office Team (.Net)</v>
      </c>
      <c r="Y2020" t="str">
        <f t="shared" si="162"/>
        <v>468 Blackstone Inc.</v>
      </c>
      <c r="Z2020" t="str">
        <f t="shared" si="163"/>
        <v>468 Blackstone Inc.</v>
      </c>
      <c r="AA2020" t="str">
        <f>_xlfn.XLOOKUP(Z2020,'Client Lookup'!A:A,'Client Lookup'!C:C)</f>
        <v>The Blackstone Group</v>
      </c>
      <c r="AC2020" t="e">
        <f>_xlfn.XLOOKUP(K2020,'Results vs Forecast'!K:K,'Results vs Forecast'!K:K)</f>
        <v>#N/A</v>
      </c>
    </row>
    <row r="2021" spans="1:29" hidden="1">
      <c r="A2021" s="39"/>
      <c r="B2021" s="1" t="s">
        <v>700</v>
      </c>
      <c r="C2021" s="1" t="s">
        <v>1370</v>
      </c>
      <c r="D2021" s="1" t="s">
        <v>17</v>
      </c>
      <c r="E2021" s="1" t="s">
        <v>17</v>
      </c>
      <c r="F2021" s="2">
        <v>45535</v>
      </c>
      <c r="G2021" s="2">
        <v>45505</v>
      </c>
      <c r="H2021" s="1" t="s">
        <v>5290</v>
      </c>
      <c r="I2021" s="1" t="s">
        <v>5291</v>
      </c>
      <c r="J2021" s="1" t="s">
        <v>638</v>
      </c>
      <c r="K2021" s="1" t="s">
        <v>885</v>
      </c>
      <c r="L2021" s="1" t="s">
        <v>3435</v>
      </c>
      <c r="M2021" s="1"/>
      <c r="N2021" s="1"/>
      <c r="O2021" s="1"/>
      <c r="P2021" s="40">
        <v>536.24961905714463</v>
      </c>
      <c r="Q2021" s="37" t="str">
        <f>IF(C2021="ForthPoint","ForthPoint",IF(D2021="Intercompany",_xlfn.XLOOKUP(E2021,'Dept Lookup'!B:B,'Dept Lookup'!A:A),Modified!D2021))</f>
        <v>Data Engineering</v>
      </c>
      <c r="R2021" t="str">
        <f t="shared" si="159"/>
        <v>The Blackstone Group</v>
      </c>
      <c r="S2021" s="1" t="s">
        <v>707</v>
      </c>
      <c r="T2021">
        <f t="shared" si="160"/>
        <v>0</v>
      </c>
      <c r="U2021" s="25" t="str">
        <f>IF(K2021&gt;0,K2021,_xlfn.XLOOKUP(M2021,'Client Lookup'!L:L,'Client Lookup'!N:N))</f>
        <v>28140</v>
      </c>
      <c r="V2021" t="str">
        <f>_xlfn.XLOOKUP(_xlfn.NUMBERVALUE(U2021),'Project Lookup'!X:X,'Project Lookup'!B:B)</f>
        <v>Blackstone - SOW#16 - Exec Office Team (.Net)</v>
      </c>
      <c r="X2021" t="str">
        <f t="shared" si="161"/>
        <v>468 Blackstone Inc. : 1141 Blackstone - SOW#16 - Exec Office Team (.Net)</v>
      </c>
      <c r="Y2021" t="str">
        <f t="shared" si="162"/>
        <v>468 Blackstone Inc.</v>
      </c>
      <c r="Z2021" t="str">
        <f t="shared" si="163"/>
        <v>468 Blackstone Inc.</v>
      </c>
      <c r="AA2021" t="str">
        <f>_xlfn.XLOOKUP(Z2021,'Client Lookup'!A:A,'Client Lookup'!C:C)</f>
        <v>The Blackstone Group</v>
      </c>
      <c r="AC2021" t="e">
        <f>_xlfn.XLOOKUP(K2021,'Results vs Forecast'!K:K,'Results vs Forecast'!K:K)</f>
        <v>#N/A</v>
      </c>
    </row>
    <row r="2022" spans="1:29" hidden="1">
      <c r="A2022" s="39"/>
      <c r="B2022" s="1" t="s">
        <v>700</v>
      </c>
      <c r="C2022" s="1" t="s">
        <v>1370</v>
      </c>
      <c r="D2022" s="1" t="s">
        <v>17</v>
      </c>
      <c r="E2022" s="1" t="s">
        <v>17</v>
      </c>
      <c r="F2022" s="2">
        <v>45535</v>
      </c>
      <c r="G2022" s="2">
        <v>45505</v>
      </c>
      <c r="H2022" s="1" t="s">
        <v>5292</v>
      </c>
      <c r="I2022" s="1" t="s">
        <v>5293</v>
      </c>
      <c r="J2022" s="1" t="s">
        <v>631</v>
      </c>
      <c r="K2022" s="1" t="s">
        <v>873</v>
      </c>
      <c r="L2022" s="1" t="s">
        <v>3355</v>
      </c>
      <c r="M2022" s="1"/>
      <c r="N2022" s="1"/>
      <c r="O2022" s="1"/>
      <c r="P2022" s="40">
        <v>520.2421677420059</v>
      </c>
      <c r="Q2022" s="37" t="str">
        <f>IF(C2022="ForthPoint","ForthPoint",IF(D2022="Intercompany",_xlfn.XLOOKUP(E2022,'Dept Lookup'!B:B,'Dept Lookup'!A:A),Modified!D2022))</f>
        <v>Data Engineering</v>
      </c>
      <c r="R2022" t="str">
        <f t="shared" si="159"/>
        <v>Stagwellglobal</v>
      </c>
      <c r="S2022" s="1" t="s">
        <v>707</v>
      </c>
      <c r="T2022">
        <f t="shared" si="160"/>
        <v>0</v>
      </c>
      <c r="U2022" s="25" t="str">
        <f>IF(K2022&gt;0,K2022,_xlfn.XLOOKUP(M2022,'Client Lookup'!L:L,'Client Lookup'!N:N))</f>
        <v>25157</v>
      </c>
      <c r="V2022" t="str">
        <f>_xlfn.XLOOKUP(_xlfn.NUMBERVALUE(U2022),'Project Lookup'!X:X,'Project Lookup'!B:B)</f>
        <v>Stagwell SOW#1</v>
      </c>
      <c r="X2022" t="str">
        <f t="shared" si="161"/>
        <v>469 Stagwell Marketing Cloud LLC : 985 Stagwell SOW#1</v>
      </c>
      <c r="Y2022" t="str">
        <f t="shared" si="162"/>
        <v>469 Stagwell Marketing Cloud LLC</v>
      </c>
      <c r="Z2022" t="str">
        <f t="shared" si="163"/>
        <v>469 Stagwell Marketing Cloud LLC</v>
      </c>
      <c r="AA2022" t="str">
        <f>_xlfn.XLOOKUP(Z2022,'Client Lookup'!A:A,'Client Lookup'!C:C)</f>
        <v>Stagwellglobal</v>
      </c>
      <c r="AC2022" t="e">
        <f>_xlfn.XLOOKUP(K2022,'Results vs Forecast'!K:K,'Results vs Forecast'!K:K)</f>
        <v>#N/A</v>
      </c>
    </row>
    <row r="2023" spans="1:29" hidden="1">
      <c r="A2023" s="39"/>
      <c r="B2023" s="1" t="s">
        <v>700</v>
      </c>
      <c r="C2023" s="1" t="s">
        <v>1370</v>
      </c>
      <c r="D2023" s="1" t="s">
        <v>17</v>
      </c>
      <c r="E2023" s="1" t="s">
        <v>17</v>
      </c>
      <c r="F2023" s="2">
        <v>45535</v>
      </c>
      <c r="G2023" s="2">
        <v>45505</v>
      </c>
      <c r="H2023" s="1" t="s">
        <v>5294</v>
      </c>
      <c r="I2023" s="1" t="s">
        <v>5295</v>
      </c>
      <c r="J2023" s="1" t="s">
        <v>645</v>
      </c>
      <c r="K2023" s="1" t="s">
        <v>891</v>
      </c>
      <c r="L2023" s="1" t="s">
        <v>3332</v>
      </c>
      <c r="M2023" s="1"/>
      <c r="N2023" s="1"/>
      <c r="O2023" s="1"/>
      <c r="P2023" s="40">
        <v>560.2607960298526</v>
      </c>
      <c r="Q2023" s="37" t="str">
        <f>IF(C2023="ForthPoint","ForthPoint",IF(D2023="Intercompany",_xlfn.XLOOKUP(E2023,'Dept Lookup'!B:B,'Dept Lookup'!A:A),Modified!D2023))</f>
        <v>Data Engineering</v>
      </c>
      <c r="R2023" t="str">
        <f t="shared" si="159"/>
        <v>The Blackstone Group</v>
      </c>
      <c r="S2023" s="1" t="s">
        <v>707</v>
      </c>
      <c r="T2023">
        <f t="shared" si="160"/>
        <v>0</v>
      </c>
      <c r="U2023" s="25" t="str">
        <f>IF(K2023&gt;0,K2023,_xlfn.XLOOKUP(M2023,'Client Lookup'!L:L,'Client Lookup'!N:N))</f>
        <v>25160</v>
      </c>
      <c r="V2023" t="str">
        <f>_xlfn.XLOOKUP(_xlfn.NUMBERVALUE(U2023),'Project Lookup'!X:X,'Project Lookup'!B:B)</f>
        <v>Blackstone SOW #12</v>
      </c>
      <c r="X2023" t="str">
        <f t="shared" si="161"/>
        <v>468 Blackstone Inc. : 988 Blackstone SOW #12</v>
      </c>
      <c r="Y2023" t="str">
        <f t="shared" si="162"/>
        <v>468 Blackstone Inc.</v>
      </c>
      <c r="Z2023" t="str">
        <f t="shared" si="163"/>
        <v>468 Blackstone Inc.</v>
      </c>
      <c r="AA2023" t="str">
        <f>_xlfn.XLOOKUP(Z2023,'Client Lookup'!A:A,'Client Lookup'!C:C)</f>
        <v>The Blackstone Group</v>
      </c>
      <c r="AC2023" t="e">
        <f>_xlfn.XLOOKUP(K2023,'Results vs Forecast'!K:K,'Results vs Forecast'!K:K)</f>
        <v>#N/A</v>
      </c>
    </row>
    <row r="2024" spans="1:29" hidden="1">
      <c r="A2024" s="39"/>
      <c r="B2024" s="1" t="s">
        <v>700</v>
      </c>
      <c r="C2024" s="1" t="s">
        <v>1370</v>
      </c>
      <c r="D2024" s="1" t="s">
        <v>17</v>
      </c>
      <c r="E2024" s="1" t="s">
        <v>17</v>
      </c>
      <c r="F2024" s="2">
        <v>45535</v>
      </c>
      <c r="G2024" s="2">
        <v>45505</v>
      </c>
      <c r="H2024" s="1" t="s">
        <v>5296</v>
      </c>
      <c r="I2024" s="1" t="s">
        <v>5297</v>
      </c>
      <c r="J2024" s="1" t="s">
        <v>799</v>
      </c>
      <c r="K2024" s="1" t="s">
        <v>797</v>
      </c>
      <c r="L2024" s="1" t="s">
        <v>3338</v>
      </c>
      <c r="M2024" s="1"/>
      <c r="N2024" s="1"/>
      <c r="O2024" s="1"/>
      <c r="P2024" s="40">
        <v>180.08382729530976</v>
      </c>
      <c r="Q2024" s="37" t="str">
        <f>IF(C2024="ForthPoint","ForthPoint",IF(D2024="Intercompany",_xlfn.XLOOKUP(E2024,'Dept Lookup'!B:B,'Dept Lookup'!A:A),Modified!D2024))</f>
        <v>Data Engineering</v>
      </c>
      <c r="R2024" t="str">
        <f t="shared" si="159"/>
        <v>Fedefarma</v>
      </c>
      <c r="S2024" s="1" t="s">
        <v>707</v>
      </c>
      <c r="T2024">
        <f t="shared" si="160"/>
        <v>0</v>
      </c>
      <c r="U2024" s="25" t="str">
        <f>IF(K2024&gt;0,K2024,_xlfn.XLOOKUP(M2024,'Client Lookup'!L:L,'Client Lookup'!N:N))</f>
        <v>28678</v>
      </c>
      <c r="V2024" t="str">
        <f>_xlfn.XLOOKUP(_xlfn.NUMBERVALUE(U2024),'Project Lookup'!X:X,'Project Lookup'!B:B)</f>
        <v>Fedefarma: Landing Zone Assessment &amp; Recommendation Phase</v>
      </c>
      <c r="X2024" t="str">
        <f t="shared" si="161"/>
        <v>456 ICC in Montevideo represents Blend360 : 1166 Fedefarma: Landing Zone Assessment &amp; Recommendation Phase</v>
      </c>
      <c r="Y2024" t="str">
        <f t="shared" si="162"/>
        <v>456 ICC in Montevideo represents Blend360</v>
      </c>
      <c r="Z2024" t="str">
        <f t="shared" si="163"/>
        <v>456 ICC in Montevideo represents Blend360</v>
      </c>
      <c r="AA2024" t="str">
        <f>_xlfn.XLOOKUP(Z2024,'Client Lookup'!A:A,'Client Lookup'!C:C)</f>
        <v>Fedefarma</v>
      </c>
      <c r="AC2024" t="e">
        <f>_xlfn.XLOOKUP(K2024,'Results vs Forecast'!K:K,'Results vs Forecast'!K:K)</f>
        <v>#N/A</v>
      </c>
    </row>
    <row r="2025" spans="1:29" hidden="1">
      <c r="A2025" s="39"/>
      <c r="B2025" s="1" t="s">
        <v>700</v>
      </c>
      <c r="C2025" s="1" t="s">
        <v>1370</v>
      </c>
      <c r="D2025" s="1" t="s">
        <v>17</v>
      </c>
      <c r="E2025" s="1" t="s">
        <v>17</v>
      </c>
      <c r="F2025" s="2">
        <v>45535</v>
      </c>
      <c r="G2025" s="2">
        <v>45505</v>
      </c>
      <c r="H2025" s="1" t="s">
        <v>5298</v>
      </c>
      <c r="I2025" s="1" t="s">
        <v>5299</v>
      </c>
      <c r="J2025" s="1" t="s">
        <v>638</v>
      </c>
      <c r="K2025" s="1" t="s">
        <v>885</v>
      </c>
      <c r="L2025" s="1" t="s">
        <v>3435</v>
      </c>
      <c r="M2025" s="1"/>
      <c r="N2025" s="1"/>
      <c r="O2025" s="1"/>
      <c r="P2025" s="40">
        <v>536.24961905714463</v>
      </c>
      <c r="Q2025" s="37" t="str">
        <f>IF(C2025="ForthPoint","ForthPoint",IF(D2025="Intercompany",_xlfn.XLOOKUP(E2025,'Dept Lookup'!B:B,'Dept Lookup'!A:A),Modified!D2025))</f>
        <v>Data Engineering</v>
      </c>
      <c r="R2025" t="str">
        <f t="shared" si="159"/>
        <v>The Blackstone Group</v>
      </c>
      <c r="S2025" s="1" t="s">
        <v>707</v>
      </c>
      <c r="T2025">
        <f t="shared" si="160"/>
        <v>0</v>
      </c>
      <c r="U2025" s="25" t="str">
        <f>IF(K2025&gt;0,K2025,_xlfn.XLOOKUP(M2025,'Client Lookup'!L:L,'Client Lookup'!N:N))</f>
        <v>28140</v>
      </c>
      <c r="V2025" t="str">
        <f>_xlfn.XLOOKUP(_xlfn.NUMBERVALUE(U2025),'Project Lookup'!X:X,'Project Lookup'!B:B)</f>
        <v>Blackstone - SOW#16 - Exec Office Team (.Net)</v>
      </c>
      <c r="X2025" t="str">
        <f t="shared" si="161"/>
        <v>468 Blackstone Inc. : 1141 Blackstone - SOW#16 - Exec Office Team (.Net)</v>
      </c>
      <c r="Y2025" t="str">
        <f t="shared" si="162"/>
        <v>468 Blackstone Inc.</v>
      </c>
      <c r="Z2025" t="str">
        <f t="shared" si="163"/>
        <v>468 Blackstone Inc.</v>
      </c>
      <c r="AA2025" t="str">
        <f>_xlfn.XLOOKUP(Z2025,'Client Lookup'!A:A,'Client Lookup'!C:C)</f>
        <v>The Blackstone Group</v>
      </c>
      <c r="AC2025" t="e">
        <f>_xlfn.XLOOKUP(K2025,'Results vs Forecast'!K:K,'Results vs Forecast'!K:K)</f>
        <v>#N/A</v>
      </c>
    </row>
    <row r="2026" spans="1:29" hidden="1">
      <c r="A2026" s="39"/>
      <c r="B2026" s="1" t="s">
        <v>700</v>
      </c>
      <c r="C2026" s="1" t="s">
        <v>1370</v>
      </c>
      <c r="D2026" s="1" t="s">
        <v>17</v>
      </c>
      <c r="E2026" s="1" t="s">
        <v>17</v>
      </c>
      <c r="F2026" s="2">
        <v>45535</v>
      </c>
      <c r="G2026" s="2">
        <v>45505</v>
      </c>
      <c r="H2026" s="1" t="s">
        <v>5300</v>
      </c>
      <c r="I2026" s="1" t="s">
        <v>5301</v>
      </c>
      <c r="J2026" s="1" t="s">
        <v>818</v>
      </c>
      <c r="K2026" s="1" t="s">
        <v>796</v>
      </c>
      <c r="L2026" s="1" t="s">
        <v>3346</v>
      </c>
      <c r="M2026" s="1"/>
      <c r="N2026" s="1"/>
      <c r="O2026" s="1"/>
      <c r="P2026" s="40">
        <v>520.2421677420059</v>
      </c>
      <c r="Q2026" s="37" t="str">
        <f>IF(C2026="ForthPoint","ForthPoint",IF(D2026="Intercompany",_xlfn.XLOOKUP(E2026,'Dept Lookup'!B:B,'Dept Lookup'!A:A),Modified!D2026))</f>
        <v>Data Engineering</v>
      </c>
      <c r="R2026" t="str">
        <f t="shared" si="159"/>
        <v>Globalization Partners</v>
      </c>
      <c r="S2026" s="1" t="s">
        <v>707</v>
      </c>
      <c r="T2026">
        <f t="shared" si="160"/>
        <v>0</v>
      </c>
      <c r="U2026" s="25" t="str">
        <f>IF(K2026&gt;0,K2026,_xlfn.XLOOKUP(M2026,'Client Lookup'!L:L,'Client Lookup'!N:N))</f>
        <v>36410</v>
      </c>
      <c r="V2026" t="str">
        <f>_xlfn.XLOOKUP(_xlfn.NUMBERVALUE(U2026),'Project Lookup'!X:X,'Project Lookup'!B:B)</f>
        <v>Globalization Partners SOW #40 - Data Engineering Team Renewal</v>
      </c>
      <c r="X2026" t="str">
        <f t="shared" si="161"/>
        <v>460 Globalization Partners Inc. : 1367 Globalization Partners SOW #40 - Data Engineering Team Renewal</v>
      </c>
      <c r="Y2026" t="str">
        <f t="shared" si="162"/>
        <v>460 Globalization Partners Inc.</v>
      </c>
      <c r="Z2026" t="str">
        <f t="shared" si="163"/>
        <v>460 Globalization Partners Inc.</v>
      </c>
      <c r="AA2026" t="str">
        <f>_xlfn.XLOOKUP(Z2026,'Client Lookup'!A:A,'Client Lookup'!C:C)</f>
        <v>Globalization Partners</v>
      </c>
      <c r="AC2026" t="e">
        <f>_xlfn.XLOOKUP(K2026,'Results vs Forecast'!K:K,'Results vs Forecast'!K:K)</f>
        <v>#N/A</v>
      </c>
    </row>
    <row r="2027" spans="1:29" hidden="1">
      <c r="A2027" s="39"/>
      <c r="B2027" s="1" t="s">
        <v>700</v>
      </c>
      <c r="C2027" s="1" t="s">
        <v>1370</v>
      </c>
      <c r="D2027" s="1" t="s">
        <v>17</v>
      </c>
      <c r="E2027" s="1" t="s">
        <v>17</v>
      </c>
      <c r="F2027" s="2">
        <v>45535</v>
      </c>
      <c r="G2027" s="2">
        <v>45505</v>
      </c>
      <c r="H2027" s="1" t="s">
        <v>5302</v>
      </c>
      <c r="I2027" s="1" t="s">
        <v>5303</v>
      </c>
      <c r="J2027" s="1" t="s">
        <v>617</v>
      </c>
      <c r="K2027" s="1" t="s">
        <v>860</v>
      </c>
      <c r="L2027" s="1" t="s">
        <v>2892</v>
      </c>
      <c r="M2027" s="1"/>
      <c r="N2027" s="1"/>
      <c r="O2027" s="1"/>
      <c r="P2027" s="40">
        <v>320.14902630277288</v>
      </c>
      <c r="Q2027" s="37" t="str">
        <f>IF(C2027="ForthPoint","ForthPoint",IF(D2027="Intercompany",_xlfn.XLOOKUP(E2027,'Dept Lookup'!B:B,'Dept Lookup'!A:A),Modified!D2027))</f>
        <v>Data Engineering</v>
      </c>
      <c r="R2027" t="str">
        <f t="shared" si="159"/>
        <v>Roku</v>
      </c>
      <c r="S2027" s="1" t="s">
        <v>707</v>
      </c>
      <c r="T2027">
        <f t="shared" si="160"/>
        <v>0</v>
      </c>
      <c r="U2027" s="25" t="str">
        <f>IF(K2027&gt;0,K2027,_xlfn.XLOOKUP(M2027,'Client Lookup'!L:L,'Client Lookup'!N:N))</f>
        <v>25138</v>
      </c>
      <c r="V2027" t="str">
        <f>_xlfn.XLOOKUP(_xlfn.NUMBERVALUE(U2027),'Project Lookup'!X:X,'Project Lookup'!B:B)</f>
        <v>SOW#1 2024 - DE &amp; BI Team</v>
      </c>
      <c r="X2027" t="str">
        <f t="shared" si="161"/>
        <v>459 Roku Inc. : 966 SOW#1 2024 - DE &amp; BI Team</v>
      </c>
      <c r="Y2027" t="str">
        <f t="shared" si="162"/>
        <v>459 Roku Inc.</v>
      </c>
      <c r="Z2027" t="str">
        <f t="shared" si="163"/>
        <v>459 Roku Inc.</v>
      </c>
      <c r="AA2027" t="str">
        <f>_xlfn.XLOOKUP(Z2027,'Client Lookup'!A:A,'Client Lookup'!C:C)</f>
        <v>Roku</v>
      </c>
      <c r="AC2027" t="e">
        <f>_xlfn.XLOOKUP(K2027,'Results vs Forecast'!K:K,'Results vs Forecast'!K:K)</f>
        <v>#N/A</v>
      </c>
    </row>
    <row r="2028" spans="1:29" hidden="1">
      <c r="A2028" s="39"/>
      <c r="B2028" s="1" t="s">
        <v>700</v>
      </c>
      <c r="C2028" s="1" t="s">
        <v>1370</v>
      </c>
      <c r="D2028" s="1" t="s">
        <v>17</v>
      </c>
      <c r="E2028" s="1" t="s">
        <v>17</v>
      </c>
      <c r="F2028" s="2">
        <v>45535</v>
      </c>
      <c r="G2028" s="2">
        <v>45505</v>
      </c>
      <c r="H2028" s="1" t="s">
        <v>5304</v>
      </c>
      <c r="I2028" s="1" t="s">
        <v>5305</v>
      </c>
      <c r="J2028" s="1" t="s">
        <v>617</v>
      </c>
      <c r="K2028" s="1" t="s">
        <v>860</v>
      </c>
      <c r="L2028" s="1" t="s">
        <v>2892</v>
      </c>
      <c r="M2028" s="1"/>
      <c r="N2028" s="1"/>
      <c r="O2028" s="1"/>
      <c r="P2028" s="40">
        <v>320.14902630277288</v>
      </c>
      <c r="Q2028" s="37" t="str">
        <f>IF(C2028="ForthPoint","ForthPoint",IF(D2028="Intercompany",_xlfn.XLOOKUP(E2028,'Dept Lookup'!B:B,'Dept Lookup'!A:A),Modified!D2028))</f>
        <v>Data Engineering</v>
      </c>
      <c r="R2028" t="str">
        <f t="shared" si="159"/>
        <v>Roku</v>
      </c>
      <c r="S2028" s="1" t="s">
        <v>707</v>
      </c>
      <c r="T2028">
        <f t="shared" si="160"/>
        <v>0</v>
      </c>
      <c r="U2028" s="25" t="str">
        <f>IF(K2028&gt;0,K2028,_xlfn.XLOOKUP(M2028,'Client Lookup'!L:L,'Client Lookup'!N:N))</f>
        <v>25138</v>
      </c>
      <c r="V2028" t="str">
        <f>_xlfn.XLOOKUP(_xlfn.NUMBERVALUE(U2028),'Project Lookup'!X:X,'Project Lookup'!B:B)</f>
        <v>SOW#1 2024 - DE &amp; BI Team</v>
      </c>
      <c r="X2028" t="str">
        <f t="shared" si="161"/>
        <v>459 Roku Inc. : 966 SOW#1 2024 - DE &amp; BI Team</v>
      </c>
      <c r="Y2028" t="str">
        <f t="shared" si="162"/>
        <v>459 Roku Inc.</v>
      </c>
      <c r="Z2028" t="str">
        <f t="shared" si="163"/>
        <v>459 Roku Inc.</v>
      </c>
      <c r="AA2028" t="str">
        <f>_xlfn.XLOOKUP(Z2028,'Client Lookup'!A:A,'Client Lookup'!C:C)</f>
        <v>Roku</v>
      </c>
      <c r="AC2028" t="e">
        <f>_xlfn.XLOOKUP(K2028,'Results vs Forecast'!K:K,'Results vs Forecast'!K:K)</f>
        <v>#N/A</v>
      </c>
    </row>
    <row r="2029" spans="1:29" hidden="1">
      <c r="A2029" s="39"/>
      <c r="B2029" s="1" t="s">
        <v>700</v>
      </c>
      <c r="C2029" s="1" t="s">
        <v>1370</v>
      </c>
      <c r="D2029" s="1" t="s">
        <v>17</v>
      </c>
      <c r="E2029" s="1" t="s">
        <v>17</v>
      </c>
      <c r="F2029" s="2">
        <v>45535</v>
      </c>
      <c r="G2029" s="2">
        <v>45505</v>
      </c>
      <c r="H2029" s="1" t="s">
        <v>5306</v>
      </c>
      <c r="I2029" s="1" t="s">
        <v>5307</v>
      </c>
      <c r="J2029" s="1" t="s">
        <v>643</v>
      </c>
      <c r="K2029" s="1" t="s">
        <v>890</v>
      </c>
      <c r="L2029" s="1" t="s">
        <v>3373</v>
      </c>
      <c r="M2029" s="1"/>
      <c r="N2029" s="1"/>
      <c r="O2029" s="1"/>
      <c r="P2029" s="40">
        <v>520.2421677420059</v>
      </c>
      <c r="Q2029" s="37" t="str">
        <f>IF(C2029="ForthPoint","ForthPoint",IF(D2029="Intercompany",_xlfn.XLOOKUP(E2029,'Dept Lookup'!B:B,'Dept Lookup'!A:A),Modified!D2029))</f>
        <v>Data Engineering</v>
      </c>
      <c r="R2029" t="str">
        <f t="shared" si="159"/>
        <v>The Blackstone Group</v>
      </c>
      <c r="S2029" s="1" t="s">
        <v>707</v>
      </c>
      <c r="T2029">
        <f t="shared" si="160"/>
        <v>0</v>
      </c>
      <c r="U2029" s="25" t="str">
        <f>IF(K2029&gt;0,K2029,_xlfn.XLOOKUP(M2029,'Client Lookup'!L:L,'Client Lookup'!N:N))</f>
        <v>32875</v>
      </c>
      <c r="V2029" t="str">
        <f>_xlfn.XLOOKUP(_xlfn.NUMBERVALUE(U2029),'Project Lookup'!X:X,'Project Lookup'!B:B)</f>
        <v>Blackstone - SOW#24 FS Engineer (Seb Team)</v>
      </c>
      <c r="X2029" t="str">
        <f t="shared" si="161"/>
        <v>468 Blackstone Inc. : 1285 Blackstone - SOW#24 FS Engineer (Seb Team)</v>
      </c>
      <c r="Y2029" t="str">
        <f t="shared" si="162"/>
        <v>468 Blackstone Inc.</v>
      </c>
      <c r="Z2029" t="str">
        <f t="shared" si="163"/>
        <v>468 Blackstone Inc.</v>
      </c>
      <c r="AA2029" t="str">
        <f>_xlfn.XLOOKUP(Z2029,'Client Lookup'!A:A,'Client Lookup'!C:C)</f>
        <v>The Blackstone Group</v>
      </c>
      <c r="AC2029" t="e">
        <f>_xlfn.XLOOKUP(K2029,'Results vs Forecast'!K:K,'Results vs Forecast'!K:K)</f>
        <v>#N/A</v>
      </c>
    </row>
    <row r="2030" spans="1:29" hidden="1">
      <c r="A2030" s="39"/>
      <c r="B2030" s="1" t="s">
        <v>700</v>
      </c>
      <c r="C2030" s="1" t="s">
        <v>1370</v>
      </c>
      <c r="D2030" s="1" t="s">
        <v>17</v>
      </c>
      <c r="E2030" s="1" t="s">
        <v>17</v>
      </c>
      <c r="F2030" s="2">
        <v>45535</v>
      </c>
      <c r="G2030" s="2">
        <v>45505</v>
      </c>
      <c r="H2030" s="1" t="s">
        <v>5308</v>
      </c>
      <c r="I2030" s="1" t="s">
        <v>5309</v>
      </c>
      <c r="J2030" s="1" t="s">
        <v>617</v>
      </c>
      <c r="K2030" s="1" t="s">
        <v>860</v>
      </c>
      <c r="L2030" s="1" t="s">
        <v>2892</v>
      </c>
      <c r="M2030" s="1"/>
      <c r="N2030" s="1"/>
      <c r="O2030" s="1"/>
      <c r="P2030" s="40">
        <v>320.14902630277288</v>
      </c>
      <c r="Q2030" s="37" t="str">
        <f>IF(C2030="ForthPoint","ForthPoint",IF(D2030="Intercompany",_xlfn.XLOOKUP(E2030,'Dept Lookup'!B:B,'Dept Lookup'!A:A),Modified!D2030))</f>
        <v>Data Engineering</v>
      </c>
      <c r="R2030" t="str">
        <f t="shared" si="159"/>
        <v>Roku</v>
      </c>
      <c r="S2030" s="1" t="s">
        <v>707</v>
      </c>
      <c r="T2030">
        <f t="shared" si="160"/>
        <v>0</v>
      </c>
      <c r="U2030" s="25" t="str">
        <f>IF(K2030&gt;0,K2030,_xlfn.XLOOKUP(M2030,'Client Lookup'!L:L,'Client Lookup'!N:N))</f>
        <v>25138</v>
      </c>
      <c r="V2030" t="str">
        <f>_xlfn.XLOOKUP(_xlfn.NUMBERVALUE(U2030),'Project Lookup'!X:X,'Project Lookup'!B:B)</f>
        <v>SOW#1 2024 - DE &amp; BI Team</v>
      </c>
      <c r="X2030" t="str">
        <f t="shared" si="161"/>
        <v>459 Roku Inc. : 966 SOW#1 2024 - DE &amp; BI Team</v>
      </c>
      <c r="Y2030" t="str">
        <f t="shared" si="162"/>
        <v>459 Roku Inc.</v>
      </c>
      <c r="Z2030" t="str">
        <f t="shared" si="163"/>
        <v>459 Roku Inc.</v>
      </c>
      <c r="AA2030" t="str">
        <f>_xlfn.XLOOKUP(Z2030,'Client Lookup'!A:A,'Client Lookup'!C:C)</f>
        <v>Roku</v>
      </c>
      <c r="AC2030" t="e">
        <f>_xlfn.XLOOKUP(K2030,'Results vs Forecast'!K:K,'Results vs Forecast'!K:K)</f>
        <v>#N/A</v>
      </c>
    </row>
    <row r="2031" spans="1:29" hidden="1">
      <c r="A2031" s="39"/>
      <c r="B2031" s="1" t="s">
        <v>700</v>
      </c>
      <c r="C2031" s="1" t="s">
        <v>1370</v>
      </c>
      <c r="D2031" s="1" t="s">
        <v>17</v>
      </c>
      <c r="E2031" s="1" t="s">
        <v>17</v>
      </c>
      <c r="F2031" s="2">
        <v>45535</v>
      </c>
      <c r="G2031" s="2">
        <v>45505</v>
      </c>
      <c r="H2031" s="1" t="s">
        <v>5310</v>
      </c>
      <c r="I2031" s="1" t="s">
        <v>5311</v>
      </c>
      <c r="J2031" s="1" t="s">
        <v>617</v>
      </c>
      <c r="K2031" s="1" t="s">
        <v>860</v>
      </c>
      <c r="L2031" s="1" t="s">
        <v>2892</v>
      </c>
      <c r="M2031" s="1"/>
      <c r="N2031" s="1"/>
      <c r="O2031" s="1"/>
      <c r="P2031" s="40">
        <v>360.16765459061952</v>
      </c>
      <c r="Q2031" s="37" t="str">
        <f>IF(C2031="ForthPoint","ForthPoint",IF(D2031="Intercompany",_xlfn.XLOOKUP(E2031,'Dept Lookup'!B:B,'Dept Lookup'!A:A),Modified!D2031))</f>
        <v>Data Engineering</v>
      </c>
      <c r="R2031" t="str">
        <f t="shared" si="159"/>
        <v>Roku</v>
      </c>
      <c r="S2031" s="1" t="s">
        <v>707</v>
      </c>
      <c r="T2031">
        <f t="shared" si="160"/>
        <v>0</v>
      </c>
      <c r="U2031" s="25" t="str">
        <f>IF(K2031&gt;0,K2031,_xlfn.XLOOKUP(M2031,'Client Lookup'!L:L,'Client Lookup'!N:N))</f>
        <v>25138</v>
      </c>
      <c r="V2031" t="str">
        <f>_xlfn.XLOOKUP(_xlfn.NUMBERVALUE(U2031),'Project Lookup'!X:X,'Project Lookup'!B:B)</f>
        <v>SOW#1 2024 - DE &amp; BI Team</v>
      </c>
      <c r="X2031" t="str">
        <f t="shared" si="161"/>
        <v>459 Roku Inc. : 966 SOW#1 2024 - DE &amp; BI Team</v>
      </c>
      <c r="Y2031" t="str">
        <f t="shared" si="162"/>
        <v>459 Roku Inc.</v>
      </c>
      <c r="Z2031" t="str">
        <f t="shared" si="163"/>
        <v>459 Roku Inc.</v>
      </c>
      <c r="AA2031" t="str">
        <f>_xlfn.XLOOKUP(Z2031,'Client Lookup'!A:A,'Client Lookup'!C:C)</f>
        <v>Roku</v>
      </c>
      <c r="AC2031" t="e">
        <f>_xlfn.XLOOKUP(K2031,'Results vs Forecast'!K:K,'Results vs Forecast'!K:K)</f>
        <v>#N/A</v>
      </c>
    </row>
    <row r="2032" spans="1:29" hidden="1">
      <c r="A2032" s="39"/>
      <c r="B2032" s="1" t="s">
        <v>700</v>
      </c>
      <c r="C2032" s="1" t="s">
        <v>1370</v>
      </c>
      <c r="D2032" s="1" t="s">
        <v>17</v>
      </c>
      <c r="E2032" s="1" t="s">
        <v>17</v>
      </c>
      <c r="F2032" s="2">
        <v>45535</v>
      </c>
      <c r="G2032" s="2">
        <v>45505</v>
      </c>
      <c r="H2032" s="1" t="s">
        <v>5312</v>
      </c>
      <c r="I2032" s="1" t="s">
        <v>5313</v>
      </c>
      <c r="J2032" s="1" t="s">
        <v>593</v>
      </c>
      <c r="K2032" s="1" t="s">
        <v>842</v>
      </c>
      <c r="L2032" s="1" t="s">
        <v>1809</v>
      </c>
      <c r="M2032" s="1"/>
      <c r="N2032" s="1"/>
      <c r="O2032" s="1"/>
      <c r="P2032" s="40">
        <v>496.23099076929799</v>
      </c>
      <c r="Q2032" s="37" t="str">
        <f>IF(C2032="ForthPoint","ForthPoint",IF(D2032="Intercompany",_xlfn.XLOOKUP(E2032,'Dept Lookup'!B:B,'Dept Lookup'!A:A),Modified!D2032))</f>
        <v>Data Engineering</v>
      </c>
      <c r="R2032" t="str">
        <f t="shared" si="159"/>
        <v>MasterCard</v>
      </c>
      <c r="S2032" s="1" t="s">
        <v>707</v>
      </c>
      <c r="T2032">
        <f t="shared" si="160"/>
        <v>0</v>
      </c>
      <c r="U2032" s="25" t="str">
        <f>IF(K2032&gt;0,K2032,_xlfn.XLOOKUP(M2032,'Client Lookup'!L:L,'Client Lookup'!N:N))</f>
        <v>25146</v>
      </c>
      <c r="V2032" t="str">
        <f>_xlfn.XLOOKUP(_xlfn.NUMBERVALUE(U2032),'Project Lookup'!X:X,'Project Lookup'!B:B)</f>
        <v>Mastercard SOW #6</v>
      </c>
      <c r="X2032" t="str">
        <f t="shared" si="161"/>
        <v>461 Session M Inc. : 974 Mastercard SOW #6</v>
      </c>
      <c r="Y2032" t="str">
        <f t="shared" si="162"/>
        <v>461 Session M Inc.</v>
      </c>
      <c r="Z2032" t="str">
        <f t="shared" si="163"/>
        <v>461 Session M Inc.</v>
      </c>
      <c r="AA2032" t="str">
        <f>_xlfn.XLOOKUP(Z2032,'Client Lookup'!A:A,'Client Lookup'!C:C)</f>
        <v>MasterCard</v>
      </c>
      <c r="AC2032" t="e">
        <f>_xlfn.XLOOKUP(K2032,'Results vs Forecast'!K:K,'Results vs Forecast'!K:K)</f>
        <v>#N/A</v>
      </c>
    </row>
    <row r="2033" spans="1:29" hidden="1">
      <c r="A2033" s="39"/>
      <c r="B2033" s="1" t="s">
        <v>700</v>
      </c>
      <c r="C2033" s="1" t="s">
        <v>1370</v>
      </c>
      <c r="D2033" s="1" t="s">
        <v>17</v>
      </c>
      <c r="E2033" s="1" t="s">
        <v>17</v>
      </c>
      <c r="F2033" s="2">
        <v>45535</v>
      </c>
      <c r="G2033" s="2">
        <v>45505</v>
      </c>
      <c r="H2033" s="1" t="s">
        <v>5314</v>
      </c>
      <c r="I2033" s="1" t="s">
        <v>5315</v>
      </c>
      <c r="J2033" s="1" t="s">
        <v>799</v>
      </c>
      <c r="K2033" s="1" t="s">
        <v>797</v>
      </c>
      <c r="L2033" s="1" t="s">
        <v>3338</v>
      </c>
      <c r="M2033" s="1"/>
      <c r="N2033" s="1"/>
      <c r="O2033" s="1"/>
      <c r="P2033" s="40">
        <v>160.07451315138644</v>
      </c>
      <c r="Q2033" s="37" t="str">
        <f>IF(C2033="ForthPoint","ForthPoint",IF(D2033="Intercompany",_xlfn.XLOOKUP(E2033,'Dept Lookup'!B:B,'Dept Lookup'!A:A),Modified!D2033))</f>
        <v>Data Engineering</v>
      </c>
      <c r="R2033" t="str">
        <f t="shared" si="159"/>
        <v>Fedefarma</v>
      </c>
      <c r="S2033" s="1" t="s">
        <v>707</v>
      </c>
      <c r="T2033">
        <f t="shared" si="160"/>
        <v>0</v>
      </c>
      <c r="U2033" s="25" t="str">
        <f>IF(K2033&gt;0,K2033,_xlfn.XLOOKUP(M2033,'Client Lookup'!L:L,'Client Lookup'!N:N))</f>
        <v>28678</v>
      </c>
      <c r="V2033" t="str">
        <f>_xlfn.XLOOKUP(_xlfn.NUMBERVALUE(U2033),'Project Lookup'!X:X,'Project Lookup'!B:B)</f>
        <v>Fedefarma: Landing Zone Assessment &amp; Recommendation Phase</v>
      </c>
      <c r="X2033" t="str">
        <f t="shared" si="161"/>
        <v>456 ICC in Montevideo represents Blend360 : 1166 Fedefarma: Landing Zone Assessment &amp; Recommendation Phase</v>
      </c>
      <c r="Y2033" t="str">
        <f t="shared" si="162"/>
        <v>456 ICC in Montevideo represents Blend360</v>
      </c>
      <c r="Z2033" t="str">
        <f t="shared" si="163"/>
        <v>456 ICC in Montevideo represents Blend360</v>
      </c>
      <c r="AA2033" t="str">
        <f>_xlfn.XLOOKUP(Z2033,'Client Lookup'!A:A,'Client Lookup'!C:C)</f>
        <v>Fedefarma</v>
      </c>
      <c r="AC2033" t="e">
        <f>_xlfn.XLOOKUP(K2033,'Results vs Forecast'!K:K,'Results vs Forecast'!K:K)</f>
        <v>#N/A</v>
      </c>
    </row>
    <row r="2034" spans="1:29" hidden="1">
      <c r="A2034" s="39"/>
      <c r="B2034" s="1" t="s">
        <v>700</v>
      </c>
      <c r="C2034" s="1" t="s">
        <v>1370</v>
      </c>
      <c r="D2034" s="1" t="s">
        <v>17</v>
      </c>
      <c r="E2034" s="1" t="s">
        <v>17</v>
      </c>
      <c r="F2034" s="2">
        <v>45535</v>
      </c>
      <c r="G2034" s="2">
        <v>45505</v>
      </c>
      <c r="H2034" s="1" t="s">
        <v>5316</v>
      </c>
      <c r="I2034" s="1" t="s">
        <v>5317</v>
      </c>
      <c r="J2034" s="1" t="s">
        <v>818</v>
      </c>
      <c r="K2034" s="1" t="s">
        <v>796</v>
      </c>
      <c r="L2034" s="1" t="s">
        <v>3346</v>
      </c>
      <c r="M2034" s="1"/>
      <c r="N2034" s="1"/>
      <c r="O2034" s="1"/>
      <c r="P2034" s="40">
        <v>520.2421677420059</v>
      </c>
      <c r="Q2034" s="37" t="str">
        <f>IF(C2034="ForthPoint","ForthPoint",IF(D2034="Intercompany",_xlfn.XLOOKUP(E2034,'Dept Lookup'!B:B,'Dept Lookup'!A:A),Modified!D2034))</f>
        <v>Data Engineering</v>
      </c>
      <c r="R2034" t="str">
        <f t="shared" si="159"/>
        <v>Globalization Partners</v>
      </c>
      <c r="S2034" s="1" t="s">
        <v>707</v>
      </c>
      <c r="T2034">
        <f t="shared" si="160"/>
        <v>0</v>
      </c>
      <c r="U2034" s="25" t="str">
        <f>IF(K2034&gt;0,K2034,_xlfn.XLOOKUP(M2034,'Client Lookup'!L:L,'Client Lookup'!N:N))</f>
        <v>36410</v>
      </c>
      <c r="V2034" t="str">
        <f>_xlfn.XLOOKUP(_xlfn.NUMBERVALUE(U2034),'Project Lookup'!X:X,'Project Lookup'!B:B)</f>
        <v>Globalization Partners SOW #40 - Data Engineering Team Renewal</v>
      </c>
      <c r="X2034" t="str">
        <f t="shared" si="161"/>
        <v>460 Globalization Partners Inc. : 1367 Globalization Partners SOW #40 - Data Engineering Team Renewal</v>
      </c>
      <c r="Y2034" t="str">
        <f t="shared" si="162"/>
        <v>460 Globalization Partners Inc.</v>
      </c>
      <c r="Z2034" t="str">
        <f t="shared" si="163"/>
        <v>460 Globalization Partners Inc.</v>
      </c>
      <c r="AA2034" t="str">
        <f>_xlfn.XLOOKUP(Z2034,'Client Lookup'!A:A,'Client Lookup'!C:C)</f>
        <v>Globalization Partners</v>
      </c>
      <c r="AC2034" t="e">
        <f>_xlfn.XLOOKUP(K2034,'Results vs Forecast'!K:K,'Results vs Forecast'!K:K)</f>
        <v>#N/A</v>
      </c>
    </row>
    <row r="2035" spans="1:29" hidden="1">
      <c r="A2035" s="39"/>
      <c r="B2035" s="1" t="s">
        <v>700</v>
      </c>
      <c r="C2035" s="1" t="s">
        <v>1370</v>
      </c>
      <c r="D2035" s="1" t="s">
        <v>17</v>
      </c>
      <c r="E2035" s="1" t="s">
        <v>17</v>
      </c>
      <c r="F2035" s="2">
        <v>45535</v>
      </c>
      <c r="G2035" s="2">
        <v>45505</v>
      </c>
      <c r="H2035" s="1" t="s">
        <v>5318</v>
      </c>
      <c r="I2035" s="1" t="s">
        <v>5319</v>
      </c>
      <c r="J2035" s="1" t="s">
        <v>640</v>
      </c>
      <c r="K2035" s="1" t="s">
        <v>884</v>
      </c>
      <c r="L2035" s="1" t="s">
        <v>3366</v>
      </c>
      <c r="M2035" s="1"/>
      <c r="N2035" s="1"/>
      <c r="O2035" s="1"/>
      <c r="P2035" s="40">
        <v>560.2607960298526</v>
      </c>
      <c r="Q2035" s="37" t="str">
        <f>IF(C2035="ForthPoint","ForthPoint",IF(D2035="Intercompany",_xlfn.XLOOKUP(E2035,'Dept Lookup'!B:B,'Dept Lookup'!A:A),Modified!D2035))</f>
        <v>Data Engineering</v>
      </c>
      <c r="R2035" t="str">
        <f t="shared" si="159"/>
        <v>The Blackstone Group</v>
      </c>
      <c r="S2035" s="1" t="s">
        <v>707</v>
      </c>
      <c r="T2035">
        <f t="shared" si="160"/>
        <v>0</v>
      </c>
      <c r="U2035" s="25" t="str">
        <f>IF(K2035&gt;0,K2035,_xlfn.XLOOKUP(M2035,'Client Lookup'!L:L,'Client Lookup'!N:N))</f>
        <v>29210</v>
      </c>
      <c r="V2035" t="str">
        <f>_xlfn.XLOOKUP(_xlfn.NUMBERVALUE(U2035),'Project Lookup'!X:X,'Project Lookup'!B:B)</f>
        <v>Blackstone - SOW#15 - Developer Experience Team (.Net)</v>
      </c>
      <c r="X2035" t="str">
        <f t="shared" si="161"/>
        <v>468 Blackstone Inc. : 1189 Blackstone - SOW#15 - Developer Experience Team (.Net)</v>
      </c>
      <c r="Y2035" t="str">
        <f t="shared" si="162"/>
        <v>468 Blackstone Inc.</v>
      </c>
      <c r="Z2035" t="str">
        <f t="shared" si="163"/>
        <v>468 Blackstone Inc.</v>
      </c>
      <c r="AA2035" t="str">
        <f>_xlfn.XLOOKUP(Z2035,'Client Lookup'!A:A,'Client Lookup'!C:C)</f>
        <v>The Blackstone Group</v>
      </c>
      <c r="AC2035" t="e">
        <f>_xlfn.XLOOKUP(K2035,'Results vs Forecast'!K:K,'Results vs Forecast'!K:K)</f>
        <v>#N/A</v>
      </c>
    </row>
    <row r="2036" spans="1:29" hidden="1">
      <c r="A2036" s="39"/>
      <c r="B2036" s="1" t="s">
        <v>700</v>
      </c>
      <c r="C2036" s="1" t="s">
        <v>1370</v>
      </c>
      <c r="D2036" s="1" t="s">
        <v>17</v>
      </c>
      <c r="E2036" s="1" t="s">
        <v>17</v>
      </c>
      <c r="F2036" s="2">
        <v>45535</v>
      </c>
      <c r="G2036" s="2">
        <v>45505</v>
      </c>
      <c r="H2036" s="1" t="s">
        <v>5320</v>
      </c>
      <c r="I2036" s="1" t="s">
        <v>5321</v>
      </c>
      <c r="J2036" s="1" t="s">
        <v>816</v>
      </c>
      <c r="K2036" s="1" t="s">
        <v>798</v>
      </c>
      <c r="L2036" s="1" t="s">
        <v>3413</v>
      </c>
      <c r="M2036" s="1"/>
      <c r="N2036" s="1"/>
      <c r="O2036" s="1"/>
      <c r="P2036" s="40">
        <v>376.17510590575813</v>
      </c>
      <c r="Q2036" s="37" t="str">
        <f>IF(C2036="ForthPoint","ForthPoint",IF(D2036="Intercompany",_xlfn.XLOOKUP(E2036,'Dept Lookup'!B:B,'Dept Lookup'!A:A),Modified!D2036))</f>
        <v>Data Engineering</v>
      </c>
      <c r="R2036" t="str">
        <f t="shared" si="159"/>
        <v>Globalization Partners</v>
      </c>
      <c r="S2036" s="1" t="s">
        <v>707</v>
      </c>
      <c r="T2036">
        <f t="shared" si="160"/>
        <v>0</v>
      </c>
      <c r="U2036" s="25" t="str">
        <f>IF(K2036&gt;0,K2036,_xlfn.XLOOKUP(M2036,'Client Lookup'!L:L,'Client Lookup'!N:N))</f>
        <v>36409</v>
      </c>
      <c r="V2036" t="str">
        <f>_xlfn.XLOOKUP(_xlfn.NUMBERVALUE(U2036),'Project Lookup'!X:X,'Project Lookup'!B:B)</f>
        <v>Globalization Partners SOW #39 - Data Engineering Team  Renewal</v>
      </c>
      <c r="X2036" t="str">
        <f t="shared" si="161"/>
        <v>460 Globalization Partners Inc. : 1366 Globalization Partners SOW #39 - Data Engineering Team  Renewal</v>
      </c>
      <c r="Y2036" t="str">
        <f t="shared" si="162"/>
        <v>460 Globalization Partners Inc.</v>
      </c>
      <c r="Z2036" t="str">
        <f t="shared" si="163"/>
        <v>460 Globalization Partners Inc.</v>
      </c>
      <c r="AA2036" t="str">
        <f>_xlfn.XLOOKUP(Z2036,'Client Lookup'!A:A,'Client Lookup'!C:C)</f>
        <v>Globalization Partners</v>
      </c>
      <c r="AC2036" t="e">
        <f>_xlfn.XLOOKUP(K2036,'Results vs Forecast'!K:K,'Results vs Forecast'!K:K)</f>
        <v>#N/A</v>
      </c>
    </row>
    <row r="2037" spans="1:29" hidden="1">
      <c r="A2037" s="39"/>
      <c r="B2037" s="1" t="s">
        <v>700</v>
      </c>
      <c r="C2037" s="1" t="s">
        <v>1370</v>
      </c>
      <c r="D2037" s="1" t="s">
        <v>17</v>
      </c>
      <c r="E2037" s="1" t="s">
        <v>17</v>
      </c>
      <c r="F2037" s="2">
        <v>45535</v>
      </c>
      <c r="G2037" s="2">
        <v>45505</v>
      </c>
      <c r="H2037" s="1" t="s">
        <v>5322</v>
      </c>
      <c r="I2037" s="1" t="s">
        <v>5323</v>
      </c>
      <c r="J2037" s="1" t="s">
        <v>812</v>
      </c>
      <c r="K2037" s="1" t="s">
        <v>795</v>
      </c>
      <c r="L2037" s="1" t="s">
        <v>3324</v>
      </c>
      <c r="M2037" s="1"/>
      <c r="N2037" s="1"/>
      <c r="O2037" s="1"/>
      <c r="P2037" s="40">
        <v>392.1825572208968</v>
      </c>
      <c r="Q2037" s="37" t="str">
        <f>IF(C2037="ForthPoint","ForthPoint",IF(D2037="Intercompany",_xlfn.XLOOKUP(E2037,'Dept Lookup'!B:B,'Dept Lookup'!A:A),Modified!D2037))</f>
        <v>Data Engineering</v>
      </c>
      <c r="R2037" t="str">
        <f t="shared" si="159"/>
        <v>Globalization Partners</v>
      </c>
      <c r="S2037" s="1" t="s">
        <v>707</v>
      </c>
      <c r="T2037">
        <f t="shared" si="160"/>
        <v>0</v>
      </c>
      <c r="U2037" s="25" t="str">
        <f>IF(K2037&gt;0,K2037,_xlfn.XLOOKUP(M2037,'Client Lookup'!L:L,'Client Lookup'!N:N))</f>
        <v>35885</v>
      </c>
      <c r="V2037" t="str">
        <f>_xlfn.XLOOKUP(_xlfn.NUMBERVALUE(U2037),'Project Lookup'!X:X,'Project Lookup'!B:B)</f>
        <v>Globalization Partners SOW #41 - Data Engineering Team Renewal</v>
      </c>
      <c r="X2037" t="str">
        <f t="shared" si="161"/>
        <v>460 Globalization Partners Inc. : 1349 Globalization Partners SOW #41 - Data Engineering Team Renewal</v>
      </c>
      <c r="Y2037" t="str">
        <f t="shared" si="162"/>
        <v>460 Globalization Partners Inc.</v>
      </c>
      <c r="Z2037" t="str">
        <f t="shared" si="163"/>
        <v>460 Globalization Partners Inc.</v>
      </c>
      <c r="AA2037" t="str">
        <f>_xlfn.XLOOKUP(Z2037,'Client Lookup'!A:A,'Client Lookup'!C:C)</f>
        <v>Globalization Partners</v>
      </c>
      <c r="AC2037" t="e">
        <f>_xlfn.XLOOKUP(K2037,'Results vs Forecast'!K:K,'Results vs Forecast'!K:K)</f>
        <v>#N/A</v>
      </c>
    </row>
    <row r="2038" spans="1:29" hidden="1">
      <c r="A2038" s="39"/>
      <c r="B2038" s="1" t="s">
        <v>700</v>
      </c>
      <c r="C2038" s="1" t="s">
        <v>1370</v>
      </c>
      <c r="D2038" s="1" t="s">
        <v>17</v>
      </c>
      <c r="E2038" s="1" t="s">
        <v>17</v>
      </c>
      <c r="F2038" s="2">
        <v>45535</v>
      </c>
      <c r="G2038" s="2">
        <v>45505</v>
      </c>
      <c r="H2038" s="1" t="s">
        <v>5324</v>
      </c>
      <c r="I2038" s="1" t="s">
        <v>5325</v>
      </c>
      <c r="J2038" s="1" t="s">
        <v>617</v>
      </c>
      <c r="K2038" s="1" t="s">
        <v>860</v>
      </c>
      <c r="L2038" s="1" t="s">
        <v>2892</v>
      </c>
      <c r="M2038" s="1"/>
      <c r="N2038" s="1"/>
      <c r="O2038" s="1"/>
      <c r="P2038" s="40">
        <v>464.21608813902071</v>
      </c>
      <c r="Q2038" s="37" t="str">
        <f>IF(C2038="ForthPoint","ForthPoint",IF(D2038="Intercompany",_xlfn.XLOOKUP(E2038,'Dept Lookup'!B:B,'Dept Lookup'!A:A),Modified!D2038))</f>
        <v>Data Engineering</v>
      </c>
      <c r="R2038" t="str">
        <f t="shared" si="159"/>
        <v>Roku</v>
      </c>
      <c r="S2038" s="1" t="s">
        <v>707</v>
      </c>
      <c r="T2038">
        <f t="shared" si="160"/>
        <v>0</v>
      </c>
      <c r="U2038" s="25" t="str">
        <f>IF(K2038&gt;0,K2038,_xlfn.XLOOKUP(M2038,'Client Lookup'!L:L,'Client Lookup'!N:N))</f>
        <v>25138</v>
      </c>
      <c r="V2038" t="str">
        <f>_xlfn.XLOOKUP(_xlfn.NUMBERVALUE(U2038),'Project Lookup'!X:X,'Project Lookup'!B:B)</f>
        <v>SOW#1 2024 - DE &amp; BI Team</v>
      </c>
      <c r="X2038" t="str">
        <f t="shared" si="161"/>
        <v>459 Roku Inc. : 966 SOW#1 2024 - DE &amp; BI Team</v>
      </c>
      <c r="Y2038" t="str">
        <f t="shared" si="162"/>
        <v>459 Roku Inc.</v>
      </c>
      <c r="Z2038" t="str">
        <f t="shared" si="163"/>
        <v>459 Roku Inc.</v>
      </c>
      <c r="AA2038" t="str">
        <f>_xlfn.XLOOKUP(Z2038,'Client Lookup'!A:A,'Client Lookup'!C:C)</f>
        <v>Roku</v>
      </c>
      <c r="AC2038" t="e">
        <f>_xlfn.XLOOKUP(K2038,'Results vs Forecast'!K:K,'Results vs Forecast'!K:K)</f>
        <v>#N/A</v>
      </c>
    </row>
    <row r="2039" spans="1:29" hidden="1">
      <c r="A2039" s="39"/>
      <c r="B2039" s="1" t="s">
        <v>700</v>
      </c>
      <c r="C2039" s="1" t="s">
        <v>1370</v>
      </c>
      <c r="D2039" s="1" t="s">
        <v>17</v>
      </c>
      <c r="E2039" s="1" t="s">
        <v>17</v>
      </c>
      <c r="F2039" s="2">
        <v>45535</v>
      </c>
      <c r="G2039" s="2">
        <v>45505</v>
      </c>
      <c r="H2039" s="1" t="s">
        <v>5326</v>
      </c>
      <c r="I2039" s="1" t="s">
        <v>5327</v>
      </c>
      <c r="J2039" s="1" t="s">
        <v>799</v>
      </c>
      <c r="K2039" s="1" t="s">
        <v>797</v>
      </c>
      <c r="L2039" s="1" t="s">
        <v>3338</v>
      </c>
      <c r="M2039" s="1"/>
      <c r="N2039" s="1"/>
      <c r="O2039" s="1"/>
      <c r="P2039" s="40">
        <v>160.07451315138644</v>
      </c>
      <c r="Q2039" s="37" t="str">
        <f>IF(C2039="ForthPoint","ForthPoint",IF(D2039="Intercompany",_xlfn.XLOOKUP(E2039,'Dept Lookup'!B:B,'Dept Lookup'!A:A),Modified!D2039))</f>
        <v>Data Engineering</v>
      </c>
      <c r="R2039" t="str">
        <f t="shared" si="159"/>
        <v>Fedefarma</v>
      </c>
      <c r="S2039" s="1" t="s">
        <v>707</v>
      </c>
      <c r="T2039">
        <f t="shared" si="160"/>
        <v>0</v>
      </c>
      <c r="U2039" s="25" t="str">
        <f>IF(K2039&gt;0,K2039,_xlfn.XLOOKUP(M2039,'Client Lookup'!L:L,'Client Lookup'!N:N))</f>
        <v>28678</v>
      </c>
      <c r="V2039" t="str">
        <f>_xlfn.XLOOKUP(_xlfn.NUMBERVALUE(U2039),'Project Lookup'!X:X,'Project Lookup'!B:B)</f>
        <v>Fedefarma: Landing Zone Assessment &amp; Recommendation Phase</v>
      </c>
      <c r="X2039" t="str">
        <f t="shared" si="161"/>
        <v>456 ICC in Montevideo represents Blend360 : 1166 Fedefarma: Landing Zone Assessment &amp; Recommendation Phase</v>
      </c>
      <c r="Y2039" t="str">
        <f t="shared" si="162"/>
        <v>456 ICC in Montevideo represents Blend360</v>
      </c>
      <c r="Z2039" t="str">
        <f t="shared" si="163"/>
        <v>456 ICC in Montevideo represents Blend360</v>
      </c>
      <c r="AA2039" t="str">
        <f>_xlfn.XLOOKUP(Z2039,'Client Lookup'!A:A,'Client Lookup'!C:C)</f>
        <v>Fedefarma</v>
      </c>
      <c r="AC2039" t="e">
        <f>_xlfn.XLOOKUP(K2039,'Results vs Forecast'!K:K,'Results vs Forecast'!K:K)</f>
        <v>#N/A</v>
      </c>
    </row>
    <row r="2040" spans="1:29" hidden="1">
      <c r="A2040" s="39"/>
      <c r="B2040" s="1" t="s">
        <v>700</v>
      </c>
      <c r="C2040" s="1" t="s">
        <v>1370</v>
      </c>
      <c r="D2040" s="1" t="s">
        <v>17</v>
      </c>
      <c r="E2040" s="1" t="s">
        <v>17</v>
      </c>
      <c r="F2040" s="2">
        <v>45535</v>
      </c>
      <c r="G2040" s="2">
        <v>45505</v>
      </c>
      <c r="H2040" s="1" t="s">
        <v>5328</v>
      </c>
      <c r="I2040" s="1" t="s">
        <v>5329</v>
      </c>
      <c r="J2040" s="1" t="s">
        <v>812</v>
      </c>
      <c r="K2040" s="1" t="s">
        <v>795</v>
      </c>
      <c r="L2040" s="1" t="s">
        <v>3324</v>
      </c>
      <c r="M2040" s="1"/>
      <c r="N2040" s="1"/>
      <c r="O2040" s="1"/>
      <c r="P2040" s="40">
        <v>504.23471642686729</v>
      </c>
      <c r="Q2040" s="37" t="str">
        <f>IF(C2040="ForthPoint","ForthPoint",IF(D2040="Intercompany",_xlfn.XLOOKUP(E2040,'Dept Lookup'!B:B,'Dept Lookup'!A:A),Modified!D2040))</f>
        <v>Data Engineering</v>
      </c>
      <c r="R2040" t="str">
        <f t="shared" si="159"/>
        <v>Globalization Partners</v>
      </c>
      <c r="S2040" s="1" t="s">
        <v>707</v>
      </c>
      <c r="T2040">
        <f t="shared" si="160"/>
        <v>0</v>
      </c>
      <c r="U2040" s="25" t="str">
        <f>IF(K2040&gt;0,K2040,_xlfn.XLOOKUP(M2040,'Client Lookup'!L:L,'Client Lookup'!N:N))</f>
        <v>35885</v>
      </c>
      <c r="V2040" t="str">
        <f>_xlfn.XLOOKUP(_xlfn.NUMBERVALUE(U2040),'Project Lookup'!X:X,'Project Lookup'!B:B)</f>
        <v>Globalization Partners SOW #41 - Data Engineering Team Renewal</v>
      </c>
      <c r="X2040" t="str">
        <f t="shared" si="161"/>
        <v>460 Globalization Partners Inc. : 1349 Globalization Partners SOW #41 - Data Engineering Team Renewal</v>
      </c>
      <c r="Y2040" t="str">
        <f t="shared" si="162"/>
        <v>460 Globalization Partners Inc.</v>
      </c>
      <c r="Z2040" t="str">
        <f t="shared" si="163"/>
        <v>460 Globalization Partners Inc.</v>
      </c>
      <c r="AA2040" t="str">
        <f>_xlfn.XLOOKUP(Z2040,'Client Lookup'!A:A,'Client Lookup'!C:C)</f>
        <v>Globalization Partners</v>
      </c>
      <c r="AC2040" t="e">
        <f>_xlfn.XLOOKUP(K2040,'Results vs Forecast'!K:K,'Results vs Forecast'!K:K)</f>
        <v>#N/A</v>
      </c>
    </row>
    <row r="2041" spans="1:29" hidden="1">
      <c r="A2041" s="39"/>
      <c r="B2041" s="1" t="s">
        <v>700</v>
      </c>
      <c r="C2041" s="1" t="s">
        <v>1370</v>
      </c>
      <c r="D2041" s="1" t="s">
        <v>17</v>
      </c>
      <c r="E2041" s="1" t="s">
        <v>17</v>
      </c>
      <c r="F2041" s="2">
        <v>45535</v>
      </c>
      <c r="G2041" s="2">
        <v>45505</v>
      </c>
      <c r="H2041" s="1" t="s">
        <v>5330</v>
      </c>
      <c r="I2041" s="1" t="s">
        <v>5331</v>
      </c>
      <c r="J2041" s="1" t="s">
        <v>587</v>
      </c>
      <c r="K2041" s="1" t="s">
        <v>840</v>
      </c>
      <c r="L2041" s="1" t="s">
        <v>3446</v>
      </c>
      <c r="M2041" s="1"/>
      <c r="N2041" s="1"/>
      <c r="O2041" s="1"/>
      <c r="P2041" s="40">
        <v>270.12574094296463</v>
      </c>
      <c r="Q2041" s="37" t="str">
        <f>IF(C2041="ForthPoint","ForthPoint",IF(D2041="Intercompany",_xlfn.XLOOKUP(E2041,'Dept Lookup'!B:B,'Dept Lookup'!A:A),Modified!D2041))</f>
        <v>Data Engineering</v>
      </c>
      <c r="R2041" t="str">
        <f t="shared" si="159"/>
        <v>Madhive</v>
      </c>
      <c r="S2041" s="1" t="s">
        <v>707</v>
      </c>
      <c r="T2041">
        <f t="shared" si="160"/>
        <v>0</v>
      </c>
      <c r="U2041" s="25" t="str">
        <f>IF(K2041&gt;0,K2041,_xlfn.XLOOKUP(M2041,'Client Lookup'!L:L,'Client Lookup'!N:N))</f>
        <v>26788</v>
      </c>
      <c r="V2041" t="str">
        <f>_xlfn.XLOOKUP(_xlfn.NUMBERVALUE(U2041),'Project Lookup'!X:X,'Project Lookup'!B:B)</f>
        <v>Madhive - SOW1</v>
      </c>
      <c r="X2041" t="str">
        <f t="shared" si="161"/>
        <v>482 Madhive : 1111 Madhive - SOW1</v>
      </c>
      <c r="Y2041" t="str">
        <f t="shared" si="162"/>
        <v>482 Madhive</v>
      </c>
      <c r="Z2041" t="str">
        <f t="shared" si="163"/>
        <v>482 Madhive</v>
      </c>
      <c r="AA2041" t="str">
        <f>_xlfn.XLOOKUP(Z2041,'Client Lookup'!A:A,'Client Lookup'!C:C)</f>
        <v>Madhive</v>
      </c>
      <c r="AC2041" t="e">
        <f>_xlfn.XLOOKUP(K2041,'Results vs Forecast'!K:K,'Results vs Forecast'!K:K)</f>
        <v>#N/A</v>
      </c>
    </row>
    <row r="2042" spans="1:29" hidden="1">
      <c r="A2042" s="39"/>
      <c r="B2042" s="1" t="s">
        <v>700</v>
      </c>
      <c r="C2042" s="1" t="s">
        <v>1370</v>
      </c>
      <c r="D2042" s="1" t="s">
        <v>17</v>
      </c>
      <c r="E2042" s="1" t="s">
        <v>17</v>
      </c>
      <c r="F2042" s="2">
        <v>45535</v>
      </c>
      <c r="G2042" s="2">
        <v>45505</v>
      </c>
      <c r="H2042" s="1" t="s">
        <v>5332</v>
      </c>
      <c r="I2042" s="1" t="s">
        <v>5333</v>
      </c>
      <c r="J2042" s="1" t="s">
        <v>812</v>
      </c>
      <c r="K2042" s="1" t="s">
        <v>795</v>
      </c>
      <c r="L2042" s="1" t="s">
        <v>3324</v>
      </c>
      <c r="M2042" s="1"/>
      <c r="N2042" s="1"/>
      <c r="O2042" s="1"/>
      <c r="P2042" s="40">
        <v>384.17883156332749</v>
      </c>
      <c r="Q2042" s="37" t="str">
        <f>IF(C2042="ForthPoint","ForthPoint",IF(D2042="Intercompany",_xlfn.XLOOKUP(E2042,'Dept Lookup'!B:B,'Dept Lookup'!A:A),Modified!D2042))</f>
        <v>Data Engineering</v>
      </c>
      <c r="R2042" t="str">
        <f t="shared" si="159"/>
        <v>Globalization Partners</v>
      </c>
      <c r="S2042" s="1" t="s">
        <v>707</v>
      </c>
      <c r="T2042">
        <f t="shared" si="160"/>
        <v>0</v>
      </c>
      <c r="U2042" s="25" t="str">
        <f>IF(K2042&gt;0,K2042,_xlfn.XLOOKUP(M2042,'Client Lookup'!L:L,'Client Lookup'!N:N))</f>
        <v>35885</v>
      </c>
      <c r="V2042" t="str">
        <f>_xlfn.XLOOKUP(_xlfn.NUMBERVALUE(U2042),'Project Lookup'!X:X,'Project Lookup'!B:B)</f>
        <v>Globalization Partners SOW #41 - Data Engineering Team Renewal</v>
      </c>
      <c r="X2042" t="str">
        <f t="shared" si="161"/>
        <v>460 Globalization Partners Inc. : 1349 Globalization Partners SOW #41 - Data Engineering Team Renewal</v>
      </c>
      <c r="Y2042" t="str">
        <f t="shared" si="162"/>
        <v>460 Globalization Partners Inc.</v>
      </c>
      <c r="Z2042" t="str">
        <f t="shared" si="163"/>
        <v>460 Globalization Partners Inc.</v>
      </c>
      <c r="AA2042" t="str">
        <f>_xlfn.XLOOKUP(Z2042,'Client Lookup'!A:A,'Client Lookup'!C:C)</f>
        <v>Globalization Partners</v>
      </c>
      <c r="AC2042" t="e">
        <f>_xlfn.XLOOKUP(K2042,'Results vs Forecast'!K:K,'Results vs Forecast'!K:K)</f>
        <v>#N/A</v>
      </c>
    </row>
    <row r="2043" spans="1:29" hidden="1">
      <c r="A2043" s="39"/>
      <c r="B2043" s="1" t="s">
        <v>700</v>
      </c>
      <c r="C2043" s="1" t="s">
        <v>1370</v>
      </c>
      <c r="D2043" s="1" t="s">
        <v>17</v>
      </c>
      <c r="E2043" s="1" t="s">
        <v>17</v>
      </c>
      <c r="F2043" s="2">
        <v>45535</v>
      </c>
      <c r="G2043" s="2">
        <v>45505</v>
      </c>
      <c r="H2043" s="1" t="s">
        <v>5334</v>
      </c>
      <c r="I2043" s="1" t="s">
        <v>5335</v>
      </c>
      <c r="J2043" s="1" t="s">
        <v>617</v>
      </c>
      <c r="K2043" s="1" t="s">
        <v>860</v>
      </c>
      <c r="L2043" s="1" t="s">
        <v>2892</v>
      </c>
      <c r="M2043" s="1"/>
      <c r="N2043" s="1"/>
      <c r="O2043" s="1"/>
      <c r="P2043" s="40">
        <v>504.23471642686729</v>
      </c>
      <c r="Q2043" s="37" t="str">
        <f>IF(C2043="ForthPoint","ForthPoint",IF(D2043="Intercompany",_xlfn.XLOOKUP(E2043,'Dept Lookup'!B:B,'Dept Lookup'!A:A),Modified!D2043))</f>
        <v>Data Engineering</v>
      </c>
      <c r="R2043" t="str">
        <f t="shared" si="159"/>
        <v>Roku</v>
      </c>
      <c r="S2043" s="1" t="s">
        <v>707</v>
      </c>
      <c r="T2043">
        <f t="shared" si="160"/>
        <v>0</v>
      </c>
      <c r="U2043" s="25" t="str">
        <f>IF(K2043&gt;0,K2043,_xlfn.XLOOKUP(M2043,'Client Lookup'!L:L,'Client Lookup'!N:N))</f>
        <v>25138</v>
      </c>
      <c r="V2043" t="str">
        <f>_xlfn.XLOOKUP(_xlfn.NUMBERVALUE(U2043),'Project Lookup'!X:X,'Project Lookup'!B:B)</f>
        <v>SOW#1 2024 - DE &amp; BI Team</v>
      </c>
      <c r="X2043" t="str">
        <f t="shared" si="161"/>
        <v>459 Roku Inc. : 966 SOW#1 2024 - DE &amp; BI Team</v>
      </c>
      <c r="Y2043" t="str">
        <f t="shared" si="162"/>
        <v>459 Roku Inc.</v>
      </c>
      <c r="Z2043" t="str">
        <f t="shared" si="163"/>
        <v>459 Roku Inc.</v>
      </c>
      <c r="AA2043" t="str">
        <f>_xlfn.XLOOKUP(Z2043,'Client Lookup'!A:A,'Client Lookup'!C:C)</f>
        <v>Roku</v>
      </c>
      <c r="AC2043" t="e">
        <f>_xlfn.XLOOKUP(K2043,'Results vs Forecast'!K:K,'Results vs Forecast'!K:K)</f>
        <v>#N/A</v>
      </c>
    </row>
    <row r="2044" spans="1:29" hidden="1">
      <c r="A2044" s="39"/>
      <c r="B2044" s="1" t="s">
        <v>700</v>
      </c>
      <c r="C2044" s="1" t="s">
        <v>701</v>
      </c>
      <c r="D2044" s="1" t="s">
        <v>17</v>
      </c>
      <c r="E2044" s="1" t="s">
        <v>17</v>
      </c>
      <c r="F2044" s="2">
        <v>45535</v>
      </c>
      <c r="G2044" s="2">
        <v>45505</v>
      </c>
      <c r="H2044" s="1" t="s">
        <v>5336</v>
      </c>
      <c r="I2044" s="1" t="s">
        <v>5337</v>
      </c>
      <c r="J2044" s="1" t="s">
        <v>497</v>
      </c>
      <c r="K2044" s="1" t="s">
        <v>745</v>
      </c>
      <c r="L2044" s="1" t="s">
        <v>1822</v>
      </c>
      <c r="M2044" s="1"/>
      <c r="N2044" s="1"/>
      <c r="O2044" s="1"/>
      <c r="P2044" s="40">
        <v>-25274.35</v>
      </c>
      <c r="Q2044" s="37" t="str">
        <f>IF(C2044="ForthPoint","ForthPoint",IF(D2044="Intercompany",_xlfn.XLOOKUP(E2044,'Dept Lookup'!B:B,'Dept Lookup'!A:A),Modified!D2044))</f>
        <v>Data Engineering</v>
      </c>
      <c r="R2044" t="str">
        <f t="shared" si="159"/>
        <v>Clayton, Dubilier &amp; Rice</v>
      </c>
      <c r="S2044" s="1" t="s">
        <v>707</v>
      </c>
      <c r="T2044">
        <f t="shared" si="160"/>
        <v>0</v>
      </c>
      <c r="U2044" s="25" t="str">
        <f>IF(K2044&gt;0,K2044,_xlfn.XLOOKUP(M2044,'Client Lookup'!L:L,'Client Lookup'!N:N))</f>
        <v>30356</v>
      </c>
      <c r="V2044" t="str">
        <f>_xlfn.XLOOKUP(_xlfn.NUMBERVALUE(U2044),'Project Lookup'!X:X,'Project Lookup'!B:B)</f>
        <v>Cornerstone Shelter Scheduling Implementation</v>
      </c>
      <c r="X2044" t="str">
        <f t="shared" si="161"/>
        <v>451 Cornerstone Building Brands : 1212 Cornerstone Shelter Scheduling Implementation</v>
      </c>
      <c r="Y2044" t="str">
        <f t="shared" si="162"/>
        <v>451 Cornerstone Building Brands</v>
      </c>
      <c r="Z2044" t="str">
        <f t="shared" si="163"/>
        <v>451 Cornerstone Building Brands</v>
      </c>
      <c r="AA2044" t="str">
        <f>_xlfn.XLOOKUP(Z2044,'Client Lookup'!A:A,'Client Lookup'!C:C)</f>
        <v>Clayton, Dubilier &amp; Rice</v>
      </c>
      <c r="AC2044" t="e">
        <f>_xlfn.XLOOKUP(K2044,'Results vs Forecast'!K:K,'Results vs Forecast'!K:K)</f>
        <v>#N/A</v>
      </c>
    </row>
    <row r="2045" spans="1:29" hidden="1">
      <c r="A2045" s="39"/>
      <c r="B2045" s="1" t="s">
        <v>700</v>
      </c>
      <c r="C2045" s="1" t="s">
        <v>701</v>
      </c>
      <c r="D2045" s="1" t="s">
        <v>17</v>
      </c>
      <c r="E2045" s="1" t="s">
        <v>17</v>
      </c>
      <c r="F2045" s="2">
        <v>45535</v>
      </c>
      <c r="G2045" s="2">
        <v>45505</v>
      </c>
      <c r="H2045" s="1" t="s">
        <v>5338</v>
      </c>
      <c r="I2045" s="1" t="s">
        <v>5339</v>
      </c>
      <c r="J2045" s="1" t="s">
        <v>515</v>
      </c>
      <c r="K2045" s="1" t="s">
        <v>776</v>
      </c>
      <c r="L2045" s="1" t="s">
        <v>2345</v>
      </c>
      <c r="M2045" s="1"/>
      <c r="N2045" s="1"/>
      <c r="O2045" s="1"/>
      <c r="P2045" s="40">
        <v>66.319999999999993</v>
      </c>
      <c r="Q2045" s="37" t="str">
        <f>IF(C2045="ForthPoint","ForthPoint",IF(D2045="Intercompany",_xlfn.XLOOKUP(E2045,'Dept Lookup'!B:B,'Dept Lookup'!A:A),Modified!D2045))</f>
        <v>Data Engineering</v>
      </c>
      <c r="R2045" t="str">
        <f t="shared" si="159"/>
        <v>Dish</v>
      </c>
      <c r="S2045" s="1" t="s">
        <v>707</v>
      </c>
      <c r="T2045">
        <f t="shared" si="160"/>
        <v>0</v>
      </c>
      <c r="U2045" s="25" t="str">
        <f>IF(K2045&gt;0,K2045,_xlfn.XLOOKUP(M2045,'Client Lookup'!L:L,'Client Lookup'!N:N))</f>
        <v>32653</v>
      </c>
      <c r="V2045" t="str">
        <f>_xlfn.XLOOKUP(_xlfn.NUMBERVALUE(U2045),'Project Lookup'!X:X,'Project Lookup'!B:B)</f>
        <v>2: Dish - Integrated Data + Martech solution</v>
      </c>
      <c r="X2045" t="str">
        <f t="shared" si="161"/>
        <v>374 Dish : 1268 2: Dish - Integrated Data + Martech solution</v>
      </c>
      <c r="Y2045" t="str">
        <f t="shared" si="162"/>
        <v>374 Dish</v>
      </c>
      <c r="Z2045" t="str">
        <f t="shared" si="163"/>
        <v>374 Dish</v>
      </c>
      <c r="AA2045" t="str">
        <f>_xlfn.XLOOKUP(Z2045,'Client Lookup'!A:A,'Client Lookup'!C:C)</f>
        <v>Dish</v>
      </c>
      <c r="AC2045" t="e">
        <f>_xlfn.XLOOKUP(K2045,'Results vs Forecast'!K:K,'Results vs Forecast'!K:K)</f>
        <v>#N/A</v>
      </c>
    </row>
    <row r="2046" spans="1:29" hidden="1">
      <c r="A2046" s="39"/>
      <c r="B2046" s="1" t="s">
        <v>700</v>
      </c>
      <c r="C2046" s="1" t="s">
        <v>1370</v>
      </c>
      <c r="D2046" s="1" t="s">
        <v>17</v>
      </c>
      <c r="E2046" s="1" t="s">
        <v>17</v>
      </c>
      <c r="F2046" s="2">
        <v>45535</v>
      </c>
      <c r="G2046" s="2">
        <v>45505</v>
      </c>
      <c r="H2046" s="1" t="s">
        <v>5340</v>
      </c>
      <c r="I2046" s="1" t="s">
        <v>5341</v>
      </c>
      <c r="J2046" s="1" t="s">
        <v>913</v>
      </c>
      <c r="K2046" s="1" t="s">
        <v>894</v>
      </c>
      <c r="L2046" s="1" t="s">
        <v>3327</v>
      </c>
      <c r="M2046" s="1"/>
      <c r="N2046" s="1"/>
      <c r="O2046" s="1"/>
      <c r="P2046" s="40">
        <v>560.2607960298526</v>
      </c>
      <c r="Q2046" s="37" t="str">
        <f>IF(C2046="ForthPoint","ForthPoint",IF(D2046="Intercompany",_xlfn.XLOOKUP(E2046,'Dept Lookup'!B:B,'Dept Lookup'!A:A),Modified!D2046))</f>
        <v>Data Engineering</v>
      </c>
      <c r="R2046" t="str">
        <f t="shared" si="159"/>
        <v>The Blackstone Group</v>
      </c>
      <c r="S2046" s="1" t="s">
        <v>707</v>
      </c>
      <c r="T2046">
        <f t="shared" si="160"/>
        <v>0</v>
      </c>
      <c r="U2046" s="25" t="str">
        <f>IF(K2046&gt;0,K2046,_xlfn.XLOOKUP(M2046,'Client Lookup'!L:L,'Client Lookup'!N:N))</f>
        <v>32037</v>
      </c>
      <c r="V2046" t="str">
        <f>_xlfn.XLOOKUP(_xlfn.NUMBERVALUE(U2046),'Project Lookup'!X:X,'Project Lookup'!B:B)</f>
        <v>Blackstone - SOW#26 BE Engineer Insurance Team (Scott S.)</v>
      </c>
      <c r="X2046" t="str">
        <f t="shared" si="161"/>
        <v>468 Blackstone Inc. : 1256 Blackstone - SOW#26 BE Engineer Insurance Team (Scott S.)</v>
      </c>
      <c r="Y2046" t="str">
        <f t="shared" si="162"/>
        <v>468 Blackstone Inc.</v>
      </c>
      <c r="Z2046" t="str">
        <f t="shared" si="163"/>
        <v>468 Blackstone Inc.</v>
      </c>
      <c r="AA2046" t="str">
        <f>_xlfn.XLOOKUP(Z2046,'Client Lookup'!A:A,'Client Lookup'!C:C)</f>
        <v>The Blackstone Group</v>
      </c>
      <c r="AC2046" t="e">
        <f>_xlfn.XLOOKUP(K2046,'Results vs Forecast'!K:K,'Results vs Forecast'!K:K)</f>
        <v>#N/A</v>
      </c>
    </row>
    <row r="2047" spans="1:29" hidden="1">
      <c r="A2047" s="39"/>
      <c r="B2047" s="1" t="s">
        <v>700</v>
      </c>
      <c r="C2047" s="1" t="s">
        <v>1370</v>
      </c>
      <c r="D2047" s="1" t="s">
        <v>17</v>
      </c>
      <c r="E2047" s="1" t="s">
        <v>17</v>
      </c>
      <c r="F2047" s="2">
        <v>45535</v>
      </c>
      <c r="G2047" s="2">
        <v>45505</v>
      </c>
      <c r="H2047" s="1" t="s">
        <v>5342</v>
      </c>
      <c r="I2047" s="1" t="s">
        <v>5343</v>
      </c>
      <c r="J2047" s="1" t="s">
        <v>617</v>
      </c>
      <c r="K2047" s="1" t="s">
        <v>860</v>
      </c>
      <c r="L2047" s="1" t="s">
        <v>2892</v>
      </c>
      <c r="M2047" s="1"/>
      <c r="N2047" s="1"/>
      <c r="O2047" s="1"/>
      <c r="P2047" s="40">
        <v>432.20118550874338</v>
      </c>
      <c r="Q2047" s="37" t="str">
        <f>IF(C2047="ForthPoint","ForthPoint",IF(D2047="Intercompany",_xlfn.XLOOKUP(E2047,'Dept Lookup'!B:B,'Dept Lookup'!A:A),Modified!D2047))</f>
        <v>Data Engineering</v>
      </c>
      <c r="R2047" t="str">
        <f t="shared" si="159"/>
        <v>Roku</v>
      </c>
      <c r="S2047" s="1" t="s">
        <v>707</v>
      </c>
      <c r="T2047">
        <f t="shared" si="160"/>
        <v>0</v>
      </c>
      <c r="U2047" s="25" t="str">
        <f>IF(K2047&gt;0,K2047,_xlfn.XLOOKUP(M2047,'Client Lookup'!L:L,'Client Lookup'!N:N))</f>
        <v>25138</v>
      </c>
      <c r="V2047" t="str">
        <f>_xlfn.XLOOKUP(_xlfn.NUMBERVALUE(U2047),'Project Lookup'!X:X,'Project Lookup'!B:B)</f>
        <v>SOW#1 2024 - DE &amp; BI Team</v>
      </c>
      <c r="X2047" t="str">
        <f t="shared" si="161"/>
        <v>459 Roku Inc. : 966 SOW#1 2024 - DE &amp; BI Team</v>
      </c>
      <c r="Y2047" t="str">
        <f t="shared" si="162"/>
        <v>459 Roku Inc.</v>
      </c>
      <c r="Z2047" t="str">
        <f t="shared" si="163"/>
        <v>459 Roku Inc.</v>
      </c>
      <c r="AA2047" t="str">
        <f>_xlfn.XLOOKUP(Z2047,'Client Lookup'!A:A,'Client Lookup'!C:C)</f>
        <v>Roku</v>
      </c>
      <c r="AC2047" t="e">
        <f>_xlfn.XLOOKUP(K2047,'Results vs Forecast'!K:K,'Results vs Forecast'!K:K)</f>
        <v>#N/A</v>
      </c>
    </row>
    <row r="2048" spans="1:29" hidden="1">
      <c r="A2048" s="39"/>
      <c r="B2048" s="1" t="s">
        <v>700</v>
      </c>
      <c r="C2048" s="1" t="s">
        <v>1370</v>
      </c>
      <c r="D2048" s="1" t="s">
        <v>17</v>
      </c>
      <c r="E2048" s="1" t="s">
        <v>17</v>
      </c>
      <c r="F2048" s="2">
        <v>45535</v>
      </c>
      <c r="G2048" s="2">
        <v>45505</v>
      </c>
      <c r="H2048" s="1" t="s">
        <v>5344</v>
      </c>
      <c r="I2048" s="1" t="s">
        <v>5345</v>
      </c>
      <c r="J2048" s="1" t="s">
        <v>645</v>
      </c>
      <c r="K2048" s="1" t="s">
        <v>891</v>
      </c>
      <c r="L2048" s="1" t="s">
        <v>3332</v>
      </c>
      <c r="M2048" s="1"/>
      <c r="N2048" s="1"/>
      <c r="O2048" s="1"/>
      <c r="P2048" s="40">
        <v>560.2607960298526</v>
      </c>
      <c r="Q2048" s="37" t="str">
        <f>IF(C2048="ForthPoint","ForthPoint",IF(D2048="Intercompany",_xlfn.XLOOKUP(E2048,'Dept Lookup'!B:B,'Dept Lookup'!A:A),Modified!D2048))</f>
        <v>Data Engineering</v>
      </c>
      <c r="R2048" t="str">
        <f t="shared" si="159"/>
        <v>The Blackstone Group</v>
      </c>
      <c r="S2048" s="1" t="s">
        <v>707</v>
      </c>
      <c r="T2048">
        <f t="shared" si="160"/>
        <v>0</v>
      </c>
      <c r="U2048" s="25" t="str">
        <f>IF(K2048&gt;0,K2048,_xlfn.XLOOKUP(M2048,'Client Lookup'!L:L,'Client Lookup'!N:N))</f>
        <v>25160</v>
      </c>
      <c r="V2048" t="str">
        <f>_xlfn.XLOOKUP(_xlfn.NUMBERVALUE(U2048),'Project Lookup'!X:X,'Project Lookup'!B:B)</f>
        <v>Blackstone SOW #12</v>
      </c>
      <c r="X2048" t="str">
        <f t="shared" si="161"/>
        <v>468 Blackstone Inc. : 988 Blackstone SOW #12</v>
      </c>
      <c r="Y2048" t="str">
        <f t="shared" si="162"/>
        <v>468 Blackstone Inc.</v>
      </c>
      <c r="Z2048" t="str">
        <f t="shared" si="163"/>
        <v>468 Blackstone Inc.</v>
      </c>
      <c r="AA2048" t="str">
        <f>_xlfn.XLOOKUP(Z2048,'Client Lookup'!A:A,'Client Lookup'!C:C)</f>
        <v>The Blackstone Group</v>
      </c>
      <c r="AC2048" t="e">
        <f>_xlfn.XLOOKUP(K2048,'Results vs Forecast'!K:K,'Results vs Forecast'!K:K)</f>
        <v>#N/A</v>
      </c>
    </row>
    <row r="2049" spans="1:29" hidden="1">
      <c r="A2049" s="39"/>
      <c r="B2049" s="1" t="s">
        <v>700</v>
      </c>
      <c r="C2049" s="1" t="s">
        <v>1370</v>
      </c>
      <c r="D2049" s="1" t="s">
        <v>17</v>
      </c>
      <c r="E2049" s="1" t="s">
        <v>17</v>
      </c>
      <c r="F2049" s="2">
        <v>45535</v>
      </c>
      <c r="G2049" s="2">
        <v>45505</v>
      </c>
      <c r="H2049" s="1" t="s">
        <v>5346</v>
      </c>
      <c r="I2049" s="1" t="s">
        <v>5347</v>
      </c>
      <c r="J2049" s="1" t="s">
        <v>799</v>
      </c>
      <c r="K2049" s="1" t="s">
        <v>797</v>
      </c>
      <c r="L2049" s="1" t="s">
        <v>3338</v>
      </c>
      <c r="M2049" s="1"/>
      <c r="N2049" s="1"/>
      <c r="O2049" s="1"/>
      <c r="P2049" s="40">
        <v>180.08382729530976</v>
      </c>
      <c r="Q2049" s="37" t="str">
        <f>IF(C2049="ForthPoint","ForthPoint",IF(D2049="Intercompany",_xlfn.XLOOKUP(E2049,'Dept Lookup'!B:B,'Dept Lookup'!A:A),Modified!D2049))</f>
        <v>Data Engineering</v>
      </c>
      <c r="R2049" t="str">
        <f t="shared" si="159"/>
        <v>Fedefarma</v>
      </c>
      <c r="S2049" s="1" t="s">
        <v>707</v>
      </c>
      <c r="T2049">
        <f t="shared" si="160"/>
        <v>0</v>
      </c>
      <c r="U2049" s="25" t="str">
        <f>IF(K2049&gt;0,K2049,_xlfn.XLOOKUP(M2049,'Client Lookup'!L:L,'Client Lookup'!N:N))</f>
        <v>28678</v>
      </c>
      <c r="V2049" t="str">
        <f>_xlfn.XLOOKUP(_xlfn.NUMBERVALUE(U2049),'Project Lookup'!X:X,'Project Lookup'!B:B)</f>
        <v>Fedefarma: Landing Zone Assessment &amp; Recommendation Phase</v>
      </c>
      <c r="X2049" t="str">
        <f t="shared" si="161"/>
        <v>456 ICC in Montevideo represents Blend360 : 1166 Fedefarma: Landing Zone Assessment &amp; Recommendation Phase</v>
      </c>
      <c r="Y2049" t="str">
        <f t="shared" si="162"/>
        <v>456 ICC in Montevideo represents Blend360</v>
      </c>
      <c r="Z2049" t="str">
        <f t="shared" si="163"/>
        <v>456 ICC in Montevideo represents Blend360</v>
      </c>
      <c r="AA2049" t="str">
        <f>_xlfn.XLOOKUP(Z2049,'Client Lookup'!A:A,'Client Lookup'!C:C)</f>
        <v>Fedefarma</v>
      </c>
      <c r="AC2049" t="e">
        <f>_xlfn.XLOOKUP(K2049,'Results vs Forecast'!K:K,'Results vs Forecast'!K:K)</f>
        <v>#N/A</v>
      </c>
    </row>
    <row r="2050" spans="1:29" hidden="1">
      <c r="A2050" s="39"/>
      <c r="B2050" s="1" t="s">
        <v>700</v>
      </c>
      <c r="C2050" s="1" t="s">
        <v>1370</v>
      </c>
      <c r="D2050" s="1" t="s">
        <v>17</v>
      </c>
      <c r="E2050" s="1" t="s">
        <v>17</v>
      </c>
      <c r="F2050" s="2">
        <v>45535</v>
      </c>
      <c r="G2050" s="2">
        <v>45505</v>
      </c>
      <c r="H2050" s="1" t="s">
        <v>5348</v>
      </c>
      <c r="I2050" s="1" t="s">
        <v>5349</v>
      </c>
      <c r="J2050" s="1" t="s">
        <v>617</v>
      </c>
      <c r="K2050" s="1" t="s">
        <v>860</v>
      </c>
      <c r="L2050" s="1" t="s">
        <v>2892</v>
      </c>
      <c r="M2050" s="1"/>
      <c r="N2050" s="1"/>
      <c r="O2050" s="1"/>
      <c r="P2050" s="40">
        <v>567.26417990760183</v>
      </c>
      <c r="Q2050" s="37" t="str">
        <f>IF(C2050="ForthPoint","ForthPoint",IF(D2050="Intercompany",_xlfn.XLOOKUP(E2050,'Dept Lookup'!B:B,'Dept Lookup'!A:A),Modified!D2050))</f>
        <v>Data Engineering</v>
      </c>
      <c r="R2050" t="str">
        <f t="shared" si="159"/>
        <v>Roku</v>
      </c>
      <c r="S2050" s="1" t="s">
        <v>707</v>
      </c>
      <c r="T2050">
        <f t="shared" si="160"/>
        <v>0</v>
      </c>
      <c r="U2050" s="25" t="str">
        <f>IF(K2050&gt;0,K2050,_xlfn.XLOOKUP(M2050,'Client Lookup'!L:L,'Client Lookup'!N:N))</f>
        <v>25138</v>
      </c>
      <c r="V2050" t="str">
        <f>_xlfn.XLOOKUP(_xlfn.NUMBERVALUE(U2050),'Project Lookup'!X:X,'Project Lookup'!B:B)</f>
        <v>SOW#1 2024 - DE &amp; BI Team</v>
      </c>
      <c r="X2050" t="str">
        <f t="shared" si="161"/>
        <v>459 Roku Inc. : 966 SOW#1 2024 - DE &amp; BI Team</v>
      </c>
      <c r="Y2050" t="str">
        <f t="shared" si="162"/>
        <v>459 Roku Inc.</v>
      </c>
      <c r="Z2050" t="str">
        <f t="shared" si="163"/>
        <v>459 Roku Inc.</v>
      </c>
      <c r="AA2050" t="str">
        <f>_xlfn.XLOOKUP(Z2050,'Client Lookup'!A:A,'Client Lookup'!C:C)</f>
        <v>Roku</v>
      </c>
      <c r="AC2050" t="e">
        <f>_xlfn.XLOOKUP(K2050,'Results vs Forecast'!K:K,'Results vs Forecast'!K:K)</f>
        <v>#N/A</v>
      </c>
    </row>
    <row r="2051" spans="1:29" hidden="1">
      <c r="A2051" s="39"/>
      <c r="B2051" s="1" t="s">
        <v>700</v>
      </c>
      <c r="C2051" s="1" t="s">
        <v>1370</v>
      </c>
      <c r="D2051" s="1" t="s">
        <v>17</v>
      </c>
      <c r="E2051" s="1" t="s">
        <v>17</v>
      </c>
      <c r="F2051" s="2">
        <v>45535</v>
      </c>
      <c r="G2051" s="2">
        <v>45505</v>
      </c>
      <c r="H2051" s="1" t="s">
        <v>5350</v>
      </c>
      <c r="I2051" s="1" t="s">
        <v>5351</v>
      </c>
      <c r="J2051" s="1" t="s">
        <v>641</v>
      </c>
      <c r="K2051" s="1" t="s">
        <v>886</v>
      </c>
      <c r="L2051" s="1" t="s">
        <v>3668</v>
      </c>
      <c r="M2051" s="1"/>
      <c r="N2051" s="1"/>
      <c r="O2051" s="1"/>
      <c r="P2051" s="40">
        <v>560.2607960298526</v>
      </c>
      <c r="Q2051" s="37" t="str">
        <f>IF(C2051="ForthPoint","ForthPoint",IF(D2051="Intercompany",_xlfn.XLOOKUP(E2051,'Dept Lookup'!B:B,'Dept Lookup'!A:A),Modified!D2051))</f>
        <v>Data Engineering</v>
      </c>
      <c r="R2051" t="str">
        <f t="shared" ref="R2051:R2114" si="164">AA2051</f>
        <v>The Blackstone Group</v>
      </c>
      <c r="S2051" s="1" t="s">
        <v>707</v>
      </c>
      <c r="T2051">
        <f t="shared" ref="T2051:T2114" si="165">M2051</f>
        <v>0</v>
      </c>
      <c r="U2051" s="25" t="str">
        <f>IF(K2051&gt;0,K2051,_xlfn.XLOOKUP(M2051,'Client Lookup'!L:L,'Client Lookup'!N:N))</f>
        <v>29419</v>
      </c>
      <c r="V2051" t="str">
        <f>_xlfn.XLOOKUP(_xlfn.NUMBERVALUE(U2051),'Project Lookup'!X:X,'Project Lookup'!B:B)</f>
        <v>Blackstone - SOW#18 - Data Engineer with AWS (Puneet Team)</v>
      </c>
      <c r="X2051" t="str">
        <f t="shared" ref="X2051:X2114" si="166">IF(J2051="- No Entity -",M2051,J2051)</f>
        <v>468 Blackstone Inc. : 1194 Blackstone - SOW#18 - Data Engineer with AWS (Puneet Team)</v>
      </c>
      <c r="Y2051" t="str">
        <f t="shared" ref="Y2051:Y2114" si="167">IFERROR(_xlfn.TEXTBEFORE(X2051," :"),X2051)</f>
        <v>468 Blackstone Inc.</v>
      </c>
      <c r="Z2051" t="str">
        <f t="shared" si="163"/>
        <v>468 Blackstone Inc.</v>
      </c>
      <c r="AA2051" t="str">
        <f>_xlfn.XLOOKUP(Z2051,'Client Lookup'!A:A,'Client Lookup'!C:C)</f>
        <v>The Blackstone Group</v>
      </c>
      <c r="AC2051" t="e">
        <f>_xlfn.XLOOKUP(K2051,'Results vs Forecast'!K:K,'Results vs Forecast'!K:K)</f>
        <v>#N/A</v>
      </c>
    </row>
    <row r="2052" spans="1:29" hidden="1">
      <c r="A2052" s="39"/>
      <c r="B2052" s="1" t="s">
        <v>700</v>
      </c>
      <c r="C2052" s="1" t="s">
        <v>1370</v>
      </c>
      <c r="D2052" s="1" t="s">
        <v>17</v>
      </c>
      <c r="E2052" s="1" t="s">
        <v>17</v>
      </c>
      <c r="F2052" s="2">
        <v>45535</v>
      </c>
      <c r="G2052" s="2">
        <v>45505</v>
      </c>
      <c r="H2052" s="1" t="s">
        <v>5352</v>
      </c>
      <c r="I2052" s="1" t="s">
        <v>5353</v>
      </c>
      <c r="J2052" s="1" t="s">
        <v>818</v>
      </c>
      <c r="K2052" s="1" t="s">
        <v>796</v>
      </c>
      <c r="L2052" s="1" t="s">
        <v>3346</v>
      </c>
      <c r="M2052" s="1"/>
      <c r="N2052" s="1"/>
      <c r="O2052" s="1"/>
      <c r="P2052" s="40">
        <v>520.2421677420059</v>
      </c>
      <c r="Q2052" s="37" t="str">
        <f>IF(C2052="ForthPoint","ForthPoint",IF(D2052="Intercompany",_xlfn.XLOOKUP(E2052,'Dept Lookup'!B:B,'Dept Lookup'!A:A),Modified!D2052))</f>
        <v>Data Engineering</v>
      </c>
      <c r="R2052" t="str">
        <f t="shared" si="164"/>
        <v>Globalization Partners</v>
      </c>
      <c r="S2052" s="1" t="s">
        <v>707</v>
      </c>
      <c r="T2052">
        <f t="shared" si="165"/>
        <v>0</v>
      </c>
      <c r="U2052" s="25" t="str">
        <f>IF(K2052&gt;0,K2052,_xlfn.XLOOKUP(M2052,'Client Lookup'!L:L,'Client Lookup'!N:N))</f>
        <v>36410</v>
      </c>
      <c r="V2052" t="str">
        <f>_xlfn.XLOOKUP(_xlfn.NUMBERVALUE(U2052),'Project Lookup'!X:X,'Project Lookup'!B:B)</f>
        <v>Globalization Partners SOW #40 - Data Engineering Team Renewal</v>
      </c>
      <c r="X2052" t="str">
        <f t="shared" si="166"/>
        <v>460 Globalization Partners Inc. : 1367 Globalization Partners SOW #40 - Data Engineering Team Renewal</v>
      </c>
      <c r="Y2052" t="str">
        <f t="shared" si="167"/>
        <v>460 Globalization Partners Inc.</v>
      </c>
      <c r="Z2052" t="str">
        <f t="shared" si="163"/>
        <v>460 Globalization Partners Inc.</v>
      </c>
      <c r="AA2052" t="str">
        <f>_xlfn.XLOOKUP(Z2052,'Client Lookup'!A:A,'Client Lookup'!C:C)</f>
        <v>Globalization Partners</v>
      </c>
      <c r="AC2052" t="e">
        <f>_xlfn.XLOOKUP(K2052,'Results vs Forecast'!K:K,'Results vs Forecast'!K:K)</f>
        <v>#N/A</v>
      </c>
    </row>
    <row r="2053" spans="1:29" hidden="1">
      <c r="A2053" s="39"/>
      <c r="B2053" s="1" t="s">
        <v>700</v>
      </c>
      <c r="C2053" s="1" t="s">
        <v>1370</v>
      </c>
      <c r="D2053" s="1" t="s">
        <v>17</v>
      </c>
      <c r="E2053" s="1" t="s">
        <v>17</v>
      </c>
      <c r="F2053" s="2">
        <v>45535</v>
      </c>
      <c r="G2053" s="2">
        <v>45505</v>
      </c>
      <c r="H2053" s="1" t="s">
        <v>5354</v>
      </c>
      <c r="I2053" s="1" t="s">
        <v>5355</v>
      </c>
      <c r="J2053" s="1" t="s">
        <v>644</v>
      </c>
      <c r="K2053" s="1" t="s">
        <v>888</v>
      </c>
      <c r="L2053" s="1" t="s">
        <v>3388</v>
      </c>
      <c r="M2053" s="1"/>
      <c r="N2053" s="1"/>
      <c r="O2053" s="1"/>
      <c r="P2053" s="40">
        <v>560.2607960298526</v>
      </c>
      <c r="Q2053" s="37" t="str">
        <f>IF(C2053="ForthPoint","ForthPoint",IF(D2053="Intercompany",_xlfn.XLOOKUP(E2053,'Dept Lookup'!B:B,'Dept Lookup'!A:A),Modified!D2053))</f>
        <v>Data Engineering</v>
      </c>
      <c r="R2053" t="str">
        <f t="shared" si="164"/>
        <v>The Blackstone Group</v>
      </c>
      <c r="S2053" s="1" t="s">
        <v>707</v>
      </c>
      <c r="T2053">
        <f t="shared" si="165"/>
        <v>0</v>
      </c>
      <c r="U2053" s="25" t="str">
        <f>IF(K2053&gt;0,K2053,_xlfn.XLOOKUP(M2053,'Client Lookup'!L:L,'Client Lookup'!N:N))</f>
        <v>34751</v>
      </c>
      <c r="V2053" t="str">
        <f>_xlfn.XLOOKUP(_xlfn.NUMBERVALUE(U2053),'Project Lookup'!X:X,'Project Lookup'!B:B)</f>
        <v>Blackstone - SOW#19 - Exec Office Team (.Net)</v>
      </c>
      <c r="X2053" t="str">
        <f t="shared" si="166"/>
        <v>468 Blackstone Inc. : 1329 Blackstone - SOW#19 - Exec Office Team (.Net)</v>
      </c>
      <c r="Y2053" t="str">
        <f t="shared" si="167"/>
        <v>468 Blackstone Inc.</v>
      </c>
      <c r="Z2053" t="str">
        <f t="shared" si="163"/>
        <v>468 Blackstone Inc.</v>
      </c>
      <c r="AA2053" t="str">
        <f>_xlfn.XLOOKUP(Z2053,'Client Lookup'!A:A,'Client Lookup'!C:C)</f>
        <v>The Blackstone Group</v>
      </c>
      <c r="AC2053" t="e">
        <f>_xlfn.XLOOKUP(K2053,'Results vs Forecast'!K:K,'Results vs Forecast'!K:K)</f>
        <v>#N/A</v>
      </c>
    </row>
    <row r="2054" spans="1:29" hidden="1">
      <c r="A2054" s="39"/>
      <c r="B2054" s="1" t="s">
        <v>700</v>
      </c>
      <c r="C2054" s="1" t="s">
        <v>1370</v>
      </c>
      <c r="D2054" s="1" t="s">
        <v>17</v>
      </c>
      <c r="E2054" s="1" t="s">
        <v>17</v>
      </c>
      <c r="F2054" s="2">
        <v>45535</v>
      </c>
      <c r="G2054" s="2">
        <v>45505</v>
      </c>
      <c r="H2054" s="1" t="s">
        <v>5356</v>
      </c>
      <c r="I2054" s="1" t="s">
        <v>5357</v>
      </c>
      <c r="J2054" s="1" t="s">
        <v>640</v>
      </c>
      <c r="K2054" s="1" t="s">
        <v>884</v>
      </c>
      <c r="L2054" s="1" t="s">
        <v>3366</v>
      </c>
      <c r="M2054" s="1"/>
      <c r="N2054" s="1"/>
      <c r="O2054" s="1"/>
      <c r="P2054" s="40">
        <v>560.2607960298526</v>
      </c>
      <c r="Q2054" s="37" t="str">
        <f>IF(C2054="ForthPoint","ForthPoint",IF(D2054="Intercompany",_xlfn.XLOOKUP(E2054,'Dept Lookup'!B:B,'Dept Lookup'!A:A),Modified!D2054))</f>
        <v>Data Engineering</v>
      </c>
      <c r="R2054" t="str">
        <f t="shared" si="164"/>
        <v>The Blackstone Group</v>
      </c>
      <c r="S2054" s="1" t="s">
        <v>707</v>
      </c>
      <c r="T2054">
        <f t="shared" si="165"/>
        <v>0</v>
      </c>
      <c r="U2054" s="25" t="str">
        <f>IF(K2054&gt;0,K2054,_xlfn.XLOOKUP(M2054,'Client Lookup'!L:L,'Client Lookup'!N:N))</f>
        <v>29210</v>
      </c>
      <c r="V2054" t="str">
        <f>_xlfn.XLOOKUP(_xlfn.NUMBERVALUE(U2054),'Project Lookup'!X:X,'Project Lookup'!B:B)</f>
        <v>Blackstone - SOW#15 - Developer Experience Team (.Net)</v>
      </c>
      <c r="X2054" t="str">
        <f t="shared" si="166"/>
        <v>468 Blackstone Inc. : 1189 Blackstone - SOW#15 - Developer Experience Team (.Net)</v>
      </c>
      <c r="Y2054" t="str">
        <f t="shared" si="167"/>
        <v>468 Blackstone Inc.</v>
      </c>
      <c r="Z2054" t="str">
        <f t="shared" si="163"/>
        <v>468 Blackstone Inc.</v>
      </c>
      <c r="AA2054" t="str">
        <f>_xlfn.XLOOKUP(Z2054,'Client Lookup'!A:A,'Client Lookup'!C:C)</f>
        <v>The Blackstone Group</v>
      </c>
      <c r="AC2054" t="e">
        <f>_xlfn.XLOOKUP(K2054,'Results vs Forecast'!K:K,'Results vs Forecast'!K:K)</f>
        <v>#N/A</v>
      </c>
    </row>
    <row r="2055" spans="1:29" hidden="1">
      <c r="A2055" s="39"/>
      <c r="B2055" s="1" t="s">
        <v>700</v>
      </c>
      <c r="C2055" s="1" t="s">
        <v>1370</v>
      </c>
      <c r="D2055" s="1" t="s">
        <v>17</v>
      </c>
      <c r="E2055" s="1" t="s">
        <v>17</v>
      </c>
      <c r="F2055" s="2">
        <v>45535</v>
      </c>
      <c r="G2055" s="2">
        <v>45505</v>
      </c>
      <c r="H2055" s="1" t="s">
        <v>5358</v>
      </c>
      <c r="I2055" s="1" t="s">
        <v>5359</v>
      </c>
      <c r="J2055" s="1" t="s">
        <v>593</v>
      </c>
      <c r="K2055" s="1" t="s">
        <v>842</v>
      </c>
      <c r="L2055" s="1" t="s">
        <v>1809</v>
      </c>
      <c r="M2055" s="1"/>
      <c r="N2055" s="1"/>
      <c r="O2055" s="1"/>
      <c r="P2055" s="40">
        <v>400.1862828784661</v>
      </c>
      <c r="Q2055" s="37" t="str">
        <f>IF(C2055="ForthPoint","ForthPoint",IF(D2055="Intercompany",_xlfn.XLOOKUP(E2055,'Dept Lookup'!B:B,'Dept Lookup'!A:A),Modified!D2055))</f>
        <v>Data Engineering</v>
      </c>
      <c r="R2055" t="str">
        <f t="shared" si="164"/>
        <v>MasterCard</v>
      </c>
      <c r="S2055" s="1" t="s">
        <v>707</v>
      </c>
      <c r="T2055">
        <f t="shared" si="165"/>
        <v>0</v>
      </c>
      <c r="U2055" s="25" t="str">
        <f>IF(K2055&gt;0,K2055,_xlfn.XLOOKUP(M2055,'Client Lookup'!L:L,'Client Lookup'!N:N))</f>
        <v>25146</v>
      </c>
      <c r="V2055" t="str">
        <f>_xlfn.XLOOKUP(_xlfn.NUMBERVALUE(U2055),'Project Lookup'!X:X,'Project Lookup'!B:B)</f>
        <v>Mastercard SOW #6</v>
      </c>
      <c r="X2055" t="str">
        <f t="shared" si="166"/>
        <v>461 Session M Inc. : 974 Mastercard SOW #6</v>
      </c>
      <c r="Y2055" t="str">
        <f t="shared" si="167"/>
        <v>461 Session M Inc.</v>
      </c>
      <c r="Z2055" t="str">
        <f t="shared" si="163"/>
        <v>461 Session M Inc.</v>
      </c>
      <c r="AA2055" t="str">
        <f>_xlfn.XLOOKUP(Z2055,'Client Lookup'!A:A,'Client Lookup'!C:C)</f>
        <v>MasterCard</v>
      </c>
      <c r="AC2055" t="e">
        <f>_xlfn.XLOOKUP(K2055,'Results vs Forecast'!K:K,'Results vs Forecast'!K:K)</f>
        <v>#N/A</v>
      </c>
    </row>
    <row r="2056" spans="1:29" hidden="1">
      <c r="A2056" s="39"/>
      <c r="B2056" s="1" t="s">
        <v>700</v>
      </c>
      <c r="C2056" s="1" t="s">
        <v>1370</v>
      </c>
      <c r="D2056" s="1" t="s">
        <v>17</v>
      </c>
      <c r="E2056" s="1" t="s">
        <v>17</v>
      </c>
      <c r="F2056" s="2">
        <v>45535</v>
      </c>
      <c r="G2056" s="2">
        <v>45505</v>
      </c>
      <c r="H2056" s="1" t="s">
        <v>5360</v>
      </c>
      <c r="I2056" s="1" t="s">
        <v>5361</v>
      </c>
      <c r="J2056" s="1" t="s">
        <v>641</v>
      </c>
      <c r="K2056" s="1" t="s">
        <v>886</v>
      </c>
      <c r="L2056" s="1" t="s">
        <v>3668</v>
      </c>
      <c r="M2056" s="1"/>
      <c r="N2056" s="1"/>
      <c r="O2056" s="1"/>
      <c r="P2056" s="40">
        <v>504.23471642686729</v>
      </c>
      <c r="Q2056" s="37" t="str">
        <f>IF(C2056="ForthPoint","ForthPoint",IF(D2056="Intercompany",_xlfn.XLOOKUP(E2056,'Dept Lookup'!B:B,'Dept Lookup'!A:A),Modified!D2056))</f>
        <v>Data Engineering</v>
      </c>
      <c r="R2056" t="str">
        <f t="shared" si="164"/>
        <v>The Blackstone Group</v>
      </c>
      <c r="S2056" s="1" t="s">
        <v>707</v>
      </c>
      <c r="T2056">
        <f t="shared" si="165"/>
        <v>0</v>
      </c>
      <c r="U2056" s="25" t="str">
        <f>IF(K2056&gt;0,K2056,_xlfn.XLOOKUP(M2056,'Client Lookup'!L:L,'Client Lookup'!N:N))</f>
        <v>29419</v>
      </c>
      <c r="V2056" t="str">
        <f>_xlfn.XLOOKUP(_xlfn.NUMBERVALUE(U2056),'Project Lookup'!X:X,'Project Lookup'!B:B)</f>
        <v>Blackstone - SOW#18 - Data Engineer with AWS (Puneet Team)</v>
      </c>
      <c r="X2056" t="str">
        <f t="shared" si="166"/>
        <v>468 Blackstone Inc. : 1194 Blackstone - SOW#18 - Data Engineer with AWS (Puneet Team)</v>
      </c>
      <c r="Y2056" t="str">
        <f t="shared" si="167"/>
        <v>468 Blackstone Inc.</v>
      </c>
      <c r="Z2056" t="str">
        <f t="shared" si="163"/>
        <v>468 Blackstone Inc.</v>
      </c>
      <c r="AA2056" t="str">
        <f>_xlfn.XLOOKUP(Z2056,'Client Lookup'!A:A,'Client Lookup'!C:C)</f>
        <v>The Blackstone Group</v>
      </c>
      <c r="AC2056" t="e">
        <f>_xlfn.XLOOKUP(K2056,'Results vs Forecast'!K:K,'Results vs Forecast'!K:K)</f>
        <v>#N/A</v>
      </c>
    </row>
    <row r="2057" spans="1:29" hidden="1">
      <c r="A2057" s="39"/>
      <c r="B2057" s="1" t="s">
        <v>700</v>
      </c>
      <c r="C2057" s="1" t="s">
        <v>1370</v>
      </c>
      <c r="D2057" s="1" t="s">
        <v>17</v>
      </c>
      <c r="E2057" s="1" t="s">
        <v>17</v>
      </c>
      <c r="F2057" s="2">
        <v>45535</v>
      </c>
      <c r="G2057" s="2">
        <v>45505</v>
      </c>
      <c r="H2057" s="1" t="s">
        <v>5362</v>
      </c>
      <c r="I2057" s="1" t="s">
        <v>5363</v>
      </c>
      <c r="J2057" s="1" t="s">
        <v>587</v>
      </c>
      <c r="K2057" s="1" t="s">
        <v>840</v>
      </c>
      <c r="L2057" s="1" t="s">
        <v>3446</v>
      </c>
      <c r="M2057" s="1"/>
      <c r="N2057" s="1"/>
      <c r="O2057" s="1"/>
      <c r="P2057" s="40">
        <v>360.16765459061952</v>
      </c>
      <c r="Q2057" s="37" t="str">
        <f>IF(C2057="ForthPoint","ForthPoint",IF(D2057="Intercompany",_xlfn.XLOOKUP(E2057,'Dept Lookup'!B:B,'Dept Lookup'!A:A),Modified!D2057))</f>
        <v>Data Engineering</v>
      </c>
      <c r="R2057" t="str">
        <f t="shared" si="164"/>
        <v>Madhive</v>
      </c>
      <c r="S2057" s="1" t="s">
        <v>707</v>
      </c>
      <c r="T2057">
        <f t="shared" si="165"/>
        <v>0</v>
      </c>
      <c r="U2057" s="25" t="str">
        <f>IF(K2057&gt;0,K2057,_xlfn.XLOOKUP(M2057,'Client Lookup'!L:L,'Client Lookup'!N:N))</f>
        <v>26788</v>
      </c>
      <c r="V2057" t="str">
        <f>_xlfn.XLOOKUP(_xlfn.NUMBERVALUE(U2057),'Project Lookup'!X:X,'Project Lookup'!B:B)</f>
        <v>Madhive - SOW1</v>
      </c>
      <c r="X2057" t="str">
        <f t="shared" si="166"/>
        <v>482 Madhive : 1111 Madhive - SOW1</v>
      </c>
      <c r="Y2057" t="str">
        <f t="shared" si="167"/>
        <v>482 Madhive</v>
      </c>
      <c r="Z2057" t="str">
        <f t="shared" si="163"/>
        <v>482 Madhive</v>
      </c>
      <c r="AA2057" t="str">
        <f>_xlfn.XLOOKUP(Z2057,'Client Lookup'!A:A,'Client Lookup'!C:C)</f>
        <v>Madhive</v>
      </c>
      <c r="AC2057" t="e">
        <f>_xlfn.XLOOKUP(K2057,'Results vs Forecast'!K:K,'Results vs Forecast'!K:K)</f>
        <v>#N/A</v>
      </c>
    </row>
    <row r="2058" spans="1:29" hidden="1">
      <c r="A2058" s="39"/>
      <c r="B2058" s="1" t="s">
        <v>700</v>
      </c>
      <c r="C2058" s="1" t="s">
        <v>1370</v>
      </c>
      <c r="D2058" s="1" t="s">
        <v>17</v>
      </c>
      <c r="E2058" s="1" t="s">
        <v>17</v>
      </c>
      <c r="F2058" s="2">
        <v>45535</v>
      </c>
      <c r="G2058" s="2">
        <v>45505</v>
      </c>
      <c r="H2058" s="1" t="s">
        <v>5364</v>
      </c>
      <c r="I2058" s="1" t="s">
        <v>5365</v>
      </c>
      <c r="J2058" s="1" t="s">
        <v>617</v>
      </c>
      <c r="K2058" s="1" t="s">
        <v>860</v>
      </c>
      <c r="L2058" s="1" t="s">
        <v>2892</v>
      </c>
      <c r="M2058" s="1"/>
      <c r="N2058" s="1"/>
      <c r="O2058" s="1"/>
      <c r="P2058" s="40">
        <v>500.23285359808261</v>
      </c>
      <c r="Q2058" s="37" t="str">
        <f>IF(C2058="ForthPoint","ForthPoint",IF(D2058="Intercompany",_xlfn.XLOOKUP(E2058,'Dept Lookup'!B:B,'Dept Lookup'!A:A),Modified!D2058))</f>
        <v>Data Engineering</v>
      </c>
      <c r="R2058" t="str">
        <f t="shared" si="164"/>
        <v>Roku</v>
      </c>
      <c r="S2058" s="1" t="s">
        <v>707</v>
      </c>
      <c r="T2058">
        <f t="shared" si="165"/>
        <v>0</v>
      </c>
      <c r="U2058" s="25" t="str">
        <f>IF(K2058&gt;0,K2058,_xlfn.XLOOKUP(M2058,'Client Lookup'!L:L,'Client Lookup'!N:N))</f>
        <v>25138</v>
      </c>
      <c r="V2058" t="str">
        <f>_xlfn.XLOOKUP(_xlfn.NUMBERVALUE(U2058),'Project Lookup'!X:X,'Project Lookup'!B:B)</f>
        <v>SOW#1 2024 - DE &amp; BI Team</v>
      </c>
      <c r="X2058" t="str">
        <f t="shared" si="166"/>
        <v>459 Roku Inc. : 966 SOW#1 2024 - DE &amp; BI Team</v>
      </c>
      <c r="Y2058" t="str">
        <f t="shared" si="167"/>
        <v>459 Roku Inc.</v>
      </c>
      <c r="Z2058" t="str">
        <f t="shared" si="163"/>
        <v>459 Roku Inc.</v>
      </c>
      <c r="AA2058" t="str">
        <f>_xlfn.XLOOKUP(Z2058,'Client Lookup'!A:A,'Client Lookup'!C:C)</f>
        <v>Roku</v>
      </c>
      <c r="AC2058" t="e">
        <f>_xlfn.XLOOKUP(K2058,'Results vs Forecast'!K:K,'Results vs Forecast'!K:K)</f>
        <v>#N/A</v>
      </c>
    </row>
    <row r="2059" spans="1:29" hidden="1">
      <c r="A2059" s="39"/>
      <c r="B2059" s="1" t="s">
        <v>700</v>
      </c>
      <c r="C2059" s="1" t="s">
        <v>1370</v>
      </c>
      <c r="D2059" s="1" t="s">
        <v>17</v>
      </c>
      <c r="E2059" s="1" t="s">
        <v>17</v>
      </c>
      <c r="F2059" s="2">
        <v>45535</v>
      </c>
      <c r="G2059" s="2">
        <v>45505</v>
      </c>
      <c r="H2059" s="1" t="s">
        <v>5366</v>
      </c>
      <c r="I2059" s="1" t="s">
        <v>5367</v>
      </c>
      <c r="J2059" s="1" t="s">
        <v>587</v>
      </c>
      <c r="K2059" s="1" t="s">
        <v>840</v>
      </c>
      <c r="L2059" s="1" t="s">
        <v>3446</v>
      </c>
      <c r="M2059" s="1"/>
      <c r="N2059" s="1"/>
      <c r="O2059" s="1"/>
      <c r="P2059" s="40">
        <v>270.12574094296463</v>
      </c>
      <c r="Q2059" s="37" t="str">
        <f>IF(C2059="ForthPoint","ForthPoint",IF(D2059="Intercompany",_xlfn.XLOOKUP(E2059,'Dept Lookup'!B:B,'Dept Lookup'!A:A),Modified!D2059))</f>
        <v>Data Engineering</v>
      </c>
      <c r="R2059" t="str">
        <f t="shared" si="164"/>
        <v>Madhive</v>
      </c>
      <c r="S2059" s="1" t="s">
        <v>707</v>
      </c>
      <c r="T2059">
        <f t="shared" si="165"/>
        <v>0</v>
      </c>
      <c r="U2059" s="25" t="str">
        <f>IF(K2059&gt;0,K2059,_xlfn.XLOOKUP(M2059,'Client Lookup'!L:L,'Client Lookup'!N:N))</f>
        <v>26788</v>
      </c>
      <c r="V2059" t="str">
        <f>_xlfn.XLOOKUP(_xlfn.NUMBERVALUE(U2059),'Project Lookup'!X:X,'Project Lookup'!B:B)</f>
        <v>Madhive - SOW1</v>
      </c>
      <c r="X2059" t="str">
        <f t="shared" si="166"/>
        <v>482 Madhive : 1111 Madhive - SOW1</v>
      </c>
      <c r="Y2059" t="str">
        <f t="shared" si="167"/>
        <v>482 Madhive</v>
      </c>
      <c r="Z2059" t="str">
        <f t="shared" si="163"/>
        <v>482 Madhive</v>
      </c>
      <c r="AA2059" t="str">
        <f>_xlfn.XLOOKUP(Z2059,'Client Lookup'!A:A,'Client Lookup'!C:C)</f>
        <v>Madhive</v>
      </c>
      <c r="AC2059" t="e">
        <f>_xlfn.XLOOKUP(K2059,'Results vs Forecast'!K:K,'Results vs Forecast'!K:K)</f>
        <v>#N/A</v>
      </c>
    </row>
    <row r="2060" spans="1:29" hidden="1">
      <c r="A2060" s="39"/>
      <c r="B2060" s="1" t="s">
        <v>700</v>
      </c>
      <c r="C2060" s="1" t="s">
        <v>1390</v>
      </c>
      <c r="D2060" s="1" t="s">
        <v>17</v>
      </c>
      <c r="E2060" s="1" t="s">
        <v>17</v>
      </c>
      <c r="F2060" s="2">
        <v>45535</v>
      </c>
      <c r="G2060" s="2">
        <v>45505</v>
      </c>
      <c r="H2060" s="1" t="s">
        <v>5368</v>
      </c>
      <c r="I2060" s="1" t="s">
        <v>5369</v>
      </c>
      <c r="J2060" s="1" t="s">
        <v>3799</v>
      </c>
      <c r="K2060" s="1" t="s">
        <v>3800</v>
      </c>
      <c r="L2060" s="1"/>
      <c r="M2060" s="1"/>
      <c r="N2060" s="1"/>
      <c r="O2060" s="1"/>
      <c r="P2060" s="40">
        <v>1483.2875405691398</v>
      </c>
      <c r="Q2060" s="37" t="str">
        <f>IF(C2060="ForthPoint","ForthPoint",IF(D2060="Intercompany",_xlfn.XLOOKUP(E2060,'Dept Lookup'!B:B,'Dept Lookup'!A:A),Modified!D2060))</f>
        <v>ForthPoint</v>
      </c>
      <c r="R2060" s="11" t="s">
        <v>190</v>
      </c>
      <c r="S2060" s="1" t="s">
        <v>707</v>
      </c>
      <c r="T2060">
        <f t="shared" si="165"/>
        <v>0</v>
      </c>
      <c r="U2060" s="25" t="str">
        <f>IF(K2060&gt;0,K2060,_xlfn.XLOOKUP(M2060,'Client Lookup'!L:L,'Client Lookup'!N:N))</f>
        <v>36722</v>
      </c>
      <c r="V2060" t="str">
        <f>_xlfn.XLOOKUP(_xlfn.NUMBERVALUE(U2060),'Project Lookup'!X:X,'Project Lookup'!B:B)</f>
        <v>Wyndham - Guest Analytics Retainer</v>
      </c>
      <c r="X2060" t="str">
        <f t="shared" si="166"/>
        <v>402 ICC in Forth Point Represents Blend360 : 1378 Wyndham - Guest Analytics Retainer</v>
      </c>
      <c r="Y2060" t="str">
        <f t="shared" si="167"/>
        <v>402 ICC in Forth Point Represents Blend360</v>
      </c>
      <c r="Z2060" t="str">
        <f t="shared" si="163"/>
        <v>402 ICC in Forth Point Represents Blend360</v>
      </c>
      <c r="AA2060" s="11" t="s">
        <v>190</v>
      </c>
      <c r="AC2060" t="e">
        <f>_xlfn.XLOOKUP(K2060,'Results vs Forecast'!K:K,'Results vs Forecast'!K:K)</f>
        <v>#N/A</v>
      </c>
    </row>
    <row r="2061" spans="1:29" hidden="1">
      <c r="A2061" s="39"/>
      <c r="B2061" s="1" t="s">
        <v>700</v>
      </c>
      <c r="C2061" s="1" t="s">
        <v>701</v>
      </c>
      <c r="D2061" s="1" t="s">
        <v>17</v>
      </c>
      <c r="E2061" s="1" t="s">
        <v>17</v>
      </c>
      <c r="F2061" s="2">
        <v>45535</v>
      </c>
      <c r="G2061" s="2">
        <v>45505</v>
      </c>
      <c r="H2061" s="1" t="s">
        <v>5370</v>
      </c>
      <c r="I2061" s="1" t="s">
        <v>5371</v>
      </c>
      <c r="J2061" s="1" t="s">
        <v>507</v>
      </c>
      <c r="K2061" s="1" t="s">
        <v>769</v>
      </c>
      <c r="L2061" s="1" t="s">
        <v>1881</v>
      </c>
      <c r="M2061" s="1"/>
      <c r="N2061" s="1"/>
      <c r="O2061" s="1"/>
      <c r="P2061" s="40">
        <v>19890</v>
      </c>
      <c r="Q2061" s="37" t="str">
        <f>IF(C2061="ForthPoint","ForthPoint",IF(D2061="Intercompany",_xlfn.XLOOKUP(E2061,'Dept Lookup'!B:B,'Dept Lookup'!A:A),Modified!D2061))</f>
        <v>Data Engineering</v>
      </c>
      <c r="R2061" t="str">
        <f t="shared" si="164"/>
        <v>CVS Health</v>
      </c>
      <c r="S2061" s="1" t="s">
        <v>707</v>
      </c>
      <c r="T2061">
        <f t="shared" si="165"/>
        <v>0</v>
      </c>
      <c r="U2061" s="25" t="str">
        <f>IF(K2061&gt;0,K2061,_xlfn.XLOOKUP(M2061,'Client Lookup'!L:L,'Client Lookup'!N:N))</f>
        <v>33389</v>
      </c>
      <c r="V2061" t="str">
        <f>_xlfn.XLOOKUP(_xlfn.NUMBERVALUE(U2061),'Project Lookup'!X:X,'Project Lookup'!B:B)</f>
        <v>PV Insights Portal PM</v>
      </c>
      <c r="X2061" t="str">
        <f t="shared" si="166"/>
        <v>170 CVS Health : 1296 PV Insights Portal PM</v>
      </c>
      <c r="Y2061" t="str">
        <f t="shared" si="167"/>
        <v>170 CVS Health</v>
      </c>
      <c r="Z2061" t="str">
        <f t="shared" si="163"/>
        <v>170 CVS Health</v>
      </c>
      <c r="AA2061" t="str">
        <f>_xlfn.XLOOKUP(Z2061,'Client Lookup'!A:A,'Client Lookup'!C:C)</f>
        <v>CVS Health</v>
      </c>
      <c r="AC2061" t="e">
        <f>_xlfn.XLOOKUP(K2061,'Results vs Forecast'!K:K,'Results vs Forecast'!K:K)</f>
        <v>#N/A</v>
      </c>
    </row>
    <row r="2062" spans="1:29" hidden="1">
      <c r="A2062" s="39"/>
      <c r="B2062" s="1" t="s">
        <v>700</v>
      </c>
      <c r="C2062" s="1" t="s">
        <v>1370</v>
      </c>
      <c r="D2062" s="1" t="s">
        <v>17</v>
      </c>
      <c r="E2062" s="1" t="s">
        <v>17</v>
      </c>
      <c r="F2062" s="2">
        <v>45535</v>
      </c>
      <c r="G2062" s="2">
        <v>45505</v>
      </c>
      <c r="H2062" s="1" t="s">
        <v>5372</v>
      </c>
      <c r="I2062" s="1" t="s">
        <v>5373</v>
      </c>
      <c r="J2062" s="1" t="s">
        <v>617</v>
      </c>
      <c r="K2062" s="1" t="s">
        <v>860</v>
      </c>
      <c r="L2062" s="1" t="s">
        <v>2892</v>
      </c>
      <c r="M2062" s="1"/>
      <c r="N2062" s="1"/>
      <c r="O2062" s="1"/>
      <c r="P2062" s="40">
        <v>360.16765459061952</v>
      </c>
      <c r="Q2062" s="37" t="str">
        <f>IF(C2062="ForthPoint","ForthPoint",IF(D2062="Intercompany",_xlfn.XLOOKUP(E2062,'Dept Lookup'!B:B,'Dept Lookup'!A:A),Modified!D2062))</f>
        <v>Data Engineering</v>
      </c>
      <c r="R2062" t="str">
        <f t="shared" si="164"/>
        <v>Roku</v>
      </c>
      <c r="S2062" s="1" t="s">
        <v>707</v>
      </c>
      <c r="T2062">
        <f t="shared" si="165"/>
        <v>0</v>
      </c>
      <c r="U2062" s="25" t="str">
        <f>IF(K2062&gt;0,K2062,_xlfn.XLOOKUP(M2062,'Client Lookup'!L:L,'Client Lookup'!N:N))</f>
        <v>25138</v>
      </c>
      <c r="V2062" t="str">
        <f>_xlfn.XLOOKUP(_xlfn.NUMBERVALUE(U2062),'Project Lookup'!X:X,'Project Lookup'!B:B)</f>
        <v>SOW#1 2024 - DE &amp; BI Team</v>
      </c>
      <c r="X2062" t="str">
        <f t="shared" si="166"/>
        <v>459 Roku Inc. : 966 SOW#1 2024 - DE &amp; BI Team</v>
      </c>
      <c r="Y2062" t="str">
        <f t="shared" si="167"/>
        <v>459 Roku Inc.</v>
      </c>
      <c r="Z2062" t="str">
        <f t="shared" si="163"/>
        <v>459 Roku Inc.</v>
      </c>
      <c r="AA2062" t="str">
        <f>_xlfn.XLOOKUP(Z2062,'Client Lookup'!A:A,'Client Lookup'!C:C)</f>
        <v>Roku</v>
      </c>
      <c r="AC2062" t="e">
        <f>_xlfn.XLOOKUP(K2062,'Results vs Forecast'!K:K,'Results vs Forecast'!K:K)</f>
        <v>#N/A</v>
      </c>
    </row>
    <row r="2063" spans="1:29" hidden="1">
      <c r="A2063" s="39"/>
      <c r="B2063" s="1" t="s">
        <v>700</v>
      </c>
      <c r="C2063" s="1" t="s">
        <v>1370</v>
      </c>
      <c r="D2063" s="1" t="s">
        <v>17</v>
      </c>
      <c r="E2063" s="1" t="s">
        <v>17</v>
      </c>
      <c r="F2063" s="2">
        <v>45535</v>
      </c>
      <c r="G2063" s="2">
        <v>45505</v>
      </c>
      <c r="H2063" s="1" t="s">
        <v>5374</v>
      </c>
      <c r="I2063" s="1" t="s">
        <v>5375</v>
      </c>
      <c r="J2063" s="1" t="s">
        <v>820</v>
      </c>
      <c r="K2063" s="1" t="s">
        <v>800</v>
      </c>
      <c r="L2063" s="1" t="s">
        <v>3718</v>
      </c>
      <c r="M2063" s="1"/>
      <c r="N2063" s="1"/>
      <c r="O2063" s="1"/>
      <c r="P2063" s="40">
        <v>560.2607960298526</v>
      </c>
      <c r="Q2063" s="37" t="str">
        <f>IF(C2063="ForthPoint","ForthPoint",IF(D2063="Intercompany",_xlfn.XLOOKUP(E2063,'Dept Lookup'!B:B,'Dept Lookup'!A:A),Modified!D2063))</f>
        <v>Data Engineering</v>
      </c>
      <c r="R2063" t="str">
        <f t="shared" si="164"/>
        <v>Globalization Partners</v>
      </c>
      <c r="S2063" s="1" t="s">
        <v>707</v>
      </c>
      <c r="T2063">
        <f t="shared" si="165"/>
        <v>0</v>
      </c>
      <c r="U2063" s="25" t="str">
        <f>IF(K2063&gt;0,K2063,_xlfn.XLOOKUP(M2063,'Client Lookup'!L:L,'Client Lookup'!N:N))</f>
        <v>36411</v>
      </c>
      <c r="V2063" t="str">
        <f>_xlfn.XLOOKUP(_xlfn.NUMBERVALUE(U2063),'Project Lookup'!X:X,'Project Lookup'!B:B)</f>
        <v>Globalization Partners SOW #42 - Data Engineering Team Renewal</v>
      </c>
      <c r="X2063" t="str">
        <f t="shared" si="166"/>
        <v>460 Globalization Partners Inc. : 1368 Globalization Partners SOW #42 - Data Engineering Team Renewal</v>
      </c>
      <c r="Y2063" t="str">
        <f t="shared" si="167"/>
        <v>460 Globalization Partners Inc.</v>
      </c>
      <c r="Z2063" t="str">
        <f t="shared" si="163"/>
        <v>460 Globalization Partners Inc.</v>
      </c>
      <c r="AA2063" t="str">
        <f>_xlfn.XLOOKUP(Z2063,'Client Lookup'!A:A,'Client Lookup'!C:C)</f>
        <v>Globalization Partners</v>
      </c>
      <c r="AC2063" t="e">
        <f>_xlfn.XLOOKUP(K2063,'Results vs Forecast'!K:K,'Results vs Forecast'!K:K)</f>
        <v>#N/A</v>
      </c>
    </row>
    <row r="2064" spans="1:29" hidden="1">
      <c r="A2064" s="39"/>
      <c r="B2064" s="1" t="s">
        <v>700</v>
      </c>
      <c r="C2064" s="1" t="s">
        <v>1370</v>
      </c>
      <c r="D2064" s="1" t="s">
        <v>17</v>
      </c>
      <c r="E2064" s="1" t="s">
        <v>17</v>
      </c>
      <c r="F2064" s="2">
        <v>45535</v>
      </c>
      <c r="G2064" s="2">
        <v>45505</v>
      </c>
      <c r="H2064" s="1" t="s">
        <v>5376</v>
      </c>
      <c r="I2064" s="1" t="s">
        <v>5377</v>
      </c>
      <c r="J2064" s="1" t="s">
        <v>617</v>
      </c>
      <c r="K2064" s="1" t="s">
        <v>860</v>
      </c>
      <c r="L2064" s="1" t="s">
        <v>2892</v>
      </c>
      <c r="M2064" s="1"/>
      <c r="N2064" s="1"/>
      <c r="O2064" s="1"/>
      <c r="P2064" s="40">
        <v>540.25148188592925</v>
      </c>
      <c r="Q2064" s="37" t="str">
        <f>IF(C2064="ForthPoint","ForthPoint",IF(D2064="Intercompany",_xlfn.XLOOKUP(E2064,'Dept Lookup'!B:B,'Dept Lookup'!A:A),Modified!D2064))</f>
        <v>Data Engineering</v>
      </c>
      <c r="R2064" t="str">
        <f t="shared" si="164"/>
        <v>Roku</v>
      </c>
      <c r="S2064" s="1" t="s">
        <v>707</v>
      </c>
      <c r="T2064">
        <f t="shared" si="165"/>
        <v>0</v>
      </c>
      <c r="U2064" s="25" t="str">
        <f>IF(K2064&gt;0,K2064,_xlfn.XLOOKUP(M2064,'Client Lookup'!L:L,'Client Lookup'!N:N))</f>
        <v>25138</v>
      </c>
      <c r="V2064" t="str">
        <f>_xlfn.XLOOKUP(_xlfn.NUMBERVALUE(U2064),'Project Lookup'!X:X,'Project Lookup'!B:B)</f>
        <v>SOW#1 2024 - DE &amp; BI Team</v>
      </c>
      <c r="X2064" t="str">
        <f t="shared" si="166"/>
        <v>459 Roku Inc. : 966 SOW#1 2024 - DE &amp; BI Team</v>
      </c>
      <c r="Y2064" t="str">
        <f t="shared" si="167"/>
        <v>459 Roku Inc.</v>
      </c>
      <c r="Z2064" t="str">
        <f t="shared" si="163"/>
        <v>459 Roku Inc.</v>
      </c>
      <c r="AA2064" t="str">
        <f>_xlfn.XLOOKUP(Z2064,'Client Lookup'!A:A,'Client Lookup'!C:C)</f>
        <v>Roku</v>
      </c>
      <c r="AC2064" t="e">
        <f>_xlfn.XLOOKUP(K2064,'Results vs Forecast'!K:K,'Results vs Forecast'!K:K)</f>
        <v>#N/A</v>
      </c>
    </row>
    <row r="2065" spans="1:29" hidden="1">
      <c r="A2065" s="39"/>
      <c r="B2065" s="1" t="s">
        <v>700</v>
      </c>
      <c r="C2065" s="1" t="s">
        <v>1370</v>
      </c>
      <c r="D2065" s="1" t="s">
        <v>17</v>
      </c>
      <c r="E2065" s="1" t="s">
        <v>17</v>
      </c>
      <c r="F2065" s="2">
        <v>45535</v>
      </c>
      <c r="G2065" s="2">
        <v>45505</v>
      </c>
      <c r="H2065" s="1" t="s">
        <v>5378</v>
      </c>
      <c r="I2065" s="1" t="s">
        <v>5379</v>
      </c>
      <c r="J2065" s="1" t="s">
        <v>593</v>
      </c>
      <c r="K2065" s="1" t="s">
        <v>842</v>
      </c>
      <c r="L2065" s="1" t="s">
        <v>1809</v>
      </c>
      <c r="M2065" s="1"/>
      <c r="N2065" s="1"/>
      <c r="O2065" s="1"/>
      <c r="P2065" s="40">
        <v>336.15647761791155</v>
      </c>
      <c r="Q2065" s="37" t="str">
        <f>IF(C2065="ForthPoint","ForthPoint",IF(D2065="Intercompany",_xlfn.XLOOKUP(E2065,'Dept Lookup'!B:B,'Dept Lookup'!A:A),Modified!D2065))</f>
        <v>Data Engineering</v>
      </c>
      <c r="R2065" t="str">
        <f t="shared" si="164"/>
        <v>MasterCard</v>
      </c>
      <c r="S2065" s="1" t="s">
        <v>707</v>
      </c>
      <c r="T2065">
        <f t="shared" si="165"/>
        <v>0</v>
      </c>
      <c r="U2065" s="25" t="str">
        <f>IF(K2065&gt;0,K2065,_xlfn.XLOOKUP(M2065,'Client Lookup'!L:L,'Client Lookup'!N:N))</f>
        <v>25146</v>
      </c>
      <c r="V2065" t="str">
        <f>_xlfn.XLOOKUP(_xlfn.NUMBERVALUE(U2065),'Project Lookup'!X:X,'Project Lookup'!B:B)</f>
        <v>Mastercard SOW #6</v>
      </c>
      <c r="X2065" t="str">
        <f t="shared" si="166"/>
        <v>461 Session M Inc. : 974 Mastercard SOW #6</v>
      </c>
      <c r="Y2065" t="str">
        <f t="shared" si="167"/>
        <v>461 Session M Inc.</v>
      </c>
      <c r="Z2065" t="str">
        <f t="shared" si="163"/>
        <v>461 Session M Inc.</v>
      </c>
      <c r="AA2065" t="str">
        <f>_xlfn.XLOOKUP(Z2065,'Client Lookup'!A:A,'Client Lookup'!C:C)</f>
        <v>MasterCard</v>
      </c>
      <c r="AC2065" t="e">
        <f>_xlfn.XLOOKUP(K2065,'Results vs Forecast'!K:K,'Results vs Forecast'!K:K)</f>
        <v>#N/A</v>
      </c>
    </row>
    <row r="2066" spans="1:29" hidden="1">
      <c r="A2066" s="39"/>
      <c r="B2066" s="1" t="s">
        <v>700</v>
      </c>
      <c r="C2066" s="1" t="s">
        <v>1370</v>
      </c>
      <c r="D2066" s="1" t="s">
        <v>17</v>
      </c>
      <c r="E2066" s="1" t="s">
        <v>17</v>
      </c>
      <c r="F2066" s="2">
        <v>45535</v>
      </c>
      <c r="G2066" s="2">
        <v>45505</v>
      </c>
      <c r="H2066" s="1" t="s">
        <v>5380</v>
      </c>
      <c r="I2066" s="1" t="s">
        <v>5381</v>
      </c>
      <c r="J2066" s="1" t="s">
        <v>645</v>
      </c>
      <c r="K2066" s="1" t="s">
        <v>891</v>
      </c>
      <c r="L2066" s="1" t="s">
        <v>3332</v>
      </c>
      <c r="M2066" s="1"/>
      <c r="N2066" s="1"/>
      <c r="O2066" s="1"/>
      <c r="P2066" s="40">
        <v>440.20491116631274</v>
      </c>
      <c r="Q2066" s="37" t="str">
        <f>IF(C2066="ForthPoint","ForthPoint",IF(D2066="Intercompany",_xlfn.XLOOKUP(E2066,'Dept Lookup'!B:B,'Dept Lookup'!A:A),Modified!D2066))</f>
        <v>Data Engineering</v>
      </c>
      <c r="R2066" t="str">
        <f t="shared" si="164"/>
        <v>The Blackstone Group</v>
      </c>
      <c r="S2066" s="1" t="s">
        <v>707</v>
      </c>
      <c r="T2066">
        <f t="shared" si="165"/>
        <v>0</v>
      </c>
      <c r="U2066" s="25" t="str">
        <f>IF(K2066&gt;0,K2066,_xlfn.XLOOKUP(M2066,'Client Lookup'!L:L,'Client Lookup'!N:N))</f>
        <v>25160</v>
      </c>
      <c r="V2066" t="str">
        <f>_xlfn.XLOOKUP(_xlfn.NUMBERVALUE(U2066),'Project Lookup'!X:X,'Project Lookup'!B:B)</f>
        <v>Blackstone SOW #12</v>
      </c>
      <c r="X2066" t="str">
        <f t="shared" si="166"/>
        <v>468 Blackstone Inc. : 988 Blackstone SOW #12</v>
      </c>
      <c r="Y2066" t="str">
        <f t="shared" si="167"/>
        <v>468 Blackstone Inc.</v>
      </c>
      <c r="Z2066" t="str">
        <f t="shared" si="163"/>
        <v>468 Blackstone Inc.</v>
      </c>
      <c r="AA2066" t="str">
        <f>_xlfn.XLOOKUP(Z2066,'Client Lookup'!A:A,'Client Lookup'!C:C)</f>
        <v>The Blackstone Group</v>
      </c>
      <c r="AC2066" t="e">
        <f>_xlfn.XLOOKUP(K2066,'Results vs Forecast'!K:K,'Results vs Forecast'!K:K)</f>
        <v>#N/A</v>
      </c>
    </row>
    <row r="2067" spans="1:29" hidden="1">
      <c r="A2067" s="39"/>
      <c r="B2067" s="1" t="s">
        <v>700</v>
      </c>
      <c r="C2067" s="1" t="s">
        <v>1370</v>
      </c>
      <c r="D2067" s="1" t="s">
        <v>17</v>
      </c>
      <c r="E2067" s="1" t="s">
        <v>17</v>
      </c>
      <c r="F2067" s="2">
        <v>45535</v>
      </c>
      <c r="G2067" s="2">
        <v>45505</v>
      </c>
      <c r="H2067" s="1" t="s">
        <v>5382</v>
      </c>
      <c r="I2067" s="1" t="s">
        <v>5383</v>
      </c>
      <c r="J2067" s="1" t="s">
        <v>612</v>
      </c>
      <c r="K2067" s="1" t="s">
        <v>853</v>
      </c>
      <c r="L2067" s="1" t="s">
        <v>3335</v>
      </c>
      <c r="M2067" s="1"/>
      <c r="N2067" s="1"/>
      <c r="O2067" s="1"/>
      <c r="P2067" s="40">
        <v>258.12015245661064</v>
      </c>
      <c r="Q2067" s="37" t="str">
        <f>IF(C2067="ForthPoint","ForthPoint",IF(D2067="Intercompany",_xlfn.XLOOKUP(E2067,'Dept Lookup'!B:B,'Dept Lookup'!A:A),Modified!D2067))</f>
        <v>Data Engineering</v>
      </c>
      <c r="R2067" t="str">
        <f t="shared" si="164"/>
        <v>Pixability</v>
      </c>
      <c r="S2067" s="1" t="s">
        <v>707</v>
      </c>
      <c r="T2067">
        <f t="shared" si="165"/>
        <v>0</v>
      </c>
      <c r="U2067" s="25" t="str">
        <f>IF(K2067&gt;0,K2067,_xlfn.XLOOKUP(M2067,'Client Lookup'!L:L,'Client Lookup'!N:N))</f>
        <v>34753</v>
      </c>
      <c r="V2067" t="str">
        <f>_xlfn.XLOOKUP(_xlfn.NUMBERVALUE(U2067),'Project Lookup'!X:X,'Project Lookup'!B:B)</f>
        <v>Pixability SOW 4</v>
      </c>
      <c r="X2067" t="str">
        <f t="shared" si="166"/>
        <v>466 Pixability Inc. : 1331 Pixability SOW 4</v>
      </c>
      <c r="Y2067" t="str">
        <f t="shared" si="167"/>
        <v>466 Pixability Inc.</v>
      </c>
      <c r="Z2067" t="str">
        <f t="shared" si="163"/>
        <v>466 Pixability Inc.</v>
      </c>
      <c r="AA2067" t="str">
        <f>_xlfn.XLOOKUP(Z2067,'Client Lookup'!A:A,'Client Lookup'!C:C)</f>
        <v>Pixability</v>
      </c>
      <c r="AC2067" t="e">
        <f>_xlfn.XLOOKUP(K2067,'Results vs Forecast'!K:K,'Results vs Forecast'!K:K)</f>
        <v>#N/A</v>
      </c>
    </row>
    <row r="2068" spans="1:29" hidden="1">
      <c r="A2068" s="39"/>
      <c r="B2068" s="1" t="s">
        <v>700</v>
      </c>
      <c r="C2068" s="1" t="s">
        <v>1370</v>
      </c>
      <c r="D2068" s="1" t="s">
        <v>17</v>
      </c>
      <c r="E2068" s="1" t="s">
        <v>17</v>
      </c>
      <c r="F2068" s="2">
        <v>45535</v>
      </c>
      <c r="G2068" s="2">
        <v>45505</v>
      </c>
      <c r="H2068" s="1" t="s">
        <v>5384</v>
      </c>
      <c r="I2068" s="1" t="s">
        <v>5385</v>
      </c>
      <c r="J2068" s="1" t="s">
        <v>642</v>
      </c>
      <c r="K2068" s="1" t="s">
        <v>881</v>
      </c>
      <c r="L2068" s="1" t="s">
        <v>3416</v>
      </c>
      <c r="M2068" s="1"/>
      <c r="N2068" s="1"/>
      <c r="O2068" s="1"/>
      <c r="P2068" s="40">
        <v>520.2421677420059</v>
      </c>
      <c r="Q2068" s="37" t="str">
        <f>IF(C2068="ForthPoint","ForthPoint",IF(D2068="Intercompany",_xlfn.XLOOKUP(E2068,'Dept Lookup'!B:B,'Dept Lookup'!A:A),Modified!D2068))</f>
        <v>Data Engineering</v>
      </c>
      <c r="R2068" t="str">
        <f t="shared" si="164"/>
        <v>The Blackstone Group</v>
      </c>
      <c r="S2068" s="1" t="s">
        <v>707</v>
      </c>
      <c r="T2068">
        <f t="shared" si="165"/>
        <v>0</v>
      </c>
      <c r="U2068" s="25" t="str">
        <f>IF(K2068&gt;0,K2068,_xlfn.XLOOKUP(M2068,'Client Lookup'!L:L,'Client Lookup'!N:N))</f>
        <v>32036</v>
      </c>
      <c r="V2068" t="str">
        <f>_xlfn.XLOOKUP(_xlfn.NUMBERVALUE(U2068),'Project Lookup'!X:X,'Project Lookup'!B:B)</f>
        <v>Blackstone - Python Engineers (James Team)</v>
      </c>
      <c r="X2068" t="str">
        <f t="shared" si="166"/>
        <v>468 Blackstone Inc. : 1255 Blackstone - Python Engineers (James Team)</v>
      </c>
      <c r="Y2068" t="str">
        <f t="shared" si="167"/>
        <v>468 Blackstone Inc.</v>
      </c>
      <c r="Z2068" t="str">
        <f t="shared" si="163"/>
        <v>468 Blackstone Inc.</v>
      </c>
      <c r="AA2068" t="str">
        <f>_xlfn.XLOOKUP(Z2068,'Client Lookup'!A:A,'Client Lookup'!C:C)</f>
        <v>The Blackstone Group</v>
      </c>
      <c r="AC2068" t="e">
        <f>_xlfn.XLOOKUP(K2068,'Results vs Forecast'!K:K,'Results vs Forecast'!K:K)</f>
        <v>#N/A</v>
      </c>
    </row>
    <row r="2069" spans="1:29" hidden="1">
      <c r="A2069" s="39"/>
      <c r="B2069" s="1" t="s">
        <v>700</v>
      </c>
      <c r="C2069" s="1" t="s">
        <v>1370</v>
      </c>
      <c r="D2069" s="1" t="s">
        <v>17</v>
      </c>
      <c r="E2069" s="1" t="s">
        <v>17</v>
      </c>
      <c r="F2069" s="2">
        <v>45535</v>
      </c>
      <c r="G2069" s="2">
        <v>45505</v>
      </c>
      <c r="H2069" s="1" t="s">
        <v>5386</v>
      </c>
      <c r="I2069" s="1" t="s">
        <v>5387</v>
      </c>
      <c r="J2069" s="1" t="s">
        <v>818</v>
      </c>
      <c r="K2069" s="1" t="s">
        <v>796</v>
      </c>
      <c r="L2069" s="1" t="s">
        <v>3346</v>
      </c>
      <c r="M2069" s="1"/>
      <c r="N2069" s="1"/>
      <c r="O2069" s="1"/>
      <c r="P2069" s="40">
        <v>520.2421677420059</v>
      </c>
      <c r="Q2069" s="37" t="str">
        <f>IF(C2069="ForthPoint","ForthPoint",IF(D2069="Intercompany",_xlfn.XLOOKUP(E2069,'Dept Lookup'!B:B,'Dept Lookup'!A:A),Modified!D2069))</f>
        <v>Data Engineering</v>
      </c>
      <c r="R2069" t="str">
        <f t="shared" si="164"/>
        <v>Globalization Partners</v>
      </c>
      <c r="S2069" s="1" t="s">
        <v>707</v>
      </c>
      <c r="T2069">
        <f t="shared" si="165"/>
        <v>0</v>
      </c>
      <c r="U2069" s="25" t="str">
        <f>IF(K2069&gt;0,K2069,_xlfn.XLOOKUP(M2069,'Client Lookup'!L:L,'Client Lookup'!N:N))</f>
        <v>36410</v>
      </c>
      <c r="V2069" t="str">
        <f>_xlfn.XLOOKUP(_xlfn.NUMBERVALUE(U2069),'Project Lookup'!X:X,'Project Lookup'!B:B)</f>
        <v>Globalization Partners SOW #40 - Data Engineering Team Renewal</v>
      </c>
      <c r="X2069" t="str">
        <f t="shared" si="166"/>
        <v>460 Globalization Partners Inc. : 1367 Globalization Partners SOW #40 - Data Engineering Team Renewal</v>
      </c>
      <c r="Y2069" t="str">
        <f t="shared" si="167"/>
        <v>460 Globalization Partners Inc.</v>
      </c>
      <c r="Z2069" t="str">
        <f t="shared" si="163"/>
        <v>460 Globalization Partners Inc.</v>
      </c>
      <c r="AA2069" t="str">
        <f>_xlfn.XLOOKUP(Z2069,'Client Lookup'!A:A,'Client Lookup'!C:C)</f>
        <v>Globalization Partners</v>
      </c>
      <c r="AC2069" t="e">
        <f>_xlfn.XLOOKUP(K2069,'Results vs Forecast'!K:K,'Results vs Forecast'!K:K)</f>
        <v>#N/A</v>
      </c>
    </row>
    <row r="2070" spans="1:29" hidden="1">
      <c r="A2070" s="39"/>
      <c r="B2070" s="1" t="s">
        <v>700</v>
      </c>
      <c r="C2070" s="1" t="s">
        <v>1370</v>
      </c>
      <c r="D2070" s="1" t="s">
        <v>17</v>
      </c>
      <c r="E2070" s="1" t="s">
        <v>17</v>
      </c>
      <c r="F2070" s="2">
        <v>45535</v>
      </c>
      <c r="G2070" s="2">
        <v>45505</v>
      </c>
      <c r="H2070" s="1" t="s">
        <v>5388</v>
      </c>
      <c r="I2070" s="1" t="s">
        <v>5389</v>
      </c>
      <c r="J2070" s="1" t="s">
        <v>816</v>
      </c>
      <c r="K2070" s="1" t="s">
        <v>798</v>
      </c>
      <c r="L2070" s="1" t="s">
        <v>3413</v>
      </c>
      <c r="M2070" s="1"/>
      <c r="N2070" s="1"/>
      <c r="O2070" s="1"/>
      <c r="P2070" s="40">
        <v>270.12574094296463</v>
      </c>
      <c r="Q2070" s="37" t="str">
        <f>IF(C2070="ForthPoint","ForthPoint",IF(D2070="Intercompany",_xlfn.XLOOKUP(E2070,'Dept Lookup'!B:B,'Dept Lookup'!A:A),Modified!D2070))</f>
        <v>Data Engineering</v>
      </c>
      <c r="R2070" t="str">
        <f t="shared" si="164"/>
        <v>Globalization Partners</v>
      </c>
      <c r="S2070" s="1" t="s">
        <v>707</v>
      </c>
      <c r="T2070">
        <f t="shared" si="165"/>
        <v>0</v>
      </c>
      <c r="U2070" s="25" t="str">
        <f>IF(K2070&gt;0,K2070,_xlfn.XLOOKUP(M2070,'Client Lookup'!L:L,'Client Lookup'!N:N))</f>
        <v>36409</v>
      </c>
      <c r="V2070" t="str">
        <f>_xlfn.XLOOKUP(_xlfn.NUMBERVALUE(U2070),'Project Lookup'!X:X,'Project Lookup'!B:B)</f>
        <v>Globalization Partners SOW #39 - Data Engineering Team  Renewal</v>
      </c>
      <c r="X2070" t="str">
        <f t="shared" si="166"/>
        <v>460 Globalization Partners Inc. : 1366 Globalization Partners SOW #39 - Data Engineering Team  Renewal</v>
      </c>
      <c r="Y2070" t="str">
        <f t="shared" si="167"/>
        <v>460 Globalization Partners Inc.</v>
      </c>
      <c r="Z2070" t="str">
        <f t="shared" si="163"/>
        <v>460 Globalization Partners Inc.</v>
      </c>
      <c r="AA2070" t="str">
        <f>_xlfn.XLOOKUP(Z2070,'Client Lookup'!A:A,'Client Lookup'!C:C)</f>
        <v>Globalization Partners</v>
      </c>
      <c r="AC2070" t="e">
        <f>_xlfn.XLOOKUP(K2070,'Results vs Forecast'!K:K,'Results vs Forecast'!K:K)</f>
        <v>#N/A</v>
      </c>
    </row>
    <row r="2071" spans="1:29" hidden="1">
      <c r="A2071" s="39"/>
      <c r="B2071" s="1" t="s">
        <v>700</v>
      </c>
      <c r="C2071" s="1" t="s">
        <v>1370</v>
      </c>
      <c r="D2071" s="1" t="s">
        <v>17</v>
      </c>
      <c r="E2071" s="1" t="s">
        <v>17</v>
      </c>
      <c r="F2071" s="2">
        <v>45535</v>
      </c>
      <c r="G2071" s="2">
        <v>45505</v>
      </c>
      <c r="H2071" s="1" t="s">
        <v>5390</v>
      </c>
      <c r="I2071" s="1" t="s">
        <v>5391</v>
      </c>
      <c r="J2071" s="1" t="s">
        <v>816</v>
      </c>
      <c r="K2071" s="1" t="s">
        <v>798</v>
      </c>
      <c r="L2071" s="1" t="s">
        <v>3413</v>
      </c>
      <c r="M2071" s="1"/>
      <c r="N2071" s="1"/>
      <c r="O2071" s="1"/>
      <c r="P2071" s="40">
        <v>376.17510590575813</v>
      </c>
      <c r="Q2071" s="37" t="str">
        <f>IF(C2071="ForthPoint","ForthPoint",IF(D2071="Intercompany",_xlfn.XLOOKUP(E2071,'Dept Lookup'!B:B,'Dept Lookup'!A:A),Modified!D2071))</f>
        <v>Data Engineering</v>
      </c>
      <c r="R2071" t="str">
        <f t="shared" si="164"/>
        <v>Globalization Partners</v>
      </c>
      <c r="S2071" s="1" t="s">
        <v>707</v>
      </c>
      <c r="T2071">
        <f t="shared" si="165"/>
        <v>0</v>
      </c>
      <c r="U2071" s="25" t="str">
        <f>IF(K2071&gt;0,K2071,_xlfn.XLOOKUP(M2071,'Client Lookup'!L:L,'Client Lookup'!N:N))</f>
        <v>36409</v>
      </c>
      <c r="V2071" t="str">
        <f>_xlfn.XLOOKUP(_xlfn.NUMBERVALUE(U2071),'Project Lookup'!X:X,'Project Lookup'!B:B)</f>
        <v>Globalization Partners SOW #39 - Data Engineering Team  Renewal</v>
      </c>
      <c r="X2071" t="str">
        <f t="shared" si="166"/>
        <v>460 Globalization Partners Inc. : 1366 Globalization Partners SOW #39 - Data Engineering Team  Renewal</v>
      </c>
      <c r="Y2071" t="str">
        <f t="shared" si="167"/>
        <v>460 Globalization Partners Inc.</v>
      </c>
      <c r="Z2071" t="str">
        <f t="shared" si="163"/>
        <v>460 Globalization Partners Inc.</v>
      </c>
      <c r="AA2071" t="str">
        <f>_xlfn.XLOOKUP(Z2071,'Client Lookup'!A:A,'Client Lookup'!C:C)</f>
        <v>Globalization Partners</v>
      </c>
      <c r="AC2071" t="e">
        <f>_xlfn.XLOOKUP(K2071,'Results vs Forecast'!K:K,'Results vs Forecast'!K:K)</f>
        <v>#N/A</v>
      </c>
    </row>
    <row r="2072" spans="1:29" hidden="1">
      <c r="A2072" s="39"/>
      <c r="B2072" s="1" t="s">
        <v>700</v>
      </c>
      <c r="C2072" s="1" t="s">
        <v>1370</v>
      </c>
      <c r="D2072" s="1" t="s">
        <v>17</v>
      </c>
      <c r="E2072" s="1" t="s">
        <v>17</v>
      </c>
      <c r="F2072" s="2">
        <v>45535</v>
      </c>
      <c r="G2072" s="2">
        <v>45505</v>
      </c>
      <c r="H2072" s="1" t="s">
        <v>5392</v>
      </c>
      <c r="I2072" s="1" t="s">
        <v>5393</v>
      </c>
      <c r="J2072" s="1" t="s">
        <v>587</v>
      </c>
      <c r="K2072" s="1" t="s">
        <v>840</v>
      </c>
      <c r="L2072" s="1" t="s">
        <v>3446</v>
      </c>
      <c r="M2072" s="1"/>
      <c r="N2072" s="1"/>
      <c r="O2072" s="1"/>
      <c r="P2072" s="40">
        <v>520.2421677420059</v>
      </c>
      <c r="Q2072" s="37" t="str">
        <f>IF(C2072="ForthPoint","ForthPoint",IF(D2072="Intercompany",_xlfn.XLOOKUP(E2072,'Dept Lookup'!B:B,'Dept Lookup'!A:A),Modified!D2072))</f>
        <v>Data Engineering</v>
      </c>
      <c r="R2072" t="str">
        <f t="shared" si="164"/>
        <v>Madhive</v>
      </c>
      <c r="S2072" s="1" t="s">
        <v>707</v>
      </c>
      <c r="T2072">
        <f t="shared" si="165"/>
        <v>0</v>
      </c>
      <c r="U2072" s="25" t="str">
        <f>IF(K2072&gt;0,K2072,_xlfn.XLOOKUP(M2072,'Client Lookup'!L:L,'Client Lookup'!N:N))</f>
        <v>26788</v>
      </c>
      <c r="V2072" t="str">
        <f>_xlfn.XLOOKUP(_xlfn.NUMBERVALUE(U2072),'Project Lookup'!X:X,'Project Lookup'!B:B)</f>
        <v>Madhive - SOW1</v>
      </c>
      <c r="X2072" t="str">
        <f t="shared" si="166"/>
        <v>482 Madhive : 1111 Madhive - SOW1</v>
      </c>
      <c r="Y2072" t="str">
        <f t="shared" si="167"/>
        <v>482 Madhive</v>
      </c>
      <c r="Z2072" t="str">
        <f t="shared" ref="Z2072:Z2135" si="168">IF(LEFT(Y2072,3)="ICC",IFERROR(_xlfn.TEXTAFTER(Y2072,"ICC "),Y2072),Y2072)</f>
        <v>482 Madhive</v>
      </c>
      <c r="AA2072" t="str">
        <f>_xlfn.XLOOKUP(Z2072,'Client Lookup'!A:A,'Client Lookup'!C:C)</f>
        <v>Madhive</v>
      </c>
      <c r="AC2072" t="e">
        <f>_xlfn.XLOOKUP(K2072,'Results vs Forecast'!K:K,'Results vs Forecast'!K:K)</f>
        <v>#N/A</v>
      </c>
    </row>
    <row r="2073" spans="1:29" hidden="1">
      <c r="A2073" s="39"/>
      <c r="B2073" s="1" t="s">
        <v>700</v>
      </c>
      <c r="C2073" s="1" t="s">
        <v>1370</v>
      </c>
      <c r="D2073" s="1" t="s">
        <v>17</v>
      </c>
      <c r="E2073" s="1" t="s">
        <v>17</v>
      </c>
      <c r="F2073" s="2">
        <v>45535</v>
      </c>
      <c r="G2073" s="2">
        <v>45505</v>
      </c>
      <c r="H2073" s="1" t="s">
        <v>5394</v>
      </c>
      <c r="I2073" s="1" t="s">
        <v>5395</v>
      </c>
      <c r="J2073" s="1" t="s">
        <v>587</v>
      </c>
      <c r="K2073" s="1" t="s">
        <v>840</v>
      </c>
      <c r="L2073" s="1" t="s">
        <v>3446</v>
      </c>
      <c r="M2073" s="1"/>
      <c r="N2073" s="1"/>
      <c r="O2073" s="1"/>
      <c r="P2073" s="40">
        <v>520.2421677420059</v>
      </c>
      <c r="Q2073" s="37" t="str">
        <f>IF(C2073="ForthPoint","ForthPoint",IF(D2073="Intercompany",_xlfn.XLOOKUP(E2073,'Dept Lookup'!B:B,'Dept Lookup'!A:A),Modified!D2073))</f>
        <v>Data Engineering</v>
      </c>
      <c r="R2073" t="str">
        <f t="shared" si="164"/>
        <v>Madhive</v>
      </c>
      <c r="S2073" s="1" t="s">
        <v>707</v>
      </c>
      <c r="T2073">
        <f t="shared" si="165"/>
        <v>0</v>
      </c>
      <c r="U2073" s="25" t="str">
        <f>IF(K2073&gt;0,K2073,_xlfn.XLOOKUP(M2073,'Client Lookup'!L:L,'Client Lookup'!N:N))</f>
        <v>26788</v>
      </c>
      <c r="V2073" t="str">
        <f>_xlfn.XLOOKUP(_xlfn.NUMBERVALUE(U2073),'Project Lookup'!X:X,'Project Lookup'!B:B)</f>
        <v>Madhive - SOW1</v>
      </c>
      <c r="X2073" t="str">
        <f t="shared" si="166"/>
        <v>482 Madhive : 1111 Madhive - SOW1</v>
      </c>
      <c r="Y2073" t="str">
        <f t="shared" si="167"/>
        <v>482 Madhive</v>
      </c>
      <c r="Z2073" t="str">
        <f t="shared" si="168"/>
        <v>482 Madhive</v>
      </c>
      <c r="AA2073" t="str">
        <f>_xlfn.XLOOKUP(Z2073,'Client Lookup'!A:A,'Client Lookup'!C:C)</f>
        <v>Madhive</v>
      </c>
      <c r="AC2073" t="e">
        <f>_xlfn.XLOOKUP(K2073,'Results vs Forecast'!K:K,'Results vs Forecast'!K:K)</f>
        <v>#N/A</v>
      </c>
    </row>
    <row r="2074" spans="1:29" hidden="1">
      <c r="A2074" s="39"/>
      <c r="B2074" s="1" t="s">
        <v>700</v>
      </c>
      <c r="C2074" s="1" t="s">
        <v>1370</v>
      </c>
      <c r="D2074" s="1" t="s">
        <v>17</v>
      </c>
      <c r="E2074" s="1" t="s">
        <v>17</v>
      </c>
      <c r="F2074" s="2">
        <v>45535</v>
      </c>
      <c r="G2074" s="2">
        <v>45505</v>
      </c>
      <c r="H2074" s="1" t="s">
        <v>5396</v>
      </c>
      <c r="I2074" s="1" t="s">
        <v>5397</v>
      </c>
      <c r="J2074" s="1" t="s">
        <v>617</v>
      </c>
      <c r="K2074" s="1" t="s">
        <v>860</v>
      </c>
      <c r="L2074" s="1" t="s">
        <v>2892</v>
      </c>
      <c r="M2074" s="1"/>
      <c r="N2074" s="1"/>
      <c r="O2074" s="1"/>
      <c r="P2074" s="40">
        <v>480.22353945415932</v>
      </c>
      <c r="Q2074" s="37" t="str">
        <f>IF(C2074="ForthPoint","ForthPoint",IF(D2074="Intercompany",_xlfn.XLOOKUP(E2074,'Dept Lookup'!B:B,'Dept Lookup'!A:A),Modified!D2074))</f>
        <v>Data Engineering</v>
      </c>
      <c r="R2074" t="str">
        <f t="shared" si="164"/>
        <v>Roku</v>
      </c>
      <c r="S2074" s="1" t="s">
        <v>707</v>
      </c>
      <c r="T2074">
        <f t="shared" si="165"/>
        <v>0</v>
      </c>
      <c r="U2074" s="25" t="str">
        <f>IF(K2074&gt;0,K2074,_xlfn.XLOOKUP(M2074,'Client Lookup'!L:L,'Client Lookup'!N:N))</f>
        <v>25138</v>
      </c>
      <c r="V2074" t="str">
        <f>_xlfn.XLOOKUP(_xlfn.NUMBERVALUE(U2074),'Project Lookup'!X:X,'Project Lookup'!B:B)</f>
        <v>SOW#1 2024 - DE &amp; BI Team</v>
      </c>
      <c r="X2074" t="str">
        <f t="shared" si="166"/>
        <v>459 Roku Inc. : 966 SOW#1 2024 - DE &amp; BI Team</v>
      </c>
      <c r="Y2074" t="str">
        <f t="shared" si="167"/>
        <v>459 Roku Inc.</v>
      </c>
      <c r="Z2074" t="str">
        <f t="shared" si="168"/>
        <v>459 Roku Inc.</v>
      </c>
      <c r="AA2074" t="str">
        <f>_xlfn.XLOOKUP(Z2074,'Client Lookup'!A:A,'Client Lookup'!C:C)</f>
        <v>Roku</v>
      </c>
      <c r="AC2074" t="e">
        <f>_xlfn.XLOOKUP(K2074,'Results vs Forecast'!K:K,'Results vs Forecast'!K:K)</f>
        <v>#N/A</v>
      </c>
    </row>
    <row r="2075" spans="1:29" hidden="1">
      <c r="A2075" s="39"/>
      <c r="B2075" s="1" t="s">
        <v>700</v>
      </c>
      <c r="C2075" s="1" t="s">
        <v>1370</v>
      </c>
      <c r="D2075" s="1" t="s">
        <v>17</v>
      </c>
      <c r="E2075" s="1" t="s">
        <v>17</v>
      </c>
      <c r="F2075" s="2">
        <v>45535</v>
      </c>
      <c r="G2075" s="2">
        <v>45505</v>
      </c>
      <c r="H2075" s="1" t="s">
        <v>5398</v>
      </c>
      <c r="I2075" s="1" t="s">
        <v>5399</v>
      </c>
      <c r="J2075" s="1" t="s">
        <v>617</v>
      </c>
      <c r="K2075" s="1" t="s">
        <v>860</v>
      </c>
      <c r="L2075" s="1" t="s">
        <v>2892</v>
      </c>
      <c r="M2075" s="1"/>
      <c r="N2075" s="1"/>
      <c r="O2075" s="1"/>
      <c r="P2075" s="40">
        <v>432.20118550874338</v>
      </c>
      <c r="Q2075" s="37" t="str">
        <f>IF(C2075="ForthPoint","ForthPoint",IF(D2075="Intercompany",_xlfn.XLOOKUP(E2075,'Dept Lookup'!B:B,'Dept Lookup'!A:A),Modified!D2075))</f>
        <v>Data Engineering</v>
      </c>
      <c r="R2075" t="str">
        <f t="shared" si="164"/>
        <v>Roku</v>
      </c>
      <c r="S2075" s="1" t="s">
        <v>707</v>
      </c>
      <c r="T2075">
        <f t="shared" si="165"/>
        <v>0</v>
      </c>
      <c r="U2075" s="25" t="str">
        <f>IF(K2075&gt;0,K2075,_xlfn.XLOOKUP(M2075,'Client Lookup'!L:L,'Client Lookup'!N:N))</f>
        <v>25138</v>
      </c>
      <c r="V2075" t="str">
        <f>_xlfn.XLOOKUP(_xlfn.NUMBERVALUE(U2075),'Project Lookup'!X:X,'Project Lookup'!B:B)</f>
        <v>SOW#1 2024 - DE &amp; BI Team</v>
      </c>
      <c r="X2075" t="str">
        <f t="shared" si="166"/>
        <v>459 Roku Inc. : 966 SOW#1 2024 - DE &amp; BI Team</v>
      </c>
      <c r="Y2075" t="str">
        <f t="shared" si="167"/>
        <v>459 Roku Inc.</v>
      </c>
      <c r="Z2075" t="str">
        <f t="shared" si="168"/>
        <v>459 Roku Inc.</v>
      </c>
      <c r="AA2075" t="str">
        <f>_xlfn.XLOOKUP(Z2075,'Client Lookup'!A:A,'Client Lookup'!C:C)</f>
        <v>Roku</v>
      </c>
      <c r="AC2075" t="e">
        <f>_xlfn.XLOOKUP(K2075,'Results vs Forecast'!K:K,'Results vs Forecast'!K:K)</f>
        <v>#N/A</v>
      </c>
    </row>
    <row r="2076" spans="1:29" hidden="1">
      <c r="A2076" s="39"/>
      <c r="B2076" s="1" t="s">
        <v>700</v>
      </c>
      <c r="C2076" s="1" t="s">
        <v>1370</v>
      </c>
      <c r="D2076" s="1" t="s">
        <v>17</v>
      </c>
      <c r="E2076" s="1" t="s">
        <v>17</v>
      </c>
      <c r="F2076" s="2">
        <v>45535</v>
      </c>
      <c r="G2076" s="2">
        <v>45505</v>
      </c>
      <c r="H2076" s="1" t="s">
        <v>5400</v>
      </c>
      <c r="I2076" s="1" t="s">
        <v>5401</v>
      </c>
      <c r="J2076" s="1" t="s">
        <v>593</v>
      </c>
      <c r="K2076" s="1" t="s">
        <v>842</v>
      </c>
      <c r="L2076" s="1" t="s">
        <v>1809</v>
      </c>
      <c r="M2076" s="1"/>
      <c r="N2076" s="1"/>
      <c r="O2076" s="1"/>
      <c r="P2076" s="40">
        <v>400.1862828784661</v>
      </c>
      <c r="Q2076" s="37" t="str">
        <f>IF(C2076="ForthPoint","ForthPoint",IF(D2076="Intercompany",_xlfn.XLOOKUP(E2076,'Dept Lookup'!B:B,'Dept Lookup'!A:A),Modified!D2076))</f>
        <v>Data Engineering</v>
      </c>
      <c r="R2076" t="str">
        <f t="shared" si="164"/>
        <v>MasterCard</v>
      </c>
      <c r="S2076" s="1" t="s">
        <v>707</v>
      </c>
      <c r="T2076">
        <f t="shared" si="165"/>
        <v>0</v>
      </c>
      <c r="U2076" s="25" t="str">
        <f>IF(K2076&gt;0,K2076,_xlfn.XLOOKUP(M2076,'Client Lookup'!L:L,'Client Lookup'!N:N))</f>
        <v>25146</v>
      </c>
      <c r="V2076" t="str">
        <f>_xlfn.XLOOKUP(_xlfn.NUMBERVALUE(U2076),'Project Lookup'!X:X,'Project Lookup'!B:B)</f>
        <v>Mastercard SOW #6</v>
      </c>
      <c r="X2076" t="str">
        <f t="shared" si="166"/>
        <v>461 Session M Inc. : 974 Mastercard SOW #6</v>
      </c>
      <c r="Y2076" t="str">
        <f t="shared" si="167"/>
        <v>461 Session M Inc.</v>
      </c>
      <c r="Z2076" t="str">
        <f t="shared" si="168"/>
        <v>461 Session M Inc.</v>
      </c>
      <c r="AA2076" t="str">
        <f>_xlfn.XLOOKUP(Z2076,'Client Lookup'!A:A,'Client Lookup'!C:C)</f>
        <v>MasterCard</v>
      </c>
      <c r="AC2076" t="e">
        <f>_xlfn.XLOOKUP(K2076,'Results vs Forecast'!K:K,'Results vs Forecast'!K:K)</f>
        <v>#N/A</v>
      </c>
    </row>
    <row r="2077" spans="1:29" hidden="1">
      <c r="A2077" s="39"/>
      <c r="B2077" s="1" t="s">
        <v>700</v>
      </c>
      <c r="C2077" s="1" t="s">
        <v>1370</v>
      </c>
      <c r="D2077" s="1" t="s">
        <v>17</v>
      </c>
      <c r="E2077" s="1" t="s">
        <v>17</v>
      </c>
      <c r="F2077" s="2">
        <v>45535</v>
      </c>
      <c r="G2077" s="2">
        <v>45505</v>
      </c>
      <c r="H2077" s="1" t="s">
        <v>5402</v>
      </c>
      <c r="I2077" s="1" t="s">
        <v>5403</v>
      </c>
      <c r="J2077" s="1" t="s">
        <v>631</v>
      </c>
      <c r="K2077" s="1" t="s">
        <v>873</v>
      </c>
      <c r="L2077" s="1" t="s">
        <v>3355</v>
      </c>
      <c r="M2077" s="1"/>
      <c r="N2077" s="1"/>
      <c r="O2077" s="1"/>
      <c r="P2077" s="40">
        <v>520.2421677420059</v>
      </c>
      <c r="Q2077" s="37" t="str">
        <f>IF(C2077="ForthPoint","ForthPoint",IF(D2077="Intercompany",_xlfn.XLOOKUP(E2077,'Dept Lookup'!B:B,'Dept Lookup'!A:A),Modified!D2077))</f>
        <v>Data Engineering</v>
      </c>
      <c r="R2077" t="str">
        <f t="shared" si="164"/>
        <v>Stagwellglobal</v>
      </c>
      <c r="S2077" s="1" t="s">
        <v>707</v>
      </c>
      <c r="T2077">
        <f t="shared" si="165"/>
        <v>0</v>
      </c>
      <c r="U2077" s="25" t="str">
        <f>IF(K2077&gt;0,K2077,_xlfn.XLOOKUP(M2077,'Client Lookup'!L:L,'Client Lookup'!N:N))</f>
        <v>25157</v>
      </c>
      <c r="V2077" t="str">
        <f>_xlfn.XLOOKUP(_xlfn.NUMBERVALUE(U2077),'Project Lookup'!X:X,'Project Lookup'!B:B)</f>
        <v>Stagwell SOW#1</v>
      </c>
      <c r="X2077" t="str">
        <f t="shared" si="166"/>
        <v>469 Stagwell Marketing Cloud LLC : 985 Stagwell SOW#1</v>
      </c>
      <c r="Y2077" t="str">
        <f t="shared" si="167"/>
        <v>469 Stagwell Marketing Cloud LLC</v>
      </c>
      <c r="Z2077" t="str">
        <f t="shared" si="168"/>
        <v>469 Stagwell Marketing Cloud LLC</v>
      </c>
      <c r="AA2077" t="str">
        <f>_xlfn.XLOOKUP(Z2077,'Client Lookup'!A:A,'Client Lookup'!C:C)</f>
        <v>Stagwellglobal</v>
      </c>
      <c r="AC2077" t="e">
        <f>_xlfn.XLOOKUP(K2077,'Results vs Forecast'!K:K,'Results vs Forecast'!K:K)</f>
        <v>#N/A</v>
      </c>
    </row>
    <row r="2078" spans="1:29" hidden="1">
      <c r="A2078" s="39"/>
      <c r="B2078" s="1" t="s">
        <v>700</v>
      </c>
      <c r="C2078" s="1" t="s">
        <v>1370</v>
      </c>
      <c r="D2078" s="1" t="s">
        <v>17</v>
      </c>
      <c r="E2078" s="1" t="s">
        <v>17</v>
      </c>
      <c r="F2078" s="2">
        <v>45535</v>
      </c>
      <c r="G2078" s="2">
        <v>45505</v>
      </c>
      <c r="H2078" s="1" t="s">
        <v>5404</v>
      </c>
      <c r="I2078" s="1" t="s">
        <v>5405</v>
      </c>
      <c r="J2078" s="1" t="s">
        <v>638</v>
      </c>
      <c r="K2078" s="1" t="s">
        <v>885</v>
      </c>
      <c r="L2078" s="1" t="s">
        <v>3435</v>
      </c>
      <c r="M2078" s="1"/>
      <c r="N2078" s="1"/>
      <c r="O2078" s="1"/>
      <c r="P2078" s="40">
        <v>536.24961905714463</v>
      </c>
      <c r="Q2078" s="37" t="str">
        <f>IF(C2078="ForthPoint","ForthPoint",IF(D2078="Intercompany",_xlfn.XLOOKUP(E2078,'Dept Lookup'!B:B,'Dept Lookup'!A:A),Modified!D2078))</f>
        <v>Data Engineering</v>
      </c>
      <c r="R2078" t="str">
        <f t="shared" si="164"/>
        <v>The Blackstone Group</v>
      </c>
      <c r="S2078" s="1" t="s">
        <v>707</v>
      </c>
      <c r="T2078">
        <f t="shared" si="165"/>
        <v>0</v>
      </c>
      <c r="U2078" s="25" t="str">
        <f>IF(K2078&gt;0,K2078,_xlfn.XLOOKUP(M2078,'Client Lookup'!L:L,'Client Lookup'!N:N))</f>
        <v>28140</v>
      </c>
      <c r="V2078" t="str">
        <f>_xlfn.XLOOKUP(_xlfn.NUMBERVALUE(U2078),'Project Lookup'!X:X,'Project Lookup'!B:B)</f>
        <v>Blackstone - SOW#16 - Exec Office Team (.Net)</v>
      </c>
      <c r="X2078" t="str">
        <f t="shared" si="166"/>
        <v>468 Blackstone Inc. : 1141 Blackstone - SOW#16 - Exec Office Team (.Net)</v>
      </c>
      <c r="Y2078" t="str">
        <f t="shared" si="167"/>
        <v>468 Blackstone Inc.</v>
      </c>
      <c r="Z2078" t="str">
        <f t="shared" si="168"/>
        <v>468 Blackstone Inc.</v>
      </c>
      <c r="AA2078" t="str">
        <f>_xlfn.XLOOKUP(Z2078,'Client Lookup'!A:A,'Client Lookup'!C:C)</f>
        <v>The Blackstone Group</v>
      </c>
      <c r="AC2078" t="e">
        <f>_xlfn.XLOOKUP(K2078,'Results vs Forecast'!K:K,'Results vs Forecast'!K:K)</f>
        <v>#N/A</v>
      </c>
    </row>
    <row r="2079" spans="1:29" hidden="1">
      <c r="A2079" s="39"/>
      <c r="B2079" s="1" t="s">
        <v>700</v>
      </c>
      <c r="C2079" s="1" t="s">
        <v>701</v>
      </c>
      <c r="D2079" s="1" t="s">
        <v>17</v>
      </c>
      <c r="E2079" s="1" t="s">
        <v>17</v>
      </c>
      <c r="F2079" s="2">
        <v>45535</v>
      </c>
      <c r="G2079" s="2">
        <v>45505</v>
      </c>
      <c r="H2079" s="1" t="s">
        <v>5406</v>
      </c>
      <c r="I2079" s="1" t="s">
        <v>5407</v>
      </c>
      <c r="J2079" s="1" t="s">
        <v>667</v>
      </c>
      <c r="K2079" s="1" t="s">
        <v>921</v>
      </c>
      <c r="L2079" s="1" t="s">
        <v>3058</v>
      </c>
      <c r="M2079" s="1"/>
      <c r="N2079" s="1"/>
      <c r="O2079" s="1"/>
      <c r="P2079" s="40">
        <v>-390.57</v>
      </c>
      <c r="Q2079" s="37" t="str">
        <f>IF(C2079="ForthPoint","ForthPoint",IF(D2079="Intercompany",_xlfn.XLOOKUP(E2079,'Dept Lookup'!B:B,'Dept Lookup'!A:A),Modified!D2079))</f>
        <v>Data Engineering</v>
      </c>
      <c r="R2079" t="str">
        <f t="shared" si="164"/>
        <v>Visa</v>
      </c>
      <c r="S2079" s="1" t="s">
        <v>707</v>
      </c>
      <c r="T2079">
        <f t="shared" si="165"/>
        <v>0</v>
      </c>
      <c r="U2079" s="25" t="str">
        <f>IF(K2079&gt;0,K2079,_xlfn.XLOOKUP(M2079,'Client Lookup'!L:L,'Client Lookup'!N:N))</f>
        <v>32546</v>
      </c>
      <c r="V2079" t="str">
        <f>_xlfn.XLOOKUP(_xlfn.NUMBERVALUE(U2079),'Project Lookup'!X:X,'Project Lookup'!B:B)</f>
        <v>VISA Commercial Services - DE/BI project</v>
      </c>
      <c r="X2079" t="str">
        <f t="shared" si="166"/>
        <v>11 Visa : 1263 VISA Commercial Services - DE/BI project</v>
      </c>
      <c r="Y2079" t="str">
        <f t="shared" si="167"/>
        <v>11 Visa</v>
      </c>
      <c r="Z2079" t="str">
        <f t="shared" si="168"/>
        <v>11 Visa</v>
      </c>
      <c r="AA2079" t="str">
        <f>_xlfn.XLOOKUP(Z2079,'Client Lookup'!A:A,'Client Lookup'!C:C)</f>
        <v>Visa</v>
      </c>
      <c r="AC2079" t="e">
        <f>_xlfn.XLOOKUP(K2079,'Results vs Forecast'!K:K,'Results vs Forecast'!K:K)</f>
        <v>#N/A</v>
      </c>
    </row>
    <row r="2080" spans="1:29" hidden="1">
      <c r="A2080" s="39"/>
      <c r="B2080" s="1" t="s">
        <v>700</v>
      </c>
      <c r="C2080" s="1" t="s">
        <v>1370</v>
      </c>
      <c r="D2080" s="1" t="s">
        <v>17</v>
      </c>
      <c r="E2080" s="1" t="s">
        <v>17</v>
      </c>
      <c r="F2080" s="2">
        <v>45535</v>
      </c>
      <c r="G2080" s="2">
        <v>45505</v>
      </c>
      <c r="H2080" s="1" t="s">
        <v>5408</v>
      </c>
      <c r="I2080" s="1" t="s">
        <v>5409</v>
      </c>
      <c r="J2080" s="1" t="s">
        <v>617</v>
      </c>
      <c r="K2080" s="1" t="s">
        <v>860</v>
      </c>
      <c r="L2080" s="1" t="s">
        <v>2892</v>
      </c>
      <c r="M2080" s="1"/>
      <c r="N2080" s="1"/>
      <c r="O2080" s="1"/>
      <c r="P2080" s="40">
        <v>360.16765459061952</v>
      </c>
      <c r="Q2080" s="37" t="str">
        <f>IF(C2080="ForthPoint","ForthPoint",IF(D2080="Intercompany",_xlfn.XLOOKUP(E2080,'Dept Lookup'!B:B,'Dept Lookup'!A:A),Modified!D2080))</f>
        <v>Data Engineering</v>
      </c>
      <c r="R2080" t="str">
        <f t="shared" si="164"/>
        <v>Roku</v>
      </c>
      <c r="S2080" s="1" t="s">
        <v>707</v>
      </c>
      <c r="T2080">
        <f t="shared" si="165"/>
        <v>0</v>
      </c>
      <c r="U2080" s="25" t="str">
        <f>IF(K2080&gt;0,K2080,_xlfn.XLOOKUP(M2080,'Client Lookup'!L:L,'Client Lookup'!N:N))</f>
        <v>25138</v>
      </c>
      <c r="V2080" t="str">
        <f>_xlfn.XLOOKUP(_xlfn.NUMBERVALUE(U2080),'Project Lookup'!X:X,'Project Lookup'!B:B)</f>
        <v>SOW#1 2024 - DE &amp; BI Team</v>
      </c>
      <c r="X2080" t="str">
        <f t="shared" si="166"/>
        <v>459 Roku Inc. : 966 SOW#1 2024 - DE &amp; BI Team</v>
      </c>
      <c r="Y2080" t="str">
        <f t="shared" si="167"/>
        <v>459 Roku Inc.</v>
      </c>
      <c r="Z2080" t="str">
        <f t="shared" si="168"/>
        <v>459 Roku Inc.</v>
      </c>
      <c r="AA2080" t="str">
        <f>_xlfn.XLOOKUP(Z2080,'Client Lookup'!A:A,'Client Lookup'!C:C)</f>
        <v>Roku</v>
      </c>
      <c r="AC2080" t="e">
        <f>_xlfn.XLOOKUP(K2080,'Results vs Forecast'!K:K,'Results vs Forecast'!K:K)</f>
        <v>#N/A</v>
      </c>
    </row>
    <row r="2081" spans="1:29" hidden="1">
      <c r="A2081" s="39"/>
      <c r="B2081" s="1" t="s">
        <v>700</v>
      </c>
      <c r="C2081" s="1" t="s">
        <v>1370</v>
      </c>
      <c r="D2081" s="1" t="s">
        <v>17</v>
      </c>
      <c r="E2081" s="1" t="s">
        <v>17</v>
      </c>
      <c r="F2081" s="2">
        <v>45535</v>
      </c>
      <c r="G2081" s="2">
        <v>45505</v>
      </c>
      <c r="H2081" s="1" t="s">
        <v>5410</v>
      </c>
      <c r="I2081" s="1" t="s">
        <v>5411</v>
      </c>
      <c r="J2081" s="1" t="s">
        <v>812</v>
      </c>
      <c r="K2081" s="1" t="s">
        <v>795</v>
      </c>
      <c r="L2081" s="1" t="s">
        <v>3324</v>
      </c>
      <c r="M2081" s="1"/>
      <c r="N2081" s="1"/>
      <c r="O2081" s="1"/>
      <c r="P2081" s="40">
        <v>432.20118550874338</v>
      </c>
      <c r="Q2081" s="37" t="str">
        <f>IF(C2081="ForthPoint","ForthPoint",IF(D2081="Intercompany",_xlfn.XLOOKUP(E2081,'Dept Lookup'!B:B,'Dept Lookup'!A:A),Modified!D2081))</f>
        <v>Data Engineering</v>
      </c>
      <c r="R2081" t="str">
        <f t="shared" si="164"/>
        <v>Globalization Partners</v>
      </c>
      <c r="S2081" s="1" t="s">
        <v>707</v>
      </c>
      <c r="T2081">
        <f t="shared" si="165"/>
        <v>0</v>
      </c>
      <c r="U2081" s="25" t="str">
        <f>IF(K2081&gt;0,K2081,_xlfn.XLOOKUP(M2081,'Client Lookup'!L:L,'Client Lookup'!N:N))</f>
        <v>35885</v>
      </c>
      <c r="V2081" t="str">
        <f>_xlfn.XLOOKUP(_xlfn.NUMBERVALUE(U2081),'Project Lookup'!X:X,'Project Lookup'!B:B)</f>
        <v>Globalization Partners SOW #41 - Data Engineering Team Renewal</v>
      </c>
      <c r="X2081" t="str">
        <f t="shared" si="166"/>
        <v>460 Globalization Partners Inc. : 1349 Globalization Partners SOW #41 - Data Engineering Team Renewal</v>
      </c>
      <c r="Y2081" t="str">
        <f t="shared" si="167"/>
        <v>460 Globalization Partners Inc.</v>
      </c>
      <c r="Z2081" t="str">
        <f t="shared" si="168"/>
        <v>460 Globalization Partners Inc.</v>
      </c>
      <c r="AA2081" t="str">
        <f>_xlfn.XLOOKUP(Z2081,'Client Lookup'!A:A,'Client Lookup'!C:C)</f>
        <v>Globalization Partners</v>
      </c>
      <c r="AC2081" t="e">
        <f>_xlfn.XLOOKUP(K2081,'Results vs Forecast'!K:K,'Results vs Forecast'!K:K)</f>
        <v>#N/A</v>
      </c>
    </row>
    <row r="2082" spans="1:29" hidden="1">
      <c r="A2082" s="39"/>
      <c r="B2082" s="1" t="s">
        <v>700</v>
      </c>
      <c r="C2082" s="1" t="s">
        <v>1390</v>
      </c>
      <c r="D2082" s="1" t="s">
        <v>17</v>
      </c>
      <c r="E2082" s="1" t="s">
        <v>17</v>
      </c>
      <c r="F2082" s="2">
        <v>45535</v>
      </c>
      <c r="G2082" s="2">
        <v>45505</v>
      </c>
      <c r="H2082" s="1" t="s">
        <v>5412</v>
      </c>
      <c r="I2082" s="1" t="s">
        <v>5413</v>
      </c>
      <c r="J2082" s="1" t="s">
        <v>3799</v>
      </c>
      <c r="K2082" s="1" t="s">
        <v>3800</v>
      </c>
      <c r="L2082" s="1"/>
      <c r="M2082" s="1"/>
      <c r="N2082" s="1"/>
      <c r="O2082" s="1"/>
      <c r="P2082" s="40">
        <v>1483.2875405691398</v>
      </c>
      <c r="Q2082" s="37" t="str">
        <f>IF(C2082="ForthPoint","ForthPoint",IF(D2082="Intercompany",_xlfn.XLOOKUP(E2082,'Dept Lookup'!B:B,'Dept Lookup'!A:A),Modified!D2082))</f>
        <v>ForthPoint</v>
      </c>
      <c r="R2082" s="11" t="s">
        <v>190</v>
      </c>
      <c r="S2082" s="1" t="s">
        <v>707</v>
      </c>
      <c r="T2082">
        <f t="shared" si="165"/>
        <v>0</v>
      </c>
      <c r="U2082" s="25" t="str">
        <f>IF(K2082&gt;0,K2082,_xlfn.XLOOKUP(M2082,'Client Lookup'!L:L,'Client Lookup'!N:N))</f>
        <v>36722</v>
      </c>
      <c r="V2082" t="str">
        <f>_xlfn.XLOOKUP(_xlfn.NUMBERVALUE(U2082),'Project Lookup'!X:X,'Project Lookup'!B:B)</f>
        <v>Wyndham - Guest Analytics Retainer</v>
      </c>
      <c r="X2082" t="str">
        <f t="shared" si="166"/>
        <v>402 ICC in Forth Point Represents Blend360 : 1378 Wyndham - Guest Analytics Retainer</v>
      </c>
      <c r="Y2082" t="str">
        <f t="shared" si="167"/>
        <v>402 ICC in Forth Point Represents Blend360</v>
      </c>
      <c r="Z2082" t="str">
        <f t="shared" si="168"/>
        <v>402 ICC in Forth Point Represents Blend360</v>
      </c>
      <c r="AA2082" s="11" t="s">
        <v>190</v>
      </c>
      <c r="AC2082" t="e">
        <f>_xlfn.XLOOKUP(K2082,'Results vs Forecast'!K:K,'Results vs Forecast'!K:K)</f>
        <v>#N/A</v>
      </c>
    </row>
    <row r="2083" spans="1:29" hidden="1">
      <c r="A2083" s="39"/>
      <c r="B2083" s="1" t="s">
        <v>700</v>
      </c>
      <c r="C2083" s="1" t="s">
        <v>1370</v>
      </c>
      <c r="D2083" s="1" t="s">
        <v>17</v>
      </c>
      <c r="E2083" s="1" t="s">
        <v>17</v>
      </c>
      <c r="F2083" s="2">
        <v>45535</v>
      </c>
      <c r="G2083" s="2">
        <v>45505</v>
      </c>
      <c r="H2083" s="1" t="s">
        <v>5414</v>
      </c>
      <c r="I2083" s="1" t="s">
        <v>5415</v>
      </c>
      <c r="J2083" s="1" t="s">
        <v>617</v>
      </c>
      <c r="K2083" s="1" t="s">
        <v>860</v>
      </c>
      <c r="L2083" s="1" t="s">
        <v>2892</v>
      </c>
      <c r="M2083" s="1"/>
      <c r="N2083" s="1"/>
      <c r="O2083" s="1"/>
      <c r="P2083" s="40">
        <v>432.20118550874338</v>
      </c>
      <c r="Q2083" s="37" t="str">
        <f>IF(C2083="ForthPoint","ForthPoint",IF(D2083="Intercompany",_xlfn.XLOOKUP(E2083,'Dept Lookup'!B:B,'Dept Lookup'!A:A),Modified!D2083))</f>
        <v>Data Engineering</v>
      </c>
      <c r="R2083" t="str">
        <f t="shared" si="164"/>
        <v>Roku</v>
      </c>
      <c r="S2083" s="1" t="s">
        <v>707</v>
      </c>
      <c r="T2083">
        <f t="shared" si="165"/>
        <v>0</v>
      </c>
      <c r="U2083" s="25" t="str">
        <f>IF(K2083&gt;0,K2083,_xlfn.XLOOKUP(M2083,'Client Lookup'!L:L,'Client Lookup'!N:N))</f>
        <v>25138</v>
      </c>
      <c r="V2083" t="str">
        <f>_xlfn.XLOOKUP(_xlfn.NUMBERVALUE(U2083),'Project Lookup'!X:X,'Project Lookup'!B:B)</f>
        <v>SOW#1 2024 - DE &amp; BI Team</v>
      </c>
      <c r="X2083" t="str">
        <f t="shared" si="166"/>
        <v>459 Roku Inc. : 966 SOW#1 2024 - DE &amp; BI Team</v>
      </c>
      <c r="Y2083" t="str">
        <f t="shared" si="167"/>
        <v>459 Roku Inc.</v>
      </c>
      <c r="Z2083" t="str">
        <f t="shared" si="168"/>
        <v>459 Roku Inc.</v>
      </c>
      <c r="AA2083" t="str">
        <f>_xlfn.XLOOKUP(Z2083,'Client Lookup'!A:A,'Client Lookup'!C:C)</f>
        <v>Roku</v>
      </c>
      <c r="AC2083" t="e">
        <f>_xlfn.XLOOKUP(K2083,'Results vs Forecast'!K:K,'Results vs Forecast'!K:K)</f>
        <v>#N/A</v>
      </c>
    </row>
    <row r="2084" spans="1:29" hidden="1">
      <c r="A2084" s="39"/>
      <c r="B2084" s="1" t="s">
        <v>700</v>
      </c>
      <c r="C2084" s="1" t="s">
        <v>1370</v>
      </c>
      <c r="D2084" s="1" t="s">
        <v>17</v>
      </c>
      <c r="E2084" s="1" t="s">
        <v>17</v>
      </c>
      <c r="F2084" s="2">
        <v>45535</v>
      </c>
      <c r="G2084" s="2">
        <v>45505</v>
      </c>
      <c r="H2084" s="1" t="s">
        <v>5416</v>
      </c>
      <c r="I2084" s="1" t="s">
        <v>5417</v>
      </c>
      <c r="J2084" s="1" t="s">
        <v>617</v>
      </c>
      <c r="K2084" s="1" t="s">
        <v>860</v>
      </c>
      <c r="L2084" s="1" t="s">
        <v>2892</v>
      </c>
      <c r="M2084" s="1"/>
      <c r="N2084" s="1"/>
      <c r="O2084" s="1"/>
      <c r="P2084" s="40">
        <v>210.0977985111947</v>
      </c>
      <c r="Q2084" s="37" t="str">
        <f>IF(C2084="ForthPoint","ForthPoint",IF(D2084="Intercompany",_xlfn.XLOOKUP(E2084,'Dept Lookup'!B:B,'Dept Lookup'!A:A),Modified!D2084))</f>
        <v>Data Engineering</v>
      </c>
      <c r="R2084" t="str">
        <f t="shared" si="164"/>
        <v>Roku</v>
      </c>
      <c r="S2084" s="1" t="s">
        <v>707</v>
      </c>
      <c r="T2084">
        <f t="shared" si="165"/>
        <v>0</v>
      </c>
      <c r="U2084" s="25" t="str">
        <f>IF(K2084&gt;0,K2084,_xlfn.XLOOKUP(M2084,'Client Lookup'!L:L,'Client Lookup'!N:N))</f>
        <v>25138</v>
      </c>
      <c r="V2084" t="str">
        <f>_xlfn.XLOOKUP(_xlfn.NUMBERVALUE(U2084),'Project Lookup'!X:X,'Project Lookup'!B:B)</f>
        <v>SOW#1 2024 - DE &amp; BI Team</v>
      </c>
      <c r="X2084" t="str">
        <f t="shared" si="166"/>
        <v>459 Roku Inc. : 966 SOW#1 2024 - DE &amp; BI Team</v>
      </c>
      <c r="Y2084" t="str">
        <f t="shared" si="167"/>
        <v>459 Roku Inc.</v>
      </c>
      <c r="Z2084" t="str">
        <f t="shared" si="168"/>
        <v>459 Roku Inc.</v>
      </c>
      <c r="AA2084" t="str">
        <f>_xlfn.XLOOKUP(Z2084,'Client Lookup'!A:A,'Client Lookup'!C:C)</f>
        <v>Roku</v>
      </c>
      <c r="AC2084" t="e">
        <f>_xlfn.XLOOKUP(K2084,'Results vs Forecast'!K:K,'Results vs Forecast'!K:K)</f>
        <v>#N/A</v>
      </c>
    </row>
    <row r="2085" spans="1:29" hidden="1">
      <c r="A2085" s="39"/>
      <c r="B2085" s="1" t="s">
        <v>700</v>
      </c>
      <c r="C2085" s="1" t="s">
        <v>1370</v>
      </c>
      <c r="D2085" s="1" t="s">
        <v>17</v>
      </c>
      <c r="E2085" s="1" t="s">
        <v>17</v>
      </c>
      <c r="F2085" s="2">
        <v>45535</v>
      </c>
      <c r="G2085" s="2">
        <v>45505</v>
      </c>
      <c r="H2085" s="1" t="s">
        <v>5418</v>
      </c>
      <c r="I2085" s="1" t="s">
        <v>5419</v>
      </c>
      <c r="J2085" s="1" t="s">
        <v>812</v>
      </c>
      <c r="K2085" s="1" t="s">
        <v>795</v>
      </c>
      <c r="L2085" s="1" t="s">
        <v>3324</v>
      </c>
      <c r="M2085" s="1"/>
      <c r="N2085" s="1"/>
      <c r="O2085" s="1"/>
      <c r="P2085" s="40">
        <v>392.1825572208968</v>
      </c>
      <c r="Q2085" s="37" t="str">
        <f>IF(C2085="ForthPoint","ForthPoint",IF(D2085="Intercompany",_xlfn.XLOOKUP(E2085,'Dept Lookup'!B:B,'Dept Lookup'!A:A),Modified!D2085))</f>
        <v>Data Engineering</v>
      </c>
      <c r="R2085" t="str">
        <f t="shared" si="164"/>
        <v>Globalization Partners</v>
      </c>
      <c r="S2085" s="1" t="s">
        <v>707</v>
      </c>
      <c r="T2085">
        <f t="shared" si="165"/>
        <v>0</v>
      </c>
      <c r="U2085" s="25" t="str">
        <f>IF(K2085&gt;0,K2085,_xlfn.XLOOKUP(M2085,'Client Lookup'!L:L,'Client Lookup'!N:N))</f>
        <v>35885</v>
      </c>
      <c r="V2085" t="str">
        <f>_xlfn.XLOOKUP(_xlfn.NUMBERVALUE(U2085),'Project Lookup'!X:X,'Project Lookup'!B:B)</f>
        <v>Globalization Partners SOW #41 - Data Engineering Team Renewal</v>
      </c>
      <c r="X2085" t="str">
        <f t="shared" si="166"/>
        <v>460 Globalization Partners Inc. : 1349 Globalization Partners SOW #41 - Data Engineering Team Renewal</v>
      </c>
      <c r="Y2085" t="str">
        <f t="shared" si="167"/>
        <v>460 Globalization Partners Inc.</v>
      </c>
      <c r="Z2085" t="str">
        <f t="shared" si="168"/>
        <v>460 Globalization Partners Inc.</v>
      </c>
      <c r="AA2085" t="str">
        <f>_xlfn.XLOOKUP(Z2085,'Client Lookup'!A:A,'Client Lookup'!C:C)</f>
        <v>Globalization Partners</v>
      </c>
      <c r="AC2085" t="e">
        <f>_xlfn.XLOOKUP(K2085,'Results vs Forecast'!K:K,'Results vs Forecast'!K:K)</f>
        <v>#N/A</v>
      </c>
    </row>
    <row r="2086" spans="1:29" hidden="1">
      <c r="A2086" s="39"/>
      <c r="B2086" s="1" t="s">
        <v>700</v>
      </c>
      <c r="C2086" s="1" t="s">
        <v>1370</v>
      </c>
      <c r="D2086" s="1" t="s">
        <v>17</v>
      </c>
      <c r="E2086" s="1" t="s">
        <v>17</v>
      </c>
      <c r="F2086" s="2">
        <v>45535</v>
      </c>
      <c r="G2086" s="2">
        <v>45505</v>
      </c>
      <c r="H2086" s="1" t="s">
        <v>5420</v>
      </c>
      <c r="I2086" s="1" t="s">
        <v>5421</v>
      </c>
      <c r="J2086" s="1" t="s">
        <v>645</v>
      </c>
      <c r="K2086" s="1" t="s">
        <v>891</v>
      </c>
      <c r="L2086" s="1" t="s">
        <v>3332</v>
      </c>
      <c r="M2086" s="1"/>
      <c r="N2086" s="1"/>
      <c r="O2086" s="1"/>
      <c r="P2086" s="40">
        <v>560.2607960298526</v>
      </c>
      <c r="Q2086" s="37" t="str">
        <f>IF(C2086="ForthPoint","ForthPoint",IF(D2086="Intercompany",_xlfn.XLOOKUP(E2086,'Dept Lookup'!B:B,'Dept Lookup'!A:A),Modified!D2086))</f>
        <v>Data Engineering</v>
      </c>
      <c r="R2086" t="str">
        <f t="shared" si="164"/>
        <v>The Blackstone Group</v>
      </c>
      <c r="S2086" s="1" t="s">
        <v>707</v>
      </c>
      <c r="T2086">
        <f t="shared" si="165"/>
        <v>0</v>
      </c>
      <c r="U2086" s="25" t="str">
        <f>IF(K2086&gt;0,K2086,_xlfn.XLOOKUP(M2086,'Client Lookup'!L:L,'Client Lookup'!N:N))</f>
        <v>25160</v>
      </c>
      <c r="V2086" t="str">
        <f>_xlfn.XLOOKUP(_xlfn.NUMBERVALUE(U2086),'Project Lookup'!X:X,'Project Lookup'!B:B)</f>
        <v>Blackstone SOW #12</v>
      </c>
      <c r="X2086" t="str">
        <f t="shared" si="166"/>
        <v>468 Blackstone Inc. : 988 Blackstone SOW #12</v>
      </c>
      <c r="Y2086" t="str">
        <f t="shared" si="167"/>
        <v>468 Blackstone Inc.</v>
      </c>
      <c r="Z2086" t="str">
        <f t="shared" si="168"/>
        <v>468 Blackstone Inc.</v>
      </c>
      <c r="AA2086" t="str">
        <f>_xlfn.XLOOKUP(Z2086,'Client Lookup'!A:A,'Client Lookup'!C:C)</f>
        <v>The Blackstone Group</v>
      </c>
      <c r="AC2086" t="e">
        <f>_xlfn.XLOOKUP(K2086,'Results vs Forecast'!K:K,'Results vs Forecast'!K:K)</f>
        <v>#N/A</v>
      </c>
    </row>
    <row r="2087" spans="1:29" hidden="1">
      <c r="A2087" s="39"/>
      <c r="B2087" s="1" t="s">
        <v>700</v>
      </c>
      <c r="C2087" s="1" t="s">
        <v>1370</v>
      </c>
      <c r="D2087" s="1" t="s">
        <v>17</v>
      </c>
      <c r="E2087" s="1" t="s">
        <v>17</v>
      </c>
      <c r="F2087" s="2">
        <v>45535</v>
      </c>
      <c r="G2087" s="2">
        <v>45505</v>
      </c>
      <c r="H2087" s="1" t="s">
        <v>5422</v>
      </c>
      <c r="I2087" s="1" t="s">
        <v>5423</v>
      </c>
      <c r="J2087" s="1" t="s">
        <v>645</v>
      </c>
      <c r="K2087" s="1" t="s">
        <v>891</v>
      </c>
      <c r="L2087" s="1" t="s">
        <v>3332</v>
      </c>
      <c r="M2087" s="1"/>
      <c r="N2087" s="1"/>
      <c r="O2087" s="1"/>
      <c r="P2087" s="40">
        <v>560.2607960298526</v>
      </c>
      <c r="Q2087" s="37" t="str">
        <f>IF(C2087="ForthPoint","ForthPoint",IF(D2087="Intercompany",_xlfn.XLOOKUP(E2087,'Dept Lookup'!B:B,'Dept Lookup'!A:A),Modified!D2087))</f>
        <v>Data Engineering</v>
      </c>
      <c r="R2087" t="str">
        <f t="shared" si="164"/>
        <v>The Blackstone Group</v>
      </c>
      <c r="S2087" s="1" t="s">
        <v>707</v>
      </c>
      <c r="T2087">
        <f t="shared" si="165"/>
        <v>0</v>
      </c>
      <c r="U2087" s="25" t="str">
        <f>IF(K2087&gt;0,K2087,_xlfn.XLOOKUP(M2087,'Client Lookup'!L:L,'Client Lookup'!N:N))</f>
        <v>25160</v>
      </c>
      <c r="V2087" t="str">
        <f>_xlfn.XLOOKUP(_xlfn.NUMBERVALUE(U2087),'Project Lookup'!X:X,'Project Lookup'!B:B)</f>
        <v>Blackstone SOW #12</v>
      </c>
      <c r="X2087" t="str">
        <f t="shared" si="166"/>
        <v>468 Blackstone Inc. : 988 Blackstone SOW #12</v>
      </c>
      <c r="Y2087" t="str">
        <f t="shared" si="167"/>
        <v>468 Blackstone Inc.</v>
      </c>
      <c r="Z2087" t="str">
        <f t="shared" si="168"/>
        <v>468 Blackstone Inc.</v>
      </c>
      <c r="AA2087" t="str">
        <f>_xlfn.XLOOKUP(Z2087,'Client Lookup'!A:A,'Client Lookup'!C:C)</f>
        <v>The Blackstone Group</v>
      </c>
      <c r="AC2087" t="e">
        <f>_xlfn.XLOOKUP(K2087,'Results vs Forecast'!K:K,'Results vs Forecast'!K:K)</f>
        <v>#N/A</v>
      </c>
    </row>
    <row r="2088" spans="1:29" hidden="1">
      <c r="A2088" s="39"/>
      <c r="B2088" s="1" t="s">
        <v>700</v>
      </c>
      <c r="C2088" s="1" t="s">
        <v>1370</v>
      </c>
      <c r="D2088" s="1" t="s">
        <v>17</v>
      </c>
      <c r="E2088" s="1" t="s">
        <v>17</v>
      </c>
      <c r="F2088" s="2">
        <v>45535</v>
      </c>
      <c r="G2088" s="2">
        <v>45505</v>
      </c>
      <c r="H2088" s="1" t="s">
        <v>5424</v>
      </c>
      <c r="I2088" s="1" t="s">
        <v>5425</v>
      </c>
      <c r="J2088" s="1" t="s">
        <v>617</v>
      </c>
      <c r="K2088" s="1" t="s">
        <v>860</v>
      </c>
      <c r="L2088" s="1" t="s">
        <v>2892</v>
      </c>
      <c r="M2088" s="1"/>
      <c r="N2088" s="1"/>
      <c r="O2088" s="1"/>
      <c r="P2088" s="40">
        <v>630.29339553358409</v>
      </c>
      <c r="Q2088" s="37" t="str">
        <f>IF(C2088="ForthPoint","ForthPoint",IF(D2088="Intercompany",_xlfn.XLOOKUP(E2088,'Dept Lookup'!B:B,'Dept Lookup'!A:A),Modified!D2088))</f>
        <v>Data Engineering</v>
      </c>
      <c r="R2088" t="str">
        <f t="shared" si="164"/>
        <v>Roku</v>
      </c>
      <c r="S2088" s="1" t="s">
        <v>707</v>
      </c>
      <c r="T2088">
        <f t="shared" si="165"/>
        <v>0</v>
      </c>
      <c r="U2088" s="25" t="str">
        <f>IF(K2088&gt;0,K2088,_xlfn.XLOOKUP(M2088,'Client Lookup'!L:L,'Client Lookup'!N:N))</f>
        <v>25138</v>
      </c>
      <c r="V2088" t="str">
        <f>_xlfn.XLOOKUP(_xlfn.NUMBERVALUE(U2088),'Project Lookup'!X:X,'Project Lookup'!B:B)</f>
        <v>SOW#1 2024 - DE &amp; BI Team</v>
      </c>
      <c r="X2088" t="str">
        <f t="shared" si="166"/>
        <v>459 Roku Inc. : 966 SOW#1 2024 - DE &amp; BI Team</v>
      </c>
      <c r="Y2088" t="str">
        <f t="shared" si="167"/>
        <v>459 Roku Inc.</v>
      </c>
      <c r="Z2088" t="str">
        <f t="shared" si="168"/>
        <v>459 Roku Inc.</v>
      </c>
      <c r="AA2088" t="str">
        <f>_xlfn.XLOOKUP(Z2088,'Client Lookup'!A:A,'Client Lookup'!C:C)</f>
        <v>Roku</v>
      </c>
      <c r="AC2088" t="e">
        <f>_xlfn.XLOOKUP(K2088,'Results vs Forecast'!K:K,'Results vs Forecast'!K:K)</f>
        <v>#N/A</v>
      </c>
    </row>
    <row r="2089" spans="1:29" hidden="1">
      <c r="A2089" s="39"/>
      <c r="B2089" s="1" t="s">
        <v>700</v>
      </c>
      <c r="C2089" s="1" t="s">
        <v>1370</v>
      </c>
      <c r="D2089" s="1" t="s">
        <v>17</v>
      </c>
      <c r="E2089" s="1" t="s">
        <v>17</v>
      </c>
      <c r="F2089" s="2">
        <v>45535</v>
      </c>
      <c r="G2089" s="2">
        <v>45505</v>
      </c>
      <c r="H2089" s="1" t="s">
        <v>5426</v>
      </c>
      <c r="I2089" s="1" t="s">
        <v>5427</v>
      </c>
      <c r="J2089" s="1" t="s">
        <v>617</v>
      </c>
      <c r="K2089" s="1" t="s">
        <v>860</v>
      </c>
      <c r="L2089" s="1" t="s">
        <v>2892</v>
      </c>
      <c r="M2089" s="1"/>
      <c r="N2089" s="1"/>
      <c r="O2089" s="1"/>
      <c r="P2089" s="40">
        <v>400.1862828784661</v>
      </c>
      <c r="Q2089" s="37" t="str">
        <f>IF(C2089="ForthPoint","ForthPoint",IF(D2089="Intercompany",_xlfn.XLOOKUP(E2089,'Dept Lookup'!B:B,'Dept Lookup'!A:A),Modified!D2089))</f>
        <v>Data Engineering</v>
      </c>
      <c r="R2089" t="str">
        <f t="shared" si="164"/>
        <v>Roku</v>
      </c>
      <c r="S2089" s="1" t="s">
        <v>707</v>
      </c>
      <c r="T2089">
        <f t="shared" si="165"/>
        <v>0</v>
      </c>
      <c r="U2089" s="25" t="str">
        <f>IF(K2089&gt;0,K2089,_xlfn.XLOOKUP(M2089,'Client Lookup'!L:L,'Client Lookup'!N:N))</f>
        <v>25138</v>
      </c>
      <c r="V2089" t="str">
        <f>_xlfn.XLOOKUP(_xlfn.NUMBERVALUE(U2089),'Project Lookup'!X:X,'Project Lookup'!B:B)</f>
        <v>SOW#1 2024 - DE &amp; BI Team</v>
      </c>
      <c r="X2089" t="str">
        <f t="shared" si="166"/>
        <v>459 Roku Inc. : 966 SOW#1 2024 - DE &amp; BI Team</v>
      </c>
      <c r="Y2089" t="str">
        <f t="shared" si="167"/>
        <v>459 Roku Inc.</v>
      </c>
      <c r="Z2089" t="str">
        <f t="shared" si="168"/>
        <v>459 Roku Inc.</v>
      </c>
      <c r="AA2089" t="str">
        <f>_xlfn.XLOOKUP(Z2089,'Client Lookup'!A:A,'Client Lookup'!C:C)</f>
        <v>Roku</v>
      </c>
      <c r="AC2089" t="e">
        <f>_xlfn.XLOOKUP(K2089,'Results vs Forecast'!K:K,'Results vs Forecast'!K:K)</f>
        <v>#N/A</v>
      </c>
    </row>
    <row r="2090" spans="1:29" hidden="1">
      <c r="A2090" s="39"/>
      <c r="B2090" s="1" t="s">
        <v>700</v>
      </c>
      <c r="C2090" s="1" t="s">
        <v>701</v>
      </c>
      <c r="D2090" s="1" t="s">
        <v>17</v>
      </c>
      <c r="E2090" s="1" t="s">
        <v>17</v>
      </c>
      <c r="F2090" s="2">
        <v>45535</v>
      </c>
      <c r="G2090" s="2">
        <v>45505</v>
      </c>
      <c r="H2090" s="1" t="s">
        <v>1844</v>
      </c>
      <c r="I2090" s="1" t="s">
        <v>1845</v>
      </c>
      <c r="J2090" s="1" t="s">
        <v>277</v>
      </c>
      <c r="K2090" s="1"/>
      <c r="L2090" s="1"/>
      <c r="M2090" s="1" t="s">
        <v>1699</v>
      </c>
      <c r="N2090" s="1"/>
      <c r="O2090" s="1" t="s">
        <v>5428</v>
      </c>
      <c r="P2090" s="40">
        <v>-3916.82</v>
      </c>
      <c r="Q2090" s="37" t="str">
        <f>IF(C2090="ForthPoint","ForthPoint",IF(D2090="Intercompany",_xlfn.XLOOKUP(E2090,'Dept Lookup'!B:B,'Dept Lookup'!A:A),Modified!D2090))</f>
        <v>Data Engineering</v>
      </c>
      <c r="R2090" t="str">
        <f t="shared" si="164"/>
        <v>Dish</v>
      </c>
      <c r="S2090" s="1" t="s">
        <v>707</v>
      </c>
      <c r="T2090" t="str">
        <f t="shared" si="165"/>
        <v>ICC 1268 Dish : 2: Dish - Integrated Data + Martech solution</v>
      </c>
      <c r="U2090" s="25" t="str">
        <f>IF(K2090&gt;0,K2090,_xlfn.XLOOKUP(M2090,'Client Lookup'!L:L,'Client Lookup'!N:N))</f>
        <v>32653</v>
      </c>
      <c r="V2090" t="str">
        <f>_xlfn.XLOOKUP(_xlfn.NUMBERVALUE(U2090),'Project Lookup'!X:X,'Project Lookup'!B:B)</f>
        <v>2: Dish - Integrated Data + Martech solution</v>
      </c>
      <c r="X2090" t="str">
        <f t="shared" si="166"/>
        <v>ICC 1268 Dish : 2: Dish - Integrated Data + Martech solution</v>
      </c>
      <c r="Y2090" t="str">
        <f t="shared" si="167"/>
        <v>ICC 1268 Dish</v>
      </c>
      <c r="Z2090" t="str">
        <f t="shared" si="168"/>
        <v>1268 Dish</v>
      </c>
      <c r="AA2090" t="str">
        <f>_xlfn.XLOOKUP(Z2090,'Client Lookup'!A:A,'Client Lookup'!C:C)</f>
        <v>Dish</v>
      </c>
      <c r="AC2090" t="e">
        <f>_xlfn.XLOOKUP(K2090,'Results vs Forecast'!K:K,'Results vs Forecast'!K:K)</f>
        <v>#N/A</v>
      </c>
    </row>
    <row r="2091" spans="1:29" hidden="1">
      <c r="A2091" s="39"/>
      <c r="B2091" s="1" t="s">
        <v>700</v>
      </c>
      <c r="C2091" s="1" t="s">
        <v>1370</v>
      </c>
      <c r="D2091" s="1" t="s">
        <v>17</v>
      </c>
      <c r="E2091" s="1" t="s">
        <v>17</v>
      </c>
      <c r="F2091" s="2">
        <v>45535</v>
      </c>
      <c r="G2091" s="2">
        <v>45505</v>
      </c>
      <c r="H2091" s="1" t="s">
        <v>5429</v>
      </c>
      <c r="I2091" s="1" t="s">
        <v>5430</v>
      </c>
      <c r="J2091" s="1" t="s">
        <v>816</v>
      </c>
      <c r="K2091" s="1" t="s">
        <v>798</v>
      </c>
      <c r="L2091" s="1" t="s">
        <v>3413</v>
      </c>
      <c r="M2091" s="1"/>
      <c r="N2091" s="1"/>
      <c r="O2091" s="1"/>
      <c r="P2091" s="40">
        <v>360.16765459061952</v>
      </c>
      <c r="Q2091" s="37" t="str">
        <f>IF(C2091="ForthPoint","ForthPoint",IF(D2091="Intercompany",_xlfn.XLOOKUP(E2091,'Dept Lookup'!B:B,'Dept Lookup'!A:A),Modified!D2091))</f>
        <v>Data Engineering</v>
      </c>
      <c r="R2091" t="str">
        <f t="shared" si="164"/>
        <v>Globalization Partners</v>
      </c>
      <c r="S2091" s="1" t="s">
        <v>707</v>
      </c>
      <c r="T2091">
        <f t="shared" si="165"/>
        <v>0</v>
      </c>
      <c r="U2091" s="25" t="str">
        <f>IF(K2091&gt;0,K2091,_xlfn.XLOOKUP(M2091,'Client Lookup'!L:L,'Client Lookup'!N:N))</f>
        <v>36409</v>
      </c>
      <c r="V2091" t="str">
        <f>_xlfn.XLOOKUP(_xlfn.NUMBERVALUE(U2091),'Project Lookup'!X:X,'Project Lookup'!B:B)</f>
        <v>Globalization Partners SOW #39 - Data Engineering Team  Renewal</v>
      </c>
      <c r="X2091" t="str">
        <f t="shared" si="166"/>
        <v>460 Globalization Partners Inc. : 1366 Globalization Partners SOW #39 - Data Engineering Team  Renewal</v>
      </c>
      <c r="Y2091" t="str">
        <f t="shared" si="167"/>
        <v>460 Globalization Partners Inc.</v>
      </c>
      <c r="Z2091" t="str">
        <f t="shared" si="168"/>
        <v>460 Globalization Partners Inc.</v>
      </c>
      <c r="AA2091" t="str">
        <f>_xlfn.XLOOKUP(Z2091,'Client Lookup'!A:A,'Client Lookup'!C:C)</f>
        <v>Globalization Partners</v>
      </c>
      <c r="AC2091" t="e">
        <f>_xlfn.XLOOKUP(K2091,'Results vs Forecast'!K:K,'Results vs Forecast'!K:K)</f>
        <v>#N/A</v>
      </c>
    </row>
    <row r="2092" spans="1:29" hidden="1">
      <c r="A2092" s="39"/>
      <c r="B2092" s="1" t="s">
        <v>700</v>
      </c>
      <c r="C2092" s="1" t="s">
        <v>1370</v>
      </c>
      <c r="D2092" s="1" t="s">
        <v>17</v>
      </c>
      <c r="E2092" s="1" t="s">
        <v>17</v>
      </c>
      <c r="F2092" s="2">
        <v>45535</v>
      </c>
      <c r="G2092" s="2">
        <v>45505</v>
      </c>
      <c r="H2092" s="1" t="s">
        <v>5431</v>
      </c>
      <c r="I2092" s="1" t="s">
        <v>5432</v>
      </c>
      <c r="J2092" s="1" t="s">
        <v>915</v>
      </c>
      <c r="K2092" s="1" t="s">
        <v>896</v>
      </c>
      <c r="L2092" s="1" t="s">
        <v>3739</v>
      </c>
      <c r="M2092" s="1"/>
      <c r="N2092" s="1"/>
      <c r="O2092" s="1"/>
      <c r="P2092" s="40">
        <v>536.24961905714463</v>
      </c>
      <c r="Q2092" s="37" t="str">
        <f>IF(C2092="ForthPoint","ForthPoint",IF(D2092="Intercompany",_xlfn.XLOOKUP(E2092,'Dept Lookup'!B:B,'Dept Lookup'!A:A),Modified!D2092))</f>
        <v>Data Engineering</v>
      </c>
      <c r="R2092" t="str">
        <f t="shared" si="164"/>
        <v>The Blackstone Group</v>
      </c>
      <c r="S2092" s="1" t="s">
        <v>707</v>
      </c>
      <c r="T2092">
        <f t="shared" si="165"/>
        <v>0</v>
      </c>
      <c r="U2092" s="25" t="str">
        <f>IF(K2092&gt;0,K2092,_xlfn.XLOOKUP(M2092,'Client Lookup'!L:L,'Client Lookup'!N:N))</f>
        <v>32874</v>
      </c>
      <c r="V2092" t="str">
        <f>_xlfn.XLOOKUP(_xlfn.NUMBERVALUE(U2092),'Project Lookup'!X:X,'Project Lookup'!B:B)</f>
        <v>Blackstone - SOW#25 - FS Engineer (Seb Team)</v>
      </c>
      <c r="X2092" t="str">
        <f t="shared" si="166"/>
        <v>468 Blackstone Inc. : 1284 Blackstone - SOW#25 - FS Engineer (Seb Team)</v>
      </c>
      <c r="Y2092" t="str">
        <f t="shared" si="167"/>
        <v>468 Blackstone Inc.</v>
      </c>
      <c r="Z2092" t="str">
        <f t="shared" si="168"/>
        <v>468 Blackstone Inc.</v>
      </c>
      <c r="AA2092" t="str">
        <f>_xlfn.XLOOKUP(Z2092,'Client Lookup'!A:A,'Client Lookup'!C:C)</f>
        <v>The Blackstone Group</v>
      </c>
      <c r="AC2092" t="e">
        <f>_xlfn.XLOOKUP(K2092,'Results vs Forecast'!K:K,'Results vs Forecast'!K:K)</f>
        <v>#N/A</v>
      </c>
    </row>
    <row r="2093" spans="1:29" hidden="1">
      <c r="A2093" s="39"/>
      <c r="B2093" s="1" t="s">
        <v>700</v>
      </c>
      <c r="C2093" s="1" t="s">
        <v>1370</v>
      </c>
      <c r="D2093" s="1" t="s">
        <v>17</v>
      </c>
      <c r="E2093" s="1" t="s">
        <v>17</v>
      </c>
      <c r="F2093" s="2">
        <v>45535</v>
      </c>
      <c r="G2093" s="2">
        <v>45505</v>
      </c>
      <c r="H2093" s="1" t="s">
        <v>5433</v>
      </c>
      <c r="I2093" s="1" t="s">
        <v>5434</v>
      </c>
      <c r="J2093" s="1" t="s">
        <v>645</v>
      </c>
      <c r="K2093" s="1" t="s">
        <v>891</v>
      </c>
      <c r="L2093" s="1" t="s">
        <v>3332</v>
      </c>
      <c r="M2093" s="1"/>
      <c r="N2093" s="1"/>
      <c r="O2093" s="1"/>
      <c r="P2093" s="40">
        <v>560.2607960298526</v>
      </c>
      <c r="Q2093" s="37" t="str">
        <f>IF(C2093="ForthPoint","ForthPoint",IF(D2093="Intercompany",_xlfn.XLOOKUP(E2093,'Dept Lookup'!B:B,'Dept Lookup'!A:A),Modified!D2093))</f>
        <v>Data Engineering</v>
      </c>
      <c r="R2093" t="str">
        <f t="shared" si="164"/>
        <v>The Blackstone Group</v>
      </c>
      <c r="S2093" s="1" t="s">
        <v>707</v>
      </c>
      <c r="T2093">
        <f t="shared" si="165"/>
        <v>0</v>
      </c>
      <c r="U2093" s="25" t="str">
        <f>IF(K2093&gt;0,K2093,_xlfn.XLOOKUP(M2093,'Client Lookup'!L:L,'Client Lookup'!N:N))</f>
        <v>25160</v>
      </c>
      <c r="V2093" t="str">
        <f>_xlfn.XLOOKUP(_xlfn.NUMBERVALUE(U2093),'Project Lookup'!X:X,'Project Lookup'!B:B)</f>
        <v>Blackstone SOW #12</v>
      </c>
      <c r="X2093" t="str">
        <f t="shared" si="166"/>
        <v>468 Blackstone Inc. : 988 Blackstone SOW #12</v>
      </c>
      <c r="Y2093" t="str">
        <f t="shared" si="167"/>
        <v>468 Blackstone Inc.</v>
      </c>
      <c r="Z2093" t="str">
        <f t="shared" si="168"/>
        <v>468 Blackstone Inc.</v>
      </c>
      <c r="AA2093" t="str">
        <f>_xlfn.XLOOKUP(Z2093,'Client Lookup'!A:A,'Client Lookup'!C:C)</f>
        <v>The Blackstone Group</v>
      </c>
      <c r="AC2093" t="e">
        <f>_xlfn.XLOOKUP(K2093,'Results vs Forecast'!K:K,'Results vs Forecast'!K:K)</f>
        <v>#N/A</v>
      </c>
    </row>
    <row r="2094" spans="1:29" hidden="1">
      <c r="A2094" s="39"/>
      <c r="B2094" s="1" t="s">
        <v>700</v>
      </c>
      <c r="C2094" s="1" t="s">
        <v>1370</v>
      </c>
      <c r="D2094" s="1" t="s">
        <v>17</v>
      </c>
      <c r="E2094" s="1" t="s">
        <v>17</v>
      </c>
      <c r="F2094" s="2">
        <v>45535</v>
      </c>
      <c r="G2094" s="2">
        <v>45505</v>
      </c>
      <c r="H2094" s="1" t="s">
        <v>5435</v>
      </c>
      <c r="I2094" s="1" t="s">
        <v>5436</v>
      </c>
      <c r="J2094" s="1" t="s">
        <v>643</v>
      </c>
      <c r="K2094" s="1" t="s">
        <v>890</v>
      </c>
      <c r="L2094" s="1" t="s">
        <v>3373</v>
      </c>
      <c r="M2094" s="1"/>
      <c r="N2094" s="1"/>
      <c r="O2094" s="1"/>
      <c r="P2094" s="40">
        <v>520.2421677420059</v>
      </c>
      <c r="Q2094" s="37" t="str">
        <f>IF(C2094="ForthPoint","ForthPoint",IF(D2094="Intercompany",_xlfn.XLOOKUP(E2094,'Dept Lookup'!B:B,'Dept Lookup'!A:A),Modified!D2094))</f>
        <v>Data Engineering</v>
      </c>
      <c r="R2094" t="str">
        <f t="shared" si="164"/>
        <v>The Blackstone Group</v>
      </c>
      <c r="S2094" s="1" t="s">
        <v>707</v>
      </c>
      <c r="T2094">
        <f t="shared" si="165"/>
        <v>0</v>
      </c>
      <c r="U2094" s="25" t="str">
        <f>IF(K2094&gt;0,K2094,_xlfn.XLOOKUP(M2094,'Client Lookup'!L:L,'Client Lookup'!N:N))</f>
        <v>32875</v>
      </c>
      <c r="V2094" t="str">
        <f>_xlfn.XLOOKUP(_xlfn.NUMBERVALUE(U2094),'Project Lookup'!X:X,'Project Lookup'!B:B)</f>
        <v>Blackstone - SOW#24 FS Engineer (Seb Team)</v>
      </c>
      <c r="X2094" t="str">
        <f t="shared" si="166"/>
        <v>468 Blackstone Inc. : 1285 Blackstone - SOW#24 FS Engineer (Seb Team)</v>
      </c>
      <c r="Y2094" t="str">
        <f t="shared" si="167"/>
        <v>468 Blackstone Inc.</v>
      </c>
      <c r="Z2094" t="str">
        <f t="shared" si="168"/>
        <v>468 Blackstone Inc.</v>
      </c>
      <c r="AA2094" t="str">
        <f>_xlfn.XLOOKUP(Z2094,'Client Lookup'!A:A,'Client Lookup'!C:C)</f>
        <v>The Blackstone Group</v>
      </c>
      <c r="AC2094" t="e">
        <f>_xlfn.XLOOKUP(K2094,'Results vs Forecast'!K:K,'Results vs Forecast'!K:K)</f>
        <v>#N/A</v>
      </c>
    </row>
    <row r="2095" spans="1:29" hidden="1">
      <c r="A2095" s="39"/>
      <c r="B2095" s="1" t="s">
        <v>700</v>
      </c>
      <c r="C2095" s="1" t="s">
        <v>1370</v>
      </c>
      <c r="D2095" s="1" t="s">
        <v>17</v>
      </c>
      <c r="E2095" s="1" t="s">
        <v>17</v>
      </c>
      <c r="F2095" s="2">
        <v>45535</v>
      </c>
      <c r="G2095" s="2">
        <v>45505</v>
      </c>
      <c r="H2095" s="1" t="s">
        <v>5437</v>
      </c>
      <c r="I2095" s="1" t="s">
        <v>5438</v>
      </c>
      <c r="J2095" s="1" t="s">
        <v>643</v>
      </c>
      <c r="K2095" s="1" t="s">
        <v>890</v>
      </c>
      <c r="L2095" s="1" t="s">
        <v>3373</v>
      </c>
      <c r="M2095" s="1"/>
      <c r="N2095" s="1"/>
      <c r="O2095" s="1"/>
      <c r="P2095" s="40">
        <v>520.2421677420059</v>
      </c>
      <c r="Q2095" s="37" t="str">
        <f>IF(C2095="ForthPoint","ForthPoint",IF(D2095="Intercompany",_xlfn.XLOOKUP(E2095,'Dept Lookup'!B:B,'Dept Lookup'!A:A),Modified!D2095))</f>
        <v>Data Engineering</v>
      </c>
      <c r="R2095" t="str">
        <f t="shared" si="164"/>
        <v>The Blackstone Group</v>
      </c>
      <c r="S2095" s="1" t="s">
        <v>707</v>
      </c>
      <c r="T2095">
        <f t="shared" si="165"/>
        <v>0</v>
      </c>
      <c r="U2095" s="25" t="str">
        <f>IF(K2095&gt;0,K2095,_xlfn.XLOOKUP(M2095,'Client Lookup'!L:L,'Client Lookup'!N:N))</f>
        <v>32875</v>
      </c>
      <c r="V2095" t="str">
        <f>_xlfn.XLOOKUP(_xlfn.NUMBERVALUE(U2095),'Project Lookup'!X:X,'Project Lookup'!B:B)</f>
        <v>Blackstone - SOW#24 FS Engineer (Seb Team)</v>
      </c>
      <c r="X2095" t="str">
        <f t="shared" si="166"/>
        <v>468 Blackstone Inc. : 1285 Blackstone - SOW#24 FS Engineer (Seb Team)</v>
      </c>
      <c r="Y2095" t="str">
        <f t="shared" si="167"/>
        <v>468 Blackstone Inc.</v>
      </c>
      <c r="Z2095" t="str">
        <f t="shared" si="168"/>
        <v>468 Blackstone Inc.</v>
      </c>
      <c r="AA2095" t="str">
        <f>_xlfn.XLOOKUP(Z2095,'Client Lookup'!A:A,'Client Lookup'!C:C)</f>
        <v>The Blackstone Group</v>
      </c>
      <c r="AC2095" t="e">
        <f>_xlfn.XLOOKUP(K2095,'Results vs Forecast'!K:K,'Results vs Forecast'!K:K)</f>
        <v>#N/A</v>
      </c>
    </row>
    <row r="2096" spans="1:29" hidden="1">
      <c r="A2096" s="39"/>
      <c r="B2096" s="1" t="s">
        <v>700</v>
      </c>
      <c r="C2096" s="1" t="s">
        <v>701</v>
      </c>
      <c r="D2096" s="1" t="s">
        <v>17</v>
      </c>
      <c r="E2096" s="1" t="s">
        <v>17</v>
      </c>
      <c r="F2096" s="2">
        <v>45535</v>
      </c>
      <c r="G2096" s="2">
        <v>45505</v>
      </c>
      <c r="H2096" s="1" t="s">
        <v>5439</v>
      </c>
      <c r="I2096" s="1" t="s">
        <v>5440</v>
      </c>
      <c r="J2096" s="1" t="s">
        <v>527</v>
      </c>
      <c r="K2096" s="1" t="s">
        <v>786</v>
      </c>
      <c r="L2096" s="1" t="s">
        <v>1949</v>
      </c>
      <c r="M2096" s="1"/>
      <c r="N2096" s="1"/>
      <c r="O2096" s="1"/>
      <c r="P2096" s="40">
        <v>3274.55</v>
      </c>
      <c r="Q2096" s="37" t="str">
        <f>IF(C2096="ForthPoint","ForthPoint",IF(D2096="Intercompany",_xlfn.XLOOKUP(E2096,'Dept Lookup'!B:B,'Dept Lookup'!A:A),Modified!D2096))</f>
        <v>Data Engineering</v>
      </c>
      <c r="R2096" t="str">
        <f t="shared" si="164"/>
        <v>Franklin Templeton</v>
      </c>
      <c r="S2096" s="1" t="s">
        <v>707</v>
      </c>
      <c r="T2096">
        <f t="shared" si="165"/>
        <v>0</v>
      </c>
      <c r="U2096" s="25" t="str">
        <f>IF(K2096&gt;0,K2096,_xlfn.XLOOKUP(M2096,'Client Lookup'!L:L,'Client Lookup'!N:N))</f>
        <v>25989</v>
      </c>
      <c r="V2096" t="str">
        <f>_xlfn.XLOOKUP(_xlfn.NUMBERVALUE(U2096),'Project Lookup'!X:X,'Project Lookup'!B:B)</f>
        <v>Franklin Templeton - Portfolio Optimization - DS Need - Feb - Nov</v>
      </c>
      <c r="X2096" t="str">
        <f t="shared" si="166"/>
        <v>417 Franklin Templeton : 1045 Franklin Templeton - Portfolio Optimization - DS Need - Feb - Nov</v>
      </c>
      <c r="Y2096" t="str">
        <f t="shared" si="167"/>
        <v>417 Franklin Templeton</v>
      </c>
      <c r="Z2096" t="str">
        <f t="shared" si="168"/>
        <v>417 Franklin Templeton</v>
      </c>
      <c r="AA2096" t="str">
        <f>_xlfn.XLOOKUP(Z2096,'Client Lookup'!A:A,'Client Lookup'!C:C)</f>
        <v>Franklin Templeton</v>
      </c>
      <c r="AC2096" t="e">
        <f>_xlfn.XLOOKUP(K2096,'Results vs Forecast'!K:K,'Results vs Forecast'!K:K)</f>
        <v>#N/A</v>
      </c>
    </row>
    <row r="2097" spans="1:29" hidden="1">
      <c r="A2097" s="39"/>
      <c r="B2097" s="1" t="s">
        <v>700</v>
      </c>
      <c r="C2097" s="1" t="s">
        <v>1370</v>
      </c>
      <c r="D2097" s="1" t="s">
        <v>17</v>
      </c>
      <c r="E2097" s="1" t="s">
        <v>17</v>
      </c>
      <c r="F2097" s="2">
        <v>45535</v>
      </c>
      <c r="G2097" s="2">
        <v>45505</v>
      </c>
      <c r="H2097" s="1" t="s">
        <v>5441</v>
      </c>
      <c r="I2097" s="1" t="s">
        <v>5442</v>
      </c>
      <c r="J2097" s="1" t="s">
        <v>818</v>
      </c>
      <c r="K2097" s="1" t="s">
        <v>796</v>
      </c>
      <c r="L2097" s="1" t="s">
        <v>3346</v>
      </c>
      <c r="M2097" s="1"/>
      <c r="N2097" s="1"/>
      <c r="O2097" s="1"/>
      <c r="P2097" s="40">
        <v>729.33962447338058</v>
      </c>
      <c r="Q2097" s="37" t="str">
        <f>IF(C2097="ForthPoint","ForthPoint",IF(D2097="Intercompany",_xlfn.XLOOKUP(E2097,'Dept Lookup'!B:B,'Dept Lookup'!A:A),Modified!D2097))</f>
        <v>Data Engineering</v>
      </c>
      <c r="R2097" t="str">
        <f t="shared" si="164"/>
        <v>Globalization Partners</v>
      </c>
      <c r="S2097" s="1" t="s">
        <v>707</v>
      </c>
      <c r="T2097">
        <f t="shared" si="165"/>
        <v>0</v>
      </c>
      <c r="U2097" s="25" t="str">
        <f>IF(K2097&gt;0,K2097,_xlfn.XLOOKUP(M2097,'Client Lookup'!L:L,'Client Lookup'!N:N))</f>
        <v>36410</v>
      </c>
      <c r="V2097" t="str">
        <f>_xlfn.XLOOKUP(_xlfn.NUMBERVALUE(U2097),'Project Lookup'!X:X,'Project Lookup'!B:B)</f>
        <v>Globalization Partners SOW #40 - Data Engineering Team Renewal</v>
      </c>
      <c r="X2097" t="str">
        <f t="shared" si="166"/>
        <v>460 Globalization Partners Inc. : 1367 Globalization Partners SOW #40 - Data Engineering Team Renewal</v>
      </c>
      <c r="Y2097" t="str">
        <f t="shared" si="167"/>
        <v>460 Globalization Partners Inc.</v>
      </c>
      <c r="Z2097" t="str">
        <f t="shared" si="168"/>
        <v>460 Globalization Partners Inc.</v>
      </c>
      <c r="AA2097" t="str">
        <f>_xlfn.XLOOKUP(Z2097,'Client Lookup'!A:A,'Client Lookup'!C:C)</f>
        <v>Globalization Partners</v>
      </c>
      <c r="AC2097" t="e">
        <f>_xlfn.XLOOKUP(K2097,'Results vs Forecast'!K:K,'Results vs Forecast'!K:K)</f>
        <v>#N/A</v>
      </c>
    </row>
    <row r="2098" spans="1:29" hidden="1">
      <c r="A2098" s="39"/>
      <c r="B2098" s="1" t="s">
        <v>700</v>
      </c>
      <c r="C2098" s="1" t="s">
        <v>1370</v>
      </c>
      <c r="D2098" s="1" t="s">
        <v>17</v>
      </c>
      <c r="E2098" s="1" t="s">
        <v>17</v>
      </c>
      <c r="F2098" s="2">
        <v>45535</v>
      </c>
      <c r="G2098" s="2">
        <v>45505</v>
      </c>
      <c r="H2098" s="1" t="s">
        <v>5443</v>
      </c>
      <c r="I2098" s="1" t="s">
        <v>5444</v>
      </c>
      <c r="J2098" s="1" t="s">
        <v>631</v>
      </c>
      <c r="K2098" s="1" t="s">
        <v>873</v>
      </c>
      <c r="L2098" s="1" t="s">
        <v>3355</v>
      </c>
      <c r="M2098" s="1"/>
      <c r="N2098" s="1"/>
      <c r="O2098" s="1"/>
      <c r="P2098" s="40">
        <v>520.2421677420059</v>
      </c>
      <c r="Q2098" s="37" t="str">
        <f>IF(C2098="ForthPoint","ForthPoint",IF(D2098="Intercompany",_xlfn.XLOOKUP(E2098,'Dept Lookup'!B:B,'Dept Lookup'!A:A),Modified!D2098))</f>
        <v>Data Engineering</v>
      </c>
      <c r="R2098" t="str">
        <f t="shared" si="164"/>
        <v>Stagwellglobal</v>
      </c>
      <c r="S2098" s="1" t="s">
        <v>707</v>
      </c>
      <c r="T2098">
        <f t="shared" si="165"/>
        <v>0</v>
      </c>
      <c r="U2098" s="25" t="str">
        <f>IF(K2098&gt;0,K2098,_xlfn.XLOOKUP(M2098,'Client Lookup'!L:L,'Client Lookup'!N:N))</f>
        <v>25157</v>
      </c>
      <c r="V2098" t="str">
        <f>_xlfn.XLOOKUP(_xlfn.NUMBERVALUE(U2098),'Project Lookup'!X:X,'Project Lookup'!B:B)</f>
        <v>Stagwell SOW#1</v>
      </c>
      <c r="X2098" t="str">
        <f t="shared" si="166"/>
        <v>469 Stagwell Marketing Cloud LLC : 985 Stagwell SOW#1</v>
      </c>
      <c r="Y2098" t="str">
        <f t="shared" si="167"/>
        <v>469 Stagwell Marketing Cloud LLC</v>
      </c>
      <c r="Z2098" t="str">
        <f t="shared" si="168"/>
        <v>469 Stagwell Marketing Cloud LLC</v>
      </c>
      <c r="AA2098" t="str">
        <f>_xlfn.XLOOKUP(Z2098,'Client Lookup'!A:A,'Client Lookup'!C:C)</f>
        <v>Stagwellglobal</v>
      </c>
      <c r="AC2098" t="e">
        <f>_xlfn.XLOOKUP(K2098,'Results vs Forecast'!K:K,'Results vs Forecast'!K:K)</f>
        <v>#N/A</v>
      </c>
    </row>
    <row r="2099" spans="1:29" hidden="1">
      <c r="A2099" s="39"/>
      <c r="B2099" s="1" t="s">
        <v>700</v>
      </c>
      <c r="C2099" s="1" t="s">
        <v>1370</v>
      </c>
      <c r="D2099" s="1" t="s">
        <v>17</v>
      </c>
      <c r="E2099" s="1" t="s">
        <v>17</v>
      </c>
      <c r="F2099" s="2">
        <v>45535</v>
      </c>
      <c r="G2099" s="2">
        <v>45505</v>
      </c>
      <c r="H2099" s="1" t="s">
        <v>5445</v>
      </c>
      <c r="I2099" s="1" t="s">
        <v>5446</v>
      </c>
      <c r="J2099" s="1" t="s">
        <v>913</v>
      </c>
      <c r="K2099" s="1" t="s">
        <v>894</v>
      </c>
      <c r="L2099" s="1" t="s">
        <v>3327</v>
      </c>
      <c r="M2099" s="1"/>
      <c r="N2099" s="1"/>
      <c r="O2099" s="1"/>
      <c r="P2099" s="40">
        <v>560.2607960298526</v>
      </c>
      <c r="Q2099" s="37" t="str">
        <f>IF(C2099="ForthPoint","ForthPoint",IF(D2099="Intercompany",_xlfn.XLOOKUP(E2099,'Dept Lookup'!B:B,'Dept Lookup'!A:A),Modified!D2099))</f>
        <v>Data Engineering</v>
      </c>
      <c r="R2099" t="str">
        <f t="shared" si="164"/>
        <v>The Blackstone Group</v>
      </c>
      <c r="S2099" s="1" t="s">
        <v>707</v>
      </c>
      <c r="T2099">
        <f t="shared" si="165"/>
        <v>0</v>
      </c>
      <c r="U2099" s="25" t="str">
        <f>IF(K2099&gt;0,K2099,_xlfn.XLOOKUP(M2099,'Client Lookup'!L:L,'Client Lookup'!N:N))</f>
        <v>32037</v>
      </c>
      <c r="V2099" t="str">
        <f>_xlfn.XLOOKUP(_xlfn.NUMBERVALUE(U2099),'Project Lookup'!X:X,'Project Lookup'!B:B)</f>
        <v>Blackstone - SOW#26 BE Engineer Insurance Team (Scott S.)</v>
      </c>
      <c r="X2099" t="str">
        <f t="shared" si="166"/>
        <v>468 Blackstone Inc. : 1256 Blackstone - SOW#26 BE Engineer Insurance Team (Scott S.)</v>
      </c>
      <c r="Y2099" t="str">
        <f t="shared" si="167"/>
        <v>468 Blackstone Inc.</v>
      </c>
      <c r="Z2099" t="str">
        <f t="shared" si="168"/>
        <v>468 Blackstone Inc.</v>
      </c>
      <c r="AA2099" t="str">
        <f>_xlfn.XLOOKUP(Z2099,'Client Lookup'!A:A,'Client Lookup'!C:C)</f>
        <v>The Blackstone Group</v>
      </c>
      <c r="AC2099" t="e">
        <f>_xlfn.XLOOKUP(K2099,'Results vs Forecast'!K:K,'Results vs Forecast'!K:K)</f>
        <v>#N/A</v>
      </c>
    </row>
    <row r="2100" spans="1:29" hidden="1">
      <c r="A2100" s="39"/>
      <c r="B2100" s="1" t="s">
        <v>700</v>
      </c>
      <c r="C2100" s="1" t="s">
        <v>1370</v>
      </c>
      <c r="D2100" s="1" t="s">
        <v>17</v>
      </c>
      <c r="E2100" s="1" t="s">
        <v>17</v>
      </c>
      <c r="F2100" s="2">
        <v>45535</v>
      </c>
      <c r="G2100" s="2">
        <v>45505</v>
      </c>
      <c r="H2100" s="1" t="s">
        <v>5447</v>
      </c>
      <c r="I2100" s="1" t="s">
        <v>5448</v>
      </c>
      <c r="J2100" s="1" t="s">
        <v>617</v>
      </c>
      <c r="K2100" s="1" t="s">
        <v>860</v>
      </c>
      <c r="L2100" s="1" t="s">
        <v>2892</v>
      </c>
      <c r="M2100" s="1"/>
      <c r="N2100" s="1"/>
      <c r="O2100" s="1"/>
      <c r="P2100" s="40">
        <v>320.14902630277288</v>
      </c>
      <c r="Q2100" s="37" t="str">
        <f>IF(C2100="ForthPoint","ForthPoint",IF(D2100="Intercompany",_xlfn.XLOOKUP(E2100,'Dept Lookup'!B:B,'Dept Lookup'!A:A),Modified!D2100))</f>
        <v>Data Engineering</v>
      </c>
      <c r="R2100" t="str">
        <f t="shared" si="164"/>
        <v>Roku</v>
      </c>
      <c r="S2100" s="1" t="s">
        <v>707</v>
      </c>
      <c r="T2100">
        <f t="shared" si="165"/>
        <v>0</v>
      </c>
      <c r="U2100" s="25" t="str">
        <f>IF(K2100&gt;0,K2100,_xlfn.XLOOKUP(M2100,'Client Lookup'!L:L,'Client Lookup'!N:N))</f>
        <v>25138</v>
      </c>
      <c r="V2100" t="str">
        <f>_xlfn.XLOOKUP(_xlfn.NUMBERVALUE(U2100),'Project Lookup'!X:X,'Project Lookup'!B:B)</f>
        <v>SOW#1 2024 - DE &amp; BI Team</v>
      </c>
      <c r="X2100" t="str">
        <f t="shared" si="166"/>
        <v>459 Roku Inc. : 966 SOW#1 2024 - DE &amp; BI Team</v>
      </c>
      <c r="Y2100" t="str">
        <f t="shared" si="167"/>
        <v>459 Roku Inc.</v>
      </c>
      <c r="Z2100" t="str">
        <f t="shared" si="168"/>
        <v>459 Roku Inc.</v>
      </c>
      <c r="AA2100" t="str">
        <f>_xlfn.XLOOKUP(Z2100,'Client Lookup'!A:A,'Client Lookup'!C:C)</f>
        <v>Roku</v>
      </c>
      <c r="AC2100" t="e">
        <f>_xlfn.XLOOKUP(K2100,'Results vs Forecast'!K:K,'Results vs Forecast'!K:K)</f>
        <v>#N/A</v>
      </c>
    </row>
    <row r="2101" spans="1:29" hidden="1">
      <c r="A2101" s="39"/>
      <c r="B2101" s="1" t="s">
        <v>700</v>
      </c>
      <c r="C2101" s="1" t="s">
        <v>1370</v>
      </c>
      <c r="D2101" s="1" t="s">
        <v>17</v>
      </c>
      <c r="E2101" s="1" t="s">
        <v>17</v>
      </c>
      <c r="F2101" s="2">
        <v>45535</v>
      </c>
      <c r="G2101" s="2">
        <v>45505</v>
      </c>
      <c r="H2101" s="1" t="s">
        <v>5449</v>
      </c>
      <c r="I2101" s="1" t="s">
        <v>5450</v>
      </c>
      <c r="J2101" s="1" t="s">
        <v>621</v>
      </c>
      <c r="K2101" s="1" t="s">
        <v>861</v>
      </c>
      <c r="L2101" s="1" t="s">
        <v>3500</v>
      </c>
      <c r="M2101" s="1"/>
      <c r="N2101" s="1"/>
      <c r="O2101" s="1"/>
      <c r="P2101" s="40">
        <v>240.11176972707966</v>
      </c>
      <c r="Q2101" s="37" t="str">
        <f>IF(C2101="ForthPoint","ForthPoint",IF(D2101="Intercompany",_xlfn.XLOOKUP(E2101,'Dept Lookup'!B:B,'Dept Lookup'!A:A),Modified!D2101))</f>
        <v>Data Engineering</v>
      </c>
      <c r="R2101" t="str">
        <f t="shared" si="164"/>
        <v>Sincera</v>
      </c>
      <c r="S2101" s="1" t="s">
        <v>707</v>
      </c>
      <c r="T2101">
        <f t="shared" si="165"/>
        <v>0</v>
      </c>
      <c r="U2101" s="25" t="str">
        <f>IF(K2101&gt;0,K2101,_xlfn.XLOOKUP(M2101,'Client Lookup'!L:L,'Client Lookup'!N:N))</f>
        <v>25152</v>
      </c>
      <c r="V2101" t="str">
        <f>_xlfn.XLOOKUP(_xlfn.NUMBERVALUE(U2101),'Project Lookup'!X:X,'Project Lookup'!B:B)</f>
        <v>Sincera SOW 3 - Data Engineering Team</v>
      </c>
      <c r="X2101" t="str">
        <f t="shared" si="166"/>
        <v>465 Sincera Technologies LLC : 980 Sincera SOW 3 - Data Engineering Team</v>
      </c>
      <c r="Y2101" t="str">
        <f t="shared" si="167"/>
        <v>465 Sincera Technologies LLC</v>
      </c>
      <c r="Z2101" t="str">
        <f t="shared" si="168"/>
        <v>465 Sincera Technologies LLC</v>
      </c>
      <c r="AA2101" t="str">
        <f>_xlfn.XLOOKUP(Z2101,'Client Lookup'!A:A,'Client Lookup'!C:C)</f>
        <v>Sincera</v>
      </c>
      <c r="AC2101" t="e">
        <f>_xlfn.XLOOKUP(K2101,'Results vs Forecast'!K:K,'Results vs Forecast'!K:K)</f>
        <v>#N/A</v>
      </c>
    </row>
    <row r="2102" spans="1:29" hidden="1">
      <c r="A2102" s="39"/>
      <c r="B2102" s="1" t="s">
        <v>700</v>
      </c>
      <c r="C2102" s="1" t="s">
        <v>1370</v>
      </c>
      <c r="D2102" s="1" t="s">
        <v>17</v>
      </c>
      <c r="E2102" s="1" t="s">
        <v>17</v>
      </c>
      <c r="F2102" s="2">
        <v>45535</v>
      </c>
      <c r="G2102" s="2">
        <v>45505</v>
      </c>
      <c r="H2102" s="1" t="s">
        <v>5451</v>
      </c>
      <c r="I2102" s="1" t="s">
        <v>5452</v>
      </c>
      <c r="J2102" s="1" t="s">
        <v>612</v>
      </c>
      <c r="K2102" s="1" t="s">
        <v>853</v>
      </c>
      <c r="L2102" s="1" t="s">
        <v>3335</v>
      </c>
      <c r="M2102" s="1"/>
      <c r="N2102" s="1"/>
      <c r="O2102" s="1"/>
      <c r="P2102" s="40">
        <v>258.12015245661064</v>
      </c>
      <c r="Q2102" s="37" t="str">
        <f>IF(C2102="ForthPoint","ForthPoint",IF(D2102="Intercompany",_xlfn.XLOOKUP(E2102,'Dept Lookup'!B:B,'Dept Lookup'!A:A),Modified!D2102))</f>
        <v>Data Engineering</v>
      </c>
      <c r="R2102" t="str">
        <f t="shared" si="164"/>
        <v>Pixability</v>
      </c>
      <c r="S2102" s="1" t="s">
        <v>707</v>
      </c>
      <c r="T2102">
        <f t="shared" si="165"/>
        <v>0</v>
      </c>
      <c r="U2102" s="25" t="str">
        <f>IF(K2102&gt;0,K2102,_xlfn.XLOOKUP(M2102,'Client Lookup'!L:L,'Client Lookup'!N:N))</f>
        <v>34753</v>
      </c>
      <c r="V2102" t="str">
        <f>_xlfn.XLOOKUP(_xlfn.NUMBERVALUE(U2102),'Project Lookup'!X:X,'Project Lookup'!B:B)</f>
        <v>Pixability SOW 4</v>
      </c>
      <c r="X2102" t="str">
        <f t="shared" si="166"/>
        <v>466 Pixability Inc. : 1331 Pixability SOW 4</v>
      </c>
      <c r="Y2102" t="str">
        <f t="shared" si="167"/>
        <v>466 Pixability Inc.</v>
      </c>
      <c r="Z2102" t="str">
        <f t="shared" si="168"/>
        <v>466 Pixability Inc.</v>
      </c>
      <c r="AA2102" t="str">
        <f>_xlfn.XLOOKUP(Z2102,'Client Lookup'!A:A,'Client Lookup'!C:C)</f>
        <v>Pixability</v>
      </c>
      <c r="AC2102" t="e">
        <f>_xlfn.XLOOKUP(K2102,'Results vs Forecast'!K:K,'Results vs Forecast'!K:K)</f>
        <v>#N/A</v>
      </c>
    </row>
    <row r="2103" spans="1:29" hidden="1">
      <c r="A2103" s="39"/>
      <c r="B2103" s="1" t="s">
        <v>700</v>
      </c>
      <c r="C2103" s="1" t="s">
        <v>1370</v>
      </c>
      <c r="D2103" s="1" t="s">
        <v>17</v>
      </c>
      <c r="E2103" s="1" t="s">
        <v>17</v>
      </c>
      <c r="F2103" s="2">
        <v>45535</v>
      </c>
      <c r="G2103" s="2">
        <v>45505</v>
      </c>
      <c r="H2103" s="1" t="s">
        <v>5453</v>
      </c>
      <c r="I2103" s="1" t="s">
        <v>5454</v>
      </c>
      <c r="J2103" s="1" t="s">
        <v>613</v>
      </c>
      <c r="K2103" s="1" t="s">
        <v>854</v>
      </c>
      <c r="L2103" s="1"/>
      <c r="M2103" s="1"/>
      <c r="N2103" s="1"/>
      <c r="O2103" s="1"/>
      <c r="P2103" s="40">
        <v>312.14530064520358</v>
      </c>
      <c r="Q2103" s="37" t="str">
        <f>IF(C2103="ForthPoint","ForthPoint",IF(D2103="Intercompany",_xlfn.XLOOKUP(E2103,'Dept Lookup'!B:B,'Dept Lookup'!A:A),Modified!D2103))</f>
        <v>Data Engineering</v>
      </c>
      <c r="R2103" t="str">
        <f t="shared" si="164"/>
        <v>Pixability</v>
      </c>
      <c r="S2103" s="1" t="s">
        <v>707</v>
      </c>
      <c r="T2103">
        <f t="shared" si="165"/>
        <v>0</v>
      </c>
      <c r="U2103" s="25" t="str">
        <f>IF(K2103&gt;0,K2103,_xlfn.XLOOKUP(M2103,'Client Lookup'!L:L,'Client Lookup'!N:N))</f>
        <v>25155</v>
      </c>
      <c r="V2103" t="str">
        <f>_xlfn.XLOOKUP(_xlfn.NUMBERVALUE(U2103),'Project Lookup'!X:X,'Project Lookup'!B:B)</f>
        <v>Pixability SOW#3</v>
      </c>
      <c r="X2103" t="str">
        <f t="shared" si="166"/>
        <v>466 Pixability Inc. : 983 Pixability SOW#3</v>
      </c>
      <c r="Y2103" t="str">
        <f t="shared" si="167"/>
        <v>466 Pixability Inc.</v>
      </c>
      <c r="Z2103" t="str">
        <f t="shared" si="168"/>
        <v>466 Pixability Inc.</v>
      </c>
      <c r="AA2103" t="str">
        <f>_xlfn.XLOOKUP(Z2103,'Client Lookup'!A:A,'Client Lookup'!C:C)</f>
        <v>Pixability</v>
      </c>
      <c r="AC2103" t="e">
        <f>_xlfn.XLOOKUP(K2103,'Results vs Forecast'!K:K,'Results vs Forecast'!K:K)</f>
        <v>#N/A</v>
      </c>
    </row>
    <row r="2104" spans="1:29" hidden="1">
      <c r="A2104" s="39"/>
      <c r="B2104" s="1" t="s">
        <v>700</v>
      </c>
      <c r="C2104" s="1" t="s">
        <v>1370</v>
      </c>
      <c r="D2104" s="1" t="s">
        <v>17</v>
      </c>
      <c r="E2104" s="1" t="s">
        <v>17</v>
      </c>
      <c r="F2104" s="2">
        <v>45535</v>
      </c>
      <c r="G2104" s="2">
        <v>45505</v>
      </c>
      <c r="H2104" s="1" t="s">
        <v>5455</v>
      </c>
      <c r="I2104" s="1" t="s">
        <v>5456</v>
      </c>
      <c r="J2104" s="1" t="s">
        <v>613</v>
      </c>
      <c r="K2104" s="1" t="s">
        <v>854</v>
      </c>
      <c r="L2104" s="1"/>
      <c r="M2104" s="1"/>
      <c r="N2104" s="1"/>
      <c r="O2104" s="1"/>
      <c r="P2104" s="40">
        <v>312.14530064520358</v>
      </c>
      <c r="Q2104" s="37" t="str">
        <f>IF(C2104="ForthPoint","ForthPoint",IF(D2104="Intercompany",_xlfn.XLOOKUP(E2104,'Dept Lookup'!B:B,'Dept Lookup'!A:A),Modified!D2104))</f>
        <v>Data Engineering</v>
      </c>
      <c r="R2104" t="str">
        <f t="shared" si="164"/>
        <v>Pixability</v>
      </c>
      <c r="S2104" s="1" t="s">
        <v>707</v>
      </c>
      <c r="T2104">
        <f t="shared" si="165"/>
        <v>0</v>
      </c>
      <c r="U2104" s="25" t="str">
        <f>IF(K2104&gt;0,K2104,_xlfn.XLOOKUP(M2104,'Client Lookup'!L:L,'Client Lookup'!N:N))</f>
        <v>25155</v>
      </c>
      <c r="V2104" t="str">
        <f>_xlfn.XLOOKUP(_xlfn.NUMBERVALUE(U2104),'Project Lookup'!X:X,'Project Lookup'!B:B)</f>
        <v>Pixability SOW#3</v>
      </c>
      <c r="X2104" t="str">
        <f t="shared" si="166"/>
        <v>466 Pixability Inc. : 983 Pixability SOW#3</v>
      </c>
      <c r="Y2104" t="str">
        <f t="shared" si="167"/>
        <v>466 Pixability Inc.</v>
      </c>
      <c r="Z2104" t="str">
        <f t="shared" si="168"/>
        <v>466 Pixability Inc.</v>
      </c>
      <c r="AA2104" t="str">
        <f>_xlfn.XLOOKUP(Z2104,'Client Lookup'!A:A,'Client Lookup'!C:C)</f>
        <v>Pixability</v>
      </c>
      <c r="AC2104" t="e">
        <f>_xlfn.XLOOKUP(K2104,'Results vs Forecast'!K:K,'Results vs Forecast'!K:K)</f>
        <v>#N/A</v>
      </c>
    </row>
    <row r="2105" spans="1:29" hidden="1">
      <c r="A2105" s="39"/>
      <c r="B2105" s="1" t="s">
        <v>700</v>
      </c>
      <c r="C2105" s="1" t="s">
        <v>701</v>
      </c>
      <c r="D2105" s="1" t="s">
        <v>17</v>
      </c>
      <c r="E2105" s="1" t="s">
        <v>17</v>
      </c>
      <c r="F2105" s="2">
        <v>45535</v>
      </c>
      <c r="G2105" s="2">
        <v>45505</v>
      </c>
      <c r="H2105" s="1" t="s">
        <v>5457</v>
      </c>
      <c r="I2105" s="1" t="s">
        <v>5458</v>
      </c>
      <c r="J2105" s="1" t="s">
        <v>667</v>
      </c>
      <c r="K2105" s="1" t="s">
        <v>921</v>
      </c>
      <c r="L2105" s="1" t="s">
        <v>3058</v>
      </c>
      <c r="M2105" s="1"/>
      <c r="N2105" s="1"/>
      <c r="O2105" s="1"/>
      <c r="P2105" s="40">
        <v>-487.54</v>
      </c>
      <c r="Q2105" s="37" t="str">
        <f>IF(C2105="ForthPoint","ForthPoint",IF(D2105="Intercompany",_xlfn.XLOOKUP(E2105,'Dept Lookup'!B:B,'Dept Lookup'!A:A),Modified!D2105))</f>
        <v>Data Engineering</v>
      </c>
      <c r="R2105" t="str">
        <f t="shared" si="164"/>
        <v>Visa</v>
      </c>
      <c r="S2105" s="1" t="s">
        <v>707</v>
      </c>
      <c r="T2105">
        <f t="shared" si="165"/>
        <v>0</v>
      </c>
      <c r="U2105" s="25" t="str">
        <f>IF(K2105&gt;0,K2105,_xlfn.XLOOKUP(M2105,'Client Lookup'!L:L,'Client Lookup'!N:N))</f>
        <v>32546</v>
      </c>
      <c r="V2105" t="str">
        <f>_xlfn.XLOOKUP(_xlfn.NUMBERVALUE(U2105),'Project Lookup'!X:X,'Project Lookup'!B:B)</f>
        <v>VISA Commercial Services - DE/BI project</v>
      </c>
      <c r="X2105" t="str">
        <f t="shared" si="166"/>
        <v>11 Visa : 1263 VISA Commercial Services - DE/BI project</v>
      </c>
      <c r="Y2105" t="str">
        <f t="shared" si="167"/>
        <v>11 Visa</v>
      </c>
      <c r="Z2105" t="str">
        <f t="shared" si="168"/>
        <v>11 Visa</v>
      </c>
      <c r="AA2105" t="str">
        <f>_xlfn.XLOOKUP(Z2105,'Client Lookup'!A:A,'Client Lookup'!C:C)</f>
        <v>Visa</v>
      </c>
      <c r="AC2105" t="e">
        <f>_xlfn.XLOOKUP(K2105,'Results vs Forecast'!K:K,'Results vs Forecast'!K:K)</f>
        <v>#N/A</v>
      </c>
    </row>
    <row r="2106" spans="1:29" hidden="1">
      <c r="A2106" s="39"/>
      <c r="B2106" s="1" t="s">
        <v>700</v>
      </c>
      <c r="C2106" s="1" t="s">
        <v>1370</v>
      </c>
      <c r="D2106" s="1" t="s">
        <v>17</v>
      </c>
      <c r="E2106" s="1" t="s">
        <v>17</v>
      </c>
      <c r="F2106" s="2">
        <v>45535</v>
      </c>
      <c r="G2106" s="2">
        <v>45505</v>
      </c>
      <c r="H2106" s="1" t="s">
        <v>5459</v>
      </c>
      <c r="I2106" s="1" t="s">
        <v>5460</v>
      </c>
      <c r="J2106" s="1" t="s">
        <v>593</v>
      </c>
      <c r="K2106" s="1" t="s">
        <v>842</v>
      </c>
      <c r="L2106" s="1" t="s">
        <v>1809</v>
      </c>
      <c r="M2106" s="1"/>
      <c r="N2106" s="1"/>
      <c r="O2106" s="1"/>
      <c r="P2106" s="40">
        <v>174.08103305213277</v>
      </c>
      <c r="Q2106" s="37" t="str">
        <f>IF(C2106="ForthPoint","ForthPoint",IF(D2106="Intercompany",_xlfn.XLOOKUP(E2106,'Dept Lookup'!B:B,'Dept Lookup'!A:A),Modified!D2106))</f>
        <v>Data Engineering</v>
      </c>
      <c r="R2106" t="str">
        <f t="shared" si="164"/>
        <v>MasterCard</v>
      </c>
      <c r="S2106" s="1" t="s">
        <v>707</v>
      </c>
      <c r="T2106">
        <f t="shared" si="165"/>
        <v>0</v>
      </c>
      <c r="U2106" s="25" t="str">
        <f>IF(K2106&gt;0,K2106,_xlfn.XLOOKUP(M2106,'Client Lookup'!L:L,'Client Lookup'!N:N))</f>
        <v>25146</v>
      </c>
      <c r="V2106" t="str">
        <f>_xlfn.XLOOKUP(_xlfn.NUMBERVALUE(U2106),'Project Lookup'!X:X,'Project Lookup'!B:B)</f>
        <v>Mastercard SOW #6</v>
      </c>
      <c r="X2106" t="str">
        <f t="shared" si="166"/>
        <v>461 Session M Inc. : 974 Mastercard SOW #6</v>
      </c>
      <c r="Y2106" t="str">
        <f t="shared" si="167"/>
        <v>461 Session M Inc.</v>
      </c>
      <c r="Z2106" t="str">
        <f t="shared" si="168"/>
        <v>461 Session M Inc.</v>
      </c>
      <c r="AA2106" t="str">
        <f>_xlfn.XLOOKUP(Z2106,'Client Lookup'!A:A,'Client Lookup'!C:C)</f>
        <v>MasterCard</v>
      </c>
      <c r="AC2106" t="e">
        <f>_xlfn.XLOOKUP(K2106,'Results vs Forecast'!K:K,'Results vs Forecast'!K:K)</f>
        <v>#N/A</v>
      </c>
    </row>
    <row r="2107" spans="1:29" hidden="1">
      <c r="A2107" s="39"/>
      <c r="B2107" s="1" t="s">
        <v>700</v>
      </c>
      <c r="C2107" s="1" t="s">
        <v>1370</v>
      </c>
      <c r="D2107" s="1" t="s">
        <v>17</v>
      </c>
      <c r="E2107" s="1" t="s">
        <v>17</v>
      </c>
      <c r="F2107" s="2">
        <v>45535</v>
      </c>
      <c r="G2107" s="2">
        <v>45505</v>
      </c>
      <c r="H2107" s="1" t="s">
        <v>5461</v>
      </c>
      <c r="I2107" s="1" t="s">
        <v>5462</v>
      </c>
      <c r="J2107" s="1" t="s">
        <v>641</v>
      </c>
      <c r="K2107" s="1" t="s">
        <v>886</v>
      </c>
      <c r="L2107" s="1" t="s">
        <v>3668</v>
      </c>
      <c r="M2107" s="1"/>
      <c r="N2107" s="1"/>
      <c r="O2107" s="1"/>
      <c r="P2107" s="40">
        <v>560.2607960298526</v>
      </c>
      <c r="Q2107" s="37" t="str">
        <f>IF(C2107="ForthPoint","ForthPoint",IF(D2107="Intercompany",_xlfn.XLOOKUP(E2107,'Dept Lookup'!B:B,'Dept Lookup'!A:A),Modified!D2107))</f>
        <v>Data Engineering</v>
      </c>
      <c r="R2107" t="str">
        <f t="shared" si="164"/>
        <v>The Blackstone Group</v>
      </c>
      <c r="S2107" s="1" t="s">
        <v>707</v>
      </c>
      <c r="T2107">
        <f t="shared" si="165"/>
        <v>0</v>
      </c>
      <c r="U2107" s="25" t="str">
        <f>IF(K2107&gt;0,K2107,_xlfn.XLOOKUP(M2107,'Client Lookup'!L:L,'Client Lookup'!N:N))</f>
        <v>29419</v>
      </c>
      <c r="V2107" t="str">
        <f>_xlfn.XLOOKUP(_xlfn.NUMBERVALUE(U2107),'Project Lookup'!X:X,'Project Lookup'!B:B)</f>
        <v>Blackstone - SOW#18 - Data Engineer with AWS (Puneet Team)</v>
      </c>
      <c r="X2107" t="str">
        <f t="shared" si="166"/>
        <v>468 Blackstone Inc. : 1194 Blackstone - SOW#18 - Data Engineer with AWS (Puneet Team)</v>
      </c>
      <c r="Y2107" t="str">
        <f t="shared" si="167"/>
        <v>468 Blackstone Inc.</v>
      </c>
      <c r="Z2107" t="str">
        <f t="shared" si="168"/>
        <v>468 Blackstone Inc.</v>
      </c>
      <c r="AA2107" t="str">
        <f>_xlfn.XLOOKUP(Z2107,'Client Lookup'!A:A,'Client Lookup'!C:C)</f>
        <v>The Blackstone Group</v>
      </c>
      <c r="AC2107" t="e">
        <f>_xlfn.XLOOKUP(K2107,'Results vs Forecast'!K:K,'Results vs Forecast'!K:K)</f>
        <v>#N/A</v>
      </c>
    </row>
    <row r="2108" spans="1:29" hidden="1">
      <c r="A2108" s="39"/>
      <c r="B2108" s="1" t="s">
        <v>700</v>
      </c>
      <c r="C2108" s="1" t="s">
        <v>1370</v>
      </c>
      <c r="D2108" s="1" t="s">
        <v>17</v>
      </c>
      <c r="E2108" s="1" t="s">
        <v>17</v>
      </c>
      <c r="F2108" s="2">
        <v>45535</v>
      </c>
      <c r="G2108" s="2">
        <v>45505</v>
      </c>
      <c r="H2108" s="1" t="s">
        <v>5463</v>
      </c>
      <c r="I2108" s="1" t="s">
        <v>5464</v>
      </c>
      <c r="J2108" s="1" t="s">
        <v>617</v>
      </c>
      <c r="K2108" s="1" t="s">
        <v>860</v>
      </c>
      <c r="L2108" s="1" t="s">
        <v>2892</v>
      </c>
      <c r="M2108" s="1"/>
      <c r="N2108" s="1"/>
      <c r="O2108" s="1"/>
      <c r="P2108" s="40">
        <v>320.14902630277288</v>
      </c>
      <c r="Q2108" s="37" t="str">
        <f>IF(C2108="ForthPoint","ForthPoint",IF(D2108="Intercompany",_xlfn.XLOOKUP(E2108,'Dept Lookup'!B:B,'Dept Lookup'!A:A),Modified!D2108))</f>
        <v>Data Engineering</v>
      </c>
      <c r="R2108" t="str">
        <f t="shared" si="164"/>
        <v>Roku</v>
      </c>
      <c r="S2108" s="1" t="s">
        <v>707</v>
      </c>
      <c r="T2108">
        <f t="shared" si="165"/>
        <v>0</v>
      </c>
      <c r="U2108" s="25" t="str">
        <f>IF(K2108&gt;0,K2108,_xlfn.XLOOKUP(M2108,'Client Lookup'!L:L,'Client Lookup'!N:N))</f>
        <v>25138</v>
      </c>
      <c r="V2108" t="str">
        <f>_xlfn.XLOOKUP(_xlfn.NUMBERVALUE(U2108),'Project Lookup'!X:X,'Project Lookup'!B:B)</f>
        <v>SOW#1 2024 - DE &amp; BI Team</v>
      </c>
      <c r="X2108" t="str">
        <f t="shared" si="166"/>
        <v>459 Roku Inc. : 966 SOW#1 2024 - DE &amp; BI Team</v>
      </c>
      <c r="Y2108" t="str">
        <f t="shared" si="167"/>
        <v>459 Roku Inc.</v>
      </c>
      <c r="Z2108" t="str">
        <f t="shared" si="168"/>
        <v>459 Roku Inc.</v>
      </c>
      <c r="AA2108" t="str">
        <f>_xlfn.XLOOKUP(Z2108,'Client Lookup'!A:A,'Client Lookup'!C:C)</f>
        <v>Roku</v>
      </c>
      <c r="AC2108" t="e">
        <f>_xlfn.XLOOKUP(K2108,'Results vs Forecast'!K:K,'Results vs Forecast'!K:K)</f>
        <v>#N/A</v>
      </c>
    </row>
    <row r="2109" spans="1:29" hidden="1">
      <c r="A2109" s="39"/>
      <c r="B2109" s="1" t="s">
        <v>700</v>
      </c>
      <c r="C2109" s="1" t="s">
        <v>1370</v>
      </c>
      <c r="D2109" s="1" t="s">
        <v>17</v>
      </c>
      <c r="E2109" s="1" t="s">
        <v>17</v>
      </c>
      <c r="F2109" s="2">
        <v>45535</v>
      </c>
      <c r="G2109" s="2">
        <v>45505</v>
      </c>
      <c r="H2109" s="1" t="s">
        <v>5465</v>
      </c>
      <c r="I2109" s="1" t="s">
        <v>5466</v>
      </c>
      <c r="J2109" s="1" t="s">
        <v>638</v>
      </c>
      <c r="K2109" s="1" t="s">
        <v>885</v>
      </c>
      <c r="L2109" s="1" t="s">
        <v>3435</v>
      </c>
      <c r="M2109" s="1"/>
      <c r="N2109" s="1"/>
      <c r="O2109" s="1"/>
      <c r="P2109" s="40">
        <v>536.24961905714463</v>
      </c>
      <c r="Q2109" s="37" t="str">
        <f>IF(C2109="ForthPoint","ForthPoint",IF(D2109="Intercompany",_xlfn.XLOOKUP(E2109,'Dept Lookup'!B:B,'Dept Lookup'!A:A),Modified!D2109))</f>
        <v>Data Engineering</v>
      </c>
      <c r="R2109" t="str">
        <f t="shared" si="164"/>
        <v>The Blackstone Group</v>
      </c>
      <c r="S2109" s="1" t="s">
        <v>707</v>
      </c>
      <c r="T2109">
        <f t="shared" si="165"/>
        <v>0</v>
      </c>
      <c r="U2109" s="25" t="str">
        <f>IF(K2109&gt;0,K2109,_xlfn.XLOOKUP(M2109,'Client Lookup'!L:L,'Client Lookup'!N:N))</f>
        <v>28140</v>
      </c>
      <c r="V2109" t="str">
        <f>_xlfn.XLOOKUP(_xlfn.NUMBERVALUE(U2109),'Project Lookup'!X:X,'Project Lookup'!B:B)</f>
        <v>Blackstone - SOW#16 - Exec Office Team (.Net)</v>
      </c>
      <c r="X2109" t="str">
        <f t="shared" si="166"/>
        <v>468 Blackstone Inc. : 1141 Blackstone - SOW#16 - Exec Office Team (.Net)</v>
      </c>
      <c r="Y2109" t="str">
        <f t="shared" si="167"/>
        <v>468 Blackstone Inc.</v>
      </c>
      <c r="Z2109" t="str">
        <f t="shared" si="168"/>
        <v>468 Blackstone Inc.</v>
      </c>
      <c r="AA2109" t="str">
        <f>_xlfn.XLOOKUP(Z2109,'Client Lookup'!A:A,'Client Lookup'!C:C)</f>
        <v>The Blackstone Group</v>
      </c>
      <c r="AC2109" t="e">
        <f>_xlfn.XLOOKUP(K2109,'Results vs Forecast'!K:K,'Results vs Forecast'!K:K)</f>
        <v>#N/A</v>
      </c>
    </row>
    <row r="2110" spans="1:29" hidden="1">
      <c r="A2110" s="39"/>
      <c r="B2110" s="1" t="s">
        <v>700</v>
      </c>
      <c r="C2110" s="1" t="s">
        <v>701</v>
      </c>
      <c r="D2110" s="1" t="s">
        <v>17</v>
      </c>
      <c r="E2110" s="1" t="s">
        <v>17</v>
      </c>
      <c r="F2110" s="2">
        <v>45535</v>
      </c>
      <c r="G2110" s="2">
        <v>45505</v>
      </c>
      <c r="H2110" s="1" t="s">
        <v>5467</v>
      </c>
      <c r="I2110" s="1" t="s">
        <v>5468</v>
      </c>
      <c r="J2110" s="1" t="s">
        <v>461</v>
      </c>
      <c r="K2110" s="1" t="s">
        <v>715</v>
      </c>
      <c r="L2110" s="1" t="s">
        <v>1857</v>
      </c>
      <c r="M2110" s="1"/>
      <c r="N2110" s="1"/>
      <c r="O2110" s="1" t="s">
        <v>1369</v>
      </c>
      <c r="P2110" s="40">
        <v>23919.69</v>
      </c>
      <c r="Q2110" s="37" t="str">
        <f>IF(C2110="ForthPoint","ForthPoint",IF(D2110="Intercompany",_xlfn.XLOOKUP(E2110,'Dept Lookup'!B:B,'Dept Lookup'!A:A),Modified!D2110))</f>
        <v>Data Engineering</v>
      </c>
      <c r="R2110" t="str">
        <f t="shared" si="164"/>
        <v>AARP</v>
      </c>
      <c r="S2110" s="1" t="s">
        <v>707</v>
      </c>
      <c r="T2110">
        <f t="shared" si="165"/>
        <v>0</v>
      </c>
      <c r="U2110" s="25" t="str">
        <f>IF(K2110&gt;0,K2110,_xlfn.XLOOKUP(M2110,'Client Lookup'!L:L,'Client Lookup'!N:N))</f>
        <v>22405</v>
      </c>
      <c r="V2110" t="str">
        <f>_xlfn.XLOOKUP(_xlfn.NUMBERVALUE(U2110),'Project Lookup'!X:X,'Project Lookup'!B:B)</f>
        <v>Journey Analytics - 2024</v>
      </c>
      <c r="X2110" t="str">
        <f t="shared" si="166"/>
        <v>2 AARP : 840 Journey Analytics - 2024</v>
      </c>
      <c r="Y2110" t="str">
        <f t="shared" si="167"/>
        <v>2 AARP</v>
      </c>
      <c r="Z2110" t="str">
        <f t="shared" si="168"/>
        <v>2 AARP</v>
      </c>
      <c r="AA2110" t="str">
        <f>_xlfn.XLOOKUP(Z2110,'Client Lookup'!A:A,'Client Lookup'!C:C)</f>
        <v>AARP</v>
      </c>
      <c r="AC2110" t="e">
        <f>_xlfn.XLOOKUP(K2110,'Results vs Forecast'!K:K,'Results vs Forecast'!K:K)</f>
        <v>#N/A</v>
      </c>
    </row>
    <row r="2111" spans="1:29" hidden="1">
      <c r="A2111" s="39"/>
      <c r="B2111" s="1" t="s">
        <v>700</v>
      </c>
      <c r="C2111" s="1" t="s">
        <v>1370</v>
      </c>
      <c r="D2111" s="1" t="s">
        <v>17</v>
      </c>
      <c r="E2111" s="1" t="s">
        <v>17</v>
      </c>
      <c r="F2111" s="2">
        <v>45535</v>
      </c>
      <c r="G2111" s="2">
        <v>45505</v>
      </c>
      <c r="H2111" s="1" t="s">
        <v>5469</v>
      </c>
      <c r="I2111" s="1" t="s">
        <v>5470</v>
      </c>
      <c r="J2111" s="1" t="s">
        <v>587</v>
      </c>
      <c r="K2111" s="1" t="s">
        <v>840</v>
      </c>
      <c r="L2111" s="1" t="s">
        <v>3446</v>
      </c>
      <c r="M2111" s="1"/>
      <c r="N2111" s="1"/>
      <c r="O2111" s="1"/>
      <c r="P2111" s="40">
        <v>520.2421677420059</v>
      </c>
      <c r="Q2111" s="37" t="str">
        <f>IF(C2111="ForthPoint","ForthPoint",IF(D2111="Intercompany",_xlfn.XLOOKUP(E2111,'Dept Lookup'!B:B,'Dept Lookup'!A:A),Modified!D2111))</f>
        <v>Data Engineering</v>
      </c>
      <c r="R2111" t="str">
        <f t="shared" si="164"/>
        <v>Madhive</v>
      </c>
      <c r="S2111" s="1" t="s">
        <v>707</v>
      </c>
      <c r="T2111">
        <f t="shared" si="165"/>
        <v>0</v>
      </c>
      <c r="U2111" s="25" t="str">
        <f>IF(K2111&gt;0,K2111,_xlfn.XLOOKUP(M2111,'Client Lookup'!L:L,'Client Lookup'!N:N))</f>
        <v>26788</v>
      </c>
      <c r="V2111" t="str">
        <f>_xlfn.XLOOKUP(_xlfn.NUMBERVALUE(U2111),'Project Lookup'!X:X,'Project Lookup'!B:B)</f>
        <v>Madhive - SOW1</v>
      </c>
      <c r="X2111" t="str">
        <f t="shared" si="166"/>
        <v>482 Madhive : 1111 Madhive - SOW1</v>
      </c>
      <c r="Y2111" t="str">
        <f t="shared" si="167"/>
        <v>482 Madhive</v>
      </c>
      <c r="Z2111" t="str">
        <f t="shared" si="168"/>
        <v>482 Madhive</v>
      </c>
      <c r="AA2111" t="str">
        <f>_xlfn.XLOOKUP(Z2111,'Client Lookup'!A:A,'Client Lookup'!C:C)</f>
        <v>Madhive</v>
      </c>
      <c r="AC2111" t="e">
        <f>_xlfn.XLOOKUP(K2111,'Results vs Forecast'!K:K,'Results vs Forecast'!K:K)</f>
        <v>#N/A</v>
      </c>
    </row>
    <row r="2112" spans="1:29" hidden="1">
      <c r="A2112" s="39"/>
      <c r="B2112" s="1" t="s">
        <v>700</v>
      </c>
      <c r="C2112" s="1" t="s">
        <v>1370</v>
      </c>
      <c r="D2112" s="1" t="s">
        <v>17</v>
      </c>
      <c r="E2112" s="1" t="s">
        <v>17</v>
      </c>
      <c r="F2112" s="2">
        <v>45535</v>
      </c>
      <c r="G2112" s="2">
        <v>45505</v>
      </c>
      <c r="H2112" s="1" t="s">
        <v>5471</v>
      </c>
      <c r="I2112" s="1" t="s">
        <v>5472</v>
      </c>
      <c r="J2112" s="1" t="s">
        <v>641</v>
      </c>
      <c r="K2112" s="1" t="s">
        <v>886</v>
      </c>
      <c r="L2112" s="1" t="s">
        <v>3668</v>
      </c>
      <c r="M2112" s="1"/>
      <c r="N2112" s="1"/>
      <c r="O2112" s="1"/>
      <c r="P2112" s="40">
        <v>504.23471642686729</v>
      </c>
      <c r="Q2112" s="37" t="str">
        <f>IF(C2112="ForthPoint","ForthPoint",IF(D2112="Intercompany",_xlfn.XLOOKUP(E2112,'Dept Lookup'!B:B,'Dept Lookup'!A:A),Modified!D2112))</f>
        <v>Data Engineering</v>
      </c>
      <c r="R2112" t="str">
        <f t="shared" si="164"/>
        <v>The Blackstone Group</v>
      </c>
      <c r="S2112" s="1" t="s">
        <v>707</v>
      </c>
      <c r="T2112">
        <f t="shared" si="165"/>
        <v>0</v>
      </c>
      <c r="U2112" s="25" t="str">
        <f>IF(K2112&gt;0,K2112,_xlfn.XLOOKUP(M2112,'Client Lookup'!L:L,'Client Lookup'!N:N))</f>
        <v>29419</v>
      </c>
      <c r="V2112" t="str">
        <f>_xlfn.XLOOKUP(_xlfn.NUMBERVALUE(U2112),'Project Lookup'!X:X,'Project Lookup'!B:B)</f>
        <v>Blackstone - SOW#18 - Data Engineer with AWS (Puneet Team)</v>
      </c>
      <c r="X2112" t="str">
        <f t="shared" si="166"/>
        <v>468 Blackstone Inc. : 1194 Blackstone - SOW#18 - Data Engineer with AWS (Puneet Team)</v>
      </c>
      <c r="Y2112" t="str">
        <f t="shared" si="167"/>
        <v>468 Blackstone Inc.</v>
      </c>
      <c r="Z2112" t="str">
        <f t="shared" si="168"/>
        <v>468 Blackstone Inc.</v>
      </c>
      <c r="AA2112" t="str">
        <f>_xlfn.XLOOKUP(Z2112,'Client Lookup'!A:A,'Client Lookup'!C:C)</f>
        <v>The Blackstone Group</v>
      </c>
      <c r="AC2112" t="e">
        <f>_xlfn.XLOOKUP(K2112,'Results vs Forecast'!K:K,'Results vs Forecast'!K:K)</f>
        <v>#N/A</v>
      </c>
    </row>
    <row r="2113" spans="1:29" hidden="1">
      <c r="A2113" s="39"/>
      <c r="B2113" s="1" t="s">
        <v>700</v>
      </c>
      <c r="C2113" s="1" t="s">
        <v>1370</v>
      </c>
      <c r="D2113" s="1" t="s">
        <v>17</v>
      </c>
      <c r="E2113" s="1" t="s">
        <v>17</v>
      </c>
      <c r="F2113" s="2">
        <v>45535</v>
      </c>
      <c r="G2113" s="2">
        <v>45505</v>
      </c>
      <c r="H2113" s="1" t="s">
        <v>5473</v>
      </c>
      <c r="I2113" s="1" t="s">
        <v>5474</v>
      </c>
      <c r="J2113" s="1" t="s">
        <v>593</v>
      </c>
      <c r="K2113" s="1" t="s">
        <v>842</v>
      </c>
      <c r="L2113" s="1" t="s">
        <v>1809</v>
      </c>
      <c r="M2113" s="1"/>
      <c r="N2113" s="1"/>
      <c r="O2113" s="1"/>
      <c r="P2113" s="40">
        <v>464.21608813902071</v>
      </c>
      <c r="Q2113" s="37" t="str">
        <f>IF(C2113="ForthPoint","ForthPoint",IF(D2113="Intercompany",_xlfn.XLOOKUP(E2113,'Dept Lookup'!B:B,'Dept Lookup'!A:A),Modified!D2113))</f>
        <v>Data Engineering</v>
      </c>
      <c r="R2113" t="str">
        <f t="shared" si="164"/>
        <v>MasterCard</v>
      </c>
      <c r="S2113" s="1" t="s">
        <v>707</v>
      </c>
      <c r="T2113">
        <f t="shared" si="165"/>
        <v>0</v>
      </c>
      <c r="U2113" s="25" t="str">
        <f>IF(K2113&gt;0,K2113,_xlfn.XLOOKUP(M2113,'Client Lookup'!L:L,'Client Lookup'!N:N))</f>
        <v>25146</v>
      </c>
      <c r="V2113" t="str">
        <f>_xlfn.XLOOKUP(_xlfn.NUMBERVALUE(U2113),'Project Lookup'!X:X,'Project Lookup'!B:B)</f>
        <v>Mastercard SOW #6</v>
      </c>
      <c r="X2113" t="str">
        <f t="shared" si="166"/>
        <v>461 Session M Inc. : 974 Mastercard SOW #6</v>
      </c>
      <c r="Y2113" t="str">
        <f t="shared" si="167"/>
        <v>461 Session M Inc.</v>
      </c>
      <c r="Z2113" t="str">
        <f t="shared" si="168"/>
        <v>461 Session M Inc.</v>
      </c>
      <c r="AA2113" t="str">
        <f>_xlfn.XLOOKUP(Z2113,'Client Lookup'!A:A,'Client Lookup'!C:C)</f>
        <v>MasterCard</v>
      </c>
      <c r="AC2113" t="e">
        <f>_xlfn.XLOOKUP(K2113,'Results vs Forecast'!K:K,'Results vs Forecast'!K:K)</f>
        <v>#N/A</v>
      </c>
    </row>
    <row r="2114" spans="1:29" hidden="1">
      <c r="A2114" s="39"/>
      <c r="B2114" s="1" t="s">
        <v>700</v>
      </c>
      <c r="C2114" s="1" t="s">
        <v>1370</v>
      </c>
      <c r="D2114" s="1" t="s">
        <v>17</v>
      </c>
      <c r="E2114" s="1" t="s">
        <v>17</v>
      </c>
      <c r="F2114" s="2">
        <v>45535</v>
      </c>
      <c r="G2114" s="2">
        <v>45505</v>
      </c>
      <c r="H2114" s="1" t="s">
        <v>5475</v>
      </c>
      <c r="I2114" s="1" t="s">
        <v>5476</v>
      </c>
      <c r="J2114" s="1" t="s">
        <v>818</v>
      </c>
      <c r="K2114" s="1" t="s">
        <v>796</v>
      </c>
      <c r="L2114" s="1" t="s">
        <v>3346</v>
      </c>
      <c r="M2114" s="1"/>
      <c r="N2114" s="1"/>
      <c r="O2114" s="1"/>
      <c r="P2114" s="40">
        <v>648.30177826311512</v>
      </c>
      <c r="Q2114" s="37" t="str">
        <f>IF(C2114="ForthPoint","ForthPoint",IF(D2114="Intercompany",_xlfn.XLOOKUP(E2114,'Dept Lookup'!B:B,'Dept Lookup'!A:A),Modified!D2114))</f>
        <v>Data Engineering</v>
      </c>
      <c r="R2114" t="str">
        <f t="shared" si="164"/>
        <v>Globalization Partners</v>
      </c>
      <c r="S2114" s="1" t="s">
        <v>707</v>
      </c>
      <c r="T2114">
        <f t="shared" si="165"/>
        <v>0</v>
      </c>
      <c r="U2114" s="25" t="str">
        <f>IF(K2114&gt;0,K2114,_xlfn.XLOOKUP(M2114,'Client Lookup'!L:L,'Client Lookup'!N:N))</f>
        <v>36410</v>
      </c>
      <c r="V2114" t="str">
        <f>_xlfn.XLOOKUP(_xlfn.NUMBERVALUE(U2114),'Project Lookup'!X:X,'Project Lookup'!B:B)</f>
        <v>Globalization Partners SOW #40 - Data Engineering Team Renewal</v>
      </c>
      <c r="X2114" t="str">
        <f t="shared" si="166"/>
        <v>460 Globalization Partners Inc. : 1367 Globalization Partners SOW #40 - Data Engineering Team Renewal</v>
      </c>
      <c r="Y2114" t="str">
        <f t="shared" si="167"/>
        <v>460 Globalization Partners Inc.</v>
      </c>
      <c r="Z2114" t="str">
        <f t="shared" si="168"/>
        <v>460 Globalization Partners Inc.</v>
      </c>
      <c r="AA2114" t="str">
        <f>_xlfn.XLOOKUP(Z2114,'Client Lookup'!A:A,'Client Lookup'!C:C)</f>
        <v>Globalization Partners</v>
      </c>
      <c r="AC2114" t="e">
        <f>_xlfn.XLOOKUP(K2114,'Results vs Forecast'!K:K,'Results vs Forecast'!K:K)</f>
        <v>#N/A</v>
      </c>
    </row>
    <row r="2115" spans="1:29" hidden="1">
      <c r="A2115" s="39"/>
      <c r="B2115" s="1" t="s">
        <v>700</v>
      </c>
      <c r="C2115" s="1" t="s">
        <v>1370</v>
      </c>
      <c r="D2115" s="1" t="s">
        <v>17</v>
      </c>
      <c r="E2115" s="1" t="s">
        <v>17</v>
      </c>
      <c r="F2115" s="2">
        <v>45535</v>
      </c>
      <c r="G2115" s="2">
        <v>45505</v>
      </c>
      <c r="H2115" s="1" t="s">
        <v>5477</v>
      </c>
      <c r="I2115" s="1" t="s">
        <v>5478</v>
      </c>
      <c r="J2115" s="1" t="s">
        <v>814</v>
      </c>
      <c r="K2115" s="1" t="s">
        <v>801</v>
      </c>
      <c r="L2115" s="1" t="s">
        <v>4168</v>
      </c>
      <c r="M2115" s="1"/>
      <c r="N2115" s="1"/>
      <c r="O2115" s="1"/>
      <c r="P2115" s="40">
        <v>544.25334471471388</v>
      </c>
      <c r="Q2115" s="37" t="str">
        <f>IF(C2115="ForthPoint","ForthPoint",IF(D2115="Intercompany",_xlfn.XLOOKUP(E2115,'Dept Lookup'!B:B,'Dept Lookup'!A:A),Modified!D2115))</f>
        <v>Data Engineering</v>
      </c>
      <c r="R2115" t="str">
        <f t="shared" ref="R2115:R2178" si="169">AA2115</f>
        <v>Globalization Partners</v>
      </c>
      <c r="S2115" s="1" t="s">
        <v>707</v>
      </c>
      <c r="T2115">
        <f t="shared" ref="T2115:T2178" si="170">M2115</f>
        <v>0</v>
      </c>
      <c r="U2115" s="25" t="str">
        <f>IF(K2115&gt;0,K2115,_xlfn.XLOOKUP(M2115,'Client Lookup'!L:L,'Client Lookup'!N:N))</f>
        <v>36408</v>
      </c>
      <c r="V2115" t="str">
        <f>_xlfn.XLOOKUP(_xlfn.NUMBERVALUE(U2115),'Project Lookup'!X:X,'Project Lookup'!B:B)</f>
        <v>Globalization Partners SOW #38 - Data Engineering Team Renewal</v>
      </c>
      <c r="X2115" t="str">
        <f t="shared" ref="X2115:X2178" si="171">IF(J2115="- No Entity -",M2115,J2115)</f>
        <v>460 Globalization Partners Inc. : 1365 Globalization Partners SOW #38 - Data Engineering Team Renewal</v>
      </c>
      <c r="Y2115" t="str">
        <f t="shared" ref="Y2115:Y2178" si="172">IFERROR(_xlfn.TEXTBEFORE(X2115," :"),X2115)</f>
        <v>460 Globalization Partners Inc.</v>
      </c>
      <c r="Z2115" t="str">
        <f t="shared" si="168"/>
        <v>460 Globalization Partners Inc.</v>
      </c>
      <c r="AA2115" t="str">
        <f>_xlfn.XLOOKUP(Z2115,'Client Lookup'!A:A,'Client Lookup'!C:C)</f>
        <v>Globalization Partners</v>
      </c>
      <c r="AC2115" t="e">
        <f>_xlfn.XLOOKUP(K2115,'Results vs Forecast'!K:K,'Results vs Forecast'!K:K)</f>
        <v>#N/A</v>
      </c>
    </row>
    <row r="2116" spans="1:29" hidden="1">
      <c r="A2116" s="39"/>
      <c r="B2116" s="1" t="s">
        <v>700</v>
      </c>
      <c r="C2116" s="1" t="s">
        <v>1370</v>
      </c>
      <c r="D2116" s="1" t="s">
        <v>17</v>
      </c>
      <c r="E2116" s="1" t="s">
        <v>17</v>
      </c>
      <c r="F2116" s="2">
        <v>45535</v>
      </c>
      <c r="G2116" s="2">
        <v>45505</v>
      </c>
      <c r="H2116" s="1" t="s">
        <v>5479</v>
      </c>
      <c r="I2116" s="1" t="s">
        <v>5480</v>
      </c>
      <c r="J2116" s="1" t="s">
        <v>919</v>
      </c>
      <c r="K2116" s="1" t="s">
        <v>895</v>
      </c>
      <c r="L2116" s="1" t="s">
        <v>3507</v>
      </c>
      <c r="M2116" s="1"/>
      <c r="N2116" s="1"/>
      <c r="O2116" s="1"/>
      <c r="P2116" s="40">
        <v>440.20491116631274</v>
      </c>
      <c r="Q2116" s="37" t="str">
        <f>IF(C2116="ForthPoint","ForthPoint",IF(D2116="Intercompany",_xlfn.XLOOKUP(E2116,'Dept Lookup'!B:B,'Dept Lookup'!A:A),Modified!D2116))</f>
        <v>Data Engineering</v>
      </c>
      <c r="R2116" t="str">
        <f t="shared" si="169"/>
        <v>The Blackstone Group</v>
      </c>
      <c r="S2116" s="1" t="s">
        <v>707</v>
      </c>
      <c r="T2116">
        <f t="shared" si="170"/>
        <v>0</v>
      </c>
      <c r="U2116" s="25" t="str">
        <f>IF(K2116&gt;0,K2116,_xlfn.XLOOKUP(M2116,'Client Lookup'!L:L,'Client Lookup'!N:N))</f>
        <v>36413</v>
      </c>
      <c r="V2116" t="str">
        <f>_xlfn.XLOOKUP(_xlfn.NUMBERVALUE(U2116),'Project Lookup'!X:X,'Project Lookup'!B:B)</f>
        <v>Blackstone - SOW#17 - Data Engineering Team</v>
      </c>
      <c r="X2116" t="str">
        <f t="shared" si="171"/>
        <v>468 Blackstone Inc. : 1370 Blackstone - SOW#17 - Data Engineering Team</v>
      </c>
      <c r="Y2116" t="str">
        <f t="shared" si="172"/>
        <v>468 Blackstone Inc.</v>
      </c>
      <c r="Z2116" t="str">
        <f t="shared" si="168"/>
        <v>468 Blackstone Inc.</v>
      </c>
      <c r="AA2116" t="str">
        <f>_xlfn.XLOOKUP(Z2116,'Client Lookup'!A:A,'Client Lookup'!C:C)</f>
        <v>The Blackstone Group</v>
      </c>
      <c r="AC2116" t="e">
        <f>_xlfn.XLOOKUP(K2116,'Results vs Forecast'!K:K,'Results vs Forecast'!K:K)</f>
        <v>#N/A</v>
      </c>
    </row>
    <row r="2117" spans="1:29" hidden="1">
      <c r="A2117" s="39"/>
      <c r="B2117" s="1" t="s">
        <v>700</v>
      </c>
      <c r="C2117" s="1" t="s">
        <v>1370</v>
      </c>
      <c r="D2117" s="1" t="s">
        <v>17</v>
      </c>
      <c r="E2117" s="1" t="s">
        <v>17</v>
      </c>
      <c r="F2117" s="2">
        <v>45535</v>
      </c>
      <c r="G2117" s="2">
        <v>45505</v>
      </c>
      <c r="H2117" s="1" t="s">
        <v>5481</v>
      </c>
      <c r="I2117" s="1" t="s">
        <v>5482</v>
      </c>
      <c r="J2117" s="1" t="s">
        <v>617</v>
      </c>
      <c r="K2117" s="1" t="s">
        <v>860</v>
      </c>
      <c r="L2117" s="1" t="s">
        <v>2892</v>
      </c>
      <c r="M2117" s="1"/>
      <c r="N2117" s="1"/>
      <c r="O2117" s="1"/>
      <c r="P2117" s="40">
        <v>320.14902630277288</v>
      </c>
      <c r="Q2117" s="37" t="str">
        <f>IF(C2117="ForthPoint","ForthPoint",IF(D2117="Intercompany",_xlfn.XLOOKUP(E2117,'Dept Lookup'!B:B,'Dept Lookup'!A:A),Modified!D2117))</f>
        <v>Data Engineering</v>
      </c>
      <c r="R2117" t="str">
        <f t="shared" si="169"/>
        <v>Roku</v>
      </c>
      <c r="S2117" s="1" t="s">
        <v>707</v>
      </c>
      <c r="T2117">
        <f t="shared" si="170"/>
        <v>0</v>
      </c>
      <c r="U2117" s="25" t="str">
        <f>IF(K2117&gt;0,K2117,_xlfn.XLOOKUP(M2117,'Client Lookup'!L:L,'Client Lookup'!N:N))</f>
        <v>25138</v>
      </c>
      <c r="V2117" t="str">
        <f>_xlfn.XLOOKUP(_xlfn.NUMBERVALUE(U2117),'Project Lookup'!X:X,'Project Lookup'!B:B)</f>
        <v>SOW#1 2024 - DE &amp; BI Team</v>
      </c>
      <c r="X2117" t="str">
        <f t="shared" si="171"/>
        <v>459 Roku Inc. : 966 SOW#1 2024 - DE &amp; BI Team</v>
      </c>
      <c r="Y2117" t="str">
        <f t="shared" si="172"/>
        <v>459 Roku Inc.</v>
      </c>
      <c r="Z2117" t="str">
        <f t="shared" si="168"/>
        <v>459 Roku Inc.</v>
      </c>
      <c r="AA2117" t="str">
        <f>_xlfn.XLOOKUP(Z2117,'Client Lookup'!A:A,'Client Lookup'!C:C)</f>
        <v>Roku</v>
      </c>
      <c r="AC2117" t="e">
        <f>_xlfn.XLOOKUP(K2117,'Results vs Forecast'!K:K,'Results vs Forecast'!K:K)</f>
        <v>#N/A</v>
      </c>
    </row>
    <row r="2118" spans="1:29" hidden="1">
      <c r="A2118" s="39"/>
      <c r="B2118" s="1" t="s">
        <v>700</v>
      </c>
      <c r="C2118" s="1" t="s">
        <v>1370</v>
      </c>
      <c r="D2118" s="1" t="s">
        <v>17</v>
      </c>
      <c r="E2118" s="1" t="s">
        <v>17</v>
      </c>
      <c r="F2118" s="2">
        <v>45535</v>
      </c>
      <c r="G2118" s="2">
        <v>45505</v>
      </c>
      <c r="H2118" s="1" t="s">
        <v>5483</v>
      </c>
      <c r="I2118" s="1" t="s">
        <v>5484</v>
      </c>
      <c r="J2118" s="1" t="s">
        <v>617</v>
      </c>
      <c r="K2118" s="1" t="s">
        <v>860</v>
      </c>
      <c r="L2118" s="1" t="s">
        <v>2892</v>
      </c>
      <c r="M2118" s="1"/>
      <c r="N2118" s="1"/>
      <c r="O2118" s="1"/>
      <c r="P2118" s="40">
        <v>320.14902630277288</v>
      </c>
      <c r="Q2118" s="37" t="str">
        <f>IF(C2118="ForthPoint","ForthPoint",IF(D2118="Intercompany",_xlfn.XLOOKUP(E2118,'Dept Lookup'!B:B,'Dept Lookup'!A:A),Modified!D2118))</f>
        <v>Data Engineering</v>
      </c>
      <c r="R2118" t="str">
        <f t="shared" si="169"/>
        <v>Roku</v>
      </c>
      <c r="S2118" s="1" t="s">
        <v>707</v>
      </c>
      <c r="T2118">
        <f t="shared" si="170"/>
        <v>0</v>
      </c>
      <c r="U2118" s="25" t="str">
        <f>IF(K2118&gt;0,K2118,_xlfn.XLOOKUP(M2118,'Client Lookup'!L:L,'Client Lookup'!N:N))</f>
        <v>25138</v>
      </c>
      <c r="V2118" t="str">
        <f>_xlfn.XLOOKUP(_xlfn.NUMBERVALUE(U2118),'Project Lookup'!X:X,'Project Lookup'!B:B)</f>
        <v>SOW#1 2024 - DE &amp; BI Team</v>
      </c>
      <c r="X2118" t="str">
        <f t="shared" si="171"/>
        <v>459 Roku Inc. : 966 SOW#1 2024 - DE &amp; BI Team</v>
      </c>
      <c r="Y2118" t="str">
        <f t="shared" si="172"/>
        <v>459 Roku Inc.</v>
      </c>
      <c r="Z2118" t="str">
        <f t="shared" si="168"/>
        <v>459 Roku Inc.</v>
      </c>
      <c r="AA2118" t="str">
        <f>_xlfn.XLOOKUP(Z2118,'Client Lookup'!A:A,'Client Lookup'!C:C)</f>
        <v>Roku</v>
      </c>
      <c r="AC2118" t="e">
        <f>_xlfn.XLOOKUP(K2118,'Results vs Forecast'!K:K,'Results vs Forecast'!K:K)</f>
        <v>#N/A</v>
      </c>
    </row>
    <row r="2119" spans="1:29" hidden="1">
      <c r="A2119" s="39"/>
      <c r="B2119" s="1" t="s">
        <v>700</v>
      </c>
      <c r="C2119" s="1" t="s">
        <v>1370</v>
      </c>
      <c r="D2119" s="1" t="s">
        <v>17</v>
      </c>
      <c r="E2119" s="1" t="s">
        <v>17</v>
      </c>
      <c r="F2119" s="2">
        <v>45535</v>
      </c>
      <c r="G2119" s="2">
        <v>45505</v>
      </c>
      <c r="H2119" s="1" t="s">
        <v>5485</v>
      </c>
      <c r="I2119" s="1" t="s">
        <v>5486</v>
      </c>
      <c r="J2119" s="1" t="s">
        <v>645</v>
      </c>
      <c r="K2119" s="1" t="s">
        <v>891</v>
      </c>
      <c r="L2119" s="1" t="s">
        <v>3332</v>
      </c>
      <c r="M2119" s="1"/>
      <c r="N2119" s="1"/>
      <c r="O2119" s="1"/>
      <c r="P2119" s="40">
        <v>560.2607960298526</v>
      </c>
      <c r="Q2119" s="37" t="str">
        <f>IF(C2119="ForthPoint","ForthPoint",IF(D2119="Intercompany",_xlfn.XLOOKUP(E2119,'Dept Lookup'!B:B,'Dept Lookup'!A:A),Modified!D2119))</f>
        <v>Data Engineering</v>
      </c>
      <c r="R2119" t="str">
        <f t="shared" si="169"/>
        <v>The Blackstone Group</v>
      </c>
      <c r="S2119" s="1" t="s">
        <v>707</v>
      </c>
      <c r="T2119">
        <f t="shared" si="170"/>
        <v>0</v>
      </c>
      <c r="U2119" s="25" t="str">
        <f>IF(K2119&gt;0,K2119,_xlfn.XLOOKUP(M2119,'Client Lookup'!L:L,'Client Lookup'!N:N))</f>
        <v>25160</v>
      </c>
      <c r="V2119" t="str">
        <f>_xlfn.XLOOKUP(_xlfn.NUMBERVALUE(U2119),'Project Lookup'!X:X,'Project Lookup'!B:B)</f>
        <v>Blackstone SOW #12</v>
      </c>
      <c r="X2119" t="str">
        <f t="shared" si="171"/>
        <v>468 Blackstone Inc. : 988 Blackstone SOW #12</v>
      </c>
      <c r="Y2119" t="str">
        <f t="shared" si="172"/>
        <v>468 Blackstone Inc.</v>
      </c>
      <c r="Z2119" t="str">
        <f t="shared" si="168"/>
        <v>468 Blackstone Inc.</v>
      </c>
      <c r="AA2119" t="str">
        <f>_xlfn.XLOOKUP(Z2119,'Client Lookup'!A:A,'Client Lookup'!C:C)</f>
        <v>The Blackstone Group</v>
      </c>
      <c r="AC2119" t="e">
        <f>_xlfn.XLOOKUP(K2119,'Results vs Forecast'!K:K,'Results vs Forecast'!K:K)</f>
        <v>#N/A</v>
      </c>
    </row>
    <row r="2120" spans="1:29" hidden="1">
      <c r="A2120" s="39"/>
      <c r="B2120" s="1" t="s">
        <v>700</v>
      </c>
      <c r="C2120" s="1" t="s">
        <v>1370</v>
      </c>
      <c r="D2120" s="1" t="s">
        <v>17</v>
      </c>
      <c r="E2120" s="1" t="s">
        <v>17</v>
      </c>
      <c r="F2120" s="2">
        <v>45535</v>
      </c>
      <c r="G2120" s="2">
        <v>45505</v>
      </c>
      <c r="H2120" s="1" t="s">
        <v>5487</v>
      </c>
      <c r="I2120" s="1" t="s">
        <v>5488</v>
      </c>
      <c r="J2120" s="1" t="s">
        <v>799</v>
      </c>
      <c r="K2120" s="1" t="s">
        <v>797</v>
      </c>
      <c r="L2120" s="1" t="s">
        <v>3338</v>
      </c>
      <c r="M2120" s="1"/>
      <c r="N2120" s="1"/>
      <c r="O2120" s="1"/>
      <c r="P2120" s="40">
        <v>180.08382729530976</v>
      </c>
      <c r="Q2120" s="37" t="str">
        <f>IF(C2120="ForthPoint","ForthPoint",IF(D2120="Intercompany",_xlfn.XLOOKUP(E2120,'Dept Lookup'!B:B,'Dept Lookup'!A:A),Modified!D2120))</f>
        <v>Data Engineering</v>
      </c>
      <c r="R2120" t="str">
        <f t="shared" si="169"/>
        <v>Fedefarma</v>
      </c>
      <c r="S2120" s="1" t="s">
        <v>707</v>
      </c>
      <c r="T2120">
        <f t="shared" si="170"/>
        <v>0</v>
      </c>
      <c r="U2120" s="25" t="str">
        <f>IF(K2120&gt;0,K2120,_xlfn.XLOOKUP(M2120,'Client Lookup'!L:L,'Client Lookup'!N:N))</f>
        <v>28678</v>
      </c>
      <c r="V2120" t="str">
        <f>_xlfn.XLOOKUP(_xlfn.NUMBERVALUE(U2120),'Project Lookup'!X:X,'Project Lookup'!B:B)</f>
        <v>Fedefarma: Landing Zone Assessment &amp; Recommendation Phase</v>
      </c>
      <c r="X2120" t="str">
        <f t="shared" si="171"/>
        <v>456 ICC in Montevideo represents Blend360 : 1166 Fedefarma: Landing Zone Assessment &amp; Recommendation Phase</v>
      </c>
      <c r="Y2120" t="str">
        <f t="shared" si="172"/>
        <v>456 ICC in Montevideo represents Blend360</v>
      </c>
      <c r="Z2120" t="str">
        <f t="shared" si="168"/>
        <v>456 ICC in Montevideo represents Blend360</v>
      </c>
      <c r="AA2120" t="str">
        <f>_xlfn.XLOOKUP(Z2120,'Client Lookup'!A:A,'Client Lookup'!C:C)</f>
        <v>Fedefarma</v>
      </c>
      <c r="AC2120" t="e">
        <f>_xlfn.XLOOKUP(K2120,'Results vs Forecast'!K:K,'Results vs Forecast'!K:K)</f>
        <v>#N/A</v>
      </c>
    </row>
    <row r="2121" spans="1:29" hidden="1">
      <c r="A2121" s="39"/>
      <c r="B2121" s="1" t="s">
        <v>700</v>
      </c>
      <c r="C2121" s="1" t="s">
        <v>1370</v>
      </c>
      <c r="D2121" s="1" t="s">
        <v>17</v>
      </c>
      <c r="E2121" s="1" t="s">
        <v>17</v>
      </c>
      <c r="F2121" s="2">
        <v>45535</v>
      </c>
      <c r="G2121" s="2">
        <v>45505</v>
      </c>
      <c r="H2121" s="1" t="s">
        <v>5489</v>
      </c>
      <c r="I2121" s="1" t="s">
        <v>5490</v>
      </c>
      <c r="J2121" s="1" t="s">
        <v>639</v>
      </c>
      <c r="K2121" s="1" t="s">
        <v>889</v>
      </c>
      <c r="L2121" s="1" t="s">
        <v>1254</v>
      </c>
      <c r="M2121" s="1"/>
      <c r="N2121" s="1"/>
      <c r="O2121" s="1"/>
      <c r="P2121" s="40">
        <v>440.20491116631274</v>
      </c>
      <c r="Q2121" s="37" t="str">
        <f>IF(C2121="ForthPoint","ForthPoint",IF(D2121="Intercompany",_xlfn.XLOOKUP(E2121,'Dept Lookup'!B:B,'Dept Lookup'!A:A),Modified!D2121))</f>
        <v>Data Engineering</v>
      </c>
      <c r="R2121" t="str">
        <f t="shared" si="169"/>
        <v>The Blackstone Group</v>
      </c>
      <c r="S2121" s="1" t="s">
        <v>707</v>
      </c>
      <c r="T2121">
        <f t="shared" si="170"/>
        <v>0</v>
      </c>
      <c r="U2121" s="25" t="str">
        <f>IF(K2121&gt;0,K2121,_xlfn.XLOOKUP(M2121,'Client Lookup'!L:L,'Client Lookup'!N:N))</f>
        <v>28998</v>
      </c>
      <c r="V2121" t="str">
        <f>_xlfn.XLOOKUP(_xlfn.NUMBERVALUE(U2121),'Project Lookup'!X:X,'Project Lookup'!B:B)</f>
        <v>Blackstone - SOW#23 - DE Tech Lead (Rafael Team)</v>
      </c>
      <c r="X2121" t="str">
        <f t="shared" si="171"/>
        <v>468 Blackstone Inc. : 1181 Blackstone - SOW#23 - DE Tech Lead (Rafael Team)</v>
      </c>
      <c r="Y2121" t="str">
        <f t="shared" si="172"/>
        <v>468 Blackstone Inc.</v>
      </c>
      <c r="Z2121" t="str">
        <f t="shared" si="168"/>
        <v>468 Blackstone Inc.</v>
      </c>
      <c r="AA2121" t="str">
        <f>_xlfn.XLOOKUP(Z2121,'Client Lookup'!A:A,'Client Lookup'!C:C)</f>
        <v>The Blackstone Group</v>
      </c>
      <c r="AC2121" t="e">
        <f>_xlfn.XLOOKUP(K2121,'Results vs Forecast'!K:K,'Results vs Forecast'!K:K)</f>
        <v>#N/A</v>
      </c>
    </row>
    <row r="2122" spans="1:29" hidden="1">
      <c r="A2122" s="39"/>
      <c r="B2122" s="1" t="s">
        <v>700</v>
      </c>
      <c r="C2122" s="1" t="s">
        <v>1370</v>
      </c>
      <c r="D2122" s="1" t="s">
        <v>17</v>
      </c>
      <c r="E2122" s="1" t="s">
        <v>17</v>
      </c>
      <c r="F2122" s="2">
        <v>45535</v>
      </c>
      <c r="G2122" s="2">
        <v>45505</v>
      </c>
      <c r="H2122" s="1" t="s">
        <v>5491</v>
      </c>
      <c r="I2122" s="1" t="s">
        <v>5492</v>
      </c>
      <c r="J2122" s="1" t="s">
        <v>617</v>
      </c>
      <c r="K2122" s="1" t="s">
        <v>860</v>
      </c>
      <c r="L2122" s="1" t="s">
        <v>2892</v>
      </c>
      <c r="M2122" s="1"/>
      <c r="N2122" s="1"/>
      <c r="O2122" s="1"/>
      <c r="P2122" s="40">
        <v>360.16765459061952</v>
      </c>
      <c r="Q2122" s="37" t="str">
        <f>IF(C2122="ForthPoint","ForthPoint",IF(D2122="Intercompany",_xlfn.XLOOKUP(E2122,'Dept Lookup'!B:B,'Dept Lookup'!A:A),Modified!D2122))</f>
        <v>Data Engineering</v>
      </c>
      <c r="R2122" t="str">
        <f t="shared" si="169"/>
        <v>Roku</v>
      </c>
      <c r="S2122" s="1" t="s">
        <v>707</v>
      </c>
      <c r="T2122">
        <f t="shared" si="170"/>
        <v>0</v>
      </c>
      <c r="U2122" s="25" t="str">
        <f>IF(K2122&gt;0,K2122,_xlfn.XLOOKUP(M2122,'Client Lookup'!L:L,'Client Lookup'!N:N))</f>
        <v>25138</v>
      </c>
      <c r="V2122" t="str">
        <f>_xlfn.XLOOKUP(_xlfn.NUMBERVALUE(U2122),'Project Lookup'!X:X,'Project Lookup'!B:B)</f>
        <v>SOW#1 2024 - DE &amp; BI Team</v>
      </c>
      <c r="X2122" t="str">
        <f t="shared" si="171"/>
        <v>459 Roku Inc. : 966 SOW#1 2024 - DE &amp; BI Team</v>
      </c>
      <c r="Y2122" t="str">
        <f t="shared" si="172"/>
        <v>459 Roku Inc.</v>
      </c>
      <c r="Z2122" t="str">
        <f t="shared" si="168"/>
        <v>459 Roku Inc.</v>
      </c>
      <c r="AA2122" t="str">
        <f>_xlfn.XLOOKUP(Z2122,'Client Lookup'!A:A,'Client Lookup'!C:C)</f>
        <v>Roku</v>
      </c>
      <c r="AC2122" t="e">
        <f>_xlfn.XLOOKUP(K2122,'Results vs Forecast'!K:K,'Results vs Forecast'!K:K)</f>
        <v>#N/A</v>
      </c>
    </row>
    <row r="2123" spans="1:29" hidden="1">
      <c r="A2123" s="39"/>
      <c r="B2123" s="1" t="s">
        <v>700</v>
      </c>
      <c r="C2123" s="1" t="s">
        <v>701</v>
      </c>
      <c r="D2123" s="1" t="s">
        <v>17</v>
      </c>
      <c r="E2123" s="1" t="s">
        <v>17</v>
      </c>
      <c r="F2123" s="2">
        <v>45535</v>
      </c>
      <c r="G2123" s="2">
        <v>45505</v>
      </c>
      <c r="H2123" s="1" t="s">
        <v>5493</v>
      </c>
      <c r="I2123" s="1" t="s">
        <v>5494</v>
      </c>
      <c r="J2123" s="1" t="s">
        <v>523</v>
      </c>
      <c r="K2123" s="1" t="s">
        <v>782</v>
      </c>
      <c r="L2123" s="1" t="s">
        <v>2251</v>
      </c>
      <c r="M2123" s="1"/>
      <c r="N2123" s="1"/>
      <c r="O2123" s="1"/>
      <c r="P2123" s="40">
        <v>618.34</v>
      </c>
      <c r="Q2123" s="37" t="str">
        <f>IF(C2123="ForthPoint","ForthPoint",IF(D2123="Intercompany",_xlfn.XLOOKUP(E2123,'Dept Lookup'!B:B,'Dept Lookup'!A:A),Modified!D2123))</f>
        <v>Data Engineering</v>
      </c>
      <c r="R2123" t="str">
        <f t="shared" si="169"/>
        <v>ExploreLearning</v>
      </c>
      <c r="S2123" s="1" t="s">
        <v>707</v>
      </c>
      <c r="T2123">
        <f t="shared" si="170"/>
        <v>0</v>
      </c>
      <c r="U2123" s="25" t="str">
        <f>IF(K2123&gt;0,K2123,_xlfn.XLOOKUP(M2123,'Client Lookup'!L:L,'Client Lookup'!N:N))</f>
        <v>30780</v>
      </c>
      <c r="V2123" t="str">
        <f>_xlfn.XLOOKUP(_xlfn.NUMBERVALUE(U2123),'Project Lookup'!X:X,'Project Lookup'!B:B)</f>
        <v>ExploreLearning - GA4 and Data Privacy Support</v>
      </c>
      <c r="X2123" t="str">
        <f t="shared" si="171"/>
        <v>500 ExploreLearning : 1231 ExploreLearning - GA4 and Data Privacy Support</v>
      </c>
      <c r="Y2123" t="str">
        <f t="shared" si="172"/>
        <v>500 ExploreLearning</v>
      </c>
      <c r="Z2123" t="str">
        <f t="shared" si="168"/>
        <v>500 ExploreLearning</v>
      </c>
      <c r="AA2123" t="str">
        <f>_xlfn.XLOOKUP(Z2123,'Client Lookup'!A:A,'Client Lookup'!C:C)</f>
        <v>ExploreLearning</v>
      </c>
      <c r="AC2123" t="e">
        <f>_xlfn.XLOOKUP(K2123,'Results vs Forecast'!K:K,'Results vs Forecast'!K:K)</f>
        <v>#N/A</v>
      </c>
    </row>
    <row r="2124" spans="1:29" hidden="1">
      <c r="A2124" s="39"/>
      <c r="B2124" s="1" t="s">
        <v>700</v>
      </c>
      <c r="C2124" s="1" t="s">
        <v>1370</v>
      </c>
      <c r="D2124" s="1" t="s">
        <v>17</v>
      </c>
      <c r="E2124" s="1" t="s">
        <v>17</v>
      </c>
      <c r="F2124" s="2">
        <v>45535</v>
      </c>
      <c r="G2124" s="2">
        <v>45505</v>
      </c>
      <c r="H2124" s="1" t="s">
        <v>5495</v>
      </c>
      <c r="I2124" s="1" t="s">
        <v>5496</v>
      </c>
      <c r="J2124" s="1" t="s">
        <v>812</v>
      </c>
      <c r="K2124" s="1" t="s">
        <v>795</v>
      </c>
      <c r="L2124" s="1" t="s">
        <v>3324</v>
      </c>
      <c r="M2124" s="1"/>
      <c r="N2124" s="1"/>
      <c r="O2124" s="1"/>
      <c r="P2124" s="40">
        <v>336.15647761791155</v>
      </c>
      <c r="Q2124" s="37" t="str">
        <f>IF(C2124="ForthPoint","ForthPoint",IF(D2124="Intercompany",_xlfn.XLOOKUP(E2124,'Dept Lookup'!B:B,'Dept Lookup'!A:A),Modified!D2124))</f>
        <v>Data Engineering</v>
      </c>
      <c r="R2124" t="str">
        <f t="shared" si="169"/>
        <v>Globalization Partners</v>
      </c>
      <c r="S2124" s="1" t="s">
        <v>707</v>
      </c>
      <c r="T2124">
        <f t="shared" si="170"/>
        <v>0</v>
      </c>
      <c r="U2124" s="25" t="str">
        <f>IF(K2124&gt;0,K2124,_xlfn.XLOOKUP(M2124,'Client Lookup'!L:L,'Client Lookup'!N:N))</f>
        <v>35885</v>
      </c>
      <c r="V2124" t="str">
        <f>_xlfn.XLOOKUP(_xlfn.NUMBERVALUE(U2124),'Project Lookup'!X:X,'Project Lookup'!B:B)</f>
        <v>Globalization Partners SOW #41 - Data Engineering Team Renewal</v>
      </c>
      <c r="X2124" t="str">
        <f t="shared" si="171"/>
        <v>460 Globalization Partners Inc. : 1349 Globalization Partners SOW #41 - Data Engineering Team Renewal</v>
      </c>
      <c r="Y2124" t="str">
        <f t="shared" si="172"/>
        <v>460 Globalization Partners Inc.</v>
      </c>
      <c r="Z2124" t="str">
        <f t="shared" si="168"/>
        <v>460 Globalization Partners Inc.</v>
      </c>
      <c r="AA2124" t="str">
        <f>_xlfn.XLOOKUP(Z2124,'Client Lookup'!A:A,'Client Lookup'!C:C)</f>
        <v>Globalization Partners</v>
      </c>
      <c r="AC2124" t="e">
        <f>_xlfn.XLOOKUP(K2124,'Results vs Forecast'!K:K,'Results vs Forecast'!K:K)</f>
        <v>#N/A</v>
      </c>
    </row>
    <row r="2125" spans="1:29" hidden="1">
      <c r="A2125" s="39"/>
      <c r="B2125" s="1" t="s">
        <v>700</v>
      </c>
      <c r="C2125" s="1" t="s">
        <v>1370</v>
      </c>
      <c r="D2125" s="1" t="s">
        <v>17</v>
      </c>
      <c r="E2125" s="1" t="s">
        <v>17</v>
      </c>
      <c r="F2125" s="2">
        <v>45535</v>
      </c>
      <c r="G2125" s="2">
        <v>45505</v>
      </c>
      <c r="H2125" s="1" t="s">
        <v>5497</v>
      </c>
      <c r="I2125" s="1" t="s">
        <v>5498</v>
      </c>
      <c r="J2125" s="1" t="s">
        <v>617</v>
      </c>
      <c r="K2125" s="1" t="s">
        <v>860</v>
      </c>
      <c r="L2125" s="1" t="s">
        <v>2892</v>
      </c>
      <c r="M2125" s="1"/>
      <c r="N2125" s="1"/>
      <c r="O2125" s="1"/>
      <c r="P2125" s="40">
        <v>464.21608813902071</v>
      </c>
      <c r="Q2125" s="37" t="str">
        <f>IF(C2125="ForthPoint","ForthPoint",IF(D2125="Intercompany",_xlfn.XLOOKUP(E2125,'Dept Lookup'!B:B,'Dept Lookup'!A:A),Modified!D2125))</f>
        <v>Data Engineering</v>
      </c>
      <c r="R2125" t="str">
        <f t="shared" si="169"/>
        <v>Roku</v>
      </c>
      <c r="S2125" s="1" t="s">
        <v>707</v>
      </c>
      <c r="T2125">
        <f t="shared" si="170"/>
        <v>0</v>
      </c>
      <c r="U2125" s="25" t="str">
        <f>IF(K2125&gt;0,K2125,_xlfn.XLOOKUP(M2125,'Client Lookup'!L:L,'Client Lookup'!N:N))</f>
        <v>25138</v>
      </c>
      <c r="V2125" t="str">
        <f>_xlfn.XLOOKUP(_xlfn.NUMBERVALUE(U2125),'Project Lookup'!X:X,'Project Lookup'!B:B)</f>
        <v>SOW#1 2024 - DE &amp; BI Team</v>
      </c>
      <c r="X2125" t="str">
        <f t="shared" si="171"/>
        <v>459 Roku Inc. : 966 SOW#1 2024 - DE &amp; BI Team</v>
      </c>
      <c r="Y2125" t="str">
        <f t="shared" si="172"/>
        <v>459 Roku Inc.</v>
      </c>
      <c r="Z2125" t="str">
        <f t="shared" si="168"/>
        <v>459 Roku Inc.</v>
      </c>
      <c r="AA2125" t="str">
        <f>_xlfn.XLOOKUP(Z2125,'Client Lookup'!A:A,'Client Lookup'!C:C)</f>
        <v>Roku</v>
      </c>
      <c r="AC2125" t="e">
        <f>_xlfn.XLOOKUP(K2125,'Results vs Forecast'!K:K,'Results vs Forecast'!K:K)</f>
        <v>#N/A</v>
      </c>
    </row>
    <row r="2126" spans="1:29" hidden="1">
      <c r="A2126" s="39"/>
      <c r="B2126" s="1" t="s">
        <v>700</v>
      </c>
      <c r="C2126" s="1" t="s">
        <v>1390</v>
      </c>
      <c r="D2126" s="1" t="s">
        <v>17</v>
      </c>
      <c r="E2126" s="1" t="s">
        <v>17</v>
      </c>
      <c r="F2126" s="2">
        <v>45535</v>
      </c>
      <c r="G2126" s="2">
        <v>45505</v>
      </c>
      <c r="H2126" s="1" t="s">
        <v>5499</v>
      </c>
      <c r="I2126" s="1" t="s">
        <v>5500</v>
      </c>
      <c r="J2126" s="1" t="s">
        <v>2923</v>
      </c>
      <c r="K2126" s="1" t="s">
        <v>2924</v>
      </c>
      <c r="L2126" s="1"/>
      <c r="M2126" s="1"/>
      <c r="N2126" s="1"/>
      <c r="O2126" s="1"/>
      <c r="P2126" s="40">
        <v>31754.749188470723</v>
      </c>
      <c r="Q2126" s="37" t="str">
        <f>IF(C2126="ForthPoint","ForthPoint",IF(D2126="Intercompany",_xlfn.XLOOKUP(E2126,'Dept Lookup'!B:B,'Dept Lookup'!A:A),Modified!D2126))</f>
        <v>ForthPoint</v>
      </c>
      <c r="R2126" t="str">
        <f t="shared" si="169"/>
        <v>Repsol Resources UK Limited</v>
      </c>
      <c r="S2126" s="1" t="s">
        <v>707</v>
      </c>
      <c r="T2126">
        <f t="shared" si="170"/>
        <v>0</v>
      </c>
      <c r="U2126" s="25" t="str">
        <f>IF(K2126&gt;0,K2126,_xlfn.XLOOKUP(M2126,'Client Lookup'!L:L,'Client Lookup'!N:N))</f>
        <v>26566</v>
      </c>
      <c r="V2126" t="str">
        <f>_xlfn.XLOOKUP(_xlfn.NUMBERVALUE(U2126),'Project Lookup'!X:X,'Project Lookup'!B:B)</f>
        <v>Core Digital Team 2024</v>
      </c>
      <c r="X2126" t="str">
        <f t="shared" si="171"/>
        <v>419 Repsol Resources UK Limited : 1093 Core Digital Team 2024</v>
      </c>
      <c r="Y2126" t="str">
        <f t="shared" si="172"/>
        <v>419 Repsol Resources UK Limited</v>
      </c>
      <c r="Z2126" t="str">
        <f t="shared" si="168"/>
        <v>419 Repsol Resources UK Limited</v>
      </c>
      <c r="AA2126" t="str">
        <f>_xlfn.XLOOKUP(Z2126,'Client Lookup'!A:A,'Client Lookup'!C:C)</f>
        <v>Repsol Resources UK Limited</v>
      </c>
      <c r="AC2126" t="e">
        <f>_xlfn.XLOOKUP(K2126,'Results vs Forecast'!K:K,'Results vs Forecast'!K:K)</f>
        <v>#N/A</v>
      </c>
    </row>
    <row r="2127" spans="1:29" hidden="1">
      <c r="A2127" s="39"/>
      <c r="B2127" s="1" t="s">
        <v>700</v>
      </c>
      <c r="C2127" s="1" t="s">
        <v>1370</v>
      </c>
      <c r="D2127" s="1" t="s">
        <v>17</v>
      </c>
      <c r="E2127" s="1" t="s">
        <v>17</v>
      </c>
      <c r="F2127" s="2">
        <v>45535</v>
      </c>
      <c r="G2127" s="2">
        <v>45505</v>
      </c>
      <c r="H2127" s="1" t="s">
        <v>5501</v>
      </c>
      <c r="I2127" s="1" t="s">
        <v>5502</v>
      </c>
      <c r="J2127" s="1" t="s">
        <v>637</v>
      </c>
      <c r="K2127" s="1" t="s">
        <v>893</v>
      </c>
      <c r="L2127" s="1" t="s">
        <v>3465</v>
      </c>
      <c r="M2127" s="1"/>
      <c r="N2127" s="1"/>
      <c r="O2127" s="1"/>
      <c r="P2127" s="40">
        <v>536.24961905714463</v>
      </c>
      <c r="Q2127" s="37" t="str">
        <f>IF(C2127="ForthPoint","ForthPoint",IF(D2127="Intercompany",_xlfn.XLOOKUP(E2127,'Dept Lookup'!B:B,'Dept Lookup'!A:A),Modified!D2127))</f>
        <v>Data Engineering</v>
      </c>
      <c r="R2127" t="str">
        <f t="shared" si="169"/>
        <v>The Blackstone Group</v>
      </c>
      <c r="S2127" s="1" t="s">
        <v>707</v>
      </c>
      <c r="T2127">
        <f t="shared" si="170"/>
        <v>0</v>
      </c>
      <c r="U2127" s="25" t="str">
        <f>IF(K2127&gt;0,K2127,_xlfn.XLOOKUP(M2127,'Client Lookup'!L:L,'Client Lookup'!N:N))</f>
        <v>25544</v>
      </c>
      <c r="V2127" t="str">
        <f>_xlfn.XLOOKUP(_xlfn.NUMBERVALUE(U2127),'Project Lookup'!X:X,'Project Lookup'!B:B)</f>
        <v>Blackstone SOW#14 - Data Engineering Team</v>
      </c>
      <c r="X2127" t="str">
        <f t="shared" si="171"/>
        <v>468 Blackstone Inc. : 1013 Blackstone SOW#14 - Data Engineering Team</v>
      </c>
      <c r="Y2127" t="str">
        <f t="shared" si="172"/>
        <v>468 Blackstone Inc.</v>
      </c>
      <c r="Z2127" t="str">
        <f t="shared" si="168"/>
        <v>468 Blackstone Inc.</v>
      </c>
      <c r="AA2127" t="str">
        <f>_xlfn.XLOOKUP(Z2127,'Client Lookup'!A:A,'Client Lookup'!C:C)</f>
        <v>The Blackstone Group</v>
      </c>
      <c r="AC2127" t="e">
        <f>_xlfn.XLOOKUP(K2127,'Results vs Forecast'!K:K,'Results vs Forecast'!K:K)</f>
        <v>#N/A</v>
      </c>
    </row>
    <row r="2128" spans="1:29" hidden="1">
      <c r="A2128" s="39"/>
      <c r="B2128" s="1" t="s">
        <v>700</v>
      </c>
      <c r="C2128" s="1" t="s">
        <v>1370</v>
      </c>
      <c r="D2128" s="1" t="s">
        <v>17</v>
      </c>
      <c r="E2128" s="1" t="s">
        <v>17</v>
      </c>
      <c r="F2128" s="2">
        <v>45535</v>
      </c>
      <c r="G2128" s="2">
        <v>45505</v>
      </c>
      <c r="H2128" s="1" t="s">
        <v>5503</v>
      </c>
      <c r="I2128" s="1" t="s">
        <v>5504</v>
      </c>
      <c r="J2128" s="1" t="s">
        <v>639</v>
      </c>
      <c r="K2128" s="1" t="s">
        <v>889</v>
      </c>
      <c r="L2128" s="1" t="s">
        <v>1254</v>
      </c>
      <c r="M2128" s="1"/>
      <c r="N2128" s="1"/>
      <c r="O2128" s="1"/>
      <c r="P2128" s="40">
        <v>440.20491116631274</v>
      </c>
      <c r="Q2128" s="37" t="str">
        <f>IF(C2128="ForthPoint","ForthPoint",IF(D2128="Intercompany",_xlfn.XLOOKUP(E2128,'Dept Lookup'!B:B,'Dept Lookup'!A:A),Modified!D2128))</f>
        <v>Data Engineering</v>
      </c>
      <c r="R2128" t="str">
        <f t="shared" si="169"/>
        <v>The Blackstone Group</v>
      </c>
      <c r="S2128" s="1" t="s">
        <v>707</v>
      </c>
      <c r="T2128">
        <f t="shared" si="170"/>
        <v>0</v>
      </c>
      <c r="U2128" s="25" t="str">
        <f>IF(K2128&gt;0,K2128,_xlfn.XLOOKUP(M2128,'Client Lookup'!L:L,'Client Lookup'!N:N))</f>
        <v>28998</v>
      </c>
      <c r="V2128" t="str">
        <f>_xlfn.XLOOKUP(_xlfn.NUMBERVALUE(U2128),'Project Lookup'!X:X,'Project Lookup'!B:B)</f>
        <v>Blackstone - SOW#23 - DE Tech Lead (Rafael Team)</v>
      </c>
      <c r="X2128" t="str">
        <f t="shared" si="171"/>
        <v>468 Blackstone Inc. : 1181 Blackstone - SOW#23 - DE Tech Lead (Rafael Team)</v>
      </c>
      <c r="Y2128" t="str">
        <f t="shared" si="172"/>
        <v>468 Blackstone Inc.</v>
      </c>
      <c r="Z2128" t="str">
        <f t="shared" si="168"/>
        <v>468 Blackstone Inc.</v>
      </c>
      <c r="AA2128" t="str">
        <f>_xlfn.XLOOKUP(Z2128,'Client Lookup'!A:A,'Client Lookup'!C:C)</f>
        <v>The Blackstone Group</v>
      </c>
      <c r="AC2128" t="e">
        <f>_xlfn.XLOOKUP(K2128,'Results vs Forecast'!K:K,'Results vs Forecast'!K:K)</f>
        <v>#N/A</v>
      </c>
    </row>
    <row r="2129" spans="1:29" hidden="1">
      <c r="A2129" s="39"/>
      <c r="B2129" s="1" t="s">
        <v>700</v>
      </c>
      <c r="C2129" s="1" t="s">
        <v>1370</v>
      </c>
      <c r="D2129" s="1" t="s">
        <v>17</v>
      </c>
      <c r="E2129" s="1" t="s">
        <v>17</v>
      </c>
      <c r="F2129" s="2">
        <v>45535</v>
      </c>
      <c r="G2129" s="2">
        <v>45505</v>
      </c>
      <c r="H2129" s="1" t="s">
        <v>5505</v>
      </c>
      <c r="I2129" s="1" t="s">
        <v>5506</v>
      </c>
      <c r="J2129" s="1" t="s">
        <v>812</v>
      </c>
      <c r="K2129" s="1" t="s">
        <v>795</v>
      </c>
      <c r="L2129" s="1" t="s">
        <v>3324</v>
      </c>
      <c r="M2129" s="1"/>
      <c r="N2129" s="1"/>
      <c r="O2129" s="1"/>
      <c r="P2129" s="40">
        <v>336.15647761791155</v>
      </c>
      <c r="Q2129" s="37" t="str">
        <f>IF(C2129="ForthPoint","ForthPoint",IF(D2129="Intercompany",_xlfn.XLOOKUP(E2129,'Dept Lookup'!B:B,'Dept Lookup'!A:A),Modified!D2129))</f>
        <v>Data Engineering</v>
      </c>
      <c r="R2129" t="str">
        <f t="shared" si="169"/>
        <v>Globalization Partners</v>
      </c>
      <c r="S2129" s="1" t="s">
        <v>707</v>
      </c>
      <c r="T2129">
        <f t="shared" si="170"/>
        <v>0</v>
      </c>
      <c r="U2129" s="25" t="str">
        <f>IF(K2129&gt;0,K2129,_xlfn.XLOOKUP(M2129,'Client Lookup'!L:L,'Client Lookup'!N:N))</f>
        <v>35885</v>
      </c>
      <c r="V2129" t="str">
        <f>_xlfn.XLOOKUP(_xlfn.NUMBERVALUE(U2129),'Project Lookup'!X:X,'Project Lookup'!B:B)</f>
        <v>Globalization Partners SOW #41 - Data Engineering Team Renewal</v>
      </c>
      <c r="X2129" t="str">
        <f t="shared" si="171"/>
        <v>460 Globalization Partners Inc. : 1349 Globalization Partners SOW #41 - Data Engineering Team Renewal</v>
      </c>
      <c r="Y2129" t="str">
        <f t="shared" si="172"/>
        <v>460 Globalization Partners Inc.</v>
      </c>
      <c r="Z2129" t="str">
        <f t="shared" si="168"/>
        <v>460 Globalization Partners Inc.</v>
      </c>
      <c r="AA2129" t="str">
        <f>_xlfn.XLOOKUP(Z2129,'Client Lookup'!A:A,'Client Lookup'!C:C)</f>
        <v>Globalization Partners</v>
      </c>
      <c r="AC2129" t="e">
        <f>_xlfn.XLOOKUP(K2129,'Results vs Forecast'!K:K,'Results vs Forecast'!K:K)</f>
        <v>#N/A</v>
      </c>
    </row>
    <row r="2130" spans="1:29" hidden="1">
      <c r="A2130" s="39"/>
      <c r="B2130" s="1" t="s">
        <v>700</v>
      </c>
      <c r="C2130" s="1" t="s">
        <v>1370</v>
      </c>
      <c r="D2130" s="1" t="s">
        <v>17</v>
      </c>
      <c r="E2130" s="1" t="s">
        <v>17</v>
      </c>
      <c r="F2130" s="2">
        <v>45535</v>
      </c>
      <c r="G2130" s="2">
        <v>45505</v>
      </c>
      <c r="H2130" s="1" t="s">
        <v>5507</v>
      </c>
      <c r="I2130" s="1" t="s">
        <v>5508</v>
      </c>
      <c r="J2130" s="1" t="s">
        <v>617</v>
      </c>
      <c r="K2130" s="1" t="s">
        <v>860</v>
      </c>
      <c r="L2130" s="1" t="s">
        <v>2892</v>
      </c>
      <c r="M2130" s="1"/>
      <c r="N2130" s="1"/>
      <c r="O2130" s="1"/>
      <c r="P2130" s="40">
        <v>320.14902630277288</v>
      </c>
      <c r="Q2130" s="37" t="str">
        <f>IF(C2130="ForthPoint","ForthPoint",IF(D2130="Intercompany",_xlfn.XLOOKUP(E2130,'Dept Lookup'!B:B,'Dept Lookup'!A:A),Modified!D2130))</f>
        <v>Data Engineering</v>
      </c>
      <c r="R2130" t="str">
        <f t="shared" si="169"/>
        <v>Roku</v>
      </c>
      <c r="S2130" s="1" t="s">
        <v>707</v>
      </c>
      <c r="T2130">
        <f t="shared" si="170"/>
        <v>0</v>
      </c>
      <c r="U2130" s="25" t="str">
        <f>IF(K2130&gt;0,K2130,_xlfn.XLOOKUP(M2130,'Client Lookup'!L:L,'Client Lookup'!N:N))</f>
        <v>25138</v>
      </c>
      <c r="V2130" t="str">
        <f>_xlfn.XLOOKUP(_xlfn.NUMBERVALUE(U2130),'Project Lookup'!X:X,'Project Lookup'!B:B)</f>
        <v>SOW#1 2024 - DE &amp; BI Team</v>
      </c>
      <c r="X2130" t="str">
        <f t="shared" si="171"/>
        <v>459 Roku Inc. : 966 SOW#1 2024 - DE &amp; BI Team</v>
      </c>
      <c r="Y2130" t="str">
        <f t="shared" si="172"/>
        <v>459 Roku Inc.</v>
      </c>
      <c r="Z2130" t="str">
        <f t="shared" si="168"/>
        <v>459 Roku Inc.</v>
      </c>
      <c r="AA2130" t="str">
        <f>_xlfn.XLOOKUP(Z2130,'Client Lookup'!A:A,'Client Lookup'!C:C)</f>
        <v>Roku</v>
      </c>
      <c r="AC2130" t="e">
        <f>_xlfn.XLOOKUP(K2130,'Results vs Forecast'!K:K,'Results vs Forecast'!K:K)</f>
        <v>#N/A</v>
      </c>
    </row>
    <row r="2131" spans="1:29" hidden="1">
      <c r="A2131" s="39"/>
      <c r="B2131" s="1" t="s">
        <v>700</v>
      </c>
      <c r="C2131" s="1" t="s">
        <v>1370</v>
      </c>
      <c r="D2131" s="1" t="s">
        <v>17</v>
      </c>
      <c r="E2131" s="1" t="s">
        <v>17</v>
      </c>
      <c r="F2131" s="2">
        <v>45535</v>
      </c>
      <c r="G2131" s="2">
        <v>45505</v>
      </c>
      <c r="H2131" s="1" t="s">
        <v>5509</v>
      </c>
      <c r="I2131" s="1" t="s">
        <v>5510</v>
      </c>
      <c r="J2131" s="1" t="s">
        <v>617</v>
      </c>
      <c r="K2131" s="1" t="s">
        <v>860</v>
      </c>
      <c r="L2131" s="1" t="s">
        <v>2892</v>
      </c>
      <c r="M2131" s="1"/>
      <c r="N2131" s="1"/>
      <c r="O2131" s="1"/>
      <c r="P2131" s="40">
        <v>135.06299439885839</v>
      </c>
      <c r="Q2131" s="37" t="str">
        <f>IF(C2131="ForthPoint","ForthPoint",IF(D2131="Intercompany",_xlfn.XLOOKUP(E2131,'Dept Lookup'!B:B,'Dept Lookup'!A:A),Modified!D2131))</f>
        <v>Data Engineering</v>
      </c>
      <c r="R2131" t="str">
        <f t="shared" si="169"/>
        <v>Roku</v>
      </c>
      <c r="S2131" s="1" t="s">
        <v>707</v>
      </c>
      <c r="T2131">
        <f t="shared" si="170"/>
        <v>0</v>
      </c>
      <c r="U2131" s="25" t="str">
        <f>IF(K2131&gt;0,K2131,_xlfn.XLOOKUP(M2131,'Client Lookup'!L:L,'Client Lookup'!N:N))</f>
        <v>25138</v>
      </c>
      <c r="V2131" t="str">
        <f>_xlfn.XLOOKUP(_xlfn.NUMBERVALUE(U2131),'Project Lookup'!X:X,'Project Lookup'!B:B)</f>
        <v>SOW#1 2024 - DE &amp; BI Team</v>
      </c>
      <c r="X2131" t="str">
        <f t="shared" si="171"/>
        <v>459 Roku Inc. : 966 SOW#1 2024 - DE &amp; BI Team</v>
      </c>
      <c r="Y2131" t="str">
        <f t="shared" si="172"/>
        <v>459 Roku Inc.</v>
      </c>
      <c r="Z2131" t="str">
        <f t="shared" si="168"/>
        <v>459 Roku Inc.</v>
      </c>
      <c r="AA2131" t="str">
        <f>_xlfn.XLOOKUP(Z2131,'Client Lookup'!A:A,'Client Lookup'!C:C)</f>
        <v>Roku</v>
      </c>
      <c r="AC2131" t="e">
        <f>_xlfn.XLOOKUP(K2131,'Results vs Forecast'!K:K,'Results vs Forecast'!K:K)</f>
        <v>#N/A</v>
      </c>
    </row>
    <row r="2132" spans="1:29" hidden="1">
      <c r="A2132" s="39"/>
      <c r="B2132" s="1" t="s">
        <v>700</v>
      </c>
      <c r="C2132" s="1" t="s">
        <v>1370</v>
      </c>
      <c r="D2132" s="1" t="s">
        <v>17</v>
      </c>
      <c r="E2132" s="1" t="s">
        <v>17</v>
      </c>
      <c r="F2132" s="2">
        <v>45535</v>
      </c>
      <c r="G2132" s="2">
        <v>45505</v>
      </c>
      <c r="H2132" s="1" t="s">
        <v>5511</v>
      </c>
      <c r="I2132" s="1" t="s">
        <v>5512</v>
      </c>
      <c r="J2132" s="1" t="s">
        <v>645</v>
      </c>
      <c r="K2132" s="1" t="s">
        <v>891</v>
      </c>
      <c r="L2132" s="1" t="s">
        <v>3332</v>
      </c>
      <c r="M2132" s="1"/>
      <c r="N2132" s="1"/>
      <c r="O2132" s="1"/>
      <c r="P2132" s="40">
        <v>536.24961905714463</v>
      </c>
      <c r="Q2132" s="37" t="str">
        <f>IF(C2132="ForthPoint","ForthPoint",IF(D2132="Intercompany",_xlfn.XLOOKUP(E2132,'Dept Lookup'!B:B,'Dept Lookup'!A:A),Modified!D2132))</f>
        <v>Data Engineering</v>
      </c>
      <c r="R2132" t="str">
        <f t="shared" si="169"/>
        <v>The Blackstone Group</v>
      </c>
      <c r="S2132" s="1" t="s">
        <v>707</v>
      </c>
      <c r="T2132">
        <f t="shared" si="170"/>
        <v>0</v>
      </c>
      <c r="U2132" s="25" t="str">
        <f>IF(K2132&gt;0,K2132,_xlfn.XLOOKUP(M2132,'Client Lookup'!L:L,'Client Lookup'!N:N))</f>
        <v>25160</v>
      </c>
      <c r="V2132" t="str">
        <f>_xlfn.XLOOKUP(_xlfn.NUMBERVALUE(U2132),'Project Lookup'!X:X,'Project Lookup'!B:B)</f>
        <v>Blackstone SOW #12</v>
      </c>
      <c r="X2132" t="str">
        <f t="shared" si="171"/>
        <v>468 Blackstone Inc. : 988 Blackstone SOW #12</v>
      </c>
      <c r="Y2132" t="str">
        <f t="shared" si="172"/>
        <v>468 Blackstone Inc.</v>
      </c>
      <c r="Z2132" t="str">
        <f t="shared" si="168"/>
        <v>468 Blackstone Inc.</v>
      </c>
      <c r="AA2132" t="str">
        <f>_xlfn.XLOOKUP(Z2132,'Client Lookup'!A:A,'Client Lookup'!C:C)</f>
        <v>The Blackstone Group</v>
      </c>
      <c r="AC2132" t="e">
        <f>_xlfn.XLOOKUP(K2132,'Results vs Forecast'!K:K,'Results vs Forecast'!K:K)</f>
        <v>#N/A</v>
      </c>
    </row>
    <row r="2133" spans="1:29" hidden="1">
      <c r="A2133" s="39"/>
      <c r="B2133" s="1" t="s">
        <v>700</v>
      </c>
      <c r="C2133" s="1" t="s">
        <v>1370</v>
      </c>
      <c r="D2133" s="1" t="s">
        <v>17</v>
      </c>
      <c r="E2133" s="1" t="s">
        <v>17</v>
      </c>
      <c r="F2133" s="2">
        <v>45535</v>
      </c>
      <c r="G2133" s="2">
        <v>45505</v>
      </c>
      <c r="H2133" s="1" t="s">
        <v>5513</v>
      </c>
      <c r="I2133" s="1" t="s">
        <v>5514</v>
      </c>
      <c r="J2133" s="1" t="s">
        <v>617</v>
      </c>
      <c r="K2133" s="1" t="s">
        <v>860</v>
      </c>
      <c r="L2133" s="1" t="s">
        <v>2892</v>
      </c>
      <c r="M2133" s="1"/>
      <c r="N2133" s="1"/>
      <c r="O2133" s="1"/>
      <c r="P2133" s="40">
        <v>464.21608813902071</v>
      </c>
      <c r="Q2133" s="37" t="str">
        <f>IF(C2133="ForthPoint","ForthPoint",IF(D2133="Intercompany",_xlfn.XLOOKUP(E2133,'Dept Lookup'!B:B,'Dept Lookup'!A:A),Modified!D2133))</f>
        <v>Data Engineering</v>
      </c>
      <c r="R2133" t="str">
        <f t="shared" si="169"/>
        <v>Roku</v>
      </c>
      <c r="S2133" s="1" t="s">
        <v>707</v>
      </c>
      <c r="T2133">
        <f t="shared" si="170"/>
        <v>0</v>
      </c>
      <c r="U2133" s="25" t="str">
        <f>IF(K2133&gt;0,K2133,_xlfn.XLOOKUP(M2133,'Client Lookup'!L:L,'Client Lookup'!N:N))</f>
        <v>25138</v>
      </c>
      <c r="V2133" t="str">
        <f>_xlfn.XLOOKUP(_xlfn.NUMBERVALUE(U2133),'Project Lookup'!X:X,'Project Lookup'!B:B)</f>
        <v>SOW#1 2024 - DE &amp; BI Team</v>
      </c>
      <c r="X2133" t="str">
        <f t="shared" si="171"/>
        <v>459 Roku Inc. : 966 SOW#1 2024 - DE &amp; BI Team</v>
      </c>
      <c r="Y2133" t="str">
        <f t="shared" si="172"/>
        <v>459 Roku Inc.</v>
      </c>
      <c r="Z2133" t="str">
        <f t="shared" si="168"/>
        <v>459 Roku Inc.</v>
      </c>
      <c r="AA2133" t="str">
        <f>_xlfn.XLOOKUP(Z2133,'Client Lookup'!A:A,'Client Lookup'!C:C)</f>
        <v>Roku</v>
      </c>
      <c r="AC2133" t="e">
        <f>_xlfn.XLOOKUP(K2133,'Results vs Forecast'!K:K,'Results vs Forecast'!K:K)</f>
        <v>#N/A</v>
      </c>
    </row>
    <row r="2134" spans="1:29" hidden="1">
      <c r="A2134" s="39"/>
      <c r="B2134" s="1" t="s">
        <v>700</v>
      </c>
      <c r="C2134" s="1" t="s">
        <v>1370</v>
      </c>
      <c r="D2134" s="1" t="s">
        <v>17</v>
      </c>
      <c r="E2134" s="1" t="s">
        <v>17</v>
      </c>
      <c r="F2134" s="2">
        <v>45535</v>
      </c>
      <c r="G2134" s="2">
        <v>45505</v>
      </c>
      <c r="H2134" s="1" t="s">
        <v>5515</v>
      </c>
      <c r="I2134" s="1" t="s">
        <v>5516</v>
      </c>
      <c r="J2134" s="1" t="s">
        <v>816</v>
      </c>
      <c r="K2134" s="1" t="s">
        <v>798</v>
      </c>
      <c r="L2134" s="1" t="s">
        <v>3413</v>
      </c>
      <c r="M2134" s="1"/>
      <c r="N2134" s="1"/>
      <c r="O2134" s="1"/>
      <c r="P2134" s="40">
        <v>376.17510590575813</v>
      </c>
      <c r="Q2134" s="37" t="str">
        <f>IF(C2134="ForthPoint","ForthPoint",IF(D2134="Intercompany",_xlfn.XLOOKUP(E2134,'Dept Lookup'!B:B,'Dept Lookup'!A:A),Modified!D2134))</f>
        <v>Data Engineering</v>
      </c>
      <c r="R2134" t="str">
        <f t="shared" si="169"/>
        <v>Globalization Partners</v>
      </c>
      <c r="S2134" s="1" t="s">
        <v>707</v>
      </c>
      <c r="T2134">
        <f t="shared" si="170"/>
        <v>0</v>
      </c>
      <c r="U2134" s="25" t="str">
        <f>IF(K2134&gt;0,K2134,_xlfn.XLOOKUP(M2134,'Client Lookup'!L:L,'Client Lookup'!N:N))</f>
        <v>36409</v>
      </c>
      <c r="V2134" t="str">
        <f>_xlfn.XLOOKUP(_xlfn.NUMBERVALUE(U2134),'Project Lookup'!X:X,'Project Lookup'!B:B)</f>
        <v>Globalization Partners SOW #39 - Data Engineering Team  Renewal</v>
      </c>
      <c r="X2134" t="str">
        <f t="shared" si="171"/>
        <v>460 Globalization Partners Inc. : 1366 Globalization Partners SOW #39 - Data Engineering Team  Renewal</v>
      </c>
      <c r="Y2134" t="str">
        <f t="shared" si="172"/>
        <v>460 Globalization Partners Inc.</v>
      </c>
      <c r="Z2134" t="str">
        <f t="shared" si="168"/>
        <v>460 Globalization Partners Inc.</v>
      </c>
      <c r="AA2134" t="str">
        <f>_xlfn.XLOOKUP(Z2134,'Client Lookup'!A:A,'Client Lookup'!C:C)</f>
        <v>Globalization Partners</v>
      </c>
      <c r="AC2134" t="e">
        <f>_xlfn.XLOOKUP(K2134,'Results vs Forecast'!K:K,'Results vs Forecast'!K:K)</f>
        <v>#N/A</v>
      </c>
    </row>
    <row r="2135" spans="1:29" hidden="1">
      <c r="A2135" s="39"/>
      <c r="B2135" s="1" t="s">
        <v>700</v>
      </c>
      <c r="C2135" s="1" t="s">
        <v>1370</v>
      </c>
      <c r="D2135" s="1" t="s">
        <v>17</v>
      </c>
      <c r="E2135" s="1" t="s">
        <v>17</v>
      </c>
      <c r="F2135" s="2">
        <v>45535</v>
      </c>
      <c r="G2135" s="2">
        <v>45505</v>
      </c>
      <c r="H2135" s="1" t="s">
        <v>5517</v>
      </c>
      <c r="I2135" s="1" t="s">
        <v>5518</v>
      </c>
      <c r="J2135" s="1" t="s">
        <v>617</v>
      </c>
      <c r="K2135" s="1" t="s">
        <v>860</v>
      </c>
      <c r="L2135" s="1" t="s">
        <v>2892</v>
      </c>
      <c r="M2135" s="1"/>
      <c r="N2135" s="1"/>
      <c r="O2135" s="1"/>
      <c r="P2135" s="40">
        <v>320.14902630277288</v>
      </c>
      <c r="Q2135" s="37" t="str">
        <f>IF(C2135="ForthPoint","ForthPoint",IF(D2135="Intercompany",_xlfn.XLOOKUP(E2135,'Dept Lookup'!B:B,'Dept Lookup'!A:A),Modified!D2135))</f>
        <v>Data Engineering</v>
      </c>
      <c r="R2135" t="str">
        <f t="shared" si="169"/>
        <v>Roku</v>
      </c>
      <c r="S2135" s="1" t="s">
        <v>707</v>
      </c>
      <c r="T2135">
        <f t="shared" si="170"/>
        <v>0</v>
      </c>
      <c r="U2135" s="25" t="str">
        <f>IF(K2135&gt;0,K2135,_xlfn.XLOOKUP(M2135,'Client Lookup'!L:L,'Client Lookup'!N:N))</f>
        <v>25138</v>
      </c>
      <c r="V2135" t="str">
        <f>_xlfn.XLOOKUP(_xlfn.NUMBERVALUE(U2135),'Project Lookup'!X:X,'Project Lookup'!B:B)</f>
        <v>SOW#1 2024 - DE &amp; BI Team</v>
      </c>
      <c r="X2135" t="str">
        <f t="shared" si="171"/>
        <v>459 Roku Inc. : 966 SOW#1 2024 - DE &amp; BI Team</v>
      </c>
      <c r="Y2135" t="str">
        <f t="shared" si="172"/>
        <v>459 Roku Inc.</v>
      </c>
      <c r="Z2135" t="str">
        <f t="shared" si="168"/>
        <v>459 Roku Inc.</v>
      </c>
      <c r="AA2135" t="str">
        <f>_xlfn.XLOOKUP(Z2135,'Client Lookup'!A:A,'Client Lookup'!C:C)</f>
        <v>Roku</v>
      </c>
      <c r="AC2135" t="e">
        <f>_xlfn.XLOOKUP(K2135,'Results vs Forecast'!K:K,'Results vs Forecast'!K:K)</f>
        <v>#N/A</v>
      </c>
    </row>
    <row r="2136" spans="1:29" hidden="1">
      <c r="A2136" s="39"/>
      <c r="B2136" s="1" t="s">
        <v>700</v>
      </c>
      <c r="C2136" s="1" t="s">
        <v>701</v>
      </c>
      <c r="D2136" s="1" t="s">
        <v>17</v>
      </c>
      <c r="E2136" s="1" t="s">
        <v>17</v>
      </c>
      <c r="F2136" s="2">
        <v>45535</v>
      </c>
      <c r="G2136" s="2">
        <v>45505</v>
      </c>
      <c r="H2136" s="1" t="s">
        <v>5519</v>
      </c>
      <c r="I2136" s="1" t="s">
        <v>5520</v>
      </c>
      <c r="J2136" s="1" t="s">
        <v>666</v>
      </c>
      <c r="K2136" s="1" t="s">
        <v>917</v>
      </c>
      <c r="L2136" s="1" t="s">
        <v>1865</v>
      </c>
      <c r="M2136" s="1"/>
      <c r="N2136" s="1"/>
      <c r="O2136" s="1"/>
      <c r="P2136" s="40">
        <v>41.38</v>
      </c>
      <c r="Q2136" s="37" t="str">
        <f>IF(C2136="ForthPoint","ForthPoint",IF(D2136="Intercompany",_xlfn.XLOOKUP(E2136,'Dept Lookup'!B:B,'Dept Lookup'!A:A),Modified!D2136))</f>
        <v>Data Engineering</v>
      </c>
      <c r="R2136" t="str">
        <f t="shared" si="169"/>
        <v>Visa</v>
      </c>
      <c r="S2136" s="1" t="s">
        <v>707</v>
      </c>
      <c r="T2136">
        <f t="shared" si="170"/>
        <v>0</v>
      </c>
      <c r="U2136" s="25" t="str">
        <f>IF(K2136&gt;0,K2136,_xlfn.XLOOKUP(M2136,'Client Lookup'!L:L,'Client Lookup'!N:N))</f>
        <v>31318</v>
      </c>
      <c r="V2136" t="str">
        <f>_xlfn.XLOOKUP(_xlfn.NUMBERVALUE(U2136),'Project Lookup'!X:X,'Project Lookup'!B:B)</f>
        <v>NextGen Solutions</v>
      </c>
      <c r="X2136" t="str">
        <f t="shared" si="171"/>
        <v>11 Visa : 1246 NextGen Solutions</v>
      </c>
      <c r="Y2136" t="str">
        <f t="shared" si="172"/>
        <v>11 Visa</v>
      </c>
      <c r="Z2136" t="str">
        <f t="shared" ref="Z2136:Z2199" si="173">IF(LEFT(Y2136,3)="ICC",IFERROR(_xlfn.TEXTAFTER(Y2136,"ICC "),Y2136),Y2136)</f>
        <v>11 Visa</v>
      </c>
      <c r="AA2136" t="str">
        <f>_xlfn.XLOOKUP(Z2136,'Client Lookup'!A:A,'Client Lookup'!C:C)</f>
        <v>Visa</v>
      </c>
      <c r="AC2136" t="e">
        <f>_xlfn.XLOOKUP(K2136,'Results vs Forecast'!K:K,'Results vs Forecast'!K:K)</f>
        <v>#N/A</v>
      </c>
    </row>
    <row r="2137" spans="1:29" hidden="1">
      <c r="A2137" s="39"/>
      <c r="B2137" s="1" t="s">
        <v>700</v>
      </c>
      <c r="C2137" s="1" t="s">
        <v>1370</v>
      </c>
      <c r="D2137" s="1" t="s">
        <v>17</v>
      </c>
      <c r="E2137" s="1" t="s">
        <v>17</v>
      </c>
      <c r="F2137" s="2">
        <v>45535</v>
      </c>
      <c r="G2137" s="2">
        <v>45505</v>
      </c>
      <c r="H2137" s="1" t="s">
        <v>5521</v>
      </c>
      <c r="I2137" s="1" t="s">
        <v>5522</v>
      </c>
      <c r="J2137" s="1" t="s">
        <v>593</v>
      </c>
      <c r="K2137" s="1" t="s">
        <v>842</v>
      </c>
      <c r="L2137" s="1" t="s">
        <v>1809</v>
      </c>
      <c r="M2137" s="1"/>
      <c r="N2137" s="1"/>
      <c r="O2137" s="1"/>
      <c r="P2137" s="40">
        <v>496.23099076929799</v>
      </c>
      <c r="Q2137" s="37" t="str">
        <f>IF(C2137="ForthPoint","ForthPoint",IF(D2137="Intercompany",_xlfn.XLOOKUP(E2137,'Dept Lookup'!B:B,'Dept Lookup'!A:A),Modified!D2137))</f>
        <v>Data Engineering</v>
      </c>
      <c r="R2137" t="str">
        <f t="shared" si="169"/>
        <v>MasterCard</v>
      </c>
      <c r="S2137" s="1" t="s">
        <v>707</v>
      </c>
      <c r="T2137">
        <f t="shared" si="170"/>
        <v>0</v>
      </c>
      <c r="U2137" s="25" t="str">
        <f>IF(K2137&gt;0,K2137,_xlfn.XLOOKUP(M2137,'Client Lookup'!L:L,'Client Lookup'!N:N))</f>
        <v>25146</v>
      </c>
      <c r="V2137" t="str">
        <f>_xlfn.XLOOKUP(_xlfn.NUMBERVALUE(U2137),'Project Lookup'!X:X,'Project Lookup'!B:B)</f>
        <v>Mastercard SOW #6</v>
      </c>
      <c r="X2137" t="str">
        <f t="shared" si="171"/>
        <v>461 Session M Inc. : 974 Mastercard SOW #6</v>
      </c>
      <c r="Y2137" t="str">
        <f t="shared" si="172"/>
        <v>461 Session M Inc.</v>
      </c>
      <c r="Z2137" t="str">
        <f t="shared" si="173"/>
        <v>461 Session M Inc.</v>
      </c>
      <c r="AA2137" t="str">
        <f>_xlfn.XLOOKUP(Z2137,'Client Lookup'!A:A,'Client Lookup'!C:C)</f>
        <v>MasterCard</v>
      </c>
      <c r="AC2137" t="e">
        <f>_xlfn.XLOOKUP(K2137,'Results vs Forecast'!K:K,'Results vs Forecast'!K:K)</f>
        <v>#N/A</v>
      </c>
    </row>
    <row r="2138" spans="1:29" hidden="1">
      <c r="A2138" s="39"/>
      <c r="B2138" s="1" t="s">
        <v>700</v>
      </c>
      <c r="C2138" s="1" t="s">
        <v>1390</v>
      </c>
      <c r="D2138" s="1" t="s">
        <v>17</v>
      </c>
      <c r="E2138" s="1" t="s">
        <v>17</v>
      </c>
      <c r="F2138" s="2">
        <v>45535</v>
      </c>
      <c r="G2138" s="2">
        <v>45505</v>
      </c>
      <c r="H2138" s="1" t="s">
        <v>5523</v>
      </c>
      <c r="I2138" s="1" t="s">
        <v>5524</v>
      </c>
      <c r="J2138" s="1" t="s">
        <v>277</v>
      </c>
      <c r="K2138" s="1"/>
      <c r="L2138" s="1"/>
      <c r="M2138" s="1" t="s">
        <v>1710</v>
      </c>
      <c r="N2138" s="1"/>
      <c r="O2138" s="1" t="s">
        <v>5525</v>
      </c>
      <c r="P2138" s="40">
        <v>-160.42191631545762</v>
      </c>
      <c r="Q2138" s="37" t="str">
        <f>IF(C2138="ForthPoint","ForthPoint",IF(D2138="Intercompany",_xlfn.XLOOKUP(E2138,'Dept Lookup'!B:B,'Dept Lookup'!A:A),Modified!D2138))</f>
        <v>ForthPoint</v>
      </c>
      <c r="R2138" t="str">
        <f t="shared" si="169"/>
        <v>Fedefarma</v>
      </c>
      <c r="S2138" s="1" t="s">
        <v>707</v>
      </c>
      <c r="T2138" t="str">
        <f t="shared" si="170"/>
        <v>ICC 1166 ICC in Montevideo represents Blend360 : Fedefarma: Landing Zone Assessment &amp; Recommendation Phase</v>
      </c>
      <c r="U2138" s="25" t="e">
        <f>IF(K2138&gt;0,K2138,_xlfn.XLOOKUP(M2138,'Client Lookup'!L:L,'Client Lookup'!N:N))</f>
        <v>#N/A</v>
      </c>
      <c r="V2138" t="e">
        <f>_xlfn.XLOOKUP(_xlfn.NUMBERVALUE(U2138),'Project Lookup'!X:X,'Project Lookup'!B:B)</f>
        <v>#N/A</v>
      </c>
      <c r="X2138" t="str">
        <f t="shared" si="171"/>
        <v>ICC 1166 ICC in Montevideo represents Blend360 : Fedefarma: Landing Zone Assessment &amp; Recommendation Phase</v>
      </c>
      <c r="Y2138" t="str">
        <f t="shared" si="172"/>
        <v>ICC 1166 ICC in Montevideo represents Blend360</v>
      </c>
      <c r="Z2138" t="str">
        <f t="shared" si="173"/>
        <v>1166 ICC in Montevideo represents Blend360</v>
      </c>
      <c r="AA2138" t="str">
        <f>_xlfn.XLOOKUP(Z2138,'Client Lookup'!A:A,'Client Lookup'!C:C)</f>
        <v>Fedefarma</v>
      </c>
      <c r="AC2138" t="e">
        <f>_xlfn.XLOOKUP(K2138,'Results vs Forecast'!K:K,'Results vs Forecast'!K:K)</f>
        <v>#N/A</v>
      </c>
    </row>
    <row r="2139" spans="1:29" hidden="1">
      <c r="A2139" s="39"/>
      <c r="B2139" s="1" t="s">
        <v>700</v>
      </c>
      <c r="C2139" s="1" t="s">
        <v>1370</v>
      </c>
      <c r="D2139" s="1" t="s">
        <v>17</v>
      </c>
      <c r="E2139" s="1" t="s">
        <v>17</v>
      </c>
      <c r="F2139" s="2">
        <v>45535</v>
      </c>
      <c r="G2139" s="2">
        <v>45505</v>
      </c>
      <c r="H2139" s="1" t="s">
        <v>5526</v>
      </c>
      <c r="I2139" s="1" t="s">
        <v>5527</v>
      </c>
      <c r="J2139" s="1" t="s">
        <v>645</v>
      </c>
      <c r="K2139" s="1" t="s">
        <v>891</v>
      </c>
      <c r="L2139" s="1" t="s">
        <v>3332</v>
      </c>
      <c r="M2139" s="1"/>
      <c r="N2139" s="1"/>
      <c r="O2139" s="1"/>
      <c r="P2139" s="40">
        <v>480.22353945415932</v>
      </c>
      <c r="Q2139" s="37" t="str">
        <f>IF(C2139="ForthPoint","ForthPoint",IF(D2139="Intercompany",_xlfn.XLOOKUP(E2139,'Dept Lookup'!B:B,'Dept Lookup'!A:A),Modified!D2139))</f>
        <v>Data Engineering</v>
      </c>
      <c r="R2139" t="str">
        <f t="shared" si="169"/>
        <v>The Blackstone Group</v>
      </c>
      <c r="S2139" s="1" t="s">
        <v>707</v>
      </c>
      <c r="T2139">
        <f t="shared" si="170"/>
        <v>0</v>
      </c>
      <c r="U2139" s="25" t="str">
        <f>IF(K2139&gt;0,K2139,_xlfn.XLOOKUP(M2139,'Client Lookup'!L:L,'Client Lookup'!N:N))</f>
        <v>25160</v>
      </c>
      <c r="V2139" t="str">
        <f>_xlfn.XLOOKUP(_xlfn.NUMBERVALUE(U2139),'Project Lookup'!X:X,'Project Lookup'!B:B)</f>
        <v>Blackstone SOW #12</v>
      </c>
      <c r="X2139" t="str">
        <f t="shared" si="171"/>
        <v>468 Blackstone Inc. : 988 Blackstone SOW #12</v>
      </c>
      <c r="Y2139" t="str">
        <f t="shared" si="172"/>
        <v>468 Blackstone Inc.</v>
      </c>
      <c r="Z2139" t="str">
        <f t="shared" si="173"/>
        <v>468 Blackstone Inc.</v>
      </c>
      <c r="AA2139" t="str">
        <f>_xlfn.XLOOKUP(Z2139,'Client Lookup'!A:A,'Client Lookup'!C:C)</f>
        <v>The Blackstone Group</v>
      </c>
      <c r="AC2139" t="e">
        <f>_xlfn.XLOOKUP(K2139,'Results vs Forecast'!K:K,'Results vs Forecast'!K:K)</f>
        <v>#N/A</v>
      </c>
    </row>
    <row r="2140" spans="1:29" hidden="1">
      <c r="A2140" s="39"/>
      <c r="B2140" s="1" t="s">
        <v>700</v>
      </c>
      <c r="C2140" s="1" t="s">
        <v>701</v>
      </c>
      <c r="D2140" s="1" t="s">
        <v>17</v>
      </c>
      <c r="E2140" s="1" t="s">
        <v>17</v>
      </c>
      <c r="F2140" s="2">
        <v>45535</v>
      </c>
      <c r="G2140" s="2">
        <v>45505</v>
      </c>
      <c r="H2140" s="1" t="s">
        <v>5528</v>
      </c>
      <c r="I2140" s="1" t="s">
        <v>5529</v>
      </c>
      <c r="J2140" s="1" t="s">
        <v>648</v>
      </c>
      <c r="K2140" s="1" t="s">
        <v>900</v>
      </c>
      <c r="L2140" s="1" t="s">
        <v>2254</v>
      </c>
      <c r="M2140" s="1"/>
      <c r="N2140" s="1"/>
      <c r="O2140" s="1"/>
      <c r="P2140" s="40">
        <v>687.98</v>
      </c>
      <c r="Q2140" s="37" t="str">
        <f>IF(C2140="ForthPoint","ForthPoint",IF(D2140="Intercompany",_xlfn.XLOOKUP(E2140,'Dept Lookup'!B:B,'Dept Lookup'!A:A),Modified!D2140))</f>
        <v>Data Engineering</v>
      </c>
      <c r="R2140" t="str">
        <f t="shared" si="169"/>
        <v>UDX</v>
      </c>
      <c r="S2140" s="1" t="s">
        <v>707</v>
      </c>
      <c r="T2140">
        <f t="shared" si="170"/>
        <v>0</v>
      </c>
      <c r="U2140" s="25" t="str">
        <f>IF(K2140&gt;0,K2140,_xlfn.XLOOKUP(M2140,'Client Lookup'!L:L,'Client Lookup'!N:N))</f>
        <v>25978</v>
      </c>
      <c r="V2140" t="str">
        <f>_xlfn.XLOOKUP(_xlfn.NUMBERVALUE(U2140),'Project Lookup'!X:X,'Project Lookup'!B:B)</f>
        <v>GMAT Data Governance - Phase 2</v>
      </c>
      <c r="X2140" t="str">
        <f t="shared" si="171"/>
        <v>362 Universal Parks &amp; Resorts : 1038 GMAT Data Governance - Phase 2</v>
      </c>
      <c r="Y2140" t="str">
        <f t="shared" si="172"/>
        <v>362 Universal Parks &amp; Resorts</v>
      </c>
      <c r="Z2140" t="str">
        <f t="shared" si="173"/>
        <v>362 Universal Parks &amp; Resorts</v>
      </c>
      <c r="AA2140" t="str">
        <f>_xlfn.XLOOKUP(Z2140,'Client Lookup'!A:A,'Client Lookup'!C:C)</f>
        <v>UDX</v>
      </c>
      <c r="AC2140" t="e">
        <f>_xlfn.XLOOKUP(K2140,'Results vs Forecast'!K:K,'Results vs Forecast'!K:K)</f>
        <v>#N/A</v>
      </c>
    </row>
    <row r="2141" spans="1:29" hidden="1">
      <c r="A2141" s="39"/>
      <c r="B2141" s="1" t="s">
        <v>700</v>
      </c>
      <c r="C2141" s="1" t="s">
        <v>701</v>
      </c>
      <c r="D2141" s="1" t="s">
        <v>17</v>
      </c>
      <c r="E2141" s="1" t="s">
        <v>17</v>
      </c>
      <c r="F2141" s="2">
        <v>45535</v>
      </c>
      <c r="G2141" s="2">
        <v>45505</v>
      </c>
      <c r="H2141" s="1" t="s">
        <v>5530</v>
      </c>
      <c r="I2141" s="1" t="s">
        <v>5531</v>
      </c>
      <c r="J2141" s="1" t="s">
        <v>510</v>
      </c>
      <c r="K2141" s="1" t="s">
        <v>750</v>
      </c>
      <c r="L2141" s="1" t="s">
        <v>5532</v>
      </c>
      <c r="M2141" s="1"/>
      <c r="N2141" s="1"/>
      <c r="O2141" s="1"/>
      <c r="P2141" s="40">
        <v>18870</v>
      </c>
      <c r="Q2141" s="37" t="str">
        <f>IF(C2141="ForthPoint","ForthPoint",IF(D2141="Intercompany",_xlfn.XLOOKUP(E2141,'Dept Lookup'!B:B,'Dept Lookup'!A:A),Modified!D2141))</f>
        <v>Data Engineering</v>
      </c>
      <c r="R2141" t="str">
        <f t="shared" si="169"/>
        <v>CVS Health</v>
      </c>
      <c r="S2141" s="1" t="s">
        <v>707</v>
      </c>
      <c r="T2141">
        <f t="shared" si="170"/>
        <v>0</v>
      </c>
      <c r="U2141" s="25" t="str">
        <f>IF(K2141&gt;0,K2141,_xlfn.XLOOKUP(M2141,'Client Lookup'!L:L,'Client Lookup'!N:N))</f>
        <v>24604</v>
      </c>
      <c r="V2141" t="str">
        <f>_xlfn.XLOOKUP(_xlfn.NUMBERVALUE(U2141),'Project Lookup'!X:X,'Project Lookup'!B:B)</f>
        <v>CMX Stop Gap -- Chad</v>
      </c>
      <c r="X2141" t="str">
        <f t="shared" si="171"/>
        <v>170 CVS Health : 944 CMX Stop Gap -- Chad</v>
      </c>
      <c r="Y2141" t="str">
        <f t="shared" si="172"/>
        <v>170 CVS Health</v>
      </c>
      <c r="Z2141" t="str">
        <f t="shared" si="173"/>
        <v>170 CVS Health</v>
      </c>
      <c r="AA2141" t="str">
        <f>_xlfn.XLOOKUP(Z2141,'Client Lookup'!A:A,'Client Lookup'!C:C)</f>
        <v>CVS Health</v>
      </c>
      <c r="AC2141" t="e">
        <f>_xlfn.XLOOKUP(K2141,'Results vs Forecast'!K:K,'Results vs Forecast'!K:K)</f>
        <v>#N/A</v>
      </c>
    </row>
    <row r="2142" spans="1:29" hidden="1">
      <c r="A2142" s="39"/>
      <c r="B2142" s="1" t="s">
        <v>700</v>
      </c>
      <c r="C2142" s="1" t="s">
        <v>1370</v>
      </c>
      <c r="D2142" s="1" t="s">
        <v>17</v>
      </c>
      <c r="E2142" s="1" t="s">
        <v>17</v>
      </c>
      <c r="F2142" s="2">
        <v>45535</v>
      </c>
      <c r="G2142" s="2">
        <v>45505</v>
      </c>
      <c r="H2142" s="1" t="s">
        <v>5533</v>
      </c>
      <c r="I2142" s="1" t="s">
        <v>5534</v>
      </c>
      <c r="J2142" s="1" t="s">
        <v>814</v>
      </c>
      <c r="K2142" s="1" t="s">
        <v>801</v>
      </c>
      <c r="L2142" s="1" t="s">
        <v>4168</v>
      </c>
      <c r="M2142" s="1"/>
      <c r="N2142" s="1"/>
      <c r="O2142" s="1"/>
      <c r="P2142" s="40">
        <v>544.25334471471388</v>
      </c>
      <c r="Q2142" s="37" t="str">
        <f>IF(C2142="ForthPoint","ForthPoint",IF(D2142="Intercompany",_xlfn.XLOOKUP(E2142,'Dept Lookup'!B:B,'Dept Lookup'!A:A),Modified!D2142))</f>
        <v>Data Engineering</v>
      </c>
      <c r="R2142" t="str">
        <f t="shared" si="169"/>
        <v>Globalization Partners</v>
      </c>
      <c r="S2142" s="1" t="s">
        <v>707</v>
      </c>
      <c r="T2142">
        <f t="shared" si="170"/>
        <v>0</v>
      </c>
      <c r="U2142" s="25" t="str">
        <f>IF(K2142&gt;0,K2142,_xlfn.XLOOKUP(M2142,'Client Lookup'!L:L,'Client Lookup'!N:N))</f>
        <v>36408</v>
      </c>
      <c r="V2142" t="str">
        <f>_xlfn.XLOOKUP(_xlfn.NUMBERVALUE(U2142),'Project Lookup'!X:X,'Project Lookup'!B:B)</f>
        <v>Globalization Partners SOW #38 - Data Engineering Team Renewal</v>
      </c>
      <c r="X2142" t="str">
        <f t="shared" si="171"/>
        <v>460 Globalization Partners Inc. : 1365 Globalization Partners SOW #38 - Data Engineering Team Renewal</v>
      </c>
      <c r="Y2142" t="str">
        <f t="shared" si="172"/>
        <v>460 Globalization Partners Inc.</v>
      </c>
      <c r="Z2142" t="str">
        <f t="shared" si="173"/>
        <v>460 Globalization Partners Inc.</v>
      </c>
      <c r="AA2142" t="str">
        <f>_xlfn.XLOOKUP(Z2142,'Client Lookup'!A:A,'Client Lookup'!C:C)</f>
        <v>Globalization Partners</v>
      </c>
      <c r="AC2142" t="e">
        <f>_xlfn.XLOOKUP(K2142,'Results vs Forecast'!K:K,'Results vs Forecast'!K:K)</f>
        <v>#N/A</v>
      </c>
    </row>
    <row r="2143" spans="1:29" hidden="1">
      <c r="A2143" s="39"/>
      <c r="B2143" s="1" t="s">
        <v>700</v>
      </c>
      <c r="C2143" s="1" t="s">
        <v>1370</v>
      </c>
      <c r="D2143" s="1" t="s">
        <v>17</v>
      </c>
      <c r="E2143" s="1" t="s">
        <v>17</v>
      </c>
      <c r="F2143" s="2">
        <v>45535</v>
      </c>
      <c r="G2143" s="2">
        <v>45505</v>
      </c>
      <c r="H2143" s="1" t="s">
        <v>5535</v>
      </c>
      <c r="I2143" s="1" t="s">
        <v>5536</v>
      </c>
      <c r="J2143" s="1" t="s">
        <v>799</v>
      </c>
      <c r="K2143" s="1" t="s">
        <v>797</v>
      </c>
      <c r="L2143" s="1" t="s">
        <v>3338</v>
      </c>
      <c r="M2143" s="1"/>
      <c r="N2143" s="1"/>
      <c r="O2143" s="1"/>
      <c r="P2143" s="40">
        <v>160.07451315138644</v>
      </c>
      <c r="Q2143" s="37" t="str">
        <f>IF(C2143="ForthPoint","ForthPoint",IF(D2143="Intercompany",_xlfn.XLOOKUP(E2143,'Dept Lookup'!B:B,'Dept Lookup'!A:A),Modified!D2143))</f>
        <v>Data Engineering</v>
      </c>
      <c r="R2143" t="str">
        <f t="shared" si="169"/>
        <v>Fedefarma</v>
      </c>
      <c r="S2143" s="1" t="s">
        <v>707</v>
      </c>
      <c r="T2143">
        <f t="shared" si="170"/>
        <v>0</v>
      </c>
      <c r="U2143" s="25" t="str">
        <f>IF(K2143&gt;0,K2143,_xlfn.XLOOKUP(M2143,'Client Lookup'!L:L,'Client Lookup'!N:N))</f>
        <v>28678</v>
      </c>
      <c r="V2143" t="str">
        <f>_xlfn.XLOOKUP(_xlfn.NUMBERVALUE(U2143),'Project Lookup'!X:X,'Project Lookup'!B:B)</f>
        <v>Fedefarma: Landing Zone Assessment &amp; Recommendation Phase</v>
      </c>
      <c r="X2143" t="str">
        <f t="shared" si="171"/>
        <v>456 ICC in Montevideo represents Blend360 : 1166 Fedefarma: Landing Zone Assessment &amp; Recommendation Phase</v>
      </c>
      <c r="Y2143" t="str">
        <f t="shared" si="172"/>
        <v>456 ICC in Montevideo represents Blend360</v>
      </c>
      <c r="Z2143" t="str">
        <f t="shared" si="173"/>
        <v>456 ICC in Montevideo represents Blend360</v>
      </c>
      <c r="AA2143" t="str">
        <f>_xlfn.XLOOKUP(Z2143,'Client Lookup'!A:A,'Client Lookup'!C:C)</f>
        <v>Fedefarma</v>
      </c>
      <c r="AC2143" t="e">
        <f>_xlfn.XLOOKUP(K2143,'Results vs Forecast'!K:K,'Results vs Forecast'!K:K)</f>
        <v>#N/A</v>
      </c>
    </row>
    <row r="2144" spans="1:29" hidden="1">
      <c r="A2144" s="39"/>
      <c r="B2144" s="1" t="s">
        <v>700</v>
      </c>
      <c r="C2144" s="1" t="s">
        <v>1370</v>
      </c>
      <c r="D2144" s="1" t="s">
        <v>17</v>
      </c>
      <c r="E2144" s="1" t="s">
        <v>17</v>
      </c>
      <c r="F2144" s="2">
        <v>45535</v>
      </c>
      <c r="G2144" s="2">
        <v>45505</v>
      </c>
      <c r="H2144" s="1" t="s">
        <v>5537</v>
      </c>
      <c r="I2144" s="1" t="s">
        <v>5538</v>
      </c>
      <c r="J2144" s="1" t="s">
        <v>536</v>
      </c>
      <c r="K2144" s="1" t="s">
        <v>792</v>
      </c>
      <c r="L2144" s="1" t="s">
        <v>3512</v>
      </c>
      <c r="M2144" s="1"/>
      <c r="N2144" s="1"/>
      <c r="O2144" s="1"/>
      <c r="P2144" s="40">
        <v>360.16765459061952</v>
      </c>
      <c r="Q2144" s="37" t="str">
        <f>IF(C2144="ForthPoint","ForthPoint",IF(D2144="Intercompany",_xlfn.XLOOKUP(E2144,'Dept Lookup'!B:B,'Dept Lookup'!A:A),Modified!D2144))</f>
        <v>Data Engineering</v>
      </c>
      <c r="R2144" t="str">
        <f t="shared" si="169"/>
        <v>Globalization Partners</v>
      </c>
      <c r="S2144" s="1" t="s">
        <v>707</v>
      </c>
      <c r="T2144">
        <f t="shared" si="170"/>
        <v>0</v>
      </c>
      <c r="U2144" s="25" t="str">
        <f>IF(K2144&gt;0,K2144,_xlfn.XLOOKUP(M2144,'Client Lookup'!L:L,'Client Lookup'!N:N))</f>
        <v>25867</v>
      </c>
      <c r="V2144" t="str">
        <f>_xlfn.XLOOKUP(_xlfn.NUMBERVALUE(U2144),'Project Lookup'!X:X,'Project Lookup'!B:B)</f>
        <v>GP SOW #34</v>
      </c>
      <c r="X2144" t="str">
        <f t="shared" si="171"/>
        <v>460 Globalization Partners Inc. : 1029 GP SOW #34</v>
      </c>
      <c r="Y2144" t="str">
        <f t="shared" si="172"/>
        <v>460 Globalization Partners Inc.</v>
      </c>
      <c r="Z2144" t="str">
        <f t="shared" si="173"/>
        <v>460 Globalization Partners Inc.</v>
      </c>
      <c r="AA2144" t="str">
        <f>_xlfn.XLOOKUP(Z2144,'Client Lookup'!A:A,'Client Lookup'!C:C)</f>
        <v>Globalization Partners</v>
      </c>
      <c r="AC2144" t="e">
        <f>_xlfn.XLOOKUP(K2144,'Results vs Forecast'!K:K,'Results vs Forecast'!K:K)</f>
        <v>#N/A</v>
      </c>
    </row>
    <row r="2145" spans="1:29" hidden="1">
      <c r="A2145" s="39"/>
      <c r="B2145" s="1" t="s">
        <v>700</v>
      </c>
      <c r="C2145" s="1" t="s">
        <v>1370</v>
      </c>
      <c r="D2145" s="1" t="s">
        <v>17</v>
      </c>
      <c r="E2145" s="1" t="s">
        <v>17</v>
      </c>
      <c r="F2145" s="2">
        <v>45535</v>
      </c>
      <c r="G2145" s="2">
        <v>45505</v>
      </c>
      <c r="H2145" s="1" t="s">
        <v>5539</v>
      </c>
      <c r="I2145" s="1" t="s">
        <v>5540</v>
      </c>
      <c r="J2145" s="1" t="s">
        <v>643</v>
      </c>
      <c r="K2145" s="1" t="s">
        <v>890</v>
      </c>
      <c r="L2145" s="1" t="s">
        <v>3373</v>
      </c>
      <c r="M2145" s="1"/>
      <c r="N2145" s="1"/>
      <c r="O2145" s="1"/>
      <c r="P2145" s="40">
        <v>520.2421677420059</v>
      </c>
      <c r="Q2145" s="37" t="str">
        <f>IF(C2145="ForthPoint","ForthPoint",IF(D2145="Intercompany",_xlfn.XLOOKUP(E2145,'Dept Lookup'!B:B,'Dept Lookup'!A:A),Modified!D2145))</f>
        <v>Data Engineering</v>
      </c>
      <c r="R2145" t="str">
        <f t="shared" si="169"/>
        <v>The Blackstone Group</v>
      </c>
      <c r="S2145" s="1" t="s">
        <v>707</v>
      </c>
      <c r="T2145">
        <f t="shared" si="170"/>
        <v>0</v>
      </c>
      <c r="U2145" s="25" t="str">
        <f>IF(K2145&gt;0,K2145,_xlfn.XLOOKUP(M2145,'Client Lookup'!L:L,'Client Lookup'!N:N))</f>
        <v>32875</v>
      </c>
      <c r="V2145" t="str">
        <f>_xlfn.XLOOKUP(_xlfn.NUMBERVALUE(U2145),'Project Lookup'!X:X,'Project Lookup'!B:B)</f>
        <v>Blackstone - SOW#24 FS Engineer (Seb Team)</v>
      </c>
      <c r="X2145" t="str">
        <f t="shared" si="171"/>
        <v>468 Blackstone Inc. : 1285 Blackstone - SOW#24 FS Engineer (Seb Team)</v>
      </c>
      <c r="Y2145" t="str">
        <f t="shared" si="172"/>
        <v>468 Blackstone Inc.</v>
      </c>
      <c r="Z2145" t="str">
        <f t="shared" si="173"/>
        <v>468 Blackstone Inc.</v>
      </c>
      <c r="AA2145" t="str">
        <f>_xlfn.XLOOKUP(Z2145,'Client Lookup'!A:A,'Client Lookup'!C:C)</f>
        <v>The Blackstone Group</v>
      </c>
      <c r="AC2145" t="e">
        <f>_xlfn.XLOOKUP(K2145,'Results vs Forecast'!K:K,'Results vs Forecast'!K:K)</f>
        <v>#N/A</v>
      </c>
    </row>
    <row r="2146" spans="1:29" hidden="1">
      <c r="A2146" s="39"/>
      <c r="B2146" s="1" t="s">
        <v>700</v>
      </c>
      <c r="C2146" s="1" t="s">
        <v>1370</v>
      </c>
      <c r="D2146" s="1" t="s">
        <v>17</v>
      </c>
      <c r="E2146" s="1" t="s">
        <v>17</v>
      </c>
      <c r="F2146" s="2">
        <v>45535</v>
      </c>
      <c r="G2146" s="2">
        <v>45505</v>
      </c>
      <c r="H2146" s="1" t="s">
        <v>5541</v>
      </c>
      <c r="I2146" s="1" t="s">
        <v>5542</v>
      </c>
      <c r="J2146" s="1" t="s">
        <v>642</v>
      </c>
      <c r="K2146" s="1" t="s">
        <v>881</v>
      </c>
      <c r="L2146" s="1" t="s">
        <v>3416</v>
      </c>
      <c r="M2146" s="1"/>
      <c r="N2146" s="1"/>
      <c r="O2146" s="1"/>
      <c r="P2146" s="40">
        <v>560.2607960298526</v>
      </c>
      <c r="Q2146" s="37" t="str">
        <f>IF(C2146="ForthPoint","ForthPoint",IF(D2146="Intercompany",_xlfn.XLOOKUP(E2146,'Dept Lookup'!B:B,'Dept Lookup'!A:A),Modified!D2146))</f>
        <v>Data Engineering</v>
      </c>
      <c r="R2146" t="str">
        <f t="shared" si="169"/>
        <v>The Blackstone Group</v>
      </c>
      <c r="S2146" s="1" t="s">
        <v>707</v>
      </c>
      <c r="T2146">
        <f t="shared" si="170"/>
        <v>0</v>
      </c>
      <c r="U2146" s="25" t="str">
        <f>IF(K2146&gt;0,K2146,_xlfn.XLOOKUP(M2146,'Client Lookup'!L:L,'Client Lookup'!N:N))</f>
        <v>32036</v>
      </c>
      <c r="V2146" t="str">
        <f>_xlfn.XLOOKUP(_xlfn.NUMBERVALUE(U2146),'Project Lookup'!X:X,'Project Lookup'!B:B)</f>
        <v>Blackstone - Python Engineers (James Team)</v>
      </c>
      <c r="X2146" t="str">
        <f t="shared" si="171"/>
        <v>468 Blackstone Inc. : 1255 Blackstone - Python Engineers (James Team)</v>
      </c>
      <c r="Y2146" t="str">
        <f t="shared" si="172"/>
        <v>468 Blackstone Inc.</v>
      </c>
      <c r="Z2146" t="str">
        <f t="shared" si="173"/>
        <v>468 Blackstone Inc.</v>
      </c>
      <c r="AA2146" t="str">
        <f>_xlfn.XLOOKUP(Z2146,'Client Lookup'!A:A,'Client Lookup'!C:C)</f>
        <v>The Blackstone Group</v>
      </c>
      <c r="AC2146" t="e">
        <f>_xlfn.XLOOKUP(K2146,'Results vs Forecast'!K:K,'Results vs Forecast'!K:K)</f>
        <v>#N/A</v>
      </c>
    </row>
    <row r="2147" spans="1:29" hidden="1">
      <c r="A2147" s="39"/>
      <c r="B2147" s="1" t="s">
        <v>700</v>
      </c>
      <c r="C2147" s="1" t="s">
        <v>1370</v>
      </c>
      <c r="D2147" s="1" t="s">
        <v>17</v>
      </c>
      <c r="E2147" s="1" t="s">
        <v>17</v>
      </c>
      <c r="F2147" s="2">
        <v>45535</v>
      </c>
      <c r="G2147" s="2">
        <v>45505</v>
      </c>
      <c r="H2147" s="1" t="s">
        <v>5543</v>
      </c>
      <c r="I2147" s="1" t="s">
        <v>5544</v>
      </c>
      <c r="J2147" s="1" t="s">
        <v>587</v>
      </c>
      <c r="K2147" s="1" t="s">
        <v>840</v>
      </c>
      <c r="L2147" s="1" t="s">
        <v>3446</v>
      </c>
      <c r="M2147" s="1"/>
      <c r="N2147" s="1"/>
      <c r="O2147" s="1"/>
      <c r="P2147" s="40">
        <v>520.2421677420059</v>
      </c>
      <c r="Q2147" s="37" t="str">
        <f>IF(C2147="ForthPoint","ForthPoint",IF(D2147="Intercompany",_xlfn.XLOOKUP(E2147,'Dept Lookup'!B:B,'Dept Lookup'!A:A),Modified!D2147))</f>
        <v>Data Engineering</v>
      </c>
      <c r="R2147" t="str">
        <f t="shared" si="169"/>
        <v>Madhive</v>
      </c>
      <c r="S2147" s="1" t="s">
        <v>707</v>
      </c>
      <c r="T2147">
        <f t="shared" si="170"/>
        <v>0</v>
      </c>
      <c r="U2147" s="25" t="str">
        <f>IF(K2147&gt;0,K2147,_xlfn.XLOOKUP(M2147,'Client Lookup'!L:L,'Client Lookup'!N:N))</f>
        <v>26788</v>
      </c>
      <c r="V2147" t="str">
        <f>_xlfn.XLOOKUP(_xlfn.NUMBERVALUE(U2147),'Project Lookup'!X:X,'Project Lookup'!B:B)</f>
        <v>Madhive - SOW1</v>
      </c>
      <c r="X2147" t="str">
        <f t="shared" si="171"/>
        <v>482 Madhive : 1111 Madhive - SOW1</v>
      </c>
      <c r="Y2147" t="str">
        <f t="shared" si="172"/>
        <v>482 Madhive</v>
      </c>
      <c r="Z2147" t="str">
        <f t="shared" si="173"/>
        <v>482 Madhive</v>
      </c>
      <c r="AA2147" t="str">
        <f>_xlfn.XLOOKUP(Z2147,'Client Lookup'!A:A,'Client Lookup'!C:C)</f>
        <v>Madhive</v>
      </c>
      <c r="AC2147" t="e">
        <f>_xlfn.XLOOKUP(K2147,'Results vs Forecast'!K:K,'Results vs Forecast'!K:K)</f>
        <v>#N/A</v>
      </c>
    </row>
    <row r="2148" spans="1:29" hidden="1">
      <c r="A2148" s="39"/>
      <c r="B2148" s="1" t="s">
        <v>700</v>
      </c>
      <c r="C2148" s="1" t="s">
        <v>1370</v>
      </c>
      <c r="D2148" s="1" t="s">
        <v>17</v>
      </c>
      <c r="E2148" s="1" t="s">
        <v>17</v>
      </c>
      <c r="F2148" s="2">
        <v>45535</v>
      </c>
      <c r="G2148" s="2">
        <v>45505</v>
      </c>
      <c r="H2148" s="1" t="s">
        <v>5545</v>
      </c>
      <c r="I2148" s="1" t="s">
        <v>5546</v>
      </c>
      <c r="J2148" s="1" t="s">
        <v>617</v>
      </c>
      <c r="K2148" s="1" t="s">
        <v>860</v>
      </c>
      <c r="L2148" s="1" t="s">
        <v>2892</v>
      </c>
      <c r="M2148" s="1"/>
      <c r="N2148" s="1"/>
      <c r="O2148" s="1"/>
      <c r="P2148" s="40">
        <v>280.1303980149263</v>
      </c>
      <c r="Q2148" s="37" t="str">
        <f>IF(C2148="ForthPoint","ForthPoint",IF(D2148="Intercompany",_xlfn.XLOOKUP(E2148,'Dept Lookup'!B:B,'Dept Lookup'!A:A),Modified!D2148))</f>
        <v>Data Engineering</v>
      </c>
      <c r="R2148" t="str">
        <f t="shared" si="169"/>
        <v>Roku</v>
      </c>
      <c r="S2148" s="1" t="s">
        <v>707</v>
      </c>
      <c r="T2148">
        <f t="shared" si="170"/>
        <v>0</v>
      </c>
      <c r="U2148" s="25" t="str">
        <f>IF(K2148&gt;0,K2148,_xlfn.XLOOKUP(M2148,'Client Lookup'!L:L,'Client Lookup'!N:N))</f>
        <v>25138</v>
      </c>
      <c r="V2148" t="str">
        <f>_xlfn.XLOOKUP(_xlfn.NUMBERVALUE(U2148),'Project Lookup'!X:X,'Project Lookup'!B:B)</f>
        <v>SOW#1 2024 - DE &amp; BI Team</v>
      </c>
      <c r="X2148" t="str">
        <f t="shared" si="171"/>
        <v>459 Roku Inc. : 966 SOW#1 2024 - DE &amp; BI Team</v>
      </c>
      <c r="Y2148" t="str">
        <f t="shared" si="172"/>
        <v>459 Roku Inc.</v>
      </c>
      <c r="Z2148" t="str">
        <f t="shared" si="173"/>
        <v>459 Roku Inc.</v>
      </c>
      <c r="AA2148" t="str">
        <f>_xlfn.XLOOKUP(Z2148,'Client Lookup'!A:A,'Client Lookup'!C:C)</f>
        <v>Roku</v>
      </c>
      <c r="AC2148" t="e">
        <f>_xlfn.XLOOKUP(K2148,'Results vs Forecast'!K:K,'Results vs Forecast'!K:K)</f>
        <v>#N/A</v>
      </c>
    </row>
    <row r="2149" spans="1:29" hidden="1">
      <c r="A2149" s="39"/>
      <c r="B2149" s="1" t="s">
        <v>700</v>
      </c>
      <c r="C2149" s="1" t="s">
        <v>701</v>
      </c>
      <c r="D2149" s="1" t="s">
        <v>17</v>
      </c>
      <c r="E2149" s="1" t="s">
        <v>17</v>
      </c>
      <c r="F2149" s="2">
        <v>45535</v>
      </c>
      <c r="G2149" s="2">
        <v>45505</v>
      </c>
      <c r="H2149" s="1" t="s">
        <v>5547</v>
      </c>
      <c r="I2149" s="1" t="s">
        <v>5548</v>
      </c>
      <c r="J2149" s="1" t="s">
        <v>666</v>
      </c>
      <c r="K2149" s="1" t="s">
        <v>917</v>
      </c>
      <c r="L2149" s="1" t="s">
        <v>1865</v>
      </c>
      <c r="M2149" s="1"/>
      <c r="N2149" s="1"/>
      <c r="O2149" s="1"/>
      <c r="P2149" s="40">
        <v>352.97</v>
      </c>
      <c r="Q2149" s="37" t="str">
        <f>IF(C2149="ForthPoint","ForthPoint",IF(D2149="Intercompany",_xlfn.XLOOKUP(E2149,'Dept Lookup'!B:B,'Dept Lookup'!A:A),Modified!D2149))</f>
        <v>Data Engineering</v>
      </c>
      <c r="R2149" t="str">
        <f t="shared" si="169"/>
        <v>Visa</v>
      </c>
      <c r="S2149" s="1" t="s">
        <v>707</v>
      </c>
      <c r="T2149">
        <f t="shared" si="170"/>
        <v>0</v>
      </c>
      <c r="U2149" s="25" t="str">
        <f>IF(K2149&gt;0,K2149,_xlfn.XLOOKUP(M2149,'Client Lookup'!L:L,'Client Lookup'!N:N))</f>
        <v>31318</v>
      </c>
      <c r="V2149" t="str">
        <f>_xlfn.XLOOKUP(_xlfn.NUMBERVALUE(U2149),'Project Lookup'!X:X,'Project Lookup'!B:B)</f>
        <v>NextGen Solutions</v>
      </c>
      <c r="X2149" t="str">
        <f t="shared" si="171"/>
        <v>11 Visa : 1246 NextGen Solutions</v>
      </c>
      <c r="Y2149" t="str">
        <f t="shared" si="172"/>
        <v>11 Visa</v>
      </c>
      <c r="Z2149" t="str">
        <f t="shared" si="173"/>
        <v>11 Visa</v>
      </c>
      <c r="AA2149" t="str">
        <f>_xlfn.XLOOKUP(Z2149,'Client Lookup'!A:A,'Client Lookup'!C:C)</f>
        <v>Visa</v>
      </c>
      <c r="AC2149" t="e">
        <f>_xlfn.XLOOKUP(K2149,'Results vs Forecast'!K:K,'Results vs Forecast'!K:K)</f>
        <v>#N/A</v>
      </c>
    </row>
    <row r="2150" spans="1:29" hidden="1">
      <c r="A2150" s="39"/>
      <c r="B2150" s="1" t="s">
        <v>700</v>
      </c>
      <c r="C2150" s="1" t="s">
        <v>1370</v>
      </c>
      <c r="D2150" s="1" t="s">
        <v>17</v>
      </c>
      <c r="E2150" s="1" t="s">
        <v>17</v>
      </c>
      <c r="F2150" s="2">
        <v>45535</v>
      </c>
      <c r="G2150" s="2">
        <v>45505</v>
      </c>
      <c r="H2150" s="1" t="s">
        <v>5549</v>
      </c>
      <c r="I2150" s="1" t="s">
        <v>5550</v>
      </c>
      <c r="J2150" s="1" t="s">
        <v>645</v>
      </c>
      <c r="K2150" s="1" t="s">
        <v>891</v>
      </c>
      <c r="L2150" s="1" t="s">
        <v>3332</v>
      </c>
      <c r="M2150" s="1"/>
      <c r="N2150" s="1"/>
      <c r="O2150" s="1"/>
      <c r="P2150" s="40">
        <v>440.20491116631274</v>
      </c>
      <c r="Q2150" s="37" t="str">
        <f>IF(C2150="ForthPoint","ForthPoint",IF(D2150="Intercompany",_xlfn.XLOOKUP(E2150,'Dept Lookup'!B:B,'Dept Lookup'!A:A),Modified!D2150))</f>
        <v>Data Engineering</v>
      </c>
      <c r="R2150" t="str">
        <f t="shared" si="169"/>
        <v>The Blackstone Group</v>
      </c>
      <c r="S2150" s="1" t="s">
        <v>707</v>
      </c>
      <c r="T2150">
        <f t="shared" si="170"/>
        <v>0</v>
      </c>
      <c r="U2150" s="25" t="str">
        <f>IF(K2150&gt;0,K2150,_xlfn.XLOOKUP(M2150,'Client Lookup'!L:L,'Client Lookup'!N:N))</f>
        <v>25160</v>
      </c>
      <c r="V2150" t="str">
        <f>_xlfn.XLOOKUP(_xlfn.NUMBERVALUE(U2150),'Project Lookup'!X:X,'Project Lookup'!B:B)</f>
        <v>Blackstone SOW #12</v>
      </c>
      <c r="X2150" t="str">
        <f t="shared" si="171"/>
        <v>468 Blackstone Inc. : 988 Blackstone SOW #12</v>
      </c>
      <c r="Y2150" t="str">
        <f t="shared" si="172"/>
        <v>468 Blackstone Inc.</v>
      </c>
      <c r="Z2150" t="str">
        <f t="shared" si="173"/>
        <v>468 Blackstone Inc.</v>
      </c>
      <c r="AA2150" t="str">
        <f>_xlfn.XLOOKUP(Z2150,'Client Lookup'!A:A,'Client Lookup'!C:C)</f>
        <v>The Blackstone Group</v>
      </c>
      <c r="AC2150" t="e">
        <f>_xlfn.XLOOKUP(K2150,'Results vs Forecast'!K:K,'Results vs Forecast'!K:K)</f>
        <v>#N/A</v>
      </c>
    </row>
    <row r="2151" spans="1:29" hidden="1">
      <c r="A2151" s="39"/>
      <c r="B2151" s="1" t="s">
        <v>700</v>
      </c>
      <c r="C2151" s="1" t="s">
        <v>1370</v>
      </c>
      <c r="D2151" s="1" t="s">
        <v>17</v>
      </c>
      <c r="E2151" s="1" t="s">
        <v>17</v>
      </c>
      <c r="F2151" s="2">
        <v>45535</v>
      </c>
      <c r="G2151" s="2">
        <v>45505</v>
      </c>
      <c r="H2151" s="1" t="s">
        <v>5551</v>
      </c>
      <c r="I2151" s="1" t="s">
        <v>5552</v>
      </c>
      <c r="J2151" s="1" t="s">
        <v>617</v>
      </c>
      <c r="K2151" s="1" t="s">
        <v>860</v>
      </c>
      <c r="L2151" s="1" t="s">
        <v>2892</v>
      </c>
      <c r="M2151" s="1"/>
      <c r="N2151" s="1"/>
      <c r="O2151" s="1"/>
      <c r="P2151" s="40">
        <v>464.21608813902071</v>
      </c>
      <c r="Q2151" s="37" t="str">
        <f>IF(C2151="ForthPoint","ForthPoint",IF(D2151="Intercompany",_xlfn.XLOOKUP(E2151,'Dept Lookup'!B:B,'Dept Lookup'!A:A),Modified!D2151))</f>
        <v>Data Engineering</v>
      </c>
      <c r="R2151" t="str">
        <f t="shared" si="169"/>
        <v>Roku</v>
      </c>
      <c r="S2151" s="1" t="s">
        <v>707</v>
      </c>
      <c r="T2151">
        <f t="shared" si="170"/>
        <v>0</v>
      </c>
      <c r="U2151" s="25" t="str">
        <f>IF(K2151&gt;0,K2151,_xlfn.XLOOKUP(M2151,'Client Lookup'!L:L,'Client Lookup'!N:N))</f>
        <v>25138</v>
      </c>
      <c r="V2151" t="str">
        <f>_xlfn.XLOOKUP(_xlfn.NUMBERVALUE(U2151),'Project Lookup'!X:X,'Project Lookup'!B:B)</f>
        <v>SOW#1 2024 - DE &amp; BI Team</v>
      </c>
      <c r="X2151" t="str">
        <f t="shared" si="171"/>
        <v>459 Roku Inc. : 966 SOW#1 2024 - DE &amp; BI Team</v>
      </c>
      <c r="Y2151" t="str">
        <f t="shared" si="172"/>
        <v>459 Roku Inc.</v>
      </c>
      <c r="Z2151" t="str">
        <f t="shared" si="173"/>
        <v>459 Roku Inc.</v>
      </c>
      <c r="AA2151" t="str">
        <f>_xlfn.XLOOKUP(Z2151,'Client Lookup'!A:A,'Client Lookup'!C:C)</f>
        <v>Roku</v>
      </c>
      <c r="AC2151" t="e">
        <f>_xlfn.XLOOKUP(K2151,'Results vs Forecast'!K:K,'Results vs Forecast'!K:K)</f>
        <v>#N/A</v>
      </c>
    </row>
    <row r="2152" spans="1:29" hidden="1">
      <c r="A2152" s="39"/>
      <c r="B2152" s="1" t="s">
        <v>700</v>
      </c>
      <c r="C2152" s="1" t="s">
        <v>1370</v>
      </c>
      <c r="D2152" s="1" t="s">
        <v>17</v>
      </c>
      <c r="E2152" s="1" t="s">
        <v>17</v>
      </c>
      <c r="F2152" s="2">
        <v>45535</v>
      </c>
      <c r="G2152" s="2">
        <v>45505</v>
      </c>
      <c r="H2152" s="1" t="s">
        <v>5553</v>
      </c>
      <c r="I2152" s="1" t="s">
        <v>5554</v>
      </c>
      <c r="J2152" s="1" t="s">
        <v>640</v>
      </c>
      <c r="K2152" s="1" t="s">
        <v>884</v>
      </c>
      <c r="L2152" s="1" t="s">
        <v>3366</v>
      </c>
      <c r="M2152" s="1"/>
      <c r="N2152" s="1"/>
      <c r="O2152" s="1"/>
      <c r="P2152" s="40">
        <v>560.2607960298526</v>
      </c>
      <c r="Q2152" s="37" t="str">
        <f>IF(C2152="ForthPoint","ForthPoint",IF(D2152="Intercompany",_xlfn.XLOOKUP(E2152,'Dept Lookup'!B:B,'Dept Lookup'!A:A),Modified!D2152))</f>
        <v>Data Engineering</v>
      </c>
      <c r="R2152" t="str">
        <f t="shared" si="169"/>
        <v>The Blackstone Group</v>
      </c>
      <c r="S2152" s="1" t="s">
        <v>707</v>
      </c>
      <c r="T2152">
        <f t="shared" si="170"/>
        <v>0</v>
      </c>
      <c r="U2152" s="25" t="str">
        <f>IF(K2152&gt;0,K2152,_xlfn.XLOOKUP(M2152,'Client Lookup'!L:L,'Client Lookup'!N:N))</f>
        <v>29210</v>
      </c>
      <c r="V2152" t="str">
        <f>_xlfn.XLOOKUP(_xlfn.NUMBERVALUE(U2152),'Project Lookup'!X:X,'Project Lookup'!B:B)</f>
        <v>Blackstone - SOW#15 - Developer Experience Team (.Net)</v>
      </c>
      <c r="X2152" t="str">
        <f t="shared" si="171"/>
        <v>468 Blackstone Inc. : 1189 Blackstone - SOW#15 - Developer Experience Team (.Net)</v>
      </c>
      <c r="Y2152" t="str">
        <f t="shared" si="172"/>
        <v>468 Blackstone Inc.</v>
      </c>
      <c r="Z2152" t="str">
        <f t="shared" si="173"/>
        <v>468 Blackstone Inc.</v>
      </c>
      <c r="AA2152" t="str">
        <f>_xlfn.XLOOKUP(Z2152,'Client Lookup'!A:A,'Client Lookup'!C:C)</f>
        <v>The Blackstone Group</v>
      </c>
      <c r="AC2152" t="e">
        <f>_xlfn.XLOOKUP(K2152,'Results vs Forecast'!K:K,'Results vs Forecast'!K:K)</f>
        <v>#N/A</v>
      </c>
    </row>
    <row r="2153" spans="1:29" hidden="1">
      <c r="A2153" s="39"/>
      <c r="B2153" s="1" t="s">
        <v>700</v>
      </c>
      <c r="C2153" s="1" t="s">
        <v>1370</v>
      </c>
      <c r="D2153" s="1" t="s">
        <v>17</v>
      </c>
      <c r="E2153" s="1" t="s">
        <v>17</v>
      </c>
      <c r="F2153" s="2">
        <v>45535</v>
      </c>
      <c r="G2153" s="2">
        <v>45505</v>
      </c>
      <c r="H2153" s="1" t="s">
        <v>5555</v>
      </c>
      <c r="I2153" s="1" t="s">
        <v>5556</v>
      </c>
      <c r="J2153" s="1" t="s">
        <v>593</v>
      </c>
      <c r="K2153" s="1" t="s">
        <v>842</v>
      </c>
      <c r="L2153" s="1" t="s">
        <v>1809</v>
      </c>
      <c r="M2153" s="1"/>
      <c r="N2153" s="1"/>
      <c r="O2153" s="1"/>
      <c r="P2153" s="40">
        <v>638.29712119115345</v>
      </c>
      <c r="Q2153" s="37" t="str">
        <f>IF(C2153="ForthPoint","ForthPoint",IF(D2153="Intercompany",_xlfn.XLOOKUP(E2153,'Dept Lookup'!B:B,'Dept Lookup'!A:A),Modified!D2153))</f>
        <v>Data Engineering</v>
      </c>
      <c r="R2153" t="str">
        <f t="shared" si="169"/>
        <v>MasterCard</v>
      </c>
      <c r="S2153" s="1" t="s">
        <v>707</v>
      </c>
      <c r="T2153">
        <f t="shared" si="170"/>
        <v>0</v>
      </c>
      <c r="U2153" s="25" t="str">
        <f>IF(K2153&gt;0,K2153,_xlfn.XLOOKUP(M2153,'Client Lookup'!L:L,'Client Lookup'!N:N))</f>
        <v>25146</v>
      </c>
      <c r="V2153" t="str">
        <f>_xlfn.XLOOKUP(_xlfn.NUMBERVALUE(U2153),'Project Lookup'!X:X,'Project Lookup'!B:B)</f>
        <v>Mastercard SOW #6</v>
      </c>
      <c r="X2153" t="str">
        <f t="shared" si="171"/>
        <v>461 Session M Inc. : 974 Mastercard SOW #6</v>
      </c>
      <c r="Y2153" t="str">
        <f t="shared" si="172"/>
        <v>461 Session M Inc.</v>
      </c>
      <c r="Z2153" t="str">
        <f t="shared" si="173"/>
        <v>461 Session M Inc.</v>
      </c>
      <c r="AA2153" t="str">
        <f>_xlfn.XLOOKUP(Z2153,'Client Lookup'!A:A,'Client Lookup'!C:C)</f>
        <v>MasterCard</v>
      </c>
      <c r="AC2153" t="e">
        <f>_xlfn.XLOOKUP(K2153,'Results vs Forecast'!K:K,'Results vs Forecast'!K:K)</f>
        <v>#N/A</v>
      </c>
    </row>
    <row r="2154" spans="1:29" hidden="1">
      <c r="A2154" s="39"/>
      <c r="B2154" s="1" t="s">
        <v>700</v>
      </c>
      <c r="C2154" s="1" t="s">
        <v>1370</v>
      </c>
      <c r="D2154" s="1" t="s">
        <v>17</v>
      </c>
      <c r="E2154" s="1" t="s">
        <v>17</v>
      </c>
      <c r="F2154" s="2">
        <v>45535</v>
      </c>
      <c r="G2154" s="2">
        <v>45505</v>
      </c>
      <c r="H2154" s="1" t="s">
        <v>5557</v>
      </c>
      <c r="I2154" s="1" t="s">
        <v>5558</v>
      </c>
      <c r="J2154" s="1" t="s">
        <v>645</v>
      </c>
      <c r="K2154" s="1" t="s">
        <v>891</v>
      </c>
      <c r="L2154" s="1" t="s">
        <v>3332</v>
      </c>
      <c r="M2154" s="1"/>
      <c r="N2154" s="1"/>
      <c r="O2154" s="1"/>
      <c r="P2154" s="40">
        <v>560.2607960298526</v>
      </c>
      <c r="Q2154" s="37" t="str">
        <f>IF(C2154="ForthPoint","ForthPoint",IF(D2154="Intercompany",_xlfn.XLOOKUP(E2154,'Dept Lookup'!B:B,'Dept Lookup'!A:A),Modified!D2154))</f>
        <v>Data Engineering</v>
      </c>
      <c r="R2154" t="str">
        <f t="shared" si="169"/>
        <v>The Blackstone Group</v>
      </c>
      <c r="S2154" s="1" t="s">
        <v>707</v>
      </c>
      <c r="T2154">
        <f t="shared" si="170"/>
        <v>0</v>
      </c>
      <c r="U2154" s="25" t="str">
        <f>IF(K2154&gt;0,K2154,_xlfn.XLOOKUP(M2154,'Client Lookup'!L:L,'Client Lookup'!N:N))</f>
        <v>25160</v>
      </c>
      <c r="V2154" t="str">
        <f>_xlfn.XLOOKUP(_xlfn.NUMBERVALUE(U2154),'Project Lookup'!X:X,'Project Lookup'!B:B)</f>
        <v>Blackstone SOW #12</v>
      </c>
      <c r="X2154" t="str">
        <f t="shared" si="171"/>
        <v>468 Blackstone Inc. : 988 Blackstone SOW #12</v>
      </c>
      <c r="Y2154" t="str">
        <f t="shared" si="172"/>
        <v>468 Blackstone Inc.</v>
      </c>
      <c r="Z2154" t="str">
        <f t="shared" si="173"/>
        <v>468 Blackstone Inc.</v>
      </c>
      <c r="AA2154" t="str">
        <f>_xlfn.XLOOKUP(Z2154,'Client Lookup'!A:A,'Client Lookup'!C:C)</f>
        <v>The Blackstone Group</v>
      </c>
      <c r="AC2154" t="e">
        <f>_xlfn.XLOOKUP(K2154,'Results vs Forecast'!K:K,'Results vs Forecast'!K:K)</f>
        <v>#N/A</v>
      </c>
    </row>
    <row r="2155" spans="1:29" hidden="1">
      <c r="A2155" s="39"/>
      <c r="B2155" s="1" t="s">
        <v>700</v>
      </c>
      <c r="C2155" s="1" t="s">
        <v>1370</v>
      </c>
      <c r="D2155" s="1" t="s">
        <v>17</v>
      </c>
      <c r="E2155" s="1" t="s">
        <v>17</v>
      </c>
      <c r="F2155" s="2">
        <v>45535</v>
      </c>
      <c r="G2155" s="2">
        <v>45505</v>
      </c>
      <c r="H2155" s="1" t="s">
        <v>5559</v>
      </c>
      <c r="I2155" s="1" t="s">
        <v>5560</v>
      </c>
      <c r="J2155" s="1" t="s">
        <v>618</v>
      </c>
      <c r="K2155" s="1" t="s">
        <v>859</v>
      </c>
      <c r="L2155" s="1" t="s">
        <v>3495</v>
      </c>
      <c r="M2155" s="1"/>
      <c r="N2155" s="1"/>
      <c r="O2155" s="1"/>
      <c r="P2155" s="40">
        <v>480.22353945415932</v>
      </c>
      <c r="Q2155" s="37" t="str">
        <f>IF(C2155="ForthPoint","ForthPoint",IF(D2155="Intercompany",_xlfn.XLOOKUP(E2155,'Dept Lookup'!B:B,'Dept Lookup'!A:A),Modified!D2155))</f>
        <v>Data Engineering</v>
      </c>
      <c r="R2155" t="str">
        <f t="shared" si="169"/>
        <v>Roku</v>
      </c>
      <c r="S2155" s="1" t="s">
        <v>707</v>
      </c>
      <c r="T2155">
        <f t="shared" si="170"/>
        <v>0</v>
      </c>
      <c r="U2155" s="25" t="str">
        <f>IF(K2155&gt;0,K2155,_xlfn.XLOOKUP(M2155,'Client Lookup'!L:L,'Client Lookup'!N:N))</f>
        <v>25140</v>
      </c>
      <c r="V2155" t="str">
        <f>_xlfn.XLOOKUP(_xlfn.NUMBERVALUE(U2155),'Project Lookup'!X:X,'Project Lookup'!B:B)</f>
        <v>Roku SOW 2 - Data Engineering Team</v>
      </c>
      <c r="X2155" t="str">
        <f t="shared" si="171"/>
        <v>459 Roku Inc. : 968 Roku SOW 2 - Data Engineering Team</v>
      </c>
      <c r="Y2155" t="str">
        <f t="shared" si="172"/>
        <v>459 Roku Inc.</v>
      </c>
      <c r="Z2155" t="str">
        <f t="shared" si="173"/>
        <v>459 Roku Inc.</v>
      </c>
      <c r="AA2155" t="str">
        <f>_xlfn.XLOOKUP(Z2155,'Client Lookup'!A:A,'Client Lookup'!C:C)</f>
        <v>Roku</v>
      </c>
      <c r="AC2155" t="e">
        <f>_xlfn.XLOOKUP(K2155,'Results vs Forecast'!K:K,'Results vs Forecast'!K:K)</f>
        <v>#N/A</v>
      </c>
    </row>
    <row r="2156" spans="1:29" hidden="1">
      <c r="A2156" s="39"/>
      <c r="B2156" s="1" t="s">
        <v>700</v>
      </c>
      <c r="C2156" s="1" t="s">
        <v>1370</v>
      </c>
      <c r="D2156" s="1" t="s">
        <v>17</v>
      </c>
      <c r="E2156" s="1" t="s">
        <v>17</v>
      </c>
      <c r="F2156" s="2">
        <v>45535</v>
      </c>
      <c r="G2156" s="2">
        <v>45505</v>
      </c>
      <c r="H2156" s="1" t="s">
        <v>5561</v>
      </c>
      <c r="I2156" s="1" t="s">
        <v>5562</v>
      </c>
      <c r="J2156" s="1" t="s">
        <v>617</v>
      </c>
      <c r="K2156" s="1" t="s">
        <v>860</v>
      </c>
      <c r="L2156" s="1" t="s">
        <v>2892</v>
      </c>
      <c r="M2156" s="1"/>
      <c r="N2156" s="1"/>
      <c r="O2156" s="1"/>
      <c r="P2156" s="40">
        <v>360.16765459061952</v>
      </c>
      <c r="Q2156" s="37" t="str">
        <f>IF(C2156="ForthPoint","ForthPoint",IF(D2156="Intercompany",_xlfn.XLOOKUP(E2156,'Dept Lookup'!B:B,'Dept Lookup'!A:A),Modified!D2156))</f>
        <v>Data Engineering</v>
      </c>
      <c r="R2156" t="str">
        <f t="shared" si="169"/>
        <v>Roku</v>
      </c>
      <c r="S2156" s="1" t="s">
        <v>707</v>
      </c>
      <c r="T2156">
        <f t="shared" si="170"/>
        <v>0</v>
      </c>
      <c r="U2156" s="25" t="str">
        <f>IF(K2156&gt;0,K2156,_xlfn.XLOOKUP(M2156,'Client Lookup'!L:L,'Client Lookup'!N:N))</f>
        <v>25138</v>
      </c>
      <c r="V2156" t="str">
        <f>_xlfn.XLOOKUP(_xlfn.NUMBERVALUE(U2156),'Project Lookup'!X:X,'Project Lookup'!B:B)</f>
        <v>SOW#1 2024 - DE &amp; BI Team</v>
      </c>
      <c r="X2156" t="str">
        <f t="shared" si="171"/>
        <v>459 Roku Inc. : 966 SOW#1 2024 - DE &amp; BI Team</v>
      </c>
      <c r="Y2156" t="str">
        <f t="shared" si="172"/>
        <v>459 Roku Inc.</v>
      </c>
      <c r="Z2156" t="str">
        <f t="shared" si="173"/>
        <v>459 Roku Inc.</v>
      </c>
      <c r="AA2156" t="str">
        <f>_xlfn.XLOOKUP(Z2156,'Client Lookup'!A:A,'Client Lookup'!C:C)</f>
        <v>Roku</v>
      </c>
      <c r="AC2156" t="e">
        <f>_xlfn.XLOOKUP(K2156,'Results vs Forecast'!K:K,'Results vs Forecast'!K:K)</f>
        <v>#N/A</v>
      </c>
    </row>
    <row r="2157" spans="1:29" hidden="1">
      <c r="A2157" s="39"/>
      <c r="B2157" s="1" t="s">
        <v>700</v>
      </c>
      <c r="C2157" s="1" t="s">
        <v>1370</v>
      </c>
      <c r="D2157" s="1" t="s">
        <v>17</v>
      </c>
      <c r="E2157" s="1" t="s">
        <v>17</v>
      </c>
      <c r="F2157" s="2">
        <v>45535</v>
      </c>
      <c r="G2157" s="2">
        <v>45505</v>
      </c>
      <c r="H2157" s="1" t="s">
        <v>5563</v>
      </c>
      <c r="I2157" s="1" t="s">
        <v>5564</v>
      </c>
      <c r="J2157" s="1" t="s">
        <v>617</v>
      </c>
      <c r="K2157" s="1" t="s">
        <v>860</v>
      </c>
      <c r="L2157" s="1" t="s">
        <v>2892</v>
      </c>
      <c r="M2157" s="1"/>
      <c r="N2157" s="1"/>
      <c r="O2157" s="1"/>
      <c r="P2157" s="40">
        <v>280.1303980149263</v>
      </c>
      <c r="Q2157" s="37" t="str">
        <f>IF(C2157="ForthPoint","ForthPoint",IF(D2157="Intercompany",_xlfn.XLOOKUP(E2157,'Dept Lookup'!B:B,'Dept Lookup'!A:A),Modified!D2157))</f>
        <v>Data Engineering</v>
      </c>
      <c r="R2157" t="str">
        <f t="shared" si="169"/>
        <v>Roku</v>
      </c>
      <c r="S2157" s="1" t="s">
        <v>707</v>
      </c>
      <c r="T2157">
        <f t="shared" si="170"/>
        <v>0</v>
      </c>
      <c r="U2157" s="25" t="str">
        <f>IF(K2157&gt;0,K2157,_xlfn.XLOOKUP(M2157,'Client Lookup'!L:L,'Client Lookup'!N:N))</f>
        <v>25138</v>
      </c>
      <c r="V2157" t="str">
        <f>_xlfn.XLOOKUP(_xlfn.NUMBERVALUE(U2157),'Project Lookup'!X:X,'Project Lookup'!B:B)</f>
        <v>SOW#1 2024 - DE &amp; BI Team</v>
      </c>
      <c r="X2157" t="str">
        <f t="shared" si="171"/>
        <v>459 Roku Inc. : 966 SOW#1 2024 - DE &amp; BI Team</v>
      </c>
      <c r="Y2157" t="str">
        <f t="shared" si="172"/>
        <v>459 Roku Inc.</v>
      </c>
      <c r="Z2157" t="str">
        <f t="shared" si="173"/>
        <v>459 Roku Inc.</v>
      </c>
      <c r="AA2157" t="str">
        <f>_xlfn.XLOOKUP(Z2157,'Client Lookup'!A:A,'Client Lookup'!C:C)</f>
        <v>Roku</v>
      </c>
      <c r="AC2157" t="e">
        <f>_xlfn.XLOOKUP(K2157,'Results vs Forecast'!K:K,'Results vs Forecast'!K:K)</f>
        <v>#N/A</v>
      </c>
    </row>
    <row r="2158" spans="1:29" hidden="1">
      <c r="A2158" s="39"/>
      <c r="B2158" s="1" t="s">
        <v>700</v>
      </c>
      <c r="C2158" s="1" t="s">
        <v>1370</v>
      </c>
      <c r="D2158" s="1" t="s">
        <v>17</v>
      </c>
      <c r="E2158" s="1" t="s">
        <v>17</v>
      </c>
      <c r="F2158" s="2">
        <v>45535</v>
      </c>
      <c r="G2158" s="2">
        <v>45505</v>
      </c>
      <c r="H2158" s="1" t="s">
        <v>5565</v>
      </c>
      <c r="I2158" s="1" t="s">
        <v>5566</v>
      </c>
      <c r="J2158" s="1" t="s">
        <v>617</v>
      </c>
      <c r="K2158" s="1" t="s">
        <v>860</v>
      </c>
      <c r="L2158" s="1" t="s">
        <v>2892</v>
      </c>
      <c r="M2158" s="1"/>
      <c r="N2158" s="1"/>
      <c r="O2158" s="1"/>
      <c r="P2158" s="40">
        <v>480.22353945415932</v>
      </c>
      <c r="Q2158" s="37" t="str">
        <f>IF(C2158="ForthPoint","ForthPoint",IF(D2158="Intercompany",_xlfn.XLOOKUP(E2158,'Dept Lookup'!B:B,'Dept Lookup'!A:A),Modified!D2158))</f>
        <v>Data Engineering</v>
      </c>
      <c r="R2158" t="str">
        <f t="shared" si="169"/>
        <v>Roku</v>
      </c>
      <c r="S2158" s="1" t="s">
        <v>707</v>
      </c>
      <c r="T2158">
        <f t="shared" si="170"/>
        <v>0</v>
      </c>
      <c r="U2158" s="25" t="str">
        <f>IF(K2158&gt;0,K2158,_xlfn.XLOOKUP(M2158,'Client Lookup'!L:L,'Client Lookup'!N:N))</f>
        <v>25138</v>
      </c>
      <c r="V2158" t="str">
        <f>_xlfn.XLOOKUP(_xlfn.NUMBERVALUE(U2158),'Project Lookup'!X:X,'Project Lookup'!B:B)</f>
        <v>SOW#1 2024 - DE &amp; BI Team</v>
      </c>
      <c r="X2158" t="str">
        <f t="shared" si="171"/>
        <v>459 Roku Inc. : 966 SOW#1 2024 - DE &amp; BI Team</v>
      </c>
      <c r="Y2158" t="str">
        <f t="shared" si="172"/>
        <v>459 Roku Inc.</v>
      </c>
      <c r="Z2158" t="str">
        <f t="shared" si="173"/>
        <v>459 Roku Inc.</v>
      </c>
      <c r="AA2158" t="str">
        <f>_xlfn.XLOOKUP(Z2158,'Client Lookup'!A:A,'Client Lookup'!C:C)</f>
        <v>Roku</v>
      </c>
      <c r="AC2158" t="e">
        <f>_xlfn.XLOOKUP(K2158,'Results vs Forecast'!K:K,'Results vs Forecast'!K:K)</f>
        <v>#N/A</v>
      </c>
    </row>
    <row r="2159" spans="1:29" hidden="1">
      <c r="A2159" s="39"/>
      <c r="B2159" s="1" t="s">
        <v>700</v>
      </c>
      <c r="C2159" s="1" t="s">
        <v>1370</v>
      </c>
      <c r="D2159" s="1" t="s">
        <v>17</v>
      </c>
      <c r="E2159" s="1" t="s">
        <v>17</v>
      </c>
      <c r="F2159" s="2">
        <v>45535</v>
      </c>
      <c r="G2159" s="2">
        <v>45505</v>
      </c>
      <c r="H2159" s="1" t="s">
        <v>5567</v>
      </c>
      <c r="I2159" s="1" t="s">
        <v>5568</v>
      </c>
      <c r="J2159" s="1" t="s">
        <v>812</v>
      </c>
      <c r="K2159" s="1" t="s">
        <v>795</v>
      </c>
      <c r="L2159" s="1" t="s">
        <v>3324</v>
      </c>
      <c r="M2159" s="1"/>
      <c r="N2159" s="1"/>
      <c r="O2159" s="1"/>
      <c r="P2159" s="40">
        <v>448.20863682388205</v>
      </c>
      <c r="Q2159" s="37" t="str">
        <f>IF(C2159="ForthPoint","ForthPoint",IF(D2159="Intercompany",_xlfn.XLOOKUP(E2159,'Dept Lookup'!B:B,'Dept Lookup'!A:A),Modified!D2159))</f>
        <v>Data Engineering</v>
      </c>
      <c r="R2159" t="str">
        <f t="shared" si="169"/>
        <v>Globalization Partners</v>
      </c>
      <c r="S2159" s="1" t="s">
        <v>707</v>
      </c>
      <c r="T2159">
        <f t="shared" si="170"/>
        <v>0</v>
      </c>
      <c r="U2159" s="25" t="str">
        <f>IF(K2159&gt;0,K2159,_xlfn.XLOOKUP(M2159,'Client Lookup'!L:L,'Client Lookup'!N:N))</f>
        <v>35885</v>
      </c>
      <c r="V2159" t="str">
        <f>_xlfn.XLOOKUP(_xlfn.NUMBERVALUE(U2159),'Project Lookup'!X:X,'Project Lookup'!B:B)</f>
        <v>Globalization Partners SOW #41 - Data Engineering Team Renewal</v>
      </c>
      <c r="X2159" t="str">
        <f t="shared" si="171"/>
        <v>460 Globalization Partners Inc. : 1349 Globalization Partners SOW #41 - Data Engineering Team Renewal</v>
      </c>
      <c r="Y2159" t="str">
        <f t="shared" si="172"/>
        <v>460 Globalization Partners Inc.</v>
      </c>
      <c r="Z2159" t="str">
        <f t="shared" si="173"/>
        <v>460 Globalization Partners Inc.</v>
      </c>
      <c r="AA2159" t="str">
        <f>_xlfn.XLOOKUP(Z2159,'Client Lookup'!A:A,'Client Lookup'!C:C)</f>
        <v>Globalization Partners</v>
      </c>
      <c r="AC2159" t="e">
        <f>_xlfn.XLOOKUP(K2159,'Results vs Forecast'!K:K,'Results vs Forecast'!K:K)</f>
        <v>#N/A</v>
      </c>
    </row>
    <row r="2160" spans="1:29" hidden="1">
      <c r="A2160" s="39"/>
      <c r="B2160" s="1" t="s">
        <v>700</v>
      </c>
      <c r="C2160" s="1" t="s">
        <v>1370</v>
      </c>
      <c r="D2160" s="1" t="s">
        <v>17</v>
      </c>
      <c r="E2160" s="1" t="s">
        <v>17</v>
      </c>
      <c r="F2160" s="2">
        <v>45535</v>
      </c>
      <c r="G2160" s="2">
        <v>45505</v>
      </c>
      <c r="H2160" s="1" t="s">
        <v>5569</v>
      </c>
      <c r="I2160" s="1" t="s">
        <v>5570</v>
      </c>
      <c r="J2160" s="1" t="s">
        <v>645</v>
      </c>
      <c r="K2160" s="1" t="s">
        <v>891</v>
      </c>
      <c r="L2160" s="1" t="s">
        <v>3332</v>
      </c>
      <c r="M2160" s="1"/>
      <c r="N2160" s="1"/>
      <c r="O2160" s="1"/>
      <c r="P2160" s="40">
        <v>480.22353945415932</v>
      </c>
      <c r="Q2160" s="37" t="str">
        <f>IF(C2160="ForthPoint","ForthPoint",IF(D2160="Intercompany",_xlfn.XLOOKUP(E2160,'Dept Lookup'!B:B,'Dept Lookup'!A:A),Modified!D2160))</f>
        <v>Data Engineering</v>
      </c>
      <c r="R2160" t="str">
        <f t="shared" si="169"/>
        <v>The Blackstone Group</v>
      </c>
      <c r="S2160" s="1" t="s">
        <v>707</v>
      </c>
      <c r="T2160">
        <f t="shared" si="170"/>
        <v>0</v>
      </c>
      <c r="U2160" s="25" t="str">
        <f>IF(K2160&gt;0,K2160,_xlfn.XLOOKUP(M2160,'Client Lookup'!L:L,'Client Lookup'!N:N))</f>
        <v>25160</v>
      </c>
      <c r="V2160" t="str">
        <f>_xlfn.XLOOKUP(_xlfn.NUMBERVALUE(U2160),'Project Lookup'!X:X,'Project Lookup'!B:B)</f>
        <v>Blackstone SOW #12</v>
      </c>
      <c r="X2160" t="str">
        <f t="shared" si="171"/>
        <v>468 Blackstone Inc. : 988 Blackstone SOW #12</v>
      </c>
      <c r="Y2160" t="str">
        <f t="shared" si="172"/>
        <v>468 Blackstone Inc.</v>
      </c>
      <c r="Z2160" t="str">
        <f t="shared" si="173"/>
        <v>468 Blackstone Inc.</v>
      </c>
      <c r="AA2160" t="str">
        <f>_xlfn.XLOOKUP(Z2160,'Client Lookup'!A:A,'Client Lookup'!C:C)</f>
        <v>The Blackstone Group</v>
      </c>
      <c r="AC2160" t="e">
        <f>_xlfn.XLOOKUP(K2160,'Results vs Forecast'!K:K,'Results vs Forecast'!K:K)</f>
        <v>#N/A</v>
      </c>
    </row>
    <row r="2161" spans="1:29" hidden="1">
      <c r="A2161" s="39"/>
      <c r="B2161" s="1" t="s">
        <v>700</v>
      </c>
      <c r="C2161" s="1" t="s">
        <v>1370</v>
      </c>
      <c r="D2161" s="1" t="s">
        <v>17</v>
      </c>
      <c r="E2161" s="1" t="s">
        <v>17</v>
      </c>
      <c r="F2161" s="2">
        <v>45535</v>
      </c>
      <c r="G2161" s="2">
        <v>45505</v>
      </c>
      <c r="H2161" s="1" t="s">
        <v>5571</v>
      </c>
      <c r="I2161" s="1" t="s">
        <v>5572</v>
      </c>
      <c r="J2161" s="1" t="s">
        <v>642</v>
      </c>
      <c r="K2161" s="1" t="s">
        <v>881</v>
      </c>
      <c r="L2161" s="1" t="s">
        <v>3416</v>
      </c>
      <c r="M2161" s="1"/>
      <c r="N2161" s="1"/>
      <c r="O2161" s="1"/>
      <c r="P2161" s="40">
        <v>520.2421677420059</v>
      </c>
      <c r="Q2161" s="37" t="str">
        <f>IF(C2161="ForthPoint","ForthPoint",IF(D2161="Intercompany",_xlfn.XLOOKUP(E2161,'Dept Lookup'!B:B,'Dept Lookup'!A:A),Modified!D2161))</f>
        <v>Data Engineering</v>
      </c>
      <c r="R2161" t="str">
        <f t="shared" si="169"/>
        <v>The Blackstone Group</v>
      </c>
      <c r="S2161" s="1" t="s">
        <v>707</v>
      </c>
      <c r="T2161">
        <f t="shared" si="170"/>
        <v>0</v>
      </c>
      <c r="U2161" s="25" t="str">
        <f>IF(K2161&gt;0,K2161,_xlfn.XLOOKUP(M2161,'Client Lookup'!L:L,'Client Lookup'!N:N))</f>
        <v>32036</v>
      </c>
      <c r="V2161" t="str">
        <f>_xlfn.XLOOKUP(_xlfn.NUMBERVALUE(U2161),'Project Lookup'!X:X,'Project Lookup'!B:B)</f>
        <v>Blackstone - Python Engineers (James Team)</v>
      </c>
      <c r="X2161" t="str">
        <f t="shared" si="171"/>
        <v>468 Blackstone Inc. : 1255 Blackstone - Python Engineers (James Team)</v>
      </c>
      <c r="Y2161" t="str">
        <f t="shared" si="172"/>
        <v>468 Blackstone Inc.</v>
      </c>
      <c r="Z2161" t="str">
        <f t="shared" si="173"/>
        <v>468 Blackstone Inc.</v>
      </c>
      <c r="AA2161" t="str">
        <f>_xlfn.XLOOKUP(Z2161,'Client Lookup'!A:A,'Client Lookup'!C:C)</f>
        <v>The Blackstone Group</v>
      </c>
      <c r="AC2161" t="e">
        <f>_xlfn.XLOOKUP(K2161,'Results vs Forecast'!K:K,'Results vs Forecast'!K:K)</f>
        <v>#N/A</v>
      </c>
    </row>
    <row r="2162" spans="1:29" hidden="1">
      <c r="A2162" s="39"/>
      <c r="B2162" s="1" t="s">
        <v>700</v>
      </c>
      <c r="C2162" s="1" t="s">
        <v>1370</v>
      </c>
      <c r="D2162" s="1" t="s">
        <v>17</v>
      </c>
      <c r="E2162" s="1" t="s">
        <v>17</v>
      </c>
      <c r="F2162" s="2">
        <v>45535</v>
      </c>
      <c r="G2162" s="2">
        <v>45505</v>
      </c>
      <c r="H2162" s="1" t="s">
        <v>5573</v>
      </c>
      <c r="I2162" s="1" t="s">
        <v>5574</v>
      </c>
      <c r="J2162" s="1" t="s">
        <v>638</v>
      </c>
      <c r="K2162" s="1" t="s">
        <v>885</v>
      </c>
      <c r="L2162" s="1" t="s">
        <v>3435</v>
      </c>
      <c r="M2162" s="1"/>
      <c r="N2162" s="1"/>
      <c r="O2162" s="1"/>
      <c r="P2162" s="40">
        <v>536.24961905714463</v>
      </c>
      <c r="Q2162" s="37" t="str">
        <f>IF(C2162="ForthPoint","ForthPoint",IF(D2162="Intercompany",_xlfn.XLOOKUP(E2162,'Dept Lookup'!B:B,'Dept Lookup'!A:A),Modified!D2162))</f>
        <v>Data Engineering</v>
      </c>
      <c r="R2162" t="str">
        <f t="shared" si="169"/>
        <v>The Blackstone Group</v>
      </c>
      <c r="S2162" s="1" t="s">
        <v>707</v>
      </c>
      <c r="T2162">
        <f t="shared" si="170"/>
        <v>0</v>
      </c>
      <c r="U2162" s="25" t="str">
        <f>IF(K2162&gt;0,K2162,_xlfn.XLOOKUP(M2162,'Client Lookup'!L:L,'Client Lookup'!N:N))</f>
        <v>28140</v>
      </c>
      <c r="V2162" t="str">
        <f>_xlfn.XLOOKUP(_xlfn.NUMBERVALUE(U2162),'Project Lookup'!X:X,'Project Lookup'!B:B)</f>
        <v>Blackstone - SOW#16 - Exec Office Team (.Net)</v>
      </c>
      <c r="X2162" t="str">
        <f t="shared" si="171"/>
        <v>468 Blackstone Inc. : 1141 Blackstone - SOW#16 - Exec Office Team (.Net)</v>
      </c>
      <c r="Y2162" t="str">
        <f t="shared" si="172"/>
        <v>468 Blackstone Inc.</v>
      </c>
      <c r="Z2162" t="str">
        <f t="shared" si="173"/>
        <v>468 Blackstone Inc.</v>
      </c>
      <c r="AA2162" t="str">
        <f>_xlfn.XLOOKUP(Z2162,'Client Lookup'!A:A,'Client Lookup'!C:C)</f>
        <v>The Blackstone Group</v>
      </c>
      <c r="AC2162" t="e">
        <f>_xlfn.XLOOKUP(K2162,'Results vs Forecast'!K:K,'Results vs Forecast'!K:K)</f>
        <v>#N/A</v>
      </c>
    </row>
    <row r="2163" spans="1:29" hidden="1">
      <c r="A2163" s="39"/>
      <c r="B2163" s="1" t="s">
        <v>700</v>
      </c>
      <c r="C2163" s="1" t="s">
        <v>1370</v>
      </c>
      <c r="D2163" s="1" t="s">
        <v>17</v>
      </c>
      <c r="E2163" s="1" t="s">
        <v>17</v>
      </c>
      <c r="F2163" s="2">
        <v>45535</v>
      </c>
      <c r="G2163" s="2">
        <v>45505</v>
      </c>
      <c r="H2163" s="1" t="s">
        <v>5575</v>
      </c>
      <c r="I2163" s="1" t="s">
        <v>5576</v>
      </c>
      <c r="J2163" s="1" t="s">
        <v>617</v>
      </c>
      <c r="K2163" s="1" t="s">
        <v>860</v>
      </c>
      <c r="L2163" s="1" t="s">
        <v>2892</v>
      </c>
      <c r="M2163" s="1"/>
      <c r="N2163" s="1"/>
      <c r="O2163" s="1"/>
      <c r="P2163" s="40">
        <v>480.22353945415932</v>
      </c>
      <c r="Q2163" s="37" t="str">
        <f>IF(C2163="ForthPoint","ForthPoint",IF(D2163="Intercompany",_xlfn.XLOOKUP(E2163,'Dept Lookup'!B:B,'Dept Lookup'!A:A),Modified!D2163))</f>
        <v>Data Engineering</v>
      </c>
      <c r="R2163" t="str">
        <f t="shared" si="169"/>
        <v>Roku</v>
      </c>
      <c r="S2163" s="1" t="s">
        <v>707</v>
      </c>
      <c r="T2163">
        <f t="shared" si="170"/>
        <v>0</v>
      </c>
      <c r="U2163" s="25" t="str">
        <f>IF(K2163&gt;0,K2163,_xlfn.XLOOKUP(M2163,'Client Lookup'!L:L,'Client Lookup'!N:N))</f>
        <v>25138</v>
      </c>
      <c r="V2163" t="str">
        <f>_xlfn.XLOOKUP(_xlfn.NUMBERVALUE(U2163),'Project Lookup'!X:X,'Project Lookup'!B:B)</f>
        <v>SOW#1 2024 - DE &amp; BI Team</v>
      </c>
      <c r="X2163" t="str">
        <f t="shared" si="171"/>
        <v>459 Roku Inc. : 966 SOW#1 2024 - DE &amp; BI Team</v>
      </c>
      <c r="Y2163" t="str">
        <f t="shared" si="172"/>
        <v>459 Roku Inc.</v>
      </c>
      <c r="Z2163" t="str">
        <f t="shared" si="173"/>
        <v>459 Roku Inc.</v>
      </c>
      <c r="AA2163" t="str">
        <f>_xlfn.XLOOKUP(Z2163,'Client Lookup'!A:A,'Client Lookup'!C:C)</f>
        <v>Roku</v>
      </c>
      <c r="AC2163" t="e">
        <f>_xlfn.XLOOKUP(K2163,'Results vs Forecast'!K:K,'Results vs Forecast'!K:K)</f>
        <v>#N/A</v>
      </c>
    </row>
    <row r="2164" spans="1:29" hidden="1">
      <c r="A2164" s="39"/>
      <c r="B2164" s="1" t="s">
        <v>700</v>
      </c>
      <c r="C2164" s="1" t="s">
        <v>1370</v>
      </c>
      <c r="D2164" s="1" t="s">
        <v>17</v>
      </c>
      <c r="E2164" s="1" t="s">
        <v>17</v>
      </c>
      <c r="F2164" s="2">
        <v>45535</v>
      </c>
      <c r="G2164" s="2">
        <v>45505</v>
      </c>
      <c r="H2164" s="1" t="s">
        <v>5577</v>
      </c>
      <c r="I2164" s="1" t="s">
        <v>5578</v>
      </c>
      <c r="J2164" s="1" t="s">
        <v>799</v>
      </c>
      <c r="K2164" s="1" t="s">
        <v>797</v>
      </c>
      <c r="L2164" s="1" t="s">
        <v>3338</v>
      </c>
      <c r="M2164" s="1"/>
      <c r="N2164" s="1"/>
      <c r="O2164" s="1"/>
      <c r="P2164" s="40">
        <v>160.07451315138644</v>
      </c>
      <c r="Q2164" s="37" t="str">
        <f>IF(C2164="ForthPoint","ForthPoint",IF(D2164="Intercompany",_xlfn.XLOOKUP(E2164,'Dept Lookup'!B:B,'Dept Lookup'!A:A),Modified!D2164))</f>
        <v>Data Engineering</v>
      </c>
      <c r="R2164" t="str">
        <f t="shared" si="169"/>
        <v>Fedefarma</v>
      </c>
      <c r="S2164" s="1" t="s">
        <v>707</v>
      </c>
      <c r="T2164">
        <f t="shared" si="170"/>
        <v>0</v>
      </c>
      <c r="U2164" s="25" t="str">
        <f>IF(K2164&gt;0,K2164,_xlfn.XLOOKUP(M2164,'Client Lookup'!L:L,'Client Lookup'!N:N))</f>
        <v>28678</v>
      </c>
      <c r="V2164" t="str">
        <f>_xlfn.XLOOKUP(_xlfn.NUMBERVALUE(U2164),'Project Lookup'!X:X,'Project Lookup'!B:B)</f>
        <v>Fedefarma: Landing Zone Assessment &amp; Recommendation Phase</v>
      </c>
      <c r="X2164" t="str">
        <f t="shared" si="171"/>
        <v>456 ICC in Montevideo represents Blend360 : 1166 Fedefarma: Landing Zone Assessment &amp; Recommendation Phase</v>
      </c>
      <c r="Y2164" t="str">
        <f t="shared" si="172"/>
        <v>456 ICC in Montevideo represents Blend360</v>
      </c>
      <c r="Z2164" t="str">
        <f t="shared" si="173"/>
        <v>456 ICC in Montevideo represents Blend360</v>
      </c>
      <c r="AA2164" t="str">
        <f>_xlfn.XLOOKUP(Z2164,'Client Lookup'!A:A,'Client Lookup'!C:C)</f>
        <v>Fedefarma</v>
      </c>
      <c r="AC2164" t="e">
        <f>_xlfn.XLOOKUP(K2164,'Results vs Forecast'!K:K,'Results vs Forecast'!K:K)</f>
        <v>#N/A</v>
      </c>
    </row>
    <row r="2165" spans="1:29" hidden="1">
      <c r="A2165" s="39"/>
      <c r="B2165" s="1" t="s">
        <v>700</v>
      </c>
      <c r="C2165" s="1" t="s">
        <v>1370</v>
      </c>
      <c r="D2165" s="1" t="s">
        <v>17</v>
      </c>
      <c r="E2165" s="1" t="s">
        <v>17</v>
      </c>
      <c r="F2165" s="2">
        <v>45535</v>
      </c>
      <c r="G2165" s="2">
        <v>45505</v>
      </c>
      <c r="H2165" s="1" t="s">
        <v>5579</v>
      </c>
      <c r="I2165" s="1" t="s">
        <v>5580</v>
      </c>
      <c r="J2165" s="1" t="s">
        <v>593</v>
      </c>
      <c r="K2165" s="1" t="s">
        <v>842</v>
      </c>
      <c r="L2165" s="1" t="s">
        <v>1809</v>
      </c>
      <c r="M2165" s="1"/>
      <c r="N2165" s="1"/>
      <c r="O2165" s="1"/>
      <c r="P2165" s="40">
        <v>400.1862828784661</v>
      </c>
      <c r="Q2165" s="37" t="str">
        <f>IF(C2165="ForthPoint","ForthPoint",IF(D2165="Intercompany",_xlfn.XLOOKUP(E2165,'Dept Lookup'!B:B,'Dept Lookup'!A:A),Modified!D2165))</f>
        <v>Data Engineering</v>
      </c>
      <c r="R2165" t="str">
        <f t="shared" si="169"/>
        <v>MasterCard</v>
      </c>
      <c r="S2165" s="1" t="s">
        <v>707</v>
      </c>
      <c r="T2165">
        <f t="shared" si="170"/>
        <v>0</v>
      </c>
      <c r="U2165" s="25" t="str">
        <f>IF(K2165&gt;0,K2165,_xlfn.XLOOKUP(M2165,'Client Lookup'!L:L,'Client Lookup'!N:N))</f>
        <v>25146</v>
      </c>
      <c r="V2165" t="str">
        <f>_xlfn.XLOOKUP(_xlfn.NUMBERVALUE(U2165),'Project Lookup'!X:X,'Project Lookup'!B:B)</f>
        <v>Mastercard SOW #6</v>
      </c>
      <c r="X2165" t="str">
        <f t="shared" si="171"/>
        <v>461 Session M Inc. : 974 Mastercard SOW #6</v>
      </c>
      <c r="Y2165" t="str">
        <f t="shared" si="172"/>
        <v>461 Session M Inc.</v>
      </c>
      <c r="Z2165" t="str">
        <f t="shared" si="173"/>
        <v>461 Session M Inc.</v>
      </c>
      <c r="AA2165" t="str">
        <f>_xlfn.XLOOKUP(Z2165,'Client Lookup'!A:A,'Client Lookup'!C:C)</f>
        <v>MasterCard</v>
      </c>
      <c r="AC2165" t="e">
        <f>_xlfn.XLOOKUP(K2165,'Results vs Forecast'!K:K,'Results vs Forecast'!K:K)</f>
        <v>#N/A</v>
      </c>
    </row>
    <row r="2166" spans="1:29" hidden="1">
      <c r="A2166" s="39"/>
      <c r="B2166" s="1" t="s">
        <v>700</v>
      </c>
      <c r="C2166" s="1" t="s">
        <v>1370</v>
      </c>
      <c r="D2166" s="1" t="s">
        <v>17</v>
      </c>
      <c r="E2166" s="1" t="s">
        <v>17</v>
      </c>
      <c r="F2166" s="2">
        <v>45535</v>
      </c>
      <c r="G2166" s="2">
        <v>45505</v>
      </c>
      <c r="H2166" s="1" t="s">
        <v>5581</v>
      </c>
      <c r="I2166" s="1" t="s">
        <v>5582</v>
      </c>
      <c r="J2166" s="1" t="s">
        <v>645</v>
      </c>
      <c r="K2166" s="1" t="s">
        <v>891</v>
      </c>
      <c r="L2166" s="1" t="s">
        <v>3332</v>
      </c>
      <c r="M2166" s="1"/>
      <c r="N2166" s="1"/>
      <c r="O2166" s="1"/>
      <c r="P2166" s="40">
        <v>480.22353945415932</v>
      </c>
      <c r="Q2166" s="37" t="str">
        <f>IF(C2166="ForthPoint","ForthPoint",IF(D2166="Intercompany",_xlfn.XLOOKUP(E2166,'Dept Lookup'!B:B,'Dept Lookup'!A:A),Modified!D2166))</f>
        <v>Data Engineering</v>
      </c>
      <c r="R2166" t="str">
        <f t="shared" si="169"/>
        <v>The Blackstone Group</v>
      </c>
      <c r="S2166" s="1" t="s">
        <v>707</v>
      </c>
      <c r="T2166">
        <f t="shared" si="170"/>
        <v>0</v>
      </c>
      <c r="U2166" s="25" t="str">
        <f>IF(K2166&gt;0,K2166,_xlfn.XLOOKUP(M2166,'Client Lookup'!L:L,'Client Lookup'!N:N))</f>
        <v>25160</v>
      </c>
      <c r="V2166" t="str">
        <f>_xlfn.XLOOKUP(_xlfn.NUMBERVALUE(U2166),'Project Lookup'!X:X,'Project Lookup'!B:B)</f>
        <v>Blackstone SOW #12</v>
      </c>
      <c r="X2166" t="str">
        <f t="shared" si="171"/>
        <v>468 Blackstone Inc. : 988 Blackstone SOW #12</v>
      </c>
      <c r="Y2166" t="str">
        <f t="shared" si="172"/>
        <v>468 Blackstone Inc.</v>
      </c>
      <c r="Z2166" t="str">
        <f t="shared" si="173"/>
        <v>468 Blackstone Inc.</v>
      </c>
      <c r="AA2166" t="str">
        <f>_xlfn.XLOOKUP(Z2166,'Client Lookup'!A:A,'Client Lookup'!C:C)</f>
        <v>The Blackstone Group</v>
      </c>
      <c r="AC2166" t="e">
        <f>_xlfn.XLOOKUP(K2166,'Results vs Forecast'!K:K,'Results vs Forecast'!K:K)</f>
        <v>#N/A</v>
      </c>
    </row>
    <row r="2167" spans="1:29" hidden="1">
      <c r="A2167" s="39"/>
      <c r="B2167" s="1" t="s">
        <v>700</v>
      </c>
      <c r="C2167" s="1" t="s">
        <v>1370</v>
      </c>
      <c r="D2167" s="1" t="s">
        <v>17</v>
      </c>
      <c r="E2167" s="1" t="s">
        <v>17</v>
      </c>
      <c r="F2167" s="2">
        <v>45535</v>
      </c>
      <c r="G2167" s="2">
        <v>45505</v>
      </c>
      <c r="H2167" s="1" t="s">
        <v>5583</v>
      </c>
      <c r="I2167" s="1" t="s">
        <v>5584</v>
      </c>
      <c r="J2167" s="1" t="s">
        <v>641</v>
      </c>
      <c r="K2167" s="1" t="s">
        <v>886</v>
      </c>
      <c r="L2167" s="1" t="s">
        <v>3668</v>
      </c>
      <c r="M2167" s="1"/>
      <c r="N2167" s="1"/>
      <c r="O2167" s="1"/>
      <c r="P2167" s="40">
        <v>504.23471642686729</v>
      </c>
      <c r="Q2167" s="37" t="str">
        <f>IF(C2167="ForthPoint","ForthPoint",IF(D2167="Intercompany",_xlfn.XLOOKUP(E2167,'Dept Lookup'!B:B,'Dept Lookup'!A:A),Modified!D2167))</f>
        <v>Data Engineering</v>
      </c>
      <c r="R2167" t="str">
        <f t="shared" si="169"/>
        <v>The Blackstone Group</v>
      </c>
      <c r="S2167" s="1" t="s">
        <v>707</v>
      </c>
      <c r="T2167">
        <f t="shared" si="170"/>
        <v>0</v>
      </c>
      <c r="U2167" s="25" t="str">
        <f>IF(K2167&gt;0,K2167,_xlfn.XLOOKUP(M2167,'Client Lookup'!L:L,'Client Lookup'!N:N))</f>
        <v>29419</v>
      </c>
      <c r="V2167" t="str">
        <f>_xlfn.XLOOKUP(_xlfn.NUMBERVALUE(U2167),'Project Lookup'!X:X,'Project Lookup'!B:B)</f>
        <v>Blackstone - SOW#18 - Data Engineer with AWS (Puneet Team)</v>
      </c>
      <c r="X2167" t="str">
        <f t="shared" si="171"/>
        <v>468 Blackstone Inc. : 1194 Blackstone - SOW#18 - Data Engineer with AWS (Puneet Team)</v>
      </c>
      <c r="Y2167" t="str">
        <f t="shared" si="172"/>
        <v>468 Blackstone Inc.</v>
      </c>
      <c r="Z2167" t="str">
        <f t="shared" si="173"/>
        <v>468 Blackstone Inc.</v>
      </c>
      <c r="AA2167" t="str">
        <f>_xlfn.XLOOKUP(Z2167,'Client Lookup'!A:A,'Client Lookup'!C:C)</f>
        <v>The Blackstone Group</v>
      </c>
      <c r="AC2167" t="e">
        <f>_xlfn.XLOOKUP(K2167,'Results vs Forecast'!K:K,'Results vs Forecast'!K:K)</f>
        <v>#N/A</v>
      </c>
    </row>
    <row r="2168" spans="1:29" hidden="1">
      <c r="A2168" s="39"/>
      <c r="B2168" s="1" t="s">
        <v>700</v>
      </c>
      <c r="C2168" s="1" t="s">
        <v>1370</v>
      </c>
      <c r="D2168" s="1" t="s">
        <v>17</v>
      </c>
      <c r="E2168" s="1" t="s">
        <v>17</v>
      </c>
      <c r="F2168" s="2">
        <v>45535</v>
      </c>
      <c r="G2168" s="2">
        <v>45505</v>
      </c>
      <c r="H2168" s="1" t="s">
        <v>5585</v>
      </c>
      <c r="I2168" s="1" t="s">
        <v>5586</v>
      </c>
      <c r="J2168" s="1" t="s">
        <v>818</v>
      </c>
      <c r="K2168" s="1" t="s">
        <v>796</v>
      </c>
      <c r="L2168" s="1" t="s">
        <v>3346</v>
      </c>
      <c r="M2168" s="1"/>
      <c r="N2168" s="1"/>
      <c r="O2168" s="1"/>
      <c r="P2168" s="40">
        <v>648.30177826311512</v>
      </c>
      <c r="Q2168" s="37" t="str">
        <f>IF(C2168="ForthPoint","ForthPoint",IF(D2168="Intercompany",_xlfn.XLOOKUP(E2168,'Dept Lookup'!B:B,'Dept Lookup'!A:A),Modified!D2168))</f>
        <v>Data Engineering</v>
      </c>
      <c r="R2168" t="str">
        <f t="shared" si="169"/>
        <v>Globalization Partners</v>
      </c>
      <c r="S2168" s="1" t="s">
        <v>707</v>
      </c>
      <c r="T2168">
        <f t="shared" si="170"/>
        <v>0</v>
      </c>
      <c r="U2168" s="25" t="str">
        <f>IF(K2168&gt;0,K2168,_xlfn.XLOOKUP(M2168,'Client Lookup'!L:L,'Client Lookup'!N:N))</f>
        <v>36410</v>
      </c>
      <c r="V2168" t="str">
        <f>_xlfn.XLOOKUP(_xlfn.NUMBERVALUE(U2168),'Project Lookup'!X:X,'Project Lookup'!B:B)</f>
        <v>Globalization Partners SOW #40 - Data Engineering Team Renewal</v>
      </c>
      <c r="X2168" t="str">
        <f t="shared" si="171"/>
        <v>460 Globalization Partners Inc. : 1367 Globalization Partners SOW #40 - Data Engineering Team Renewal</v>
      </c>
      <c r="Y2168" t="str">
        <f t="shared" si="172"/>
        <v>460 Globalization Partners Inc.</v>
      </c>
      <c r="Z2168" t="str">
        <f t="shared" si="173"/>
        <v>460 Globalization Partners Inc.</v>
      </c>
      <c r="AA2168" t="str">
        <f>_xlfn.XLOOKUP(Z2168,'Client Lookup'!A:A,'Client Lookup'!C:C)</f>
        <v>Globalization Partners</v>
      </c>
      <c r="AC2168" t="e">
        <f>_xlfn.XLOOKUP(K2168,'Results vs Forecast'!K:K,'Results vs Forecast'!K:K)</f>
        <v>#N/A</v>
      </c>
    </row>
    <row r="2169" spans="1:29" hidden="1">
      <c r="A2169" s="39"/>
      <c r="B2169" s="1" t="s">
        <v>700</v>
      </c>
      <c r="C2169" s="1" t="s">
        <v>1370</v>
      </c>
      <c r="D2169" s="1" t="s">
        <v>17</v>
      </c>
      <c r="E2169" s="1" t="s">
        <v>17</v>
      </c>
      <c r="F2169" s="2">
        <v>45535</v>
      </c>
      <c r="G2169" s="2">
        <v>45505</v>
      </c>
      <c r="H2169" s="1" t="s">
        <v>5587</v>
      </c>
      <c r="I2169" s="1" t="s">
        <v>5588</v>
      </c>
      <c r="J2169" s="1" t="s">
        <v>642</v>
      </c>
      <c r="K2169" s="1" t="s">
        <v>881</v>
      </c>
      <c r="L2169" s="1" t="s">
        <v>3416</v>
      </c>
      <c r="M2169" s="1"/>
      <c r="N2169" s="1"/>
      <c r="O2169" s="1"/>
      <c r="P2169" s="40">
        <v>560.2607960298526</v>
      </c>
      <c r="Q2169" s="37" t="str">
        <f>IF(C2169="ForthPoint","ForthPoint",IF(D2169="Intercompany",_xlfn.XLOOKUP(E2169,'Dept Lookup'!B:B,'Dept Lookup'!A:A),Modified!D2169))</f>
        <v>Data Engineering</v>
      </c>
      <c r="R2169" t="str">
        <f t="shared" si="169"/>
        <v>The Blackstone Group</v>
      </c>
      <c r="S2169" s="1" t="s">
        <v>707</v>
      </c>
      <c r="T2169">
        <f t="shared" si="170"/>
        <v>0</v>
      </c>
      <c r="U2169" s="25" t="str">
        <f>IF(K2169&gt;0,K2169,_xlfn.XLOOKUP(M2169,'Client Lookup'!L:L,'Client Lookup'!N:N))</f>
        <v>32036</v>
      </c>
      <c r="V2169" t="str">
        <f>_xlfn.XLOOKUP(_xlfn.NUMBERVALUE(U2169),'Project Lookup'!X:X,'Project Lookup'!B:B)</f>
        <v>Blackstone - Python Engineers (James Team)</v>
      </c>
      <c r="X2169" t="str">
        <f t="shared" si="171"/>
        <v>468 Blackstone Inc. : 1255 Blackstone - Python Engineers (James Team)</v>
      </c>
      <c r="Y2169" t="str">
        <f t="shared" si="172"/>
        <v>468 Blackstone Inc.</v>
      </c>
      <c r="Z2169" t="str">
        <f t="shared" si="173"/>
        <v>468 Blackstone Inc.</v>
      </c>
      <c r="AA2169" t="str">
        <f>_xlfn.XLOOKUP(Z2169,'Client Lookup'!A:A,'Client Lookup'!C:C)</f>
        <v>The Blackstone Group</v>
      </c>
      <c r="AC2169" t="e">
        <f>_xlfn.XLOOKUP(K2169,'Results vs Forecast'!K:K,'Results vs Forecast'!K:K)</f>
        <v>#N/A</v>
      </c>
    </row>
    <row r="2170" spans="1:29" hidden="1">
      <c r="A2170" s="39"/>
      <c r="B2170" s="1" t="s">
        <v>700</v>
      </c>
      <c r="C2170" s="1" t="s">
        <v>1370</v>
      </c>
      <c r="D2170" s="1" t="s">
        <v>17</v>
      </c>
      <c r="E2170" s="1" t="s">
        <v>17</v>
      </c>
      <c r="F2170" s="2">
        <v>45535</v>
      </c>
      <c r="G2170" s="2">
        <v>45505</v>
      </c>
      <c r="H2170" s="1" t="s">
        <v>5589</v>
      </c>
      <c r="I2170" s="1" t="s">
        <v>5590</v>
      </c>
      <c r="J2170" s="1" t="s">
        <v>640</v>
      </c>
      <c r="K2170" s="1" t="s">
        <v>884</v>
      </c>
      <c r="L2170" s="1" t="s">
        <v>3366</v>
      </c>
      <c r="M2170" s="1"/>
      <c r="N2170" s="1"/>
      <c r="O2170" s="1"/>
      <c r="P2170" s="40">
        <v>560.2607960298526</v>
      </c>
      <c r="Q2170" s="37" t="str">
        <f>IF(C2170="ForthPoint","ForthPoint",IF(D2170="Intercompany",_xlfn.XLOOKUP(E2170,'Dept Lookup'!B:B,'Dept Lookup'!A:A),Modified!D2170))</f>
        <v>Data Engineering</v>
      </c>
      <c r="R2170" t="str">
        <f t="shared" si="169"/>
        <v>The Blackstone Group</v>
      </c>
      <c r="S2170" s="1" t="s">
        <v>707</v>
      </c>
      <c r="T2170">
        <f t="shared" si="170"/>
        <v>0</v>
      </c>
      <c r="U2170" s="25" t="str">
        <f>IF(K2170&gt;0,K2170,_xlfn.XLOOKUP(M2170,'Client Lookup'!L:L,'Client Lookup'!N:N))</f>
        <v>29210</v>
      </c>
      <c r="V2170" t="str">
        <f>_xlfn.XLOOKUP(_xlfn.NUMBERVALUE(U2170),'Project Lookup'!X:X,'Project Lookup'!B:B)</f>
        <v>Blackstone - SOW#15 - Developer Experience Team (.Net)</v>
      </c>
      <c r="X2170" t="str">
        <f t="shared" si="171"/>
        <v>468 Blackstone Inc. : 1189 Blackstone - SOW#15 - Developer Experience Team (.Net)</v>
      </c>
      <c r="Y2170" t="str">
        <f t="shared" si="172"/>
        <v>468 Blackstone Inc.</v>
      </c>
      <c r="Z2170" t="str">
        <f t="shared" si="173"/>
        <v>468 Blackstone Inc.</v>
      </c>
      <c r="AA2170" t="str">
        <f>_xlfn.XLOOKUP(Z2170,'Client Lookup'!A:A,'Client Lookup'!C:C)</f>
        <v>The Blackstone Group</v>
      </c>
      <c r="AC2170" t="e">
        <f>_xlfn.XLOOKUP(K2170,'Results vs Forecast'!K:K,'Results vs Forecast'!K:K)</f>
        <v>#N/A</v>
      </c>
    </row>
    <row r="2171" spans="1:29" hidden="1">
      <c r="A2171" s="39"/>
      <c r="B2171" s="1" t="s">
        <v>700</v>
      </c>
      <c r="C2171" s="1" t="s">
        <v>1395</v>
      </c>
      <c r="D2171" s="1" t="s">
        <v>17</v>
      </c>
      <c r="E2171" s="1" t="s">
        <v>17</v>
      </c>
      <c r="F2171" s="2">
        <v>45535</v>
      </c>
      <c r="G2171" s="2">
        <v>45505</v>
      </c>
      <c r="H2171" s="1" t="s">
        <v>5591</v>
      </c>
      <c r="I2171" s="1" t="s">
        <v>5592</v>
      </c>
      <c r="J2171" s="1" t="s">
        <v>1797</v>
      </c>
      <c r="K2171" s="1" t="s">
        <v>1798</v>
      </c>
      <c r="L2171" s="1"/>
      <c r="M2171" s="1"/>
      <c r="N2171" s="1"/>
      <c r="O2171" s="1"/>
      <c r="P2171" s="40">
        <v>8363.8155299999999</v>
      </c>
      <c r="Q2171" s="41" t="s">
        <v>948</v>
      </c>
      <c r="R2171" t="str">
        <f t="shared" si="169"/>
        <v>ALDI Business Services B.V.</v>
      </c>
      <c r="S2171" s="1" t="s">
        <v>707</v>
      </c>
      <c r="T2171">
        <f t="shared" si="170"/>
        <v>0</v>
      </c>
      <c r="U2171" s="25" t="str">
        <f>IF(K2171&gt;0,K2171,_xlfn.XLOOKUP(M2171,'Client Lookup'!L:L,'Client Lookup'!N:N))</f>
        <v>28148</v>
      </c>
      <c r="V2171" t="str">
        <f>_xlfn.XLOOKUP(_xlfn.NUMBERVALUE(U2171),'Project Lookup'!X:X,'Project Lookup'!B:B)</f>
        <v>MMM Rebuild &amp; Monthly Rescoring 2024</v>
      </c>
      <c r="X2171" t="str">
        <f t="shared" si="171"/>
        <v>294 ALDI Business Services B.V. : 1149 MMM Rebuild &amp; Monthly Rescoring 2024</v>
      </c>
      <c r="Y2171" t="str">
        <f t="shared" si="172"/>
        <v>294 ALDI Business Services B.V.</v>
      </c>
      <c r="Z2171" t="str">
        <f t="shared" si="173"/>
        <v>294 ALDI Business Services B.V.</v>
      </c>
      <c r="AA2171" t="str">
        <f>_xlfn.XLOOKUP(Z2171,'Client Lookup'!A:A,'Client Lookup'!C:C)</f>
        <v>ALDI Business Services B.V.</v>
      </c>
      <c r="AC2171" t="e">
        <f>_xlfn.XLOOKUP(K2171,'Results vs Forecast'!K:K,'Results vs Forecast'!K:K)</f>
        <v>#N/A</v>
      </c>
    </row>
    <row r="2172" spans="1:29" hidden="1">
      <c r="A2172" s="39"/>
      <c r="B2172" s="1" t="s">
        <v>700</v>
      </c>
      <c r="C2172" s="1" t="s">
        <v>1370</v>
      </c>
      <c r="D2172" s="1" t="s">
        <v>17</v>
      </c>
      <c r="E2172" s="1" t="s">
        <v>17</v>
      </c>
      <c r="F2172" s="2">
        <v>45535</v>
      </c>
      <c r="G2172" s="2">
        <v>45505</v>
      </c>
      <c r="H2172" s="1" t="s">
        <v>5593</v>
      </c>
      <c r="I2172" s="1" t="s">
        <v>5594</v>
      </c>
      <c r="J2172" s="1" t="s">
        <v>820</v>
      </c>
      <c r="K2172" s="1" t="s">
        <v>800</v>
      </c>
      <c r="L2172" s="1" t="s">
        <v>3718</v>
      </c>
      <c r="M2172" s="1"/>
      <c r="N2172" s="1"/>
      <c r="O2172" s="1"/>
      <c r="P2172" s="40">
        <v>560.2607960298526</v>
      </c>
      <c r="Q2172" s="37" t="str">
        <f>IF(C2172="ForthPoint","ForthPoint",IF(D2172="Intercompany",_xlfn.XLOOKUP(E2172,'Dept Lookup'!B:B,'Dept Lookup'!A:A),Modified!D2172))</f>
        <v>Data Engineering</v>
      </c>
      <c r="R2172" t="str">
        <f t="shared" si="169"/>
        <v>Globalization Partners</v>
      </c>
      <c r="S2172" s="1" t="s">
        <v>707</v>
      </c>
      <c r="T2172">
        <f t="shared" si="170"/>
        <v>0</v>
      </c>
      <c r="U2172" s="25" t="str">
        <f>IF(K2172&gt;0,K2172,_xlfn.XLOOKUP(M2172,'Client Lookup'!L:L,'Client Lookup'!N:N))</f>
        <v>36411</v>
      </c>
      <c r="V2172" t="str">
        <f>_xlfn.XLOOKUP(_xlfn.NUMBERVALUE(U2172),'Project Lookup'!X:X,'Project Lookup'!B:B)</f>
        <v>Globalization Partners SOW #42 - Data Engineering Team Renewal</v>
      </c>
      <c r="X2172" t="str">
        <f t="shared" si="171"/>
        <v>460 Globalization Partners Inc. : 1368 Globalization Partners SOW #42 - Data Engineering Team Renewal</v>
      </c>
      <c r="Y2172" t="str">
        <f t="shared" si="172"/>
        <v>460 Globalization Partners Inc.</v>
      </c>
      <c r="Z2172" t="str">
        <f t="shared" si="173"/>
        <v>460 Globalization Partners Inc.</v>
      </c>
      <c r="AA2172" t="str">
        <f>_xlfn.XLOOKUP(Z2172,'Client Lookup'!A:A,'Client Lookup'!C:C)</f>
        <v>Globalization Partners</v>
      </c>
      <c r="AC2172" t="e">
        <f>_xlfn.XLOOKUP(K2172,'Results vs Forecast'!K:K,'Results vs Forecast'!K:K)</f>
        <v>#N/A</v>
      </c>
    </row>
    <row r="2173" spans="1:29" hidden="1">
      <c r="A2173" s="39"/>
      <c r="B2173" s="1" t="s">
        <v>700</v>
      </c>
      <c r="C2173" s="1" t="s">
        <v>1370</v>
      </c>
      <c r="D2173" s="1" t="s">
        <v>17</v>
      </c>
      <c r="E2173" s="1" t="s">
        <v>17</v>
      </c>
      <c r="F2173" s="2">
        <v>45535</v>
      </c>
      <c r="G2173" s="2">
        <v>45505</v>
      </c>
      <c r="H2173" s="1" t="s">
        <v>5595</v>
      </c>
      <c r="I2173" s="1" t="s">
        <v>5596</v>
      </c>
      <c r="J2173" s="1" t="s">
        <v>818</v>
      </c>
      <c r="K2173" s="1" t="s">
        <v>796</v>
      </c>
      <c r="L2173" s="1" t="s">
        <v>3346</v>
      </c>
      <c r="M2173" s="1"/>
      <c r="N2173" s="1"/>
      <c r="O2173" s="1"/>
      <c r="P2173" s="40">
        <v>520.2421677420059</v>
      </c>
      <c r="Q2173" s="37" t="str">
        <f>IF(C2173="ForthPoint","ForthPoint",IF(D2173="Intercompany",_xlfn.XLOOKUP(E2173,'Dept Lookup'!B:B,'Dept Lookup'!A:A),Modified!D2173))</f>
        <v>Data Engineering</v>
      </c>
      <c r="R2173" t="str">
        <f t="shared" si="169"/>
        <v>Globalization Partners</v>
      </c>
      <c r="S2173" s="1" t="s">
        <v>707</v>
      </c>
      <c r="T2173">
        <f t="shared" si="170"/>
        <v>0</v>
      </c>
      <c r="U2173" s="25" t="str">
        <f>IF(K2173&gt;0,K2173,_xlfn.XLOOKUP(M2173,'Client Lookup'!L:L,'Client Lookup'!N:N))</f>
        <v>36410</v>
      </c>
      <c r="V2173" t="str">
        <f>_xlfn.XLOOKUP(_xlfn.NUMBERVALUE(U2173),'Project Lookup'!X:X,'Project Lookup'!B:B)</f>
        <v>Globalization Partners SOW #40 - Data Engineering Team Renewal</v>
      </c>
      <c r="X2173" t="str">
        <f t="shared" si="171"/>
        <v>460 Globalization Partners Inc. : 1367 Globalization Partners SOW #40 - Data Engineering Team Renewal</v>
      </c>
      <c r="Y2173" t="str">
        <f t="shared" si="172"/>
        <v>460 Globalization Partners Inc.</v>
      </c>
      <c r="Z2173" t="str">
        <f t="shared" si="173"/>
        <v>460 Globalization Partners Inc.</v>
      </c>
      <c r="AA2173" t="str">
        <f>_xlfn.XLOOKUP(Z2173,'Client Lookup'!A:A,'Client Lookup'!C:C)</f>
        <v>Globalization Partners</v>
      </c>
      <c r="AC2173" t="e">
        <f>_xlfn.XLOOKUP(K2173,'Results vs Forecast'!K:K,'Results vs Forecast'!K:K)</f>
        <v>#N/A</v>
      </c>
    </row>
    <row r="2174" spans="1:29" hidden="1">
      <c r="A2174" s="39"/>
      <c r="B2174" s="1" t="s">
        <v>700</v>
      </c>
      <c r="C2174" s="1" t="s">
        <v>1370</v>
      </c>
      <c r="D2174" s="1" t="s">
        <v>17</v>
      </c>
      <c r="E2174" s="1" t="s">
        <v>17</v>
      </c>
      <c r="F2174" s="2">
        <v>45535</v>
      </c>
      <c r="G2174" s="2">
        <v>45505</v>
      </c>
      <c r="H2174" s="1" t="s">
        <v>5597</v>
      </c>
      <c r="I2174" s="1" t="s">
        <v>5598</v>
      </c>
      <c r="J2174" s="1" t="s">
        <v>812</v>
      </c>
      <c r="K2174" s="1" t="s">
        <v>795</v>
      </c>
      <c r="L2174" s="1" t="s">
        <v>3324</v>
      </c>
      <c r="M2174" s="1"/>
      <c r="N2174" s="1"/>
      <c r="O2174" s="1"/>
      <c r="P2174" s="40">
        <v>504.23471642686729</v>
      </c>
      <c r="Q2174" s="37" t="str">
        <f>IF(C2174="ForthPoint","ForthPoint",IF(D2174="Intercompany",_xlfn.XLOOKUP(E2174,'Dept Lookup'!B:B,'Dept Lookup'!A:A),Modified!D2174))</f>
        <v>Data Engineering</v>
      </c>
      <c r="R2174" t="str">
        <f t="shared" si="169"/>
        <v>Globalization Partners</v>
      </c>
      <c r="S2174" s="1" t="s">
        <v>707</v>
      </c>
      <c r="T2174">
        <f t="shared" si="170"/>
        <v>0</v>
      </c>
      <c r="U2174" s="25" t="str">
        <f>IF(K2174&gt;0,K2174,_xlfn.XLOOKUP(M2174,'Client Lookup'!L:L,'Client Lookup'!N:N))</f>
        <v>35885</v>
      </c>
      <c r="V2174" t="str">
        <f>_xlfn.XLOOKUP(_xlfn.NUMBERVALUE(U2174),'Project Lookup'!X:X,'Project Lookup'!B:B)</f>
        <v>Globalization Partners SOW #41 - Data Engineering Team Renewal</v>
      </c>
      <c r="X2174" t="str">
        <f t="shared" si="171"/>
        <v>460 Globalization Partners Inc. : 1349 Globalization Partners SOW #41 - Data Engineering Team Renewal</v>
      </c>
      <c r="Y2174" t="str">
        <f t="shared" si="172"/>
        <v>460 Globalization Partners Inc.</v>
      </c>
      <c r="Z2174" t="str">
        <f t="shared" si="173"/>
        <v>460 Globalization Partners Inc.</v>
      </c>
      <c r="AA2174" t="str">
        <f>_xlfn.XLOOKUP(Z2174,'Client Lookup'!A:A,'Client Lookup'!C:C)</f>
        <v>Globalization Partners</v>
      </c>
      <c r="AC2174" t="e">
        <f>_xlfn.XLOOKUP(K2174,'Results vs Forecast'!K:K,'Results vs Forecast'!K:K)</f>
        <v>#N/A</v>
      </c>
    </row>
    <row r="2175" spans="1:29" hidden="1">
      <c r="A2175" s="39"/>
      <c r="B2175" s="1" t="s">
        <v>700</v>
      </c>
      <c r="C2175" s="1" t="s">
        <v>1370</v>
      </c>
      <c r="D2175" s="1" t="s">
        <v>17</v>
      </c>
      <c r="E2175" s="1" t="s">
        <v>17</v>
      </c>
      <c r="F2175" s="2">
        <v>45535</v>
      </c>
      <c r="G2175" s="2">
        <v>45505</v>
      </c>
      <c r="H2175" s="1" t="s">
        <v>5599</v>
      </c>
      <c r="I2175" s="1" t="s">
        <v>5600</v>
      </c>
      <c r="J2175" s="1" t="s">
        <v>593</v>
      </c>
      <c r="K2175" s="1" t="s">
        <v>842</v>
      </c>
      <c r="L2175" s="1" t="s">
        <v>1809</v>
      </c>
      <c r="M2175" s="1"/>
      <c r="N2175" s="1"/>
      <c r="O2175" s="1"/>
      <c r="P2175" s="40">
        <v>496.23099076929799</v>
      </c>
      <c r="Q2175" s="37" t="str">
        <f>IF(C2175="ForthPoint","ForthPoint",IF(D2175="Intercompany",_xlfn.XLOOKUP(E2175,'Dept Lookup'!B:B,'Dept Lookup'!A:A),Modified!D2175))</f>
        <v>Data Engineering</v>
      </c>
      <c r="R2175" t="str">
        <f t="shared" si="169"/>
        <v>MasterCard</v>
      </c>
      <c r="S2175" s="1" t="s">
        <v>707</v>
      </c>
      <c r="T2175">
        <f t="shared" si="170"/>
        <v>0</v>
      </c>
      <c r="U2175" s="25" t="str">
        <f>IF(K2175&gt;0,K2175,_xlfn.XLOOKUP(M2175,'Client Lookup'!L:L,'Client Lookup'!N:N))</f>
        <v>25146</v>
      </c>
      <c r="V2175" t="str">
        <f>_xlfn.XLOOKUP(_xlfn.NUMBERVALUE(U2175),'Project Lookup'!X:X,'Project Lookup'!B:B)</f>
        <v>Mastercard SOW #6</v>
      </c>
      <c r="X2175" t="str">
        <f t="shared" si="171"/>
        <v>461 Session M Inc. : 974 Mastercard SOW #6</v>
      </c>
      <c r="Y2175" t="str">
        <f t="shared" si="172"/>
        <v>461 Session M Inc.</v>
      </c>
      <c r="Z2175" t="str">
        <f t="shared" si="173"/>
        <v>461 Session M Inc.</v>
      </c>
      <c r="AA2175" t="str">
        <f>_xlfn.XLOOKUP(Z2175,'Client Lookup'!A:A,'Client Lookup'!C:C)</f>
        <v>MasterCard</v>
      </c>
      <c r="AC2175" t="e">
        <f>_xlfn.XLOOKUP(K2175,'Results vs Forecast'!K:K,'Results vs Forecast'!K:K)</f>
        <v>#N/A</v>
      </c>
    </row>
    <row r="2176" spans="1:29" hidden="1">
      <c r="A2176" s="39"/>
      <c r="B2176" s="1" t="s">
        <v>700</v>
      </c>
      <c r="C2176" s="1" t="s">
        <v>1370</v>
      </c>
      <c r="D2176" s="1" t="s">
        <v>17</v>
      </c>
      <c r="E2176" s="1" t="s">
        <v>17</v>
      </c>
      <c r="F2176" s="2">
        <v>45535</v>
      </c>
      <c r="G2176" s="2">
        <v>45505</v>
      </c>
      <c r="H2176" s="1" t="s">
        <v>5601</v>
      </c>
      <c r="I2176" s="1" t="s">
        <v>5602</v>
      </c>
      <c r="J2176" s="1" t="s">
        <v>638</v>
      </c>
      <c r="K2176" s="1" t="s">
        <v>885</v>
      </c>
      <c r="L2176" s="1" t="s">
        <v>3435</v>
      </c>
      <c r="M2176" s="1"/>
      <c r="N2176" s="1"/>
      <c r="O2176" s="1"/>
      <c r="P2176" s="40">
        <v>536.24961905714463</v>
      </c>
      <c r="Q2176" s="37" t="str">
        <f>IF(C2176="ForthPoint","ForthPoint",IF(D2176="Intercompany",_xlfn.XLOOKUP(E2176,'Dept Lookup'!B:B,'Dept Lookup'!A:A),Modified!D2176))</f>
        <v>Data Engineering</v>
      </c>
      <c r="R2176" t="str">
        <f t="shared" si="169"/>
        <v>The Blackstone Group</v>
      </c>
      <c r="S2176" s="1" t="s">
        <v>707</v>
      </c>
      <c r="T2176">
        <f t="shared" si="170"/>
        <v>0</v>
      </c>
      <c r="U2176" s="25" t="str">
        <f>IF(K2176&gt;0,K2176,_xlfn.XLOOKUP(M2176,'Client Lookup'!L:L,'Client Lookup'!N:N))</f>
        <v>28140</v>
      </c>
      <c r="V2176" t="str">
        <f>_xlfn.XLOOKUP(_xlfn.NUMBERVALUE(U2176),'Project Lookup'!X:X,'Project Lookup'!B:B)</f>
        <v>Blackstone - SOW#16 - Exec Office Team (.Net)</v>
      </c>
      <c r="X2176" t="str">
        <f t="shared" si="171"/>
        <v>468 Blackstone Inc. : 1141 Blackstone - SOW#16 - Exec Office Team (.Net)</v>
      </c>
      <c r="Y2176" t="str">
        <f t="shared" si="172"/>
        <v>468 Blackstone Inc.</v>
      </c>
      <c r="Z2176" t="str">
        <f t="shared" si="173"/>
        <v>468 Blackstone Inc.</v>
      </c>
      <c r="AA2176" t="str">
        <f>_xlfn.XLOOKUP(Z2176,'Client Lookup'!A:A,'Client Lookup'!C:C)</f>
        <v>The Blackstone Group</v>
      </c>
      <c r="AC2176" t="e">
        <f>_xlfn.XLOOKUP(K2176,'Results vs Forecast'!K:K,'Results vs Forecast'!K:K)</f>
        <v>#N/A</v>
      </c>
    </row>
    <row r="2177" spans="1:29" hidden="1">
      <c r="A2177" s="39"/>
      <c r="B2177" s="1" t="s">
        <v>700</v>
      </c>
      <c r="C2177" s="1" t="s">
        <v>1370</v>
      </c>
      <c r="D2177" s="1" t="s">
        <v>17</v>
      </c>
      <c r="E2177" s="1" t="s">
        <v>17</v>
      </c>
      <c r="F2177" s="2">
        <v>45535</v>
      </c>
      <c r="G2177" s="2">
        <v>45505</v>
      </c>
      <c r="H2177" s="1" t="s">
        <v>5603</v>
      </c>
      <c r="I2177" s="1" t="s">
        <v>5604</v>
      </c>
      <c r="J2177" s="1" t="s">
        <v>621</v>
      </c>
      <c r="K2177" s="1" t="s">
        <v>861</v>
      </c>
      <c r="L2177" s="1" t="s">
        <v>3500</v>
      </c>
      <c r="M2177" s="1"/>
      <c r="N2177" s="1"/>
      <c r="O2177" s="1"/>
      <c r="P2177" s="40">
        <v>294.1369179156726</v>
      </c>
      <c r="Q2177" s="37" t="str">
        <f>IF(C2177="ForthPoint","ForthPoint",IF(D2177="Intercompany",_xlfn.XLOOKUP(E2177,'Dept Lookup'!B:B,'Dept Lookup'!A:A),Modified!D2177))</f>
        <v>Data Engineering</v>
      </c>
      <c r="R2177" t="str">
        <f t="shared" si="169"/>
        <v>Sincera</v>
      </c>
      <c r="S2177" s="1" t="s">
        <v>707</v>
      </c>
      <c r="T2177">
        <f t="shared" si="170"/>
        <v>0</v>
      </c>
      <c r="U2177" s="25" t="str">
        <f>IF(K2177&gt;0,K2177,_xlfn.XLOOKUP(M2177,'Client Lookup'!L:L,'Client Lookup'!N:N))</f>
        <v>25152</v>
      </c>
      <c r="V2177" t="str">
        <f>_xlfn.XLOOKUP(_xlfn.NUMBERVALUE(U2177),'Project Lookup'!X:X,'Project Lookup'!B:B)</f>
        <v>Sincera SOW 3 - Data Engineering Team</v>
      </c>
      <c r="X2177" t="str">
        <f t="shared" si="171"/>
        <v>465 Sincera Technologies LLC : 980 Sincera SOW 3 - Data Engineering Team</v>
      </c>
      <c r="Y2177" t="str">
        <f t="shared" si="172"/>
        <v>465 Sincera Technologies LLC</v>
      </c>
      <c r="Z2177" t="str">
        <f t="shared" si="173"/>
        <v>465 Sincera Technologies LLC</v>
      </c>
      <c r="AA2177" t="str">
        <f>_xlfn.XLOOKUP(Z2177,'Client Lookup'!A:A,'Client Lookup'!C:C)</f>
        <v>Sincera</v>
      </c>
      <c r="AC2177" t="e">
        <f>_xlfn.XLOOKUP(K2177,'Results vs Forecast'!K:K,'Results vs Forecast'!K:K)</f>
        <v>#N/A</v>
      </c>
    </row>
    <row r="2178" spans="1:29" hidden="1">
      <c r="A2178" s="39"/>
      <c r="B2178" s="1" t="s">
        <v>700</v>
      </c>
      <c r="C2178" s="1" t="s">
        <v>1370</v>
      </c>
      <c r="D2178" s="1" t="s">
        <v>17</v>
      </c>
      <c r="E2178" s="1" t="s">
        <v>17</v>
      </c>
      <c r="F2178" s="2">
        <v>45535</v>
      </c>
      <c r="G2178" s="2">
        <v>45505</v>
      </c>
      <c r="H2178" s="1" t="s">
        <v>5605</v>
      </c>
      <c r="I2178" s="1" t="s">
        <v>5606</v>
      </c>
      <c r="J2178" s="1" t="s">
        <v>617</v>
      </c>
      <c r="K2178" s="1" t="s">
        <v>860</v>
      </c>
      <c r="L2178" s="1" t="s">
        <v>2892</v>
      </c>
      <c r="M2178" s="1"/>
      <c r="N2178" s="1"/>
      <c r="O2178" s="1"/>
      <c r="P2178" s="40">
        <v>600.27942431769918</v>
      </c>
      <c r="Q2178" s="37" t="str">
        <f>IF(C2178="ForthPoint","ForthPoint",IF(D2178="Intercompany",_xlfn.XLOOKUP(E2178,'Dept Lookup'!B:B,'Dept Lookup'!A:A),Modified!D2178))</f>
        <v>Data Engineering</v>
      </c>
      <c r="R2178" t="str">
        <f t="shared" si="169"/>
        <v>Roku</v>
      </c>
      <c r="S2178" s="1" t="s">
        <v>707</v>
      </c>
      <c r="T2178">
        <f t="shared" si="170"/>
        <v>0</v>
      </c>
      <c r="U2178" s="25" t="str">
        <f>IF(K2178&gt;0,K2178,_xlfn.XLOOKUP(M2178,'Client Lookup'!L:L,'Client Lookup'!N:N))</f>
        <v>25138</v>
      </c>
      <c r="V2178" t="str">
        <f>_xlfn.XLOOKUP(_xlfn.NUMBERVALUE(U2178),'Project Lookup'!X:X,'Project Lookup'!B:B)</f>
        <v>SOW#1 2024 - DE &amp; BI Team</v>
      </c>
      <c r="X2178" t="str">
        <f t="shared" si="171"/>
        <v>459 Roku Inc. : 966 SOW#1 2024 - DE &amp; BI Team</v>
      </c>
      <c r="Y2178" t="str">
        <f t="shared" si="172"/>
        <v>459 Roku Inc.</v>
      </c>
      <c r="Z2178" t="str">
        <f t="shared" si="173"/>
        <v>459 Roku Inc.</v>
      </c>
      <c r="AA2178" t="str">
        <f>_xlfn.XLOOKUP(Z2178,'Client Lookup'!A:A,'Client Lookup'!C:C)</f>
        <v>Roku</v>
      </c>
      <c r="AC2178" t="e">
        <f>_xlfn.XLOOKUP(K2178,'Results vs Forecast'!K:K,'Results vs Forecast'!K:K)</f>
        <v>#N/A</v>
      </c>
    </row>
    <row r="2179" spans="1:29" hidden="1">
      <c r="A2179" s="39"/>
      <c r="B2179" s="1" t="s">
        <v>700</v>
      </c>
      <c r="C2179" s="1" t="s">
        <v>1370</v>
      </c>
      <c r="D2179" s="1" t="s">
        <v>17</v>
      </c>
      <c r="E2179" s="1" t="s">
        <v>17</v>
      </c>
      <c r="F2179" s="2">
        <v>45535</v>
      </c>
      <c r="G2179" s="2">
        <v>45505</v>
      </c>
      <c r="H2179" s="1" t="s">
        <v>5607</v>
      </c>
      <c r="I2179" s="1" t="s">
        <v>5608</v>
      </c>
      <c r="J2179" s="1" t="s">
        <v>638</v>
      </c>
      <c r="K2179" s="1" t="s">
        <v>885</v>
      </c>
      <c r="L2179" s="1" t="s">
        <v>3435</v>
      </c>
      <c r="M2179" s="1"/>
      <c r="N2179" s="1"/>
      <c r="O2179" s="1"/>
      <c r="P2179" s="40">
        <v>536.24961905714463</v>
      </c>
      <c r="Q2179" s="37" t="str">
        <f>IF(C2179="ForthPoint","ForthPoint",IF(D2179="Intercompany",_xlfn.XLOOKUP(E2179,'Dept Lookup'!B:B,'Dept Lookup'!A:A),Modified!D2179))</f>
        <v>Data Engineering</v>
      </c>
      <c r="R2179" t="str">
        <f t="shared" ref="R2179:R2242" si="174">AA2179</f>
        <v>The Blackstone Group</v>
      </c>
      <c r="S2179" s="1" t="s">
        <v>707</v>
      </c>
      <c r="T2179">
        <f t="shared" ref="T2179:T2242" si="175">M2179</f>
        <v>0</v>
      </c>
      <c r="U2179" s="25" t="str">
        <f>IF(K2179&gt;0,K2179,_xlfn.XLOOKUP(M2179,'Client Lookup'!L:L,'Client Lookup'!N:N))</f>
        <v>28140</v>
      </c>
      <c r="V2179" t="str">
        <f>_xlfn.XLOOKUP(_xlfn.NUMBERVALUE(U2179),'Project Lookup'!X:X,'Project Lookup'!B:B)</f>
        <v>Blackstone - SOW#16 - Exec Office Team (.Net)</v>
      </c>
      <c r="X2179" t="str">
        <f t="shared" ref="X2179:X2242" si="176">IF(J2179="- No Entity -",M2179,J2179)</f>
        <v>468 Blackstone Inc. : 1141 Blackstone - SOW#16 - Exec Office Team (.Net)</v>
      </c>
      <c r="Y2179" t="str">
        <f t="shared" ref="Y2179:Y2242" si="177">IFERROR(_xlfn.TEXTBEFORE(X2179," :"),X2179)</f>
        <v>468 Blackstone Inc.</v>
      </c>
      <c r="Z2179" t="str">
        <f t="shared" si="173"/>
        <v>468 Blackstone Inc.</v>
      </c>
      <c r="AA2179" t="str">
        <f>_xlfn.XLOOKUP(Z2179,'Client Lookup'!A:A,'Client Lookup'!C:C)</f>
        <v>The Blackstone Group</v>
      </c>
      <c r="AC2179" t="e">
        <f>_xlfn.XLOOKUP(K2179,'Results vs Forecast'!K:K,'Results vs Forecast'!K:K)</f>
        <v>#N/A</v>
      </c>
    </row>
    <row r="2180" spans="1:29" hidden="1">
      <c r="A2180" s="39"/>
      <c r="B2180" s="1" t="s">
        <v>700</v>
      </c>
      <c r="C2180" s="1" t="s">
        <v>1370</v>
      </c>
      <c r="D2180" s="1" t="s">
        <v>17</v>
      </c>
      <c r="E2180" s="1" t="s">
        <v>17</v>
      </c>
      <c r="F2180" s="2">
        <v>45535</v>
      </c>
      <c r="G2180" s="2">
        <v>45505</v>
      </c>
      <c r="H2180" s="1" t="s">
        <v>5609</v>
      </c>
      <c r="I2180" s="1" t="s">
        <v>5610</v>
      </c>
      <c r="J2180" s="1" t="s">
        <v>587</v>
      </c>
      <c r="K2180" s="1" t="s">
        <v>840</v>
      </c>
      <c r="L2180" s="1" t="s">
        <v>3446</v>
      </c>
      <c r="M2180" s="1"/>
      <c r="N2180" s="1"/>
      <c r="O2180" s="1"/>
      <c r="P2180" s="40">
        <v>360.16765459061952</v>
      </c>
      <c r="Q2180" s="37" t="str">
        <f>IF(C2180="ForthPoint","ForthPoint",IF(D2180="Intercompany",_xlfn.XLOOKUP(E2180,'Dept Lookup'!B:B,'Dept Lookup'!A:A),Modified!D2180))</f>
        <v>Data Engineering</v>
      </c>
      <c r="R2180" t="str">
        <f t="shared" si="174"/>
        <v>Madhive</v>
      </c>
      <c r="S2180" s="1" t="s">
        <v>707</v>
      </c>
      <c r="T2180">
        <f t="shared" si="175"/>
        <v>0</v>
      </c>
      <c r="U2180" s="25" t="str">
        <f>IF(K2180&gt;0,K2180,_xlfn.XLOOKUP(M2180,'Client Lookup'!L:L,'Client Lookup'!N:N))</f>
        <v>26788</v>
      </c>
      <c r="V2180" t="str">
        <f>_xlfn.XLOOKUP(_xlfn.NUMBERVALUE(U2180),'Project Lookup'!X:X,'Project Lookup'!B:B)</f>
        <v>Madhive - SOW1</v>
      </c>
      <c r="X2180" t="str">
        <f t="shared" si="176"/>
        <v>482 Madhive : 1111 Madhive - SOW1</v>
      </c>
      <c r="Y2180" t="str">
        <f t="shared" si="177"/>
        <v>482 Madhive</v>
      </c>
      <c r="Z2180" t="str">
        <f t="shared" si="173"/>
        <v>482 Madhive</v>
      </c>
      <c r="AA2180" t="str">
        <f>_xlfn.XLOOKUP(Z2180,'Client Lookup'!A:A,'Client Lookup'!C:C)</f>
        <v>Madhive</v>
      </c>
      <c r="AC2180" t="e">
        <f>_xlfn.XLOOKUP(K2180,'Results vs Forecast'!K:K,'Results vs Forecast'!K:K)</f>
        <v>#N/A</v>
      </c>
    </row>
    <row r="2181" spans="1:29" hidden="1">
      <c r="A2181" s="39"/>
      <c r="B2181" s="1" t="s">
        <v>700</v>
      </c>
      <c r="C2181" s="1" t="s">
        <v>701</v>
      </c>
      <c r="D2181" s="1" t="s">
        <v>17</v>
      </c>
      <c r="E2181" s="1" t="s">
        <v>17</v>
      </c>
      <c r="F2181" s="2">
        <v>45535</v>
      </c>
      <c r="G2181" s="2">
        <v>45505</v>
      </c>
      <c r="H2181" s="1" t="s">
        <v>5611</v>
      </c>
      <c r="I2181" s="1" t="s">
        <v>5612</v>
      </c>
      <c r="J2181" s="1" t="s">
        <v>846</v>
      </c>
      <c r="K2181" s="1" t="s">
        <v>847</v>
      </c>
      <c r="L2181" s="1"/>
      <c r="M2181" s="1"/>
      <c r="N2181" s="1"/>
      <c r="O2181" s="1"/>
      <c r="P2181" s="40">
        <v>1890</v>
      </c>
      <c r="Q2181" s="37" t="str">
        <f>IF(C2181="ForthPoint","ForthPoint",IF(D2181="Intercompany",_xlfn.XLOOKUP(E2181,'Dept Lookup'!B:B,'Dept Lookup'!A:A),Modified!D2181))</f>
        <v>Data Engineering</v>
      </c>
      <c r="R2181" t="str">
        <f t="shared" si="174"/>
        <v>Legrand Cablofil Inc</v>
      </c>
      <c r="S2181" s="1" t="s">
        <v>707</v>
      </c>
      <c r="T2181">
        <f t="shared" si="175"/>
        <v>0</v>
      </c>
      <c r="U2181" s="25" t="str">
        <f>IF(K2181&gt;0,K2181,_xlfn.XLOOKUP(M2181,'Client Lookup'!L:L,'Client Lookup'!N:N))</f>
        <v>24823</v>
      </c>
      <c r="V2181" t="str">
        <f>_xlfn.XLOOKUP(_xlfn.NUMBERVALUE(U2181),'Project Lookup'!X:X,'Project Lookup'!B:B)</f>
        <v>Cablofil Managed Service Level Agreement</v>
      </c>
      <c r="X2181" t="str">
        <f t="shared" si="176"/>
        <v>401 Legrand Cablofil Inc : 951 Cablofil Managed Service Level Agreement</v>
      </c>
      <c r="Y2181" t="str">
        <f t="shared" si="177"/>
        <v>401 Legrand Cablofil Inc</v>
      </c>
      <c r="Z2181" t="str">
        <f t="shared" si="173"/>
        <v>401 Legrand Cablofil Inc</v>
      </c>
      <c r="AA2181" t="str">
        <f>_xlfn.XLOOKUP(Z2181,'Client Lookup'!A:A,'Client Lookup'!C:C)</f>
        <v>Legrand Cablofil Inc</v>
      </c>
      <c r="AC2181" t="e">
        <f>_xlfn.XLOOKUP(K2181,'Results vs Forecast'!K:K,'Results vs Forecast'!K:K)</f>
        <v>#N/A</v>
      </c>
    </row>
    <row r="2182" spans="1:29" hidden="1">
      <c r="A2182" s="39"/>
      <c r="B2182" s="1" t="s">
        <v>700</v>
      </c>
      <c r="C2182" s="1" t="s">
        <v>1370</v>
      </c>
      <c r="D2182" s="1" t="s">
        <v>17</v>
      </c>
      <c r="E2182" s="1" t="s">
        <v>17</v>
      </c>
      <c r="F2182" s="2">
        <v>45535</v>
      </c>
      <c r="G2182" s="2">
        <v>45505</v>
      </c>
      <c r="H2182" s="1" t="s">
        <v>5613</v>
      </c>
      <c r="I2182" s="1" t="s">
        <v>5614</v>
      </c>
      <c r="J2182" s="1" t="s">
        <v>620</v>
      </c>
      <c r="K2182" s="1" t="s">
        <v>862</v>
      </c>
      <c r="L2182" s="1" t="s">
        <v>3343</v>
      </c>
      <c r="M2182" s="1"/>
      <c r="N2182" s="1"/>
      <c r="O2182" s="1"/>
      <c r="P2182" s="40">
        <v>200.09314143923305</v>
      </c>
      <c r="Q2182" s="37" t="str">
        <f>IF(C2182="ForthPoint","ForthPoint",IF(D2182="Intercompany",_xlfn.XLOOKUP(E2182,'Dept Lookup'!B:B,'Dept Lookup'!A:A),Modified!D2182))</f>
        <v>Data Engineering</v>
      </c>
      <c r="R2182" t="str">
        <f t="shared" si="174"/>
        <v>Sincera</v>
      </c>
      <c r="S2182" s="1" t="s">
        <v>707</v>
      </c>
      <c r="T2182">
        <f t="shared" si="175"/>
        <v>0</v>
      </c>
      <c r="U2182" s="25" t="str">
        <f>IF(K2182&gt;0,K2182,_xlfn.XLOOKUP(M2182,'Client Lookup'!L:L,'Client Lookup'!N:N))</f>
        <v>28145</v>
      </c>
      <c r="V2182" t="str">
        <f>_xlfn.XLOOKUP(_xlfn.NUMBERVALUE(U2182),'Project Lookup'!X:X,'Project Lookup'!B:B)</f>
        <v>Sincera SOW 4 - DE Team</v>
      </c>
      <c r="X2182" t="str">
        <f t="shared" si="176"/>
        <v>465 Sincera Technologies LLC : 1146 Sincera SOW 4 - DE Team</v>
      </c>
      <c r="Y2182" t="str">
        <f t="shared" si="177"/>
        <v>465 Sincera Technologies LLC</v>
      </c>
      <c r="Z2182" t="str">
        <f t="shared" si="173"/>
        <v>465 Sincera Technologies LLC</v>
      </c>
      <c r="AA2182" t="str">
        <f>_xlfn.XLOOKUP(Z2182,'Client Lookup'!A:A,'Client Lookup'!C:C)</f>
        <v>Sincera</v>
      </c>
      <c r="AC2182" t="e">
        <f>_xlfn.XLOOKUP(K2182,'Results vs Forecast'!K:K,'Results vs Forecast'!K:K)</f>
        <v>#N/A</v>
      </c>
    </row>
    <row r="2183" spans="1:29" hidden="1">
      <c r="A2183" s="39"/>
      <c r="B2183" s="1" t="s">
        <v>700</v>
      </c>
      <c r="C2183" s="1" t="s">
        <v>1370</v>
      </c>
      <c r="D2183" s="1" t="s">
        <v>17</v>
      </c>
      <c r="E2183" s="1" t="s">
        <v>17</v>
      </c>
      <c r="F2183" s="2">
        <v>45535</v>
      </c>
      <c r="G2183" s="2">
        <v>45505</v>
      </c>
      <c r="H2183" s="1" t="s">
        <v>5615</v>
      </c>
      <c r="I2183" s="1" t="s">
        <v>5616</v>
      </c>
      <c r="J2183" s="1" t="s">
        <v>643</v>
      </c>
      <c r="K2183" s="1" t="s">
        <v>890</v>
      </c>
      <c r="L2183" s="1" t="s">
        <v>3373</v>
      </c>
      <c r="M2183" s="1"/>
      <c r="N2183" s="1"/>
      <c r="O2183" s="1"/>
      <c r="P2183" s="40">
        <v>520.2421677420059</v>
      </c>
      <c r="Q2183" s="37" t="str">
        <f>IF(C2183="ForthPoint","ForthPoint",IF(D2183="Intercompany",_xlfn.XLOOKUP(E2183,'Dept Lookup'!B:B,'Dept Lookup'!A:A),Modified!D2183))</f>
        <v>Data Engineering</v>
      </c>
      <c r="R2183" t="str">
        <f t="shared" si="174"/>
        <v>The Blackstone Group</v>
      </c>
      <c r="S2183" s="1" t="s">
        <v>707</v>
      </c>
      <c r="T2183">
        <f t="shared" si="175"/>
        <v>0</v>
      </c>
      <c r="U2183" s="25" t="str">
        <f>IF(K2183&gt;0,K2183,_xlfn.XLOOKUP(M2183,'Client Lookup'!L:L,'Client Lookup'!N:N))</f>
        <v>32875</v>
      </c>
      <c r="V2183" t="str">
        <f>_xlfn.XLOOKUP(_xlfn.NUMBERVALUE(U2183),'Project Lookup'!X:X,'Project Lookup'!B:B)</f>
        <v>Blackstone - SOW#24 FS Engineer (Seb Team)</v>
      </c>
      <c r="X2183" t="str">
        <f t="shared" si="176"/>
        <v>468 Blackstone Inc. : 1285 Blackstone - SOW#24 FS Engineer (Seb Team)</v>
      </c>
      <c r="Y2183" t="str">
        <f t="shared" si="177"/>
        <v>468 Blackstone Inc.</v>
      </c>
      <c r="Z2183" t="str">
        <f t="shared" si="173"/>
        <v>468 Blackstone Inc.</v>
      </c>
      <c r="AA2183" t="str">
        <f>_xlfn.XLOOKUP(Z2183,'Client Lookup'!A:A,'Client Lookup'!C:C)</f>
        <v>The Blackstone Group</v>
      </c>
      <c r="AC2183" t="e">
        <f>_xlfn.XLOOKUP(K2183,'Results vs Forecast'!K:K,'Results vs Forecast'!K:K)</f>
        <v>#N/A</v>
      </c>
    </row>
    <row r="2184" spans="1:29" hidden="1">
      <c r="A2184" s="39"/>
      <c r="B2184" s="1" t="s">
        <v>700</v>
      </c>
      <c r="C2184" s="1" t="s">
        <v>1370</v>
      </c>
      <c r="D2184" s="1" t="s">
        <v>17</v>
      </c>
      <c r="E2184" s="1" t="s">
        <v>17</v>
      </c>
      <c r="F2184" s="2">
        <v>45535</v>
      </c>
      <c r="G2184" s="2">
        <v>45505</v>
      </c>
      <c r="H2184" s="1" t="s">
        <v>5617</v>
      </c>
      <c r="I2184" s="1" t="s">
        <v>5618</v>
      </c>
      <c r="J2184" s="1" t="s">
        <v>617</v>
      </c>
      <c r="K2184" s="1" t="s">
        <v>860</v>
      </c>
      <c r="L2184" s="1" t="s">
        <v>2892</v>
      </c>
      <c r="M2184" s="1"/>
      <c r="N2184" s="1"/>
      <c r="O2184" s="1"/>
      <c r="P2184" s="40">
        <v>360.16765459061952</v>
      </c>
      <c r="Q2184" s="37" t="str">
        <f>IF(C2184="ForthPoint","ForthPoint",IF(D2184="Intercompany",_xlfn.XLOOKUP(E2184,'Dept Lookup'!B:B,'Dept Lookup'!A:A),Modified!D2184))</f>
        <v>Data Engineering</v>
      </c>
      <c r="R2184" t="str">
        <f t="shared" si="174"/>
        <v>Roku</v>
      </c>
      <c r="S2184" s="1" t="s">
        <v>707</v>
      </c>
      <c r="T2184">
        <f t="shared" si="175"/>
        <v>0</v>
      </c>
      <c r="U2184" s="25" t="str">
        <f>IF(K2184&gt;0,K2184,_xlfn.XLOOKUP(M2184,'Client Lookup'!L:L,'Client Lookup'!N:N))</f>
        <v>25138</v>
      </c>
      <c r="V2184" t="str">
        <f>_xlfn.XLOOKUP(_xlfn.NUMBERVALUE(U2184),'Project Lookup'!X:X,'Project Lookup'!B:B)</f>
        <v>SOW#1 2024 - DE &amp; BI Team</v>
      </c>
      <c r="X2184" t="str">
        <f t="shared" si="176"/>
        <v>459 Roku Inc. : 966 SOW#1 2024 - DE &amp; BI Team</v>
      </c>
      <c r="Y2184" t="str">
        <f t="shared" si="177"/>
        <v>459 Roku Inc.</v>
      </c>
      <c r="Z2184" t="str">
        <f t="shared" si="173"/>
        <v>459 Roku Inc.</v>
      </c>
      <c r="AA2184" t="str">
        <f>_xlfn.XLOOKUP(Z2184,'Client Lookup'!A:A,'Client Lookup'!C:C)</f>
        <v>Roku</v>
      </c>
      <c r="AC2184" t="e">
        <f>_xlfn.XLOOKUP(K2184,'Results vs Forecast'!K:K,'Results vs Forecast'!K:K)</f>
        <v>#N/A</v>
      </c>
    </row>
    <row r="2185" spans="1:29" hidden="1">
      <c r="A2185" s="39"/>
      <c r="B2185" s="1" t="s">
        <v>700</v>
      </c>
      <c r="C2185" s="1" t="s">
        <v>1370</v>
      </c>
      <c r="D2185" s="1" t="s">
        <v>17</v>
      </c>
      <c r="E2185" s="1" t="s">
        <v>17</v>
      </c>
      <c r="F2185" s="2">
        <v>45535</v>
      </c>
      <c r="G2185" s="2">
        <v>45505</v>
      </c>
      <c r="H2185" s="1" t="s">
        <v>5619</v>
      </c>
      <c r="I2185" s="1" t="s">
        <v>5620</v>
      </c>
      <c r="J2185" s="1" t="s">
        <v>820</v>
      </c>
      <c r="K2185" s="1" t="s">
        <v>800</v>
      </c>
      <c r="L2185" s="1" t="s">
        <v>3718</v>
      </c>
      <c r="M2185" s="1"/>
      <c r="N2185" s="1"/>
      <c r="O2185" s="1"/>
      <c r="P2185" s="40">
        <v>560.2607960298526</v>
      </c>
      <c r="Q2185" s="37" t="str">
        <f>IF(C2185="ForthPoint","ForthPoint",IF(D2185="Intercompany",_xlfn.XLOOKUP(E2185,'Dept Lookup'!B:B,'Dept Lookup'!A:A),Modified!D2185))</f>
        <v>Data Engineering</v>
      </c>
      <c r="R2185" t="str">
        <f t="shared" si="174"/>
        <v>Globalization Partners</v>
      </c>
      <c r="S2185" s="1" t="s">
        <v>707</v>
      </c>
      <c r="T2185">
        <f t="shared" si="175"/>
        <v>0</v>
      </c>
      <c r="U2185" s="25" t="str">
        <f>IF(K2185&gt;0,K2185,_xlfn.XLOOKUP(M2185,'Client Lookup'!L:L,'Client Lookup'!N:N))</f>
        <v>36411</v>
      </c>
      <c r="V2185" t="str">
        <f>_xlfn.XLOOKUP(_xlfn.NUMBERVALUE(U2185),'Project Lookup'!X:X,'Project Lookup'!B:B)</f>
        <v>Globalization Partners SOW #42 - Data Engineering Team Renewal</v>
      </c>
      <c r="X2185" t="str">
        <f t="shared" si="176"/>
        <v>460 Globalization Partners Inc. : 1368 Globalization Partners SOW #42 - Data Engineering Team Renewal</v>
      </c>
      <c r="Y2185" t="str">
        <f t="shared" si="177"/>
        <v>460 Globalization Partners Inc.</v>
      </c>
      <c r="Z2185" t="str">
        <f t="shared" si="173"/>
        <v>460 Globalization Partners Inc.</v>
      </c>
      <c r="AA2185" t="str">
        <f>_xlfn.XLOOKUP(Z2185,'Client Lookup'!A:A,'Client Lookup'!C:C)</f>
        <v>Globalization Partners</v>
      </c>
      <c r="AC2185" t="e">
        <f>_xlfn.XLOOKUP(K2185,'Results vs Forecast'!K:K,'Results vs Forecast'!K:K)</f>
        <v>#N/A</v>
      </c>
    </row>
    <row r="2186" spans="1:29" hidden="1">
      <c r="A2186" s="39"/>
      <c r="B2186" s="1" t="s">
        <v>700</v>
      </c>
      <c r="C2186" s="1" t="s">
        <v>1370</v>
      </c>
      <c r="D2186" s="1" t="s">
        <v>17</v>
      </c>
      <c r="E2186" s="1" t="s">
        <v>17</v>
      </c>
      <c r="F2186" s="2">
        <v>45535</v>
      </c>
      <c r="G2186" s="2">
        <v>45505</v>
      </c>
      <c r="H2186" s="1" t="s">
        <v>5621</v>
      </c>
      <c r="I2186" s="1" t="s">
        <v>5622</v>
      </c>
      <c r="J2186" s="1" t="s">
        <v>638</v>
      </c>
      <c r="K2186" s="1" t="s">
        <v>885</v>
      </c>
      <c r="L2186" s="1" t="s">
        <v>3435</v>
      </c>
      <c r="M2186" s="1"/>
      <c r="N2186" s="1"/>
      <c r="O2186" s="1"/>
      <c r="P2186" s="40">
        <v>536.24961905714463</v>
      </c>
      <c r="Q2186" s="37" t="str">
        <f>IF(C2186="ForthPoint","ForthPoint",IF(D2186="Intercompany",_xlfn.XLOOKUP(E2186,'Dept Lookup'!B:B,'Dept Lookup'!A:A),Modified!D2186))</f>
        <v>Data Engineering</v>
      </c>
      <c r="R2186" t="str">
        <f t="shared" si="174"/>
        <v>The Blackstone Group</v>
      </c>
      <c r="S2186" s="1" t="s">
        <v>707</v>
      </c>
      <c r="T2186">
        <f t="shared" si="175"/>
        <v>0</v>
      </c>
      <c r="U2186" s="25" t="str">
        <f>IF(K2186&gt;0,K2186,_xlfn.XLOOKUP(M2186,'Client Lookup'!L:L,'Client Lookup'!N:N))</f>
        <v>28140</v>
      </c>
      <c r="V2186" t="str">
        <f>_xlfn.XLOOKUP(_xlfn.NUMBERVALUE(U2186),'Project Lookup'!X:X,'Project Lookup'!B:B)</f>
        <v>Blackstone - SOW#16 - Exec Office Team (.Net)</v>
      </c>
      <c r="X2186" t="str">
        <f t="shared" si="176"/>
        <v>468 Blackstone Inc. : 1141 Blackstone - SOW#16 - Exec Office Team (.Net)</v>
      </c>
      <c r="Y2186" t="str">
        <f t="shared" si="177"/>
        <v>468 Blackstone Inc.</v>
      </c>
      <c r="Z2186" t="str">
        <f t="shared" si="173"/>
        <v>468 Blackstone Inc.</v>
      </c>
      <c r="AA2186" t="str">
        <f>_xlfn.XLOOKUP(Z2186,'Client Lookup'!A:A,'Client Lookup'!C:C)</f>
        <v>The Blackstone Group</v>
      </c>
      <c r="AC2186" t="e">
        <f>_xlfn.XLOOKUP(K2186,'Results vs Forecast'!K:K,'Results vs Forecast'!K:K)</f>
        <v>#N/A</v>
      </c>
    </row>
    <row r="2187" spans="1:29" hidden="1">
      <c r="A2187" s="39"/>
      <c r="B2187" s="1" t="s">
        <v>700</v>
      </c>
      <c r="C2187" s="1" t="s">
        <v>1370</v>
      </c>
      <c r="D2187" s="1" t="s">
        <v>17</v>
      </c>
      <c r="E2187" s="1" t="s">
        <v>17</v>
      </c>
      <c r="F2187" s="2">
        <v>45535</v>
      </c>
      <c r="G2187" s="2">
        <v>45505</v>
      </c>
      <c r="H2187" s="1" t="s">
        <v>5623</v>
      </c>
      <c r="I2187" s="1" t="s">
        <v>5624</v>
      </c>
      <c r="J2187" s="1" t="s">
        <v>638</v>
      </c>
      <c r="K2187" s="1" t="s">
        <v>885</v>
      </c>
      <c r="L2187" s="1" t="s">
        <v>3435</v>
      </c>
      <c r="M2187" s="1"/>
      <c r="N2187" s="1"/>
      <c r="O2187" s="1"/>
      <c r="P2187" s="40">
        <v>536.24961905714463</v>
      </c>
      <c r="Q2187" s="37" t="str">
        <f>IF(C2187="ForthPoint","ForthPoint",IF(D2187="Intercompany",_xlfn.XLOOKUP(E2187,'Dept Lookup'!B:B,'Dept Lookup'!A:A),Modified!D2187))</f>
        <v>Data Engineering</v>
      </c>
      <c r="R2187" t="str">
        <f t="shared" si="174"/>
        <v>The Blackstone Group</v>
      </c>
      <c r="S2187" s="1" t="s">
        <v>707</v>
      </c>
      <c r="T2187">
        <f t="shared" si="175"/>
        <v>0</v>
      </c>
      <c r="U2187" s="25" t="str">
        <f>IF(K2187&gt;0,K2187,_xlfn.XLOOKUP(M2187,'Client Lookup'!L:L,'Client Lookup'!N:N))</f>
        <v>28140</v>
      </c>
      <c r="V2187" t="str">
        <f>_xlfn.XLOOKUP(_xlfn.NUMBERVALUE(U2187),'Project Lookup'!X:X,'Project Lookup'!B:B)</f>
        <v>Blackstone - SOW#16 - Exec Office Team (.Net)</v>
      </c>
      <c r="X2187" t="str">
        <f t="shared" si="176"/>
        <v>468 Blackstone Inc. : 1141 Blackstone - SOW#16 - Exec Office Team (.Net)</v>
      </c>
      <c r="Y2187" t="str">
        <f t="shared" si="177"/>
        <v>468 Blackstone Inc.</v>
      </c>
      <c r="Z2187" t="str">
        <f t="shared" si="173"/>
        <v>468 Blackstone Inc.</v>
      </c>
      <c r="AA2187" t="str">
        <f>_xlfn.XLOOKUP(Z2187,'Client Lookup'!A:A,'Client Lookup'!C:C)</f>
        <v>The Blackstone Group</v>
      </c>
      <c r="AC2187" t="e">
        <f>_xlfn.XLOOKUP(K2187,'Results vs Forecast'!K:K,'Results vs Forecast'!K:K)</f>
        <v>#N/A</v>
      </c>
    </row>
    <row r="2188" spans="1:29" hidden="1">
      <c r="A2188" s="39"/>
      <c r="B2188" s="1" t="s">
        <v>700</v>
      </c>
      <c r="C2188" s="1" t="s">
        <v>1370</v>
      </c>
      <c r="D2188" s="1" t="s">
        <v>17</v>
      </c>
      <c r="E2188" s="1" t="s">
        <v>17</v>
      </c>
      <c r="F2188" s="2">
        <v>45535</v>
      </c>
      <c r="G2188" s="2">
        <v>45505</v>
      </c>
      <c r="H2188" s="1" t="s">
        <v>5625</v>
      </c>
      <c r="I2188" s="1" t="s">
        <v>5626</v>
      </c>
      <c r="J2188" s="1" t="s">
        <v>618</v>
      </c>
      <c r="K2188" s="1" t="s">
        <v>859</v>
      </c>
      <c r="L2188" s="1" t="s">
        <v>3495</v>
      </c>
      <c r="M2188" s="1"/>
      <c r="N2188" s="1"/>
      <c r="O2188" s="1"/>
      <c r="P2188" s="40">
        <v>480.22353945415932</v>
      </c>
      <c r="Q2188" s="37" t="str">
        <f>IF(C2188="ForthPoint","ForthPoint",IF(D2188="Intercompany",_xlfn.XLOOKUP(E2188,'Dept Lookup'!B:B,'Dept Lookup'!A:A),Modified!D2188))</f>
        <v>Data Engineering</v>
      </c>
      <c r="R2188" t="str">
        <f t="shared" si="174"/>
        <v>Roku</v>
      </c>
      <c r="S2188" s="1" t="s">
        <v>707</v>
      </c>
      <c r="T2188">
        <f t="shared" si="175"/>
        <v>0</v>
      </c>
      <c r="U2188" s="25" t="str">
        <f>IF(K2188&gt;0,K2188,_xlfn.XLOOKUP(M2188,'Client Lookup'!L:L,'Client Lookup'!N:N))</f>
        <v>25140</v>
      </c>
      <c r="V2188" t="str">
        <f>_xlfn.XLOOKUP(_xlfn.NUMBERVALUE(U2188),'Project Lookup'!X:X,'Project Lookup'!B:B)</f>
        <v>Roku SOW 2 - Data Engineering Team</v>
      </c>
      <c r="X2188" t="str">
        <f t="shared" si="176"/>
        <v>459 Roku Inc. : 968 Roku SOW 2 - Data Engineering Team</v>
      </c>
      <c r="Y2188" t="str">
        <f t="shared" si="177"/>
        <v>459 Roku Inc.</v>
      </c>
      <c r="Z2188" t="str">
        <f t="shared" si="173"/>
        <v>459 Roku Inc.</v>
      </c>
      <c r="AA2188" t="str">
        <f>_xlfn.XLOOKUP(Z2188,'Client Lookup'!A:A,'Client Lookup'!C:C)</f>
        <v>Roku</v>
      </c>
      <c r="AC2188" t="e">
        <f>_xlfn.XLOOKUP(K2188,'Results vs Forecast'!K:K,'Results vs Forecast'!K:K)</f>
        <v>#N/A</v>
      </c>
    </row>
    <row r="2189" spans="1:29" hidden="1">
      <c r="A2189" s="39"/>
      <c r="B2189" s="1" t="s">
        <v>700</v>
      </c>
      <c r="C2189" s="1" t="s">
        <v>1370</v>
      </c>
      <c r="D2189" s="1" t="s">
        <v>17</v>
      </c>
      <c r="E2189" s="1" t="s">
        <v>17</v>
      </c>
      <c r="F2189" s="2">
        <v>45535</v>
      </c>
      <c r="G2189" s="2">
        <v>45505</v>
      </c>
      <c r="H2189" s="1" t="s">
        <v>5627</v>
      </c>
      <c r="I2189" s="1" t="s">
        <v>5628</v>
      </c>
      <c r="J2189" s="1" t="s">
        <v>641</v>
      </c>
      <c r="K2189" s="1" t="s">
        <v>886</v>
      </c>
      <c r="L2189" s="1" t="s">
        <v>3668</v>
      </c>
      <c r="M2189" s="1"/>
      <c r="N2189" s="1"/>
      <c r="O2189" s="1"/>
      <c r="P2189" s="40">
        <v>504.23471642686729</v>
      </c>
      <c r="Q2189" s="37" t="str">
        <f>IF(C2189="ForthPoint","ForthPoint",IF(D2189="Intercompany",_xlfn.XLOOKUP(E2189,'Dept Lookup'!B:B,'Dept Lookup'!A:A),Modified!D2189))</f>
        <v>Data Engineering</v>
      </c>
      <c r="R2189" t="str">
        <f t="shared" si="174"/>
        <v>The Blackstone Group</v>
      </c>
      <c r="S2189" s="1" t="s">
        <v>707</v>
      </c>
      <c r="T2189">
        <f t="shared" si="175"/>
        <v>0</v>
      </c>
      <c r="U2189" s="25" t="str">
        <f>IF(K2189&gt;0,K2189,_xlfn.XLOOKUP(M2189,'Client Lookup'!L:L,'Client Lookup'!N:N))</f>
        <v>29419</v>
      </c>
      <c r="V2189" t="str">
        <f>_xlfn.XLOOKUP(_xlfn.NUMBERVALUE(U2189),'Project Lookup'!X:X,'Project Lookup'!B:B)</f>
        <v>Blackstone - SOW#18 - Data Engineer with AWS (Puneet Team)</v>
      </c>
      <c r="X2189" t="str">
        <f t="shared" si="176"/>
        <v>468 Blackstone Inc. : 1194 Blackstone - SOW#18 - Data Engineer with AWS (Puneet Team)</v>
      </c>
      <c r="Y2189" t="str">
        <f t="shared" si="177"/>
        <v>468 Blackstone Inc.</v>
      </c>
      <c r="Z2189" t="str">
        <f t="shared" si="173"/>
        <v>468 Blackstone Inc.</v>
      </c>
      <c r="AA2189" t="str">
        <f>_xlfn.XLOOKUP(Z2189,'Client Lookup'!A:A,'Client Lookup'!C:C)</f>
        <v>The Blackstone Group</v>
      </c>
      <c r="AC2189" t="e">
        <f>_xlfn.XLOOKUP(K2189,'Results vs Forecast'!K:K,'Results vs Forecast'!K:K)</f>
        <v>#N/A</v>
      </c>
    </row>
    <row r="2190" spans="1:29" hidden="1">
      <c r="A2190" s="39"/>
      <c r="B2190" s="1" t="s">
        <v>700</v>
      </c>
      <c r="C2190" s="1" t="s">
        <v>701</v>
      </c>
      <c r="D2190" s="1" t="s">
        <v>17</v>
      </c>
      <c r="E2190" s="1" t="s">
        <v>17</v>
      </c>
      <c r="F2190" s="2">
        <v>45535</v>
      </c>
      <c r="G2190" s="2">
        <v>45505</v>
      </c>
      <c r="H2190" s="1" t="s">
        <v>5629</v>
      </c>
      <c r="I2190" s="1" t="s">
        <v>5630</v>
      </c>
      <c r="J2190" s="1" t="s">
        <v>515</v>
      </c>
      <c r="K2190" s="1" t="s">
        <v>776</v>
      </c>
      <c r="L2190" s="1" t="s">
        <v>2345</v>
      </c>
      <c r="M2190" s="1"/>
      <c r="N2190" s="1"/>
      <c r="O2190" s="1"/>
      <c r="P2190" s="40">
        <v>46483</v>
      </c>
      <c r="Q2190" s="37" t="str">
        <f>IF(C2190="ForthPoint","ForthPoint",IF(D2190="Intercompany",_xlfn.XLOOKUP(E2190,'Dept Lookup'!B:B,'Dept Lookup'!A:A),Modified!D2190))</f>
        <v>Data Engineering</v>
      </c>
      <c r="R2190" t="str">
        <f t="shared" si="174"/>
        <v>Dish</v>
      </c>
      <c r="S2190" s="1" t="s">
        <v>707</v>
      </c>
      <c r="T2190">
        <f t="shared" si="175"/>
        <v>0</v>
      </c>
      <c r="U2190" s="25" t="str">
        <f>IF(K2190&gt;0,K2190,_xlfn.XLOOKUP(M2190,'Client Lookup'!L:L,'Client Lookup'!N:N))</f>
        <v>32653</v>
      </c>
      <c r="V2190" t="str">
        <f>_xlfn.XLOOKUP(_xlfn.NUMBERVALUE(U2190),'Project Lookup'!X:X,'Project Lookup'!B:B)</f>
        <v>2: Dish - Integrated Data + Martech solution</v>
      </c>
      <c r="X2190" t="str">
        <f t="shared" si="176"/>
        <v>374 Dish : 1268 2: Dish - Integrated Data + Martech solution</v>
      </c>
      <c r="Y2190" t="str">
        <f t="shared" si="177"/>
        <v>374 Dish</v>
      </c>
      <c r="Z2190" t="str">
        <f t="shared" si="173"/>
        <v>374 Dish</v>
      </c>
      <c r="AA2190" t="str">
        <f>_xlfn.XLOOKUP(Z2190,'Client Lookup'!A:A,'Client Lookup'!C:C)</f>
        <v>Dish</v>
      </c>
      <c r="AC2190" t="e">
        <f>_xlfn.XLOOKUP(K2190,'Results vs Forecast'!K:K,'Results vs Forecast'!K:K)</f>
        <v>#N/A</v>
      </c>
    </row>
    <row r="2191" spans="1:29" hidden="1">
      <c r="A2191" s="39"/>
      <c r="B2191" s="1" t="s">
        <v>700</v>
      </c>
      <c r="C2191" s="1" t="s">
        <v>1370</v>
      </c>
      <c r="D2191" s="1" t="s">
        <v>17</v>
      </c>
      <c r="E2191" s="1" t="s">
        <v>17</v>
      </c>
      <c r="F2191" s="2">
        <v>45535</v>
      </c>
      <c r="G2191" s="2">
        <v>45505</v>
      </c>
      <c r="H2191" s="1" t="s">
        <v>5631</v>
      </c>
      <c r="I2191" s="1" t="s">
        <v>5632</v>
      </c>
      <c r="J2191" s="1" t="s">
        <v>621</v>
      </c>
      <c r="K2191" s="1" t="s">
        <v>861</v>
      </c>
      <c r="L2191" s="1" t="s">
        <v>3500</v>
      </c>
      <c r="M2191" s="1"/>
      <c r="N2191" s="1"/>
      <c r="O2191" s="1"/>
      <c r="P2191" s="40">
        <v>240.11176972707966</v>
      </c>
      <c r="Q2191" s="37" t="str">
        <f>IF(C2191="ForthPoint","ForthPoint",IF(D2191="Intercompany",_xlfn.XLOOKUP(E2191,'Dept Lookup'!B:B,'Dept Lookup'!A:A),Modified!D2191))</f>
        <v>Data Engineering</v>
      </c>
      <c r="R2191" t="str">
        <f t="shared" si="174"/>
        <v>Sincera</v>
      </c>
      <c r="S2191" s="1" t="s">
        <v>707</v>
      </c>
      <c r="T2191">
        <f t="shared" si="175"/>
        <v>0</v>
      </c>
      <c r="U2191" s="25" t="str">
        <f>IF(K2191&gt;0,K2191,_xlfn.XLOOKUP(M2191,'Client Lookup'!L:L,'Client Lookup'!N:N))</f>
        <v>25152</v>
      </c>
      <c r="V2191" t="str">
        <f>_xlfn.XLOOKUP(_xlfn.NUMBERVALUE(U2191),'Project Lookup'!X:X,'Project Lookup'!B:B)</f>
        <v>Sincera SOW 3 - Data Engineering Team</v>
      </c>
      <c r="X2191" t="str">
        <f t="shared" si="176"/>
        <v>465 Sincera Technologies LLC : 980 Sincera SOW 3 - Data Engineering Team</v>
      </c>
      <c r="Y2191" t="str">
        <f t="shared" si="177"/>
        <v>465 Sincera Technologies LLC</v>
      </c>
      <c r="Z2191" t="str">
        <f t="shared" si="173"/>
        <v>465 Sincera Technologies LLC</v>
      </c>
      <c r="AA2191" t="str">
        <f>_xlfn.XLOOKUP(Z2191,'Client Lookup'!A:A,'Client Lookup'!C:C)</f>
        <v>Sincera</v>
      </c>
      <c r="AC2191" t="e">
        <f>_xlfn.XLOOKUP(K2191,'Results vs Forecast'!K:K,'Results vs Forecast'!K:K)</f>
        <v>#N/A</v>
      </c>
    </row>
    <row r="2192" spans="1:29" hidden="1">
      <c r="A2192" s="39"/>
      <c r="B2192" s="1" t="s">
        <v>700</v>
      </c>
      <c r="C2192" s="1" t="s">
        <v>1370</v>
      </c>
      <c r="D2192" s="1" t="s">
        <v>17</v>
      </c>
      <c r="E2192" s="1" t="s">
        <v>17</v>
      </c>
      <c r="F2192" s="2">
        <v>45535</v>
      </c>
      <c r="G2192" s="2">
        <v>45505</v>
      </c>
      <c r="H2192" s="1" t="s">
        <v>5633</v>
      </c>
      <c r="I2192" s="1" t="s">
        <v>5634</v>
      </c>
      <c r="J2192" s="1" t="s">
        <v>645</v>
      </c>
      <c r="K2192" s="1" t="s">
        <v>891</v>
      </c>
      <c r="L2192" s="1" t="s">
        <v>3332</v>
      </c>
      <c r="M2192" s="1"/>
      <c r="N2192" s="1"/>
      <c r="O2192" s="1"/>
      <c r="P2192" s="40">
        <v>320.14902630277288</v>
      </c>
      <c r="Q2192" s="37" t="str">
        <f>IF(C2192="ForthPoint","ForthPoint",IF(D2192="Intercompany",_xlfn.XLOOKUP(E2192,'Dept Lookup'!B:B,'Dept Lookup'!A:A),Modified!D2192))</f>
        <v>Data Engineering</v>
      </c>
      <c r="R2192" t="str">
        <f t="shared" si="174"/>
        <v>The Blackstone Group</v>
      </c>
      <c r="S2192" s="1" t="s">
        <v>707</v>
      </c>
      <c r="T2192">
        <f t="shared" si="175"/>
        <v>0</v>
      </c>
      <c r="U2192" s="25" t="str">
        <f>IF(K2192&gt;0,K2192,_xlfn.XLOOKUP(M2192,'Client Lookup'!L:L,'Client Lookup'!N:N))</f>
        <v>25160</v>
      </c>
      <c r="V2192" t="str">
        <f>_xlfn.XLOOKUP(_xlfn.NUMBERVALUE(U2192),'Project Lookup'!X:X,'Project Lookup'!B:B)</f>
        <v>Blackstone SOW #12</v>
      </c>
      <c r="X2192" t="str">
        <f t="shared" si="176"/>
        <v>468 Blackstone Inc. : 988 Blackstone SOW #12</v>
      </c>
      <c r="Y2192" t="str">
        <f t="shared" si="177"/>
        <v>468 Blackstone Inc.</v>
      </c>
      <c r="Z2192" t="str">
        <f t="shared" si="173"/>
        <v>468 Blackstone Inc.</v>
      </c>
      <c r="AA2192" t="str">
        <f>_xlfn.XLOOKUP(Z2192,'Client Lookup'!A:A,'Client Lookup'!C:C)</f>
        <v>The Blackstone Group</v>
      </c>
      <c r="AC2192" t="e">
        <f>_xlfn.XLOOKUP(K2192,'Results vs Forecast'!K:K,'Results vs Forecast'!K:K)</f>
        <v>#N/A</v>
      </c>
    </row>
    <row r="2193" spans="1:29" hidden="1">
      <c r="A2193" s="39"/>
      <c r="B2193" s="1" t="s">
        <v>700</v>
      </c>
      <c r="C2193" s="1" t="s">
        <v>1370</v>
      </c>
      <c r="D2193" s="1" t="s">
        <v>17</v>
      </c>
      <c r="E2193" s="1" t="s">
        <v>17</v>
      </c>
      <c r="F2193" s="2">
        <v>45535</v>
      </c>
      <c r="G2193" s="2">
        <v>45505</v>
      </c>
      <c r="H2193" s="1" t="s">
        <v>5635</v>
      </c>
      <c r="I2193" s="1" t="s">
        <v>5636</v>
      </c>
      <c r="J2193" s="1" t="s">
        <v>645</v>
      </c>
      <c r="K2193" s="1" t="s">
        <v>891</v>
      </c>
      <c r="L2193" s="1" t="s">
        <v>3332</v>
      </c>
      <c r="M2193" s="1"/>
      <c r="N2193" s="1"/>
      <c r="O2193" s="1"/>
      <c r="P2193" s="40">
        <v>320.14902630277288</v>
      </c>
      <c r="Q2193" s="37" t="str">
        <f>IF(C2193="ForthPoint","ForthPoint",IF(D2193="Intercompany",_xlfn.XLOOKUP(E2193,'Dept Lookup'!B:B,'Dept Lookup'!A:A),Modified!D2193))</f>
        <v>Data Engineering</v>
      </c>
      <c r="R2193" t="str">
        <f t="shared" si="174"/>
        <v>The Blackstone Group</v>
      </c>
      <c r="S2193" s="1" t="s">
        <v>707</v>
      </c>
      <c r="T2193">
        <f t="shared" si="175"/>
        <v>0</v>
      </c>
      <c r="U2193" s="25" t="str">
        <f>IF(K2193&gt;0,K2193,_xlfn.XLOOKUP(M2193,'Client Lookup'!L:L,'Client Lookup'!N:N))</f>
        <v>25160</v>
      </c>
      <c r="V2193" t="str">
        <f>_xlfn.XLOOKUP(_xlfn.NUMBERVALUE(U2193),'Project Lookup'!X:X,'Project Lookup'!B:B)</f>
        <v>Blackstone SOW #12</v>
      </c>
      <c r="X2193" t="str">
        <f t="shared" si="176"/>
        <v>468 Blackstone Inc. : 988 Blackstone SOW #12</v>
      </c>
      <c r="Y2193" t="str">
        <f t="shared" si="177"/>
        <v>468 Blackstone Inc.</v>
      </c>
      <c r="Z2193" t="str">
        <f t="shared" si="173"/>
        <v>468 Blackstone Inc.</v>
      </c>
      <c r="AA2193" t="str">
        <f>_xlfn.XLOOKUP(Z2193,'Client Lookup'!A:A,'Client Lookup'!C:C)</f>
        <v>The Blackstone Group</v>
      </c>
      <c r="AC2193" t="e">
        <f>_xlfn.XLOOKUP(K2193,'Results vs Forecast'!K:K,'Results vs Forecast'!K:K)</f>
        <v>#N/A</v>
      </c>
    </row>
    <row r="2194" spans="1:29" hidden="1">
      <c r="A2194" s="39"/>
      <c r="B2194" s="1" t="s">
        <v>700</v>
      </c>
      <c r="C2194" s="1" t="s">
        <v>1370</v>
      </c>
      <c r="D2194" s="1" t="s">
        <v>17</v>
      </c>
      <c r="E2194" s="1" t="s">
        <v>17</v>
      </c>
      <c r="F2194" s="2">
        <v>45535</v>
      </c>
      <c r="G2194" s="2">
        <v>45505</v>
      </c>
      <c r="H2194" s="1" t="s">
        <v>5637</v>
      </c>
      <c r="I2194" s="1" t="s">
        <v>5638</v>
      </c>
      <c r="J2194" s="1" t="s">
        <v>617</v>
      </c>
      <c r="K2194" s="1" t="s">
        <v>860</v>
      </c>
      <c r="L2194" s="1" t="s">
        <v>2892</v>
      </c>
      <c r="M2194" s="1"/>
      <c r="N2194" s="1"/>
      <c r="O2194" s="1"/>
      <c r="P2194" s="40">
        <v>432.20118550874338</v>
      </c>
      <c r="Q2194" s="37" t="str">
        <f>IF(C2194="ForthPoint","ForthPoint",IF(D2194="Intercompany",_xlfn.XLOOKUP(E2194,'Dept Lookup'!B:B,'Dept Lookup'!A:A),Modified!D2194))</f>
        <v>Data Engineering</v>
      </c>
      <c r="R2194" t="str">
        <f t="shared" si="174"/>
        <v>Roku</v>
      </c>
      <c r="S2194" s="1" t="s">
        <v>707</v>
      </c>
      <c r="T2194">
        <f t="shared" si="175"/>
        <v>0</v>
      </c>
      <c r="U2194" s="25" t="str">
        <f>IF(K2194&gt;0,K2194,_xlfn.XLOOKUP(M2194,'Client Lookup'!L:L,'Client Lookup'!N:N))</f>
        <v>25138</v>
      </c>
      <c r="V2194" t="str">
        <f>_xlfn.XLOOKUP(_xlfn.NUMBERVALUE(U2194),'Project Lookup'!X:X,'Project Lookup'!B:B)</f>
        <v>SOW#1 2024 - DE &amp; BI Team</v>
      </c>
      <c r="X2194" t="str">
        <f t="shared" si="176"/>
        <v>459 Roku Inc. : 966 SOW#1 2024 - DE &amp; BI Team</v>
      </c>
      <c r="Y2194" t="str">
        <f t="shared" si="177"/>
        <v>459 Roku Inc.</v>
      </c>
      <c r="Z2194" t="str">
        <f t="shared" si="173"/>
        <v>459 Roku Inc.</v>
      </c>
      <c r="AA2194" t="str">
        <f>_xlfn.XLOOKUP(Z2194,'Client Lookup'!A:A,'Client Lookup'!C:C)</f>
        <v>Roku</v>
      </c>
      <c r="AC2194" t="e">
        <f>_xlfn.XLOOKUP(K2194,'Results vs Forecast'!K:K,'Results vs Forecast'!K:K)</f>
        <v>#N/A</v>
      </c>
    </row>
    <row r="2195" spans="1:29" hidden="1">
      <c r="A2195" s="39"/>
      <c r="B2195" s="1" t="s">
        <v>700</v>
      </c>
      <c r="C2195" s="1" t="s">
        <v>1370</v>
      </c>
      <c r="D2195" s="1" t="s">
        <v>17</v>
      </c>
      <c r="E2195" s="1" t="s">
        <v>17</v>
      </c>
      <c r="F2195" s="2">
        <v>45535</v>
      </c>
      <c r="G2195" s="2">
        <v>45505</v>
      </c>
      <c r="H2195" s="1" t="s">
        <v>5639</v>
      </c>
      <c r="I2195" s="1" t="s">
        <v>5640</v>
      </c>
      <c r="J2195" s="1" t="s">
        <v>643</v>
      </c>
      <c r="K2195" s="1" t="s">
        <v>890</v>
      </c>
      <c r="L2195" s="1" t="s">
        <v>3373</v>
      </c>
      <c r="M2195" s="1"/>
      <c r="N2195" s="1"/>
      <c r="O2195" s="1"/>
      <c r="P2195" s="40">
        <v>520.2421677420059</v>
      </c>
      <c r="Q2195" s="37" t="str">
        <f>IF(C2195="ForthPoint","ForthPoint",IF(D2195="Intercompany",_xlfn.XLOOKUP(E2195,'Dept Lookup'!B:B,'Dept Lookup'!A:A),Modified!D2195))</f>
        <v>Data Engineering</v>
      </c>
      <c r="R2195" t="str">
        <f t="shared" si="174"/>
        <v>The Blackstone Group</v>
      </c>
      <c r="S2195" s="1" t="s">
        <v>707</v>
      </c>
      <c r="T2195">
        <f t="shared" si="175"/>
        <v>0</v>
      </c>
      <c r="U2195" s="25" t="str">
        <f>IF(K2195&gt;0,K2195,_xlfn.XLOOKUP(M2195,'Client Lookup'!L:L,'Client Lookup'!N:N))</f>
        <v>32875</v>
      </c>
      <c r="V2195" t="str">
        <f>_xlfn.XLOOKUP(_xlfn.NUMBERVALUE(U2195),'Project Lookup'!X:X,'Project Lookup'!B:B)</f>
        <v>Blackstone - SOW#24 FS Engineer (Seb Team)</v>
      </c>
      <c r="X2195" t="str">
        <f t="shared" si="176"/>
        <v>468 Blackstone Inc. : 1285 Blackstone - SOW#24 FS Engineer (Seb Team)</v>
      </c>
      <c r="Y2195" t="str">
        <f t="shared" si="177"/>
        <v>468 Blackstone Inc.</v>
      </c>
      <c r="Z2195" t="str">
        <f t="shared" si="173"/>
        <v>468 Blackstone Inc.</v>
      </c>
      <c r="AA2195" t="str">
        <f>_xlfn.XLOOKUP(Z2195,'Client Lookup'!A:A,'Client Lookup'!C:C)</f>
        <v>The Blackstone Group</v>
      </c>
      <c r="AC2195" t="e">
        <f>_xlfn.XLOOKUP(K2195,'Results vs Forecast'!K:K,'Results vs Forecast'!K:K)</f>
        <v>#N/A</v>
      </c>
    </row>
    <row r="2196" spans="1:29" hidden="1">
      <c r="A2196" s="39"/>
      <c r="B2196" s="1" t="s">
        <v>700</v>
      </c>
      <c r="C2196" s="1" t="s">
        <v>1370</v>
      </c>
      <c r="D2196" s="1" t="s">
        <v>17</v>
      </c>
      <c r="E2196" s="1" t="s">
        <v>17</v>
      </c>
      <c r="F2196" s="2">
        <v>45535</v>
      </c>
      <c r="G2196" s="2">
        <v>45505</v>
      </c>
      <c r="H2196" s="1" t="s">
        <v>5641</v>
      </c>
      <c r="I2196" s="1" t="s">
        <v>5642</v>
      </c>
      <c r="J2196" s="1" t="s">
        <v>617</v>
      </c>
      <c r="K2196" s="1" t="s">
        <v>860</v>
      </c>
      <c r="L2196" s="1" t="s">
        <v>2892</v>
      </c>
      <c r="M2196" s="1"/>
      <c r="N2196" s="1"/>
      <c r="O2196" s="1"/>
      <c r="P2196" s="40">
        <v>400.1862828784661</v>
      </c>
      <c r="Q2196" s="37" t="str">
        <f>IF(C2196="ForthPoint","ForthPoint",IF(D2196="Intercompany",_xlfn.XLOOKUP(E2196,'Dept Lookup'!B:B,'Dept Lookup'!A:A),Modified!D2196))</f>
        <v>Data Engineering</v>
      </c>
      <c r="R2196" t="str">
        <f t="shared" si="174"/>
        <v>Roku</v>
      </c>
      <c r="S2196" s="1" t="s">
        <v>707</v>
      </c>
      <c r="T2196">
        <f t="shared" si="175"/>
        <v>0</v>
      </c>
      <c r="U2196" s="25" t="str">
        <f>IF(K2196&gt;0,K2196,_xlfn.XLOOKUP(M2196,'Client Lookup'!L:L,'Client Lookup'!N:N))</f>
        <v>25138</v>
      </c>
      <c r="V2196" t="str">
        <f>_xlfn.XLOOKUP(_xlfn.NUMBERVALUE(U2196),'Project Lookup'!X:X,'Project Lookup'!B:B)</f>
        <v>SOW#1 2024 - DE &amp; BI Team</v>
      </c>
      <c r="X2196" t="str">
        <f t="shared" si="176"/>
        <v>459 Roku Inc. : 966 SOW#1 2024 - DE &amp; BI Team</v>
      </c>
      <c r="Y2196" t="str">
        <f t="shared" si="177"/>
        <v>459 Roku Inc.</v>
      </c>
      <c r="Z2196" t="str">
        <f t="shared" si="173"/>
        <v>459 Roku Inc.</v>
      </c>
      <c r="AA2196" t="str">
        <f>_xlfn.XLOOKUP(Z2196,'Client Lookup'!A:A,'Client Lookup'!C:C)</f>
        <v>Roku</v>
      </c>
      <c r="AC2196" t="e">
        <f>_xlfn.XLOOKUP(K2196,'Results vs Forecast'!K:K,'Results vs Forecast'!K:K)</f>
        <v>#N/A</v>
      </c>
    </row>
    <row r="2197" spans="1:29" hidden="1">
      <c r="A2197" s="39"/>
      <c r="B2197" s="1" t="s">
        <v>700</v>
      </c>
      <c r="C2197" s="1" t="s">
        <v>1370</v>
      </c>
      <c r="D2197" s="1" t="s">
        <v>17</v>
      </c>
      <c r="E2197" s="1" t="s">
        <v>17</v>
      </c>
      <c r="F2197" s="2">
        <v>45535</v>
      </c>
      <c r="G2197" s="2">
        <v>45505</v>
      </c>
      <c r="H2197" s="1" t="s">
        <v>5643</v>
      </c>
      <c r="I2197" s="1" t="s">
        <v>5644</v>
      </c>
      <c r="J2197" s="1" t="s">
        <v>799</v>
      </c>
      <c r="K2197" s="1" t="s">
        <v>797</v>
      </c>
      <c r="L2197" s="1" t="s">
        <v>3338</v>
      </c>
      <c r="M2197" s="1"/>
      <c r="N2197" s="1"/>
      <c r="O2197" s="1"/>
      <c r="P2197" s="40">
        <v>160.07451315138644</v>
      </c>
      <c r="Q2197" s="37" t="str">
        <f>IF(C2197="ForthPoint","ForthPoint",IF(D2197="Intercompany",_xlfn.XLOOKUP(E2197,'Dept Lookup'!B:B,'Dept Lookup'!A:A),Modified!D2197))</f>
        <v>Data Engineering</v>
      </c>
      <c r="R2197" t="str">
        <f t="shared" si="174"/>
        <v>Fedefarma</v>
      </c>
      <c r="S2197" s="1" t="s">
        <v>707</v>
      </c>
      <c r="T2197">
        <f t="shared" si="175"/>
        <v>0</v>
      </c>
      <c r="U2197" s="25" t="str">
        <f>IF(K2197&gt;0,K2197,_xlfn.XLOOKUP(M2197,'Client Lookup'!L:L,'Client Lookup'!N:N))</f>
        <v>28678</v>
      </c>
      <c r="V2197" t="str">
        <f>_xlfn.XLOOKUP(_xlfn.NUMBERVALUE(U2197),'Project Lookup'!X:X,'Project Lookup'!B:B)</f>
        <v>Fedefarma: Landing Zone Assessment &amp; Recommendation Phase</v>
      </c>
      <c r="X2197" t="str">
        <f t="shared" si="176"/>
        <v>456 ICC in Montevideo represents Blend360 : 1166 Fedefarma: Landing Zone Assessment &amp; Recommendation Phase</v>
      </c>
      <c r="Y2197" t="str">
        <f t="shared" si="177"/>
        <v>456 ICC in Montevideo represents Blend360</v>
      </c>
      <c r="Z2197" t="str">
        <f t="shared" si="173"/>
        <v>456 ICC in Montevideo represents Blend360</v>
      </c>
      <c r="AA2197" t="str">
        <f>_xlfn.XLOOKUP(Z2197,'Client Lookup'!A:A,'Client Lookup'!C:C)</f>
        <v>Fedefarma</v>
      </c>
      <c r="AC2197" t="e">
        <f>_xlfn.XLOOKUP(K2197,'Results vs Forecast'!K:K,'Results vs Forecast'!K:K)</f>
        <v>#N/A</v>
      </c>
    </row>
    <row r="2198" spans="1:29" hidden="1">
      <c r="A2198" s="39"/>
      <c r="B2198" s="1" t="s">
        <v>700</v>
      </c>
      <c r="C2198" s="1" t="s">
        <v>1370</v>
      </c>
      <c r="D2198" s="1" t="s">
        <v>17</v>
      </c>
      <c r="E2198" s="1" t="s">
        <v>17</v>
      </c>
      <c r="F2198" s="2">
        <v>45535</v>
      </c>
      <c r="G2198" s="2">
        <v>45505</v>
      </c>
      <c r="H2198" s="1" t="s">
        <v>5645</v>
      </c>
      <c r="I2198" s="1" t="s">
        <v>5646</v>
      </c>
      <c r="J2198" s="1" t="s">
        <v>617</v>
      </c>
      <c r="K2198" s="1" t="s">
        <v>860</v>
      </c>
      <c r="L2198" s="1" t="s">
        <v>2892</v>
      </c>
      <c r="M2198" s="1"/>
      <c r="N2198" s="1"/>
      <c r="O2198" s="1"/>
      <c r="P2198" s="40">
        <v>504.23471642686729</v>
      </c>
      <c r="Q2198" s="37" t="str">
        <f>IF(C2198="ForthPoint","ForthPoint",IF(D2198="Intercompany",_xlfn.XLOOKUP(E2198,'Dept Lookup'!B:B,'Dept Lookup'!A:A),Modified!D2198))</f>
        <v>Data Engineering</v>
      </c>
      <c r="R2198" t="str">
        <f t="shared" si="174"/>
        <v>Roku</v>
      </c>
      <c r="S2198" s="1" t="s">
        <v>707</v>
      </c>
      <c r="T2198">
        <f t="shared" si="175"/>
        <v>0</v>
      </c>
      <c r="U2198" s="25" t="str">
        <f>IF(K2198&gt;0,K2198,_xlfn.XLOOKUP(M2198,'Client Lookup'!L:L,'Client Lookup'!N:N))</f>
        <v>25138</v>
      </c>
      <c r="V2198" t="str">
        <f>_xlfn.XLOOKUP(_xlfn.NUMBERVALUE(U2198),'Project Lookup'!X:X,'Project Lookup'!B:B)</f>
        <v>SOW#1 2024 - DE &amp; BI Team</v>
      </c>
      <c r="X2198" t="str">
        <f t="shared" si="176"/>
        <v>459 Roku Inc. : 966 SOW#1 2024 - DE &amp; BI Team</v>
      </c>
      <c r="Y2198" t="str">
        <f t="shared" si="177"/>
        <v>459 Roku Inc.</v>
      </c>
      <c r="Z2198" t="str">
        <f t="shared" si="173"/>
        <v>459 Roku Inc.</v>
      </c>
      <c r="AA2198" t="str">
        <f>_xlfn.XLOOKUP(Z2198,'Client Lookup'!A:A,'Client Lookup'!C:C)</f>
        <v>Roku</v>
      </c>
      <c r="AC2198" t="e">
        <f>_xlfn.XLOOKUP(K2198,'Results vs Forecast'!K:K,'Results vs Forecast'!K:K)</f>
        <v>#N/A</v>
      </c>
    </row>
    <row r="2199" spans="1:29" hidden="1">
      <c r="A2199" s="39"/>
      <c r="B2199" s="1" t="s">
        <v>700</v>
      </c>
      <c r="C2199" s="1" t="s">
        <v>1370</v>
      </c>
      <c r="D2199" s="1" t="s">
        <v>17</v>
      </c>
      <c r="E2199" s="1" t="s">
        <v>17</v>
      </c>
      <c r="F2199" s="2">
        <v>45535</v>
      </c>
      <c r="G2199" s="2">
        <v>45505</v>
      </c>
      <c r="H2199" s="1" t="s">
        <v>5647</v>
      </c>
      <c r="I2199" s="1" t="s">
        <v>5648</v>
      </c>
      <c r="J2199" s="1" t="s">
        <v>812</v>
      </c>
      <c r="K2199" s="1" t="s">
        <v>795</v>
      </c>
      <c r="L2199" s="1" t="s">
        <v>3324</v>
      </c>
      <c r="M2199" s="1"/>
      <c r="N2199" s="1"/>
      <c r="O2199" s="1"/>
      <c r="P2199" s="40">
        <v>392.1825572208968</v>
      </c>
      <c r="Q2199" s="37" t="str">
        <f>IF(C2199="ForthPoint","ForthPoint",IF(D2199="Intercompany",_xlfn.XLOOKUP(E2199,'Dept Lookup'!B:B,'Dept Lookup'!A:A),Modified!D2199))</f>
        <v>Data Engineering</v>
      </c>
      <c r="R2199" t="str">
        <f t="shared" si="174"/>
        <v>Globalization Partners</v>
      </c>
      <c r="S2199" s="1" t="s">
        <v>707</v>
      </c>
      <c r="T2199">
        <f t="shared" si="175"/>
        <v>0</v>
      </c>
      <c r="U2199" s="25" t="str">
        <f>IF(K2199&gt;0,K2199,_xlfn.XLOOKUP(M2199,'Client Lookup'!L:L,'Client Lookup'!N:N))</f>
        <v>35885</v>
      </c>
      <c r="V2199" t="str">
        <f>_xlfn.XLOOKUP(_xlfn.NUMBERVALUE(U2199),'Project Lookup'!X:X,'Project Lookup'!B:B)</f>
        <v>Globalization Partners SOW #41 - Data Engineering Team Renewal</v>
      </c>
      <c r="X2199" t="str">
        <f t="shared" si="176"/>
        <v>460 Globalization Partners Inc. : 1349 Globalization Partners SOW #41 - Data Engineering Team Renewal</v>
      </c>
      <c r="Y2199" t="str">
        <f t="shared" si="177"/>
        <v>460 Globalization Partners Inc.</v>
      </c>
      <c r="Z2199" t="str">
        <f t="shared" si="173"/>
        <v>460 Globalization Partners Inc.</v>
      </c>
      <c r="AA2199" t="str">
        <f>_xlfn.XLOOKUP(Z2199,'Client Lookup'!A:A,'Client Lookup'!C:C)</f>
        <v>Globalization Partners</v>
      </c>
      <c r="AC2199" t="e">
        <f>_xlfn.XLOOKUP(K2199,'Results vs Forecast'!K:K,'Results vs Forecast'!K:K)</f>
        <v>#N/A</v>
      </c>
    </row>
    <row r="2200" spans="1:29" hidden="1">
      <c r="A2200" s="39"/>
      <c r="B2200" s="1" t="s">
        <v>700</v>
      </c>
      <c r="C2200" s="1" t="s">
        <v>1370</v>
      </c>
      <c r="D2200" s="1" t="s">
        <v>17</v>
      </c>
      <c r="E2200" s="1" t="s">
        <v>17</v>
      </c>
      <c r="F2200" s="2">
        <v>45535</v>
      </c>
      <c r="G2200" s="2">
        <v>45505</v>
      </c>
      <c r="H2200" s="1" t="s">
        <v>5649</v>
      </c>
      <c r="I2200" s="1" t="s">
        <v>5650</v>
      </c>
      <c r="J2200" s="1" t="s">
        <v>812</v>
      </c>
      <c r="K2200" s="1" t="s">
        <v>795</v>
      </c>
      <c r="L2200" s="1" t="s">
        <v>3324</v>
      </c>
      <c r="M2200" s="1"/>
      <c r="N2200" s="1"/>
      <c r="O2200" s="1"/>
      <c r="P2200" s="40">
        <v>448.20863682388205</v>
      </c>
      <c r="Q2200" s="37" t="str">
        <f>IF(C2200="ForthPoint","ForthPoint",IF(D2200="Intercompany",_xlfn.XLOOKUP(E2200,'Dept Lookup'!B:B,'Dept Lookup'!A:A),Modified!D2200))</f>
        <v>Data Engineering</v>
      </c>
      <c r="R2200" t="str">
        <f t="shared" si="174"/>
        <v>Globalization Partners</v>
      </c>
      <c r="S2200" s="1" t="s">
        <v>707</v>
      </c>
      <c r="T2200">
        <f t="shared" si="175"/>
        <v>0</v>
      </c>
      <c r="U2200" s="25" t="str">
        <f>IF(K2200&gt;0,K2200,_xlfn.XLOOKUP(M2200,'Client Lookup'!L:L,'Client Lookup'!N:N))</f>
        <v>35885</v>
      </c>
      <c r="V2200" t="str">
        <f>_xlfn.XLOOKUP(_xlfn.NUMBERVALUE(U2200),'Project Lookup'!X:X,'Project Lookup'!B:B)</f>
        <v>Globalization Partners SOW #41 - Data Engineering Team Renewal</v>
      </c>
      <c r="X2200" t="str">
        <f t="shared" si="176"/>
        <v>460 Globalization Partners Inc. : 1349 Globalization Partners SOW #41 - Data Engineering Team Renewal</v>
      </c>
      <c r="Y2200" t="str">
        <f t="shared" si="177"/>
        <v>460 Globalization Partners Inc.</v>
      </c>
      <c r="Z2200" t="str">
        <f t="shared" ref="Z2200:Z2263" si="178">IF(LEFT(Y2200,3)="ICC",IFERROR(_xlfn.TEXTAFTER(Y2200,"ICC "),Y2200),Y2200)</f>
        <v>460 Globalization Partners Inc.</v>
      </c>
      <c r="AA2200" t="str">
        <f>_xlfn.XLOOKUP(Z2200,'Client Lookup'!A:A,'Client Lookup'!C:C)</f>
        <v>Globalization Partners</v>
      </c>
      <c r="AC2200" t="e">
        <f>_xlfn.XLOOKUP(K2200,'Results vs Forecast'!K:K,'Results vs Forecast'!K:K)</f>
        <v>#N/A</v>
      </c>
    </row>
    <row r="2201" spans="1:29" hidden="1">
      <c r="A2201" s="39"/>
      <c r="B2201" s="1" t="s">
        <v>700</v>
      </c>
      <c r="C2201" s="1" t="s">
        <v>701</v>
      </c>
      <c r="D2201" s="1" t="s">
        <v>17</v>
      </c>
      <c r="E2201" s="1" t="s">
        <v>17</v>
      </c>
      <c r="F2201" s="2">
        <v>45535</v>
      </c>
      <c r="G2201" s="2">
        <v>45505</v>
      </c>
      <c r="H2201" s="1" t="s">
        <v>5651</v>
      </c>
      <c r="I2201" s="1" t="s">
        <v>5652</v>
      </c>
      <c r="J2201" s="1" t="s">
        <v>666</v>
      </c>
      <c r="K2201" s="1" t="s">
        <v>917</v>
      </c>
      <c r="L2201" s="1" t="s">
        <v>1865</v>
      </c>
      <c r="M2201" s="1"/>
      <c r="N2201" s="1"/>
      <c r="O2201" s="1"/>
      <c r="P2201" s="40">
        <v>1968.95</v>
      </c>
      <c r="Q2201" s="37" t="str">
        <f>IF(C2201="ForthPoint","ForthPoint",IF(D2201="Intercompany",_xlfn.XLOOKUP(E2201,'Dept Lookup'!B:B,'Dept Lookup'!A:A),Modified!D2201))</f>
        <v>Data Engineering</v>
      </c>
      <c r="R2201" t="str">
        <f t="shared" si="174"/>
        <v>Visa</v>
      </c>
      <c r="S2201" s="1" t="s">
        <v>707</v>
      </c>
      <c r="T2201">
        <f t="shared" si="175"/>
        <v>0</v>
      </c>
      <c r="U2201" s="25" t="str">
        <f>IF(K2201&gt;0,K2201,_xlfn.XLOOKUP(M2201,'Client Lookup'!L:L,'Client Lookup'!N:N))</f>
        <v>31318</v>
      </c>
      <c r="V2201" t="str">
        <f>_xlfn.XLOOKUP(_xlfn.NUMBERVALUE(U2201),'Project Lookup'!X:X,'Project Lookup'!B:B)</f>
        <v>NextGen Solutions</v>
      </c>
      <c r="X2201" t="str">
        <f t="shared" si="176"/>
        <v>11 Visa : 1246 NextGen Solutions</v>
      </c>
      <c r="Y2201" t="str">
        <f t="shared" si="177"/>
        <v>11 Visa</v>
      </c>
      <c r="Z2201" t="str">
        <f t="shared" si="178"/>
        <v>11 Visa</v>
      </c>
      <c r="AA2201" t="str">
        <f>_xlfn.XLOOKUP(Z2201,'Client Lookup'!A:A,'Client Lookup'!C:C)</f>
        <v>Visa</v>
      </c>
      <c r="AC2201" t="e">
        <f>_xlfn.XLOOKUP(K2201,'Results vs Forecast'!K:K,'Results vs Forecast'!K:K)</f>
        <v>#N/A</v>
      </c>
    </row>
    <row r="2202" spans="1:29" hidden="1">
      <c r="A2202" s="39"/>
      <c r="B2202" s="1" t="s">
        <v>700</v>
      </c>
      <c r="C2202" s="1" t="s">
        <v>1370</v>
      </c>
      <c r="D2202" s="1" t="s">
        <v>17</v>
      </c>
      <c r="E2202" s="1" t="s">
        <v>17</v>
      </c>
      <c r="F2202" s="2">
        <v>45535</v>
      </c>
      <c r="G2202" s="2">
        <v>45505</v>
      </c>
      <c r="H2202" s="1" t="s">
        <v>5653</v>
      </c>
      <c r="I2202" s="1" t="s">
        <v>5654</v>
      </c>
      <c r="J2202" s="1" t="s">
        <v>799</v>
      </c>
      <c r="K2202" s="1" t="s">
        <v>797</v>
      </c>
      <c r="L2202" s="1" t="s">
        <v>3338</v>
      </c>
      <c r="M2202" s="1"/>
      <c r="N2202" s="1"/>
      <c r="O2202" s="1"/>
      <c r="P2202" s="40">
        <v>160.07451315138644</v>
      </c>
      <c r="Q2202" s="37" t="str">
        <f>IF(C2202="ForthPoint","ForthPoint",IF(D2202="Intercompany",_xlfn.XLOOKUP(E2202,'Dept Lookup'!B:B,'Dept Lookup'!A:A),Modified!D2202))</f>
        <v>Data Engineering</v>
      </c>
      <c r="R2202" t="str">
        <f t="shared" si="174"/>
        <v>Fedefarma</v>
      </c>
      <c r="S2202" s="1" t="s">
        <v>707</v>
      </c>
      <c r="T2202">
        <f t="shared" si="175"/>
        <v>0</v>
      </c>
      <c r="U2202" s="25" t="str">
        <f>IF(K2202&gt;0,K2202,_xlfn.XLOOKUP(M2202,'Client Lookup'!L:L,'Client Lookup'!N:N))</f>
        <v>28678</v>
      </c>
      <c r="V2202" t="str">
        <f>_xlfn.XLOOKUP(_xlfn.NUMBERVALUE(U2202),'Project Lookup'!X:X,'Project Lookup'!B:B)</f>
        <v>Fedefarma: Landing Zone Assessment &amp; Recommendation Phase</v>
      </c>
      <c r="X2202" t="str">
        <f t="shared" si="176"/>
        <v>456 ICC in Montevideo represents Blend360 : 1166 Fedefarma: Landing Zone Assessment &amp; Recommendation Phase</v>
      </c>
      <c r="Y2202" t="str">
        <f t="shared" si="177"/>
        <v>456 ICC in Montevideo represents Blend360</v>
      </c>
      <c r="Z2202" t="str">
        <f t="shared" si="178"/>
        <v>456 ICC in Montevideo represents Blend360</v>
      </c>
      <c r="AA2202" t="str">
        <f>_xlfn.XLOOKUP(Z2202,'Client Lookup'!A:A,'Client Lookup'!C:C)</f>
        <v>Fedefarma</v>
      </c>
      <c r="AC2202" t="e">
        <f>_xlfn.XLOOKUP(K2202,'Results vs Forecast'!K:K,'Results vs Forecast'!K:K)</f>
        <v>#N/A</v>
      </c>
    </row>
    <row r="2203" spans="1:29" hidden="1">
      <c r="A2203" s="39"/>
      <c r="B2203" s="1" t="s">
        <v>700</v>
      </c>
      <c r="C2203" s="1" t="s">
        <v>1370</v>
      </c>
      <c r="D2203" s="1" t="s">
        <v>17</v>
      </c>
      <c r="E2203" s="1" t="s">
        <v>17</v>
      </c>
      <c r="F2203" s="2">
        <v>45535</v>
      </c>
      <c r="G2203" s="2">
        <v>45505</v>
      </c>
      <c r="H2203" s="1" t="s">
        <v>5655</v>
      </c>
      <c r="I2203" s="1" t="s">
        <v>5656</v>
      </c>
      <c r="J2203" s="1" t="s">
        <v>617</v>
      </c>
      <c r="K2203" s="1" t="s">
        <v>860</v>
      </c>
      <c r="L2203" s="1" t="s">
        <v>2892</v>
      </c>
      <c r="M2203" s="1"/>
      <c r="N2203" s="1"/>
      <c r="O2203" s="1"/>
      <c r="P2203" s="40">
        <v>320.14902630277288</v>
      </c>
      <c r="Q2203" s="37" t="str">
        <f>IF(C2203="ForthPoint","ForthPoint",IF(D2203="Intercompany",_xlfn.XLOOKUP(E2203,'Dept Lookup'!B:B,'Dept Lookup'!A:A),Modified!D2203))</f>
        <v>Data Engineering</v>
      </c>
      <c r="R2203" t="str">
        <f t="shared" si="174"/>
        <v>Roku</v>
      </c>
      <c r="S2203" s="1" t="s">
        <v>707</v>
      </c>
      <c r="T2203">
        <f t="shared" si="175"/>
        <v>0</v>
      </c>
      <c r="U2203" s="25" t="str">
        <f>IF(K2203&gt;0,K2203,_xlfn.XLOOKUP(M2203,'Client Lookup'!L:L,'Client Lookup'!N:N))</f>
        <v>25138</v>
      </c>
      <c r="V2203" t="str">
        <f>_xlfn.XLOOKUP(_xlfn.NUMBERVALUE(U2203),'Project Lookup'!X:X,'Project Lookup'!B:B)</f>
        <v>SOW#1 2024 - DE &amp; BI Team</v>
      </c>
      <c r="X2203" t="str">
        <f t="shared" si="176"/>
        <v>459 Roku Inc. : 966 SOW#1 2024 - DE &amp; BI Team</v>
      </c>
      <c r="Y2203" t="str">
        <f t="shared" si="177"/>
        <v>459 Roku Inc.</v>
      </c>
      <c r="Z2203" t="str">
        <f t="shared" si="178"/>
        <v>459 Roku Inc.</v>
      </c>
      <c r="AA2203" t="str">
        <f>_xlfn.XLOOKUP(Z2203,'Client Lookup'!A:A,'Client Lookup'!C:C)</f>
        <v>Roku</v>
      </c>
      <c r="AC2203" t="e">
        <f>_xlfn.XLOOKUP(K2203,'Results vs Forecast'!K:K,'Results vs Forecast'!K:K)</f>
        <v>#N/A</v>
      </c>
    </row>
    <row r="2204" spans="1:29" hidden="1">
      <c r="A2204" s="39"/>
      <c r="B2204" s="1" t="s">
        <v>700</v>
      </c>
      <c r="C2204" s="1" t="s">
        <v>1370</v>
      </c>
      <c r="D2204" s="1" t="s">
        <v>17</v>
      </c>
      <c r="E2204" s="1" t="s">
        <v>17</v>
      </c>
      <c r="F2204" s="2">
        <v>45535</v>
      </c>
      <c r="G2204" s="2">
        <v>45505</v>
      </c>
      <c r="H2204" s="1" t="s">
        <v>5657</v>
      </c>
      <c r="I2204" s="1" t="s">
        <v>5658</v>
      </c>
      <c r="J2204" s="1" t="s">
        <v>617</v>
      </c>
      <c r="K2204" s="1" t="s">
        <v>860</v>
      </c>
      <c r="L2204" s="1" t="s">
        <v>2892</v>
      </c>
      <c r="M2204" s="1"/>
      <c r="N2204" s="1"/>
      <c r="O2204" s="1"/>
      <c r="P2204" s="40">
        <v>320.14902630277288</v>
      </c>
      <c r="Q2204" s="37" t="str">
        <f>IF(C2204="ForthPoint","ForthPoint",IF(D2204="Intercompany",_xlfn.XLOOKUP(E2204,'Dept Lookup'!B:B,'Dept Lookup'!A:A),Modified!D2204))</f>
        <v>Data Engineering</v>
      </c>
      <c r="R2204" t="str">
        <f t="shared" si="174"/>
        <v>Roku</v>
      </c>
      <c r="S2204" s="1" t="s">
        <v>707</v>
      </c>
      <c r="T2204">
        <f t="shared" si="175"/>
        <v>0</v>
      </c>
      <c r="U2204" s="25" t="str">
        <f>IF(K2204&gt;0,K2204,_xlfn.XLOOKUP(M2204,'Client Lookup'!L:L,'Client Lookup'!N:N))</f>
        <v>25138</v>
      </c>
      <c r="V2204" t="str">
        <f>_xlfn.XLOOKUP(_xlfn.NUMBERVALUE(U2204),'Project Lookup'!X:X,'Project Lookup'!B:B)</f>
        <v>SOW#1 2024 - DE &amp; BI Team</v>
      </c>
      <c r="X2204" t="str">
        <f t="shared" si="176"/>
        <v>459 Roku Inc. : 966 SOW#1 2024 - DE &amp; BI Team</v>
      </c>
      <c r="Y2204" t="str">
        <f t="shared" si="177"/>
        <v>459 Roku Inc.</v>
      </c>
      <c r="Z2204" t="str">
        <f t="shared" si="178"/>
        <v>459 Roku Inc.</v>
      </c>
      <c r="AA2204" t="str">
        <f>_xlfn.XLOOKUP(Z2204,'Client Lookup'!A:A,'Client Lookup'!C:C)</f>
        <v>Roku</v>
      </c>
      <c r="AC2204" t="e">
        <f>_xlfn.XLOOKUP(K2204,'Results vs Forecast'!K:K,'Results vs Forecast'!K:K)</f>
        <v>#N/A</v>
      </c>
    </row>
    <row r="2205" spans="1:29" hidden="1">
      <c r="A2205" s="39"/>
      <c r="B2205" s="1" t="s">
        <v>700</v>
      </c>
      <c r="C2205" s="1" t="s">
        <v>1370</v>
      </c>
      <c r="D2205" s="1" t="s">
        <v>17</v>
      </c>
      <c r="E2205" s="1" t="s">
        <v>17</v>
      </c>
      <c r="F2205" s="2">
        <v>45535</v>
      </c>
      <c r="G2205" s="2">
        <v>45505</v>
      </c>
      <c r="H2205" s="1" t="s">
        <v>5659</v>
      </c>
      <c r="I2205" s="1" t="s">
        <v>5660</v>
      </c>
      <c r="J2205" s="1" t="s">
        <v>617</v>
      </c>
      <c r="K2205" s="1" t="s">
        <v>860</v>
      </c>
      <c r="L2205" s="1" t="s">
        <v>2892</v>
      </c>
      <c r="M2205" s="1"/>
      <c r="N2205" s="1"/>
      <c r="O2205" s="1"/>
      <c r="P2205" s="40">
        <v>540.25148188592925</v>
      </c>
      <c r="Q2205" s="37" t="str">
        <f>IF(C2205="ForthPoint","ForthPoint",IF(D2205="Intercompany",_xlfn.XLOOKUP(E2205,'Dept Lookup'!B:B,'Dept Lookup'!A:A),Modified!D2205))</f>
        <v>Data Engineering</v>
      </c>
      <c r="R2205" t="str">
        <f t="shared" si="174"/>
        <v>Roku</v>
      </c>
      <c r="S2205" s="1" t="s">
        <v>707</v>
      </c>
      <c r="T2205">
        <f t="shared" si="175"/>
        <v>0</v>
      </c>
      <c r="U2205" s="25" t="str">
        <f>IF(K2205&gt;0,K2205,_xlfn.XLOOKUP(M2205,'Client Lookup'!L:L,'Client Lookup'!N:N))</f>
        <v>25138</v>
      </c>
      <c r="V2205" t="str">
        <f>_xlfn.XLOOKUP(_xlfn.NUMBERVALUE(U2205),'Project Lookup'!X:X,'Project Lookup'!B:B)</f>
        <v>SOW#1 2024 - DE &amp; BI Team</v>
      </c>
      <c r="X2205" t="str">
        <f t="shared" si="176"/>
        <v>459 Roku Inc. : 966 SOW#1 2024 - DE &amp; BI Team</v>
      </c>
      <c r="Y2205" t="str">
        <f t="shared" si="177"/>
        <v>459 Roku Inc.</v>
      </c>
      <c r="Z2205" t="str">
        <f t="shared" si="178"/>
        <v>459 Roku Inc.</v>
      </c>
      <c r="AA2205" t="str">
        <f>_xlfn.XLOOKUP(Z2205,'Client Lookup'!A:A,'Client Lookup'!C:C)</f>
        <v>Roku</v>
      </c>
      <c r="AC2205" t="e">
        <f>_xlfn.XLOOKUP(K2205,'Results vs Forecast'!K:K,'Results vs Forecast'!K:K)</f>
        <v>#N/A</v>
      </c>
    </row>
    <row r="2206" spans="1:29" hidden="1">
      <c r="A2206" s="39"/>
      <c r="B2206" s="1" t="s">
        <v>700</v>
      </c>
      <c r="C2206" s="1" t="s">
        <v>701</v>
      </c>
      <c r="D2206" s="1" t="s">
        <v>17</v>
      </c>
      <c r="E2206" s="1" t="s">
        <v>17</v>
      </c>
      <c r="F2206" s="2">
        <v>45535</v>
      </c>
      <c r="G2206" s="2">
        <v>45505</v>
      </c>
      <c r="H2206" s="1" t="s">
        <v>5661</v>
      </c>
      <c r="I2206" s="1" t="s">
        <v>5662</v>
      </c>
      <c r="J2206" s="1" t="s">
        <v>672</v>
      </c>
      <c r="K2206" s="1" t="s">
        <v>918</v>
      </c>
      <c r="L2206" s="1" t="s">
        <v>5663</v>
      </c>
      <c r="M2206" s="1"/>
      <c r="N2206" s="1"/>
      <c r="O2206" s="1" t="s">
        <v>1369</v>
      </c>
      <c r="P2206" s="40">
        <v>25400</v>
      </c>
      <c r="Q2206" s="37" t="str">
        <f>IF(C2206="ForthPoint","ForthPoint",IF(D2206="Intercompany",_xlfn.XLOOKUP(E2206,'Dept Lookup'!B:B,'Dept Lookup'!A:A),Modified!D2206))</f>
        <v>Data Engineering</v>
      </c>
      <c r="R2206" t="str">
        <f t="shared" si="174"/>
        <v>Visa</v>
      </c>
      <c r="S2206" s="1" t="s">
        <v>707</v>
      </c>
      <c r="T2206">
        <f t="shared" si="175"/>
        <v>0</v>
      </c>
      <c r="U2206" s="25" t="str">
        <f>IF(K2206&gt;0,K2206,_xlfn.XLOOKUP(M2206,'Client Lookup'!L:L,'Client Lookup'!N:N))</f>
        <v>23425</v>
      </c>
      <c r="V2206" t="str">
        <f>_xlfn.XLOOKUP(_xlfn.NUMBERVALUE(U2206),'Project Lookup'!X:X,'Project Lookup'!B:B)</f>
        <v>VCA - PMO work extension</v>
      </c>
      <c r="X2206" t="str">
        <f t="shared" si="176"/>
        <v>11 Visa : 905 VCA - PMO work extension</v>
      </c>
      <c r="Y2206" t="str">
        <f t="shared" si="177"/>
        <v>11 Visa</v>
      </c>
      <c r="Z2206" t="str">
        <f t="shared" si="178"/>
        <v>11 Visa</v>
      </c>
      <c r="AA2206" t="str">
        <f>_xlfn.XLOOKUP(Z2206,'Client Lookup'!A:A,'Client Lookup'!C:C)</f>
        <v>Visa</v>
      </c>
      <c r="AC2206" t="e">
        <f>_xlfn.XLOOKUP(K2206,'Results vs Forecast'!K:K,'Results vs Forecast'!K:K)</f>
        <v>#N/A</v>
      </c>
    </row>
    <row r="2207" spans="1:29" hidden="1">
      <c r="A2207" s="39"/>
      <c r="B2207" s="1" t="s">
        <v>700</v>
      </c>
      <c r="C2207" s="1" t="s">
        <v>1370</v>
      </c>
      <c r="D2207" s="1" t="s">
        <v>17</v>
      </c>
      <c r="E2207" s="1" t="s">
        <v>17</v>
      </c>
      <c r="F2207" s="2">
        <v>45535</v>
      </c>
      <c r="G2207" s="2">
        <v>45505</v>
      </c>
      <c r="H2207" s="1" t="s">
        <v>5664</v>
      </c>
      <c r="I2207" s="1" t="s">
        <v>5665</v>
      </c>
      <c r="J2207" s="1" t="s">
        <v>618</v>
      </c>
      <c r="K2207" s="1" t="s">
        <v>859</v>
      </c>
      <c r="L2207" s="1" t="s">
        <v>3495</v>
      </c>
      <c r="M2207" s="1"/>
      <c r="N2207" s="1"/>
      <c r="O2207" s="1"/>
      <c r="P2207" s="40">
        <v>480.22353945415932</v>
      </c>
      <c r="Q2207" s="37" t="str">
        <f>IF(C2207="ForthPoint","ForthPoint",IF(D2207="Intercompany",_xlfn.XLOOKUP(E2207,'Dept Lookup'!B:B,'Dept Lookup'!A:A),Modified!D2207))</f>
        <v>Data Engineering</v>
      </c>
      <c r="R2207" t="str">
        <f t="shared" si="174"/>
        <v>Roku</v>
      </c>
      <c r="S2207" s="1" t="s">
        <v>707</v>
      </c>
      <c r="T2207">
        <f t="shared" si="175"/>
        <v>0</v>
      </c>
      <c r="U2207" s="25" t="str">
        <f>IF(K2207&gt;0,K2207,_xlfn.XLOOKUP(M2207,'Client Lookup'!L:L,'Client Lookup'!N:N))</f>
        <v>25140</v>
      </c>
      <c r="V2207" t="str">
        <f>_xlfn.XLOOKUP(_xlfn.NUMBERVALUE(U2207),'Project Lookup'!X:X,'Project Lookup'!B:B)</f>
        <v>Roku SOW 2 - Data Engineering Team</v>
      </c>
      <c r="X2207" t="str">
        <f t="shared" si="176"/>
        <v>459 Roku Inc. : 968 Roku SOW 2 - Data Engineering Team</v>
      </c>
      <c r="Y2207" t="str">
        <f t="shared" si="177"/>
        <v>459 Roku Inc.</v>
      </c>
      <c r="Z2207" t="str">
        <f t="shared" si="178"/>
        <v>459 Roku Inc.</v>
      </c>
      <c r="AA2207" t="str">
        <f>_xlfn.XLOOKUP(Z2207,'Client Lookup'!A:A,'Client Lookup'!C:C)</f>
        <v>Roku</v>
      </c>
      <c r="AC2207" t="e">
        <f>_xlfn.XLOOKUP(K2207,'Results vs Forecast'!K:K,'Results vs Forecast'!K:K)</f>
        <v>#N/A</v>
      </c>
    </row>
    <row r="2208" spans="1:29" hidden="1">
      <c r="A2208" s="39"/>
      <c r="B2208" s="1" t="s">
        <v>700</v>
      </c>
      <c r="C2208" s="1" t="s">
        <v>1370</v>
      </c>
      <c r="D2208" s="1" t="s">
        <v>17</v>
      </c>
      <c r="E2208" s="1" t="s">
        <v>17</v>
      </c>
      <c r="F2208" s="2">
        <v>45535</v>
      </c>
      <c r="G2208" s="2">
        <v>45505</v>
      </c>
      <c r="H2208" s="1" t="s">
        <v>5666</v>
      </c>
      <c r="I2208" s="1" t="s">
        <v>5667</v>
      </c>
      <c r="J2208" s="1" t="s">
        <v>641</v>
      </c>
      <c r="K2208" s="1" t="s">
        <v>886</v>
      </c>
      <c r="L2208" s="1" t="s">
        <v>3668</v>
      </c>
      <c r="M2208" s="1"/>
      <c r="N2208" s="1"/>
      <c r="O2208" s="1"/>
      <c r="P2208" s="40">
        <v>560.2607960298526</v>
      </c>
      <c r="Q2208" s="37" t="str">
        <f>IF(C2208="ForthPoint","ForthPoint",IF(D2208="Intercompany",_xlfn.XLOOKUP(E2208,'Dept Lookup'!B:B,'Dept Lookup'!A:A),Modified!D2208))</f>
        <v>Data Engineering</v>
      </c>
      <c r="R2208" t="str">
        <f t="shared" si="174"/>
        <v>The Blackstone Group</v>
      </c>
      <c r="S2208" s="1" t="s">
        <v>707</v>
      </c>
      <c r="T2208">
        <f t="shared" si="175"/>
        <v>0</v>
      </c>
      <c r="U2208" s="25" t="str">
        <f>IF(K2208&gt;0,K2208,_xlfn.XLOOKUP(M2208,'Client Lookup'!L:L,'Client Lookup'!N:N))</f>
        <v>29419</v>
      </c>
      <c r="V2208" t="str">
        <f>_xlfn.XLOOKUP(_xlfn.NUMBERVALUE(U2208),'Project Lookup'!X:X,'Project Lookup'!B:B)</f>
        <v>Blackstone - SOW#18 - Data Engineer with AWS (Puneet Team)</v>
      </c>
      <c r="X2208" t="str">
        <f t="shared" si="176"/>
        <v>468 Blackstone Inc. : 1194 Blackstone - SOW#18 - Data Engineer with AWS (Puneet Team)</v>
      </c>
      <c r="Y2208" t="str">
        <f t="shared" si="177"/>
        <v>468 Blackstone Inc.</v>
      </c>
      <c r="Z2208" t="str">
        <f t="shared" si="178"/>
        <v>468 Blackstone Inc.</v>
      </c>
      <c r="AA2208" t="str">
        <f>_xlfn.XLOOKUP(Z2208,'Client Lookup'!A:A,'Client Lookup'!C:C)</f>
        <v>The Blackstone Group</v>
      </c>
      <c r="AC2208" t="e">
        <f>_xlfn.XLOOKUP(K2208,'Results vs Forecast'!K:K,'Results vs Forecast'!K:K)</f>
        <v>#N/A</v>
      </c>
    </row>
    <row r="2209" spans="1:29" hidden="1">
      <c r="A2209" s="39"/>
      <c r="B2209" s="1" t="s">
        <v>700</v>
      </c>
      <c r="C2209" s="1" t="s">
        <v>1370</v>
      </c>
      <c r="D2209" s="1" t="s">
        <v>17</v>
      </c>
      <c r="E2209" s="1" t="s">
        <v>17</v>
      </c>
      <c r="F2209" s="2">
        <v>45535</v>
      </c>
      <c r="G2209" s="2">
        <v>45505</v>
      </c>
      <c r="H2209" s="1" t="s">
        <v>5668</v>
      </c>
      <c r="I2209" s="1" t="s">
        <v>5669</v>
      </c>
      <c r="J2209" s="1" t="s">
        <v>617</v>
      </c>
      <c r="K2209" s="1" t="s">
        <v>860</v>
      </c>
      <c r="L2209" s="1" t="s">
        <v>2892</v>
      </c>
      <c r="M2209" s="1"/>
      <c r="N2209" s="1"/>
      <c r="O2209" s="1"/>
      <c r="P2209" s="40">
        <v>315.14682169416818</v>
      </c>
      <c r="Q2209" s="37" t="str">
        <f>IF(C2209="ForthPoint","ForthPoint",IF(D2209="Intercompany",_xlfn.XLOOKUP(E2209,'Dept Lookup'!B:B,'Dept Lookup'!A:A),Modified!D2209))</f>
        <v>Data Engineering</v>
      </c>
      <c r="R2209" t="str">
        <f t="shared" si="174"/>
        <v>Roku</v>
      </c>
      <c r="S2209" s="1" t="s">
        <v>707</v>
      </c>
      <c r="T2209">
        <f t="shared" si="175"/>
        <v>0</v>
      </c>
      <c r="U2209" s="25" t="str">
        <f>IF(K2209&gt;0,K2209,_xlfn.XLOOKUP(M2209,'Client Lookup'!L:L,'Client Lookup'!N:N))</f>
        <v>25138</v>
      </c>
      <c r="V2209" t="str">
        <f>_xlfn.XLOOKUP(_xlfn.NUMBERVALUE(U2209),'Project Lookup'!X:X,'Project Lookup'!B:B)</f>
        <v>SOW#1 2024 - DE &amp; BI Team</v>
      </c>
      <c r="X2209" t="str">
        <f t="shared" si="176"/>
        <v>459 Roku Inc. : 966 SOW#1 2024 - DE &amp; BI Team</v>
      </c>
      <c r="Y2209" t="str">
        <f t="shared" si="177"/>
        <v>459 Roku Inc.</v>
      </c>
      <c r="Z2209" t="str">
        <f t="shared" si="178"/>
        <v>459 Roku Inc.</v>
      </c>
      <c r="AA2209" t="str">
        <f>_xlfn.XLOOKUP(Z2209,'Client Lookup'!A:A,'Client Lookup'!C:C)</f>
        <v>Roku</v>
      </c>
      <c r="AC2209" t="e">
        <f>_xlfn.XLOOKUP(K2209,'Results vs Forecast'!K:K,'Results vs Forecast'!K:K)</f>
        <v>#N/A</v>
      </c>
    </row>
    <row r="2210" spans="1:29" hidden="1">
      <c r="A2210" s="39"/>
      <c r="B2210" s="1" t="s">
        <v>700</v>
      </c>
      <c r="C2210" s="1" t="s">
        <v>1370</v>
      </c>
      <c r="D2210" s="1" t="s">
        <v>17</v>
      </c>
      <c r="E2210" s="1" t="s">
        <v>17</v>
      </c>
      <c r="F2210" s="2">
        <v>45535</v>
      </c>
      <c r="G2210" s="2">
        <v>45505</v>
      </c>
      <c r="H2210" s="1" t="s">
        <v>5670</v>
      </c>
      <c r="I2210" s="1" t="s">
        <v>5671</v>
      </c>
      <c r="J2210" s="1" t="s">
        <v>632</v>
      </c>
      <c r="K2210" s="1" t="s">
        <v>874</v>
      </c>
      <c r="L2210" s="1" t="s">
        <v>3637</v>
      </c>
      <c r="M2210" s="1"/>
      <c r="N2210" s="1"/>
      <c r="O2210" s="1"/>
      <c r="P2210" s="40">
        <v>408.19000853603541</v>
      </c>
      <c r="Q2210" s="37" t="str">
        <f>IF(C2210="ForthPoint","ForthPoint",IF(D2210="Intercompany",_xlfn.XLOOKUP(E2210,'Dept Lookup'!B:B,'Dept Lookup'!A:A),Modified!D2210))</f>
        <v>Data Engineering</v>
      </c>
      <c r="R2210" t="str">
        <f t="shared" si="174"/>
        <v>Stagwellglobal</v>
      </c>
      <c r="S2210" s="1" t="s">
        <v>707</v>
      </c>
      <c r="T2210">
        <f t="shared" si="175"/>
        <v>0</v>
      </c>
      <c r="U2210" s="25" t="str">
        <f>IF(K2210&gt;0,K2210,_xlfn.XLOOKUP(M2210,'Client Lookup'!L:L,'Client Lookup'!N:N))</f>
        <v>25159</v>
      </c>
      <c r="V2210" t="str">
        <f>_xlfn.XLOOKUP(_xlfn.NUMBERVALUE(U2210),'Project Lookup'!X:X,'Project Lookup'!B:B)</f>
        <v>Stagwell SOW#3</v>
      </c>
      <c r="X2210" t="str">
        <f t="shared" si="176"/>
        <v>469 Stagwell Marketing Cloud LLC : 987 Stagwell SOW#3</v>
      </c>
      <c r="Y2210" t="str">
        <f t="shared" si="177"/>
        <v>469 Stagwell Marketing Cloud LLC</v>
      </c>
      <c r="Z2210" t="str">
        <f t="shared" si="178"/>
        <v>469 Stagwell Marketing Cloud LLC</v>
      </c>
      <c r="AA2210" t="str">
        <f>_xlfn.XLOOKUP(Z2210,'Client Lookup'!A:A,'Client Lookup'!C:C)</f>
        <v>Stagwellglobal</v>
      </c>
      <c r="AC2210" t="e">
        <f>_xlfn.XLOOKUP(K2210,'Results vs Forecast'!K:K,'Results vs Forecast'!K:K)</f>
        <v>#N/A</v>
      </c>
    </row>
    <row r="2211" spans="1:29" hidden="1">
      <c r="A2211" s="39"/>
      <c r="B2211" s="1" t="s">
        <v>700</v>
      </c>
      <c r="C2211" s="1" t="s">
        <v>1370</v>
      </c>
      <c r="D2211" s="1" t="s">
        <v>17</v>
      </c>
      <c r="E2211" s="1" t="s">
        <v>17</v>
      </c>
      <c r="F2211" s="2">
        <v>45535</v>
      </c>
      <c r="G2211" s="2">
        <v>45505</v>
      </c>
      <c r="H2211" s="1" t="s">
        <v>5672</v>
      </c>
      <c r="I2211" s="1" t="s">
        <v>5673</v>
      </c>
      <c r="J2211" s="1" t="s">
        <v>632</v>
      </c>
      <c r="K2211" s="1" t="s">
        <v>874</v>
      </c>
      <c r="L2211" s="1" t="s">
        <v>3637</v>
      </c>
      <c r="M2211" s="1"/>
      <c r="N2211" s="1"/>
      <c r="O2211" s="1"/>
      <c r="P2211" s="40">
        <v>408.19000853603541</v>
      </c>
      <c r="Q2211" s="37" t="str">
        <f>IF(C2211="ForthPoint","ForthPoint",IF(D2211="Intercompany",_xlfn.XLOOKUP(E2211,'Dept Lookup'!B:B,'Dept Lookup'!A:A),Modified!D2211))</f>
        <v>Data Engineering</v>
      </c>
      <c r="R2211" t="str">
        <f t="shared" si="174"/>
        <v>Stagwellglobal</v>
      </c>
      <c r="S2211" s="1" t="s">
        <v>707</v>
      </c>
      <c r="T2211">
        <f t="shared" si="175"/>
        <v>0</v>
      </c>
      <c r="U2211" s="25" t="str">
        <f>IF(K2211&gt;0,K2211,_xlfn.XLOOKUP(M2211,'Client Lookup'!L:L,'Client Lookup'!N:N))</f>
        <v>25159</v>
      </c>
      <c r="V2211" t="str">
        <f>_xlfn.XLOOKUP(_xlfn.NUMBERVALUE(U2211),'Project Lookup'!X:X,'Project Lookup'!B:B)</f>
        <v>Stagwell SOW#3</v>
      </c>
      <c r="X2211" t="str">
        <f t="shared" si="176"/>
        <v>469 Stagwell Marketing Cloud LLC : 987 Stagwell SOW#3</v>
      </c>
      <c r="Y2211" t="str">
        <f t="shared" si="177"/>
        <v>469 Stagwell Marketing Cloud LLC</v>
      </c>
      <c r="Z2211" t="str">
        <f t="shared" si="178"/>
        <v>469 Stagwell Marketing Cloud LLC</v>
      </c>
      <c r="AA2211" t="str">
        <f>_xlfn.XLOOKUP(Z2211,'Client Lookup'!A:A,'Client Lookup'!C:C)</f>
        <v>Stagwellglobal</v>
      </c>
      <c r="AC2211" t="e">
        <f>_xlfn.XLOOKUP(K2211,'Results vs Forecast'!K:K,'Results vs Forecast'!K:K)</f>
        <v>#N/A</v>
      </c>
    </row>
    <row r="2212" spans="1:29" hidden="1">
      <c r="A2212" s="39"/>
      <c r="B2212" s="1" t="s">
        <v>700</v>
      </c>
      <c r="C2212" s="1" t="s">
        <v>1370</v>
      </c>
      <c r="D2212" s="1" t="s">
        <v>17</v>
      </c>
      <c r="E2212" s="1" t="s">
        <v>17</v>
      </c>
      <c r="F2212" s="2">
        <v>45535</v>
      </c>
      <c r="G2212" s="2">
        <v>45505</v>
      </c>
      <c r="H2212" s="1" t="s">
        <v>5674</v>
      </c>
      <c r="I2212" s="1" t="s">
        <v>5675</v>
      </c>
      <c r="J2212" s="1" t="s">
        <v>618</v>
      </c>
      <c r="K2212" s="1" t="s">
        <v>859</v>
      </c>
      <c r="L2212" s="1" t="s">
        <v>3495</v>
      </c>
      <c r="M2212" s="1"/>
      <c r="N2212" s="1"/>
      <c r="O2212" s="1"/>
      <c r="P2212" s="40">
        <v>480.22353945415932</v>
      </c>
      <c r="Q2212" s="37" t="str">
        <f>IF(C2212="ForthPoint","ForthPoint",IF(D2212="Intercompany",_xlfn.XLOOKUP(E2212,'Dept Lookup'!B:B,'Dept Lookup'!A:A),Modified!D2212))</f>
        <v>Data Engineering</v>
      </c>
      <c r="R2212" t="str">
        <f t="shared" si="174"/>
        <v>Roku</v>
      </c>
      <c r="S2212" s="1" t="s">
        <v>707</v>
      </c>
      <c r="T2212">
        <f t="shared" si="175"/>
        <v>0</v>
      </c>
      <c r="U2212" s="25" t="str">
        <f>IF(K2212&gt;0,K2212,_xlfn.XLOOKUP(M2212,'Client Lookup'!L:L,'Client Lookup'!N:N))</f>
        <v>25140</v>
      </c>
      <c r="V2212" t="str">
        <f>_xlfn.XLOOKUP(_xlfn.NUMBERVALUE(U2212),'Project Lookup'!X:X,'Project Lookup'!B:B)</f>
        <v>Roku SOW 2 - Data Engineering Team</v>
      </c>
      <c r="X2212" t="str">
        <f t="shared" si="176"/>
        <v>459 Roku Inc. : 968 Roku SOW 2 - Data Engineering Team</v>
      </c>
      <c r="Y2212" t="str">
        <f t="shared" si="177"/>
        <v>459 Roku Inc.</v>
      </c>
      <c r="Z2212" t="str">
        <f t="shared" si="178"/>
        <v>459 Roku Inc.</v>
      </c>
      <c r="AA2212" t="str">
        <f>_xlfn.XLOOKUP(Z2212,'Client Lookup'!A:A,'Client Lookup'!C:C)</f>
        <v>Roku</v>
      </c>
      <c r="AC2212" t="e">
        <f>_xlfn.XLOOKUP(K2212,'Results vs Forecast'!K:K,'Results vs Forecast'!K:K)</f>
        <v>#N/A</v>
      </c>
    </row>
    <row r="2213" spans="1:29" hidden="1">
      <c r="A2213" s="39"/>
      <c r="B2213" s="1" t="s">
        <v>700</v>
      </c>
      <c r="C2213" s="1" t="s">
        <v>1370</v>
      </c>
      <c r="D2213" s="1" t="s">
        <v>17</v>
      </c>
      <c r="E2213" s="1" t="s">
        <v>17</v>
      </c>
      <c r="F2213" s="2">
        <v>45535</v>
      </c>
      <c r="G2213" s="2">
        <v>45505</v>
      </c>
      <c r="H2213" s="1" t="s">
        <v>5676</v>
      </c>
      <c r="I2213" s="1" t="s">
        <v>5677</v>
      </c>
      <c r="J2213" s="1" t="s">
        <v>645</v>
      </c>
      <c r="K2213" s="1" t="s">
        <v>891</v>
      </c>
      <c r="L2213" s="1" t="s">
        <v>3332</v>
      </c>
      <c r="M2213" s="1"/>
      <c r="N2213" s="1"/>
      <c r="O2213" s="1"/>
      <c r="P2213" s="40">
        <v>560.2607960298526</v>
      </c>
      <c r="Q2213" s="37" t="str">
        <f>IF(C2213="ForthPoint","ForthPoint",IF(D2213="Intercompany",_xlfn.XLOOKUP(E2213,'Dept Lookup'!B:B,'Dept Lookup'!A:A),Modified!D2213))</f>
        <v>Data Engineering</v>
      </c>
      <c r="R2213" t="str">
        <f t="shared" si="174"/>
        <v>The Blackstone Group</v>
      </c>
      <c r="S2213" s="1" t="s">
        <v>707</v>
      </c>
      <c r="T2213">
        <f t="shared" si="175"/>
        <v>0</v>
      </c>
      <c r="U2213" s="25" t="str">
        <f>IF(K2213&gt;0,K2213,_xlfn.XLOOKUP(M2213,'Client Lookup'!L:L,'Client Lookup'!N:N))</f>
        <v>25160</v>
      </c>
      <c r="V2213" t="str">
        <f>_xlfn.XLOOKUP(_xlfn.NUMBERVALUE(U2213),'Project Lookup'!X:X,'Project Lookup'!B:B)</f>
        <v>Blackstone SOW #12</v>
      </c>
      <c r="X2213" t="str">
        <f t="shared" si="176"/>
        <v>468 Blackstone Inc. : 988 Blackstone SOW #12</v>
      </c>
      <c r="Y2213" t="str">
        <f t="shared" si="177"/>
        <v>468 Blackstone Inc.</v>
      </c>
      <c r="Z2213" t="str">
        <f t="shared" si="178"/>
        <v>468 Blackstone Inc.</v>
      </c>
      <c r="AA2213" t="str">
        <f>_xlfn.XLOOKUP(Z2213,'Client Lookup'!A:A,'Client Lookup'!C:C)</f>
        <v>The Blackstone Group</v>
      </c>
      <c r="AC2213" t="e">
        <f>_xlfn.XLOOKUP(K2213,'Results vs Forecast'!K:K,'Results vs Forecast'!K:K)</f>
        <v>#N/A</v>
      </c>
    </row>
    <row r="2214" spans="1:29" hidden="1">
      <c r="A2214" s="39"/>
      <c r="B2214" s="1" t="s">
        <v>700</v>
      </c>
      <c r="C2214" s="1" t="s">
        <v>1370</v>
      </c>
      <c r="D2214" s="1" t="s">
        <v>17</v>
      </c>
      <c r="E2214" s="1" t="s">
        <v>17</v>
      </c>
      <c r="F2214" s="2">
        <v>45535</v>
      </c>
      <c r="G2214" s="2">
        <v>45505</v>
      </c>
      <c r="H2214" s="1" t="s">
        <v>5678</v>
      </c>
      <c r="I2214" s="1" t="s">
        <v>5679</v>
      </c>
      <c r="J2214" s="1" t="s">
        <v>816</v>
      </c>
      <c r="K2214" s="1" t="s">
        <v>798</v>
      </c>
      <c r="L2214" s="1" t="s">
        <v>3413</v>
      </c>
      <c r="M2214" s="1"/>
      <c r="N2214" s="1"/>
      <c r="O2214" s="1"/>
      <c r="P2214" s="40">
        <v>376.17510590575813</v>
      </c>
      <c r="Q2214" s="37" t="str">
        <f>IF(C2214="ForthPoint","ForthPoint",IF(D2214="Intercompany",_xlfn.XLOOKUP(E2214,'Dept Lookup'!B:B,'Dept Lookup'!A:A),Modified!D2214))</f>
        <v>Data Engineering</v>
      </c>
      <c r="R2214" t="str">
        <f t="shared" si="174"/>
        <v>Globalization Partners</v>
      </c>
      <c r="S2214" s="1" t="s">
        <v>707</v>
      </c>
      <c r="T2214">
        <f t="shared" si="175"/>
        <v>0</v>
      </c>
      <c r="U2214" s="25" t="str">
        <f>IF(K2214&gt;0,K2214,_xlfn.XLOOKUP(M2214,'Client Lookup'!L:L,'Client Lookup'!N:N))</f>
        <v>36409</v>
      </c>
      <c r="V2214" t="str">
        <f>_xlfn.XLOOKUP(_xlfn.NUMBERVALUE(U2214),'Project Lookup'!X:X,'Project Lookup'!B:B)</f>
        <v>Globalization Partners SOW #39 - Data Engineering Team  Renewal</v>
      </c>
      <c r="X2214" t="str">
        <f t="shared" si="176"/>
        <v>460 Globalization Partners Inc. : 1366 Globalization Partners SOW #39 - Data Engineering Team  Renewal</v>
      </c>
      <c r="Y2214" t="str">
        <f t="shared" si="177"/>
        <v>460 Globalization Partners Inc.</v>
      </c>
      <c r="Z2214" t="str">
        <f t="shared" si="178"/>
        <v>460 Globalization Partners Inc.</v>
      </c>
      <c r="AA2214" t="str">
        <f>_xlfn.XLOOKUP(Z2214,'Client Lookup'!A:A,'Client Lookup'!C:C)</f>
        <v>Globalization Partners</v>
      </c>
      <c r="AC2214" t="e">
        <f>_xlfn.XLOOKUP(K2214,'Results vs Forecast'!K:K,'Results vs Forecast'!K:K)</f>
        <v>#N/A</v>
      </c>
    </row>
    <row r="2215" spans="1:29" hidden="1">
      <c r="A2215" s="39"/>
      <c r="B2215" s="1" t="s">
        <v>700</v>
      </c>
      <c r="C2215" s="1" t="s">
        <v>1370</v>
      </c>
      <c r="D2215" s="1" t="s">
        <v>17</v>
      </c>
      <c r="E2215" s="1" t="s">
        <v>17</v>
      </c>
      <c r="F2215" s="2">
        <v>45535</v>
      </c>
      <c r="G2215" s="2">
        <v>45505</v>
      </c>
      <c r="H2215" s="1" t="s">
        <v>5680</v>
      </c>
      <c r="I2215" s="1" t="s">
        <v>5681</v>
      </c>
      <c r="J2215" s="1" t="s">
        <v>816</v>
      </c>
      <c r="K2215" s="1" t="s">
        <v>798</v>
      </c>
      <c r="L2215" s="1" t="s">
        <v>3413</v>
      </c>
      <c r="M2215" s="1"/>
      <c r="N2215" s="1"/>
      <c r="O2215" s="1"/>
      <c r="P2215" s="40">
        <v>376.17510590575813</v>
      </c>
      <c r="Q2215" s="37" t="str">
        <f>IF(C2215="ForthPoint","ForthPoint",IF(D2215="Intercompany",_xlfn.XLOOKUP(E2215,'Dept Lookup'!B:B,'Dept Lookup'!A:A),Modified!D2215))</f>
        <v>Data Engineering</v>
      </c>
      <c r="R2215" t="str">
        <f t="shared" si="174"/>
        <v>Globalization Partners</v>
      </c>
      <c r="S2215" s="1" t="s">
        <v>707</v>
      </c>
      <c r="T2215">
        <f t="shared" si="175"/>
        <v>0</v>
      </c>
      <c r="U2215" s="25" t="str">
        <f>IF(K2215&gt;0,K2215,_xlfn.XLOOKUP(M2215,'Client Lookup'!L:L,'Client Lookup'!N:N))</f>
        <v>36409</v>
      </c>
      <c r="V2215" t="str">
        <f>_xlfn.XLOOKUP(_xlfn.NUMBERVALUE(U2215),'Project Lookup'!X:X,'Project Lookup'!B:B)</f>
        <v>Globalization Partners SOW #39 - Data Engineering Team  Renewal</v>
      </c>
      <c r="X2215" t="str">
        <f t="shared" si="176"/>
        <v>460 Globalization Partners Inc. : 1366 Globalization Partners SOW #39 - Data Engineering Team  Renewal</v>
      </c>
      <c r="Y2215" t="str">
        <f t="shared" si="177"/>
        <v>460 Globalization Partners Inc.</v>
      </c>
      <c r="Z2215" t="str">
        <f t="shared" si="178"/>
        <v>460 Globalization Partners Inc.</v>
      </c>
      <c r="AA2215" t="str">
        <f>_xlfn.XLOOKUP(Z2215,'Client Lookup'!A:A,'Client Lookup'!C:C)</f>
        <v>Globalization Partners</v>
      </c>
      <c r="AC2215" t="e">
        <f>_xlfn.XLOOKUP(K2215,'Results vs Forecast'!K:K,'Results vs Forecast'!K:K)</f>
        <v>#N/A</v>
      </c>
    </row>
    <row r="2216" spans="1:29" hidden="1">
      <c r="A2216" s="39"/>
      <c r="B2216" s="1" t="s">
        <v>700</v>
      </c>
      <c r="C2216" s="1" t="s">
        <v>1370</v>
      </c>
      <c r="D2216" s="1" t="s">
        <v>17</v>
      </c>
      <c r="E2216" s="1" t="s">
        <v>17</v>
      </c>
      <c r="F2216" s="2">
        <v>45535</v>
      </c>
      <c r="G2216" s="2">
        <v>45505</v>
      </c>
      <c r="H2216" s="1" t="s">
        <v>5682</v>
      </c>
      <c r="I2216" s="1" t="s">
        <v>5683</v>
      </c>
      <c r="J2216" s="1" t="s">
        <v>617</v>
      </c>
      <c r="K2216" s="1" t="s">
        <v>860</v>
      </c>
      <c r="L2216" s="1" t="s">
        <v>2892</v>
      </c>
      <c r="M2216" s="1"/>
      <c r="N2216" s="1"/>
      <c r="O2216" s="1"/>
      <c r="P2216" s="40">
        <v>432.20118550874338</v>
      </c>
      <c r="Q2216" s="37" t="str">
        <f>IF(C2216="ForthPoint","ForthPoint",IF(D2216="Intercompany",_xlfn.XLOOKUP(E2216,'Dept Lookup'!B:B,'Dept Lookup'!A:A),Modified!D2216))</f>
        <v>Data Engineering</v>
      </c>
      <c r="R2216" t="str">
        <f t="shared" si="174"/>
        <v>Roku</v>
      </c>
      <c r="S2216" s="1" t="s">
        <v>707</v>
      </c>
      <c r="T2216">
        <f t="shared" si="175"/>
        <v>0</v>
      </c>
      <c r="U2216" s="25" t="str">
        <f>IF(K2216&gt;0,K2216,_xlfn.XLOOKUP(M2216,'Client Lookup'!L:L,'Client Lookup'!N:N))</f>
        <v>25138</v>
      </c>
      <c r="V2216" t="str">
        <f>_xlfn.XLOOKUP(_xlfn.NUMBERVALUE(U2216),'Project Lookup'!X:X,'Project Lookup'!B:B)</f>
        <v>SOW#1 2024 - DE &amp; BI Team</v>
      </c>
      <c r="X2216" t="str">
        <f t="shared" si="176"/>
        <v>459 Roku Inc. : 966 SOW#1 2024 - DE &amp; BI Team</v>
      </c>
      <c r="Y2216" t="str">
        <f t="shared" si="177"/>
        <v>459 Roku Inc.</v>
      </c>
      <c r="Z2216" t="str">
        <f t="shared" si="178"/>
        <v>459 Roku Inc.</v>
      </c>
      <c r="AA2216" t="str">
        <f>_xlfn.XLOOKUP(Z2216,'Client Lookup'!A:A,'Client Lookup'!C:C)</f>
        <v>Roku</v>
      </c>
      <c r="AC2216" t="e">
        <f>_xlfn.XLOOKUP(K2216,'Results vs Forecast'!K:K,'Results vs Forecast'!K:K)</f>
        <v>#N/A</v>
      </c>
    </row>
    <row r="2217" spans="1:29" hidden="1">
      <c r="A2217" s="39"/>
      <c r="B2217" s="1" t="s">
        <v>700</v>
      </c>
      <c r="C2217" s="1" t="s">
        <v>1370</v>
      </c>
      <c r="D2217" s="1" t="s">
        <v>17</v>
      </c>
      <c r="E2217" s="1" t="s">
        <v>17</v>
      </c>
      <c r="F2217" s="2">
        <v>45535</v>
      </c>
      <c r="G2217" s="2">
        <v>45505</v>
      </c>
      <c r="H2217" s="1" t="s">
        <v>5684</v>
      </c>
      <c r="I2217" s="1" t="s">
        <v>5685</v>
      </c>
      <c r="J2217" s="1" t="s">
        <v>632</v>
      </c>
      <c r="K2217" s="1" t="s">
        <v>874</v>
      </c>
      <c r="L2217" s="1" t="s">
        <v>3637</v>
      </c>
      <c r="M2217" s="1"/>
      <c r="N2217" s="1"/>
      <c r="O2217" s="1"/>
      <c r="P2217" s="40">
        <v>408.19000853603541</v>
      </c>
      <c r="Q2217" s="37" t="str">
        <f>IF(C2217="ForthPoint","ForthPoint",IF(D2217="Intercompany",_xlfn.XLOOKUP(E2217,'Dept Lookup'!B:B,'Dept Lookup'!A:A),Modified!D2217))</f>
        <v>Data Engineering</v>
      </c>
      <c r="R2217" t="str">
        <f t="shared" si="174"/>
        <v>Stagwellglobal</v>
      </c>
      <c r="S2217" s="1" t="s">
        <v>707</v>
      </c>
      <c r="T2217">
        <f t="shared" si="175"/>
        <v>0</v>
      </c>
      <c r="U2217" s="25" t="str">
        <f>IF(K2217&gt;0,K2217,_xlfn.XLOOKUP(M2217,'Client Lookup'!L:L,'Client Lookup'!N:N))</f>
        <v>25159</v>
      </c>
      <c r="V2217" t="str">
        <f>_xlfn.XLOOKUP(_xlfn.NUMBERVALUE(U2217),'Project Lookup'!X:X,'Project Lookup'!B:B)</f>
        <v>Stagwell SOW#3</v>
      </c>
      <c r="X2217" t="str">
        <f t="shared" si="176"/>
        <v>469 Stagwell Marketing Cloud LLC : 987 Stagwell SOW#3</v>
      </c>
      <c r="Y2217" t="str">
        <f t="shared" si="177"/>
        <v>469 Stagwell Marketing Cloud LLC</v>
      </c>
      <c r="Z2217" t="str">
        <f t="shared" si="178"/>
        <v>469 Stagwell Marketing Cloud LLC</v>
      </c>
      <c r="AA2217" t="str">
        <f>_xlfn.XLOOKUP(Z2217,'Client Lookup'!A:A,'Client Lookup'!C:C)</f>
        <v>Stagwellglobal</v>
      </c>
      <c r="AC2217" t="e">
        <f>_xlfn.XLOOKUP(K2217,'Results vs Forecast'!K:K,'Results vs Forecast'!K:K)</f>
        <v>#N/A</v>
      </c>
    </row>
    <row r="2218" spans="1:29" hidden="1">
      <c r="A2218" s="39"/>
      <c r="B2218" s="1" t="s">
        <v>700</v>
      </c>
      <c r="C2218" s="1" t="s">
        <v>1370</v>
      </c>
      <c r="D2218" s="1" t="s">
        <v>17</v>
      </c>
      <c r="E2218" s="1" t="s">
        <v>17</v>
      </c>
      <c r="F2218" s="2">
        <v>45535</v>
      </c>
      <c r="G2218" s="2">
        <v>45505</v>
      </c>
      <c r="H2218" s="1" t="s">
        <v>5686</v>
      </c>
      <c r="I2218" s="1" t="s">
        <v>5687</v>
      </c>
      <c r="J2218" s="1" t="s">
        <v>617</v>
      </c>
      <c r="K2218" s="1" t="s">
        <v>860</v>
      </c>
      <c r="L2218" s="1" t="s">
        <v>2892</v>
      </c>
      <c r="M2218" s="1"/>
      <c r="N2218" s="1"/>
      <c r="O2218" s="1"/>
      <c r="P2218" s="40">
        <v>344.16020327548085</v>
      </c>
      <c r="Q2218" s="37" t="str">
        <f>IF(C2218="ForthPoint","ForthPoint",IF(D2218="Intercompany",_xlfn.XLOOKUP(E2218,'Dept Lookup'!B:B,'Dept Lookup'!A:A),Modified!D2218))</f>
        <v>Data Engineering</v>
      </c>
      <c r="R2218" t="str">
        <f t="shared" si="174"/>
        <v>Roku</v>
      </c>
      <c r="S2218" s="1" t="s">
        <v>707</v>
      </c>
      <c r="T2218">
        <f t="shared" si="175"/>
        <v>0</v>
      </c>
      <c r="U2218" s="25" t="str">
        <f>IF(K2218&gt;0,K2218,_xlfn.XLOOKUP(M2218,'Client Lookup'!L:L,'Client Lookup'!N:N))</f>
        <v>25138</v>
      </c>
      <c r="V2218" t="str">
        <f>_xlfn.XLOOKUP(_xlfn.NUMBERVALUE(U2218),'Project Lookup'!X:X,'Project Lookup'!B:B)</f>
        <v>SOW#1 2024 - DE &amp; BI Team</v>
      </c>
      <c r="X2218" t="str">
        <f t="shared" si="176"/>
        <v>459 Roku Inc. : 966 SOW#1 2024 - DE &amp; BI Team</v>
      </c>
      <c r="Y2218" t="str">
        <f t="shared" si="177"/>
        <v>459 Roku Inc.</v>
      </c>
      <c r="Z2218" t="str">
        <f t="shared" si="178"/>
        <v>459 Roku Inc.</v>
      </c>
      <c r="AA2218" t="str">
        <f>_xlfn.XLOOKUP(Z2218,'Client Lookup'!A:A,'Client Lookup'!C:C)</f>
        <v>Roku</v>
      </c>
      <c r="AC2218" t="e">
        <f>_xlfn.XLOOKUP(K2218,'Results vs Forecast'!K:K,'Results vs Forecast'!K:K)</f>
        <v>#N/A</v>
      </c>
    </row>
    <row r="2219" spans="1:29" hidden="1">
      <c r="A2219" s="39"/>
      <c r="B2219" s="1" t="s">
        <v>700</v>
      </c>
      <c r="C2219" s="1" t="s">
        <v>1370</v>
      </c>
      <c r="D2219" s="1" t="s">
        <v>17</v>
      </c>
      <c r="E2219" s="1" t="s">
        <v>17</v>
      </c>
      <c r="F2219" s="2">
        <v>45535</v>
      </c>
      <c r="G2219" s="2">
        <v>45505</v>
      </c>
      <c r="H2219" s="1" t="s">
        <v>5688</v>
      </c>
      <c r="I2219" s="1" t="s">
        <v>5689</v>
      </c>
      <c r="J2219" s="1" t="s">
        <v>639</v>
      </c>
      <c r="K2219" s="1" t="s">
        <v>889</v>
      </c>
      <c r="L2219" s="1" t="s">
        <v>1254</v>
      </c>
      <c r="M2219" s="1"/>
      <c r="N2219" s="1"/>
      <c r="O2219" s="1"/>
      <c r="P2219" s="40">
        <v>440.20491116631274</v>
      </c>
      <c r="Q2219" s="37" t="str">
        <f>IF(C2219="ForthPoint","ForthPoint",IF(D2219="Intercompany",_xlfn.XLOOKUP(E2219,'Dept Lookup'!B:B,'Dept Lookup'!A:A),Modified!D2219))</f>
        <v>Data Engineering</v>
      </c>
      <c r="R2219" t="str">
        <f t="shared" si="174"/>
        <v>The Blackstone Group</v>
      </c>
      <c r="S2219" s="1" t="s">
        <v>707</v>
      </c>
      <c r="T2219">
        <f t="shared" si="175"/>
        <v>0</v>
      </c>
      <c r="U2219" s="25" t="str">
        <f>IF(K2219&gt;0,K2219,_xlfn.XLOOKUP(M2219,'Client Lookup'!L:L,'Client Lookup'!N:N))</f>
        <v>28998</v>
      </c>
      <c r="V2219" t="str">
        <f>_xlfn.XLOOKUP(_xlfn.NUMBERVALUE(U2219),'Project Lookup'!X:X,'Project Lookup'!B:B)</f>
        <v>Blackstone - SOW#23 - DE Tech Lead (Rafael Team)</v>
      </c>
      <c r="X2219" t="str">
        <f t="shared" si="176"/>
        <v>468 Blackstone Inc. : 1181 Blackstone - SOW#23 - DE Tech Lead (Rafael Team)</v>
      </c>
      <c r="Y2219" t="str">
        <f t="shared" si="177"/>
        <v>468 Blackstone Inc.</v>
      </c>
      <c r="Z2219" t="str">
        <f t="shared" si="178"/>
        <v>468 Blackstone Inc.</v>
      </c>
      <c r="AA2219" t="str">
        <f>_xlfn.XLOOKUP(Z2219,'Client Lookup'!A:A,'Client Lookup'!C:C)</f>
        <v>The Blackstone Group</v>
      </c>
      <c r="AC2219" t="e">
        <f>_xlfn.XLOOKUP(K2219,'Results vs Forecast'!K:K,'Results vs Forecast'!K:K)</f>
        <v>#N/A</v>
      </c>
    </row>
    <row r="2220" spans="1:29" hidden="1">
      <c r="A2220" s="39"/>
      <c r="B2220" s="1" t="s">
        <v>700</v>
      </c>
      <c r="C2220" s="1" t="s">
        <v>1370</v>
      </c>
      <c r="D2220" s="1" t="s">
        <v>17</v>
      </c>
      <c r="E2220" s="1" t="s">
        <v>17</v>
      </c>
      <c r="F2220" s="2">
        <v>45535</v>
      </c>
      <c r="G2220" s="2">
        <v>45505</v>
      </c>
      <c r="H2220" s="1" t="s">
        <v>5690</v>
      </c>
      <c r="I2220" s="1" t="s">
        <v>5691</v>
      </c>
      <c r="J2220" s="1" t="s">
        <v>645</v>
      </c>
      <c r="K2220" s="1" t="s">
        <v>891</v>
      </c>
      <c r="L2220" s="1" t="s">
        <v>3332</v>
      </c>
      <c r="M2220" s="1"/>
      <c r="N2220" s="1"/>
      <c r="O2220" s="1"/>
      <c r="P2220" s="40">
        <v>560.2607960298526</v>
      </c>
      <c r="Q2220" s="37" t="str">
        <f>IF(C2220="ForthPoint","ForthPoint",IF(D2220="Intercompany",_xlfn.XLOOKUP(E2220,'Dept Lookup'!B:B,'Dept Lookup'!A:A),Modified!D2220))</f>
        <v>Data Engineering</v>
      </c>
      <c r="R2220" t="str">
        <f t="shared" si="174"/>
        <v>The Blackstone Group</v>
      </c>
      <c r="S2220" s="1" t="s">
        <v>707</v>
      </c>
      <c r="T2220">
        <f t="shared" si="175"/>
        <v>0</v>
      </c>
      <c r="U2220" s="25" t="str">
        <f>IF(K2220&gt;0,K2220,_xlfn.XLOOKUP(M2220,'Client Lookup'!L:L,'Client Lookup'!N:N))</f>
        <v>25160</v>
      </c>
      <c r="V2220" t="str">
        <f>_xlfn.XLOOKUP(_xlfn.NUMBERVALUE(U2220),'Project Lookup'!X:X,'Project Lookup'!B:B)</f>
        <v>Blackstone SOW #12</v>
      </c>
      <c r="X2220" t="str">
        <f t="shared" si="176"/>
        <v>468 Blackstone Inc. : 988 Blackstone SOW #12</v>
      </c>
      <c r="Y2220" t="str">
        <f t="shared" si="177"/>
        <v>468 Blackstone Inc.</v>
      </c>
      <c r="Z2220" t="str">
        <f t="shared" si="178"/>
        <v>468 Blackstone Inc.</v>
      </c>
      <c r="AA2220" t="str">
        <f>_xlfn.XLOOKUP(Z2220,'Client Lookup'!A:A,'Client Lookup'!C:C)</f>
        <v>The Blackstone Group</v>
      </c>
      <c r="AC2220" t="e">
        <f>_xlfn.XLOOKUP(K2220,'Results vs Forecast'!K:K,'Results vs Forecast'!K:K)</f>
        <v>#N/A</v>
      </c>
    </row>
    <row r="2221" spans="1:29" hidden="1">
      <c r="A2221" s="39"/>
      <c r="B2221" s="1" t="s">
        <v>700</v>
      </c>
      <c r="C2221" s="1" t="s">
        <v>1370</v>
      </c>
      <c r="D2221" s="1" t="s">
        <v>17</v>
      </c>
      <c r="E2221" s="1" t="s">
        <v>17</v>
      </c>
      <c r="F2221" s="2">
        <v>45535</v>
      </c>
      <c r="G2221" s="2">
        <v>45505</v>
      </c>
      <c r="H2221" s="1" t="s">
        <v>5692</v>
      </c>
      <c r="I2221" s="1" t="s">
        <v>5693</v>
      </c>
      <c r="J2221" s="1" t="s">
        <v>587</v>
      </c>
      <c r="K2221" s="1" t="s">
        <v>840</v>
      </c>
      <c r="L2221" s="1" t="s">
        <v>3446</v>
      </c>
      <c r="M2221" s="1"/>
      <c r="N2221" s="1"/>
      <c r="O2221" s="1"/>
      <c r="P2221" s="40">
        <v>360.16765459061952</v>
      </c>
      <c r="Q2221" s="37" t="str">
        <f>IF(C2221="ForthPoint","ForthPoint",IF(D2221="Intercompany",_xlfn.XLOOKUP(E2221,'Dept Lookup'!B:B,'Dept Lookup'!A:A),Modified!D2221))</f>
        <v>Data Engineering</v>
      </c>
      <c r="R2221" t="str">
        <f t="shared" si="174"/>
        <v>Madhive</v>
      </c>
      <c r="S2221" s="1" t="s">
        <v>707</v>
      </c>
      <c r="T2221">
        <f t="shared" si="175"/>
        <v>0</v>
      </c>
      <c r="U2221" s="25" t="str">
        <f>IF(K2221&gt;0,K2221,_xlfn.XLOOKUP(M2221,'Client Lookup'!L:L,'Client Lookup'!N:N))</f>
        <v>26788</v>
      </c>
      <c r="V2221" t="str">
        <f>_xlfn.XLOOKUP(_xlfn.NUMBERVALUE(U2221),'Project Lookup'!X:X,'Project Lookup'!B:B)</f>
        <v>Madhive - SOW1</v>
      </c>
      <c r="X2221" t="str">
        <f t="shared" si="176"/>
        <v>482 Madhive : 1111 Madhive - SOW1</v>
      </c>
      <c r="Y2221" t="str">
        <f t="shared" si="177"/>
        <v>482 Madhive</v>
      </c>
      <c r="Z2221" t="str">
        <f t="shared" si="178"/>
        <v>482 Madhive</v>
      </c>
      <c r="AA2221" t="str">
        <f>_xlfn.XLOOKUP(Z2221,'Client Lookup'!A:A,'Client Lookup'!C:C)</f>
        <v>Madhive</v>
      </c>
      <c r="AC2221" t="e">
        <f>_xlfn.XLOOKUP(K2221,'Results vs Forecast'!K:K,'Results vs Forecast'!K:K)</f>
        <v>#N/A</v>
      </c>
    </row>
    <row r="2222" spans="1:29" hidden="1">
      <c r="A2222" s="39"/>
      <c r="B2222" s="1" t="s">
        <v>700</v>
      </c>
      <c r="C2222" s="1" t="s">
        <v>1370</v>
      </c>
      <c r="D2222" s="1" t="s">
        <v>17</v>
      </c>
      <c r="E2222" s="1" t="s">
        <v>17</v>
      </c>
      <c r="F2222" s="2">
        <v>45535</v>
      </c>
      <c r="G2222" s="2">
        <v>45505</v>
      </c>
      <c r="H2222" s="1" t="s">
        <v>5694</v>
      </c>
      <c r="I2222" s="1" t="s">
        <v>5695</v>
      </c>
      <c r="J2222" s="1" t="s">
        <v>645</v>
      </c>
      <c r="K2222" s="1" t="s">
        <v>891</v>
      </c>
      <c r="L2222" s="1" t="s">
        <v>3332</v>
      </c>
      <c r="M2222" s="1"/>
      <c r="N2222" s="1"/>
      <c r="O2222" s="1"/>
      <c r="P2222" s="40">
        <v>536.24961905714463</v>
      </c>
      <c r="Q2222" s="37" t="str">
        <f>IF(C2222="ForthPoint","ForthPoint",IF(D2222="Intercompany",_xlfn.XLOOKUP(E2222,'Dept Lookup'!B:B,'Dept Lookup'!A:A),Modified!D2222))</f>
        <v>Data Engineering</v>
      </c>
      <c r="R2222" t="str">
        <f t="shared" si="174"/>
        <v>The Blackstone Group</v>
      </c>
      <c r="S2222" s="1" t="s">
        <v>707</v>
      </c>
      <c r="T2222">
        <f t="shared" si="175"/>
        <v>0</v>
      </c>
      <c r="U2222" s="25" t="str">
        <f>IF(K2222&gt;0,K2222,_xlfn.XLOOKUP(M2222,'Client Lookup'!L:L,'Client Lookup'!N:N))</f>
        <v>25160</v>
      </c>
      <c r="V2222" t="str">
        <f>_xlfn.XLOOKUP(_xlfn.NUMBERVALUE(U2222),'Project Lookup'!X:X,'Project Lookup'!B:B)</f>
        <v>Blackstone SOW #12</v>
      </c>
      <c r="X2222" t="str">
        <f t="shared" si="176"/>
        <v>468 Blackstone Inc. : 988 Blackstone SOW #12</v>
      </c>
      <c r="Y2222" t="str">
        <f t="shared" si="177"/>
        <v>468 Blackstone Inc.</v>
      </c>
      <c r="Z2222" t="str">
        <f t="shared" si="178"/>
        <v>468 Blackstone Inc.</v>
      </c>
      <c r="AA2222" t="str">
        <f>_xlfn.XLOOKUP(Z2222,'Client Lookup'!A:A,'Client Lookup'!C:C)</f>
        <v>The Blackstone Group</v>
      </c>
      <c r="AC2222" t="e">
        <f>_xlfn.XLOOKUP(K2222,'Results vs Forecast'!K:K,'Results vs Forecast'!K:K)</f>
        <v>#N/A</v>
      </c>
    </row>
    <row r="2223" spans="1:29" hidden="1">
      <c r="A2223" s="39"/>
      <c r="B2223" s="1" t="s">
        <v>700</v>
      </c>
      <c r="C2223" s="1" t="s">
        <v>1370</v>
      </c>
      <c r="D2223" s="1" t="s">
        <v>17</v>
      </c>
      <c r="E2223" s="1" t="s">
        <v>17</v>
      </c>
      <c r="F2223" s="2">
        <v>45535</v>
      </c>
      <c r="G2223" s="2">
        <v>45505</v>
      </c>
      <c r="H2223" s="1" t="s">
        <v>5696</v>
      </c>
      <c r="I2223" s="1" t="s">
        <v>5697</v>
      </c>
      <c r="J2223" s="1" t="s">
        <v>621</v>
      </c>
      <c r="K2223" s="1" t="s">
        <v>861</v>
      </c>
      <c r="L2223" s="1" t="s">
        <v>3500</v>
      </c>
      <c r="M2223" s="1"/>
      <c r="N2223" s="1"/>
      <c r="O2223" s="1"/>
      <c r="P2223" s="40">
        <v>252.11735821343365</v>
      </c>
      <c r="Q2223" s="37" t="str">
        <f>IF(C2223="ForthPoint","ForthPoint",IF(D2223="Intercompany",_xlfn.XLOOKUP(E2223,'Dept Lookup'!B:B,'Dept Lookup'!A:A),Modified!D2223))</f>
        <v>Data Engineering</v>
      </c>
      <c r="R2223" t="str">
        <f t="shared" si="174"/>
        <v>Sincera</v>
      </c>
      <c r="S2223" s="1" t="s">
        <v>707</v>
      </c>
      <c r="T2223">
        <f t="shared" si="175"/>
        <v>0</v>
      </c>
      <c r="U2223" s="25" t="str">
        <f>IF(K2223&gt;0,K2223,_xlfn.XLOOKUP(M2223,'Client Lookup'!L:L,'Client Lookup'!N:N))</f>
        <v>25152</v>
      </c>
      <c r="V2223" t="str">
        <f>_xlfn.XLOOKUP(_xlfn.NUMBERVALUE(U2223),'Project Lookup'!X:X,'Project Lookup'!B:B)</f>
        <v>Sincera SOW 3 - Data Engineering Team</v>
      </c>
      <c r="X2223" t="str">
        <f t="shared" si="176"/>
        <v>465 Sincera Technologies LLC : 980 Sincera SOW 3 - Data Engineering Team</v>
      </c>
      <c r="Y2223" t="str">
        <f t="shared" si="177"/>
        <v>465 Sincera Technologies LLC</v>
      </c>
      <c r="Z2223" t="str">
        <f t="shared" si="178"/>
        <v>465 Sincera Technologies LLC</v>
      </c>
      <c r="AA2223" t="str">
        <f>_xlfn.XLOOKUP(Z2223,'Client Lookup'!A:A,'Client Lookup'!C:C)</f>
        <v>Sincera</v>
      </c>
      <c r="AC2223" t="e">
        <f>_xlfn.XLOOKUP(K2223,'Results vs Forecast'!K:K,'Results vs Forecast'!K:K)</f>
        <v>#N/A</v>
      </c>
    </row>
    <row r="2224" spans="1:29" hidden="1">
      <c r="A2224" s="39"/>
      <c r="B2224" s="1" t="s">
        <v>700</v>
      </c>
      <c r="C2224" s="1" t="s">
        <v>1370</v>
      </c>
      <c r="D2224" s="1" t="s">
        <v>17</v>
      </c>
      <c r="E2224" s="1" t="s">
        <v>17</v>
      </c>
      <c r="F2224" s="2">
        <v>45535</v>
      </c>
      <c r="G2224" s="2">
        <v>45505</v>
      </c>
      <c r="H2224" s="1" t="s">
        <v>5698</v>
      </c>
      <c r="I2224" s="1" t="s">
        <v>5699</v>
      </c>
      <c r="J2224" s="1" t="s">
        <v>631</v>
      </c>
      <c r="K2224" s="1" t="s">
        <v>873</v>
      </c>
      <c r="L2224" s="1" t="s">
        <v>3355</v>
      </c>
      <c r="M2224" s="1"/>
      <c r="N2224" s="1"/>
      <c r="O2224" s="1"/>
      <c r="P2224" s="40">
        <v>520.2421677420059</v>
      </c>
      <c r="Q2224" s="37" t="str">
        <f>IF(C2224="ForthPoint","ForthPoint",IF(D2224="Intercompany",_xlfn.XLOOKUP(E2224,'Dept Lookup'!B:B,'Dept Lookup'!A:A),Modified!D2224))</f>
        <v>Data Engineering</v>
      </c>
      <c r="R2224" t="str">
        <f t="shared" si="174"/>
        <v>Stagwellglobal</v>
      </c>
      <c r="S2224" s="1" t="s">
        <v>707</v>
      </c>
      <c r="T2224">
        <f t="shared" si="175"/>
        <v>0</v>
      </c>
      <c r="U2224" s="25" t="str">
        <f>IF(K2224&gt;0,K2224,_xlfn.XLOOKUP(M2224,'Client Lookup'!L:L,'Client Lookup'!N:N))</f>
        <v>25157</v>
      </c>
      <c r="V2224" t="str">
        <f>_xlfn.XLOOKUP(_xlfn.NUMBERVALUE(U2224),'Project Lookup'!X:X,'Project Lookup'!B:B)</f>
        <v>Stagwell SOW#1</v>
      </c>
      <c r="X2224" t="str">
        <f t="shared" si="176"/>
        <v>469 Stagwell Marketing Cloud LLC : 985 Stagwell SOW#1</v>
      </c>
      <c r="Y2224" t="str">
        <f t="shared" si="177"/>
        <v>469 Stagwell Marketing Cloud LLC</v>
      </c>
      <c r="Z2224" t="str">
        <f t="shared" si="178"/>
        <v>469 Stagwell Marketing Cloud LLC</v>
      </c>
      <c r="AA2224" t="str">
        <f>_xlfn.XLOOKUP(Z2224,'Client Lookup'!A:A,'Client Lookup'!C:C)</f>
        <v>Stagwellglobal</v>
      </c>
      <c r="AC2224" t="e">
        <f>_xlfn.XLOOKUP(K2224,'Results vs Forecast'!K:K,'Results vs Forecast'!K:K)</f>
        <v>#N/A</v>
      </c>
    </row>
    <row r="2225" spans="1:29" hidden="1">
      <c r="A2225" s="39"/>
      <c r="B2225" s="1" t="s">
        <v>700</v>
      </c>
      <c r="C2225" s="1" t="s">
        <v>1370</v>
      </c>
      <c r="D2225" s="1" t="s">
        <v>17</v>
      </c>
      <c r="E2225" s="1" t="s">
        <v>17</v>
      </c>
      <c r="F2225" s="2">
        <v>45535</v>
      </c>
      <c r="G2225" s="2">
        <v>45505</v>
      </c>
      <c r="H2225" s="1" t="s">
        <v>5700</v>
      </c>
      <c r="I2225" s="1" t="s">
        <v>5701</v>
      </c>
      <c r="J2225" s="1" t="s">
        <v>812</v>
      </c>
      <c r="K2225" s="1" t="s">
        <v>795</v>
      </c>
      <c r="L2225" s="1" t="s">
        <v>3324</v>
      </c>
      <c r="M2225" s="1"/>
      <c r="N2225" s="1"/>
      <c r="O2225" s="1"/>
      <c r="P2225" s="40">
        <v>448.20863682388205</v>
      </c>
      <c r="Q2225" s="37" t="str">
        <f>IF(C2225="ForthPoint","ForthPoint",IF(D2225="Intercompany",_xlfn.XLOOKUP(E2225,'Dept Lookup'!B:B,'Dept Lookup'!A:A),Modified!D2225))</f>
        <v>Data Engineering</v>
      </c>
      <c r="R2225" t="str">
        <f t="shared" si="174"/>
        <v>Globalization Partners</v>
      </c>
      <c r="S2225" s="1" t="s">
        <v>707</v>
      </c>
      <c r="T2225">
        <f t="shared" si="175"/>
        <v>0</v>
      </c>
      <c r="U2225" s="25" t="str">
        <f>IF(K2225&gt;0,K2225,_xlfn.XLOOKUP(M2225,'Client Lookup'!L:L,'Client Lookup'!N:N))</f>
        <v>35885</v>
      </c>
      <c r="V2225" t="str">
        <f>_xlfn.XLOOKUP(_xlfn.NUMBERVALUE(U2225),'Project Lookup'!X:X,'Project Lookup'!B:B)</f>
        <v>Globalization Partners SOW #41 - Data Engineering Team Renewal</v>
      </c>
      <c r="X2225" t="str">
        <f t="shared" si="176"/>
        <v>460 Globalization Partners Inc. : 1349 Globalization Partners SOW #41 - Data Engineering Team Renewal</v>
      </c>
      <c r="Y2225" t="str">
        <f t="shared" si="177"/>
        <v>460 Globalization Partners Inc.</v>
      </c>
      <c r="Z2225" t="str">
        <f t="shared" si="178"/>
        <v>460 Globalization Partners Inc.</v>
      </c>
      <c r="AA2225" t="str">
        <f>_xlfn.XLOOKUP(Z2225,'Client Lookup'!A:A,'Client Lookup'!C:C)</f>
        <v>Globalization Partners</v>
      </c>
      <c r="AC2225" t="e">
        <f>_xlfn.XLOOKUP(K2225,'Results vs Forecast'!K:K,'Results vs Forecast'!K:K)</f>
        <v>#N/A</v>
      </c>
    </row>
    <row r="2226" spans="1:29" hidden="1">
      <c r="A2226" s="39"/>
      <c r="B2226" s="1" t="s">
        <v>700</v>
      </c>
      <c r="C2226" s="1" t="s">
        <v>1370</v>
      </c>
      <c r="D2226" s="1" t="s">
        <v>17</v>
      </c>
      <c r="E2226" s="1" t="s">
        <v>17</v>
      </c>
      <c r="F2226" s="2">
        <v>45535</v>
      </c>
      <c r="G2226" s="2">
        <v>45505</v>
      </c>
      <c r="H2226" s="1" t="s">
        <v>5702</v>
      </c>
      <c r="I2226" s="1" t="s">
        <v>5703</v>
      </c>
      <c r="J2226" s="1" t="s">
        <v>644</v>
      </c>
      <c r="K2226" s="1" t="s">
        <v>888</v>
      </c>
      <c r="L2226" s="1" t="s">
        <v>3388</v>
      </c>
      <c r="M2226" s="1"/>
      <c r="N2226" s="1"/>
      <c r="O2226" s="1"/>
      <c r="P2226" s="40">
        <v>560.2607960298526</v>
      </c>
      <c r="Q2226" s="37" t="str">
        <f>IF(C2226="ForthPoint","ForthPoint",IF(D2226="Intercompany",_xlfn.XLOOKUP(E2226,'Dept Lookup'!B:B,'Dept Lookup'!A:A),Modified!D2226))</f>
        <v>Data Engineering</v>
      </c>
      <c r="R2226" t="str">
        <f t="shared" si="174"/>
        <v>The Blackstone Group</v>
      </c>
      <c r="S2226" s="1" t="s">
        <v>707</v>
      </c>
      <c r="T2226">
        <f t="shared" si="175"/>
        <v>0</v>
      </c>
      <c r="U2226" s="25" t="str">
        <f>IF(K2226&gt;0,K2226,_xlfn.XLOOKUP(M2226,'Client Lookup'!L:L,'Client Lookup'!N:N))</f>
        <v>34751</v>
      </c>
      <c r="V2226" t="str">
        <f>_xlfn.XLOOKUP(_xlfn.NUMBERVALUE(U2226),'Project Lookup'!X:X,'Project Lookup'!B:B)</f>
        <v>Blackstone - SOW#19 - Exec Office Team (.Net)</v>
      </c>
      <c r="X2226" t="str">
        <f t="shared" si="176"/>
        <v>468 Blackstone Inc. : 1329 Blackstone - SOW#19 - Exec Office Team (.Net)</v>
      </c>
      <c r="Y2226" t="str">
        <f t="shared" si="177"/>
        <v>468 Blackstone Inc.</v>
      </c>
      <c r="Z2226" t="str">
        <f t="shared" si="178"/>
        <v>468 Blackstone Inc.</v>
      </c>
      <c r="AA2226" t="str">
        <f>_xlfn.XLOOKUP(Z2226,'Client Lookup'!A:A,'Client Lookup'!C:C)</f>
        <v>The Blackstone Group</v>
      </c>
      <c r="AC2226" t="e">
        <f>_xlfn.XLOOKUP(K2226,'Results vs Forecast'!K:K,'Results vs Forecast'!K:K)</f>
        <v>#N/A</v>
      </c>
    </row>
    <row r="2227" spans="1:29" hidden="1">
      <c r="A2227" s="39"/>
      <c r="B2227" s="1" t="s">
        <v>700</v>
      </c>
      <c r="C2227" s="1" t="s">
        <v>1370</v>
      </c>
      <c r="D2227" s="1" t="s">
        <v>17</v>
      </c>
      <c r="E2227" s="1" t="s">
        <v>17</v>
      </c>
      <c r="F2227" s="2">
        <v>45535</v>
      </c>
      <c r="G2227" s="2">
        <v>45505</v>
      </c>
      <c r="H2227" s="1" t="s">
        <v>5704</v>
      </c>
      <c r="I2227" s="1" t="s">
        <v>5705</v>
      </c>
      <c r="J2227" s="1" t="s">
        <v>641</v>
      </c>
      <c r="K2227" s="1" t="s">
        <v>886</v>
      </c>
      <c r="L2227" s="1" t="s">
        <v>3668</v>
      </c>
      <c r="M2227" s="1"/>
      <c r="N2227" s="1"/>
      <c r="O2227" s="1"/>
      <c r="P2227" s="40">
        <v>560.2607960298526</v>
      </c>
      <c r="Q2227" s="37" t="str">
        <f>IF(C2227="ForthPoint","ForthPoint",IF(D2227="Intercompany",_xlfn.XLOOKUP(E2227,'Dept Lookup'!B:B,'Dept Lookup'!A:A),Modified!D2227))</f>
        <v>Data Engineering</v>
      </c>
      <c r="R2227" t="str">
        <f t="shared" si="174"/>
        <v>The Blackstone Group</v>
      </c>
      <c r="S2227" s="1" t="s">
        <v>707</v>
      </c>
      <c r="T2227">
        <f t="shared" si="175"/>
        <v>0</v>
      </c>
      <c r="U2227" s="25" t="str">
        <f>IF(K2227&gt;0,K2227,_xlfn.XLOOKUP(M2227,'Client Lookup'!L:L,'Client Lookup'!N:N))</f>
        <v>29419</v>
      </c>
      <c r="V2227" t="str">
        <f>_xlfn.XLOOKUP(_xlfn.NUMBERVALUE(U2227),'Project Lookup'!X:X,'Project Lookup'!B:B)</f>
        <v>Blackstone - SOW#18 - Data Engineer with AWS (Puneet Team)</v>
      </c>
      <c r="X2227" t="str">
        <f t="shared" si="176"/>
        <v>468 Blackstone Inc. : 1194 Blackstone - SOW#18 - Data Engineer with AWS (Puneet Team)</v>
      </c>
      <c r="Y2227" t="str">
        <f t="shared" si="177"/>
        <v>468 Blackstone Inc.</v>
      </c>
      <c r="Z2227" t="str">
        <f t="shared" si="178"/>
        <v>468 Blackstone Inc.</v>
      </c>
      <c r="AA2227" t="str">
        <f>_xlfn.XLOOKUP(Z2227,'Client Lookup'!A:A,'Client Lookup'!C:C)</f>
        <v>The Blackstone Group</v>
      </c>
      <c r="AC2227" t="e">
        <f>_xlfn.XLOOKUP(K2227,'Results vs Forecast'!K:K,'Results vs Forecast'!K:K)</f>
        <v>#N/A</v>
      </c>
    </row>
    <row r="2228" spans="1:29" hidden="1">
      <c r="A2228" s="39"/>
      <c r="B2228" s="1" t="s">
        <v>700</v>
      </c>
      <c r="C2228" s="1" t="s">
        <v>1390</v>
      </c>
      <c r="D2228" s="1" t="s">
        <v>17</v>
      </c>
      <c r="E2228" s="1" t="s">
        <v>17</v>
      </c>
      <c r="F2228" s="2">
        <v>45535</v>
      </c>
      <c r="G2228" s="2">
        <v>45505</v>
      </c>
      <c r="H2228" s="1" t="s">
        <v>5706</v>
      </c>
      <c r="I2228" s="1" t="s">
        <v>5707</v>
      </c>
      <c r="J2228" s="1" t="s">
        <v>3799</v>
      </c>
      <c r="K2228" s="1" t="s">
        <v>3800</v>
      </c>
      <c r="L2228" s="1"/>
      <c r="M2228" s="1"/>
      <c r="N2228" s="1"/>
      <c r="O2228" s="1"/>
      <c r="P2228" s="40">
        <v>1483.2875405691398</v>
      </c>
      <c r="Q2228" s="37" t="str">
        <f>IF(C2228="ForthPoint","ForthPoint",IF(D2228="Intercompany",_xlfn.XLOOKUP(E2228,'Dept Lookup'!B:B,'Dept Lookup'!A:A),Modified!D2228))</f>
        <v>ForthPoint</v>
      </c>
      <c r="R2228" s="11" t="s">
        <v>190</v>
      </c>
      <c r="S2228" s="1" t="s">
        <v>707</v>
      </c>
      <c r="T2228">
        <f t="shared" si="175"/>
        <v>0</v>
      </c>
      <c r="U2228" s="25" t="str">
        <f>IF(K2228&gt;0,K2228,_xlfn.XLOOKUP(M2228,'Client Lookup'!L:L,'Client Lookup'!N:N))</f>
        <v>36722</v>
      </c>
      <c r="V2228" t="str">
        <f>_xlfn.XLOOKUP(_xlfn.NUMBERVALUE(U2228),'Project Lookup'!X:X,'Project Lookup'!B:B)</f>
        <v>Wyndham - Guest Analytics Retainer</v>
      </c>
      <c r="X2228" t="str">
        <f t="shared" si="176"/>
        <v>402 ICC in Forth Point Represents Blend360 : 1378 Wyndham - Guest Analytics Retainer</v>
      </c>
      <c r="Y2228" t="str">
        <f t="shared" si="177"/>
        <v>402 ICC in Forth Point Represents Blend360</v>
      </c>
      <c r="Z2228" t="str">
        <f t="shared" si="178"/>
        <v>402 ICC in Forth Point Represents Blend360</v>
      </c>
      <c r="AA2228" s="11" t="s">
        <v>190</v>
      </c>
      <c r="AC2228" t="e">
        <f>_xlfn.XLOOKUP(K2228,'Results vs Forecast'!K:K,'Results vs Forecast'!K:K)</f>
        <v>#N/A</v>
      </c>
    </row>
    <row r="2229" spans="1:29" hidden="1">
      <c r="A2229" s="39"/>
      <c r="B2229" s="1" t="s">
        <v>700</v>
      </c>
      <c r="C2229" s="1" t="s">
        <v>1390</v>
      </c>
      <c r="D2229" s="1" t="s">
        <v>17</v>
      </c>
      <c r="E2229" s="1" t="s">
        <v>17</v>
      </c>
      <c r="F2229" s="2">
        <v>45535</v>
      </c>
      <c r="G2229" s="2">
        <v>45505</v>
      </c>
      <c r="H2229" s="1" t="s">
        <v>5708</v>
      </c>
      <c r="I2229" s="1" t="s">
        <v>5709</v>
      </c>
      <c r="J2229" s="1" t="s">
        <v>3799</v>
      </c>
      <c r="K2229" s="1" t="s">
        <v>3800</v>
      </c>
      <c r="L2229" s="1"/>
      <c r="M2229" s="1"/>
      <c r="N2229" s="1"/>
      <c r="O2229" s="1"/>
      <c r="P2229" s="40">
        <v>1483.2875405691398</v>
      </c>
      <c r="Q2229" s="37" t="str">
        <f>IF(C2229="ForthPoint","ForthPoint",IF(D2229="Intercompany",_xlfn.XLOOKUP(E2229,'Dept Lookup'!B:B,'Dept Lookup'!A:A),Modified!D2229))</f>
        <v>ForthPoint</v>
      </c>
      <c r="R2229" s="11" t="s">
        <v>190</v>
      </c>
      <c r="S2229" s="1" t="s">
        <v>707</v>
      </c>
      <c r="T2229">
        <f t="shared" si="175"/>
        <v>0</v>
      </c>
      <c r="U2229" s="25" t="str">
        <f>IF(K2229&gt;0,K2229,_xlfn.XLOOKUP(M2229,'Client Lookup'!L:L,'Client Lookup'!N:N))</f>
        <v>36722</v>
      </c>
      <c r="V2229" t="str">
        <f>_xlfn.XLOOKUP(_xlfn.NUMBERVALUE(U2229),'Project Lookup'!X:X,'Project Lookup'!B:B)</f>
        <v>Wyndham - Guest Analytics Retainer</v>
      </c>
      <c r="X2229" t="str">
        <f t="shared" si="176"/>
        <v>402 ICC in Forth Point Represents Blend360 : 1378 Wyndham - Guest Analytics Retainer</v>
      </c>
      <c r="Y2229" t="str">
        <f t="shared" si="177"/>
        <v>402 ICC in Forth Point Represents Blend360</v>
      </c>
      <c r="Z2229" t="str">
        <f t="shared" si="178"/>
        <v>402 ICC in Forth Point Represents Blend360</v>
      </c>
      <c r="AA2229" s="11" t="s">
        <v>190</v>
      </c>
      <c r="AC2229" t="e">
        <f>_xlfn.XLOOKUP(K2229,'Results vs Forecast'!K:K,'Results vs Forecast'!K:K)</f>
        <v>#N/A</v>
      </c>
    </row>
    <row r="2230" spans="1:29" hidden="1">
      <c r="A2230" s="39"/>
      <c r="B2230" s="1" t="s">
        <v>700</v>
      </c>
      <c r="C2230" s="1" t="s">
        <v>1370</v>
      </c>
      <c r="D2230" s="1" t="s">
        <v>17</v>
      </c>
      <c r="E2230" s="1" t="s">
        <v>17</v>
      </c>
      <c r="F2230" s="2">
        <v>45535</v>
      </c>
      <c r="G2230" s="2">
        <v>45505</v>
      </c>
      <c r="H2230" s="1" t="s">
        <v>5710</v>
      </c>
      <c r="I2230" s="1" t="s">
        <v>5711</v>
      </c>
      <c r="J2230" s="1" t="s">
        <v>640</v>
      </c>
      <c r="K2230" s="1" t="s">
        <v>884</v>
      </c>
      <c r="L2230" s="1" t="s">
        <v>3366</v>
      </c>
      <c r="M2230" s="1"/>
      <c r="N2230" s="1"/>
      <c r="O2230" s="1"/>
      <c r="P2230" s="40">
        <v>560.2607960298526</v>
      </c>
      <c r="Q2230" s="37" t="str">
        <f>IF(C2230="ForthPoint","ForthPoint",IF(D2230="Intercompany",_xlfn.XLOOKUP(E2230,'Dept Lookup'!B:B,'Dept Lookup'!A:A),Modified!D2230))</f>
        <v>Data Engineering</v>
      </c>
      <c r="R2230" t="str">
        <f t="shared" si="174"/>
        <v>The Blackstone Group</v>
      </c>
      <c r="S2230" s="1" t="s">
        <v>707</v>
      </c>
      <c r="T2230">
        <f t="shared" si="175"/>
        <v>0</v>
      </c>
      <c r="U2230" s="25" t="str">
        <f>IF(K2230&gt;0,K2230,_xlfn.XLOOKUP(M2230,'Client Lookup'!L:L,'Client Lookup'!N:N))</f>
        <v>29210</v>
      </c>
      <c r="V2230" t="str">
        <f>_xlfn.XLOOKUP(_xlfn.NUMBERVALUE(U2230),'Project Lookup'!X:X,'Project Lookup'!B:B)</f>
        <v>Blackstone - SOW#15 - Developer Experience Team (.Net)</v>
      </c>
      <c r="X2230" t="str">
        <f t="shared" si="176"/>
        <v>468 Blackstone Inc. : 1189 Blackstone - SOW#15 - Developer Experience Team (.Net)</v>
      </c>
      <c r="Y2230" t="str">
        <f t="shared" si="177"/>
        <v>468 Blackstone Inc.</v>
      </c>
      <c r="Z2230" t="str">
        <f t="shared" si="178"/>
        <v>468 Blackstone Inc.</v>
      </c>
      <c r="AA2230" t="str">
        <f>_xlfn.XLOOKUP(Z2230,'Client Lookup'!A:A,'Client Lookup'!C:C)</f>
        <v>The Blackstone Group</v>
      </c>
      <c r="AC2230" t="e">
        <f>_xlfn.XLOOKUP(K2230,'Results vs Forecast'!K:K,'Results vs Forecast'!K:K)</f>
        <v>#N/A</v>
      </c>
    </row>
    <row r="2231" spans="1:29" hidden="1">
      <c r="A2231" s="39"/>
      <c r="B2231" s="1" t="s">
        <v>700</v>
      </c>
      <c r="C2231" s="1" t="s">
        <v>1370</v>
      </c>
      <c r="D2231" s="1" t="s">
        <v>17</v>
      </c>
      <c r="E2231" s="1" t="s">
        <v>17</v>
      </c>
      <c r="F2231" s="2">
        <v>45535</v>
      </c>
      <c r="G2231" s="2">
        <v>45505</v>
      </c>
      <c r="H2231" s="1" t="s">
        <v>5712</v>
      </c>
      <c r="I2231" s="1" t="s">
        <v>5713</v>
      </c>
      <c r="J2231" s="1" t="s">
        <v>799</v>
      </c>
      <c r="K2231" s="1" t="s">
        <v>797</v>
      </c>
      <c r="L2231" s="1" t="s">
        <v>3338</v>
      </c>
      <c r="M2231" s="1"/>
      <c r="N2231" s="1"/>
      <c r="O2231" s="1"/>
      <c r="P2231" s="40">
        <v>160.07451315138644</v>
      </c>
      <c r="Q2231" s="37" t="str">
        <f>IF(C2231="ForthPoint","ForthPoint",IF(D2231="Intercompany",_xlfn.XLOOKUP(E2231,'Dept Lookup'!B:B,'Dept Lookup'!A:A),Modified!D2231))</f>
        <v>Data Engineering</v>
      </c>
      <c r="R2231" t="str">
        <f t="shared" si="174"/>
        <v>Fedefarma</v>
      </c>
      <c r="S2231" s="1" t="s">
        <v>707</v>
      </c>
      <c r="T2231">
        <f t="shared" si="175"/>
        <v>0</v>
      </c>
      <c r="U2231" s="25" t="str">
        <f>IF(K2231&gt;0,K2231,_xlfn.XLOOKUP(M2231,'Client Lookup'!L:L,'Client Lookup'!N:N))</f>
        <v>28678</v>
      </c>
      <c r="V2231" t="str">
        <f>_xlfn.XLOOKUP(_xlfn.NUMBERVALUE(U2231),'Project Lookup'!X:X,'Project Lookup'!B:B)</f>
        <v>Fedefarma: Landing Zone Assessment &amp; Recommendation Phase</v>
      </c>
      <c r="X2231" t="str">
        <f t="shared" si="176"/>
        <v>456 ICC in Montevideo represents Blend360 : 1166 Fedefarma: Landing Zone Assessment &amp; Recommendation Phase</v>
      </c>
      <c r="Y2231" t="str">
        <f t="shared" si="177"/>
        <v>456 ICC in Montevideo represents Blend360</v>
      </c>
      <c r="Z2231" t="str">
        <f t="shared" si="178"/>
        <v>456 ICC in Montevideo represents Blend360</v>
      </c>
      <c r="AA2231" t="str">
        <f>_xlfn.XLOOKUP(Z2231,'Client Lookup'!A:A,'Client Lookup'!C:C)</f>
        <v>Fedefarma</v>
      </c>
      <c r="AC2231" t="e">
        <f>_xlfn.XLOOKUP(K2231,'Results vs Forecast'!K:K,'Results vs Forecast'!K:K)</f>
        <v>#N/A</v>
      </c>
    </row>
    <row r="2232" spans="1:29" hidden="1">
      <c r="A2232" s="39"/>
      <c r="B2232" s="1" t="s">
        <v>700</v>
      </c>
      <c r="C2232" s="1" t="s">
        <v>1370</v>
      </c>
      <c r="D2232" s="1" t="s">
        <v>17</v>
      </c>
      <c r="E2232" s="1" t="s">
        <v>17</v>
      </c>
      <c r="F2232" s="2">
        <v>45535</v>
      </c>
      <c r="G2232" s="2">
        <v>45505</v>
      </c>
      <c r="H2232" s="1" t="s">
        <v>5714</v>
      </c>
      <c r="I2232" s="1" t="s">
        <v>5715</v>
      </c>
      <c r="J2232" s="1" t="s">
        <v>612</v>
      </c>
      <c r="K2232" s="1" t="s">
        <v>853</v>
      </c>
      <c r="L2232" s="1" t="s">
        <v>3335</v>
      </c>
      <c r="M2232" s="1"/>
      <c r="N2232" s="1"/>
      <c r="O2232" s="1"/>
      <c r="P2232" s="40">
        <v>258.12015245661064</v>
      </c>
      <c r="Q2232" s="37" t="str">
        <f>IF(C2232="ForthPoint","ForthPoint",IF(D2232="Intercompany",_xlfn.XLOOKUP(E2232,'Dept Lookup'!B:B,'Dept Lookup'!A:A),Modified!D2232))</f>
        <v>Data Engineering</v>
      </c>
      <c r="R2232" t="str">
        <f t="shared" si="174"/>
        <v>Pixability</v>
      </c>
      <c r="S2232" s="1" t="s">
        <v>707</v>
      </c>
      <c r="T2232">
        <f t="shared" si="175"/>
        <v>0</v>
      </c>
      <c r="U2232" s="25" t="str">
        <f>IF(K2232&gt;0,K2232,_xlfn.XLOOKUP(M2232,'Client Lookup'!L:L,'Client Lookup'!N:N))</f>
        <v>34753</v>
      </c>
      <c r="V2232" t="str">
        <f>_xlfn.XLOOKUP(_xlfn.NUMBERVALUE(U2232),'Project Lookup'!X:X,'Project Lookup'!B:B)</f>
        <v>Pixability SOW 4</v>
      </c>
      <c r="X2232" t="str">
        <f t="shared" si="176"/>
        <v>466 Pixability Inc. : 1331 Pixability SOW 4</v>
      </c>
      <c r="Y2232" t="str">
        <f t="shared" si="177"/>
        <v>466 Pixability Inc.</v>
      </c>
      <c r="Z2232" t="str">
        <f t="shared" si="178"/>
        <v>466 Pixability Inc.</v>
      </c>
      <c r="AA2232" t="str">
        <f>_xlfn.XLOOKUP(Z2232,'Client Lookup'!A:A,'Client Lookup'!C:C)</f>
        <v>Pixability</v>
      </c>
      <c r="AC2232" t="e">
        <f>_xlfn.XLOOKUP(K2232,'Results vs Forecast'!K:K,'Results vs Forecast'!K:K)</f>
        <v>#N/A</v>
      </c>
    </row>
    <row r="2233" spans="1:29" hidden="1">
      <c r="A2233" s="39"/>
      <c r="B2233" s="1" t="s">
        <v>700</v>
      </c>
      <c r="C2233" s="1" t="s">
        <v>1370</v>
      </c>
      <c r="D2233" s="1" t="s">
        <v>17</v>
      </c>
      <c r="E2233" s="1" t="s">
        <v>17</v>
      </c>
      <c r="F2233" s="2">
        <v>45535</v>
      </c>
      <c r="G2233" s="2">
        <v>45505</v>
      </c>
      <c r="H2233" s="1" t="s">
        <v>5716</v>
      </c>
      <c r="I2233" s="1" t="s">
        <v>5717</v>
      </c>
      <c r="J2233" s="1" t="s">
        <v>587</v>
      </c>
      <c r="K2233" s="1" t="s">
        <v>840</v>
      </c>
      <c r="L2233" s="1" t="s">
        <v>3446</v>
      </c>
      <c r="M2233" s="1"/>
      <c r="N2233" s="1"/>
      <c r="O2233" s="1"/>
      <c r="P2233" s="40">
        <v>360.16765459061952</v>
      </c>
      <c r="Q2233" s="37" t="str">
        <f>IF(C2233="ForthPoint","ForthPoint",IF(D2233="Intercompany",_xlfn.XLOOKUP(E2233,'Dept Lookup'!B:B,'Dept Lookup'!A:A),Modified!D2233))</f>
        <v>Data Engineering</v>
      </c>
      <c r="R2233" t="str">
        <f t="shared" si="174"/>
        <v>Madhive</v>
      </c>
      <c r="S2233" s="1" t="s">
        <v>707</v>
      </c>
      <c r="T2233">
        <f t="shared" si="175"/>
        <v>0</v>
      </c>
      <c r="U2233" s="25" t="str">
        <f>IF(K2233&gt;0,K2233,_xlfn.XLOOKUP(M2233,'Client Lookup'!L:L,'Client Lookup'!N:N))</f>
        <v>26788</v>
      </c>
      <c r="V2233" t="str">
        <f>_xlfn.XLOOKUP(_xlfn.NUMBERVALUE(U2233),'Project Lookup'!X:X,'Project Lookup'!B:B)</f>
        <v>Madhive - SOW1</v>
      </c>
      <c r="X2233" t="str">
        <f t="shared" si="176"/>
        <v>482 Madhive : 1111 Madhive - SOW1</v>
      </c>
      <c r="Y2233" t="str">
        <f t="shared" si="177"/>
        <v>482 Madhive</v>
      </c>
      <c r="Z2233" t="str">
        <f t="shared" si="178"/>
        <v>482 Madhive</v>
      </c>
      <c r="AA2233" t="str">
        <f>_xlfn.XLOOKUP(Z2233,'Client Lookup'!A:A,'Client Lookup'!C:C)</f>
        <v>Madhive</v>
      </c>
      <c r="AC2233" t="e">
        <f>_xlfn.XLOOKUP(K2233,'Results vs Forecast'!K:K,'Results vs Forecast'!K:K)</f>
        <v>#N/A</v>
      </c>
    </row>
    <row r="2234" spans="1:29" hidden="1">
      <c r="A2234" s="39"/>
      <c r="B2234" s="1" t="s">
        <v>700</v>
      </c>
      <c r="C2234" s="1" t="s">
        <v>1370</v>
      </c>
      <c r="D2234" s="1" t="s">
        <v>17</v>
      </c>
      <c r="E2234" s="1" t="s">
        <v>17</v>
      </c>
      <c r="F2234" s="2">
        <v>45535</v>
      </c>
      <c r="G2234" s="2">
        <v>45505</v>
      </c>
      <c r="H2234" s="1" t="s">
        <v>5718</v>
      </c>
      <c r="I2234" s="1" t="s">
        <v>5719</v>
      </c>
      <c r="J2234" s="1" t="s">
        <v>816</v>
      </c>
      <c r="K2234" s="1" t="s">
        <v>798</v>
      </c>
      <c r="L2234" s="1" t="s">
        <v>3413</v>
      </c>
      <c r="M2234" s="1"/>
      <c r="N2234" s="1"/>
      <c r="O2234" s="1"/>
      <c r="P2234" s="40">
        <v>376.17510590575813</v>
      </c>
      <c r="Q2234" s="37" t="str">
        <f>IF(C2234="ForthPoint","ForthPoint",IF(D2234="Intercompany",_xlfn.XLOOKUP(E2234,'Dept Lookup'!B:B,'Dept Lookup'!A:A),Modified!D2234))</f>
        <v>Data Engineering</v>
      </c>
      <c r="R2234" t="str">
        <f t="shared" si="174"/>
        <v>Globalization Partners</v>
      </c>
      <c r="S2234" s="1" t="s">
        <v>707</v>
      </c>
      <c r="T2234">
        <f t="shared" si="175"/>
        <v>0</v>
      </c>
      <c r="U2234" s="25" t="str">
        <f>IF(K2234&gt;0,K2234,_xlfn.XLOOKUP(M2234,'Client Lookup'!L:L,'Client Lookup'!N:N))</f>
        <v>36409</v>
      </c>
      <c r="V2234" t="str">
        <f>_xlfn.XLOOKUP(_xlfn.NUMBERVALUE(U2234),'Project Lookup'!X:X,'Project Lookup'!B:B)</f>
        <v>Globalization Partners SOW #39 - Data Engineering Team  Renewal</v>
      </c>
      <c r="X2234" t="str">
        <f t="shared" si="176"/>
        <v>460 Globalization Partners Inc. : 1366 Globalization Partners SOW #39 - Data Engineering Team  Renewal</v>
      </c>
      <c r="Y2234" t="str">
        <f t="shared" si="177"/>
        <v>460 Globalization Partners Inc.</v>
      </c>
      <c r="Z2234" t="str">
        <f t="shared" si="178"/>
        <v>460 Globalization Partners Inc.</v>
      </c>
      <c r="AA2234" t="str">
        <f>_xlfn.XLOOKUP(Z2234,'Client Lookup'!A:A,'Client Lookup'!C:C)</f>
        <v>Globalization Partners</v>
      </c>
      <c r="AC2234" t="e">
        <f>_xlfn.XLOOKUP(K2234,'Results vs Forecast'!K:K,'Results vs Forecast'!K:K)</f>
        <v>#N/A</v>
      </c>
    </row>
    <row r="2235" spans="1:29" hidden="1">
      <c r="A2235" s="39"/>
      <c r="B2235" s="1" t="s">
        <v>700</v>
      </c>
      <c r="C2235" s="1" t="s">
        <v>1370</v>
      </c>
      <c r="D2235" s="1" t="s">
        <v>17</v>
      </c>
      <c r="E2235" s="1" t="s">
        <v>17</v>
      </c>
      <c r="F2235" s="2">
        <v>45535</v>
      </c>
      <c r="G2235" s="2">
        <v>45505</v>
      </c>
      <c r="H2235" s="1" t="s">
        <v>5720</v>
      </c>
      <c r="I2235" s="1" t="s">
        <v>5721</v>
      </c>
      <c r="J2235" s="1" t="s">
        <v>645</v>
      </c>
      <c r="K2235" s="1" t="s">
        <v>891</v>
      </c>
      <c r="L2235" s="1" t="s">
        <v>3332</v>
      </c>
      <c r="M2235" s="1"/>
      <c r="N2235" s="1"/>
      <c r="O2235" s="1"/>
      <c r="P2235" s="40">
        <v>480.22353945415932</v>
      </c>
      <c r="Q2235" s="37" t="str">
        <f>IF(C2235="ForthPoint","ForthPoint",IF(D2235="Intercompany",_xlfn.XLOOKUP(E2235,'Dept Lookup'!B:B,'Dept Lookup'!A:A),Modified!D2235))</f>
        <v>Data Engineering</v>
      </c>
      <c r="R2235" t="str">
        <f t="shared" si="174"/>
        <v>The Blackstone Group</v>
      </c>
      <c r="S2235" s="1" t="s">
        <v>707</v>
      </c>
      <c r="T2235">
        <f t="shared" si="175"/>
        <v>0</v>
      </c>
      <c r="U2235" s="25" t="str">
        <f>IF(K2235&gt;0,K2235,_xlfn.XLOOKUP(M2235,'Client Lookup'!L:L,'Client Lookup'!N:N))</f>
        <v>25160</v>
      </c>
      <c r="V2235" t="str">
        <f>_xlfn.XLOOKUP(_xlfn.NUMBERVALUE(U2235),'Project Lookup'!X:X,'Project Lookup'!B:B)</f>
        <v>Blackstone SOW #12</v>
      </c>
      <c r="X2235" t="str">
        <f t="shared" si="176"/>
        <v>468 Blackstone Inc. : 988 Blackstone SOW #12</v>
      </c>
      <c r="Y2235" t="str">
        <f t="shared" si="177"/>
        <v>468 Blackstone Inc.</v>
      </c>
      <c r="Z2235" t="str">
        <f t="shared" si="178"/>
        <v>468 Blackstone Inc.</v>
      </c>
      <c r="AA2235" t="str">
        <f>_xlfn.XLOOKUP(Z2235,'Client Lookup'!A:A,'Client Lookup'!C:C)</f>
        <v>The Blackstone Group</v>
      </c>
      <c r="AC2235" t="e">
        <f>_xlfn.XLOOKUP(K2235,'Results vs Forecast'!K:K,'Results vs Forecast'!K:K)</f>
        <v>#N/A</v>
      </c>
    </row>
    <row r="2236" spans="1:29" hidden="1">
      <c r="A2236" s="39"/>
      <c r="B2236" s="1" t="s">
        <v>700</v>
      </c>
      <c r="C2236" s="1" t="s">
        <v>1370</v>
      </c>
      <c r="D2236" s="1" t="s">
        <v>17</v>
      </c>
      <c r="E2236" s="1" t="s">
        <v>17</v>
      </c>
      <c r="F2236" s="2">
        <v>45535</v>
      </c>
      <c r="G2236" s="2">
        <v>45505</v>
      </c>
      <c r="H2236" s="1" t="s">
        <v>5722</v>
      </c>
      <c r="I2236" s="1" t="s">
        <v>5723</v>
      </c>
      <c r="J2236" s="1" t="s">
        <v>617</v>
      </c>
      <c r="K2236" s="1" t="s">
        <v>860</v>
      </c>
      <c r="L2236" s="1" t="s">
        <v>2892</v>
      </c>
      <c r="M2236" s="1"/>
      <c r="N2236" s="1"/>
      <c r="O2236" s="1"/>
      <c r="P2236" s="40">
        <v>400.1862828784661</v>
      </c>
      <c r="Q2236" s="37" t="str">
        <f>IF(C2236="ForthPoint","ForthPoint",IF(D2236="Intercompany",_xlfn.XLOOKUP(E2236,'Dept Lookup'!B:B,'Dept Lookup'!A:A),Modified!D2236))</f>
        <v>Data Engineering</v>
      </c>
      <c r="R2236" t="str">
        <f t="shared" si="174"/>
        <v>Roku</v>
      </c>
      <c r="S2236" s="1" t="s">
        <v>707</v>
      </c>
      <c r="T2236">
        <f t="shared" si="175"/>
        <v>0</v>
      </c>
      <c r="U2236" s="25" t="str">
        <f>IF(K2236&gt;0,K2236,_xlfn.XLOOKUP(M2236,'Client Lookup'!L:L,'Client Lookup'!N:N))</f>
        <v>25138</v>
      </c>
      <c r="V2236" t="str">
        <f>_xlfn.XLOOKUP(_xlfn.NUMBERVALUE(U2236),'Project Lookup'!X:X,'Project Lookup'!B:B)</f>
        <v>SOW#1 2024 - DE &amp; BI Team</v>
      </c>
      <c r="X2236" t="str">
        <f t="shared" si="176"/>
        <v>459 Roku Inc. : 966 SOW#1 2024 - DE &amp; BI Team</v>
      </c>
      <c r="Y2236" t="str">
        <f t="shared" si="177"/>
        <v>459 Roku Inc.</v>
      </c>
      <c r="Z2236" t="str">
        <f t="shared" si="178"/>
        <v>459 Roku Inc.</v>
      </c>
      <c r="AA2236" t="str">
        <f>_xlfn.XLOOKUP(Z2236,'Client Lookup'!A:A,'Client Lookup'!C:C)</f>
        <v>Roku</v>
      </c>
      <c r="AC2236" t="e">
        <f>_xlfn.XLOOKUP(K2236,'Results vs Forecast'!K:K,'Results vs Forecast'!K:K)</f>
        <v>#N/A</v>
      </c>
    </row>
    <row r="2237" spans="1:29" hidden="1">
      <c r="A2237" s="39"/>
      <c r="B2237" s="1" t="s">
        <v>700</v>
      </c>
      <c r="C2237" s="1" t="s">
        <v>1370</v>
      </c>
      <c r="D2237" s="1" t="s">
        <v>17</v>
      </c>
      <c r="E2237" s="1" t="s">
        <v>17</v>
      </c>
      <c r="F2237" s="2">
        <v>45535</v>
      </c>
      <c r="G2237" s="2">
        <v>45505</v>
      </c>
      <c r="H2237" s="1" t="s">
        <v>5724</v>
      </c>
      <c r="I2237" s="1" t="s">
        <v>5725</v>
      </c>
      <c r="J2237" s="1" t="s">
        <v>816</v>
      </c>
      <c r="K2237" s="1" t="s">
        <v>798</v>
      </c>
      <c r="L2237" s="1" t="s">
        <v>3413</v>
      </c>
      <c r="M2237" s="1"/>
      <c r="N2237" s="1"/>
      <c r="O2237" s="1"/>
      <c r="P2237" s="40">
        <v>270.12574094296463</v>
      </c>
      <c r="Q2237" s="37" t="str">
        <f>IF(C2237="ForthPoint","ForthPoint",IF(D2237="Intercompany",_xlfn.XLOOKUP(E2237,'Dept Lookup'!B:B,'Dept Lookup'!A:A),Modified!D2237))</f>
        <v>Data Engineering</v>
      </c>
      <c r="R2237" t="str">
        <f t="shared" si="174"/>
        <v>Globalization Partners</v>
      </c>
      <c r="S2237" s="1" t="s">
        <v>707</v>
      </c>
      <c r="T2237">
        <f t="shared" si="175"/>
        <v>0</v>
      </c>
      <c r="U2237" s="25" t="str">
        <f>IF(K2237&gt;0,K2237,_xlfn.XLOOKUP(M2237,'Client Lookup'!L:L,'Client Lookup'!N:N))</f>
        <v>36409</v>
      </c>
      <c r="V2237" t="str">
        <f>_xlfn.XLOOKUP(_xlfn.NUMBERVALUE(U2237),'Project Lookup'!X:X,'Project Lookup'!B:B)</f>
        <v>Globalization Partners SOW #39 - Data Engineering Team  Renewal</v>
      </c>
      <c r="X2237" t="str">
        <f t="shared" si="176"/>
        <v>460 Globalization Partners Inc. : 1366 Globalization Partners SOW #39 - Data Engineering Team  Renewal</v>
      </c>
      <c r="Y2237" t="str">
        <f t="shared" si="177"/>
        <v>460 Globalization Partners Inc.</v>
      </c>
      <c r="Z2237" t="str">
        <f t="shared" si="178"/>
        <v>460 Globalization Partners Inc.</v>
      </c>
      <c r="AA2237" t="str">
        <f>_xlfn.XLOOKUP(Z2237,'Client Lookup'!A:A,'Client Lookup'!C:C)</f>
        <v>Globalization Partners</v>
      </c>
      <c r="AC2237" t="e">
        <f>_xlfn.XLOOKUP(K2237,'Results vs Forecast'!K:K,'Results vs Forecast'!K:K)</f>
        <v>#N/A</v>
      </c>
    </row>
    <row r="2238" spans="1:29" hidden="1">
      <c r="A2238" s="39"/>
      <c r="B2238" s="1" t="s">
        <v>700</v>
      </c>
      <c r="C2238" s="1" t="s">
        <v>1370</v>
      </c>
      <c r="D2238" s="1" t="s">
        <v>17</v>
      </c>
      <c r="E2238" s="1" t="s">
        <v>17</v>
      </c>
      <c r="F2238" s="2">
        <v>45535</v>
      </c>
      <c r="G2238" s="2">
        <v>45505</v>
      </c>
      <c r="H2238" s="1" t="s">
        <v>5726</v>
      </c>
      <c r="I2238" s="1" t="s">
        <v>5727</v>
      </c>
      <c r="J2238" s="1" t="s">
        <v>617</v>
      </c>
      <c r="K2238" s="1" t="s">
        <v>860</v>
      </c>
      <c r="L2238" s="1" t="s">
        <v>2892</v>
      </c>
      <c r="M2238" s="1"/>
      <c r="N2238" s="1"/>
      <c r="O2238" s="1"/>
      <c r="P2238" s="40">
        <v>464.21608813902071</v>
      </c>
      <c r="Q2238" s="37" t="str">
        <f>IF(C2238="ForthPoint","ForthPoint",IF(D2238="Intercompany",_xlfn.XLOOKUP(E2238,'Dept Lookup'!B:B,'Dept Lookup'!A:A),Modified!D2238))</f>
        <v>Data Engineering</v>
      </c>
      <c r="R2238" t="str">
        <f t="shared" si="174"/>
        <v>Roku</v>
      </c>
      <c r="S2238" s="1" t="s">
        <v>707</v>
      </c>
      <c r="T2238">
        <f t="shared" si="175"/>
        <v>0</v>
      </c>
      <c r="U2238" s="25" t="str">
        <f>IF(K2238&gt;0,K2238,_xlfn.XLOOKUP(M2238,'Client Lookup'!L:L,'Client Lookup'!N:N))</f>
        <v>25138</v>
      </c>
      <c r="V2238" t="str">
        <f>_xlfn.XLOOKUP(_xlfn.NUMBERVALUE(U2238),'Project Lookup'!X:X,'Project Lookup'!B:B)</f>
        <v>SOW#1 2024 - DE &amp; BI Team</v>
      </c>
      <c r="X2238" t="str">
        <f t="shared" si="176"/>
        <v>459 Roku Inc. : 966 SOW#1 2024 - DE &amp; BI Team</v>
      </c>
      <c r="Y2238" t="str">
        <f t="shared" si="177"/>
        <v>459 Roku Inc.</v>
      </c>
      <c r="Z2238" t="str">
        <f t="shared" si="178"/>
        <v>459 Roku Inc.</v>
      </c>
      <c r="AA2238" t="str">
        <f>_xlfn.XLOOKUP(Z2238,'Client Lookup'!A:A,'Client Lookup'!C:C)</f>
        <v>Roku</v>
      </c>
      <c r="AC2238" t="e">
        <f>_xlfn.XLOOKUP(K2238,'Results vs Forecast'!K:K,'Results vs Forecast'!K:K)</f>
        <v>#N/A</v>
      </c>
    </row>
    <row r="2239" spans="1:29" hidden="1">
      <c r="A2239" s="39"/>
      <c r="B2239" s="1" t="s">
        <v>700</v>
      </c>
      <c r="C2239" s="1" t="s">
        <v>1370</v>
      </c>
      <c r="D2239" s="1" t="s">
        <v>17</v>
      </c>
      <c r="E2239" s="1" t="s">
        <v>17</v>
      </c>
      <c r="F2239" s="2">
        <v>45535</v>
      </c>
      <c r="G2239" s="2">
        <v>45505</v>
      </c>
      <c r="H2239" s="1" t="s">
        <v>5728</v>
      </c>
      <c r="I2239" s="1" t="s">
        <v>5729</v>
      </c>
      <c r="J2239" s="1" t="s">
        <v>915</v>
      </c>
      <c r="K2239" s="1" t="s">
        <v>896</v>
      </c>
      <c r="L2239" s="1" t="s">
        <v>3739</v>
      </c>
      <c r="M2239" s="1"/>
      <c r="N2239" s="1"/>
      <c r="O2239" s="1"/>
      <c r="P2239" s="40">
        <v>536.24961905714463</v>
      </c>
      <c r="Q2239" s="37" t="str">
        <f>IF(C2239="ForthPoint","ForthPoint",IF(D2239="Intercompany",_xlfn.XLOOKUP(E2239,'Dept Lookup'!B:B,'Dept Lookup'!A:A),Modified!D2239))</f>
        <v>Data Engineering</v>
      </c>
      <c r="R2239" t="str">
        <f t="shared" si="174"/>
        <v>The Blackstone Group</v>
      </c>
      <c r="S2239" s="1" t="s">
        <v>707</v>
      </c>
      <c r="T2239">
        <f t="shared" si="175"/>
        <v>0</v>
      </c>
      <c r="U2239" s="25" t="str">
        <f>IF(K2239&gt;0,K2239,_xlfn.XLOOKUP(M2239,'Client Lookup'!L:L,'Client Lookup'!N:N))</f>
        <v>32874</v>
      </c>
      <c r="V2239" t="str">
        <f>_xlfn.XLOOKUP(_xlfn.NUMBERVALUE(U2239),'Project Lookup'!X:X,'Project Lookup'!B:B)</f>
        <v>Blackstone - SOW#25 - FS Engineer (Seb Team)</v>
      </c>
      <c r="X2239" t="str">
        <f t="shared" si="176"/>
        <v>468 Blackstone Inc. : 1284 Blackstone - SOW#25 - FS Engineer (Seb Team)</v>
      </c>
      <c r="Y2239" t="str">
        <f t="shared" si="177"/>
        <v>468 Blackstone Inc.</v>
      </c>
      <c r="Z2239" t="str">
        <f t="shared" si="178"/>
        <v>468 Blackstone Inc.</v>
      </c>
      <c r="AA2239" t="str">
        <f>_xlfn.XLOOKUP(Z2239,'Client Lookup'!A:A,'Client Lookup'!C:C)</f>
        <v>The Blackstone Group</v>
      </c>
      <c r="AC2239" t="e">
        <f>_xlfn.XLOOKUP(K2239,'Results vs Forecast'!K:K,'Results vs Forecast'!K:K)</f>
        <v>#N/A</v>
      </c>
    </row>
    <row r="2240" spans="1:29" hidden="1">
      <c r="A2240" s="39"/>
      <c r="B2240" s="1" t="s">
        <v>700</v>
      </c>
      <c r="C2240" s="1" t="s">
        <v>1370</v>
      </c>
      <c r="D2240" s="1" t="s">
        <v>17</v>
      </c>
      <c r="E2240" s="1" t="s">
        <v>17</v>
      </c>
      <c r="F2240" s="2">
        <v>45535</v>
      </c>
      <c r="G2240" s="2">
        <v>45505</v>
      </c>
      <c r="H2240" s="1" t="s">
        <v>5730</v>
      </c>
      <c r="I2240" s="1" t="s">
        <v>5731</v>
      </c>
      <c r="J2240" s="1" t="s">
        <v>535</v>
      </c>
      <c r="K2240" s="1" t="s">
        <v>791</v>
      </c>
      <c r="L2240" s="1" t="s">
        <v>4898</v>
      </c>
      <c r="M2240" s="1"/>
      <c r="N2240" s="1"/>
      <c r="O2240" s="1"/>
      <c r="P2240" s="40">
        <v>544.25334471471388</v>
      </c>
      <c r="Q2240" s="37" t="str">
        <f>IF(C2240="ForthPoint","ForthPoint",IF(D2240="Intercompany",_xlfn.XLOOKUP(E2240,'Dept Lookup'!B:B,'Dept Lookup'!A:A),Modified!D2240))</f>
        <v>Data Engineering</v>
      </c>
      <c r="R2240" t="str">
        <f t="shared" si="174"/>
        <v>Globalization Partners</v>
      </c>
      <c r="S2240" s="1" t="s">
        <v>707</v>
      </c>
      <c r="T2240">
        <f t="shared" si="175"/>
        <v>0</v>
      </c>
      <c r="U2240" s="25" t="str">
        <f>IF(K2240&gt;0,K2240,_xlfn.XLOOKUP(M2240,'Client Lookup'!L:L,'Client Lookup'!N:N))</f>
        <v>25866</v>
      </c>
      <c r="V2240" t="str">
        <f>_xlfn.XLOOKUP(_xlfn.NUMBERVALUE(U2240),'Project Lookup'!X:X,'Project Lookup'!B:B)</f>
        <v>GP SOW #33</v>
      </c>
      <c r="X2240" t="str">
        <f t="shared" si="176"/>
        <v>460 Globalization Partners Inc. : 1028 GP SOW #33</v>
      </c>
      <c r="Y2240" t="str">
        <f t="shared" si="177"/>
        <v>460 Globalization Partners Inc.</v>
      </c>
      <c r="Z2240" t="str">
        <f t="shared" si="178"/>
        <v>460 Globalization Partners Inc.</v>
      </c>
      <c r="AA2240" t="str">
        <f>_xlfn.XLOOKUP(Z2240,'Client Lookup'!A:A,'Client Lookup'!C:C)</f>
        <v>Globalization Partners</v>
      </c>
      <c r="AC2240" t="e">
        <f>_xlfn.XLOOKUP(K2240,'Results vs Forecast'!K:K,'Results vs Forecast'!K:K)</f>
        <v>#N/A</v>
      </c>
    </row>
    <row r="2241" spans="1:29" hidden="1">
      <c r="A2241" s="39"/>
      <c r="B2241" s="1" t="s">
        <v>700</v>
      </c>
      <c r="C2241" s="1" t="s">
        <v>701</v>
      </c>
      <c r="D2241" s="1" t="s">
        <v>17</v>
      </c>
      <c r="E2241" s="1" t="s">
        <v>17</v>
      </c>
      <c r="F2241" s="2">
        <v>45535</v>
      </c>
      <c r="G2241" s="2">
        <v>45505</v>
      </c>
      <c r="H2241" s="1" t="s">
        <v>5732</v>
      </c>
      <c r="I2241" s="1" t="s">
        <v>5733</v>
      </c>
      <c r="J2241" s="1" t="s">
        <v>668</v>
      </c>
      <c r="K2241" s="1" t="s">
        <v>922</v>
      </c>
      <c r="L2241" s="1" t="s">
        <v>2946</v>
      </c>
      <c r="M2241" s="1"/>
      <c r="N2241" s="1"/>
      <c r="O2241" s="1"/>
      <c r="P2241" s="40">
        <v>3.02</v>
      </c>
      <c r="Q2241" s="37" t="str">
        <f>IF(C2241="ForthPoint","ForthPoint",IF(D2241="Intercompany",_xlfn.XLOOKUP(E2241,'Dept Lookup'!B:B,'Dept Lookup'!A:A),Modified!D2241))</f>
        <v>Data Engineering</v>
      </c>
      <c r="R2241" t="str">
        <f t="shared" si="174"/>
        <v>Visa</v>
      </c>
      <c r="S2241" s="1" t="s">
        <v>707</v>
      </c>
      <c r="T2241">
        <f t="shared" si="175"/>
        <v>0</v>
      </c>
      <c r="U2241" s="25" t="str">
        <f>IF(K2241&gt;0,K2241,_xlfn.XLOOKUP(M2241,'Client Lookup'!L:L,'Client Lookup'!N:N))</f>
        <v>32547</v>
      </c>
      <c r="V2241" t="str">
        <f>_xlfn.XLOOKUP(_xlfn.NUMBERVALUE(U2241),'Project Lookup'!X:X,'Project Lookup'!B:B)</f>
        <v>VISA Consumer Payment - DE/BI project</v>
      </c>
      <c r="X2241" t="str">
        <f t="shared" si="176"/>
        <v>11 Visa : 1264 VISA Consumer Payment - DE/BI project</v>
      </c>
      <c r="Y2241" t="str">
        <f t="shared" si="177"/>
        <v>11 Visa</v>
      </c>
      <c r="Z2241" t="str">
        <f t="shared" si="178"/>
        <v>11 Visa</v>
      </c>
      <c r="AA2241" t="str">
        <f>_xlfn.XLOOKUP(Z2241,'Client Lookup'!A:A,'Client Lookup'!C:C)</f>
        <v>Visa</v>
      </c>
      <c r="AC2241" t="e">
        <f>_xlfn.XLOOKUP(K2241,'Results vs Forecast'!K:K,'Results vs Forecast'!K:K)</f>
        <v>#N/A</v>
      </c>
    </row>
    <row r="2242" spans="1:29" hidden="1">
      <c r="A2242" s="39"/>
      <c r="B2242" s="1" t="s">
        <v>700</v>
      </c>
      <c r="C2242" s="1" t="s">
        <v>1370</v>
      </c>
      <c r="D2242" s="1" t="s">
        <v>17</v>
      </c>
      <c r="E2242" s="1" t="s">
        <v>17</v>
      </c>
      <c r="F2242" s="2">
        <v>45535</v>
      </c>
      <c r="G2242" s="2">
        <v>45505</v>
      </c>
      <c r="H2242" s="1" t="s">
        <v>5734</v>
      </c>
      <c r="I2242" s="1" t="s">
        <v>5735</v>
      </c>
      <c r="J2242" s="1" t="s">
        <v>645</v>
      </c>
      <c r="K2242" s="1" t="s">
        <v>891</v>
      </c>
      <c r="L2242" s="1" t="s">
        <v>3332</v>
      </c>
      <c r="M2242" s="1"/>
      <c r="N2242" s="1"/>
      <c r="O2242" s="1"/>
      <c r="P2242" s="40">
        <v>280.1303980149263</v>
      </c>
      <c r="Q2242" s="37" t="str">
        <f>IF(C2242="ForthPoint","ForthPoint",IF(D2242="Intercompany",_xlfn.XLOOKUP(E2242,'Dept Lookup'!B:B,'Dept Lookup'!A:A),Modified!D2242))</f>
        <v>Data Engineering</v>
      </c>
      <c r="R2242" t="str">
        <f t="shared" si="174"/>
        <v>The Blackstone Group</v>
      </c>
      <c r="S2242" s="1" t="s">
        <v>707</v>
      </c>
      <c r="T2242">
        <f t="shared" si="175"/>
        <v>0</v>
      </c>
      <c r="U2242" s="25" t="str">
        <f>IF(K2242&gt;0,K2242,_xlfn.XLOOKUP(M2242,'Client Lookup'!L:L,'Client Lookup'!N:N))</f>
        <v>25160</v>
      </c>
      <c r="V2242" t="str">
        <f>_xlfn.XLOOKUP(_xlfn.NUMBERVALUE(U2242),'Project Lookup'!X:X,'Project Lookup'!B:B)</f>
        <v>Blackstone SOW #12</v>
      </c>
      <c r="X2242" t="str">
        <f t="shared" si="176"/>
        <v>468 Blackstone Inc. : 988 Blackstone SOW #12</v>
      </c>
      <c r="Y2242" t="str">
        <f t="shared" si="177"/>
        <v>468 Blackstone Inc.</v>
      </c>
      <c r="Z2242" t="str">
        <f t="shared" si="178"/>
        <v>468 Blackstone Inc.</v>
      </c>
      <c r="AA2242" t="str">
        <f>_xlfn.XLOOKUP(Z2242,'Client Lookup'!A:A,'Client Lookup'!C:C)</f>
        <v>The Blackstone Group</v>
      </c>
      <c r="AC2242" t="e">
        <f>_xlfn.XLOOKUP(K2242,'Results vs Forecast'!K:K,'Results vs Forecast'!K:K)</f>
        <v>#N/A</v>
      </c>
    </row>
    <row r="2243" spans="1:29" hidden="1">
      <c r="A2243" s="39"/>
      <c r="B2243" s="1" t="s">
        <v>700</v>
      </c>
      <c r="C2243" s="1" t="s">
        <v>1370</v>
      </c>
      <c r="D2243" s="1" t="s">
        <v>17</v>
      </c>
      <c r="E2243" s="1" t="s">
        <v>17</v>
      </c>
      <c r="F2243" s="2">
        <v>45535</v>
      </c>
      <c r="G2243" s="2">
        <v>45505</v>
      </c>
      <c r="H2243" s="1" t="s">
        <v>5736</v>
      </c>
      <c r="I2243" s="1" t="s">
        <v>5737</v>
      </c>
      <c r="J2243" s="1" t="s">
        <v>913</v>
      </c>
      <c r="K2243" s="1" t="s">
        <v>894</v>
      </c>
      <c r="L2243" s="1" t="s">
        <v>3327</v>
      </c>
      <c r="M2243" s="1"/>
      <c r="N2243" s="1"/>
      <c r="O2243" s="1"/>
      <c r="P2243" s="40">
        <v>560.2607960298526</v>
      </c>
      <c r="Q2243" s="37" t="str">
        <f>IF(C2243="ForthPoint","ForthPoint",IF(D2243="Intercompany",_xlfn.XLOOKUP(E2243,'Dept Lookup'!B:B,'Dept Lookup'!A:A),Modified!D2243))</f>
        <v>Data Engineering</v>
      </c>
      <c r="R2243" t="str">
        <f t="shared" ref="R2243:R2305" si="179">AA2243</f>
        <v>The Blackstone Group</v>
      </c>
      <c r="S2243" s="1" t="s">
        <v>707</v>
      </c>
      <c r="T2243">
        <f t="shared" ref="T2243:T2306" si="180">M2243</f>
        <v>0</v>
      </c>
      <c r="U2243" s="25" t="str">
        <f>IF(K2243&gt;0,K2243,_xlfn.XLOOKUP(M2243,'Client Lookup'!L:L,'Client Lookup'!N:N))</f>
        <v>32037</v>
      </c>
      <c r="V2243" t="str">
        <f>_xlfn.XLOOKUP(_xlfn.NUMBERVALUE(U2243),'Project Lookup'!X:X,'Project Lookup'!B:B)</f>
        <v>Blackstone - SOW#26 BE Engineer Insurance Team (Scott S.)</v>
      </c>
      <c r="X2243" t="str">
        <f t="shared" ref="X2243:X2306" si="181">IF(J2243="- No Entity -",M2243,J2243)</f>
        <v>468 Blackstone Inc. : 1256 Blackstone - SOW#26 BE Engineer Insurance Team (Scott S.)</v>
      </c>
      <c r="Y2243" t="str">
        <f t="shared" ref="Y2243:Y2306" si="182">IFERROR(_xlfn.TEXTBEFORE(X2243," :"),X2243)</f>
        <v>468 Blackstone Inc.</v>
      </c>
      <c r="Z2243" t="str">
        <f t="shared" si="178"/>
        <v>468 Blackstone Inc.</v>
      </c>
      <c r="AA2243" t="str">
        <f>_xlfn.XLOOKUP(Z2243,'Client Lookup'!A:A,'Client Lookup'!C:C)</f>
        <v>The Blackstone Group</v>
      </c>
      <c r="AC2243" t="e">
        <f>_xlfn.XLOOKUP(K2243,'Results vs Forecast'!K:K,'Results vs Forecast'!K:K)</f>
        <v>#N/A</v>
      </c>
    </row>
    <row r="2244" spans="1:29" hidden="1">
      <c r="A2244" s="39"/>
      <c r="B2244" s="1" t="s">
        <v>700</v>
      </c>
      <c r="C2244" s="1" t="s">
        <v>1370</v>
      </c>
      <c r="D2244" s="1" t="s">
        <v>17</v>
      </c>
      <c r="E2244" s="1" t="s">
        <v>17</v>
      </c>
      <c r="F2244" s="2">
        <v>45535</v>
      </c>
      <c r="G2244" s="2">
        <v>45505</v>
      </c>
      <c r="H2244" s="1" t="s">
        <v>5738</v>
      </c>
      <c r="I2244" s="1" t="s">
        <v>5739</v>
      </c>
      <c r="J2244" s="1" t="s">
        <v>617</v>
      </c>
      <c r="K2244" s="1" t="s">
        <v>860</v>
      </c>
      <c r="L2244" s="1" t="s">
        <v>2892</v>
      </c>
      <c r="M2244" s="1"/>
      <c r="N2244" s="1"/>
      <c r="O2244" s="1"/>
      <c r="P2244" s="40">
        <v>464.21608813902071</v>
      </c>
      <c r="Q2244" s="37" t="str">
        <f>IF(C2244="ForthPoint","ForthPoint",IF(D2244="Intercompany",_xlfn.XLOOKUP(E2244,'Dept Lookup'!B:B,'Dept Lookup'!A:A),Modified!D2244))</f>
        <v>Data Engineering</v>
      </c>
      <c r="R2244" t="str">
        <f t="shared" si="179"/>
        <v>Roku</v>
      </c>
      <c r="S2244" s="1" t="s">
        <v>707</v>
      </c>
      <c r="T2244">
        <f t="shared" si="180"/>
        <v>0</v>
      </c>
      <c r="U2244" s="25" t="str">
        <f>IF(K2244&gt;0,K2244,_xlfn.XLOOKUP(M2244,'Client Lookup'!L:L,'Client Lookup'!N:N))</f>
        <v>25138</v>
      </c>
      <c r="V2244" t="str">
        <f>_xlfn.XLOOKUP(_xlfn.NUMBERVALUE(U2244),'Project Lookup'!X:X,'Project Lookup'!B:B)</f>
        <v>SOW#1 2024 - DE &amp; BI Team</v>
      </c>
      <c r="X2244" t="str">
        <f t="shared" si="181"/>
        <v>459 Roku Inc. : 966 SOW#1 2024 - DE &amp; BI Team</v>
      </c>
      <c r="Y2244" t="str">
        <f t="shared" si="182"/>
        <v>459 Roku Inc.</v>
      </c>
      <c r="Z2244" t="str">
        <f t="shared" si="178"/>
        <v>459 Roku Inc.</v>
      </c>
      <c r="AA2244" t="str">
        <f>_xlfn.XLOOKUP(Z2244,'Client Lookup'!A:A,'Client Lookup'!C:C)</f>
        <v>Roku</v>
      </c>
      <c r="AC2244" t="e">
        <f>_xlfn.XLOOKUP(K2244,'Results vs Forecast'!K:K,'Results vs Forecast'!K:K)</f>
        <v>#N/A</v>
      </c>
    </row>
    <row r="2245" spans="1:29" hidden="1">
      <c r="A2245" s="39"/>
      <c r="B2245" s="1" t="s">
        <v>700</v>
      </c>
      <c r="C2245" s="1" t="s">
        <v>1370</v>
      </c>
      <c r="D2245" s="1" t="s">
        <v>17</v>
      </c>
      <c r="E2245" s="1" t="s">
        <v>17</v>
      </c>
      <c r="F2245" s="2">
        <v>45535</v>
      </c>
      <c r="G2245" s="2">
        <v>45505</v>
      </c>
      <c r="H2245" s="1" t="s">
        <v>5740</v>
      </c>
      <c r="I2245" s="1" t="s">
        <v>5741</v>
      </c>
      <c r="J2245" s="1" t="s">
        <v>641</v>
      </c>
      <c r="K2245" s="1" t="s">
        <v>886</v>
      </c>
      <c r="L2245" s="1" t="s">
        <v>3668</v>
      </c>
      <c r="M2245" s="1"/>
      <c r="N2245" s="1"/>
      <c r="O2245" s="1"/>
      <c r="P2245" s="40">
        <v>504.23471642686729</v>
      </c>
      <c r="Q2245" s="37" t="str">
        <f>IF(C2245="ForthPoint","ForthPoint",IF(D2245="Intercompany",_xlfn.XLOOKUP(E2245,'Dept Lookup'!B:B,'Dept Lookup'!A:A),Modified!D2245))</f>
        <v>Data Engineering</v>
      </c>
      <c r="R2245" t="str">
        <f t="shared" si="179"/>
        <v>The Blackstone Group</v>
      </c>
      <c r="S2245" s="1" t="s">
        <v>707</v>
      </c>
      <c r="T2245">
        <f t="shared" si="180"/>
        <v>0</v>
      </c>
      <c r="U2245" s="25" t="str">
        <f>IF(K2245&gt;0,K2245,_xlfn.XLOOKUP(M2245,'Client Lookup'!L:L,'Client Lookup'!N:N))</f>
        <v>29419</v>
      </c>
      <c r="V2245" t="str">
        <f>_xlfn.XLOOKUP(_xlfn.NUMBERVALUE(U2245),'Project Lookup'!X:X,'Project Lookup'!B:B)</f>
        <v>Blackstone - SOW#18 - Data Engineer with AWS (Puneet Team)</v>
      </c>
      <c r="X2245" t="str">
        <f t="shared" si="181"/>
        <v>468 Blackstone Inc. : 1194 Blackstone - SOW#18 - Data Engineer with AWS (Puneet Team)</v>
      </c>
      <c r="Y2245" t="str">
        <f t="shared" si="182"/>
        <v>468 Blackstone Inc.</v>
      </c>
      <c r="Z2245" t="str">
        <f t="shared" si="178"/>
        <v>468 Blackstone Inc.</v>
      </c>
      <c r="AA2245" t="str">
        <f>_xlfn.XLOOKUP(Z2245,'Client Lookup'!A:A,'Client Lookup'!C:C)</f>
        <v>The Blackstone Group</v>
      </c>
      <c r="AC2245" t="e">
        <f>_xlfn.XLOOKUP(K2245,'Results vs Forecast'!K:K,'Results vs Forecast'!K:K)</f>
        <v>#N/A</v>
      </c>
    </row>
    <row r="2246" spans="1:29" hidden="1">
      <c r="A2246" s="39"/>
      <c r="B2246" s="1" t="s">
        <v>700</v>
      </c>
      <c r="C2246" s="1" t="s">
        <v>1370</v>
      </c>
      <c r="D2246" s="1" t="s">
        <v>17</v>
      </c>
      <c r="E2246" s="1" t="s">
        <v>17</v>
      </c>
      <c r="F2246" s="2">
        <v>45535</v>
      </c>
      <c r="G2246" s="2">
        <v>45505</v>
      </c>
      <c r="H2246" s="1" t="s">
        <v>5742</v>
      </c>
      <c r="I2246" s="1" t="s">
        <v>5743</v>
      </c>
      <c r="J2246" s="1" t="s">
        <v>812</v>
      </c>
      <c r="K2246" s="1" t="s">
        <v>795</v>
      </c>
      <c r="L2246" s="1" t="s">
        <v>3324</v>
      </c>
      <c r="M2246" s="1"/>
      <c r="N2246" s="1"/>
      <c r="O2246" s="1"/>
      <c r="P2246" s="40">
        <v>630.29339553358409</v>
      </c>
      <c r="Q2246" s="37" t="str">
        <f>IF(C2246="ForthPoint","ForthPoint",IF(D2246="Intercompany",_xlfn.XLOOKUP(E2246,'Dept Lookup'!B:B,'Dept Lookup'!A:A),Modified!D2246))</f>
        <v>Data Engineering</v>
      </c>
      <c r="R2246" t="str">
        <f t="shared" si="179"/>
        <v>Globalization Partners</v>
      </c>
      <c r="S2246" s="1" t="s">
        <v>707</v>
      </c>
      <c r="T2246">
        <f t="shared" si="180"/>
        <v>0</v>
      </c>
      <c r="U2246" s="25" t="str">
        <f>IF(K2246&gt;0,K2246,_xlfn.XLOOKUP(M2246,'Client Lookup'!L:L,'Client Lookup'!N:N))</f>
        <v>35885</v>
      </c>
      <c r="V2246" t="str">
        <f>_xlfn.XLOOKUP(_xlfn.NUMBERVALUE(U2246),'Project Lookup'!X:X,'Project Lookup'!B:B)</f>
        <v>Globalization Partners SOW #41 - Data Engineering Team Renewal</v>
      </c>
      <c r="X2246" t="str">
        <f t="shared" si="181"/>
        <v>460 Globalization Partners Inc. : 1349 Globalization Partners SOW #41 - Data Engineering Team Renewal</v>
      </c>
      <c r="Y2246" t="str">
        <f t="shared" si="182"/>
        <v>460 Globalization Partners Inc.</v>
      </c>
      <c r="Z2246" t="str">
        <f t="shared" si="178"/>
        <v>460 Globalization Partners Inc.</v>
      </c>
      <c r="AA2246" t="str">
        <f>_xlfn.XLOOKUP(Z2246,'Client Lookup'!A:A,'Client Lookup'!C:C)</f>
        <v>Globalization Partners</v>
      </c>
      <c r="AC2246" t="e">
        <f>_xlfn.XLOOKUP(K2246,'Results vs Forecast'!K:K,'Results vs Forecast'!K:K)</f>
        <v>#N/A</v>
      </c>
    </row>
    <row r="2247" spans="1:29" hidden="1">
      <c r="A2247" s="39"/>
      <c r="B2247" s="1" t="s">
        <v>700</v>
      </c>
      <c r="C2247" s="1" t="s">
        <v>1370</v>
      </c>
      <c r="D2247" s="1" t="s">
        <v>17</v>
      </c>
      <c r="E2247" s="1" t="s">
        <v>17</v>
      </c>
      <c r="F2247" s="2">
        <v>45535</v>
      </c>
      <c r="G2247" s="2">
        <v>45505</v>
      </c>
      <c r="H2247" s="1" t="s">
        <v>5744</v>
      </c>
      <c r="I2247" s="1" t="s">
        <v>5745</v>
      </c>
      <c r="J2247" s="1" t="s">
        <v>812</v>
      </c>
      <c r="K2247" s="1" t="s">
        <v>795</v>
      </c>
      <c r="L2247" s="1" t="s">
        <v>3324</v>
      </c>
      <c r="M2247" s="1"/>
      <c r="N2247" s="1"/>
      <c r="O2247" s="1"/>
      <c r="P2247" s="40">
        <v>504.23471642686729</v>
      </c>
      <c r="Q2247" s="37" t="str">
        <f>IF(C2247="ForthPoint","ForthPoint",IF(D2247="Intercompany",_xlfn.XLOOKUP(E2247,'Dept Lookup'!B:B,'Dept Lookup'!A:A),Modified!D2247))</f>
        <v>Data Engineering</v>
      </c>
      <c r="R2247" t="str">
        <f t="shared" si="179"/>
        <v>Globalization Partners</v>
      </c>
      <c r="S2247" s="1" t="s">
        <v>707</v>
      </c>
      <c r="T2247">
        <f t="shared" si="180"/>
        <v>0</v>
      </c>
      <c r="U2247" s="25" t="str">
        <f>IF(K2247&gt;0,K2247,_xlfn.XLOOKUP(M2247,'Client Lookup'!L:L,'Client Lookup'!N:N))</f>
        <v>35885</v>
      </c>
      <c r="V2247" t="str">
        <f>_xlfn.XLOOKUP(_xlfn.NUMBERVALUE(U2247),'Project Lookup'!X:X,'Project Lookup'!B:B)</f>
        <v>Globalization Partners SOW #41 - Data Engineering Team Renewal</v>
      </c>
      <c r="X2247" t="str">
        <f t="shared" si="181"/>
        <v>460 Globalization Partners Inc. : 1349 Globalization Partners SOW #41 - Data Engineering Team Renewal</v>
      </c>
      <c r="Y2247" t="str">
        <f t="shared" si="182"/>
        <v>460 Globalization Partners Inc.</v>
      </c>
      <c r="Z2247" t="str">
        <f t="shared" si="178"/>
        <v>460 Globalization Partners Inc.</v>
      </c>
      <c r="AA2247" t="str">
        <f>_xlfn.XLOOKUP(Z2247,'Client Lookup'!A:A,'Client Lookup'!C:C)</f>
        <v>Globalization Partners</v>
      </c>
      <c r="AC2247" t="e">
        <f>_xlfn.XLOOKUP(K2247,'Results vs Forecast'!K:K,'Results vs Forecast'!K:K)</f>
        <v>#N/A</v>
      </c>
    </row>
    <row r="2248" spans="1:29" hidden="1">
      <c r="A2248" s="39"/>
      <c r="B2248" s="1" t="s">
        <v>700</v>
      </c>
      <c r="C2248" s="1" t="s">
        <v>1370</v>
      </c>
      <c r="D2248" s="1" t="s">
        <v>17</v>
      </c>
      <c r="E2248" s="1" t="s">
        <v>17</v>
      </c>
      <c r="F2248" s="2">
        <v>45535</v>
      </c>
      <c r="G2248" s="2">
        <v>45505</v>
      </c>
      <c r="H2248" s="1" t="s">
        <v>5746</v>
      </c>
      <c r="I2248" s="1" t="s">
        <v>5747</v>
      </c>
      <c r="J2248" s="1" t="s">
        <v>621</v>
      </c>
      <c r="K2248" s="1" t="s">
        <v>861</v>
      </c>
      <c r="L2248" s="1" t="s">
        <v>3500</v>
      </c>
      <c r="M2248" s="1"/>
      <c r="N2248" s="1"/>
      <c r="O2248" s="1"/>
      <c r="P2248" s="40">
        <v>336.15647761791155</v>
      </c>
      <c r="Q2248" s="37" t="str">
        <f>IF(C2248="ForthPoint","ForthPoint",IF(D2248="Intercompany",_xlfn.XLOOKUP(E2248,'Dept Lookup'!B:B,'Dept Lookup'!A:A),Modified!D2248))</f>
        <v>Data Engineering</v>
      </c>
      <c r="R2248" t="str">
        <f t="shared" si="179"/>
        <v>Sincera</v>
      </c>
      <c r="S2248" s="1" t="s">
        <v>707</v>
      </c>
      <c r="T2248">
        <f t="shared" si="180"/>
        <v>0</v>
      </c>
      <c r="U2248" s="25" t="str">
        <f>IF(K2248&gt;0,K2248,_xlfn.XLOOKUP(M2248,'Client Lookup'!L:L,'Client Lookup'!N:N))</f>
        <v>25152</v>
      </c>
      <c r="V2248" t="str">
        <f>_xlfn.XLOOKUP(_xlfn.NUMBERVALUE(U2248),'Project Lookup'!X:X,'Project Lookup'!B:B)</f>
        <v>Sincera SOW 3 - Data Engineering Team</v>
      </c>
      <c r="X2248" t="str">
        <f t="shared" si="181"/>
        <v>465 Sincera Technologies LLC : 980 Sincera SOW 3 - Data Engineering Team</v>
      </c>
      <c r="Y2248" t="str">
        <f t="shared" si="182"/>
        <v>465 Sincera Technologies LLC</v>
      </c>
      <c r="Z2248" t="str">
        <f t="shared" si="178"/>
        <v>465 Sincera Technologies LLC</v>
      </c>
      <c r="AA2248" t="str">
        <f>_xlfn.XLOOKUP(Z2248,'Client Lookup'!A:A,'Client Lookup'!C:C)</f>
        <v>Sincera</v>
      </c>
      <c r="AC2248" t="e">
        <f>_xlfn.XLOOKUP(K2248,'Results vs Forecast'!K:K,'Results vs Forecast'!K:K)</f>
        <v>#N/A</v>
      </c>
    </row>
    <row r="2249" spans="1:29" hidden="1">
      <c r="A2249" s="39"/>
      <c r="B2249" s="1" t="s">
        <v>700</v>
      </c>
      <c r="C2249" s="1" t="s">
        <v>1370</v>
      </c>
      <c r="D2249" s="1" t="s">
        <v>17</v>
      </c>
      <c r="E2249" s="1" t="s">
        <v>17</v>
      </c>
      <c r="F2249" s="2">
        <v>45535</v>
      </c>
      <c r="G2249" s="2">
        <v>45505</v>
      </c>
      <c r="H2249" s="1" t="s">
        <v>5748</v>
      </c>
      <c r="I2249" s="1" t="s">
        <v>5749</v>
      </c>
      <c r="J2249" s="1" t="s">
        <v>612</v>
      </c>
      <c r="K2249" s="1" t="s">
        <v>853</v>
      </c>
      <c r="L2249" s="1" t="s">
        <v>3335</v>
      </c>
      <c r="M2249" s="1"/>
      <c r="N2249" s="1"/>
      <c r="O2249" s="1"/>
      <c r="P2249" s="40">
        <v>258.12015245661064</v>
      </c>
      <c r="Q2249" s="37" t="str">
        <f>IF(C2249="ForthPoint","ForthPoint",IF(D2249="Intercompany",_xlfn.XLOOKUP(E2249,'Dept Lookup'!B:B,'Dept Lookup'!A:A),Modified!D2249))</f>
        <v>Data Engineering</v>
      </c>
      <c r="R2249" t="str">
        <f t="shared" si="179"/>
        <v>Pixability</v>
      </c>
      <c r="S2249" s="1" t="s">
        <v>707</v>
      </c>
      <c r="T2249">
        <f t="shared" si="180"/>
        <v>0</v>
      </c>
      <c r="U2249" s="25" t="str">
        <f>IF(K2249&gt;0,K2249,_xlfn.XLOOKUP(M2249,'Client Lookup'!L:L,'Client Lookup'!N:N))</f>
        <v>34753</v>
      </c>
      <c r="V2249" t="str">
        <f>_xlfn.XLOOKUP(_xlfn.NUMBERVALUE(U2249),'Project Lookup'!X:X,'Project Lookup'!B:B)</f>
        <v>Pixability SOW 4</v>
      </c>
      <c r="X2249" t="str">
        <f t="shared" si="181"/>
        <v>466 Pixability Inc. : 1331 Pixability SOW 4</v>
      </c>
      <c r="Y2249" t="str">
        <f t="shared" si="182"/>
        <v>466 Pixability Inc.</v>
      </c>
      <c r="Z2249" t="str">
        <f t="shared" si="178"/>
        <v>466 Pixability Inc.</v>
      </c>
      <c r="AA2249" t="str">
        <f>_xlfn.XLOOKUP(Z2249,'Client Lookup'!A:A,'Client Lookup'!C:C)</f>
        <v>Pixability</v>
      </c>
      <c r="AC2249" t="e">
        <f>_xlfn.XLOOKUP(K2249,'Results vs Forecast'!K:K,'Results vs Forecast'!K:K)</f>
        <v>#N/A</v>
      </c>
    </row>
    <row r="2250" spans="1:29" hidden="1">
      <c r="A2250" s="39"/>
      <c r="B2250" s="1" t="s">
        <v>700</v>
      </c>
      <c r="C2250" s="1" t="s">
        <v>1370</v>
      </c>
      <c r="D2250" s="1" t="s">
        <v>17</v>
      </c>
      <c r="E2250" s="1" t="s">
        <v>17</v>
      </c>
      <c r="F2250" s="2">
        <v>45535</v>
      </c>
      <c r="G2250" s="2">
        <v>45505</v>
      </c>
      <c r="H2250" s="1" t="s">
        <v>5750</v>
      </c>
      <c r="I2250" s="1" t="s">
        <v>5751</v>
      </c>
      <c r="J2250" s="1" t="s">
        <v>593</v>
      </c>
      <c r="K2250" s="1" t="s">
        <v>842</v>
      </c>
      <c r="L2250" s="1" t="s">
        <v>1809</v>
      </c>
      <c r="M2250" s="1"/>
      <c r="N2250" s="1"/>
      <c r="O2250" s="1"/>
      <c r="P2250" s="40">
        <v>416.19373419360477</v>
      </c>
      <c r="Q2250" s="37" t="str">
        <f>IF(C2250="ForthPoint","ForthPoint",IF(D2250="Intercompany",_xlfn.XLOOKUP(E2250,'Dept Lookup'!B:B,'Dept Lookup'!A:A),Modified!D2250))</f>
        <v>Data Engineering</v>
      </c>
      <c r="R2250" t="str">
        <f t="shared" si="179"/>
        <v>MasterCard</v>
      </c>
      <c r="S2250" s="1" t="s">
        <v>707</v>
      </c>
      <c r="T2250">
        <f t="shared" si="180"/>
        <v>0</v>
      </c>
      <c r="U2250" s="25" t="str">
        <f>IF(K2250&gt;0,K2250,_xlfn.XLOOKUP(M2250,'Client Lookup'!L:L,'Client Lookup'!N:N))</f>
        <v>25146</v>
      </c>
      <c r="V2250" t="str">
        <f>_xlfn.XLOOKUP(_xlfn.NUMBERVALUE(U2250),'Project Lookup'!X:X,'Project Lookup'!B:B)</f>
        <v>Mastercard SOW #6</v>
      </c>
      <c r="X2250" t="str">
        <f t="shared" si="181"/>
        <v>461 Session M Inc. : 974 Mastercard SOW #6</v>
      </c>
      <c r="Y2250" t="str">
        <f t="shared" si="182"/>
        <v>461 Session M Inc.</v>
      </c>
      <c r="Z2250" t="str">
        <f t="shared" si="178"/>
        <v>461 Session M Inc.</v>
      </c>
      <c r="AA2250" t="str">
        <f>_xlfn.XLOOKUP(Z2250,'Client Lookup'!A:A,'Client Lookup'!C:C)</f>
        <v>MasterCard</v>
      </c>
      <c r="AC2250" t="e">
        <f>_xlfn.XLOOKUP(K2250,'Results vs Forecast'!K:K,'Results vs Forecast'!K:K)</f>
        <v>#N/A</v>
      </c>
    </row>
    <row r="2251" spans="1:29" hidden="1">
      <c r="A2251" s="39"/>
      <c r="B2251" s="1" t="s">
        <v>700</v>
      </c>
      <c r="C2251" s="1" t="s">
        <v>1370</v>
      </c>
      <c r="D2251" s="1" t="s">
        <v>17</v>
      </c>
      <c r="E2251" s="1" t="s">
        <v>17</v>
      </c>
      <c r="F2251" s="2">
        <v>45535</v>
      </c>
      <c r="G2251" s="2">
        <v>45505</v>
      </c>
      <c r="H2251" s="1" t="s">
        <v>5752</v>
      </c>
      <c r="I2251" s="1" t="s">
        <v>5753</v>
      </c>
      <c r="J2251" s="1" t="s">
        <v>645</v>
      </c>
      <c r="K2251" s="1" t="s">
        <v>891</v>
      </c>
      <c r="L2251" s="1" t="s">
        <v>3332</v>
      </c>
      <c r="M2251" s="1"/>
      <c r="N2251" s="1"/>
      <c r="O2251" s="1"/>
      <c r="P2251" s="40">
        <v>320.14902630277288</v>
      </c>
      <c r="Q2251" s="37" t="str">
        <f>IF(C2251="ForthPoint","ForthPoint",IF(D2251="Intercompany",_xlfn.XLOOKUP(E2251,'Dept Lookup'!B:B,'Dept Lookup'!A:A),Modified!D2251))</f>
        <v>Data Engineering</v>
      </c>
      <c r="R2251" t="str">
        <f t="shared" si="179"/>
        <v>The Blackstone Group</v>
      </c>
      <c r="S2251" s="1" t="s">
        <v>707</v>
      </c>
      <c r="T2251">
        <f t="shared" si="180"/>
        <v>0</v>
      </c>
      <c r="U2251" s="25" t="str">
        <f>IF(K2251&gt;0,K2251,_xlfn.XLOOKUP(M2251,'Client Lookup'!L:L,'Client Lookup'!N:N))</f>
        <v>25160</v>
      </c>
      <c r="V2251" t="str">
        <f>_xlfn.XLOOKUP(_xlfn.NUMBERVALUE(U2251),'Project Lookup'!X:X,'Project Lookup'!B:B)</f>
        <v>Blackstone SOW #12</v>
      </c>
      <c r="X2251" t="str">
        <f t="shared" si="181"/>
        <v>468 Blackstone Inc. : 988 Blackstone SOW #12</v>
      </c>
      <c r="Y2251" t="str">
        <f t="shared" si="182"/>
        <v>468 Blackstone Inc.</v>
      </c>
      <c r="Z2251" t="str">
        <f t="shared" si="178"/>
        <v>468 Blackstone Inc.</v>
      </c>
      <c r="AA2251" t="str">
        <f>_xlfn.XLOOKUP(Z2251,'Client Lookup'!A:A,'Client Lookup'!C:C)</f>
        <v>The Blackstone Group</v>
      </c>
      <c r="AC2251" t="e">
        <f>_xlfn.XLOOKUP(K2251,'Results vs Forecast'!K:K,'Results vs Forecast'!K:K)</f>
        <v>#N/A</v>
      </c>
    </row>
    <row r="2252" spans="1:29" hidden="1">
      <c r="A2252" s="39"/>
      <c r="B2252" s="1" t="s">
        <v>700</v>
      </c>
      <c r="C2252" s="1" t="s">
        <v>1370</v>
      </c>
      <c r="D2252" s="1" t="s">
        <v>17</v>
      </c>
      <c r="E2252" s="1" t="s">
        <v>17</v>
      </c>
      <c r="F2252" s="2">
        <v>45535</v>
      </c>
      <c r="G2252" s="2">
        <v>45505</v>
      </c>
      <c r="H2252" s="1" t="s">
        <v>5754</v>
      </c>
      <c r="I2252" s="1" t="s">
        <v>5755</v>
      </c>
      <c r="J2252" s="1" t="s">
        <v>818</v>
      </c>
      <c r="K2252" s="1" t="s">
        <v>796</v>
      </c>
      <c r="L2252" s="1" t="s">
        <v>3346</v>
      </c>
      <c r="M2252" s="1"/>
      <c r="N2252" s="1"/>
      <c r="O2252" s="1"/>
      <c r="P2252" s="40">
        <v>520.2421677420059</v>
      </c>
      <c r="Q2252" s="37" t="str">
        <f>IF(C2252="ForthPoint","ForthPoint",IF(D2252="Intercompany",_xlfn.XLOOKUP(E2252,'Dept Lookup'!B:B,'Dept Lookup'!A:A),Modified!D2252))</f>
        <v>Data Engineering</v>
      </c>
      <c r="R2252" t="str">
        <f t="shared" si="179"/>
        <v>Globalization Partners</v>
      </c>
      <c r="S2252" s="1" t="s">
        <v>707</v>
      </c>
      <c r="T2252">
        <f t="shared" si="180"/>
        <v>0</v>
      </c>
      <c r="U2252" s="25" t="str">
        <f>IF(K2252&gt;0,K2252,_xlfn.XLOOKUP(M2252,'Client Lookup'!L:L,'Client Lookup'!N:N))</f>
        <v>36410</v>
      </c>
      <c r="V2252" t="str">
        <f>_xlfn.XLOOKUP(_xlfn.NUMBERVALUE(U2252),'Project Lookup'!X:X,'Project Lookup'!B:B)</f>
        <v>Globalization Partners SOW #40 - Data Engineering Team Renewal</v>
      </c>
      <c r="X2252" t="str">
        <f t="shared" si="181"/>
        <v>460 Globalization Partners Inc. : 1367 Globalization Partners SOW #40 - Data Engineering Team Renewal</v>
      </c>
      <c r="Y2252" t="str">
        <f t="shared" si="182"/>
        <v>460 Globalization Partners Inc.</v>
      </c>
      <c r="Z2252" t="str">
        <f t="shared" si="178"/>
        <v>460 Globalization Partners Inc.</v>
      </c>
      <c r="AA2252" t="str">
        <f>_xlfn.XLOOKUP(Z2252,'Client Lookup'!A:A,'Client Lookup'!C:C)</f>
        <v>Globalization Partners</v>
      </c>
      <c r="AC2252" t="e">
        <f>_xlfn.XLOOKUP(K2252,'Results vs Forecast'!K:K,'Results vs Forecast'!K:K)</f>
        <v>#N/A</v>
      </c>
    </row>
    <row r="2253" spans="1:29" hidden="1">
      <c r="A2253" s="39"/>
      <c r="B2253" s="1" t="s">
        <v>700</v>
      </c>
      <c r="C2253" s="1" t="s">
        <v>1370</v>
      </c>
      <c r="D2253" s="1" t="s">
        <v>17</v>
      </c>
      <c r="E2253" s="1" t="s">
        <v>17</v>
      </c>
      <c r="F2253" s="2">
        <v>45535</v>
      </c>
      <c r="G2253" s="2">
        <v>45505</v>
      </c>
      <c r="H2253" s="1" t="s">
        <v>5756</v>
      </c>
      <c r="I2253" s="1" t="s">
        <v>5757</v>
      </c>
      <c r="J2253" s="1" t="s">
        <v>814</v>
      </c>
      <c r="K2253" s="1" t="s">
        <v>801</v>
      </c>
      <c r="L2253" s="1" t="s">
        <v>4168</v>
      </c>
      <c r="M2253" s="1"/>
      <c r="N2253" s="1"/>
      <c r="O2253" s="1"/>
      <c r="P2253" s="40">
        <v>544.25334471471388</v>
      </c>
      <c r="Q2253" s="37" t="str">
        <f>IF(C2253="ForthPoint","ForthPoint",IF(D2253="Intercompany",_xlfn.XLOOKUP(E2253,'Dept Lookup'!B:B,'Dept Lookup'!A:A),Modified!D2253))</f>
        <v>Data Engineering</v>
      </c>
      <c r="R2253" t="str">
        <f t="shared" si="179"/>
        <v>Globalization Partners</v>
      </c>
      <c r="S2253" s="1" t="s">
        <v>707</v>
      </c>
      <c r="T2253">
        <f t="shared" si="180"/>
        <v>0</v>
      </c>
      <c r="U2253" s="25" t="str">
        <f>IF(K2253&gt;0,K2253,_xlfn.XLOOKUP(M2253,'Client Lookup'!L:L,'Client Lookup'!N:N))</f>
        <v>36408</v>
      </c>
      <c r="V2253" t="str">
        <f>_xlfn.XLOOKUP(_xlfn.NUMBERVALUE(U2253),'Project Lookup'!X:X,'Project Lookup'!B:B)</f>
        <v>Globalization Partners SOW #38 - Data Engineering Team Renewal</v>
      </c>
      <c r="X2253" t="str">
        <f t="shared" si="181"/>
        <v>460 Globalization Partners Inc. : 1365 Globalization Partners SOW #38 - Data Engineering Team Renewal</v>
      </c>
      <c r="Y2253" t="str">
        <f t="shared" si="182"/>
        <v>460 Globalization Partners Inc.</v>
      </c>
      <c r="Z2253" t="str">
        <f t="shared" si="178"/>
        <v>460 Globalization Partners Inc.</v>
      </c>
      <c r="AA2253" t="str">
        <f>_xlfn.XLOOKUP(Z2253,'Client Lookup'!A:A,'Client Lookup'!C:C)</f>
        <v>Globalization Partners</v>
      </c>
      <c r="AC2253" t="e">
        <f>_xlfn.XLOOKUP(K2253,'Results vs Forecast'!K:K,'Results vs Forecast'!K:K)</f>
        <v>#N/A</v>
      </c>
    </row>
    <row r="2254" spans="1:29" hidden="1">
      <c r="A2254" s="39"/>
      <c r="B2254" s="1" t="s">
        <v>700</v>
      </c>
      <c r="C2254" s="1" t="s">
        <v>1370</v>
      </c>
      <c r="D2254" s="1" t="s">
        <v>17</v>
      </c>
      <c r="E2254" s="1" t="s">
        <v>17</v>
      </c>
      <c r="F2254" s="2">
        <v>45535</v>
      </c>
      <c r="G2254" s="2">
        <v>45505</v>
      </c>
      <c r="H2254" s="1" t="s">
        <v>5758</v>
      </c>
      <c r="I2254" s="1" t="s">
        <v>5759</v>
      </c>
      <c r="J2254" s="1" t="s">
        <v>799</v>
      </c>
      <c r="K2254" s="1" t="s">
        <v>797</v>
      </c>
      <c r="L2254" s="1" t="s">
        <v>3338</v>
      </c>
      <c r="M2254" s="1"/>
      <c r="N2254" s="1"/>
      <c r="O2254" s="1"/>
      <c r="P2254" s="40">
        <v>160.07451315138644</v>
      </c>
      <c r="Q2254" s="37" t="str">
        <f>IF(C2254="ForthPoint","ForthPoint",IF(D2254="Intercompany",_xlfn.XLOOKUP(E2254,'Dept Lookup'!B:B,'Dept Lookup'!A:A),Modified!D2254))</f>
        <v>Data Engineering</v>
      </c>
      <c r="R2254" t="str">
        <f t="shared" si="179"/>
        <v>Fedefarma</v>
      </c>
      <c r="S2254" s="1" t="s">
        <v>707</v>
      </c>
      <c r="T2254">
        <f t="shared" si="180"/>
        <v>0</v>
      </c>
      <c r="U2254" s="25" t="str">
        <f>IF(K2254&gt;0,K2254,_xlfn.XLOOKUP(M2254,'Client Lookup'!L:L,'Client Lookup'!N:N))</f>
        <v>28678</v>
      </c>
      <c r="V2254" t="str">
        <f>_xlfn.XLOOKUP(_xlfn.NUMBERVALUE(U2254),'Project Lookup'!X:X,'Project Lookup'!B:B)</f>
        <v>Fedefarma: Landing Zone Assessment &amp; Recommendation Phase</v>
      </c>
      <c r="X2254" t="str">
        <f t="shared" si="181"/>
        <v>456 ICC in Montevideo represents Blend360 : 1166 Fedefarma: Landing Zone Assessment &amp; Recommendation Phase</v>
      </c>
      <c r="Y2254" t="str">
        <f t="shared" si="182"/>
        <v>456 ICC in Montevideo represents Blend360</v>
      </c>
      <c r="Z2254" t="str">
        <f t="shared" si="178"/>
        <v>456 ICC in Montevideo represents Blend360</v>
      </c>
      <c r="AA2254" t="str">
        <f>_xlfn.XLOOKUP(Z2254,'Client Lookup'!A:A,'Client Lookup'!C:C)</f>
        <v>Fedefarma</v>
      </c>
      <c r="AC2254" t="e">
        <f>_xlfn.XLOOKUP(K2254,'Results vs Forecast'!K:K,'Results vs Forecast'!K:K)</f>
        <v>#N/A</v>
      </c>
    </row>
    <row r="2255" spans="1:29" hidden="1">
      <c r="A2255" s="39"/>
      <c r="B2255" s="1" t="s">
        <v>700</v>
      </c>
      <c r="C2255" s="1" t="s">
        <v>1370</v>
      </c>
      <c r="D2255" s="1" t="s">
        <v>17</v>
      </c>
      <c r="E2255" s="1" t="s">
        <v>17</v>
      </c>
      <c r="F2255" s="2">
        <v>45535</v>
      </c>
      <c r="G2255" s="2">
        <v>45505</v>
      </c>
      <c r="H2255" s="1" t="s">
        <v>5760</v>
      </c>
      <c r="I2255" s="1" t="s">
        <v>5761</v>
      </c>
      <c r="J2255" s="1" t="s">
        <v>799</v>
      </c>
      <c r="K2255" s="1" t="s">
        <v>797</v>
      </c>
      <c r="L2255" s="1" t="s">
        <v>3338</v>
      </c>
      <c r="M2255" s="1"/>
      <c r="N2255" s="1"/>
      <c r="O2255" s="1"/>
      <c r="P2255" s="40">
        <v>160.07451315138644</v>
      </c>
      <c r="Q2255" s="37" t="str">
        <f>IF(C2255="ForthPoint","ForthPoint",IF(D2255="Intercompany",_xlfn.XLOOKUP(E2255,'Dept Lookup'!B:B,'Dept Lookup'!A:A),Modified!D2255))</f>
        <v>Data Engineering</v>
      </c>
      <c r="R2255" t="str">
        <f t="shared" si="179"/>
        <v>Fedefarma</v>
      </c>
      <c r="S2255" s="1" t="s">
        <v>707</v>
      </c>
      <c r="T2255">
        <f t="shared" si="180"/>
        <v>0</v>
      </c>
      <c r="U2255" s="25" t="str">
        <f>IF(K2255&gt;0,K2255,_xlfn.XLOOKUP(M2255,'Client Lookup'!L:L,'Client Lookup'!N:N))</f>
        <v>28678</v>
      </c>
      <c r="V2255" t="str">
        <f>_xlfn.XLOOKUP(_xlfn.NUMBERVALUE(U2255),'Project Lookup'!X:X,'Project Lookup'!B:B)</f>
        <v>Fedefarma: Landing Zone Assessment &amp; Recommendation Phase</v>
      </c>
      <c r="X2255" t="str">
        <f t="shared" si="181"/>
        <v>456 ICC in Montevideo represents Blend360 : 1166 Fedefarma: Landing Zone Assessment &amp; Recommendation Phase</v>
      </c>
      <c r="Y2255" t="str">
        <f t="shared" si="182"/>
        <v>456 ICC in Montevideo represents Blend360</v>
      </c>
      <c r="Z2255" t="str">
        <f t="shared" si="178"/>
        <v>456 ICC in Montevideo represents Blend360</v>
      </c>
      <c r="AA2255" t="str">
        <f>_xlfn.XLOOKUP(Z2255,'Client Lookup'!A:A,'Client Lookup'!C:C)</f>
        <v>Fedefarma</v>
      </c>
      <c r="AC2255" t="e">
        <f>_xlfn.XLOOKUP(K2255,'Results vs Forecast'!K:K,'Results vs Forecast'!K:K)</f>
        <v>#N/A</v>
      </c>
    </row>
    <row r="2256" spans="1:29" hidden="1">
      <c r="A2256" s="39"/>
      <c r="B2256" s="1" t="s">
        <v>700</v>
      </c>
      <c r="C2256" s="1" t="s">
        <v>701</v>
      </c>
      <c r="D2256" s="1" t="s">
        <v>17</v>
      </c>
      <c r="E2256" s="1" t="s">
        <v>17</v>
      </c>
      <c r="F2256" s="2">
        <v>45535</v>
      </c>
      <c r="G2256" s="2">
        <v>45505</v>
      </c>
      <c r="H2256" s="1" t="s">
        <v>5762</v>
      </c>
      <c r="I2256" s="1" t="s">
        <v>5763</v>
      </c>
      <c r="J2256" s="1" t="s">
        <v>656</v>
      </c>
      <c r="K2256" s="1" t="s">
        <v>904</v>
      </c>
      <c r="L2256" s="1" t="s">
        <v>2938</v>
      </c>
      <c r="M2256" s="1"/>
      <c r="N2256" s="1"/>
      <c r="O2256" s="1"/>
      <c r="P2256" s="40">
        <v>4157.93</v>
      </c>
      <c r="Q2256" s="37" t="str">
        <f>IF(C2256="ForthPoint","ForthPoint",IF(D2256="Intercompany",_xlfn.XLOOKUP(E2256,'Dept Lookup'!B:B,'Dept Lookup'!A:A),Modified!D2256))</f>
        <v>Data Engineering</v>
      </c>
      <c r="R2256" t="str">
        <f t="shared" si="179"/>
        <v>Under Armour</v>
      </c>
      <c r="S2256" s="1" t="s">
        <v>707</v>
      </c>
      <c r="T2256">
        <f t="shared" si="180"/>
        <v>0</v>
      </c>
      <c r="U2256" s="25" t="str">
        <f>IF(K2256&gt;0,K2256,_xlfn.XLOOKUP(M2256,'Client Lookup'!L:L,'Client Lookup'!N:N))</f>
        <v>28679</v>
      </c>
      <c r="V2256" t="str">
        <f>_xlfn.XLOOKUP(_xlfn.NUMBERVALUE(U2256),'Project Lookup'!X:X,'Project Lookup'!B:B)</f>
        <v>EU Line List</v>
      </c>
      <c r="X2256" t="str">
        <f t="shared" si="181"/>
        <v>276 Under Armour : 1167 EU Line List</v>
      </c>
      <c r="Y2256" t="str">
        <f t="shared" si="182"/>
        <v>276 Under Armour</v>
      </c>
      <c r="Z2256" t="str">
        <f t="shared" si="178"/>
        <v>276 Under Armour</v>
      </c>
      <c r="AA2256" t="str">
        <f>_xlfn.XLOOKUP(Z2256,'Client Lookup'!A:A,'Client Lookup'!C:C)</f>
        <v>Under Armour</v>
      </c>
      <c r="AC2256" t="e">
        <f>_xlfn.XLOOKUP(K2256,'Results vs Forecast'!K:K,'Results vs Forecast'!K:K)</f>
        <v>#N/A</v>
      </c>
    </row>
    <row r="2257" spans="1:29" hidden="1">
      <c r="A2257" s="39"/>
      <c r="B2257" s="1" t="s">
        <v>700</v>
      </c>
      <c r="C2257" s="1" t="s">
        <v>1370</v>
      </c>
      <c r="D2257" s="1" t="s">
        <v>17</v>
      </c>
      <c r="E2257" s="1" t="s">
        <v>17</v>
      </c>
      <c r="F2257" s="2">
        <v>45535</v>
      </c>
      <c r="G2257" s="2">
        <v>45505</v>
      </c>
      <c r="H2257" s="1" t="s">
        <v>5764</v>
      </c>
      <c r="I2257" s="1" t="s">
        <v>5765</v>
      </c>
      <c r="J2257" s="1" t="s">
        <v>617</v>
      </c>
      <c r="K2257" s="1" t="s">
        <v>860</v>
      </c>
      <c r="L2257" s="1" t="s">
        <v>2892</v>
      </c>
      <c r="M2257" s="1"/>
      <c r="N2257" s="1"/>
      <c r="O2257" s="1"/>
      <c r="P2257" s="40">
        <v>493.2297175750856</v>
      </c>
      <c r="Q2257" s="37" t="str">
        <f>IF(C2257="ForthPoint","ForthPoint",IF(D2257="Intercompany",_xlfn.XLOOKUP(E2257,'Dept Lookup'!B:B,'Dept Lookup'!A:A),Modified!D2257))</f>
        <v>Data Engineering</v>
      </c>
      <c r="R2257" t="str">
        <f t="shared" si="179"/>
        <v>Roku</v>
      </c>
      <c r="S2257" s="1" t="s">
        <v>707</v>
      </c>
      <c r="T2257">
        <f t="shared" si="180"/>
        <v>0</v>
      </c>
      <c r="U2257" s="25" t="str">
        <f>IF(K2257&gt;0,K2257,_xlfn.XLOOKUP(M2257,'Client Lookup'!L:L,'Client Lookup'!N:N))</f>
        <v>25138</v>
      </c>
      <c r="V2257" t="str">
        <f>_xlfn.XLOOKUP(_xlfn.NUMBERVALUE(U2257),'Project Lookup'!X:X,'Project Lookup'!B:B)</f>
        <v>SOW#1 2024 - DE &amp; BI Team</v>
      </c>
      <c r="X2257" t="str">
        <f t="shared" si="181"/>
        <v>459 Roku Inc. : 966 SOW#1 2024 - DE &amp; BI Team</v>
      </c>
      <c r="Y2257" t="str">
        <f t="shared" si="182"/>
        <v>459 Roku Inc.</v>
      </c>
      <c r="Z2257" t="str">
        <f t="shared" si="178"/>
        <v>459 Roku Inc.</v>
      </c>
      <c r="AA2257" t="str">
        <f>_xlfn.XLOOKUP(Z2257,'Client Lookup'!A:A,'Client Lookup'!C:C)</f>
        <v>Roku</v>
      </c>
      <c r="AC2257" t="e">
        <f>_xlfn.XLOOKUP(K2257,'Results vs Forecast'!K:K,'Results vs Forecast'!K:K)</f>
        <v>#N/A</v>
      </c>
    </row>
    <row r="2258" spans="1:29" hidden="1">
      <c r="A2258" s="39"/>
      <c r="B2258" s="1" t="s">
        <v>700</v>
      </c>
      <c r="C2258" s="1" t="s">
        <v>701</v>
      </c>
      <c r="D2258" s="1" t="s">
        <v>17</v>
      </c>
      <c r="E2258" s="1" t="s">
        <v>17</v>
      </c>
      <c r="F2258" s="2">
        <v>45535</v>
      </c>
      <c r="G2258" s="2">
        <v>45505</v>
      </c>
      <c r="H2258" s="1" t="s">
        <v>5766</v>
      </c>
      <c r="I2258" s="1" t="s">
        <v>5767</v>
      </c>
      <c r="J2258" s="1" t="s">
        <v>497</v>
      </c>
      <c r="K2258" s="1" t="s">
        <v>745</v>
      </c>
      <c r="L2258" s="1" t="s">
        <v>1822</v>
      </c>
      <c r="M2258" s="1"/>
      <c r="N2258" s="1"/>
      <c r="O2258" s="1"/>
      <c r="P2258" s="40">
        <v>11620.05</v>
      </c>
      <c r="Q2258" s="37" t="str">
        <f>IF(C2258="ForthPoint","ForthPoint",IF(D2258="Intercompany",_xlfn.XLOOKUP(E2258,'Dept Lookup'!B:B,'Dept Lookup'!A:A),Modified!D2258))</f>
        <v>Data Engineering</v>
      </c>
      <c r="R2258" t="str">
        <f t="shared" si="179"/>
        <v>Clayton, Dubilier &amp; Rice</v>
      </c>
      <c r="S2258" s="1" t="s">
        <v>707</v>
      </c>
      <c r="T2258">
        <f t="shared" si="180"/>
        <v>0</v>
      </c>
      <c r="U2258" s="25" t="str">
        <f>IF(K2258&gt;0,K2258,_xlfn.XLOOKUP(M2258,'Client Lookup'!L:L,'Client Lookup'!N:N))</f>
        <v>30356</v>
      </c>
      <c r="V2258" t="str">
        <f>_xlfn.XLOOKUP(_xlfn.NUMBERVALUE(U2258),'Project Lookup'!X:X,'Project Lookup'!B:B)</f>
        <v>Cornerstone Shelter Scheduling Implementation</v>
      </c>
      <c r="X2258" t="str">
        <f t="shared" si="181"/>
        <v>451 Cornerstone Building Brands : 1212 Cornerstone Shelter Scheduling Implementation</v>
      </c>
      <c r="Y2258" t="str">
        <f t="shared" si="182"/>
        <v>451 Cornerstone Building Brands</v>
      </c>
      <c r="Z2258" t="str">
        <f t="shared" si="178"/>
        <v>451 Cornerstone Building Brands</v>
      </c>
      <c r="AA2258" t="str">
        <f>_xlfn.XLOOKUP(Z2258,'Client Lookup'!A:A,'Client Lookup'!C:C)</f>
        <v>Clayton, Dubilier &amp; Rice</v>
      </c>
      <c r="AC2258" t="e">
        <f>_xlfn.XLOOKUP(K2258,'Results vs Forecast'!K:K,'Results vs Forecast'!K:K)</f>
        <v>#N/A</v>
      </c>
    </row>
    <row r="2259" spans="1:29" hidden="1">
      <c r="A2259" s="39"/>
      <c r="B2259" s="1" t="s">
        <v>700</v>
      </c>
      <c r="C2259" s="1" t="s">
        <v>1370</v>
      </c>
      <c r="D2259" s="1" t="s">
        <v>17</v>
      </c>
      <c r="E2259" s="1" t="s">
        <v>17</v>
      </c>
      <c r="F2259" s="2">
        <v>45535</v>
      </c>
      <c r="G2259" s="2">
        <v>45505</v>
      </c>
      <c r="H2259" s="1" t="s">
        <v>5768</v>
      </c>
      <c r="I2259" s="1" t="s">
        <v>5769</v>
      </c>
      <c r="J2259" s="1" t="s">
        <v>587</v>
      </c>
      <c r="K2259" s="1" t="s">
        <v>840</v>
      </c>
      <c r="L2259" s="1" t="s">
        <v>3446</v>
      </c>
      <c r="M2259" s="1"/>
      <c r="N2259" s="1"/>
      <c r="O2259" s="1"/>
      <c r="P2259" s="40">
        <v>520.2421677420059</v>
      </c>
      <c r="Q2259" s="37" t="str">
        <f>IF(C2259="ForthPoint","ForthPoint",IF(D2259="Intercompany",_xlfn.XLOOKUP(E2259,'Dept Lookup'!B:B,'Dept Lookup'!A:A),Modified!D2259))</f>
        <v>Data Engineering</v>
      </c>
      <c r="R2259" t="str">
        <f t="shared" si="179"/>
        <v>Madhive</v>
      </c>
      <c r="S2259" s="1" t="s">
        <v>707</v>
      </c>
      <c r="T2259">
        <f t="shared" si="180"/>
        <v>0</v>
      </c>
      <c r="U2259" s="25" t="str">
        <f>IF(K2259&gt;0,K2259,_xlfn.XLOOKUP(M2259,'Client Lookup'!L:L,'Client Lookup'!N:N))</f>
        <v>26788</v>
      </c>
      <c r="V2259" t="str">
        <f>_xlfn.XLOOKUP(_xlfn.NUMBERVALUE(U2259),'Project Lookup'!X:X,'Project Lookup'!B:B)</f>
        <v>Madhive - SOW1</v>
      </c>
      <c r="X2259" t="str">
        <f t="shared" si="181"/>
        <v>482 Madhive : 1111 Madhive - SOW1</v>
      </c>
      <c r="Y2259" t="str">
        <f t="shared" si="182"/>
        <v>482 Madhive</v>
      </c>
      <c r="Z2259" t="str">
        <f t="shared" si="178"/>
        <v>482 Madhive</v>
      </c>
      <c r="AA2259" t="str">
        <f>_xlfn.XLOOKUP(Z2259,'Client Lookup'!A:A,'Client Lookup'!C:C)</f>
        <v>Madhive</v>
      </c>
      <c r="AC2259" t="e">
        <f>_xlfn.XLOOKUP(K2259,'Results vs Forecast'!K:K,'Results vs Forecast'!K:K)</f>
        <v>#N/A</v>
      </c>
    </row>
    <row r="2260" spans="1:29" hidden="1">
      <c r="A2260" s="39"/>
      <c r="B2260" s="1" t="s">
        <v>700</v>
      </c>
      <c r="C2260" s="1" t="s">
        <v>1370</v>
      </c>
      <c r="D2260" s="1" t="s">
        <v>17</v>
      </c>
      <c r="E2260" s="1" t="s">
        <v>17</v>
      </c>
      <c r="F2260" s="2">
        <v>45535</v>
      </c>
      <c r="G2260" s="2">
        <v>45505</v>
      </c>
      <c r="H2260" s="1" t="s">
        <v>5770</v>
      </c>
      <c r="I2260" s="1" t="s">
        <v>5771</v>
      </c>
      <c r="J2260" s="1" t="s">
        <v>621</v>
      </c>
      <c r="K2260" s="1" t="s">
        <v>861</v>
      </c>
      <c r="L2260" s="1" t="s">
        <v>3500</v>
      </c>
      <c r="M2260" s="1"/>
      <c r="N2260" s="1"/>
      <c r="O2260" s="1"/>
      <c r="P2260" s="40">
        <v>210.0977985111947</v>
      </c>
      <c r="Q2260" s="37" t="str">
        <f>IF(C2260="ForthPoint","ForthPoint",IF(D2260="Intercompany",_xlfn.XLOOKUP(E2260,'Dept Lookup'!B:B,'Dept Lookup'!A:A),Modified!D2260))</f>
        <v>Data Engineering</v>
      </c>
      <c r="R2260" t="str">
        <f t="shared" si="179"/>
        <v>Sincera</v>
      </c>
      <c r="S2260" s="1" t="s">
        <v>707</v>
      </c>
      <c r="T2260">
        <f t="shared" si="180"/>
        <v>0</v>
      </c>
      <c r="U2260" s="25" t="str">
        <f>IF(K2260&gt;0,K2260,_xlfn.XLOOKUP(M2260,'Client Lookup'!L:L,'Client Lookup'!N:N))</f>
        <v>25152</v>
      </c>
      <c r="V2260" t="str">
        <f>_xlfn.XLOOKUP(_xlfn.NUMBERVALUE(U2260),'Project Lookup'!X:X,'Project Lookup'!B:B)</f>
        <v>Sincera SOW 3 - Data Engineering Team</v>
      </c>
      <c r="X2260" t="str">
        <f t="shared" si="181"/>
        <v>465 Sincera Technologies LLC : 980 Sincera SOW 3 - Data Engineering Team</v>
      </c>
      <c r="Y2260" t="str">
        <f t="shared" si="182"/>
        <v>465 Sincera Technologies LLC</v>
      </c>
      <c r="Z2260" t="str">
        <f t="shared" si="178"/>
        <v>465 Sincera Technologies LLC</v>
      </c>
      <c r="AA2260" t="str">
        <f>_xlfn.XLOOKUP(Z2260,'Client Lookup'!A:A,'Client Lookup'!C:C)</f>
        <v>Sincera</v>
      </c>
      <c r="AC2260" t="e">
        <f>_xlfn.XLOOKUP(K2260,'Results vs Forecast'!K:K,'Results vs Forecast'!K:K)</f>
        <v>#N/A</v>
      </c>
    </row>
    <row r="2261" spans="1:29" hidden="1">
      <c r="A2261" s="39"/>
      <c r="B2261" s="1" t="s">
        <v>700</v>
      </c>
      <c r="C2261" s="1" t="s">
        <v>1370</v>
      </c>
      <c r="D2261" s="1" t="s">
        <v>17</v>
      </c>
      <c r="E2261" s="1" t="s">
        <v>17</v>
      </c>
      <c r="F2261" s="2">
        <v>45535</v>
      </c>
      <c r="G2261" s="2">
        <v>45505</v>
      </c>
      <c r="H2261" s="1" t="s">
        <v>5772</v>
      </c>
      <c r="I2261" s="1" t="s">
        <v>5773</v>
      </c>
      <c r="J2261" s="1" t="s">
        <v>593</v>
      </c>
      <c r="K2261" s="1" t="s">
        <v>842</v>
      </c>
      <c r="L2261" s="1" t="s">
        <v>1809</v>
      </c>
      <c r="M2261" s="1"/>
      <c r="N2261" s="1"/>
      <c r="O2261" s="1"/>
      <c r="P2261" s="40">
        <v>416.19373419360477</v>
      </c>
      <c r="Q2261" s="37" t="str">
        <f>IF(C2261="ForthPoint","ForthPoint",IF(D2261="Intercompany",_xlfn.XLOOKUP(E2261,'Dept Lookup'!B:B,'Dept Lookup'!A:A),Modified!D2261))</f>
        <v>Data Engineering</v>
      </c>
      <c r="R2261" t="str">
        <f t="shared" si="179"/>
        <v>MasterCard</v>
      </c>
      <c r="S2261" s="1" t="s">
        <v>707</v>
      </c>
      <c r="T2261">
        <f t="shared" si="180"/>
        <v>0</v>
      </c>
      <c r="U2261" s="25" t="str">
        <f>IF(K2261&gt;0,K2261,_xlfn.XLOOKUP(M2261,'Client Lookup'!L:L,'Client Lookup'!N:N))</f>
        <v>25146</v>
      </c>
      <c r="V2261" t="str">
        <f>_xlfn.XLOOKUP(_xlfn.NUMBERVALUE(U2261),'Project Lookup'!X:X,'Project Lookup'!B:B)</f>
        <v>Mastercard SOW #6</v>
      </c>
      <c r="X2261" t="str">
        <f t="shared" si="181"/>
        <v>461 Session M Inc. : 974 Mastercard SOW #6</v>
      </c>
      <c r="Y2261" t="str">
        <f t="shared" si="182"/>
        <v>461 Session M Inc.</v>
      </c>
      <c r="Z2261" t="str">
        <f t="shared" si="178"/>
        <v>461 Session M Inc.</v>
      </c>
      <c r="AA2261" t="str">
        <f>_xlfn.XLOOKUP(Z2261,'Client Lookup'!A:A,'Client Lookup'!C:C)</f>
        <v>MasterCard</v>
      </c>
      <c r="AC2261" t="e">
        <f>_xlfn.XLOOKUP(K2261,'Results vs Forecast'!K:K,'Results vs Forecast'!K:K)</f>
        <v>#N/A</v>
      </c>
    </row>
    <row r="2262" spans="1:29" hidden="1">
      <c r="A2262" s="39"/>
      <c r="B2262" s="1" t="s">
        <v>700</v>
      </c>
      <c r="C2262" s="1" t="s">
        <v>1370</v>
      </c>
      <c r="D2262" s="1" t="s">
        <v>17</v>
      </c>
      <c r="E2262" s="1" t="s">
        <v>17</v>
      </c>
      <c r="F2262" s="2">
        <v>45535</v>
      </c>
      <c r="G2262" s="2">
        <v>45505</v>
      </c>
      <c r="H2262" s="1" t="s">
        <v>5774</v>
      </c>
      <c r="I2262" s="1" t="s">
        <v>5775</v>
      </c>
      <c r="J2262" s="1" t="s">
        <v>620</v>
      </c>
      <c r="K2262" s="1" t="s">
        <v>862</v>
      </c>
      <c r="L2262" s="1" t="s">
        <v>3343</v>
      </c>
      <c r="M2262" s="1"/>
      <c r="N2262" s="1"/>
      <c r="O2262" s="1"/>
      <c r="P2262" s="40">
        <v>240.11176972707966</v>
      </c>
      <c r="Q2262" s="37" t="str">
        <f>IF(C2262="ForthPoint","ForthPoint",IF(D2262="Intercompany",_xlfn.XLOOKUP(E2262,'Dept Lookup'!B:B,'Dept Lookup'!A:A),Modified!D2262))</f>
        <v>Data Engineering</v>
      </c>
      <c r="R2262" t="str">
        <f t="shared" si="179"/>
        <v>Sincera</v>
      </c>
      <c r="S2262" s="1" t="s">
        <v>707</v>
      </c>
      <c r="T2262">
        <f t="shared" si="180"/>
        <v>0</v>
      </c>
      <c r="U2262" s="25" t="str">
        <f>IF(K2262&gt;0,K2262,_xlfn.XLOOKUP(M2262,'Client Lookup'!L:L,'Client Lookup'!N:N))</f>
        <v>28145</v>
      </c>
      <c r="V2262" t="str">
        <f>_xlfn.XLOOKUP(_xlfn.NUMBERVALUE(U2262),'Project Lookup'!X:X,'Project Lookup'!B:B)</f>
        <v>Sincera SOW 4 - DE Team</v>
      </c>
      <c r="X2262" t="str">
        <f t="shared" si="181"/>
        <v>465 Sincera Technologies LLC : 1146 Sincera SOW 4 - DE Team</v>
      </c>
      <c r="Y2262" t="str">
        <f t="shared" si="182"/>
        <v>465 Sincera Technologies LLC</v>
      </c>
      <c r="Z2262" t="str">
        <f t="shared" si="178"/>
        <v>465 Sincera Technologies LLC</v>
      </c>
      <c r="AA2262" t="str">
        <f>_xlfn.XLOOKUP(Z2262,'Client Lookup'!A:A,'Client Lookup'!C:C)</f>
        <v>Sincera</v>
      </c>
      <c r="AC2262" t="e">
        <f>_xlfn.XLOOKUP(K2262,'Results vs Forecast'!K:K,'Results vs Forecast'!K:K)</f>
        <v>#N/A</v>
      </c>
    </row>
    <row r="2263" spans="1:29" hidden="1">
      <c r="A2263" s="39"/>
      <c r="B2263" s="1" t="s">
        <v>700</v>
      </c>
      <c r="C2263" s="1" t="s">
        <v>1370</v>
      </c>
      <c r="D2263" s="1" t="s">
        <v>17</v>
      </c>
      <c r="E2263" s="1" t="s">
        <v>17</v>
      </c>
      <c r="F2263" s="2">
        <v>45535</v>
      </c>
      <c r="G2263" s="2">
        <v>45505</v>
      </c>
      <c r="H2263" s="1" t="s">
        <v>5776</v>
      </c>
      <c r="I2263" s="1" t="s">
        <v>5777</v>
      </c>
      <c r="J2263" s="1" t="s">
        <v>645</v>
      </c>
      <c r="K2263" s="1" t="s">
        <v>891</v>
      </c>
      <c r="L2263" s="1" t="s">
        <v>3332</v>
      </c>
      <c r="M2263" s="1"/>
      <c r="N2263" s="1"/>
      <c r="O2263" s="1"/>
      <c r="P2263" s="40">
        <v>440.20491116631274</v>
      </c>
      <c r="Q2263" s="37" t="str">
        <f>IF(C2263="ForthPoint","ForthPoint",IF(D2263="Intercompany",_xlfn.XLOOKUP(E2263,'Dept Lookup'!B:B,'Dept Lookup'!A:A),Modified!D2263))</f>
        <v>Data Engineering</v>
      </c>
      <c r="R2263" t="str">
        <f t="shared" si="179"/>
        <v>The Blackstone Group</v>
      </c>
      <c r="S2263" s="1" t="s">
        <v>707</v>
      </c>
      <c r="T2263">
        <f t="shared" si="180"/>
        <v>0</v>
      </c>
      <c r="U2263" s="25" t="str">
        <f>IF(K2263&gt;0,K2263,_xlfn.XLOOKUP(M2263,'Client Lookup'!L:L,'Client Lookup'!N:N))</f>
        <v>25160</v>
      </c>
      <c r="V2263" t="str">
        <f>_xlfn.XLOOKUP(_xlfn.NUMBERVALUE(U2263),'Project Lookup'!X:X,'Project Lookup'!B:B)</f>
        <v>Blackstone SOW #12</v>
      </c>
      <c r="X2263" t="str">
        <f t="shared" si="181"/>
        <v>468 Blackstone Inc. : 988 Blackstone SOW #12</v>
      </c>
      <c r="Y2263" t="str">
        <f t="shared" si="182"/>
        <v>468 Blackstone Inc.</v>
      </c>
      <c r="Z2263" t="str">
        <f t="shared" si="178"/>
        <v>468 Blackstone Inc.</v>
      </c>
      <c r="AA2263" t="str">
        <f>_xlfn.XLOOKUP(Z2263,'Client Lookup'!A:A,'Client Lookup'!C:C)</f>
        <v>The Blackstone Group</v>
      </c>
      <c r="AC2263" t="e">
        <f>_xlfn.XLOOKUP(K2263,'Results vs Forecast'!K:K,'Results vs Forecast'!K:K)</f>
        <v>#N/A</v>
      </c>
    </row>
    <row r="2264" spans="1:29" hidden="1">
      <c r="A2264" s="39"/>
      <c r="B2264" s="1" t="s">
        <v>700</v>
      </c>
      <c r="C2264" s="1" t="s">
        <v>701</v>
      </c>
      <c r="D2264" s="1" t="s">
        <v>17</v>
      </c>
      <c r="E2264" s="1" t="s">
        <v>17</v>
      </c>
      <c r="F2264" s="2">
        <v>45535</v>
      </c>
      <c r="G2264" s="2">
        <v>45505</v>
      </c>
      <c r="H2264" s="1" t="s">
        <v>5778</v>
      </c>
      <c r="I2264" s="1" t="s">
        <v>5779</v>
      </c>
      <c r="J2264" s="1" t="s">
        <v>657</v>
      </c>
      <c r="K2264" s="1" t="s">
        <v>905</v>
      </c>
      <c r="L2264" s="1" t="s">
        <v>3131</v>
      </c>
      <c r="M2264" s="1"/>
      <c r="N2264" s="1"/>
      <c r="O2264" s="1"/>
      <c r="P2264" s="40">
        <v>10616.54</v>
      </c>
      <c r="Q2264" s="37" t="str">
        <f>IF(C2264="ForthPoint","ForthPoint",IF(D2264="Intercompany",_xlfn.XLOOKUP(E2264,'Dept Lookup'!B:B,'Dept Lookup'!A:A),Modified!D2264))</f>
        <v>Data Engineering</v>
      </c>
      <c r="R2264" t="str">
        <f t="shared" si="179"/>
        <v>Under Armour</v>
      </c>
      <c r="S2264" s="1" t="s">
        <v>707</v>
      </c>
      <c r="T2264">
        <f t="shared" si="180"/>
        <v>0</v>
      </c>
      <c r="U2264" s="25" t="str">
        <f>IF(K2264&gt;0,K2264,_xlfn.XLOOKUP(M2264,'Client Lookup'!L:L,'Client Lookup'!N:N))</f>
        <v>30362</v>
      </c>
      <c r="V2264" t="str">
        <f>_xlfn.XLOOKUP(_xlfn.NUMBERVALUE(U2264),'Project Lookup'!X:X,'Project Lookup'!B:B)</f>
        <v>Executive Insights and Rev Mgmt Dashboards</v>
      </c>
      <c r="X2264" t="str">
        <f t="shared" si="181"/>
        <v>276 Under Armour : 1216 Executive Insights and Rev Mgmt Dashboards</v>
      </c>
      <c r="Y2264" t="str">
        <f t="shared" si="182"/>
        <v>276 Under Armour</v>
      </c>
      <c r="Z2264" t="str">
        <f t="shared" ref="Z2264:Z2327" si="183">IF(LEFT(Y2264,3)="ICC",IFERROR(_xlfn.TEXTAFTER(Y2264,"ICC "),Y2264),Y2264)</f>
        <v>276 Under Armour</v>
      </c>
      <c r="AA2264" t="str">
        <f>_xlfn.XLOOKUP(Z2264,'Client Lookup'!A:A,'Client Lookup'!C:C)</f>
        <v>Under Armour</v>
      </c>
      <c r="AC2264" t="e">
        <f>_xlfn.XLOOKUP(K2264,'Results vs Forecast'!K:K,'Results vs Forecast'!K:K)</f>
        <v>#N/A</v>
      </c>
    </row>
    <row r="2265" spans="1:29" hidden="1">
      <c r="A2265" s="39"/>
      <c r="B2265" s="1" t="s">
        <v>700</v>
      </c>
      <c r="C2265" s="1" t="s">
        <v>1370</v>
      </c>
      <c r="D2265" s="1" t="s">
        <v>17</v>
      </c>
      <c r="E2265" s="1" t="s">
        <v>17</v>
      </c>
      <c r="F2265" s="2">
        <v>45535</v>
      </c>
      <c r="G2265" s="2">
        <v>45505</v>
      </c>
      <c r="H2265" s="1" t="s">
        <v>5780</v>
      </c>
      <c r="I2265" s="1" t="s">
        <v>5781</v>
      </c>
      <c r="J2265" s="1" t="s">
        <v>593</v>
      </c>
      <c r="K2265" s="1" t="s">
        <v>842</v>
      </c>
      <c r="L2265" s="1" t="s">
        <v>1809</v>
      </c>
      <c r="M2265" s="1"/>
      <c r="N2265" s="1"/>
      <c r="O2265" s="1"/>
      <c r="P2265" s="40">
        <v>496.23099076929799</v>
      </c>
      <c r="Q2265" s="37" t="str">
        <f>IF(C2265="ForthPoint","ForthPoint",IF(D2265="Intercompany",_xlfn.XLOOKUP(E2265,'Dept Lookup'!B:B,'Dept Lookup'!A:A),Modified!D2265))</f>
        <v>Data Engineering</v>
      </c>
      <c r="R2265" t="str">
        <f t="shared" si="179"/>
        <v>MasterCard</v>
      </c>
      <c r="S2265" s="1" t="s">
        <v>707</v>
      </c>
      <c r="T2265">
        <f t="shared" si="180"/>
        <v>0</v>
      </c>
      <c r="U2265" s="25" t="str">
        <f>IF(K2265&gt;0,K2265,_xlfn.XLOOKUP(M2265,'Client Lookup'!L:L,'Client Lookup'!N:N))</f>
        <v>25146</v>
      </c>
      <c r="V2265" t="str">
        <f>_xlfn.XLOOKUP(_xlfn.NUMBERVALUE(U2265),'Project Lookup'!X:X,'Project Lookup'!B:B)</f>
        <v>Mastercard SOW #6</v>
      </c>
      <c r="X2265" t="str">
        <f t="shared" si="181"/>
        <v>461 Session M Inc. : 974 Mastercard SOW #6</v>
      </c>
      <c r="Y2265" t="str">
        <f t="shared" si="182"/>
        <v>461 Session M Inc.</v>
      </c>
      <c r="Z2265" t="str">
        <f t="shared" si="183"/>
        <v>461 Session M Inc.</v>
      </c>
      <c r="AA2265" t="str">
        <f>_xlfn.XLOOKUP(Z2265,'Client Lookup'!A:A,'Client Lookup'!C:C)</f>
        <v>MasterCard</v>
      </c>
      <c r="AC2265" t="e">
        <f>_xlfn.XLOOKUP(K2265,'Results vs Forecast'!K:K,'Results vs Forecast'!K:K)</f>
        <v>#N/A</v>
      </c>
    </row>
    <row r="2266" spans="1:29" hidden="1">
      <c r="A2266" s="39"/>
      <c r="B2266" s="1" t="s">
        <v>700</v>
      </c>
      <c r="C2266" s="1" t="s">
        <v>1370</v>
      </c>
      <c r="D2266" s="1" t="s">
        <v>17</v>
      </c>
      <c r="E2266" s="1" t="s">
        <v>17</v>
      </c>
      <c r="F2266" s="2">
        <v>45535</v>
      </c>
      <c r="G2266" s="2">
        <v>45505</v>
      </c>
      <c r="H2266" s="1" t="s">
        <v>5782</v>
      </c>
      <c r="I2266" s="1" t="s">
        <v>5783</v>
      </c>
      <c r="J2266" s="1" t="s">
        <v>617</v>
      </c>
      <c r="K2266" s="1" t="s">
        <v>860</v>
      </c>
      <c r="L2266" s="1" t="s">
        <v>2892</v>
      </c>
      <c r="M2266" s="1"/>
      <c r="N2266" s="1"/>
      <c r="O2266" s="1"/>
      <c r="P2266" s="40">
        <v>464.21608813902071</v>
      </c>
      <c r="Q2266" s="37" t="str">
        <f>IF(C2266="ForthPoint","ForthPoint",IF(D2266="Intercompany",_xlfn.XLOOKUP(E2266,'Dept Lookup'!B:B,'Dept Lookup'!A:A),Modified!D2266))</f>
        <v>Data Engineering</v>
      </c>
      <c r="R2266" t="str">
        <f t="shared" si="179"/>
        <v>Roku</v>
      </c>
      <c r="S2266" s="1" t="s">
        <v>707</v>
      </c>
      <c r="T2266">
        <f t="shared" si="180"/>
        <v>0</v>
      </c>
      <c r="U2266" s="25" t="str">
        <f>IF(K2266&gt;0,K2266,_xlfn.XLOOKUP(M2266,'Client Lookup'!L:L,'Client Lookup'!N:N))</f>
        <v>25138</v>
      </c>
      <c r="V2266" t="str">
        <f>_xlfn.XLOOKUP(_xlfn.NUMBERVALUE(U2266),'Project Lookup'!X:X,'Project Lookup'!B:B)</f>
        <v>SOW#1 2024 - DE &amp; BI Team</v>
      </c>
      <c r="X2266" t="str">
        <f t="shared" si="181"/>
        <v>459 Roku Inc. : 966 SOW#1 2024 - DE &amp; BI Team</v>
      </c>
      <c r="Y2266" t="str">
        <f t="shared" si="182"/>
        <v>459 Roku Inc.</v>
      </c>
      <c r="Z2266" t="str">
        <f t="shared" si="183"/>
        <v>459 Roku Inc.</v>
      </c>
      <c r="AA2266" t="str">
        <f>_xlfn.XLOOKUP(Z2266,'Client Lookup'!A:A,'Client Lookup'!C:C)</f>
        <v>Roku</v>
      </c>
      <c r="AC2266" t="e">
        <f>_xlfn.XLOOKUP(K2266,'Results vs Forecast'!K:K,'Results vs Forecast'!K:K)</f>
        <v>#N/A</v>
      </c>
    </row>
    <row r="2267" spans="1:29" hidden="1">
      <c r="A2267" s="39"/>
      <c r="B2267" s="1" t="s">
        <v>700</v>
      </c>
      <c r="C2267" s="1" t="s">
        <v>1370</v>
      </c>
      <c r="D2267" s="1" t="s">
        <v>17</v>
      </c>
      <c r="E2267" s="1" t="s">
        <v>17</v>
      </c>
      <c r="F2267" s="2">
        <v>45535</v>
      </c>
      <c r="G2267" s="2">
        <v>45505</v>
      </c>
      <c r="H2267" s="1" t="s">
        <v>5784</v>
      </c>
      <c r="I2267" s="1" t="s">
        <v>5785</v>
      </c>
      <c r="J2267" s="1" t="s">
        <v>816</v>
      </c>
      <c r="K2267" s="1" t="s">
        <v>798</v>
      </c>
      <c r="L2267" s="1" t="s">
        <v>3413</v>
      </c>
      <c r="M2267" s="1"/>
      <c r="N2267" s="1"/>
      <c r="O2267" s="1"/>
      <c r="P2267" s="40">
        <v>360.16765459061952</v>
      </c>
      <c r="Q2267" s="37" t="str">
        <f>IF(C2267="ForthPoint","ForthPoint",IF(D2267="Intercompany",_xlfn.XLOOKUP(E2267,'Dept Lookup'!B:B,'Dept Lookup'!A:A),Modified!D2267))</f>
        <v>Data Engineering</v>
      </c>
      <c r="R2267" t="str">
        <f t="shared" si="179"/>
        <v>Globalization Partners</v>
      </c>
      <c r="S2267" s="1" t="s">
        <v>707</v>
      </c>
      <c r="T2267">
        <f t="shared" si="180"/>
        <v>0</v>
      </c>
      <c r="U2267" s="25" t="str">
        <f>IF(K2267&gt;0,K2267,_xlfn.XLOOKUP(M2267,'Client Lookup'!L:L,'Client Lookup'!N:N))</f>
        <v>36409</v>
      </c>
      <c r="V2267" t="str">
        <f>_xlfn.XLOOKUP(_xlfn.NUMBERVALUE(U2267),'Project Lookup'!X:X,'Project Lookup'!B:B)</f>
        <v>Globalization Partners SOW #39 - Data Engineering Team  Renewal</v>
      </c>
      <c r="X2267" t="str">
        <f t="shared" si="181"/>
        <v>460 Globalization Partners Inc. : 1366 Globalization Partners SOW #39 - Data Engineering Team  Renewal</v>
      </c>
      <c r="Y2267" t="str">
        <f t="shared" si="182"/>
        <v>460 Globalization Partners Inc.</v>
      </c>
      <c r="Z2267" t="str">
        <f t="shared" si="183"/>
        <v>460 Globalization Partners Inc.</v>
      </c>
      <c r="AA2267" t="str">
        <f>_xlfn.XLOOKUP(Z2267,'Client Lookup'!A:A,'Client Lookup'!C:C)</f>
        <v>Globalization Partners</v>
      </c>
      <c r="AC2267" t="e">
        <f>_xlfn.XLOOKUP(K2267,'Results vs Forecast'!K:K,'Results vs Forecast'!K:K)</f>
        <v>#N/A</v>
      </c>
    </row>
    <row r="2268" spans="1:29" hidden="1">
      <c r="A2268" s="39"/>
      <c r="B2268" s="1" t="s">
        <v>700</v>
      </c>
      <c r="C2268" s="1" t="s">
        <v>1370</v>
      </c>
      <c r="D2268" s="1" t="s">
        <v>17</v>
      </c>
      <c r="E2268" s="1" t="s">
        <v>17</v>
      </c>
      <c r="F2268" s="2">
        <v>45535</v>
      </c>
      <c r="G2268" s="2">
        <v>45505</v>
      </c>
      <c r="H2268" s="1" t="s">
        <v>5786</v>
      </c>
      <c r="I2268" s="1" t="s">
        <v>5787</v>
      </c>
      <c r="J2268" s="1" t="s">
        <v>812</v>
      </c>
      <c r="K2268" s="1" t="s">
        <v>795</v>
      </c>
      <c r="L2268" s="1" t="s">
        <v>3324</v>
      </c>
      <c r="M2268" s="1"/>
      <c r="N2268" s="1"/>
      <c r="O2268" s="1"/>
      <c r="P2268" s="40">
        <v>448.20863682388205</v>
      </c>
      <c r="Q2268" s="37" t="str">
        <f>IF(C2268="ForthPoint","ForthPoint",IF(D2268="Intercompany",_xlfn.XLOOKUP(E2268,'Dept Lookup'!B:B,'Dept Lookup'!A:A),Modified!D2268))</f>
        <v>Data Engineering</v>
      </c>
      <c r="R2268" t="str">
        <f t="shared" si="179"/>
        <v>Globalization Partners</v>
      </c>
      <c r="S2268" s="1" t="s">
        <v>707</v>
      </c>
      <c r="T2268">
        <f t="shared" si="180"/>
        <v>0</v>
      </c>
      <c r="U2268" s="25" t="str">
        <f>IF(K2268&gt;0,K2268,_xlfn.XLOOKUP(M2268,'Client Lookup'!L:L,'Client Lookup'!N:N))</f>
        <v>35885</v>
      </c>
      <c r="V2268" t="str">
        <f>_xlfn.XLOOKUP(_xlfn.NUMBERVALUE(U2268),'Project Lookup'!X:X,'Project Lookup'!B:B)</f>
        <v>Globalization Partners SOW #41 - Data Engineering Team Renewal</v>
      </c>
      <c r="X2268" t="str">
        <f t="shared" si="181"/>
        <v>460 Globalization Partners Inc. : 1349 Globalization Partners SOW #41 - Data Engineering Team Renewal</v>
      </c>
      <c r="Y2268" t="str">
        <f t="shared" si="182"/>
        <v>460 Globalization Partners Inc.</v>
      </c>
      <c r="Z2268" t="str">
        <f t="shared" si="183"/>
        <v>460 Globalization Partners Inc.</v>
      </c>
      <c r="AA2268" t="str">
        <f>_xlfn.XLOOKUP(Z2268,'Client Lookup'!A:A,'Client Lookup'!C:C)</f>
        <v>Globalization Partners</v>
      </c>
      <c r="AC2268" t="e">
        <f>_xlfn.XLOOKUP(K2268,'Results vs Forecast'!K:K,'Results vs Forecast'!K:K)</f>
        <v>#N/A</v>
      </c>
    </row>
    <row r="2269" spans="1:29" hidden="1">
      <c r="A2269" s="39"/>
      <c r="B2269" s="1" t="s">
        <v>700</v>
      </c>
      <c r="C2269" s="1" t="s">
        <v>1370</v>
      </c>
      <c r="D2269" s="1" t="s">
        <v>17</v>
      </c>
      <c r="E2269" s="1" t="s">
        <v>17</v>
      </c>
      <c r="F2269" s="2">
        <v>45535</v>
      </c>
      <c r="G2269" s="2">
        <v>45505</v>
      </c>
      <c r="H2269" s="1" t="s">
        <v>5788</v>
      </c>
      <c r="I2269" s="1" t="s">
        <v>5789</v>
      </c>
      <c r="J2269" s="1" t="s">
        <v>645</v>
      </c>
      <c r="K2269" s="1" t="s">
        <v>891</v>
      </c>
      <c r="L2269" s="1" t="s">
        <v>3332</v>
      </c>
      <c r="M2269" s="1"/>
      <c r="N2269" s="1"/>
      <c r="O2269" s="1"/>
      <c r="P2269" s="40">
        <v>480.22353945415932</v>
      </c>
      <c r="Q2269" s="37" t="str">
        <f>IF(C2269="ForthPoint","ForthPoint",IF(D2269="Intercompany",_xlfn.XLOOKUP(E2269,'Dept Lookup'!B:B,'Dept Lookup'!A:A),Modified!D2269))</f>
        <v>Data Engineering</v>
      </c>
      <c r="R2269" t="str">
        <f t="shared" si="179"/>
        <v>The Blackstone Group</v>
      </c>
      <c r="S2269" s="1" t="s">
        <v>707</v>
      </c>
      <c r="T2269">
        <f t="shared" si="180"/>
        <v>0</v>
      </c>
      <c r="U2269" s="25" t="str">
        <f>IF(K2269&gt;0,K2269,_xlfn.XLOOKUP(M2269,'Client Lookup'!L:L,'Client Lookup'!N:N))</f>
        <v>25160</v>
      </c>
      <c r="V2269" t="str">
        <f>_xlfn.XLOOKUP(_xlfn.NUMBERVALUE(U2269),'Project Lookup'!X:X,'Project Lookup'!B:B)</f>
        <v>Blackstone SOW #12</v>
      </c>
      <c r="X2269" t="str">
        <f t="shared" si="181"/>
        <v>468 Blackstone Inc. : 988 Blackstone SOW #12</v>
      </c>
      <c r="Y2269" t="str">
        <f t="shared" si="182"/>
        <v>468 Blackstone Inc.</v>
      </c>
      <c r="Z2269" t="str">
        <f t="shared" si="183"/>
        <v>468 Blackstone Inc.</v>
      </c>
      <c r="AA2269" t="str">
        <f>_xlfn.XLOOKUP(Z2269,'Client Lookup'!A:A,'Client Lookup'!C:C)</f>
        <v>The Blackstone Group</v>
      </c>
      <c r="AC2269" t="e">
        <f>_xlfn.XLOOKUP(K2269,'Results vs Forecast'!K:K,'Results vs Forecast'!K:K)</f>
        <v>#N/A</v>
      </c>
    </row>
    <row r="2270" spans="1:29" hidden="1">
      <c r="A2270" s="39"/>
      <c r="B2270" s="1" t="s">
        <v>700</v>
      </c>
      <c r="C2270" s="1" t="s">
        <v>1370</v>
      </c>
      <c r="D2270" s="1" t="s">
        <v>17</v>
      </c>
      <c r="E2270" s="1" t="s">
        <v>17</v>
      </c>
      <c r="F2270" s="2">
        <v>45535</v>
      </c>
      <c r="G2270" s="2">
        <v>45505</v>
      </c>
      <c r="H2270" s="1" t="s">
        <v>5790</v>
      </c>
      <c r="I2270" s="1" t="s">
        <v>5791</v>
      </c>
      <c r="J2270" s="1" t="s">
        <v>645</v>
      </c>
      <c r="K2270" s="1" t="s">
        <v>891</v>
      </c>
      <c r="L2270" s="1" t="s">
        <v>3332</v>
      </c>
      <c r="M2270" s="1"/>
      <c r="N2270" s="1"/>
      <c r="O2270" s="1"/>
      <c r="P2270" s="40">
        <v>560.2607960298526</v>
      </c>
      <c r="Q2270" s="37" t="str">
        <f>IF(C2270="ForthPoint","ForthPoint",IF(D2270="Intercompany",_xlfn.XLOOKUP(E2270,'Dept Lookup'!B:B,'Dept Lookup'!A:A),Modified!D2270))</f>
        <v>Data Engineering</v>
      </c>
      <c r="R2270" t="str">
        <f t="shared" si="179"/>
        <v>The Blackstone Group</v>
      </c>
      <c r="S2270" s="1" t="s">
        <v>707</v>
      </c>
      <c r="T2270">
        <f t="shared" si="180"/>
        <v>0</v>
      </c>
      <c r="U2270" s="25" t="str">
        <f>IF(K2270&gt;0,K2270,_xlfn.XLOOKUP(M2270,'Client Lookup'!L:L,'Client Lookup'!N:N))</f>
        <v>25160</v>
      </c>
      <c r="V2270" t="str">
        <f>_xlfn.XLOOKUP(_xlfn.NUMBERVALUE(U2270),'Project Lookup'!X:X,'Project Lookup'!B:B)</f>
        <v>Blackstone SOW #12</v>
      </c>
      <c r="X2270" t="str">
        <f t="shared" si="181"/>
        <v>468 Blackstone Inc. : 988 Blackstone SOW #12</v>
      </c>
      <c r="Y2270" t="str">
        <f t="shared" si="182"/>
        <v>468 Blackstone Inc.</v>
      </c>
      <c r="Z2270" t="str">
        <f t="shared" si="183"/>
        <v>468 Blackstone Inc.</v>
      </c>
      <c r="AA2270" t="str">
        <f>_xlfn.XLOOKUP(Z2270,'Client Lookup'!A:A,'Client Lookup'!C:C)</f>
        <v>The Blackstone Group</v>
      </c>
      <c r="AC2270" t="e">
        <f>_xlfn.XLOOKUP(K2270,'Results vs Forecast'!K:K,'Results vs Forecast'!K:K)</f>
        <v>#N/A</v>
      </c>
    </row>
    <row r="2271" spans="1:29" hidden="1">
      <c r="A2271" s="39"/>
      <c r="B2271" s="1" t="s">
        <v>700</v>
      </c>
      <c r="C2271" s="1" t="s">
        <v>1370</v>
      </c>
      <c r="D2271" s="1" t="s">
        <v>17</v>
      </c>
      <c r="E2271" s="1" t="s">
        <v>17</v>
      </c>
      <c r="F2271" s="2">
        <v>45535</v>
      </c>
      <c r="G2271" s="2">
        <v>45505</v>
      </c>
      <c r="H2271" s="1" t="s">
        <v>5792</v>
      </c>
      <c r="I2271" s="1" t="s">
        <v>5793</v>
      </c>
      <c r="J2271" s="1" t="s">
        <v>593</v>
      </c>
      <c r="K2271" s="1" t="s">
        <v>842</v>
      </c>
      <c r="L2271" s="1" t="s">
        <v>1809</v>
      </c>
      <c r="M2271" s="1"/>
      <c r="N2271" s="1"/>
      <c r="O2271" s="1"/>
      <c r="P2271" s="40">
        <v>522.24309915639833</v>
      </c>
      <c r="Q2271" s="37" t="str">
        <f>IF(C2271="ForthPoint","ForthPoint",IF(D2271="Intercompany",_xlfn.XLOOKUP(E2271,'Dept Lookup'!B:B,'Dept Lookup'!A:A),Modified!D2271))</f>
        <v>Data Engineering</v>
      </c>
      <c r="R2271" t="str">
        <f t="shared" si="179"/>
        <v>MasterCard</v>
      </c>
      <c r="S2271" s="1" t="s">
        <v>707</v>
      </c>
      <c r="T2271">
        <f t="shared" si="180"/>
        <v>0</v>
      </c>
      <c r="U2271" s="25" t="str">
        <f>IF(K2271&gt;0,K2271,_xlfn.XLOOKUP(M2271,'Client Lookup'!L:L,'Client Lookup'!N:N))</f>
        <v>25146</v>
      </c>
      <c r="V2271" t="str">
        <f>_xlfn.XLOOKUP(_xlfn.NUMBERVALUE(U2271),'Project Lookup'!X:X,'Project Lookup'!B:B)</f>
        <v>Mastercard SOW #6</v>
      </c>
      <c r="X2271" t="str">
        <f t="shared" si="181"/>
        <v>461 Session M Inc. : 974 Mastercard SOW #6</v>
      </c>
      <c r="Y2271" t="str">
        <f t="shared" si="182"/>
        <v>461 Session M Inc.</v>
      </c>
      <c r="Z2271" t="str">
        <f t="shared" si="183"/>
        <v>461 Session M Inc.</v>
      </c>
      <c r="AA2271" t="str">
        <f>_xlfn.XLOOKUP(Z2271,'Client Lookup'!A:A,'Client Lookup'!C:C)</f>
        <v>MasterCard</v>
      </c>
      <c r="AC2271" t="e">
        <f>_xlfn.XLOOKUP(K2271,'Results vs Forecast'!K:K,'Results vs Forecast'!K:K)</f>
        <v>#N/A</v>
      </c>
    </row>
    <row r="2272" spans="1:29" hidden="1">
      <c r="A2272" s="39"/>
      <c r="B2272" s="1" t="s">
        <v>700</v>
      </c>
      <c r="C2272" s="1" t="s">
        <v>1370</v>
      </c>
      <c r="D2272" s="1" t="s">
        <v>17</v>
      </c>
      <c r="E2272" s="1" t="s">
        <v>17</v>
      </c>
      <c r="F2272" s="2">
        <v>45535</v>
      </c>
      <c r="G2272" s="2">
        <v>45505</v>
      </c>
      <c r="H2272" s="1" t="s">
        <v>5794</v>
      </c>
      <c r="I2272" s="1" t="s">
        <v>5795</v>
      </c>
      <c r="J2272" s="1" t="s">
        <v>630</v>
      </c>
      <c r="K2272" s="1" t="s">
        <v>872</v>
      </c>
      <c r="L2272" s="1" t="s">
        <v>3484</v>
      </c>
      <c r="M2272" s="1"/>
      <c r="N2272" s="1"/>
      <c r="O2272" s="1"/>
      <c r="P2272" s="40">
        <v>400.1862828784661</v>
      </c>
      <c r="Q2272" s="37" t="str">
        <f>IF(C2272="ForthPoint","ForthPoint",IF(D2272="Intercompany",_xlfn.XLOOKUP(E2272,'Dept Lookup'!B:B,'Dept Lookup'!A:A),Modified!D2272))</f>
        <v>Data Engineering</v>
      </c>
      <c r="R2272" t="str">
        <f t="shared" si="179"/>
        <v>Stagwellglobal</v>
      </c>
      <c r="S2272" s="1" t="s">
        <v>707</v>
      </c>
      <c r="T2272">
        <f t="shared" si="180"/>
        <v>0</v>
      </c>
      <c r="U2272" s="25" t="str">
        <f>IF(K2272&gt;0,K2272,_xlfn.XLOOKUP(M2272,'Client Lookup'!L:L,'Client Lookup'!N:N))</f>
        <v>29211</v>
      </c>
      <c r="V2272" t="str">
        <f>_xlfn.XLOOKUP(_xlfn.NUMBERVALUE(U2272),'Project Lookup'!X:X,'Project Lookup'!B:B)</f>
        <v>Stagwell - SOW#4 - Data Engineering Team</v>
      </c>
      <c r="X2272" t="str">
        <f t="shared" si="181"/>
        <v>469 Stagwell Marketing Cloud LLC : 1190 Stagwell - SOW#4 - Data Engineering Team</v>
      </c>
      <c r="Y2272" t="str">
        <f t="shared" si="182"/>
        <v>469 Stagwell Marketing Cloud LLC</v>
      </c>
      <c r="Z2272" t="str">
        <f t="shared" si="183"/>
        <v>469 Stagwell Marketing Cloud LLC</v>
      </c>
      <c r="AA2272" t="str">
        <f>_xlfn.XLOOKUP(Z2272,'Client Lookup'!A:A,'Client Lookup'!C:C)</f>
        <v>Stagwellglobal</v>
      </c>
      <c r="AC2272" t="e">
        <f>_xlfn.XLOOKUP(K2272,'Results vs Forecast'!K:K,'Results vs Forecast'!K:K)</f>
        <v>#N/A</v>
      </c>
    </row>
    <row r="2273" spans="1:29" hidden="1">
      <c r="A2273" s="39"/>
      <c r="B2273" s="1" t="s">
        <v>700</v>
      </c>
      <c r="C2273" s="1" t="s">
        <v>1370</v>
      </c>
      <c r="D2273" s="1" t="s">
        <v>17</v>
      </c>
      <c r="E2273" s="1" t="s">
        <v>17</v>
      </c>
      <c r="F2273" s="2">
        <v>45535</v>
      </c>
      <c r="G2273" s="2">
        <v>45505</v>
      </c>
      <c r="H2273" s="1" t="s">
        <v>5796</v>
      </c>
      <c r="I2273" s="1" t="s">
        <v>5797</v>
      </c>
      <c r="J2273" s="1" t="s">
        <v>645</v>
      </c>
      <c r="K2273" s="1" t="s">
        <v>891</v>
      </c>
      <c r="L2273" s="1" t="s">
        <v>3332</v>
      </c>
      <c r="M2273" s="1"/>
      <c r="N2273" s="1"/>
      <c r="O2273" s="1"/>
      <c r="P2273" s="40">
        <v>560.2607960298526</v>
      </c>
      <c r="Q2273" s="37" t="str">
        <f>IF(C2273="ForthPoint","ForthPoint",IF(D2273="Intercompany",_xlfn.XLOOKUP(E2273,'Dept Lookup'!B:B,'Dept Lookup'!A:A),Modified!D2273))</f>
        <v>Data Engineering</v>
      </c>
      <c r="R2273" t="str">
        <f t="shared" si="179"/>
        <v>The Blackstone Group</v>
      </c>
      <c r="S2273" s="1" t="s">
        <v>707</v>
      </c>
      <c r="T2273">
        <f t="shared" si="180"/>
        <v>0</v>
      </c>
      <c r="U2273" s="25" t="str">
        <f>IF(K2273&gt;0,K2273,_xlfn.XLOOKUP(M2273,'Client Lookup'!L:L,'Client Lookup'!N:N))</f>
        <v>25160</v>
      </c>
      <c r="V2273" t="str">
        <f>_xlfn.XLOOKUP(_xlfn.NUMBERVALUE(U2273),'Project Lookup'!X:X,'Project Lookup'!B:B)</f>
        <v>Blackstone SOW #12</v>
      </c>
      <c r="X2273" t="str">
        <f t="shared" si="181"/>
        <v>468 Blackstone Inc. : 988 Blackstone SOW #12</v>
      </c>
      <c r="Y2273" t="str">
        <f t="shared" si="182"/>
        <v>468 Blackstone Inc.</v>
      </c>
      <c r="Z2273" t="str">
        <f t="shared" si="183"/>
        <v>468 Blackstone Inc.</v>
      </c>
      <c r="AA2273" t="str">
        <f>_xlfn.XLOOKUP(Z2273,'Client Lookup'!A:A,'Client Lookup'!C:C)</f>
        <v>The Blackstone Group</v>
      </c>
      <c r="AC2273" t="e">
        <f>_xlfn.XLOOKUP(K2273,'Results vs Forecast'!K:K,'Results vs Forecast'!K:K)</f>
        <v>#N/A</v>
      </c>
    </row>
    <row r="2274" spans="1:29" hidden="1">
      <c r="A2274" s="39"/>
      <c r="B2274" s="1" t="s">
        <v>700</v>
      </c>
      <c r="C2274" s="1" t="s">
        <v>1370</v>
      </c>
      <c r="D2274" s="1" t="s">
        <v>17</v>
      </c>
      <c r="E2274" s="1" t="s">
        <v>17</v>
      </c>
      <c r="F2274" s="2">
        <v>45535</v>
      </c>
      <c r="G2274" s="2">
        <v>45505</v>
      </c>
      <c r="H2274" s="1" t="s">
        <v>5798</v>
      </c>
      <c r="I2274" s="1" t="s">
        <v>5799</v>
      </c>
      <c r="J2274" s="1" t="s">
        <v>645</v>
      </c>
      <c r="K2274" s="1" t="s">
        <v>891</v>
      </c>
      <c r="L2274" s="1" t="s">
        <v>3332</v>
      </c>
      <c r="M2274" s="1"/>
      <c r="N2274" s="1"/>
      <c r="O2274" s="1"/>
      <c r="P2274" s="40">
        <v>536.24961905714463</v>
      </c>
      <c r="Q2274" s="37" t="str">
        <f>IF(C2274="ForthPoint","ForthPoint",IF(D2274="Intercompany",_xlfn.XLOOKUP(E2274,'Dept Lookup'!B:B,'Dept Lookup'!A:A),Modified!D2274))</f>
        <v>Data Engineering</v>
      </c>
      <c r="R2274" t="str">
        <f t="shared" si="179"/>
        <v>The Blackstone Group</v>
      </c>
      <c r="S2274" s="1" t="s">
        <v>707</v>
      </c>
      <c r="T2274">
        <f t="shared" si="180"/>
        <v>0</v>
      </c>
      <c r="U2274" s="25" t="str">
        <f>IF(K2274&gt;0,K2274,_xlfn.XLOOKUP(M2274,'Client Lookup'!L:L,'Client Lookup'!N:N))</f>
        <v>25160</v>
      </c>
      <c r="V2274" t="str">
        <f>_xlfn.XLOOKUP(_xlfn.NUMBERVALUE(U2274),'Project Lookup'!X:X,'Project Lookup'!B:B)</f>
        <v>Blackstone SOW #12</v>
      </c>
      <c r="X2274" t="str">
        <f t="shared" si="181"/>
        <v>468 Blackstone Inc. : 988 Blackstone SOW #12</v>
      </c>
      <c r="Y2274" t="str">
        <f t="shared" si="182"/>
        <v>468 Blackstone Inc.</v>
      </c>
      <c r="Z2274" t="str">
        <f t="shared" si="183"/>
        <v>468 Blackstone Inc.</v>
      </c>
      <c r="AA2274" t="str">
        <f>_xlfn.XLOOKUP(Z2274,'Client Lookup'!A:A,'Client Lookup'!C:C)</f>
        <v>The Blackstone Group</v>
      </c>
      <c r="AC2274" t="e">
        <f>_xlfn.XLOOKUP(K2274,'Results vs Forecast'!K:K,'Results vs Forecast'!K:K)</f>
        <v>#N/A</v>
      </c>
    </row>
    <row r="2275" spans="1:29" hidden="1">
      <c r="A2275" s="39"/>
      <c r="B2275" s="1" t="s">
        <v>700</v>
      </c>
      <c r="C2275" s="1" t="s">
        <v>1370</v>
      </c>
      <c r="D2275" s="1" t="s">
        <v>17</v>
      </c>
      <c r="E2275" s="1" t="s">
        <v>17</v>
      </c>
      <c r="F2275" s="2">
        <v>45535</v>
      </c>
      <c r="G2275" s="2">
        <v>45505</v>
      </c>
      <c r="H2275" s="1" t="s">
        <v>5800</v>
      </c>
      <c r="I2275" s="1" t="s">
        <v>5801</v>
      </c>
      <c r="J2275" s="1" t="s">
        <v>642</v>
      </c>
      <c r="K2275" s="1" t="s">
        <v>881</v>
      </c>
      <c r="L2275" s="1" t="s">
        <v>3416</v>
      </c>
      <c r="M2275" s="1"/>
      <c r="N2275" s="1"/>
      <c r="O2275" s="1"/>
      <c r="P2275" s="40">
        <v>560.2607960298526</v>
      </c>
      <c r="Q2275" s="37" t="str">
        <f>IF(C2275="ForthPoint","ForthPoint",IF(D2275="Intercompany",_xlfn.XLOOKUP(E2275,'Dept Lookup'!B:B,'Dept Lookup'!A:A),Modified!D2275))</f>
        <v>Data Engineering</v>
      </c>
      <c r="R2275" t="str">
        <f t="shared" si="179"/>
        <v>The Blackstone Group</v>
      </c>
      <c r="S2275" s="1" t="s">
        <v>707</v>
      </c>
      <c r="T2275">
        <f t="shared" si="180"/>
        <v>0</v>
      </c>
      <c r="U2275" s="25" t="str">
        <f>IF(K2275&gt;0,K2275,_xlfn.XLOOKUP(M2275,'Client Lookup'!L:L,'Client Lookup'!N:N))</f>
        <v>32036</v>
      </c>
      <c r="V2275" t="str">
        <f>_xlfn.XLOOKUP(_xlfn.NUMBERVALUE(U2275),'Project Lookup'!X:X,'Project Lookup'!B:B)</f>
        <v>Blackstone - Python Engineers (James Team)</v>
      </c>
      <c r="X2275" t="str">
        <f t="shared" si="181"/>
        <v>468 Blackstone Inc. : 1255 Blackstone - Python Engineers (James Team)</v>
      </c>
      <c r="Y2275" t="str">
        <f t="shared" si="182"/>
        <v>468 Blackstone Inc.</v>
      </c>
      <c r="Z2275" t="str">
        <f t="shared" si="183"/>
        <v>468 Blackstone Inc.</v>
      </c>
      <c r="AA2275" t="str">
        <f>_xlfn.XLOOKUP(Z2275,'Client Lookup'!A:A,'Client Lookup'!C:C)</f>
        <v>The Blackstone Group</v>
      </c>
      <c r="AC2275" t="e">
        <f>_xlfn.XLOOKUP(K2275,'Results vs Forecast'!K:K,'Results vs Forecast'!K:K)</f>
        <v>#N/A</v>
      </c>
    </row>
    <row r="2276" spans="1:29" hidden="1">
      <c r="A2276" s="39"/>
      <c r="B2276" s="1" t="s">
        <v>700</v>
      </c>
      <c r="C2276" s="1" t="s">
        <v>1370</v>
      </c>
      <c r="D2276" s="1" t="s">
        <v>17</v>
      </c>
      <c r="E2276" s="1" t="s">
        <v>17</v>
      </c>
      <c r="F2276" s="2">
        <v>45535</v>
      </c>
      <c r="G2276" s="2">
        <v>45505</v>
      </c>
      <c r="H2276" s="1" t="s">
        <v>5802</v>
      </c>
      <c r="I2276" s="1" t="s">
        <v>5803</v>
      </c>
      <c r="J2276" s="1" t="s">
        <v>617</v>
      </c>
      <c r="K2276" s="1" t="s">
        <v>860</v>
      </c>
      <c r="L2276" s="1" t="s">
        <v>2892</v>
      </c>
      <c r="M2276" s="1"/>
      <c r="N2276" s="1"/>
      <c r="O2276" s="1"/>
      <c r="P2276" s="40">
        <v>464.21608813902071</v>
      </c>
      <c r="Q2276" s="37" t="str">
        <f>IF(C2276="ForthPoint","ForthPoint",IF(D2276="Intercompany",_xlfn.XLOOKUP(E2276,'Dept Lookup'!B:B,'Dept Lookup'!A:A),Modified!D2276))</f>
        <v>Data Engineering</v>
      </c>
      <c r="R2276" t="str">
        <f t="shared" si="179"/>
        <v>Roku</v>
      </c>
      <c r="S2276" s="1" t="s">
        <v>707</v>
      </c>
      <c r="T2276">
        <f t="shared" si="180"/>
        <v>0</v>
      </c>
      <c r="U2276" s="25" t="str">
        <f>IF(K2276&gt;0,K2276,_xlfn.XLOOKUP(M2276,'Client Lookup'!L:L,'Client Lookup'!N:N))</f>
        <v>25138</v>
      </c>
      <c r="V2276" t="str">
        <f>_xlfn.XLOOKUP(_xlfn.NUMBERVALUE(U2276),'Project Lookup'!X:X,'Project Lookup'!B:B)</f>
        <v>SOW#1 2024 - DE &amp; BI Team</v>
      </c>
      <c r="X2276" t="str">
        <f t="shared" si="181"/>
        <v>459 Roku Inc. : 966 SOW#1 2024 - DE &amp; BI Team</v>
      </c>
      <c r="Y2276" t="str">
        <f t="shared" si="182"/>
        <v>459 Roku Inc.</v>
      </c>
      <c r="Z2276" t="str">
        <f t="shared" si="183"/>
        <v>459 Roku Inc.</v>
      </c>
      <c r="AA2276" t="str">
        <f>_xlfn.XLOOKUP(Z2276,'Client Lookup'!A:A,'Client Lookup'!C:C)</f>
        <v>Roku</v>
      </c>
      <c r="AC2276" t="e">
        <f>_xlfn.XLOOKUP(K2276,'Results vs Forecast'!K:K,'Results vs Forecast'!K:K)</f>
        <v>#N/A</v>
      </c>
    </row>
    <row r="2277" spans="1:29" hidden="1">
      <c r="A2277" s="39"/>
      <c r="B2277" s="1" t="s">
        <v>700</v>
      </c>
      <c r="C2277" s="1" t="s">
        <v>1370</v>
      </c>
      <c r="D2277" s="1" t="s">
        <v>17</v>
      </c>
      <c r="E2277" s="1" t="s">
        <v>17</v>
      </c>
      <c r="F2277" s="2">
        <v>45535</v>
      </c>
      <c r="G2277" s="2">
        <v>45505</v>
      </c>
      <c r="H2277" s="1" t="s">
        <v>5804</v>
      </c>
      <c r="I2277" s="1" t="s">
        <v>5805</v>
      </c>
      <c r="J2277" s="1" t="s">
        <v>617</v>
      </c>
      <c r="K2277" s="1" t="s">
        <v>860</v>
      </c>
      <c r="L2277" s="1" t="s">
        <v>2892</v>
      </c>
      <c r="M2277" s="1"/>
      <c r="N2277" s="1"/>
      <c r="O2277" s="1"/>
      <c r="P2277" s="40">
        <v>240.11176972707966</v>
      </c>
      <c r="Q2277" s="37" t="str">
        <f>IF(C2277="ForthPoint","ForthPoint",IF(D2277="Intercompany",_xlfn.XLOOKUP(E2277,'Dept Lookup'!B:B,'Dept Lookup'!A:A),Modified!D2277))</f>
        <v>Data Engineering</v>
      </c>
      <c r="R2277" t="str">
        <f t="shared" si="179"/>
        <v>Roku</v>
      </c>
      <c r="S2277" s="1" t="s">
        <v>707</v>
      </c>
      <c r="T2277">
        <f t="shared" si="180"/>
        <v>0</v>
      </c>
      <c r="U2277" s="25" t="str">
        <f>IF(K2277&gt;0,K2277,_xlfn.XLOOKUP(M2277,'Client Lookup'!L:L,'Client Lookup'!N:N))</f>
        <v>25138</v>
      </c>
      <c r="V2277" t="str">
        <f>_xlfn.XLOOKUP(_xlfn.NUMBERVALUE(U2277),'Project Lookup'!X:X,'Project Lookup'!B:B)</f>
        <v>SOW#1 2024 - DE &amp; BI Team</v>
      </c>
      <c r="X2277" t="str">
        <f t="shared" si="181"/>
        <v>459 Roku Inc. : 966 SOW#1 2024 - DE &amp; BI Team</v>
      </c>
      <c r="Y2277" t="str">
        <f t="shared" si="182"/>
        <v>459 Roku Inc.</v>
      </c>
      <c r="Z2277" t="str">
        <f t="shared" si="183"/>
        <v>459 Roku Inc.</v>
      </c>
      <c r="AA2277" t="str">
        <f>_xlfn.XLOOKUP(Z2277,'Client Lookup'!A:A,'Client Lookup'!C:C)</f>
        <v>Roku</v>
      </c>
      <c r="AC2277" t="e">
        <f>_xlfn.XLOOKUP(K2277,'Results vs Forecast'!K:K,'Results vs Forecast'!K:K)</f>
        <v>#N/A</v>
      </c>
    </row>
    <row r="2278" spans="1:29" hidden="1">
      <c r="A2278" s="39"/>
      <c r="B2278" s="1" t="s">
        <v>700</v>
      </c>
      <c r="C2278" s="1" t="s">
        <v>1370</v>
      </c>
      <c r="D2278" s="1" t="s">
        <v>17</v>
      </c>
      <c r="E2278" s="1" t="s">
        <v>17</v>
      </c>
      <c r="F2278" s="2">
        <v>45535</v>
      </c>
      <c r="G2278" s="2">
        <v>45505</v>
      </c>
      <c r="H2278" s="1" t="s">
        <v>5806</v>
      </c>
      <c r="I2278" s="1" t="s">
        <v>5807</v>
      </c>
      <c r="J2278" s="1" t="s">
        <v>645</v>
      </c>
      <c r="K2278" s="1" t="s">
        <v>891</v>
      </c>
      <c r="L2278" s="1" t="s">
        <v>3332</v>
      </c>
      <c r="M2278" s="1"/>
      <c r="N2278" s="1"/>
      <c r="O2278" s="1"/>
      <c r="P2278" s="40">
        <v>560.2607960298526</v>
      </c>
      <c r="Q2278" s="37" t="str">
        <f>IF(C2278="ForthPoint","ForthPoint",IF(D2278="Intercompany",_xlfn.XLOOKUP(E2278,'Dept Lookup'!B:B,'Dept Lookup'!A:A),Modified!D2278))</f>
        <v>Data Engineering</v>
      </c>
      <c r="R2278" t="str">
        <f t="shared" si="179"/>
        <v>The Blackstone Group</v>
      </c>
      <c r="S2278" s="1" t="s">
        <v>707</v>
      </c>
      <c r="T2278">
        <f t="shared" si="180"/>
        <v>0</v>
      </c>
      <c r="U2278" s="25" t="str">
        <f>IF(K2278&gt;0,K2278,_xlfn.XLOOKUP(M2278,'Client Lookup'!L:L,'Client Lookup'!N:N))</f>
        <v>25160</v>
      </c>
      <c r="V2278" t="str">
        <f>_xlfn.XLOOKUP(_xlfn.NUMBERVALUE(U2278),'Project Lookup'!X:X,'Project Lookup'!B:B)</f>
        <v>Blackstone SOW #12</v>
      </c>
      <c r="X2278" t="str">
        <f t="shared" si="181"/>
        <v>468 Blackstone Inc. : 988 Blackstone SOW #12</v>
      </c>
      <c r="Y2278" t="str">
        <f t="shared" si="182"/>
        <v>468 Blackstone Inc.</v>
      </c>
      <c r="Z2278" t="str">
        <f t="shared" si="183"/>
        <v>468 Blackstone Inc.</v>
      </c>
      <c r="AA2278" t="str">
        <f>_xlfn.XLOOKUP(Z2278,'Client Lookup'!A:A,'Client Lookup'!C:C)</f>
        <v>The Blackstone Group</v>
      </c>
      <c r="AC2278" t="e">
        <f>_xlfn.XLOOKUP(K2278,'Results vs Forecast'!K:K,'Results vs Forecast'!K:K)</f>
        <v>#N/A</v>
      </c>
    </row>
    <row r="2279" spans="1:29" hidden="1">
      <c r="A2279" s="39"/>
      <c r="B2279" s="1" t="s">
        <v>700</v>
      </c>
      <c r="C2279" s="1" t="s">
        <v>1370</v>
      </c>
      <c r="D2279" s="1" t="s">
        <v>17</v>
      </c>
      <c r="E2279" s="1" t="s">
        <v>17</v>
      </c>
      <c r="F2279" s="2">
        <v>45535</v>
      </c>
      <c r="G2279" s="2">
        <v>45505</v>
      </c>
      <c r="H2279" s="1" t="s">
        <v>5808</v>
      </c>
      <c r="I2279" s="1" t="s">
        <v>5809</v>
      </c>
      <c r="J2279" s="1" t="s">
        <v>617</v>
      </c>
      <c r="K2279" s="1" t="s">
        <v>860</v>
      </c>
      <c r="L2279" s="1" t="s">
        <v>2892</v>
      </c>
      <c r="M2279" s="1"/>
      <c r="N2279" s="1"/>
      <c r="O2279" s="1"/>
      <c r="P2279" s="40">
        <v>320.14902630277288</v>
      </c>
      <c r="Q2279" s="37" t="str">
        <f>IF(C2279="ForthPoint","ForthPoint",IF(D2279="Intercompany",_xlfn.XLOOKUP(E2279,'Dept Lookup'!B:B,'Dept Lookup'!A:A),Modified!D2279))</f>
        <v>Data Engineering</v>
      </c>
      <c r="R2279" t="str">
        <f t="shared" si="179"/>
        <v>Roku</v>
      </c>
      <c r="S2279" s="1" t="s">
        <v>707</v>
      </c>
      <c r="T2279">
        <f t="shared" si="180"/>
        <v>0</v>
      </c>
      <c r="U2279" s="25" t="str">
        <f>IF(K2279&gt;0,K2279,_xlfn.XLOOKUP(M2279,'Client Lookup'!L:L,'Client Lookup'!N:N))</f>
        <v>25138</v>
      </c>
      <c r="V2279" t="str">
        <f>_xlfn.XLOOKUP(_xlfn.NUMBERVALUE(U2279),'Project Lookup'!X:X,'Project Lookup'!B:B)</f>
        <v>SOW#1 2024 - DE &amp; BI Team</v>
      </c>
      <c r="X2279" t="str">
        <f t="shared" si="181"/>
        <v>459 Roku Inc. : 966 SOW#1 2024 - DE &amp; BI Team</v>
      </c>
      <c r="Y2279" t="str">
        <f t="shared" si="182"/>
        <v>459 Roku Inc.</v>
      </c>
      <c r="Z2279" t="str">
        <f t="shared" si="183"/>
        <v>459 Roku Inc.</v>
      </c>
      <c r="AA2279" t="str">
        <f>_xlfn.XLOOKUP(Z2279,'Client Lookup'!A:A,'Client Lookup'!C:C)</f>
        <v>Roku</v>
      </c>
      <c r="AC2279" t="e">
        <f>_xlfn.XLOOKUP(K2279,'Results vs Forecast'!K:K,'Results vs Forecast'!K:K)</f>
        <v>#N/A</v>
      </c>
    </row>
    <row r="2280" spans="1:29" hidden="1">
      <c r="A2280" s="39"/>
      <c r="B2280" s="1" t="s">
        <v>700</v>
      </c>
      <c r="C2280" s="1" t="s">
        <v>1370</v>
      </c>
      <c r="D2280" s="1" t="s">
        <v>17</v>
      </c>
      <c r="E2280" s="1" t="s">
        <v>17</v>
      </c>
      <c r="F2280" s="2">
        <v>45535</v>
      </c>
      <c r="G2280" s="2">
        <v>45505</v>
      </c>
      <c r="H2280" s="1" t="s">
        <v>5810</v>
      </c>
      <c r="I2280" s="1" t="s">
        <v>5811</v>
      </c>
      <c r="J2280" s="1" t="s">
        <v>641</v>
      </c>
      <c r="K2280" s="1" t="s">
        <v>886</v>
      </c>
      <c r="L2280" s="1" t="s">
        <v>3668</v>
      </c>
      <c r="M2280" s="1"/>
      <c r="N2280" s="1"/>
      <c r="O2280" s="1"/>
      <c r="P2280" s="40">
        <v>560.2607960298526</v>
      </c>
      <c r="Q2280" s="37" t="str">
        <f>IF(C2280="ForthPoint","ForthPoint",IF(D2280="Intercompany",_xlfn.XLOOKUP(E2280,'Dept Lookup'!B:B,'Dept Lookup'!A:A),Modified!D2280))</f>
        <v>Data Engineering</v>
      </c>
      <c r="R2280" t="str">
        <f t="shared" si="179"/>
        <v>The Blackstone Group</v>
      </c>
      <c r="S2280" s="1" t="s">
        <v>707</v>
      </c>
      <c r="T2280">
        <f t="shared" si="180"/>
        <v>0</v>
      </c>
      <c r="U2280" s="25" t="str">
        <f>IF(K2280&gt;0,K2280,_xlfn.XLOOKUP(M2280,'Client Lookup'!L:L,'Client Lookup'!N:N))</f>
        <v>29419</v>
      </c>
      <c r="V2280" t="str">
        <f>_xlfn.XLOOKUP(_xlfn.NUMBERVALUE(U2280),'Project Lookup'!X:X,'Project Lookup'!B:B)</f>
        <v>Blackstone - SOW#18 - Data Engineer with AWS (Puneet Team)</v>
      </c>
      <c r="X2280" t="str">
        <f t="shared" si="181"/>
        <v>468 Blackstone Inc. : 1194 Blackstone - SOW#18 - Data Engineer with AWS (Puneet Team)</v>
      </c>
      <c r="Y2280" t="str">
        <f t="shared" si="182"/>
        <v>468 Blackstone Inc.</v>
      </c>
      <c r="Z2280" t="str">
        <f t="shared" si="183"/>
        <v>468 Blackstone Inc.</v>
      </c>
      <c r="AA2280" t="str">
        <f>_xlfn.XLOOKUP(Z2280,'Client Lookup'!A:A,'Client Lookup'!C:C)</f>
        <v>The Blackstone Group</v>
      </c>
      <c r="AC2280" t="e">
        <f>_xlfn.XLOOKUP(K2280,'Results vs Forecast'!K:K,'Results vs Forecast'!K:K)</f>
        <v>#N/A</v>
      </c>
    </row>
    <row r="2281" spans="1:29" hidden="1">
      <c r="A2281" s="39"/>
      <c r="B2281" s="1" t="s">
        <v>700</v>
      </c>
      <c r="C2281" s="1" t="s">
        <v>1370</v>
      </c>
      <c r="D2281" s="1" t="s">
        <v>17</v>
      </c>
      <c r="E2281" s="1" t="s">
        <v>17</v>
      </c>
      <c r="F2281" s="2">
        <v>45535</v>
      </c>
      <c r="G2281" s="2">
        <v>45505</v>
      </c>
      <c r="H2281" s="1" t="s">
        <v>5812</v>
      </c>
      <c r="I2281" s="1" t="s">
        <v>5813</v>
      </c>
      <c r="J2281" s="1" t="s">
        <v>535</v>
      </c>
      <c r="K2281" s="1" t="s">
        <v>791</v>
      </c>
      <c r="L2281" s="1" t="s">
        <v>4898</v>
      </c>
      <c r="M2281" s="1"/>
      <c r="N2281" s="1"/>
      <c r="O2281" s="1"/>
      <c r="P2281" s="40">
        <v>544.25334471471388</v>
      </c>
      <c r="Q2281" s="37" t="str">
        <f>IF(C2281="ForthPoint","ForthPoint",IF(D2281="Intercompany",_xlfn.XLOOKUP(E2281,'Dept Lookup'!B:B,'Dept Lookup'!A:A),Modified!D2281))</f>
        <v>Data Engineering</v>
      </c>
      <c r="R2281" t="str">
        <f t="shared" si="179"/>
        <v>Globalization Partners</v>
      </c>
      <c r="S2281" s="1" t="s">
        <v>707</v>
      </c>
      <c r="T2281">
        <f t="shared" si="180"/>
        <v>0</v>
      </c>
      <c r="U2281" s="25" t="str">
        <f>IF(K2281&gt;0,K2281,_xlfn.XLOOKUP(M2281,'Client Lookup'!L:L,'Client Lookup'!N:N))</f>
        <v>25866</v>
      </c>
      <c r="V2281" t="str">
        <f>_xlfn.XLOOKUP(_xlfn.NUMBERVALUE(U2281),'Project Lookup'!X:X,'Project Lookup'!B:B)</f>
        <v>GP SOW #33</v>
      </c>
      <c r="X2281" t="str">
        <f t="shared" si="181"/>
        <v>460 Globalization Partners Inc. : 1028 GP SOW #33</v>
      </c>
      <c r="Y2281" t="str">
        <f t="shared" si="182"/>
        <v>460 Globalization Partners Inc.</v>
      </c>
      <c r="Z2281" t="str">
        <f t="shared" si="183"/>
        <v>460 Globalization Partners Inc.</v>
      </c>
      <c r="AA2281" t="str">
        <f>_xlfn.XLOOKUP(Z2281,'Client Lookup'!A:A,'Client Lookup'!C:C)</f>
        <v>Globalization Partners</v>
      </c>
      <c r="AC2281" t="e">
        <f>_xlfn.XLOOKUP(K2281,'Results vs Forecast'!K:K,'Results vs Forecast'!K:K)</f>
        <v>#N/A</v>
      </c>
    </row>
    <row r="2282" spans="1:29" hidden="1">
      <c r="A2282" s="39"/>
      <c r="B2282" s="1" t="s">
        <v>700</v>
      </c>
      <c r="C2282" s="1" t="s">
        <v>1370</v>
      </c>
      <c r="D2282" s="1" t="s">
        <v>17</v>
      </c>
      <c r="E2282" s="1" t="s">
        <v>17</v>
      </c>
      <c r="F2282" s="2">
        <v>45535</v>
      </c>
      <c r="G2282" s="2">
        <v>45505</v>
      </c>
      <c r="H2282" s="1" t="s">
        <v>5814</v>
      </c>
      <c r="I2282" s="1" t="s">
        <v>5815</v>
      </c>
      <c r="J2282" s="1" t="s">
        <v>617</v>
      </c>
      <c r="K2282" s="1" t="s">
        <v>860</v>
      </c>
      <c r="L2282" s="1" t="s">
        <v>2892</v>
      </c>
      <c r="M2282" s="1"/>
      <c r="N2282" s="1"/>
      <c r="O2282" s="1"/>
      <c r="P2282" s="40">
        <v>325.1514787661298</v>
      </c>
      <c r="Q2282" s="37" t="str">
        <f>IF(C2282="ForthPoint","ForthPoint",IF(D2282="Intercompany",_xlfn.XLOOKUP(E2282,'Dept Lookup'!B:B,'Dept Lookup'!A:A),Modified!D2282))</f>
        <v>Data Engineering</v>
      </c>
      <c r="R2282" t="str">
        <f t="shared" si="179"/>
        <v>Roku</v>
      </c>
      <c r="S2282" s="1" t="s">
        <v>707</v>
      </c>
      <c r="T2282">
        <f t="shared" si="180"/>
        <v>0</v>
      </c>
      <c r="U2282" s="25" t="str">
        <f>IF(K2282&gt;0,K2282,_xlfn.XLOOKUP(M2282,'Client Lookup'!L:L,'Client Lookup'!N:N))</f>
        <v>25138</v>
      </c>
      <c r="V2282" t="str">
        <f>_xlfn.XLOOKUP(_xlfn.NUMBERVALUE(U2282),'Project Lookup'!X:X,'Project Lookup'!B:B)</f>
        <v>SOW#1 2024 - DE &amp; BI Team</v>
      </c>
      <c r="X2282" t="str">
        <f t="shared" si="181"/>
        <v>459 Roku Inc. : 966 SOW#1 2024 - DE &amp; BI Team</v>
      </c>
      <c r="Y2282" t="str">
        <f t="shared" si="182"/>
        <v>459 Roku Inc.</v>
      </c>
      <c r="Z2282" t="str">
        <f t="shared" si="183"/>
        <v>459 Roku Inc.</v>
      </c>
      <c r="AA2282" t="str">
        <f>_xlfn.XLOOKUP(Z2282,'Client Lookup'!A:A,'Client Lookup'!C:C)</f>
        <v>Roku</v>
      </c>
      <c r="AC2282" t="e">
        <f>_xlfn.XLOOKUP(K2282,'Results vs Forecast'!K:K,'Results vs Forecast'!K:K)</f>
        <v>#N/A</v>
      </c>
    </row>
    <row r="2283" spans="1:29" hidden="1">
      <c r="A2283" s="39"/>
      <c r="B2283" s="1" t="s">
        <v>700</v>
      </c>
      <c r="C2283" s="1" t="s">
        <v>1370</v>
      </c>
      <c r="D2283" s="1" t="s">
        <v>17</v>
      </c>
      <c r="E2283" s="1" t="s">
        <v>17</v>
      </c>
      <c r="F2283" s="2">
        <v>45535</v>
      </c>
      <c r="G2283" s="2">
        <v>45505</v>
      </c>
      <c r="H2283" s="1" t="s">
        <v>5816</v>
      </c>
      <c r="I2283" s="1" t="s">
        <v>5817</v>
      </c>
      <c r="J2283" s="1" t="s">
        <v>799</v>
      </c>
      <c r="K2283" s="1" t="s">
        <v>797</v>
      </c>
      <c r="L2283" s="1" t="s">
        <v>3338</v>
      </c>
      <c r="M2283" s="1"/>
      <c r="N2283" s="1"/>
      <c r="O2283" s="1"/>
      <c r="P2283" s="40">
        <v>160.07451315138644</v>
      </c>
      <c r="Q2283" s="37" t="str">
        <f>IF(C2283="ForthPoint","ForthPoint",IF(D2283="Intercompany",_xlfn.XLOOKUP(E2283,'Dept Lookup'!B:B,'Dept Lookup'!A:A),Modified!D2283))</f>
        <v>Data Engineering</v>
      </c>
      <c r="R2283" t="str">
        <f t="shared" si="179"/>
        <v>Fedefarma</v>
      </c>
      <c r="S2283" s="1" t="s">
        <v>707</v>
      </c>
      <c r="T2283">
        <f t="shared" si="180"/>
        <v>0</v>
      </c>
      <c r="U2283" s="25" t="str">
        <f>IF(K2283&gt;0,K2283,_xlfn.XLOOKUP(M2283,'Client Lookup'!L:L,'Client Lookup'!N:N))</f>
        <v>28678</v>
      </c>
      <c r="V2283" t="str">
        <f>_xlfn.XLOOKUP(_xlfn.NUMBERVALUE(U2283),'Project Lookup'!X:X,'Project Lookup'!B:B)</f>
        <v>Fedefarma: Landing Zone Assessment &amp; Recommendation Phase</v>
      </c>
      <c r="X2283" t="str">
        <f t="shared" si="181"/>
        <v>456 ICC in Montevideo represents Blend360 : 1166 Fedefarma: Landing Zone Assessment &amp; Recommendation Phase</v>
      </c>
      <c r="Y2283" t="str">
        <f t="shared" si="182"/>
        <v>456 ICC in Montevideo represents Blend360</v>
      </c>
      <c r="Z2283" t="str">
        <f t="shared" si="183"/>
        <v>456 ICC in Montevideo represents Blend360</v>
      </c>
      <c r="AA2283" t="str">
        <f>_xlfn.XLOOKUP(Z2283,'Client Lookup'!A:A,'Client Lookup'!C:C)</f>
        <v>Fedefarma</v>
      </c>
      <c r="AC2283" t="e">
        <f>_xlfn.XLOOKUP(K2283,'Results vs Forecast'!K:K,'Results vs Forecast'!K:K)</f>
        <v>#N/A</v>
      </c>
    </row>
    <row r="2284" spans="1:29" hidden="1">
      <c r="A2284" s="39"/>
      <c r="B2284" s="1" t="s">
        <v>700</v>
      </c>
      <c r="C2284" s="1" t="s">
        <v>1370</v>
      </c>
      <c r="D2284" s="1" t="s">
        <v>17</v>
      </c>
      <c r="E2284" s="1" t="s">
        <v>17</v>
      </c>
      <c r="F2284" s="2">
        <v>45535</v>
      </c>
      <c r="G2284" s="2">
        <v>45505</v>
      </c>
      <c r="H2284" s="1" t="s">
        <v>5818</v>
      </c>
      <c r="I2284" s="1" t="s">
        <v>5819</v>
      </c>
      <c r="J2284" s="1" t="s">
        <v>645</v>
      </c>
      <c r="K2284" s="1" t="s">
        <v>891</v>
      </c>
      <c r="L2284" s="1" t="s">
        <v>3332</v>
      </c>
      <c r="M2284" s="1"/>
      <c r="N2284" s="1"/>
      <c r="O2284" s="1"/>
      <c r="P2284" s="40">
        <v>560.2607960298526</v>
      </c>
      <c r="Q2284" s="37" t="str">
        <f>IF(C2284="ForthPoint","ForthPoint",IF(D2284="Intercompany",_xlfn.XLOOKUP(E2284,'Dept Lookup'!B:B,'Dept Lookup'!A:A),Modified!D2284))</f>
        <v>Data Engineering</v>
      </c>
      <c r="R2284" t="str">
        <f t="shared" si="179"/>
        <v>The Blackstone Group</v>
      </c>
      <c r="S2284" s="1" t="s">
        <v>707</v>
      </c>
      <c r="T2284">
        <f t="shared" si="180"/>
        <v>0</v>
      </c>
      <c r="U2284" s="25" t="str">
        <f>IF(K2284&gt;0,K2284,_xlfn.XLOOKUP(M2284,'Client Lookup'!L:L,'Client Lookup'!N:N))</f>
        <v>25160</v>
      </c>
      <c r="V2284" t="str">
        <f>_xlfn.XLOOKUP(_xlfn.NUMBERVALUE(U2284),'Project Lookup'!X:X,'Project Lookup'!B:B)</f>
        <v>Blackstone SOW #12</v>
      </c>
      <c r="X2284" t="str">
        <f t="shared" si="181"/>
        <v>468 Blackstone Inc. : 988 Blackstone SOW #12</v>
      </c>
      <c r="Y2284" t="str">
        <f t="shared" si="182"/>
        <v>468 Blackstone Inc.</v>
      </c>
      <c r="Z2284" t="str">
        <f t="shared" si="183"/>
        <v>468 Blackstone Inc.</v>
      </c>
      <c r="AA2284" t="str">
        <f>_xlfn.XLOOKUP(Z2284,'Client Lookup'!A:A,'Client Lookup'!C:C)</f>
        <v>The Blackstone Group</v>
      </c>
      <c r="AC2284" t="e">
        <f>_xlfn.XLOOKUP(K2284,'Results vs Forecast'!K:K,'Results vs Forecast'!K:K)</f>
        <v>#N/A</v>
      </c>
    </row>
    <row r="2285" spans="1:29" hidden="1">
      <c r="A2285" s="39"/>
      <c r="B2285" s="1" t="s">
        <v>700</v>
      </c>
      <c r="C2285" s="1" t="s">
        <v>701</v>
      </c>
      <c r="D2285" s="1" t="s">
        <v>17</v>
      </c>
      <c r="E2285" s="1" t="s">
        <v>17</v>
      </c>
      <c r="F2285" s="2">
        <v>45535</v>
      </c>
      <c r="G2285" s="2">
        <v>45505</v>
      </c>
      <c r="H2285" s="1" t="s">
        <v>5820</v>
      </c>
      <c r="I2285" s="1" t="s">
        <v>5821</v>
      </c>
      <c r="J2285" s="1" t="s">
        <v>558</v>
      </c>
      <c r="K2285" s="1" t="s">
        <v>817</v>
      </c>
      <c r="L2285" s="1" t="s">
        <v>2009</v>
      </c>
      <c r="M2285" s="1"/>
      <c r="N2285" s="1"/>
      <c r="O2285" s="1"/>
      <c r="P2285" s="40">
        <v>2334.94</v>
      </c>
      <c r="Q2285" s="37" t="str">
        <f>IF(C2285="ForthPoint","ForthPoint",IF(D2285="Intercompany",_xlfn.XLOOKUP(E2285,'Dept Lookup'!B:B,'Dept Lookup'!A:A),Modified!D2285))</f>
        <v>Data Engineering</v>
      </c>
      <c r="R2285" t="str">
        <f t="shared" si="179"/>
        <v>Hyatt</v>
      </c>
      <c r="S2285" s="1" t="s">
        <v>707</v>
      </c>
      <c r="T2285">
        <f t="shared" si="180"/>
        <v>0</v>
      </c>
      <c r="U2285" s="25" t="str">
        <f>IF(K2285&gt;0,K2285,_xlfn.XLOOKUP(M2285,'Client Lookup'!L:L,'Client Lookup'!N:N))</f>
        <v>30365</v>
      </c>
      <c r="V2285" t="str">
        <f>_xlfn.XLOOKUP(_xlfn.NUMBERVALUE(U2285),'Project Lookup'!X:X,'Project Lookup'!B:B)</f>
        <v>Hyatt - Segmentation Phase 2</v>
      </c>
      <c r="X2285" t="str">
        <f t="shared" si="181"/>
        <v>382 Hyatt : 1219 Hyatt - Segmentation Phase 2</v>
      </c>
      <c r="Y2285" t="str">
        <f t="shared" si="182"/>
        <v>382 Hyatt</v>
      </c>
      <c r="Z2285" t="str">
        <f t="shared" si="183"/>
        <v>382 Hyatt</v>
      </c>
      <c r="AA2285" t="str">
        <f>_xlfn.XLOOKUP(Z2285,'Client Lookup'!A:A,'Client Lookup'!C:C)</f>
        <v>Hyatt</v>
      </c>
      <c r="AC2285" t="e">
        <f>_xlfn.XLOOKUP(K2285,'Results vs Forecast'!K:K,'Results vs Forecast'!K:K)</f>
        <v>#N/A</v>
      </c>
    </row>
    <row r="2286" spans="1:29" hidden="1">
      <c r="A2286" s="39"/>
      <c r="B2286" s="1" t="s">
        <v>700</v>
      </c>
      <c r="C2286" s="1" t="s">
        <v>1370</v>
      </c>
      <c r="D2286" s="1" t="s">
        <v>17</v>
      </c>
      <c r="E2286" s="1" t="s">
        <v>17</v>
      </c>
      <c r="F2286" s="2">
        <v>45535</v>
      </c>
      <c r="G2286" s="2">
        <v>45505</v>
      </c>
      <c r="H2286" s="1" t="s">
        <v>5822</v>
      </c>
      <c r="I2286" s="1" t="s">
        <v>5823</v>
      </c>
      <c r="J2286" s="1" t="s">
        <v>535</v>
      </c>
      <c r="K2286" s="1" t="s">
        <v>791</v>
      </c>
      <c r="L2286" s="1" t="s">
        <v>4898</v>
      </c>
      <c r="M2286" s="1"/>
      <c r="N2286" s="1"/>
      <c r="O2286" s="1"/>
      <c r="P2286" s="40">
        <v>68.031668089339234</v>
      </c>
      <c r="Q2286" s="37" t="str">
        <f>IF(C2286="ForthPoint","ForthPoint",IF(D2286="Intercompany",_xlfn.XLOOKUP(E2286,'Dept Lookup'!B:B,'Dept Lookup'!A:A),Modified!D2286))</f>
        <v>Data Engineering</v>
      </c>
      <c r="R2286" t="str">
        <f t="shared" si="179"/>
        <v>Globalization Partners</v>
      </c>
      <c r="S2286" s="1" t="s">
        <v>707</v>
      </c>
      <c r="T2286">
        <f t="shared" si="180"/>
        <v>0</v>
      </c>
      <c r="U2286" s="25" t="str">
        <f>IF(K2286&gt;0,K2286,_xlfn.XLOOKUP(M2286,'Client Lookup'!L:L,'Client Lookup'!N:N))</f>
        <v>25866</v>
      </c>
      <c r="V2286" t="str">
        <f>_xlfn.XLOOKUP(_xlfn.NUMBERVALUE(U2286),'Project Lookup'!X:X,'Project Lookup'!B:B)</f>
        <v>GP SOW #33</v>
      </c>
      <c r="X2286" t="str">
        <f t="shared" si="181"/>
        <v>460 Globalization Partners Inc. : 1028 GP SOW #33</v>
      </c>
      <c r="Y2286" t="str">
        <f t="shared" si="182"/>
        <v>460 Globalization Partners Inc.</v>
      </c>
      <c r="Z2286" t="str">
        <f t="shared" si="183"/>
        <v>460 Globalization Partners Inc.</v>
      </c>
      <c r="AA2286" t="str">
        <f>_xlfn.XLOOKUP(Z2286,'Client Lookup'!A:A,'Client Lookup'!C:C)</f>
        <v>Globalization Partners</v>
      </c>
      <c r="AC2286" t="e">
        <f>_xlfn.XLOOKUP(K2286,'Results vs Forecast'!K:K,'Results vs Forecast'!K:K)</f>
        <v>#N/A</v>
      </c>
    </row>
    <row r="2287" spans="1:29" hidden="1">
      <c r="A2287" s="39"/>
      <c r="B2287" s="1" t="s">
        <v>700</v>
      </c>
      <c r="C2287" s="1" t="s">
        <v>1370</v>
      </c>
      <c r="D2287" s="1" t="s">
        <v>17</v>
      </c>
      <c r="E2287" s="1" t="s">
        <v>17</v>
      </c>
      <c r="F2287" s="2">
        <v>45535</v>
      </c>
      <c r="G2287" s="2">
        <v>45505</v>
      </c>
      <c r="H2287" s="1" t="s">
        <v>5824</v>
      </c>
      <c r="I2287" s="1" t="s">
        <v>5825</v>
      </c>
      <c r="J2287" s="1" t="s">
        <v>638</v>
      </c>
      <c r="K2287" s="1" t="s">
        <v>885</v>
      </c>
      <c r="L2287" s="1" t="s">
        <v>3435</v>
      </c>
      <c r="M2287" s="1"/>
      <c r="N2287" s="1"/>
      <c r="O2287" s="1"/>
      <c r="P2287" s="40">
        <v>536.24961905714463</v>
      </c>
      <c r="Q2287" s="37" t="str">
        <f>IF(C2287="ForthPoint","ForthPoint",IF(D2287="Intercompany",_xlfn.XLOOKUP(E2287,'Dept Lookup'!B:B,'Dept Lookup'!A:A),Modified!D2287))</f>
        <v>Data Engineering</v>
      </c>
      <c r="R2287" t="str">
        <f t="shared" si="179"/>
        <v>The Blackstone Group</v>
      </c>
      <c r="S2287" s="1" t="s">
        <v>707</v>
      </c>
      <c r="T2287">
        <f t="shared" si="180"/>
        <v>0</v>
      </c>
      <c r="U2287" s="25" t="str">
        <f>IF(K2287&gt;0,K2287,_xlfn.XLOOKUP(M2287,'Client Lookup'!L:L,'Client Lookup'!N:N))</f>
        <v>28140</v>
      </c>
      <c r="V2287" t="str">
        <f>_xlfn.XLOOKUP(_xlfn.NUMBERVALUE(U2287),'Project Lookup'!X:X,'Project Lookup'!B:B)</f>
        <v>Blackstone - SOW#16 - Exec Office Team (.Net)</v>
      </c>
      <c r="X2287" t="str">
        <f t="shared" si="181"/>
        <v>468 Blackstone Inc. : 1141 Blackstone - SOW#16 - Exec Office Team (.Net)</v>
      </c>
      <c r="Y2287" t="str">
        <f t="shared" si="182"/>
        <v>468 Blackstone Inc.</v>
      </c>
      <c r="Z2287" t="str">
        <f t="shared" si="183"/>
        <v>468 Blackstone Inc.</v>
      </c>
      <c r="AA2287" t="str">
        <f>_xlfn.XLOOKUP(Z2287,'Client Lookup'!A:A,'Client Lookup'!C:C)</f>
        <v>The Blackstone Group</v>
      </c>
      <c r="AC2287" t="e">
        <f>_xlfn.XLOOKUP(K2287,'Results vs Forecast'!K:K,'Results vs Forecast'!K:K)</f>
        <v>#N/A</v>
      </c>
    </row>
    <row r="2288" spans="1:29" hidden="1">
      <c r="A2288" s="39"/>
      <c r="B2288" s="1" t="s">
        <v>700</v>
      </c>
      <c r="C2288" s="1" t="s">
        <v>1370</v>
      </c>
      <c r="D2288" s="1" t="s">
        <v>17</v>
      </c>
      <c r="E2288" s="1" t="s">
        <v>17</v>
      </c>
      <c r="F2288" s="2">
        <v>45535</v>
      </c>
      <c r="G2288" s="2">
        <v>45505</v>
      </c>
      <c r="H2288" s="1" t="s">
        <v>5826</v>
      </c>
      <c r="I2288" s="1" t="s">
        <v>5827</v>
      </c>
      <c r="J2288" s="1" t="s">
        <v>645</v>
      </c>
      <c r="K2288" s="1" t="s">
        <v>891</v>
      </c>
      <c r="L2288" s="1" t="s">
        <v>3332</v>
      </c>
      <c r="M2288" s="1"/>
      <c r="N2288" s="1"/>
      <c r="O2288" s="1"/>
      <c r="P2288" s="40">
        <v>560.2607960298526</v>
      </c>
      <c r="Q2288" s="37" t="str">
        <f>IF(C2288="ForthPoint","ForthPoint",IF(D2288="Intercompany",_xlfn.XLOOKUP(E2288,'Dept Lookup'!B:B,'Dept Lookup'!A:A),Modified!D2288))</f>
        <v>Data Engineering</v>
      </c>
      <c r="R2288" t="str">
        <f t="shared" si="179"/>
        <v>The Blackstone Group</v>
      </c>
      <c r="S2288" s="1" t="s">
        <v>707</v>
      </c>
      <c r="T2288">
        <f t="shared" si="180"/>
        <v>0</v>
      </c>
      <c r="U2288" s="25" t="str">
        <f>IF(K2288&gt;0,K2288,_xlfn.XLOOKUP(M2288,'Client Lookup'!L:L,'Client Lookup'!N:N))</f>
        <v>25160</v>
      </c>
      <c r="V2288" t="str">
        <f>_xlfn.XLOOKUP(_xlfn.NUMBERVALUE(U2288),'Project Lookup'!X:X,'Project Lookup'!B:B)</f>
        <v>Blackstone SOW #12</v>
      </c>
      <c r="X2288" t="str">
        <f t="shared" si="181"/>
        <v>468 Blackstone Inc. : 988 Blackstone SOW #12</v>
      </c>
      <c r="Y2288" t="str">
        <f t="shared" si="182"/>
        <v>468 Blackstone Inc.</v>
      </c>
      <c r="Z2288" t="str">
        <f t="shared" si="183"/>
        <v>468 Blackstone Inc.</v>
      </c>
      <c r="AA2288" t="str">
        <f>_xlfn.XLOOKUP(Z2288,'Client Lookup'!A:A,'Client Lookup'!C:C)</f>
        <v>The Blackstone Group</v>
      </c>
      <c r="AC2288" t="e">
        <f>_xlfn.XLOOKUP(K2288,'Results vs Forecast'!K:K,'Results vs Forecast'!K:K)</f>
        <v>#N/A</v>
      </c>
    </row>
    <row r="2289" spans="1:29" hidden="1">
      <c r="A2289" s="39"/>
      <c r="B2289" s="1" t="s">
        <v>700</v>
      </c>
      <c r="C2289" s="1" t="s">
        <v>1370</v>
      </c>
      <c r="D2289" s="1" t="s">
        <v>17</v>
      </c>
      <c r="E2289" s="1" t="s">
        <v>17</v>
      </c>
      <c r="F2289" s="2">
        <v>45535</v>
      </c>
      <c r="G2289" s="2">
        <v>45505</v>
      </c>
      <c r="H2289" s="1" t="s">
        <v>5828</v>
      </c>
      <c r="I2289" s="1" t="s">
        <v>5829</v>
      </c>
      <c r="J2289" s="1" t="s">
        <v>613</v>
      </c>
      <c r="K2289" s="1" t="s">
        <v>854</v>
      </c>
      <c r="L2289" s="1"/>
      <c r="M2289" s="1"/>
      <c r="N2289" s="1"/>
      <c r="O2289" s="1"/>
      <c r="P2289" s="40">
        <v>312.14530064520358</v>
      </c>
      <c r="Q2289" s="37" t="str">
        <f>IF(C2289="ForthPoint","ForthPoint",IF(D2289="Intercompany",_xlfn.XLOOKUP(E2289,'Dept Lookup'!B:B,'Dept Lookup'!A:A),Modified!D2289))</f>
        <v>Data Engineering</v>
      </c>
      <c r="R2289" t="str">
        <f t="shared" si="179"/>
        <v>Pixability</v>
      </c>
      <c r="S2289" s="1" t="s">
        <v>707</v>
      </c>
      <c r="T2289">
        <f t="shared" si="180"/>
        <v>0</v>
      </c>
      <c r="U2289" s="25" t="str">
        <f>IF(K2289&gt;0,K2289,_xlfn.XLOOKUP(M2289,'Client Lookup'!L:L,'Client Lookup'!N:N))</f>
        <v>25155</v>
      </c>
      <c r="V2289" t="str">
        <f>_xlfn.XLOOKUP(_xlfn.NUMBERVALUE(U2289),'Project Lookup'!X:X,'Project Lookup'!B:B)</f>
        <v>Pixability SOW#3</v>
      </c>
      <c r="X2289" t="str">
        <f t="shared" si="181"/>
        <v>466 Pixability Inc. : 983 Pixability SOW#3</v>
      </c>
      <c r="Y2289" t="str">
        <f t="shared" si="182"/>
        <v>466 Pixability Inc.</v>
      </c>
      <c r="Z2289" t="str">
        <f t="shared" si="183"/>
        <v>466 Pixability Inc.</v>
      </c>
      <c r="AA2289" t="str">
        <f>_xlfn.XLOOKUP(Z2289,'Client Lookup'!A:A,'Client Lookup'!C:C)</f>
        <v>Pixability</v>
      </c>
      <c r="AC2289" t="e">
        <f>_xlfn.XLOOKUP(K2289,'Results vs Forecast'!K:K,'Results vs Forecast'!K:K)</f>
        <v>#N/A</v>
      </c>
    </row>
    <row r="2290" spans="1:29" hidden="1">
      <c r="A2290" s="39"/>
      <c r="B2290" s="1" t="s">
        <v>700</v>
      </c>
      <c r="C2290" s="1" t="s">
        <v>1370</v>
      </c>
      <c r="D2290" s="1" t="s">
        <v>17</v>
      </c>
      <c r="E2290" s="1" t="s">
        <v>17</v>
      </c>
      <c r="F2290" s="2">
        <v>45535</v>
      </c>
      <c r="G2290" s="2">
        <v>45505</v>
      </c>
      <c r="H2290" s="1" t="s">
        <v>5830</v>
      </c>
      <c r="I2290" s="1" t="s">
        <v>5831</v>
      </c>
      <c r="J2290" s="1" t="s">
        <v>812</v>
      </c>
      <c r="K2290" s="1" t="s">
        <v>795</v>
      </c>
      <c r="L2290" s="1" t="s">
        <v>3324</v>
      </c>
      <c r="M2290" s="1"/>
      <c r="N2290" s="1"/>
      <c r="O2290" s="1"/>
      <c r="P2290" s="40">
        <v>392.1825572208968</v>
      </c>
      <c r="Q2290" s="37" t="str">
        <f>IF(C2290="ForthPoint","ForthPoint",IF(D2290="Intercompany",_xlfn.XLOOKUP(E2290,'Dept Lookup'!B:B,'Dept Lookup'!A:A),Modified!D2290))</f>
        <v>Data Engineering</v>
      </c>
      <c r="R2290" t="str">
        <f t="shared" si="179"/>
        <v>Globalization Partners</v>
      </c>
      <c r="S2290" s="1" t="s">
        <v>707</v>
      </c>
      <c r="T2290">
        <f t="shared" si="180"/>
        <v>0</v>
      </c>
      <c r="U2290" s="25" t="str">
        <f>IF(K2290&gt;0,K2290,_xlfn.XLOOKUP(M2290,'Client Lookup'!L:L,'Client Lookup'!N:N))</f>
        <v>35885</v>
      </c>
      <c r="V2290" t="str">
        <f>_xlfn.XLOOKUP(_xlfn.NUMBERVALUE(U2290),'Project Lookup'!X:X,'Project Lookup'!B:B)</f>
        <v>Globalization Partners SOW #41 - Data Engineering Team Renewal</v>
      </c>
      <c r="X2290" t="str">
        <f t="shared" si="181"/>
        <v>460 Globalization Partners Inc. : 1349 Globalization Partners SOW #41 - Data Engineering Team Renewal</v>
      </c>
      <c r="Y2290" t="str">
        <f t="shared" si="182"/>
        <v>460 Globalization Partners Inc.</v>
      </c>
      <c r="Z2290" t="str">
        <f t="shared" si="183"/>
        <v>460 Globalization Partners Inc.</v>
      </c>
      <c r="AA2290" t="str">
        <f>_xlfn.XLOOKUP(Z2290,'Client Lookup'!A:A,'Client Lookup'!C:C)</f>
        <v>Globalization Partners</v>
      </c>
      <c r="AC2290" t="e">
        <f>_xlfn.XLOOKUP(K2290,'Results vs Forecast'!K:K,'Results vs Forecast'!K:K)</f>
        <v>#N/A</v>
      </c>
    </row>
    <row r="2291" spans="1:29" hidden="1">
      <c r="A2291" s="39"/>
      <c r="B2291" s="1" t="s">
        <v>700</v>
      </c>
      <c r="C2291" s="1" t="s">
        <v>1370</v>
      </c>
      <c r="D2291" s="1" t="s">
        <v>17</v>
      </c>
      <c r="E2291" s="1" t="s">
        <v>17</v>
      </c>
      <c r="F2291" s="2">
        <v>45535</v>
      </c>
      <c r="G2291" s="2">
        <v>45505</v>
      </c>
      <c r="H2291" s="1" t="s">
        <v>5832</v>
      </c>
      <c r="I2291" s="1" t="s">
        <v>5833</v>
      </c>
      <c r="J2291" s="1" t="s">
        <v>617</v>
      </c>
      <c r="K2291" s="1" t="s">
        <v>860</v>
      </c>
      <c r="L2291" s="1" t="s">
        <v>2892</v>
      </c>
      <c r="M2291" s="1"/>
      <c r="N2291" s="1"/>
      <c r="O2291" s="1"/>
      <c r="P2291" s="40">
        <v>210.0977985111947</v>
      </c>
      <c r="Q2291" s="37" t="str">
        <f>IF(C2291="ForthPoint","ForthPoint",IF(D2291="Intercompany",_xlfn.XLOOKUP(E2291,'Dept Lookup'!B:B,'Dept Lookup'!A:A),Modified!D2291))</f>
        <v>Data Engineering</v>
      </c>
      <c r="R2291" t="str">
        <f t="shared" si="179"/>
        <v>Roku</v>
      </c>
      <c r="S2291" s="1" t="s">
        <v>707</v>
      </c>
      <c r="T2291">
        <f t="shared" si="180"/>
        <v>0</v>
      </c>
      <c r="U2291" s="25" t="str">
        <f>IF(K2291&gt;0,K2291,_xlfn.XLOOKUP(M2291,'Client Lookup'!L:L,'Client Lookup'!N:N))</f>
        <v>25138</v>
      </c>
      <c r="V2291" t="str">
        <f>_xlfn.XLOOKUP(_xlfn.NUMBERVALUE(U2291),'Project Lookup'!X:X,'Project Lookup'!B:B)</f>
        <v>SOW#1 2024 - DE &amp; BI Team</v>
      </c>
      <c r="X2291" t="str">
        <f t="shared" si="181"/>
        <v>459 Roku Inc. : 966 SOW#1 2024 - DE &amp; BI Team</v>
      </c>
      <c r="Y2291" t="str">
        <f t="shared" si="182"/>
        <v>459 Roku Inc.</v>
      </c>
      <c r="Z2291" t="str">
        <f t="shared" si="183"/>
        <v>459 Roku Inc.</v>
      </c>
      <c r="AA2291" t="str">
        <f>_xlfn.XLOOKUP(Z2291,'Client Lookup'!A:A,'Client Lookup'!C:C)</f>
        <v>Roku</v>
      </c>
      <c r="AC2291" t="e">
        <f>_xlfn.XLOOKUP(K2291,'Results vs Forecast'!K:K,'Results vs Forecast'!K:K)</f>
        <v>#N/A</v>
      </c>
    </row>
    <row r="2292" spans="1:29" hidden="1">
      <c r="A2292" s="39"/>
      <c r="B2292" s="1" t="s">
        <v>700</v>
      </c>
      <c r="C2292" s="1" t="s">
        <v>1370</v>
      </c>
      <c r="D2292" s="1" t="s">
        <v>17</v>
      </c>
      <c r="E2292" s="1" t="s">
        <v>17</v>
      </c>
      <c r="F2292" s="2">
        <v>45535</v>
      </c>
      <c r="G2292" s="2">
        <v>45505</v>
      </c>
      <c r="H2292" s="1" t="s">
        <v>5834</v>
      </c>
      <c r="I2292" s="1" t="s">
        <v>5835</v>
      </c>
      <c r="J2292" s="1" t="s">
        <v>645</v>
      </c>
      <c r="K2292" s="1" t="s">
        <v>891</v>
      </c>
      <c r="L2292" s="1" t="s">
        <v>3332</v>
      </c>
      <c r="M2292" s="1"/>
      <c r="N2292" s="1"/>
      <c r="O2292" s="1"/>
      <c r="P2292" s="40">
        <v>480.22353945415932</v>
      </c>
      <c r="Q2292" s="37" t="str">
        <f>IF(C2292="ForthPoint","ForthPoint",IF(D2292="Intercompany",_xlfn.XLOOKUP(E2292,'Dept Lookup'!B:B,'Dept Lookup'!A:A),Modified!D2292))</f>
        <v>Data Engineering</v>
      </c>
      <c r="R2292" t="str">
        <f t="shared" si="179"/>
        <v>The Blackstone Group</v>
      </c>
      <c r="S2292" s="1" t="s">
        <v>707</v>
      </c>
      <c r="T2292">
        <f t="shared" si="180"/>
        <v>0</v>
      </c>
      <c r="U2292" s="25" t="str">
        <f>IF(K2292&gt;0,K2292,_xlfn.XLOOKUP(M2292,'Client Lookup'!L:L,'Client Lookup'!N:N))</f>
        <v>25160</v>
      </c>
      <c r="V2292" t="str">
        <f>_xlfn.XLOOKUP(_xlfn.NUMBERVALUE(U2292),'Project Lookup'!X:X,'Project Lookup'!B:B)</f>
        <v>Blackstone SOW #12</v>
      </c>
      <c r="X2292" t="str">
        <f t="shared" si="181"/>
        <v>468 Blackstone Inc. : 988 Blackstone SOW #12</v>
      </c>
      <c r="Y2292" t="str">
        <f t="shared" si="182"/>
        <v>468 Blackstone Inc.</v>
      </c>
      <c r="Z2292" t="str">
        <f t="shared" si="183"/>
        <v>468 Blackstone Inc.</v>
      </c>
      <c r="AA2292" t="str">
        <f>_xlfn.XLOOKUP(Z2292,'Client Lookup'!A:A,'Client Lookup'!C:C)</f>
        <v>The Blackstone Group</v>
      </c>
      <c r="AC2292" t="e">
        <f>_xlfn.XLOOKUP(K2292,'Results vs Forecast'!K:K,'Results vs Forecast'!K:K)</f>
        <v>#N/A</v>
      </c>
    </row>
    <row r="2293" spans="1:29" hidden="1">
      <c r="A2293" s="39"/>
      <c r="B2293" s="1" t="s">
        <v>700</v>
      </c>
      <c r="C2293" s="1" t="s">
        <v>1370</v>
      </c>
      <c r="D2293" s="1" t="s">
        <v>17</v>
      </c>
      <c r="E2293" s="1" t="s">
        <v>17</v>
      </c>
      <c r="F2293" s="2">
        <v>45535</v>
      </c>
      <c r="G2293" s="2">
        <v>45505</v>
      </c>
      <c r="H2293" s="1" t="s">
        <v>5836</v>
      </c>
      <c r="I2293" s="1" t="s">
        <v>5837</v>
      </c>
      <c r="J2293" s="1" t="s">
        <v>645</v>
      </c>
      <c r="K2293" s="1" t="s">
        <v>891</v>
      </c>
      <c r="L2293" s="1" t="s">
        <v>3332</v>
      </c>
      <c r="M2293" s="1"/>
      <c r="N2293" s="1"/>
      <c r="O2293" s="1"/>
      <c r="P2293" s="40">
        <v>536.24961905714463</v>
      </c>
      <c r="Q2293" s="37" t="str">
        <f>IF(C2293="ForthPoint","ForthPoint",IF(D2293="Intercompany",_xlfn.XLOOKUP(E2293,'Dept Lookup'!B:B,'Dept Lookup'!A:A),Modified!D2293))</f>
        <v>Data Engineering</v>
      </c>
      <c r="R2293" t="str">
        <f t="shared" si="179"/>
        <v>The Blackstone Group</v>
      </c>
      <c r="S2293" s="1" t="s">
        <v>707</v>
      </c>
      <c r="T2293">
        <f t="shared" si="180"/>
        <v>0</v>
      </c>
      <c r="U2293" s="25" t="str">
        <f>IF(K2293&gt;0,K2293,_xlfn.XLOOKUP(M2293,'Client Lookup'!L:L,'Client Lookup'!N:N))</f>
        <v>25160</v>
      </c>
      <c r="V2293" t="str">
        <f>_xlfn.XLOOKUP(_xlfn.NUMBERVALUE(U2293),'Project Lookup'!X:X,'Project Lookup'!B:B)</f>
        <v>Blackstone SOW #12</v>
      </c>
      <c r="X2293" t="str">
        <f t="shared" si="181"/>
        <v>468 Blackstone Inc. : 988 Blackstone SOW #12</v>
      </c>
      <c r="Y2293" t="str">
        <f t="shared" si="182"/>
        <v>468 Blackstone Inc.</v>
      </c>
      <c r="Z2293" t="str">
        <f t="shared" si="183"/>
        <v>468 Blackstone Inc.</v>
      </c>
      <c r="AA2293" t="str">
        <f>_xlfn.XLOOKUP(Z2293,'Client Lookup'!A:A,'Client Lookup'!C:C)</f>
        <v>The Blackstone Group</v>
      </c>
      <c r="AC2293" t="e">
        <f>_xlfn.XLOOKUP(K2293,'Results vs Forecast'!K:K,'Results vs Forecast'!K:K)</f>
        <v>#N/A</v>
      </c>
    </row>
    <row r="2294" spans="1:29" hidden="1">
      <c r="A2294" s="39"/>
      <c r="B2294" s="1" t="s">
        <v>700</v>
      </c>
      <c r="C2294" s="1" t="s">
        <v>1370</v>
      </c>
      <c r="D2294" s="1" t="s">
        <v>17</v>
      </c>
      <c r="E2294" s="1" t="s">
        <v>17</v>
      </c>
      <c r="F2294" s="2">
        <v>45535</v>
      </c>
      <c r="G2294" s="2">
        <v>45505</v>
      </c>
      <c r="H2294" s="1" t="s">
        <v>5838</v>
      </c>
      <c r="I2294" s="1" t="s">
        <v>5839</v>
      </c>
      <c r="J2294" s="1" t="s">
        <v>645</v>
      </c>
      <c r="K2294" s="1" t="s">
        <v>891</v>
      </c>
      <c r="L2294" s="1" t="s">
        <v>3332</v>
      </c>
      <c r="M2294" s="1"/>
      <c r="N2294" s="1"/>
      <c r="O2294" s="1"/>
      <c r="P2294" s="40">
        <v>320.14902630277288</v>
      </c>
      <c r="Q2294" s="37" t="str">
        <f>IF(C2294="ForthPoint","ForthPoint",IF(D2294="Intercompany",_xlfn.XLOOKUP(E2294,'Dept Lookup'!B:B,'Dept Lookup'!A:A),Modified!D2294))</f>
        <v>Data Engineering</v>
      </c>
      <c r="R2294" t="str">
        <f t="shared" si="179"/>
        <v>The Blackstone Group</v>
      </c>
      <c r="S2294" s="1" t="s">
        <v>707</v>
      </c>
      <c r="T2294">
        <f t="shared" si="180"/>
        <v>0</v>
      </c>
      <c r="U2294" s="25" t="str">
        <f>IF(K2294&gt;0,K2294,_xlfn.XLOOKUP(M2294,'Client Lookup'!L:L,'Client Lookup'!N:N))</f>
        <v>25160</v>
      </c>
      <c r="V2294" t="str">
        <f>_xlfn.XLOOKUP(_xlfn.NUMBERVALUE(U2294),'Project Lookup'!X:X,'Project Lookup'!B:B)</f>
        <v>Blackstone SOW #12</v>
      </c>
      <c r="X2294" t="str">
        <f t="shared" si="181"/>
        <v>468 Blackstone Inc. : 988 Blackstone SOW #12</v>
      </c>
      <c r="Y2294" t="str">
        <f t="shared" si="182"/>
        <v>468 Blackstone Inc.</v>
      </c>
      <c r="Z2294" t="str">
        <f t="shared" si="183"/>
        <v>468 Blackstone Inc.</v>
      </c>
      <c r="AA2294" t="str">
        <f>_xlfn.XLOOKUP(Z2294,'Client Lookup'!A:A,'Client Lookup'!C:C)</f>
        <v>The Blackstone Group</v>
      </c>
      <c r="AC2294" t="e">
        <f>_xlfn.XLOOKUP(K2294,'Results vs Forecast'!K:K,'Results vs Forecast'!K:K)</f>
        <v>#N/A</v>
      </c>
    </row>
    <row r="2295" spans="1:29" hidden="1">
      <c r="A2295" s="39"/>
      <c r="B2295" s="1" t="s">
        <v>700</v>
      </c>
      <c r="C2295" s="1" t="s">
        <v>701</v>
      </c>
      <c r="D2295" s="1" t="s">
        <v>17</v>
      </c>
      <c r="E2295" s="1" t="s">
        <v>17</v>
      </c>
      <c r="F2295" s="2">
        <v>45535</v>
      </c>
      <c r="G2295" s="2">
        <v>45505</v>
      </c>
      <c r="H2295" s="1" t="s">
        <v>5840</v>
      </c>
      <c r="I2295" s="1" t="s">
        <v>5841</v>
      </c>
      <c r="J2295" s="1" t="s">
        <v>666</v>
      </c>
      <c r="K2295" s="1" t="s">
        <v>917</v>
      </c>
      <c r="L2295" s="1" t="s">
        <v>1865</v>
      </c>
      <c r="M2295" s="1"/>
      <c r="N2295" s="1"/>
      <c r="O2295" s="1"/>
      <c r="P2295" s="40">
        <v>140.36000000000001</v>
      </c>
      <c r="Q2295" s="37" t="str">
        <f>IF(C2295="ForthPoint","ForthPoint",IF(D2295="Intercompany",_xlfn.XLOOKUP(E2295,'Dept Lookup'!B:B,'Dept Lookup'!A:A),Modified!D2295))</f>
        <v>Data Engineering</v>
      </c>
      <c r="R2295" t="str">
        <f t="shared" si="179"/>
        <v>Visa</v>
      </c>
      <c r="S2295" s="1" t="s">
        <v>707</v>
      </c>
      <c r="T2295">
        <f t="shared" si="180"/>
        <v>0</v>
      </c>
      <c r="U2295" s="25" t="str">
        <f>IF(K2295&gt;0,K2295,_xlfn.XLOOKUP(M2295,'Client Lookup'!L:L,'Client Lookup'!N:N))</f>
        <v>31318</v>
      </c>
      <c r="V2295" t="str">
        <f>_xlfn.XLOOKUP(_xlfn.NUMBERVALUE(U2295),'Project Lookup'!X:X,'Project Lookup'!B:B)</f>
        <v>NextGen Solutions</v>
      </c>
      <c r="X2295" t="str">
        <f t="shared" si="181"/>
        <v>11 Visa : 1246 NextGen Solutions</v>
      </c>
      <c r="Y2295" t="str">
        <f t="shared" si="182"/>
        <v>11 Visa</v>
      </c>
      <c r="Z2295" t="str">
        <f t="shared" si="183"/>
        <v>11 Visa</v>
      </c>
      <c r="AA2295" t="str">
        <f>_xlfn.XLOOKUP(Z2295,'Client Lookup'!A:A,'Client Lookup'!C:C)</f>
        <v>Visa</v>
      </c>
      <c r="AC2295" t="e">
        <f>_xlfn.XLOOKUP(K2295,'Results vs Forecast'!K:K,'Results vs Forecast'!K:K)</f>
        <v>#N/A</v>
      </c>
    </row>
    <row r="2296" spans="1:29" hidden="1">
      <c r="A2296" s="39"/>
      <c r="B2296" s="1" t="s">
        <v>700</v>
      </c>
      <c r="C2296" s="1" t="s">
        <v>1370</v>
      </c>
      <c r="D2296" s="1" t="s">
        <v>17</v>
      </c>
      <c r="E2296" s="1" t="s">
        <v>17</v>
      </c>
      <c r="F2296" s="2">
        <v>45535</v>
      </c>
      <c r="G2296" s="2">
        <v>45505</v>
      </c>
      <c r="H2296" s="1" t="s">
        <v>5842</v>
      </c>
      <c r="I2296" s="1" t="s">
        <v>5843</v>
      </c>
      <c r="J2296" s="1" t="s">
        <v>913</v>
      </c>
      <c r="K2296" s="1" t="s">
        <v>894</v>
      </c>
      <c r="L2296" s="1" t="s">
        <v>3327</v>
      </c>
      <c r="M2296" s="1"/>
      <c r="N2296" s="1"/>
      <c r="O2296" s="1"/>
      <c r="P2296" s="40">
        <v>560.2607960298526</v>
      </c>
      <c r="Q2296" s="37" t="str">
        <f>IF(C2296="ForthPoint","ForthPoint",IF(D2296="Intercompany",_xlfn.XLOOKUP(E2296,'Dept Lookup'!B:B,'Dept Lookup'!A:A),Modified!D2296))</f>
        <v>Data Engineering</v>
      </c>
      <c r="R2296" t="str">
        <f t="shared" si="179"/>
        <v>The Blackstone Group</v>
      </c>
      <c r="S2296" s="1" t="s">
        <v>707</v>
      </c>
      <c r="T2296">
        <f t="shared" si="180"/>
        <v>0</v>
      </c>
      <c r="U2296" s="25" t="str">
        <f>IF(K2296&gt;0,K2296,_xlfn.XLOOKUP(M2296,'Client Lookup'!L:L,'Client Lookup'!N:N))</f>
        <v>32037</v>
      </c>
      <c r="V2296" t="str">
        <f>_xlfn.XLOOKUP(_xlfn.NUMBERVALUE(U2296),'Project Lookup'!X:X,'Project Lookup'!B:B)</f>
        <v>Blackstone - SOW#26 BE Engineer Insurance Team (Scott S.)</v>
      </c>
      <c r="X2296" t="str">
        <f t="shared" si="181"/>
        <v>468 Blackstone Inc. : 1256 Blackstone - SOW#26 BE Engineer Insurance Team (Scott S.)</v>
      </c>
      <c r="Y2296" t="str">
        <f t="shared" si="182"/>
        <v>468 Blackstone Inc.</v>
      </c>
      <c r="Z2296" t="str">
        <f t="shared" si="183"/>
        <v>468 Blackstone Inc.</v>
      </c>
      <c r="AA2296" t="str">
        <f>_xlfn.XLOOKUP(Z2296,'Client Lookup'!A:A,'Client Lookup'!C:C)</f>
        <v>The Blackstone Group</v>
      </c>
      <c r="AC2296" t="e">
        <f>_xlfn.XLOOKUP(K2296,'Results vs Forecast'!K:K,'Results vs Forecast'!K:K)</f>
        <v>#N/A</v>
      </c>
    </row>
    <row r="2297" spans="1:29" hidden="1">
      <c r="A2297" s="39"/>
      <c r="B2297" s="1" t="s">
        <v>700</v>
      </c>
      <c r="C2297" s="1" t="s">
        <v>1370</v>
      </c>
      <c r="D2297" s="1" t="s">
        <v>17</v>
      </c>
      <c r="E2297" s="1" t="s">
        <v>17</v>
      </c>
      <c r="F2297" s="2">
        <v>45535</v>
      </c>
      <c r="G2297" s="2">
        <v>45505</v>
      </c>
      <c r="H2297" s="1" t="s">
        <v>5844</v>
      </c>
      <c r="I2297" s="1" t="s">
        <v>5845</v>
      </c>
      <c r="J2297" s="1" t="s">
        <v>587</v>
      </c>
      <c r="K2297" s="1" t="s">
        <v>840</v>
      </c>
      <c r="L2297" s="1" t="s">
        <v>3446</v>
      </c>
      <c r="M2297" s="1"/>
      <c r="N2297" s="1"/>
      <c r="O2297" s="1"/>
      <c r="P2297" s="40">
        <v>240.11176972707966</v>
      </c>
      <c r="Q2297" s="37" t="str">
        <f>IF(C2297="ForthPoint","ForthPoint",IF(D2297="Intercompany",_xlfn.XLOOKUP(E2297,'Dept Lookup'!B:B,'Dept Lookup'!A:A),Modified!D2297))</f>
        <v>Data Engineering</v>
      </c>
      <c r="R2297" t="str">
        <f t="shared" si="179"/>
        <v>Madhive</v>
      </c>
      <c r="S2297" s="1" t="s">
        <v>707</v>
      </c>
      <c r="T2297">
        <f t="shared" si="180"/>
        <v>0</v>
      </c>
      <c r="U2297" s="25" t="str">
        <f>IF(K2297&gt;0,K2297,_xlfn.XLOOKUP(M2297,'Client Lookup'!L:L,'Client Lookup'!N:N))</f>
        <v>26788</v>
      </c>
      <c r="V2297" t="str">
        <f>_xlfn.XLOOKUP(_xlfn.NUMBERVALUE(U2297),'Project Lookup'!X:X,'Project Lookup'!B:B)</f>
        <v>Madhive - SOW1</v>
      </c>
      <c r="X2297" t="str">
        <f t="shared" si="181"/>
        <v>482 Madhive : 1111 Madhive - SOW1</v>
      </c>
      <c r="Y2297" t="str">
        <f t="shared" si="182"/>
        <v>482 Madhive</v>
      </c>
      <c r="Z2297" t="str">
        <f t="shared" si="183"/>
        <v>482 Madhive</v>
      </c>
      <c r="AA2297" t="str">
        <f>_xlfn.XLOOKUP(Z2297,'Client Lookup'!A:A,'Client Lookup'!C:C)</f>
        <v>Madhive</v>
      </c>
      <c r="AC2297" t="e">
        <f>_xlfn.XLOOKUP(K2297,'Results vs Forecast'!K:K,'Results vs Forecast'!K:K)</f>
        <v>#N/A</v>
      </c>
    </row>
    <row r="2298" spans="1:29" hidden="1">
      <c r="A2298" s="39"/>
      <c r="B2298" s="1" t="s">
        <v>700</v>
      </c>
      <c r="C2298" s="1" t="s">
        <v>1370</v>
      </c>
      <c r="D2298" s="1" t="s">
        <v>17</v>
      </c>
      <c r="E2298" s="1" t="s">
        <v>17</v>
      </c>
      <c r="F2298" s="2">
        <v>45535</v>
      </c>
      <c r="G2298" s="2">
        <v>45505</v>
      </c>
      <c r="H2298" s="1" t="s">
        <v>5846</v>
      </c>
      <c r="I2298" s="1" t="s">
        <v>5847</v>
      </c>
      <c r="J2298" s="1" t="s">
        <v>816</v>
      </c>
      <c r="K2298" s="1" t="s">
        <v>798</v>
      </c>
      <c r="L2298" s="1" t="s">
        <v>3413</v>
      </c>
      <c r="M2298" s="1"/>
      <c r="N2298" s="1"/>
      <c r="O2298" s="1"/>
      <c r="P2298" s="40">
        <v>376.17510590575813</v>
      </c>
      <c r="Q2298" s="37" t="str">
        <f>IF(C2298="ForthPoint","ForthPoint",IF(D2298="Intercompany",_xlfn.XLOOKUP(E2298,'Dept Lookup'!B:B,'Dept Lookup'!A:A),Modified!D2298))</f>
        <v>Data Engineering</v>
      </c>
      <c r="R2298" t="str">
        <f t="shared" si="179"/>
        <v>Globalization Partners</v>
      </c>
      <c r="S2298" s="1" t="s">
        <v>707</v>
      </c>
      <c r="T2298">
        <f t="shared" si="180"/>
        <v>0</v>
      </c>
      <c r="U2298" s="25" t="str">
        <f>IF(K2298&gt;0,K2298,_xlfn.XLOOKUP(M2298,'Client Lookup'!L:L,'Client Lookup'!N:N))</f>
        <v>36409</v>
      </c>
      <c r="V2298" t="str">
        <f>_xlfn.XLOOKUP(_xlfn.NUMBERVALUE(U2298),'Project Lookup'!X:X,'Project Lookup'!B:B)</f>
        <v>Globalization Partners SOW #39 - Data Engineering Team  Renewal</v>
      </c>
      <c r="X2298" t="str">
        <f t="shared" si="181"/>
        <v>460 Globalization Partners Inc. : 1366 Globalization Partners SOW #39 - Data Engineering Team  Renewal</v>
      </c>
      <c r="Y2298" t="str">
        <f t="shared" si="182"/>
        <v>460 Globalization Partners Inc.</v>
      </c>
      <c r="Z2298" t="str">
        <f t="shared" si="183"/>
        <v>460 Globalization Partners Inc.</v>
      </c>
      <c r="AA2298" t="str">
        <f>_xlfn.XLOOKUP(Z2298,'Client Lookup'!A:A,'Client Lookup'!C:C)</f>
        <v>Globalization Partners</v>
      </c>
      <c r="AC2298" t="e">
        <f>_xlfn.XLOOKUP(K2298,'Results vs Forecast'!K:K,'Results vs Forecast'!K:K)</f>
        <v>#N/A</v>
      </c>
    </row>
    <row r="2299" spans="1:29" hidden="1">
      <c r="A2299" s="39"/>
      <c r="B2299" s="1" t="s">
        <v>700</v>
      </c>
      <c r="C2299" s="1" t="s">
        <v>1370</v>
      </c>
      <c r="D2299" s="1" t="s">
        <v>17</v>
      </c>
      <c r="E2299" s="1" t="s">
        <v>17</v>
      </c>
      <c r="F2299" s="2">
        <v>45535</v>
      </c>
      <c r="G2299" s="2">
        <v>45505</v>
      </c>
      <c r="H2299" s="1" t="s">
        <v>5848</v>
      </c>
      <c r="I2299" s="1" t="s">
        <v>5849</v>
      </c>
      <c r="J2299" s="1" t="s">
        <v>620</v>
      </c>
      <c r="K2299" s="1" t="s">
        <v>862</v>
      </c>
      <c r="L2299" s="1" t="s">
        <v>3343</v>
      </c>
      <c r="M2299" s="1"/>
      <c r="N2299" s="1"/>
      <c r="O2299" s="1"/>
      <c r="P2299" s="40">
        <v>160.07451315138644</v>
      </c>
      <c r="Q2299" s="37" t="str">
        <f>IF(C2299="ForthPoint","ForthPoint",IF(D2299="Intercompany",_xlfn.XLOOKUP(E2299,'Dept Lookup'!B:B,'Dept Lookup'!A:A),Modified!D2299))</f>
        <v>Data Engineering</v>
      </c>
      <c r="R2299" t="str">
        <f t="shared" si="179"/>
        <v>Sincera</v>
      </c>
      <c r="S2299" s="1" t="s">
        <v>707</v>
      </c>
      <c r="T2299">
        <f t="shared" si="180"/>
        <v>0</v>
      </c>
      <c r="U2299" s="25" t="str">
        <f>IF(K2299&gt;0,K2299,_xlfn.XLOOKUP(M2299,'Client Lookup'!L:L,'Client Lookup'!N:N))</f>
        <v>28145</v>
      </c>
      <c r="V2299" t="str">
        <f>_xlfn.XLOOKUP(_xlfn.NUMBERVALUE(U2299),'Project Lookup'!X:X,'Project Lookup'!B:B)</f>
        <v>Sincera SOW 4 - DE Team</v>
      </c>
      <c r="X2299" t="str">
        <f t="shared" si="181"/>
        <v>465 Sincera Technologies LLC : 1146 Sincera SOW 4 - DE Team</v>
      </c>
      <c r="Y2299" t="str">
        <f t="shared" si="182"/>
        <v>465 Sincera Technologies LLC</v>
      </c>
      <c r="Z2299" t="str">
        <f t="shared" si="183"/>
        <v>465 Sincera Technologies LLC</v>
      </c>
      <c r="AA2299" t="str">
        <f>_xlfn.XLOOKUP(Z2299,'Client Lookup'!A:A,'Client Lookup'!C:C)</f>
        <v>Sincera</v>
      </c>
      <c r="AC2299" t="e">
        <f>_xlfn.XLOOKUP(K2299,'Results vs Forecast'!K:K,'Results vs Forecast'!K:K)</f>
        <v>#N/A</v>
      </c>
    </row>
    <row r="2300" spans="1:29" hidden="1">
      <c r="A2300" s="39"/>
      <c r="B2300" s="1" t="s">
        <v>700</v>
      </c>
      <c r="C2300" s="1" t="s">
        <v>1370</v>
      </c>
      <c r="D2300" s="1" t="s">
        <v>17</v>
      </c>
      <c r="E2300" s="1" t="s">
        <v>17</v>
      </c>
      <c r="F2300" s="2">
        <v>45535</v>
      </c>
      <c r="G2300" s="2">
        <v>45505</v>
      </c>
      <c r="H2300" s="1" t="s">
        <v>5850</v>
      </c>
      <c r="I2300" s="1" t="s">
        <v>5851</v>
      </c>
      <c r="J2300" s="1" t="s">
        <v>617</v>
      </c>
      <c r="K2300" s="1" t="s">
        <v>860</v>
      </c>
      <c r="L2300" s="1" t="s">
        <v>2892</v>
      </c>
      <c r="M2300" s="1"/>
      <c r="N2300" s="1"/>
      <c r="O2300" s="1"/>
      <c r="P2300" s="40">
        <v>340.15834044669617</v>
      </c>
      <c r="Q2300" s="37" t="str">
        <f>IF(C2300="ForthPoint","ForthPoint",IF(D2300="Intercompany",_xlfn.XLOOKUP(E2300,'Dept Lookup'!B:B,'Dept Lookup'!A:A),Modified!D2300))</f>
        <v>Data Engineering</v>
      </c>
      <c r="R2300" t="str">
        <f t="shared" si="179"/>
        <v>Roku</v>
      </c>
      <c r="S2300" s="1" t="s">
        <v>707</v>
      </c>
      <c r="T2300">
        <f t="shared" si="180"/>
        <v>0</v>
      </c>
      <c r="U2300" s="25" t="str">
        <f>IF(K2300&gt;0,K2300,_xlfn.XLOOKUP(M2300,'Client Lookup'!L:L,'Client Lookup'!N:N))</f>
        <v>25138</v>
      </c>
      <c r="V2300" t="str">
        <f>_xlfn.XLOOKUP(_xlfn.NUMBERVALUE(U2300),'Project Lookup'!X:X,'Project Lookup'!B:B)</f>
        <v>SOW#1 2024 - DE &amp; BI Team</v>
      </c>
      <c r="X2300" t="str">
        <f t="shared" si="181"/>
        <v>459 Roku Inc. : 966 SOW#1 2024 - DE &amp; BI Team</v>
      </c>
      <c r="Y2300" t="str">
        <f t="shared" si="182"/>
        <v>459 Roku Inc.</v>
      </c>
      <c r="Z2300" t="str">
        <f t="shared" si="183"/>
        <v>459 Roku Inc.</v>
      </c>
      <c r="AA2300" t="str">
        <f>_xlfn.XLOOKUP(Z2300,'Client Lookup'!A:A,'Client Lookup'!C:C)</f>
        <v>Roku</v>
      </c>
      <c r="AC2300" t="e">
        <f>_xlfn.XLOOKUP(K2300,'Results vs Forecast'!K:K,'Results vs Forecast'!K:K)</f>
        <v>#N/A</v>
      </c>
    </row>
    <row r="2301" spans="1:29" hidden="1">
      <c r="A2301" s="39"/>
      <c r="B2301" s="1" t="s">
        <v>700</v>
      </c>
      <c r="C2301" s="1" t="s">
        <v>1370</v>
      </c>
      <c r="D2301" s="1" t="s">
        <v>17</v>
      </c>
      <c r="E2301" s="1" t="s">
        <v>17</v>
      </c>
      <c r="F2301" s="2">
        <v>45535</v>
      </c>
      <c r="G2301" s="2">
        <v>45505</v>
      </c>
      <c r="H2301" s="1" t="s">
        <v>5852</v>
      </c>
      <c r="I2301" s="1" t="s">
        <v>5853</v>
      </c>
      <c r="J2301" s="1" t="s">
        <v>617</v>
      </c>
      <c r="K2301" s="1" t="s">
        <v>860</v>
      </c>
      <c r="L2301" s="1" t="s">
        <v>2892</v>
      </c>
      <c r="M2301" s="1"/>
      <c r="N2301" s="1"/>
      <c r="O2301" s="1"/>
      <c r="P2301" s="40">
        <v>320.14902630277288</v>
      </c>
      <c r="Q2301" s="37" t="str">
        <f>IF(C2301="ForthPoint","ForthPoint",IF(D2301="Intercompany",_xlfn.XLOOKUP(E2301,'Dept Lookup'!B:B,'Dept Lookup'!A:A),Modified!D2301))</f>
        <v>Data Engineering</v>
      </c>
      <c r="R2301" t="str">
        <f t="shared" si="179"/>
        <v>Roku</v>
      </c>
      <c r="S2301" s="1" t="s">
        <v>707</v>
      </c>
      <c r="T2301">
        <f t="shared" si="180"/>
        <v>0</v>
      </c>
      <c r="U2301" s="25" t="str">
        <f>IF(K2301&gt;0,K2301,_xlfn.XLOOKUP(M2301,'Client Lookup'!L:L,'Client Lookup'!N:N))</f>
        <v>25138</v>
      </c>
      <c r="V2301" t="str">
        <f>_xlfn.XLOOKUP(_xlfn.NUMBERVALUE(U2301),'Project Lookup'!X:X,'Project Lookup'!B:B)</f>
        <v>SOW#1 2024 - DE &amp; BI Team</v>
      </c>
      <c r="X2301" t="str">
        <f t="shared" si="181"/>
        <v>459 Roku Inc. : 966 SOW#1 2024 - DE &amp; BI Team</v>
      </c>
      <c r="Y2301" t="str">
        <f t="shared" si="182"/>
        <v>459 Roku Inc.</v>
      </c>
      <c r="Z2301" t="str">
        <f t="shared" si="183"/>
        <v>459 Roku Inc.</v>
      </c>
      <c r="AA2301" t="str">
        <f>_xlfn.XLOOKUP(Z2301,'Client Lookup'!A:A,'Client Lookup'!C:C)</f>
        <v>Roku</v>
      </c>
      <c r="AC2301" t="e">
        <f>_xlfn.XLOOKUP(K2301,'Results vs Forecast'!K:K,'Results vs Forecast'!K:K)</f>
        <v>#N/A</v>
      </c>
    </row>
    <row r="2302" spans="1:29" hidden="1">
      <c r="A2302" s="39"/>
      <c r="B2302" s="1" t="s">
        <v>700</v>
      </c>
      <c r="C2302" s="1" t="s">
        <v>1370</v>
      </c>
      <c r="D2302" s="1" t="s">
        <v>17</v>
      </c>
      <c r="E2302" s="1" t="s">
        <v>17</v>
      </c>
      <c r="F2302" s="2">
        <v>45535</v>
      </c>
      <c r="G2302" s="2">
        <v>45505</v>
      </c>
      <c r="H2302" s="1" t="s">
        <v>5854</v>
      </c>
      <c r="I2302" s="1" t="s">
        <v>5855</v>
      </c>
      <c r="J2302" s="1" t="s">
        <v>799</v>
      </c>
      <c r="K2302" s="1" t="s">
        <v>797</v>
      </c>
      <c r="L2302" s="1" t="s">
        <v>3338</v>
      </c>
      <c r="M2302" s="1"/>
      <c r="N2302" s="1"/>
      <c r="O2302" s="1"/>
      <c r="P2302" s="40">
        <v>180.08382729530976</v>
      </c>
      <c r="Q2302" s="37" t="str">
        <f>IF(C2302="ForthPoint","ForthPoint",IF(D2302="Intercompany",_xlfn.XLOOKUP(E2302,'Dept Lookup'!B:B,'Dept Lookup'!A:A),Modified!D2302))</f>
        <v>Data Engineering</v>
      </c>
      <c r="R2302" t="str">
        <f t="shared" si="179"/>
        <v>Fedefarma</v>
      </c>
      <c r="S2302" s="1" t="s">
        <v>707</v>
      </c>
      <c r="T2302">
        <f t="shared" si="180"/>
        <v>0</v>
      </c>
      <c r="U2302" s="25" t="str">
        <f>IF(K2302&gt;0,K2302,_xlfn.XLOOKUP(M2302,'Client Lookup'!L:L,'Client Lookup'!N:N))</f>
        <v>28678</v>
      </c>
      <c r="V2302" t="str">
        <f>_xlfn.XLOOKUP(_xlfn.NUMBERVALUE(U2302),'Project Lookup'!X:X,'Project Lookup'!B:B)</f>
        <v>Fedefarma: Landing Zone Assessment &amp; Recommendation Phase</v>
      </c>
      <c r="X2302" t="str">
        <f t="shared" si="181"/>
        <v>456 ICC in Montevideo represents Blend360 : 1166 Fedefarma: Landing Zone Assessment &amp; Recommendation Phase</v>
      </c>
      <c r="Y2302" t="str">
        <f t="shared" si="182"/>
        <v>456 ICC in Montevideo represents Blend360</v>
      </c>
      <c r="Z2302" t="str">
        <f t="shared" si="183"/>
        <v>456 ICC in Montevideo represents Blend360</v>
      </c>
      <c r="AA2302" t="str">
        <f>_xlfn.XLOOKUP(Z2302,'Client Lookup'!A:A,'Client Lookup'!C:C)</f>
        <v>Fedefarma</v>
      </c>
      <c r="AC2302" t="e">
        <f>_xlfn.XLOOKUP(K2302,'Results vs Forecast'!K:K,'Results vs Forecast'!K:K)</f>
        <v>#N/A</v>
      </c>
    </row>
    <row r="2303" spans="1:29" hidden="1">
      <c r="A2303" s="39"/>
      <c r="B2303" s="1" t="s">
        <v>700</v>
      </c>
      <c r="C2303" s="1" t="s">
        <v>1370</v>
      </c>
      <c r="D2303" s="1" t="s">
        <v>17</v>
      </c>
      <c r="E2303" s="1" t="s">
        <v>17</v>
      </c>
      <c r="F2303" s="2">
        <v>45535</v>
      </c>
      <c r="G2303" s="2">
        <v>45505</v>
      </c>
      <c r="H2303" s="1" t="s">
        <v>5856</v>
      </c>
      <c r="I2303" s="1" t="s">
        <v>5857</v>
      </c>
      <c r="J2303" s="1" t="s">
        <v>915</v>
      </c>
      <c r="K2303" s="1" t="s">
        <v>896</v>
      </c>
      <c r="L2303" s="1" t="s">
        <v>3739</v>
      </c>
      <c r="M2303" s="1"/>
      <c r="N2303" s="1"/>
      <c r="O2303" s="1"/>
      <c r="P2303" s="40">
        <v>536.24961905714463</v>
      </c>
      <c r="Q2303" s="37" t="str">
        <f>IF(C2303="ForthPoint","ForthPoint",IF(D2303="Intercompany",_xlfn.XLOOKUP(E2303,'Dept Lookup'!B:B,'Dept Lookup'!A:A),Modified!D2303))</f>
        <v>Data Engineering</v>
      </c>
      <c r="R2303" t="str">
        <f t="shared" si="179"/>
        <v>The Blackstone Group</v>
      </c>
      <c r="S2303" s="1" t="s">
        <v>707</v>
      </c>
      <c r="T2303">
        <f t="shared" si="180"/>
        <v>0</v>
      </c>
      <c r="U2303" s="25" t="str">
        <f>IF(K2303&gt;0,K2303,_xlfn.XLOOKUP(M2303,'Client Lookup'!L:L,'Client Lookup'!N:N))</f>
        <v>32874</v>
      </c>
      <c r="V2303" t="str">
        <f>_xlfn.XLOOKUP(_xlfn.NUMBERVALUE(U2303),'Project Lookup'!X:X,'Project Lookup'!B:B)</f>
        <v>Blackstone - SOW#25 - FS Engineer (Seb Team)</v>
      </c>
      <c r="X2303" t="str">
        <f t="shared" si="181"/>
        <v>468 Blackstone Inc. : 1284 Blackstone - SOW#25 - FS Engineer (Seb Team)</v>
      </c>
      <c r="Y2303" t="str">
        <f t="shared" si="182"/>
        <v>468 Blackstone Inc.</v>
      </c>
      <c r="Z2303" t="str">
        <f t="shared" si="183"/>
        <v>468 Blackstone Inc.</v>
      </c>
      <c r="AA2303" t="str">
        <f>_xlfn.XLOOKUP(Z2303,'Client Lookup'!A:A,'Client Lookup'!C:C)</f>
        <v>The Blackstone Group</v>
      </c>
      <c r="AC2303" t="e">
        <f>_xlfn.XLOOKUP(K2303,'Results vs Forecast'!K:K,'Results vs Forecast'!K:K)</f>
        <v>#N/A</v>
      </c>
    </row>
    <row r="2304" spans="1:29" hidden="1">
      <c r="A2304" s="39"/>
      <c r="B2304" s="1" t="s">
        <v>700</v>
      </c>
      <c r="C2304" s="1" t="s">
        <v>1370</v>
      </c>
      <c r="D2304" s="1" t="s">
        <v>17</v>
      </c>
      <c r="E2304" s="1" t="s">
        <v>17</v>
      </c>
      <c r="F2304" s="2">
        <v>45535</v>
      </c>
      <c r="G2304" s="2">
        <v>45505</v>
      </c>
      <c r="H2304" s="1" t="s">
        <v>5858</v>
      </c>
      <c r="I2304" s="1" t="s">
        <v>5859</v>
      </c>
      <c r="J2304" s="1" t="s">
        <v>617</v>
      </c>
      <c r="K2304" s="1" t="s">
        <v>860</v>
      </c>
      <c r="L2304" s="1" t="s">
        <v>2892</v>
      </c>
      <c r="M2304" s="1"/>
      <c r="N2304" s="1"/>
      <c r="O2304" s="1"/>
      <c r="P2304" s="40">
        <v>464.21608813902071</v>
      </c>
      <c r="Q2304" s="37" t="str">
        <f>IF(C2304="ForthPoint","ForthPoint",IF(D2304="Intercompany",_xlfn.XLOOKUP(E2304,'Dept Lookup'!B:B,'Dept Lookup'!A:A),Modified!D2304))</f>
        <v>Data Engineering</v>
      </c>
      <c r="R2304" t="str">
        <f t="shared" si="179"/>
        <v>Roku</v>
      </c>
      <c r="S2304" s="1" t="s">
        <v>707</v>
      </c>
      <c r="T2304">
        <f t="shared" si="180"/>
        <v>0</v>
      </c>
      <c r="U2304" s="25" t="str">
        <f>IF(K2304&gt;0,K2304,_xlfn.XLOOKUP(M2304,'Client Lookup'!L:L,'Client Lookup'!N:N))</f>
        <v>25138</v>
      </c>
      <c r="V2304" t="str">
        <f>_xlfn.XLOOKUP(_xlfn.NUMBERVALUE(U2304),'Project Lookup'!X:X,'Project Lookup'!B:B)</f>
        <v>SOW#1 2024 - DE &amp; BI Team</v>
      </c>
      <c r="X2304" t="str">
        <f t="shared" si="181"/>
        <v>459 Roku Inc. : 966 SOW#1 2024 - DE &amp; BI Team</v>
      </c>
      <c r="Y2304" t="str">
        <f t="shared" si="182"/>
        <v>459 Roku Inc.</v>
      </c>
      <c r="Z2304" t="str">
        <f t="shared" si="183"/>
        <v>459 Roku Inc.</v>
      </c>
      <c r="AA2304" t="str">
        <f>_xlfn.XLOOKUP(Z2304,'Client Lookup'!A:A,'Client Lookup'!C:C)</f>
        <v>Roku</v>
      </c>
      <c r="AC2304" t="e">
        <f>_xlfn.XLOOKUP(K2304,'Results vs Forecast'!K:K,'Results vs Forecast'!K:K)</f>
        <v>#N/A</v>
      </c>
    </row>
    <row r="2305" spans="1:29" hidden="1">
      <c r="A2305" s="39"/>
      <c r="B2305" s="1" t="s">
        <v>700</v>
      </c>
      <c r="C2305" s="1" t="s">
        <v>1370</v>
      </c>
      <c r="D2305" s="1" t="s">
        <v>17</v>
      </c>
      <c r="E2305" s="1" t="s">
        <v>17</v>
      </c>
      <c r="F2305" s="2">
        <v>45535</v>
      </c>
      <c r="G2305" s="2">
        <v>45505</v>
      </c>
      <c r="H2305" s="1" t="s">
        <v>5860</v>
      </c>
      <c r="I2305" s="1" t="s">
        <v>5861</v>
      </c>
      <c r="J2305" s="1" t="s">
        <v>641</v>
      </c>
      <c r="K2305" s="1" t="s">
        <v>886</v>
      </c>
      <c r="L2305" s="1" t="s">
        <v>3668</v>
      </c>
      <c r="M2305" s="1"/>
      <c r="N2305" s="1"/>
      <c r="O2305" s="1"/>
      <c r="P2305" s="40">
        <v>504.23471642686729</v>
      </c>
      <c r="Q2305" s="37" t="str">
        <f>IF(C2305="ForthPoint","ForthPoint",IF(D2305="Intercompany",_xlfn.XLOOKUP(E2305,'Dept Lookup'!B:B,'Dept Lookup'!A:A),Modified!D2305))</f>
        <v>Data Engineering</v>
      </c>
      <c r="R2305" t="str">
        <f t="shared" si="179"/>
        <v>The Blackstone Group</v>
      </c>
      <c r="S2305" s="1" t="s">
        <v>707</v>
      </c>
      <c r="T2305">
        <f t="shared" si="180"/>
        <v>0</v>
      </c>
      <c r="U2305" s="25" t="str">
        <f>IF(K2305&gt;0,K2305,_xlfn.XLOOKUP(M2305,'Client Lookup'!L:L,'Client Lookup'!N:N))</f>
        <v>29419</v>
      </c>
      <c r="V2305" t="str">
        <f>_xlfn.XLOOKUP(_xlfn.NUMBERVALUE(U2305),'Project Lookup'!X:X,'Project Lookup'!B:B)</f>
        <v>Blackstone - SOW#18 - Data Engineer with AWS (Puneet Team)</v>
      </c>
      <c r="X2305" t="str">
        <f t="shared" si="181"/>
        <v>468 Blackstone Inc. : 1194 Blackstone - SOW#18 - Data Engineer with AWS (Puneet Team)</v>
      </c>
      <c r="Y2305" t="str">
        <f t="shared" si="182"/>
        <v>468 Blackstone Inc.</v>
      </c>
      <c r="Z2305" t="str">
        <f t="shared" si="183"/>
        <v>468 Blackstone Inc.</v>
      </c>
      <c r="AA2305" t="str">
        <f>_xlfn.XLOOKUP(Z2305,'Client Lookup'!A:A,'Client Lookup'!C:C)</f>
        <v>The Blackstone Group</v>
      </c>
      <c r="AC2305" t="e">
        <f>_xlfn.XLOOKUP(K2305,'Results vs Forecast'!K:K,'Results vs Forecast'!K:K)</f>
        <v>#N/A</v>
      </c>
    </row>
    <row r="2306" spans="1:29" hidden="1">
      <c r="A2306" s="39"/>
      <c r="B2306" s="1" t="s">
        <v>700</v>
      </c>
      <c r="C2306" s="1" t="s">
        <v>1390</v>
      </c>
      <c r="D2306" s="1" t="s">
        <v>17</v>
      </c>
      <c r="E2306" s="1" t="s">
        <v>17</v>
      </c>
      <c r="F2306" s="2">
        <v>45535</v>
      </c>
      <c r="G2306" s="2">
        <v>45505</v>
      </c>
      <c r="H2306" s="1" t="s">
        <v>5862</v>
      </c>
      <c r="I2306" s="1" t="s">
        <v>5863</v>
      </c>
      <c r="J2306" s="1" t="s">
        <v>3799</v>
      </c>
      <c r="K2306" s="1" t="s">
        <v>3800</v>
      </c>
      <c r="L2306" s="1"/>
      <c r="M2306" s="1"/>
      <c r="N2306" s="1"/>
      <c r="O2306" s="1"/>
      <c r="P2306" s="40">
        <v>1483.2875405691398</v>
      </c>
      <c r="Q2306" s="37" t="str">
        <f>IF(C2306="ForthPoint","ForthPoint",IF(D2306="Intercompany",_xlfn.XLOOKUP(E2306,'Dept Lookup'!B:B,'Dept Lookup'!A:A),Modified!D2306))</f>
        <v>ForthPoint</v>
      </c>
      <c r="R2306" s="11" t="s">
        <v>190</v>
      </c>
      <c r="S2306" s="1" t="s">
        <v>707</v>
      </c>
      <c r="T2306">
        <f t="shared" si="180"/>
        <v>0</v>
      </c>
      <c r="U2306" s="25" t="str">
        <f>IF(K2306&gt;0,K2306,_xlfn.XLOOKUP(M2306,'Client Lookup'!L:L,'Client Lookup'!N:N))</f>
        <v>36722</v>
      </c>
      <c r="V2306" t="str">
        <f>_xlfn.XLOOKUP(_xlfn.NUMBERVALUE(U2306),'Project Lookup'!X:X,'Project Lookup'!B:B)</f>
        <v>Wyndham - Guest Analytics Retainer</v>
      </c>
      <c r="X2306" t="str">
        <f t="shared" si="181"/>
        <v>402 ICC in Forth Point Represents Blend360 : 1378 Wyndham - Guest Analytics Retainer</v>
      </c>
      <c r="Y2306" t="str">
        <f t="shared" si="182"/>
        <v>402 ICC in Forth Point Represents Blend360</v>
      </c>
      <c r="Z2306" t="str">
        <f t="shared" si="183"/>
        <v>402 ICC in Forth Point Represents Blend360</v>
      </c>
      <c r="AA2306" s="11" t="s">
        <v>190</v>
      </c>
      <c r="AC2306" t="e">
        <f>_xlfn.XLOOKUP(K2306,'Results vs Forecast'!K:K,'Results vs Forecast'!K:K)</f>
        <v>#N/A</v>
      </c>
    </row>
    <row r="2307" spans="1:29" hidden="1">
      <c r="A2307" s="39"/>
      <c r="B2307" s="1" t="s">
        <v>700</v>
      </c>
      <c r="C2307" s="1" t="s">
        <v>1370</v>
      </c>
      <c r="D2307" s="1" t="s">
        <v>17</v>
      </c>
      <c r="E2307" s="1" t="s">
        <v>17</v>
      </c>
      <c r="F2307" s="2">
        <v>45535</v>
      </c>
      <c r="G2307" s="2">
        <v>45505</v>
      </c>
      <c r="H2307" s="1" t="s">
        <v>5864</v>
      </c>
      <c r="I2307" s="1" t="s">
        <v>5865</v>
      </c>
      <c r="J2307" s="1" t="s">
        <v>818</v>
      </c>
      <c r="K2307" s="1" t="s">
        <v>796</v>
      </c>
      <c r="L2307" s="1" t="s">
        <v>3346</v>
      </c>
      <c r="M2307" s="1"/>
      <c r="N2307" s="1"/>
      <c r="O2307" s="1"/>
      <c r="P2307" s="40">
        <v>520.2421677420059</v>
      </c>
      <c r="Q2307" s="37" t="str">
        <f>IF(C2307="ForthPoint","ForthPoint",IF(D2307="Intercompany",_xlfn.XLOOKUP(E2307,'Dept Lookup'!B:B,'Dept Lookup'!A:A),Modified!D2307))</f>
        <v>Data Engineering</v>
      </c>
      <c r="R2307" t="str">
        <f t="shared" ref="R2307:R2370" si="184">AA2307</f>
        <v>Globalization Partners</v>
      </c>
      <c r="S2307" s="1" t="s">
        <v>707</v>
      </c>
      <c r="T2307">
        <f t="shared" ref="T2307:T2370" si="185">M2307</f>
        <v>0</v>
      </c>
      <c r="U2307" s="25" t="str">
        <f>IF(K2307&gt;0,K2307,_xlfn.XLOOKUP(M2307,'Client Lookup'!L:L,'Client Lookup'!N:N))</f>
        <v>36410</v>
      </c>
      <c r="V2307" t="str">
        <f>_xlfn.XLOOKUP(_xlfn.NUMBERVALUE(U2307),'Project Lookup'!X:X,'Project Lookup'!B:B)</f>
        <v>Globalization Partners SOW #40 - Data Engineering Team Renewal</v>
      </c>
      <c r="X2307" t="str">
        <f t="shared" ref="X2307:X2370" si="186">IF(J2307="- No Entity -",M2307,J2307)</f>
        <v>460 Globalization Partners Inc. : 1367 Globalization Partners SOW #40 - Data Engineering Team Renewal</v>
      </c>
      <c r="Y2307" t="str">
        <f t="shared" ref="Y2307:Y2370" si="187">IFERROR(_xlfn.TEXTBEFORE(X2307," :"),X2307)</f>
        <v>460 Globalization Partners Inc.</v>
      </c>
      <c r="Z2307" t="str">
        <f t="shared" si="183"/>
        <v>460 Globalization Partners Inc.</v>
      </c>
      <c r="AA2307" t="str">
        <f>_xlfn.XLOOKUP(Z2307,'Client Lookup'!A:A,'Client Lookup'!C:C)</f>
        <v>Globalization Partners</v>
      </c>
      <c r="AC2307" t="e">
        <f>_xlfn.XLOOKUP(K2307,'Results vs Forecast'!K:K,'Results vs Forecast'!K:K)</f>
        <v>#N/A</v>
      </c>
    </row>
    <row r="2308" spans="1:29" hidden="1">
      <c r="A2308" s="39"/>
      <c r="B2308" s="1" t="s">
        <v>700</v>
      </c>
      <c r="C2308" s="1" t="s">
        <v>1370</v>
      </c>
      <c r="D2308" s="1" t="s">
        <v>17</v>
      </c>
      <c r="E2308" s="1" t="s">
        <v>17</v>
      </c>
      <c r="F2308" s="2">
        <v>45535</v>
      </c>
      <c r="G2308" s="2">
        <v>45505</v>
      </c>
      <c r="H2308" s="1" t="s">
        <v>5866</v>
      </c>
      <c r="I2308" s="1" t="s">
        <v>5867</v>
      </c>
      <c r="J2308" s="1" t="s">
        <v>587</v>
      </c>
      <c r="K2308" s="1" t="s">
        <v>840</v>
      </c>
      <c r="L2308" s="1" t="s">
        <v>3446</v>
      </c>
      <c r="M2308" s="1"/>
      <c r="N2308" s="1"/>
      <c r="O2308" s="1"/>
      <c r="P2308" s="40">
        <v>240.11176972707966</v>
      </c>
      <c r="Q2308" s="37" t="str">
        <f>IF(C2308="ForthPoint","ForthPoint",IF(D2308="Intercompany",_xlfn.XLOOKUP(E2308,'Dept Lookup'!B:B,'Dept Lookup'!A:A),Modified!D2308))</f>
        <v>Data Engineering</v>
      </c>
      <c r="R2308" t="str">
        <f t="shared" si="184"/>
        <v>Madhive</v>
      </c>
      <c r="S2308" s="1" t="s">
        <v>707</v>
      </c>
      <c r="T2308">
        <f t="shared" si="185"/>
        <v>0</v>
      </c>
      <c r="U2308" s="25" t="str">
        <f>IF(K2308&gt;0,K2308,_xlfn.XLOOKUP(M2308,'Client Lookup'!L:L,'Client Lookup'!N:N))</f>
        <v>26788</v>
      </c>
      <c r="V2308" t="str">
        <f>_xlfn.XLOOKUP(_xlfn.NUMBERVALUE(U2308),'Project Lookup'!X:X,'Project Lookup'!B:B)</f>
        <v>Madhive - SOW1</v>
      </c>
      <c r="X2308" t="str">
        <f t="shared" si="186"/>
        <v>482 Madhive : 1111 Madhive - SOW1</v>
      </c>
      <c r="Y2308" t="str">
        <f t="shared" si="187"/>
        <v>482 Madhive</v>
      </c>
      <c r="Z2308" t="str">
        <f t="shared" si="183"/>
        <v>482 Madhive</v>
      </c>
      <c r="AA2308" t="str">
        <f>_xlfn.XLOOKUP(Z2308,'Client Lookup'!A:A,'Client Lookup'!C:C)</f>
        <v>Madhive</v>
      </c>
      <c r="AC2308" t="e">
        <f>_xlfn.XLOOKUP(K2308,'Results vs Forecast'!K:K,'Results vs Forecast'!K:K)</f>
        <v>#N/A</v>
      </c>
    </row>
    <row r="2309" spans="1:29" hidden="1">
      <c r="A2309" s="39"/>
      <c r="B2309" s="1" t="s">
        <v>700</v>
      </c>
      <c r="C2309" s="1" t="s">
        <v>1370</v>
      </c>
      <c r="D2309" s="1" t="s">
        <v>17</v>
      </c>
      <c r="E2309" s="1" t="s">
        <v>17</v>
      </c>
      <c r="F2309" s="2">
        <v>45535</v>
      </c>
      <c r="G2309" s="2">
        <v>45505</v>
      </c>
      <c r="H2309" s="1" t="s">
        <v>5868</v>
      </c>
      <c r="I2309" s="1" t="s">
        <v>5869</v>
      </c>
      <c r="J2309" s="1" t="s">
        <v>617</v>
      </c>
      <c r="K2309" s="1" t="s">
        <v>860</v>
      </c>
      <c r="L2309" s="1" t="s">
        <v>2892</v>
      </c>
      <c r="M2309" s="1"/>
      <c r="N2309" s="1"/>
      <c r="O2309" s="1"/>
      <c r="P2309" s="40">
        <v>360.16765459061952</v>
      </c>
      <c r="Q2309" s="37" t="str">
        <f>IF(C2309="ForthPoint","ForthPoint",IF(D2309="Intercompany",_xlfn.XLOOKUP(E2309,'Dept Lookup'!B:B,'Dept Lookup'!A:A),Modified!D2309))</f>
        <v>Data Engineering</v>
      </c>
      <c r="R2309" t="str">
        <f t="shared" si="184"/>
        <v>Roku</v>
      </c>
      <c r="S2309" s="1" t="s">
        <v>707</v>
      </c>
      <c r="T2309">
        <f t="shared" si="185"/>
        <v>0</v>
      </c>
      <c r="U2309" s="25" t="str">
        <f>IF(K2309&gt;0,K2309,_xlfn.XLOOKUP(M2309,'Client Lookup'!L:L,'Client Lookup'!N:N))</f>
        <v>25138</v>
      </c>
      <c r="V2309" t="str">
        <f>_xlfn.XLOOKUP(_xlfn.NUMBERVALUE(U2309),'Project Lookup'!X:X,'Project Lookup'!B:B)</f>
        <v>SOW#1 2024 - DE &amp; BI Team</v>
      </c>
      <c r="X2309" t="str">
        <f t="shared" si="186"/>
        <v>459 Roku Inc. : 966 SOW#1 2024 - DE &amp; BI Team</v>
      </c>
      <c r="Y2309" t="str">
        <f t="shared" si="187"/>
        <v>459 Roku Inc.</v>
      </c>
      <c r="Z2309" t="str">
        <f t="shared" si="183"/>
        <v>459 Roku Inc.</v>
      </c>
      <c r="AA2309" t="str">
        <f>_xlfn.XLOOKUP(Z2309,'Client Lookup'!A:A,'Client Lookup'!C:C)</f>
        <v>Roku</v>
      </c>
      <c r="AC2309" t="e">
        <f>_xlfn.XLOOKUP(K2309,'Results vs Forecast'!K:K,'Results vs Forecast'!K:K)</f>
        <v>#N/A</v>
      </c>
    </row>
    <row r="2310" spans="1:29" hidden="1">
      <c r="A2310" s="39"/>
      <c r="B2310" s="1" t="s">
        <v>700</v>
      </c>
      <c r="C2310" s="1" t="s">
        <v>1370</v>
      </c>
      <c r="D2310" s="1" t="s">
        <v>17</v>
      </c>
      <c r="E2310" s="1" t="s">
        <v>17</v>
      </c>
      <c r="F2310" s="2">
        <v>45535</v>
      </c>
      <c r="G2310" s="2">
        <v>45505</v>
      </c>
      <c r="H2310" s="1" t="s">
        <v>5870</v>
      </c>
      <c r="I2310" s="1" t="s">
        <v>5871</v>
      </c>
      <c r="J2310" s="1" t="s">
        <v>617</v>
      </c>
      <c r="K2310" s="1" t="s">
        <v>860</v>
      </c>
      <c r="L2310" s="1" t="s">
        <v>2892</v>
      </c>
      <c r="M2310" s="1"/>
      <c r="N2310" s="1"/>
      <c r="O2310" s="1"/>
      <c r="P2310" s="40">
        <v>360.16765459061952</v>
      </c>
      <c r="Q2310" s="37" t="str">
        <f>IF(C2310="ForthPoint","ForthPoint",IF(D2310="Intercompany",_xlfn.XLOOKUP(E2310,'Dept Lookup'!B:B,'Dept Lookup'!A:A),Modified!D2310))</f>
        <v>Data Engineering</v>
      </c>
      <c r="R2310" t="str">
        <f t="shared" si="184"/>
        <v>Roku</v>
      </c>
      <c r="S2310" s="1" t="s">
        <v>707</v>
      </c>
      <c r="T2310">
        <f t="shared" si="185"/>
        <v>0</v>
      </c>
      <c r="U2310" s="25" t="str">
        <f>IF(K2310&gt;0,K2310,_xlfn.XLOOKUP(M2310,'Client Lookup'!L:L,'Client Lookup'!N:N))</f>
        <v>25138</v>
      </c>
      <c r="V2310" t="str">
        <f>_xlfn.XLOOKUP(_xlfn.NUMBERVALUE(U2310),'Project Lookup'!X:X,'Project Lookup'!B:B)</f>
        <v>SOW#1 2024 - DE &amp; BI Team</v>
      </c>
      <c r="X2310" t="str">
        <f t="shared" si="186"/>
        <v>459 Roku Inc. : 966 SOW#1 2024 - DE &amp; BI Team</v>
      </c>
      <c r="Y2310" t="str">
        <f t="shared" si="187"/>
        <v>459 Roku Inc.</v>
      </c>
      <c r="Z2310" t="str">
        <f t="shared" si="183"/>
        <v>459 Roku Inc.</v>
      </c>
      <c r="AA2310" t="str">
        <f>_xlfn.XLOOKUP(Z2310,'Client Lookup'!A:A,'Client Lookup'!C:C)</f>
        <v>Roku</v>
      </c>
      <c r="AC2310" t="e">
        <f>_xlfn.XLOOKUP(K2310,'Results vs Forecast'!K:K,'Results vs Forecast'!K:K)</f>
        <v>#N/A</v>
      </c>
    </row>
    <row r="2311" spans="1:29" hidden="1">
      <c r="A2311" s="39"/>
      <c r="B2311" s="1" t="s">
        <v>700</v>
      </c>
      <c r="C2311" s="1" t="s">
        <v>1370</v>
      </c>
      <c r="D2311" s="1" t="s">
        <v>17</v>
      </c>
      <c r="E2311" s="1" t="s">
        <v>17</v>
      </c>
      <c r="F2311" s="2">
        <v>45535</v>
      </c>
      <c r="G2311" s="2">
        <v>45505</v>
      </c>
      <c r="H2311" s="1" t="s">
        <v>5872</v>
      </c>
      <c r="I2311" s="1" t="s">
        <v>5873</v>
      </c>
      <c r="J2311" s="1" t="s">
        <v>617</v>
      </c>
      <c r="K2311" s="1" t="s">
        <v>860</v>
      </c>
      <c r="L2311" s="1" t="s">
        <v>2892</v>
      </c>
      <c r="M2311" s="1"/>
      <c r="N2311" s="1"/>
      <c r="O2311" s="1"/>
      <c r="P2311" s="40">
        <v>79.036914795873145</v>
      </c>
      <c r="Q2311" s="37" t="str">
        <f>IF(C2311="ForthPoint","ForthPoint",IF(D2311="Intercompany",_xlfn.XLOOKUP(E2311,'Dept Lookup'!B:B,'Dept Lookup'!A:A),Modified!D2311))</f>
        <v>Data Engineering</v>
      </c>
      <c r="R2311" t="str">
        <f t="shared" si="184"/>
        <v>Roku</v>
      </c>
      <c r="S2311" s="1" t="s">
        <v>707</v>
      </c>
      <c r="T2311">
        <f t="shared" si="185"/>
        <v>0</v>
      </c>
      <c r="U2311" s="25" t="str">
        <f>IF(K2311&gt;0,K2311,_xlfn.XLOOKUP(M2311,'Client Lookup'!L:L,'Client Lookup'!N:N))</f>
        <v>25138</v>
      </c>
      <c r="V2311" t="str">
        <f>_xlfn.XLOOKUP(_xlfn.NUMBERVALUE(U2311),'Project Lookup'!X:X,'Project Lookup'!B:B)</f>
        <v>SOW#1 2024 - DE &amp; BI Team</v>
      </c>
      <c r="X2311" t="str">
        <f t="shared" si="186"/>
        <v>459 Roku Inc. : 966 SOW#1 2024 - DE &amp; BI Team</v>
      </c>
      <c r="Y2311" t="str">
        <f t="shared" si="187"/>
        <v>459 Roku Inc.</v>
      </c>
      <c r="Z2311" t="str">
        <f t="shared" si="183"/>
        <v>459 Roku Inc.</v>
      </c>
      <c r="AA2311" t="str">
        <f>_xlfn.XLOOKUP(Z2311,'Client Lookup'!A:A,'Client Lookup'!C:C)</f>
        <v>Roku</v>
      </c>
      <c r="AC2311" t="e">
        <f>_xlfn.XLOOKUP(K2311,'Results vs Forecast'!K:K,'Results vs Forecast'!K:K)</f>
        <v>#N/A</v>
      </c>
    </row>
    <row r="2312" spans="1:29" hidden="1">
      <c r="A2312" s="39"/>
      <c r="B2312" s="1" t="s">
        <v>700</v>
      </c>
      <c r="C2312" s="1" t="s">
        <v>1370</v>
      </c>
      <c r="D2312" s="1" t="s">
        <v>17</v>
      </c>
      <c r="E2312" s="1" t="s">
        <v>17</v>
      </c>
      <c r="F2312" s="2">
        <v>45535</v>
      </c>
      <c r="G2312" s="2">
        <v>45505</v>
      </c>
      <c r="H2312" s="1" t="s">
        <v>5874</v>
      </c>
      <c r="I2312" s="1" t="s">
        <v>5875</v>
      </c>
      <c r="J2312" s="1" t="s">
        <v>645</v>
      </c>
      <c r="K2312" s="1" t="s">
        <v>891</v>
      </c>
      <c r="L2312" s="1" t="s">
        <v>3332</v>
      </c>
      <c r="M2312" s="1"/>
      <c r="N2312" s="1"/>
      <c r="O2312" s="1"/>
      <c r="P2312" s="40">
        <v>320.14902630277288</v>
      </c>
      <c r="Q2312" s="37" t="str">
        <f>IF(C2312="ForthPoint","ForthPoint",IF(D2312="Intercompany",_xlfn.XLOOKUP(E2312,'Dept Lookup'!B:B,'Dept Lookup'!A:A),Modified!D2312))</f>
        <v>Data Engineering</v>
      </c>
      <c r="R2312" t="str">
        <f t="shared" si="184"/>
        <v>The Blackstone Group</v>
      </c>
      <c r="S2312" s="1" t="s">
        <v>707</v>
      </c>
      <c r="T2312">
        <f t="shared" si="185"/>
        <v>0</v>
      </c>
      <c r="U2312" s="25" t="str">
        <f>IF(K2312&gt;0,K2312,_xlfn.XLOOKUP(M2312,'Client Lookup'!L:L,'Client Lookup'!N:N))</f>
        <v>25160</v>
      </c>
      <c r="V2312" t="str">
        <f>_xlfn.XLOOKUP(_xlfn.NUMBERVALUE(U2312),'Project Lookup'!X:X,'Project Lookup'!B:B)</f>
        <v>Blackstone SOW #12</v>
      </c>
      <c r="X2312" t="str">
        <f t="shared" si="186"/>
        <v>468 Blackstone Inc. : 988 Blackstone SOW #12</v>
      </c>
      <c r="Y2312" t="str">
        <f t="shared" si="187"/>
        <v>468 Blackstone Inc.</v>
      </c>
      <c r="Z2312" t="str">
        <f t="shared" si="183"/>
        <v>468 Blackstone Inc.</v>
      </c>
      <c r="AA2312" t="str">
        <f>_xlfn.XLOOKUP(Z2312,'Client Lookup'!A:A,'Client Lookup'!C:C)</f>
        <v>The Blackstone Group</v>
      </c>
      <c r="AC2312" t="e">
        <f>_xlfn.XLOOKUP(K2312,'Results vs Forecast'!K:K,'Results vs Forecast'!K:K)</f>
        <v>#N/A</v>
      </c>
    </row>
    <row r="2313" spans="1:29" hidden="1">
      <c r="A2313" s="39"/>
      <c r="B2313" s="1" t="s">
        <v>700</v>
      </c>
      <c r="C2313" s="1" t="s">
        <v>1370</v>
      </c>
      <c r="D2313" s="1" t="s">
        <v>17</v>
      </c>
      <c r="E2313" s="1" t="s">
        <v>17</v>
      </c>
      <c r="F2313" s="2">
        <v>45535</v>
      </c>
      <c r="G2313" s="2">
        <v>45505</v>
      </c>
      <c r="H2313" s="1" t="s">
        <v>5876</v>
      </c>
      <c r="I2313" s="1" t="s">
        <v>5877</v>
      </c>
      <c r="J2313" s="1" t="s">
        <v>587</v>
      </c>
      <c r="K2313" s="1" t="s">
        <v>840</v>
      </c>
      <c r="L2313" s="1" t="s">
        <v>3446</v>
      </c>
      <c r="M2313" s="1"/>
      <c r="N2313" s="1"/>
      <c r="O2313" s="1"/>
      <c r="P2313" s="40">
        <v>270.12574094296463</v>
      </c>
      <c r="Q2313" s="37" t="str">
        <f>IF(C2313="ForthPoint","ForthPoint",IF(D2313="Intercompany",_xlfn.XLOOKUP(E2313,'Dept Lookup'!B:B,'Dept Lookup'!A:A),Modified!D2313))</f>
        <v>Data Engineering</v>
      </c>
      <c r="R2313" t="str">
        <f t="shared" si="184"/>
        <v>Madhive</v>
      </c>
      <c r="S2313" s="1" t="s">
        <v>707</v>
      </c>
      <c r="T2313">
        <f t="shared" si="185"/>
        <v>0</v>
      </c>
      <c r="U2313" s="25" t="str">
        <f>IF(K2313&gt;0,K2313,_xlfn.XLOOKUP(M2313,'Client Lookup'!L:L,'Client Lookup'!N:N))</f>
        <v>26788</v>
      </c>
      <c r="V2313" t="str">
        <f>_xlfn.XLOOKUP(_xlfn.NUMBERVALUE(U2313),'Project Lookup'!X:X,'Project Lookup'!B:B)</f>
        <v>Madhive - SOW1</v>
      </c>
      <c r="X2313" t="str">
        <f t="shared" si="186"/>
        <v>482 Madhive : 1111 Madhive - SOW1</v>
      </c>
      <c r="Y2313" t="str">
        <f t="shared" si="187"/>
        <v>482 Madhive</v>
      </c>
      <c r="Z2313" t="str">
        <f t="shared" si="183"/>
        <v>482 Madhive</v>
      </c>
      <c r="AA2313" t="str">
        <f>_xlfn.XLOOKUP(Z2313,'Client Lookup'!A:A,'Client Lookup'!C:C)</f>
        <v>Madhive</v>
      </c>
      <c r="AC2313" t="e">
        <f>_xlfn.XLOOKUP(K2313,'Results vs Forecast'!K:K,'Results vs Forecast'!K:K)</f>
        <v>#N/A</v>
      </c>
    </row>
    <row r="2314" spans="1:29" hidden="1">
      <c r="A2314" s="39"/>
      <c r="B2314" s="1" t="s">
        <v>700</v>
      </c>
      <c r="C2314" s="1" t="s">
        <v>701</v>
      </c>
      <c r="D2314" s="1" t="s">
        <v>17</v>
      </c>
      <c r="E2314" s="1" t="s">
        <v>17</v>
      </c>
      <c r="F2314" s="2">
        <v>45535</v>
      </c>
      <c r="G2314" s="2">
        <v>45505</v>
      </c>
      <c r="H2314" s="1" t="s">
        <v>5878</v>
      </c>
      <c r="I2314" s="1" t="s">
        <v>5879</v>
      </c>
      <c r="J2314" s="1" t="s">
        <v>507</v>
      </c>
      <c r="K2314" s="1" t="s">
        <v>769</v>
      </c>
      <c r="L2314" s="1" t="s">
        <v>1881</v>
      </c>
      <c r="M2314" s="1"/>
      <c r="N2314" s="1"/>
      <c r="O2314" s="1"/>
      <c r="P2314" s="40">
        <v>29064</v>
      </c>
      <c r="Q2314" s="37" t="str">
        <f>IF(C2314="ForthPoint","ForthPoint",IF(D2314="Intercompany",_xlfn.XLOOKUP(E2314,'Dept Lookup'!B:B,'Dept Lookup'!A:A),Modified!D2314))</f>
        <v>Data Engineering</v>
      </c>
      <c r="R2314" t="str">
        <f t="shared" si="184"/>
        <v>CVS Health</v>
      </c>
      <c r="S2314" s="1" t="s">
        <v>707</v>
      </c>
      <c r="T2314">
        <f t="shared" si="185"/>
        <v>0</v>
      </c>
      <c r="U2314" s="25" t="str">
        <f>IF(K2314&gt;0,K2314,_xlfn.XLOOKUP(M2314,'Client Lookup'!L:L,'Client Lookup'!N:N))</f>
        <v>33389</v>
      </c>
      <c r="V2314" t="str">
        <f>_xlfn.XLOOKUP(_xlfn.NUMBERVALUE(U2314),'Project Lookup'!X:X,'Project Lookup'!B:B)</f>
        <v>PV Insights Portal PM</v>
      </c>
      <c r="X2314" t="str">
        <f t="shared" si="186"/>
        <v>170 CVS Health : 1296 PV Insights Portal PM</v>
      </c>
      <c r="Y2314" t="str">
        <f t="shared" si="187"/>
        <v>170 CVS Health</v>
      </c>
      <c r="Z2314" t="str">
        <f t="shared" si="183"/>
        <v>170 CVS Health</v>
      </c>
      <c r="AA2314" t="str">
        <f>_xlfn.XLOOKUP(Z2314,'Client Lookup'!A:A,'Client Lookup'!C:C)</f>
        <v>CVS Health</v>
      </c>
      <c r="AC2314" t="e">
        <f>_xlfn.XLOOKUP(K2314,'Results vs Forecast'!K:K,'Results vs Forecast'!K:K)</f>
        <v>#N/A</v>
      </c>
    </row>
    <row r="2315" spans="1:29" hidden="1">
      <c r="A2315" s="39"/>
      <c r="B2315" s="1" t="s">
        <v>700</v>
      </c>
      <c r="C2315" s="1" t="s">
        <v>1370</v>
      </c>
      <c r="D2315" s="1" t="s">
        <v>17</v>
      </c>
      <c r="E2315" s="1" t="s">
        <v>17</v>
      </c>
      <c r="F2315" s="2">
        <v>45535</v>
      </c>
      <c r="G2315" s="2">
        <v>45505</v>
      </c>
      <c r="H2315" s="1" t="s">
        <v>5880</v>
      </c>
      <c r="I2315" s="1" t="s">
        <v>5881</v>
      </c>
      <c r="J2315" s="1" t="s">
        <v>645</v>
      </c>
      <c r="K2315" s="1" t="s">
        <v>891</v>
      </c>
      <c r="L2315" s="1" t="s">
        <v>3332</v>
      </c>
      <c r="M2315" s="1"/>
      <c r="N2315" s="1"/>
      <c r="O2315" s="1"/>
      <c r="P2315" s="40">
        <v>480.22353945415932</v>
      </c>
      <c r="Q2315" s="37" t="str">
        <f>IF(C2315="ForthPoint","ForthPoint",IF(D2315="Intercompany",_xlfn.XLOOKUP(E2315,'Dept Lookup'!B:B,'Dept Lookup'!A:A),Modified!D2315))</f>
        <v>Data Engineering</v>
      </c>
      <c r="R2315" t="str">
        <f t="shared" si="184"/>
        <v>The Blackstone Group</v>
      </c>
      <c r="S2315" s="1" t="s">
        <v>707</v>
      </c>
      <c r="T2315">
        <f t="shared" si="185"/>
        <v>0</v>
      </c>
      <c r="U2315" s="25" t="str">
        <f>IF(K2315&gt;0,K2315,_xlfn.XLOOKUP(M2315,'Client Lookup'!L:L,'Client Lookup'!N:N))</f>
        <v>25160</v>
      </c>
      <c r="V2315" t="str">
        <f>_xlfn.XLOOKUP(_xlfn.NUMBERVALUE(U2315),'Project Lookup'!X:X,'Project Lookup'!B:B)</f>
        <v>Blackstone SOW #12</v>
      </c>
      <c r="X2315" t="str">
        <f t="shared" si="186"/>
        <v>468 Blackstone Inc. : 988 Blackstone SOW #12</v>
      </c>
      <c r="Y2315" t="str">
        <f t="shared" si="187"/>
        <v>468 Blackstone Inc.</v>
      </c>
      <c r="Z2315" t="str">
        <f t="shared" si="183"/>
        <v>468 Blackstone Inc.</v>
      </c>
      <c r="AA2315" t="str">
        <f>_xlfn.XLOOKUP(Z2315,'Client Lookup'!A:A,'Client Lookup'!C:C)</f>
        <v>The Blackstone Group</v>
      </c>
      <c r="AC2315" t="e">
        <f>_xlfn.XLOOKUP(K2315,'Results vs Forecast'!K:K,'Results vs Forecast'!K:K)</f>
        <v>#N/A</v>
      </c>
    </row>
    <row r="2316" spans="1:29" hidden="1">
      <c r="A2316" s="39"/>
      <c r="B2316" s="1" t="s">
        <v>700</v>
      </c>
      <c r="C2316" s="1" t="s">
        <v>1370</v>
      </c>
      <c r="D2316" s="1" t="s">
        <v>17</v>
      </c>
      <c r="E2316" s="1" t="s">
        <v>17</v>
      </c>
      <c r="F2316" s="2">
        <v>45535</v>
      </c>
      <c r="G2316" s="2">
        <v>45505</v>
      </c>
      <c r="H2316" s="1" t="s">
        <v>5882</v>
      </c>
      <c r="I2316" s="1" t="s">
        <v>5883</v>
      </c>
      <c r="J2316" s="1" t="s">
        <v>812</v>
      </c>
      <c r="K2316" s="1" t="s">
        <v>795</v>
      </c>
      <c r="L2316" s="1" t="s">
        <v>3324</v>
      </c>
      <c r="M2316" s="1"/>
      <c r="N2316" s="1"/>
      <c r="O2316" s="1"/>
      <c r="P2316" s="40">
        <v>392.1825572208968</v>
      </c>
      <c r="Q2316" s="37" t="str">
        <f>IF(C2316="ForthPoint","ForthPoint",IF(D2316="Intercompany",_xlfn.XLOOKUP(E2316,'Dept Lookup'!B:B,'Dept Lookup'!A:A),Modified!D2316))</f>
        <v>Data Engineering</v>
      </c>
      <c r="R2316" t="str">
        <f t="shared" si="184"/>
        <v>Globalization Partners</v>
      </c>
      <c r="S2316" s="1" t="s">
        <v>707</v>
      </c>
      <c r="T2316">
        <f t="shared" si="185"/>
        <v>0</v>
      </c>
      <c r="U2316" s="25" t="str">
        <f>IF(K2316&gt;0,K2316,_xlfn.XLOOKUP(M2316,'Client Lookup'!L:L,'Client Lookup'!N:N))</f>
        <v>35885</v>
      </c>
      <c r="V2316" t="str">
        <f>_xlfn.XLOOKUP(_xlfn.NUMBERVALUE(U2316),'Project Lookup'!X:X,'Project Lookup'!B:B)</f>
        <v>Globalization Partners SOW #41 - Data Engineering Team Renewal</v>
      </c>
      <c r="X2316" t="str">
        <f t="shared" si="186"/>
        <v>460 Globalization Partners Inc. : 1349 Globalization Partners SOW #41 - Data Engineering Team Renewal</v>
      </c>
      <c r="Y2316" t="str">
        <f t="shared" si="187"/>
        <v>460 Globalization Partners Inc.</v>
      </c>
      <c r="Z2316" t="str">
        <f t="shared" si="183"/>
        <v>460 Globalization Partners Inc.</v>
      </c>
      <c r="AA2316" t="str">
        <f>_xlfn.XLOOKUP(Z2316,'Client Lookup'!A:A,'Client Lookup'!C:C)</f>
        <v>Globalization Partners</v>
      </c>
      <c r="AC2316" t="e">
        <f>_xlfn.XLOOKUP(K2316,'Results vs Forecast'!K:K,'Results vs Forecast'!K:K)</f>
        <v>#N/A</v>
      </c>
    </row>
    <row r="2317" spans="1:29" hidden="1">
      <c r="A2317" s="39"/>
      <c r="B2317" s="1" t="s">
        <v>700</v>
      </c>
      <c r="C2317" s="1" t="s">
        <v>701</v>
      </c>
      <c r="D2317" s="1" t="s">
        <v>17</v>
      </c>
      <c r="E2317" s="1" t="s">
        <v>17</v>
      </c>
      <c r="F2317" s="2">
        <v>45535</v>
      </c>
      <c r="G2317" s="2">
        <v>45505</v>
      </c>
      <c r="H2317" s="1" t="s">
        <v>5884</v>
      </c>
      <c r="I2317" s="1" t="s">
        <v>5885</v>
      </c>
      <c r="J2317" s="1" t="s">
        <v>493</v>
      </c>
      <c r="K2317" s="1" t="s">
        <v>744</v>
      </c>
      <c r="L2317" s="1" t="s">
        <v>2369</v>
      </c>
      <c r="M2317" s="1"/>
      <c r="N2317" s="1"/>
      <c r="O2317" s="1"/>
      <c r="P2317" s="40">
        <v>75380</v>
      </c>
      <c r="Q2317" s="37" t="str">
        <f>IF(C2317="ForthPoint","ForthPoint",IF(D2317="Intercompany",_xlfn.XLOOKUP(E2317,'Dept Lookup'!B:B,'Dept Lookup'!A:A),Modified!D2317))</f>
        <v>Data Engineering</v>
      </c>
      <c r="R2317" t="str">
        <f t="shared" si="184"/>
        <v>Comcast Corporation</v>
      </c>
      <c r="S2317" s="1" t="s">
        <v>707</v>
      </c>
      <c r="T2317">
        <f t="shared" si="185"/>
        <v>0</v>
      </c>
      <c r="U2317" s="25" t="str">
        <f>IF(K2317&gt;0,K2317,_xlfn.XLOOKUP(M2317,'Client Lookup'!L:L,'Client Lookup'!N:N))</f>
        <v>23415</v>
      </c>
      <c r="V2317" t="str">
        <f>_xlfn.XLOOKUP(_xlfn.NUMBERVALUE(U2317),'Project Lookup'!X:X,'Project Lookup'!B:B)</f>
        <v>Comcast: 2024 Loyalty and Rewards Pod</v>
      </c>
      <c r="X2317" t="str">
        <f t="shared" si="186"/>
        <v>174 Comcast Corporation : 895 Comcast: 2024 Loyalty and Rewards Pod</v>
      </c>
      <c r="Y2317" t="str">
        <f t="shared" si="187"/>
        <v>174 Comcast Corporation</v>
      </c>
      <c r="Z2317" t="str">
        <f t="shared" si="183"/>
        <v>174 Comcast Corporation</v>
      </c>
      <c r="AA2317" t="str">
        <f>_xlfn.XLOOKUP(Z2317,'Client Lookup'!A:A,'Client Lookup'!C:C)</f>
        <v>Comcast Corporation</v>
      </c>
      <c r="AC2317" t="e">
        <f>_xlfn.XLOOKUP(K2317,'Results vs Forecast'!K:K,'Results vs Forecast'!K:K)</f>
        <v>#N/A</v>
      </c>
    </row>
    <row r="2318" spans="1:29" hidden="1">
      <c r="A2318" s="39"/>
      <c r="B2318" s="1" t="s">
        <v>700</v>
      </c>
      <c r="C2318" s="1" t="s">
        <v>1370</v>
      </c>
      <c r="D2318" s="1" t="s">
        <v>17</v>
      </c>
      <c r="E2318" s="1" t="s">
        <v>17</v>
      </c>
      <c r="F2318" s="2">
        <v>45535</v>
      </c>
      <c r="G2318" s="2">
        <v>45505</v>
      </c>
      <c r="H2318" s="1" t="s">
        <v>5886</v>
      </c>
      <c r="I2318" s="1" t="s">
        <v>5887</v>
      </c>
      <c r="J2318" s="1" t="s">
        <v>816</v>
      </c>
      <c r="K2318" s="1" t="s">
        <v>798</v>
      </c>
      <c r="L2318" s="1" t="s">
        <v>3413</v>
      </c>
      <c r="M2318" s="1"/>
      <c r="N2318" s="1"/>
      <c r="O2318" s="1"/>
      <c r="P2318" s="40">
        <v>376.17510590575813</v>
      </c>
      <c r="Q2318" s="37" t="str">
        <f>IF(C2318="ForthPoint","ForthPoint",IF(D2318="Intercompany",_xlfn.XLOOKUP(E2318,'Dept Lookup'!B:B,'Dept Lookup'!A:A),Modified!D2318))</f>
        <v>Data Engineering</v>
      </c>
      <c r="R2318" t="str">
        <f t="shared" si="184"/>
        <v>Globalization Partners</v>
      </c>
      <c r="S2318" s="1" t="s">
        <v>707</v>
      </c>
      <c r="T2318">
        <f t="shared" si="185"/>
        <v>0</v>
      </c>
      <c r="U2318" s="25" t="str">
        <f>IF(K2318&gt;0,K2318,_xlfn.XLOOKUP(M2318,'Client Lookup'!L:L,'Client Lookup'!N:N))</f>
        <v>36409</v>
      </c>
      <c r="V2318" t="str">
        <f>_xlfn.XLOOKUP(_xlfn.NUMBERVALUE(U2318),'Project Lookup'!X:X,'Project Lookup'!B:B)</f>
        <v>Globalization Partners SOW #39 - Data Engineering Team  Renewal</v>
      </c>
      <c r="X2318" t="str">
        <f t="shared" si="186"/>
        <v>460 Globalization Partners Inc. : 1366 Globalization Partners SOW #39 - Data Engineering Team  Renewal</v>
      </c>
      <c r="Y2318" t="str">
        <f t="shared" si="187"/>
        <v>460 Globalization Partners Inc.</v>
      </c>
      <c r="Z2318" t="str">
        <f t="shared" si="183"/>
        <v>460 Globalization Partners Inc.</v>
      </c>
      <c r="AA2318" t="str">
        <f>_xlfn.XLOOKUP(Z2318,'Client Lookup'!A:A,'Client Lookup'!C:C)</f>
        <v>Globalization Partners</v>
      </c>
      <c r="AC2318" t="e">
        <f>_xlfn.XLOOKUP(K2318,'Results vs Forecast'!K:K,'Results vs Forecast'!K:K)</f>
        <v>#N/A</v>
      </c>
    </row>
    <row r="2319" spans="1:29" hidden="1">
      <c r="A2319" s="39"/>
      <c r="B2319" s="1" t="s">
        <v>700</v>
      </c>
      <c r="C2319" s="1" t="s">
        <v>1370</v>
      </c>
      <c r="D2319" s="1" t="s">
        <v>17</v>
      </c>
      <c r="E2319" s="1" t="s">
        <v>17</v>
      </c>
      <c r="F2319" s="2">
        <v>45535</v>
      </c>
      <c r="G2319" s="2">
        <v>45505</v>
      </c>
      <c r="H2319" s="1" t="s">
        <v>5888</v>
      </c>
      <c r="I2319" s="1" t="s">
        <v>5889</v>
      </c>
      <c r="J2319" s="1" t="s">
        <v>812</v>
      </c>
      <c r="K2319" s="1" t="s">
        <v>795</v>
      </c>
      <c r="L2319" s="1" t="s">
        <v>3324</v>
      </c>
      <c r="M2319" s="1"/>
      <c r="N2319" s="1"/>
      <c r="O2319" s="1"/>
      <c r="P2319" s="40">
        <v>448.20863682388205</v>
      </c>
      <c r="Q2319" s="37" t="str">
        <f>IF(C2319="ForthPoint","ForthPoint",IF(D2319="Intercompany",_xlfn.XLOOKUP(E2319,'Dept Lookup'!B:B,'Dept Lookup'!A:A),Modified!D2319))</f>
        <v>Data Engineering</v>
      </c>
      <c r="R2319" t="str">
        <f t="shared" si="184"/>
        <v>Globalization Partners</v>
      </c>
      <c r="S2319" s="1" t="s">
        <v>707</v>
      </c>
      <c r="T2319">
        <f t="shared" si="185"/>
        <v>0</v>
      </c>
      <c r="U2319" s="25" t="str">
        <f>IF(K2319&gt;0,K2319,_xlfn.XLOOKUP(M2319,'Client Lookup'!L:L,'Client Lookup'!N:N))</f>
        <v>35885</v>
      </c>
      <c r="V2319" t="str">
        <f>_xlfn.XLOOKUP(_xlfn.NUMBERVALUE(U2319),'Project Lookup'!X:X,'Project Lookup'!B:B)</f>
        <v>Globalization Partners SOW #41 - Data Engineering Team Renewal</v>
      </c>
      <c r="X2319" t="str">
        <f t="shared" si="186"/>
        <v>460 Globalization Partners Inc. : 1349 Globalization Partners SOW #41 - Data Engineering Team Renewal</v>
      </c>
      <c r="Y2319" t="str">
        <f t="shared" si="187"/>
        <v>460 Globalization Partners Inc.</v>
      </c>
      <c r="Z2319" t="str">
        <f t="shared" si="183"/>
        <v>460 Globalization Partners Inc.</v>
      </c>
      <c r="AA2319" t="str">
        <f>_xlfn.XLOOKUP(Z2319,'Client Lookup'!A:A,'Client Lookup'!C:C)</f>
        <v>Globalization Partners</v>
      </c>
      <c r="AC2319" t="e">
        <f>_xlfn.XLOOKUP(K2319,'Results vs Forecast'!K:K,'Results vs Forecast'!K:K)</f>
        <v>#N/A</v>
      </c>
    </row>
    <row r="2320" spans="1:29" hidden="1">
      <c r="A2320" s="39"/>
      <c r="B2320" s="1" t="s">
        <v>700</v>
      </c>
      <c r="C2320" s="1" t="s">
        <v>1370</v>
      </c>
      <c r="D2320" s="1" t="s">
        <v>17</v>
      </c>
      <c r="E2320" s="1" t="s">
        <v>17</v>
      </c>
      <c r="F2320" s="2">
        <v>45535</v>
      </c>
      <c r="G2320" s="2">
        <v>45505</v>
      </c>
      <c r="H2320" s="1" t="s">
        <v>5890</v>
      </c>
      <c r="I2320" s="1" t="s">
        <v>5891</v>
      </c>
      <c r="J2320" s="1" t="s">
        <v>617</v>
      </c>
      <c r="K2320" s="1" t="s">
        <v>860</v>
      </c>
      <c r="L2320" s="1" t="s">
        <v>2892</v>
      </c>
      <c r="M2320" s="1"/>
      <c r="N2320" s="1"/>
      <c r="O2320" s="1"/>
      <c r="P2320" s="40">
        <v>360.16765459061952</v>
      </c>
      <c r="Q2320" s="37" t="str">
        <f>IF(C2320="ForthPoint","ForthPoint",IF(D2320="Intercompany",_xlfn.XLOOKUP(E2320,'Dept Lookup'!B:B,'Dept Lookup'!A:A),Modified!D2320))</f>
        <v>Data Engineering</v>
      </c>
      <c r="R2320" t="str">
        <f t="shared" si="184"/>
        <v>Roku</v>
      </c>
      <c r="S2320" s="1" t="s">
        <v>707</v>
      </c>
      <c r="T2320">
        <f t="shared" si="185"/>
        <v>0</v>
      </c>
      <c r="U2320" s="25" t="str">
        <f>IF(K2320&gt;0,K2320,_xlfn.XLOOKUP(M2320,'Client Lookup'!L:L,'Client Lookup'!N:N))</f>
        <v>25138</v>
      </c>
      <c r="V2320" t="str">
        <f>_xlfn.XLOOKUP(_xlfn.NUMBERVALUE(U2320),'Project Lookup'!X:X,'Project Lookup'!B:B)</f>
        <v>SOW#1 2024 - DE &amp; BI Team</v>
      </c>
      <c r="X2320" t="str">
        <f t="shared" si="186"/>
        <v>459 Roku Inc. : 966 SOW#1 2024 - DE &amp; BI Team</v>
      </c>
      <c r="Y2320" t="str">
        <f t="shared" si="187"/>
        <v>459 Roku Inc.</v>
      </c>
      <c r="Z2320" t="str">
        <f t="shared" si="183"/>
        <v>459 Roku Inc.</v>
      </c>
      <c r="AA2320" t="str">
        <f>_xlfn.XLOOKUP(Z2320,'Client Lookup'!A:A,'Client Lookup'!C:C)</f>
        <v>Roku</v>
      </c>
      <c r="AC2320" t="e">
        <f>_xlfn.XLOOKUP(K2320,'Results vs Forecast'!K:K,'Results vs Forecast'!K:K)</f>
        <v>#N/A</v>
      </c>
    </row>
    <row r="2321" spans="1:29" hidden="1">
      <c r="A2321" s="39"/>
      <c r="B2321" s="1" t="s">
        <v>700</v>
      </c>
      <c r="C2321" s="1" t="s">
        <v>1370</v>
      </c>
      <c r="D2321" s="1" t="s">
        <v>17</v>
      </c>
      <c r="E2321" s="1" t="s">
        <v>17</v>
      </c>
      <c r="F2321" s="2">
        <v>45535</v>
      </c>
      <c r="G2321" s="2">
        <v>45505</v>
      </c>
      <c r="H2321" s="1" t="s">
        <v>5892</v>
      </c>
      <c r="I2321" s="1" t="s">
        <v>5893</v>
      </c>
      <c r="J2321" s="1" t="s">
        <v>617</v>
      </c>
      <c r="K2321" s="1" t="s">
        <v>860</v>
      </c>
      <c r="L2321" s="1" t="s">
        <v>2892</v>
      </c>
      <c r="M2321" s="1"/>
      <c r="N2321" s="1"/>
      <c r="O2321" s="1"/>
      <c r="P2321" s="40">
        <v>360.16765459061952</v>
      </c>
      <c r="Q2321" s="37" t="str">
        <f>IF(C2321="ForthPoint","ForthPoint",IF(D2321="Intercompany",_xlfn.XLOOKUP(E2321,'Dept Lookup'!B:B,'Dept Lookup'!A:A),Modified!D2321))</f>
        <v>Data Engineering</v>
      </c>
      <c r="R2321" t="str">
        <f t="shared" si="184"/>
        <v>Roku</v>
      </c>
      <c r="S2321" s="1" t="s">
        <v>707</v>
      </c>
      <c r="T2321">
        <f t="shared" si="185"/>
        <v>0</v>
      </c>
      <c r="U2321" s="25" t="str">
        <f>IF(K2321&gt;0,K2321,_xlfn.XLOOKUP(M2321,'Client Lookup'!L:L,'Client Lookup'!N:N))</f>
        <v>25138</v>
      </c>
      <c r="V2321" t="str">
        <f>_xlfn.XLOOKUP(_xlfn.NUMBERVALUE(U2321),'Project Lookup'!X:X,'Project Lookup'!B:B)</f>
        <v>SOW#1 2024 - DE &amp; BI Team</v>
      </c>
      <c r="X2321" t="str">
        <f t="shared" si="186"/>
        <v>459 Roku Inc. : 966 SOW#1 2024 - DE &amp; BI Team</v>
      </c>
      <c r="Y2321" t="str">
        <f t="shared" si="187"/>
        <v>459 Roku Inc.</v>
      </c>
      <c r="Z2321" t="str">
        <f t="shared" si="183"/>
        <v>459 Roku Inc.</v>
      </c>
      <c r="AA2321" t="str">
        <f>_xlfn.XLOOKUP(Z2321,'Client Lookup'!A:A,'Client Lookup'!C:C)</f>
        <v>Roku</v>
      </c>
      <c r="AC2321" t="e">
        <f>_xlfn.XLOOKUP(K2321,'Results vs Forecast'!K:K,'Results vs Forecast'!K:K)</f>
        <v>#N/A</v>
      </c>
    </row>
    <row r="2322" spans="1:29" hidden="1">
      <c r="A2322" s="39"/>
      <c r="B2322" s="1" t="s">
        <v>700</v>
      </c>
      <c r="C2322" s="1" t="s">
        <v>1370</v>
      </c>
      <c r="D2322" s="1" t="s">
        <v>17</v>
      </c>
      <c r="E2322" s="1" t="s">
        <v>17</v>
      </c>
      <c r="F2322" s="2">
        <v>45535</v>
      </c>
      <c r="G2322" s="2">
        <v>45505</v>
      </c>
      <c r="H2322" s="1" t="s">
        <v>5894</v>
      </c>
      <c r="I2322" s="1" t="s">
        <v>5895</v>
      </c>
      <c r="J2322" s="1" t="s">
        <v>645</v>
      </c>
      <c r="K2322" s="1" t="s">
        <v>891</v>
      </c>
      <c r="L2322" s="1" t="s">
        <v>3332</v>
      </c>
      <c r="M2322" s="1"/>
      <c r="N2322" s="1"/>
      <c r="O2322" s="1"/>
      <c r="P2322" s="40">
        <v>268.12480952857231</v>
      </c>
      <c r="Q2322" s="37" t="str">
        <f>IF(C2322="ForthPoint","ForthPoint",IF(D2322="Intercompany",_xlfn.XLOOKUP(E2322,'Dept Lookup'!B:B,'Dept Lookup'!A:A),Modified!D2322))</f>
        <v>Data Engineering</v>
      </c>
      <c r="R2322" t="str">
        <f t="shared" si="184"/>
        <v>The Blackstone Group</v>
      </c>
      <c r="S2322" s="1" t="s">
        <v>707</v>
      </c>
      <c r="T2322">
        <f t="shared" si="185"/>
        <v>0</v>
      </c>
      <c r="U2322" s="25" t="str">
        <f>IF(K2322&gt;0,K2322,_xlfn.XLOOKUP(M2322,'Client Lookup'!L:L,'Client Lookup'!N:N))</f>
        <v>25160</v>
      </c>
      <c r="V2322" t="str">
        <f>_xlfn.XLOOKUP(_xlfn.NUMBERVALUE(U2322),'Project Lookup'!X:X,'Project Lookup'!B:B)</f>
        <v>Blackstone SOW #12</v>
      </c>
      <c r="X2322" t="str">
        <f t="shared" si="186"/>
        <v>468 Blackstone Inc. : 988 Blackstone SOW #12</v>
      </c>
      <c r="Y2322" t="str">
        <f t="shared" si="187"/>
        <v>468 Blackstone Inc.</v>
      </c>
      <c r="Z2322" t="str">
        <f t="shared" si="183"/>
        <v>468 Blackstone Inc.</v>
      </c>
      <c r="AA2322" t="str">
        <f>_xlfn.XLOOKUP(Z2322,'Client Lookup'!A:A,'Client Lookup'!C:C)</f>
        <v>The Blackstone Group</v>
      </c>
      <c r="AC2322" t="e">
        <f>_xlfn.XLOOKUP(K2322,'Results vs Forecast'!K:K,'Results vs Forecast'!K:K)</f>
        <v>#N/A</v>
      </c>
    </row>
    <row r="2323" spans="1:29" hidden="1">
      <c r="A2323" s="39"/>
      <c r="B2323" s="1" t="s">
        <v>700</v>
      </c>
      <c r="C2323" s="1" t="s">
        <v>1370</v>
      </c>
      <c r="D2323" s="1" t="s">
        <v>17</v>
      </c>
      <c r="E2323" s="1" t="s">
        <v>17</v>
      </c>
      <c r="F2323" s="2">
        <v>45535</v>
      </c>
      <c r="G2323" s="2">
        <v>45505</v>
      </c>
      <c r="H2323" s="1" t="s">
        <v>5896</v>
      </c>
      <c r="I2323" s="1" t="s">
        <v>5897</v>
      </c>
      <c r="J2323" s="1" t="s">
        <v>820</v>
      </c>
      <c r="K2323" s="1" t="s">
        <v>800</v>
      </c>
      <c r="L2323" s="1" t="s">
        <v>3718</v>
      </c>
      <c r="M2323" s="1"/>
      <c r="N2323" s="1"/>
      <c r="O2323" s="1"/>
      <c r="P2323" s="40">
        <v>560.2607960298526</v>
      </c>
      <c r="Q2323" s="37" t="str">
        <f>IF(C2323="ForthPoint","ForthPoint",IF(D2323="Intercompany",_xlfn.XLOOKUP(E2323,'Dept Lookup'!B:B,'Dept Lookup'!A:A),Modified!D2323))</f>
        <v>Data Engineering</v>
      </c>
      <c r="R2323" t="str">
        <f t="shared" si="184"/>
        <v>Globalization Partners</v>
      </c>
      <c r="S2323" s="1" t="s">
        <v>707</v>
      </c>
      <c r="T2323">
        <f t="shared" si="185"/>
        <v>0</v>
      </c>
      <c r="U2323" s="25" t="str">
        <f>IF(K2323&gt;0,K2323,_xlfn.XLOOKUP(M2323,'Client Lookup'!L:L,'Client Lookup'!N:N))</f>
        <v>36411</v>
      </c>
      <c r="V2323" t="str">
        <f>_xlfn.XLOOKUP(_xlfn.NUMBERVALUE(U2323),'Project Lookup'!X:X,'Project Lookup'!B:B)</f>
        <v>Globalization Partners SOW #42 - Data Engineering Team Renewal</v>
      </c>
      <c r="X2323" t="str">
        <f t="shared" si="186"/>
        <v>460 Globalization Partners Inc. : 1368 Globalization Partners SOW #42 - Data Engineering Team Renewal</v>
      </c>
      <c r="Y2323" t="str">
        <f t="shared" si="187"/>
        <v>460 Globalization Partners Inc.</v>
      </c>
      <c r="Z2323" t="str">
        <f t="shared" si="183"/>
        <v>460 Globalization Partners Inc.</v>
      </c>
      <c r="AA2323" t="str">
        <f>_xlfn.XLOOKUP(Z2323,'Client Lookup'!A:A,'Client Lookup'!C:C)</f>
        <v>Globalization Partners</v>
      </c>
      <c r="AC2323" t="e">
        <f>_xlfn.XLOOKUP(K2323,'Results vs Forecast'!K:K,'Results vs Forecast'!K:K)</f>
        <v>#N/A</v>
      </c>
    </row>
    <row r="2324" spans="1:29" hidden="1">
      <c r="A2324" s="39"/>
      <c r="B2324" s="1" t="s">
        <v>700</v>
      </c>
      <c r="C2324" s="1" t="s">
        <v>1370</v>
      </c>
      <c r="D2324" s="1" t="s">
        <v>17</v>
      </c>
      <c r="E2324" s="1" t="s">
        <v>17</v>
      </c>
      <c r="F2324" s="2">
        <v>45535</v>
      </c>
      <c r="G2324" s="2">
        <v>45505</v>
      </c>
      <c r="H2324" s="1" t="s">
        <v>5898</v>
      </c>
      <c r="I2324" s="1" t="s">
        <v>5899</v>
      </c>
      <c r="J2324" s="1" t="s">
        <v>816</v>
      </c>
      <c r="K2324" s="1" t="s">
        <v>798</v>
      </c>
      <c r="L2324" s="1" t="s">
        <v>3413</v>
      </c>
      <c r="M2324" s="1"/>
      <c r="N2324" s="1"/>
      <c r="O2324" s="1"/>
      <c r="P2324" s="40">
        <v>376.17510590575813</v>
      </c>
      <c r="Q2324" s="37" t="str">
        <f>IF(C2324="ForthPoint","ForthPoint",IF(D2324="Intercompany",_xlfn.XLOOKUP(E2324,'Dept Lookup'!B:B,'Dept Lookup'!A:A),Modified!D2324))</f>
        <v>Data Engineering</v>
      </c>
      <c r="R2324" t="str">
        <f t="shared" si="184"/>
        <v>Globalization Partners</v>
      </c>
      <c r="S2324" s="1" t="s">
        <v>707</v>
      </c>
      <c r="T2324">
        <f t="shared" si="185"/>
        <v>0</v>
      </c>
      <c r="U2324" s="25" t="str">
        <f>IF(K2324&gt;0,K2324,_xlfn.XLOOKUP(M2324,'Client Lookup'!L:L,'Client Lookup'!N:N))</f>
        <v>36409</v>
      </c>
      <c r="V2324" t="str">
        <f>_xlfn.XLOOKUP(_xlfn.NUMBERVALUE(U2324),'Project Lookup'!X:X,'Project Lookup'!B:B)</f>
        <v>Globalization Partners SOW #39 - Data Engineering Team  Renewal</v>
      </c>
      <c r="X2324" t="str">
        <f t="shared" si="186"/>
        <v>460 Globalization Partners Inc. : 1366 Globalization Partners SOW #39 - Data Engineering Team  Renewal</v>
      </c>
      <c r="Y2324" t="str">
        <f t="shared" si="187"/>
        <v>460 Globalization Partners Inc.</v>
      </c>
      <c r="Z2324" t="str">
        <f t="shared" si="183"/>
        <v>460 Globalization Partners Inc.</v>
      </c>
      <c r="AA2324" t="str">
        <f>_xlfn.XLOOKUP(Z2324,'Client Lookup'!A:A,'Client Lookup'!C:C)</f>
        <v>Globalization Partners</v>
      </c>
      <c r="AC2324" t="e">
        <f>_xlfn.XLOOKUP(K2324,'Results vs Forecast'!K:K,'Results vs Forecast'!K:K)</f>
        <v>#N/A</v>
      </c>
    </row>
    <row r="2325" spans="1:29" hidden="1">
      <c r="A2325" s="39"/>
      <c r="B2325" s="1" t="s">
        <v>700</v>
      </c>
      <c r="C2325" s="1" t="s">
        <v>1370</v>
      </c>
      <c r="D2325" s="1" t="s">
        <v>17</v>
      </c>
      <c r="E2325" s="1" t="s">
        <v>17</v>
      </c>
      <c r="F2325" s="2">
        <v>45535</v>
      </c>
      <c r="G2325" s="2">
        <v>45505</v>
      </c>
      <c r="H2325" s="1" t="s">
        <v>5900</v>
      </c>
      <c r="I2325" s="1" t="s">
        <v>5901</v>
      </c>
      <c r="J2325" s="1" t="s">
        <v>587</v>
      </c>
      <c r="K2325" s="1" t="s">
        <v>840</v>
      </c>
      <c r="L2325" s="1" t="s">
        <v>3446</v>
      </c>
      <c r="M2325" s="1"/>
      <c r="N2325" s="1"/>
      <c r="O2325" s="1"/>
      <c r="P2325" s="40">
        <v>520.2421677420059</v>
      </c>
      <c r="Q2325" s="37" t="str">
        <f>IF(C2325="ForthPoint","ForthPoint",IF(D2325="Intercompany",_xlfn.XLOOKUP(E2325,'Dept Lookup'!B:B,'Dept Lookup'!A:A),Modified!D2325))</f>
        <v>Data Engineering</v>
      </c>
      <c r="R2325" t="str">
        <f t="shared" si="184"/>
        <v>Madhive</v>
      </c>
      <c r="S2325" s="1" t="s">
        <v>707</v>
      </c>
      <c r="T2325">
        <f t="shared" si="185"/>
        <v>0</v>
      </c>
      <c r="U2325" s="25" t="str">
        <f>IF(K2325&gt;0,K2325,_xlfn.XLOOKUP(M2325,'Client Lookup'!L:L,'Client Lookup'!N:N))</f>
        <v>26788</v>
      </c>
      <c r="V2325" t="str">
        <f>_xlfn.XLOOKUP(_xlfn.NUMBERVALUE(U2325),'Project Lookup'!X:X,'Project Lookup'!B:B)</f>
        <v>Madhive - SOW1</v>
      </c>
      <c r="X2325" t="str">
        <f t="shared" si="186"/>
        <v>482 Madhive : 1111 Madhive - SOW1</v>
      </c>
      <c r="Y2325" t="str">
        <f t="shared" si="187"/>
        <v>482 Madhive</v>
      </c>
      <c r="Z2325" t="str">
        <f t="shared" si="183"/>
        <v>482 Madhive</v>
      </c>
      <c r="AA2325" t="str">
        <f>_xlfn.XLOOKUP(Z2325,'Client Lookup'!A:A,'Client Lookup'!C:C)</f>
        <v>Madhive</v>
      </c>
      <c r="AC2325" t="e">
        <f>_xlfn.XLOOKUP(K2325,'Results vs Forecast'!K:K,'Results vs Forecast'!K:K)</f>
        <v>#N/A</v>
      </c>
    </row>
    <row r="2326" spans="1:29" hidden="1">
      <c r="A2326" s="39"/>
      <c r="B2326" s="1" t="s">
        <v>700</v>
      </c>
      <c r="C2326" s="1" t="s">
        <v>1370</v>
      </c>
      <c r="D2326" s="1" t="s">
        <v>17</v>
      </c>
      <c r="E2326" s="1" t="s">
        <v>17</v>
      </c>
      <c r="F2326" s="2">
        <v>45535</v>
      </c>
      <c r="G2326" s="2">
        <v>45505</v>
      </c>
      <c r="H2326" s="1" t="s">
        <v>5902</v>
      </c>
      <c r="I2326" s="1" t="s">
        <v>5903</v>
      </c>
      <c r="J2326" s="1" t="s">
        <v>617</v>
      </c>
      <c r="K2326" s="1" t="s">
        <v>860</v>
      </c>
      <c r="L2326" s="1" t="s">
        <v>2892</v>
      </c>
      <c r="M2326" s="1"/>
      <c r="N2326" s="1"/>
      <c r="O2326" s="1"/>
      <c r="P2326" s="40">
        <v>464.21608813902071</v>
      </c>
      <c r="Q2326" s="37" t="str">
        <f>IF(C2326="ForthPoint","ForthPoint",IF(D2326="Intercompany",_xlfn.XLOOKUP(E2326,'Dept Lookup'!B:B,'Dept Lookup'!A:A),Modified!D2326))</f>
        <v>Data Engineering</v>
      </c>
      <c r="R2326" t="str">
        <f t="shared" si="184"/>
        <v>Roku</v>
      </c>
      <c r="S2326" s="1" t="s">
        <v>707</v>
      </c>
      <c r="T2326">
        <f t="shared" si="185"/>
        <v>0</v>
      </c>
      <c r="U2326" s="25" t="str">
        <f>IF(K2326&gt;0,K2326,_xlfn.XLOOKUP(M2326,'Client Lookup'!L:L,'Client Lookup'!N:N))</f>
        <v>25138</v>
      </c>
      <c r="V2326" t="str">
        <f>_xlfn.XLOOKUP(_xlfn.NUMBERVALUE(U2326),'Project Lookup'!X:X,'Project Lookup'!B:B)</f>
        <v>SOW#1 2024 - DE &amp; BI Team</v>
      </c>
      <c r="X2326" t="str">
        <f t="shared" si="186"/>
        <v>459 Roku Inc. : 966 SOW#1 2024 - DE &amp; BI Team</v>
      </c>
      <c r="Y2326" t="str">
        <f t="shared" si="187"/>
        <v>459 Roku Inc.</v>
      </c>
      <c r="Z2326" t="str">
        <f t="shared" si="183"/>
        <v>459 Roku Inc.</v>
      </c>
      <c r="AA2326" t="str">
        <f>_xlfn.XLOOKUP(Z2326,'Client Lookup'!A:A,'Client Lookup'!C:C)</f>
        <v>Roku</v>
      </c>
      <c r="AC2326" t="e">
        <f>_xlfn.XLOOKUP(K2326,'Results vs Forecast'!K:K,'Results vs Forecast'!K:K)</f>
        <v>#N/A</v>
      </c>
    </row>
    <row r="2327" spans="1:29" hidden="1">
      <c r="A2327" s="39"/>
      <c r="B2327" s="1" t="s">
        <v>700</v>
      </c>
      <c r="C2327" s="1" t="s">
        <v>1390</v>
      </c>
      <c r="D2327" s="1" t="s">
        <v>17</v>
      </c>
      <c r="E2327" s="1" t="s">
        <v>17</v>
      </c>
      <c r="F2327" s="2">
        <v>45535</v>
      </c>
      <c r="G2327" s="2">
        <v>45505</v>
      </c>
      <c r="H2327" s="1" t="s">
        <v>5523</v>
      </c>
      <c r="I2327" s="1" t="s">
        <v>5524</v>
      </c>
      <c r="J2327" s="1" t="s">
        <v>277</v>
      </c>
      <c r="K2327" s="1"/>
      <c r="L2327" s="1"/>
      <c r="M2327" s="1" t="s">
        <v>1710</v>
      </c>
      <c r="N2327" s="1"/>
      <c r="O2327" s="1" t="s">
        <v>5904</v>
      </c>
      <c r="P2327" s="40">
        <v>-27353.298692932163</v>
      </c>
      <c r="Q2327" s="37" t="str">
        <f>IF(C2327="ForthPoint","ForthPoint",IF(D2327="Intercompany",_xlfn.XLOOKUP(E2327,'Dept Lookup'!B:B,'Dept Lookup'!A:A),Modified!D2327))</f>
        <v>ForthPoint</v>
      </c>
      <c r="R2327" t="str">
        <f t="shared" si="184"/>
        <v>Fedefarma</v>
      </c>
      <c r="S2327" s="1" t="s">
        <v>707</v>
      </c>
      <c r="T2327" t="str">
        <f t="shared" si="185"/>
        <v>ICC 1166 ICC in Montevideo represents Blend360 : Fedefarma: Landing Zone Assessment &amp; Recommendation Phase</v>
      </c>
      <c r="U2327" s="25" t="e">
        <f>IF(K2327&gt;0,K2327,_xlfn.XLOOKUP(M2327,'Client Lookup'!L:L,'Client Lookup'!N:N))</f>
        <v>#N/A</v>
      </c>
      <c r="V2327" t="e">
        <f>_xlfn.XLOOKUP(_xlfn.NUMBERVALUE(U2327),'Project Lookup'!X:X,'Project Lookup'!B:B)</f>
        <v>#N/A</v>
      </c>
      <c r="X2327" t="str">
        <f t="shared" si="186"/>
        <v>ICC 1166 ICC in Montevideo represents Blend360 : Fedefarma: Landing Zone Assessment &amp; Recommendation Phase</v>
      </c>
      <c r="Y2327" t="str">
        <f t="shared" si="187"/>
        <v>ICC 1166 ICC in Montevideo represents Blend360</v>
      </c>
      <c r="Z2327" t="str">
        <f t="shared" si="183"/>
        <v>1166 ICC in Montevideo represents Blend360</v>
      </c>
      <c r="AA2327" t="str">
        <f>_xlfn.XLOOKUP(Z2327,'Client Lookup'!A:A,'Client Lookup'!C:C)</f>
        <v>Fedefarma</v>
      </c>
      <c r="AC2327" t="e">
        <f>_xlfn.XLOOKUP(K2327,'Results vs Forecast'!K:K,'Results vs Forecast'!K:K)</f>
        <v>#N/A</v>
      </c>
    </row>
    <row r="2328" spans="1:29" hidden="1">
      <c r="A2328" s="39"/>
      <c r="B2328" s="1" t="s">
        <v>700</v>
      </c>
      <c r="C2328" s="1" t="s">
        <v>1370</v>
      </c>
      <c r="D2328" s="1" t="s">
        <v>17</v>
      </c>
      <c r="E2328" s="1" t="s">
        <v>17</v>
      </c>
      <c r="F2328" s="2">
        <v>45535</v>
      </c>
      <c r="G2328" s="2">
        <v>45505</v>
      </c>
      <c r="H2328" s="1" t="s">
        <v>5905</v>
      </c>
      <c r="I2328" s="1" t="s">
        <v>5906</v>
      </c>
      <c r="J2328" s="1" t="s">
        <v>593</v>
      </c>
      <c r="K2328" s="1" t="s">
        <v>842</v>
      </c>
      <c r="L2328" s="1" t="s">
        <v>1809</v>
      </c>
      <c r="M2328" s="1"/>
      <c r="N2328" s="1"/>
      <c r="O2328" s="1"/>
      <c r="P2328" s="40">
        <v>496.23099076929799</v>
      </c>
      <c r="Q2328" s="37" t="str">
        <f>IF(C2328="ForthPoint","ForthPoint",IF(D2328="Intercompany",_xlfn.XLOOKUP(E2328,'Dept Lookup'!B:B,'Dept Lookup'!A:A),Modified!D2328))</f>
        <v>Data Engineering</v>
      </c>
      <c r="R2328" t="str">
        <f t="shared" si="184"/>
        <v>MasterCard</v>
      </c>
      <c r="S2328" s="1" t="s">
        <v>707</v>
      </c>
      <c r="T2328">
        <f t="shared" si="185"/>
        <v>0</v>
      </c>
      <c r="U2328" s="25" t="str">
        <f>IF(K2328&gt;0,K2328,_xlfn.XLOOKUP(M2328,'Client Lookup'!L:L,'Client Lookup'!N:N))</f>
        <v>25146</v>
      </c>
      <c r="V2328" t="str">
        <f>_xlfn.XLOOKUP(_xlfn.NUMBERVALUE(U2328),'Project Lookup'!X:X,'Project Lookup'!B:B)</f>
        <v>Mastercard SOW #6</v>
      </c>
      <c r="X2328" t="str">
        <f t="shared" si="186"/>
        <v>461 Session M Inc. : 974 Mastercard SOW #6</v>
      </c>
      <c r="Y2328" t="str">
        <f t="shared" si="187"/>
        <v>461 Session M Inc.</v>
      </c>
      <c r="Z2328" t="str">
        <f t="shared" ref="Z2328:Z2391" si="188">IF(LEFT(Y2328,3)="ICC",IFERROR(_xlfn.TEXTAFTER(Y2328,"ICC "),Y2328),Y2328)</f>
        <v>461 Session M Inc.</v>
      </c>
      <c r="AA2328" t="str">
        <f>_xlfn.XLOOKUP(Z2328,'Client Lookup'!A:A,'Client Lookup'!C:C)</f>
        <v>MasterCard</v>
      </c>
      <c r="AC2328" t="e">
        <f>_xlfn.XLOOKUP(K2328,'Results vs Forecast'!K:K,'Results vs Forecast'!K:K)</f>
        <v>#N/A</v>
      </c>
    </row>
    <row r="2329" spans="1:29" hidden="1">
      <c r="A2329" s="39"/>
      <c r="B2329" s="1" t="s">
        <v>700</v>
      </c>
      <c r="C2329" s="1" t="s">
        <v>1370</v>
      </c>
      <c r="D2329" s="1" t="s">
        <v>17</v>
      </c>
      <c r="E2329" s="1" t="s">
        <v>17</v>
      </c>
      <c r="F2329" s="2">
        <v>45535</v>
      </c>
      <c r="G2329" s="2">
        <v>45505</v>
      </c>
      <c r="H2329" s="1" t="s">
        <v>5907</v>
      </c>
      <c r="I2329" s="1" t="s">
        <v>5908</v>
      </c>
      <c r="J2329" s="1" t="s">
        <v>612</v>
      </c>
      <c r="K2329" s="1" t="s">
        <v>853</v>
      </c>
      <c r="L2329" s="1" t="s">
        <v>3335</v>
      </c>
      <c r="M2329" s="1"/>
      <c r="N2329" s="1"/>
      <c r="O2329" s="1"/>
      <c r="P2329" s="40">
        <v>258.12015245661064</v>
      </c>
      <c r="Q2329" s="37" t="str">
        <f>IF(C2329="ForthPoint","ForthPoint",IF(D2329="Intercompany",_xlfn.XLOOKUP(E2329,'Dept Lookup'!B:B,'Dept Lookup'!A:A),Modified!D2329))</f>
        <v>Data Engineering</v>
      </c>
      <c r="R2329" t="str">
        <f t="shared" si="184"/>
        <v>Pixability</v>
      </c>
      <c r="S2329" s="1" t="s">
        <v>707</v>
      </c>
      <c r="T2329">
        <f t="shared" si="185"/>
        <v>0</v>
      </c>
      <c r="U2329" s="25" t="str">
        <f>IF(K2329&gt;0,K2329,_xlfn.XLOOKUP(M2329,'Client Lookup'!L:L,'Client Lookup'!N:N))</f>
        <v>34753</v>
      </c>
      <c r="V2329" t="str">
        <f>_xlfn.XLOOKUP(_xlfn.NUMBERVALUE(U2329),'Project Lookup'!X:X,'Project Lookup'!B:B)</f>
        <v>Pixability SOW 4</v>
      </c>
      <c r="X2329" t="str">
        <f t="shared" si="186"/>
        <v>466 Pixability Inc. : 1331 Pixability SOW 4</v>
      </c>
      <c r="Y2329" t="str">
        <f t="shared" si="187"/>
        <v>466 Pixability Inc.</v>
      </c>
      <c r="Z2329" t="str">
        <f t="shared" si="188"/>
        <v>466 Pixability Inc.</v>
      </c>
      <c r="AA2329" t="str">
        <f>_xlfn.XLOOKUP(Z2329,'Client Lookup'!A:A,'Client Lookup'!C:C)</f>
        <v>Pixability</v>
      </c>
      <c r="AC2329" t="e">
        <f>_xlfn.XLOOKUP(K2329,'Results vs Forecast'!K:K,'Results vs Forecast'!K:K)</f>
        <v>#N/A</v>
      </c>
    </row>
    <row r="2330" spans="1:29" hidden="1">
      <c r="A2330" s="39"/>
      <c r="B2330" s="1" t="s">
        <v>700</v>
      </c>
      <c r="C2330" s="1" t="s">
        <v>1370</v>
      </c>
      <c r="D2330" s="1" t="s">
        <v>17</v>
      </c>
      <c r="E2330" s="1" t="s">
        <v>17</v>
      </c>
      <c r="F2330" s="2">
        <v>45535</v>
      </c>
      <c r="G2330" s="2">
        <v>45505</v>
      </c>
      <c r="H2330" s="1" t="s">
        <v>5909</v>
      </c>
      <c r="I2330" s="1" t="s">
        <v>5910</v>
      </c>
      <c r="J2330" s="1" t="s">
        <v>613</v>
      </c>
      <c r="K2330" s="1" t="s">
        <v>854</v>
      </c>
      <c r="L2330" s="1"/>
      <c r="M2330" s="1"/>
      <c r="N2330" s="1"/>
      <c r="O2330" s="1"/>
      <c r="P2330" s="40">
        <v>312.14530064520358</v>
      </c>
      <c r="Q2330" s="37" t="str">
        <f>IF(C2330="ForthPoint","ForthPoint",IF(D2330="Intercompany",_xlfn.XLOOKUP(E2330,'Dept Lookup'!B:B,'Dept Lookup'!A:A),Modified!D2330))</f>
        <v>Data Engineering</v>
      </c>
      <c r="R2330" t="str">
        <f t="shared" si="184"/>
        <v>Pixability</v>
      </c>
      <c r="S2330" s="1" t="s">
        <v>707</v>
      </c>
      <c r="T2330">
        <f t="shared" si="185"/>
        <v>0</v>
      </c>
      <c r="U2330" s="25" t="str">
        <f>IF(K2330&gt;0,K2330,_xlfn.XLOOKUP(M2330,'Client Lookup'!L:L,'Client Lookup'!N:N))</f>
        <v>25155</v>
      </c>
      <c r="V2330" t="str">
        <f>_xlfn.XLOOKUP(_xlfn.NUMBERVALUE(U2330),'Project Lookup'!X:X,'Project Lookup'!B:B)</f>
        <v>Pixability SOW#3</v>
      </c>
      <c r="X2330" t="str">
        <f t="shared" si="186"/>
        <v>466 Pixability Inc. : 983 Pixability SOW#3</v>
      </c>
      <c r="Y2330" t="str">
        <f t="shared" si="187"/>
        <v>466 Pixability Inc.</v>
      </c>
      <c r="Z2330" t="str">
        <f t="shared" si="188"/>
        <v>466 Pixability Inc.</v>
      </c>
      <c r="AA2330" t="str">
        <f>_xlfn.XLOOKUP(Z2330,'Client Lookup'!A:A,'Client Lookup'!C:C)</f>
        <v>Pixability</v>
      </c>
      <c r="AC2330" t="e">
        <f>_xlfn.XLOOKUP(K2330,'Results vs Forecast'!K:K,'Results vs Forecast'!K:K)</f>
        <v>#N/A</v>
      </c>
    </row>
    <row r="2331" spans="1:29" hidden="1">
      <c r="A2331" s="39"/>
      <c r="B2331" s="1" t="s">
        <v>700</v>
      </c>
      <c r="C2331" s="1" t="s">
        <v>1370</v>
      </c>
      <c r="D2331" s="1" t="s">
        <v>17</v>
      </c>
      <c r="E2331" s="1" t="s">
        <v>17</v>
      </c>
      <c r="F2331" s="2">
        <v>45535</v>
      </c>
      <c r="G2331" s="2">
        <v>45505</v>
      </c>
      <c r="H2331" s="1" t="s">
        <v>5911</v>
      </c>
      <c r="I2331" s="1" t="s">
        <v>5912</v>
      </c>
      <c r="J2331" s="1" t="s">
        <v>812</v>
      </c>
      <c r="K2331" s="1" t="s">
        <v>795</v>
      </c>
      <c r="L2331" s="1" t="s">
        <v>3324</v>
      </c>
      <c r="M2331" s="1"/>
      <c r="N2331" s="1"/>
      <c r="O2331" s="1"/>
      <c r="P2331" s="40">
        <v>630.29339553358409</v>
      </c>
      <c r="Q2331" s="37" t="str">
        <f>IF(C2331="ForthPoint","ForthPoint",IF(D2331="Intercompany",_xlfn.XLOOKUP(E2331,'Dept Lookup'!B:B,'Dept Lookup'!A:A),Modified!D2331))</f>
        <v>Data Engineering</v>
      </c>
      <c r="R2331" t="str">
        <f t="shared" si="184"/>
        <v>Globalization Partners</v>
      </c>
      <c r="S2331" s="1" t="s">
        <v>707</v>
      </c>
      <c r="T2331">
        <f t="shared" si="185"/>
        <v>0</v>
      </c>
      <c r="U2331" s="25" t="str">
        <f>IF(K2331&gt;0,K2331,_xlfn.XLOOKUP(M2331,'Client Lookup'!L:L,'Client Lookup'!N:N))</f>
        <v>35885</v>
      </c>
      <c r="V2331" t="str">
        <f>_xlfn.XLOOKUP(_xlfn.NUMBERVALUE(U2331),'Project Lookup'!X:X,'Project Lookup'!B:B)</f>
        <v>Globalization Partners SOW #41 - Data Engineering Team Renewal</v>
      </c>
      <c r="X2331" t="str">
        <f t="shared" si="186"/>
        <v>460 Globalization Partners Inc. : 1349 Globalization Partners SOW #41 - Data Engineering Team Renewal</v>
      </c>
      <c r="Y2331" t="str">
        <f t="shared" si="187"/>
        <v>460 Globalization Partners Inc.</v>
      </c>
      <c r="Z2331" t="str">
        <f t="shared" si="188"/>
        <v>460 Globalization Partners Inc.</v>
      </c>
      <c r="AA2331" t="str">
        <f>_xlfn.XLOOKUP(Z2331,'Client Lookup'!A:A,'Client Lookup'!C:C)</f>
        <v>Globalization Partners</v>
      </c>
      <c r="AC2331" t="e">
        <f>_xlfn.XLOOKUP(K2331,'Results vs Forecast'!K:K,'Results vs Forecast'!K:K)</f>
        <v>#N/A</v>
      </c>
    </row>
    <row r="2332" spans="1:29" hidden="1">
      <c r="A2332" s="39"/>
      <c r="B2332" s="1" t="s">
        <v>700</v>
      </c>
      <c r="C2332" s="1" t="s">
        <v>1370</v>
      </c>
      <c r="D2332" s="1" t="s">
        <v>17</v>
      </c>
      <c r="E2332" s="1" t="s">
        <v>17</v>
      </c>
      <c r="F2332" s="2">
        <v>45535</v>
      </c>
      <c r="G2332" s="2">
        <v>45505</v>
      </c>
      <c r="H2332" s="1" t="s">
        <v>5913</v>
      </c>
      <c r="I2332" s="1" t="s">
        <v>5914</v>
      </c>
      <c r="J2332" s="1" t="s">
        <v>645</v>
      </c>
      <c r="K2332" s="1" t="s">
        <v>891</v>
      </c>
      <c r="L2332" s="1" t="s">
        <v>3332</v>
      </c>
      <c r="M2332" s="1"/>
      <c r="N2332" s="1"/>
      <c r="O2332" s="1"/>
      <c r="P2332" s="40">
        <v>560.2607960298526</v>
      </c>
      <c r="Q2332" s="37" t="str">
        <f>IF(C2332="ForthPoint","ForthPoint",IF(D2332="Intercompany",_xlfn.XLOOKUP(E2332,'Dept Lookup'!B:B,'Dept Lookup'!A:A),Modified!D2332))</f>
        <v>Data Engineering</v>
      </c>
      <c r="R2332" t="str">
        <f t="shared" si="184"/>
        <v>The Blackstone Group</v>
      </c>
      <c r="S2332" s="1" t="s">
        <v>707</v>
      </c>
      <c r="T2332">
        <f t="shared" si="185"/>
        <v>0</v>
      </c>
      <c r="U2332" s="25" t="str">
        <f>IF(K2332&gt;0,K2332,_xlfn.XLOOKUP(M2332,'Client Lookup'!L:L,'Client Lookup'!N:N))</f>
        <v>25160</v>
      </c>
      <c r="V2332" t="str">
        <f>_xlfn.XLOOKUP(_xlfn.NUMBERVALUE(U2332),'Project Lookup'!X:X,'Project Lookup'!B:B)</f>
        <v>Blackstone SOW #12</v>
      </c>
      <c r="X2332" t="str">
        <f t="shared" si="186"/>
        <v>468 Blackstone Inc. : 988 Blackstone SOW #12</v>
      </c>
      <c r="Y2332" t="str">
        <f t="shared" si="187"/>
        <v>468 Blackstone Inc.</v>
      </c>
      <c r="Z2332" t="str">
        <f t="shared" si="188"/>
        <v>468 Blackstone Inc.</v>
      </c>
      <c r="AA2332" t="str">
        <f>_xlfn.XLOOKUP(Z2332,'Client Lookup'!A:A,'Client Lookup'!C:C)</f>
        <v>The Blackstone Group</v>
      </c>
      <c r="AC2332" t="e">
        <f>_xlfn.XLOOKUP(K2332,'Results vs Forecast'!K:K,'Results vs Forecast'!K:K)</f>
        <v>#N/A</v>
      </c>
    </row>
    <row r="2333" spans="1:29" hidden="1">
      <c r="A2333" s="39"/>
      <c r="B2333" s="1" t="s">
        <v>700</v>
      </c>
      <c r="C2333" s="1" t="s">
        <v>1370</v>
      </c>
      <c r="D2333" s="1" t="s">
        <v>17</v>
      </c>
      <c r="E2333" s="1" t="s">
        <v>17</v>
      </c>
      <c r="F2333" s="2">
        <v>45535</v>
      </c>
      <c r="G2333" s="2">
        <v>45505</v>
      </c>
      <c r="H2333" s="1" t="s">
        <v>5915</v>
      </c>
      <c r="I2333" s="1" t="s">
        <v>5916</v>
      </c>
      <c r="J2333" s="1" t="s">
        <v>799</v>
      </c>
      <c r="K2333" s="1" t="s">
        <v>797</v>
      </c>
      <c r="L2333" s="1" t="s">
        <v>3338</v>
      </c>
      <c r="M2333" s="1"/>
      <c r="N2333" s="1"/>
      <c r="O2333" s="1"/>
      <c r="P2333" s="40">
        <v>180.08382729530976</v>
      </c>
      <c r="Q2333" s="37" t="str">
        <f>IF(C2333="ForthPoint","ForthPoint",IF(D2333="Intercompany",_xlfn.XLOOKUP(E2333,'Dept Lookup'!B:B,'Dept Lookup'!A:A),Modified!D2333))</f>
        <v>Data Engineering</v>
      </c>
      <c r="R2333" t="str">
        <f t="shared" si="184"/>
        <v>Fedefarma</v>
      </c>
      <c r="S2333" s="1" t="s">
        <v>707</v>
      </c>
      <c r="T2333">
        <f t="shared" si="185"/>
        <v>0</v>
      </c>
      <c r="U2333" s="25" t="str">
        <f>IF(K2333&gt;0,K2333,_xlfn.XLOOKUP(M2333,'Client Lookup'!L:L,'Client Lookup'!N:N))</f>
        <v>28678</v>
      </c>
      <c r="V2333" t="str">
        <f>_xlfn.XLOOKUP(_xlfn.NUMBERVALUE(U2333),'Project Lookup'!X:X,'Project Lookup'!B:B)</f>
        <v>Fedefarma: Landing Zone Assessment &amp; Recommendation Phase</v>
      </c>
      <c r="X2333" t="str">
        <f t="shared" si="186"/>
        <v>456 ICC in Montevideo represents Blend360 : 1166 Fedefarma: Landing Zone Assessment &amp; Recommendation Phase</v>
      </c>
      <c r="Y2333" t="str">
        <f t="shared" si="187"/>
        <v>456 ICC in Montevideo represents Blend360</v>
      </c>
      <c r="Z2333" t="str">
        <f t="shared" si="188"/>
        <v>456 ICC in Montevideo represents Blend360</v>
      </c>
      <c r="AA2333" t="str">
        <f>_xlfn.XLOOKUP(Z2333,'Client Lookup'!A:A,'Client Lookup'!C:C)</f>
        <v>Fedefarma</v>
      </c>
      <c r="AC2333" t="e">
        <f>_xlfn.XLOOKUP(K2333,'Results vs Forecast'!K:K,'Results vs Forecast'!K:K)</f>
        <v>#N/A</v>
      </c>
    </row>
    <row r="2334" spans="1:29" hidden="1">
      <c r="A2334" s="39"/>
      <c r="B2334" s="1" t="s">
        <v>700</v>
      </c>
      <c r="C2334" s="1" t="s">
        <v>1370</v>
      </c>
      <c r="D2334" s="1" t="s">
        <v>17</v>
      </c>
      <c r="E2334" s="1" t="s">
        <v>17</v>
      </c>
      <c r="F2334" s="2">
        <v>45535</v>
      </c>
      <c r="G2334" s="2">
        <v>45505</v>
      </c>
      <c r="H2334" s="1" t="s">
        <v>5917</v>
      </c>
      <c r="I2334" s="1" t="s">
        <v>5918</v>
      </c>
      <c r="J2334" s="1" t="s">
        <v>645</v>
      </c>
      <c r="K2334" s="1" t="s">
        <v>891</v>
      </c>
      <c r="L2334" s="1" t="s">
        <v>3332</v>
      </c>
      <c r="M2334" s="1"/>
      <c r="N2334" s="1"/>
      <c r="O2334" s="1"/>
      <c r="P2334" s="40">
        <v>560.2607960298526</v>
      </c>
      <c r="Q2334" s="37" t="str">
        <f>IF(C2334="ForthPoint","ForthPoint",IF(D2334="Intercompany",_xlfn.XLOOKUP(E2334,'Dept Lookup'!B:B,'Dept Lookup'!A:A),Modified!D2334))</f>
        <v>Data Engineering</v>
      </c>
      <c r="R2334" t="str">
        <f t="shared" si="184"/>
        <v>The Blackstone Group</v>
      </c>
      <c r="S2334" s="1" t="s">
        <v>707</v>
      </c>
      <c r="T2334">
        <f t="shared" si="185"/>
        <v>0</v>
      </c>
      <c r="U2334" s="25" t="str">
        <f>IF(K2334&gt;0,K2334,_xlfn.XLOOKUP(M2334,'Client Lookup'!L:L,'Client Lookup'!N:N))</f>
        <v>25160</v>
      </c>
      <c r="V2334" t="str">
        <f>_xlfn.XLOOKUP(_xlfn.NUMBERVALUE(U2334),'Project Lookup'!X:X,'Project Lookup'!B:B)</f>
        <v>Blackstone SOW #12</v>
      </c>
      <c r="X2334" t="str">
        <f t="shared" si="186"/>
        <v>468 Blackstone Inc. : 988 Blackstone SOW #12</v>
      </c>
      <c r="Y2334" t="str">
        <f t="shared" si="187"/>
        <v>468 Blackstone Inc.</v>
      </c>
      <c r="Z2334" t="str">
        <f t="shared" si="188"/>
        <v>468 Blackstone Inc.</v>
      </c>
      <c r="AA2334" t="str">
        <f>_xlfn.XLOOKUP(Z2334,'Client Lookup'!A:A,'Client Lookup'!C:C)</f>
        <v>The Blackstone Group</v>
      </c>
      <c r="AC2334" t="e">
        <f>_xlfn.XLOOKUP(K2334,'Results vs Forecast'!K:K,'Results vs Forecast'!K:K)</f>
        <v>#N/A</v>
      </c>
    </row>
    <row r="2335" spans="1:29" hidden="1">
      <c r="A2335" s="39"/>
      <c r="B2335" s="1" t="s">
        <v>700</v>
      </c>
      <c r="C2335" s="1" t="s">
        <v>1370</v>
      </c>
      <c r="D2335" s="1" t="s">
        <v>17</v>
      </c>
      <c r="E2335" s="1" t="s">
        <v>17</v>
      </c>
      <c r="F2335" s="2">
        <v>45535</v>
      </c>
      <c r="G2335" s="2">
        <v>45505</v>
      </c>
      <c r="H2335" s="1" t="s">
        <v>5919</v>
      </c>
      <c r="I2335" s="1" t="s">
        <v>5920</v>
      </c>
      <c r="J2335" s="1" t="s">
        <v>613</v>
      </c>
      <c r="K2335" s="1" t="s">
        <v>854</v>
      </c>
      <c r="L2335" s="1"/>
      <c r="M2335" s="1"/>
      <c r="N2335" s="1"/>
      <c r="O2335" s="1"/>
      <c r="P2335" s="40">
        <v>312.14530064520358</v>
      </c>
      <c r="Q2335" s="37" t="str">
        <f>IF(C2335="ForthPoint","ForthPoint",IF(D2335="Intercompany",_xlfn.XLOOKUP(E2335,'Dept Lookup'!B:B,'Dept Lookup'!A:A),Modified!D2335))</f>
        <v>Data Engineering</v>
      </c>
      <c r="R2335" t="str">
        <f t="shared" si="184"/>
        <v>Pixability</v>
      </c>
      <c r="S2335" s="1" t="s">
        <v>707</v>
      </c>
      <c r="T2335">
        <f t="shared" si="185"/>
        <v>0</v>
      </c>
      <c r="U2335" s="25" t="str">
        <f>IF(K2335&gt;0,K2335,_xlfn.XLOOKUP(M2335,'Client Lookup'!L:L,'Client Lookup'!N:N))</f>
        <v>25155</v>
      </c>
      <c r="V2335" t="str">
        <f>_xlfn.XLOOKUP(_xlfn.NUMBERVALUE(U2335),'Project Lookup'!X:X,'Project Lookup'!B:B)</f>
        <v>Pixability SOW#3</v>
      </c>
      <c r="X2335" t="str">
        <f t="shared" si="186"/>
        <v>466 Pixability Inc. : 983 Pixability SOW#3</v>
      </c>
      <c r="Y2335" t="str">
        <f t="shared" si="187"/>
        <v>466 Pixability Inc.</v>
      </c>
      <c r="Z2335" t="str">
        <f t="shared" si="188"/>
        <v>466 Pixability Inc.</v>
      </c>
      <c r="AA2335" t="str">
        <f>_xlfn.XLOOKUP(Z2335,'Client Lookup'!A:A,'Client Lookup'!C:C)</f>
        <v>Pixability</v>
      </c>
      <c r="AC2335" t="e">
        <f>_xlfn.XLOOKUP(K2335,'Results vs Forecast'!K:K,'Results vs Forecast'!K:K)</f>
        <v>#N/A</v>
      </c>
    </row>
    <row r="2336" spans="1:29" hidden="1">
      <c r="A2336" s="39"/>
      <c r="B2336" s="1" t="s">
        <v>700</v>
      </c>
      <c r="C2336" s="1" t="s">
        <v>1370</v>
      </c>
      <c r="D2336" s="1" t="s">
        <v>17</v>
      </c>
      <c r="E2336" s="1" t="s">
        <v>17</v>
      </c>
      <c r="F2336" s="2">
        <v>45535</v>
      </c>
      <c r="G2336" s="2">
        <v>45505</v>
      </c>
      <c r="H2336" s="1" t="s">
        <v>5921</v>
      </c>
      <c r="I2336" s="1" t="s">
        <v>5922</v>
      </c>
      <c r="J2336" s="1" t="s">
        <v>593</v>
      </c>
      <c r="K2336" s="1" t="s">
        <v>842</v>
      </c>
      <c r="L2336" s="1" t="s">
        <v>1809</v>
      </c>
      <c r="M2336" s="1"/>
      <c r="N2336" s="1"/>
      <c r="O2336" s="1"/>
      <c r="P2336" s="40">
        <v>400.1862828784661</v>
      </c>
      <c r="Q2336" s="37" t="str">
        <f>IF(C2336="ForthPoint","ForthPoint",IF(D2336="Intercompany",_xlfn.XLOOKUP(E2336,'Dept Lookup'!B:B,'Dept Lookup'!A:A),Modified!D2336))</f>
        <v>Data Engineering</v>
      </c>
      <c r="R2336" t="str">
        <f t="shared" si="184"/>
        <v>MasterCard</v>
      </c>
      <c r="S2336" s="1" t="s">
        <v>707</v>
      </c>
      <c r="T2336">
        <f t="shared" si="185"/>
        <v>0</v>
      </c>
      <c r="U2336" s="25" t="str">
        <f>IF(K2336&gt;0,K2336,_xlfn.XLOOKUP(M2336,'Client Lookup'!L:L,'Client Lookup'!N:N))</f>
        <v>25146</v>
      </c>
      <c r="V2336" t="str">
        <f>_xlfn.XLOOKUP(_xlfn.NUMBERVALUE(U2336),'Project Lookup'!X:X,'Project Lookup'!B:B)</f>
        <v>Mastercard SOW #6</v>
      </c>
      <c r="X2336" t="str">
        <f t="shared" si="186"/>
        <v>461 Session M Inc. : 974 Mastercard SOW #6</v>
      </c>
      <c r="Y2336" t="str">
        <f t="shared" si="187"/>
        <v>461 Session M Inc.</v>
      </c>
      <c r="Z2336" t="str">
        <f t="shared" si="188"/>
        <v>461 Session M Inc.</v>
      </c>
      <c r="AA2336" t="str">
        <f>_xlfn.XLOOKUP(Z2336,'Client Lookup'!A:A,'Client Lookup'!C:C)</f>
        <v>MasterCard</v>
      </c>
      <c r="AC2336" t="e">
        <f>_xlfn.XLOOKUP(K2336,'Results vs Forecast'!K:K,'Results vs Forecast'!K:K)</f>
        <v>#N/A</v>
      </c>
    </row>
    <row r="2337" spans="1:29" hidden="1">
      <c r="A2337" s="39"/>
      <c r="B2337" s="1" t="s">
        <v>700</v>
      </c>
      <c r="C2337" s="1" t="s">
        <v>1370</v>
      </c>
      <c r="D2337" s="1" t="s">
        <v>17</v>
      </c>
      <c r="E2337" s="1" t="s">
        <v>17</v>
      </c>
      <c r="F2337" s="2">
        <v>45535</v>
      </c>
      <c r="G2337" s="2">
        <v>45505</v>
      </c>
      <c r="H2337" s="1" t="s">
        <v>5923</v>
      </c>
      <c r="I2337" s="1" t="s">
        <v>5924</v>
      </c>
      <c r="J2337" s="1" t="s">
        <v>617</v>
      </c>
      <c r="K2337" s="1" t="s">
        <v>860</v>
      </c>
      <c r="L2337" s="1" t="s">
        <v>2892</v>
      </c>
      <c r="M2337" s="1"/>
      <c r="N2337" s="1"/>
      <c r="O2337" s="1"/>
      <c r="P2337" s="40">
        <v>280.1303980149263</v>
      </c>
      <c r="Q2337" s="37" t="str">
        <f>IF(C2337="ForthPoint","ForthPoint",IF(D2337="Intercompany",_xlfn.XLOOKUP(E2337,'Dept Lookup'!B:B,'Dept Lookup'!A:A),Modified!D2337))</f>
        <v>Data Engineering</v>
      </c>
      <c r="R2337" t="str">
        <f t="shared" si="184"/>
        <v>Roku</v>
      </c>
      <c r="S2337" s="1" t="s">
        <v>707</v>
      </c>
      <c r="T2337">
        <f t="shared" si="185"/>
        <v>0</v>
      </c>
      <c r="U2337" s="25" t="str">
        <f>IF(K2337&gt;0,K2337,_xlfn.XLOOKUP(M2337,'Client Lookup'!L:L,'Client Lookup'!N:N))</f>
        <v>25138</v>
      </c>
      <c r="V2337" t="str">
        <f>_xlfn.XLOOKUP(_xlfn.NUMBERVALUE(U2337),'Project Lookup'!X:X,'Project Lookup'!B:B)</f>
        <v>SOW#1 2024 - DE &amp; BI Team</v>
      </c>
      <c r="X2337" t="str">
        <f t="shared" si="186"/>
        <v>459 Roku Inc. : 966 SOW#1 2024 - DE &amp; BI Team</v>
      </c>
      <c r="Y2337" t="str">
        <f t="shared" si="187"/>
        <v>459 Roku Inc.</v>
      </c>
      <c r="Z2337" t="str">
        <f t="shared" si="188"/>
        <v>459 Roku Inc.</v>
      </c>
      <c r="AA2337" t="str">
        <f>_xlfn.XLOOKUP(Z2337,'Client Lookup'!A:A,'Client Lookup'!C:C)</f>
        <v>Roku</v>
      </c>
      <c r="AC2337" t="e">
        <f>_xlfn.XLOOKUP(K2337,'Results vs Forecast'!K:K,'Results vs Forecast'!K:K)</f>
        <v>#N/A</v>
      </c>
    </row>
    <row r="2338" spans="1:29" hidden="1">
      <c r="A2338" s="39"/>
      <c r="B2338" s="1" t="s">
        <v>700</v>
      </c>
      <c r="C2338" s="1" t="s">
        <v>1370</v>
      </c>
      <c r="D2338" s="1" t="s">
        <v>17</v>
      </c>
      <c r="E2338" s="1" t="s">
        <v>17</v>
      </c>
      <c r="F2338" s="2">
        <v>45535</v>
      </c>
      <c r="G2338" s="2">
        <v>45505</v>
      </c>
      <c r="H2338" s="1" t="s">
        <v>5925</v>
      </c>
      <c r="I2338" s="1" t="s">
        <v>5926</v>
      </c>
      <c r="J2338" s="1" t="s">
        <v>631</v>
      </c>
      <c r="K2338" s="1" t="s">
        <v>873</v>
      </c>
      <c r="L2338" s="1" t="s">
        <v>3355</v>
      </c>
      <c r="M2338" s="1"/>
      <c r="N2338" s="1"/>
      <c r="O2338" s="1"/>
      <c r="P2338" s="40">
        <v>520.2421677420059</v>
      </c>
      <c r="Q2338" s="37" t="str">
        <f>IF(C2338="ForthPoint","ForthPoint",IF(D2338="Intercompany",_xlfn.XLOOKUP(E2338,'Dept Lookup'!B:B,'Dept Lookup'!A:A),Modified!D2338))</f>
        <v>Data Engineering</v>
      </c>
      <c r="R2338" t="str">
        <f t="shared" si="184"/>
        <v>Stagwellglobal</v>
      </c>
      <c r="S2338" s="1" t="s">
        <v>707</v>
      </c>
      <c r="T2338">
        <f t="shared" si="185"/>
        <v>0</v>
      </c>
      <c r="U2338" s="25" t="str">
        <f>IF(K2338&gt;0,K2338,_xlfn.XLOOKUP(M2338,'Client Lookup'!L:L,'Client Lookup'!N:N))</f>
        <v>25157</v>
      </c>
      <c r="V2338" t="str">
        <f>_xlfn.XLOOKUP(_xlfn.NUMBERVALUE(U2338),'Project Lookup'!X:X,'Project Lookup'!B:B)</f>
        <v>Stagwell SOW#1</v>
      </c>
      <c r="X2338" t="str">
        <f t="shared" si="186"/>
        <v>469 Stagwell Marketing Cloud LLC : 985 Stagwell SOW#1</v>
      </c>
      <c r="Y2338" t="str">
        <f t="shared" si="187"/>
        <v>469 Stagwell Marketing Cloud LLC</v>
      </c>
      <c r="Z2338" t="str">
        <f t="shared" si="188"/>
        <v>469 Stagwell Marketing Cloud LLC</v>
      </c>
      <c r="AA2338" t="str">
        <f>_xlfn.XLOOKUP(Z2338,'Client Lookup'!A:A,'Client Lookup'!C:C)</f>
        <v>Stagwellglobal</v>
      </c>
      <c r="AC2338" t="e">
        <f>_xlfn.XLOOKUP(K2338,'Results vs Forecast'!K:K,'Results vs Forecast'!K:K)</f>
        <v>#N/A</v>
      </c>
    </row>
    <row r="2339" spans="1:29" hidden="1">
      <c r="A2339" s="39"/>
      <c r="B2339" s="1" t="s">
        <v>700</v>
      </c>
      <c r="C2339" s="1" t="s">
        <v>1370</v>
      </c>
      <c r="D2339" s="1" t="s">
        <v>17</v>
      </c>
      <c r="E2339" s="1" t="s">
        <v>17</v>
      </c>
      <c r="F2339" s="2">
        <v>45535</v>
      </c>
      <c r="G2339" s="2">
        <v>45505</v>
      </c>
      <c r="H2339" s="1" t="s">
        <v>5927</v>
      </c>
      <c r="I2339" s="1" t="s">
        <v>5928</v>
      </c>
      <c r="J2339" s="1" t="s">
        <v>620</v>
      </c>
      <c r="K2339" s="1" t="s">
        <v>862</v>
      </c>
      <c r="L2339" s="1" t="s">
        <v>3343</v>
      </c>
      <c r="M2339" s="1"/>
      <c r="N2339" s="1"/>
      <c r="O2339" s="1"/>
      <c r="P2339" s="40">
        <v>280.1303980149263</v>
      </c>
      <c r="Q2339" s="37" t="str">
        <f>IF(C2339="ForthPoint","ForthPoint",IF(D2339="Intercompany",_xlfn.XLOOKUP(E2339,'Dept Lookup'!B:B,'Dept Lookup'!A:A),Modified!D2339))</f>
        <v>Data Engineering</v>
      </c>
      <c r="R2339" t="str">
        <f t="shared" si="184"/>
        <v>Sincera</v>
      </c>
      <c r="S2339" s="1" t="s">
        <v>707</v>
      </c>
      <c r="T2339">
        <f t="shared" si="185"/>
        <v>0</v>
      </c>
      <c r="U2339" s="25" t="str">
        <f>IF(K2339&gt;0,K2339,_xlfn.XLOOKUP(M2339,'Client Lookup'!L:L,'Client Lookup'!N:N))</f>
        <v>28145</v>
      </c>
      <c r="V2339" t="str">
        <f>_xlfn.XLOOKUP(_xlfn.NUMBERVALUE(U2339),'Project Lookup'!X:X,'Project Lookup'!B:B)</f>
        <v>Sincera SOW 4 - DE Team</v>
      </c>
      <c r="X2339" t="str">
        <f t="shared" si="186"/>
        <v>465 Sincera Technologies LLC : 1146 Sincera SOW 4 - DE Team</v>
      </c>
      <c r="Y2339" t="str">
        <f t="shared" si="187"/>
        <v>465 Sincera Technologies LLC</v>
      </c>
      <c r="Z2339" t="str">
        <f t="shared" si="188"/>
        <v>465 Sincera Technologies LLC</v>
      </c>
      <c r="AA2339" t="str">
        <f>_xlfn.XLOOKUP(Z2339,'Client Lookup'!A:A,'Client Lookup'!C:C)</f>
        <v>Sincera</v>
      </c>
      <c r="AC2339" t="e">
        <f>_xlfn.XLOOKUP(K2339,'Results vs Forecast'!K:K,'Results vs Forecast'!K:K)</f>
        <v>#N/A</v>
      </c>
    </row>
    <row r="2340" spans="1:29" hidden="1">
      <c r="A2340" s="39"/>
      <c r="B2340" s="1" t="s">
        <v>700</v>
      </c>
      <c r="C2340" s="1" t="s">
        <v>1370</v>
      </c>
      <c r="D2340" s="1" t="s">
        <v>17</v>
      </c>
      <c r="E2340" s="1" t="s">
        <v>17</v>
      </c>
      <c r="F2340" s="2">
        <v>45535</v>
      </c>
      <c r="G2340" s="2">
        <v>45505</v>
      </c>
      <c r="H2340" s="1" t="s">
        <v>5929</v>
      </c>
      <c r="I2340" s="1" t="s">
        <v>5930</v>
      </c>
      <c r="J2340" s="1" t="s">
        <v>587</v>
      </c>
      <c r="K2340" s="1" t="s">
        <v>840</v>
      </c>
      <c r="L2340" s="1" t="s">
        <v>3446</v>
      </c>
      <c r="M2340" s="1"/>
      <c r="N2340" s="1"/>
      <c r="O2340" s="1"/>
      <c r="P2340" s="40">
        <v>270.12574094296463</v>
      </c>
      <c r="Q2340" s="37" t="str">
        <f>IF(C2340="ForthPoint","ForthPoint",IF(D2340="Intercompany",_xlfn.XLOOKUP(E2340,'Dept Lookup'!B:B,'Dept Lookup'!A:A),Modified!D2340))</f>
        <v>Data Engineering</v>
      </c>
      <c r="R2340" t="str">
        <f t="shared" si="184"/>
        <v>Madhive</v>
      </c>
      <c r="S2340" s="1" t="s">
        <v>707</v>
      </c>
      <c r="T2340">
        <f t="shared" si="185"/>
        <v>0</v>
      </c>
      <c r="U2340" s="25" t="str">
        <f>IF(K2340&gt;0,K2340,_xlfn.XLOOKUP(M2340,'Client Lookup'!L:L,'Client Lookup'!N:N))</f>
        <v>26788</v>
      </c>
      <c r="V2340" t="str">
        <f>_xlfn.XLOOKUP(_xlfn.NUMBERVALUE(U2340),'Project Lookup'!X:X,'Project Lookup'!B:B)</f>
        <v>Madhive - SOW1</v>
      </c>
      <c r="X2340" t="str">
        <f t="shared" si="186"/>
        <v>482 Madhive : 1111 Madhive - SOW1</v>
      </c>
      <c r="Y2340" t="str">
        <f t="shared" si="187"/>
        <v>482 Madhive</v>
      </c>
      <c r="Z2340" t="str">
        <f t="shared" si="188"/>
        <v>482 Madhive</v>
      </c>
      <c r="AA2340" t="str">
        <f>_xlfn.XLOOKUP(Z2340,'Client Lookup'!A:A,'Client Lookup'!C:C)</f>
        <v>Madhive</v>
      </c>
      <c r="AC2340" t="e">
        <f>_xlfn.XLOOKUP(K2340,'Results vs Forecast'!K:K,'Results vs Forecast'!K:K)</f>
        <v>#N/A</v>
      </c>
    </row>
    <row r="2341" spans="1:29" hidden="1">
      <c r="A2341" s="39"/>
      <c r="B2341" s="1" t="s">
        <v>700</v>
      </c>
      <c r="C2341" s="1" t="s">
        <v>1370</v>
      </c>
      <c r="D2341" s="1" t="s">
        <v>17</v>
      </c>
      <c r="E2341" s="1" t="s">
        <v>17</v>
      </c>
      <c r="F2341" s="2">
        <v>45535</v>
      </c>
      <c r="G2341" s="2">
        <v>45505</v>
      </c>
      <c r="H2341" s="1" t="s">
        <v>5931</v>
      </c>
      <c r="I2341" s="1" t="s">
        <v>5932</v>
      </c>
      <c r="J2341" s="1" t="s">
        <v>617</v>
      </c>
      <c r="K2341" s="1" t="s">
        <v>860</v>
      </c>
      <c r="L2341" s="1" t="s">
        <v>2892</v>
      </c>
      <c r="M2341" s="1"/>
      <c r="N2341" s="1"/>
      <c r="O2341" s="1"/>
      <c r="P2341" s="40">
        <v>79.036914795873145</v>
      </c>
      <c r="Q2341" s="37" t="str">
        <f>IF(C2341="ForthPoint","ForthPoint",IF(D2341="Intercompany",_xlfn.XLOOKUP(E2341,'Dept Lookup'!B:B,'Dept Lookup'!A:A),Modified!D2341))</f>
        <v>Data Engineering</v>
      </c>
      <c r="R2341" t="str">
        <f t="shared" si="184"/>
        <v>Roku</v>
      </c>
      <c r="S2341" s="1" t="s">
        <v>707</v>
      </c>
      <c r="T2341">
        <f t="shared" si="185"/>
        <v>0</v>
      </c>
      <c r="U2341" s="25" t="str">
        <f>IF(K2341&gt;0,K2341,_xlfn.XLOOKUP(M2341,'Client Lookup'!L:L,'Client Lookup'!N:N))</f>
        <v>25138</v>
      </c>
      <c r="V2341" t="str">
        <f>_xlfn.XLOOKUP(_xlfn.NUMBERVALUE(U2341),'Project Lookup'!X:X,'Project Lookup'!B:B)</f>
        <v>SOW#1 2024 - DE &amp; BI Team</v>
      </c>
      <c r="X2341" t="str">
        <f t="shared" si="186"/>
        <v>459 Roku Inc. : 966 SOW#1 2024 - DE &amp; BI Team</v>
      </c>
      <c r="Y2341" t="str">
        <f t="shared" si="187"/>
        <v>459 Roku Inc.</v>
      </c>
      <c r="Z2341" t="str">
        <f t="shared" si="188"/>
        <v>459 Roku Inc.</v>
      </c>
      <c r="AA2341" t="str">
        <f>_xlfn.XLOOKUP(Z2341,'Client Lookup'!A:A,'Client Lookup'!C:C)</f>
        <v>Roku</v>
      </c>
      <c r="AC2341" t="e">
        <f>_xlfn.XLOOKUP(K2341,'Results vs Forecast'!K:K,'Results vs Forecast'!K:K)</f>
        <v>#N/A</v>
      </c>
    </row>
    <row r="2342" spans="1:29" hidden="1">
      <c r="A2342" s="39"/>
      <c r="B2342" s="1" t="s">
        <v>700</v>
      </c>
      <c r="C2342" s="1" t="s">
        <v>1370</v>
      </c>
      <c r="D2342" s="1" t="s">
        <v>17</v>
      </c>
      <c r="E2342" s="1" t="s">
        <v>17</v>
      </c>
      <c r="F2342" s="2">
        <v>45535</v>
      </c>
      <c r="G2342" s="2">
        <v>45505</v>
      </c>
      <c r="H2342" s="1" t="s">
        <v>5933</v>
      </c>
      <c r="I2342" s="1" t="s">
        <v>5934</v>
      </c>
      <c r="J2342" s="1" t="s">
        <v>617</v>
      </c>
      <c r="K2342" s="1" t="s">
        <v>860</v>
      </c>
      <c r="L2342" s="1" t="s">
        <v>2892</v>
      </c>
      <c r="M2342" s="1"/>
      <c r="N2342" s="1"/>
      <c r="O2342" s="1"/>
      <c r="P2342" s="40">
        <v>320.14902630277288</v>
      </c>
      <c r="Q2342" s="37" t="str">
        <f>IF(C2342="ForthPoint","ForthPoint",IF(D2342="Intercompany",_xlfn.XLOOKUP(E2342,'Dept Lookup'!B:B,'Dept Lookup'!A:A),Modified!D2342))</f>
        <v>Data Engineering</v>
      </c>
      <c r="R2342" t="str">
        <f t="shared" si="184"/>
        <v>Roku</v>
      </c>
      <c r="S2342" s="1" t="s">
        <v>707</v>
      </c>
      <c r="T2342">
        <f t="shared" si="185"/>
        <v>0</v>
      </c>
      <c r="U2342" s="25" t="str">
        <f>IF(K2342&gt;0,K2342,_xlfn.XLOOKUP(M2342,'Client Lookup'!L:L,'Client Lookup'!N:N))</f>
        <v>25138</v>
      </c>
      <c r="V2342" t="str">
        <f>_xlfn.XLOOKUP(_xlfn.NUMBERVALUE(U2342),'Project Lookup'!X:X,'Project Lookup'!B:B)</f>
        <v>SOW#1 2024 - DE &amp; BI Team</v>
      </c>
      <c r="X2342" t="str">
        <f t="shared" si="186"/>
        <v>459 Roku Inc. : 966 SOW#1 2024 - DE &amp; BI Team</v>
      </c>
      <c r="Y2342" t="str">
        <f t="shared" si="187"/>
        <v>459 Roku Inc.</v>
      </c>
      <c r="Z2342" t="str">
        <f t="shared" si="188"/>
        <v>459 Roku Inc.</v>
      </c>
      <c r="AA2342" t="str">
        <f>_xlfn.XLOOKUP(Z2342,'Client Lookup'!A:A,'Client Lookup'!C:C)</f>
        <v>Roku</v>
      </c>
      <c r="AC2342" t="e">
        <f>_xlfn.XLOOKUP(K2342,'Results vs Forecast'!K:K,'Results vs Forecast'!K:K)</f>
        <v>#N/A</v>
      </c>
    </row>
    <row r="2343" spans="1:29" hidden="1">
      <c r="A2343" s="39"/>
      <c r="B2343" s="1" t="s">
        <v>700</v>
      </c>
      <c r="C2343" s="1" t="s">
        <v>1370</v>
      </c>
      <c r="D2343" s="1" t="s">
        <v>17</v>
      </c>
      <c r="E2343" s="1" t="s">
        <v>17</v>
      </c>
      <c r="F2343" s="2">
        <v>45535</v>
      </c>
      <c r="G2343" s="2">
        <v>45505</v>
      </c>
      <c r="H2343" s="1" t="s">
        <v>5935</v>
      </c>
      <c r="I2343" s="1" t="s">
        <v>5936</v>
      </c>
      <c r="J2343" s="1" t="s">
        <v>632</v>
      </c>
      <c r="K2343" s="1" t="s">
        <v>874</v>
      </c>
      <c r="L2343" s="1" t="s">
        <v>3637</v>
      </c>
      <c r="M2343" s="1"/>
      <c r="N2343" s="1"/>
      <c r="O2343" s="1"/>
      <c r="P2343" s="40">
        <v>408.19000853603541</v>
      </c>
      <c r="Q2343" s="37" t="str">
        <f>IF(C2343="ForthPoint","ForthPoint",IF(D2343="Intercompany",_xlfn.XLOOKUP(E2343,'Dept Lookup'!B:B,'Dept Lookup'!A:A),Modified!D2343))</f>
        <v>Data Engineering</v>
      </c>
      <c r="R2343" t="str">
        <f t="shared" si="184"/>
        <v>Stagwellglobal</v>
      </c>
      <c r="S2343" s="1" t="s">
        <v>707</v>
      </c>
      <c r="T2343">
        <f t="shared" si="185"/>
        <v>0</v>
      </c>
      <c r="U2343" s="25" t="str">
        <f>IF(K2343&gt;0,K2343,_xlfn.XLOOKUP(M2343,'Client Lookup'!L:L,'Client Lookup'!N:N))</f>
        <v>25159</v>
      </c>
      <c r="V2343" t="str">
        <f>_xlfn.XLOOKUP(_xlfn.NUMBERVALUE(U2343),'Project Lookup'!X:X,'Project Lookup'!B:B)</f>
        <v>Stagwell SOW#3</v>
      </c>
      <c r="X2343" t="str">
        <f t="shared" si="186"/>
        <v>469 Stagwell Marketing Cloud LLC : 987 Stagwell SOW#3</v>
      </c>
      <c r="Y2343" t="str">
        <f t="shared" si="187"/>
        <v>469 Stagwell Marketing Cloud LLC</v>
      </c>
      <c r="Z2343" t="str">
        <f t="shared" si="188"/>
        <v>469 Stagwell Marketing Cloud LLC</v>
      </c>
      <c r="AA2343" t="str">
        <f>_xlfn.XLOOKUP(Z2343,'Client Lookup'!A:A,'Client Lookup'!C:C)</f>
        <v>Stagwellglobal</v>
      </c>
      <c r="AC2343" t="e">
        <f>_xlfn.XLOOKUP(K2343,'Results vs Forecast'!K:K,'Results vs Forecast'!K:K)</f>
        <v>#N/A</v>
      </c>
    </row>
    <row r="2344" spans="1:29" hidden="1">
      <c r="A2344" s="39"/>
      <c r="B2344" s="1" t="s">
        <v>700</v>
      </c>
      <c r="C2344" s="1" t="s">
        <v>1370</v>
      </c>
      <c r="D2344" s="1" t="s">
        <v>17</v>
      </c>
      <c r="E2344" s="1" t="s">
        <v>17</v>
      </c>
      <c r="F2344" s="2">
        <v>45535</v>
      </c>
      <c r="G2344" s="2">
        <v>45505</v>
      </c>
      <c r="H2344" s="1" t="s">
        <v>5937</v>
      </c>
      <c r="I2344" s="1" t="s">
        <v>5938</v>
      </c>
      <c r="J2344" s="1" t="s">
        <v>617</v>
      </c>
      <c r="K2344" s="1" t="s">
        <v>860</v>
      </c>
      <c r="L2344" s="1" t="s">
        <v>2892</v>
      </c>
      <c r="M2344" s="1"/>
      <c r="N2344" s="1"/>
      <c r="O2344" s="1"/>
      <c r="P2344" s="40">
        <v>464.21608813902071</v>
      </c>
      <c r="Q2344" s="37" t="str">
        <f>IF(C2344="ForthPoint","ForthPoint",IF(D2344="Intercompany",_xlfn.XLOOKUP(E2344,'Dept Lookup'!B:B,'Dept Lookup'!A:A),Modified!D2344))</f>
        <v>Data Engineering</v>
      </c>
      <c r="R2344" t="str">
        <f t="shared" si="184"/>
        <v>Roku</v>
      </c>
      <c r="S2344" s="1" t="s">
        <v>707</v>
      </c>
      <c r="T2344">
        <f t="shared" si="185"/>
        <v>0</v>
      </c>
      <c r="U2344" s="25" t="str">
        <f>IF(K2344&gt;0,K2344,_xlfn.XLOOKUP(M2344,'Client Lookup'!L:L,'Client Lookup'!N:N))</f>
        <v>25138</v>
      </c>
      <c r="V2344" t="str">
        <f>_xlfn.XLOOKUP(_xlfn.NUMBERVALUE(U2344),'Project Lookup'!X:X,'Project Lookup'!B:B)</f>
        <v>SOW#1 2024 - DE &amp; BI Team</v>
      </c>
      <c r="X2344" t="str">
        <f t="shared" si="186"/>
        <v>459 Roku Inc. : 966 SOW#1 2024 - DE &amp; BI Team</v>
      </c>
      <c r="Y2344" t="str">
        <f t="shared" si="187"/>
        <v>459 Roku Inc.</v>
      </c>
      <c r="Z2344" t="str">
        <f t="shared" si="188"/>
        <v>459 Roku Inc.</v>
      </c>
      <c r="AA2344" t="str">
        <f>_xlfn.XLOOKUP(Z2344,'Client Lookup'!A:A,'Client Lookup'!C:C)</f>
        <v>Roku</v>
      </c>
      <c r="AC2344" t="e">
        <f>_xlfn.XLOOKUP(K2344,'Results vs Forecast'!K:K,'Results vs Forecast'!K:K)</f>
        <v>#N/A</v>
      </c>
    </row>
    <row r="2345" spans="1:29" hidden="1">
      <c r="A2345" s="39"/>
      <c r="B2345" s="1" t="s">
        <v>700</v>
      </c>
      <c r="C2345" s="1" t="s">
        <v>1370</v>
      </c>
      <c r="D2345" s="1" t="s">
        <v>17</v>
      </c>
      <c r="E2345" s="1" t="s">
        <v>17</v>
      </c>
      <c r="F2345" s="2">
        <v>45535</v>
      </c>
      <c r="G2345" s="2">
        <v>45505</v>
      </c>
      <c r="H2345" s="1" t="s">
        <v>5939</v>
      </c>
      <c r="I2345" s="1" t="s">
        <v>5940</v>
      </c>
      <c r="J2345" s="1" t="s">
        <v>617</v>
      </c>
      <c r="K2345" s="1" t="s">
        <v>860</v>
      </c>
      <c r="L2345" s="1" t="s">
        <v>2892</v>
      </c>
      <c r="M2345" s="1"/>
      <c r="N2345" s="1"/>
      <c r="O2345" s="1"/>
      <c r="P2345" s="40">
        <v>425.19804948574631</v>
      </c>
      <c r="Q2345" s="37" t="str">
        <f>IF(C2345="ForthPoint","ForthPoint",IF(D2345="Intercompany",_xlfn.XLOOKUP(E2345,'Dept Lookup'!B:B,'Dept Lookup'!A:A),Modified!D2345))</f>
        <v>Data Engineering</v>
      </c>
      <c r="R2345" t="str">
        <f t="shared" si="184"/>
        <v>Roku</v>
      </c>
      <c r="S2345" s="1" t="s">
        <v>707</v>
      </c>
      <c r="T2345">
        <f t="shared" si="185"/>
        <v>0</v>
      </c>
      <c r="U2345" s="25" t="str">
        <f>IF(K2345&gt;0,K2345,_xlfn.XLOOKUP(M2345,'Client Lookup'!L:L,'Client Lookup'!N:N))</f>
        <v>25138</v>
      </c>
      <c r="V2345" t="str">
        <f>_xlfn.XLOOKUP(_xlfn.NUMBERVALUE(U2345),'Project Lookup'!X:X,'Project Lookup'!B:B)</f>
        <v>SOW#1 2024 - DE &amp; BI Team</v>
      </c>
      <c r="X2345" t="str">
        <f t="shared" si="186"/>
        <v>459 Roku Inc. : 966 SOW#1 2024 - DE &amp; BI Team</v>
      </c>
      <c r="Y2345" t="str">
        <f t="shared" si="187"/>
        <v>459 Roku Inc.</v>
      </c>
      <c r="Z2345" t="str">
        <f t="shared" si="188"/>
        <v>459 Roku Inc.</v>
      </c>
      <c r="AA2345" t="str">
        <f>_xlfn.XLOOKUP(Z2345,'Client Lookup'!A:A,'Client Lookup'!C:C)</f>
        <v>Roku</v>
      </c>
      <c r="AC2345" t="e">
        <f>_xlfn.XLOOKUP(K2345,'Results vs Forecast'!K:K,'Results vs Forecast'!K:K)</f>
        <v>#N/A</v>
      </c>
    </row>
    <row r="2346" spans="1:29" hidden="1">
      <c r="A2346" s="39"/>
      <c r="B2346" s="1" t="s">
        <v>700</v>
      </c>
      <c r="C2346" s="1" t="s">
        <v>701</v>
      </c>
      <c r="D2346" s="1" t="s">
        <v>17</v>
      </c>
      <c r="E2346" s="1" t="s">
        <v>17</v>
      </c>
      <c r="F2346" s="2">
        <v>45535</v>
      </c>
      <c r="G2346" s="2">
        <v>45505</v>
      </c>
      <c r="H2346" s="1" t="s">
        <v>5941</v>
      </c>
      <c r="I2346" s="1" t="s">
        <v>5942</v>
      </c>
      <c r="J2346" s="1" t="s">
        <v>666</v>
      </c>
      <c r="K2346" s="1" t="s">
        <v>917</v>
      </c>
      <c r="L2346" s="1" t="s">
        <v>1865</v>
      </c>
      <c r="M2346" s="1"/>
      <c r="N2346" s="1"/>
      <c r="O2346" s="1"/>
      <c r="P2346" s="40">
        <v>2.35</v>
      </c>
      <c r="Q2346" s="37" t="str">
        <f>IF(C2346="ForthPoint","ForthPoint",IF(D2346="Intercompany",_xlfn.XLOOKUP(E2346,'Dept Lookup'!B:B,'Dept Lookup'!A:A),Modified!D2346))</f>
        <v>Data Engineering</v>
      </c>
      <c r="R2346" t="str">
        <f t="shared" si="184"/>
        <v>Visa</v>
      </c>
      <c r="S2346" s="1" t="s">
        <v>707</v>
      </c>
      <c r="T2346">
        <f t="shared" si="185"/>
        <v>0</v>
      </c>
      <c r="U2346" s="25" t="str">
        <f>IF(K2346&gt;0,K2346,_xlfn.XLOOKUP(M2346,'Client Lookup'!L:L,'Client Lookup'!N:N))</f>
        <v>31318</v>
      </c>
      <c r="V2346" t="str">
        <f>_xlfn.XLOOKUP(_xlfn.NUMBERVALUE(U2346),'Project Lookup'!X:X,'Project Lookup'!B:B)</f>
        <v>NextGen Solutions</v>
      </c>
      <c r="X2346" t="str">
        <f t="shared" si="186"/>
        <v>11 Visa : 1246 NextGen Solutions</v>
      </c>
      <c r="Y2346" t="str">
        <f t="shared" si="187"/>
        <v>11 Visa</v>
      </c>
      <c r="Z2346" t="str">
        <f t="shared" si="188"/>
        <v>11 Visa</v>
      </c>
      <c r="AA2346" t="str">
        <f>_xlfn.XLOOKUP(Z2346,'Client Lookup'!A:A,'Client Lookup'!C:C)</f>
        <v>Visa</v>
      </c>
      <c r="AC2346" t="e">
        <f>_xlfn.XLOOKUP(K2346,'Results vs Forecast'!K:K,'Results vs Forecast'!K:K)</f>
        <v>#N/A</v>
      </c>
    </row>
    <row r="2347" spans="1:29" hidden="1">
      <c r="A2347" s="39"/>
      <c r="B2347" s="1" t="s">
        <v>700</v>
      </c>
      <c r="C2347" s="1" t="s">
        <v>1370</v>
      </c>
      <c r="D2347" s="1" t="s">
        <v>17</v>
      </c>
      <c r="E2347" s="1" t="s">
        <v>17</v>
      </c>
      <c r="F2347" s="2">
        <v>45535</v>
      </c>
      <c r="G2347" s="2">
        <v>45505</v>
      </c>
      <c r="H2347" s="1" t="s">
        <v>5943</v>
      </c>
      <c r="I2347" s="1" t="s">
        <v>5944</v>
      </c>
      <c r="J2347" s="1" t="s">
        <v>587</v>
      </c>
      <c r="K2347" s="1" t="s">
        <v>840</v>
      </c>
      <c r="L2347" s="1" t="s">
        <v>3446</v>
      </c>
      <c r="M2347" s="1"/>
      <c r="N2347" s="1"/>
      <c r="O2347" s="1"/>
      <c r="P2347" s="40">
        <v>360.16765459061952</v>
      </c>
      <c r="Q2347" s="37" t="str">
        <f>IF(C2347="ForthPoint","ForthPoint",IF(D2347="Intercompany",_xlfn.XLOOKUP(E2347,'Dept Lookup'!B:B,'Dept Lookup'!A:A),Modified!D2347))</f>
        <v>Data Engineering</v>
      </c>
      <c r="R2347" t="str">
        <f t="shared" si="184"/>
        <v>Madhive</v>
      </c>
      <c r="S2347" s="1" t="s">
        <v>707</v>
      </c>
      <c r="T2347">
        <f t="shared" si="185"/>
        <v>0</v>
      </c>
      <c r="U2347" s="25" t="str">
        <f>IF(K2347&gt;0,K2347,_xlfn.XLOOKUP(M2347,'Client Lookup'!L:L,'Client Lookup'!N:N))</f>
        <v>26788</v>
      </c>
      <c r="V2347" t="str">
        <f>_xlfn.XLOOKUP(_xlfn.NUMBERVALUE(U2347),'Project Lookup'!X:X,'Project Lookup'!B:B)</f>
        <v>Madhive - SOW1</v>
      </c>
      <c r="X2347" t="str">
        <f t="shared" si="186"/>
        <v>482 Madhive : 1111 Madhive - SOW1</v>
      </c>
      <c r="Y2347" t="str">
        <f t="shared" si="187"/>
        <v>482 Madhive</v>
      </c>
      <c r="Z2347" t="str">
        <f t="shared" si="188"/>
        <v>482 Madhive</v>
      </c>
      <c r="AA2347" t="str">
        <f>_xlfn.XLOOKUP(Z2347,'Client Lookup'!A:A,'Client Lookup'!C:C)</f>
        <v>Madhive</v>
      </c>
      <c r="AC2347" t="e">
        <f>_xlfn.XLOOKUP(K2347,'Results vs Forecast'!K:K,'Results vs Forecast'!K:K)</f>
        <v>#N/A</v>
      </c>
    </row>
    <row r="2348" spans="1:29" hidden="1">
      <c r="A2348" s="39"/>
      <c r="B2348" s="1" t="s">
        <v>700</v>
      </c>
      <c r="C2348" s="1" t="s">
        <v>1370</v>
      </c>
      <c r="D2348" s="1" t="s">
        <v>17</v>
      </c>
      <c r="E2348" s="1" t="s">
        <v>17</v>
      </c>
      <c r="F2348" s="2">
        <v>45535</v>
      </c>
      <c r="G2348" s="2">
        <v>45505</v>
      </c>
      <c r="H2348" s="1" t="s">
        <v>5945</v>
      </c>
      <c r="I2348" s="1" t="s">
        <v>5946</v>
      </c>
      <c r="J2348" s="1" t="s">
        <v>820</v>
      </c>
      <c r="K2348" s="1" t="s">
        <v>800</v>
      </c>
      <c r="L2348" s="1" t="s">
        <v>3718</v>
      </c>
      <c r="M2348" s="1"/>
      <c r="N2348" s="1"/>
      <c r="O2348" s="1"/>
      <c r="P2348" s="40">
        <v>630.29339553358409</v>
      </c>
      <c r="Q2348" s="37" t="str">
        <f>IF(C2348="ForthPoint","ForthPoint",IF(D2348="Intercompany",_xlfn.XLOOKUP(E2348,'Dept Lookup'!B:B,'Dept Lookup'!A:A),Modified!D2348))</f>
        <v>Data Engineering</v>
      </c>
      <c r="R2348" t="str">
        <f t="shared" si="184"/>
        <v>Globalization Partners</v>
      </c>
      <c r="S2348" s="1" t="s">
        <v>707</v>
      </c>
      <c r="T2348">
        <f t="shared" si="185"/>
        <v>0</v>
      </c>
      <c r="U2348" s="25" t="str">
        <f>IF(K2348&gt;0,K2348,_xlfn.XLOOKUP(M2348,'Client Lookup'!L:L,'Client Lookup'!N:N))</f>
        <v>36411</v>
      </c>
      <c r="V2348" t="str">
        <f>_xlfn.XLOOKUP(_xlfn.NUMBERVALUE(U2348),'Project Lookup'!X:X,'Project Lookup'!B:B)</f>
        <v>Globalization Partners SOW #42 - Data Engineering Team Renewal</v>
      </c>
      <c r="X2348" t="str">
        <f t="shared" si="186"/>
        <v>460 Globalization Partners Inc. : 1368 Globalization Partners SOW #42 - Data Engineering Team Renewal</v>
      </c>
      <c r="Y2348" t="str">
        <f t="shared" si="187"/>
        <v>460 Globalization Partners Inc.</v>
      </c>
      <c r="Z2348" t="str">
        <f t="shared" si="188"/>
        <v>460 Globalization Partners Inc.</v>
      </c>
      <c r="AA2348" t="str">
        <f>_xlfn.XLOOKUP(Z2348,'Client Lookup'!A:A,'Client Lookup'!C:C)</f>
        <v>Globalization Partners</v>
      </c>
      <c r="AC2348" t="e">
        <f>_xlfn.XLOOKUP(K2348,'Results vs Forecast'!K:K,'Results vs Forecast'!K:K)</f>
        <v>#N/A</v>
      </c>
    </row>
    <row r="2349" spans="1:29" hidden="1">
      <c r="A2349" s="39"/>
      <c r="B2349" s="1" t="s">
        <v>700</v>
      </c>
      <c r="C2349" s="1" t="s">
        <v>1370</v>
      </c>
      <c r="D2349" s="1" t="s">
        <v>17</v>
      </c>
      <c r="E2349" s="1" t="s">
        <v>17</v>
      </c>
      <c r="F2349" s="2">
        <v>45535</v>
      </c>
      <c r="G2349" s="2">
        <v>45505</v>
      </c>
      <c r="H2349" s="1" t="s">
        <v>5947</v>
      </c>
      <c r="I2349" s="1" t="s">
        <v>5948</v>
      </c>
      <c r="J2349" s="1" t="s">
        <v>617</v>
      </c>
      <c r="K2349" s="1" t="s">
        <v>860</v>
      </c>
      <c r="L2349" s="1" t="s">
        <v>2892</v>
      </c>
      <c r="M2349" s="1"/>
      <c r="N2349" s="1"/>
      <c r="O2349" s="1"/>
      <c r="P2349" s="40">
        <v>320.14902630277288</v>
      </c>
      <c r="Q2349" s="37" t="str">
        <f>IF(C2349="ForthPoint","ForthPoint",IF(D2349="Intercompany",_xlfn.XLOOKUP(E2349,'Dept Lookup'!B:B,'Dept Lookup'!A:A),Modified!D2349))</f>
        <v>Data Engineering</v>
      </c>
      <c r="R2349" t="str">
        <f t="shared" si="184"/>
        <v>Roku</v>
      </c>
      <c r="S2349" s="1" t="s">
        <v>707</v>
      </c>
      <c r="T2349">
        <f t="shared" si="185"/>
        <v>0</v>
      </c>
      <c r="U2349" s="25" t="str">
        <f>IF(K2349&gt;0,K2349,_xlfn.XLOOKUP(M2349,'Client Lookup'!L:L,'Client Lookup'!N:N))</f>
        <v>25138</v>
      </c>
      <c r="V2349" t="str">
        <f>_xlfn.XLOOKUP(_xlfn.NUMBERVALUE(U2349),'Project Lookup'!X:X,'Project Lookup'!B:B)</f>
        <v>SOW#1 2024 - DE &amp; BI Team</v>
      </c>
      <c r="X2349" t="str">
        <f t="shared" si="186"/>
        <v>459 Roku Inc. : 966 SOW#1 2024 - DE &amp; BI Team</v>
      </c>
      <c r="Y2349" t="str">
        <f t="shared" si="187"/>
        <v>459 Roku Inc.</v>
      </c>
      <c r="Z2349" t="str">
        <f t="shared" si="188"/>
        <v>459 Roku Inc.</v>
      </c>
      <c r="AA2349" t="str">
        <f>_xlfn.XLOOKUP(Z2349,'Client Lookup'!A:A,'Client Lookup'!C:C)</f>
        <v>Roku</v>
      </c>
      <c r="AC2349" t="e">
        <f>_xlfn.XLOOKUP(K2349,'Results vs Forecast'!K:K,'Results vs Forecast'!K:K)</f>
        <v>#N/A</v>
      </c>
    </row>
    <row r="2350" spans="1:29" hidden="1">
      <c r="A2350" s="39"/>
      <c r="B2350" s="1" t="s">
        <v>700</v>
      </c>
      <c r="C2350" s="1" t="s">
        <v>1370</v>
      </c>
      <c r="D2350" s="1" t="s">
        <v>17</v>
      </c>
      <c r="E2350" s="1" t="s">
        <v>17</v>
      </c>
      <c r="F2350" s="2">
        <v>45535</v>
      </c>
      <c r="G2350" s="2">
        <v>45505</v>
      </c>
      <c r="H2350" s="1" t="s">
        <v>5949</v>
      </c>
      <c r="I2350" s="1" t="s">
        <v>5950</v>
      </c>
      <c r="J2350" s="1" t="s">
        <v>812</v>
      </c>
      <c r="K2350" s="1" t="s">
        <v>795</v>
      </c>
      <c r="L2350" s="1" t="s">
        <v>3324</v>
      </c>
      <c r="M2350" s="1"/>
      <c r="N2350" s="1"/>
      <c r="O2350" s="1"/>
      <c r="P2350" s="40">
        <v>448.20863682388205</v>
      </c>
      <c r="Q2350" s="37" t="str">
        <f>IF(C2350="ForthPoint","ForthPoint",IF(D2350="Intercompany",_xlfn.XLOOKUP(E2350,'Dept Lookup'!B:B,'Dept Lookup'!A:A),Modified!D2350))</f>
        <v>Data Engineering</v>
      </c>
      <c r="R2350" t="str">
        <f t="shared" si="184"/>
        <v>Globalization Partners</v>
      </c>
      <c r="S2350" s="1" t="s">
        <v>707</v>
      </c>
      <c r="T2350">
        <f t="shared" si="185"/>
        <v>0</v>
      </c>
      <c r="U2350" s="25" t="str">
        <f>IF(K2350&gt;0,K2350,_xlfn.XLOOKUP(M2350,'Client Lookup'!L:L,'Client Lookup'!N:N))</f>
        <v>35885</v>
      </c>
      <c r="V2350" t="str">
        <f>_xlfn.XLOOKUP(_xlfn.NUMBERVALUE(U2350),'Project Lookup'!X:X,'Project Lookup'!B:B)</f>
        <v>Globalization Partners SOW #41 - Data Engineering Team Renewal</v>
      </c>
      <c r="X2350" t="str">
        <f t="shared" si="186"/>
        <v>460 Globalization Partners Inc. : 1349 Globalization Partners SOW #41 - Data Engineering Team Renewal</v>
      </c>
      <c r="Y2350" t="str">
        <f t="shared" si="187"/>
        <v>460 Globalization Partners Inc.</v>
      </c>
      <c r="Z2350" t="str">
        <f t="shared" si="188"/>
        <v>460 Globalization Partners Inc.</v>
      </c>
      <c r="AA2350" t="str">
        <f>_xlfn.XLOOKUP(Z2350,'Client Lookup'!A:A,'Client Lookup'!C:C)</f>
        <v>Globalization Partners</v>
      </c>
      <c r="AC2350" t="e">
        <f>_xlfn.XLOOKUP(K2350,'Results vs Forecast'!K:K,'Results vs Forecast'!K:K)</f>
        <v>#N/A</v>
      </c>
    </row>
    <row r="2351" spans="1:29" hidden="1">
      <c r="A2351" s="39"/>
      <c r="B2351" s="1" t="s">
        <v>700</v>
      </c>
      <c r="C2351" s="1" t="s">
        <v>1370</v>
      </c>
      <c r="D2351" s="1" t="s">
        <v>17</v>
      </c>
      <c r="E2351" s="1" t="s">
        <v>17</v>
      </c>
      <c r="F2351" s="2">
        <v>45535</v>
      </c>
      <c r="G2351" s="2">
        <v>45505</v>
      </c>
      <c r="H2351" s="1" t="s">
        <v>5951</v>
      </c>
      <c r="I2351" s="1" t="s">
        <v>5952</v>
      </c>
      <c r="J2351" s="1" t="s">
        <v>799</v>
      </c>
      <c r="K2351" s="1" t="s">
        <v>797</v>
      </c>
      <c r="L2351" s="1" t="s">
        <v>3338</v>
      </c>
      <c r="M2351" s="1"/>
      <c r="N2351" s="1"/>
      <c r="O2351" s="1"/>
      <c r="P2351" s="40">
        <v>180.08382729530976</v>
      </c>
      <c r="Q2351" s="37" t="str">
        <f>IF(C2351="ForthPoint","ForthPoint",IF(D2351="Intercompany",_xlfn.XLOOKUP(E2351,'Dept Lookup'!B:B,'Dept Lookup'!A:A),Modified!D2351))</f>
        <v>Data Engineering</v>
      </c>
      <c r="R2351" t="str">
        <f t="shared" si="184"/>
        <v>Fedefarma</v>
      </c>
      <c r="S2351" s="1" t="s">
        <v>707</v>
      </c>
      <c r="T2351">
        <f t="shared" si="185"/>
        <v>0</v>
      </c>
      <c r="U2351" s="25" t="str">
        <f>IF(K2351&gt;0,K2351,_xlfn.XLOOKUP(M2351,'Client Lookup'!L:L,'Client Lookup'!N:N))</f>
        <v>28678</v>
      </c>
      <c r="V2351" t="str">
        <f>_xlfn.XLOOKUP(_xlfn.NUMBERVALUE(U2351),'Project Lookup'!X:X,'Project Lookup'!B:B)</f>
        <v>Fedefarma: Landing Zone Assessment &amp; Recommendation Phase</v>
      </c>
      <c r="X2351" t="str">
        <f t="shared" si="186"/>
        <v>456 ICC in Montevideo represents Blend360 : 1166 Fedefarma: Landing Zone Assessment &amp; Recommendation Phase</v>
      </c>
      <c r="Y2351" t="str">
        <f t="shared" si="187"/>
        <v>456 ICC in Montevideo represents Blend360</v>
      </c>
      <c r="Z2351" t="str">
        <f t="shared" si="188"/>
        <v>456 ICC in Montevideo represents Blend360</v>
      </c>
      <c r="AA2351" t="str">
        <f>_xlfn.XLOOKUP(Z2351,'Client Lookup'!A:A,'Client Lookup'!C:C)</f>
        <v>Fedefarma</v>
      </c>
      <c r="AC2351" t="e">
        <f>_xlfn.XLOOKUP(K2351,'Results vs Forecast'!K:K,'Results vs Forecast'!K:K)</f>
        <v>#N/A</v>
      </c>
    </row>
    <row r="2352" spans="1:29" hidden="1">
      <c r="A2352" s="39"/>
      <c r="B2352" s="1" t="s">
        <v>700</v>
      </c>
      <c r="C2352" s="1" t="s">
        <v>1370</v>
      </c>
      <c r="D2352" s="1" t="s">
        <v>17</v>
      </c>
      <c r="E2352" s="1" t="s">
        <v>17</v>
      </c>
      <c r="F2352" s="2">
        <v>45535</v>
      </c>
      <c r="G2352" s="2">
        <v>45505</v>
      </c>
      <c r="H2352" s="1" t="s">
        <v>5953</v>
      </c>
      <c r="I2352" s="1" t="s">
        <v>5954</v>
      </c>
      <c r="J2352" s="1" t="s">
        <v>820</v>
      </c>
      <c r="K2352" s="1" t="s">
        <v>800</v>
      </c>
      <c r="L2352" s="1" t="s">
        <v>3718</v>
      </c>
      <c r="M2352" s="1"/>
      <c r="N2352" s="1"/>
      <c r="O2352" s="1"/>
      <c r="P2352" s="40">
        <v>560.2607960298526</v>
      </c>
      <c r="Q2352" s="37" t="str">
        <f>IF(C2352="ForthPoint","ForthPoint",IF(D2352="Intercompany",_xlfn.XLOOKUP(E2352,'Dept Lookup'!B:B,'Dept Lookup'!A:A),Modified!D2352))</f>
        <v>Data Engineering</v>
      </c>
      <c r="R2352" t="str">
        <f t="shared" si="184"/>
        <v>Globalization Partners</v>
      </c>
      <c r="S2352" s="1" t="s">
        <v>707</v>
      </c>
      <c r="T2352">
        <f t="shared" si="185"/>
        <v>0</v>
      </c>
      <c r="U2352" s="25" t="str">
        <f>IF(K2352&gt;0,K2352,_xlfn.XLOOKUP(M2352,'Client Lookup'!L:L,'Client Lookup'!N:N))</f>
        <v>36411</v>
      </c>
      <c r="V2352" t="str">
        <f>_xlfn.XLOOKUP(_xlfn.NUMBERVALUE(U2352),'Project Lookup'!X:X,'Project Lookup'!B:B)</f>
        <v>Globalization Partners SOW #42 - Data Engineering Team Renewal</v>
      </c>
      <c r="X2352" t="str">
        <f t="shared" si="186"/>
        <v>460 Globalization Partners Inc. : 1368 Globalization Partners SOW #42 - Data Engineering Team Renewal</v>
      </c>
      <c r="Y2352" t="str">
        <f t="shared" si="187"/>
        <v>460 Globalization Partners Inc.</v>
      </c>
      <c r="Z2352" t="str">
        <f t="shared" si="188"/>
        <v>460 Globalization Partners Inc.</v>
      </c>
      <c r="AA2352" t="str">
        <f>_xlfn.XLOOKUP(Z2352,'Client Lookup'!A:A,'Client Lookup'!C:C)</f>
        <v>Globalization Partners</v>
      </c>
      <c r="AC2352" t="e">
        <f>_xlfn.XLOOKUP(K2352,'Results vs Forecast'!K:K,'Results vs Forecast'!K:K)</f>
        <v>#N/A</v>
      </c>
    </row>
    <row r="2353" spans="1:29" hidden="1">
      <c r="A2353" s="39"/>
      <c r="B2353" s="1" t="s">
        <v>700</v>
      </c>
      <c r="C2353" s="1" t="s">
        <v>1370</v>
      </c>
      <c r="D2353" s="1" t="s">
        <v>17</v>
      </c>
      <c r="E2353" s="1" t="s">
        <v>17</v>
      </c>
      <c r="F2353" s="2">
        <v>45535</v>
      </c>
      <c r="G2353" s="2">
        <v>45505</v>
      </c>
      <c r="H2353" s="1" t="s">
        <v>5955</v>
      </c>
      <c r="I2353" s="1" t="s">
        <v>5956</v>
      </c>
      <c r="J2353" s="1" t="s">
        <v>640</v>
      </c>
      <c r="K2353" s="1" t="s">
        <v>884</v>
      </c>
      <c r="L2353" s="1" t="s">
        <v>3366</v>
      </c>
      <c r="M2353" s="1"/>
      <c r="N2353" s="1"/>
      <c r="O2353" s="1"/>
      <c r="P2353" s="40">
        <v>560.2607960298526</v>
      </c>
      <c r="Q2353" s="37" t="str">
        <f>IF(C2353="ForthPoint","ForthPoint",IF(D2353="Intercompany",_xlfn.XLOOKUP(E2353,'Dept Lookup'!B:B,'Dept Lookup'!A:A),Modified!D2353))</f>
        <v>Data Engineering</v>
      </c>
      <c r="R2353" t="str">
        <f t="shared" si="184"/>
        <v>The Blackstone Group</v>
      </c>
      <c r="S2353" s="1" t="s">
        <v>707</v>
      </c>
      <c r="T2353">
        <f t="shared" si="185"/>
        <v>0</v>
      </c>
      <c r="U2353" s="25" t="str">
        <f>IF(K2353&gt;0,K2353,_xlfn.XLOOKUP(M2353,'Client Lookup'!L:L,'Client Lookup'!N:N))</f>
        <v>29210</v>
      </c>
      <c r="V2353" t="str">
        <f>_xlfn.XLOOKUP(_xlfn.NUMBERVALUE(U2353),'Project Lookup'!X:X,'Project Lookup'!B:B)</f>
        <v>Blackstone - SOW#15 - Developer Experience Team (.Net)</v>
      </c>
      <c r="X2353" t="str">
        <f t="shared" si="186"/>
        <v>468 Blackstone Inc. : 1189 Blackstone - SOW#15 - Developer Experience Team (.Net)</v>
      </c>
      <c r="Y2353" t="str">
        <f t="shared" si="187"/>
        <v>468 Blackstone Inc.</v>
      </c>
      <c r="Z2353" t="str">
        <f t="shared" si="188"/>
        <v>468 Blackstone Inc.</v>
      </c>
      <c r="AA2353" t="str">
        <f>_xlfn.XLOOKUP(Z2353,'Client Lookup'!A:A,'Client Lookup'!C:C)</f>
        <v>The Blackstone Group</v>
      </c>
      <c r="AC2353" t="e">
        <f>_xlfn.XLOOKUP(K2353,'Results vs Forecast'!K:K,'Results vs Forecast'!K:K)</f>
        <v>#N/A</v>
      </c>
    </row>
    <row r="2354" spans="1:29" hidden="1">
      <c r="A2354" s="39"/>
      <c r="B2354" s="1" t="s">
        <v>700</v>
      </c>
      <c r="C2354" s="1" t="s">
        <v>1370</v>
      </c>
      <c r="D2354" s="1" t="s">
        <v>17</v>
      </c>
      <c r="E2354" s="1" t="s">
        <v>17</v>
      </c>
      <c r="F2354" s="2">
        <v>45535</v>
      </c>
      <c r="G2354" s="2">
        <v>45505</v>
      </c>
      <c r="H2354" s="1" t="s">
        <v>5957</v>
      </c>
      <c r="I2354" s="1" t="s">
        <v>5958</v>
      </c>
      <c r="J2354" s="1" t="s">
        <v>645</v>
      </c>
      <c r="K2354" s="1" t="s">
        <v>891</v>
      </c>
      <c r="L2354" s="1" t="s">
        <v>3332</v>
      </c>
      <c r="M2354" s="1"/>
      <c r="N2354" s="1"/>
      <c r="O2354" s="1"/>
      <c r="P2354" s="40">
        <v>536.24961905714463</v>
      </c>
      <c r="Q2354" s="37" t="str">
        <f>IF(C2354="ForthPoint","ForthPoint",IF(D2354="Intercompany",_xlfn.XLOOKUP(E2354,'Dept Lookup'!B:B,'Dept Lookup'!A:A),Modified!D2354))</f>
        <v>Data Engineering</v>
      </c>
      <c r="R2354" t="str">
        <f t="shared" si="184"/>
        <v>The Blackstone Group</v>
      </c>
      <c r="S2354" s="1" t="s">
        <v>707</v>
      </c>
      <c r="T2354">
        <f t="shared" si="185"/>
        <v>0</v>
      </c>
      <c r="U2354" s="25" t="str">
        <f>IF(K2354&gt;0,K2354,_xlfn.XLOOKUP(M2354,'Client Lookup'!L:L,'Client Lookup'!N:N))</f>
        <v>25160</v>
      </c>
      <c r="V2354" t="str">
        <f>_xlfn.XLOOKUP(_xlfn.NUMBERVALUE(U2354),'Project Lookup'!X:X,'Project Lookup'!B:B)</f>
        <v>Blackstone SOW #12</v>
      </c>
      <c r="X2354" t="str">
        <f t="shared" si="186"/>
        <v>468 Blackstone Inc. : 988 Blackstone SOW #12</v>
      </c>
      <c r="Y2354" t="str">
        <f t="shared" si="187"/>
        <v>468 Blackstone Inc.</v>
      </c>
      <c r="Z2354" t="str">
        <f t="shared" si="188"/>
        <v>468 Blackstone Inc.</v>
      </c>
      <c r="AA2354" t="str">
        <f>_xlfn.XLOOKUP(Z2354,'Client Lookup'!A:A,'Client Lookup'!C:C)</f>
        <v>The Blackstone Group</v>
      </c>
      <c r="AC2354" t="e">
        <f>_xlfn.XLOOKUP(K2354,'Results vs Forecast'!K:K,'Results vs Forecast'!K:K)</f>
        <v>#N/A</v>
      </c>
    </row>
    <row r="2355" spans="1:29" hidden="1">
      <c r="A2355" s="39"/>
      <c r="B2355" s="1" t="s">
        <v>700</v>
      </c>
      <c r="C2355" s="1" t="s">
        <v>1370</v>
      </c>
      <c r="D2355" s="1" t="s">
        <v>17</v>
      </c>
      <c r="E2355" s="1" t="s">
        <v>17</v>
      </c>
      <c r="F2355" s="2">
        <v>45535</v>
      </c>
      <c r="G2355" s="2">
        <v>45505</v>
      </c>
      <c r="H2355" s="1" t="s">
        <v>5959</v>
      </c>
      <c r="I2355" s="1" t="s">
        <v>5960</v>
      </c>
      <c r="J2355" s="1" t="s">
        <v>617</v>
      </c>
      <c r="K2355" s="1" t="s">
        <v>860</v>
      </c>
      <c r="L2355" s="1" t="s">
        <v>2892</v>
      </c>
      <c r="M2355" s="1"/>
      <c r="N2355" s="1"/>
      <c r="O2355" s="1"/>
      <c r="P2355" s="40">
        <v>464.21608813902071</v>
      </c>
      <c r="Q2355" s="37" t="str">
        <f>IF(C2355="ForthPoint","ForthPoint",IF(D2355="Intercompany",_xlfn.XLOOKUP(E2355,'Dept Lookup'!B:B,'Dept Lookup'!A:A),Modified!D2355))</f>
        <v>Data Engineering</v>
      </c>
      <c r="R2355" t="str">
        <f t="shared" si="184"/>
        <v>Roku</v>
      </c>
      <c r="S2355" s="1" t="s">
        <v>707</v>
      </c>
      <c r="T2355">
        <f t="shared" si="185"/>
        <v>0</v>
      </c>
      <c r="U2355" s="25" t="str">
        <f>IF(K2355&gt;0,K2355,_xlfn.XLOOKUP(M2355,'Client Lookup'!L:L,'Client Lookup'!N:N))</f>
        <v>25138</v>
      </c>
      <c r="V2355" t="str">
        <f>_xlfn.XLOOKUP(_xlfn.NUMBERVALUE(U2355),'Project Lookup'!X:X,'Project Lookup'!B:B)</f>
        <v>SOW#1 2024 - DE &amp; BI Team</v>
      </c>
      <c r="X2355" t="str">
        <f t="shared" si="186"/>
        <v>459 Roku Inc. : 966 SOW#1 2024 - DE &amp; BI Team</v>
      </c>
      <c r="Y2355" t="str">
        <f t="shared" si="187"/>
        <v>459 Roku Inc.</v>
      </c>
      <c r="Z2355" t="str">
        <f t="shared" si="188"/>
        <v>459 Roku Inc.</v>
      </c>
      <c r="AA2355" t="str">
        <f>_xlfn.XLOOKUP(Z2355,'Client Lookup'!A:A,'Client Lookup'!C:C)</f>
        <v>Roku</v>
      </c>
      <c r="AC2355" t="e">
        <f>_xlfn.XLOOKUP(K2355,'Results vs Forecast'!K:K,'Results vs Forecast'!K:K)</f>
        <v>#N/A</v>
      </c>
    </row>
    <row r="2356" spans="1:29" hidden="1">
      <c r="A2356" s="39"/>
      <c r="B2356" s="1" t="s">
        <v>700</v>
      </c>
      <c r="C2356" s="1" t="s">
        <v>1370</v>
      </c>
      <c r="D2356" s="1" t="s">
        <v>17</v>
      </c>
      <c r="E2356" s="1" t="s">
        <v>17</v>
      </c>
      <c r="F2356" s="2">
        <v>45535</v>
      </c>
      <c r="G2356" s="2">
        <v>45505</v>
      </c>
      <c r="H2356" s="1" t="s">
        <v>5961</v>
      </c>
      <c r="I2356" s="1" t="s">
        <v>5962</v>
      </c>
      <c r="J2356" s="1" t="s">
        <v>645</v>
      </c>
      <c r="K2356" s="1" t="s">
        <v>891</v>
      </c>
      <c r="L2356" s="1" t="s">
        <v>3332</v>
      </c>
      <c r="M2356" s="1"/>
      <c r="N2356" s="1"/>
      <c r="O2356" s="1"/>
      <c r="P2356" s="40">
        <v>320.14902630277288</v>
      </c>
      <c r="Q2356" s="37" t="str">
        <f>IF(C2356="ForthPoint","ForthPoint",IF(D2356="Intercompany",_xlfn.XLOOKUP(E2356,'Dept Lookup'!B:B,'Dept Lookup'!A:A),Modified!D2356))</f>
        <v>Data Engineering</v>
      </c>
      <c r="R2356" t="str">
        <f t="shared" si="184"/>
        <v>The Blackstone Group</v>
      </c>
      <c r="S2356" s="1" t="s">
        <v>707</v>
      </c>
      <c r="T2356">
        <f t="shared" si="185"/>
        <v>0</v>
      </c>
      <c r="U2356" s="25" t="str">
        <f>IF(K2356&gt;0,K2356,_xlfn.XLOOKUP(M2356,'Client Lookup'!L:L,'Client Lookup'!N:N))</f>
        <v>25160</v>
      </c>
      <c r="V2356" t="str">
        <f>_xlfn.XLOOKUP(_xlfn.NUMBERVALUE(U2356),'Project Lookup'!X:X,'Project Lookup'!B:B)</f>
        <v>Blackstone SOW #12</v>
      </c>
      <c r="X2356" t="str">
        <f t="shared" si="186"/>
        <v>468 Blackstone Inc. : 988 Blackstone SOW #12</v>
      </c>
      <c r="Y2356" t="str">
        <f t="shared" si="187"/>
        <v>468 Blackstone Inc.</v>
      </c>
      <c r="Z2356" t="str">
        <f t="shared" si="188"/>
        <v>468 Blackstone Inc.</v>
      </c>
      <c r="AA2356" t="str">
        <f>_xlfn.XLOOKUP(Z2356,'Client Lookup'!A:A,'Client Lookup'!C:C)</f>
        <v>The Blackstone Group</v>
      </c>
      <c r="AC2356" t="e">
        <f>_xlfn.XLOOKUP(K2356,'Results vs Forecast'!K:K,'Results vs Forecast'!K:K)</f>
        <v>#N/A</v>
      </c>
    </row>
    <row r="2357" spans="1:29" hidden="1">
      <c r="A2357" s="39"/>
      <c r="B2357" s="1" t="s">
        <v>700</v>
      </c>
      <c r="C2357" s="1" t="s">
        <v>1370</v>
      </c>
      <c r="D2357" s="1" t="s">
        <v>17</v>
      </c>
      <c r="E2357" s="1" t="s">
        <v>17</v>
      </c>
      <c r="F2357" s="2">
        <v>45535</v>
      </c>
      <c r="G2357" s="2">
        <v>45505</v>
      </c>
      <c r="H2357" s="1" t="s">
        <v>5963</v>
      </c>
      <c r="I2357" s="1" t="s">
        <v>5964</v>
      </c>
      <c r="J2357" s="1" t="s">
        <v>617</v>
      </c>
      <c r="K2357" s="1" t="s">
        <v>860</v>
      </c>
      <c r="L2357" s="1" t="s">
        <v>2892</v>
      </c>
      <c r="M2357" s="1"/>
      <c r="N2357" s="1"/>
      <c r="O2357" s="1"/>
      <c r="P2357" s="40">
        <v>432.20118550874338</v>
      </c>
      <c r="Q2357" s="37" t="str">
        <f>IF(C2357="ForthPoint","ForthPoint",IF(D2357="Intercompany",_xlfn.XLOOKUP(E2357,'Dept Lookup'!B:B,'Dept Lookup'!A:A),Modified!D2357))</f>
        <v>Data Engineering</v>
      </c>
      <c r="R2357" t="str">
        <f t="shared" si="184"/>
        <v>Roku</v>
      </c>
      <c r="S2357" s="1" t="s">
        <v>707</v>
      </c>
      <c r="T2357">
        <f t="shared" si="185"/>
        <v>0</v>
      </c>
      <c r="U2357" s="25" t="str">
        <f>IF(K2357&gt;0,K2357,_xlfn.XLOOKUP(M2357,'Client Lookup'!L:L,'Client Lookup'!N:N))</f>
        <v>25138</v>
      </c>
      <c r="V2357" t="str">
        <f>_xlfn.XLOOKUP(_xlfn.NUMBERVALUE(U2357),'Project Lookup'!X:X,'Project Lookup'!B:B)</f>
        <v>SOW#1 2024 - DE &amp; BI Team</v>
      </c>
      <c r="X2357" t="str">
        <f t="shared" si="186"/>
        <v>459 Roku Inc. : 966 SOW#1 2024 - DE &amp; BI Team</v>
      </c>
      <c r="Y2357" t="str">
        <f t="shared" si="187"/>
        <v>459 Roku Inc.</v>
      </c>
      <c r="Z2357" t="str">
        <f t="shared" si="188"/>
        <v>459 Roku Inc.</v>
      </c>
      <c r="AA2357" t="str">
        <f>_xlfn.XLOOKUP(Z2357,'Client Lookup'!A:A,'Client Lookup'!C:C)</f>
        <v>Roku</v>
      </c>
      <c r="AC2357" t="e">
        <f>_xlfn.XLOOKUP(K2357,'Results vs Forecast'!K:K,'Results vs Forecast'!K:K)</f>
        <v>#N/A</v>
      </c>
    </row>
    <row r="2358" spans="1:29" hidden="1">
      <c r="A2358" s="39"/>
      <c r="B2358" s="1" t="s">
        <v>700</v>
      </c>
      <c r="C2358" s="1" t="s">
        <v>1370</v>
      </c>
      <c r="D2358" s="1" t="s">
        <v>17</v>
      </c>
      <c r="E2358" s="1" t="s">
        <v>17</v>
      </c>
      <c r="F2358" s="2">
        <v>45535</v>
      </c>
      <c r="G2358" s="2">
        <v>45505</v>
      </c>
      <c r="H2358" s="1" t="s">
        <v>5965</v>
      </c>
      <c r="I2358" s="1" t="s">
        <v>5966</v>
      </c>
      <c r="J2358" s="1" t="s">
        <v>816</v>
      </c>
      <c r="K2358" s="1" t="s">
        <v>798</v>
      </c>
      <c r="L2358" s="1" t="s">
        <v>3413</v>
      </c>
      <c r="M2358" s="1"/>
      <c r="N2358" s="1"/>
      <c r="O2358" s="1"/>
      <c r="P2358" s="40">
        <v>180.08382729530976</v>
      </c>
      <c r="Q2358" s="37" t="str">
        <f>IF(C2358="ForthPoint","ForthPoint",IF(D2358="Intercompany",_xlfn.XLOOKUP(E2358,'Dept Lookup'!B:B,'Dept Lookup'!A:A),Modified!D2358))</f>
        <v>Data Engineering</v>
      </c>
      <c r="R2358" t="str">
        <f t="shared" si="184"/>
        <v>Globalization Partners</v>
      </c>
      <c r="S2358" s="1" t="s">
        <v>707</v>
      </c>
      <c r="T2358">
        <f t="shared" si="185"/>
        <v>0</v>
      </c>
      <c r="U2358" s="25" t="str">
        <f>IF(K2358&gt;0,K2358,_xlfn.XLOOKUP(M2358,'Client Lookup'!L:L,'Client Lookup'!N:N))</f>
        <v>36409</v>
      </c>
      <c r="V2358" t="str">
        <f>_xlfn.XLOOKUP(_xlfn.NUMBERVALUE(U2358),'Project Lookup'!X:X,'Project Lookup'!B:B)</f>
        <v>Globalization Partners SOW #39 - Data Engineering Team  Renewal</v>
      </c>
      <c r="X2358" t="str">
        <f t="shared" si="186"/>
        <v>460 Globalization Partners Inc. : 1366 Globalization Partners SOW #39 - Data Engineering Team  Renewal</v>
      </c>
      <c r="Y2358" t="str">
        <f t="shared" si="187"/>
        <v>460 Globalization Partners Inc.</v>
      </c>
      <c r="Z2358" t="str">
        <f t="shared" si="188"/>
        <v>460 Globalization Partners Inc.</v>
      </c>
      <c r="AA2358" t="str">
        <f>_xlfn.XLOOKUP(Z2358,'Client Lookup'!A:A,'Client Lookup'!C:C)</f>
        <v>Globalization Partners</v>
      </c>
      <c r="AC2358" t="e">
        <f>_xlfn.XLOOKUP(K2358,'Results vs Forecast'!K:K,'Results vs Forecast'!K:K)</f>
        <v>#N/A</v>
      </c>
    </row>
    <row r="2359" spans="1:29" hidden="1">
      <c r="A2359" s="39"/>
      <c r="B2359" s="1" t="s">
        <v>700</v>
      </c>
      <c r="C2359" s="1" t="s">
        <v>1370</v>
      </c>
      <c r="D2359" s="1" t="s">
        <v>17</v>
      </c>
      <c r="E2359" s="1" t="s">
        <v>17</v>
      </c>
      <c r="F2359" s="2">
        <v>45535</v>
      </c>
      <c r="G2359" s="2">
        <v>45505</v>
      </c>
      <c r="H2359" s="1" t="s">
        <v>5967</v>
      </c>
      <c r="I2359" s="1" t="s">
        <v>5968</v>
      </c>
      <c r="J2359" s="1" t="s">
        <v>621</v>
      </c>
      <c r="K2359" s="1" t="s">
        <v>861</v>
      </c>
      <c r="L2359" s="1" t="s">
        <v>3500</v>
      </c>
      <c r="M2359" s="1"/>
      <c r="N2359" s="1"/>
      <c r="O2359" s="1"/>
      <c r="P2359" s="40">
        <v>240.11176972707966</v>
      </c>
      <c r="Q2359" s="37" t="str">
        <f>IF(C2359="ForthPoint","ForthPoint",IF(D2359="Intercompany",_xlfn.XLOOKUP(E2359,'Dept Lookup'!B:B,'Dept Lookup'!A:A),Modified!D2359))</f>
        <v>Data Engineering</v>
      </c>
      <c r="R2359" t="str">
        <f t="shared" si="184"/>
        <v>Sincera</v>
      </c>
      <c r="S2359" s="1" t="s">
        <v>707</v>
      </c>
      <c r="T2359">
        <f t="shared" si="185"/>
        <v>0</v>
      </c>
      <c r="U2359" s="25" t="str">
        <f>IF(K2359&gt;0,K2359,_xlfn.XLOOKUP(M2359,'Client Lookup'!L:L,'Client Lookup'!N:N))</f>
        <v>25152</v>
      </c>
      <c r="V2359" t="str">
        <f>_xlfn.XLOOKUP(_xlfn.NUMBERVALUE(U2359),'Project Lookup'!X:X,'Project Lookup'!B:B)</f>
        <v>Sincera SOW 3 - Data Engineering Team</v>
      </c>
      <c r="X2359" t="str">
        <f t="shared" si="186"/>
        <v>465 Sincera Technologies LLC : 980 Sincera SOW 3 - Data Engineering Team</v>
      </c>
      <c r="Y2359" t="str">
        <f t="shared" si="187"/>
        <v>465 Sincera Technologies LLC</v>
      </c>
      <c r="Z2359" t="str">
        <f t="shared" si="188"/>
        <v>465 Sincera Technologies LLC</v>
      </c>
      <c r="AA2359" t="str">
        <f>_xlfn.XLOOKUP(Z2359,'Client Lookup'!A:A,'Client Lookup'!C:C)</f>
        <v>Sincera</v>
      </c>
      <c r="AC2359" t="e">
        <f>_xlfn.XLOOKUP(K2359,'Results vs Forecast'!K:K,'Results vs Forecast'!K:K)</f>
        <v>#N/A</v>
      </c>
    </row>
    <row r="2360" spans="1:29" hidden="1">
      <c r="A2360" s="39"/>
      <c r="B2360" s="1" t="s">
        <v>700</v>
      </c>
      <c r="C2360" s="1" t="s">
        <v>1370</v>
      </c>
      <c r="D2360" s="1" t="s">
        <v>17</v>
      </c>
      <c r="E2360" s="1" t="s">
        <v>17</v>
      </c>
      <c r="F2360" s="2">
        <v>45535</v>
      </c>
      <c r="G2360" s="2">
        <v>45505</v>
      </c>
      <c r="H2360" s="1" t="s">
        <v>5969</v>
      </c>
      <c r="I2360" s="1" t="s">
        <v>5970</v>
      </c>
      <c r="J2360" s="1" t="s">
        <v>617</v>
      </c>
      <c r="K2360" s="1" t="s">
        <v>860</v>
      </c>
      <c r="L2360" s="1" t="s">
        <v>2892</v>
      </c>
      <c r="M2360" s="1"/>
      <c r="N2360" s="1"/>
      <c r="O2360" s="1"/>
      <c r="P2360" s="40">
        <v>320.14902630277288</v>
      </c>
      <c r="Q2360" s="37" t="str">
        <f>IF(C2360="ForthPoint","ForthPoint",IF(D2360="Intercompany",_xlfn.XLOOKUP(E2360,'Dept Lookup'!B:B,'Dept Lookup'!A:A),Modified!D2360))</f>
        <v>Data Engineering</v>
      </c>
      <c r="R2360" t="str">
        <f t="shared" si="184"/>
        <v>Roku</v>
      </c>
      <c r="S2360" s="1" t="s">
        <v>707</v>
      </c>
      <c r="T2360">
        <f t="shared" si="185"/>
        <v>0</v>
      </c>
      <c r="U2360" s="25" t="str">
        <f>IF(K2360&gt;0,K2360,_xlfn.XLOOKUP(M2360,'Client Lookup'!L:L,'Client Lookup'!N:N))</f>
        <v>25138</v>
      </c>
      <c r="V2360" t="str">
        <f>_xlfn.XLOOKUP(_xlfn.NUMBERVALUE(U2360),'Project Lookup'!X:X,'Project Lookup'!B:B)</f>
        <v>SOW#1 2024 - DE &amp; BI Team</v>
      </c>
      <c r="X2360" t="str">
        <f t="shared" si="186"/>
        <v>459 Roku Inc. : 966 SOW#1 2024 - DE &amp; BI Team</v>
      </c>
      <c r="Y2360" t="str">
        <f t="shared" si="187"/>
        <v>459 Roku Inc.</v>
      </c>
      <c r="Z2360" t="str">
        <f t="shared" si="188"/>
        <v>459 Roku Inc.</v>
      </c>
      <c r="AA2360" t="str">
        <f>_xlfn.XLOOKUP(Z2360,'Client Lookup'!A:A,'Client Lookup'!C:C)</f>
        <v>Roku</v>
      </c>
      <c r="AC2360" t="e">
        <f>_xlfn.XLOOKUP(K2360,'Results vs Forecast'!K:K,'Results vs Forecast'!K:K)</f>
        <v>#N/A</v>
      </c>
    </row>
    <row r="2361" spans="1:29" hidden="1">
      <c r="A2361" s="39"/>
      <c r="B2361" s="1" t="s">
        <v>700</v>
      </c>
      <c r="C2361" s="1" t="s">
        <v>1370</v>
      </c>
      <c r="D2361" s="1" t="s">
        <v>17</v>
      </c>
      <c r="E2361" s="1" t="s">
        <v>17</v>
      </c>
      <c r="F2361" s="2">
        <v>45535</v>
      </c>
      <c r="G2361" s="2">
        <v>45505</v>
      </c>
      <c r="H2361" s="1" t="s">
        <v>5971</v>
      </c>
      <c r="I2361" s="1" t="s">
        <v>5972</v>
      </c>
      <c r="J2361" s="1" t="s">
        <v>593</v>
      </c>
      <c r="K2361" s="1" t="s">
        <v>842</v>
      </c>
      <c r="L2361" s="1" t="s">
        <v>1809</v>
      </c>
      <c r="M2361" s="1"/>
      <c r="N2361" s="1"/>
      <c r="O2361" s="1"/>
      <c r="P2361" s="40">
        <v>400.1862828784661</v>
      </c>
      <c r="Q2361" s="37" t="str">
        <f>IF(C2361="ForthPoint","ForthPoint",IF(D2361="Intercompany",_xlfn.XLOOKUP(E2361,'Dept Lookup'!B:B,'Dept Lookup'!A:A),Modified!D2361))</f>
        <v>Data Engineering</v>
      </c>
      <c r="R2361" t="str">
        <f t="shared" si="184"/>
        <v>MasterCard</v>
      </c>
      <c r="S2361" s="1" t="s">
        <v>707</v>
      </c>
      <c r="T2361">
        <f t="shared" si="185"/>
        <v>0</v>
      </c>
      <c r="U2361" s="25" t="str">
        <f>IF(K2361&gt;0,K2361,_xlfn.XLOOKUP(M2361,'Client Lookup'!L:L,'Client Lookup'!N:N))</f>
        <v>25146</v>
      </c>
      <c r="V2361" t="str">
        <f>_xlfn.XLOOKUP(_xlfn.NUMBERVALUE(U2361),'Project Lookup'!X:X,'Project Lookup'!B:B)</f>
        <v>Mastercard SOW #6</v>
      </c>
      <c r="X2361" t="str">
        <f t="shared" si="186"/>
        <v>461 Session M Inc. : 974 Mastercard SOW #6</v>
      </c>
      <c r="Y2361" t="str">
        <f t="shared" si="187"/>
        <v>461 Session M Inc.</v>
      </c>
      <c r="Z2361" t="str">
        <f t="shared" si="188"/>
        <v>461 Session M Inc.</v>
      </c>
      <c r="AA2361" t="str">
        <f>_xlfn.XLOOKUP(Z2361,'Client Lookup'!A:A,'Client Lookup'!C:C)</f>
        <v>MasterCard</v>
      </c>
      <c r="AC2361" t="e">
        <f>_xlfn.XLOOKUP(K2361,'Results vs Forecast'!K:K,'Results vs Forecast'!K:K)</f>
        <v>#N/A</v>
      </c>
    </row>
    <row r="2362" spans="1:29" hidden="1">
      <c r="A2362" s="39"/>
      <c r="B2362" s="1" t="s">
        <v>700</v>
      </c>
      <c r="C2362" s="1" t="s">
        <v>1370</v>
      </c>
      <c r="D2362" s="1" t="s">
        <v>17</v>
      </c>
      <c r="E2362" s="1" t="s">
        <v>17</v>
      </c>
      <c r="F2362" s="2">
        <v>45535</v>
      </c>
      <c r="G2362" s="2">
        <v>45505</v>
      </c>
      <c r="H2362" s="1" t="s">
        <v>5973</v>
      </c>
      <c r="I2362" s="1" t="s">
        <v>5974</v>
      </c>
      <c r="J2362" s="1" t="s">
        <v>617</v>
      </c>
      <c r="K2362" s="1" t="s">
        <v>860</v>
      </c>
      <c r="L2362" s="1" t="s">
        <v>2892</v>
      </c>
      <c r="M2362" s="1"/>
      <c r="N2362" s="1"/>
      <c r="O2362" s="1"/>
      <c r="P2362" s="40">
        <v>480.22353945415932</v>
      </c>
      <c r="Q2362" s="37" t="str">
        <f>IF(C2362="ForthPoint","ForthPoint",IF(D2362="Intercompany",_xlfn.XLOOKUP(E2362,'Dept Lookup'!B:B,'Dept Lookup'!A:A),Modified!D2362))</f>
        <v>Data Engineering</v>
      </c>
      <c r="R2362" t="str">
        <f t="shared" si="184"/>
        <v>Roku</v>
      </c>
      <c r="S2362" s="1" t="s">
        <v>707</v>
      </c>
      <c r="T2362">
        <f t="shared" si="185"/>
        <v>0</v>
      </c>
      <c r="U2362" s="25" t="str">
        <f>IF(K2362&gt;0,K2362,_xlfn.XLOOKUP(M2362,'Client Lookup'!L:L,'Client Lookup'!N:N))</f>
        <v>25138</v>
      </c>
      <c r="V2362" t="str">
        <f>_xlfn.XLOOKUP(_xlfn.NUMBERVALUE(U2362),'Project Lookup'!X:X,'Project Lookup'!B:B)</f>
        <v>SOW#1 2024 - DE &amp; BI Team</v>
      </c>
      <c r="X2362" t="str">
        <f t="shared" si="186"/>
        <v>459 Roku Inc. : 966 SOW#1 2024 - DE &amp; BI Team</v>
      </c>
      <c r="Y2362" t="str">
        <f t="shared" si="187"/>
        <v>459 Roku Inc.</v>
      </c>
      <c r="Z2362" t="str">
        <f t="shared" si="188"/>
        <v>459 Roku Inc.</v>
      </c>
      <c r="AA2362" t="str">
        <f>_xlfn.XLOOKUP(Z2362,'Client Lookup'!A:A,'Client Lookup'!C:C)</f>
        <v>Roku</v>
      </c>
      <c r="AC2362" t="e">
        <f>_xlfn.XLOOKUP(K2362,'Results vs Forecast'!K:K,'Results vs Forecast'!K:K)</f>
        <v>#N/A</v>
      </c>
    </row>
    <row r="2363" spans="1:29" hidden="1">
      <c r="A2363" s="39"/>
      <c r="B2363" s="1" t="s">
        <v>700</v>
      </c>
      <c r="C2363" s="1" t="s">
        <v>1370</v>
      </c>
      <c r="D2363" s="1" t="s">
        <v>17</v>
      </c>
      <c r="E2363" s="1" t="s">
        <v>17</v>
      </c>
      <c r="F2363" s="2">
        <v>45535</v>
      </c>
      <c r="G2363" s="2">
        <v>45505</v>
      </c>
      <c r="H2363" s="1" t="s">
        <v>5975</v>
      </c>
      <c r="I2363" s="1" t="s">
        <v>5976</v>
      </c>
      <c r="J2363" s="1" t="s">
        <v>587</v>
      </c>
      <c r="K2363" s="1" t="s">
        <v>840</v>
      </c>
      <c r="L2363" s="1" t="s">
        <v>3446</v>
      </c>
      <c r="M2363" s="1"/>
      <c r="N2363" s="1"/>
      <c r="O2363" s="1"/>
      <c r="P2363" s="40">
        <v>360.16765459061952</v>
      </c>
      <c r="Q2363" s="37" t="str">
        <f>IF(C2363="ForthPoint","ForthPoint",IF(D2363="Intercompany",_xlfn.XLOOKUP(E2363,'Dept Lookup'!B:B,'Dept Lookup'!A:A),Modified!D2363))</f>
        <v>Data Engineering</v>
      </c>
      <c r="R2363" t="str">
        <f t="shared" si="184"/>
        <v>Madhive</v>
      </c>
      <c r="S2363" s="1" t="s">
        <v>707</v>
      </c>
      <c r="T2363">
        <f t="shared" si="185"/>
        <v>0</v>
      </c>
      <c r="U2363" s="25" t="str">
        <f>IF(K2363&gt;0,K2363,_xlfn.XLOOKUP(M2363,'Client Lookup'!L:L,'Client Lookup'!N:N))</f>
        <v>26788</v>
      </c>
      <c r="V2363" t="str">
        <f>_xlfn.XLOOKUP(_xlfn.NUMBERVALUE(U2363),'Project Lookup'!X:X,'Project Lookup'!B:B)</f>
        <v>Madhive - SOW1</v>
      </c>
      <c r="X2363" t="str">
        <f t="shared" si="186"/>
        <v>482 Madhive : 1111 Madhive - SOW1</v>
      </c>
      <c r="Y2363" t="str">
        <f t="shared" si="187"/>
        <v>482 Madhive</v>
      </c>
      <c r="Z2363" t="str">
        <f t="shared" si="188"/>
        <v>482 Madhive</v>
      </c>
      <c r="AA2363" t="str">
        <f>_xlfn.XLOOKUP(Z2363,'Client Lookup'!A:A,'Client Lookup'!C:C)</f>
        <v>Madhive</v>
      </c>
      <c r="AC2363" t="e">
        <f>_xlfn.XLOOKUP(K2363,'Results vs Forecast'!K:K,'Results vs Forecast'!K:K)</f>
        <v>#N/A</v>
      </c>
    </row>
    <row r="2364" spans="1:29" hidden="1">
      <c r="A2364" s="39"/>
      <c r="B2364" s="1" t="s">
        <v>700</v>
      </c>
      <c r="C2364" s="1" t="s">
        <v>1370</v>
      </c>
      <c r="D2364" s="1" t="s">
        <v>17</v>
      </c>
      <c r="E2364" s="1" t="s">
        <v>17</v>
      </c>
      <c r="F2364" s="2">
        <v>45535</v>
      </c>
      <c r="G2364" s="2">
        <v>45505</v>
      </c>
      <c r="H2364" s="1" t="s">
        <v>5977</v>
      </c>
      <c r="I2364" s="1" t="s">
        <v>5978</v>
      </c>
      <c r="J2364" s="1" t="s">
        <v>617</v>
      </c>
      <c r="K2364" s="1" t="s">
        <v>860</v>
      </c>
      <c r="L2364" s="1" t="s">
        <v>2892</v>
      </c>
      <c r="M2364" s="1"/>
      <c r="N2364" s="1"/>
      <c r="O2364" s="1"/>
      <c r="P2364" s="40">
        <v>464.21608813902071</v>
      </c>
      <c r="Q2364" s="37" t="str">
        <f>IF(C2364="ForthPoint","ForthPoint",IF(D2364="Intercompany",_xlfn.XLOOKUP(E2364,'Dept Lookup'!B:B,'Dept Lookup'!A:A),Modified!D2364))</f>
        <v>Data Engineering</v>
      </c>
      <c r="R2364" t="str">
        <f t="shared" si="184"/>
        <v>Roku</v>
      </c>
      <c r="S2364" s="1" t="s">
        <v>707</v>
      </c>
      <c r="T2364">
        <f t="shared" si="185"/>
        <v>0</v>
      </c>
      <c r="U2364" s="25" t="str">
        <f>IF(K2364&gt;0,K2364,_xlfn.XLOOKUP(M2364,'Client Lookup'!L:L,'Client Lookup'!N:N))</f>
        <v>25138</v>
      </c>
      <c r="V2364" t="str">
        <f>_xlfn.XLOOKUP(_xlfn.NUMBERVALUE(U2364),'Project Lookup'!X:X,'Project Lookup'!B:B)</f>
        <v>SOW#1 2024 - DE &amp; BI Team</v>
      </c>
      <c r="X2364" t="str">
        <f t="shared" si="186"/>
        <v>459 Roku Inc. : 966 SOW#1 2024 - DE &amp; BI Team</v>
      </c>
      <c r="Y2364" t="str">
        <f t="shared" si="187"/>
        <v>459 Roku Inc.</v>
      </c>
      <c r="Z2364" t="str">
        <f t="shared" si="188"/>
        <v>459 Roku Inc.</v>
      </c>
      <c r="AA2364" t="str">
        <f>_xlfn.XLOOKUP(Z2364,'Client Lookup'!A:A,'Client Lookup'!C:C)</f>
        <v>Roku</v>
      </c>
      <c r="AC2364" t="e">
        <f>_xlfn.XLOOKUP(K2364,'Results vs Forecast'!K:K,'Results vs Forecast'!K:K)</f>
        <v>#N/A</v>
      </c>
    </row>
    <row r="2365" spans="1:29" hidden="1">
      <c r="A2365" s="39"/>
      <c r="B2365" s="1" t="s">
        <v>700</v>
      </c>
      <c r="C2365" s="1" t="s">
        <v>1370</v>
      </c>
      <c r="D2365" s="1" t="s">
        <v>17</v>
      </c>
      <c r="E2365" s="1" t="s">
        <v>17</v>
      </c>
      <c r="F2365" s="2">
        <v>45535</v>
      </c>
      <c r="G2365" s="2">
        <v>45505</v>
      </c>
      <c r="H2365" s="1" t="s">
        <v>5979</v>
      </c>
      <c r="I2365" s="1" t="s">
        <v>5980</v>
      </c>
      <c r="J2365" s="1" t="s">
        <v>818</v>
      </c>
      <c r="K2365" s="1" t="s">
        <v>796</v>
      </c>
      <c r="L2365" s="1" t="s">
        <v>3346</v>
      </c>
      <c r="M2365" s="1"/>
      <c r="N2365" s="1"/>
      <c r="O2365" s="1"/>
      <c r="P2365" s="40">
        <v>567.26417990760183</v>
      </c>
      <c r="Q2365" s="37" t="str">
        <f>IF(C2365="ForthPoint","ForthPoint",IF(D2365="Intercompany",_xlfn.XLOOKUP(E2365,'Dept Lookup'!B:B,'Dept Lookup'!A:A),Modified!D2365))</f>
        <v>Data Engineering</v>
      </c>
      <c r="R2365" t="str">
        <f t="shared" si="184"/>
        <v>Globalization Partners</v>
      </c>
      <c r="S2365" s="1" t="s">
        <v>707</v>
      </c>
      <c r="T2365">
        <f t="shared" si="185"/>
        <v>0</v>
      </c>
      <c r="U2365" s="25" t="str">
        <f>IF(K2365&gt;0,K2365,_xlfn.XLOOKUP(M2365,'Client Lookup'!L:L,'Client Lookup'!N:N))</f>
        <v>36410</v>
      </c>
      <c r="V2365" t="str">
        <f>_xlfn.XLOOKUP(_xlfn.NUMBERVALUE(U2365),'Project Lookup'!X:X,'Project Lookup'!B:B)</f>
        <v>Globalization Partners SOW #40 - Data Engineering Team Renewal</v>
      </c>
      <c r="X2365" t="str">
        <f t="shared" si="186"/>
        <v>460 Globalization Partners Inc. : 1367 Globalization Partners SOW #40 - Data Engineering Team Renewal</v>
      </c>
      <c r="Y2365" t="str">
        <f t="shared" si="187"/>
        <v>460 Globalization Partners Inc.</v>
      </c>
      <c r="Z2365" t="str">
        <f t="shared" si="188"/>
        <v>460 Globalization Partners Inc.</v>
      </c>
      <c r="AA2365" t="str">
        <f>_xlfn.XLOOKUP(Z2365,'Client Lookup'!A:A,'Client Lookup'!C:C)</f>
        <v>Globalization Partners</v>
      </c>
      <c r="AC2365" t="e">
        <f>_xlfn.XLOOKUP(K2365,'Results vs Forecast'!K:K,'Results vs Forecast'!K:K)</f>
        <v>#N/A</v>
      </c>
    </row>
    <row r="2366" spans="1:29" hidden="1">
      <c r="A2366" s="39"/>
      <c r="B2366" s="1" t="s">
        <v>700</v>
      </c>
      <c r="C2366" s="1" t="s">
        <v>701</v>
      </c>
      <c r="D2366" s="1" t="s">
        <v>17</v>
      </c>
      <c r="E2366" s="1" t="s">
        <v>17</v>
      </c>
      <c r="F2366" s="2">
        <v>45535</v>
      </c>
      <c r="G2366" s="2">
        <v>45505</v>
      </c>
      <c r="H2366" s="1" t="s">
        <v>5981</v>
      </c>
      <c r="I2366" s="1" t="s">
        <v>5982</v>
      </c>
      <c r="J2366" s="1" t="s">
        <v>562</v>
      </c>
      <c r="K2366" s="1" t="s">
        <v>823</v>
      </c>
      <c r="L2366" s="1" t="s">
        <v>3880</v>
      </c>
      <c r="M2366" s="1"/>
      <c r="N2366" s="1"/>
      <c r="O2366" s="1"/>
      <c r="P2366" s="40">
        <v>3.05</v>
      </c>
      <c r="Q2366" s="37" t="str">
        <f>IF(C2366="ForthPoint","ForthPoint",IF(D2366="Intercompany",_xlfn.XLOOKUP(E2366,'Dept Lookup'!B:B,'Dept Lookup'!A:A),Modified!D2366))</f>
        <v>Data Engineering</v>
      </c>
      <c r="R2366" t="str">
        <f t="shared" si="184"/>
        <v>IAC/InterActiveCorp</v>
      </c>
      <c r="S2366" s="1" t="s">
        <v>707</v>
      </c>
      <c r="T2366">
        <f t="shared" si="185"/>
        <v>0</v>
      </c>
      <c r="U2366" s="25" t="str">
        <f>IF(K2366&gt;0,K2366,_xlfn.XLOOKUP(M2366,'Client Lookup'!L:L,'Client Lookup'!N:N))</f>
        <v>28469</v>
      </c>
      <c r="V2366" t="str">
        <f>_xlfn.XLOOKUP(_xlfn.NUMBERVALUE(U2366),'Project Lookup'!X:X,'Project Lookup'!B:B)</f>
        <v>IAC - Data Strategy &amp; Performance Measurement - Snowflake Sourced</v>
      </c>
      <c r="X2366" t="str">
        <f t="shared" si="186"/>
        <v>489 IAC/InterActiveCorp : 1163 IAC - Data Strategy &amp; Performance Measurement - Snowflake Sourced</v>
      </c>
      <c r="Y2366" t="str">
        <f t="shared" si="187"/>
        <v>489 IAC/InterActiveCorp</v>
      </c>
      <c r="Z2366" t="str">
        <f t="shared" si="188"/>
        <v>489 IAC/InterActiveCorp</v>
      </c>
      <c r="AA2366" t="str">
        <f>_xlfn.XLOOKUP(Z2366,'Client Lookup'!A:A,'Client Lookup'!C:C)</f>
        <v>IAC/InterActiveCorp</v>
      </c>
      <c r="AC2366" t="e">
        <f>_xlfn.XLOOKUP(K2366,'Results vs Forecast'!K:K,'Results vs Forecast'!K:K)</f>
        <v>#N/A</v>
      </c>
    </row>
    <row r="2367" spans="1:29" hidden="1">
      <c r="A2367" s="39"/>
      <c r="B2367" s="1" t="s">
        <v>700</v>
      </c>
      <c r="C2367" s="1" t="s">
        <v>1370</v>
      </c>
      <c r="D2367" s="1" t="s">
        <v>17</v>
      </c>
      <c r="E2367" s="1" t="s">
        <v>17</v>
      </c>
      <c r="F2367" s="2">
        <v>45535</v>
      </c>
      <c r="G2367" s="2">
        <v>45505</v>
      </c>
      <c r="H2367" s="1" t="s">
        <v>5983</v>
      </c>
      <c r="I2367" s="1" t="s">
        <v>5984</v>
      </c>
      <c r="J2367" s="1" t="s">
        <v>818</v>
      </c>
      <c r="K2367" s="1" t="s">
        <v>796</v>
      </c>
      <c r="L2367" s="1" t="s">
        <v>3346</v>
      </c>
      <c r="M2367" s="1"/>
      <c r="N2367" s="1"/>
      <c r="O2367" s="1"/>
      <c r="P2367" s="40">
        <v>520.2421677420059</v>
      </c>
      <c r="Q2367" s="37" t="str">
        <f>IF(C2367="ForthPoint","ForthPoint",IF(D2367="Intercompany",_xlfn.XLOOKUP(E2367,'Dept Lookup'!B:B,'Dept Lookup'!A:A),Modified!D2367))</f>
        <v>Data Engineering</v>
      </c>
      <c r="R2367" t="str">
        <f t="shared" si="184"/>
        <v>Globalization Partners</v>
      </c>
      <c r="S2367" s="1" t="s">
        <v>707</v>
      </c>
      <c r="T2367">
        <f t="shared" si="185"/>
        <v>0</v>
      </c>
      <c r="U2367" s="25" t="str">
        <f>IF(K2367&gt;0,K2367,_xlfn.XLOOKUP(M2367,'Client Lookup'!L:L,'Client Lookup'!N:N))</f>
        <v>36410</v>
      </c>
      <c r="V2367" t="str">
        <f>_xlfn.XLOOKUP(_xlfn.NUMBERVALUE(U2367),'Project Lookup'!X:X,'Project Lookup'!B:B)</f>
        <v>Globalization Partners SOW #40 - Data Engineering Team Renewal</v>
      </c>
      <c r="X2367" t="str">
        <f t="shared" si="186"/>
        <v>460 Globalization Partners Inc. : 1367 Globalization Partners SOW #40 - Data Engineering Team Renewal</v>
      </c>
      <c r="Y2367" t="str">
        <f t="shared" si="187"/>
        <v>460 Globalization Partners Inc.</v>
      </c>
      <c r="Z2367" t="str">
        <f t="shared" si="188"/>
        <v>460 Globalization Partners Inc.</v>
      </c>
      <c r="AA2367" t="str">
        <f>_xlfn.XLOOKUP(Z2367,'Client Lookup'!A:A,'Client Lookup'!C:C)</f>
        <v>Globalization Partners</v>
      </c>
      <c r="AC2367" t="e">
        <f>_xlfn.XLOOKUP(K2367,'Results vs Forecast'!K:K,'Results vs Forecast'!K:K)</f>
        <v>#N/A</v>
      </c>
    </row>
    <row r="2368" spans="1:29" hidden="1">
      <c r="A2368" s="39"/>
      <c r="B2368" s="1" t="s">
        <v>700</v>
      </c>
      <c r="C2368" s="1" t="s">
        <v>1370</v>
      </c>
      <c r="D2368" s="1" t="s">
        <v>17</v>
      </c>
      <c r="E2368" s="1" t="s">
        <v>17</v>
      </c>
      <c r="F2368" s="2">
        <v>45535</v>
      </c>
      <c r="G2368" s="2">
        <v>45505</v>
      </c>
      <c r="H2368" s="1" t="s">
        <v>5985</v>
      </c>
      <c r="I2368" s="1" t="s">
        <v>5986</v>
      </c>
      <c r="J2368" s="1" t="s">
        <v>642</v>
      </c>
      <c r="K2368" s="1" t="s">
        <v>881</v>
      </c>
      <c r="L2368" s="1" t="s">
        <v>3416</v>
      </c>
      <c r="M2368" s="1"/>
      <c r="N2368" s="1"/>
      <c r="O2368" s="1"/>
      <c r="P2368" s="40">
        <v>520.2421677420059</v>
      </c>
      <c r="Q2368" s="37" t="str">
        <f>IF(C2368="ForthPoint","ForthPoint",IF(D2368="Intercompany",_xlfn.XLOOKUP(E2368,'Dept Lookup'!B:B,'Dept Lookup'!A:A),Modified!D2368))</f>
        <v>Data Engineering</v>
      </c>
      <c r="R2368" t="str">
        <f t="shared" si="184"/>
        <v>The Blackstone Group</v>
      </c>
      <c r="S2368" s="1" t="s">
        <v>707</v>
      </c>
      <c r="T2368">
        <f t="shared" si="185"/>
        <v>0</v>
      </c>
      <c r="U2368" s="25" t="str">
        <f>IF(K2368&gt;0,K2368,_xlfn.XLOOKUP(M2368,'Client Lookup'!L:L,'Client Lookup'!N:N))</f>
        <v>32036</v>
      </c>
      <c r="V2368" t="str">
        <f>_xlfn.XLOOKUP(_xlfn.NUMBERVALUE(U2368),'Project Lookup'!X:X,'Project Lookup'!B:B)</f>
        <v>Blackstone - Python Engineers (James Team)</v>
      </c>
      <c r="X2368" t="str">
        <f t="shared" si="186"/>
        <v>468 Blackstone Inc. : 1255 Blackstone - Python Engineers (James Team)</v>
      </c>
      <c r="Y2368" t="str">
        <f t="shared" si="187"/>
        <v>468 Blackstone Inc.</v>
      </c>
      <c r="Z2368" t="str">
        <f t="shared" si="188"/>
        <v>468 Blackstone Inc.</v>
      </c>
      <c r="AA2368" t="str">
        <f>_xlfn.XLOOKUP(Z2368,'Client Lookup'!A:A,'Client Lookup'!C:C)</f>
        <v>The Blackstone Group</v>
      </c>
      <c r="AC2368" t="e">
        <f>_xlfn.XLOOKUP(K2368,'Results vs Forecast'!K:K,'Results vs Forecast'!K:K)</f>
        <v>#N/A</v>
      </c>
    </row>
    <row r="2369" spans="1:29" hidden="1">
      <c r="A2369" s="39"/>
      <c r="B2369" s="1" t="s">
        <v>700</v>
      </c>
      <c r="C2369" s="1" t="s">
        <v>1370</v>
      </c>
      <c r="D2369" s="1" t="s">
        <v>17</v>
      </c>
      <c r="E2369" s="1" t="s">
        <v>17</v>
      </c>
      <c r="F2369" s="2">
        <v>45535</v>
      </c>
      <c r="G2369" s="2">
        <v>45505</v>
      </c>
      <c r="H2369" s="1" t="s">
        <v>5987</v>
      </c>
      <c r="I2369" s="1" t="s">
        <v>5988</v>
      </c>
      <c r="J2369" s="1" t="s">
        <v>632</v>
      </c>
      <c r="K2369" s="1" t="s">
        <v>874</v>
      </c>
      <c r="L2369" s="1" t="s">
        <v>3637</v>
      </c>
      <c r="M2369" s="1"/>
      <c r="N2369" s="1"/>
      <c r="O2369" s="1"/>
      <c r="P2369" s="40">
        <v>408.19000853603541</v>
      </c>
      <c r="Q2369" s="37" t="str">
        <f>IF(C2369="ForthPoint","ForthPoint",IF(D2369="Intercompany",_xlfn.XLOOKUP(E2369,'Dept Lookup'!B:B,'Dept Lookup'!A:A),Modified!D2369))</f>
        <v>Data Engineering</v>
      </c>
      <c r="R2369" t="str">
        <f t="shared" si="184"/>
        <v>Stagwellglobal</v>
      </c>
      <c r="S2369" s="1" t="s">
        <v>707</v>
      </c>
      <c r="T2369">
        <f t="shared" si="185"/>
        <v>0</v>
      </c>
      <c r="U2369" s="25" t="str">
        <f>IF(K2369&gt;0,K2369,_xlfn.XLOOKUP(M2369,'Client Lookup'!L:L,'Client Lookup'!N:N))</f>
        <v>25159</v>
      </c>
      <c r="V2369" t="str">
        <f>_xlfn.XLOOKUP(_xlfn.NUMBERVALUE(U2369),'Project Lookup'!X:X,'Project Lookup'!B:B)</f>
        <v>Stagwell SOW#3</v>
      </c>
      <c r="X2369" t="str">
        <f t="shared" si="186"/>
        <v>469 Stagwell Marketing Cloud LLC : 987 Stagwell SOW#3</v>
      </c>
      <c r="Y2369" t="str">
        <f t="shared" si="187"/>
        <v>469 Stagwell Marketing Cloud LLC</v>
      </c>
      <c r="Z2369" t="str">
        <f t="shared" si="188"/>
        <v>469 Stagwell Marketing Cloud LLC</v>
      </c>
      <c r="AA2369" t="str">
        <f>_xlfn.XLOOKUP(Z2369,'Client Lookup'!A:A,'Client Lookup'!C:C)</f>
        <v>Stagwellglobal</v>
      </c>
      <c r="AC2369" t="e">
        <f>_xlfn.XLOOKUP(K2369,'Results vs Forecast'!K:K,'Results vs Forecast'!K:K)</f>
        <v>#N/A</v>
      </c>
    </row>
    <row r="2370" spans="1:29" hidden="1">
      <c r="A2370" s="39"/>
      <c r="B2370" s="1" t="s">
        <v>700</v>
      </c>
      <c r="C2370" s="1" t="s">
        <v>1370</v>
      </c>
      <c r="D2370" s="1" t="s">
        <v>17</v>
      </c>
      <c r="E2370" s="1" t="s">
        <v>17</v>
      </c>
      <c r="F2370" s="2">
        <v>45535</v>
      </c>
      <c r="G2370" s="2">
        <v>45505</v>
      </c>
      <c r="H2370" s="1" t="s">
        <v>5989</v>
      </c>
      <c r="I2370" s="1" t="s">
        <v>5990</v>
      </c>
      <c r="J2370" s="1" t="s">
        <v>645</v>
      </c>
      <c r="K2370" s="1" t="s">
        <v>891</v>
      </c>
      <c r="L2370" s="1" t="s">
        <v>3332</v>
      </c>
      <c r="M2370" s="1"/>
      <c r="N2370" s="1"/>
      <c r="O2370" s="1"/>
      <c r="P2370" s="40">
        <v>560.2607960298526</v>
      </c>
      <c r="Q2370" s="37" t="str">
        <f>IF(C2370="ForthPoint","ForthPoint",IF(D2370="Intercompany",_xlfn.XLOOKUP(E2370,'Dept Lookup'!B:B,'Dept Lookup'!A:A),Modified!D2370))</f>
        <v>Data Engineering</v>
      </c>
      <c r="R2370" t="str">
        <f t="shared" si="184"/>
        <v>The Blackstone Group</v>
      </c>
      <c r="S2370" s="1" t="s">
        <v>707</v>
      </c>
      <c r="T2370">
        <f t="shared" si="185"/>
        <v>0</v>
      </c>
      <c r="U2370" s="25" t="str">
        <f>IF(K2370&gt;0,K2370,_xlfn.XLOOKUP(M2370,'Client Lookup'!L:L,'Client Lookup'!N:N))</f>
        <v>25160</v>
      </c>
      <c r="V2370" t="str">
        <f>_xlfn.XLOOKUP(_xlfn.NUMBERVALUE(U2370),'Project Lookup'!X:X,'Project Lookup'!B:B)</f>
        <v>Blackstone SOW #12</v>
      </c>
      <c r="X2370" t="str">
        <f t="shared" si="186"/>
        <v>468 Blackstone Inc. : 988 Blackstone SOW #12</v>
      </c>
      <c r="Y2370" t="str">
        <f t="shared" si="187"/>
        <v>468 Blackstone Inc.</v>
      </c>
      <c r="Z2370" t="str">
        <f t="shared" si="188"/>
        <v>468 Blackstone Inc.</v>
      </c>
      <c r="AA2370" t="str">
        <f>_xlfn.XLOOKUP(Z2370,'Client Lookup'!A:A,'Client Lookup'!C:C)</f>
        <v>The Blackstone Group</v>
      </c>
      <c r="AC2370" t="e">
        <f>_xlfn.XLOOKUP(K2370,'Results vs Forecast'!K:K,'Results vs Forecast'!K:K)</f>
        <v>#N/A</v>
      </c>
    </row>
    <row r="2371" spans="1:29" hidden="1">
      <c r="A2371" s="39"/>
      <c r="B2371" s="1" t="s">
        <v>700</v>
      </c>
      <c r="C2371" s="1" t="s">
        <v>1370</v>
      </c>
      <c r="D2371" s="1" t="s">
        <v>17</v>
      </c>
      <c r="E2371" s="1" t="s">
        <v>17</v>
      </c>
      <c r="F2371" s="2">
        <v>45535</v>
      </c>
      <c r="G2371" s="2">
        <v>45505</v>
      </c>
      <c r="H2371" s="1" t="s">
        <v>5991</v>
      </c>
      <c r="I2371" s="1" t="s">
        <v>5992</v>
      </c>
      <c r="J2371" s="1" t="s">
        <v>915</v>
      </c>
      <c r="K2371" s="1" t="s">
        <v>896</v>
      </c>
      <c r="L2371" s="1" t="s">
        <v>3739</v>
      </c>
      <c r="M2371" s="1"/>
      <c r="N2371" s="1"/>
      <c r="O2371" s="1"/>
      <c r="P2371" s="40">
        <v>536.24961905714463</v>
      </c>
      <c r="Q2371" s="37" t="str">
        <f>IF(C2371="ForthPoint","ForthPoint",IF(D2371="Intercompany",_xlfn.XLOOKUP(E2371,'Dept Lookup'!B:B,'Dept Lookup'!A:A),Modified!D2371))</f>
        <v>Data Engineering</v>
      </c>
      <c r="R2371" t="str">
        <f t="shared" ref="R2371:R2434" si="189">AA2371</f>
        <v>The Blackstone Group</v>
      </c>
      <c r="S2371" s="1" t="s">
        <v>707</v>
      </c>
      <c r="T2371">
        <f t="shared" ref="T2371:T2434" si="190">M2371</f>
        <v>0</v>
      </c>
      <c r="U2371" s="25" t="str">
        <f>IF(K2371&gt;0,K2371,_xlfn.XLOOKUP(M2371,'Client Lookup'!L:L,'Client Lookup'!N:N))</f>
        <v>32874</v>
      </c>
      <c r="V2371" t="str">
        <f>_xlfn.XLOOKUP(_xlfn.NUMBERVALUE(U2371),'Project Lookup'!X:X,'Project Lookup'!B:B)</f>
        <v>Blackstone - SOW#25 - FS Engineer (Seb Team)</v>
      </c>
      <c r="X2371" t="str">
        <f t="shared" ref="X2371:X2434" si="191">IF(J2371="- No Entity -",M2371,J2371)</f>
        <v>468 Blackstone Inc. : 1284 Blackstone - SOW#25 - FS Engineer (Seb Team)</v>
      </c>
      <c r="Y2371" t="str">
        <f t="shared" ref="Y2371:Y2434" si="192">IFERROR(_xlfn.TEXTBEFORE(X2371," :"),X2371)</f>
        <v>468 Blackstone Inc.</v>
      </c>
      <c r="Z2371" t="str">
        <f t="shared" si="188"/>
        <v>468 Blackstone Inc.</v>
      </c>
      <c r="AA2371" t="str">
        <f>_xlfn.XLOOKUP(Z2371,'Client Lookup'!A:A,'Client Lookup'!C:C)</f>
        <v>The Blackstone Group</v>
      </c>
      <c r="AC2371" t="e">
        <f>_xlfn.XLOOKUP(K2371,'Results vs Forecast'!K:K,'Results vs Forecast'!K:K)</f>
        <v>#N/A</v>
      </c>
    </row>
    <row r="2372" spans="1:29" hidden="1">
      <c r="A2372" s="39"/>
      <c r="B2372" s="1" t="s">
        <v>700</v>
      </c>
      <c r="C2372" s="1" t="s">
        <v>1370</v>
      </c>
      <c r="D2372" s="1" t="s">
        <v>17</v>
      </c>
      <c r="E2372" s="1" t="s">
        <v>17</v>
      </c>
      <c r="F2372" s="2">
        <v>45535</v>
      </c>
      <c r="G2372" s="2">
        <v>45505</v>
      </c>
      <c r="H2372" s="1" t="s">
        <v>5993</v>
      </c>
      <c r="I2372" s="1" t="s">
        <v>5994</v>
      </c>
      <c r="J2372" s="1" t="s">
        <v>617</v>
      </c>
      <c r="K2372" s="1" t="s">
        <v>860</v>
      </c>
      <c r="L2372" s="1" t="s">
        <v>2892</v>
      </c>
      <c r="M2372" s="1"/>
      <c r="N2372" s="1"/>
      <c r="O2372" s="1"/>
      <c r="P2372" s="40">
        <v>210.0977985111947</v>
      </c>
      <c r="Q2372" s="37" t="str">
        <f>IF(C2372="ForthPoint","ForthPoint",IF(D2372="Intercompany",_xlfn.XLOOKUP(E2372,'Dept Lookup'!B:B,'Dept Lookup'!A:A),Modified!D2372))</f>
        <v>Data Engineering</v>
      </c>
      <c r="R2372" t="str">
        <f t="shared" si="189"/>
        <v>Roku</v>
      </c>
      <c r="S2372" s="1" t="s">
        <v>707</v>
      </c>
      <c r="T2372">
        <f t="shared" si="190"/>
        <v>0</v>
      </c>
      <c r="U2372" s="25" t="str">
        <f>IF(K2372&gt;0,K2372,_xlfn.XLOOKUP(M2372,'Client Lookup'!L:L,'Client Lookup'!N:N))</f>
        <v>25138</v>
      </c>
      <c r="V2372" t="str">
        <f>_xlfn.XLOOKUP(_xlfn.NUMBERVALUE(U2372),'Project Lookup'!X:X,'Project Lookup'!B:B)</f>
        <v>SOW#1 2024 - DE &amp; BI Team</v>
      </c>
      <c r="X2372" t="str">
        <f t="shared" si="191"/>
        <v>459 Roku Inc. : 966 SOW#1 2024 - DE &amp; BI Team</v>
      </c>
      <c r="Y2372" t="str">
        <f t="shared" si="192"/>
        <v>459 Roku Inc.</v>
      </c>
      <c r="Z2372" t="str">
        <f t="shared" si="188"/>
        <v>459 Roku Inc.</v>
      </c>
      <c r="AA2372" t="str">
        <f>_xlfn.XLOOKUP(Z2372,'Client Lookup'!A:A,'Client Lookup'!C:C)</f>
        <v>Roku</v>
      </c>
      <c r="AC2372" t="e">
        <f>_xlfn.XLOOKUP(K2372,'Results vs Forecast'!K:K,'Results vs Forecast'!K:K)</f>
        <v>#N/A</v>
      </c>
    </row>
    <row r="2373" spans="1:29" hidden="1">
      <c r="A2373" s="39"/>
      <c r="B2373" s="1" t="s">
        <v>700</v>
      </c>
      <c r="C2373" s="1" t="s">
        <v>1370</v>
      </c>
      <c r="D2373" s="1" t="s">
        <v>17</v>
      </c>
      <c r="E2373" s="1" t="s">
        <v>17</v>
      </c>
      <c r="F2373" s="2">
        <v>45535</v>
      </c>
      <c r="G2373" s="2">
        <v>45505</v>
      </c>
      <c r="H2373" s="1" t="s">
        <v>5995</v>
      </c>
      <c r="I2373" s="1" t="s">
        <v>5996</v>
      </c>
      <c r="J2373" s="1" t="s">
        <v>642</v>
      </c>
      <c r="K2373" s="1" t="s">
        <v>881</v>
      </c>
      <c r="L2373" s="1" t="s">
        <v>3416</v>
      </c>
      <c r="M2373" s="1"/>
      <c r="N2373" s="1"/>
      <c r="O2373" s="1"/>
      <c r="P2373" s="40">
        <v>520.2421677420059</v>
      </c>
      <c r="Q2373" s="37" t="str">
        <f>IF(C2373="ForthPoint","ForthPoint",IF(D2373="Intercompany",_xlfn.XLOOKUP(E2373,'Dept Lookup'!B:B,'Dept Lookup'!A:A),Modified!D2373))</f>
        <v>Data Engineering</v>
      </c>
      <c r="R2373" t="str">
        <f t="shared" si="189"/>
        <v>The Blackstone Group</v>
      </c>
      <c r="S2373" s="1" t="s">
        <v>707</v>
      </c>
      <c r="T2373">
        <f t="shared" si="190"/>
        <v>0</v>
      </c>
      <c r="U2373" s="25" t="str">
        <f>IF(K2373&gt;0,K2373,_xlfn.XLOOKUP(M2373,'Client Lookup'!L:L,'Client Lookup'!N:N))</f>
        <v>32036</v>
      </c>
      <c r="V2373" t="str">
        <f>_xlfn.XLOOKUP(_xlfn.NUMBERVALUE(U2373),'Project Lookup'!X:X,'Project Lookup'!B:B)</f>
        <v>Blackstone - Python Engineers (James Team)</v>
      </c>
      <c r="X2373" t="str">
        <f t="shared" si="191"/>
        <v>468 Blackstone Inc. : 1255 Blackstone - Python Engineers (James Team)</v>
      </c>
      <c r="Y2373" t="str">
        <f t="shared" si="192"/>
        <v>468 Blackstone Inc.</v>
      </c>
      <c r="Z2373" t="str">
        <f t="shared" si="188"/>
        <v>468 Blackstone Inc.</v>
      </c>
      <c r="AA2373" t="str">
        <f>_xlfn.XLOOKUP(Z2373,'Client Lookup'!A:A,'Client Lookup'!C:C)</f>
        <v>The Blackstone Group</v>
      </c>
      <c r="AC2373" t="e">
        <f>_xlfn.XLOOKUP(K2373,'Results vs Forecast'!K:K,'Results vs Forecast'!K:K)</f>
        <v>#N/A</v>
      </c>
    </row>
    <row r="2374" spans="1:29" hidden="1">
      <c r="A2374" s="39"/>
      <c r="B2374" s="1" t="s">
        <v>700</v>
      </c>
      <c r="C2374" s="1" t="s">
        <v>1370</v>
      </c>
      <c r="D2374" s="1" t="s">
        <v>17</v>
      </c>
      <c r="E2374" s="1" t="s">
        <v>17</v>
      </c>
      <c r="F2374" s="2">
        <v>45535</v>
      </c>
      <c r="G2374" s="2">
        <v>45505</v>
      </c>
      <c r="H2374" s="1" t="s">
        <v>5997</v>
      </c>
      <c r="I2374" s="1" t="s">
        <v>5998</v>
      </c>
      <c r="J2374" s="1" t="s">
        <v>642</v>
      </c>
      <c r="K2374" s="1" t="s">
        <v>881</v>
      </c>
      <c r="L2374" s="1" t="s">
        <v>3416</v>
      </c>
      <c r="M2374" s="1"/>
      <c r="N2374" s="1"/>
      <c r="O2374" s="1"/>
      <c r="P2374" s="40">
        <v>520.2421677420059</v>
      </c>
      <c r="Q2374" s="37" t="str">
        <f>IF(C2374="ForthPoint","ForthPoint",IF(D2374="Intercompany",_xlfn.XLOOKUP(E2374,'Dept Lookup'!B:B,'Dept Lookup'!A:A),Modified!D2374))</f>
        <v>Data Engineering</v>
      </c>
      <c r="R2374" t="str">
        <f t="shared" si="189"/>
        <v>The Blackstone Group</v>
      </c>
      <c r="S2374" s="1" t="s">
        <v>707</v>
      </c>
      <c r="T2374">
        <f t="shared" si="190"/>
        <v>0</v>
      </c>
      <c r="U2374" s="25" t="str">
        <f>IF(K2374&gt;0,K2374,_xlfn.XLOOKUP(M2374,'Client Lookup'!L:L,'Client Lookup'!N:N))</f>
        <v>32036</v>
      </c>
      <c r="V2374" t="str">
        <f>_xlfn.XLOOKUP(_xlfn.NUMBERVALUE(U2374),'Project Lookup'!X:X,'Project Lookup'!B:B)</f>
        <v>Blackstone - Python Engineers (James Team)</v>
      </c>
      <c r="X2374" t="str">
        <f t="shared" si="191"/>
        <v>468 Blackstone Inc. : 1255 Blackstone - Python Engineers (James Team)</v>
      </c>
      <c r="Y2374" t="str">
        <f t="shared" si="192"/>
        <v>468 Blackstone Inc.</v>
      </c>
      <c r="Z2374" t="str">
        <f t="shared" si="188"/>
        <v>468 Blackstone Inc.</v>
      </c>
      <c r="AA2374" t="str">
        <f>_xlfn.XLOOKUP(Z2374,'Client Lookup'!A:A,'Client Lookup'!C:C)</f>
        <v>The Blackstone Group</v>
      </c>
      <c r="AC2374" t="e">
        <f>_xlfn.XLOOKUP(K2374,'Results vs Forecast'!K:K,'Results vs Forecast'!K:K)</f>
        <v>#N/A</v>
      </c>
    </row>
    <row r="2375" spans="1:29" hidden="1">
      <c r="A2375" s="39"/>
      <c r="B2375" s="1" t="s">
        <v>700</v>
      </c>
      <c r="C2375" s="1" t="s">
        <v>1370</v>
      </c>
      <c r="D2375" s="1" t="s">
        <v>17</v>
      </c>
      <c r="E2375" s="1" t="s">
        <v>17</v>
      </c>
      <c r="F2375" s="2">
        <v>45535</v>
      </c>
      <c r="G2375" s="2">
        <v>45505</v>
      </c>
      <c r="H2375" s="1" t="s">
        <v>5999</v>
      </c>
      <c r="I2375" s="1" t="s">
        <v>6000</v>
      </c>
      <c r="J2375" s="1" t="s">
        <v>617</v>
      </c>
      <c r="K2375" s="1" t="s">
        <v>860</v>
      </c>
      <c r="L2375" s="1" t="s">
        <v>2892</v>
      </c>
      <c r="M2375" s="1"/>
      <c r="N2375" s="1"/>
      <c r="O2375" s="1"/>
      <c r="P2375" s="40">
        <v>320.14902630277288</v>
      </c>
      <c r="Q2375" s="37" t="str">
        <f>IF(C2375="ForthPoint","ForthPoint",IF(D2375="Intercompany",_xlfn.XLOOKUP(E2375,'Dept Lookup'!B:B,'Dept Lookup'!A:A),Modified!D2375))</f>
        <v>Data Engineering</v>
      </c>
      <c r="R2375" t="str">
        <f t="shared" si="189"/>
        <v>Roku</v>
      </c>
      <c r="S2375" s="1" t="s">
        <v>707</v>
      </c>
      <c r="T2375">
        <f t="shared" si="190"/>
        <v>0</v>
      </c>
      <c r="U2375" s="25" t="str">
        <f>IF(K2375&gt;0,K2375,_xlfn.XLOOKUP(M2375,'Client Lookup'!L:L,'Client Lookup'!N:N))</f>
        <v>25138</v>
      </c>
      <c r="V2375" t="str">
        <f>_xlfn.XLOOKUP(_xlfn.NUMBERVALUE(U2375),'Project Lookup'!X:X,'Project Lookup'!B:B)</f>
        <v>SOW#1 2024 - DE &amp; BI Team</v>
      </c>
      <c r="X2375" t="str">
        <f t="shared" si="191"/>
        <v>459 Roku Inc. : 966 SOW#1 2024 - DE &amp; BI Team</v>
      </c>
      <c r="Y2375" t="str">
        <f t="shared" si="192"/>
        <v>459 Roku Inc.</v>
      </c>
      <c r="Z2375" t="str">
        <f t="shared" si="188"/>
        <v>459 Roku Inc.</v>
      </c>
      <c r="AA2375" t="str">
        <f>_xlfn.XLOOKUP(Z2375,'Client Lookup'!A:A,'Client Lookup'!C:C)</f>
        <v>Roku</v>
      </c>
      <c r="AC2375" t="e">
        <f>_xlfn.XLOOKUP(K2375,'Results vs Forecast'!K:K,'Results vs Forecast'!K:K)</f>
        <v>#N/A</v>
      </c>
    </row>
    <row r="2376" spans="1:29" hidden="1">
      <c r="A2376" s="39"/>
      <c r="B2376" s="1" t="s">
        <v>700</v>
      </c>
      <c r="C2376" s="1" t="s">
        <v>1370</v>
      </c>
      <c r="D2376" s="1" t="s">
        <v>17</v>
      </c>
      <c r="E2376" s="1" t="s">
        <v>17</v>
      </c>
      <c r="F2376" s="2">
        <v>45535</v>
      </c>
      <c r="G2376" s="2">
        <v>45505</v>
      </c>
      <c r="H2376" s="1" t="s">
        <v>6001</v>
      </c>
      <c r="I2376" s="1" t="s">
        <v>6002</v>
      </c>
      <c r="J2376" s="1" t="s">
        <v>641</v>
      </c>
      <c r="K2376" s="1" t="s">
        <v>886</v>
      </c>
      <c r="L2376" s="1" t="s">
        <v>3668</v>
      </c>
      <c r="M2376" s="1"/>
      <c r="N2376" s="1"/>
      <c r="O2376" s="1"/>
      <c r="P2376" s="40">
        <v>504.23471642686729</v>
      </c>
      <c r="Q2376" s="37" t="str">
        <f>IF(C2376="ForthPoint","ForthPoint",IF(D2376="Intercompany",_xlfn.XLOOKUP(E2376,'Dept Lookup'!B:B,'Dept Lookup'!A:A),Modified!D2376))</f>
        <v>Data Engineering</v>
      </c>
      <c r="R2376" t="str">
        <f t="shared" si="189"/>
        <v>The Blackstone Group</v>
      </c>
      <c r="S2376" s="1" t="s">
        <v>707</v>
      </c>
      <c r="T2376">
        <f t="shared" si="190"/>
        <v>0</v>
      </c>
      <c r="U2376" s="25" t="str">
        <f>IF(K2376&gt;0,K2376,_xlfn.XLOOKUP(M2376,'Client Lookup'!L:L,'Client Lookup'!N:N))</f>
        <v>29419</v>
      </c>
      <c r="V2376" t="str">
        <f>_xlfn.XLOOKUP(_xlfn.NUMBERVALUE(U2376),'Project Lookup'!X:X,'Project Lookup'!B:B)</f>
        <v>Blackstone - SOW#18 - Data Engineer with AWS (Puneet Team)</v>
      </c>
      <c r="X2376" t="str">
        <f t="shared" si="191"/>
        <v>468 Blackstone Inc. : 1194 Blackstone - SOW#18 - Data Engineer with AWS (Puneet Team)</v>
      </c>
      <c r="Y2376" t="str">
        <f t="shared" si="192"/>
        <v>468 Blackstone Inc.</v>
      </c>
      <c r="Z2376" t="str">
        <f t="shared" si="188"/>
        <v>468 Blackstone Inc.</v>
      </c>
      <c r="AA2376" t="str">
        <f>_xlfn.XLOOKUP(Z2376,'Client Lookup'!A:A,'Client Lookup'!C:C)</f>
        <v>The Blackstone Group</v>
      </c>
      <c r="AC2376" t="e">
        <f>_xlfn.XLOOKUP(K2376,'Results vs Forecast'!K:K,'Results vs Forecast'!K:K)</f>
        <v>#N/A</v>
      </c>
    </row>
    <row r="2377" spans="1:29" hidden="1">
      <c r="A2377" s="39"/>
      <c r="B2377" s="1" t="s">
        <v>700</v>
      </c>
      <c r="C2377" s="1" t="s">
        <v>1370</v>
      </c>
      <c r="D2377" s="1" t="s">
        <v>17</v>
      </c>
      <c r="E2377" s="1" t="s">
        <v>17</v>
      </c>
      <c r="F2377" s="2">
        <v>45535</v>
      </c>
      <c r="G2377" s="2">
        <v>45505</v>
      </c>
      <c r="H2377" s="1" t="s">
        <v>6003</v>
      </c>
      <c r="I2377" s="1" t="s">
        <v>6004</v>
      </c>
      <c r="J2377" s="1" t="s">
        <v>617</v>
      </c>
      <c r="K2377" s="1" t="s">
        <v>860</v>
      </c>
      <c r="L2377" s="1" t="s">
        <v>2892</v>
      </c>
      <c r="M2377" s="1"/>
      <c r="N2377" s="1"/>
      <c r="O2377" s="1"/>
      <c r="P2377" s="40">
        <v>344.16020327548085</v>
      </c>
      <c r="Q2377" s="37" t="str">
        <f>IF(C2377="ForthPoint","ForthPoint",IF(D2377="Intercompany",_xlfn.XLOOKUP(E2377,'Dept Lookup'!B:B,'Dept Lookup'!A:A),Modified!D2377))</f>
        <v>Data Engineering</v>
      </c>
      <c r="R2377" t="str">
        <f t="shared" si="189"/>
        <v>Roku</v>
      </c>
      <c r="S2377" s="1" t="s">
        <v>707</v>
      </c>
      <c r="T2377">
        <f t="shared" si="190"/>
        <v>0</v>
      </c>
      <c r="U2377" s="25" t="str">
        <f>IF(K2377&gt;0,K2377,_xlfn.XLOOKUP(M2377,'Client Lookup'!L:L,'Client Lookup'!N:N))</f>
        <v>25138</v>
      </c>
      <c r="V2377" t="str">
        <f>_xlfn.XLOOKUP(_xlfn.NUMBERVALUE(U2377),'Project Lookup'!X:X,'Project Lookup'!B:B)</f>
        <v>SOW#1 2024 - DE &amp; BI Team</v>
      </c>
      <c r="X2377" t="str">
        <f t="shared" si="191"/>
        <v>459 Roku Inc. : 966 SOW#1 2024 - DE &amp; BI Team</v>
      </c>
      <c r="Y2377" t="str">
        <f t="shared" si="192"/>
        <v>459 Roku Inc.</v>
      </c>
      <c r="Z2377" t="str">
        <f t="shared" si="188"/>
        <v>459 Roku Inc.</v>
      </c>
      <c r="AA2377" t="str">
        <f>_xlfn.XLOOKUP(Z2377,'Client Lookup'!A:A,'Client Lookup'!C:C)</f>
        <v>Roku</v>
      </c>
      <c r="AC2377" t="e">
        <f>_xlfn.XLOOKUP(K2377,'Results vs Forecast'!K:K,'Results vs Forecast'!K:K)</f>
        <v>#N/A</v>
      </c>
    </row>
    <row r="2378" spans="1:29" hidden="1">
      <c r="A2378" s="39"/>
      <c r="B2378" s="1" t="s">
        <v>700</v>
      </c>
      <c r="C2378" s="1" t="s">
        <v>1370</v>
      </c>
      <c r="D2378" s="1" t="s">
        <v>17</v>
      </c>
      <c r="E2378" s="1" t="s">
        <v>17</v>
      </c>
      <c r="F2378" s="2">
        <v>45535</v>
      </c>
      <c r="G2378" s="2">
        <v>45505</v>
      </c>
      <c r="H2378" s="1" t="s">
        <v>6005</v>
      </c>
      <c r="I2378" s="1" t="s">
        <v>6006</v>
      </c>
      <c r="J2378" s="1" t="s">
        <v>630</v>
      </c>
      <c r="K2378" s="1" t="s">
        <v>872</v>
      </c>
      <c r="L2378" s="1" t="s">
        <v>3484</v>
      </c>
      <c r="M2378" s="1"/>
      <c r="N2378" s="1"/>
      <c r="O2378" s="1"/>
      <c r="P2378" s="40">
        <v>400.1862828784661</v>
      </c>
      <c r="Q2378" s="37" t="str">
        <f>IF(C2378="ForthPoint","ForthPoint",IF(D2378="Intercompany",_xlfn.XLOOKUP(E2378,'Dept Lookup'!B:B,'Dept Lookup'!A:A),Modified!D2378))</f>
        <v>Data Engineering</v>
      </c>
      <c r="R2378" t="str">
        <f t="shared" si="189"/>
        <v>Stagwellglobal</v>
      </c>
      <c r="S2378" s="1" t="s">
        <v>707</v>
      </c>
      <c r="T2378">
        <f t="shared" si="190"/>
        <v>0</v>
      </c>
      <c r="U2378" s="25" t="str">
        <f>IF(K2378&gt;0,K2378,_xlfn.XLOOKUP(M2378,'Client Lookup'!L:L,'Client Lookup'!N:N))</f>
        <v>29211</v>
      </c>
      <c r="V2378" t="str">
        <f>_xlfn.XLOOKUP(_xlfn.NUMBERVALUE(U2378),'Project Lookup'!X:X,'Project Lookup'!B:B)</f>
        <v>Stagwell - SOW#4 - Data Engineering Team</v>
      </c>
      <c r="X2378" t="str">
        <f t="shared" si="191"/>
        <v>469 Stagwell Marketing Cloud LLC : 1190 Stagwell - SOW#4 - Data Engineering Team</v>
      </c>
      <c r="Y2378" t="str">
        <f t="shared" si="192"/>
        <v>469 Stagwell Marketing Cloud LLC</v>
      </c>
      <c r="Z2378" t="str">
        <f t="shared" si="188"/>
        <v>469 Stagwell Marketing Cloud LLC</v>
      </c>
      <c r="AA2378" t="str">
        <f>_xlfn.XLOOKUP(Z2378,'Client Lookup'!A:A,'Client Lookup'!C:C)</f>
        <v>Stagwellglobal</v>
      </c>
      <c r="AC2378" t="e">
        <f>_xlfn.XLOOKUP(K2378,'Results vs Forecast'!K:K,'Results vs Forecast'!K:K)</f>
        <v>#N/A</v>
      </c>
    </row>
    <row r="2379" spans="1:29" hidden="1">
      <c r="A2379" s="39"/>
      <c r="B2379" s="1" t="s">
        <v>700</v>
      </c>
      <c r="C2379" s="1" t="s">
        <v>1370</v>
      </c>
      <c r="D2379" s="1" t="s">
        <v>17</v>
      </c>
      <c r="E2379" s="1" t="s">
        <v>17</v>
      </c>
      <c r="F2379" s="2">
        <v>45535</v>
      </c>
      <c r="G2379" s="2">
        <v>45505</v>
      </c>
      <c r="H2379" s="1" t="s">
        <v>6007</v>
      </c>
      <c r="I2379" s="1" t="s">
        <v>6008</v>
      </c>
      <c r="J2379" s="1" t="s">
        <v>645</v>
      </c>
      <c r="K2379" s="1" t="s">
        <v>891</v>
      </c>
      <c r="L2379" s="1" t="s">
        <v>3332</v>
      </c>
      <c r="M2379" s="1"/>
      <c r="N2379" s="1"/>
      <c r="O2379" s="1"/>
      <c r="P2379" s="40">
        <v>360.16765459061952</v>
      </c>
      <c r="Q2379" s="37" t="str">
        <f>IF(C2379="ForthPoint","ForthPoint",IF(D2379="Intercompany",_xlfn.XLOOKUP(E2379,'Dept Lookup'!B:B,'Dept Lookup'!A:A),Modified!D2379))</f>
        <v>Data Engineering</v>
      </c>
      <c r="R2379" t="str">
        <f t="shared" si="189"/>
        <v>The Blackstone Group</v>
      </c>
      <c r="S2379" s="1" t="s">
        <v>707</v>
      </c>
      <c r="T2379">
        <f t="shared" si="190"/>
        <v>0</v>
      </c>
      <c r="U2379" s="25" t="str">
        <f>IF(K2379&gt;0,K2379,_xlfn.XLOOKUP(M2379,'Client Lookup'!L:L,'Client Lookup'!N:N))</f>
        <v>25160</v>
      </c>
      <c r="V2379" t="str">
        <f>_xlfn.XLOOKUP(_xlfn.NUMBERVALUE(U2379),'Project Lookup'!X:X,'Project Lookup'!B:B)</f>
        <v>Blackstone SOW #12</v>
      </c>
      <c r="X2379" t="str">
        <f t="shared" si="191"/>
        <v>468 Blackstone Inc. : 988 Blackstone SOW #12</v>
      </c>
      <c r="Y2379" t="str">
        <f t="shared" si="192"/>
        <v>468 Blackstone Inc.</v>
      </c>
      <c r="Z2379" t="str">
        <f t="shared" si="188"/>
        <v>468 Blackstone Inc.</v>
      </c>
      <c r="AA2379" t="str">
        <f>_xlfn.XLOOKUP(Z2379,'Client Lookup'!A:A,'Client Lookup'!C:C)</f>
        <v>The Blackstone Group</v>
      </c>
      <c r="AC2379" t="e">
        <f>_xlfn.XLOOKUP(K2379,'Results vs Forecast'!K:K,'Results vs Forecast'!K:K)</f>
        <v>#N/A</v>
      </c>
    </row>
    <row r="2380" spans="1:29" hidden="1">
      <c r="A2380" s="39"/>
      <c r="B2380" s="1" t="s">
        <v>700</v>
      </c>
      <c r="C2380" s="1" t="s">
        <v>1370</v>
      </c>
      <c r="D2380" s="1" t="s">
        <v>17</v>
      </c>
      <c r="E2380" s="1" t="s">
        <v>17</v>
      </c>
      <c r="F2380" s="2">
        <v>45535</v>
      </c>
      <c r="G2380" s="2">
        <v>45505</v>
      </c>
      <c r="H2380" s="1" t="s">
        <v>6009</v>
      </c>
      <c r="I2380" s="1" t="s">
        <v>6010</v>
      </c>
      <c r="J2380" s="1" t="s">
        <v>645</v>
      </c>
      <c r="K2380" s="1" t="s">
        <v>891</v>
      </c>
      <c r="L2380" s="1" t="s">
        <v>3332</v>
      </c>
      <c r="M2380" s="1"/>
      <c r="N2380" s="1"/>
      <c r="O2380" s="1"/>
      <c r="P2380" s="40">
        <v>440.20491116631274</v>
      </c>
      <c r="Q2380" s="37" t="str">
        <f>IF(C2380="ForthPoint","ForthPoint",IF(D2380="Intercompany",_xlfn.XLOOKUP(E2380,'Dept Lookup'!B:B,'Dept Lookup'!A:A),Modified!D2380))</f>
        <v>Data Engineering</v>
      </c>
      <c r="R2380" t="str">
        <f t="shared" si="189"/>
        <v>The Blackstone Group</v>
      </c>
      <c r="S2380" s="1" t="s">
        <v>707</v>
      </c>
      <c r="T2380">
        <f t="shared" si="190"/>
        <v>0</v>
      </c>
      <c r="U2380" s="25" t="str">
        <f>IF(K2380&gt;0,K2380,_xlfn.XLOOKUP(M2380,'Client Lookup'!L:L,'Client Lookup'!N:N))</f>
        <v>25160</v>
      </c>
      <c r="V2380" t="str">
        <f>_xlfn.XLOOKUP(_xlfn.NUMBERVALUE(U2380),'Project Lookup'!X:X,'Project Lookup'!B:B)</f>
        <v>Blackstone SOW #12</v>
      </c>
      <c r="X2380" t="str">
        <f t="shared" si="191"/>
        <v>468 Blackstone Inc. : 988 Blackstone SOW #12</v>
      </c>
      <c r="Y2380" t="str">
        <f t="shared" si="192"/>
        <v>468 Blackstone Inc.</v>
      </c>
      <c r="Z2380" t="str">
        <f t="shared" si="188"/>
        <v>468 Blackstone Inc.</v>
      </c>
      <c r="AA2380" t="str">
        <f>_xlfn.XLOOKUP(Z2380,'Client Lookup'!A:A,'Client Lookup'!C:C)</f>
        <v>The Blackstone Group</v>
      </c>
      <c r="AC2380" t="e">
        <f>_xlfn.XLOOKUP(K2380,'Results vs Forecast'!K:K,'Results vs Forecast'!K:K)</f>
        <v>#N/A</v>
      </c>
    </row>
    <row r="2381" spans="1:29" hidden="1">
      <c r="A2381" s="39"/>
      <c r="B2381" s="1" t="s">
        <v>700</v>
      </c>
      <c r="C2381" s="1" t="s">
        <v>1370</v>
      </c>
      <c r="D2381" s="1" t="s">
        <v>17</v>
      </c>
      <c r="E2381" s="1" t="s">
        <v>17</v>
      </c>
      <c r="F2381" s="2">
        <v>45535</v>
      </c>
      <c r="G2381" s="2">
        <v>45505</v>
      </c>
      <c r="H2381" s="1" t="s">
        <v>6011</v>
      </c>
      <c r="I2381" s="1" t="s">
        <v>6012</v>
      </c>
      <c r="J2381" s="1" t="s">
        <v>617</v>
      </c>
      <c r="K2381" s="1" t="s">
        <v>860</v>
      </c>
      <c r="L2381" s="1" t="s">
        <v>2892</v>
      </c>
      <c r="M2381" s="1"/>
      <c r="N2381" s="1"/>
      <c r="O2381" s="1"/>
      <c r="P2381" s="40">
        <v>450.20956823827436</v>
      </c>
      <c r="Q2381" s="37" t="str">
        <f>IF(C2381="ForthPoint","ForthPoint",IF(D2381="Intercompany",_xlfn.XLOOKUP(E2381,'Dept Lookup'!B:B,'Dept Lookup'!A:A),Modified!D2381))</f>
        <v>Data Engineering</v>
      </c>
      <c r="R2381" t="str">
        <f t="shared" si="189"/>
        <v>Roku</v>
      </c>
      <c r="S2381" s="1" t="s">
        <v>707</v>
      </c>
      <c r="T2381">
        <f t="shared" si="190"/>
        <v>0</v>
      </c>
      <c r="U2381" s="25" t="str">
        <f>IF(K2381&gt;0,K2381,_xlfn.XLOOKUP(M2381,'Client Lookup'!L:L,'Client Lookup'!N:N))</f>
        <v>25138</v>
      </c>
      <c r="V2381" t="str">
        <f>_xlfn.XLOOKUP(_xlfn.NUMBERVALUE(U2381),'Project Lookup'!X:X,'Project Lookup'!B:B)</f>
        <v>SOW#1 2024 - DE &amp; BI Team</v>
      </c>
      <c r="X2381" t="str">
        <f t="shared" si="191"/>
        <v>459 Roku Inc. : 966 SOW#1 2024 - DE &amp; BI Team</v>
      </c>
      <c r="Y2381" t="str">
        <f t="shared" si="192"/>
        <v>459 Roku Inc.</v>
      </c>
      <c r="Z2381" t="str">
        <f t="shared" si="188"/>
        <v>459 Roku Inc.</v>
      </c>
      <c r="AA2381" t="str">
        <f>_xlfn.XLOOKUP(Z2381,'Client Lookup'!A:A,'Client Lookup'!C:C)</f>
        <v>Roku</v>
      </c>
      <c r="AC2381" t="e">
        <f>_xlfn.XLOOKUP(K2381,'Results vs Forecast'!K:K,'Results vs Forecast'!K:K)</f>
        <v>#N/A</v>
      </c>
    </row>
    <row r="2382" spans="1:29" hidden="1">
      <c r="A2382" s="39"/>
      <c r="B2382" s="1" t="s">
        <v>700</v>
      </c>
      <c r="C2382" s="1" t="s">
        <v>1370</v>
      </c>
      <c r="D2382" s="1" t="s">
        <v>17</v>
      </c>
      <c r="E2382" s="1" t="s">
        <v>17</v>
      </c>
      <c r="F2382" s="2">
        <v>45535</v>
      </c>
      <c r="G2382" s="2">
        <v>45505</v>
      </c>
      <c r="H2382" s="1" t="s">
        <v>6013</v>
      </c>
      <c r="I2382" s="1" t="s">
        <v>6014</v>
      </c>
      <c r="J2382" s="1" t="s">
        <v>637</v>
      </c>
      <c r="K2382" s="1" t="s">
        <v>893</v>
      </c>
      <c r="L2382" s="1" t="s">
        <v>3465</v>
      </c>
      <c r="M2382" s="1"/>
      <c r="N2382" s="1"/>
      <c r="O2382" s="1"/>
      <c r="P2382" s="40">
        <v>536.24961905714463</v>
      </c>
      <c r="Q2382" s="37" t="str">
        <f>IF(C2382="ForthPoint","ForthPoint",IF(D2382="Intercompany",_xlfn.XLOOKUP(E2382,'Dept Lookup'!B:B,'Dept Lookup'!A:A),Modified!D2382))</f>
        <v>Data Engineering</v>
      </c>
      <c r="R2382" t="str">
        <f t="shared" si="189"/>
        <v>The Blackstone Group</v>
      </c>
      <c r="S2382" s="1" t="s">
        <v>707</v>
      </c>
      <c r="T2382">
        <f t="shared" si="190"/>
        <v>0</v>
      </c>
      <c r="U2382" s="25" t="str">
        <f>IF(K2382&gt;0,K2382,_xlfn.XLOOKUP(M2382,'Client Lookup'!L:L,'Client Lookup'!N:N))</f>
        <v>25544</v>
      </c>
      <c r="V2382" t="str">
        <f>_xlfn.XLOOKUP(_xlfn.NUMBERVALUE(U2382),'Project Lookup'!X:X,'Project Lookup'!B:B)</f>
        <v>Blackstone SOW#14 - Data Engineering Team</v>
      </c>
      <c r="X2382" t="str">
        <f t="shared" si="191"/>
        <v>468 Blackstone Inc. : 1013 Blackstone SOW#14 - Data Engineering Team</v>
      </c>
      <c r="Y2382" t="str">
        <f t="shared" si="192"/>
        <v>468 Blackstone Inc.</v>
      </c>
      <c r="Z2382" t="str">
        <f t="shared" si="188"/>
        <v>468 Blackstone Inc.</v>
      </c>
      <c r="AA2382" t="str">
        <f>_xlfn.XLOOKUP(Z2382,'Client Lookup'!A:A,'Client Lookup'!C:C)</f>
        <v>The Blackstone Group</v>
      </c>
      <c r="AC2382" t="e">
        <f>_xlfn.XLOOKUP(K2382,'Results vs Forecast'!K:K,'Results vs Forecast'!K:K)</f>
        <v>#N/A</v>
      </c>
    </row>
    <row r="2383" spans="1:29" hidden="1">
      <c r="A2383" s="39"/>
      <c r="B2383" s="1" t="s">
        <v>700</v>
      </c>
      <c r="C2383" s="1" t="s">
        <v>1370</v>
      </c>
      <c r="D2383" s="1" t="s">
        <v>17</v>
      </c>
      <c r="E2383" s="1" t="s">
        <v>17</v>
      </c>
      <c r="F2383" s="2">
        <v>45535</v>
      </c>
      <c r="G2383" s="2">
        <v>45505</v>
      </c>
      <c r="H2383" s="1" t="s">
        <v>6015</v>
      </c>
      <c r="I2383" s="1" t="s">
        <v>6016</v>
      </c>
      <c r="J2383" s="1" t="s">
        <v>637</v>
      </c>
      <c r="K2383" s="1" t="s">
        <v>893</v>
      </c>
      <c r="L2383" s="1" t="s">
        <v>3465</v>
      </c>
      <c r="M2383" s="1"/>
      <c r="N2383" s="1"/>
      <c r="O2383" s="1"/>
      <c r="P2383" s="40">
        <v>536.24961905714463</v>
      </c>
      <c r="Q2383" s="37" t="str">
        <f>IF(C2383="ForthPoint","ForthPoint",IF(D2383="Intercompany",_xlfn.XLOOKUP(E2383,'Dept Lookup'!B:B,'Dept Lookup'!A:A),Modified!D2383))</f>
        <v>Data Engineering</v>
      </c>
      <c r="R2383" t="str">
        <f t="shared" si="189"/>
        <v>The Blackstone Group</v>
      </c>
      <c r="S2383" s="1" t="s">
        <v>707</v>
      </c>
      <c r="T2383">
        <f t="shared" si="190"/>
        <v>0</v>
      </c>
      <c r="U2383" s="25" t="str">
        <f>IF(K2383&gt;0,K2383,_xlfn.XLOOKUP(M2383,'Client Lookup'!L:L,'Client Lookup'!N:N))</f>
        <v>25544</v>
      </c>
      <c r="V2383" t="str">
        <f>_xlfn.XLOOKUP(_xlfn.NUMBERVALUE(U2383),'Project Lookup'!X:X,'Project Lookup'!B:B)</f>
        <v>Blackstone SOW#14 - Data Engineering Team</v>
      </c>
      <c r="X2383" t="str">
        <f t="shared" si="191"/>
        <v>468 Blackstone Inc. : 1013 Blackstone SOW#14 - Data Engineering Team</v>
      </c>
      <c r="Y2383" t="str">
        <f t="shared" si="192"/>
        <v>468 Blackstone Inc.</v>
      </c>
      <c r="Z2383" t="str">
        <f t="shared" si="188"/>
        <v>468 Blackstone Inc.</v>
      </c>
      <c r="AA2383" t="str">
        <f>_xlfn.XLOOKUP(Z2383,'Client Lookup'!A:A,'Client Lookup'!C:C)</f>
        <v>The Blackstone Group</v>
      </c>
      <c r="AC2383" t="e">
        <f>_xlfn.XLOOKUP(K2383,'Results vs Forecast'!K:K,'Results vs Forecast'!K:K)</f>
        <v>#N/A</v>
      </c>
    </row>
    <row r="2384" spans="1:29" hidden="1">
      <c r="A2384" s="39"/>
      <c r="B2384" s="1" t="s">
        <v>700</v>
      </c>
      <c r="C2384" s="1" t="s">
        <v>1370</v>
      </c>
      <c r="D2384" s="1" t="s">
        <v>17</v>
      </c>
      <c r="E2384" s="1" t="s">
        <v>17</v>
      </c>
      <c r="F2384" s="2">
        <v>45535</v>
      </c>
      <c r="G2384" s="2">
        <v>45505</v>
      </c>
      <c r="H2384" s="1" t="s">
        <v>6017</v>
      </c>
      <c r="I2384" s="1" t="s">
        <v>6018</v>
      </c>
      <c r="J2384" s="1" t="s">
        <v>812</v>
      </c>
      <c r="K2384" s="1" t="s">
        <v>795</v>
      </c>
      <c r="L2384" s="1" t="s">
        <v>3324</v>
      </c>
      <c r="M2384" s="1"/>
      <c r="N2384" s="1"/>
      <c r="O2384" s="1"/>
      <c r="P2384" s="40">
        <v>384.17883156332749</v>
      </c>
      <c r="Q2384" s="37" t="str">
        <f>IF(C2384="ForthPoint","ForthPoint",IF(D2384="Intercompany",_xlfn.XLOOKUP(E2384,'Dept Lookup'!B:B,'Dept Lookup'!A:A),Modified!D2384))</f>
        <v>Data Engineering</v>
      </c>
      <c r="R2384" t="str">
        <f t="shared" si="189"/>
        <v>Globalization Partners</v>
      </c>
      <c r="S2384" s="1" t="s">
        <v>707</v>
      </c>
      <c r="T2384">
        <f t="shared" si="190"/>
        <v>0</v>
      </c>
      <c r="U2384" s="25" t="str">
        <f>IF(K2384&gt;0,K2384,_xlfn.XLOOKUP(M2384,'Client Lookup'!L:L,'Client Lookup'!N:N))</f>
        <v>35885</v>
      </c>
      <c r="V2384" t="str">
        <f>_xlfn.XLOOKUP(_xlfn.NUMBERVALUE(U2384),'Project Lookup'!X:X,'Project Lookup'!B:B)</f>
        <v>Globalization Partners SOW #41 - Data Engineering Team Renewal</v>
      </c>
      <c r="X2384" t="str">
        <f t="shared" si="191"/>
        <v>460 Globalization Partners Inc. : 1349 Globalization Partners SOW #41 - Data Engineering Team Renewal</v>
      </c>
      <c r="Y2384" t="str">
        <f t="shared" si="192"/>
        <v>460 Globalization Partners Inc.</v>
      </c>
      <c r="Z2384" t="str">
        <f t="shared" si="188"/>
        <v>460 Globalization Partners Inc.</v>
      </c>
      <c r="AA2384" t="str">
        <f>_xlfn.XLOOKUP(Z2384,'Client Lookup'!A:A,'Client Lookup'!C:C)</f>
        <v>Globalization Partners</v>
      </c>
      <c r="AC2384" t="e">
        <f>_xlfn.XLOOKUP(K2384,'Results vs Forecast'!K:K,'Results vs Forecast'!K:K)</f>
        <v>#N/A</v>
      </c>
    </row>
    <row r="2385" spans="1:29" hidden="1">
      <c r="A2385" s="39"/>
      <c r="B2385" s="1" t="s">
        <v>700</v>
      </c>
      <c r="C2385" s="1" t="s">
        <v>1370</v>
      </c>
      <c r="D2385" s="1" t="s">
        <v>17</v>
      </c>
      <c r="E2385" s="1" t="s">
        <v>17</v>
      </c>
      <c r="F2385" s="2">
        <v>45535</v>
      </c>
      <c r="G2385" s="2">
        <v>45505</v>
      </c>
      <c r="H2385" s="1" t="s">
        <v>6019</v>
      </c>
      <c r="I2385" s="1" t="s">
        <v>6020</v>
      </c>
      <c r="J2385" s="1" t="s">
        <v>638</v>
      </c>
      <c r="K2385" s="1" t="s">
        <v>885</v>
      </c>
      <c r="L2385" s="1" t="s">
        <v>3435</v>
      </c>
      <c r="M2385" s="1"/>
      <c r="N2385" s="1"/>
      <c r="O2385" s="1"/>
      <c r="P2385" s="40">
        <v>536.24961905714463</v>
      </c>
      <c r="Q2385" s="37" t="str">
        <f>IF(C2385="ForthPoint","ForthPoint",IF(D2385="Intercompany",_xlfn.XLOOKUP(E2385,'Dept Lookup'!B:B,'Dept Lookup'!A:A),Modified!D2385))</f>
        <v>Data Engineering</v>
      </c>
      <c r="R2385" t="str">
        <f t="shared" si="189"/>
        <v>The Blackstone Group</v>
      </c>
      <c r="S2385" s="1" t="s">
        <v>707</v>
      </c>
      <c r="T2385">
        <f t="shared" si="190"/>
        <v>0</v>
      </c>
      <c r="U2385" s="25" t="str">
        <f>IF(K2385&gt;0,K2385,_xlfn.XLOOKUP(M2385,'Client Lookup'!L:L,'Client Lookup'!N:N))</f>
        <v>28140</v>
      </c>
      <c r="V2385" t="str">
        <f>_xlfn.XLOOKUP(_xlfn.NUMBERVALUE(U2385),'Project Lookup'!X:X,'Project Lookup'!B:B)</f>
        <v>Blackstone - SOW#16 - Exec Office Team (.Net)</v>
      </c>
      <c r="X2385" t="str">
        <f t="shared" si="191"/>
        <v>468 Blackstone Inc. : 1141 Blackstone - SOW#16 - Exec Office Team (.Net)</v>
      </c>
      <c r="Y2385" t="str">
        <f t="shared" si="192"/>
        <v>468 Blackstone Inc.</v>
      </c>
      <c r="Z2385" t="str">
        <f t="shared" si="188"/>
        <v>468 Blackstone Inc.</v>
      </c>
      <c r="AA2385" t="str">
        <f>_xlfn.XLOOKUP(Z2385,'Client Lookup'!A:A,'Client Lookup'!C:C)</f>
        <v>The Blackstone Group</v>
      </c>
      <c r="AC2385" t="e">
        <f>_xlfn.XLOOKUP(K2385,'Results vs Forecast'!K:K,'Results vs Forecast'!K:K)</f>
        <v>#N/A</v>
      </c>
    </row>
    <row r="2386" spans="1:29" hidden="1">
      <c r="A2386" s="39"/>
      <c r="B2386" s="1" t="s">
        <v>700</v>
      </c>
      <c r="C2386" s="1" t="s">
        <v>1370</v>
      </c>
      <c r="D2386" s="1" t="s">
        <v>17</v>
      </c>
      <c r="E2386" s="1" t="s">
        <v>17</v>
      </c>
      <c r="F2386" s="2">
        <v>45535</v>
      </c>
      <c r="G2386" s="2">
        <v>45505</v>
      </c>
      <c r="H2386" s="1" t="s">
        <v>6021</v>
      </c>
      <c r="I2386" s="1" t="s">
        <v>6022</v>
      </c>
      <c r="J2386" s="1" t="s">
        <v>593</v>
      </c>
      <c r="K2386" s="1" t="s">
        <v>842</v>
      </c>
      <c r="L2386" s="1" t="s">
        <v>1809</v>
      </c>
      <c r="M2386" s="1"/>
      <c r="N2386" s="1"/>
      <c r="O2386" s="1"/>
      <c r="P2386" s="40">
        <v>416.19373419360477</v>
      </c>
      <c r="Q2386" s="37" t="str">
        <f>IF(C2386="ForthPoint","ForthPoint",IF(D2386="Intercompany",_xlfn.XLOOKUP(E2386,'Dept Lookup'!B:B,'Dept Lookup'!A:A),Modified!D2386))</f>
        <v>Data Engineering</v>
      </c>
      <c r="R2386" t="str">
        <f t="shared" si="189"/>
        <v>MasterCard</v>
      </c>
      <c r="S2386" s="1" t="s">
        <v>707</v>
      </c>
      <c r="T2386">
        <f t="shared" si="190"/>
        <v>0</v>
      </c>
      <c r="U2386" s="25" t="str">
        <f>IF(K2386&gt;0,K2386,_xlfn.XLOOKUP(M2386,'Client Lookup'!L:L,'Client Lookup'!N:N))</f>
        <v>25146</v>
      </c>
      <c r="V2386" t="str">
        <f>_xlfn.XLOOKUP(_xlfn.NUMBERVALUE(U2386),'Project Lookup'!X:X,'Project Lookup'!B:B)</f>
        <v>Mastercard SOW #6</v>
      </c>
      <c r="X2386" t="str">
        <f t="shared" si="191"/>
        <v>461 Session M Inc. : 974 Mastercard SOW #6</v>
      </c>
      <c r="Y2386" t="str">
        <f t="shared" si="192"/>
        <v>461 Session M Inc.</v>
      </c>
      <c r="Z2386" t="str">
        <f t="shared" si="188"/>
        <v>461 Session M Inc.</v>
      </c>
      <c r="AA2386" t="str">
        <f>_xlfn.XLOOKUP(Z2386,'Client Lookup'!A:A,'Client Lookup'!C:C)</f>
        <v>MasterCard</v>
      </c>
      <c r="AC2386" t="e">
        <f>_xlfn.XLOOKUP(K2386,'Results vs Forecast'!K:K,'Results vs Forecast'!K:K)</f>
        <v>#N/A</v>
      </c>
    </row>
    <row r="2387" spans="1:29" hidden="1">
      <c r="A2387" s="39"/>
      <c r="B2387" s="1" t="s">
        <v>700</v>
      </c>
      <c r="C2387" s="1" t="s">
        <v>1370</v>
      </c>
      <c r="D2387" s="1" t="s">
        <v>17</v>
      </c>
      <c r="E2387" s="1" t="s">
        <v>17</v>
      </c>
      <c r="F2387" s="2">
        <v>45535</v>
      </c>
      <c r="G2387" s="2">
        <v>45505</v>
      </c>
      <c r="H2387" s="1" t="s">
        <v>6023</v>
      </c>
      <c r="I2387" s="1" t="s">
        <v>6024</v>
      </c>
      <c r="J2387" s="1" t="s">
        <v>617</v>
      </c>
      <c r="K2387" s="1" t="s">
        <v>860</v>
      </c>
      <c r="L2387" s="1" t="s">
        <v>2892</v>
      </c>
      <c r="M2387" s="1"/>
      <c r="N2387" s="1"/>
      <c r="O2387" s="1"/>
      <c r="P2387" s="40">
        <v>360.16765459061952</v>
      </c>
      <c r="Q2387" s="37" t="str">
        <f>IF(C2387="ForthPoint","ForthPoint",IF(D2387="Intercompany",_xlfn.XLOOKUP(E2387,'Dept Lookup'!B:B,'Dept Lookup'!A:A),Modified!D2387))</f>
        <v>Data Engineering</v>
      </c>
      <c r="R2387" t="str">
        <f t="shared" si="189"/>
        <v>Roku</v>
      </c>
      <c r="S2387" s="1" t="s">
        <v>707</v>
      </c>
      <c r="T2387">
        <f t="shared" si="190"/>
        <v>0</v>
      </c>
      <c r="U2387" s="25" t="str">
        <f>IF(K2387&gt;0,K2387,_xlfn.XLOOKUP(M2387,'Client Lookup'!L:L,'Client Lookup'!N:N))</f>
        <v>25138</v>
      </c>
      <c r="V2387" t="str">
        <f>_xlfn.XLOOKUP(_xlfn.NUMBERVALUE(U2387),'Project Lookup'!X:X,'Project Lookup'!B:B)</f>
        <v>SOW#1 2024 - DE &amp; BI Team</v>
      </c>
      <c r="X2387" t="str">
        <f t="shared" si="191"/>
        <v>459 Roku Inc. : 966 SOW#1 2024 - DE &amp; BI Team</v>
      </c>
      <c r="Y2387" t="str">
        <f t="shared" si="192"/>
        <v>459 Roku Inc.</v>
      </c>
      <c r="Z2387" t="str">
        <f t="shared" si="188"/>
        <v>459 Roku Inc.</v>
      </c>
      <c r="AA2387" t="str">
        <f>_xlfn.XLOOKUP(Z2387,'Client Lookup'!A:A,'Client Lookup'!C:C)</f>
        <v>Roku</v>
      </c>
      <c r="AC2387" t="e">
        <f>_xlfn.XLOOKUP(K2387,'Results vs Forecast'!K:K,'Results vs Forecast'!K:K)</f>
        <v>#N/A</v>
      </c>
    </row>
    <row r="2388" spans="1:29" hidden="1">
      <c r="A2388" s="39"/>
      <c r="B2388" s="1" t="s">
        <v>700</v>
      </c>
      <c r="C2388" s="1" t="s">
        <v>701</v>
      </c>
      <c r="D2388" s="1" t="s">
        <v>17</v>
      </c>
      <c r="E2388" s="1" t="s">
        <v>17</v>
      </c>
      <c r="F2388" s="2">
        <v>45535</v>
      </c>
      <c r="G2388" s="2">
        <v>45505</v>
      </c>
      <c r="H2388" s="1" t="s">
        <v>6025</v>
      </c>
      <c r="I2388" s="1" t="s">
        <v>6026</v>
      </c>
      <c r="J2388" s="1" t="s">
        <v>666</v>
      </c>
      <c r="K2388" s="1" t="s">
        <v>917</v>
      </c>
      <c r="L2388" s="1" t="s">
        <v>1865</v>
      </c>
      <c r="M2388" s="1"/>
      <c r="N2388" s="1"/>
      <c r="O2388" s="1"/>
      <c r="P2388" s="40">
        <v>25236.51</v>
      </c>
      <c r="Q2388" s="37" t="str">
        <f>IF(C2388="ForthPoint","ForthPoint",IF(D2388="Intercompany",_xlfn.XLOOKUP(E2388,'Dept Lookup'!B:B,'Dept Lookup'!A:A),Modified!D2388))</f>
        <v>Data Engineering</v>
      </c>
      <c r="R2388" t="str">
        <f t="shared" si="189"/>
        <v>Visa</v>
      </c>
      <c r="S2388" s="1" t="s">
        <v>707</v>
      </c>
      <c r="T2388">
        <f t="shared" si="190"/>
        <v>0</v>
      </c>
      <c r="U2388" s="25" t="str">
        <f>IF(K2388&gt;0,K2388,_xlfn.XLOOKUP(M2388,'Client Lookup'!L:L,'Client Lookup'!N:N))</f>
        <v>31318</v>
      </c>
      <c r="V2388" t="str">
        <f>_xlfn.XLOOKUP(_xlfn.NUMBERVALUE(U2388),'Project Lookup'!X:X,'Project Lookup'!B:B)</f>
        <v>NextGen Solutions</v>
      </c>
      <c r="X2388" t="str">
        <f t="shared" si="191"/>
        <v>11 Visa : 1246 NextGen Solutions</v>
      </c>
      <c r="Y2388" t="str">
        <f t="shared" si="192"/>
        <v>11 Visa</v>
      </c>
      <c r="Z2388" t="str">
        <f t="shared" si="188"/>
        <v>11 Visa</v>
      </c>
      <c r="AA2388" t="str">
        <f>_xlfn.XLOOKUP(Z2388,'Client Lookup'!A:A,'Client Lookup'!C:C)</f>
        <v>Visa</v>
      </c>
      <c r="AC2388" t="e">
        <f>_xlfn.XLOOKUP(K2388,'Results vs Forecast'!K:K,'Results vs Forecast'!K:K)</f>
        <v>#N/A</v>
      </c>
    </row>
    <row r="2389" spans="1:29" hidden="1">
      <c r="A2389" s="39"/>
      <c r="B2389" s="1" t="s">
        <v>700</v>
      </c>
      <c r="C2389" s="1" t="s">
        <v>1370</v>
      </c>
      <c r="D2389" s="1" t="s">
        <v>17</v>
      </c>
      <c r="E2389" s="1" t="s">
        <v>17</v>
      </c>
      <c r="F2389" s="2">
        <v>45535</v>
      </c>
      <c r="G2389" s="2">
        <v>45505</v>
      </c>
      <c r="H2389" s="1" t="s">
        <v>6027</v>
      </c>
      <c r="I2389" s="1" t="s">
        <v>6028</v>
      </c>
      <c r="J2389" s="1" t="s">
        <v>645</v>
      </c>
      <c r="K2389" s="1" t="s">
        <v>891</v>
      </c>
      <c r="L2389" s="1" t="s">
        <v>3332</v>
      </c>
      <c r="M2389" s="1"/>
      <c r="N2389" s="1"/>
      <c r="O2389" s="1"/>
      <c r="P2389" s="40">
        <v>480.22353945415932</v>
      </c>
      <c r="Q2389" s="37" t="str">
        <f>IF(C2389="ForthPoint","ForthPoint",IF(D2389="Intercompany",_xlfn.XLOOKUP(E2389,'Dept Lookup'!B:B,'Dept Lookup'!A:A),Modified!D2389))</f>
        <v>Data Engineering</v>
      </c>
      <c r="R2389" t="str">
        <f t="shared" si="189"/>
        <v>The Blackstone Group</v>
      </c>
      <c r="S2389" s="1" t="s">
        <v>707</v>
      </c>
      <c r="T2389">
        <f t="shared" si="190"/>
        <v>0</v>
      </c>
      <c r="U2389" s="25" t="str">
        <f>IF(K2389&gt;0,K2389,_xlfn.XLOOKUP(M2389,'Client Lookup'!L:L,'Client Lookup'!N:N))</f>
        <v>25160</v>
      </c>
      <c r="V2389" t="str">
        <f>_xlfn.XLOOKUP(_xlfn.NUMBERVALUE(U2389),'Project Lookup'!X:X,'Project Lookup'!B:B)</f>
        <v>Blackstone SOW #12</v>
      </c>
      <c r="X2389" t="str">
        <f t="shared" si="191"/>
        <v>468 Blackstone Inc. : 988 Blackstone SOW #12</v>
      </c>
      <c r="Y2389" t="str">
        <f t="shared" si="192"/>
        <v>468 Blackstone Inc.</v>
      </c>
      <c r="Z2389" t="str">
        <f t="shared" si="188"/>
        <v>468 Blackstone Inc.</v>
      </c>
      <c r="AA2389" t="str">
        <f>_xlfn.XLOOKUP(Z2389,'Client Lookup'!A:A,'Client Lookup'!C:C)</f>
        <v>The Blackstone Group</v>
      </c>
      <c r="AC2389" t="e">
        <f>_xlfn.XLOOKUP(K2389,'Results vs Forecast'!K:K,'Results vs Forecast'!K:K)</f>
        <v>#N/A</v>
      </c>
    </row>
    <row r="2390" spans="1:29" hidden="1">
      <c r="A2390" s="39"/>
      <c r="B2390" s="1" t="s">
        <v>700</v>
      </c>
      <c r="C2390" s="1" t="s">
        <v>1370</v>
      </c>
      <c r="D2390" s="1" t="s">
        <v>17</v>
      </c>
      <c r="E2390" s="1" t="s">
        <v>17</v>
      </c>
      <c r="F2390" s="2">
        <v>45535</v>
      </c>
      <c r="G2390" s="2">
        <v>45505</v>
      </c>
      <c r="H2390" s="1" t="s">
        <v>6029</v>
      </c>
      <c r="I2390" s="1" t="s">
        <v>6030</v>
      </c>
      <c r="J2390" s="1" t="s">
        <v>631</v>
      </c>
      <c r="K2390" s="1" t="s">
        <v>873</v>
      </c>
      <c r="L2390" s="1" t="s">
        <v>3355</v>
      </c>
      <c r="M2390" s="1"/>
      <c r="N2390" s="1"/>
      <c r="O2390" s="1"/>
      <c r="P2390" s="40">
        <v>520.2421677420059</v>
      </c>
      <c r="Q2390" s="37" t="str">
        <f>IF(C2390="ForthPoint","ForthPoint",IF(D2390="Intercompany",_xlfn.XLOOKUP(E2390,'Dept Lookup'!B:B,'Dept Lookup'!A:A),Modified!D2390))</f>
        <v>Data Engineering</v>
      </c>
      <c r="R2390" t="str">
        <f t="shared" si="189"/>
        <v>Stagwellglobal</v>
      </c>
      <c r="S2390" s="1" t="s">
        <v>707</v>
      </c>
      <c r="T2390">
        <f t="shared" si="190"/>
        <v>0</v>
      </c>
      <c r="U2390" s="25" t="str">
        <f>IF(K2390&gt;0,K2390,_xlfn.XLOOKUP(M2390,'Client Lookup'!L:L,'Client Lookup'!N:N))</f>
        <v>25157</v>
      </c>
      <c r="V2390" t="str">
        <f>_xlfn.XLOOKUP(_xlfn.NUMBERVALUE(U2390),'Project Lookup'!X:X,'Project Lookup'!B:B)</f>
        <v>Stagwell SOW#1</v>
      </c>
      <c r="X2390" t="str">
        <f t="shared" si="191"/>
        <v>469 Stagwell Marketing Cloud LLC : 985 Stagwell SOW#1</v>
      </c>
      <c r="Y2390" t="str">
        <f t="shared" si="192"/>
        <v>469 Stagwell Marketing Cloud LLC</v>
      </c>
      <c r="Z2390" t="str">
        <f t="shared" si="188"/>
        <v>469 Stagwell Marketing Cloud LLC</v>
      </c>
      <c r="AA2390" t="str">
        <f>_xlfn.XLOOKUP(Z2390,'Client Lookup'!A:A,'Client Lookup'!C:C)</f>
        <v>Stagwellglobal</v>
      </c>
      <c r="AC2390" t="e">
        <f>_xlfn.XLOOKUP(K2390,'Results vs Forecast'!K:K,'Results vs Forecast'!K:K)</f>
        <v>#N/A</v>
      </c>
    </row>
    <row r="2391" spans="1:29" hidden="1">
      <c r="A2391" s="39"/>
      <c r="B2391" s="1" t="s">
        <v>700</v>
      </c>
      <c r="C2391" s="1" t="s">
        <v>1370</v>
      </c>
      <c r="D2391" s="1" t="s">
        <v>17</v>
      </c>
      <c r="E2391" s="1" t="s">
        <v>17</v>
      </c>
      <c r="F2391" s="2">
        <v>45535</v>
      </c>
      <c r="G2391" s="2">
        <v>45505</v>
      </c>
      <c r="H2391" s="1" t="s">
        <v>6031</v>
      </c>
      <c r="I2391" s="1" t="s">
        <v>6032</v>
      </c>
      <c r="J2391" s="1" t="s">
        <v>617</v>
      </c>
      <c r="K2391" s="1" t="s">
        <v>860</v>
      </c>
      <c r="L2391" s="1" t="s">
        <v>2892</v>
      </c>
      <c r="M2391" s="1"/>
      <c r="N2391" s="1"/>
      <c r="O2391" s="1"/>
      <c r="P2391" s="40">
        <v>360.16765459061952</v>
      </c>
      <c r="Q2391" s="37" t="str">
        <f>IF(C2391="ForthPoint","ForthPoint",IF(D2391="Intercompany",_xlfn.XLOOKUP(E2391,'Dept Lookup'!B:B,'Dept Lookup'!A:A),Modified!D2391))</f>
        <v>Data Engineering</v>
      </c>
      <c r="R2391" t="str">
        <f t="shared" si="189"/>
        <v>Roku</v>
      </c>
      <c r="S2391" s="1" t="s">
        <v>707</v>
      </c>
      <c r="T2391">
        <f t="shared" si="190"/>
        <v>0</v>
      </c>
      <c r="U2391" s="25" t="str">
        <f>IF(K2391&gt;0,K2391,_xlfn.XLOOKUP(M2391,'Client Lookup'!L:L,'Client Lookup'!N:N))</f>
        <v>25138</v>
      </c>
      <c r="V2391" t="str">
        <f>_xlfn.XLOOKUP(_xlfn.NUMBERVALUE(U2391),'Project Lookup'!X:X,'Project Lookup'!B:B)</f>
        <v>SOW#1 2024 - DE &amp; BI Team</v>
      </c>
      <c r="X2391" t="str">
        <f t="shared" si="191"/>
        <v>459 Roku Inc. : 966 SOW#1 2024 - DE &amp; BI Team</v>
      </c>
      <c r="Y2391" t="str">
        <f t="shared" si="192"/>
        <v>459 Roku Inc.</v>
      </c>
      <c r="Z2391" t="str">
        <f t="shared" si="188"/>
        <v>459 Roku Inc.</v>
      </c>
      <c r="AA2391" t="str">
        <f>_xlfn.XLOOKUP(Z2391,'Client Lookup'!A:A,'Client Lookup'!C:C)</f>
        <v>Roku</v>
      </c>
      <c r="AC2391" t="e">
        <f>_xlfn.XLOOKUP(K2391,'Results vs Forecast'!K:K,'Results vs Forecast'!K:K)</f>
        <v>#N/A</v>
      </c>
    </row>
    <row r="2392" spans="1:29" hidden="1">
      <c r="A2392" s="39"/>
      <c r="B2392" s="1" t="s">
        <v>700</v>
      </c>
      <c r="C2392" s="1" t="s">
        <v>1370</v>
      </c>
      <c r="D2392" s="1" t="s">
        <v>17</v>
      </c>
      <c r="E2392" s="1" t="s">
        <v>17</v>
      </c>
      <c r="F2392" s="2">
        <v>45535</v>
      </c>
      <c r="G2392" s="2">
        <v>45505</v>
      </c>
      <c r="H2392" s="1" t="s">
        <v>6033</v>
      </c>
      <c r="I2392" s="1" t="s">
        <v>6034</v>
      </c>
      <c r="J2392" s="1" t="s">
        <v>617</v>
      </c>
      <c r="K2392" s="1" t="s">
        <v>860</v>
      </c>
      <c r="L2392" s="1" t="s">
        <v>2892</v>
      </c>
      <c r="M2392" s="1"/>
      <c r="N2392" s="1"/>
      <c r="O2392" s="1"/>
      <c r="P2392" s="40">
        <v>79.036914795873145</v>
      </c>
      <c r="Q2392" s="37" t="str">
        <f>IF(C2392="ForthPoint","ForthPoint",IF(D2392="Intercompany",_xlfn.XLOOKUP(E2392,'Dept Lookup'!B:B,'Dept Lookup'!A:A),Modified!D2392))</f>
        <v>Data Engineering</v>
      </c>
      <c r="R2392" t="str">
        <f t="shared" si="189"/>
        <v>Roku</v>
      </c>
      <c r="S2392" s="1" t="s">
        <v>707</v>
      </c>
      <c r="T2392">
        <f t="shared" si="190"/>
        <v>0</v>
      </c>
      <c r="U2392" s="25" t="str">
        <f>IF(K2392&gt;0,K2392,_xlfn.XLOOKUP(M2392,'Client Lookup'!L:L,'Client Lookup'!N:N))</f>
        <v>25138</v>
      </c>
      <c r="V2392" t="str">
        <f>_xlfn.XLOOKUP(_xlfn.NUMBERVALUE(U2392),'Project Lookup'!X:X,'Project Lookup'!B:B)</f>
        <v>SOW#1 2024 - DE &amp; BI Team</v>
      </c>
      <c r="X2392" t="str">
        <f t="shared" si="191"/>
        <v>459 Roku Inc. : 966 SOW#1 2024 - DE &amp; BI Team</v>
      </c>
      <c r="Y2392" t="str">
        <f t="shared" si="192"/>
        <v>459 Roku Inc.</v>
      </c>
      <c r="Z2392" t="str">
        <f t="shared" ref="Z2392:Z2455" si="193">IF(LEFT(Y2392,3)="ICC",IFERROR(_xlfn.TEXTAFTER(Y2392,"ICC "),Y2392),Y2392)</f>
        <v>459 Roku Inc.</v>
      </c>
      <c r="AA2392" t="str">
        <f>_xlfn.XLOOKUP(Z2392,'Client Lookup'!A:A,'Client Lookup'!C:C)</f>
        <v>Roku</v>
      </c>
      <c r="AC2392" t="e">
        <f>_xlfn.XLOOKUP(K2392,'Results vs Forecast'!K:K,'Results vs Forecast'!K:K)</f>
        <v>#N/A</v>
      </c>
    </row>
    <row r="2393" spans="1:29" hidden="1">
      <c r="A2393" s="39"/>
      <c r="B2393" s="1" t="s">
        <v>700</v>
      </c>
      <c r="C2393" s="1" t="s">
        <v>1370</v>
      </c>
      <c r="D2393" s="1" t="s">
        <v>17</v>
      </c>
      <c r="E2393" s="1" t="s">
        <v>17</v>
      </c>
      <c r="F2393" s="2">
        <v>45535</v>
      </c>
      <c r="G2393" s="2">
        <v>45505</v>
      </c>
      <c r="H2393" s="1" t="s">
        <v>6035</v>
      </c>
      <c r="I2393" s="1" t="s">
        <v>6036</v>
      </c>
      <c r="J2393" s="1" t="s">
        <v>587</v>
      </c>
      <c r="K2393" s="1" t="s">
        <v>840</v>
      </c>
      <c r="L2393" s="1" t="s">
        <v>3446</v>
      </c>
      <c r="M2393" s="1"/>
      <c r="N2393" s="1"/>
      <c r="O2393" s="1"/>
      <c r="P2393" s="40">
        <v>270.12574094296463</v>
      </c>
      <c r="Q2393" s="37" t="str">
        <f>IF(C2393="ForthPoint","ForthPoint",IF(D2393="Intercompany",_xlfn.XLOOKUP(E2393,'Dept Lookup'!B:B,'Dept Lookup'!A:A),Modified!D2393))</f>
        <v>Data Engineering</v>
      </c>
      <c r="R2393" t="str">
        <f t="shared" si="189"/>
        <v>Madhive</v>
      </c>
      <c r="S2393" s="1" t="s">
        <v>707</v>
      </c>
      <c r="T2393">
        <f t="shared" si="190"/>
        <v>0</v>
      </c>
      <c r="U2393" s="25" t="str">
        <f>IF(K2393&gt;0,K2393,_xlfn.XLOOKUP(M2393,'Client Lookup'!L:L,'Client Lookup'!N:N))</f>
        <v>26788</v>
      </c>
      <c r="V2393" t="str">
        <f>_xlfn.XLOOKUP(_xlfn.NUMBERVALUE(U2393),'Project Lookup'!X:X,'Project Lookup'!B:B)</f>
        <v>Madhive - SOW1</v>
      </c>
      <c r="X2393" t="str">
        <f t="shared" si="191"/>
        <v>482 Madhive : 1111 Madhive - SOW1</v>
      </c>
      <c r="Y2393" t="str">
        <f t="shared" si="192"/>
        <v>482 Madhive</v>
      </c>
      <c r="Z2393" t="str">
        <f t="shared" si="193"/>
        <v>482 Madhive</v>
      </c>
      <c r="AA2393" t="str">
        <f>_xlfn.XLOOKUP(Z2393,'Client Lookup'!A:A,'Client Lookup'!C:C)</f>
        <v>Madhive</v>
      </c>
      <c r="AC2393" t="e">
        <f>_xlfn.XLOOKUP(K2393,'Results vs Forecast'!K:K,'Results vs Forecast'!K:K)</f>
        <v>#N/A</v>
      </c>
    </row>
    <row r="2394" spans="1:29" hidden="1">
      <c r="A2394" s="39"/>
      <c r="B2394" s="1" t="s">
        <v>700</v>
      </c>
      <c r="C2394" s="1" t="s">
        <v>1370</v>
      </c>
      <c r="D2394" s="1" t="s">
        <v>17</v>
      </c>
      <c r="E2394" s="1" t="s">
        <v>17</v>
      </c>
      <c r="F2394" s="2">
        <v>45535</v>
      </c>
      <c r="G2394" s="2">
        <v>45505</v>
      </c>
      <c r="H2394" s="1" t="s">
        <v>6037</v>
      </c>
      <c r="I2394" s="1" t="s">
        <v>6038</v>
      </c>
      <c r="J2394" s="1" t="s">
        <v>630</v>
      </c>
      <c r="K2394" s="1" t="s">
        <v>872</v>
      </c>
      <c r="L2394" s="1" t="s">
        <v>3484</v>
      </c>
      <c r="M2394" s="1"/>
      <c r="N2394" s="1"/>
      <c r="O2394" s="1"/>
      <c r="P2394" s="40">
        <v>400.1862828784661</v>
      </c>
      <c r="Q2394" s="37" t="str">
        <f>IF(C2394="ForthPoint","ForthPoint",IF(D2394="Intercompany",_xlfn.XLOOKUP(E2394,'Dept Lookup'!B:B,'Dept Lookup'!A:A),Modified!D2394))</f>
        <v>Data Engineering</v>
      </c>
      <c r="R2394" t="str">
        <f t="shared" si="189"/>
        <v>Stagwellglobal</v>
      </c>
      <c r="S2394" s="1" t="s">
        <v>707</v>
      </c>
      <c r="T2394">
        <f t="shared" si="190"/>
        <v>0</v>
      </c>
      <c r="U2394" s="25" t="str">
        <f>IF(K2394&gt;0,K2394,_xlfn.XLOOKUP(M2394,'Client Lookup'!L:L,'Client Lookup'!N:N))</f>
        <v>29211</v>
      </c>
      <c r="V2394" t="str">
        <f>_xlfn.XLOOKUP(_xlfn.NUMBERVALUE(U2394),'Project Lookup'!X:X,'Project Lookup'!B:B)</f>
        <v>Stagwell - SOW#4 - Data Engineering Team</v>
      </c>
      <c r="X2394" t="str">
        <f t="shared" si="191"/>
        <v>469 Stagwell Marketing Cloud LLC : 1190 Stagwell - SOW#4 - Data Engineering Team</v>
      </c>
      <c r="Y2394" t="str">
        <f t="shared" si="192"/>
        <v>469 Stagwell Marketing Cloud LLC</v>
      </c>
      <c r="Z2394" t="str">
        <f t="shared" si="193"/>
        <v>469 Stagwell Marketing Cloud LLC</v>
      </c>
      <c r="AA2394" t="str">
        <f>_xlfn.XLOOKUP(Z2394,'Client Lookup'!A:A,'Client Lookup'!C:C)</f>
        <v>Stagwellglobal</v>
      </c>
      <c r="AC2394" t="e">
        <f>_xlfn.XLOOKUP(K2394,'Results vs Forecast'!K:K,'Results vs Forecast'!K:K)</f>
        <v>#N/A</v>
      </c>
    </row>
    <row r="2395" spans="1:29" hidden="1">
      <c r="A2395" s="39"/>
      <c r="B2395" s="1" t="s">
        <v>700</v>
      </c>
      <c r="C2395" s="1" t="s">
        <v>1370</v>
      </c>
      <c r="D2395" s="1" t="s">
        <v>17</v>
      </c>
      <c r="E2395" s="1" t="s">
        <v>17</v>
      </c>
      <c r="F2395" s="2">
        <v>45535</v>
      </c>
      <c r="G2395" s="2">
        <v>45505</v>
      </c>
      <c r="H2395" s="1" t="s">
        <v>6039</v>
      </c>
      <c r="I2395" s="1" t="s">
        <v>6040</v>
      </c>
      <c r="J2395" s="1" t="s">
        <v>593</v>
      </c>
      <c r="K2395" s="1" t="s">
        <v>842</v>
      </c>
      <c r="L2395" s="1" t="s">
        <v>1809</v>
      </c>
      <c r="M2395" s="1"/>
      <c r="N2395" s="1"/>
      <c r="O2395" s="1"/>
      <c r="P2395" s="40">
        <v>696.32413220853107</v>
      </c>
      <c r="Q2395" s="37" t="str">
        <f>IF(C2395="ForthPoint","ForthPoint",IF(D2395="Intercompany",_xlfn.XLOOKUP(E2395,'Dept Lookup'!B:B,'Dept Lookup'!A:A),Modified!D2395))</f>
        <v>Data Engineering</v>
      </c>
      <c r="R2395" t="str">
        <f t="shared" si="189"/>
        <v>MasterCard</v>
      </c>
      <c r="S2395" s="1" t="s">
        <v>707</v>
      </c>
      <c r="T2395">
        <f t="shared" si="190"/>
        <v>0</v>
      </c>
      <c r="U2395" s="25" t="str">
        <f>IF(K2395&gt;0,K2395,_xlfn.XLOOKUP(M2395,'Client Lookup'!L:L,'Client Lookup'!N:N))</f>
        <v>25146</v>
      </c>
      <c r="V2395" t="str">
        <f>_xlfn.XLOOKUP(_xlfn.NUMBERVALUE(U2395),'Project Lookup'!X:X,'Project Lookup'!B:B)</f>
        <v>Mastercard SOW #6</v>
      </c>
      <c r="X2395" t="str">
        <f t="shared" si="191"/>
        <v>461 Session M Inc. : 974 Mastercard SOW #6</v>
      </c>
      <c r="Y2395" t="str">
        <f t="shared" si="192"/>
        <v>461 Session M Inc.</v>
      </c>
      <c r="Z2395" t="str">
        <f t="shared" si="193"/>
        <v>461 Session M Inc.</v>
      </c>
      <c r="AA2395" t="str">
        <f>_xlfn.XLOOKUP(Z2395,'Client Lookup'!A:A,'Client Lookup'!C:C)</f>
        <v>MasterCard</v>
      </c>
      <c r="AC2395" t="e">
        <f>_xlfn.XLOOKUP(K2395,'Results vs Forecast'!K:K,'Results vs Forecast'!K:K)</f>
        <v>#N/A</v>
      </c>
    </row>
    <row r="2396" spans="1:29" hidden="1">
      <c r="A2396" s="39"/>
      <c r="B2396" s="1" t="s">
        <v>700</v>
      </c>
      <c r="C2396" s="1" t="s">
        <v>1370</v>
      </c>
      <c r="D2396" s="1" t="s">
        <v>17</v>
      </c>
      <c r="E2396" s="1" t="s">
        <v>17</v>
      </c>
      <c r="F2396" s="2">
        <v>45535</v>
      </c>
      <c r="G2396" s="2">
        <v>45505</v>
      </c>
      <c r="H2396" s="1" t="s">
        <v>6041</v>
      </c>
      <c r="I2396" s="1" t="s">
        <v>6042</v>
      </c>
      <c r="J2396" s="1" t="s">
        <v>642</v>
      </c>
      <c r="K2396" s="1" t="s">
        <v>881</v>
      </c>
      <c r="L2396" s="1" t="s">
        <v>3416</v>
      </c>
      <c r="M2396" s="1"/>
      <c r="N2396" s="1"/>
      <c r="O2396" s="1"/>
      <c r="P2396" s="40">
        <v>520.2421677420059</v>
      </c>
      <c r="Q2396" s="37" t="str">
        <f>IF(C2396="ForthPoint","ForthPoint",IF(D2396="Intercompany",_xlfn.XLOOKUP(E2396,'Dept Lookup'!B:B,'Dept Lookup'!A:A),Modified!D2396))</f>
        <v>Data Engineering</v>
      </c>
      <c r="R2396" t="str">
        <f t="shared" si="189"/>
        <v>The Blackstone Group</v>
      </c>
      <c r="S2396" s="1" t="s">
        <v>707</v>
      </c>
      <c r="T2396">
        <f t="shared" si="190"/>
        <v>0</v>
      </c>
      <c r="U2396" s="25" t="str">
        <f>IF(K2396&gt;0,K2396,_xlfn.XLOOKUP(M2396,'Client Lookup'!L:L,'Client Lookup'!N:N))</f>
        <v>32036</v>
      </c>
      <c r="V2396" t="str">
        <f>_xlfn.XLOOKUP(_xlfn.NUMBERVALUE(U2396),'Project Lookup'!X:X,'Project Lookup'!B:B)</f>
        <v>Blackstone - Python Engineers (James Team)</v>
      </c>
      <c r="X2396" t="str">
        <f t="shared" si="191"/>
        <v>468 Blackstone Inc. : 1255 Blackstone - Python Engineers (James Team)</v>
      </c>
      <c r="Y2396" t="str">
        <f t="shared" si="192"/>
        <v>468 Blackstone Inc.</v>
      </c>
      <c r="Z2396" t="str">
        <f t="shared" si="193"/>
        <v>468 Blackstone Inc.</v>
      </c>
      <c r="AA2396" t="str">
        <f>_xlfn.XLOOKUP(Z2396,'Client Lookup'!A:A,'Client Lookup'!C:C)</f>
        <v>The Blackstone Group</v>
      </c>
      <c r="AC2396" t="e">
        <f>_xlfn.XLOOKUP(K2396,'Results vs Forecast'!K:K,'Results vs Forecast'!K:K)</f>
        <v>#N/A</v>
      </c>
    </row>
    <row r="2397" spans="1:29" hidden="1">
      <c r="A2397" s="39"/>
      <c r="B2397" s="1" t="s">
        <v>700</v>
      </c>
      <c r="C2397" s="1" t="s">
        <v>701</v>
      </c>
      <c r="D2397" s="1" t="s">
        <v>17</v>
      </c>
      <c r="E2397" s="1" t="s">
        <v>17</v>
      </c>
      <c r="F2397" s="2">
        <v>45535</v>
      </c>
      <c r="G2397" s="2">
        <v>45505</v>
      </c>
      <c r="H2397" s="1" t="s">
        <v>6043</v>
      </c>
      <c r="I2397" s="1" t="s">
        <v>6044</v>
      </c>
      <c r="J2397" s="1" t="s">
        <v>669</v>
      </c>
      <c r="K2397" s="1" t="s">
        <v>920</v>
      </c>
      <c r="L2397" s="1" t="s">
        <v>2985</v>
      </c>
      <c r="M2397" s="1"/>
      <c r="N2397" s="1"/>
      <c r="O2397" s="1"/>
      <c r="P2397" s="40">
        <v>5622.09</v>
      </c>
      <c r="Q2397" s="37" t="str">
        <f>IF(C2397="ForthPoint","ForthPoint",IF(D2397="Intercompany",_xlfn.XLOOKUP(E2397,'Dept Lookup'!B:B,'Dept Lookup'!A:A),Modified!D2397))</f>
        <v>Data Engineering</v>
      </c>
      <c r="R2397" t="str">
        <f t="shared" si="189"/>
        <v>Visa</v>
      </c>
      <c r="S2397" s="1" t="s">
        <v>707</v>
      </c>
      <c r="T2397">
        <f t="shared" si="190"/>
        <v>0</v>
      </c>
      <c r="U2397" s="25" t="str">
        <f>IF(K2397&gt;0,K2397,_xlfn.XLOOKUP(M2397,'Client Lookup'!L:L,'Client Lookup'!N:N))</f>
        <v>35679</v>
      </c>
      <c r="V2397" t="str">
        <f>_xlfn.XLOOKUP(_xlfn.NUMBERVALUE(U2397),'Project Lookup'!X:X,'Project Lookup'!B:B)</f>
        <v>Visa - Minerva dashboard automation</v>
      </c>
      <c r="X2397" t="str">
        <f t="shared" si="191"/>
        <v>11 Visa : 1344 Visa - Minerva dashboard automation</v>
      </c>
      <c r="Y2397" t="str">
        <f t="shared" si="192"/>
        <v>11 Visa</v>
      </c>
      <c r="Z2397" t="str">
        <f t="shared" si="193"/>
        <v>11 Visa</v>
      </c>
      <c r="AA2397" t="str">
        <f>_xlfn.XLOOKUP(Z2397,'Client Lookup'!A:A,'Client Lookup'!C:C)</f>
        <v>Visa</v>
      </c>
      <c r="AC2397" t="e">
        <f>_xlfn.XLOOKUP(K2397,'Results vs Forecast'!K:K,'Results vs Forecast'!K:K)</f>
        <v>#N/A</v>
      </c>
    </row>
    <row r="2398" spans="1:29" hidden="1">
      <c r="A2398" s="39"/>
      <c r="B2398" s="1" t="s">
        <v>700</v>
      </c>
      <c r="C2398" s="1" t="s">
        <v>1370</v>
      </c>
      <c r="D2398" s="1" t="s">
        <v>17</v>
      </c>
      <c r="E2398" s="1" t="s">
        <v>17</v>
      </c>
      <c r="F2398" s="2">
        <v>45535</v>
      </c>
      <c r="G2398" s="2">
        <v>45505</v>
      </c>
      <c r="H2398" s="1" t="s">
        <v>6045</v>
      </c>
      <c r="I2398" s="1" t="s">
        <v>6046</v>
      </c>
      <c r="J2398" s="1" t="s">
        <v>617</v>
      </c>
      <c r="K2398" s="1" t="s">
        <v>860</v>
      </c>
      <c r="L2398" s="1" t="s">
        <v>2892</v>
      </c>
      <c r="M2398" s="1"/>
      <c r="N2398" s="1"/>
      <c r="O2398" s="1"/>
      <c r="P2398" s="40">
        <v>320.14902630277288</v>
      </c>
      <c r="Q2398" s="37" t="str">
        <f>IF(C2398="ForthPoint","ForthPoint",IF(D2398="Intercompany",_xlfn.XLOOKUP(E2398,'Dept Lookup'!B:B,'Dept Lookup'!A:A),Modified!D2398))</f>
        <v>Data Engineering</v>
      </c>
      <c r="R2398" t="str">
        <f t="shared" si="189"/>
        <v>Roku</v>
      </c>
      <c r="S2398" s="1" t="s">
        <v>707</v>
      </c>
      <c r="T2398">
        <f t="shared" si="190"/>
        <v>0</v>
      </c>
      <c r="U2398" s="25" t="str">
        <f>IF(K2398&gt;0,K2398,_xlfn.XLOOKUP(M2398,'Client Lookup'!L:L,'Client Lookup'!N:N))</f>
        <v>25138</v>
      </c>
      <c r="V2398" t="str">
        <f>_xlfn.XLOOKUP(_xlfn.NUMBERVALUE(U2398),'Project Lookup'!X:X,'Project Lookup'!B:B)</f>
        <v>SOW#1 2024 - DE &amp; BI Team</v>
      </c>
      <c r="X2398" t="str">
        <f t="shared" si="191"/>
        <v>459 Roku Inc. : 966 SOW#1 2024 - DE &amp; BI Team</v>
      </c>
      <c r="Y2398" t="str">
        <f t="shared" si="192"/>
        <v>459 Roku Inc.</v>
      </c>
      <c r="Z2398" t="str">
        <f t="shared" si="193"/>
        <v>459 Roku Inc.</v>
      </c>
      <c r="AA2398" t="str">
        <f>_xlfn.XLOOKUP(Z2398,'Client Lookup'!A:A,'Client Lookup'!C:C)</f>
        <v>Roku</v>
      </c>
      <c r="AC2398" t="e">
        <f>_xlfn.XLOOKUP(K2398,'Results vs Forecast'!K:K,'Results vs Forecast'!K:K)</f>
        <v>#N/A</v>
      </c>
    </row>
    <row r="2399" spans="1:29" hidden="1">
      <c r="A2399" s="39"/>
      <c r="B2399" s="1" t="s">
        <v>700</v>
      </c>
      <c r="C2399" s="1" t="s">
        <v>1370</v>
      </c>
      <c r="D2399" s="1" t="s">
        <v>17</v>
      </c>
      <c r="E2399" s="1" t="s">
        <v>17</v>
      </c>
      <c r="F2399" s="2">
        <v>45535</v>
      </c>
      <c r="G2399" s="2">
        <v>45505</v>
      </c>
      <c r="H2399" s="1" t="s">
        <v>6047</v>
      </c>
      <c r="I2399" s="1" t="s">
        <v>6048</v>
      </c>
      <c r="J2399" s="1" t="s">
        <v>593</v>
      </c>
      <c r="K2399" s="1" t="s">
        <v>842</v>
      </c>
      <c r="L2399" s="1" t="s">
        <v>1809</v>
      </c>
      <c r="M2399" s="1"/>
      <c r="N2399" s="1"/>
      <c r="O2399" s="1"/>
      <c r="P2399" s="40">
        <v>580.27011017377583</v>
      </c>
      <c r="Q2399" s="37" t="str">
        <f>IF(C2399="ForthPoint","ForthPoint",IF(D2399="Intercompany",_xlfn.XLOOKUP(E2399,'Dept Lookup'!B:B,'Dept Lookup'!A:A),Modified!D2399))</f>
        <v>Data Engineering</v>
      </c>
      <c r="R2399" t="str">
        <f t="shared" si="189"/>
        <v>MasterCard</v>
      </c>
      <c r="S2399" s="1" t="s">
        <v>707</v>
      </c>
      <c r="T2399">
        <f t="shared" si="190"/>
        <v>0</v>
      </c>
      <c r="U2399" s="25" t="str">
        <f>IF(K2399&gt;0,K2399,_xlfn.XLOOKUP(M2399,'Client Lookup'!L:L,'Client Lookup'!N:N))</f>
        <v>25146</v>
      </c>
      <c r="V2399" t="str">
        <f>_xlfn.XLOOKUP(_xlfn.NUMBERVALUE(U2399),'Project Lookup'!X:X,'Project Lookup'!B:B)</f>
        <v>Mastercard SOW #6</v>
      </c>
      <c r="X2399" t="str">
        <f t="shared" si="191"/>
        <v>461 Session M Inc. : 974 Mastercard SOW #6</v>
      </c>
      <c r="Y2399" t="str">
        <f t="shared" si="192"/>
        <v>461 Session M Inc.</v>
      </c>
      <c r="Z2399" t="str">
        <f t="shared" si="193"/>
        <v>461 Session M Inc.</v>
      </c>
      <c r="AA2399" t="str">
        <f>_xlfn.XLOOKUP(Z2399,'Client Lookup'!A:A,'Client Lookup'!C:C)</f>
        <v>MasterCard</v>
      </c>
      <c r="AC2399" t="e">
        <f>_xlfn.XLOOKUP(K2399,'Results vs Forecast'!K:K,'Results vs Forecast'!K:K)</f>
        <v>#N/A</v>
      </c>
    </row>
    <row r="2400" spans="1:29" hidden="1">
      <c r="A2400" s="39"/>
      <c r="B2400" s="1" t="s">
        <v>700</v>
      </c>
      <c r="C2400" s="1" t="s">
        <v>1370</v>
      </c>
      <c r="D2400" s="1" t="s">
        <v>17</v>
      </c>
      <c r="E2400" s="1" t="s">
        <v>17</v>
      </c>
      <c r="F2400" s="2">
        <v>45535</v>
      </c>
      <c r="G2400" s="2">
        <v>45505</v>
      </c>
      <c r="H2400" s="1" t="s">
        <v>6049</v>
      </c>
      <c r="I2400" s="1" t="s">
        <v>6050</v>
      </c>
      <c r="J2400" s="1" t="s">
        <v>645</v>
      </c>
      <c r="K2400" s="1" t="s">
        <v>891</v>
      </c>
      <c r="L2400" s="1" t="s">
        <v>3332</v>
      </c>
      <c r="M2400" s="1"/>
      <c r="N2400" s="1"/>
      <c r="O2400" s="1"/>
      <c r="P2400" s="40">
        <v>440.20491116631274</v>
      </c>
      <c r="Q2400" s="37" t="str">
        <f>IF(C2400="ForthPoint","ForthPoint",IF(D2400="Intercompany",_xlfn.XLOOKUP(E2400,'Dept Lookup'!B:B,'Dept Lookup'!A:A),Modified!D2400))</f>
        <v>Data Engineering</v>
      </c>
      <c r="R2400" t="str">
        <f t="shared" si="189"/>
        <v>The Blackstone Group</v>
      </c>
      <c r="S2400" s="1" t="s">
        <v>707</v>
      </c>
      <c r="T2400">
        <f t="shared" si="190"/>
        <v>0</v>
      </c>
      <c r="U2400" s="25" t="str">
        <f>IF(K2400&gt;0,K2400,_xlfn.XLOOKUP(M2400,'Client Lookup'!L:L,'Client Lookup'!N:N))</f>
        <v>25160</v>
      </c>
      <c r="V2400" t="str">
        <f>_xlfn.XLOOKUP(_xlfn.NUMBERVALUE(U2400),'Project Lookup'!X:X,'Project Lookup'!B:B)</f>
        <v>Blackstone SOW #12</v>
      </c>
      <c r="X2400" t="str">
        <f t="shared" si="191"/>
        <v>468 Blackstone Inc. : 988 Blackstone SOW #12</v>
      </c>
      <c r="Y2400" t="str">
        <f t="shared" si="192"/>
        <v>468 Blackstone Inc.</v>
      </c>
      <c r="Z2400" t="str">
        <f t="shared" si="193"/>
        <v>468 Blackstone Inc.</v>
      </c>
      <c r="AA2400" t="str">
        <f>_xlfn.XLOOKUP(Z2400,'Client Lookup'!A:A,'Client Lookup'!C:C)</f>
        <v>The Blackstone Group</v>
      </c>
      <c r="AC2400" t="e">
        <f>_xlfn.XLOOKUP(K2400,'Results vs Forecast'!K:K,'Results vs Forecast'!K:K)</f>
        <v>#N/A</v>
      </c>
    </row>
    <row r="2401" spans="1:29" hidden="1">
      <c r="A2401" s="39"/>
      <c r="B2401" s="1" t="s">
        <v>700</v>
      </c>
      <c r="C2401" s="1" t="s">
        <v>1370</v>
      </c>
      <c r="D2401" s="1" t="s">
        <v>17</v>
      </c>
      <c r="E2401" s="1" t="s">
        <v>17</v>
      </c>
      <c r="F2401" s="2">
        <v>45535</v>
      </c>
      <c r="G2401" s="2">
        <v>45505</v>
      </c>
      <c r="H2401" s="1" t="s">
        <v>6051</v>
      </c>
      <c r="I2401" s="1" t="s">
        <v>6052</v>
      </c>
      <c r="J2401" s="1" t="s">
        <v>643</v>
      </c>
      <c r="K2401" s="1" t="s">
        <v>890</v>
      </c>
      <c r="L2401" s="1" t="s">
        <v>3373</v>
      </c>
      <c r="M2401" s="1"/>
      <c r="N2401" s="1"/>
      <c r="O2401" s="1"/>
      <c r="P2401" s="40">
        <v>520.2421677420059</v>
      </c>
      <c r="Q2401" s="37" t="str">
        <f>IF(C2401="ForthPoint","ForthPoint",IF(D2401="Intercompany",_xlfn.XLOOKUP(E2401,'Dept Lookup'!B:B,'Dept Lookup'!A:A),Modified!D2401))</f>
        <v>Data Engineering</v>
      </c>
      <c r="R2401" t="str">
        <f t="shared" si="189"/>
        <v>The Blackstone Group</v>
      </c>
      <c r="S2401" s="1" t="s">
        <v>707</v>
      </c>
      <c r="T2401">
        <f t="shared" si="190"/>
        <v>0</v>
      </c>
      <c r="U2401" s="25" t="str">
        <f>IF(K2401&gt;0,K2401,_xlfn.XLOOKUP(M2401,'Client Lookup'!L:L,'Client Lookup'!N:N))</f>
        <v>32875</v>
      </c>
      <c r="V2401" t="str">
        <f>_xlfn.XLOOKUP(_xlfn.NUMBERVALUE(U2401),'Project Lookup'!X:X,'Project Lookup'!B:B)</f>
        <v>Blackstone - SOW#24 FS Engineer (Seb Team)</v>
      </c>
      <c r="X2401" t="str">
        <f t="shared" si="191"/>
        <v>468 Blackstone Inc. : 1285 Blackstone - SOW#24 FS Engineer (Seb Team)</v>
      </c>
      <c r="Y2401" t="str">
        <f t="shared" si="192"/>
        <v>468 Blackstone Inc.</v>
      </c>
      <c r="Z2401" t="str">
        <f t="shared" si="193"/>
        <v>468 Blackstone Inc.</v>
      </c>
      <c r="AA2401" t="str">
        <f>_xlfn.XLOOKUP(Z2401,'Client Lookup'!A:A,'Client Lookup'!C:C)</f>
        <v>The Blackstone Group</v>
      </c>
      <c r="AC2401" t="e">
        <f>_xlfn.XLOOKUP(K2401,'Results vs Forecast'!K:K,'Results vs Forecast'!K:K)</f>
        <v>#N/A</v>
      </c>
    </row>
    <row r="2402" spans="1:29" hidden="1">
      <c r="A2402" s="39"/>
      <c r="B2402" s="1" t="s">
        <v>700</v>
      </c>
      <c r="C2402" s="1" t="s">
        <v>1390</v>
      </c>
      <c r="D2402" s="1" t="s">
        <v>17</v>
      </c>
      <c r="E2402" s="1" t="s">
        <v>17</v>
      </c>
      <c r="F2402" s="2">
        <v>45535</v>
      </c>
      <c r="G2402" s="2">
        <v>45505</v>
      </c>
      <c r="H2402" s="1" t="s">
        <v>6053</v>
      </c>
      <c r="I2402" s="1" t="s">
        <v>6054</v>
      </c>
      <c r="J2402" s="1" t="s">
        <v>3799</v>
      </c>
      <c r="K2402" s="1" t="s">
        <v>3800</v>
      </c>
      <c r="L2402" s="1"/>
      <c r="M2402" s="1"/>
      <c r="N2402" s="1"/>
      <c r="O2402" s="1"/>
      <c r="P2402" s="40">
        <v>1483.2875405691398</v>
      </c>
      <c r="Q2402" s="37" t="str">
        <f>IF(C2402="ForthPoint","ForthPoint",IF(D2402="Intercompany",_xlfn.XLOOKUP(E2402,'Dept Lookup'!B:B,'Dept Lookup'!A:A),Modified!D2402))</f>
        <v>ForthPoint</v>
      </c>
      <c r="R2402" s="11" t="s">
        <v>190</v>
      </c>
      <c r="S2402" s="1" t="s">
        <v>707</v>
      </c>
      <c r="T2402">
        <f t="shared" si="190"/>
        <v>0</v>
      </c>
      <c r="U2402" s="25" t="str">
        <f>IF(K2402&gt;0,K2402,_xlfn.XLOOKUP(M2402,'Client Lookup'!L:L,'Client Lookup'!N:N))</f>
        <v>36722</v>
      </c>
      <c r="V2402" t="str">
        <f>_xlfn.XLOOKUP(_xlfn.NUMBERVALUE(U2402),'Project Lookup'!X:X,'Project Lookup'!B:B)</f>
        <v>Wyndham - Guest Analytics Retainer</v>
      </c>
      <c r="X2402" t="str">
        <f t="shared" si="191"/>
        <v>402 ICC in Forth Point Represents Blend360 : 1378 Wyndham - Guest Analytics Retainer</v>
      </c>
      <c r="Y2402" t="str">
        <f t="shared" si="192"/>
        <v>402 ICC in Forth Point Represents Blend360</v>
      </c>
      <c r="Z2402" t="str">
        <f t="shared" si="193"/>
        <v>402 ICC in Forth Point Represents Blend360</v>
      </c>
      <c r="AA2402" s="11" t="s">
        <v>190</v>
      </c>
      <c r="AC2402" t="e">
        <f>_xlfn.XLOOKUP(K2402,'Results vs Forecast'!K:K,'Results vs Forecast'!K:K)</f>
        <v>#N/A</v>
      </c>
    </row>
    <row r="2403" spans="1:29" hidden="1">
      <c r="A2403" s="39"/>
      <c r="B2403" s="1" t="s">
        <v>700</v>
      </c>
      <c r="C2403" s="1" t="s">
        <v>1370</v>
      </c>
      <c r="D2403" s="1" t="s">
        <v>17</v>
      </c>
      <c r="E2403" s="1" t="s">
        <v>17</v>
      </c>
      <c r="F2403" s="2">
        <v>45535</v>
      </c>
      <c r="G2403" s="2">
        <v>45505</v>
      </c>
      <c r="H2403" s="1" t="s">
        <v>6055</v>
      </c>
      <c r="I2403" s="1" t="s">
        <v>6056</v>
      </c>
      <c r="J2403" s="1" t="s">
        <v>617</v>
      </c>
      <c r="K2403" s="1" t="s">
        <v>860</v>
      </c>
      <c r="L2403" s="1" t="s">
        <v>2892</v>
      </c>
      <c r="M2403" s="1"/>
      <c r="N2403" s="1"/>
      <c r="O2403" s="1"/>
      <c r="P2403" s="40">
        <v>567.26417990760183</v>
      </c>
      <c r="Q2403" s="37" t="str">
        <f>IF(C2403="ForthPoint","ForthPoint",IF(D2403="Intercompany",_xlfn.XLOOKUP(E2403,'Dept Lookup'!B:B,'Dept Lookup'!A:A),Modified!D2403))</f>
        <v>Data Engineering</v>
      </c>
      <c r="R2403" t="str">
        <f t="shared" si="189"/>
        <v>Roku</v>
      </c>
      <c r="S2403" s="1" t="s">
        <v>707</v>
      </c>
      <c r="T2403">
        <f t="shared" si="190"/>
        <v>0</v>
      </c>
      <c r="U2403" s="25" t="str">
        <f>IF(K2403&gt;0,K2403,_xlfn.XLOOKUP(M2403,'Client Lookup'!L:L,'Client Lookup'!N:N))</f>
        <v>25138</v>
      </c>
      <c r="V2403" t="str">
        <f>_xlfn.XLOOKUP(_xlfn.NUMBERVALUE(U2403),'Project Lookup'!X:X,'Project Lookup'!B:B)</f>
        <v>SOW#1 2024 - DE &amp; BI Team</v>
      </c>
      <c r="X2403" t="str">
        <f t="shared" si="191"/>
        <v>459 Roku Inc. : 966 SOW#1 2024 - DE &amp; BI Team</v>
      </c>
      <c r="Y2403" t="str">
        <f t="shared" si="192"/>
        <v>459 Roku Inc.</v>
      </c>
      <c r="Z2403" t="str">
        <f t="shared" si="193"/>
        <v>459 Roku Inc.</v>
      </c>
      <c r="AA2403" t="str">
        <f>_xlfn.XLOOKUP(Z2403,'Client Lookup'!A:A,'Client Lookup'!C:C)</f>
        <v>Roku</v>
      </c>
      <c r="AC2403" t="e">
        <f>_xlfn.XLOOKUP(K2403,'Results vs Forecast'!K:K,'Results vs Forecast'!K:K)</f>
        <v>#N/A</v>
      </c>
    </row>
    <row r="2404" spans="1:29" hidden="1">
      <c r="A2404" s="39"/>
      <c r="B2404" s="1" t="s">
        <v>700</v>
      </c>
      <c r="C2404" s="1" t="s">
        <v>1370</v>
      </c>
      <c r="D2404" s="1" t="s">
        <v>17</v>
      </c>
      <c r="E2404" s="1" t="s">
        <v>17</v>
      </c>
      <c r="F2404" s="2">
        <v>45535</v>
      </c>
      <c r="G2404" s="2">
        <v>45505</v>
      </c>
      <c r="H2404" s="1" t="s">
        <v>6057</v>
      </c>
      <c r="I2404" s="1" t="s">
        <v>6058</v>
      </c>
      <c r="J2404" s="1" t="s">
        <v>617</v>
      </c>
      <c r="K2404" s="1" t="s">
        <v>860</v>
      </c>
      <c r="L2404" s="1" t="s">
        <v>2892</v>
      </c>
      <c r="M2404" s="1"/>
      <c r="N2404" s="1"/>
      <c r="O2404" s="1"/>
      <c r="P2404" s="40">
        <v>464.21608813902071</v>
      </c>
      <c r="Q2404" s="37" t="str">
        <f>IF(C2404="ForthPoint","ForthPoint",IF(D2404="Intercompany",_xlfn.XLOOKUP(E2404,'Dept Lookup'!B:B,'Dept Lookup'!A:A),Modified!D2404))</f>
        <v>Data Engineering</v>
      </c>
      <c r="R2404" t="str">
        <f t="shared" si="189"/>
        <v>Roku</v>
      </c>
      <c r="S2404" s="1" t="s">
        <v>707</v>
      </c>
      <c r="T2404">
        <f t="shared" si="190"/>
        <v>0</v>
      </c>
      <c r="U2404" s="25" t="str">
        <f>IF(K2404&gt;0,K2404,_xlfn.XLOOKUP(M2404,'Client Lookup'!L:L,'Client Lookup'!N:N))</f>
        <v>25138</v>
      </c>
      <c r="V2404" t="str">
        <f>_xlfn.XLOOKUP(_xlfn.NUMBERVALUE(U2404),'Project Lookup'!X:X,'Project Lookup'!B:B)</f>
        <v>SOW#1 2024 - DE &amp; BI Team</v>
      </c>
      <c r="X2404" t="str">
        <f t="shared" si="191"/>
        <v>459 Roku Inc. : 966 SOW#1 2024 - DE &amp; BI Team</v>
      </c>
      <c r="Y2404" t="str">
        <f t="shared" si="192"/>
        <v>459 Roku Inc.</v>
      </c>
      <c r="Z2404" t="str">
        <f t="shared" si="193"/>
        <v>459 Roku Inc.</v>
      </c>
      <c r="AA2404" t="str">
        <f>_xlfn.XLOOKUP(Z2404,'Client Lookup'!A:A,'Client Lookup'!C:C)</f>
        <v>Roku</v>
      </c>
      <c r="AC2404" t="e">
        <f>_xlfn.XLOOKUP(K2404,'Results vs Forecast'!K:K,'Results vs Forecast'!K:K)</f>
        <v>#N/A</v>
      </c>
    </row>
    <row r="2405" spans="1:29" hidden="1">
      <c r="A2405" s="39"/>
      <c r="B2405" s="1" t="s">
        <v>700</v>
      </c>
      <c r="C2405" s="1" t="s">
        <v>1370</v>
      </c>
      <c r="D2405" s="1" t="s">
        <v>17</v>
      </c>
      <c r="E2405" s="1" t="s">
        <v>17</v>
      </c>
      <c r="F2405" s="2">
        <v>45535</v>
      </c>
      <c r="G2405" s="2">
        <v>45505</v>
      </c>
      <c r="H2405" s="1" t="s">
        <v>6059</v>
      </c>
      <c r="I2405" s="1" t="s">
        <v>6060</v>
      </c>
      <c r="J2405" s="1" t="s">
        <v>645</v>
      </c>
      <c r="K2405" s="1" t="s">
        <v>891</v>
      </c>
      <c r="L2405" s="1" t="s">
        <v>3332</v>
      </c>
      <c r="M2405" s="1"/>
      <c r="N2405" s="1"/>
      <c r="O2405" s="1"/>
      <c r="P2405" s="40">
        <v>560.2607960298526</v>
      </c>
      <c r="Q2405" s="37" t="str">
        <f>IF(C2405="ForthPoint","ForthPoint",IF(D2405="Intercompany",_xlfn.XLOOKUP(E2405,'Dept Lookup'!B:B,'Dept Lookup'!A:A),Modified!D2405))</f>
        <v>Data Engineering</v>
      </c>
      <c r="R2405" t="str">
        <f t="shared" si="189"/>
        <v>The Blackstone Group</v>
      </c>
      <c r="S2405" s="1" t="s">
        <v>707</v>
      </c>
      <c r="T2405">
        <f t="shared" si="190"/>
        <v>0</v>
      </c>
      <c r="U2405" s="25" t="str">
        <f>IF(K2405&gt;0,K2405,_xlfn.XLOOKUP(M2405,'Client Lookup'!L:L,'Client Lookup'!N:N))</f>
        <v>25160</v>
      </c>
      <c r="V2405" t="str">
        <f>_xlfn.XLOOKUP(_xlfn.NUMBERVALUE(U2405),'Project Lookup'!X:X,'Project Lookup'!B:B)</f>
        <v>Blackstone SOW #12</v>
      </c>
      <c r="X2405" t="str">
        <f t="shared" si="191"/>
        <v>468 Blackstone Inc. : 988 Blackstone SOW #12</v>
      </c>
      <c r="Y2405" t="str">
        <f t="shared" si="192"/>
        <v>468 Blackstone Inc.</v>
      </c>
      <c r="Z2405" t="str">
        <f t="shared" si="193"/>
        <v>468 Blackstone Inc.</v>
      </c>
      <c r="AA2405" t="str">
        <f>_xlfn.XLOOKUP(Z2405,'Client Lookup'!A:A,'Client Lookup'!C:C)</f>
        <v>The Blackstone Group</v>
      </c>
      <c r="AC2405" t="e">
        <f>_xlfn.XLOOKUP(K2405,'Results vs Forecast'!K:K,'Results vs Forecast'!K:K)</f>
        <v>#N/A</v>
      </c>
    </row>
    <row r="2406" spans="1:29" hidden="1">
      <c r="A2406" s="39"/>
      <c r="B2406" s="1" t="s">
        <v>700</v>
      </c>
      <c r="C2406" s="1" t="s">
        <v>1370</v>
      </c>
      <c r="D2406" s="1" t="s">
        <v>17</v>
      </c>
      <c r="E2406" s="1" t="s">
        <v>17</v>
      </c>
      <c r="F2406" s="2">
        <v>45535</v>
      </c>
      <c r="G2406" s="2">
        <v>45505</v>
      </c>
      <c r="H2406" s="1" t="s">
        <v>6061</v>
      </c>
      <c r="I2406" s="1" t="s">
        <v>6062</v>
      </c>
      <c r="J2406" s="1" t="s">
        <v>617</v>
      </c>
      <c r="K2406" s="1" t="s">
        <v>860</v>
      </c>
      <c r="L2406" s="1" t="s">
        <v>2892</v>
      </c>
      <c r="M2406" s="1"/>
      <c r="N2406" s="1"/>
      <c r="O2406" s="1"/>
      <c r="P2406" s="40">
        <v>380.17696873454281</v>
      </c>
      <c r="Q2406" s="37" t="str">
        <f>IF(C2406="ForthPoint","ForthPoint",IF(D2406="Intercompany",_xlfn.XLOOKUP(E2406,'Dept Lookup'!B:B,'Dept Lookup'!A:A),Modified!D2406))</f>
        <v>Data Engineering</v>
      </c>
      <c r="R2406" t="str">
        <f t="shared" si="189"/>
        <v>Roku</v>
      </c>
      <c r="S2406" s="1" t="s">
        <v>707</v>
      </c>
      <c r="T2406">
        <f t="shared" si="190"/>
        <v>0</v>
      </c>
      <c r="U2406" s="25" t="str">
        <f>IF(K2406&gt;0,K2406,_xlfn.XLOOKUP(M2406,'Client Lookup'!L:L,'Client Lookup'!N:N))</f>
        <v>25138</v>
      </c>
      <c r="V2406" t="str">
        <f>_xlfn.XLOOKUP(_xlfn.NUMBERVALUE(U2406),'Project Lookup'!X:X,'Project Lookup'!B:B)</f>
        <v>SOW#1 2024 - DE &amp; BI Team</v>
      </c>
      <c r="X2406" t="str">
        <f t="shared" si="191"/>
        <v>459 Roku Inc. : 966 SOW#1 2024 - DE &amp; BI Team</v>
      </c>
      <c r="Y2406" t="str">
        <f t="shared" si="192"/>
        <v>459 Roku Inc.</v>
      </c>
      <c r="Z2406" t="str">
        <f t="shared" si="193"/>
        <v>459 Roku Inc.</v>
      </c>
      <c r="AA2406" t="str">
        <f>_xlfn.XLOOKUP(Z2406,'Client Lookup'!A:A,'Client Lookup'!C:C)</f>
        <v>Roku</v>
      </c>
      <c r="AC2406" t="e">
        <f>_xlfn.XLOOKUP(K2406,'Results vs Forecast'!K:K,'Results vs Forecast'!K:K)</f>
        <v>#N/A</v>
      </c>
    </row>
    <row r="2407" spans="1:29" hidden="1">
      <c r="A2407" s="39"/>
      <c r="B2407" s="1" t="s">
        <v>700</v>
      </c>
      <c r="C2407" s="1" t="s">
        <v>1370</v>
      </c>
      <c r="D2407" s="1" t="s">
        <v>17</v>
      </c>
      <c r="E2407" s="1" t="s">
        <v>17</v>
      </c>
      <c r="F2407" s="2">
        <v>45535</v>
      </c>
      <c r="G2407" s="2">
        <v>45505</v>
      </c>
      <c r="H2407" s="1" t="s">
        <v>6063</v>
      </c>
      <c r="I2407" s="1" t="s">
        <v>6064</v>
      </c>
      <c r="J2407" s="1" t="s">
        <v>645</v>
      </c>
      <c r="K2407" s="1" t="s">
        <v>891</v>
      </c>
      <c r="L2407" s="1" t="s">
        <v>3332</v>
      </c>
      <c r="M2407" s="1"/>
      <c r="N2407" s="1"/>
      <c r="O2407" s="1"/>
      <c r="P2407" s="40">
        <v>560.2607960298526</v>
      </c>
      <c r="Q2407" s="37" t="str">
        <f>IF(C2407="ForthPoint","ForthPoint",IF(D2407="Intercompany",_xlfn.XLOOKUP(E2407,'Dept Lookup'!B:B,'Dept Lookup'!A:A),Modified!D2407))</f>
        <v>Data Engineering</v>
      </c>
      <c r="R2407" t="str">
        <f t="shared" si="189"/>
        <v>The Blackstone Group</v>
      </c>
      <c r="S2407" s="1" t="s">
        <v>707</v>
      </c>
      <c r="T2407">
        <f t="shared" si="190"/>
        <v>0</v>
      </c>
      <c r="U2407" s="25" t="str">
        <f>IF(K2407&gt;0,K2407,_xlfn.XLOOKUP(M2407,'Client Lookup'!L:L,'Client Lookup'!N:N))</f>
        <v>25160</v>
      </c>
      <c r="V2407" t="str">
        <f>_xlfn.XLOOKUP(_xlfn.NUMBERVALUE(U2407),'Project Lookup'!X:X,'Project Lookup'!B:B)</f>
        <v>Blackstone SOW #12</v>
      </c>
      <c r="X2407" t="str">
        <f t="shared" si="191"/>
        <v>468 Blackstone Inc. : 988 Blackstone SOW #12</v>
      </c>
      <c r="Y2407" t="str">
        <f t="shared" si="192"/>
        <v>468 Blackstone Inc.</v>
      </c>
      <c r="Z2407" t="str">
        <f t="shared" si="193"/>
        <v>468 Blackstone Inc.</v>
      </c>
      <c r="AA2407" t="str">
        <f>_xlfn.XLOOKUP(Z2407,'Client Lookup'!A:A,'Client Lookup'!C:C)</f>
        <v>The Blackstone Group</v>
      </c>
      <c r="AC2407" t="e">
        <f>_xlfn.XLOOKUP(K2407,'Results vs Forecast'!K:K,'Results vs Forecast'!K:K)</f>
        <v>#N/A</v>
      </c>
    </row>
    <row r="2408" spans="1:29" hidden="1">
      <c r="A2408" s="39"/>
      <c r="B2408" s="1" t="s">
        <v>700</v>
      </c>
      <c r="C2408" s="1" t="s">
        <v>1370</v>
      </c>
      <c r="D2408" s="1" t="s">
        <v>17</v>
      </c>
      <c r="E2408" s="1" t="s">
        <v>17</v>
      </c>
      <c r="F2408" s="2">
        <v>45535</v>
      </c>
      <c r="G2408" s="2">
        <v>45505</v>
      </c>
      <c r="H2408" s="1" t="s">
        <v>6065</v>
      </c>
      <c r="I2408" s="1" t="s">
        <v>6066</v>
      </c>
      <c r="J2408" s="1" t="s">
        <v>617</v>
      </c>
      <c r="K2408" s="1" t="s">
        <v>860</v>
      </c>
      <c r="L2408" s="1" t="s">
        <v>2892</v>
      </c>
      <c r="M2408" s="1"/>
      <c r="N2408" s="1"/>
      <c r="O2408" s="1"/>
      <c r="P2408" s="40">
        <v>320.14902630277288</v>
      </c>
      <c r="Q2408" s="37" t="str">
        <f>IF(C2408="ForthPoint","ForthPoint",IF(D2408="Intercompany",_xlfn.XLOOKUP(E2408,'Dept Lookup'!B:B,'Dept Lookup'!A:A),Modified!D2408))</f>
        <v>Data Engineering</v>
      </c>
      <c r="R2408" t="str">
        <f t="shared" si="189"/>
        <v>Roku</v>
      </c>
      <c r="S2408" s="1" t="s">
        <v>707</v>
      </c>
      <c r="T2408">
        <f t="shared" si="190"/>
        <v>0</v>
      </c>
      <c r="U2408" s="25" t="str">
        <f>IF(K2408&gt;0,K2408,_xlfn.XLOOKUP(M2408,'Client Lookup'!L:L,'Client Lookup'!N:N))</f>
        <v>25138</v>
      </c>
      <c r="V2408" t="str">
        <f>_xlfn.XLOOKUP(_xlfn.NUMBERVALUE(U2408),'Project Lookup'!X:X,'Project Lookup'!B:B)</f>
        <v>SOW#1 2024 - DE &amp; BI Team</v>
      </c>
      <c r="X2408" t="str">
        <f t="shared" si="191"/>
        <v>459 Roku Inc. : 966 SOW#1 2024 - DE &amp; BI Team</v>
      </c>
      <c r="Y2408" t="str">
        <f t="shared" si="192"/>
        <v>459 Roku Inc.</v>
      </c>
      <c r="Z2408" t="str">
        <f t="shared" si="193"/>
        <v>459 Roku Inc.</v>
      </c>
      <c r="AA2408" t="str">
        <f>_xlfn.XLOOKUP(Z2408,'Client Lookup'!A:A,'Client Lookup'!C:C)</f>
        <v>Roku</v>
      </c>
      <c r="AC2408" t="e">
        <f>_xlfn.XLOOKUP(K2408,'Results vs Forecast'!K:K,'Results vs Forecast'!K:K)</f>
        <v>#N/A</v>
      </c>
    </row>
    <row r="2409" spans="1:29" hidden="1">
      <c r="A2409" s="39"/>
      <c r="B2409" s="1" t="s">
        <v>700</v>
      </c>
      <c r="C2409" s="1" t="s">
        <v>1370</v>
      </c>
      <c r="D2409" s="1" t="s">
        <v>17</v>
      </c>
      <c r="E2409" s="1" t="s">
        <v>17</v>
      </c>
      <c r="F2409" s="2">
        <v>45535</v>
      </c>
      <c r="G2409" s="2">
        <v>45505</v>
      </c>
      <c r="H2409" s="1" t="s">
        <v>6067</v>
      </c>
      <c r="I2409" s="1" t="s">
        <v>6068</v>
      </c>
      <c r="J2409" s="1" t="s">
        <v>617</v>
      </c>
      <c r="K2409" s="1" t="s">
        <v>860</v>
      </c>
      <c r="L2409" s="1" t="s">
        <v>2892</v>
      </c>
      <c r="M2409" s="1"/>
      <c r="N2409" s="1"/>
      <c r="O2409" s="1"/>
      <c r="P2409" s="40">
        <v>280.1303980149263</v>
      </c>
      <c r="Q2409" s="37" t="str">
        <f>IF(C2409="ForthPoint","ForthPoint",IF(D2409="Intercompany",_xlfn.XLOOKUP(E2409,'Dept Lookup'!B:B,'Dept Lookup'!A:A),Modified!D2409))</f>
        <v>Data Engineering</v>
      </c>
      <c r="R2409" t="str">
        <f t="shared" si="189"/>
        <v>Roku</v>
      </c>
      <c r="S2409" s="1" t="s">
        <v>707</v>
      </c>
      <c r="T2409">
        <f t="shared" si="190"/>
        <v>0</v>
      </c>
      <c r="U2409" s="25" t="str">
        <f>IF(K2409&gt;0,K2409,_xlfn.XLOOKUP(M2409,'Client Lookup'!L:L,'Client Lookup'!N:N))</f>
        <v>25138</v>
      </c>
      <c r="V2409" t="str">
        <f>_xlfn.XLOOKUP(_xlfn.NUMBERVALUE(U2409),'Project Lookup'!X:X,'Project Lookup'!B:B)</f>
        <v>SOW#1 2024 - DE &amp; BI Team</v>
      </c>
      <c r="X2409" t="str">
        <f t="shared" si="191"/>
        <v>459 Roku Inc. : 966 SOW#1 2024 - DE &amp; BI Team</v>
      </c>
      <c r="Y2409" t="str">
        <f t="shared" si="192"/>
        <v>459 Roku Inc.</v>
      </c>
      <c r="Z2409" t="str">
        <f t="shared" si="193"/>
        <v>459 Roku Inc.</v>
      </c>
      <c r="AA2409" t="str">
        <f>_xlfn.XLOOKUP(Z2409,'Client Lookup'!A:A,'Client Lookup'!C:C)</f>
        <v>Roku</v>
      </c>
      <c r="AC2409" t="e">
        <f>_xlfn.XLOOKUP(K2409,'Results vs Forecast'!K:K,'Results vs Forecast'!K:K)</f>
        <v>#N/A</v>
      </c>
    </row>
    <row r="2410" spans="1:29" hidden="1">
      <c r="A2410" s="39"/>
      <c r="B2410" s="1" t="s">
        <v>700</v>
      </c>
      <c r="C2410" s="1" t="s">
        <v>1370</v>
      </c>
      <c r="D2410" s="1" t="s">
        <v>17</v>
      </c>
      <c r="E2410" s="1" t="s">
        <v>17</v>
      </c>
      <c r="F2410" s="2">
        <v>45535</v>
      </c>
      <c r="G2410" s="2">
        <v>45505</v>
      </c>
      <c r="H2410" s="1" t="s">
        <v>6069</v>
      </c>
      <c r="I2410" s="1" t="s">
        <v>6070</v>
      </c>
      <c r="J2410" s="1" t="s">
        <v>816</v>
      </c>
      <c r="K2410" s="1" t="s">
        <v>798</v>
      </c>
      <c r="L2410" s="1" t="s">
        <v>3413</v>
      </c>
      <c r="M2410" s="1"/>
      <c r="N2410" s="1"/>
      <c r="O2410" s="1"/>
      <c r="P2410" s="40">
        <v>360.16765459061952</v>
      </c>
      <c r="Q2410" s="37" t="str">
        <f>IF(C2410="ForthPoint","ForthPoint",IF(D2410="Intercompany",_xlfn.XLOOKUP(E2410,'Dept Lookup'!B:B,'Dept Lookup'!A:A),Modified!D2410))</f>
        <v>Data Engineering</v>
      </c>
      <c r="R2410" t="str">
        <f t="shared" si="189"/>
        <v>Globalization Partners</v>
      </c>
      <c r="S2410" s="1" t="s">
        <v>707</v>
      </c>
      <c r="T2410">
        <f t="shared" si="190"/>
        <v>0</v>
      </c>
      <c r="U2410" s="25" t="str">
        <f>IF(K2410&gt;0,K2410,_xlfn.XLOOKUP(M2410,'Client Lookup'!L:L,'Client Lookup'!N:N))</f>
        <v>36409</v>
      </c>
      <c r="V2410" t="str">
        <f>_xlfn.XLOOKUP(_xlfn.NUMBERVALUE(U2410),'Project Lookup'!X:X,'Project Lookup'!B:B)</f>
        <v>Globalization Partners SOW #39 - Data Engineering Team  Renewal</v>
      </c>
      <c r="X2410" t="str">
        <f t="shared" si="191"/>
        <v>460 Globalization Partners Inc. : 1366 Globalization Partners SOW #39 - Data Engineering Team  Renewal</v>
      </c>
      <c r="Y2410" t="str">
        <f t="shared" si="192"/>
        <v>460 Globalization Partners Inc.</v>
      </c>
      <c r="Z2410" t="str">
        <f t="shared" si="193"/>
        <v>460 Globalization Partners Inc.</v>
      </c>
      <c r="AA2410" t="str">
        <f>_xlfn.XLOOKUP(Z2410,'Client Lookup'!A:A,'Client Lookup'!C:C)</f>
        <v>Globalization Partners</v>
      </c>
      <c r="AC2410" t="e">
        <f>_xlfn.XLOOKUP(K2410,'Results vs Forecast'!K:K,'Results vs Forecast'!K:K)</f>
        <v>#N/A</v>
      </c>
    </row>
    <row r="2411" spans="1:29" hidden="1">
      <c r="A2411" s="39"/>
      <c r="B2411" s="1" t="s">
        <v>700</v>
      </c>
      <c r="C2411" s="1" t="s">
        <v>1370</v>
      </c>
      <c r="D2411" s="1" t="s">
        <v>17</v>
      </c>
      <c r="E2411" s="1" t="s">
        <v>17</v>
      </c>
      <c r="F2411" s="2">
        <v>45535</v>
      </c>
      <c r="G2411" s="2">
        <v>45505</v>
      </c>
      <c r="H2411" s="1" t="s">
        <v>6071</v>
      </c>
      <c r="I2411" s="1" t="s">
        <v>6072</v>
      </c>
      <c r="J2411" s="1" t="s">
        <v>587</v>
      </c>
      <c r="K2411" s="1" t="s">
        <v>840</v>
      </c>
      <c r="L2411" s="1" t="s">
        <v>3446</v>
      </c>
      <c r="M2411" s="1"/>
      <c r="N2411" s="1"/>
      <c r="O2411" s="1"/>
      <c r="P2411" s="40">
        <v>270.12574094296463</v>
      </c>
      <c r="Q2411" s="37" t="str">
        <f>IF(C2411="ForthPoint","ForthPoint",IF(D2411="Intercompany",_xlfn.XLOOKUP(E2411,'Dept Lookup'!B:B,'Dept Lookup'!A:A),Modified!D2411))</f>
        <v>Data Engineering</v>
      </c>
      <c r="R2411" t="str">
        <f t="shared" si="189"/>
        <v>Madhive</v>
      </c>
      <c r="S2411" s="1" t="s">
        <v>707</v>
      </c>
      <c r="T2411">
        <f t="shared" si="190"/>
        <v>0</v>
      </c>
      <c r="U2411" s="25" t="str">
        <f>IF(K2411&gt;0,K2411,_xlfn.XLOOKUP(M2411,'Client Lookup'!L:L,'Client Lookup'!N:N))</f>
        <v>26788</v>
      </c>
      <c r="V2411" t="str">
        <f>_xlfn.XLOOKUP(_xlfn.NUMBERVALUE(U2411),'Project Lookup'!X:X,'Project Lookup'!B:B)</f>
        <v>Madhive - SOW1</v>
      </c>
      <c r="X2411" t="str">
        <f t="shared" si="191"/>
        <v>482 Madhive : 1111 Madhive - SOW1</v>
      </c>
      <c r="Y2411" t="str">
        <f t="shared" si="192"/>
        <v>482 Madhive</v>
      </c>
      <c r="Z2411" t="str">
        <f t="shared" si="193"/>
        <v>482 Madhive</v>
      </c>
      <c r="AA2411" t="str">
        <f>_xlfn.XLOOKUP(Z2411,'Client Lookup'!A:A,'Client Lookup'!C:C)</f>
        <v>Madhive</v>
      </c>
      <c r="AC2411" t="e">
        <f>_xlfn.XLOOKUP(K2411,'Results vs Forecast'!K:K,'Results vs Forecast'!K:K)</f>
        <v>#N/A</v>
      </c>
    </row>
    <row r="2412" spans="1:29" hidden="1">
      <c r="A2412" s="39"/>
      <c r="B2412" s="1" t="s">
        <v>700</v>
      </c>
      <c r="C2412" s="1" t="s">
        <v>1370</v>
      </c>
      <c r="D2412" s="1" t="s">
        <v>17</v>
      </c>
      <c r="E2412" s="1" t="s">
        <v>17</v>
      </c>
      <c r="F2412" s="2">
        <v>45535</v>
      </c>
      <c r="G2412" s="2">
        <v>45505</v>
      </c>
      <c r="H2412" s="1" t="s">
        <v>6073</v>
      </c>
      <c r="I2412" s="1" t="s">
        <v>6074</v>
      </c>
      <c r="J2412" s="1" t="s">
        <v>617</v>
      </c>
      <c r="K2412" s="1" t="s">
        <v>860</v>
      </c>
      <c r="L2412" s="1" t="s">
        <v>2892</v>
      </c>
      <c r="M2412" s="1"/>
      <c r="N2412" s="1"/>
      <c r="O2412" s="1"/>
      <c r="P2412" s="40">
        <v>432.20118550874338</v>
      </c>
      <c r="Q2412" s="37" t="str">
        <f>IF(C2412="ForthPoint","ForthPoint",IF(D2412="Intercompany",_xlfn.XLOOKUP(E2412,'Dept Lookup'!B:B,'Dept Lookup'!A:A),Modified!D2412))</f>
        <v>Data Engineering</v>
      </c>
      <c r="R2412" t="str">
        <f t="shared" si="189"/>
        <v>Roku</v>
      </c>
      <c r="S2412" s="1" t="s">
        <v>707</v>
      </c>
      <c r="T2412">
        <f t="shared" si="190"/>
        <v>0</v>
      </c>
      <c r="U2412" s="25" t="str">
        <f>IF(K2412&gt;0,K2412,_xlfn.XLOOKUP(M2412,'Client Lookup'!L:L,'Client Lookup'!N:N))</f>
        <v>25138</v>
      </c>
      <c r="V2412" t="str">
        <f>_xlfn.XLOOKUP(_xlfn.NUMBERVALUE(U2412),'Project Lookup'!X:X,'Project Lookup'!B:B)</f>
        <v>SOW#1 2024 - DE &amp; BI Team</v>
      </c>
      <c r="X2412" t="str">
        <f t="shared" si="191"/>
        <v>459 Roku Inc. : 966 SOW#1 2024 - DE &amp; BI Team</v>
      </c>
      <c r="Y2412" t="str">
        <f t="shared" si="192"/>
        <v>459 Roku Inc.</v>
      </c>
      <c r="Z2412" t="str">
        <f t="shared" si="193"/>
        <v>459 Roku Inc.</v>
      </c>
      <c r="AA2412" t="str">
        <f>_xlfn.XLOOKUP(Z2412,'Client Lookup'!A:A,'Client Lookup'!C:C)</f>
        <v>Roku</v>
      </c>
      <c r="AC2412" t="e">
        <f>_xlfn.XLOOKUP(K2412,'Results vs Forecast'!K:K,'Results vs Forecast'!K:K)</f>
        <v>#N/A</v>
      </c>
    </row>
    <row r="2413" spans="1:29" hidden="1">
      <c r="A2413" s="39"/>
      <c r="B2413" s="1" t="s">
        <v>700</v>
      </c>
      <c r="C2413" s="1" t="s">
        <v>1370</v>
      </c>
      <c r="D2413" s="1" t="s">
        <v>17</v>
      </c>
      <c r="E2413" s="1" t="s">
        <v>17</v>
      </c>
      <c r="F2413" s="2">
        <v>45535</v>
      </c>
      <c r="G2413" s="2">
        <v>45505</v>
      </c>
      <c r="H2413" s="1" t="s">
        <v>6075</v>
      </c>
      <c r="I2413" s="1" t="s">
        <v>6076</v>
      </c>
      <c r="J2413" s="1" t="s">
        <v>640</v>
      </c>
      <c r="K2413" s="1" t="s">
        <v>884</v>
      </c>
      <c r="L2413" s="1" t="s">
        <v>3366</v>
      </c>
      <c r="M2413" s="1"/>
      <c r="N2413" s="1"/>
      <c r="O2413" s="1"/>
      <c r="P2413" s="40">
        <v>560.2607960298526</v>
      </c>
      <c r="Q2413" s="37" t="str">
        <f>IF(C2413="ForthPoint","ForthPoint",IF(D2413="Intercompany",_xlfn.XLOOKUP(E2413,'Dept Lookup'!B:B,'Dept Lookup'!A:A),Modified!D2413))</f>
        <v>Data Engineering</v>
      </c>
      <c r="R2413" t="str">
        <f t="shared" si="189"/>
        <v>The Blackstone Group</v>
      </c>
      <c r="S2413" s="1" t="s">
        <v>707</v>
      </c>
      <c r="T2413">
        <f t="shared" si="190"/>
        <v>0</v>
      </c>
      <c r="U2413" s="25" t="str">
        <f>IF(K2413&gt;0,K2413,_xlfn.XLOOKUP(M2413,'Client Lookup'!L:L,'Client Lookup'!N:N))</f>
        <v>29210</v>
      </c>
      <c r="V2413" t="str">
        <f>_xlfn.XLOOKUP(_xlfn.NUMBERVALUE(U2413),'Project Lookup'!X:X,'Project Lookup'!B:B)</f>
        <v>Blackstone - SOW#15 - Developer Experience Team (.Net)</v>
      </c>
      <c r="X2413" t="str">
        <f t="shared" si="191"/>
        <v>468 Blackstone Inc. : 1189 Blackstone - SOW#15 - Developer Experience Team (.Net)</v>
      </c>
      <c r="Y2413" t="str">
        <f t="shared" si="192"/>
        <v>468 Blackstone Inc.</v>
      </c>
      <c r="Z2413" t="str">
        <f t="shared" si="193"/>
        <v>468 Blackstone Inc.</v>
      </c>
      <c r="AA2413" t="str">
        <f>_xlfn.XLOOKUP(Z2413,'Client Lookup'!A:A,'Client Lookup'!C:C)</f>
        <v>The Blackstone Group</v>
      </c>
      <c r="AC2413" t="e">
        <f>_xlfn.XLOOKUP(K2413,'Results vs Forecast'!K:K,'Results vs Forecast'!K:K)</f>
        <v>#N/A</v>
      </c>
    </row>
    <row r="2414" spans="1:29" hidden="1">
      <c r="A2414" s="39"/>
      <c r="B2414" s="1" t="s">
        <v>700</v>
      </c>
      <c r="C2414" s="1" t="s">
        <v>1370</v>
      </c>
      <c r="D2414" s="1" t="s">
        <v>17</v>
      </c>
      <c r="E2414" s="1" t="s">
        <v>17</v>
      </c>
      <c r="F2414" s="2">
        <v>45535</v>
      </c>
      <c r="G2414" s="2">
        <v>45505</v>
      </c>
      <c r="H2414" s="1" t="s">
        <v>6077</v>
      </c>
      <c r="I2414" s="1" t="s">
        <v>6078</v>
      </c>
      <c r="J2414" s="1" t="s">
        <v>593</v>
      </c>
      <c r="K2414" s="1" t="s">
        <v>842</v>
      </c>
      <c r="L2414" s="1" t="s">
        <v>1809</v>
      </c>
      <c r="M2414" s="1"/>
      <c r="N2414" s="1"/>
      <c r="O2414" s="1"/>
      <c r="P2414" s="40">
        <v>174.08103305213277</v>
      </c>
      <c r="Q2414" s="37" t="str">
        <f>IF(C2414="ForthPoint","ForthPoint",IF(D2414="Intercompany",_xlfn.XLOOKUP(E2414,'Dept Lookup'!B:B,'Dept Lookup'!A:A),Modified!D2414))</f>
        <v>Data Engineering</v>
      </c>
      <c r="R2414" t="str">
        <f t="shared" si="189"/>
        <v>MasterCard</v>
      </c>
      <c r="S2414" s="1" t="s">
        <v>707</v>
      </c>
      <c r="T2414">
        <f t="shared" si="190"/>
        <v>0</v>
      </c>
      <c r="U2414" s="25" t="str">
        <f>IF(K2414&gt;0,K2414,_xlfn.XLOOKUP(M2414,'Client Lookup'!L:L,'Client Lookup'!N:N))</f>
        <v>25146</v>
      </c>
      <c r="V2414" t="str">
        <f>_xlfn.XLOOKUP(_xlfn.NUMBERVALUE(U2414),'Project Lookup'!X:X,'Project Lookup'!B:B)</f>
        <v>Mastercard SOW #6</v>
      </c>
      <c r="X2414" t="str">
        <f t="shared" si="191"/>
        <v>461 Session M Inc. : 974 Mastercard SOW #6</v>
      </c>
      <c r="Y2414" t="str">
        <f t="shared" si="192"/>
        <v>461 Session M Inc.</v>
      </c>
      <c r="Z2414" t="str">
        <f t="shared" si="193"/>
        <v>461 Session M Inc.</v>
      </c>
      <c r="AA2414" t="str">
        <f>_xlfn.XLOOKUP(Z2414,'Client Lookup'!A:A,'Client Lookup'!C:C)</f>
        <v>MasterCard</v>
      </c>
      <c r="AC2414" t="e">
        <f>_xlfn.XLOOKUP(K2414,'Results vs Forecast'!K:K,'Results vs Forecast'!K:K)</f>
        <v>#N/A</v>
      </c>
    </row>
    <row r="2415" spans="1:29" hidden="1">
      <c r="A2415" s="39"/>
      <c r="B2415" s="1" t="s">
        <v>700</v>
      </c>
      <c r="C2415" s="1" t="s">
        <v>1370</v>
      </c>
      <c r="D2415" s="1" t="s">
        <v>17</v>
      </c>
      <c r="E2415" s="1" t="s">
        <v>17</v>
      </c>
      <c r="F2415" s="2">
        <v>45535</v>
      </c>
      <c r="G2415" s="2">
        <v>45505</v>
      </c>
      <c r="H2415" s="1" t="s">
        <v>6079</v>
      </c>
      <c r="I2415" s="1" t="s">
        <v>6080</v>
      </c>
      <c r="J2415" s="1" t="s">
        <v>620</v>
      </c>
      <c r="K2415" s="1" t="s">
        <v>862</v>
      </c>
      <c r="L2415" s="1" t="s">
        <v>3343</v>
      </c>
      <c r="M2415" s="1"/>
      <c r="N2415" s="1"/>
      <c r="O2415" s="1"/>
      <c r="P2415" s="40">
        <v>240.11176972707966</v>
      </c>
      <c r="Q2415" s="37" t="str">
        <f>IF(C2415="ForthPoint","ForthPoint",IF(D2415="Intercompany",_xlfn.XLOOKUP(E2415,'Dept Lookup'!B:B,'Dept Lookup'!A:A),Modified!D2415))</f>
        <v>Data Engineering</v>
      </c>
      <c r="R2415" t="str">
        <f t="shared" si="189"/>
        <v>Sincera</v>
      </c>
      <c r="S2415" s="1" t="s">
        <v>707</v>
      </c>
      <c r="T2415">
        <f t="shared" si="190"/>
        <v>0</v>
      </c>
      <c r="U2415" s="25" t="str">
        <f>IF(K2415&gt;0,K2415,_xlfn.XLOOKUP(M2415,'Client Lookup'!L:L,'Client Lookup'!N:N))</f>
        <v>28145</v>
      </c>
      <c r="V2415" t="str">
        <f>_xlfn.XLOOKUP(_xlfn.NUMBERVALUE(U2415),'Project Lookup'!X:X,'Project Lookup'!B:B)</f>
        <v>Sincera SOW 4 - DE Team</v>
      </c>
      <c r="X2415" t="str">
        <f t="shared" si="191"/>
        <v>465 Sincera Technologies LLC : 1146 Sincera SOW 4 - DE Team</v>
      </c>
      <c r="Y2415" t="str">
        <f t="shared" si="192"/>
        <v>465 Sincera Technologies LLC</v>
      </c>
      <c r="Z2415" t="str">
        <f t="shared" si="193"/>
        <v>465 Sincera Technologies LLC</v>
      </c>
      <c r="AA2415" t="str">
        <f>_xlfn.XLOOKUP(Z2415,'Client Lookup'!A:A,'Client Lookup'!C:C)</f>
        <v>Sincera</v>
      </c>
      <c r="AC2415" t="e">
        <f>_xlfn.XLOOKUP(K2415,'Results vs Forecast'!K:K,'Results vs Forecast'!K:K)</f>
        <v>#N/A</v>
      </c>
    </row>
    <row r="2416" spans="1:29" hidden="1">
      <c r="A2416" s="39"/>
      <c r="B2416" s="1" t="s">
        <v>700</v>
      </c>
      <c r="C2416" s="1" t="s">
        <v>1370</v>
      </c>
      <c r="D2416" s="1" t="s">
        <v>17</v>
      </c>
      <c r="E2416" s="1" t="s">
        <v>17</v>
      </c>
      <c r="F2416" s="2">
        <v>45535</v>
      </c>
      <c r="G2416" s="2">
        <v>45505</v>
      </c>
      <c r="H2416" s="1" t="s">
        <v>6081</v>
      </c>
      <c r="I2416" s="1" t="s">
        <v>6082</v>
      </c>
      <c r="J2416" s="1" t="s">
        <v>642</v>
      </c>
      <c r="K2416" s="1" t="s">
        <v>881</v>
      </c>
      <c r="L2416" s="1" t="s">
        <v>3416</v>
      </c>
      <c r="M2416" s="1"/>
      <c r="N2416" s="1"/>
      <c r="O2416" s="1"/>
      <c r="P2416" s="40">
        <v>560.2607960298526</v>
      </c>
      <c r="Q2416" s="37" t="str">
        <f>IF(C2416="ForthPoint","ForthPoint",IF(D2416="Intercompany",_xlfn.XLOOKUP(E2416,'Dept Lookup'!B:B,'Dept Lookup'!A:A),Modified!D2416))</f>
        <v>Data Engineering</v>
      </c>
      <c r="R2416" t="str">
        <f t="shared" si="189"/>
        <v>The Blackstone Group</v>
      </c>
      <c r="S2416" s="1" t="s">
        <v>707</v>
      </c>
      <c r="T2416">
        <f t="shared" si="190"/>
        <v>0</v>
      </c>
      <c r="U2416" s="25" t="str">
        <f>IF(K2416&gt;0,K2416,_xlfn.XLOOKUP(M2416,'Client Lookup'!L:L,'Client Lookup'!N:N))</f>
        <v>32036</v>
      </c>
      <c r="V2416" t="str">
        <f>_xlfn.XLOOKUP(_xlfn.NUMBERVALUE(U2416),'Project Lookup'!X:X,'Project Lookup'!B:B)</f>
        <v>Blackstone - Python Engineers (James Team)</v>
      </c>
      <c r="X2416" t="str">
        <f t="shared" si="191"/>
        <v>468 Blackstone Inc. : 1255 Blackstone - Python Engineers (James Team)</v>
      </c>
      <c r="Y2416" t="str">
        <f t="shared" si="192"/>
        <v>468 Blackstone Inc.</v>
      </c>
      <c r="Z2416" t="str">
        <f t="shared" si="193"/>
        <v>468 Blackstone Inc.</v>
      </c>
      <c r="AA2416" t="str">
        <f>_xlfn.XLOOKUP(Z2416,'Client Lookup'!A:A,'Client Lookup'!C:C)</f>
        <v>The Blackstone Group</v>
      </c>
      <c r="AC2416" t="e">
        <f>_xlfn.XLOOKUP(K2416,'Results vs Forecast'!K:K,'Results vs Forecast'!K:K)</f>
        <v>#N/A</v>
      </c>
    </row>
    <row r="2417" spans="1:29" hidden="1">
      <c r="A2417" s="39"/>
      <c r="B2417" s="1" t="s">
        <v>700</v>
      </c>
      <c r="C2417" s="1" t="s">
        <v>1370</v>
      </c>
      <c r="D2417" s="1" t="s">
        <v>17</v>
      </c>
      <c r="E2417" s="1" t="s">
        <v>17</v>
      </c>
      <c r="F2417" s="2">
        <v>45535</v>
      </c>
      <c r="G2417" s="2">
        <v>45505</v>
      </c>
      <c r="H2417" s="1" t="s">
        <v>6083</v>
      </c>
      <c r="I2417" s="1" t="s">
        <v>6084</v>
      </c>
      <c r="J2417" s="1" t="s">
        <v>593</v>
      </c>
      <c r="K2417" s="1" t="s">
        <v>842</v>
      </c>
      <c r="L2417" s="1" t="s">
        <v>1809</v>
      </c>
      <c r="M2417" s="1"/>
      <c r="N2417" s="1"/>
      <c r="O2417" s="1"/>
      <c r="P2417" s="40">
        <v>416.19373419360477</v>
      </c>
      <c r="Q2417" s="37" t="str">
        <f>IF(C2417="ForthPoint","ForthPoint",IF(D2417="Intercompany",_xlfn.XLOOKUP(E2417,'Dept Lookup'!B:B,'Dept Lookup'!A:A),Modified!D2417))</f>
        <v>Data Engineering</v>
      </c>
      <c r="R2417" t="str">
        <f t="shared" si="189"/>
        <v>MasterCard</v>
      </c>
      <c r="S2417" s="1" t="s">
        <v>707</v>
      </c>
      <c r="T2417">
        <f t="shared" si="190"/>
        <v>0</v>
      </c>
      <c r="U2417" s="25" t="str">
        <f>IF(K2417&gt;0,K2417,_xlfn.XLOOKUP(M2417,'Client Lookup'!L:L,'Client Lookup'!N:N))</f>
        <v>25146</v>
      </c>
      <c r="V2417" t="str">
        <f>_xlfn.XLOOKUP(_xlfn.NUMBERVALUE(U2417),'Project Lookup'!X:X,'Project Lookup'!B:B)</f>
        <v>Mastercard SOW #6</v>
      </c>
      <c r="X2417" t="str">
        <f t="shared" si="191"/>
        <v>461 Session M Inc. : 974 Mastercard SOW #6</v>
      </c>
      <c r="Y2417" t="str">
        <f t="shared" si="192"/>
        <v>461 Session M Inc.</v>
      </c>
      <c r="Z2417" t="str">
        <f t="shared" si="193"/>
        <v>461 Session M Inc.</v>
      </c>
      <c r="AA2417" t="str">
        <f>_xlfn.XLOOKUP(Z2417,'Client Lookup'!A:A,'Client Lookup'!C:C)</f>
        <v>MasterCard</v>
      </c>
      <c r="AC2417" t="e">
        <f>_xlfn.XLOOKUP(K2417,'Results vs Forecast'!K:K,'Results vs Forecast'!K:K)</f>
        <v>#N/A</v>
      </c>
    </row>
    <row r="2418" spans="1:29" hidden="1">
      <c r="A2418" s="39"/>
      <c r="B2418" s="1" t="s">
        <v>700</v>
      </c>
      <c r="C2418" s="1" t="s">
        <v>1370</v>
      </c>
      <c r="D2418" s="1" t="s">
        <v>17</v>
      </c>
      <c r="E2418" s="1" t="s">
        <v>17</v>
      </c>
      <c r="F2418" s="2">
        <v>45535</v>
      </c>
      <c r="G2418" s="2">
        <v>45505</v>
      </c>
      <c r="H2418" s="1" t="s">
        <v>6085</v>
      </c>
      <c r="I2418" s="1" t="s">
        <v>6086</v>
      </c>
      <c r="J2418" s="1" t="s">
        <v>638</v>
      </c>
      <c r="K2418" s="1" t="s">
        <v>885</v>
      </c>
      <c r="L2418" s="1" t="s">
        <v>3435</v>
      </c>
      <c r="M2418" s="1"/>
      <c r="N2418" s="1"/>
      <c r="O2418" s="1"/>
      <c r="P2418" s="40">
        <v>536.24961905714463</v>
      </c>
      <c r="Q2418" s="37" t="str">
        <f>IF(C2418="ForthPoint","ForthPoint",IF(D2418="Intercompany",_xlfn.XLOOKUP(E2418,'Dept Lookup'!B:B,'Dept Lookup'!A:A),Modified!D2418))</f>
        <v>Data Engineering</v>
      </c>
      <c r="R2418" t="str">
        <f t="shared" si="189"/>
        <v>The Blackstone Group</v>
      </c>
      <c r="S2418" s="1" t="s">
        <v>707</v>
      </c>
      <c r="T2418">
        <f t="shared" si="190"/>
        <v>0</v>
      </c>
      <c r="U2418" s="25" t="str">
        <f>IF(K2418&gt;0,K2418,_xlfn.XLOOKUP(M2418,'Client Lookup'!L:L,'Client Lookup'!N:N))</f>
        <v>28140</v>
      </c>
      <c r="V2418" t="str">
        <f>_xlfn.XLOOKUP(_xlfn.NUMBERVALUE(U2418),'Project Lookup'!X:X,'Project Lookup'!B:B)</f>
        <v>Blackstone - SOW#16 - Exec Office Team (.Net)</v>
      </c>
      <c r="X2418" t="str">
        <f t="shared" si="191"/>
        <v>468 Blackstone Inc. : 1141 Blackstone - SOW#16 - Exec Office Team (.Net)</v>
      </c>
      <c r="Y2418" t="str">
        <f t="shared" si="192"/>
        <v>468 Blackstone Inc.</v>
      </c>
      <c r="Z2418" t="str">
        <f t="shared" si="193"/>
        <v>468 Blackstone Inc.</v>
      </c>
      <c r="AA2418" t="str">
        <f>_xlfn.XLOOKUP(Z2418,'Client Lookup'!A:A,'Client Lookup'!C:C)</f>
        <v>The Blackstone Group</v>
      </c>
      <c r="AC2418" t="e">
        <f>_xlfn.XLOOKUP(K2418,'Results vs Forecast'!K:K,'Results vs Forecast'!K:K)</f>
        <v>#N/A</v>
      </c>
    </row>
    <row r="2419" spans="1:29" hidden="1">
      <c r="A2419" s="39"/>
      <c r="B2419" s="1" t="s">
        <v>700</v>
      </c>
      <c r="C2419" s="1" t="s">
        <v>1370</v>
      </c>
      <c r="D2419" s="1" t="s">
        <v>17</v>
      </c>
      <c r="E2419" s="1" t="s">
        <v>17</v>
      </c>
      <c r="F2419" s="2">
        <v>45535</v>
      </c>
      <c r="G2419" s="2">
        <v>45505</v>
      </c>
      <c r="H2419" s="1" t="s">
        <v>6087</v>
      </c>
      <c r="I2419" s="1" t="s">
        <v>6088</v>
      </c>
      <c r="J2419" s="1" t="s">
        <v>913</v>
      </c>
      <c r="K2419" s="1" t="s">
        <v>894</v>
      </c>
      <c r="L2419" s="1" t="s">
        <v>3327</v>
      </c>
      <c r="M2419" s="1"/>
      <c r="N2419" s="1"/>
      <c r="O2419" s="1"/>
      <c r="P2419" s="40">
        <v>560.2607960298526</v>
      </c>
      <c r="Q2419" s="37" t="str">
        <f>IF(C2419="ForthPoint","ForthPoint",IF(D2419="Intercompany",_xlfn.XLOOKUP(E2419,'Dept Lookup'!B:B,'Dept Lookup'!A:A),Modified!D2419))</f>
        <v>Data Engineering</v>
      </c>
      <c r="R2419" t="str">
        <f t="shared" si="189"/>
        <v>The Blackstone Group</v>
      </c>
      <c r="S2419" s="1" t="s">
        <v>707</v>
      </c>
      <c r="T2419">
        <f t="shared" si="190"/>
        <v>0</v>
      </c>
      <c r="U2419" s="25" t="str">
        <f>IF(K2419&gt;0,K2419,_xlfn.XLOOKUP(M2419,'Client Lookup'!L:L,'Client Lookup'!N:N))</f>
        <v>32037</v>
      </c>
      <c r="V2419" t="str">
        <f>_xlfn.XLOOKUP(_xlfn.NUMBERVALUE(U2419),'Project Lookup'!X:X,'Project Lookup'!B:B)</f>
        <v>Blackstone - SOW#26 BE Engineer Insurance Team (Scott S.)</v>
      </c>
      <c r="X2419" t="str">
        <f t="shared" si="191"/>
        <v>468 Blackstone Inc. : 1256 Blackstone - SOW#26 BE Engineer Insurance Team (Scott S.)</v>
      </c>
      <c r="Y2419" t="str">
        <f t="shared" si="192"/>
        <v>468 Blackstone Inc.</v>
      </c>
      <c r="Z2419" t="str">
        <f t="shared" si="193"/>
        <v>468 Blackstone Inc.</v>
      </c>
      <c r="AA2419" t="str">
        <f>_xlfn.XLOOKUP(Z2419,'Client Lookup'!A:A,'Client Lookup'!C:C)</f>
        <v>The Blackstone Group</v>
      </c>
      <c r="AC2419" t="e">
        <f>_xlfn.XLOOKUP(K2419,'Results vs Forecast'!K:K,'Results vs Forecast'!K:K)</f>
        <v>#N/A</v>
      </c>
    </row>
    <row r="2420" spans="1:29" hidden="1">
      <c r="A2420" s="39"/>
      <c r="B2420" s="1" t="s">
        <v>700</v>
      </c>
      <c r="C2420" s="1" t="s">
        <v>1370</v>
      </c>
      <c r="D2420" s="1" t="s">
        <v>17</v>
      </c>
      <c r="E2420" s="1" t="s">
        <v>17</v>
      </c>
      <c r="F2420" s="2">
        <v>45535</v>
      </c>
      <c r="G2420" s="2">
        <v>45505</v>
      </c>
      <c r="H2420" s="1" t="s">
        <v>6089</v>
      </c>
      <c r="I2420" s="1" t="s">
        <v>6090</v>
      </c>
      <c r="J2420" s="1" t="s">
        <v>814</v>
      </c>
      <c r="K2420" s="1" t="s">
        <v>801</v>
      </c>
      <c r="L2420" s="1" t="s">
        <v>4168</v>
      </c>
      <c r="M2420" s="1"/>
      <c r="N2420" s="1"/>
      <c r="O2420" s="1"/>
      <c r="P2420" s="40">
        <v>544.25334471471388</v>
      </c>
      <c r="Q2420" s="37" t="str">
        <f>IF(C2420="ForthPoint","ForthPoint",IF(D2420="Intercompany",_xlfn.XLOOKUP(E2420,'Dept Lookup'!B:B,'Dept Lookup'!A:A),Modified!D2420))</f>
        <v>Data Engineering</v>
      </c>
      <c r="R2420" t="str">
        <f t="shared" si="189"/>
        <v>Globalization Partners</v>
      </c>
      <c r="S2420" s="1" t="s">
        <v>707</v>
      </c>
      <c r="T2420">
        <f t="shared" si="190"/>
        <v>0</v>
      </c>
      <c r="U2420" s="25" t="str">
        <f>IF(K2420&gt;0,K2420,_xlfn.XLOOKUP(M2420,'Client Lookup'!L:L,'Client Lookup'!N:N))</f>
        <v>36408</v>
      </c>
      <c r="V2420" t="str">
        <f>_xlfn.XLOOKUP(_xlfn.NUMBERVALUE(U2420),'Project Lookup'!X:X,'Project Lookup'!B:B)</f>
        <v>Globalization Partners SOW #38 - Data Engineering Team Renewal</v>
      </c>
      <c r="X2420" t="str">
        <f t="shared" si="191"/>
        <v>460 Globalization Partners Inc. : 1365 Globalization Partners SOW #38 - Data Engineering Team Renewal</v>
      </c>
      <c r="Y2420" t="str">
        <f t="shared" si="192"/>
        <v>460 Globalization Partners Inc.</v>
      </c>
      <c r="Z2420" t="str">
        <f t="shared" si="193"/>
        <v>460 Globalization Partners Inc.</v>
      </c>
      <c r="AA2420" t="str">
        <f>_xlfn.XLOOKUP(Z2420,'Client Lookup'!A:A,'Client Lookup'!C:C)</f>
        <v>Globalization Partners</v>
      </c>
      <c r="AC2420" t="e">
        <f>_xlfn.XLOOKUP(K2420,'Results vs Forecast'!K:K,'Results vs Forecast'!K:K)</f>
        <v>#N/A</v>
      </c>
    </row>
    <row r="2421" spans="1:29" hidden="1">
      <c r="A2421" s="39"/>
      <c r="B2421" s="1" t="s">
        <v>700</v>
      </c>
      <c r="C2421" s="1" t="s">
        <v>1370</v>
      </c>
      <c r="D2421" s="1" t="s">
        <v>17</v>
      </c>
      <c r="E2421" s="1" t="s">
        <v>17</v>
      </c>
      <c r="F2421" s="2">
        <v>45535</v>
      </c>
      <c r="G2421" s="2">
        <v>45505</v>
      </c>
      <c r="H2421" s="1" t="s">
        <v>6091</v>
      </c>
      <c r="I2421" s="1" t="s">
        <v>6092</v>
      </c>
      <c r="J2421" s="1" t="s">
        <v>645</v>
      </c>
      <c r="K2421" s="1" t="s">
        <v>891</v>
      </c>
      <c r="L2421" s="1" t="s">
        <v>3332</v>
      </c>
      <c r="M2421" s="1"/>
      <c r="N2421" s="1"/>
      <c r="O2421" s="1"/>
      <c r="P2421" s="40">
        <v>560.2607960298526</v>
      </c>
      <c r="Q2421" s="37" t="str">
        <f>IF(C2421="ForthPoint","ForthPoint",IF(D2421="Intercompany",_xlfn.XLOOKUP(E2421,'Dept Lookup'!B:B,'Dept Lookup'!A:A),Modified!D2421))</f>
        <v>Data Engineering</v>
      </c>
      <c r="R2421" t="str">
        <f t="shared" si="189"/>
        <v>The Blackstone Group</v>
      </c>
      <c r="S2421" s="1" t="s">
        <v>707</v>
      </c>
      <c r="T2421">
        <f t="shared" si="190"/>
        <v>0</v>
      </c>
      <c r="U2421" s="25" t="str">
        <f>IF(K2421&gt;0,K2421,_xlfn.XLOOKUP(M2421,'Client Lookup'!L:L,'Client Lookup'!N:N))</f>
        <v>25160</v>
      </c>
      <c r="V2421" t="str">
        <f>_xlfn.XLOOKUP(_xlfn.NUMBERVALUE(U2421),'Project Lookup'!X:X,'Project Lookup'!B:B)</f>
        <v>Blackstone SOW #12</v>
      </c>
      <c r="X2421" t="str">
        <f t="shared" si="191"/>
        <v>468 Blackstone Inc. : 988 Blackstone SOW #12</v>
      </c>
      <c r="Y2421" t="str">
        <f t="shared" si="192"/>
        <v>468 Blackstone Inc.</v>
      </c>
      <c r="Z2421" t="str">
        <f t="shared" si="193"/>
        <v>468 Blackstone Inc.</v>
      </c>
      <c r="AA2421" t="str">
        <f>_xlfn.XLOOKUP(Z2421,'Client Lookup'!A:A,'Client Lookup'!C:C)</f>
        <v>The Blackstone Group</v>
      </c>
      <c r="AC2421" t="e">
        <f>_xlfn.XLOOKUP(K2421,'Results vs Forecast'!K:K,'Results vs Forecast'!K:K)</f>
        <v>#N/A</v>
      </c>
    </row>
    <row r="2422" spans="1:29" hidden="1">
      <c r="A2422" s="39"/>
      <c r="B2422" s="1" t="s">
        <v>700</v>
      </c>
      <c r="C2422" s="1" t="s">
        <v>1370</v>
      </c>
      <c r="D2422" s="1" t="s">
        <v>17</v>
      </c>
      <c r="E2422" s="1" t="s">
        <v>17</v>
      </c>
      <c r="F2422" s="2">
        <v>45535</v>
      </c>
      <c r="G2422" s="2">
        <v>45505</v>
      </c>
      <c r="H2422" s="1" t="s">
        <v>6093</v>
      </c>
      <c r="I2422" s="1" t="s">
        <v>6094</v>
      </c>
      <c r="J2422" s="1" t="s">
        <v>799</v>
      </c>
      <c r="K2422" s="1" t="s">
        <v>797</v>
      </c>
      <c r="L2422" s="1" t="s">
        <v>3338</v>
      </c>
      <c r="M2422" s="1"/>
      <c r="N2422" s="1"/>
      <c r="O2422" s="1"/>
      <c r="P2422" s="40">
        <v>160.07451315138644</v>
      </c>
      <c r="Q2422" s="37" t="str">
        <f>IF(C2422="ForthPoint","ForthPoint",IF(D2422="Intercompany",_xlfn.XLOOKUP(E2422,'Dept Lookup'!B:B,'Dept Lookup'!A:A),Modified!D2422))</f>
        <v>Data Engineering</v>
      </c>
      <c r="R2422" t="str">
        <f t="shared" si="189"/>
        <v>Fedefarma</v>
      </c>
      <c r="S2422" s="1" t="s">
        <v>707</v>
      </c>
      <c r="T2422">
        <f t="shared" si="190"/>
        <v>0</v>
      </c>
      <c r="U2422" s="25" t="str">
        <f>IF(K2422&gt;0,K2422,_xlfn.XLOOKUP(M2422,'Client Lookup'!L:L,'Client Lookup'!N:N))</f>
        <v>28678</v>
      </c>
      <c r="V2422" t="str">
        <f>_xlfn.XLOOKUP(_xlfn.NUMBERVALUE(U2422),'Project Lookup'!X:X,'Project Lookup'!B:B)</f>
        <v>Fedefarma: Landing Zone Assessment &amp; Recommendation Phase</v>
      </c>
      <c r="X2422" t="str">
        <f t="shared" si="191"/>
        <v>456 ICC in Montevideo represents Blend360 : 1166 Fedefarma: Landing Zone Assessment &amp; Recommendation Phase</v>
      </c>
      <c r="Y2422" t="str">
        <f t="shared" si="192"/>
        <v>456 ICC in Montevideo represents Blend360</v>
      </c>
      <c r="Z2422" t="str">
        <f t="shared" si="193"/>
        <v>456 ICC in Montevideo represents Blend360</v>
      </c>
      <c r="AA2422" t="str">
        <f>_xlfn.XLOOKUP(Z2422,'Client Lookup'!A:A,'Client Lookup'!C:C)</f>
        <v>Fedefarma</v>
      </c>
      <c r="AC2422" t="e">
        <f>_xlfn.XLOOKUP(K2422,'Results vs Forecast'!K:K,'Results vs Forecast'!K:K)</f>
        <v>#N/A</v>
      </c>
    </row>
    <row r="2423" spans="1:29" hidden="1">
      <c r="A2423" s="39"/>
      <c r="B2423" s="1" t="s">
        <v>700</v>
      </c>
      <c r="C2423" s="1" t="s">
        <v>1370</v>
      </c>
      <c r="D2423" s="1" t="s">
        <v>17</v>
      </c>
      <c r="E2423" s="1" t="s">
        <v>17</v>
      </c>
      <c r="F2423" s="2">
        <v>45535</v>
      </c>
      <c r="G2423" s="2">
        <v>45505</v>
      </c>
      <c r="H2423" s="1" t="s">
        <v>6095</v>
      </c>
      <c r="I2423" s="1" t="s">
        <v>6096</v>
      </c>
      <c r="J2423" s="1" t="s">
        <v>593</v>
      </c>
      <c r="K2423" s="1" t="s">
        <v>842</v>
      </c>
      <c r="L2423" s="1" t="s">
        <v>1809</v>
      </c>
      <c r="M2423" s="1"/>
      <c r="N2423" s="1"/>
      <c r="O2423" s="1"/>
      <c r="P2423" s="40">
        <v>400.1862828784661</v>
      </c>
      <c r="Q2423" s="37" t="str">
        <f>IF(C2423="ForthPoint","ForthPoint",IF(D2423="Intercompany",_xlfn.XLOOKUP(E2423,'Dept Lookup'!B:B,'Dept Lookup'!A:A),Modified!D2423))</f>
        <v>Data Engineering</v>
      </c>
      <c r="R2423" t="str">
        <f t="shared" si="189"/>
        <v>MasterCard</v>
      </c>
      <c r="S2423" s="1" t="s">
        <v>707</v>
      </c>
      <c r="T2423">
        <f t="shared" si="190"/>
        <v>0</v>
      </c>
      <c r="U2423" s="25" t="str">
        <f>IF(K2423&gt;0,K2423,_xlfn.XLOOKUP(M2423,'Client Lookup'!L:L,'Client Lookup'!N:N))</f>
        <v>25146</v>
      </c>
      <c r="V2423" t="str">
        <f>_xlfn.XLOOKUP(_xlfn.NUMBERVALUE(U2423),'Project Lookup'!X:X,'Project Lookup'!B:B)</f>
        <v>Mastercard SOW #6</v>
      </c>
      <c r="X2423" t="str">
        <f t="shared" si="191"/>
        <v>461 Session M Inc. : 974 Mastercard SOW #6</v>
      </c>
      <c r="Y2423" t="str">
        <f t="shared" si="192"/>
        <v>461 Session M Inc.</v>
      </c>
      <c r="Z2423" t="str">
        <f t="shared" si="193"/>
        <v>461 Session M Inc.</v>
      </c>
      <c r="AA2423" t="str">
        <f>_xlfn.XLOOKUP(Z2423,'Client Lookup'!A:A,'Client Lookup'!C:C)</f>
        <v>MasterCard</v>
      </c>
      <c r="AC2423" t="e">
        <f>_xlfn.XLOOKUP(K2423,'Results vs Forecast'!K:K,'Results vs Forecast'!K:K)</f>
        <v>#N/A</v>
      </c>
    </row>
    <row r="2424" spans="1:29" hidden="1">
      <c r="A2424" s="39"/>
      <c r="B2424" s="1" t="s">
        <v>700</v>
      </c>
      <c r="C2424" s="1" t="s">
        <v>1390</v>
      </c>
      <c r="D2424" s="1" t="s">
        <v>17</v>
      </c>
      <c r="E2424" s="1" t="s">
        <v>17</v>
      </c>
      <c r="F2424" s="2">
        <v>45535</v>
      </c>
      <c r="G2424" s="2">
        <v>45505</v>
      </c>
      <c r="H2424" s="1" t="s">
        <v>6097</v>
      </c>
      <c r="I2424" s="1" t="s">
        <v>6098</v>
      </c>
      <c r="J2424" s="1" t="s">
        <v>2231</v>
      </c>
      <c r="K2424" s="1" t="s">
        <v>2232</v>
      </c>
      <c r="L2424" s="1" t="s">
        <v>2233</v>
      </c>
      <c r="M2424" s="1"/>
      <c r="N2424" s="1"/>
      <c r="O2424" s="1"/>
      <c r="P2424" s="40">
        <v>28566.588950344831</v>
      </c>
      <c r="Q2424" s="37" t="str">
        <f>IF(C2424="ForthPoint","ForthPoint",IF(D2424="Intercompany",_xlfn.XLOOKUP(E2424,'Dept Lookup'!B:B,'Dept Lookup'!A:A),Modified!D2424))</f>
        <v>ForthPoint</v>
      </c>
      <c r="R2424" t="str">
        <f t="shared" si="189"/>
        <v>Fedefarma</v>
      </c>
      <c r="S2424" s="1" t="s">
        <v>707</v>
      </c>
      <c r="T2424">
        <f t="shared" si="190"/>
        <v>0</v>
      </c>
      <c r="U2424" s="25" t="str">
        <f>IF(K2424&gt;0,K2424,_xlfn.XLOOKUP(M2424,'Client Lookup'!L:L,'Client Lookup'!N:N))</f>
        <v>35576</v>
      </c>
      <c r="V2424" t="str">
        <f>_xlfn.XLOOKUP(_xlfn.NUMBERVALUE(U2424),'Project Lookup'!X:X,'Project Lookup'!B:B)</f>
        <v>Landing Zone Implementation Phase</v>
      </c>
      <c r="X2424" t="str">
        <f t="shared" si="191"/>
        <v>490 FEDERACIÓ FARMACÈUTICA, S.C.C.L : 1343 Landing Zone Implementation Phase</v>
      </c>
      <c r="Y2424" t="str">
        <f t="shared" si="192"/>
        <v>490 FEDERACIÓ FARMACÈUTICA, S.C.C.L</v>
      </c>
      <c r="Z2424" t="str">
        <f t="shared" si="193"/>
        <v>490 FEDERACIÓ FARMACÈUTICA, S.C.C.L</v>
      </c>
      <c r="AA2424" t="str">
        <f>_xlfn.XLOOKUP(Z2424,'Client Lookup'!A:A,'Client Lookup'!C:C)</f>
        <v>Fedefarma</v>
      </c>
      <c r="AC2424" t="e">
        <f>_xlfn.XLOOKUP(K2424,'Results vs Forecast'!K:K,'Results vs Forecast'!K:K)</f>
        <v>#N/A</v>
      </c>
    </row>
    <row r="2425" spans="1:29" hidden="1">
      <c r="A2425" s="39"/>
      <c r="B2425" s="1" t="s">
        <v>700</v>
      </c>
      <c r="C2425" s="1" t="s">
        <v>1370</v>
      </c>
      <c r="D2425" s="1" t="s">
        <v>17</v>
      </c>
      <c r="E2425" s="1" t="s">
        <v>17</v>
      </c>
      <c r="F2425" s="2">
        <v>45535</v>
      </c>
      <c r="G2425" s="2">
        <v>45505</v>
      </c>
      <c r="H2425" s="1" t="s">
        <v>6099</v>
      </c>
      <c r="I2425" s="1" t="s">
        <v>6100</v>
      </c>
      <c r="J2425" s="1" t="s">
        <v>812</v>
      </c>
      <c r="K2425" s="1" t="s">
        <v>795</v>
      </c>
      <c r="L2425" s="1" t="s">
        <v>3324</v>
      </c>
      <c r="M2425" s="1"/>
      <c r="N2425" s="1"/>
      <c r="O2425" s="1"/>
      <c r="P2425" s="40">
        <v>504.23471642686729</v>
      </c>
      <c r="Q2425" s="37" t="str">
        <f>IF(C2425="ForthPoint","ForthPoint",IF(D2425="Intercompany",_xlfn.XLOOKUP(E2425,'Dept Lookup'!B:B,'Dept Lookup'!A:A),Modified!D2425))</f>
        <v>Data Engineering</v>
      </c>
      <c r="R2425" t="str">
        <f t="shared" si="189"/>
        <v>Globalization Partners</v>
      </c>
      <c r="S2425" s="1" t="s">
        <v>707</v>
      </c>
      <c r="T2425">
        <f t="shared" si="190"/>
        <v>0</v>
      </c>
      <c r="U2425" s="25" t="str">
        <f>IF(K2425&gt;0,K2425,_xlfn.XLOOKUP(M2425,'Client Lookup'!L:L,'Client Lookup'!N:N))</f>
        <v>35885</v>
      </c>
      <c r="V2425" t="str">
        <f>_xlfn.XLOOKUP(_xlfn.NUMBERVALUE(U2425),'Project Lookup'!X:X,'Project Lookup'!B:B)</f>
        <v>Globalization Partners SOW #41 - Data Engineering Team Renewal</v>
      </c>
      <c r="X2425" t="str">
        <f t="shared" si="191"/>
        <v>460 Globalization Partners Inc. : 1349 Globalization Partners SOW #41 - Data Engineering Team Renewal</v>
      </c>
      <c r="Y2425" t="str">
        <f t="shared" si="192"/>
        <v>460 Globalization Partners Inc.</v>
      </c>
      <c r="Z2425" t="str">
        <f t="shared" si="193"/>
        <v>460 Globalization Partners Inc.</v>
      </c>
      <c r="AA2425" t="str">
        <f>_xlfn.XLOOKUP(Z2425,'Client Lookup'!A:A,'Client Lookup'!C:C)</f>
        <v>Globalization Partners</v>
      </c>
      <c r="AC2425" t="e">
        <f>_xlfn.XLOOKUP(K2425,'Results vs Forecast'!K:K,'Results vs Forecast'!K:K)</f>
        <v>#N/A</v>
      </c>
    </row>
    <row r="2426" spans="1:29" hidden="1">
      <c r="A2426" s="39"/>
      <c r="B2426" s="1" t="s">
        <v>700</v>
      </c>
      <c r="C2426" s="1" t="s">
        <v>1370</v>
      </c>
      <c r="D2426" s="1" t="s">
        <v>17</v>
      </c>
      <c r="E2426" s="1" t="s">
        <v>17</v>
      </c>
      <c r="F2426" s="2">
        <v>45535</v>
      </c>
      <c r="G2426" s="2">
        <v>45505</v>
      </c>
      <c r="H2426" s="1" t="s">
        <v>6101</v>
      </c>
      <c r="I2426" s="1" t="s">
        <v>6102</v>
      </c>
      <c r="J2426" s="1" t="s">
        <v>617</v>
      </c>
      <c r="K2426" s="1" t="s">
        <v>860</v>
      </c>
      <c r="L2426" s="1" t="s">
        <v>2892</v>
      </c>
      <c r="M2426" s="1"/>
      <c r="N2426" s="1"/>
      <c r="O2426" s="1"/>
      <c r="P2426" s="40">
        <v>210.0977985111947</v>
      </c>
      <c r="Q2426" s="37" t="str">
        <f>IF(C2426="ForthPoint","ForthPoint",IF(D2426="Intercompany",_xlfn.XLOOKUP(E2426,'Dept Lookup'!B:B,'Dept Lookup'!A:A),Modified!D2426))</f>
        <v>Data Engineering</v>
      </c>
      <c r="R2426" t="str">
        <f t="shared" si="189"/>
        <v>Roku</v>
      </c>
      <c r="S2426" s="1" t="s">
        <v>707</v>
      </c>
      <c r="T2426">
        <f t="shared" si="190"/>
        <v>0</v>
      </c>
      <c r="U2426" s="25" t="str">
        <f>IF(K2426&gt;0,K2426,_xlfn.XLOOKUP(M2426,'Client Lookup'!L:L,'Client Lookup'!N:N))</f>
        <v>25138</v>
      </c>
      <c r="V2426" t="str">
        <f>_xlfn.XLOOKUP(_xlfn.NUMBERVALUE(U2426),'Project Lookup'!X:X,'Project Lookup'!B:B)</f>
        <v>SOW#1 2024 - DE &amp; BI Team</v>
      </c>
      <c r="X2426" t="str">
        <f t="shared" si="191"/>
        <v>459 Roku Inc. : 966 SOW#1 2024 - DE &amp; BI Team</v>
      </c>
      <c r="Y2426" t="str">
        <f t="shared" si="192"/>
        <v>459 Roku Inc.</v>
      </c>
      <c r="Z2426" t="str">
        <f t="shared" si="193"/>
        <v>459 Roku Inc.</v>
      </c>
      <c r="AA2426" t="str">
        <f>_xlfn.XLOOKUP(Z2426,'Client Lookup'!A:A,'Client Lookup'!C:C)</f>
        <v>Roku</v>
      </c>
      <c r="AC2426" t="e">
        <f>_xlfn.XLOOKUP(K2426,'Results vs Forecast'!K:K,'Results vs Forecast'!K:K)</f>
        <v>#N/A</v>
      </c>
    </row>
    <row r="2427" spans="1:29" hidden="1">
      <c r="A2427" s="39"/>
      <c r="B2427" s="1" t="s">
        <v>700</v>
      </c>
      <c r="C2427" s="1" t="s">
        <v>1370</v>
      </c>
      <c r="D2427" s="1" t="s">
        <v>17</v>
      </c>
      <c r="E2427" s="1" t="s">
        <v>17</v>
      </c>
      <c r="F2427" s="2">
        <v>45535</v>
      </c>
      <c r="G2427" s="2">
        <v>45505</v>
      </c>
      <c r="H2427" s="1" t="s">
        <v>6103</v>
      </c>
      <c r="I2427" s="1" t="s">
        <v>6104</v>
      </c>
      <c r="J2427" s="1" t="s">
        <v>617</v>
      </c>
      <c r="K2427" s="1" t="s">
        <v>860</v>
      </c>
      <c r="L2427" s="1" t="s">
        <v>2892</v>
      </c>
      <c r="M2427" s="1"/>
      <c r="N2427" s="1"/>
      <c r="O2427" s="1"/>
      <c r="P2427" s="40">
        <v>432.20118550874338</v>
      </c>
      <c r="Q2427" s="37" t="str">
        <f>IF(C2427="ForthPoint","ForthPoint",IF(D2427="Intercompany",_xlfn.XLOOKUP(E2427,'Dept Lookup'!B:B,'Dept Lookup'!A:A),Modified!D2427))</f>
        <v>Data Engineering</v>
      </c>
      <c r="R2427" t="str">
        <f t="shared" si="189"/>
        <v>Roku</v>
      </c>
      <c r="S2427" s="1" t="s">
        <v>707</v>
      </c>
      <c r="T2427">
        <f t="shared" si="190"/>
        <v>0</v>
      </c>
      <c r="U2427" s="25" t="str">
        <f>IF(K2427&gt;0,K2427,_xlfn.XLOOKUP(M2427,'Client Lookup'!L:L,'Client Lookup'!N:N))</f>
        <v>25138</v>
      </c>
      <c r="V2427" t="str">
        <f>_xlfn.XLOOKUP(_xlfn.NUMBERVALUE(U2427),'Project Lookup'!X:X,'Project Lookup'!B:B)</f>
        <v>SOW#1 2024 - DE &amp; BI Team</v>
      </c>
      <c r="X2427" t="str">
        <f t="shared" si="191"/>
        <v>459 Roku Inc. : 966 SOW#1 2024 - DE &amp; BI Team</v>
      </c>
      <c r="Y2427" t="str">
        <f t="shared" si="192"/>
        <v>459 Roku Inc.</v>
      </c>
      <c r="Z2427" t="str">
        <f t="shared" si="193"/>
        <v>459 Roku Inc.</v>
      </c>
      <c r="AA2427" t="str">
        <f>_xlfn.XLOOKUP(Z2427,'Client Lookup'!A:A,'Client Lookup'!C:C)</f>
        <v>Roku</v>
      </c>
      <c r="AC2427" t="e">
        <f>_xlfn.XLOOKUP(K2427,'Results vs Forecast'!K:K,'Results vs Forecast'!K:K)</f>
        <v>#N/A</v>
      </c>
    </row>
    <row r="2428" spans="1:29" hidden="1">
      <c r="A2428" s="39"/>
      <c r="B2428" s="1" t="s">
        <v>700</v>
      </c>
      <c r="C2428" s="1" t="s">
        <v>1370</v>
      </c>
      <c r="D2428" s="1" t="s">
        <v>17</v>
      </c>
      <c r="E2428" s="1" t="s">
        <v>17</v>
      </c>
      <c r="F2428" s="2">
        <v>45535</v>
      </c>
      <c r="G2428" s="2">
        <v>45505</v>
      </c>
      <c r="H2428" s="1" t="s">
        <v>6105</v>
      </c>
      <c r="I2428" s="1" t="s">
        <v>6106</v>
      </c>
      <c r="J2428" s="1" t="s">
        <v>617</v>
      </c>
      <c r="K2428" s="1" t="s">
        <v>860</v>
      </c>
      <c r="L2428" s="1" t="s">
        <v>2892</v>
      </c>
      <c r="M2428" s="1"/>
      <c r="N2428" s="1"/>
      <c r="O2428" s="1"/>
      <c r="P2428" s="40">
        <v>360.16765459061952</v>
      </c>
      <c r="Q2428" s="37" t="str">
        <f>IF(C2428="ForthPoint","ForthPoint",IF(D2428="Intercompany",_xlfn.XLOOKUP(E2428,'Dept Lookup'!B:B,'Dept Lookup'!A:A),Modified!D2428))</f>
        <v>Data Engineering</v>
      </c>
      <c r="R2428" t="str">
        <f t="shared" si="189"/>
        <v>Roku</v>
      </c>
      <c r="S2428" s="1" t="s">
        <v>707</v>
      </c>
      <c r="T2428">
        <f t="shared" si="190"/>
        <v>0</v>
      </c>
      <c r="U2428" s="25" t="str">
        <f>IF(K2428&gt;0,K2428,_xlfn.XLOOKUP(M2428,'Client Lookup'!L:L,'Client Lookup'!N:N))</f>
        <v>25138</v>
      </c>
      <c r="V2428" t="str">
        <f>_xlfn.XLOOKUP(_xlfn.NUMBERVALUE(U2428),'Project Lookup'!X:X,'Project Lookup'!B:B)</f>
        <v>SOW#1 2024 - DE &amp; BI Team</v>
      </c>
      <c r="X2428" t="str">
        <f t="shared" si="191"/>
        <v>459 Roku Inc. : 966 SOW#1 2024 - DE &amp; BI Team</v>
      </c>
      <c r="Y2428" t="str">
        <f t="shared" si="192"/>
        <v>459 Roku Inc.</v>
      </c>
      <c r="Z2428" t="str">
        <f t="shared" si="193"/>
        <v>459 Roku Inc.</v>
      </c>
      <c r="AA2428" t="str">
        <f>_xlfn.XLOOKUP(Z2428,'Client Lookup'!A:A,'Client Lookup'!C:C)</f>
        <v>Roku</v>
      </c>
      <c r="AC2428" t="e">
        <f>_xlfn.XLOOKUP(K2428,'Results vs Forecast'!K:K,'Results vs Forecast'!K:K)</f>
        <v>#N/A</v>
      </c>
    </row>
    <row r="2429" spans="1:29" hidden="1">
      <c r="A2429" s="39"/>
      <c r="B2429" s="1" t="s">
        <v>700</v>
      </c>
      <c r="C2429" s="1" t="s">
        <v>1370</v>
      </c>
      <c r="D2429" s="1" t="s">
        <v>17</v>
      </c>
      <c r="E2429" s="1" t="s">
        <v>17</v>
      </c>
      <c r="F2429" s="2">
        <v>45535</v>
      </c>
      <c r="G2429" s="2">
        <v>45505</v>
      </c>
      <c r="H2429" s="1" t="s">
        <v>6107</v>
      </c>
      <c r="I2429" s="1" t="s">
        <v>6108</v>
      </c>
      <c r="J2429" s="1" t="s">
        <v>593</v>
      </c>
      <c r="K2429" s="1" t="s">
        <v>842</v>
      </c>
      <c r="L2429" s="1" t="s">
        <v>1809</v>
      </c>
      <c r="M2429" s="1"/>
      <c r="N2429" s="1"/>
      <c r="O2429" s="1"/>
      <c r="P2429" s="40">
        <v>416.19373419360477</v>
      </c>
      <c r="Q2429" s="37" t="str">
        <f>IF(C2429="ForthPoint","ForthPoint",IF(D2429="Intercompany",_xlfn.XLOOKUP(E2429,'Dept Lookup'!B:B,'Dept Lookup'!A:A),Modified!D2429))</f>
        <v>Data Engineering</v>
      </c>
      <c r="R2429" t="str">
        <f t="shared" si="189"/>
        <v>MasterCard</v>
      </c>
      <c r="S2429" s="1" t="s">
        <v>707</v>
      </c>
      <c r="T2429">
        <f t="shared" si="190"/>
        <v>0</v>
      </c>
      <c r="U2429" s="25" t="str">
        <f>IF(K2429&gt;0,K2429,_xlfn.XLOOKUP(M2429,'Client Lookup'!L:L,'Client Lookup'!N:N))</f>
        <v>25146</v>
      </c>
      <c r="V2429" t="str">
        <f>_xlfn.XLOOKUP(_xlfn.NUMBERVALUE(U2429),'Project Lookup'!X:X,'Project Lookup'!B:B)</f>
        <v>Mastercard SOW #6</v>
      </c>
      <c r="X2429" t="str">
        <f t="shared" si="191"/>
        <v>461 Session M Inc. : 974 Mastercard SOW #6</v>
      </c>
      <c r="Y2429" t="str">
        <f t="shared" si="192"/>
        <v>461 Session M Inc.</v>
      </c>
      <c r="Z2429" t="str">
        <f t="shared" si="193"/>
        <v>461 Session M Inc.</v>
      </c>
      <c r="AA2429" t="str">
        <f>_xlfn.XLOOKUP(Z2429,'Client Lookup'!A:A,'Client Lookup'!C:C)</f>
        <v>MasterCard</v>
      </c>
      <c r="AC2429" t="e">
        <f>_xlfn.XLOOKUP(K2429,'Results vs Forecast'!K:K,'Results vs Forecast'!K:K)</f>
        <v>#N/A</v>
      </c>
    </row>
    <row r="2430" spans="1:29" hidden="1">
      <c r="A2430" s="39"/>
      <c r="B2430" s="1" t="s">
        <v>700</v>
      </c>
      <c r="C2430" s="1" t="s">
        <v>1370</v>
      </c>
      <c r="D2430" s="1" t="s">
        <v>17</v>
      </c>
      <c r="E2430" s="1" t="s">
        <v>17</v>
      </c>
      <c r="F2430" s="2">
        <v>45535</v>
      </c>
      <c r="G2430" s="2">
        <v>45505</v>
      </c>
      <c r="H2430" s="1" t="s">
        <v>6109</v>
      </c>
      <c r="I2430" s="1" t="s">
        <v>6110</v>
      </c>
      <c r="J2430" s="1" t="s">
        <v>644</v>
      </c>
      <c r="K2430" s="1" t="s">
        <v>888</v>
      </c>
      <c r="L2430" s="1" t="s">
        <v>3388</v>
      </c>
      <c r="M2430" s="1"/>
      <c r="N2430" s="1"/>
      <c r="O2430" s="1"/>
      <c r="P2430" s="40">
        <v>560.2607960298526</v>
      </c>
      <c r="Q2430" s="37" t="str">
        <f>IF(C2430="ForthPoint","ForthPoint",IF(D2430="Intercompany",_xlfn.XLOOKUP(E2430,'Dept Lookup'!B:B,'Dept Lookup'!A:A),Modified!D2430))</f>
        <v>Data Engineering</v>
      </c>
      <c r="R2430" t="str">
        <f t="shared" si="189"/>
        <v>The Blackstone Group</v>
      </c>
      <c r="S2430" s="1" t="s">
        <v>707</v>
      </c>
      <c r="T2430">
        <f t="shared" si="190"/>
        <v>0</v>
      </c>
      <c r="U2430" s="25" t="str">
        <f>IF(K2430&gt;0,K2430,_xlfn.XLOOKUP(M2430,'Client Lookup'!L:L,'Client Lookup'!N:N))</f>
        <v>34751</v>
      </c>
      <c r="V2430" t="str">
        <f>_xlfn.XLOOKUP(_xlfn.NUMBERVALUE(U2430),'Project Lookup'!X:X,'Project Lookup'!B:B)</f>
        <v>Blackstone - SOW#19 - Exec Office Team (.Net)</v>
      </c>
      <c r="X2430" t="str">
        <f t="shared" si="191"/>
        <v>468 Blackstone Inc. : 1329 Blackstone - SOW#19 - Exec Office Team (.Net)</v>
      </c>
      <c r="Y2430" t="str">
        <f t="shared" si="192"/>
        <v>468 Blackstone Inc.</v>
      </c>
      <c r="Z2430" t="str">
        <f t="shared" si="193"/>
        <v>468 Blackstone Inc.</v>
      </c>
      <c r="AA2430" t="str">
        <f>_xlfn.XLOOKUP(Z2430,'Client Lookup'!A:A,'Client Lookup'!C:C)</f>
        <v>The Blackstone Group</v>
      </c>
      <c r="AC2430" t="e">
        <f>_xlfn.XLOOKUP(K2430,'Results vs Forecast'!K:K,'Results vs Forecast'!K:K)</f>
        <v>#N/A</v>
      </c>
    </row>
    <row r="2431" spans="1:29" hidden="1">
      <c r="A2431" s="39"/>
      <c r="B2431" s="1" t="s">
        <v>700</v>
      </c>
      <c r="C2431" s="1" t="s">
        <v>1370</v>
      </c>
      <c r="D2431" s="1" t="s">
        <v>17</v>
      </c>
      <c r="E2431" s="1" t="s">
        <v>17</v>
      </c>
      <c r="F2431" s="2">
        <v>45535</v>
      </c>
      <c r="G2431" s="2">
        <v>45505</v>
      </c>
      <c r="H2431" s="1" t="s">
        <v>6111</v>
      </c>
      <c r="I2431" s="1" t="s">
        <v>6112</v>
      </c>
      <c r="J2431" s="1" t="s">
        <v>621</v>
      </c>
      <c r="K2431" s="1" t="s">
        <v>861</v>
      </c>
      <c r="L2431" s="1" t="s">
        <v>3500</v>
      </c>
      <c r="M2431" s="1"/>
      <c r="N2431" s="1"/>
      <c r="O2431" s="1"/>
      <c r="P2431" s="40">
        <v>294.1369179156726</v>
      </c>
      <c r="Q2431" s="37" t="str">
        <f>IF(C2431="ForthPoint","ForthPoint",IF(D2431="Intercompany",_xlfn.XLOOKUP(E2431,'Dept Lookup'!B:B,'Dept Lookup'!A:A),Modified!D2431))</f>
        <v>Data Engineering</v>
      </c>
      <c r="R2431" t="str">
        <f t="shared" si="189"/>
        <v>Sincera</v>
      </c>
      <c r="S2431" s="1" t="s">
        <v>707</v>
      </c>
      <c r="T2431">
        <f t="shared" si="190"/>
        <v>0</v>
      </c>
      <c r="U2431" s="25" t="str">
        <f>IF(K2431&gt;0,K2431,_xlfn.XLOOKUP(M2431,'Client Lookup'!L:L,'Client Lookup'!N:N))</f>
        <v>25152</v>
      </c>
      <c r="V2431" t="str">
        <f>_xlfn.XLOOKUP(_xlfn.NUMBERVALUE(U2431),'Project Lookup'!X:X,'Project Lookup'!B:B)</f>
        <v>Sincera SOW 3 - Data Engineering Team</v>
      </c>
      <c r="X2431" t="str">
        <f t="shared" si="191"/>
        <v>465 Sincera Technologies LLC : 980 Sincera SOW 3 - Data Engineering Team</v>
      </c>
      <c r="Y2431" t="str">
        <f t="shared" si="192"/>
        <v>465 Sincera Technologies LLC</v>
      </c>
      <c r="Z2431" t="str">
        <f t="shared" si="193"/>
        <v>465 Sincera Technologies LLC</v>
      </c>
      <c r="AA2431" t="str">
        <f>_xlfn.XLOOKUP(Z2431,'Client Lookup'!A:A,'Client Lookup'!C:C)</f>
        <v>Sincera</v>
      </c>
      <c r="AC2431" t="e">
        <f>_xlfn.XLOOKUP(K2431,'Results vs Forecast'!K:K,'Results vs Forecast'!K:K)</f>
        <v>#N/A</v>
      </c>
    </row>
    <row r="2432" spans="1:29" hidden="1">
      <c r="A2432" s="39"/>
      <c r="B2432" s="1" t="s">
        <v>700</v>
      </c>
      <c r="C2432" s="1" t="s">
        <v>1370</v>
      </c>
      <c r="D2432" s="1" t="s">
        <v>17</v>
      </c>
      <c r="E2432" s="1" t="s">
        <v>17</v>
      </c>
      <c r="F2432" s="2">
        <v>45535</v>
      </c>
      <c r="G2432" s="2">
        <v>45505</v>
      </c>
      <c r="H2432" s="1" t="s">
        <v>6113</v>
      </c>
      <c r="I2432" s="1" t="s">
        <v>6114</v>
      </c>
      <c r="J2432" s="1" t="s">
        <v>617</v>
      </c>
      <c r="K2432" s="1" t="s">
        <v>860</v>
      </c>
      <c r="L2432" s="1" t="s">
        <v>2892</v>
      </c>
      <c r="M2432" s="1"/>
      <c r="N2432" s="1"/>
      <c r="O2432" s="1"/>
      <c r="P2432" s="40">
        <v>360.16765459061952</v>
      </c>
      <c r="Q2432" s="37" t="str">
        <f>IF(C2432="ForthPoint","ForthPoint",IF(D2432="Intercompany",_xlfn.XLOOKUP(E2432,'Dept Lookup'!B:B,'Dept Lookup'!A:A),Modified!D2432))</f>
        <v>Data Engineering</v>
      </c>
      <c r="R2432" t="str">
        <f t="shared" si="189"/>
        <v>Roku</v>
      </c>
      <c r="S2432" s="1" t="s">
        <v>707</v>
      </c>
      <c r="T2432">
        <f t="shared" si="190"/>
        <v>0</v>
      </c>
      <c r="U2432" s="25" t="str">
        <f>IF(K2432&gt;0,K2432,_xlfn.XLOOKUP(M2432,'Client Lookup'!L:L,'Client Lookup'!N:N))</f>
        <v>25138</v>
      </c>
      <c r="V2432" t="str">
        <f>_xlfn.XLOOKUP(_xlfn.NUMBERVALUE(U2432),'Project Lookup'!X:X,'Project Lookup'!B:B)</f>
        <v>SOW#1 2024 - DE &amp; BI Team</v>
      </c>
      <c r="X2432" t="str">
        <f t="shared" si="191"/>
        <v>459 Roku Inc. : 966 SOW#1 2024 - DE &amp; BI Team</v>
      </c>
      <c r="Y2432" t="str">
        <f t="shared" si="192"/>
        <v>459 Roku Inc.</v>
      </c>
      <c r="Z2432" t="str">
        <f t="shared" si="193"/>
        <v>459 Roku Inc.</v>
      </c>
      <c r="AA2432" t="str">
        <f>_xlfn.XLOOKUP(Z2432,'Client Lookup'!A:A,'Client Lookup'!C:C)</f>
        <v>Roku</v>
      </c>
      <c r="AC2432" t="e">
        <f>_xlfn.XLOOKUP(K2432,'Results vs Forecast'!K:K,'Results vs Forecast'!K:K)</f>
        <v>#N/A</v>
      </c>
    </row>
    <row r="2433" spans="1:29" hidden="1">
      <c r="A2433" s="39"/>
      <c r="B2433" s="1" t="s">
        <v>700</v>
      </c>
      <c r="C2433" s="1" t="s">
        <v>1370</v>
      </c>
      <c r="D2433" s="1" t="s">
        <v>17</v>
      </c>
      <c r="E2433" s="1" t="s">
        <v>17</v>
      </c>
      <c r="F2433" s="2">
        <v>45535</v>
      </c>
      <c r="G2433" s="2">
        <v>45505</v>
      </c>
      <c r="H2433" s="1" t="s">
        <v>6115</v>
      </c>
      <c r="I2433" s="1" t="s">
        <v>6116</v>
      </c>
      <c r="J2433" s="1" t="s">
        <v>617</v>
      </c>
      <c r="K2433" s="1" t="s">
        <v>860</v>
      </c>
      <c r="L2433" s="1" t="s">
        <v>2892</v>
      </c>
      <c r="M2433" s="1"/>
      <c r="N2433" s="1"/>
      <c r="O2433" s="1"/>
      <c r="P2433" s="40">
        <v>504.23471642686729</v>
      </c>
      <c r="Q2433" s="37" t="str">
        <f>IF(C2433="ForthPoint","ForthPoint",IF(D2433="Intercompany",_xlfn.XLOOKUP(E2433,'Dept Lookup'!B:B,'Dept Lookup'!A:A),Modified!D2433))</f>
        <v>Data Engineering</v>
      </c>
      <c r="R2433" t="str">
        <f t="shared" si="189"/>
        <v>Roku</v>
      </c>
      <c r="S2433" s="1" t="s">
        <v>707</v>
      </c>
      <c r="T2433">
        <f t="shared" si="190"/>
        <v>0</v>
      </c>
      <c r="U2433" s="25" t="str">
        <f>IF(K2433&gt;0,K2433,_xlfn.XLOOKUP(M2433,'Client Lookup'!L:L,'Client Lookup'!N:N))</f>
        <v>25138</v>
      </c>
      <c r="V2433" t="str">
        <f>_xlfn.XLOOKUP(_xlfn.NUMBERVALUE(U2433),'Project Lookup'!X:X,'Project Lookup'!B:B)</f>
        <v>SOW#1 2024 - DE &amp; BI Team</v>
      </c>
      <c r="X2433" t="str">
        <f t="shared" si="191"/>
        <v>459 Roku Inc. : 966 SOW#1 2024 - DE &amp; BI Team</v>
      </c>
      <c r="Y2433" t="str">
        <f t="shared" si="192"/>
        <v>459 Roku Inc.</v>
      </c>
      <c r="Z2433" t="str">
        <f t="shared" si="193"/>
        <v>459 Roku Inc.</v>
      </c>
      <c r="AA2433" t="str">
        <f>_xlfn.XLOOKUP(Z2433,'Client Lookup'!A:A,'Client Lookup'!C:C)</f>
        <v>Roku</v>
      </c>
      <c r="AC2433" t="e">
        <f>_xlfn.XLOOKUP(K2433,'Results vs Forecast'!K:K,'Results vs Forecast'!K:K)</f>
        <v>#N/A</v>
      </c>
    </row>
    <row r="2434" spans="1:29" hidden="1">
      <c r="A2434" s="39"/>
      <c r="B2434" s="1" t="s">
        <v>700</v>
      </c>
      <c r="C2434" s="1" t="s">
        <v>1370</v>
      </c>
      <c r="D2434" s="1" t="s">
        <v>17</v>
      </c>
      <c r="E2434" s="1" t="s">
        <v>17</v>
      </c>
      <c r="F2434" s="2">
        <v>45535</v>
      </c>
      <c r="G2434" s="2">
        <v>45505</v>
      </c>
      <c r="H2434" s="1" t="s">
        <v>6117</v>
      </c>
      <c r="I2434" s="1" t="s">
        <v>6118</v>
      </c>
      <c r="J2434" s="1" t="s">
        <v>642</v>
      </c>
      <c r="K2434" s="1" t="s">
        <v>881</v>
      </c>
      <c r="L2434" s="1" t="s">
        <v>3416</v>
      </c>
      <c r="M2434" s="1"/>
      <c r="N2434" s="1"/>
      <c r="O2434" s="1"/>
      <c r="P2434" s="40">
        <v>560.2607960298526</v>
      </c>
      <c r="Q2434" s="37" t="str">
        <f>IF(C2434="ForthPoint","ForthPoint",IF(D2434="Intercompany",_xlfn.XLOOKUP(E2434,'Dept Lookup'!B:B,'Dept Lookup'!A:A),Modified!D2434))</f>
        <v>Data Engineering</v>
      </c>
      <c r="R2434" t="str">
        <f t="shared" si="189"/>
        <v>The Blackstone Group</v>
      </c>
      <c r="S2434" s="1" t="s">
        <v>707</v>
      </c>
      <c r="T2434">
        <f t="shared" si="190"/>
        <v>0</v>
      </c>
      <c r="U2434" s="25" t="str">
        <f>IF(K2434&gt;0,K2434,_xlfn.XLOOKUP(M2434,'Client Lookup'!L:L,'Client Lookup'!N:N))</f>
        <v>32036</v>
      </c>
      <c r="V2434" t="str">
        <f>_xlfn.XLOOKUP(_xlfn.NUMBERVALUE(U2434),'Project Lookup'!X:X,'Project Lookup'!B:B)</f>
        <v>Blackstone - Python Engineers (James Team)</v>
      </c>
      <c r="X2434" t="str">
        <f t="shared" si="191"/>
        <v>468 Blackstone Inc. : 1255 Blackstone - Python Engineers (James Team)</v>
      </c>
      <c r="Y2434" t="str">
        <f t="shared" si="192"/>
        <v>468 Blackstone Inc.</v>
      </c>
      <c r="Z2434" t="str">
        <f t="shared" si="193"/>
        <v>468 Blackstone Inc.</v>
      </c>
      <c r="AA2434" t="str">
        <f>_xlfn.XLOOKUP(Z2434,'Client Lookup'!A:A,'Client Lookup'!C:C)</f>
        <v>The Blackstone Group</v>
      </c>
      <c r="AC2434" t="e">
        <f>_xlfn.XLOOKUP(K2434,'Results vs Forecast'!K:K,'Results vs Forecast'!K:K)</f>
        <v>#N/A</v>
      </c>
    </row>
    <row r="2435" spans="1:29" hidden="1">
      <c r="A2435" s="39"/>
      <c r="B2435" s="1" t="s">
        <v>700</v>
      </c>
      <c r="C2435" s="1" t="s">
        <v>1370</v>
      </c>
      <c r="D2435" s="1" t="s">
        <v>17</v>
      </c>
      <c r="E2435" s="1" t="s">
        <v>17</v>
      </c>
      <c r="F2435" s="2">
        <v>45535</v>
      </c>
      <c r="G2435" s="2">
        <v>45505</v>
      </c>
      <c r="H2435" s="1" t="s">
        <v>6119</v>
      </c>
      <c r="I2435" s="1" t="s">
        <v>6120</v>
      </c>
      <c r="J2435" s="1" t="s">
        <v>617</v>
      </c>
      <c r="K2435" s="1" t="s">
        <v>860</v>
      </c>
      <c r="L2435" s="1" t="s">
        <v>2892</v>
      </c>
      <c r="M2435" s="1"/>
      <c r="N2435" s="1"/>
      <c r="O2435" s="1"/>
      <c r="P2435" s="40">
        <v>464.21608813902071</v>
      </c>
      <c r="Q2435" s="37" t="str">
        <f>IF(C2435="ForthPoint","ForthPoint",IF(D2435="Intercompany",_xlfn.XLOOKUP(E2435,'Dept Lookup'!B:B,'Dept Lookup'!A:A),Modified!D2435))</f>
        <v>Data Engineering</v>
      </c>
      <c r="R2435" t="str">
        <f t="shared" ref="R2435:R2498" si="194">AA2435</f>
        <v>Roku</v>
      </c>
      <c r="S2435" s="1" t="s">
        <v>707</v>
      </c>
      <c r="T2435">
        <f t="shared" ref="T2435:T2498" si="195">M2435</f>
        <v>0</v>
      </c>
      <c r="U2435" s="25" t="str">
        <f>IF(K2435&gt;0,K2435,_xlfn.XLOOKUP(M2435,'Client Lookup'!L:L,'Client Lookup'!N:N))</f>
        <v>25138</v>
      </c>
      <c r="V2435" t="str">
        <f>_xlfn.XLOOKUP(_xlfn.NUMBERVALUE(U2435),'Project Lookup'!X:X,'Project Lookup'!B:B)</f>
        <v>SOW#1 2024 - DE &amp; BI Team</v>
      </c>
      <c r="X2435" t="str">
        <f t="shared" ref="X2435:X2498" si="196">IF(J2435="- No Entity -",M2435,J2435)</f>
        <v>459 Roku Inc. : 966 SOW#1 2024 - DE &amp; BI Team</v>
      </c>
      <c r="Y2435" t="str">
        <f t="shared" ref="Y2435:Y2498" si="197">IFERROR(_xlfn.TEXTBEFORE(X2435," :"),X2435)</f>
        <v>459 Roku Inc.</v>
      </c>
      <c r="Z2435" t="str">
        <f t="shared" si="193"/>
        <v>459 Roku Inc.</v>
      </c>
      <c r="AA2435" t="str">
        <f>_xlfn.XLOOKUP(Z2435,'Client Lookup'!A:A,'Client Lookup'!C:C)</f>
        <v>Roku</v>
      </c>
      <c r="AC2435" t="e">
        <f>_xlfn.XLOOKUP(K2435,'Results vs Forecast'!K:K,'Results vs Forecast'!K:K)</f>
        <v>#N/A</v>
      </c>
    </row>
    <row r="2436" spans="1:29" hidden="1">
      <c r="A2436" s="39"/>
      <c r="B2436" s="1" t="s">
        <v>700</v>
      </c>
      <c r="C2436" s="1" t="s">
        <v>1370</v>
      </c>
      <c r="D2436" s="1" t="s">
        <v>17</v>
      </c>
      <c r="E2436" s="1" t="s">
        <v>17</v>
      </c>
      <c r="F2436" s="2">
        <v>45535</v>
      </c>
      <c r="G2436" s="2">
        <v>45505</v>
      </c>
      <c r="H2436" s="1" t="s">
        <v>6121</v>
      </c>
      <c r="I2436" s="1" t="s">
        <v>6122</v>
      </c>
      <c r="J2436" s="1" t="s">
        <v>645</v>
      </c>
      <c r="K2436" s="1" t="s">
        <v>891</v>
      </c>
      <c r="L2436" s="1" t="s">
        <v>3332</v>
      </c>
      <c r="M2436" s="1"/>
      <c r="N2436" s="1"/>
      <c r="O2436" s="1"/>
      <c r="P2436" s="40">
        <v>560.2607960298526</v>
      </c>
      <c r="Q2436" s="37" t="str">
        <f>IF(C2436="ForthPoint","ForthPoint",IF(D2436="Intercompany",_xlfn.XLOOKUP(E2436,'Dept Lookup'!B:B,'Dept Lookup'!A:A),Modified!D2436))</f>
        <v>Data Engineering</v>
      </c>
      <c r="R2436" t="str">
        <f t="shared" si="194"/>
        <v>The Blackstone Group</v>
      </c>
      <c r="S2436" s="1" t="s">
        <v>707</v>
      </c>
      <c r="T2436">
        <f t="shared" si="195"/>
        <v>0</v>
      </c>
      <c r="U2436" s="25" t="str">
        <f>IF(K2436&gt;0,K2436,_xlfn.XLOOKUP(M2436,'Client Lookup'!L:L,'Client Lookup'!N:N))</f>
        <v>25160</v>
      </c>
      <c r="V2436" t="str">
        <f>_xlfn.XLOOKUP(_xlfn.NUMBERVALUE(U2436),'Project Lookup'!X:X,'Project Lookup'!B:B)</f>
        <v>Blackstone SOW #12</v>
      </c>
      <c r="X2436" t="str">
        <f t="shared" si="196"/>
        <v>468 Blackstone Inc. : 988 Blackstone SOW #12</v>
      </c>
      <c r="Y2436" t="str">
        <f t="shared" si="197"/>
        <v>468 Blackstone Inc.</v>
      </c>
      <c r="Z2436" t="str">
        <f t="shared" si="193"/>
        <v>468 Blackstone Inc.</v>
      </c>
      <c r="AA2436" t="str">
        <f>_xlfn.XLOOKUP(Z2436,'Client Lookup'!A:A,'Client Lookup'!C:C)</f>
        <v>The Blackstone Group</v>
      </c>
      <c r="AC2436" t="e">
        <f>_xlfn.XLOOKUP(K2436,'Results vs Forecast'!K:K,'Results vs Forecast'!K:K)</f>
        <v>#N/A</v>
      </c>
    </row>
    <row r="2437" spans="1:29" hidden="1">
      <c r="A2437" s="39"/>
      <c r="B2437" s="1" t="s">
        <v>700</v>
      </c>
      <c r="C2437" s="1" t="s">
        <v>1370</v>
      </c>
      <c r="D2437" s="1" t="s">
        <v>17</v>
      </c>
      <c r="E2437" s="1" t="s">
        <v>17</v>
      </c>
      <c r="F2437" s="2">
        <v>45535</v>
      </c>
      <c r="G2437" s="2">
        <v>45505</v>
      </c>
      <c r="H2437" s="1" t="s">
        <v>6123</v>
      </c>
      <c r="I2437" s="1" t="s">
        <v>6124</v>
      </c>
      <c r="J2437" s="1" t="s">
        <v>645</v>
      </c>
      <c r="K2437" s="1" t="s">
        <v>891</v>
      </c>
      <c r="L2437" s="1" t="s">
        <v>3332</v>
      </c>
      <c r="M2437" s="1"/>
      <c r="N2437" s="1"/>
      <c r="O2437" s="1"/>
      <c r="P2437" s="40">
        <v>560.2607960298526</v>
      </c>
      <c r="Q2437" s="37" t="str">
        <f>IF(C2437="ForthPoint","ForthPoint",IF(D2437="Intercompany",_xlfn.XLOOKUP(E2437,'Dept Lookup'!B:B,'Dept Lookup'!A:A),Modified!D2437))</f>
        <v>Data Engineering</v>
      </c>
      <c r="R2437" t="str">
        <f t="shared" si="194"/>
        <v>The Blackstone Group</v>
      </c>
      <c r="S2437" s="1" t="s">
        <v>707</v>
      </c>
      <c r="T2437">
        <f t="shared" si="195"/>
        <v>0</v>
      </c>
      <c r="U2437" s="25" t="str">
        <f>IF(K2437&gt;0,K2437,_xlfn.XLOOKUP(M2437,'Client Lookup'!L:L,'Client Lookup'!N:N))</f>
        <v>25160</v>
      </c>
      <c r="V2437" t="str">
        <f>_xlfn.XLOOKUP(_xlfn.NUMBERVALUE(U2437),'Project Lookup'!X:X,'Project Lookup'!B:B)</f>
        <v>Blackstone SOW #12</v>
      </c>
      <c r="X2437" t="str">
        <f t="shared" si="196"/>
        <v>468 Blackstone Inc. : 988 Blackstone SOW #12</v>
      </c>
      <c r="Y2437" t="str">
        <f t="shared" si="197"/>
        <v>468 Blackstone Inc.</v>
      </c>
      <c r="Z2437" t="str">
        <f t="shared" si="193"/>
        <v>468 Blackstone Inc.</v>
      </c>
      <c r="AA2437" t="str">
        <f>_xlfn.XLOOKUP(Z2437,'Client Lookup'!A:A,'Client Lookup'!C:C)</f>
        <v>The Blackstone Group</v>
      </c>
      <c r="AC2437" t="e">
        <f>_xlfn.XLOOKUP(K2437,'Results vs Forecast'!K:K,'Results vs Forecast'!K:K)</f>
        <v>#N/A</v>
      </c>
    </row>
    <row r="2438" spans="1:29" hidden="1">
      <c r="A2438" s="39"/>
      <c r="B2438" s="1" t="s">
        <v>700</v>
      </c>
      <c r="C2438" s="1" t="s">
        <v>1370</v>
      </c>
      <c r="D2438" s="1" t="s">
        <v>17</v>
      </c>
      <c r="E2438" s="1" t="s">
        <v>17</v>
      </c>
      <c r="F2438" s="2">
        <v>45535</v>
      </c>
      <c r="G2438" s="2">
        <v>45505</v>
      </c>
      <c r="H2438" s="1" t="s">
        <v>6125</v>
      </c>
      <c r="I2438" s="1" t="s">
        <v>6126</v>
      </c>
      <c r="J2438" s="1" t="s">
        <v>645</v>
      </c>
      <c r="K2438" s="1" t="s">
        <v>891</v>
      </c>
      <c r="L2438" s="1" t="s">
        <v>3332</v>
      </c>
      <c r="M2438" s="1"/>
      <c r="N2438" s="1"/>
      <c r="O2438" s="1"/>
      <c r="P2438" s="40">
        <v>560.2607960298526</v>
      </c>
      <c r="Q2438" s="37" t="str">
        <f>IF(C2438="ForthPoint","ForthPoint",IF(D2438="Intercompany",_xlfn.XLOOKUP(E2438,'Dept Lookup'!B:B,'Dept Lookup'!A:A),Modified!D2438))</f>
        <v>Data Engineering</v>
      </c>
      <c r="R2438" t="str">
        <f t="shared" si="194"/>
        <v>The Blackstone Group</v>
      </c>
      <c r="S2438" s="1" t="s">
        <v>707</v>
      </c>
      <c r="T2438">
        <f t="shared" si="195"/>
        <v>0</v>
      </c>
      <c r="U2438" s="25" t="str">
        <f>IF(K2438&gt;0,K2438,_xlfn.XLOOKUP(M2438,'Client Lookup'!L:L,'Client Lookup'!N:N))</f>
        <v>25160</v>
      </c>
      <c r="V2438" t="str">
        <f>_xlfn.XLOOKUP(_xlfn.NUMBERVALUE(U2438),'Project Lookup'!X:X,'Project Lookup'!B:B)</f>
        <v>Blackstone SOW #12</v>
      </c>
      <c r="X2438" t="str">
        <f t="shared" si="196"/>
        <v>468 Blackstone Inc. : 988 Blackstone SOW #12</v>
      </c>
      <c r="Y2438" t="str">
        <f t="shared" si="197"/>
        <v>468 Blackstone Inc.</v>
      </c>
      <c r="Z2438" t="str">
        <f t="shared" si="193"/>
        <v>468 Blackstone Inc.</v>
      </c>
      <c r="AA2438" t="str">
        <f>_xlfn.XLOOKUP(Z2438,'Client Lookup'!A:A,'Client Lookup'!C:C)</f>
        <v>The Blackstone Group</v>
      </c>
      <c r="AC2438" t="e">
        <f>_xlfn.XLOOKUP(K2438,'Results vs Forecast'!K:K,'Results vs Forecast'!K:K)</f>
        <v>#N/A</v>
      </c>
    </row>
    <row r="2439" spans="1:29" hidden="1">
      <c r="A2439" s="39"/>
      <c r="B2439" s="1" t="s">
        <v>700</v>
      </c>
      <c r="C2439" s="1" t="s">
        <v>1370</v>
      </c>
      <c r="D2439" s="1" t="s">
        <v>17</v>
      </c>
      <c r="E2439" s="1" t="s">
        <v>17</v>
      </c>
      <c r="F2439" s="2">
        <v>45535</v>
      </c>
      <c r="G2439" s="2">
        <v>45505</v>
      </c>
      <c r="H2439" s="1" t="s">
        <v>6127</v>
      </c>
      <c r="I2439" s="1" t="s">
        <v>6128</v>
      </c>
      <c r="J2439" s="1" t="s">
        <v>645</v>
      </c>
      <c r="K2439" s="1" t="s">
        <v>891</v>
      </c>
      <c r="L2439" s="1" t="s">
        <v>3332</v>
      </c>
      <c r="M2439" s="1"/>
      <c r="N2439" s="1"/>
      <c r="O2439" s="1"/>
      <c r="P2439" s="40">
        <v>536.24961905714463</v>
      </c>
      <c r="Q2439" s="37" t="str">
        <f>IF(C2439="ForthPoint","ForthPoint",IF(D2439="Intercompany",_xlfn.XLOOKUP(E2439,'Dept Lookup'!B:B,'Dept Lookup'!A:A),Modified!D2439))</f>
        <v>Data Engineering</v>
      </c>
      <c r="R2439" t="str">
        <f t="shared" si="194"/>
        <v>The Blackstone Group</v>
      </c>
      <c r="S2439" s="1" t="s">
        <v>707</v>
      </c>
      <c r="T2439">
        <f t="shared" si="195"/>
        <v>0</v>
      </c>
      <c r="U2439" s="25" t="str">
        <f>IF(K2439&gt;0,K2439,_xlfn.XLOOKUP(M2439,'Client Lookup'!L:L,'Client Lookup'!N:N))</f>
        <v>25160</v>
      </c>
      <c r="V2439" t="str">
        <f>_xlfn.XLOOKUP(_xlfn.NUMBERVALUE(U2439),'Project Lookup'!X:X,'Project Lookup'!B:B)</f>
        <v>Blackstone SOW #12</v>
      </c>
      <c r="X2439" t="str">
        <f t="shared" si="196"/>
        <v>468 Blackstone Inc. : 988 Blackstone SOW #12</v>
      </c>
      <c r="Y2439" t="str">
        <f t="shared" si="197"/>
        <v>468 Blackstone Inc.</v>
      </c>
      <c r="Z2439" t="str">
        <f t="shared" si="193"/>
        <v>468 Blackstone Inc.</v>
      </c>
      <c r="AA2439" t="str">
        <f>_xlfn.XLOOKUP(Z2439,'Client Lookup'!A:A,'Client Lookup'!C:C)</f>
        <v>The Blackstone Group</v>
      </c>
      <c r="AC2439" t="e">
        <f>_xlfn.XLOOKUP(K2439,'Results vs Forecast'!K:K,'Results vs Forecast'!K:K)</f>
        <v>#N/A</v>
      </c>
    </row>
    <row r="2440" spans="1:29" hidden="1">
      <c r="A2440" s="39"/>
      <c r="B2440" s="1" t="s">
        <v>700</v>
      </c>
      <c r="C2440" s="1" t="s">
        <v>1370</v>
      </c>
      <c r="D2440" s="1" t="s">
        <v>17</v>
      </c>
      <c r="E2440" s="1" t="s">
        <v>17</v>
      </c>
      <c r="F2440" s="2">
        <v>45535</v>
      </c>
      <c r="G2440" s="2">
        <v>45505</v>
      </c>
      <c r="H2440" s="1" t="s">
        <v>6129</v>
      </c>
      <c r="I2440" s="1" t="s">
        <v>6130</v>
      </c>
      <c r="J2440" s="1" t="s">
        <v>645</v>
      </c>
      <c r="K2440" s="1" t="s">
        <v>891</v>
      </c>
      <c r="L2440" s="1" t="s">
        <v>3332</v>
      </c>
      <c r="M2440" s="1"/>
      <c r="N2440" s="1"/>
      <c r="O2440" s="1"/>
      <c r="P2440" s="40">
        <v>560.2607960298526</v>
      </c>
      <c r="Q2440" s="37" t="str">
        <f>IF(C2440="ForthPoint","ForthPoint",IF(D2440="Intercompany",_xlfn.XLOOKUP(E2440,'Dept Lookup'!B:B,'Dept Lookup'!A:A),Modified!D2440))</f>
        <v>Data Engineering</v>
      </c>
      <c r="R2440" t="str">
        <f t="shared" si="194"/>
        <v>The Blackstone Group</v>
      </c>
      <c r="S2440" s="1" t="s">
        <v>707</v>
      </c>
      <c r="T2440">
        <f t="shared" si="195"/>
        <v>0</v>
      </c>
      <c r="U2440" s="25" t="str">
        <f>IF(K2440&gt;0,K2440,_xlfn.XLOOKUP(M2440,'Client Lookup'!L:L,'Client Lookup'!N:N))</f>
        <v>25160</v>
      </c>
      <c r="V2440" t="str">
        <f>_xlfn.XLOOKUP(_xlfn.NUMBERVALUE(U2440),'Project Lookup'!X:X,'Project Lookup'!B:B)</f>
        <v>Blackstone SOW #12</v>
      </c>
      <c r="X2440" t="str">
        <f t="shared" si="196"/>
        <v>468 Blackstone Inc. : 988 Blackstone SOW #12</v>
      </c>
      <c r="Y2440" t="str">
        <f t="shared" si="197"/>
        <v>468 Blackstone Inc.</v>
      </c>
      <c r="Z2440" t="str">
        <f t="shared" si="193"/>
        <v>468 Blackstone Inc.</v>
      </c>
      <c r="AA2440" t="str">
        <f>_xlfn.XLOOKUP(Z2440,'Client Lookup'!A:A,'Client Lookup'!C:C)</f>
        <v>The Blackstone Group</v>
      </c>
      <c r="AC2440" t="e">
        <f>_xlfn.XLOOKUP(K2440,'Results vs Forecast'!K:K,'Results vs Forecast'!K:K)</f>
        <v>#N/A</v>
      </c>
    </row>
    <row r="2441" spans="1:29" hidden="1">
      <c r="A2441" s="39"/>
      <c r="B2441" s="1" t="s">
        <v>700</v>
      </c>
      <c r="C2441" s="1" t="s">
        <v>1370</v>
      </c>
      <c r="D2441" s="1" t="s">
        <v>17</v>
      </c>
      <c r="E2441" s="1" t="s">
        <v>17</v>
      </c>
      <c r="F2441" s="2">
        <v>45535</v>
      </c>
      <c r="G2441" s="2">
        <v>45505</v>
      </c>
      <c r="H2441" s="1" t="s">
        <v>6131</v>
      </c>
      <c r="I2441" s="1" t="s">
        <v>6132</v>
      </c>
      <c r="J2441" s="1" t="s">
        <v>645</v>
      </c>
      <c r="K2441" s="1" t="s">
        <v>891</v>
      </c>
      <c r="L2441" s="1" t="s">
        <v>3332</v>
      </c>
      <c r="M2441" s="1"/>
      <c r="N2441" s="1"/>
      <c r="O2441" s="1"/>
      <c r="P2441" s="40">
        <v>536.24961905714463</v>
      </c>
      <c r="Q2441" s="37" t="str">
        <f>IF(C2441="ForthPoint","ForthPoint",IF(D2441="Intercompany",_xlfn.XLOOKUP(E2441,'Dept Lookup'!B:B,'Dept Lookup'!A:A),Modified!D2441))</f>
        <v>Data Engineering</v>
      </c>
      <c r="R2441" t="str">
        <f t="shared" si="194"/>
        <v>The Blackstone Group</v>
      </c>
      <c r="S2441" s="1" t="s">
        <v>707</v>
      </c>
      <c r="T2441">
        <f t="shared" si="195"/>
        <v>0</v>
      </c>
      <c r="U2441" s="25" t="str">
        <f>IF(K2441&gt;0,K2441,_xlfn.XLOOKUP(M2441,'Client Lookup'!L:L,'Client Lookup'!N:N))</f>
        <v>25160</v>
      </c>
      <c r="V2441" t="str">
        <f>_xlfn.XLOOKUP(_xlfn.NUMBERVALUE(U2441),'Project Lookup'!X:X,'Project Lookup'!B:B)</f>
        <v>Blackstone SOW #12</v>
      </c>
      <c r="X2441" t="str">
        <f t="shared" si="196"/>
        <v>468 Blackstone Inc. : 988 Blackstone SOW #12</v>
      </c>
      <c r="Y2441" t="str">
        <f t="shared" si="197"/>
        <v>468 Blackstone Inc.</v>
      </c>
      <c r="Z2441" t="str">
        <f t="shared" si="193"/>
        <v>468 Blackstone Inc.</v>
      </c>
      <c r="AA2441" t="str">
        <f>_xlfn.XLOOKUP(Z2441,'Client Lookup'!A:A,'Client Lookup'!C:C)</f>
        <v>The Blackstone Group</v>
      </c>
      <c r="AC2441" t="e">
        <f>_xlfn.XLOOKUP(K2441,'Results vs Forecast'!K:K,'Results vs Forecast'!K:K)</f>
        <v>#N/A</v>
      </c>
    </row>
    <row r="2442" spans="1:29" hidden="1">
      <c r="A2442" s="39"/>
      <c r="B2442" s="1" t="s">
        <v>700</v>
      </c>
      <c r="C2442" s="1" t="s">
        <v>1370</v>
      </c>
      <c r="D2442" s="1" t="s">
        <v>17</v>
      </c>
      <c r="E2442" s="1" t="s">
        <v>17</v>
      </c>
      <c r="F2442" s="2">
        <v>45535</v>
      </c>
      <c r="G2442" s="2">
        <v>45505</v>
      </c>
      <c r="H2442" s="1" t="s">
        <v>6133</v>
      </c>
      <c r="I2442" s="1" t="s">
        <v>6134</v>
      </c>
      <c r="J2442" s="1" t="s">
        <v>812</v>
      </c>
      <c r="K2442" s="1" t="s">
        <v>795</v>
      </c>
      <c r="L2442" s="1" t="s">
        <v>3324</v>
      </c>
      <c r="M2442" s="1"/>
      <c r="N2442" s="1"/>
      <c r="O2442" s="1"/>
      <c r="P2442" s="40">
        <v>448.20863682388205</v>
      </c>
      <c r="Q2442" s="37" t="str">
        <f>IF(C2442="ForthPoint","ForthPoint",IF(D2442="Intercompany",_xlfn.XLOOKUP(E2442,'Dept Lookup'!B:B,'Dept Lookup'!A:A),Modified!D2442))</f>
        <v>Data Engineering</v>
      </c>
      <c r="R2442" t="str">
        <f t="shared" si="194"/>
        <v>Globalization Partners</v>
      </c>
      <c r="S2442" s="1" t="s">
        <v>707</v>
      </c>
      <c r="T2442">
        <f t="shared" si="195"/>
        <v>0</v>
      </c>
      <c r="U2442" s="25" t="str">
        <f>IF(K2442&gt;0,K2442,_xlfn.XLOOKUP(M2442,'Client Lookup'!L:L,'Client Lookup'!N:N))</f>
        <v>35885</v>
      </c>
      <c r="V2442" t="str">
        <f>_xlfn.XLOOKUP(_xlfn.NUMBERVALUE(U2442),'Project Lookup'!X:X,'Project Lookup'!B:B)</f>
        <v>Globalization Partners SOW #41 - Data Engineering Team Renewal</v>
      </c>
      <c r="X2442" t="str">
        <f t="shared" si="196"/>
        <v>460 Globalization Partners Inc. : 1349 Globalization Partners SOW #41 - Data Engineering Team Renewal</v>
      </c>
      <c r="Y2442" t="str">
        <f t="shared" si="197"/>
        <v>460 Globalization Partners Inc.</v>
      </c>
      <c r="Z2442" t="str">
        <f t="shared" si="193"/>
        <v>460 Globalization Partners Inc.</v>
      </c>
      <c r="AA2442" t="str">
        <f>_xlfn.XLOOKUP(Z2442,'Client Lookup'!A:A,'Client Lookup'!C:C)</f>
        <v>Globalization Partners</v>
      </c>
      <c r="AC2442" t="e">
        <f>_xlfn.XLOOKUP(K2442,'Results vs Forecast'!K:K,'Results vs Forecast'!K:K)</f>
        <v>#N/A</v>
      </c>
    </row>
    <row r="2443" spans="1:29" hidden="1">
      <c r="A2443" s="39"/>
      <c r="B2443" s="1" t="s">
        <v>700</v>
      </c>
      <c r="C2443" s="1" t="s">
        <v>1370</v>
      </c>
      <c r="D2443" s="1" t="s">
        <v>17</v>
      </c>
      <c r="E2443" s="1" t="s">
        <v>17</v>
      </c>
      <c r="F2443" s="2">
        <v>45535</v>
      </c>
      <c r="G2443" s="2">
        <v>45505</v>
      </c>
      <c r="H2443" s="1" t="s">
        <v>6135</v>
      </c>
      <c r="I2443" s="1" t="s">
        <v>6136</v>
      </c>
      <c r="J2443" s="1" t="s">
        <v>617</v>
      </c>
      <c r="K2443" s="1" t="s">
        <v>860</v>
      </c>
      <c r="L2443" s="1" t="s">
        <v>2892</v>
      </c>
      <c r="M2443" s="1"/>
      <c r="N2443" s="1"/>
      <c r="O2443" s="1"/>
      <c r="P2443" s="40">
        <v>360.16765459061952</v>
      </c>
      <c r="Q2443" s="37" t="str">
        <f>IF(C2443="ForthPoint","ForthPoint",IF(D2443="Intercompany",_xlfn.XLOOKUP(E2443,'Dept Lookup'!B:B,'Dept Lookup'!A:A),Modified!D2443))</f>
        <v>Data Engineering</v>
      </c>
      <c r="R2443" t="str">
        <f t="shared" si="194"/>
        <v>Roku</v>
      </c>
      <c r="S2443" s="1" t="s">
        <v>707</v>
      </c>
      <c r="T2443">
        <f t="shared" si="195"/>
        <v>0</v>
      </c>
      <c r="U2443" s="25" t="str">
        <f>IF(K2443&gt;0,K2443,_xlfn.XLOOKUP(M2443,'Client Lookup'!L:L,'Client Lookup'!N:N))</f>
        <v>25138</v>
      </c>
      <c r="V2443" t="str">
        <f>_xlfn.XLOOKUP(_xlfn.NUMBERVALUE(U2443),'Project Lookup'!X:X,'Project Lookup'!B:B)</f>
        <v>SOW#1 2024 - DE &amp; BI Team</v>
      </c>
      <c r="X2443" t="str">
        <f t="shared" si="196"/>
        <v>459 Roku Inc. : 966 SOW#1 2024 - DE &amp; BI Team</v>
      </c>
      <c r="Y2443" t="str">
        <f t="shared" si="197"/>
        <v>459 Roku Inc.</v>
      </c>
      <c r="Z2443" t="str">
        <f t="shared" si="193"/>
        <v>459 Roku Inc.</v>
      </c>
      <c r="AA2443" t="str">
        <f>_xlfn.XLOOKUP(Z2443,'Client Lookup'!A:A,'Client Lookup'!C:C)</f>
        <v>Roku</v>
      </c>
      <c r="AC2443" t="e">
        <f>_xlfn.XLOOKUP(K2443,'Results vs Forecast'!K:K,'Results vs Forecast'!K:K)</f>
        <v>#N/A</v>
      </c>
    </row>
    <row r="2444" spans="1:29" hidden="1">
      <c r="A2444" s="39"/>
      <c r="B2444" s="1" t="s">
        <v>700</v>
      </c>
      <c r="C2444" s="1" t="s">
        <v>1395</v>
      </c>
      <c r="D2444" s="1" t="s">
        <v>17</v>
      </c>
      <c r="E2444" s="1" t="s">
        <v>17</v>
      </c>
      <c r="F2444" s="2">
        <v>45535</v>
      </c>
      <c r="G2444" s="2">
        <v>45505</v>
      </c>
      <c r="H2444" s="1" t="s">
        <v>6137</v>
      </c>
      <c r="I2444" s="1" t="s">
        <v>6138</v>
      </c>
      <c r="J2444" s="1" t="s">
        <v>2213</v>
      </c>
      <c r="K2444" s="1" t="s">
        <v>2214</v>
      </c>
      <c r="L2444" s="1" t="s">
        <v>2215</v>
      </c>
      <c r="M2444" s="1"/>
      <c r="N2444" s="1"/>
      <c r="O2444" s="1"/>
      <c r="P2444" s="40">
        <v>24931.684002204001</v>
      </c>
      <c r="Q2444" s="41" t="s">
        <v>948</v>
      </c>
      <c r="R2444" t="str">
        <f t="shared" si="194"/>
        <v>Atnahs Pharma UK Limited</v>
      </c>
      <c r="S2444" s="1" t="s">
        <v>707</v>
      </c>
      <c r="T2444">
        <f t="shared" si="195"/>
        <v>0</v>
      </c>
      <c r="U2444" s="25" t="str">
        <f>IF(K2444&gt;0,K2444,_xlfn.XLOOKUP(M2444,'Client Lookup'!L:L,'Client Lookup'!N:N))</f>
        <v>34533</v>
      </c>
      <c r="V2444" t="str">
        <f>_xlfn.XLOOKUP(_xlfn.NUMBERVALUE(U2444),'Project Lookup'!X:X,'Project Lookup'!B:B)</f>
        <v>Lakehouse MVP</v>
      </c>
      <c r="X2444" t="str">
        <f t="shared" si="196"/>
        <v>297 Atnahs Pharma UK Limited : 1319 Lakehouse MVP</v>
      </c>
      <c r="Y2444" t="str">
        <f t="shared" si="197"/>
        <v>297 Atnahs Pharma UK Limited</v>
      </c>
      <c r="Z2444" t="str">
        <f t="shared" si="193"/>
        <v>297 Atnahs Pharma UK Limited</v>
      </c>
      <c r="AA2444" t="str">
        <f>_xlfn.XLOOKUP(Z2444,'Client Lookup'!A:A,'Client Lookup'!C:C)</f>
        <v>Atnahs Pharma UK Limited</v>
      </c>
      <c r="AC2444" t="e">
        <f>_xlfn.XLOOKUP(K2444,'Results vs Forecast'!K:K,'Results vs Forecast'!K:K)</f>
        <v>#N/A</v>
      </c>
    </row>
    <row r="2445" spans="1:29" hidden="1">
      <c r="A2445" s="39"/>
      <c r="B2445" s="1" t="s">
        <v>700</v>
      </c>
      <c r="C2445" s="1" t="s">
        <v>1370</v>
      </c>
      <c r="D2445" s="1" t="s">
        <v>17</v>
      </c>
      <c r="E2445" s="1" t="s">
        <v>17</v>
      </c>
      <c r="F2445" s="2">
        <v>45535</v>
      </c>
      <c r="G2445" s="2">
        <v>45505</v>
      </c>
      <c r="H2445" s="1" t="s">
        <v>6139</v>
      </c>
      <c r="I2445" s="1" t="s">
        <v>6140</v>
      </c>
      <c r="J2445" s="1" t="s">
        <v>799</v>
      </c>
      <c r="K2445" s="1" t="s">
        <v>797</v>
      </c>
      <c r="L2445" s="1" t="s">
        <v>3338</v>
      </c>
      <c r="M2445" s="1"/>
      <c r="N2445" s="1"/>
      <c r="O2445" s="1"/>
      <c r="P2445" s="40">
        <v>160.07451315138644</v>
      </c>
      <c r="Q2445" s="37" t="str">
        <f>IF(C2445="ForthPoint","ForthPoint",IF(D2445="Intercompany",_xlfn.XLOOKUP(E2445,'Dept Lookup'!B:B,'Dept Lookup'!A:A),Modified!D2445))</f>
        <v>Data Engineering</v>
      </c>
      <c r="R2445" t="str">
        <f t="shared" si="194"/>
        <v>Fedefarma</v>
      </c>
      <c r="S2445" s="1" t="s">
        <v>707</v>
      </c>
      <c r="T2445">
        <f t="shared" si="195"/>
        <v>0</v>
      </c>
      <c r="U2445" s="25" t="str">
        <f>IF(K2445&gt;0,K2445,_xlfn.XLOOKUP(M2445,'Client Lookup'!L:L,'Client Lookup'!N:N))</f>
        <v>28678</v>
      </c>
      <c r="V2445" t="str">
        <f>_xlfn.XLOOKUP(_xlfn.NUMBERVALUE(U2445),'Project Lookup'!X:X,'Project Lookup'!B:B)</f>
        <v>Fedefarma: Landing Zone Assessment &amp; Recommendation Phase</v>
      </c>
      <c r="X2445" t="str">
        <f t="shared" si="196"/>
        <v>456 ICC in Montevideo represents Blend360 : 1166 Fedefarma: Landing Zone Assessment &amp; Recommendation Phase</v>
      </c>
      <c r="Y2445" t="str">
        <f t="shared" si="197"/>
        <v>456 ICC in Montevideo represents Blend360</v>
      </c>
      <c r="Z2445" t="str">
        <f t="shared" si="193"/>
        <v>456 ICC in Montevideo represents Blend360</v>
      </c>
      <c r="AA2445" t="str">
        <f>_xlfn.XLOOKUP(Z2445,'Client Lookup'!A:A,'Client Lookup'!C:C)</f>
        <v>Fedefarma</v>
      </c>
      <c r="AC2445" t="e">
        <f>_xlfn.XLOOKUP(K2445,'Results vs Forecast'!K:K,'Results vs Forecast'!K:K)</f>
        <v>#N/A</v>
      </c>
    </row>
    <row r="2446" spans="1:29" hidden="1">
      <c r="A2446" s="39"/>
      <c r="B2446" s="1" t="s">
        <v>700</v>
      </c>
      <c r="C2446" s="1" t="s">
        <v>1370</v>
      </c>
      <c r="D2446" s="1" t="s">
        <v>17</v>
      </c>
      <c r="E2446" s="1" t="s">
        <v>17</v>
      </c>
      <c r="F2446" s="2">
        <v>45535</v>
      </c>
      <c r="G2446" s="2">
        <v>45505</v>
      </c>
      <c r="H2446" s="1" t="s">
        <v>6141</v>
      </c>
      <c r="I2446" s="1" t="s">
        <v>6142</v>
      </c>
      <c r="J2446" s="1" t="s">
        <v>617</v>
      </c>
      <c r="K2446" s="1" t="s">
        <v>860</v>
      </c>
      <c r="L2446" s="1" t="s">
        <v>2892</v>
      </c>
      <c r="M2446" s="1"/>
      <c r="N2446" s="1"/>
      <c r="O2446" s="1"/>
      <c r="P2446" s="40">
        <v>320.14902630277288</v>
      </c>
      <c r="Q2446" s="37" t="str">
        <f>IF(C2446="ForthPoint","ForthPoint",IF(D2446="Intercompany",_xlfn.XLOOKUP(E2446,'Dept Lookup'!B:B,'Dept Lookup'!A:A),Modified!D2446))</f>
        <v>Data Engineering</v>
      </c>
      <c r="R2446" t="str">
        <f t="shared" si="194"/>
        <v>Roku</v>
      </c>
      <c r="S2446" s="1" t="s">
        <v>707</v>
      </c>
      <c r="T2446">
        <f t="shared" si="195"/>
        <v>0</v>
      </c>
      <c r="U2446" s="25" t="str">
        <f>IF(K2446&gt;0,K2446,_xlfn.XLOOKUP(M2446,'Client Lookup'!L:L,'Client Lookup'!N:N))</f>
        <v>25138</v>
      </c>
      <c r="V2446" t="str">
        <f>_xlfn.XLOOKUP(_xlfn.NUMBERVALUE(U2446),'Project Lookup'!X:X,'Project Lookup'!B:B)</f>
        <v>SOW#1 2024 - DE &amp; BI Team</v>
      </c>
      <c r="X2446" t="str">
        <f t="shared" si="196"/>
        <v>459 Roku Inc. : 966 SOW#1 2024 - DE &amp; BI Team</v>
      </c>
      <c r="Y2446" t="str">
        <f t="shared" si="197"/>
        <v>459 Roku Inc.</v>
      </c>
      <c r="Z2446" t="str">
        <f t="shared" si="193"/>
        <v>459 Roku Inc.</v>
      </c>
      <c r="AA2446" t="str">
        <f>_xlfn.XLOOKUP(Z2446,'Client Lookup'!A:A,'Client Lookup'!C:C)</f>
        <v>Roku</v>
      </c>
      <c r="AC2446" t="e">
        <f>_xlfn.XLOOKUP(K2446,'Results vs Forecast'!K:K,'Results vs Forecast'!K:K)</f>
        <v>#N/A</v>
      </c>
    </row>
    <row r="2447" spans="1:29" hidden="1">
      <c r="A2447" s="39"/>
      <c r="B2447" s="1" t="s">
        <v>700</v>
      </c>
      <c r="C2447" s="1" t="s">
        <v>1370</v>
      </c>
      <c r="D2447" s="1" t="s">
        <v>17</v>
      </c>
      <c r="E2447" s="1" t="s">
        <v>17</v>
      </c>
      <c r="F2447" s="2">
        <v>45535</v>
      </c>
      <c r="G2447" s="2">
        <v>45505</v>
      </c>
      <c r="H2447" s="1" t="s">
        <v>6143</v>
      </c>
      <c r="I2447" s="1" t="s">
        <v>6144</v>
      </c>
      <c r="J2447" s="1" t="s">
        <v>617</v>
      </c>
      <c r="K2447" s="1" t="s">
        <v>860</v>
      </c>
      <c r="L2447" s="1" t="s">
        <v>2892</v>
      </c>
      <c r="M2447" s="1"/>
      <c r="N2447" s="1"/>
      <c r="O2447" s="1"/>
      <c r="P2447" s="40">
        <v>756.352074640301</v>
      </c>
      <c r="Q2447" s="37" t="str">
        <f>IF(C2447="ForthPoint","ForthPoint",IF(D2447="Intercompany",_xlfn.XLOOKUP(E2447,'Dept Lookup'!B:B,'Dept Lookup'!A:A),Modified!D2447))</f>
        <v>Data Engineering</v>
      </c>
      <c r="R2447" t="str">
        <f t="shared" si="194"/>
        <v>Roku</v>
      </c>
      <c r="S2447" s="1" t="s">
        <v>707</v>
      </c>
      <c r="T2447">
        <f t="shared" si="195"/>
        <v>0</v>
      </c>
      <c r="U2447" s="25" t="str">
        <f>IF(K2447&gt;0,K2447,_xlfn.XLOOKUP(M2447,'Client Lookup'!L:L,'Client Lookup'!N:N))</f>
        <v>25138</v>
      </c>
      <c r="V2447" t="str">
        <f>_xlfn.XLOOKUP(_xlfn.NUMBERVALUE(U2447),'Project Lookup'!X:X,'Project Lookup'!B:B)</f>
        <v>SOW#1 2024 - DE &amp; BI Team</v>
      </c>
      <c r="X2447" t="str">
        <f t="shared" si="196"/>
        <v>459 Roku Inc. : 966 SOW#1 2024 - DE &amp; BI Team</v>
      </c>
      <c r="Y2447" t="str">
        <f t="shared" si="197"/>
        <v>459 Roku Inc.</v>
      </c>
      <c r="Z2447" t="str">
        <f t="shared" si="193"/>
        <v>459 Roku Inc.</v>
      </c>
      <c r="AA2447" t="str">
        <f>_xlfn.XLOOKUP(Z2447,'Client Lookup'!A:A,'Client Lookup'!C:C)</f>
        <v>Roku</v>
      </c>
      <c r="AC2447" t="e">
        <f>_xlfn.XLOOKUP(K2447,'Results vs Forecast'!K:K,'Results vs Forecast'!K:K)</f>
        <v>#N/A</v>
      </c>
    </row>
    <row r="2448" spans="1:29" hidden="1">
      <c r="A2448" s="39"/>
      <c r="B2448" s="1" t="s">
        <v>700</v>
      </c>
      <c r="C2448" s="1" t="s">
        <v>1370</v>
      </c>
      <c r="D2448" s="1" t="s">
        <v>17</v>
      </c>
      <c r="E2448" s="1" t="s">
        <v>17</v>
      </c>
      <c r="F2448" s="2">
        <v>45535</v>
      </c>
      <c r="G2448" s="2">
        <v>45505</v>
      </c>
      <c r="H2448" s="1" t="s">
        <v>6145</v>
      </c>
      <c r="I2448" s="1" t="s">
        <v>6146</v>
      </c>
      <c r="J2448" s="1" t="s">
        <v>617</v>
      </c>
      <c r="K2448" s="1" t="s">
        <v>860</v>
      </c>
      <c r="L2448" s="1" t="s">
        <v>2892</v>
      </c>
      <c r="M2448" s="1"/>
      <c r="N2448" s="1"/>
      <c r="O2448" s="1"/>
      <c r="P2448" s="40">
        <v>320.14902630277288</v>
      </c>
      <c r="Q2448" s="37" t="str">
        <f>IF(C2448="ForthPoint","ForthPoint",IF(D2448="Intercompany",_xlfn.XLOOKUP(E2448,'Dept Lookup'!B:B,'Dept Lookup'!A:A),Modified!D2448))</f>
        <v>Data Engineering</v>
      </c>
      <c r="R2448" t="str">
        <f t="shared" si="194"/>
        <v>Roku</v>
      </c>
      <c r="S2448" s="1" t="s">
        <v>707</v>
      </c>
      <c r="T2448">
        <f t="shared" si="195"/>
        <v>0</v>
      </c>
      <c r="U2448" s="25" t="str">
        <f>IF(K2448&gt;0,K2448,_xlfn.XLOOKUP(M2448,'Client Lookup'!L:L,'Client Lookup'!N:N))</f>
        <v>25138</v>
      </c>
      <c r="V2448" t="str">
        <f>_xlfn.XLOOKUP(_xlfn.NUMBERVALUE(U2448),'Project Lookup'!X:X,'Project Lookup'!B:B)</f>
        <v>SOW#1 2024 - DE &amp; BI Team</v>
      </c>
      <c r="X2448" t="str">
        <f t="shared" si="196"/>
        <v>459 Roku Inc. : 966 SOW#1 2024 - DE &amp; BI Team</v>
      </c>
      <c r="Y2448" t="str">
        <f t="shared" si="197"/>
        <v>459 Roku Inc.</v>
      </c>
      <c r="Z2448" t="str">
        <f t="shared" si="193"/>
        <v>459 Roku Inc.</v>
      </c>
      <c r="AA2448" t="str">
        <f>_xlfn.XLOOKUP(Z2448,'Client Lookup'!A:A,'Client Lookup'!C:C)</f>
        <v>Roku</v>
      </c>
      <c r="AC2448" t="e">
        <f>_xlfn.XLOOKUP(K2448,'Results vs Forecast'!K:K,'Results vs Forecast'!K:K)</f>
        <v>#N/A</v>
      </c>
    </row>
    <row r="2449" spans="1:29" hidden="1">
      <c r="A2449" s="39"/>
      <c r="B2449" s="1" t="s">
        <v>700</v>
      </c>
      <c r="C2449" s="1" t="s">
        <v>1370</v>
      </c>
      <c r="D2449" s="1" t="s">
        <v>17</v>
      </c>
      <c r="E2449" s="1" t="s">
        <v>17</v>
      </c>
      <c r="F2449" s="2">
        <v>45535</v>
      </c>
      <c r="G2449" s="2">
        <v>45505</v>
      </c>
      <c r="H2449" s="1" t="s">
        <v>6147</v>
      </c>
      <c r="I2449" s="1" t="s">
        <v>6148</v>
      </c>
      <c r="J2449" s="1" t="s">
        <v>816</v>
      </c>
      <c r="K2449" s="1" t="s">
        <v>798</v>
      </c>
      <c r="L2449" s="1" t="s">
        <v>3413</v>
      </c>
      <c r="M2449" s="1"/>
      <c r="N2449" s="1"/>
      <c r="O2449" s="1"/>
      <c r="P2449" s="40">
        <v>270.12574094296463</v>
      </c>
      <c r="Q2449" s="37" t="str">
        <f>IF(C2449="ForthPoint","ForthPoint",IF(D2449="Intercompany",_xlfn.XLOOKUP(E2449,'Dept Lookup'!B:B,'Dept Lookup'!A:A),Modified!D2449))</f>
        <v>Data Engineering</v>
      </c>
      <c r="R2449" t="str">
        <f t="shared" si="194"/>
        <v>Globalization Partners</v>
      </c>
      <c r="S2449" s="1" t="s">
        <v>707</v>
      </c>
      <c r="T2449">
        <f t="shared" si="195"/>
        <v>0</v>
      </c>
      <c r="U2449" s="25" t="str">
        <f>IF(K2449&gt;0,K2449,_xlfn.XLOOKUP(M2449,'Client Lookup'!L:L,'Client Lookup'!N:N))</f>
        <v>36409</v>
      </c>
      <c r="V2449" t="str">
        <f>_xlfn.XLOOKUP(_xlfn.NUMBERVALUE(U2449),'Project Lookup'!X:X,'Project Lookup'!B:B)</f>
        <v>Globalization Partners SOW #39 - Data Engineering Team  Renewal</v>
      </c>
      <c r="X2449" t="str">
        <f t="shared" si="196"/>
        <v>460 Globalization Partners Inc. : 1366 Globalization Partners SOW #39 - Data Engineering Team  Renewal</v>
      </c>
      <c r="Y2449" t="str">
        <f t="shared" si="197"/>
        <v>460 Globalization Partners Inc.</v>
      </c>
      <c r="Z2449" t="str">
        <f t="shared" si="193"/>
        <v>460 Globalization Partners Inc.</v>
      </c>
      <c r="AA2449" t="str">
        <f>_xlfn.XLOOKUP(Z2449,'Client Lookup'!A:A,'Client Lookup'!C:C)</f>
        <v>Globalization Partners</v>
      </c>
      <c r="AC2449" t="e">
        <f>_xlfn.XLOOKUP(K2449,'Results vs Forecast'!K:K,'Results vs Forecast'!K:K)</f>
        <v>#N/A</v>
      </c>
    </row>
    <row r="2450" spans="1:29" hidden="1">
      <c r="A2450" s="39"/>
      <c r="B2450" s="1" t="s">
        <v>700</v>
      </c>
      <c r="C2450" s="1" t="s">
        <v>1370</v>
      </c>
      <c r="D2450" s="1" t="s">
        <v>17</v>
      </c>
      <c r="E2450" s="1" t="s">
        <v>17</v>
      </c>
      <c r="F2450" s="2">
        <v>45535</v>
      </c>
      <c r="G2450" s="2">
        <v>45505</v>
      </c>
      <c r="H2450" s="1" t="s">
        <v>6149</v>
      </c>
      <c r="I2450" s="1" t="s">
        <v>6150</v>
      </c>
      <c r="J2450" s="1" t="s">
        <v>812</v>
      </c>
      <c r="K2450" s="1" t="s">
        <v>795</v>
      </c>
      <c r="L2450" s="1" t="s">
        <v>3324</v>
      </c>
      <c r="M2450" s="1"/>
      <c r="N2450" s="1"/>
      <c r="O2450" s="1"/>
      <c r="P2450" s="40">
        <v>392.1825572208968</v>
      </c>
      <c r="Q2450" s="37" t="str">
        <f>IF(C2450="ForthPoint","ForthPoint",IF(D2450="Intercompany",_xlfn.XLOOKUP(E2450,'Dept Lookup'!B:B,'Dept Lookup'!A:A),Modified!D2450))</f>
        <v>Data Engineering</v>
      </c>
      <c r="R2450" t="str">
        <f t="shared" si="194"/>
        <v>Globalization Partners</v>
      </c>
      <c r="S2450" s="1" t="s">
        <v>707</v>
      </c>
      <c r="T2450">
        <f t="shared" si="195"/>
        <v>0</v>
      </c>
      <c r="U2450" s="25" t="str">
        <f>IF(K2450&gt;0,K2450,_xlfn.XLOOKUP(M2450,'Client Lookup'!L:L,'Client Lookup'!N:N))</f>
        <v>35885</v>
      </c>
      <c r="V2450" t="str">
        <f>_xlfn.XLOOKUP(_xlfn.NUMBERVALUE(U2450),'Project Lookup'!X:X,'Project Lookup'!B:B)</f>
        <v>Globalization Partners SOW #41 - Data Engineering Team Renewal</v>
      </c>
      <c r="X2450" t="str">
        <f t="shared" si="196"/>
        <v>460 Globalization Partners Inc. : 1349 Globalization Partners SOW #41 - Data Engineering Team Renewal</v>
      </c>
      <c r="Y2450" t="str">
        <f t="shared" si="197"/>
        <v>460 Globalization Partners Inc.</v>
      </c>
      <c r="Z2450" t="str">
        <f t="shared" si="193"/>
        <v>460 Globalization Partners Inc.</v>
      </c>
      <c r="AA2450" t="str">
        <f>_xlfn.XLOOKUP(Z2450,'Client Lookup'!A:A,'Client Lookup'!C:C)</f>
        <v>Globalization Partners</v>
      </c>
      <c r="AC2450" t="e">
        <f>_xlfn.XLOOKUP(K2450,'Results vs Forecast'!K:K,'Results vs Forecast'!K:K)</f>
        <v>#N/A</v>
      </c>
    </row>
    <row r="2451" spans="1:29" hidden="1">
      <c r="A2451" s="39"/>
      <c r="B2451" s="1" t="s">
        <v>700</v>
      </c>
      <c r="C2451" s="1" t="s">
        <v>1370</v>
      </c>
      <c r="D2451" s="1" t="s">
        <v>17</v>
      </c>
      <c r="E2451" s="1" t="s">
        <v>17</v>
      </c>
      <c r="F2451" s="2">
        <v>45535</v>
      </c>
      <c r="G2451" s="2">
        <v>45505</v>
      </c>
      <c r="H2451" s="1" t="s">
        <v>6151</v>
      </c>
      <c r="I2451" s="1" t="s">
        <v>6152</v>
      </c>
      <c r="J2451" s="1" t="s">
        <v>643</v>
      </c>
      <c r="K2451" s="1" t="s">
        <v>890</v>
      </c>
      <c r="L2451" s="1" t="s">
        <v>3373</v>
      </c>
      <c r="M2451" s="1"/>
      <c r="N2451" s="1"/>
      <c r="O2451" s="1"/>
      <c r="P2451" s="40">
        <v>520.2421677420059</v>
      </c>
      <c r="Q2451" s="37" t="str">
        <f>IF(C2451="ForthPoint","ForthPoint",IF(D2451="Intercompany",_xlfn.XLOOKUP(E2451,'Dept Lookup'!B:B,'Dept Lookup'!A:A),Modified!D2451))</f>
        <v>Data Engineering</v>
      </c>
      <c r="R2451" t="str">
        <f t="shared" si="194"/>
        <v>The Blackstone Group</v>
      </c>
      <c r="S2451" s="1" t="s">
        <v>707</v>
      </c>
      <c r="T2451">
        <f t="shared" si="195"/>
        <v>0</v>
      </c>
      <c r="U2451" s="25" t="str">
        <f>IF(K2451&gt;0,K2451,_xlfn.XLOOKUP(M2451,'Client Lookup'!L:L,'Client Lookup'!N:N))</f>
        <v>32875</v>
      </c>
      <c r="V2451" t="str">
        <f>_xlfn.XLOOKUP(_xlfn.NUMBERVALUE(U2451),'Project Lookup'!X:X,'Project Lookup'!B:B)</f>
        <v>Blackstone - SOW#24 FS Engineer (Seb Team)</v>
      </c>
      <c r="X2451" t="str">
        <f t="shared" si="196"/>
        <v>468 Blackstone Inc. : 1285 Blackstone - SOW#24 FS Engineer (Seb Team)</v>
      </c>
      <c r="Y2451" t="str">
        <f t="shared" si="197"/>
        <v>468 Blackstone Inc.</v>
      </c>
      <c r="Z2451" t="str">
        <f t="shared" si="193"/>
        <v>468 Blackstone Inc.</v>
      </c>
      <c r="AA2451" t="str">
        <f>_xlfn.XLOOKUP(Z2451,'Client Lookup'!A:A,'Client Lookup'!C:C)</f>
        <v>The Blackstone Group</v>
      </c>
      <c r="AC2451" t="e">
        <f>_xlfn.XLOOKUP(K2451,'Results vs Forecast'!K:K,'Results vs Forecast'!K:K)</f>
        <v>#N/A</v>
      </c>
    </row>
    <row r="2452" spans="1:29" hidden="1">
      <c r="A2452" s="39"/>
      <c r="B2452" s="1" t="s">
        <v>700</v>
      </c>
      <c r="C2452" s="1" t="s">
        <v>701</v>
      </c>
      <c r="D2452" s="1" t="s">
        <v>17</v>
      </c>
      <c r="E2452" s="1" t="s">
        <v>17</v>
      </c>
      <c r="F2452" s="2">
        <v>45535</v>
      </c>
      <c r="G2452" s="2">
        <v>45505</v>
      </c>
      <c r="H2452" s="1" t="s">
        <v>6153</v>
      </c>
      <c r="I2452" s="1" t="s">
        <v>6154</v>
      </c>
      <c r="J2452" s="1" t="s">
        <v>666</v>
      </c>
      <c r="K2452" s="1" t="s">
        <v>917</v>
      </c>
      <c r="L2452" s="1" t="s">
        <v>1865</v>
      </c>
      <c r="M2452" s="1"/>
      <c r="N2452" s="1"/>
      <c r="O2452" s="1"/>
      <c r="P2452" s="40">
        <v>256.51</v>
      </c>
      <c r="Q2452" s="37" t="str">
        <f>IF(C2452="ForthPoint","ForthPoint",IF(D2452="Intercompany",_xlfn.XLOOKUP(E2452,'Dept Lookup'!B:B,'Dept Lookup'!A:A),Modified!D2452))</f>
        <v>Data Engineering</v>
      </c>
      <c r="R2452" t="str">
        <f t="shared" si="194"/>
        <v>Visa</v>
      </c>
      <c r="S2452" s="1" t="s">
        <v>707</v>
      </c>
      <c r="T2452">
        <f t="shared" si="195"/>
        <v>0</v>
      </c>
      <c r="U2452" s="25" t="str">
        <f>IF(K2452&gt;0,K2452,_xlfn.XLOOKUP(M2452,'Client Lookup'!L:L,'Client Lookup'!N:N))</f>
        <v>31318</v>
      </c>
      <c r="V2452" t="str">
        <f>_xlfn.XLOOKUP(_xlfn.NUMBERVALUE(U2452),'Project Lookup'!X:X,'Project Lookup'!B:B)</f>
        <v>NextGen Solutions</v>
      </c>
      <c r="X2452" t="str">
        <f t="shared" si="196"/>
        <v>11 Visa : 1246 NextGen Solutions</v>
      </c>
      <c r="Y2452" t="str">
        <f t="shared" si="197"/>
        <v>11 Visa</v>
      </c>
      <c r="Z2452" t="str">
        <f t="shared" si="193"/>
        <v>11 Visa</v>
      </c>
      <c r="AA2452" t="str">
        <f>_xlfn.XLOOKUP(Z2452,'Client Lookup'!A:A,'Client Lookup'!C:C)</f>
        <v>Visa</v>
      </c>
      <c r="AC2452" t="e">
        <f>_xlfn.XLOOKUP(K2452,'Results vs Forecast'!K:K,'Results vs Forecast'!K:K)</f>
        <v>#N/A</v>
      </c>
    </row>
    <row r="2453" spans="1:29" hidden="1">
      <c r="A2453" s="39"/>
      <c r="B2453" s="1" t="s">
        <v>700</v>
      </c>
      <c r="C2453" s="1" t="s">
        <v>1370</v>
      </c>
      <c r="D2453" s="1" t="s">
        <v>17</v>
      </c>
      <c r="E2453" s="1" t="s">
        <v>17</v>
      </c>
      <c r="F2453" s="2">
        <v>45535</v>
      </c>
      <c r="G2453" s="2">
        <v>45505</v>
      </c>
      <c r="H2453" s="1" t="s">
        <v>6155</v>
      </c>
      <c r="I2453" s="1" t="s">
        <v>6156</v>
      </c>
      <c r="J2453" s="1" t="s">
        <v>816</v>
      </c>
      <c r="K2453" s="1" t="s">
        <v>798</v>
      </c>
      <c r="L2453" s="1" t="s">
        <v>3413</v>
      </c>
      <c r="M2453" s="1"/>
      <c r="N2453" s="1"/>
      <c r="O2453" s="1"/>
      <c r="P2453" s="40">
        <v>405.18873534182302</v>
      </c>
      <c r="Q2453" s="37" t="str">
        <f>IF(C2453="ForthPoint","ForthPoint",IF(D2453="Intercompany",_xlfn.XLOOKUP(E2453,'Dept Lookup'!B:B,'Dept Lookup'!A:A),Modified!D2453))</f>
        <v>Data Engineering</v>
      </c>
      <c r="R2453" t="str">
        <f t="shared" si="194"/>
        <v>Globalization Partners</v>
      </c>
      <c r="S2453" s="1" t="s">
        <v>707</v>
      </c>
      <c r="T2453">
        <f t="shared" si="195"/>
        <v>0</v>
      </c>
      <c r="U2453" s="25" t="str">
        <f>IF(K2453&gt;0,K2453,_xlfn.XLOOKUP(M2453,'Client Lookup'!L:L,'Client Lookup'!N:N))</f>
        <v>36409</v>
      </c>
      <c r="V2453" t="str">
        <f>_xlfn.XLOOKUP(_xlfn.NUMBERVALUE(U2453),'Project Lookup'!X:X,'Project Lookup'!B:B)</f>
        <v>Globalization Partners SOW #39 - Data Engineering Team  Renewal</v>
      </c>
      <c r="X2453" t="str">
        <f t="shared" si="196"/>
        <v>460 Globalization Partners Inc. : 1366 Globalization Partners SOW #39 - Data Engineering Team  Renewal</v>
      </c>
      <c r="Y2453" t="str">
        <f t="shared" si="197"/>
        <v>460 Globalization Partners Inc.</v>
      </c>
      <c r="Z2453" t="str">
        <f t="shared" si="193"/>
        <v>460 Globalization Partners Inc.</v>
      </c>
      <c r="AA2453" t="str">
        <f>_xlfn.XLOOKUP(Z2453,'Client Lookup'!A:A,'Client Lookup'!C:C)</f>
        <v>Globalization Partners</v>
      </c>
      <c r="AC2453" t="e">
        <f>_xlfn.XLOOKUP(K2453,'Results vs Forecast'!K:K,'Results vs Forecast'!K:K)</f>
        <v>#N/A</v>
      </c>
    </row>
    <row r="2454" spans="1:29" hidden="1">
      <c r="A2454" s="39"/>
      <c r="B2454" s="1" t="s">
        <v>700</v>
      </c>
      <c r="C2454" s="1" t="s">
        <v>1370</v>
      </c>
      <c r="D2454" s="1" t="s">
        <v>17</v>
      </c>
      <c r="E2454" s="1" t="s">
        <v>17</v>
      </c>
      <c r="F2454" s="2">
        <v>45535</v>
      </c>
      <c r="G2454" s="2">
        <v>45505</v>
      </c>
      <c r="H2454" s="1" t="s">
        <v>6157</v>
      </c>
      <c r="I2454" s="1" t="s">
        <v>6158</v>
      </c>
      <c r="J2454" s="1" t="s">
        <v>642</v>
      </c>
      <c r="K2454" s="1" t="s">
        <v>881</v>
      </c>
      <c r="L2454" s="1" t="s">
        <v>3416</v>
      </c>
      <c r="M2454" s="1"/>
      <c r="N2454" s="1"/>
      <c r="O2454" s="1"/>
      <c r="P2454" s="40">
        <v>520.2421677420059</v>
      </c>
      <c r="Q2454" s="37" t="str">
        <f>IF(C2454="ForthPoint","ForthPoint",IF(D2454="Intercompany",_xlfn.XLOOKUP(E2454,'Dept Lookup'!B:B,'Dept Lookup'!A:A),Modified!D2454))</f>
        <v>Data Engineering</v>
      </c>
      <c r="R2454" t="str">
        <f t="shared" si="194"/>
        <v>The Blackstone Group</v>
      </c>
      <c r="S2454" s="1" t="s">
        <v>707</v>
      </c>
      <c r="T2454">
        <f t="shared" si="195"/>
        <v>0</v>
      </c>
      <c r="U2454" s="25" t="str">
        <f>IF(K2454&gt;0,K2454,_xlfn.XLOOKUP(M2454,'Client Lookup'!L:L,'Client Lookup'!N:N))</f>
        <v>32036</v>
      </c>
      <c r="V2454" t="str">
        <f>_xlfn.XLOOKUP(_xlfn.NUMBERVALUE(U2454),'Project Lookup'!X:X,'Project Lookup'!B:B)</f>
        <v>Blackstone - Python Engineers (James Team)</v>
      </c>
      <c r="X2454" t="str">
        <f t="shared" si="196"/>
        <v>468 Blackstone Inc. : 1255 Blackstone - Python Engineers (James Team)</v>
      </c>
      <c r="Y2454" t="str">
        <f t="shared" si="197"/>
        <v>468 Blackstone Inc.</v>
      </c>
      <c r="Z2454" t="str">
        <f t="shared" si="193"/>
        <v>468 Blackstone Inc.</v>
      </c>
      <c r="AA2454" t="str">
        <f>_xlfn.XLOOKUP(Z2454,'Client Lookup'!A:A,'Client Lookup'!C:C)</f>
        <v>The Blackstone Group</v>
      </c>
      <c r="AC2454" t="e">
        <f>_xlfn.XLOOKUP(K2454,'Results vs Forecast'!K:K,'Results vs Forecast'!K:K)</f>
        <v>#N/A</v>
      </c>
    </row>
    <row r="2455" spans="1:29" hidden="1">
      <c r="A2455" s="39"/>
      <c r="B2455" s="1" t="s">
        <v>700</v>
      </c>
      <c r="C2455" s="1" t="s">
        <v>1370</v>
      </c>
      <c r="D2455" s="1" t="s">
        <v>17</v>
      </c>
      <c r="E2455" s="1" t="s">
        <v>17</v>
      </c>
      <c r="F2455" s="2">
        <v>45535</v>
      </c>
      <c r="G2455" s="2">
        <v>45505</v>
      </c>
      <c r="H2455" s="1" t="s">
        <v>6159</v>
      </c>
      <c r="I2455" s="1" t="s">
        <v>6160</v>
      </c>
      <c r="J2455" s="1" t="s">
        <v>641</v>
      </c>
      <c r="K2455" s="1" t="s">
        <v>886</v>
      </c>
      <c r="L2455" s="1" t="s">
        <v>3668</v>
      </c>
      <c r="M2455" s="1"/>
      <c r="N2455" s="1"/>
      <c r="O2455" s="1"/>
      <c r="P2455" s="40">
        <v>504.23471642686729</v>
      </c>
      <c r="Q2455" s="37" t="str">
        <f>IF(C2455="ForthPoint","ForthPoint",IF(D2455="Intercompany",_xlfn.XLOOKUP(E2455,'Dept Lookup'!B:B,'Dept Lookup'!A:A),Modified!D2455))</f>
        <v>Data Engineering</v>
      </c>
      <c r="R2455" t="str">
        <f t="shared" si="194"/>
        <v>The Blackstone Group</v>
      </c>
      <c r="S2455" s="1" t="s">
        <v>707</v>
      </c>
      <c r="T2455">
        <f t="shared" si="195"/>
        <v>0</v>
      </c>
      <c r="U2455" s="25" t="str">
        <f>IF(K2455&gt;0,K2455,_xlfn.XLOOKUP(M2455,'Client Lookup'!L:L,'Client Lookup'!N:N))</f>
        <v>29419</v>
      </c>
      <c r="V2455" t="str">
        <f>_xlfn.XLOOKUP(_xlfn.NUMBERVALUE(U2455),'Project Lookup'!X:X,'Project Lookup'!B:B)</f>
        <v>Blackstone - SOW#18 - Data Engineer with AWS (Puneet Team)</v>
      </c>
      <c r="X2455" t="str">
        <f t="shared" si="196"/>
        <v>468 Blackstone Inc. : 1194 Blackstone - SOW#18 - Data Engineer with AWS (Puneet Team)</v>
      </c>
      <c r="Y2455" t="str">
        <f t="shared" si="197"/>
        <v>468 Blackstone Inc.</v>
      </c>
      <c r="Z2455" t="str">
        <f t="shared" si="193"/>
        <v>468 Blackstone Inc.</v>
      </c>
      <c r="AA2455" t="str">
        <f>_xlfn.XLOOKUP(Z2455,'Client Lookup'!A:A,'Client Lookup'!C:C)</f>
        <v>The Blackstone Group</v>
      </c>
      <c r="AC2455" t="e">
        <f>_xlfn.XLOOKUP(K2455,'Results vs Forecast'!K:K,'Results vs Forecast'!K:K)</f>
        <v>#N/A</v>
      </c>
    </row>
    <row r="2456" spans="1:29" hidden="1">
      <c r="A2456" s="39"/>
      <c r="B2456" s="1" t="s">
        <v>700</v>
      </c>
      <c r="C2456" s="1" t="s">
        <v>1370</v>
      </c>
      <c r="D2456" s="1" t="s">
        <v>17</v>
      </c>
      <c r="E2456" s="1" t="s">
        <v>17</v>
      </c>
      <c r="F2456" s="2">
        <v>45535</v>
      </c>
      <c r="G2456" s="2">
        <v>45505</v>
      </c>
      <c r="H2456" s="1" t="s">
        <v>6161</v>
      </c>
      <c r="I2456" s="1" t="s">
        <v>6162</v>
      </c>
      <c r="J2456" s="1" t="s">
        <v>587</v>
      </c>
      <c r="K2456" s="1" t="s">
        <v>840</v>
      </c>
      <c r="L2456" s="1" t="s">
        <v>3446</v>
      </c>
      <c r="M2456" s="1"/>
      <c r="N2456" s="1"/>
      <c r="O2456" s="1"/>
      <c r="P2456" s="40">
        <v>270.12574094296463</v>
      </c>
      <c r="Q2456" s="37" t="str">
        <f>IF(C2456="ForthPoint","ForthPoint",IF(D2456="Intercompany",_xlfn.XLOOKUP(E2456,'Dept Lookup'!B:B,'Dept Lookup'!A:A),Modified!D2456))</f>
        <v>Data Engineering</v>
      </c>
      <c r="R2456" t="str">
        <f t="shared" si="194"/>
        <v>Madhive</v>
      </c>
      <c r="S2456" s="1" t="s">
        <v>707</v>
      </c>
      <c r="T2456">
        <f t="shared" si="195"/>
        <v>0</v>
      </c>
      <c r="U2456" s="25" t="str">
        <f>IF(K2456&gt;0,K2456,_xlfn.XLOOKUP(M2456,'Client Lookup'!L:L,'Client Lookup'!N:N))</f>
        <v>26788</v>
      </c>
      <c r="V2456" t="str">
        <f>_xlfn.XLOOKUP(_xlfn.NUMBERVALUE(U2456),'Project Lookup'!X:X,'Project Lookup'!B:B)</f>
        <v>Madhive - SOW1</v>
      </c>
      <c r="X2456" t="str">
        <f t="shared" si="196"/>
        <v>482 Madhive : 1111 Madhive - SOW1</v>
      </c>
      <c r="Y2456" t="str">
        <f t="shared" si="197"/>
        <v>482 Madhive</v>
      </c>
      <c r="Z2456" t="str">
        <f t="shared" ref="Z2456:Z2519" si="198">IF(LEFT(Y2456,3)="ICC",IFERROR(_xlfn.TEXTAFTER(Y2456,"ICC "),Y2456),Y2456)</f>
        <v>482 Madhive</v>
      </c>
      <c r="AA2456" t="str">
        <f>_xlfn.XLOOKUP(Z2456,'Client Lookup'!A:A,'Client Lookup'!C:C)</f>
        <v>Madhive</v>
      </c>
      <c r="AC2456" t="e">
        <f>_xlfn.XLOOKUP(K2456,'Results vs Forecast'!K:K,'Results vs Forecast'!K:K)</f>
        <v>#N/A</v>
      </c>
    </row>
    <row r="2457" spans="1:29" hidden="1">
      <c r="A2457" s="39"/>
      <c r="B2457" s="1" t="s">
        <v>700</v>
      </c>
      <c r="C2457" s="1" t="s">
        <v>1370</v>
      </c>
      <c r="D2457" s="1" t="s">
        <v>17</v>
      </c>
      <c r="E2457" s="1" t="s">
        <v>17</v>
      </c>
      <c r="F2457" s="2">
        <v>45535</v>
      </c>
      <c r="G2457" s="2">
        <v>45505</v>
      </c>
      <c r="H2457" s="1" t="s">
        <v>6163</v>
      </c>
      <c r="I2457" s="1" t="s">
        <v>6164</v>
      </c>
      <c r="J2457" s="1" t="s">
        <v>812</v>
      </c>
      <c r="K2457" s="1" t="s">
        <v>795</v>
      </c>
      <c r="L2457" s="1" t="s">
        <v>3324</v>
      </c>
      <c r="M2457" s="1"/>
      <c r="N2457" s="1"/>
      <c r="O2457" s="1"/>
      <c r="P2457" s="40">
        <v>384.17883156332749</v>
      </c>
      <c r="Q2457" s="37" t="str">
        <f>IF(C2457="ForthPoint","ForthPoint",IF(D2457="Intercompany",_xlfn.XLOOKUP(E2457,'Dept Lookup'!B:B,'Dept Lookup'!A:A),Modified!D2457))</f>
        <v>Data Engineering</v>
      </c>
      <c r="R2457" t="str">
        <f t="shared" si="194"/>
        <v>Globalization Partners</v>
      </c>
      <c r="S2457" s="1" t="s">
        <v>707</v>
      </c>
      <c r="T2457">
        <f t="shared" si="195"/>
        <v>0</v>
      </c>
      <c r="U2457" s="25" t="str">
        <f>IF(K2457&gt;0,K2457,_xlfn.XLOOKUP(M2457,'Client Lookup'!L:L,'Client Lookup'!N:N))</f>
        <v>35885</v>
      </c>
      <c r="V2457" t="str">
        <f>_xlfn.XLOOKUP(_xlfn.NUMBERVALUE(U2457),'Project Lookup'!X:X,'Project Lookup'!B:B)</f>
        <v>Globalization Partners SOW #41 - Data Engineering Team Renewal</v>
      </c>
      <c r="X2457" t="str">
        <f t="shared" si="196"/>
        <v>460 Globalization Partners Inc. : 1349 Globalization Partners SOW #41 - Data Engineering Team Renewal</v>
      </c>
      <c r="Y2457" t="str">
        <f t="shared" si="197"/>
        <v>460 Globalization Partners Inc.</v>
      </c>
      <c r="Z2457" t="str">
        <f t="shared" si="198"/>
        <v>460 Globalization Partners Inc.</v>
      </c>
      <c r="AA2457" t="str">
        <f>_xlfn.XLOOKUP(Z2457,'Client Lookup'!A:A,'Client Lookup'!C:C)</f>
        <v>Globalization Partners</v>
      </c>
      <c r="AC2457" t="e">
        <f>_xlfn.XLOOKUP(K2457,'Results vs Forecast'!K:K,'Results vs Forecast'!K:K)</f>
        <v>#N/A</v>
      </c>
    </row>
    <row r="2458" spans="1:29" hidden="1">
      <c r="A2458" s="39"/>
      <c r="B2458" s="1" t="s">
        <v>700</v>
      </c>
      <c r="C2458" s="1" t="s">
        <v>1370</v>
      </c>
      <c r="D2458" s="1" t="s">
        <v>17</v>
      </c>
      <c r="E2458" s="1" t="s">
        <v>17</v>
      </c>
      <c r="F2458" s="2">
        <v>45535</v>
      </c>
      <c r="G2458" s="2">
        <v>45505</v>
      </c>
      <c r="H2458" s="1" t="s">
        <v>6165</v>
      </c>
      <c r="I2458" s="1" t="s">
        <v>6166</v>
      </c>
      <c r="J2458" s="1" t="s">
        <v>620</v>
      </c>
      <c r="K2458" s="1" t="s">
        <v>862</v>
      </c>
      <c r="L2458" s="1" t="s">
        <v>3343</v>
      </c>
      <c r="M2458" s="1"/>
      <c r="N2458" s="1"/>
      <c r="O2458" s="1"/>
      <c r="P2458" s="40">
        <v>240.11176972707966</v>
      </c>
      <c r="Q2458" s="37" t="str">
        <f>IF(C2458="ForthPoint","ForthPoint",IF(D2458="Intercompany",_xlfn.XLOOKUP(E2458,'Dept Lookup'!B:B,'Dept Lookup'!A:A),Modified!D2458))</f>
        <v>Data Engineering</v>
      </c>
      <c r="R2458" t="str">
        <f t="shared" si="194"/>
        <v>Sincera</v>
      </c>
      <c r="S2458" s="1" t="s">
        <v>707</v>
      </c>
      <c r="T2458">
        <f t="shared" si="195"/>
        <v>0</v>
      </c>
      <c r="U2458" s="25" t="str">
        <f>IF(K2458&gt;0,K2458,_xlfn.XLOOKUP(M2458,'Client Lookup'!L:L,'Client Lookup'!N:N))</f>
        <v>28145</v>
      </c>
      <c r="V2458" t="str">
        <f>_xlfn.XLOOKUP(_xlfn.NUMBERVALUE(U2458),'Project Lookup'!X:X,'Project Lookup'!B:B)</f>
        <v>Sincera SOW 4 - DE Team</v>
      </c>
      <c r="X2458" t="str">
        <f t="shared" si="196"/>
        <v>465 Sincera Technologies LLC : 1146 Sincera SOW 4 - DE Team</v>
      </c>
      <c r="Y2458" t="str">
        <f t="shared" si="197"/>
        <v>465 Sincera Technologies LLC</v>
      </c>
      <c r="Z2458" t="str">
        <f t="shared" si="198"/>
        <v>465 Sincera Technologies LLC</v>
      </c>
      <c r="AA2458" t="str">
        <f>_xlfn.XLOOKUP(Z2458,'Client Lookup'!A:A,'Client Lookup'!C:C)</f>
        <v>Sincera</v>
      </c>
      <c r="AC2458" t="e">
        <f>_xlfn.XLOOKUP(K2458,'Results vs Forecast'!K:K,'Results vs Forecast'!K:K)</f>
        <v>#N/A</v>
      </c>
    </row>
    <row r="2459" spans="1:29" hidden="1">
      <c r="A2459" s="39"/>
      <c r="B2459" s="1" t="s">
        <v>700</v>
      </c>
      <c r="C2459" s="1" t="s">
        <v>1370</v>
      </c>
      <c r="D2459" s="1" t="s">
        <v>17</v>
      </c>
      <c r="E2459" s="1" t="s">
        <v>17</v>
      </c>
      <c r="F2459" s="2">
        <v>45535</v>
      </c>
      <c r="G2459" s="2">
        <v>45505</v>
      </c>
      <c r="H2459" s="1" t="s">
        <v>6167</v>
      </c>
      <c r="I2459" s="1" t="s">
        <v>6168</v>
      </c>
      <c r="J2459" s="1" t="s">
        <v>593</v>
      </c>
      <c r="K2459" s="1" t="s">
        <v>842</v>
      </c>
      <c r="L2459" s="1" t="s">
        <v>1809</v>
      </c>
      <c r="M2459" s="1"/>
      <c r="N2459" s="1"/>
      <c r="O2459" s="1"/>
      <c r="P2459" s="40">
        <v>496.23099076929799</v>
      </c>
      <c r="Q2459" s="37" t="str">
        <f>IF(C2459="ForthPoint","ForthPoint",IF(D2459="Intercompany",_xlfn.XLOOKUP(E2459,'Dept Lookup'!B:B,'Dept Lookup'!A:A),Modified!D2459))</f>
        <v>Data Engineering</v>
      </c>
      <c r="R2459" t="str">
        <f t="shared" si="194"/>
        <v>MasterCard</v>
      </c>
      <c r="S2459" s="1" t="s">
        <v>707</v>
      </c>
      <c r="T2459">
        <f t="shared" si="195"/>
        <v>0</v>
      </c>
      <c r="U2459" s="25" t="str">
        <f>IF(K2459&gt;0,K2459,_xlfn.XLOOKUP(M2459,'Client Lookup'!L:L,'Client Lookup'!N:N))</f>
        <v>25146</v>
      </c>
      <c r="V2459" t="str">
        <f>_xlfn.XLOOKUP(_xlfn.NUMBERVALUE(U2459),'Project Lookup'!X:X,'Project Lookup'!B:B)</f>
        <v>Mastercard SOW #6</v>
      </c>
      <c r="X2459" t="str">
        <f t="shared" si="196"/>
        <v>461 Session M Inc. : 974 Mastercard SOW #6</v>
      </c>
      <c r="Y2459" t="str">
        <f t="shared" si="197"/>
        <v>461 Session M Inc.</v>
      </c>
      <c r="Z2459" t="str">
        <f t="shared" si="198"/>
        <v>461 Session M Inc.</v>
      </c>
      <c r="AA2459" t="str">
        <f>_xlfn.XLOOKUP(Z2459,'Client Lookup'!A:A,'Client Lookup'!C:C)</f>
        <v>MasterCard</v>
      </c>
      <c r="AC2459" t="e">
        <f>_xlfn.XLOOKUP(K2459,'Results vs Forecast'!K:K,'Results vs Forecast'!K:K)</f>
        <v>#N/A</v>
      </c>
    </row>
    <row r="2460" spans="1:29" hidden="1">
      <c r="A2460" s="39"/>
      <c r="B2460" s="1" t="s">
        <v>700</v>
      </c>
      <c r="C2460" s="1" t="s">
        <v>1370</v>
      </c>
      <c r="D2460" s="1" t="s">
        <v>17</v>
      </c>
      <c r="E2460" s="1" t="s">
        <v>17</v>
      </c>
      <c r="F2460" s="2">
        <v>45535</v>
      </c>
      <c r="G2460" s="2">
        <v>45505</v>
      </c>
      <c r="H2460" s="1" t="s">
        <v>6169</v>
      </c>
      <c r="I2460" s="1" t="s">
        <v>6170</v>
      </c>
      <c r="J2460" s="1" t="s">
        <v>593</v>
      </c>
      <c r="K2460" s="1" t="s">
        <v>842</v>
      </c>
      <c r="L2460" s="1" t="s">
        <v>1809</v>
      </c>
      <c r="M2460" s="1"/>
      <c r="N2460" s="1"/>
      <c r="O2460" s="1"/>
      <c r="P2460" s="40">
        <v>336.15647761791155</v>
      </c>
      <c r="Q2460" s="37" t="str">
        <f>IF(C2460="ForthPoint","ForthPoint",IF(D2460="Intercompany",_xlfn.XLOOKUP(E2460,'Dept Lookup'!B:B,'Dept Lookup'!A:A),Modified!D2460))</f>
        <v>Data Engineering</v>
      </c>
      <c r="R2460" t="str">
        <f t="shared" si="194"/>
        <v>MasterCard</v>
      </c>
      <c r="S2460" s="1" t="s">
        <v>707</v>
      </c>
      <c r="T2460">
        <f t="shared" si="195"/>
        <v>0</v>
      </c>
      <c r="U2460" s="25" t="str">
        <f>IF(K2460&gt;0,K2460,_xlfn.XLOOKUP(M2460,'Client Lookup'!L:L,'Client Lookup'!N:N))</f>
        <v>25146</v>
      </c>
      <c r="V2460" t="str">
        <f>_xlfn.XLOOKUP(_xlfn.NUMBERVALUE(U2460),'Project Lookup'!X:X,'Project Lookup'!B:B)</f>
        <v>Mastercard SOW #6</v>
      </c>
      <c r="X2460" t="str">
        <f t="shared" si="196"/>
        <v>461 Session M Inc. : 974 Mastercard SOW #6</v>
      </c>
      <c r="Y2460" t="str">
        <f t="shared" si="197"/>
        <v>461 Session M Inc.</v>
      </c>
      <c r="Z2460" t="str">
        <f t="shared" si="198"/>
        <v>461 Session M Inc.</v>
      </c>
      <c r="AA2460" t="str">
        <f>_xlfn.XLOOKUP(Z2460,'Client Lookup'!A:A,'Client Lookup'!C:C)</f>
        <v>MasterCard</v>
      </c>
      <c r="AC2460" t="e">
        <f>_xlfn.XLOOKUP(K2460,'Results vs Forecast'!K:K,'Results vs Forecast'!K:K)</f>
        <v>#N/A</v>
      </c>
    </row>
    <row r="2461" spans="1:29" hidden="1">
      <c r="A2461" s="39"/>
      <c r="B2461" s="1" t="s">
        <v>700</v>
      </c>
      <c r="C2461" s="1" t="s">
        <v>1370</v>
      </c>
      <c r="D2461" s="1" t="s">
        <v>17</v>
      </c>
      <c r="E2461" s="1" t="s">
        <v>17</v>
      </c>
      <c r="F2461" s="2">
        <v>45535</v>
      </c>
      <c r="G2461" s="2">
        <v>45505</v>
      </c>
      <c r="H2461" s="1" t="s">
        <v>6171</v>
      </c>
      <c r="I2461" s="1" t="s">
        <v>6172</v>
      </c>
      <c r="J2461" s="1" t="s">
        <v>620</v>
      </c>
      <c r="K2461" s="1" t="s">
        <v>862</v>
      </c>
      <c r="L2461" s="1" t="s">
        <v>3343</v>
      </c>
      <c r="M2461" s="1"/>
      <c r="N2461" s="1"/>
      <c r="O2461" s="1"/>
      <c r="P2461" s="40">
        <v>200.09314143923305</v>
      </c>
      <c r="Q2461" s="37" t="str">
        <f>IF(C2461="ForthPoint","ForthPoint",IF(D2461="Intercompany",_xlfn.XLOOKUP(E2461,'Dept Lookup'!B:B,'Dept Lookup'!A:A),Modified!D2461))</f>
        <v>Data Engineering</v>
      </c>
      <c r="R2461" t="str">
        <f t="shared" si="194"/>
        <v>Sincera</v>
      </c>
      <c r="S2461" s="1" t="s">
        <v>707</v>
      </c>
      <c r="T2461">
        <f t="shared" si="195"/>
        <v>0</v>
      </c>
      <c r="U2461" s="25" t="str">
        <f>IF(K2461&gt;0,K2461,_xlfn.XLOOKUP(M2461,'Client Lookup'!L:L,'Client Lookup'!N:N))</f>
        <v>28145</v>
      </c>
      <c r="V2461" t="str">
        <f>_xlfn.XLOOKUP(_xlfn.NUMBERVALUE(U2461),'Project Lookup'!X:X,'Project Lookup'!B:B)</f>
        <v>Sincera SOW 4 - DE Team</v>
      </c>
      <c r="X2461" t="str">
        <f t="shared" si="196"/>
        <v>465 Sincera Technologies LLC : 1146 Sincera SOW 4 - DE Team</v>
      </c>
      <c r="Y2461" t="str">
        <f t="shared" si="197"/>
        <v>465 Sincera Technologies LLC</v>
      </c>
      <c r="Z2461" t="str">
        <f t="shared" si="198"/>
        <v>465 Sincera Technologies LLC</v>
      </c>
      <c r="AA2461" t="str">
        <f>_xlfn.XLOOKUP(Z2461,'Client Lookup'!A:A,'Client Lookup'!C:C)</f>
        <v>Sincera</v>
      </c>
      <c r="AC2461" t="e">
        <f>_xlfn.XLOOKUP(K2461,'Results vs Forecast'!K:K,'Results vs Forecast'!K:K)</f>
        <v>#N/A</v>
      </c>
    </row>
    <row r="2462" spans="1:29" hidden="1">
      <c r="A2462" s="39"/>
      <c r="B2462" s="1" t="s">
        <v>700</v>
      </c>
      <c r="C2462" s="1" t="s">
        <v>1370</v>
      </c>
      <c r="D2462" s="1" t="s">
        <v>17</v>
      </c>
      <c r="E2462" s="1" t="s">
        <v>17</v>
      </c>
      <c r="F2462" s="2">
        <v>45535</v>
      </c>
      <c r="G2462" s="2">
        <v>45505</v>
      </c>
      <c r="H2462" s="1" t="s">
        <v>6173</v>
      </c>
      <c r="I2462" s="1" t="s">
        <v>6174</v>
      </c>
      <c r="J2462" s="1" t="s">
        <v>814</v>
      </c>
      <c r="K2462" s="1" t="s">
        <v>801</v>
      </c>
      <c r="L2462" s="1" t="s">
        <v>4168</v>
      </c>
      <c r="M2462" s="1"/>
      <c r="N2462" s="1"/>
      <c r="O2462" s="1"/>
      <c r="P2462" s="40">
        <v>272.12667235735694</v>
      </c>
      <c r="Q2462" s="37" t="str">
        <f>IF(C2462="ForthPoint","ForthPoint",IF(D2462="Intercompany",_xlfn.XLOOKUP(E2462,'Dept Lookup'!B:B,'Dept Lookup'!A:A),Modified!D2462))</f>
        <v>Data Engineering</v>
      </c>
      <c r="R2462" t="str">
        <f t="shared" si="194"/>
        <v>Globalization Partners</v>
      </c>
      <c r="S2462" s="1" t="s">
        <v>707</v>
      </c>
      <c r="T2462">
        <f t="shared" si="195"/>
        <v>0</v>
      </c>
      <c r="U2462" s="25" t="str">
        <f>IF(K2462&gt;0,K2462,_xlfn.XLOOKUP(M2462,'Client Lookup'!L:L,'Client Lookup'!N:N))</f>
        <v>36408</v>
      </c>
      <c r="V2462" t="str">
        <f>_xlfn.XLOOKUP(_xlfn.NUMBERVALUE(U2462),'Project Lookup'!X:X,'Project Lookup'!B:B)</f>
        <v>Globalization Partners SOW #38 - Data Engineering Team Renewal</v>
      </c>
      <c r="X2462" t="str">
        <f t="shared" si="196"/>
        <v>460 Globalization Partners Inc. : 1365 Globalization Partners SOW #38 - Data Engineering Team Renewal</v>
      </c>
      <c r="Y2462" t="str">
        <f t="shared" si="197"/>
        <v>460 Globalization Partners Inc.</v>
      </c>
      <c r="Z2462" t="str">
        <f t="shared" si="198"/>
        <v>460 Globalization Partners Inc.</v>
      </c>
      <c r="AA2462" t="str">
        <f>_xlfn.XLOOKUP(Z2462,'Client Lookup'!A:A,'Client Lookup'!C:C)</f>
        <v>Globalization Partners</v>
      </c>
      <c r="AC2462" t="e">
        <f>_xlfn.XLOOKUP(K2462,'Results vs Forecast'!K:K,'Results vs Forecast'!K:K)</f>
        <v>#N/A</v>
      </c>
    </row>
    <row r="2463" spans="1:29" hidden="1">
      <c r="A2463" s="39"/>
      <c r="B2463" s="1" t="s">
        <v>700</v>
      </c>
      <c r="C2463" s="1" t="s">
        <v>1370</v>
      </c>
      <c r="D2463" s="1" t="s">
        <v>17</v>
      </c>
      <c r="E2463" s="1" t="s">
        <v>17</v>
      </c>
      <c r="F2463" s="2">
        <v>45535</v>
      </c>
      <c r="G2463" s="2">
        <v>45505</v>
      </c>
      <c r="H2463" s="1" t="s">
        <v>6175</v>
      </c>
      <c r="I2463" s="1" t="s">
        <v>6176</v>
      </c>
      <c r="J2463" s="1" t="s">
        <v>645</v>
      </c>
      <c r="K2463" s="1" t="s">
        <v>891</v>
      </c>
      <c r="L2463" s="1" t="s">
        <v>3332</v>
      </c>
      <c r="M2463" s="1"/>
      <c r="N2463" s="1"/>
      <c r="O2463" s="1"/>
      <c r="P2463" s="40">
        <v>440.20491116631274</v>
      </c>
      <c r="Q2463" s="37" t="str">
        <f>IF(C2463="ForthPoint","ForthPoint",IF(D2463="Intercompany",_xlfn.XLOOKUP(E2463,'Dept Lookup'!B:B,'Dept Lookup'!A:A),Modified!D2463))</f>
        <v>Data Engineering</v>
      </c>
      <c r="R2463" t="str">
        <f t="shared" si="194"/>
        <v>The Blackstone Group</v>
      </c>
      <c r="S2463" s="1" t="s">
        <v>707</v>
      </c>
      <c r="T2463">
        <f t="shared" si="195"/>
        <v>0</v>
      </c>
      <c r="U2463" s="25" t="str">
        <f>IF(K2463&gt;0,K2463,_xlfn.XLOOKUP(M2463,'Client Lookup'!L:L,'Client Lookup'!N:N))</f>
        <v>25160</v>
      </c>
      <c r="V2463" t="str">
        <f>_xlfn.XLOOKUP(_xlfn.NUMBERVALUE(U2463),'Project Lookup'!X:X,'Project Lookup'!B:B)</f>
        <v>Blackstone SOW #12</v>
      </c>
      <c r="X2463" t="str">
        <f t="shared" si="196"/>
        <v>468 Blackstone Inc. : 988 Blackstone SOW #12</v>
      </c>
      <c r="Y2463" t="str">
        <f t="shared" si="197"/>
        <v>468 Blackstone Inc.</v>
      </c>
      <c r="Z2463" t="str">
        <f t="shared" si="198"/>
        <v>468 Blackstone Inc.</v>
      </c>
      <c r="AA2463" t="str">
        <f>_xlfn.XLOOKUP(Z2463,'Client Lookup'!A:A,'Client Lookup'!C:C)</f>
        <v>The Blackstone Group</v>
      </c>
      <c r="AC2463" t="e">
        <f>_xlfn.XLOOKUP(K2463,'Results vs Forecast'!K:K,'Results vs Forecast'!K:K)</f>
        <v>#N/A</v>
      </c>
    </row>
    <row r="2464" spans="1:29" hidden="1">
      <c r="A2464" s="39"/>
      <c r="B2464" s="1" t="s">
        <v>700</v>
      </c>
      <c r="C2464" s="1" t="s">
        <v>1390</v>
      </c>
      <c r="D2464" s="1" t="s">
        <v>17</v>
      </c>
      <c r="E2464" s="1" t="s">
        <v>17</v>
      </c>
      <c r="F2464" s="2">
        <v>45535</v>
      </c>
      <c r="G2464" s="2">
        <v>45505</v>
      </c>
      <c r="H2464" s="1" t="s">
        <v>6177</v>
      </c>
      <c r="I2464" s="1" t="s">
        <v>6178</v>
      </c>
      <c r="J2464" s="1" t="s">
        <v>2170</v>
      </c>
      <c r="K2464" s="1" t="s">
        <v>2171</v>
      </c>
      <c r="L2464" s="1"/>
      <c r="M2464" s="1"/>
      <c r="N2464" s="1"/>
      <c r="O2464" s="1"/>
      <c r="P2464" s="40">
        <v>11537.85056397287</v>
      </c>
      <c r="Q2464" s="37" t="str">
        <f>IF(C2464="ForthPoint","ForthPoint",IF(D2464="Intercompany",_xlfn.XLOOKUP(E2464,'Dept Lookup'!B:B,'Dept Lookup'!A:A),Modified!D2464))</f>
        <v>ForthPoint</v>
      </c>
      <c r="R2464" t="str">
        <f t="shared" si="194"/>
        <v>Ineos FPS Ltd</v>
      </c>
      <c r="S2464" s="1" t="s">
        <v>707</v>
      </c>
      <c r="T2464">
        <f t="shared" si="195"/>
        <v>0</v>
      </c>
      <c r="U2464" s="25" t="str">
        <f>IF(K2464&gt;0,K2464,_xlfn.XLOOKUP(M2464,'Client Lookup'!L:L,'Client Lookup'!N:N))</f>
        <v>38720</v>
      </c>
      <c r="V2464" t="e">
        <f>_xlfn.XLOOKUP(_xlfn.NUMBERVALUE(U2464),'Project Lookup'!X:X,'Project Lookup'!B:B)</f>
        <v>#N/A</v>
      </c>
      <c r="X2464" t="str">
        <f t="shared" si="196"/>
        <v>434 Ineos FPS Ltd : 1450 Replacement of Commercial Auto ‘What If’ Model</v>
      </c>
      <c r="Y2464" t="str">
        <f t="shared" si="197"/>
        <v>434 Ineos FPS Ltd</v>
      </c>
      <c r="Z2464" t="str">
        <f t="shared" si="198"/>
        <v>434 Ineos FPS Ltd</v>
      </c>
      <c r="AA2464" t="str">
        <f>_xlfn.XLOOKUP(Z2464,'Client Lookup'!A:A,'Client Lookup'!C:C)</f>
        <v>Ineos FPS Ltd</v>
      </c>
      <c r="AC2464" t="e">
        <f>_xlfn.XLOOKUP(K2464,'Results vs Forecast'!K:K,'Results vs Forecast'!K:K)</f>
        <v>#N/A</v>
      </c>
    </row>
    <row r="2465" spans="1:29" hidden="1">
      <c r="A2465" s="39"/>
      <c r="B2465" s="1" t="s">
        <v>700</v>
      </c>
      <c r="C2465" s="1" t="s">
        <v>1370</v>
      </c>
      <c r="D2465" s="1" t="s">
        <v>17</v>
      </c>
      <c r="E2465" s="1" t="s">
        <v>17</v>
      </c>
      <c r="F2465" s="2">
        <v>45535</v>
      </c>
      <c r="G2465" s="2">
        <v>45505</v>
      </c>
      <c r="H2465" s="1" t="s">
        <v>6179</v>
      </c>
      <c r="I2465" s="1" t="s">
        <v>6180</v>
      </c>
      <c r="J2465" s="1" t="s">
        <v>617</v>
      </c>
      <c r="K2465" s="1" t="s">
        <v>860</v>
      </c>
      <c r="L2465" s="1" t="s">
        <v>2892</v>
      </c>
      <c r="M2465" s="1"/>
      <c r="N2465" s="1"/>
      <c r="O2465" s="1"/>
      <c r="P2465" s="40">
        <v>464.21608813902071</v>
      </c>
      <c r="Q2465" s="37" t="str">
        <f>IF(C2465="ForthPoint","ForthPoint",IF(D2465="Intercompany",_xlfn.XLOOKUP(E2465,'Dept Lookup'!B:B,'Dept Lookup'!A:A),Modified!D2465))</f>
        <v>Data Engineering</v>
      </c>
      <c r="R2465" t="str">
        <f t="shared" si="194"/>
        <v>Roku</v>
      </c>
      <c r="S2465" s="1" t="s">
        <v>707</v>
      </c>
      <c r="T2465">
        <f t="shared" si="195"/>
        <v>0</v>
      </c>
      <c r="U2465" s="25" t="str">
        <f>IF(K2465&gt;0,K2465,_xlfn.XLOOKUP(M2465,'Client Lookup'!L:L,'Client Lookup'!N:N))</f>
        <v>25138</v>
      </c>
      <c r="V2465" t="str">
        <f>_xlfn.XLOOKUP(_xlfn.NUMBERVALUE(U2465),'Project Lookup'!X:X,'Project Lookup'!B:B)</f>
        <v>SOW#1 2024 - DE &amp; BI Team</v>
      </c>
      <c r="X2465" t="str">
        <f t="shared" si="196"/>
        <v>459 Roku Inc. : 966 SOW#1 2024 - DE &amp; BI Team</v>
      </c>
      <c r="Y2465" t="str">
        <f t="shared" si="197"/>
        <v>459 Roku Inc.</v>
      </c>
      <c r="Z2465" t="str">
        <f t="shared" si="198"/>
        <v>459 Roku Inc.</v>
      </c>
      <c r="AA2465" t="str">
        <f>_xlfn.XLOOKUP(Z2465,'Client Lookup'!A:A,'Client Lookup'!C:C)</f>
        <v>Roku</v>
      </c>
      <c r="AC2465" t="e">
        <f>_xlfn.XLOOKUP(K2465,'Results vs Forecast'!K:K,'Results vs Forecast'!K:K)</f>
        <v>#N/A</v>
      </c>
    </row>
    <row r="2466" spans="1:29" hidden="1">
      <c r="A2466" s="39"/>
      <c r="B2466" s="1" t="s">
        <v>700</v>
      </c>
      <c r="C2466" s="1" t="s">
        <v>1370</v>
      </c>
      <c r="D2466" s="1" t="s">
        <v>17</v>
      </c>
      <c r="E2466" s="1" t="s">
        <v>17</v>
      </c>
      <c r="F2466" s="2">
        <v>45535</v>
      </c>
      <c r="G2466" s="2">
        <v>45505</v>
      </c>
      <c r="H2466" s="1" t="s">
        <v>6181</v>
      </c>
      <c r="I2466" s="1" t="s">
        <v>6182</v>
      </c>
      <c r="J2466" s="1" t="s">
        <v>593</v>
      </c>
      <c r="K2466" s="1" t="s">
        <v>842</v>
      </c>
      <c r="L2466" s="1" t="s">
        <v>1809</v>
      </c>
      <c r="M2466" s="1"/>
      <c r="N2466" s="1"/>
      <c r="O2466" s="1"/>
      <c r="P2466" s="40">
        <v>336.15647761791155</v>
      </c>
      <c r="Q2466" s="37" t="str">
        <f>IF(C2466="ForthPoint","ForthPoint",IF(D2466="Intercompany",_xlfn.XLOOKUP(E2466,'Dept Lookup'!B:B,'Dept Lookup'!A:A),Modified!D2466))</f>
        <v>Data Engineering</v>
      </c>
      <c r="R2466" t="str">
        <f t="shared" si="194"/>
        <v>MasterCard</v>
      </c>
      <c r="S2466" s="1" t="s">
        <v>707</v>
      </c>
      <c r="T2466">
        <f t="shared" si="195"/>
        <v>0</v>
      </c>
      <c r="U2466" s="25" t="str">
        <f>IF(K2466&gt;0,K2466,_xlfn.XLOOKUP(M2466,'Client Lookup'!L:L,'Client Lookup'!N:N))</f>
        <v>25146</v>
      </c>
      <c r="V2466" t="str">
        <f>_xlfn.XLOOKUP(_xlfn.NUMBERVALUE(U2466),'Project Lookup'!X:X,'Project Lookup'!B:B)</f>
        <v>Mastercard SOW #6</v>
      </c>
      <c r="X2466" t="str">
        <f t="shared" si="196"/>
        <v>461 Session M Inc. : 974 Mastercard SOW #6</v>
      </c>
      <c r="Y2466" t="str">
        <f t="shared" si="197"/>
        <v>461 Session M Inc.</v>
      </c>
      <c r="Z2466" t="str">
        <f t="shared" si="198"/>
        <v>461 Session M Inc.</v>
      </c>
      <c r="AA2466" t="str">
        <f>_xlfn.XLOOKUP(Z2466,'Client Lookup'!A:A,'Client Lookup'!C:C)</f>
        <v>MasterCard</v>
      </c>
      <c r="AC2466" t="e">
        <f>_xlfn.XLOOKUP(K2466,'Results vs Forecast'!K:K,'Results vs Forecast'!K:K)</f>
        <v>#N/A</v>
      </c>
    </row>
    <row r="2467" spans="1:29" hidden="1">
      <c r="A2467" s="39"/>
      <c r="B2467" s="1" t="s">
        <v>700</v>
      </c>
      <c r="C2467" s="1" t="s">
        <v>1370</v>
      </c>
      <c r="D2467" s="1" t="s">
        <v>17</v>
      </c>
      <c r="E2467" s="1" t="s">
        <v>17</v>
      </c>
      <c r="F2467" s="2">
        <v>45535</v>
      </c>
      <c r="G2467" s="2">
        <v>45505</v>
      </c>
      <c r="H2467" s="1" t="s">
        <v>6183</v>
      </c>
      <c r="I2467" s="1" t="s">
        <v>6184</v>
      </c>
      <c r="J2467" s="1" t="s">
        <v>642</v>
      </c>
      <c r="K2467" s="1" t="s">
        <v>881</v>
      </c>
      <c r="L2467" s="1" t="s">
        <v>3416</v>
      </c>
      <c r="M2467" s="1"/>
      <c r="N2467" s="1"/>
      <c r="O2467" s="1"/>
      <c r="P2467" s="40">
        <v>560.2607960298526</v>
      </c>
      <c r="Q2467" s="37" t="str">
        <f>IF(C2467="ForthPoint","ForthPoint",IF(D2467="Intercompany",_xlfn.XLOOKUP(E2467,'Dept Lookup'!B:B,'Dept Lookup'!A:A),Modified!D2467))</f>
        <v>Data Engineering</v>
      </c>
      <c r="R2467" t="str">
        <f t="shared" si="194"/>
        <v>The Blackstone Group</v>
      </c>
      <c r="S2467" s="1" t="s">
        <v>707</v>
      </c>
      <c r="T2467">
        <f t="shared" si="195"/>
        <v>0</v>
      </c>
      <c r="U2467" s="25" t="str">
        <f>IF(K2467&gt;0,K2467,_xlfn.XLOOKUP(M2467,'Client Lookup'!L:L,'Client Lookup'!N:N))</f>
        <v>32036</v>
      </c>
      <c r="V2467" t="str">
        <f>_xlfn.XLOOKUP(_xlfn.NUMBERVALUE(U2467),'Project Lookup'!X:X,'Project Lookup'!B:B)</f>
        <v>Blackstone - Python Engineers (James Team)</v>
      </c>
      <c r="X2467" t="str">
        <f t="shared" si="196"/>
        <v>468 Blackstone Inc. : 1255 Blackstone - Python Engineers (James Team)</v>
      </c>
      <c r="Y2467" t="str">
        <f t="shared" si="197"/>
        <v>468 Blackstone Inc.</v>
      </c>
      <c r="Z2467" t="str">
        <f t="shared" si="198"/>
        <v>468 Blackstone Inc.</v>
      </c>
      <c r="AA2467" t="str">
        <f>_xlfn.XLOOKUP(Z2467,'Client Lookup'!A:A,'Client Lookup'!C:C)</f>
        <v>The Blackstone Group</v>
      </c>
      <c r="AC2467" t="e">
        <f>_xlfn.XLOOKUP(K2467,'Results vs Forecast'!K:K,'Results vs Forecast'!K:K)</f>
        <v>#N/A</v>
      </c>
    </row>
    <row r="2468" spans="1:29" hidden="1">
      <c r="A2468" s="39"/>
      <c r="B2468" s="1" t="s">
        <v>700</v>
      </c>
      <c r="C2468" s="1" t="s">
        <v>1370</v>
      </c>
      <c r="D2468" s="1" t="s">
        <v>17</v>
      </c>
      <c r="E2468" s="1" t="s">
        <v>17</v>
      </c>
      <c r="F2468" s="2">
        <v>45535</v>
      </c>
      <c r="G2468" s="2">
        <v>45505</v>
      </c>
      <c r="H2468" s="1" t="s">
        <v>6185</v>
      </c>
      <c r="I2468" s="1" t="s">
        <v>6186</v>
      </c>
      <c r="J2468" s="1" t="s">
        <v>617</v>
      </c>
      <c r="K2468" s="1" t="s">
        <v>860</v>
      </c>
      <c r="L2468" s="1" t="s">
        <v>2892</v>
      </c>
      <c r="M2468" s="1"/>
      <c r="N2468" s="1"/>
      <c r="O2468" s="1"/>
      <c r="P2468" s="40">
        <v>344.16020327548085</v>
      </c>
      <c r="Q2468" s="37" t="str">
        <f>IF(C2468="ForthPoint","ForthPoint",IF(D2468="Intercompany",_xlfn.XLOOKUP(E2468,'Dept Lookup'!B:B,'Dept Lookup'!A:A),Modified!D2468))</f>
        <v>Data Engineering</v>
      </c>
      <c r="R2468" t="str">
        <f t="shared" si="194"/>
        <v>Roku</v>
      </c>
      <c r="S2468" s="1" t="s">
        <v>707</v>
      </c>
      <c r="T2468">
        <f t="shared" si="195"/>
        <v>0</v>
      </c>
      <c r="U2468" s="25" t="str">
        <f>IF(K2468&gt;0,K2468,_xlfn.XLOOKUP(M2468,'Client Lookup'!L:L,'Client Lookup'!N:N))</f>
        <v>25138</v>
      </c>
      <c r="V2468" t="str">
        <f>_xlfn.XLOOKUP(_xlfn.NUMBERVALUE(U2468),'Project Lookup'!X:X,'Project Lookup'!B:B)</f>
        <v>SOW#1 2024 - DE &amp; BI Team</v>
      </c>
      <c r="X2468" t="str">
        <f t="shared" si="196"/>
        <v>459 Roku Inc. : 966 SOW#1 2024 - DE &amp; BI Team</v>
      </c>
      <c r="Y2468" t="str">
        <f t="shared" si="197"/>
        <v>459 Roku Inc.</v>
      </c>
      <c r="Z2468" t="str">
        <f t="shared" si="198"/>
        <v>459 Roku Inc.</v>
      </c>
      <c r="AA2468" t="str">
        <f>_xlfn.XLOOKUP(Z2468,'Client Lookup'!A:A,'Client Lookup'!C:C)</f>
        <v>Roku</v>
      </c>
      <c r="AC2468" t="e">
        <f>_xlfn.XLOOKUP(K2468,'Results vs Forecast'!K:K,'Results vs Forecast'!K:K)</f>
        <v>#N/A</v>
      </c>
    </row>
    <row r="2469" spans="1:29" hidden="1">
      <c r="A2469" s="39"/>
      <c r="B2469" s="1" t="s">
        <v>700</v>
      </c>
      <c r="C2469" s="1" t="s">
        <v>1370</v>
      </c>
      <c r="D2469" s="1" t="s">
        <v>17</v>
      </c>
      <c r="E2469" s="1" t="s">
        <v>17</v>
      </c>
      <c r="F2469" s="2">
        <v>45535</v>
      </c>
      <c r="G2469" s="2">
        <v>45505</v>
      </c>
      <c r="H2469" s="1" t="s">
        <v>6187</v>
      </c>
      <c r="I2469" s="1" t="s">
        <v>6188</v>
      </c>
      <c r="J2469" s="1" t="s">
        <v>641</v>
      </c>
      <c r="K2469" s="1" t="s">
        <v>886</v>
      </c>
      <c r="L2469" s="1" t="s">
        <v>3668</v>
      </c>
      <c r="M2469" s="1"/>
      <c r="N2469" s="1"/>
      <c r="O2469" s="1"/>
      <c r="P2469" s="40">
        <v>560.2607960298526</v>
      </c>
      <c r="Q2469" s="37" t="str">
        <f>IF(C2469="ForthPoint","ForthPoint",IF(D2469="Intercompany",_xlfn.XLOOKUP(E2469,'Dept Lookup'!B:B,'Dept Lookup'!A:A),Modified!D2469))</f>
        <v>Data Engineering</v>
      </c>
      <c r="R2469" t="str">
        <f t="shared" si="194"/>
        <v>The Blackstone Group</v>
      </c>
      <c r="S2469" s="1" t="s">
        <v>707</v>
      </c>
      <c r="T2469">
        <f t="shared" si="195"/>
        <v>0</v>
      </c>
      <c r="U2469" s="25" t="str">
        <f>IF(K2469&gt;0,K2469,_xlfn.XLOOKUP(M2469,'Client Lookup'!L:L,'Client Lookup'!N:N))</f>
        <v>29419</v>
      </c>
      <c r="V2469" t="str">
        <f>_xlfn.XLOOKUP(_xlfn.NUMBERVALUE(U2469),'Project Lookup'!X:X,'Project Lookup'!B:B)</f>
        <v>Blackstone - SOW#18 - Data Engineer with AWS (Puneet Team)</v>
      </c>
      <c r="X2469" t="str">
        <f t="shared" si="196"/>
        <v>468 Blackstone Inc. : 1194 Blackstone - SOW#18 - Data Engineer with AWS (Puneet Team)</v>
      </c>
      <c r="Y2469" t="str">
        <f t="shared" si="197"/>
        <v>468 Blackstone Inc.</v>
      </c>
      <c r="Z2469" t="str">
        <f t="shared" si="198"/>
        <v>468 Blackstone Inc.</v>
      </c>
      <c r="AA2469" t="str">
        <f>_xlfn.XLOOKUP(Z2469,'Client Lookup'!A:A,'Client Lookup'!C:C)</f>
        <v>The Blackstone Group</v>
      </c>
      <c r="AC2469" t="e">
        <f>_xlfn.XLOOKUP(K2469,'Results vs Forecast'!K:K,'Results vs Forecast'!K:K)</f>
        <v>#N/A</v>
      </c>
    </row>
    <row r="2470" spans="1:29" hidden="1">
      <c r="A2470" s="39"/>
      <c r="B2470" s="1" t="s">
        <v>700</v>
      </c>
      <c r="C2470" s="1" t="s">
        <v>701</v>
      </c>
      <c r="D2470" s="1" t="s">
        <v>17</v>
      </c>
      <c r="E2470" s="1" t="s">
        <v>17</v>
      </c>
      <c r="F2470" s="2">
        <v>45535</v>
      </c>
      <c r="G2470" s="2">
        <v>45505</v>
      </c>
      <c r="H2470" s="1" t="s">
        <v>6189</v>
      </c>
      <c r="I2470" s="1" t="s">
        <v>6190</v>
      </c>
      <c r="J2470" s="1" t="s">
        <v>655</v>
      </c>
      <c r="K2470" s="1" t="s">
        <v>903</v>
      </c>
      <c r="L2470" s="1" t="s">
        <v>3278</v>
      </c>
      <c r="M2470" s="1"/>
      <c r="N2470" s="1"/>
      <c r="O2470" s="1" t="s">
        <v>1369</v>
      </c>
      <c r="P2470" s="40">
        <v>14773.97</v>
      </c>
      <c r="Q2470" s="37" t="str">
        <f>IF(C2470="ForthPoint","ForthPoint",IF(D2470="Intercompany",_xlfn.XLOOKUP(E2470,'Dept Lookup'!B:B,'Dept Lookup'!A:A),Modified!D2470))</f>
        <v>Data Engineering</v>
      </c>
      <c r="R2470" t="str">
        <f t="shared" si="194"/>
        <v>Under Armour</v>
      </c>
      <c r="S2470" s="1" t="s">
        <v>707</v>
      </c>
      <c r="T2470">
        <f t="shared" si="195"/>
        <v>0</v>
      </c>
      <c r="U2470" s="25" t="str">
        <f>IF(K2470&gt;0,K2470,_xlfn.XLOOKUP(M2470,'Client Lookup'!L:L,'Client Lookup'!N:N))</f>
        <v>25981</v>
      </c>
      <c r="V2470" t="str">
        <f>_xlfn.XLOOKUP(_xlfn.NUMBERVALUE(U2470),'Project Lookup'!X:X,'Project Lookup'!B:B)</f>
        <v>E2E Planning System Implementation - Data Analytics and DE</v>
      </c>
      <c r="X2470" t="str">
        <f t="shared" si="196"/>
        <v>276 Under Armour : 1041 E2E Planning System Implementation - Data Analytics and DE</v>
      </c>
      <c r="Y2470" t="str">
        <f t="shared" si="197"/>
        <v>276 Under Armour</v>
      </c>
      <c r="Z2470" t="str">
        <f t="shared" si="198"/>
        <v>276 Under Armour</v>
      </c>
      <c r="AA2470" t="str">
        <f>_xlfn.XLOOKUP(Z2470,'Client Lookup'!A:A,'Client Lookup'!C:C)</f>
        <v>Under Armour</v>
      </c>
      <c r="AC2470" t="e">
        <f>_xlfn.XLOOKUP(K2470,'Results vs Forecast'!K:K,'Results vs Forecast'!K:K)</f>
        <v>#N/A</v>
      </c>
    </row>
    <row r="2471" spans="1:29" hidden="1">
      <c r="A2471" s="39"/>
      <c r="B2471" s="1" t="s">
        <v>700</v>
      </c>
      <c r="C2471" s="1" t="s">
        <v>1370</v>
      </c>
      <c r="D2471" s="1" t="s">
        <v>17</v>
      </c>
      <c r="E2471" s="1" t="s">
        <v>17</v>
      </c>
      <c r="F2471" s="2">
        <v>45535</v>
      </c>
      <c r="G2471" s="2">
        <v>45505</v>
      </c>
      <c r="H2471" s="1" t="s">
        <v>6191</v>
      </c>
      <c r="I2471" s="1" t="s">
        <v>6192</v>
      </c>
      <c r="J2471" s="1" t="s">
        <v>645</v>
      </c>
      <c r="K2471" s="1" t="s">
        <v>891</v>
      </c>
      <c r="L2471" s="1" t="s">
        <v>3332</v>
      </c>
      <c r="M2471" s="1"/>
      <c r="N2471" s="1"/>
      <c r="O2471" s="1"/>
      <c r="P2471" s="40">
        <v>320.14902630277288</v>
      </c>
      <c r="Q2471" s="37" t="str">
        <f>IF(C2471="ForthPoint","ForthPoint",IF(D2471="Intercompany",_xlfn.XLOOKUP(E2471,'Dept Lookup'!B:B,'Dept Lookup'!A:A),Modified!D2471))</f>
        <v>Data Engineering</v>
      </c>
      <c r="R2471" t="str">
        <f t="shared" si="194"/>
        <v>The Blackstone Group</v>
      </c>
      <c r="S2471" s="1" t="s">
        <v>707</v>
      </c>
      <c r="T2471">
        <f t="shared" si="195"/>
        <v>0</v>
      </c>
      <c r="U2471" s="25" t="str">
        <f>IF(K2471&gt;0,K2471,_xlfn.XLOOKUP(M2471,'Client Lookup'!L:L,'Client Lookup'!N:N))</f>
        <v>25160</v>
      </c>
      <c r="V2471" t="str">
        <f>_xlfn.XLOOKUP(_xlfn.NUMBERVALUE(U2471),'Project Lookup'!X:X,'Project Lookup'!B:B)</f>
        <v>Blackstone SOW #12</v>
      </c>
      <c r="X2471" t="str">
        <f t="shared" si="196"/>
        <v>468 Blackstone Inc. : 988 Blackstone SOW #12</v>
      </c>
      <c r="Y2471" t="str">
        <f t="shared" si="197"/>
        <v>468 Blackstone Inc.</v>
      </c>
      <c r="Z2471" t="str">
        <f t="shared" si="198"/>
        <v>468 Blackstone Inc.</v>
      </c>
      <c r="AA2471" t="str">
        <f>_xlfn.XLOOKUP(Z2471,'Client Lookup'!A:A,'Client Lookup'!C:C)</f>
        <v>The Blackstone Group</v>
      </c>
      <c r="AC2471" t="e">
        <f>_xlfn.XLOOKUP(K2471,'Results vs Forecast'!K:K,'Results vs Forecast'!K:K)</f>
        <v>#N/A</v>
      </c>
    </row>
    <row r="2472" spans="1:29" hidden="1">
      <c r="A2472" s="39"/>
      <c r="B2472" s="1" t="s">
        <v>700</v>
      </c>
      <c r="C2472" s="1" t="s">
        <v>1370</v>
      </c>
      <c r="D2472" s="1" t="s">
        <v>17</v>
      </c>
      <c r="E2472" s="1" t="s">
        <v>17</v>
      </c>
      <c r="F2472" s="2">
        <v>45535</v>
      </c>
      <c r="G2472" s="2">
        <v>45505</v>
      </c>
      <c r="H2472" s="1" t="s">
        <v>6193</v>
      </c>
      <c r="I2472" s="1" t="s">
        <v>6194</v>
      </c>
      <c r="J2472" s="1" t="s">
        <v>617</v>
      </c>
      <c r="K2472" s="1" t="s">
        <v>860</v>
      </c>
      <c r="L2472" s="1" t="s">
        <v>2892</v>
      </c>
      <c r="M2472" s="1"/>
      <c r="N2472" s="1"/>
      <c r="O2472" s="1"/>
      <c r="P2472" s="40">
        <v>480.22353945415932</v>
      </c>
      <c r="Q2472" s="37" t="str">
        <f>IF(C2472="ForthPoint","ForthPoint",IF(D2472="Intercompany",_xlfn.XLOOKUP(E2472,'Dept Lookup'!B:B,'Dept Lookup'!A:A),Modified!D2472))</f>
        <v>Data Engineering</v>
      </c>
      <c r="R2472" t="str">
        <f t="shared" si="194"/>
        <v>Roku</v>
      </c>
      <c r="S2472" s="1" t="s">
        <v>707</v>
      </c>
      <c r="T2472">
        <f t="shared" si="195"/>
        <v>0</v>
      </c>
      <c r="U2472" s="25" t="str">
        <f>IF(K2472&gt;0,K2472,_xlfn.XLOOKUP(M2472,'Client Lookup'!L:L,'Client Lookup'!N:N))</f>
        <v>25138</v>
      </c>
      <c r="V2472" t="str">
        <f>_xlfn.XLOOKUP(_xlfn.NUMBERVALUE(U2472),'Project Lookup'!X:X,'Project Lookup'!B:B)</f>
        <v>SOW#1 2024 - DE &amp; BI Team</v>
      </c>
      <c r="X2472" t="str">
        <f t="shared" si="196"/>
        <v>459 Roku Inc. : 966 SOW#1 2024 - DE &amp; BI Team</v>
      </c>
      <c r="Y2472" t="str">
        <f t="shared" si="197"/>
        <v>459 Roku Inc.</v>
      </c>
      <c r="Z2472" t="str">
        <f t="shared" si="198"/>
        <v>459 Roku Inc.</v>
      </c>
      <c r="AA2472" t="str">
        <f>_xlfn.XLOOKUP(Z2472,'Client Lookup'!A:A,'Client Lookup'!C:C)</f>
        <v>Roku</v>
      </c>
      <c r="AC2472" t="e">
        <f>_xlfn.XLOOKUP(K2472,'Results vs Forecast'!K:K,'Results vs Forecast'!K:K)</f>
        <v>#N/A</v>
      </c>
    </row>
    <row r="2473" spans="1:29" hidden="1">
      <c r="A2473" s="39"/>
      <c r="B2473" s="1" t="s">
        <v>700</v>
      </c>
      <c r="C2473" s="1" t="s">
        <v>1370</v>
      </c>
      <c r="D2473" s="1" t="s">
        <v>17</v>
      </c>
      <c r="E2473" s="1" t="s">
        <v>17</v>
      </c>
      <c r="F2473" s="2">
        <v>45535</v>
      </c>
      <c r="G2473" s="2">
        <v>45505</v>
      </c>
      <c r="H2473" s="1" t="s">
        <v>6195</v>
      </c>
      <c r="I2473" s="1" t="s">
        <v>6196</v>
      </c>
      <c r="J2473" s="1" t="s">
        <v>645</v>
      </c>
      <c r="K2473" s="1" t="s">
        <v>891</v>
      </c>
      <c r="L2473" s="1" t="s">
        <v>3332</v>
      </c>
      <c r="M2473" s="1"/>
      <c r="N2473" s="1"/>
      <c r="O2473" s="1"/>
      <c r="P2473" s="40">
        <v>480.22353945415932</v>
      </c>
      <c r="Q2473" s="37" t="str">
        <f>IF(C2473="ForthPoint","ForthPoint",IF(D2473="Intercompany",_xlfn.XLOOKUP(E2473,'Dept Lookup'!B:B,'Dept Lookup'!A:A),Modified!D2473))</f>
        <v>Data Engineering</v>
      </c>
      <c r="R2473" t="str">
        <f t="shared" si="194"/>
        <v>The Blackstone Group</v>
      </c>
      <c r="S2473" s="1" t="s">
        <v>707</v>
      </c>
      <c r="T2473">
        <f t="shared" si="195"/>
        <v>0</v>
      </c>
      <c r="U2473" s="25" t="str">
        <f>IF(K2473&gt;0,K2473,_xlfn.XLOOKUP(M2473,'Client Lookup'!L:L,'Client Lookup'!N:N))</f>
        <v>25160</v>
      </c>
      <c r="V2473" t="str">
        <f>_xlfn.XLOOKUP(_xlfn.NUMBERVALUE(U2473),'Project Lookup'!X:X,'Project Lookup'!B:B)</f>
        <v>Blackstone SOW #12</v>
      </c>
      <c r="X2473" t="str">
        <f t="shared" si="196"/>
        <v>468 Blackstone Inc. : 988 Blackstone SOW #12</v>
      </c>
      <c r="Y2473" t="str">
        <f t="shared" si="197"/>
        <v>468 Blackstone Inc.</v>
      </c>
      <c r="Z2473" t="str">
        <f t="shared" si="198"/>
        <v>468 Blackstone Inc.</v>
      </c>
      <c r="AA2473" t="str">
        <f>_xlfn.XLOOKUP(Z2473,'Client Lookup'!A:A,'Client Lookup'!C:C)</f>
        <v>The Blackstone Group</v>
      </c>
      <c r="AC2473" t="e">
        <f>_xlfn.XLOOKUP(K2473,'Results vs Forecast'!K:K,'Results vs Forecast'!K:K)</f>
        <v>#N/A</v>
      </c>
    </row>
    <row r="2474" spans="1:29" hidden="1">
      <c r="A2474" s="39"/>
      <c r="B2474" s="1" t="s">
        <v>700</v>
      </c>
      <c r="C2474" s="1" t="s">
        <v>701</v>
      </c>
      <c r="D2474" s="1" t="s">
        <v>17</v>
      </c>
      <c r="E2474" s="1" t="s">
        <v>17</v>
      </c>
      <c r="F2474" s="2">
        <v>45535</v>
      </c>
      <c r="G2474" s="2">
        <v>45505</v>
      </c>
      <c r="H2474" s="1" t="s">
        <v>1844</v>
      </c>
      <c r="I2474" s="1" t="s">
        <v>1845</v>
      </c>
      <c r="J2474" s="1" t="s">
        <v>277</v>
      </c>
      <c r="K2474" s="1"/>
      <c r="L2474" s="1"/>
      <c r="M2474" s="1" t="s">
        <v>1715</v>
      </c>
      <c r="N2474" s="1"/>
      <c r="O2474" s="1" t="s">
        <v>6197</v>
      </c>
      <c r="P2474" s="40">
        <v>-11405.31</v>
      </c>
      <c r="Q2474" s="37" t="str">
        <f>IF(C2474="ForthPoint","ForthPoint",IF(D2474="Intercompany",_xlfn.XLOOKUP(E2474,'Dept Lookup'!B:B,'Dept Lookup'!A:A),Modified!D2474))</f>
        <v>Data Engineering</v>
      </c>
      <c r="R2474" t="str">
        <f t="shared" si="194"/>
        <v>NBCU</v>
      </c>
      <c r="S2474" s="1" t="s">
        <v>707</v>
      </c>
      <c r="T2474" t="str">
        <f t="shared" si="195"/>
        <v>ICC 1333 NBCU : Prism (Wingspan) 2.0 Phase 2</v>
      </c>
      <c r="U2474" s="25">
        <f>IF(K2474&gt;0,K2474,_xlfn.XLOOKUP(M2474,'Client Lookup'!L:L,'Client Lookup'!N:N))</f>
        <v>34755</v>
      </c>
      <c r="V2474" t="str">
        <f>_xlfn.XLOOKUP(_xlfn.NUMBERVALUE(U2474),'Project Lookup'!X:X,'Project Lookup'!B:B)</f>
        <v>NBCU - Prism (Wingspan) 2.0 Engineering Team Extension</v>
      </c>
      <c r="X2474" t="str">
        <f t="shared" si="196"/>
        <v>ICC 1333 NBCU : Prism (Wingspan) 2.0 Phase 2</v>
      </c>
      <c r="Y2474" t="str">
        <f t="shared" si="197"/>
        <v>ICC 1333 NBCU</v>
      </c>
      <c r="Z2474" t="str">
        <f t="shared" si="198"/>
        <v>1333 NBCU</v>
      </c>
      <c r="AA2474" t="str">
        <f>_xlfn.XLOOKUP(Z2474,'Client Lookup'!A:A,'Client Lookup'!C:C)</f>
        <v>NBCU</v>
      </c>
      <c r="AC2474" t="e">
        <f>_xlfn.XLOOKUP(K2474,'Results vs Forecast'!K:K,'Results vs Forecast'!K:K)</f>
        <v>#N/A</v>
      </c>
    </row>
    <row r="2475" spans="1:29" hidden="1">
      <c r="A2475" s="39"/>
      <c r="B2475" s="1" t="s">
        <v>700</v>
      </c>
      <c r="C2475" s="1" t="s">
        <v>1370</v>
      </c>
      <c r="D2475" s="1" t="s">
        <v>17</v>
      </c>
      <c r="E2475" s="1" t="s">
        <v>17</v>
      </c>
      <c r="F2475" s="2">
        <v>45535</v>
      </c>
      <c r="G2475" s="2">
        <v>45505</v>
      </c>
      <c r="H2475" s="1" t="s">
        <v>6198</v>
      </c>
      <c r="I2475" s="1" t="s">
        <v>6199</v>
      </c>
      <c r="J2475" s="1" t="s">
        <v>645</v>
      </c>
      <c r="K2475" s="1" t="s">
        <v>891</v>
      </c>
      <c r="L2475" s="1" t="s">
        <v>3332</v>
      </c>
      <c r="M2475" s="1"/>
      <c r="N2475" s="1"/>
      <c r="O2475" s="1"/>
      <c r="P2475" s="40">
        <v>560.2607960298526</v>
      </c>
      <c r="Q2475" s="37" t="str">
        <f>IF(C2475="ForthPoint","ForthPoint",IF(D2475="Intercompany",_xlfn.XLOOKUP(E2475,'Dept Lookup'!B:B,'Dept Lookup'!A:A),Modified!D2475))</f>
        <v>Data Engineering</v>
      </c>
      <c r="R2475" t="str">
        <f t="shared" si="194"/>
        <v>The Blackstone Group</v>
      </c>
      <c r="S2475" s="1" t="s">
        <v>707</v>
      </c>
      <c r="T2475">
        <f t="shared" si="195"/>
        <v>0</v>
      </c>
      <c r="U2475" s="25" t="str">
        <f>IF(K2475&gt;0,K2475,_xlfn.XLOOKUP(M2475,'Client Lookup'!L:L,'Client Lookup'!N:N))</f>
        <v>25160</v>
      </c>
      <c r="V2475" t="str">
        <f>_xlfn.XLOOKUP(_xlfn.NUMBERVALUE(U2475),'Project Lookup'!X:X,'Project Lookup'!B:B)</f>
        <v>Blackstone SOW #12</v>
      </c>
      <c r="X2475" t="str">
        <f t="shared" si="196"/>
        <v>468 Blackstone Inc. : 988 Blackstone SOW #12</v>
      </c>
      <c r="Y2475" t="str">
        <f t="shared" si="197"/>
        <v>468 Blackstone Inc.</v>
      </c>
      <c r="Z2475" t="str">
        <f t="shared" si="198"/>
        <v>468 Blackstone Inc.</v>
      </c>
      <c r="AA2475" t="str">
        <f>_xlfn.XLOOKUP(Z2475,'Client Lookup'!A:A,'Client Lookup'!C:C)</f>
        <v>The Blackstone Group</v>
      </c>
      <c r="AC2475" t="e">
        <f>_xlfn.XLOOKUP(K2475,'Results vs Forecast'!K:K,'Results vs Forecast'!K:K)</f>
        <v>#N/A</v>
      </c>
    </row>
    <row r="2476" spans="1:29" hidden="1">
      <c r="A2476" s="39"/>
      <c r="B2476" s="1" t="s">
        <v>700</v>
      </c>
      <c r="C2476" s="1" t="s">
        <v>1370</v>
      </c>
      <c r="D2476" s="1" t="s">
        <v>17</v>
      </c>
      <c r="E2476" s="1" t="s">
        <v>17</v>
      </c>
      <c r="F2476" s="2">
        <v>45535</v>
      </c>
      <c r="G2476" s="2">
        <v>45505</v>
      </c>
      <c r="H2476" s="1" t="s">
        <v>6200</v>
      </c>
      <c r="I2476" s="1" t="s">
        <v>6201</v>
      </c>
      <c r="J2476" s="1" t="s">
        <v>587</v>
      </c>
      <c r="K2476" s="1" t="s">
        <v>840</v>
      </c>
      <c r="L2476" s="1" t="s">
        <v>3446</v>
      </c>
      <c r="M2476" s="1"/>
      <c r="N2476" s="1"/>
      <c r="O2476" s="1"/>
      <c r="P2476" s="40">
        <v>270.12574094296463</v>
      </c>
      <c r="Q2476" s="37" t="str">
        <f>IF(C2476="ForthPoint","ForthPoint",IF(D2476="Intercompany",_xlfn.XLOOKUP(E2476,'Dept Lookup'!B:B,'Dept Lookup'!A:A),Modified!D2476))</f>
        <v>Data Engineering</v>
      </c>
      <c r="R2476" t="str">
        <f t="shared" si="194"/>
        <v>Madhive</v>
      </c>
      <c r="S2476" s="1" t="s">
        <v>707</v>
      </c>
      <c r="T2476">
        <f t="shared" si="195"/>
        <v>0</v>
      </c>
      <c r="U2476" s="25" t="str">
        <f>IF(K2476&gt;0,K2476,_xlfn.XLOOKUP(M2476,'Client Lookup'!L:L,'Client Lookup'!N:N))</f>
        <v>26788</v>
      </c>
      <c r="V2476" t="str">
        <f>_xlfn.XLOOKUP(_xlfn.NUMBERVALUE(U2476),'Project Lookup'!X:X,'Project Lookup'!B:B)</f>
        <v>Madhive - SOW1</v>
      </c>
      <c r="X2476" t="str">
        <f t="shared" si="196"/>
        <v>482 Madhive : 1111 Madhive - SOW1</v>
      </c>
      <c r="Y2476" t="str">
        <f t="shared" si="197"/>
        <v>482 Madhive</v>
      </c>
      <c r="Z2476" t="str">
        <f t="shared" si="198"/>
        <v>482 Madhive</v>
      </c>
      <c r="AA2476" t="str">
        <f>_xlfn.XLOOKUP(Z2476,'Client Lookup'!A:A,'Client Lookup'!C:C)</f>
        <v>Madhive</v>
      </c>
      <c r="AC2476" t="e">
        <f>_xlfn.XLOOKUP(K2476,'Results vs Forecast'!K:K,'Results vs Forecast'!K:K)</f>
        <v>#N/A</v>
      </c>
    </row>
    <row r="2477" spans="1:29" hidden="1">
      <c r="A2477" s="39"/>
      <c r="B2477" s="1" t="s">
        <v>700</v>
      </c>
      <c r="C2477" s="1" t="s">
        <v>1370</v>
      </c>
      <c r="D2477" s="1" t="s">
        <v>17</v>
      </c>
      <c r="E2477" s="1" t="s">
        <v>17</v>
      </c>
      <c r="F2477" s="2">
        <v>45535</v>
      </c>
      <c r="G2477" s="2">
        <v>45505</v>
      </c>
      <c r="H2477" s="1" t="s">
        <v>6202</v>
      </c>
      <c r="I2477" s="1" t="s">
        <v>6203</v>
      </c>
      <c r="J2477" s="1" t="s">
        <v>812</v>
      </c>
      <c r="K2477" s="1" t="s">
        <v>795</v>
      </c>
      <c r="L2477" s="1" t="s">
        <v>3324</v>
      </c>
      <c r="M2477" s="1"/>
      <c r="N2477" s="1"/>
      <c r="O2477" s="1"/>
      <c r="P2477" s="40">
        <v>504.23471642686729</v>
      </c>
      <c r="Q2477" s="37" t="str">
        <f>IF(C2477="ForthPoint","ForthPoint",IF(D2477="Intercompany",_xlfn.XLOOKUP(E2477,'Dept Lookup'!B:B,'Dept Lookup'!A:A),Modified!D2477))</f>
        <v>Data Engineering</v>
      </c>
      <c r="R2477" t="str">
        <f t="shared" si="194"/>
        <v>Globalization Partners</v>
      </c>
      <c r="S2477" s="1" t="s">
        <v>707</v>
      </c>
      <c r="T2477">
        <f t="shared" si="195"/>
        <v>0</v>
      </c>
      <c r="U2477" s="25" t="str">
        <f>IF(K2477&gt;0,K2477,_xlfn.XLOOKUP(M2477,'Client Lookup'!L:L,'Client Lookup'!N:N))</f>
        <v>35885</v>
      </c>
      <c r="V2477" t="str">
        <f>_xlfn.XLOOKUP(_xlfn.NUMBERVALUE(U2477),'Project Lookup'!X:X,'Project Lookup'!B:B)</f>
        <v>Globalization Partners SOW #41 - Data Engineering Team Renewal</v>
      </c>
      <c r="X2477" t="str">
        <f t="shared" si="196"/>
        <v>460 Globalization Partners Inc. : 1349 Globalization Partners SOW #41 - Data Engineering Team Renewal</v>
      </c>
      <c r="Y2477" t="str">
        <f t="shared" si="197"/>
        <v>460 Globalization Partners Inc.</v>
      </c>
      <c r="Z2477" t="str">
        <f t="shared" si="198"/>
        <v>460 Globalization Partners Inc.</v>
      </c>
      <c r="AA2477" t="str">
        <f>_xlfn.XLOOKUP(Z2477,'Client Lookup'!A:A,'Client Lookup'!C:C)</f>
        <v>Globalization Partners</v>
      </c>
      <c r="AC2477" t="e">
        <f>_xlfn.XLOOKUP(K2477,'Results vs Forecast'!K:K,'Results vs Forecast'!K:K)</f>
        <v>#N/A</v>
      </c>
    </row>
    <row r="2478" spans="1:29" hidden="1">
      <c r="A2478" s="39"/>
      <c r="B2478" s="1" t="s">
        <v>700</v>
      </c>
      <c r="C2478" s="1" t="s">
        <v>1370</v>
      </c>
      <c r="D2478" s="1" t="s">
        <v>17</v>
      </c>
      <c r="E2478" s="1" t="s">
        <v>17</v>
      </c>
      <c r="F2478" s="2">
        <v>45535</v>
      </c>
      <c r="G2478" s="2">
        <v>45505</v>
      </c>
      <c r="H2478" s="1" t="s">
        <v>6204</v>
      </c>
      <c r="I2478" s="1" t="s">
        <v>6205</v>
      </c>
      <c r="J2478" s="1" t="s">
        <v>799</v>
      </c>
      <c r="K2478" s="1" t="s">
        <v>797</v>
      </c>
      <c r="L2478" s="1" t="s">
        <v>3338</v>
      </c>
      <c r="M2478" s="1"/>
      <c r="N2478" s="1"/>
      <c r="O2478" s="1"/>
      <c r="P2478" s="40">
        <v>180.08382729530976</v>
      </c>
      <c r="Q2478" s="37" t="str">
        <f>IF(C2478="ForthPoint","ForthPoint",IF(D2478="Intercompany",_xlfn.XLOOKUP(E2478,'Dept Lookup'!B:B,'Dept Lookup'!A:A),Modified!D2478))</f>
        <v>Data Engineering</v>
      </c>
      <c r="R2478" t="str">
        <f t="shared" si="194"/>
        <v>Fedefarma</v>
      </c>
      <c r="S2478" s="1" t="s">
        <v>707</v>
      </c>
      <c r="T2478">
        <f t="shared" si="195"/>
        <v>0</v>
      </c>
      <c r="U2478" s="25" t="str">
        <f>IF(K2478&gt;0,K2478,_xlfn.XLOOKUP(M2478,'Client Lookup'!L:L,'Client Lookup'!N:N))</f>
        <v>28678</v>
      </c>
      <c r="V2478" t="str">
        <f>_xlfn.XLOOKUP(_xlfn.NUMBERVALUE(U2478),'Project Lookup'!X:X,'Project Lookup'!B:B)</f>
        <v>Fedefarma: Landing Zone Assessment &amp; Recommendation Phase</v>
      </c>
      <c r="X2478" t="str">
        <f t="shared" si="196"/>
        <v>456 ICC in Montevideo represents Blend360 : 1166 Fedefarma: Landing Zone Assessment &amp; Recommendation Phase</v>
      </c>
      <c r="Y2478" t="str">
        <f t="shared" si="197"/>
        <v>456 ICC in Montevideo represents Blend360</v>
      </c>
      <c r="Z2478" t="str">
        <f t="shared" si="198"/>
        <v>456 ICC in Montevideo represents Blend360</v>
      </c>
      <c r="AA2478" t="str">
        <f>_xlfn.XLOOKUP(Z2478,'Client Lookup'!A:A,'Client Lookup'!C:C)</f>
        <v>Fedefarma</v>
      </c>
      <c r="AC2478" t="e">
        <f>_xlfn.XLOOKUP(K2478,'Results vs Forecast'!K:K,'Results vs Forecast'!K:K)</f>
        <v>#N/A</v>
      </c>
    </row>
    <row r="2479" spans="1:29" hidden="1">
      <c r="A2479" s="39"/>
      <c r="B2479" s="1" t="s">
        <v>700</v>
      </c>
      <c r="C2479" s="1" t="s">
        <v>1370</v>
      </c>
      <c r="D2479" s="1" t="s">
        <v>17</v>
      </c>
      <c r="E2479" s="1" t="s">
        <v>17</v>
      </c>
      <c r="F2479" s="2">
        <v>45535</v>
      </c>
      <c r="G2479" s="2">
        <v>45505</v>
      </c>
      <c r="H2479" s="1" t="s">
        <v>6206</v>
      </c>
      <c r="I2479" s="1" t="s">
        <v>6207</v>
      </c>
      <c r="J2479" s="1" t="s">
        <v>617</v>
      </c>
      <c r="K2479" s="1" t="s">
        <v>860</v>
      </c>
      <c r="L2479" s="1" t="s">
        <v>2892</v>
      </c>
      <c r="M2479" s="1"/>
      <c r="N2479" s="1"/>
      <c r="O2479" s="1"/>
      <c r="P2479" s="40">
        <v>320.14902630277288</v>
      </c>
      <c r="Q2479" s="37" t="str">
        <f>IF(C2479="ForthPoint","ForthPoint",IF(D2479="Intercompany",_xlfn.XLOOKUP(E2479,'Dept Lookup'!B:B,'Dept Lookup'!A:A),Modified!D2479))</f>
        <v>Data Engineering</v>
      </c>
      <c r="R2479" t="str">
        <f t="shared" si="194"/>
        <v>Roku</v>
      </c>
      <c r="S2479" s="1" t="s">
        <v>707</v>
      </c>
      <c r="T2479">
        <f t="shared" si="195"/>
        <v>0</v>
      </c>
      <c r="U2479" s="25" t="str">
        <f>IF(K2479&gt;0,K2479,_xlfn.XLOOKUP(M2479,'Client Lookup'!L:L,'Client Lookup'!N:N))</f>
        <v>25138</v>
      </c>
      <c r="V2479" t="str">
        <f>_xlfn.XLOOKUP(_xlfn.NUMBERVALUE(U2479),'Project Lookup'!X:X,'Project Lookup'!B:B)</f>
        <v>SOW#1 2024 - DE &amp; BI Team</v>
      </c>
      <c r="X2479" t="str">
        <f t="shared" si="196"/>
        <v>459 Roku Inc. : 966 SOW#1 2024 - DE &amp; BI Team</v>
      </c>
      <c r="Y2479" t="str">
        <f t="shared" si="197"/>
        <v>459 Roku Inc.</v>
      </c>
      <c r="Z2479" t="str">
        <f t="shared" si="198"/>
        <v>459 Roku Inc.</v>
      </c>
      <c r="AA2479" t="str">
        <f>_xlfn.XLOOKUP(Z2479,'Client Lookup'!A:A,'Client Lookup'!C:C)</f>
        <v>Roku</v>
      </c>
      <c r="AC2479" t="e">
        <f>_xlfn.XLOOKUP(K2479,'Results vs Forecast'!K:K,'Results vs Forecast'!K:K)</f>
        <v>#N/A</v>
      </c>
    </row>
    <row r="2480" spans="1:29" hidden="1">
      <c r="A2480" s="39"/>
      <c r="B2480" s="1" t="s">
        <v>700</v>
      </c>
      <c r="C2480" s="1" t="s">
        <v>701</v>
      </c>
      <c r="D2480" s="1" t="s">
        <v>17</v>
      </c>
      <c r="E2480" s="1" t="s">
        <v>17</v>
      </c>
      <c r="F2480" s="2">
        <v>45535</v>
      </c>
      <c r="G2480" s="2">
        <v>45505</v>
      </c>
      <c r="H2480" s="1" t="s">
        <v>6208</v>
      </c>
      <c r="I2480" s="1" t="s">
        <v>6209</v>
      </c>
      <c r="J2480" s="1" t="s">
        <v>648</v>
      </c>
      <c r="K2480" s="1" t="s">
        <v>900</v>
      </c>
      <c r="L2480" s="1" t="s">
        <v>2254</v>
      </c>
      <c r="M2480" s="1"/>
      <c r="N2480" s="1"/>
      <c r="O2480" s="1"/>
      <c r="P2480" s="40">
        <v>770.38</v>
      </c>
      <c r="Q2480" s="37" t="str">
        <f>IF(C2480="ForthPoint","ForthPoint",IF(D2480="Intercompany",_xlfn.XLOOKUP(E2480,'Dept Lookup'!B:B,'Dept Lookup'!A:A),Modified!D2480))</f>
        <v>Data Engineering</v>
      </c>
      <c r="R2480" t="str">
        <f t="shared" si="194"/>
        <v>UDX</v>
      </c>
      <c r="S2480" s="1" t="s">
        <v>707</v>
      </c>
      <c r="T2480">
        <f t="shared" si="195"/>
        <v>0</v>
      </c>
      <c r="U2480" s="25" t="str">
        <f>IF(K2480&gt;0,K2480,_xlfn.XLOOKUP(M2480,'Client Lookup'!L:L,'Client Lookup'!N:N))</f>
        <v>25978</v>
      </c>
      <c r="V2480" t="str">
        <f>_xlfn.XLOOKUP(_xlfn.NUMBERVALUE(U2480),'Project Lookup'!X:X,'Project Lookup'!B:B)</f>
        <v>GMAT Data Governance - Phase 2</v>
      </c>
      <c r="X2480" t="str">
        <f t="shared" si="196"/>
        <v>362 Universal Parks &amp; Resorts : 1038 GMAT Data Governance - Phase 2</v>
      </c>
      <c r="Y2480" t="str">
        <f t="shared" si="197"/>
        <v>362 Universal Parks &amp; Resorts</v>
      </c>
      <c r="Z2480" t="str">
        <f t="shared" si="198"/>
        <v>362 Universal Parks &amp; Resorts</v>
      </c>
      <c r="AA2480" t="str">
        <f>_xlfn.XLOOKUP(Z2480,'Client Lookup'!A:A,'Client Lookup'!C:C)</f>
        <v>UDX</v>
      </c>
      <c r="AC2480" t="e">
        <f>_xlfn.XLOOKUP(K2480,'Results vs Forecast'!K:K,'Results vs Forecast'!K:K)</f>
        <v>#N/A</v>
      </c>
    </row>
    <row r="2481" spans="1:29" hidden="1">
      <c r="A2481" s="39"/>
      <c r="B2481" s="1" t="s">
        <v>700</v>
      </c>
      <c r="C2481" s="1" t="s">
        <v>1370</v>
      </c>
      <c r="D2481" s="1" t="s">
        <v>17</v>
      </c>
      <c r="E2481" s="1" t="s">
        <v>17</v>
      </c>
      <c r="F2481" s="2">
        <v>45535</v>
      </c>
      <c r="G2481" s="2">
        <v>45505</v>
      </c>
      <c r="H2481" s="1" t="s">
        <v>6210</v>
      </c>
      <c r="I2481" s="1" t="s">
        <v>6211</v>
      </c>
      <c r="J2481" s="1" t="s">
        <v>818</v>
      </c>
      <c r="K2481" s="1" t="s">
        <v>796</v>
      </c>
      <c r="L2481" s="1" t="s">
        <v>3346</v>
      </c>
      <c r="M2481" s="1"/>
      <c r="N2481" s="1"/>
      <c r="O2481" s="1"/>
      <c r="P2481" s="40">
        <v>648.30177826311512</v>
      </c>
      <c r="Q2481" s="37" t="str">
        <f>IF(C2481="ForthPoint","ForthPoint",IF(D2481="Intercompany",_xlfn.XLOOKUP(E2481,'Dept Lookup'!B:B,'Dept Lookup'!A:A),Modified!D2481))</f>
        <v>Data Engineering</v>
      </c>
      <c r="R2481" t="str">
        <f t="shared" si="194"/>
        <v>Globalization Partners</v>
      </c>
      <c r="S2481" s="1" t="s">
        <v>707</v>
      </c>
      <c r="T2481">
        <f t="shared" si="195"/>
        <v>0</v>
      </c>
      <c r="U2481" s="25" t="str">
        <f>IF(K2481&gt;0,K2481,_xlfn.XLOOKUP(M2481,'Client Lookup'!L:L,'Client Lookup'!N:N))</f>
        <v>36410</v>
      </c>
      <c r="V2481" t="str">
        <f>_xlfn.XLOOKUP(_xlfn.NUMBERVALUE(U2481),'Project Lookup'!X:X,'Project Lookup'!B:B)</f>
        <v>Globalization Partners SOW #40 - Data Engineering Team Renewal</v>
      </c>
      <c r="X2481" t="str">
        <f t="shared" si="196"/>
        <v>460 Globalization Partners Inc. : 1367 Globalization Partners SOW #40 - Data Engineering Team Renewal</v>
      </c>
      <c r="Y2481" t="str">
        <f t="shared" si="197"/>
        <v>460 Globalization Partners Inc.</v>
      </c>
      <c r="Z2481" t="str">
        <f t="shared" si="198"/>
        <v>460 Globalization Partners Inc.</v>
      </c>
      <c r="AA2481" t="str">
        <f>_xlfn.XLOOKUP(Z2481,'Client Lookup'!A:A,'Client Lookup'!C:C)</f>
        <v>Globalization Partners</v>
      </c>
      <c r="AC2481" t="e">
        <f>_xlfn.XLOOKUP(K2481,'Results vs Forecast'!K:K,'Results vs Forecast'!K:K)</f>
        <v>#N/A</v>
      </c>
    </row>
    <row r="2482" spans="1:29" hidden="1">
      <c r="A2482" s="39"/>
      <c r="B2482" s="1" t="s">
        <v>700</v>
      </c>
      <c r="C2482" s="1" t="s">
        <v>1370</v>
      </c>
      <c r="D2482" s="1" t="s">
        <v>17</v>
      </c>
      <c r="E2482" s="1" t="s">
        <v>17</v>
      </c>
      <c r="F2482" s="2">
        <v>45535</v>
      </c>
      <c r="G2482" s="2">
        <v>45505</v>
      </c>
      <c r="H2482" s="1" t="s">
        <v>6212</v>
      </c>
      <c r="I2482" s="1" t="s">
        <v>6213</v>
      </c>
      <c r="J2482" s="1" t="s">
        <v>617</v>
      </c>
      <c r="K2482" s="1" t="s">
        <v>860</v>
      </c>
      <c r="L2482" s="1" t="s">
        <v>2892</v>
      </c>
      <c r="M2482" s="1"/>
      <c r="N2482" s="1"/>
      <c r="O2482" s="1"/>
      <c r="P2482" s="40">
        <v>464.21608813902071</v>
      </c>
      <c r="Q2482" s="37" t="str">
        <f>IF(C2482="ForthPoint","ForthPoint",IF(D2482="Intercompany",_xlfn.XLOOKUP(E2482,'Dept Lookup'!B:B,'Dept Lookup'!A:A),Modified!D2482))</f>
        <v>Data Engineering</v>
      </c>
      <c r="R2482" t="str">
        <f t="shared" si="194"/>
        <v>Roku</v>
      </c>
      <c r="S2482" s="1" t="s">
        <v>707</v>
      </c>
      <c r="T2482">
        <f t="shared" si="195"/>
        <v>0</v>
      </c>
      <c r="U2482" s="25" t="str">
        <f>IF(K2482&gt;0,K2482,_xlfn.XLOOKUP(M2482,'Client Lookup'!L:L,'Client Lookup'!N:N))</f>
        <v>25138</v>
      </c>
      <c r="V2482" t="str">
        <f>_xlfn.XLOOKUP(_xlfn.NUMBERVALUE(U2482),'Project Lookup'!X:X,'Project Lookup'!B:B)</f>
        <v>SOW#1 2024 - DE &amp; BI Team</v>
      </c>
      <c r="X2482" t="str">
        <f t="shared" si="196"/>
        <v>459 Roku Inc. : 966 SOW#1 2024 - DE &amp; BI Team</v>
      </c>
      <c r="Y2482" t="str">
        <f t="shared" si="197"/>
        <v>459 Roku Inc.</v>
      </c>
      <c r="Z2482" t="str">
        <f t="shared" si="198"/>
        <v>459 Roku Inc.</v>
      </c>
      <c r="AA2482" t="str">
        <f>_xlfn.XLOOKUP(Z2482,'Client Lookup'!A:A,'Client Lookup'!C:C)</f>
        <v>Roku</v>
      </c>
      <c r="AC2482" t="e">
        <f>_xlfn.XLOOKUP(K2482,'Results vs Forecast'!K:K,'Results vs Forecast'!K:K)</f>
        <v>#N/A</v>
      </c>
    </row>
    <row r="2483" spans="1:29" hidden="1">
      <c r="A2483" s="39"/>
      <c r="B2483" s="1" t="s">
        <v>700</v>
      </c>
      <c r="C2483" s="1" t="s">
        <v>1370</v>
      </c>
      <c r="D2483" s="1" t="s">
        <v>17</v>
      </c>
      <c r="E2483" s="1" t="s">
        <v>17</v>
      </c>
      <c r="F2483" s="2">
        <v>45535</v>
      </c>
      <c r="G2483" s="2">
        <v>45505</v>
      </c>
      <c r="H2483" s="1" t="s">
        <v>6214</v>
      </c>
      <c r="I2483" s="1" t="s">
        <v>6215</v>
      </c>
      <c r="J2483" s="1" t="s">
        <v>812</v>
      </c>
      <c r="K2483" s="1" t="s">
        <v>795</v>
      </c>
      <c r="L2483" s="1" t="s">
        <v>3324</v>
      </c>
      <c r="M2483" s="1"/>
      <c r="N2483" s="1"/>
      <c r="O2483" s="1"/>
      <c r="P2483" s="40">
        <v>245.11422219043658</v>
      </c>
      <c r="Q2483" s="37" t="str">
        <f>IF(C2483="ForthPoint","ForthPoint",IF(D2483="Intercompany",_xlfn.XLOOKUP(E2483,'Dept Lookup'!B:B,'Dept Lookup'!A:A),Modified!D2483))</f>
        <v>Data Engineering</v>
      </c>
      <c r="R2483" t="str">
        <f t="shared" si="194"/>
        <v>Globalization Partners</v>
      </c>
      <c r="S2483" s="1" t="s">
        <v>707</v>
      </c>
      <c r="T2483">
        <f t="shared" si="195"/>
        <v>0</v>
      </c>
      <c r="U2483" s="25" t="str">
        <f>IF(K2483&gt;0,K2483,_xlfn.XLOOKUP(M2483,'Client Lookup'!L:L,'Client Lookup'!N:N))</f>
        <v>35885</v>
      </c>
      <c r="V2483" t="str">
        <f>_xlfn.XLOOKUP(_xlfn.NUMBERVALUE(U2483),'Project Lookup'!X:X,'Project Lookup'!B:B)</f>
        <v>Globalization Partners SOW #41 - Data Engineering Team Renewal</v>
      </c>
      <c r="X2483" t="str">
        <f t="shared" si="196"/>
        <v>460 Globalization Partners Inc. : 1349 Globalization Partners SOW #41 - Data Engineering Team Renewal</v>
      </c>
      <c r="Y2483" t="str">
        <f t="shared" si="197"/>
        <v>460 Globalization Partners Inc.</v>
      </c>
      <c r="Z2483" t="str">
        <f t="shared" si="198"/>
        <v>460 Globalization Partners Inc.</v>
      </c>
      <c r="AA2483" t="str">
        <f>_xlfn.XLOOKUP(Z2483,'Client Lookup'!A:A,'Client Lookup'!C:C)</f>
        <v>Globalization Partners</v>
      </c>
      <c r="AC2483" t="e">
        <f>_xlfn.XLOOKUP(K2483,'Results vs Forecast'!K:K,'Results vs Forecast'!K:K)</f>
        <v>#N/A</v>
      </c>
    </row>
    <row r="2484" spans="1:29" hidden="1">
      <c r="A2484" s="39"/>
      <c r="B2484" s="1" t="s">
        <v>700</v>
      </c>
      <c r="C2484" s="1" t="s">
        <v>1370</v>
      </c>
      <c r="D2484" s="1" t="s">
        <v>17</v>
      </c>
      <c r="E2484" s="1" t="s">
        <v>17</v>
      </c>
      <c r="F2484" s="2">
        <v>45535</v>
      </c>
      <c r="G2484" s="2">
        <v>45505</v>
      </c>
      <c r="H2484" s="1" t="s">
        <v>6216</v>
      </c>
      <c r="I2484" s="1" t="s">
        <v>6217</v>
      </c>
      <c r="J2484" s="1" t="s">
        <v>919</v>
      </c>
      <c r="K2484" s="1" t="s">
        <v>895</v>
      </c>
      <c r="L2484" s="1" t="s">
        <v>3507</v>
      </c>
      <c r="M2484" s="1"/>
      <c r="N2484" s="1"/>
      <c r="O2484" s="1"/>
      <c r="P2484" s="40">
        <v>440.20491116631274</v>
      </c>
      <c r="Q2484" s="37" t="str">
        <f>IF(C2484="ForthPoint","ForthPoint",IF(D2484="Intercompany",_xlfn.XLOOKUP(E2484,'Dept Lookup'!B:B,'Dept Lookup'!A:A),Modified!D2484))</f>
        <v>Data Engineering</v>
      </c>
      <c r="R2484" t="str">
        <f t="shared" si="194"/>
        <v>The Blackstone Group</v>
      </c>
      <c r="S2484" s="1" t="s">
        <v>707</v>
      </c>
      <c r="T2484">
        <f t="shared" si="195"/>
        <v>0</v>
      </c>
      <c r="U2484" s="25" t="str">
        <f>IF(K2484&gt;0,K2484,_xlfn.XLOOKUP(M2484,'Client Lookup'!L:L,'Client Lookup'!N:N))</f>
        <v>36413</v>
      </c>
      <c r="V2484" t="str">
        <f>_xlfn.XLOOKUP(_xlfn.NUMBERVALUE(U2484),'Project Lookup'!X:X,'Project Lookup'!B:B)</f>
        <v>Blackstone - SOW#17 - Data Engineering Team</v>
      </c>
      <c r="X2484" t="str">
        <f t="shared" si="196"/>
        <v>468 Blackstone Inc. : 1370 Blackstone - SOW#17 - Data Engineering Team</v>
      </c>
      <c r="Y2484" t="str">
        <f t="shared" si="197"/>
        <v>468 Blackstone Inc.</v>
      </c>
      <c r="Z2484" t="str">
        <f t="shared" si="198"/>
        <v>468 Blackstone Inc.</v>
      </c>
      <c r="AA2484" t="str">
        <f>_xlfn.XLOOKUP(Z2484,'Client Lookup'!A:A,'Client Lookup'!C:C)</f>
        <v>The Blackstone Group</v>
      </c>
      <c r="AC2484" t="e">
        <f>_xlfn.XLOOKUP(K2484,'Results vs Forecast'!K:K,'Results vs Forecast'!K:K)</f>
        <v>#N/A</v>
      </c>
    </row>
    <row r="2485" spans="1:29" hidden="1">
      <c r="A2485" s="39"/>
      <c r="B2485" s="1" t="s">
        <v>700</v>
      </c>
      <c r="C2485" s="1" t="s">
        <v>1370</v>
      </c>
      <c r="D2485" s="1" t="s">
        <v>17</v>
      </c>
      <c r="E2485" s="1" t="s">
        <v>17</v>
      </c>
      <c r="F2485" s="2">
        <v>45535</v>
      </c>
      <c r="G2485" s="2">
        <v>45505</v>
      </c>
      <c r="H2485" s="1" t="s">
        <v>6218</v>
      </c>
      <c r="I2485" s="1" t="s">
        <v>6219</v>
      </c>
      <c r="J2485" s="1" t="s">
        <v>645</v>
      </c>
      <c r="K2485" s="1" t="s">
        <v>891</v>
      </c>
      <c r="L2485" s="1" t="s">
        <v>3332</v>
      </c>
      <c r="M2485" s="1"/>
      <c r="N2485" s="1"/>
      <c r="O2485" s="1"/>
      <c r="P2485" s="40">
        <v>480.22353945415932</v>
      </c>
      <c r="Q2485" s="37" t="str">
        <f>IF(C2485="ForthPoint","ForthPoint",IF(D2485="Intercompany",_xlfn.XLOOKUP(E2485,'Dept Lookup'!B:B,'Dept Lookup'!A:A),Modified!D2485))</f>
        <v>Data Engineering</v>
      </c>
      <c r="R2485" t="str">
        <f t="shared" si="194"/>
        <v>The Blackstone Group</v>
      </c>
      <c r="S2485" s="1" t="s">
        <v>707</v>
      </c>
      <c r="T2485">
        <f t="shared" si="195"/>
        <v>0</v>
      </c>
      <c r="U2485" s="25" t="str">
        <f>IF(K2485&gt;0,K2485,_xlfn.XLOOKUP(M2485,'Client Lookup'!L:L,'Client Lookup'!N:N))</f>
        <v>25160</v>
      </c>
      <c r="V2485" t="str">
        <f>_xlfn.XLOOKUP(_xlfn.NUMBERVALUE(U2485),'Project Lookup'!X:X,'Project Lookup'!B:B)</f>
        <v>Blackstone SOW #12</v>
      </c>
      <c r="X2485" t="str">
        <f t="shared" si="196"/>
        <v>468 Blackstone Inc. : 988 Blackstone SOW #12</v>
      </c>
      <c r="Y2485" t="str">
        <f t="shared" si="197"/>
        <v>468 Blackstone Inc.</v>
      </c>
      <c r="Z2485" t="str">
        <f t="shared" si="198"/>
        <v>468 Blackstone Inc.</v>
      </c>
      <c r="AA2485" t="str">
        <f>_xlfn.XLOOKUP(Z2485,'Client Lookup'!A:A,'Client Lookup'!C:C)</f>
        <v>The Blackstone Group</v>
      </c>
      <c r="AC2485" t="e">
        <f>_xlfn.XLOOKUP(K2485,'Results vs Forecast'!K:K,'Results vs Forecast'!K:K)</f>
        <v>#N/A</v>
      </c>
    </row>
    <row r="2486" spans="1:29" hidden="1">
      <c r="A2486" s="39"/>
      <c r="B2486" s="1" t="s">
        <v>700</v>
      </c>
      <c r="C2486" s="1" t="s">
        <v>1370</v>
      </c>
      <c r="D2486" s="1" t="s">
        <v>17</v>
      </c>
      <c r="E2486" s="1" t="s">
        <v>17</v>
      </c>
      <c r="F2486" s="2">
        <v>45535</v>
      </c>
      <c r="G2486" s="2">
        <v>45505</v>
      </c>
      <c r="H2486" s="1" t="s">
        <v>6220</v>
      </c>
      <c r="I2486" s="1" t="s">
        <v>6221</v>
      </c>
      <c r="J2486" s="1" t="s">
        <v>587</v>
      </c>
      <c r="K2486" s="1" t="s">
        <v>840</v>
      </c>
      <c r="L2486" s="1" t="s">
        <v>3446</v>
      </c>
      <c r="M2486" s="1"/>
      <c r="N2486" s="1"/>
      <c r="O2486" s="1"/>
      <c r="P2486" s="40">
        <v>240.11176972707966</v>
      </c>
      <c r="Q2486" s="37" t="str">
        <f>IF(C2486="ForthPoint","ForthPoint",IF(D2486="Intercompany",_xlfn.XLOOKUP(E2486,'Dept Lookup'!B:B,'Dept Lookup'!A:A),Modified!D2486))</f>
        <v>Data Engineering</v>
      </c>
      <c r="R2486" t="str">
        <f t="shared" si="194"/>
        <v>Madhive</v>
      </c>
      <c r="S2486" s="1" t="s">
        <v>707</v>
      </c>
      <c r="T2486">
        <f t="shared" si="195"/>
        <v>0</v>
      </c>
      <c r="U2486" s="25" t="str">
        <f>IF(K2486&gt;0,K2486,_xlfn.XLOOKUP(M2486,'Client Lookup'!L:L,'Client Lookup'!N:N))</f>
        <v>26788</v>
      </c>
      <c r="V2486" t="str">
        <f>_xlfn.XLOOKUP(_xlfn.NUMBERVALUE(U2486),'Project Lookup'!X:X,'Project Lookup'!B:B)</f>
        <v>Madhive - SOW1</v>
      </c>
      <c r="X2486" t="str">
        <f t="shared" si="196"/>
        <v>482 Madhive : 1111 Madhive - SOW1</v>
      </c>
      <c r="Y2486" t="str">
        <f t="shared" si="197"/>
        <v>482 Madhive</v>
      </c>
      <c r="Z2486" t="str">
        <f t="shared" si="198"/>
        <v>482 Madhive</v>
      </c>
      <c r="AA2486" t="str">
        <f>_xlfn.XLOOKUP(Z2486,'Client Lookup'!A:A,'Client Lookup'!C:C)</f>
        <v>Madhive</v>
      </c>
      <c r="AC2486" t="e">
        <f>_xlfn.XLOOKUP(K2486,'Results vs Forecast'!K:K,'Results vs Forecast'!K:K)</f>
        <v>#N/A</v>
      </c>
    </row>
    <row r="2487" spans="1:29" hidden="1">
      <c r="A2487" s="39"/>
      <c r="B2487" s="1" t="s">
        <v>700</v>
      </c>
      <c r="C2487" s="1" t="s">
        <v>1370</v>
      </c>
      <c r="D2487" s="1" t="s">
        <v>17</v>
      </c>
      <c r="E2487" s="1" t="s">
        <v>17</v>
      </c>
      <c r="F2487" s="2">
        <v>45535</v>
      </c>
      <c r="G2487" s="2">
        <v>45505</v>
      </c>
      <c r="H2487" s="1" t="s">
        <v>6222</v>
      </c>
      <c r="I2487" s="1" t="s">
        <v>6223</v>
      </c>
      <c r="J2487" s="1" t="s">
        <v>587</v>
      </c>
      <c r="K2487" s="1" t="s">
        <v>840</v>
      </c>
      <c r="L2487" s="1" t="s">
        <v>3446</v>
      </c>
      <c r="M2487" s="1"/>
      <c r="N2487" s="1"/>
      <c r="O2487" s="1"/>
      <c r="P2487" s="40">
        <v>455.21202070163127</v>
      </c>
      <c r="Q2487" s="37" t="str">
        <f>IF(C2487="ForthPoint","ForthPoint",IF(D2487="Intercompany",_xlfn.XLOOKUP(E2487,'Dept Lookup'!B:B,'Dept Lookup'!A:A),Modified!D2487))</f>
        <v>Data Engineering</v>
      </c>
      <c r="R2487" t="str">
        <f t="shared" si="194"/>
        <v>Madhive</v>
      </c>
      <c r="S2487" s="1" t="s">
        <v>707</v>
      </c>
      <c r="T2487">
        <f t="shared" si="195"/>
        <v>0</v>
      </c>
      <c r="U2487" s="25" t="str">
        <f>IF(K2487&gt;0,K2487,_xlfn.XLOOKUP(M2487,'Client Lookup'!L:L,'Client Lookup'!N:N))</f>
        <v>26788</v>
      </c>
      <c r="V2487" t="str">
        <f>_xlfn.XLOOKUP(_xlfn.NUMBERVALUE(U2487),'Project Lookup'!X:X,'Project Lookup'!B:B)</f>
        <v>Madhive - SOW1</v>
      </c>
      <c r="X2487" t="str">
        <f t="shared" si="196"/>
        <v>482 Madhive : 1111 Madhive - SOW1</v>
      </c>
      <c r="Y2487" t="str">
        <f t="shared" si="197"/>
        <v>482 Madhive</v>
      </c>
      <c r="Z2487" t="str">
        <f t="shared" si="198"/>
        <v>482 Madhive</v>
      </c>
      <c r="AA2487" t="str">
        <f>_xlfn.XLOOKUP(Z2487,'Client Lookup'!A:A,'Client Lookup'!C:C)</f>
        <v>Madhive</v>
      </c>
      <c r="AC2487" t="e">
        <f>_xlfn.XLOOKUP(K2487,'Results vs Forecast'!K:K,'Results vs Forecast'!K:K)</f>
        <v>#N/A</v>
      </c>
    </row>
    <row r="2488" spans="1:29" hidden="1">
      <c r="A2488" s="39"/>
      <c r="B2488" s="1" t="s">
        <v>700</v>
      </c>
      <c r="C2488" s="1" t="s">
        <v>1370</v>
      </c>
      <c r="D2488" s="1" t="s">
        <v>17</v>
      </c>
      <c r="E2488" s="1" t="s">
        <v>17</v>
      </c>
      <c r="F2488" s="2">
        <v>45535</v>
      </c>
      <c r="G2488" s="2">
        <v>45505</v>
      </c>
      <c r="H2488" s="1" t="s">
        <v>6224</v>
      </c>
      <c r="I2488" s="1" t="s">
        <v>6225</v>
      </c>
      <c r="J2488" s="1" t="s">
        <v>812</v>
      </c>
      <c r="K2488" s="1" t="s">
        <v>795</v>
      </c>
      <c r="L2488" s="1" t="s">
        <v>3324</v>
      </c>
      <c r="M2488" s="1"/>
      <c r="N2488" s="1"/>
      <c r="O2488" s="1"/>
      <c r="P2488" s="40">
        <v>504.23471642686729</v>
      </c>
      <c r="Q2488" s="37" t="str">
        <f>IF(C2488="ForthPoint","ForthPoint",IF(D2488="Intercompany",_xlfn.XLOOKUP(E2488,'Dept Lookup'!B:B,'Dept Lookup'!A:A),Modified!D2488))</f>
        <v>Data Engineering</v>
      </c>
      <c r="R2488" t="str">
        <f t="shared" si="194"/>
        <v>Globalization Partners</v>
      </c>
      <c r="S2488" s="1" t="s">
        <v>707</v>
      </c>
      <c r="T2488">
        <f t="shared" si="195"/>
        <v>0</v>
      </c>
      <c r="U2488" s="25" t="str">
        <f>IF(K2488&gt;0,K2488,_xlfn.XLOOKUP(M2488,'Client Lookup'!L:L,'Client Lookup'!N:N))</f>
        <v>35885</v>
      </c>
      <c r="V2488" t="str">
        <f>_xlfn.XLOOKUP(_xlfn.NUMBERVALUE(U2488),'Project Lookup'!X:X,'Project Lookup'!B:B)</f>
        <v>Globalization Partners SOW #41 - Data Engineering Team Renewal</v>
      </c>
      <c r="X2488" t="str">
        <f t="shared" si="196"/>
        <v>460 Globalization Partners Inc. : 1349 Globalization Partners SOW #41 - Data Engineering Team Renewal</v>
      </c>
      <c r="Y2488" t="str">
        <f t="shared" si="197"/>
        <v>460 Globalization Partners Inc.</v>
      </c>
      <c r="Z2488" t="str">
        <f t="shared" si="198"/>
        <v>460 Globalization Partners Inc.</v>
      </c>
      <c r="AA2488" t="str">
        <f>_xlfn.XLOOKUP(Z2488,'Client Lookup'!A:A,'Client Lookup'!C:C)</f>
        <v>Globalization Partners</v>
      </c>
      <c r="AC2488" t="e">
        <f>_xlfn.XLOOKUP(K2488,'Results vs Forecast'!K:K,'Results vs Forecast'!K:K)</f>
        <v>#N/A</v>
      </c>
    </row>
    <row r="2489" spans="1:29" hidden="1">
      <c r="A2489" s="39"/>
      <c r="B2489" s="1" t="s">
        <v>700</v>
      </c>
      <c r="C2489" s="1" t="s">
        <v>1370</v>
      </c>
      <c r="D2489" s="1" t="s">
        <v>17</v>
      </c>
      <c r="E2489" s="1" t="s">
        <v>17</v>
      </c>
      <c r="F2489" s="2">
        <v>45535</v>
      </c>
      <c r="G2489" s="2">
        <v>45505</v>
      </c>
      <c r="H2489" s="1" t="s">
        <v>6226</v>
      </c>
      <c r="I2489" s="1" t="s">
        <v>6227</v>
      </c>
      <c r="J2489" s="1" t="s">
        <v>535</v>
      </c>
      <c r="K2489" s="1" t="s">
        <v>791</v>
      </c>
      <c r="L2489" s="1" t="s">
        <v>4898</v>
      </c>
      <c r="M2489" s="1"/>
      <c r="N2489" s="1"/>
      <c r="O2489" s="1"/>
      <c r="P2489" s="40">
        <v>544.25334471471388</v>
      </c>
      <c r="Q2489" s="37" t="str">
        <f>IF(C2489="ForthPoint","ForthPoint",IF(D2489="Intercompany",_xlfn.XLOOKUP(E2489,'Dept Lookup'!B:B,'Dept Lookup'!A:A),Modified!D2489))</f>
        <v>Data Engineering</v>
      </c>
      <c r="R2489" t="str">
        <f t="shared" si="194"/>
        <v>Globalization Partners</v>
      </c>
      <c r="S2489" s="1" t="s">
        <v>707</v>
      </c>
      <c r="T2489">
        <f t="shared" si="195"/>
        <v>0</v>
      </c>
      <c r="U2489" s="25" t="str">
        <f>IF(K2489&gt;0,K2489,_xlfn.XLOOKUP(M2489,'Client Lookup'!L:L,'Client Lookup'!N:N))</f>
        <v>25866</v>
      </c>
      <c r="V2489" t="str">
        <f>_xlfn.XLOOKUP(_xlfn.NUMBERVALUE(U2489),'Project Lookup'!X:X,'Project Lookup'!B:B)</f>
        <v>GP SOW #33</v>
      </c>
      <c r="X2489" t="str">
        <f t="shared" si="196"/>
        <v>460 Globalization Partners Inc. : 1028 GP SOW #33</v>
      </c>
      <c r="Y2489" t="str">
        <f t="shared" si="197"/>
        <v>460 Globalization Partners Inc.</v>
      </c>
      <c r="Z2489" t="str">
        <f t="shared" si="198"/>
        <v>460 Globalization Partners Inc.</v>
      </c>
      <c r="AA2489" t="str">
        <f>_xlfn.XLOOKUP(Z2489,'Client Lookup'!A:A,'Client Lookup'!C:C)</f>
        <v>Globalization Partners</v>
      </c>
      <c r="AC2489" t="e">
        <f>_xlfn.XLOOKUP(K2489,'Results vs Forecast'!K:K,'Results vs Forecast'!K:K)</f>
        <v>#N/A</v>
      </c>
    </row>
    <row r="2490" spans="1:29" hidden="1">
      <c r="A2490" s="39"/>
      <c r="B2490" s="1" t="s">
        <v>700</v>
      </c>
      <c r="C2490" s="1" t="s">
        <v>1370</v>
      </c>
      <c r="D2490" s="1" t="s">
        <v>17</v>
      </c>
      <c r="E2490" s="1" t="s">
        <v>17</v>
      </c>
      <c r="F2490" s="2">
        <v>45535</v>
      </c>
      <c r="G2490" s="2">
        <v>45505</v>
      </c>
      <c r="H2490" s="1" t="s">
        <v>6228</v>
      </c>
      <c r="I2490" s="1" t="s">
        <v>6229</v>
      </c>
      <c r="J2490" s="1" t="s">
        <v>645</v>
      </c>
      <c r="K2490" s="1" t="s">
        <v>891</v>
      </c>
      <c r="L2490" s="1" t="s">
        <v>3332</v>
      </c>
      <c r="M2490" s="1"/>
      <c r="N2490" s="1"/>
      <c r="O2490" s="1"/>
      <c r="P2490" s="40">
        <v>480.22353945415932</v>
      </c>
      <c r="Q2490" s="37" t="str">
        <f>IF(C2490="ForthPoint","ForthPoint",IF(D2490="Intercompany",_xlfn.XLOOKUP(E2490,'Dept Lookup'!B:B,'Dept Lookup'!A:A),Modified!D2490))</f>
        <v>Data Engineering</v>
      </c>
      <c r="R2490" t="str">
        <f t="shared" si="194"/>
        <v>The Blackstone Group</v>
      </c>
      <c r="S2490" s="1" t="s">
        <v>707</v>
      </c>
      <c r="T2490">
        <f t="shared" si="195"/>
        <v>0</v>
      </c>
      <c r="U2490" s="25" t="str">
        <f>IF(K2490&gt;0,K2490,_xlfn.XLOOKUP(M2490,'Client Lookup'!L:L,'Client Lookup'!N:N))</f>
        <v>25160</v>
      </c>
      <c r="V2490" t="str">
        <f>_xlfn.XLOOKUP(_xlfn.NUMBERVALUE(U2490),'Project Lookup'!X:X,'Project Lookup'!B:B)</f>
        <v>Blackstone SOW #12</v>
      </c>
      <c r="X2490" t="str">
        <f t="shared" si="196"/>
        <v>468 Blackstone Inc. : 988 Blackstone SOW #12</v>
      </c>
      <c r="Y2490" t="str">
        <f t="shared" si="197"/>
        <v>468 Blackstone Inc.</v>
      </c>
      <c r="Z2490" t="str">
        <f t="shared" si="198"/>
        <v>468 Blackstone Inc.</v>
      </c>
      <c r="AA2490" t="str">
        <f>_xlfn.XLOOKUP(Z2490,'Client Lookup'!A:A,'Client Lookup'!C:C)</f>
        <v>The Blackstone Group</v>
      </c>
      <c r="AC2490" t="e">
        <f>_xlfn.XLOOKUP(K2490,'Results vs Forecast'!K:K,'Results vs Forecast'!K:K)</f>
        <v>#N/A</v>
      </c>
    </row>
    <row r="2491" spans="1:29" hidden="1">
      <c r="A2491" s="39"/>
      <c r="B2491" s="1" t="s">
        <v>700</v>
      </c>
      <c r="C2491" s="1" t="s">
        <v>1370</v>
      </c>
      <c r="D2491" s="1" t="s">
        <v>17</v>
      </c>
      <c r="E2491" s="1" t="s">
        <v>17</v>
      </c>
      <c r="F2491" s="2">
        <v>45535</v>
      </c>
      <c r="G2491" s="2">
        <v>45505</v>
      </c>
      <c r="H2491" s="1" t="s">
        <v>6230</v>
      </c>
      <c r="I2491" s="1" t="s">
        <v>6231</v>
      </c>
      <c r="J2491" s="1" t="s">
        <v>645</v>
      </c>
      <c r="K2491" s="1" t="s">
        <v>891</v>
      </c>
      <c r="L2491" s="1" t="s">
        <v>3332</v>
      </c>
      <c r="M2491" s="1"/>
      <c r="N2491" s="1"/>
      <c r="O2491" s="1"/>
      <c r="P2491" s="40">
        <v>440.20491116631274</v>
      </c>
      <c r="Q2491" s="37" t="str">
        <f>IF(C2491="ForthPoint","ForthPoint",IF(D2491="Intercompany",_xlfn.XLOOKUP(E2491,'Dept Lookup'!B:B,'Dept Lookup'!A:A),Modified!D2491))</f>
        <v>Data Engineering</v>
      </c>
      <c r="R2491" t="str">
        <f t="shared" si="194"/>
        <v>The Blackstone Group</v>
      </c>
      <c r="S2491" s="1" t="s">
        <v>707</v>
      </c>
      <c r="T2491">
        <f t="shared" si="195"/>
        <v>0</v>
      </c>
      <c r="U2491" s="25" t="str">
        <f>IF(K2491&gt;0,K2491,_xlfn.XLOOKUP(M2491,'Client Lookup'!L:L,'Client Lookup'!N:N))</f>
        <v>25160</v>
      </c>
      <c r="V2491" t="str">
        <f>_xlfn.XLOOKUP(_xlfn.NUMBERVALUE(U2491),'Project Lookup'!X:X,'Project Lookup'!B:B)</f>
        <v>Blackstone SOW #12</v>
      </c>
      <c r="X2491" t="str">
        <f t="shared" si="196"/>
        <v>468 Blackstone Inc. : 988 Blackstone SOW #12</v>
      </c>
      <c r="Y2491" t="str">
        <f t="shared" si="197"/>
        <v>468 Blackstone Inc.</v>
      </c>
      <c r="Z2491" t="str">
        <f t="shared" si="198"/>
        <v>468 Blackstone Inc.</v>
      </c>
      <c r="AA2491" t="str">
        <f>_xlfn.XLOOKUP(Z2491,'Client Lookup'!A:A,'Client Lookup'!C:C)</f>
        <v>The Blackstone Group</v>
      </c>
      <c r="AC2491" t="e">
        <f>_xlfn.XLOOKUP(K2491,'Results vs Forecast'!K:K,'Results vs Forecast'!K:K)</f>
        <v>#N/A</v>
      </c>
    </row>
    <row r="2492" spans="1:29" hidden="1">
      <c r="A2492" s="39"/>
      <c r="B2492" s="1" t="s">
        <v>700</v>
      </c>
      <c r="C2492" s="1" t="s">
        <v>1370</v>
      </c>
      <c r="D2492" s="1" t="s">
        <v>17</v>
      </c>
      <c r="E2492" s="1" t="s">
        <v>17</v>
      </c>
      <c r="F2492" s="2">
        <v>45535</v>
      </c>
      <c r="G2492" s="2">
        <v>45505</v>
      </c>
      <c r="H2492" s="1" t="s">
        <v>6232</v>
      </c>
      <c r="I2492" s="1" t="s">
        <v>6233</v>
      </c>
      <c r="J2492" s="1" t="s">
        <v>617</v>
      </c>
      <c r="K2492" s="1" t="s">
        <v>860</v>
      </c>
      <c r="L2492" s="1" t="s">
        <v>2892</v>
      </c>
      <c r="M2492" s="1"/>
      <c r="N2492" s="1"/>
      <c r="O2492" s="1"/>
      <c r="P2492" s="40">
        <v>464.21608813902071</v>
      </c>
      <c r="Q2492" s="37" t="str">
        <f>IF(C2492="ForthPoint","ForthPoint",IF(D2492="Intercompany",_xlfn.XLOOKUP(E2492,'Dept Lookup'!B:B,'Dept Lookup'!A:A),Modified!D2492))</f>
        <v>Data Engineering</v>
      </c>
      <c r="R2492" t="str">
        <f t="shared" si="194"/>
        <v>Roku</v>
      </c>
      <c r="S2492" s="1" t="s">
        <v>707</v>
      </c>
      <c r="T2492">
        <f t="shared" si="195"/>
        <v>0</v>
      </c>
      <c r="U2492" s="25" t="str">
        <f>IF(K2492&gt;0,K2492,_xlfn.XLOOKUP(M2492,'Client Lookup'!L:L,'Client Lookup'!N:N))</f>
        <v>25138</v>
      </c>
      <c r="V2492" t="str">
        <f>_xlfn.XLOOKUP(_xlfn.NUMBERVALUE(U2492),'Project Lookup'!X:X,'Project Lookup'!B:B)</f>
        <v>SOW#1 2024 - DE &amp; BI Team</v>
      </c>
      <c r="X2492" t="str">
        <f t="shared" si="196"/>
        <v>459 Roku Inc. : 966 SOW#1 2024 - DE &amp; BI Team</v>
      </c>
      <c r="Y2492" t="str">
        <f t="shared" si="197"/>
        <v>459 Roku Inc.</v>
      </c>
      <c r="Z2492" t="str">
        <f t="shared" si="198"/>
        <v>459 Roku Inc.</v>
      </c>
      <c r="AA2492" t="str">
        <f>_xlfn.XLOOKUP(Z2492,'Client Lookup'!A:A,'Client Lookup'!C:C)</f>
        <v>Roku</v>
      </c>
      <c r="AC2492" t="e">
        <f>_xlfn.XLOOKUP(K2492,'Results vs Forecast'!K:K,'Results vs Forecast'!K:K)</f>
        <v>#N/A</v>
      </c>
    </row>
    <row r="2493" spans="1:29" hidden="1">
      <c r="A2493" s="39"/>
      <c r="B2493" s="1" t="s">
        <v>700</v>
      </c>
      <c r="C2493" s="1" t="s">
        <v>1370</v>
      </c>
      <c r="D2493" s="1" t="s">
        <v>17</v>
      </c>
      <c r="E2493" s="1" t="s">
        <v>17</v>
      </c>
      <c r="F2493" s="2">
        <v>45535</v>
      </c>
      <c r="G2493" s="2">
        <v>45505</v>
      </c>
      <c r="H2493" s="1" t="s">
        <v>6234</v>
      </c>
      <c r="I2493" s="1" t="s">
        <v>6235</v>
      </c>
      <c r="J2493" s="1" t="s">
        <v>587</v>
      </c>
      <c r="K2493" s="1" t="s">
        <v>840</v>
      </c>
      <c r="L2493" s="1" t="s">
        <v>3446</v>
      </c>
      <c r="M2493" s="1"/>
      <c r="N2493" s="1"/>
      <c r="O2493" s="1"/>
      <c r="P2493" s="40">
        <v>520.2421677420059</v>
      </c>
      <c r="Q2493" s="37" t="str">
        <f>IF(C2493="ForthPoint","ForthPoint",IF(D2493="Intercompany",_xlfn.XLOOKUP(E2493,'Dept Lookup'!B:B,'Dept Lookup'!A:A),Modified!D2493))</f>
        <v>Data Engineering</v>
      </c>
      <c r="R2493" t="str">
        <f t="shared" si="194"/>
        <v>Madhive</v>
      </c>
      <c r="S2493" s="1" t="s">
        <v>707</v>
      </c>
      <c r="T2493">
        <f t="shared" si="195"/>
        <v>0</v>
      </c>
      <c r="U2493" s="25" t="str">
        <f>IF(K2493&gt;0,K2493,_xlfn.XLOOKUP(M2493,'Client Lookup'!L:L,'Client Lookup'!N:N))</f>
        <v>26788</v>
      </c>
      <c r="V2493" t="str">
        <f>_xlfn.XLOOKUP(_xlfn.NUMBERVALUE(U2493),'Project Lookup'!X:X,'Project Lookup'!B:B)</f>
        <v>Madhive - SOW1</v>
      </c>
      <c r="X2493" t="str">
        <f t="shared" si="196"/>
        <v>482 Madhive : 1111 Madhive - SOW1</v>
      </c>
      <c r="Y2493" t="str">
        <f t="shared" si="197"/>
        <v>482 Madhive</v>
      </c>
      <c r="Z2493" t="str">
        <f t="shared" si="198"/>
        <v>482 Madhive</v>
      </c>
      <c r="AA2493" t="str">
        <f>_xlfn.XLOOKUP(Z2493,'Client Lookup'!A:A,'Client Lookup'!C:C)</f>
        <v>Madhive</v>
      </c>
      <c r="AC2493" t="e">
        <f>_xlfn.XLOOKUP(K2493,'Results vs Forecast'!K:K,'Results vs Forecast'!K:K)</f>
        <v>#N/A</v>
      </c>
    </row>
    <row r="2494" spans="1:29" hidden="1">
      <c r="A2494" s="39"/>
      <c r="B2494" s="1" t="s">
        <v>700</v>
      </c>
      <c r="C2494" s="1" t="s">
        <v>1370</v>
      </c>
      <c r="D2494" s="1" t="s">
        <v>17</v>
      </c>
      <c r="E2494" s="1" t="s">
        <v>17</v>
      </c>
      <c r="F2494" s="2">
        <v>45535</v>
      </c>
      <c r="G2494" s="2">
        <v>45505</v>
      </c>
      <c r="H2494" s="1" t="s">
        <v>6236</v>
      </c>
      <c r="I2494" s="1" t="s">
        <v>6237</v>
      </c>
      <c r="J2494" s="1" t="s">
        <v>638</v>
      </c>
      <c r="K2494" s="1" t="s">
        <v>885</v>
      </c>
      <c r="L2494" s="1" t="s">
        <v>3435</v>
      </c>
      <c r="M2494" s="1"/>
      <c r="N2494" s="1"/>
      <c r="O2494" s="1"/>
      <c r="P2494" s="40">
        <v>536.24961905714463</v>
      </c>
      <c r="Q2494" s="37" t="str">
        <f>IF(C2494="ForthPoint","ForthPoint",IF(D2494="Intercompany",_xlfn.XLOOKUP(E2494,'Dept Lookup'!B:B,'Dept Lookup'!A:A),Modified!D2494))</f>
        <v>Data Engineering</v>
      </c>
      <c r="R2494" t="str">
        <f t="shared" si="194"/>
        <v>The Blackstone Group</v>
      </c>
      <c r="S2494" s="1" t="s">
        <v>707</v>
      </c>
      <c r="T2494">
        <f t="shared" si="195"/>
        <v>0</v>
      </c>
      <c r="U2494" s="25" t="str">
        <f>IF(K2494&gt;0,K2494,_xlfn.XLOOKUP(M2494,'Client Lookup'!L:L,'Client Lookup'!N:N))</f>
        <v>28140</v>
      </c>
      <c r="V2494" t="str">
        <f>_xlfn.XLOOKUP(_xlfn.NUMBERVALUE(U2494),'Project Lookup'!X:X,'Project Lookup'!B:B)</f>
        <v>Blackstone - SOW#16 - Exec Office Team (.Net)</v>
      </c>
      <c r="X2494" t="str">
        <f t="shared" si="196"/>
        <v>468 Blackstone Inc. : 1141 Blackstone - SOW#16 - Exec Office Team (.Net)</v>
      </c>
      <c r="Y2494" t="str">
        <f t="shared" si="197"/>
        <v>468 Blackstone Inc.</v>
      </c>
      <c r="Z2494" t="str">
        <f t="shared" si="198"/>
        <v>468 Blackstone Inc.</v>
      </c>
      <c r="AA2494" t="str">
        <f>_xlfn.XLOOKUP(Z2494,'Client Lookup'!A:A,'Client Lookup'!C:C)</f>
        <v>The Blackstone Group</v>
      </c>
      <c r="AC2494" t="e">
        <f>_xlfn.XLOOKUP(K2494,'Results vs Forecast'!K:K,'Results vs Forecast'!K:K)</f>
        <v>#N/A</v>
      </c>
    </row>
    <row r="2495" spans="1:29" hidden="1">
      <c r="A2495" s="39"/>
      <c r="B2495" s="1" t="s">
        <v>700</v>
      </c>
      <c r="C2495" s="1" t="s">
        <v>1370</v>
      </c>
      <c r="D2495" s="1" t="s">
        <v>17</v>
      </c>
      <c r="E2495" s="1" t="s">
        <v>17</v>
      </c>
      <c r="F2495" s="2">
        <v>45535</v>
      </c>
      <c r="G2495" s="2">
        <v>45505</v>
      </c>
      <c r="H2495" s="1" t="s">
        <v>6238</v>
      </c>
      <c r="I2495" s="1" t="s">
        <v>6239</v>
      </c>
      <c r="J2495" s="1" t="s">
        <v>645</v>
      </c>
      <c r="K2495" s="1" t="s">
        <v>891</v>
      </c>
      <c r="L2495" s="1" t="s">
        <v>3332</v>
      </c>
      <c r="M2495" s="1"/>
      <c r="N2495" s="1"/>
      <c r="O2495" s="1"/>
      <c r="P2495" s="40">
        <v>560.2607960298526</v>
      </c>
      <c r="Q2495" s="37" t="str">
        <f>IF(C2495="ForthPoint","ForthPoint",IF(D2495="Intercompany",_xlfn.XLOOKUP(E2495,'Dept Lookup'!B:B,'Dept Lookup'!A:A),Modified!D2495))</f>
        <v>Data Engineering</v>
      </c>
      <c r="R2495" t="str">
        <f t="shared" si="194"/>
        <v>The Blackstone Group</v>
      </c>
      <c r="S2495" s="1" t="s">
        <v>707</v>
      </c>
      <c r="T2495">
        <f t="shared" si="195"/>
        <v>0</v>
      </c>
      <c r="U2495" s="25" t="str">
        <f>IF(K2495&gt;0,K2495,_xlfn.XLOOKUP(M2495,'Client Lookup'!L:L,'Client Lookup'!N:N))</f>
        <v>25160</v>
      </c>
      <c r="V2495" t="str">
        <f>_xlfn.XLOOKUP(_xlfn.NUMBERVALUE(U2495),'Project Lookup'!X:X,'Project Lookup'!B:B)</f>
        <v>Blackstone SOW #12</v>
      </c>
      <c r="X2495" t="str">
        <f t="shared" si="196"/>
        <v>468 Blackstone Inc. : 988 Blackstone SOW #12</v>
      </c>
      <c r="Y2495" t="str">
        <f t="shared" si="197"/>
        <v>468 Blackstone Inc.</v>
      </c>
      <c r="Z2495" t="str">
        <f t="shared" si="198"/>
        <v>468 Blackstone Inc.</v>
      </c>
      <c r="AA2495" t="str">
        <f>_xlfn.XLOOKUP(Z2495,'Client Lookup'!A:A,'Client Lookup'!C:C)</f>
        <v>The Blackstone Group</v>
      </c>
      <c r="AC2495" t="e">
        <f>_xlfn.XLOOKUP(K2495,'Results vs Forecast'!K:K,'Results vs Forecast'!K:K)</f>
        <v>#N/A</v>
      </c>
    </row>
    <row r="2496" spans="1:29" hidden="1">
      <c r="A2496" s="39"/>
      <c r="B2496" s="1" t="s">
        <v>700</v>
      </c>
      <c r="C2496" s="1" t="s">
        <v>1370</v>
      </c>
      <c r="D2496" s="1" t="s">
        <v>17</v>
      </c>
      <c r="E2496" s="1" t="s">
        <v>17</v>
      </c>
      <c r="F2496" s="2">
        <v>45535</v>
      </c>
      <c r="G2496" s="2">
        <v>45505</v>
      </c>
      <c r="H2496" s="1" t="s">
        <v>6240</v>
      </c>
      <c r="I2496" s="1" t="s">
        <v>6241</v>
      </c>
      <c r="J2496" s="1" t="s">
        <v>593</v>
      </c>
      <c r="K2496" s="1" t="s">
        <v>842</v>
      </c>
      <c r="L2496" s="1" t="s">
        <v>1809</v>
      </c>
      <c r="M2496" s="1"/>
      <c r="N2496" s="1"/>
      <c r="O2496" s="1"/>
      <c r="P2496" s="40">
        <v>496.23099076929799</v>
      </c>
      <c r="Q2496" s="37" t="str">
        <f>IF(C2496="ForthPoint","ForthPoint",IF(D2496="Intercompany",_xlfn.XLOOKUP(E2496,'Dept Lookup'!B:B,'Dept Lookup'!A:A),Modified!D2496))</f>
        <v>Data Engineering</v>
      </c>
      <c r="R2496" t="str">
        <f t="shared" si="194"/>
        <v>MasterCard</v>
      </c>
      <c r="S2496" s="1" t="s">
        <v>707</v>
      </c>
      <c r="T2496">
        <f t="shared" si="195"/>
        <v>0</v>
      </c>
      <c r="U2496" s="25" t="str">
        <f>IF(K2496&gt;0,K2496,_xlfn.XLOOKUP(M2496,'Client Lookup'!L:L,'Client Lookup'!N:N))</f>
        <v>25146</v>
      </c>
      <c r="V2496" t="str">
        <f>_xlfn.XLOOKUP(_xlfn.NUMBERVALUE(U2496),'Project Lookup'!X:X,'Project Lookup'!B:B)</f>
        <v>Mastercard SOW #6</v>
      </c>
      <c r="X2496" t="str">
        <f t="shared" si="196"/>
        <v>461 Session M Inc. : 974 Mastercard SOW #6</v>
      </c>
      <c r="Y2496" t="str">
        <f t="shared" si="197"/>
        <v>461 Session M Inc.</v>
      </c>
      <c r="Z2496" t="str">
        <f t="shared" si="198"/>
        <v>461 Session M Inc.</v>
      </c>
      <c r="AA2496" t="str">
        <f>_xlfn.XLOOKUP(Z2496,'Client Lookup'!A:A,'Client Lookup'!C:C)</f>
        <v>MasterCard</v>
      </c>
      <c r="AC2496" t="e">
        <f>_xlfn.XLOOKUP(K2496,'Results vs Forecast'!K:K,'Results vs Forecast'!K:K)</f>
        <v>#N/A</v>
      </c>
    </row>
    <row r="2497" spans="1:29" hidden="1">
      <c r="A2497" s="39"/>
      <c r="B2497" s="1" t="s">
        <v>700</v>
      </c>
      <c r="C2497" s="1" t="s">
        <v>1370</v>
      </c>
      <c r="D2497" s="1" t="s">
        <v>17</v>
      </c>
      <c r="E2497" s="1" t="s">
        <v>17</v>
      </c>
      <c r="F2497" s="2">
        <v>45535</v>
      </c>
      <c r="G2497" s="2">
        <v>45505</v>
      </c>
      <c r="H2497" s="1" t="s">
        <v>6242</v>
      </c>
      <c r="I2497" s="1" t="s">
        <v>6243</v>
      </c>
      <c r="J2497" s="1" t="s">
        <v>637</v>
      </c>
      <c r="K2497" s="1" t="s">
        <v>893</v>
      </c>
      <c r="L2497" s="1" t="s">
        <v>3465</v>
      </c>
      <c r="M2497" s="1"/>
      <c r="N2497" s="1"/>
      <c r="O2497" s="1"/>
      <c r="P2497" s="40">
        <v>536.24961905714463</v>
      </c>
      <c r="Q2497" s="37" t="str">
        <f>IF(C2497="ForthPoint","ForthPoint",IF(D2497="Intercompany",_xlfn.XLOOKUP(E2497,'Dept Lookup'!B:B,'Dept Lookup'!A:A),Modified!D2497))</f>
        <v>Data Engineering</v>
      </c>
      <c r="R2497" t="str">
        <f t="shared" si="194"/>
        <v>The Blackstone Group</v>
      </c>
      <c r="S2497" s="1" t="s">
        <v>707</v>
      </c>
      <c r="T2497">
        <f t="shared" si="195"/>
        <v>0</v>
      </c>
      <c r="U2497" s="25" t="str">
        <f>IF(K2497&gt;0,K2497,_xlfn.XLOOKUP(M2497,'Client Lookup'!L:L,'Client Lookup'!N:N))</f>
        <v>25544</v>
      </c>
      <c r="V2497" t="str">
        <f>_xlfn.XLOOKUP(_xlfn.NUMBERVALUE(U2497),'Project Lookup'!X:X,'Project Lookup'!B:B)</f>
        <v>Blackstone SOW#14 - Data Engineering Team</v>
      </c>
      <c r="X2497" t="str">
        <f t="shared" si="196"/>
        <v>468 Blackstone Inc. : 1013 Blackstone SOW#14 - Data Engineering Team</v>
      </c>
      <c r="Y2497" t="str">
        <f t="shared" si="197"/>
        <v>468 Blackstone Inc.</v>
      </c>
      <c r="Z2497" t="str">
        <f t="shared" si="198"/>
        <v>468 Blackstone Inc.</v>
      </c>
      <c r="AA2497" t="str">
        <f>_xlfn.XLOOKUP(Z2497,'Client Lookup'!A:A,'Client Lookup'!C:C)</f>
        <v>The Blackstone Group</v>
      </c>
      <c r="AC2497" t="e">
        <f>_xlfn.XLOOKUP(K2497,'Results vs Forecast'!K:K,'Results vs Forecast'!K:K)</f>
        <v>#N/A</v>
      </c>
    </row>
    <row r="2498" spans="1:29" hidden="1">
      <c r="A2498" s="39"/>
      <c r="B2498" s="1" t="s">
        <v>700</v>
      </c>
      <c r="C2498" s="1" t="s">
        <v>1370</v>
      </c>
      <c r="D2498" s="1" t="s">
        <v>17</v>
      </c>
      <c r="E2498" s="1" t="s">
        <v>17</v>
      </c>
      <c r="F2498" s="2">
        <v>45535</v>
      </c>
      <c r="G2498" s="2">
        <v>45505</v>
      </c>
      <c r="H2498" s="1" t="s">
        <v>6244</v>
      </c>
      <c r="I2498" s="1" t="s">
        <v>6245</v>
      </c>
      <c r="J2498" s="1" t="s">
        <v>818</v>
      </c>
      <c r="K2498" s="1" t="s">
        <v>796</v>
      </c>
      <c r="L2498" s="1" t="s">
        <v>3346</v>
      </c>
      <c r="M2498" s="1"/>
      <c r="N2498" s="1"/>
      <c r="O2498" s="1"/>
      <c r="P2498" s="40">
        <v>520.2421677420059</v>
      </c>
      <c r="Q2498" s="37" t="str">
        <f>IF(C2498="ForthPoint","ForthPoint",IF(D2498="Intercompany",_xlfn.XLOOKUP(E2498,'Dept Lookup'!B:B,'Dept Lookup'!A:A),Modified!D2498))</f>
        <v>Data Engineering</v>
      </c>
      <c r="R2498" t="str">
        <f t="shared" si="194"/>
        <v>Globalization Partners</v>
      </c>
      <c r="S2498" s="1" t="s">
        <v>707</v>
      </c>
      <c r="T2498">
        <f t="shared" si="195"/>
        <v>0</v>
      </c>
      <c r="U2498" s="25" t="str">
        <f>IF(K2498&gt;0,K2498,_xlfn.XLOOKUP(M2498,'Client Lookup'!L:L,'Client Lookup'!N:N))</f>
        <v>36410</v>
      </c>
      <c r="V2498" t="str">
        <f>_xlfn.XLOOKUP(_xlfn.NUMBERVALUE(U2498),'Project Lookup'!X:X,'Project Lookup'!B:B)</f>
        <v>Globalization Partners SOW #40 - Data Engineering Team Renewal</v>
      </c>
      <c r="X2498" t="str">
        <f t="shared" si="196"/>
        <v>460 Globalization Partners Inc. : 1367 Globalization Partners SOW #40 - Data Engineering Team Renewal</v>
      </c>
      <c r="Y2498" t="str">
        <f t="shared" si="197"/>
        <v>460 Globalization Partners Inc.</v>
      </c>
      <c r="Z2498" t="str">
        <f t="shared" si="198"/>
        <v>460 Globalization Partners Inc.</v>
      </c>
      <c r="AA2498" t="str">
        <f>_xlfn.XLOOKUP(Z2498,'Client Lookup'!A:A,'Client Lookup'!C:C)</f>
        <v>Globalization Partners</v>
      </c>
      <c r="AC2498" t="e">
        <f>_xlfn.XLOOKUP(K2498,'Results vs Forecast'!K:K,'Results vs Forecast'!K:K)</f>
        <v>#N/A</v>
      </c>
    </row>
    <row r="2499" spans="1:29" hidden="1">
      <c r="A2499" s="39"/>
      <c r="B2499" s="1" t="s">
        <v>700</v>
      </c>
      <c r="C2499" s="1" t="s">
        <v>701</v>
      </c>
      <c r="D2499" s="1" t="s">
        <v>17</v>
      </c>
      <c r="E2499" s="1" t="s">
        <v>17</v>
      </c>
      <c r="F2499" s="2">
        <v>45535</v>
      </c>
      <c r="G2499" s="2">
        <v>45505</v>
      </c>
      <c r="H2499" s="1" t="s">
        <v>1844</v>
      </c>
      <c r="I2499" s="1" t="s">
        <v>1845</v>
      </c>
      <c r="J2499" s="1" t="s">
        <v>277</v>
      </c>
      <c r="K2499" s="1"/>
      <c r="L2499" s="1"/>
      <c r="M2499" s="1" t="s">
        <v>1704</v>
      </c>
      <c r="N2499" s="1"/>
      <c r="O2499" s="1" t="s">
        <v>6246</v>
      </c>
      <c r="P2499" s="40">
        <v>-25419.84</v>
      </c>
      <c r="Q2499" s="37" t="str">
        <f>IF(C2499="ForthPoint","ForthPoint",IF(D2499="Intercompany",_xlfn.XLOOKUP(E2499,'Dept Lookup'!B:B,'Dept Lookup'!A:A),Modified!D2499))</f>
        <v>Data Engineering</v>
      </c>
      <c r="R2499" t="str">
        <f t="shared" ref="R2499:R2562" si="199">AA2499</f>
        <v>Hyatt</v>
      </c>
      <c r="S2499" s="1" t="s">
        <v>707</v>
      </c>
      <c r="T2499" t="str">
        <f t="shared" ref="T2499:T2562" si="200">M2499</f>
        <v>ICC 1202 Hyatt : Hyatt - GenAI Implementation</v>
      </c>
      <c r="U2499" s="25" t="str">
        <f>IF(K2499&gt;0,K2499,_xlfn.XLOOKUP(M2499,'Client Lookup'!L:L,'Client Lookup'!N:N))</f>
        <v>29630</v>
      </c>
      <c r="V2499" t="str">
        <f>_xlfn.XLOOKUP(_xlfn.NUMBERVALUE(U2499),'Project Lookup'!X:X,'Project Lookup'!B:B)</f>
        <v>Hyatt - GenAI Implementation</v>
      </c>
      <c r="X2499" t="str">
        <f t="shared" ref="X2499:X2562" si="201">IF(J2499="- No Entity -",M2499,J2499)</f>
        <v>ICC 1202 Hyatt : Hyatt - GenAI Implementation</v>
      </c>
      <c r="Y2499" t="str">
        <f t="shared" ref="Y2499:Y2562" si="202">IFERROR(_xlfn.TEXTBEFORE(X2499," :"),X2499)</f>
        <v>ICC 1202 Hyatt</v>
      </c>
      <c r="Z2499" t="str">
        <f t="shared" si="198"/>
        <v>1202 Hyatt</v>
      </c>
      <c r="AA2499" t="str">
        <f>_xlfn.XLOOKUP(Z2499,'Client Lookup'!A:A,'Client Lookup'!C:C)</f>
        <v>Hyatt</v>
      </c>
      <c r="AC2499" t="e">
        <f>_xlfn.XLOOKUP(K2499,'Results vs Forecast'!K:K,'Results vs Forecast'!K:K)</f>
        <v>#N/A</v>
      </c>
    </row>
    <row r="2500" spans="1:29" hidden="1">
      <c r="A2500" s="39"/>
      <c r="B2500" s="1" t="s">
        <v>700</v>
      </c>
      <c r="C2500" s="1" t="s">
        <v>1370</v>
      </c>
      <c r="D2500" s="1" t="s">
        <v>17</v>
      </c>
      <c r="E2500" s="1" t="s">
        <v>17</v>
      </c>
      <c r="F2500" s="2">
        <v>45535</v>
      </c>
      <c r="G2500" s="2">
        <v>45505</v>
      </c>
      <c r="H2500" s="1" t="s">
        <v>6247</v>
      </c>
      <c r="I2500" s="1" t="s">
        <v>6248</v>
      </c>
      <c r="J2500" s="1" t="s">
        <v>617</v>
      </c>
      <c r="K2500" s="1" t="s">
        <v>860</v>
      </c>
      <c r="L2500" s="1" t="s">
        <v>2892</v>
      </c>
      <c r="M2500" s="1"/>
      <c r="N2500" s="1"/>
      <c r="O2500" s="1"/>
      <c r="P2500" s="40">
        <v>432.20118550874338</v>
      </c>
      <c r="Q2500" s="37" t="str">
        <f>IF(C2500="ForthPoint","ForthPoint",IF(D2500="Intercompany",_xlfn.XLOOKUP(E2500,'Dept Lookup'!B:B,'Dept Lookup'!A:A),Modified!D2500))</f>
        <v>Data Engineering</v>
      </c>
      <c r="R2500" t="str">
        <f t="shared" si="199"/>
        <v>Roku</v>
      </c>
      <c r="S2500" s="1" t="s">
        <v>707</v>
      </c>
      <c r="T2500">
        <f t="shared" si="200"/>
        <v>0</v>
      </c>
      <c r="U2500" s="25" t="str">
        <f>IF(K2500&gt;0,K2500,_xlfn.XLOOKUP(M2500,'Client Lookup'!L:L,'Client Lookup'!N:N))</f>
        <v>25138</v>
      </c>
      <c r="V2500" t="str">
        <f>_xlfn.XLOOKUP(_xlfn.NUMBERVALUE(U2500),'Project Lookup'!X:X,'Project Lookup'!B:B)</f>
        <v>SOW#1 2024 - DE &amp; BI Team</v>
      </c>
      <c r="X2500" t="str">
        <f t="shared" si="201"/>
        <v>459 Roku Inc. : 966 SOW#1 2024 - DE &amp; BI Team</v>
      </c>
      <c r="Y2500" t="str">
        <f t="shared" si="202"/>
        <v>459 Roku Inc.</v>
      </c>
      <c r="Z2500" t="str">
        <f t="shared" si="198"/>
        <v>459 Roku Inc.</v>
      </c>
      <c r="AA2500" t="str">
        <f>_xlfn.XLOOKUP(Z2500,'Client Lookup'!A:A,'Client Lookup'!C:C)</f>
        <v>Roku</v>
      </c>
      <c r="AC2500" t="e">
        <f>_xlfn.XLOOKUP(K2500,'Results vs Forecast'!K:K,'Results vs Forecast'!K:K)</f>
        <v>#N/A</v>
      </c>
    </row>
    <row r="2501" spans="1:29" hidden="1">
      <c r="A2501" s="39"/>
      <c r="B2501" s="1" t="s">
        <v>700</v>
      </c>
      <c r="C2501" s="1" t="s">
        <v>701</v>
      </c>
      <c r="D2501" s="1" t="s">
        <v>17</v>
      </c>
      <c r="E2501" s="1" t="s">
        <v>17</v>
      </c>
      <c r="F2501" s="2">
        <v>45535</v>
      </c>
      <c r="G2501" s="2">
        <v>45505</v>
      </c>
      <c r="H2501" s="1" t="s">
        <v>6249</v>
      </c>
      <c r="I2501" s="1" t="s">
        <v>6250</v>
      </c>
      <c r="J2501" s="1" t="s">
        <v>542</v>
      </c>
      <c r="K2501" s="1" t="s">
        <v>802</v>
      </c>
      <c r="L2501" s="1" t="s">
        <v>1876</v>
      </c>
      <c r="M2501" s="1"/>
      <c r="N2501" s="1"/>
      <c r="O2501" s="1"/>
      <c r="P2501" s="40">
        <v>2980.43</v>
      </c>
      <c r="Q2501" s="37" t="str">
        <f>IF(C2501="ForthPoint","ForthPoint",IF(D2501="Intercompany",_xlfn.XLOOKUP(E2501,'Dept Lookup'!B:B,'Dept Lookup'!A:A),Modified!D2501))</f>
        <v>Data Engineering</v>
      </c>
      <c r="R2501" t="str">
        <f t="shared" si="199"/>
        <v>GoodRx</v>
      </c>
      <c r="S2501" s="1" t="s">
        <v>707</v>
      </c>
      <c r="T2501">
        <f t="shared" si="200"/>
        <v>0</v>
      </c>
      <c r="U2501" s="25" t="str">
        <f>IF(K2501&gt;0,K2501,_xlfn.XLOOKUP(M2501,'Client Lookup'!L:L,'Client Lookup'!N:N))</f>
        <v>28141</v>
      </c>
      <c r="V2501" t="str">
        <f>_xlfn.XLOOKUP(_xlfn.NUMBERVALUE(U2501),'Project Lookup'!X:X,'Project Lookup'!B:B)</f>
        <v>GoodRx - April to October Renewal</v>
      </c>
      <c r="X2501" t="str">
        <f t="shared" si="201"/>
        <v>182 GoodRx : 1142 GoodRx - April to October Renewal</v>
      </c>
      <c r="Y2501" t="str">
        <f t="shared" si="202"/>
        <v>182 GoodRx</v>
      </c>
      <c r="Z2501" t="str">
        <f t="shared" si="198"/>
        <v>182 GoodRx</v>
      </c>
      <c r="AA2501" t="str">
        <f>_xlfn.XLOOKUP(Z2501,'Client Lookup'!A:A,'Client Lookup'!C:C)</f>
        <v>GoodRx</v>
      </c>
      <c r="AC2501" t="e">
        <f>_xlfn.XLOOKUP(K2501,'Results vs Forecast'!K:K,'Results vs Forecast'!K:K)</f>
        <v>#N/A</v>
      </c>
    </row>
    <row r="2502" spans="1:29" hidden="1">
      <c r="A2502" s="39"/>
      <c r="B2502" s="1" t="s">
        <v>700</v>
      </c>
      <c r="C2502" s="1" t="s">
        <v>1370</v>
      </c>
      <c r="D2502" s="1" t="s">
        <v>17</v>
      </c>
      <c r="E2502" s="1" t="s">
        <v>17</v>
      </c>
      <c r="F2502" s="2">
        <v>45535</v>
      </c>
      <c r="G2502" s="2">
        <v>45505</v>
      </c>
      <c r="H2502" s="1" t="s">
        <v>6251</v>
      </c>
      <c r="I2502" s="1" t="s">
        <v>6252</v>
      </c>
      <c r="J2502" s="1" t="s">
        <v>816</v>
      </c>
      <c r="K2502" s="1" t="s">
        <v>798</v>
      </c>
      <c r="L2502" s="1" t="s">
        <v>3413</v>
      </c>
      <c r="M2502" s="1"/>
      <c r="N2502" s="1"/>
      <c r="O2502" s="1"/>
      <c r="P2502" s="40">
        <v>270.12574094296463</v>
      </c>
      <c r="Q2502" s="37" t="str">
        <f>IF(C2502="ForthPoint","ForthPoint",IF(D2502="Intercompany",_xlfn.XLOOKUP(E2502,'Dept Lookup'!B:B,'Dept Lookup'!A:A),Modified!D2502))</f>
        <v>Data Engineering</v>
      </c>
      <c r="R2502" t="str">
        <f t="shared" si="199"/>
        <v>Globalization Partners</v>
      </c>
      <c r="S2502" s="1" t="s">
        <v>707</v>
      </c>
      <c r="T2502">
        <f t="shared" si="200"/>
        <v>0</v>
      </c>
      <c r="U2502" s="25" t="str">
        <f>IF(K2502&gt;0,K2502,_xlfn.XLOOKUP(M2502,'Client Lookup'!L:L,'Client Lookup'!N:N))</f>
        <v>36409</v>
      </c>
      <c r="V2502" t="str">
        <f>_xlfn.XLOOKUP(_xlfn.NUMBERVALUE(U2502),'Project Lookup'!X:X,'Project Lookup'!B:B)</f>
        <v>Globalization Partners SOW #39 - Data Engineering Team  Renewal</v>
      </c>
      <c r="X2502" t="str">
        <f t="shared" si="201"/>
        <v>460 Globalization Partners Inc. : 1366 Globalization Partners SOW #39 - Data Engineering Team  Renewal</v>
      </c>
      <c r="Y2502" t="str">
        <f t="shared" si="202"/>
        <v>460 Globalization Partners Inc.</v>
      </c>
      <c r="Z2502" t="str">
        <f t="shared" si="198"/>
        <v>460 Globalization Partners Inc.</v>
      </c>
      <c r="AA2502" t="str">
        <f>_xlfn.XLOOKUP(Z2502,'Client Lookup'!A:A,'Client Lookup'!C:C)</f>
        <v>Globalization Partners</v>
      </c>
      <c r="AC2502" t="e">
        <f>_xlfn.XLOOKUP(K2502,'Results vs Forecast'!K:K,'Results vs Forecast'!K:K)</f>
        <v>#N/A</v>
      </c>
    </row>
    <row r="2503" spans="1:29" hidden="1">
      <c r="A2503" s="39"/>
      <c r="B2503" s="1" t="s">
        <v>700</v>
      </c>
      <c r="C2503" s="1" t="s">
        <v>1370</v>
      </c>
      <c r="D2503" s="1" t="s">
        <v>17</v>
      </c>
      <c r="E2503" s="1" t="s">
        <v>17</v>
      </c>
      <c r="F2503" s="2">
        <v>45535</v>
      </c>
      <c r="G2503" s="2">
        <v>45505</v>
      </c>
      <c r="H2503" s="1" t="s">
        <v>6253</v>
      </c>
      <c r="I2503" s="1" t="s">
        <v>6254</v>
      </c>
      <c r="J2503" s="1" t="s">
        <v>617</v>
      </c>
      <c r="K2503" s="1" t="s">
        <v>860</v>
      </c>
      <c r="L2503" s="1" t="s">
        <v>2892</v>
      </c>
      <c r="M2503" s="1"/>
      <c r="N2503" s="1"/>
      <c r="O2503" s="1"/>
      <c r="P2503" s="40">
        <v>432.20118550874338</v>
      </c>
      <c r="Q2503" s="37" t="str">
        <f>IF(C2503="ForthPoint","ForthPoint",IF(D2503="Intercompany",_xlfn.XLOOKUP(E2503,'Dept Lookup'!B:B,'Dept Lookup'!A:A),Modified!D2503))</f>
        <v>Data Engineering</v>
      </c>
      <c r="R2503" t="str">
        <f t="shared" si="199"/>
        <v>Roku</v>
      </c>
      <c r="S2503" s="1" t="s">
        <v>707</v>
      </c>
      <c r="T2503">
        <f t="shared" si="200"/>
        <v>0</v>
      </c>
      <c r="U2503" s="25" t="str">
        <f>IF(K2503&gt;0,K2503,_xlfn.XLOOKUP(M2503,'Client Lookup'!L:L,'Client Lookup'!N:N))</f>
        <v>25138</v>
      </c>
      <c r="V2503" t="str">
        <f>_xlfn.XLOOKUP(_xlfn.NUMBERVALUE(U2503),'Project Lookup'!X:X,'Project Lookup'!B:B)</f>
        <v>SOW#1 2024 - DE &amp; BI Team</v>
      </c>
      <c r="X2503" t="str">
        <f t="shared" si="201"/>
        <v>459 Roku Inc. : 966 SOW#1 2024 - DE &amp; BI Team</v>
      </c>
      <c r="Y2503" t="str">
        <f t="shared" si="202"/>
        <v>459 Roku Inc.</v>
      </c>
      <c r="Z2503" t="str">
        <f t="shared" si="198"/>
        <v>459 Roku Inc.</v>
      </c>
      <c r="AA2503" t="str">
        <f>_xlfn.XLOOKUP(Z2503,'Client Lookup'!A:A,'Client Lookup'!C:C)</f>
        <v>Roku</v>
      </c>
      <c r="AC2503" t="e">
        <f>_xlfn.XLOOKUP(K2503,'Results vs Forecast'!K:K,'Results vs Forecast'!K:K)</f>
        <v>#N/A</v>
      </c>
    </row>
    <row r="2504" spans="1:29" hidden="1">
      <c r="A2504" s="39"/>
      <c r="B2504" s="1" t="s">
        <v>700</v>
      </c>
      <c r="C2504" s="1" t="s">
        <v>1370</v>
      </c>
      <c r="D2504" s="1" t="s">
        <v>17</v>
      </c>
      <c r="E2504" s="1" t="s">
        <v>17</v>
      </c>
      <c r="F2504" s="2">
        <v>45535</v>
      </c>
      <c r="G2504" s="2">
        <v>45505</v>
      </c>
      <c r="H2504" s="1" t="s">
        <v>6255</v>
      </c>
      <c r="I2504" s="1" t="s">
        <v>6256</v>
      </c>
      <c r="J2504" s="1" t="s">
        <v>645</v>
      </c>
      <c r="K2504" s="1" t="s">
        <v>891</v>
      </c>
      <c r="L2504" s="1" t="s">
        <v>3332</v>
      </c>
      <c r="M2504" s="1"/>
      <c r="N2504" s="1"/>
      <c r="O2504" s="1"/>
      <c r="P2504" s="40">
        <v>480.22353945415932</v>
      </c>
      <c r="Q2504" s="37" t="str">
        <f>IF(C2504="ForthPoint","ForthPoint",IF(D2504="Intercompany",_xlfn.XLOOKUP(E2504,'Dept Lookup'!B:B,'Dept Lookup'!A:A),Modified!D2504))</f>
        <v>Data Engineering</v>
      </c>
      <c r="R2504" t="str">
        <f t="shared" si="199"/>
        <v>The Blackstone Group</v>
      </c>
      <c r="S2504" s="1" t="s">
        <v>707</v>
      </c>
      <c r="T2504">
        <f t="shared" si="200"/>
        <v>0</v>
      </c>
      <c r="U2504" s="25" t="str">
        <f>IF(K2504&gt;0,K2504,_xlfn.XLOOKUP(M2504,'Client Lookup'!L:L,'Client Lookup'!N:N))</f>
        <v>25160</v>
      </c>
      <c r="V2504" t="str">
        <f>_xlfn.XLOOKUP(_xlfn.NUMBERVALUE(U2504),'Project Lookup'!X:X,'Project Lookup'!B:B)</f>
        <v>Blackstone SOW #12</v>
      </c>
      <c r="X2504" t="str">
        <f t="shared" si="201"/>
        <v>468 Blackstone Inc. : 988 Blackstone SOW #12</v>
      </c>
      <c r="Y2504" t="str">
        <f t="shared" si="202"/>
        <v>468 Blackstone Inc.</v>
      </c>
      <c r="Z2504" t="str">
        <f t="shared" si="198"/>
        <v>468 Blackstone Inc.</v>
      </c>
      <c r="AA2504" t="str">
        <f>_xlfn.XLOOKUP(Z2504,'Client Lookup'!A:A,'Client Lookup'!C:C)</f>
        <v>The Blackstone Group</v>
      </c>
      <c r="AC2504" t="e">
        <f>_xlfn.XLOOKUP(K2504,'Results vs Forecast'!K:K,'Results vs Forecast'!K:K)</f>
        <v>#N/A</v>
      </c>
    </row>
    <row r="2505" spans="1:29" hidden="1">
      <c r="A2505" s="39"/>
      <c r="B2505" s="1" t="s">
        <v>700</v>
      </c>
      <c r="C2505" s="1" t="s">
        <v>1370</v>
      </c>
      <c r="D2505" s="1" t="s">
        <v>17</v>
      </c>
      <c r="E2505" s="1" t="s">
        <v>17</v>
      </c>
      <c r="F2505" s="2">
        <v>45535</v>
      </c>
      <c r="G2505" s="2">
        <v>45505</v>
      </c>
      <c r="H2505" s="1" t="s">
        <v>6257</v>
      </c>
      <c r="I2505" s="1" t="s">
        <v>6258</v>
      </c>
      <c r="J2505" s="1" t="s">
        <v>816</v>
      </c>
      <c r="K2505" s="1" t="s">
        <v>798</v>
      </c>
      <c r="L2505" s="1" t="s">
        <v>3413</v>
      </c>
      <c r="M2505" s="1"/>
      <c r="N2505" s="1"/>
      <c r="O2505" s="1"/>
      <c r="P2505" s="40">
        <v>360.16765459061952</v>
      </c>
      <c r="Q2505" s="37" t="str">
        <f>IF(C2505="ForthPoint","ForthPoint",IF(D2505="Intercompany",_xlfn.XLOOKUP(E2505,'Dept Lookup'!B:B,'Dept Lookup'!A:A),Modified!D2505))</f>
        <v>Data Engineering</v>
      </c>
      <c r="R2505" t="str">
        <f t="shared" si="199"/>
        <v>Globalization Partners</v>
      </c>
      <c r="S2505" s="1" t="s">
        <v>707</v>
      </c>
      <c r="T2505">
        <f t="shared" si="200"/>
        <v>0</v>
      </c>
      <c r="U2505" s="25" t="str">
        <f>IF(K2505&gt;0,K2505,_xlfn.XLOOKUP(M2505,'Client Lookup'!L:L,'Client Lookup'!N:N))</f>
        <v>36409</v>
      </c>
      <c r="V2505" t="str">
        <f>_xlfn.XLOOKUP(_xlfn.NUMBERVALUE(U2505),'Project Lookup'!X:X,'Project Lookup'!B:B)</f>
        <v>Globalization Partners SOW #39 - Data Engineering Team  Renewal</v>
      </c>
      <c r="X2505" t="str">
        <f t="shared" si="201"/>
        <v>460 Globalization Partners Inc. : 1366 Globalization Partners SOW #39 - Data Engineering Team  Renewal</v>
      </c>
      <c r="Y2505" t="str">
        <f t="shared" si="202"/>
        <v>460 Globalization Partners Inc.</v>
      </c>
      <c r="Z2505" t="str">
        <f t="shared" si="198"/>
        <v>460 Globalization Partners Inc.</v>
      </c>
      <c r="AA2505" t="str">
        <f>_xlfn.XLOOKUP(Z2505,'Client Lookup'!A:A,'Client Lookup'!C:C)</f>
        <v>Globalization Partners</v>
      </c>
      <c r="AC2505" t="e">
        <f>_xlfn.XLOOKUP(K2505,'Results vs Forecast'!K:K,'Results vs Forecast'!K:K)</f>
        <v>#N/A</v>
      </c>
    </row>
    <row r="2506" spans="1:29" hidden="1">
      <c r="A2506" s="39"/>
      <c r="B2506" s="1" t="s">
        <v>700</v>
      </c>
      <c r="C2506" s="1" t="s">
        <v>701</v>
      </c>
      <c r="D2506" s="1" t="s">
        <v>17</v>
      </c>
      <c r="E2506" s="1" t="s">
        <v>17</v>
      </c>
      <c r="F2506" s="2">
        <v>45535</v>
      </c>
      <c r="G2506" s="2">
        <v>45505</v>
      </c>
      <c r="H2506" s="1" t="s">
        <v>6259</v>
      </c>
      <c r="I2506" s="1" t="s">
        <v>6260</v>
      </c>
      <c r="J2506" s="1" t="s">
        <v>666</v>
      </c>
      <c r="K2506" s="1" t="s">
        <v>917</v>
      </c>
      <c r="L2506" s="1" t="s">
        <v>1865</v>
      </c>
      <c r="M2506" s="1"/>
      <c r="N2506" s="1"/>
      <c r="O2506" s="1"/>
      <c r="P2506" s="40">
        <v>17.7</v>
      </c>
      <c r="Q2506" s="37" t="str">
        <f>IF(C2506="ForthPoint","ForthPoint",IF(D2506="Intercompany",_xlfn.XLOOKUP(E2506,'Dept Lookup'!B:B,'Dept Lookup'!A:A),Modified!D2506))</f>
        <v>Data Engineering</v>
      </c>
      <c r="R2506" t="str">
        <f t="shared" si="199"/>
        <v>Visa</v>
      </c>
      <c r="S2506" s="1" t="s">
        <v>707</v>
      </c>
      <c r="T2506">
        <f t="shared" si="200"/>
        <v>0</v>
      </c>
      <c r="U2506" s="25" t="str">
        <f>IF(K2506&gt;0,K2506,_xlfn.XLOOKUP(M2506,'Client Lookup'!L:L,'Client Lookup'!N:N))</f>
        <v>31318</v>
      </c>
      <c r="V2506" t="str">
        <f>_xlfn.XLOOKUP(_xlfn.NUMBERVALUE(U2506),'Project Lookup'!X:X,'Project Lookup'!B:B)</f>
        <v>NextGen Solutions</v>
      </c>
      <c r="X2506" t="str">
        <f t="shared" si="201"/>
        <v>11 Visa : 1246 NextGen Solutions</v>
      </c>
      <c r="Y2506" t="str">
        <f t="shared" si="202"/>
        <v>11 Visa</v>
      </c>
      <c r="Z2506" t="str">
        <f t="shared" si="198"/>
        <v>11 Visa</v>
      </c>
      <c r="AA2506" t="str">
        <f>_xlfn.XLOOKUP(Z2506,'Client Lookup'!A:A,'Client Lookup'!C:C)</f>
        <v>Visa</v>
      </c>
      <c r="AC2506" t="e">
        <f>_xlfn.XLOOKUP(K2506,'Results vs Forecast'!K:K,'Results vs Forecast'!K:K)</f>
        <v>#N/A</v>
      </c>
    </row>
    <row r="2507" spans="1:29" hidden="1">
      <c r="A2507" s="39"/>
      <c r="B2507" s="1" t="s">
        <v>700</v>
      </c>
      <c r="C2507" s="1" t="s">
        <v>1370</v>
      </c>
      <c r="D2507" s="1" t="s">
        <v>17</v>
      </c>
      <c r="E2507" s="1" t="s">
        <v>17</v>
      </c>
      <c r="F2507" s="2">
        <v>45535</v>
      </c>
      <c r="G2507" s="2">
        <v>45505</v>
      </c>
      <c r="H2507" s="1" t="s">
        <v>6261</v>
      </c>
      <c r="I2507" s="1" t="s">
        <v>6262</v>
      </c>
      <c r="J2507" s="1" t="s">
        <v>621</v>
      </c>
      <c r="K2507" s="1" t="s">
        <v>861</v>
      </c>
      <c r="L2507" s="1" t="s">
        <v>3500</v>
      </c>
      <c r="M2507" s="1"/>
      <c r="N2507" s="1"/>
      <c r="O2507" s="1"/>
      <c r="P2507" s="40">
        <v>240.11176972707966</v>
      </c>
      <c r="Q2507" s="37" t="str">
        <f>IF(C2507="ForthPoint","ForthPoint",IF(D2507="Intercompany",_xlfn.XLOOKUP(E2507,'Dept Lookup'!B:B,'Dept Lookup'!A:A),Modified!D2507))</f>
        <v>Data Engineering</v>
      </c>
      <c r="R2507" t="str">
        <f t="shared" si="199"/>
        <v>Sincera</v>
      </c>
      <c r="S2507" s="1" t="s">
        <v>707</v>
      </c>
      <c r="T2507">
        <f t="shared" si="200"/>
        <v>0</v>
      </c>
      <c r="U2507" s="25" t="str">
        <f>IF(K2507&gt;0,K2507,_xlfn.XLOOKUP(M2507,'Client Lookup'!L:L,'Client Lookup'!N:N))</f>
        <v>25152</v>
      </c>
      <c r="V2507" t="str">
        <f>_xlfn.XLOOKUP(_xlfn.NUMBERVALUE(U2507),'Project Lookup'!X:X,'Project Lookup'!B:B)</f>
        <v>Sincera SOW 3 - Data Engineering Team</v>
      </c>
      <c r="X2507" t="str">
        <f t="shared" si="201"/>
        <v>465 Sincera Technologies LLC : 980 Sincera SOW 3 - Data Engineering Team</v>
      </c>
      <c r="Y2507" t="str">
        <f t="shared" si="202"/>
        <v>465 Sincera Technologies LLC</v>
      </c>
      <c r="Z2507" t="str">
        <f t="shared" si="198"/>
        <v>465 Sincera Technologies LLC</v>
      </c>
      <c r="AA2507" t="str">
        <f>_xlfn.XLOOKUP(Z2507,'Client Lookup'!A:A,'Client Lookup'!C:C)</f>
        <v>Sincera</v>
      </c>
      <c r="AC2507" t="e">
        <f>_xlfn.XLOOKUP(K2507,'Results vs Forecast'!K:K,'Results vs Forecast'!K:K)</f>
        <v>#N/A</v>
      </c>
    </row>
    <row r="2508" spans="1:29" hidden="1">
      <c r="A2508" s="39"/>
      <c r="B2508" s="1" t="s">
        <v>700</v>
      </c>
      <c r="C2508" s="1" t="s">
        <v>1370</v>
      </c>
      <c r="D2508" s="1" t="s">
        <v>17</v>
      </c>
      <c r="E2508" s="1" t="s">
        <v>17</v>
      </c>
      <c r="F2508" s="2">
        <v>45535</v>
      </c>
      <c r="G2508" s="2">
        <v>45505</v>
      </c>
      <c r="H2508" s="1" t="s">
        <v>6263</v>
      </c>
      <c r="I2508" s="1" t="s">
        <v>6264</v>
      </c>
      <c r="J2508" s="1" t="s">
        <v>593</v>
      </c>
      <c r="K2508" s="1" t="s">
        <v>842</v>
      </c>
      <c r="L2508" s="1" t="s">
        <v>1809</v>
      </c>
      <c r="M2508" s="1"/>
      <c r="N2508" s="1"/>
      <c r="O2508" s="1"/>
      <c r="P2508" s="40">
        <v>336.15647761791155</v>
      </c>
      <c r="Q2508" s="37" t="str">
        <f>IF(C2508="ForthPoint","ForthPoint",IF(D2508="Intercompany",_xlfn.XLOOKUP(E2508,'Dept Lookup'!B:B,'Dept Lookup'!A:A),Modified!D2508))</f>
        <v>Data Engineering</v>
      </c>
      <c r="R2508" t="str">
        <f t="shared" si="199"/>
        <v>MasterCard</v>
      </c>
      <c r="S2508" s="1" t="s">
        <v>707</v>
      </c>
      <c r="T2508">
        <f t="shared" si="200"/>
        <v>0</v>
      </c>
      <c r="U2508" s="25" t="str">
        <f>IF(K2508&gt;0,K2508,_xlfn.XLOOKUP(M2508,'Client Lookup'!L:L,'Client Lookup'!N:N))</f>
        <v>25146</v>
      </c>
      <c r="V2508" t="str">
        <f>_xlfn.XLOOKUP(_xlfn.NUMBERVALUE(U2508),'Project Lookup'!X:X,'Project Lookup'!B:B)</f>
        <v>Mastercard SOW #6</v>
      </c>
      <c r="X2508" t="str">
        <f t="shared" si="201"/>
        <v>461 Session M Inc. : 974 Mastercard SOW #6</v>
      </c>
      <c r="Y2508" t="str">
        <f t="shared" si="202"/>
        <v>461 Session M Inc.</v>
      </c>
      <c r="Z2508" t="str">
        <f t="shared" si="198"/>
        <v>461 Session M Inc.</v>
      </c>
      <c r="AA2508" t="str">
        <f>_xlfn.XLOOKUP(Z2508,'Client Lookup'!A:A,'Client Lookup'!C:C)</f>
        <v>MasterCard</v>
      </c>
      <c r="AC2508" t="e">
        <f>_xlfn.XLOOKUP(K2508,'Results vs Forecast'!K:K,'Results vs Forecast'!K:K)</f>
        <v>#N/A</v>
      </c>
    </row>
    <row r="2509" spans="1:29" hidden="1">
      <c r="A2509" s="39"/>
      <c r="B2509" s="1" t="s">
        <v>700</v>
      </c>
      <c r="C2509" s="1" t="s">
        <v>1370</v>
      </c>
      <c r="D2509" s="1" t="s">
        <v>17</v>
      </c>
      <c r="E2509" s="1" t="s">
        <v>17</v>
      </c>
      <c r="F2509" s="2">
        <v>45535</v>
      </c>
      <c r="G2509" s="2">
        <v>45505</v>
      </c>
      <c r="H2509" s="1" t="s">
        <v>6265</v>
      </c>
      <c r="I2509" s="1" t="s">
        <v>6266</v>
      </c>
      <c r="J2509" s="1" t="s">
        <v>593</v>
      </c>
      <c r="K2509" s="1" t="s">
        <v>842</v>
      </c>
      <c r="L2509" s="1" t="s">
        <v>1809</v>
      </c>
      <c r="M2509" s="1"/>
      <c r="N2509" s="1"/>
      <c r="O2509" s="1"/>
      <c r="P2509" s="40">
        <v>400.1862828784661</v>
      </c>
      <c r="Q2509" s="37" t="str">
        <f>IF(C2509="ForthPoint","ForthPoint",IF(D2509="Intercompany",_xlfn.XLOOKUP(E2509,'Dept Lookup'!B:B,'Dept Lookup'!A:A),Modified!D2509))</f>
        <v>Data Engineering</v>
      </c>
      <c r="R2509" t="str">
        <f t="shared" si="199"/>
        <v>MasterCard</v>
      </c>
      <c r="S2509" s="1" t="s">
        <v>707</v>
      </c>
      <c r="T2509">
        <f t="shared" si="200"/>
        <v>0</v>
      </c>
      <c r="U2509" s="25" t="str">
        <f>IF(K2509&gt;0,K2509,_xlfn.XLOOKUP(M2509,'Client Lookup'!L:L,'Client Lookup'!N:N))</f>
        <v>25146</v>
      </c>
      <c r="V2509" t="str">
        <f>_xlfn.XLOOKUP(_xlfn.NUMBERVALUE(U2509),'Project Lookup'!X:X,'Project Lookup'!B:B)</f>
        <v>Mastercard SOW #6</v>
      </c>
      <c r="X2509" t="str">
        <f t="shared" si="201"/>
        <v>461 Session M Inc. : 974 Mastercard SOW #6</v>
      </c>
      <c r="Y2509" t="str">
        <f t="shared" si="202"/>
        <v>461 Session M Inc.</v>
      </c>
      <c r="Z2509" t="str">
        <f t="shared" si="198"/>
        <v>461 Session M Inc.</v>
      </c>
      <c r="AA2509" t="str">
        <f>_xlfn.XLOOKUP(Z2509,'Client Lookup'!A:A,'Client Lookup'!C:C)</f>
        <v>MasterCard</v>
      </c>
      <c r="AC2509" t="e">
        <f>_xlfn.XLOOKUP(K2509,'Results vs Forecast'!K:K,'Results vs Forecast'!K:K)</f>
        <v>#N/A</v>
      </c>
    </row>
    <row r="2510" spans="1:29" hidden="1">
      <c r="A2510" s="39"/>
      <c r="B2510" s="1" t="s">
        <v>700</v>
      </c>
      <c r="C2510" s="1" t="s">
        <v>1370</v>
      </c>
      <c r="D2510" s="1" t="s">
        <v>17</v>
      </c>
      <c r="E2510" s="1" t="s">
        <v>17</v>
      </c>
      <c r="F2510" s="2">
        <v>45535</v>
      </c>
      <c r="G2510" s="2">
        <v>45505</v>
      </c>
      <c r="H2510" s="1" t="s">
        <v>6267</v>
      </c>
      <c r="I2510" s="1" t="s">
        <v>6268</v>
      </c>
      <c r="J2510" s="1" t="s">
        <v>618</v>
      </c>
      <c r="K2510" s="1" t="s">
        <v>859</v>
      </c>
      <c r="L2510" s="1" t="s">
        <v>3495</v>
      </c>
      <c r="M2510" s="1"/>
      <c r="N2510" s="1"/>
      <c r="O2510" s="1"/>
      <c r="P2510" s="40">
        <v>480.22353945415932</v>
      </c>
      <c r="Q2510" s="37" t="str">
        <f>IF(C2510="ForthPoint","ForthPoint",IF(D2510="Intercompany",_xlfn.XLOOKUP(E2510,'Dept Lookup'!B:B,'Dept Lookup'!A:A),Modified!D2510))</f>
        <v>Data Engineering</v>
      </c>
      <c r="R2510" t="str">
        <f t="shared" si="199"/>
        <v>Roku</v>
      </c>
      <c r="S2510" s="1" t="s">
        <v>707</v>
      </c>
      <c r="T2510">
        <f t="shared" si="200"/>
        <v>0</v>
      </c>
      <c r="U2510" s="25" t="str">
        <f>IF(K2510&gt;0,K2510,_xlfn.XLOOKUP(M2510,'Client Lookup'!L:L,'Client Lookup'!N:N))</f>
        <v>25140</v>
      </c>
      <c r="V2510" t="str">
        <f>_xlfn.XLOOKUP(_xlfn.NUMBERVALUE(U2510),'Project Lookup'!X:X,'Project Lookup'!B:B)</f>
        <v>Roku SOW 2 - Data Engineering Team</v>
      </c>
      <c r="X2510" t="str">
        <f t="shared" si="201"/>
        <v>459 Roku Inc. : 968 Roku SOW 2 - Data Engineering Team</v>
      </c>
      <c r="Y2510" t="str">
        <f t="shared" si="202"/>
        <v>459 Roku Inc.</v>
      </c>
      <c r="Z2510" t="str">
        <f t="shared" si="198"/>
        <v>459 Roku Inc.</v>
      </c>
      <c r="AA2510" t="str">
        <f>_xlfn.XLOOKUP(Z2510,'Client Lookup'!A:A,'Client Lookup'!C:C)</f>
        <v>Roku</v>
      </c>
      <c r="AC2510" t="e">
        <f>_xlfn.XLOOKUP(K2510,'Results vs Forecast'!K:K,'Results vs Forecast'!K:K)</f>
        <v>#N/A</v>
      </c>
    </row>
    <row r="2511" spans="1:29" hidden="1">
      <c r="A2511" s="39"/>
      <c r="B2511" s="1" t="s">
        <v>700</v>
      </c>
      <c r="C2511" s="1" t="s">
        <v>1370</v>
      </c>
      <c r="D2511" s="1" t="s">
        <v>17</v>
      </c>
      <c r="E2511" s="1" t="s">
        <v>17</v>
      </c>
      <c r="F2511" s="2">
        <v>45535</v>
      </c>
      <c r="G2511" s="2">
        <v>45505</v>
      </c>
      <c r="H2511" s="1" t="s">
        <v>6269</v>
      </c>
      <c r="I2511" s="1" t="s">
        <v>6270</v>
      </c>
      <c r="J2511" s="1" t="s">
        <v>637</v>
      </c>
      <c r="K2511" s="1" t="s">
        <v>893</v>
      </c>
      <c r="L2511" s="1" t="s">
        <v>3465</v>
      </c>
      <c r="M2511" s="1"/>
      <c r="N2511" s="1"/>
      <c r="O2511" s="1"/>
      <c r="P2511" s="40">
        <v>536.24961905714463</v>
      </c>
      <c r="Q2511" s="37" t="str">
        <f>IF(C2511="ForthPoint","ForthPoint",IF(D2511="Intercompany",_xlfn.XLOOKUP(E2511,'Dept Lookup'!B:B,'Dept Lookup'!A:A),Modified!D2511))</f>
        <v>Data Engineering</v>
      </c>
      <c r="R2511" t="str">
        <f t="shared" si="199"/>
        <v>The Blackstone Group</v>
      </c>
      <c r="S2511" s="1" t="s">
        <v>707</v>
      </c>
      <c r="T2511">
        <f t="shared" si="200"/>
        <v>0</v>
      </c>
      <c r="U2511" s="25" t="str">
        <f>IF(K2511&gt;0,K2511,_xlfn.XLOOKUP(M2511,'Client Lookup'!L:L,'Client Lookup'!N:N))</f>
        <v>25544</v>
      </c>
      <c r="V2511" t="str">
        <f>_xlfn.XLOOKUP(_xlfn.NUMBERVALUE(U2511),'Project Lookup'!X:X,'Project Lookup'!B:B)</f>
        <v>Blackstone SOW#14 - Data Engineering Team</v>
      </c>
      <c r="X2511" t="str">
        <f t="shared" si="201"/>
        <v>468 Blackstone Inc. : 1013 Blackstone SOW#14 - Data Engineering Team</v>
      </c>
      <c r="Y2511" t="str">
        <f t="shared" si="202"/>
        <v>468 Blackstone Inc.</v>
      </c>
      <c r="Z2511" t="str">
        <f t="shared" si="198"/>
        <v>468 Blackstone Inc.</v>
      </c>
      <c r="AA2511" t="str">
        <f>_xlfn.XLOOKUP(Z2511,'Client Lookup'!A:A,'Client Lookup'!C:C)</f>
        <v>The Blackstone Group</v>
      </c>
      <c r="AC2511" t="e">
        <f>_xlfn.XLOOKUP(K2511,'Results vs Forecast'!K:K,'Results vs Forecast'!K:K)</f>
        <v>#N/A</v>
      </c>
    </row>
    <row r="2512" spans="1:29" hidden="1">
      <c r="A2512" s="39"/>
      <c r="B2512" s="1" t="s">
        <v>700</v>
      </c>
      <c r="C2512" s="1" t="s">
        <v>1370</v>
      </c>
      <c r="D2512" s="1" t="s">
        <v>17</v>
      </c>
      <c r="E2512" s="1" t="s">
        <v>17</v>
      </c>
      <c r="F2512" s="2">
        <v>45535</v>
      </c>
      <c r="G2512" s="2">
        <v>45505</v>
      </c>
      <c r="H2512" s="1" t="s">
        <v>6271</v>
      </c>
      <c r="I2512" s="1" t="s">
        <v>6272</v>
      </c>
      <c r="J2512" s="1" t="s">
        <v>645</v>
      </c>
      <c r="K2512" s="1" t="s">
        <v>891</v>
      </c>
      <c r="L2512" s="1" t="s">
        <v>3332</v>
      </c>
      <c r="M2512" s="1"/>
      <c r="N2512" s="1"/>
      <c r="O2512" s="1"/>
      <c r="P2512" s="40">
        <v>480.22353945415932</v>
      </c>
      <c r="Q2512" s="37" t="str">
        <f>IF(C2512="ForthPoint","ForthPoint",IF(D2512="Intercompany",_xlfn.XLOOKUP(E2512,'Dept Lookup'!B:B,'Dept Lookup'!A:A),Modified!D2512))</f>
        <v>Data Engineering</v>
      </c>
      <c r="R2512" t="str">
        <f t="shared" si="199"/>
        <v>The Blackstone Group</v>
      </c>
      <c r="S2512" s="1" t="s">
        <v>707</v>
      </c>
      <c r="T2512">
        <f t="shared" si="200"/>
        <v>0</v>
      </c>
      <c r="U2512" s="25" t="str">
        <f>IF(K2512&gt;0,K2512,_xlfn.XLOOKUP(M2512,'Client Lookup'!L:L,'Client Lookup'!N:N))</f>
        <v>25160</v>
      </c>
      <c r="V2512" t="str">
        <f>_xlfn.XLOOKUP(_xlfn.NUMBERVALUE(U2512),'Project Lookup'!X:X,'Project Lookup'!B:B)</f>
        <v>Blackstone SOW #12</v>
      </c>
      <c r="X2512" t="str">
        <f t="shared" si="201"/>
        <v>468 Blackstone Inc. : 988 Blackstone SOW #12</v>
      </c>
      <c r="Y2512" t="str">
        <f t="shared" si="202"/>
        <v>468 Blackstone Inc.</v>
      </c>
      <c r="Z2512" t="str">
        <f t="shared" si="198"/>
        <v>468 Blackstone Inc.</v>
      </c>
      <c r="AA2512" t="str">
        <f>_xlfn.XLOOKUP(Z2512,'Client Lookup'!A:A,'Client Lookup'!C:C)</f>
        <v>The Blackstone Group</v>
      </c>
      <c r="AC2512" t="e">
        <f>_xlfn.XLOOKUP(K2512,'Results vs Forecast'!K:K,'Results vs Forecast'!K:K)</f>
        <v>#N/A</v>
      </c>
    </row>
    <row r="2513" spans="1:29" hidden="1">
      <c r="A2513" s="39"/>
      <c r="B2513" s="1" t="s">
        <v>700</v>
      </c>
      <c r="C2513" s="1" t="s">
        <v>1370</v>
      </c>
      <c r="D2513" s="1" t="s">
        <v>17</v>
      </c>
      <c r="E2513" s="1" t="s">
        <v>17</v>
      </c>
      <c r="F2513" s="2">
        <v>45535</v>
      </c>
      <c r="G2513" s="2">
        <v>45505</v>
      </c>
      <c r="H2513" s="1" t="s">
        <v>6273</v>
      </c>
      <c r="I2513" s="1" t="s">
        <v>6274</v>
      </c>
      <c r="J2513" s="1" t="s">
        <v>621</v>
      </c>
      <c r="K2513" s="1" t="s">
        <v>861</v>
      </c>
      <c r="L2513" s="1" t="s">
        <v>3500</v>
      </c>
      <c r="M2513" s="1"/>
      <c r="N2513" s="1"/>
      <c r="O2513" s="1"/>
      <c r="P2513" s="40">
        <v>210.0977985111947</v>
      </c>
      <c r="Q2513" s="37" t="str">
        <f>IF(C2513="ForthPoint","ForthPoint",IF(D2513="Intercompany",_xlfn.XLOOKUP(E2513,'Dept Lookup'!B:B,'Dept Lookup'!A:A),Modified!D2513))</f>
        <v>Data Engineering</v>
      </c>
      <c r="R2513" t="str">
        <f t="shared" si="199"/>
        <v>Sincera</v>
      </c>
      <c r="S2513" s="1" t="s">
        <v>707</v>
      </c>
      <c r="T2513">
        <f t="shared" si="200"/>
        <v>0</v>
      </c>
      <c r="U2513" s="25" t="str">
        <f>IF(K2513&gt;0,K2513,_xlfn.XLOOKUP(M2513,'Client Lookup'!L:L,'Client Lookup'!N:N))</f>
        <v>25152</v>
      </c>
      <c r="V2513" t="str">
        <f>_xlfn.XLOOKUP(_xlfn.NUMBERVALUE(U2513),'Project Lookup'!X:X,'Project Lookup'!B:B)</f>
        <v>Sincera SOW 3 - Data Engineering Team</v>
      </c>
      <c r="X2513" t="str">
        <f t="shared" si="201"/>
        <v>465 Sincera Technologies LLC : 980 Sincera SOW 3 - Data Engineering Team</v>
      </c>
      <c r="Y2513" t="str">
        <f t="shared" si="202"/>
        <v>465 Sincera Technologies LLC</v>
      </c>
      <c r="Z2513" t="str">
        <f t="shared" si="198"/>
        <v>465 Sincera Technologies LLC</v>
      </c>
      <c r="AA2513" t="str">
        <f>_xlfn.XLOOKUP(Z2513,'Client Lookup'!A:A,'Client Lookup'!C:C)</f>
        <v>Sincera</v>
      </c>
      <c r="AC2513" t="e">
        <f>_xlfn.XLOOKUP(K2513,'Results vs Forecast'!K:K,'Results vs Forecast'!K:K)</f>
        <v>#N/A</v>
      </c>
    </row>
    <row r="2514" spans="1:29" hidden="1">
      <c r="A2514" s="39"/>
      <c r="B2514" s="1" t="s">
        <v>700</v>
      </c>
      <c r="C2514" s="1" t="s">
        <v>1370</v>
      </c>
      <c r="D2514" s="1" t="s">
        <v>17</v>
      </c>
      <c r="E2514" s="1" t="s">
        <v>17</v>
      </c>
      <c r="F2514" s="2">
        <v>45535</v>
      </c>
      <c r="G2514" s="2">
        <v>45505</v>
      </c>
      <c r="H2514" s="1" t="s">
        <v>6275</v>
      </c>
      <c r="I2514" s="1" t="s">
        <v>6276</v>
      </c>
      <c r="J2514" s="1" t="s">
        <v>644</v>
      </c>
      <c r="K2514" s="1" t="s">
        <v>888</v>
      </c>
      <c r="L2514" s="1" t="s">
        <v>3388</v>
      </c>
      <c r="M2514" s="1"/>
      <c r="N2514" s="1"/>
      <c r="O2514" s="1"/>
      <c r="P2514" s="40">
        <v>560.2607960298526</v>
      </c>
      <c r="Q2514" s="37" t="str">
        <f>IF(C2514="ForthPoint","ForthPoint",IF(D2514="Intercompany",_xlfn.XLOOKUP(E2514,'Dept Lookup'!B:B,'Dept Lookup'!A:A),Modified!D2514))</f>
        <v>Data Engineering</v>
      </c>
      <c r="R2514" t="str">
        <f t="shared" si="199"/>
        <v>The Blackstone Group</v>
      </c>
      <c r="S2514" s="1" t="s">
        <v>707</v>
      </c>
      <c r="T2514">
        <f t="shared" si="200"/>
        <v>0</v>
      </c>
      <c r="U2514" s="25" t="str">
        <f>IF(K2514&gt;0,K2514,_xlfn.XLOOKUP(M2514,'Client Lookup'!L:L,'Client Lookup'!N:N))</f>
        <v>34751</v>
      </c>
      <c r="V2514" t="str">
        <f>_xlfn.XLOOKUP(_xlfn.NUMBERVALUE(U2514),'Project Lookup'!X:X,'Project Lookup'!B:B)</f>
        <v>Blackstone - SOW#19 - Exec Office Team (.Net)</v>
      </c>
      <c r="X2514" t="str">
        <f t="shared" si="201"/>
        <v>468 Blackstone Inc. : 1329 Blackstone - SOW#19 - Exec Office Team (.Net)</v>
      </c>
      <c r="Y2514" t="str">
        <f t="shared" si="202"/>
        <v>468 Blackstone Inc.</v>
      </c>
      <c r="Z2514" t="str">
        <f t="shared" si="198"/>
        <v>468 Blackstone Inc.</v>
      </c>
      <c r="AA2514" t="str">
        <f>_xlfn.XLOOKUP(Z2514,'Client Lookup'!A:A,'Client Lookup'!C:C)</f>
        <v>The Blackstone Group</v>
      </c>
      <c r="AC2514" t="e">
        <f>_xlfn.XLOOKUP(K2514,'Results vs Forecast'!K:K,'Results vs Forecast'!K:K)</f>
        <v>#N/A</v>
      </c>
    </row>
    <row r="2515" spans="1:29" hidden="1">
      <c r="A2515" s="39"/>
      <c r="B2515" s="1" t="s">
        <v>700</v>
      </c>
      <c r="C2515" s="1" t="s">
        <v>1370</v>
      </c>
      <c r="D2515" s="1" t="s">
        <v>17</v>
      </c>
      <c r="E2515" s="1" t="s">
        <v>17</v>
      </c>
      <c r="F2515" s="2">
        <v>45535</v>
      </c>
      <c r="G2515" s="2">
        <v>45505</v>
      </c>
      <c r="H2515" s="1" t="s">
        <v>6277</v>
      </c>
      <c r="I2515" s="1" t="s">
        <v>6278</v>
      </c>
      <c r="J2515" s="1" t="s">
        <v>617</v>
      </c>
      <c r="K2515" s="1" t="s">
        <v>860</v>
      </c>
      <c r="L2515" s="1" t="s">
        <v>2892</v>
      </c>
      <c r="M2515" s="1"/>
      <c r="N2515" s="1"/>
      <c r="O2515" s="1"/>
      <c r="P2515" s="40">
        <v>210.0977985111947</v>
      </c>
      <c r="Q2515" s="37" t="str">
        <f>IF(C2515="ForthPoint","ForthPoint",IF(D2515="Intercompany",_xlfn.XLOOKUP(E2515,'Dept Lookup'!B:B,'Dept Lookup'!A:A),Modified!D2515))</f>
        <v>Data Engineering</v>
      </c>
      <c r="R2515" t="str">
        <f t="shared" si="199"/>
        <v>Roku</v>
      </c>
      <c r="S2515" s="1" t="s">
        <v>707</v>
      </c>
      <c r="T2515">
        <f t="shared" si="200"/>
        <v>0</v>
      </c>
      <c r="U2515" s="25" t="str">
        <f>IF(K2515&gt;0,K2515,_xlfn.XLOOKUP(M2515,'Client Lookup'!L:L,'Client Lookup'!N:N))</f>
        <v>25138</v>
      </c>
      <c r="V2515" t="str">
        <f>_xlfn.XLOOKUP(_xlfn.NUMBERVALUE(U2515),'Project Lookup'!X:X,'Project Lookup'!B:B)</f>
        <v>SOW#1 2024 - DE &amp; BI Team</v>
      </c>
      <c r="X2515" t="str">
        <f t="shared" si="201"/>
        <v>459 Roku Inc. : 966 SOW#1 2024 - DE &amp; BI Team</v>
      </c>
      <c r="Y2515" t="str">
        <f t="shared" si="202"/>
        <v>459 Roku Inc.</v>
      </c>
      <c r="Z2515" t="str">
        <f t="shared" si="198"/>
        <v>459 Roku Inc.</v>
      </c>
      <c r="AA2515" t="str">
        <f>_xlfn.XLOOKUP(Z2515,'Client Lookup'!A:A,'Client Lookup'!C:C)</f>
        <v>Roku</v>
      </c>
      <c r="AC2515" t="e">
        <f>_xlfn.XLOOKUP(K2515,'Results vs Forecast'!K:K,'Results vs Forecast'!K:K)</f>
        <v>#N/A</v>
      </c>
    </row>
    <row r="2516" spans="1:29" hidden="1">
      <c r="A2516" s="39"/>
      <c r="B2516" s="1" t="s">
        <v>700</v>
      </c>
      <c r="C2516" s="1" t="s">
        <v>1370</v>
      </c>
      <c r="D2516" s="1" t="s">
        <v>17</v>
      </c>
      <c r="E2516" s="1" t="s">
        <v>17</v>
      </c>
      <c r="F2516" s="2">
        <v>45535</v>
      </c>
      <c r="G2516" s="2">
        <v>45505</v>
      </c>
      <c r="H2516" s="1" t="s">
        <v>6279</v>
      </c>
      <c r="I2516" s="1" t="s">
        <v>6280</v>
      </c>
      <c r="J2516" s="1" t="s">
        <v>642</v>
      </c>
      <c r="K2516" s="1" t="s">
        <v>881</v>
      </c>
      <c r="L2516" s="1" t="s">
        <v>3416</v>
      </c>
      <c r="M2516" s="1"/>
      <c r="N2516" s="1"/>
      <c r="O2516" s="1"/>
      <c r="P2516" s="40">
        <v>520.2421677420059</v>
      </c>
      <c r="Q2516" s="37" t="str">
        <f>IF(C2516="ForthPoint","ForthPoint",IF(D2516="Intercompany",_xlfn.XLOOKUP(E2516,'Dept Lookup'!B:B,'Dept Lookup'!A:A),Modified!D2516))</f>
        <v>Data Engineering</v>
      </c>
      <c r="R2516" t="str">
        <f t="shared" si="199"/>
        <v>The Blackstone Group</v>
      </c>
      <c r="S2516" s="1" t="s">
        <v>707</v>
      </c>
      <c r="T2516">
        <f t="shared" si="200"/>
        <v>0</v>
      </c>
      <c r="U2516" s="25" t="str">
        <f>IF(K2516&gt;0,K2516,_xlfn.XLOOKUP(M2516,'Client Lookup'!L:L,'Client Lookup'!N:N))</f>
        <v>32036</v>
      </c>
      <c r="V2516" t="str">
        <f>_xlfn.XLOOKUP(_xlfn.NUMBERVALUE(U2516),'Project Lookup'!X:X,'Project Lookup'!B:B)</f>
        <v>Blackstone - Python Engineers (James Team)</v>
      </c>
      <c r="X2516" t="str">
        <f t="shared" si="201"/>
        <v>468 Blackstone Inc. : 1255 Blackstone - Python Engineers (James Team)</v>
      </c>
      <c r="Y2516" t="str">
        <f t="shared" si="202"/>
        <v>468 Blackstone Inc.</v>
      </c>
      <c r="Z2516" t="str">
        <f t="shared" si="198"/>
        <v>468 Blackstone Inc.</v>
      </c>
      <c r="AA2516" t="str">
        <f>_xlfn.XLOOKUP(Z2516,'Client Lookup'!A:A,'Client Lookup'!C:C)</f>
        <v>The Blackstone Group</v>
      </c>
      <c r="AC2516" t="e">
        <f>_xlfn.XLOOKUP(K2516,'Results vs Forecast'!K:K,'Results vs Forecast'!K:K)</f>
        <v>#N/A</v>
      </c>
    </row>
    <row r="2517" spans="1:29" hidden="1">
      <c r="A2517" s="39"/>
      <c r="B2517" s="1" t="s">
        <v>700</v>
      </c>
      <c r="C2517" s="1" t="s">
        <v>1370</v>
      </c>
      <c r="D2517" s="1" t="s">
        <v>17</v>
      </c>
      <c r="E2517" s="1" t="s">
        <v>17</v>
      </c>
      <c r="F2517" s="2">
        <v>45535</v>
      </c>
      <c r="G2517" s="2">
        <v>45505</v>
      </c>
      <c r="H2517" s="1" t="s">
        <v>6281</v>
      </c>
      <c r="I2517" s="1" t="s">
        <v>6282</v>
      </c>
      <c r="J2517" s="1" t="s">
        <v>643</v>
      </c>
      <c r="K2517" s="1" t="s">
        <v>890</v>
      </c>
      <c r="L2517" s="1" t="s">
        <v>3373</v>
      </c>
      <c r="M2517" s="1"/>
      <c r="N2517" s="1"/>
      <c r="O2517" s="1"/>
      <c r="P2517" s="40">
        <v>520.2421677420059</v>
      </c>
      <c r="Q2517" s="37" t="str">
        <f>IF(C2517="ForthPoint","ForthPoint",IF(D2517="Intercompany",_xlfn.XLOOKUP(E2517,'Dept Lookup'!B:B,'Dept Lookup'!A:A),Modified!D2517))</f>
        <v>Data Engineering</v>
      </c>
      <c r="R2517" t="str">
        <f t="shared" si="199"/>
        <v>The Blackstone Group</v>
      </c>
      <c r="S2517" s="1" t="s">
        <v>707</v>
      </c>
      <c r="T2517">
        <f t="shared" si="200"/>
        <v>0</v>
      </c>
      <c r="U2517" s="25" t="str">
        <f>IF(K2517&gt;0,K2517,_xlfn.XLOOKUP(M2517,'Client Lookup'!L:L,'Client Lookup'!N:N))</f>
        <v>32875</v>
      </c>
      <c r="V2517" t="str">
        <f>_xlfn.XLOOKUP(_xlfn.NUMBERVALUE(U2517),'Project Lookup'!X:X,'Project Lookup'!B:B)</f>
        <v>Blackstone - SOW#24 FS Engineer (Seb Team)</v>
      </c>
      <c r="X2517" t="str">
        <f t="shared" si="201"/>
        <v>468 Blackstone Inc. : 1285 Blackstone - SOW#24 FS Engineer (Seb Team)</v>
      </c>
      <c r="Y2517" t="str">
        <f t="shared" si="202"/>
        <v>468 Blackstone Inc.</v>
      </c>
      <c r="Z2517" t="str">
        <f t="shared" si="198"/>
        <v>468 Blackstone Inc.</v>
      </c>
      <c r="AA2517" t="str">
        <f>_xlfn.XLOOKUP(Z2517,'Client Lookup'!A:A,'Client Lookup'!C:C)</f>
        <v>The Blackstone Group</v>
      </c>
      <c r="AC2517" t="e">
        <f>_xlfn.XLOOKUP(K2517,'Results vs Forecast'!K:K,'Results vs Forecast'!K:K)</f>
        <v>#N/A</v>
      </c>
    </row>
    <row r="2518" spans="1:29" hidden="1">
      <c r="A2518" s="39"/>
      <c r="B2518" s="1" t="s">
        <v>700</v>
      </c>
      <c r="C2518" s="1" t="s">
        <v>1370</v>
      </c>
      <c r="D2518" s="1" t="s">
        <v>17</v>
      </c>
      <c r="E2518" s="1" t="s">
        <v>17</v>
      </c>
      <c r="F2518" s="2">
        <v>45535</v>
      </c>
      <c r="G2518" s="2">
        <v>45505</v>
      </c>
      <c r="H2518" s="1" t="s">
        <v>6283</v>
      </c>
      <c r="I2518" s="1" t="s">
        <v>6284</v>
      </c>
      <c r="J2518" s="1" t="s">
        <v>645</v>
      </c>
      <c r="K2518" s="1" t="s">
        <v>891</v>
      </c>
      <c r="L2518" s="1" t="s">
        <v>3332</v>
      </c>
      <c r="M2518" s="1"/>
      <c r="N2518" s="1"/>
      <c r="O2518" s="1"/>
      <c r="P2518" s="40">
        <v>560.2607960298526</v>
      </c>
      <c r="Q2518" s="37" t="str">
        <f>IF(C2518="ForthPoint","ForthPoint",IF(D2518="Intercompany",_xlfn.XLOOKUP(E2518,'Dept Lookup'!B:B,'Dept Lookup'!A:A),Modified!D2518))</f>
        <v>Data Engineering</v>
      </c>
      <c r="R2518" t="str">
        <f t="shared" si="199"/>
        <v>The Blackstone Group</v>
      </c>
      <c r="S2518" s="1" t="s">
        <v>707</v>
      </c>
      <c r="T2518">
        <f t="shared" si="200"/>
        <v>0</v>
      </c>
      <c r="U2518" s="25" t="str">
        <f>IF(K2518&gt;0,K2518,_xlfn.XLOOKUP(M2518,'Client Lookup'!L:L,'Client Lookup'!N:N))</f>
        <v>25160</v>
      </c>
      <c r="V2518" t="str">
        <f>_xlfn.XLOOKUP(_xlfn.NUMBERVALUE(U2518),'Project Lookup'!X:X,'Project Lookup'!B:B)</f>
        <v>Blackstone SOW #12</v>
      </c>
      <c r="X2518" t="str">
        <f t="shared" si="201"/>
        <v>468 Blackstone Inc. : 988 Blackstone SOW #12</v>
      </c>
      <c r="Y2518" t="str">
        <f t="shared" si="202"/>
        <v>468 Blackstone Inc.</v>
      </c>
      <c r="Z2518" t="str">
        <f t="shared" si="198"/>
        <v>468 Blackstone Inc.</v>
      </c>
      <c r="AA2518" t="str">
        <f>_xlfn.XLOOKUP(Z2518,'Client Lookup'!A:A,'Client Lookup'!C:C)</f>
        <v>The Blackstone Group</v>
      </c>
      <c r="AC2518" t="e">
        <f>_xlfn.XLOOKUP(K2518,'Results vs Forecast'!K:K,'Results vs Forecast'!K:K)</f>
        <v>#N/A</v>
      </c>
    </row>
    <row r="2519" spans="1:29" hidden="1">
      <c r="A2519" s="39"/>
      <c r="B2519" s="1" t="s">
        <v>700</v>
      </c>
      <c r="C2519" s="1" t="s">
        <v>1370</v>
      </c>
      <c r="D2519" s="1" t="s">
        <v>17</v>
      </c>
      <c r="E2519" s="1" t="s">
        <v>17</v>
      </c>
      <c r="F2519" s="2">
        <v>45535</v>
      </c>
      <c r="G2519" s="2">
        <v>45505</v>
      </c>
      <c r="H2519" s="1" t="s">
        <v>6285</v>
      </c>
      <c r="I2519" s="1" t="s">
        <v>6286</v>
      </c>
      <c r="J2519" s="1" t="s">
        <v>631</v>
      </c>
      <c r="K2519" s="1" t="s">
        <v>873</v>
      </c>
      <c r="L2519" s="1" t="s">
        <v>3355</v>
      </c>
      <c r="M2519" s="1"/>
      <c r="N2519" s="1"/>
      <c r="O2519" s="1"/>
      <c r="P2519" s="40">
        <v>520.2421677420059</v>
      </c>
      <c r="Q2519" s="37" t="str">
        <f>IF(C2519="ForthPoint","ForthPoint",IF(D2519="Intercompany",_xlfn.XLOOKUP(E2519,'Dept Lookup'!B:B,'Dept Lookup'!A:A),Modified!D2519))</f>
        <v>Data Engineering</v>
      </c>
      <c r="R2519" t="str">
        <f t="shared" si="199"/>
        <v>Stagwellglobal</v>
      </c>
      <c r="S2519" s="1" t="s">
        <v>707</v>
      </c>
      <c r="T2519">
        <f t="shared" si="200"/>
        <v>0</v>
      </c>
      <c r="U2519" s="25" t="str">
        <f>IF(K2519&gt;0,K2519,_xlfn.XLOOKUP(M2519,'Client Lookup'!L:L,'Client Lookup'!N:N))</f>
        <v>25157</v>
      </c>
      <c r="V2519" t="str">
        <f>_xlfn.XLOOKUP(_xlfn.NUMBERVALUE(U2519),'Project Lookup'!X:X,'Project Lookup'!B:B)</f>
        <v>Stagwell SOW#1</v>
      </c>
      <c r="X2519" t="str">
        <f t="shared" si="201"/>
        <v>469 Stagwell Marketing Cloud LLC : 985 Stagwell SOW#1</v>
      </c>
      <c r="Y2519" t="str">
        <f t="shared" si="202"/>
        <v>469 Stagwell Marketing Cloud LLC</v>
      </c>
      <c r="Z2519" t="str">
        <f t="shared" si="198"/>
        <v>469 Stagwell Marketing Cloud LLC</v>
      </c>
      <c r="AA2519" t="str">
        <f>_xlfn.XLOOKUP(Z2519,'Client Lookup'!A:A,'Client Lookup'!C:C)</f>
        <v>Stagwellglobal</v>
      </c>
      <c r="AC2519" t="e">
        <f>_xlfn.XLOOKUP(K2519,'Results vs Forecast'!K:K,'Results vs Forecast'!K:K)</f>
        <v>#N/A</v>
      </c>
    </row>
    <row r="2520" spans="1:29" hidden="1">
      <c r="A2520" s="39"/>
      <c r="B2520" s="1" t="s">
        <v>700</v>
      </c>
      <c r="C2520" s="1" t="s">
        <v>1370</v>
      </c>
      <c r="D2520" s="1" t="s">
        <v>17</v>
      </c>
      <c r="E2520" s="1" t="s">
        <v>17</v>
      </c>
      <c r="F2520" s="2">
        <v>45535</v>
      </c>
      <c r="G2520" s="2">
        <v>45505</v>
      </c>
      <c r="H2520" s="1" t="s">
        <v>6287</v>
      </c>
      <c r="I2520" s="1" t="s">
        <v>6288</v>
      </c>
      <c r="J2520" s="1" t="s">
        <v>617</v>
      </c>
      <c r="K2520" s="1" t="s">
        <v>860</v>
      </c>
      <c r="L2520" s="1" t="s">
        <v>2892</v>
      </c>
      <c r="M2520" s="1"/>
      <c r="N2520" s="1"/>
      <c r="O2520" s="1"/>
      <c r="P2520" s="40">
        <v>504.23471642686729</v>
      </c>
      <c r="Q2520" s="37" t="str">
        <f>IF(C2520="ForthPoint","ForthPoint",IF(D2520="Intercompany",_xlfn.XLOOKUP(E2520,'Dept Lookup'!B:B,'Dept Lookup'!A:A),Modified!D2520))</f>
        <v>Data Engineering</v>
      </c>
      <c r="R2520" t="str">
        <f t="shared" si="199"/>
        <v>Roku</v>
      </c>
      <c r="S2520" s="1" t="s">
        <v>707</v>
      </c>
      <c r="T2520">
        <f t="shared" si="200"/>
        <v>0</v>
      </c>
      <c r="U2520" s="25" t="str">
        <f>IF(K2520&gt;0,K2520,_xlfn.XLOOKUP(M2520,'Client Lookup'!L:L,'Client Lookup'!N:N))</f>
        <v>25138</v>
      </c>
      <c r="V2520" t="str">
        <f>_xlfn.XLOOKUP(_xlfn.NUMBERVALUE(U2520),'Project Lookup'!X:X,'Project Lookup'!B:B)</f>
        <v>SOW#1 2024 - DE &amp; BI Team</v>
      </c>
      <c r="X2520" t="str">
        <f t="shared" si="201"/>
        <v>459 Roku Inc. : 966 SOW#1 2024 - DE &amp; BI Team</v>
      </c>
      <c r="Y2520" t="str">
        <f t="shared" si="202"/>
        <v>459 Roku Inc.</v>
      </c>
      <c r="Z2520" t="str">
        <f t="shared" ref="Z2520:Z2583" si="203">IF(LEFT(Y2520,3)="ICC",IFERROR(_xlfn.TEXTAFTER(Y2520,"ICC "),Y2520),Y2520)</f>
        <v>459 Roku Inc.</v>
      </c>
      <c r="AA2520" t="str">
        <f>_xlfn.XLOOKUP(Z2520,'Client Lookup'!A:A,'Client Lookup'!C:C)</f>
        <v>Roku</v>
      </c>
      <c r="AC2520" t="e">
        <f>_xlfn.XLOOKUP(K2520,'Results vs Forecast'!K:K,'Results vs Forecast'!K:K)</f>
        <v>#N/A</v>
      </c>
    </row>
    <row r="2521" spans="1:29" hidden="1">
      <c r="A2521" s="39"/>
      <c r="B2521" s="1" t="s">
        <v>700</v>
      </c>
      <c r="C2521" s="1" t="s">
        <v>1390</v>
      </c>
      <c r="D2521" s="1" t="s">
        <v>17</v>
      </c>
      <c r="E2521" s="1" t="s">
        <v>17</v>
      </c>
      <c r="F2521" s="2">
        <v>45535</v>
      </c>
      <c r="G2521" s="2">
        <v>45505</v>
      </c>
      <c r="H2521" s="1" t="s">
        <v>6289</v>
      </c>
      <c r="I2521" s="1" t="s">
        <v>6290</v>
      </c>
      <c r="J2521" s="1" t="s">
        <v>1445</v>
      </c>
      <c r="K2521" s="1" t="s">
        <v>740</v>
      </c>
      <c r="L2521" s="1"/>
      <c r="M2521" s="1"/>
      <c r="N2521" s="1"/>
      <c r="O2521" s="1"/>
      <c r="P2521" s="40">
        <v>526.36179580168198</v>
      </c>
      <c r="Q2521" s="37" t="str">
        <f>IF(C2521="ForthPoint","ForthPoint",IF(D2521="Intercompany",_xlfn.XLOOKUP(E2521,'Dept Lookup'!B:B,'Dept Lookup'!A:A),Modified!D2521))</f>
        <v>ForthPoint</v>
      </c>
      <c r="R2521" t="str">
        <f t="shared" si="199"/>
        <v>British Telecom</v>
      </c>
      <c r="S2521" s="1" t="s">
        <v>707</v>
      </c>
      <c r="T2521">
        <f t="shared" si="200"/>
        <v>0</v>
      </c>
      <c r="U2521" s="25" t="str">
        <f>IF(K2521&gt;0,K2521,_xlfn.XLOOKUP(M2521,'Client Lookup'!L:L,'Client Lookup'!N:N))</f>
        <v>28150</v>
      </c>
      <c r="V2521" t="str">
        <f>_xlfn.XLOOKUP(_xlfn.NUMBERVALUE(U2521),'Project Lookup'!X:X,'Project Lookup'!B:B)</f>
        <v>British Telecom - Technical BA - Rhiannon</v>
      </c>
      <c r="X2521" t="str">
        <f t="shared" si="201"/>
        <v>440 ICC in Forth Point Represents FutureproofAI : 1151 British Telecom - Technical BA - Rhiannon</v>
      </c>
      <c r="Y2521" t="str">
        <f t="shared" si="202"/>
        <v>440 ICC in Forth Point Represents FutureproofAI</v>
      </c>
      <c r="Z2521" t="str">
        <f t="shared" si="203"/>
        <v>440 ICC in Forth Point Represents FutureproofAI</v>
      </c>
      <c r="AA2521" t="str">
        <f>_xlfn.XLOOKUP(Z2521,'Client Lookup'!A:A,'Client Lookup'!C:C)</f>
        <v>British Telecom</v>
      </c>
      <c r="AC2521" t="e">
        <f>_xlfn.XLOOKUP(K2521,'Results vs Forecast'!K:K,'Results vs Forecast'!K:K)</f>
        <v>#N/A</v>
      </c>
    </row>
    <row r="2522" spans="1:29" hidden="1">
      <c r="A2522" s="39"/>
      <c r="B2522" s="1" t="s">
        <v>700</v>
      </c>
      <c r="C2522" s="1" t="s">
        <v>1390</v>
      </c>
      <c r="D2522" s="1" t="s">
        <v>17</v>
      </c>
      <c r="E2522" s="1" t="s">
        <v>17</v>
      </c>
      <c r="F2522" s="2">
        <v>45535</v>
      </c>
      <c r="G2522" s="2">
        <v>45505</v>
      </c>
      <c r="H2522" s="1" t="s">
        <v>6291</v>
      </c>
      <c r="I2522" s="1" t="s">
        <v>6292</v>
      </c>
      <c r="J2522" s="1" t="s">
        <v>6293</v>
      </c>
      <c r="K2522" s="1" t="s">
        <v>6294</v>
      </c>
      <c r="L2522" s="1"/>
      <c r="M2522" s="1"/>
      <c r="N2522" s="1"/>
      <c r="O2522" s="1"/>
      <c r="P2522" s="40">
        <v>4605.6657132647179</v>
      </c>
      <c r="Q2522" s="37" t="str">
        <f>IF(C2522="ForthPoint","ForthPoint",IF(D2522="Intercompany",_xlfn.XLOOKUP(E2522,'Dept Lookup'!B:B,'Dept Lookup'!A:A),Modified!D2522))</f>
        <v>ForthPoint</v>
      </c>
      <c r="R2522" t="str">
        <f t="shared" si="199"/>
        <v>Loveelectric</v>
      </c>
      <c r="S2522" s="1" t="s">
        <v>707</v>
      </c>
      <c r="T2522">
        <f t="shared" si="200"/>
        <v>0</v>
      </c>
      <c r="U2522" s="25" t="str">
        <f>IF(K2522&gt;0,K2522,_xlfn.XLOOKUP(M2522,'Client Lookup'!L:L,'Client Lookup'!N:N))</f>
        <v>38721</v>
      </c>
      <c r="V2522" t="e">
        <f>_xlfn.XLOOKUP(_xlfn.NUMBERVALUE(U2522),'Project Lookup'!X:X,'Project Lookup'!B:B)</f>
        <v>#N/A</v>
      </c>
      <c r="X2522" t="str">
        <f t="shared" si="201"/>
        <v>506 Loveelectric : 1451 Chatbot POC Refinements</v>
      </c>
      <c r="Y2522" t="str">
        <f t="shared" si="202"/>
        <v>506 Loveelectric</v>
      </c>
      <c r="Z2522" t="str">
        <f t="shared" si="203"/>
        <v>506 Loveelectric</v>
      </c>
      <c r="AA2522" t="str">
        <f>_xlfn.XLOOKUP(Z2522,'Client Lookup'!A:A,'Client Lookup'!C:C)</f>
        <v>Loveelectric</v>
      </c>
      <c r="AC2522" t="e">
        <f>_xlfn.XLOOKUP(K2522,'Results vs Forecast'!K:K,'Results vs Forecast'!K:K)</f>
        <v>#N/A</v>
      </c>
    </row>
    <row r="2523" spans="1:29" hidden="1">
      <c r="A2523" s="39"/>
      <c r="B2523" s="1" t="s">
        <v>700</v>
      </c>
      <c r="C2523" s="1" t="s">
        <v>701</v>
      </c>
      <c r="D2523" s="1" t="s">
        <v>17</v>
      </c>
      <c r="E2523" s="1" t="s">
        <v>17</v>
      </c>
      <c r="F2523" s="2">
        <v>45535</v>
      </c>
      <c r="G2523" s="2">
        <v>45505</v>
      </c>
      <c r="H2523" s="1" t="s">
        <v>6295</v>
      </c>
      <c r="I2523" s="1" t="s">
        <v>6296</v>
      </c>
      <c r="J2523" s="1" t="s">
        <v>628</v>
      </c>
      <c r="K2523" s="1" t="s">
        <v>870</v>
      </c>
      <c r="L2523" s="1" t="s">
        <v>6297</v>
      </c>
      <c r="M2523" s="1"/>
      <c r="N2523" s="1"/>
      <c r="O2523" s="1" t="s">
        <v>1369</v>
      </c>
      <c r="P2523" s="40">
        <v>27080</v>
      </c>
      <c r="Q2523" s="37" t="str">
        <f>IF(C2523="ForthPoint","ForthPoint",IF(D2523="Intercompany",_xlfn.XLOOKUP(E2523,'Dept Lookup'!B:B,'Dept Lookup'!A:A),Modified!D2523))</f>
        <v>Data Engineering</v>
      </c>
      <c r="R2523" t="str">
        <f t="shared" si="199"/>
        <v>Spire Orthopedic Partners</v>
      </c>
      <c r="S2523" s="1" t="s">
        <v>707</v>
      </c>
      <c r="T2523">
        <f t="shared" si="200"/>
        <v>0</v>
      </c>
      <c r="U2523" s="25" t="str">
        <f>IF(K2523&gt;0,K2523,_xlfn.XLOOKUP(M2523,'Client Lookup'!L:L,'Client Lookup'!N:N))</f>
        <v>23422</v>
      </c>
      <c r="V2523" t="str">
        <f>_xlfn.XLOOKUP(_xlfn.NUMBERVALUE(U2523),'Project Lookup'!X:X,'Project Lookup'!B:B)</f>
        <v>Spire 2024 retainer</v>
      </c>
      <c r="X2523" t="str">
        <f t="shared" si="201"/>
        <v>245 Spire Orthopedic Partners : 902 Spire 2024 retainer</v>
      </c>
      <c r="Y2523" t="str">
        <f t="shared" si="202"/>
        <v>245 Spire Orthopedic Partners</v>
      </c>
      <c r="Z2523" t="str">
        <f t="shared" si="203"/>
        <v>245 Spire Orthopedic Partners</v>
      </c>
      <c r="AA2523" t="str">
        <f>_xlfn.XLOOKUP(Z2523,'Client Lookup'!A:A,'Client Lookup'!C:C)</f>
        <v>Spire Orthopedic Partners</v>
      </c>
      <c r="AC2523" t="e">
        <f>_xlfn.XLOOKUP(K2523,'Results vs Forecast'!K:K,'Results vs Forecast'!K:K)</f>
        <v>#N/A</v>
      </c>
    </row>
    <row r="2524" spans="1:29" hidden="1">
      <c r="A2524" s="39"/>
      <c r="B2524" s="1" t="s">
        <v>700</v>
      </c>
      <c r="C2524" s="1" t="s">
        <v>1370</v>
      </c>
      <c r="D2524" s="1" t="s">
        <v>17</v>
      </c>
      <c r="E2524" s="1" t="s">
        <v>17</v>
      </c>
      <c r="F2524" s="2">
        <v>45535</v>
      </c>
      <c r="G2524" s="2">
        <v>45505</v>
      </c>
      <c r="H2524" s="1" t="s">
        <v>6298</v>
      </c>
      <c r="I2524" s="1" t="s">
        <v>6299</v>
      </c>
      <c r="J2524" s="1" t="s">
        <v>799</v>
      </c>
      <c r="K2524" s="1" t="s">
        <v>797</v>
      </c>
      <c r="L2524" s="1" t="s">
        <v>3338</v>
      </c>
      <c r="M2524" s="1"/>
      <c r="N2524" s="1"/>
      <c r="O2524" s="1"/>
      <c r="P2524" s="40">
        <v>160.07451315138644</v>
      </c>
      <c r="Q2524" s="37" t="str">
        <f>IF(C2524="ForthPoint","ForthPoint",IF(D2524="Intercompany",_xlfn.XLOOKUP(E2524,'Dept Lookup'!B:B,'Dept Lookup'!A:A),Modified!D2524))</f>
        <v>Data Engineering</v>
      </c>
      <c r="R2524" t="str">
        <f t="shared" si="199"/>
        <v>Fedefarma</v>
      </c>
      <c r="S2524" s="1" t="s">
        <v>707</v>
      </c>
      <c r="T2524">
        <f t="shared" si="200"/>
        <v>0</v>
      </c>
      <c r="U2524" s="25" t="str">
        <f>IF(K2524&gt;0,K2524,_xlfn.XLOOKUP(M2524,'Client Lookup'!L:L,'Client Lookup'!N:N))</f>
        <v>28678</v>
      </c>
      <c r="V2524" t="str">
        <f>_xlfn.XLOOKUP(_xlfn.NUMBERVALUE(U2524),'Project Lookup'!X:X,'Project Lookup'!B:B)</f>
        <v>Fedefarma: Landing Zone Assessment &amp; Recommendation Phase</v>
      </c>
      <c r="X2524" t="str">
        <f t="shared" si="201"/>
        <v>456 ICC in Montevideo represents Blend360 : 1166 Fedefarma: Landing Zone Assessment &amp; Recommendation Phase</v>
      </c>
      <c r="Y2524" t="str">
        <f t="shared" si="202"/>
        <v>456 ICC in Montevideo represents Blend360</v>
      </c>
      <c r="Z2524" t="str">
        <f t="shared" si="203"/>
        <v>456 ICC in Montevideo represents Blend360</v>
      </c>
      <c r="AA2524" t="str">
        <f>_xlfn.XLOOKUP(Z2524,'Client Lookup'!A:A,'Client Lookup'!C:C)</f>
        <v>Fedefarma</v>
      </c>
      <c r="AC2524" t="e">
        <f>_xlfn.XLOOKUP(K2524,'Results vs Forecast'!K:K,'Results vs Forecast'!K:K)</f>
        <v>#N/A</v>
      </c>
    </row>
    <row r="2525" spans="1:29" hidden="1">
      <c r="A2525" s="39"/>
      <c r="B2525" s="1" t="s">
        <v>700</v>
      </c>
      <c r="C2525" s="1" t="s">
        <v>701</v>
      </c>
      <c r="D2525" s="1" t="s">
        <v>17</v>
      </c>
      <c r="E2525" s="1" t="s">
        <v>17</v>
      </c>
      <c r="F2525" s="2">
        <v>45535</v>
      </c>
      <c r="G2525" s="2">
        <v>45505</v>
      </c>
      <c r="H2525" s="1" t="s">
        <v>6300</v>
      </c>
      <c r="I2525" s="1" t="s">
        <v>6301</v>
      </c>
      <c r="J2525" s="1" t="s">
        <v>648</v>
      </c>
      <c r="K2525" s="1" t="s">
        <v>900</v>
      </c>
      <c r="L2525" s="1" t="s">
        <v>2254</v>
      </c>
      <c r="M2525" s="1"/>
      <c r="N2525" s="1"/>
      <c r="O2525" s="1"/>
      <c r="P2525" s="40">
        <v>447.14</v>
      </c>
      <c r="Q2525" s="37" t="str">
        <f>IF(C2525="ForthPoint","ForthPoint",IF(D2525="Intercompany",_xlfn.XLOOKUP(E2525,'Dept Lookup'!B:B,'Dept Lookup'!A:A),Modified!D2525))</f>
        <v>Data Engineering</v>
      </c>
      <c r="R2525" t="str">
        <f t="shared" si="199"/>
        <v>UDX</v>
      </c>
      <c r="S2525" s="1" t="s">
        <v>707</v>
      </c>
      <c r="T2525">
        <f t="shared" si="200"/>
        <v>0</v>
      </c>
      <c r="U2525" s="25" t="str">
        <f>IF(K2525&gt;0,K2525,_xlfn.XLOOKUP(M2525,'Client Lookup'!L:L,'Client Lookup'!N:N))</f>
        <v>25978</v>
      </c>
      <c r="V2525" t="str">
        <f>_xlfn.XLOOKUP(_xlfn.NUMBERVALUE(U2525),'Project Lookup'!X:X,'Project Lookup'!B:B)</f>
        <v>GMAT Data Governance - Phase 2</v>
      </c>
      <c r="X2525" t="str">
        <f t="shared" si="201"/>
        <v>362 Universal Parks &amp; Resorts : 1038 GMAT Data Governance - Phase 2</v>
      </c>
      <c r="Y2525" t="str">
        <f t="shared" si="202"/>
        <v>362 Universal Parks &amp; Resorts</v>
      </c>
      <c r="Z2525" t="str">
        <f t="shared" si="203"/>
        <v>362 Universal Parks &amp; Resorts</v>
      </c>
      <c r="AA2525" t="str">
        <f>_xlfn.XLOOKUP(Z2525,'Client Lookup'!A:A,'Client Lookup'!C:C)</f>
        <v>UDX</v>
      </c>
      <c r="AC2525" t="e">
        <f>_xlfn.XLOOKUP(K2525,'Results vs Forecast'!K:K,'Results vs Forecast'!K:K)</f>
        <v>#N/A</v>
      </c>
    </row>
    <row r="2526" spans="1:29" hidden="1">
      <c r="A2526" s="39"/>
      <c r="B2526" s="1" t="s">
        <v>700</v>
      </c>
      <c r="C2526" s="1" t="s">
        <v>1370</v>
      </c>
      <c r="D2526" s="1" t="s">
        <v>17</v>
      </c>
      <c r="E2526" s="1" t="s">
        <v>17</v>
      </c>
      <c r="F2526" s="2">
        <v>45535</v>
      </c>
      <c r="G2526" s="2">
        <v>45505</v>
      </c>
      <c r="H2526" s="1" t="s">
        <v>6302</v>
      </c>
      <c r="I2526" s="1" t="s">
        <v>6303</v>
      </c>
      <c r="J2526" s="1" t="s">
        <v>645</v>
      </c>
      <c r="K2526" s="1" t="s">
        <v>891</v>
      </c>
      <c r="L2526" s="1" t="s">
        <v>3332</v>
      </c>
      <c r="M2526" s="1"/>
      <c r="N2526" s="1"/>
      <c r="O2526" s="1"/>
      <c r="P2526" s="40">
        <v>480.22353945415932</v>
      </c>
      <c r="Q2526" s="37" t="str">
        <f>IF(C2526="ForthPoint","ForthPoint",IF(D2526="Intercompany",_xlfn.XLOOKUP(E2526,'Dept Lookup'!B:B,'Dept Lookup'!A:A),Modified!D2526))</f>
        <v>Data Engineering</v>
      </c>
      <c r="R2526" t="str">
        <f t="shared" si="199"/>
        <v>The Blackstone Group</v>
      </c>
      <c r="S2526" s="1" t="s">
        <v>707</v>
      </c>
      <c r="T2526">
        <f t="shared" si="200"/>
        <v>0</v>
      </c>
      <c r="U2526" s="25" t="str">
        <f>IF(K2526&gt;0,K2526,_xlfn.XLOOKUP(M2526,'Client Lookup'!L:L,'Client Lookup'!N:N))</f>
        <v>25160</v>
      </c>
      <c r="V2526" t="str">
        <f>_xlfn.XLOOKUP(_xlfn.NUMBERVALUE(U2526),'Project Lookup'!X:X,'Project Lookup'!B:B)</f>
        <v>Blackstone SOW #12</v>
      </c>
      <c r="X2526" t="str">
        <f t="shared" si="201"/>
        <v>468 Blackstone Inc. : 988 Blackstone SOW #12</v>
      </c>
      <c r="Y2526" t="str">
        <f t="shared" si="202"/>
        <v>468 Blackstone Inc.</v>
      </c>
      <c r="Z2526" t="str">
        <f t="shared" si="203"/>
        <v>468 Blackstone Inc.</v>
      </c>
      <c r="AA2526" t="str">
        <f>_xlfn.XLOOKUP(Z2526,'Client Lookup'!A:A,'Client Lookup'!C:C)</f>
        <v>The Blackstone Group</v>
      </c>
      <c r="AC2526" t="e">
        <f>_xlfn.XLOOKUP(K2526,'Results vs Forecast'!K:K,'Results vs Forecast'!K:K)</f>
        <v>#N/A</v>
      </c>
    </row>
    <row r="2527" spans="1:29" hidden="1">
      <c r="A2527" s="39"/>
      <c r="B2527" s="1" t="s">
        <v>700</v>
      </c>
      <c r="C2527" s="1" t="s">
        <v>1370</v>
      </c>
      <c r="D2527" s="1" t="s">
        <v>17</v>
      </c>
      <c r="E2527" s="1" t="s">
        <v>17</v>
      </c>
      <c r="F2527" s="2">
        <v>45535</v>
      </c>
      <c r="G2527" s="2">
        <v>45505</v>
      </c>
      <c r="H2527" s="1" t="s">
        <v>6304</v>
      </c>
      <c r="I2527" s="1" t="s">
        <v>6305</v>
      </c>
      <c r="J2527" s="1" t="s">
        <v>820</v>
      </c>
      <c r="K2527" s="1" t="s">
        <v>800</v>
      </c>
      <c r="L2527" s="1" t="s">
        <v>3718</v>
      </c>
      <c r="M2527" s="1"/>
      <c r="N2527" s="1"/>
      <c r="O2527" s="1"/>
      <c r="P2527" s="40">
        <v>560.2607960298526</v>
      </c>
      <c r="Q2527" s="37" t="str">
        <f>IF(C2527="ForthPoint","ForthPoint",IF(D2527="Intercompany",_xlfn.XLOOKUP(E2527,'Dept Lookup'!B:B,'Dept Lookup'!A:A),Modified!D2527))</f>
        <v>Data Engineering</v>
      </c>
      <c r="R2527" t="str">
        <f t="shared" si="199"/>
        <v>Globalization Partners</v>
      </c>
      <c r="S2527" s="1" t="s">
        <v>707</v>
      </c>
      <c r="T2527">
        <f t="shared" si="200"/>
        <v>0</v>
      </c>
      <c r="U2527" s="25" t="str">
        <f>IF(K2527&gt;0,K2527,_xlfn.XLOOKUP(M2527,'Client Lookup'!L:L,'Client Lookup'!N:N))</f>
        <v>36411</v>
      </c>
      <c r="V2527" t="str">
        <f>_xlfn.XLOOKUP(_xlfn.NUMBERVALUE(U2527),'Project Lookup'!X:X,'Project Lookup'!B:B)</f>
        <v>Globalization Partners SOW #42 - Data Engineering Team Renewal</v>
      </c>
      <c r="X2527" t="str">
        <f t="shared" si="201"/>
        <v>460 Globalization Partners Inc. : 1368 Globalization Partners SOW #42 - Data Engineering Team Renewal</v>
      </c>
      <c r="Y2527" t="str">
        <f t="shared" si="202"/>
        <v>460 Globalization Partners Inc.</v>
      </c>
      <c r="Z2527" t="str">
        <f t="shared" si="203"/>
        <v>460 Globalization Partners Inc.</v>
      </c>
      <c r="AA2527" t="str">
        <f>_xlfn.XLOOKUP(Z2527,'Client Lookup'!A:A,'Client Lookup'!C:C)</f>
        <v>Globalization Partners</v>
      </c>
      <c r="AC2527" t="e">
        <f>_xlfn.XLOOKUP(K2527,'Results vs Forecast'!K:K,'Results vs Forecast'!K:K)</f>
        <v>#N/A</v>
      </c>
    </row>
    <row r="2528" spans="1:29" hidden="1">
      <c r="A2528" s="39"/>
      <c r="B2528" s="1" t="s">
        <v>700</v>
      </c>
      <c r="C2528" s="1" t="s">
        <v>1370</v>
      </c>
      <c r="D2528" s="1" t="s">
        <v>17</v>
      </c>
      <c r="E2528" s="1" t="s">
        <v>17</v>
      </c>
      <c r="F2528" s="2">
        <v>45535</v>
      </c>
      <c r="G2528" s="2">
        <v>45505</v>
      </c>
      <c r="H2528" s="1" t="s">
        <v>6306</v>
      </c>
      <c r="I2528" s="1" t="s">
        <v>6307</v>
      </c>
      <c r="J2528" s="1" t="s">
        <v>617</v>
      </c>
      <c r="K2528" s="1" t="s">
        <v>860</v>
      </c>
      <c r="L2528" s="1" t="s">
        <v>2892</v>
      </c>
      <c r="M2528" s="1"/>
      <c r="N2528" s="1"/>
      <c r="O2528" s="1"/>
      <c r="P2528" s="40">
        <v>320.14902630277288</v>
      </c>
      <c r="Q2528" s="37" t="str">
        <f>IF(C2528="ForthPoint","ForthPoint",IF(D2528="Intercompany",_xlfn.XLOOKUP(E2528,'Dept Lookup'!B:B,'Dept Lookup'!A:A),Modified!D2528))</f>
        <v>Data Engineering</v>
      </c>
      <c r="R2528" t="str">
        <f t="shared" si="199"/>
        <v>Roku</v>
      </c>
      <c r="S2528" s="1" t="s">
        <v>707</v>
      </c>
      <c r="T2528">
        <f t="shared" si="200"/>
        <v>0</v>
      </c>
      <c r="U2528" s="25" t="str">
        <f>IF(K2528&gt;0,K2528,_xlfn.XLOOKUP(M2528,'Client Lookup'!L:L,'Client Lookup'!N:N))</f>
        <v>25138</v>
      </c>
      <c r="V2528" t="str">
        <f>_xlfn.XLOOKUP(_xlfn.NUMBERVALUE(U2528),'Project Lookup'!X:X,'Project Lookup'!B:B)</f>
        <v>SOW#1 2024 - DE &amp; BI Team</v>
      </c>
      <c r="X2528" t="str">
        <f t="shared" si="201"/>
        <v>459 Roku Inc. : 966 SOW#1 2024 - DE &amp; BI Team</v>
      </c>
      <c r="Y2528" t="str">
        <f t="shared" si="202"/>
        <v>459 Roku Inc.</v>
      </c>
      <c r="Z2528" t="str">
        <f t="shared" si="203"/>
        <v>459 Roku Inc.</v>
      </c>
      <c r="AA2528" t="str">
        <f>_xlfn.XLOOKUP(Z2528,'Client Lookup'!A:A,'Client Lookup'!C:C)</f>
        <v>Roku</v>
      </c>
      <c r="AC2528" t="e">
        <f>_xlfn.XLOOKUP(K2528,'Results vs Forecast'!K:K,'Results vs Forecast'!K:K)</f>
        <v>#N/A</v>
      </c>
    </row>
    <row r="2529" spans="1:29" hidden="1">
      <c r="A2529" s="39"/>
      <c r="B2529" s="1" t="s">
        <v>700</v>
      </c>
      <c r="C2529" s="1" t="s">
        <v>1370</v>
      </c>
      <c r="D2529" s="1" t="s">
        <v>17</v>
      </c>
      <c r="E2529" s="1" t="s">
        <v>17</v>
      </c>
      <c r="F2529" s="2">
        <v>45535</v>
      </c>
      <c r="G2529" s="2">
        <v>45505</v>
      </c>
      <c r="H2529" s="1" t="s">
        <v>6308</v>
      </c>
      <c r="I2529" s="1" t="s">
        <v>6309</v>
      </c>
      <c r="J2529" s="1" t="s">
        <v>621</v>
      </c>
      <c r="K2529" s="1" t="s">
        <v>861</v>
      </c>
      <c r="L2529" s="1" t="s">
        <v>3500</v>
      </c>
      <c r="M2529" s="1"/>
      <c r="N2529" s="1"/>
      <c r="O2529" s="1"/>
      <c r="P2529" s="40">
        <v>231.10770228969028</v>
      </c>
      <c r="Q2529" s="37" t="str">
        <f>IF(C2529="ForthPoint","ForthPoint",IF(D2529="Intercompany",_xlfn.XLOOKUP(E2529,'Dept Lookup'!B:B,'Dept Lookup'!A:A),Modified!D2529))</f>
        <v>Data Engineering</v>
      </c>
      <c r="R2529" t="str">
        <f t="shared" si="199"/>
        <v>Sincera</v>
      </c>
      <c r="S2529" s="1" t="s">
        <v>707</v>
      </c>
      <c r="T2529">
        <f t="shared" si="200"/>
        <v>0</v>
      </c>
      <c r="U2529" s="25" t="str">
        <f>IF(K2529&gt;0,K2529,_xlfn.XLOOKUP(M2529,'Client Lookup'!L:L,'Client Lookup'!N:N))</f>
        <v>25152</v>
      </c>
      <c r="V2529" t="str">
        <f>_xlfn.XLOOKUP(_xlfn.NUMBERVALUE(U2529),'Project Lookup'!X:X,'Project Lookup'!B:B)</f>
        <v>Sincera SOW 3 - Data Engineering Team</v>
      </c>
      <c r="X2529" t="str">
        <f t="shared" si="201"/>
        <v>465 Sincera Technologies LLC : 980 Sincera SOW 3 - Data Engineering Team</v>
      </c>
      <c r="Y2529" t="str">
        <f t="shared" si="202"/>
        <v>465 Sincera Technologies LLC</v>
      </c>
      <c r="Z2529" t="str">
        <f t="shared" si="203"/>
        <v>465 Sincera Technologies LLC</v>
      </c>
      <c r="AA2529" t="str">
        <f>_xlfn.XLOOKUP(Z2529,'Client Lookup'!A:A,'Client Lookup'!C:C)</f>
        <v>Sincera</v>
      </c>
      <c r="AC2529" t="e">
        <f>_xlfn.XLOOKUP(K2529,'Results vs Forecast'!K:K,'Results vs Forecast'!K:K)</f>
        <v>#N/A</v>
      </c>
    </row>
    <row r="2530" spans="1:29" hidden="1">
      <c r="A2530" s="39"/>
      <c r="B2530" s="1" t="s">
        <v>700</v>
      </c>
      <c r="C2530" s="1" t="s">
        <v>1370</v>
      </c>
      <c r="D2530" s="1" t="s">
        <v>17</v>
      </c>
      <c r="E2530" s="1" t="s">
        <v>17</v>
      </c>
      <c r="F2530" s="2">
        <v>45535</v>
      </c>
      <c r="G2530" s="2">
        <v>45505</v>
      </c>
      <c r="H2530" s="1" t="s">
        <v>6310</v>
      </c>
      <c r="I2530" s="1" t="s">
        <v>6311</v>
      </c>
      <c r="J2530" s="1" t="s">
        <v>637</v>
      </c>
      <c r="K2530" s="1" t="s">
        <v>893</v>
      </c>
      <c r="L2530" s="1" t="s">
        <v>3465</v>
      </c>
      <c r="M2530" s="1"/>
      <c r="N2530" s="1"/>
      <c r="O2530" s="1"/>
      <c r="P2530" s="40">
        <v>536.24961905714463</v>
      </c>
      <c r="Q2530" s="37" t="str">
        <f>IF(C2530="ForthPoint","ForthPoint",IF(D2530="Intercompany",_xlfn.XLOOKUP(E2530,'Dept Lookup'!B:B,'Dept Lookup'!A:A),Modified!D2530))</f>
        <v>Data Engineering</v>
      </c>
      <c r="R2530" t="str">
        <f t="shared" si="199"/>
        <v>The Blackstone Group</v>
      </c>
      <c r="S2530" s="1" t="s">
        <v>707</v>
      </c>
      <c r="T2530">
        <f t="shared" si="200"/>
        <v>0</v>
      </c>
      <c r="U2530" s="25" t="str">
        <f>IF(K2530&gt;0,K2530,_xlfn.XLOOKUP(M2530,'Client Lookup'!L:L,'Client Lookup'!N:N))</f>
        <v>25544</v>
      </c>
      <c r="V2530" t="str">
        <f>_xlfn.XLOOKUP(_xlfn.NUMBERVALUE(U2530),'Project Lookup'!X:X,'Project Lookup'!B:B)</f>
        <v>Blackstone SOW#14 - Data Engineering Team</v>
      </c>
      <c r="X2530" t="str">
        <f t="shared" si="201"/>
        <v>468 Blackstone Inc. : 1013 Blackstone SOW#14 - Data Engineering Team</v>
      </c>
      <c r="Y2530" t="str">
        <f t="shared" si="202"/>
        <v>468 Blackstone Inc.</v>
      </c>
      <c r="Z2530" t="str">
        <f t="shared" si="203"/>
        <v>468 Blackstone Inc.</v>
      </c>
      <c r="AA2530" t="str">
        <f>_xlfn.XLOOKUP(Z2530,'Client Lookup'!A:A,'Client Lookup'!C:C)</f>
        <v>The Blackstone Group</v>
      </c>
      <c r="AC2530" t="e">
        <f>_xlfn.XLOOKUP(K2530,'Results vs Forecast'!K:K,'Results vs Forecast'!K:K)</f>
        <v>#N/A</v>
      </c>
    </row>
    <row r="2531" spans="1:29" hidden="1">
      <c r="A2531" s="39"/>
      <c r="B2531" s="1" t="s">
        <v>700</v>
      </c>
      <c r="C2531" s="1" t="s">
        <v>1370</v>
      </c>
      <c r="D2531" s="1" t="s">
        <v>17</v>
      </c>
      <c r="E2531" s="1" t="s">
        <v>17</v>
      </c>
      <c r="F2531" s="2">
        <v>45535</v>
      </c>
      <c r="G2531" s="2">
        <v>45505</v>
      </c>
      <c r="H2531" s="1" t="s">
        <v>6312</v>
      </c>
      <c r="I2531" s="1" t="s">
        <v>6313</v>
      </c>
      <c r="J2531" s="1" t="s">
        <v>816</v>
      </c>
      <c r="K2531" s="1" t="s">
        <v>798</v>
      </c>
      <c r="L2531" s="1" t="s">
        <v>3413</v>
      </c>
      <c r="M2531" s="1"/>
      <c r="N2531" s="1"/>
      <c r="O2531" s="1"/>
      <c r="P2531" s="40">
        <v>360.16765459061952</v>
      </c>
      <c r="Q2531" s="37" t="str">
        <f>IF(C2531="ForthPoint","ForthPoint",IF(D2531="Intercompany",_xlfn.XLOOKUP(E2531,'Dept Lookup'!B:B,'Dept Lookup'!A:A),Modified!D2531))</f>
        <v>Data Engineering</v>
      </c>
      <c r="R2531" t="str">
        <f t="shared" si="199"/>
        <v>Globalization Partners</v>
      </c>
      <c r="S2531" s="1" t="s">
        <v>707</v>
      </c>
      <c r="T2531">
        <f t="shared" si="200"/>
        <v>0</v>
      </c>
      <c r="U2531" s="25" t="str">
        <f>IF(K2531&gt;0,K2531,_xlfn.XLOOKUP(M2531,'Client Lookup'!L:L,'Client Lookup'!N:N))</f>
        <v>36409</v>
      </c>
      <c r="V2531" t="str">
        <f>_xlfn.XLOOKUP(_xlfn.NUMBERVALUE(U2531),'Project Lookup'!X:X,'Project Lookup'!B:B)</f>
        <v>Globalization Partners SOW #39 - Data Engineering Team  Renewal</v>
      </c>
      <c r="X2531" t="str">
        <f t="shared" si="201"/>
        <v>460 Globalization Partners Inc. : 1366 Globalization Partners SOW #39 - Data Engineering Team  Renewal</v>
      </c>
      <c r="Y2531" t="str">
        <f t="shared" si="202"/>
        <v>460 Globalization Partners Inc.</v>
      </c>
      <c r="Z2531" t="str">
        <f t="shared" si="203"/>
        <v>460 Globalization Partners Inc.</v>
      </c>
      <c r="AA2531" t="str">
        <f>_xlfn.XLOOKUP(Z2531,'Client Lookup'!A:A,'Client Lookup'!C:C)</f>
        <v>Globalization Partners</v>
      </c>
      <c r="AC2531" t="e">
        <f>_xlfn.XLOOKUP(K2531,'Results vs Forecast'!K:K,'Results vs Forecast'!K:K)</f>
        <v>#N/A</v>
      </c>
    </row>
    <row r="2532" spans="1:29" hidden="1">
      <c r="A2532" s="39"/>
      <c r="B2532" s="1" t="s">
        <v>700</v>
      </c>
      <c r="C2532" s="1" t="s">
        <v>1370</v>
      </c>
      <c r="D2532" s="1" t="s">
        <v>17</v>
      </c>
      <c r="E2532" s="1" t="s">
        <v>17</v>
      </c>
      <c r="F2532" s="2">
        <v>45535</v>
      </c>
      <c r="G2532" s="2">
        <v>45505</v>
      </c>
      <c r="H2532" s="1" t="s">
        <v>6314</v>
      </c>
      <c r="I2532" s="1" t="s">
        <v>6315</v>
      </c>
      <c r="J2532" s="1" t="s">
        <v>816</v>
      </c>
      <c r="K2532" s="1" t="s">
        <v>798</v>
      </c>
      <c r="L2532" s="1" t="s">
        <v>3413</v>
      </c>
      <c r="M2532" s="1"/>
      <c r="N2532" s="1"/>
      <c r="O2532" s="1"/>
      <c r="P2532" s="40">
        <v>360.16765459061952</v>
      </c>
      <c r="Q2532" s="37" t="str">
        <f>IF(C2532="ForthPoint","ForthPoint",IF(D2532="Intercompany",_xlfn.XLOOKUP(E2532,'Dept Lookup'!B:B,'Dept Lookup'!A:A),Modified!D2532))</f>
        <v>Data Engineering</v>
      </c>
      <c r="R2532" t="str">
        <f t="shared" si="199"/>
        <v>Globalization Partners</v>
      </c>
      <c r="S2532" s="1" t="s">
        <v>707</v>
      </c>
      <c r="T2532">
        <f t="shared" si="200"/>
        <v>0</v>
      </c>
      <c r="U2532" s="25" t="str">
        <f>IF(K2532&gt;0,K2532,_xlfn.XLOOKUP(M2532,'Client Lookup'!L:L,'Client Lookup'!N:N))</f>
        <v>36409</v>
      </c>
      <c r="V2532" t="str">
        <f>_xlfn.XLOOKUP(_xlfn.NUMBERVALUE(U2532),'Project Lookup'!X:X,'Project Lookup'!B:B)</f>
        <v>Globalization Partners SOW #39 - Data Engineering Team  Renewal</v>
      </c>
      <c r="X2532" t="str">
        <f t="shared" si="201"/>
        <v>460 Globalization Partners Inc. : 1366 Globalization Partners SOW #39 - Data Engineering Team  Renewal</v>
      </c>
      <c r="Y2532" t="str">
        <f t="shared" si="202"/>
        <v>460 Globalization Partners Inc.</v>
      </c>
      <c r="Z2532" t="str">
        <f t="shared" si="203"/>
        <v>460 Globalization Partners Inc.</v>
      </c>
      <c r="AA2532" t="str">
        <f>_xlfn.XLOOKUP(Z2532,'Client Lookup'!A:A,'Client Lookup'!C:C)</f>
        <v>Globalization Partners</v>
      </c>
      <c r="AC2532" t="e">
        <f>_xlfn.XLOOKUP(K2532,'Results vs Forecast'!K:K,'Results vs Forecast'!K:K)</f>
        <v>#N/A</v>
      </c>
    </row>
    <row r="2533" spans="1:29" hidden="1">
      <c r="A2533" s="39"/>
      <c r="B2533" s="1" t="s">
        <v>700</v>
      </c>
      <c r="C2533" s="1" t="s">
        <v>1370</v>
      </c>
      <c r="D2533" s="1" t="s">
        <v>17</v>
      </c>
      <c r="E2533" s="1" t="s">
        <v>17</v>
      </c>
      <c r="F2533" s="2">
        <v>45535</v>
      </c>
      <c r="G2533" s="2">
        <v>45505</v>
      </c>
      <c r="H2533" s="1" t="s">
        <v>6316</v>
      </c>
      <c r="I2533" s="1" t="s">
        <v>6317</v>
      </c>
      <c r="J2533" s="1" t="s">
        <v>816</v>
      </c>
      <c r="K2533" s="1" t="s">
        <v>798</v>
      </c>
      <c r="L2533" s="1" t="s">
        <v>3413</v>
      </c>
      <c r="M2533" s="1"/>
      <c r="N2533" s="1"/>
      <c r="O2533" s="1"/>
      <c r="P2533" s="40">
        <v>360.16765459061952</v>
      </c>
      <c r="Q2533" s="37" t="str">
        <f>IF(C2533="ForthPoint","ForthPoint",IF(D2533="Intercompany",_xlfn.XLOOKUP(E2533,'Dept Lookup'!B:B,'Dept Lookup'!A:A),Modified!D2533))</f>
        <v>Data Engineering</v>
      </c>
      <c r="R2533" t="str">
        <f t="shared" si="199"/>
        <v>Globalization Partners</v>
      </c>
      <c r="S2533" s="1" t="s">
        <v>707</v>
      </c>
      <c r="T2533">
        <f t="shared" si="200"/>
        <v>0</v>
      </c>
      <c r="U2533" s="25" t="str">
        <f>IF(K2533&gt;0,K2533,_xlfn.XLOOKUP(M2533,'Client Lookup'!L:L,'Client Lookup'!N:N))</f>
        <v>36409</v>
      </c>
      <c r="V2533" t="str">
        <f>_xlfn.XLOOKUP(_xlfn.NUMBERVALUE(U2533),'Project Lookup'!X:X,'Project Lookup'!B:B)</f>
        <v>Globalization Partners SOW #39 - Data Engineering Team  Renewal</v>
      </c>
      <c r="X2533" t="str">
        <f t="shared" si="201"/>
        <v>460 Globalization Partners Inc. : 1366 Globalization Partners SOW #39 - Data Engineering Team  Renewal</v>
      </c>
      <c r="Y2533" t="str">
        <f t="shared" si="202"/>
        <v>460 Globalization Partners Inc.</v>
      </c>
      <c r="Z2533" t="str">
        <f t="shared" si="203"/>
        <v>460 Globalization Partners Inc.</v>
      </c>
      <c r="AA2533" t="str">
        <f>_xlfn.XLOOKUP(Z2533,'Client Lookup'!A:A,'Client Lookup'!C:C)</f>
        <v>Globalization Partners</v>
      </c>
      <c r="AC2533" t="e">
        <f>_xlfn.XLOOKUP(K2533,'Results vs Forecast'!K:K,'Results vs Forecast'!K:K)</f>
        <v>#N/A</v>
      </c>
    </row>
    <row r="2534" spans="1:29" hidden="1">
      <c r="A2534" s="39"/>
      <c r="B2534" s="1" t="s">
        <v>700</v>
      </c>
      <c r="C2534" s="1" t="s">
        <v>1370</v>
      </c>
      <c r="D2534" s="1" t="s">
        <v>17</v>
      </c>
      <c r="E2534" s="1" t="s">
        <v>17</v>
      </c>
      <c r="F2534" s="2">
        <v>45535</v>
      </c>
      <c r="G2534" s="2">
        <v>45505</v>
      </c>
      <c r="H2534" s="1" t="s">
        <v>6318</v>
      </c>
      <c r="I2534" s="1" t="s">
        <v>6319</v>
      </c>
      <c r="J2534" s="1" t="s">
        <v>816</v>
      </c>
      <c r="K2534" s="1" t="s">
        <v>798</v>
      </c>
      <c r="L2534" s="1" t="s">
        <v>3413</v>
      </c>
      <c r="M2534" s="1"/>
      <c r="N2534" s="1"/>
      <c r="O2534" s="1"/>
      <c r="P2534" s="40">
        <v>376.17510590575813</v>
      </c>
      <c r="Q2534" s="37" t="str">
        <f>IF(C2534="ForthPoint","ForthPoint",IF(D2534="Intercompany",_xlfn.XLOOKUP(E2534,'Dept Lookup'!B:B,'Dept Lookup'!A:A),Modified!D2534))</f>
        <v>Data Engineering</v>
      </c>
      <c r="R2534" t="str">
        <f t="shared" si="199"/>
        <v>Globalization Partners</v>
      </c>
      <c r="S2534" s="1" t="s">
        <v>707</v>
      </c>
      <c r="T2534">
        <f t="shared" si="200"/>
        <v>0</v>
      </c>
      <c r="U2534" s="25" t="str">
        <f>IF(K2534&gt;0,K2534,_xlfn.XLOOKUP(M2534,'Client Lookup'!L:L,'Client Lookup'!N:N))</f>
        <v>36409</v>
      </c>
      <c r="V2534" t="str">
        <f>_xlfn.XLOOKUP(_xlfn.NUMBERVALUE(U2534),'Project Lookup'!X:X,'Project Lookup'!B:B)</f>
        <v>Globalization Partners SOW #39 - Data Engineering Team  Renewal</v>
      </c>
      <c r="X2534" t="str">
        <f t="shared" si="201"/>
        <v>460 Globalization Partners Inc. : 1366 Globalization Partners SOW #39 - Data Engineering Team  Renewal</v>
      </c>
      <c r="Y2534" t="str">
        <f t="shared" si="202"/>
        <v>460 Globalization Partners Inc.</v>
      </c>
      <c r="Z2534" t="str">
        <f t="shared" si="203"/>
        <v>460 Globalization Partners Inc.</v>
      </c>
      <c r="AA2534" t="str">
        <f>_xlfn.XLOOKUP(Z2534,'Client Lookup'!A:A,'Client Lookup'!C:C)</f>
        <v>Globalization Partners</v>
      </c>
      <c r="AC2534" t="e">
        <f>_xlfn.XLOOKUP(K2534,'Results vs Forecast'!K:K,'Results vs Forecast'!K:K)</f>
        <v>#N/A</v>
      </c>
    </row>
    <row r="2535" spans="1:29" hidden="1">
      <c r="A2535" s="39"/>
      <c r="B2535" s="1" t="s">
        <v>700</v>
      </c>
      <c r="C2535" s="1" t="s">
        <v>1370</v>
      </c>
      <c r="D2535" s="1" t="s">
        <v>17</v>
      </c>
      <c r="E2535" s="1" t="s">
        <v>17</v>
      </c>
      <c r="F2535" s="2">
        <v>45535</v>
      </c>
      <c r="G2535" s="2">
        <v>45505</v>
      </c>
      <c r="H2535" s="1" t="s">
        <v>6320</v>
      </c>
      <c r="I2535" s="1" t="s">
        <v>6321</v>
      </c>
      <c r="J2535" s="1" t="s">
        <v>816</v>
      </c>
      <c r="K2535" s="1" t="s">
        <v>798</v>
      </c>
      <c r="L2535" s="1" t="s">
        <v>3413</v>
      </c>
      <c r="M2535" s="1"/>
      <c r="N2535" s="1"/>
      <c r="O2535" s="1"/>
      <c r="P2535" s="40">
        <v>360.16765459061952</v>
      </c>
      <c r="Q2535" s="37" t="str">
        <f>IF(C2535="ForthPoint","ForthPoint",IF(D2535="Intercompany",_xlfn.XLOOKUP(E2535,'Dept Lookup'!B:B,'Dept Lookup'!A:A),Modified!D2535))</f>
        <v>Data Engineering</v>
      </c>
      <c r="R2535" t="str">
        <f t="shared" si="199"/>
        <v>Globalization Partners</v>
      </c>
      <c r="S2535" s="1" t="s">
        <v>707</v>
      </c>
      <c r="T2535">
        <f t="shared" si="200"/>
        <v>0</v>
      </c>
      <c r="U2535" s="25" t="str">
        <f>IF(K2535&gt;0,K2535,_xlfn.XLOOKUP(M2535,'Client Lookup'!L:L,'Client Lookup'!N:N))</f>
        <v>36409</v>
      </c>
      <c r="V2535" t="str">
        <f>_xlfn.XLOOKUP(_xlfn.NUMBERVALUE(U2535),'Project Lookup'!X:X,'Project Lookup'!B:B)</f>
        <v>Globalization Partners SOW #39 - Data Engineering Team  Renewal</v>
      </c>
      <c r="X2535" t="str">
        <f t="shared" si="201"/>
        <v>460 Globalization Partners Inc. : 1366 Globalization Partners SOW #39 - Data Engineering Team  Renewal</v>
      </c>
      <c r="Y2535" t="str">
        <f t="shared" si="202"/>
        <v>460 Globalization Partners Inc.</v>
      </c>
      <c r="Z2535" t="str">
        <f t="shared" si="203"/>
        <v>460 Globalization Partners Inc.</v>
      </c>
      <c r="AA2535" t="str">
        <f>_xlfn.XLOOKUP(Z2535,'Client Lookup'!A:A,'Client Lookup'!C:C)</f>
        <v>Globalization Partners</v>
      </c>
      <c r="AC2535" t="e">
        <f>_xlfn.XLOOKUP(K2535,'Results vs Forecast'!K:K,'Results vs Forecast'!K:K)</f>
        <v>#N/A</v>
      </c>
    </row>
    <row r="2536" spans="1:29" hidden="1">
      <c r="A2536" s="39"/>
      <c r="B2536" s="1" t="s">
        <v>700</v>
      </c>
      <c r="C2536" s="1" t="s">
        <v>1370</v>
      </c>
      <c r="D2536" s="1" t="s">
        <v>17</v>
      </c>
      <c r="E2536" s="1" t="s">
        <v>17</v>
      </c>
      <c r="F2536" s="2">
        <v>45535</v>
      </c>
      <c r="G2536" s="2">
        <v>45505</v>
      </c>
      <c r="H2536" s="1" t="s">
        <v>6322</v>
      </c>
      <c r="I2536" s="1" t="s">
        <v>6323</v>
      </c>
      <c r="J2536" s="1" t="s">
        <v>645</v>
      </c>
      <c r="K2536" s="1" t="s">
        <v>891</v>
      </c>
      <c r="L2536" s="1" t="s">
        <v>3332</v>
      </c>
      <c r="M2536" s="1"/>
      <c r="N2536" s="1"/>
      <c r="O2536" s="1"/>
      <c r="P2536" s="40">
        <v>320.14902630277288</v>
      </c>
      <c r="Q2536" s="37" t="str">
        <f>IF(C2536="ForthPoint","ForthPoint",IF(D2536="Intercompany",_xlfn.XLOOKUP(E2536,'Dept Lookup'!B:B,'Dept Lookup'!A:A),Modified!D2536))</f>
        <v>Data Engineering</v>
      </c>
      <c r="R2536" t="str">
        <f t="shared" si="199"/>
        <v>The Blackstone Group</v>
      </c>
      <c r="S2536" s="1" t="s">
        <v>707</v>
      </c>
      <c r="T2536">
        <f t="shared" si="200"/>
        <v>0</v>
      </c>
      <c r="U2536" s="25" t="str">
        <f>IF(K2536&gt;0,K2536,_xlfn.XLOOKUP(M2536,'Client Lookup'!L:L,'Client Lookup'!N:N))</f>
        <v>25160</v>
      </c>
      <c r="V2536" t="str">
        <f>_xlfn.XLOOKUP(_xlfn.NUMBERVALUE(U2536),'Project Lookup'!X:X,'Project Lookup'!B:B)</f>
        <v>Blackstone SOW #12</v>
      </c>
      <c r="X2536" t="str">
        <f t="shared" si="201"/>
        <v>468 Blackstone Inc. : 988 Blackstone SOW #12</v>
      </c>
      <c r="Y2536" t="str">
        <f t="shared" si="202"/>
        <v>468 Blackstone Inc.</v>
      </c>
      <c r="Z2536" t="str">
        <f t="shared" si="203"/>
        <v>468 Blackstone Inc.</v>
      </c>
      <c r="AA2536" t="str">
        <f>_xlfn.XLOOKUP(Z2536,'Client Lookup'!A:A,'Client Lookup'!C:C)</f>
        <v>The Blackstone Group</v>
      </c>
      <c r="AC2536" t="e">
        <f>_xlfn.XLOOKUP(K2536,'Results vs Forecast'!K:K,'Results vs Forecast'!K:K)</f>
        <v>#N/A</v>
      </c>
    </row>
    <row r="2537" spans="1:29" hidden="1">
      <c r="A2537" s="39"/>
      <c r="B2537" s="1" t="s">
        <v>700</v>
      </c>
      <c r="C2537" s="1" t="s">
        <v>1370</v>
      </c>
      <c r="D2537" s="1" t="s">
        <v>17</v>
      </c>
      <c r="E2537" s="1" t="s">
        <v>17</v>
      </c>
      <c r="F2537" s="2">
        <v>45535</v>
      </c>
      <c r="G2537" s="2">
        <v>45505</v>
      </c>
      <c r="H2537" s="1" t="s">
        <v>6324</v>
      </c>
      <c r="I2537" s="1" t="s">
        <v>6325</v>
      </c>
      <c r="J2537" s="1" t="s">
        <v>642</v>
      </c>
      <c r="K2537" s="1" t="s">
        <v>881</v>
      </c>
      <c r="L2537" s="1" t="s">
        <v>3416</v>
      </c>
      <c r="M2537" s="1"/>
      <c r="N2537" s="1"/>
      <c r="O2537" s="1"/>
      <c r="P2537" s="40">
        <v>560.2607960298526</v>
      </c>
      <c r="Q2537" s="37" t="str">
        <f>IF(C2537="ForthPoint","ForthPoint",IF(D2537="Intercompany",_xlfn.XLOOKUP(E2537,'Dept Lookup'!B:B,'Dept Lookup'!A:A),Modified!D2537))</f>
        <v>Data Engineering</v>
      </c>
      <c r="R2537" t="str">
        <f t="shared" si="199"/>
        <v>The Blackstone Group</v>
      </c>
      <c r="S2537" s="1" t="s">
        <v>707</v>
      </c>
      <c r="T2537">
        <f t="shared" si="200"/>
        <v>0</v>
      </c>
      <c r="U2537" s="25" t="str">
        <f>IF(K2537&gt;0,K2537,_xlfn.XLOOKUP(M2537,'Client Lookup'!L:L,'Client Lookup'!N:N))</f>
        <v>32036</v>
      </c>
      <c r="V2537" t="str">
        <f>_xlfn.XLOOKUP(_xlfn.NUMBERVALUE(U2537),'Project Lookup'!X:X,'Project Lookup'!B:B)</f>
        <v>Blackstone - Python Engineers (James Team)</v>
      </c>
      <c r="X2537" t="str">
        <f t="shared" si="201"/>
        <v>468 Blackstone Inc. : 1255 Blackstone - Python Engineers (James Team)</v>
      </c>
      <c r="Y2537" t="str">
        <f t="shared" si="202"/>
        <v>468 Blackstone Inc.</v>
      </c>
      <c r="Z2537" t="str">
        <f t="shared" si="203"/>
        <v>468 Blackstone Inc.</v>
      </c>
      <c r="AA2537" t="str">
        <f>_xlfn.XLOOKUP(Z2537,'Client Lookup'!A:A,'Client Lookup'!C:C)</f>
        <v>The Blackstone Group</v>
      </c>
      <c r="AC2537" t="e">
        <f>_xlfn.XLOOKUP(K2537,'Results vs Forecast'!K:K,'Results vs Forecast'!K:K)</f>
        <v>#N/A</v>
      </c>
    </row>
    <row r="2538" spans="1:29" hidden="1">
      <c r="A2538" s="39"/>
      <c r="B2538" s="1" t="s">
        <v>700</v>
      </c>
      <c r="C2538" s="1" t="s">
        <v>1370</v>
      </c>
      <c r="D2538" s="1" t="s">
        <v>17</v>
      </c>
      <c r="E2538" s="1" t="s">
        <v>17</v>
      </c>
      <c r="F2538" s="2">
        <v>45535</v>
      </c>
      <c r="G2538" s="2">
        <v>45505</v>
      </c>
      <c r="H2538" s="1" t="s">
        <v>6326</v>
      </c>
      <c r="I2538" s="1" t="s">
        <v>6327</v>
      </c>
      <c r="J2538" s="1" t="s">
        <v>644</v>
      </c>
      <c r="K2538" s="1" t="s">
        <v>888</v>
      </c>
      <c r="L2538" s="1" t="s">
        <v>3388</v>
      </c>
      <c r="M2538" s="1"/>
      <c r="N2538" s="1"/>
      <c r="O2538" s="1"/>
      <c r="P2538" s="40">
        <v>560.2607960298526</v>
      </c>
      <c r="Q2538" s="37" t="str">
        <f>IF(C2538="ForthPoint","ForthPoint",IF(D2538="Intercompany",_xlfn.XLOOKUP(E2538,'Dept Lookup'!B:B,'Dept Lookup'!A:A),Modified!D2538))</f>
        <v>Data Engineering</v>
      </c>
      <c r="R2538" t="str">
        <f t="shared" si="199"/>
        <v>The Blackstone Group</v>
      </c>
      <c r="S2538" s="1" t="s">
        <v>707</v>
      </c>
      <c r="T2538">
        <f t="shared" si="200"/>
        <v>0</v>
      </c>
      <c r="U2538" s="25" t="str">
        <f>IF(K2538&gt;0,K2538,_xlfn.XLOOKUP(M2538,'Client Lookup'!L:L,'Client Lookup'!N:N))</f>
        <v>34751</v>
      </c>
      <c r="V2538" t="str">
        <f>_xlfn.XLOOKUP(_xlfn.NUMBERVALUE(U2538),'Project Lookup'!X:X,'Project Lookup'!B:B)</f>
        <v>Blackstone - SOW#19 - Exec Office Team (.Net)</v>
      </c>
      <c r="X2538" t="str">
        <f t="shared" si="201"/>
        <v>468 Blackstone Inc. : 1329 Blackstone - SOW#19 - Exec Office Team (.Net)</v>
      </c>
      <c r="Y2538" t="str">
        <f t="shared" si="202"/>
        <v>468 Blackstone Inc.</v>
      </c>
      <c r="Z2538" t="str">
        <f t="shared" si="203"/>
        <v>468 Blackstone Inc.</v>
      </c>
      <c r="AA2538" t="str">
        <f>_xlfn.XLOOKUP(Z2538,'Client Lookup'!A:A,'Client Lookup'!C:C)</f>
        <v>The Blackstone Group</v>
      </c>
      <c r="AC2538" t="e">
        <f>_xlfn.XLOOKUP(K2538,'Results vs Forecast'!K:K,'Results vs Forecast'!K:K)</f>
        <v>#N/A</v>
      </c>
    </row>
    <row r="2539" spans="1:29" hidden="1">
      <c r="A2539" s="39"/>
      <c r="B2539" s="1" t="s">
        <v>700</v>
      </c>
      <c r="C2539" s="1" t="s">
        <v>1370</v>
      </c>
      <c r="D2539" s="1" t="s">
        <v>17</v>
      </c>
      <c r="E2539" s="1" t="s">
        <v>17</v>
      </c>
      <c r="F2539" s="2">
        <v>45535</v>
      </c>
      <c r="G2539" s="2">
        <v>45505</v>
      </c>
      <c r="H2539" s="1" t="s">
        <v>6328</v>
      </c>
      <c r="I2539" s="1" t="s">
        <v>6329</v>
      </c>
      <c r="J2539" s="1" t="s">
        <v>632</v>
      </c>
      <c r="K2539" s="1" t="s">
        <v>874</v>
      </c>
      <c r="L2539" s="1" t="s">
        <v>3637</v>
      </c>
      <c r="M2539" s="1"/>
      <c r="N2539" s="1"/>
      <c r="O2539" s="1"/>
      <c r="P2539" s="40">
        <v>408.19000853603541</v>
      </c>
      <c r="Q2539" s="37" t="str">
        <f>IF(C2539="ForthPoint","ForthPoint",IF(D2539="Intercompany",_xlfn.XLOOKUP(E2539,'Dept Lookup'!B:B,'Dept Lookup'!A:A),Modified!D2539))</f>
        <v>Data Engineering</v>
      </c>
      <c r="R2539" t="str">
        <f t="shared" si="199"/>
        <v>Stagwellglobal</v>
      </c>
      <c r="S2539" s="1" t="s">
        <v>707</v>
      </c>
      <c r="T2539">
        <f t="shared" si="200"/>
        <v>0</v>
      </c>
      <c r="U2539" s="25" t="str">
        <f>IF(K2539&gt;0,K2539,_xlfn.XLOOKUP(M2539,'Client Lookup'!L:L,'Client Lookup'!N:N))</f>
        <v>25159</v>
      </c>
      <c r="V2539" t="str">
        <f>_xlfn.XLOOKUP(_xlfn.NUMBERVALUE(U2539),'Project Lookup'!X:X,'Project Lookup'!B:B)</f>
        <v>Stagwell SOW#3</v>
      </c>
      <c r="X2539" t="str">
        <f t="shared" si="201"/>
        <v>469 Stagwell Marketing Cloud LLC : 987 Stagwell SOW#3</v>
      </c>
      <c r="Y2539" t="str">
        <f t="shared" si="202"/>
        <v>469 Stagwell Marketing Cloud LLC</v>
      </c>
      <c r="Z2539" t="str">
        <f t="shared" si="203"/>
        <v>469 Stagwell Marketing Cloud LLC</v>
      </c>
      <c r="AA2539" t="str">
        <f>_xlfn.XLOOKUP(Z2539,'Client Lookup'!A:A,'Client Lookup'!C:C)</f>
        <v>Stagwellglobal</v>
      </c>
      <c r="AC2539" t="e">
        <f>_xlfn.XLOOKUP(K2539,'Results vs Forecast'!K:K,'Results vs Forecast'!K:K)</f>
        <v>#N/A</v>
      </c>
    </row>
    <row r="2540" spans="1:29" hidden="1">
      <c r="A2540" s="39"/>
      <c r="B2540" s="1" t="s">
        <v>700</v>
      </c>
      <c r="C2540" s="1" t="s">
        <v>701</v>
      </c>
      <c r="D2540" s="1" t="s">
        <v>17</v>
      </c>
      <c r="E2540" s="1" t="s">
        <v>17</v>
      </c>
      <c r="F2540" s="2">
        <v>45535</v>
      </c>
      <c r="G2540" s="2">
        <v>45505</v>
      </c>
      <c r="H2540" s="1" t="s">
        <v>6330</v>
      </c>
      <c r="I2540" s="1" t="s">
        <v>6331</v>
      </c>
      <c r="J2540" s="1" t="s">
        <v>666</v>
      </c>
      <c r="K2540" s="1" t="s">
        <v>917</v>
      </c>
      <c r="L2540" s="1" t="s">
        <v>1865</v>
      </c>
      <c r="M2540" s="1"/>
      <c r="N2540" s="1"/>
      <c r="O2540" s="1"/>
      <c r="P2540" s="40">
        <v>39.82</v>
      </c>
      <c r="Q2540" s="37" t="str">
        <f>IF(C2540="ForthPoint","ForthPoint",IF(D2540="Intercompany",_xlfn.XLOOKUP(E2540,'Dept Lookup'!B:B,'Dept Lookup'!A:A),Modified!D2540))</f>
        <v>Data Engineering</v>
      </c>
      <c r="R2540" t="str">
        <f t="shared" si="199"/>
        <v>Visa</v>
      </c>
      <c r="S2540" s="1" t="s">
        <v>707</v>
      </c>
      <c r="T2540">
        <f t="shared" si="200"/>
        <v>0</v>
      </c>
      <c r="U2540" s="25" t="str">
        <f>IF(K2540&gt;0,K2540,_xlfn.XLOOKUP(M2540,'Client Lookup'!L:L,'Client Lookup'!N:N))</f>
        <v>31318</v>
      </c>
      <c r="V2540" t="str">
        <f>_xlfn.XLOOKUP(_xlfn.NUMBERVALUE(U2540),'Project Lookup'!X:X,'Project Lookup'!B:B)</f>
        <v>NextGen Solutions</v>
      </c>
      <c r="X2540" t="str">
        <f t="shared" si="201"/>
        <v>11 Visa : 1246 NextGen Solutions</v>
      </c>
      <c r="Y2540" t="str">
        <f t="shared" si="202"/>
        <v>11 Visa</v>
      </c>
      <c r="Z2540" t="str">
        <f t="shared" si="203"/>
        <v>11 Visa</v>
      </c>
      <c r="AA2540" t="str">
        <f>_xlfn.XLOOKUP(Z2540,'Client Lookup'!A:A,'Client Lookup'!C:C)</f>
        <v>Visa</v>
      </c>
      <c r="AC2540" t="e">
        <f>_xlfn.XLOOKUP(K2540,'Results vs Forecast'!K:K,'Results vs Forecast'!K:K)</f>
        <v>#N/A</v>
      </c>
    </row>
    <row r="2541" spans="1:29" hidden="1">
      <c r="A2541" s="39"/>
      <c r="B2541" s="1" t="s">
        <v>700</v>
      </c>
      <c r="C2541" s="1" t="s">
        <v>1390</v>
      </c>
      <c r="D2541" s="1" t="s">
        <v>17</v>
      </c>
      <c r="E2541" s="1" t="s">
        <v>17</v>
      </c>
      <c r="F2541" s="2">
        <v>45535</v>
      </c>
      <c r="G2541" s="2">
        <v>45505</v>
      </c>
      <c r="H2541" s="1" t="s">
        <v>6332</v>
      </c>
      <c r="I2541" s="1" t="s">
        <v>6333</v>
      </c>
      <c r="J2541" s="1" t="s">
        <v>3799</v>
      </c>
      <c r="K2541" s="1" t="s">
        <v>3800</v>
      </c>
      <c r="L2541" s="1"/>
      <c r="M2541" s="1"/>
      <c r="N2541" s="1"/>
      <c r="O2541" s="1"/>
      <c r="P2541" s="40">
        <v>1483.2875405691398</v>
      </c>
      <c r="Q2541" s="37" t="str">
        <f>IF(C2541="ForthPoint","ForthPoint",IF(D2541="Intercompany",_xlfn.XLOOKUP(E2541,'Dept Lookup'!B:B,'Dept Lookup'!A:A),Modified!D2541))</f>
        <v>ForthPoint</v>
      </c>
      <c r="R2541" s="11" t="s">
        <v>190</v>
      </c>
      <c r="S2541" s="1" t="s">
        <v>707</v>
      </c>
      <c r="T2541">
        <f t="shared" si="200"/>
        <v>0</v>
      </c>
      <c r="U2541" s="25" t="str">
        <f>IF(K2541&gt;0,K2541,_xlfn.XLOOKUP(M2541,'Client Lookup'!L:L,'Client Lookup'!N:N))</f>
        <v>36722</v>
      </c>
      <c r="V2541" t="str">
        <f>_xlfn.XLOOKUP(_xlfn.NUMBERVALUE(U2541),'Project Lookup'!X:X,'Project Lookup'!B:B)</f>
        <v>Wyndham - Guest Analytics Retainer</v>
      </c>
      <c r="X2541" t="str">
        <f t="shared" si="201"/>
        <v>402 ICC in Forth Point Represents Blend360 : 1378 Wyndham - Guest Analytics Retainer</v>
      </c>
      <c r="Y2541" t="str">
        <f t="shared" si="202"/>
        <v>402 ICC in Forth Point Represents Blend360</v>
      </c>
      <c r="Z2541" t="str">
        <f t="shared" si="203"/>
        <v>402 ICC in Forth Point Represents Blend360</v>
      </c>
      <c r="AA2541" s="11" t="s">
        <v>190</v>
      </c>
      <c r="AC2541" t="e">
        <f>_xlfn.XLOOKUP(K2541,'Results vs Forecast'!K:K,'Results vs Forecast'!K:K)</f>
        <v>#N/A</v>
      </c>
    </row>
    <row r="2542" spans="1:29" hidden="1">
      <c r="A2542" s="39"/>
      <c r="B2542" s="1" t="s">
        <v>700</v>
      </c>
      <c r="C2542" s="1" t="s">
        <v>1370</v>
      </c>
      <c r="D2542" s="1" t="s">
        <v>17</v>
      </c>
      <c r="E2542" s="1" t="s">
        <v>17</v>
      </c>
      <c r="F2542" s="2">
        <v>45535</v>
      </c>
      <c r="G2542" s="2">
        <v>45505</v>
      </c>
      <c r="H2542" s="1" t="s">
        <v>6334</v>
      </c>
      <c r="I2542" s="1" t="s">
        <v>6335</v>
      </c>
      <c r="J2542" s="1" t="s">
        <v>642</v>
      </c>
      <c r="K2542" s="1" t="s">
        <v>881</v>
      </c>
      <c r="L2542" s="1" t="s">
        <v>3416</v>
      </c>
      <c r="M2542" s="1"/>
      <c r="N2542" s="1"/>
      <c r="O2542" s="1"/>
      <c r="P2542" s="40">
        <v>520.2421677420059</v>
      </c>
      <c r="Q2542" s="37" t="str">
        <f>IF(C2542="ForthPoint","ForthPoint",IF(D2542="Intercompany",_xlfn.XLOOKUP(E2542,'Dept Lookup'!B:B,'Dept Lookup'!A:A),Modified!D2542))</f>
        <v>Data Engineering</v>
      </c>
      <c r="R2542" t="str">
        <f t="shared" si="199"/>
        <v>The Blackstone Group</v>
      </c>
      <c r="S2542" s="1" t="s">
        <v>707</v>
      </c>
      <c r="T2542">
        <f t="shared" si="200"/>
        <v>0</v>
      </c>
      <c r="U2542" s="25" t="str">
        <f>IF(K2542&gt;0,K2542,_xlfn.XLOOKUP(M2542,'Client Lookup'!L:L,'Client Lookup'!N:N))</f>
        <v>32036</v>
      </c>
      <c r="V2542" t="str">
        <f>_xlfn.XLOOKUP(_xlfn.NUMBERVALUE(U2542),'Project Lookup'!X:X,'Project Lookup'!B:B)</f>
        <v>Blackstone - Python Engineers (James Team)</v>
      </c>
      <c r="X2542" t="str">
        <f t="shared" si="201"/>
        <v>468 Blackstone Inc. : 1255 Blackstone - Python Engineers (James Team)</v>
      </c>
      <c r="Y2542" t="str">
        <f t="shared" si="202"/>
        <v>468 Blackstone Inc.</v>
      </c>
      <c r="Z2542" t="str">
        <f t="shared" si="203"/>
        <v>468 Blackstone Inc.</v>
      </c>
      <c r="AA2542" t="str">
        <f>_xlfn.XLOOKUP(Z2542,'Client Lookup'!A:A,'Client Lookup'!C:C)</f>
        <v>The Blackstone Group</v>
      </c>
      <c r="AC2542" t="e">
        <f>_xlfn.XLOOKUP(K2542,'Results vs Forecast'!K:K,'Results vs Forecast'!K:K)</f>
        <v>#N/A</v>
      </c>
    </row>
    <row r="2543" spans="1:29" hidden="1">
      <c r="A2543" s="39"/>
      <c r="B2543" s="1" t="s">
        <v>700</v>
      </c>
      <c r="C2543" s="1" t="s">
        <v>1370</v>
      </c>
      <c r="D2543" s="1" t="s">
        <v>17</v>
      </c>
      <c r="E2543" s="1" t="s">
        <v>17</v>
      </c>
      <c r="F2543" s="2">
        <v>45535</v>
      </c>
      <c r="G2543" s="2">
        <v>45505</v>
      </c>
      <c r="H2543" s="1" t="s">
        <v>6336</v>
      </c>
      <c r="I2543" s="1" t="s">
        <v>6337</v>
      </c>
      <c r="J2543" s="1" t="s">
        <v>617</v>
      </c>
      <c r="K2543" s="1" t="s">
        <v>860</v>
      </c>
      <c r="L2543" s="1" t="s">
        <v>2892</v>
      </c>
      <c r="M2543" s="1"/>
      <c r="N2543" s="1"/>
      <c r="O2543" s="1"/>
      <c r="P2543" s="40">
        <v>320.14902630277288</v>
      </c>
      <c r="Q2543" s="37" t="str">
        <f>IF(C2543="ForthPoint","ForthPoint",IF(D2543="Intercompany",_xlfn.XLOOKUP(E2543,'Dept Lookup'!B:B,'Dept Lookup'!A:A),Modified!D2543))</f>
        <v>Data Engineering</v>
      </c>
      <c r="R2543" t="str">
        <f t="shared" si="199"/>
        <v>Roku</v>
      </c>
      <c r="S2543" s="1" t="s">
        <v>707</v>
      </c>
      <c r="T2543">
        <f t="shared" si="200"/>
        <v>0</v>
      </c>
      <c r="U2543" s="25" t="str">
        <f>IF(K2543&gt;0,K2543,_xlfn.XLOOKUP(M2543,'Client Lookup'!L:L,'Client Lookup'!N:N))</f>
        <v>25138</v>
      </c>
      <c r="V2543" t="str">
        <f>_xlfn.XLOOKUP(_xlfn.NUMBERVALUE(U2543),'Project Lookup'!X:X,'Project Lookup'!B:B)</f>
        <v>SOW#1 2024 - DE &amp; BI Team</v>
      </c>
      <c r="X2543" t="str">
        <f t="shared" si="201"/>
        <v>459 Roku Inc. : 966 SOW#1 2024 - DE &amp; BI Team</v>
      </c>
      <c r="Y2543" t="str">
        <f t="shared" si="202"/>
        <v>459 Roku Inc.</v>
      </c>
      <c r="Z2543" t="str">
        <f t="shared" si="203"/>
        <v>459 Roku Inc.</v>
      </c>
      <c r="AA2543" t="str">
        <f>_xlfn.XLOOKUP(Z2543,'Client Lookup'!A:A,'Client Lookup'!C:C)</f>
        <v>Roku</v>
      </c>
      <c r="AC2543" t="e">
        <f>_xlfn.XLOOKUP(K2543,'Results vs Forecast'!K:K,'Results vs Forecast'!K:K)</f>
        <v>#N/A</v>
      </c>
    </row>
    <row r="2544" spans="1:29" hidden="1">
      <c r="A2544" s="39"/>
      <c r="B2544" s="1" t="s">
        <v>700</v>
      </c>
      <c r="C2544" s="1" t="s">
        <v>1370</v>
      </c>
      <c r="D2544" s="1" t="s">
        <v>17</v>
      </c>
      <c r="E2544" s="1" t="s">
        <v>17</v>
      </c>
      <c r="F2544" s="2">
        <v>45535</v>
      </c>
      <c r="G2544" s="2">
        <v>45505</v>
      </c>
      <c r="H2544" s="1" t="s">
        <v>6338</v>
      </c>
      <c r="I2544" s="1" t="s">
        <v>6339</v>
      </c>
      <c r="J2544" s="1" t="s">
        <v>812</v>
      </c>
      <c r="K2544" s="1" t="s">
        <v>795</v>
      </c>
      <c r="L2544" s="1" t="s">
        <v>3324</v>
      </c>
      <c r="M2544" s="1"/>
      <c r="N2544" s="1"/>
      <c r="O2544" s="1"/>
      <c r="P2544" s="40">
        <v>392.1825572208968</v>
      </c>
      <c r="Q2544" s="37" t="str">
        <f>IF(C2544="ForthPoint","ForthPoint",IF(D2544="Intercompany",_xlfn.XLOOKUP(E2544,'Dept Lookup'!B:B,'Dept Lookup'!A:A),Modified!D2544))</f>
        <v>Data Engineering</v>
      </c>
      <c r="R2544" t="str">
        <f t="shared" si="199"/>
        <v>Globalization Partners</v>
      </c>
      <c r="S2544" s="1" t="s">
        <v>707</v>
      </c>
      <c r="T2544">
        <f t="shared" si="200"/>
        <v>0</v>
      </c>
      <c r="U2544" s="25" t="str">
        <f>IF(K2544&gt;0,K2544,_xlfn.XLOOKUP(M2544,'Client Lookup'!L:L,'Client Lookup'!N:N))</f>
        <v>35885</v>
      </c>
      <c r="V2544" t="str">
        <f>_xlfn.XLOOKUP(_xlfn.NUMBERVALUE(U2544),'Project Lookup'!X:X,'Project Lookup'!B:B)</f>
        <v>Globalization Partners SOW #41 - Data Engineering Team Renewal</v>
      </c>
      <c r="X2544" t="str">
        <f t="shared" si="201"/>
        <v>460 Globalization Partners Inc. : 1349 Globalization Partners SOW #41 - Data Engineering Team Renewal</v>
      </c>
      <c r="Y2544" t="str">
        <f t="shared" si="202"/>
        <v>460 Globalization Partners Inc.</v>
      </c>
      <c r="Z2544" t="str">
        <f t="shared" si="203"/>
        <v>460 Globalization Partners Inc.</v>
      </c>
      <c r="AA2544" t="str">
        <f>_xlfn.XLOOKUP(Z2544,'Client Lookup'!A:A,'Client Lookup'!C:C)</f>
        <v>Globalization Partners</v>
      </c>
      <c r="AC2544" t="e">
        <f>_xlfn.XLOOKUP(K2544,'Results vs Forecast'!K:K,'Results vs Forecast'!K:K)</f>
        <v>#N/A</v>
      </c>
    </row>
    <row r="2545" spans="1:29" hidden="1">
      <c r="A2545" s="39"/>
      <c r="B2545" s="1" t="s">
        <v>700</v>
      </c>
      <c r="C2545" s="1" t="s">
        <v>701</v>
      </c>
      <c r="D2545" s="1" t="s">
        <v>17</v>
      </c>
      <c r="E2545" s="1" t="s">
        <v>17</v>
      </c>
      <c r="F2545" s="2">
        <v>45535</v>
      </c>
      <c r="G2545" s="2">
        <v>45505</v>
      </c>
      <c r="H2545" s="1" t="s">
        <v>6340</v>
      </c>
      <c r="I2545" s="1" t="s">
        <v>6341</v>
      </c>
      <c r="J2545" s="1" t="s">
        <v>502</v>
      </c>
      <c r="K2545" s="1" t="s">
        <v>761</v>
      </c>
      <c r="L2545" s="1" t="s">
        <v>6342</v>
      </c>
      <c r="M2545" s="1"/>
      <c r="N2545" s="1"/>
      <c r="O2545" s="1"/>
      <c r="P2545" s="40">
        <v>11792</v>
      </c>
      <c r="Q2545" s="37" t="str">
        <f>IF(C2545="ForthPoint","ForthPoint",IF(D2545="Intercompany",_xlfn.XLOOKUP(E2545,'Dept Lookup'!B:B,'Dept Lookup'!A:A),Modified!D2545))</f>
        <v>Data Engineering</v>
      </c>
      <c r="R2545" t="str">
        <f t="shared" si="199"/>
        <v>CVS Health</v>
      </c>
      <c r="S2545" s="1" t="s">
        <v>707</v>
      </c>
      <c r="T2545">
        <f t="shared" si="200"/>
        <v>0</v>
      </c>
      <c r="U2545" s="25" t="str">
        <f>IF(K2545&gt;0,K2545,_xlfn.XLOOKUP(M2545,'Client Lookup'!L:L,'Client Lookup'!N:N))</f>
        <v>29631</v>
      </c>
      <c r="V2545" t="str">
        <f>_xlfn.XLOOKUP(_xlfn.NUMBERVALUE(U2545),'Project Lookup'!X:X,'Project Lookup'!B:B)</f>
        <v>Foundry--FED Harleen</v>
      </c>
      <c r="X2545" t="str">
        <f t="shared" si="201"/>
        <v>170 CVS Health : 1203 Foundry--FED Harleen</v>
      </c>
      <c r="Y2545" t="str">
        <f t="shared" si="202"/>
        <v>170 CVS Health</v>
      </c>
      <c r="Z2545" t="str">
        <f t="shared" si="203"/>
        <v>170 CVS Health</v>
      </c>
      <c r="AA2545" t="str">
        <f>_xlfn.XLOOKUP(Z2545,'Client Lookup'!A:A,'Client Lookup'!C:C)</f>
        <v>CVS Health</v>
      </c>
      <c r="AC2545" t="e">
        <f>_xlfn.XLOOKUP(K2545,'Results vs Forecast'!K:K,'Results vs Forecast'!K:K)</f>
        <v>#N/A</v>
      </c>
    </row>
    <row r="2546" spans="1:29" hidden="1">
      <c r="A2546" s="39"/>
      <c r="B2546" s="1" t="s">
        <v>700</v>
      </c>
      <c r="C2546" s="1" t="s">
        <v>701</v>
      </c>
      <c r="D2546" s="1" t="s">
        <v>17</v>
      </c>
      <c r="E2546" s="1" t="s">
        <v>17</v>
      </c>
      <c r="F2546" s="2">
        <v>45535</v>
      </c>
      <c r="G2546" s="2">
        <v>45505</v>
      </c>
      <c r="H2546" s="1" t="s">
        <v>6343</v>
      </c>
      <c r="I2546" s="1" t="s">
        <v>6344</v>
      </c>
      <c r="J2546" s="1" t="s">
        <v>523</v>
      </c>
      <c r="K2546" s="1" t="s">
        <v>782</v>
      </c>
      <c r="L2546" s="1" t="s">
        <v>2251</v>
      </c>
      <c r="M2546" s="1"/>
      <c r="N2546" s="1"/>
      <c r="O2546" s="1"/>
      <c r="P2546" s="40">
        <v>24984.35</v>
      </c>
      <c r="Q2546" s="37" t="str">
        <f>IF(C2546="ForthPoint","ForthPoint",IF(D2546="Intercompany",_xlfn.XLOOKUP(E2546,'Dept Lookup'!B:B,'Dept Lookup'!A:A),Modified!D2546))</f>
        <v>Data Engineering</v>
      </c>
      <c r="R2546" t="str">
        <f t="shared" si="199"/>
        <v>ExploreLearning</v>
      </c>
      <c r="S2546" s="1" t="s">
        <v>707</v>
      </c>
      <c r="T2546">
        <f t="shared" si="200"/>
        <v>0</v>
      </c>
      <c r="U2546" s="25" t="str">
        <f>IF(K2546&gt;0,K2546,_xlfn.XLOOKUP(M2546,'Client Lookup'!L:L,'Client Lookup'!N:N))</f>
        <v>30780</v>
      </c>
      <c r="V2546" t="str">
        <f>_xlfn.XLOOKUP(_xlfn.NUMBERVALUE(U2546),'Project Lookup'!X:X,'Project Lookup'!B:B)</f>
        <v>ExploreLearning - GA4 and Data Privacy Support</v>
      </c>
      <c r="X2546" t="str">
        <f t="shared" si="201"/>
        <v>500 ExploreLearning : 1231 ExploreLearning - GA4 and Data Privacy Support</v>
      </c>
      <c r="Y2546" t="str">
        <f t="shared" si="202"/>
        <v>500 ExploreLearning</v>
      </c>
      <c r="Z2546" t="str">
        <f t="shared" si="203"/>
        <v>500 ExploreLearning</v>
      </c>
      <c r="AA2546" t="str">
        <f>_xlfn.XLOOKUP(Z2546,'Client Lookup'!A:A,'Client Lookup'!C:C)</f>
        <v>ExploreLearning</v>
      </c>
      <c r="AC2546" t="e">
        <f>_xlfn.XLOOKUP(K2546,'Results vs Forecast'!K:K,'Results vs Forecast'!K:K)</f>
        <v>#N/A</v>
      </c>
    </row>
    <row r="2547" spans="1:29" hidden="1">
      <c r="A2547" s="39"/>
      <c r="B2547" s="1" t="s">
        <v>700</v>
      </c>
      <c r="C2547" s="1" t="s">
        <v>1370</v>
      </c>
      <c r="D2547" s="1" t="s">
        <v>17</v>
      </c>
      <c r="E2547" s="1" t="s">
        <v>17</v>
      </c>
      <c r="F2547" s="2">
        <v>45535</v>
      </c>
      <c r="G2547" s="2">
        <v>45505</v>
      </c>
      <c r="H2547" s="1" t="s">
        <v>6345</v>
      </c>
      <c r="I2547" s="1" t="s">
        <v>6346</v>
      </c>
      <c r="J2547" s="1" t="s">
        <v>645</v>
      </c>
      <c r="K2547" s="1" t="s">
        <v>891</v>
      </c>
      <c r="L2547" s="1" t="s">
        <v>3332</v>
      </c>
      <c r="M2547" s="1"/>
      <c r="N2547" s="1"/>
      <c r="O2547" s="1"/>
      <c r="P2547" s="40">
        <v>480.22353945415932</v>
      </c>
      <c r="Q2547" s="37" t="str">
        <f>IF(C2547="ForthPoint","ForthPoint",IF(D2547="Intercompany",_xlfn.XLOOKUP(E2547,'Dept Lookup'!B:B,'Dept Lookup'!A:A),Modified!D2547))</f>
        <v>Data Engineering</v>
      </c>
      <c r="R2547" t="str">
        <f t="shared" si="199"/>
        <v>The Blackstone Group</v>
      </c>
      <c r="S2547" s="1" t="s">
        <v>707</v>
      </c>
      <c r="T2547">
        <f t="shared" si="200"/>
        <v>0</v>
      </c>
      <c r="U2547" s="25" t="str">
        <f>IF(K2547&gt;0,K2547,_xlfn.XLOOKUP(M2547,'Client Lookup'!L:L,'Client Lookup'!N:N))</f>
        <v>25160</v>
      </c>
      <c r="V2547" t="str">
        <f>_xlfn.XLOOKUP(_xlfn.NUMBERVALUE(U2547),'Project Lookup'!X:X,'Project Lookup'!B:B)</f>
        <v>Blackstone SOW #12</v>
      </c>
      <c r="X2547" t="str">
        <f t="shared" si="201"/>
        <v>468 Blackstone Inc. : 988 Blackstone SOW #12</v>
      </c>
      <c r="Y2547" t="str">
        <f t="shared" si="202"/>
        <v>468 Blackstone Inc.</v>
      </c>
      <c r="Z2547" t="str">
        <f t="shared" si="203"/>
        <v>468 Blackstone Inc.</v>
      </c>
      <c r="AA2547" t="str">
        <f>_xlfn.XLOOKUP(Z2547,'Client Lookup'!A:A,'Client Lookup'!C:C)</f>
        <v>The Blackstone Group</v>
      </c>
      <c r="AC2547" t="e">
        <f>_xlfn.XLOOKUP(K2547,'Results vs Forecast'!K:K,'Results vs Forecast'!K:K)</f>
        <v>#N/A</v>
      </c>
    </row>
    <row r="2548" spans="1:29" hidden="1">
      <c r="A2548" s="39"/>
      <c r="B2548" s="1" t="s">
        <v>700</v>
      </c>
      <c r="C2548" s="1" t="s">
        <v>1370</v>
      </c>
      <c r="D2548" s="1" t="s">
        <v>17</v>
      </c>
      <c r="E2548" s="1" t="s">
        <v>17</v>
      </c>
      <c r="F2548" s="2">
        <v>45535</v>
      </c>
      <c r="G2548" s="2">
        <v>45505</v>
      </c>
      <c r="H2548" s="1" t="s">
        <v>6347</v>
      </c>
      <c r="I2548" s="1" t="s">
        <v>6348</v>
      </c>
      <c r="J2548" s="1" t="s">
        <v>640</v>
      </c>
      <c r="K2548" s="1" t="s">
        <v>884</v>
      </c>
      <c r="L2548" s="1" t="s">
        <v>3366</v>
      </c>
      <c r="M2548" s="1"/>
      <c r="N2548" s="1"/>
      <c r="O2548" s="1"/>
      <c r="P2548" s="40">
        <v>560.2607960298526</v>
      </c>
      <c r="Q2548" s="37" t="str">
        <f>IF(C2548="ForthPoint","ForthPoint",IF(D2548="Intercompany",_xlfn.XLOOKUP(E2548,'Dept Lookup'!B:B,'Dept Lookup'!A:A),Modified!D2548))</f>
        <v>Data Engineering</v>
      </c>
      <c r="R2548" t="str">
        <f t="shared" si="199"/>
        <v>The Blackstone Group</v>
      </c>
      <c r="S2548" s="1" t="s">
        <v>707</v>
      </c>
      <c r="T2548">
        <f t="shared" si="200"/>
        <v>0</v>
      </c>
      <c r="U2548" s="25" t="str">
        <f>IF(K2548&gt;0,K2548,_xlfn.XLOOKUP(M2548,'Client Lookup'!L:L,'Client Lookup'!N:N))</f>
        <v>29210</v>
      </c>
      <c r="V2548" t="str">
        <f>_xlfn.XLOOKUP(_xlfn.NUMBERVALUE(U2548),'Project Lookup'!X:X,'Project Lookup'!B:B)</f>
        <v>Blackstone - SOW#15 - Developer Experience Team (.Net)</v>
      </c>
      <c r="X2548" t="str">
        <f t="shared" si="201"/>
        <v>468 Blackstone Inc. : 1189 Blackstone - SOW#15 - Developer Experience Team (.Net)</v>
      </c>
      <c r="Y2548" t="str">
        <f t="shared" si="202"/>
        <v>468 Blackstone Inc.</v>
      </c>
      <c r="Z2548" t="str">
        <f t="shared" si="203"/>
        <v>468 Blackstone Inc.</v>
      </c>
      <c r="AA2548" t="str">
        <f>_xlfn.XLOOKUP(Z2548,'Client Lookup'!A:A,'Client Lookup'!C:C)</f>
        <v>The Blackstone Group</v>
      </c>
      <c r="AC2548" t="e">
        <f>_xlfn.XLOOKUP(K2548,'Results vs Forecast'!K:K,'Results vs Forecast'!K:K)</f>
        <v>#N/A</v>
      </c>
    </row>
    <row r="2549" spans="1:29" hidden="1">
      <c r="A2549" s="39"/>
      <c r="B2549" s="1" t="s">
        <v>700</v>
      </c>
      <c r="C2549" s="1" t="s">
        <v>1370</v>
      </c>
      <c r="D2549" s="1" t="s">
        <v>17</v>
      </c>
      <c r="E2549" s="1" t="s">
        <v>17</v>
      </c>
      <c r="F2549" s="2">
        <v>45535</v>
      </c>
      <c r="G2549" s="2">
        <v>45505</v>
      </c>
      <c r="H2549" s="1" t="s">
        <v>6349</v>
      </c>
      <c r="I2549" s="1" t="s">
        <v>6350</v>
      </c>
      <c r="J2549" s="1" t="s">
        <v>820</v>
      </c>
      <c r="K2549" s="1" t="s">
        <v>800</v>
      </c>
      <c r="L2549" s="1" t="s">
        <v>3718</v>
      </c>
      <c r="M2549" s="1"/>
      <c r="N2549" s="1"/>
      <c r="O2549" s="1"/>
      <c r="P2549" s="40">
        <v>560.2607960298526</v>
      </c>
      <c r="Q2549" s="37" t="str">
        <f>IF(C2549="ForthPoint","ForthPoint",IF(D2549="Intercompany",_xlfn.XLOOKUP(E2549,'Dept Lookup'!B:B,'Dept Lookup'!A:A),Modified!D2549))</f>
        <v>Data Engineering</v>
      </c>
      <c r="R2549" t="str">
        <f t="shared" si="199"/>
        <v>Globalization Partners</v>
      </c>
      <c r="S2549" s="1" t="s">
        <v>707</v>
      </c>
      <c r="T2549">
        <f t="shared" si="200"/>
        <v>0</v>
      </c>
      <c r="U2549" s="25" t="str">
        <f>IF(K2549&gt;0,K2549,_xlfn.XLOOKUP(M2549,'Client Lookup'!L:L,'Client Lookup'!N:N))</f>
        <v>36411</v>
      </c>
      <c r="V2549" t="str">
        <f>_xlfn.XLOOKUP(_xlfn.NUMBERVALUE(U2549),'Project Lookup'!X:X,'Project Lookup'!B:B)</f>
        <v>Globalization Partners SOW #42 - Data Engineering Team Renewal</v>
      </c>
      <c r="X2549" t="str">
        <f t="shared" si="201"/>
        <v>460 Globalization Partners Inc. : 1368 Globalization Partners SOW #42 - Data Engineering Team Renewal</v>
      </c>
      <c r="Y2549" t="str">
        <f t="shared" si="202"/>
        <v>460 Globalization Partners Inc.</v>
      </c>
      <c r="Z2549" t="str">
        <f t="shared" si="203"/>
        <v>460 Globalization Partners Inc.</v>
      </c>
      <c r="AA2549" t="str">
        <f>_xlfn.XLOOKUP(Z2549,'Client Lookup'!A:A,'Client Lookup'!C:C)</f>
        <v>Globalization Partners</v>
      </c>
      <c r="AC2549" t="e">
        <f>_xlfn.XLOOKUP(K2549,'Results vs Forecast'!K:K,'Results vs Forecast'!K:K)</f>
        <v>#N/A</v>
      </c>
    </row>
    <row r="2550" spans="1:29" hidden="1">
      <c r="A2550" s="39"/>
      <c r="B2550" s="1" t="s">
        <v>700</v>
      </c>
      <c r="C2550" s="1" t="s">
        <v>1370</v>
      </c>
      <c r="D2550" s="1" t="s">
        <v>17</v>
      </c>
      <c r="E2550" s="1" t="s">
        <v>17</v>
      </c>
      <c r="F2550" s="2">
        <v>45535</v>
      </c>
      <c r="G2550" s="2">
        <v>45505</v>
      </c>
      <c r="H2550" s="1" t="s">
        <v>6351</v>
      </c>
      <c r="I2550" s="1" t="s">
        <v>6352</v>
      </c>
      <c r="J2550" s="1" t="s">
        <v>814</v>
      </c>
      <c r="K2550" s="1" t="s">
        <v>801</v>
      </c>
      <c r="L2550" s="1" t="s">
        <v>4168</v>
      </c>
      <c r="M2550" s="1"/>
      <c r="N2550" s="1"/>
      <c r="O2550" s="1"/>
      <c r="P2550" s="40">
        <v>544.25334471471388</v>
      </c>
      <c r="Q2550" s="37" t="str">
        <f>IF(C2550="ForthPoint","ForthPoint",IF(D2550="Intercompany",_xlfn.XLOOKUP(E2550,'Dept Lookup'!B:B,'Dept Lookup'!A:A),Modified!D2550))</f>
        <v>Data Engineering</v>
      </c>
      <c r="R2550" t="str">
        <f t="shared" si="199"/>
        <v>Globalization Partners</v>
      </c>
      <c r="S2550" s="1" t="s">
        <v>707</v>
      </c>
      <c r="T2550">
        <f t="shared" si="200"/>
        <v>0</v>
      </c>
      <c r="U2550" s="25" t="str">
        <f>IF(K2550&gt;0,K2550,_xlfn.XLOOKUP(M2550,'Client Lookup'!L:L,'Client Lookup'!N:N))</f>
        <v>36408</v>
      </c>
      <c r="V2550" t="str">
        <f>_xlfn.XLOOKUP(_xlfn.NUMBERVALUE(U2550),'Project Lookup'!X:X,'Project Lookup'!B:B)</f>
        <v>Globalization Partners SOW #38 - Data Engineering Team Renewal</v>
      </c>
      <c r="X2550" t="str">
        <f t="shared" si="201"/>
        <v>460 Globalization Partners Inc. : 1365 Globalization Partners SOW #38 - Data Engineering Team Renewal</v>
      </c>
      <c r="Y2550" t="str">
        <f t="shared" si="202"/>
        <v>460 Globalization Partners Inc.</v>
      </c>
      <c r="Z2550" t="str">
        <f t="shared" si="203"/>
        <v>460 Globalization Partners Inc.</v>
      </c>
      <c r="AA2550" t="str">
        <f>_xlfn.XLOOKUP(Z2550,'Client Lookup'!A:A,'Client Lookup'!C:C)</f>
        <v>Globalization Partners</v>
      </c>
      <c r="AC2550" t="e">
        <f>_xlfn.XLOOKUP(K2550,'Results vs Forecast'!K:K,'Results vs Forecast'!K:K)</f>
        <v>#N/A</v>
      </c>
    </row>
    <row r="2551" spans="1:29" hidden="1">
      <c r="A2551" s="39"/>
      <c r="B2551" s="1" t="s">
        <v>700</v>
      </c>
      <c r="C2551" s="1" t="s">
        <v>1370</v>
      </c>
      <c r="D2551" s="1" t="s">
        <v>17</v>
      </c>
      <c r="E2551" s="1" t="s">
        <v>17</v>
      </c>
      <c r="F2551" s="2">
        <v>45535</v>
      </c>
      <c r="G2551" s="2">
        <v>45505</v>
      </c>
      <c r="H2551" s="1" t="s">
        <v>6353</v>
      </c>
      <c r="I2551" s="1" t="s">
        <v>6354</v>
      </c>
      <c r="J2551" s="1" t="s">
        <v>915</v>
      </c>
      <c r="K2551" s="1" t="s">
        <v>896</v>
      </c>
      <c r="L2551" s="1" t="s">
        <v>3739</v>
      </c>
      <c r="M2551" s="1"/>
      <c r="N2551" s="1"/>
      <c r="O2551" s="1"/>
      <c r="P2551" s="40">
        <v>536.24961905714463</v>
      </c>
      <c r="Q2551" s="37" t="str">
        <f>IF(C2551="ForthPoint","ForthPoint",IF(D2551="Intercompany",_xlfn.XLOOKUP(E2551,'Dept Lookup'!B:B,'Dept Lookup'!A:A),Modified!D2551))</f>
        <v>Data Engineering</v>
      </c>
      <c r="R2551" t="str">
        <f t="shared" si="199"/>
        <v>The Blackstone Group</v>
      </c>
      <c r="S2551" s="1" t="s">
        <v>707</v>
      </c>
      <c r="T2551">
        <f t="shared" si="200"/>
        <v>0</v>
      </c>
      <c r="U2551" s="25" t="str">
        <f>IF(K2551&gt;0,K2551,_xlfn.XLOOKUP(M2551,'Client Lookup'!L:L,'Client Lookup'!N:N))</f>
        <v>32874</v>
      </c>
      <c r="V2551" t="str">
        <f>_xlfn.XLOOKUP(_xlfn.NUMBERVALUE(U2551),'Project Lookup'!X:X,'Project Lookup'!B:B)</f>
        <v>Blackstone - SOW#25 - FS Engineer (Seb Team)</v>
      </c>
      <c r="X2551" t="str">
        <f t="shared" si="201"/>
        <v>468 Blackstone Inc. : 1284 Blackstone - SOW#25 - FS Engineer (Seb Team)</v>
      </c>
      <c r="Y2551" t="str">
        <f t="shared" si="202"/>
        <v>468 Blackstone Inc.</v>
      </c>
      <c r="Z2551" t="str">
        <f t="shared" si="203"/>
        <v>468 Blackstone Inc.</v>
      </c>
      <c r="AA2551" t="str">
        <f>_xlfn.XLOOKUP(Z2551,'Client Lookup'!A:A,'Client Lookup'!C:C)</f>
        <v>The Blackstone Group</v>
      </c>
      <c r="AC2551" t="e">
        <f>_xlfn.XLOOKUP(K2551,'Results vs Forecast'!K:K,'Results vs Forecast'!K:K)</f>
        <v>#N/A</v>
      </c>
    </row>
    <row r="2552" spans="1:29" hidden="1">
      <c r="A2552" s="39"/>
      <c r="B2552" s="1" t="s">
        <v>700</v>
      </c>
      <c r="C2552" s="1" t="s">
        <v>1370</v>
      </c>
      <c r="D2552" s="1" t="s">
        <v>17</v>
      </c>
      <c r="E2552" s="1" t="s">
        <v>17</v>
      </c>
      <c r="F2552" s="2">
        <v>45535</v>
      </c>
      <c r="G2552" s="2">
        <v>45505</v>
      </c>
      <c r="H2552" s="1" t="s">
        <v>6355</v>
      </c>
      <c r="I2552" s="1" t="s">
        <v>6356</v>
      </c>
      <c r="J2552" s="1" t="s">
        <v>617</v>
      </c>
      <c r="K2552" s="1" t="s">
        <v>860</v>
      </c>
      <c r="L2552" s="1" t="s">
        <v>2892</v>
      </c>
      <c r="M2552" s="1"/>
      <c r="N2552" s="1"/>
      <c r="O2552" s="1"/>
      <c r="P2552" s="40">
        <v>320.14902630277288</v>
      </c>
      <c r="Q2552" s="37" t="str">
        <f>IF(C2552="ForthPoint","ForthPoint",IF(D2552="Intercompany",_xlfn.XLOOKUP(E2552,'Dept Lookup'!B:B,'Dept Lookup'!A:A),Modified!D2552))</f>
        <v>Data Engineering</v>
      </c>
      <c r="R2552" t="str">
        <f t="shared" si="199"/>
        <v>Roku</v>
      </c>
      <c r="S2552" s="1" t="s">
        <v>707</v>
      </c>
      <c r="T2552">
        <f t="shared" si="200"/>
        <v>0</v>
      </c>
      <c r="U2552" s="25" t="str">
        <f>IF(K2552&gt;0,K2552,_xlfn.XLOOKUP(M2552,'Client Lookup'!L:L,'Client Lookup'!N:N))</f>
        <v>25138</v>
      </c>
      <c r="V2552" t="str">
        <f>_xlfn.XLOOKUP(_xlfn.NUMBERVALUE(U2552),'Project Lookup'!X:X,'Project Lookup'!B:B)</f>
        <v>SOW#1 2024 - DE &amp; BI Team</v>
      </c>
      <c r="X2552" t="str">
        <f t="shared" si="201"/>
        <v>459 Roku Inc. : 966 SOW#1 2024 - DE &amp; BI Team</v>
      </c>
      <c r="Y2552" t="str">
        <f t="shared" si="202"/>
        <v>459 Roku Inc.</v>
      </c>
      <c r="Z2552" t="str">
        <f t="shared" si="203"/>
        <v>459 Roku Inc.</v>
      </c>
      <c r="AA2552" t="str">
        <f>_xlfn.XLOOKUP(Z2552,'Client Lookup'!A:A,'Client Lookup'!C:C)</f>
        <v>Roku</v>
      </c>
      <c r="AC2552" t="e">
        <f>_xlfn.XLOOKUP(K2552,'Results vs Forecast'!K:K,'Results vs Forecast'!K:K)</f>
        <v>#N/A</v>
      </c>
    </row>
    <row r="2553" spans="1:29" hidden="1">
      <c r="A2553" s="39"/>
      <c r="B2553" s="1" t="s">
        <v>700</v>
      </c>
      <c r="C2553" s="1" t="s">
        <v>701</v>
      </c>
      <c r="D2553" s="1" t="s">
        <v>17</v>
      </c>
      <c r="E2553" s="1" t="s">
        <v>17</v>
      </c>
      <c r="F2553" s="2">
        <v>45535</v>
      </c>
      <c r="G2553" s="2">
        <v>45505</v>
      </c>
      <c r="H2553" s="1" t="s">
        <v>6357</v>
      </c>
      <c r="I2553" s="1" t="s">
        <v>6358</v>
      </c>
      <c r="J2553" s="1" t="s">
        <v>529</v>
      </c>
      <c r="K2553" s="1" t="s">
        <v>788</v>
      </c>
      <c r="L2553" s="1" t="s">
        <v>2000</v>
      </c>
      <c r="M2553" s="1"/>
      <c r="N2553" s="1"/>
      <c r="O2553" s="1"/>
      <c r="P2553" s="40">
        <v>43400</v>
      </c>
      <c r="Q2553" s="37" t="str">
        <f>IF(C2553="ForthPoint","ForthPoint",IF(D2553="Intercompany",_xlfn.XLOOKUP(E2553,'Dept Lookup'!B:B,'Dept Lookup'!A:A),Modified!D2553))</f>
        <v>Data Engineering</v>
      </c>
      <c r="R2553" t="str">
        <f t="shared" si="199"/>
        <v>Franklin Templeton</v>
      </c>
      <c r="S2553" s="1" t="s">
        <v>707</v>
      </c>
      <c r="T2553">
        <f t="shared" si="200"/>
        <v>0</v>
      </c>
      <c r="U2553" s="25" t="str">
        <f>IF(K2553&gt;0,K2553,_xlfn.XLOOKUP(M2553,'Client Lookup'!L:L,'Client Lookup'!N:N))</f>
        <v>30470</v>
      </c>
      <c r="V2553" t="str">
        <f>_xlfn.XLOOKUP(_xlfn.NUMBERVALUE(U2553),'Project Lookup'!X:X,'Project Lookup'!B:B)</f>
        <v>Franklin Templeton - Vasu POC Team</v>
      </c>
      <c r="X2553" t="str">
        <f t="shared" si="201"/>
        <v>417 Franklin Templeton : 1222 Franklin Templeton - Vasu POC Team</v>
      </c>
      <c r="Y2553" t="str">
        <f t="shared" si="202"/>
        <v>417 Franklin Templeton</v>
      </c>
      <c r="Z2553" t="str">
        <f t="shared" si="203"/>
        <v>417 Franklin Templeton</v>
      </c>
      <c r="AA2553" t="str">
        <f>_xlfn.XLOOKUP(Z2553,'Client Lookup'!A:A,'Client Lookup'!C:C)</f>
        <v>Franklin Templeton</v>
      </c>
      <c r="AC2553" t="e">
        <f>_xlfn.XLOOKUP(K2553,'Results vs Forecast'!K:K,'Results vs Forecast'!K:K)</f>
        <v>#N/A</v>
      </c>
    </row>
    <row r="2554" spans="1:29" hidden="1">
      <c r="A2554" s="39"/>
      <c r="B2554" s="1" t="s">
        <v>700</v>
      </c>
      <c r="C2554" s="1" t="s">
        <v>1370</v>
      </c>
      <c r="D2554" s="1" t="s">
        <v>17</v>
      </c>
      <c r="E2554" s="1" t="s">
        <v>17</v>
      </c>
      <c r="F2554" s="2">
        <v>45535</v>
      </c>
      <c r="G2554" s="2">
        <v>45505</v>
      </c>
      <c r="H2554" s="1" t="s">
        <v>6359</v>
      </c>
      <c r="I2554" s="1" t="s">
        <v>6360</v>
      </c>
      <c r="J2554" s="1" t="s">
        <v>617</v>
      </c>
      <c r="K2554" s="1" t="s">
        <v>860</v>
      </c>
      <c r="L2554" s="1" t="s">
        <v>2892</v>
      </c>
      <c r="M2554" s="1"/>
      <c r="N2554" s="1"/>
      <c r="O2554" s="1"/>
      <c r="P2554" s="40">
        <v>400.1862828784661</v>
      </c>
      <c r="Q2554" s="37" t="str">
        <f>IF(C2554="ForthPoint","ForthPoint",IF(D2554="Intercompany",_xlfn.XLOOKUP(E2554,'Dept Lookup'!B:B,'Dept Lookup'!A:A),Modified!D2554))</f>
        <v>Data Engineering</v>
      </c>
      <c r="R2554" t="str">
        <f t="shared" si="199"/>
        <v>Roku</v>
      </c>
      <c r="S2554" s="1" t="s">
        <v>707</v>
      </c>
      <c r="T2554">
        <f t="shared" si="200"/>
        <v>0</v>
      </c>
      <c r="U2554" s="25" t="str">
        <f>IF(K2554&gt;0,K2554,_xlfn.XLOOKUP(M2554,'Client Lookup'!L:L,'Client Lookup'!N:N))</f>
        <v>25138</v>
      </c>
      <c r="V2554" t="str">
        <f>_xlfn.XLOOKUP(_xlfn.NUMBERVALUE(U2554),'Project Lookup'!X:X,'Project Lookup'!B:B)</f>
        <v>SOW#1 2024 - DE &amp; BI Team</v>
      </c>
      <c r="X2554" t="str">
        <f t="shared" si="201"/>
        <v>459 Roku Inc. : 966 SOW#1 2024 - DE &amp; BI Team</v>
      </c>
      <c r="Y2554" t="str">
        <f t="shared" si="202"/>
        <v>459 Roku Inc.</v>
      </c>
      <c r="Z2554" t="str">
        <f t="shared" si="203"/>
        <v>459 Roku Inc.</v>
      </c>
      <c r="AA2554" t="str">
        <f>_xlfn.XLOOKUP(Z2554,'Client Lookup'!A:A,'Client Lookup'!C:C)</f>
        <v>Roku</v>
      </c>
      <c r="AC2554" t="e">
        <f>_xlfn.XLOOKUP(K2554,'Results vs Forecast'!K:K,'Results vs Forecast'!K:K)</f>
        <v>#N/A</v>
      </c>
    </row>
    <row r="2555" spans="1:29" hidden="1">
      <c r="A2555" s="39"/>
      <c r="B2555" s="1" t="s">
        <v>700</v>
      </c>
      <c r="C2555" s="1" t="s">
        <v>1370</v>
      </c>
      <c r="D2555" s="1" t="s">
        <v>17</v>
      </c>
      <c r="E2555" s="1" t="s">
        <v>17</v>
      </c>
      <c r="F2555" s="2">
        <v>45535</v>
      </c>
      <c r="G2555" s="2">
        <v>45505</v>
      </c>
      <c r="H2555" s="1" t="s">
        <v>6361</v>
      </c>
      <c r="I2555" s="1" t="s">
        <v>6362</v>
      </c>
      <c r="J2555" s="1" t="s">
        <v>632</v>
      </c>
      <c r="K2555" s="1" t="s">
        <v>874</v>
      </c>
      <c r="L2555" s="1" t="s">
        <v>3637</v>
      </c>
      <c r="M2555" s="1"/>
      <c r="N2555" s="1"/>
      <c r="O2555" s="1"/>
      <c r="P2555" s="40">
        <v>408.19000853603541</v>
      </c>
      <c r="Q2555" s="37" t="str">
        <f>IF(C2555="ForthPoint","ForthPoint",IF(D2555="Intercompany",_xlfn.XLOOKUP(E2555,'Dept Lookup'!B:B,'Dept Lookup'!A:A),Modified!D2555))</f>
        <v>Data Engineering</v>
      </c>
      <c r="R2555" t="str">
        <f t="shared" si="199"/>
        <v>Stagwellglobal</v>
      </c>
      <c r="S2555" s="1" t="s">
        <v>707</v>
      </c>
      <c r="T2555">
        <f t="shared" si="200"/>
        <v>0</v>
      </c>
      <c r="U2555" s="25" t="str">
        <f>IF(K2555&gt;0,K2555,_xlfn.XLOOKUP(M2555,'Client Lookup'!L:L,'Client Lookup'!N:N))</f>
        <v>25159</v>
      </c>
      <c r="V2555" t="str">
        <f>_xlfn.XLOOKUP(_xlfn.NUMBERVALUE(U2555),'Project Lookup'!X:X,'Project Lookup'!B:B)</f>
        <v>Stagwell SOW#3</v>
      </c>
      <c r="X2555" t="str">
        <f t="shared" si="201"/>
        <v>469 Stagwell Marketing Cloud LLC : 987 Stagwell SOW#3</v>
      </c>
      <c r="Y2555" t="str">
        <f t="shared" si="202"/>
        <v>469 Stagwell Marketing Cloud LLC</v>
      </c>
      <c r="Z2555" t="str">
        <f t="shared" si="203"/>
        <v>469 Stagwell Marketing Cloud LLC</v>
      </c>
      <c r="AA2555" t="str">
        <f>_xlfn.XLOOKUP(Z2555,'Client Lookup'!A:A,'Client Lookup'!C:C)</f>
        <v>Stagwellglobal</v>
      </c>
      <c r="AC2555" t="e">
        <f>_xlfn.XLOOKUP(K2555,'Results vs Forecast'!K:K,'Results vs Forecast'!K:K)</f>
        <v>#N/A</v>
      </c>
    </row>
    <row r="2556" spans="1:29" hidden="1">
      <c r="A2556" s="39"/>
      <c r="B2556" s="1" t="s">
        <v>700</v>
      </c>
      <c r="C2556" s="1" t="s">
        <v>1370</v>
      </c>
      <c r="D2556" s="1" t="s">
        <v>17</v>
      </c>
      <c r="E2556" s="1" t="s">
        <v>17</v>
      </c>
      <c r="F2556" s="2">
        <v>45535</v>
      </c>
      <c r="G2556" s="2">
        <v>45505</v>
      </c>
      <c r="H2556" s="1" t="s">
        <v>6363</v>
      </c>
      <c r="I2556" s="1" t="s">
        <v>6364</v>
      </c>
      <c r="J2556" s="1" t="s">
        <v>799</v>
      </c>
      <c r="K2556" s="1" t="s">
        <v>797</v>
      </c>
      <c r="L2556" s="1" t="s">
        <v>3338</v>
      </c>
      <c r="M2556" s="1"/>
      <c r="N2556" s="1"/>
      <c r="O2556" s="1"/>
      <c r="P2556" s="40">
        <v>160.07451315138644</v>
      </c>
      <c r="Q2556" s="37" t="str">
        <f>IF(C2556="ForthPoint","ForthPoint",IF(D2556="Intercompany",_xlfn.XLOOKUP(E2556,'Dept Lookup'!B:B,'Dept Lookup'!A:A),Modified!D2556))</f>
        <v>Data Engineering</v>
      </c>
      <c r="R2556" t="str">
        <f t="shared" si="199"/>
        <v>Fedefarma</v>
      </c>
      <c r="S2556" s="1" t="s">
        <v>707</v>
      </c>
      <c r="T2556">
        <f t="shared" si="200"/>
        <v>0</v>
      </c>
      <c r="U2556" s="25" t="str">
        <f>IF(K2556&gt;0,K2556,_xlfn.XLOOKUP(M2556,'Client Lookup'!L:L,'Client Lookup'!N:N))</f>
        <v>28678</v>
      </c>
      <c r="V2556" t="str">
        <f>_xlfn.XLOOKUP(_xlfn.NUMBERVALUE(U2556),'Project Lookup'!X:X,'Project Lookup'!B:B)</f>
        <v>Fedefarma: Landing Zone Assessment &amp; Recommendation Phase</v>
      </c>
      <c r="X2556" t="str">
        <f t="shared" si="201"/>
        <v>456 ICC in Montevideo represents Blend360 : 1166 Fedefarma: Landing Zone Assessment &amp; Recommendation Phase</v>
      </c>
      <c r="Y2556" t="str">
        <f t="shared" si="202"/>
        <v>456 ICC in Montevideo represents Blend360</v>
      </c>
      <c r="Z2556" t="str">
        <f t="shared" si="203"/>
        <v>456 ICC in Montevideo represents Blend360</v>
      </c>
      <c r="AA2556" t="str">
        <f>_xlfn.XLOOKUP(Z2556,'Client Lookup'!A:A,'Client Lookup'!C:C)</f>
        <v>Fedefarma</v>
      </c>
      <c r="AC2556" t="e">
        <f>_xlfn.XLOOKUP(K2556,'Results vs Forecast'!K:K,'Results vs Forecast'!K:K)</f>
        <v>#N/A</v>
      </c>
    </row>
    <row r="2557" spans="1:29" hidden="1">
      <c r="A2557" s="39"/>
      <c r="B2557" s="1" t="s">
        <v>700</v>
      </c>
      <c r="C2557" s="1" t="s">
        <v>1370</v>
      </c>
      <c r="D2557" s="1" t="s">
        <v>17</v>
      </c>
      <c r="E2557" s="1" t="s">
        <v>17</v>
      </c>
      <c r="F2557" s="2">
        <v>45535</v>
      </c>
      <c r="G2557" s="2">
        <v>45505</v>
      </c>
      <c r="H2557" s="1" t="s">
        <v>6365</v>
      </c>
      <c r="I2557" s="1" t="s">
        <v>6366</v>
      </c>
      <c r="J2557" s="1" t="s">
        <v>645</v>
      </c>
      <c r="K2557" s="1" t="s">
        <v>891</v>
      </c>
      <c r="L2557" s="1" t="s">
        <v>3332</v>
      </c>
      <c r="M2557" s="1"/>
      <c r="N2557" s="1"/>
      <c r="O2557" s="1"/>
      <c r="P2557" s="40">
        <v>480.22353945415932</v>
      </c>
      <c r="Q2557" s="37" t="str">
        <f>IF(C2557="ForthPoint","ForthPoint",IF(D2557="Intercompany",_xlfn.XLOOKUP(E2557,'Dept Lookup'!B:B,'Dept Lookup'!A:A),Modified!D2557))</f>
        <v>Data Engineering</v>
      </c>
      <c r="R2557" t="str">
        <f t="shared" si="199"/>
        <v>The Blackstone Group</v>
      </c>
      <c r="S2557" s="1" t="s">
        <v>707</v>
      </c>
      <c r="T2557">
        <f t="shared" si="200"/>
        <v>0</v>
      </c>
      <c r="U2557" s="25" t="str">
        <f>IF(K2557&gt;0,K2557,_xlfn.XLOOKUP(M2557,'Client Lookup'!L:L,'Client Lookup'!N:N))</f>
        <v>25160</v>
      </c>
      <c r="V2557" t="str">
        <f>_xlfn.XLOOKUP(_xlfn.NUMBERVALUE(U2557),'Project Lookup'!X:X,'Project Lookup'!B:B)</f>
        <v>Blackstone SOW #12</v>
      </c>
      <c r="X2557" t="str">
        <f t="shared" si="201"/>
        <v>468 Blackstone Inc. : 988 Blackstone SOW #12</v>
      </c>
      <c r="Y2557" t="str">
        <f t="shared" si="202"/>
        <v>468 Blackstone Inc.</v>
      </c>
      <c r="Z2557" t="str">
        <f t="shared" si="203"/>
        <v>468 Blackstone Inc.</v>
      </c>
      <c r="AA2557" t="str">
        <f>_xlfn.XLOOKUP(Z2557,'Client Lookup'!A:A,'Client Lookup'!C:C)</f>
        <v>The Blackstone Group</v>
      </c>
      <c r="AC2557" t="e">
        <f>_xlfn.XLOOKUP(K2557,'Results vs Forecast'!K:K,'Results vs Forecast'!K:K)</f>
        <v>#N/A</v>
      </c>
    </row>
    <row r="2558" spans="1:29" hidden="1">
      <c r="A2558" s="39"/>
      <c r="B2558" s="1" t="s">
        <v>700</v>
      </c>
      <c r="C2558" s="1" t="s">
        <v>1370</v>
      </c>
      <c r="D2558" s="1" t="s">
        <v>17</v>
      </c>
      <c r="E2558" s="1" t="s">
        <v>17</v>
      </c>
      <c r="F2558" s="2">
        <v>45535</v>
      </c>
      <c r="G2558" s="2">
        <v>45505</v>
      </c>
      <c r="H2558" s="1" t="s">
        <v>6367</v>
      </c>
      <c r="I2558" s="1" t="s">
        <v>6368</v>
      </c>
      <c r="J2558" s="1" t="s">
        <v>630</v>
      </c>
      <c r="K2558" s="1" t="s">
        <v>872</v>
      </c>
      <c r="L2558" s="1" t="s">
        <v>3484</v>
      </c>
      <c r="M2558" s="1"/>
      <c r="N2558" s="1"/>
      <c r="O2558" s="1"/>
      <c r="P2558" s="40">
        <v>400.1862828784661</v>
      </c>
      <c r="Q2558" s="37" t="str">
        <f>IF(C2558="ForthPoint","ForthPoint",IF(D2558="Intercompany",_xlfn.XLOOKUP(E2558,'Dept Lookup'!B:B,'Dept Lookup'!A:A),Modified!D2558))</f>
        <v>Data Engineering</v>
      </c>
      <c r="R2558" t="str">
        <f t="shared" si="199"/>
        <v>Stagwellglobal</v>
      </c>
      <c r="S2558" s="1" t="s">
        <v>707</v>
      </c>
      <c r="T2558">
        <f t="shared" si="200"/>
        <v>0</v>
      </c>
      <c r="U2558" s="25" t="str">
        <f>IF(K2558&gt;0,K2558,_xlfn.XLOOKUP(M2558,'Client Lookup'!L:L,'Client Lookup'!N:N))</f>
        <v>29211</v>
      </c>
      <c r="V2558" t="str">
        <f>_xlfn.XLOOKUP(_xlfn.NUMBERVALUE(U2558),'Project Lookup'!X:X,'Project Lookup'!B:B)</f>
        <v>Stagwell - SOW#4 - Data Engineering Team</v>
      </c>
      <c r="X2558" t="str">
        <f t="shared" si="201"/>
        <v>469 Stagwell Marketing Cloud LLC : 1190 Stagwell - SOW#4 - Data Engineering Team</v>
      </c>
      <c r="Y2558" t="str">
        <f t="shared" si="202"/>
        <v>469 Stagwell Marketing Cloud LLC</v>
      </c>
      <c r="Z2558" t="str">
        <f t="shared" si="203"/>
        <v>469 Stagwell Marketing Cloud LLC</v>
      </c>
      <c r="AA2558" t="str">
        <f>_xlfn.XLOOKUP(Z2558,'Client Lookup'!A:A,'Client Lookup'!C:C)</f>
        <v>Stagwellglobal</v>
      </c>
      <c r="AC2558" t="e">
        <f>_xlfn.XLOOKUP(K2558,'Results vs Forecast'!K:K,'Results vs Forecast'!K:K)</f>
        <v>#N/A</v>
      </c>
    </row>
    <row r="2559" spans="1:29" hidden="1">
      <c r="A2559" s="39"/>
      <c r="B2559" s="1" t="s">
        <v>700</v>
      </c>
      <c r="C2559" s="1" t="s">
        <v>1370</v>
      </c>
      <c r="D2559" s="1" t="s">
        <v>17</v>
      </c>
      <c r="E2559" s="1" t="s">
        <v>17</v>
      </c>
      <c r="F2559" s="2">
        <v>45535</v>
      </c>
      <c r="G2559" s="2">
        <v>45505</v>
      </c>
      <c r="H2559" s="1" t="s">
        <v>6369</v>
      </c>
      <c r="I2559" s="1" t="s">
        <v>6370</v>
      </c>
      <c r="J2559" s="1" t="s">
        <v>632</v>
      </c>
      <c r="K2559" s="1" t="s">
        <v>874</v>
      </c>
      <c r="L2559" s="1" t="s">
        <v>3637</v>
      </c>
      <c r="M2559" s="1"/>
      <c r="N2559" s="1"/>
      <c r="O2559" s="1"/>
      <c r="P2559" s="40">
        <v>408.19000853603541</v>
      </c>
      <c r="Q2559" s="37" t="str">
        <f>IF(C2559="ForthPoint","ForthPoint",IF(D2559="Intercompany",_xlfn.XLOOKUP(E2559,'Dept Lookup'!B:B,'Dept Lookup'!A:A),Modified!D2559))</f>
        <v>Data Engineering</v>
      </c>
      <c r="R2559" t="str">
        <f t="shared" si="199"/>
        <v>Stagwellglobal</v>
      </c>
      <c r="S2559" s="1" t="s">
        <v>707</v>
      </c>
      <c r="T2559">
        <f t="shared" si="200"/>
        <v>0</v>
      </c>
      <c r="U2559" s="25" t="str">
        <f>IF(K2559&gt;0,K2559,_xlfn.XLOOKUP(M2559,'Client Lookup'!L:L,'Client Lookup'!N:N))</f>
        <v>25159</v>
      </c>
      <c r="V2559" t="str">
        <f>_xlfn.XLOOKUP(_xlfn.NUMBERVALUE(U2559),'Project Lookup'!X:X,'Project Lookup'!B:B)</f>
        <v>Stagwell SOW#3</v>
      </c>
      <c r="X2559" t="str">
        <f t="shared" si="201"/>
        <v>469 Stagwell Marketing Cloud LLC : 987 Stagwell SOW#3</v>
      </c>
      <c r="Y2559" t="str">
        <f t="shared" si="202"/>
        <v>469 Stagwell Marketing Cloud LLC</v>
      </c>
      <c r="Z2559" t="str">
        <f t="shared" si="203"/>
        <v>469 Stagwell Marketing Cloud LLC</v>
      </c>
      <c r="AA2559" t="str">
        <f>_xlfn.XLOOKUP(Z2559,'Client Lookup'!A:A,'Client Lookup'!C:C)</f>
        <v>Stagwellglobal</v>
      </c>
      <c r="AC2559" t="e">
        <f>_xlfn.XLOOKUP(K2559,'Results vs Forecast'!K:K,'Results vs Forecast'!K:K)</f>
        <v>#N/A</v>
      </c>
    </row>
    <row r="2560" spans="1:29" hidden="1">
      <c r="A2560" s="39"/>
      <c r="B2560" s="1" t="s">
        <v>700</v>
      </c>
      <c r="C2560" s="1" t="s">
        <v>1370</v>
      </c>
      <c r="D2560" s="1" t="s">
        <v>17</v>
      </c>
      <c r="E2560" s="1" t="s">
        <v>17</v>
      </c>
      <c r="F2560" s="2">
        <v>45535</v>
      </c>
      <c r="G2560" s="2">
        <v>45505</v>
      </c>
      <c r="H2560" s="1" t="s">
        <v>6371</v>
      </c>
      <c r="I2560" s="1" t="s">
        <v>6372</v>
      </c>
      <c r="J2560" s="1" t="s">
        <v>593</v>
      </c>
      <c r="K2560" s="1" t="s">
        <v>842</v>
      </c>
      <c r="L2560" s="1" t="s">
        <v>1809</v>
      </c>
      <c r="M2560" s="1"/>
      <c r="N2560" s="1"/>
      <c r="O2560" s="1"/>
      <c r="P2560" s="40">
        <v>174.08103305213277</v>
      </c>
      <c r="Q2560" s="37" t="str">
        <f>IF(C2560="ForthPoint","ForthPoint",IF(D2560="Intercompany",_xlfn.XLOOKUP(E2560,'Dept Lookup'!B:B,'Dept Lookup'!A:A),Modified!D2560))</f>
        <v>Data Engineering</v>
      </c>
      <c r="R2560" t="str">
        <f t="shared" si="199"/>
        <v>MasterCard</v>
      </c>
      <c r="S2560" s="1" t="s">
        <v>707</v>
      </c>
      <c r="T2560">
        <f t="shared" si="200"/>
        <v>0</v>
      </c>
      <c r="U2560" s="25" t="str">
        <f>IF(K2560&gt;0,K2560,_xlfn.XLOOKUP(M2560,'Client Lookup'!L:L,'Client Lookup'!N:N))</f>
        <v>25146</v>
      </c>
      <c r="V2560" t="str">
        <f>_xlfn.XLOOKUP(_xlfn.NUMBERVALUE(U2560),'Project Lookup'!X:X,'Project Lookup'!B:B)</f>
        <v>Mastercard SOW #6</v>
      </c>
      <c r="X2560" t="str">
        <f t="shared" si="201"/>
        <v>461 Session M Inc. : 974 Mastercard SOW #6</v>
      </c>
      <c r="Y2560" t="str">
        <f t="shared" si="202"/>
        <v>461 Session M Inc.</v>
      </c>
      <c r="Z2560" t="str">
        <f t="shared" si="203"/>
        <v>461 Session M Inc.</v>
      </c>
      <c r="AA2560" t="str">
        <f>_xlfn.XLOOKUP(Z2560,'Client Lookup'!A:A,'Client Lookup'!C:C)</f>
        <v>MasterCard</v>
      </c>
      <c r="AC2560" t="e">
        <f>_xlfn.XLOOKUP(K2560,'Results vs Forecast'!K:K,'Results vs Forecast'!K:K)</f>
        <v>#N/A</v>
      </c>
    </row>
    <row r="2561" spans="1:29" hidden="1">
      <c r="A2561" s="39"/>
      <c r="B2561" s="1" t="s">
        <v>700</v>
      </c>
      <c r="C2561" s="1" t="s">
        <v>1370</v>
      </c>
      <c r="D2561" s="1" t="s">
        <v>17</v>
      </c>
      <c r="E2561" s="1" t="s">
        <v>17</v>
      </c>
      <c r="F2561" s="2">
        <v>45535</v>
      </c>
      <c r="G2561" s="2">
        <v>45505</v>
      </c>
      <c r="H2561" s="1" t="s">
        <v>6373</v>
      </c>
      <c r="I2561" s="1" t="s">
        <v>6374</v>
      </c>
      <c r="J2561" s="1" t="s">
        <v>617</v>
      </c>
      <c r="K2561" s="1" t="s">
        <v>860</v>
      </c>
      <c r="L2561" s="1" t="s">
        <v>2892</v>
      </c>
      <c r="M2561" s="1"/>
      <c r="N2561" s="1"/>
      <c r="O2561" s="1"/>
      <c r="P2561" s="40">
        <v>320.14902630277288</v>
      </c>
      <c r="Q2561" s="37" t="str">
        <f>IF(C2561="ForthPoint","ForthPoint",IF(D2561="Intercompany",_xlfn.XLOOKUP(E2561,'Dept Lookup'!B:B,'Dept Lookup'!A:A),Modified!D2561))</f>
        <v>Data Engineering</v>
      </c>
      <c r="R2561" t="str">
        <f t="shared" si="199"/>
        <v>Roku</v>
      </c>
      <c r="S2561" s="1" t="s">
        <v>707</v>
      </c>
      <c r="T2561">
        <f t="shared" si="200"/>
        <v>0</v>
      </c>
      <c r="U2561" s="25" t="str">
        <f>IF(K2561&gt;0,K2561,_xlfn.XLOOKUP(M2561,'Client Lookup'!L:L,'Client Lookup'!N:N))</f>
        <v>25138</v>
      </c>
      <c r="V2561" t="str">
        <f>_xlfn.XLOOKUP(_xlfn.NUMBERVALUE(U2561),'Project Lookup'!X:X,'Project Lookup'!B:B)</f>
        <v>SOW#1 2024 - DE &amp; BI Team</v>
      </c>
      <c r="X2561" t="str">
        <f t="shared" si="201"/>
        <v>459 Roku Inc. : 966 SOW#1 2024 - DE &amp; BI Team</v>
      </c>
      <c r="Y2561" t="str">
        <f t="shared" si="202"/>
        <v>459 Roku Inc.</v>
      </c>
      <c r="Z2561" t="str">
        <f t="shared" si="203"/>
        <v>459 Roku Inc.</v>
      </c>
      <c r="AA2561" t="str">
        <f>_xlfn.XLOOKUP(Z2561,'Client Lookup'!A:A,'Client Lookup'!C:C)</f>
        <v>Roku</v>
      </c>
      <c r="AC2561" t="e">
        <f>_xlfn.XLOOKUP(K2561,'Results vs Forecast'!K:K,'Results vs Forecast'!K:K)</f>
        <v>#N/A</v>
      </c>
    </row>
    <row r="2562" spans="1:29" hidden="1">
      <c r="A2562" s="39"/>
      <c r="B2562" s="1" t="s">
        <v>700</v>
      </c>
      <c r="C2562" s="1" t="s">
        <v>1370</v>
      </c>
      <c r="D2562" s="1" t="s">
        <v>17</v>
      </c>
      <c r="E2562" s="1" t="s">
        <v>17</v>
      </c>
      <c r="F2562" s="2">
        <v>45535</v>
      </c>
      <c r="G2562" s="2">
        <v>45505</v>
      </c>
      <c r="H2562" s="1" t="s">
        <v>6375</v>
      </c>
      <c r="I2562" s="1" t="s">
        <v>6376</v>
      </c>
      <c r="J2562" s="1" t="s">
        <v>812</v>
      </c>
      <c r="K2562" s="1" t="s">
        <v>795</v>
      </c>
      <c r="L2562" s="1" t="s">
        <v>3324</v>
      </c>
      <c r="M2562" s="1"/>
      <c r="N2562" s="1"/>
      <c r="O2562" s="1"/>
      <c r="P2562" s="40">
        <v>504.23471642686729</v>
      </c>
      <c r="Q2562" s="37" t="str">
        <f>IF(C2562="ForthPoint","ForthPoint",IF(D2562="Intercompany",_xlfn.XLOOKUP(E2562,'Dept Lookup'!B:B,'Dept Lookup'!A:A),Modified!D2562))</f>
        <v>Data Engineering</v>
      </c>
      <c r="R2562" t="str">
        <f t="shared" si="199"/>
        <v>Globalization Partners</v>
      </c>
      <c r="S2562" s="1" t="s">
        <v>707</v>
      </c>
      <c r="T2562">
        <f t="shared" si="200"/>
        <v>0</v>
      </c>
      <c r="U2562" s="25" t="str">
        <f>IF(K2562&gt;0,K2562,_xlfn.XLOOKUP(M2562,'Client Lookup'!L:L,'Client Lookup'!N:N))</f>
        <v>35885</v>
      </c>
      <c r="V2562" t="str">
        <f>_xlfn.XLOOKUP(_xlfn.NUMBERVALUE(U2562),'Project Lookup'!X:X,'Project Lookup'!B:B)</f>
        <v>Globalization Partners SOW #41 - Data Engineering Team Renewal</v>
      </c>
      <c r="X2562" t="str">
        <f t="shared" si="201"/>
        <v>460 Globalization Partners Inc. : 1349 Globalization Partners SOW #41 - Data Engineering Team Renewal</v>
      </c>
      <c r="Y2562" t="str">
        <f t="shared" si="202"/>
        <v>460 Globalization Partners Inc.</v>
      </c>
      <c r="Z2562" t="str">
        <f t="shared" si="203"/>
        <v>460 Globalization Partners Inc.</v>
      </c>
      <c r="AA2562" t="str">
        <f>_xlfn.XLOOKUP(Z2562,'Client Lookup'!A:A,'Client Lookup'!C:C)</f>
        <v>Globalization Partners</v>
      </c>
      <c r="AC2562" t="e">
        <f>_xlfn.XLOOKUP(K2562,'Results vs Forecast'!K:K,'Results vs Forecast'!K:K)</f>
        <v>#N/A</v>
      </c>
    </row>
    <row r="2563" spans="1:29" hidden="1">
      <c r="A2563" s="39"/>
      <c r="B2563" s="1" t="s">
        <v>700</v>
      </c>
      <c r="C2563" s="1" t="s">
        <v>1370</v>
      </c>
      <c r="D2563" s="1" t="s">
        <v>17</v>
      </c>
      <c r="E2563" s="1" t="s">
        <v>17</v>
      </c>
      <c r="F2563" s="2">
        <v>45535</v>
      </c>
      <c r="G2563" s="2">
        <v>45505</v>
      </c>
      <c r="H2563" s="1" t="s">
        <v>6377</v>
      </c>
      <c r="I2563" s="1" t="s">
        <v>6378</v>
      </c>
      <c r="J2563" s="1" t="s">
        <v>617</v>
      </c>
      <c r="K2563" s="1" t="s">
        <v>860</v>
      </c>
      <c r="L2563" s="1" t="s">
        <v>2892</v>
      </c>
      <c r="M2563" s="1"/>
      <c r="N2563" s="1"/>
      <c r="O2563" s="1"/>
      <c r="P2563" s="40">
        <v>360.16765459061952</v>
      </c>
      <c r="Q2563" s="37" t="str">
        <f>IF(C2563="ForthPoint","ForthPoint",IF(D2563="Intercompany",_xlfn.XLOOKUP(E2563,'Dept Lookup'!B:B,'Dept Lookup'!A:A),Modified!D2563))</f>
        <v>Data Engineering</v>
      </c>
      <c r="R2563" t="str">
        <f t="shared" ref="R2563:R2626" si="204">AA2563</f>
        <v>Roku</v>
      </c>
      <c r="S2563" s="1" t="s">
        <v>707</v>
      </c>
      <c r="T2563">
        <f t="shared" ref="T2563:T2626" si="205">M2563</f>
        <v>0</v>
      </c>
      <c r="U2563" s="25" t="str">
        <f>IF(K2563&gt;0,K2563,_xlfn.XLOOKUP(M2563,'Client Lookup'!L:L,'Client Lookup'!N:N))</f>
        <v>25138</v>
      </c>
      <c r="V2563" t="str">
        <f>_xlfn.XLOOKUP(_xlfn.NUMBERVALUE(U2563),'Project Lookup'!X:X,'Project Lookup'!B:B)</f>
        <v>SOW#1 2024 - DE &amp; BI Team</v>
      </c>
      <c r="X2563" t="str">
        <f t="shared" ref="X2563:X2626" si="206">IF(J2563="- No Entity -",M2563,J2563)</f>
        <v>459 Roku Inc. : 966 SOW#1 2024 - DE &amp; BI Team</v>
      </c>
      <c r="Y2563" t="str">
        <f t="shared" ref="Y2563:Y2626" si="207">IFERROR(_xlfn.TEXTBEFORE(X2563," :"),X2563)</f>
        <v>459 Roku Inc.</v>
      </c>
      <c r="Z2563" t="str">
        <f t="shared" si="203"/>
        <v>459 Roku Inc.</v>
      </c>
      <c r="AA2563" t="str">
        <f>_xlfn.XLOOKUP(Z2563,'Client Lookup'!A:A,'Client Lookup'!C:C)</f>
        <v>Roku</v>
      </c>
      <c r="AC2563" t="e">
        <f>_xlfn.XLOOKUP(K2563,'Results vs Forecast'!K:K,'Results vs Forecast'!K:K)</f>
        <v>#N/A</v>
      </c>
    </row>
    <row r="2564" spans="1:29" hidden="1">
      <c r="A2564" s="39"/>
      <c r="B2564" s="1" t="s">
        <v>700</v>
      </c>
      <c r="C2564" s="1" t="s">
        <v>1370</v>
      </c>
      <c r="D2564" s="1" t="s">
        <v>17</v>
      </c>
      <c r="E2564" s="1" t="s">
        <v>17</v>
      </c>
      <c r="F2564" s="2">
        <v>45535</v>
      </c>
      <c r="G2564" s="2">
        <v>45505</v>
      </c>
      <c r="H2564" s="1" t="s">
        <v>6379</v>
      </c>
      <c r="I2564" s="1" t="s">
        <v>6380</v>
      </c>
      <c r="J2564" s="1" t="s">
        <v>617</v>
      </c>
      <c r="K2564" s="1" t="s">
        <v>860</v>
      </c>
      <c r="L2564" s="1" t="s">
        <v>2892</v>
      </c>
      <c r="M2564" s="1"/>
      <c r="N2564" s="1"/>
      <c r="O2564" s="1"/>
      <c r="P2564" s="40">
        <v>320.14902630277288</v>
      </c>
      <c r="Q2564" s="37" t="str">
        <f>IF(C2564="ForthPoint","ForthPoint",IF(D2564="Intercompany",_xlfn.XLOOKUP(E2564,'Dept Lookup'!B:B,'Dept Lookup'!A:A),Modified!D2564))</f>
        <v>Data Engineering</v>
      </c>
      <c r="R2564" t="str">
        <f t="shared" si="204"/>
        <v>Roku</v>
      </c>
      <c r="S2564" s="1" t="s">
        <v>707</v>
      </c>
      <c r="T2564">
        <f t="shared" si="205"/>
        <v>0</v>
      </c>
      <c r="U2564" s="25" t="str">
        <f>IF(K2564&gt;0,K2564,_xlfn.XLOOKUP(M2564,'Client Lookup'!L:L,'Client Lookup'!N:N))</f>
        <v>25138</v>
      </c>
      <c r="V2564" t="str">
        <f>_xlfn.XLOOKUP(_xlfn.NUMBERVALUE(U2564),'Project Lookup'!X:X,'Project Lookup'!B:B)</f>
        <v>SOW#1 2024 - DE &amp; BI Team</v>
      </c>
      <c r="X2564" t="str">
        <f t="shared" si="206"/>
        <v>459 Roku Inc. : 966 SOW#1 2024 - DE &amp; BI Team</v>
      </c>
      <c r="Y2564" t="str">
        <f t="shared" si="207"/>
        <v>459 Roku Inc.</v>
      </c>
      <c r="Z2564" t="str">
        <f t="shared" si="203"/>
        <v>459 Roku Inc.</v>
      </c>
      <c r="AA2564" t="str">
        <f>_xlfn.XLOOKUP(Z2564,'Client Lookup'!A:A,'Client Lookup'!C:C)</f>
        <v>Roku</v>
      </c>
      <c r="AC2564" t="e">
        <f>_xlfn.XLOOKUP(K2564,'Results vs Forecast'!K:K,'Results vs Forecast'!K:K)</f>
        <v>#N/A</v>
      </c>
    </row>
    <row r="2565" spans="1:29" hidden="1">
      <c r="A2565" s="39"/>
      <c r="B2565" s="1" t="s">
        <v>700</v>
      </c>
      <c r="C2565" s="1" t="s">
        <v>1370</v>
      </c>
      <c r="D2565" s="1" t="s">
        <v>17</v>
      </c>
      <c r="E2565" s="1" t="s">
        <v>17</v>
      </c>
      <c r="F2565" s="2">
        <v>45535</v>
      </c>
      <c r="G2565" s="2">
        <v>45505</v>
      </c>
      <c r="H2565" s="1" t="s">
        <v>6381</v>
      </c>
      <c r="I2565" s="1" t="s">
        <v>6382</v>
      </c>
      <c r="J2565" s="1" t="s">
        <v>621</v>
      </c>
      <c r="K2565" s="1" t="s">
        <v>861</v>
      </c>
      <c r="L2565" s="1" t="s">
        <v>3500</v>
      </c>
      <c r="M2565" s="1"/>
      <c r="N2565" s="1"/>
      <c r="O2565" s="1"/>
      <c r="P2565" s="40">
        <v>231.10770228969028</v>
      </c>
      <c r="Q2565" s="37" t="str">
        <f>IF(C2565="ForthPoint","ForthPoint",IF(D2565="Intercompany",_xlfn.XLOOKUP(E2565,'Dept Lookup'!B:B,'Dept Lookup'!A:A),Modified!D2565))</f>
        <v>Data Engineering</v>
      </c>
      <c r="R2565" t="str">
        <f t="shared" si="204"/>
        <v>Sincera</v>
      </c>
      <c r="S2565" s="1" t="s">
        <v>707</v>
      </c>
      <c r="T2565">
        <f t="shared" si="205"/>
        <v>0</v>
      </c>
      <c r="U2565" s="25" t="str">
        <f>IF(K2565&gt;0,K2565,_xlfn.XLOOKUP(M2565,'Client Lookup'!L:L,'Client Lookup'!N:N))</f>
        <v>25152</v>
      </c>
      <c r="V2565" t="str">
        <f>_xlfn.XLOOKUP(_xlfn.NUMBERVALUE(U2565),'Project Lookup'!X:X,'Project Lookup'!B:B)</f>
        <v>Sincera SOW 3 - Data Engineering Team</v>
      </c>
      <c r="X2565" t="str">
        <f t="shared" si="206"/>
        <v>465 Sincera Technologies LLC : 980 Sincera SOW 3 - Data Engineering Team</v>
      </c>
      <c r="Y2565" t="str">
        <f t="shared" si="207"/>
        <v>465 Sincera Technologies LLC</v>
      </c>
      <c r="Z2565" t="str">
        <f t="shared" si="203"/>
        <v>465 Sincera Technologies LLC</v>
      </c>
      <c r="AA2565" t="str">
        <f>_xlfn.XLOOKUP(Z2565,'Client Lookup'!A:A,'Client Lookup'!C:C)</f>
        <v>Sincera</v>
      </c>
      <c r="AC2565" t="e">
        <f>_xlfn.XLOOKUP(K2565,'Results vs Forecast'!K:K,'Results vs Forecast'!K:K)</f>
        <v>#N/A</v>
      </c>
    </row>
    <row r="2566" spans="1:29" hidden="1">
      <c r="A2566" s="39"/>
      <c r="B2566" s="1" t="s">
        <v>700</v>
      </c>
      <c r="C2566" s="1" t="s">
        <v>1370</v>
      </c>
      <c r="D2566" s="1" t="s">
        <v>17</v>
      </c>
      <c r="E2566" s="1" t="s">
        <v>17</v>
      </c>
      <c r="F2566" s="2">
        <v>45535</v>
      </c>
      <c r="G2566" s="2">
        <v>45505</v>
      </c>
      <c r="H2566" s="1" t="s">
        <v>6383</v>
      </c>
      <c r="I2566" s="1" t="s">
        <v>6384</v>
      </c>
      <c r="J2566" s="1" t="s">
        <v>617</v>
      </c>
      <c r="K2566" s="1" t="s">
        <v>860</v>
      </c>
      <c r="L2566" s="1" t="s">
        <v>2892</v>
      </c>
      <c r="M2566" s="1"/>
      <c r="N2566" s="1"/>
      <c r="O2566" s="1"/>
      <c r="P2566" s="40">
        <v>600.27942431769918</v>
      </c>
      <c r="Q2566" s="37" t="str">
        <f>IF(C2566="ForthPoint","ForthPoint",IF(D2566="Intercompany",_xlfn.XLOOKUP(E2566,'Dept Lookup'!B:B,'Dept Lookup'!A:A),Modified!D2566))</f>
        <v>Data Engineering</v>
      </c>
      <c r="R2566" t="str">
        <f t="shared" si="204"/>
        <v>Roku</v>
      </c>
      <c r="S2566" s="1" t="s">
        <v>707</v>
      </c>
      <c r="T2566">
        <f t="shared" si="205"/>
        <v>0</v>
      </c>
      <c r="U2566" s="25" t="str">
        <f>IF(K2566&gt;0,K2566,_xlfn.XLOOKUP(M2566,'Client Lookup'!L:L,'Client Lookup'!N:N))</f>
        <v>25138</v>
      </c>
      <c r="V2566" t="str">
        <f>_xlfn.XLOOKUP(_xlfn.NUMBERVALUE(U2566),'Project Lookup'!X:X,'Project Lookup'!B:B)</f>
        <v>SOW#1 2024 - DE &amp; BI Team</v>
      </c>
      <c r="X2566" t="str">
        <f t="shared" si="206"/>
        <v>459 Roku Inc. : 966 SOW#1 2024 - DE &amp; BI Team</v>
      </c>
      <c r="Y2566" t="str">
        <f t="shared" si="207"/>
        <v>459 Roku Inc.</v>
      </c>
      <c r="Z2566" t="str">
        <f t="shared" si="203"/>
        <v>459 Roku Inc.</v>
      </c>
      <c r="AA2566" t="str">
        <f>_xlfn.XLOOKUP(Z2566,'Client Lookup'!A:A,'Client Lookup'!C:C)</f>
        <v>Roku</v>
      </c>
      <c r="AC2566" t="e">
        <f>_xlfn.XLOOKUP(K2566,'Results vs Forecast'!K:K,'Results vs Forecast'!K:K)</f>
        <v>#N/A</v>
      </c>
    </row>
    <row r="2567" spans="1:29" hidden="1">
      <c r="A2567" s="39"/>
      <c r="B2567" s="1" t="s">
        <v>700</v>
      </c>
      <c r="C2567" s="1" t="s">
        <v>1370</v>
      </c>
      <c r="D2567" s="1" t="s">
        <v>17</v>
      </c>
      <c r="E2567" s="1" t="s">
        <v>17</v>
      </c>
      <c r="F2567" s="2">
        <v>45535</v>
      </c>
      <c r="G2567" s="2">
        <v>45505</v>
      </c>
      <c r="H2567" s="1" t="s">
        <v>6385</v>
      </c>
      <c r="I2567" s="1" t="s">
        <v>6386</v>
      </c>
      <c r="J2567" s="1" t="s">
        <v>617</v>
      </c>
      <c r="K2567" s="1" t="s">
        <v>860</v>
      </c>
      <c r="L2567" s="1" t="s">
        <v>2892</v>
      </c>
      <c r="M2567" s="1"/>
      <c r="N2567" s="1"/>
      <c r="O2567" s="1"/>
      <c r="P2567" s="40">
        <v>320.14902630277288</v>
      </c>
      <c r="Q2567" s="37" t="str">
        <f>IF(C2567="ForthPoint","ForthPoint",IF(D2567="Intercompany",_xlfn.XLOOKUP(E2567,'Dept Lookup'!B:B,'Dept Lookup'!A:A),Modified!D2567))</f>
        <v>Data Engineering</v>
      </c>
      <c r="R2567" t="str">
        <f t="shared" si="204"/>
        <v>Roku</v>
      </c>
      <c r="S2567" s="1" t="s">
        <v>707</v>
      </c>
      <c r="T2567">
        <f t="shared" si="205"/>
        <v>0</v>
      </c>
      <c r="U2567" s="25" t="str">
        <f>IF(K2567&gt;0,K2567,_xlfn.XLOOKUP(M2567,'Client Lookup'!L:L,'Client Lookup'!N:N))</f>
        <v>25138</v>
      </c>
      <c r="V2567" t="str">
        <f>_xlfn.XLOOKUP(_xlfn.NUMBERVALUE(U2567),'Project Lookup'!X:X,'Project Lookup'!B:B)</f>
        <v>SOW#1 2024 - DE &amp; BI Team</v>
      </c>
      <c r="X2567" t="str">
        <f t="shared" si="206"/>
        <v>459 Roku Inc. : 966 SOW#1 2024 - DE &amp; BI Team</v>
      </c>
      <c r="Y2567" t="str">
        <f t="shared" si="207"/>
        <v>459 Roku Inc.</v>
      </c>
      <c r="Z2567" t="str">
        <f t="shared" si="203"/>
        <v>459 Roku Inc.</v>
      </c>
      <c r="AA2567" t="str">
        <f>_xlfn.XLOOKUP(Z2567,'Client Lookup'!A:A,'Client Lookup'!C:C)</f>
        <v>Roku</v>
      </c>
      <c r="AC2567" t="e">
        <f>_xlfn.XLOOKUP(K2567,'Results vs Forecast'!K:K,'Results vs Forecast'!K:K)</f>
        <v>#N/A</v>
      </c>
    </row>
    <row r="2568" spans="1:29" hidden="1">
      <c r="A2568" s="39"/>
      <c r="B2568" s="1" t="s">
        <v>700</v>
      </c>
      <c r="C2568" s="1" t="s">
        <v>1370</v>
      </c>
      <c r="D2568" s="1" t="s">
        <v>17</v>
      </c>
      <c r="E2568" s="1" t="s">
        <v>17</v>
      </c>
      <c r="F2568" s="2">
        <v>45535</v>
      </c>
      <c r="G2568" s="2">
        <v>45505</v>
      </c>
      <c r="H2568" s="1" t="s">
        <v>6387</v>
      </c>
      <c r="I2568" s="1" t="s">
        <v>6388</v>
      </c>
      <c r="J2568" s="1" t="s">
        <v>642</v>
      </c>
      <c r="K2568" s="1" t="s">
        <v>881</v>
      </c>
      <c r="L2568" s="1" t="s">
        <v>3416</v>
      </c>
      <c r="M2568" s="1"/>
      <c r="N2568" s="1"/>
      <c r="O2568" s="1"/>
      <c r="P2568" s="40">
        <v>560.2607960298526</v>
      </c>
      <c r="Q2568" s="37" t="str">
        <f>IF(C2568="ForthPoint","ForthPoint",IF(D2568="Intercompany",_xlfn.XLOOKUP(E2568,'Dept Lookup'!B:B,'Dept Lookup'!A:A),Modified!D2568))</f>
        <v>Data Engineering</v>
      </c>
      <c r="R2568" t="str">
        <f t="shared" si="204"/>
        <v>The Blackstone Group</v>
      </c>
      <c r="S2568" s="1" t="s">
        <v>707</v>
      </c>
      <c r="T2568">
        <f t="shared" si="205"/>
        <v>0</v>
      </c>
      <c r="U2568" s="25" t="str">
        <f>IF(K2568&gt;0,K2568,_xlfn.XLOOKUP(M2568,'Client Lookup'!L:L,'Client Lookup'!N:N))</f>
        <v>32036</v>
      </c>
      <c r="V2568" t="str">
        <f>_xlfn.XLOOKUP(_xlfn.NUMBERVALUE(U2568),'Project Lookup'!X:X,'Project Lookup'!B:B)</f>
        <v>Blackstone - Python Engineers (James Team)</v>
      </c>
      <c r="X2568" t="str">
        <f t="shared" si="206"/>
        <v>468 Blackstone Inc. : 1255 Blackstone - Python Engineers (James Team)</v>
      </c>
      <c r="Y2568" t="str">
        <f t="shared" si="207"/>
        <v>468 Blackstone Inc.</v>
      </c>
      <c r="Z2568" t="str">
        <f t="shared" si="203"/>
        <v>468 Blackstone Inc.</v>
      </c>
      <c r="AA2568" t="str">
        <f>_xlfn.XLOOKUP(Z2568,'Client Lookup'!A:A,'Client Lookup'!C:C)</f>
        <v>The Blackstone Group</v>
      </c>
      <c r="AC2568" t="e">
        <f>_xlfn.XLOOKUP(K2568,'Results vs Forecast'!K:K,'Results vs Forecast'!K:K)</f>
        <v>#N/A</v>
      </c>
    </row>
    <row r="2569" spans="1:29" hidden="1">
      <c r="A2569" s="39"/>
      <c r="B2569" s="1" t="s">
        <v>700</v>
      </c>
      <c r="C2569" s="1" t="s">
        <v>1370</v>
      </c>
      <c r="D2569" s="1" t="s">
        <v>17</v>
      </c>
      <c r="E2569" s="1" t="s">
        <v>17</v>
      </c>
      <c r="F2569" s="2">
        <v>45535</v>
      </c>
      <c r="G2569" s="2">
        <v>45505</v>
      </c>
      <c r="H2569" s="1" t="s">
        <v>6389</v>
      </c>
      <c r="I2569" s="1" t="s">
        <v>6390</v>
      </c>
      <c r="J2569" s="1" t="s">
        <v>820</v>
      </c>
      <c r="K2569" s="1" t="s">
        <v>800</v>
      </c>
      <c r="L2569" s="1" t="s">
        <v>3718</v>
      </c>
      <c r="M2569" s="1"/>
      <c r="N2569" s="1"/>
      <c r="O2569" s="1"/>
      <c r="P2569" s="40">
        <v>630.29339553358409</v>
      </c>
      <c r="Q2569" s="37" t="str">
        <f>IF(C2569="ForthPoint","ForthPoint",IF(D2569="Intercompany",_xlfn.XLOOKUP(E2569,'Dept Lookup'!B:B,'Dept Lookup'!A:A),Modified!D2569))</f>
        <v>Data Engineering</v>
      </c>
      <c r="R2569" t="str">
        <f t="shared" si="204"/>
        <v>Globalization Partners</v>
      </c>
      <c r="S2569" s="1" t="s">
        <v>707</v>
      </c>
      <c r="T2569">
        <f t="shared" si="205"/>
        <v>0</v>
      </c>
      <c r="U2569" s="25" t="str">
        <f>IF(K2569&gt;0,K2569,_xlfn.XLOOKUP(M2569,'Client Lookup'!L:L,'Client Lookup'!N:N))</f>
        <v>36411</v>
      </c>
      <c r="V2569" t="str">
        <f>_xlfn.XLOOKUP(_xlfn.NUMBERVALUE(U2569),'Project Lookup'!X:X,'Project Lookup'!B:B)</f>
        <v>Globalization Partners SOW #42 - Data Engineering Team Renewal</v>
      </c>
      <c r="X2569" t="str">
        <f t="shared" si="206"/>
        <v>460 Globalization Partners Inc. : 1368 Globalization Partners SOW #42 - Data Engineering Team Renewal</v>
      </c>
      <c r="Y2569" t="str">
        <f t="shared" si="207"/>
        <v>460 Globalization Partners Inc.</v>
      </c>
      <c r="Z2569" t="str">
        <f t="shared" si="203"/>
        <v>460 Globalization Partners Inc.</v>
      </c>
      <c r="AA2569" t="str">
        <f>_xlfn.XLOOKUP(Z2569,'Client Lookup'!A:A,'Client Lookup'!C:C)</f>
        <v>Globalization Partners</v>
      </c>
      <c r="AC2569" t="e">
        <f>_xlfn.XLOOKUP(K2569,'Results vs Forecast'!K:K,'Results vs Forecast'!K:K)</f>
        <v>#N/A</v>
      </c>
    </row>
    <row r="2570" spans="1:29" hidden="1">
      <c r="A2570" s="39"/>
      <c r="B2570" s="1" t="s">
        <v>700</v>
      </c>
      <c r="C2570" s="1" t="s">
        <v>701</v>
      </c>
      <c r="D2570" s="1" t="s">
        <v>17</v>
      </c>
      <c r="E2570" s="1" t="s">
        <v>17</v>
      </c>
      <c r="F2570" s="2">
        <v>45535</v>
      </c>
      <c r="G2570" s="2">
        <v>45505</v>
      </c>
      <c r="H2570" s="1" t="s">
        <v>6391</v>
      </c>
      <c r="I2570" s="1" t="s">
        <v>6392</v>
      </c>
      <c r="J2570" s="1" t="s">
        <v>666</v>
      </c>
      <c r="K2570" s="1" t="s">
        <v>917</v>
      </c>
      <c r="L2570" s="1" t="s">
        <v>1865</v>
      </c>
      <c r="M2570" s="1"/>
      <c r="N2570" s="1"/>
      <c r="O2570" s="1"/>
      <c r="P2570" s="40">
        <v>17.98</v>
      </c>
      <c r="Q2570" s="37" t="str">
        <f>IF(C2570="ForthPoint","ForthPoint",IF(D2570="Intercompany",_xlfn.XLOOKUP(E2570,'Dept Lookup'!B:B,'Dept Lookup'!A:A),Modified!D2570))</f>
        <v>Data Engineering</v>
      </c>
      <c r="R2570" t="str">
        <f t="shared" si="204"/>
        <v>Visa</v>
      </c>
      <c r="S2570" s="1" t="s">
        <v>707</v>
      </c>
      <c r="T2570">
        <f t="shared" si="205"/>
        <v>0</v>
      </c>
      <c r="U2570" s="25" t="str">
        <f>IF(K2570&gt;0,K2570,_xlfn.XLOOKUP(M2570,'Client Lookup'!L:L,'Client Lookup'!N:N))</f>
        <v>31318</v>
      </c>
      <c r="V2570" t="str">
        <f>_xlfn.XLOOKUP(_xlfn.NUMBERVALUE(U2570),'Project Lookup'!X:X,'Project Lookup'!B:B)</f>
        <v>NextGen Solutions</v>
      </c>
      <c r="X2570" t="str">
        <f t="shared" si="206"/>
        <v>11 Visa : 1246 NextGen Solutions</v>
      </c>
      <c r="Y2570" t="str">
        <f t="shared" si="207"/>
        <v>11 Visa</v>
      </c>
      <c r="Z2570" t="str">
        <f t="shared" si="203"/>
        <v>11 Visa</v>
      </c>
      <c r="AA2570" t="str">
        <f>_xlfn.XLOOKUP(Z2570,'Client Lookup'!A:A,'Client Lookup'!C:C)</f>
        <v>Visa</v>
      </c>
      <c r="AC2570" t="e">
        <f>_xlfn.XLOOKUP(K2570,'Results vs Forecast'!K:K,'Results vs Forecast'!K:K)</f>
        <v>#N/A</v>
      </c>
    </row>
    <row r="2571" spans="1:29" hidden="1">
      <c r="A2571" s="39"/>
      <c r="B2571" s="1" t="s">
        <v>700</v>
      </c>
      <c r="C2571" s="1" t="s">
        <v>1370</v>
      </c>
      <c r="D2571" s="1" t="s">
        <v>17</v>
      </c>
      <c r="E2571" s="1" t="s">
        <v>17</v>
      </c>
      <c r="F2571" s="2">
        <v>45535</v>
      </c>
      <c r="G2571" s="2">
        <v>45505</v>
      </c>
      <c r="H2571" s="1" t="s">
        <v>6393</v>
      </c>
      <c r="I2571" s="1" t="s">
        <v>6394</v>
      </c>
      <c r="J2571" s="1" t="s">
        <v>617</v>
      </c>
      <c r="K2571" s="1" t="s">
        <v>860</v>
      </c>
      <c r="L2571" s="1" t="s">
        <v>2892</v>
      </c>
      <c r="M2571" s="1"/>
      <c r="N2571" s="1"/>
      <c r="O2571" s="1"/>
      <c r="P2571" s="40">
        <v>480.22353945415932</v>
      </c>
      <c r="Q2571" s="37" t="str">
        <f>IF(C2571="ForthPoint","ForthPoint",IF(D2571="Intercompany",_xlfn.XLOOKUP(E2571,'Dept Lookup'!B:B,'Dept Lookup'!A:A),Modified!D2571))</f>
        <v>Data Engineering</v>
      </c>
      <c r="R2571" t="str">
        <f t="shared" si="204"/>
        <v>Roku</v>
      </c>
      <c r="S2571" s="1" t="s">
        <v>707</v>
      </c>
      <c r="T2571">
        <f t="shared" si="205"/>
        <v>0</v>
      </c>
      <c r="U2571" s="25" t="str">
        <f>IF(K2571&gt;0,K2571,_xlfn.XLOOKUP(M2571,'Client Lookup'!L:L,'Client Lookup'!N:N))</f>
        <v>25138</v>
      </c>
      <c r="V2571" t="str">
        <f>_xlfn.XLOOKUP(_xlfn.NUMBERVALUE(U2571),'Project Lookup'!X:X,'Project Lookup'!B:B)</f>
        <v>SOW#1 2024 - DE &amp; BI Team</v>
      </c>
      <c r="X2571" t="str">
        <f t="shared" si="206"/>
        <v>459 Roku Inc. : 966 SOW#1 2024 - DE &amp; BI Team</v>
      </c>
      <c r="Y2571" t="str">
        <f t="shared" si="207"/>
        <v>459 Roku Inc.</v>
      </c>
      <c r="Z2571" t="str">
        <f t="shared" si="203"/>
        <v>459 Roku Inc.</v>
      </c>
      <c r="AA2571" t="str">
        <f>_xlfn.XLOOKUP(Z2571,'Client Lookup'!A:A,'Client Lookup'!C:C)</f>
        <v>Roku</v>
      </c>
      <c r="AC2571" t="e">
        <f>_xlfn.XLOOKUP(K2571,'Results vs Forecast'!K:K,'Results vs Forecast'!K:K)</f>
        <v>#N/A</v>
      </c>
    </row>
    <row r="2572" spans="1:29" hidden="1">
      <c r="A2572" s="39"/>
      <c r="B2572" s="1" t="s">
        <v>700</v>
      </c>
      <c r="C2572" s="1" t="s">
        <v>1370</v>
      </c>
      <c r="D2572" s="1" t="s">
        <v>17</v>
      </c>
      <c r="E2572" s="1" t="s">
        <v>17</v>
      </c>
      <c r="F2572" s="2">
        <v>45535</v>
      </c>
      <c r="G2572" s="2">
        <v>45505</v>
      </c>
      <c r="H2572" s="1" t="s">
        <v>6395</v>
      </c>
      <c r="I2572" s="1" t="s">
        <v>6396</v>
      </c>
      <c r="J2572" s="1" t="s">
        <v>812</v>
      </c>
      <c r="K2572" s="1" t="s">
        <v>795</v>
      </c>
      <c r="L2572" s="1" t="s">
        <v>3324</v>
      </c>
      <c r="M2572" s="1"/>
      <c r="N2572" s="1"/>
      <c r="O2572" s="1"/>
      <c r="P2572" s="40">
        <v>392.1825572208968</v>
      </c>
      <c r="Q2572" s="37" t="str">
        <f>IF(C2572="ForthPoint","ForthPoint",IF(D2572="Intercompany",_xlfn.XLOOKUP(E2572,'Dept Lookup'!B:B,'Dept Lookup'!A:A),Modified!D2572))</f>
        <v>Data Engineering</v>
      </c>
      <c r="R2572" t="str">
        <f t="shared" si="204"/>
        <v>Globalization Partners</v>
      </c>
      <c r="S2572" s="1" t="s">
        <v>707</v>
      </c>
      <c r="T2572">
        <f t="shared" si="205"/>
        <v>0</v>
      </c>
      <c r="U2572" s="25" t="str">
        <f>IF(K2572&gt;0,K2572,_xlfn.XLOOKUP(M2572,'Client Lookup'!L:L,'Client Lookup'!N:N))</f>
        <v>35885</v>
      </c>
      <c r="V2572" t="str">
        <f>_xlfn.XLOOKUP(_xlfn.NUMBERVALUE(U2572),'Project Lookup'!X:X,'Project Lookup'!B:B)</f>
        <v>Globalization Partners SOW #41 - Data Engineering Team Renewal</v>
      </c>
      <c r="X2572" t="str">
        <f t="shared" si="206"/>
        <v>460 Globalization Partners Inc. : 1349 Globalization Partners SOW #41 - Data Engineering Team Renewal</v>
      </c>
      <c r="Y2572" t="str">
        <f t="shared" si="207"/>
        <v>460 Globalization Partners Inc.</v>
      </c>
      <c r="Z2572" t="str">
        <f t="shared" si="203"/>
        <v>460 Globalization Partners Inc.</v>
      </c>
      <c r="AA2572" t="str">
        <f>_xlfn.XLOOKUP(Z2572,'Client Lookup'!A:A,'Client Lookup'!C:C)</f>
        <v>Globalization Partners</v>
      </c>
      <c r="AC2572" t="e">
        <f>_xlfn.XLOOKUP(K2572,'Results vs Forecast'!K:K,'Results vs Forecast'!K:K)</f>
        <v>#N/A</v>
      </c>
    </row>
    <row r="2573" spans="1:29" hidden="1">
      <c r="A2573" s="39"/>
      <c r="B2573" s="1" t="s">
        <v>700</v>
      </c>
      <c r="C2573" s="1" t="s">
        <v>1370</v>
      </c>
      <c r="D2573" s="1" t="s">
        <v>17</v>
      </c>
      <c r="E2573" s="1" t="s">
        <v>17</v>
      </c>
      <c r="F2573" s="2">
        <v>45535</v>
      </c>
      <c r="G2573" s="2">
        <v>45505</v>
      </c>
      <c r="H2573" s="1" t="s">
        <v>6397</v>
      </c>
      <c r="I2573" s="1" t="s">
        <v>6398</v>
      </c>
      <c r="J2573" s="1" t="s">
        <v>816</v>
      </c>
      <c r="K2573" s="1" t="s">
        <v>798</v>
      </c>
      <c r="L2573" s="1" t="s">
        <v>3413</v>
      </c>
      <c r="M2573" s="1"/>
      <c r="N2573" s="1"/>
      <c r="O2573" s="1"/>
      <c r="P2573" s="40">
        <v>315.14682169416818</v>
      </c>
      <c r="Q2573" s="37" t="str">
        <f>IF(C2573="ForthPoint","ForthPoint",IF(D2573="Intercompany",_xlfn.XLOOKUP(E2573,'Dept Lookup'!B:B,'Dept Lookup'!A:A),Modified!D2573))</f>
        <v>Data Engineering</v>
      </c>
      <c r="R2573" t="str">
        <f t="shared" si="204"/>
        <v>Globalization Partners</v>
      </c>
      <c r="S2573" s="1" t="s">
        <v>707</v>
      </c>
      <c r="T2573">
        <f t="shared" si="205"/>
        <v>0</v>
      </c>
      <c r="U2573" s="25" t="str">
        <f>IF(K2573&gt;0,K2573,_xlfn.XLOOKUP(M2573,'Client Lookup'!L:L,'Client Lookup'!N:N))</f>
        <v>36409</v>
      </c>
      <c r="V2573" t="str">
        <f>_xlfn.XLOOKUP(_xlfn.NUMBERVALUE(U2573),'Project Lookup'!X:X,'Project Lookup'!B:B)</f>
        <v>Globalization Partners SOW #39 - Data Engineering Team  Renewal</v>
      </c>
      <c r="X2573" t="str">
        <f t="shared" si="206"/>
        <v>460 Globalization Partners Inc. : 1366 Globalization Partners SOW #39 - Data Engineering Team  Renewal</v>
      </c>
      <c r="Y2573" t="str">
        <f t="shared" si="207"/>
        <v>460 Globalization Partners Inc.</v>
      </c>
      <c r="Z2573" t="str">
        <f t="shared" si="203"/>
        <v>460 Globalization Partners Inc.</v>
      </c>
      <c r="AA2573" t="str">
        <f>_xlfn.XLOOKUP(Z2573,'Client Lookup'!A:A,'Client Lookup'!C:C)</f>
        <v>Globalization Partners</v>
      </c>
      <c r="AC2573" t="e">
        <f>_xlfn.XLOOKUP(K2573,'Results vs Forecast'!K:K,'Results vs Forecast'!K:K)</f>
        <v>#N/A</v>
      </c>
    </row>
    <row r="2574" spans="1:29" hidden="1">
      <c r="A2574" s="39"/>
      <c r="B2574" s="1" t="s">
        <v>700</v>
      </c>
      <c r="C2574" s="1" t="s">
        <v>1370</v>
      </c>
      <c r="D2574" s="1" t="s">
        <v>17</v>
      </c>
      <c r="E2574" s="1" t="s">
        <v>17</v>
      </c>
      <c r="F2574" s="2">
        <v>45535</v>
      </c>
      <c r="G2574" s="2">
        <v>45505</v>
      </c>
      <c r="H2574" s="1" t="s">
        <v>6399</v>
      </c>
      <c r="I2574" s="1" t="s">
        <v>6400</v>
      </c>
      <c r="J2574" s="1" t="s">
        <v>617</v>
      </c>
      <c r="K2574" s="1" t="s">
        <v>860</v>
      </c>
      <c r="L2574" s="1" t="s">
        <v>2892</v>
      </c>
      <c r="M2574" s="1"/>
      <c r="N2574" s="1"/>
      <c r="O2574" s="1"/>
      <c r="P2574" s="40">
        <v>450.20956823827436</v>
      </c>
      <c r="Q2574" s="37" t="str">
        <f>IF(C2574="ForthPoint","ForthPoint",IF(D2574="Intercompany",_xlfn.XLOOKUP(E2574,'Dept Lookup'!B:B,'Dept Lookup'!A:A),Modified!D2574))</f>
        <v>Data Engineering</v>
      </c>
      <c r="R2574" t="str">
        <f t="shared" si="204"/>
        <v>Roku</v>
      </c>
      <c r="S2574" s="1" t="s">
        <v>707</v>
      </c>
      <c r="T2574">
        <f t="shared" si="205"/>
        <v>0</v>
      </c>
      <c r="U2574" s="25" t="str">
        <f>IF(K2574&gt;0,K2574,_xlfn.XLOOKUP(M2574,'Client Lookup'!L:L,'Client Lookup'!N:N))</f>
        <v>25138</v>
      </c>
      <c r="V2574" t="str">
        <f>_xlfn.XLOOKUP(_xlfn.NUMBERVALUE(U2574),'Project Lookup'!X:X,'Project Lookup'!B:B)</f>
        <v>SOW#1 2024 - DE &amp; BI Team</v>
      </c>
      <c r="X2574" t="str">
        <f t="shared" si="206"/>
        <v>459 Roku Inc. : 966 SOW#1 2024 - DE &amp; BI Team</v>
      </c>
      <c r="Y2574" t="str">
        <f t="shared" si="207"/>
        <v>459 Roku Inc.</v>
      </c>
      <c r="Z2574" t="str">
        <f t="shared" si="203"/>
        <v>459 Roku Inc.</v>
      </c>
      <c r="AA2574" t="str">
        <f>_xlfn.XLOOKUP(Z2574,'Client Lookup'!A:A,'Client Lookup'!C:C)</f>
        <v>Roku</v>
      </c>
      <c r="AC2574" t="e">
        <f>_xlfn.XLOOKUP(K2574,'Results vs Forecast'!K:K,'Results vs Forecast'!K:K)</f>
        <v>#N/A</v>
      </c>
    </row>
    <row r="2575" spans="1:29" hidden="1">
      <c r="A2575" s="39"/>
      <c r="B2575" s="1" t="s">
        <v>700</v>
      </c>
      <c r="C2575" s="1" t="s">
        <v>1370</v>
      </c>
      <c r="D2575" s="1" t="s">
        <v>17</v>
      </c>
      <c r="E2575" s="1" t="s">
        <v>17</v>
      </c>
      <c r="F2575" s="2">
        <v>45535</v>
      </c>
      <c r="G2575" s="2">
        <v>45505</v>
      </c>
      <c r="H2575" s="1" t="s">
        <v>6401</v>
      </c>
      <c r="I2575" s="1" t="s">
        <v>6402</v>
      </c>
      <c r="J2575" s="1" t="s">
        <v>639</v>
      </c>
      <c r="K2575" s="1" t="s">
        <v>889</v>
      </c>
      <c r="L2575" s="1" t="s">
        <v>1254</v>
      </c>
      <c r="M2575" s="1"/>
      <c r="N2575" s="1"/>
      <c r="O2575" s="1"/>
      <c r="P2575" s="40">
        <v>440.20491116631274</v>
      </c>
      <c r="Q2575" s="37" t="str">
        <f>IF(C2575="ForthPoint","ForthPoint",IF(D2575="Intercompany",_xlfn.XLOOKUP(E2575,'Dept Lookup'!B:B,'Dept Lookup'!A:A),Modified!D2575))</f>
        <v>Data Engineering</v>
      </c>
      <c r="R2575" t="str">
        <f t="shared" si="204"/>
        <v>The Blackstone Group</v>
      </c>
      <c r="S2575" s="1" t="s">
        <v>707</v>
      </c>
      <c r="T2575">
        <f t="shared" si="205"/>
        <v>0</v>
      </c>
      <c r="U2575" s="25" t="str">
        <f>IF(K2575&gt;0,K2575,_xlfn.XLOOKUP(M2575,'Client Lookup'!L:L,'Client Lookup'!N:N))</f>
        <v>28998</v>
      </c>
      <c r="V2575" t="str">
        <f>_xlfn.XLOOKUP(_xlfn.NUMBERVALUE(U2575),'Project Lookup'!X:X,'Project Lookup'!B:B)</f>
        <v>Blackstone - SOW#23 - DE Tech Lead (Rafael Team)</v>
      </c>
      <c r="X2575" t="str">
        <f t="shared" si="206"/>
        <v>468 Blackstone Inc. : 1181 Blackstone - SOW#23 - DE Tech Lead (Rafael Team)</v>
      </c>
      <c r="Y2575" t="str">
        <f t="shared" si="207"/>
        <v>468 Blackstone Inc.</v>
      </c>
      <c r="Z2575" t="str">
        <f t="shared" si="203"/>
        <v>468 Blackstone Inc.</v>
      </c>
      <c r="AA2575" t="str">
        <f>_xlfn.XLOOKUP(Z2575,'Client Lookup'!A:A,'Client Lookup'!C:C)</f>
        <v>The Blackstone Group</v>
      </c>
      <c r="AC2575" t="e">
        <f>_xlfn.XLOOKUP(K2575,'Results vs Forecast'!K:K,'Results vs Forecast'!K:K)</f>
        <v>#N/A</v>
      </c>
    </row>
    <row r="2576" spans="1:29" hidden="1">
      <c r="A2576" s="39"/>
      <c r="B2576" s="1" t="s">
        <v>700</v>
      </c>
      <c r="C2576" s="1" t="s">
        <v>1370</v>
      </c>
      <c r="D2576" s="1" t="s">
        <v>17</v>
      </c>
      <c r="E2576" s="1" t="s">
        <v>17</v>
      </c>
      <c r="F2576" s="2">
        <v>45535</v>
      </c>
      <c r="G2576" s="2">
        <v>45505</v>
      </c>
      <c r="H2576" s="1" t="s">
        <v>6403</v>
      </c>
      <c r="I2576" s="1" t="s">
        <v>6404</v>
      </c>
      <c r="J2576" s="1" t="s">
        <v>645</v>
      </c>
      <c r="K2576" s="1" t="s">
        <v>891</v>
      </c>
      <c r="L2576" s="1" t="s">
        <v>3332</v>
      </c>
      <c r="M2576" s="1"/>
      <c r="N2576" s="1"/>
      <c r="O2576" s="1"/>
      <c r="P2576" s="40">
        <v>560.2607960298526</v>
      </c>
      <c r="Q2576" s="37" t="str">
        <f>IF(C2576="ForthPoint","ForthPoint",IF(D2576="Intercompany",_xlfn.XLOOKUP(E2576,'Dept Lookup'!B:B,'Dept Lookup'!A:A),Modified!D2576))</f>
        <v>Data Engineering</v>
      </c>
      <c r="R2576" t="str">
        <f t="shared" si="204"/>
        <v>The Blackstone Group</v>
      </c>
      <c r="S2576" s="1" t="s">
        <v>707</v>
      </c>
      <c r="T2576">
        <f t="shared" si="205"/>
        <v>0</v>
      </c>
      <c r="U2576" s="25" t="str">
        <f>IF(K2576&gt;0,K2576,_xlfn.XLOOKUP(M2576,'Client Lookup'!L:L,'Client Lookup'!N:N))</f>
        <v>25160</v>
      </c>
      <c r="V2576" t="str">
        <f>_xlfn.XLOOKUP(_xlfn.NUMBERVALUE(U2576),'Project Lookup'!X:X,'Project Lookup'!B:B)</f>
        <v>Blackstone SOW #12</v>
      </c>
      <c r="X2576" t="str">
        <f t="shared" si="206"/>
        <v>468 Blackstone Inc. : 988 Blackstone SOW #12</v>
      </c>
      <c r="Y2576" t="str">
        <f t="shared" si="207"/>
        <v>468 Blackstone Inc.</v>
      </c>
      <c r="Z2576" t="str">
        <f t="shared" si="203"/>
        <v>468 Blackstone Inc.</v>
      </c>
      <c r="AA2576" t="str">
        <f>_xlfn.XLOOKUP(Z2576,'Client Lookup'!A:A,'Client Lookup'!C:C)</f>
        <v>The Blackstone Group</v>
      </c>
      <c r="AC2576" t="e">
        <f>_xlfn.XLOOKUP(K2576,'Results vs Forecast'!K:K,'Results vs Forecast'!K:K)</f>
        <v>#N/A</v>
      </c>
    </row>
    <row r="2577" spans="1:29" hidden="1">
      <c r="A2577" s="39"/>
      <c r="B2577" s="1" t="s">
        <v>700</v>
      </c>
      <c r="C2577" s="1" t="s">
        <v>1370</v>
      </c>
      <c r="D2577" s="1" t="s">
        <v>17</v>
      </c>
      <c r="E2577" s="1" t="s">
        <v>17</v>
      </c>
      <c r="F2577" s="2">
        <v>45535</v>
      </c>
      <c r="G2577" s="2">
        <v>45505</v>
      </c>
      <c r="H2577" s="1" t="s">
        <v>6405</v>
      </c>
      <c r="I2577" s="1" t="s">
        <v>6406</v>
      </c>
      <c r="J2577" s="1" t="s">
        <v>617</v>
      </c>
      <c r="K2577" s="1" t="s">
        <v>860</v>
      </c>
      <c r="L2577" s="1" t="s">
        <v>2892</v>
      </c>
      <c r="M2577" s="1"/>
      <c r="N2577" s="1"/>
      <c r="O2577" s="1"/>
      <c r="P2577" s="40">
        <v>210.0977985111947</v>
      </c>
      <c r="Q2577" s="37" t="str">
        <f>IF(C2577="ForthPoint","ForthPoint",IF(D2577="Intercompany",_xlfn.XLOOKUP(E2577,'Dept Lookup'!B:B,'Dept Lookup'!A:A),Modified!D2577))</f>
        <v>Data Engineering</v>
      </c>
      <c r="R2577" t="str">
        <f t="shared" si="204"/>
        <v>Roku</v>
      </c>
      <c r="S2577" s="1" t="s">
        <v>707</v>
      </c>
      <c r="T2577">
        <f t="shared" si="205"/>
        <v>0</v>
      </c>
      <c r="U2577" s="25" t="str">
        <f>IF(K2577&gt;0,K2577,_xlfn.XLOOKUP(M2577,'Client Lookup'!L:L,'Client Lookup'!N:N))</f>
        <v>25138</v>
      </c>
      <c r="V2577" t="str">
        <f>_xlfn.XLOOKUP(_xlfn.NUMBERVALUE(U2577),'Project Lookup'!X:X,'Project Lookup'!B:B)</f>
        <v>SOW#1 2024 - DE &amp; BI Team</v>
      </c>
      <c r="X2577" t="str">
        <f t="shared" si="206"/>
        <v>459 Roku Inc. : 966 SOW#1 2024 - DE &amp; BI Team</v>
      </c>
      <c r="Y2577" t="str">
        <f t="shared" si="207"/>
        <v>459 Roku Inc.</v>
      </c>
      <c r="Z2577" t="str">
        <f t="shared" si="203"/>
        <v>459 Roku Inc.</v>
      </c>
      <c r="AA2577" t="str">
        <f>_xlfn.XLOOKUP(Z2577,'Client Lookup'!A:A,'Client Lookup'!C:C)</f>
        <v>Roku</v>
      </c>
      <c r="AC2577" t="e">
        <f>_xlfn.XLOOKUP(K2577,'Results vs Forecast'!K:K,'Results vs Forecast'!K:K)</f>
        <v>#N/A</v>
      </c>
    </row>
    <row r="2578" spans="1:29" hidden="1">
      <c r="A2578" s="39"/>
      <c r="B2578" s="1" t="s">
        <v>700</v>
      </c>
      <c r="C2578" s="1" t="s">
        <v>1370</v>
      </c>
      <c r="D2578" s="1" t="s">
        <v>17</v>
      </c>
      <c r="E2578" s="1" t="s">
        <v>17</v>
      </c>
      <c r="F2578" s="2">
        <v>45535</v>
      </c>
      <c r="G2578" s="2">
        <v>45505</v>
      </c>
      <c r="H2578" s="1" t="s">
        <v>6407</v>
      </c>
      <c r="I2578" s="1" t="s">
        <v>6408</v>
      </c>
      <c r="J2578" s="1" t="s">
        <v>645</v>
      </c>
      <c r="K2578" s="1" t="s">
        <v>891</v>
      </c>
      <c r="L2578" s="1" t="s">
        <v>3332</v>
      </c>
      <c r="M2578" s="1"/>
      <c r="N2578" s="1"/>
      <c r="O2578" s="1"/>
      <c r="P2578" s="40">
        <v>440.20491116631274</v>
      </c>
      <c r="Q2578" s="37" t="str">
        <f>IF(C2578="ForthPoint","ForthPoint",IF(D2578="Intercompany",_xlfn.XLOOKUP(E2578,'Dept Lookup'!B:B,'Dept Lookup'!A:A),Modified!D2578))</f>
        <v>Data Engineering</v>
      </c>
      <c r="R2578" t="str">
        <f t="shared" si="204"/>
        <v>The Blackstone Group</v>
      </c>
      <c r="S2578" s="1" t="s">
        <v>707</v>
      </c>
      <c r="T2578">
        <f t="shared" si="205"/>
        <v>0</v>
      </c>
      <c r="U2578" s="25" t="str">
        <f>IF(K2578&gt;0,K2578,_xlfn.XLOOKUP(M2578,'Client Lookup'!L:L,'Client Lookup'!N:N))</f>
        <v>25160</v>
      </c>
      <c r="V2578" t="str">
        <f>_xlfn.XLOOKUP(_xlfn.NUMBERVALUE(U2578),'Project Lookup'!X:X,'Project Lookup'!B:B)</f>
        <v>Blackstone SOW #12</v>
      </c>
      <c r="X2578" t="str">
        <f t="shared" si="206"/>
        <v>468 Blackstone Inc. : 988 Blackstone SOW #12</v>
      </c>
      <c r="Y2578" t="str">
        <f t="shared" si="207"/>
        <v>468 Blackstone Inc.</v>
      </c>
      <c r="Z2578" t="str">
        <f t="shared" si="203"/>
        <v>468 Blackstone Inc.</v>
      </c>
      <c r="AA2578" t="str">
        <f>_xlfn.XLOOKUP(Z2578,'Client Lookup'!A:A,'Client Lookup'!C:C)</f>
        <v>The Blackstone Group</v>
      </c>
      <c r="AC2578" t="e">
        <f>_xlfn.XLOOKUP(K2578,'Results vs Forecast'!K:K,'Results vs Forecast'!K:K)</f>
        <v>#N/A</v>
      </c>
    </row>
    <row r="2579" spans="1:29" hidden="1">
      <c r="A2579" s="39"/>
      <c r="B2579" s="1" t="s">
        <v>700</v>
      </c>
      <c r="C2579" s="1" t="s">
        <v>1370</v>
      </c>
      <c r="D2579" s="1" t="s">
        <v>17</v>
      </c>
      <c r="E2579" s="1" t="s">
        <v>17</v>
      </c>
      <c r="F2579" s="2">
        <v>45535</v>
      </c>
      <c r="G2579" s="2">
        <v>45505</v>
      </c>
      <c r="H2579" s="1" t="s">
        <v>6409</v>
      </c>
      <c r="I2579" s="1" t="s">
        <v>6410</v>
      </c>
      <c r="J2579" s="1" t="s">
        <v>630</v>
      </c>
      <c r="K2579" s="1" t="s">
        <v>872</v>
      </c>
      <c r="L2579" s="1" t="s">
        <v>3484</v>
      </c>
      <c r="M2579" s="1"/>
      <c r="N2579" s="1"/>
      <c r="O2579" s="1"/>
      <c r="P2579" s="40">
        <v>400.1862828784661</v>
      </c>
      <c r="Q2579" s="37" t="str">
        <f>IF(C2579="ForthPoint","ForthPoint",IF(D2579="Intercompany",_xlfn.XLOOKUP(E2579,'Dept Lookup'!B:B,'Dept Lookup'!A:A),Modified!D2579))</f>
        <v>Data Engineering</v>
      </c>
      <c r="R2579" t="str">
        <f t="shared" si="204"/>
        <v>Stagwellglobal</v>
      </c>
      <c r="S2579" s="1" t="s">
        <v>707</v>
      </c>
      <c r="T2579">
        <f t="shared" si="205"/>
        <v>0</v>
      </c>
      <c r="U2579" s="25" t="str">
        <f>IF(K2579&gt;0,K2579,_xlfn.XLOOKUP(M2579,'Client Lookup'!L:L,'Client Lookup'!N:N))</f>
        <v>29211</v>
      </c>
      <c r="V2579" t="str">
        <f>_xlfn.XLOOKUP(_xlfn.NUMBERVALUE(U2579),'Project Lookup'!X:X,'Project Lookup'!B:B)</f>
        <v>Stagwell - SOW#4 - Data Engineering Team</v>
      </c>
      <c r="X2579" t="str">
        <f t="shared" si="206"/>
        <v>469 Stagwell Marketing Cloud LLC : 1190 Stagwell - SOW#4 - Data Engineering Team</v>
      </c>
      <c r="Y2579" t="str">
        <f t="shared" si="207"/>
        <v>469 Stagwell Marketing Cloud LLC</v>
      </c>
      <c r="Z2579" t="str">
        <f t="shared" si="203"/>
        <v>469 Stagwell Marketing Cloud LLC</v>
      </c>
      <c r="AA2579" t="str">
        <f>_xlfn.XLOOKUP(Z2579,'Client Lookup'!A:A,'Client Lookup'!C:C)</f>
        <v>Stagwellglobal</v>
      </c>
      <c r="AC2579" t="e">
        <f>_xlfn.XLOOKUP(K2579,'Results vs Forecast'!K:K,'Results vs Forecast'!K:K)</f>
        <v>#N/A</v>
      </c>
    </row>
    <row r="2580" spans="1:29" hidden="1">
      <c r="A2580" s="39"/>
      <c r="B2580" s="1" t="s">
        <v>700</v>
      </c>
      <c r="C2580" s="1" t="s">
        <v>1370</v>
      </c>
      <c r="D2580" s="1" t="s">
        <v>17</v>
      </c>
      <c r="E2580" s="1" t="s">
        <v>17</v>
      </c>
      <c r="F2580" s="2">
        <v>45535</v>
      </c>
      <c r="G2580" s="2">
        <v>45505</v>
      </c>
      <c r="H2580" s="1" t="s">
        <v>6411</v>
      </c>
      <c r="I2580" s="1" t="s">
        <v>6412</v>
      </c>
      <c r="J2580" s="1" t="s">
        <v>812</v>
      </c>
      <c r="K2580" s="1" t="s">
        <v>795</v>
      </c>
      <c r="L2580" s="1" t="s">
        <v>3324</v>
      </c>
      <c r="M2580" s="1"/>
      <c r="N2580" s="1"/>
      <c r="O2580" s="1"/>
      <c r="P2580" s="40">
        <v>96.044707890831873</v>
      </c>
      <c r="Q2580" s="37" t="str">
        <f>IF(C2580="ForthPoint","ForthPoint",IF(D2580="Intercompany",_xlfn.XLOOKUP(E2580,'Dept Lookup'!B:B,'Dept Lookup'!A:A),Modified!D2580))</f>
        <v>Data Engineering</v>
      </c>
      <c r="R2580" t="str">
        <f t="shared" si="204"/>
        <v>Globalization Partners</v>
      </c>
      <c r="S2580" s="1" t="s">
        <v>707</v>
      </c>
      <c r="T2580">
        <f t="shared" si="205"/>
        <v>0</v>
      </c>
      <c r="U2580" s="25" t="str">
        <f>IF(K2580&gt;0,K2580,_xlfn.XLOOKUP(M2580,'Client Lookup'!L:L,'Client Lookup'!N:N))</f>
        <v>35885</v>
      </c>
      <c r="V2580" t="str">
        <f>_xlfn.XLOOKUP(_xlfn.NUMBERVALUE(U2580),'Project Lookup'!X:X,'Project Lookup'!B:B)</f>
        <v>Globalization Partners SOW #41 - Data Engineering Team Renewal</v>
      </c>
      <c r="X2580" t="str">
        <f t="shared" si="206"/>
        <v>460 Globalization Partners Inc. : 1349 Globalization Partners SOW #41 - Data Engineering Team Renewal</v>
      </c>
      <c r="Y2580" t="str">
        <f t="shared" si="207"/>
        <v>460 Globalization Partners Inc.</v>
      </c>
      <c r="Z2580" t="str">
        <f t="shared" si="203"/>
        <v>460 Globalization Partners Inc.</v>
      </c>
      <c r="AA2580" t="str">
        <f>_xlfn.XLOOKUP(Z2580,'Client Lookup'!A:A,'Client Lookup'!C:C)</f>
        <v>Globalization Partners</v>
      </c>
      <c r="AC2580" t="e">
        <f>_xlfn.XLOOKUP(K2580,'Results vs Forecast'!K:K,'Results vs Forecast'!K:K)</f>
        <v>#N/A</v>
      </c>
    </row>
    <row r="2581" spans="1:29" hidden="1">
      <c r="A2581" s="39"/>
      <c r="B2581" s="1" t="s">
        <v>700</v>
      </c>
      <c r="C2581" s="1" t="s">
        <v>1370</v>
      </c>
      <c r="D2581" s="1" t="s">
        <v>17</v>
      </c>
      <c r="E2581" s="1" t="s">
        <v>17</v>
      </c>
      <c r="F2581" s="2">
        <v>45535</v>
      </c>
      <c r="G2581" s="2">
        <v>45505</v>
      </c>
      <c r="H2581" s="1" t="s">
        <v>6413</v>
      </c>
      <c r="I2581" s="1" t="s">
        <v>6414</v>
      </c>
      <c r="J2581" s="1" t="s">
        <v>642</v>
      </c>
      <c r="K2581" s="1" t="s">
        <v>881</v>
      </c>
      <c r="L2581" s="1" t="s">
        <v>3416</v>
      </c>
      <c r="M2581" s="1"/>
      <c r="N2581" s="1"/>
      <c r="O2581" s="1"/>
      <c r="P2581" s="40">
        <v>560.2607960298526</v>
      </c>
      <c r="Q2581" s="37" t="str">
        <f>IF(C2581="ForthPoint","ForthPoint",IF(D2581="Intercompany",_xlfn.XLOOKUP(E2581,'Dept Lookup'!B:B,'Dept Lookup'!A:A),Modified!D2581))</f>
        <v>Data Engineering</v>
      </c>
      <c r="R2581" t="str">
        <f t="shared" si="204"/>
        <v>The Blackstone Group</v>
      </c>
      <c r="S2581" s="1" t="s">
        <v>707</v>
      </c>
      <c r="T2581">
        <f t="shared" si="205"/>
        <v>0</v>
      </c>
      <c r="U2581" s="25" t="str">
        <f>IF(K2581&gt;0,K2581,_xlfn.XLOOKUP(M2581,'Client Lookup'!L:L,'Client Lookup'!N:N))</f>
        <v>32036</v>
      </c>
      <c r="V2581" t="str">
        <f>_xlfn.XLOOKUP(_xlfn.NUMBERVALUE(U2581),'Project Lookup'!X:X,'Project Lookup'!B:B)</f>
        <v>Blackstone - Python Engineers (James Team)</v>
      </c>
      <c r="X2581" t="str">
        <f t="shared" si="206"/>
        <v>468 Blackstone Inc. : 1255 Blackstone - Python Engineers (James Team)</v>
      </c>
      <c r="Y2581" t="str">
        <f t="shared" si="207"/>
        <v>468 Blackstone Inc.</v>
      </c>
      <c r="Z2581" t="str">
        <f t="shared" si="203"/>
        <v>468 Blackstone Inc.</v>
      </c>
      <c r="AA2581" t="str">
        <f>_xlfn.XLOOKUP(Z2581,'Client Lookup'!A:A,'Client Lookup'!C:C)</f>
        <v>The Blackstone Group</v>
      </c>
      <c r="AC2581" t="e">
        <f>_xlfn.XLOOKUP(K2581,'Results vs Forecast'!K:K,'Results vs Forecast'!K:K)</f>
        <v>#N/A</v>
      </c>
    </row>
    <row r="2582" spans="1:29" hidden="1">
      <c r="A2582" s="39"/>
      <c r="B2582" s="1" t="s">
        <v>700</v>
      </c>
      <c r="C2582" s="1" t="s">
        <v>701</v>
      </c>
      <c r="D2582" s="1" t="s">
        <v>17</v>
      </c>
      <c r="E2582" s="1" t="s">
        <v>17</v>
      </c>
      <c r="F2582" s="2">
        <v>45535</v>
      </c>
      <c r="G2582" s="2">
        <v>45505</v>
      </c>
      <c r="H2582" s="1" t="s">
        <v>6415</v>
      </c>
      <c r="I2582" s="1" t="s">
        <v>6416</v>
      </c>
      <c r="J2582" s="1" t="s">
        <v>666</v>
      </c>
      <c r="K2582" s="1" t="s">
        <v>917</v>
      </c>
      <c r="L2582" s="1" t="s">
        <v>1865</v>
      </c>
      <c r="M2582" s="1"/>
      <c r="N2582" s="1"/>
      <c r="O2582" s="1"/>
      <c r="P2582" s="40">
        <v>117.85</v>
      </c>
      <c r="Q2582" s="37" t="str">
        <f>IF(C2582="ForthPoint","ForthPoint",IF(D2582="Intercompany",_xlfn.XLOOKUP(E2582,'Dept Lookup'!B:B,'Dept Lookup'!A:A),Modified!D2582))</f>
        <v>Data Engineering</v>
      </c>
      <c r="R2582" t="str">
        <f t="shared" si="204"/>
        <v>Visa</v>
      </c>
      <c r="S2582" s="1" t="s">
        <v>707</v>
      </c>
      <c r="T2582">
        <f t="shared" si="205"/>
        <v>0</v>
      </c>
      <c r="U2582" s="25" t="str">
        <f>IF(K2582&gt;0,K2582,_xlfn.XLOOKUP(M2582,'Client Lookup'!L:L,'Client Lookup'!N:N))</f>
        <v>31318</v>
      </c>
      <c r="V2582" t="str">
        <f>_xlfn.XLOOKUP(_xlfn.NUMBERVALUE(U2582),'Project Lookup'!X:X,'Project Lookup'!B:B)</f>
        <v>NextGen Solutions</v>
      </c>
      <c r="X2582" t="str">
        <f t="shared" si="206"/>
        <v>11 Visa : 1246 NextGen Solutions</v>
      </c>
      <c r="Y2582" t="str">
        <f t="shared" si="207"/>
        <v>11 Visa</v>
      </c>
      <c r="Z2582" t="str">
        <f t="shared" si="203"/>
        <v>11 Visa</v>
      </c>
      <c r="AA2582" t="str">
        <f>_xlfn.XLOOKUP(Z2582,'Client Lookup'!A:A,'Client Lookup'!C:C)</f>
        <v>Visa</v>
      </c>
      <c r="AC2582" t="e">
        <f>_xlfn.XLOOKUP(K2582,'Results vs Forecast'!K:K,'Results vs Forecast'!K:K)</f>
        <v>#N/A</v>
      </c>
    </row>
    <row r="2583" spans="1:29" hidden="1">
      <c r="A2583" s="39"/>
      <c r="B2583" s="1" t="s">
        <v>700</v>
      </c>
      <c r="C2583" s="1" t="s">
        <v>1370</v>
      </c>
      <c r="D2583" s="1" t="s">
        <v>17</v>
      </c>
      <c r="E2583" s="1" t="s">
        <v>17</v>
      </c>
      <c r="F2583" s="2">
        <v>45535</v>
      </c>
      <c r="G2583" s="2">
        <v>45505</v>
      </c>
      <c r="H2583" s="1" t="s">
        <v>6417</v>
      </c>
      <c r="I2583" s="1" t="s">
        <v>6418</v>
      </c>
      <c r="J2583" s="1" t="s">
        <v>799</v>
      </c>
      <c r="K2583" s="1" t="s">
        <v>797</v>
      </c>
      <c r="L2583" s="1" t="s">
        <v>3338</v>
      </c>
      <c r="M2583" s="1"/>
      <c r="N2583" s="1"/>
      <c r="O2583" s="1"/>
      <c r="P2583" s="40">
        <v>160.07451315138644</v>
      </c>
      <c r="Q2583" s="37" t="str">
        <f>IF(C2583="ForthPoint","ForthPoint",IF(D2583="Intercompany",_xlfn.XLOOKUP(E2583,'Dept Lookup'!B:B,'Dept Lookup'!A:A),Modified!D2583))</f>
        <v>Data Engineering</v>
      </c>
      <c r="R2583" t="str">
        <f t="shared" si="204"/>
        <v>Fedefarma</v>
      </c>
      <c r="S2583" s="1" t="s">
        <v>707</v>
      </c>
      <c r="T2583">
        <f t="shared" si="205"/>
        <v>0</v>
      </c>
      <c r="U2583" s="25" t="str">
        <f>IF(K2583&gt;0,K2583,_xlfn.XLOOKUP(M2583,'Client Lookup'!L:L,'Client Lookup'!N:N))</f>
        <v>28678</v>
      </c>
      <c r="V2583" t="str">
        <f>_xlfn.XLOOKUP(_xlfn.NUMBERVALUE(U2583),'Project Lookup'!X:X,'Project Lookup'!B:B)</f>
        <v>Fedefarma: Landing Zone Assessment &amp; Recommendation Phase</v>
      </c>
      <c r="X2583" t="str">
        <f t="shared" si="206"/>
        <v>456 ICC in Montevideo represents Blend360 : 1166 Fedefarma: Landing Zone Assessment &amp; Recommendation Phase</v>
      </c>
      <c r="Y2583" t="str">
        <f t="shared" si="207"/>
        <v>456 ICC in Montevideo represents Blend360</v>
      </c>
      <c r="Z2583" t="str">
        <f t="shared" si="203"/>
        <v>456 ICC in Montevideo represents Blend360</v>
      </c>
      <c r="AA2583" t="str">
        <f>_xlfn.XLOOKUP(Z2583,'Client Lookup'!A:A,'Client Lookup'!C:C)</f>
        <v>Fedefarma</v>
      </c>
      <c r="AC2583" t="e">
        <f>_xlfn.XLOOKUP(K2583,'Results vs Forecast'!K:K,'Results vs Forecast'!K:K)</f>
        <v>#N/A</v>
      </c>
    </row>
    <row r="2584" spans="1:29" hidden="1">
      <c r="A2584" s="39"/>
      <c r="B2584" s="1" t="s">
        <v>700</v>
      </c>
      <c r="C2584" s="1" t="s">
        <v>1370</v>
      </c>
      <c r="D2584" s="1" t="s">
        <v>17</v>
      </c>
      <c r="E2584" s="1" t="s">
        <v>17</v>
      </c>
      <c r="F2584" s="2">
        <v>45535</v>
      </c>
      <c r="G2584" s="2">
        <v>45505</v>
      </c>
      <c r="H2584" s="1" t="s">
        <v>6419</v>
      </c>
      <c r="I2584" s="1" t="s">
        <v>6420</v>
      </c>
      <c r="J2584" s="1" t="s">
        <v>644</v>
      </c>
      <c r="K2584" s="1" t="s">
        <v>888</v>
      </c>
      <c r="L2584" s="1" t="s">
        <v>3388</v>
      </c>
      <c r="M2584" s="1"/>
      <c r="N2584" s="1"/>
      <c r="O2584" s="1"/>
      <c r="P2584" s="40">
        <v>560.2607960298526</v>
      </c>
      <c r="Q2584" s="37" t="str">
        <f>IF(C2584="ForthPoint","ForthPoint",IF(D2584="Intercompany",_xlfn.XLOOKUP(E2584,'Dept Lookup'!B:B,'Dept Lookup'!A:A),Modified!D2584))</f>
        <v>Data Engineering</v>
      </c>
      <c r="R2584" t="str">
        <f t="shared" si="204"/>
        <v>The Blackstone Group</v>
      </c>
      <c r="S2584" s="1" t="s">
        <v>707</v>
      </c>
      <c r="T2584">
        <f t="shared" si="205"/>
        <v>0</v>
      </c>
      <c r="U2584" s="25" t="str">
        <f>IF(K2584&gt;0,K2584,_xlfn.XLOOKUP(M2584,'Client Lookup'!L:L,'Client Lookup'!N:N))</f>
        <v>34751</v>
      </c>
      <c r="V2584" t="str">
        <f>_xlfn.XLOOKUP(_xlfn.NUMBERVALUE(U2584),'Project Lookup'!X:X,'Project Lookup'!B:B)</f>
        <v>Blackstone - SOW#19 - Exec Office Team (.Net)</v>
      </c>
      <c r="X2584" t="str">
        <f t="shared" si="206"/>
        <v>468 Blackstone Inc. : 1329 Blackstone - SOW#19 - Exec Office Team (.Net)</v>
      </c>
      <c r="Y2584" t="str">
        <f t="shared" si="207"/>
        <v>468 Blackstone Inc.</v>
      </c>
      <c r="Z2584" t="str">
        <f t="shared" ref="Z2584:Z2647" si="208">IF(LEFT(Y2584,3)="ICC",IFERROR(_xlfn.TEXTAFTER(Y2584,"ICC "),Y2584),Y2584)</f>
        <v>468 Blackstone Inc.</v>
      </c>
      <c r="AA2584" t="str">
        <f>_xlfn.XLOOKUP(Z2584,'Client Lookup'!A:A,'Client Lookup'!C:C)</f>
        <v>The Blackstone Group</v>
      </c>
      <c r="AC2584" t="e">
        <f>_xlfn.XLOOKUP(K2584,'Results vs Forecast'!K:K,'Results vs Forecast'!K:K)</f>
        <v>#N/A</v>
      </c>
    </row>
    <row r="2585" spans="1:29" hidden="1">
      <c r="A2585" s="39"/>
      <c r="B2585" s="1" t="s">
        <v>700</v>
      </c>
      <c r="C2585" s="1" t="s">
        <v>1370</v>
      </c>
      <c r="D2585" s="1" t="s">
        <v>17</v>
      </c>
      <c r="E2585" s="1" t="s">
        <v>17</v>
      </c>
      <c r="F2585" s="2">
        <v>45535</v>
      </c>
      <c r="G2585" s="2">
        <v>45505</v>
      </c>
      <c r="H2585" s="1" t="s">
        <v>6421</v>
      </c>
      <c r="I2585" s="1" t="s">
        <v>6422</v>
      </c>
      <c r="J2585" s="1" t="s">
        <v>637</v>
      </c>
      <c r="K2585" s="1" t="s">
        <v>893</v>
      </c>
      <c r="L2585" s="1" t="s">
        <v>3465</v>
      </c>
      <c r="M2585" s="1"/>
      <c r="N2585" s="1"/>
      <c r="O2585" s="1"/>
      <c r="P2585" s="40">
        <v>536.24961905714463</v>
      </c>
      <c r="Q2585" s="37" t="str">
        <f>IF(C2585="ForthPoint","ForthPoint",IF(D2585="Intercompany",_xlfn.XLOOKUP(E2585,'Dept Lookup'!B:B,'Dept Lookup'!A:A),Modified!D2585))</f>
        <v>Data Engineering</v>
      </c>
      <c r="R2585" t="str">
        <f t="shared" si="204"/>
        <v>The Blackstone Group</v>
      </c>
      <c r="S2585" s="1" t="s">
        <v>707</v>
      </c>
      <c r="T2585">
        <f t="shared" si="205"/>
        <v>0</v>
      </c>
      <c r="U2585" s="25" t="str">
        <f>IF(K2585&gt;0,K2585,_xlfn.XLOOKUP(M2585,'Client Lookup'!L:L,'Client Lookup'!N:N))</f>
        <v>25544</v>
      </c>
      <c r="V2585" t="str">
        <f>_xlfn.XLOOKUP(_xlfn.NUMBERVALUE(U2585),'Project Lookup'!X:X,'Project Lookup'!B:B)</f>
        <v>Blackstone SOW#14 - Data Engineering Team</v>
      </c>
      <c r="X2585" t="str">
        <f t="shared" si="206"/>
        <v>468 Blackstone Inc. : 1013 Blackstone SOW#14 - Data Engineering Team</v>
      </c>
      <c r="Y2585" t="str">
        <f t="shared" si="207"/>
        <v>468 Blackstone Inc.</v>
      </c>
      <c r="Z2585" t="str">
        <f t="shared" si="208"/>
        <v>468 Blackstone Inc.</v>
      </c>
      <c r="AA2585" t="str">
        <f>_xlfn.XLOOKUP(Z2585,'Client Lookup'!A:A,'Client Lookup'!C:C)</f>
        <v>The Blackstone Group</v>
      </c>
      <c r="AC2585" t="e">
        <f>_xlfn.XLOOKUP(K2585,'Results vs Forecast'!K:K,'Results vs Forecast'!K:K)</f>
        <v>#N/A</v>
      </c>
    </row>
    <row r="2586" spans="1:29" hidden="1">
      <c r="A2586" s="39"/>
      <c r="B2586" s="1" t="s">
        <v>700</v>
      </c>
      <c r="C2586" s="1" t="s">
        <v>1370</v>
      </c>
      <c r="D2586" s="1" t="s">
        <v>17</v>
      </c>
      <c r="E2586" s="1" t="s">
        <v>17</v>
      </c>
      <c r="F2586" s="2">
        <v>45535</v>
      </c>
      <c r="G2586" s="2">
        <v>45505</v>
      </c>
      <c r="H2586" s="1" t="s">
        <v>6423</v>
      </c>
      <c r="I2586" s="1" t="s">
        <v>6424</v>
      </c>
      <c r="J2586" s="1" t="s">
        <v>617</v>
      </c>
      <c r="K2586" s="1" t="s">
        <v>860</v>
      </c>
      <c r="L2586" s="1" t="s">
        <v>2892</v>
      </c>
      <c r="M2586" s="1"/>
      <c r="N2586" s="1"/>
      <c r="O2586" s="1"/>
      <c r="P2586" s="40">
        <v>210.0977985111947</v>
      </c>
      <c r="Q2586" s="37" t="str">
        <f>IF(C2586="ForthPoint","ForthPoint",IF(D2586="Intercompany",_xlfn.XLOOKUP(E2586,'Dept Lookup'!B:B,'Dept Lookup'!A:A),Modified!D2586))</f>
        <v>Data Engineering</v>
      </c>
      <c r="R2586" t="str">
        <f t="shared" si="204"/>
        <v>Roku</v>
      </c>
      <c r="S2586" s="1" t="s">
        <v>707</v>
      </c>
      <c r="T2586">
        <f t="shared" si="205"/>
        <v>0</v>
      </c>
      <c r="U2586" s="25" t="str">
        <f>IF(K2586&gt;0,K2586,_xlfn.XLOOKUP(M2586,'Client Lookup'!L:L,'Client Lookup'!N:N))</f>
        <v>25138</v>
      </c>
      <c r="V2586" t="str">
        <f>_xlfn.XLOOKUP(_xlfn.NUMBERVALUE(U2586),'Project Lookup'!X:X,'Project Lookup'!B:B)</f>
        <v>SOW#1 2024 - DE &amp; BI Team</v>
      </c>
      <c r="X2586" t="str">
        <f t="shared" si="206"/>
        <v>459 Roku Inc. : 966 SOW#1 2024 - DE &amp; BI Team</v>
      </c>
      <c r="Y2586" t="str">
        <f t="shared" si="207"/>
        <v>459 Roku Inc.</v>
      </c>
      <c r="Z2586" t="str">
        <f t="shared" si="208"/>
        <v>459 Roku Inc.</v>
      </c>
      <c r="AA2586" t="str">
        <f>_xlfn.XLOOKUP(Z2586,'Client Lookup'!A:A,'Client Lookup'!C:C)</f>
        <v>Roku</v>
      </c>
      <c r="AC2586" t="e">
        <f>_xlfn.XLOOKUP(K2586,'Results vs Forecast'!K:K,'Results vs Forecast'!K:K)</f>
        <v>#N/A</v>
      </c>
    </row>
    <row r="2587" spans="1:29" hidden="1">
      <c r="A2587" s="39"/>
      <c r="B2587" s="1" t="s">
        <v>700</v>
      </c>
      <c r="C2587" s="1" t="s">
        <v>701</v>
      </c>
      <c r="D2587" s="1" t="s">
        <v>17</v>
      </c>
      <c r="E2587" s="1" t="s">
        <v>17</v>
      </c>
      <c r="F2587" s="2">
        <v>45535</v>
      </c>
      <c r="G2587" s="2">
        <v>45505</v>
      </c>
      <c r="H2587" s="1" t="s">
        <v>6425</v>
      </c>
      <c r="I2587" s="1" t="s">
        <v>6426</v>
      </c>
      <c r="J2587" s="1" t="s">
        <v>581</v>
      </c>
      <c r="K2587" s="1" t="s">
        <v>831</v>
      </c>
      <c r="L2587" s="1" t="s">
        <v>2849</v>
      </c>
      <c r="M2587" s="1"/>
      <c r="N2587" s="1"/>
      <c r="O2587" s="1" t="s">
        <v>1369</v>
      </c>
      <c r="P2587" s="40">
        <v>65676.479999999996</v>
      </c>
      <c r="Q2587" s="37" t="str">
        <f>IF(C2587="ForthPoint","ForthPoint",IF(D2587="Intercompany",_xlfn.XLOOKUP(E2587,'Dept Lookup'!B:B,'Dept Lookup'!A:A),Modified!D2587))</f>
        <v>Data Engineering</v>
      </c>
      <c r="R2587" t="str">
        <f t="shared" si="204"/>
        <v>LinkedIn</v>
      </c>
      <c r="S2587" s="1" t="s">
        <v>707</v>
      </c>
      <c r="T2587">
        <f t="shared" si="205"/>
        <v>0</v>
      </c>
      <c r="U2587" s="25" t="str">
        <f>IF(K2587&gt;0,K2587,_xlfn.XLOOKUP(M2587,'Client Lookup'!L:L,'Client Lookup'!N:N))</f>
        <v>34004</v>
      </c>
      <c r="V2587" t="str">
        <f>_xlfn.XLOOKUP(_xlfn.NUMBERVALUE(U2587),'Project Lookup'!X:X,'Project Lookup'!B:B)</f>
        <v>LinkedIn FY2025H1 Datawatch Extension (Anu/Jenee)_R1 Renewal</v>
      </c>
      <c r="X2587" t="str">
        <f t="shared" si="206"/>
        <v>169 LinkedIn Corporation : 1305 LinkedIn FY2025H1 Datawatch Extension (Anu/Jenee)_R1 Renewal</v>
      </c>
      <c r="Y2587" t="str">
        <f t="shared" si="207"/>
        <v>169 LinkedIn Corporation</v>
      </c>
      <c r="Z2587" t="str">
        <f t="shared" si="208"/>
        <v>169 LinkedIn Corporation</v>
      </c>
      <c r="AA2587" t="str">
        <f>_xlfn.XLOOKUP(Z2587,'Client Lookup'!A:A,'Client Lookup'!C:C)</f>
        <v>LinkedIn</v>
      </c>
      <c r="AC2587" t="e">
        <f>_xlfn.XLOOKUP(K2587,'Results vs Forecast'!K:K,'Results vs Forecast'!K:K)</f>
        <v>#N/A</v>
      </c>
    </row>
    <row r="2588" spans="1:29" hidden="1">
      <c r="A2588" s="39"/>
      <c r="B2588" s="1" t="s">
        <v>700</v>
      </c>
      <c r="C2588" s="1" t="s">
        <v>1370</v>
      </c>
      <c r="D2588" s="1" t="s">
        <v>17</v>
      </c>
      <c r="E2588" s="1" t="s">
        <v>17</v>
      </c>
      <c r="F2588" s="2">
        <v>45535</v>
      </c>
      <c r="G2588" s="2">
        <v>45505</v>
      </c>
      <c r="H2588" s="1" t="s">
        <v>6427</v>
      </c>
      <c r="I2588" s="1" t="s">
        <v>6428</v>
      </c>
      <c r="J2588" s="1" t="s">
        <v>621</v>
      </c>
      <c r="K2588" s="1" t="s">
        <v>861</v>
      </c>
      <c r="L2588" s="1" t="s">
        <v>3500</v>
      </c>
      <c r="M2588" s="1"/>
      <c r="N2588" s="1"/>
      <c r="O2588" s="1"/>
      <c r="P2588" s="40">
        <v>231.10770228969028</v>
      </c>
      <c r="Q2588" s="37" t="str">
        <f>IF(C2588="ForthPoint","ForthPoint",IF(D2588="Intercompany",_xlfn.XLOOKUP(E2588,'Dept Lookup'!B:B,'Dept Lookup'!A:A),Modified!D2588))</f>
        <v>Data Engineering</v>
      </c>
      <c r="R2588" t="str">
        <f t="shared" si="204"/>
        <v>Sincera</v>
      </c>
      <c r="S2588" s="1" t="s">
        <v>707</v>
      </c>
      <c r="T2588">
        <f t="shared" si="205"/>
        <v>0</v>
      </c>
      <c r="U2588" s="25" t="str">
        <f>IF(K2588&gt;0,K2588,_xlfn.XLOOKUP(M2588,'Client Lookup'!L:L,'Client Lookup'!N:N))</f>
        <v>25152</v>
      </c>
      <c r="V2588" t="str">
        <f>_xlfn.XLOOKUP(_xlfn.NUMBERVALUE(U2588),'Project Lookup'!X:X,'Project Lookup'!B:B)</f>
        <v>Sincera SOW 3 - Data Engineering Team</v>
      </c>
      <c r="X2588" t="str">
        <f t="shared" si="206"/>
        <v>465 Sincera Technologies LLC : 980 Sincera SOW 3 - Data Engineering Team</v>
      </c>
      <c r="Y2588" t="str">
        <f t="shared" si="207"/>
        <v>465 Sincera Technologies LLC</v>
      </c>
      <c r="Z2588" t="str">
        <f t="shared" si="208"/>
        <v>465 Sincera Technologies LLC</v>
      </c>
      <c r="AA2588" t="str">
        <f>_xlfn.XLOOKUP(Z2588,'Client Lookup'!A:A,'Client Lookup'!C:C)</f>
        <v>Sincera</v>
      </c>
      <c r="AC2588" t="e">
        <f>_xlfn.XLOOKUP(K2588,'Results vs Forecast'!K:K,'Results vs Forecast'!K:K)</f>
        <v>#N/A</v>
      </c>
    </row>
    <row r="2589" spans="1:29" hidden="1">
      <c r="A2589" s="39"/>
      <c r="B2589" s="1" t="s">
        <v>700</v>
      </c>
      <c r="C2589" s="1" t="s">
        <v>1370</v>
      </c>
      <c r="D2589" s="1" t="s">
        <v>17</v>
      </c>
      <c r="E2589" s="1" t="s">
        <v>17</v>
      </c>
      <c r="F2589" s="2">
        <v>45535</v>
      </c>
      <c r="G2589" s="2">
        <v>45505</v>
      </c>
      <c r="H2589" s="1" t="s">
        <v>6429</v>
      </c>
      <c r="I2589" s="1" t="s">
        <v>6430</v>
      </c>
      <c r="J2589" s="1" t="s">
        <v>617</v>
      </c>
      <c r="K2589" s="1" t="s">
        <v>860</v>
      </c>
      <c r="L2589" s="1" t="s">
        <v>2892</v>
      </c>
      <c r="M2589" s="1"/>
      <c r="N2589" s="1"/>
      <c r="O2589" s="1"/>
      <c r="P2589" s="40">
        <v>210.0977985111947</v>
      </c>
      <c r="Q2589" s="37" t="str">
        <f>IF(C2589="ForthPoint","ForthPoint",IF(D2589="Intercompany",_xlfn.XLOOKUP(E2589,'Dept Lookup'!B:B,'Dept Lookup'!A:A),Modified!D2589))</f>
        <v>Data Engineering</v>
      </c>
      <c r="R2589" t="str">
        <f t="shared" si="204"/>
        <v>Roku</v>
      </c>
      <c r="S2589" s="1" t="s">
        <v>707</v>
      </c>
      <c r="T2589">
        <f t="shared" si="205"/>
        <v>0</v>
      </c>
      <c r="U2589" s="25" t="str">
        <f>IF(K2589&gt;0,K2589,_xlfn.XLOOKUP(M2589,'Client Lookup'!L:L,'Client Lookup'!N:N))</f>
        <v>25138</v>
      </c>
      <c r="V2589" t="str">
        <f>_xlfn.XLOOKUP(_xlfn.NUMBERVALUE(U2589),'Project Lookup'!X:X,'Project Lookup'!B:B)</f>
        <v>SOW#1 2024 - DE &amp; BI Team</v>
      </c>
      <c r="X2589" t="str">
        <f t="shared" si="206"/>
        <v>459 Roku Inc. : 966 SOW#1 2024 - DE &amp; BI Team</v>
      </c>
      <c r="Y2589" t="str">
        <f t="shared" si="207"/>
        <v>459 Roku Inc.</v>
      </c>
      <c r="Z2589" t="str">
        <f t="shared" si="208"/>
        <v>459 Roku Inc.</v>
      </c>
      <c r="AA2589" t="str">
        <f>_xlfn.XLOOKUP(Z2589,'Client Lookup'!A:A,'Client Lookup'!C:C)</f>
        <v>Roku</v>
      </c>
      <c r="AC2589" t="e">
        <f>_xlfn.XLOOKUP(K2589,'Results vs Forecast'!K:K,'Results vs Forecast'!K:K)</f>
        <v>#N/A</v>
      </c>
    </row>
    <row r="2590" spans="1:29" hidden="1">
      <c r="A2590" s="39"/>
      <c r="B2590" s="1" t="s">
        <v>700</v>
      </c>
      <c r="C2590" s="1" t="s">
        <v>701</v>
      </c>
      <c r="D2590" s="1" t="s">
        <v>17</v>
      </c>
      <c r="E2590" s="1" t="s">
        <v>17</v>
      </c>
      <c r="F2590" s="2">
        <v>45535</v>
      </c>
      <c r="G2590" s="2">
        <v>45505</v>
      </c>
      <c r="H2590" s="1" t="s">
        <v>6431</v>
      </c>
      <c r="I2590" s="1" t="s">
        <v>6432</v>
      </c>
      <c r="J2590" s="1" t="s">
        <v>648</v>
      </c>
      <c r="K2590" s="1" t="s">
        <v>900</v>
      </c>
      <c r="L2590" s="1" t="s">
        <v>2254</v>
      </c>
      <c r="M2590" s="1"/>
      <c r="N2590" s="1"/>
      <c r="O2590" s="1"/>
      <c r="P2590" s="40">
        <v>28665.87</v>
      </c>
      <c r="Q2590" s="37" t="str">
        <f>IF(C2590="ForthPoint","ForthPoint",IF(D2590="Intercompany",_xlfn.XLOOKUP(E2590,'Dept Lookup'!B:B,'Dept Lookup'!A:A),Modified!D2590))</f>
        <v>Data Engineering</v>
      </c>
      <c r="R2590" t="str">
        <f t="shared" si="204"/>
        <v>UDX</v>
      </c>
      <c r="S2590" s="1" t="s">
        <v>707</v>
      </c>
      <c r="T2590">
        <f t="shared" si="205"/>
        <v>0</v>
      </c>
      <c r="U2590" s="25" t="str">
        <f>IF(K2590&gt;0,K2590,_xlfn.XLOOKUP(M2590,'Client Lookup'!L:L,'Client Lookup'!N:N))</f>
        <v>25978</v>
      </c>
      <c r="V2590" t="str">
        <f>_xlfn.XLOOKUP(_xlfn.NUMBERVALUE(U2590),'Project Lookup'!X:X,'Project Lookup'!B:B)</f>
        <v>GMAT Data Governance - Phase 2</v>
      </c>
      <c r="X2590" t="str">
        <f t="shared" si="206"/>
        <v>362 Universal Parks &amp; Resorts : 1038 GMAT Data Governance - Phase 2</v>
      </c>
      <c r="Y2590" t="str">
        <f t="shared" si="207"/>
        <v>362 Universal Parks &amp; Resorts</v>
      </c>
      <c r="Z2590" t="str">
        <f t="shared" si="208"/>
        <v>362 Universal Parks &amp; Resorts</v>
      </c>
      <c r="AA2590" t="str">
        <f>_xlfn.XLOOKUP(Z2590,'Client Lookup'!A:A,'Client Lookup'!C:C)</f>
        <v>UDX</v>
      </c>
      <c r="AC2590" t="e">
        <f>_xlfn.XLOOKUP(K2590,'Results vs Forecast'!K:K,'Results vs Forecast'!K:K)</f>
        <v>#N/A</v>
      </c>
    </row>
    <row r="2591" spans="1:29" hidden="1">
      <c r="A2591" s="39"/>
      <c r="B2591" s="1" t="s">
        <v>700</v>
      </c>
      <c r="C2591" s="1" t="s">
        <v>1370</v>
      </c>
      <c r="D2591" s="1" t="s">
        <v>17</v>
      </c>
      <c r="E2591" s="1" t="s">
        <v>17</v>
      </c>
      <c r="F2591" s="2">
        <v>45535</v>
      </c>
      <c r="G2591" s="2">
        <v>45505</v>
      </c>
      <c r="H2591" s="1" t="s">
        <v>6433</v>
      </c>
      <c r="I2591" s="1" t="s">
        <v>6434</v>
      </c>
      <c r="J2591" s="1" t="s">
        <v>812</v>
      </c>
      <c r="K2591" s="1" t="s">
        <v>795</v>
      </c>
      <c r="L2591" s="1" t="s">
        <v>3324</v>
      </c>
      <c r="M2591" s="1"/>
      <c r="N2591" s="1"/>
      <c r="O2591" s="1"/>
      <c r="P2591" s="40">
        <v>630.29339553358409</v>
      </c>
      <c r="Q2591" s="37" t="str">
        <f>IF(C2591="ForthPoint","ForthPoint",IF(D2591="Intercompany",_xlfn.XLOOKUP(E2591,'Dept Lookup'!B:B,'Dept Lookup'!A:A),Modified!D2591))</f>
        <v>Data Engineering</v>
      </c>
      <c r="R2591" t="str">
        <f t="shared" si="204"/>
        <v>Globalization Partners</v>
      </c>
      <c r="S2591" s="1" t="s">
        <v>707</v>
      </c>
      <c r="T2591">
        <f t="shared" si="205"/>
        <v>0</v>
      </c>
      <c r="U2591" s="25" t="str">
        <f>IF(K2591&gt;0,K2591,_xlfn.XLOOKUP(M2591,'Client Lookup'!L:L,'Client Lookup'!N:N))</f>
        <v>35885</v>
      </c>
      <c r="V2591" t="str">
        <f>_xlfn.XLOOKUP(_xlfn.NUMBERVALUE(U2591),'Project Lookup'!X:X,'Project Lookup'!B:B)</f>
        <v>Globalization Partners SOW #41 - Data Engineering Team Renewal</v>
      </c>
      <c r="X2591" t="str">
        <f t="shared" si="206"/>
        <v>460 Globalization Partners Inc. : 1349 Globalization Partners SOW #41 - Data Engineering Team Renewal</v>
      </c>
      <c r="Y2591" t="str">
        <f t="shared" si="207"/>
        <v>460 Globalization Partners Inc.</v>
      </c>
      <c r="Z2591" t="str">
        <f t="shared" si="208"/>
        <v>460 Globalization Partners Inc.</v>
      </c>
      <c r="AA2591" t="str">
        <f>_xlfn.XLOOKUP(Z2591,'Client Lookup'!A:A,'Client Lookup'!C:C)</f>
        <v>Globalization Partners</v>
      </c>
      <c r="AC2591" t="e">
        <f>_xlfn.XLOOKUP(K2591,'Results vs Forecast'!K:K,'Results vs Forecast'!K:K)</f>
        <v>#N/A</v>
      </c>
    </row>
    <row r="2592" spans="1:29" hidden="1">
      <c r="A2592" s="39"/>
      <c r="B2592" s="1" t="s">
        <v>700</v>
      </c>
      <c r="C2592" s="1" t="s">
        <v>1370</v>
      </c>
      <c r="D2592" s="1" t="s">
        <v>17</v>
      </c>
      <c r="E2592" s="1" t="s">
        <v>17</v>
      </c>
      <c r="F2592" s="2">
        <v>45535</v>
      </c>
      <c r="G2592" s="2">
        <v>45505</v>
      </c>
      <c r="H2592" s="1" t="s">
        <v>6435</v>
      </c>
      <c r="I2592" s="1" t="s">
        <v>6436</v>
      </c>
      <c r="J2592" s="1" t="s">
        <v>645</v>
      </c>
      <c r="K2592" s="1" t="s">
        <v>891</v>
      </c>
      <c r="L2592" s="1" t="s">
        <v>3332</v>
      </c>
      <c r="M2592" s="1"/>
      <c r="N2592" s="1"/>
      <c r="O2592" s="1"/>
      <c r="P2592" s="40">
        <v>560.2607960298526</v>
      </c>
      <c r="Q2592" s="37" t="str">
        <f>IF(C2592="ForthPoint","ForthPoint",IF(D2592="Intercompany",_xlfn.XLOOKUP(E2592,'Dept Lookup'!B:B,'Dept Lookup'!A:A),Modified!D2592))</f>
        <v>Data Engineering</v>
      </c>
      <c r="R2592" t="str">
        <f t="shared" si="204"/>
        <v>The Blackstone Group</v>
      </c>
      <c r="S2592" s="1" t="s">
        <v>707</v>
      </c>
      <c r="T2592">
        <f t="shared" si="205"/>
        <v>0</v>
      </c>
      <c r="U2592" s="25" t="str">
        <f>IF(K2592&gt;0,K2592,_xlfn.XLOOKUP(M2592,'Client Lookup'!L:L,'Client Lookup'!N:N))</f>
        <v>25160</v>
      </c>
      <c r="V2592" t="str">
        <f>_xlfn.XLOOKUP(_xlfn.NUMBERVALUE(U2592),'Project Lookup'!X:X,'Project Lookup'!B:B)</f>
        <v>Blackstone SOW #12</v>
      </c>
      <c r="X2592" t="str">
        <f t="shared" si="206"/>
        <v>468 Blackstone Inc. : 988 Blackstone SOW #12</v>
      </c>
      <c r="Y2592" t="str">
        <f t="shared" si="207"/>
        <v>468 Blackstone Inc.</v>
      </c>
      <c r="Z2592" t="str">
        <f t="shared" si="208"/>
        <v>468 Blackstone Inc.</v>
      </c>
      <c r="AA2592" t="str">
        <f>_xlfn.XLOOKUP(Z2592,'Client Lookup'!A:A,'Client Lookup'!C:C)</f>
        <v>The Blackstone Group</v>
      </c>
      <c r="AC2592" t="e">
        <f>_xlfn.XLOOKUP(K2592,'Results vs Forecast'!K:K,'Results vs Forecast'!K:K)</f>
        <v>#N/A</v>
      </c>
    </row>
    <row r="2593" spans="1:29" hidden="1">
      <c r="A2593" s="39"/>
      <c r="B2593" s="1" t="s">
        <v>700</v>
      </c>
      <c r="C2593" s="1" t="s">
        <v>1370</v>
      </c>
      <c r="D2593" s="1" t="s">
        <v>17</v>
      </c>
      <c r="E2593" s="1" t="s">
        <v>17</v>
      </c>
      <c r="F2593" s="2">
        <v>45535</v>
      </c>
      <c r="G2593" s="2">
        <v>45505</v>
      </c>
      <c r="H2593" s="1" t="s">
        <v>6437</v>
      </c>
      <c r="I2593" s="1" t="s">
        <v>6438</v>
      </c>
      <c r="J2593" s="1" t="s">
        <v>617</v>
      </c>
      <c r="K2593" s="1" t="s">
        <v>860</v>
      </c>
      <c r="L2593" s="1" t="s">
        <v>2892</v>
      </c>
      <c r="M2593" s="1"/>
      <c r="N2593" s="1"/>
      <c r="O2593" s="1"/>
      <c r="P2593" s="40">
        <v>480.22353945415932</v>
      </c>
      <c r="Q2593" s="37" t="str">
        <f>IF(C2593="ForthPoint","ForthPoint",IF(D2593="Intercompany",_xlfn.XLOOKUP(E2593,'Dept Lookup'!B:B,'Dept Lookup'!A:A),Modified!D2593))</f>
        <v>Data Engineering</v>
      </c>
      <c r="R2593" t="str">
        <f t="shared" si="204"/>
        <v>Roku</v>
      </c>
      <c r="S2593" s="1" t="s">
        <v>707</v>
      </c>
      <c r="T2593">
        <f t="shared" si="205"/>
        <v>0</v>
      </c>
      <c r="U2593" s="25" t="str">
        <f>IF(K2593&gt;0,K2593,_xlfn.XLOOKUP(M2593,'Client Lookup'!L:L,'Client Lookup'!N:N))</f>
        <v>25138</v>
      </c>
      <c r="V2593" t="str">
        <f>_xlfn.XLOOKUP(_xlfn.NUMBERVALUE(U2593),'Project Lookup'!X:X,'Project Lookup'!B:B)</f>
        <v>SOW#1 2024 - DE &amp; BI Team</v>
      </c>
      <c r="X2593" t="str">
        <f t="shared" si="206"/>
        <v>459 Roku Inc. : 966 SOW#1 2024 - DE &amp; BI Team</v>
      </c>
      <c r="Y2593" t="str">
        <f t="shared" si="207"/>
        <v>459 Roku Inc.</v>
      </c>
      <c r="Z2593" t="str">
        <f t="shared" si="208"/>
        <v>459 Roku Inc.</v>
      </c>
      <c r="AA2593" t="str">
        <f>_xlfn.XLOOKUP(Z2593,'Client Lookup'!A:A,'Client Lookup'!C:C)</f>
        <v>Roku</v>
      </c>
      <c r="AC2593" t="e">
        <f>_xlfn.XLOOKUP(K2593,'Results vs Forecast'!K:K,'Results vs Forecast'!K:K)</f>
        <v>#N/A</v>
      </c>
    </row>
    <row r="2594" spans="1:29" hidden="1">
      <c r="A2594" s="39"/>
      <c r="B2594" s="1" t="s">
        <v>700</v>
      </c>
      <c r="C2594" s="1" t="s">
        <v>1370</v>
      </c>
      <c r="D2594" s="1" t="s">
        <v>17</v>
      </c>
      <c r="E2594" s="1" t="s">
        <v>17</v>
      </c>
      <c r="F2594" s="2">
        <v>45535</v>
      </c>
      <c r="G2594" s="2">
        <v>45505</v>
      </c>
      <c r="H2594" s="1" t="s">
        <v>6439</v>
      </c>
      <c r="I2594" s="1" t="s">
        <v>6440</v>
      </c>
      <c r="J2594" s="1" t="s">
        <v>617</v>
      </c>
      <c r="K2594" s="1" t="s">
        <v>860</v>
      </c>
      <c r="L2594" s="1" t="s">
        <v>2892</v>
      </c>
      <c r="M2594" s="1"/>
      <c r="N2594" s="1"/>
      <c r="O2594" s="1"/>
      <c r="P2594" s="40">
        <v>210.0977985111947</v>
      </c>
      <c r="Q2594" s="37" t="str">
        <f>IF(C2594="ForthPoint","ForthPoint",IF(D2594="Intercompany",_xlfn.XLOOKUP(E2594,'Dept Lookup'!B:B,'Dept Lookup'!A:A),Modified!D2594))</f>
        <v>Data Engineering</v>
      </c>
      <c r="R2594" t="str">
        <f t="shared" si="204"/>
        <v>Roku</v>
      </c>
      <c r="S2594" s="1" t="s">
        <v>707</v>
      </c>
      <c r="T2594">
        <f t="shared" si="205"/>
        <v>0</v>
      </c>
      <c r="U2594" s="25" t="str">
        <f>IF(K2594&gt;0,K2594,_xlfn.XLOOKUP(M2594,'Client Lookup'!L:L,'Client Lookup'!N:N))</f>
        <v>25138</v>
      </c>
      <c r="V2594" t="str">
        <f>_xlfn.XLOOKUP(_xlfn.NUMBERVALUE(U2594),'Project Lookup'!X:X,'Project Lookup'!B:B)</f>
        <v>SOW#1 2024 - DE &amp; BI Team</v>
      </c>
      <c r="X2594" t="str">
        <f t="shared" si="206"/>
        <v>459 Roku Inc. : 966 SOW#1 2024 - DE &amp; BI Team</v>
      </c>
      <c r="Y2594" t="str">
        <f t="shared" si="207"/>
        <v>459 Roku Inc.</v>
      </c>
      <c r="Z2594" t="str">
        <f t="shared" si="208"/>
        <v>459 Roku Inc.</v>
      </c>
      <c r="AA2594" t="str">
        <f>_xlfn.XLOOKUP(Z2594,'Client Lookup'!A:A,'Client Lookup'!C:C)</f>
        <v>Roku</v>
      </c>
      <c r="AC2594" t="e">
        <f>_xlfn.XLOOKUP(K2594,'Results vs Forecast'!K:K,'Results vs Forecast'!K:K)</f>
        <v>#N/A</v>
      </c>
    </row>
    <row r="2595" spans="1:29" hidden="1">
      <c r="A2595" s="39"/>
      <c r="B2595" s="1" t="s">
        <v>700</v>
      </c>
      <c r="C2595" s="1" t="s">
        <v>1370</v>
      </c>
      <c r="D2595" s="1" t="s">
        <v>17</v>
      </c>
      <c r="E2595" s="1" t="s">
        <v>17</v>
      </c>
      <c r="F2595" s="2">
        <v>45535</v>
      </c>
      <c r="G2595" s="2">
        <v>45505</v>
      </c>
      <c r="H2595" s="1" t="s">
        <v>6441</v>
      </c>
      <c r="I2595" s="1" t="s">
        <v>6442</v>
      </c>
      <c r="J2595" s="1" t="s">
        <v>645</v>
      </c>
      <c r="K2595" s="1" t="s">
        <v>891</v>
      </c>
      <c r="L2595" s="1" t="s">
        <v>3332</v>
      </c>
      <c r="M2595" s="1"/>
      <c r="N2595" s="1"/>
      <c r="O2595" s="1"/>
      <c r="P2595" s="40">
        <v>480.22353945415932</v>
      </c>
      <c r="Q2595" s="37" t="str">
        <f>IF(C2595="ForthPoint","ForthPoint",IF(D2595="Intercompany",_xlfn.XLOOKUP(E2595,'Dept Lookup'!B:B,'Dept Lookup'!A:A),Modified!D2595))</f>
        <v>Data Engineering</v>
      </c>
      <c r="R2595" t="str">
        <f t="shared" si="204"/>
        <v>The Blackstone Group</v>
      </c>
      <c r="S2595" s="1" t="s">
        <v>707</v>
      </c>
      <c r="T2595">
        <f t="shared" si="205"/>
        <v>0</v>
      </c>
      <c r="U2595" s="25" t="str">
        <f>IF(K2595&gt;0,K2595,_xlfn.XLOOKUP(M2595,'Client Lookup'!L:L,'Client Lookup'!N:N))</f>
        <v>25160</v>
      </c>
      <c r="V2595" t="str">
        <f>_xlfn.XLOOKUP(_xlfn.NUMBERVALUE(U2595),'Project Lookup'!X:X,'Project Lookup'!B:B)</f>
        <v>Blackstone SOW #12</v>
      </c>
      <c r="X2595" t="str">
        <f t="shared" si="206"/>
        <v>468 Blackstone Inc. : 988 Blackstone SOW #12</v>
      </c>
      <c r="Y2595" t="str">
        <f t="shared" si="207"/>
        <v>468 Blackstone Inc.</v>
      </c>
      <c r="Z2595" t="str">
        <f t="shared" si="208"/>
        <v>468 Blackstone Inc.</v>
      </c>
      <c r="AA2595" t="str">
        <f>_xlfn.XLOOKUP(Z2595,'Client Lookup'!A:A,'Client Lookup'!C:C)</f>
        <v>The Blackstone Group</v>
      </c>
      <c r="AC2595" t="e">
        <f>_xlfn.XLOOKUP(K2595,'Results vs Forecast'!K:K,'Results vs Forecast'!K:K)</f>
        <v>#N/A</v>
      </c>
    </row>
    <row r="2596" spans="1:29" hidden="1">
      <c r="A2596" s="39"/>
      <c r="B2596" s="1" t="s">
        <v>700</v>
      </c>
      <c r="C2596" s="1" t="s">
        <v>1370</v>
      </c>
      <c r="D2596" s="1" t="s">
        <v>17</v>
      </c>
      <c r="E2596" s="1" t="s">
        <v>17</v>
      </c>
      <c r="F2596" s="2">
        <v>45535</v>
      </c>
      <c r="G2596" s="2">
        <v>45505</v>
      </c>
      <c r="H2596" s="1" t="s">
        <v>6443</v>
      </c>
      <c r="I2596" s="1" t="s">
        <v>6444</v>
      </c>
      <c r="J2596" s="1" t="s">
        <v>618</v>
      </c>
      <c r="K2596" s="1" t="s">
        <v>859</v>
      </c>
      <c r="L2596" s="1" t="s">
        <v>3495</v>
      </c>
      <c r="M2596" s="1"/>
      <c r="N2596" s="1"/>
      <c r="O2596" s="1"/>
      <c r="P2596" s="40">
        <v>480.22353945415932</v>
      </c>
      <c r="Q2596" s="37" t="str">
        <f>IF(C2596="ForthPoint","ForthPoint",IF(D2596="Intercompany",_xlfn.XLOOKUP(E2596,'Dept Lookup'!B:B,'Dept Lookup'!A:A),Modified!D2596))</f>
        <v>Data Engineering</v>
      </c>
      <c r="R2596" t="str">
        <f t="shared" si="204"/>
        <v>Roku</v>
      </c>
      <c r="S2596" s="1" t="s">
        <v>707</v>
      </c>
      <c r="T2596">
        <f t="shared" si="205"/>
        <v>0</v>
      </c>
      <c r="U2596" s="25" t="str">
        <f>IF(K2596&gt;0,K2596,_xlfn.XLOOKUP(M2596,'Client Lookup'!L:L,'Client Lookup'!N:N))</f>
        <v>25140</v>
      </c>
      <c r="V2596" t="str">
        <f>_xlfn.XLOOKUP(_xlfn.NUMBERVALUE(U2596),'Project Lookup'!X:X,'Project Lookup'!B:B)</f>
        <v>Roku SOW 2 - Data Engineering Team</v>
      </c>
      <c r="X2596" t="str">
        <f t="shared" si="206"/>
        <v>459 Roku Inc. : 968 Roku SOW 2 - Data Engineering Team</v>
      </c>
      <c r="Y2596" t="str">
        <f t="shared" si="207"/>
        <v>459 Roku Inc.</v>
      </c>
      <c r="Z2596" t="str">
        <f t="shared" si="208"/>
        <v>459 Roku Inc.</v>
      </c>
      <c r="AA2596" t="str">
        <f>_xlfn.XLOOKUP(Z2596,'Client Lookup'!A:A,'Client Lookup'!C:C)</f>
        <v>Roku</v>
      </c>
      <c r="AC2596" t="e">
        <f>_xlfn.XLOOKUP(K2596,'Results vs Forecast'!K:K,'Results vs Forecast'!K:K)</f>
        <v>#N/A</v>
      </c>
    </row>
    <row r="2597" spans="1:29" hidden="1">
      <c r="A2597" s="39"/>
      <c r="B2597" s="1" t="s">
        <v>700</v>
      </c>
      <c r="C2597" s="1" t="s">
        <v>1370</v>
      </c>
      <c r="D2597" s="1" t="s">
        <v>17</v>
      </c>
      <c r="E2597" s="1" t="s">
        <v>17</v>
      </c>
      <c r="F2597" s="2">
        <v>45535</v>
      </c>
      <c r="G2597" s="2">
        <v>45505</v>
      </c>
      <c r="H2597" s="1" t="s">
        <v>6445</v>
      </c>
      <c r="I2597" s="1" t="s">
        <v>6446</v>
      </c>
      <c r="J2597" s="1" t="s">
        <v>618</v>
      </c>
      <c r="K2597" s="1" t="s">
        <v>859</v>
      </c>
      <c r="L2597" s="1" t="s">
        <v>3495</v>
      </c>
      <c r="M2597" s="1"/>
      <c r="N2597" s="1"/>
      <c r="O2597" s="1"/>
      <c r="P2597" s="40">
        <v>480.22353945415932</v>
      </c>
      <c r="Q2597" s="37" t="str">
        <f>IF(C2597="ForthPoint","ForthPoint",IF(D2597="Intercompany",_xlfn.XLOOKUP(E2597,'Dept Lookup'!B:B,'Dept Lookup'!A:A),Modified!D2597))</f>
        <v>Data Engineering</v>
      </c>
      <c r="R2597" t="str">
        <f t="shared" si="204"/>
        <v>Roku</v>
      </c>
      <c r="S2597" s="1" t="s">
        <v>707</v>
      </c>
      <c r="T2597">
        <f t="shared" si="205"/>
        <v>0</v>
      </c>
      <c r="U2597" s="25" t="str">
        <f>IF(K2597&gt;0,K2597,_xlfn.XLOOKUP(M2597,'Client Lookup'!L:L,'Client Lookup'!N:N))</f>
        <v>25140</v>
      </c>
      <c r="V2597" t="str">
        <f>_xlfn.XLOOKUP(_xlfn.NUMBERVALUE(U2597),'Project Lookup'!X:X,'Project Lookup'!B:B)</f>
        <v>Roku SOW 2 - Data Engineering Team</v>
      </c>
      <c r="X2597" t="str">
        <f t="shared" si="206"/>
        <v>459 Roku Inc. : 968 Roku SOW 2 - Data Engineering Team</v>
      </c>
      <c r="Y2597" t="str">
        <f t="shared" si="207"/>
        <v>459 Roku Inc.</v>
      </c>
      <c r="Z2597" t="str">
        <f t="shared" si="208"/>
        <v>459 Roku Inc.</v>
      </c>
      <c r="AA2597" t="str">
        <f>_xlfn.XLOOKUP(Z2597,'Client Lookup'!A:A,'Client Lookup'!C:C)</f>
        <v>Roku</v>
      </c>
      <c r="AC2597" t="e">
        <f>_xlfn.XLOOKUP(K2597,'Results vs Forecast'!K:K,'Results vs Forecast'!K:K)</f>
        <v>#N/A</v>
      </c>
    </row>
    <row r="2598" spans="1:29" hidden="1">
      <c r="A2598" s="39"/>
      <c r="B2598" s="1" t="s">
        <v>700</v>
      </c>
      <c r="C2598" s="1" t="s">
        <v>1370</v>
      </c>
      <c r="D2598" s="1" t="s">
        <v>17</v>
      </c>
      <c r="E2598" s="1" t="s">
        <v>17</v>
      </c>
      <c r="F2598" s="2">
        <v>45535</v>
      </c>
      <c r="G2598" s="2">
        <v>45505</v>
      </c>
      <c r="H2598" s="1" t="s">
        <v>6447</v>
      </c>
      <c r="I2598" s="1" t="s">
        <v>6448</v>
      </c>
      <c r="J2598" s="1" t="s">
        <v>587</v>
      </c>
      <c r="K2598" s="1" t="s">
        <v>840</v>
      </c>
      <c r="L2598" s="1" t="s">
        <v>3446</v>
      </c>
      <c r="M2598" s="1"/>
      <c r="N2598" s="1"/>
      <c r="O2598" s="1"/>
      <c r="P2598" s="40">
        <v>520.2421677420059</v>
      </c>
      <c r="Q2598" s="37" t="str">
        <f>IF(C2598="ForthPoint","ForthPoint",IF(D2598="Intercompany",_xlfn.XLOOKUP(E2598,'Dept Lookup'!B:B,'Dept Lookup'!A:A),Modified!D2598))</f>
        <v>Data Engineering</v>
      </c>
      <c r="R2598" t="str">
        <f t="shared" si="204"/>
        <v>Madhive</v>
      </c>
      <c r="S2598" s="1" t="s">
        <v>707</v>
      </c>
      <c r="T2598">
        <f t="shared" si="205"/>
        <v>0</v>
      </c>
      <c r="U2598" s="25" t="str">
        <f>IF(K2598&gt;0,K2598,_xlfn.XLOOKUP(M2598,'Client Lookup'!L:L,'Client Lookup'!N:N))</f>
        <v>26788</v>
      </c>
      <c r="V2598" t="str">
        <f>_xlfn.XLOOKUP(_xlfn.NUMBERVALUE(U2598),'Project Lookup'!X:X,'Project Lookup'!B:B)</f>
        <v>Madhive - SOW1</v>
      </c>
      <c r="X2598" t="str">
        <f t="shared" si="206"/>
        <v>482 Madhive : 1111 Madhive - SOW1</v>
      </c>
      <c r="Y2598" t="str">
        <f t="shared" si="207"/>
        <v>482 Madhive</v>
      </c>
      <c r="Z2598" t="str">
        <f t="shared" si="208"/>
        <v>482 Madhive</v>
      </c>
      <c r="AA2598" t="str">
        <f>_xlfn.XLOOKUP(Z2598,'Client Lookup'!A:A,'Client Lookup'!C:C)</f>
        <v>Madhive</v>
      </c>
      <c r="AC2598" t="e">
        <f>_xlfn.XLOOKUP(K2598,'Results vs Forecast'!K:K,'Results vs Forecast'!K:K)</f>
        <v>#N/A</v>
      </c>
    </row>
    <row r="2599" spans="1:29" hidden="1">
      <c r="A2599" s="39"/>
      <c r="B2599" s="1" t="s">
        <v>700</v>
      </c>
      <c r="C2599" s="1" t="s">
        <v>1370</v>
      </c>
      <c r="D2599" s="1" t="s">
        <v>17</v>
      </c>
      <c r="E2599" s="1" t="s">
        <v>17</v>
      </c>
      <c r="F2599" s="2">
        <v>45535</v>
      </c>
      <c r="G2599" s="2">
        <v>45505</v>
      </c>
      <c r="H2599" s="1" t="s">
        <v>6449</v>
      </c>
      <c r="I2599" s="1" t="s">
        <v>6450</v>
      </c>
      <c r="J2599" s="1" t="s">
        <v>816</v>
      </c>
      <c r="K2599" s="1" t="s">
        <v>798</v>
      </c>
      <c r="L2599" s="1" t="s">
        <v>3413</v>
      </c>
      <c r="M2599" s="1"/>
      <c r="N2599" s="1"/>
      <c r="O2599" s="1"/>
      <c r="P2599" s="40">
        <v>360.16765459061952</v>
      </c>
      <c r="Q2599" s="37" t="str">
        <f>IF(C2599="ForthPoint","ForthPoint",IF(D2599="Intercompany",_xlfn.XLOOKUP(E2599,'Dept Lookup'!B:B,'Dept Lookup'!A:A),Modified!D2599))</f>
        <v>Data Engineering</v>
      </c>
      <c r="R2599" t="str">
        <f t="shared" si="204"/>
        <v>Globalization Partners</v>
      </c>
      <c r="S2599" s="1" t="s">
        <v>707</v>
      </c>
      <c r="T2599">
        <f t="shared" si="205"/>
        <v>0</v>
      </c>
      <c r="U2599" s="25" t="str">
        <f>IF(K2599&gt;0,K2599,_xlfn.XLOOKUP(M2599,'Client Lookup'!L:L,'Client Lookup'!N:N))</f>
        <v>36409</v>
      </c>
      <c r="V2599" t="str">
        <f>_xlfn.XLOOKUP(_xlfn.NUMBERVALUE(U2599),'Project Lookup'!X:X,'Project Lookup'!B:B)</f>
        <v>Globalization Partners SOW #39 - Data Engineering Team  Renewal</v>
      </c>
      <c r="X2599" t="str">
        <f t="shared" si="206"/>
        <v>460 Globalization Partners Inc. : 1366 Globalization Partners SOW #39 - Data Engineering Team  Renewal</v>
      </c>
      <c r="Y2599" t="str">
        <f t="shared" si="207"/>
        <v>460 Globalization Partners Inc.</v>
      </c>
      <c r="Z2599" t="str">
        <f t="shared" si="208"/>
        <v>460 Globalization Partners Inc.</v>
      </c>
      <c r="AA2599" t="str">
        <f>_xlfn.XLOOKUP(Z2599,'Client Lookup'!A:A,'Client Lookup'!C:C)</f>
        <v>Globalization Partners</v>
      </c>
      <c r="AC2599" t="e">
        <f>_xlfn.XLOOKUP(K2599,'Results vs Forecast'!K:K,'Results vs Forecast'!K:K)</f>
        <v>#N/A</v>
      </c>
    </row>
    <row r="2600" spans="1:29" hidden="1">
      <c r="A2600" s="39"/>
      <c r="B2600" s="1" t="s">
        <v>700</v>
      </c>
      <c r="C2600" s="1" t="s">
        <v>1370</v>
      </c>
      <c r="D2600" s="1" t="s">
        <v>17</v>
      </c>
      <c r="E2600" s="1" t="s">
        <v>17</v>
      </c>
      <c r="F2600" s="2">
        <v>45535</v>
      </c>
      <c r="G2600" s="2">
        <v>45505</v>
      </c>
      <c r="H2600" s="1" t="s">
        <v>6451</v>
      </c>
      <c r="I2600" s="1" t="s">
        <v>6452</v>
      </c>
      <c r="J2600" s="1" t="s">
        <v>617</v>
      </c>
      <c r="K2600" s="1" t="s">
        <v>860</v>
      </c>
      <c r="L2600" s="1" t="s">
        <v>2892</v>
      </c>
      <c r="M2600" s="1"/>
      <c r="N2600" s="1"/>
      <c r="O2600" s="1"/>
      <c r="P2600" s="40">
        <v>400.1862828784661</v>
      </c>
      <c r="Q2600" s="37" t="str">
        <f>IF(C2600="ForthPoint","ForthPoint",IF(D2600="Intercompany",_xlfn.XLOOKUP(E2600,'Dept Lookup'!B:B,'Dept Lookup'!A:A),Modified!D2600))</f>
        <v>Data Engineering</v>
      </c>
      <c r="R2600" t="str">
        <f t="shared" si="204"/>
        <v>Roku</v>
      </c>
      <c r="S2600" s="1" t="s">
        <v>707</v>
      </c>
      <c r="T2600">
        <f t="shared" si="205"/>
        <v>0</v>
      </c>
      <c r="U2600" s="25" t="str">
        <f>IF(K2600&gt;0,K2600,_xlfn.XLOOKUP(M2600,'Client Lookup'!L:L,'Client Lookup'!N:N))</f>
        <v>25138</v>
      </c>
      <c r="V2600" t="str">
        <f>_xlfn.XLOOKUP(_xlfn.NUMBERVALUE(U2600),'Project Lookup'!X:X,'Project Lookup'!B:B)</f>
        <v>SOW#1 2024 - DE &amp; BI Team</v>
      </c>
      <c r="X2600" t="str">
        <f t="shared" si="206"/>
        <v>459 Roku Inc. : 966 SOW#1 2024 - DE &amp; BI Team</v>
      </c>
      <c r="Y2600" t="str">
        <f t="shared" si="207"/>
        <v>459 Roku Inc.</v>
      </c>
      <c r="Z2600" t="str">
        <f t="shared" si="208"/>
        <v>459 Roku Inc.</v>
      </c>
      <c r="AA2600" t="str">
        <f>_xlfn.XLOOKUP(Z2600,'Client Lookup'!A:A,'Client Lookup'!C:C)</f>
        <v>Roku</v>
      </c>
      <c r="AC2600" t="e">
        <f>_xlfn.XLOOKUP(K2600,'Results vs Forecast'!K:K,'Results vs Forecast'!K:K)</f>
        <v>#N/A</v>
      </c>
    </row>
    <row r="2601" spans="1:29" hidden="1">
      <c r="A2601" s="39"/>
      <c r="B2601" s="1" t="s">
        <v>700</v>
      </c>
      <c r="C2601" s="1" t="s">
        <v>1370</v>
      </c>
      <c r="D2601" s="1" t="s">
        <v>17</v>
      </c>
      <c r="E2601" s="1" t="s">
        <v>17</v>
      </c>
      <c r="F2601" s="2">
        <v>45535</v>
      </c>
      <c r="G2601" s="2">
        <v>45505</v>
      </c>
      <c r="H2601" s="1" t="s">
        <v>6453</v>
      </c>
      <c r="I2601" s="1" t="s">
        <v>6454</v>
      </c>
      <c r="J2601" s="1" t="s">
        <v>630</v>
      </c>
      <c r="K2601" s="1" t="s">
        <v>872</v>
      </c>
      <c r="L2601" s="1" t="s">
        <v>3484</v>
      </c>
      <c r="M2601" s="1"/>
      <c r="N2601" s="1"/>
      <c r="O2601" s="1"/>
      <c r="P2601" s="40">
        <v>400.1862828784661</v>
      </c>
      <c r="Q2601" s="37" t="str">
        <f>IF(C2601="ForthPoint","ForthPoint",IF(D2601="Intercompany",_xlfn.XLOOKUP(E2601,'Dept Lookup'!B:B,'Dept Lookup'!A:A),Modified!D2601))</f>
        <v>Data Engineering</v>
      </c>
      <c r="R2601" t="str">
        <f t="shared" si="204"/>
        <v>Stagwellglobal</v>
      </c>
      <c r="S2601" s="1" t="s">
        <v>707</v>
      </c>
      <c r="T2601">
        <f t="shared" si="205"/>
        <v>0</v>
      </c>
      <c r="U2601" s="25" t="str">
        <f>IF(K2601&gt;0,K2601,_xlfn.XLOOKUP(M2601,'Client Lookup'!L:L,'Client Lookup'!N:N))</f>
        <v>29211</v>
      </c>
      <c r="V2601" t="str">
        <f>_xlfn.XLOOKUP(_xlfn.NUMBERVALUE(U2601),'Project Lookup'!X:X,'Project Lookup'!B:B)</f>
        <v>Stagwell - SOW#4 - Data Engineering Team</v>
      </c>
      <c r="X2601" t="str">
        <f t="shared" si="206"/>
        <v>469 Stagwell Marketing Cloud LLC : 1190 Stagwell - SOW#4 - Data Engineering Team</v>
      </c>
      <c r="Y2601" t="str">
        <f t="shared" si="207"/>
        <v>469 Stagwell Marketing Cloud LLC</v>
      </c>
      <c r="Z2601" t="str">
        <f t="shared" si="208"/>
        <v>469 Stagwell Marketing Cloud LLC</v>
      </c>
      <c r="AA2601" t="str">
        <f>_xlfn.XLOOKUP(Z2601,'Client Lookup'!A:A,'Client Lookup'!C:C)</f>
        <v>Stagwellglobal</v>
      </c>
      <c r="AC2601" t="e">
        <f>_xlfn.XLOOKUP(K2601,'Results vs Forecast'!K:K,'Results vs Forecast'!K:K)</f>
        <v>#N/A</v>
      </c>
    </row>
    <row r="2602" spans="1:29" hidden="1">
      <c r="A2602" s="39"/>
      <c r="B2602" s="1" t="s">
        <v>700</v>
      </c>
      <c r="C2602" s="1" t="s">
        <v>701</v>
      </c>
      <c r="D2602" s="1" t="s">
        <v>17</v>
      </c>
      <c r="E2602" s="1" t="s">
        <v>17</v>
      </c>
      <c r="F2602" s="2">
        <v>45535</v>
      </c>
      <c r="G2602" s="2">
        <v>45505</v>
      </c>
      <c r="H2602" s="1" t="s">
        <v>6455</v>
      </c>
      <c r="I2602" s="1" t="s">
        <v>6456</v>
      </c>
      <c r="J2602" s="1" t="s">
        <v>666</v>
      </c>
      <c r="K2602" s="1" t="s">
        <v>917</v>
      </c>
      <c r="L2602" s="1" t="s">
        <v>1865</v>
      </c>
      <c r="M2602" s="1"/>
      <c r="N2602" s="1"/>
      <c r="O2602" s="1"/>
      <c r="P2602" s="40">
        <v>4144.78</v>
      </c>
      <c r="Q2602" s="37" t="str">
        <f>IF(C2602="ForthPoint","ForthPoint",IF(D2602="Intercompany",_xlfn.XLOOKUP(E2602,'Dept Lookup'!B:B,'Dept Lookup'!A:A),Modified!D2602))</f>
        <v>Data Engineering</v>
      </c>
      <c r="R2602" t="str">
        <f t="shared" si="204"/>
        <v>Visa</v>
      </c>
      <c r="S2602" s="1" t="s">
        <v>707</v>
      </c>
      <c r="T2602">
        <f t="shared" si="205"/>
        <v>0</v>
      </c>
      <c r="U2602" s="25" t="str">
        <f>IF(K2602&gt;0,K2602,_xlfn.XLOOKUP(M2602,'Client Lookup'!L:L,'Client Lookup'!N:N))</f>
        <v>31318</v>
      </c>
      <c r="V2602" t="str">
        <f>_xlfn.XLOOKUP(_xlfn.NUMBERVALUE(U2602),'Project Lookup'!X:X,'Project Lookup'!B:B)</f>
        <v>NextGen Solutions</v>
      </c>
      <c r="X2602" t="str">
        <f t="shared" si="206"/>
        <v>11 Visa : 1246 NextGen Solutions</v>
      </c>
      <c r="Y2602" t="str">
        <f t="shared" si="207"/>
        <v>11 Visa</v>
      </c>
      <c r="Z2602" t="str">
        <f t="shared" si="208"/>
        <v>11 Visa</v>
      </c>
      <c r="AA2602" t="str">
        <f>_xlfn.XLOOKUP(Z2602,'Client Lookup'!A:A,'Client Lookup'!C:C)</f>
        <v>Visa</v>
      </c>
      <c r="AC2602" t="e">
        <f>_xlfn.XLOOKUP(K2602,'Results vs Forecast'!K:K,'Results vs Forecast'!K:K)</f>
        <v>#N/A</v>
      </c>
    </row>
    <row r="2603" spans="1:29" hidden="1">
      <c r="A2603" s="39"/>
      <c r="B2603" s="1" t="s">
        <v>700</v>
      </c>
      <c r="C2603" s="1" t="s">
        <v>1370</v>
      </c>
      <c r="D2603" s="1" t="s">
        <v>17</v>
      </c>
      <c r="E2603" s="1" t="s">
        <v>17</v>
      </c>
      <c r="F2603" s="2">
        <v>45535</v>
      </c>
      <c r="G2603" s="2">
        <v>45505</v>
      </c>
      <c r="H2603" s="1" t="s">
        <v>6457</v>
      </c>
      <c r="I2603" s="1" t="s">
        <v>6458</v>
      </c>
      <c r="J2603" s="1" t="s">
        <v>617</v>
      </c>
      <c r="K2603" s="1" t="s">
        <v>860</v>
      </c>
      <c r="L2603" s="1" t="s">
        <v>2892</v>
      </c>
      <c r="M2603" s="1"/>
      <c r="N2603" s="1"/>
      <c r="O2603" s="1"/>
      <c r="P2603" s="40">
        <v>522.24309915639833</v>
      </c>
      <c r="Q2603" s="37" t="str">
        <f>IF(C2603="ForthPoint","ForthPoint",IF(D2603="Intercompany",_xlfn.XLOOKUP(E2603,'Dept Lookup'!B:B,'Dept Lookup'!A:A),Modified!D2603))</f>
        <v>Data Engineering</v>
      </c>
      <c r="R2603" t="str">
        <f t="shared" si="204"/>
        <v>Roku</v>
      </c>
      <c r="S2603" s="1" t="s">
        <v>707</v>
      </c>
      <c r="T2603">
        <f t="shared" si="205"/>
        <v>0</v>
      </c>
      <c r="U2603" s="25" t="str">
        <f>IF(K2603&gt;0,K2603,_xlfn.XLOOKUP(M2603,'Client Lookup'!L:L,'Client Lookup'!N:N))</f>
        <v>25138</v>
      </c>
      <c r="V2603" t="str">
        <f>_xlfn.XLOOKUP(_xlfn.NUMBERVALUE(U2603),'Project Lookup'!X:X,'Project Lookup'!B:B)</f>
        <v>SOW#1 2024 - DE &amp; BI Team</v>
      </c>
      <c r="X2603" t="str">
        <f t="shared" si="206"/>
        <v>459 Roku Inc. : 966 SOW#1 2024 - DE &amp; BI Team</v>
      </c>
      <c r="Y2603" t="str">
        <f t="shared" si="207"/>
        <v>459 Roku Inc.</v>
      </c>
      <c r="Z2603" t="str">
        <f t="shared" si="208"/>
        <v>459 Roku Inc.</v>
      </c>
      <c r="AA2603" t="str">
        <f>_xlfn.XLOOKUP(Z2603,'Client Lookup'!A:A,'Client Lookup'!C:C)</f>
        <v>Roku</v>
      </c>
      <c r="AC2603" t="e">
        <f>_xlfn.XLOOKUP(K2603,'Results vs Forecast'!K:K,'Results vs Forecast'!K:K)</f>
        <v>#N/A</v>
      </c>
    </row>
    <row r="2604" spans="1:29" hidden="1">
      <c r="A2604" s="39"/>
      <c r="B2604" s="1" t="s">
        <v>700</v>
      </c>
      <c r="C2604" s="1" t="s">
        <v>1370</v>
      </c>
      <c r="D2604" s="1" t="s">
        <v>17</v>
      </c>
      <c r="E2604" s="1" t="s">
        <v>17</v>
      </c>
      <c r="F2604" s="2">
        <v>45535</v>
      </c>
      <c r="G2604" s="2">
        <v>45505</v>
      </c>
      <c r="H2604" s="1" t="s">
        <v>6459</v>
      </c>
      <c r="I2604" s="1" t="s">
        <v>6460</v>
      </c>
      <c r="J2604" s="1" t="s">
        <v>645</v>
      </c>
      <c r="K2604" s="1" t="s">
        <v>891</v>
      </c>
      <c r="L2604" s="1" t="s">
        <v>3332</v>
      </c>
      <c r="M2604" s="1"/>
      <c r="N2604" s="1"/>
      <c r="O2604" s="1"/>
      <c r="P2604" s="40">
        <v>560.2607960298526</v>
      </c>
      <c r="Q2604" s="37" t="str">
        <f>IF(C2604="ForthPoint","ForthPoint",IF(D2604="Intercompany",_xlfn.XLOOKUP(E2604,'Dept Lookup'!B:B,'Dept Lookup'!A:A),Modified!D2604))</f>
        <v>Data Engineering</v>
      </c>
      <c r="R2604" t="str">
        <f t="shared" si="204"/>
        <v>The Blackstone Group</v>
      </c>
      <c r="S2604" s="1" t="s">
        <v>707</v>
      </c>
      <c r="T2604">
        <f t="shared" si="205"/>
        <v>0</v>
      </c>
      <c r="U2604" s="25" t="str">
        <f>IF(K2604&gt;0,K2604,_xlfn.XLOOKUP(M2604,'Client Lookup'!L:L,'Client Lookup'!N:N))</f>
        <v>25160</v>
      </c>
      <c r="V2604" t="str">
        <f>_xlfn.XLOOKUP(_xlfn.NUMBERVALUE(U2604),'Project Lookup'!X:X,'Project Lookup'!B:B)</f>
        <v>Blackstone SOW #12</v>
      </c>
      <c r="X2604" t="str">
        <f t="shared" si="206"/>
        <v>468 Blackstone Inc. : 988 Blackstone SOW #12</v>
      </c>
      <c r="Y2604" t="str">
        <f t="shared" si="207"/>
        <v>468 Blackstone Inc.</v>
      </c>
      <c r="Z2604" t="str">
        <f t="shared" si="208"/>
        <v>468 Blackstone Inc.</v>
      </c>
      <c r="AA2604" t="str">
        <f>_xlfn.XLOOKUP(Z2604,'Client Lookup'!A:A,'Client Lookup'!C:C)</f>
        <v>The Blackstone Group</v>
      </c>
      <c r="AC2604" t="e">
        <f>_xlfn.XLOOKUP(K2604,'Results vs Forecast'!K:K,'Results vs Forecast'!K:K)</f>
        <v>#N/A</v>
      </c>
    </row>
    <row r="2605" spans="1:29" hidden="1">
      <c r="A2605" s="39"/>
      <c r="B2605" s="1" t="s">
        <v>700</v>
      </c>
      <c r="C2605" s="1" t="s">
        <v>1370</v>
      </c>
      <c r="D2605" s="1" t="s">
        <v>17</v>
      </c>
      <c r="E2605" s="1" t="s">
        <v>17</v>
      </c>
      <c r="F2605" s="2">
        <v>45535</v>
      </c>
      <c r="G2605" s="2">
        <v>45505</v>
      </c>
      <c r="H2605" s="1" t="s">
        <v>6461</v>
      </c>
      <c r="I2605" s="1" t="s">
        <v>6462</v>
      </c>
      <c r="J2605" s="1" t="s">
        <v>617</v>
      </c>
      <c r="K2605" s="1" t="s">
        <v>860</v>
      </c>
      <c r="L2605" s="1" t="s">
        <v>2892</v>
      </c>
      <c r="M2605" s="1"/>
      <c r="N2605" s="1"/>
      <c r="O2605" s="1"/>
      <c r="P2605" s="40">
        <v>360.16765459061952</v>
      </c>
      <c r="Q2605" s="37" t="str">
        <f>IF(C2605="ForthPoint","ForthPoint",IF(D2605="Intercompany",_xlfn.XLOOKUP(E2605,'Dept Lookup'!B:B,'Dept Lookup'!A:A),Modified!D2605))</f>
        <v>Data Engineering</v>
      </c>
      <c r="R2605" t="str">
        <f t="shared" si="204"/>
        <v>Roku</v>
      </c>
      <c r="S2605" s="1" t="s">
        <v>707</v>
      </c>
      <c r="T2605">
        <f t="shared" si="205"/>
        <v>0</v>
      </c>
      <c r="U2605" s="25" t="str">
        <f>IF(K2605&gt;0,K2605,_xlfn.XLOOKUP(M2605,'Client Lookup'!L:L,'Client Lookup'!N:N))</f>
        <v>25138</v>
      </c>
      <c r="V2605" t="str">
        <f>_xlfn.XLOOKUP(_xlfn.NUMBERVALUE(U2605),'Project Lookup'!X:X,'Project Lookup'!B:B)</f>
        <v>SOW#1 2024 - DE &amp; BI Team</v>
      </c>
      <c r="X2605" t="str">
        <f t="shared" si="206"/>
        <v>459 Roku Inc. : 966 SOW#1 2024 - DE &amp; BI Team</v>
      </c>
      <c r="Y2605" t="str">
        <f t="shared" si="207"/>
        <v>459 Roku Inc.</v>
      </c>
      <c r="Z2605" t="str">
        <f t="shared" si="208"/>
        <v>459 Roku Inc.</v>
      </c>
      <c r="AA2605" t="str">
        <f>_xlfn.XLOOKUP(Z2605,'Client Lookup'!A:A,'Client Lookup'!C:C)</f>
        <v>Roku</v>
      </c>
      <c r="AC2605" t="e">
        <f>_xlfn.XLOOKUP(K2605,'Results vs Forecast'!K:K,'Results vs Forecast'!K:K)</f>
        <v>#N/A</v>
      </c>
    </row>
    <row r="2606" spans="1:29" hidden="1">
      <c r="A2606" s="39"/>
      <c r="B2606" s="1" t="s">
        <v>700</v>
      </c>
      <c r="C2606" s="1" t="s">
        <v>1370</v>
      </c>
      <c r="D2606" s="1" t="s">
        <v>17</v>
      </c>
      <c r="E2606" s="1" t="s">
        <v>17</v>
      </c>
      <c r="F2606" s="2">
        <v>45535</v>
      </c>
      <c r="G2606" s="2">
        <v>45505</v>
      </c>
      <c r="H2606" s="1" t="s">
        <v>6463</v>
      </c>
      <c r="I2606" s="1" t="s">
        <v>6464</v>
      </c>
      <c r="J2606" s="1" t="s">
        <v>617</v>
      </c>
      <c r="K2606" s="1" t="s">
        <v>860</v>
      </c>
      <c r="L2606" s="1" t="s">
        <v>2892</v>
      </c>
      <c r="M2606" s="1"/>
      <c r="N2606" s="1"/>
      <c r="O2606" s="1"/>
      <c r="P2606" s="40">
        <v>320.14902630277288</v>
      </c>
      <c r="Q2606" s="37" t="str">
        <f>IF(C2606="ForthPoint","ForthPoint",IF(D2606="Intercompany",_xlfn.XLOOKUP(E2606,'Dept Lookup'!B:B,'Dept Lookup'!A:A),Modified!D2606))</f>
        <v>Data Engineering</v>
      </c>
      <c r="R2606" t="str">
        <f t="shared" si="204"/>
        <v>Roku</v>
      </c>
      <c r="S2606" s="1" t="s">
        <v>707</v>
      </c>
      <c r="T2606">
        <f t="shared" si="205"/>
        <v>0</v>
      </c>
      <c r="U2606" s="25" t="str">
        <f>IF(K2606&gt;0,K2606,_xlfn.XLOOKUP(M2606,'Client Lookup'!L:L,'Client Lookup'!N:N))</f>
        <v>25138</v>
      </c>
      <c r="V2606" t="str">
        <f>_xlfn.XLOOKUP(_xlfn.NUMBERVALUE(U2606),'Project Lookup'!X:X,'Project Lookup'!B:B)</f>
        <v>SOW#1 2024 - DE &amp; BI Team</v>
      </c>
      <c r="X2606" t="str">
        <f t="shared" si="206"/>
        <v>459 Roku Inc. : 966 SOW#1 2024 - DE &amp; BI Team</v>
      </c>
      <c r="Y2606" t="str">
        <f t="shared" si="207"/>
        <v>459 Roku Inc.</v>
      </c>
      <c r="Z2606" t="str">
        <f t="shared" si="208"/>
        <v>459 Roku Inc.</v>
      </c>
      <c r="AA2606" t="str">
        <f>_xlfn.XLOOKUP(Z2606,'Client Lookup'!A:A,'Client Lookup'!C:C)</f>
        <v>Roku</v>
      </c>
      <c r="AC2606" t="e">
        <f>_xlfn.XLOOKUP(K2606,'Results vs Forecast'!K:K,'Results vs Forecast'!K:K)</f>
        <v>#N/A</v>
      </c>
    </row>
    <row r="2607" spans="1:29" hidden="1">
      <c r="A2607" s="39"/>
      <c r="B2607" s="1" t="s">
        <v>700</v>
      </c>
      <c r="C2607" s="1" t="s">
        <v>1370</v>
      </c>
      <c r="D2607" s="1" t="s">
        <v>17</v>
      </c>
      <c r="E2607" s="1" t="s">
        <v>17</v>
      </c>
      <c r="F2607" s="2">
        <v>45535</v>
      </c>
      <c r="G2607" s="2">
        <v>45505</v>
      </c>
      <c r="H2607" s="1" t="s">
        <v>6465</v>
      </c>
      <c r="I2607" s="1" t="s">
        <v>6466</v>
      </c>
      <c r="J2607" s="1" t="s">
        <v>645</v>
      </c>
      <c r="K2607" s="1" t="s">
        <v>891</v>
      </c>
      <c r="L2607" s="1" t="s">
        <v>3332</v>
      </c>
      <c r="M2607" s="1"/>
      <c r="N2607" s="1"/>
      <c r="O2607" s="1"/>
      <c r="P2607" s="40">
        <v>440.20491116631274</v>
      </c>
      <c r="Q2607" s="37" t="str">
        <f>IF(C2607="ForthPoint","ForthPoint",IF(D2607="Intercompany",_xlfn.XLOOKUP(E2607,'Dept Lookup'!B:B,'Dept Lookup'!A:A),Modified!D2607))</f>
        <v>Data Engineering</v>
      </c>
      <c r="R2607" t="str">
        <f t="shared" si="204"/>
        <v>The Blackstone Group</v>
      </c>
      <c r="S2607" s="1" t="s">
        <v>707</v>
      </c>
      <c r="T2607">
        <f t="shared" si="205"/>
        <v>0</v>
      </c>
      <c r="U2607" s="25" t="str">
        <f>IF(K2607&gt;0,K2607,_xlfn.XLOOKUP(M2607,'Client Lookup'!L:L,'Client Lookup'!N:N))</f>
        <v>25160</v>
      </c>
      <c r="V2607" t="str">
        <f>_xlfn.XLOOKUP(_xlfn.NUMBERVALUE(U2607),'Project Lookup'!X:X,'Project Lookup'!B:B)</f>
        <v>Blackstone SOW #12</v>
      </c>
      <c r="X2607" t="str">
        <f t="shared" si="206"/>
        <v>468 Blackstone Inc. : 988 Blackstone SOW #12</v>
      </c>
      <c r="Y2607" t="str">
        <f t="shared" si="207"/>
        <v>468 Blackstone Inc.</v>
      </c>
      <c r="Z2607" t="str">
        <f t="shared" si="208"/>
        <v>468 Blackstone Inc.</v>
      </c>
      <c r="AA2607" t="str">
        <f>_xlfn.XLOOKUP(Z2607,'Client Lookup'!A:A,'Client Lookup'!C:C)</f>
        <v>The Blackstone Group</v>
      </c>
      <c r="AC2607" t="e">
        <f>_xlfn.XLOOKUP(K2607,'Results vs Forecast'!K:K,'Results vs Forecast'!K:K)</f>
        <v>#N/A</v>
      </c>
    </row>
    <row r="2608" spans="1:29" hidden="1">
      <c r="A2608" s="39"/>
      <c r="B2608" s="1" t="s">
        <v>700</v>
      </c>
      <c r="C2608" s="1" t="s">
        <v>1370</v>
      </c>
      <c r="D2608" s="1" t="s">
        <v>17</v>
      </c>
      <c r="E2608" s="1" t="s">
        <v>17</v>
      </c>
      <c r="F2608" s="2">
        <v>45535</v>
      </c>
      <c r="G2608" s="2">
        <v>45505</v>
      </c>
      <c r="H2608" s="1" t="s">
        <v>6467</v>
      </c>
      <c r="I2608" s="1" t="s">
        <v>6468</v>
      </c>
      <c r="J2608" s="1" t="s">
        <v>621</v>
      </c>
      <c r="K2608" s="1" t="s">
        <v>861</v>
      </c>
      <c r="L2608" s="1" t="s">
        <v>3500</v>
      </c>
      <c r="M2608" s="1"/>
      <c r="N2608" s="1"/>
      <c r="O2608" s="1"/>
      <c r="P2608" s="40">
        <v>252.11735821343365</v>
      </c>
      <c r="Q2608" s="37" t="str">
        <f>IF(C2608="ForthPoint","ForthPoint",IF(D2608="Intercompany",_xlfn.XLOOKUP(E2608,'Dept Lookup'!B:B,'Dept Lookup'!A:A),Modified!D2608))</f>
        <v>Data Engineering</v>
      </c>
      <c r="R2608" t="str">
        <f t="shared" si="204"/>
        <v>Sincera</v>
      </c>
      <c r="S2608" s="1" t="s">
        <v>707</v>
      </c>
      <c r="T2608">
        <f t="shared" si="205"/>
        <v>0</v>
      </c>
      <c r="U2608" s="25" t="str">
        <f>IF(K2608&gt;0,K2608,_xlfn.XLOOKUP(M2608,'Client Lookup'!L:L,'Client Lookup'!N:N))</f>
        <v>25152</v>
      </c>
      <c r="V2608" t="str">
        <f>_xlfn.XLOOKUP(_xlfn.NUMBERVALUE(U2608),'Project Lookup'!X:X,'Project Lookup'!B:B)</f>
        <v>Sincera SOW 3 - Data Engineering Team</v>
      </c>
      <c r="X2608" t="str">
        <f t="shared" si="206"/>
        <v>465 Sincera Technologies LLC : 980 Sincera SOW 3 - Data Engineering Team</v>
      </c>
      <c r="Y2608" t="str">
        <f t="shared" si="207"/>
        <v>465 Sincera Technologies LLC</v>
      </c>
      <c r="Z2608" t="str">
        <f t="shared" si="208"/>
        <v>465 Sincera Technologies LLC</v>
      </c>
      <c r="AA2608" t="str">
        <f>_xlfn.XLOOKUP(Z2608,'Client Lookup'!A:A,'Client Lookup'!C:C)</f>
        <v>Sincera</v>
      </c>
      <c r="AC2608" t="e">
        <f>_xlfn.XLOOKUP(K2608,'Results vs Forecast'!K:K,'Results vs Forecast'!K:K)</f>
        <v>#N/A</v>
      </c>
    </row>
    <row r="2609" spans="1:29" hidden="1">
      <c r="A2609" s="39"/>
      <c r="B2609" s="1" t="s">
        <v>700</v>
      </c>
      <c r="C2609" s="1" t="s">
        <v>1370</v>
      </c>
      <c r="D2609" s="1" t="s">
        <v>17</v>
      </c>
      <c r="E2609" s="1" t="s">
        <v>17</v>
      </c>
      <c r="F2609" s="2">
        <v>45535</v>
      </c>
      <c r="G2609" s="2">
        <v>45505</v>
      </c>
      <c r="H2609" s="1" t="s">
        <v>6469</v>
      </c>
      <c r="I2609" s="1" t="s">
        <v>6470</v>
      </c>
      <c r="J2609" s="1" t="s">
        <v>617</v>
      </c>
      <c r="K2609" s="1" t="s">
        <v>860</v>
      </c>
      <c r="L2609" s="1" t="s">
        <v>2892</v>
      </c>
      <c r="M2609" s="1"/>
      <c r="N2609" s="1"/>
      <c r="O2609" s="1"/>
      <c r="P2609" s="40">
        <v>360.16765459061952</v>
      </c>
      <c r="Q2609" s="37" t="str">
        <f>IF(C2609="ForthPoint","ForthPoint",IF(D2609="Intercompany",_xlfn.XLOOKUP(E2609,'Dept Lookup'!B:B,'Dept Lookup'!A:A),Modified!D2609))</f>
        <v>Data Engineering</v>
      </c>
      <c r="R2609" t="str">
        <f t="shared" si="204"/>
        <v>Roku</v>
      </c>
      <c r="S2609" s="1" t="s">
        <v>707</v>
      </c>
      <c r="T2609">
        <f t="shared" si="205"/>
        <v>0</v>
      </c>
      <c r="U2609" s="25" t="str">
        <f>IF(K2609&gt;0,K2609,_xlfn.XLOOKUP(M2609,'Client Lookup'!L:L,'Client Lookup'!N:N))</f>
        <v>25138</v>
      </c>
      <c r="V2609" t="str">
        <f>_xlfn.XLOOKUP(_xlfn.NUMBERVALUE(U2609),'Project Lookup'!X:X,'Project Lookup'!B:B)</f>
        <v>SOW#1 2024 - DE &amp; BI Team</v>
      </c>
      <c r="X2609" t="str">
        <f t="shared" si="206"/>
        <v>459 Roku Inc. : 966 SOW#1 2024 - DE &amp; BI Team</v>
      </c>
      <c r="Y2609" t="str">
        <f t="shared" si="207"/>
        <v>459 Roku Inc.</v>
      </c>
      <c r="Z2609" t="str">
        <f t="shared" si="208"/>
        <v>459 Roku Inc.</v>
      </c>
      <c r="AA2609" t="str">
        <f>_xlfn.XLOOKUP(Z2609,'Client Lookup'!A:A,'Client Lookup'!C:C)</f>
        <v>Roku</v>
      </c>
      <c r="AC2609" t="e">
        <f>_xlfn.XLOOKUP(K2609,'Results vs Forecast'!K:K,'Results vs Forecast'!K:K)</f>
        <v>#N/A</v>
      </c>
    </row>
    <row r="2610" spans="1:29" hidden="1">
      <c r="A2610" s="39"/>
      <c r="B2610" s="1" t="s">
        <v>700</v>
      </c>
      <c r="C2610" s="1" t="s">
        <v>1370</v>
      </c>
      <c r="D2610" s="1" t="s">
        <v>17</v>
      </c>
      <c r="E2610" s="1" t="s">
        <v>17</v>
      </c>
      <c r="F2610" s="2">
        <v>45535</v>
      </c>
      <c r="G2610" s="2">
        <v>45505</v>
      </c>
      <c r="H2610" s="1" t="s">
        <v>6471</v>
      </c>
      <c r="I2610" s="1" t="s">
        <v>6472</v>
      </c>
      <c r="J2610" s="1" t="s">
        <v>645</v>
      </c>
      <c r="K2610" s="1" t="s">
        <v>891</v>
      </c>
      <c r="L2610" s="1" t="s">
        <v>3332</v>
      </c>
      <c r="M2610" s="1"/>
      <c r="N2610" s="1"/>
      <c r="O2610" s="1"/>
      <c r="P2610" s="40">
        <v>480.22353945415932</v>
      </c>
      <c r="Q2610" s="37" t="str">
        <f>IF(C2610="ForthPoint","ForthPoint",IF(D2610="Intercompany",_xlfn.XLOOKUP(E2610,'Dept Lookup'!B:B,'Dept Lookup'!A:A),Modified!D2610))</f>
        <v>Data Engineering</v>
      </c>
      <c r="R2610" t="str">
        <f t="shared" si="204"/>
        <v>The Blackstone Group</v>
      </c>
      <c r="S2610" s="1" t="s">
        <v>707</v>
      </c>
      <c r="T2610">
        <f t="shared" si="205"/>
        <v>0</v>
      </c>
      <c r="U2610" s="25" t="str">
        <f>IF(K2610&gt;0,K2610,_xlfn.XLOOKUP(M2610,'Client Lookup'!L:L,'Client Lookup'!N:N))</f>
        <v>25160</v>
      </c>
      <c r="V2610" t="str">
        <f>_xlfn.XLOOKUP(_xlfn.NUMBERVALUE(U2610),'Project Lookup'!X:X,'Project Lookup'!B:B)</f>
        <v>Blackstone SOW #12</v>
      </c>
      <c r="X2610" t="str">
        <f t="shared" si="206"/>
        <v>468 Blackstone Inc. : 988 Blackstone SOW #12</v>
      </c>
      <c r="Y2610" t="str">
        <f t="shared" si="207"/>
        <v>468 Blackstone Inc.</v>
      </c>
      <c r="Z2610" t="str">
        <f t="shared" si="208"/>
        <v>468 Blackstone Inc.</v>
      </c>
      <c r="AA2610" t="str">
        <f>_xlfn.XLOOKUP(Z2610,'Client Lookup'!A:A,'Client Lookup'!C:C)</f>
        <v>The Blackstone Group</v>
      </c>
      <c r="AC2610" t="e">
        <f>_xlfn.XLOOKUP(K2610,'Results vs Forecast'!K:K,'Results vs Forecast'!K:K)</f>
        <v>#N/A</v>
      </c>
    </row>
    <row r="2611" spans="1:29" hidden="1">
      <c r="A2611" s="39"/>
      <c r="B2611" s="1" t="s">
        <v>700</v>
      </c>
      <c r="C2611" s="1" t="s">
        <v>1370</v>
      </c>
      <c r="D2611" s="1" t="s">
        <v>17</v>
      </c>
      <c r="E2611" s="1" t="s">
        <v>17</v>
      </c>
      <c r="F2611" s="2">
        <v>45535</v>
      </c>
      <c r="G2611" s="2">
        <v>45505</v>
      </c>
      <c r="H2611" s="1" t="s">
        <v>6473</v>
      </c>
      <c r="I2611" s="1" t="s">
        <v>6474</v>
      </c>
      <c r="J2611" s="1" t="s">
        <v>617</v>
      </c>
      <c r="K2611" s="1" t="s">
        <v>860</v>
      </c>
      <c r="L2611" s="1" t="s">
        <v>2892</v>
      </c>
      <c r="M2611" s="1"/>
      <c r="N2611" s="1"/>
      <c r="O2611" s="1"/>
      <c r="P2611" s="40">
        <v>504.23471642686729</v>
      </c>
      <c r="Q2611" s="37" t="str">
        <f>IF(C2611="ForthPoint","ForthPoint",IF(D2611="Intercompany",_xlfn.XLOOKUP(E2611,'Dept Lookup'!B:B,'Dept Lookup'!A:A),Modified!D2611))</f>
        <v>Data Engineering</v>
      </c>
      <c r="R2611" t="str">
        <f t="shared" si="204"/>
        <v>Roku</v>
      </c>
      <c r="S2611" s="1" t="s">
        <v>707</v>
      </c>
      <c r="T2611">
        <f t="shared" si="205"/>
        <v>0</v>
      </c>
      <c r="U2611" s="25" t="str">
        <f>IF(K2611&gt;0,K2611,_xlfn.XLOOKUP(M2611,'Client Lookup'!L:L,'Client Lookup'!N:N))</f>
        <v>25138</v>
      </c>
      <c r="V2611" t="str">
        <f>_xlfn.XLOOKUP(_xlfn.NUMBERVALUE(U2611),'Project Lookup'!X:X,'Project Lookup'!B:B)</f>
        <v>SOW#1 2024 - DE &amp; BI Team</v>
      </c>
      <c r="X2611" t="str">
        <f t="shared" si="206"/>
        <v>459 Roku Inc. : 966 SOW#1 2024 - DE &amp; BI Team</v>
      </c>
      <c r="Y2611" t="str">
        <f t="shared" si="207"/>
        <v>459 Roku Inc.</v>
      </c>
      <c r="Z2611" t="str">
        <f t="shared" si="208"/>
        <v>459 Roku Inc.</v>
      </c>
      <c r="AA2611" t="str">
        <f>_xlfn.XLOOKUP(Z2611,'Client Lookup'!A:A,'Client Lookup'!C:C)</f>
        <v>Roku</v>
      </c>
      <c r="AC2611" t="e">
        <f>_xlfn.XLOOKUP(K2611,'Results vs Forecast'!K:K,'Results vs Forecast'!K:K)</f>
        <v>#N/A</v>
      </c>
    </row>
    <row r="2612" spans="1:29" hidden="1">
      <c r="A2612" s="39"/>
      <c r="B2612" s="1" t="s">
        <v>700</v>
      </c>
      <c r="C2612" s="1" t="s">
        <v>1370</v>
      </c>
      <c r="D2612" s="1" t="s">
        <v>17</v>
      </c>
      <c r="E2612" s="1" t="s">
        <v>17</v>
      </c>
      <c r="F2612" s="2">
        <v>45535</v>
      </c>
      <c r="G2612" s="2">
        <v>45505</v>
      </c>
      <c r="H2612" s="1" t="s">
        <v>6475</v>
      </c>
      <c r="I2612" s="1" t="s">
        <v>6476</v>
      </c>
      <c r="J2612" s="1" t="s">
        <v>915</v>
      </c>
      <c r="K2612" s="1" t="s">
        <v>896</v>
      </c>
      <c r="L2612" s="1" t="s">
        <v>3739</v>
      </c>
      <c r="M2612" s="1"/>
      <c r="N2612" s="1"/>
      <c r="O2612" s="1"/>
      <c r="P2612" s="40">
        <v>536.24961905714463</v>
      </c>
      <c r="Q2612" s="37" t="str">
        <f>IF(C2612="ForthPoint","ForthPoint",IF(D2612="Intercompany",_xlfn.XLOOKUP(E2612,'Dept Lookup'!B:B,'Dept Lookup'!A:A),Modified!D2612))</f>
        <v>Data Engineering</v>
      </c>
      <c r="R2612" t="str">
        <f t="shared" si="204"/>
        <v>The Blackstone Group</v>
      </c>
      <c r="S2612" s="1" t="s">
        <v>707</v>
      </c>
      <c r="T2612">
        <f t="shared" si="205"/>
        <v>0</v>
      </c>
      <c r="U2612" s="25" t="str">
        <f>IF(K2612&gt;0,K2612,_xlfn.XLOOKUP(M2612,'Client Lookup'!L:L,'Client Lookup'!N:N))</f>
        <v>32874</v>
      </c>
      <c r="V2612" t="str">
        <f>_xlfn.XLOOKUP(_xlfn.NUMBERVALUE(U2612),'Project Lookup'!X:X,'Project Lookup'!B:B)</f>
        <v>Blackstone - SOW#25 - FS Engineer (Seb Team)</v>
      </c>
      <c r="X2612" t="str">
        <f t="shared" si="206"/>
        <v>468 Blackstone Inc. : 1284 Blackstone - SOW#25 - FS Engineer (Seb Team)</v>
      </c>
      <c r="Y2612" t="str">
        <f t="shared" si="207"/>
        <v>468 Blackstone Inc.</v>
      </c>
      <c r="Z2612" t="str">
        <f t="shared" si="208"/>
        <v>468 Blackstone Inc.</v>
      </c>
      <c r="AA2612" t="str">
        <f>_xlfn.XLOOKUP(Z2612,'Client Lookup'!A:A,'Client Lookup'!C:C)</f>
        <v>The Blackstone Group</v>
      </c>
      <c r="AC2612" t="e">
        <f>_xlfn.XLOOKUP(K2612,'Results vs Forecast'!K:K,'Results vs Forecast'!K:K)</f>
        <v>#N/A</v>
      </c>
    </row>
    <row r="2613" spans="1:29" hidden="1">
      <c r="A2613" s="39"/>
      <c r="B2613" s="1" t="s">
        <v>700</v>
      </c>
      <c r="C2613" s="1" t="s">
        <v>1370</v>
      </c>
      <c r="D2613" s="1" t="s">
        <v>17</v>
      </c>
      <c r="E2613" s="1" t="s">
        <v>17</v>
      </c>
      <c r="F2613" s="2">
        <v>45535</v>
      </c>
      <c r="G2613" s="2">
        <v>45505</v>
      </c>
      <c r="H2613" s="1" t="s">
        <v>6477</v>
      </c>
      <c r="I2613" s="1" t="s">
        <v>6478</v>
      </c>
      <c r="J2613" s="1" t="s">
        <v>593</v>
      </c>
      <c r="K2613" s="1" t="s">
        <v>842</v>
      </c>
      <c r="L2613" s="1" t="s">
        <v>1809</v>
      </c>
      <c r="M2613" s="1"/>
      <c r="N2613" s="1"/>
      <c r="O2613" s="1"/>
      <c r="P2613" s="40">
        <v>696.32413220853107</v>
      </c>
      <c r="Q2613" s="37" t="str">
        <f>IF(C2613="ForthPoint","ForthPoint",IF(D2613="Intercompany",_xlfn.XLOOKUP(E2613,'Dept Lookup'!B:B,'Dept Lookup'!A:A),Modified!D2613))</f>
        <v>Data Engineering</v>
      </c>
      <c r="R2613" t="str">
        <f t="shared" si="204"/>
        <v>MasterCard</v>
      </c>
      <c r="S2613" s="1" t="s">
        <v>707</v>
      </c>
      <c r="T2613">
        <f t="shared" si="205"/>
        <v>0</v>
      </c>
      <c r="U2613" s="25" t="str">
        <f>IF(K2613&gt;0,K2613,_xlfn.XLOOKUP(M2613,'Client Lookup'!L:L,'Client Lookup'!N:N))</f>
        <v>25146</v>
      </c>
      <c r="V2613" t="str">
        <f>_xlfn.XLOOKUP(_xlfn.NUMBERVALUE(U2613),'Project Lookup'!X:X,'Project Lookup'!B:B)</f>
        <v>Mastercard SOW #6</v>
      </c>
      <c r="X2613" t="str">
        <f t="shared" si="206"/>
        <v>461 Session M Inc. : 974 Mastercard SOW #6</v>
      </c>
      <c r="Y2613" t="str">
        <f t="shared" si="207"/>
        <v>461 Session M Inc.</v>
      </c>
      <c r="Z2613" t="str">
        <f t="shared" si="208"/>
        <v>461 Session M Inc.</v>
      </c>
      <c r="AA2613" t="str">
        <f>_xlfn.XLOOKUP(Z2613,'Client Lookup'!A:A,'Client Lookup'!C:C)</f>
        <v>MasterCard</v>
      </c>
      <c r="AC2613" t="e">
        <f>_xlfn.XLOOKUP(K2613,'Results vs Forecast'!K:K,'Results vs Forecast'!K:K)</f>
        <v>#N/A</v>
      </c>
    </row>
    <row r="2614" spans="1:29" hidden="1">
      <c r="A2614" s="39"/>
      <c r="B2614" s="1" t="s">
        <v>700</v>
      </c>
      <c r="C2614" s="1" t="s">
        <v>1370</v>
      </c>
      <c r="D2614" s="1" t="s">
        <v>17</v>
      </c>
      <c r="E2614" s="1" t="s">
        <v>17</v>
      </c>
      <c r="F2614" s="2">
        <v>45535</v>
      </c>
      <c r="G2614" s="2">
        <v>45505</v>
      </c>
      <c r="H2614" s="1" t="s">
        <v>6479</v>
      </c>
      <c r="I2614" s="1" t="s">
        <v>6480</v>
      </c>
      <c r="J2614" s="1" t="s">
        <v>645</v>
      </c>
      <c r="K2614" s="1" t="s">
        <v>891</v>
      </c>
      <c r="L2614" s="1" t="s">
        <v>3332</v>
      </c>
      <c r="M2614" s="1"/>
      <c r="N2614" s="1"/>
      <c r="O2614" s="1"/>
      <c r="P2614" s="40">
        <v>480.22353945415932</v>
      </c>
      <c r="Q2614" s="37" t="str">
        <f>IF(C2614="ForthPoint","ForthPoint",IF(D2614="Intercompany",_xlfn.XLOOKUP(E2614,'Dept Lookup'!B:B,'Dept Lookup'!A:A),Modified!D2614))</f>
        <v>Data Engineering</v>
      </c>
      <c r="R2614" t="str">
        <f t="shared" si="204"/>
        <v>The Blackstone Group</v>
      </c>
      <c r="S2614" s="1" t="s">
        <v>707</v>
      </c>
      <c r="T2614">
        <f t="shared" si="205"/>
        <v>0</v>
      </c>
      <c r="U2614" s="25" t="str">
        <f>IF(K2614&gt;0,K2614,_xlfn.XLOOKUP(M2614,'Client Lookup'!L:L,'Client Lookup'!N:N))</f>
        <v>25160</v>
      </c>
      <c r="V2614" t="str">
        <f>_xlfn.XLOOKUP(_xlfn.NUMBERVALUE(U2614),'Project Lookup'!X:X,'Project Lookup'!B:B)</f>
        <v>Blackstone SOW #12</v>
      </c>
      <c r="X2614" t="str">
        <f t="shared" si="206"/>
        <v>468 Blackstone Inc. : 988 Blackstone SOW #12</v>
      </c>
      <c r="Y2614" t="str">
        <f t="shared" si="207"/>
        <v>468 Blackstone Inc.</v>
      </c>
      <c r="Z2614" t="str">
        <f t="shared" si="208"/>
        <v>468 Blackstone Inc.</v>
      </c>
      <c r="AA2614" t="str">
        <f>_xlfn.XLOOKUP(Z2614,'Client Lookup'!A:A,'Client Lookup'!C:C)</f>
        <v>The Blackstone Group</v>
      </c>
      <c r="AC2614" t="e">
        <f>_xlfn.XLOOKUP(K2614,'Results vs Forecast'!K:K,'Results vs Forecast'!K:K)</f>
        <v>#N/A</v>
      </c>
    </row>
    <row r="2615" spans="1:29" hidden="1">
      <c r="A2615" s="39"/>
      <c r="B2615" s="1" t="s">
        <v>700</v>
      </c>
      <c r="C2615" s="1" t="s">
        <v>1370</v>
      </c>
      <c r="D2615" s="1" t="s">
        <v>17</v>
      </c>
      <c r="E2615" s="1" t="s">
        <v>17</v>
      </c>
      <c r="F2615" s="2">
        <v>45535</v>
      </c>
      <c r="G2615" s="2">
        <v>45505</v>
      </c>
      <c r="H2615" s="1" t="s">
        <v>6481</v>
      </c>
      <c r="I2615" s="1" t="s">
        <v>6482</v>
      </c>
      <c r="J2615" s="1" t="s">
        <v>617</v>
      </c>
      <c r="K2615" s="1" t="s">
        <v>860</v>
      </c>
      <c r="L2615" s="1" t="s">
        <v>2892</v>
      </c>
      <c r="M2615" s="1"/>
      <c r="N2615" s="1"/>
      <c r="O2615" s="1"/>
      <c r="P2615" s="40">
        <v>320.14902630277288</v>
      </c>
      <c r="Q2615" s="37" t="str">
        <f>IF(C2615="ForthPoint","ForthPoint",IF(D2615="Intercompany",_xlfn.XLOOKUP(E2615,'Dept Lookup'!B:B,'Dept Lookup'!A:A),Modified!D2615))</f>
        <v>Data Engineering</v>
      </c>
      <c r="R2615" t="str">
        <f t="shared" si="204"/>
        <v>Roku</v>
      </c>
      <c r="S2615" s="1" t="s">
        <v>707</v>
      </c>
      <c r="T2615">
        <f t="shared" si="205"/>
        <v>0</v>
      </c>
      <c r="U2615" s="25" t="str">
        <f>IF(K2615&gt;0,K2615,_xlfn.XLOOKUP(M2615,'Client Lookup'!L:L,'Client Lookup'!N:N))</f>
        <v>25138</v>
      </c>
      <c r="V2615" t="str">
        <f>_xlfn.XLOOKUP(_xlfn.NUMBERVALUE(U2615),'Project Lookup'!X:X,'Project Lookup'!B:B)</f>
        <v>SOW#1 2024 - DE &amp; BI Team</v>
      </c>
      <c r="X2615" t="str">
        <f t="shared" si="206"/>
        <v>459 Roku Inc. : 966 SOW#1 2024 - DE &amp; BI Team</v>
      </c>
      <c r="Y2615" t="str">
        <f t="shared" si="207"/>
        <v>459 Roku Inc.</v>
      </c>
      <c r="Z2615" t="str">
        <f t="shared" si="208"/>
        <v>459 Roku Inc.</v>
      </c>
      <c r="AA2615" t="str">
        <f>_xlfn.XLOOKUP(Z2615,'Client Lookup'!A:A,'Client Lookup'!C:C)</f>
        <v>Roku</v>
      </c>
      <c r="AC2615" t="e">
        <f>_xlfn.XLOOKUP(K2615,'Results vs Forecast'!K:K,'Results vs Forecast'!K:K)</f>
        <v>#N/A</v>
      </c>
    </row>
    <row r="2616" spans="1:29" hidden="1">
      <c r="A2616" s="39"/>
      <c r="B2616" s="1" t="s">
        <v>700</v>
      </c>
      <c r="C2616" s="1" t="s">
        <v>1370</v>
      </c>
      <c r="D2616" s="1" t="s">
        <v>17</v>
      </c>
      <c r="E2616" s="1" t="s">
        <v>17</v>
      </c>
      <c r="F2616" s="2">
        <v>45535</v>
      </c>
      <c r="G2616" s="2">
        <v>45505</v>
      </c>
      <c r="H2616" s="1" t="s">
        <v>6483</v>
      </c>
      <c r="I2616" s="1" t="s">
        <v>6484</v>
      </c>
      <c r="J2616" s="1" t="s">
        <v>587</v>
      </c>
      <c r="K2616" s="1" t="s">
        <v>840</v>
      </c>
      <c r="L2616" s="1" t="s">
        <v>3446</v>
      </c>
      <c r="M2616" s="1"/>
      <c r="N2616" s="1"/>
      <c r="O2616" s="1"/>
      <c r="P2616" s="40">
        <v>270.12574094296463</v>
      </c>
      <c r="Q2616" s="37" t="str">
        <f>IF(C2616="ForthPoint","ForthPoint",IF(D2616="Intercompany",_xlfn.XLOOKUP(E2616,'Dept Lookup'!B:B,'Dept Lookup'!A:A),Modified!D2616))</f>
        <v>Data Engineering</v>
      </c>
      <c r="R2616" t="str">
        <f t="shared" si="204"/>
        <v>Madhive</v>
      </c>
      <c r="S2616" s="1" t="s">
        <v>707</v>
      </c>
      <c r="T2616">
        <f t="shared" si="205"/>
        <v>0</v>
      </c>
      <c r="U2616" s="25" t="str">
        <f>IF(K2616&gt;0,K2616,_xlfn.XLOOKUP(M2616,'Client Lookup'!L:L,'Client Lookup'!N:N))</f>
        <v>26788</v>
      </c>
      <c r="V2616" t="str">
        <f>_xlfn.XLOOKUP(_xlfn.NUMBERVALUE(U2616),'Project Lookup'!X:X,'Project Lookup'!B:B)</f>
        <v>Madhive - SOW1</v>
      </c>
      <c r="X2616" t="str">
        <f t="shared" si="206"/>
        <v>482 Madhive : 1111 Madhive - SOW1</v>
      </c>
      <c r="Y2616" t="str">
        <f t="shared" si="207"/>
        <v>482 Madhive</v>
      </c>
      <c r="Z2616" t="str">
        <f t="shared" si="208"/>
        <v>482 Madhive</v>
      </c>
      <c r="AA2616" t="str">
        <f>_xlfn.XLOOKUP(Z2616,'Client Lookup'!A:A,'Client Lookup'!C:C)</f>
        <v>Madhive</v>
      </c>
      <c r="AC2616" t="e">
        <f>_xlfn.XLOOKUP(K2616,'Results vs Forecast'!K:K,'Results vs Forecast'!K:K)</f>
        <v>#N/A</v>
      </c>
    </row>
    <row r="2617" spans="1:29" hidden="1">
      <c r="A2617" s="39"/>
      <c r="B2617" s="1" t="s">
        <v>700</v>
      </c>
      <c r="C2617" s="1" t="s">
        <v>1390</v>
      </c>
      <c r="D2617" s="1" t="s">
        <v>17</v>
      </c>
      <c r="E2617" s="1" t="s">
        <v>17</v>
      </c>
      <c r="F2617" s="2">
        <v>45535</v>
      </c>
      <c r="G2617" s="2">
        <v>45505</v>
      </c>
      <c r="H2617" s="1" t="s">
        <v>6485</v>
      </c>
      <c r="I2617" s="1" t="s">
        <v>6486</v>
      </c>
      <c r="J2617" s="1" t="s">
        <v>3799</v>
      </c>
      <c r="K2617" s="1" t="s">
        <v>3800</v>
      </c>
      <c r="L2617" s="1"/>
      <c r="M2617" s="1"/>
      <c r="N2617" s="1"/>
      <c r="O2617" s="1"/>
      <c r="P2617" s="40">
        <v>1483.2875405691398</v>
      </c>
      <c r="Q2617" s="37" t="str">
        <f>IF(C2617="ForthPoint","ForthPoint",IF(D2617="Intercompany",_xlfn.XLOOKUP(E2617,'Dept Lookup'!B:B,'Dept Lookup'!A:A),Modified!D2617))</f>
        <v>ForthPoint</v>
      </c>
      <c r="R2617" s="11" t="s">
        <v>190</v>
      </c>
      <c r="S2617" s="1" t="s">
        <v>707</v>
      </c>
      <c r="T2617">
        <f t="shared" si="205"/>
        <v>0</v>
      </c>
      <c r="U2617" s="25" t="str">
        <f>IF(K2617&gt;0,K2617,_xlfn.XLOOKUP(M2617,'Client Lookup'!L:L,'Client Lookup'!N:N))</f>
        <v>36722</v>
      </c>
      <c r="V2617" t="str">
        <f>_xlfn.XLOOKUP(_xlfn.NUMBERVALUE(U2617),'Project Lookup'!X:X,'Project Lookup'!B:B)</f>
        <v>Wyndham - Guest Analytics Retainer</v>
      </c>
      <c r="X2617" t="str">
        <f t="shared" si="206"/>
        <v>402 ICC in Forth Point Represents Blend360 : 1378 Wyndham - Guest Analytics Retainer</v>
      </c>
      <c r="Y2617" t="str">
        <f t="shared" si="207"/>
        <v>402 ICC in Forth Point Represents Blend360</v>
      </c>
      <c r="Z2617" t="str">
        <f t="shared" si="208"/>
        <v>402 ICC in Forth Point Represents Blend360</v>
      </c>
      <c r="AA2617" s="11" t="s">
        <v>190</v>
      </c>
      <c r="AC2617" t="e">
        <f>_xlfn.XLOOKUP(K2617,'Results vs Forecast'!K:K,'Results vs Forecast'!K:K)</f>
        <v>#N/A</v>
      </c>
    </row>
    <row r="2618" spans="1:29" hidden="1">
      <c r="A2618" s="39"/>
      <c r="B2618" s="1" t="s">
        <v>700</v>
      </c>
      <c r="C2618" s="1" t="s">
        <v>1390</v>
      </c>
      <c r="D2618" s="1" t="s">
        <v>17</v>
      </c>
      <c r="E2618" s="1" t="s">
        <v>17</v>
      </c>
      <c r="F2618" s="2">
        <v>45535</v>
      </c>
      <c r="G2618" s="2">
        <v>45505</v>
      </c>
      <c r="H2618" s="1" t="s">
        <v>6487</v>
      </c>
      <c r="I2618" s="1" t="s">
        <v>6488</v>
      </c>
      <c r="J2618" s="1" t="s">
        <v>3799</v>
      </c>
      <c r="K2618" s="1" t="s">
        <v>3800</v>
      </c>
      <c r="L2618" s="1"/>
      <c r="M2618" s="1"/>
      <c r="N2618" s="1"/>
      <c r="O2618" s="1"/>
      <c r="P2618" s="40">
        <v>1483.2875405691398</v>
      </c>
      <c r="Q2618" s="37" t="str">
        <f>IF(C2618="ForthPoint","ForthPoint",IF(D2618="Intercompany",_xlfn.XLOOKUP(E2618,'Dept Lookup'!B:B,'Dept Lookup'!A:A),Modified!D2618))</f>
        <v>ForthPoint</v>
      </c>
      <c r="R2618" s="11" t="s">
        <v>190</v>
      </c>
      <c r="S2618" s="1" t="s">
        <v>707</v>
      </c>
      <c r="T2618">
        <f t="shared" si="205"/>
        <v>0</v>
      </c>
      <c r="U2618" s="25" t="str">
        <f>IF(K2618&gt;0,K2618,_xlfn.XLOOKUP(M2618,'Client Lookup'!L:L,'Client Lookup'!N:N))</f>
        <v>36722</v>
      </c>
      <c r="V2618" t="str">
        <f>_xlfn.XLOOKUP(_xlfn.NUMBERVALUE(U2618),'Project Lookup'!X:X,'Project Lookup'!B:B)</f>
        <v>Wyndham - Guest Analytics Retainer</v>
      </c>
      <c r="X2618" t="str">
        <f t="shared" si="206"/>
        <v>402 ICC in Forth Point Represents Blend360 : 1378 Wyndham - Guest Analytics Retainer</v>
      </c>
      <c r="Y2618" t="str">
        <f t="shared" si="207"/>
        <v>402 ICC in Forth Point Represents Blend360</v>
      </c>
      <c r="Z2618" t="str">
        <f t="shared" si="208"/>
        <v>402 ICC in Forth Point Represents Blend360</v>
      </c>
      <c r="AA2618" s="11" t="s">
        <v>190</v>
      </c>
      <c r="AC2618" t="e">
        <f>_xlfn.XLOOKUP(K2618,'Results vs Forecast'!K:K,'Results vs Forecast'!K:K)</f>
        <v>#N/A</v>
      </c>
    </row>
    <row r="2619" spans="1:29" hidden="1">
      <c r="A2619" s="39"/>
      <c r="B2619" s="1" t="s">
        <v>700</v>
      </c>
      <c r="C2619" s="1" t="s">
        <v>1390</v>
      </c>
      <c r="D2619" s="1" t="s">
        <v>17</v>
      </c>
      <c r="E2619" s="1" t="s">
        <v>17</v>
      </c>
      <c r="F2619" s="2">
        <v>45535</v>
      </c>
      <c r="G2619" s="2">
        <v>45505</v>
      </c>
      <c r="H2619" s="1" t="s">
        <v>6489</v>
      </c>
      <c r="I2619" s="1" t="s">
        <v>6490</v>
      </c>
      <c r="J2619" s="1" t="s">
        <v>3799</v>
      </c>
      <c r="K2619" s="1" t="s">
        <v>3800</v>
      </c>
      <c r="L2619" s="1"/>
      <c r="M2619" s="1"/>
      <c r="N2619" s="1"/>
      <c r="O2619" s="1"/>
      <c r="P2619" s="40">
        <v>1483.2875405691398</v>
      </c>
      <c r="Q2619" s="37" t="str">
        <f>IF(C2619="ForthPoint","ForthPoint",IF(D2619="Intercompany",_xlfn.XLOOKUP(E2619,'Dept Lookup'!B:B,'Dept Lookup'!A:A),Modified!D2619))</f>
        <v>ForthPoint</v>
      </c>
      <c r="R2619" s="11" t="s">
        <v>190</v>
      </c>
      <c r="S2619" s="1" t="s">
        <v>707</v>
      </c>
      <c r="T2619">
        <f t="shared" si="205"/>
        <v>0</v>
      </c>
      <c r="U2619" s="25" t="str">
        <f>IF(K2619&gt;0,K2619,_xlfn.XLOOKUP(M2619,'Client Lookup'!L:L,'Client Lookup'!N:N))</f>
        <v>36722</v>
      </c>
      <c r="V2619" t="str">
        <f>_xlfn.XLOOKUP(_xlfn.NUMBERVALUE(U2619),'Project Lookup'!X:X,'Project Lookup'!B:B)</f>
        <v>Wyndham - Guest Analytics Retainer</v>
      </c>
      <c r="X2619" t="str">
        <f t="shared" si="206"/>
        <v>402 ICC in Forth Point Represents Blend360 : 1378 Wyndham - Guest Analytics Retainer</v>
      </c>
      <c r="Y2619" t="str">
        <f t="shared" si="207"/>
        <v>402 ICC in Forth Point Represents Blend360</v>
      </c>
      <c r="Z2619" t="str">
        <f t="shared" si="208"/>
        <v>402 ICC in Forth Point Represents Blend360</v>
      </c>
      <c r="AA2619" s="11" t="s">
        <v>190</v>
      </c>
      <c r="AC2619" t="e">
        <f>_xlfn.XLOOKUP(K2619,'Results vs Forecast'!K:K,'Results vs Forecast'!K:K)</f>
        <v>#N/A</v>
      </c>
    </row>
    <row r="2620" spans="1:29" hidden="1">
      <c r="A2620" s="39"/>
      <c r="B2620" s="1" t="s">
        <v>700</v>
      </c>
      <c r="C2620" s="1" t="s">
        <v>1370</v>
      </c>
      <c r="D2620" s="1" t="s">
        <v>17</v>
      </c>
      <c r="E2620" s="1" t="s">
        <v>17</v>
      </c>
      <c r="F2620" s="2">
        <v>45535</v>
      </c>
      <c r="G2620" s="2">
        <v>45505</v>
      </c>
      <c r="H2620" s="1" t="s">
        <v>6491</v>
      </c>
      <c r="I2620" s="1" t="s">
        <v>6492</v>
      </c>
      <c r="J2620" s="1" t="s">
        <v>631</v>
      </c>
      <c r="K2620" s="1" t="s">
        <v>873</v>
      </c>
      <c r="L2620" s="1" t="s">
        <v>3355</v>
      </c>
      <c r="M2620" s="1"/>
      <c r="N2620" s="1"/>
      <c r="O2620" s="1"/>
      <c r="P2620" s="40">
        <v>520.2421677420059</v>
      </c>
      <c r="Q2620" s="37" t="str">
        <f>IF(C2620="ForthPoint","ForthPoint",IF(D2620="Intercompany",_xlfn.XLOOKUP(E2620,'Dept Lookup'!B:B,'Dept Lookup'!A:A),Modified!D2620))</f>
        <v>Data Engineering</v>
      </c>
      <c r="R2620" t="str">
        <f t="shared" si="204"/>
        <v>Stagwellglobal</v>
      </c>
      <c r="S2620" s="1" t="s">
        <v>707</v>
      </c>
      <c r="T2620">
        <f t="shared" si="205"/>
        <v>0</v>
      </c>
      <c r="U2620" s="25" t="str">
        <f>IF(K2620&gt;0,K2620,_xlfn.XLOOKUP(M2620,'Client Lookup'!L:L,'Client Lookup'!N:N))</f>
        <v>25157</v>
      </c>
      <c r="V2620" t="str">
        <f>_xlfn.XLOOKUP(_xlfn.NUMBERVALUE(U2620),'Project Lookup'!X:X,'Project Lookup'!B:B)</f>
        <v>Stagwell SOW#1</v>
      </c>
      <c r="X2620" t="str">
        <f t="shared" si="206"/>
        <v>469 Stagwell Marketing Cloud LLC : 985 Stagwell SOW#1</v>
      </c>
      <c r="Y2620" t="str">
        <f t="shared" si="207"/>
        <v>469 Stagwell Marketing Cloud LLC</v>
      </c>
      <c r="Z2620" t="str">
        <f t="shared" si="208"/>
        <v>469 Stagwell Marketing Cloud LLC</v>
      </c>
      <c r="AA2620" t="str">
        <f>_xlfn.XLOOKUP(Z2620,'Client Lookup'!A:A,'Client Lookup'!C:C)</f>
        <v>Stagwellglobal</v>
      </c>
      <c r="AC2620" t="e">
        <f>_xlfn.XLOOKUP(K2620,'Results vs Forecast'!K:K,'Results vs Forecast'!K:K)</f>
        <v>#N/A</v>
      </c>
    </row>
    <row r="2621" spans="1:29" hidden="1">
      <c r="A2621" s="39"/>
      <c r="B2621" s="1" t="s">
        <v>700</v>
      </c>
      <c r="C2621" s="1" t="s">
        <v>1370</v>
      </c>
      <c r="D2621" s="1" t="s">
        <v>17</v>
      </c>
      <c r="E2621" s="1" t="s">
        <v>17</v>
      </c>
      <c r="F2621" s="2">
        <v>45535</v>
      </c>
      <c r="G2621" s="2">
        <v>45505</v>
      </c>
      <c r="H2621" s="1" t="s">
        <v>6493</v>
      </c>
      <c r="I2621" s="1" t="s">
        <v>6494</v>
      </c>
      <c r="J2621" s="1" t="s">
        <v>645</v>
      </c>
      <c r="K2621" s="1" t="s">
        <v>891</v>
      </c>
      <c r="L2621" s="1" t="s">
        <v>3332</v>
      </c>
      <c r="M2621" s="1"/>
      <c r="N2621" s="1"/>
      <c r="O2621" s="1"/>
      <c r="P2621" s="40">
        <v>480.22353945415932</v>
      </c>
      <c r="Q2621" s="37" t="str">
        <f>IF(C2621="ForthPoint","ForthPoint",IF(D2621="Intercompany",_xlfn.XLOOKUP(E2621,'Dept Lookup'!B:B,'Dept Lookup'!A:A),Modified!D2621))</f>
        <v>Data Engineering</v>
      </c>
      <c r="R2621" t="str">
        <f t="shared" si="204"/>
        <v>The Blackstone Group</v>
      </c>
      <c r="S2621" s="1" t="s">
        <v>707</v>
      </c>
      <c r="T2621">
        <f t="shared" si="205"/>
        <v>0</v>
      </c>
      <c r="U2621" s="25" t="str">
        <f>IF(K2621&gt;0,K2621,_xlfn.XLOOKUP(M2621,'Client Lookup'!L:L,'Client Lookup'!N:N))</f>
        <v>25160</v>
      </c>
      <c r="V2621" t="str">
        <f>_xlfn.XLOOKUP(_xlfn.NUMBERVALUE(U2621),'Project Lookup'!X:X,'Project Lookup'!B:B)</f>
        <v>Blackstone SOW #12</v>
      </c>
      <c r="X2621" t="str">
        <f t="shared" si="206"/>
        <v>468 Blackstone Inc. : 988 Blackstone SOW #12</v>
      </c>
      <c r="Y2621" t="str">
        <f t="shared" si="207"/>
        <v>468 Blackstone Inc.</v>
      </c>
      <c r="Z2621" t="str">
        <f t="shared" si="208"/>
        <v>468 Blackstone Inc.</v>
      </c>
      <c r="AA2621" t="str">
        <f>_xlfn.XLOOKUP(Z2621,'Client Lookup'!A:A,'Client Lookup'!C:C)</f>
        <v>The Blackstone Group</v>
      </c>
      <c r="AC2621" t="e">
        <f>_xlfn.XLOOKUP(K2621,'Results vs Forecast'!K:K,'Results vs Forecast'!K:K)</f>
        <v>#N/A</v>
      </c>
    </row>
    <row r="2622" spans="1:29" hidden="1">
      <c r="A2622" s="39"/>
      <c r="B2622" s="1" t="s">
        <v>700</v>
      </c>
      <c r="C2622" s="1" t="s">
        <v>1370</v>
      </c>
      <c r="D2622" s="1" t="s">
        <v>17</v>
      </c>
      <c r="E2622" s="1" t="s">
        <v>17</v>
      </c>
      <c r="F2622" s="2">
        <v>45535</v>
      </c>
      <c r="G2622" s="2">
        <v>45505</v>
      </c>
      <c r="H2622" s="1" t="s">
        <v>6495</v>
      </c>
      <c r="I2622" s="1" t="s">
        <v>6496</v>
      </c>
      <c r="J2622" s="1" t="s">
        <v>642</v>
      </c>
      <c r="K2622" s="1" t="s">
        <v>881</v>
      </c>
      <c r="L2622" s="1" t="s">
        <v>3416</v>
      </c>
      <c r="M2622" s="1"/>
      <c r="N2622" s="1"/>
      <c r="O2622" s="1"/>
      <c r="P2622" s="40">
        <v>520.2421677420059</v>
      </c>
      <c r="Q2622" s="37" t="str">
        <f>IF(C2622="ForthPoint","ForthPoint",IF(D2622="Intercompany",_xlfn.XLOOKUP(E2622,'Dept Lookup'!B:B,'Dept Lookup'!A:A),Modified!D2622))</f>
        <v>Data Engineering</v>
      </c>
      <c r="R2622" t="str">
        <f t="shared" si="204"/>
        <v>The Blackstone Group</v>
      </c>
      <c r="S2622" s="1" t="s">
        <v>707</v>
      </c>
      <c r="T2622">
        <f t="shared" si="205"/>
        <v>0</v>
      </c>
      <c r="U2622" s="25" t="str">
        <f>IF(K2622&gt;0,K2622,_xlfn.XLOOKUP(M2622,'Client Lookup'!L:L,'Client Lookup'!N:N))</f>
        <v>32036</v>
      </c>
      <c r="V2622" t="str">
        <f>_xlfn.XLOOKUP(_xlfn.NUMBERVALUE(U2622),'Project Lookup'!X:X,'Project Lookup'!B:B)</f>
        <v>Blackstone - Python Engineers (James Team)</v>
      </c>
      <c r="X2622" t="str">
        <f t="shared" si="206"/>
        <v>468 Blackstone Inc. : 1255 Blackstone - Python Engineers (James Team)</v>
      </c>
      <c r="Y2622" t="str">
        <f t="shared" si="207"/>
        <v>468 Blackstone Inc.</v>
      </c>
      <c r="Z2622" t="str">
        <f t="shared" si="208"/>
        <v>468 Blackstone Inc.</v>
      </c>
      <c r="AA2622" t="str">
        <f>_xlfn.XLOOKUP(Z2622,'Client Lookup'!A:A,'Client Lookup'!C:C)</f>
        <v>The Blackstone Group</v>
      </c>
      <c r="AC2622" t="e">
        <f>_xlfn.XLOOKUP(K2622,'Results vs Forecast'!K:K,'Results vs Forecast'!K:K)</f>
        <v>#N/A</v>
      </c>
    </row>
    <row r="2623" spans="1:29" hidden="1">
      <c r="A2623" s="39"/>
      <c r="B2623" s="1" t="s">
        <v>700</v>
      </c>
      <c r="C2623" s="1" t="s">
        <v>1370</v>
      </c>
      <c r="D2623" s="1" t="s">
        <v>17</v>
      </c>
      <c r="E2623" s="1" t="s">
        <v>17</v>
      </c>
      <c r="F2623" s="2">
        <v>45535</v>
      </c>
      <c r="G2623" s="2">
        <v>45505</v>
      </c>
      <c r="H2623" s="1" t="s">
        <v>6497</v>
      </c>
      <c r="I2623" s="1" t="s">
        <v>6498</v>
      </c>
      <c r="J2623" s="1" t="s">
        <v>637</v>
      </c>
      <c r="K2623" s="1" t="s">
        <v>893</v>
      </c>
      <c r="L2623" s="1" t="s">
        <v>3465</v>
      </c>
      <c r="M2623" s="1"/>
      <c r="N2623" s="1"/>
      <c r="O2623" s="1"/>
      <c r="P2623" s="40">
        <v>536.24961905714463</v>
      </c>
      <c r="Q2623" s="37" t="str">
        <f>IF(C2623="ForthPoint","ForthPoint",IF(D2623="Intercompany",_xlfn.XLOOKUP(E2623,'Dept Lookup'!B:B,'Dept Lookup'!A:A),Modified!D2623))</f>
        <v>Data Engineering</v>
      </c>
      <c r="R2623" t="str">
        <f t="shared" si="204"/>
        <v>The Blackstone Group</v>
      </c>
      <c r="S2623" s="1" t="s">
        <v>707</v>
      </c>
      <c r="T2623">
        <f t="shared" si="205"/>
        <v>0</v>
      </c>
      <c r="U2623" s="25" t="str">
        <f>IF(K2623&gt;0,K2623,_xlfn.XLOOKUP(M2623,'Client Lookup'!L:L,'Client Lookup'!N:N))</f>
        <v>25544</v>
      </c>
      <c r="V2623" t="str">
        <f>_xlfn.XLOOKUP(_xlfn.NUMBERVALUE(U2623),'Project Lookup'!X:X,'Project Lookup'!B:B)</f>
        <v>Blackstone SOW#14 - Data Engineering Team</v>
      </c>
      <c r="X2623" t="str">
        <f t="shared" si="206"/>
        <v>468 Blackstone Inc. : 1013 Blackstone SOW#14 - Data Engineering Team</v>
      </c>
      <c r="Y2623" t="str">
        <f t="shared" si="207"/>
        <v>468 Blackstone Inc.</v>
      </c>
      <c r="Z2623" t="str">
        <f t="shared" si="208"/>
        <v>468 Blackstone Inc.</v>
      </c>
      <c r="AA2623" t="str">
        <f>_xlfn.XLOOKUP(Z2623,'Client Lookup'!A:A,'Client Lookup'!C:C)</f>
        <v>The Blackstone Group</v>
      </c>
      <c r="AC2623" t="e">
        <f>_xlfn.XLOOKUP(K2623,'Results vs Forecast'!K:K,'Results vs Forecast'!K:K)</f>
        <v>#N/A</v>
      </c>
    </row>
    <row r="2624" spans="1:29" hidden="1">
      <c r="A2624" s="39"/>
      <c r="B2624" s="1" t="s">
        <v>700</v>
      </c>
      <c r="C2624" s="1" t="s">
        <v>1390</v>
      </c>
      <c r="D2624" s="1" t="s">
        <v>17</v>
      </c>
      <c r="E2624" s="1" t="s">
        <v>17</v>
      </c>
      <c r="F2624" s="2">
        <v>45535</v>
      </c>
      <c r="G2624" s="2">
        <v>45505</v>
      </c>
      <c r="H2624" s="1" t="s">
        <v>6499</v>
      </c>
      <c r="I2624" s="1" t="s">
        <v>6500</v>
      </c>
      <c r="J2624" s="1" t="s">
        <v>2003</v>
      </c>
      <c r="K2624" s="1" t="s">
        <v>2004</v>
      </c>
      <c r="L2624" s="1"/>
      <c r="M2624" s="1"/>
      <c r="N2624" s="1"/>
      <c r="O2624" s="1"/>
      <c r="P2624" s="40">
        <v>81626.871388435335</v>
      </c>
      <c r="Q2624" s="37" t="str">
        <f>IF(C2624="ForthPoint","ForthPoint",IF(D2624="Intercompany",_xlfn.XLOOKUP(E2624,'Dept Lookup'!B:B,'Dept Lookup'!A:A),Modified!D2624))</f>
        <v>ForthPoint</v>
      </c>
      <c r="R2624" t="str">
        <f t="shared" si="204"/>
        <v>Inizio Healthcare Limited</v>
      </c>
      <c r="S2624" s="1" t="s">
        <v>707</v>
      </c>
      <c r="T2624">
        <f t="shared" si="205"/>
        <v>0</v>
      </c>
      <c r="U2624" s="25" t="str">
        <f>IF(K2624&gt;0,K2624,_xlfn.XLOOKUP(M2624,'Client Lookup'!L:L,'Client Lookup'!N:N))</f>
        <v>39131</v>
      </c>
      <c r="V2624" t="e">
        <f>_xlfn.XLOOKUP(_xlfn.NUMBERVALUE(U2624),'Project Lookup'!X:X,'Project Lookup'!B:B)</f>
        <v>#N/A</v>
      </c>
      <c r="X2624" t="str">
        <f t="shared" si="206"/>
        <v>729 Huntsworth Health Limited (Inizio) : 1458 GenAI 5 Use Cases</v>
      </c>
      <c r="Y2624" t="str">
        <f t="shared" si="207"/>
        <v>729 Huntsworth Health Limited (Inizio)</v>
      </c>
      <c r="Z2624" t="str">
        <f t="shared" si="208"/>
        <v>729 Huntsworth Health Limited (Inizio)</v>
      </c>
      <c r="AA2624" t="str">
        <f>_xlfn.XLOOKUP(Z2624,'Client Lookup'!A:A,'Client Lookup'!C:C)</f>
        <v>Inizio Healthcare Limited</v>
      </c>
      <c r="AC2624" t="e">
        <f>_xlfn.XLOOKUP(K2624,'Results vs Forecast'!K:K,'Results vs Forecast'!K:K)</f>
        <v>#N/A</v>
      </c>
    </row>
    <row r="2625" spans="1:29" hidden="1">
      <c r="A2625" s="39"/>
      <c r="B2625" s="1" t="s">
        <v>700</v>
      </c>
      <c r="C2625" s="1" t="s">
        <v>1370</v>
      </c>
      <c r="D2625" s="1" t="s">
        <v>17</v>
      </c>
      <c r="E2625" s="1" t="s">
        <v>17</v>
      </c>
      <c r="F2625" s="2">
        <v>45535</v>
      </c>
      <c r="G2625" s="2">
        <v>45505</v>
      </c>
      <c r="H2625" s="1" t="s">
        <v>6501</v>
      </c>
      <c r="I2625" s="1" t="s">
        <v>6502</v>
      </c>
      <c r="J2625" s="1" t="s">
        <v>639</v>
      </c>
      <c r="K2625" s="1" t="s">
        <v>889</v>
      </c>
      <c r="L2625" s="1" t="s">
        <v>1254</v>
      </c>
      <c r="M2625" s="1"/>
      <c r="N2625" s="1"/>
      <c r="O2625" s="1"/>
      <c r="P2625" s="40">
        <v>440.20491116631274</v>
      </c>
      <c r="Q2625" s="37" t="str">
        <f>IF(C2625="ForthPoint","ForthPoint",IF(D2625="Intercompany",_xlfn.XLOOKUP(E2625,'Dept Lookup'!B:B,'Dept Lookup'!A:A),Modified!D2625))</f>
        <v>Data Engineering</v>
      </c>
      <c r="R2625" t="str">
        <f t="shared" si="204"/>
        <v>The Blackstone Group</v>
      </c>
      <c r="S2625" s="1" t="s">
        <v>707</v>
      </c>
      <c r="T2625">
        <f t="shared" si="205"/>
        <v>0</v>
      </c>
      <c r="U2625" s="25" t="str">
        <f>IF(K2625&gt;0,K2625,_xlfn.XLOOKUP(M2625,'Client Lookup'!L:L,'Client Lookup'!N:N))</f>
        <v>28998</v>
      </c>
      <c r="V2625" t="str">
        <f>_xlfn.XLOOKUP(_xlfn.NUMBERVALUE(U2625),'Project Lookup'!X:X,'Project Lookup'!B:B)</f>
        <v>Blackstone - SOW#23 - DE Tech Lead (Rafael Team)</v>
      </c>
      <c r="X2625" t="str">
        <f t="shared" si="206"/>
        <v>468 Blackstone Inc. : 1181 Blackstone - SOW#23 - DE Tech Lead (Rafael Team)</v>
      </c>
      <c r="Y2625" t="str">
        <f t="shared" si="207"/>
        <v>468 Blackstone Inc.</v>
      </c>
      <c r="Z2625" t="str">
        <f t="shared" si="208"/>
        <v>468 Blackstone Inc.</v>
      </c>
      <c r="AA2625" t="str">
        <f>_xlfn.XLOOKUP(Z2625,'Client Lookup'!A:A,'Client Lookup'!C:C)</f>
        <v>The Blackstone Group</v>
      </c>
      <c r="AC2625" t="e">
        <f>_xlfn.XLOOKUP(K2625,'Results vs Forecast'!K:K,'Results vs Forecast'!K:K)</f>
        <v>#N/A</v>
      </c>
    </row>
    <row r="2626" spans="1:29" hidden="1">
      <c r="A2626" s="39"/>
      <c r="B2626" s="1" t="s">
        <v>700</v>
      </c>
      <c r="C2626" s="1" t="s">
        <v>1370</v>
      </c>
      <c r="D2626" s="1" t="s">
        <v>17</v>
      </c>
      <c r="E2626" s="1" t="s">
        <v>17</v>
      </c>
      <c r="F2626" s="2">
        <v>45535</v>
      </c>
      <c r="G2626" s="2">
        <v>45505</v>
      </c>
      <c r="H2626" s="1" t="s">
        <v>6503</v>
      </c>
      <c r="I2626" s="1" t="s">
        <v>6504</v>
      </c>
      <c r="J2626" s="1" t="s">
        <v>617</v>
      </c>
      <c r="K2626" s="1" t="s">
        <v>860</v>
      </c>
      <c r="L2626" s="1" t="s">
        <v>2892</v>
      </c>
      <c r="M2626" s="1"/>
      <c r="N2626" s="1"/>
      <c r="O2626" s="1"/>
      <c r="P2626" s="40">
        <v>320.14902630277288</v>
      </c>
      <c r="Q2626" s="37" t="str">
        <f>IF(C2626="ForthPoint","ForthPoint",IF(D2626="Intercompany",_xlfn.XLOOKUP(E2626,'Dept Lookup'!B:B,'Dept Lookup'!A:A),Modified!D2626))</f>
        <v>Data Engineering</v>
      </c>
      <c r="R2626" t="str">
        <f t="shared" si="204"/>
        <v>Roku</v>
      </c>
      <c r="S2626" s="1" t="s">
        <v>707</v>
      </c>
      <c r="T2626">
        <f t="shared" si="205"/>
        <v>0</v>
      </c>
      <c r="U2626" s="25" t="str">
        <f>IF(K2626&gt;0,K2626,_xlfn.XLOOKUP(M2626,'Client Lookup'!L:L,'Client Lookup'!N:N))</f>
        <v>25138</v>
      </c>
      <c r="V2626" t="str">
        <f>_xlfn.XLOOKUP(_xlfn.NUMBERVALUE(U2626),'Project Lookup'!X:X,'Project Lookup'!B:B)</f>
        <v>SOW#1 2024 - DE &amp; BI Team</v>
      </c>
      <c r="X2626" t="str">
        <f t="shared" si="206"/>
        <v>459 Roku Inc. : 966 SOW#1 2024 - DE &amp; BI Team</v>
      </c>
      <c r="Y2626" t="str">
        <f t="shared" si="207"/>
        <v>459 Roku Inc.</v>
      </c>
      <c r="Z2626" t="str">
        <f t="shared" si="208"/>
        <v>459 Roku Inc.</v>
      </c>
      <c r="AA2626" t="str">
        <f>_xlfn.XLOOKUP(Z2626,'Client Lookup'!A:A,'Client Lookup'!C:C)</f>
        <v>Roku</v>
      </c>
      <c r="AC2626" t="e">
        <f>_xlfn.XLOOKUP(K2626,'Results vs Forecast'!K:K,'Results vs Forecast'!K:K)</f>
        <v>#N/A</v>
      </c>
    </row>
    <row r="2627" spans="1:29" hidden="1">
      <c r="A2627" s="39"/>
      <c r="B2627" s="1" t="s">
        <v>700</v>
      </c>
      <c r="C2627" s="1" t="s">
        <v>1370</v>
      </c>
      <c r="D2627" s="1" t="s">
        <v>17</v>
      </c>
      <c r="E2627" s="1" t="s">
        <v>17</v>
      </c>
      <c r="F2627" s="2">
        <v>45535</v>
      </c>
      <c r="G2627" s="2">
        <v>45505</v>
      </c>
      <c r="H2627" s="1" t="s">
        <v>6505</v>
      </c>
      <c r="I2627" s="1" t="s">
        <v>6506</v>
      </c>
      <c r="J2627" s="1" t="s">
        <v>799</v>
      </c>
      <c r="K2627" s="1" t="s">
        <v>797</v>
      </c>
      <c r="L2627" s="1" t="s">
        <v>3338</v>
      </c>
      <c r="M2627" s="1"/>
      <c r="N2627" s="1"/>
      <c r="O2627" s="1"/>
      <c r="P2627" s="40">
        <v>180.08382729530976</v>
      </c>
      <c r="Q2627" s="37" t="str">
        <f>IF(C2627="ForthPoint","ForthPoint",IF(D2627="Intercompany",_xlfn.XLOOKUP(E2627,'Dept Lookup'!B:B,'Dept Lookup'!A:A),Modified!D2627))</f>
        <v>Data Engineering</v>
      </c>
      <c r="R2627" t="str">
        <f t="shared" ref="R2627:R2690" si="209">AA2627</f>
        <v>Fedefarma</v>
      </c>
      <c r="S2627" s="1" t="s">
        <v>707</v>
      </c>
      <c r="T2627">
        <f t="shared" ref="T2627:T2690" si="210">M2627</f>
        <v>0</v>
      </c>
      <c r="U2627" s="25" t="str">
        <f>IF(K2627&gt;0,K2627,_xlfn.XLOOKUP(M2627,'Client Lookup'!L:L,'Client Lookup'!N:N))</f>
        <v>28678</v>
      </c>
      <c r="V2627" t="str">
        <f>_xlfn.XLOOKUP(_xlfn.NUMBERVALUE(U2627),'Project Lookup'!X:X,'Project Lookup'!B:B)</f>
        <v>Fedefarma: Landing Zone Assessment &amp; Recommendation Phase</v>
      </c>
      <c r="X2627" t="str">
        <f t="shared" ref="X2627:X2690" si="211">IF(J2627="- No Entity -",M2627,J2627)</f>
        <v>456 ICC in Montevideo represents Blend360 : 1166 Fedefarma: Landing Zone Assessment &amp; Recommendation Phase</v>
      </c>
      <c r="Y2627" t="str">
        <f t="shared" ref="Y2627:Y2690" si="212">IFERROR(_xlfn.TEXTBEFORE(X2627," :"),X2627)</f>
        <v>456 ICC in Montevideo represents Blend360</v>
      </c>
      <c r="Z2627" t="str">
        <f t="shared" si="208"/>
        <v>456 ICC in Montevideo represents Blend360</v>
      </c>
      <c r="AA2627" t="str">
        <f>_xlfn.XLOOKUP(Z2627,'Client Lookup'!A:A,'Client Lookup'!C:C)</f>
        <v>Fedefarma</v>
      </c>
      <c r="AC2627" t="e">
        <f>_xlfn.XLOOKUP(K2627,'Results vs Forecast'!K:K,'Results vs Forecast'!K:K)</f>
        <v>#N/A</v>
      </c>
    </row>
    <row r="2628" spans="1:29" hidden="1">
      <c r="A2628" s="39"/>
      <c r="B2628" s="1" t="s">
        <v>700</v>
      </c>
      <c r="C2628" s="1" t="s">
        <v>1370</v>
      </c>
      <c r="D2628" s="1" t="s">
        <v>17</v>
      </c>
      <c r="E2628" s="1" t="s">
        <v>17</v>
      </c>
      <c r="F2628" s="2">
        <v>45535</v>
      </c>
      <c r="G2628" s="2">
        <v>45505</v>
      </c>
      <c r="H2628" s="1" t="s">
        <v>6507</v>
      </c>
      <c r="I2628" s="1" t="s">
        <v>6508</v>
      </c>
      <c r="J2628" s="1" t="s">
        <v>617</v>
      </c>
      <c r="K2628" s="1" t="s">
        <v>860</v>
      </c>
      <c r="L2628" s="1" t="s">
        <v>2892</v>
      </c>
      <c r="M2628" s="1"/>
      <c r="N2628" s="1"/>
      <c r="O2628" s="1"/>
      <c r="P2628" s="40">
        <v>480.22353945415932</v>
      </c>
      <c r="Q2628" s="37" t="str">
        <f>IF(C2628="ForthPoint","ForthPoint",IF(D2628="Intercompany",_xlfn.XLOOKUP(E2628,'Dept Lookup'!B:B,'Dept Lookup'!A:A),Modified!D2628))</f>
        <v>Data Engineering</v>
      </c>
      <c r="R2628" t="str">
        <f t="shared" si="209"/>
        <v>Roku</v>
      </c>
      <c r="S2628" s="1" t="s">
        <v>707</v>
      </c>
      <c r="T2628">
        <f t="shared" si="210"/>
        <v>0</v>
      </c>
      <c r="U2628" s="25" t="str">
        <f>IF(K2628&gt;0,K2628,_xlfn.XLOOKUP(M2628,'Client Lookup'!L:L,'Client Lookup'!N:N))</f>
        <v>25138</v>
      </c>
      <c r="V2628" t="str">
        <f>_xlfn.XLOOKUP(_xlfn.NUMBERVALUE(U2628),'Project Lookup'!X:X,'Project Lookup'!B:B)</f>
        <v>SOW#1 2024 - DE &amp; BI Team</v>
      </c>
      <c r="X2628" t="str">
        <f t="shared" si="211"/>
        <v>459 Roku Inc. : 966 SOW#1 2024 - DE &amp; BI Team</v>
      </c>
      <c r="Y2628" t="str">
        <f t="shared" si="212"/>
        <v>459 Roku Inc.</v>
      </c>
      <c r="Z2628" t="str">
        <f t="shared" si="208"/>
        <v>459 Roku Inc.</v>
      </c>
      <c r="AA2628" t="str">
        <f>_xlfn.XLOOKUP(Z2628,'Client Lookup'!A:A,'Client Lookup'!C:C)</f>
        <v>Roku</v>
      </c>
      <c r="AC2628" t="e">
        <f>_xlfn.XLOOKUP(K2628,'Results vs Forecast'!K:K,'Results vs Forecast'!K:K)</f>
        <v>#N/A</v>
      </c>
    </row>
    <row r="2629" spans="1:29" hidden="1">
      <c r="A2629" s="39"/>
      <c r="B2629" s="1" t="s">
        <v>700</v>
      </c>
      <c r="C2629" s="1" t="s">
        <v>1370</v>
      </c>
      <c r="D2629" s="1" t="s">
        <v>17</v>
      </c>
      <c r="E2629" s="1" t="s">
        <v>17</v>
      </c>
      <c r="F2629" s="2">
        <v>45535</v>
      </c>
      <c r="G2629" s="2">
        <v>45505</v>
      </c>
      <c r="H2629" s="1" t="s">
        <v>6509</v>
      </c>
      <c r="I2629" s="1" t="s">
        <v>6510</v>
      </c>
      <c r="J2629" s="1" t="s">
        <v>620</v>
      </c>
      <c r="K2629" s="1" t="s">
        <v>862</v>
      </c>
      <c r="L2629" s="1" t="s">
        <v>3343</v>
      </c>
      <c r="M2629" s="1"/>
      <c r="N2629" s="1"/>
      <c r="O2629" s="1"/>
      <c r="P2629" s="40">
        <v>240.11176972707966</v>
      </c>
      <c r="Q2629" s="37" t="str">
        <f>IF(C2629="ForthPoint","ForthPoint",IF(D2629="Intercompany",_xlfn.XLOOKUP(E2629,'Dept Lookup'!B:B,'Dept Lookup'!A:A),Modified!D2629))</f>
        <v>Data Engineering</v>
      </c>
      <c r="R2629" t="str">
        <f t="shared" si="209"/>
        <v>Sincera</v>
      </c>
      <c r="S2629" s="1" t="s">
        <v>707</v>
      </c>
      <c r="T2629">
        <f t="shared" si="210"/>
        <v>0</v>
      </c>
      <c r="U2629" s="25" t="str">
        <f>IF(K2629&gt;0,K2629,_xlfn.XLOOKUP(M2629,'Client Lookup'!L:L,'Client Lookup'!N:N))</f>
        <v>28145</v>
      </c>
      <c r="V2629" t="str">
        <f>_xlfn.XLOOKUP(_xlfn.NUMBERVALUE(U2629),'Project Lookup'!X:X,'Project Lookup'!B:B)</f>
        <v>Sincera SOW 4 - DE Team</v>
      </c>
      <c r="X2629" t="str">
        <f t="shared" si="211"/>
        <v>465 Sincera Technologies LLC : 1146 Sincera SOW 4 - DE Team</v>
      </c>
      <c r="Y2629" t="str">
        <f t="shared" si="212"/>
        <v>465 Sincera Technologies LLC</v>
      </c>
      <c r="Z2629" t="str">
        <f t="shared" si="208"/>
        <v>465 Sincera Technologies LLC</v>
      </c>
      <c r="AA2629" t="str">
        <f>_xlfn.XLOOKUP(Z2629,'Client Lookup'!A:A,'Client Lookup'!C:C)</f>
        <v>Sincera</v>
      </c>
      <c r="AC2629" t="e">
        <f>_xlfn.XLOOKUP(K2629,'Results vs Forecast'!K:K,'Results vs Forecast'!K:K)</f>
        <v>#N/A</v>
      </c>
    </row>
    <row r="2630" spans="1:29" hidden="1">
      <c r="A2630" s="39"/>
      <c r="B2630" s="1" t="s">
        <v>700</v>
      </c>
      <c r="C2630" s="1" t="s">
        <v>1370</v>
      </c>
      <c r="D2630" s="1" t="s">
        <v>17</v>
      </c>
      <c r="E2630" s="1" t="s">
        <v>17</v>
      </c>
      <c r="F2630" s="2">
        <v>45535</v>
      </c>
      <c r="G2630" s="2">
        <v>45505</v>
      </c>
      <c r="H2630" s="1" t="s">
        <v>6511</v>
      </c>
      <c r="I2630" s="1" t="s">
        <v>6512</v>
      </c>
      <c r="J2630" s="1" t="s">
        <v>593</v>
      </c>
      <c r="K2630" s="1" t="s">
        <v>842</v>
      </c>
      <c r="L2630" s="1" t="s">
        <v>1809</v>
      </c>
      <c r="M2630" s="1"/>
      <c r="N2630" s="1"/>
      <c r="O2630" s="1"/>
      <c r="P2630" s="40">
        <v>336.15647761791155</v>
      </c>
      <c r="Q2630" s="37" t="str">
        <f>IF(C2630="ForthPoint","ForthPoint",IF(D2630="Intercompany",_xlfn.XLOOKUP(E2630,'Dept Lookup'!B:B,'Dept Lookup'!A:A),Modified!D2630))</f>
        <v>Data Engineering</v>
      </c>
      <c r="R2630" t="str">
        <f t="shared" si="209"/>
        <v>MasterCard</v>
      </c>
      <c r="S2630" s="1" t="s">
        <v>707</v>
      </c>
      <c r="T2630">
        <f t="shared" si="210"/>
        <v>0</v>
      </c>
      <c r="U2630" s="25" t="str">
        <f>IF(K2630&gt;0,K2630,_xlfn.XLOOKUP(M2630,'Client Lookup'!L:L,'Client Lookup'!N:N))</f>
        <v>25146</v>
      </c>
      <c r="V2630" t="str">
        <f>_xlfn.XLOOKUP(_xlfn.NUMBERVALUE(U2630),'Project Lookup'!X:X,'Project Lookup'!B:B)</f>
        <v>Mastercard SOW #6</v>
      </c>
      <c r="X2630" t="str">
        <f t="shared" si="211"/>
        <v>461 Session M Inc. : 974 Mastercard SOW #6</v>
      </c>
      <c r="Y2630" t="str">
        <f t="shared" si="212"/>
        <v>461 Session M Inc.</v>
      </c>
      <c r="Z2630" t="str">
        <f t="shared" si="208"/>
        <v>461 Session M Inc.</v>
      </c>
      <c r="AA2630" t="str">
        <f>_xlfn.XLOOKUP(Z2630,'Client Lookup'!A:A,'Client Lookup'!C:C)</f>
        <v>MasterCard</v>
      </c>
      <c r="AC2630" t="e">
        <f>_xlfn.XLOOKUP(K2630,'Results vs Forecast'!K:K,'Results vs Forecast'!K:K)</f>
        <v>#N/A</v>
      </c>
    </row>
    <row r="2631" spans="1:29" hidden="1">
      <c r="A2631" s="39"/>
      <c r="B2631" s="1" t="s">
        <v>700</v>
      </c>
      <c r="C2631" s="1" t="s">
        <v>1370</v>
      </c>
      <c r="D2631" s="1" t="s">
        <v>17</v>
      </c>
      <c r="E2631" s="1" t="s">
        <v>17</v>
      </c>
      <c r="F2631" s="2">
        <v>45535</v>
      </c>
      <c r="G2631" s="2">
        <v>45505</v>
      </c>
      <c r="H2631" s="1" t="s">
        <v>6513</v>
      </c>
      <c r="I2631" s="1" t="s">
        <v>6514</v>
      </c>
      <c r="J2631" s="1" t="s">
        <v>593</v>
      </c>
      <c r="K2631" s="1" t="s">
        <v>842</v>
      </c>
      <c r="L2631" s="1" t="s">
        <v>1809</v>
      </c>
      <c r="M2631" s="1"/>
      <c r="N2631" s="1"/>
      <c r="O2631" s="1"/>
      <c r="P2631" s="40">
        <v>336.15647761791155</v>
      </c>
      <c r="Q2631" s="37" t="str">
        <f>IF(C2631="ForthPoint","ForthPoint",IF(D2631="Intercompany",_xlfn.XLOOKUP(E2631,'Dept Lookup'!B:B,'Dept Lookup'!A:A),Modified!D2631))</f>
        <v>Data Engineering</v>
      </c>
      <c r="R2631" t="str">
        <f t="shared" si="209"/>
        <v>MasterCard</v>
      </c>
      <c r="S2631" s="1" t="s">
        <v>707</v>
      </c>
      <c r="T2631">
        <f t="shared" si="210"/>
        <v>0</v>
      </c>
      <c r="U2631" s="25" t="str">
        <f>IF(K2631&gt;0,K2631,_xlfn.XLOOKUP(M2631,'Client Lookup'!L:L,'Client Lookup'!N:N))</f>
        <v>25146</v>
      </c>
      <c r="V2631" t="str">
        <f>_xlfn.XLOOKUP(_xlfn.NUMBERVALUE(U2631),'Project Lookup'!X:X,'Project Lookup'!B:B)</f>
        <v>Mastercard SOW #6</v>
      </c>
      <c r="X2631" t="str">
        <f t="shared" si="211"/>
        <v>461 Session M Inc. : 974 Mastercard SOW #6</v>
      </c>
      <c r="Y2631" t="str">
        <f t="shared" si="212"/>
        <v>461 Session M Inc.</v>
      </c>
      <c r="Z2631" t="str">
        <f t="shared" si="208"/>
        <v>461 Session M Inc.</v>
      </c>
      <c r="AA2631" t="str">
        <f>_xlfn.XLOOKUP(Z2631,'Client Lookup'!A:A,'Client Lookup'!C:C)</f>
        <v>MasterCard</v>
      </c>
      <c r="AC2631" t="e">
        <f>_xlfn.XLOOKUP(K2631,'Results vs Forecast'!K:K,'Results vs Forecast'!K:K)</f>
        <v>#N/A</v>
      </c>
    </row>
    <row r="2632" spans="1:29" hidden="1">
      <c r="A2632" s="39"/>
      <c r="B2632" s="1" t="s">
        <v>700</v>
      </c>
      <c r="C2632" s="1" t="s">
        <v>1370</v>
      </c>
      <c r="D2632" s="1" t="s">
        <v>17</v>
      </c>
      <c r="E2632" s="1" t="s">
        <v>17</v>
      </c>
      <c r="F2632" s="2">
        <v>45535</v>
      </c>
      <c r="G2632" s="2">
        <v>45505</v>
      </c>
      <c r="H2632" s="1" t="s">
        <v>6515</v>
      </c>
      <c r="I2632" s="1" t="s">
        <v>6516</v>
      </c>
      <c r="J2632" s="1" t="s">
        <v>617</v>
      </c>
      <c r="K2632" s="1" t="s">
        <v>860</v>
      </c>
      <c r="L2632" s="1" t="s">
        <v>2892</v>
      </c>
      <c r="M2632" s="1"/>
      <c r="N2632" s="1"/>
      <c r="O2632" s="1"/>
      <c r="P2632" s="40">
        <v>480.22353945415932</v>
      </c>
      <c r="Q2632" s="37" t="str">
        <f>IF(C2632="ForthPoint","ForthPoint",IF(D2632="Intercompany",_xlfn.XLOOKUP(E2632,'Dept Lookup'!B:B,'Dept Lookup'!A:A),Modified!D2632))</f>
        <v>Data Engineering</v>
      </c>
      <c r="R2632" t="str">
        <f t="shared" si="209"/>
        <v>Roku</v>
      </c>
      <c r="S2632" s="1" t="s">
        <v>707</v>
      </c>
      <c r="T2632">
        <f t="shared" si="210"/>
        <v>0</v>
      </c>
      <c r="U2632" s="25" t="str">
        <f>IF(K2632&gt;0,K2632,_xlfn.XLOOKUP(M2632,'Client Lookup'!L:L,'Client Lookup'!N:N))</f>
        <v>25138</v>
      </c>
      <c r="V2632" t="str">
        <f>_xlfn.XLOOKUP(_xlfn.NUMBERVALUE(U2632),'Project Lookup'!X:X,'Project Lookup'!B:B)</f>
        <v>SOW#1 2024 - DE &amp; BI Team</v>
      </c>
      <c r="X2632" t="str">
        <f t="shared" si="211"/>
        <v>459 Roku Inc. : 966 SOW#1 2024 - DE &amp; BI Team</v>
      </c>
      <c r="Y2632" t="str">
        <f t="shared" si="212"/>
        <v>459 Roku Inc.</v>
      </c>
      <c r="Z2632" t="str">
        <f t="shared" si="208"/>
        <v>459 Roku Inc.</v>
      </c>
      <c r="AA2632" t="str">
        <f>_xlfn.XLOOKUP(Z2632,'Client Lookup'!A:A,'Client Lookup'!C:C)</f>
        <v>Roku</v>
      </c>
      <c r="AC2632" t="e">
        <f>_xlfn.XLOOKUP(K2632,'Results vs Forecast'!K:K,'Results vs Forecast'!K:K)</f>
        <v>#N/A</v>
      </c>
    </row>
    <row r="2633" spans="1:29" hidden="1">
      <c r="A2633" s="39"/>
      <c r="B2633" s="1" t="s">
        <v>700</v>
      </c>
      <c r="C2633" s="1" t="s">
        <v>1370</v>
      </c>
      <c r="D2633" s="1" t="s">
        <v>17</v>
      </c>
      <c r="E2633" s="1" t="s">
        <v>17</v>
      </c>
      <c r="F2633" s="2">
        <v>45535</v>
      </c>
      <c r="G2633" s="2">
        <v>45505</v>
      </c>
      <c r="H2633" s="1" t="s">
        <v>6517</v>
      </c>
      <c r="I2633" s="1" t="s">
        <v>6518</v>
      </c>
      <c r="J2633" s="1" t="s">
        <v>593</v>
      </c>
      <c r="K2633" s="1" t="s">
        <v>842</v>
      </c>
      <c r="L2633" s="1" t="s">
        <v>1809</v>
      </c>
      <c r="M2633" s="1"/>
      <c r="N2633" s="1"/>
      <c r="O2633" s="1"/>
      <c r="P2633" s="40">
        <v>496.23099076929799</v>
      </c>
      <c r="Q2633" s="37" t="str">
        <f>IF(C2633="ForthPoint","ForthPoint",IF(D2633="Intercompany",_xlfn.XLOOKUP(E2633,'Dept Lookup'!B:B,'Dept Lookup'!A:A),Modified!D2633))</f>
        <v>Data Engineering</v>
      </c>
      <c r="R2633" t="str">
        <f t="shared" si="209"/>
        <v>MasterCard</v>
      </c>
      <c r="S2633" s="1" t="s">
        <v>707</v>
      </c>
      <c r="T2633">
        <f t="shared" si="210"/>
        <v>0</v>
      </c>
      <c r="U2633" s="25" t="str">
        <f>IF(K2633&gt;0,K2633,_xlfn.XLOOKUP(M2633,'Client Lookup'!L:L,'Client Lookup'!N:N))</f>
        <v>25146</v>
      </c>
      <c r="V2633" t="str">
        <f>_xlfn.XLOOKUP(_xlfn.NUMBERVALUE(U2633),'Project Lookup'!X:X,'Project Lookup'!B:B)</f>
        <v>Mastercard SOW #6</v>
      </c>
      <c r="X2633" t="str">
        <f t="shared" si="211"/>
        <v>461 Session M Inc. : 974 Mastercard SOW #6</v>
      </c>
      <c r="Y2633" t="str">
        <f t="shared" si="212"/>
        <v>461 Session M Inc.</v>
      </c>
      <c r="Z2633" t="str">
        <f t="shared" si="208"/>
        <v>461 Session M Inc.</v>
      </c>
      <c r="AA2633" t="str">
        <f>_xlfn.XLOOKUP(Z2633,'Client Lookup'!A:A,'Client Lookup'!C:C)</f>
        <v>MasterCard</v>
      </c>
      <c r="AC2633" t="e">
        <f>_xlfn.XLOOKUP(K2633,'Results vs Forecast'!K:K,'Results vs Forecast'!K:K)</f>
        <v>#N/A</v>
      </c>
    </row>
    <row r="2634" spans="1:29" hidden="1">
      <c r="A2634" s="39"/>
      <c r="B2634" s="1" t="s">
        <v>700</v>
      </c>
      <c r="C2634" s="1" t="s">
        <v>701</v>
      </c>
      <c r="D2634" s="1" t="s">
        <v>17</v>
      </c>
      <c r="E2634" s="1" t="s">
        <v>17</v>
      </c>
      <c r="F2634" s="2">
        <v>45535</v>
      </c>
      <c r="G2634" s="2">
        <v>45505</v>
      </c>
      <c r="H2634" s="1" t="s">
        <v>6519</v>
      </c>
      <c r="I2634" s="1" t="s">
        <v>6520</v>
      </c>
      <c r="J2634" s="1" t="s">
        <v>652</v>
      </c>
      <c r="K2634" s="1" t="s">
        <v>899</v>
      </c>
      <c r="L2634" s="1" t="s">
        <v>2257</v>
      </c>
      <c r="M2634" s="1"/>
      <c r="N2634" s="1"/>
      <c r="O2634" s="1"/>
      <c r="P2634" s="40">
        <v>8844.73</v>
      </c>
      <c r="Q2634" s="37" t="str">
        <f>IF(C2634="ForthPoint","ForthPoint",IF(D2634="Intercompany",_xlfn.XLOOKUP(E2634,'Dept Lookup'!B:B,'Dept Lookup'!A:A),Modified!D2634))</f>
        <v>Data Engineering</v>
      </c>
      <c r="R2634" t="str">
        <f t="shared" si="209"/>
        <v>UDX</v>
      </c>
      <c r="S2634" s="1" t="s">
        <v>707</v>
      </c>
      <c r="T2634">
        <f t="shared" si="210"/>
        <v>0</v>
      </c>
      <c r="U2634" s="25" t="str">
        <f>IF(K2634&gt;0,K2634,_xlfn.XLOOKUP(M2634,'Client Lookup'!L:L,'Client Lookup'!N:N))</f>
        <v>21119</v>
      </c>
      <c r="V2634" t="str">
        <f>_xlfn.XLOOKUP(_xlfn.NUMBERVALUE(U2634),'Project Lookup'!X:X,'Project Lookup'!B:B)</f>
        <v>Digital Analytics - FTE Support</v>
      </c>
      <c r="X2634" t="str">
        <f t="shared" si="211"/>
        <v>362 Universal Parks &amp; Resorts : 810 Digital Analytics - FTE Support</v>
      </c>
      <c r="Y2634" t="str">
        <f t="shared" si="212"/>
        <v>362 Universal Parks &amp; Resorts</v>
      </c>
      <c r="Z2634" t="str">
        <f t="shared" si="208"/>
        <v>362 Universal Parks &amp; Resorts</v>
      </c>
      <c r="AA2634" t="str">
        <f>_xlfn.XLOOKUP(Z2634,'Client Lookup'!A:A,'Client Lookup'!C:C)</f>
        <v>UDX</v>
      </c>
      <c r="AC2634" t="e">
        <f>_xlfn.XLOOKUP(K2634,'Results vs Forecast'!K:K,'Results vs Forecast'!K:K)</f>
        <v>#N/A</v>
      </c>
    </row>
    <row r="2635" spans="1:29" hidden="1">
      <c r="A2635" s="39"/>
      <c r="B2635" s="1" t="s">
        <v>700</v>
      </c>
      <c r="C2635" s="1" t="s">
        <v>1370</v>
      </c>
      <c r="D2635" s="1" t="s">
        <v>17</v>
      </c>
      <c r="E2635" s="1" t="s">
        <v>17</v>
      </c>
      <c r="F2635" s="2">
        <v>45535</v>
      </c>
      <c r="G2635" s="2">
        <v>45505</v>
      </c>
      <c r="H2635" s="1" t="s">
        <v>6521</v>
      </c>
      <c r="I2635" s="1" t="s">
        <v>6522</v>
      </c>
      <c r="J2635" s="1" t="s">
        <v>587</v>
      </c>
      <c r="K2635" s="1" t="s">
        <v>840</v>
      </c>
      <c r="L2635" s="1" t="s">
        <v>3446</v>
      </c>
      <c r="M2635" s="1"/>
      <c r="N2635" s="1"/>
      <c r="O2635" s="1"/>
      <c r="P2635" s="40">
        <v>520.2421677420059</v>
      </c>
      <c r="Q2635" s="37" t="str">
        <f>IF(C2635="ForthPoint","ForthPoint",IF(D2635="Intercompany",_xlfn.XLOOKUP(E2635,'Dept Lookup'!B:B,'Dept Lookup'!A:A),Modified!D2635))</f>
        <v>Data Engineering</v>
      </c>
      <c r="R2635" t="str">
        <f t="shared" si="209"/>
        <v>Madhive</v>
      </c>
      <c r="S2635" s="1" t="s">
        <v>707</v>
      </c>
      <c r="T2635">
        <f t="shared" si="210"/>
        <v>0</v>
      </c>
      <c r="U2635" s="25" t="str">
        <f>IF(K2635&gt;0,K2635,_xlfn.XLOOKUP(M2635,'Client Lookup'!L:L,'Client Lookup'!N:N))</f>
        <v>26788</v>
      </c>
      <c r="V2635" t="str">
        <f>_xlfn.XLOOKUP(_xlfn.NUMBERVALUE(U2635),'Project Lookup'!X:X,'Project Lookup'!B:B)</f>
        <v>Madhive - SOW1</v>
      </c>
      <c r="X2635" t="str">
        <f t="shared" si="211"/>
        <v>482 Madhive : 1111 Madhive - SOW1</v>
      </c>
      <c r="Y2635" t="str">
        <f t="shared" si="212"/>
        <v>482 Madhive</v>
      </c>
      <c r="Z2635" t="str">
        <f t="shared" si="208"/>
        <v>482 Madhive</v>
      </c>
      <c r="AA2635" t="str">
        <f>_xlfn.XLOOKUP(Z2635,'Client Lookup'!A:A,'Client Lookup'!C:C)</f>
        <v>Madhive</v>
      </c>
      <c r="AC2635" t="e">
        <f>_xlfn.XLOOKUP(K2635,'Results vs Forecast'!K:K,'Results vs Forecast'!K:K)</f>
        <v>#N/A</v>
      </c>
    </row>
    <row r="2636" spans="1:29" hidden="1">
      <c r="A2636" s="39"/>
      <c r="B2636" s="1" t="s">
        <v>700</v>
      </c>
      <c r="C2636" s="1" t="s">
        <v>1370</v>
      </c>
      <c r="D2636" s="1" t="s">
        <v>17</v>
      </c>
      <c r="E2636" s="1" t="s">
        <v>17</v>
      </c>
      <c r="F2636" s="2">
        <v>45535</v>
      </c>
      <c r="G2636" s="2">
        <v>45505</v>
      </c>
      <c r="H2636" s="1" t="s">
        <v>6523</v>
      </c>
      <c r="I2636" s="1" t="s">
        <v>6524</v>
      </c>
      <c r="J2636" s="1" t="s">
        <v>617</v>
      </c>
      <c r="K2636" s="1" t="s">
        <v>860</v>
      </c>
      <c r="L2636" s="1" t="s">
        <v>2892</v>
      </c>
      <c r="M2636" s="1"/>
      <c r="N2636" s="1"/>
      <c r="O2636" s="1"/>
      <c r="P2636" s="40">
        <v>360.16765459061952</v>
      </c>
      <c r="Q2636" s="37" t="str">
        <f>IF(C2636="ForthPoint","ForthPoint",IF(D2636="Intercompany",_xlfn.XLOOKUP(E2636,'Dept Lookup'!B:B,'Dept Lookup'!A:A),Modified!D2636))</f>
        <v>Data Engineering</v>
      </c>
      <c r="R2636" t="str">
        <f t="shared" si="209"/>
        <v>Roku</v>
      </c>
      <c r="S2636" s="1" t="s">
        <v>707</v>
      </c>
      <c r="T2636">
        <f t="shared" si="210"/>
        <v>0</v>
      </c>
      <c r="U2636" s="25" t="str">
        <f>IF(K2636&gt;0,K2636,_xlfn.XLOOKUP(M2636,'Client Lookup'!L:L,'Client Lookup'!N:N))</f>
        <v>25138</v>
      </c>
      <c r="V2636" t="str">
        <f>_xlfn.XLOOKUP(_xlfn.NUMBERVALUE(U2636),'Project Lookup'!X:X,'Project Lookup'!B:B)</f>
        <v>SOW#1 2024 - DE &amp; BI Team</v>
      </c>
      <c r="X2636" t="str">
        <f t="shared" si="211"/>
        <v>459 Roku Inc. : 966 SOW#1 2024 - DE &amp; BI Team</v>
      </c>
      <c r="Y2636" t="str">
        <f t="shared" si="212"/>
        <v>459 Roku Inc.</v>
      </c>
      <c r="Z2636" t="str">
        <f t="shared" si="208"/>
        <v>459 Roku Inc.</v>
      </c>
      <c r="AA2636" t="str">
        <f>_xlfn.XLOOKUP(Z2636,'Client Lookup'!A:A,'Client Lookup'!C:C)</f>
        <v>Roku</v>
      </c>
      <c r="AC2636" t="e">
        <f>_xlfn.XLOOKUP(K2636,'Results vs Forecast'!K:K,'Results vs Forecast'!K:K)</f>
        <v>#N/A</v>
      </c>
    </row>
    <row r="2637" spans="1:29" hidden="1">
      <c r="A2637" s="39"/>
      <c r="B2637" s="1" t="s">
        <v>700</v>
      </c>
      <c r="C2637" s="1" t="s">
        <v>1370</v>
      </c>
      <c r="D2637" s="1" t="s">
        <v>17</v>
      </c>
      <c r="E2637" s="1" t="s">
        <v>17</v>
      </c>
      <c r="F2637" s="2">
        <v>45535</v>
      </c>
      <c r="G2637" s="2">
        <v>45505</v>
      </c>
      <c r="H2637" s="1" t="s">
        <v>6525</v>
      </c>
      <c r="I2637" s="1" t="s">
        <v>6526</v>
      </c>
      <c r="J2637" s="1" t="s">
        <v>641</v>
      </c>
      <c r="K2637" s="1" t="s">
        <v>886</v>
      </c>
      <c r="L2637" s="1" t="s">
        <v>3668</v>
      </c>
      <c r="M2637" s="1"/>
      <c r="N2637" s="1"/>
      <c r="O2637" s="1"/>
      <c r="P2637" s="40">
        <v>560.2607960298526</v>
      </c>
      <c r="Q2637" s="37" t="str">
        <f>IF(C2637="ForthPoint","ForthPoint",IF(D2637="Intercompany",_xlfn.XLOOKUP(E2637,'Dept Lookup'!B:B,'Dept Lookup'!A:A),Modified!D2637))</f>
        <v>Data Engineering</v>
      </c>
      <c r="R2637" t="str">
        <f t="shared" si="209"/>
        <v>The Blackstone Group</v>
      </c>
      <c r="S2637" s="1" t="s">
        <v>707</v>
      </c>
      <c r="T2637">
        <f t="shared" si="210"/>
        <v>0</v>
      </c>
      <c r="U2637" s="25" t="str">
        <f>IF(K2637&gt;0,K2637,_xlfn.XLOOKUP(M2637,'Client Lookup'!L:L,'Client Lookup'!N:N))</f>
        <v>29419</v>
      </c>
      <c r="V2637" t="str">
        <f>_xlfn.XLOOKUP(_xlfn.NUMBERVALUE(U2637),'Project Lookup'!X:X,'Project Lookup'!B:B)</f>
        <v>Blackstone - SOW#18 - Data Engineer with AWS (Puneet Team)</v>
      </c>
      <c r="X2637" t="str">
        <f t="shared" si="211"/>
        <v>468 Blackstone Inc. : 1194 Blackstone - SOW#18 - Data Engineer with AWS (Puneet Team)</v>
      </c>
      <c r="Y2637" t="str">
        <f t="shared" si="212"/>
        <v>468 Blackstone Inc.</v>
      </c>
      <c r="Z2637" t="str">
        <f t="shared" si="208"/>
        <v>468 Blackstone Inc.</v>
      </c>
      <c r="AA2637" t="str">
        <f>_xlfn.XLOOKUP(Z2637,'Client Lookup'!A:A,'Client Lookup'!C:C)</f>
        <v>The Blackstone Group</v>
      </c>
      <c r="AC2637" t="e">
        <f>_xlfn.XLOOKUP(K2637,'Results vs Forecast'!K:K,'Results vs Forecast'!K:K)</f>
        <v>#N/A</v>
      </c>
    </row>
    <row r="2638" spans="1:29" hidden="1">
      <c r="A2638" s="39"/>
      <c r="B2638" s="1" t="s">
        <v>700</v>
      </c>
      <c r="C2638" s="1" t="s">
        <v>1370</v>
      </c>
      <c r="D2638" s="1" t="s">
        <v>17</v>
      </c>
      <c r="E2638" s="1" t="s">
        <v>17</v>
      </c>
      <c r="F2638" s="2">
        <v>45535</v>
      </c>
      <c r="G2638" s="2">
        <v>45505</v>
      </c>
      <c r="H2638" s="1" t="s">
        <v>6527</v>
      </c>
      <c r="I2638" s="1" t="s">
        <v>6528</v>
      </c>
      <c r="J2638" s="1" t="s">
        <v>617</v>
      </c>
      <c r="K2638" s="1" t="s">
        <v>860</v>
      </c>
      <c r="L2638" s="1" t="s">
        <v>2892</v>
      </c>
      <c r="M2638" s="1"/>
      <c r="N2638" s="1"/>
      <c r="O2638" s="1"/>
      <c r="P2638" s="40">
        <v>360.16765459061952</v>
      </c>
      <c r="Q2638" s="37" t="str">
        <f>IF(C2638="ForthPoint","ForthPoint",IF(D2638="Intercompany",_xlfn.XLOOKUP(E2638,'Dept Lookup'!B:B,'Dept Lookup'!A:A),Modified!D2638))</f>
        <v>Data Engineering</v>
      </c>
      <c r="R2638" t="str">
        <f t="shared" si="209"/>
        <v>Roku</v>
      </c>
      <c r="S2638" s="1" t="s">
        <v>707</v>
      </c>
      <c r="T2638">
        <f t="shared" si="210"/>
        <v>0</v>
      </c>
      <c r="U2638" s="25" t="str">
        <f>IF(K2638&gt;0,K2638,_xlfn.XLOOKUP(M2638,'Client Lookup'!L:L,'Client Lookup'!N:N))</f>
        <v>25138</v>
      </c>
      <c r="V2638" t="str">
        <f>_xlfn.XLOOKUP(_xlfn.NUMBERVALUE(U2638),'Project Lookup'!X:X,'Project Lookup'!B:B)</f>
        <v>SOW#1 2024 - DE &amp; BI Team</v>
      </c>
      <c r="X2638" t="str">
        <f t="shared" si="211"/>
        <v>459 Roku Inc. : 966 SOW#1 2024 - DE &amp; BI Team</v>
      </c>
      <c r="Y2638" t="str">
        <f t="shared" si="212"/>
        <v>459 Roku Inc.</v>
      </c>
      <c r="Z2638" t="str">
        <f t="shared" si="208"/>
        <v>459 Roku Inc.</v>
      </c>
      <c r="AA2638" t="str">
        <f>_xlfn.XLOOKUP(Z2638,'Client Lookup'!A:A,'Client Lookup'!C:C)</f>
        <v>Roku</v>
      </c>
      <c r="AC2638" t="e">
        <f>_xlfn.XLOOKUP(K2638,'Results vs Forecast'!K:K,'Results vs Forecast'!K:K)</f>
        <v>#N/A</v>
      </c>
    </row>
    <row r="2639" spans="1:29" hidden="1">
      <c r="A2639" s="39"/>
      <c r="B2639" s="1" t="s">
        <v>700</v>
      </c>
      <c r="C2639" s="1" t="s">
        <v>701</v>
      </c>
      <c r="D2639" s="1" t="s">
        <v>17</v>
      </c>
      <c r="E2639" s="1" t="s">
        <v>17</v>
      </c>
      <c r="F2639" s="2">
        <v>45535</v>
      </c>
      <c r="G2639" s="2">
        <v>45505</v>
      </c>
      <c r="H2639" s="1" t="s">
        <v>6529</v>
      </c>
      <c r="I2639" s="1" t="s">
        <v>6530</v>
      </c>
      <c r="J2639" s="1" t="s">
        <v>542</v>
      </c>
      <c r="K2639" s="1" t="s">
        <v>802</v>
      </c>
      <c r="L2639" s="1" t="s">
        <v>1876</v>
      </c>
      <c r="M2639" s="1"/>
      <c r="N2639" s="1"/>
      <c r="O2639" s="1"/>
      <c r="P2639" s="40">
        <v>-4347.3900000000003</v>
      </c>
      <c r="Q2639" s="37" t="str">
        <f>IF(C2639="ForthPoint","ForthPoint",IF(D2639="Intercompany",_xlfn.XLOOKUP(E2639,'Dept Lookup'!B:B,'Dept Lookup'!A:A),Modified!D2639))</f>
        <v>Data Engineering</v>
      </c>
      <c r="R2639" t="str">
        <f t="shared" si="209"/>
        <v>GoodRx</v>
      </c>
      <c r="S2639" s="1" t="s">
        <v>707</v>
      </c>
      <c r="T2639">
        <f t="shared" si="210"/>
        <v>0</v>
      </c>
      <c r="U2639" s="25" t="str">
        <f>IF(K2639&gt;0,K2639,_xlfn.XLOOKUP(M2639,'Client Lookup'!L:L,'Client Lookup'!N:N))</f>
        <v>28141</v>
      </c>
      <c r="V2639" t="str">
        <f>_xlfn.XLOOKUP(_xlfn.NUMBERVALUE(U2639),'Project Lookup'!X:X,'Project Lookup'!B:B)</f>
        <v>GoodRx - April to October Renewal</v>
      </c>
      <c r="X2639" t="str">
        <f t="shared" si="211"/>
        <v>182 GoodRx : 1142 GoodRx - April to October Renewal</v>
      </c>
      <c r="Y2639" t="str">
        <f t="shared" si="212"/>
        <v>182 GoodRx</v>
      </c>
      <c r="Z2639" t="str">
        <f t="shared" si="208"/>
        <v>182 GoodRx</v>
      </c>
      <c r="AA2639" t="str">
        <f>_xlfn.XLOOKUP(Z2639,'Client Lookup'!A:A,'Client Lookup'!C:C)</f>
        <v>GoodRx</v>
      </c>
      <c r="AC2639" t="e">
        <f>_xlfn.XLOOKUP(K2639,'Results vs Forecast'!K:K,'Results vs Forecast'!K:K)</f>
        <v>#N/A</v>
      </c>
    </row>
    <row r="2640" spans="1:29" hidden="1">
      <c r="A2640" s="39"/>
      <c r="B2640" s="1" t="s">
        <v>700</v>
      </c>
      <c r="C2640" s="1" t="s">
        <v>1370</v>
      </c>
      <c r="D2640" s="1" t="s">
        <v>17</v>
      </c>
      <c r="E2640" s="1" t="s">
        <v>17</v>
      </c>
      <c r="F2640" s="2">
        <v>45535</v>
      </c>
      <c r="G2640" s="2">
        <v>45505</v>
      </c>
      <c r="H2640" s="1" t="s">
        <v>6531</v>
      </c>
      <c r="I2640" s="1" t="s">
        <v>6532</v>
      </c>
      <c r="J2640" s="1" t="s">
        <v>645</v>
      </c>
      <c r="K2640" s="1" t="s">
        <v>891</v>
      </c>
      <c r="L2640" s="1" t="s">
        <v>3332</v>
      </c>
      <c r="M2640" s="1"/>
      <c r="N2640" s="1"/>
      <c r="O2640" s="1"/>
      <c r="P2640" s="40">
        <v>560.2607960298526</v>
      </c>
      <c r="Q2640" s="37" t="str">
        <f>IF(C2640="ForthPoint","ForthPoint",IF(D2640="Intercompany",_xlfn.XLOOKUP(E2640,'Dept Lookup'!B:B,'Dept Lookup'!A:A),Modified!D2640))</f>
        <v>Data Engineering</v>
      </c>
      <c r="R2640" t="str">
        <f t="shared" si="209"/>
        <v>The Blackstone Group</v>
      </c>
      <c r="S2640" s="1" t="s">
        <v>707</v>
      </c>
      <c r="T2640">
        <f t="shared" si="210"/>
        <v>0</v>
      </c>
      <c r="U2640" s="25" t="str">
        <f>IF(K2640&gt;0,K2640,_xlfn.XLOOKUP(M2640,'Client Lookup'!L:L,'Client Lookup'!N:N))</f>
        <v>25160</v>
      </c>
      <c r="V2640" t="str">
        <f>_xlfn.XLOOKUP(_xlfn.NUMBERVALUE(U2640),'Project Lookup'!X:X,'Project Lookup'!B:B)</f>
        <v>Blackstone SOW #12</v>
      </c>
      <c r="X2640" t="str">
        <f t="shared" si="211"/>
        <v>468 Blackstone Inc. : 988 Blackstone SOW #12</v>
      </c>
      <c r="Y2640" t="str">
        <f t="shared" si="212"/>
        <v>468 Blackstone Inc.</v>
      </c>
      <c r="Z2640" t="str">
        <f t="shared" si="208"/>
        <v>468 Blackstone Inc.</v>
      </c>
      <c r="AA2640" t="str">
        <f>_xlfn.XLOOKUP(Z2640,'Client Lookup'!A:A,'Client Lookup'!C:C)</f>
        <v>The Blackstone Group</v>
      </c>
      <c r="AC2640" t="e">
        <f>_xlfn.XLOOKUP(K2640,'Results vs Forecast'!K:K,'Results vs Forecast'!K:K)</f>
        <v>#N/A</v>
      </c>
    </row>
    <row r="2641" spans="1:29" hidden="1">
      <c r="A2641" s="39"/>
      <c r="B2641" s="1" t="s">
        <v>700</v>
      </c>
      <c r="C2641" s="1" t="s">
        <v>1370</v>
      </c>
      <c r="D2641" s="1" t="s">
        <v>17</v>
      </c>
      <c r="E2641" s="1" t="s">
        <v>17</v>
      </c>
      <c r="F2641" s="2">
        <v>45535</v>
      </c>
      <c r="G2641" s="2">
        <v>45505</v>
      </c>
      <c r="H2641" s="1" t="s">
        <v>6533</v>
      </c>
      <c r="I2641" s="1" t="s">
        <v>6534</v>
      </c>
      <c r="J2641" s="1" t="s">
        <v>645</v>
      </c>
      <c r="K2641" s="1" t="s">
        <v>891</v>
      </c>
      <c r="L2641" s="1" t="s">
        <v>3332</v>
      </c>
      <c r="M2641" s="1"/>
      <c r="N2641" s="1"/>
      <c r="O2641" s="1"/>
      <c r="P2641" s="40">
        <v>480.22353945415932</v>
      </c>
      <c r="Q2641" s="37" t="str">
        <f>IF(C2641="ForthPoint","ForthPoint",IF(D2641="Intercompany",_xlfn.XLOOKUP(E2641,'Dept Lookup'!B:B,'Dept Lookup'!A:A),Modified!D2641))</f>
        <v>Data Engineering</v>
      </c>
      <c r="R2641" t="str">
        <f t="shared" si="209"/>
        <v>The Blackstone Group</v>
      </c>
      <c r="S2641" s="1" t="s">
        <v>707</v>
      </c>
      <c r="T2641">
        <f t="shared" si="210"/>
        <v>0</v>
      </c>
      <c r="U2641" s="25" t="str">
        <f>IF(K2641&gt;0,K2641,_xlfn.XLOOKUP(M2641,'Client Lookup'!L:L,'Client Lookup'!N:N))</f>
        <v>25160</v>
      </c>
      <c r="V2641" t="str">
        <f>_xlfn.XLOOKUP(_xlfn.NUMBERVALUE(U2641),'Project Lookup'!X:X,'Project Lookup'!B:B)</f>
        <v>Blackstone SOW #12</v>
      </c>
      <c r="X2641" t="str">
        <f t="shared" si="211"/>
        <v>468 Blackstone Inc. : 988 Blackstone SOW #12</v>
      </c>
      <c r="Y2641" t="str">
        <f t="shared" si="212"/>
        <v>468 Blackstone Inc.</v>
      </c>
      <c r="Z2641" t="str">
        <f t="shared" si="208"/>
        <v>468 Blackstone Inc.</v>
      </c>
      <c r="AA2641" t="str">
        <f>_xlfn.XLOOKUP(Z2641,'Client Lookup'!A:A,'Client Lookup'!C:C)</f>
        <v>The Blackstone Group</v>
      </c>
      <c r="AC2641" t="e">
        <f>_xlfn.XLOOKUP(K2641,'Results vs Forecast'!K:K,'Results vs Forecast'!K:K)</f>
        <v>#N/A</v>
      </c>
    </row>
    <row r="2642" spans="1:29" hidden="1">
      <c r="A2642" s="39"/>
      <c r="B2642" s="1" t="s">
        <v>700</v>
      </c>
      <c r="C2642" s="1" t="s">
        <v>1370</v>
      </c>
      <c r="D2642" s="1" t="s">
        <v>17</v>
      </c>
      <c r="E2642" s="1" t="s">
        <v>17</v>
      </c>
      <c r="F2642" s="2">
        <v>45535</v>
      </c>
      <c r="G2642" s="2">
        <v>45505</v>
      </c>
      <c r="H2642" s="1" t="s">
        <v>6535</v>
      </c>
      <c r="I2642" s="1" t="s">
        <v>6536</v>
      </c>
      <c r="J2642" s="1" t="s">
        <v>617</v>
      </c>
      <c r="K2642" s="1" t="s">
        <v>860</v>
      </c>
      <c r="L2642" s="1" t="s">
        <v>2892</v>
      </c>
      <c r="M2642" s="1"/>
      <c r="N2642" s="1"/>
      <c r="O2642" s="1"/>
      <c r="P2642" s="40">
        <v>320.14902630277288</v>
      </c>
      <c r="Q2642" s="37" t="str">
        <f>IF(C2642="ForthPoint","ForthPoint",IF(D2642="Intercompany",_xlfn.XLOOKUP(E2642,'Dept Lookup'!B:B,'Dept Lookup'!A:A),Modified!D2642))</f>
        <v>Data Engineering</v>
      </c>
      <c r="R2642" t="str">
        <f t="shared" si="209"/>
        <v>Roku</v>
      </c>
      <c r="S2642" s="1" t="s">
        <v>707</v>
      </c>
      <c r="T2642">
        <f t="shared" si="210"/>
        <v>0</v>
      </c>
      <c r="U2642" s="25" t="str">
        <f>IF(K2642&gt;0,K2642,_xlfn.XLOOKUP(M2642,'Client Lookup'!L:L,'Client Lookup'!N:N))</f>
        <v>25138</v>
      </c>
      <c r="V2642" t="str">
        <f>_xlfn.XLOOKUP(_xlfn.NUMBERVALUE(U2642),'Project Lookup'!X:X,'Project Lookup'!B:B)</f>
        <v>SOW#1 2024 - DE &amp; BI Team</v>
      </c>
      <c r="X2642" t="str">
        <f t="shared" si="211"/>
        <v>459 Roku Inc. : 966 SOW#1 2024 - DE &amp; BI Team</v>
      </c>
      <c r="Y2642" t="str">
        <f t="shared" si="212"/>
        <v>459 Roku Inc.</v>
      </c>
      <c r="Z2642" t="str">
        <f t="shared" si="208"/>
        <v>459 Roku Inc.</v>
      </c>
      <c r="AA2642" t="str">
        <f>_xlfn.XLOOKUP(Z2642,'Client Lookup'!A:A,'Client Lookup'!C:C)</f>
        <v>Roku</v>
      </c>
      <c r="AC2642" t="e">
        <f>_xlfn.XLOOKUP(K2642,'Results vs Forecast'!K:K,'Results vs Forecast'!K:K)</f>
        <v>#N/A</v>
      </c>
    </row>
    <row r="2643" spans="1:29" hidden="1">
      <c r="A2643" s="39"/>
      <c r="B2643" s="1" t="s">
        <v>700</v>
      </c>
      <c r="C2643" s="1" t="s">
        <v>701</v>
      </c>
      <c r="D2643" s="1" t="s">
        <v>17</v>
      </c>
      <c r="E2643" s="1" t="s">
        <v>17</v>
      </c>
      <c r="F2643" s="2">
        <v>45535</v>
      </c>
      <c r="G2643" s="2">
        <v>45505</v>
      </c>
      <c r="H2643" s="1" t="s">
        <v>6537</v>
      </c>
      <c r="I2643" s="1" t="s">
        <v>6538</v>
      </c>
      <c r="J2643" s="1" t="s">
        <v>560</v>
      </c>
      <c r="K2643" s="1" t="s">
        <v>815</v>
      </c>
      <c r="L2643" s="1" t="s">
        <v>6539</v>
      </c>
      <c r="M2643" s="1"/>
      <c r="N2643" s="1"/>
      <c r="O2643" s="1"/>
      <c r="P2643" s="40">
        <v>27200</v>
      </c>
      <c r="Q2643" s="37" t="str">
        <f>IF(C2643="ForthPoint","ForthPoint",IF(D2643="Intercompany",_xlfn.XLOOKUP(E2643,'Dept Lookup'!B:B,'Dept Lookup'!A:A),Modified!D2643))</f>
        <v>Data Engineering</v>
      </c>
      <c r="R2643" t="str">
        <f t="shared" si="209"/>
        <v>Hyatt</v>
      </c>
      <c r="S2643" s="1" t="s">
        <v>707</v>
      </c>
      <c r="T2643">
        <f t="shared" si="210"/>
        <v>0</v>
      </c>
      <c r="U2643" s="25" t="str">
        <f>IF(K2643&gt;0,K2643,_xlfn.XLOOKUP(M2643,'Client Lookup'!L:L,'Client Lookup'!N:N))</f>
        <v>33387</v>
      </c>
      <c r="V2643" t="str">
        <f>_xlfn.XLOOKUP(_xlfn.NUMBERVALUE(U2643),'Project Lookup'!X:X,'Project Lookup'!B:B)</f>
        <v>Hyatt - Product Manager Need</v>
      </c>
      <c r="X2643" t="str">
        <f t="shared" si="211"/>
        <v>382 Hyatt : 1294 Hyatt - Product Manager Need</v>
      </c>
      <c r="Y2643" t="str">
        <f t="shared" si="212"/>
        <v>382 Hyatt</v>
      </c>
      <c r="Z2643" t="str">
        <f t="shared" si="208"/>
        <v>382 Hyatt</v>
      </c>
      <c r="AA2643" t="str">
        <f>_xlfn.XLOOKUP(Z2643,'Client Lookup'!A:A,'Client Lookup'!C:C)</f>
        <v>Hyatt</v>
      </c>
      <c r="AC2643" t="e">
        <f>_xlfn.XLOOKUP(K2643,'Results vs Forecast'!K:K,'Results vs Forecast'!K:K)</f>
        <v>#N/A</v>
      </c>
    </row>
    <row r="2644" spans="1:29" hidden="1">
      <c r="A2644" s="39"/>
      <c r="B2644" s="1" t="s">
        <v>700</v>
      </c>
      <c r="C2644" s="1" t="s">
        <v>1370</v>
      </c>
      <c r="D2644" s="1" t="s">
        <v>17</v>
      </c>
      <c r="E2644" s="1" t="s">
        <v>17</v>
      </c>
      <c r="F2644" s="2">
        <v>45535</v>
      </c>
      <c r="G2644" s="2">
        <v>45505</v>
      </c>
      <c r="H2644" s="1" t="s">
        <v>6540</v>
      </c>
      <c r="I2644" s="1" t="s">
        <v>6541</v>
      </c>
      <c r="J2644" s="1" t="s">
        <v>617</v>
      </c>
      <c r="K2644" s="1" t="s">
        <v>860</v>
      </c>
      <c r="L2644" s="1" t="s">
        <v>2892</v>
      </c>
      <c r="M2644" s="1"/>
      <c r="N2644" s="1"/>
      <c r="O2644" s="1"/>
      <c r="P2644" s="40">
        <v>320.14902630277288</v>
      </c>
      <c r="Q2644" s="37" t="str">
        <f>IF(C2644="ForthPoint","ForthPoint",IF(D2644="Intercompany",_xlfn.XLOOKUP(E2644,'Dept Lookup'!B:B,'Dept Lookup'!A:A),Modified!D2644))</f>
        <v>Data Engineering</v>
      </c>
      <c r="R2644" t="str">
        <f t="shared" si="209"/>
        <v>Roku</v>
      </c>
      <c r="S2644" s="1" t="s">
        <v>707</v>
      </c>
      <c r="T2644">
        <f t="shared" si="210"/>
        <v>0</v>
      </c>
      <c r="U2644" s="25" t="str">
        <f>IF(K2644&gt;0,K2644,_xlfn.XLOOKUP(M2644,'Client Lookup'!L:L,'Client Lookup'!N:N))</f>
        <v>25138</v>
      </c>
      <c r="V2644" t="str">
        <f>_xlfn.XLOOKUP(_xlfn.NUMBERVALUE(U2644),'Project Lookup'!X:X,'Project Lookup'!B:B)</f>
        <v>SOW#1 2024 - DE &amp; BI Team</v>
      </c>
      <c r="X2644" t="str">
        <f t="shared" si="211"/>
        <v>459 Roku Inc. : 966 SOW#1 2024 - DE &amp; BI Team</v>
      </c>
      <c r="Y2644" t="str">
        <f t="shared" si="212"/>
        <v>459 Roku Inc.</v>
      </c>
      <c r="Z2644" t="str">
        <f t="shared" si="208"/>
        <v>459 Roku Inc.</v>
      </c>
      <c r="AA2644" t="str">
        <f>_xlfn.XLOOKUP(Z2644,'Client Lookup'!A:A,'Client Lookup'!C:C)</f>
        <v>Roku</v>
      </c>
      <c r="AC2644" t="e">
        <f>_xlfn.XLOOKUP(K2644,'Results vs Forecast'!K:K,'Results vs Forecast'!K:K)</f>
        <v>#N/A</v>
      </c>
    </row>
    <row r="2645" spans="1:29" hidden="1">
      <c r="A2645" s="39"/>
      <c r="B2645" s="1" t="s">
        <v>700</v>
      </c>
      <c r="C2645" s="1" t="s">
        <v>1370</v>
      </c>
      <c r="D2645" s="1" t="s">
        <v>17</v>
      </c>
      <c r="E2645" s="1" t="s">
        <v>17</v>
      </c>
      <c r="F2645" s="2">
        <v>45535</v>
      </c>
      <c r="G2645" s="2">
        <v>45505</v>
      </c>
      <c r="H2645" s="1" t="s">
        <v>6542</v>
      </c>
      <c r="I2645" s="1" t="s">
        <v>6543</v>
      </c>
      <c r="J2645" s="1" t="s">
        <v>617</v>
      </c>
      <c r="K2645" s="1" t="s">
        <v>860</v>
      </c>
      <c r="L2645" s="1" t="s">
        <v>2892</v>
      </c>
      <c r="M2645" s="1"/>
      <c r="N2645" s="1"/>
      <c r="O2645" s="1"/>
      <c r="P2645" s="40">
        <v>360.16765459061952</v>
      </c>
      <c r="Q2645" s="37" t="str">
        <f>IF(C2645="ForthPoint","ForthPoint",IF(D2645="Intercompany",_xlfn.XLOOKUP(E2645,'Dept Lookup'!B:B,'Dept Lookup'!A:A),Modified!D2645))</f>
        <v>Data Engineering</v>
      </c>
      <c r="R2645" t="str">
        <f t="shared" si="209"/>
        <v>Roku</v>
      </c>
      <c r="S2645" s="1" t="s">
        <v>707</v>
      </c>
      <c r="T2645">
        <f t="shared" si="210"/>
        <v>0</v>
      </c>
      <c r="U2645" s="25" t="str">
        <f>IF(K2645&gt;0,K2645,_xlfn.XLOOKUP(M2645,'Client Lookup'!L:L,'Client Lookup'!N:N))</f>
        <v>25138</v>
      </c>
      <c r="V2645" t="str">
        <f>_xlfn.XLOOKUP(_xlfn.NUMBERVALUE(U2645),'Project Lookup'!X:X,'Project Lookup'!B:B)</f>
        <v>SOW#1 2024 - DE &amp; BI Team</v>
      </c>
      <c r="X2645" t="str">
        <f t="shared" si="211"/>
        <v>459 Roku Inc. : 966 SOW#1 2024 - DE &amp; BI Team</v>
      </c>
      <c r="Y2645" t="str">
        <f t="shared" si="212"/>
        <v>459 Roku Inc.</v>
      </c>
      <c r="Z2645" t="str">
        <f t="shared" si="208"/>
        <v>459 Roku Inc.</v>
      </c>
      <c r="AA2645" t="str">
        <f>_xlfn.XLOOKUP(Z2645,'Client Lookup'!A:A,'Client Lookup'!C:C)</f>
        <v>Roku</v>
      </c>
      <c r="AC2645" t="e">
        <f>_xlfn.XLOOKUP(K2645,'Results vs Forecast'!K:K,'Results vs Forecast'!K:K)</f>
        <v>#N/A</v>
      </c>
    </row>
    <row r="2646" spans="1:29" hidden="1">
      <c r="A2646" s="39"/>
      <c r="B2646" s="1" t="s">
        <v>700</v>
      </c>
      <c r="C2646" s="1" t="s">
        <v>1370</v>
      </c>
      <c r="D2646" s="1" t="s">
        <v>17</v>
      </c>
      <c r="E2646" s="1" t="s">
        <v>17</v>
      </c>
      <c r="F2646" s="2">
        <v>45535</v>
      </c>
      <c r="G2646" s="2">
        <v>45505</v>
      </c>
      <c r="H2646" s="1" t="s">
        <v>6544</v>
      </c>
      <c r="I2646" s="1" t="s">
        <v>6545</v>
      </c>
      <c r="J2646" s="1" t="s">
        <v>812</v>
      </c>
      <c r="K2646" s="1" t="s">
        <v>795</v>
      </c>
      <c r="L2646" s="1" t="s">
        <v>3324</v>
      </c>
      <c r="M2646" s="1"/>
      <c r="N2646" s="1"/>
      <c r="O2646" s="1"/>
      <c r="P2646" s="40">
        <v>448.20863682388205</v>
      </c>
      <c r="Q2646" s="37" t="str">
        <f>IF(C2646="ForthPoint","ForthPoint",IF(D2646="Intercompany",_xlfn.XLOOKUP(E2646,'Dept Lookup'!B:B,'Dept Lookup'!A:A),Modified!D2646))</f>
        <v>Data Engineering</v>
      </c>
      <c r="R2646" t="str">
        <f t="shared" si="209"/>
        <v>Globalization Partners</v>
      </c>
      <c r="S2646" s="1" t="s">
        <v>707</v>
      </c>
      <c r="T2646">
        <f t="shared" si="210"/>
        <v>0</v>
      </c>
      <c r="U2646" s="25" t="str">
        <f>IF(K2646&gt;0,K2646,_xlfn.XLOOKUP(M2646,'Client Lookup'!L:L,'Client Lookup'!N:N))</f>
        <v>35885</v>
      </c>
      <c r="V2646" t="str">
        <f>_xlfn.XLOOKUP(_xlfn.NUMBERVALUE(U2646),'Project Lookup'!X:X,'Project Lookup'!B:B)</f>
        <v>Globalization Partners SOW #41 - Data Engineering Team Renewal</v>
      </c>
      <c r="X2646" t="str">
        <f t="shared" si="211"/>
        <v>460 Globalization Partners Inc. : 1349 Globalization Partners SOW #41 - Data Engineering Team Renewal</v>
      </c>
      <c r="Y2646" t="str">
        <f t="shared" si="212"/>
        <v>460 Globalization Partners Inc.</v>
      </c>
      <c r="Z2646" t="str">
        <f t="shared" si="208"/>
        <v>460 Globalization Partners Inc.</v>
      </c>
      <c r="AA2646" t="str">
        <f>_xlfn.XLOOKUP(Z2646,'Client Lookup'!A:A,'Client Lookup'!C:C)</f>
        <v>Globalization Partners</v>
      </c>
      <c r="AC2646" t="e">
        <f>_xlfn.XLOOKUP(K2646,'Results vs Forecast'!K:K,'Results vs Forecast'!K:K)</f>
        <v>#N/A</v>
      </c>
    </row>
    <row r="2647" spans="1:29" hidden="1">
      <c r="A2647" s="39"/>
      <c r="B2647" s="1" t="s">
        <v>700</v>
      </c>
      <c r="C2647" s="1" t="s">
        <v>1370</v>
      </c>
      <c r="D2647" s="1" t="s">
        <v>17</v>
      </c>
      <c r="E2647" s="1" t="s">
        <v>17</v>
      </c>
      <c r="F2647" s="2">
        <v>45535</v>
      </c>
      <c r="G2647" s="2">
        <v>45505</v>
      </c>
      <c r="H2647" s="1" t="s">
        <v>6546</v>
      </c>
      <c r="I2647" s="1" t="s">
        <v>6547</v>
      </c>
      <c r="J2647" s="1" t="s">
        <v>617</v>
      </c>
      <c r="K2647" s="1" t="s">
        <v>860</v>
      </c>
      <c r="L2647" s="1" t="s">
        <v>2892</v>
      </c>
      <c r="M2647" s="1"/>
      <c r="N2647" s="1"/>
      <c r="O2647" s="1"/>
      <c r="P2647" s="40">
        <v>432.20118550874338</v>
      </c>
      <c r="Q2647" s="37" t="str">
        <f>IF(C2647="ForthPoint","ForthPoint",IF(D2647="Intercompany",_xlfn.XLOOKUP(E2647,'Dept Lookup'!B:B,'Dept Lookup'!A:A),Modified!D2647))</f>
        <v>Data Engineering</v>
      </c>
      <c r="R2647" t="str">
        <f t="shared" si="209"/>
        <v>Roku</v>
      </c>
      <c r="S2647" s="1" t="s">
        <v>707</v>
      </c>
      <c r="T2647">
        <f t="shared" si="210"/>
        <v>0</v>
      </c>
      <c r="U2647" s="25" t="str">
        <f>IF(K2647&gt;0,K2647,_xlfn.XLOOKUP(M2647,'Client Lookup'!L:L,'Client Lookup'!N:N))</f>
        <v>25138</v>
      </c>
      <c r="V2647" t="str">
        <f>_xlfn.XLOOKUP(_xlfn.NUMBERVALUE(U2647),'Project Lookup'!X:X,'Project Lookup'!B:B)</f>
        <v>SOW#1 2024 - DE &amp; BI Team</v>
      </c>
      <c r="X2647" t="str">
        <f t="shared" si="211"/>
        <v>459 Roku Inc. : 966 SOW#1 2024 - DE &amp; BI Team</v>
      </c>
      <c r="Y2647" t="str">
        <f t="shared" si="212"/>
        <v>459 Roku Inc.</v>
      </c>
      <c r="Z2647" t="str">
        <f t="shared" si="208"/>
        <v>459 Roku Inc.</v>
      </c>
      <c r="AA2647" t="str">
        <f>_xlfn.XLOOKUP(Z2647,'Client Lookup'!A:A,'Client Lookup'!C:C)</f>
        <v>Roku</v>
      </c>
      <c r="AC2647" t="e">
        <f>_xlfn.XLOOKUP(K2647,'Results vs Forecast'!K:K,'Results vs Forecast'!K:K)</f>
        <v>#N/A</v>
      </c>
    </row>
    <row r="2648" spans="1:29" hidden="1">
      <c r="A2648" s="39"/>
      <c r="B2648" s="1" t="s">
        <v>700</v>
      </c>
      <c r="C2648" s="1" t="s">
        <v>1370</v>
      </c>
      <c r="D2648" s="1" t="s">
        <v>17</v>
      </c>
      <c r="E2648" s="1" t="s">
        <v>17</v>
      </c>
      <c r="F2648" s="2">
        <v>45535</v>
      </c>
      <c r="G2648" s="2">
        <v>45505</v>
      </c>
      <c r="H2648" s="1" t="s">
        <v>6548</v>
      </c>
      <c r="I2648" s="1" t="s">
        <v>6549</v>
      </c>
      <c r="J2648" s="1" t="s">
        <v>816</v>
      </c>
      <c r="K2648" s="1" t="s">
        <v>798</v>
      </c>
      <c r="L2648" s="1" t="s">
        <v>3413</v>
      </c>
      <c r="M2648" s="1"/>
      <c r="N2648" s="1"/>
      <c r="O2648" s="1"/>
      <c r="P2648" s="40">
        <v>360.16765459061952</v>
      </c>
      <c r="Q2648" s="37" t="str">
        <f>IF(C2648="ForthPoint","ForthPoint",IF(D2648="Intercompany",_xlfn.XLOOKUP(E2648,'Dept Lookup'!B:B,'Dept Lookup'!A:A),Modified!D2648))</f>
        <v>Data Engineering</v>
      </c>
      <c r="R2648" t="str">
        <f t="shared" si="209"/>
        <v>Globalization Partners</v>
      </c>
      <c r="S2648" s="1" t="s">
        <v>707</v>
      </c>
      <c r="T2648">
        <f t="shared" si="210"/>
        <v>0</v>
      </c>
      <c r="U2648" s="25" t="str">
        <f>IF(K2648&gt;0,K2648,_xlfn.XLOOKUP(M2648,'Client Lookup'!L:L,'Client Lookup'!N:N))</f>
        <v>36409</v>
      </c>
      <c r="V2648" t="str">
        <f>_xlfn.XLOOKUP(_xlfn.NUMBERVALUE(U2648),'Project Lookup'!X:X,'Project Lookup'!B:B)</f>
        <v>Globalization Partners SOW #39 - Data Engineering Team  Renewal</v>
      </c>
      <c r="X2648" t="str">
        <f t="shared" si="211"/>
        <v>460 Globalization Partners Inc. : 1366 Globalization Partners SOW #39 - Data Engineering Team  Renewal</v>
      </c>
      <c r="Y2648" t="str">
        <f t="shared" si="212"/>
        <v>460 Globalization Partners Inc.</v>
      </c>
      <c r="Z2648" t="str">
        <f t="shared" ref="Z2648:Z2711" si="213">IF(LEFT(Y2648,3)="ICC",IFERROR(_xlfn.TEXTAFTER(Y2648,"ICC "),Y2648),Y2648)</f>
        <v>460 Globalization Partners Inc.</v>
      </c>
      <c r="AA2648" t="str">
        <f>_xlfn.XLOOKUP(Z2648,'Client Lookup'!A:A,'Client Lookup'!C:C)</f>
        <v>Globalization Partners</v>
      </c>
      <c r="AC2648" t="e">
        <f>_xlfn.XLOOKUP(K2648,'Results vs Forecast'!K:K,'Results vs Forecast'!K:K)</f>
        <v>#N/A</v>
      </c>
    </row>
    <row r="2649" spans="1:29" hidden="1">
      <c r="A2649" s="39"/>
      <c r="B2649" s="1" t="s">
        <v>700</v>
      </c>
      <c r="C2649" s="1" t="s">
        <v>1370</v>
      </c>
      <c r="D2649" s="1" t="s">
        <v>17</v>
      </c>
      <c r="E2649" s="1" t="s">
        <v>17</v>
      </c>
      <c r="F2649" s="2">
        <v>45535</v>
      </c>
      <c r="G2649" s="2">
        <v>45505</v>
      </c>
      <c r="H2649" s="1" t="s">
        <v>6550</v>
      </c>
      <c r="I2649" s="1" t="s">
        <v>6551</v>
      </c>
      <c r="J2649" s="1" t="s">
        <v>617</v>
      </c>
      <c r="K2649" s="1" t="s">
        <v>860</v>
      </c>
      <c r="L2649" s="1" t="s">
        <v>2892</v>
      </c>
      <c r="M2649" s="1"/>
      <c r="N2649" s="1"/>
      <c r="O2649" s="1"/>
      <c r="P2649" s="40">
        <v>375.17476412593805</v>
      </c>
      <c r="Q2649" s="37" t="str">
        <f>IF(C2649="ForthPoint","ForthPoint",IF(D2649="Intercompany",_xlfn.XLOOKUP(E2649,'Dept Lookup'!B:B,'Dept Lookup'!A:A),Modified!D2649))</f>
        <v>Data Engineering</v>
      </c>
      <c r="R2649" t="str">
        <f t="shared" si="209"/>
        <v>Roku</v>
      </c>
      <c r="S2649" s="1" t="s">
        <v>707</v>
      </c>
      <c r="T2649">
        <f t="shared" si="210"/>
        <v>0</v>
      </c>
      <c r="U2649" s="25" t="str">
        <f>IF(K2649&gt;0,K2649,_xlfn.XLOOKUP(M2649,'Client Lookup'!L:L,'Client Lookup'!N:N))</f>
        <v>25138</v>
      </c>
      <c r="V2649" t="str">
        <f>_xlfn.XLOOKUP(_xlfn.NUMBERVALUE(U2649),'Project Lookup'!X:X,'Project Lookup'!B:B)</f>
        <v>SOW#1 2024 - DE &amp; BI Team</v>
      </c>
      <c r="X2649" t="str">
        <f t="shared" si="211"/>
        <v>459 Roku Inc. : 966 SOW#1 2024 - DE &amp; BI Team</v>
      </c>
      <c r="Y2649" t="str">
        <f t="shared" si="212"/>
        <v>459 Roku Inc.</v>
      </c>
      <c r="Z2649" t="str">
        <f t="shared" si="213"/>
        <v>459 Roku Inc.</v>
      </c>
      <c r="AA2649" t="str">
        <f>_xlfn.XLOOKUP(Z2649,'Client Lookup'!A:A,'Client Lookup'!C:C)</f>
        <v>Roku</v>
      </c>
      <c r="AC2649" t="e">
        <f>_xlfn.XLOOKUP(K2649,'Results vs Forecast'!K:K,'Results vs Forecast'!K:K)</f>
        <v>#N/A</v>
      </c>
    </row>
    <row r="2650" spans="1:29" hidden="1">
      <c r="A2650" s="39"/>
      <c r="B2650" s="1" t="s">
        <v>700</v>
      </c>
      <c r="C2650" s="1" t="s">
        <v>701</v>
      </c>
      <c r="D2650" s="1" t="s">
        <v>17</v>
      </c>
      <c r="E2650" s="1" t="s">
        <v>17</v>
      </c>
      <c r="F2650" s="2">
        <v>45535</v>
      </c>
      <c r="G2650" s="2">
        <v>45505</v>
      </c>
      <c r="H2650" s="1" t="s">
        <v>1844</v>
      </c>
      <c r="I2650" s="1" t="s">
        <v>1845</v>
      </c>
      <c r="J2650" s="1" t="s">
        <v>277</v>
      </c>
      <c r="K2650" s="1"/>
      <c r="L2650" s="1"/>
      <c r="M2650" s="1" t="s">
        <v>1735</v>
      </c>
      <c r="N2650" s="1"/>
      <c r="O2650" s="1" t="s">
        <v>6552</v>
      </c>
      <c r="P2650" s="40">
        <v>-10564.92</v>
      </c>
      <c r="Q2650" s="37" t="str">
        <f>IF(C2650="ForthPoint","ForthPoint",IF(D2650="Intercompany",_xlfn.XLOOKUP(E2650,'Dept Lookup'!B:B,'Dept Lookup'!A:A),Modified!D2650))</f>
        <v>Data Engineering</v>
      </c>
      <c r="R2650" t="str">
        <f t="shared" si="209"/>
        <v>CVS Health</v>
      </c>
      <c r="S2650" s="1" t="s">
        <v>707</v>
      </c>
      <c r="T2650" t="str">
        <f t="shared" si="210"/>
        <v>ICC 1204 CVS Health : Foundry Targeting - Alpesh FED</v>
      </c>
      <c r="U2650" s="25" t="str">
        <f>IF(K2650&gt;0,K2650,_xlfn.XLOOKUP(M2650,'Client Lookup'!L:L,'Client Lookup'!N:N))</f>
        <v>29632</v>
      </c>
      <c r="V2650" t="str">
        <f>_xlfn.XLOOKUP(_xlfn.NUMBERVALUE(U2650),'Project Lookup'!X:X,'Project Lookup'!B:B)</f>
        <v>Foundry Targeting - Alpesh FED</v>
      </c>
      <c r="X2650" t="str">
        <f t="shared" si="211"/>
        <v>ICC 1204 CVS Health : Foundry Targeting - Alpesh FED</v>
      </c>
      <c r="Y2650" t="str">
        <f t="shared" si="212"/>
        <v>ICC 1204 CVS Health</v>
      </c>
      <c r="Z2650" t="str">
        <f t="shared" si="213"/>
        <v>1204 CVS Health</v>
      </c>
      <c r="AA2650" t="str">
        <f>_xlfn.XLOOKUP(Z2650,'Client Lookup'!A:A,'Client Lookup'!C:C)</f>
        <v>CVS Health</v>
      </c>
      <c r="AC2650" t="e">
        <f>_xlfn.XLOOKUP(K2650,'Results vs Forecast'!K:K,'Results vs Forecast'!K:K)</f>
        <v>#N/A</v>
      </c>
    </row>
    <row r="2651" spans="1:29" hidden="1">
      <c r="A2651" s="39"/>
      <c r="B2651" s="1" t="s">
        <v>700</v>
      </c>
      <c r="C2651" s="1" t="s">
        <v>1370</v>
      </c>
      <c r="D2651" s="1" t="s">
        <v>17</v>
      </c>
      <c r="E2651" s="1" t="s">
        <v>17</v>
      </c>
      <c r="F2651" s="2">
        <v>45535</v>
      </c>
      <c r="G2651" s="2">
        <v>45505</v>
      </c>
      <c r="H2651" s="1" t="s">
        <v>6553</v>
      </c>
      <c r="I2651" s="1" t="s">
        <v>6554</v>
      </c>
      <c r="J2651" s="1" t="s">
        <v>632</v>
      </c>
      <c r="K2651" s="1" t="s">
        <v>874</v>
      </c>
      <c r="L2651" s="1" t="s">
        <v>3637</v>
      </c>
      <c r="M2651" s="1"/>
      <c r="N2651" s="1"/>
      <c r="O2651" s="1"/>
      <c r="P2651" s="40">
        <v>408.19000853603541</v>
      </c>
      <c r="Q2651" s="37" t="str">
        <f>IF(C2651="ForthPoint","ForthPoint",IF(D2651="Intercompany",_xlfn.XLOOKUP(E2651,'Dept Lookup'!B:B,'Dept Lookup'!A:A),Modified!D2651))</f>
        <v>Data Engineering</v>
      </c>
      <c r="R2651" t="str">
        <f t="shared" si="209"/>
        <v>Stagwellglobal</v>
      </c>
      <c r="S2651" s="1" t="s">
        <v>707</v>
      </c>
      <c r="T2651">
        <f t="shared" si="210"/>
        <v>0</v>
      </c>
      <c r="U2651" s="25" t="str">
        <f>IF(K2651&gt;0,K2651,_xlfn.XLOOKUP(M2651,'Client Lookup'!L:L,'Client Lookup'!N:N))</f>
        <v>25159</v>
      </c>
      <c r="V2651" t="str">
        <f>_xlfn.XLOOKUP(_xlfn.NUMBERVALUE(U2651),'Project Lookup'!X:X,'Project Lookup'!B:B)</f>
        <v>Stagwell SOW#3</v>
      </c>
      <c r="X2651" t="str">
        <f t="shared" si="211"/>
        <v>469 Stagwell Marketing Cloud LLC : 987 Stagwell SOW#3</v>
      </c>
      <c r="Y2651" t="str">
        <f t="shared" si="212"/>
        <v>469 Stagwell Marketing Cloud LLC</v>
      </c>
      <c r="Z2651" t="str">
        <f t="shared" si="213"/>
        <v>469 Stagwell Marketing Cloud LLC</v>
      </c>
      <c r="AA2651" t="str">
        <f>_xlfn.XLOOKUP(Z2651,'Client Lookup'!A:A,'Client Lookup'!C:C)</f>
        <v>Stagwellglobal</v>
      </c>
      <c r="AC2651" t="e">
        <f>_xlfn.XLOOKUP(K2651,'Results vs Forecast'!K:K,'Results vs Forecast'!K:K)</f>
        <v>#N/A</v>
      </c>
    </row>
    <row r="2652" spans="1:29" hidden="1">
      <c r="A2652" s="39"/>
      <c r="B2652" s="1" t="s">
        <v>700</v>
      </c>
      <c r="C2652" s="1" t="s">
        <v>1370</v>
      </c>
      <c r="D2652" s="1" t="s">
        <v>17</v>
      </c>
      <c r="E2652" s="1" t="s">
        <v>17</v>
      </c>
      <c r="F2652" s="2">
        <v>45535</v>
      </c>
      <c r="G2652" s="2">
        <v>45505</v>
      </c>
      <c r="H2652" s="1" t="s">
        <v>6555</v>
      </c>
      <c r="I2652" s="1" t="s">
        <v>6556</v>
      </c>
      <c r="J2652" s="1" t="s">
        <v>630</v>
      </c>
      <c r="K2652" s="1" t="s">
        <v>872</v>
      </c>
      <c r="L2652" s="1" t="s">
        <v>3484</v>
      </c>
      <c r="M2652" s="1"/>
      <c r="N2652" s="1"/>
      <c r="O2652" s="1"/>
      <c r="P2652" s="40">
        <v>400.1862828784661</v>
      </c>
      <c r="Q2652" s="37" t="str">
        <f>IF(C2652="ForthPoint","ForthPoint",IF(D2652="Intercompany",_xlfn.XLOOKUP(E2652,'Dept Lookup'!B:B,'Dept Lookup'!A:A),Modified!D2652))</f>
        <v>Data Engineering</v>
      </c>
      <c r="R2652" t="str">
        <f t="shared" si="209"/>
        <v>Stagwellglobal</v>
      </c>
      <c r="S2652" s="1" t="s">
        <v>707</v>
      </c>
      <c r="T2652">
        <f t="shared" si="210"/>
        <v>0</v>
      </c>
      <c r="U2652" s="25" t="str">
        <f>IF(K2652&gt;0,K2652,_xlfn.XLOOKUP(M2652,'Client Lookup'!L:L,'Client Lookup'!N:N))</f>
        <v>29211</v>
      </c>
      <c r="V2652" t="str">
        <f>_xlfn.XLOOKUP(_xlfn.NUMBERVALUE(U2652),'Project Lookup'!X:X,'Project Lookup'!B:B)</f>
        <v>Stagwell - SOW#4 - Data Engineering Team</v>
      </c>
      <c r="X2652" t="str">
        <f t="shared" si="211"/>
        <v>469 Stagwell Marketing Cloud LLC : 1190 Stagwell - SOW#4 - Data Engineering Team</v>
      </c>
      <c r="Y2652" t="str">
        <f t="shared" si="212"/>
        <v>469 Stagwell Marketing Cloud LLC</v>
      </c>
      <c r="Z2652" t="str">
        <f t="shared" si="213"/>
        <v>469 Stagwell Marketing Cloud LLC</v>
      </c>
      <c r="AA2652" t="str">
        <f>_xlfn.XLOOKUP(Z2652,'Client Lookup'!A:A,'Client Lookup'!C:C)</f>
        <v>Stagwellglobal</v>
      </c>
      <c r="AC2652" t="e">
        <f>_xlfn.XLOOKUP(K2652,'Results vs Forecast'!K:K,'Results vs Forecast'!K:K)</f>
        <v>#N/A</v>
      </c>
    </row>
    <row r="2653" spans="1:29" hidden="1">
      <c r="A2653" s="39"/>
      <c r="B2653" s="1" t="s">
        <v>700</v>
      </c>
      <c r="C2653" s="1" t="s">
        <v>1370</v>
      </c>
      <c r="D2653" s="1" t="s">
        <v>17</v>
      </c>
      <c r="E2653" s="1" t="s">
        <v>17</v>
      </c>
      <c r="F2653" s="2">
        <v>45535</v>
      </c>
      <c r="G2653" s="2">
        <v>45505</v>
      </c>
      <c r="H2653" s="1" t="s">
        <v>6557</v>
      </c>
      <c r="I2653" s="1" t="s">
        <v>6558</v>
      </c>
      <c r="J2653" s="1" t="s">
        <v>617</v>
      </c>
      <c r="K2653" s="1" t="s">
        <v>860</v>
      </c>
      <c r="L2653" s="1" t="s">
        <v>2892</v>
      </c>
      <c r="M2653" s="1"/>
      <c r="N2653" s="1"/>
      <c r="O2653" s="1"/>
      <c r="P2653" s="40">
        <v>280.1303980149263</v>
      </c>
      <c r="Q2653" s="37" t="str">
        <f>IF(C2653="ForthPoint","ForthPoint",IF(D2653="Intercompany",_xlfn.XLOOKUP(E2653,'Dept Lookup'!B:B,'Dept Lookup'!A:A),Modified!D2653))</f>
        <v>Data Engineering</v>
      </c>
      <c r="R2653" t="str">
        <f t="shared" si="209"/>
        <v>Roku</v>
      </c>
      <c r="S2653" s="1" t="s">
        <v>707</v>
      </c>
      <c r="T2653">
        <f t="shared" si="210"/>
        <v>0</v>
      </c>
      <c r="U2653" s="25" t="str">
        <f>IF(K2653&gt;0,K2653,_xlfn.XLOOKUP(M2653,'Client Lookup'!L:L,'Client Lookup'!N:N))</f>
        <v>25138</v>
      </c>
      <c r="V2653" t="str">
        <f>_xlfn.XLOOKUP(_xlfn.NUMBERVALUE(U2653),'Project Lookup'!X:X,'Project Lookup'!B:B)</f>
        <v>SOW#1 2024 - DE &amp; BI Team</v>
      </c>
      <c r="X2653" t="str">
        <f t="shared" si="211"/>
        <v>459 Roku Inc. : 966 SOW#1 2024 - DE &amp; BI Team</v>
      </c>
      <c r="Y2653" t="str">
        <f t="shared" si="212"/>
        <v>459 Roku Inc.</v>
      </c>
      <c r="Z2653" t="str">
        <f t="shared" si="213"/>
        <v>459 Roku Inc.</v>
      </c>
      <c r="AA2653" t="str">
        <f>_xlfn.XLOOKUP(Z2653,'Client Lookup'!A:A,'Client Lookup'!C:C)</f>
        <v>Roku</v>
      </c>
      <c r="AC2653" t="e">
        <f>_xlfn.XLOOKUP(K2653,'Results vs Forecast'!K:K,'Results vs Forecast'!K:K)</f>
        <v>#N/A</v>
      </c>
    </row>
    <row r="2654" spans="1:29" hidden="1">
      <c r="A2654" s="39"/>
      <c r="B2654" s="1" t="s">
        <v>700</v>
      </c>
      <c r="C2654" s="1" t="s">
        <v>1370</v>
      </c>
      <c r="D2654" s="1" t="s">
        <v>17</v>
      </c>
      <c r="E2654" s="1" t="s">
        <v>17</v>
      </c>
      <c r="F2654" s="2">
        <v>45535</v>
      </c>
      <c r="G2654" s="2">
        <v>45505</v>
      </c>
      <c r="H2654" s="1" t="s">
        <v>6559</v>
      </c>
      <c r="I2654" s="1" t="s">
        <v>6560</v>
      </c>
      <c r="J2654" s="1" t="s">
        <v>535</v>
      </c>
      <c r="K2654" s="1" t="s">
        <v>791</v>
      </c>
      <c r="L2654" s="1" t="s">
        <v>4898</v>
      </c>
      <c r="M2654" s="1"/>
      <c r="N2654" s="1"/>
      <c r="O2654" s="1"/>
      <c r="P2654" s="40">
        <v>476.2216766253747</v>
      </c>
      <c r="Q2654" s="37" t="str">
        <f>IF(C2654="ForthPoint","ForthPoint",IF(D2654="Intercompany",_xlfn.XLOOKUP(E2654,'Dept Lookup'!B:B,'Dept Lookup'!A:A),Modified!D2654))</f>
        <v>Data Engineering</v>
      </c>
      <c r="R2654" t="str">
        <f t="shared" si="209"/>
        <v>Globalization Partners</v>
      </c>
      <c r="S2654" s="1" t="s">
        <v>707</v>
      </c>
      <c r="T2654">
        <f t="shared" si="210"/>
        <v>0</v>
      </c>
      <c r="U2654" s="25" t="str">
        <f>IF(K2654&gt;0,K2654,_xlfn.XLOOKUP(M2654,'Client Lookup'!L:L,'Client Lookup'!N:N))</f>
        <v>25866</v>
      </c>
      <c r="V2654" t="str">
        <f>_xlfn.XLOOKUP(_xlfn.NUMBERVALUE(U2654),'Project Lookup'!X:X,'Project Lookup'!B:B)</f>
        <v>GP SOW #33</v>
      </c>
      <c r="X2654" t="str">
        <f t="shared" si="211"/>
        <v>460 Globalization Partners Inc. : 1028 GP SOW #33</v>
      </c>
      <c r="Y2654" t="str">
        <f t="shared" si="212"/>
        <v>460 Globalization Partners Inc.</v>
      </c>
      <c r="Z2654" t="str">
        <f t="shared" si="213"/>
        <v>460 Globalization Partners Inc.</v>
      </c>
      <c r="AA2654" t="str">
        <f>_xlfn.XLOOKUP(Z2654,'Client Lookup'!A:A,'Client Lookup'!C:C)</f>
        <v>Globalization Partners</v>
      </c>
      <c r="AC2654" t="e">
        <f>_xlfn.XLOOKUP(K2654,'Results vs Forecast'!K:K,'Results vs Forecast'!K:K)</f>
        <v>#N/A</v>
      </c>
    </row>
    <row r="2655" spans="1:29" hidden="1">
      <c r="A2655" s="39"/>
      <c r="B2655" s="1" t="s">
        <v>700</v>
      </c>
      <c r="C2655" s="1" t="s">
        <v>1370</v>
      </c>
      <c r="D2655" s="1" t="s">
        <v>17</v>
      </c>
      <c r="E2655" s="1" t="s">
        <v>17</v>
      </c>
      <c r="F2655" s="2">
        <v>45535</v>
      </c>
      <c r="G2655" s="2">
        <v>45505</v>
      </c>
      <c r="H2655" s="1" t="s">
        <v>6561</v>
      </c>
      <c r="I2655" s="1" t="s">
        <v>6562</v>
      </c>
      <c r="J2655" s="1" t="s">
        <v>587</v>
      </c>
      <c r="K2655" s="1" t="s">
        <v>840</v>
      </c>
      <c r="L2655" s="1" t="s">
        <v>3446</v>
      </c>
      <c r="M2655" s="1"/>
      <c r="N2655" s="1"/>
      <c r="O2655" s="1"/>
      <c r="P2655" s="40">
        <v>240.11176972707966</v>
      </c>
      <c r="Q2655" s="37" t="str">
        <f>IF(C2655="ForthPoint","ForthPoint",IF(D2655="Intercompany",_xlfn.XLOOKUP(E2655,'Dept Lookup'!B:B,'Dept Lookup'!A:A),Modified!D2655))</f>
        <v>Data Engineering</v>
      </c>
      <c r="R2655" t="str">
        <f t="shared" si="209"/>
        <v>Madhive</v>
      </c>
      <c r="S2655" s="1" t="s">
        <v>707</v>
      </c>
      <c r="T2655">
        <f t="shared" si="210"/>
        <v>0</v>
      </c>
      <c r="U2655" s="25" t="str">
        <f>IF(K2655&gt;0,K2655,_xlfn.XLOOKUP(M2655,'Client Lookup'!L:L,'Client Lookup'!N:N))</f>
        <v>26788</v>
      </c>
      <c r="V2655" t="str">
        <f>_xlfn.XLOOKUP(_xlfn.NUMBERVALUE(U2655),'Project Lookup'!X:X,'Project Lookup'!B:B)</f>
        <v>Madhive - SOW1</v>
      </c>
      <c r="X2655" t="str">
        <f t="shared" si="211"/>
        <v>482 Madhive : 1111 Madhive - SOW1</v>
      </c>
      <c r="Y2655" t="str">
        <f t="shared" si="212"/>
        <v>482 Madhive</v>
      </c>
      <c r="Z2655" t="str">
        <f t="shared" si="213"/>
        <v>482 Madhive</v>
      </c>
      <c r="AA2655" t="str">
        <f>_xlfn.XLOOKUP(Z2655,'Client Lookup'!A:A,'Client Lookup'!C:C)</f>
        <v>Madhive</v>
      </c>
      <c r="AC2655" t="e">
        <f>_xlfn.XLOOKUP(K2655,'Results vs Forecast'!K:K,'Results vs Forecast'!K:K)</f>
        <v>#N/A</v>
      </c>
    </row>
    <row r="2656" spans="1:29" hidden="1">
      <c r="A2656" s="39"/>
      <c r="B2656" s="1" t="s">
        <v>700</v>
      </c>
      <c r="C2656" s="1" t="s">
        <v>1370</v>
      </c>
      <c r="D2656" s="1" t="s">
        <v>17</v>
      </c>
      <c r="E2656" s="1" t="s">
        <v>17</v>
      </c>
      <c r="F2656" s="2">
        <v>45535</v>
      </c>
      <c r="G2656" s="2">
        <v>45505</v>
      </c>
      <c r="H2656" s="1" t="s">
        <v>6563</v>
      </c>
      <c r="I2656" s="1" t="s">
        <v>6564</v>
      </c>
      <c r="J2656" s="1" t="s">
        <v>919</v>
      </c>
      <c r="K2656" s="1" t="s">
        <v>895</v>
      </c>
      <c r="L2656" s="1" t="s">
        <v>3507</v>
      </c>
      <c r="M2656" s="1"/>
      <c r="N2656" s="1"/>
      <c r="O2656" s="1"/>
      <c r="P2656" s="40">
        <v>440.20491116631274</v>
      </c>
      <c r="Q2656" s="37" t="str">
        <f>IF(C2656="ForthPoint","ForthPoint",IF(D2656="Intercompany",_xlfn.XLOOKUP(E2656,'Dept Lookup'!B:B,'Dept Lookup'!A:A),Modified!D2656))</f>
        <v>Data Engineering</v>
      </c>
      <c r="R2656" t="str">
        <f t="shared" si="209"/>
        <v>The Blackstone Group</v>
      </c>
      <c r="S2656" s="1" t="s">
        <v>707</v>
      </c>
      <c r="T2656">
        <f t="shared" si="210"/>
        <v>0</v>
      </c>
      <c r="U2656" s="25" t="str">
        <f>IF(K2656&gt;0,K2656,_xlfn.XLOOKUP(M2656,'Client Lookup'!L:L,'Client Lookup'!N:N))</f>
        <v>36413</v>
      </c>
      <c r="V2656" t="str">
        <f>_xlfn.XLOOKUP(_xlfn.NUMBERVALUE(U2656),'Project Lookup'!X:X,'Project Lookup'!B:B)</f>
        <v>Blackstone - SOW#17 - Data Engineering Team</v>
      </c>
      <c r="X2656" t="str">
        <f t="shared" si="211"/>
        <v>468 Blackstone Inc. : 1370 Blackstone - SOW#17 - Data Engineering Team</v>
      </c>
      <c r="Y2656" t="str">
        <f t="shared" si="212"/>
        <v>468 Blackstone Inc.</v>
      </c>
      <c r="Z2656" t="str">
        <f t="shared" si="213"/>
        <v>468 Blackstone Inc.</v>
      </c>
      <c r="AA2656" t="str">
        <f>_xlfn.XLOOKUP(Z2656,'Client Lookup'!A:A,'Client Lookup'!C:C)</f>
        <v>The Blackstone Group</v>
      </c>
      <c r="AC2656" t="e">
        <f>_xlfn.XLOOKUP(K2656,'Results vs Forecast'!K:K,'Results vs Forecast'!K:K)</f>
        <v>#N/A</v>
      </c>
    </row>
    <row r="2657" spans="1:29" hidden="1">
      <c r="A2657" s="39"/>
      <c r="B2657" s="1" t="s">
        <v>700</v>
      </c>
      <c r="C2657" s="1" t="s">
        <v>1370</v>
      </c>
      <c r="D2657" s="1" t="s">
        <v>17</v>
      </c>
      <c r="E2657" s="1" t="s">
        <v>17</v>
      </c>
      <c r="F2657" s="2">
        <v>45535</v>
      </c>
      <c r="G2657" s="2">
        <v>45505</v>
      </c>
      <c r="H2657" s="1" t="s">
        <v>6565</v>
      </c>
      <c r="I2657" s="1" t="s">
        <v>6566</v>
      </c>
      <c r="J2657" s="1" t="s">
        <v>645</v>
      </c>
      <c r="K2657" s="1" t="s">
        <v>891</v>
      </c>
      <c r="L2657" s="1" t="s">
        <v>3332</v>
      </c>
      <c r="M2657" s="1"/>
      <c r="N2657" s="1"/>
      <c r="O2657" s="1"/>
      <c r="P2657" s="40">
        <v>560.2607960298526</v>
      </c>
      <c r="Q2657" s="37" t="str">
        <f>IF(C2657="ForthPoint","ForthPoint",IF(D2657="Intercompany",_xlfn.XLOOKUP(E2657,'Dept Lookup'!B:B,'Dept Lookup'!A:A),Modified!D2657))</f>
        <v>Data Engineering</v>
      </c>
      <c r="R2657" t="str">
        <f t="shared" si="209"/>
        <v>The Blackstone Group</v>
      </c>
      <c r="S2657" s="1" t="s">
        <v>707</v>
      </c>
      <c r="T2657">
        <f t="shared" si="210"/>
        <v>0</v>
      </c>
      <c r="U2657" s="25" t="str">
        <f>IF(K2657&gt;0,K2657,_xlfn.XLOOKUP(M2657,'Client Lookup'!L:L,'Client Lookup'!N:N))</f>
        <v>25160</v>
      </c>
      <c r="V2657" t="str">
        <f>_xlfn.XLOOKUP(_xlfn.NUMBERVALUE(U2657),'Project Lookup'!X:X,'Project Lookup'!B:B)</f>
        <v>Blackstone SOW #12</v>
      </c>
      <c r="X2657" t="str">
        <f t="shared" si="211"/>
        <v>468 Blackstone Inc. : 988 Blackstone SOW #12</v>
      </c>
      <c r="Y2657" t="str">
        <f t="shared" si="212"/>
        <v>468 Blackstone Inc.</v>
      </c>
      <c r="Z2657" t="str">
        <f t="shared" si="213"/>
        <v>468 Blackstone Inc.</v>
      </c>
      <c r="AA2657" t="str">
        <f>_xlfn.XLOOKUP(Z2657,'Client Lookup'!A:A,'Client Lookup'!C:C)</f>
        <v>The Blackstone Group</v>
      </c>
      <c r="AC2657" t="e">
        <f>_xlfn.XLOOKUP(K2657,'Results vs Forecast'!K:K,'Results vs Forecast'!K:K)</f>
        <v>#N/A</v>
      </c>
    </row>
    <row r="2658" spans="1:29" hidden="1">
      <c r="A2658" s="39"/>
      <c r="B2658" s="1" t="s">
        <v>700</v>
      </c>
      <c r="C2658" s="1" t="s">
        <v>1370</v>
      </c>
      <c r="D2658" s="1" t="s">
        <v>17</v>
      </c>
      <c r="E2658" s="1" t="s">
        <v>17</v>
      </c>
      <c r="F2658" s="2">
        <v>45535</v>
      </c>
      <c r="G2658" s="2">
        <v>45505</v>
      </c>
      <c r="H2658" s="1" t="s">
        <v>6567</v>
      </c>
      <c r="I2658" s="1" t="s">
        <v>6568</v>
      </c>
      <c r="J2658" s="1" t="s">
        <v>639</v>
      </c>
      <c r="K2658" s="1" t="s">
        <v>889</v>
      </c>
      <c r="L2658" s="1" t="s">
        <v>1254</v>
      </c>
      <c r="M2658" s="1"/>
      <c r="N2658" s="1"/>
      <c r="O2658" s="1"/>
      <c r="P2658" s="40">
        <v>440.20491116631274</v>
      </c>
      <c r="Q2658" s="37" t="str">
        <f>IF(C2658="ForthPoint","ForthPoint",IF(D2658="Intercompany",_xlfn.XLOOKUP(E2658,'Dept Lookup'!B:B,'Dept Lookup'!A:A),Modified!D2658))</f>
        <v>Data Engineering</v>
      </c>
      <c r="R2658" t="str">
        <f t="shared" si="209"/>
        <v>The Blackstone Group</v>
      </c>
      <c r="S2658" s="1" t="s">
        <v>707</v>
      </c>
      <c r="T2658">
        <f t="shared" si="210"/>
        <v>0</v>
      </c>
      <c r="U2658" s="25" t="str">
        <f>IF(K2658&gt;0,K2658,_xlfn.XLOOKUP(M2658,'Client Lookup'!L:L,'Client Lookup'!N:N))</f>
        <v>28998</v>
      </c>
      <c r="V2658" t="str">
        <f>_xlfn.XLOOKUP(_xlfn.NUMBERVALUE(U2658),'Project Lookup'!X:X,'Project Lookup'!B:B)</f>
        <v>Blackstone - SOW#23 - DE Tech Lead (Rafael Team)</v>
      </c>
      <c r="X2658" t="str">
        <f t="shared" si="211"/>
        <v>468 Blackstone Inc. : 1181 Blackstone - SOW#23 - DE Tech Lead (Rafael Team)</v>
      </c>
      <c r="Y2658" t="str">
        <f t="shared" si="212"/>
        <v>468 Blackstone Inc.</v>
      </c>
      <c r="Z2658" t="str">
        <f t="shared" si="213"/>
        <v>468 Blackstone Inc.</v>
      </c>
      <c r="AA2658" t="str">
        <f>_xlfn.XLOOKUP(Z2658,'Client Lookup'!A:A,'Client Lookup'!C:C)</f>
        <v>The Blackstone Group</v>
      </c>
      <c r="AC2658" t="e">
        <f>_xlfn.XLOOKUP(K2658,'Results vs Forecast'!K:K,'Results vs Forecast'!K:K)</f>
        <v>#N/A</v>
      </c>
    </row>
    <row r="2659" spans="1:29" hidden="1">
      <c r="A2659" s="39"/>
      <c r="B2659" s="1" t="s">
        <v>700</v>
      </c>
      <c r="C2659" s="1" t="s">
        <v>1370</v>
      </c>
      <c r="D2659" s="1" t="s">
        <v>17</v>
      </c>
      <c r="E2659" s="1" t="s">
        <v>17</v>
      </c>
      <c r="F2659" s="2">
        <v>45535</v>
      </c>
      <c r="G2659" s="2">
        <v>45505</v>
      </c>
      <c r="H2659" s="1" t="s">
        <v>6569</v>
      </c>
      <c r="I2659" s="1" t="s">
        <v>6570</v>
      </c>
      <c r="J2659" s="1" t="s">
        <v>620</v>
      </c>
      <c r="K2659" s="1" t="s">
        <v>862</v>
      </c>
      <c r="L2659" s="1" t="s">
        <v>3343</v>
      </c>
      <c r="M2659" s="1"/>
      <c r="N2659" s="1"/>
      <c r="O2659" s="1"/>
      <c r="P2659" s="40">
        <v>160.07451315138644</v>
      </c>
      <c r="Q2659" s="37" t="str">
        <f>IF(C2659="ForthPoint","ForthPoint",IF(D2659="Intercompany",_xlfn.XLOOKUP(E2659,'Dept Lookup'!B:B,'Dept Lookup'!A:A),Modified!D2659))</f>
        <v>Data Engineering</v>
      </c>
      <c r="R2659" t="str">
        <f t="shared" si="209"/>
        <v>Sincera</v>
      </c>
      <c r="S2659" s="1" t="s">
        <v>707</v>
      </c>
      <c r="T2659">
        <f t="shared" si="210"/>
        <v>0</v>
      </c>
      <c r="U2659" s="25" t="str">
        <f>IF(K2659&gt;0,K2659,_xlfn.XLOOKUP(M2659,'Client Lookup'!L:L,'Client Lookup'!N:N))</f>
        <v>28145</v>
      </c>
      <c r="V2659" t="str">
        <f>_xlfn.XLOOKUP(_xlfn.NUMBERVALUE(U2659),'Project Lookup'!X:X,'Project Lookup'!B:B)</f>
        <v>Sincera SOW 4 - DE Team</v>
      </c>
      <c r="X2659" t="str">
        <f t="shared" si="211"/>
        <v>465 Sincera Technologies LLC : 1146 Sincera SOW 4 - DE Team</v>
      </c>
      <c r="Y2659" t="str">
        <f t="shared" si="212"/>
        <v>465 Sincera Technologies LLC</v>
      </c>
      <c r="Z2659" t="str">
        <f t="shared" si="213"/>
        <v>465 Sincera Technologies LLC</v>
      </c>
      <c r="AA2659" t="str">
        <f>_xlfn.XLOOKUP(Z2659,'Client Lookup'!A:A,'Client Lookup'!C:C)</f>
        <v>Sincera</v>
      </c>
      <c r="AC2659" t="e">
        <f>_xlfn.XLOOKUP(K2659,'Results vs Forecast'!K:K,'Results vs Forecast'!K:K)</f>
        <v>#N/A</v>
      </c>
    </row>
    <row r="2660" spans="1:29" hidden="1">
      <c r="A2660" s="39"/>
      <c r="B2660" s="1" t="s">
        <v>700</v>
      </c>
      <c r="C2660" s="1" t="s">
        <v>1370</v>
      </c>
      <c r="D2660" s="1" t="s">
        <v>17</v>
      </c>
      <c r="E2660" s="1" t="s">
        <v>17</v>
      </c>
      <c r="F2660" s="2">
        <v>45535</v>
      </c>
      <c r="G2660" s="2">
        <v>45505</v>
      </c>
      <c r="H2660" s="1" t="s">
        <v>6571</v>
      </c>
      <c r="I2660" s="1" t="s">
        <v>6572</v>
      </c>
      <c r="J2660" s="1" t="s">
        <v>641</v>
      </c>
      <c r="K2660" s="1" t="s">
        <v>886</v>
      </c>
      <c r="L2660" s="1" t="s">
        <v>3668</v>
      </c>
      <c r="M2660" s="1"/>
      <c r="N2660" s="1"/>
      <c r="O2660" s="1"/>
      <c r="P2660" s="40">
        <v>560.2607960298526</v>
      </c>
      <c r="Q2660" s="37" t="str">
        <f>IF(C2660="ForthPoint","ForthPoint",IF(D2660="Intercompany",_xlfn.XLOOKUP(E2660,'Dept Lookup'!B:B,'Dept Lookup'!A:A),Modified!D2660))</f>
        <v>Data Engineering</v>
      </c>
      <c r="R2660" t="str">
        <f t="shared" si="209"/>
        <v>The Blackstone Group</v>
      </c>
      <c r="S2660" s="1" t="s">
        <v>707</v>
      </c>
      <c r="T2660">
        <f t="shared" si="210"/>
        <v>0</v>
      </c>
      <c r="U2660" s="25" t="str">
        <f>IF(K2660&gt;0,K2660,_xlfn.XLOOKUP(M2660,'Client Lookup'!L:L,'Client Lookup'!N:N))</f>
        <v>29419</v>
      </c>
      <c r="V2660" t="str">
        <f>_xlfn.XLOOKUP(_xlfn.NUMBERVALUE(U2660),'Project Lookup'!X:X,'Project Lookup'!B:B)</f>
        <v>Blackstone - SOW#18 - Data Engineer with AWS (Puneet Team)</v>
      </c>
      <c r="X2660" t="str">
        <f t="shared" si="211"/>
        <v>468 Blackstone Inc. : 1194 Blackstone - SOW#18 - Data Engineer with AWS (Puneet Team)</v>
      </c>
      <c r="Y2660" t="str">
        <f t="shared" si="212"/>
        <v>468 Blackstone Inc.</v>
      </c>
      <c r="Z2660" t="str">
        <f t="shared" si="213"/>
        <v>468 Blackstone Inc.</v>
      </c>
      <c r="AA2660" t="str">
        <f>_xlfn.XLOOKUP(Z2660,'Client Lookup'!A:A,'Client Lookup'!C:C)</f>
        <v>The Blackstone Group</v>
      </c>
      <c r="AC2660" t="e">
        <f>_xlfn.XLOOKUP(K2660,'Results vs Forecast'!K:K,'Results vs Forecast'!K:K)</f>
        <v>#N/A</v>
      </c>
    </row>
    <row r="2661" spans="1:29" hidden="1">
      <c r="A2661" s="39"/>
      <c r="B2661" s="1" t="s">
        <v>700</v>
      </c>
      <c r="C2661" s="1" t="s">
        <v>1370</v>
      </c>
      <c r="D2661" s="1" t="s">
        <v>17</v>
      </c>
      <c r="E2661" s="1" t="s">
        <v>17</v>
      </c>
      <c r="F2661" s="2">
        <v>45535</v>
      </c>
      <c r="G2661" s="2">
        <v>45505</v>
      </c>
      <c r="H2661" s="1" t="s">
        <v>6573</v>
      </c>
      <c r="I2661" s="1" t="s">
        <v>6574</v>
      </c>
      <c r="J2661" s="1" t="s">
        <v>645</v>
      </c>
      <c r="K2661" s="1" t="s">
        <v>891</v>
      </c>
      <c r="L2661" s="1" t="s">
        <v>3332</v>
      </c>
      <c r="M2661" s="1"/>
      <c r="N2661" s="1"/>
      <c r="O2661" s="1"/>
      <c r="P2661" s="40">
        <v>480.22353945415932</v>
      </c>
      <c r="Q2661" s="37" t="str">
        <f>IF(C2661="ForthPoint","ForthPoint",IF(D2661="Intercompany",_xlfn.XLOOKUP(E2661,'Dept Lookup'!B:B,'Dept Lookup'!A:A),Modified!D2661))</f>
        <v>Data Engineering</v>
      </c>
      <c r="R2661" t="str">
        <f t="shared" si="209"/>
        <v>The Blackstone Group</v>
      </c>
      <c r="S2661" s="1" t="s">
        <v>707</v>
      </c>
      <c r="T2661">
        <f t="shared" si="210"/>
        <v>0</v>
      </c>
      <c r="U2661" s="25" t="str">
        <f>IF(K2661&gt;0,K2661,_xlfn.XLOOKUP(M2661,'Client Lookup'!L:L,'Client Lookup'!N:N))</f>
        <v>25160</v>
      </c>
      <c r="V2661" t="str">
        <f>_xlfn.XLOOKUP(_xlfn.NUMBERVALUE(U2661),'Project Lookup'!X:X,'Project Lookup'!B:B)</f>
        <v>Blackstone SOW #12</v>
      </c>
      <c r="X2661" t="str">
        <f t="shared" si="211"/>
        <v>468 Blackstone Inc. : 988 Blackstone SOW #12</v>
      </c>
      <c r="Y2661" t="str">
        <f t="shared" si="212"/>
        <v>468 Blackstone Inc.</v>
      </c>
      <c r="Z2661" t="str">
        <f t="shared" si="213"/>
        <v>468 Blackstone Inc.</v>
      </c>
      <c r="AA2661" t="str">
        <f>_xlfn.XLOOKUP(Z2661,'Client Lookup'!A:A,'Client Lookup'!C:C)</f>
        <v>The Blackstone Group</v>
      </c>
      <c r="AC2661" t="e">
        <f>_xlfn.XLOOKUP(K2661,'Results vs Forecast'!K:K,'Results vs Forecast'!K:K)</f>
        <v>#N/A</v>
      </c>
    </row>
    <row r="2662" spans="1:29" hidden="1">
      <c r="A2662" s="39"/>
      <c r="B2662" s="1" t="s">
        <v>700</v>
      </c>
      <c r="C2662" s="1" t="s">
        <v>1370</v>
      </c>
      <c r="D2662" s="1" t="s">
        <v>17</v>
      </c>
      <c r="E2662" s="1" t="s">
        <v>17</v>
      </c>
      <c r="F2662" s="2">
        <v>45535</v>
      </c>
      <c r="G2662" s="2">
        <v>45505</v>
      </c>
      <c r="H2662" s="1" t="s">
        <v>6575</v>
      </c>
      <c r="I2662" s="1" t="s">
        <v>6576</v>
      </c>
      <c r="J2662" s="1" t="s">
        <v>617</v>
      </c>
      <c r="K2662" s="1" t="s">
        <v>860</v>
      </c>
      <c r="L2662" s="1" t="s">
        <v>2892</v>
      </c>
      <c r="M2662" s="1"/>
      <c r="N2662" s="1"/>
      <c r="O2662" s="1"/>
      <c r="P2662" s="40">
        <v>320.14902630277288</v>
      </c>
      <c r="Q2662" s="37" t="str">
        <f>IF(C2662="ForthPoint","ForthPoint",IF(D2662="Intercompany",_xlfn.XLOOKUP(E2662,'Dept Lookup'!B:B,'Dept Lookup'!A:A),Modified!D2662))</f>
        <v>Data Engineering</v>
      </c>
      <c r="R2662" t="str">
        <f t="shared" si="209"/>
        <v>Roku</v>
      </c>
      <c r="S2662" s="1" t="s">
        <v>707</v>
      </c>
      <c r="T2662">
        <f t="shared" si="210"/>
        <v>0</v>
      </c>
      <c r="U2662" s="25" t="str">
        <f>IF(K2662&gt;0,K2662,_xlfn.XLOOKUP(M2662,'Client Lookup'!L:L,'Client Lookup'!N:N))</f>
        <v>25138</v>
      </c>
      <c r="V2662" t="str">
        <f>_xlfn.XLOOKUP(_xlfn.NUMBERVALUE(U2662),'Project Lookup'!X:X,'Project Lookup'!B:B)</f>
        <v>SOW#1 2024 - DE &amp; BI Team</v>
      </c>
      <c r="X2662" t="str">
        <f t="shared" si="211"/>
        <v>459 Roku Inc. : 966 SOW#1 2024 - DE &amp; BI Team</v>
      </c>
      <c r="Y2662" t="str">
        <f t="shared" si="212"/>
        <v>459 Roku Inc.</v>
      </c>
      <c r="Z2662" t="str">
        <f t="shared" si="213"/>
        <v>459 Roku Inc.</v>
      </c>
      <c r="AA2662" t="str">
        <f>_xlfn.XLOOKUP(Z2662,'Client Lookup'!A:A,'Client Lookup'!C:C)</f>
        <v>Roku</v>
      </c>
      <c r="AC2662" t="e">
        <f>_xlfn.XLOOKUP(K2662,'Results vs Forecast'!K:K,'Results vs Forecast'!K:K)</f>
        <v>#N/A</v>
      </c>
    </row>
    <row r="2663" spans="1:29" hidden="1">
      <c r="A2663" s="39"/>
      <c r="B2663" s="1" t="s">
        <v>700</v>
      </c>
      <c r="C2663" s="1" t="s">
        <v>1370</v>
      </c>
      <c r="D2663" s="1" t="s">
        <v>17</v>
      </c>
      <c r="E2663" s="1" t="s">
        <v>17</v>
      </c>
      <c r="F2663" s="2">
        <v>45535</v>
      </c>
      <c r="G2663" s="2">
        <v>45505</v>
      </c>
      <c r="H2663" s="1" t="s">
        <v>6577</v>
      </c>
      <c r="I2663" s="1" t="s">
        <v>6578</v>
      </c>
      <c r="J2663" s="1" t="s">
        <v>617</v>
      </c>
      <c r="K2663" s="1" t="s">
        <v>860</v>
      </c>
      <c r="L2663" s="1" t="s">
        <v>2892</v>
      </c>
      <c r="M2663" s="1"/>
      <c r="N2663" s="1"/>
      <c r="O2663" s="1"/>
      <c r="P2663" s="40">
        <v>432.20118550874338</v>
      </c>
      <c r="Q2663" s="37" t="str">
        <f>IF(C2663="ForthPoint","ForthPoint",IF(D2663="Intercompany",_xlfn.XLOOKUP(E2663,'Dept Lookup'!B:B,'Dept Lookup'!A:A),Modified!D2663))</f>
        <v>Data Engineering</v>
      </c>
      <c r="R2663" t="str">
        <f t="shared" si="209"/>
        <v>Roku</v>
      </c>
      <c r="S2663" s="1" t="s">
        <v>707</v>
      </c>
      <c r="T2663">
        <f t="shared" si="210"/>
        <v>0</v>
      </c>
      <c r="U2663" s="25" t="str">
        <f>IF(K2663&gt;0,K2663,_xlfn.XLOOKUP(M2663,'Client Lookup'!L:L,'Client Lookup'!N:N))</f>
        <v>25138</v>
      </c>
      <c r="V2663" t="str">
        <f>_xlfn.XLOOKUP(_xlfn.NUMBERVALUE(U2663),'Project Lookup'!X:X,'Project Lookup'!B:B)</f>
        <v>SOW#1 2024 - DE &amp; BI Team</v>
      </c>
      <c r="X2663" t="str">
        <f t="shared" si="211"/>
        <v>459 Roku Inc. : 966 SOW#1 2024 - DE &amp; BI Team</v>
      </c>
      <c r="Y2663" t="str">
        <f t="shared" si="212"/>
        <v>459 Roku Inc.</v>
      </c>
      <c r="Z2663" t="str">
        <f t="shared" si="213"/>
        <v>459 Roku Inc.</v>
      </c>
      <c r="AA2663" t="str">
        <f>_xlfn.XLOOKUP(Z2663,'Client Lookup'!A:A,'Client Lookup'!C:C)</f>
        <v>Roku</v>
      </c>
      <c r="AC2663" t="e">
        <f>_xlfn.XLOOKUP(K2663,'Results vs Forecast'!K:K,'Results vs Forecast'!K:K)</f>
        <v>#N/A</v>
      </c>
    </row>
    <row r="2664" spans="1:29" hidden="1">
      <c r="A2664" s="39"/>
      <c r="B2664" s="1" t="s">
        <v>700</v>
      </c>
      <c r="C2664" s="1" t="s">
        <v>1370</v>
      </c>
      <c r="D2664" s="1" t="s">
        <v>17</v>
      </c>
      <c r="E2664" s="1" t="s">
        <v>17</v>
      </c>
      <c r="F2664" s="2">
        <v>45535</v>
      </c>
      <c r="G2664" s="2">
        <v>45505</v>
      </c>
      <c r="H2664" s="1" t="s">
        <v>6579</v>
      </c>
      <c r="I2664" s="1" t="s">
        <v>6580</v>
      </c>
      <c r="J2664" s="1" t="s">
        <v>799</v>
      </c>
      <c r="K2664" s="1" t="s">
        <v>797</v>
      </c>
      <c r="L2664" s="1" t="s">
        <v>3338</v>
      </c>
      <c r="M2664" s="1"/>
      <c r="N2664" s="1"/>
      <c r="O2664" s="1"/>
      <c r="P2664" s="40">
        <v>160.07451315138644</v>
      </c>
      <c r="Q2664" s="37" t="str">
        <f>IF(C2664="ForthPoint","ForthPoint",IF(D2664="Intercompany",_xlfn.XLOOKUP(E2664,'Dept Lookup'!B:B,'Dept Lookup'!A:A),Modified!D2664))</f>
        <v>Data Engineering</v>
      </c>
      <c r="R2664" t="str">
        <f t="shared" si="209"/>
        <v>Fedefarma</v>
      </c>
      <c r="S2664" s="1" t="s">
        <v>707</v>
      </c>
      <c r="T2664">
        <f t="shared" si="210"/>
        <v>0</v>
      </c>
      <c r="U2664" s="25" t="str">
        <f>IF(K2664&gt;0,K2664,_xlfn.XLOOKUP(M2664,'Client Lookup'!L:L,'Client Lookup'!N:N))</f>
        <v>28678</v>
      </c>
      <c r="V2664" t="str">
        <f>_xlfn.XLOOKUP(_xlfn.NUMBERVALUE(U2664),'Project Lookup'!X:X,'Project Lookup'!B:B)</f>
        <v>Fedefarma: Landing Zone Assessment &amp; Recommendation Phase</v>
      </c>
      <c r="X2664" t="str">
        <f t="shared" si="211"/>
        <v>456 ICC in Montevideo represents Blend360 : 1166 Fedefarma: Landing Zone Assessment &amp; Recommendation Phase</v>
      </c>
      <c r="Y2664" t="str">
        <f t="shared" si="212"/>
        <v>456 ICC in Montevideo represents Blend360</v>
      </c>
      <c r="Z2664" t="str">
        <f t="shared" si="213"/>
        <v>456 ICC in Montevideo represents Blend360</v>
      </c>
      <c r="AA2664" t="str">
        <f>_xlfn.XLOOKUP(Z2664,'Client Lookup'!A:A,'Client Lookup'!C:C)</f>
        <v>Fedefarma</v>
      </c>
      <c r="AC2664" t="e">
        <f>_xlfn.XLOOKUP(K2664,'Results vs Forecast'!K:K,'Results vs Forecast'!K:K)</f>
        <v>#N/A</v>
      </c>
    </row>
    <row r="2665" spans="1:29" hidden="1">
      <c r="A2665" s="39"/>
      <c r="B2665" s="1" t="s">
        <v>700</v>
      </c>
      <c r="C2665" s="1" t="s">
        <v>1370</v>
      </c>
      <c r="D2665" s="1" t="s">
        <v>17</v>
      </c>
      <c r="E2665" s="1" t="s">
        <v>17</v>
      </c>
      <c r="F2665" s="2">
        <v>45535</v>
      </c>
      <c r="G2665" s="2">
        <v>45505</v>
      </c>
      <c r="H2665" s="1" t="s">
        <v>6581</v>
      </c>
      <c r="I2665" s="1" t="s">
        <v>6582</v>
      </c>
      <c r="J2665" s="1" t="s">
        <v>645</v>
      </c>
      <c r="K2665" s="1" t="s">
        <v>891</v>
      </c>
      <c r="L2665" s="1" t="s">
        <v>3332</v>
      </c>
      <c r="M2665" s="1"/>
      <c r="N2665" s="1"/>
      <c r="O2665" s="1"/>
      <c r="P2665" s="40">
        <v>560.2607960298526</v>
      </c>
      <c r="Q2665" s="37" t="str">
        <f>IF(C2665="ForthPoint","ForthPoint",IF(D2665="Intercompany",_xlfn.XLOOKUP(E2665,'Dept Lookup'!B:B,'Dept Lookup'!A:A),Modified!D2665))</f>
        <v>Data Engineering</v>
      </c>
      <c r="R2665" t="str">
        <f t="shared" si="209"/>
        <v>The Blackstone Group</v>
      </c>
      <c r="S2665" s="1" t="s">
        <v>707</v>
      </c>
      <c r="T2665">
        <f t="shared" si="210"/>
        <v>0</v>
      </c>
      <c r="U2665" s="25" t="str">
        <f>IF(K2665&gt;0,K2665,_xlfn.XLOOKUP(M2665,'Client Lookup'!L:L,'Client Lookup'!N:N))</f>
        <v>25160</v>
      </c>
      <c r="V2665" t="str">
        <f>_xlfn.XLOOKUP(_xlfn.NUMBERVALUE(U2665),'Project Lookup'!X:X,'Project Lookup'!B:B)</f>
        <v>Blackstone SOW #12</v>
      </c>
      <c r="X2665" t="str">
        <f t="shared" si="211"/>
        <v>468 Blackstone Inc. : 988 Blackstone SOW #12</v>
      </c>
      <c r="Y2665" t="str">
        <f t="shared" si="212"/>
        <v>468 Blackstone Inc.</v>
      </c>
      <c r="Z2665" t="str">
        <f t="shared" si="213"/>
        <v>468 Blackstone Inc.</v>
      </c>
      <c r="AA2665" t="str">
        <f>_xlfn.XLOOKUP(Z2665,'Client Lookup'!A:A,'Client Lookup'!C:C)</f>
        <v>The Blackstone Group</v>
      </c>
      <c r="AC2665" t="e">
        <f>_xlfn.XLOOKUP(K2665,'Results vs Forecast'!K:K,'Results vs Forecast'!K:K)</f>
        <v>#N/A</v>
      </c>
    </row>
    <row r="2666" spans="1:29" hidden="1">
      <c r="A2666" s="39"/>
      <c r="B2666" s="1" t="s">
        <v>700</v>
      </c>
      <c r="C2666" s="1" t="s">
        <v>1370</v>
      </c>
      <c r="D2666" s="1" t="s">
        <v>17</v>
      </c>
      <c r="E2666" s="1" t="s">
        <v>17</v>
      </c>
      <c r="F2666" s="2">
        <v>45535</v>
      </c>
      <c r="G2666" s="2">
        <v>45505</v>
      </c>
      <c r="H2666" s="1" t="s">
        <v>6583</v>
      </c>
      <c r="I2666" s="1" t="s">
        <v>6584</v>
      </c>
      <c r="J2666" s="1" t="s">
        <v>816</v>
      </c>
      <c r="K2666" s="1" t="s">
        <v>798</v>
      </c>
      <c r="L2666" s="1" t="s">
        <v>3413</v>
      </c>
      <c r="M2666" s="1"/>
      <c r="N2666" s="1"/>
      <c r="O2666" s="1"/>
      <c r="P2666" s="40">
        <v>376.17510590575813</v>
      </c>
      <c r="Q2666" s="37" t="str">
        <f>IF(C2666="ForthPoint","ForthPoint",IF(D2666="Intercompany",_xlfn.XLOOKUP(E2666,'Dept Lookup'!B:B,'Dept Lookup'!A:A),Modified!D2666))</f>
        <v>Data Engineering</v>
      </c>
      <c r="R2666" t="str">
        <f t="shared" si="209"/>
        <v>Globalization Partners</v>
      </c>
      <c r="S2666" s="1" t="s">
        <v>707</v>
      </c>
      <c r="T2666">
        <f t="shared" si="210"/>
        <v>0</v>
      </c>
      <c r="U2666" s="25" t="str">
        <f>IF(K2666&gt;0,K2666,_xlfn.XLOOKUP(M2666,'Client Lookup'!L:L,'Client Lookup'!N:N))</f>
        <v>36409</v>
      </c>
      <c r="V2666" t="str">
        <f>_xlfn.XLOOKUP(_xlfn.NUMBERVALUE(U2666),'Project Lookup'!X:X,'Project Lookup'!B:B)</f>
        <v>Globalization Partners SOW #39 - Data Engineering Team  Renewal</v>
      </c>
      <c r="X2666" t="str">
        <f t="shared" si="211"/>
        <v>460 Globalization Partners Inc. : 1366 Globalization Partners SOW #39 - Data Engineering Team  Renewal</v>
      </c>
      <c r="Y2666" t="str">
        <f t="shared" si="212"/>
        <v>460 Globalization Partners Inc.</v>
      </c>
      <c r="Z2666" t="str">
        <f t="shared" si="213"/>
        <v>460 Globalization Partners Inc.</v>
      </c>
      <c r="AA2666" t="str">
        <f>_xlfn.XLOOKUP(Z2666,'Client Lookup'!A:A,'Client Lookup'!C:C)</f>
        <v>Globalization Partners</v>
      </c>
      <c r="AC2666" t="e">
        <f>_xlfn.XLOOKUP(K2666,'Results vs Forecast'!K:K,'Results vs Forecast'!K:K)</f>
        <v>#N/A</v>
      </c>
    </row>
    <row r="2667" spans="1:29" hidden="1">
      <c r="A2667" s="39"/>
      <c r="B2667" s="1" t="s">
        <v>700</v>
      </c>
      <c r="C2667" s="1" t="s">
        <v>1370</v>
      </c>
      <c r="D2667" s="1" t="s">
        <v>17</v>
      </c>
      <c r="E2667" s="1" t="s">
        <v>17</v>
      </c>
      <c r="F2667" s="2">
        <v>45535</v>
      </c>
      <c r="G2667" s="2">
        <v>45505</v>
      </c>
      <c r="H2667" s="1" t="s">
        <v>6585</v>
      </c>
      <c r="I2667" s="1" t="s">
        <v>6586</v>
      </c>
      <c r="J2667" s="1" t="s">
        <v>593</v>
      </c>
      <c r="K2667" s="1" t="s">
        <v>842</v>
      </c>
      <c r="L2667" s="1" t="s">
        <v>1809</v>
      </c>
      <c r="M2667" s="1"/>
      <c r="N2667" s="1"/>
      <c r="O2667" s="1"/>
      <c r="P2667" s="40">
        <v>400.1862828784661</v>
      </c>
      <c r="Q2667" s="37" t="str">
        <f>IF(C2667="ForthPoint","ForthPoint",IF(D2667="Intercompany",_xlfn.XLOOKUP(E2667,'Dept Lookup'!B:B,'Dept Lookup'!A:A),Modified!D2667))</f>
        <v>Data Engineering</v>
      </c>
      <c r="R2667" t="str">
        <f t="shared" si="209"/>
        <v>MasterCard</v>
      </c>
      <c r="S2667" s="1" t="s">
        <v>707</v>
      </c>
      <c r="T2667">
        <f t="shared" si="210"/>
        <v>0</v>
      </c>
      <c r="U2667" s="25" t="str">
        <f>IF(K2667&gt;0,K2667,_xlfn.XLOOKUP(M2667,'Client Lookup'!L:L,'Client Lookup'!N:N))</f>
        <v>25146</v>
      </c>
      <c r="V2667" t="str">
        <f>_xlfn.XLOOKUP(_xlfn.NUMBERVALUE(U2667),'Project Lookup'!X:X,'Project Lookup'!B:B)</f>
        <v>Mastercard SOW #6</v>
      </c>
      <c r="X2667" t="str">
        <f t="shared" si="211"/>
        <v>461 Session M Inc. : 974 Mastercard SOW #6</v>
      </c>
      <c r="Y2667" t="str">
        <f t="shared" si="212"/>
        <v>461 Session M Inc.</v>
      </c>
      <c r="Z2667" t="str">
        <f t="shared" si="213"/>
        <v>461 Session M Inc.</v>
      </c>
      <c r="AA2667" t="str">
        <f>_xlfn.XLOOKUP(Z2667,'Client Lookup'!A:A,'Client Lookup'!C:C)</f>
        <v>MasterCard</v>
      </c>
      <c r="AC2667" t="e">
        <f>_xlfn.XLOOKUP(K2667,'Results vs Forecast'!K:K,'Results vs Forecast'!K:K)</f>
        <v>#N/A</v>
      </c>
    </row>
    <row r="2668" spans="1:29" hidden="1">
      <c r="A2668" s="39"/>
      <c r="B2668" s="1" t="s">
        <v>700</v>
      </c>
      <c r="C2668" s="1" t="s">
        <v>1370</v>
      </c>
      <c r="D2668" s="1" t="s">
        <v>17</v>
      </c>
      <c r="E2668" s="1" t="s">
        <v>17</v>
      </c>
      <c r="F2668" s="2">
        <v>45535</v>
      </c>
      <c r="G2668" s="2">
        <v>45505</v>
      </c>
      <c r="H2668" s="1" t="s">
        <v>6587</v>
      </c>
      <c r="I2668" s="1" t="s">
        <v>6588</v>
      </c>
      <c r="J2668" s="1" t="s">
        <v>617</v>
      </c>
      <c r="K2668" s="1" t="s">
        <v>860</v>
      </c>
      <c r="L2668" s="1" t="s">
        <v>2892</v>
      </c>
      <c r="M2668" s="1"/>
      <c r="N2668" s="1"/>
      <c r="O2668" s="1"/>
      <c r="P2668" s="40">
        <v>320.14902630277288</v>
      </c>
      <c r="Q2668" s="37" t="str">
        <f>IF(C2668="ForthPoint","ForthPoint",IF(D2668="Intercompany",_xlfn.XLOOKUP(E2668,'Dept Lookup'!B:B,'Dept Lookup'!A:A),Modified!D2668))</f>
        <v>Data Engineering</v>
      </c>
      <c r="R2668" t="str">
        <f t="shared" si="209"/>
        <v>Roku</v>
      </c>
      <c r="S2668" s="1" t="s">
        <v>707</v>
      </c>
      <c r="T2668">
        <f t="shared" si="210"/>
        <v>0</v>
      </c>
      <c r="U2668" s="25" t="str">
        <f>IF(K2668&gt;0,K2668,_xlfn.XLOOKUP(M2668,'Client Lookup'!L:L,'Client Lookup'!N:N))</f>
        <v>25138</v>
      </c>
      <c r="V2668" t="str">
        <f>_xlfn.XLOOKUP(_xlfn.NUMBERVALUE(U2668),'Project Lookup'!X:X,'Project Lookup'!B:B)</f>
        <v>SOW#1 2024 - DE &amp; BI Team</v>
      </c>
      <c r="X2668" t="str">
        <f t="shared" si="211"/>
        <v>459 Roku Inc. : 966 SOW#1 2024 - DE &amp; BI Team</v>
      </c>
      <c r="Y2668" t="str">
        <f t="shared" si="212"/>
        <v>459 Roku Inc.</v>
      </c>
      <c r="Z2668" t="str">
        <f t="shared" si="213"/>
        <v>459 Roku Inc.</v>
      </c>
      <c r="AA2668" t="str">
        <f>_xlfn.XLOOKUP(Z2668,'Client Lookup'!A:A,'Client Lookup'!C:C)</f>
        <v>Roku</v>
      </c>
      <c r="AC2668" t="e">
        <f>_xlfn.XLOOKUP(K2668,'Results vs Forecast'!K:K,'Results vs Forecast'!K:K)</f>
        <v>#N/A</v>
      </c>
    </row>
    <row r="2669" spans="1:29" hidden="1">
      <c r="A2669" s="39"/>
      <c r="B2669" s="1" t="s">
        <v>700</v>
      </c>
      <c r="C2669" s="1" t="s">
        <v>1370</v>
      </c>
      <c r="D2669" s="1" t="s">
        <v>17</v>
      </c>
      <c r="E2669" s="1" t="s">
        <v>17</v>
      </c>
      <c r="F2669" s="2">
        <v>45535</v>
      </c>
      <c r="G2669" s="2">
        <v>45505</v>
      </c>
      <c r="H2669" s="1" t="s">
        <v>6589</v>
      </c>
      <c r="I2669" s="1" t="s">
        <v>6590</v>
      </c>
      <c r="J2669" s="1" t="s">
        <v>812</v>
      </c>
      <c r="K2669" s="1" t="s">
        <v>795</v>
      </c>
      <c r="L2669" s="1" t="s">
        <v>3324</v>
      </c>
      <c r="M2669" s="1"/>
      <c r="N2669" s="1"/>
      <c r="O2669" s="1"/>
      <c r="P2669" s="40">
        <v>392.1825572208968</v>
      </c>
      <c r="Q2669" s="37" t="str">
        <f>IF(C2669="ForthPoint","ForthPoint",IF(D2669="Intercompany",_xlfn.XLOOKUP(E2669,'Dept Lookup'!B:B,'Dept Lookup'!A:A),Modified!D2669))</f>
        <v>Data Engineering</v>
      </c>
      <c r="R2669" t="str">
        <f t="shared" si="209"/>
        <v>Globalization Partners</v>
      </c>
      <c r="S2669" s="1" t="s">
        <v>707</v>
      </c>
      <c r="T2669">
        <f t="shared" si="210"/>
        <v>0</v>
      </c>
      <c r="U2669" s="25" t="str">
        <f>IF(K2669&gt;0,K2669,_xlfn.XLOOKUP(M2669,'Client Lookup'!L:L,'Client Lookup'!N:N))</f>
        <v>35885</v>
      </c>
      <c r="V2669" t="str">
        <f>_xlfn.XLOOKUP(_xlfn.NUMBERVALUE(U2669),'Project Lookup'!X:X,'Project Lookup'!B:B)</f>
        <v>Globalization Partners SOW #41 - Data Engineering Team Renewal</v>
      </c>
      <c r="X2669" t="str">
        <f t="shared" si="211"/>
        <v>460 Globalization Partners Inc. : 1349 Globalization Partners SOW #41 - Data Engineering Team Renewal</v>
      </c>
      <c r="Y2669" t="str">
        <f t="shared" si="212"/>
        <v>460 Globalization Partners Inc.</v>
      </c>
      <c r="Z2669" t="str">
        <f t="shared" si="213"/>
        <v>460 Globalization Partners Inc.</v>
      </c>
      <c r="AA2669" t="str">
        <f>_xlfn.XLOOKUP(Z2669,'Client Lookup'!A:A,'Client Lookup'!C:C)</f>
        <v>Globalization Partners</v>
      </c>
      <c r="AC2669" t="e">
        <f>_xlfn.XLOOKUP(K2669,'Results vs Forecast'!K:K,'Results vs Forecast'!K:K)</f>
        <v>#N/A</v>
      </c>
    </row>
    <row r="2670" spans="1:29" hidden="1">
      <c r="A2670" s="39"/>
      <c r="B2670" s="1" t="s">
        <v>700</v>
      </c>
      <c r="C2670" s="1" t="s">
        <v>1370</v>
      </c>
      <c r="D2670" s="1" t="s">
        <v>17</v>
      </c>
      <c r="E2670" s="1" t="s">
        <v>17</v>
      </c>
      <c r="F2670" s="2">
        <v>45535</v>
      </c>
      <c r="G2670" s="2">
        <v>45505</v>
      </c>
      <c r="H2670" s="1" t="s">
        <v>6591</v>
      </c>
      <c r="I2670" s="1" t="s">
        <v>6592</v>
      </c>
      <c r="J2670" s="1" t="s">
        <v>617</v>
      </c>
      <c r="K2670" s="1" t="s">
        <v>860</v>
      </c>
      <c r="L2670" s="1" t="s">
        <v>2892</v>
      </c>
      <c r="M2670" s="1"/>
      <c r="N2670" s="1"/>
      <c r="O2670" s="1"/>
      <c r="P2670" s="40">
        <v>464.21608813902071</v>
      </c>
      <c r="Q2670" s="37" t="str">
        <f>IF(C2670="ForthPoint","ForthPoint",IF(D2670="Intercompany",_xlfn.XLOOKUP(E2670,'Dept Lookup'!B:B,'Dept Lookup'!A:A),Modified!D2670))</f>
        <v>Data Engineering</v>
      </c>
      <c r="R2670" t="str">
        <f t="shared" si="209"/>
        <v>Roku</v>
      </c>
      <c r="S2670" s="1" t="s">
        <v>707</v>
      </c>
      <c r="T2670">
        <f t="shared" si="210"/>
        <v>0</v>
      </c>
      <c r="U2670" s="25" t="str">
        <f>IF(K2670&gt;0,K2670,_xlfn.XLOOKUP(M2670,'Client Lookup'!L:L,'Client Lookup'!N:N))</f>
        <v>25138</v>
      </c>
      <c r="V2670" t="str">
        <f>_xlfn.XLOOKUP(_xlfn.NUMBERVALUE(U2670),'Project Lookup'!X:X,'Project Lookup'!B:B)</f>
        <v>SOW#1 2024 - DE &amp; BI Team</v>
      </c>
      <c r="X2670" t="str">
        <f t="shared" si="211"/>
        <v>459 Roku Inc. : 966 SOW#1 2024 - DE &amp; BI Team</v>
      </c>
      <c r="Y2670" t="str">
        <f t="shared" si="212"/>
        <v>459 Roku Inc.</v>
      </c>
      <c r="Z2670" t="str">
        <f t="shared" si="213"/>
        <v>459 Roku Inc.</v>
      </c>
      <c r="AA2670" t="str">
        <f>_xlfn.XLOOKUP(Z2670,'Client Lookup'!A:A,'Client Lookup'!C:C)</f>
        <v>Roku</v>
      </c>
      <c r="AC2670" t="e">
        <f>_xlfn.XLOOKUP(K2670,'Results vs Forecast'!K:K,'Results vs Forecast'!K:K)</f>
        <v>#N/A</v>
      </c>
    </row>
    <row r="2671" spans="1:29" hidden="1">
      <c r="A2671" s="39"/>
      <c r="B2671" s="1" t="s">
        <v>700</v>
      </c>
      <c r="C2671" s="1" t="s">
        <v>701</v>
      </c>
      <c r="D2671" s="1" t="s">
        <v>17</v>
      </c>
      <c r="E2671" s="1" t="s">
        <v>17</v>
      </c>
      <c r="F2671" s="2">
        <v>45535</v>
      </c>
      <c r="G2671" s="2">
        <v>45505</v>
      </c>
      <c r="H2671" s="1" t="s">
        <v>6593</v>
      </c>
      <c r="I2671" s="1" t="s">
        <v>6594</v>
      </c>
      <c r="J2671" s="1" t="s">
        <v>527</v>
      </c>
      <c r="K2671" s="1" t="s">
        <v>786</v>
      </c>
      <c r="L2671" s="1" t="s">
        <v>1949</v>
      </c>
      <c r="M2671" s="1"/>
      <c r="N2671" s="1"/>
      <c r="O2671" s="1"/>
      <c r="P2671" s="40">
        <v>6350.35</v>
      </c>
      <c r="Q2671" s="37" t="str">
        <f>IF(C2671="ForthPoint","ForthPoint",IF(D2671="Intercompany",_xlfn.XLOOKUP(E2671,'Dept Lookup'!B:B,'Dept Lookup'!A:A),Modified!D2671))</f>
        <v>Data Engineering</v>
      </c>
      <c r="R2671" t="str">
        <f t="shared" si="209"/>
        <v>Franklin Templeton</v>
      </c>
      <c r="S2671" s="1" t="s">
        <v>707</v>
      </c>
      <c r="T2671">
        <f t="shared" si="210"/>
        <v>0</v>
      </c>
      <c r="U2671" s="25" t="str">
        <f>IF(K2671&gt;0,K2671,_xlfn.XLOOKUP(M2671,'Client Lookup'!L:L,'Client Lookup'!N:N))</f>
        <v>25989</v>
      </c>
      <c r="V2671" t="str">
        <f>_xlfn.XLOOKUP(_xlfn.NUMBERVALUE(U2671),'Project Lookup'!X:X,'Project Lookup'!B:B)</f>
        <v>Franklin Templeton - Portfolio Optimization - DS Need - Feb - Nov</v>
      </c>
      <c r="X2671" t="str">
        <f t="shared" si="211"/>
        <v>417 Franklin Templeton : 1045 Franklin Templeton - Portfolio Optimization - DS Need - Feb - Nov</v>
      </c>
      <c r="Y2671" t="str">
        <f t="shared" si="212"/>
        <v>417 Franklin Templeton</v>
      </c>
      <c r="Z2671" t="str">
        <f t="shared" si="213"/>
        <v>417 Franklin Templeton</v>
      </c>
      <c r="AA2671" t="str">
        <f>_xlfn.XLOOKUP(Z2671,'Client Lookup'!A:A,'Client Lookup'!C:C)</f>
        <v>Franklin Templeton</v>
      </c>
      <c r="AC2671" t="e">
        <f>_xlfn.XLOOKUP(K2671,'Results vs Forecast'!K:K,'Results vs Forecast'!K:K)</f>
        <v>#N/A</v>
      </c>
    </row>
    <row r="2672" spans="1:29" hidden="1">
      <c r="A2672" s="39"/>
      <c r="B2672" s="1" t="s">
        <v>700</v>
      </c>
      <c r="C2672" s="1" t="s">
        <v>1370</v>
      </c>
      <c r="D2672" s="1" t="s">
        <v>17</v>
      </c>
      <c r="E2672" s="1" t="s">
        <v>17</v>
      </c>
      <c r="F2672" s="2">
        <v>45535</v>
      </c>
      <c r="G2672" s="2">
        <v>45505</v>
      </c>
      <c r="H2672" s="1" t="s">
        <v>6595</v>
      </c>
      <c r="I2672" s="1" t="s">
        <v>6596</v>
      </c>
      <c r="J2672" s="1" t="s">
        <v>617</v>
      </c>
      <c r="K2672" s="1" t="s">
        <v>860</v>
      </c>
      <c r="L2672" s="1" t="s">
        <v>2892</v>
      </c>
      <c r="M2672" s="1"/>
      <c r="N2672" s="1"/>
      <c r="O2672" s="1"/>
      <c r="P2672" s="40">
        <v>320.14902630277288</v>
      </c>
      <c r="Q2672" s="37" t="str">
        <f>IF(C2672="ForthPoint","ForthPoint",IF(D2672="Intercompany",_xlfn.XLOOKUP(E2672,'Dept Lookup'!B:B,'Dept Lookup'!A:A),Modified!D2672))</f>
        <v>Data Engineering</v>
      </c>
      <c r="R2672" t="str">
        <f t="shared" si="209"/>
        <v>Roku</v>
      </c>
      <c r="S2672" s="1" t="s">
        <v>707</v>
      </c>
      <c r="T2672">
        <f t="shared" si="210"/>
        <v>0</v>
      </c>
      <c r="U2672" s="25" t="str">
        <f>IF(K2672&gt;0,K2672,_xlfn.XLOOKUP(M2672,'Client Lookup'!L:L,'Client Lookup'!N:N))</f>
        <v>25138</v>
      </c>
      <c r="V2672" t="str">
        <f>_xlfn.XLOOKUP(_xlfn.NUMBERVALUE(U2672),'Project Lookup'!X:X,'Project Lookup'!B:B)</f>
        <v>SOW#1 2024 - DE &amp; BI Team</v>
      </c>
      <c r="X2672" t="str">
        <f t="shared" si="211"/>
        <v>459 Roku Inc. : 966 SOW#1 2024 - DE &amp; BI Team</v>
      </c>
      <c r="Y2672" t="str">
        <f t="shared" si="212"/>
        <v>459 Roku Inc.</v>
      </c>
      <c r="Z2672" t="str">
        <f t="shared" si="213"/>
        <v>459 Roku Inc.</v>
      </c>
      <c r="AA2672" t="str">
        <f>_xlfn.XLOOKUP(Z2672,'Client Lookup'!A:A,'Client Lookup'!C:C)</f>
        <v>Roku</v>
      </c>
      <c r="AC2672" t="e">
        <f>_xlfn.XLOOKUP(K2672,'Results vs Forecast'!K:K,'Results vs Forecast'!K:K)</f>
        <v>#N/A</v>
      </c>
    </row>
    <row r="2673" spans="1:29" hidden="1">
      <c r="A2673" s="39"/>
      <c r="B2673" s="1" t="s">
        <v>700</v>
      </c>
      <c r="C2673" s="1" t="s">
        <v>701</v>
      </c>
      <c r="D2673" s="1" t="s">
        <v>17</v>
      </c>
      <c r="E2673" s="1" t="s">
        <v>17</v>
      </c>
      <c r="F2673" s="2">
        <v>45535</v>
      </c>
      <c r="G2673" s="2">
        <v>45505</v>
      </c>
      <c r="H2673" s="1" t="s">
        <v>1844</v>
      </c>
      <c r="I2673" s="1" t="s">
        <v>1845</v>
      </c>
      <c r="J2673" s="1" t="s">
        <v>277</v>
      </c>
      <c r="K2673" s="1"/>
      <c r="L2673" s="1"/>
      <c r="M2673" s="1" t="s">
        <v>1716</v>
      </c>
      <c r="N2673" s="1"/>
      <c r="O2673" s="1" t="s">
        <v>2320</v>
      </c>
      <c r="P2673" s="40">
        <v>-8804.1</v>
      </c>
      <c r="Q2673" s="37" t="str">
        <f>IF(C2673="ForthPoint","ForthPoint",IF(D2673="Intercompany",_xlfn.XLOOKUP(E2673,'Dept Lookup'!B:B,'Dept Lookup'!A:A),Modified!D2673))</f>
        <v>Data Engineering</v>
      </c>
      <c r="R2673" t="str">
        <f t="shared" si="209"/>
        <v>Comcast Corporation</v>
      </c>
      <c r="S2673" s="1" t="s">
        <v>707</v>
      </c>
      <c r="T2673" t="str">
        <f t="shared" si="210"/>
        <v>ICC 895 Comcast Corporation : Comcast: 2024 Loyalty and Rewards Pod</v>
      </c>
      <c r="U2673" s="25" t="str">
        <f>IF(K2673&gt;0,K2673,_xlfn.XLOOKUP(M2673,'Client Lookup'!L:L,'Client Lookup'!N:N))</f>
        <v>23415</v>
      </c>
      <c r="V2673" t="str">
        <f>_xlfn.XLOOKUP(_xlfn.NUMBERVALUE(U2673),'Project Lookup'!X:X,'Project Lookup'!B:B)</f>
        <v>Comcast: 2024 Loyalty and Rewards Pod</v>
      </c>
      <c r="X2673" t="str">
        <f t="shared" si="211"/>
        <v>ICC 895 Comcast Corporation : Comcast: 2024 Loyalty and Rewards Pod</v>
      </c>
      <c r="Y2673" t="str">
        <f t="shared" si="212"/>
        <v>ICC 895 Comcast Corporation</v>
      </c>
      <c r="Z2673" t="str">
        <f t="shared" si="213"/>
        <v>895 Comcast Corporation</v>
      </c>
      <c r="AA2673" t="str">
        <f>_xlfn.XLOOKUP(Z2673,'Client Lookup'!A:A,'Client Lookup'!C:C)</f>
        <v>Comcast Corporation</v>
      </c>
      <c r="AC2673" t="e">
        <f>_xlfn.XLOOKUP(K2673,'Results vs Forecast'!K:K,'Results vs Forecast'!K:K)</f>
        <v>#N/A</v>
      </c>
    </row>
    <row r="2674" spans="1:29" hidden="1">
      <c r="A2674" s="39"/>
      <c r="B2674" s="1" t="s">
        <v>700</v>
      </c>
      <c r="C2674" s="1" t="s">
        <v>1370</v>
      </c>
      <c r="D2674" s="1" t="s">
        <v>17</v>
      </c>
      <c r="E2674" s="1" t="s">
        <v>17</v>
      </c>
      <c r="F2674" s="2">
        <v>45535</v>
      </c>
      <c r="G2674" s="2">
        <v>45505</v>
      </c>
      <c r="H2674" s="1" t="s">
        <v>6597</v>
      </c>
      <c r="I2674" s="1" t="s">
        <v>6598</v>
      </c>
      <c r="J2674" s="1" t="s">
        <v>645</v>
      </c>
      <c r="K2674" s="1" t="s">
        <v>891</v>
      </c>
      <c r="L2674" s="1" t="s">
        <v>3332</v>
      </c>
      <c r="M2674" s="1"/>
      <c r="N2674" s="1"/>
      <c r="O2674" s="1"/>
      <c r="P2674" s="40">
        <v>536.24961905714463</v>
      </c>
      <c r="Q2674" s="37" t="str">
        <f>IF(C2674="ForthPoint","ForthPoint",IF(D2674="Intercompany",_xlfn.XLOOKUP(E2674,'Dept Lookup'!B:B,'Dept Lookup'!A:A),Modified!D2674))</f>
        <v>Data Engineering</v>
      </c>
      <c r="R2674" t="str">
        <f t="shared" si="209"/>
        <v>The Blackstone Group</v>
      </c>
      <c r="S2674" s="1" t="s">
        <v>707</v>
      </c>
      <c r="T2674">
        <f t="shared" si="210"/>
        <v>0</v>
      </c>
      <c r="U2674" s="25" t="str">
        <f>IF(K2674&gt;0,K2674,_xlfn.XLOOKUP(M2674,'Client Lookup'!L:L,'Client Lookup'!N:N))</f>
        <v>25160</v>
      </c>
      <c r="V2674" t="str">
        <f>_xlfn.XLOOKUP(_xlfn.NUMBERVALUE(U2674),'Project Lookup'!X:X,'Project Lookup'!B:B)</f>
        <v>Blackstone SOW #12</v>
      </c>
      <c r="X2674" t="str">
        <f t="shared" si="211"/>
        <v>468 Blackstone Inc. : 988 Blackstone SOW #12</v>
      </c>
      <c r="Y2674" t="str">
        <f t="shared" si="212"/>
        <v>468 Blackstone Inc.</v>
      </c>
      <c r="Z2674" t="str">
        <f t="shared" si="213"/>
        <v>468 Blackstone Inc.</v>
      </c>
      <c r="AA2674" t="str">
        <f>_xlfn.XLOOKUP(Z2674,'Client Lookup'!A:A,'Client Lookup'!C:C)</f>
        <v>The Blackstone Group</v>
      </c>
      <c r="AC2674" t="e">
        <f>_xlfn.XLOOKUP(K2674,'Results vs Forecast'!K:K,'Results vs Forecast'!K:K)</f>
        <v>#N/A</v>
      </c>
    </row>
    <row r="2675" spans="1:29" hidden="1">
      <c r="A2675" s="39"/>
      <c r="B2675" s="1" t="s">
        <v>700</v>
      </c>
      <c r="C2675" s="1" t="s">
        <v>1370</v>
      </c>
      <c r="D2675" s="1" t="s">
        <v>17</v>
      </c>
      <c r="E2675" s="1" t="s">
        <v>17</v>
      </c>
      <c r="F2675" s="2">
        <v>45535</v>
      </c>
      <c r="G2675" s="2">
        <v>45505</v>
      </c>
      <c r="H2675" s="1" t="s">
        <v>6599</v>
      </c>
      <c r="I2675" s="1" t="s">
        <v>6600</v>
      </c>
      <c r="J2675" s="1" t="s">
        <v>593</v>
      </c>
      <c r="K2675" s="1" t="s">
        <v>842</v>
      </c>
      <c r="L2675" s="1" t="s">
        <v>1809</v>
      </c>
      <c r="M2675" s="1"/>
      <c r="N2675" s="1"/>
      <c r="O2675" s="1"/>
      <c r="P2675" s="40">
        <v>496.23099076929799</v>
      </c>
      <c r="Q2675" s="37" t="str">
        <f>IF(C2675="ForthPoint","ForthPoint",IF(D2675="Intercompany",_xlfn.XLOOKUP(E2675,'Dept Lookup'!B:B,'Dept Lookup'!A:A),Modified!D2675))</f>
        <v>Data Engineering</v>
      </c>
      <c r="R2675" t="str">
        <f t="shared" si="209"/>
        <v>MasterCard</v>
      </c>
      <c r="S2675" s="1" t="s">
        <v>707</v>
      </c>
      <c r="T2675">
        <f t="shared" si="210"/>
        <v>0</v>
      </c>
      <c r="U2675" s="25" t="str">
        <f>IF(K2675&gt;0,K2675,_xlfn.XLOOKUP(M2675,'Client Lookup'!L:L,'Client Lookup'!N:N))</f>
        <v>25146</v>
      </c>
      <c r="V2675" t="str">
        <f>_xlfn.XLOOKUP(_xlfn.NUMBERVALUE(U2675),'Project Lookup'!X:X,'Project Lookup'!B:B)</f>
        <v>Mastercard SOW #6</v>
      </c>
      <c r="X2675" t="str">
        <f t="shared" si="211"/>
        <v>461 Session M Inc. : 974 Mastercard SOW #6</v>
      </c>
      <c r="Y2675" t="str">
        <f t="shared" si="212"/>
        <v>461 Session M Inc.</v>
      </c>
      <c r="Z2675" t="str">
        <f t="shared" si="213"/>
        <v>461 Session M Inc.</v>
      </c>
      <c r="AA2675" t="str">
        <f>_xlfn.XLOOKUP(Z2675,'Client Lookup'!A:A,'Client Lookup'!C:C)</f>
        <v>MasterCard</v>
      </c>
      <c r="AC2675" t="e">
        <f>_xlfn.XLOOKUP(K2675,'Results vs Forecast'!K:K,'Results vs Forecast'!K:K)</f>
        <v>#N/A</v>
      </c>
    </row>
    <row r="2676" spans="1:29" hidden="1">
      <c r="A2676" s="39"/>
      <c r="B2676" s="1" t="s">
        <v>700</v>
      </c>
      <c r="C2676" s="1" t="s">
        <v>1370</v>
      </c>
      <c r="D2676" s="1" t="s">
        <v>17</v>
      </c>
      <c r="E2676" s="1" t="s">
        <v>17</v>
      </c>
      <c r="F2676" s="2">
        <v>45535</v>
      </c>
      <c r="G2676" s="2">
        <v>45505</v>
      </c>
      <c r="H2676" s="1" t="s">
        <v>6601</v>
      </c>
      <c r="I2676" s="1" t="s">
        <v>6602</v>
      </c>
      <c r="J2676" s="1" t="s">
        <v>617</v>
      </c>
      <c r="K2676" s="1" t="s">
        <v>860</v>
      </c>
      <c r="L2676" s="1" t="s">
        <v>2892</v>
      </c>
      <c r="M2676" s="1"/>
      <c r="N2676" s="1"/>
      <c r="O2676" s="1"/>
      <c r="P2676" s="40">
        <v>320.14902630277288</v>
      </c>
      <c r="Q2676" s="37" t="str">
        <f>IF(C2676="ForthPoint","ForthPoint",IF(D2676="Intercompany",_xlfn.XLOOKUP(E2676,'Dept Lookup'!B:B,'Dept Lookup'!A:A),Modified!D2676))</f>
        <v>Data Engineering</v>
      </c>
      <c r="R2676" t="str">
        <f t="shared" si="209"/>
        <v>Roku</v>
      </c>
      <c r="S2676" s="1" t="s">
        <v>707</v>
      </c>
      <c r="T2676">
        <f t="shared" si="210"/>
        <v>0</v>
      </c>
      <c r="U2676" s="25" t="str">
        <f>IF(K2676&gt;0,K2676,_xlfn.XLOOKUP(M2676,'Client Lookup'!L:L,'Client Lookup'!N:N))</f>
        <v>25138</v>
      </c>
      <c r="V2676" t="str">
        <f>_xlfn.XLOOKUP(_xlfn.NUMBERVALUE(U2676),'Project Lookup'!X:X,'Project Lookup'!B:B)</f>
        <v>SOW#1 2024 - DE &amp; BI Team</v>
      </c>
      <c r="X2676" t="str">
        <f t="shared" si="211"/>
        <v>459 Roku Inc. : 966 SOW#1 2024 - DE &amp; BI Team</v>
      </c>
      <c r="Y2676" t="str">
        <f t="shared" si="212"/>
        <v>459 Roku Inc.</v>
      </c>
      <c r="Z2676" t="str">
        <f t="shared" si="213"/>
        <v>459 Roku Inc.</v>
      </c>
      <c r="AA2676" t="str">
        <f>_xlfn.XLOOKUP(Z2676,'Client Lookup'!A:A,'Client Lookup'!C:C)</f>
        <v>Roku</v>
      </c>
      <c r="AC2676" t="e">
        <f>_xlfn.XLOOKUP(K2676,'Results vs Forecast'!K:K,'Results vs Forecast'!K:K)</f>
        <v>#N/A</v>
      </c>
    </row>
    <row r="2677" spans="1:29" hidden="1">
      <c r="A2677" s="39"/>
      <c r="B2677" s="1" t="s">
        <v>700</v>
      </c>
      <c r="C2677" s="1" t="s">
        <v>1370</v>
      </c>
      <c r="D2677" s="1" t="s">
        <v>17</v>
      </c>
      <c r="E2677" s="1" t="s">
        <v>17</v>
      </c>
      <c r="F2677" s="2">
        <v>45535</v>
      </c>
      <c r="G2677" s="2">
        <v>45505</v>
      </c>
      <c r="H2677" s="1" t="s">
        <v>6603</v>
      </c>
      <c r="I2677" s="1" t="s">
        <v>6604</v>
      </c>
      <c r="J2677" s="1" t="s">
        <v>618</v>
      </c>
      <c r="K2677" s="1" t="s">
        <v>859</v>
      </c>
      <c r="L2677" s="1" t="s">
        <v>3495</v>
      </c>
      <c r="M2677" s="1"/>
      <c r="N2677" s="1"/>
      <c r="O2677" s="1"/>
      <c r="P2677" s="40">
        <v>480.22353945415932</v>
      </c>
      <c r="Q2677" s="37" t="str">
        <f>IF(C2677="ForthPoint","ForthPoint",IF(D2677="Intercompany",_xlfn.XLOOKUP(E2677,'Dept Lookup'!B:B,'Dept Lookup'!A:A),Modified!D2677))</f>
        <v>Data Engineering</v>
      </c>
      <c r="R2677" t="str">
        <f t="shared" si="209"/>
        <v>Roku</v>
      </c>
      <c r="S2677" s="1" t="s">
        <v>707</v>
      </c>
      <c r="T2677">
        <f t="shared" si="210"/>
        <v>0</v>
      </c>
      <c r="U2677" s="25" t="str">
        <f>IF(K2677&gt;0,K2677,_xlfn.XLOOKUP(M2677,'Client Lookup'!L:L,'Client Lookup'!N:N))</f>
        <v>25140</v>
      </c>
      <c r="V2677" t="str">
        <f>_xlfn.XLOOKUP(_xlfn.NUMBERVALUE(U2677),'Project Lookup'!X:X,'Project Lookup'!B:B)</f>
        <v>Roku SOW 2 - Data Engineering Team</v>
      </c>
      <c r="X2677" t="str">
        <f t="shared" si="211"/>
        <v>459 Roku Inc. : 968 Roku SOW 2 - Data Engineering Team</v>
      </c>
      <c r="Y2677" t="str">
        <f t="shared" si="212"/>
        <v>459 Roku Inc.</v>
      </c>
      <c r="Z2677" t="str">
        <f t="shared" si="213"/>
        <v>459 Roku Inc.</v>
      </c>
      <c r="AA2677" t="str">
        <f>_xlfn.XLOOKUP(Z2677,'Client Lookup'!A:A,'Client Lookup'!C:C)</f>
        <v>Roku</v>
      </c>
      <c r="AC2677" t="e">
        <f>_xlfn.XLOOKUP(K2677,'Results vs Forecast'!K:K,'Results vs Forecast'!K:K)</f>
        <v>#N/A</v>
      </c>
    </row>
    <row r="2678" spans="1:29" hidden="1">
      <c r="A2678" s="39"/>
      <c r="B2678" s="1" t="s">
        <v>700</v>
      </c>
      <c r="C2678" s="1" t="s">
        <v>1370</v>
      </c>
      <c r="D2678" s="1" t="s">
        <v>17</v>
      </c>
      <c r="E2678" s="1" t="s">
        <v>17</v>
      </c>
      <c r="F2678" s="2">
        <v>45535</v>
      </c>
      <c r="G2678" s="2">
        <v>45505</v>
      </c>
      <c r="H2678" s="1" t="s">
        <v>6605</v>
      </c>
      <c r="I2678" s="1" t="s">
        <v>6606</v>
      </c>
      <c r="J2678" s="1" t="s">
        <v>587</v>
      </c>
      <c r="K2678" s="1" t="s">
        <v>840</v>
      </c>
      <c r="L2678" s="1" t="s">
        <v>3446</v>
      </c>
      <c r="M2678" s="1"/>
      <c r="N2678" s="1"/>
      <c r="O2678" s="1"/>
      <c r="P2678" s="40">
        <v>270.12574094296463</v>
      </c>
      <c r="Q2678" s="37" t="str">
        <f>IF(C2678="ForthPoint","ForthPoint",IF(D2678="Intercompany",_xlfn.XLOOKUP(E2678,'Dept Lookup'!B:B,'Dept Lookup'!A:A),Modified!D2678))</f>
        <v>Data Engineering</v>
      </c>
      <c r="R2678" t="str">
        <f t="shared" si="209"/>
        <v>Madhive</v>
      </c>
      <c r="S2678" s="1" t="s">
        <v>707</v>
      </c>
      <c r="T2678">
        <f t="shared" si="210"/>
        <v>0</v>
      </c>
      <c r="U2678" s="25" t="str">
        <f>IF(K2678&gt;0,K2678,_xlfn.XLOOKUP(M2678,'Client Lookup'!L:L,'Client Lookup'!N:N))</f>
        <v>26788</v>
      </c>
      <c r="V2678" t="str">
        <f>_xlfn.XLOOKUP(_xlfn.NUMBERVALUE(U2678),'Project Lookup'!X:X,'Project Lookup'!B:B)</f>
        <v>Madhive - SOW1</v>
      </c>
      <c r="X2678" t="str">
        <f t="shared" si="211"/>
        <v>482 Madhive : 1111 Madhive - SOW1</v>
      </c>
      <c r="Y2678" t="str">
        <f t="shared" si="212"/>
        <v>482 Madhive</v>
      </c>
      <c r="Z2678" t="str">
        <f t="shared" si="213"/>
        <v>482 Madhive</v>
      </c>
      <c r="AA2678" t="str">
        <f>_xlfn.XLOOKUP(Z2678,'Client Lookup'!A:A,'Client Lookup'!C:C)</f>
        <v>Madhive</v>
      </c>
      <c r="AC2678" t="e">
        <f>_xlfn.XLOOKUP(K2678,'Results vs Forecast'!K:K,'Results vs Forecast'!K:K)</f>
        <v>#N/A</v>
      </c>
    </row>
    <row r="2679" spans="1:29" hidden="1">
      <c r="A2679" s="39"/>
      <c r="B2679" s="1" t="s">
        <v>700</v>
      </c>
      <c r="C2679" s="1" t="s">
        <v>1370</v>
      </c>
      <c r="D2679" s="1" t="s">
        <v>17</v>
      </c>
      <c r="E2679" s="1" t="s">
        <v>17</v>
      </c>
      <c r="F2679" s="2">
        <v>45535</v>
      </c>
      <c r="G2679" s="2">
        <v>45505</v>
      </c>
      <c r="H2679" s="1" t="s">
        <v>6607</v>
      </c>
      <c r="I2679" s="1" t="s">
        <v>6608</v>
      </c>
      <c r="J2679" s="1" t="s">
        <v>587</v>
      </c>
      <c r="K2679" s="1" t="s">
        <v>840</v>
      </c>
      <c r="L2679" s="1" t="s">
        <v>3446</v>
      </c>
      <c r="M2679" s="1"/>
      <c r="N2679" s="1"/>
      <c r="O2679" s="1"/>
      <c r="P2679" s="40">
        <v>520.2421677420059</v>
      </c>
      <c r="Q2679" s="37" t="str">
        <f>IF(C2679="ForthPoint","ForthPoint",IF(D2679="Intercompany",_xlfn.XLOOKUP(E2679,'Dept Lookup'!B:B,'Dept Lookup'!A:A),Modified!D2679))</f>
        <v>Data Engineering</v>
      </c>
      <c r="R2679" t="str">
        <f t="shared" si="209"/>
        <v>Madhive</v>
      </c>
      <c r="S2679" s="1" t="s">
        <v>707</v>
      </c>
      <c r="T2679">
        <f t="shared" si="210"/>
        <v>0</v>
      </c>
      <c r="U2679" s="25" t="str">
        <f>IF(K2679&gt;0,K2679,_xlfn.XLOOKUP(M2679,'Client Lookup'!L:L,'Client Lookup'!N:N))</f>
        <v>26788</v>
      </c>
      <c r="V2679" t="str">
        <f>_xlfn.XLOOKUP(_xlfn.NUMBERVALUE(U2679),'Project Lookup'!X:X,'Project Lookup'!B:B)</f>
        <v>Madhive - SOW1</v>
      </c>
      <c r="X2679" t="str">
        <f t="shared" si="211"/>
        <v>482 Madhive : 1111 Madhive - SOW1</v>
      </c>
      <c r="Y2679" t="str">
        <f t="shared" si="212"/>
        <v>482 Madhive</v>
      </c>
      <c r="Z2679" t="str">
        <f t="shared" si="213"/>
        <v>482 Madhive</v>
      </c>
      <c r="AA2679" t="str">
        <f>_xlfn.XLOOKUP(Z2679,'Client Lookup'!A:A,'Client Lookup'!C:C)</f>
        <v>Madhive</v>
      </c>
      <c r="AC2679" t="e">
        <f>_xlfn.XLOOKUP(K2679,'Results vs Forecast'!K:K,'Results vs Forecast'!K:K)</f>
        <v>#N/A</v>
      </c>
    </row>
    <row r="2680" spans="1:29" hidden="1">
      <c r="A2680" s="39"/>
      <c r="B2680" s="1" t="s">
        <v>700</v>
      </c>
      <c r="C2680" s="1" t="s">
        <v>701</v>
      </c>
      <c r="D2680" s="1" t="s">
        <v>17</v>
      </c>
      <c r="E2680" s="1" t="s">
        <v>17</v>
      </c>
      <c r="F2680" s="2">
        <v>45535</v>
      </c>
      <c r="G2680" s="2">
        <v>45505</v>
      </c>
      <c r="H2680" s="1" t="s">
        <v>6609</v>
      </c>
      <c r="I2680" s="1" t="s">
        <v>6610</v>
      </c>
      <c r="J2680" s="1" t="s">
        <v>667</v>
      </c>
      <c r="K2680" s="1" t="s">
        <v>921</v>
      </c>
      <c r="L2680" s="1" t="s">
        <v>3058</v>
      </c>
      <c r="M2680" s="1"/>
      <c r="N2680" s="1"/>
      <c r="O2680" s="1"/>
      <c r="P2680" s="40">
        <v>5387.23</v>
      </c>
      <c r="Q2680" s="37" t="str">
        <f>IF(C2680="ForthPoint","ForthPoint",IF(D2680="Intercompany",_xlfn.XLOOKUP(E2680,'Dept Lookup'!B:B,'Dept Lookup'!A:A),Modified!D2680))</f>
        <v>Data Engineering</v>
      </c>
      <c r="R2680" t="str">
        <f t="shared" si="209"/>
        <v>Visa</v>
      </c>
      <c r="S2680" s="1" t="s">
        <v>707</v>
      </c>
      <c r="T2680">
        <f t="shared" si="210"/>
        <v>0</v>
      </c>
      <c r="U2680" s="25" t="str">
        <f>IF(K2680&gt;0,K2680,_xlfn.XLOOKUP(M2680,'Client Lookup'!L:L,'Client Lookup'!N:N))</f>
        <v>32546</v>
      </c>
      <c r="V2680" t="str">
        <f>_xlfn.XLOOKUP(_xlfn.NUMBERVALUE(U2680),'Project Lookup'!X:X,'Project Lookup'!B:B)</f>
        <v>VISA Commercial Services - DE/BI project</v>
      </c>
      <c r="X2680" t="str">
        <f t="shared" si="211"/>
        <v>11 Visa : 1263 VISA Commercial Services - DE/BI project</v>
      </c>
      <c r="Y2680" t="str">
        <f t="shared" si="212"/>
        <v>11 Visa</v>
      </c>
      <c r="Z2680" t="str">
        <f t="shared" si="213"/>
        <v>11 Visa</v>
      </c>
      <c r="AA2680" t="str">
        <f>_xlfn.XLOOKUP(Z2680,'Client Lookup'!A:A,'Client Lookup'!C:C)</f>
        <v>Visa</v>
      </c>
      <c r="AC2680" t="e">
        <f>_xlfn.XLOOKUP(K2680,'Results vs Forecast'!K:K,'Results vs Forecast'!K:K)</f>
        <v>#N/A</v>
      </c>
    </row>
    <row r="2681" spans="1:29" hidden="1">
      <c r="A2681" s="39"/>
      <c r="B2681" s="1" t="s">
        <v>700</v>
      </c>
      <c r="C2681" s="1" t="s">
        <v>1370</v>
      </c>
      <c r="D2681" s="1" t="s">
        <v>17</v>
      </c>
      <c r="E2681" s="1" t="s">
        <v>17</v>
      </c>
      <c r="F2681" s="2">
        <v>45535</v>
      </c>
      <c r="G2681" s="2">
        <v>45505</v>
      </c>
      <c r="H2681" s="1" t="s">
        <v>6611</v>
      </c>
      <c r="I2681" s="1" t="s">
        <v>6612</v>
      </c>
      <c r="J2681" s="1" t="s">
        <v>617</v>
      </c>
      <c r="K2681" s="1" t="s">
        <v>860</v>
      </c>
      <c r="L2681" s="1" t="s">
        <v>2892</v>
      </c>
      <c r="M2681" s="1"/>
      <c r="N2681" s="1"/>
      <c r="O2681" s="1"/>
      <c r="P2681" s="40">
        <v>432.20118550874338</v>
      </c>
      <c r="Q2681" s="37" t="str">
        <f>IF(C2681="ForthPoint","ForthPoint",IF(D2681="Intercompany",_xlfn.XLOOKUP(E2681,'Dept Lookup'!B:B,'Dept Lookup'!A:A),Modified!D2681))</f>
        <v>Data Engineering</v>
      </c>
      <c r="R2681" t="str">
        <f t="shared" si="209"/>
        <v>Roku</v>
      </c>
      <c r="S2681" s="1" t="s">
        <v>707</v>
      </c>
      <c r="T2681">
        <f t="shared" si="210"/>
        <v>0</v>
      </c>
      <c r="U2681" s="25" t="str">
        <f>IF(K2681&gt;0,K2681,_xlfn.XLOOKUP(M2681,'Client Lookup'!L:L,'Client Lookup'!N:N))</f>
        <v>25138</v>
      </c>
      <c r="V2681" t="str">
        <f>_xlfn.XLOOKUP(_xlfn.NUMBERVALUE(U2681),'Project Lookup'!X:X,'Project Lookup'!B:B)</f>
        <v>SOW#1 2024 - DE &amp; BI Team</v>
      </c>
      <c r="X2681" t="str">
        <f t="shared" si="211"/>
        <v>459 Roku Inc. : 966 SOW#1 2024 - DE &amp; BI Team</v>
      </c>
      <c r="Y2681" t="str">
        <f t="shared" si="212"/>
        <v>459 Roku Inc.</v>
      </c>
      <c r="Z2681" t="str">
        <f t="shared" si="213"/>
        <v>459 Roku Inc.</v>
      </c>
      <c r="AA2681" t="str">
        <f>_xlfn.XLOOKUP(Z2681,'Client Lookup'!A:A,'Client Lookup'!C:C)</f>
        <v>Roku</v>
      </c>
      <c r="AC2681" t="e">
        <f>_xlfn.XLOOKUP(K2681,'Results vs Forecast'!K:K,'Results vs Forecast'!K:K)</f>
        <v>#N/A</v>
      </c>
    </row>
    <row r="2682" spans="1:29" hidden="1">
      <c r="A2682" s="39"/>
      <c r="B2682" s="1" t="s">
        <v>700</v>
      </c>
      <c r="C2682" s="1" t="s">
        <v>1370</v>
      </c>
      <c r="D2682" s="1" t="s">
        <v>17</v>
      </c>
      <c r="E2682" s="1" t="s">
        <v>17</v>
      </c>
      <c r="F2682" s="2">
        <v>45535</v>
      </c>
      <c r="G2682" s="2">
        <v>45505</v>
      </c>
      <c r="H2682" s="1" t="s">
        <v>6613</v>
      </c>
      <c r="I2682" s="1" t="s">
        <v>6614</v>
      </c>
      <c r="J2682" s="1" t="s">
        <v>617</v>
      </c>
      <c r="K2682" s="1" t="s">
        <v>860</v>
      </c>
      <c r="L2682" s="1" t="s">
        <v>2892</v>
      </c>
      <c r="M2682" s="1"/>
      <c r="N2682" s="1"/>
      <c r="O2682" s="1"/>
      <c r="P2682" s="40">
        <v>432.20118550874338</v>
      </c>
      <c r="Q2682" s="37" t="str">
        <f>IF(C2682="ForthPoint","ForthPoint",IF(D2682="Intercompany",_xlfn.XLOOKUP(E2682,'Dept Lookup'!B:B,'Dept Lookup'!A:A),Modified!D2682))</f>
        <v>Data Engineering</v>
      </c>
      <c r="R2682" t="str">
        <f t="shared" si="209"/>
        <v>Roku</v>
      </c>
      <c r="S2682" s="1" t="s">
        <v>707</v>
      </c>
      <c r="T2682">
        <f t="shared" si="210"/>
        <v>0</v>
      </c>
      <c r="U2682" s="25" t="str">
        <f>IF(K2682&gt;0,K2682,_xlfn.XLOOKUP(M2682,'Client Lookup'!L:L,'Client Lookup'!N:N))</f>
        <v>25138</v>
      </c>
      <c r="V2682" t="str">
        <f>_xlfn.XLOOKUP(_xlfn.NUMBERVALUE(U2682),'Project Lookup'!X:X,'Project Lookup'!B:B)</f>
        <v>SOW#1 2024 - DE &amp; BI Team</v>
      </c>
      <c r="X2682" t="str">
        <f t="shared" si="211"/>
        <v>459 Roku Inc. : 966 SOW#1 2024 - DE &amp; BI Team</v>
      </c>
      <c r="Y2682" t="str">
        <f t="shared" si="212"/>
        <v>459 Roku Inc.</v>
      </c>
      <c r="Z2682" t="str">
        <f t="shared" si="213"/>
        <v>459 Roku Inc.</v>
      </c>
      <c r="AA2682" t="str">
        <f>_xlfn.XLOOKUP(Z2682,'Client Lookup'!A:A,'Client Lookup'!C:C)</f>
        <v>Roku</v>
      </c>
      <c r="AC2682" t="e">
        <f>_xlfn.XLOOKUP(K2682,'Results vs Forecast'!K:K,'Results vs Forecast'!K:K)</f>
        <v>#N/A</v>
      </c>
    </row>
    <row r="2683" spans="1:29" hidden="1">
      <c r="A2683" s="39"/>
      <c r="B2683" s="1" t="s">
        <v>700</v>
      </c>
      <c r="C2683" s="1" t="s">
        <v>1370</v>
      </c>
      <c r="D2683" s="1" t="s">
        <v>17</v>
      </c>
      <c r="E2683" s="1" t="s">
        <v>17</v>
      </c>
      <c r="F2683" s="2">
        <v>45535</v>
      </c>
      <c r="G2683" s="2">
        <v>45505</v>
      </c>
      <c r="H2683" s="1" t="s">
        <v>6615</v>
      </c>
      <c r="I2683" s="1" t="s">
        <v>6616</v>
      </c>
      <c r="J2683" s="1" t="s">
        <v>621</v>
      </c>
      <c r="K2683" s="1" t="s">
        <v>861</v>
      </c>
      <c r="L2683" s="1" t="s">
        <v>3500</v>
      </c>
      <c r="M2683" s="1"/>
      <c r="N2683" s="1"/>
      <c r="O2683" s="1"/>
      <c r="P2683" s="40">
        <v>294.1369179156726</v>
      </c>
      <c r="Q2683" s="37" t="str">
        <f>IF(C2683="ForthPoint","ForthPoint",IF(D2683="Intercompany",_xlfn.XLOOKUP(E2683,'Dept Lookup'!B:B,'Dept Lookup'!A:A),Modified!D2683))</f>
        <v>Data Engineering</v>
      </c>
      <c r="R2683" t="str">
        <f t="shared" si="209"/>
        <v>Sincera</v>
      </c>
      <c r="S2683" s="1" t="s">
        <v>707</v>
      </c>
      <c r="T2683">
        <f t="shared" si="210"/>
        <v>0</v>
      </c>
      <c r="U2683" s="25" t="str">
        <f>IF(K2683&gt;0,K2683,_xlfn.XLOOKUP(M2683,'Client Lookup'!L:L,'Client Lookup'!N:N))</f>
        <v>25152</v>
      </c>
      <c r="V2683" t="str">
        <f>_xlfn.XLOOKUP(_xlfn.NUMBERVALUE(U2683),'Project Lookup'!X:X,'Project Lookup'!B:B)</f>
        <v>Sincera SOW 3 - Data Engineering Team</v>
      </c>
      <c r="X2683" t="str">
        <f t="shared" si="211"/>
        <v>465 Sincera Technologies LLC : 980 Sincera SOW 3 - Data Engineering Team</v>
      </c>
      <c r="Y2683" t="str">
        <f t="shared" si="212"/>
        <v>465 Sincera Technologies LLC</v>
      </c>
      <c r="Z2683" t="str">
        <f t="shared" si="213"/>
        <v>465 Sincera Technologies LLC</v>
      </c>
      <c r="AA2683" t="str">
        <f>_xlfn.XLOOKUP(Z2683,'Client Lookup'!A:A,'Client Lookup'!C:C)</f>
        <v>Sincera</v>
      </c>
      <c r="AC2683" t="e">
        <f>_xlfn.XLOOKUP(K2683,'Results vs Forecast'!K:K,'Results vs Forecast'!K:K)</f>
        <v>#N/A</v>
      </c>
    </row>
    <row r="2684" spans="1:29" hidden="1">
      <c r="A2684" s="39"/>
      <c r="B2684" s="1" t="s">
        <v>700</v>
      </c>
      <c r="C2684" s="1" t="s">
        <v>1370</v>
      </c>
      <c r="D2684" s="1" t="s">
        <v>17</v>
      </c>
      <c r="E2684" s="1" t="s">
        <v>17</v>
      </c>
      <c r="F2684" s="2">
        <v>45535</v>
      </c>
      <c r="G2684" s="2">
        <v>45505</v>
      </c>
      <c r="H2684" s="1" t="s">
        <v>6617</v>
      </c>
      <c r="I2684" s="1" t="s">
        <v>6618</v>
      </c>
      <c r="J2684" s="1" t="s">
        <v>642</v>
      </c>
      <c r="K2684" s="1" t="s">
        <v>881</v>
      </c>
      <c r="L2684" s="1" t="s">
        <v>3416</v>
      </c>
      <c r="M2684" s="1"/>
      <c r="N2684" s="1"/>
      <c r="O2684" s="1"/>
      <c r="P2684" s="40">
        <v>560.2607960298526</v>
      </c>
      <c r="Q2684" s="37" t="str">
        <f>IF(C2684="ForthPoint","ForthPoint",IF(D2684="Intercompany",_xlfn.XLOOKUP(E2684,'Dept Lookup'!B:B,'Dept Lookup'!A:A),Modified!D2684))</f>
        <v>Data Engineering</v>
      </c>
      <c r="R2684" t="str">
        <f t="shared" si="209"/>
        <v>The Blackstone Group</v>
      </c>
      <c r="S2684" s="1" t="s">
        <v>707</v>
      </c>
      <c r="T2684">
        <f t="shared" si="210"/>
        <v>0</v>
      </c>
      <c r="U2684" s="25" t="str">
        <f>IF(K2684&gt;0,K2684,_xlfn.XLOOKUP(M2684,'Client Lookup'!L:L,'Client Lookup'!N:N))</f>
        <v>32036</v>
      </c>
      <c r="V2684" t="str">
        <f>_xlfn.XLOOKUP(_xlfn.NUMBERVALUE(U2684),'Project Lookup'!X:X,'Project Lookup'!B:B)</f>
        <v>Blackstone - Python Engineers (James Team)</v>
      </c>
      <c r="X2684" t="str">
        <f t="shared" si="211"/>
        <v>468 Blackstone Inc. : 1255 Blackstone - Python Engineers (James Team)</v>
      </c>
      <c r="Y2684" t="str">
        <f t="shared" si="212"/>
        <v>468 Blackstone Inc.</v>
      </c>
      <c r="Z2684" t="str">
        <f t="shared" si="213"/>
        <v>468 Blackstone Inc.</v>
      </c>
      <c r="AA2684" t="str">
        <f>_xlfn.XLOOKUP(Z2684,'Client Lookup'!A:A,'Client Lookup'!C:C)</f>
        <v>The Blackstone Group</v>
      </c>
      <c r="AC2684" t="e">
        <f>_xlfn.XLOOKUP(K2684,'Results vs Forecast'!K:K,'Results vs Forecast'!K:K)</f>
        <v>#N/A</v>
      </c>
    </row>
    <row r="2685" spans="1:29" hidden="1">
      <c r="A2685" s="39"/>
      <c r="B2685" s="1" t="s">
        <v>700</v>
      </c>
      <c r="C2685" s="1" t="s">
        <v>1370</v>
      </c>
      <c r="D2685" s="1" t="s">
        <v>17</v>
      </c>
      <c r="E2685" s="1" t="s">
        <v>17</v>
      </c>
      <c r="F2685" s="2">
        <v>45535</v>
      </c>
      <c r="G2685" s="2">
        <v>45505</v>
      </c>
      <c r="H2685" s="1" t="s">
        <v>6619</v>
      </c>
      <c r="I2685" s="1" t="s">
        <v>6620</v>
      </c>
      <c r="J2685" s="1" t="s">
        <v>812</v>
      </c>
      <c r="K2685" s="1" t="s">
        <v>795</v>
      </c>
      <c r="L2685" s="1" t="s">
        <v>3324</v>
      </c>
      <c r="M2685" s="1"/>
      <c r="N2685" s="1"/>
      <c r="O2685" s="1"/>
      <c r="P2685" s="40">
        <v>504.23471642686729</v>
      </c>
      <c r="Q2685" s="37" t="str">
        <f>IF(C2685="ForthPoint","ForthPoint",IF(D2685="Intercompany",_xlfn.XLOOKUP(E2685,'Dept Lookup'!B:B,'Dept Lookup'!A:A),Modified!D2685))</f>
        <v>Data Engineering</v>
      </c>
      <c r="R2685" t="str">
        <f t="shared" si="209"/>
        <v>Globalization Partners</v>
      </c>
      <c r="S2685" s="1" t="s">
        <v>707</v>
      </c>
      <c r="T2685">
        <f t="shared" si="210"/>
        <v>0</v>
      </c>
      <c r="U2685" s="25" t="str">
        <f>IF(K2685&gt;0,K2685,_xlfn.XLOOKUP(M2685,'Client Lookup'!L:L,'Client Lookup'!N:N))</f>
        <v>35885</v>
      </c>
      <c r="V2685" t="str">
        <f>_xlfn.XLOOKUP(_xlfn.NUMBERVALUE(U2685),'Project Lookup'!X:X,'Project Lookup'!B:B)</f>
        <v>Globalization Partners SOW #41 - Data Engineering Team Renewal</v>
      </c>
      <c r="X2685" t="str">
        <f t="shared" si="211"/>
        <v>460 Globalization Partners Inc. : 1349 Globalization Partners SOW #41 - Data Engineering Team Renewal</v>
      </c>
      <c r="Y2685" t="str">
        <f t="shared" si="212"/>
        <v>460 Globalization Partners Inc.</v>
      </c>
      <c r="Z2685" t="str">
        <f t="shared" si="213"/>
        <v>460 Globalization Partners Inc.</v>
      </c>
      <c r="AA2685" t="str">
        <f>_xlfn.XLOOKUP(Z2685,'Client Lookup'!A:A,'Client Lookup'!C:C)</f>
        <v>Globalization Partners</v>
      </c>
      <c r="AC2685" t="e">
        <f>_xlfn.XLOOKUP(K2685,'Results vs Forecast'!K:K,'Results vs Forecast'!K:K)</f>
        <v>#N/A</v>
      </c>
    </row>
    <row r="2686" spans="1:29" hidden="1">
      <c r="A2686" s="39"/>
      <c r="B2686" s="1" t="s">
        <v>700</v>
      </c>
      <c r="C2686" s="1" t="s">
        <v>1370</v>
      </c>
      <c r="D2686" s="1" t="s">
        <v>17</v>
      </c>
      <c r="E2686" s="1" t="s">
        <v>17</v>
      </c>
      <c r="F2686" s="2">
        <v>45535</v>
      </c>
      <c r="G2686" s="2">
        <v>45505</v>
      </c>
      <c r="H2686" s="1" t="s">
        <v>6621</v>
      </c>
      <c r="I2686" s="1" t="s">
        <v>6622</v>
      </c>
      <c r="J2686" s="1" t="s">
        <v>617</v>
      </c>
      <c r="K2686" s="1" t="s">
        <v>860</v>
      </c>
      <c r="L2686" s="1" t="s">
        <v>2892</v>
      </c>
      <c r="M2686" s="1"/>
      <c r="N2686" s="1"/>
      <c r="O2686" s="1"/>
      <c r="P2686" s="40">
        <v>480.22353945415932</v>
      </c>
      <c r="Q2686" s="37" t="str">
        <f>IF(C2686="ForthPoint","ForthPoint",IF(D2686="Intercompany",_xlfn.XLOOKUP(E2686,'Dept Lookup'!B:B,'Dept Lookup'!A:A),Modified!D2686))</f>
        <v>Data Engineering</v>
      </c>
      <c r="R2686" t="str">
        <f t="shared" si="209"/>
        <v>Roku</v>
      </c>
      <c r="S2686" s="1" t="s">
        <v>707</v>
      </c>
      <c r="T2686">
        <f t="shared" si="210"/>
        <v>0</v>
      </c>
      <c r="U2686" s="25" t="str">
        <f>IF(K2686&gt;0,K2686,_xlfn.XLOOKUP(M2686,'Client Lookup'!L:L,'Client Lookup'!N:N))</f>
        <v>25138</v>
      </c>
      <c r="V2686" t="str">
        <f>_xlfn.XLOOKUP(_xlfn.NUMBERVALUE(U2686),'Project Lookup'!X:X,'Project Lookup'!B:B)</f>
        <v>SOW#1 2024 - DE &amp; BI Team</v>
      </c>
      <c r="X2686" t="str">
        <f t="shared" si="211"/>
        <v>459 Roku Inc. : 966 SOW#1 2024 - DE &amp; BI Team</v>
      </c>
      <c r="Y2686" t="str">
        <f t="shared" si="212"/>
        <v>459 Roku Inc.</v>
      </c>
      <c r="Z2686" t="str">
        <f t="shared" si="213"/>
        <v>459 Roku Inc.</v>
      </c>
      <c r="AA2686" t="str">
        <f>_xlfn.XLOOKUP(Z2686,'Client Lookup'!A:A,'Client Lookup'!C:C)</f>
        <v>Roku</v>
      </c>
      <c r="AC2686" t="e">
        <f>_xlfn.XLOOKUP(K2686,'Results vs Forecast'!K:K,'Results vs Forecast'!K:K)</f>
        <v>#N/A</v>
      </c>
    </row>
    <row r="2687" spans="1:29" hidden="1">
      <c r="A2687" s="39"/>
      <c r="B2687" s="1" t="s">
        <v>700</v>
      </c>
      <c r="C2687" s="1" t="s">
        <v>1370</v>
      </c>
      <c r="D2687" s="1" t="s">
        <v>17</v>
      </c>
      <c r="E2687" s="1" t="s">
        <v>17</v>
      </c>
      <c r="F2687" s="2">
        <v>45535</v>
      </c>
      <c r="G2687" s="2">
        <v>45505</v>
      </c>
      <c r="H2687" s="1" t="s">
        <v>6623</v>
      </c>
      <c r="I2687" s="1" t="s">
        <v>6624</v>
      </c>
      <c r="J2687" s="1" t="s">
        <v>645</v>
      </c>
      <c r="K2687" s="1" t="s">
        <v>891</v>
      </c>
      <c r="L2687" s="1" t="s">
        <v>3332</v>
      </c>
      <c r="M2687" s="1"/>
      <c r="N2687" s="1"/>
      <c r="O2687" s="1"/>
      <c r="P2687" s="40">
        <v>560.2607960298526</v>
      </c>
      <c r="Q2687" s="37" t="str">
        <f>IF(C2687="ForthPoint","ForthPoint",IF(D2687="Intercompany",_xlfn.XLOOKUP(E2687,'Dept Lookup'!B:B,'Dept Lookup'!A:A),Modified!D2687))</f>
        <v>Data Engineering</v>
      </c>
      <c r="R2687" t="str">
        <f t="shared" si="209"/>
        <v>The Blackstone Group</v>
      </c>
      <c r="S2687" s="1" t="s">
        <v>707</v>
      </c>
      <c r="T2687">
        <f t="shared" si="210"/>
        <v>0</v>
      </c>
      <c r="U2687" s="25" t="str">
        <f>IF(K2687&gt;0,K2687,_xlfn.XLOOKUP(M2687,'Client Lookup'!L:L,'Client Lookup'!N:N))</f>
        <v>25160</v>
      </c>
      <c r="V2687" t="str">
        <f>_xlfn.XLOOKUP(_xlfn.NUMBERVALUE(U2687),'Project Lookup'!X:X,'Project Lookup'!B:B)</f>
        <v>Blackstone SOW #12</v>
      </c>
      <c r="X2687" t="str">
        <f t="shared" si="211"/>
        <v>468 Blackstone Inc. : 988 Blackstone SOW #12</v>
      </c>
      <c r="Y2687" t="str">
        <f t="shared" si="212"/>
        <v>468 Blackstone Inc.</v>
      </c>
      <c r="Z2687" t="str">
        <f t="shared" si="213"/>
        <v>468 Blackstone Inc.</v>
      </c>
      <c r="AA2687" t="str">
        <f>_xlfn.XLOOKUP(Z2687,'Client Lookup'!A:A,'Client Lookup'!C:C)</f>
        <v>The Blackstone Group</v>
      </c>
      <c r="AC2687" t="e">
        <f>_xlfn.XLOOKUP(K2687,'Results vs Forecast'!K:K,'Results vs Forecast'!K:K)</f>
        <v>#N/A</v>
      </c>
    </row>
    <row r="2688" spans="1:29" hidden="1">
      <c r="A2688" s="39"/>
      <c r="B2688" s="1" t="s">
        <v>700</v>
      </c>
      <c r="C2688" s="1" t="s">
        <v>1370</v>
      </c>
      <c r="D2688" s="1" t="s">
        <v>17</v>
      </c>
      <c r="E2688" s="1" t="s">
        <v>17</v>
      </c>
      <c r="F2688" s="2">
        <v>45535</v>
      </c>
      <c r="G2688" s="2">
        <v>45505</v>
      </c>
      <c r="H2688" s="1" t="s">
        <v>6625</v>
      </c>
      <c r="I2688" s="1" t="s">
        <v>6626</v>
      </c>
      <c r="J2688" s="1" t="s">
        <v>915</v>
      </c>
      <c r="K2688" s="1" t="s">
        <v>896</v>
      </c>
      <c r="L2688" s="1" t="s">
        <v>3739</v>
      </c>
      <c r="M2688" s="1"/>
      <c r="N2688" s="1"/>
      <c r="O2688" s="1"/>
      <c r="P2688" s="40">
        <v>536.24961905714463</v>
      </c>
      <c r="Q2688" s="37" t="str">
        <f>IF(C2688="ForthPoint","ForthPoint",IF(D2688="Intercompany",_xlfn.XLOOKUP(E2688,'Dept Lookup'!B:B,'Dept Lookup'!A:A),Modified!D2688))</f>
        <v>Data Engineering</v>
      </c>
      <c r="R2688" t="str">
        <f t="shared" si="209"/>
        <v>The Blackstone Group</v>
      </c>
      <c r="S2688" s="1" t="s">
        <v>707</v>
      </c>
      <c r="T2688">
        <f t="shared" si="210"/>
        <v>0</v>
      </c>
      <c r="U2688" s="25" t="str">
        <f>IF(K2688&gt;0,K2688,_xlfn.XLOOKUP(M2688,'Client Lookup'!L:L,'Client Lookup'!N:N))</f>
        <v>32874</v>
      </c>
      <c r="V2688" t="str">
        <f>_xlfn.XLOOKUP(_xlfn.NUMBERVALUE(U2688),'Project Lookup'!X:X,'Project Lookup'!B:B)</f>
        <v>Blackstone - SOW#25 - FS Engineer (Seb Team)</v>
      </c>
      <c r="X2688" t="str">
        <f t="shared" si="211"/>
        <v>468 Blackstone Inc. : 1284 Blackstone - SOW#25 - FS Engineer (Seb Team)</v>
      </c>
      <c r="Y2688" t="str">
        <f t="shared" si="212"/>
        <v>468 Blackstone Inc.</v>
      </c>
      <c r="Z2688" t="str">
        <f t="shared" si="213"/>
        <v>468 Blackstone Inc.</v>
      </c>
      <c r="AA2688" t="str">
        <f>_xlfn.XLOOKUP(Z2688,'Client Lookup'!A:A,'Client Lookup'!C:C)</f>
        <v>The Blackstone Group</v>
      </c>
      <c r="AC2688" t="e">
        <f>_xlfn.XLOOKUP(K2688,'Results vs Forecast'!K:K,'Results vs Forecast'!K:K)</f>
        <v>#N/A</v>
      </c>
    </row>
    <row r="2689" spans="1:29" hidden="1">
      <c r="A2689" s="39"/>
      <c r="B2689" s="1" t="s">
        <v>700</v>
      </c>
      <c r="C2689" s="1" t="s">
        <v>1370</v>
      </c>
      <c r="D2689" s="1" t="s">
        <v>17</v>
      </c>
      <c r="E2689" s="1" t="s">
        <v>17</v>
      </c>
      <c r="F2689" s="2">
        <v>45535</v>
      </c>
      <c r="G2689" s="2">
        <v>45505</v>
      </c>
      <c r="H2689" s="1" t="s">
        <v>6627</v>
      </c>
      <c r="I2689" s="1" t="s">
        <v>6628</v>
      </c>
      <c r="J2689" s="1" t="s">
        <v>644</v>
      </c>
      <c r="K2689" s="1" t="s">
        <v>888</v>
      </c>
      <c r="L2689" s="1" t="s">
        <v>3388</v>
      </c>
      <c r="M2689" s="1"/>
      <c r="N2689" s="1"/>
      <c r="O2689" s="1"/>
      <c r="P2689" s="40">
        <v>560.2607960298526</v>
      </c>
      <c r="Q2689" s="37" t="str">
        <f>IF(C2689="ForthPoint","ForthPoint",IF(D2689="Intercompany",_xlfn.XLOOKUP(E2689,'Dept Lookup'!B:B,'Dept Lookup'!A:A),Modified!D2689))</f>
        <v>Data Engineering</v>
      </c>
      <c r="R2689" t="str">
        <f t="shared" si="209"/>
        <v>The Blackstone Group</v>
      </c>
      <c r="S2689" s="1" t="s">
        <v>707</v>
      </c>
      <c r="T2689">
        <f t="shared" si="210"/>
        <v>0</v>
      </c>
      <c r="U2689" s="25" t="str">
        <f>IF(K2689&gt;0,K2689,_xlfn.XLOOKUP(M2689,'Client Lookup'!L:L,'Client Lookup'!N:N))</f>
        <v>34751</v>
      </c>
      <c r="V2689" t="str">
        <f>_xlfn.XLOOKUP(_xlfn.NUMBERVALUE(U2689),'Project Lookup'!X:X,'Project Lookup'!B:B)</f>
        <v>Blackstone - SOW#19 - Exec Office Team (.Net)</v>
      </c>
      <c r="X2689" t="str">
        <f t="shared" si="211"/>
        <v>468 Blackstone Inc. : 1329 Blackstone - SOW#19 - Exec Office Team (.Net)</v>
      </c>
      <c r="Y2689" t="str">
        <f t="shared" si="212"/>
        <v>468 Blackstone Inc.</v>
      </c>
      <c r="Z2689" t="str">
        <f t="shared" si="213"/>
        <v>468 Blackstone Inc.</v>
      </c>
      <c r="AA2689" t="str">
        <f>_xlfn.XLOOKUP(Z2689,'Client Lookup'!A:A,'Client Lookup'!C:C)</f>
        <v>The Blackstone Group</v>
      </c>
      <c r="AC2689" t="e">
        <f>_xlfn.XLOOKUP(K2689,'Results vs Forecast'!K:K,'Results vs Forecast'!K:K)</f>
        <v>#N/A</v>
      </c>
    </row>
    <row r="2690" spans="1:29" hidden="1">
      <c r="A2690" s="39"/>
      <c r="B2690" s="1" t="s">
        <v>700</v>
      </c>
      <c r="C2690" s="1" t="s">
        <v>1370</v>
      </c>
      <c r="D2690" s="1" t="s">
        <v>17</v>
      </c>
      <c r="E2690" s="1" t="s">
        <v>17</v>
      </c>
      <c r="F2690" s="2">
        <v>45535</v>
      </c>
      <c r="G2690" s="2">
        <v>45505</v>
      </c>
      <c r="H2690" s="1" t="s">
        <v>6629</v>
      </c>
      <c r="I2690" s="1" t="s">
        <v>6630</v>
      </c>
      <c r="J2690" s="1" t="s">
        <v>617</v>
      </c>
      <c r="K2690" s="1" t="s">
        <v>860</v>
      </c>
      <c r="L2690" s="1" t="s">
        <v>2892</v>
      </c>
      <c r="M2690" s="1"/>
      <c r="N2690" s="1"/>
      <c r="O2690" s="1"/>
      <c r="P2690" s="40">
        <v>432.20118550874338</v>
      </c>
      <c r="Q2690" s="37" t="str">
        <f>IF(C2690="ForthPoint","ForthPoint",IF(D2690="Intercompany",_xlfn.XLOOKUP(E2690,'Dept Lookup'!B:B,'Dept Lookup'!A:A),Modified!D2690))</f>
        <v>Data Engineering</v>
      </c>
      <c r="R2690" t="str">
        <f t="shared" si="209"/>
        <v>Roku</v>
      </c>
      <c r="S2690" s="1" t="s">
        <v>707</v>
      </c>
      <c r="T2690">
        <f t="shared" si="210"/>
        <v>0</v>
      </c>
      <c r="U2690" s="25" t="str">
        <f>IF(K2690&gt;0,K2690,_xlfn.XLOOKUP(M2690,'Client Lookup'!L:L,'Client Lookup'!N:N))</f>
        <v>25138</v>
      </c>
      <c r="V2690" t="str">
        <f>_xlfn.XLOOKUP(_xlfn.NUMBERVALUE(U2690),'Project Lookup'!X:X,'Project Lookup'!B:B)</f>
        <v>SOW#1 2024 - DE &amp; BI Team</v>
      </c>
      <c r="X2690" t="str">
        <f t="shared" si="211"/>
        <v>459 Roku Inc. : 966 SOW#1 2024 - DE &amp; BI Team</v>
      </c>
      <c r="Y2690" t="str">
        <f t="shared" si="212"/>
        <v>459 Roku Inc.</v>
      </c>
      <c r="Z2690" t="str">
        <f t="shared" si="213"/>
        <v>459 Roku Inc.</v>
      </c>
      <c r="AA2690" t="str">
        <f>_xlfn.XLOOKUP(Z2690,'Client Lookup'!A:A,'Client Lookup'!C:C)</f>
        <v>Roku</v>
      </c>
      <c r="AC2690" t="e">
        <f>_xlfn.XLOOKUP(K2690,'Results vs Forecast'!K:K,'Results vs Forecast'!K:K)</f>
        <v>#N/A</v>
      </c>
    </row>
    <row r="2691" spans="1:29" hidden="1">
      <c r="A2691" s="39"/>
      <c r="B2691" s="1" t="s">
        <v>700</v>
      </c>
      <c r="C2691" s="1" t="s">
        <v>1370</v>
      </c>
      <c r="D2691" s="1" t="s">
        <v>17</v>
      </c>
      <c r="E2691" s="1" t="s">
        <v>17</v>
      </c>
      <c r="F2691" s="2">
        <v>45535</v>
      </c>
      <c r="G2691" s="2">
        <v>45505</v>
      </c>
      <c r="H2691" s="1" t="s">
        <v>6631</v>
      </c>
      <c r="I2691" s="1" t="s">
        <v>6632</v>
      </c>
      <c r="J2691" s="1" t="s">
        <v>617</v>
      </c>
      <c r="K2691" s="1" t="s">
        <v>860</v>
      </c>
      <c r="L2691" s="1" t="s">
        <v>2892</v>
      </c>
      <c r="M2691" s="1"/>
      <c r="N2691" s="1"/>
      <c r="O2691" s="1"/>
      <c r="P2691" s="40">
        <v>432.20118550874338</v>
      </c>
      <c r="Q2691" s="37" t="str">
        <f>IF(C2691="ForthPoint","ForthPoint",IF(D2691="Intercompany",_xlfn.XLOOKUP(E2691,'Dept Lookup'!B:B,'Dept Lookup'!A:A),Modified!D2691))</f>
        <v>Data Engineering</v>
      </c>
      <c r="R2691" t="str">
        <f t="shared" ref="R2691:R2754" si="214">AA2691</f>
        <v>Roku</v>
      </c>
      <c r="S2691" s="1" t="s">
        <v>707</v>
      </c>
      <c r="T2691">
        <f t="shared" ref="T2691:T2754" si="215">M2691</f>
        <v>0</v>
      </c>
      <c r="U2691" s="25" t="str">
        <f>IF(K2691&gt;0,K2691,_xlfn.XLOOKUP(M2691,'Client Lookup'!L:L,'Client Lookup'!N:N))</f>
        <v>25138</v>
      </c>
      <c r="V2691" t="str">
        <f>_xlfn.XLOOKUP(_xlfn.NUMBERVALUE(U2691),'Project Lookup'!X:X,'Project Lookup'!B:B)</f>
        <v>SOW#1 2024 - DE &amp; BI Team</v>
      </c>
      <c r="X2691" t="str">
        <f t="shared" ref="X2691:X2754" si="216">IF(J2691="- No Entity -",M2691,J2691)</f>
        <v>459 Roku Inc. : 966 SOW#1 2024 - DE &amp; BI Team</v>
      </c>
      <c r="Y2691" t="str">
        <f t="shared" ref="Y2691:Y2754" si="217">IFERROR(_xlfn.TEXTBEFORE(X2691," :"),X2691)</f>
        <v>459 Roku Inc.</v>
      </c>
      <c r="Z2691" t="str">
        <f t="shared" si="213"/>
        <v>459 Roku Inc.</v>
      </c>
      <c r="AA2691" t="str">
        <f>_xlfn.XLOOKUP(Z2691,'Client Lookup'!A:A,'Client Lookup'!C:C)</f>
        <v>Roku</v>
      </c>
      <c r="AC2691" t="e">
        <f>_xlfn.XLOOKUP(K2691,'Results vs Forecast'!K:K,'Results vs Forecast'!K:K)</f>
        <v>#N/A</v>
      </c>
    </row>
    <row r="2692" spans="1:29" hidden="1">
      <c r="A2692" s="39"/>
      <c r="B2692" s="1" t="s">
        <v>700</v>
      </c>
      <c r="C2692" s="1" t="s">
        <v>1370</v>
      </c>
      <c r="D2692" s="1" t="s">
        <v>17</v>
      </c>
      <c r="E2692" s="1" t="s">
        <v>17</v>
      </c>
      <c r="F2692" s="2">
        <v>45535</v>
      </c>
      <c r="G2692" s="2">
        <v>45505</v>
      </c>
      <c r="H2692" s="1" t="s">
        <v>6633</v>
      </c>
      <c r="I2692" s="1" t="s">
        <v>6634</v>
      </c>
      <c r="J2692" s="1" t="s">
        <v>587</v>
      </c>
      <c r="K2692" s="1" t="s">
        <v>840</v>
      </c>
      <c r="L2692" s="1" t="s">
        <v>3446</v>
      </c>
      <c r="M2692" s="1"/>
      <c r="N2692" s="1"/>
      <c r="O2692" s="1"/>
      <c r="P2692" s="40">
        <v>520.2421677420059</v>
      </c>
      <c r="Q2692" s="37" t="str">
        <f>IF(C2692="ForthPoint","ForthPoint",IF(D2692="Intercompany",_xlfn.XLOOKUP(E2692,'Dept Lookup'!B:B,'Dept Lookup'!A:A),Modified!D2692))</f>
        <v>Data Engineering</v>
      </c>
      <c r="R2692" t="str">
        <f t="shared" si="214"/>
        <v>Madhive</v>
      </c>
      <c r="S2692" s="1" t="s">
        <v>707</v>
      </c>
      <c r="T2692">
        <f t="shared" si="215"/>
        <v>0</v>
      </c>
      <c r="U2692" s="25" t="str">
        <f>IF(K2692&gt;0,K2692,_xlfn.XLOOKUP(M2692,'Client Lookup'!L:L,'Client Lookup'!N:N))</f>
        <v>26788</v>
      </c>
      <c r="V2692" t="str">
        <f>_xlfn.XLOOKUP(_xlfn.NUMBERVALUE(U2692),'Project Lookup'!X:X,'Project Lookup'!B:B)</f>
        <v>Madhive - SOW1</v>
      </c>
      <c r="X2692" t="str">
        <f t="shared" si="216"/>
        <v>482 Madhive : 1111 Madhive - SOW1</v>
      </c>
      <c r="Y2692" t="str">
        <f t="shared" si="217"/>
        <v>482 Madhive</v>
      </c>
      <c r="Z2692" t="str">
        <f t="shared" si="213"/>
        <v>482 Madhive</v>
      </c>
      <c r="AA2692" t="str">
        <f>_xlfn.XLOOKUP(Z2692,'Client Lookup'!A:A,'Client Lookup'!C:C)</f>
        <v>Madhive</v>
      </c>
      <c r="AC2692" t="e">
        <f>_xlfn.XLOOKUP(K2692,'Results vs Forecast'!K:K,'Results vs Forecast'!K:K)</f>
        <v>#N/A</v>
      </c>
    </row>
    <row r="2693" spans="1:29" hidden="1">
      <c r="A2693" s="39"/>
      <c r="B2693" s="1" t="s">
        <v>700</v>
      </c>
      <c r="C2693" s="1" t="s">
        <v>1370</v>
      </c>
      <c r="D2693" s="1" t="s">
        <v>17</v>
      </c>
      <c r="E2693" s="1" t="s">
        <v>17</v>
      </c>
      <c r="F2693" s="2">
        <v>45535</v>
      </c>
      <c r="G2693" s="2">
        <v>45505</v>
      </c>
      <c r="H2693" s="1" t="s">
        <v>6635</v>
      </c>
      <c r="I2693" s="1" t="s">
        <v>6636</v>
      </c>
      <c r="J2693" s="1" t="s">
        <v>617</v>
      </c>
      <c r="K2693" s="1" t="s">
        <v>860</v>
      </c>
      <c r="L2693" s="1" t="s">
        <v>2892</v>
      </c>
      <c r="M2693" s="1"/>
      <c r="N2693" s="1"/>
      <c r="O2693" s="1"/>
      <c r="P2693" s="40">
        <v>504.23471642686729</v>
      </c>
      <c r="Q2693" s="37" t="str">
        <f>IF(C2693="ForthPoint","ForthPoint",IF(D2693="Intercompany",_xlfn.XLOOKUP(E2693,'Dept Lookup'!B:B,'Dept Lookup'!A:A),Modified!D2693))</f>
        <v>Data Engineering</v>
      </c>
      <c r="R2693" t="str">
        <f t="shared" si="214"/>
        <v>Roku</v>
      </c>
      <c r="S2693" s="1" t="s">
        <v>707</v>
      </c>
      <c r="T2693">
        <f t="shared" si="215"/>
        <v>0</v>
      </c>
      <c r="U2693" s="25" t="str">
        <f>IF(K2693&gt;0,K2693,_xlfn.XLOOKUP(M2693,'Client Lookup'!L:L,'Client Lookup'!N:N))</f>
        <v>25138</v>
      </c>
      <c r="V2693" t="str">
        <f>_xlfn.XLOOKUP(_xlfn.NUMBERVALUE(U2693),'Project Lookup'!X:X,'Project Lookup'!B:B)</f>
        <v>SOW#1 2024 - DE &amp; BI Team</v>
      </c>
      <c r="X2693" t="str">
        <f t="shared" si="216"/>
        <v>459 Roku Inc. : 966 SOW#1 2024 - DE &amp; BI Team</v>
      </c>
      <c r="Y2693" t="str">
        <f t="shared" si="217"/>
        <v>459 Roku Inc.</v>
      </c>
      <c r="Z2693" t="str">
        <f t="shared" si="213"/>
        <v>459 Roku Inc.</v>
      </c>
      <c r="AA2693" t="str">
        <f>_xlfn.XLOOKUP(Z2693,'Client Lookup'!A:A,'Client Lookup'!C:C)</f>
        <v>Roku</v>
      </c>
      <c r="AC2693" t="e">
        <f>_xlfn.XLOOKUP(K2693,'Results vs Forecast'!K:K,'Results vs Forecast'!K:K)</f>
        <v>#N/A</v>
      </c>
    </row>
    <row r="2694" spans="1:29" hidden="1">
      <c r="A2694" s="39"/>
      <c r="B2694" s="1" t="s">
        <v>700</v>
      </c>
      <c r="C2694" s="1" t="s">
        <v>1370</v>
      </c>
      <c r="D2694" s="1" t="s">
        <v>17</v>
      </c>
      <c r="E2694" s="1" t="s">
        <v>17</v>
      </c>
      <c r="F2694" s="2">
        <v>45535</v>
      </c>
      <c r="G2694" s="2">
        <v>45505</v>
      </c>
      <c r="H2694" s="1" t="s">
        <v>6637</v>
      </c>
      <c r="I2694" s="1" t="s">
        <v>6638</v>
      </c>
      <c r="J2694" s="1" t="s">
        <v>617</v>
      </c>
      <c r="K2694" s="1" t="s">
        <v>860</v>
      </c>
      <c r="L2694" s="1" t="s">
        <v>2892</v>
      </c>
      <c r="M2694" s="1"/>
      <c r="N2694" s="1"/>
      <c r="O2694" s="1"/>
      <c r="P2694" s="40">
        <v>432.20118550874338</v>
      </c>
      <c r="Q2694" s="37" t="str">
        <f>IF(C2694="ForthPoint","ForthPoint",IF(D2694="Intercompany",_xlfn.XLOOKUP(E2694,'Dept Lookup'!B:B,'Dept Lookup'!A:A),Modified!D2694))</f>
        <v>Data Engineering</v>
      </c>
      <c r="R2694" t="str">
        <f t="shared" si="214"/>
        <v>Roku</v>
      </c>
      <c r="S2694" s="1" t="s">
        <v>707</v>
      </c>
      <c r="T2694">
        <f t="shared" si="215"/>
        <v>0</v>
      </c>
      <c r="U2694" s="25" t="str">
        <f>IF(K2694&gt;0,K2694,_xlfn.XLOOKUP(M2694,'Client Lookup'!L:L,'Client Lookup'!N:N))</f>
        <v>25138</v>
      </c>
      <c r="V2694" t="str">
        <f>_xlfn.XLOOKUP(_xlfn.NUMBERVALUE(U2694),'Project Lookup'!X:X,'Project Lookup'!B:B)</f>
        <v>SOW#1 2024 - DE &amp; BI Team</v>
      </c>
      <c r="X2694" t="str">
        <f t="shared" si="216"/>
        <v>459 Roku Inc. : 966 SOW#1 2024 - DE &amp; BI Team</v>
      </c>
      <c r="Y2694" t="str">
        <f t="shared" si="217"/>
        <v>459 Roku Inc.</v>
      </c>
      <c r="Z2694" t="str">
        <f t="shared" si="213"/>
        <v>459 Roku Inc.</v>
      </c>
      <c r="AA2694" t="str">
        <f>_xlfn.XLOOKUP(Z2694,'Client Lookup'!A:A,'Client Lookup'!C:C)</f>
        <v>Roku</v>
      </c>
      <c r="AC2694" t="e">
        <f>_xlfn.XLOOKUP(K2694,'Results vs Forecast'!K:K,'Results vs Forecast'!K:K)</f>
        <v>#N/A</v>
      </c>
    </row>
    <row r="2695" spans="1:29" hidden="1">
      <c r="A2695" s="39"/>
      <c r="B2695" s="1" t="s">
        <v>700</v>
      </c>
      <c r="C2695" s="1" t="s">
        <v>1370</v>
      </c>
      <c r="D2695" s="1" t="s">
        <v>17</v>
      </c>
      <c r="E2695" s="1" t="s">
        <v>17</v>
      </c>
      <c r="F2695" s="2">
        <v>45535</v>
      </c>
      <c r="G2695" s="2">
        <v>45505</v>
      </c>
      <c r="H2695" s="1" t="s">
        <v>6639</v>
      </c>
      <c r="I2695" s="1" t="s">
        <v>6640</v>
      </c>
      <c r="J2695" s="1" t="s">
        <v>645</v>
      </c>
      <c r="K2695" s="1" t="s">
        <v>891</v>
      </c>
      <c r="L2695" s="1" t="s">
        <v>3332</v>
      </c>
      <c r="M2695" s="1"/>
      <c r="N2695" s="1"/>
      <c r="O2695" s="1"/>
      <c r="P2695" s="40">
        <v>560.2607960298526</v>
      </c>
      <c r="Q2695" s="37" t="str">
        <f>IF(C2695="ForthPoint","ForthPoint",IF(D2695="Intercompany",_xlfn.XLOOKUP(E2695,'Dept Lookup'!B:B,'Dept Lookup'!A:A),Modified!D2695))</f>
        <v>Data Engineering</v>
      </c>
      <c r="R2695" t="str">
        <f t="shared" si="214"/>
        <v>The Blackstone Group</v>
      </c>
      <c r="S2695" s="1" t="s">
        <v>707</v>
      </c>
      <c r="T2695">
        <f t="shared" si="215"/>
        <v>0</v>
      </c>
      <c r="U2695" s="25" t="str">
        <f>IF(K2695&gt;0,K2695,_xlfn.XLOOKUP(M2695,'Client Lookup'!L:L,'Client Lookup'!N:N))</f>
        <v>25160</v>
      </c>
      <c r="V2695" t="str">
        <f>_xlfn.XLOOKUP(_xlfn.NUMBERVALUE(U2695),'Project Lookup'!X:X,'Project Lookup'!B:B)</f>
        <v>Blackstone SOW #12</v>
      </c>
      <c r="X2695" t="str">
        <f t="shared" si="216"/>
        <v>468 Blackstone Inc. : 988 Blackstone SOW #12</v>
      </c>
      <c r="Y2695" t="str">
        <f t="shared" si="217"/>
        <v>468 Blackstone Inc.</v>
      </c>
      <c r="Z2695" t="str">
        <f t="shared" si="213"/>
        <v>468 Blackstone Inc.</v>
      </c>
      <c r="AA2695" t="str">
        <f>_xlfn.XLOOKUP(Z2695,'Client Lookup'!A:A,'Client Lookup'!C:C)</f>
        <v>The Blackstone Group</v>
      </c>
      <c r="AC2695" t="e">
        <f>_xlfn.XLOOKUP(K2695,'Results vs Forecast'!K:K,'Results vs Forecast'!K:K)</f>
        <v>#N/A</v>
      </c>
    </row>
    <row r="2696" spans="1:29" hidden="1">
      <c r="A2696" s="39"/>
      <c r="B2696" s="1" t="s">
        <v>700</v>
      </c>
      <c r="C2696" s="1" t="s">
        <v>1370</v>
      </c>
      <c r="D2696" s="1" t="s">
        <v>17</v>
      </c>
      <c r="E2696" s="1" t="s">
        <v>17</v>
      </c>
      <c r="F2696" s="2">
        <v>45535</v>
      </c>
      <c r="G2696" s="2">
        <v>45505</v>
      </c>
      <c r="H2696" s="1" t="s">
        <v>6641</v>
      </c>
      <c r="I2696" s="1" t="s">
        <v>6642</v>
      </c>
      <c r="J2696" s="1" t="s">
        <v>645</v>
      </c>
      <c r="K2696" s="1" t="s">
        <v>891</v>
      </c>
      <c r="L2696" s="1" t="s">
        <v>3332</v>
      </c>
      <c r="M2696" s="1"/>
      <c r="N2696" s="1"/>
      <c r="O2696" s="1"/>
      <c r="P2696" s="40">
        <v>480.22353945415932</v>
      </c>
      <c r="Q2696" s="37" t="str">
        <f>IF(C2696="ForthPoint","ForthPoint",IF(D2696="Intercompany",_xlfn.XLOOKUP(E2696,'Dept Lookup'!B:B,'Dept Lookup'!A:A),Modified!D2696))</f>
        <v>Data Engineering</v>
      </c>
      <c r="R2696" t="str">
        <f t="shared" si="214"/>
        <v>The Blackstone Group</v>
      </c>
      <c r="S2696" s="1" t="s">
        <v>707</v>
      </c>
      <c r="T2696">
        <f t="shared" si="215"/>
        <v>0</v>
      </c>
      <c r="U2696" s="25" t="str">
        <f>IF(K2696&gt;0,K2696,_xlfn.XLOOKUP(M2696,'Client Lookup'!L:L,'Client Lookup'!N:N))</f>
        <v>25160</v>
      </c>
      <c r="V2696" t="str">
        <f>_xlfn.XLOOKUP(_xlfn.NUMBERVALUE(U2696),'Project Lookup'!X:X,'Project Lookup'!B:B)</f>
        <v>Blackstone SOW #12</v>
      </c>
      <c r="X2696" t="str">
        <f t="shared" si="216"/>
        <v>468 Blackstone Inc. : 988 Blackstone SOW #12</v>
      </c>
      <c r="Y2696" t="str">
        <f t="shared" si="217"/>
        <v>468 Blackstone Inc.</v>
      </c>
      <c r="Z2696" t="str">
        <f t="shared" si="213"/>
        <v>468 Blackstone Inc.</v>
      </c>
      <c r="AA2696" t="str">
        <f>_xlfn.XLOOKUP(Z2696,'Client Lookup'!A:A,'Client Lookup'!C:C)</f>
        <v>The Blackstone Group</v>
      </c>
      <c r="AC2696" t="e">
        <f>_xlfn.XLOOKUP(K2696,'Results vs Forecast'!K:K,'Results vs Forecast'!K:K)</f>
        <v>#N/A</v>
      </c>
    </row>
    <row r="2697" spans="1:29" hidden="1">
      <c r="A2697" s="39"/>
      <c r="B2697" s="1" t="s">
        <v>700</v>
      </c>
      <c r="C2697" s="1" t="s">
        <v>1370</v>
      </c>
      <c r="D2697" s="1" t="s">
        <v>17</v>
      </c>
      <c r="E2697" s="1" t="s">
        <v>17</v>
      </c>
      <c r="F2697" s="2">
        <v>45535</v>
      </c>
      <c r="G2697" s="2">
        <v>45505</v>
      </c>
      <c r="H2697" s="1" t="s">
        <v>6643</v>
      </c>
      <c r="I2697" s="1" t="s">
        <v>6644</v>
      </c>
      <c r="J2697" s="1" t="s">
        <v>593</v>
      </c>
      <c r="K2697" s="1" t="s">
        <v>842</v>
      </c>
      <c r="L2697" s="1" t="s">
        <v>1809</v>
      </c>
      <c r="M2697" s="1"/>
      <c r="N2697" s="1"/>
      <c r="O2697" s="1"/>
      <c r="P2697" s="40">
        <v>416.19373419360477</v>
      </c>
      <c r="Q2697" s="37" t="str">
        <f>IF(C2697="ForthPoint","ForthPoint",IF(D2697="Intercompany",_xlfn.XLOOKUP(E2697,'Dept Lookup'!B:B,'Dept Lookup'!A:A),Modified!D2697))</f>
        <v>Data Engineering</v>
      </c>
      <c r="R2697" t="str">
        <f t="shared" si="214"/>
        <v>MasterCard</v>
      </c>
      <c r="S2697" s="1" t="s">
        <v>707</v>
      </c>
      <c r="T2697">
        <f t="shared" si="215"/>
        <v>0</v>
      </c>
      <c r="U2697" s="25" t="str">
        <f>IF(K2697&gt;0,K2697,_xlfn.XLOOKUP(M2697,'Client Lookup'!L:L,'Client Lookup'!N:N))</f>
        <v>25146</v>
      </c>
      <c r="V2697" t="str">
        <f>_xlfn.XLOOKUP(_xlfn.NUMBERVALUE(U2697),'Project Lookup'!X:X,'Project Lookup'!B:B)</f>
        <v>Mastercard SOW #6</v>
      </c>
      <c r="X2697" t="str">
        <f t="shared" si="216"/>
        <v>461 Session M Inc. : 974 Mastercard SOW #6</v>
      </c>
      <c r="Y2697" t="str">
        <f t="shared" si="217"/>
        <v>461 Session M Inc.</v>
      </c>
      <c r="Z2697" t="str">
        <f t="shared" si="213"/>
        <v>461 Session M Inc.</v>
      </c>
      <c r="AA2697" t="str">
        <f>_xlfn.XLOOKUP(Z2697,'Client Lookup'!A:A,'Client Lookup'!C:C)</f>
        <v>MasterCard</v>
      </c>
      <c r="AC2697" t="e">
        <f>_xlfn.XLOOKUP(K2697,'Results vs Forecast'!K:K,'Results vs Forecast'!K:K)</f>
        <v>#N/A</v>
      </c>
    </row>
    <row r="2698" spans="1:29" hidden="1">
      <c r="A2698" s="39"/>
      <c r="B2698" s="1" t="s">
        <v>700</v>
      </c>
      <c r="C2698" s="1" t="s">
        <v>1370</v>
      </c>
      <c r="D2698" s="1" t="s">
        <v>17</v>
      </c>
      <c r="E2698" s="1" t="s">
        <v>17</v>
      </c>
      <c r="F2698" s="2">
        <v>45535</v>
      </c>
      <c r="G2698" s="2">
        <v>45505</v>
      </c>
      <c r="H2698" s="1" t="s">
        <v>6645</v>
      </c>
      <c r="I2698" s="1" t="s">
        <v>6646</v>
      </c>
      <c r="J2698" s="1" t="s">
        <v>617</v>
      </c>
      <c r="K2698" s="1" t="s">
        <v>860</v>
      </c>
      <c r="L2698" s="1" t="s">
        <v>2892</v>
      </c>
      <c r="M2698" s="1"/>
      <c r="N2698" s="1"/>
      <c r="O2698" s="1"/>
      <c r="P2698" s="40">
        <v>464.21608813902071</v>
      </c>
      <c r="Q2698" s="37" t="str">
        <f>IF(C2698="ForthPoint","ForthPoint",IF(D2698="Intercompany",_xlfn.XLOOKUP(E2698,'Dept Lookup'!B:B,'Dept Lookup'!A:A),Modified!D2698))</f>
        <v>Data Engineering</v>
      </c>
      <c r="R2698" t="str">
        <f t="shared" si="214"/>
        <v>Roku</v>
      </c>
      <c r="S2698" s="1" t="s">
        <v>707</v>
      </c>
      <c r="T2698">
        <f t="shared" si="215"/>
        <v>0</v>
      </c>
      <c r="U2698" s="25" t="str">
        <f>IF(K2698&gt;0,K2698,_xlfn.XLOOKUP(M2698,'Client Lookup'!L:L,'Client Lookup'!N:N))</f>
        <v>25138</v>
      </c>
      <c r="V2698" t="str">
        <f>_xlfn.XLOOKUP(_xlfn.NUMBERVALUE(U2698),'Project Lookup'!X:X,'Project Lookup'!B:B)</f>
        <v>SOW#1 2024 - DE &amp; BI Team</v>
      </c>
      <c r="X2698" t="str">
        <f t="shared" si="216"/>
        <v>459 Roku Inc. : 966 SOW#1 2024 - DE &amp; BI Team</v>
      </c>
      <c r="Y2698" t="str">
        <f t="shared" si="217"/>
        <v>459 Roku Inc.</v>
      </c>
      <c r="Z2698" t="str">
        <f t="shared" si="213"/>
        <v>459 Roku Inc.</v>
      </c>
      <c r="AA2698" t="str">
        <f>_xlfn.XLOOKUP(Z2698,'Client Lookup'!A:A,'Client Lookup'!C:C)</f>
        <v>Roku</v>
      </c>
      <c r="AC2698" t="e">
        <f>_xlfn.XLOOKUP(K2698,'Results vs Forecast'!K:K,'Results vs Forecast'!K:K)</f>
        <v>#N/A</v>
      </c>
    </row>
    <row r="2699" spans="1:29" hidden="1">
      <c r="A2699" s="39"/>
      <c r="B2699" s="1" t="s">
        <v>700</v>
      </c>
      <c r="C2699" s="1" t="s">
        <v>1370</v>
      </c>
      <c r="D2699" s="1" t="s">
        <v>17</v>
      </c>
      <c r="E2699" s="1" t="s">
        <v>17</v>
      </c>
      <c r="F2699" s="2">
        <v>45535</v>
      </c>
      <c r="G2699" s="2">
        <v>45505</v>
      </c>
      <c r="H2699" s="1" t="s">
        <v>6647</v>
      </c>
      <c r="I2699" s="1" t="s">
        <v>6648</v>
      </c>
      <c r="J2699" s="1" t="s">
        <v>617</v>
      </c>
      <c r="K2699" s="1" t="s">
        <v>860</v>
      </c>
      <c r="L2699" s="1" t="s">
        <v>2892</v>
      </c>
      <c r="M2699" s="1"/>
      <c r="N2699" s="1"/>
      <c r="O2699" s="1"/>
      <c r="P2699" s="40">
        <v>400.1862828784661</v>
      </c>
      <c r="Q2699" s="37" t="str">
        <f>IF(C2699="ForthPoint","ForthPoint",IF(D2699="Intercompany",_xlfn.XLOOKUP(E2699,'Dept Lookup'!B:B,'Dept Lookup'!A:A),Modified!D2699))</f>
        <v>Data Engineering</v>
      </c>
      <c r="R2699" t="str">
        <f t="shared" si="214"/>
        <v>Roku</v>
      </c>
      <c r="S2699" s="1" t="s">
        <v>707</v>
      </c>
      <c r="T2699">
        <f t="shared" si="215"/>
        <v>0</v>
      </c>
      <c r="U2699" s="25" t="str">
        <f>IF(K2699&gt;0,K2699,_xlfn.XLOOKUP(M2699,'Client Lookup'!L:L,'Client Lookup'!N:N))</f>
        <v>25138</v>
      </c>
      <c r="V2699" t="str">
        <f>_xlfn.XLOOKUP(_xlfn.NUMBERVALUE(U2699),'Project Lookup'!X:X,'Project Lookup'!B:B)</f>
        <v>SOW#1 2024 - DE &amp; BI Team</v>
      </c>
      <c r="X2699" t="str">
        <f t="shared" si="216"/>
        <v>459 Roku Inc. : 966 SOW#1 2024 - DE &amp; BI Team</v>
      </c>
      <c r="Y2699" t="str">
        <f t="shared" si="217"/>
        <v>459 Roku Inc.</v>
      </c>
      <c r="Z2699" t="str">
        <f t="shared" si="213"/>
        <v>459 Roku Inc.</v>
      </c>
      <c r="AA2699" t="str">
        <f>_xlfn.XLOOKUP(Z2699,'Client Lookup'!A:A,'Client Lookup'!C:C)</f>
        <v>Roku</v>
      </c>
      <c r="AC2699" t="e">
        <f>_xlfn.XLOOKUP(K2699,'Results vs Forecast'!K:K,'Results vs Forecast'!K:K)</f>
        <v>#N/A</v>
      </c>
    </row>
    <row r="2700" spans="1:29" hidden="1">
      <c r="A2700" s="39"/>
      <c r="B2700" s="1" t="s">
        <v>700</v>
      </c>
      <c r="C2700" s="1" t="s">
        <v>1439</v>
      </c>
      <c r="D2700" s="1" t="s">
        <v>17</v>
      </c>
      <c r="E2700" s="1" t="s">
        <v>17</v>
      </c>
      <c r="F2700" s="2">
        <v>45535</v>
      </c>
      <c r="G2700" s="2">
        <v>45505</v>
      </c>
      <c r="H2700" s="1" t="s">
        <v>2138</v>
      </c>
      <c r="I2700" s="1" t="s">
        <v>2139</v>
      </c>
      <c r="J2700" s="1" t="s">
        <v>277</v>
      </c>
      <c r="K2700" s="1"/>
      <c r="L2700" s="1"/>
      <c r="M2700" s="1" t="s">
        <v>1696</v>
      </c>
      <c r="N2700" s="1"/>
      <c r="O2700" s="1" t="s">
        <v>6649</v>
      </c>
      <c r="P2700" s="40">
        <v>-16583.735409980247</v>
      </c>
      <c r="Q2700" s="41" t="s">
        <v>486</v>
      </c>
      <c r="R2700" t="str">
        <f t="shared" si="214"/>
        <v>British Telecom</v>
      </c>
      <c r="S2700" s="1" t="s">
        <v>39</v>
      </c>
      <c r="T2700" t="str">
        <f t="shared" si="215"/>
        <v>ICC 1151 ICC in Forth Point Represents FutureproofAI : British Telecom - Technical BA - Rhiannon</v>
      </c>
      <c r="U2700" s="25" t="str">
        <f>IF(K2700&gt;0,K2700,_xlfn.XLOOKUP(M2700,'Client Lookup'!L:L,'Client Lookup'!N:N))</f>
        <v>28150</v>
      </c>
      <c r="V2700" t="str">
        <f>_xlfn.XLOOKUP(_xlfn.NUMBERVALUE(U2700),'Project Lookup'!X:X,'Project Lookup'!B:B)</f>
        <v>British Telecom - Technical BA - Rhiannon</v>
      </c>
      <c r="X2700" t="str">
        <f t="shared" si="216"/>
        <v>ICC 1151 ICC in Forth Point Represents FutureproofAI : British Telecom - Technical BA - Rhiannon</v>
      </c>
      <c r="Y2700" t="str">
        <f t="shared" si="217"/>
        <v>ICC 1151 ICC in Forth Point Represents FutureproofAI</v>
      </c>
      <c r="Z2700" t="str">
        <f t="shared" si="213"/>
        <v>1151 ICC in Forth Point Represents FutureproofAI</v>
      </c>
      <c r="AA2700" t="str">
        <f>_xlfn.XLOOKUP(Z2700,'Client Lookup'!A:A,'Client Lookup'!C:C)</f>
        <v>British Telecom</v>
      </c>
      <c r="AC2700" t="e">
        <f>_xlfn.XLOOKUP(K2700,'Results vs Forecast'!K:K,'Results vs Forecast'!K:K)</f>
        <v>#N/A</v>
      </c>
    </row>
    <row r="2701" spans="1:29" hidden="1">
      <c r="A2701" s="39"/>
      <c r="B2701" s="1" t="s">
        <v>700</v>
      </c>
      <c r="C2701" s="1" t="s">
        <v>1370</v>
      </c>
      <c r="D2701" s="1" t="s">
        <v>17</v>
      </c>
      <c r="E2701" s="1" t="s">
        <v>17</v>
      </c>
      <c r="F2701" s="2">
        <v>45535</v>
      </c>
      <c r="G2701" s="2">
        <v>45505</v>
      </c>
      <c r="H2701" s="1" t="s">
        <v>6650</v>
      </c>
      <c r="I2701" s="1" t="s">
        <v>6651</v>
      </c>
      <c r="J2701" s="1" t="s">
        <v>535</v>
      </c>
      <c r="K2701" s="1" t="s">
        <v>791</v>
      </c>
      <c r="L2701" s="1" t="s">
        <v>4898</v>
      </c>
      <c r="M2701" s="1"/>
      <c r="N2701" s="1"/>
      <c r="O2701" s="1"/>
      <c r="P2701" s="40">
        <v>544.25334471471388</v>
      </c>
      <c r="Q2701" s="37" t="str">
        <f>IF(C2701="ForthPoint","ForthPoint",IF(D2701="Intercompany",_xlfn.XLOOKUP(E2701,'Dept Lookup'!B:B,'Dept Lookup'!A:A),Modified!D2701))</f>
        <v>Data Engineering</v>
      </c>
      <c r="R2701" t="str">
        <f t="shared" si="214"/>
        <v>Globalization Partners</v>
      </c>
      <c r="S2701" s="1" t="s">
        <v>707</v>
      </c>
      <c r="T2701">
        <f t="shared" si="215"/>
        <v>0</v>
      </c>
      <c r="U2701" s="25" t="str">
        <f>IF(K2701&gt;0,K2701,_xlfn.XLOOKUP(M2701,'Client Lookup'!L:L,'Client Lookup'!N:N))</f>
        <v>25866</v>
      </c>
      <c r="V2701" t="str">
        <f>_xlfn.XLOOKUP(_xlfn.NUMBERVALUE(U2701),'Project Lookup'!X:X,'Project Lookup'!B:B)</f>
        <v>GP SOW #33</v>
      </c>
      <c r="X2701" t="str">
        <f t="shared" si="216"/>
        <v>460 Globalization Partners Inc. : 1028 GP SOW #33</v>
      </c>
      <c r="Y2701" t="str">
        <f t="shared" si="217"/>
        <v>460 Globalization Partners Inc.</v>
      </c>
      <c r="Z2701" t="str">
        <f t="shared" si="213"/>
        <v>460 Globalization Partners Inc.</v>
      </c>
      <c r="AA2701" t="str">
        <f>_xlfn.XLOOKUP(Z2701,'Client Lookup'!A:A,'Client Lookup'!C:C)</f>
        <v>Globalization Partners</v>
      </c>
      <c r="AC2701" t="e">
        <f>_xlfn.XLOOKUP(K2701,'Results vs Forecast'!K:K,'Results vs Forecast'!K:K)</f>
        <v>#N/A</v>
      </c>
    </row>
    <row r="2702" spans="1:29" hidden="1">
      <c r="A2702" s="39"/>
      <c r="B2702" s="1" t="s">
        <v>700</v>
      </c>
      <c r="C2702" s="1" t="s">
        <v>1370</v>
      </c>
      <c r="D2702" s="1" t="s">
        <v>17</v>
      </c>
      <c r="E2702" s="1" t="s">
        <v>17</v>
      </c>
      <c r="F2702" s="2">
        <v>45535</v>
      </c>
      <c r="G2702" s="2">
        <v>45505</v>
      </c>
      <c r="H2702" s="1" t="s">
        <v>6652</v>
      </c>
      <c r="I2702" s="1" t="s">
        <v>6653</v>
      </c>
      <c r="J2702" s="1" t="s">
        <v>617</v>
      </c>
      <c r="K2702" s="1" t="s">
        <v>860</v>
      </c>
      <c r="L2702" s="1" t="s">
        <v>2892</v>
      </c>
      <c r="M2702" s="1"/>
      <c r="N2702" s="1"/>
      <c r="O2702" s="1"/>
      <c r="P2702" s="40">
        <v>360.16765459061952</v>
      </c>
      <c r="Q2702" s="37" t="str">
        <f>IF(C2702="ForthPoint","ForthPoint",IF(D2702="Intercompany",_xlfn.XLOOKUP(E2702,'Dept Lookup'!B:B,'Dept Lookup'!A:A),Modified!D2702))</f>
        <v>Data Engineering</v>
      </c>
      <c r="R2702" t="str">
        <f t="shared" si="214"/>
        <v>Roku</v>
      </c>
      <c r="S2702" s="1" t="s">
        <v>707</v>
      </c>
      <c r="T2702">
        <f t="shared" si="215"/>
        <v>0</v>
      </c>
      <c r="U2702" s="25" t="str">
        <f>IF(K2702&gt;0,K2702,_xlfn.XLOOKUP(M2702,'Client Lookup'!L:L,'Client Lookup'!N:N))</f>
        <v>25138</v>
      </c>
      <c r="V2702" t="str">
        <f>_xlfn.XLOOKUP(_xlfn.NUMBERVALUE(U2702),'Project Lookup'!X:X,'Project Lookup'!B:B)</f>
        <v>SOW#1 2024 - DE &amp; BI Team</v>
      </c>
      <c r="X2702" t="str">
        <f t="shared" si="216"/>
        <v>459 Roku Inc. : 966 SOW#1 2024 - DE &amp; BI Team</v>
      </c>
      <c r="Y2702" t="str">
        <f t="shared" si="217"/>
        <v>459 Roku Inc.</v>
      </c>
      <c r="Z2702" t="str">
        <f t="shared" si="213"/>
        <v>459 Roku Inc.</v>
      </c>
      <c r="AA2702" t="str">
        <f>_xlfn.XLOOKUP(Z2702,'Client Lookup'!A:A,'Client Lookup'!C:C)</f>
        <v>Roku</v>
      </c>
      <c r="AC2702" t="e">
        <f>_xlfn.XLOOKUP(K2702,'Results vs Forecast'!K:K,'Results vs Forecast'!K:K)</f>
        <v>#N/A</v>
      </c>
    </row>
    <row r="2703" spans="1:29" hidden="1">
      <c r="A2703" s="39"/>
      <c r="B2703" s="1" t="s">
        <v>700</v>
      </c>
      <c r="C2703" s="1" t="s">
        <v>1370</v>
      </c>
      <c r="D2703" s="1" t="s">
        <v>17</v>
      </c>
      <c r="E2703" s="1" t="s">
        <v>17</v>
      </c>
      <c r="F2703" s="2">
        <v>45535</v>
      </c>
      <c r="G2703" s="2">
        <v>45505</v>
      </c>
      <c r="H2703" s="1" t="s">
        <v>6654</v>
      </c>
      <c r="I2703" s="1" t="s">
        <v>6655</v>
      </c>
      <c r="J2703" s="1" t="s">
        <v>617</v>
      </c>
      <c r="K2703" s="1" t="s">
        <v>860</v>
      </c>
      <c r="L2703" s="1" t="s">
        <v>2892</v>
      </c>
      <c r="M2703" s="1"/>
      <c r="N2703" s="1"/>
      <c r="O2703" s="1"/>
      <c r="P2703" s="40">
        <v>464.21608813902071</v>
      </c>
      <c r="Q2703" s="37" t="str">
        <f>IF(C2703="ForthPoint","ForthPoint",IF(D2703="Intercompany",_xlfn.XLOOKUP(E2703,'Dept Lookup'!B:B,'Dept Lookup'!A:A),Modified!D2703))</f>
        <v>Data Engineering</v>
      </c>
      <c r="R2703" t="str">
        <f t="shared" si="214"/>
        <v>Roku</v>
      </c>
      <c r="S2703" s="1" t="s">
        <v>707</v>
      </c>
      <c r="T2703">
        <f t="shared" si="215"/>
        <v>0</v>
      </c>
      <c r="U2703" s="25" t="str">
        <f>IF(K2703&gt;0,K2703,_xlfn.XLOOKUP(M2703,'Client Lookup'!L:L,'Client Lookup'!N:N))</f>
        <v>25138</v>
      </c>
      <c r="V2703" t="str">
        <f>_xlfn.XLOOKUP(_xlfn.NUMBERVALUE(U2703),'Project Lookup'!X:X,'Project Lookup'!B:B)</f>
        <v>SOW#1 2024 - DE &amp; BI Team</v>
      </c>
      <c r="X2703" t="str">
        <f t="shared" si="216"/>
        <v>459 Roku Inc. : 966 SOW#1 2024 - DE &amp; BI Team</v>
      </c>
      <c r="Y2703" t="str">
        <f t="shared" si="217"/>
        <v>459 Roku Inc.</v>
      </c>
      <c r="Z2703" t="str">
        <f t="shared" si="213"/>
        <v>459 Roku Inc.</v>
      </c>
      <c r="AA2703" t="str">
        <f>_xlfn.XLOOKUP(Z2703,'Client Lookup'!A:A,'Client Lookup'!C:C)</f>
        <v>Roku</v>
      </c>
      <c r="AC2703" t="e">
        <f>_xlfn.XLOOKUP(K2703,'Results vs Forecast'!K:K,'Results vs Forecast'!K:K)</f>
        <v>#N/A</v>
      </c>
    </row>
    <row r="2704" spans="1:29" hidden="1">
      <c r="A2704" s="39"/>
      <c r="B2704" s="1" t="s">
        <v>700</v>
      </c>
      <c r="C2704" s="1" t="s">
        <v>1370</v>
      </c>
      <c r="D2704" s="1" t="s">
        <v>17</v>
      </c>
      <c r="E2704" s="1" t="s">
        <v>17</v>
      </c>
      <c r="F2704" s="2">
        <v>45535</v>
      </c>
      <c r="G2704" s="2">
        <v>45505</v>
      </c>
      <c r="H2704" s="1" t="s">
        <v>6656</v>
      </c>
      <c r="I2704" s="1" t="s">
        <v>6657</v>
      </c>
      <c r="J2704" s="1" t="s">
        <v>593</v>
      </c>
      <c r="K2704" s="1" t="s">
        <v>842</v>
      </c>
      <c r="L2704" s="1" t="s">
        <v>1809</v>
      </c>
      <c r="M2704" s="1"/>
      <c r="N2704" s="1"/>
      <c r="O2704" s="1"/>
      <c r="P2704" s="40">
        <v>416.19373419360477</v>
      </c>
      <c r="Q2704" s="37" t="str">
        <f>IF(C2704="ForthPoint","ForthPoint",IF(D2704="Intercompany",_xlfn.XLOOKUP(E2704,'Dept Lookup'!B:B,'Dept Lookup'!A:A),Modified!D2704))</f>
        <v>Data Engineering</v>
      </c>
      <c r="R2704" t="str">
        <f t="shared" si="214"/>
        <v>MasterCard</v>
      </c>
      <c r="S2704" s="1" t="s">
        <v>707</v>
      </c>
      <c r="T2704">
        <f t="shared" si="215"/>
        <v>0</v>
      </c>
      <c r="U2704" s="25" t="str">
        <f>IF(K2704&gt;0,K2704,_xlfn.XLOOKUP(M2704,'Client Lookup'!L:L,'Client Lookup'!N:N))</f>
        <v>25146</v>
      </c>
      <c r="V2704" t="str">
        <f>_xlfn.XLOOKUP(_xlfn.NUMBERVALUE(U2704),'Project Lookup'!X:X,'Project Lookup'!B:B)</f>
        <v>Mastercard SOW #6</v>
      </c>
      <c r="X2704" t="str">
        <f t="shared" si="216"/>
        <v>461 Session M Inc. : 974 Mastercard SOW #6</v>
      </c>
      <c r="Y2704" t="str">
        <f t="shared" si="217"/>
        <v>461 Session M Inc.</v>
      </c>
      <c r="Z2704" t="str">
        <f t="shared" si="213"/>
        <v>461 Session M Inc.</v>
      </c>
      <c r="AA2704" t="str">
        <f>_xlfn.XLOOKUP(Z2704,'Client Lookup'!A:A,'Client Lookup'!C:C)</f>
        <v>MasterCard</v>
      </c>
      <c r="AC2704" t="e">
        <f>_xlfn.XLOOKUP(K2704,'Results vs Forecast'!K:K,'Results vs Forecast'!K:K)</f>
        <v>#N/A</v>
      </c>
    </row>
    <row r="2705" spans="1:29" hidden="1">
      <c r="A2705" s="39"/>
      <c r="B2705" s="1" t="s">
        <v>700</v>
      </c>
      <c r="C2705" s="1" t="s">
        <v>1370</v>
      </c>
      <c r="D2705" s="1" t="s">
        <v>17</v>
      </c>
      <c r="E2705" s="1" t="s">
        <v>17</v>
      </c>
      <c r="F2705" s="2">
        <v>45535</v>
      </c>
      <c r="G2705" s="2">
        <v>45505</v>
      </c>
      <c r="H2705" s="1" t="s">
        <v>6658</v>
      </c>
      <c r="I2705" s="1" t="s">
        <v>6659</v>
      </c>
      <c r="J2705" s="1" t="s">
        <v>818</v>
      </c>
      <c r="K2705" s="1" t="s">
        <v>796</v>
      </c>
      <c r="L2705" s="1" t="s">
        <v>3346</v>
      </c>
      <c r="M2705" s="1"/>
      <c r="N2705" s="1"/>
      <c r="O2705" s="1"/>
      <c r="P2705" s="40">
        <v>520.2421677420059</v>
      </c>
      <c r="Q2705" s="37" t="str">
        <f>IF(C2705="ForthPoint","ForthPoint",IF(D2705="Intercompany",_xlfn.XLOOKUP(E2705,'Dept Lookup'!B:B,'Dept Lookup'!A:A),Modified!D2705))</f>
        <v>Data Engineering</v>
      </c>
      <c r="R2705" t="str">
        <f t="shared" si="214"/>
        <v>Globalization Partners</v>
      </c>
      <c r="S2705" s="1" t="s">
        <v>707</v>
      </c>
      <c r="T2705">
        <f t="shared" si="215"/>
        <v>0</v>
      </c>
      <c r="U2705" s="25" t="str">
        <f>IF(K2705&gt;0,K2705,_xlfn.XLOOKUP(M2705,'Client Lookup'!L:L,'Client Lookup'!N:N))</f>
        <v>36410</v>
      </c>
      <c r="V2705" t="str">
        <f>_xlfn.XLOOKUP(_xlfn.NUMBERVALUE(U2705),'Project Lookup'!X:X,'Project Lookup'!B:B)</f>
        <v>Globalization Partners SOW #40 - Data Engineering Team Renewal</v>
      </c>
      <c r="X2705" t="str">
        <f t="shared" si="216"/>
        <v>460 Globalization Partners Inc. : 1367 Globalization Partners SOW #40 - Data Engineering Team Renewal</v>
      </c>
      <c r="Y2705" t="str">
        <f t="shared" si="217"/>
        <v>460 Globalization Partners Inc.</v>
      </c>
      <c r="Z2705" t="str">
        <f t="shared" si="213"/>
        <v>460 Globalization Partners Inc.</v>
      </c>
      <c r="AA2705" t="str">
        <f>_xlfn.XLOOKUP(Z2705,'Client Lookup'!A:A,'Client Lookup'!C:C)</f>
        <v>Globalization Partners</v>
      </c>
      <c r="AC2705" t="e">
        <f>_xlfn.XLOOKUP(K2705,'Results vs Forecast'!K:K,'Results vs Forecast'!K:K)</f>
        <v>#N/A</v>
      </c>
    </row>
    <row r="2706" spans="1:29" hidden="1">
      <c r="A2706" s="39"/>
      <c r="B2706" s="1" t="s">
        <v>700</v>
      </c>
      <c r="C2706" s="1" t="s">
        <v>1370</v>
      </c>
      <c r="D2706" s="1" t="s">
        <v>17</v>
      </c>
      <c r="E2706" s="1" t="s">
        <v>17</v>
      </c>
      <c r="F2706" s="2">
        <v>45535</v>
      </c>
      <c r="G2706" s="2">
        <v>45505</v>
      </c>
      <c r="H2706" s="1" t="s">
        <v>6660</v>
      </c>
      <c r="I2706" s="1" t="s">
        <v>6661</v>
      </c>
      <c r="J2706" s="1" t="s">
        <v>820</v>
      </c>
      <c r="K2706" s="1" t="s">
        <v>800</v>
      </c>
      <c r="L2706" s="1" t="s">
        <v>3718</v>
      </c>
      <c r="M2706" s="1"/>
      <c r="N2706" s="1"/>
      <c r="O2706" s="1"/>
      <c r="P2706" s="40">
        <v>700.32599503731569</v>
      </c>
      <c r="Q2706" s="37" t="str">
        <f>IF(C2706="ForthPoint","ForthPoint",IF(D2706="Intercompany",_xlfn.XLOOKUP(E2706,'Dept Lookup'!B:B,'Dept Lookup'!A:A),Modified!D2706))</f>
        <v>Data Engineering</v>
      </c>
      <c r="R2706" t="str">
        <f t="shared" si="214"/>
        <v>Globalization Partners</v>
      </c>
      <c r="S2706" s="1" t="s">
        <v>707</v>
      </c>
      <c r="T2706">
        <f t="shared" si="215"/>
        <v>0</v>
      </c>
      <c r="U2706" s="25" t="str">
        <f>IF(K2706&gt;0,K2706,_xlfn.XLOOKUP(M2706,'Client Lookup'!L:L,'Client Lookup'!N:N))</f>
        <v>36411</v>
      </c>
      <c r="V2706" t="str">
        <f>_xlfn.XLOOKUP(_xlfn.NUMBERVALUE(U2706),'Project Lookup'!X:X,'Project Lookup'!B:B)</f>
        <v>Globalization Partners SOW #42 - Data Engineering Team Renewal</v>
      </c>
      <c r="X2706" t="str">
        <f t="shared" si="216"/>
        <v>460 Globalization Partners Inc. : 1368 Globalization Partners SOW #42 - Data Engineering Team Renewal</v>
      </c>
      <c r="Y2706" t="str">
        <f t="shared" si="217"/>
        <v>460 Globalization Partners Inc.</v>
      </c>
      <c r="Z2706" t="str">
        <f t="shared" si="213"/>
        <v>460 Globalization Partners Inc.</v>
      </c>
      <c r="AA2706" t="str">
        <f>_xlfn.XLOOKUP(Z2706,'Client Lookup'!A:A,'Client Lookup'!C:C)</f>
        <v>Globalization Partners</v>
      </c>
      <c r="AC2706" t="e">
        <f>_xlfn.XLOOKUP(K2706,'Results vs Forecast'!K:K,'Results vs Forecast'!K:K)</f>
        <v>#N/A</v>
      </c>
    </row>
    <row r="2707" spans="1:29" hidden="1">
      <c r="A2707" s="39"/>
      <c r="B2707" s="1" t="s">
        <v>700</v>
      </c>
      <c r="C2707" s="1" t="s">
        <v>701</v>
      </c>
      <c r="D2707" s="1" t="s">
        <v>17</v>
      </c>
      <c r="E2707" s="1" t="s">
        <v>17</v>
      </c>
      <c r="F2707" s="2">
        <v>45535</v>
      </c>
      <c r="G2707" s="2">
        <v>45505</v>
      </c>
      <c r="H2707" s="1" t="s">
        <v>1844</v>
      </c>
      <c r="I2707" s="1" t="s">
        <v>1845</v>
      </c>
      <c r="J2707" s="1" t="s">
        <v>277</v>
      </c>
      <c r="K2707" s="1"/>
      <c r="L2707" s="1"/>
      <c r="M2707" s="1" t="s">
        <v>1702</v>
      </c>
      <c r="N2707" s="1"/>
      <c r="O2707" s="1" t="s">
        <v>6662</v>
      </c>
      <c r="P2707" s="40">
        <v>-26692.43</v>
      </c>
      <c r="Q2707" s="37" t="str">
        <f>IF(C2707="ForthPoint","ForthPoint",IF(D2707="Intercompany",_xlfn.XLOOKUP(E2707,'Dept Lookup'!B:B,'Dept Lookup'!A:A),Modified!D2707))</f>
        <v>Data Engineering</v>
      </c>
      <c r="R2707" t="str">
        <f t="shared" si="214"/>
        <v>Know Your Cross</v>
      </c>
      <c r="S2707" s="1" t="s">
        <v>707</v>
      </c>
      <c r="T2707" t="str">
        <f t="shared" si="215"/>
        <v>ICC 1077 Know Your Cross : Monthly retainer - 6 months engagement</v>
      </c>
      <c r="U2707" s="25" t="e">
        <f>IF(K2707&gt;0,K2707,_xlfn.XLOOKUP(M2707,'Client Lookup'!L:L,'Client Lookup'!N:N))</f>
        <v>#N/A</v>
      </c>
      <c r="V2707" t="e">
        <f>_xlfn.XLOOKUP(_xlfn.NUMBERVALUE(U2707),'Project Lookup'!X:X,'Project Lookup'!B:B)</f>
        <v>#N/A</v>
      </c>
      <c r="X2707" t="str">
        <f t="shared" si="216"/>
        <v>ICC 1077 Know Your Cross : Monthly retainer - 6 months engagement</v>
      </c>
      <c r="Y2707" t="str">
        <f t="shared" si="217"/>
        <v>ICC 1077 Know Your Cross</v>
      </c>
      <c r="Z2707" t="str">
        <f t="shared" si="213"/>
        <v>1077 Know Your Cross</v>
      </c>
      <c r="AA2707" t="str">
        <f>_xlfn.XLOOKUP(Z2707,'Client Lookup'!A:A,'Client Lookup'!C:C)</f>
        <v>Know Your Cross</v>
      </c>
      <c r="AC2707" t="e">
        <f>_xlfn.XLOOKUP(K2707,'Results vs Forecast'!K:K,'Results vs Forecast'!K:K)</f>
        <v>#N/A</v>
      </c>
    </row>
    <row r="2708" spans="1:29" hidden="1">
      <c r="A2708" s="39"/>
      <c r="B2708" s="1" t="s">
        <v>700</v>
      </c>
      <c r="C2708" s="1" t="s">
        <v>1370</v>
      </c>
      <c r="D2708" s="1" t="s">
        <v>17</v>
      </c>
      <c r="E2708" s="1" t="s">
        <v>17</v>
      </c>
      <c r="F2708" s="2">
        <v>45535</v>
      </c>
      <c r="G2708" s="2">
        <v>45505</v>
      </c>
      <c r="H2708" s="1" t="s">
        <v>6663</v>
      </c>
      <c r="I2708" s="1" t="s">
        <v>6664</v>
      </c>
      <c r="J2708" s="1" t="s">
        <v>620</v>
      </c>
      <c r="K2708" s="1" t="s">
        <v>862</v>
      </c>
      <c r="L2708" s="1" t="s">
        <v>3343</v>
      </c>
      <c r="M2708" s="1"/>
      <c r="N2708" s="1"/>
      <c r="O2708" s="1"/>
      <c r="P2708" s="40">
        <v>280.1303980149263</v>
      </c>
      <c r="Q2708" s="37" t="str">
        <f>IF(C2708="ForthPoint","ForthPoint",IF(D2708="Intercompany",_xlfn.XLOOKUP(E2708,'Dept Lookup'!B:B,'Dept Lookup'!A:A),Modified!D2708))</f>
        <v>Data Engineering</v>
      </c>
      <c r="R2708" t="str">
        <f t="shared" si="214"/>
        <v>Sincera</v>
      </c>
      <c r="S2708" s="1" t="s">
        <v>707</v>
      </c>
      <c r="T2708">
        <f t="shared" si="215"/>
        <v>0</v>
      </c>
      <c r="U2708" s="25" t="str">
        <f>IF(K2708&gt;0,K2708,_xlfn.XLOOKUP(M2708,'Client Lookup'!L:L,'Client Lookup'!N:N))</f>
        <v>28145</v>
      </c>
      <c r="V2708" t="str">
        <f>_xlfn.XLOOKUP(_xlfn.NUMBERVALUE(U2708),'Project Lookup'!X:X,'Project Lookup'!B:B)</f>
        <v>Sincera SOW 4 - DE Team</v>
      </c>
      <c r="X2708" t="str">
        <f t="shared" si="216"/>
        <v>465 Sincera Technologies LLC : 1146 Sincera SOW 4 - DE Team</v>
      </c>
      <c r="Y2708" t="str">
        <f t="shared" si="217"/>
        <v>465 Sincera Technologies LLC</v>
      </c>
      <c r="Z2708" t="str">
        <f t="shared" si="213"/>
        <v>465 Sincera Technologies LLC</v>
      </c>
      <c r="AA2708" t="str">
        <f>_xlfn.XLOOKUP(Z2708,'Client Lookup'!A:A,'Client Lookup'!C:C)</f>
        <v>Sincera</v>
      </c>
      <c r="AC2708" t="e">
        <f>_xlfn.XLOOKUP(K2708,'Results vs Forecast'!K:K,'Results vs Forecast'!K:K)</f>
        <v>#N/A</v>
      </c>
    </row>
    <row r="2709" spans="1:29" hidden="1">
      <c r="A2709" s="39"/>
      <c r="B2709" s="1" t="s">
        <v>700</v>
      </c>
      <c r="C2709" s="1" t="s">
        <v>1370</v>
      </c>
      <c r="D2709" s="1" t="s">
        <v>17</v>
      </c>
      <c r="E2709" s="1" t="s">
        <v>17</v>
      </c>
      <c r="F2709" s="2">
        <v>45535</v>
      </c>
      <c r="G2709" s="2">
        <v>45505</v>
      </c>
      <c r="H2709" s="1" t="s">
        <v>6665</v>
      </c>
      <c r="I2709" s="1" t="s">
        <v>6666</v>
      </c>
      <c r="J2709" s="1" t="s">
        <v>613</v>
      </c>
      <c r="K2709" s="1" t="s">
        <v>854</v>
      </c>
      <c r="L2709" s="1"/>
      <c r="M2709" s="1"/>
      <c r="N2709" s="1"/>
      <c r="O2709" s="1"/>
      <c r="P2709" s="40">
        <v>312.14530064520358</v>
      </c>
      <c r="Q2709" s="37" t="str">
        <f>IF(C2709="ForthPoint","ForthPoint",IF(D2709="Intercompany",_xlfn.XLOOKUP(E2709,'Dept Lookup'!B:B,'Dept Lookup'!A:A),Modified!D2709))</f>
        <v>Data Engineering</v>
      </c>
      <c r="R2709" t="str">
        <f t="shared" si="214"/>
        <v>Pixability</v>
      </c>
      <c r="S2709" s="1" t="s">
        <v>707</v>
      </c>
      <c r="T2709">
        <f t="shared" si="215"/>
        <v>0</v>
      </c>
      <c r="U2709" s="25" t="str">
        <f>IF(K2709&gt;0,K2709,_xlfn.XLOOKUP(M2709,'Client Lookup'!L:L,'Client Lookup'!N:N))</f>
        <v>25155</v>
      </c>
      <c r="V2709" t="str">
        <f>_xlfn.XLOOKUP(_xlfn.NUMBERVALUE(U2709),'Project Lookup'!X:X,'Project Lookup'!B:B)</f>
        <v>Pixability SOW#3</v>
      </c>
      <c r="X2709" t="str">
        <f t="shared" si="216"/>
        <v>466 Pixability Inc. : 983 Pixability SOW#3</v>
      </c>
      <c r="Y2709" t="str">
        <f t="shared" si="217"/>
        <v>466 Pixability Inc.</v>
      </c>
      <c r="Z2709" t="str">
        <f t="shared" si="213"/>
        <v>466 Pixability Inc.</v>
      </c>
      <c r="AA2709" t="str">
        <f>_xlfn.XLOOKUP(Z2709,'Client Lookup'!A:A,'Client Lookup'!C:C)</f>
        <v>Pixability</v>
      </c>
      <c r="AC2709" t="e">
        <f>_xlfn.XLOOKUP(K2709,'Results vs Forecast'!K:K,'Results vs Forecast'!K:K)</f>
        <v>#N/A</v>
      </c>
    </row>
    <row r="2710" spans="1:29" hidden="1">
      <c r="A2710" s="39"/>
      <c r="B2710" s="1" t="s">
        <v>700</v>
      </c>
      <c r="C2710" s="1" t="s">
        <v>701</v>
      </c>
      <c r="D2710" s="1" t="s">
        <v>17</v>
      </c>
      <c r="E2710" s="1" t="s">
        <v>17</v>
      </c>
      <c r="F2710" s="2">
        <v>45535</v>
      </c>
      <c r="G2710" s="2">
        <v>45505</v>
      </c>
      <c r="H2710" s="1" t="s">
        <v>6667</v>
      </c>
      <c r="I2710" s="1" t="s">
        <v>6668</v>
      </c>
      <c r="J2710" s="1" t="s">
        <v>666</v>
      </c>
      <c r="K2710" s="1" t="s">
        <v>917</v>
      </c>
      <c r="L2710" s="1" t="s">
        <v>1865</v>
      </c>
      <c r="M2710" s="1"/>
      <c r="N2710" s="1"/>
      <c r="O2710" s="1"/>
      <c r="P2710" s="40">
        <v>817.82</v>
      </c>
      <c r="Q2710" s="37" t="str">
        <f>IF(C2710="ForthPoint","ForthPoint",IF(D2710="Intercompany",_xlfn.XLOOKUP(E2710,'Dept Lookup'!B:B,'Dept Lookup'!A:A),Modified!D2710))</f>
        <v>Data Engineering</v>
      </c>
      <c r="R2710" t="str">
        <f t="shared" si="214"/>
        <v>Visa</v>
      </c>
      <c r="S2710" s="1" t="s">
        <v>707</v>
      </c>
      <c r="T2710">
        <f t="shared" si="215"/>
        <v>0</v>
      </c>
      <c r="U2710" s="25" t="str">
        <f>IF(K2710&gt;0,K2710,_xlfn.XLOOKUP(M2710,'Client Lookup'!L:L,'Client Lookup'!N:N))</f>
        <v>31318</v>
      </c>
      <c r="V2710" t="str">
        <f>_xlfn.XLOOKUP(_xlfn.NUMBERVALUE(U2710),'Project Lookup'!X:X,'Project Lookup'!B:B)</f>
        <v>NextGen Solutions</v>
      </c>
      <c r="X2710" t="str">
        <f t="shared" si="216"/>
        <v>11 Visa : 1246 NextGen Solutions</v>
      </c>
      <c r="Y2710" t="str">
        <f t="shared" si="217"/>
        <v>11 Visa</v>
      </c>
      <c r="Z2710" t="str">
        <f t="shared" si="213"/>
        <v>11 Visa</v>
      </c>
      <c r="AA2710" t="str">
        <f>_xlfn.XLOOKUP(Z2710,'Client Lookup'!A:A,'Client Lookup'!C:C)</f>
        <v>Visa</v>
      </c>
      <c r="AC2710" t="e">
        <f>_xlfn.XLOOKUP(K2710,'Results vs Forecast'!K:K,'Results vs Forecast'!K:K)</f>
        <v>#N/A</v>
      </c>
    </row>
    <row r="2711" spans="1:29" hidden="1">
      <c r="A2711" s="39"/>
      <c r="B2711" s="1" t="s">
        <v>700</v>
      </c>
      <c r="C2711" s="1" t="s">
        <v>1370</v>
      </c>
      <c r="D2711" s="1" t="s">
        <v>17</v>
      </c>
      <c r="E2711" s="1" t="s">
        <v>17</v>
      </c>
      <c r="F2711" s="2">
        <v>45535</v>
      </c>
      <c r="G2711" s="2">
        <v>45505</v>
      </c>
      <c r="H2711" s="1" t="s">
        <v>6669</v>
      </c>
      <c r="I2711" s="1" t="s">
        <v>6670</v>
      </c>
      <c r="J2711" s="1" t="s">
        <v>617</v>
      </c>
      <c r="K2711" s="1" t="s">
        <v>860</v>
      </c>
      <c r="L2711" s="1" t="s">
        <v>2892</v>
      </c>
      <c r="M2711" s="1"/>
      <c r="N2711" s="1"/>
      <c r="O2711" s="1"/>
      <c r="P2711" s="40">
        <v>360.16765459061952</v>
      </c>
      <c r="Q2711" s="37" t="str">
        <f>IF(C2711="ForthPoint","ForthPoint",IF(D2711="Intercompany",_xlfn.XLOOKUP(E2711,'Dept Lookup'!B:B,'Dept Lookup'!A:A),Modified!D2711))</f>
        <v>Data Engineering</v>
      </c>
      <c r="R2711" t="str">
        <f t="shared" si="214"/>
        <v>Roku</v>
      </c>
      <c r="S2711" s="1" t="s">
        <v>707</v>
      </c>
      <c r="T2711">
        <f t="shared" si="215"/>
        <v>0</v>
      </c>
      <c r="U2711" s="25" t="str">
        <f>IF(K2711&gt;0,K2711,_xlfn.XLOOKUP(M2711,'Client Lookup'!L:L,'Client Lookup'!N:N))</f>
        <v>25138</v>
      </c>
      <c r="V2711" t="str">
        <f>_xlfn.XLOOKUP(_xlfn.NUMBERVALUE(U2711),'Project Lookup'!X:X,'Project Lookup'!B:B)</f>
        <v>SOW#1 2024 - DE &amp; BI Team</v>
      </c>
      <c r="X2711" t="str">
        <f t="shared" si="216"/>
        <v>459 Roku Inc. : 966 SOW#1 2024 - DE &amp; BI Team</v>
      </c>
      <c r="Y2711" t="str">
        <f t="shared" si="217"/>
        <v>459 Roku Inc.</v>
      </c>
      <c r="Z2711" t="str">
        <f t="shared" si="213"/>
        <v>459 Roku Inc.</v>
      </c>
      <c r="AA2711" t="str">
        <f>_xlfn.XLOOKUP(Z2711,'Client Lookup'!A:A,'Client Lookup'!C:C)</f>
        <v>Roku</v>
      </c>
      <c r="AC2711" t="e">
        <f>_xlfn.XLOOKUP(K2711,'Results vs Forecast'!K:K,'Results vs Forecast'!K:K)</f>
        <v>#N/A</v>
      </c>
    </row>
    <row r="2712" spans="1:29" hidden="1">
      <c r="A2712" s="39"/>
      <c r="B2712" s="1" t="s">
        <v>700</v>
      </c>
      <c r="C2712" s="1" t="s">
        <v>1370</v>
      </c>
      <c r="D2712" s="1" t="s">
        <v>17</v>
      </c>
      <c r="E2712" s="1" t="s">
        <v>17</v>
      </c>
      <c r="F2712" s="2">
        <v>45535</v>
      </c>
      <c r="G2712" s="2">
        <v>45505</v>
      </c>
      <c r="H2712" s="1" t="s">
        <v>6671</v>
      </c>
      <c r="I2712" s="1" t="s">
        <v>6672</v>
      </c>
      <c r="J2712" s="1" t="s">
        <v>617</v>
      </c>
      <c r="K2712" s="1" t="s">
        <v>860</v>
      </c>
      <c r="L2712" s="1" t="s">
        <v>2892</v>
      </c>
      <c r="M2712" s="1"/>
      <c r="N2712" s="1"/>
      <c r="O2712" s="1"/>
      <c r="P2712" s="40">
        <v>464.21608813902071</v>
      </c>
      <c r="Q2712" s="37" t="str">
        <f>IF(C2712="ForthPoint","ForthPoint",IF(D2712="Intercompany",_xlfn.XLOOKUP(E2712,'Dept Lookup'!B:B,'Dept Lookup'!A:A),Modified!D2712))</f>
        <v>Data Engineering</v>
      </c>
      <c r="R2712" t="str">
        <f t="shared" si="214"/>
        <v>Roku</v>
      </c>
      <c r="S2712" s="1" t="s">
        <v>707</v>
      </c>
      <c r="T2712">
        <f t="shared" si="215"/>
        <v>0</v>
      </c>
      <c r="U2712" s="25" t="str">
        <f>IF(K2712&gt;0,K2712,_xlfn.XLOOKUP(M2712,'Client Lookup'!L:L,'Client Lookup'!N:N))</f>
        <v>25138</v>
      </c>
      <c r="V2712" t="str">
        <f>_xlfn.XLOOKUP(_xlfn.NUMBERVALUE(U2712),'Project Lookup'!X:X,'Project Lookup'!B:B)</f>
        <v>SOW#1 2024 - DE &amp; BI Team</v>
      </c>
      <c r="X2712" t="str">
        <f t="shared" si="216"/>
        <v>459 Roku Inc. : 966 SOW#1 2024 - DE &amp; BI Team</v>
      </c>
      <c r="Y2712" t="str">
        <f t="shared" si="217"/>
        <v>459 Roku Inc.</v>
      </c>
      <c r="Z2712" t="str">
        <f t="shared" ref="Z2712:Z2775" si="218">IF(LEFT(Y2712,3)="ICC",IFERROR(_xlfn.TEXTAFTER(Y2712,"ICC "),Y2712),Y2712)</f>
        <v>459 Roku Inc.</v>
      </c>
      <c r="AA2712" t="str">
        <f>_xlfn.XLOOKUP(Z2712,'Client Lookup'!A:A,'Client Lookup'!C:C)</f>
        <v>Roku</v>
      </c>
      <c r="AC2712" t="e">
        <f>_xlfn.XLOOKUP(K2712,'Results vs Forecast'!K:K,'Results vs Forecast'!K:K)</f>
        <v>#N/A</v>
      </c>
    </row>
    <row r="2713" spans="1:29" hidden="1">
      <c r="A2713" s="39"/>
      <c r="B2713" s="1" t="s">
        <v>700</v>
      </c>
      <c r="C2713" s="1" t="s">
        <v>1390</v>
      </c>
      <c r="D2713" s="1" t="s">
        <v>17</v>
      </c>
      <c r="E2713" s="1" t="s">
        <v>17</v>
      </c>
      <c r="F2713" s="2">
        <v>45535</v>
      </c>
      <c r="G2713" s="2">
        <v>45505</v>
      </c>
      <c r="H2713" s="1" t="s">
        <v>6673</v>
      </c>
      <c r="I2713" s="1" t="s">
        <v>6674</v>
      </c>
      <c r="J2713" s="1" t="s">
        <v>3799</v>
      </c>
      <c r="K2713" s="1" t="s">
        <v>3800</v>
      </c>
      <c r="L2713" s="1"/>
      <c r="M2713" s="1"/>
      <c r="N2713" s="1"/>
      <c r="O2713" s="1"/>
      <c r="P2713" s="40">
        <v>1483.2875405691398</v>
      </c>
      <c r="Q2713" s="37" t="str">
        <f>IF(C2713="ForthPoint","ForthPoint",IF(D2713="Intercompany",_xlfn.XLOOKUP(E2713,'Dept Lookup'!B:B,'Dept Lookup'!A:A),Modified!D2713))</f>
        <v>ForthPoint</v>
      </c>
      <c r="R2713" s="11" t="s">
        <v>190</v>
      </c>
      <c r="S2713" s="1" t="s">
        <v>707</v>
      </c>
      <c r="T2713">
        <f t="shared" si="215"/>
        <v>0</v>
      </c>
      <c r="U2713" s="25" t="str">
        <f>IF(K2713&gt;0,K2713,_xlfn.XLOOKUP(M2713,'Client Lookup'!L:L,'Client Lookup'!N:N))</f>
        <v>36722</v>
      </c>
      <c r="V2713" t="str">
        <f>_xlfn.XLOOKUP(_xlfn.NUMBERVALUE(U2713),'Project Lookup'!X:X,'Project Lookup'!B:B)</f>
        <v>Wyndham - Guest Analytics Retainer</v>
      </c>
      <c r="X2713" t="str">
        <f t="shared" si="216"/>
        <v>402 ICC in Forth Point Represents Blend360 : 1378 Wyndham - Guest Analytics Retainer</v>
      </c>
      <c r="Y2713" t="str">
        <f t="shared" si="217"/>
        <v>402 ICC in Forth Point Represents Blend360</v>
      </c>
      <c r="Z2713" t="str">
        <f t="shared" si="218"/>
        <v>402 ICC in Forth Point Represents Blend360</v>
      </c>
      <c r="AA2713" s="11" t="s">
        <v>190</v>
      </c>
      <c r="AC2713" t="e">
        <f>_xlfn.XLOOKUP(K2713,'Results vs Forecast'!K:K,'Results vs Forecast'!K:K)</f>
        <v>#N/A</v>
      </c>
    </row>
    <row r="2714" spans="1:29" hidden="1">
      <c r="A2714" s="39"/>
      <c r="B2714" s="1" t="s">
        <v>700</v>
      </c>
      <c r="C2714" s="1" t="s">
        <v>1390</v>
      </c>
      <c r="D2714" s="1" t="s">
        <v>17</v>
      </c>
      <c r="E2714" s="1" t="s">
        <v>17</v>
      </c>
      <c r="F2714" s="2">
        <v>45535</v>
      </c>
      <c r="G2714" s="2">
        <v>45505</v>
      </c>
      <c r="H2714" s="1" t="s">
        <v>6675</v>
      </c>
      <c r="I2714" s="1" t="s">
        <v>6676</v>
      </c>
      <c r="J2714" s="1" t="s">
        <v>3799</v>
      </c>
      <c r="K2714" s="1" t="s">
        <v>3800</v>
      </c>
      <c r="L2714" s="1"/>
      <c r="M2714" s="1"/>
      <c r="N2714" s="1"/>
      <c r="O2714" s="1"/>
      <c r="P2714" s="40">
        <v>1483.2875405691398</v>
      </c>
      <c r="Q2714" s="37" t="str">
        <f>IF(C2714="ForthPoint","ForthPoint",IF(D2714="Intercompany",_xlfn.XLOOKUP(E2714,'Dept Lookup'!B:B,'Dept Lookup'!A:A),Modified!D2714))</f>
        <v>ForthPoint</v>
      </c>
      <c r="R2714" s="11" t="s">
        <v>190</v>
      </c>
      <c r="S2714" s="1" t="s">
        <v>707</v>
      </c>
      <c r="T2714">
        <f t="shared" si="215"/>
        <v>0</v>
      </c>
      <c r="U2714" s="25" t="str">
        <f>IF(K2714&gt;0,K2714,_xlfn.XLOOKUP(M2714,'Client Lookup'!L:L,'Client Lookup'!N:N))</f>
        <v>36722</v>
      </c>
      <c r="V2714" t="str">
        <f>_xlfn.XLOOKUP(_xlfn.NUMBERVALUE(U2714),'Project Lookup'!X:X,'Project Lookup'!B:B)</f>
        <v>Wyndham - Guest Analytics Retainer</v>
      </c>
      <c r="X2714" t="str">
        <f t="shared" si="216"/>
        <v>402 ICC in Forth Point Represents Blend360 : 1378 Wyndham - Guest Analytics Retainer</v>
      </c>
      <c r="Y2714" t="str">
        <f t="shared" si="217"/>
        <v>402 ICC in Forth Point Represents Blend360</v>
      </c>
      <c r="Z2714" t="str">
        <f t="shared" si="218"/>
        <v>402 ICC in Forth Point Represents Blend360</v>
      </c>
      <c r="AA2714" s="11" t="s">
        <v>190</v>
      </c>
      <c r="AC2714" t="e">
        <f>_xlfn.XLOOKUP(K2714,'Results vs Forecast'!K:K,'Results vs Forecast'!K:K)</f>
        <v>#N/A</v>
      </c>
    </row>
    <row r="2715" spans="1:29" hidden="1">
      <c r="A2715" s="39"/>
      <c r="B2715" s="1" t="s">
        <v>700</v>
      </c>
      <c r="C2715" s="1" t="s">
        <v>1390</v>
      </c>
      <c r="D2715" s="1" t="s">
        <v>17</v>
      </c>
      <c r="E2715" s="1" t="s">
        <v>17</v>
      </c>
      <c r="F2715" s="2">
        <v>45535</v>
      </c>
      <c r="G2715" s="2">
        <v>45505</v>
      </c>
      <c r="H2715" s="1" t="s">
        <v>6677</v>
      </c>
      <c r="I2715" s="1" t="s">
        <v>6678</v>
      </c>
      <c r="J2715" s="1" t="s">
        <v>3799</v>
      </c>
      <c r="K2715" s="1" t="s">
        <v>3800</v>
      </c>
      <c r="L2715" s="1"/>
      <c r="M2715" s="1"/>
      <c r="N2715" s="1"/>
      <c r="O2715" s="1"/>
      <c r="P2715" s="40">
        <v>741.64377028456988</v>
      </c>
      <c r="Q2715" s="37" t="str">
        <f>IF(C2715="ForthPoint","ForthPoint",IF(D2715="Intercompany",_xlfn.XLOOKUP(E2715,'Dept Lookup'!B:B,'Dept Lookup'!A:A),Modified!D2715))</f>
        <v>ForthPoint</v>
      </c>
      <c r="R2715" s="11" t="s">
        <v>190</v>
      </c>
      <c r="S2715" s="1" t="s">
        <v>707</v>
      </c>
      <c r="T2715">
        <f t="shared" si="215"/>
        <v>0</v>
      </c>
      <c r="U2715" s="25" t="str">
        <f>IF(K2715&gt;0,K2715,_xlfn.XLOOKUP(M2715,'Client Lookup'!L:L,'Client Lookup'!N:N))</f>
        <v>36722</v>
      </c>
      <c r="V2715" t="str">
        <f>_xlfn.XLOOKUP(_xlfn.NUMBERVALUE(U2715),'Project Lookup'!X:X,'Project Lookup'!B:B)</f>
        <v>Wyndham - Guest Analytics Retainer</v>
      </c>
      <c r="X2715" t="str">
        <f t="shared" si="216"/>
        <v>402 ICC in Forth Point Represents Blend360 : 1378 Wyndham - Guest Analytics Retainer</v>
      </c>
      <c r="Y2715" t="str">
        <f t="shared" si="217"/>
        <v>402 ICC in Forth Point Represents Blend360</v>
      </c>
      <c r="Z2715" t="str">
        <f t="shared" si="218"/>
        <v>402 ICC in Forth Point Represents Blend360</v>
      </c>
      <c r="AA2715" s="11" t="s">
        <v>190</v>
      </c>
      <c r="AC2715" t="e">
        <f>_xlfn.XLOOKUP(K2715,'Results vs Forecast'!K:K,'Results vs Forecast'!K:K)</f>
        <v>#N/A</v>
      </c>
    </row>
    <row r="2716" spans="1:29" hidden="1">
      <c r="A2716" s="39"/>
      <c r="B2716" s="1" t="s">
        <v>700</v>
      </c>
      <c r="C2716" s="1" t="s">
        <v>1370</v>
      </c>
      <c r="D2716" s="1" t="s">
        <v>17</v>
      </c>
      <c r="E2716" s="1" t="s">
        <v>17</v>
      </c>
      <c r="F2716" s="2">
        <v>45535</v>
      </c>
      <c r="G2716" s="2">
        <v>45505</v>
      </c>
      <c r="H2716" s="1" t="s">
        <v>6679</v>
      </c>
      <c r="I2716" s="1" t="s">
        <v>6680</v>
      </c>
      <c r="J2716" s="1" t="s">
        <v>638</v>
      </c>
      <c r="K2716" s="1" t="s">
        <v>885</v>
      </c>
      <c r="L2716" s="1" t="s">
        <v>3435</v>
      </c>
      <c r="M2716" s="1"/>
      <c r="N2716" s="1"/>
      <c r="O2716" s="1"/>
      <c r="P2716" s="40">
        <v>536.24961905714463</v>
      </c>
      <c r="Q2716" s="37" t="str">
        <f>IF(C2716="ForthPoint","ForthPoint",IF(D2716="Intercompany",_xlfn.XLOOKUP(E2716,'Dept Lookup'!B:B,'Dept Lookup'!A:A),Modified!D2716))</f>
        <v>Data Engineering</v>
      </c>
      <c r="R2716" t="str">
        <f t="shared" si="214"/>
        <v>The Blackstone Group</v>
      </c>
      <c r="S2716" s="1" t="s">
        <v>707</v>
      </c>
      <c r="T2716">
        <f t="shared" si="215"/>
        <v>0</v>
      </c>
      <c r="U2716" s="25" t="str">
        <f>IF(K2716&gt;0,K2716,_xlfn.XLOOKUP(M2716,'Client Lookup'!L:L,'Client Lookup'!N:N))</f>
        <v>28140</v>
      </c>
      <c r="V2716" t="str">
        <f>_xlfn.XLOOKUP(_xlfn.NUMBERVALUE(U2716),'Project Lookup'!X:X,'Project Lookup'!B:B)</f>
        <v>Blackstone - SOW#16 - Exec Office Team (.Net)</v>
      </c>
      <c r="X2716" t="str">
        <f t="shared" si="216"/>
        <v>468 Blackstone Inc. : 1141 Blackstone - SOW#16 - Exec Office Team (.Net)</v>
      </c>
      <c r="Y2716" t="str">
        <f t="shared" si="217"/>
        <v>468 Blackstone Inc.</v>
      </c>
      <c r="Z2716" t="str">
        <f t="shared" si="218"/>
        <v>468 Blackstone Inc.</v>
      </c>
      <c r="AA2716" t="str">
        <f>_xlfn.XLOOKUP(Z2716,'Client Lookup'!A:A,'Client Lookup'!C:C)</f>
        <v>The Blackstone Group</v>
      </c>
      <c r="AC2716" t="e">
        <f>_xlfn.XLOOKUP(K2716,'Results vs Forecast'!K:K,'Results vs Forecast'!K:K)</f>
        <v>#N/A</v>
      </c>
    </row>
    <row r="2717" spans="1:29" hidden="1">
      <c r="A2717" s="39"/>
      <c r="B2717" s="1" t="s">
        <v>700</v>
      </c>
      <c r="C2717" s="1" t="s">
        <v>1370</v>
      </c>
      <c r="D2717" s="1" t="s">
        <v>17</v>
      </c>
      <c r="E2717" s="1" t="s">
        <v>17</v>
      </c>
      <c r="F2717" s="2">
        <v>45535</v>
      </c>
      <c r="G2717" s="2">
        <v>45505</v>
      </c>
      <c r="H2717" s="1" t="s">
        <v>6681</v>
      </c>
      <c r="I2717" s="1" t="s">
        <v>6682</v>
      </c>
      <c r="J2717" s="1" t="s">
        <v>812</v>
      </c>
      <c r="K2717" s="1" t="s">
        <v>795</v>
      </c>
      <c r="L2717" s="1" t="s">
        <v>3324</v>
      </c>
      <c r="M2717" s="1"/>
      <c r="N2717" s="1"/>
      <c r="O2717" s="1"/>
      <c r="P2717" s="40">
        <v>504.23471642686729</v>
      </c>
      <c r="Q2717" s="37" t="str">
        <f>IF(C2717="ForthPoint","ForthPoint",IF(D2717="Intercompany",_xlfn.XLOOKUP(E2717,'Dept Lookup'!B:B,'Dept Lookup'!A:A),Modified!D2717))</f>
        <v>Data Engineering</v>
      </c>
      <c r="R2717" t="str">
        <f t="shared" si="214"/>
        <v>Globalization Partners</v>
      </c>
      <c r="S2717" s="1" t="s">
        <v>707</v>
      </c>
      <c r="T2717">
        <f t="shared" si="215"/>
        <v>0</v>
      </c>
      <c r="U2717" s="25" t="str">
        <f>IF(K2717&gt;0,K2717,_xlfn.XLOOKUP(M2717,'Client Lookup'!L:L,'Client Lookup'!N:N))</f>
        <v>35885</v>
      </c>
      <c r="V2717" t="str">
        <f>_xlfn.XLOOKUP(_xlfn.NUMBERVALUE(U2717),'Project Lookup'!X:X,'Project Lookup'!B:B)</f>
        <v>Globalization Partners SOW #41 - Data Engineering Team Renewal</v>
      </c>
      <c r="X2717" t="str">
        <f t="shared" si="216"/>
        <v>460 Globalization Partners Inc. : 1349 Globalization Partners SOW #41 - Data Engineering Team Renewal</v>
      </c>
      <c r="Y2717" t="str">
        <f t="shared" si="217"/>
        <v>460 Globalization Partners Inc.</v>
      </c>
      <c r="Z2717" t="str">
        <f t="shared" si="218"/>
        <v>460 Globalization Partners Inc.</v>
      </c>
      <c r="AA2717" t="str">
        <f>_xlfn.XLOOKUP(Z2717,'Client Lookup'!A:A,'Client Lookup'!C:C)</f>
        <v>Globalization Partners</v>
      </c>
      <c r="AC2717" t="e">
        <f>_xlfn.XLOOKUP(K2717,'Results vs Forecast'!K:K,'Results vs Forecast'!K:K)</f>
        <v>#N/A</v>
      </c>
    </row>
    <row r="2718" spans="1:29" hidden="1">
      <c r="A2718" s="39"/>
      <c r="B2718" s="1" t="s">
        <v>700</v>
      </c>
      <c r="C2718" s="1" t="s">
        <v>1370</v>
      </c>
      <c r="D2718" s="1" t="s">
        <v>17</v>
      </c>
      <c r="E2718" s="1" t="s">
        <v>17</v>
      </c>
      <c r="F2718" s="2">
        <v>45535</v>
      </c>
      <c r="G2718" s="2">
        <v>45505</v>
      </c>
      <c r="H2718" s="1" t="s">
        <v>6683</v>
      </c>
      <c r="I2718" s="1" t="s">
        <v>6684</v>
      </c>
      <c r="J2718" s="1" t="s">
        <v>644</v>
      </c>
      <c r="K2718" s="1" t="s">
        <v>888</v>
      </c>
      <c r="L2718" s="1" t="s">
        <v>3388</v>
      </c>
      <c r="M2718" s="1"/>
      <c r="N2718" s="1"/>
      <c r="O2718" s="1"/>
      <c r="P2718" s="40">
        <v>560.2607960298526</v>
      </c>
      <c r="Q2718" s="37" t="str">
        <f>IF(C2718="ForthPoint","ForthPoint",IF(D2718="Intercompany",_xlfn.XLOOKUP(E2718,'Dept Lookup'!B:B,'Dept Lookup'!A:A),Modified!D2718))</f>
        <v>Data Engineering</v>
      </c>
      <c r="R2718" t="str">
        <f t="shared" si="214"/>
        <v>The Blackstone Group</v>
      </c>
      <c r="S2718" s="1" t="s">
        <v>707</v>
      </c>
      <c r="T2718">
        <f t="shared" si="215"/>
        <v>0</v>
      </c>
      <c r="U2718" s="25" t="str">
        <f>IF(K2718&gt;0,K2718,_xlfn.XLOOKUP(M2718,'Client Lookup'!L:L,'Client Lookup'!N:N))</f>
        <v>34751</v>
      </c>
      <c r="V2718" t="str">
        <f>_xlfn.XLOOKUP(_xlfn.NUMBERVALUE(U2718),'Project Lookup'!X:X,'Project Lookup'!B:B)</f>
        <v>Blackstone - SOW#19 - Exec Office Team (.Net)</v>
      </c>
      <c r="X2718" t="str">
        <f t="shared" si="216"/>
        <v>468 Blackstone Inc. : 1329 Blackstone - SOW#19 - Exec Office Team (.Net)</v>
      </c>
      <c r="Y2718" t="str">
        <f t="shared" si="217"/>
        <v>468 Blackstone Inc.</v>
      </c>
      <c r="Z2718" t="str">
        <f t="shared" si="218"/>
        <v>468 Blackstone Inc.</v>
      </c>
      <c r="AA2718" t="str">
        <f>_xlfn.XLOOKUP(Z2718,'Client Lookup'!A:A,'Client Lookup'!C:C)</f>
        <v>The Blackstone Group</v>
      </c>
      <c r="AC2718" t="e">
        <f>_xlfn.XLOOKUP(K2718,'Results vs Forecast'!K:K,'Results vs Forecast'!K:K)</f>
        <v>#N/A</v>
      </c>
    </row>
    <row r="2719" spans="1:29" hidden="1">
      <c r="A2719" s="39"/>
      <c r="B2719" s="1" t="s">
        <v>700</v>
      </c>
      <c r="C2719" s="1" t="s">
        <v>1370</v>
      </c>
      <c r="D2719" s="1" t="s">
        <v>17</v>
      </c>
      <c r="E2719" s="1" t="s">
        <v>17</v>
      </c>
      <c r="F2719" s="2">
        <v>45535</v>
      </c>
      <c r="G2719" s="2">
        <v>45505</v>
      </c>
      <c r="H2719" s="1" t="s">
        <v>6685</v>
      </c>
      <c r="I2719" s="1" t="s">
        <v>6686</v>
      </c>
      <c r="J2719" s="1" t="s">
        <v>642</v>
      </c>
      <c r="K2719" s="1" t="s">
        <v>881</v>
      </c>
      <c r="L2719" s="1" t="s">
        <v>3416</v>
      </c>
      <c r="M2719" s="1"/>
      <c r="N2719" s="1"/>
      <c r="O2719" s="1"/>
      <c r="P2719" s="40">
        <v>520.2421677420059</v>
      </c>
      <c r="Q2719" s="37" t="str">
        <f>IF(C2719="ForthPoint","ForthPoint",IF(D2719="Intercompany",_xlfn.XLOOKUP(E2719,'Dept Lookup'!B:B,'Dept Lookup'!A:A),Modified!D2719))</f>
        <v>Data Engineering</v>
      </c>
      <c r="R2719" t="str">
        <f t="shared" si="214"/>
        <v>The Blackstone Group</v>
      </c>
      <c r="S2719" s="1" t="s">
        <v>707</v>
      </c>
      <c r="T2719">
        <f t="shared" si="215"/>
        <v>0</v>
      </c>
      <c r="U2719" s="25" t="str">
        <f>IF(K2719&gt;0,K2719,_xlfn.XLOOKUP(M2719,'Client Lookup'!L:L,'Client Lookup'!N:N))</f>
        <v>32036</v>
      </c>
      <c r="V2719" t="str">
        <f>_xlfn.XLOOKUP(_xlfn.NUMBERVALUE(U2719),'Project Lookup'!X:X,'Project Lookup'!B:B)</f>
        <v>Blackstone - Python Engineers (James Team)</v>
      </c>
      <c r="X2719" t="str">
        <f t="shared" si="216"/>
        <v>468 Blackstone Inc. : 1255 Blackstone - Python Engineers (James Team)</v>
      </c>
      <c r="Y2719" t="str">
        <f t="shared" si="217"/>
        <v>468 Blackstone Inc.</v>
      </c>
      <c r="Z2719" t="str">
        <f t="shared" si="218"/>
        <v>468 Blackstone Inc.</v>
      </c>
      <c r="AA2719" t="str">
        <f>_xlfn.XLOOKUP(Z2719,'Client Lookup'!A:A,'Client Lookup'!C:C)</f>
        <v>The Blackstone Group</v>
      </c>
      <c r="AC2719" t="e">
        <f>_xlfn.XLOOKUP(K2719,'Results vs Forecast'!K:K,'Results vs Forecast'!K:K)</f>
        <v>#N/A</v>
      </c>
    </row>
    <row r="2720" spans="1:29" hidden="1">
      <c r="A2720" s="39"/>
      <c r="B2720" s="1" t="s">
        <v>700</v>
      </c>
      <c r="C2720" s="1" t="s">
        <v>1370</v>
      </c>
      <c r="D2720" s="1" t="s">
        <v>17</v>
      </c>
      <c r="E2720" s="1" t="s">
        <v>17</v>
      </c>
      <c r="F2720" s="2">
        <v>45535</v>
      </c>
      <c r="G2720" s="2">
        <v>45505</v>
      </c>
      <c r="H2720" s="1" t="s">
        <v>6687</v>
      </c>
      <c r="I2720" s="1" t="s">
        <v>6688</v>
      </c>
      <c r="J2720" s="1" t="s">
        <v>812</v>
      </c>
      <c r="K2720" s="1" t="s">
        <v>795</v>
      </c>
      <c r="L2720" s="1" t="s">
        <v>3324</v>
      </c>
      <c r="M2720" s="1"/>
      <c r="N2720" s="1"/>
      <c r="O2720" s="1"/>
      <c r="P2720" s="40">
        <v>448.20863682388205</v>
      </c>
      <c r="Q2720" s="37" t="str">
        <f>IF(C2720="ForthPoint","ForthPoint",IF(D2720="Intercompany",_xlfn.XLOOKUP(E2720,'Dept Lookup'!B:B,'Dept Lookup'!A:A),Modified!D2720))</f>
        <v>Data Engineering</v>
      </c>
      <c r="R2720" t="str">
        <f t="shared" si="214"/>
        <v>Globalization Partners</v>
      </c>
      <c r="S2720" s="1" t="s">
        <v>707</v>
      </c>
      <c r="T2720">
        <f t="shared" si="215"/>
        <v>0</v>
      </c>
      <c r="U2720" s="25" t="str">
        <f>IF(K2720&gt;0,K2720,_xlfn.XLOOKUP(M2720,'Client Lookup'!L:L,'Client Lookup'!N:N))</f>
        <v>35885</v>
      </c>
      <c r="V2720" t="str">
        <f>_xlfn.XLOOKUP(_xlfn.NUMBERVALUE(U2720),'Project Lookup'!X:X,'Project Lookup'!B:B)</f>
        <v>Globalization Partners SOW #41 - Data Engineering Team Renewal</v>
      </c>
      <c r="X2720" t="str">
        <f t="shared" si="216"/>
        <v>460 Globalization Partners Inc. : 1349 Globalization Partners SOW #41 - Data Engineering Team Renewal</v>
      </c>
      <c r="Y2720" t="str">
        <f t="shared" si="217"/>
        <v>460 Globalization Partners Inc.</v>
      </c>
      <c r="Z2720" t="str">
        <f t="shared" si="218"/>
        <v>460 Globalization Partners Inc.</v>
      </c>
      <c r="AA2720" t="str">
        <f>_xlfn.XLOOKUP(Z2720,'Client Lookup'!A:A,'Client Lookup'!C:C)</f>
        <v>Globalization Partners</v>
      </c>
      <c r="AC2720" t="e">
        <f>_xlfn.XLOOKUP(K2720,'Results vs Forecast'!K:K,'Results vs Forecast'!K:K)</f>
        <v>#N/A</v>
      </c>
    </row>
    <row r="2721" spans="1:29" hidden="1">
      <c r="A2721" s="39"/>
      <c r="B2721" s="1" t="s">
        <v>700</v>
      </c>
      <c r="C2721" s="1" t="s">
        <v>1370</v>
      </c>
      <c r="D2721" s="1" t="s">
        <v>17</v>
      </c>
      <c r="E2721" s="1" t="s">
        <v>17</v>
      </c>
      <c r="F2721" s="2">
        <v>45535</v>
      </c>
      <c r="G2721" s="2">
        <v>45505</v>
      </c>
      <c r="H2721" s="1" t="s">
        <v>6689</v>
      </c>
      <c r="I2721" s="1" t="s">
        <v>6690</v>
      </c>
      <c r="J2721" s="1" t="s">
        <v>812</v>
      </c>
      <c r="K2721" s="1" t="s">
        <v>795</v>
      </c>
      <c r="L2721" s="1" t="s">
        <v>3324</v>
      </c>
      <c r="M2721" s="1"/>
      <c r="N2721" s="1"/>
      <c r="O2721" s="1"/>
      <c r="P2721" s="40">
        <v>384.17883156332749</v>
      </c>
      <c r="Q2721" s="37" t="str">
        <f>IF(C2721="ForthPoint","ForthPoint",IF(D2721="Intercompany",_xlfn.XLOOKUP(E2721,'Dept Lookup'!B:B,'Dept Lookup'!A:A),Modified!D2721))</f>
        <v>Data Engineering</v>
      </c>
      <c r="R2721" t="str">
        <f t="shared" si="214"/>
        <v>Globalization Partners</v>
      </c>
      <c r="S2721" s="1" t="s">
        <v>707</v>
      </c>
      <c r="T2721">
        <f t="shared" si="215"/>
        <v>0</v>
      </c>
      <c r="U2721" s="25" t="str">
        <f>IF(K2721&gt;0,K2721,_xlfn.XLOOKUP(M2721,'Client Lookup'!L:L,'Client Lookup'!N:N))</f>
        <v>35885</v>
      </c>
      <c r="V2721" t="str">
        <f>_xlfn.XLOOKUP(_xlfn.NUMBERVALUE(U2721),'Project Lookup'!X:X,'Project Lookup'!B:B)</f>
        <v>Globalization Partners SOW #41 - Data Engineering Team Renewal</v>
      </c>
      <c r="X2721" t="str">
        <f t="shared" si="216"/>
        <v>460 Globalization Partners Inc. : 1349 Globalization Partners SOW #41 - Data Engineering Team Renewal</v>
      </c>
      <c r="Y2721" t="str">
        <f t="shared" si="217"/>
        <v>460 Globalization Partners Inc.</v>
      </c>
      <c r="Z2721" t="str">
        <f t="shared" si="218"/>
        <v>460 Globalization Partners Inc.</v>
      </c>
      <c r="AA2721" t="str">
        <f>_xlfn.XLOOKUP(Z2721,'Client Lookup'!A:A,'Client Lookup'!C:C)</f>
        <v>Globalization Partners</v>
      </c>
      <c r="AC2721" t="e">
        <f>_xlfn.XLOOKUP(K2721,'Results vs Forecast'!K:K,'Results vs Forecast'!K:K)</f>
        <v>#N/A</v>
      </c>
    </row>
    <row r="2722" spans="1:29" hidden="1">
      <c r="A2722" s="39"/>
      <c r="B2722" s="1" t="s">
        <v>700</v>
      </c>
      <c r="C2722" s="1" t="s">
        <v>1370</v>
      </c>
      <c r="D2722" s="1" t="s">
        <v>17</v>
      </c>
      <c r="E2722" s="1" t="s">
        <v>17</v>
      </c>
      <c r="F2722" s="2">
        <v>45535</v>
      </c>
      <c r="G2722" s="2">
        <v>45505</v>
      </c>
      <c r="H2722" s="1" t="s">
        <v>6691</v>
      </c>
      <c r="I2722" s="1" t="s">
        <v>6692</v>
      </c>
      <c r="J2722" s="1" t="s">
        <v>637</v>
      </c>
      <c r="K2722" s="1" t="s">
        <v>893</v>
      </c>
      <c r="L2722" s="1" t="s">
        <v>3465</v>
      </c>
      <c r="M2722" s="1"/>
      <c r="N2722" s="1"/>
      <c r="O2722" s="1"/>
      <c r="P2722" s="40">
        <v>536.24961905714463</v>
      </c>
      <c r="Q2722" s="37" t="str">
        <f>IF(C2722="ForthPoint","ForthPoint",IF(D2722="Intercompany",_xlfn.XLOOKUP(E2722,'Dept Lookup'!B:B,'Dept Lookup'!A:A),Modified!D2722))</f>
        <v>Data Engineering</v>
      </c>
      <c r="R2722" t="str">
        <f t="shared" si="214"/>
        <v>The Blackstone Group</v>
      </c>
      <c r="S2722" s="1" t="s">
        <v>707</v>
      </c>
      <c r="T2722">
        <f t="shared" si="215"/>
        <v>0</v>
      </c>
      <c r="U2722" s="25" t="str">
        <f>IF(K2722&gt;0,K2722,_xlfn.XLOOKUP(M2722,'Client Lookup'!L:L,'Client Lookup'!N:N))</f>
        <v>25544</v>
      </c>
      <c r="V2722" t="str">
        <f>_xlfn.XLOOKUP(_xlfn.NUMBERVALUE(U2722),'Project Lookup'!X:X,'Project Lookup'!B:B)</f>
        <v>Blackstone SOW#14 - Data Engineering Team</v>
      </c>
      <c r="X2722" t="str">
        <f t="shared" si="216"/>
        <v>468 Blackstone Inc. : 1013 Blackstone SOW#14 - Data Engineering Team</v>
      </c>
      <c r="Y2722" t="str">
        <f t="shared" si="217"/>
        <v>468 Blackstone Inc.</v>
      </c>
      <c r="Z2722" t="str">
        <f t="shared" si="218"/>
        <v>468 Blackstone Inc.</v>
      </c>
      <c r="AA2722" t="str">
        <f>_xlfn.XLOOKUP(Z2722,'Client Lookup'!A:A,'Client Lookup'!C:C)</f>
        <v>The Blackstone Group</v>
      </c>
      <c r="AC2722" t="e">
        <f>_xlfn.XLOOKUP(K2722,'Results vs Forecast'!K:K,'Results vs Forecast'!K:K)</f>
        <v>#N/A</v>
      </c>
    </row>
    <row r="2723" spans="1:29" hidden="1">
      <c r="A2723" s="39"/>
      <c r="B2723" s="1" t="s">
        <v>700</v>
      </c>
      <c r="C2723" s="1" t="s">
        <v>1370</v>
      </c>
      <c r="D2723" s="1" t="s">
        <v>17</v>
      </c>
      <c r="E2723" s="1" t="s">
        <v>17</v>
      </c>
      <c r="F2723" s="2">
        <v>45535</v>
      </c>
      <c r="G2723" s="2">
        <v>45505</v>
      </c>
      <c r="H2723" s="1" t="s">
        <v>6693</v>
      </c>
      <c r="I2723" s="1" t="s">
        <v>6694</v>
      </c>
      <c r="J2723" s="1" t="s">
        <v>645</v>
      </c>
      <c r="K2723" s="1" t="s">
        <v>891</v>
      </c>
      <c r="L2723" s="1" t="s">
        <v>3332</v>
      </c>
      <c r="M2723" s="1"/>
      <c r="N2723" s="1"/>
      <c r="O2723" s="1"/>
      <c r="P2723" s="40">
        <v>480.22353945415932</v>
      </c>
      <c r="Q2723" s="37" t="str">
        <f>IF(C2723="ForthPoint","ForthPoint",IF(D2723="Intercompany",_xlfn.XLOOKUP(E2723,'Dept Lookup'!B:B,'Dept Lookup'!A:A),Modified!D2723))</f>
        <v>Data Engineering</v>
      </c>
      <c r="R2723" t="str">
        <f t="shared" si="214"/>
        <v>The Blackstone Group</v>
      </c>
      <c r="S2723" s="1" t="s">
        <v>707</v>
      </c>
      <c r="T2723">
        <f t="shared" si="215"/>
        <v>0</v>
      </c>
      <c r="U2723" s="25" t="str">
        <f>IF(K2723&gt;0,K2723,_xlfn.XLOOKUP(M2723,'Client Lookup'!L:L,'Client Lookup'!N:N))</f>
        <v>25160</v>
      </c>
      <c r="V2723" t="str">
        <f>_xlfn.XLOOKUP(_xlfn.NUMBERVALUE(U2723),'Project Lookup'!X:X,'Project Lookup'!B:B)</f>
        <v>Blackstone SOW #12</v>
      </c>
      <c r="X2723" t="str">
        <f t="shared" si="216"/>
        <v>468 Blackstone Inc. : 988 Blackstone SOW #12</v>
      </c>
      <c r="Y2723" t="str">
        <f t="shared" si="217"/>
        <v>468 Blackstone Inc.</v>
      </c>
      <c r="Z2723" t="str">
        <f t="shared" si="218"/>
        <v>468 Blackstone Inc.</v>
      </c>
      <c r="AA2723" t="str">
        <f>_xlfn.XLOOKUP(Z2723,'Client Lookup'!A:A,'Client Lookup'!C:C)</f>
        <v>The Blackstone Group</v>
      </c>
      <c r="AC2723" t="e">
        <f>_xlfn.XLOOKUP(K2723,'Results vs Forecast'!K:K,'Results vs Forecast'!K:K)</f>
        <v>#N/A</v>
      </c>
    </row>
    <row r="2724" spans="1:29" hidden="1">
      <c r="A2724" s="39"/>
      <c r="B2724" s="1" t="s">
        <v>700</v>
      </c>
      <c r="C2724" s="1" t="s">
        <v>1370</v>
      </c>
      <c r="D2724" s="1" t="s">
        <v>17</v>
      </c>
      <c r="E2724" s="1" t="s">
        <v>17</v>
      </c>
      <c r="F2724" s="2">
        <v>45535</v>
      </c>
      <c r="G2724" s="2">
        <v>45505</v>
      </c>
      <c r="H2724" s="1" t="s">
        <v>6695</v>
      </c>
      <c r="I2724" s="1" t="s">
        <v>6696</v>
      </c>
      <c r="J2724" s="1" t="s">
        <v>593</v>
      </c>
      <c r="K2724" s="1" t="s">
        <v>842</v>
      </c>
      <c r="L2724" s="1" t="s">
        <v>1809</v>
      </c>
      <c r="M2724" s="1"/>
      <c r="N2724" s="1"/>
      <c r="O2724" s="1"/>
      <c r="P2724" s="40">
        <v>336.15647761791155</v>
      </c>
      <c r="Q2724" s="37" t="str">
        <f>IF(C2724="ForthPoint","ForthPoint",IF(D2724="Intercompany",_xlfn.XLOOKUP(E2724,'Dept Lookup'!B:B,'Dept Lookup'!A:A),Modified!D2724))</f>
        <v>Data Engineering</v>
      </c>
      <c r="R2724" t="str">
        <f t="shared" si="214"/>
        <v>MasterCard</v>
      </c>
      <c r="S2724" s="1" t="s">
        <v>707</v>
      </c>
      <c r="T2724">
        <f t="shared" si="215"/>
        <v>0</v>
      </c>
      <c r="U2724" s="25" t="str">
        <f>IF(K2724&gt;0,K2724,_xlfn.XLOOKUP(M2724,'Client Lookup'!L:L,'Client Lookup'!N:N))</f>
        <v>25146</v>
      </c>
      <c r="V2724" t="str">
        <f>_xlfn.XLOOKUP(_xlfn.NUMBERVALUE(U2724),'Project Lookup'!X:X,'Project Lookup'!B:B)</f>
        <v>Mastercard SOW #6</v>
      </c>
      <c r="X2724" t="str">
        <f t="shared" si="216"/>
        <v>461 Session M Inc. : 974 Mastercard SOW #6</v>
      </c>
      <c r="Y2724" t="str">
        <f t="shared" si="217"/>
        <v>461 Session M Inc.</v>
      </c>
      <c r="Z2724" t="str">
        <f t="shared" si="218"/>
        <v>461 Session M Inc.</v>
      </c>
      <c r="AA2724" t="str">
        <f>_xlfn.XLOOKUP(Z2724,'Client Lookup'!A:A,'Client Lookup'!C:C)</f>
        <v>MasterCard</v>
      </c>
      <c r="AC2724" t="e">
        <f>_xlfn.XLOOKUP(K2724,'Results vs Forecast'!K:K,'Results vs Forecast'!K:K)</f>
        <v>#N/A</v>
      </c>
    </row>
    <row r="2725" spans="1:29" hidden="1">
      <c r="A2725" s="39"/>
      <c r="B2725" s="1" t="s">
        <v>700</v>
      </c>
      <c r="C2725" s="1" t="s">
        <v>701</v>
      </c>
      <c r="D2725" s="1" t="s">
        <v>17</v>
      </c>
      <c r="E2725" s="1" t="s">
        <v>17</v>
      </c>
      <c r="F2725" s="2">
        <v>45535</v>
      </c>
      <c r="G2725" s="2">
        <v>45505</v>
      </c>
      <c r="H2725" s="1" t="s">
        <v>6697</v>
      </c>
      <c r="I2725" s="1" t="s">
        <v>6698</v>
      </c>
      <c r="J2725" s="1" t="s">
        <v>529</v>
      </c>
      <c r="K2725" s="1" t="s">
        <v>788</v>
      </c>
      <c r="L2725" s="1" t="s">
        <v>2000</v>
      </c>
      <c r="M2725" s="1"/>
      <c r="N2725" s="1"/>
      <c r="O2725" s="1"/>
      <c r="P2725" s="40">
        <v>34774.370000000003</v>
      </c>
      <c r="Q2725" s="37" t="str">
        <f>IF(C2725="ForthPoint","ForthPoint",IF(D2725="Intercompany",_xlfn.XLOOKUP(E2725,'Dept Lookup'!B:B,'Dept Lookup'!A:A),Modified!D2725))</f>
        <v>Data Engineering</v>
      </c>
      <c r="R2725" t="str">
        <f t="shared" si="214"/>
        <v>Franklin Templeton</v>
      </c>
      <c r="S2725" s="1" t="s">
        <v>707</v>
      </c>
      <c r="T2725">
        <f t="shared" si="215"/>
        <v>0</v>
      </c>
      <c r="U2725" s="25" t="str">
        <f>IF(K2725&gt;0,K2725,_xlfn.XLOOKUP(M2725,'Client Lookup'!L:L,'Client Lookup'!N:N))</f>
        <v>30470</v>
      </c>
      <c r="V2725" t="str">
        <f>_xlfn.XLOOKUP(_xlfn.NUMBERVALUE(U2725),'Project Lookup'!X:X,'Project Lookup'!B:B)</f>
        <v>Franklin Templeton - Vasu POC Team</v>
      </c>
      <c r="X2725" t="str">
        <f t="shared" si="216"/>
        <v>417 Franklin Templeton : 1222 Franklin Templeton - Vasu POC Team</v>
      </c>
      <c r="Y2725" t="str">
        <f t="shared" si="217"/>
        <v>417 Franklin Templeton</v>
      </c>
      <c r="Z2725" t="str">
        <f t="shared" si="218"/>
        <v>417 Franklin Templeton</v>
      </c>
      <c r="AA2725" t="str">
        <f>_xlfn.XLOOKUP(Z2725,'Client Lookup'!A:A,'Client Lookup'!C:C)</f>
        <v>Franklin Templeton</v>
      </c>
      <c r="AC2725" t="e">
        <f>_xlfn.XLOOKUP(K2725,'Results vs Forecast'!K:K,'Results vs Forecast'!K:K)</f>
        <v>#N/A</v>
      </c>
    </row>
    <row r="2726" spans="1:29" hidden="1">
      <c r="A2726" s="39"/>
      <c r="B2726" s="1" t="s">
        <v>700</v>
      </c>
      <c r="C2726" s="1" t="s">
        <v>1370</v>
      </c>
      <c r="D2726" s="1" t="s">
        <v>17</v>
      </c>
      <c r="E2726" s="1" t="s">
        <v>17</v>
      </c>
      <c r="F2726" s="2">
        <v>45535</v>
      </c>
      <c r="G2726" s="2">
        <v>45505</v>
      </c>
      <c r="H2726" s="1" t="s">
        <v>6699</v>
      </c>
      <c r="I2726" s="1" t="s">
        <v>6700</v>
      </c>
      <c r="J2726" s="1" t="s">
        <v>593</v>
      </c>
      <c r="K2726" s="1" t="s">
        <v>842</v>
      </c>
      <c r="L2726" s="1" t="s">
        <v>1809</v>
      </c>
      <c r="M2726" s="1"/>
      <c r="N2726" s="1"/>
      <c r="O2726" s="1"/>
      <c r="P2726" s="40">
        <v>416.19373419360477</v>
      </c>
      <c r="Q2726" s="37" t="str">
        <f>IF(C2726="ForthPoint","ForthPoint",IF(D2726="Intercompany",_xlfn.XLOOKUP(E2726,'Dept Lookup'!B:B,'Dept Lookup'!A:A),Modified!D2726))</f>
        <v>Data Engineering</v>
      </c>
      <c r="R2726" t="str">
        <f t="shared" si="214"/>
        <v>MasterCard</v>
      </c>
      <c r="S2726" s="1" t="s">
        <v>707</v>
      </c>
      <c r="T2726">
        <f t="shared" si="215"/>
        <v>0</v>
      </c>
      <c r="U2726" s="25" t="str">
        <f>IF(K2726&gt;0,K2726,_xlfn.XLOOKUP(M2726,'Client Lookup'!L:L,'Client Lookup'!N:N))</f>
        <v>25146</v>
      </c>
      <c r="V2726" t="str">
        <f>_xlfn.XLOOKUP(_xlfn.NUMBERVALUE(U2726),'Project Lookup'!X:X,'Project Lookup'!B:B)</f>
        <v>Mastercard SOW #6</v>
      </c>
      <c r="X2726" t="str">
        <f t="shared" si="216"/>
        <v>461 Session M Inc. : 974 Mastercard SOW #6</v>
      </c>
      <c r="Y2726" t="str">
        <f t="shared" si="217"/>
        <v>461 Session M Inc.</v>
      </c>
      <c r="Z2726" t="str">
        <f t="shared" si="218"/>
        <v>461 Session M Inc.</v>
      </c>
      <c r="AA2726" t="str">
        <f>_xlfn.XLOOKUP(Z2726,'Client Lookup'!A:A,'Client Lookup'!C:C)</f>
        <v>MasterCard</v>
      </c>
      <c r="AC2726" t="e">
        <f>_xlfn.XLOOKUP(K2726,'Results vs Forecast'!K:K,'Results vs Forecast'!K:K)</f>
        <v>#N/A</v>
      </c>
    </row>
    <row r="2727" spans="1:29" hidden="1">
      <c r="A2727" s="39"/>
      <c r="B2727" s="1" t="s">
        <v>700</v>
      </c>
      <c r="C2727" s="1" t="s">
        <v>1370</v>
      </c>
      <c r="D2727" s="1" t="s">
        <v>17</v>
      </c>
      <c r="E2727" s="1" t="s">
        <v>17</v>
      </c>
      <c r="F2727" s="2">
        <v>45535</v>
      </c>
      <c r="G2727" s="2">
        <v>45505</v>
      </c>
      <c r="H2727" s="1" t="s">
        <v>6701</v>
      </c>
      <c r="I2727" s="1" t="s">
        <v>6702</v>
      </c>
      <c r="J2727" s="1" t="s">
        <v>621</v>
      </c>
      <c r="K2727" s="1" t="s">
        <v>861</v>
      </c>
      <c r="L2727" s="1" t="s">
        <v>3500</v>
      </c>
      <c r="M2727" s="1"/>
      <c r="N2727" s="1"/>
      <c r="O2727" s="1"/>
      <c r="P2727" s="40">
        <v>240.11176972707966</v>
      </c>
      <c r="Q2727" s="37" t="str">
        <f>IF(C2727="ForthPoint","ForthPoint",IF(D2727="Intercompany",_xlfn.XLOOKUP(E2727,'Dept Lookup'!B:B,'Dept Lookup'!A:A),Modified!D2727))</f>
        <v>Data Engineering</v>
      </c>
      <c r="R2727" t="str">
        <f t="shared" si="214"/>
        <v>Sincera</v>
      </c>
      <c r="S2727" s="1" t="s">
        <v>707</v>
      </c>
      <c r="T2727">
        <f t="shared" si="215"/>
        <v>0</v>
      </c>
      <c r="U2727" s="25" t="str">
        <f>IF(K2727&gt;0,K2727,_xlfn.XLOOKUP(M2727,'Client Lookup'!L:L,'Client Lookup'!N:N))</f>
        <v>25152</v>
      </c>
      <c r="V2727" t="str">
        <f>_xlfn.XLOOKUP(_xlfn.NUMBERVALUE(U2727),'Project Lookup'!X:X,'Project Lookup'!B:B)</f>
        <v>Sincera SOW 3 - Data Engineering Team</v>
      </c>
      <c r="X2727" t="str">
        <f t="shared" si="216"/>
        <v>465 Sincera Technologies LLC : 980 Sincera SOW 3 - Data Engineering Team</v>
      </c>
      <c r="Y2727" t="str">
        <f t="shared" si="217"/>
        <v>465 Sincera Technologies LLC</v>
      </c>
      <c r="Z2727" t="str">
        <f t="shared" si="218"/>
        <v>465 Sincera Technologies LLC</v>
      </c>
      <c r="AA2727" t="str">
        <f>_xlfn.XLOOKUP(Z2727,'Client Lookup'!A:A,'Client Lookup'!C:C)</f>
        <v>Sincera</v>
      </c>
      <c r="AC2727" t="e">
        <f>_xlfn.XLOOKUP(K2727,'Results vs Forecast'!K:K,'Results vs Forecast'!K:K)</f>
        <v>#N/A</v>
      </c>
    </row>
    <row r="2728" spans="1:29" hidden="1">
      <c r="A2728" s="39"/>
      <c r="B2728" s="1" t="s">
        <v>700</v>
      </c>
      <c r="C2728" s="1" t="s">
        <v>1370</v>
      </c>
      <c r="D2728" s="1" t="s">
        <v>17</v>
      </c>
      <c r="E2728" s="1" t="s">
        <v>17</v>
      </c>
      <c r="F2728" s="2">
        <v>45535</v>
      </c>
      <c r="G2728" s="2">
        <v>45505</v>
      </c>
      <c r="H2728" s="1" t="s">
        <v>6703</v>
      </c>
      <c r="I2728" s="1" t="s">
        <v>6704</v>
      </c>
      <c r="J2728" s="1" t="s">
        <v>617</v>
      </c>
      <c r="K2728" s="1" t="s">
        <v>860</v>
      </c>
      <c r="L2728" s="1" t="s">
        <v>2892</v>
      </c>
      <c r="M2728" s="1"/>
      <c r="N2728" s="1"/>
      <c r="O2728" s="1"/>
      <c r="P2728" s="40">
        <v>344.16020327548085</v>
      </c>
      <c r="Q2728" s="37" t="str">
        <f>IF(C2728="ForthPoint","ForthPoint",IF(D2728="Intercompany",_xlfn.XLOOKUP(E2728,'Dept Lookup'!B:B,'Dept Lookup'!A:A),Modified!D2728))</f>
        <v>Data Engineering</v>
      </c>
      <c r="R2728" t="str">
        <f t="shared" si="214"/>
        <v>Roku</v>
      </c>
      <c r="S2728" s="1" t="s">
        <v>707</v>
      </c>
      <c r="T2728">
        <f t="shared" si="215"/>
        <v>0</v>
      </c>
      <c r="U2728" s="25" t="str">
        <f>IF(K2728&gt;0,K2728,_xlfn.XLOOKUP(M2728,'Client Lookup'!L:L,'Client Lookup'!N:N))</f>
        <v>25138</v>
      </c>
      <c r="V2728" t="str">
        <f>_xlfn.XLOOKUP(_xlfn.NUMBERVALUE(U2728),'Project Lookup'!X:X,'Project Lookup'!B:B)</f>
        <v>SOW#1 2024 - DE &amp; BI Team</v>
      </c>
      <c r="X2728" t="str">
        <f t="shared" si="216"/>
        <v>459 Roku Inc. : 966 SOW#1 2024 - DE &amp; BI Team</v>
      </c>
      <c r="Y2728" t="str">
        <f t="shared" si="217"/>
        <v>459 Roku Inc.</v>
      </c>
      <c r="Z2728" t="str">
        <f t="shared" si="218"/>
        <v>459 Roku Inc.</v>
      </c>
      <c r="AA2728" t="str">
        <f>_xlfn.XLOOKUP(Z2728,'Client Lookup'!A:A,'Client Lookup'!C:C)</f>
        <v>Roku</v>
      </c>
      <c r="AC2728" t="e">
        <f>_xlfn.XLOOKUP(K2728,'Results vs Forecast'!K:K,'Results vs Forecast'!K:K)</f>
        <v>#N/A</v>
      </c>
    </row>
    <row r="2729" spans="1:29" hidden="1">
      <c r="A2729" s="39"/>
      <c r="B2729" s="1" t="s">
        <v>700</v>
      </c>
      <c r="C2729" s="1" t="s">
        <v>1370</v>
      </c>
      <c r="D2729" s="1" t="s">
        <v>17</v>
      </c>
      <c r="E2729" s="1" t="s">
        <v>17</v>
      </c>
      <c r="F2729" s="2">
        <v>45535</v>
      </c>
      <c r="G2729" s="2">
        <v>45505</v>
      </c>
      <c r="H2729" s="1" t="s">
        <v>6705</v>
      </c>
      <c r="I2729" s="1" t="s">
        <v>6706</v>
      </c>
      <c r="J2729" s="1" t="s">
        <v>641</v>
      </c>
      <c r="K2729" s="1" t="s">
        <v>886</v>
      </c>
      <c r="L2729" s="1" t="s">
        <v>3668</v>
      </c>
      <c r="M2729" s="1"/>
      <c r="N2729" s="1"/>
      <c r="O2729" s="1"/>
      <c r="P2729" s="40">
        <v>504.23471642686729</v>
      </c>
      <c r="Q2729" s="37" t="str">
        <f>IF(C2729="ForthPoint","ForthPoint",IF(D2729="Intercompany",_xlfn.XLOOKUP(E2729,'Dept Lookup'!B:B,'Dept Lookup'!A:A),Modified!D2729))</f>
        <v>Data Engineering</v>
      </c>
      <c r="R2729" t="str">
        <f t="shared" si="214"/>
        <v>The Blackstone Group</v>
      </c>
      <c r="S2729" s="1" t="s">
        <v>707</v>
      </c>
      <c r="T2729">
        <f t="shared" si="215"/>
        <v>0</v>
      </c>
      <c r="U2729" s="25" t="str">
        <f>IF(K2729&gt;0,K2729,_xlfn.XLOOKUP(M2729,'Client Lookup'!L:L,'Client Lookup'!N:N))</f>
        <v>29419</v>
      </c>
      <c r="V2729" t="str">
        <f>_xlfn.XLOOKUP(_xlfn.NUMBERVALUE(U2729),'Project Lookup'!X:X,'Project Lookup'!B:B)</f>
        <v>Blackstone - SOW#18 - Data Engineer with AWS (Puneet Team)</v>
      </c>
      <c r="X2729" t="str">
        <f t="shared" si="216"/>
        <v>468 Blackstone Inc. : 1194 Blackstone - SOW#18 - Data Engineer with AWS (Puneet Team)</v>
      </c>
      <c r="Y2729" t="str">
        <f t="shared" si="217"/>
        <v>468 Blackstone Inc.</v>
      </c>
      <c r="Z2729" t="str">
        <f t="shared" si="218"/>
        <v>468 Blackstone Inc.</v>
      </c>
      <c r="AA2729" t="str">
        <f>_xlfn.XLOOKUP(Z2729,'Client Lookup'!A:A,'Client Lookup'!C:C)</f>
        <v>The Blackstone Group</v>
      </c>
      <c r="AC2729" t="e">
        <f>_xlfn.XLOOKUP(K2729,'Results vs Forecast'!K:K,'Results vs Forecast'!K:K)</f>
        <v>#N/A</v>
      </c>
    </row>
    <row r="2730" spans="1:29" hidden="1">
      <c r="A2730" s="39"/>
      <c r="B2730" s="1" t="s">
        <v>700</v>
      </c>
      <c r="C2730" s="1" t="s">
        <v>1370</v>
      </c>
      <c r="D2730" s="1" t="s">
        <v>17</v>
      </c>
      <c r="E2730" s="1" t="s">
        <v>17</v>
      </c>
      <c r="F2730" s="2">
        <v>45535</v>
      </c>
      <c r="G2730" s="2">
        <v>45505</v>
      </c>
      <c r="H2730" s="1" t="s">
        <v>6707</v>
      </c>
      <c r="I2730" s="1" t="s">
        <v>6708</v>
      </c>
      <c r="J2730" s="1" t="s">
        <v>913</v>
      </c>
      <c r="K2730" s="1" t="s">
        <v>894</v>
      </c>
      <c r="L2730" s="1" t="s">
        <v>3327</v>
      </c>
      <c r="M2730" s="1"/>
      <c r="N2730" s="1"/>
      <c r="O2730" s="1"/>
      <c r="P2730" s="40">
        <v>560.2607960298526</v>
      </c>
      <c r="Q2730" s="37" t="str">
        <f>IF(C2730="ForthPoint","ForthPoint",IF(D2730="Intercompany",_xlfn.XLOOKUP(E2730,'Dept Lookup'!B:B,'Dept Lookup'!A:A),Modified!D2730))</f>
        <v>Data Engineering</v>
      </c>
      <c r="R2730" t="str">
        <f t="shared" si="214"/>
        <v>The Blackstone Group</v>
      </c>
      <c r="S2730" s="1" t="s">
        <v>707</v>
      </c>
      <c r="T2730">
        <f t="shared" si="215"/>
        <v>0</v>
      </c>
      <c r="U2730" s="25" t="str">
        <f>IF(K2730&gt;0,K2730,_xlfn.XLOOKUP(M2730,'Client Lookup'!L:L,'Client Lookup'!N:N))</f>
        <v>32037</v>
      </c>
      <c r="V2730" t="str">
        <f>_xlfn.XLOOKUP(_xlfn.NUMBERVALUE(U2730),'Project Lookup'!X:X,'Project Lookup'!B:B)</f>
        <v>Blackstone - SOW#26 BE Engineer Insurance Team (Scott S.)</v>
      </c>
      <c r="X2730" t="str">
        <f t="shared" si="216"/>
        <v>468 Blackstone Inc. : 1256 Blackstone - SOW#26 BE Engineer Insurance Team (Scott S.)</v>
      </c>
      <c r="Y2730" t="str">
        <f t="shared" si="217"/>
        <v>468 Blackstone Inc.</v>
      </c>
      <c r="Z2730" t="str">
        <f t="shared" si="218"/>
        <v>468 Blackstone Inc.</v>
      </c>
      <c r="AA2730" t="str">
        <f>_xlfn.XLOOKUP(Z2730,'Client Lookup'!A:A,'Client Lookup'!C:C)</f>
        <v>The Blackstone Group</v>
      </c>
      <c r="AC2730" t="e">
        <f>_xlfn.XLOOKUP(K2730,'Results vs Forecast'!K:K,'Results vs Forecast'!K:K)</f>
        <v>#N/A</v>
      </c>
    </row>
    <row r="2731" spans="1:29" hidden="1">
      <c r="A2731" s="39"/>
      <c r="B2731" s="1" t="s">
        <v>700</v>
      </c>
      <c r="C2731" s="1" t="s">
        <v>1370</v>
      </c>
      <c r="D2731" s="1" t="s">
        <v>17</v>
      </c>
      <c r="E2731" s="1" t="s">
        <v>17</v>
      </c>
      <c r="F2731" s="2">
        <v>45535</v>
      </c>
      <c r="G2731" s="2">
        <v>45505</v>
      </c>
      <c r="H2731" s="1" t="s">
        <v>6709</v>
      </c>
      <c r="I2731" s="1" t="s">
        <v>6710</v>
      </c>
      <c r="J2731" s="1" t="s">
        <v>799</v>
      </c>
      <c r="K2731" s="1" t="s">
        <v>797</v>
      </c>
      <c r="L2731" s="1" t="s">
        <v>3338</v>
      </c>
      <c r="M2731" s="1"/>
      <c r="N2731" s="1"/>
      <c r="O2731" s="1"/>
      <c r="P2731" s="40">
        <v>160.07451315138644</v>
      </c>
      <c r="Q2731" s="37" t="str">
        <f>IF(C2731="ForthPoint","ForthPoint",IF(D2731="Intercompany",_xlfn.XLOOKUP(E2731,'Dept Lookup'!B:B,'Dept Lookup'!A:A),Modified!D2731))</f>
        <v>Data Engineering</v>
      </c>
      <c r="R2731" t="str">
        <f t="shared" si="214"/>
        <v>Fedefarma</v>
      </c>
      <c r="S2731" s="1" t="s">
        <v>707</v>
      </c>
      <c r="T2731">
        <f t="shared" si="215"/>
        <v>0</v>
      </c>
      <c r="U2731" s="25" t="str">
        <f>IF(K2731&gt;0,K2731,_xlfn.XLOOKUP(M2731,'Client Lookup'!L:L,'Client Lookup'!N:N))</f>
        <v>28678</v>
      </c>
      <c r="V2731" t="str">
        <f>_xlfn.XLOOKUP(_xlfn.NUMBERVALUE(U2731),'Project Lookup'!X:X,'Project Lookup'!B:B)</f>
        <v>Fedefarma: Landing Zone Assessment &amp; Recommendation Phase</v>
      </c>
      <c r="X2731" t="str">
        <f t="shared" si="216"/>
        <v>456 ICC in Montevideo represents Blend360 : 1166 Fedefarma: Landing Zone Assessment &amp; Recommendation Phase</v>
      </c>
      <c r="Y2731" t="str">
        <f t="shared" si="217"/>
        <v>456 ICC in Montevideo represents Blend360</v>
      </c>
      <c r="Z2731" t="str">
        <f t="shared" si="218"/>
        <v>456 ICC in Montevideo represents Blend360</v>
      </c>
      <c r="AA2731" t="str">
        <f>_xlfn.XLOOKUP(Z2731,'Client Lookup'!A:A,'Client Lookup'!C:C)</f>
        <v>Fedefarma</v>
      </c>
      <c r="AC2731" t="e">
        <f>_xlfn.XLOOKUP(K2731,'Results vs Forecast'!K:K,'Results vs Forecast'!K:K)</f>
        <v>#N/A</v>
      </c>
    </row>
    <row r="2732" spans="1:29" hidden="1">
      <c r="A2732" s="39"/>
      <c r="B2732" s="1" t="s">
        <v>700</v>
      </c>
      <c r="C2732" s="1" t="s">
        <v>1370</v>
      </c>
      <c r="D2732" s="1" t="s">
        <v>17</v>
      </c>
      <c r="E2732" s="1" t="s">
        <v>17</v>
      </c>
      <c r="F2732" s="2">
        <v>45535</v>
      </c>
      <c r="G2732" s="2">
        <v>45505</v>
      </c>
      <c r="H2732" s="1" t="s">
        <v>6711</v>
      </c>
      <c r="I2732" s="1" t="s">
        <v>6712</v>
      </c>
      <c r="J2732" s="1" t="s">
        <v>816</v>
      </c>
      <c r="K2732" s="1" t="s">
        <v>798</v>
      </c>
      <c r="L2732" s="1" t="s">
        <v>3413</v>
      </c>
      <c r="M2732" s="1"/>
      <c r="N2732" s="1"/>
      <c r="O2732" s="1"/>
      <c r="P2732" s="40">
        <v>376.17510590575813</v>
      </c>
      <c r="Q2732" s="37" t="str">
        <f>IF(C2732="ForthPoint","ForthPoint",IF(D2732="Intercompany",_xlfn.XLOOKUP(E2732,'Dept Lookup'!B:B,'Dept Lookup'!A:A),Modified!D2732))</f>
        <v>Data Engineering</v>
      </c>
      <c r="R2732" t="str">
        <f t="shared" si="214"/>
        <v>Globalization Partners</v>
      </c>
      <c r="S2732" s="1" t="s">
        <v>707</v>
      </c>
      <c r="T2732">
        <f t="shared" si="215"/>
        <v>0</v>
      </c>
      <c r="U2732" s="25" t="str">
        <f>IF(K2732&gt;0,K2732,_xlfn.XLOOKUP(M2732,'Client Lookup'!L:L,'Client Lookup'!N:N))</f>
        <v>36409</v>
      </c>
      <c r="V2732" t="str">
        <f>_xlfn.XLOOKUP(_xlfn.NUMBERVALUE(U2732),'Project Lookup'!X:X,'Project Lookup'!B:B)</f>
        <v>Globalization Partners SOW #39 - Data Engineering Team  Renewal</v>
      </c>
      <c r="X2732" t="str">
        <f t="shared" si="216"/>
        <v>460 Globalization Partners Inc. : 1366 Globalization Partners SOW #39 - Data Engineering Team  Renewal</v>
      </c>
      <c r="Y2732" t="str">
        <f t="shared" si="217"/>
        <v>460 Globalization Partners Inc.</v>
      </c>
      <c r="Z2732" t="str">
        <f t="shared" si="218"/>
        <v>460 Globalization Partners Inc.</v>
      </c>
      <c r="AA2732" t="str">
        <f>_xlfn.XLOOKUP(Z2732,'Client Lookup'!A:A,'Client Lookup'!C:C)</f>
        <v>Globalization Partners</v>
      </c>
      <c r="AC2732" t="e">
        <f>_xlfn.XLOOKUP(K2732,'Results vs Forecast'!K:K,'Results vs Forecast'!K:K)</f>
        <v>#N/A</v>
      </c>
    </row>
    <row r="2733" spans="1:29" hidden="1">
      <c r="A2733" s="39"/>
      <c r="B2733" s="1" t="s">
        <v>700</v>
      </c>
      <c r="C2733" s="1" t="s">
        <v>1370</v>
      </c>
      <c r="D2733" s="1" t="s">
        <v>17</v>
      </c>
      <c r="E2733" s="1" t="s">
        <v>17</v>
      </c>
      <c r="F2733" s="2">
        <v>45535</v>
      </c>
      <c r="G2733" s="2">
        <v>45505</v>
      </c>
      <c r="H2733" s="1" t="s">
        <v>6713</v>
      </c>
      <c r="I2733" s="1" t="s">
        <v>6714</v>
      </c>
      <c r="J2733" s="1" t="s">
        <v>617</v>
      </c>
      <c r="K2733" s="1" t="s">
        <v>860</v>
      </c>
      <c r="L2733" s="1" t="s">
        <v>2892</v>
      </c>
      <c r="M2733" s="1"/>
      <c r="N2733" s="1"/>
      <c r="O2733" s="1"/>
      <c r="P2733" s="40">
        <v>360.16765459061952</v>
      </c>
      <c r="Q2733" s="37" t="str">
        <f>IF(C2733="ForthPoint","ForthPoint",IF(D2733="Intercompany",_xlfn.XLOOKUP(E2733,'Dept Lookup'!B:B,'Dept Lookup'!A:A),Modified!D2733))</f>
        <v>Data Engineering</v>
      </c>
      <c r="R2733" t="str">
        <f t="shared" si="214"/>
        <v>Roku</v>
      </c>
      <c r="S2733" s="1" t="s">
        <v>707</v>
      </c>
      <c r="T2733">
        <f t="shared" si="215"/>
        <v>0</v>
      </c>
      <c r="U2733" s="25" t="str">
        <f>IF(K2733&gt;0,K2733,_xlfn.XLOOKUP(M2733,'Client Lookup'!L:L,'Client Lookup'!N:N))</f>
        <v>25138</v>
      </c>
      <c r="V2733" t="str">
        <f>_xlfn.XLOOKUP(_xlfn.NUMBERVALUE(U2733),'Project Lookup'!X:X,'Project Lookup'!B:B)</f>
        <v>SOW#1 2024 - DE &amp; BI Team</v>
      </c>
      <c r="X2733" t="str">
        <f t="shared" si="216"/>
        <v>459 Roku Inc. : 966 SOW#1 2024 - DE &amp; BI Team</v>
      </c>
      <c r="Y2733" t="str">
        <f t="shared" si="217"/>
        <v>459 Roku Inc.</v>
      </c>
      <c r="Z2733" t="str">
        <f t="shared" si="218"/>
        <v>459 Roku Inc.</v>
      </c>
      <c r="AA2733" t="str">
        <f>_xlfn.XLOOKUP(Z2733,'Client Lookup'!A:A,'Client Lookup'!C:C)</f>
        <v>Roku</v>
      </c>
      <c r="AC2733" t="e">
        <f>_xlfn.XLOOKUP(K2733,'Results vs Forecast'!K:K,'Results vs Forecast'!K:K)</f>
        <v>#N/A</v>
      </c>
    </row>
    <row r="2734" spans="1:29" hidden="1">
      <c r="A2734" s="39"/>
      <c r="B2734" s="1" t="s">
        <v>700</v>
      </c>
      <c r="C2734" s="1" t="s">
        <v>1370</v>
      </c>
      <c r="D2734" s="1" t="s">
        <v>17</v>
      </c>
      <c r="E2734" s="1" t="s">
        <v>17</v>
      </c>
      <c r="F2734" s="2">
        <v>45535</v>
      </c>
      <c r="G2734" s="2">
        <v>45505</v>
      </c>
      <c r="H2734" s="1" t="s">
        <v>6715</v>
      </c>
      <c r="I2734" s="1" t="s">
        <v>6716</v>
      </c>
      <c r="J2734" s="1" t="s">
        <v>812</v>
      </c>
      <c r="K2734" s="1" t="s">
        <v>795</v>
      </c>
      <c r="L2734" s="1" t="s">
        <v>3324</v>
      </c>
      <c r="M2734" s="1"/>
      <c r="N2734" s="1"/>
      <c r="O2734" s="1"/>
      <c r="P2734" s="40">
        <v>448.20863682388205</v>
      </c>
      <c r="Q2734" s="37" t="str">
        <f>IF(C2734="ForthPoint","ForthPoint",IF(D2734="Intercompany",_xlfn.XLOOKUP(E2734,'Dept Lookup'!B:B,'Dept Lookup'!A:A),Modified!D2734))</f>
        <v>Data Engineering</v>
      </c>
      <c r="R2734" t="str">
        <f t="shared" si="214"/>
        <v>Globalization Partners</v>
      </c>
      <c r="S2734" s="1" t="s">
        <v>707</v>
      </c>
      <c r="T2734">
        <f t="shared" si="215"/>
        <v>0</v>
      </c>
      <c r="U2734" s="25" t="str">
        <f>IF(K2734&gt;0,K2734,_xlfn.XLOOKUP(M2734,'Client Lookup'!L:L,'Client Lookup'!N:N))</f>
        <v>35885</v>
      </c>
      <c r="V2734" t="str">
        <f>_xlfn.XLOOKUP(_xlfn.NUMBERVALUE(U2734),'Project Lookup'!X:X,'Project Lookup'!B:B)</f>
        <v>Globalization Partners SOW #41 - Data Engineering Team Renewal</v>
      </c>
      <c r="X2734" t="str">
        <f t="shared" si="216"/>
        <v>460 Globalization Partners Inc. : 1349 Globalization Partners SOW #41 - Data Engineering Team Renewal</v>
      </c>
      <c r="Y2734" t="str">
        <f t="shared" si="217"/>
        <v>460 Globalization Partners Inc.</v>
      </c>
      <c r="Z2734" t="str">
        <f t="shared" si="218"/>
        <v>460 Globalization Partners Inc.</v>
      </c>
      <c r="AA2734" t="str">
        <f>_xlfn.XLOOKUP(Z2734,'Client Lookup'!A:A,'Client Lookup'!C:C)</f>
        <v>Globalization Partners</v>
      </c>
      <c r="AC2734" t="e">
        <f>_xlfn.XLOOKUP(K2734,'Results vs Forecast'!K:K,'Results vs Forecast'!K:K)</f>
        <v>#N/A</v>
      </c>
    </row>
    <row r="2735" spans="1:29" hidden="1">
      <c r="A2735" s="39"/>
      <c r="B2735" s="1" t="s">
        <v>700</v>
      </c>
      <c r="C2735" s="1" t="s">
        <v>1370</v>
      </c>
      <c r="D2735" s="1" t="s">
        <v>17</v>
      </c>
      <c r="E2735" s="1" t="s">
        <v>17</v>
      </c>
      <c r="F2735" s="2">
        <v>45535</v>
      </c>
      <c r="G2735" s="2">
        <v>45505</v>
      </c>
      <c r="H2735" s="1" t="s">
        <v>6717</v>
      </c>
      <c r="I2735" s="1" t="s">
        <v>6718</v>
      </c>
      <c r="J2735" s="1" t="s">
        <v>617</v>
      </c>
      <c r="K2735" s="1" t="s">
        <v>860</v>
      </c>
      <c r="L2735" s="1" t="s">
        <v>2892</v>
      </c>
      <c r="M2735" s="1"/>
      <c r="N2735" s="1"/>
      <c r="O2735" s="1"/>
      <c r="P2735" s="40">
        <v>464.21608813902071</v>
      </c>
      <c r="Q2735" s="37" t="str">
        <f>IF(C2735="ForthPoint","ForthPoint",IF(D2735="Intercompany",_xlfn.XLOOKUP(E2735,'Dept Lookup'!B:B,'Dept Lookup'!A:A),Modified!D2735))</f>
        <v>Data Engineering</v>
      </c>
      <c r="R2735" t="str">
        <f t="shared" si="214"/>
        <v>Roku</v>
      </c>
      <c r="S2735" s="1" t="s">
        <v>707</v>
      </c>
      <c r="T2735">
        <f t="shared" si="215"/>
        <v>0</v>
      </c>
      <c r="U2735" s="25" t="str">
        <f>IF(K2735&gt;0,K2735,_xlfn.XLOOKUP(M2735,'Client Lookup'!L:L,'Client Lookup'!N:N))</f>
        <v>25138</v>
      </c>
      <c r="V2735" t="str">
        <f>_xlfn.XLOOKUP(_xlfn.NUMBERVALUE(U2735),'Project Lookup'!X:X,'Project Lookup'!B:B)</f>
        <v>SOW#1 2024 - DE &amp; BI Team</v>
      </c>
      <c r="X2735" t="str">
        <f t="shared" si="216"/>
        <v>459 Roku Inc. : 966 SOW#1 2024 - DE &amp; BI Team</v>
      </c>
      <c r="Y2735" t="str">
        <f t="shared" si="217"/>
        <v>459 Roku Inc.</v>
      </c>
      <c r="Z2735" t="str">
        <f t="shared" si="218"/>
        <v>459 Roku Inc.</v>
      </c>
      <c r="AA2735" t="str">
        <f>_xlfn.XLOOKUP(Z2735,'Client Lookup'!A:A,'Client Lookup'!C:C)</f>
        <v>Roku</v>
      </c>
      <c r="AC2735" t="e">
        <f>_xlfn.XLOOKUP(K2735,'Results vs Forecast'!K:K,'Results vs Forecast'!K:K)</f>
        <v>#N/A</v>
      </c>
    </row>
    <row r="2736" spans="1:29" hidden="1">
      <c r="A2736" s="39"/>
      <c r="B2736" s="1" t="s">
        <v>700</v>
      </c>
      <c r="C2736" s="1" t="s">
        <v>1370</v>
      </c>
      <c r="D2736" s="1" t="s">
        <v>17</v>
      </c>
      <c r="E2736" s="1" t="s">
        <v>17</v>
      </c>
      <c r="F2736" s="2">
        <v>45535</v>
      </c>
      <c r="G2736" s="2">
        <v>45505</v>
      </c>
      <c r="H2736" s="1" t="s">
        <v>6719</v>
      </c>
      <c r="I2736" s="1" t="s">
        <v>6720</v>
      </c>
      <c r="J2736" s="1" t="s">
        <v>641</v>
      </c>
      <c r="K2736" s="1" t="s">
        <v>886</v>
      </c>
      <c r="L2736" s="1" t="s">
        <v>3668</v>
      </c>
      <c r="M2736" s="1"/>
      <c r="N2736" s="1"/>
      <c r="O2736" s="1"/>
      <c r="P2736" s="40">
        <v>560.2607960298526</v>
      </c>
      <c r="Q2736" s="37" t="str">
        <f>IF(C2736="ForthPoint","ForthPoint",IF(D2736="Intercompany",_xlfn.XLOOKUP(E2736,'Dept Lookup'!B:B,'Dept Lookup'!A:A),Modified!D2736))</f>
        <v>Data Engineering</v>
      </c>
      <c r="R2736" t="str">
        <f t="shared" si="214"/>
        <v>The Blackstone Group</v>
      </c>
      <c r="S2736" s="1" t="s">
        <v>707</v>
      </c>
      <c r="T2736">
        <f t="shared" si="215"/>
        <v>0</v>
      </c>
      <c r="U2736" s="25" t="str">
        <f>IF(K2736&gt;0,K2736,_xlfn.XLOOKUP(M2736,'Client Lookup'!L:L,'Client Lookup'!N:N))</f>
        <v>29419</v>
      </c>
      <c r="V2736" t="str">
        <f>_xlfn.XLOOKUP(_xlfn.NUMBERVALUE(U2736),'Project Lookup'!X:X,'Project Lookup'!B:B)</f>
        <v>Blackstone - SOW#18 - Data Engineer with AWS (Puneet Team)</v>
      </c>
      <c r="X2736" t="str">
        <f t="shared" si="216"/>
        <v>468 Blackstone Inc. : 1194 Blackstone - SOW#18 - Data Engineer with AWS (Puneet Team)</v>
      </c>
      <c r="Y2736" t="str">
        <f t="shared" si="217"/>
        <v>468 Blackstone Inc.</v>
      </c>
      <c r="Z2736" t="str">
        <f t="shared" si="218"/>
        <v>468 Blackstone Inc.</v>
      </c>
      <c r="AA2736" t="str">
        <f>_xlfn.XLOOKUP(Z2736,'Client Lookup'!A:A,'Client Lookup'!C:C)</f>
        <v>The Blackstone Group</v>
      </c>
      <c r="AC2736" t="e">
        <f>_xlfn.XLOOKUP(K2736,'Results vs Forecast'!K:K,'Results vs Forecast'!K:K)</f>
        <v>#N/A</v>
      </c>
    </row>
    <row r="2737" spans="1:29" hidden="1">
      <c r="A2737" s="39"/>
      <c r="B2737" s="1" t="s">
        <v>700</v>
      </c>
      <c r="C2737" s="1" t="s">
        <v>1370</v>
      </c>
      <c r="D2737" s="1" t="s">
        <v>17</v>
      </c>
      <c r="E2737" s="1" t="s">
        <v>17</v>
      </c>
      <c r="F2737" s="2">
        <v>45535</v>
      </c>
      <c r="G2737" s="2">
        <v>45505</v>
      </c>
      <c r="H2737" s="1" t="s">
        <v>6721</v>
      </c>
      <c r="I2737" s="1" t="s">
        <v>6722</v>
      </c>
      <c r="J2737" s="1" t="s">
        <v>645</v>
      </c>
      <c r="K2737" s="1" t="s">
        <v>891</v>
      </c>
      <c r="L2737" s="1" t="s">
        <v>3332</v>
      </c>
      <c r="M2737" s="1"/>
      <c r="N2737" s="1"/>
      <c r="O2737" s="1"/>
      <c r="P2737" s="40">
        <v>440.20491116631274</v>
      </c>
      <c r="Q2737" s="37" t="str">
        <f>IF(C2737="ForthPoint","ForthPoint",IF(D2737="Intercompany",_xlfn.XLOOKUP(E2737,'Dept Lookup'!B:B,'Dept Lookup'!A:A),Modified!D2737))</f>
        <v>Data Engineering</v>
      </c>
      <c r="R2737" t="str">
        <f t="shared" si="214"/>
        <v>The Blackstone Group</v>
      </c>
      <c r="S2737" s="1" t="s">
        <v>707</v>
      </c>
      <c r="T2737">
        <f t="shared" si="215"/>
        <v>0</v>
      </c>
      <c r="U2737" s="25" t="str">
        <f>IF(K2737&gt;0,K2737,_xlfn.XLOOKUP(M2737,'Client Lookup'!L:L,'Client Lookup'!N:N))</f>
        <v>25160</v>
      </c>
      <c r="V2737" t="str">
        <f>_xlfn.XLOOKUP(_xlfn.NUMBERVALUE(U2737),'Project Lookup'!X:X,'Project Lookup'!B:B)</f>
        <v>Blackstone SOW #12</v>
      </c>
      <c r="X2737" t="str">
        <f t="shared" si="216"/>
        <v>468 Blackstone Inc. : 988 Blackstone SOW #12</v>
      </c>
      <c r="Y2737" t="str">
        <f t="shared" si="217"/>
        <v>468 Blackstone Inc.</v>
      </c>
      <c r="Z2737" t="str">
        <f t="shared" si="218"/>
        <v>468 Blackstone Inc.</v>
      </c>
      <c r="AA2737" t="str">
        <f>_xlfn.XLOOKUP(Z2737,'Client Lookup'!A:A,'Client Lookup'!C:C)</f>
        <v>The Blackstone Group</v>
      </c>
      <c r="AC2737" t="e">
        <f>_xlfn.XLOOKUP(K2737,'Results vs Forecast'!K:K,'Results vs Forecast'!K:K)</f>
        <v>#N/A</v>
      </c>
    </row>
    <row r="2738" spans="1:29" hidden="1">
      <c r="A2738" s="39"/>
      <c r="B2738" s="1" t="s">
        <v>700</v>
      </c>
      <c r="C2738" s="1" t="s">
        <v>1370</v>
      </c>
      <c r="D2738" s="1" t="s">
        <v>17</v>
      </c>
      <c r="E2738" s="1" t="s">
        <v>17</v>
      </c>
      <c r="F2738" s="2">
        <v>45535</v>
      </c>
      <c r="G2738" s="2">
        <v>45505</v>
      </c>
      <c r="H2738" s="1" t="s">
        <v>6723</v>
      </c>
      <c r="I2738" s="1" t="s">
        <v>6724</v>
      </c>
      <c r="J2738" s="1" t="s">
        <v>645</v>
      </c>
      <c r="K2738" s="1" t="s">
        <v>891</v>
      </c>
      <c r="L2738" s="1" t="s">
        <v>3332</v>
      </c>
      <c r="M2738" s="1"/>
      <c r="N2738" s="1"/>
      <c r="O2738" s="1"/>
      <c r="P2738" s="40">
        <v>480.22353945415932</v>
      </c>
      <c r="Q2738" s="37" t="str">
        <f>IF(C2738="ForthPoint","ForthPoint",IF(D2738="Intercompany",_xlfn.XLOOKUP(E2738,'Dept Lookup'!B:B,'Dept Lookup'!A:A),Modified!D2738))</f>
        <v>Data Engineering</v>
      </c>
      <c r="R2738" t="str">
        <f t="shared" si="214"/>
        <v>The Blackstone Group</v>
      </c>
      <c r="S2738" s="1" t="s">
        <v>707</v>
      </c>
      <c r="T2738">
        <f t="shared" si="215"/>
        <v>0</v>
      </c>
      <c r="U2738" s="25" t="str">
        <f>IF(K2738&gt;0,K2738,_xlfn.XLOOKUP(M2738,'Client Lookup'!L:L,'Client Lookup'!N:N))</f>
        <v>25160</v>
      </c>
      <c r="V2738" t="str">
        <f>_xlfn.XLOOKUP(_xlfn.NUMBERVALUE(U2738),'Project Lookup'!X:X,'Project Lookup'!B:B)</f>
        <v>Blackstone SOW #12</v>
      </c>
      <c r="X2738" t="str">
        <f t="shared" si="216"/>
        <v>468 Blackstone Inc. : 988 Blackstone SOW #12</v>
      </c>
      <c r="Y2738" t="str">
        <f t="shared" si="217"/>
        <v>468 Blackstone Inc.</v>
      </c>
      <c r="Z2738" t="str">
        <f t="shared" si="218"/>
        <v>468 Blackstone Inc.</v>
      </c>
      <c r="AA2738" t="str">
        <f>_xlfn.XLOOKUP(Z2738,'Client Lookup'!A:A,'Client Lookup'!C:C)</f>
        <v>The Blackstone Group</v>
      </c>
      <c r="AC2738" t="e">
        <f>_xlfn.XLOOKUP(K2738,'Results vs Forecast'!K:K,'Results vs Forecast'!K:K)</f>
        <v>#N/A</v>
      </c>
    </row>
    <row r="2739" spans="1:29" hidden="1">
      <c r="A2739" s="39"/>
      <c r="B2739" s="1" t="s">
        <v>700</v>
      </c>
      <c r="C2739" s="1" t="s">
        <v>1370</v>
      </c>
      <c r="D2739" s="1" t="s">
        <v>17</v>
      </c>
      <c r="E2739" s="1" t="s">
        <v>17</v>
      </c>
      <c r="F2739" s="2">
        <v>45535</v>
      </c>
      <c r="G2739" s="2">
        <v>45505</v>
      </c>
      <c r="H2739" s="1" t="s">
        <v>6725</v>
      </c>
      <c r="I2739" s="1" t="s">
        <v>6726</v>
      </c>
      <c r="J2739" s="1" t="s">
        <v>535</v>
      </c>
      <c r="K2739" s="1" t="s">
        <v>791</v>
      </c>
      <c r="L2739" s="1" t="s">
        <v>4898</v>
      </c>
      <c r="M2739" s="1"/>
      <c r="N2739" s="1"/>
      <c r="O2739" s="1"/>
      <c r="P2739" s="40">
        <v>544.25334471471388</v>
      </c>
      <c r="Q2739" s="37" t="str">
        <f>IF(C2739="ForthPoint","ForthPoint",IF(D2739="Intercompany",_xlfn.XLOOKUP(E2739,'Dept Lookup'!B:B,'Dept Lookup'!A:A),Modified!D2739))</f>
        <v>Data Engineering</v>
      </c>
      <c r="R2739" t="str">
        <f t="shared" si="214"/>
        <v>Globalization Partners</v>
      </c>
      <c r="S2739" s="1" t="s">
        <v>707</v>
      </c>
      <c r="T2739">
        <f t="shared" si="215"/>
        <v>0</v>
      </c>
      <c r="U2739" s="25" t="str">
        <f>IF(K2739&gt;0,K2739,_xlfn.XLOOKUP(M2739,'Client Lookup'!L:L,'Client Lookup'!N:N))</f>
        <v>25866</v>
      </c>
      <c r="V2739" t="str">
        <f>_xlfn.XLOOKUP(_xlfn.NUMBERVALUE(U2739),'Project Lookup'!X:X,'Project Lookup'!B:B)</f>
        <v>GP SOW #33</v>
      </c>
      <c r="X2739" t="str">
        <f t="shared" si="216"/>
        <v>460 Globalization Partners Inc. : 1028 GP SOW #33</v>
      </c>
      <c r="Y2739" t="str">
        <f t="shared" si="217"/>
        <v>460 Globalization Partners Inc.</v>
      </c>
      <c r="Z2739" t="str">
        <f t="shared" si="218"/>
        <v>460 Globalization Partners Inc.</v>
      </c>
      <c r="AA2739" t="str">
        <f>_xlfn.XLOOKUP(Z2739,'Client Lookup'!A:A,'Client Lookup'!C:C)</f>
        <v>Globalization Partners</v>
      </c>
      <c r="AC2739" t="e">
        <f>_xlfn.XLOOKUP(K2739,'Results vs Forecast'!K:K,'Results vs Forecast'!K:K)</f>
        <v>#N/A</v>
      </c>
    </row>
    <row r="2740" spans="1:29" hidden="1">
      <c r="A2740" s="39"/>
      <c r="B2740" s="1" t="s">
        <v>700</v>
      </c>
      <c r="C2740" s="1" t="s">
        <v>1370</v>
      </c>
      <c r="D2740" s="1" t="s">
        <v>17</v>
      </c>
      <c r="E2740" s="1" t="s">
        <v>17</v>
      </c>
      <c r="F2740" s="2">
        <v>45535</v>
      </c>
      <c r="G2740" s="2">
        <v>45505</v>
      </c>
      <c r="H2740" s="1" t="s">
        <v>6727</v>
      </c>
      <c r="I2740" s="1" t="s">
        <v>6728</v>
      </c>
      <c r="J2740" s="1" t="s">
        <v>915</v>
      </c>
      <c r="K2740" s="1" t="s">
        <v>896</v>
      </c>
      <c r="L2740" s="1" t="s">
        <v>3739</v>
      </c>
      <c r="M2740" s="1"/>
      <c r="N2740" s="1"/>
      <c r="O2740" s="1"/>
      <c r="P2740" s="40">
        <v>268.12480952857231</v>
      </c>
      <c r="Q2740" s="37" t="str">
        <f>IF(C2740="ForthPoint","ForthPoint",IF(D2740="Intercompany",_xlfn.XLOOKUP(E2740,'Dept Lookup'!B:B,'Dept Lookup'!A:A),Modified!D2740))</f>
        <v>Data Engineering</v>
      </c>
      <c r="R2740" t="str">
        <f t="shared" si="214"/>
        <v>The Blackstone Group</v>
      </c>
      <c r="S2740" s="1" t="s">
        <v>707</v>
      </c>
      <c r="T2740">
        <f t="shared" si="215"/>
        <v>0</v>
      </c>
      <c r="U2740" s="25" t="str">
        <f>IF(K2740&gt;0,K2740,_xlfn.XLOOKUP(M2740,'Client Lookup'!L:L,'Client Lookup'!N:N))</f>
        <v>32874</v>
      </c>
      <c r="V2740" t="str">
        <f>_xlfn.XLOOKUP(_xlfn.NUMBERVALUE(U2740),'Project Lookup'!X:X,'Project Lookup'!B:B)</f>
        <v>Blackstone - SOW#25 - FS Engineer (Seb Team)</v>
      </c>
      <c r="X2740" t="str">
        <f t="shared" si="216"/>
        <v>468 Blackstone Inc. : 1284 Blackstone - SOW#25 - FS Engineer (Seb Team)</v>
      </c>
      <c r="Y2740" t="str">
        <f t="shared" si="217"/>
        <v>468 Blackstone Inc.</v>
      </c>
      <c r="Z2740" t="str">
        <f t="shared" si="218"/>
        <v>468 Blackstone Inc.</v>
      </c>
      <c r="AA2740" t="str">
        <f>_xlfn.XLOOKUP(Z2740,'Client Lookup'!A:A,'Client Lookup'!C:C)</f>
        <v>The Blackstone Group</v>
      </c>
      <c r="AC2740" t="e">
        <f>_xlfn.XLOOKUP(K2740,'Results vs Forecast'!K:K,'Results vs Forecast'!K:K)</f>
        <v>#N/A</v>
      </c>
    </row>
    <row r="2741" spans="1:29" hidden="1">
      <c r="A2741" s="39"/>
      <c r="B2741" s="1" t="s">
        <v>700</v>
      </c>
      <c r="C2741" s="1" t="s">
        <v>701</v>
      </c>
      <c r="D2741" s="1" t="s">
        <v>20</v>
      </c>
      <c r="E2741" s="1" t="s">
        <v>6729</v>
      </c>
      <c r="F2741" s="2">
        <v>45535</v>
      </c>
      <c r="G2741" s="2">
        <v>45505</v>
      </c>
      <c r="H2741" s="1" t="s">
        <v>2458</v>
      </c>
      <c r="I2741" s="1" t="s">
        <v>2459</v>
      </c>
      <c r="J2741" s="1" t="s">
        <v>499</v>
      </c>
      <c r="K2741" s="1" t="s">
        <v>771</v>
      </c>
      <c r="L2741" s="1"/>
      <c r="M2741" s="1"/>
      <c r="N2741" s="1"/>
      <c r="O2741" s="1" t="s">
        <v>6730</v>
      </c>
      <c r="P2741" s="40">
        <v>10550</v>
      </c>
      <c r="Q2741" s="37" t="str">
        <f>IF(C2741="ForthPoint","ForthPoint",IF(D2741="Intercompany",_xlfn.XLOOKUP(E2741,'Dept Lookup'!B:B,'Dept Lookup'!A:A),Modified!D2741))</f>
        <v>Insourcing Services</v>
      </c>
      <c r="R2741" t="str">
        <f t="shared" si="214"/>
        <v>CVS Health</v>
      </c>
      <c r="S2741" s="1" t="s">
        <v>707</v>
      </c>
      <c r="T2741">
        <f t="shared" si="215"/>
        <v>0</v>
      </c>
      <c r="U2741" s="25" t="str">
        <f>IF(K2741&gt;0,K2741,_xlfn.XLOOKUP(M2741,'Client Lookup'!L:L,'Client Lookup'!N:N))</f>
        <v>2020</v>
      </c>
      <c r="V2741" t="e">
        <f>_xlfn.XLOOKUP(_xlfn.NUMBERVALUE(U2741),'Project Lookup'!X:X,'Project Lookup'!B:B)</f>
        <v>#N/A</v>
      </c>
      <c r="X2741" t="str">
        <f t="shared" si="216"/>
        <v>170 CVS Health</v>
      </c>
      <c r="Y2741" t="str">
        <f t="shared" si="217"/>
        <v>170 CVS Health</v>
      </c>
      <c r="Z2741" t="str">
        <f t="shared" si="218"/>
        <v>170 CVS Health</v>
      </c>
      <c r="AA2741" t="str">
        <f>_xlfn.XLOOKUP(Z2741,'Client Lookup'!A:A,'Client Lookup'!C:C)</f>
        <v>CVS Health</v>
      </c>
      <c r="AC2741" t="e">
        <f>_xlfn.XLOOKUP(K2741,'Results vs Forecast'!K:K,'Results vs Forecast'!K:K)</f>
        <v>#N/A</v>
      </c>
    </row>
    <row r="2742" spans="1:29" hidden="1">
      <c r="A2742" s="39"/>
      <c r="B2742" s="1" t="s">
        <v>700</v>
      </c>
      <c r="C2742" s="1" t="s">
        <v>701</v>
      </c>
      <c r="D2742" s="1" t="s">
        <v>20</v>
      </c>
      <c r="E2742" s="1" t="s">
        <v>6729</v>
      </c>
      <c r="F2742" s="2">
        <v>45535</v>
      </c>
      <c r="G2742" s="2">
        <v>45505</v>
      </c>
      <c r="H2742" s="1" t="s">
        <v>2458</v>
      </c>
      <c r="I2742" s="1" t="s">
        <v>2459</v>
      </c>
      <c r="J2742" s="1" t="s">
        <v>499</v>
      </c>
      <c r="K2742" s="1" t="s">
        <v>771</v>
      </c>
      <c r="L2742" s="1"/>
      <c r="M2742" s="1"/>
      <c r="N2742" s="1"/>
      <c r="O2742" s="1" t="s">
        <v>6731</v>
      </c>
      <c r="P2742" s="40">
        <v>11100</v>
      </c>
      <c r="Q2742" s="37" t="str">
        <f>IF(C2742="ForthPoint","ForthPoint",IF(D2742="Intercompany",_xlfn.XLOOKUP(E2742,'Dept Lookup'!B:B,'Dept Lookup'!A:A),Modified!D2742))</f>
        <v>Insourcing Services</v>
      </c>
      <c r="R2742" t="str">
        <f t="shared" si="214"/>
        <v>CVS Health</v>
      </c>
      <c r="S2742" s="1" t="s">
        <v>707</v>
      </c>
      <c r="T2742">
        <f t="shared" si="215"/>
        <v>0</v>
      </c>
      <c r="U2742" s="25" t="str">
        <f>IF(K2742&gt;0,K2742,_xlfn.XLOOKUP(M2742,'Client Lookup'!L:L,'Client Lookup'!N:N))</f>
        <v>2020</v>
      </c>
      <c r="V2742" t="e">
        <f>_xlfn.XLOOKUP(_xlfn.NUMBERVALUE(U2742),'Project Lookup'!X:X,'Project Lookup'!B:B)</f>
        <v>#N/A</v>
      </c>
      <c r="X2742" t="str">
        <f t="shared" si="216"/>
        <v>170 CVS Health</v>
      </c>
      <c r="Y2742" t="str">
        <f t="shared" si="217"/>
        <v>170 CVS Health</v>
      </c>
      <c r="Z2742" t="str">
        <f t="shared" si="218"/>
        <v>170 CVS Health</v>
      </c>
      <c r="AA2742" t="str">
        <f>_xlfn.XLOOKUP(Z2742,'Client Lookup'!A:A,'Client Lookup'!C:C)</f>
        <v>CVS Health</v>
      </c>
      <c r="AC2742" t="e">
        <f>_xlfn.XLOOKUP(K2742,'Results vs Forecast'!K:K,'Results vs Forecast'!K:K)</f>
        <v>#N/A</v>
      </c>
    </row>
    <row r="2743" spans="1:29" hidden="1">
      <c r="A2743" s="39"/>
      <c r="B2743" s="1" t="s">
        <v>700</v>
      </c>
      <c r="C2743" s="1" t="s">
        <v>1383</v>
      </c>
      <c r="D2743" s="1" t="s">
        <v>24</v>
      </c>
      <c r="E2743" s="1" t="s">
        <v>6732</v>
      </c>
      <c r="F2743" s="2">
        <v>45535</v>
      </c>
      <c r="G2743" s="2">
        <v>45505</v>
      </c>
      <c r="H2743" s="1" t="s">
        <v>6733</v>
      </c>
      <c r="I2743" s="1" t="s">
        <v>6734</v>
      </c>
      <c r="J2743" s="1" t="s">
        <v>6735</v>
      </c>
      <c r="K2743" s="1" t="s">
        <v>6736</v>
      </c>
      <c r="L2743" s="1" t="s">
        <v>6737</v>
      </c>
      <c r="M2743" s="1"/>
      <c r="N2743" s="1"/>
      <c r="O2743" s="1"/>
      <c r="P2743" s="40">
        <v>209.19815519182038</v>
      </c>
      <c r="Q2743" s="37" t="str">
        <f>IF(C2743="ForthPoint","ForthPoint",IF(D2743="Intercompany",_xlfn.XLOOKUP(E2743,'Dept Lookup'!B:B,'Dept Lookup'!A:A),Modified!D2743))</f>
        <v>CX</v>
      </c>
      <c r="R2743" t="str">
        <f t="shared" si="214"/>
        <v>Just Retirement Services Ltd</v>
      </c>
      <c r="S2743" s="1" t="s">
        <v>707</v>
      </c>
      <c r="T2743">
        <f t="shared" si="215"/>
        <v>0</v>
      </c>
      <c r="U2743" s="25" t="str">
        <f>IF(K2743&gt;0,K2743,_xlfn.XLOOKUP(M2743,'Client Lookup'!L:L,'Client Lookup'!N:N))</f>
        <v>24052</v>
      </c>
      <c r="V2743" t="str">
        <f>_xlfn.XLOOKUP(_xlfn.NUMBERVALUE(U2743),'Project Lookup'!X:X,'Project Lookup'!B:B)</f>
        <v>Technical Support Services 24</v>
      </c>
      <c r="X2743" t="str">
        <f t="shared" si="216"/>
        <v>333 Just Retirement Services Ltd : 920 Technical Support Services 24</v>
      </c>
      <c r="Y2743" t="str">
        <f t="shared" si="217"/>
        <v>333 Just Retirement Services Ltd</v>
      </c>
      <c r="Z2743" t="str">
        <f t="shared" si="218"/>
        <v>333 Just Retirement Services Ltd</v>
      </c>
      <c r="AA2743" t="str">
        <f>_xlfn.XLOOKUP(Z2743,'Client Lookup'!A:A,'Client Lookup'!C:C)</f>
        <v>Just Retirement Services Ltd</v>
      </c>
      <c r="AC2743" t="e">
        <f>_xlfn.XLOOKUP(K2743,'Results vs Forecast'!K:K,'Results vs Forecast'!K:K)</f>
        <v>#N/A</v>
      </c>
    </row>
    <row r="2744" spans="1:29" hidden="1">
      <c r="A2744" s="39"/>
      <c r="B2744" s="1" t="s">
        <v>700</v>
      </c>
      <c r="C2744" s="1" t="s">
        <v>1395</v>
      </c>
      <c r="D2744" s="1" t="s">
        <v>24</v>
      </c>
      <c r="E2744" s="1" t="s">
        <v>6732</v>
      </c>
      <c r="F2744" s="2">
        <v>45535</v>
      </c>
      <c r="G2744" s="2">
        <v>45505</v>
      </c>
      <c r="H2744" s="1" t="s">
        <v>6738</v>
      </c>
      <c r="I2744" s="1" t="s">
        <v>6739</v>
      </c>
      <c r="J2744" s="1" t="s">
        <v>6740</v>
      </c>
      <c r="K2744" s="1" t="s">
        <v>6741</v>
      </c>
      <c r="L2744" s="1"/>
      <c r="M2744" s="1"/>
      <c r="N2744" s="1"/>
      <c r="O2744" s="1"/>
      <c r="P2744" s="40">
        <v>90.493741799999995</v>
      </c>
      <c r="Q2744" s="37" t="str">
        <f>IF(C2744="ForthPoint","ForthPoint",IF(D2744="Intercompany",_xlfn.XLOOKUP(E2744,'Dept Lookup'!B:B,'Dept Lookup'!A:A),Modified!D2744))</f>
        <v>CX</v>
      </c>
      <c r="R2744" t="str">
        <f t="shared" si="214"/>
        <v>Axa Investment Managers SA</v>
      </c>
      <c r="S2744" s="1" t="s">
        <v>707</v>
      </c>
      <c r="T2744">
        <f t="shared" si="215"/>
        <v>0</v>
      </c>
      <c r="U2744" s="25" t="str">
        <f>IF(K2744&gt;0,K2744,_xlfn.XLOOKUP(M2744,'Client Lookup'!L:L,'Client Lookup'!N:N))</f>
        <v>36932</v>
      </c>
      <c r="V2744" t="str">
        <f>_xlfn.XLOOKUP(_xlfn.NUMBERVALUE(U2744),'Project Lookup'!X:X,'Project Lookup'!B:B)</f>
        <v>Eloqua Support 2024</v>
      </c>
      <c r="X2744" t="str">
        <f t="shared" si="216"/>
        <v>299 Axa Investment Managers SA : 1384 Eloqua Support 2024</v>
      </c>
      <c r="Y2744" t="str">
        <f t="shared" si="217"/>
        <v>299 Axa Investment Managers SA</v>
      </c>
      <c r="Z2744" t="str">
        <f t="shared" si="218"/>
        <v>299 Axa Investment Managers SA</v>
      </c>
      <c r="AA2744" t="str">
        <f>_xlfn.XLOOKUP(Z2744,'Client Lookup'!A:A,'Client Lookup'!C:C)</f>
        <v>Axa Investment Managers SA</v>
      </c>
      <c r="AC2744" t="e">
        <f>_xlfn.XLOOKUP(K2744,'Results vs Forecast'!K:K,'Results vs Forecast'!K:K)</f>
        <v>#N/A</v>
      </c>
    </row>
    <row r="2745" spans="1:29" hidden="1">
      <c r="A2745" s="39"/>
      <c r="B2745" s="1" t="s">
        <v>700</v>
      </c>
      <c r="C2745" s="1" t="s">
        <v>1395</v>
      </c>
      <c r="D2745" s="1" t="s">
        <v>24</v>
      </c>
      <c r="E2745" s="1" t="s">
        <v>6732</v>
      </c>
      <c r="F2745" s="2">
        <v>45535</v>
      </c>
      <c r="G2745" s="2">
        <v>45505</v>
      </c>
      <c r="H2745" s="1" t="s">
        <v>6742</v>
      </c>
      <c r="I2745" s="1" t="s">
        <v>6743</v>
      </c>
      <c r="J2745" s="1" t="s">
        <v>6744</v>
      </c>
      <c r="K2745" s="1" t="s">
        <v>6745</v>
      </c>
      <c r="L2745" s="1" t="s">
        <v>6746</v>
      </c>
      <c r="M2745" s="1"/>
      <c r="N2745" s="1"/>
      <c r="O2745" s="1"/>
      <c r="P2745" s="40">
        <v>482.63328960000001</v>
      </c>
      <c r="Q2745" s="37" t="str">
        <f>IF(C2745="ForthPoint","ForthPoint",IF(D2745="Intercompany",_xlfn.XLOOKUP(E2745,'Dept Lookup'!B:B,'Dept Lookup'!A:A),Modified!D2745))</f>
        <v>CX</v>
      </c>
      <c r="R2745" t="str">
        <f t="shared" si="214"/>
        <v>KYOCERA Document Solutions Europe B.V.</v>
      </c>
      <c r="S2745" s="1" t="s">
        <v>707</v>
      </c>
      <c r="T2745">
        <f t="shared" si="215"/>
        <v>0</v>
      </c>
      <c r="U2745" s="25" t="str">
        <f>IF(K2745&gt;0,K2745,_xlfn.XLOOKUP(M2745,'Client Lookup'!L:L,'Client Lookup'!N:N))</f>
        <v>20698</v>
      </c>
      <c r="V2745" t="str">
        <f>_xlfn.XLOOKUP(_xlfn.NUMBERVALUE(U2745),'Project Lookup'!X:X,'Project Lookup'!B:B)</f>
        <v>Sales Toolkit Development &amp; Support</v>
      </c>
      <c r="X2745" t="str">
        <f t="shared" si="216"/>
        <v>346 KYOCERA Document Solutions Europe B.V. : 799 Sales Toolkit Development &amp; Support</v>
      </c>
      <c r="Y2745" t="str">
        <f t="shared" si="217"/>
        <v>346 KYOCERA Document Solutions Europe B.V.</v>
      </c>
      <c r="Z2745" t="str">
        <f t="shared" si="218"/>
        <v>346 KYOCERA Document Solutions Europe B.V.</v>
      </c>
      <c r="AA2745" t="str">
        <f>_xlfn.XLOOKUP(Z2745,'Client Lookup'!A:A,'Client Lookup'!C:C)</f>
        <v>KYOCERA Document Solutions Europe B.V.</v>
      </c>
      <c r="AC2745" t="e">
        <f>_xlfn.XLOOKUP(K2745,'Results vs Forecast'!K:K,'Results vs Forecast'!K:K)</f>
        <v>#N/A</v>
      </c>
    </row>
    <row r="2746" spans="1:29" hidden="1">
      <c r="A2746" s="39"/>
      <c r="B2746" s="1" t="s">
        <v>700</v>
      </c>
      <c r="C2746" s="1" t="s">
        <v>1395</v>
      </c>
      <c r="D2746" s="1" t="s">
        <v>24</v>
      </c>
      <c r="E2746" s="1" t="s">
        <v>6732</v>
      </c>
      <c r="F2746" s="2">
        <v>45535</v>
      </c>
      <c r="G2746" s="2">
        <v>45505</v>
      </c>
      <c r="H2746" s="1" t="s">
        <v>6747</v>
      </c>
      <c r="I2746" s="1" t="s">
        <v>6748</v>
      </c>
      <c r="J2746" s="1" t="s">
        <v>6749</v>
      </c>
      <c r="K2746" s="1" t="s">
        <v>6750</v>
      </c>
      <c r="L2746" s="1" t="s">
        <v>6751</v>
      </c>
      <c r="M2746" s="1"/>
      <c r="N2746" s="1"/>
      <c r="O2746" s="1"/>
      <c r="P2746" s="40">
        <v>137.11172999999999</v>
      </c>
      <c r="Q2746" s="37" t="str">
        <f>IF(C2746="ForthPoint","ForthPoint",IF(D2746="Intercompany",_xlfn.XLOOKUP(E2746,'Dept Lookup'!B:B,'Dept Lookup'!A:A),Modified!D2746))</f>
        <v>CX</v>
      </c>
      <c r="R2746" t="str">
        <f t="shared" si="214"/>
        <v>KYOCERA Document Solutions Europe B.V.</v>
      </c>
      <c r="S2746" s="1" t="s">
        <v>707</v>
      </c>
      <c r="T2746">
        <f t="shared" si="215"/>
        <v>0</v>
      </c>
      <c r="U2746" s="25" t="str">
        <f>IF(K2746&gt;0,K2746,_xlfn.XLOOKUP(M2746,'Client Lookup'!L:L,'Client Lookup'!N:N))</f>
        <v>10051</v>
      </c>
      <c r="V2746" t="str">
        <f>_xlfn.XLOOKUP(_xlfn.NUMBERVALUE(U2746),'Project Lookup'!X:X,'Project Lookup'!B:B)</f>
        <v>KYO Pardot Support</v>
      </c>
      <c r="X2746" t="str">
        <f t="shared" si="216"/>
        <v>346 KYOCERA Document Solutions Europe B.V. : 435 KYO Pardot Support</v>
      </c>
      <c r="Y2746" t="str">
        <f t="shared" si="217"/>
        <v>346 KYOCERA Document Solutions Europe B.V.</v>
      </c>
      <c r="Z2746" t="str">
        <f t="shared" si="218"/>
        <v>346 KYOCERA Document Solutions Europe B.V.</v>
      </c>
      <c r="AA2746" t="str">
        <f>_xlfn.XLOOKUP(Z2746,'Client Lookup'!A:A,'Client Lookup'!C:C)</f>
        <v>KYOCERA Document Solutions Europe B.V.</v>
      </c>
      <c r="AC2746" t="e">
        <f>_xlfn.XLOOKUP(K2746,'Results vs Forecast'!K:K,'Results vs Forecast'!K:K)</f>
        <v>#N/A</v>
      </c>
    </row>
    <row r="2747" spans="1:29" hidden="1">
      <c r="A2747" s="39"/>
      <c r="B2747" s="1" t="s">
        <v>700</v>
      </c>
      <c r="C2747" s="1" t="s">
        <v>1383</v>
      </c>
      <c r="D2747" s="1" t="s">
        <v>24</v>
      </c>
      <c r="E2747" s="1" t="s">
        <v>6732</v>
      </c>
      <c r="F2747" s="2">
        <v>45535</v>
      </c>
      <c r="G2747" s="2">
        <v>45505</v>
      </c>
      <c r="H2747" s="1" t="s">
        <v>6752</v>
      </c>
      <c r="I2747" s="1" t="s">
        <v>6753</v>
      </c>
      <c r="J2747" s="1" t="s">
        <v>6754</v>
      </c>
      <c r="K2747" s="1" t="s">
        <v>6755</v>
      </c>
      <c r="L2747" s="1" t="s">
        <v>6756</v>
      </c>
      <c r="M2747" s="1"/>
      <c r="N2747" s="1"/>
      <c r="O2747" s="1"/>
      <c r="P2747" s="40">
        <v>363.25881211602922</v>
      </c>
      <c r="Q2747" s="37" t="str">
        <f>IF(C2747="ForthPoint","ForthPoint",IF(D2747="Intercompany",_xlfn.XLOOKUP(E2747,'Dept Lookup'!B:B,'Dept Lookup'!A:A),Modified!D2747))</f>
        <v>CX</v>
      </c>
      <c r="R2747" t="str">
        <f t="shared" si="214"/>
        <v>Belmond Management Limited</v>
      </c>
      <c r="S2747" s="1" t="s">
        <v>707</v>
      </c>
      <c r="T2747">
        <f t="shared" si="215"/>
        <v>0</v>
      </c>
      <c r="U2747" s="25" t="str">
        <f>IF(K2747&gt;0,K2747,_xlfn.XLOOKUP(M2747,'Client Lookup'!L:L,'Client Lookup'!N:N))</f>
        <v>25431</v>
      </c>
      <c r="V2747" t="str">
        <f>_xlfn.XLOOKUP(_xlfn.NUMBERVALUE(U2747),'Project Lookup'!X:X,'Project Lookup'!B:B)</f>
        <v>Responsys Support 2024</v>
      </c>
      <c r="X2747" t="str">
        <f t="shared" si="216"/>
        <v>329 Belmond Management Limited : 1003 Responsys Support 2024</v>
      </c>
      <c r="Y2747" t="str">
        <f t="shared" si="217"/>
        <v>329 Belmond Management Limited</v>
      </c>
      <c r="Z2747" t="str">
        <f t="shared" si="218"/>
        <v>329 Belmond Management Limited</v>
      </c>
      <c r="AA2747" t="str">
        <f>_xlfn.XLOOKUP(Z2747,'Client Lookup'!A:A,'Client Lookup'!C:C)</f>
        <v>Belmond Management Limited</v>
      </c>
      <c r="AC2747" t="e">
        <f>_xlfn.XLOOKUP(K2747,'Results vs Forecast'!K:K,'Results vs Forecast'!K:K)</f>
        <v>#N/A</v>
      </c>
    </row>
    <row r="2748" spans="1:29" hidden="1">
      <c r="A2748" s="39"/>
      <c r="B2748" s="1" t="s">
        <v>700</v>
      </c>
      <c r="C2748" s="1" t="s">
        <v>1383</v>
      </c>
      <c r="D2748" s="1" t="s">
        <v>24</v>
      </c>
      <c r="E2748" s="1" t="s">
        <v>6732</v>
      </c>
      <c r="F2748" s="2">
        <v>45535</v>
      </c>
      <c r="G2748" s="2">
        <v>45505</v>
      </c>
      <c r="H2748" s="1" t="s">
        <v>6757</v>
      </c>
      <c r="I2748" s="1" t="s">
        <v>6758</v>
      </c>
      <c r="J2748" s="1" t="s">
        <v>6754</v>
      </c>
      <c r="K2748" s="1" t="s">
        <v>6755</v>
      </c>
      <c r="L2748" s="1" t="s">
        <v>6756</v>
      </c>
      <c r="M2748" s="1"/>
      <c r="N2748" s="1"/>
      <c r="O2748" s="1"/>
      <c r="P2748" s="40">
        <v>363.25881211602922</v>
      </c>
      <c r="Q2748" s="37" t="str">
        <f>IF(C2748="ForthPoint","ForthPoint",IF(D2748="Intercompany",_xlfn.XLOOKUP(E2748,'Dept Lookup'!B:B,'Dept Lookup'!A:A),Modified!D2748))</f>
        <v>CX</v>
      </c>
      <c r="R2748" t="str">
        <f t="shared" si="214"/>
        <v>Belmond Management Limited</v>
      </c>
      <c r="S2748" s="1" t="s">
        <v>707</v>
      </c>
      <c r="T2748">
        <f t="shared" si="215"/>
        <v>0</v>
      </c>
      <c r="U2748" s="25" t="str">
        <f>IF(K2748&gt;0,K2748,_xlfn.XLOOKUP(M2748,'Client Lookup'!L:L,'Client Lookup'!N:N))</f>
        <v>25431</v>
      </c>
      <c r="V2748" t="str">
        <f>_xlfn.XLOOKUP(_xlfn.NUMBERVALUE(U2748),'Project Lookup'!X:X,'Project Lookup'!B:B)</f>
        <v>Responsys Support 2024</v>
      </c>
      <c r="X2748" t="str">
        <f t="shared" si="216"/>
        <v>329 Belmond Management Limited : 1003 Responsys Support 2024</v>
      </c>
      <c r="Y2748" t="str">
        <f t="shared" si="217"/>
        <v>329 Belmond Management Limited</v>
      </c>
      <c r="Z2748" t="str">
        <f t="shared" si="218"/>
        <v>329 Belmond Management Limited</v>
      </c>
      <c r="AA2748" t="str">
        <f>_xlfn.XLOOKUP(Z2748,'Client Lookup'!A:A,'Client Lookup'!C:C)</f>
        <v>Belmond Management Limited</v>
      </c>
      <c r="AC2748" t="e">
        <f>_xlfn.XLOOKUP(K2748,'Results vs Forecast'!K:K,'Results vs Forecast'!K:K)</f>
        <v>#N/A</v>
      </c>
    </row>
    <row r="2749" spans="1:29" hidden="1">
      <c r="A2749" s="39"/>
      <c r="B2749" s="1" t="s">
        <v>700</v>
      </c>
      <c r="C2749" s="1" t="s">
        <v>1395</v>
      </c>
      <c r="D2749" s="1" t="s">
        <v>24</v>
      </c>
      <c r="E2749" s="1" t="s">
        <v>6732</v>
      </c>
      <c r="F2749" s="2">
        <v>45535</v>
      </c>
      <c r="G2749" s="2">
        <v>45505</v>
      </c>
      <c r="H2749" s="1" t="s">
        <v>6759</v>
      </c>
      <c r="I2749" s="1" t="s">
        <v>6760</v>
      </c>
      <c r="J2749" s="1" t="s">
        <v>6761</v>
      </c>
      <c r="K2749" s="1" t="s">
        <v>6762</v>
      </c>
      <c r="L2749" s="1" t="s">
        <v>6763</v>
      </c>
      <c r="M2749" s="1"/>
      <c r="N2749" s="1"/>
      <c r="O2749" s="1"/>
      <c r="P2749" s="40">
        <v>459.05007203999998</v>
      </c>
      <c r="Q2749" s="37" t="str">
        <f>IF(C2749="ForthPoint","ForthPoint",IF(D2749="Intercompany",_xlfn.XLOOKUP(E2749,'Dept Lookup'!B:B,'Dept Lookup'!A:A),Modified!D2749))</f>
        <v>CX</v>
      </c>
      <c r="R2749" t="str">
        <f t="shared" si="214"/>
        <v>Henkel AG &amp; Co. KGaA</v>
      </c>
      <c r="S2749" s="1" t="s">
        <v>707</v>
      </c>
      <c r="T2749">
        <f t="shared" si="215"/>
        <v>0</v>
      </c>
      <c r="U2749" s="25" t="str">
        <f>IF(K2749&gt;0,K2749,_xlfn.XLOOKUP(M2749,'Client Lookup'!L:L,'Client Lookup'!N:N))</f>
        <v>16465</v>
      </c>
      <c r="V2749" t="str">
        <f>_xlfn.XLOOKUP(_xlfn.NUMBERVALUE(U2749),'Project Lookup'!X:X,'Project Lookup'!B:B)</f>
        <v>Henkel SmartWash Customer Engagement Consultancy</v>
      </c>
      <c r="X2749" t="str">
        <f t="shared" si="216"/>
        <v>379 Henkel AG &amp; Co. KGaA : 629 Henkel SmartWash Customer Engagement Consultancy</v>
      </c>
      <c r="Y2749" t="str">
        <f t="shared" si="217"/>
        <v>379 Henkel AG &amp; Co. KGaA</v>
      </c>
      <c r="Z2749" t="str">
        <f t="shared" si="218"/>
        <v>379 Henkel AG &amp; Co. KGaA</v>
      </c>
      <c r="AA2749" t="str">
        <f>_xlfn.XLOOKUP(Z2749,'Client Lookup'!A:A,'Client Lookup'!C:C)</f>
        <v>Henkel AG &amp; Co. KGaA</v>
      </c>
      <c r="AC2749" t="e">
        <f>_xlfn.XLOOKUP(K2749,'Results vs Forecast'!K:K,'Results vs Forecast'!K:K)</f>
        <v>#N/A</v>
      </c>
    </row>
    <row r="2750" spans="1:29" hidden="1">
      <c r="A2750" s="39"/>
      <c r="B2750" s="1" t="s">
        <v>700</v>
      </c>
      <c r="C2750" s="1" t="s">
        <v>1395</v>
      </c>
      <c r="D2750" s="1" t="s">
        <v>24</v>
      </c>
      <c r="E2750" s="1" t="s">
        <v>6732</v>
      </c>
      <c r="F2750" s="2">
        <v>45535</v>
      </c>
      <c r="G2750" s="2">
        <v>45505</v>
      </c>
      <c r="H2750" s="1" t="s">
        <v>6764</v>
      </c>
      <c r="I2750" s="1" t="s">
        <v>6765</v>
      </c>
      <c r="J2750" s="1" t="s">
        <v>6761</v>
      </c>
      <c r="K2750" s="1" t="s">
        <v>6762</v>
      </c>
      <c r="L2750" s="1" t="s">
        <v>6763</v>
      </c>
      <c r="M2750" s="1"/>
      <c r="N2750" s="1"/>
      <c r="O2750" s="1"/>
      <c r="P2750" s="40">
        <v>255.02781780000001</v>
      </c>
      <c r="Q2750" s="37" t="str">
        <f>IF(C2750="ForthPoint","ForthPoint",IF(D2750="Intercompany",_xlfn.XLOOKUP(E2750,'Dept Lookup'!B:B,'Dept Lookup'!A:A),Modified!D2750))</f>
        <v>CX</v>
      </c>
      <c r="R2750" t="str">
        <f t="shared" si="214"/>
        <v>Henkel AG &amp; Co. KGaA</v>
      </c>
      <c r="S2750" s="1" t="s">
        <v>707</v>
      </c>
      <c r="T2750">
        <f t="shared" si="215"/>
        <v>0</v>
      </c>
      <c r="U2750" s="25" t="str">
        <f>IF(K2750&gt;0,K2750,_xlfn.XLOOKUP(M2750,'Client Lookup'!L:L,'Client Lookup'!N:N))</f>
        <v>16465</v>
      </c>
      <c r="V2750" t="str">
        <f>_xlfn.XLOOKUP(_xlfn.NUMBERVALUE(U2750),'Project Lookup'!X:X,'Project Lookup'!B:B)</f>
        <v>Henkel SmartWash Customer Engagement Consultancy</v>
      </c>
      <c r="X2750" t="str">
        <f t="shared" si="216"/>
        <v>379 Henkel AG &amp; Co. KGaA : 629 Henkel SmartWash Customer Engagement Consultancy</v>
      </c>
      <c r="Y2750" t="str">
        <f t="shared" si="217"/>
        <v>379 Henkel AG &amp; Co. KGaA</v>
      </c>
      <c r="Z2750" t="str">
        <f t="shared" si="218"/>
        <v>379 Henkel AG &amp; Co. KGaA</v>
      </c>
      <c r="AA2750" t="str">
        <f>_xlfn.XLOOKUP(Z2750,'Client Lookup'!A:A,'Client Lookup'!C:C)</f>
        <v>Henkel AG &amp; Co. KGaA</v>
      </c>
      <c r="AC2750" t="e">
        <f>_xlfn.XLOOKUP(K2750,'Results vs Forecast'!K:K,'Results vs Forecast'!K:K)</f>
        <v>#N/A</v>
      </c>
    </row>
    <row r="2751" spans="1:29" hidden="1">
      <c r="A2751" s="39"/>
      <c r="B2751" s="1" t="s">
        <v>700</v>
      </c>
      <c r="C2751" s="1" t="s">
        <v>1383</v>
      </c>
      <c r="D2751" s="1" t="s">
        <v>24</v>
      </c>
      <c r="E2751" s="1" t="s">
        <v>6732</v>
      </c>
      <c r="F2751" s="2">
        <v>45535</v>
      </c>
      <c r="G2751" s="2">
        <v>45505</v>
      </c>
      <c r="H2751" s="1" t="s">
        <v>6766</v>
      </c>
      <c r="I2751" s="1" t="s">
        <v>6767</v>
      </c>
      <c r="J2751" s="1" t="s">
        <v>6768</v>
      </c>
      <c r="K2751" s="1" t="s">
        <v>6769</v>
      </c>
      <c r="L2751" s="1" t="s">
        <v>6770</v>
      </c>
      <c r="M2751" s="1"/>
      <c r="N2751" s="1"/>
      <c r="O2751" s="1"/>
      <c r="P2751" s="40">
        <v>217.38445199343519</v>
      </c>
      <c r="Q2751" s="37" t="str">
        <f>IF(C2751="ForthPoint","ForthPoint",IF(D2751="Intercompany",_xlfn.XLOOKUP(E2751,'Dept Lookup'!B:B,'Dept Lookup'!A:A),Modified!D2751))</f>
        <v>CX</v>
      </c>
      <c r="R2751" t="str">
        <f t="shared" si="214"/>
        <v>American Chemical Society</v>
      </c>
      <c r="S2751" s="1" t="s">
        <v>707</v>
      </c>
      <c r="T2751">
        <f t="shared" si="215"/>
        <v>0</v>
      </c>
      <c r="U2751" s="25" t="str">
        <f>IF(K2751&gt;0,K2751,_xlfn.XLOOKUP(M2751,'Client Lookup'!L:L,'Client Lookup'!N:N))</f>
        <v>34862</v>
      </c>
      <c r="V2751" t="str">
        <f>_xlfn.XLOOKUP(_xlfn.NUMBERVALUE(U2751),'Project Lookup'!X:X,'Project Lookup'!B:B)</f>
        <v>Eloqua Enablement Support H2 2024</v>
      </c>
      <c r="X2751" t="str">
        <f t="shared" si="216"/>
        <v>330 American Chemical Society : 1338 Eloqua Enablement Support H2 2024</v>
      </c>
      <c r="Y2751" t="str">
        <f t="shared" si="217"/>
        <v>330 American Chemical Society</v>
      </c>
      <c r="Z2751" t="str">
        <f t="shared" si="218"/>
        <v>330 American Chemical Society</v>
      </c>
      <c r="AA2751" t="str">
        <f>_xlfn.XLOOKUP(Z2751,'Client Lookup'!A:A,'Client Lookup'!C:C)</f>
        <v>American Chemical Society</v>
      </c>
      <c r="AC2751" t="e">
        <f>_xlfn.XLOOKUP(K2751,'Results vs Forecast'!K:K,'Results vs Forecast'!K:K)</f>
        <v>#N/A</v>
      </c>
    </row>
    <row r="2752" spans="1:29" hidden="1">
      <c r="A2752" s="39"/>
      <c r="B2752" s="1" t="s">
        <v>700</v>
      </c>
      <c r="C2752" s="1" t="s">
        <v>1383</v>
      </c>
      <c r="D2752" s="1" t="s">
        <v>24</v>
      </c>
      <c r="E2752" s="1" t="s">
        <v>6732</v>
      </c>
      <c r="F2752" s="2">
        <v>45535</v>
      </c>
      <c r="G2752" s="2">
        <v>45505</v>
      </c>
      <c r="H2752" s="1" t="s">
        <v>6771</v>
      </c>
      <c r="I2752" s="1" t="s">
        <v>6772</v>
      </c>
      <c r="J2752" s="1" t="s">
        <v>6768</v>
      </c>
      <c r="K2752" s="1" t="s">
        <v>6769</v>
      </c>
      <c r="L2752" s="1" t="s">
        <v>6770</v>
      </c>
      <c r="M2752" s="1"/>
      <c r="N2752" s="1"/>
      <c r="O2752" s="1"/>
      <c r="P2752" s="40">
        <v>54.346112998358798</v>
      </c>
      <c r="Q2752" s="37" t="str">
        <f>IF(C2752="ForthPoint","ForthPoint",IF(D2752="Intercompany",_xlfn.XLOOKUP(E2752,'Dept Lookup'!B:B,'Dept Lookup'!A:A),Modified!D2752))</f>
        <v>CX</v>
      </c>
      <c r="R2752" t="str">
        <f t="shared" si="214"/>
        <v>American Chemical Society</v>
      </c>
      <c r="S2752" s="1" t="s">
        <v>707</v>
      </c>
      <c r="T2752">
        <f t="shared" si="215"/>
        <v>0</v>
      </c>
      <c r="U2752" s="25" t="str">
        <f>IF(K2752&gt;0,K2752,_xlfn.XLOOKUP(M2752,'Client Lookup'!L:L,'Client Lookup'!N:N))</f>
        <v>34862</v>
      </c>
      <c r="V2752" t="str">
        <f>_xlfn.XLOOKUP(_xlfn.NUMBERVALUE(U2752),'Project Lookup'!X:X,'Project Lookup'!B:B)</f>
        <v>Eloqua Enablement Support H2 2024</v>
      </c>
      <c r="X2752" t="str">
        <f t="shared" si="216"/>
        <v>330 American Chemical Society : 1338 Eloqua Enablement Support H2 2024</v>
      </c>
      <c r="Y2752" t="str">
        <f t="shared" si="217"/>
        <v>330 American Chemical Society</v>
      </c>
      <c r="Z2752" t="str">
        <f t="shared" si="218"/>
        <v>330 American Chemical Society</v>
      </c>
      <c r="AA2752" t="str">
        <f>_xlfn.XLOOKUP(Z2752,'Client Lookup'!A:A,'Client Lookup'!C:C)</f>
        <v>American Chemical Society</v>
      </c>
      <c r="AC2752" t="e">
        <f>_xlfn.XLOOKUP(K2752,'Results vs Forecast'!K:K,'Results vs Forecast'!K:K)</f>
        <v>#N/A</v>
      </c>
    </row>
    <row r="2753" spans="1:29" hidden="1">
      <c r="A2753" s="39"/>
      <c r="B2753" s="1" t="s">
        <v>700</v>
      </c>
      <c r="C2753" s="1" t="s">
        <v>1383</v>
      </c>
      <c r="D2753" s="1" t="s">
        <v>24</v>
      </c>
      <c r="E2753" s="1" t="s">
        <v>6732</v>
      </c>
      <c r="F2753" s="2">
        <v>45535</v>
      </c>
      <c r="G2753" s="2">
        <v>45505</v>
      </c>
      <c r="H2753" s="1" t="s">
        <v>6773</v>
      </c>
      <c r="I2753" s="1" t="s">
        <v>6774</v>
      </c>
      <c r="J2753" s="1" t="s">
        <v>6735</v>
      </c>
      <c r="K2753" s="1" t="s">
        <v>6736</v>
      </c>
      <c r="L2753" s="1" t="s">
        <v>6737</v>
      </c>
      <c r="M2753" s="1"/>
      <c r="N2753" s="1"/>
      <c r="O2753" s="1"/>
      <c r="P2753" s="40">
        <v>167.3585241534563</v>
      </c>
      <c r="Q2753" s="37" t="str">
        <f>IF(C2753="ForthPoint","ForthPoint",IF(D2753="Intercompany",_xlfn.XLOOKUP(E2753,'Dept Lookup'!B:B,'Dept Lookup'!A:A),Modified!D2753))</f>
        <v>CX</v>
      </c>
      <c r="R2753" t="str">
        <f t="shared" si="214"/>
        <v>Just Retirement Services Ltd</v>
      </c>
      <c r="S2753" s="1" t="s">
        <v>707</v>
      </c>
      <c r="T2753">
        <f t="shared" si="215"/>
        <v>0</v>
      </c>
      <c r="U2753" s="25" t="str">
        <f>IF(K2753&gt;0,K2753,_xlfn.XLOOKUP(M2753,'Client Lookup'!L:L,'Client Lookup'!N:N))</f>
        <v>24052</v>
      </c>
      <c r="V2753" t="str">
        <f>_xlfn.XLOOKUP(_xlfn.NUMBERVALUE(U2753),'Project Lookup'!X:X,'Project Lookup'!B:B)</f>
        <v>Technical Support Services 24</v>
      </c>
      <c r="X2753" t="str">
        <f t="shared" si="216"/>
        <v>333 Just Retirement Services Ltd : 920 Technical Support Services 24</v>
      </c>
      <c r="Y2753" t="str">
        <f t="shared" si="217"/>
        <v>333 Just Retirement Services Ltd</v>
      </c>
      <c r="Z2753" t="str">
        <f t="shared" si="218"/>
        <v>333 Just Retirement Services Ltd</v>
      </c>
      <c r="AA2753" t="str">
        <f>_xlfn.XLOOKUP(Z2753,'Client Lookup'!A:A,'Client Lookup'!C:C)</f>
        <v>Just Retirement Services Ltd</v>
      </c>
      <c r="AC2753" t="e">
        <f>_xlfn.XLOOKUP(K2753,'Results vs Forecast'!K:K,'Results vs Forecast'!K:K)</f>
        <v>#N/A</v>
      </c>
    </row>
    <row r="2754" spans="1:29" hidden="1">
      <c r="A2754" s="39"/>
      <c r="B2754" s="1" t="s">
        <v>700</v>
      </c>
      <c r="C2754" s="1" t="s">
        <v>1395</v>
      </c>
      <c r="D2754" s="1" t="s">
        <v>24</v>
      </c>
      <c r="E2754" s="1" t="s">
        <v>6732</v>
      </c>
      <c r="F2754" s="2">
        <v>45535</v>
      </c>
      <c r="G2754" s="2">
        <v>45505</v>
      </c>
      <c r="H2754" s="1" t="s">
        <v>6775</v>
      </c>
      <c r="I2754" s="1" t="s">
        <v>6776</v>
      </c>
      <c r="J2754" s="1" t="s">
        <v>6777</v>
      </c>
      <c r="K2754" s="1" t="s">
        <v>6778</v>
      </c>
      <c r="L2754" s="1" t="s">
        <v>6779</v>
      </c>
      <c r="M2754" s="1"/>
      <c r="N2754" s="1"/>
      <c r="O2754" s="1"/>
      <c r="P2754" s="40">
        <v>104.2049148</v>
      </c>
      <c r="Q2754" s="37" t="str">
        <f>IF(C2754="ForthPoint","ForthPoint",IF(D2754="Intercompany",_xlfn.XLOOKUP(E2754,'Dept Lookup'!B:B,'Dept Lookup'!A:A),Modified!D2754))</f>
        <v>CX</v>
      </c>
      <c r="R2754" t="str">
        <f t="shared" si="214"/>
        <v>CZ Verzekeringen</v>
      </c>
      <c r="S2754" s="1" t="s">
        <v>707</v>
      </c>
      <c r="T2754">
        <f t="shared" si="215"/>
        <v>0</v>
      </c>
      <c r="U2754" s="25" t="str">
        <f>IF(K2754&gt;0,K2754,_xlfn.XLOOKUP(M2754,'Client Lookup'!L:L,'Client Lookup'!N:N))</f>
        <v>23530</v>
      </c>
      <c r="V2754" t="str">
        <f>_xlfn.XLOOKUP(_xlfn.NUMBERVALUE(U2754),'Project Lookup'!X:X,'Project Lookup'!B:B)</f>
        <v>Migration Webforms</v>
      </c>
      <c r="X2754" t="str">
        <f t="shared" si="216"/>
        <v>340 CZ Verzekeringen : 910 Migration Webforms</v>
      </c>
      <c r="Y2754" t="str">
        <f t="shared" si="217"/>
        <v>340 CZ Verzekeringen</v>
      </c>
      <c r="Z2754" t="str">
        <f t="shared" si="218"/>
        <v>340 CZ Verzekeringen</v>
      </c>
      <c r="AA2754" t="str">
        <f>_xlfn.XLOOKUP(Z2754,'Client Lookup'!A:A,'Client Lookup'!C:C)</f>
        <v>CZ Verzekeringen</v>
      </c>
      <c r="AC2754" t="e">
        <f>_xlfn.XLOOKUP(K2754,'Results vs Forecast'!K:K,'Results vs Forecast'!K:K)</f>
        <v>#N/A</v>
      </c>
    </row>
    <row r="2755" spans="1:29" hidden="1">
      <c r="A2755" s="39"/>
      <c r="B2755" s="1" t="s">
        <v>700</v>
      </c>
      <c r="C2755" s="1" t="s">
        <v>1383</v>
      </c>
      <c r="D2755" s="1" t="s">
        <v>24</v>
      </c>
      <c r="E2755" s="1" t="s">
        <v>6732</v>
      </c>
      <c r="F2755" s="2">
        <v>45535</v>
      </c>
      <c r="G2755" s="2">
        <v>45505</v>
      </c>
      <c r="H2755" s="1" t="s">
        <v>6780</v>
      </c>
      <c r="I2755" s="1" t="s">
        <v>6781</v>
      </c>
      <c r="J2755" s="1" t="s">
        <v>1430</v>
      </c>
      <c r="K2755" s="1" t="s">
        <v>6782</v>
      </c>
      <c r="L2755" s="1"/>
      <c r="M2755" s="1"/>
      <c r="N2755" s="1"/>
      <c r="O2755" s="1"/>
      <c r="P2755" s="40">
        <v>86.948591385772417</v>
      </c>
      <c r="Q2755" s="37" t="str">
        <f>IF(C2755="ForthPoint","ForthPoint",IF(D2755="Intercompany",_xlfn.XLOOKUP(E2755,'Dept Lookup'!B:B,'Dept Lookup'!A:A),Modified!D2755))</f>
        <v>CX</v>
      </c>
      <c r="R2755" t="str">
        <f t="shared" ref="R2755:R2818" si="219">AA2755</f>
        <v>Amperity</v>
      </c>
      <c r="S2755" s="1" t="s">
        <v>707</v>
      </c>
      <c r="T2755">
        <f t="shared" ref="T2755:T2818" si="220">M2755</f>
        <v>0</v>
      </c>
      <c r="U2755" s="25" t="str">
        <f>IF(K2755&gt;0,K2755,_xlfn.XLOOKUP(M2755,'Client Lookup'!L:L,'Client Lookup'!N:N))</f>
        <v>27419</v>
      </c>
      <c r="V2755" t="str">
        <f>_xlfn.XLOOKUP(_xlfn.NUMBERVALUE(U2755),'Project Lookup'!X:X,'Project Lookup'!B:B)</f>
        <v>Amperity Premium Services Pod_R1</v>
      </c>
      <c r="X2755" t="str">
        <f t="shared" ref="X2755:X2818" si="221">IF(J2755="- No Entity -",M2755,J2755)</f>
        <v>386 ICC in Engagement Factory UK Represents Represents Blend360 : 1126 Amperity Premium Services Pod_R1</v>
      </c>
      <c r="Y2755" t="str">
        <f t="shared" ref="Y2755:Y2818" si="222">IFERROR(_xlfn.TEXTBEFORE(X2755," :"),X2755)</f>
        <v>386 ICC in Engagement Factory UK Represents Represents Blend360</v>
      </c>
      <c r="Z2755" t="str">
        <f t="shared" si="218"/>
        <v>386 ICC in Engagement Factory UK Represents Represents Blend360</v>
      </c>
      <c r="AA2755" t="str">
        <f>_xlfn.XLOOKUP(Z2755,'Client Lookup'!A:A,'Client Lookup'!C:C)</f>
        <v>Amperity</v>
      </c>
      <c r="AC2755" t="e">
        <f>_xlfn.XLOOKUP(K2755,'Results vs Forecast'!K:K,'Results vs Forecast'!K:K)</f>
        <v>#N/A</v>
      </c>
    </row>
    <row r="2756" spans="1:29" hidden="1">
      <c r="A2756" s="39"/>
      <c r="B2756" s="1" t="s">
        <v>700</v>
      </c>
      <c r="C2756" s="1" t="s">
        <v>1395</v>
      </c>
      <c r="D2756" s="1" t="s">
        <v>24</v>
      </c>
      <c r="E2756" s="1" t="s">
        <v>6732</v>
      </c>
      <c r="F2756" s="2">
        <v>45535</v>
      </c>
      <c r="G2756" s="2">
        <v>45505</v>
      </c>
      <c r="H2756" s="1" t="s">
        <v>6783</v>
      </c>
      <c r="I2756" s="1" t="s">
        <v>6784</v>
      </c>
      <c r="J2756" s="1" t="s">
        <v>6761</v>
      </c>
      <c r="K2756" s="1" t="s">
        <v>6762</v>
      </c>
      <c r="L2756" s="1" t="s">
        <v>6763</v>
      </c>
      <c r="M2756" s="1"/>
      <c r="N2756" s="1"/>
      <c r="O2756" s="1"/>
      <c r="P2756" s="40">
        <v>127.5139089</v>
      </c>
      <c r="Q2756" s="37" t="str">
        <f>IF(C2756="ForthPoint","ForthPoint",IF(D2756="Intercompany",_xlfn.XLOOKUP(E2756,'Dept Lookup'!B:B,'Dept Lookup'!A:A),Modified!D2756))</f>
        <v>CX</v>
      </c>
      <c r="R2756" t="str">
        <f t="shared" si="219"/>
        <v>Henkel AG &amp; Co. KGaA</v>
      </c>
      <c r="S2756" s="1" t="s">
        <v>707</v>
      </c>
      <c r="T2756">
        <f t="shared" si="220"/>
        <v>0</v>
      </c>
      <c r="U2756" s="25" t="str">
        <f>IF(K2756&gt;0,K2756,_xlfn.XLOOKUP(M2756,'Client Lookup'!L:L,'Client Lookup'!N:N))</f>
        <v>16465</v>
      </c>
      <c r="V2756" t="str">
        <f>_xlfn.XLOOKUP(_xlfn.NUMBERVALUE(U2756),'Project Lookup'!X:X,'Project Lookup'!B:B)</f>
        <v>Henkel SmartWash Customer Engagement Consultancy</v>
      </c>
      <c r="X2756" t="str">
        <f t="shared" si="221"/>
        <v>379 Henkel AG &amp; Co. KGaA : 629 Henkel SmartWash Customer Engagement Consultancy</v>
      </c>
      <c r="Y2756" t="str">
        <f t="shared" si="222"/>
        <v>379 Henkel AG &amp; Co. KGaA</v>
      </c>
      <c r="Z2756" t="str">
        <f t="shared" si="218"/>
        <v>379 Henkel AG &amp; Co. KGaA</v>
      </c>
      <c r="AA2756" t="str">
        <f>_xlfn.XLOOKUP(Z2756,'Client Lookup'!A:A,'Client Lookup'!C:C)</f>
        <v>Henkel AG &amp; Co. KGaA</v>
      </c>
      <c r="AC2756" t="e">
        <f>_xlfn.XLOOKUP(K2756,'Results vs Forecast'!K:K,'Results vs Forecast'!K:K)</f>
        <v>#N/A</v>
      </c>
    </row>
    <row r="2757" spans="1:29" hidden="1">
      <c r="A2757" s="39"/>
      <c r="B2757" s="1" t="s">
        <v>700</v>
      </c>
      <c r="C2757" s="1" t="s">
        <v>1383</v>
      </c>
      <c r="D2757" s="1" t="s">
        <v>24</v>
      </c>
      <c r="E2757" s="1" t="s">
        <v>6732</v>
      </c>
      <c r="F2757" s="2">
        <v>45535</v>
      </c>
      <c r="G2757" s="2">
        <v>45505</v>
      </c>
      <c r="H2757" s="1" t="s">
        <v>6785</v>
      </c>
      <c r="I2757" s="1" t="s">
        <v>6786</v>
      </c>
      <c r="J2757" s="1" t="s">
        <v>6768</v>
      </c>
      <c r="K2757" s="1" t="s">
        <v>6769</v>
      </c>
      <c r="L2757" s="1" t="s">
        <v>6770</v>
      </c>
      <c r="M2757" s="1"/>
      <c r="N2757" s="1"/>
      <c r="O2757" s="1"/>
      <c r="P2757" s="40">
        <v>271.73056499179398</v>
      </c>
      <c r="Q2757" s="37" t="str">
        <f>IF(C2757="ForthPoint","ForthPoint",IF(D2757="Intercompany",_xlfn.XLOOKUP(E2757,'Dept Lookup'!B:B,'Dept Lookup'!A:A),Modified!D2757))</f>
        <v>CX</v>
      </c>
      <c r="R2757" t="str">
        <f t="shared" si="219"/>
        <v>American Chemical Society</v>
      </c>
      <c r="S2757" s="1" t="s">
        <v>707</v>
      </c>
      <c r="T2757">
        <f t="shared" si="220"/>
        <v>0</v>
      </c>
      <c r="U2757" s="25" t="str">
        <f>IF(K2757&gt;0,K2757,_xlfn.XLOOKUP(M2757,'Client Lookup'!L:L,'Client Lookup'!N:N))</f>
        <v>34862</v>
      </c>
      <c r="V2757" t="str">
        <f>_xlfn.XLOOKUP(_xlfn.NUMBERVALUE(U2757),'Project Lookup'!X:X,'Project Lookup'!B:B)</f>
        <v>Eloqua Enablement Support H2 2024</v>
      </c>
      <c r="X2757" t="str">
        <f t="shared" si="221"/>
        <v>330 American Chemical Society : 1338 Eloqua Enablement Support H2 2024</v>
      </c>
      <c r="Y2757" t="str">
        <f t="shared" si="222"/>
        <v>330 American Chemical Society</v>
      </c>
      <c r="Z2757" t="str">
        <f t="shared" si="218"/>
        <v>330 American Chemical Society</v>
      </c>
      <c r="AA2757" t="str">
        <f>_xlfn.XLOOKUP(Z2757,'Client Lookup'!A:A,'Client Lookup'!C:C)</f>
        <v>American Chemical Society</v>
      </c>
      <c r="AC2757" t="e">
        <f>_xlfn.XLOOKUP(K2757,'Results vs Forecast'!K:K,'Results vs Forecast'!K:K)</f>
        <v>#N/A</v>
      </c>
    </row>
    <row r="2758" spans="1:29" hidden="1">
      <c r="A2758" s="39"/>
      <c r="B2758" s="1" t="s">
        <v>700</v>
      </c>
      <c r="C2758" s="1" t="s">
        <v>1395</v>
      </c>
      <c r="D2758" s="1" t="s">
        <v>24</v>
      </c>
      <c r="E2758" s="1" t="s">
        <v>6732</v>
      </c>
      <c r="F2758" s="2">
        <v>45535</v>
      </c>
      <c r="G2758" s="2">
        <v>45505</v>
      </c>
      <c r="H2758" s="1" t="s">
        <v>6787</v>
      </c>
      <c r="I2758" s="1" t="s">
        <v>6788</v>
      </c>
      <c r="J2758" s="1" t="s">
        <v>6744</v>
      </c>
      <c r="K2758" s="1" t="s">
        <v>6745</v>
      </c>
      <c r="L2758" s="1" t="s">
        <v>6746</v>
      </c>
      <c r="M2758" s="1"/>
      <c r="N2758" s="1"/>
      <c r="O2758" s="1"/>
      <c r="P2758" s="40">
        <v>120.6583224</v>
      </c>
      <c r="Q2758" s="37" t="str">
        <f>IF(C2758="ForthPoint","ForthPoint",IF(D2758="Intercompany",_xlfn.XLOOKUP(E2758,'Dept Lookup'!B:B,'Dept Lookup'!A:A),Modified!D2758))</f>
        <v>CX</v>
      </c>
      <c r="R2758" t="str">
        <f t="shared" si="219"/>
        <v>KYOCERA Document Solutions Europe B.V.</v>
      </c>
      <c r="S2758" s="1" t="s">
        <v>707</v>
      </c>
      <c r="T2758">
        <f t="shared" si="220"/>
        <v>0</v>
      </c>
      <c r="U2758" s="25" t="str">
        <f>IF(K2758&gt;0,K2758,_xlfn.XLOOKUP(M2758,'Client Lookup'!L:L,'Client Lookup'!N:N))</f>
        <v>20698</v>
      </c>
      <c r="V2758" t="str">
        <f>_xlfn.XLOOKUP(_xlfn.NUMBERVALUE(U2758),'Project Lookup'!X:X,'Project Lookup'!B:B)</f>
        <v>Sales Toolkit Development &amp; Support</v>
      </c>
      <c r="X2758" t="str">
        <f t="shared" si="221"/>
        <v>346 KYOCERA Document Solutions Europe B.V. : 799 Sales Toolkit Development &amp; Support</v>
      </c>
      <c r="Y2758" t="str">
        <f t="shared" si="222"/>
        <v>346 KYOCERA Document Solutions Europe B.V.</v>
      </c>
      <c r="Z2758" t="str">
        <f t="shared" si="218"/>
        <v>346 KYOCERA Document Solutions Europe B.V.</v>
      </c>
      <c r="AA2758" t="str">
        <f>_xlfn.XLOOKUP(Z2758,'Client Lookup'!A:A,'Client Lookup'!C:C)</f>
        <v>KYOCERA Document Solutions Europe B.V.</v>
      </c>
      <c r="AC2758" t="e">
        <f>_xlfn.XLOOKUP(K2758,'Results vs Forecast'!K:K,'Results vs Forecast'!K:K)</f>
        <v>#N/A</v>
      </c>
    </row>
    <row r="2759" spans="1:29" hidden="1">
      <c r="A2759" s="39"/>
      <c r="B2759" s="1" t="s">
        <v>700</v>
      </c>
      <c r="C2759" s="1" t="s">
        <v>1395</v>
      </c>
      <c r="D2759" s="1" t="s">
        <v>24</v>
      </c>
      <c r="E2759" s="1" t="s">
        <v>6732</v>
      </c>
      <c r="F2759" s="2">
        <v>45535</v>
      </c>
      <c r="G2759" s="2">
        <v>45505</v>
      </c>
      <c r="H2759" s="1" t="s">
        <v>6789</v>
      </c>
      <c r="I2759" s="1" t="s">
        <v>6790</v>
      </c>
      <c r="J2759" s="1" t="s">
        <v>6777</v>
      </c>
      <c r="K2759" s="1" t="s">
        <v>6778</v>
      </c>
      <c r="L2759" s="1" t="s">
        <v>6779</v>
      </c>
      <c r="M2759" s="1"/>
      <c r="N2759" s="1"/>
      <c r="O2759" s="1"/>
      <c r="P2759" s="40">
        <v>68.555864999999997</v>
      </c>
      <c r="Q2759" s="37" t="str">
        <f>IF(C2759="ForthPoint","ForthPoint",IF(D2759="Intercompany",_xlfn.XLOOKUP(E2759,'Dept Lookup'!B:B,'Dept Lookup'!A:A),Modified!D2759))</f>
        <v>CX</v>
      </c>
      <c r="R2759" t="str">
        <f t="shared" si="219"/>
        <v>CZ Verzekeringen</v>
      </c>
      <c r="S2759" s="1" t="s">
        <v>707</v>
      </c>
      <c r="T2759">
        <f t="shared" si="220"/>
        <v>0</v>
      </c>
      <c r="U2759" s="25" t="str">
        <f>IF(K2759&gt;0,K2759,_xlfn.XLOOKUP(M2759,'Client Lookup'!L:L,'Client Lookup'!N:N))</f>
        <v>23530</v>
      </c>
      <c r="V2759" t="str">
        <f>_xlfn.XLOOKUP(_xlfn.NUMBERVALUE(U2759),'Project Lookup'!X:X,'Project Lookup'!B:B)</f>
        <v>Migration Webforms</v>
      </c>
      <c r="X2759" t="str">
        <f t="shared" si="221"/>
        <v>340 CZ Verzekeringen : 910 Migration Webforms</v>
      </c>
      <c r="Y2759" t="str">
        <f t="shared" si="222"/>
        <v>340 CZ Verzekeringen</v>
      </c>
      <c r="Z2759" t="str">
        <f t="shared" si="218"/>
        <v>340 CZ Verzekeringen</v>
      </c>
      <c r="AA2759" t="str">
        <f>_xlfn.XLOOKUP(Z2759,'Client Lookup'!A:A,'Client Lookup'!C:C)</f>
        <v>CZ Verzekeringen</v>
      </c>
      <c r="AC2759" t="e">
        <f>_xlfn.XLOOKUP(K2759,'Results vs Forecast'!K:K,'Results vs Forecast'!K:K)</f>
        <v>#N/A</v>
      </c>
    </row>
    <row r="2760" spans="1:29" hidden="1">
      <c r="A2760" s="39"/>
      <c r="B2760" s="1" t="s">
        <v>700</v>
      </c>
      <c r="C2760" s="1" t="s">
        <v>1395</v>
      </c>
      <c r="D2760" s="1" t="s">
        <v>24</v>
      </c>
      <c r="E2760" s="1" t="s">
        <v>6732</v>
      </c>
      <c r="F2760" s="2">
        <v>45535</v>
      </c>
      <c r="G2760" s="2">
        <v>45505</v>
      </c>
      <c r="H2760" s="1" t="s">
        <v>6791</v>
      </c>
      <c r="I2760" s="1" t="s">
        <v>6792</v>
      </c>
      <c r="J2760" s="1" t="s">
        <v>6761</v>
      </c>
      <c r="K2760" s="1" t="s">
        <v>6762</v>
      </c>
      <c r="L2760" s="1" t="s">
        <v>6763</v>
      </c>
      <c r="M2760" s="1"/>
      <c r="N2760" s="1"/>
      <c r="O2760" s="1"/>
      <c r="P2760" s="40">
        <v>255.02781780000001</v>
      </c>
      <c r="Q2760" s="37" t="str">
        <f>IF(C2760="ForthPoint","ForthPoint",IF(D2760="Intercompany",_xlfn.XLOOKUP(E2760,'Dept Lookup'!B:B,'Dept Lookup'!A:A),Modified!D2760))</f>
        <v>CX</v>
      </c>
      <c r="R2760" t="str">
        <f t="shared" si="219"/>
        <v>Henkel AG &amp; Co. KGaA</v>
      </c>
      <c r="S2760" s="1" t="s">
        <v>707</v>
      </c>
      <c r="T2760">
        <f t="shared" si="220"/>
        <v>0</v>
      </c>
      <c r="U2760" s="25" t="str">
        <f>IF(K2760&gt;0,K2760,_xlfn.XLOOKUP(M2760,'Client Lookup'!L:L,'Client Lookup'!N:N))</f>
        <v>16465</v>
      </c>
      <c r="V2760" t="str">
        <f>_xlfn.XLOOKUP(_xlfn.NUMBERVALUE(U2760),'Project Lookup'!X:X,'Project Lookup'!B:B)</f>
        <v>Henkel SmartWash Customer Engagement Consultancy</v>
      </c>
      <c r="X2760" t="str">
        <f t="shared" si="221"/>
        <v>379 Henkel AG &amp; Co. KGaA : 629 Henkel SmartWash Customer Engagement Consultancy</v>
      </c>
      <c r="Y2760" t="str">
        <f t="shared" si="222"/>
        <v>379 Henkel AG &amp; Co. KGaA</v>
      </c>
      <c r="Z2760" t="str">
        <f t="shared" si="218"/>
        <v>379 Henkel AG &amp; Co. KGaA</v>
      </c>
      <c r="AA2760" t="str">
        <f>_xlfn.XLOOKUP(Z2760,'Client Lookup'!A:A,'Client Lookup'!C:C)</f>
        <v>Henkel AG &amp; Co. KGaA</v>
      </c>
      <c r="AC2760" t="e">
        <f>_xlfn.XLOOKUP(K2760,'Results vs Forecast'!K:K,'Results vs Forecast'!K:K)</f>
        <v>#N/A</v>
      </c>
    </row>
    <row r="2761" spans="1:29" hidden="1">
      <c r="A2761" s="39"/>
      <c r="B2761" s="1" t="s">
        <v>700</v>
      </c>
      <c r="C2761" s="1" t="s">
        <v>1383</v>
      </c>
      <c r="D2761" s="1" t="s">
        <v>24</v>
      </c>
      <c r="E2761" s="1" t="s">
        <v>6732</v>
      </c>
      <c r="F2761" s="2">
        <v>45535</v>
      </c>
      <c r="G2761" s="2">
        <v>45505</v>
      </c>
      <c r="H2761" s="1" t="s">
        <v>6793</v>
      </c>
      <c r="I2761" s="1" t="s">
        <v>6794</v>
      </c>
      <c r="J2761" s="1" t="s">
        <v>1430</v>
      </c>
      <c r="K2761" s="1" t="s">
        <v>6782</v>
      </c>
      <c r="L2761" s="1"/>
      <c r="M2761" s="1"/>
      <c r="N2761" s="1"/>
      <c r="O2761" s="1"/>
      <c r="P2761" s="40">
        <v>1217.3321735168304</v>
      </c>
      <c r="Q2761" s="37" t="str">
        <f>IF(C2761="ForthPoint","ForthPoint",IF(D2761="Intercompany",_xlfn.XLOOKUP(E2761,'Dept Lookup'!B:B,'Dept Lookup'!A:A),Modified!D2761))</f>
        <v>CX</v>
      </c>
      <c r="R2761" t="str">
        <f t="shared" si="219"/>
        <v>Amperity</v>
      </c>
      <c r="S2761" s="1" t="s">
        <v>707</v>
      </c>
      <c r="T2761">
        <f t="shared" si="220"/>
        <v>0</v>
      </c>
      <c r="U2761" s="25" t="str">
        <f>IF(K2761&gt;0,K2761,_xlfn.XLOOKUP(M2761,'Client Lookup'!L:L,'Client Lookup'!N:N))</f>
        <v>27419</v>
      </c>
      <c r="V2761" t="str">
        <f>_xlfn.XLOOKUP(_xlfn.NUMBERVALUE(U2761),'Project Lookup'!X:X,'Project Lookup'!B:B)</f>
        <v>Amperity Premium Services Pod_R1</v>
      </c>
      <c r="X2761" t="str">
        <f t="shared" si="221"/>
        <v>386 ICC in Engagement Factory UK Represents Represents Blend360 : 1126 Amperity Premium Services Pod_R1</v>
      </c>
      <c r="Y2761" t="str">
        <f t="shared" si="222"/>
        <v>386 ICC in Engagement Factory UK Represents Represents Blend360</v>
      </c>
      <c r="Z2761" t="str">
        <f t="shared" si="218"/>
        <v>386 ICC in Engagement Factory UK Represents Represents Blend360</v>
      </c>
      <c r="AA2761" t="str">
        <f>_xlfn.XLOOKUP(Z2761,'Client Lookup'!A:A,'Client Lookup'!C:C)</f>
        <v>Amperity</v>
      </c>
      <c r="AC2761" t="e">
        <f>_xlfn.XLOOKUP(K2761,'Results vs Forecast'!K:K,'Results vs Forecast'!K:K)</f>
        <v>#N/A</v>
      </c>
    </row>
    <row r="2762" spans="1:29" hidden="1">
      <c r="A2762" s="39"/>
      <c r="B2762" s="1" t="s">
        <v>700</v>
      </c>
      <c r="C2762" s="1" t="s">
        <v>1395</v>
      </c>
      <c r="D2762" s="1" t="s">
        <v>24</v>
      </c>
      <c r="E2762" s="1" t="s">
        <v>6732</v>
      </c>
      <c r="F2762" s="2">
        <v>45535</v>
      </c>
      <c r="G2762" s="2">
        <v>45505</v>
      </c>
      <c r="H2762" s="1" t="s">
        <v>6795</v>
      </c>
      <c r="I2762" s="1" t="s">
        <v>6796</v>
      </c>
      <c r="J2762" s="1" t="s">
        <v>6797</v>
      </c>
      <c r="K2762" s="1" t="s">
        <v>6798</v>
      </c>
      <c r="L2762" s="1" t="s">
        <v>6799</v>
      </c>
      <c r="M2762" s="1"/>
      <c r="N2762" s="1"/>
      <c r="O2762" s="1"/>
      <c r="P2762" s="40">
        <v>833.63931839999998</v>
      </c>
      <c r="Q2762" s="37" t="str">
        <f>IF(C2762="ForthPoint","ForthPoint",IF(D2762="Intercompany",_xlfn.XLOOKUP(E2762,'Dept Lookup'!B:B,'Dept Lookup'!A:A),Modified!D2762))</f>
        <v>CX</v>
      </c>
      <c r="R2762" t="str">
        <f t="shared" si="219"/>
        <v>CZ Verzekeringen</v>
      </c>
      <c r="S2762" s="1" t="s">
        <v>707</v>
      </c>
      <c r="T2762">
        <f t="shared" si="220"/>
        <v>0</v>
      </c>
      <c r="U2762" s="25" t="str">
        <f>IF(K2762&gt;0,K2762,_xlfn.XLOOKUP(M2762,'Client Lookup'!L:L,'Client Lookup'!N:N))</f>
        <v>20491</v>
      </c>
      <c r="V2762" t="str">
        <f>_xlfn.XLOOKUP(_xlfn.NUMBERVALUE(U2762),'Project Lookup'!X:X,'Project Lookup'!B:B)</f>
        <v>Dedicated Marketing Automation Support</v>
      </c>
      <c r="X2762" t="str">
        <f t="shared" si="221"/>
        <v>340 CZ Verzekeringen : 795 Dedicated Marketing Automation Support</v>
      </c>
      <c r="Y2762" t="str">
        <f t="shared" si="222"/>
        <v>340 CZ Verzekeringen</v>
      </c>
      <c r="Z2762" t="str">
        <f t="shared" si="218"/>
        <v>340 CZ Verzekeringen</v>
      </c>
      <c r="AA2762" t="str">
        <f>_xlfn.XLOOKUP(Z2762,'Client Lookup'!A:A,'Client Lookup'!C:C)</f>
        <v>CZ Verzekeringen</v>
      </c>
      <c r="AC2762" t="e">
        <f>_xlfn.XLOOKUP(K2762,'Results vs Forecast'!K:K,'Results vs Forecast'!K:K)</f>
        <v>#N/A</v>
      </c>
    </row>
    <row r="2763" spans="1:29" hidden="1">
      <c r="A2763" s="39"/>
      <c r="B2763" s="1" t="s">
        <v>700</v>
      </c>
      <c r="C2763" s="1" t="s">
        <v>1395</v>
      </c>
      <c r="D2763" s="1" t="s">
        <v>24</v>
      </c>
      <c r="E2763" s="1" t="s">
        <v>6732</v>
      </c>
      <c r="F2763" s="2">
        <v>45535</v>
      </c>
      <c r="G2763" s="2">
        <v>45505</v>
      </c>
      <c r="H2763" s="1" t="s">
        <v>6800</v>
      </c>
      <c r="I2763" s="1" t="s">
        <v>6801</v>
      </c>
      <c r="J2763" s="1" t="s">
        <v>6740</v>
      </c>
      <c r="K2763" s="1" t="s">
        <v>6741</v>
      </c>
      <c r="L2763" s="1"/>
      <c r="M2763" s="1"/>
      <c r="N2763" s="1"/>
      <c r="O2763" s="1"/>
      <c r="P2763" s="40">
        <v>180.98748359999999</v>
      </c>
      <c r="Q2763" s="37" t="str">
        <f>IF(C2763="ForthPoint","ForthPoint",IF(D2763="Intercompany",_xlfn.XLOOKUP(E2763,'Dept Lookup'!B:B,'Dept Lookup'!A:A),Modified!D2763))</f>
        <v>CX</v>
      </c>
      <c r="R2763" t="str">
        <f t="shared" si="219"/>
        <v>Axa Investment Managers SA</v>
      </c>
      <c r="S2763" s="1" t="s">
        <v>707</v>
      </c>
      <c r="T2763">
        <f t="shared" si="220"/>
        <v>0</v>
      </c>
      <c r="U2763" s="25" t="str">
        <f>IF(K2763&gt;0,K2763,_xlfn.XLOOKUP(M2763,'Client Lookup'!L:L,'Client Lookup'!N:N))</f>
        <v>36932</v>
      </c>
      <c r="V2763" t="str">
        <f>_xlfn.XLOOKUP(_xlfn.NUMBERVALUE(U2763),'Project Lookup'!X:X,'Project Lookup'!B:B)</f>
        <v>Eloqua Support 2024</v>
      </c>
      <c r="X2763" t="str">
        <f t="shared" si="221"/>
        <v>299 Axa Investment Managers SA : 1384 Eloqua Support 2024</v>
      </c>
      <c r="Y2763" t="str">
        <f t="shared" si="222"/>
        <v>299 Axa Investment Managers SA</v>
      </c>
      <c r="Z2763" t="str">
        <f t="shared" si="218"/>
        <v>299 Axa Investment Managers SA</v>
      </c>
      <c r="AA2763" t="str">
        <f>_xlfn.XLOOKUP(Z2763,'Client Lookup'!A:A,'Client Lookup'!C:C)</f>
        <v>Axa Investment Managers SA</v>
      </c>
      <c r="AC2763" t="e">
        <f>_xlfn.XLOOKUP(K2763,'Results vs Forecast'!K:K,'Results vs Forecast'!K:K)</f>
        <v>#N/A</v>
      </c>
    </row>
    <row r="2764" spans="1:29" hidden="1">
      <c r="A2764" s="39"/>
      <c r="B2764" s="1" t="s">
        <v>700</v>
      </c>
      <c r="C2764" s="1" t="s">
        <v>1395</v>
      </c>
      <c r="D2764" s="1" t="s">
        <v>24</v>
      </c>
      <c r="E2764" s="1" t="s">
        <v>6732</v>
      </c>
      <c r="F2764" s="2">
        <v>45535</v>
      </c>
      <c r="G2764" s="2">
        <v>45505</v>
      </c>
      <c r="H2764" s="1" t="s">
        <v>6802</v>
      </c>
      <c r="I2764" s="1" t="s">
        <v>6803</v>
      </c>
      <c r="J2764" s="1" t="s">
        <v>6740</v>
      </c>
      <c r="K2764" s="1" t="s">
        <v>6741</v>
      </c>
      <c r="L2764" s="1"/>
      <c r="M2764" s="1"/>
      <c r="N2764" s="1"/>
      <c r="O2764" s="1"/>
      <c r="P2764" s="40">
        <v>148.08066840000001</v>
      </c>
      <c r="Q2764" s="37" t="str">
        <f>IF(C2764="ForthPoint","ForthPoint",IF(D2764="Intercompany",_xlfn.XLOOKUP(E2764,'Dept Lookup'!B:B,'Dept Lookup'!A:A),Modified!D2764))</f>
        <v>CX</v>
      </c>
      <c r="R2764" t="str">
        <f t="shared" si="219"/>
        <v>Axa Investment Managers SA</v>
      </c>
      <c r="S2764" s="1" t="s">
        <v>707</v>
      </c>
      <c r="T2764">
        <f t="shared" si="220"/>
        <v>0</v>
      </c>
      <c r="U2764" s="25" t="str">
        <f>IF(K2764&gt;0,K2764,_xlfn.XLOOKUP(M2764,'Client Lookup'!L:L,'Client Lookup'!N:N))</f>
        <v>36932</v>
      </c>
      <c r="V2764" t="str">
        <f>_xlfn.XLOOKUP(_xlfn.NUMBERVALUE(U2764),'Project Lookup'!X:X,'Project Lookup'!B:B)</f>
        <v>Eloqua Support 2024</v>
      </c>
      <c r="X2764" t="str">
        <f t="shared" si="221"/>
        <v>299 Axa Investment Managers SA : 1384 Eloqua Support 2024</v>
      </c>
      <c r="Y2764" t="str">
        <f t="shared" si="222"/>
        <v>299 Axa Investment Managers SA</v>
      </c>
      <c r="Z2764" t="str">
        <f t="shared" si="218"/>
        <v>299 Axa Investment Managers SA</v>
      </c>
      <c r="AA2764" t="str">
        <f>_xlfn.XLOOKUP(Z2764,'Client Lookup'!A:A,'Client Lookup'!C:C)</f>
        <v>Axa Investment Managers SA</v>
      </c>
      <c r="AC2764" t="e">
        <f>_xlfn.XLOOKUP(K2764,'Results vs Forecast'!K:K,'Results vs Forecast'!K:K)</f>
        <v>#N/A</v>
      </c>
    </row>
    <row r="2765" spans="1:29" hidden="1">
      <c r="A2765" s="39"/>
      <c r="B2765" s="1" t="s">
        <v>700</v>
      </c>
      <c r="C2765" s="1" t="s">
        <v>1383</v>
      </c>
      <c r="D2765" s="1" t="s">
        <v>24</v>
      </c>
      <c r="E2765" s="1" t="s">
        <v>6732</v>
      </c>
      <c r="F2765" s="2">
        <v>45535</v>
      </c>
      <c r="G2765" s="2">
        <v>45505</v>
      </c>
      <c r="H2765" s="1" t="s">
        <v>6804</v>
      </c>
      <c r="I2765" s="1" t="s">
        <v>6805</v>
      </c>
      <c r="J2765" s="1" t="s">
        <v>6768</v>
      </c>
      <c r="K2765" s="1" t="s">
        <v>6769</v>
      </c>
      <c r="L2765" s="1" t="s">
        <v>6770</v>
      </c>
      <c r="M2765" s="1"/>
      <c r="N2765" s="1"/>
      <c r="O2765" s="1"/>
      <c r="P2765" s="40">
        <v>133.39382522060757</v>
      </c>
      <c r="Q2765" s="37" t="str">
        <f>IF(C2765="ForthPoint","ForthPoint",IF(D2765="Intercompany",_xlfn.XLOOKUP(E2765,'Dept Lookup'!B:B,'Dept Lookup'!A:A),Modified!D2765))</f>
        <v>CX</v>
      </c>
      <c r="R2765" t="str">
        <f t="shared" si="219"/>
        <v>American Chemical Society</v>
      </c>
      <c r="S2765" s="1" t="s">
        <v>707</v>
      </c>
      <c r="T2765">
        <f t="shared" si="220"/>
        <v>0</v>
      </c>
      <c r="U2765" s="25" t="str">
        <f>IF(K2765&gt;0,K2765,_xlfn.XLOOKUP(M2765,'Client Lookup'!L:L,'Client Lookup'!N:N))</f>
        <v>34862</v>
      </c>
      <c r="V2765" t="str">
        <f>_xlfn.XLOOKUP(_xlfn.NUMBERVALUE(U2765),'Project Lookup'!X:X,'Project Lookup'!B:B)</f>
        <v>Eloqua Enablement Support H2 2024</v>
      </c>
      <c r="X2765" t="str">
        <f t="shared" si="221"/>
        <v>330 American Chemical Society : 1338 Eloqua Enablement Support H2 2024</v>
      </c>
      <c r="Y2765" t="str">
        <f t="shared" si="222"/>
        <v>330 American Chemical Society</v>
      </c>
      <c r="Z2765" t="str">
        <f t="shared" si="218"/>
        <v>330 American Chemical Society</v>
      </c>
      <c r="AA2765" t="str">
        <f>_xlfn.XLOOKUP(Z2765,'Client Lookup'!A:A,'Client Lookup'!C:C)</f>
        <v>American Chemical Society</v>
      </c>
      <c r="AC2765" t="e">
        <f>_xlfn.XLOOKUP(K2765,'Results vs Forecast'!K:K,'Results vs Forecast'!K:K)</f>
        <v>#N/A</v>
      </c>
    </row>
    <row r="2766" spans="1:29" hidden="1">
      <c r="A2766" s="39"/>
      <c r="B2766" s="1" t="s">
        <v>700</v>
      </c>
      <c r="C2766" s="1" t="s">
        <v>1395</v>
      </c>
      <c r="D2766" s="1" t="s">
        <v>24</v>
      </c>
      <c r="E2766" s="1" t="s">
        <v>6732</v>
      </c>
      <c r="F2766" s="2">
        <v>45535</v>
      </c>
      <c r="G2766" s="2">
        <v>45505</v>
      </c>
      <c r="H2766" s="1" t="s">
        <v>6806</v>
      </c>
      <c r="I2766" s="1" t="s">
        <v>6807</v>
      </c>
      <c r="J2766" s="1" t="s">
        <v>6744</v>
      </c>
      <c r="K2766" s="1" t="s">
        <v>6745</v>
      </c>
      <c r="L2766" s="1" t="s">
        <v>6746</v>
      </c>
      <c r="M2766" s="1"/>
      <c r="N2766" s="1"/>
      <c r="O2766" s="1"/>
      <c r="P2766" s="40">
        <v>120.6583224</v>
      </c>
      <c r="Q2766" s="37" t="str">
        <f>IF(C2766="ForthPoint","ForthPoint",IF(D2766="Intercompany",_xlfn.XLOOKUP(E2766,'Dept Lookup'!B:B,'Dept Lookup'!A:A),Modified!D2766))</f>
        <v>CX</v>
      </c>
      <c r="R2766" t="str">
        <f t="shared" si="219"/>
        <v>KYOCERA Document Solutions Europe B.V.</v>
      </c>
      <c r="S2766" s="1" t="s">
        <v>707</v>
      </c>
      <c r="T2766">
        <f t="shared" si="220"/>
        <v>0</v>
      </c>
      <c r="U2766" s="25" t="str">
        <f>IF(K2766&gt;0,K2766,_xlfn.XLOOKUP(M2766,'Client Lookup'!L:L,'Client Lookup'!N:N))</f>
        <v>20698</v>
      </c>
      <c r="V2766" t="str">
        <f>_xlfn.XLOOKUP(_xlfn.NUMBERVALUE(U2766),'Project Lookup'!X:X,'Project Lookup'!B:B)</f>
        <v>Sales Toolkit Development &amp; Support</v>
      </c>
      <c r="X2766" t="str">
        <f t="shared" si="221"/>
        <v>346 KYOCERA Document Solutions Europe B.V. : 799 Sales Toolkit Development &amp; Support</v>
      </c>
      <c r="Y2766" t="str">
        <f t="shared" si="222"/>
        <v>346 KYOCERA Document Solutions Europe B.V.</v>
      </c>
      <c r="Z2766" t="str">
        <f t="shared" si="218"/>
        <v>346 KYOCERA Document Solutions Europe B.V.</v>
      </c>
      <c r="AA2766" t="str">
        <f>_xlfn.XLOOKUP(Z2766,'Client Lookup'!A:A,'Client Lookup'!C:C)</f>
        <v>KYOCERA Document Solutions Europe B.V.</v>
      </c>
      <c r="AC2766" t="e">
        <f>_xlfn.XLOOKUP(K2766,'Results vs Forecast'!K:K,'Results vs Forecast'!K:K)</f>
        <v>#N/A</v>
      </c>
    </row>
    <row r="2767" spans="1:29" hidden="1">
      <c r="A2767" s="39"/>
      <c r="B2767" s="1" t="s">
        <v>700</v>
      </c>
      <c r="C2767" s="1" t="s">
        <v>1395</v>
      </c>
      <c r="D2767" s="1" t="s">
        <v>24</v>
      </c>
      <c r="E2767" s="1" t="s">
        <v>6732</v>
      </c>
      <c r="F2767" s="2">
        <v>45535</v>
      </c>
      <c r="G2767" s="2">
        <v>45505</v>
      </c>
      <c r="H2767" s="1" t="s">
        <v>6808</v>
      </c>
      <c r="I2767" s="1" t="s">
        <v>6809</v>
      </c>
      <c r="J2767" s="1" t="s">
        <v>6744</v>
      </c>
      <c r="K2767" s="1" t="s">
        <v>6745</v>
      </c>
      <c r="L2767" s="1" t="s">
        <v>6746</v>
      </c>
      <c r="M2767" s="1"/>
      <c r="N2767" s="1"/>
      <c r="O2767" s="1"/>
      <c r="P2767" s="40">
        <v>120.6583224</v>
      </c>
      <c r="Q2767" s="37" t="str">
        <f>IF(C2767="ForthPoint","ForthPoint",IF(D2767="Intercompany",_xlfn.XLOOKUP(E2767,'Dept Lookup'!B:B,'Dept Lookup'!A:A),Modified!D2767))</f>
        <v>CX</v>
      </c>
      <c r="R2767" t="str">
        <f t="shared" si="219"/>
        <v>KYOCERA Document Solutions Europe B.V.</v>
      </c>
      <c r="S2767" s="1" t="s">
        <v>707</v>
      </c>
      <c r="T2767">
        <f t="shared" si="220"/>
        <v>0</v>
      </c>
      <c r="U2767" s="25" t="str">
        <f>IF(K2767&gt;0,K2767,_xlfn.XLOOKUP(M2767,'Client Lookup'!L:L,'Client Lookup'!N:N))</f>
        <v>20698</v>
      </c>
      <c r="V2767" t="str">
        <f>_xlfn.XLOOKUP(_xlfn.NUMBERVALUE(U2767),'Project Lookup'!X:X,'Project Lookup'!B:B)</f>
        <v>Sales Toolkit Development &amp; Support</v>
      </c>
      <c r="X2767" t="str">
        <f t="shared" si="221"/>
        <v>346 KYOCERA Document Solutions Europe B.V. : 799 Sales Toolkit Development &amp; Support</v>
      </c>
      <c r="Y2767" t="str">
        <f t="shared" si="222"/>
        <v>346 KYOCERA Document Solutions Europe B.V.</v>
      </c>
      <c r="Z2767" t="str">
        <f t="shared" si="218"/>
        <v>346 KYOCERA Document Solutions Europe B.V.</v>
      </c>
      <c r="AA2767" t="str">
        <f>_xlfn.XLOOKUP(Z2767,'Client Lookup'!A:A,'Client Lookup'!C:C)</f>
        <v>KYOCERA Document Solutions Europe B.V.</v>
      </c>
      <c r="AC2767" t="e">
        <f>_xlfn.XLOOKUP(K2767,'Results vs Forecast'!K:K,'Results vs Forecast'!K:K)</f>
        <v>#N/A</v>
      </c>
    </row>
    <row r="2768" spans="1:29" hidden="1">
      <c r="A2768" s="39"/>
      <c r="B2768" s="1" t="s">
        <v>700</v>
      </c>
      <c r="C2768" s="1" t="s">
        <v>1395</v>
      </c>
      <c r="D2768" s="1" t="s">
        <v>24</v>
      </c>
      <c r="E2768" s="1" t="s">
        <v>6732</v>
      </c>
      <c r="F2768" s="2">
        <v>45535</v>
      </c>
      <c r="G2768" s="2">
        <v>45505</v>
      </c>
      <c r="H2768" s="1" t="s">
        <v>6810</v>
      </c>
      <c r="I2768" s="1" t="s">
        <v>6811</v>
      </c>
      <c r="J2768" s="1" t="s">
        <v>6761</v>
      </c>
      <c r="K2768" s="1" t="s">
        <v>6762</v>
      </c>
      <c r="L2768" s="1" t="s">
        <v>6763</v>
      </c>
      <c r="M2768" s="1"/>
      <c r="N2768" s="1"/>
      <c r="O2768" s="1"/>
      <c r="P2768" s="40">
        <v>459.05007203999998</v>
      </c>
      <c r="Q2768" s="37" t="str">
        <f>IF(C2768="ForthPoint","ForthPoint",IF(D2768="Intercompany",_xlfn.XLOOKUP(E2768,'Dept Lookup'!B:B,'Dept Lookup'!A:A),Modified!D2768))</f>
        <v>CX</v>
      </c>
      <c r="R2768" t="str">
        <f t="shared" si="219"/>
        <v>Henkel AG &amp; Co. KGaA</v>
      </c>
      <c r="S2768" s="1" t="s">
        <v>707</v>
      </c>
      <c r="T2768">
        <f t="shared" si="220"/>
        <v>0</v>
      </c>
      <c r="U2768" s="25" t="str">
        <f>IF(K2768&gt;0,K2768,_xlfn.XLOOKUP(M2768,'Client Lookup'!L:L,'Client Lookup'!N:N))</f>
        <v>16465</v>
      </c>
      <c r="V2768" t="str">
        <f>_xlfn.XLOOKUP(_xlfn.NUMBERVALUE(U2768),'Project Lookup'!X:X,'Project Lookup'!B:B)</f>
        <v>Henkel SmartWash Customer Engagement Consultancy</v>
      </c>
      <c r="X2768" t="str">
        <f t="shared" si="221"/>
        <v>379 Henkel AG &amp; Co. KGaA : 629 Henkel SmartWash Customer Engagement Consultancy</v>
      </c>
      <c r="Y2768" t="str">
        <f t="shared" si="222"/>
        <v>379 Henkel AG &amp; Co. KGaA</v>
      </c>
      <c r="Z2768" t="str">
        <f t="shared" si="218"/>
        <v>379 Henkel AG &amp; Co. KGaA</v>
      </c>
      <c r="AA2768" t="str">
        <f>_xlfn.XLOOKUP(Z2768,'Client Lookup'!A:A,'Client Lookup'!C:C)</f>
        <v>Henkel AG &amp; Co. KGaA</v>
      </c>
      <c r="AC2768" t="e">
        <f>_xlfn.XLOOKUP(K2768,'Results vs Forecast'!K:K,'Results vs Forecast'!K:K)</f>
        <v>#N/A</v>
      </c>
    </row>
    <row r="2769" spans="1:29" hidden="1">
      <c r="A2769" s="39"/>
      <c r="B2769" s="1" t="s">
        <v>700</v>
      </c>
      <c r="C2769" s="1" t="s">
        <v>1383</v>
      </c>
      <c r="D2769" s="1" t="s">
        <v>24</v>
      </c>
      <c r="E2769" s="1" t="s">
        <v>6732</v>
      </c>
      <c r="F2769" s="2">
        <v>45535</v>
      </c>
      <c r="G2769" s="2">
        <v>45505</v>
      </c>
      <c r="H2769" s="1" t="s">
        <v>6812</v>
      </c>
      <c r="I2769" s="1" t="s">
        <v>6813</v>
      </c>
      <c r="J2769" s="1" t="s">
        <v>6768</v>
      </c>
      <c r="K2769" s="1" t="s">
        <v>6769</v>
      </c>
      <c r="L2769" s="1" t="s">
        <v>6770</v>
      </c>
      <c r="M2769" s="1"/>
      <c r="N2769" s="1"/>
      <c r="O2769" s="1"/>
      <c r="P2769" s="40">
        <v>163.0383389950764</v>
      </c>
      <c r="Q2769" s="37" t="str">
        <f>IF(C2769="ForthPoint","ForthPoint",IF(D2769="Intercompany",_xlfn.XLOOKUP(E2769,'Dept Lookup'!B:B,'Dept Lookup'!A:A),Modified!D2769))</f>
        <v>CX</v>
      </c>
      <c r="R2769" t="str">
        <f t="shared" si="219"/>
        <v>American Chemical Society</v>
      </c>
      <c r="S2769" s="1" t="s">
        <v>707</v>
      </c>
      <c r="T2769">
        <f t="shared" si="220"/>
        <v>0</v>
      </c>
      <c r="U2769" s="25" t="str">
        <f>IF(K2769&gt;0,K2769,_xlfn.XLOOKUP(M2769,'Client Lookup'!L:L,'Client Lookup'!N:N))</f>
        <v>34862</v>
      </c>
      <c r="V2769" t="str">
        <f>_xlfn.XLOOKUP(_xlfn.NUMBERVALUE(U2769),'Project Lookup'!X:X,'Project Lookup'!B:B)</f>
        <v>Eloqua Enablement Support H2 2024</v>
      </c>
      <c r="X2769" t="str">
        <f t="shared" si="221"/>
        <v>330 American Chemical Society : 1338 Eloqua Enablement Support H2 2024</v>
      </c>
      <c r="Y2769" t="str">
        <f t="shared" si="222"/>
        <v>330 American Chemical Society</v>
      </c>
      <c r="Z2769" t="str">
        <f t="shared" si="218"/>
        <v>330 American Chemical Society</v>
      </c>
      <c r="AA2769" t="str">
        <f>_xlfn.XLOOKUP(Z2769,'Client Lookup'!A:A,'Client Lookup'!C:C)</f>
        <v>American Chemical Society</v>
      </c>
      <c r="AC2769" t="e">
        <f>_xlfn.XLOOKUP(K2769,'Results vs Forecast'!K:K,'Results vs Forecast'!K:K)</f>
        <v>#N/A</v>
      </c>
    </row>
    <row r="2770" spans="1:29" hidden="1">
      <c r="A2770" s="39"/>
      <c r="B2770" s="1" t="s">
        <v>700</v>
      </c>
      <c r="C2770" s="1" t="s">
        <v>1395</v>
      </c>
      <c r="D2770" s="1" t="s">
        <v>24</v>
      </c>
      <c r="E2770" s="1" t="s">
        <v>6732</v>
      </c>
      <c r="F2770" s="2">
        <v>45535</v>
      </c>
      <c r="G2770" s="2">
        <v>45505</v>
      </c>
      <c r="H2770" s="1" t="s">
        <v>6814</v>
      </c>
      <c r="I2770" s="1" t="s">
        <v>6815</v>
      </c>
      <c r="J2770" s="1" t="s">
        <v>6816</v>
      </c>
      <c r="K2770" s="1" t="s">
        <v>6817</v>
      </c>
      <c r="L2770" s="1"/>
      <c r="M2770" s="1"/>
      <c r="N2770" s="1"/>
      <c r="O2770" s="1"/>
      <c r="P2770" s="40">
        <v>482.63328960000001</v>
      </c>
      <c r="Q2770" s="37" t="str">
        <f>IF(C2770="ForthPoint","ForthPoint",IF(D2770="Intercompany",_xlfn.XLOOKUP(E2770,'Dept Lookup'!B:B,'Dept Lookup'!A:A),Modified!D2770))</f>
        <v>CX</v>
      </c>
      <c r="R2770" t="str">
        <f t="shared" si="219"/>
        <v>SSE AIRTRICITY LTD</v>
      </c>
      <c r="S2770" s="1" t="s">
        <v>707</v>
      </c>
      <c r="T2770">
        <f t="shared" si="220"/>
        <v>0</v>
      </c>
      <c r="U2770" s="25" t="str">
        <f>IF(K2770&gt;0,K2770,_xlfn.XLOOKUP(M2770,'Client Lookup'!L:L,'Client Lookup'!N:N))</f>
        <v>37037</v>
      </c>
      <c r="V2770" t="str">
        <f>_xlfn.XLOOKUP(_xlfn.NUMBERVALUE(U2770),'Project Lookup'!X:X,'Project Lookup'!B:B)</f>
        <v>Template Design Phase 2</v>
      </c>
      <c r="X2770" t="str">
        <f t="shared" si="221"/>
        <v>310 SSE AIRTRICITY LTD : 1386 Template Design Phase 2</v>
      </c>
      <c r="Y2770" t="str">
        <f t="shared" si="222"/>
        <v>310 SSE AIRTRICITY LTD</v>
      </c>
      <c r="Z2770" t="str">
        <f t="shared" si="218"/>
        <v>310 SSE AIRTRICITY LTD</v>
      </c>
      <c r="AA2770" t="str">
        <f>_xlfn.XLOOKUP(Z2770,'Client Lookup'!A:A,'Client Lookup'!C:C)</f>
        <v>SSE AIRTRICITY LTD</v>
      </c>
      <c r="AC2770" t="e">
        <f>_xlfn.XLOOKUP(K2770,'Results vs Forecast'!K:K,'Results vs Forecast'!K:K)</f>
        <v>#N/A</v>
      </c>
    </row>
    <row r="2771" spans="1:29" hidden="1">
      <c r="A2771" s="39"/>
      <c r="B2771" s="1" t="s">
        <v>700</v>
      </c>
      <c r="C2771" s="1" t="s">
        <v>1395</v>
      </c>
      <c r="D2771" s="1" t="s">
        <v>24</v>
      </c>
      <c r="E2771" s="1" t="s">
        <v>6732</v>
      </c>
      <c r="F2771" s="2">
        <v>45535</v>
      </c>
      <c r="G2771" s="2">
        <v>45505</v>
      </c>
      <c r="H2771" s="1" t="s">
        <v>6818</v>
      </c>
      <c r="I2771" s="1" t="s">
        <v>6819</v>
      </c>
      <c r="J2771" s="1" t="s">
        <v>6744</v>
      </c>
      <c r="K2771" s="1" t="s">
        <v>6745</v>
      </c>
      <c r="L2771" s="1" t="s">
        <v>6746</v>
      </c>
      <c r="M2771" s="1"/>
      <c r="N2771" s="1"/>
      <c r="O2771" s="1"/>
      <c r="P2771" s="40">
        <v>120.6583224</v>
      </c>
      <c r="Q2771" s="37" t="str">
        <f>IF(C2771="ForthPoint","ForthPoint",IF(D2771="Intercompany",_xlfn.XLOOKUP(E2771,'Dept Lookup'!B:B,'Dept Lookup'!A:A),Modified!D2771))</f>
        <v>CX</v>
      </c>
      <c r="R2771" t="str">
        <f t="shared" si="219"/>
        <v>KYOCERA Document Solutions Europe B.V.</v>
      </c>
      <c r="S2771" s="1" t="s">
        <v>707</v>
      </c>
      <c r="T2771">
        <f t="shared" si="220"/>
        <v>0</v>
      </c>
      <c r="U2771" s="25" t="str">
        <f>IF(K2771&gt;0,K2771,_xlfn.XLOOKUP(M2771,'Client Lookup'!L:L,'Client Lookup'!N:N))</f>
        <v>20698</v>
      </c>
      <c r="V2771" t="str">
        <f>_xlfn.XLOOKUP(_xlfn.NUMBERVALUE(U2771),'Project Lookup'!X:X,'Project Lookup'!B:B)</f>
        <v>Sales Toolkit Development &amp; Support</v>
      </c>
      <c r="X2771" t="str">
        <f t="shared" si="221"/>
        <v>346 KYOCERA Document Solutions Europe B.V. : 799 Sales Toolkit Development &amp; Support</v>
      </c>
      <c r="Y2771" t="str">
        <f t="shared" si="222"/>
        <v>346 KYOCERA Document Solutions Europe B.V.</v>
      </c>
      <c r="Z2771" t="str">
        <f t="shared" si="218"/>
        <v>346 KYOCERA Document Solutions Europe B.V.</v>
      </c>
      <c r="AA2771" t="str">
        <f>_xlfn.XLOOKUP(Z2771,'Client Lookup'!A:A,'Client Lookup'!C:C)</f>
        <v>KYOCERA Document Solutions Europe B.V.</v>
      </c>
      <c r="AC2771" t="e">
        <f>_xlfn.XLOOKUP(K2771,'Results vs Forecast'!K:K,'Results vs Forecast'!K:K)</f>
        <v>#N/A</v>
      </c>
    </row>
    <row r="2772" spans="1:29" hidden="1">
      <c r="A2772" s="39"/>
      <c r="B2772" s="1" t="s">
        <v>700</v>
      </c>
      <c r="C2772" s="1" t="s">
        <v>1395</v>
      </c>
      <c r="D2772" s="1" t="s">
        <v>24</v>
      </c>
      <c r="E2772" s="1" t="s">
        <v>6732</v>
      </c>
      <c r="F2772" s="2">
        <v>45535</v>
      </c>
      <c r="G2772" s="2">
        <v>45505</v>
      </c>
      <c r="H2772" s="1" t="s">
        <v>6820</v>
      </c>
      <c r="I2772" s="1" t="s">
        <v>6821</v>
      </c>
      <c r="J2772" s="1" t="s">
        <v>6822</v>
      </c>
      <c r="K2772" s="1" t="s">
        <v>6823</v>
      </c>
      <c r="L2772" s="1"/>
      <c r="M2772" s="1"/>
      <c r="N2772" s="1"/>
      <c r="O2772" s="1"/>
      <c r="P2772" s="40">
        <v>2106.0361727999998</v>
      </c>
      <c r="Q2772" s="37" t="str">
        <f>IF(C2772="ForthPoint","ForthPoint",IF(D2772="Intercompany",_xlfn.XLOOKUP(E2772,'Dept Lookup'!B:B,'Dept Lookup'!A:A),Modified!D2772))</f>
        <v>CX</v>
      </c>
      <c r="R2772" t="str">
        <f t="shared" si="219"/>
        <v>GNT Group B.V.</v>
      </c>
      <c r="S2772" s="1" t="s">
        <v>707</v>
      </c>
      <c r="T2772">
        <f t="shared" si="220"/>
        <v>0</v>
      </c>
      <c r="U2772" s="25" t="str">
        <f>IF(K2772&gt;0,K2772,_xlfn.XLOOKUP(M2772,'Client Lookup'!L:L,'Client Lookup'!N:N))</f>
        <v>39132</v>
      </c>
      <c r="V2772" t="e">
        <f>_xlfn.XLOOKUP(_xlfn.NUMBERVALUE(U2772),'Project Lookup'!X:X,'Project Lookup'!B:B)</f>
        <v>#N/A</v>
      </c>
      <c r="X2772" t="str">
        <f t="shared" si="221"/>
        <v>392 GNT Group B.V. : 1459 Manual Master UI</v>
      </c>
      <c r="Y2772" t="str">
        <f t="shared" si="222"/>
        <v>392 GNT Group B.V.</v>
      </c>
      <c r="Z2772" t="str">
        <f t="shared" si="218"/>
        <v>392 GNT Group B.V.</v>
      </c>
      <c r="AA2772" t="str">
        <f>_xlfn.XLOOKUP(Z2772,'Client Lookup'!A:A,'Client Lookup'!C:C)</f>
        <v>GNT Group B.V.</v>
      </c>
      <c r="AC2772" t="e">
        <f>_xlfn.XLOOKUP(K2772,'Results vs Forecast'!K:K,'Results vs Forecast'!K:K)</f>
        <v>#N/A</v>
      </c>
    </row>
    <row r="2773" spans="1:29" hidden="1">
      <c r="A2773" s="39"/>
      <c r="B2773" s="1" t="s">
        <v>700</v>
      </c>
      <c r="C2773" s="1" t="s">
        <v>1395</v>
      </c>
      <c r="D2773" s="1" t="s">
        <v>24</v>
      </c>
      <c r="E2773" s="1" t="s">
        <v>6732</v>
      </c>
      <c r="F2773" s="2">
        <v>45535</v>
      </c>
      <c r="G2773" s="2">
        <v>45505</v>
      </c>
      <c r="H2773" s="1" t="s">
        <v>6824</v>
      </c>
      <c r="I2773" s="1" t="s">
        <v>6825</v>
      </c>
      <c r="J2773" s="1" t="s">
        <v>6740</v>
      </c>
      <c r="K2773" s="1" t="s">
        <v>6741</v>
      </c>
      <c r="L2773" s="1"/>
      <c r="M2773" s="1"/>
      <c r="N2773" s="1"/>
      <c r="O2773" s="1"/>
      <c r="P2773" s="40">
        <v>-37.020167100000002</v>
      </c>
      <c r="Q2773" s="37" t="str">
        <f>IF(C2773="ForthPoint","ForthPoint",IF(D2773="Intercompany",_xlfn.XLOOKUP(E2773,'Dept Lookup'!B:B,'Dept Lookup'!A:A),Modified!D2773))</f>
        <v>CX</v>
      </c>
      <c r="R2773" t="str">
        <f t="shared" si="219"/>
        <v>Axa Investment Managers SA</v>
      </c>
      <c r="S2773" s="1" t="s">
        <v>707</v>
      </c>
      <c r="T2773">
        <f t="shared" si="220"/>
        <v>0</v>
      </c>
      <c r="U2773" s="25" t="str">
        <f>IF(K2773&gt;0,K2773,_xlfn.XLOOKUP(M2773,'Client Lookup'!L:L,'Client Lookup'!N:N))</f>
        <v>36932</v>
      </c>
      <c r="V2773" t="str">
        <f>_xlfn.XLOOKUP(_xlfn.NUMBERVALUE(U2773),'Project Lookup'!X:X,'Project Lookup'!B:B)</f>
        <v>Eloqua Support 2024</v>
      </c>
      <c r="X2773" t="str">
        <f t="shared" si="221"/>
        <v>299 Axa Investment Managers SA : 1384 Eloqua Support 2024</v>
      </c>
      <c r="Y2773" t="str">
        <f t="shared" si="222"/>
        <v>299 Axa Investment Managers SA</v>
      </c>
      <c r="Z2773" t="str">
        <f t="shared" si="218"/>
        <v>299 Axa Investment Managers SA</v>
      </c>
      <c r="AA2773" t="str">
        <f>_xlfn.XLOOKUP(Z2773,'Client Lookup'!A:A,'Client Lookup'!C:C)</f>
        <v>Axa Investment Managers SA</v>
      </c>
      <c r="AC2773" t="e">
        <f>_xlfn.XLOOKUP(K2773,'Results vs Forecast'!K:K,'Results vs Forecast'!K:K)</f>
        <v>#N/A</v>
      </c>
    </row>
    <row r="2774" spans="1:29" hidden="1">
      <c r="A2774" s="39"/>
      <c r="B2774" s="1" t="s">
        <v>700</v>
      </c>
      <c r="C2774" s="1" t="s">
        <v>1395</v>
      </c>
      <c r="D2774" s="1" t="s">
        <v>24</v>
      </c>
      <c r="E2774" s="1" t="s">
        <v>6732</v>
      </c>
      <c r="F2774" s="2">
        <v>45535</v>
      </c>
      <c r="G2774" s="2">
        <v>45505</v>
      </c>
      <c r="H2774" s="1" t="s">
        <v>6826</v>
      </c>
      <c r="I2774" s="1" t="s">
        <v>6827</v>
      </c>
      <c r="J2774" s="1" t="s">
        <v>6816</v>
      </c>
      <c r="K2774" s="1" t="s">
        <v>6817</v>
      </c>
      <c r="L2774" s="1"/>
      <c r="M2774" s="1"/>
      <c r="N2774" s="1"/>
      <c r="O2774" s="1"/>
      <c r="P2774" s="40">
        <v>142.5961992</v>
      </c>
      <c r="Q2774" s="37" t="str">
        <f>IF(C2774="ForthPoint","ForthPoint",IF(D2774="Intercompany",_xlfn.XLOOKUP(E2774,'Dept Lookup'!B:B,'Dept Lookup'!A:A),Modified!D2774))</f>
        <v>CX</v>
      </c>
      <c r="R2774" t="str">
        <f t="shared" si="219"/>
        <v>SSE AIRTRICITY LTD</v>
      </c>
      <c r="S2774" s="1" t="s">
        <v>707</v>
      </c>
      <c r="T2774">
        <f t="shared" si="220"/>
        <v>0</v>
      </c>
      <c r="U2774" s="25" t="str">
        <f>IF(K2774&gt;0,K2774,_xlfn.XLOOKUP(M2774,'Client Lookup'!L:L,'Client Lookup'!N:N))</f>
        <v>37037</v>
      </c>
      <c r="V2774" t="str">
        <f>_xlfn.XLOOKUP(_xlfn.NUMBERVALUE(U2774),'Project Lookup'!X:X,'Project Lookup'!B:B)</f>
        <v>Template Design Phase 2</v>
      </c>
      <c r="X2774" t="str">
        <f t="shared" si="221"/>
        <v>310 SSE AIRTRICITY LTD : 1386 Template Design Phase 2</v>
      </c>
      <c r="Y2774" t="str">
        <f t="shared" si="222"/>
        <v>310 SSE AIRTRICITY LTD</v>
      </c>
      <c r="Z2774" t="str">
        <f t="shared" si="218"/>
        <v>310 SSE AIRTRICITY LTD</v>
      </c>
      <c r="AA2774" t="str">
        <f>_xlfn.XLOOKUP(Z2774,'Client Lookup'!A:A,'Client Lookup'!C:C)</f>
        <v>SSE AIRTRICITY LTD</v>
      </c>
      <c r="AC2774" t="e">
        <f>_xlfn.XLOOKUP(K2774,'Results vs Forecast'!K:K,'Results vs Forecast'!K:K)</f>
        <v>#N/A</v>
      </c>
    </row>
    <row r="2775" spans="1:29" hidden="1">
      <c r="A2775" s="39"/>
      <c r="B2775" s="1" t="s">
        <v>700</v>
      </c>
      <c r="C2775" s="1" t="s">
        <v>1383</v>
      </c>
      <c r="D2775" s="1" t="s">
        <v>24</v>
      </c>
      <c r="E2775" s="1" t="s">
        <v>6732</v>
      </c>
      <c r="F2775" s="2">
        <v>45535</v>
      </c>
      <c r="G2775" s="2">
        <v>45505</v>
      </c>
      <c r="H2775" s="1" t="s">
        <v>6828</v>
      </c>
      <c r="I2775" s="1" t="s">
        <v>6829</v>
      </c>
      <c r="J2775" s="1" t="s">
        <v>6754</v>
      </c>
      <c r="K2775" s="1" t="s">
        <v>6755</v>
      </c>
      <c r="L2775" s="1" t="s">
        <v>6756</v>
      </c>
      <c r="M2775" s="1"/>
      <c r="N2775" s="1"/>
      <c r="O2775" s="1"/>
      <c r="P2775" s="40">
        <v>136.22205454351095</v>
      </c>
      <c r="Q2775" s="37" t="str">
        <f>IF(C2775="ForthPoint","ForthPoint",IF(D2775="Intercompany",_xlfn.XLOOKUP(E2775,'Dept Lookup'!B:B,'Dept Lookup'!A:A),Modified!D2775))</f>
        <v>CX</v>
      </c>
      <c r="R2775" t="str">
        <f t="shared" si="219"/>
        <v>Belmond Management Limited</v>
      </c>
      <c r="S2775" s="1" t="s">
        <v>707</v>
      </c>
      <c r="T2775">
        <f t="shared" si="220"/>
        <v>0</v>
      </c>
      <c r="U2775" s="25" t="str">
        <f>IF(K2775&gt;0,K2775,_xlfn.XLOOKUP(M2775,'Client Lookup'!L:L,'Client Lookup'!N:N))</f>
        <v>25431</v>
      </c>
      <c r="V2775" t="str">
        <f>_xlfn.XLOOKUP(_xlfn.NUMBERVALUE(U2775),'Project Lookup'!X:X,'Project Lookup'!B:B)</f>
        <v>Responsys Support 2024</v>
      </c>
      <c r="X2775" t="str">
        <f t="shared" si="221"/>
        <v>329 Belmond Management Limited : 1003 Responsys Support 2024</v>
      </c>
      <c r="Y2775" t="str">
        <f t="shared" si="222"/>
        <v>329 Belmond Management Limited</v>
      </c>
      <c r="Z2775" t="str">
        <f t="shared" si="218"/>
        <v>329 Belmond Management Limited</v>
      </c>
      <c r="AA2775" t="str">
        <f>_xlfn.XLOOKUP(Z2775,'Client Lookup'!A:A,'Client Lookup'!C:C)</f>
        <v>Belmond Management Limited</v>
      </c>
      <c r="AC2775" t="e">
        <f>_xlfn.XLOOKUP(K2775,'Results vs Forecast'!K:K,'Results vs Forecast'!K:K)</f>
        <v>#N/A</v>
      </c>
    </row>
    <row r="2776" spans="1:29" hidden="1">
      <c r="A2776" s="39"/>
      <c r="B2776" s="1" t="s">
        <v>700</v>
      </c>
      <c r="C2776" s="1" t="s">
        <v>1383</v>
      </c>
      <c r="D2776" s="1" t="s">
        <v>24</v>
      </c>
      <c r="E2776" s="1" t="s">
        <v>6732</v>
      </c>
      <c r="F2776" s="2">
        <v>45535</v>
      </c>
      <c r="G2776" s="2">
        <v>45505</v>
      </c>
      <c r="H2776" s="1" t="s">
        <v>6830</v>
      </c>
      <c r="I2776" s="1" t="s">
        <v>6831</v>
      </c>
      <c r="J2776" s="1" t="s">
        <v>6754</v>
      </c>
      <c r="K2776" s="1" t="s">
        <v>6755</v>
      </c>
      <c r="L2776" s="1" t="s">
        <v>6756</v>
      </c>
      <c r="M2776" s="1"/>
      <c r="N2776" s="1"/>
      <c r="O2776" s="1"/>
      <c r="P2776" s="40">
        <v>272.4441090870219</v>
      </c>
      <c r="Q2776" s="37" t="str">
        <f>IF(C2776="ForthPoint","ForthPoint",IF(D2776="Intercompany",_xlfn.XLOOKUP(E2776,'Dept Lookup'!B:B,'Dept Lookup'!A:A),Modified!D2776))</f>
        <v>CX</v>
      </c>
      <c r="R2776" t="str">
        <f t="shared" si="219"/>
        <v>Belmond Management Limited</v>
      </c>
      <c r="S2776" s="1" t="s">
        <v>707</v>
      </c>
      <c r="T2776">
        <f t="shared" si="220"/>
        <v>0</v>
      </c>
      <c r="U2776" s="25" t="str">
        <f>IF(K2776&gt;0,K2776,_xlfn.XLOOKUP(M2776,'Client Lookup'!L:L,'Client Lookup'!N:N))</f>
        <v>25431</v>
      </c>
      <c r="V2776" t="str">
        <f>_xlfn.XLOOKUP(_xlfn.NUMBERVALUE(U2776),'Project Lookup'!X:X,'Project Lookup'!B:B)</f>
        <v>Responsys Support 2024</v>
      </c>
      <c r="X2776" t="str">
        <f t="shared" si="221"/>
        <v>329 Belmond Management Limited : 1003 Responsys Support 2024</v>
      </c>
      <c r="Y2776" t="str">
        <f t="shared" si="222"/>
        <v>329 Belmond Management Limited</v>
      </c>
      <c r="Z2776" t="str">
        <f t="shared" ref="Z2776:Z2839" si="223">IF(LEFT(Y2776,3)="ICC",IFERROR(_xlfn.TEXTAFTER(Y2776,"ICC "),Y2776),Y2776)</f>
        <v>329 Belmond Management Limited</v>
      </c>
      <c r="AA2776" t="str">
        <f>_xlfn.XLOOKUP(Z2776,'Client Lookup'!A:A,'Client Lookup'!C:C)</f>
        <v>Belmond Management Limited</v>
      </c>
      <c r="AC2776" t="e">
        <f>_xlfn.XLOOKUP(K2776,'Results vs Forecast'!K:K,'Results vs Forecast'!K:K)</f>
        <v>#N/A</v>
      </c>
    </row>
    <row r="2777" spans="1:29" hidden="1">
      <c r="A2777" s="39"/>
      <c r="B2777" s="1" t="s">
        <v>700</v>
      </c>
      <c r="C2777" s="1" t="s">
        <v>1395</v>
      </c>
      <c r="D2777" s="1" t="s">
        <v>24</v>
      </c>
      <c r="E2777" s="1" t="s">
        <v>6732</v>
      </c>
      <c r="F2777" s="2">
        <v>45535</v>
      </c>
      <c r="G2777" s="2">
        <v>45505</v>
      </c>
      <c r="H2777" s="1" t="s">
        <v>6832</v>
      </c>
      <c r="I2777" s="1" t="s">
        <v>6833</v>
      </c>
      <c r="J2777" s="1" t="s">
        <v>6834</v>
      </c>
      <c r="K2777" s="1" t="s">
        <v>6835</v>
      </c>
      <c r="L2777" s="1"/>
      <c r="M2777" s="1"/>
      <c r="N2777" s="1"/>
      <c r="O2777" s="1"/>
      <c r="P2777" s="40">
        <v>159.04960679999999</v>
      </c>
      <c r="Q2777" s="37" t="str">
        <f>IF(C2777="ForthPoint","ForthPoint",IF(D2777="Intercompany",_xlfn.XLOOKUP(E2777,'Dept Lookup'!B:B,'Dept Lookup'!A:A),Modified!D2777))</f>
        <v>CX</v>
      </c>
      <c r="R2777" t="str">
        <f t="shared" si="219"/>
        <v>Mazars N.V.</v>
      </c>
      <c r="S2777" s="1" t="s">
        <v>707</v>
      </c>
      <c r="T2777">
        <f t="shared" si="220"/>
        <v>0</v>
      </c>
      <c r="U2777" s="25" t="str">
        <f>IF(K2777&gt;0,K2777,_xlfn.XLOOKUP(M2777,'Client Lookup'!L:L,'Client Lookup'!N:N))</f>
        <v>24387</v>
      </c>
      <c r="V2777" t="str">
        <f>_xlfn.XLOOKUP(_xlfn.NUMBERVALUE(U2777),'Project Lookup'!X:X,'Project Lookup'!B:B)</f>
        <v>Eloqua Support en Integratie 2024</v>
      </c>
      <c r="X2777" t="str">
        <f t="shared" si="221"/>
        <v>399 Mazars N.V. : 934 Eloqua Support en Integratie 2024</v>
      </c>
      <c r="Y2777" t="str">
        <f t="shared" si="222"/>
        <v>399 Mazars N.V.</v>
      </c>
      <c r="Z2777" t="str">
        <f t="shared" si="223"/>
        <v>399 Mazars N.V.</v>
      </c>
      <c r="AA2777" t="str">
        <f>_xlfn.XLOOKUP(Z2777,'Client Lookup'!A:A,'Client Lookup'!C:C)</f>
        <v>Mazars N.V.</v>
      </c>
      <c r="AC2777" t="e">
        <f>_xlfn.XLOOKUP(K2777,'Results vs Forecast'!K:K,'Results vs Forecast'!K:K)</f>
        <v>#N/A</v>
      </c>
    </row>
    <row r="2778" spans="1:29" hidden="1">
      <c r="A2778" s="39"/>
      <c r="B2778" s="1" t="s">
        <v>700</v>
      </c>
      <c r="C2778" s="1" t="s">
        <v>1383</v>
      </c>
      <c r="D2778" s="1" t="s">
        <v>24</v>
      </c>
      <c r="E2778" s="1" t="s">
        <v>6732</v>
      </c>
      <c r="F2778" s="2">
        <v>45535</v>
      </c>
      <c r="G2778" s="2">
        <v>45505</v>
      </c>
      <c r="H2778" s="1" t="s">
        <v>6836</v>
      </c>
      <c r="I2778" s="1" t="s">
        <v>6837</v>
      </c>
      <c r="J2778" s="1" t="s">
        <v>6768</v>
      </c>
      <c r="K2778" s="1" t="s">
        <v>6769</v>
      </c>
      <c r="L2778" s="1" t="s">
        <v>6770</v>
      </c>
      <c r="M2778" s="1"/>
      <c r="N2778" s="1"/>
      <c r="O2778" s="1"/>
      <c r="P2778" s="40">
        <v>54.346112998358798</v>
      </c>
      <c r="Q2778" s="37" t="str">
        <f>IF(C2778="ForthPoint","ForthPoint",IF(D2778="Intercompany",_xlfn.XLOOKUP(E2778,'Dept Lookup'!B:B,'Dept Lookup'!A:A),Modified!D2778))</f>
        <v>CX</v>
      </c>
      <c r="R2778" t="str">
        <f t="shared" si="219"/>
        <v>American Chemical Society</v>
      </c>
      <c r="S2778" s="1" t="s">
        <v>707</v>
      </c>
      <c r="T2778">
        <f t="shared" si="220"/>
        <v>0</v>
      </c>
      <c r="U2778" s="25" t="str">
        <f>IF(K2778&gt;0,K2778,_xlfn.XLOOKUP(M2778,'Client Lookup'!L:L,'Client Lookup'!N:N))</f>
        <v>34862</v>
      </c>
      <c r="V2778" t="str">
        <f>_xlfn.XLOOKUP(_xlfn.NUMBERVALUE(U2778),'Project Lookup'!X:X,'Project Lookup'!B:B)</f>
        <v>Eloqua Enablement Support H2 2024</v>
      </c>
      <c r="X2778" t="str">
        <f t="shared" si="221"/>
        <v>330 American Chemical Society : 1338 Eloqua Enablement Support H2 2024</v>
      </c>
      <c r="Y2778" t="str">
        <f t="shared" si="222"/>
        <v>330 American Chemical Society</v>
      </c>
      <c r="Z2778" t="str">
        <f t="shared" si="223"/>
        <v>330 American Chemical Society</v>
      </c>
      <c r="AA2778" t="str">
        <f>_xlfn.XLOOKUP(Z2778,'Client Lookup'!A:A,'Client Lookup'!C:C)</f>
        <v>American Chemical Society</v>
      </c>
      <c r="AC2778" t="e">
        <f>_xlfn.XLOOKUP(K2778,'Results vs Forecast'!K:K,'Results vs Forecast'!K:K)</f>
        <v>#N/A</v>
      </c>
    </row>
    <row r="2779" spans="1:29" hidden="1">
      <c r="A2779" s="39"/>
      <c r="B2779" s="1" t="s">
        <v>700</v>
      </c>
      <c r="C2779" s="1" t="s">
        <v>1395</v>
      </c>
      <c r="D2779" s="1" t="s">
        <v>24</v>
      </c>
      <c r="E2779" s="1" t="s">
        <v>6732</v>
      </c>
      <c r="F2779" s="2">
        <v>45535</v>
      </c>
      <c r="G2779" s="2">
        <v>45505</v>
      </c>
      <c r="H2779" s="1" t="s">
        <v>6838</v>
      </c>
      <c r="I2779" s="1" t="s">
        <v>6839</v>
      </c>
      <c r="J2779" s="1" t="s">
        <v>6744</v>
      </c>
      <c r="K2779" s="1" t="s">
        <v>6745</v>
      </c>
      <c r="L2779" s="1" t="s">
        <v>6746</v>
      </c>
      <c r="M2779" s="1"/>
      <c r="N2779" s="1"/>
      <c r="O2779" s="1"/>
      <c r="P2779" s="40">
        <v>120.6583224</v>
      </c>
      <c r="Q2779" s="37" t="str">
        <f>IF(C2779="ForthPoint","ForthPoint",IF(D2779="Intercompany",_xlfn.XLOOKUP(E2779,'Dept Lookup'!B:B,'Dept Lookup'!A:A),Modified!D2779))</f>
        <v>CX</v>
      </c>
      <c r="R2779" t="str">
        <f t="shared" si="219"/>
        <v>KYOCERA Document Solutions Europe B.V.</v>
      </c>
      <c r="S2779" s="1" t="s">
        <v>707</v>
      </c>
      <c r="T2779">
        <f t="shared" si="220"/>
        <v>0</v>
      </c>
      <c r="U2779" s="25" t="str">
        <f>IF(K2779&gt;0,K2779,_xlfn.XLOOKUP(M2779,'Client Lookup'!L:L,'Client Lookup'!N:N))</f>
        <v>20698</v>
      </c>
      <c r="V2779" t="str">
        <f>_xlfn.XLOOKUP(_xlfn.NUMBERVALUE(U2779),'Project Lookup'!X:X,'Project Lookup'!B:B)</f>
        <v>Sales Toolkit Development &amp; Support</v>
      </c>
      <c r="X2779" t="str">
        <f t="shared" si="221"/>
        <v>346 KYOCERA Document Solutions Europe B.V. : 799 Sales Toolkit Development &amp; Support</v>
      </c>
      <c r="Y2779" t="str">
        <f t="shared" si="222"/>
        <v>346 KYOCERA Document Solutions Europe B.V.</v>
      </c>
      <c r="Z2779" t="str">
        <f t="shared" si="223"/>
        <v>346 KYOCERA Document Solutions Europe B.V.</v>
      </c>
      <c r="AA2779" t="str">
        <f>_xlfn.XLOOKUP(Z2779,'Client Lookup'!A:A,'Client Lookup'!C:C)</f>
        <v>KYOCERA Document Solutions Europe B.V.</v>
      </c>
      <c r="AC2779" t="e">
        <f>_xlfn.XLOOKUP(K2779,'Results vs Forecast'!K:K,'Results vs Forecast'!K:K)</f>
        <v>#N/A</v>
      </c>
    </row>
    <row r="2780" spans="1:29" hidden="1">
      <c r="A2780" s="39"/>
      <c r="B2780" s="1" t="s">
        <v>700</v>
      </c>
      <c r="C2780" s="1" t="s">
        <v>1383</v>
      </c>
      <c r="D2780" s="1" t="s">
        <v>24</v>
      </c>
      <c r="E2780" s="1" t="s">
        <v>6732</v>
      </c>
      <c r="F2780" s="2">
        <v>45535</v>
      </c>
      <c r="G2780" s="2">
        <v>45505</v>
      </c>
      <c r="H2780" s="1" t="s">
        <v>6840</v>
      </c>
      <c r="I2780" s="1" t="s">
        <v>6841</v>
      </c>
      <c r="J2780" s="1" t="s">
        <v>6754</v>
      </c>
      <c r="K2780" s="1" t="s">
        <v>6755</v>
      </c>
      <c r="L2780" s="1" t="s">
        <v>6756</v>
      </c>
      <c r="M2780" s="1"/>
      <c r="N2780" s="1"/>
      <c r="O2780" s="1"/>
      <c r="P2780" s="40">
        <v>181.62940605801461</v>
      </c>
      <c r="Q2780" s="37" t="str">
        <f>IF(C2780="ForthPoint","ForthPoint",IF(D2780="Intercompany",_xlfn.XLOOKUP(E2780,'Dept Lookup'!B:B,'Dept Lookup'!A:A),Modified!D2780))</f>
        <v>CX</v>
      </c>
      <c r="R2780" t="str">
        <f t="shared" si="219"/>
        <v>Belmond Management Limited</v>
      </c>
      <c r="S2780" s="1" t="s">
        <v>707</v>
      </c>
      <c r="T2780">
        <f t="shared" si="220"/>
        <v>0</v>
      </c>
      <c r="U2780" s="25" t="str">
        <f>IF(K2780&gt;0,K2780,_xlfn.XLOOKUP(M2780,'Client Lookup'!L:L,'Client Lookup'!N:N))</f>
        <v>25431</v>
      </c>
      <c r="V2780" t="str">
        <f>_xlfn.XLOOKUP(_xlfn.NUMBERVALUE(U2780),'Project Lookup'!X:X,'Project Lookup'!B:B)</f>
        <v>Responsys Support 2024</v>
      </c>
      <c r="X2780" t="str">
        <f t="shared" si="221"/>
        <v>329 Belmond Management Limited : 1003 Responsys Support 2024</v>
      </c>
      <c r="Y2780" t="str">
        <f t="shared" si="222"/>
        <v>329 Belmond Management Limited</v>
      </c>
      <c r="Z2780" t="str">
        <f t="shared" si="223"/>
        <v>329 Belmond Management Limited</v>
      </c>
      <c r="AA2780" t="str">
        <f>_xlfn.XLOOKUP(Z2780,'Client Lookup'!A:A,'Client Lookup'!C:C)</f>
        <v>Belmond Management Limited</v>
      </c>
      <c r="AC2780" t="e">
        <f>_xlfn.XLOOKUP(K2780,'Results vs Forecast'!K:K,'Results vs Forecast'!K:K)</f>
        <v>#N/A</v>
      </c>
    </row>
    <row r="2781" spans="1:29" hidden="1">
      <c r="A2781" s="39"/>
      <c r="B2781" s="1" t="s">
        <v>700</v>
      </c>
      <c r="C2781" s="1" t="s">
        <v>1395</v>
      </c>
      <c r="D2781" s="1" t="s">
        <v>24</v>
      </c>
      <c r="E2781" s="1" t="s">
        <v>6732</v>
      </c>
      <c r="F2781" s="2">
        <v>45535</v>
      </c>
      <c r="G2781" s="2">
        <v>45505</v>
      </c>
      <c r="H2781" s="1" t="s">
        <v>6842</v>
      </c>
      <c r="I2781" s="1" t="s">
        <v>6843</v>
      </c>
      <c r="J2781" s="1" t="s">
        <v>6797</v>
      </c>
      <c r="K2781" s="1" t="s">
        <v>6798</v>
      </c>
      <c r="L2781" s="1" t="s">
        <v>6799</v>
      </c>
      <c r="M2781" s="1"/>
      <c r="N2781" s="1"/>
      <c r="O2781" s="1"/>
      <c r="P2781" s="40">
        <v>833.63931839999998</v>
      </c>
      <c r="Q2781" s="37" t="str">
        <f>IF(C2781="ForthPoint","ForthPoint",IF(D2781="Intercompany",_xlfn.XLOOKUP(E2781,'Dept Lookup'!B:B,'Dept Lookup'!A:A),Modified!D2781))</f>
        <v>CX</v>
      </c>
      <c r="R2781" t="str">
        <f t="shared" si="219"/>
        <v>CZ Verzekeringen</v>
      </c>
      <c r="S2781" s="1" t="s">
        <v>707</v>
      </c>
      <c r="T2781">
        <f t="shared" si="220"/>
        <v>0</v>
      </c>
      <c r="U2781" s="25" t="str">
        <f>IF(K2781&gt;0,K2781,_xlfn.XLOOKUP(M2781,'Client Lookup'!L:L,'Client Lookup'!N:N))</f>
        <v>20491</v>
      </c>
      <c r="V2781" t="str">
        <f>_xlfn.XLOOKUP(_xlfn.NUMBERVALUE(U2781),'Project Lookup'!X:X,'Project Lookup'!B:B)</f>
        <v>Dedicated Marketing Automation Support</v>
      </c>
      <c r="X2781" t="str">
        <f t="shared" si="221"/>
        <v>340 CZ Verzekeringen : 795 Dedicated Marketing Automation Support</v>
      </c>
      <c r="Y2781" t="str">
        <f t="shared" si="222"/>
        <v>340 CZ Verzekeringen</v>
      </c>
      <c r="Z2781" t="str">
        <f t="shared" si="223"/>
        <v>340 CZ Verzekeringen</v>
      </c>
      <c r="AA2781" t="str">
        <f>_xlfn.XLOOKUP(Z2781,'Client Lookup'!A:A,'Client Lookup'!C:C)</f>
        <v>CZ Verzekeringen</v>
      </c>
      <c r="AC2781" t="e">
        <f>_xlfn.XLOOKUP(K2781,'Results vs Forecast'!K:K,'Results vs Forecast'!K:K)</f>
        <v>#N/A</v>
      </c>
    </row>
    <row r="2782" spans="1:29" hidden="1">
      <c r="A2782" s="39"/>
      <c r="B2782" s="1" t="s">
        <v>700</v>
      </c>
      <c r="C2782" s="1" t="s">
        <v>1395</v>
      </c>
      <c r="D2782" s="1" t="s">
        <v>24</v>
      </c>
      <c r="E2782" s="1" t="s">
        <v>6732</v>
      </c>
      <c r="F2782" s="2">
        <v>45535</v>
      </c>
      <c r="G2782" s="2">
        <v>45505</v>
      </c>
      <c r="H2782" s="1" t="s">
        <v>6844</v>
      </c>
      <c r="I2782" s="1" t="s">
        <v>6845</v>
      </c>
      <c r="J2782" s="1" t="s">
        <v>6740</v>
      </c>
      <c r="K2782" s="1" t="s">
        <v>6741</v>
      </c>
      <c r="L2782" s="1"/>
      <c r="M2782" s="1"/>
      <c r="N2782" s="1"/>
      <c r="O2782" s="1"/>
      <c r="P2782" s="40">
        <v>271.48122540000003</v>
      </c>
      <c r="Q2782" s="37" t="str">
        <f>IF(C2782="ForthPoint","ForthPoint",IF(D2782="Intercompany",_xlfn.XLOOKUP(E2782,'Dept Lookup'!B:B,'Dept Lookup'!A:A),Modified!D2782))</f>
        <v>CX</v>
      </c>
      <c r="R2782" t="str">
        <f t="shared" si="219"/>
        <v>Axa Investment Managers SA</v>
      </c>
      <c r="S2782" s="1" t="s">
        <v>707</v>
      </c>
      <c r="T2782">
        <f t="shared" si="220"/>
        <v>0</v>
      </c>
      <c r="U2782" s="25" t="str">
        <f>IF(K2782&gt;0,K2782,_xlfn.XLOOKUP(M2782,'Client Lookup'!L:L,'Client Lookup'!N:N))</f>
        <v>36932</v>
      </c>
      <c r="V2782" t="str">
        <f>_xlfn.XLOOKUP(_xlfn.NUMBERVALUE(U2782),'Project Lookup'!X:X,'Project Lookup'!B:B)</f>
        <v>Eloqua Support 2024</v>
      </c>
      <c r="X2782" t="str">
        <f t="shared" si="221"/>
        <v>299 Axa Investment Managers SA : 1384 Eloqua Support 2024</v>
      </c>
      <c r="Y2782" t="str">
        <f t="shared" si="222"/>
        <v>299 Axa Investment Managers SA</v>
      </c>
      <c r="Z2782" t="str">
        <f t="shared" si="223"/>
        <v>299 Axa Investment Managers SA</v>
      </c>
      <c r="AA2782" t="str">
        <f>_xlfn.XLOOKUP(Z2782,'Client Lookup'!A:A,'Client Lookup'!C:C)</f>
        <v>Axa Investment Managers SA</v>
      </c>
      <c r="AC2782" t="e">
        <f>_xlfn.XLOOKUP(K2782,'Results vs Forecast'!K:K,'Results vs Forecast'!K:K)</f>
        <v>#N/A</v>
      </c>
    </row>
    <row r="2783" spans="1:29" hidden="1">
      <c r="A2783" s="39"/>
      <c r="B2783" s="1" t="s">
        <v>700</v>
      </c>
      <c r="C2783" s="1" t="s">
        <v>1383</v>
      </c>
      <c r="D2783" s="1" t="s">
        <v>24</v>
      </c>
      <c r="E2783" s="1" t="s">
        <v>6732</v>
      </c>
      <c r="F2783" s="2">
        <v>45535</v>
      </c>
      <c r="G2783" s="2">
        <v>45505</v>
      </c>
      <c r="H2783" s="1" t="s">
        <v>6846</v>
      </c>
      <c r="I2783" s="1" t="s">
        <v>6847</v>
      </c>
      <c r="J2783" s="1" t="s">
        <v>6735</v>
      </c>
      <c r="K2783" s="1" t="s">
        <v>6736</v>
      </c>
      <c r="L2783" s="1" t="s">
        <v>6737</v>
      </c>
      <c r="M2783" s="1"/>
      <c r="N2783" s="1"/>
      <c r="O2783" s="1"/>
      <c r="P2783" s="40">
        <v>83.679262076728151</v>
      </c>
      <c r="Q2783" s="37" t="str">
        <f>IF(C2783="ForthPoint","ForthPoint",IF(D2783="Intercompany",_xlfn.XLOOKUP(E2783,'Dept Lookup'!B:B,'Dept Lookup'!A:A),Modified!D2783))</f>
        <v>CX</v>
      </c>
      <c r="R2783" t="str">
        <f t="shared" si="219"/>
        <v>Just Retirement Services Ltd</v>
      </c>
      <c r="S2783" s="1" t="s">
        <v>707</v>
      </c>
      <c r="T2783">
        <f t="shared" si="220"/>
        <v>0</v>
      </c>
      <c r="U2783" s="25" t="str">
        <f>IF(K2783&gt;0,K2783,_xlfn.XLOOKUP(M2783,'Client Lookup'!L:L,'Client Lookup'!N:N))</f>
        <v>24052</v>
      </c>
      <c r="V2783" t="str">
        <f>_xlfn.XLOOKUP(_xlfn.NUMBERVALUE(U2783),'Project Lookup'!X:X,'Project Lookup'!B:B)</f>
        <v>Technical Support Services 24</v>
      </c>
      <c r="X2783" t="str">
        <f t="shared" si="221"/>
        <v>333 Just Retirement Services Ltd : 920 Technical Support Services 24</v>
      </c>
      <c r="Y2783" t="str">
        <f t="shared" si="222"/>
        <v>333 Just Retirement Services Ltd</v>
      </c>
      <c r="Z2783" t="str">
        <f t="shared" si="223"/>
        <v>333 Just Retirement Services Ltd</v>
      </c>
      <c r="AA2783" t="str">
        <f>_xlfn.XLOOKUP(Z2783,'Client Lookup'!A:A,'Client Lookup'!C:C)</f>
        <v>Just Retirement Services Ltd</v>
      </c>
      <c r="AC2783" t="e">
        <f>_xlfn.XLOOKUP(K2783,'Results vs Forecast'!K:K,'Results vs Forecast'!K:K)</f>
        <v>#N/A</v>
      </c>
    </row>
    <row r="2784" spans="1:29" hidden="1">
      <c r="A2784" s="39"/>
      <c r="B2784" s="1" t="s">
        <v>700</v>
      </c>
      <c r="C2784" s="1" t="s">
        <v>1383</v>
      </c>
      <c r="D2784" s="1" t="s">
        <v>24</v>
      </c>
      <c r="E2784" s="1" t="s">
        <v>6732</v>
      </c>
      <c r="F2784" s="2">
        <v>45535</v>
      </c>
      <c r="G2784" s="2">
        <v>45505</v>
      </c>
      <c r="H2784" s="1" t="s">
        <v>6848</v>
      </c>
      <c r="I2784" s="1" t="s">
        <v>6849</v>
      </c>
      <c r="J2784" s="1" t="s">
        <v>6768</v>
      </c>
      <c r="K2784" s="1" t="s">
        <v>6769</v>
      </c>
      <c r="L2784" s="1" t="s">
        <v>6770</v>
      </c>
      <c r="M2784" s="1"/>
      <c r="N2784" s="1"/>
      <c r="O2784" s="1"/>
      <c r="P2784" s="40">
        <v>135.85879573139493</v>
      </c>
      <c r="Q2784" s="37" t="str">
        <f>IF(C2784="ForthPoint","ForthPoint",IF(D2784="Intercompany",_xlfn.XLOOKUP(E2784,'Dept Lookup'!B:B,'Dept Lookup'!A:A),Modified!D2784))</f>
        <v>CX</v>
      </c>
      <c r="R2784" t="str">
        <f t="shared" si="219"/>
        <v>American Chemical Society</v>
      </c>
      <c r="S2784" s="1" t="s">
        <v>707</v>
      </c>
      <c r="T2784">
        <f t="shared" si="220"/>
        <v>0</v>
      </c>
      <c r="U2784" s="25" t="str">
        <f>IF(K2784&gt;0,K2784,_xlfn.XLOOKUP(M2784,'Client Lookup'!L:L,'Client Lookup'!N:N))</f>
        <v>34862</v>
      </c>
      <c r="V2784" t="str">
        <f>_xlfn.XLOOKUP(_xlfn.NUMBERVALUE(U2784),'Project Lookup'!X:X,'Project Lookup'!B:B)</f>
        <v>Eloqua Enablement Support H2 2024</v>
      </c>
      <c r="X2784" t="str">
        <f t="shared" si="221"/>
        <v>330 American Chemical Society : 1338 Eloqua Enablement Support H2 2024</v>
      </c>
      <c r="Y2784" t="str">
        <f t="shared" si="222"/>
        <v>330 American Chemical Society</v>
      </c>
      <c r="Z2784" t="str">
        <f t="shared" si="223"/>
        <v>330 American Chemical Society</v>
      </c>
      <c r="AA2784" t="str">
        <f>_xlfn.XLOOKUP(Z2784,'Client Lookup'!A:A,'Client Lookup'!C:C)</f>
        <v>American Chemical Society</v>
      </c>
      <c r="AC2784" t="e">
        <f>_xlfn.XLOOKUP(K2784,'Results vs Forecast'!K:K,'Results vs Forecast'!K:K)</f>
        <v>#N/A</v>
      </c>
    </row>
    <row r="2785" spans="1:29" hidden="1">
      <c r="A2785" s="39"/>
      <c r="B2785" s="1" t="s">
        <v>700</v>
      </c>
      <c r="C2785" s="1" t="s">
        <v>1383</v>
      </c>
      <c r="D2785" s="1" t="s">
        <v>24</v>
      </c>
      <c r="E2785" s="1" t="s">
        <v>6732</v>
      </c>
      <c r="F2785" s="2">
        <v>45535</v>
      </c>
      <c r="G2785" s="2">
        <v>45505</v>
      </c>
      <c r="H2785" s="1" t="s">
        <v>6850</v>
      </c>
      <c r="I2785" s="1" t="s">
        <v>6851</v>
      </c>
      <c r="J2785" s="1" t="s">
        <v>6768</v>
      </c>
      <c r="K2785" s="1" t="s">
        <v>6769</v>
      </c>
      <c r="L2785" s="1" t="s">
        <v>6770</v>
      </c>
      <c r="M2785" s="1"/>
      <c r="N2785" s="1"/>
      <c r="O2785" s="1"/>
      <c r="P2785" s="40">
        <v>190.20490872975373</v>
      </c>
      <c r="Q2785" s="37" t="str">
        <f>IF(C2785="ForthPoint","ForthPoint",IF(D2785="Intercompany",_xlfn.XLOOKUP(E2785,'Dept Lookup'!B:B,'Dept Lookup'!A:A),Modified!D2785))</f>
        <v>CX</v>
      </c>
      <c r="R2785" t="str">
        <f t="shared" si="219"/>
        <v>American Chemical Society</v>
      </c>
      <c r="S2785" s="1" t="s">
        <v>707</v>
      </c>
      <c r="T2785">
        <f t="shared" si="220"/>
        <v>0</v>
      </c>
      <c r="U2785" s="25" t="str">
        <f>IF(K2785&gt;0,K2785,_xlfn.XLOOKUP(M2785,'Client Lookup'!L:L,'Client Lookup'!N:N))</f>
        <v>34862</v>
      </c>
      <c r="V2785" t="str">
        <f>_xlfn.XLOOKUP(_xlfn.NUMBERVALUE(U2785),'Project Lookup'!X:X,'Project Lookup'!B:B)</f>
        <v>Eloqua Enablement Support H2 2024</v>
      </c>
      <c r="X2785" t="str">
        <f t="shared" si="221"/>
        <v>330 American Chemical Society : 1338 Eloqua Enablement Support H2 2024</v>
      </c>
      <c r="Y2785" t="str">
        <f t="shared" si="222"/>
        <v>330 American Chemical Society</v>
      </c>
      <c r="Z2785" t="str">
        <f t="shared" si="223"/>
        <v>330 American Chemical Society</v>
      </c>
      <c r="AA2785" t="str">
        <f>_xlfn.XLOOKUP(Z2785,'Client Lookup'!A:A,'Client Lookup'!C:C)</f>
        <v>American Chemical Society</v>
      </c>
      <c r="AC2785" t="e">
        <f>_xlfn.XLOOKUP(K2785,'Results vs Forecast'!K:K,'Results vs Forecast'!K:K)</f>
        <v>#N/A</v>
      </c>
    </row>
    <row r="2786" spans="1:29" hidden="1">
      <c r="A2786" s="39"/>
      <c r="B2786" s="1" t="s">
        <v>700</v>
      </c>
      <c r="C2786" s="1" t="s">
        <v>1383</v>
      </c>
      <c r="D2786" s="1" t="s">
        <v>24</v>
      </c>
      <c r="E2786" s="1" t="s">
        <v>6732</v>
      </c>
      <c r="F2786" s="2">
        <v>45535</v>
      </c>
      <c r="G2786" s="2">
        <v>45505</v>
      </c>
      <c r="H2786" s="1" t="s">
        <v>6852</v>
      </c>
      <c r="I2786" s="1" t="s">
        <v>6853</v>
      </c>
      <c r="J2786" s="1" t="s">
        <v>6768</v>
      </c>
      <c r="K2786" s="1" t="s">
        <v>6769</v>
      </c>
      <c r="L2786" s="1" t="s">
        <v>6770</v>
      </c>
      <c r="M2786" s="1"/>
      <c r="N2786" s="1"/>
      <c r="O2786" s="1"/>
      <c r="P2786" s="40">
        <v>133.39382522060757</v>
      </c>
      <c r="Q2786" s="37" t="str">
        <f>IF(C2786="ForthPoint","ForthPoint",IF(D2786="Intercompany",_xlfn.XLOOKUP(E2786,'Dept Lookup'!B:B,'Dept Lookup'!A:A),Modified!D2786))</f>
        <v>CX</v>
      </c>
      <c r="R2786" t="str">
        <f t="shared" si="219"/>
        <v>American Chemical Society</v>
      </c>
      <c r="S2786" s="1" t="s">
        <v>707</v>
      </c>
      <c r="T2786">
        <f t="shared" si="220"/>
        <v>0</v>
      </c>
      <c r="U2786" s="25" t="str">
        <f>IF(K2786&gt;0,K2786,_xlfn.XLOOKUP(M2786,'Client Lookup'!L:L,'Client Lookup'!N:N))</f>
        <v>34862</v>
      </c>
      <c r="V2786" t="str">
        <f>_xlfn.XLOOKUP(_xlfn.NUMBERVALUE(U2786),'Project Lookup'!X:X,'Project Lookup'!B:B)</f>
        <v>Eloqua Enablement Support H2 2024</v>
      </c>
      <c r="X2786" t="str">
        <f t="shared" si="221"/>
        <v>330 American Chemical Society : 1338 Eloqua Enablement Support H2 2024</v>
      </c>
      <c r="Y2786" t="str">
        <f t="shared" si="222"/>
        <v>330 American Chemical Society</v>
      </c>
      <c r="Z2786" t="str">
        <f t="shared" si="223"/>
        <v>330 American Chemical Society</v>
      </c>
      <c r="AA2786" t="str">
        <f>_xlfn.XLOOKUP(Z2786,'Client Lookup'!A:A,'Client Lookup'!C:C)</f>
        <v>American Chemical Society</v>
      </c>
      <c r="AC2786" t="e">
        <f>_xlfn.XLOOKUP(K2786,'Results vs Forecast'!K:K,'Results vs Forecast'!K:K)</f>
        <v>#N/A</v>
      </c>
    </row>
    <row r="2787" spans="1:29" hidden="1">
      <c r="A2787" s="39"/>
      <c r="B2787" s="1" t="s">
        <v>700</v>
      </c>
      <c r="C2787" s="1" t="s">
        <v>1395</v>
      </c>
      <c r="D2787" s="1" t="s">
        <v>24</v>
      </c>
      <c r="E2787" s="1" t="s">
        <v>6732</v>
      </c>
      <c r="F2787" s="2">
        <v>45535</v>
      </c>
      <c r="G2787" s="2">
        <v>45505</v>
      </c>
      <c r="H2787" s="1" t="s">
        <v>6854</v>
      </c>
      <c r="I2787" s="1" t="s">
        <v>6855</v>
      </c>
      <c r="J2787" s="1" t="s">
        <v>6856</v>
      </c>
      <c r="K2787" s="1" t="s">
        <v>6857</v>
      </c>
      <c r="L2787" s="1" t="s">
        <v>6858</v>
      </c>
      <c r="M2787" s="1"/>
      <c r="N2787" s="1"/>
      <c r="O2787" s="1"/>
      <c r="P2787" s="40">
        <v>10673.2596964896</v>
      </c>
      <c r="Q2787" s="37" t="str">
        <f>IF(C2787="ForthPoint","ForthPoint",IF(D2787="Intercompany",_xlfn.XLOOKUP(E2787,'Dept Lookup'!B:B,'Dept Lookup'!A:A),Modified!D2787))</f>
        <v>CX</v>
      </c>
      <c r="R2787" t="str">
        <f t="shared" si="219"/>
        <v>Arrow Electronics Inc and Subsidiaries</v>
      </c>
      <c r="S2787" s="1" t="s">
        <v>707</v>
      </c>
      <c r="T2787">
        <f t="shared" si="220"/>
        <v>0</v>
      </c>
      <c r="U2787" s="25" t="str">
        <f>IF(K2787&gt;0,K2787,_xlfn.XLOOKUP(M2787,'Client Lookup'!L:L,'Client Lookup'!N:N))</f>
        <v>9639</v>
      </c>
      <c r="V2787" t="str">
        <f>_xlfn.XLOOKUP(_xlfn.NUMBERVALUE(U2787),'Project Lookup'!X:X,'Project Lookup'!B:B)</f>
        <v>Arrow USA Dedicated Resource</v>
      </c>
      <c r="X2787" t="str">
        <f t="shared" si="221"/>
        <v>296 Arrow Electronics Inc and Subsidiaries : 401 Arrow USA Dedicated Resource</v>
      </c>
      <c r="Y2787" t="str">
        <f t="shared" si="222"/>
        <v>296 Arrow Electronics Inc and Subsidiaries</v>
      </c>
      <c r="Z2787" t="str">
        <f t="shared" si="223"/>
        <v>296 Arrow Electronics Inc and Subsidiaries</v>
      </c>
      <c r="AA2787" t="str">
        <f>_xlfn.XLOOKUP(Z2787,'Client Lookup'!A:A,'Client Lookup'!C:C)</f>
        <v>Arrow Electronics Inc and Subsidiaries</v>
      </c>
      <c r="AC2787" t="e">
        <f>_xlfn.XLOOKUP(K2787,'Results vs Forecast'!K:K,'Results vs Forecast'!K:K)</f>
        <v>#N/A</v>
      </c>
    </row>
    <row r="2788" spans="1:29" hidden="1">
      <c r="A2788" s="39"/>
      <c r="B2788" s="1" t="s">
        <v>700</v>
      </c>
      <c r="C2788" s="1" t="s">
        <v>1395</v>
      </c>
      <c r="D2788" s="1" t="s">
        <v>24</v>
      </c>
      <c r="E2788" s="1" t="s">
        <v>6732</v>
      </c>
      <c r="F2788" s="2">
        <v>45535</v>
      </c>
      <c r="G2788" s="2">
        <v>45505</v>
      </c>
      <c r="H2788" s="1" t="s">
        <v>6859</v>
      </c>
      <c r="I2788" s="1" t="s">
        <v>6860</v>
      </c>
      <c r="J2788" s="1" t="s">
        <v>6797</v>
      </c>
      <c r="K2788" s="1" t="s">
        <v>6798</v>
      </c>
      <c r="L2788" s="1" t="s">
        <v>6799</v>
      </c>
      <c r="M2788" s="1"/>
      <c r="N2788" s="1"/>
      <c r="O2788" s="1"/>
      <c r="P2788" s="40">
        <v>833.63931839999998</v>
      </c>
      <c r="Q2788" s="37" t="str">
        <f>IF(C2788="ForthPoint","ForthPoint",IF(D2788="Intercompany",_xlfn.XLOOKUP(E2788,'Dept Lookup'!B:B,'Dept Lookup'!A:A),Modified!D2788))</f>
        <v>CX</v>
      </c>
      <c r="R2788" t="str">
        <f t="shared" si="219"/>
        <v>CZ Verzekeringen</v>
      </c>
      <c r="S2788" s="1" t="s">
        <v>707</v>
      </c>
      <c r="T2788">
        <f t="shared" si="220"/>
        <v>0</v>
      </c>
      <c r="U2788" s="25" t="str">
        <f>IF(K2788&gt;0,K2788,_xlfn.XLOOKUP(M2788,'Client Lookup'!L:L,'Client Lookup'!N:N))</f>
        <v>20491</v>
      </c>
      <c r="V2788" t="str">
        <f>_xlfn.XLOOKUP(_xlfn.NUMBERVALUE(U2788),'Project Lookup'!X:X,'Project Lookup'!B:B)</f>
        <v>Dedicated Marketing Automation Support</v>
      </c>
      <c r="X2788" t="str">
        <f t="shared" si="221"/>
        <v>340 CZ Verzekeringen : 795 Dedicated Marketing Automation Support</v>
      </c>
      <c r="Y2788" t="str">
        <f t="shared" si="222"/>
        <v>340 CZ Verzekeringen</v>
      </c>
      <c r="Z2788" t="str">
        <f t="shared" si="223"/>
        <v>340 CZ Verzekeringen</v>
      </c>
      <c r="AA2788" t="str">
        <f>_xlfn.XLOOKUP(Z2788,'Client Lookup'!A:A,'Client Lookup'!C:C)</f>
        <v>CZ Verzekeringen</v>
      </c>
      <c r="AC2788" t="e">
        <f>_xlfn.XLOOKUP(K2788,'Results vs Forecast'!K:K,'Results vs Forecast'!K:K)</f>
        <v>#N/A</v>
      </c>
    </row>
    <row r="2789" spans="1:29" hidden="1">
      <c r="A2789" s="39"/>
      <c r="B2789" s="1" t="s">
        <v>700</v>
      </c>
      <c r="C2789" s="1" t="s">
        <v>1395</v>
      </c>
      <c r="D2789" s="1" t="s">
        <v>24</v>
      </c>
      <c r="E2789" s="1" t="s">
        <v>6732</v>
      </c>
      <c r="F2789" s="2">
        <v>45535</v>
      </c>
      <c r="G2789" s="2">
        <v>45505</v>
      </c>
      <c r="H2789" s="1" t="s">
        <v>6861</v>
      </c>
      <c r="I2789" s="1" t="s">
        <v>6862</v>
      </c>
      <c r="J2789" s="1" t="s">
        <v>6816</v>
      </c>
      <c r="K2789" s="1" t="s">
        <v>6817</v>
      </c>
      <c r="L2789" s="1"/>
      <c r="M2789" s="1"/>
      <c r="N2789" s="1"/>
      <c r="O2789" s="1"/>
      <c r="P2789" s="40">
        <v>361.97496719999998</v>
      </c>
      <c r="Q2789" s="37" t="str">
        <f>IF(C2789="ForthPoint","ForthPoint",IF(D2789="Intercompany",_xlfn.XLOOKUP(E2789,'Dept Lookup'!B:B,'Dept Lookup'!A:A),Modified!D2789))</f>
        <v>CX</v>
      </c>
      <c r="R2789" t="str">
        <f t="shared" si="219"/>
        <v>SSE AIRTRICITY LTD</v>
      </c>
      <c r="S2789" s="1" t="s">
        <v>707</v>
      </c>
      <c r="T2789">
        <f t="shared" si="220"/>
        <v>0</v>
      </c>
      <c r="U2789" s="25" t="str">
        <f>IF(K2789&gt;0,K2789,_xlfn.XLOOKUP(M2789,'Client Lookup'!L:L,'Client Lookup'!N:N))</f>
        <v>37037</v>
      </c>
      <c r="V2789" t="str">
        <f>_xlfn.XLOOKUP(_xlfn.NUMBERVALUE(U2789),'Project Lookup'!X:X,'Project Lookup'!B:B)</f>
        <v>Template Design Phase 2</v>
      </c>
      <c r="X2789" t="str">
        <f t="shared" si="221"/>
        <v>310 SSE AIRTRICITY LTD : 1386 Template Design Phase 2</v>
      </c>
      <c r="Y2789" t="str">
        <f t="shared" si="222"/>
        <v>310 SSE AIRTRICITY LTD</v>
      </c>
      <c r="Z2789" t="str">
        <f t="shared" si="223"/>
        <v>310 SSE AIRTRICITY LTD</v>
      </c>
      <c r="AA2789" t="str">
        <f>_xlfn.XLOOKUP(Z2789,'Client Lookup'!A:A,'Client Lookup'!C:C)</f>
        <v>SSE AIRTRICITY LTD</v>
      </c>
      <c r="AC2789" t="e">
        <f>_xlfn.XLOOKUP(K2789,'Results vs Forecast'!K:K,'Results vs Forecast'!K:K)</f>
        <v>#N/A</v>
      </c>
    </row>
    <row r="2790" spans="1:29" hidden="1">
      <c r="A2790" s="39"/>
      <c r="B2790" s="1" t="s">
        <v>700</v>
      </c>
      <c r="C2790" s="1" t="s">
        <v>1395</v>
      </c>
      <c r="D2790" s="1" t="s">
        <v>24</v>
      </c>
      <c r="E2790" s="1" t="s">
        <v>6732</v>
      </c>
      <c r="F2790" s="2">
        <v>45535</v>
      </c>
      <c r="G2790" s="2">
        <v>45505</v>
      </c>
      <c r="H2790" s="1" t="s">
        <v>6863</v>
      </c>
      <c r="I2790" s="1" t="s">
        <v>6864</v>
      </c>
      <c r="J2790" s="1" t="s">
        <v>6740</v>
      </c>
      <c r="K2790" s="1" t="s">
        <v>6741</v>
      </c>
      <c r="L2790" s="1"/>
      <c r="M2790" s="1"/>
      <c r="N2790" s="1"/>
      <c r="O2790" s="1"/>
      <c r="P2790" s="40">
        <v>37.020167100000002</v>
      </c>
      <c r="Q2790" s="37" t="str">
        <f>IF(C2790="ForthPoint","ForthPoint",IF(D2790="Intercompany",_xlfn.XLOOKUP(E2790,'Dept Lookup'!B:B,'Dept Lookup'!A:A),Modified!D2790))</f>
        <v>CX</v>
      </c>
      <c r="R2790" t="str">
        <f t="shared" si="219"/>
        <v>Axa Investment Managers SA</v>
      </c>
      <c r="S2790" s="1" t="s">
        <v>707</v>
      </c>
      <c r="T2790">
        <f t="shared" si="220"/>
        <v>0</v>
      </c>
      <c r="U2790" s="25" t="str">
        <f>IF(K2790&gt;0,K2790,_xlfn.XLOOKUP(M2790,'Client Lookup'!L:L,'Client Lookup'!N:N))</f>
        <v>36932</v>
      </c>
      <c r="V2790" t="str">
        <f>_xlfn.XLOOKUP(_xlfn.NUMBERVALUE(U2790),'Project Lookup'!X:X,'Project Lookup'!B:B)</f>
        <v>Eloqua Support 2024</v>
      </c>
      <c r="X2790" t="str">
        <f t="shared" si="221"/>
        <v>299 Axa Investment Managers SA : 1384 Eloqua Support 2024</v>
      </c>
      <c r="Y2790" t="str">
        <f t="shared" si="222"/>
        <v>299 Axa Investment Managers SA</v>
      </c>
      <c r="Z2790" t="str">
        <f t="shared" si="223"/>
        <v>299 Axa Investment Managers SA</v>
      </c>
      <c r="AA2790" t="str">
        <f>_xlfn.XLOOKUP(Z2790,'Client Lookup'!A:A,'Client Lookup'!C:C)</f>
        <v>Axa Investment Managers SA</v>
      </c>
      <c r="AC2790" t="e">
        <f>_xlfn.XLOOKUP(K2790,'Results vs Forecast'!K:K,'Results vs Forecast'!K:K)</f>
        <v>#N/A</v>
      </c>
    </row>
    <row r="2791" spans="1:29" hidden="1">
      <c r="A2791" s="39"/>
      <c r="B2791" s="1" t="s">
        <v>700</v>
      </c>
      <c r="C2791" s="1" t="s">
        <v>1383</v>
      </c>
      <c r="D2791" s="1" t="s">
        <v>24</v>
      </c>
      <c r="E2791" s="1" t="s">
        <v>6732</v>
      </c>
      <c r="F2791" s="2">
        <v>45535</v>
      </c>
      <c r="G2791" s="2">
        <v>45505</v>
      </c>
      <c r="H2791" s="1" t="s">
        <v>6865</v>
      </c>
      <c r="I2791" s="1" t="s">
        <v>6866</v>
      </c>
      <c r="J2791" s="1" t="s">
        <v>6867</v>
      </c>
      <c r="K2791" s="1" t="s">
        <v>6868</v>
      </c>
      <c r="L2791" s="1" t="s">
        <v>6869</v>
      </c>
      <c r="M2791" s="1"/>
      <c r="N2791" s="1"/>
      <c r="O2791" s="1"/>
      <c r="P2791" s="40">
        <v>1106.6549975824789</v>
      </c>
      <c r="Q2791" s="37" t="str">
        <f>IF(C2791="ForthPoint","ForthPoint",IF(D2791="Intercompany",_xlfn.XLOOKUP(E2791,'Dept Lookup'!B:B,'Dept Lookup'!A:A),Modified!D2791))</f>
        <v>CX</v>
      </c>
      <c r="R2791" t="str">
        <f t="shared" si="219"/>
        <v>American Chemical Society</v>
      </c>
      <c r="S2791" s="1" t="s">
        <v>707</v>
      </c>
      <c r="T2791">
        <f t="shared" si="220"/>
        <v>0</v>
      </c>
      <c r="U2791" s="25" t="str">
        <f>IF(K2791&gt;0,K2791,_xlfn.XLOOKUP(M2791,'Client Lookup'!L:L,'Client Lookup'!N:N))</f>
        <v>32544</v>
      </c>
      <c r="V2791" t="str">
        <f>_xlfn.XLOOKUP(_xlfn.NUMBERVALUE(U2791),'Project Lookup'!X:X,'Project Lookup'!B:B)</f>
        <v>SEO Enablement and Reporting - June 24 / Nov 24</v>
      </c>
      <c r="X2791" t="str">
        <f t="shared" si="221"/>
        <v>330 American Chemical Society : 1261 SEO Enablement and Reporting - June 24 / Nov 24</v>
      </c>
      <c r="Y2791" t="str">
        <f t="shared" si="222"/>
        <v>330 American Chemical Society</v>
      </c>
      <c r="Z2791" t="str">
        <f t="shared" si="223"/>
        <v>330 American Chemical Society</v>
      </c>
      <c r="AA2791" t="str">
        <f>_xlfn.XLOOKUP(Z2791,'Client Lookup'!A:A,'Client Lookup'!C:C)</f>
        <v>American Chemical Society</v>
      </c>
      <c r="AC2791" t="e">
        <f>_xlfn.XLOOKUP(K2791,'Results vs Forecast'!K:K,'Results vs Forecast'!K:K)</f>
        <v>#N/A</v>
      </c>
    </row>
    <row r="2792" spans="1:29" hidden="1">
      <c r="A2792" s="39"/>
      <c r="B2792" s="1" t="s">
        <v>700</v>
      </c>
      <c r="C2792" s="1" t="s">
        <v>1383</v>
      </c>
      <c r="D2792" s="1" t="s">
        <v>24</v>
      </c>
      <c r="E2792" s="1" t="s">
        <v>6732</v>
      </c>
      <c r="F2792" s="2">
        <v>45535</v>
      </c>
      <c r="G2792" s="2">
        <v>45505</v>
      </c>
      <c r="H2792" s="1" t="s">
        <v>6870</v>
      </c>
      <c r="I2792" s="1" t="s">
        <v>6871</v>
      </c>
      <c r="J2792" s="1" t="s">
        <v>6754</v>
      </c>
      <c r="K2792" s="1" t="s">
        <v>6755</v>
      </c>
      <c r="L2792" s="1" t="s">
        <v>6756</v>
      </c>
      <c r="M2792" s="1"/>
      <c r="N2792" s="1"/>
      <c r="O2792" s="1"/>
      <c r="P2792" s="40">
        <v>181.62940605801461</v>
      </c>
      <c r="Q2792" s="37" t="str">
        <f>IF(C2792="ForthPoint","ForthPoint",IF(D2792="Intercompany",_xlfn.XLOOKUP(E2792,'Dept Lookup'!B:B,'Dept Lookup'!A:A),Modified!D2792))</f>
        <v>CX</v>
      </c>
      <c r="R2792" t="str">
        <f t="shared" si="219"/>
        <v>Belmond Management Limited</v>
      </c>
      <c r="S2792" s="1" t="s">
        <v>707</v>
      </c>
      <c r="T2792">
        <f t="shared" si="220"/>
        <v>0</v>
      </c>
      <c r="U2792" s="25" t="str">
        <f>IF(K2792&gt;0,K2792,_xlfn.XLOOKUP(M2792,'Client Lookup'!L:L,'Client Lookup'!N:N))</f>
        <v>25431</v>
      </c>
      <c r="V2792" t="str">
        <f>_xlfn.XLOOKUP(_xlfn.NUMBERVALUE(U2792),'Project Lookup'!X:X,'Project Lookup'!B:B)</f>
        <v>Responsys Support 2024</v>
      </c>
      <c r="X2792" t="str">
        <f t="shared" si="221"/>
        <v>329 Belmond Management Limited : 1003 Responsys Support 2024</v>
      </c>
      <c r="Y2792" t="str">
        <f t="shared" si="222"/>
        <v>329 Belmond Management Limited</v>
      </c>
      <c r="Z2792" t="str">
        <f t="shared" si="223"/>
        <v>329 Belmond Management Limited</v>
      </c>
      <c r="AA2792" t="str">
        <f>_xlfn.XLOOKUP(Z2792,'Client Lookup'!A:A,'Client Lookup'!C:C)</f>
        <v>Belmond Management Limited</v>
      </c>
      <c r="AC2792" t="e">
        <f>_xlfn.XLOOKUP(K2792,'Results vs Forecast'!K:K,'Results vs Forecast'!K:K)</f>
        <v>#N/A</v>
      </c>
    </row>
    <row r="2793" spans="1:29" hidden="1">
      <c r="A2793" s="39"/>
      <c r="B2793" s="1" t="s">
        <v>700</v>
      </c>
      <c r="C2793" s="1" t="s">
        <v>1395</v>
      </c>
      <c r="D2793" s="1" t="s">
        <v>24</v>
      </c>
      <c r="E2793" s="1" t="s">
        <v>6732</v>
      </c>
      <c r="F2793" s="2">
        <v>45535</v>
      </c>
      <c r="G2793" s="2">
        <v>45505</v>
      </c>
      <c r="H2793" s="1" t="s">
        <v>6872</v>
      </c>
      <c r="I2793" s="1" t="s">
        <v>6873</v>
      </c>
      <c r="J2793" s="1" t="s">
        <v>6761</v>
      </c>
      <c r="K2793" s="1" t="s">
        <v>6762</v>
      </c>
      <c r="L2793" s="1" t="s">
        <v>6763</v>
      </c>
      <c r="M2793" s="1"/>
      <c r="N2793" s="1"/>
      <c r="O2793" s="1"/>
      <c r="P2793" s="40">
        <v>306.03338136000002</v>
      </c>
      <c r="Q2793" s="37" t="str">
        <f>IF(C2793="ForthPoint","ForthPoint",IF(D2793="Intercompany",_xlfn.XLOOKUP(E2793,'Dept Lookup'!B:B,'Dept Lookup'!A:A),Modified!D2793))</f>
        <v>CX</v>
      </c>
      <c r="R2793" t="str">
        <f t="shared" si="219"/>
        <v>Henkel AG &amp; Co. KGaA</v>
      </c>
      <c r="S2793" s="1" t="s">
        <v>707</v>
      </c>
      <c r="T2793">
        <f t="shared" si="220"/>
        <v>0</v>
      </c>
      <c r="U2793" s="25" t="str">
        <f>IF(K2793&gt;0,K2793,_xlfn.XLOOKUP(M2793,'Client Lookup'!L:L,'Client Lookup'!N:N))</f>
        <v>16465</v>
      </c>
      <c r="V2793" t="str">
        <f>_xlfn.XLOOKUP(_xlfn.NUMBERVALUE(U2793),'Project Lookup'!X:X,'Project Lookup'!B:B)</f>
        <v>Henkel SmartWash Customer Engagement Consultancy</v>
      </c>
      <c r="X2793" t="str">
        <f t="shared" si="221"/>
        <v>379 Henkel AG &amp; Co. KGaA : 629 Henkel SmartWash Customer Engagement Consultancy</v>
      </c>
      <c r="Y2793" t="str">
        <f t="shared" si="222"/>
        <v>379 Henkel AG &amp; Co. KGaA</v>
      </c>
      <c r="Z2793" t="str">
        <f t="shared" si="223"/>
        <v>379 Henkel AG &amp; Co. KGaA</v>
      </c>
      <c r="AA2793" t="str">
        <f>_xlfn.XLOOKUP(Z2793,'Client Lookup'!A:A,'Client Lookup'!C:C)</f>
        <v>Henkel AG &amp; Co. KGaA</v>
      </c>
      <c r="AC2793" t="e">
        <f>_xlfn.XLOOKUP(K2793,'Results vs Forecast'!K:K,'Results vs Forecast'!K:K)</f>
        <v>#N/A</v>
      </c>
    </row>
    <row r="2794" spans="1:29" hidden="1">
      <c r="A2794" s="39"/>
      <c r="B2794" s="1" t="s">
        <v>700</v>
      </c>
      <c r="C2794" s="1" t="s">
        <v>1383</v>
      </c>
      <c r="D2794" s="1" t="s">
        <v>24</v>
      </c>
      <c r="E2794" s="1" t="s">
        <v>6732</v>
      </c>
      <c r="F2794" s="2">
        <v>45535</v>
      </c>
      <c r="G2794" s="2">
        <v>45505</v>
      </c>
      <c r="H2794" s="1" t="s">
        <v>6874</v>
      </c>
      <c r="I2794" s="1" t="s">
        <v>6875</v>
      </c>
      <c r="J2794" s="1" t="s">
        <v>6768</v>
      </c>
      <c r="K2794" s="1" t="s">
        <v>6769</v>
      </c>
      <c r="L2794" s="1" t="s">
        <v>6770</v>
      </c>
      <c r="M2794" s="1"/>
      <c r="N2794" s="1"/>
      <c r="O2794" s="1"/>
      <c r="P2794" s="40">
        <v>163.0383389950764</v>
      </c>
      <c r="Q2794" s="37" t="str">
        <f>IF(C2794="ForthPoint","ForthPoint",IF(D2794="Intercompany",_xlfn.XLOOKUP(E2794,'Dept Lookup'!B:B,'Dept Lookup'!A:A),Modified!D2794))</f>
        <v>CX</v>
      </c>
      <c r="R2794" t="str">
        <f t="shared" si="219"/>
        <v>American Chemical Society</v>
      </c>
      <c r="S2794" s="1" t="s">
        <v>707</v>
      </c>
      <c r="T2794">
        <f t="shared" si="220"/>
        <v>0</v>
      </c>
      <c r="U2794" s="25" t="str">
        <f>IF(K2794&gt;0,K2794,_xlfn.XLOOKUP(M2794,'Client Lookup'!L:L,'Client Lookup'!N:N))</f>
        <v>34862</v>
      </c>
      <c r="V2794" t="str">
        <f>_xlfn.XLOOKUP(_xlfn.NUMBERVALUE(U2794),'Project Lookup'!X:X,'Project Lookup'!B:B)</f>
        <v>Eloqua Enablement Support H2 2024</v>
      </c>
      <c r="X2794" t="str">
        <f t="shared" si="221"/>
        <v>330 American Chemical Society : 1338 Eloqua Enablement Support H2 2024</v>
      </c>
      <c r="Y2794" t="str">
        <f t="shared" si="222"/>
        <v>330 American Chemical Society</v>
      </c>
      <c r="Z2794" t="str">
        <f t="shared" si="223"/>
        <v>330 American Chemical Society</v>
      </c>
      <c r="AA2794" t="str">
        <f>_xlfn.XLOOKUP(Z2794,'Client Lookup'!A:A,'Client Lookup'!C:C)</f>
        <v>American Chemical Society</v>
      </c>
      <c r="AC2794" t="e">
        <f>_xlfn.XLOOKUP(K2794,'Results vs Forecast'!K:K,'Results vs Forecast'!K:K)</f>
        <v>#N/A</v>
      </c>
    </row>
    <row r="2795" spans="1:29" hidden="1">
      <c r="A2795" s="39"/>
      <c r="B2795" s="1" t="s">
        <v>700</v>
      </c>
      <c r="C2795" s="1" t="s">
        <v>1395</v>
      </c>
      <c r="D2795" s="1" t="s">
        <v>24</v>
      </c>
      <c r="E2795" s="1" t="s">
        <v>6732</v>
      </c>
      <c r="F2795" s="2">
        <v>45535</v>
      </c>
      <c r="G2795" s="2">
        <v>45505</v>
      </c>
      <c r="H2795" s="1" t="s">
        <v>6876</v>
      </c>
      <c r="I2795" s="1" t="s">
        <v>6877</v>
      </c>
      <c r="J2795" s="1" t="s">
        <v>6816</v>
      </c>
      <c r="K2795" s="1" t="s">
        <v>6817</v>
      </c>
      <c r="L2795" s="1"/>
      <c r="M2795" s="1"/>
      <c r="N2795" s="1"/>
      <c r="O2795" s="1"/>
      <c r="P2795" s="40">
        <v>93.235976399999998</v>
      </c>
      <c r="Q2795" s="37" t="str">
        <f>IF(C2795="ForthPoint","ForthPoint",IF(D2795="Intercompany",_xlfn.XLOOKUP(E2795,'Dept Lookup'!B:B,'Dept Lookup'!A:A),Modified!D2795))</f>
        <v>CX</v>
      </c>
      <c r="R2795" t="str">
        <f t="shared" si="219"/>
        <v>SSE AIRTRICITY LTD</v>
      </c>
      <c r="S2795" s="1" t="s">
        <v>707</v>
      </c>
      <c r="T2795">
        <f t="shared" si="220"/>
        <v>0</v>
      </c>
      <c r="U2795" s="25" t="str">
        <f>IF(K2795&gt;0,K2795,_xlfn.XLOOKUP(M2795,'Client Lookup'!L:L,'Client Lookup'!N:N))</f>
        <v>37037</v>
      </c>
      <c r="V2795" t="str">
        <f>_xlfn.XLOOKUP(_xlfn.NUMBERVALUE(U2795),'Project Lookup'!X:X,'Project Lookup'!B:B)</f>
        <v>Template Design Phase 2</v>
      </c>
      <c r="X2795" t="str">
        <f t="shared" si="221"/>
        <v>310 SSE AIRTRICITY LTD : 1386 Template Design Phase 2</v>
      </c>
      <c r="Y2795" t="str">
        <f t="shared" si="222"/>
        <v>310 SSE AIRTRICITY LTD</v>
      </c>
      <c r="Z2795" t="str">
        <f t="shared" si="223"/>
        <v>310 SSE AIRTRICITY LTD</v>
      </c>
      <c r="AA2795" t="str">
        <f>_xlfn.XLOOKUP(Z2795,'Client Lookup'!A:A,'Client Lookup'!C:C)</f>
        <v>SSE AIRTRICITY LTD</v>
      </c>
      <c r="AC2795" t="e">
        <f>_xlfn.XLOOKUP(K2795,'Results vs Forecast'!K:K,'Results vs Forecast'!K:K)</f>
        <v>#N/A</v>
      </c>
    </row>
    <row r="2796" spans="1:29" hidden="1">
      <c r="A2796" s="39"/>
      <c r="B2796" s="1" t="s">
        <v>700</v>
      </c>
      <c r="C2796" s="1" t="s">
        <v>1395</v>
      </c>
      <c r="D2796" s="1" t="s">
        <v>24</v>
      </c>
      <c r="E2796" s="1" t="s">
        <v>6732</v>
      </c>
      <c r="F2796" s="2">
        <v>45535</v>
      </c>
      <c r="G2796" s="2">
        <v>45505</v>
      </c>
      <c r="H2796" s="1" t="s">
        <v>6878</v>
      </c>
      <c r="I2796" s="1" t="s">
        <v>6879</v>
      </c>
      <c r="J2796" s="1" t="s">
        <v>6740</v>
      </c>
      <c r="K2796" s="1" t="s">
        <v>6741</v>
      </c>
      <c r="L2796" s="1"/>
      <c r="M2796" s="1"/>
      <c r="N2796" s="1"/>
      <c r="O2796" s="1"/>
      <c r="P2796" s="40">
        <v>37.020167100000002</v>
      </c>
      <c r="Q2796" s="37" t="str">
        <f>IF(C2796="ForthPoint","ForthPoint",IF(D2796="Intercompany",_xlfn.XLOOKUP(E2796,'Dept Lookup'!B:B,'Dept Lookup'!A:A),Modified!D2796))</f>
        <v>CX</v>
      </c>
      <c r="R2796" t="str">
        <f t="shared" si="219"/>
        <v>Axa Investment Managers SA</v>
      </c>
      <c r="S2796" s="1" t="s">
        <v>707</v>
      </c>
      <c r="T2796">
        <f t="shared" si="220"/>
        <v>0</v>
      </c>
      <c r="U2796" s="25" t="str">
        <f>IF(K2796&gt;0,K2796,_xlfn.XLOOKUP(M2796,'Client Lookup'!L:L,'Client Lookup'!N:N))</f>
        <v>36932</v>
      </c>
      <c r="V2796" t="str">
        <f>_xlfn.XLOOKUP(_xlfn.NUMBERVALUE(U2796),'Project Lookup'!X:X,'Project Lookup'!B:B)</f>
        <v>Eloqua Support 2024</v>
      </c>
      <c r="X2796" t="str">
        <f t="shared" si="221"/>
        <v>299 Axa Investment Managers SA : 1384 Eloqua Support 2024</v>
      </c>
      <c r="Y2796" t="str">
        <f t="shared" si="222"/>
        <v>299 Axa Investment Managers SA</v>
      </c>
      <c r="Z2796" t="str">
        <f t="shared" si="223"/>
        <v>299 Axa Investment Managers SA</v>
      </c>
      <c r="AA2796" t="str">
        <f>_xlfn.XLOOKUP(Z2796,'Client Lookup'!A:A,'Client Lookup'!C:C)</f>
        <v>Axa Investment Managers SA</v>
      </c>
      <c r="AC2796" t="e">
        <f>_xlfn.XLOOKUP(K2796,'Results vs Forecast'!K:K,'Results vs Forecast'!K:K)</f>
        <v>#N/A</v>
      </c>
    </row>
    <row r="2797" spans="1:29" hidden="1">
      <c r="A2797" s="39"/>
      <c r="B2797" s="1" t="s">
        <v>700</v>
      </c>
      <c r="C2797" s="1" t="s">
        <v>1395</v>
      </c>
      <c r="D2797" s="1" t="s">
        <v>24</v>
      </c>
      <c r="E2797" s="1" t="s">
        <v>6732</v>
      </c>
      <c r="F2797" s="2">
        <v>45535</v>
      </c>
      <c r="G2797" s="2">
        <v>45505</v>
      </c>
      <c r="H2797" s="1" t="s">
        <v>6880</v>
      </c>
      <c r="I2797" s="1" t="s">
        <v>6881</v>
      </c>
      <c r="J2797" s="1" t="s">
        <v>6761</v>
      </c>
      <c r="K2797" s="1" t="s">
        <v>6762</v>
      </c>
      <c r="L2797" s="1" t="s">
        <v>6763</v>
      </c>
      <c r="M2797" s="1"/>
      <c r="N2797" s="1"/>
      <c r="O2797" s="1"/>
      <c r="P2797" s="40">
        <v>382.54172670000003</v>
      </c>
      <c r="Q2797" s="37" t="str">
        <f>IF(C2797="ForthPoint","ForthPoint",IF(D2797="Intercompany",_xlfn.XLOOKUP(E2797,'Dept Lookup'!B:B,'Dept Lookup'!A:A),Modified!D2797))</f>
        <v>CX</v>
      </c>
      <c r="R2797" t="str">
        <f t="shared" si="219"/>
        <v>Henkel AG &amp; Co. KGaA</v>
      </c>
      <c r="S2797" s="1" t="s">
        <v>707</v>
      </c>
      <c r="T2797">
        <f t="shared" si="220"/>
        <v>0</v>
      </c>
      <c r="U2797" s="25" t="str">
        <f>IF(K2797&gt;0,K2797,_xlfn.XLOOKUP(M2797,'Client Lookup'!L:L,'Client Lookup'!N:N))</f>
        <v>16465</v>
      </c>
      <c r="V2797" t="str">
        <f>_xlfn.XLOOKUP(_xlfn.NUMBERVALUE(U2797),'Project Lookup'!X:X,'Project Lookup'!B:B)</f>
        <v>Henkel SmartWash Customer Engagement Consultancy</v>
      </c>
      <c r="X2797" t="str">
        <f t="shared" si="221"/>
        <v>379 Henkel AG &amp; Co. KGaA : 629 Henkel SmartWash Customer Engagement Consultancy</v>
      </c>
      <c r="Y2797" t="str">
        <f t="shared" si="222"/>
        <v>379 Henkel AG &amp; Co. KGaA</v>
      </c>
      <c r="Z2797" t="str">
        <f t="shared" si="223"/>
        <v>379 Henkel AG &amp; Co. KGaA</v>
      </c>
      <c r="AA2797" t="str">
        <f>_xlfn.XLOOKUP(Z2797,'Client Lookup'!A:A,'Client Lookup'!C:C)</f>
        <v>Henkel AG &amp; Co. KGaA</v>
      </c>
      <c r="AC2797" t="e">
        <f>_xlfn.XLOOKUP(K2797,'Results vs Forecast'!K:K,'Results vs Forecast'!K:K)</f>
        <v>#N/A</v>
      </c>
    </row>
    <row r="2798" spans="1:29" hidden="1">
      <c r="A2798" s="39"/>
      <c r="B2798" s="1" t="s">
        <v>700</v>
      </c>
      <c r="C2798" s="1" t="s">
        <v>1383</v>
      </c>
      <c r="D2798" s="1" t="s">
        <v>24</v>
      </c>
      <c r="E2798" s="1" t="s">
        <v>6732</v>
      </c>
      <c r="F2798" s="2">
        <v>45535</v>
      </c>
      <c r="G2798" s="2">
        <v>45505</v>
      </c>
      <c r="H2798" s="1" t="s">
        <v>6882</v>
      </c>
      <c r="I2798" s="1" t="s">
        <v>6883</v>
      </c>
      <c r="J2798" s="1" t="s">
        <v>1430</v>
      </c>
      <c r="K2798" s="1" t="s">
        <v>6782</v>
      </c>
      <c r="L2798" s="1"/>
      <c r="M2798" s="1"/>
      <c r="N2798" s="1"/>
      <c r="O2798" s="1"/>
      <c r="P2798" s="40">
        <v>-695.61467814418768</v>
      </c>
      <c r="Q2798" s="37" t="str">
        <f>IF(C2798="ForthPoint","ForthPoint",IF(D2798="Intercompany",_xlfn.XLOOKUP(E2798,'Dept Lookup'!B:B,'Dept Lookup'!A:A),Modified!D2798))</f>
        <v>CX</v>
      </c>
      <c r="R2798" t="str">
        <f t="shared" si="219"/>
        <v>Amperity</v>
      </c>
      <c r="S2798" s="1" t="s">
        <v>707</v>
      </c>
      <c r="T2798">
        <f t="shared" si="220"/>
        <v>0</v>
      </c>
      <c r="U2798" s="25" t="str">
        <f>IF(K2798&gt;0,K2798,_xlfn.XLOOKUP(M2798,'Client Lookup'!L:L,'Client Lookup'!N:N))</f>
        <v>27419</v>
      </c>
      <c r="V2798" t="str">
        <f>_xlfn.XLOOKUP(_xlfn.NUMBERVALUE(U2798),'Project Lookup'!X:X,'Project Lookup'!B:B)</f>
        <v>Amperity Premium Services Pod_R1</v>
      </c>
      <c r="X2798" t="str">
        <f t="shared" si="221"/>
        <v>386 ICC in Engagement Factory UK Represents Represents Blend360 : 1126 Amperity Premium Services Pod_R1</v>
      </c>
      <c r="Y2798" t="str">
        <f t="shared" si="222"/>
        <v>386 ICC in Engagement Factory UK Represents Represents Blend360</v>
      </c>
      <c r="Z2798" t="str">
        <f t="shared" si="223"/>
        <v>386 ICC in Engagement Factory UK Represents Represents Blend360</v>
      </c>
      <c r="AA2798" t="str">
        <f>_xlfn.XLOOKUP(Z2798,'Client Lookup'!A:A,'Client Lookup'!C:C)</f>
        <v>Amperity</v>
      </c>
      <c r="AC2798" t="e">
        <f>_xlfn.XLOOKUP(K2798,'Results vs Forecast'!K:K,'Results vs Forecast'!K:K)</f>
        <v>#N/A</v>
      </c>
    </row>
    <row r="2799" spans="1:29" hidden="1">
      <c r="A2799" s="39"/>
      <c r="B2799" s="1" t="s">
        <v>700</v>
      </c>
      <c r="C2799" s="1" t="s">
        <v>1395</v>
      </c>
      <c r="D2799" s="1" t="s">
        <v>24</v>
      </c>
      <c r="E2799" s="1" t="s">
        <v>6732</v>
      </c>
      <c r="F2799" s="2">
        <v>45535</v>
      </c>
      <c r="G2799" s="2">
        <v>45505</v>
      </c>
      <c r="H2799" s="1" t="s">
        <v>6884</v>
      </c>
      <c r="I2799" s="1" t="s">
        <v>6885</v>
      </c>
      <c r="J2799" s="1" t="s">
        <v>6761</v>
      </c>
      <c r="K2799" s="1" t="s">
        <v>6762</v>
      </c>
      <c r="L2799" s="1" t="s">
        <v>6763</v>
      </c>
      <c r="M2799" s="1"/>
      <c r="N2799" s="1"/>
      <c r="O2799" s="1"/>
      <c r="P2799" s="40">
        <v>127.5139089</v>
      </c>
      <c r="Q2799" s="37" t="str">
        <f>IF(C2799="ForthPoint","ForthPoint",IF(D2799="Intercompany",_xlfn.XLOOKUP(E2799,'Dept Lookup'!B:B,'Dept Lookup'!A:A),Modified!D2799))</f>
        <v>CX</v>
      </c>
      <c r="R2799" t="str">
        <f t="shared" si="219"/>
        <v>Henkel AG &amp; Co. KGaA</v>
      </c>
      <c r="S2799" s="1" t="s">
        <v>707</v>
      </c>
      <c r="T2799">
        <f t="shared" si="220"/>
        <v>0</v>
      </c>
      <c r="U2799" s="25" t="str">
        <f>IF(K2799&gt;0,K2799,_xlfn.XLOOKUP(M2799,'Client Lookup'!L:L,'Client Lookup'!N:N))</f>
        <v>16465</v>
      </c>
      <c r="V2799" t="str">
        <f>_xlfn.XLOOKUP(_xlfn.NUMBERVALUE(U2799),'Project Lookup'!X:X,'Project Lookup'!B:B)</f>
        <v>Henkel SmartWash Customer Engagement Consultancy</v>
      </c>
      <c r="X2799" t="str">
        <f t="shared" si="221"/>
        <v>379 Henkel AG &amp; Co. KGaA : 629 Henkel SmartWash Customer Engagement Consultancy</v>
      </c>
      <c r="Y2799" t="str">
        <f t="shared" si="222"/>
        <v>379 Henkel AG &amp; Co. KGaA</v>
      </c>
      <c r="Z2799" t="str">
        <f t="shared" si="223"/>
        <v>379 Henkel AG &amp; Co. KGaA</v>
      </c>
      <c r="AA2799" t="str">
        <f>_xlfn.XLOOKUP(Z2799,'Client Lookup'!A:A,'Client Lookup'!C:C)</f>
        <v>Henkel AG &amp; Co. KGaA</v>
      </c>
      <c r="AC2799" t="e">
        <f>_xlfn.XLOOKUP(K2799,'Results vs Forecast'!K:K,'Results vs Forecast'!K:K)</f>
        <v>#N/A</v>
      </c>
    </row>
    <row r="2800" spans="1:29" hidden="1">
      <c r="A2800" s="39"/>
      <c r="B2800" s="1" t="s">
        <v>700</v>
      </c>
      <c r="C2800" s="1" t="s">
        <v>1395</v>
      </c>
      <c r="D2800" s="1" t="s">
        <v>24</v>
      </c>
      <c r="E2800" s="1" t="s">
        <v>6732</v>
      </c>
      <c r="F2800" s="2">
        <v>45535</v>
      </c>
      <c r="G2800" s="2">
        <v>45505</v>
      </c>
      <c r="H2800" s="1" t="s">
        <v>6886</v>
      </c>
      <c r="I2800" s="1" t="s">
        <v>6887</v>
      </c>
      <c r="J2800" s="1" t="s">
        <v>6888</v>
      </c>
      <c r="K2800" s="1" t="s">
        <v>6889</v>
      </c>
      <c r="L2800" s="1" t="s">
        <v>6890</v>
      </c>
      <c r="M2800" s="1"/>
      <c r="N2800" s="1"/>
      <c r="O2800" s="1"/>
      <c r="P2800" s="40">
        <v>148.08066840000001</v>
      </c>
      <c r="Q2800" s="37" t="str">
        <f>IF(C2800="ForthPoint","ForthPoint",IF(D2800="Intercompany",_xlfn.XLOOKUP(E2800,'Dept Lookup'!B:B,'Dept Lookup'!A:A),Modified!D2800))</f>
        <v>CX</v>
      </c>
      <c r="R2800" t="str">
        <f t="shared" si="219"/>
        <v>CZ Verzekeringen</v>
      </c>
      <c r="S2800" s="1" t="s">
        <v>707</v>
      </c>
      <c r="T2800">
        <f t="shared" si="220"/>
        <v>0</v>
      </c>
      <c r="U2800" s="25" t="str">
        <f>IF(K2800&gt;0,K2800,_xlfn.XLOOKUP(M2800,'Client Lookup'!L:L,'Client Lookup'!N:N))</f>
        <v>28257</v>
      </c>
      <c r="V2800" t="str">
        <f>_xlfn.XLOOKUP(_xlfn.NUMBERVALUE(U2800),'Project Lookup'!X:X,'Project Lookup'!B:B)</f>
        <v>Business Support 2024</v>
      </c>
      <c r="X2800" t="str">
        <f t="shared" si="221"/>
        <v>340 CZ Verzekeringen : 1156 Business Support 2024</v>
      </c>
      <c r="Y2800" t="str">
        <f t="shared" si="222"/>
        <v>340 CZ Verzekeringen</v>
      </c>
      <c r="Z2800" t="str">
        <f t="shared" si="223"/>
        <v>340 CZ Verzekeringen</v>
      </c>
      <c r="AA2800" t="str">
        <f>_xlfn.XLOOKUP(Z2800,'Client Lookup'!A:A,'Client Lookup'!C:C)</f>
        <v>CZ Verzekeringen</v>
      </c>
      <c r="AC2800" t="e">
        <f>_xlfn.XLOOKUP(K2800,'Results vs Forecast'!K:K,'Results vs Forecast'!K:K)</f>
        <v>#N/A</v>
      </c>
    </row>
    <row r="2801" spans="1:29" hidden="1">
      <c r="A2801" s="39"/>
      <c r="B2801" s="1" t="s">
        <v>700</v>
      </c>
      <c r="C2801" s="1" t="s">
        <v>1383</v>
      </c>
      <c r="D2801" s="1" t="s">
        <v>24</v>
      </c>
      <c r="E2801" s="1" t="s">
        <v>6732</v>
      </c>
      <c r="F2801" s="2">
        <v>45535</v>
      </c>
      <c r="G2801" s="2">
        <v>45505</v>
      </c>
      <c r="H2801" s="1" t="s">
        <v>6891</v>
      </c>
      <c r="I2801" s="1" t="s">
        <v>6892</v>
      </c>
      <c r="J2801" s="1" t="s">
        <v>6768</v>
      </c>
      <c r="K2801" s="1" t="s">
        <v>6769</v>
      </c>
      <c r="L2801" s="1" t="s">
        <v>6770</v>
      </c>
      <c r="M2801" s="1"/>
      <c r="N2801" s="1"/>
      <c r="O2801" s="1"/>
      <c r="P2801" s="40">
        <v>133.39382522060757</v>
      </c>
      <c r="Q2801" s="37" t="str">
        <f>IF(C2801="ForthPoint","ForthPoint",IF(D2801="Intercompany",_xlfn.XLOOKUP(E2801,'Dept Lookup'!B:B,'Dept Lookup'!A:A),Modified!D2801))</f>
        <v>CX</v>
      </c>
      <c r="R2801" t="str">
        <f t="shared" si="219"/>
        <v>American Chemical Society</v>
      </c>
      <c r="S2801" s="1" t="s">
        <v>707</v>
      </c>
      <c r="T2801">
        <f t="shared" si="220"/>
        <v>0</v>
      </c>
      <c r="U2801" s="25" t="str">
        <f>IF(K2801&gt;0,K2801,_xlfn.XLOOKUP(M2801,'Client Lookup'!L:L,'Client Lookup'!N:N))</f>
        <v>34862</v>
      </c>
      <c r="V2801" t="str">
        <f>_xlfn.XLOOKUP(_xlfn.NUMBERVALUE(U2801),'Project Lookup'!X:X,'Project Lookup'!B:B)</f>
        <v>Eloqua Enablement Support H2 2024</v>
      </c>
      <c r="X2801" t="str">
        <f t="shared" si="221"/>
        <v>330 American Chemical Society : 1338 Eloqua Enablement Support H2 2024</v>
      </c>
      <c r="Y2801" t="str">
        <f t="shared" si="222"/>
        <v>330 American Chemical Society</v>
      </c>
      <c r="Z2801" t="str">
        <f t="shared" si="223"/>
        <v>330 American Chemical Society</v>
      </c>
      <c r="AA2801" t="str">
        <f>_xlfn.XLOOKUP(Z2801,'Client Lookup'!A:A,'Client Lookup'!C:C)</f>
        <v>American Chemical Society</v>
      </c>
      <c r="AC2801" t="e">
        <f>_xlfn.XLOOKUP(K2801,'Results vs Forecast'!K:K,'Results vs Forecast'!K:K)</f>
        <v>#N/A</v>
      </c>
    </row>
    <row r="2802" spans="1:29" hidden="1">
      <c r="A2802" s="39"/>
      <c r="B2802" s="1" t="s">
        <v>700</v>
      </c>
      <c r="C2802" s="1" t="s">
        <v>1383</v>
      </c>
      <c r="D2802" s="1" t="s">
        <v>24</v>
      </c>
      <c r="E2802" s="1" t="s">
        <v>6732</v>
      </c>
      <c r="F2802" s="2">
        <v>45535</v>
      </c>
      <c r="G2802" s="2">
        <v>45505</v>
      </c>
      <c r="H2802" s="1" t="s">
        <v>6893</v>
      </c>
      <c r="I2802" s="1" t="s">
        <v>6894</v>
      </c>
      <c r="J2802" s="1" t="s">
        <v>1430</v>
      </c>
      <c r="K2802" s="1" t="s">
        <v>6782</v>
      </c>
      <c r="L2802" s="1"/>
      <c r="M2802" s="1"/>
      <c r="N2802" s="1"/>
      <c r="O2802" s="1"/>
      <c r="P2802" s="40">
        <v>521.71749537264282</v>
      </c>
      <c r="Q2802" s="37" t="str">
        <f>IF(C2802="ForthPoint","ForthPoint",IF(D2802="Intercompany",_xlfn.XLOOKUP(E2802,'Dept Lookup'!B:B,'Dept Lookup'!A:A),Modified!D2802))</f>
        <v>CX</v>
      </c>
      <c r="R2802" t="str">
        <f t="shared" si="219"/>
        <v>Amperity</v>
      </c>
      <c r="S2802" s="1" t="s">
        <v>707</v>
      </c>
      <c r="T2802">
        <f t="shared" si="220"/>
        <v>0</v>
      </c>
      <c r="U2802" s="25" t="str">
        <f>IF(K2802&gt;0,K2802,_xlfn.XLOOKUP(M2802,'Client Lookup'!L:L,'Client Lookup'!N:N))</f>
        <v>27419</v>
      </c>
      <c r="V2802" t="str">
        <f>_xlfn.XLOOKUP(_xlfn.NUMBERVALUE(U2802),'Project Lookup'!X:X,'Project Lookup'!B:B)</f>
        <v>Amperity Premium Services Pod_R1</v>
      </c>
      <c r="X2802" t="str">
        <f t="shared" si="221"/>
        <v>386 ICC in Engagement Factory UK Represents Represents Blend360 : 1126 Amperity Premium Services Pod_R1</v>
      </c>
      <c r="Y2802" t="str">
        <f t="shared" si="222"/>
        <v>386 ICC in Engagement Factory UK Represents Represents Blend360</v>
      </c>
      <c r="Z2802" t="str">
        <f t="shared" si="223"/>
        <v>386 ICC in Engagement Factory UK Represents Represents Blend360</v>
      </c>
      <c r="AA2802" t="str">
        <f>_xlfn.XLOOKUP(Z2802,'Client Lookup'!A:A,'Client Lookup'!C:C)</f>
        <v>Amperity</v>
      </c>
      <c r="AC2802" t="e">
        <f>_xlfn.XLOOKUP(K2802,'Results vs Forecast'!K:K,'Results vs Forecast'!K:K)</f>
        <v>#N/A</v>
      </c>
    </row>
    <row r="2803" spans="1:29" hidden="1">
      <c r="A2803" s="39"/>
      <c r="B2803" s="1" t="s">
        <v>700</v>
      </c>
      <c r="C2803" s="1" t="s">
        <v>1395</v>
      </c>
      <c r="D2803" s="1" t="s">
        <v>24</v>
      </c>
      <c r="E2803" s="1" t="s">
        <v>6732</v>
      </c>
      <c r="F2803" s="2">
        <v>45535</v>
      </c>
      <c r="G2803" s="2">
        <v>45505</v>
      </c>
      <c r="H2803" s="1" t="s">
        <v>6895</v>
      </c>
      <c r="I2803" s="1" t="s">
        <v>6896</v>
      </c>
      <c r="J2803" s="1" t="s">
        <v>6761</v>
      </c>
      <c r="K2803" s="1" t="s">
        <v>6762</v>
      </c>
      <c r="L2803" s="1" t="s">
        <v>6763</v>
      </c>
      <c r="M2803" s="1"/>
      <c r="N2803" s="1"/>
      <c r="O2803" s="1"/>
      <c r="P2803" s="40">
        <v>637.56954450000001</v>
      </c>
      <c r="Q2803" s="37" t="str">
        <f>IF(C2803="ForthPoint","ForthPoint",IF(D2803="Intercompany",_xlfn.XLOOKUP(E2803,'Dept Lookup'!B:B,'Dept Lookup'!A:A),Modified!D2803))</f>
        <v>CX</v>
      </c>
      <c r="R2803" t="str">
        <f t="shared" si="219"/>
        <v>Henkel AG &amp; Co. KGaA</v>
      </c>
      <c r="S2803" s="1" t="s">
        <v>707</v>
      </c>
      <c r="T2803">
        <f t="shared" si="220"/>
        <v>0</v>
      </c>
      <c r="U2803" s="25" t="str">
        <f>IF(K2803&gt;0,K2803,_xlfn.XLOOKUP(M2803,'Client Lookup'!L:L,'Client Lookup'!N:N))</f>
        <v>16465</v>
      </c>
      <c r="V2803" t="str">
        <f>_xlfn.XLOOKUP(_xlfn.NUMBERVALUE(U2803),'Project Lookup'!X:X,'Project Lookup'!B:B)</f>
        <v>Henkel SmartWash Customer Engagement Consultancy</v>
      </c>
      <c r="X2803" t="str">
        <f t="shared" si="221"/>
        <v>379 Henkel AG &amp; Co. KGaA : 629 Henkel SmartWash Customer Engagement Consultancy</v>
      </c>
      <c r="Y2803" t="str">
        <f t="shared" si="222"/>
        <v>379 Henkel AG &amp; Co. KGaA</v>
      </c>
      <c r="Z2803" t="str">
        <f t="shared" si="223"/>
        <v>379 Henkel AG &amp; Co. KGaA</v>
      </c>
      <c r="AA2803" t="str">
        <f>_xlfn.XLOOKUP(Z2803,'Client Lookup'!A:A,'Client Lookup'!C:C)</f>
        <v>Henkel AG &amp; Co. KGaA</v>
      </c>
      <c r="AC2803" t="e">
        <f>_xlfn.XLOOKUP(K2803,'Results vs Forecast'!K:K,'Results vs Forecast'!K:K)</f>
        <v>#N/A</v>
      </c>
    </row>
    <row r="2804" spans="1:29" hidden="1">
      <c r="A2804" s="39"/>
      <c r="B2804" s="1" t="s">
        <v>700</v>
      </c>
      <c r="C2804" s="1" t="s">
        <v>6897</v>
      </c>
      <c r="D2804" s="1" t="s">
        <v>24</v>
      </c>
      <c r="E2804" s="1" t="s">
        <v>6732</v>
      </c>
      <c r="F2804" s="2">
        <v>45535</v>
      </c>
      <c r="G2804" s="2">
        <v>45505</v>
      </c>
      <c r="H2804" s="1" t="s">
        <v>6898</v>
      </c>
      <c r="I2804" s="1" t="s">
        <v>6899</v>
      </c>
      <c r="J2804" s="1" t="s">
        <v>6900</v>
      </c>
      <c r="K2804" s="1" t="s">
        <v>6901</v>
      </c>
      <c r="L2804" s="1" t="s">
        <v>6902</v>
      </c>
      <c r="M2804" s="1"/>
      <c r="N2804" s="1"/>
      <c r="O2804" s="1"/>
      <c r="P2804" s="40">
        <v>57.061211515983977</v>
      </c>
      <c r="Q2804" s="37" t="str">
        <f>IF(C2804="ForthPoint","ForthPoint",IF(D2804="Intercompany",_xlfn.XLOOKUP(E2804,'Dept Lookup'!B:B,'Dept Lookup'!A:A),Modified!D2804))</f>
        <v>CX</v>
      </c>
      <c r="R2804" t="str">
        <f t="shared" si="219"/>
        <v>Bonnier News AB</v>
      </c>
      <c r="S2804" s="1" t="s">
        <v>707</v>
      </c>
      <c r="T2804">
        <f t="shared" si="220"/>
        <v>0</v>
      </c>
      <c r="U2804" s="25" t="str">
        <f>IF(K2804&gt;0,K2804,_xlfn.XLOOKUP(M2804,'Client Lookup'!L:L,'Client Lookup'!N:N))</f>
        <v>9643</v>
      </c>
      <c r="V2804" t="str">
        <f>_xlfn.XLOOKUP(_xlfn.NUMBERVALUE(U2804),'Project Lookup'!X:X,'Project Lookup'!B:B)</f>
        <v>Ongoing Support</v>
      </c>
      <c r="X2804" t="str">
        <f t="shared" si="221"/>
        <v>286 Bonnier News AB : 405 Ongoing Support</v>
      </c>
      <c r="Y2804" t="str">
        <f t="shared" si="222"/>
        <v>286 Bonnier News AB</v>
      </c>
      <c r="Z2804" t="str">
        <f t="shared" si="223"/>
        <v>286 Bonnier News AB</v>
      </c>
      <c r="AA2804" t="str">
        <f>_xlfn.XLOOKUP(Z2804,'Client Lookup'!A:A,'Client Lookup'!C:C)</f>
        <v>Bonnier News AB</v>
      </c>
      <c r="AC2804" t="e">
        <f>_xlfn.XLOOKUP(K2804,'Results vs Forecast'!K:K,'Results vs Forecast'!K:K)</f>
        <v>#N/A</v>
      </c>
    </row>
    <row r="2805" spans="1:29" hidden="1">
      <c r="A2805" s="39"/>
      <c r="B2805" s="1" t="s">
        <v>700</v>
      </c>
      <c r="C2805" s="1" t="s">
        <v>1395</v>
      </c>
      <c r="D2805" s="1" t="s">
        <v>24</v>
      </c>
      <c r="E2805" s="1" t="s">
        <v>6732</v>
      </c>
      <c r="F2805" s="2">
        <v>45535</v>
      </c>
      <c r="G2805" s="2">
        <v>45505</v>
      </c>
      <c r="H2805" s="1" t="s">
        <v>6903</v>
      </c>
      <c r="I2805" s="1" t="s">
        <v>6904</v>
      </c>
      <c r="J2805" s="1" t="s">
        <v>6749</v>
      </c>
      <c r="K2805" s="1" t="s">
        <v>6750</v>
      </c>
      <c r="L2805" s="1" t="s">
        <v>6751</v>
      </c>
      <c r="M2805" s="1"/>
      <c r="N2805" s="1"/>
      <c r="O2805" s="1"/>
      <c r="P2805" s="40">
        <v>411.33519000000001</v>
      </c>
      <c r="Q2805" s="37" t="str">
        <f>IF(C2805="ForthPoint","ForthPoint",IF(D2805="Intercompany",_xlfn.XLOOKUP(E2805,'Dept Lookup'!B:B,'Dept Lookup'!A:A),Modified!D2805))</f>
        <v>CX</v>
      </c>
      <c r="R2805" t="str">
        <f t="shared" si="219"/>
        <v>KYOCERA Document Solutions Europe B.V.</v>
      </c>
      <c r="S2805" s="1" t="s">
        <v>707</v>
      </c>
      <c r="T2805">
        <f t="shared" si="220"/>
        <v>0</v>
      </c>
      <c r="U2805" s="25" t="str">
        <f>IF(K2805&gt;0,K2805,_xlfn.XLOOKUP(M2805,'Client Lookup'!L:L,'Client Lookup'!N:N))</f>
        <v>10051</v>
      </c>
      <c r="V2805" t="str">
        <f>_xlfn.XLOOKUP(_xlfn.NUMBERVALUE(U2805),'Project Lookup'!X:X,'Project Lookup'!B:B)</f>
        <v>KYO Pardot Support</v>
      </c>
      <c r="X2805" t="str">
        <f t="shared" si="221"/>
        <v>346 KYOCERA Document Solutions Europe B.V. : 435 KYO Pardot Support</v>
      </c>
      <c r="Y2805" t="str">
        <f t="shared" si="222"/>
        <v>346 KYOCERA Document Solutions Europe B.V.</v>
      </c>
      <c r="Z2805" t="str">
        <f t="shared" si="223"/>
        <v>346 KYOCERA Document Solutions Europe B.V.</v>
      </c>
      <c r="AA2805" t="str">
        <f>_xlfn.XLOOKUP(Z2805,'Client Lookup'!A:A,'Client Lookup'!C:C)</f>
        <v>KYOCERA Document Solutions Europe B.V.</v>
      </c>
      <c r="AC2805" t="e">
        <f>_xlfn.XLOOKUP(K2805,'Results vs Forecast'!K:K,'Results vs Forecast'!K:K)</f>
        <v>#N/A</v>
      </c>
    </row>
    <row r="2806" spans="1:29" hidden="1">
      <c r="A2806" s="39"/>
      <c r="B2806" s="1" t="s">
        <v>700</v>
      </c>
      <c r="C2806" s="1" t="s">
        <v>1383</v>
      </c>
      <c r="D2806" s="1" t="s">
        <v>24</v>
      </c>
      <c r="E2806" s="1" t="s">
        <v>6732</v>
      </c>
      <c r="F2806" s="2">
        <v>45535</v>
      </c>
      <c r="G2806" s="2">
        <v>45505</v>
      </c>
      <c r="H2806" s="1" t="s">
        <v>6905</v>
      </c>
      <c r="I2806" s="1" t="s">
        <v>6906</v>
      </c>
      <c r="J2806" s="1" t="s">
        <v>6768</v>
      </c>
      <c r="K2806" s="1" t="s">
        <v>6769</v>
      </c>
      <c r="L2806" s="1" t="s">
        <v>6770</v>
      </c>
      <c r="M2806" s="1"/>
      <c r="N2806" s="1"/>
      <c r="O2806" s="1"/>
      <c r="P2806" s="40">
        <v>54.346112998358798</v>
      </c>
      <c r="Q2806" s="37" t="str">
        <f>IF(C2806="ForthPoint","ForthPoint",IF(D2806="Intercompany",_xlfn.XLOOKUP(E2806,'Dept Lookup'!B:B,'Dept Lookup'!A:A),Modified!D2806))</f>
        <v>CX</v>
      </c>
      <c r="R2806" t="str">
        <f t="shared" si="219"/>
        <v>American Chemical Society</v>
      </c>
      <c r="S2806" s="1" t="s">
        <v>707</v>
      </c>
      <c r="T2806">
        <f t="shared" si="220"/>
        <v>0</v>
      </c>
      <c r="U2806" s="25" t="str">
        <f>IF(K2806&gt;0,K2806,_xlfn.XLOOKUP(M2806,'Client Lookup'!L:L,'Client Lookup'!N:N))</f>
        <v>34862</v>
      </c>
      <c r="V2806" t="str">
        <f>_xlfn.XLOOKUP(_xlfn.NUMBERVALUE(U2806),'Project Lookup'!X:X,'Project Lookup'!B:B)</f>
        <v>Eloqua Enablement Support H2 2024</v>
      </c>
      <c r="X2806" t="str">
        <f t="shared" si="221"/>
        <v>330 American Chemical Society : 1338 Eloqua Enablement Support H2 2024</v>
      </c>
      <c r="Y2806" t="str">
        <f t="shared" si="222"/>
        <v>330 American Chemical Society</v>
      </c>
      <c r="Z2806" t="str">
        <f t="shared" si="223"/>
        <v>330 American Chemical Society</v>
      </c>
      <c r="AA2806" t="str">
        <f>_xlfn.XLOOKUP(Z2806,'Client Lookup'!A:A,'Client Lookup'!C:C)</f>
        <v>American Chemical Society</v>
      </c>
      <c r="AC2806" t="e">
        <f>_xlfn.XLOOKUP(K2806,'Results vs Forecast'!K:K,'Results vs Forecast'!K:K)</f>
        <v>#N/A</v>
      </c>
    </row>
    <row r="2807" spans="1:29" hidden="1">
      <c r="A2807" s="39"/>
      <c r="B2807" s="1" t="s">
        <v>700</v>
      </c>
      <c r="C2807" s="1" t="s">
        <v>1395</v>
      </c>
      <c r="D2807" s="1" t="s">
        <v>24</v>
      </c>
      <c r="E2807" s="1" t="s">
        <v>6732</v>
      </c>
      <c r="F2807" s="2">
        <v>45535</v>
      </c>
      <c r="G2807" s="2">
        <v>45505</v>
      </c>
      <c r="H2807" s="1" t="s">
        <v>6907</v>
      </c>
      <c r="I2807" s="1" t="s">
        <v>6908</v>
      </c>
      <c r="J2807" s="1" t="s">
        <v>6744</v>
      </c>
      <c r="K2807" s="1" t="s">
        <v>6745</v>
      </c>
      <c r="L2807" s="1" t="s">
        <v>6746</v>
      </c>
      <c r="M2807" s="1"/>
      <c r="N2807" s="1"/>
      <c r="O2807" s="1"/>
      <c r="P2807" s="40">
        <v>241.31664480000001</v>
      </c>
      <c r="Q2807" s="37" t="str">
        <f>IF(C2807="ForthPoint","ForthPoint",IF(D2807="Intercompany",_xlfn.XLOOKUP(E2807,'Dept Lookup'!B:B,'Dept Lookup'!A:A),Modified!D2807))</f>
        <v>CX</v>
      </c>
      <c r="R2807" t="str">
        <f t="shared" si="219"/>
        <v>KYOCERA Document Solutions Europe B.V.</v>
      </c>
      <c r="S2807" s="1" t="s">
        <v>707</v>
      </c>
      <c r="T2807">
        <f t="shared" si="220"/>
        <v>0</v>
      </c>
      <c r="U2807" s="25" t="str">
        <f>IF(K2807&gt;0,K2807,_xlfn.XLOOKUP(M2807,'Client Lookup'!L:L,'Client Lookup'!N:N))</f>
        <v>20698</v>
      </c>
      <c r="V2807" t="str">
        <f>_xlfn.XLOOKUP(_xlfn.NUMBERVALUE(U2807),'Project Lookup'!X:X,'Project Lookup'!B:B)</f>
        <v>Sales Toolkit Development &amp; Support</v>
      </c>
      <c r="X2807" t="str">
        <f t="shared" si="221"/>
        <v>346 KYOCERA Document Solutions Europe B.V. : 799 Sales Toolkit Development &amp; Support</v>
      </c>
      <c r="Y2807" t="str">
        <f t="shared" si="222"/>
        <v>346 KYOCERA Document Solutions Europe B.V.</v>
      </c>
      <c r="Z2807" t="str">
        <f t="shared" si="223"/>
        <v>346 KYOCERA Document Solutions Europe B.V.</v>
      </c>
      <c r="AA2807" t="str">
        <f>_xlfn.XLOOKUP(Z2807,'Client Lookup'!A:A,'Client Lookup'!C:C)</f>
        <v>KYOCERA Document Solutions Europe B.V.</v>
      </c>
      <c r="AC2807" t="e">
        <f>_xlfn.XLOOKUP(K2807,'Results vs Forecast'!K:K,'Results vs Forecast'!K:K)</f>
        <v>#N/A</v>
      </c>
    </row>
    <row r="2808" spans="1:29" hidden="1">
      <c r="A2808" s="39"/>
      <c r="B2808" s="1" t="s">
        <v>700</v>
      </c>
      <c r="C2808" s="1" t="s">
        <v>1395</v>
      </c>
      <c r="D2808" s="1" t="s">
        <v>24</v>
      </c>
      <c r="E2808" s="1" t="s">
        <v>6732</v>
      </c>
      <c r="F2808" s="2">
        <v>45535</v>
      </c>
      <c r="G2808" s="2">
        <v>45505</v>
      </c>
      <c r="H2808" s="1" t="s">
        <v>6909</v>
      </c>
      <c r="I2808" s="1" t="s">
        <v>6910</v>
      </c>
      <c r="J2808" s="1" t="s">
        <v>6740</v>
      </c>
      <c r="K2808" s="1" t="s">
        <v>6741</v>
      </c>
      <c r="L2808" s="1"/>
      <c r="M2808" s="1"/>
      <c r="N2808" s="1"/>
      <c r="O2808" s="1"/>
      <c r="P2808" s="40">
        <v>180.98748359999999</v>
      </c>
      <c r="Q2808" s="37" t="str">
        <f>IF(C2808="ForthPoint","ForthPoint",IF(D2808="Intercompany",_xlfn.XLOOKUP(E2808,'Dept Lookup'!B:B,'Dept Lookup'!A:A),Modified!D2808))</f>
        <v>CX</v>
      </c>
      <c r="R2808" t="str">
        <f t="shared" si="219"/>
        <v>Axa Investment Managers SA</v>
      </c>
      <c r="S2808" s="1" t="s">
        <v>707</v>
      </c>
      <c r="T2808">
        <f t="shared" si="220"/>
        <v>0</v>
      </c>
      <c r="U2808" s="25" t="str">
        <f>IF(K2808&gt;0,K2808,_xlfn.XLOOKUP(M2808,'Client Lookup'!L:L,'Client Lookup'!N:N))</f>
        <v>36932</v>
      </c>
      <c r="V2808" t="str">
        <f>_xlfn.XLOOKUP(_xlfn.NUMBERVALUE(U2808),'Project Lookup'!X:X,'Project Lookup'!B:B)</f>
        <v>Eloqua Support 2024</v>
      </c>
      <c r="X2808" t="str">
        <f t="shared" si="221"/>
        <v>299 Axa Investment Managers SA : 1384 Eloqua Support 2024</v>
      </c>
      <c r="Y2808" t="str">
        <f t="shared" si="222"/>
        <v>299 Axa Investment Managers SA</v>
      </c>
      <c r="Z2808" t="str">
        <f t="shared" si="223"/>
        <v>299 Axa Investment Managers SA</v>
      </c>
      <c r="AA2808" t="str">
        <f>_xlfn.XLOOKUP(Z2808,'Client Lookup'!A:A,'Client Lookup'!C:C)</f>
        <v>Axa Investment Managers SA</v>
      </c>
      <c r="AC2808" t="e">
        <f>_xlfn.XLOOKUP(K2808,'Results vs Forecast'!K:K,'Results vs Forecast'!K:K)</f>
        <v>#N/A</v>
      </c>
    </row>
    <row r="2809" spans="1:29" hidden="1">
      <c r="A2809" s="39"/>
      <c r="B2809" s="1" t="s">
        <v>700</v>
      </c>
      <c r="C2809" s="1" t="s">
        <v>1395</v>
      </c>
      <c r="D2809" s="1" t="s">
        <v>24</v>
      </c>
      <c r="E2809" s="1" t="s">
        <v>6732</v>
      </c>
      <c r="F2809" s="2">
        <v>45535</v>
      </c>
      <c r="G2809" s="2">
        <v>45505</v>
      </c>
      <c r="H2809" s="1" t="s">
        <v>6911</v>
      </c>
      <c r="I2809" s="1" t="s">
        <v>6912</v>
      </c>
      <c r="J2809" s="1" t="s">
        <v>6761</v>
      </c>
      <c r="K2809" s="1" t="s">
        <v>6762</v>
      </c>
      <c r="L2809" s="1" t="s">
        <v>6763</v>
      </c>
      <c r="M2809" s="1"/>
      <c r="N2809" s="1"/>
      <c r="O2809" s="1"/>
      <c r="P2809" s="40">
        <v>191.2763478192</v>
      </c>
      <c r="Q2809" s="37" t="str">
        <f>IF(C2809="ForthPoint","ForthPoint",IF(D2809="Intercompany",_xlfn.XLOOKUP(E2809,'Dept Lookup'!B:B,'Dept Lookup'!A:A),Modified!D2809))</f>
        <v>CX</v>
      </c>
      <c r="R2809" t="str">
        <f t="shared" si="219"/>
        <v>Henkel AG &amp; Co. KGaA</v>
      </c>
      <c r="S2809" s="1" t="s">
        <v>707</v>
      </c>
      <c r="T2809">
        <f t="shared" si="220"/>
        <v>0</v>
      </c>
      <c r="U2809" s="25" t="str">
        <f>IF(K2809&gt;0,K2809,_xlfn.XLOOKUP(M2809,'Client Lookup'!L:L,'Client Lookup'!N:N))</f>
        <v>16465</v>
      </c>
      <c r="V2809" t="str">
        <f>_xlfn.XLOOKUP(_xlfn.NUMBERVALUE(U2809),'Project Lookup'!X:X,'Project Lookup'!B:B)</f>
        <v>Henkel SmartWash Customer Engagement Consultancy</v>
      </c>
      <c r="X2809" t="str">
        <f t="shared" si="221"/>
        <v>379 Henkel AG &amp; Co. KGaA : 629 Henkel SmartWash Customer Engagement Consultancy</v>
      </c>
      <c r="Y2809" t="str">
        <f t="shared" si="222"/>
        <v>379 Henkel AG &amp; Co. KGaA</v>
      </c>
      <c r="Z2809" t="str">
        <f t="shared" si="223"/>
        <v>379 Henkel AG &amp; Co. KGaA</v>
      </c>
      <c r="AA2809" t="str">
        <f>_xlfn.XLOOKUP(Z2809,'Client Lookup'!A:A,'Client Lookup'!C:C)</f>
        <v>Henkel AG &amp; Co. KGaA</v>
      </c>
      <c r="AC2809" t="e">
        <f>_xlfn.XLOOKUP(K2809,'Results vs Forecast'!K:K,'Results vs Forecast'!K:K)</f>
        <v>#N/A</v>
      </c>
    </row>
    <row r="2810" spans="1:29" hidden="1">
      <c r="A2810" s="39"/>
      <c r="B2810" s="1" t="s">
        <v>700</v>
      </c>
      <c r="C2810" s="1" t="s">
        <v>1383</v>
      </c>
      <c r="D2810" s="1" t="s">
        <v>24</v>
      </c>
      <c r="E2810" s="1" t="s">
        <v>6732</v>
      </c>
      <c r="F2810" s="2">
        <v>45535</v>
      </c>
      <c r="G2810" s="2">
        <v>45505</v>
      </c>
      <c r="H2810" s="1" t="s">
        <v>6913</v>
      </c>
      <c r="I2810" s="1" t="s">
        <v>6914</v>
      </c>
      <c r="J2810" s="1" t="s">
        <v>6768</v>
      </c>
      <c r="K2810" s="1" t="s">
        <v>6769</v>
      </c>
      <c r="L2810" s="1" t="s">
        <v>6770</v>
      </c>
      <c r="M2810" s="1"/>
      <c r="N2810" s="1"/>
      <c r="O2810" s="1"/>
      <c r="P2810" s="40">
        <v>163.0383389950764</v>
      </c>
      <c r="Q2810" s="37" t="str">
        <f>IF(C2810="ForthPoint","ForthPoint",IF(D2810="Intercompany",_xlfn.XLOOKUP(E2810,'Dept Lookup'!B:B,'Dept Lookup'!A:A),Modified!D2810))</f>
        <v>CX</v>
      </c>
      <c r="R2810" t="str">
        <f t="shared" si="219"/>
        <v>American Chemical Society</v>
      </c>
      <c r="S2810" s="1" t="s">
        <v>707</v>
      </c>
      <c r="T2810">
        <f t="shared" si="220"/>
        <v>0</v>
      </c>
      <c r="U2810" s="25" t="str">
        <f>IF(K2810&gt;0,K2810,_xlfn.XLOOKUP(M2810,'Client Lookup'!L:L,'Client Lookup'!N:N))</f>
        <v>34862</v>
      </c>
      <c r="V2810" t="str">
        <f>_xlfn.XLOOKUP(_xlfn.NUMBERVALUE(U2810),'Project Lookup'!X:X,'Project Lookup'!B:B)</f>
        <v>Eloqua Enablement Support H2 2024</v>
      </c>
      <c r="X2810" t="str">
        <f t="shared" si="221"/>
        <v>330 American Chemical Society : 1338 Eloqua Enablement Support H2 2024</v>
      </c>
      <c r="Y2810" t="str">
        <f t="shared" si="222"/>
        <v>330 American Chemical Society</v>
      </c>
      <c r="Z2810" t="str">
        <f t="shared" si="223"/>
        <v>330 American Chemical Society</v>
      </c>
      <c r="AA2810" t="str">
        <f>_xlfn.XLOOKUP(Z2810,'Client Lookup'!A:A,'Client Lookup'!C:C)</f>
        <v>American Chemical Society</v>
      </c>
      <c r="AC2810" t="e">
        <f>_xlfn.XLOOKUP(K2810,'Results vs Forecast'!K:K,'Results vs Forecast'!K:K)</f>
        <v>#N/A</v>
      </c>
    </row>
    <row r="2811" spans="1:29" hidden="1">
      <c r="A2811" s="39"/>
      <c r="B2811" s="1" t="s">
        <v>700</v>
      </c>
      <c r="C2811" s="1" t="s">
        <v>1395</v>
      </c>
      <c r="D2811" s="1" t="s">
        <v>24</v>
      </c>
      <c r="E2811" s="1" t="s">
        <v>6732</v>
      </c>
      <c r="F2811" s="2">
        <v>45535</v>
      </c>
      <c r="G2811" s="2">
        <v>45505</v>
      </c>
      <c r="H2811" s="1" t="s">
        <v>6915</v>
      </c>
      <c r="I2811" s="1" t="s">
        <v>6916</v>
      </c>
      <c r="J2811" s="1" t="s">
        <v>6744</v>
      </c>
      <c r="K2811" s="1" t="s">
        <v>6745</v>
      </c>
      <c r="L2811" s="1" t="s">
        <v>6746</v>
      </c>
      <c r="M2811" s="1"/>
      <c r="N2811" s="1"/>
      <c r="O2811" s="1"/>
      <c r="P2811" s="40">
        <v>120.6583224</v>
      </c>
      <c r="Q2811" s="37" t="str">
        <f>IF(C2811="ForthPoint","ForthPoint",IF(D2811="Intercompany",_xlfn.XLOOKUP(E2811,'Dept Lookup'!B:B,'Dept Lookup'!A:A),Modified!D2811))</f>
        <v>CX</v>
      </c>
      <c r="R2811" t="str">
        <f t="shared" si="219"/>
        <v>KYOCERA Document Solutions Europe B.V.</v>
      </c>
      <c r="S2811" s="1" t="s">
        <v>707</v>
      </c>
      <c r="T2811">
        <f t="shared" si="220"/>
        <v>0</v>
      </c>
      <c r="U2811" s="25" t="str">
        <f>IF(K2811&gt;0,K2811,_xlfn.XLOOKUP(M2811,'Client Lookup'!L:L,'Client Lookup'!N:N))</f>
        <v>20698</v>
      </c>
      <c r="V2811" t="str">
        <f>_xlfn.XLOOKUP(_xlfn.NUMBERVALUE(U2811),'Project Lookup'!X:X,'Project Lookup'!B:B)</f>
        <v>Sales Toolkit Development &amp; Support</v>
      </c>
      <c r="X2811" t="str">
        <f t="shared" si="221"/>
        <v>346 KYOCERA Document Solutions Europe B.V. : 799 Sales Toolkit Development &amp; Support</v>
      </c>
      <c r="Y2811" t="str">
        <f t="shared" si="222"/>
        <v>346 KYOCERA Document Solutions Europe B.V.</v>
      </c>
      <c r="Z2811" t="str">
        <f t="shared" si="223"/>
        <v>346 KYOCERA Document Solutions Europe B.V.</v>
      </c>
      <c r="AA2811" t="str">
        <f>_xlfn.XLOOKUP(Z2811,'Client Lookup'!A:A,'Client Lookup'!C:C)</f>
        <v>KYOCERA Document Solutions Europe B.V.</v>
      </c>
      <c r="AC2811" t="e">
        <f>_xlfn.XLOOKUP(K2811,'Results vs Forecast'!K:K,'Results vs Forecast'!K:K)</f>
        <v>#N/A</v>
      </c>
    </row>
    <row r="2812" spans="1:29" hidden="1">
      <c r="A2812" s="39"/>
      <c r="B2812" s="1" t="s">
        <v>700</v>
      </c>
      <c r="C2812" s="1" t="s">
        <v>1395</v>
      </c>
      <c r="D2812" s="1" t="s">
        <v>24</v>
      </c>
      <c r="E2812" s="1" t="s">
        <v>6732</v>
      </c>
      <c r="F2812" s="2">
        <v>45535</v>
      </c>
      <c r="G2812" s="2">
        <v>45505</v>
      </c>
      <c r="H2812" s="1" t="s">
        <v>6917</v>
      </c>
      <c r="I2812" s="1" t="s">
        <v>6918</v>
      </c>
      <c r="J2812" s="1" t="s">
        <v>6761</v>
      </c>
      <c r="K2812" s="1" t="s">
        <v>6762</v>
      </c>
      <c r="L2812" s="1" t="s">
        <v>6763</v>
      </c>
      <c r="M2812" s="1"/>
      <c r="N2812" s="1"/>
      <c r="O2812" s="1"/>
      <c r="P2812" s="40">
        <v>306.03338136000002</v>
      </c>
      <c r="Q2812" s="37" t="str">
        <f>IF(C2812="ForthPoint","ForthPoint",IF(D2812="Intercompany",_xlfn.XLOOKUP(E2812,'Dept Lookup'!B:B,'Dept Lookup'!A:A),Modified!D2812))</f>
        <v>CX</v>
      </c>
      <c r="R2812" t="str">
        <f t="shared" si="219"/>
        <v>Henkel AG &amp; Co. KGaA</v>
      </c>
      <c r="S2812" s="1" t="s">
        <v>707</v>
      </c>
      <c r="T2812">
        <f t="shared" si="220"/>
        <v>0</v>
      </c>
      <c r="U2812" s="25" t="str">
        <f>IF(K2812&gt;0,K2812,_xlfn.XLOOKUP(M2812,'Client Lookup'!L:L,'Client Lookup'!N:N))</f>
        <v>16465</v>
      </c>
      <c r="V2812" t="str">
        <f>_xlfn.XLOOKUP(_xlfn.NUMBERVALUE(U2812),'Project Lookup'!X:X,'Project Lookup'!B:B)</f>
        <v>Henkel SmartWash Customer Engagement Consultancy</v>
      </c>
      <c r="X2812" t="str">
        <f t="shared" si="221"/>
        <v>379 Henkel AG &amp; Co. KGaA : 629 Henkel SmartWash Customer Engagement Consultancy</v>
      </c>
      <c r="Y2812" t="str">
        <f t="shared" si="222"/>
        <v>379 Henkel AG &amp; Co. KGaA</v>
      </c>
      <c r="Z2812" t="str">
        <f t="shared" si="223"/>
        <v>379 Henkel AG &amp; Co. KGaA</v>
      </c>
      <c r="AA2812" t="str">
        <f>_xlfn.XLOOKUP(Z2812,'Client Lookup'!A:A,'Client Lookup'!C:C)</f>
        <v>Henkel AG &amp; Co. KGaA</v>
      </c>
      <c r="AC2812" t="e">
        <f>_xlfn.XLOOKUP(K2812,'Results vs Forecast'!K:K,'Results vs Forecast'!K:K)</f>
        <v>#N/A</v>
      </c>
    </row>
    <row r="2813" spans="1:29" hidden="1">
      <c r="A2813" s="39"/>
      <c r="B2813" s="1" t="s">
        <v>700</v>
      </c>
      <c r="C2813" s="1" t="s">
        <v>1395</v>
      </c>
      <c r="D2813" s="1" t="s">
        <v>24</v>
      </c>
      <c r="E2813" s="1" t="s">
        <v>6732</v>
      </c>
      <c r="F2813" s="2">
        <v>45535</v>
      </c>
      <c r="G2813" s="2">
        <v>45505</v>
      </c>
      <c r="H2813" s="1" t="s">
        <v>6919</v>
      </c>
      <c r="I2813" s="1" t="s">
        <v>6920</v>
      </c>
      <c r="J2813" s="1" t="s">
        <v>6761</v>
      </c>
      <c r="K2813" s="1" t="s">
        <v>6762</v>
      </c>
      <c r="L2813" s="1" t="s">
        <v>6763</v>
      </c>
      <c r="M2813" s="1"/>
      <c r="N2813" s="1"/>
      <c r="O2813" s="1"/>
      <c r="P2813" s="40">
        <v>612.06676272000004</v>
      </c>
      <c r="Q2813" s="37" t="str">
        <f>IF(C2813="ForthPoint","ForthPoint",IF(D2813="Intercompany",_xlfn.XLOOKUP(E2813,'Dept Lookup'!B:B,'Dept Lookup'!A:A),Modified!D2813))</f>
        <v>CX</v>
      </c>
      <c r="R2813" t="str">
        <f t="shared" si="219"/>
        <v>Henkel AG &amp; Co. KGaA</v>
      </c>
      <c r="S2813" s="1" t="s">
        <v>707</v>
      </c>
      <c r="T2813">
        <f t="shared" si="220"/>
        <v>0</v>
      </c>
      <c r="U2813" s="25" t="str">
        <f>IF(K2813&gt;0,K2813,_xlfn.XLOOKUP(M2813,'Client Lookup'!L:L,'Client Lookup'!N:N))</f>
        <v>16465</v>
      </c>
      <c r="V2813" t="str">
        <f>_xlfn.XLOOKUP(_xlfn.NUMBERVALUE(U2813),'Project Lookup'!X:X,'Project Lookup'!B:B)</f>
        <v>Henkel SmartWash Customer Engagement Consultancy</v>
      </c>
      <c r="X2813" t="str">
        <f t="shared" si="221"/>
        <v>379 Henkel AG &amp; Co. KGaA : 629 Henkel SmartWash Customer Engagement Consultancy</v>
      </c>
      <c r="Y2813" t="str">
        <f t="shared" si="222"/>
        <v>379 Henkel AG &amp; Co. KGaA</v>
      </c>
      <c r="Z2813" t="str">
        <f t="shared" si="223"/>
        <v>379 Henkel AG &amp; Co. KGaA</v>
      </c>
      <c r="AA2813" t="str">
        <f>_xlfn.XLOOKUP(Z2813,'Client Lookup'!A:A,'Client Lookup'!C:C)</f>
        <v>Henkel AG &amp; Co. KGaA</v>
      </c>
      <c r="AC2813" t="e">
        <f>_xlfn.XLOOKUP(K2813,'Results vs Forecast'!K:K,'Results vs Forecast'!K:K)</f>
        <v>#N/A</v>
      </c>
    </row>
    <row r="2814" spans="1:29" hidden="1">
      <c r="A2814" s="39"/>
      <c r="B2814" s="1" t="s">
        <v>700</v>
      </c>
      <c r="C2814" s="1" t="s">
        <v>1383</v>
      </c>
      <c r="D2814" s="1" t="s">
        <v>24</v>
      </c>
      <c r="E2814" s="1" t="s">
        <v>6732</v>
      </c>
      <c r="F2814" s="2">
        <v>45535</v>
      </c>
      <c r="G2814" s="2">
        <v>45505</v>
      </c>
      <c r="H2814" s="1" t="s">
        <v>6921</v>
      </c>
      <c r="I2814" s="1" t="s">
        <v>6922</v>
      </c>
      <c r="J2814" s="1" t="s">
        <v>6754</v>
      </c>
      <c r="K2814" s="1" t="s">
        <v>6755</v>
      </c>
      <c r="L2814" s="1" t="s">
        <v>6756</v>
      </c>
      <c r="M2814" s="1"/>
      <c r="N2814" s="1"/>
      <c r="O2814" s="1"/>
      <c r="P2814" s="40">
        <v>181.62940605801461</v>
      </c>
      <c r="Q2814" s="37" t="str">
        <f>IF(C2814="ForthPoint","ForthPoint",IF(D2814="Intercompany",_xlfn.XLOOKUP(E2814,'Dept Lookup'!B:B,'Dept Lookup'!A:A),Modified!D2814))</f>
        <v>CX</v>
      </c>
      <c r="R2814" t="str">
        <f t="shared" si="219"/>
        <v>Belmond Management Limited</v>
      </c>
      <c r="S2814" s="1" t="s">
        <v>707</v>
      </c>
      <c r="T2814">
        <f t="shared" si="220"/>
        <v>0</v>
      </c>
      <c r="U2814" s="25" t="str">
        <f>IF(K2814&gt;0,K2814,_xlfn.XLOOKUP(M2814,'Client Lookup'!L:L,'Client Lookup'!N:N))</f>
        <v>25431</v>
      </c>
      <c r="V2814" t="str">
        <f>_xlfn.XLOOKUP(_xlfn.NUMBERVALUE(U2814),'Project Lookup'!X:X,'Project Lookup'!B:B)</f>
        <v>Responsys Support 2024</v>
      </c>
      <c r="X2814" t="str">
        <f t="shared" si="221"/>
        <v>329 Belmond Management Limited : 1003 Responsys Support 2024</v>
      </c>
      <c r="Y2814" t="str">
        <f t="shared" si="222"/>
        <v>329 Belmond Management Limited</v>
      </c>
      <c r="Z2814" t="str">
        <f t="shared" si="223"/>
        <v>329 Belmond Management Limited</v>
      </c>
      <c r="AA2814" t="str">
        <f>_xlfn.XLOOKUP(Z2814,'Client Lookup'!A:A,'Client Lookup'!C:C)</f>
        <v>Belmond Management Limited</v>
      </c>
      <c r="AC2814" t="e">
        <f>_xlfn.XLOOKUP(K2814,'Results vs Forecast'!K:K,'Results vs Forecast'!K:K)</f>
        <v>#N/A</v>
      </c>
    </row>
    <row r="2815" spans="1:29" hidden="1">
      <c r="A2815" s="39"/>
      <c r="B2815" s="1" t="s">
        <v>700</v>
      </c>
      <c r="C2815" s="1" t="s">
        <v>1395</v>
      </c>
      <c r="D2815" s="1" t="s">
        <v>24</v>
      </c>
      <c r="E2815" s="1" t="s">
        <v>6732</v>
      </c>
      <c r="F2815" s="2">
        <v>45535</v>
      </c>
      <c r="G2815" s="2">
        <v>45505</v>
      </c>
      <c r="H2815" s="1" t="s">
        <v>6923</v>
      </c>
      <c r="I2815" s="1" t="s">
        <v>6924</v>
      </c>
      <c r="J2815" s="1" t="s">
        <v>6761</v>
      </c>
      <c r="K2815" s="1" t="s">
        <v>6762</v>
      </c>
      <c r="L2815" s="1" t="s">
        <v>6763</v>
      </c>
      <c r="M2815" s="1"/>
      <c r="N2815" s="1"/>
      <c r="O2815" s="1"/>
      <c r="P2815" s="40">
        <v>191.2763478192</v>
      </c>
      <c r="Q2815" s="37" t="str">
        <f>IF(C2815="ForthPoint","ForthPoint",IF(D2815="Intercompany",_xlfn.XLOOKUP(E2815,'Dept Lookup'!B:B,'Dept Lookup'!A:A),Modified!D2815))</f>
        <v>CX</v>
      </c>
      <c r="R2815" t="str">
        <f t="shared" si="219"/>
        <v>Henkel AG &amp; Co. KGaA</v>
      </c>
      <c r="S2815" s="1" t="s">
        <v>707</v>
      </c>
      <c r="T2815">
        <f t="shared" si="220"/>
        <v>0</v>
      </c>
      <c r="U2815" s="25" t="str">
        <f>IF(K2815&gt;0,K2815,_xlfn.XLOOKUP(M2815,'Client Lookup'!L:L,'Client Lookup'!N:N))</f>
        <v>16465</v>
      </c>
      <c r="V2815" t="str">
        <f>_xlfn.XLOOKUP(_xlfn.NUMBERVALUE(U2815),'Project Lookup'!X:X,'Project Lookup'!B:B)</f>
        <v>Henkel SmartWash Customer Engagement Consultancy</v>
      </c>
      <c r="X2815" t="str">
        <f t="shared" si="221"/>
        <v>379 Henkel AG &amp; Co. KGaA : 629 Henkel SmartWash Customer Engagement Consultancy</v>
      </c>
      <c r="Y2815" t="str">
        <f t="shared" si="222"/>
        <v>379 Henkel AG &amp; Co. KGaA</v>
      </c>
      <c r="Z2815" t="str">
        <f t="shared" si="223"/>
        <v>379 Henkel AG &amp; Co. KGaA</v>
      </c>
      <c r="AA2815" t="str">
        <f>_xlfn.XLOOKUP(Z2815,'Client Lookup'!A:A,'Client Lookup'!C:C)</f>
        <v>Henkel AG &amp; Co. KGaA</v>
      </c>
      <c r="AC2815" t="e">
        <f>_xlfn.XLOOKUP(K2815,'Results vs Forecast'!K:K,'Results vs Forecast'!K:K)</f>
        <v>#N/A</v>
      </c>
    </row>
    <row r="2816" spans="1:29" hidden="1">
      <c r="A2816" s="39"/>
      <c r="B2816" s="1" t="s">
        <v>700</v>
      </c>
      <c r="C2816" s="1" t="s">
        <v>1383</v>
      </c>
      <c r="D2816" s="1" t="s">
        <v>24</v>
      </c>
      <c r="E2816" s="1" t="s">
        <v>6732</v>
      </c>
      <c r="F2816" s="2">
        <v>45535</v>
      </c>
      <c r="G2816" s="2">
        <v>45505</v>
      </c>
      <c r="H2816" s="1" t="s">
        <v>6925</v>
      </c>
      <c r="I2816" s="1" t="s">
        <v>6926</v>
      </c>
      <c r="J2816" s="1" t="s">
        <v>6768</v>
      </c>
      <c r="K2816" s="1" t="s">
        <v>6769</v>
      </c>
      <c r="L2816" s="1" t="s">
        <v>6770</v>
      </c>
      <c r="M2816" s="1"/>
      <c r="N2816" s="1"/>
      <c r="O2816" s="1"/>
      <c r="P2816" s="40">
        <v>54.346112998358798</v>
      </c>
      <c r="Q2816" s="37" t="str">
        <f>IF(C2816="ForthPoint","ForthPoint",IF(D2816="Intercompany",_xlfn.XLOOKUP(E2816,'Dept Lookup'!B:B,'Dept Lookup'!A:A),Modified!D2816))</f>
        <v>CX</v>
      </c>
      <c r="R2816" t="str">
        <f t="shared" si="219"/>
        <v>American Chemical Society</v>
      </c>
      <c r="S2816" s="1" t="s">
        <v>707</v>
      </c>
      <c r="T2816">
        <f t="shared" si="220"/>
        <v>0</v>
      </c>
      <c r="U2816" s="25" t="str">
        <f>IF(K2816&gt;0,K2816,_xlfn.XLOOKUP(M2816,'Client Lookup'!L:L,'Client Lookup'!N:N))</f>
        <v>34862</v>
      </c>
      <c r="V2816" t="str">
        <f>_xlfn.XLOOKUP(_xlfn.NUMBERVALUE(U2816),'Project Lookup'!X:X,'Project Lookup'!B:B)</f>
        <v>Eloqua Enablement Support H2 2024</v>
      </c>
      <c r="X2816" t="str">
        <f t="shared" si="221"/>
        <v>330 American Chemical Society : 1338 Eloqua Enablement Support H2 2024</v>
      </c>
      <c r="Y2816" t="str">
        <f t="shared" si="222"/>
        <v>330 American Chemical Society</v>
      </c>
      <c r="Z2816" t="str">
        <f t="shared" si="223"/>
        <v>330 American Chemical Society</v>
      </c>
      <c r="AA2816" t="str">
        <f>_xlfn.XLOOKUP(Z2816,'Client Lookup'!A:A,'Client Lookup'!C:C)</f>
        <v>American Chemical Society</v>
      </c>
      <c r="AC2816" t="e">
        <f>_xlfn.XLOOKUP(K2816,'Results vs Forecast'!K:K,'Results vs Forecast'!K:K)</f>
        <v>#N/A</v>
      </c>
    </row>
    <row r="2817" spans="1:29" hidden="1">
      <c r="A2817" s="39"/>
      <c r="B2817" s="1" t="s">
        <v>700</v>
      </c>
      <c r="C2817" s="1" t="s">
        <v>1383</v>
      </c>
      <c r="D2817" s="1" t="s">
        <v>24</v>
      </c>
      <c r="E2817" s="1" t="s">
        <v>6732</v>
      </c>
      <c r="F2817" s="2">
        <v>45535</v>
      </c>
      <c r="G2817" s="2">
        <v>45505</v>
      </c>
      <c r="H2817" s="1" t="s">
        <v>6927</v>
      </c>
      <c r="I2817" s="1" t="s">
        <v>6928</v>
      </c>
      <c r="J2817" s="1" t="s">
        <v>1430</v>
      </c>
      <c r="K2817" s="1" t="s">
        <v>6782</v>
      </c>
      <c r="L2817" s="1"/>
      <c r="M2817" s="1"/>
      <c r="N2817" s="1"/>
      <c r="O2817" s="1"/>
      <c r="P2817" s="40">
        <v>347.80733907209384</v>
      </c>
      <c r="Q2817" s="37" t="str">
        <f>IF(C2817="ForthPoint","ForthPoint",IF(D2817="Intercompany",_xlfn.XLOOKUP(E2817,'Dept Lookup'!B:B,'Dept Lookup'!A:A),Modified!D2817))</f>
        <v>CX</v>
      </c>
      <c r="R2817" t="str">
        <f t="shared" si="219"/>
        <v>Amperity</v>
      </c>
      <c r="S2817" s="1" t="s">
        <v>707</v>
      </c>
      <c r="T2817">
        <f t="shared" si="220"/>
        <v>0</v>
      </c>
      <c r="U2817" s="25" t="str">
        <f>IF(K2817&gt;0,K2817,_xlfn.XLOOKUP(M2817,'Client Lookup'!L:L,'Client Lookup'!N:N))</f>
        <v>27419</v>
      </c>
      <c r="V2817" t="str">
        <f>_xlfn.XLOOKUP(_xlfn.NUMBERVALUE(U2817),'Project Lookup'!X:X,'Project Lookup'!B:B)</f>
        <v>Amperity Premium Services Pod_R1</v>
      </c>
      <c r="X2817" t="str">
        <f t="shared" si="221"/>
        <v>386 ICC in Engagement Factory UK Represents Represents Blend360 : 1126 Amperity Premium Services Pod_R1</v>
      </c>
      <c r="Y2817" t="str">
        <f t="shared" si="222"/>
        <v>386 ICC in Engagement Factory UK Represents Represents Blend360</v>
      </c>
      <c r="Z2817" t="str">
        <f t="shared" si="223"/>
        <v>386 ICC in Engagement Factory UK Represents Represents Blend360</v>
      </c>
      <c r="AA2817" t="str">
        <f>_xlfn.XLOOKUP(Z2817,'Client Lookup'!A:A,'Client Lookup'!C:C)</f>
        <v>Amperity</v>
      </c>
      <c r="AC2817" t="e">
        <f>_xlfn.XLOOKUP(K2817,'Results vs Forecast'!K:K,'Results vs Forecast'!K:K)</f>
        <v>#N/A</v>
      </c>
    </row>
    <row r="2818" spans="1:29" hidden="1">
      <c r="A2818" s="39"/>
      <c r="B2818" s="1" t="s">
        <v>700</v>
      </c>
      <c r="C2818" s="1" t="s">
        <v>6897</v>
      </c>
      <c r="D2818" s="1" t="s">
        <v>24</v>
      </c>
      <c r="E2818" s="1" t="s">
        <v>6732</v>
      </c>
      <c r="F2818" s="2">
        <v>45535</v>
      </c>
      <c r="G2818" s="2">
        <v>45505</v>
      </c>
      <c r="H2818" s="1" t="s">
        <v>6929</v>
      </c>
      <c r="I2818" s="1" t="s">
        <v>6930</v>
      </c>
      <c r="J2818" s="1" t="s">
        <v>6900</v>
      </c>
      <c r="K2818" s="1" t="s">
        <v>6901</v>
      </c>
      <c r="L2818" s="1" t="s">
        <v>6902</v>
      </c>
      <c r="M2818" s="1"/>
      <c r="N2818" s="1"/>
      <c r="O2818" s="1"/>
      <c r="P2818" s="40">
        <v>171.18363454795193</v>
      </c>
      <c r="Q2818" s="37" t="str">
        <f>IF(C2818="ForthPoint","ForthPoint",IF(D2818="Intercompany",_xlfn.XLOOKUP(E2818,'Dept Lookup'!B:B,'Dept Lookup'!A:A),Modified!D2818))</f>
        <v>CX</v>
      </c>
      <c r="R2818" t="str">
        <f t="shared" si="219"/>
        <v>Bonnier News AB</v>
      </c>
      <c r="S2818" s="1" t="s">
        <v>707</v>
      </c>
      <c r="T2818">
        <f t="shared" si="220"/>
        <v>0</v>
      </c>
      <c r="U2818" s="25" t="str">
        <f>IF(K2818&gt;0,K2818,_xlfn.XLOOKUP(M2818,'Client Lookup'!L:L,'Client Lookup'!N:N))</f>
        <v>9643</v>
      </c>
      <c r="V2818" t="str">
        <f>_xlfn.XLOOKUP(_xlfn.NUMBERVALUE(U2818),'Project Lookup'!X:X,'Project Lookup'!B:B)</f>
        <v>Ongoing Support</v>
      </c>
      <c r="X2818" t="str">
        <f t="shared" si="221"/>
        <v>286 Bonnier News AB : 405 Ongoing Support</v>
      </c>
      <c r="Y2818" t="str">
        <f t="shared" si="222"/>
        <v>286 Bonnier News AB</v>
      </c>
      <c r="Z2818" t="str">
        <f t="shared" si="223"/>
        <v>286 Bonnier News AB</v>
      </c>
      <c r="AA2818" t="str">
        <f>_xlfn.XLOOKUP(Z2818,'Client Lookup'!A:A,'Client Lookup'!C:C)</f>
        <v>Bonnier News AB</v>
      </c>
      <c r="AC2818" t="e">
        <f>_xlfn.XLOOKUP(K2818,'Results vs Forecast'!K:K,'Results vs Forecast'!K:K)</f>
        <v>#N/A</v>
      </c>
    </row>
    <row r="2819" spans="1:29" hidden="1">
      <c r="A2819" s="39"/>
      <c r="B2819" s="1" t="s">
        <v>700</v>
      </c>
      <c r="C2819" s="1" t="s">
        <v>1395</v>
      </c>
      <c r="D2819" s="1" t="s">
        <v>24</v>
      </c>
      <c r="E2819" s="1" t="s">
        <v>6732</v>
      </c>
      <c r="F2819" s="2">
        <v>45535</v>
      </c>
      <c r="G2819" s="2">
        <v>45505</v>
      </c>
      <c r="H2819" s="1" t="s">
        <v>6931</v>
      </c>
      <c r="I2819" s="1" t="s">
        <v>6932</v>
      </c>
      <c r="J2819" s="1" t="s">
        <v>6761</v>
      </c>
      <c r="K2819" s="1" t="s">
        <v>6762</v>
      </c>
      <c r="L2819" s="1" t="s">
        <v>6763</v>
      </c>
      <c r="M2819" s="1"/>
      <c r="N2819" s="1"/>
      <c r="O2819" s="1"/>
      <c r="P2819" s="40">
        <v>127.5139089</v>
      </c>
      <c r="Q2819" s="37" t="str">
        <f>IF(C2819="ForthPoint","ForthPoint",IF(D2819="Intercompany",_xlfn.XLOOKUP(E2819,'Dept Lookup'!B:B,'Dept Lookup'!A:A),Modified!D2819))</f>
        <v>CX</v>
      </c>
      <c r="R2819" t="str">
        <f t="shared" ref="R2819:R2882" si="224">AA2819</f>
        <v>Henkel AG &amp; Co. KGaA</v>
      </c>
      <c r="S2819" s="1" t="s">
        <v>707</v>
      </c>
      <c r="T2819">
        <f t="shared" ref="T2819:T2882" si="225">M2819</f>
        <v>0</v>
      </c>
      <c r="U2819" s="25" t="str">
        <f>IF(K2819&gt;0,K2819,_xlfn.XLOOKUP(M2819,'Client Lookup'!L:L,'Client Lookup'!N:N))</f>
        <v>16465</v>
      </c>
      <c r="V2819" t="str">
        <f>_xlfn.XLOOKUP(_xlfn.NUMBERVALUE(U2819),'Project Lookup'!X:X,'Project Lookup'!B:B)</f>
        <v>Henkel SmartWash Customer Engagement Consultancy</v>
      </c>
      <c r="X2819" t="str">
        <f t="shared" ref="X2819:X2882" si="226">IF(J2819="- No Entity -",M2819,J2819)</f>
        <v>379 Henkel AG &amp; Co. KGaA : 629 Henkel SmartWash Customer Engagement Consultancy</v>
      </c>
      <c r="Y2819" t="str">
        <f t="shared" ref="Y2819:Y2882" si="227">IFERROR(_xlfn.TEXTBEFORE(X2819," :"),X2819)</f>
        <v>379 Henkel AG &amp; Co. KGaA</v>
      </c>
      <c r="Z2819" t="str">
        <f t="shared" si="223"/>
        <v>379 Henkel AG &amp; Co. KGaA</v>
      </c>
      <c r="AA2819" t="str">
        <f>_xlfn.XLOOKUP(Z2819,'Client Lookup'!A:A,'Client Lookup'!C:C)</f>
        <v>Henkel AG &amp; Co. KGaA</v>
      </c>
      <c r="AC2819" t="e">
        <f>_xlfn.XLOOKUP(K2819,'Results vs Forecast'!K:K,'Results vs Forecast'!K:K)</f>
        <v>#N/A</v>
      </c>
    </row>
    <row r="2820" spans="1:29" hidden="1">
      <c r="A2820" s="39"/>
      <c r="B2820" s="1" t="s">
        <v>700</v>
      </c>
      <c r="C2820" s="1" t="s">
        <v>1395</v>
      </c>
      <c r="D2820" s="1" t="s">
        <v>24</v>
      </c>
      <c r="E2820" s="1" t="s">
        <v>6732</v>
      </c>
      <c r="F2820" s="2">
        <v>45535</v>
      </c>
      <c r="G2820" s="2">
        <v>45505</v>
      </c>
      <c r="H2820" s="1" t="s">
        <v>6933</v>
      </c>
      <c r="I2820" s="1" t="s">
        <v>6934</v>
      </c>
      <c r="J2820" s="1" t="s">
        <v>6761</v>
      </c>
      <c r="K2820" s="1" t="s">
        <v>6762</v>
      </c>
      <c r="L2820" s="1" t="s">
        <v>6763</v>
      </c>
      <c r="M2820" s="1"/>
      <c r="N2820" s="1"/>
      <c r="O2820" s="1"/>
      <c r="P2820" s="40">
        <v>637.56954450000001</v>
      </c>
      <c r="Q2820" s="37" t="str">
        <f>IF(C2820="ForthPoint","ForthPoint",IF(D2820="Intercompany",_xlfn.XLOOKUP(E2820,'Dept Lookup'!B:B,'Dept Lookup'!A:A),Modified!D2820))</f>
        <v>CX</v>
      </c>
      <c r="R2820" t="str">
        <f t="shared" si="224"/>
        <v>Henkel AG &amp; Co. KGaA</v>
      </c>
      <c r="S2820" s="1" t="s">
        <v>707</v>
      </c>
      <c r="T2820">
        <f t="shared" si="225"/>
        <v>0</v>
      </c>
      <c r="U2820" s="25" t="str">
        <f>IF(K2820&gt;0,K2820,_xlfn.XLOOKUP(M2820,'Client Lookup'!L:L,'Client Lookup'!N:N))</f>
        <v>16465</v>
      </c>
      <c r="V2820" t="str">
        <f>_xlfn.XLOOKUP(_xlfn.NUMBERVALUE(U2820),'Project Lookup'!X:X,'Project Lookup'!B:B)</f>
        <v>Henkel SmartWash Customer Engagement Consultancy</v>
      </c>
      <c r="X2820" t="str">
        <f t="shared" si="226"/>
        <v>379 Henkel AG &amp; Co. KGaA : 629 Henkel SmartWash Customer Engagement Consultancy</v>
      </c>
      <c r="Y2820" t="str">
        <f t="shared" si="227"/>
        <v>379 Henkel AG &amp; Co. KGaA</v>
      </c>
      <c r="Z2820" t="str">
        <f t="shared" si="223"/>
        <v>379 Henkel AG &amp; Co. KGaA</v>
      </c>
      <c r="AA2820" t="str">
        <f>_xlfn.XLOOKUP(Z2820,'Client Lookup'!A:A,'Client Lookup'!C:C)</f>
        <v>Henkel AG &amp; Co. KGaA</v>
      </c>
      <c r="AC2820" t="e">
        <f>_xlfn.XLOOKUP(K2820,'Results vs Forecast'!K:K,'Results vs Forecast'!K:K)</f>
        <v>#N/A</v>
      </c>
    </row>
    <row r="2821" spans="1:29" hidden="1">
      <c r="A2821" s="39"/>
      <c r="B2821" s="1" t="s">
        <v>700</v>
      </c>
      <c r="C2821" s="1" t="s">
        <v>1395</v>
      </c>
      <c r="D2821" s="1" t="s">
        <v>24</v>
      </c>
      <c r="E2821" s="1" t="s">
        <v>6732</v>
      </c>
      <c r="F2821" s="2">
        <v>45535</v>
      </c>
      <c r="G2821" s="2">
        <v>45505</v>
      </c>
      <c r="H2821" s="1" t="s">
        <v>6935</v>
      </c>
      <c r="I2821" s="1" t="s">
        <v>6936</v>
      </c>
      <c r="J2821" s="1" t="s">
        <v>6761</v>
      </c>
      <c r="K2821" s="1" t="s">
        <v>6762</v>
      </c>
      <c r="L2821" s="1" t="s">
        <v>6763</v>
      </c>
      <c r="M2821" s="1"/>
      <c r="N2821" s="1"/>
      <c r="O2821" s="1"/>
      <c r="P2821" s="40">
        <v>127.5139089</v>
      </c>
      <c r="Q2821" s="37" t="str">
        <f>IF(C2821="ForthPoint","ForthPoint",IF(D2821="Intercompany",_xlfn.XLOOKUP(E2821,'Dept Lookup'!B:B,'Dept Lookup'!A:A),Modified!D2821))</f>
        <v>CX</v>
      </c>
      <c r="R2821" t="str">
        <f t="shared" si="224"/>
        <v>Henkel AG &amp; Co. KGaA</v>
      </c>
      <c r="S2821" s="1" t="s">
        <v>707</v>
      </c>
      <c r="T2821">
        <f t="shared" si="225"/>
        <v>0</v>
      </c>
      <c r="U2821" s="25" t="str">
        <f>IF(K2821&gt;0,K2821,_xlfn.XLOOKUP(M2821,'Client Lookup'!L:L,'Client Lookup'!N:N))</f>
        <v>16465</v>
      </c>
      <c r="V2821" t="str">
        <f>_xlfn.XLOOKUP(_xlfn.NUMBERVALUE(U2821),'Project Lookup'!X:X,'Project Lookup'!B:B)</f>
        <v>Henkel SmartWash Customer Engagement Consultancy</v>
      </c>
      <c r="X2821" t="str">
        <f t="shared" si="226"/>
        <v>379 Henkel AG &amp; Co. KGaA : 629 Henkel SmartWash Customer Engagement Consultancy</v>
      </c>
      <c r="Y2821" t="str">
        <f t="shared" si="227"/>
        <v>379 Henkel AG &amp; Co. KGaA</v>
      </c>
      <c r="Z2821" t="str">
        <f t="shared" si="223"/>
        <v>379 Henkel AG &amp; Co. KGaA</v>
      </c>
      <c r="AA2821" t="str">
        <f>_xlfn.XLOOKUP(Z2821,'Client Lookup'!A:A,'Client Lookup'!C:C)</f>
        <v>Henkel AG &amp; Co. KGaA</v>
      </c>
      <c r="AC2821" t="e">
        <f>_xlfn.XLOOKUP(K2821,'Results vs Forecast'!K:K,'Results vs Forecast'!K:K)</f>
        <v>#N/A</v>
      </c>
    </row>
    <row r="2822" spans="1:29" hidden="1">
      <c r="A2822" s="39"/>
      <c r="B2822" s="1" t="s">
        <v>700</v>
      </c>
      <c r="C2822" s="1" t="s">
        <v>1395</v>
      </c>
      <c r="D2822" s="1" t="s">
        <v>24</v>
      </c>
      <c r="E2822" s="1" t="s">
        <v>6732</v>
      </c>
      <c r="F2822" s="2">
        <v>45535</v>
      </c>
      <c r="G2822" s="2">
        <v>45505</v>
      </c>
      <c r="H2822" s="1" t="s">
        <v>6937</v>
      </c>
      <c r="I2822" s="1" t="s">
        <v>6938</v>
      </c>
      <c r="J2822" s="1" t="s">
        <v>6744</v>
      </c>
      <c r="K2822" s="1" t="s">
        <v>6745</v>
      </c>
      <c r="L2822" s="1" t="s">
        <v>6746</v>
      </c>
      <c r="M2822" s="1"/>
      <c r="N2822" s="1"/>
      <c r="O2822" s="1"/>
      <c r="P2822" s="40">
        <v>120.6583224</v>
      </c>
      <c r="Q2822" s="37" t="str">
        <f>IF(C2822="ForthPoint","ForthPoint",IF(D2822="Intercompany",_xlfn.XLOOKUP(E2822,'Dept Lookup'!B:B,'Dept Lookup'!A:A),Modified!D2822))</f>
        <v>CX</v>
      </c>
      <c r="R2822" t="str">
        <f t="shared" si="224"/>
        <v>KYOCERA Document Solutions Europe B.V.</v>
      </c>
      <c r="S2822" s="1" t="s">
        <v>707</v>
      </c>
      <c r="T2822">
        <f t="shared" si="225"/>
        <v>0</v>
      </c>
      <c r="U2822" s="25" t="str">
        <f>IF(K2822&gt;0,K2822,_xlfn.XLOOKUP(M2822,'Client Lookup'!L:L,'Client Lookup'!N:N))</f>
        <v>20698</v>
      </c>
      <c r="V2822" t="str">
        <f>_xlfn.XLOOKUP(_xlfn.NUMBERVALUE(U2822),'Project Lookup'!X:X,'Project Lookup'!B:B)</f>
        <v>Sales Toolkit Development &amp; Support</v>
      </c>
      <c r="X2822" t="str">
        <f t="shared" si="226"/>
        <v>346 KYOCERA Document Solutions Europe B.V. : 799 Sales Toolkit Development &amp; Support</v>
      </c>
      <c r="Y2822" t="str">
        <f t="shared" si="227"/>
        <v>346 KYOCERA Document Solutions Europe B.V.</v>
      </c>
      <c r="Z2822" t="str">
        <f t="shared" si="223"/>
        <v>346 KYOCERA Document Solutions Europe B.V.</v>
      </c>
      <c r="AA2822" t="str">
        <f>_xlfn.XLOOKUP(Z2822,'Client Lookup'!A:A,'Client Lookup'!C:C)</f>
        <v>KYOCERA Document Solutions Europe B.V.</v>
      </c>
      <c r="AC2822" t="e">
        <f>_xlfn.XLOOKUP(K2822,'Results vs Forecast'!K:K,'Results vs Forecast'!K:K)</f>
        <v>#N/A</v>
      </c>
    </row>
    <row r="2823" spans="1:29" hidden="1">
      <c r="A2823" s="39"/>
      <c r="B2823" s="1" t="s">
        <v>700</v>
      </c>
      <c r="C2823" s="1" t="s">
        <v>1383</v>
      </c>
      <c r="D2823" s="1" t="s">
        <v>24</v>
      </c>
      <c r="E2823" s="1" t="s">
        <v>6732</v>
      </c>
      <c r="F2823" s="2">
        <v>45535</v>
      </c>
      <c r="G2823" s="2">
        <v>45505</v>
      </c>
      <c r="H2823" s="1" t="s">
        <v>6939</v>
      </c>
      <c r="I2823" s="1" t="s">
        <v>6940</v>
      </c>
      <c r="J2823" s="1" t="s">
        <v>6768</v>
      </c>
      <c r="K2823" s="1" t="s">
        <v>6769</v>
      </c>
      <c r="L2823" s="1" t="s">
        <v>6770</v>
      </c>
      <c r="M2823" s="1"/>
      <c r="N2823" s="1"/>
      <c r="O2823" s="1"/>
      <c r="P2823" s="40">
        <v>133.39382522060757</v>
      </c>
      <c r="Q2823" s="37" t="str">
        <f>IF(C2823="ForthPoint","ForthPoint",IF(D2823="Intercompany",_xlfn.XLOOKUP(E2823,'Dept Lookup'!B:B,'Dept Lookup'!A:A),Modified!D2823))</f>
        <v>CX</v>
      </c>
      <c r="R2823" t="str">
        <f t="shared" si="224"/>
        <v>American Chemical Society</v>
      </c>
      <c r="S2823" s="1" t="s">
        <v>707</v>
      </c>
      <c r="T2823">
        <f t="shared" si="225"/>
        <v>0</v>
      </c>
      <c r="U2823" s="25" t="str">
        <f>IF(K2823&gt;0,K2823,_xlfn.XLOOKUP(M2823,'Client Lookup'!L:L,'Client Lookup'!N:N))</f>
        <v>34862</v>
      </c>
      <c r="V2823" t="str">
        <f>_xlfn.XLOOKUP(_xlfn.NUMBERVALUE(U2823),'Project Lookup'!X:X,'Project Lookup'!B:B)</f>
        <v>Eloqua Enablement Support H2 2024</v>
      </c>
      <c r="X2823" t="str">
        <f t="shared" si="226"/>
        <v>330 American Chemical Society : 1338 Eloqua Enablement Support H2 2024</v>
      </c>
      <c r="Y2823" t="str">
        <f t="shared" si="227"/>
        <v>330 American Chemical Society</v>
      </c>
      <c r="Z2823" t="str">
        <f t="shared" si="223"/>
        <v>330 American Chemical Society</v>
      </c>
      <c r="AA2823" t="str">
        <f>_xlfn.XLOOKUP(Z2823,'Client Lookup'!A:A,'Client Lookup'!C:C)</f>
        <v>American Chemical Society</v>
      </c>
      <c r="AC2823" t="e">
        <f>_xlfn.XLOOKUP(K2823,'Results vs Forecast'!K:K,'Results vs Forecast'!K:K)</f>
        <v>#N/A</v>
      </c>
    </row>
    <row r="2824" spans="1:29" hidden="1">
      <c r="A2824" s="39"/>
      <c r="B2824" s="1" t="s">
        <v>700</v>
      </c>
      <c r="C2824" s="1" t="s">
        <v>1383</v>
      </c>
      <c r="D2824" s="1" t="s">
        <v>24</v>
      </c>
      <c r="E2824" s="1" t="s">
        <v>6732</v>
      </c>
      <c r="F2824" s="2">
        <v>45535</v>
      </c>
      <c r="G2824" s="2">
        <v>45505</v>
      </c>
      <c r="H2824" s="1" t="s">
        <v>6941</v>
      </c>
      <c r="I2824" s="1" t="s">
        <v>6942</v>
      </c>
      <c r="J2824" s="1" t="s">
        <v>6768</v>
      </c>
      <c r="K2824" s="1" t="s">
        <v>6769</v>
      </c>
      <c r="L2824" s="1" t="s">
        <v>6770</v>
      </c>
      <c r="M2824" s="1"/>
      <c r="N2824" s="1"/>
      <c r="O2824" s="1"/>
      <c r="P2824" s="40">
        <v>217.38445199343519</v>
      </c>
      <c r="Q2824" s="37" t="str">
        <f>IF(C2824="ForthPoint","ForthPoint",IF(D2824="Intercompany",_xlfn.XLOOKUP(E2824,'Dept Lookup'!B:B,'Dept Lookup'!A:A),Modified!D2824))</f>
        <v>CX</v>
      </c>
      <c r="R2824" t="str">
        <f t="shared" si="224"/>
        <v>American Chemical Society</v>
      </c>
      <c r="S2824" s="1" t="s">
        <v>707</v>
      </c>
      <c r="T2824">
        <f t="shared" si="225"/>
        <v>0</v>
      </c>
      <c r="U2824" s="25" t="str">
        <f>IF(K2824&gt;0,K2824,_xlfn.XLOOKUP(M2824,'Client Lookup'!L:L,'Client Lookup'!N:N))</f>
        <v>34862</v>
      </c>
      <c r="V2824" t="str">
        <f>_xlfn.XLOOKUP(_xlfn.NUMBERVALUE(U2824),'Project Lookup'!X:X,'Project Lookup'!B:B)</f>
        <v>Eloqua Enablement Support H2 2024</v>
      </c>
      <c r="X2824" t="str">
        <f t="shared" si="226"/>
        <v>330 American Chemical Society : 1338 Eloqua Enablement Support H2 2024</v>
      </c>
      <c r="Y2824" t="str">
        <f t="shared" si="227"/>
        <v>330 American Chemical Society</v>
      </c>
      <c r="Z2824" t="str">
        <f t="shared" si="223"/>
        <v>330 American Chemical Society</v>
      </c>
      <c r="AA2824" t="str">
        <f>_xlfn.XLOOKUP(Z2824,'Client Lookup'!A:A,'Client Lookup'!C:C)</f>
        <v>American Chemical Society</v>
      </c>
      <c r="AC2824" t="e">
        <f>_xlfn.XLOOKUP(K2824,'Results vs Forecast'!K:K,'Results vs Forecast'!K:K)</f>
        <v>#N/A</v>
      </c>
    </row>
    <row r="2825" spans="1:29" hidden="1">
      <c r="A2825" s="39"/>
      <c r="B2825" s="1" t="s">
        <v>700</v>
      </c>
      <c r="C2825" s="1" t="s">
        <v>1383</v>
      </c>
      <c r="D2825" s="1" t="s">
        <v>24</v>
      </c>
      <c r="E2825" s="1" t="s">
        <v>6732</v>
      </c>
      <c r="F2825" s="2">
        <v>45535</v>
      </c>
      <c r="G2825" s="2">
        <v>45505</v>
      </c>
      <c r="H2825" s="1" t="s">
        <v>6943</v>
      </c>
      <c r="I2825" s="1" t="s">
        <v>6944</v>
      </c>
      <c r="J2825" s="1" t="s">
        <v>6945</v>
      </c>
      <c r="K2825" s="1" t="s">
        <v>6946</v>
      </c>
      <c r="L2825" s="1"/>
      <c r="M2825" s="1"/>
      <c r="N2825" s="1"/>
      <c r="O2825" s="1"/>
      <c r="P2825" s="40">
        <v>214.06322856837434</v>
      </c>
      <c r="Q2825" s="37" t="str">
        <f>IF(C2825="ForthPoint","ForthPoint",IF(D2825="Intercompany",_xlfn.XLOOKUP(E2825,'Dept Lookup'!B:B,'Dept Lookup'!A:A),Modified!D2825))</f>
        <v>CX</v>
      </c>
      <c r="R2825" t="str">
        <f t="shared" si="224"/>
        <v>Just Retirement Services Ltd</v>
      </c>
      <c r="S2825" s="1" t="s">
        <v>707</v>
      </c>
      <c r="T2825">
        <f t="shared" si="225"/>
        <v>0</v>
      </c>
      <c r="U2825" s="25" t="str">
        <f>IF(K2825&gt;0,K2825,_xlfn.XLOOKUP(M2825,'Client Lookup'!L:L,'Client Lookup'!N:N))</f>
        <v>37959</v>
      </c>
      <c r="V2825" t="str">
        <f>_xlfn.XLOOKUP(_xlfn.NUMBERVALUE(U2825),'Project Lookup'!X:X,'Project Lookup'!B:B)</f>
        <v>License - Litmus Plus (email testing software) 19-08-2024/18-08-2025</v>
      </c>
      <c r="X2825" t="str">
        <f t="shared" si="226"/>
        <v>333 Just Retirement Services Ltd : 1401 License - Litmus Plus (email testing software) 19-08-2024/18-08-2025</v>
      </c>
      <c r="Y2825" t="str">
        <f t="shared" si="227"/>
        <v>333 Just Retirement Services Ltd</v>
      </c>
      <c r="Z2825" t="str">
        <f t="shared" si="223"/>
        <v>333 Just Retirement Services Ltd</v>
      </c>
      <c r="AA2825" t="str">
        <f>_xlfn.XLOOKUP(Z2825,'Client Lookup'!A:A,'Client Lookup'!C:C)</f>
        <v>Just Retirement Services Ltd</v>
      </c>
      <c r="AC2825" t="e">
        <f>_xlfn.XLOOKUP(K2825,'Results vs Forecast'!K:K,'Results vs Forecast'!K:K)</f>
        <v>#N/A</v>
      </c>
    </row>
    <row r="2826" spans="1:29" hidden="1">
      <c r="A2826" s="39"/>
      <c r="B2826" s="1" t="s">
        <v>700</v>
      </c>
      <c r="C2826" s="1" t="s">
        <v>1395</v>
      </c>
      <c r="D2826" s="1" t="s">
        <v>24</v>
      </c>
      <c r="E2826" s="1" t="s">
        <v>6732</v>
      </c>
      <c r="F2826" s="2">
        <v>45535</v>
      </c>
      <c r="G2826" s="2">
        <v>45505</v>
      </c>
      <c r="H2826" s="1" t="s">
        <v>6947</v>
      </c>
      <c r="I2826" s="1" t="s">
        <v>6948</v>
      </c>
      <c r="J2826" s="1" t="s">
        <v>6816</v>
      </c>
      <c r="K2826" s="1" t="s">
        <v>6817</v>
      </c>
      <c r="L2826" s="1"/>
      <c r="M2826" s="1"/>
      <c r="N2826" s="1"/>
      <c r="O2826" s="1"/>
      <c r="P2826" s="40">
        <v>142.5961992</v>
      </c>
      <c r="Q2826" s="37" t="str">
        <f>IF(C2826="ForthPoint","ForthPoint",IF(D2826="Intercompany",_xlfn.XLOOKUP(E2826,'Dept Lookup'!B:B,'Dept Lookup'!A:A),Modified!D2826))</f>
        <v>CX</v>
      </c>
      <c r="R2826" t="str">
        <f t="shared" si="224"/>
        <v>SSE AIRTRICITY LTD</v>
      </c>
      <c r="S2826" s="1" t="s">
        <v>707</v>
      </c>
      <c r="T2826">
        <f t="shared" si="225"/>
        <v>0</v>
      </c>
      <c r="U2826" s="25" t="str">
        <f>IF(K2826&gt;0,K2826,_xlfn.XLOOKUP(M2826,'Client Lookup'!L:L,'Client Lookup'!N:N))</f>
        <v>37037</v>
      </c>
      <c r="V2826" t="str">
        <f>_xlfn.XLOOKUP(_xlfn.NUMBERVALUE(U2826),'Project Lookup'!X:X,'Project Lookup'!B:B)</f>
        <v>Template Design Phase 2</v>
      </c>
      <c r="X2826" t="str">
        <f t="shared" si="226"/>
        <v>310 SSE AIRTRICITY LTD : 1386 Template Design Phase 2</v>
      </c>
      <c r="Y2826" t="str">
        <f t="shared" si="227"/>
        <v>310 SSE AIRTRICITY LTD</v>
      </c>
      <c r="Z2826" t="str">
        <f t="shared" si="223"/>
        <v>310 SSE AIRTRICITY LTD</v>
      </c>
      <c r="AA2826" t="str">
        <f>_xlfn.XLOOKUP(Z2826,'Client Lookup'!A:A,'Client Lookup'!C:C)</f>
        <v>SSE AIRTRICITY LTD</v>
      </c>
      <c r="AC2826" t="e">
        <f>_xlfn.XLOOKUP(K2826,'Results vs Forecast'!K:K,'Results vs Forecast'!K:K)</f>
        <v>#N/A</v>
      </c>
    </row>
    <row r="2827" spans="1:29" hidden="1">
      <c r="A2827" s="39"/>
      <c r="B2827" s="1" t="s">
        <v>700</v>
      </c>
      <c r="C2827" s="1" t="s">
        <v>1395</v>
      </c>
      <c r="D2827" s="1" t="s">
        <v>24</v>
      </c>
      <c r="E2827" s="1" t="s">
        <v>6732</v>
      </c>
      <c r="F2827" s="2">
        <v>45535</v>
      </c>
      <c r="G2827" s="2">
        <v>45505</v>
      </c>
      <c r="H2827" s="1" t="s">
        <v>6949</v>
      </c>
      <c r="I2827" s="1" t="s">
        <v>6950</v>
      </c>
      <c r="J2827" s="1" t="s">
        <v>6797</v>
      </c>
      <c r="K2827" s="1" t="s">
        <v>6798</v>
      </c>
      <c r="L2827" s="1" t="s">
        <v>6799</v>
      </c>
      <c r="M2827" s="1"/>
      <c r="N2827" s="1"/>
      <c r="O2827" s="1"/>
      <c r="P2827" s="40">
        <v>781.53686100000004</v>
      </c>
      <c r="Q2827" s="37" t="str">
        <f>IF(C2827="ForthPoint","ForthPoint",IF(D2827="Intercompany",_xlfn.XLOOKUP(E2827,'Dept Lookup'!B:B,'Dept Lookup'!A:A),Modified!D2827))</f>
        <v>CX</v>
      </c>
      <c r="R2827" t="str">
        <f t="shared" si="224"/>
        <v>CZ Verzekeringen</v>
      </c>
      <c r="S2827" s="1" t="s">
        <v>707</v>
      </c>
      <c r="T2827">
        <f t="shared" si="225"/>
        <v>0</v>
      </c>
      <c r="U2827" s="25" t="str">
        <f>IF(K2827&gt;0,K2827,_xlfn.XLOOKUP(M2827,'Client Lookup'!L:L,'Client Lookup'!N:N))</f>
        <v>20491</v>
      </c>
      <c r="V2827" t="str">
        <f>_xlfn.XLOOKUP(_xlfn.NUMBERVALUE(U2827),'Project Lookup'!X:X,'Project Lookup'!B:B)</f>
        <v>Dedicated Marketing Automation Support</v>
      </c>
      <c r="X2827" t="str">
        <f t="shared" si="226"/>
        <v>340 CZ Verzekeringen : 795 Dedicated Marketing Automation Support</v>
      </c>
      <c r="Y2827" t="str">
        <f t="shared" si="227"/>
        <v>340 CZ Verzekeringen</v>
      </c>
      <c r="Z2827" t="str">
        <f t="shared" si="223"/>
        <v>340 CZ Verzekeringen</v>
      </c>
      <c r="AA2827" t="str">
        <f>_xlfn.XLOOKUP(Z2827,'Client Lookup'!A:A,'Client Lookup'!C:C)</f>
        <v>CZ Verzekeringen</v>
      </c>
      <c r="AC2827" t="e">
        <f>_xlfn.XLOOKUP(K2827,'Results vs Forecast'!K:K,'Results vs Forecast'!K:K)</f>
        <v>#N/A</v>
      </c>
    </row>
    <row r="2828" spans="1:29" hidden="1">
      <c r="A2828" s="39"/>
      <c r="B2828" s="1" t="s">
        <v>700</v>
      </c>
      <c r="C2828" s="1" t="s">
        <v>1383</v>
      </c>
      <c r="D2828" s="1" t="s">
        <v>24</v>
      </c>
      <c r="E2828" s="1" t="s">
        <v>6732</v>
      </c>
      <c r="F2828" s="2">
        <v>45535</v>
      </c>
      <c r="G2828" s="2">
        <v>45505</v>
      </c>
      <c r="H2828" s="1" t="s">
        <v>6951</v>
      </c>
      <c r="I2828" s="1" t="s">
        <v>6952</v>
      </c>
      <c r="J2828" s="1" t="s">
        <v>6735</v>
      </c>
      <c r="K2828" s="1" t="s">
        <v>6736</v>
      </c>
      <c r="L2828" s="1" t="s">
        <v>6737</v>
      </c>
      <c r="M2828" s="1"/>
      <c r="N2828" s="1"/>
      <c r="O2828" s="1"/>
      <c r="P2828" s="40">
        <v>83.679262076728151</v>
      </c>
      <c r="Q2828" s="37" t="str">
        <f>IF(C2828="ForthPoint","ForthPoint",IF(D2828="Intercompany",_xlfn.XLOOKUP(E2828,'Dept Lookup'!B:B,'Dept Lookup'!A:A),Modified!D2828))</f>
        <v>CX</v>
      </c>
      <c r="R2828" t="str">
        <f t="shared" si="224"/>
        <v>Just Retirement Services Ltd</v>
      </c>
      <c r="S2828" s="1" t="s">
        <v>707</v>
      </c>
      <c r="T2828">
        <f t="shared" si="225"/>
        <v>0</v>
      </c>
      <c r="U2828" s="25" t="str">
        <f>IF(K2828&gt;0,K2828,_xlfn.XLOOKUP(M2828,'Client Lookup'!L:L,'Client Lookup'!N:N))</f>
        <v>24052</v>
      </c>
      <c r="V2828" t="str">
        <f>_xlfn.XLOOKUP(_xlfn.NUMBERVALUE(U2828),'Project Lookup'!X:X,'Project Lookup'!B:B)</f>
        <v>Technical Support Services 24</v>
      </c>
      <c r="X2828" t="str">
        <f t="shared" si="226"/>
        <v>333 Just Retirement Services Ltd : 920 Technical Support Services 24</v>
      </c>
      <c r="Y2828" t="str">
        <f t="shared" si="227"/>
        <v>333 Just Retirement Services Ltd</v>
      </c>
      <c r="Z2828" t="str">
        <f t="shared" si="223"/>
        <v>333 Just Retirement Services Ltd</v>
      </c>
      <c r="AA2828" t="str">
        <f>_xlfn.XLOOKUP(Z2828,'Client Lookup'!A:A,'Client Lookup'!C:C)</f>
        <v>Just Retirement Services Ltd</v>
      </c>
      <c r="AC2828" t="e">
        <f>_xlfn.XLOOKUP(K2828,'Results vs Forecast'!K:K,'Results vs Forecast'!K:K)</f>
        <v>#N/A</v>
      </c>
    </row>
    <row r="2829" spans="1:29" hidden="1">
      <c r="A2829" s="39"/>
      <c r="B2829" s="1" t="s">
        <v>700</v>
      </c>
      <c r="C2829" s="1" t="s">
        <v>1395</v>
      </c>
      <c r="D2829" s="1" t="s">
        <v>24</v>
      </c>
      <c r="E2829" s="1" t="s">
        <v>6732</v>
      </c>
      <c r="F2829" s="2">
        <v>45535</v>
      </c>
      <c r="G2829" s="2">
        <v>45505</v>
      </c>
      <c r="H2829" s="1" t="s">
        <v>6953</v>
      </c>
      <c r="I2829" s="1" t="s">
        <v>6954</v>
      </c>
      <c r="J2829" s="1" t="s">
        <v>6955</v>
      </c>
      <c r="K2829" s="1" t="s">
        <v>6956</v>
      </c>
      <c r="L2829" s="1" t="s">
        <v>6957</v>
      </c>
      <c r="M2829" s="1"/>
      <c r="N2829" s="1"/>
      <c r="O2829" s="1"/>
      <c r="P2829" s="40">
        <v>131.62726079999999</v>
      </c>
      <c r="Q2829" s="37" t="str">
        <f>IF(C2829="ForthPoint","ForthPoint",IF(D2829="Intercompany",_xlfn.XLOOKUP(E2829,'Dept Lookup'!B:B,'Dept Lookup'!A:A),Modified!D2829))</f>
        <v>CX</v>
      </c>
      <c r="R2829" t="str">
        <f t="shared" si="224"/>
        <v>SSE AIRTRICITY LTD</v>
      </c>
      <c r="S2829" s="1" t="s">
        <v>707</v>
      </c>
      <c r="T2829">
        <f t="shared" si="225"/>
        <v>0</v>
      </c>
      <c r="U2829" s="25" t="str">
        <f>IF(K2829&gt;0,K2829,_xlfn.XLOOKUP(M2829,'Client Lookup'!L:L,'Client Lookup'!N:N))</f>
        <v>24048</v>
      </c>
      <c r="V2829" t="str">
        <f>_xlfn.XLOOKUP(_xlfn.NUMBERVALUE(U2829),'Project Lookup'!X:X,'Project Lookup'!B:B)</f>
        <v>Dynamo SMS</v>
      </c>
      <c r="X2829" t="str">
        <f t="shared" si="226"/>
        <v>310 SSE AIRTRICITY LTD : 919 Dynamo SMS</v>
      </c>
      <c r="Y2829" t="str">
        <f t="shared" si="227"/>
        <v>310 SSE AIRTRICITY LTD</v>
      </c>
      <c r="Z2829" t="str">
        <f t="shared" si="223"/>
        <v>310 SSE AIRTRICITY LTD</v>
      </c>
      <c r="AA2829" t="str">
        <f>_xlfn.XLOOKUP(Z2829,'Client Lookup'!A:A,'Client Lookup'!C:C)</f>
        <v>SSE AIRTRICITY LTD</v>
      </c>
      <c r="AC2829" t="e">
        <f>_xlfn.XLOOKUP(K2829,'Results vs Forecast'!K:K,'Results vs Forecast'!K:K)</f>
        <v>#N/A</v>
      </c>
    </row>
    <row r="2830" spans="1:29" hidden="1">
      <c r="A2830" s="39"/>
      <c r="B2830" s="1" t="s">
        <v>700</v>
      </c>
      <c r="C2830" s="1" t="s">
        <v>1383</v>
      </c>
      <c r="D2830" s="1" t="s">
        <v>24</v>
      </c>
      <c r="E2830" s="1" t="s">
        <v>6732</v>
      </c>
      <c r="F2830" s="2">
        <v>45535</v>
      </c>
      <c r="G2830" s="2">
        <v>45505</v>
      </c>
      <c r="H2830" s="1" t="s">
        <v>6958</v>
      </c>
      <c r="I2830" s="1" t="s">
        <v>6959</v>
      </c>
      <c r="J2830" s="1" t="s">
        <v>6960</v>
      </c>
      <c r="K2830" s="1" t="s">
        <v>6961</v>
      </c>
      <c r="L2830" s="1" t="s">
        <v>6962</v>
      </c>
      <c r="M2830" s="1"/>
      <c r="N2830" s="1"/>
      <c r="O2830" s="1"/>
      <c r="P2830" s="40">
        <v>93.863482344981122</v>
      </c>
      <c r="Q2830" s="37" t="str">
        <f>IF(C2830="ForthPoint","ForthPoint",IF(D2830="Intercompany",_xlfn.XLOOKUP(E2830,'Dept Lookup'!B:B,'Dept Lookup'!A:A),Modified!D2830))</f>
        <v>CX</v>
      </c>
      <c r="R2830" t="str">
        <f t="shared" si="224"/>
        <v>Nana Wall Systems, Inc</v>
      </c>
      <c r="S2830" s="1" t="s">
        <v>707</v>
      </c>
      <c r="T2830">
        <f t="shared" si="225"/>
        <v>0</v>
      </c>
      <c r="U2830" s="25" t="str">
        <f>IF(K2830&gt;0,K2830,_xlfn.XLOOKUP(M2830,'Client Lookup'!L:L,'Client Lookup'!N:N))</f>
        <v>9647</v>
      </c>
      <c r="V2830" t="str">
        <f>_xlfn.XLOOKUP(_xlfn.NUMBERVALUE(U2830),'Project Lookup'!X:X,'Project Lookup'!B:B)</f>
        <v>Eloqua Enablement</v>
      </c>
      <c r="X2830" t="str">
        <f t="shared" si="226"/>
        <v>334 Nana Wall Systems, Inc : 409 Eloqua Enablement</v>
      </c>
      <c r="Y2830" t="str">
        <f t="shared" si="227"/>
        <v>334 Nana Wall Systems, Inc</v>
      </c>
      <c r="Z2830" t="str">
        <f t="shared" si="223"/>
        <v>334 Nana Wall Systems, Inc</v>
      </c>
      <c r="AA2830" t="str">
        <f>_xlfn.XLOOKUP(Z2830,'Client Lookup'!A:A,'Client Lookup'!C:C)</f>
        <v>Nana Wall Systems, Inc</v>
      </c>
      <c r="AC2830" t="e">
        <f>_xlfn.XLOOKUP(K2830,'Results vs Forecast'!K:K,'Results vs Forecast'!K:K)</f>
        <v>#N/A</v>
      </c>
    </row>
    <row r="2831" spans="1:29" hidden="1">
      <c r="A2831" s="39"/>
      <c r="B2831" s="1" t="s">
        <v>700</v>
      </c>
      <c r="C2831" s="1" t="s">
        <v>1395</v>
      </c>
      <c r="D2831" s="1" t="s">
        <v>24</v>
      </c>
      <c r="E2831" s="1" t="s">
        <v>6732</v>
      </c>
      <c r="F2831" s="2">
        <v>45535</v>
      </c>
      <c r="G2831" s="2">
        <v>45505</v>
      </c>
      <c r="H2831" s="1" t="s">
        <v>6963</v>
      </c>
      <c r="I2831" s="1" t="s">
        <v>6964</v>
      </c>
      <c r="J2831" s="1" t="s">
        <v>6777</v>
      </c>
      <c r="K2831" s="1" t="s">
        <v>6778</v>
      </c>
      <c r="L2831" s="1" t="s">
        <v>6779</v>
      </c>
      <c r="M2831" s="1"/>
      <c r="N2831" s="1"/>
      <c r="O2831" s="1"/>
      <c r="P2831" s="40">
        <v>68.555864999999997</v>
      </c>
      <c r="Q2831" s="37" t="str">
        <f>IF(C2831="ForthPoint","ForthPoint",IF(D2831="Intercompany",_xlfn.XLOOKUP(E2831,'Dept Lookup'!B:B,'Dept Lookup'!A:A),Modified!D2831))</f>
        <v>CX</v>
      </c>
      <c r="R2831" t="str">
        <f t="shared" si="224"/>
        <v>CZ Verzekeringen</v>
      </c>
      <c r="S2831" s="1" t="s">
        <v>707</v>
      </c>
      <c r="T2831">
        <f t="shared" si="225"/>
        <v>0</v>
      </c>
      <c r="U2831" s="25" t="str">
        <f>IF(K2831&gt;0,K2831,_xlfn.XLOOKUP(M2831,'Client Lookup'!L:L,'Client Lookup'!N:N))</f>
        <v>23530</v>
      </c>
      <c r="V2831" t="str">
        <f>_xlfn.XLOOKUP(_xlfn.NUMBERVALUE(U2831),'Project Lookup'!X:X,'Project Lookup'!B:B)</f>
        <v>Migration Webforms</v>
      </c>
      <c r="X2831" t="str">
        <f t="shared" si="226"/>
        <v>340 CZ Verzekeringen : 910 Migration Webforms</v>
      </c>
      <c r="Y2831" t="str">
        <f t="shared" si="227"/>
        <v>340 CZ Verzekeringen</v>
      </c>
      <c r="Z2831" t="str">
        <f t="shared" si="223"/>
        <v>340 CZ Verzekeringen</v>
      </c>
      <c r="AA2831" t="str">
        <f>_xlfn.XLOOKUP(Z2831,'Client Lookup'!A:A,'Client Lookup'!C:C)</f>
        <v>CZ Verzekeringen</v>
      </c>
      <c r="AC2831" t="e">
        <f>_xlfn.XLOOKUP(K2831,'Results vs Forecast'!K:K,'Results vs Forecast'!K:K)</f>
        <v>#N/A</v>
      </c>
    </row>
    <row r="2832" spans="1:29" hidden="1">
      <c r="A2832" s="39"/>
      <c r="B2832" s="1" t="s">
        <v>700</v>
      </c>
      <c r="C2832" s="1" t="s">
        <v>1383</v>
      </c>
      <c r="D2832" s="1" t="s">
        <v>24</v>
      </c>
      <c r="E2832" s="1" t="s">
        <v>6732</v>
      </c>
      <c r="F2832" s="2">
        <v>45535</v>
      </c>
      <c r="G2832" s="2">
        <v>45505</v>
      </c>
      <c r="H2832" s="1" t="s">
        <v>6965</v>
      </c>
      <c r="I2832" s="1" t="s">
        <v>6966</v>
      </c>
      <c r="J2832" s="1" t="s">
        <v>6754</v>
      </c>
      <c r="K2832" s="1" t="s">
        <v>6755</v>
      </c>
      <c r="L2832" s="1" t="s">
        <v>6756</v>
      </c>
      <c r="M2832" s="1"/>
      <c r="N2832" s="1"/>
      <c r="O2832" s="1"/>
      <c r="P2832" s="40">
        <v>181.62940605801461</v>
      </c>
      <c r="Q2832" s="37" t="str">
        <f>IF(C2832="ForthPoint","ForthPoint",IF(D2832="Intercompany",_xlfn.XLOOKUP(E2832,'Dept Lookup'!B:B,'Dept Lookup'!A:A),Modified!D2832))</f>
        <v>CX</v>
      </c>
      <c r="R2832" t="str">
        <f t="shared" si="224"/>
        <v>Belmond Management Limited</v>
      </c>
      <c r="S2832" s="1" t="s">
        <v>707</v>
      </c>
      <c r="T2832">
        <f t="shared" si="225"/>
        <v>0</v>
      </c>
      <c r="U2832" s="25" t="str">
        <f>IF(K2832&gt;0,K2832,_xlfn.XLOOKUP(M2832,'Client Lookup'!L:L,'Client Lookup'!N:N))</f>
        <v>25431</v>
      </c>
      <c r="V2832" t="str">
        <f>_xlfn.XLOOKUP(_xlfn.NUMBERVALUE(U2832),'Project Lookup'!X:X,'Project Lookup'!B:B)</f>
        <v>Responsys Support 2024</v>
      </c>
      <c r="X2832" t="str">
        <f t="shared" si="226"/>
        <v>329 Belmond Management Limited : 1003 Responsys Support 2024</v>
      </c>
      <c r="Y2832" t="str">
        <f t="shared" si="227"/>
        <v>329 Belmond Management Limited</v>
      </c>
      <c r="Z2832" t="str">
        <f t="shared" si="223"/>
        <v>329 Belmond Management Limited</v>
      </c>
      <c r="AA2832" t="str">
        <f>_xlfn.XLOOKUP(Z2832,'Client Lookup'!A:A,'Client Lookup'!C:C)</f>
        <v>Belmond Management Limited</v>
      </c>
      <c r="AC2832" t="e">
        <f>_xlfn.XLOOKUP(K2832,'Results vs Forecast'!K:K,'Results vs Forecast'!K:K)</f>
        <v>#N/A</v>
      </c>
    </row>
    <row r="2833" spans="1:29" hidden="1">
      <c r="A2833" s="39"/>
      <c r="B2833" s="1" t="s">
        <v>700</v>
      </c>
      <c r="C2833" s="1" t="s">
        <v>1383</v>
      </c>
      <c r="D2833" s="1" t="s">
        <v>24</v>
      </c>
      <c r="E2833" s="1" t="s">
        <v>6732</v>
      </c>
      <c r="F2833" s="2">
        <v>45535</v>
      </c>
      <c r="G2833" s="2">
        <v>45505</v>
      </c>
      <c r="H2833" s="1" t="s">
        <v>6967</v>
      </c>
      <c r="I2833" s="1" t="s">
        <v>6968</v>
      </c>
      <c r="J2833" s="1" t="s">
        <v>6768</v>
      </c>
      <c r="K2833" s="1" t="s">
        <v>6769</v>
      </c>
      <c r="L2833" s="1" t="s">
        <v>6770</v>
      </c>
      <c r="M2833" s="1"/>
      <c r="N2833" s="1"/>
      <c r="O2833" s="1"/>
      <c r="P2833" s="40">
        <v>271.73056499179398</v>
      </c>
      <c r="Q2833" s="37" t="str">
        <f>IF(C2833="ForthPoint","ForthPoint",IF(D2833="Intercompany",_xlfn.XLOOKUP(E2833,'Dept Lookup'!B:B,'Dept Lookup'!A:A),Modified!D2833))</f>
        <v>CX</v>
      </c>
      <c r="R2833" t="str">
        <f t="shared" si="224"/>
        <v>American Chemical Society</v>
      </c>
      <c r="S2833" s="1" t="s">
        <v>707</v>
      </c>
      <c r="T2833">
        <f t="shared" si="225"/>
        <v>0</v>
      </c>
      <c r="U2833" s="25" t="str">
        <f>IF(K2833&gt;0,K2833,_xlfn.XLOOKUP(M2833,'Client Lookup'!L:L,'Client Lookup'!N:N))</f>
        <v>34862</v>
      </c>
      <c r="V2833" t="str">
        <f>_xlfn.XLOOKUP(_xlfn.NUMBERVALUE(U2833),'Project Lookup'!X:X,'Project Lookup'!B:B)</f>
        <v>Eloqua Enablement Support H2 2024</v>
      </c>
      <c r="X2833" t="str">
        <f t="shared" si="226"/>
        <v>330 American Chemical Society : 1338 Eloqua Enablement Support H2 2024</v>
      </c>
      <c r="Y2833" t="str">
        <f t="shared" si="227"/>
        <v>330 American Chemical Society</v>
      </c>
      <c r="Z2833" t="str">
        <f t="shared" si="223"/>
        <v>330 American Chemical Society</v>
      </c>
      <c r="AA2833" t="str">
        <f>_xlfn.XLOOKUP(Z2833,'Client Lookup'!A:A,'Client Lookup'!C:C)</f>
        <v>American Chemical Society</v>
      </c>
      <c r="AC2833" t="e">
        <f>_xlfn.XLOOKUP(K2833,'Results vs Forecast'!K:K,'Results vs Forecast'!K:K)</f>
        <v>#N/A</v>
      </c>
    </row>
    <row r="2834" spans="1:29" hidden="1">
      <c r="A2834" s="39"/>
      <c r="B2834" s="1" t="s">
        <v>700</v>
      </c>
      <c r="C2834" s="1" t="s">
        <v>1383</v>
      </c>
      <c r="D2834" s="1" t="s">
        <v>24</v>
      </c>
      <c r="E2834" s="1" t="s">
        <v>6732</v>
      </c>
      <c r="F2834" s="2">
        <v>45535</v>
      </c>
      <c r="G2834" s="2">
        <v>45505</v>
      </c>
      <c r="H2834" s="1" t="s">
        <v>6969</v>
      </c>
      <c r="I2834" s="1" t="s">
        <v>6970</v>
      </c>
      <c r="J2834" s="1" t="s">
        <v>6768</v>
      </c>
      <c r="K2834" s="1" t="s">
        <v>6769</v>
      </c>
      <c r="L2834" s="1" t="s">
        <v>6770</v>
      </c>
      <c r="M2834" s="1"/>
      <c r="N2834" s="1"/>
      <c r="O2834" s="1"/>
      <c r="P2834" s="40">
        <v>108.6922259967176</v>
      </c>
      <c r="Q2834" s="37" t="str">
        <f>IF(C2834="ForthPoint","ForthPoint",IF(D2834="Intercompany",_xlfn.XLOOKUP(E2834,'Dept Lookup'!B:B,'Dept Lookup'!A:A),Modified!D2834))</f>
        <v>CX</v>
      </c>
      <c r="R2834" t="str">
        <f t="shared" si="224"/>
        <v>American Chemical Society</v>
      </c>
      <c r="S2834" s="1" t="s">
        <v>707</v>
      </c>
      <c r="T2834">
        <f t="shared" si="225"/>
        <v>0</v>
      </c>
      <c r="U2834" s="25" t="str">
        <f>IF(K2834&gt;0,K2834,_xlfn.XLOOKUP(M2834,'Client Lookup'!L:L,'Client Lookup'!N:N))</f>
        <v>34862</v>
      </c>
      <c r="V2834" t="str">
        <f>_xlfn.XLOOKUP(_xlfn.NUMBERVALUE(U2834),'Project Lookup'!X:X,'Project Lookup'!B:B)</f>
        <v>Eloqua Enablement Support H2 2024</v>
      </c>
      <c r="X2834" t="str">
        <f t="shared" si="226"/>
        <v>330 American Chemical Society : 1338 Eloqua Enablement Support H2 2024</v>
      </c>
      <c r="Y2834" t="str">
        <f t="shared" si="227"/>
        <v>330 American Chemical Society</v>
      </c>
      <c r="Z2834" t="str">
        <f t="shared" si="223"/>
        <v>330 American Chemical Society</v>
      </c>
      <c r="AA2834" t="str">
        <f>_xlfn.XLOOKUP(Z2834,'Client Lookup'!A:A,'Client Lookup'!C:C)</f>
        <v>American Chemical Society</v>
      </c>
      <c r="AC2834" t="e">
        <f>_xlfn.XLOOKUP(K2834,'Results vs Forecast'!K:K,'Results vs Forecast'!K:K)</f>
        <v>#N/A</v>
      </c>
    </row>
    <row r="2835" spans="1:29" hidden="1">
      <c r="A2835" s="39"/>
      <c r="B2835" s="1" t="s">
        <v>700</v>
      </c>
      <c r="C2835" s="1" t="s">
        <v>1395</v>
      </c>
      <c r="D2835" s="1" t="s">
        <v>24</v>
      </c>
      <c r="E2835" s="1" t="s">
        <v>6732</v>
      </c>
      <c r="F2835" s="2">
        <v>45535</v>
      </c>
      <c r="G2835" s="2">
        <v>45505</v>
      </c>
      <c r="H2835" s="1" t="s">
        <v>6971</v>
      </c>
      <c r="I2835" s="1" t="s">
        <v>6972</v>
      </c>
      <c r="J2835" s="1" t="s">
        <v>6777</v>
      </c>
      <c r="K2835" s="1" t="s">
        <v>6778</v>
      </c>
      <c r="L2835" s="1" t="s">
        <v>6779</v>
      </c>
      <c r="M2835" s="1"/>
      <c r="N2835" s="1"/>
      <c r="O2835" s="1"/>
      <c r="P2835" s="40">
        <v>137.11172999999999</v>
      </c>
      <c r="Q2835" s="37" t="str">
        <f>IF(C2835="ForthPoint","ForthPoint",IF(D2835="Intercompany",_xlfn.XLOOKUP(E2835,'Dept Lookup'!B:B,'Dept Lookup'!A:A),Modified!D2835))</f>
        <v>CX</v>
      </c>
      <c r="R2835" t="str">
        <f t="shared" si="224"/>
        <v>CZ Verzekeringen</v>
      </c>
      <c r="S2835" s="1" t="s">
        <v>707</v>
      </c>
      <c r="T2835">
        <f t="shared" si="225"/>
        <v>0</v>
      </c>
      <c r="U2835" s="25" t="str">
        <f>IF(K2835&gt;0,K2835,_xlfn.XLOOKUP(M2835,'Client Lookup'!L:L,'Client Lookup'!N:N))</f>
        <v>23530</v>
      </c>
      <c r="V2835" t="str">
        <f>_xlfn.XLOOKUP(_xlfn.NUMBERVALUE(U2835),'Project Lookup'!X:X,'Project Lookup'!B:B)</f>
        <v>Migration Webforms</v>
      </c>
      <c r="X2835" t="str">
        <f t="shared" si="226"/>
        <v>340 CZ Verzekeringen : 910 Migration Webforms</v>
      </c>
      <c r="Y2835" t="str">
        <f t="shared" si="227"/>
        <v>340 CZ Verzekeringen</v>
      </c>
      <c r="Z2835" t="str">
        <f t="shared" si="223"/>
        <v>340 CZ Verzekeringen</v>
      </c>
      <c r="AA2835" t="str">
        <f>_xlfn.XLOOKUP(Z2835,'Client Lookup'!A:A,'Client Lookup'!C:C)</f>
        <v>CZ Verzekeringen</v>
      </c>
      <c r="AC2835" t="e">
        <f>_xlfn.XLOOKUP(K2835,'Results vs Forecast'!K:K,'Results vs Forecast'!K:K)</f>
        <v>#N/A</v>
      </c>
    </row>
    <row r="2836" spans="1:29" hidden="1">
      <c r="A2836" s="39"/>
      <c r="B2836" s="1" t="s">
        <v>700</v>
      </c>
      <c r="C2836" s="1" t="s">
        <v>1395</v>
      </c>
      <c r="D2836" s="1" t="s">
        <v>24</v>
      </c>
      <c r="E2836" s="1" t="s">
        <v>6732</v>
      </c>
      <c r="F2836" s="2">
        <v>45535</v>
      </c>
      <c r="G2836" s="2">
        <v>45505</v>
      </c>
      <c r="H2836" s="1" t="s">
        <v>6973</v>
      </c>
      <c r="I2836" s="1" t="s">
        <v>6974</v>
      </c>
      <c r="J2836" s="1" t="s">
        <v>6761</v>
      </c>
      <c r="K2836" s="1" t="s">
        <v>6762</v>
      </c>
      <c r="L2836" s="1" t="s">
        <v>6763</v>
      </c>
      <c r="M2836" s="1"/>
      <c r="N2836" s="1"/>
      <c r="O2836" s="1"/>
      <c r="P2836" s="40">
        <v>58.661882563200002</v>
      </c>
      <c r="Q2836" s="37" t="str">
        <f>IF(C2836="ForthPoint","ForthPoint",IF(D2836="Intercompany",_xlfn.XLOOKUP(E2836,'Dept Lookup'!B:B,'Dept Lookup'!A:A),Modified!D2836))</f>
        <v>CX</v>
      </c>
      <c r="R2836" t="str">
        <f t="shared" si="224"/>
        <v>Henkel AG &amp; Co. KGaA</v>
      </c>
      <c r="S2836" s="1" t="s">
        <v>707</v>
      </c>
      <c r="T2836">
        <f t="shared" si="225"/>
        <v>0</v>
      </c>
      <c r="U2836" s="25" t="str">
        <f>IF(K2836&gt;0,K2836,_xlfn.XLOOKUP(M2836,'Client Lookup'!L:L,'Client Lookup'!N:N))</f>
        <v>16465</v>
      </c>
      <c r="V2836" t="str">
        <f>_xlfn.XLOOKUP(_xlfn.NUMBERVALUE(U2836),'Project Lookup'!X:X,'Project Lookup'!B:B)</f>
        <v>Henkel SmartWash Customer Engagement Consultancy</v>
      </c>
      <c r="X2836" t="str">
        <f t="shared" si="226"/>
        <v>379 Henkel AG &amp; Co. KGaA : 629 Henkel SmartWash Customer Engagement Consultancy</v>
      </c>
      <c r="Y2836" t="str">
        <f t="shared" si="227"/>
        <v>379 Henkel AG &amp; Co. KGaA</v>
      </c>
      <c r="Z2836" t="str">
        <f t="shared" si="223"/>
        <v>379 Henkel AG &amp; Co. KGaA</v>
      </c>
      <c r="AA2836" t="str">
        <f>_xlfn.XLOOKUP(Z2836,'Client Lookup'!A:A,'Client Lookup'!C:C)</f>
        <v>Henkel AG &amp; Co. KGaA</v>
      </c>
      <c r="AC2836" t="e">
        <f>_xlfn.XLOOKUP(K2836,'Results vs Forecast'!K:K,'Results vs Forecast'!K:K)</f>
        <v>#N/A</v>
      </c>
    </row>
    <row r="2837" spans="1:29" hidden="1">
      <c r="A2837" s="39"/>
      <c r="B2837" s="1" t="s">
        <v>700</v>
      </c>
      <c r="C2837" s="1" t="s">
        <v>6897</v>
      </c>
      <c r="D2837" s="1" t="s">
        <v>24</v>
      </c>
      <c r="E2837" s="1" t="s">
        <v>6732</v>
      </c>
      <c r="F2837" s="2">
        <v>45535</v>
      </c>
      <c r="G2837" s="2">
        <v>45505</v>
      </c>
      <c r="H2837" s="1" t="s">
        <v>6975</v>
      </c>
      <c r="I2837" s="1" t="s">
        <v>6976</v>
      </c>
      <c r="J2837" s="1" t="s">
        <v>6977</v>
      </c>
      <c r="K2837" s="1" t="s">
        <v>6978</v>
      </c>
      <c r="L2837" s="1" t="s">
        <v>6979</v>
      </c>
      <c r="M2837" s="1"/>
      <c r="N2837" s="1"/>
      <c r="O2837" s="1"/>
      <c r="P2837" s="40">
        <v>142.07904597032237</v>
      </c>
      <c r="Q2837" s="37" t="str">
        <f>IF(C2837="ForthPoint","ForthPoint",IF(D2837="Intercompany",_xlfn.XLOOKUP(E2837,'Dept Lookup'!B:B,'Dept Lookup'!A:A),Modified!D2837))</f>
        <v>CX</v>
      </c>
      <c r="R2837" t="str">
        <f t="shared" si="224"/>
        <v>LOfavörFagforb</v>
      </c>
      <c r="S2837" s="1" t="s">
        <v>707</v>
      </c>
      <c r="T2837">
        <f t="shared" si="225"/>
        <v>0</v>
      </c>
      <c r="U2837" s="25" t="str">
        <f>IF(K2837&gt;0,K2837,_xlfn.XLOOKUP(M2837,'Client Lookup'!L:L,'Client Lookup'!N:N))</f>
        <v>34861</v>
      </c>
      <c r="V2837" t="str">
        <f>_xlfn.XLOOKUP(_xlfn.NUMBERVALUE(U2837),'Project Lookup'!X:X,'Project Lookup'!B:B)</f>
        <v>SMS Connectors Setup July 24</v>
      </c>
      <c r="X2837" t="str">
        <f t="shared" si="226"/>
        <v>287 LOfavörFagforb : 1337 SMS Connectors Setup</v>
      </c>
      <c r="Y2837" t="str">
        <f t="shared" si="227"/>
        <v>287 LOfavörFagforb</v>
      </c>
      <c r="Z2837" t="str">
        <f t="shared" si="223"/>
        <v>287 LOfavörFagforb</v>
      </c>
      <c r="AA2837" t="str">
        <f>_xlfn.XLOOKUP(Z2837,'Client Lookup'!A:A,'Client Lookup'!C:C)</f>
        <v>LOfavörFagforb</v>
      </c>
      <c r="AC2837" t="e">
        <f>_xlfn.XLOOKUP(K2837,'Results vs Forecast'!K:K,'Results vs Forecast'!K:K)</f>
        <v>#N/A</v>
      </c>
    </row>
    <row r="2838" spans="1:29" hidden="1">
      <c r="A2838" s="39"/>
      <c r="B2838" s="1" t="s">
        <v>700</v>
      </c>
      <c r="C2838" s="1" t="s">
        <v>1383</v>
      </c>
      <c r="D2838" s="1" t="s">
        <v>24</v>
      </c>
      <c r="E2838" s="1" t="s">
        <v>6732</v>
      </c>
      <c r="F2838" s="2">
        <v>45535</v>
      </c>
      <c r="G2838" s="2">
        <v>45505</v>
      </c>
      <c r="H2838" s="1" t="s">
        <v>6980</v>
      </c>
      <c r="I2838" s="1" t="s">
        <v>6981</v>
      </c>
      <c r="J2838" s="1" t="s">
        <v>6768</v>
      </c>
      <c r="K2838" s="1" t="s">
        <v>6769</v>
      </c>
      <c r="L2838" s="1" t="s">
        <v>6770</v>
      </c>
      <c r="M2838" s="1"/>
      <c r="N2838" s="1"/>
      <c r="O2838" s="1"/>
      <c r="P2838" s="40">
        <v>217.38445199343519</v>
      </c>
      <c r="Q2838" s="37" t="str">
        <f>IF(C2838="ForthPoint","ForthPoint",IF(D2838="Intercompany",_xlfn.XLOOKUP(E2838,'Dept Lookup'!B:B,'Dept Lookup'!A:A),Modified!D2838))</f>
        <v>CX</v>
      </c>
      <c r="R2838" t="str">
        <f t="shared" si="224"/>
        <v>American Chemical Society</v>
      </c>
      <c r="S2838" s="1" t="s">
        <v>707</v>
      </c>
      <c r="T2838">
        <f t="shared" si="225"/>
        <v>0</v>
      </c>
      <c r="U2838" s="25" t="str">
        <f>IF(K2838&gt;0,K2838,_xlfn.XLOOKUP(M2838,'Client Lookup'!L:L,'Client Lookup'!N:N))</f>
        <v>34862</v>
      </c>
      <c r="V2838" t="str">
        <f>_xlfn.XLOOKUP(_xlfn.NUMBERVALUE(U2838),'Project Lookup'!X:X,'Project Lookup'!B:B)</f>
        <v>Eloqua Enablement Support H2 2024</v>
      </c>
      <c r="X2838" t="str">
        <f t="shared" si="226"/>
        <v>330 American Chemical Society : 1338 Eloqua Enablement Support H2 2024</v>
      </c>
      <c r="Y2838" t="str">
        <f t="shared" si="227"/>
        <v>330 American Chemical Society</v>
      </c>
      <c r="Z2838" t="str">
        <f t="shared" si="223"/>
        <v>330 American Chemical Society</v>
      </c>
      <c r="AA2838" t="str">
        <f>_xlfn.XLOOKUP(Z2838,'Client Lookup'!A:A,'Client Lookup'!C:C)</f>
        <v>American Chemical Society</v>
      </c>
      <c r="AC2838" t="e">
        <f>_xlfn.XLOOKUP(K2838,'Results vs Forecast'!K:K,'Results vs Forecast'!K:K)</f>
        <v>#N/A</v>
      </c>
    </row>
    <row r="2839" spans="1:29" hidden="1">
      <c r="A2839" s="39"/>
      <c r="B2839" s="1" t="s">
        <v>700</v>
      </c>
      <c r="C2839" s="1" t="s">
        <v>1383</v>
      </c>
      <c r="D2839" s="1" t="s">
        <v>24</v>
      </c>
      <c r="E2839" s="1" t="s">
        <v>6732</v>
      </c>
      <c r="F2839" s="2">
        <v>45535</v>
      </c>
      <c r="G2839" s="2">
        <v>45505</v>
      </c>
      <c r="H2839" s="1" t="s">
        <v>6982</v>
      </c>
      <c r="I2839" s="1" t="s">
        <v>6983</v>
      </c>
      <c r="J2839" s="1" t="s">
        <v>6768</v>
      </c>
      <c r="K2839" s="1" t="s">
        <v>6769</v>
      </c>
      <c r="L2839" s="1" t="s">
        <v>6770</v>
      </c>
      <c r="M2839" s="1"/>
      <c r="N2839" s="1"/>
      <c r="O2839" s="1"/>
      <c r="P2839" s="40">
        <v>108.6922259967176</v>
      </c>
      <c r="Q2839" s="37" t="str">
        <f>IF(C2839="ForthPoint","ForthPoint",IF(D2839="Intercompany",_xlfn.XLOOKUP(E2839,'Dept Lookup'!B:B,'Dept Lookup'!A:A),Modified!D2839))</f>
        <v>CX</v>
      </c>
      <c r="R2839" t="str">
        <f t="shared" si="224"/>
        <v>American Chemical Society</v>
      </c>
      <c r="S2839" s="1" t="s">
        <v>707</v>
      </c>
      <c r="T2839">
        <f t="shared" si="225"/>
        <v>0</v>
      </c>
      <c r="U2839" s="25" t="str">
        <f>IF(K2839&gt;0,K2839,_xlfn.XLOOKUP(M2839,'Client Lookup'!L:L,'Client Lookup'!N:N))</f>
        <v>34862</v>
      </c>
      <c r="V2839" t="str">
        <f>_xlfn.XLOOKUP(_xlfn.NUMBERVALUE(U2839),'Project Lookup'!X:X,'Project Lookup'!B:B)</f>
        <v>Eloqua Enablement Support H2 2024</v>
      </c>
      <c r="X2839" t="str">
        <f t="shared" si="226"/>
        <v>330 American Chemical Society : 1338 Eloqua Enablement Support H2 2024</v>
      </c>
      <c r="Y2839" t="str">
        <f t="shared" si="227"/>
        <v>330 American Chemical Society</v>
      </c>
      <c r="Z2839" t="str">
        <f t="shared" si="223"/>
        <v>330 American Chemical Society</v>
      </c>
      <c r="AA2839" t="str">
        <f>_xlfn.XLOOKUP(Z2839,'Client Lookup'!A:A,'Client Lookup'!C:C)</f>
        <v>American Chemical Society</v>
      </c>
      <c r="AC2839" t="e">
        <f>_xlfn.XLOOKUP(K2839,'Results vs Forecast'!K:K,'Results vs Forecast'!K:K)</f>
        <v>#N/A</v>
      </c>
    </row>
    <row r="2840" spans="1:29" hidden="1">
      <c r="A2840" s="39"/>
      <c r="B2840" s="1" t="s">
        <v>700</v>
      </c>
      <c r="C2840" s="1" t="s">
        <v>1395</v>
      </c>
      <c r="D2840" s="1" t="s">
        <v>24</v>
      </c>
      <c r="E2840" s="1" t="s">
        <v>6732</v>
      </c>
      <c r="F2840" s="2">
        <v>45535</v>
      </c>
      <c r="G2840" s="2">
        <v>45505</v>
      </c>
      <c r="H2840" s="1" t="s">
        <v>6984</v>
      </c>
      <c r="I2840" s="1" t="s">
        <v>6985</v>
      </c>
      <c r="J2840" s="1" t="s">
        <v>6749</v>
      </c>
      <c r="K2840" s="1" t="s">
        <v>6750</v>
      </c>
      <c r="L2840" s="1" t="s">
        <v>6751</v>
      </c>
      <c r="M2840" s="1"/>
      <c r="N2840" s="1"/>
      <c r="O2840" s="1"/>
      <c r="P2840" s="40">
        <v>137.11172999999999</v>
      </c>
      <c r="Q2840" s="37" t="str">
        <f>IF(C2840="ForthPoint","ForthPoint",IF(D2840="Intercompany",_xlfn.XLOOKUP(E2840,'Dept Lookup'!B:B,'Dept Lookup'!A:A),Modified!D2840))</f>
        <v>CX</v>
      </c>
      <c r="R2840" t="str">
        <f t="shared" si="224"/>
        <v>KYOCERA Document Solutions Europe B.V.</v>
      </c>
      <c r="S2840" s="1" t="s">
        <v>707</v>
      </c>
      <c r="T2840">
        <f t="shared" si="225"/>
        <v>0</v>
      </c>
      <c r="U2840" s="25" t="str">
        <f>IF(K2840&gt;0,K2840,_xlfn.XLOOKUP(M2840,'Client Lookup'!L:L,'Client Lookup'!N:N))</f>
        <v>10051</v>
      </c>
      <c r="V2840" t="str">
        <f>_xlfn.XLOOKUP(_xlfn.NUMBERVALUE(U2840),'Project Lookup'!X:X,'Project Lookup'!B:B)</f>
        <v>KYO Pardot Support</v>
      </c>
      <c r="X2840" t="str">
        <f t="shared" si="226"/>
        <v>346 KYOCERA Document Solutions Europe B.V. : 435 KYO Pardot Support</v>
      </c>
      <c r="Y2840" t="str">
        <f t="shared" si="227"/>
        <v>346 KYOCERA Document Solutions Europe B.V.</v>
      </c>
      <c r="Z2840" t="str">
        <f t="shared" ref="Z2840:Z2903" si="228">IF(LEFT(Y2840,3)="ICC",IFERROR(_xlfn.TEXTAFTER(Y2840,"ICC "),Y2840),Y2840)</f>
        <v>346 KYOCERA Document Solutions Europe B.V.</v>
      </c>
      <c r="AA2840" t="str">
        <f>_xlfn.XLOOKUP(Z2840,'Client Lookup'!A:A,'Client Lookup'!C:C)</f>
        <v>KYOCERA Document Solutions Europe B.V.</v>
      </c>
      <c r="AC2840" t="e">
        <f>_xlfn.XLOOKUP(K2840,'Results vs Forecast'!K:K,'Results vs Forecast'!K:K)</f>
        <v>#N/A</v>
      </c>
    </row>
    <row r="2841" spans="1:29" hidden="1">
      <c r="A2841" s="39"/>
      <c r="B2841" s="1" t="s">
        <v>700</v>
      </c>
      <c r="C2841" s="1" t="s">
        <v>1395</v>
      </c>
      <c r="D2841" s="1" t="s">
        <v>24</v>
      </c>
      <c r="E2841" s="1" t="s">
        <v>6732</v>
      </c>
      <c r="F2841" s="2">
        <v>45535</v>
      </c>
      <c r="G2841" s="2">
        <v>45505</v>
      </c>
      <c r="H2841" s="1" t="s">
        <v>6986</v>
      </c>
      <c r="I2841" s="1" t="s">
        <v>6987</v>
      </c>
      <c r="J2841" s="1" t="s">
        <v>6888</v>
      </c>
      <c r="K2841" s="1" t="s">
        <v>6889</v>
      </c>
      <c r="L2841" s="1" t="s">
        <v>6890</v>
      </c>
      <c r="M2841" s="1"/>
      <c r="N2841" s="1"/>
      <c r="O2841" s="1"/>
      <c r="P2841" s="40">
        <v>74.040334200000004</v>
      </c>
      <c r="Q2841" s="37" t="str">
        <f>IF(C2841="ForthPoint","ForthPoint",IF(D2841="Intercompany",_xlfn.XLOOKUP(E2841,'Dept Lookup'!B:B,'Dept Lookup'!A:A),Modified!D2841))</f>
        <v>CX</v>
      </c>
      <c r="R2841" t="str">
        <f t="shared" si="224"/>
        <v>CZ Verzekeringen</v>
      </c>
      <c r="S2841" s="1" t="s">
        <v>707</v>
      </c>
      <c r="T2841">
        <f t="shared" si="225"/>
        <v>0</v>
      </c>
      <c r="U2841" s="25" t="str">
        <f>IF(K2841&gt;0,K2841,_xlfn.XLOOKUP(M2841,'Client Lookup'!L:L,'Client Lookup'!N:N))</f>
        <v>28257</v>
      </c>
      <c r="V2841" t="str">
        <f>_xlfn.XLOOKUP(_xlfn.NUMBERVALUE(U2841),'Project Lookup'!X:X,'Project Lookup'!B:B)</f>
        <v>Business Support 2024</v>
      </c>
      <c r="X2841" t="str">
        <f t="shared" si="226"/>
        <v>340 CZ Verzekeringen : 1156 Business Support 2024</v>
      </c>
      <c r="Y2841" t="str">
        <f t="shared" si="227"/>
        <v>340 CZ Verzekeringen</v>
      </c>
      <c r="Z2841" t="str">
        <f t="shared" si="228"/>
        <v>340 CZ Verzekeringen</v>
      </c>
      <c r="AA2841" t="str">
        <f>_xlfn.XLOOKUP(Z2841,'Client Lookup'!A:A,'Client Lookup'!C:C)</f>
        <v>CZ Verzekeringen</v>
      </c>
      <c r="AC2841" t="e">
        <f>_xlfn.XLOOKUP(K2841,'Results vs Forecast'!K:K,'Results vs Forecast'!K:K)</f>
        <v>#N/A</v>
      </c>
    </row>
    <row r="2842" spans="1:29" hidden="1">
      <c r="A2842" s="39"/>
      <c r="B2842" s="1" t="s">
        <v>700</v>
      </c>
      <c r="C2842" s="1" t="s">
        <v>1383</v>
      </c>
      <c r="D2842" s="1" t="s">
        <v>24</v>
      </c>
      <c r="E2842" s="1" t="s">
        <v>6732</v>
      </c>
      <c r="F2842" s="2">
        <v>45535</v>
      </c>
      <c r="G2842" s="2">
        <v>45505</v>
      </c>
      <c r="H2842" s="1" t="s">
        <v>6988</v>
      </c>
      <c r="I2842" s="1" t="s">
        <v>6989</v>
      </c>
      <c r="J2842" s="1" t="s">
        <v>6768</v>
      </c>
      <c r="K2842" s="1" t="s">
        <v>6769</v>
      </c>
      <c r="L2842" s="1" t="s">
        <v>6770</v>
      </c>
      <c r="M2842" s="1"/>
      <c r="N2842" s="1"/>
      <c r="O2842" s="1"/>
      <c r="P2842" s="40">
        <v>54.346112998358798</v>
      </c>
      <c r="Q2842" s="37" t="str">
        <f>IF(C2842="ForthPoint","ForthPoint",IF(D2842="Intercompany",_xlfn.XLOOKUP(E2842,'Dept Lookup'!B:B,'Dept Lookup'!A:A),Modified!D2842))</f>
        <v>CX</v>
      </c>
      <c r="R2842" t="str">
        <f t="shared" si="224"/>
        <v>American Chemical Society</v>
      </c>
      <c r="S2842" s="1" t="s">
        <v>707</v>
      </c>
      <c r="T2842">
        <f t="shared" si="225"/>
        <v>0</v>
      </c>
      <c r="U2842" s="25" t="str">
        <f>IF(K2842&gt;0,K2842,_xlfn.XLOOKUP(M2842,'Client Lookup'!L:L,'Client Lookup'!N:N))</f>
        <v>34862</v>
      </c>
      <c r="V2842" t="str">
        <f>_xlfn.XLOOKUP(_xlfn.NUMBERVALUE(U2842),'Project Lookup'!X:X,'Project Lookup'!B:B)</f>
        <v>Eloqua Enablement Support H2 2024</v>
      </c>
      <c r="X2842" t="str">
        <f t="shared" si="226"/>
        <v>330 American Chemical Society : 1338 Eloqua Enablement Support H2 2024</v>
      </c>
      <c r="Y2842" t="str">
        <f t="shared" si="227"/>
        <v>330 American Chemical Society</v>
      </c>
      <c r="Z2842" t="str">
        <f t="shared" si="228"/>
        <v>330 American Chemical Society</v>
      </c>
      <c r="AA2842" t="str">
        <f>_xlfn.XLOOKUP(Z2842,'Client Lookup'!A:A,'Client Lookup'!C:C)</f>
        <v>American Chemical Society</v>
      </c>
      <c r="AC2842" t="e">
        <f>_xlfn.XLOOKUP(K2842,'Results vs Forecast'!K:K,'Results vs Forecast'!K:K)</f>
        <v>#N/A</v>
      </c>
    </row>
    <row r="2843" spans="1:29" hidden="1">
      <c r="A2843" s="39"/>
      <c r="B2843" s="1" t="s">
        <v>700</v>
      </c>
      <c r="C2843" s="1" t="s">
        <v>1383</v>
      </c>
      <c r="D2843" s="1" t="s">
        <v>24</v>
      </c>
      <c r="E2843" s="1" t="s">
        <v>6732</v>
      </c>
      <c r="F2843" s="2">
        <v>45535</v>
      </c>
      <c r="G2843" s="2">
        <v>45505</v>
      </c>
      <c r="H2843" s="1" t="s">
        <v>6990</v>
      </c>
      <c r="I2843" s="1" t="s">
        <v>6991</v>
      </c>
      <c r="J2843" s="1" t="s">
        <v>6735</v>
      </c>
      <c r="K2843" s="1" t="s">
        <v>6736</v>
      </c>
      <c r="L2843" s="1" t="s">
        <v>6737</v>
      </c>
      <c r="M2843" s="1"/>
      <c r="N2843" s="1"/>
      <c r="O2843" s="1"/>
      <c r="P2843" s="40">
        <v>83.679262076728151</v>
      </c>
      <c r="Q2843" s="37" t="str">
        <f>IF(C2843="ForthPoint","ForthPoint",IF(D2843="Intercompany",_xlfn.XLOOKUP(E2843,'Dept Lookup'!B:B,'Dept Lookup'!A:A),Modified!D2843))</f>
        <v>CX</v>
      </c>
      <c r="R2843" t="str">
        <f t="shared" si="224"/>
        <v>Just Retirement Services Ltd</v>
      </c>
      <c r="S2843" s="1" t="s">
        <v>707</v>
      </c>
      <c r="T2843">
        <f t="shared" si="225"/>
        <v>0</v>
      </c>
      <c r="U2843" s="25" t="str">
        <f>IF(K2843&gt;0,K2843,_xlfn.XLOOKUP(M2843,'Client Lookup'!L:L,'Client Lookup'!N:N))</f>
        <v>24052</v>
      </c>
      <c r="V2843" t="str">
        <f>_xlfn.XLOOKUP(_xlfn.NUMBERVALUE(U2843),'Project Lookup'!X:X,'Project Lookup'!B:B)</f>
        <v>Technical Support Services 24</v>
      </c>
      <c r="X2843" t="str">
        <f t="shared" si="226"/>
        <v>333 Just Retirement Services Ltd : 920 Technical Support Services 24</v>
      </c>
      <c r="Y2843" t="str">
        <f t="shared" si="227"/>
        <v>333 Just Retirement Services Ltd</v>
      </c>
      <c r="Z2843" t="str">
        <f t="shared" si="228"/>
        <v>333 Just Retirement Services Ltd</v>
      </c>
      <c r="AA2843" t="str">
        <f>_xlfn.XLOOKUP(Z2843,'Client Lookup'!A:A,'Client Lookup'!C:C)</f>
        <v>Just Retirement Services Ltd</v>
      </c>
      <c r="AC2843" t="e">
        <f>_xlfn.XLOOKUP(K2843,'Results vs Forecast'!K:K,'Results vs Forecast'!K:K)</f>
        <v>#N/A</v>
      </c>
    </row>
    <row r="2844" spans="1:29" hidden="1">
      <c r="A2844" s="39"/>
      <c r="B2844" s="1" t="s">
        <v>700</v>
      </c>
      <c r="C2844" s="1" t="s">
        <v>1383</v>
      </c>
      <c r="D2844" s="1" t="s">
        <v>24</v>
      </c>
      <c r="E2844" s="1" t="s">
        <v>6732</v>
      </c>
      <c r="F2844" s="2">
        <v>45535</v>
      </c>
      <c r="G2844" s="2">
        <v>45505</v>
      </c>
      <c r="H2844" s="1" t="s">
        <v>6992</v>
      </c>
      <c r="I2844" s="1" t="s">
        <v>6993</v>
      </c>
      <c r="J2844" s="1" t="s">
        <v>1430</v>
      </c>
      <c r="K2844" s="1" t="s">
        <v>6782</v>
      </c>
      <c r="L2844" s="1"/>
      <c r="M2844" s="1"/>
      <c r="N2844" s="1"/>
      <c r="O2844" s="1"/>
      <c r="P2844" s="40">
        <v>608.66608675841519</v>
      </c>
      <c r="Q2844" s="37" t="str">
        <f>IF(C2844="ForthPoint","ForthPoint",IF(D2844="Intercompany",_xlfn.XLOOKUP(E2844,'Dept Lookup'!B:B,'Dept Lookup'!A:A),Modified!D2844))</f>
        <v>CX</v>
      </c>
      <c r="R2844" t="str">
        <f t="shared" si="224"/>
        <v>Amperity</v>
      </c>
      <c r="S2844" s="1" t="s">
        <v>707</v>
      </c>
      <c r="T2844">
        <f t="shared" si="225"/>
        <v>0</v>
      </c>
      <c r="U2844" s="25" t="str">
        <f>IF(K2844&gt;0,K2844,_xlfn.XLOOKUP(M2844,'Client Lookup'!L:L,'Client Lookup'!N:N))</f>
        <v>27419</v>
      </c>
      <c r="V2844" t="str">
        <f>_xlfn.XLOOKUP(_xlfn.NUMBERVALUE(U2844),'Project Lookup'!X:X,'Project Lookup'!B:B)</f>
        <v>Amperity Premium Services Pod_R1</v>
      </c>
      <c r="X2844" t="str">
        <f t="shared" si="226"/>
        <v>386 ICC in Engagement Factory UK Represents Represents Blend360 : 1126 Amperity Premium Services Pod_R1</v>
      </c>
      <c r="Y2844" t="str">
        <f t="shared" si="227"/>
        <v>386 ICC in Engagement Factory UK Represents Represents Blend360</v>
      </c>
      <c r="Z2844" t="str">
        <f t="shared" si="228"/>
        <v>386 ICC in Engagement Factory UK Represents Represents Blend360</v>
      </c>
      <c r="AA2844" t="str">
        <f>_xlfn.XLOOKUP(Z2844,'Client Lookup'!A:A,'Client Lookup'!C:C)</f>
        <v>Amperity</v>
      </c>
      <c r="AC2844" t="e">
        <f>_xlfn.XLOOKUP(K2844,'Results vs Forecast'!K:K,'Results vs Forecast'!K:K)</f>
        <v>#N/A</v>
      </c>
    </row>
    <row r="2845" spans="1:29" hidden="1">
      <c r="A2845" s="39"/>
      <c r="B2845" s="1" t="s">
        <v>700</v>
      </c>
      <c r="C2845" s="1" t="s">
        <v>1395</v>
      </c>
      <c r="D2845" s="1" t="s">
        <v>24</v>
      </c>
      <c r="E2845" s="1" t="s">
        <v>6732</v>
      </c>
      <c r="F2845" s="2">
        <v>45535</v>
      </c>
      <c r="G2845" s="2">
        <v>45505</v>
      </c>
      <c r="H2845" s="1" t="s">
        <v>6994</v>
      </c>
      <c r="I2845" s="1" t="s">
        <v>6995</v>
      </c>
      <c r="J2845" s="1" t="s">
        <v>6761</v>
      </c>
      <c r="K2845" s="1" t="s">
        <v>6762</v>
      </c>
      <c r="L2845" s="1" t="s">
        <v>6763</v>
      </c>
      <c r="M2845" s="1"/>
      <c r="N2845" s="1"/>
      <c r="O2845" s="1"/>
      <c r="P2845" s="40">
        <v>459.05007203999998</v>
      </c>
      <c r="Q2845" s="37" t="str">
        <f>IF(C2845="ForthPoint","ForthPoint",IF(D2845="Intercompany",_xlfn.XLOOKUP(E2845,'Dept Lookup'!B:B,'Dept Lookup'!A:A),Modified!D2845))</f>
        <v>CX</v>
      </c>
      <c r="R2845" t="str">
        <f t="shared" si="224"/>
        <v>Henkel AG &amp; Co. KGaA</v>
      </c>
      <c r="S2845" s="1" t="s">
        <v>707</v>
      </c>
      <c r="T2845">
        <f t="shared" si="225"/>
        <v>0</v>
      </c>
      <c r="U2845" s="25" t="str">
        <f>IF(K2845&gt;0,K2845,_xlfn.XLOOKUP(M2845,'Client Lookup'!L:L,'Client Lookup'!N:N))</f>
        <v>16465</v>
      </c>
      <c r="V2845" t="str">
        <f>_xlfn.XLOOKUP(_xlfn.NUMBERVALUE(U2845),'Project Lookup'!X:X,'Project Lookup'!B:B)</f>
        <v>Henkel SmartWash Customer Engagement Consultancy</v>
      </c>
      <c r="X2845" t="str">
        <f t="shared" si="226"/>
        <v>379 Henkel AG &amp; Co. KGaA : 629 Henkel SmartWash Customer Engagement Consultancy</v>
      </c>
      <c r="Y2845" t="str">
        <f t="shared" si="227"/>
        <v>379 Henkel AG &amp; Co. KGaA</v>
      </c>
      <c r="Z2845" t="str">
        <f t="shared" si="228"/>
        <v>379 Henkel AG &amp; Co. KGaA</v>
      </c>
      <c r="AA2845" t="str">
        <f>_xlfn.XLOOKUP(Z2845,'Client Lookup'!A:A,'Client Lookup'!C:C)</f>
        <v>Henkel AG &amp; Co. KGaA</v>
      </c>
      <c r="AC2845" t="e">
        <f>_xlfn.XLOOKUP(K2845,'Results vs Forecast'!K:K,'Results vs Forecast'!K:K)</f>
        <v>#N/A</v>
      </c>
    </row>
    <row r="2846" spans="1:29" hidden="1">
      <c r="A2846" s="39"/>
      <c r="B2846" s="1" t="s">
        <v>700</v>
      </c>
      <c r="C2846" s="1" t="s">
        <v>1395</v>
      </c>
      <c r="D2846" s="1" t="s">
        <v>24</v>
      </c>
      <c r="E2846" s="1" t="s">
        <v>6732</v>
      </c>
      <c r="F2846" s="2">
        <v>45535</v>
      </c>
      <c r="G2846" s="2">
        <v>45505</v>
      </c>
      <c r="H2846" s="1" t="s">
        <v>6996</v>
      </c>
      <c r="I2846" s="1" t="s">
        <v>6997</v>
      </c>
      <c r="J2846" s="1" t="s">
        <v>6797</v>
      </c>
      <c r="K2846" s="1" t="s">
        <v>6798</v>
      </c>
      <c r="L2846" s="1" t="s">
        <v>6799</v>
      </c>
      <c r="M2846" s="1"/>
      <c r="N2846" s="1"/>
      <c r="O2846" s="1"/>
      <c r="P2846" s="40">
        <v>833.63931839999998</v>
      </c>
      <c r="Q2846" s="37" t="str">
        <f>IF(C2846="ForthPoint","ForthPoint",IF(D2846="Intercompany",_xlfn.XLOOKUP(E2846,'Dept Lookup'!B:B,'Dept Lookup'!A:A),Modified!D2846))</f>
        <v>CX</v>
      </c>
      <c r="R2846" t="str">
        <f t="shared" si="224"/>
        <v>CZ Verzekeringen</v>
      </c>
      <c r="S2846" s="1" t="s">
        <v>707</v>
      </c>
      <c r="T2846">
        <f t="shared" si="225"/>
        <v>0</v>
      </c>
      <c r="U2846" s="25" t="str">
        <f>IF(K2846&gt;0,K2846,_xlfn.XLOOKUP(M2846,'Client Lookup'!L:L,'Client Lookup'!N:N))</f>
        <v>20491</v>
      </c>
      <c r="V2846" t="str">
        <f>_xlfn.XLOOKUP(_xlfn.NUMBERVALUE(U2846),'Project Lookup'!X:X,'Project Lookup'!B:B)</f>
        <v>Dedicated Marketing Automation Support</v>
      </c>
      <c r="X2846" t="str">
        <f t="shared" si="226"/>
        <v>340 CZ Verzekeringen : 795 Dedicated Marketing Automation Support</v>
      </c>
      <c r="Y2846" t="str">
        <f t="shared" si="227"/>
        <v>340 CZ Verzekeringen</v>
      </c>
      <c r="Z2846" t="str">
        <f t="shared" si="228"/>
        <v>340 CZ Verzekeringen</v>
      </c>
      <c r="AA2846" t="str">
        <f>_xlfn.XLOOKUP(Z2846,'Client Lookup'!A:A,'Client Lookup'!C:C)</f>
        <v>CZ Verzekeringen</v>
      </c>
      <c r="AC2846" t="e">
        <f>_xlfn.XLOOKUP(K2846,'Results vs Forecast'!K:K,'Results vs Forecast'!K:K)</f>
        <v>#N/A</v>
      </c>
    </row>
    <row r="2847" spans="1:29" hidden="1">
      <c r="A2847" s="39"/>
      <c r="B2847" s="1" t="s">
        <v>700</v>
      </c>
      <c r="C2847" s="1" t="s">
        <v>1383</v>
      </c>
      <c r="D2847" s="1" t="s">
        <v>24</v>
      </c>
      <c r="E2847" s="1" t="s">
        <v>6732</v>
      </c>
      <c r="F2847" s="2">
        <v>45535</v>
      </c>
      <c r="G2847" s="2">
        <v>45505</v>
      </c>
      <c r="H2847" s="1" t="s">
        <v>6998</v>
      </c>
      <c r="I2847" s="1" t="s">
        <v>6999</v>
      </c>
      <c r="J2847" s="1" t="s">
        <v>6768</v>
      </c>
      <c r="K2847" s="1" t="s">
        <v>6769</v>
      </c>
      <c r="L2847" s="1" t="s">
        <v>6770</v>
      </c>
      <c r="M2847" s="1"/>
      <c r="N2847" s="1"/>
      <c r="O2847" s="1"/>
      <c r="P2847" s="40">
        <v>54.346112998358798</v>
      </c>
      <c r="Q2847" s="37" t="str">
        <f>IF(C2847="ForthPoint","ForthPoint",IF(D2847="Intercompany",_xlfn.XLOOKUP(E2847,'Dept Lookup'!B:B,'Dept Lookup'!A:A),Modified!D2847))</f>
        <v>CX</v>
      </c>
      <c r="R2847" t="str">
        <f t="shared" si="224"/>
        <v>American Chemical Society</v>
      </c>
      <c r="S2847" s="1" t="s">
        <v>707</v>
      </c>
      <c r="T2847">
        <f t="shared" si="225"/>
        <v>0</v>
      </c>
      <c r="U2847" s="25" t="str">
        <f>IF(K2847&gt;0,K2847,_xlfn.XLOOKUP(M2847,'Client Lookup'!L:L,'Client Lookup'!N:N))</f>
        <v>34862</v>
      </c>
      <c r="V2847" t="str">
        <f>_xlfn.XLOOKUP(_xlfn.NUMBERVALUE(U2847),'Project Lookup'!X:X,'Project Lookup'!B:B)</f>
        <v>Eloqua Enablement Support H2 2024</v>
      </c>
      <c r="X2847" t="str">
        <f t="shared" si="226"/>
        <v>330 American Chemical Society : 1338 Eloqua Enablement Support H2 2024</v>
      </c>
      <c r="Y2847" t="str">
        <f t="shared" si="227"/>
        <v>330 American Chemical Society</v>
      </c>
      <c r="Z2847" t="str">
        <f t="shared" si="228"/>
        <v>330 American Chemical Society</v>
      </c>
      <c r="AA2847" t="str">
        <f>_xlfn.XLOOKUP(Z2847,'Client Lookup'!A:A,'Client Lookup'!C:C)</f>
        <v>American Chemical Society</v>
      </c>
      <c r="AC2847" t="e">
        <f>_xlfn.XLOOKUP(K2847,'Results vs Forecast'!K:K,'Results vs Forecast'!K:K)</f>
        <v>#N/A</v>
      </c>
    </row>
    <row r="2848" spans="1:29" hidden="1">
      <c r="A2848" s="39"/>
      <c r="B2848" s="1" t="s">
        <v>700</v>
      </c>
      <c r="C2848" s="1" t="s">
        <v>1383</v>
      </c>
      <c r="D2848" s="1" t="s">
        <v>24</v>
      </c>
      <c r="E2848" s="1" t="s">
        <v>6732</v>
      </c>
      <c r="F2848" s="2">
        <v>45535</v>
      </c>
      <c r="G2848" s="2">
        <v>45505</v>
      </c>
      <c r="H2848" s="1" t="s">
        <v>7000</v>
      </c>
      <c r="I2848" s="1" t="s">
        <v>7001</v>
      </c>
      <c r="J2848" s="1" t="s">
        <v>6960</v>
      </c>
      <c r="K2848" s="1" t="s">
        <v>6961</v>
      </c>
      <c r="L2848" s="1" t="s">
        <v>6962</v>
      </c>
      <c r="M2848" s="1"/>
      <c r="N2848" s="1"/>
      <c r="O2848" s="1"/>
      <c r="P2848" s="40">
        <v>108.6922259967176</v>
      </c>
      <c r="Q2848" s="37" t="str">
        <f>IF(C2848="ForthPoint","ForthPoint",IF(D2848="Intercompany",_xlfn.XLOOKUP(E2848,'Dept Lookup'!B:B,'Dept Lookup'!A:A),Modified!D2848))</f>
        <v>CX</v>
      </c>
      <c r="R2848" t="str">
        <f t="shared" si="224"/>
        <v>Nana Wall Systems, Inc</v>
      </c>
      <c r="S2848" s="1" t="s">
        <v>707</v>
      </c>
      <c r="T2848">
        <f t="shared" si="225"/>
        <v>0</v>
      </c>
      <c r="U2848" s="25" t="str">
        <f>IF(K2848&gt;0,K2848,_xlfn.XLOOKUP(M2848,'Client Lookup'!L:L,'Client Lookup'!N:N))</f>
        <v>9647</v>
      </c>
      <c r="V2848" t="str">
        <f>_xlfn.XLOOKUP(_xlfn.NUMBERVALUE(U2848),'Project Lookup'!X:X,'Project Lookup'!B:B)</f>
        <v>Eloqua Enablement</v>
      </c>
      <c r="X2848" t="str">
        <f t="shared" si="226"/>
        <v>334 Nana Wall Systems, Inc : 409 Eloqua Enablement</v>
      </c>
      <c r="Y2848" t="str">
        <f t="shared" si="227"/>
        <v>334 Nana Wall Systems, Inc</v>
      </c>
      <c r="Z2848" t="str">
        <f t="shared" si="228"/>
        <v>334 Nana Wall Systems, Inc</v>
      </c>
      <c r="AA2848" t="str">
        <f>_xlfn.XLOOKUP(Z2848,'Client Lookup'!A:A,'Client Lookup'!C:C)</f>
        <v>Nana Wall Systems, Inc</v>
      </c>
      <c r="AC2848" t="e">
        <f>_xlfn.XLOOKUP(K2848,'Results vs Forecast'!K:K,'Results vs Forecast'!K:K)</f>
        <v>#N/A</v>
      </c>
    </row>
    <row r="2849" spans="1:29" hidden="1">
      <c r="A2849" s="39"/>
      <c r="B2849" s="1" t="s">
        <v>700</v>
      </c>
      <c r="C2849" s="1" t="s">
        <v>1383</v>
      </c>
      <c r="D2849" s="1" t="s">
        <v>24</v>
      </c>
      <c r="E2849" s="1" t="s">
        <v>6732</v>
      </c>
      <c r="F2849" s="2">
        <v>45535</v>
      </c>
      <c r="G2849" s="2">
        <v>45505</v>
      </c>
      <c r="H2849" s="1" t="s">
        <v>7002</v>
      </c>
      <c r="I2849" s="1" t="s">
        <v>7003</v>
      </c>
      <c r="J2849" s="1" t="s">
        <v>6768</v>
      </c>
      <c r="K2849" s="1" t="s">
        <v>6769</v>
      </c>
      <c r="L2849" s="1" t="s">
        <v>6770</v>
      </c>
      <c r="M2849" s="1"/>
      <c r="N2849" s="1"/>
      <c r="O2849" s="1"/>
      <c r="P2849" s="40">
        <v>133.39382522060757</v>
      </c>
      <c r="Q2849" s="37" t="str">
        <f>IF(C2849="ForthPoint","ForthPoint",IF(D2849="Intercompany",_xlfn.XLOOKUP(E2849,'Dept Lookup'!B:B,'Dept Lookup'!A:A),Modified!D2849))</f>
        <v>CX</v>
      </c>
      <c r="R2849" t="str">
        <f t="shared" si="224"/>
        <v>American Chemical Society</v>
      </c>
      <c r="S2849" s="1" t="s">
        <v>707</v>
      </c>
      <c r="T2849">
        <f t="shared" si="225"/>
        <v>0</v>
      </c>
      <c r="U2849" s="25" t="str">
        <f>IF(K2849&gt;0,K2849,_xlfn.XLOOKUP(M2849,'Client Lookup'!L:L,'Client Lookup'!N:N))</f>
        <v>34862</v>
      </c>
      <c r="V2849" t="str">
        <f>_xlfn.XLOOKUP(_xlfn.NUMBERVALUE(U2849),'Project Lookup'!X:X,'Project Lookup'!B:B)</f>
        <v>Eloqua Enablement Support H2 2024</v>
      </c>
      <c r="X2849" t="str">
        <f t="shared" si="226"/>
        <v>330 American Chemical Society : 1338 Eloqua Enablement Support H2 2024</v>
      </c>
      <c r="Y2849" t="str">
        <f t="shared" si="227"/>
        <v>330 American Chemical Society</v>
      </c>
      <c r="Z2849" t="str">
        <f t="shared" si="228"/>
        <v>330 American Chemical Society</v>
      </c>
      <c r="AA2849" t="str">
        <f>_xlfn.XLOOKUP(Z2849,'Client Lookup'!A:A,'Client Lookup'!C:C)</f>
        <v>American Chemical Society</v>
      </c>
      <c r="AC2849" t="e">
        <f>_xlfn.XLOOKUP(K2849,'Results vs Forecast'!K:K,'Results vs Forecast'!K:K)</f>
        <v>#N/A</v>
      </c>
    </row>
    <row r="2850" spans="1:29" hidden="1">
      <c r="A2850" s="39"/>
      <c r="B2850" s="1" t="s">
        <v>700</v>
      </c>
      <c r="C2850" s="1" t="s">
        <v>1395</v>
      </c>
      <c r="D2850" s="1" t="s">
        <v>24</v>
      </c>
      <c r="E2850" s="1" t="s">
        <v>6732</v>
      </c>
      <c r="F2850" s="2">
        <v>45535</v>
      </c>
      <c r="G2850" s="2">
        <v>45505</v>
      </c>
      <c r="H2850" s="1" t="s">
        <v>7004</v>
      </c>
      <c r="I2850" s="1" t="s">
        <v>7005</v>
      </c>
      <c r="J2850" s="1" t="s">
        <v>6749</v>
      </c>
      <c r="K2850" s="1" t="s">
        <v>6750</v>
      </c>
      <c r="L2850" s="1" t="s">
        <v>6751</v>
      </c>
      <c r="M2850" s="1"/>
      <c r="N2850" s="1"/>
      <c r="O2850" s="1"/>
      <c r="P2850" s="40">
        <v>137.11172999999999</v>
      </c>
      <c r="Q2850" s="37" t="str">
        <f>IF(C2850="ForthPoint","ForthPoint",IF(D2850="Intercompany",_xlfn.XLOOKUP(E2850,'Dept Lookup'!B:B,'Dept Lookup'!A:A),Modified!D2850))</f>
        <v>CX</v>
      </c>
      <c r="R2850" t="str">
        <f t="shared" si="224"/>
        <v>KYOCERA Document Solutions Europe B.V.</v>
      </c>
      <c r="S2850" s="1" t="s">
        <v>707</v>
      </c>
      <c r="T2850">
        <f t="shared" si="225"/>
        <v>0</v>
      </c>
      <c r="U2850" s="25" t="str">
        <f>IF(K2850&gt;0,K2850,_xlfn.XLOOKUP(M2850,'Client Lookup'!L:L,'Client Lookup'!N:N))</f>
        <v>10051</v>
      </c>
      <c r="V2850" t="str">
        <f>_xlfn.XLOOKUP(_xlfn.NUMBERVALUE(U2850),'Project Lookup'!X:X,'Project Lookup'!B:B)</f>
        <v>KYO Pardot Support</v>
      </c>
      <c r="X2850" t="str">
        <f t="shared" si="226"/>
        <v>346 KYOCERA Document Solutions Europe B.V. : 435 KYO Pardot Support</v>
      </c>
      <c r="Y2850" t="str">
        <f t="shared" si="227"/>
        <v>346 KYOCERA Document Solutions Europe B.V.</v>
      </c>
      <c r="Z2850" t="str">
        <f t="shared" si="228"/>
        <v>346 KYOCERA Document Solutions Europe B.V.</v>
      </c>
      <c r="AA2850" t="str">
        <f>_xlfn.XLOOKUP(Z2850,'Client Lookup'!A:A,'Client Lookup'!C:C)</f>
        <v>KYOCERA Document Solutions Europe B.V.</v>
      </c>
      <c r="AC2850" t="e">
        <f>_xlfn.XLOOKUP(K2850,'Results vs Forecast'!K:K,'Results vs Forecast'!K:K)</f>
        <v>#N/A</v>
      </c>
    </row>
    <row r="2851" spans="1:29" hidden="1">
      <c r="A2851" s="39"/>
      <c r="B2851" s="1" t="s">
        <v>700</v>
      </c>
      <c r="C2851" s="1" t="s">
        <v>1395</v>
      </c>
      <c r="D2851" s="1" t="s">
        <v>24</v>
      </c>
      <c r="E2851" s="1" t="s">
        <v>6732</v>
      </c>
      <c r="F2851" s="2">
        <v>45535</v>
      </c>
      <c r="G2851" s="2">
        <v>45505</v>
      </c>
      <c r="H2851" s="1" t="s">
        <v>7006</v>
      </c>
      <c r="I2851" s="1" t="s">
        <v>7007</v>
      </c>
      <c r="J2851" s="1" t="s">
        <v>6761</v>
      </c>
      <c r="K2851" s="1" t="s">
        <v>6762</v>
      </c>
      <c r="L2851" s="1" t="s">
        <v>6763</v>
      </c>
      <c r="M2851" s="1"/>
      <c r="N2851" s="1"/>
      <c r="O2851" s="1"/>
      <c r="P2851" s="40">
        <v>234.62559237599999</v>
      </c>
      <c r="Q2851" s="37" t="str">
        <f>IF(C2851="ForthPoint","ForthPoint",IF(D2851="Intercompany",_xlfn.XLOOKUP(E2851,'Dept Lookup'!B:B,'Dept Lookup'!A:A),Modified!D2851))</f>
        <v>CX</v>
      </c>
      <c r="R2851" t="str">
        <f t="shared" si="224"/>
        <v>Henkel AG &amp; Co. KGaA</v>
      </c>
      <c r="S2851" s="1" t="s">
        <v>707</v>
      </c>
      <c r="T2851">
        <f t="shared" si="225"/>
        <v>0</v>
      </c>
      <c r="U2851" s="25" t="str">
        <f>IF(K2851&gt;0,K2851,_xlfn.XLOOKUP(M2851,'Client Lookup'!L:L,'Client Lookup'!N:N))</f>
        <v>16465</v>
      </c>
      <c r="V2851" t="str">
        <f>_xlfn.XLOOKUP(_xlfn.NUMBERVALUE(U2851),'Project Lookup'!X:X,'Project Lookup'!B:B)</f>
        <v>Henkel SmartWash Customer Engagement Consultancy</v>
      </c>
      <c r="X2851" t="str">
        <f t="shared" si="226"/>
        <v>379 Henkel AG &amp; Co. KGaA : 629 Henkel SmartWash Customer Engagement Consultancy</v>
      </c>
      <c r="Y2851" t="str">
        <f t="shared" si="227"/>
        <v>379 Henkel AG &amp; Co. KGaA</v>
      </c>
      <c r="Z2851" t="str">
        <f t="shared" si="228"/>
        <v>379 Henkel AG &amp; Co. KGaA</v>
      </c>
      <c r="AA2851" t="str">
        <f>_xlfn.XLOOKUP(Z2851,'Client Lookup'!A:A,'Client Lookup'!C:C)</f>
        <v>Henkel AG &amp; Co. KGaA</v>
      </c>
      <c r="AC2851" t="e">
        <f>_xlfn.XLOOKUP(K2851,'Results vs Forecast'!K:K,'Results vs Forecast'!K:K)</f>
        <v>#N/A</v>
      </c>
    </row>
    <row r="2852" spans="1:29" hidden="1">
      <c r="A2852" s="39"/>
      <c r="B2852" s="1" t="s">
        <v>700</v>
      </c>
      <c r="C2852" s="1" t="s">
        <v>1395</v>
      </c>
      <c r="D2852" s="1" t="s">
        <v>24</v>
      </c>
      <c r="E2852" s="1" t="s">
        <v>6732</v>
      </c>
      <c r="F2852" s="2">
        <v>45535</v>
      </c>
      <c r="G2852" s="2">
        <v>45505</v>
      </c>
      <c r="H2852" s="1" t="s">
        <v>7008</v>
      </c>
      <c r="I2852" s="1" t="s">
        <v>7009</v>
      </c>
      <c r="J2852" s="1" t="s">
        <v>6740</v>
      </c>
      <c r="K2852" s="1" t="s">
        <v>6741</v>
      </c>
      <c r="L2852" s="1"/>
      <c r="M2852" s="1"/>
      <c r="N2852" s="1"/>
      <c r="O2852" s="1"/>
      <c r="P2852" s="40">
        <v>-37.020167100000002</v>
      </c>
      <c r="Q2852" s="37" t="str">
        <f>IF(C2852="ForthPoint","ForthPoint",IF(D2852="Intercompany",_xlfn.XLOOKUP(E2852,'Dept Lookup'!B:B,'Dept Lookup'!A:A),Modified!D2852))</f>
        <v>CX</v>
      </c>
      <c r="R2852" t="str">
        <f t="shared" si="224"/>
        <v>Axa Investment Managers SA</v>
      </c>
      <c r="S2852" s="1" t="s">
        <v>707</v>
      </c>
      <c r="T2852">
        <f t="shared" si="225"/>
        <v>0</v>
      </c>
      <c r="U2852" s="25" t="str">
        <f>IF(K2852&gt;0,K2852,_xlfn.XLOOKUP(M2852,'Client Lookup'!L:L,'Client Lookup'!N:N))</f>
        <v>36932</v>
      </c>
      <c r="V2852" t="str">
        <f>_xlfn.XLOOKUP(_xlfn.NUMBERVALUE(U2852),'Project Lookup'!X:X,'Project Lookup'!B:B)</f>
        <v>Eloqua Support 2024</v>
      </c>
      <c r="X2852" t="str">
        <f t="shared" si="226"/>
        <v>299 Axa Investment Managers SA : 1384 Eloqua Support 2024</v>
      </c>
      <c r="Y2852" t="str">
        <f t="shared" si="227"/>
        <v>299 Axa Investment Managers SA</v>
      </c>
      <c r="Z2852" t="str">
        <f t="shared" si="228"/>
        <v>299 Axa Investment Managers SA</v>
      </c>
      <c r="AA2852" t="str">
        <f>_xlfn.XLOOKUP(Z2852,'Client Lookup'!A:A,'Client Lookup'!C:C)</f>
        <v>Axa Investment Managers SA</v>
      </c>
      <c r="AC2852" t="e">
        <f>_xlfn.XLOOKUP(K2852,'Results vs Forecast'!K:K,'Results vs Forecast'!K:K)</f>
        <v>#N/A</v>
      </c>
    </row>
    <row r="2853" spans="1:29" hidden="1">
      <c r="A2853" s="39"/>
      <c r="B2853" s="1" t="s">
        <v>700</v>
      </c>
      <c r="C2853" s="1" t="s">
        <v>1383</v>
      </c>
      <c r="D2853" s="1" t="s">
        <v>24</v>
      </c>
      <c r="E2853" s="1" t="s">
        <v>6732</v>
      </c>
      <c r="F2853" s="2">
        <v>45535</v>
      </c>
      <c r="G2853" s="2">
        <v>45505</v>
      </c>
      <c r="H2853" s="1" t="s">
        <v>7010</v>
      </c>
      <c r="I2853" s="1" t="s">
        <v>7011</v>
      </c>
      <c r="J2853" s="1" t="s">
        <v>6768</v>
      </c>
      <c r="K2853" s="1" t="s">
        <v>6769</v>
      </c>
      <c r="L2853" s="1" t="s">
        <v>6770</v>
      </c>
      <c r="M2853" s="1"/>
      <c r="N2853" s="1"/>
      <c r="O2853" s="1"/>
      <c r="P2853" s="40">
        <v>271.73056499179398</v>
      </c>
      <c r="Q2853" s="37" t="str">
        <f>IF(C2853="ForthPoint","ForthPoint",IF(D2853="Intercompany",_xlfn.XLOOKUP(E2853,'Dept Lookup'!B:B,'Dept Lookup'!A:A),Modified!D2853))</f>
        <v>CX</v>
      </c>
      <c r="R2853" t="str">
        <f t="shared" si="224"/>
        <v>American Chemical Society</v>
      </c>
      <c r="S2853" s="1" t="s">
        <v>707</v>
      </c>
      <c r="T2853">
        <f t="shared" si="225"/>
        <v>0</v>
      </c>
      <c r="U2853" s="25" t="str">
        <f>IF(K2853&gt;0,K2853,_xlfn.XLOOKUP(M2853,'Client Lookup'!L:L,'Client Lookup'!N:N))</f>
        <v>34862</v>
      </c>
      <c r="V2853" t="str">
        <f>_xlfn.XLOOKUP(_xlfn.NUMBERVALUE(U2853),'Project Lookup'!X:X,'Project Lookup'!B:B)</f>
        <v>Eloqua Enablement Support H2 2024</v>
      </c>
      <c r="X2853" t="str">
        <f t="shared" si="226"/>
        <v>330 American Chemical Society : 1338 Eloqua Enablement Support H2 2024</v>
      </c>
      <c r="Y2853" t="str">
        <f t="shared" si="227"/>
        <v>330 American Chemical Society</v>
      </c>
      <c r="Z2853" t="str">
        <f t="shared" si="228"/>
        <v>330 American Chemical Society</v>
      </c>
      <c r="AA2853" t="str">
        <f>_xlfn.XLOOKUP(Z2853,'Client Lookup'!A:A,'Client Lookup'!C:C)</f>
        <v>American Chemical Society</v>
      </c>
      <c r="AC2853" t="e">
        <f>_xlfn.XLOOKUP(K2853,'Results vs Forecast'!K:K,'Results vs Forecast'!K:K)</f>
        <v>#N/A</v>
      </c>
    </row>
    <row r="2854" spans="1:29" hidden="1">
      <c r="A2854" s="39"/>
      <c r="B2854" s="1" t="s">
        <v>700</v>
      </c>
      <c r="C2854" s="1" t="s">
        <v>1395</v>
      </c>
      <c r="D2854" s="1" t="s">
        <v>24</v>
      </c>
      <c r="E2854" s="1" t="s">
        <v>6732</v>
      </c>
      <c r="F2854" s="2">
        <v>45535</v>
      </c>
      <c r="G2854" s="2">
        <v>45505</v>
      </c>
      <c r="H2854" s="1" t="s">
        <v>7012</v>
      </c>
      <c r="I2854" s="1" t="s">
        <v>7013</v>
      </c>
      <c r="J2854" s="1" t="s">
        <v>6777</v>
      </c>
      <c r="K2854" s="1" t="s">
        <v>6778</v>
      </c>
      <c r="L2854" s="1" t="s">
        <v>6779</v>
      </c>
      <c r="M2854" s="1"/>
      <c r="N2854" s="1"/>
      <c r="O2854" s="1"/>
      <c r="P2854" s="40">
        <v>52.102457399999999</v>
      </c>
      <c r="Q2854" s="37" t="str">
        <f>IF(C2854="ForthPoint","ForthPoint",IF(D2854="Intercompany",_xlfn.XLOOKUP(E2854,'Dept Lookup'!B:B,'Dept Lookup'!A:A),Modified!D2854))</f>
        <v>CX</v>
      </c>
      <c r="R2854" t="str">
        <f t="shared" si="224"/>
        <v>CZ Verzekeringen</v>
      </c>
      <c r="S2854" s="1" t="s">
        <v>707</v>
      </c>
      <c r="T2854">
        <f t="shared" si="225"/>
        <v>0</v>
      </c>
      <c r="U2854" s="25" t="str">
        <f>IF(K2854&gt;0,K2854,_xlfn.XLOOKUP(M2854,'Client Lookup'!L:L,'Client Lookup'!N:N))</f>
        <v>23530</v>
      </c>
      <c r="V2854" t="str">
        <f>_xlfn.XLOOKUP(_xlfn.NUMBERVALUE(U2854),'Project Lookup'!X:X,'Project Lookup'!B:B)</f>
        <v>Migration Webforms</v>
      </c>
      <c r="X2854" t="str">
        <f t="shared" si="226"/>
        <v>340 CZ Verzekeringen : 910 Migration Webforms</v>
      </c>
      <c r="Y2854" t="str">
        <f t="shared" si="227"/>
        <v>340 CZ Verzekeringen</v>
      </c>
      <c r="Z2854" t="str">
        <f t="shared" si="228"/>
        <v>340 CZ Verzekeringen</v>
      </c>
      <c r="AA2854" t="str">
        <f>_xlfn.XLOOKUP(Z2854,'Client Lookup'!A:A,'Client Lookup'!C:C)</f>
        <v>CZ Verzekeringen</v>
      </c>
      <c r="AC2854" t="e">
        <f>_xlfn.XLOOKUP(K2854,'Results vs Forecast'!K:K,'Results vs Forecast'!K:K)</f>
        <v>#N/A</v>
      </c>
    </row>
    <row r="2855" spans="1:29" hidden="1">
      <c r="A2855" s="39"/>
      <c r="B2855" s="1" t="s">
        <v>700</v>
      </c>
      <c r="C2855" s="1" t="s">
        <v>1395</v>
      </c>
      <c r="D2855" s="1" t="s">
        <v>24</v>
      </c>
      <c r="E2855" s="1" t="s">
        <v>6732</v>
      </c>
      <c r="F2855" s="2">
        <v>45535</v>
      </c>
      <c r="G2855" s="2">
        <v>45505</v>
      </c>
      <c r="H2855" s="1" t="s">
        <v>7014</v>
      </c>
      <c r="I2855" s="1" t="s">
        <v>7015</v>
      </c>
      <c r="J2855" s="1" t="s">
        <v>6761</v>
      </c>
      <c r="K2855" s="1" t="s">
        <v>6762</v>
      </c>
      <c r="L2855" s="1" t="s">
        <v>6763</v>
      </c>
      <c r="M2855" s="1"/>
      <c r="N2855" s="1"/>
      <c r="O2855" s="1"/>
      <c r="P2855" s="40">
        <v>127.5139089</v>
      </c>
      <c r="Q2855" s="37" t="str">
        <f>IF(C2855="ForthPoint","ForthPoint",IF(D2855="Intercompany",_xlfn.XLOOKUP(E2855,'Dept Lookup'!B:B,'Dept Lookup'!A:A),Modified!D2855))</f>
        <v>CX</v>
      </c>
      <c r="R2855" t="str">
        <f t="shared" si="224"/>
        <v>Henkel AG &amp; Co. KGaA</v>
      </c>
      <c r="S2855" s="1" t="s">
        <v>707</v>
      </c>
      <c r="T2855">
        <f t="shared" si="225"/>
        <v>0</v>
      </c>
      <c r="U2855" s="25" t="str">
        <f>IF(K2855&gt;0,K2855,_xlfn.XLOOKUP(M2855,'Client Lookup'!L:L,'Client Lookup'!N:N))</f>
        <v>16465</v>
      </c>
      <c r="V2855" t="str">
        <f>_xlfn.XLOOKUP(_xlfn.NUMBERVALUE(U2855),'Project Lookup'!X:X,'Project Lookup'!B:B)</f>
        <v>Henkel SmartWash Customer Engagement Consultancy</v>
      </c>
      <c r="X2855" t="str">
        <f t="shared" si="226"/>
        <v>379 Henkel AG &amp; Co. KGaA : 629 Henkel SmartWash Customer Engagement Consultancy</v>
      </c>
      <c r="Y2855" t="str">
        <f t="shared" si="227"/>
        <v>379 Henkel AG &amp; Co. KGaA</v>
      </c>
      <c r="Z2855" t="str">
        <f t="shared" si="228"/>
        <v>379 Henkel AG &amp; Co. KGaA</v>
      </c>
      <c r="AA2855" t="str">
        <f>_xlfn.XLOOKUP(Z2855,'Client Lookup'!A:A,'Client Lookup'!C:C)</f>
        <v>Henkel AG &amp; Co. KGaA</v>
      </c>
      <c r="AC2855" t="e">
        <f>_xlfn.XLOOKUP(K2855,'Results vs Forecast'!K:K,'Results vs Forecast'!K:K)</f>
        <v>#N/A</v>
      </c>
    </row>
    <row r="2856" spans="1:29" hidden="1">
      <c r="A2856" s="39"/>
      <c r="B2856" s="1" t="s">
        <v>700</v>
      </c>
      <c r="C2856" s="1" t="s">
        <v>1395</v>
      </c>
      <c r="D2856" s="1" t="s">
        <v>24</v>
      </c>
      <c r="E2856" s="1" t="s">
        <v>6732</v>
      </c>
      <c r="F2856" s="2">
        <v>45535</v>
      </c>
      <c r="G2856" s="2">
        <v>45505</v>
      </c>
      <c r="H2856" s="1" t="s">
        <v>7016</v>
      </c>
      <c r="I2856" s="1" t="s">
        <v>7017</v>
      </c>
      <c r="J2856" s="1" t="s">
        <v>6761</v>
      </c>
      <c r="K2856" s="1" t="s">
        <v>6762</v>
      </c>
      <c r="L2856" s="1" t="s">
        <v>6763</v>
      </c>
      <c r="M2856" s="1"/>
      <c r="N2856" s="1"/>
      <c r="O2856" s="1"/>
      <c r="P2856" s="40">
        <v>612.06676272000004</v>
      </c>
      <c r="Q2856" s="37" t="str">
        <f>IF(C2856="ForthPoint","ForthPoint",IF(D2856="Intercompany",_xlfn.XLOOKUP(E2856,'Dept Lookup'!B:B,'Dept Lookup'!A:A),Modified!D2856))</f>
        <v>CX</v>
      </c>
      <c r="R2856" t="str">
        <f t="shared" si="224"/>
        <v>Henkel AG &amp; Co. KGaA</v>
      </c>
      <c r="S2856" s="1" t="s">
        <v>707</v>
      </c>
      <c r="T2856">
        <f t="shared" si="225"/>
        <v>0</v>
      </c>
      <c r="U2856" s="25" t="str">
        <f>IF(K2856&gt;0,K2856,_xlfn.XLOOKUP(M2856,'Client Lookup'!L:L,'Client Lookup'!N:N))</f>
        <v>16465</v>
      </c>
      <c r="V2856" t="str">
        <f>_xlfn.XLOOKUP(_xlfn.NUMBERVALUE(U2856),'Project Lookup'!X:X,'Project Lookup'!B:B)</f>
        <v>Henkel SmartWash Customer Engagement Consultancy</v>
      </c>
      <c r="X2856" t="str">
        <f t="shared" si="226"/>
        <v>379 Henkel AG &amp; Co. KGaA : 629 Henkel SmartWash Customer Engagement Consultancy</v>
      </c>
      <c r="Y2856" t="str">
        <f t="shared" si="227"/>
        <v>379 Henkel AG &amp; Co. KGaA</v>
      </c>
      <c r="Z2856" t="str">
        <f t="shared" si="228"/>
        <v>379 Henkel AG &amp; Co. KGaA</v>
      </c>
      <c r="AA2856" t="str">
        <f>_xlfn.XLOOKUP(Z2856,'Client Lookup'!A:A,'Client Lookup'!C:C)</f>
        <v>Henkel AG &amp; Co. KGaA</v>
      </c>
      <c r="AC2856" t="e">
        <f>_xlfn.XLOOKUP(K2856,'Results vs Forecast'!K:K,'Results vs Forecast'!K:K)</f>
        <v>#N/A</v>
      </c>
    </row>
    <row r="2857" spans="1:29" hidden="1">
      <c r="A2857" s="39"/>
      <c r="B2857" s="1" t="s">
        <v>700</v>
      </c>
      <c r="C2857" s="1" t="s">
        <v>1383</v>
      </c>
      <c r="D2857" s="1" t="s">
        <v>24</v>
      </c>
      <c r="E2857" s="1" t="s">
        <v>6732</v>
      </c>
      <c r="F2857" s="2">
        <v>45535</v>
      </c>
      <c r="G2857" s="2">
        <v>45505</v>
      </c>
      <c r="H2857" s="1" t="s">
        <v>7018</v>
      </c>
      <c r="I2857" s="1" t="s">
        <v>7019</v>
      </c>
      <c r="J2857" s="1" t="s">
        <v>1430</v>
      </c>
      <c r="K2857" s="1" t="s">
        <v>6782</v>
      </c>
      <c r="L2857" s="1"/>
      <c r="M2857" s="1"/>
      <c r="N2857" s="1"/>
      <c r="O2857" s="1"/>
      <c r="P2857" s="40">
        <v>260.85874768632141</v>
      </c>
      <c r="Q2857" s="37" t="str">
        <f>IF(C2857="ForthPoint","ForthPoint",IF(D2857="Intercompany",_xlfn.XLOOKUP(E2857,'Dept Lookup'!B:B,'Dept Lookup'!A:A),Modified!D2857))</f>
        <v>CX</v>
      </c>
      <c r="R2857" t="str">
        <f t="shared" si="224"/>
        <v>Amperity</v>
      </c>
      <c r="S2857" s="1" t="s">
        <v>707</v>
      </c>
      <c r="T2857">
        <f t="shared" si="225"/>
        <v>0</v>
      </c>
      <c r="U2857" s="25" t="str">
        <f>IF(K2857&gt;0,K2857,_xlfn.XLOOKUP(M2857,'Client Lookup'!L:L,'Client Lookup'!N:N))</f>
        <v>27419</v>
      </c>
      <c r="V2857" t="str">
        <f>_xlfn.XLOOKUP(_xlfn.NUMBERVALUE(U2857),'Project Lookup'!X:X,'Project Lookup'!B:B)</f>
        <v>Amperity Premium Services Pod_R1</v>
      </c>
      <c r="X2857" t="str">
        <f t="shared" si="226"/>
        <v>386 ICC in Engagement Factory UK Represents Represents Blend360 : 1126 Amperity Premium Services Pod_R1</v>
      </c>
      <c r="Y2857" t="str">
        <f t="shared" si="227"/>
        <v>386 ICC in Engagement Factory UK Represents Represents Blend360</v>
      </c>
      <c r="Z2857" t="str">
        <f t="shared" si="228"/>
        <v>386 ICC in Engagement Factory UK Represents Represents Blend360</v>
      </c>
      <c r="AA2857" t="str">
        <f>_xlfn.XLOOKUP(Z2857,'Client Lookup'!A:A,'Client Lookup'!C:C)</f>
        <v>Amperity</v>
      </c>
      <c r="AC2857" t="e">
        <f>_xlfn.XLOOKUP(K2857,'Results vs Forecast'!K:K,'Results vs Forecast'!K:K)</f>
        <v>#N/A</v>
      </c>
    </row>
    <row r="2858" spans="1:29" hidden="1">
      <c r="A2858" s="39"/>
      <c r="B2858" s="1" t="s">
        <v>700</v>
      </c>
      <c r="C2858" s="1" t="s">
        <v>1383</v>
      </c>
      <c r="D2858" s="1" t="s">
        <v>24</v>
      </c>
      <c r="E2858" s="1" t="s">
        <v>6732</v>
      </c>
      <c r="F2858" s="2">
        <v>45535</v>
      </c>
      <c r="G2858" s="2">
        <v>45505</v>
      </c>
      <c r="H2858" s="1" t="s">
        <v>7020</v>
      </c>
      <c r="I2858" s="1" t="s">
        <v>7021</v>
      </c>
      <c r="J2858" s="1" t="s">
        <v>6754</v>
      </c>
      <c r="K2858" s="1" t="s">
        <v>6755</v>
      </c>
      <c r="L2858" s="1" t="s">
        <v>6756</v>
      </c>
      <c r="M2858" s="1"/>
      <c r="N2858" s="1"/>
      <c r="O2858" s="1"/>
      <c r="P2858" s="40">
        <v>181.62940605801461</v>
      </c>
      <c r="Q2858" s="37" t="str">
        <f>IF(C2858="ForthPoint","ForthPoint",IF(D2858="Intercompany",_xlfn.XLOOKUP(E2858,'Dept Lookup'!B:B,'Dept Lookup'!A:A),Modified!D2858))</f>
        <v>CX</v>
      </c>
      <c r="R2858" t="str">
        <f t="shared" si="224"/>
        <v>Belmond Management Limited</v>
      </c>
      <c r="S2858" s="1" t="s">
        <v>707</v>
      </c>
      <c r="T2858">
        <f t="shared" si="225"/>
        <v>0</v>
      </c>
      <c r="U2858" s="25" t="str">
        <f>IF(K2858&gt;0,K2858,_xlfn.XLOOKUP(M2858,'Client Lookup'!L:L,'Client Lookup'!N:N))</f>
        <v>25431</v>
      </c>
      <c r="V2858" t="str">
        <f>_xlfn.XLOOKUP(_xlfn.NUMBERVALUE(U2858),'Project Lookup'!X:X,'Project Lookup'!B:B)</f>
        <v>Responsys Support 2024</v>
      </c>
      <c r="X2858" t="str">
        <f t="shared" si="226"/>
        <v>329 Belmond Management Limited : 1003 Responsys Support 2024</v>
      </c>
      <c r="Y2858" t="str">
        <f t="shared" si="227"/>
        <v>329 Belmond Management Limited</v>
      </c>
      <c r="Z2858" t="str">
        <f t="shared" si="228"/>
        <v>329 Belmond Management Limited</v>
      </c>
      <c r="AA2858" t="str">
        <f>_xlfn.XLOOKUP(Z2858,'Client Lookup'!A:A,'Client Lookup'!C:C)</f>
        <v>Belmond Management Limited</v>
      </c>
      <c r="AC2858" t="e">
        <f>_xlfn.XLOOKUP(K2858,'Results vs Forecast'!K:K,'Results vs Forecast'!K:K)</f>
        <v>#N/A</v>
      </c>
    </row>
    <row r="2859" spans="1:29" hidden="1">
      <c r="A2859" s="39"/>
      <c r="B2859" s="1" t="s">
        <v>700</v>
      </c>
      <c r="C2859" s="1" t="s">
        <v>1395</v>
      </c>
      <c r="D2859" s="1" t="s">
        <v>24</v>
      </c>
      <c r="E2859" s="1" t="s">
        <v>6732</v>
      </c>
      <c r="F2859" s="2">
        <v>45535</v>
      </c>
      <c r="G2859" s="2">
        <v>45505</v>
      </c>
      <c r="H2859" s="1" t="s">
        <v>7022</v>
      </c>
      <c r="I2859" s="1" t="s">
        <v>7023</v>
      </c>
      <c r="J2859" s="1" t="s">
        <v>6761</v>
      </c>
      <c r="K2859" s="1" t="s">
        <v>6762</v>
      </c>
      <c r="L2859" s="1" t="s">
        <v>6763</v>
      </c>
      <c r="M2859" s="1"/>
      <c r="N2859" s="1"/>
      <c r="O2859" s="1"/>
      <c r="P2859" s="40">
        <v>765.08345340000005</v>
      </c>
      <c r="Q2859" s="37" t="str">
        <f>IF(C2859="ForthPoint","ForthPoint",IF(D2859="Intercompany",_xlfn.XLOOKUP(E2859,'Dept Lookup'!B:B,'Dept Lookup'!A:A),Modified!D2859))</f>
        <v>CX</v>
      </c>
      <c r="R2859" t="str">
        <f t="shared" si="224"/>
        <v>Henkel AG &amp; Co. KGaA</v>
      </c>
      <c r="S2859" s="1" t="s">
        <v>707</v>
      </c>
      <c r="T2859">
        <f t="shared" si="225"/>
        <v>0</v>
      </c>
      <c r="U2859" s="25" t="str">
        <f>IF(K2859&gt;0,K2859,_xlfn.XLOOKUP(M2859,'Client Lookup'!L:L,'Client Lookup'!N:N))</f>
        <v>16465</v>
      </c>
      <c r="V2859" t="str">
        <f>_xlfn.XLOOKUP(_xlfn.NUMBERVALUE(U2859),'Project Lookup'!X:X,'Project Lookup'!B:B)</f>
        <v>Henkel SmartWash Customer Engagement Consultancy</v>
      </c>
      <c r="X2859" t="str">
        <f t="shared" si="226"/>
        <v>379 Henkel AG &amp; Co. KGaA : 629 Henkel SmartWash Customer Engagement Consultancy</v>
      </c>
      <c r="Y2859" t="str">
        <f t="shared" si="227"/>
        <v>379 Henkel AG &amp; Co. KGaA</v>
      </c>
      <c r="Z2859" t="str">
        <f t="shared" si="228"/>
        <v>379 Henkel AG &amp; Co. KGaA</v>
      </c>
      <c r="AA2859" t="str">
        <f>_xlfn.XLOOKUP(Z2859,'Client Lookup'!A:A,'Client Lookup'!C:C)</f>
        <v>Henkel AG &amp; Co. KGaA</v>
      </c>
      <c r="AC2859" t="e">
        <f>_xlfn.XLOOKUP(K2859,'Results vs Forecast'!K:K,'Results vs Forecast'!K:K)</f>
        <v>#N/A</v>
      </c>
    </row>
    <row r="2860" spans="1:29" hidden="1">
      <c r="A2860" s="39"/>
      <c r="B2860" s="1" t="s">
        <v>700</v>
      </c>
      <c r="C2860" s="1" t="s">
        <v>1383</v>
      </c>
      <c r="D2860" s="1" t="s">
        <v>24</v>
      </c>
      <c r="E2860" s="1" t="s">
        <v>6732</v>
      </c>
      <c r="F2860" s="2">
        <v>45535</v>
      </c>
      <c r="G2860" s="2">
        <v>45505</v>
      </c>
      <c r="H2860" s="1" t="s">
        <v>7024</v>
      </c>
      <c r="I2860" s="1" t="s">
        <v>7025</v>
      </c>
      <c r="J2860" s="1" t="s">
        <v>6960</v>
      </c>
      <c r="K2860" s="1" t="s">
        <v>6961</v>
      </c>
      <c r="L2860" s="1" t="s">
        <v>6962</v>
      </c>
      <c r="M2860" s="1"/>
      <c r="N2860" s="1"/>
      <c r="O2860" s="1"/>
      <c r="P2860" s="40">
        <v>375.47987643793277</v>
      </c>
      <c r="Q2860" s="37" t="str">
        <f>IF(C2860="ForthPoint","ForthPoint",IF(D2860="Intercompany",_xlfn.XLOOKUP(E2860,'Dept Lookup'!B:B,'Dept Lookup'!A:A),Modified!D2860))</f>
        <v>CX</v>
      </c>
      <c r="R2860" t="str">
        <f t="shared" si="224"/>
        <v>Nana Wall Systems, Inc</v>
      </c>
      <c r="S2860" s="1" t="s">
        <v>707</v>
      </c>
      <c r="T2860">
        <f t="shared" si="225"/>
        <v>0</v>
      </c>
      <c r="U2860" s="25" t="str">
        <f>IF(K2860&gt;0,K2860,_xlfn.XLOOKUP(M2860,'Client Lookup'!L:L,'Client Lookup'!N:N))</f>
        <v>9647</v>
      </c>
      <c r="V2860" t="str">
        <f>_xlfn.XLOOKUP(_xlfn.NUMBERVALUE(U2860),'Project Lookup'!X:X,'Project Lookup'!B:B)</f>
        <v>Eloqua Enablement</v>
      </c>
      <c r="X2860" t="str">
        <f t="shared" si="226"/>
        <v>334 Nana Wall Systems, Inc : 409 Eloqua Enablement</v>
      </c>
      <c r="Y2860" t="str">
        <f t="shared" si="227"/>
        <v>334 Nana Wall Systems, Inc</v>
      </c>
      <c r="Z2860" t="str">
        <f t="shared" si="228"/>
        <v>334 Nana Wall Systems, Inc</v>
      </c>
      <c r="AA2860" t="str">
        <f>_xlfn.XLOOKUP(Z2860,'Client Lookup'!A:A,'Client Lookup'!C:C)</f>
        <v>Nana Wall Systems, Inc</v>
      </c>
      <c r="AC2860" t="e">
        <f>_xlfn.XLOOKUP(K2860,'Results vs Forecast'!K:K,'Results vs Forecast'!K:K)</f>
        <v>#N/A</v>
      </c>
    </row>
    <row r="2861" spans="1:29" hidden="1">
      <c r="A2861" s="39"/>
      <c r="B2861" s="1" t="s">
        <v>700</v>
      </c>
      <c r="C2861" s="1" t="s">
        <v>1395</v>
      </c>
      <c r="D2861" s="1" t="s">
        <v>24</v>
      </c>
      <c r="E2861" s="1" t="s">
        <v>6732</v>
      </c>
      <c r="F2861" s="2">
        <v>45535</v>
      </c>
      <c r="G2861" s="2">
        <v>45505</v>
      </c>
      <c r="H2861" s="1" t="s">
        <v>7026</v>
      </c>
      <c r="I2861" s="1" t="s">
        <v>7027</v>
      </c>
      <c r="J2861" s="1" t="s">
        <v>6816</v>
      </c>
      <c r="K2861" s="1" t="s">
        <v>6817</v>
      </c>
      <c r="L2861" s="1"/>
      <c r="M2861" s="1"/>
      <c r="N2861" s="1"/>
      <c r="O2861" s="1"/>
      <c r="P2861" s="40">
        <v>93.235976399999998</v>
      </c>
      <c r="Q2861" s="37" t="str">
        <f>IF(C2861="ForthPoint","ForthPoint",IF(D2861="Intercompany",_xlfn.XLOOKUP(E2861,'Dept Lookup'!B:B,'Dept Lookup'!A:A),Modified!D2861))</f>
        <v>CX</v>
      </c>
      <c r="R2861" t="str">
        <f t="shared" si="224"/>
        <v>SSE AIRTRICITY LTD</v>
      </c>
      <c r="S2861" s="1" t="s">
        <v>707</v>
      </c>
      <c r="T2861">
        <f t="shared" si="225"/>
        <v>0</v>
      </c>
      <c r="U2861" s="25" t="str">
        <f>IF(K2861&gt;0,K2861,_xlfn.XLOOKUP(M2861,'Client Lookup'!L:L,'Client Lookup'!N:N))</f>
        <v>37037</v>
      </c>
      <c r="V2861" t="str">
        <f>_xlfn.XLOOKUP(_xlfn.NUMBERVALUE(U2861),'Project Lookup'!X:X,'Project Lookup'!B:B)</f>
        <v>Template Design Phase 2</v>
      </c>
      <c r="X2861" t="str">
        <f t="shared" si="226"/>
        <v>310 SSE AIRTRICITY LTD : 1386 Template Design Phase 2</v>
      </c>
      <c r="Y2861" t="str">
        <f t="shared" si="227"/>
        <v>310 SSE AIRTRICITY LTD</v>
      </c>
      <c r="Z2861" t="str">
        <f t="shared" si="228"/>
        <v>310 SSE AIRTRICITY LTD</v>
      </c>
      <c r="AA2861" t="str">
        <f>_xlfn.XLOOKUP(Z2861,'Client Lookup'!A:A,'Client Lookup'!C:C)</f>
        <v>SSE AIRTRICITY LTD</v>
      </c>
      <c r="AC2861" t="e">
        <f>_xlfn.XLOOKUP(K2861,'Results vs Forecast'!K:K,'Results vs Forecast'!K:K)</f>
        <v>#N/A</v>
      </c>
    </row>
    <row r="2862" spans="1:29" hidden="1">
      <c r="A2862" s="39"/>
      <c r="B2862" s="1" t="s">
        <v>700</v>
      </c>
      <c r="C2862" s="1" t="s">
        <v>1395</v>
      </c>
      <c r="D2862" s="1" t="s">
        <v>24</v>
      </c>
      <c r="E2862" s="1" t="s">
        <v>6732</v>
      </c>
      <c r="F2862" s="2">
        <v>45535</v>
      </c>
      <c r="G2862" s="2">
        <v>45505</v>
      </c>
      <c r="H2862" s="1" t="s">
        <v>7028</v>
      </c>
      <c r="I2862" s="1" t="s">
        <v>7029</v>
      </c>
      <c r="J2862" s="1" t="s">
        <v>6761</v>
      </c>
      <c r="K2862" s="1" t="s">
        <v>6762</v>
      </c>
      <c r="L2862" s="1" t="s">
        <v>6763</v>
      </c>
      <c r="M2862" s="1"/>
      <c r="N2862" s="1"/>
      <c r="O2862" s="1"/>
      <c r="P2862" s="40">
        <v>510.05563560000002</v>
      </c>
      <c r="Q2862" s="37" t="str">
        <f>IF(C2862="ForthPoint","ForthPoint",IF(D2862="Intercompany",_xlfn.XLOOKUP(E2862,'Dept Lookup'!B:B,'Dept Lookup'!A:A),Modified!D2862))</f>
        <v>CX</v>
      </c>
      <c r="R2862" t="str">
        <f t="shared" si="224"/>
        <v>Henkel AG &amp; Co. KGaA</v>
      </c>
      <c r="S2862" s="1" t="s">
        <v>707</v>
      </c>
      <c r="T2862">
        <f t="shared" si="225"/>
        <v>0</v>
      </c>
      <c r="U2862" s="25" t="str">
        <f>IF(K2862&gt;0,K2862,_xlfn.XLOOKUP(M2862,'Client Lookup'!L:L,'Client Lookup'!N:N))</f>
        <v>16465</v>
      </c>
      <c r="V2862" t="str">
        <f>_xlfn.XLOOKUP(_xlfn.NUMBERVALUE(U2862),'Project Lookup'!X:X,'Project Lookup'!B:B)</f>
        <v>Henkel SmartWash Customer Engagement Consultancy</v>
      </c>
      <c r="X2862" t="str">
        <f t="shared" si="226"/>
        <v>379 Henkel AG &amp; Co. KGaA : 629 Henkel SmartWash Customer Engagement Consultancy</v>
      </c>
      <c r="Y2862" t="str">
        <f t="shared" si="227"/>
        <v>379 Henkel AG &amp; Co. KGaA</v>
      </c>
      <c r="Z2862" t="str">
        <f t="shared" si="228"/>
        <v>379 Henkel AG &amp; Co. KGaA</v>
      </c>
      <c r="AA2862" t="str">
        <f>_xlfn.XLOOKUP(Z2862,'Client Lookup'!A:A,'Client Lookup'!C:C)</f>
        <v>Henkel AG &amp; Co. KGaA</v>
      </c>
      <c r="AC2862" t="e">
        <f>_xlfn.XLOOKUP(K2862,'Results vs Forecast'!K:K,'Results vs Forecast'!K:K)</f>
        <v>#N/A</v>
      </c>
    </row>
    <row r="2863" spans="1:29" hidden="1">
      <c r="A2863" s="39"/>
      <c r="B2863" s="1" t="s">
        <v>700</v>
      </c>
      <c r="C2863" s="1" t="s">
        <v>1395</v>
      </c>
      <c r="D2863" s="1" t="s">
        <v>24</v>
      </c>
      <c r="E2863" s="1" t="s">
        <v>6732</v>
      </c>
      <c r="F2863" s="2">
        <v>45535</v>
      </c>
      <c r="G2863" s="2">
        <v>45505</v>
      </c>
      <c r="H2863" s="1" t="s">
        <v>7030</v>
      </c>
      <c r="I2863" s="1" t="s">
        <v>7031</v>
      </c>
      <c r="J2863" s="1" t="s">
        <v>6761</v>
      </c>
      <c r="K2863" s="1" t="s">
        <v>6762</v>
      </c>
      <c r="L2863" s="1" t="s">
        <v>6763</v>
      </c>
      <c r="M2863" s="1"/>
      <c r="N2863" s="1"/>
      <c r="O2863" s="1"/>
      <c r="P2863" s="40">
        <v>117.31279618799999</v>
      </c>
      <c r="Q2863" s="37" t="str">
        <f>IF(C2863="ForthPoint","ForthPoint",IF(D2863="Intercompany",_xlfn.XLOOKUP(E2863,'Dept Lookup'!B:B,'Dept Lookup'!A:A),Modified!D2863))</f>
        <v>CX</v>
      </c>
      <c r="R2863" t="str">
        <f t="shared" si="224"/>
        <v>Henkel AG &amp; Co. KGaA</v>
      </c>
      <c r="S2863" s="1" t="s">
        <v>707</v>
      </c>
      <c r="T2863">
        <f t="shared" si="225"/>
        <v>0</v>
      </c>
      <c r="U2863" s="25" t="str">
        <f>IF(K2863&gt;0,K2863,_xlfn.XLOOKUP(M2863,'Client Lookup'!L:L,'Client Lookup'!N:N))</f>
        <v>16465</v>
      </c>
      <c r="V2863" t="str">
        <f>_xlfn.XLOOKUP(_xlfn.NUMBERVALUE(U2863),'Project Lookup'!X:X,'Project Lookup'!B:B)</f>
        <v>Henkel SmartWash Customer Engagement Consultancy</v>
      </c>
      <c r="X2863" t="str">
        <f t="shared" si="226"/>
        <v>379 Henkel AG &amp; Co. KGaA : 629 Henkel SmartWash Customer Engagement Consultancy</v>
      </c>
      <c r="Y2863" t="str">
        <f t="shared" si="227"/>
        <v>379 Henkel AG &amp; Co. KGaA</v>
      </c>
      <c r="Z2863" t="str">
        <f t="shared" si="228"/>
        <v>379 Henkel AG &amp; Co. KGaA</v>
      </c>
      <c r="AA2863" t="str">
        <f>_xlfn.XLOOKUP(Z2863,'Client Lookup'!A:A,'Client Lookup'!C:C)</f>
        <v>Henkel AG &amp; Co. KGaA</v>
      </c>
      <c r="AC2863" t="e">
        <f>_xlfn.XLOOKUP(K2863,'Results vs Forecast'!K:K,'Results vs Forecast'!K:K)</f>
        <v>#N/A</v>
      </c>
    </row>
    <row r="2864" spans="1:29" hidden="1">
      <c r="A2864" s="39"/>
      <c r="B2864" s="1" t="s">
        <v>700</v>
      </c>
      <c r="C2864" s="1" t="s">
        <v>6897</v>
      </c>
      <c r="D2864" s="1" t="s">
        <v>24</v>
      </c>
      <c r="E2864" s="1" t="s">
        <v>6732</v>
      </c>
      <c r="F2864" s="2">
        <v>45535</v>
      </c>
      <c r="G2864" s="2">
        <v>45505</v>
      </c>
      <c r="H2864" s="1" t="s">
        <v>7032</v>
      </c>
      <c r="I2864" s="1" t="s">
        <v>7033</v>
      </c>
      <c r="J2864" s="1" t="s">
        <v>7034</v>
      </c>
      <c r="K2864" s="1" t="s">
        <v>7035</v>
      </c>
      <c r="L2864" s="1"/>
      <c r="M2864" s="1"/>
      <c r="N2864" s="1"/>
      <c r="O2864" s="1"/>
      <c r="P2864" s="40">
        <v>71.03904145595007</v>
      </c>
      <c r="Q2864" s="37" t="str">
        <f>IF(C2864="ForthPoint","ForthPoint",IF(D2864="Intercompany",_xlfn.XLOOKUP(E2864,'Dept Lookup'!B:B,'Dept Lookup'!A:A),Modified!D2864))</f>
        <v>CX</v>
      </c>
      <c r="R2864" t="str">
        <f t="shared" si="224"/>
        <v>LOfavörFagforb</v>
      </c>
      <c r="S2864" s="1" t="s">
        <v>707</v>
      </c>
      <c r="T2864">
        <f t="shared" si="225"/>
        <v>0</v>
      </c>
      <c r="U2864" s="25" t="str">
        <f>IF(K2864&gt;0,K2864,_xlfn.XLOOKUP(M2864,'Client Lookup'!L:L,'Client Lookup'!N:N))</f>
        <v>9645</v>
      </c>
      <c r="V2864" t="str">
        <f>_xlfn.XLOOKUP(_xlfn.NUMBERVALUE(U2864),'Project Lookup'!X:X,'Project Lookup'!B:B)</f>
        <v>Ongoing technical Support services</v>
      </c>
      <c r="X2864" t="str">
        <f t="shared" si="226"/>
        <v>287 LOfavörFagforb : 407 Ongoing technical Support services</v>
      </c>
      <c r="Y2864" t="str">
        <f t="shared" si="227"/>
        <v>287 LOfavörFagforb</v>
      </c>
      <c r="Z2864" t="str">
        <f t="shared" si="228"/>
        <v>287 LOfavörFagforb</v>
      </c>
      <c r="AA2864" t="str">
        <f>_xlfn.XLOOKUP(Z2864,'Client Lookup'!A:A,'Client Lookup'!C:C)</f>
        <v>LOfavörFagforb</v>
      </c>
      <c r="AC2864" t="e">
        <f>_xlfn.XLOOKUP(K2864,'Results vs Forecast'!K:K,'Results vs Forecast'!K:K)</f>
        <v>#N/A</v>
      </c>
    </row>
    <row r="2865" spans="1:29" hidden="1">
      <c r="A2865" s="39"/>
      <c r="B2865" s="1" t="s">
        <v>700</v>
      </c>
      <c r="C2865" s="1" t="s">
        <v>1383</v>
      </c>
      <c r="D2865" s="1" t="s">
        <v>24</v>
      </c>
      <c r="E2865" s="1" t="s">
        <v>6732</v>
      </c>
      <c r="F2865" s="2">
        <v>45535</v>
      </c>
      <c r="G2865" s="2">
        <v>45505</v>
      </c>
      <c r="H2865" s="1" t="s">
        <v>7036</v>
      </c>
      <c r="I2865" s="1" t="s">
        <v>7037</v>
      </c>
      <c r="J2865" s="1" t="s">
        <v>6735</v>
      </c>
      <c r="K2865" s="1" t="s">
        <v>6736</v>
      </c>
      <c r="L2865" s="1" t="s">
        <v>6737</v>
      </c>
      <c r="M2865" s="1"/>
      <c r="N2865" s="1"/>
      <c r="O2865" s="1"/>
      <c r="P2865" s="40">
        <v>83.679262076728151</v>
      </c>
      <c r="Q2865" s="37" t="str">
        <f>IF(C2865="ForthPoint","ForthPoint",IF(D2865="Intercompany",_xlfn.XLOOKUP(E2865,'Dept Lookup'!B:B,'Dept Lookup'!A:A),Modified!D2865))</f>
        <v>CX</v>
      </c>
      <c r="R2865" t="str">
        <f t="shared" si="224"/>
        <v>Just Retirement Services Ltd</v>
      </c>
      <c r="S2865" s="1" t="s">
        <v>707</v>
      </c>
      <c r="T2865">
        <f t="shared" si="225"/>
        <v>0</v>
      </c>
      <c r="U2865" s="25" t="str">
        <f>IF(K2865&gt;0,K2865,_xlfn.XLOOKUP(M2865,'Client Lookup'!L:L,'Client Lookup'!N:N))</f>
        <v>24052</v>
      </c>
      <c r="V2865" t="str">
        <f>_xlfn.XLOOKUP(_xlfn.NUMBERVALUE(U2865),'Project Lookup'!X:X,'Project Lookup'!B:B)</f>
        <v>Technical Support Services 24</v>
      </c>
      <c r="X2865" t="str">
        <f t="shared" si="226"/>
        <v>333 Just Retirement Services Ltd : 920 Technical Support Services 24</v>
      </c>
      <c r="Y2865" t="str">
        <f t="shared" si="227"/>
        <v>333 Just Retirement Services Ltd</v>
      </c>
      <c r="Z2865" t="str">
        <f t="shared" si="228"/>
        <v>333 Just Retirement Services Ltd</v>
      </c>
      <c r="AA2865" t="str">
        <f>_xlfn.XLOOKUP(Z2865,'Client Lookup'!A:A,'Client Lookup'!C:C)</f>
        <v>Just Retirement Services Ltd</v>
      </c>
      <c r="AC2865" t="e">
        <f>_xlfn.XLOOKUP(K2865,'Results vs Forecast'!K:K,'Results vs Forecast'!K:K)</f>
        <v>#N/A</v>
      </c>
    </row>
    <row r="2866" spans="1:29" hidden="1">
      <c r="A2866" s="39"/>
      <c r="B2866" s="1" t="s">
        <v>700</v>
      </c>
      <c r="C2866" s="1" t="s">
        <v>1395</v>
      </c>
      <c r="D2866" s="1" t="s">
        <v>24</v>
      </c>
      <c r="E2866" s="1" t="s">
        <v>6732</v>
      </c>
      <c r="F2866" s="2">
        <v>45535</v>
      </c>
      <c r="G2866" s="2">
        <v>45505</v>
      </c>
      <c r="H2866" s="1" t="s">
        <v>7038</v>
      </c>
      <c r="I2866" s="1" t="s">
        <v>7039</v>
      </c>
      <c r="J2866" s="1" t="s">
        <v>6740</v>
      </c>
      <c r="K2866" s="1" t="s">
        <v>6741</v>
      </c>
      <c r="L2866" s="1"/>
      <c r="M2866" s="1"/>
      <c r="N2866" s="1"/>
      <c r="O2866" s="1"/>
      <c r="P2866" s="40">
        <v>180.98748359999999</v>
      </c>
      <c r="Q2866" s="37" t="str">
        <f>IF(C2866="ForthPoint","ForthPoint",IF(D2866="Intercompany",_xlfn.XLOOKUP(E2866,'Dept Lookup'!B:B,'Dept Lookup'!A:A),Modified!D2866))</f>
        <v>CX</v>
      </c>
      <c r="R2866" t="str">
        <f t="shared" si="224"/>
        <v>Axa Investment Managers SA</v>
      </c>
      <c r="S2866" s="1" t="s">
        <v>707</v>
      </c>
      <c r="T2866">
        <f t="shared" si="225"/>
        <v>0</v>
      </c>
      <c r="U2866" s="25" t="str">
        <f>IF(K2866&gt;0,K2866,_xlfn.XLOOKUP(M2866,'Client Lookup'!L:L,'Client Lookup'!N:N))</f>
        <v>36932</v>
      </c>
      <c r="V2866" t="str">
        <f>_xlfn.XLOOKUP(_xlfn.NUMBERVALUE(U2866),'Project Lookup'!X:X,'Project Lookup'!B:B)</f>
        <v>Eloqua Support 2024</v>
      </c>
      <c r="X2866" t="str">
        <f t="shared" si="226"/>
        <v>299 Axa Investment Managers SA : 1384 Eloqua Support 2024</v>
      </c>
      <c r="Y2866" t="str">
        <f t="shared" si="227"/>
        <v>299 Axa Investment Managers SA</v>
      </c>
      <c r="Z2866" t="str">
        <f t="shared" si="228"/>
        <v>299 Axa Investment Managers SA</v>
      </c>
      <c r="AA2866" t="str">
        <f>_xlfn.XLOOKUP(Z2866,'Client Lookup'!A:A,'Client Lookup'!C:C)</f>
        <v>Axa Investment Managers SA</v>
      </c>
      <c r="AC2866" t="e">
        <f>_xlfn.XLOOKUP(K2866,'Results vs Forecast'!K:K,'Results vs Forecast'!K:K)</f>
        <v>#N/A</v>
      </c>
    </row>
    <row r="2867" spans="1:29" hidden="1">
      <c r="A2867" s="39"/>
      <c r="B2867" s="1" t="s">
        <v>700</v>
      </c>
      <c r="C2867" s="1" t="s">
        <v>1395</v>
      </c>
      <c r="D2867" s="1" t="s">
        <v>24</v>
      </c>
      <c r="E2867" s="1" t="s">
        <v>6732</v>
      </c>
      <c r="F2867" s="2">
        <v>45535</v>
      </c>
      <c r="G2867" s="2">
        <v>45505</v>
      </c>
      <c r="H2867" s="1" t="s">
        <v>7040</v>
      </c>
      <c r="I2867" s="1" t="s">
        <v>7041</v>
      </c>
      <c r="J2867" s="1" t="s">
        <v>6834</v>
      </c>
      <c r="K2867" s="1" t="s">
        <v>6835</v>
      </c>
      <c r="L2867" s="1"/>
      <c r="M2867" s="1"/>
      <c r="N2867" s="1"/>
      <c r="O2867" s="1"/>
      <c r="P2867" s="40">
        <v>318.09921359999998</v>
      </c>
      <c r="Q2867" s="37" t="str">
        <f>IF(C2867="ForthPoint","ForthPoint",IF(D2867="Intercompany",_xlfn.XLOOKUP(E2867,'Dept Lookup'!B:B,'Dept Lookup'!A:A),Modified!D2867))</f>
        <v>CX</v>
      </c>
      <c r="R2867" t="str">
        <f t="shared" si="224"/>
        <v>Mazars N.V.</v>
      </c>
      <c r="S2867" s="1" t="s">
        <v>707</v>
      </c>
      <c r="T2867">
        <f t="shared" si="225"/>
        <v>0</v>
      </c>
      <c r="U2867" s="25" t="str">
        <f>IF(K2867&gt;0,K2867,_xlfn.XLOOKUP(M2867,'Client Lookup'!L:L,'Client Lookup'!N:N))</f>
        <v>24387</v>
      </c>
      <c r="V2867" t="str">
        <f>_xlfn.XLOOKUP(_xlfn.NUMBERVALUE(U2867),'Project Lookup'!X:X,'Project Lookup'!B:B)</f>
        <v>Eloqua Support en Integratie 2024</v>
      </c>
      <c r="X2867" t="str">
        <f t="shared" si="226"/>
        <v>399 Mazars N.V. : 934 Eloqua Support en Integratie 2024</v>
      </c>
      <c r="Y2867" t="str">
        <f t="shared" si="227"/>
        <v>399 Mazars N.V.</v>
      </c>
      <c r="Z2867" t="str">
        <f t="shared" si="228"/>
        <v>399 Mazars N.V.</v>
      </c>
      <c r="AA2867" t="str">
        <f>_xlfn.XLOOKUP(Z2867,'Client Lookup'!A:A,'Client Lookup'!C:C)</f>
        <v>Mazars N.V.</v>
      </c>
      <c r="AC2867" t="e">
        <f>_xlfn.XLOOKUP(K2867,'Results vs Forecast'!K:K,'Results vs Forecast'!K:K)</f>
        <v>#N/A</v>
      </c>
    </row>
    <row r="2868" spans="1:29" hidden="1">
      <c r="A2868" s="39"/>
      <c r="B2868" s="1" t="s">
        <v>700</v>
      </c>
      <c r="C2868" s="1" t="s">
        <v>1383</v>
      </c>
      <c r="D2868" s="1" t="s">
        <v>24</v>
      </c>
      <c r="E2868" s="1" t="s">
        <v>6732</v>
      </c>
      <c r="F2868" s="2">
        <v>45535</v>
      </c>
      <c r="G2868" s="2">
        <v>45505</v>
      </c>
      <c r="H2868" s="1" t="s">
        <v>7042</v>
      </c>
      <c r="I2868" s="1" t="s">
        <v>7043</v>
      </c>
      <c r="J2868" s="1" t="s">
        <v>1430</v>
      </c>
      <c r="K2868" s="1" t="s">
        <v>6782</v>
      </c>
      <c r="L2868" s="1"/>
      <c r="M2868" s="1"/>
      <c r="N2868" s="1"/>
      <c r="O2868" s="1"/>
      <c r="P2868" s="40">
        <v>347.80733907209384</v>
      </c>
      <c r="Q2868" s="37" t="str">
        <f>IF(C2868="ForthPoint","ForthPoint",IF(D2868="Intercompany",_xlfn.XLOOKUP(E2868,'Dept Lookup'!B:B,'Dept Lookup'!A:A),Modified!D2868))</f>
        <v>CX</v>
      </c>
      <c r="R2868" t="str">
        <f t="shared" si="224"/>
        <v>Amperity</v>
      </c>
      <c r="S2868" s="1" t="s">
        <v>707</v>
      </c>
      <c r="T2868">
        <f t="shared" si="225"/>
        <v>0</v>
      </c>
      <c r="U2868" s="25" t="str">
        <f>IF(K2868&gt;0,K2868,_xlfn.XLOOKUP(M2868,'Client Lookup'!L:L,'Client Lookup'!N:N))</f>
        <v>27419</v>
      </c>
      <c r="V2868" t="str">
        <f>_xlfn.XLOOKUP(_xlfn.NUMBERVALUE(U2868),'Project Lookup'!X:X,'Project Lookup'!B:B)</f>
        <v>Amperity Premium Services Pod_R1</v>
      </c>
      <c r="X2868" t="str">
        <f t="shared" si="226"/>
        <v>386 ICC in Engagement Factory UK Represents Represents Blend360 : 1126 Amperity Premium Services Pod_R1</v>
      </c>
      <c r="Y2868" t="str">
        <f t="shared" si="227"/>
        <v>386 ICC in Engagement Factory UK Represents Represents Blend360</v>
      </c>
      <c r="Z2868" t="str">
        <f t="shared" si="228"/>
        <v>386 ICC in Engagement Factory UK Represents Represents Blend360</v>
      </c>
      <c r="AA2868" t="str">
        <f>_xlfn.XLOOKUP(Z2868,'Client Lookup'!A:A,'Client Lookup'!C:C)</f>
        <v>Amperity</v>
      </c>
      <c r="AC2868" t="e">
        <f>_xlfn.XLOOKUP(K2868,'Results vs Forecast'!K:K,'Results vs Forecast'!K:K)</f>
        <v>#N/A</v>
      </c>
    </row>
    <row r="2869" spans="1:29" hidden="1">
      <c r="A2869" s="39"/>
      <c r="B2869" s="1" t="s">
        <v>700</v>
      </c>
      <c r="C2869" s="1" t="s">
        <v>1395</v>
      </c>
      <c r="D2869" s="1" t="s">
        <v>24</v>
      </c>
      <c r="E2869" s="1" t="s">
        <v>6732</v>
      </c>
      <c r="F2869" s="2">
        <v>45535</v>
      </c>
      <c r="G2869" s="2">
        <v>45505</v>
      </c>
      <c r="H2869" s="1" t="s">
        <v>7044</v>
      </c>
      <c r="I2869" s="1" t="s">
        <v>7045</v>
      </c>
      <c r="J2869" s="1" t="s">
        <v>6797</v>
      </c>
      <c r="K2869" s="1" t="s">
        <v>6798</v>
      </c>
      <c r="L2869" s="1" t="s">
        <v>6799</v>
      </c>
      <c r="M2869" s="1"/>
      <c r="N2869" s="1"/>
      <c r="O2869" s="1"/>
      <c r="P2869" s="40">
        <v>781.53686100000004</v>
      </c>
      <c r="Q2869" s="37" t="str">
        <f>IF(C2869="ForthPoint","ForthPoint",IF(D2869="Intercompany",_xlfn.XLOOKUP(E2869,'Dept Lookup'!B:B,'Dept Lookup'!A:A),Modified!D2869))</f>
        <v>CX</v>
      </c>
      <c r="R2869" t="str">
        <f t="shared" si="224"/>
        <v>CZ Verzekeringen</v>
      </c>
      <c r="S2869" s="1" t="s">
        <v>707</v>
      </c>
      <c r="T2869">
        <f t="shared" si="225"/>
        <v>0</v>
      </c>
      <c r="U2869" s="25" t="str">
        <f>IF(K2869&gt;0,K2869,_xlfn.XLOOKUP(M2869,'Client Lookup'!L:L,'Client Lookup'!N:N))</f>
        <v>20491</v>
      </c>
      <c r="V2869" t="str">
        <f>_xlfn.XLOOKUP(_xlfn.NUMBERVALUE(U2869),'Project Lookup'!X:X,'Project Lookup'!B:B)</f>
        <v>Dedicated Marketing Automation Support</v>
      </c>
      <c r="X2869" t="str">
        <f t="shared" si="226"/>
        <v>340 CZ Verzekeringen : 795 Dedicated Marketing Automation Support</v>
      </c>
      <c r="Y2869" t="str">
        <f t="shared" si="227"/>
        <v>340 CZ Verzekeringen</v>
      </c>
      <c r="Z2869" t="str">
        <f t="shared" si="228"/>
        <v>340 CZ Verzekeringen</v>
      </c>
      <c r="AA2869" t="str">
        <f>_xlfn.XLOOKUP(Z2869,'Client Lookup'!A:A,'Client Lookup'!C:C)</f>
        <v>CZ Verzekeringen</v>
      </c>
      <c r="AC2869" t="e">
        <f>_xlfn.XLOOKUP(K2869,'Results vs Forecast'!K:K,'Results vs Forecast'!K:K)</f>
        <v>#N/A</v>
      </c>
    </row>
    <row r="2870" spans="1:29" hidden="1">
      <c r="A2870" s="39"/>
      <c r="B2870" s="1" t="s">
        <v>700</v>
      </c>
      <c r="C2870" s="1" t="s">
        <v>1395</v>
      </c>
      <c r="D2870" s="1" t="s">
        <v>24</v>
      </c>
      <c r="E2870" s="1" t="s">
        <v>6732</v>
      </c>
      <c r="F2870" s="2">
        <v>45535</v>
      </c>
      <c r="G2870" s="2">
        <v>45505</v>
      </c>
      <c r="H2870" s="1" t="s">
        <v>7046</v>
      </c>
      <c r="I2870" s="1" t="s">
        <v>7047</v>
      </c>
      <c r="J2870" s="1" t="s">
        <v>6740</v>
      </c>
      <c r="K2870" s="1" t="s">
        <v>6741</v>
      </c>
      <c r="L2870" s="1"/>
      <c r="M2870" s="1"/>
      <c r="N2870" s="1"/>
      <c r="O2870" s="1"/>
      <c r="P2870" s="40">
        <v>271.48122540000003</v>
      </c>
      <c r="Q2870" s="37" t="str">
        <f>IF(C2870="ForthPoint","ForthPoint",IF(D2870="Intercompany",_xlfn.XLOOKUP(E2870,'Dept Lookup'!B:B,'Dept Lookup'!A:A),Modified!D2870))</f>
        <v>CX</v>
      </c>
      <c r="R2870" t="str">
        <f t="shared" si="224"/>
        <v>Axa Investment Managers SA</v>
      </c>
      <c r="S2870" s="1" t="s">
        <v>707</v>
      </c>
      <c r="T2870">
        <f t="shared" si="225"/>
        <v>0</v>
      </c>
      <c r="U2870" s="25" t="str">
        <f>IF(K2870&gt;0,K2870,_xlfn.XLOOKUP(M2870,'Client Lookup'!L:L,'Client Lookup'!N:N))</f>
        <v>36932</v>
      </c>
      <c r="V2870" t="str">
        <f>_xlfn.XLOOKUP(_xlfn.NUMBERVALUE(U2870),'Project Lookup'!X:X,'Project Lookup'!B:B)</f>
        <v>Eloqua Support 2024</v>
      </c>
      <c r="X2870" t="str">
        <f t="shared" si="226"/>
        <v>299 Axa Investment Managers SA : 1384 Eloqua Support 2024</v>
      </c>
      <c r="Y2870" t="str">
        <f t="shared" si="227"/>
        <v>299 Axa Investment Managers SA</v>
      </c>
      <c r="Z2870" t="str">
        <f t="shared" si="228"/>
        <v>299 Axa Investment Managers SA</v>
      </c>
      <c r="AA2870" t="str">
        <f>_xlfn.XLOOKUP(Z2870,'Client Lookup'!A:A,'Client Lookup'!C:C)</f>
        <v>Axa Investment Managers SA</v>
      </c>
      <c r="AC2870" t="e">
        <f>_xlfn.XLOOKUP(K2870,'Results vs Forecast'!K:K,'Results vs Forecast'!K:K)</f>
        <v>#N/A</v>
      </c>
    </row>
    <row r="2871" spans="1:29" hidden="1">
      <c r="A2871" s="39"/>
      <c r="B2871" s="1" t="s">
        <v>700</v>
      </c>
      <c r="C2871" s="1" t="s">
        <v>1395</v>
      </c>
      <c r="D2871" s="1" t="s">
        <v>24</v>
      </c>
      <c r="E2871" s="1" t="s">
        <v>6732</v>
      </c>
      <c r="F2871" s="2">
        <v>45535</v>
      </c>
      <c r="G2871" s="2">
        <v>45505</v>
      </c>
      <c r="H2871" s="1" t="s">
        <v>7048</v>
      </c>
      <c r="I2871" s="1" t="s">
        <v>7049</v>
      </c>
      <c r="J2871" s="1" t="s">
        <v>6744</v>
      </c>
      <c r="K2871" s="1" t="s">
        <v>6745</v>
      </c>
      <c r="L2871" s="1" t="s">
        <v>6746</v>
      </c>
      <c r="M2871" s="1"/>
      <c r="N2871" s="1"/>
      <c r="O2871" s="1"/>
      <c r="P2871" s="40">
        <v>120.6583224</v>
      </c>
      <c r="Q2871" s="37" t="str">
        <f>IF(C2871="ForthPoint","ForthPoint",IF(D2871="Intercompany",_xlfn.XLOOKUP(E2871,'Dept Lookup'!B:B,'Dept Lookup'!A:A),Modified!D2871))</f>
        <v>CX</v>
      </c>
      <c r="R2871" t="str">
        <f t="shared" si="224"/>
        <v>KYOCERA Document Solutions Europe B.V.</v>
      </c>
      <c r="S2871" s="1" t="s">
        <v>707</v>
      </c>
      <c r="T2871">
        <f t="shared" si="225"/>
        <v>0</v>
      </c>
      <c r="U2871" s="25" t="str">
        <f>IF(K2871&gt;0,K2871,_xlfn.XLOOKUP(M2871,'Client Lookup'!L:L,'Client Lookup'!N:N))</f>
        <v>20698</v>
      </c>
      <c r="V2871" t="str">
        <f>_xlfn.XLOOKUP(_xlfn.NUMBERVALUE(U2871),'Project Lookup'!X:X,'Project Lookup'!B:B)</f>
        <v>Sales Toolkit Development &amp; Support</v>
      </c>
      <c r="X2871" t="str">
        <f t="shared" si="226"/>
        <v>346 KYOCERA Document Solutions Europe B.V. : 799 Sales Toolkit Development &amp; Support</v>
      </c>
      <c r="Y2871" t="str">
        <f t="shared" si="227"/>
        <v>346 KYOCERA Document Solutions Europe B.V.</v>
      </c>
      <c r="Z2871" t="str">
        <f t="shared" si="228"/>
        <v>346 KYOCERA Document Solutions Europe B.V.</v>
      </c>
      <c r="AA2871" t="str">
        <f>_xlfn.XLOOKUP(Z2871,'Client Lookup'!A:A,'Client Lookup'!C:C)</f>
        <v>KYOCERA Document Solutions Europe B.V.</v>
      </c>
      <c r="AC2871" t="e">
        <f>_xlfn.XLOOKUP(K2871,'Results vs Forecast'!K:K,'Results vs Forecast'!K:K)</f>
        <v>#N/A</v>
      </c>
    </row>
    <row r="2872" spans="1:29" hidden="1">
      <c r="A2872" s="39"/>
      <c r="B2872" s="1" t="s">
        <v>700</v>
      </c>
      <c r="C2872" s="1" t="s">
        <v>1395</v>
      </c>
      <c r="D2872" s="1" t="s">
        <v>24</v>
      </c>
      <c r="E2872" s="1" t="s">
        <v>6732</v>
      </c>
      <c r="F2872" s="2">
        <v>45535</v>
      </c>
      <c r="G2872" s="2">
        <v>45505</v>
      </c>
      <c r="H2872" s="1" t="s">
        <v>7050</v>
      </c>
      <c r="I2872" s="1" t="s">
        <v>7051</v>
      </c>
      <c r="J2872" s="1" t="s">
        <v>7052</v>
      </c>
      <c r="K2872" s="1" t="s">
        <v>7053</v>
      </c>
      <c r="L2872" s="1" t="s">
        <v>7054</v>
      </c>
      <c r="M2872" s="1"/>
      <c r="N2872" s="1"/>
      <c r="O2872" s="1"/>
      <c r="P2872" s="40">
        <v>22901.300597548801</v>
      </c>
      <c r="Q2872" s="37" t="str">
        <f>IF(C2872="ForthPoint","ForthPoint",IF(D2872="Intercompany",_xlfn.XLOOKUP(E2872,'Dept Lookup'!B:B,'Dept Lookup'!A:A),Modified!D2872))</f>
        <v>CX</v>
      </c>
      <c r="R2872" t="str">
        <f t="shared" si="224"/>
        <v>SSE AIRTRICITY LTD</v>
      </c>
      <c r="S2872" s="1" t="s">
        <v>707</v>
      </c>
      <c r="T2872">
        <f t="shared" si="225"/>
        <v>0</v>
      </c>
      <c r="U2872" s="25" t="str">
        <f>IF(K2872&gt;0,K2872,_xlfn.XLOOKUP(M2872,'Client Lookup'!L:L,'Client Lookup'!N:N))</f>
        <v>28149</v>
      </c>
      <c r="V2872" t="str">
        <f>_xlfn.XLOOKUP(_xlfn.NUMBERVALUE(U2872),'Project Lookup'!X:X,'Project Lookup'!B:B)</f>
        <v>Dedicated Campaign Support</v>
      </c>
      <c r="X2872" t="str">
        <f t="shared" si="226"/>
        <v>310 SSE AIRTRICITY LTD : 1150 Dedicated Campaign Support</v>
      </c>
      <c r="Y2872" t="str">
        <f t="shared" si="227"/>
        <v>310 SSE AIRTRICITY LTD</v>
      </c>
      <c r="Z2872" t="str">
        <f t="shared" si="228"/>
        <v>310 SSE AIRTRICITY LTD</v>
      </c>
      <c r="AA2872" t="str">
        <f>_xlfn.XLOOKUP(Z2872,'Client Lookup'!A:A,'Client Lookup'!C:C)</f>
        <v>SSE AIRTRICITY LTD</v>
      </c>
      <c r="AC2872" t="e">
        <f>_xlfn.XLOOKUP(K2872,'Results vs Forecast'!K:K,'Results vs Forecast'!K:K)</f>
        <v>#N/A</v>
      </c>
    </row>
    <row r="2873" spans="1:29" hidden="1">
      <c r="A2873" s="39"/>
      <c r="B2873" s="1" t="s">
        <v>700</v>
      </c>
      <c r="C2873" s="1" t="s">
        <v>1395</v>
      </c>
      <c r="D2873" s="1" t="s">
        <v>24</v>
      </c>
      <c r="E2873" s="1" t="s">
        <v>6732</v>
      </c>
      <c r="F2873" s="2">
        <v>45535</v>
      </c>
      <c r="G2873" s="2">
        <v>45505</v>
      </c>
      <c r="H2873" s="1" t="s">
        <v>7055</v>
      </c>
      <c r="I2873" s="1" t="s">
        <v>7056</v>
      </c>
      <c r="J2873" s="1" t="s">
        <v>6761</v>
      </c>
      <c r="K2873" s="1" t="s">
        <v>6762</v>
      </c>
      <c r="L2873" s="1" t="s">
        <v>6763</v>
      </c>
      <c r="M2873" s="1"/>
      <c r="N2873" s="1"/>
      <c r="O2873" s="1"/>
      <c r="P2873" s="40">
        <v>382.54172670000003</v>
      </c>
      <c r="Q2873" s="37" t="str">
        <f>IF(C2873="ForthPoint","ForthPoint",IF(D2873="Intercompany",_xlfn.XLOOKUP(E2873,'Dept Lookup'!B:B,'Dept Lookup'!A:A),Modified!D2873))</f>
        <v>CX</v>
      </c>
      <c r="R2873" t="str">
        <f t="shared" si="224"/>
        <v>Henkel AG &amp; Co. KGaA</v>
      </c>
      <c r="S2873" s="1" t="s">
        <v>707</v>
      </c>
      <c r="T2873">
        <f t="shared" si="225"/>
        <v>0</v>
      </c>
      <c r="U2873" s="25" t="str">
        <f>IF(K2873&gt;0,K2873,_xlfn.XLOOKUP(M2873,'Client Lookup'!L:L,'Client Lookup'!N:N))</f>
        <v>16465</v>
      </c>
      <c r="V2873" t="str">
        <f>_xlfn.XLOOKUP(_xlfn.NUMBERVALUE(U2873),'Project Lookup'!X:X,'Project Lookup'!B:B)</f>
        <v>Henkel SmartWash Customer Engagement Consultancy</v>
      </c>
      <c r="X2873" t="str">
        <f t="shared" si="226"/>
        <v>379 Henkel AG &amp; Co. KGaA : 629 Henkel SmartWash Customer Engagement Consultancy</v>
      </c>
      <c r="Y2873" t="str">
        <f t="shared" si="227"/>
        <v>379 Henkel AG &amp; Co. KGaA</v>
      </c>
      <c r="Z2873" t="str">
        <f t="shared" si="228"/>
        <v>379 Henkel AG &amp; Co. KGaA</v>
      </c>
      <c r="AA2873" t="str">
        <f>_xlfn.XLOOKUP(Z2873,'Client Lookup'!A:A,'Client Lookup'!C:C)</f>
        <v>Henkel AG &amp; Co. KGaA</v>
      </c>
      <c r="AC2873" t="e">
        <f>_xlfn.XLOOKUP(K2873,'Results vs Forecast'!K:K,'Results vs Forecast'!K:K)</f>
        <v>#N/A</v>
      </c>
    </row>
    <row r="2874" spans="1:29" hidden="1">
      <c r="A2874" s="39"/>
      <c r="B2874" s="1" t="s">
        <v>700</v>
      </c>
      <c r="C2874" s="1" t="s">
        <v>6897</v>
      </c>
      <c r="D2874" s="1" t="s">
        <v>24</v>
      </c>
      <c r="E2874" s="1" t="s">
        <v>6732</v>
      </c>
      <c r="F2874" s="2">
        <v>45535</v>
      </c>
      <c r="G2874" s="2">
        <v>45505</v>
      </c>
      <c r="H2874" s="1" t="s">
        <v>7057</v>
      </c>
      <c r="I2874" s="1" t="s">
        <v>7058</v>
      </c>
      <c r="J2874" s="1" t="s">
        <v>7059</v>
      </c>
      <c r="K2874" s="1" t="s">
        <v>7060</v>
      </c>
      <c r="L2874" s="1" t="s">
        <v>7061</v>
      </c>
      <c r="M2874" s="1"/>
      <c r="N2874" s="1"/>
      <c r="O2874" s="1"/>
      <c r="P2874" s="40">
        <v>3752.7873131069009</v>
      </c>
      <c r="Q2874" s="37" t="str">
        <f>IF(C2874="ForthPoint","ForthPoint",IF(D2874="Intercompany",_xlfn.XLOOKUP(E2874,'Dept Lookup'!B:B,'Dept Lookup'!A:A),Modified!D2874))</f>
        <v>CX</v>
      </c>
      <c r="R2874" t="str">
        <f t="shared" si="224"/>
        <v>Norges Automobil-Forbund</v>
      </c>
      <c r="S2874" s="1" t="s">
        <v>707</v>
      </c>
      <c r="T2874">
        <f t="shared" si="225"/>
        <v>0</v>
      </c>
      <c r="U2874" s="25" t="str">
        <f>IF(K2874&gt;0,K2874,_xlfn.XLOOKUP(M2874,'Client Lookup'!L:L,'Client Lookup'!N:N))</f>
        <v>15101</v>
      </c>
      <c r="V2874" t="str">
        <f>_xlfn.XLOOKUP(_xlfn.NUMBERVALUE(U2874),'Project Lookup'!X:X,'Project Lookup'!B:B)</f>
        <v>Eloqua Support (monthly retainer)</v>
      </c>
      <c r="X2874" t="str">
        <f t="shared" si="226"/>
        <v>285 Norges Automobil-Forbund : 602 Eloqua Support (monthly retainer)</v>
      </c>
      <c r="Y2874" t="str">
        <f t="shared" si="227"/>
        <v>285 Norges Automobil-Forbund</v>
      </c>
      <c r="Z2874" t="str">
        <f t="shared" si="228"/>
        <v>285 Norges Automobil-Forbund</v>
      </c>
      <c r="AA2874" t="str">
        <f>_xlfn.XLOOKUP(Z2874,'Client Lookup'!A:A,'Client Lookup'!C:C)</f>
        <v>Norges Automobil-Forbund</v>
      </c>
      <c r="AC2874" t="e">
        <f>_xlfn.XLOOKUP(K2874,'Results vs Forecast'!K:K,'Results vs Forecast'!K:K)</f>
        <v>#N/A</v>
      </c>
    </row>
    <row r="2875" spans="1:29" hidden="1">
      <c r="A2875" s="39"/>
      <c r="B2875" s="1" t="s">
        <v>700</v>
      </c>
      <c r="C2875" s="1" t="s">
        <v>1395</v>
      </c>
      <c r="D2875" s="1" t="s">
        <v>24</v>
      </c>
      <c r="E2875" s="1" t="s">
        <v>6732</v>
      </c>
      <c r="F2875" s="2">
        <v>45535</v>
      </c>
      <c r="G2875" s="2">
        <v>45505</v>
      </c>
      <c r="H2875" s="1" t="s">
        <v>7062</v>
      </c>
      <c r="I2875" s="1" t="s">
        <v>7063</v>
      </c>
      <c r="J2875" s="1" t="s">
        <v>6749</v>
      </c>
      <c r="K2875" s="1" t="s">
        <v>6750</v>
      </c>
      <c r="L2875" s="1" t="s">
        <v>6751</v>
      </c>
      <c r="M2875" s="1"/>
      <c r="N2875" s="1"/>
      <c r="O2875" s="1"/>
      <c r="P2875" s="40">
        <v>68.555864999999997</v>
      </c>
      <c r="Q2875" s="37" t="str">
        <f>IF(C2875="ForthPoint","ForthPoint",IF(D2875="Intercompany",_xlfn.XLOOKUP(E2875,'Dept Lookup'!B:B,'Dept Lookup'!A:A),Modified!D2875))</f>
        <v>CX</v>
      </c>
      <c r="R2875" t="str">
        <f t="shared" si="224"/>
        <v>KYOCERA Document Solutions Europe B.V.</v>
      </c>
      <c r="S2875" s="1" t="s">
        <v>707</v>
      </c>
      <c r="T2875">
        <f t="shared" si="225"/>
        <v>0</v>
      </c>
      <c r="U2875" s="25" t="str">
        <f>IF(K2875&gt;0,K2875,_xlfn.XLOOKUP(M2875,'Client Lookup'!L:L,'Client Lookup'!N:N))</f>
        <v>10051</v>
      </c>
      <c r="V2875" t="str">
        <f>_xlfn.XLOOKUP(_xlfn.NUMBERVALUE(U2875),'Project Lookup'!X:X,'Project Lookup'!B:B)</f>
        <v>KYO Pardot Support</v>
      </c>
      <c r="X2875" t="str">
        <f t="shared" si="226"/>
        <v>346 KYOCERA Document Solutions Europe B.V. : 435 KYO Pardot Support</v>
      </c>
      <c r="Y2875" t="str">
        <f t="shared" si="227"/>
        <v>346 KYOCERA Document Solutions Europe B.V.</v>
      </c>
      <c r="Z2875" t="str">
        <f t="shared" si="228"/>
        <v>346 KYOCERA Document Solutions Europe B.V.</v>
      </c>
      <c r="AA2875" t="str">
        <f>_xlfn.XLOOKUP(Z2875,'Client Lookup'!A:A,'Client Lookup'!C:C)</f>
        <v>KYOCERA Document Solutions Europe B.V.</v>
      </c>
      <c r="AC2875" t="e">
        <f>_xlfn.XLOOKUP(K2875,'Results vs Forecast'!K:K,'Results vs Forecast'!K:K)</f>
        <v>#N/A</v>
      </c>
    </row>
    <row r="2876" spans="1:29" hidden="1">
      <c r="A2876" s="39"/>
      <c r="B2876" s="1" t="s">
        <v>700</v>
      </c>
      <c r="C2876" s="1" t="s">
        <v>1383</v>
      </c>
      <c r="D2876" s="1" t="s">
        <v>24</v>
      </c>
      <c r="E2876" s="1" t="s">
        <v>6732</v>
      </c>
      <c r="F2876" s="2">
        <v>45535</v>
      </c>
      <c r="G2876" s="2">
        <v>45505</v>
      </c>
      <c r="H2876" s="1" t="s">
        <v>7064</v>
      </c>
      <c r="I2876" s="1" t="s">
        <v>7065</v>
      </c>
      <c r="J2876" s="1" t="s">
        <v>6768</v>
      </c>
      <c r="K2876" s="1" t="s">
        <v>6769</v>
      </c>
      <c r="L2876" s="1" t="s">
        <v>6770</v>
      </c>
      <c r="M2876" s="1"/>
      <c r="N2876" s="1"/>
      <c r="O2876" s="1"/>
      <c r="P2876" s="40">
        <v>326.06370446114863</v>
      </c>
      <c r="Q2876" s="37" t="str">
        <f>IF(C2876="ForthPoint","ForthPoint",IF(D2876="Intercompany",_xlfn.XLOOKUP(E2876,'Dept Lookup'!B:B,'Dept Lookup'!A:A),Modified!D2876))</f>
        <v>CX</v>
      </c>
      <c r="R2876" t="str">
        <f t="shared" si="224"/>
        <v>American Chemical Society</v>
      </c>
      <c r="S2876" s="1" t="s">
        <v>707</v>
      </c>
      <c r="T2876">
        <f t="shared" si="225"/>
        <v>0</v>
      </c>
      <c r="U2876" s="25" t="str">
        <f>IF(K2876&gt;0,K2876,_xlfn.XLOOKUP(M2876,'Client Lookup'!L:L,'Client Lookup'!N:N))</f>
        <v>34862</v>
      </c>
      <c r="V2876" t="str">
        <f>_xlfn.XLOOKUP(_xlfn.NUMBERVALUE(U2876),'Project Lookup'!X:X,'Project Lookup'!B:B)</f>
        <v>Eloqua Enablement Support H2 2024</v>
      </c>
      <c r="X2876" t="str">
        <f t="shared" si="226"/>
        <v>330 American Chemical Society : 1338 Eloqua Enablement Support H2 2024</v>
      </c>
      <c r="Y2876" t="str">
        <f t="shared" si="227"/>
        <v>330 American Chemical Society</v>
      </c>
      <c r="Z2876" t="str">
        <f t="shared" si="228"/>
        <v>330 American Chemical Society</v>
      </c>
      <c r="AA2876" t="str">
        <f>_xlfn.XLOOKUP(Z2876,'Client Lookup'!A:A,'Client Lookup'!C:C)</f>
        <v>American Chemical Society</v>
      </c>
      <c r="AC2876" t="e">
        <f>_xlfn.XLOOKUP(K2876,'Results vs Forecast'!K:K,'Results vs Forecast'!K:K)</f>
        <v>#N/A</v>
      </c>
    </row>
    <row r="2877" spans="1:29" hidden="1">
      <c r="A2877" s="39"/>
      <c r="B2877" s="1" t="s">
        <v>700</v>
      </c>
      <c r="C2877" s="1" t="s">
        <v>1383</v>
      </c>
      <c r="D2877" s="1" t="s">
        <v>24</v>
      </c>
      <c r="E2877" s="1" t="s">
        <v>6732</v>
      </c>
      <c r="F2877" s="2">
        <v>45535</v>
      </c>
      <c r="G2877" s="2">
        <v>45505</v>
      </c>
      <c r="H2877" s="1" t="s">
        <v>7066</v>
      </c>
      <c r="I2877" s="1" t="s">
        <v>7067</v>
      </c>
      <c r="J2877" s="1" t="s">
        <v>6768</v>
      </c>
      <c r="K2877" s="1" t="s">
        <v>6769</v>
      </c>
      <c r="L2877" s="1" t="s">
        <v>6770</v>
      </c>
      <c r="M2877" s="1"/>
      <c r="N2877" s="1"/>
      <c r="O2877" s="1"/>
      <c r="P2877" s="40">
        <v>108.6922259967176</v>
      </c>
      <c r="Q2877" s="37" t="str">
        <f>IF(C2877="ForthPoint","ForthPoint",IF(D2877="Intercompany",_xlfn.XLOOKUP(E2877,'Dept Lookup'!B:B,'Dept Lookup'!A:A),Modified!D2877))</f>
        <v>CX</v>
      </c>
      <c r="R2877" t="str">
        <f t="shared" si="224"/>
        <v>American Chemical Society</v>
      </c>
      <c r="S2877" s="1" t="s">
        <v>707</v>
      </c>
      <c r="T2877">
        <f t="shared" si="225"/>
        <v>0</v>
      </c>
      <c r="U2877" s="25" t="str">
        <f>IF(K2877&gt;0,K2877,_xlfn.XLOOKUP(M2877,'Client Lookup'!L:L,'Client Lookup'!N:N))</f>
        <v>34862</v>
      </c>
      <c r="V2877" t="str">
        <f>_xlfn.XLOOKUP(_xlfn.NUMBERVALUE(U2877),'Project Lookup'!X:X,'Project Lookup'!B:B)</f>
        <v>Eloqua Enablement Support H2 2024</v>
      </c>
      <c r="X2877" t="str">
        <f t="shared" si="226"/>
        <v>330 American Chemical Society : 1338 Eloqua Enablement Support H2 2024</v>
      </c>
      <c r="Y2877" t="str">
        <f t="shared" si="227"/>
        <v>330 American Chemical Society</v>
      </c>
      <c r="Z2877" t="str">
        <f t="shared" si="228"/>
        <v>330 American Chemical Society</v>
      </c>
      <c r="AA2877" t="str">
        <f>_xlfn.XLOOKUP(Z2877,'Client Lookup'!A:A,'Client Lookup'!C:C)</f>
        <v>American Chemical Society</v>
      </c>
      <c r="AC2877" t="e">
        <f>_xlfn.XLOOKUP(K2877,'Results vs Forecast'!K:K,'Results vs Forecast'!K:K)</f>
        <v>#N/A</v>
      </c>
    </row>
    <row r="2878" spans="1:29" hidden="1">
      <c r="A2878" s="39"/>
      <c r="B2878" s="1" t="s">
        <v>700</v>
      </c>
      <c r="C2878" s="1" t="s">
        <v>1383</v>
      </c>
      <c r="D2878" s="1" t="s">
        <v>24</v>
      </c>
      <c r="E2878" s="1" t="s">
        <v>6732</v>
      </c>
      <c r="F2878" s="2">
        <v>45535</v>
      </c>
      <c r="G2878" s="2">
        <v>45505</v>
      </c>
      <c r="H2878" s="1" t="s">
        <v>7068</v>
      </c>
      <c r="I2878" s="1" t="s">
        <v>7069</v>
      </c>
      <c r="J2878" s="1" t="s">
        <v>6768</v>
      </c>
      <c r="K2878" s="1" t="s">
        <v>6769</v>
      </c>
      <c r="L2878" s="1" t="s">
        <v>6770</v>
      </c>
      <c r="M2878" s="1"/>
      <c r="N2878" s="1"/>
      <c r="O2878" s="1"/>
      <c r="P2878" s="40">
        <v>54.346112998358798</v>
      </c>
      <c r="Q2878" s="37" t="str">
        <f>IF(C2878="ForthPoint","ForthPoint",IF(D2878="Intercompany",_xlfn.XLOOKUP(E2878,'Dept Lookup'!B:B,'Dept Lookup'!A:A),Modified!D2878))</f>
        <v>CX</v>
      </c>
      <c r="R2878" t="str">
        <f t="shared" si="224"/>
        <v>American Chemical Society</v>
      </c>
      <c r="S2878" s="1" t="s">
        <v>707</v>
      </c>
      <c r="T2878">
        <f t="shared" si="225"/>
        <v>0</v>
      </c>
      <c r="U2878" s="25" t="str">
        <f>IF(K2878&gt;0,K2878,_xlfn.XLOOKUP(M2878,'Client Lookup'!L:L,'Client Lookup'!N:N))</f>
        <v>34862</v>
      </c>
      <c r="V2878" t="str">
        <f>_xlfn.XLOOKUP(_xlfn.NUMBERVALUE(U2878),'Project Lookup'!X:X,'Project Lookup'!B:B)</f>
        <v>Eloqua Enablement Support H2 2024</v>
      </c>
      <c r="X2878" t="str">
        <f t="shared" si="226"/>
        <v>330 American Chemical Society : 1338 Eloqua Enablement Support H2 2024</v>
      </c>
      <c r="Y2878" t="str">
        <f t="shared" si="227"/>
        <v>330 American Chemical Society</v>
      </c>
      <c r="Z2878" t="str">
        <f t="shared" si="228"/>
        <v>330 American Chemical Society</v>
      </c>
      <c r="AA2878" t="str">
        <f>_xlfn.XLOOKUP(Z2878,'Client Lookup'!A:A,'Client Lookup'!C:C)</f>
        <v>American Chemical Society</v>
      </c>
      <c r="AC2878" t="e">
        <f>_xlfn.XLOOKUP(K2878,'Results vs Forecast'!K:K,'Results vs Forecast'!K:K)</f>
        <v>#N/A</v>
      </c>
    </row>
    <row r="2879" spans="1:29" hidden="1">
      <c r="A2879" s="39"/>
      <c r="B2879" s="1" t="s">
        <v>700</v>
      </c>
      <c r="C2879" s="1" t="s">
        <v>1395</v>
      </c>
      <c r="D2879" s="1" t="s">
        <v>24</v>
      </c>
      <c r="E2879" s="1" t="s">
        <v>6732</v>
      </c>
      <c r="F2879" s="2">
        <v>45535</v>
      </c>
      <c r="G2879" s="2">
        <v>45505</v>
      </c>
      <c r="H2879" s="1" t="s">
        <v>7070</v>
      </c>
      <c r="I2879" s="1" t="s">
        <v>7071</v>
      </c>
      <c r="J2879" s="1" t="s">
        <v>6761</v>
      </c>
      <c r="K2879" s="1" t="s">
        <v>6762</v>
      </c>
      <c r="L2879" s="1" t="s">
        <v>6763</v>
      </c>
      <c r="M2879" s="1"/>
      <c r="N2879" s="1"/>
      <c r="O2879" s="1"/>
      <c r="P2879" s="40">
        <v>127.4810020848</v>
      </c>
      <c r="Q2879" s="37" t="str">
        <f>IF(C2879="ForthPoint","ForthPoint",IF(D2879="Intercompany",_xlfn.XLOOKUP(E2879,'Dept Lookup'!B:B,'Dept Lookup'!A:A),Modified!D2879))</f>
        <v>CX</v>
      </c>
      <c r="R2879" t="str">
        <f t="shared" si="224"/>
        <v>Henkel AG &amp; Co. KGaA</v>
      </c>
      <c r="S2879" s="1" t="s">
        <v>707</v>
      </c>
      <c r="T2879">
        <f t="shared" si="225"/>
        <v>0</v>
      </c>
      <c r="U2879" s="25" t="str">
        <f>IF(K2879&gt;0,K2879,_xlfn.XLOOKUP(M2879,'Client Lookup'!L:L,'Client Lookup'!N:N))</f>
        <v>16465</v>
      </c>
      <c r="V2879" t="str">
        <f>_xlfn.XLOOKUP(_xlfn.NUMBERVALUE(U2879),'Project Lookup'!X:X,'Project Lookup'!B:B)</f>
        <v>Henkel SmartWash Customer Engagement Consultancy</v>
      </c>
      <c r="X2879" t="str">
        <f t="shared" si="226"/>
        <v>379 Henkel AG &amp; Co. KGaA : 629 Henkel SmartWash Customer Engagement Consultancy</v>
      </c>
      <c r="Y2879" t="str">
        <f t="shared" si="227"/>
        <v>379 Henkel AG &amp; Co. KGaA</v>
      </c>
      <c r="Z2879" t="str">
        <f t="shared" si="228"/>
        <v>379 Henkel AG &amp; Co. KGaA</v>
      </c>
      <c r="AA2879" t="str">
        <f>_xlfn.XLOOKUP(Z2879,'Client Lookup'!A:A,'Client Lookup'!C:C)</f>
        <v>Henkel AG &amp; Co. KGaA</v>
      </c>
      <c r="AC2879" t="e">
        <f>_xlfn.XLOOKUP(K2879,'Results vs Forecast'!K:K,'Results vs Forecast'!K:K)</f>
        <v>#N/A</v>
      </c>
    </row>
    <row r="2880" spans="1:29" hidden="1">
      <c r="A2880" s="39"/>
      <c r="B2880" s="1" t="s">
        <v>700</v>
      </c>
      <c r="C2880" s="1" t="s">
        <v>1395</v>
      </c>
      <c r="D2880" s="1" t="s">
        <v>24</v>
      </c>
      <c r="E2880" s="1" t="s">
        <v>6732</v>
      </c>
      <c r="F2880" s="2">
        <v>45535</v>
      </c>
      <c r="G2880" s="2">
        <v>45505</v>
      </c>
      <c r="H2880" s="1" t="s">
        <v>7072</v>
      </c>
      <c r="I2880" s="1" t="s">
        <v>7073</v>
      </c>
      <c r="J2880" s="1" t="s">
        <v>6761</v>
      </c>
      <c r="K2880" s="1" t="s">
        <v>6762</v>
      </c>
      <c r="L2880" s="1" t="s">
        <v>6763</v>
      </c>
      <c r="M2880" s="1"/>
      <c r="N2880" s="1"/>
      <c r="O2880" s="1"/>
      <c r="P2880" s="40">
        <v>63.762438919200001</v>
      </c>
      <c r="Q2880" s="37" t="str">
        <f>IF(C2880="ForthPoint","ForthPoint",IF(D2880="Intercompany",_xlfn.XLOOKUP(E2880,'Dept Lookup'!B:B,'Dept Lookup'!A:A),Modified!D2880))</f>
        <v>CX</v>
      </c>
      <c r="R2880" t="str">
        <f t="shared" si="224"/>
        <v>Henkel AG &amp; Co. KGaA</v>
      </c>
      <c r="S2880" s="1" t="s">
        <v>707</v>
      </c>
      <c r="T2880">
        <f t="shared" si="225"/>
        <v>0</v>
      </c>
      <c r="U2880" s="25" t="str">
        <f>IF(K2880&gt;0,K2880,_xlfn.XLOOKUP(M2880,'Client Lookup'!L:L,'Client Lookup'!N:N))</f>
        <v>16465</v>
      </c>
      <c r="V2880" t="str">
        <f>_xlfn.XLOOKUP(_xlfn.NUMBERVALUE(U2880),'Project Lookup'!X:X,'Project Lookup'!B:B)</f>
        <v>Henkel SmartWash Customer Engagement Consultancy</v>
      </c>
      <c r="X2880" t="str">
        <f t="shared" si="226"/>
        <v>379 Henkel AG &amp; Co. KGaA : 629 Henkel SmartWash Customer Engagement Consultancy</v>
      </c>
      <c r="Y2880" t="str">
        <f t="shared" si="227"/>
        <v>379 Henkel AG &amp; Co. KGaA</v>
      </c>
      <c r="Z2880" t="str">
        <f t="shared" si="228"/>
        <v>379 Henkel AG &amp; Co. KGaA</v>
      </c>
      <c r="AA2880" t="str">
        <f>_xlfn.XLOOKUP(Z2880,'Client Lookup'!A:A,'Client Lookup'!C:C)</f>
        <v>Henkel AG &amp; Co. KGaA</v>
      </c>
      <c r="AC2880" t="e">
        <f>_xlfn.XLOOKUP(K2880,'Results vs Forecast'!K:K,'Results vs Forecast'!K:K)</f>
        <v>#N/A</v>
      </c>
    </row>
    <row r="2881" spans="1:29" hidden="1">
      <c r="A2881" s="39"/>
      <c r="B2881" s="1" t="s">
        <v>700</v>
      </c>
      <c r="C2881" s="1" t="s">
        <v>1383</v>
      </c>
      <c r="D2881" s="1" t="s">
        <v>24</v>
      </c>
      <c r="E2881" s="1" t="s">
        <v>6732</v>
      </c>
      <c r="F2881" s="2">
        <v>45535</v>
      </c>
      <c r="G2881" s="2">
        <v>45505</v>
      </c>
      <c r="H2881" s="1" t="s">
        <v>7074</v>
      </c>
      <c r="I2881" s="1" t="s">
        <v>7075</v>
      </c>
      <c r="J2881" s="1" t="s">
        <v>6768</v>
      </c>
      <c r="K2881" s="1" t="s">
        <v>6769</v>
      </c>
      <c r="L2881" s="1" t="s">
        <v>6770</v>
      </c>
      <c r="M2881" s="1"/>
      <c r="N2881" s="1"/>
      <c r="O2881" s="1"/>
      <c r="P2881" s="40">
        <v>434.75593045786621</v>
      </c>
      <c r="Q2881" s="37" t="str">
        <f>IF(C2881="ForthPoint","ForthPoint",IF(D2881="Intercompany",_xlfn.XLOOKUP(E2881,'Dept Lookup'!B:B,'Dept Lookup'!A:A),Modified!D2881))</f>
        <v>CX</v>
      </c>
      <c r="R2881" t="str">
        <f t="shared" si="224"/>
        <v>American Chemical Society</v>
      </c>
      <c r="S2881" s="1" t="s">
        <v>707</v>
      </c>
      <c r="T2881">
        <f t="shared" si="225"/>
        <v>0</v>
      </c>
      <c r="U2881" s="25" t="str">
        <f>IF(K2881&gt;0,K2881,_xlfn.XLOOKUP(M2881,'Client Lookup'!L:L,'Client Lookup'!N:N))</f>
        <v>34862</v>
      </c>
      <c r="V2881" t="str">
        <f>_xlfn.XLOOKUP(_xlfn.NUMBERVALUE(U2881),'Project Lookup'!X:X,'Project Lookup'!B:B)</f>
        <v>Eloqua Enablement Support H2 2024</v>
      </c>
      <c r="X2881" t="str">
        <f t="shared" si="226"/>
        <v>330 American Chemical Society : 1338 Eloqua Enablement Support H2 2024</v>
      </c>
      <c r="Y2881" t="str">
        <f t="shared" si="227"/>
        <v>330 American Chemical Society</v>
      </c>
      <c r="Z2881" t="str">
        <f t="shared" si="228"/>
        <v>330 American Chemical Society</v>
      </c>
      <c r="AA2881" t="str">
        <f>_xlfn.XLOOKUP(Z2881,'Client Lookup'!A:A,'Client Lookup'!C:C)</f>
        <v>American Chemical Society</v>
      </c>
      <c r="AC2881" t="e">
        <f>_xlfn.XLOOKUP(K2881,'Results vs Forecast'!K:K,'Results vs Forecast'!K:K)</f>
        <v>#N/A</v>
      </c>
    </row>
    <row r="2882" spans="1:29" hidden="1">
      <c r="A2882" s="39"/>
      <c r="B2882" s="1" t="s">
        <v>700</v>
      </c>
      <c r="C2882" s="1" t="s">
        <v>1395</v>
      </c>
      <c r="D2882" s="1" t="s">
        <v>24</v>
      </c>
      <c r="E2882" s="1" t="s">
        <v>6732</v>
      </c>
      <c r="F2882" s="2">
        <v>45535</v>
      </c>
      <c r="G2882" s="2">
        <v>45505</v>
      </c>
      <c r="H2882" s="1" t="s">
        <v>7076</v>
      </c>
      <c r="I2882" s="1" t="s">
        <v>7077</v>
      </c>
      <c r="J2882" s="1" t="s">
        <v>6777</v>
      </c>
      <c r="K2882" s="1" t="s">
        <v>6778</v>
      </c>
      <c r="L2882" s="1" t="s">
        <v>6779</v>
      </c>
      <c r="M2882" s="1"/>
      <c r="N2882" s="1"/>
      <c r="O2882" s="1"/>
      <c r="P2882" s="40">
        <v>104.2049148</v>
      </c>
      <c r="Q2882" s="37" t="str">
        <f>IF(C2882="ForthPoint","ForthPoint",IF(D2882="Intercompany",_xlfn.XLOOKUP(E2882,'Dept Lookup'!B:B,'Dept Lookup'!A:A),Modified!D2882))</f>
        <v>CX</v>
      </c>
      <c r="R2882" t="str">
        <f t="shared" si="224"/>
        <v>CZ Verzekeringen</v>
      </c>
      <c r="S2882" s="1" t="s">
        <v>707</v>
      </c>
      <c r="T2882">
        <f t="shared" si="225"/>
        <v>0</v>
      </c>
      <c r="U2882" s="25" t="str">
        <f>IF(K2882&gt;0,K2882,_xlfn.XLOOKUP(M2882,'Client Lookup'!L:L,'Client Lookup'!N:N))</f>
        <v>23530</v>
      </c>
      <c r="V2882" t="str">
        <f>_xlfn.XLOOKUP(_xlfn.NUMBERVALUE(U2882),'Project Lookup'!X:X,'Project Lookup'!B:B)</f>
        <v>Migration Webforms</v>
      </c>
      <c r="X2882" t="str">
        <f t="shared" si="226"/>
        <v>340 CZ Verzekeringen : 910 Migration Webforms</v>
      </c>
      <c r="Y2882" t="str">
        <f t="shared" si="227"/>
        <v>340 CZ Verzekeringen</v>
      </c>
      <c r="Z2882" t="str">
        <f t="shared" si="228"/>
        <v>340 CZ Verzekeringen</v>
      </c>
      <c r="AA2882" t="str">
        <f>_xlfn.XLOOKUP(Z2882,'Client Lookup'!A:A,'Client Lookup'!C:C)</f>
        <v>CZ Verzekeringen</v>
      </c>
      <c r="AC2882" t="e">
        <f>_xlfn.XLOOKUP(K2882,'Results vs Forecast'!K:K,'Results vs Forecast'!K:K)</f>
        <v>#N/A</v>
      </c>
    </row>
    <row r="2883" spans="1:29" hidden="1">
      <c r="A2883" s="39"/>
      <c r="B2883" s="1" t="s">
        <v>700</v>
      </c>
      <c r="C2883" s="1" t="s">
        <v>1395</v>
      </c>
      <c r="D2883" s="1" t="s">
        <v>24</v>
      </c>
      <c r="E2883" s="1" t="s">
        <v>6732</v>
      </c>
      <c r="F2883" s="2">
        <v>45535</v>
      </c>
      <c r="G2883" s="2">
        <v>45505</v>
      </c>
      <c r="H2883" s="1" t="s">
        <v>7078</v>
      </c>
      <c r="I2883" s="1" t="s">
        <v>7079</v>
      </c>
      <c r="J2883" s="1" t="s">
        <v>6761</v>
      </c>
      <c r="K2883" s="1" t="s">
        <v>6762</v>
      </c>
      <c r="L2883" s="1" t="s">
        <v>6763</v>
      </c>
      <c r="M2883" s="1"/>
      <c r="N2883" s="1"/>
      <c r="O2883" s="1"/>
      <c r="P2883" s="40">
        <v>58.661882563200002</v>
      </c>
      <c r="Q2883" s="37" t="str">
        <f>IF(C2883="ForthPoint","ForthPoint",IF(D2883="Intercompany",_xlfn.XLOOKUP(E2883,'Dept Lookup'!B:B,'Dept Lookup'!A:A),Modified!D2883))</f>
        <v>CX</v>
      </c>
      <c r="R2883" t="str">
        <f t="shared" ref="R2883:R2946" si="229">AA2883</f>
        <v>Henkel AG &amp; Co. KGaA</v>
      </c>
      <c r="S2883" s="1" t="s">
        <v>707</v>
      </c>
      <c r="T2883">
        <f t="shared" ref="T2883:T2946" si="230">M2883</f>
        <v>0</v>
      </c>
      <c r="U2883" s="25" t="str">
        <f>IF(K2883&gt;0,K2883,_xlfn.XLOOKUP(M2883,'Client Lookup'!L:L,'Client Lookup'!N:N))</f>
        <v>16465</v>
      </c>
      <c r="V2883" t="str">
        <f>_xlfn.XLOOKUP(_xlfn.NUMBERVALUE(U2883),'Project Lookup'!X:X,'Project Lookup'!B:B)</f>
        <v>Henkel SmartWash Customer Engagement Consultancy</v>
      </c>
      <c r="X2883" t="str">
        <f t="shared" ref="X2883:X2946" si="231">IF(J2883="- No Entity -",M2883,J2883)</f>
        <v>379 Henkel AG &amp; Co. KGaA : 629 Henkel SmartWash Customer Engagement Consultancy</v>
      </c>
      <c r="Y2883" t="str">
        <f t="shared" ref="Y2883:Y2946" si="232">IFERROR(_xlfn.TEXTBEFORE(X2883," :"),X2883)</f>
        <v>379 Henkel AG &amp; Co. KGaA</v>
      </c>
      <c r="Z2883" t="str">
        <f t="shared" si="228"/>
        <v>379 Henkel AG &amp; Co. KGaA</v>
      </c>
      <c r="AA2883" t="str">
        <f>_xlfn.XLOOKUP(Z2883,'Client Lookup'!A:A,'Client Lookup'!C:C)</f>
        <v>Henkel AG &amp; Co. KGaA</v>
      </c>
      <c r="AC2883" t="e">
        <f>_xlfn.XLOOKUP(K2883,'Results vs Forecast'!K:K,'Results vs Forecast'!K:K)</f>
        <v>#N/A</v>
      </c>
    </row>
    <row r="2884" spans="1:29" hidden="1">
      <c r="A2884" s="39"/>
      <c r="B2884" s="1" t="s">
        <v>700</v>
      </c>
      <c r="C2884" s="1" t="s">
        <v>1395</v>
      </c>
      <c r="D2884" s="1" t="s">
        <v>24</v>
      </c>
      <c r="E2884" s="1" t="s">
        <v>6732</v>
      </c>
      <c r="F2884" s="2">
        <v>45535</v>
      </c>
      <c r="G2884" s="2">
        <v>45505</v>
      </c>
      <c r="H2884" s="1" t="s">
        <v>7080</v>
      </c>
      <c r="I2884" s="1" t="s">
        <v>7081</v>
      </c>
      <c r="J2884" s="1" t="s">
        <v>6797</v>
      </c>
      <c r="K2884" s="1" t="s">
        <v>6798</v>
      </c>
      <c r="L2884" s="1" t="s">
        <v>6799</v>
      </c>
      <c r="M2884" s="1"/>
      <c r="N2884" s="1"/>
      <c r="O2884" s="1"/>
      <c r="P2884" s="40">
        <v>833.63931839999998</v>
      </c>
      <c r="Q2884" s="37" t="str">
        <f>IF(C2884="ForthPoint","ForthPoint",IF(D2884="Intercompany",_xlfn.XLOOKUP(E2884,'Dept Lookup'!B:B,'Dept Lookup'!A:A),Modified!D2884))</f>
        <v>CX</v>
      </c>
      <c r="R2884" t="str">
        <f t="shared" si="229"/>
        <v>CZ Verzekeringen</v>
      </c>
      <c r="S2884" s="1" t="s">
        <v>707</v>
      </c>
      <c r="T2884">
        <f t="shared" si="230"/>
        <v>0</v>
      </c>
      <c r="U2884" s="25" t="str">
        <f>IF(K2884&gt;0,K2884,_xlfn.XLOOKUP(M2884,'Client Lookup'!L:L,'Client Lookup'!N:N))</f>
        <v>20491</v>
      </c>
      <c r="V2884" t="str">
        <f>_xlfn.XLOOKUP(_xlfn.NUMBERVALUE(U2884),'Project Lookup'!X:X,'Project Lookup'!B:B)</f>
        <v>Dedicated Marketing Automation Support</v>
      </c>
      <c r="X2884" t="str">
        <f t="shared" si="231"/>
        <v>340 CZ Verzekeringen : 795 Dedicated Marketing Automation Support</v>
      </c>
      <c r="Y2884" t="str">
        <f t="shared" si="232"/>
        <v>340 CZ Verzekeringen</v>
      </c>
      <c r="Z2884" t="str">
        <f t="shared" si="228"/>
        <v>340 CZ Verzekeringen</v>
      </c>
      <c r="AA2884" t="str">
        <f>_xlfn.XLOOKUP(Z2884,'Client Lookup'!A:A,'Client Lookup'!C:C)</f>
        <v>CZ Verzekeringen</v>
      </c>
      <c r="AC2884" t="e">
        <f>_xlfn.XLOOKUP(K2884,'Results vs Forecast'!K:K,'Results vs Forecast'!K:K)</f>
        <v>#N/A</v>
      </c>
    </row>
    <row r="2885" spans="1:29" hidden="1">
      <c r="A2885" s="39"/>
      <c r="B2885" s="1" t="s">
        <v>700</v>
      </c>
      <c r="C2885" s="1" t="s">
        <v>1383</v>
      </c>
      <c r="D2885" s="1" t="s">
        <v>24</v>
      </c>
      <c r="E2885" s="1" t="s">
        <v>6732</v>
      </c>
      <c r="F2885" s="2">
        <v>45535</v>
      </c>
      <c r="G2885" s="2">
        <v>45505</v>
      </c>
      <c r="H2885" s="1" t="s">
        <v>7082</v>
      </c>
      <c r="I2885" s="1" t="s">
        <v>7083</v>
      </c>
      <c r="J2885" s="1" t="s">
        <v>6768</v>
      </c>
      <c r="K2885" s="1" t="s">
        <v>6769</v>
      </c>
      <c r="L2885" s="1" t="s">
        <v>6770</v>
      </c>
      <c r="M2885" s="1"/>
      <c r="N2885" s="1"/>
      <c r="O2885" s="1"/>
      <c r="P2885" s="40">
        <v>133.39382522060757</v>
      </c>
      <c r="Q2885" s="37" t="str">
        <f>IF(C2885="ForthPoint","ForthPoint",IF(D2885="Intercompany",_xlfn.XLOOKUP(E2885,'Dept Lookup'!B:B,'Dept Lookup'!A:A),Modified!D2885))</f>
        <v>CX</v>
      </c>
      <c r="R2885" t="str">
        <f t="shared" si="229"/>
        <v>American Chemical Society</v>
      </c>
      <c r="S2885" s="1" t="s">
        <v>707</v>
      </c>
      <c r="T2885">
        <f t="shared" si="230"/>
        <v>0</v>
      </c>
      <c r="U2885" s="25" t="str">
        <f>IF(K2885&gt;0,K2885,_xlfn.XLOOKUP(M2885,'Client Lookup'!L:L,'Client Lookup'!N:N))</f>
        <v>34862</v>
      </c>
      <c r="V2885" t="str">
        <f>_xlfn.XLOOKUP(_xlfn.NUMBERVALUE(U2885),'Project Lookup'!X:X,'Project Lookup'!B:B)</f>
        <v>Eloqua Enablement Support H2 2024</v>
      </c>
      <c r="X2885" t="str">
        <f t="shared" si="231"/>
        <v>330 American Chemical Society : 1338 Eloqua Enablement Support H2 2024</v>
      </c>
      <c r="Y2885" t="str">
        <f t="shared" si="232"/>
        <v>330 American Chemical Society</v>
      </c>
      <c r="Z2885" t="str">
        <f t="shared" si="228"/>
        <v>330 American Chemical Society</v>
      </c>
      <c r="AA2885" t="str">
        <f>_xlfn.XLOOKUP(Z2885,'Client Lookup'!A:A,'Client Lookup'!C:C)</f>
        <v>American Chemical Society</v>
      </c>
      <c r="AC2885" t="e">
        <f>_xlfn.XLOOKUP(K2885,'Results vs Forecast'!K:K,'Results vs Forecast'!K:K)</f>
        <v>#N/A</v>
      </c>
    </row>
    <row r="2886" spans="1:29" hidden="1">
      <c r="A2886" s="39"/>
      <c r="B2886" s="1" t="s">
        <v>700</v>
      </c>
      <c r="C2886" s="1" t="s">
        <v>1395</v>
      </c>
      <c r="D2886" s="1" t="s">
        <v>24</v>
      </c>
      <c r="E2886" s="1" t="s">
        <v>6732</v>
      </c>
      <c r="F2886" s="2">
        <v>45535</v>
      </c>
      <c r="G2886" s="2">
        <v>45505</v>
      </c>
      <c r="H2886" s="1" t="s">
        <v>7084</v>
      </c>
      <c r="I2886" s="1" t="s">
        <v>7085</v>
      </c>
      <c r="J2886" s="1" t="s">
        <v>6744</v>
      </c>
      <c r="K2886" s="1" t="s">
        <v>6745</v>
      </c>
      <c r="L2886" s="1" t="s">
        <v>6746</v>
      </c>
      <c r="M2886" s="1"/>
      <c r="N2886" s="1"/>
      <c r="O2886" s="1"/>
      <c r="P2886" s="40">
        <v>60.329161200000001</v>
      </c>
      <c r="Q2886" s="37" t="str">
        <f>IF(C2886="ForthPoint","ForthPoint",IF(D2886="Intercompany",_xlfn.XLOOKUP(E2886,'Dept Lookup'!B:B,'Dept Lookup'!A:A),Modified!D2886))</f>
        <v>CX</v>
      </c>
      <c r="R2886" t="str">
        <f t="shared" si="229"/>
        <v>KYOCERA Document Solutions Europe B.V.</v>
      </c>
      <c r="S2886" s="1" t="s">
        <v>707</v>
      </c>
      <c r="T2886">
        <f t="shared" si="230"/>
        <v>0</v>
      </c>
      <c r="U2886" s="25" t="str">
        <f>IF(K2886&gt;0,K2886,_xlfn.XLOOKUP(M2886,'Client Lookup'!L:L,'Client Lookup'!N:N))</f>
        <v>20698</v>
      </c>
      <c r="V2886" t="str">
        <f>_xlfn.XLOOKUP(_xlfn.NUMBERVALUE(U2886),'Project Lookup'!X:X,'Project Lookup'!B:B)</f>
        <v>Sales Toolkit Development &amp; Support</v>
      </c>
      <c r="X2886" t="str">
        <f t="shared" si="231"/>
        <v>346 KYOCERA Document Solutions Europe B.V. : 799 Sales Toolkit Development &amp; Support</v>
      </c>
      <c r="Y2886" t="str">
        <f t="shared" si="232"/>
        <v>346 KYOCERA Document Solutions Europe B.V.</v>
      </c>
      <c r="Z2886" t="str">
        <f t="shared" si="228"/>
        <v>346 KYOCERA Document Solutions Europe B.V.</v>
      </c>
      <c r="AA2886" t="str">
        <f>_xlfn.XLOOKUP(Z2886,'Client Lookup'!A:A,'Client Lookup'!C:C)</f>
        <v>KYOCERA Document Solutions Europe B.V.</v>
      </c>
      <c r="AC2886" t="e">
        <f>_xlfn.XLOOKUP(K2886,'Results vs Forecast'!K:K,'Results vs Forecast'!K:K)</f>
        <v>#N/A</v>
      </c>
    </row>
    <row r="2887" spans="1:29" hidden="1">
      <c r="A2887" s="39"/>
      <c r="B2887" s="1" t="s">
        <v>700</v>
      </c>
      <c r="C2887" s="1" t="s">
        <v>1395</v>
      </c>
      <c r="D2887" s="1" t="s">
        <v>24</v>
      </c>
      <c r="E2887" s="1" t="s">
        <v>6732</v>
      </c>
      <c r="F2887" s="2">
        <v>45535</v>
      </c>
      <c r="G2887" s="2">
        <v>45505</v>
      </c>
      <c r="H2887" s="1" t="s">
        <v>7086</v>
      </c>
      <c r="I2887" s="1" t="s">
        <v>7087</v>
      </c>
      <c r="J2887" s="1" t="s">
        <v>6744</v>
      </c>
      <c r="K2887" s="1" t="s">
        <v>6745</v>
      </c>
      <c r="L2887" s="1" t="s">
        <v>6746</v>
      </c>
      <c r="M2887" s="1"/>
      <c r="N2887" s="1"/>
      <c r="O2887" s="1"/>
      <c r="P2887" s="40">
        <v>241.31664480000001</v>
      </c>
      <c r="Q2887" s="37" t="str">
        <f>IF(C2887="ForthPoint","ForthPoint",IF(D2887="Intercompany",_xlfn.XLOOKUP(E2887,'Dept Lookup'!B:B,'Dept Lookup'!A:A),Modified!D2887))</f>
        <v>CX</v>
      </c>
      <c r="R2887" t="str">
        <f t="shared" si="229"/>
        <v>KYOCERA Document Solutions Europe B.V.</v>
      </c>
      <c r="S2887" s="1" t="s">
        <v>707</v>
      </c>
      <c r="T2887">
        <f t="shared" si="230"/>
        <v>0</v>
      </c>
      <c r="U2887" s="25" t="str">
        <f>IF(K2887&gt;0,K2887,_xlfn.XLOOKUP(M2887,'Client Lookup'!L:L,'Client Lookup'!N:N))</f>
        <v>20698</v>
      </c>
      <c r="V2887" t="str">
        <f>_xlfn.XLOOKUP(_xlfn.NUMBERVALUE(U2887),'Project Lookup'!X:X,'Project Lookup'!B:B)</f>
        <v>Sales Toolkit Development &amp; Support</v>
      </c>
      <c r="X2887" t="str">
        <f t="shared" si="231"/>
        <v>346 KYOCERA Document Solutions Europe B.V. : 799 Sales Toolkit Development &amp; Support</v>
      </c>
      <c r="Y2887" t="str">
        <f t="shared" si="232"/>
        <v>346 KYOCERA Document Solutions Europe B.V.</v>
      </c>
      <c r="Z2887" t="str">
        <f t="shared" si="228"/>
        <v>346 KYOCERA Document Solutions Europe B.V.</v>
      </c>
      <c r="AA2887" t="str">
        <f>_xlfn.XLOOKUP(Z2887,'Client Lookup'!A:A,'Client Lookup'!C:C)</f>
        <v>KYOCERA Document Solutions Europe B.V.</v>
      </c>
      <c r="AC2887" t="e">
        <f>_xlfn.XLOOKUP(K2887,'Results vs Forecast'!K:K,'Results vs Forecast'!K:K)</f>
        <v>#N/A</v>
      </c>
    </row>
    <row r="2888" spans="1:29" hidden="1">
      <c r="A2888" s="39"/>
      <c r="B2888" s="1" t="s">
        <v>700</v>
      </c>
      <c r="C2888" s="1" t="s">
        <v>1383</v>
      </c>
      <c r="D2888" s="1" t="s">
        <v>24</v>
      </c>
      <c r="E2888" s="1" t="s">
        <v>6732</v>
      </c>
      <c r="F2888" s="2">
        <v>45535</v>
      </c>
      <c r="G2888" s="2">
        <v>45505</v>
      </c>
      <c r="H2888" s="1" t="s">
        <v>7088</v>
      </c>
      <c r="I2888" s="1" t="s">
        <v>7089</v>
      </c>
      <c r="J2888" s="1" t="s">
        <v>6735</v>
      </c>
      <c r="K2888" s="1" t="s">
        <v>6736</v>
      </c>
      <c r="L2888" s="1" t="s">
        <v>6737</v>
      </c>
      <c r="M2888" s="1"/>
      <c r="N2888" s="1"/>
      <c r="O2888" s="1"/>
      <c r="P2888" s="40">
        <v>167.3585241534563</v>
      </c>
      <c r="Q2888" s="37" t="str">
        <f>IF(C2888="ForthPoint","ForthPoint",IF(D2888="Intercompany",_xlfn.XLOOKUP(E2888,'Dept Lookup'!B:B,'Dept Lookup'!A:A),Modified!D2888))</f>
        <v>CX</v>
      </c>
      <c r="R2888" t="str">
        <f t="shared" si="229"/>
        <v>Just Retirement Services Ltd</v>
      </c>
      <c r="S2888" s="1" t="s">
        <v>707</v>
      </c>
      <c r="T2888">
        <f t="shared" si="230"/>
        <v>0</v>
      </c>
      <c r="U2888" s="25" t="str">
        <f>IF(K2888&gt;0,K2888,_xlfn.XLOOKUP(M2888,'Client Lookup'!L:L,'Client Lookup'!N:N))</f>
        <v>24052</v>
      </c>
      <c r="V2888" t="str">
        <f>_xlfn.XLOOKUP(_xlfn.NUMBERVALUE(U2888),'Project Lookup'!X:X,'Project Lookup'!B:B)</f>
        <v>Technical Support Services 24</v>
      </c>
      <c r="X2888" t="str">
        <f t="shared" si="231"/>
        <v>333 Just Retirement Services Ltd : 920 Technical Support Services 24</v>
      </c>
      <c r="Y2888" t="str">
        <f t="shared" si="232"/>
        <v>333 Just Retirement Services Ltd</v>
      </c>
      <c r="Z2888" t="str">
        <f t="shared" si="228"/>
        <v>333 Just Retirement Services Ltd</v>
      </c>
      <c r="AA2888" t="str">
        <f>_xlfn.XLOOKUP(Z2888,'Client Lookup'!A:A,'Client Lookup'!C:C)</f>
        <v>Just Retirement Services Ltd</v>
      </c>
      <c r="AC2888" t="e">
        <f>_xlfn.XLOOKUP(K2888,'Results vs Forecast'!K:K,'Results vs Forecast'!K:K)</f>
        <v>#N/A</v>
      </c>
    </row>
    <row r="2889" spans="1:29" hidden="1">
      <c r="A2889" s="39"/>
      <c r="B2889" s="1" t="s">
        <v>700</v>
      </c>
      <c r="C2889" s="1" t="s">
        <v>1395</v>
      </c>
      <c r="D2889" s="1" t="s">
        <v>24</v>
      </c>
      <c r="E2889" s="1" t="s">
        <v>6732</v>
      </c>
      <c r="F2889" s="2">
        <v>45535</v>
      </c>
      <c r="G2889" s="2">
        <v>45505</v>
      </c>
      <c r="H2889" s="1" t="s">
        <v>7090</v>
      </c>
      <c r="I2889" s="1" t="s">
        <v>7091</v>
      </c>
      <c r="J2889" s="1" t="s">
        <v>6761</v>
      </c>
      <c r="K2889" s="1" t="s">
        <v>6762</v>
      </c>
      <c r="L2889" s="1" t="s">
        <v>6763</v>
      </c>
      <c r="M2889" s="1"/>
      <c r="N2889" s="1"/>
      <c r="O2889" s="1"/>
      <c r="P2889" s="40">
        <v>459.05007203999998</v>
      </c>
      <c r="Q2889" s="37" t="str">
        <f>IF(C2889="ForthPoint","ForthPoint",IF(D2889="Intercompany",_xlfn.XLOOKUP(E2889,'Dept Lookup'!B:B,'Dept Lookup'!A:A),Modified!D2889))</f>
        <v>CX</v>
      </c>
      <c r="R2889" t="str">
        <f t="shared" si="229"/>
        <v>Henkel AG &amp; Co. KGaA</v>
      </c>
      <c r="S2889" s="1" t="s">
        <v>707</v>
      </c>
      <c r="T2889">
        <f t="shared" si="230"/>
        <v>0</v>
      </c>
      <c r="U2889" s="25" t="str">
        <f>IF(K2889&gt;0,K2889,_xlfn.XLOOKUP(M2889,'Client Lookup'!L:L,'Client Lookup'!N:N))</f>
        <v>16465</v>
      </c>
      <c r="V2889" t="str">
        <f>_xlfn.XLOOKUP(_xlfn.NUMBERVALUE(U2889),'Project Lookup'!X:X,'Project Lookup'!B:B)</f>
        <v>Henkel SmartWash Customer Engagement Consultancy</v>
      </c>
      <c r="X2889" t="str">
        <f t="shared" si="231"/>
        <v>379 Henkel AG &amp; Co. KGaA : 629 Henkel SmartWash Customer Engagement Consultancy</v>
      </c>
      <c r="Y2889" t="str">
        <f t="shared" si="232"/>
        <v>379 Henkel AG &amp; Co. KGaA</v>
      </c>
      <c r="Z2889" t="str">
        <f t="shared" si="228"/>
        <v>379 Henkel AG &amp; Co. KGaA</v>
      </c>
      <c r="AA2889" t="str">
        <f>_xlfn.XLOOKUP(Z2889,'Client Lookup'!A:A,'Client Lookup'!C:C)</f>
        <v>Henkel AG &amp; Co. KGaA</v>
      </c>
      <c r="AC2889" t="e">
        <f>_xlfn.XLOOKUP(K2889,'Results vs Forecast'!K:K,'Results vs Forecast'!K:K)</f>
        <v>#N/A</v>
      </c>
    </row>
    <row r="2890" spans="1:29" hidden="1">
      <c r="A2890" s="39"/>
      <c r="B2890" s="1" t="s">
        <v>700</v>
      </c>
      <c r="C2890" s="1" t="s">
        <v>1383</v>
      </c>
      <c r="D2890" s="1" t="s">
        <v>24</v>
      </c>
      <c r="E2890" s="1" t="s">
        <v>6732</v>
      </c>
      <c r="F2890" s="2">
        <v>45535</v>
      </c>
      <c r="G2890" s="2">
        <v>45505</v>
      </c>
      <c r="H2890" s="1" t="s">
        <v>7092</v>
      </c>
      <c r="I2890" s="1" t="s">
        <v>7093</v>
      </c>
      <c r="J2890" s="1" t="s">
        <v>6768</v>
      </c>
      <c r="K2890" s="1" t="s">
        <v>6769</v>
      </c>
      <c r="L2890" s="1" t="s">
        <v>6770</v>
      </c>
      <c r="M2890" s="1"/>
      <c r="N2890" s="1"/>
      <c r="O2890" s="1"/>
      <c r="P2890" s="40">
        <v>133.39382522060757</v>
      </c>
      <c r="Q2890" s="37" t="str">
        <f>IF(C2890="ForthPoint","ForthPoint",IF(D2890="Intercompany",_xlfn.XLOOKUP(E2890,'Dept Lookup'!B:B,'Dept Lookup'!A:A),Modified!D2890))</f>
        <v>CX</v>
      </c>
      <c r="R2890" t="str">
        <f t="shared" si="229"/>
        <v>American Chemical Society</v>
      </c>
      <c r="S2890" s="1" t="s">
        <v>707</v>
      </c>
      <c r="T2890">
        <f t="shared" si="230"/>
        <v>0</v>
      </c>
      <c r="U2890" s="25" t="str">
        <f>IF(K2890&gt;0,K2890,_xlfn.XLOOKUP(M2890,'Client Lookup'!L:L,'Client Lookup'!N:N))</f>
        <v>34862</v>
      </c>
      <c r="V2890" t="str">
        <f>_xlfn.XLOOKUP(_xlfn.NUMBERVALUE(U2890),'Project Lookup'!X:X,'Project Lookup'!B:B)</f>
        <v>Eloqua Enablement Support H2 2024</v>
      </c>
      <c r="X2890" t="str">
        <f t="shared" si="231"/>
        <v>330 American Chemical Society : 1338 Eloqua Enablement Support H2 2024</v>
      </c>
      <c r="Y2890" t="str">
        <f t="shared" si="232"/>
        <v>330 American Chemical Society</v>
      </c>
      <c r="Z2890" t="str">
        <f t="shared" si="228"/>
        <v>330 American Chemical Society</v>
      </c>
      <c r="AA2890" t="str">
        <f>_xlfn.XLOOKUP(Z2890,'Client Lookup'!A:A,'Client Lookup'!C:C)</f>
        <v>American Chemical Society</v>
      </c>
      <c r="AC2890" t="e">
        <f>_xlfn.XLOOKUP(K2890,'Results vs Forecast'!K:K,'Results vs Forecast'!K:K)</f>
        <v>#N/A</v>
      </c>
    </row>
    <row r="2891" spans="1:29" hidden="1">
      <c r="A2891" s="39"/>
      <c r="B2891" s="1" t="s">
        <v>700</v>
      </c>
      <c r="C2891" s="1" t="s">
        <v>1383</v>
      </c>
      <c r="D2891" s="1" t="s">
        <v>24</v>
      </c>
      <c r="E2891" s="1" t="s">
        <v>6732</v>
      </c>
      <c r="F2891" s="2">
        <v>45535</v>
      </c>
      <c r="G2891" s="2">
        <v>45505</v>
      </c>
      <c r="H2891" s="1" t="s">
        <v>7094</v>
      </c>
      <c r="I2891" s="1" t="s">
        <v>7095</v>
      </c>
      <c r="J2891" s="1" t="s">
        <v>6768</v>
      </c>
      <c r="K2891" s="1" t="s">
        <v>6769</v>
      </c>
      <c r="L2891" s="1" t="s">
        <v>6770</v>
      </c>
      <c r="M2891" s="1"/>
      <c r="N2891" s="1"/>
      <c r="O2891" s="1"/>
      <c r="P2891" s="40">
        <v>54.346112998358798</v>
      </c>
      <c r="Q2891" s="37" t="str">
        <f>IF(C2891="ForthPoint","ForthPoint",IF(D2891="Intercompany",_xlfn.XLOOKUP(E2891,'Dept Lookup'!B:B,'Dept Lookup'!A:A),Modified!D2891))</f>
        <v>CX</v>
      </c>
      <c r="R2891" t="str">
        <f t="shared" si="229"/>
        <v>American Chemical Society</v>
      </c>
      <c r="S2891" s="1" t="s">
        <v>707</v>
      </c>
      <c r="T2891">
        <f t="shared" si="230"/>
        <v>0</v>
      </c>
      <c r="U2891" s="25" t="str">
        <f>IF(K2891&gt;0,K2891,_xlfn.XLOOKUP(M2891,'Client Lookup'!L:L,'Client Lookup'!N:N))</f>
        <v>34862</v>
      </c>
      <c r="V2891" t="str">
        <f>_xlfn.XLOOKUP(_xlfn.NUMBERVALUE(U2891),'Project Lookup'!X:X,'Project Lookup'!B:B)</f>
        <v>Eloqua Enablement Support H2 2024</v>
      </c>
      <c r="X2891" t="str">
        <f t="shared" si="231"/>
        <v>330 American Chemical Society : 1338 Eloqua Enablement Support H2 2024</v>
      </c>
      <c r="Y2891" t="str">
        <f t="shared" si="232"/>
        <v>330 American Chemical Society</v>
      </c>
      <c r="Z2891" t="str">
        <f t="shared" si="228"/>
        <v>330 American Chemical Society</v>
      </c>
      <c r="AA2891" t="str">
        <f>_xlfn.XLOOKUP(Z2891,'Client Lookup'!A:A,'Client Lookup'!C:C)</f>
        <v>American Chemical Society</v>
      </c>
      <c r="AC2891" t="e">
        <f>_xlfn.XLOOKUP(K2891,'Results vs Forecast'!K:K,'Results vs Forecast'!K:K)</f>
        <v>#N/A</v>
      </c>
    </row>
    <row r="2892" spans="1:29" hidden="1">
      <c r="A2892" s="39"/>
      <c r="B2892" s="1" t="s">
        <v>700</v>
      </c>
      <c r="C2892" s="1" t="s">
        <v>1383</v>
      </c>
      <c r="D2892" s="1" t="s">
        <v>24</v>
      </c>
      <c r="E2892" s="1" t="s">
        <v>6732</v>
      </c>
      <c r="F2892" s="2">
        <v>45535</v>
      </c>
      <c r="G2892" s="2">
        <v>45505</v>
      </c>
      <c r="H2892" s="1" t="s">
        <v>7096</v>
      </c>
      <c r="I2892" s="1" t="s">
        <v>7097</v>
      </c>
      <c r="J2892" s="1" t="s">
        <v>6754</v>
      </c>
      <c r="K2892" s="1" t="s">
        <v>6755</v>
      </c>
      <c r="L2892" s="1" t="s">
        <v>6756</v>
      </c>
      <c r="M2892" s="1"/>
      <c r="N2892" s="1"/>
      <c r="O2892" s="1"/>
      <c r="P2892" s="40">
        <v>181.62940605801461</v>
      </c>
      <c r="Q2892" s="37" t="str">
        <f>IF(C2892="ForthPoint","ForthPoint",IF(D2892="Intercompany",_xlfn.XLOOKUP(E2892,'Dept Lookup'!B:B,'Dept Lookup'!A:A),Modified!D2892))</f>
        <v>CX</v>
      </c>
      <c r="R2892" t="str">
        <f t="shared" si="229"/>
        <v>Belmond Management Limited</v>
      </c>
      <c r="S2892" s="1" t="s">
        <v>707</v>
      </c>
      <c r="T2892">
        <f t="shared" si="230"/>
        <v>0</v>
      </c>
      <c r="U2892" s="25" t="str">
        <f>IF(K2892&gt;0,K2892,_xlfn.XLOOKUP(M2892,'Client Lookup'!L:L,'Client Lookup'!N:N))</f>
        <v>25431</v>
      </c>
      <c r="V2892" t="str">
        <f>_xlfn.XLOOKUP(_xlfn.NUMBERVALUE(U2892),'Project Lookup'!X:X,'Project Lookup'!B:B)</f>
        <v>Responsys Support 2024</v>
      </c>
      <c r="X2892" t="str">
        <f t="shared" si="231"/>
        <v>329 Belmond Management Limited : 1003 Responsys Support 2024</v>
      </c>
      <c r="Y2892" t="str">
        <f t="shared" si="232"/>
        <v>329 Belmond Management Limited</v>
      </c>
      <c r="Z2892" t="str">
        <f t="shared" si="228"/>
        <v>329 Belmond Management Limited</v>
      </c>
      <c r="AA2892" t="str">
        <f>_xlfn.XLOOKUP(Z2892,'Client Lookup'!A:A,'Client Lookup'!C:C)</f>
        <v>Belmond Management Limited</v>
      </c>
      <c r="AC2892" t="e">
        <f>_xlfn.XLOOKUP(K2892,'Results vs Forecast'!K:K,'Results vs Forecast'!K:K)</f>
        <v>#N/A</v>
      </c>
    </row>
    <row r="2893" spans="1:29" hidden="1">
      <c r="A2893" s="39"/>
      <c r="B2893" s="1" t="s">
        <v>700</v>
      </c>
      <c r="C2893" s="1" t="s">
        <v>1395</v>
      </c>
      <c r="D2893" s="1" t="s">
        <v>24</v>
      </c>
      <c r="E2893" s="1" t="s">
        <v>6732</v>
      </c>
      <c r="F2893" s="2">
        <v>45535</v>
      </c>
      <c r="G2893" s="2">
        <v>45505</v>
      </c>
      <c r="H2893" s="1" t="s">
        <v>7098</v>
      </c>
      <c r="I2893" s="1" t="s">
        <v>7099</v>
      </c>
      <c r="J2893" s="1" t="s">
        <v>6761</v>
      </c>
      <c r="K2893" s="1" t="s">
        <v>6762</v>
      </c>
      <c r="L2893" s="1" t="s">
        <v>6763</v>
      </c>
      <c r="M2893" s="1"/>
      <c r="N2893" s="1"/>
      <c r="O2893" s="1"/>
      <c r="P2893" s="40">
        <v>255.02781780000001</v>
      </c>
      <c r="Q2893" s="37" t="str">
        <f>IF(C2893="ForthPoint","ForthPoint",IF(D2893="Intercompany",_xlfn.XLOOKUP(E2893,'Dept Lookup'!B:B,'Dept Lookup'!A:A),Modified!D2893))</f>
        <v>CX</v>
      </c>
      <c r="R2893" t="str">
        <f t="shared" si="229"/>
        <v>Henkel AG &amp; Co. KGaA</v>
      </c>
      <c r="S2893" s="1" t="s">
        <v>707</v>
      </c>
      <c r="T2893">
        <f t="shared" si="230"/>
        <v>0</v>
      </c>
      <c r="U2893" s="25" t="str">
        <f>IF(K2893&gt;0,K2893,_xlfn.XLOOKUP(M2893,'Client Lookup'!L:L,'Client Lookup'!N:N))</f>
        <v>16465</v>
      </c>
      <c r="V2893" t="str">
        <f>_xlfn.XLOOKUP(_xlfn.NUMBERVALUE(U2893),'Project Lookup'!X:X,'Project Lookup'!B:B)</f>
        <v>Henkel SmartWash Customer Engagement Consultancy</v>
      </c>
      <c r="X2893" t="str">
        <f t="shared" si="231"/>
        <v>379 Henkel AG &amp; Co. KGaA : 629 Henkel SmartWash Customer Engagement Consultancy</v>
      </c>
      <c r="Y2893" t="str">
        <f t="shared" si="232"/>
        <v>379 Henkel AG &amp; Co. KGaA</v>
      </c>
      <c r="Z2893" t="str">
        <f t="shared" si="228"/>
        <v>379 Henkel AG &amp; Co. KGaA</v>
      </c>
      <c r="AA2893" t="str">
        <f>_xlfn.XLOOKUP(Z2893,'Client Lookup'!A:A,'Client Lookup'!C:C)</f>
        <v>Henkel AG &amp; Co. KGaA</v>
      </c>
      <c r="AC2893" t="e">
        <f>_xlfn.XLOOKUP(K2893,'Results vs Forecast'!K:K,'Results vs Forecast'!K:K)</f>
        <v>#N/A</v>
      </c>
    </row>
    <row r="2894" spans="1:29" hidden="1">
      <c r="A2894" s="39"/>
      <c r="B2894" s="1" t="s">
        <v>700</v>
      </c>
      <c r="C2894" s="1" t="s">
        <v>1395</v>
      </c>
      <c r="D2894" s="1" t="s">
        <v>24</v>
      </c>
      <c r="E2894" s="1" t="s">
        <v>6732</v>
      </c>
      <c r="F2894" s="2">
        <v>45535</v>
      </c>
      <c r="G2894" s="2">
        <v>45505</v>
      </c>
      <c r="H2894" s="1" t="s">
        <v>7100</v>
      </c>
      <c r="I2894" s="1" t="s">
        <v>7101</v>
      </c>
      <c r="J2894" s="1" t="s">
        <v>6761</v>
      </c>
      <c r="K2894" s="1" t="s">
        <v>6762</v>
      </c>
      <c r="L2894" s="1" t="s">
        <v>6763</v>
      </c>
      <c r="M2894" s="1"/>
      <c r="N2894" s="1"/>
      <c r="O2894" s="1"/>
      <c r="P2894" s="40">
        <v>234.62559237599999</v>
      </c>
      <c r="Q2894" s="37" t="str">
        <f>IF(C2894="ForthPoint","ForthPoint",IF(D2894="Intercompany",_xlfn.XLOOKUP(E2894,'Dept Lookup'!B:B,'Dept Lookup'!A:A),Modified!D2894))</f>
        <v>CX</v>
      </c>
      <c r="R2894" t="str">
        <f t="shared" si="229"/>
        <v>Henkel AG &amp; Co. KGaA</v>
      </c>
      <c r="S2894" s="1" t="s">
        <v>707</v>
      </c>
      <c r="T2894">
        <f t="shared" si="230"/>
        <v>0</v>
      </c>
      <c r="U2894" s="25" t="str">
        <f>IF(K2894&gt;0,K2894,_xlfn.XLOOKUP(M2894,'Client Lookup'!L:L,'Client Lookup'!N:N))</f>
        <v>16465</v>
      </c>
      <c r="V2894" t="str">
        <f>_xlfn.XLOOKUP(_xlfn.NUMBERVALUE(U2894),'Project Lookup'!X:X,'Project Lookup'!B:B)</f>
        <v>Henkel SmartWash Customer Engagement Consultancy</v>
      </c>
      <c r="X2894" t="str">
        <f t="shared" si="231"/>
        <v>379 Henkel AG &amp; Co. KGaA : 629 Henkel SmartWash Customer Engagement Consultancy</v>
      </c>
      <c r="Y2894" t="str">
        <f t="shared" si="232"/>
        <v>379 Henkel AG &amp; Co. KGaA</v>
      </c>
      <c r="Z2894" t="str">
        <f t="shared" si="228"/>
        <v>379 Henkel AG &amp; Co. KGaA</v>
      </c>
      <c r="AA2894" t="str">
        <f>_xlfn.XLOOKUP(Z2894,'Client Lookup'!A:A,'Client Lookup'!C:C)</f>
        <v>Henkel AG &amp; Co. KGaA</v>
      </c>
      <c r="AC2894" t="e">
        <f>_xlfn.XLOOKUP(K2894,'Results vs Forecast'!K:K,'Results vs Forecast'!K:K)</f>
        <v>#N/A</v>
      </c>
    </row>
    <row r="2895" spans="1:29" hidden="1">
      <c r="A2895" s="39"/>
      <c r="B2895" s="1" t="s">
        <v>700</v>
      </c>
      <c r="C2895" s="1" t="s">
        <v>1383</v>
      </c>
      <c r="D2895" s="1" t="s">
        <v>24</v>
      </c>
      <c r="E2895" s="1" t="s">
        <v>6732</v>
      </c>
      <c r="F2895" s="2">
        <v>45535</v>
      </c>
      <c r="G2895" s="2">
        <v>45505</v>
      </c>
      <c r="H2895" s="1" t="s">
        <v>7102</v>
      </c>
      <c r="I2895" s="1" t="s">
        <v>7103</v>
      </c>
      <c r="J2895" s="1" t="s">
        <v>6754</v>
      </c>
      <c r="K2895" s="1" t="s">
        <v>6755</v>
      </c>
      <c r="L2895" s="1" t="s">
        <v>6756</v>
      </c>
      <c r="M2895" s="1"/>
      <c r="N2895" s="1"/>
      <c r="O2895" s="1"/>
      <c r="P2895" s="40">
        <v>181.62940605801461</v>
      </c>
      <c r="Q2895" s="37" t="str">
        <f>IF(C2895="ForthPoint","ForthPoint",IF(D2895="Intercompany",_xlfn.XLOOKUP(E2895,'Dept Lookup'!B:B,'Dept Lookup'!A:A),Modified!D2895))</f>
        <v>CX</v>
      </c>
      <c r="R2895" t="str">
        <f t="shared" si="229"/>
        <v>Belmond Management Limited</v>
      </c>
      <c r="S2895" s="1" t="s">
        <v>707</v>
      </c>
      <c r="T2895">
        <f t="shared" si="230"/>
        <v>0</v>
      </c>
      <c r="U2895" s="25" t="str">
        <f>IF(K2895&gt;0,K2895,_xlfn.XLOOKUP(M2895,'Client Lookup'!L:L,'Client Lookup'!N:N))</f>
        <v>25431</v>
      </c>
      <c r="V2895" t="str">
        <f>_xlfn.XLOOKUP(_xlfn.NUMBERVALUE(U2895),'Project Lookup'!X:X,'Project Lookup'!B:B)</f>
        <v>Responsys Support 2024</v>
      </c>
      <c r="X2895" t="str">
        <f t="shared" si="231"/>
        <v>329 Belmond Management Limited : 1003 Responsys Support 2024</v>
      </c>
      <c r="Y2895" t="str">
        <f t="shared" si="232"/>
        <v>329 Belmond Management Limited</v>
      </c>
      <c r="Z2895" t="str">
        <f t="shared" si="228"/>
        <v>329 Belmond Management Limited</v>
      </c>
      <c r="AA2895" t="str">
        <f>_xlfn.XLOOKUP(Z2895,'Client Lookup'!A:A,'Client Lookup'!C:C)</f>
        <v>Belmond Management Limited</v>
      </c>
      <c r="AC2895" t="e">
        <f>_xlfn.XLOOKUP(K2895,'Results vs Forecast'!K:K,'Results vs Forecast'!K:K)</f>
        <v>#N/A</v>
      </c>
    </row>
    <row r="2896" spans="1:29" hidden="1">
      <c r="A2896" s="39"/>
      <c r="B2896" s="1" t="s">
        <v>700</v>
      </c>
      <c r="C2896" s="1" t="s">
        <v>1383</v>
      </c>
      <c r="D2896" s="1" t="s">
        <v>24</v>
      </c>
      <c r="E2896" s="1" t="s">
        <v>6732</v>
      </c>
      <c r="F2896" s="2">
        <v>45535</v>
      </c>
      <c r="G2896" s="2">
        <v>45505</v>
      </c>
      <c r="H2896" s="1" t="s">
        <v>7104</v>
      </c>
      <c r="I2896" s="1" t="s">
        <v>7105</v>
      </c>
      <c r="J2896" s="1" t="s">
        <v>6735</v>
      </c>
      <c r="K2896" s="1" t="s">
        <v>6736</v>
      </c>
      <c r="L2896" s="1" t="s">
        <v>6737</v>
      </c>
      <c r="M2896" s="1"/>
      <c r="N2896" s="1"/>
      <c r="O2896" s="1"/>
      <c r="P2896" s="40">
        <v>334.7170483069126</v>
      </c>
      <c r="Q2896" s="37" t="str">
        <f>IF(C2896="ForthPoint","ForthPoint",IF(D2896="Intercompany",_xlfn.XLOOKUP(E2896,'Dept Lookup'!B:B,'Dept Lookup'!A:A),Modified!D2896))</f>
        <v>CX</v>
      </c>
      <c r="R2896" t="str">
        <f t="shared" si="229"/>
        <v>Just Retirement Services Ltd</v>
      </c>
      <c r="S2896" s="1" t="s">
        <v>707</v>
      </c>
      <c r="T2896">
        <f t="shared" si="230"/>
        <v>0</v>
      </c>
      <c r="U2896" s="25" t="str">
        <f>IF(K2896&gt;0,K2896,_xlfn.XLOOKUP(M2896,'Client Lookup'!L:L,'Client Lookup'!N:N))</f>
        <v>24052</v>
      </c>
      <c r="V2896" t="str">
        <f>_xlfn.XLOOKUP(_xlfn.NUMBERVALUE(U2896),'Project Lookup'!X:X,'Project Lookup'!B:B)</f>
        <v>Technical Support Services 24</v>
      </c>
      <c r="X2896" t="str">
        <f t="shared" si="231"/>
        <v>333 Just Retirement Services Ltd : 920 Technical Support Services 24</v>
      </c>
      <c r="Y2896" t="str">
        <f t="shared" si="232"/>
        <v>333 Just Retirement Services Ltd</v>
      </c>
      <c r="Z2896" t="str">
        <f t="shared" si="228"/>
        <v>333 Just Retirement Services Ltd</v>
      </c>
      <c r="AA2896" t="str">
        <f>_xlfn.XLOOKUP(Z2896,'Client Lookup'!A:A,'Client Lookup'!C:C)</f>
        <v>Just Retirement Services Ltd</v>
      </c>
      <c r="AC2896" t="e">
        <f>_xlfn.XLOOKUP(K2896,'Results vs Forecast'!K:K,'Results vs Forecast'!K:K)</f>
        <v>#N/A</v>
      </c>
    </row>
    <row r="2897" spans="1:29" hidden="1">
      <c r="A2897" s="39"/>
      <c r="B2897" s="1" t="s">
        <v>700</v>
      </c>
      <c r="C2897" s="1" t="s">
        <v>1383</v>
      </c>
      <c r="D2897" s="1" t="s">
        <v>24</v>
      </c>
      <c r="E2897" s="1" t="s">
        <v>6732</v>
      </c>
      <c r="F2897" s="2">
        <v>45535</v>
      </c>
      <c r="G2897" s="2">
        <v>45505</v>
      </c>
      <c r="H2897" s="1" t="s">
        <v>7106</v>
      </c>
      <c r="I2897" s="1" t="s">
        <v>7107</v>
      </c>
      <c r="J2897" s="1" t="s">
        <v>6768</v>
      </c>
      <c r="K2897" s="1" t="s">
        <v>6769</v>
      </c>
      <c r="L2897" s="1" t="s">
        <v>6770</v>
      </c>
      <c r="M2897" s="1"/>
      <c r="N2897" s="1"/>
      <c r="O2897" s="1"/>
      <c r="P2897" s="40">
        <v>380.40981745950745</v>
      </c>
      <c r="Q2897" s="37" t="str">
        <f>IF(C2897="ForthPoint","ForthPoint",IF(D2897="Intercompany",_xlfn.XLOOKUP(E2897,'Dept Lookup'!B:B,'Dept Lookup'!A:A),Modified!D2897))</f>
        <v>CX</v>
      </c>
      <c r="R2897" t="str">
        <f t="shared" si="229"/>
        <v>American Chemical Society</v>
      </c>
      <c r="S2897" s="1" t="s">
        <v>707</v>
      </c>
      <c r="T2897">
        <f t="shared" si="230"/>
        <v>0</v>
      </c>
      <c r="U2897" s="25" t="str">
        <f>IF(K2897&gt;0,K2897,_xlfn.XLOOKUP(M2897,'Client Lookup'!L:L,'Client Lookup'!N:N))</f>
        <v>34862</v>
      </c>
      <c r="V2897" t="str">
        <f>_xlfn.XLOOKUP(_xlfn.NUMBERVALUE(U2897),'Project Lookup'!X:X,'Project Lookup'!B:B)</f>
        <v>Eloqua Enablement Support H2 2024</v>
      </c>
      <c r="X2897" t="str">
        <f t="shared" si="231"/>
        <v>330 American Chemical Society : 1338 Eloqua Enablement Support H2 2024</v>
      </c>
      <c r="Y2897" t="str">
        <f t="shared" si="232"/>
        <v>330 American Chemical Society</v>
      </c>
      <c r="Z2897" t="str">
        <f t="shared" si="228"/>
        <v>330 American Chemical Society</v>
      </c>
      <c r="AA2897" t="str">
        <f>_xlfn.XLOOKUP(Z2897,'Client Lookup'!A:A,'Client Lookup'!C:C)</f>
        <v>American Chemical Society</v>
      </c>
      <c r="AC2897" t="e">
        <f>_xlfn.XLOOKUP(K2897,'Results vs Forecast'!K:K,'Results vs Forecast'!K:K)</f>
        <v>#N/A</v>
      </c>
    </row>
    <row r="2898" spans="1:29" hidden="1">
      <c r="A2898" s="39"/>
      <c r="B2898" s="1" t="s">
        <v>700</v>
      </c>
      <c r="C2898" s="1" t="s">
        <v>1383</v>
      </c>
      <c r="D2898" s="1" t="s">
        <v>24</v>
      </c>
      <c r="E2898" s="1" t="s">
        <v>6732</v>
      </c>
      <c r="F2898" s="2">
        <v>45535</v>
      </c>
      <c r="G2898" s="2">
        <v>45505</v>
      </c>
      <c r="H2898" s="1" t="s">
        <v>7108</v>
      </c>
      <c r="I2898" s="1" t="s">
        <v>7109</v>
      </c>
      <c r="J2898" s="1" t="s">
        <v>6867</v>
      </c>
      <c r="K2898" s="1" t="s">
        <v>6868</v>
      </c>
      <c r="L2898" s="1" t="s">
        <v>6869</v>
      </c>
      <c r="M2898" s="1"/>
      <c r="N2898" s="1"/>
      <c r="O2898" s="1"/>
      <c r="P2898" s="40">
        <v>1936.6624626805931</v>
      </c>
      <c r="Q2898" s="37" t="str">
        <f>IF(C2898="ForthPoint","ForthPoint",IF(D2898="Intercompany",_xlfn.XLOOKUP(E2898,'Dept Lookup'!B:B,'Dept Lookup'!A:A),Modified!D2898))</f>
        <v>CX</v>
      </c>
      <c r="R2898" t="str">
        <f t="shared" si="229"/>
        <v>American Chemical Society</v>
      </c>
      <c r="S2898" s="1" t="s">
        <v>707</v>
      </c>
      <c r="T2898">
        <f t="shared" si="230"/>
        <v>0</v>
      </c>
      <c r="U2898" s="25" t="str">
        <f>IF(K2898&gt;0,K2898,_xlfn.XLOOKUP(M2898,'Client Lookup'!L:L,'Client Lookup'!N:N))</f>
        <v>32544</v>
      </c>
      <c r="V2898" t="str">
        <f>_xlfn.XLOOKUP(_xlfn.NUMBERVALUE(U2898),'Project Lookup'!X:X,'Project Lookup'!B:B)</f>
        <v>SEO Enablement and Reporting - June 24 / Nov 24</v>
      </c>
      <c r="X2898" t="str">
        <f t="shared" si="231"/>
        <v>330 American Chemical Society : 1261 SEO Enablement and Reporting - June 24 / Nov 24</v>
      </c>
      <c r="Y2898" t="str">
        <f t="shared" si="232"/>
        <v>330 American Chemical Society</v>
      </c>
      <c r="Z2898" t="str">
        <f t="shared" si="228"/>
        <v>330 American Chemical Society</v>
      </c>
      <c r="AA2898" t="str">
        <f>_xlfn.XLOOKUP(Z2898,'Client Lookup'!A:A,'Client Lookup'!C:C)</f>
        <v>American Chemical Society</v>
      </c>
      <c r="AC2898" t="e">
        <f>_xlfn.XLOOKUP(K2898,'Results vs Forecast'!K:K,'Results vs Forecast'!K:K)</f>
        <v>#N/A</v>
      </c>
    </row>
    <row r="2899" spans="1:29" hidden="1">
      <c r="A2899" s="39"/>
      <c r="B2899" s="1" t="s">
        <v>700</v>
      </c>
      <c r="C2899" s="1" t="s">
        <v>6897</v>
      </c>
      <c r="D2899" s="1" t="s">
        <v>24</v>
      </c>
      <c r="E2899" s="1" t="s">
        <v>6732</v>
      </c>
      <c r="F2899" s="2">
        <v>45535</v>
      </c>
      <c r="G2899" s="2">
        <v>45505</v>
      </c>
      <c r="H2899" s="1" t="s">
        <v>7110</v>
      </c>
      <c r="I2899" s="1" t="s">
        <v>7111</v>
      </c>
      <c r="J2899" s="1" t="s">
        <v>6900</v>
      </c>
      <c r="K2899" s="1" t="s">
        <v>6901</v>
      </c>
      <c r="L2899" s="1" t="s">
        <v>6902</v>
      </c>
      <c r="M2899" s="1"/>
      <c r="N2899" s="1"/>
      <c r="O2899" s="1"/>
      <c r="P2899" s="40">
        <v>114.12242303196795</v>
      </c>
      <c r="Q2899" s="37" t="str">
        <f>IF(C2899="ForthPoint","ForthPoint",IF(D2899="Intercompany",_xlfn.XLOOKUP(E2899,'Dept Lookup'!B:B,'Dept Lookup'!A:A),Modified!D2899))</f>
        <v>CX</v>
      </c>
      <c r="R2899" t="str">
        <f t="shared" si="229"/>
        <v>Bonnier News AB</v>
      </c>
      <c r="S2899" s="1" t="s">
        <v>707</v>
      </c>
      <c r="T2899">
        <f t="shared" si="230"/>
        <v>0</v>
      </c>
      <c r="U2899" s="25" t="str">
        <f>IF(K2899&gt;0,K2899,_xlfn.XLOOKUP(M2899,'Client Lookup'!L:L,'Client Lookup'!N:N))</f>
        <v>9643</v>
      </c>
      <c r="V2899" t="str">
        <f>_xlfn.XLOOKUP(_xlfn.NUMBERVALUE(U2899),'Project Lookup'!X:X,'Project Lookup'!B:B)</f>
        <v>Ongoing Support</v>
      </c>
      <c r="X2899" t="str">
        <f t="shared" si="231"/>
        <v>286 Bonnier News AB : 405 Ongoing Support</v>
      </c>
      <c r="Y2899" t="str">
        <f t="shared" si="232"/>
        <v>286 Bonnier News AB</v>
      </c>
      <c r="Z2899" t="str">
        <f t="shared" si="228"/>
        <v>286 Bonnier News AB</v>
      </c>
      <c r="AA2899" t="str">
        <f>_xlfn.XLOOKUP(Z2899,'Client Lookup'!A:A,'Client Lookup'!C:C)</f>
        <v>Bonnier News AB</v>
      </c>
      <c r="AC2899" t="e">
        <f>_xlfn.XLOOKUP(K2899,'Results vs Forecast'!K:K,'Results vs Forecast'!K:K)</f>
        <v>#N/A</v>
      </c>
    </row>
    <row r="2900" spans="1:29" hidden="1">
      <c r="A2900" s="39"/>
      <c r="B2900" s="1" t="s">
        <v>700</v>
      </c>
      <c r="C2900" s="1" t="s">
        <v>1395</v>
      </c>
      <c r="D2900" s="1" t="s">
        <v>24</v>
      </c>
      <c r="E2900" s="1" t="s">
        <v>6732</v>
      </c>
      <c r="F2900" s="2">
        <v>45535</v>
      </c>
      <c r="G2900" s="2">
        <v>45505</v>
      </c>
      <c r="H2900" s="1" t="s">
        <v>7112</v>
      </c>
      <c r="I2900" s="1" t="s">
        <v>7113</v>
      </c>
      <c r="J2900" s="1" t="s">
        <v>6761</v>
      </c>
      <c r="K2900" s="1" t="s">
        <v>6762</v>
      </c>
      <c r="L2900" s="1" t="s">
        <v>6763</v>
      </c>
      <c r="M2900" s="1"/>
      <c r="N2900" s="1"/>
      <c r="O2900" s="1"/>
      <c r="P2900" s="40">
        <v>612.06676272000004</v>
      </c>
      <c r="Q2900" s="37" t="str">
        <f>IF(C2900="ForthPoint","ForthPoint",IF(D2900="Intercompany",_xlfn.XLOOKUP(E2900,'Dept Lookup'!B:B,'Dept Lookup'!A:A),Modified!D2900))</f>
        <v>CX</v>
      </c>
      <c r="R2900" t="str">
        <f t="shared" si="229"/>
        <v>Henkel AG &amp; Co. KGaA</v>
      </c>
      <c r="S2900" s="1" t="s">
        <v>707</v>
      </c>
      <c r="T2900">
        <f t="shared" si="230"/>
        <v>0</v>
      </c>
      <c r="U2900" s="25" t="str">
        <f>IF(K2900&gt;0,K2900,_xlfn.XLOOKUP(M2900,'Client Lookup'!L:L,'Client Lookup'!N:N))</f>
        <v>16465</v>
      </c>
      <c r="V2900" t="str">
        <f>_xlfn.XLOOKUP(_xlfn.NUMBERVALUE(U2900),'Project Lookup'!X:X,'Project Lookup'!B:B)</f>
        <v>Henkel SmartWash Customer Engagement Consultancy</v>
      </c>
      <c r="X2900" t="str">
        <f t="shared" si="231"/>
        <v>379 Henkel AG &amp; Co. KGaA : 629 Henkel SmartWash Customer Engagement Consultancy</v>
      </c>
      <c r="Y2900" t="str">
        <f t="shared" si="232"/>
        <v>379 Henkel AG &amp; Co. KGaA</v>
      </c>
      <c r="Z2900" t="str">
        <f t="shared" si="228"/>
        <v>379 Henkel AG &amp; Co. KGaA</v>
      </c>
      <c r="AA2900" t="str">
        <f>_xlfn.XLOOKUP(Z2900,'Client Lookup'!A:A,'Client Lookup'!C:C)</f>
        <v>Henkel AG &amp; Co. KGaA</v>
      </c>
      <c r="AC2900" t="e">
        <f>_xlfn.XLOOKUP(K2900,'Results vs Forecast'!K:K,'Results vs Forecast'!K:K)</f>
        <v>#N/A</v>
      </c>
    </row>
    <row r="2901" spans="1:29" hidden="1">
      <c r="A2901" s="39"/>
      <c r="B2901" s="1" t="s">
        <v>700</v>
      </c>
      <c r="C2901" s="1" t="s">
        <v>1395</v>
      </c>
      <c r="D2901" s="1" t="s">
        <v>24</v>
      </c>
      <c r="E2901" s="1" t="s">
        <v>6732</v>
      </c>
      <c r="F2901" s="2">
        <v>45535</v>
      </c>
      <c r="G2901" s="2">
        <v>45505</v>
      </c>
      <c r="H2901" s="1" t="s">
        <v>7114</v>
      </c>
      <c r="I2901" s="1" t="s">
        <v>7115</v>
      </c>
      <c r="J2901" s="1" t="s">
        <v>6740</v>
      </c>
      <c r="K2901" s="1" t="s">
        <v>6741</v>
      </c>
      <c r="L2901" s="1"/>
      <c r="M2901" s="1"/>
      <c r="N2901" s="1"/>
      <c r="O2901" s="1"/>
      <c r="P2901" s="40">
        <v>45.246870899999998</v>
      </c>
      <c r="Q2901" s="37" t="str">
        <f>IF(C2901="ForthPoint","ForthPoint",IF(D2901="Intercompany",_xlfn.XLOOKUP(E2901,'Dept Lookup'!B:B,'Dept Lookup'!A:A),Modified!D2901))</f>
        <v>CX</v>
      </c>
      <c r="R2901" t="str">
        <f t="shared" si="229"/>
        <v>Axa Investment Managers SA</v>
      </c>
      <c r="S2901" s="1" t="s">
        <v>707</v>
      </c>
      <c r="T2901">
        <f t="shared" si="230"/>
        <v>0</v>
      </c>
      <c r="U2901" s="25" t="str">
        <f>IF(K2901&gt;0,K2901,_xlfn.XLOOKUP(M2901,'Client Lookup'!L:L,'Client Lookup'!N:N))</f>
        <v>36932</v>
      </c>
      <c r="V2901" t="str">
        <f>_xlfn.XLOOKUP(_xlfn.NUMBERVALUE(U2901),'Project Lookup'!X:X,'Project Lookup'!B:B)</f>
        <v>Eloqua Support 2024</v>
      </c>
      <c r="X2901" t="str">
        <f t="shared" si="231"/>
        <v>299 Axa Investment Managers SA : 1384 Eloqua Support 2024</v>
      </c>
      <c r="Y2901" t="str">
        <f t="shared" si="232"/>
        <v>299 Axa Investment Managers SA</v>
      </c>
      <c r="Z2901" t="str">
        <f t="shared" si="228"/>
        <v>299 Axa Investment Managers SA</v>
      </c>
      <c r="AA2901" t="str">
        <f>_xlfn.XLOOKUP(Z2901,'Client Lookup'!A:A,'Client Lookup'!C:C)</f>
        <v>Axa Investment Managers SA</v>
      </c>
      <c r="AC2901" t="e">
        <f>_xlfn.XLOOKUP(K2901,'Results vs Forecast'!K:K,'Results vs Forecast'!K:K)</f>
        <v>#N/A</v>
      </c>
    </row>
    <row r="2902" spans="1:29" hidden="1">
      <c r="A2902" s="39"/>
      <c r="B2902" s="1" t="s">
        <v>700</v>
      </c>
      <c r="C2902" s="1" t="s">
        <v>1395</v>
      </c>
      <c r="D2902" s="1" t="s">
        <v>24</v>
      </c>
      <c r="E2902" s="1" t="s">
        <v>6732</v>
      </c>
      <c r="F2902" s="2">
        <v>45535</v>
      </c>
      <c r="G2902" s="2">
        <v>45505</v>
      </c>
      <c r="H2902" s="1" t="s">
        <v>7116</v>
      </c>
      <c r="I2902" s="1" t="s">
        <v>7117</v>
      </c>
      <c r="J2902" s="1" t="s">
        <v>6816</v>
      </c>
      <c r="K2902" s="1" t="s">
        <v>6817</v>
      </c>
      <c r="L2902" s="1"/>
      <c r="M2902" s="1"/>
      <c r="N2902" s="1"/>
      <c r="O2902" s="1"/>
      <c r="P2902" s="40">
        <v>93.235976399999998</v>
      </c>
      <c r="Q2902" s="37" t="str">
        <f>IF(C2902="ForthPoint","ForthPoint",IF(D2902="Intercompany",_xlfn.XLOOKUP(E2902,'Dept Lookup'!B:B,'Dept Lookup'!A:A),Modified!D2902))</f>
        <v>CX</v>
      </c>
      <c r="R2902" t="str">
        <f t="shared" si="229"/>
        <v>SSE AIRTRICITY LTD</v>
      </c>
      <c r="S2902" s="1" t="s">
        <v>707</v>
      </c>
      <c r="T2902">
        <f t="shared" si="230"/>
        <v>0</v>
      </c>
      <c r="U2902" s="25" t="str">
        <f>IF(K2902&gt;0,K2902,_xlfn.XLOOKUP(M2902,'Client Lookup'!L:L,'Client Lookup'!N:N))</f>
        <v>37037</v>
      </c>
      <c r="V2902" t="str">
        <f>_xlfn.XLOOKUP(_xlfn.NUMBERVALUE(U2902),'Project Lookup'!X:X,'Project Lookup'!B:B)</f>
        <v>Template Design Phase 2</v>
      </c>
      <c r="X2902" t="str">
        <f t="shared" si="231"/>
        <v>310 SSE AIRTRICITY LTD : 1386 Template Design Phase 2</v>
      </c>
      <c r="Y2902" t="str">
        <f t="shared" si="232"/>
        <v>310 SSE AIRTRICITY LTD</v>
      </c>
      <c r="Z2902" t="str">
        <f t="shared" si="228"/>
        <v>310 SSE AIRTRICITY LTD</v>
      </c>
      <c r="AA2902" t="str">
        <f>_xlfn.XLOOKUP(Z2902,'Client Lookup'!A:A,'Client Lookup'!C:C)</f>
        <v>SSE AIRTRICITY LTD</v>
      </c>
      <c r="AC2902" t="e">
        <f>_xlfn.XLOOKUP(K2902,'Results vs Forecast'!K:K,'Results vs Forecast'!K:K)</f>
        <v>#N/A</v>
      </c>
    </row>
    <row r="2903" spans="1:29" hidden="1">
      <c r="A2903" s="39"/>
      <c r="B2903" s="1" t="s">
        <v>700</v>
      </c>
      <c r="C2903" s="1" t="s">
        <v>1395</v>
      </c>
      <c r="D2903" s="1" t="s">
        <v>24</v>
      </c>
      <c r="E2903" s="1" t="s">
        <v>6732</v>
      </c>
      <c r="F2903" s="2">
        <v>45535</v>
      </c>
      <c r="G2903" s="2">
        <v>45505</v>
      </c>
      <c r="H2903" s="1" t="s">
        <v>7118</v>
      </c>
      <c r="I2903" s="1" t="s">
        <v>7119</v>
      </c>
      <c r="J2903" s="1" t="s">
        <v>7120</v>
      </c>
      <c r="K2903" s="1" t="s">
        <v>7121</v>
      </c>
      <c r="L2903" s="1" t="s">
        <v>7122</v>
      </c>
      <c r="M2903" s="1"/>
      <c r="N2903" s="1"/>
      <c r="O2903" s="1"/>
      <c r="P2903" s="40">
        <v>1480.8066839999999</v>
      </c>
      <c r="Q2903" s="37" t="str">
        <f>IF(C2903="ForthPoint","ForthPoint",IF(D2903="Intercompany",_xlfn.XLOOKUP(E2903,'Dept Lookup'!B:B,'Dept Lookup'!A:A),Modified!D2903))</f>
        <v>CX</v>
      </c>
      <c r="R2903" t="str">
        <f t="shared" si="229"/>
        <v>SSE AIRTRICITY LTD</v>
      </c>
      <c r="S2903" s="1" t="s">
        <v>707</v>
      </c>
      <c r="T2903">
        <f t="shared" si="230"/>
        <v>0</v>
      </c>
      <c r="U2903" s="25" t="str">
        <f>IF(K2903&gt;0,K2903,_xlfn.XLOOKUP(M2903,'Client Lookup'!L:L,'Client Lookup'!N:N))</f>
        <v>20169</v>
      </c>
      <c r="V2903" t="str">
        <f>_xlfn.XLOOKUP(_xlfn.NUMBERVALUE(U2903),'Project Lookup'!X:X,'Project Lookup'!B:B)</f>
        <v>License - Dynamo Subscriptions Support (01-09-2023 / 31-08-2024)</v>
      </c>
      <c r="X2903" t="str">
        <f t="shared" si="231"/>
        <v>310 SSE AIRTRICITY LTD : 785 License - Dynamo Subscriptions Support (01-09-2023 / 31-08-2024)</v>
      </c>
      <c r="Y2903" t="str">
        <f t="shared" si="232"/>
        <v>310 SSE AIRTRICITY LTD</v>
      </c>
      <c r="Z2903" t="str">
        <f t="shared" si="228"/>
        <v>310 SSE AIRTRICITY LTD</v>
      </c>
      <c r="AA2903" t="str">
        <f>_xlfn.XLOOKUP(Z2903,'Client Lookup'!A:A,'Client Lookup'!C:C)</f>
        <v>SSE AIRTRICITY LTD</v>
      </c>
      <c r="AC2903" t="e">
        <f>_xlfn.XLOOKUP(K2903,'Results vs Forecast'!K:K,'Results vs Forecast'!K:K)</f>
        <v>#N/A</v>
      </c>
    </row>
    <row r="2904" spans="1:29" hidden="1">
      <c r="A2904" s="39"/>
      <c r="B2904" s="1" t="s">
        <v>700</v>
      </c>
      <c r="C2904" s="1" t="s">
        <v>6897</v>
      </c>
      <c r="D2904" s="1" t="s">
        <v>24</v>
      </c>
      <c r="E2904" s="1" t="s">
        <v>6732</v>
      </c>
      <c r="F2904" s="2">
        <v>45535</v>
      </c>
      <c r="G2904" s="2">
        <v>45505</v>
      </c>
      <c r="H2904" s="1" t="s">
        <v>7123</v>
      </c>
      <c r="I2904" s="1" t="s">
        <v>7124</v>
      </c>
      <c r="J2904" s="1" t="s">
        <v>6900</v>
      </c>
      <c r="K2904" s="1" t="s">
        <v>6901</v>
      </c>
      <c r="L2904" s="1" t="s">
        <v>6902</v>
      </c>
      <c r="M2904" s="1"/>
      <c r="N2904" s="1"/>
      <c r="O2904" s="1"/>
      <c r="P2904" s="40">
        <v>114.12242303196795</v>
      </c>
      <c r="Q2904" s="37" t="str">
        <f>IF(C2904="ForthPoint","ForthPoint",IF(D2904="Intercompany",_xlfn.XLOOKUP(E2904,'Dept Lookup'!B:B,'Dept Lookup'!A:A),Modified!D2904))</f>
        <v>CX</v>
      </c>
      <c r="R2904" t="str">
        <f t="shared" si="229"/>
        <v>Bonnier News AB</v>
      </c>
      <c r="S2904" s="1" t="s">
        <v>707</v>
      </c>
      <c r="T2904">
        <f t="shared" si="230"/>
        <v>0</v>
      </c>
      <c r="U2904" s="25" t="str">
        <f>IF(K2904&gt;0,K2904,_xlfn.XLOOKUP(M2904,'Client Lookup'!L:L,'Client Lookup'!N:N))</f>
        <v>9643</v>
      </c>
      <c r="V2904" t="str">
        <f>_xlfn.XLOOKUP(_xlfn.NUMBERVALUE(U2904),'Project Lookup'!X:X,'Project Lookup'!B:B)</f>
        <v>Ongoing Support</v>
      </c>
      <c r="X2904" t="str">
        <f t="shared" si="231"/>
        <v>286 Bonnier News AB : 405 Ongoing Support</v>
      </c>
      <c r="Y2904" t="str">
        <f t="shared" si="232"/>
        <v>286 Bonnier News AB</v>
      </c>
      <c r="Z2904" t="str">
        <f t="shared" ref="Z2904:Z2967" si="233">IF(LEFT(Y2904,3)="ICC",IFERROR(_xlfn.TEXTAFTER(Y2904,"ICC "),Y2904),Y2904)</f>
        <v>286 Bonnier News AB</v>
      </c>
      <c r="AA2904" t="str">
        <f>_xlfn.XLOOKUP(Z2904,'Client Lookup'!A:A,'Client Lookup'!C:C)</f>
        <v>Bonnier News AB</v>
      </c>
      <c r="AC2904" t="e">
        <f>_xlfn.XLOOKUP(K2904,'Results vs Forecast'!K:K,'Results vs Forecast'!K:K)</f>
        <v>#N/A</v>
      </c>
    </row>
    <row r="2905" spans="1:29" hidden="1">
      <c r="A2905" s="39"/>
      <c r="B2905" s="1" t="s">
        <v>700</v>
      </c>
      <c r="C2905" s="1" t="s">
        <v>6897</v>
      </c>
      <c r="D2905" s="1" t="s">
        <v>24</v>
      </c>
      <c r="E2905" s="1" t="s">
        <v>6732</v>
      </c>
      <c r="F2905" s="2">
        <v>45535</v>
      </c>
      <c r="G2905" s="2">
        <v>45505</v>
      </c>
      <c r="H2905" s="1" t="s">
        <v>7125</v>
      </c>
      <c r="I2905" s="1" t="s">
        <v>7126</v>
      </c>
      <c r="J2905" s="1" t="s">
        <v>6900</v>
      </c>
      <c r="K2905" s="1" t="s">
        <v>6901</v>
      </c>
      <c r="L2905" s="1" t="s">
        <v>6902</v>
      </c>
      <c r="M2905" s="1"/>
      <c r="N2905" s="1"/>
      <c r="O2905" s="1"/>
      <c r="P2905" s="40">
        <v>114.12242303196795</v>
      </c>
      <c r="Q2905" s="37" t="str">
        <f>IF(C2905="ForthPoint","ForthPoint",IF(D2905="Intercompany",_xlfn.XLOOKUP(E2905,'Dept Lookup'!B:B,'Dept Lookup'!A:A),Modified!D2905))</f>
        <v>CX</v>
      </c>
      <c r="R2905" t="str">
        <f t="shared" si="229"/>
        <v>Bonnier News AB</v>
      </c>
      <c r="S2905" s="1" t="s">
        <v>707</v>
      </c>
      <c r="T2905">
        <f t="shared" si="230"/>
        <v>0</v>
      </c>
      <c r="U2905" s="25" t="str">
        <f>IF(K2905&gt;0,K2905,_xlfn.XLOOKUP(M2905,'Client Lookup'!L:L,'Client Lookup'!N:N))</f>
        <v>9643</v>
      </c>
      <c r="V2905" t="str">
        <f>_xlfn.XLOOKUP(_xlfn.NUMBERVALUE(U2905),'Project Lookup'!X:X,'Project Lookup'!B:B)</f>
        <v>Ongoing Support</v>
      </c>
      <c r="X2905" t="str">
        <f t="shared" si="231"/>
        <v>286 Bonnier News AB : 405 Ongoing Support</v>
      </c>
      <c r="Y2905" t="str">
        <f t="shared" si="232"/>
        <v>286 Bonnier News AB</v>
      </c>
      <c r="Z2905" t="str">
        <f t="shared" si="233"/>
        <v>286 Bonnier News AB</v>
      </c>
      <c r="AA2905" t="str">
        <f>_xlfn.XLOOKUP(Z2905,'Client Lookup'!A:A,'Client Lookup'!C:C)</f>
        <v>Bonnier News AB</v>
      </c>
      <c r="AC2905" t="e">
        <f>_xlfn.XLOOKUP(K2905,'Results vs Forecast'!K:K,'Results vs Forecast'!K:K)</f>
        <v>#N/A</v>
      </c>
    </row>
    <row r="2906" spans="1:29" hidden="1">
      <c r="A2906" s="39"/>
      <c r="B2906" s="1" t="s">
        <v>700</v>
      </c>
      <c r="C2906" s="1" t="s">
        <v>1383</v>
      </c>
      <c r="D2906" s="1" t="s">
        <v>24</v>
      </c>
      <c r="E2906" s="1" t="s">
        <v>6732</v>
      </c>
      <c r="F2906" s="2">
        <v>45535</v>
      </c>
      <c r="G2906" s="2">
        <v>45505</v>
      </c>
      <c r="H2906" s="1" t="s">
        <v>7127</v>
      </c>
      <c r="I2906" s="1" t="s">
        <v>7128</v>
      </c>
      <c r="J2906" s="1" t="s">
        <v>6768</v>
      </c>
      <c r="K2906" s="1" t="s">
        <v>6769</v>
      </c>
      <c r="L2906" s="1" t="s">
        <v>6770</v>
      </c>
      <c r="M2906" s="1"/>
      <c r="N2906" s="1"/>
      <c r="O2906" s="1"/>
      <c r="P2906" s="40">
        <v>108.6922259967176</v>
      </c>
      <c r="Q2906" s="37" t="str">
        <f>IF(C2906="ForthPoint","ForthPoint",IF(D2906="Intercompany",_xlfn.XLOOKUP(E2906,'Dept Lookup'!B:B,'Dept Lookup'!A:A),Modified!D2906))</f>
        <v>CX</v>
      </c>
      <c r="R2906" t="str">
        <f t="shared" si="229"/>
        <v>American Chemical Society</v>
      </c>
      <c r="S2906" s="1" t="s">
        <v>707</v>
      </c>
      <c r="T2906">
        <f t="shared" si="230"/>
        <v>0</v>
      </c>
      <c r="U2906" s="25" t="str">
        <f>IF(K2906&gt;0,K2906,_xlfn.XLOOKUP(M2906,'Client Lookup'!L:L,'Client Lookup'!N:N))</f>
        <v>34862</v>
      </c>
      <c r="V2906" t="str">
        <f>_xlfn.XLOOKUP(_xlfn.NUMBERVALUE(U2906),'Project Lookup'!X:X,'Project Lookup'!B:B)</f>
        <v>Eloqua Enablement Support H2 2024</v>
      </c>
      <c r="X2906" t="str">
        <f t="shared" si="231"/>
        <v>330 American Chemical Society : 1338 Eloqua Enablement Support H2 2024</v>
      </c>
      <c r="Y2906" t="str">
        <f t="shared" si="232"/>
        <v>330 American Chemical Society</v>
      </c>
      <c r="Z2906" t="str">
        <f t="shared" si="233"/>
        <v>330 American Chemical Society</v>
      </c>
      <c r="AA2906" t="str">
        <f>_xlfn.XLOOKUP(Z2906,'Client Lookup'!A:A,'Client Lookup'!C:C)</f>
        <v>American Chemical Society</v>
      </c>
      <c r="AC2906" t="e">
        <f>_xlfn.XLOOKUP(K2906,'Results vs Forecast'!K:K,'Results vs Forecast'!K:K)</f>
        <v>#N/A</v>
      </c>
    </row>
    <row r="2907" spans="1:29" hidden="1">
      <c r="A2907" s="39"/>
      <c r="B2907" s="1" t="s">
        <v>700</v>
      </c>
      <c r="C2907" s="1" t="s">
        <v>1383</v>
      </c>
      <c r="D2907" s="1" t="s">
        <v>24</v>
      </c>
      <c r="E2907" s="1" t="s">
        <v>6732</v>
      </c>
      <c r="F2907" s="2">
        <v>45535</v>
      </c>
      <c r="G2907" s="2">
        <v>45505</v>
      </c>
      <c r="H2907" s="1" t="s">
        <v>7129</v>
      </c>
      <c r="I2907" s="1" t="s">
        <v>7130</v>
      </c>
      <c r="J2907" s="1" t="s">
        <v>6768</v>
      </c>
      <c r="K2907" s="1" t="s">
        <v>6769</v>
      </c>
      <c r="L2907" s="1" t="s">
        <v>6770</v>
      </c>
      <c r="M2907" s="1"/>
      <c r="N2907" s="1"/>
      <c r="O2907" s="1"/>
      <c r="P2907" s="40">
        <v>163.0383389950764</v>
      </c>
      <c r="Q2907" s="37" t="str">
        <f>IF(C2907="ForthPoint","ForthPoint",IF(D2907="Intercompany",_xlfn.XLOOKUP(E2907,'Dept Lookup'!B:B,'Dept Lookup'!A:A),Modified!D2907))</f>
        <v>CX</v>
      </c>
      <c r="R2907" t="str">
        <f t="shared" si="229"/>
        <v>American Chemical Society</v>
      </c>
      <c r="S2907" s="1" t="s">
        <v>707</v>
      </c>
      <c r="T2907">
        <f t="shared" si="230"/>
        <v>0</v>
      </c>
      <c r="U2907" s="25" t="str">
        <f>IF(K2907&gt;0,K2907,_xlfn.XLOOKUP(M2907,'Client Lookup'!L:L,'Client Lookup'!N:N))</f>
        <v>34862</v>
      </c>
      <c r="V2907" t="str">
        <f>_xlfn.XLOOKUP(_xlfn.NUMBERVALUE(U2907),'Project Lookup'!X:X,'Project Lookup'!B:B)</f>
        <v>Eloqua Enablement Support H2 2024</v>
      </c>
      <c r="X2907" t="str">
        <f t="shared" si="231"/>
        <v>330 American Chemical Society : 1338 Eloqua Enablement Support H2 2024</v>
      </c>
      <c r="Y2907" t="str">
        <f t="shared" si="232"/>
        <v>330 American Chemical Society</v>
      </c>
      <c r="Z2907" t="str">
        <f t="shared" si="233"/>
        <v>330 American Chemical Society</v>
      </c>
      <c r="AA2907" t="str">
        <f>_xlfn.XLOOKUP(Z2907,'Client Lookup'!A:A,'Client Lookup'!C:C)</f>
        <v>American Chemical Society</v>
      </c>
      <c r="AC2907" t="e">
        <f>_xlfn.XLOOKUP(K2907,'Results vs Forecast'!K:K,'Results vs Forecast'!K:K)</f>
        <v>#N/A</v>
      </c>
    </row>
    <row r="2908" spans="1:29" hidden="1">
      <c r="A2908" s="39"/>
      <c r="B2908" s="1" t="s">
        <v>700</v>
      </c>
      <c r="C2908" s="1" t="s">
        <v>1383</v>
      </c>
      <c r="D2908" s="1" t="s">
        <v>24</v>
      </c>
      <c r="E2908" s="1" t="s">
        <v>6732</v>
      </c>
      <c r="F2908" s="2">
        <v>45535</v>
      </c>
      <c r="G2908" s="2">
        <v>45505</v>
      </c>
      <c r="H2908" s="1" t="s">
        <v>7131</v>
      </c>
      <c r="I2908" s="1" t="s">
        <v>7132</v>
      </c>
      <c r="J2908" s="1" t="s">
        <v>6768</v>
      </c>
      <c r="K2908" s="1" t="s">
        <v>6769</v>
      </c>
      <c r="L2908" s="1" t="s">
        <v>6770</v>
      </c>
      <c r="M2908" s="1"/>
      <c r="N2908" s="1"/>
      <c r="O2908" s="1"/>
      <c r="P2908" s="40">
        <v>177.85410911780872</v>
      </c>
      <c r="Q2908" s="37" t="str">
        <f>IF(C2908="ForthPoint","ForthPoint",IF(D2908="Intercompany",_xlfn.XLOOKUP(E2908,'Dept Lookup'!B:B,'Dept Lookup'!A:A),Modified!D2908))</f>
        <v>CX</v>
      </c>
      <c r="R2908" t="str">
        <f t="shared" si="229"/>
        <v>American Chemical Society</v>
      </c>
      <c r="S2908" s="1" t="s">
        <v>707</v>
      </c>
      <c r="T2908">
        <f t="shared" si="230"/>
        <v>0</v>
      </c>
      <c r="U2908" s="25" t="str">
        <f>IF(K2908&gt;0,K2908,_xlfn.XLOOKUP(M2908,'Client Lookup'!L:L,'Client Lookup'!N:N))</f>
        <v>34862</v>
      </c>
      <c r="V2908" t="str">
        <f>_xlfn.XLOOKUP(_xlfn.NUMBERVALUE(U2908),'Project Lookup'!X:X,'Project Lookup'!B:B)</f>
        <v>Eloqua Enablement Support H2 2024</v>
      </c>
      <c r="X2908" t="str">
        <f t="shared" si="231"/>
        <v>330 American Chemical Society : 1338 Eloqua Enablement Support H2 2024</v>
      </c>
      <c r="Y2908" t="str">
        <f t="shared" si="232"/>
        <v>330 American Chemical Society</v>
      </c>
      <c r="Z2908" t="str">
        <f t="shared" si="233"/>
        <v>330 American Chemical Society</v>
      </c>
      <c r="AA2908" t="str">
        <f>_xlfn.XLOOKUP(Z2908,'Client Lookup'!A:A,'Client Lookup'!C:C)</f>
        <v>American Chemical Society</v>
      </c>
      <c r="AC2908" t="e">
        <f>_xlfn.XLOOKUP(K2908,'Results vs Forecast'!K:K,'Results vs Forecast'!K:K)</f>
        <v>#N/A</v>
      </c>
    </row>
    <row r="2909" spans="1:29" hidden="1">
      <c r="A2909" s="39"/>
      <c r="B2909" s="1" t="s">
        <v>700</v>
      </c>
      <c r="C2909" s="1" t="s">
        <v>1383</v>
      </c>
      <c r="D2909" s="1" t="s">
        <v>24</v>
      </c>
      <c r="E2909" s="1" t="s">
        <v>6732</v>
      </c>
      <c r="F2909" s="2">
        <v>45535</v>
      </c>
      <c r="G2909" s="2">
        <v>45505</v>
      </c>
      <c r="H2909" s="1" t="s">
        <v>7133</v>
      </c>
      <c r="I2909" s="1" t="s">
        <v>7134</v>
      </c>
      <c r="J2909" s="1" t="s">
        <v>1430</v>
      </c>
      <c r="K2909" s="1" t="s">
        <v>6782</v>
      </c>
      <c r="L2909" s="1"/>
      <c r="M2909" s="1"/>
      <c r="N2909" s="1"/>
      <c r="O2909" s="1"/>
      <c r="P2909" s="40">
        <v>695.61467814418768</v>
      </c>
      <c r="Q2909" s="37" t="str">
        <f>IF(C2909="ForthPoint","ForthPoint",IF(D2909="Intercompany",_xlfn.XLOOKUP(E2909,'Dept Lookup'!B:B,'Dept Lookup'!A:A),Modified!D2909))</f>
        <v>CX</v>
      </c>
      <c r="R2909" t="str">
        <f t="shared" si="229"/>
        <v>Amperity</v>
      </c>
      <c r="S2909" s="1" t="s">
        <v>707</v>
      </c>
      <c r="T2909">
        <f t="shared" si="230"/>
        <v>0</v>
      </c>
      <c r="U2909" s="25" t="str">
        <f>IF(K2909&gt;0,K2909,_xlfn.XLOOKUP(M2909,'Client Lookup'!L:L,'Client Lookup'!N:N))</f>
        <v>27419</v>
      </c>
      <c r="V2909" t="str">
        <f>_xlfn.XLOOKUP(_xlfn.NUMBERVALUE(U2909),'Project Lookup'!X:X,'Project Lookup'!B:B)</f>
        <v>Amperity Premium Services Pod_R1</v>
      </c>
      <c r="X2909" t="str">
        <f t="shared" si="231"/>
        <v>386 ICC in Engagement Factory UK Represents Represents Blend360 : 1126 Amperity Premium Services Pod_R1</v>
      </c>
      <c r="Y2909" t="str">
        <f t="shared" si="232"/>
        <v>386 ICC in Engagement Factory UK Represents Represents Blend360</v>
      </c>
      <c r="Z2909" t="str">
        <f t="shared" si="233"/>
        <v>386 ICC in Engagement Factory UK Represents Represents Blend360</v>
      </c>
      <c r="AA2909" t="str">
        <f>_xlfn.XLOOKUP(Z2909,'Client Lookup'!A:A,'Client Lookup'!C:C)</f>
        <v>Amperity</v>
      </c>
      <c r="AC2909" t="e">
        <f>_xlfn.XLOOKUP(K2909,'Results vs Forecast'!K:K,'Results vs Forecast'!K:K)</f>
        <v>#N/A</v>
      </c>
    </row>
    <row r="2910" spans="1:29" hidden="1">
      <c r="A2910" s="39"/>
      <c r="B2910" s="1" t="s">
        <v>700</v>
      </c>
      <c r="C2910" s="1" t="s">
        <v>1383</v>
      </c>
      <c r="D2910" s="1" t="s">
        <v>24</v>
      </c>
      <c r="E2910" s="1" t="s">
        <v>6732</v>
      </c>
      <c r="F2910" s="2">
        <v>45535</v>
      </c>
      <c r="G2910" s="2">
        <v>45505</v>
      </c>
      <c r="H2910" s="1" t="s">
        <v>7135</v>
      </c>
      <c r="I2910" s="1" t="s">
        <v>7136</v>
      </c>
      <c r="J2910" s="1" t="s">
        <v>1430</v>
      </c>
      <c r="K2910" s="1" t="s">
        <v>6782</v>
      </c>
      <c r="L2910" s="1"/>
      <c r="M2910" s="1"/>
      <c r="N2910" s="1"/>
      <c r="O2910" s="1"/>
      <c r="P2910" s="40">
        <v>86.948591385772417</v>
      </c>
      <c r="Q2910" s="37" t="str">
        <f>IF(C2910="ForthPoint","ForthPoint",IF(D2910="Intercompany",_xlfn.XLOOKUP(E2910,'Dept Lookup'!B:B,'Dept Lookup'!A:A),Modified!D2910))</f>
        <v>CX</v>
      </c>
      <c r="R2910" t="str">
        <f t="shared" si="229"/>
        <v>Amperity</v>
      </c>
      <c r="S2910" s="1" t="s">
        <v>707</v>
      </c>
      <c r="T2910">
        <f t="shared" si="230"/>
        <v>0</v>
      </c>
      <c r="U2910" s="25" t="str">
        <f>IF(K2910&gt;0,K2910,_xlfn.XLOOKUP(M2910,'Client Lookup'!L:L,'Client Lookup'!N:N))</f>
        <v>27419</v>
      </c>
      <c r="V2910" t="str">
        <f>_xlfn.XLOOKUP(_xlfn.NUMBERVALUE(U2910),'Project Lookup'!X:X,'Project Lookup'!B:B)</f>
        <v>Amperity Premium Services Pod_R1</v>
      </c>
      <c r="X2910" t="str">
        <f t="shared" si="231"/>
        <v>386 ICC in Engagement Factory UK Represents Represents Blend360 : 1126 Amperity Premium Services Pod_R1</v>
      </c>
      <c r="Y2910" t="str">
        <f t="shared" si="232"/>
        <v>386 ICC in Engagement Factory UK Represents Represents Blend360</v>
      </c>
      <c r="Z2910" t="str">
        <f t="shared" si="233"/>
        <v>386 ICC in Engagement Factory UK Represents Represents Blend360</v>
      </c>
      <c r="AA2910" t="str">
        <f>_xlfn.XLOOKUP(Z2910,'Client Lookup'!A:A,'Client Lookup'!C:C)</f>
        <v>Amperity</v>
      </c>
      <c r="AC2910" t="e">
        <f>_xlfn.XLOOKUP(K2910,'Results vs Forecast'!K:K,'Results vs Forecast'!K:K)</f>
        <v>#N/A</v>
      </c>
    </row>
    <row r="2911" spans="1:29" hidden="1">
      <c r="A2911" s="39"/>
      <c r="B2911" s="1" t="s">
        <v>700</v>
      </c>
      <c r="C2911" s="1" t="s">
        <v>6897</v>
      </c>
      <c r="D2911" s="1" t="s">
        <v>24</v>
      </c>
      <c r="E2911" s="1" t="s">
        <v>6732</v>
      </c>
      <c r="F2911" s="2">
        <v>45535</v>
      </c>
      <c r="G2911" s="2">
        <v>45505</v>
      </c>
      <c r="H2911" s="1" t="s">
        <v>7137</v>
      </c>
      <c r="I2911" s="1" t="s">
        <v>7138</v>
      </c>
      <c r="J2911" s="1" t="s">
        <v>6977</v>
      </c>
      <c r="K2911" s="1" t="s">
        <v>6978</v>
      </c>
      <c r="L2911" s="1" t="s">
        <v>6979</v>
      </c>
      <c r="M2911" s="1"/>
      <c r="N2911" s="1"/>
      <c r="O2911" s="1"/>
      <c r="P2911" s="40">
        <v>71.03904145595007</v>
      </c>
      <c r="Q2911" s="37" t="str">
        <f>IF(C2911="ForthPoint","ForthPoint",IF(D2911="Intercompany",_xlfn.XLOOKUP(E2911,'Dept Lookup'!B:B,'Dept Lookup'!A:A),Modified!D2911))</f>
        <v>CX</v>
      </c>
      <c r="R2911" t="str">
        <f t="shared" si="229"/>
        <v>LOfavörFagforb</v>
      </c>
      <c r="S2911" s="1" t="s">
        <v>707</v>
      </c>
      <c r="T2911">
        <f t="shared" si="230"/>
        <v>0</v>
      </c>
      <c r="U2911" s="25" t="str">
        <f>IF(K2911&gt;0,K2911,_xlfn.XLOOKUP(M2911,'Client Lookup'!L:L,'Client Lookup'!N:N))</f>
        <v>34861</v>
      </c>
      <c r="V2911" t="str">
        <f>_xlfn.XLOOKUP(_xlfn.NUMBERVALUE(U2911),'Project Lookup'!X:X,'Project Lookup'!B:B)</f>
        <v>SMS Connectors Setup July 24</v>
      </c>
      <c r="X2911" t="str">
        <f t="shared" si="231"/>
        <v>287 LOfavörFagforb : 1337 SMS Connectors Setup</v>
      </c>
      <c r="Y2911" t="str">
        <f t="shared" si="232"/>
        <v>287 LOfavörFagforb</v>
      </c>
      <c r="Z2911" t="str">
        <f t="shared" si="233"/>
        <v>287 LOfavörFagforb</v>
      </c>
      <c r="AA2911" t="str">
        <f>_xlfn.XLOOKUP(Z2911,'Client Lookup'!A:A,'Client Lookup'!C:C)</f>
        <v>LOfavörFagforb</v>
      </c>
      <c r="AC2911" t="e">
        <f>_xlfn.XLOOKUP(K2911,'Results vs Forecast'!K:K,'Results vs Forecast'!K:K)</f>
        <v>#N/A</v>
      </c>
    </row>
    <row r="2912" spans="1:29" hidden="1">
      <c r="A2912" s="39"/>
      <c r="B2912" s="1" t="s">
        <v>700</v>
      </c>
      <c r="C2912" s="1" t="s">
        <v>1395</v>
      </c>
      <c r="D2912" s="1" t="s">
        <v>24</v>
      </c>
      <c r="E2912" s="1" t="s">
        <v>6732</v>
      </c>
      <c r="F2912" s="2">
        <v>45535</v>
      </c>
      <c r="G2912" s="2">
        <v>45505</v>
      </c>
      <c r="H2912" s="1" t="s">
        <v>7139</v>
      </c>
      <c r="I2912" s="1" t="s">
        <v>7140</v>
      </c>
      <c r="J2912" s="1" t="s">
        <v>6761</v>
      </c>
      <c r="K2912" s="1" t="s">
        <v>6762</v>
      </c>
      <c r="L2912" s="1" t="s">
        <v>6763</v>
      </c>
      <c r="M2912" s="1"/>
      <c r="N2912" s="1"/>
      <c r="O2912" s="1"/>
      <c r="P2912" s="40">
        <v>63.762438919200001</v>
      </c>
      <c r="Q2912" s="37" t="str">
        <f>IF(C2912="ForthPoint","ForthPoint",IF(D2912="Intercompany",_xlfn.XLOOKUP(E2912,'Dept Lookup'!B:B,'Dept Lookup'!A:A),Modified!D2912))</f>
        <v>CX</v>
      </c>
      <c r="R2912" t="str">
        <f t="shared" si="229"/>
        <v>Henkel AG &amp; Co. KGaA</v>
      </c>
      <c r="S2912" s="1" t="s">
        <v>707</v>
      </c>
      <c r="T2912">
        <f t="shared" si="230"/>
        <v>0</v>
      </c>
      <c r="U2912" s="25" t="str">
        <f>IF(K2912&gt;0,K2912,_xlfn.XLOOKUP(M2912,'Client Lookup'!L:L,'Client Lookup'!N:N))</f>
        <v>16465</v>
      </c>
      <c r="V2912" t="str">
        <f>_xlfn.XLOOKUP(_xlfn.NUMBERVALUE(U2912),'Project Lookup'!X:X,'Project Lookup'!B:B)</f>
        <v>Henkel SmartWash Customer Engagement Consultancy</v>
      </c>
      <c r="X2912" t="str">
        <f t="shared" si="231"/>
        <v>379 Henkel AG &amp; Co. KGaA : 629 Henkel SmartWash Customer Engagement Consultancy</v>
      </c>
      <c r="Y2912" t="str">
        <f t="shared" si="232"/>
        <v>379 Henkel AG &amp; Co. KGaA</v>
      </c>
      <c r="Z2912" t="str">
        <f t="shared" si="233"/>
        <v>379 Henkel AG &amp; Co. KGaA</v>
      </c>
      <c r="AA2912" t="str">
        <f>_xlfn.XLOOKUP(Z2912,'Client Lookup'!A:A,'Client Lookup'!C:C)</f>
        <v>Henkel AG &amp; Co. KGaA</v>
      </c>
      <c r="AC2912" t="e">
        <f>_xlfn.XLOOKUP(K2912,'Results vs Forecast'!K:K,'Results vs Forecast'!K:K)</f>
        <v>#N/A</v>
      </c>
    </row>
    <row r="2913" spans="1:29" hidden="1">
      <c r="A2913" s="39"/>
      <c r="B2913" s="1" t="s">
        <v>700</v>
      </c>
      <c r="C2913" s="1" t="s">
        <v>1395</v>
      </c>
      <c r="D2913" s="1" t="s">
        <v>24</v>
      </c>
      <c r="E2913" s="1" t="s">
        <v>6732</v>
      </c>
      <c r="F2913" s="2">
        <v>45535</v>
      </c>
      <c r="G2913" s="2">
        <v>45505</v>
      </c>
      <c r="H2913" s="1" t="s">
        <v>7141</v>
      </c>
      <c r="I2913" s="1" t="s">
        <v>7142</v>
      </c>
      <c r="J2913" s="1" t="s">
        <v>6777</v>
      </c>
      <c r="K2913" s="1" t="s">
        <v>6778</v>
      </c>
      <c r="L2913" s="1" t="s">
        <v>6779</v>
      </c>
      <c r="M2913" s="1"/>
      <c r="N2913" s="1"/>
      <c r="O2913" s="1"/>
      <c r="P2913" s="40">
        <v>137.11172999999999</v>
      </c>
      <c r="Q2913" s="37" t="str">
        <f>IF(C2913="ForthPoint","ForthPoint",IF(D2913="Intercompany",_xlfn.XLOOKUP(E2913,'Dept Lookup'!B:B,'Dept Lookup'!A:A),Modified!D2913))</f>
        <v>CX</v>
      </c>
      <c r="R2913" t="str">
        <f t="shared" si="229"/>
        <v>CZ Verzekeringen</v>
      </c>
      <c r="S2913" s="1" t="s">
        <v>707</v>
      </c>
      <c r="T2913">
        <f t="shared" si="230"/>
        <v>0</v>
      </c>
      <c r="U2913" s="25" t="str">
        <f>IF(K2913&gt;0,K2913,_xlfn.XLOOKUP(M2913,'Client Lookup'!L:L,'Client Lookup'!N:N))</f>
        <v>23530</v>
      </c>
      <c r="V2913" t="str">
        <f>_xlfn.XLOOKUP(_xlfn.NUMBERVALUE(U2913),'Project Lookup'!X:X,'Project Lookup'!B:B)</f>
        <v>Migration Webforms</v>
      </c>
      <c r="X2913" t="str">
        <f t="shared" si="231"/>
        <v>340 CZ Verzekeringen : 910 Migration Webforms</v>
      </c>
      <c r="Y2913" t="str">
        <f t="shared" si="232"/>
        <v>340 CZ Verzekeringen</v>
      </c>
      <c r="Z2913" t="str">
        <f t="shared" si="233"/>
        <v>340 CZ Verzekeringen</v>
      </c>
      <c r="AA2913" t="str">
        <f>_xlfn.XLOOKUP(Z2913,'Client Lookup'!A:A,'Client Lookup'!C:C)</f>
        <v>CZ Verzekeringen</v>
      </c>
      <c r="AC2913" t="e">
        <f>_xlfn.XLOOKUP(K2913,'Results vs Forecast'!K:K,'Results vs Forecast'!K:K)</f>
        <v>#N/A</v>
      </c>
    </row>
    <row r="2914" spans="1:29" hidden="1">
      <c r="A2914" s="39"/>
      <c r="B2914" s="1" t="s">
        <v>700</v>
      </c>
      <c r="C2914" s="1" t="s">
        <v>6897</v>
      </c>
      <c r="D2914" s="1" t="s">
        <v>24</v>
      </c>
      <c r="E2914" s="1" t="s">
        <v>6732</v>
      </c>
      <c r="F2914" s="2">
        <v>45535</v>
      </c>
      <c r="G2914" s="2">
        <v>45505</v>
      </c>
      <c r="H2914" s="1" t="s">
        <v>7143</v>
      </c>
      <c r="I2914" s="1" t="s">
        <v>7144</v>
      </c>
      <c r="J2914" s="1" t="s">
        <v>6900</v>
      </c>
      <c r="K2914" s="1" t="s">
        <v>6901</v>
      </c>
      <c r="L2914" s="1" t="s">
        <v>6902</v>
      </c>
      <c r="M2914" s="1"/>
      <c r="N2914" s="1"/>
      <c r="O2914" s="1"/>
      <c r="P2914" s="40">
        <v>65.006443499222243</v>
      </c>
      <c r="Q2914" s="37" t="str">
        <f>IF(C2914="ForthPoint","ForthPoint",IF(D2914="Intercompany",_xlfn.XLOOKUP(E2914,'Dept Lookup'!B:B,'Dept Lookup'!A:A),Modified!D2914))</f>
        <v>CX</v>
      </c>
      <c r="R2914" t="str">
        <f t="shared" si="229"/>
        <v>Bonnier News AB</v>
      </c>
      <c r="S2914" s="1" t="s">
        <v>707</v>
      </c>
      <c r="T2914">
        <f t="shared" si="230"/>
        <v>0</v>
      </c>
      <c r="U2914" s="25" t="str">
        <f>IF(K2914&gt;0,K2914,_xlfn.XLOOKUP(M2914,'Client Lookup'!L:L,'Client Lookup'!N:N))</f>
        <v>9643</v>
      </c>
      <c r="V2914" t="str">
        <f>_xlfn.XLOOKUP(_xlfn.NUMBERVALUE(U2914),'Project Lookup'!X:X,'Project Lookup'!B:B)</f>
        <v>Ongoing Support</v>
      </c>
      <c r="X2914" t="str">
        <f t="shared" si="231"/>
        <v>286 Bonnier News AB : 405 Ongoing Support</v>
      </c>
      <c r="Y2914" t="str">
        <f t="shared" si="232"/>
        <v>286 Bonnier News AB</v>
      </c>
      <c r="Z2914" t="str">
        <f t="shared" si="233"/>
        <v>286 Bonnier News AB</v>
      </c>
      <c r="AA2914" t="str">
        <f>_xlfn.XLOOKUP(Z2914,'Client Lookup'!A:A,'Client Lookup'!C:C)</f>
        <v>Bonnier News AB</v>
      </c>
      <c r="AC2914" t="e">
        <f>_xlfn.XLOOKUP(K2914,'Results vs Forecast'!K:K,'Results vs Forecast'!K:K)</f>
        <v>#N/A</v>
      </c>
    </row>
    <row r="2915" spans="1:29" hidden="1">
      <c r="A2915" s="39"/>
      <c r="B2915" s="1" t="s">
        <v>700</v>
      </c>
      <c r="C2915" s="1" t="s">
        <v>1395</v>
      </c>
      <c r="D2915" s="1" t="s">
        <v>24</v>
      </c>
      <c r="E2915" s="1" t="s">
        <v>6732</v>
      </c>
      <c r="F2915" s="2">
        <v>45535</v>
      </c>
      <c r="G2915" s="2">
        <v>45505</v>
      </c>
      <c r="H2915" s="1" t="s">
        <v>7145</v>
      </c>
      <c r="I2915" s="1" t="s">
        <v>7146</v>
      </c>
      <c r="J2915" s="1" t="s">
        <v>6797</v>
      </c>
      <c r="K2915" s="1" t="s">
        <v>6798</v>
      </c>
      <c r="L2915" s="1" t="s">
        <v>6799</v>
      </c>
      <c r="M2915" s="1"/>
      <c r="N2915" s="1"/>
      <c r="O2915" s="1"/>
      <c r="P2915" s="40">
        <v>104.2049148</v>
      </c>
      <c r="Q2915" s="37" t="str">
        <f>IF(C2915="ForthPoint","ForthPoint",IF(D2915="Intercompany",_xlfn.XLOOKUP(E2915,'Dept Lookup'!B:B,'Dept Lookup'!A:A),Modified!D2915))</f>
        <v>CX</v>
      </c>
      <c r="R2915" t="str">
        <f t="shared" si="229"/>
        <v>CZ Verzekeringen</v>
      </c>
      <c r="S2915" s="1" t="s">
        <v>707</v>
      </c>
      <c r="T2915">
        <f t="shared" si="230"/>
        <v>0</v>
      </c>
      <c r="U2915" s="25" t="str">
        <f>IF(K2915&gt;0,K2915,_xlfn.XLOOKUP(M2915,'Client Lookup'!L:L,'Client Lookup'!N:N))</f>
        <v>20491</v>
      </c>
      <c r="V2915" t="str">
        <f>_xlfn.XLOOKUP(_xlfn.NUMBERVALUE(U2915),'Project Lookup'!X:X,'Project Lookup'!B:B)</f>
        <v>Dedicated Marketing Automation Support</v>
      </c>
      <c r="X2915" t="str">
        <f t="shared" si="231"/>
        <v>340 CZ Verzekeringen : 795 Dedicated Marketing Automation Support</v>
      </c>
      <c r="Y2915" t="str">
        <f t="shared" si="232"/>
        <v>340 CZ Verzekeringen</v>
      </c>
      <c r="Z2915" t="str">
        <f t="shared" si="233"/>
        <v>340 CZ Verzekeringen</v>
      </c>
      <c r="AA2915" t="str">
        <f>_xlfn.XLOOKUP(Z2915,'Client Lookup'!A:A,'Client Lookup'!C:C)</f>
        <v>CZ Verzekeringen</v>
      </c>
      <c r="AC2915" t="e">
        <f>_xlfn.XLOOKUP(K2915,'Results vs Forecast'!K:K,'Results vs Forecast'!K:K)</f>
        <v>#N/A</v>
      </c>
    </row>
    <row r="2916" spans="1:29" hidden="1">
      <c r="A2916" s="39"/>
      <c r="B2916" s="1" t="s">
        <v>700</v>
      </c>
      <c r="C2916" s="1" t="s">
        <v>1383</v>
      </c>
      <c r="D2916" s="1" t="s">
        <v>24</v>
      </c>
      <c r="E2916" s="1" t="s">
        <v>6732</v>
      </c>
      <c r="F2916" s="2">
        <v>45535</v>
      </c>
      <c r="G2916" s="2">
        <v>45505</v>
      </c>
      <c r="H2916" s="1" t="s">
        <v>7147</v>
      </c>
      <c r="I2916" s="1" t="s">
        <v>7148</v>
      </c>
      <c r="J2916" s="1" t="s">
        <v>6735</v>
      </c>
      <c r="K2916" s="1" t="s">
        <v>6736</v>
      </c>
      <c r="L2916" s="1" t="s">
        <v>6737</v>
      </c>
      <c r="M2916" s="1"/>
      <c r="N2916" s="1"/>
      <c r="O2916" s="1"/>
      <c r="P2916" s="40">
        <v>83.679262076728151</v>
      </c>
      <c r="Q2916" s="37" t="str">
        <f>IF(C2916="ForthPoint","ForthPoint",IF(D2916="Intercompany",_xlfn.XLOOKUP(E2916,'Dept Lookup'!B:B,'Dept Lookup'!A:A),Modified!D2916))</f>
        <v>CX</v>
      </c>
      <c r="R2916" t="str">
        <f t="shared" si="229"/>
        <v>Just Retirement Services Ltd</v>
      </c>
      <c r="S2916" s="1" t="s">
        <v>707</v>
      </c>
      <c r="T2916">
        <f t="shared" si="230"/>
        <v>0</v>
      </c>
      <c r="U2916" s="25" t="str">
        <f>IF(K2916&gt;0,K2916,_xlfn.XLOOKUP(M2916,'Client Lookup'!L:L,'Client Lookup'!N:N))</f>
        <v>24052</v>
      </c>
      <c r="V2916" t="str">
        <f>_xlfn.XLOOKUP(_xlfn.NUMBERVALUE(U2916),'Project Lookup'!X:X,'Project Lookup'!B:B)</f>
        <v>Technical Support Services 24</v>
      </c>
      <c r="X2916" t="str">
        <f t="shared" si="231"/>
        <v>333 Just Retirement Services Ltd : 920 Technical Support Services 24</v>
      </c>
      <c r="Y2916" t="str">
        <f t="shared" si="232"/>
        <v>333 Just Retirement Services Ltd</v>
      </c>
      <c r="Z2916" t="str">
        <f t="shared" si="233"/>
        <v>333 Just Retirement Services Ltd</v>
      </c>
      <c r="AA2916" t="str">
        <f>_xlfn.XLOOKUP(Z2916,'Client Lookup'!A:A,'Client Lookup'!C:C)</f>
        <v>Just Retirement Services Ltd</v>
      </c>
      <c r="AC2916" t="e">
        <f>_xlfn.XLOOKUP(K2916,'Results vs Forecast'!K:K,'Results vs Forecast'!K:K)</f>
        <v>#N/A</v>
      </c>
    </row>
    <row r="2917" spans="1:29" hidden="1">
      <c r="A2917" s="39"/>
      <c r="B2917" s="1" t="s">
        <v>700</v>
      </c>
      <c r="C2917" s="1" t="s">
        <v>1383</v>
      </c>
      <c r="D2917" s="1" t="s">
        <v>24</v>
      </c>
      <c r="E2917" s="1" t="s">
        <v>6732</v>
      </c>
      <c r="F2917" s="2">
        <v>45535</v>
      </c>
      <c r="G2917" s="2">
        <v>45505</v>
      </c>
      <c r="H2917" s="1" t="s">
        <v>7149</v>
      </c>
      <c r="I2917" s="1" t="s">
        <v>7150</v>
      </c>
      <c r="J2917" s="1" t="s">
        <v>6768</v>
      </c>
      <c r="K2917" s="1" t="s">
        <v>6769</v>
      </c>
      <c r="L2917" s="1" t="s">
        <v>6770</v>
      </c>
      <c r="M2917" s="1"/>
      <c r="N2917" s="1"/>
      <c r="O2917" s="1"/>
      <c r="P2917" s="40">
        <v>108.6922259967176</v>
      </c>
      <c r="Q2917" s="37" t="str">
        <f>IF(C2917="ForthPoint","ForthPoint",IF(D2917="Intercompany",_xlfn.XLOOKUP(E2917,'Dept Lookup'!B:B,'Dept Lookup'!A:A),Modified!D2917))</f>
        <v>CX</v>
      </c>
      <c r="R2917" t="str">
        <f t="shared" si="229"/>
        <v>American Chemical Society</v>
      </c>
      <c r="S2917" s="1" t="s">
        <v>707</v>
      </c>
      <c r="T2917">
        <f t="shared" si="230"/>
        <v>0</v>
      </c>
      <c r="U2917" s="25" t="str">
        <f>IF(K2917&gt;0,K2917,_xlfn.XLOOKUP(M2917,'Client Lookup'!L:L,'Client Lookup'!N:N))</f>
        <v>34862</v>
      </c>
      <c r="V2917" t="str">
        <f>_xlfn.XLOOKUP(_xlfn.NUMBERVALUE(U2917),'Project Lookup'!X:X,'Project Lookup'!B:B)</f>
        <v>Eloqua Enablement Support H2 2024</v>
      </c>
      <c r="X2917" t="str">
        <f t="shared" si="231"/>
        <v>330 American Chemical Society : 1338 Eloqua Enablement Support H2 2024</v>
      </c>
      <c r="Y2917" t="str">
        <f t="shared" si="232"/>
        <v>330 American Chemical Society</v>
      </c>
      <c r="Z2917" t="str">
        <f t="shared" si="233"/>
        <v>330 American Chemical Society</v>
      </c>
      <c r="AA2917" t="str">
        <f>_xlfn.XLOOKUP(Z2917,'Client Lookup'!A:A,'Client Lookup'!C:C)</f>
        <v>American Chemical Society</v>
      </c>
      <c r="AC2917" t="e">
        <f>_xlfn.XLOOKUP(K2917,'Results vs Forecast'!K:K,'Results vs Forecast'!K:K)</f>
        <v>#N/A</v>
      </c>
    </row>
    <row r="2918" spans="1:29" hidden="1">
      <c r="A2918" s="39"/>
      <c r="B2918" s="1" t="s">
        <v>700</v>
      </c>
      <c r="C2918" s="1" t="s">
        <v>1383</v>
      </c>
      <c r="D2918" s="1" t="s">
        <v>24</v>
      </c>
      <c r="E2918" s="1" t="s">
        <v>6732</v>
      </c>
      <c r="F2918" s="2">
        <v>45535</v>
      </c>
      <c r="G2918" s="2">
        <v>45505</v>
      </c>
      <c r="H2918" s="1" t="s">
        <v>7151</v>
      </c>
      <c r="I2918" s="1" t="s">
        <v>7152</v>
      </c>
      <c r="J2918" s="1" t="s">
        <v>6768</v>
      </c>
      <c r="K2918" s="1" t="s">
        <v>6769</v>
      </c>
      <c r="L2918" s="1" t="s">
        <v>6770</v>
      </c>
      <c r="M2918" s="1"/>
      <c r="N2918" s="1"/>
      <c r="O2918" s="1"/>
      <c r="P2918" s="40">
        <v>108.6922259967176</v>
      </c>
      <c r="Q2918" s="37" t="str">
        <f>IF(C2918="ForthPoint","ForthPoint",IF(D2918="Intercompany",_xlfn.XLOOKUP(E2918,'Dept Lookup'!B:B,'Dept Lookup'!A:A),Modified!D2918))</f>
        <v>CX</v>
      </c>
      <c r="R2918" t="str">
        <f t="shared" si="229"/>
        <v>American Chemical Society</v>
      </c>
      <c r="S2918" s="1" t="s">
        <v>707</v>
      </c>
      <c r="T2918">
        <f t="shared" si="230"/>
        <v>0</v>
      </c>
      <c r="U2918" s="25" t="str">
        <f>IF(K2918&gt;0,K2918,_xlfn.XLOOKUP(M2918,'Client Lookup'!L:L,'Client Lookup'!N:N))</f>
        <v>34862</v>
      </c>
      <c r="V2918" t="str">
        <f>_xlfn.XLOOKUP(_xlfn.NUMBERVALUE(U2918),'Project Lookup'!X:X,'Project Lookup'!B:B)</f>
        <v>Eloqua Enablement Support H2 2024</v>
      </c>
      <c r="X2918" t="str">
        <f t="shared" si="231"/>
        <v>330 American Chemical Society : 1338 Eloqua Enablement Support H2 2024</v>
      </c>
      <c r="Y2918" t="str">
        <f t="shared" si="232"/>
        <v>330 American Chemical Society</v>
      </c>
      <c r="Z2918" t="str">
        <f t="shared" si="233"/>
        <v>330 American Chemical Society</v>
      </c>
      <c r="AA2918" t="str">
        <f>_xlfn.XLOOKUP(Z2918,'Client Lookup'!A:A,'Client Lookup'!C:C)</f>
        <v>American Chemical Society</v>
      </c>
      <c r="AC2918" t="e">
        <f>_xlfn.XLOOKUP(K2918,'Results vs Forecast'!K:K,'Results vs Forecast'!K:K)</f>
        <v>#N/A</v>
      </c>
    </row>
    <row r="2919" spans="1:29" hidden="1">
      <c r="A2919" s="39"/>
      <c r="B2919" s="1" t="s">
        <v>700</v>
      </c>
      <c r="C2919" s="1" t="s">
        <v>1395</v>
      </c>
      <c r="D2919" s="1" t="s">
        <v>24</v>
      </c>
      <c r="E2919" s="1" t="s">
        <v>6732</v>
      </c>
      <c r="F2919" s="2">
        <v>45535</v>
      </c>
      <c r="G2919" s="2">
        <v>45505</v>
      </c>
      <c r="H2919" s="1" t="s">
        <v>7153</v>
      </c>
      <c r="I2919" s="1" t="s">
        <v>7154</v>
      </c>
      <c r="J2919" s="1" t="s">
        <v>6744</v>
      </c>
      <c r="K2919" s="1" t="s">
        <v>6745</v>
      </c>
      <c r="L2919" s="1" t="s">
        <v>6746</v>
      </c>
      <c r="M2919" s="1"/>
      <c r="N2919" s="1"/>
      <c r="O2919" s="1"/>
      <c r="P2919" s="40">
        <v>120.6583224</v>
      </c>
      <c r="Q2919" s="37" t="str">
        <f>IF(C2919="ForthPoint","ForthPoint",IF(D2919="Intercompany",_xlfn.XLOOKUP(E2919,'Dept Lookup'!B:B,'Dept Lookup'!A:A),Modified!D2919))</f>
        <v>CX</v>
      </c>
      <c r="R2919" t="str">
        <f t="shared" si="229"/>
        <v>KYOCERA Document Solutions Europe B.V.</v>
      </c>
      <c r="S2919" s="1" t="s">
        <v>707</v>
      </c>
      <c r="T2919">
        <f t="shared" si="230"/>
        <v>0</v>
      </c>
      <c r="U2919" s="25" t="str">
        <f>IF(K2919&gt;0,K2919,_xlfn.XLOOKUP(M2919,'Client Lookup'!L:L,'Client Lookup'!N:N))</f>
        <v>20698</v>
      </c>
      <c r="V2919" t="str">
        <f>_xlfn.XLOOKUP(_xlfn.NUMBERVALUE(U2919),'Project Lookup'!X:X,'Project Lookup'!B:B)</f>
        <v>Sales Toolkit Development &amp; Support</v>
      </c>
      <c r="X2919" t="str">
        <f t="shared" si="231"/>
        <v>346 KYOCERA Document Solutions Europe B.V. : 799 Sales Toolkit Development &amp; Support</v>
      </c>
      <c r="Y2919" t="str">
        <f t="shared" si="232"/>
        <v>346 KYOCERA Document Solutions Europe B.V.</v>
      </c>
      <c r="Z2919" t="str">
        <f t="shared" si="233"/>
        <v>346 KYOCERA Document Solutions Europe B.V.</v>
      </c>
      <c r="AA2919" t="str">
        <f>_xlfn.XLOOKUP(Z2919,'Client Lookup'!A:A,'Client Lookup'!C:C)</f>
        <v>KYOCERA Document Solutions Europe B.V.</v>
      </c>
      <c r="AC2919" t="e">
        <f>_xlfn.XLOOKUP(K2919,'Results vs Forecast'!K:K,'Results vs Forecast'!K:K)</f>
        <v>#N/A</v>
      </c>
    </row>
    <row r="2920" spans="1:29" hidden="1">
      <c r="A2920" s="39"/>
      <c r="B2920" s="1" t="s">
        <v>700</v>
      </c>
      <c r="C2920" s="1" t="s">
        <v>1395</v>
      </c>
      <c r="D2920" s="1" t="s">
        <v>24</v>
      </c>
      <c r="E2920" s="1" t="s">
        <v>6732</v>
      </c>
      <c r="F2920" s="2">
        <v>45535</v>
      </c>
      <c r="G2920" s="2">
        <v>45505</v>
      </c>
      <c r="H2920" s="1" t="s">
        <v>7155</v>
      </c>
      <c r="I2920" s="1" t="s">
        <v>7156</v>
      </c>
      <c r="J2920" s="1" t="s">
        <v>6816</v>
      </c>
      <c r="K2920" s="1" t="s">
        <v>6817</v>
      </c>
      <c r="L2920" s="1"/>
      <c r="M2920" s="1"/>
      <c r="N2920" s="1"/>
      <c r="O2920" s="1"/>
      <c r="P2920" s="40">
        <v>241.31664480000001</v>
      </c>
      <c r="Q2920" s="37" t="str">
        <f>IF(C2920="ForthPoint","ForthPoint",IF(D2920="Intercompany",_xlfn.XLOOKUP(E2920,'Dept Lookup'!B:B,'Dept Lookup'!A:A),Modified!D2920))</f>
        <v>CX</v>
      </c>
      <c r="R2920" t="str">
        <f t="shared" si="229"/>
        <v>SSE AIRTRICITY LTD</v>
      </c>
      <c r="S2920" s="1" t="s">
        <v>707</v>
      </c>
      <c r="T2920">
        <f t="shared" si="230"/>
        <v>0</v>
      </c>
      <c r="U2920" s="25" t="str">
        <f>IF(K2920&gt;0,K2920,_xlfn.XLOOKUP(M2920,'Client Lookup'!L:L,'Client Lookup'!N:N))</f>
        <v>37037</v>
      </c>
      <c r="V2920" t="str">
        <f>_xlfn.XLOOKUP(_xlfn.NUMBERVALUE(U2920),'Project Lookup'!X:X,'Project Lookup'!B:B)</f>
        <v>Template Design Phase 2</v>
      </c>
      <c r="X2920" t="str">
        <f t="shared" si="231"/>
        <v>310 SSE AIRTRICITY LTD : 1386 Template Design Phase 2</v>
      </c>
      <c r="Y2920" t="str">
        <f t="shared" si="232"/>
        <v>310 SSE AIRTRICITY LTD</v>
      </c>
      <c r="Z2920" t="str">
        <f t="shared" si="233"/>
        <v>310 SSE AIRTRICITY LTD</v>
      </c>
      <c r="AA2920" t="str">
        <f>_xlfn.XLOOKUP(Z2920,'Client Lookup'!A:A,'Client Lookup'!C:C)</f>
        <v>SSE AIRTRICITY LTD</v>
      </c>
      <c r="AC2920" t="e">
        <f>_xlfn.XLOOKUP(K2920,'Results vs Forecast'!K:K,'Results vs Forecast'!K:K)</f>
        <v>#N/A</v>
      </c>
    </row>
    <row r="2921" spans="1:29" hidden="1">
      <c r="A2921" s="39"/>
      <c r="B2921" s="1" t="s">
        <v>700</v>
      </c>
      <c r="C2921" s="1" t="s">
        <v>1395</v>
      </c>
      <c r="D2921" s="1" t="s">
        <v>24</v>
      </c>
      <c r="E2921" s="1" t="s">
        <v>6732</v>
      </c>
      <c r="F2921" s="2">
        <v>45535</v>
      </c>
      <c r="G2921" s="2">
        <v>45505</v>
      </c>
      <c r="H2921" s="1" t="s">
        <v>7157</v>
      </c>
      <c r="I2921" s="1" t="s">
        <v>7158</v>
      </c>
      <c r="J2921" s="1" t="s">
        <v>6761</v>
      </c>
      <c r="K2921" s="1" t="s">
        <v>6762</v>
      </c>
      <c r="L2921" s="1" t="s">
        <v>6763</v>
      </c>
      <c r="M2921" s="1"/>
      <c r="N2921" s="1"/>
      <c r="O2921" s="1"/>
      <c r="P2921" s="40">
        <v>382.54172670000003</v>
      </c>
      <c r="Q2921" s="37" t="str">
        <f>IF(C2921="ForthPoint","ForthPoint",IF(D2921="Intercompany",_xlfn.XLOOKUP(E2921,'Dept Lookup'!B:B,'Dept Lookup'!A:A),Modified!D2921))</f>
        <v>CX</v>
      </c>
      <c r="R2921" t="str">
        <f t="shared" si="229"/>
        <v>Henkel AG &amp; Co. KGaA</v>
      </c>
      <c r="S2921" s="1" t="s">
        <v>707</v>
      </c>
      <c r="T2921">
        <f t="shared" si="230"/>
        <v>0</v>
      </c>
      <c r="U2921" s="25" t="str">
        <f>IF(K2921&gt;0,K2921,_xlfn.XLOOKUP(M2921,'Client Lookup'!L:L,'Client Lookup'!N:N))</f>
        <v>16465</v>
      </c>
      <c r="V2921" t="str">
        <f>_xlfn.XLOOKUP(_xlfn.NUMBERVALUE(U2921),'Project Lookup'!X:X,'Project Lookup'!B:B)</f>
        <v>Henkel SmartWash Customer Engagement Consultancy</v>
      </c>
      <c r="X2921" t="str">
        <f t="shared" si="231"/>
        <v>379 Henkel AG &amp; Co. KGaA : 629 Henkel SmartWash Customer Engagement Consultancy</v>
      </c>
      <c r="Y2921" t="str">
        <f t="shared" si="232"/>
        <v>379 Henkel AG &amp; Co. KGaA</v>
      </c>
      <c r="Z2921" t="str">
        <f t="shared" si="233"/>
        <v>379 Henkel AG &amp; Co. KGaA</v>
      </c>
      <c r="AA2921" t="str">
        <f>_xlfn.XLOOKUP(Z2921,'Client Lookup'!A:A,'Client Lookup'!C:C)</f>
        <v>Henkel AG &amp; Co. KGaA</v>
      </c>
      <c r="AC2921" t="e">
        <f>_xlfn.XLOOKUP(K2921,'Results vs Forecast'!K:K,'Results vs Forecast'!K:K)</f>
        <v>#N/A</v>
      </c>
    </row>
    <row r="2922" spans="1:29" hidden="1">
      <c r="A2922" s="39"/>
      <c r="B2922" s="1" t="s">
        <v>700</v>
      </c>
      <c r="C2922" s="1" t="s">
        <v>1383</v>
      </c>
      <c r="D2922" s="1" t="s">
        <v>24</v>
      </c>
      <c r="E2922" s="1" t="s">
        <v>6732</v>
      </c>
      <c r="F2922" s="2">
        <v>45535</v>
      </c>
      <c r="G2922" s="2">
        <v>45505</v>
      </c>
      <c r="H2922" s="1" t="s">
        <v>7159</v>
      </c>
      <c r="I2922" s="1" t="s">
        <v>7160</v>
      </c>
      <c r="J2922" s="1" t="s">
        <v>6867</v>
      </c>
      <c r="K2922" s="1" t="s">
        <v>6868</v>
      </c>
      <c r="L2922" s="1" t="s">
        <v>6869</v>
      </c>
      <c r="M2922" s="1"/>
      <c r="N2922" s="1"/>
      <c r="O2922" s="1"/>
      <c r="P2922" s="40">
        <v>553.33398555574149</v>
      </c>
      <c r="Q2922" s="37" t="str">
        <f>IF(C2922="ForthPoint","ForthPoint",IF(D2922="Intercompany",_xlfn.XLOOKUP(E2922,'Dept Lookup'!B:B,'Dept Lookup'!A:A),Modified!D2922))</f>
        <v>CX</v>
      </c>
      <c r="R2922" t="str">
        <f t="shared" si="229"/>
        <v>American Chemical Society</v>
      </c>
      <c r="S2922" s="1" t="s">
        <v>707</v>
      </c>
      <c r="T2922">
        <f t="shared" si="230"/>
        <v>0</v>
      </c>
      <c r="U2922" s="25" t="str">
        <f>IF(K2922&gt;0,K2922,_xlfn.XLOOKUP(M2922,'Client Lookup'!L:L,'Client Lookup'!N:N))</f>
        <v>32544</v>
      </c>
      <c r="V2922" t="str">
        <f>_xlfn.XLOOKUP(_xlfn.NUMBERVALUE(U2922),'Project Lookup'!X:X,'Project Lookup'!B:B)</f>
        <v>SEO Enablement and Reporting - June 24 / Nov 24</v>
      </c>
      <c r="X2922" t="str">
        <f t="shared" si="231"/>
        <v>330 American Chemical Society : 1261 SEO Enablement and Reporting - June 24 / Nov 24</v>
      </c>
      <c r="Y2922" t="str">
        <f t="shared" si="232"/>
        <v>330 American Chemical Society</v>
      </c>
      <c r="Z2922" t="str">
        <f t="shared" si="233"/>
        <v>330 American Chemical Society</v>
      </c>
      <c r="AA2922" t="str">
        <f>_xlfn.XLOOKUP(Z2922,'Client Lookup'!A:A,'Client Lookup'!C:C)</f>
        <v>American Chemical Society</v>
      </c>
      <c r="AC2922" t="e">
        <f>_xlfn.XLOOKUP(K2922,'Results vs Forecast'!K:K,'Results vs Forecast'!K:K)</f>
        <v>#N/A</v>
      </c>
    </row>
    <row r="2923" spans="1:29" hidden="1">
      <c r="A2923" s="39"/>
      <c r="B2923" s="1" t="s">
        <v>700</v>
      </c>
      <c r="C2923" s="1" t="s">
        <v>1383</v>
      </c>
      <c r="D2923" s="1" t="s">
        <v>24</v>
      </c>
      <c r="E2923" s="1" t="s">
        <v>6732</v>
      </c>
      <c r="F2923" s="2">
        <v>45535</v>
      </c>
      <c r="G2923" s="2">
        <v>45505</v>
      </c>
      <c r="H2923" s="1" t="s">
        <v>7161</v>
      </c>
      <c r="I2923" s="1" t="s">
        <v>7162</v>
      </c>
      <c r="J2923" s="1" t="s">
        <v>1430</v>
      </c>
      <c r="K2923" s="1" t="s">
        <v>6782</v>
      </c>
      <c r="L2923" s="1"/>
      <c r="M2923" s="1"/>
      <c r="N2923" s="1"/>
      <c r="O2923" s="1"/>
      <c r="P2923" s="40">
        <v>173.91015630054898</v>
      </c>
      <c r="Q2923" s="37" t="str">
        <f>IF(C2923="ForthPoint","ForthPoint",IF(D2923="Intercompany",_xlfn.XLOOKUP(E2923,'Dept Lookup'!B:B,'Dept Lookup'!A:A),Modified!D2923))</f>
        <v>CX</v>
      </c>
      <c r="R2923" t="str">
        <f t="shared" si="229"/>
        <v>Amperity</v>
      </c>
      <c r="S2923" s="1" t="s">
        <v>707</v>
      </c>
      <c r="T2923">
        <f t="shared" si="230"/>
        <v>0</v>
      </c>
      <c r="U2923" s="25" t="str">
        <f>IF(K2923&gt;0,K2923,_xlfn.XLOOKUP(M2923,'Client Lookup'!L:L,'Client Lookup'!N:N))</f>
        <v>27419</v>
      </c>
      <c r="V2923" t="str">
        <f>_xlfn.XLOOKUP(_xlfn.NUMBERVALUE(U2923),'Project Lookup'!X:X,'Project Lookup'!B:B)</f>
        <v>Amperity Premium Services Pod_R1</v>
      </c>
      <c r="X2923" t="str">
        <f t="shared" si="231"/>
        <v>386 ICC in Engagement Factory UK Represents Represents Blend360 : 1126 Amperity Premium Services Pod_R1</v>
      </c>
      <c r="Y2923" t="str">
        <f t="shared" si="232"/>
        <v>386 ICC in Engagement Factory UK Represents Represents Blend360</v>
      </c>
      <c r="Z2923" t="str">
        <f t="shared" si="233"/>
        <v>386 ICC in Engagement Factory UK Represents Represents Blend360</v>
      </c>
      <c r="AA2923" t="str">
        <f>_xlfn.XLOOKUP(Z2923,'Client Lookup'!A:A,'Client Lookup'!C:C)</f>
        <v>Amperity</v>
      </c>
      <c r="AC2923" t="e">
        <f>_xlfn.XLOOKUP(K2923,'Results vs Forecast'!K:K,'Results vs Forecast'!K:K)</f>
        <v>#N/A</v>
      </c>
    </row>
    <row r="2924" spans="1:29" hidden="1">
      <c r="A2924" s="39"/>
      <c r="B2924" s="1" t="s">
        <v>700</v>
      </c>
      <c r="C2924" s="1" t="s">
        <v>1395</v>
      </c>
      <c r="D2924" s="1" t="s">
        <v>24</v>
      </c>
      <c r="E2924" s="1" t="s">
        <v>6732</v>
      </c>
      <c r="F2924" s="2">
        <v>45535</v>
      </c>
      <c r="G2924" s="2">
        <v>45505</v>
      </c>
      <c r="H2924" s="1" t="s">
        <v>7163</v>
      </c>
      <c r="I2924" s="1" t="s">
        <v>7164</v>
      </c>
      <c r="J2924" s="1" t="s">
        <v>6761</v>
      </c>
      <c r="K2924" s="1" t="s">
        <v>6762</v>
      </c>
      <c r="L2924" s="1" t="s">
        <v>6763</v>
      </c>
      <c r="M2924" s="1"/>
      <c r="N2924" s="1"/>
      <c r="O2924" s="1"/>
      <c r="P2924" s="40">
        <v>318.79025671919999</v>
      </c>
      <c r="Q2924" s="37" t="str">
        <f>IF(C2924="ForthPoint","ForthPoint",IF(D2924="Intercompany",_xlfn.XLOOKUP(E2924,'Dept Lookup'!B:B,'Dept Lookup'!A:A),Modified!D2924))</f>
        <v>CX</v>
      </c>
      <c r="R2924" t="str">
        <f t="shared" si="229"/>
        <v>Henkel AG &amp; Co. KGaA</v>
      </c>
      <c r="S2924" s="1" t="s">
        <v>707</v>
      </c>
      <c r="T2924">
        <f t="shared" si="230"/>
        <v>0</v>
      </c>
      <c r="U2924" s="25" t="str">
        <f>IF(K2924&gt;0,K2924,_xlfn.XLOOKUP(M2924,'Client Lookup'!L:L,'Client Lookup'!N:N))</f>
        <v>16465</v>
      </c>
      <c r="V2924" t="str">
        <f>_xlfn.XLOOKUP(_xlfn.NUMBERVALUE(U2924),'Project Lookup'!X:X,'Project Lookup'!B:B)</f>
        <v>Henkel SmartWash Customer Engagement Consultancy</v>
      </c>
      <c r="X2924" t="str">
        <f t="shared" si="231"/>
        <v>379 Henkel AG &amp; Co. KGaA : 629 Henkel SmartWash Customer Engagement Consultancy</v>
      </c>
      <c r="Y2924" t="str">
        <f t="shared" si="232"/>
        <v>379 Henkel AG &amp; Co. KGaA</v>
      </c>
      <c r="Z2924" t="str">
        <f t="shared" si="233"/>
        <v>379 Henkel AG &amp; Co. KGaA</v>
      </c>
      <c r="AA2924" t="str">
        <f>_xlfn.XLOOKUP(Z2924,'Client Lookup'!A:A,'Client Lookup'!C:C)</f>
        <v>Henkel AG &amp; Co. KGaA</v>
      </c>
      <c r="AC2924" t="e">
        <f>_xlfn.XLOOKUP(K2924,'Results vs Forecast'!K:K,'Results vs Forecast'!K:K)</f>
        <v>#N/A</v>
      </c>
    </row>
    <row r="2925" spans="1:29" hidden="1">
      <c r="A2925" s="39"/>
      <c r="B2925" s="1" t="s">
        <v>700</v>
      </c>
      <c r="C2925" s="1" t="s">
        <v>1395</v>
      </c>
      <c r="D2925" s="1" t="s">
        <v>24</v>
      </c>
      <c r="E2925" s="1" t="s">
        <v>6732</v>
      </c>
      <c r="F2925" s="2">
        <v>45535</v>
      </c>
      <c r="G2925" s="2">
        <v>45505</v>
      </c>
      <c r="H2925" s="1" t="s">
        <v>7165</v>
      </c>
      <c r="I2925" s="1" t="s">
        <v>7166</v>
      </c>
      <c r="J2925" s="1" t="s">
        <v>6797</v>
      </c>
      <c r="K2925" s="1" t="s">
        <v>6798</v>
      </c>
      <c r="L2925" s="1" t="s">
        <v>6799</v>
      </c>
      <c r="M2925" s="1"/>
      <c r="N2925" s="1"/>
      <c r="O2925" s="1"/>
      <c r="P2925" s="40">
        <v>833.63931839999998</v>
      </c>
      <c r="Q2925" s="37" t="str">
        <f>IF(C2925="ForthPoint","ForthPoint",IF(D2925="Intercompany",_xlfn.XLOOKUP(E2925,'Dept Lookup'!B:B,'Dept Lookup'!A:A),Modified!D2925))</f>
        <v>CX</v>
      </c>
      <c r="R2925" t="str">
        <f t="shared" si="229"/>
        <v>CZ Verzekeringen</v>
      </c>
      <c r="S2925" s="1" t="s">
        <v>707</v>
      </c>
      <c r="T2925">
        <f t="shared" si="230"/>
        <v>0</v>
      </c>
      <c r="U2925" s="25" t="str">
        <f>IF(K2925&gt;0,K2925,_xlfn.XLOOKUP(M2925,'Client Lookup'!L:L,'Client Lookup'!N:N))</f>
        <v>20491</v>
      </c>
      <c r="V2925" t="str">
        <f>_xlfn.XLOOKUP(_xlfn.NUMBERVALUE(U2925),'Project Lookup'!X:X,'Project Lookup'!B:B)</f>
        <v>Dedicated Marketing Automation Support</v>
      </c>
      <c r="X2925" t="str">
        <f t="shared" si="231"/>
        <v>340 CZ Verzekeringen : 795 Dedicated Marketing Automation Support</v>
      </c>
      <c r="Y2925" t="str">
        <f t="shared" si="232"/>
        <v>340 CZ Verzekeringen</v>
      </c>
      <c r="Z2925" t="str">
        <f t="shared" si="233"/>
        <v>340 CZ Verzekeringen</v>
      </c>
      <c r="AA2925" t="str">
        <f>_xlfn.XLOOKUP(Z2925,'Client Lookup'!A:A,'Client Lookup'!C:C)</f>
        <v>CZ Verzekeringen</v>
      </c>
      <c r="AC2925" t="e">
        <f>_xlfn.XLOOKUP(K2925,'Results vs Forecast'!K:K,'Results vs Forecast'!K:K)</f>
        <v>#N/A</v>
      </c>
    </row>
    <row r="2926" spans="1:29" hidden="1">
      <c r="A2926" s="39"/>
      <c r="B2926" s="1" t="s">
        <v>700</v>
      </c>
      <c r="C2926" s="1" t="s">
        <v>1395</v>
      </c>
      <c r="D2926" s="1" t="s">
        <v>24</v>
      </c>
      <c r="E2926" s="1" t="s">
        <v>6732</v>
      </c>
      <c r="F2926" s="2">
        <v>45535</v>
      </c>
      <c r="G2926" s="2">
        <v>45505</v>
      </c>
      <c r="H2926" s="1" t="s">
        <v>7167</v>
      </c>
      <c r="I2926" s="1" t="s">
        <v>7168</v>
      </c>
      <c r="J2926" s="1" t="s">
        <v>6797</v>
      </c>
      <c r="K2926" s="1" t="s">
        <v>6798</v>
      </c>
      <c r="L2926" s="1" t="s">
        <v>6799</v>
      </c>
      <c r="M2926" s="1"/>
      <c r="N2926" s="1"/>
      <c r="O2926" s="1"/>
      <c r="P2926" s="40">
        <v>781.53686100000004</v>
      </c>
      <c r="Q2926" s="37" t="str">
        <f>IF(C2926="ForthPoint","ForthPoint",IF(D2926="Intercompany",_xlfn.XLOOKUP(E2926,'Dept Lookup'!B:B,'Dept Lookup'!A:A),Modified!D2926))</f>
        <v>CX</v>
      </c>
      <c r="R2926" t="str">
        <f t="shared" si="229"/>
        <v>CZ Verzekeringen</v>
      </c>
      <c r="S2926" s="1" t="s">
        <v>707</v>
      </c>
      <c r="T2926">
        <f t="shared" si="230"/>
        <v>0</v>
      </c>
      <c r="U2926" s="25" t="str">
        <f>IF(K2926&gt;0,K2926,_xlfn.XLOOKUP(M2926,'Client Lookup'!L:L,'Client Lookup'!N:N))</f>
        <v>20491</v>
      </c>
      <c r="V2926" t="str">
        <f>_xlfn.XLOOKUP(_xlfn.NUMBERVALUE(U2926),'Project Lookup'!X:X,'Project Lookup'!B:B)</f>
        <v>Dedicated Marketing Automation Support</v>
      </c>
      <c r="X2926" t="str">
        <f t="shared" si="231"/>
        <v>340 CZ Verzekeringen : 795 Dedicated Marketing Automation Support</v>
      </c>
      <c r="Y2926" t="str">
        <f t="shared" si="232"/>
        <v>340 CZ Verzekeringen</v>
      </c>
      <c r="Z2926" t="str">
        <f t="shared" si="233"/>
        <v>340 CZ Verzekeringen</v>
      </c>
      <c r="AA2926" t="str">
        <f>_xlfn.XLOOKUP(Z2926,'Client Lookup'!A:A,'Client Lookup'!C:C)</f>
        <v>CZ Verzekeringen</v>
      </c>
      <c r="AC2926" t="e">
        <f>_xlfn.XLOOKUP(K2926,'Results vs Forecast'!K:K,'Results vs Forecast'!K:K)</f>
        <v>#N/A</v>
      </c>
    </row>
    <row r="2927" spans="1:29" hidden="1">
      <c r="A2927" s="39"/>
      <c r="B2927" s="1" t="s">
        <v>700</v>
      </c>
      <c r="C2927" s="1" t="s">
        <v>1383</v>
      </c>
      <c r="D2927" s="1" t="s">
        <v>24</v>
      </c>
      <c r="E2927" s="1" t="s">
        <v>6732</v>
      </c>
      <c r="F2927" s="2">
        <v>45535</v>
      </c>
      <c r="G2927" s="2">
        <v>45505</v>
      </c>
      <c r="H2927" s="1" t="s">
        <v>7169</v>
      </c>
      <c r="I2927" s="1" t="s">
        <v>7170</v>
      </c>
      <c r="J2927" s="1" t="s">
        <v>6768</v>
      </c>
      <c r="K2927" s="1" t="s">
        <v>6769</v>
      </c>
      <c r="L2927" s="1" t="s">
        <v>6770</v>
      </c>
      <c r="M2927" s="1"/>
      <c r="N2927" s="1"/>
      <c r="O2927" s="1"/>
      <c r="P2927" s="40">
        <v>326.06370446114863</v>
      </c>
      <c r="Q2927" s="37" t="str">
        <f>IF(C2927="ForthPoint","ForthPoint",IF(D2927="Intercompany",_xlfn.XLOOKUP(E2927,'Dept Lookup'!B:B,'Dept Lookup'!A:A),Modified!D2927))</f>
        <v>CX</v>
      </c>
      <c r="R2927" t="str">
        <f t="shared" si="229"/>
        <v>American Chemical Society</v>
      </c>
      <c r="S2927" s="1" t="s">
        <v>707</v>
      </c>
      <c r="T2927">
        <f t="shared" si="230"/>
        <v>0</v>
      </c>
      <c r="U2927" s="25" t="str">
        <f>IF(K2927&gt;0,K2927,_xlfn.XLOOKUP(M2927,'Client Lookup'!L:L,'Client Lookup'!N:N))</f>
        <v>34862</v>
      </c>
      <c r="V2927" t="str">
        <f>_xlfn.XLOOKUP(_xlfn.NUMBERVALUE(U2927),'Project Lookup'!X:X,'Project Lookup'!B:B)</f>
        <v>Eloqua Enablement Support H2 2024</v>
      </c>
      <c r="X2927" t="str">
        <f t="shared" si="231"/>
        <v>330 American Chemical Society : 1338 Eloqua Enablement Support H2 2024</v>
      </c>
      <c r="Y2927" t="str">
        <f t="shared" si="232"/>
        <v>330 American Chemical Society</v>
      </c>
      <c r="Z2927" t="str">
        <f t="shared" si="233"/>
        <v>330 American Chemical Society</v>
      </c>
      <c r="AA2927" t="str">
        <f>_xlfn.XLOOKUP(Z2927,'Client Lookup'!A:A,'Client Lookup'!C:C)</f>
        <v>American Chemical Society</v>
      </c>
      <c r="AC2927" t="e">
        <f>_xlfn.XLOOKUP(K2927,'Results vs Forecast'!K:K,'Results vs Forecast'!K:K)</f>
        <v>#N/A</v>
      </c>
    </row>
    <row r="2928" spans="1:29" hidden="1">
      <c r="A2928" s="39"/>
      <c r="B2928" s="1" t="s">
        <v>700</v>
      </c>
      <c r="C2928" s="1" t="s">
        <v>1383</v>
      </c>
      <c r="D2928" s="1" t="s">
        <v>24</v>
      </c>
      <c r="E2928" s="1" t="s">
        <v>6732</v>
      </c>
      <c r="F2928" s="2">
        <v>45535</v>
      </c>
      <c r="G2928" s="2">
        <v>45505</v>
      </c>
      <c r="H2928" s="1" t="s">
        <v>7171</v>
      </c>
      <c r="I2928" s="1" t="s">
        <v>7172</v>
      </c>
      <c r="J2928" s="1" t="s">
        <v>6768</v>
      </c>
      <c r="K2928" s="1" t="s">
        <v>6769</v>
      </c>
      <c r="L2928" s="1" t="s">
        <v>6770</v>
      </c>
      <c r="M2928" s="1"/>
      <c r="N2928" s="1"/>
      <c r="O2928" s="1"/>
      <c r="P2928" s="40">
        <v>108.6922259967176</v>
      </c>
      <c r="Q2928" s="37" t="str">
        <f>IF(C2928="ForthPoint","ForthPoint",IF(D2928="Intercompany",_xlfn.XLOOKUP(E2928,'Dept Lookup'!B:B,'Dept Lookup'!A:A),Modified!D2928))</f>
        <v>CX</v>
      </c>
      <c r="R2928" t="str">
        <f t="shared" si="229"/>
        <v>American Chemical Society</v>
      </c>
      <c r="S2928" s="1" t="s">
        <v>707</v>
      </c>
      <c r="T2928">
        <f t="shared" si="230"/>
        <v>0</v>
      </c>
      <c r="U2928" s="25" t="str">
        <f>IF(K2928&gt;0,K2928,_xlfn.XLOOKUP(M2928,'Client Lookup'!L:L,'Client Lookup'!N:N))</f>
        <v>34862</v>
      </c>
      <c r="V2928" t="str">
        <f>_xlfn.XLOOKUP(_xlfn.NUMBERVALUE(U2928),'Project Lookup'!X:X,'Project Lookup'!B:B)</f>
        <v>Eloqua Enablement Support H2 2024</v>
      </c>
      <c r="X2928" t="str">
        <f t="shared" si="231"/>
        <v>330 American Chemical Society : 1338 Eloqua Enablement Support H2 2024</v>
      </c>
      <c r="Y2928" t="str">
        <f t="shared" si="232"/>
        <v>330 American Chemical Society</v>
      </c>
      <c r="Z2928" t="str">
        <f t="shared" si="233"/>
        <v>330 American Chemical Society</v>
      </c>
      <c r="AA2928" t="str">
        <f>_xlfn.XLOOKUP(Z2928,'Client Lookup'!A:A,'Client Lookup'!C:C)</f>
        <v>American Chemical Society</v>
      </c>
      <c r="AC2928" t="e">
        <f>_xlfn.XLOOKUP(K2928,'Results vs Forecast'!K:K,'Results vs Forecast'!K:K)</f>
        <v>#N/A</v>
      </c>
    </row>
    <row r="2929" spans="1:29" hidden="1">
      <c r="A2929" s="39"/>
      <c r="B2929" s="1" t="s">
        <v>700</v>
      </c>
      <c r="C2929" s="1" t="s">
        <v>1383</v>
      </c>
      <c r="D2929" s="1" t="s">
        <v>24</v>
      </c>
      <c r="E2929" s="1" t="s">
        <v>6732</v>
      </c>
      <c r="F2929" s="2">
        <v>45535</v>
      </c>
      <c r="G2929" s="2">
        <v>45505</v>
      </c>
      <c r="H2929" s="1" t="s">
        <v>7173</v>
      </c>
      <c r="I2929" s="1" t="s">
        <v>7174</v>
      </c>
      <c r="J2929" s="1" t="s">
        <v>6735</v>
      </c>
      <c r="K2929" s="1" t="s">
        <v>6736</v>
      </c>
      <c r="L2929" s="1" t="s">
        <v>6737</v>
      </c>
      <c r="M2929" s="1"/>
      <c r="N2929" s="1"/>
      <c r="O2929" s="1"/>
      <c r="P2929" s="40">
        <v>83.679262076728151</v>
      </c>
      <c r="Q2929" s="37" t="str">
        <f>IF(C2929="ForthPoint","ForthPoint",IF(D2929="Intercompany",_xlfn.XLOOKUP(E2929,'Dept Lookup'!B:B,'Dept Lookup'!A:A),Modified!D2929))</f>
        <v>CX</v>
      </c>
      <c r="R2929" t="str">
        <f t="shared" si="229"/>
        <v>Just Retirement Services Ltd</v>
      </c>
      <c r="S2929" s="1" t="s">
        <v>707</v>
      </c>
      <c r="T2929">
        <f t="shared" si="230"/>
        <v>0</v>
      </c>
      <c r="U2929" s="25" t="str">
        <f>IF(K2929&gt;0,K2929,_xlfn.XLOOKUP(M2929,'Client Lookup'!L:L,'Client Lookup'!N:N))</f>
        <v>24052</v>
      </c>
      <c r="V2929" t="str">
        <f>_xlfn.XLOOKUP(_xlfn.NUMBERVALUE(U2929),'Project Lookup'!X:X,'Project Lookup'!B:B)</f>
        <v>Technical Support Services 24</v>
      </c>
      <c r="X2929" t="str">
        <f t="shared" si="231"/>
        <v>333 Just Retirement Services Ltd : 920 Technical Support Services 24</v>
      </c>
      <c r="Y2929" t="str">
        <f t="shared" si="232"/>
        <v>333 Just Retirement Services Ltd</v>
      </c>
      <c r="Z2929" t="str">
        <f t="shared" si="233"/>
        <v>333 Just Retirement Services Ltd</v>
      </c>
      <c r="AA2929" t="str">
        <f>_xlfn.XLOOKUP(Z2929,'Client Lookup'!A:A,'Client Lookup'!C:C)</f>
        <v>Just Retirement Services Ltd</v>
      </c>
      <c r="AC2929" t="e">
        <f>_xlfn.XLOOKUP(K2929,'Results vs Forecast'!K:K,'Results vs Forecast'!K:K)</f>
        <v>#N/A</v>
      </c>
    </row>
    <row r="2930" spans="1:29" hidden="1">
      <c r="A2930" s="39"/>
      <c r="B2930" s="1" t="s">
        <v>700</v>
      </c>
      <c r="C2930" s="1" t="s">
        <v>1395</v>
      </c>
      <c r="D2930" s="1" t="s">
        <v>24</v>
      </c>
      <c r="E2930" s="1" t="s">
        <v>6732</v>
      </c>
      <c r="F2930" s="2">
        <v>45535</v>
      </c>
      <c r="G2930" s="2">
        <v>45505</v>
      </c>
      <c r="H2930" s="1" t="s">
        <v>7175</v>
      </c>
      <c r="I2930" s="1" t="s">
        <v>7176</v>
      </c>
      <c r="J2930" s="1" t="s">
        <v>6777</v>
      </c>
      <c r="K2930" s="1" t="s">
        <v>6778</v>
      </c>
      <c r="L2930" s="1" t="s">
        <v>6779</v>
      </c>
      <c r="M2930" s="1"/>
      <c r="N2930" s="1"/>
      <c r="O2930" s="1"/>
      <c r="P2930" s="40">
        <v>104.2049148</v>
      </c>
      <c r="Q2930" s="37" t="str">
        <f>IF(C2930="ForthPoint","ForthPoint",IF(D2930="Intercompany",_xlfn.XLOOKUP(E2930,'Dept Lookup'!B:B,'Dept Lookup'!A:A),Modified!D2930))</f>
        <v>CX</v>
      </c>
      <c r="R2930" t="str">
        <f t="shared" si="229"/>
        <v>CZ Verzekeringen</v>
      </c>
      <c r="S2930" s="1" t="s">
        <v>707</v>
      </c>
      <c r="T2930">
        <f t="shared" si="230"/>
        <v>0</v>
      </c>
      <c r="U2930" s="25" t="str">
        <f>IF(K2930&gt;0,K2930,_xlfn.XLOOKUP(M2930,'Client Lookup'!L:L,'Client Lookup'!N:N))</f>
        <v>23530</v>
      </c>
      <c r="V2930" t="str">
        <f>_xlfn.XLOOKUP(_xlfn.NUMBERVALUE(U2930),'Project Lookup'!X:X,'Project Lookup'!B:B)</f>
        <v>Migration Webforms</v>
      </c>
      <c r="X2930" t="str">
        <f t="shared" si="231"/>
        <v>340 CZ Verzekeringen : 910 Migration Webforms</v>
      </c>
      <c r="Y2930" t="str">
        <f t="shared" si="232"/>
        <v>340 CZ Verzekeringen</v>
      </c>
      <c r="Z2930" t="str">
        <f t="shared" si="233"/>
        <v>340 CZ Verzekeringen</v>
      </c>
      <c r="AA2930" t="str">
        <f>_xlfn.XLOOKUP(Z2930,'Client Lookup'!A:A,'Client Lookup'!C:C)</f>
        <v>CZ Verzekeringen</v>
      </c>
      <c r="AC2930" t="e">
        <f>_xlfn.XLOOKUP(K2930,'Results vs Forecast'!K:K,'Results vs Forecast'!K:K)</f>
        <v>#N/A</v>
      </c>
    </row>
    <row r="2931" spans="1:29" hidden="1">
      <c r="A2931" s="39"/>
      <c r="B2931" s="1" t="s">
        <v>700</v>
      </c>
      <c r="C2931" s="1" t="s">
        <v>1395</v>
      </c>
      <c r="D2931" s="1" t="s">
        <v>24</v>
      </c>
      <c r="E2931" s="1" t="s">
        <v>6732</v>
      </c>
      <c r="F2931" s="2">
        <v>45535</v>
      </c>
      <c r="G2931" s="2">
        <v>45505</v>
      </c>
      <c r="H2931" s="1" t="s">
        <v>7177</v>
      </c>
      <c r="I2931" s="1" t="s">
        <v>7178</v>
      </c>
      <c r="J2931" s="1" t="s">
        <v>6761</v>
      </c>
      <c r="K2931" s="1" t="s">
        <v>6762</v>
      </c>
      <c r="L2931" s="1" t="s">
        <v>6763</v>
      </c>
      <c r="M2931" s="1"/>
      <c r="N2931" s="1"/>
      <c r="O2931" s="1"/>
      <c r="P2931" s="40">
        <v>193.821141528</v>
      </c>
      <c r="Q2931" s="37" t="str">
        <f>IF(C2931="ForthPoint","ForthPoint",IF(D2931="Intercompany",_xlfn.XLOOKUP(E2931,'Dept Lookup'!B:B,'Dept Lookup'!A:A),Modified!D2931))</f>
        <v>CX</v>
      </c>
      <c r="R2931" t="str">
        <f t="shared" si="229"/>
        <v>Henkel AG &amp; Co. KGaA</v>
      </c>
      <c r="S2931" s="1" t="s">
        <v>707</v>
      </c>
      <c r="T2931">
        <f t="shared" si="230"/>
        <v>0</v>
      </c>
      <c r="U2931" s="25" t="str">
        <f>IF(K2931&gt;0,K2931,_xlfn.XLOOKUP(M2931,'Client Lookup'!L:L,'Client Lookup'!N:N))</f>
        <v>16465</v>
      </c>
      <c r="V2931" t="str">
        <f>_xlfn.XLOOKUP(_xlfn.NUMBERVALUE(U2931),'Project Lookup'!X:X,'Project Lookup'!B:B)</f>
        <v>Henkel SmartWash Customer Engagement Consultancy</v>
      </c>
      <c r="X2931" t="str">
        <f t="shared" si="231"/>
        <v>379 Henkel AG &amp; Co. KGaA : 629 Henkel SmartWash Customer Engagement Consultancy</v>
      </c>
      <c r="Y2931" t="str">
        <f t="shared" si="232"/>
        <v>379 Henkel AG &amp; Co. KGaA</v>
      </c>
      <c r="Z2931" t="str">
        <f t="shared" si="233"/>
        <v>379 Henkel AG &amp; Co. KGaA</v>
      </c>
      <c r="AA2931" t="str">
        <f>_xlfn.XLOOKUP(Z2931,'Client Lookup'!A:A,'Client Lookup'!C:C)</f>
        <v>Henkel AG &amp; Co. KGaA</v>
      </c>
      <c r="AC2931" t="e">
        <f>_xlfn.XLOOKUP(K2931,'Results vs Forecast'!K:K,'Results vs Forecast'!K:K)</f>
        <v>#N/A</v>
      </c>
    </row>
    <row r="2932" spans="1:29" hidden="1">
      <c r="A2932" s="39"/>
      <c r="B2932" s="1" t="s">
        <v>700</v>
      </c>
      <c r="C2932" s="1" t="s">
        <v>1395</v>
      </c>
      <c r="D2932" s="1" t="s">
        <v>24</v>
      </c>
      <c r="E2932" s="1" t="s">
        <v>6732</v>
      </c>
      <c r="F2932" s="2">
        <v>45535</v>
      </c>
      <c r="G2932" s="2">
        <v>45505</v>
      </c>
      <c r="H2932" s="1" t="s">
        <v>7179</v>
      </c>
      <c r="I2932" s="1" t="s">
        <v>7180</v>
      </c>
      <c r="J2932" s="1" t="s">
        <v>6761</v>
      </c>
      <c r="K2932" s="1" t="s">
        <v>6762</v>
      </c>
      <c r="L2932" s="1" t="s">
        <v>6763</v>
      </c>
      <c r="M2932" s="1"/>
      <c r="N2932" s="1"/>
      <c r="O2932" s="1"/>
      <c r="P2932" s="40">
        <v>387.642283056</v>
      </c>
      <c r="Q2932" s="37" t="str">
        <f>IF(C2932="ForthPoint","ForthPoint",IF(D2932="Intercompany",_xlfn.XLOOKUP(E2932,'Dept Lookup'!B:B,'Dept Lookup'!A:A),Modified!D2932))</f>
        <v>CX</v>
      </c>
      <c r="R2932" t="str">
        <f t="shared" si="229"/>
        <v>Henkel AG &amp; Co. KGaA</v>
      </c>
      <c r="S2932" s="1" t="s">
        <v>707</v>
      </c>
      <c r="T2932">
        <f t="shared" si="230"/>
        <v>0</v>
      </c>
      <c r="U2932" s="25" t="str">
        <f>IF(K2932&gt;0,K2932,_xlfn.XLOOKUP(M2932,'Client Lookup'!L:L,'Client Lookup'!N:N))</f>
        <v>16465</v>
      </c>
      <c r="V2932" t="str">
        <f>_xlfn.XLOOKUP(_xlfn.NUMBERVALUE(U2932),'Project Lookup'!X:X,'Project Lookup'!B:B)</f>
        <v>Henkel SmartWash Customer Engagement Consultancy</v>
      </c>
      <c r="X2932" t="str">
        <f t="shared" si="231"/>
        <v>379 Henkel AG &amp; Co. KGaA : 629 Henkel SmartWash Customer Engagement Consultancy</v>
      </c>
      <c r="Y2932" t="str">
        <f t="shared" si="232"/>
        <v>379 Henkel AG &amp; Co. KGaA</v>
      </c>
      <c r="Z2932" t="str">
        <f t="shared" si="233"/>
        <v>379 Henkel AG &amp; Co. KGaA</v>
      </c>
      <c r="AA2932" t="str">
        <f>_xlfn.XLOOKUP(Z2932,'Client Lookup'!A:A,'Client Lookup'!C:C)</f>
        <v>Henkel AG &amp; Co. KGaA</v>
      </c>
      <c r="AC2932" t="e">
        <f>_xlfn.XLOOKUP(K2932,'Results vs Forecast'!K:K,'Results vs Forecast'!K:K)</f>
        <v>#N/A</v>
      </c>
    </row>
    <row r="2933" spans="1:29" hidden="1">
      <c r="A2933" s="39"/>
      <c r="B2933" s="1" t="s">
        <v>700</v>
      </c>
      <c r="C2933" s="1" t="s">
        <v>1395</v>
      </c>
      <c r="D2933" s="1" t="s">
        <v>24</v>
      </c>
      <c r="E2933" s="1" t="s">
        <v>6732</v>
      </c>
      <c r="F2933" s="2">
        <v>45535</v>
      </c>
      <c r="G2933" s="2">
        <v>45505</v>
      </c>
      <c r="H2933" s="1" t="s">
        <v>7181</v>
      </c>
      <c r="I2933" s="1" t="s">
        <v>7182</v>
      </c>
      <c r="J2933" s="1" t="s">
        <v>6761</v>
      </c>
      <c r="K2933" s="1" t="s">
        <v>6762</v>
      </c>
      <c r="L2933" s="1" t="s">
        <v>6763</v>
      </c>
      <c r="M2933" s="1"/>
      <c r="N2933" s="1"/>
      <c r="O2933" s="1"/>
      <c r="P2933" s="40">
        <v>48.460769851199998</v>
      </c>
      <c r="Q2933" s="37" t="str">
        <f>IF(C2933="ForthPoint","ForthPoint",IF(D2933="Intercompany",_xlfn.XLOOKUP(E2933,'Dept Lookup'!B:B,'Dept Lookup'!A:A),Modified!D2933))</f>
        <v>CX</v>
      </c>
      <c r="R2933" t="str">
        <f t="shared" si="229"/>
        <v>Henkel AG &amp; Co. KGaA</v>
      </c>
      <c r="S2933" s="1" t="s">
        <v>707</v>
      </c>
      <c r="T2933">
        <f t="shared" si="230"/>
        <v>0</v>
      </c>
      <c r="U2933" s="25" t="str">
        <f>IF(K2933&gt;0,K2933,_xlfn.XLOOKUP(M2933,'Client Lookup'!L:L,'Client Lookup'!N:N))</f>
        <v>16465</v>
      </c>
      <c r="V2933" t="str">
        <f>_xlfn.XLOOKUP(_xlfn.NUMBERVALUE(U2933),'Project Lookup'!X:X,'Project Lookup'!B:B)</f>
        <v>Henkel SmartWash Customer Engagement Consultancy</v>
      </c>
      <c r="X2933" t="str">
        <f t="shared" si="231"/>
        <v>379 Henkel AG &amp; Co. KGaA : 629 Henkel SmartWash Customer Engagement Consultancy</v>
      </c>
      <c r="Y2933" t="str">
        <f t="shared" si="232"/>
        <v>379 Henkel AG &amp; Co. KGaA</v>
      </c>
      <c r="Z2933" t="str">
        <f t="shared" si="233"/>
        <v>379 Henkel AG &amp; Co. KGaA</v>
      </c>
      <c r="AA2933" t="str">
        <f>_xlfn.XLOOKUP(Z2933,'Client Lookup'!A:A,'Client Lookup'!C:C)</f>
        <v>Henkel AG &amp; Co. KGaA</v>
      </c>
      <c r="AC2933" t="e">
        <f>_xlfn.XLOOKUP(K2933,'Results vs Forecast'!K:K,'Results vs Forecast'!K:K)</f>
        <v>#N/A</v>
      </c>
    </row>
    <row r="2934" spans="1:29" hidden="1">
      <c r="A2934" s="39"/>
      <c r="B2934" s="1" t="s">
        <v>700</v>
      </c>
      <c r="C2934" s="1" t="s">
        <v>1383</v>
      </c>
      <c r="D2934" s="1" t="s">
        <v>24</v>
      </c>
      <c r="E2934" s="1" t="s">
        <v>6732</v>
      </c>
      <c r="F2934" s="2">
        <v>45535</v>
      </c>
      <c r="G2934" s="2">
        <v>45505</v>
      </c>
      <c r="H2934" s="1" t="s">
        <v>7183</v>
      </c>
      <c r="I2934" s="1" t="s">
        <v>7184</v>
      </c>
      <c r="J2934" s="1" t="s">
        <v>6768</v>
      </c>
      <c r="K2934" s="1" t="s">
        <v>6769</v>
      </c>
      <c r="L2934" s="1" t="s">
        <v>6770</v>
      </c>
      <c r="M2934" s="1"/>
      <c r="N2934" s="1"/>
      <c r="O2934" s="1"/>
      <c r="P2934" s="40">
        <v>217.38445199343519</v>
      </c>
      <c r="Q2934" s="37" t="str">
        <f>IF(C2934="ForthPoint","ForthPoint",IF(D2934="Intercompany",_xlfn.XLOOKUP(E2934,'Dept Lookup'!B:B,'Dept Lookup'!A:A),Modified!D2934))</f>
        <v>CX</v>
      </c>
      <c r="R2934" t="str">
        <f t="shared" si="229"/>
        <v>American Chemical Society</v>
      </c>
      <c r="S2934" s="1" t="s">
        <v>707</v>
      </c>
      <c r="T2934">
        <f t="shared" si="230"/>
        <v>0</v>
      </c>
      <c r="U2934" s="25" t="str">
        <f>IF(K2934&gt;0,K2934,_xlfn.XLOOKUP(M2934,'Client Lookup'!L:L,'Client Lookup'!N:N))</f>
        <v>34862</v>
      </c>
      <c r="V2934" t="str">
        <f>_xlfn.XLOOKUP(_xlfn.NUMBERVALUE(U2934),'Project Lookup'!X:X,'Project Lookup'!B:B)</f>
        <v>Eloqua Enablement Support H2 2024</v>
      </c>
      <c r="X2934" t="str">
        <f t="shared" si="231"/>
        <v>330 American Chemical Society : 1338 Eloqua Enablement Support H2 2024</v>
      </c>
      <c r="Y2934" t="str">
        <f t="shared" si="232"/>
        <v>330 American Chemical Society</v>
      </c>
      <c r="Z2934" t="str">
        <f t="shared" si="233"/>
        <v>330 American Chemical Society</v>
      </c>
      <c r="AA2934" t="str">
        <f>_xlfn.XLOOKUP(Z2934,'Client Lookup'!A:A,'Client Lookup'!C:C)</f>
        <v>American Chemical Society</v>
      </c>
      <c r="AC2934" t="e">
        <f>_xlfn.XLOOKUP(K2934,'Results vs Forecast'!K:K,'Results vs Forecast'!K:K)</f>
        <v>#N/A</v>
      </c>
    </row>
    <row r="2935" spans="1:29" hidden="1">
      <c r="A2935" s="39"/>
      <c r="B2935" s="1" t="s">
        <v>700</v>
      </c>
      <c r="C2935" s="1" t="s">
        <v>1395</v>
      </c>
      <c r="D2935" s="1" t="s">
        <v>24</v>
      </c>
      <c r="E2935" s="1" t="s">
        <v>6732</v>
      </c>
      <c r="F2935" s="2">
        <v>45535</v>
      </c>
      <c r="G2935" s="2">
        <v>45505</v>
      </c>
      <c r="H2935" s="1" t="s">
        <v>7185</v>
      </c>
      <c r="I2935" s="1" t="s">
        <v>7186</v>
      </c>
      <c r="J2935" s="1" t="s">
        <v>6777</v>
      </c>
      <c r="K2935" s="1" t="s">
        <v>6778</v>
      </c>
      <c r="L2935" s="1" t="s">
        <v>6779</v>
      </c>
      <c r="M2935" s="1"/>
      <c r="N2935" s="1"/>
      <c r="O2935" s="1"/>
      <c r="P2935" s="40">
        <v>52.102457399999999</v>
      </c>
      <c r="Q2935" s="37" t="str">
        <f>IF(C2935="ForthPoint","ForthPoint",IF(D2935="Intercompany",_xlfn.XLOOKUP(E2935,'Dept Lookup'!B:B,'Dept Lookup'!A:A),Modified!D2935))</f>
        <v>CX</v>
      </c>
      <c r="R2935" t="str">
        <f t="shared" si="229"/>
        <v>CZ Verzekeringen</v>
      </c>
      <c r="S2935" s="1" t="s">
        <v>707</v>
      </c>
      <c r="T2935">
        <f t="shared" si="230"/>
        <v>0</v>
      </c>
      <c r="U2935" s="25" t="str">
        <f>IF(K2935&gt;0,K2935,_xlfn.XLOOKUP(M2935,'Client Lookup'!L:L,'Client Lookup'!N:N))</f>
        <v>23530</v>
      </c>
      <c r="V2935" t="str">
        <f>_xlfn.XLOOKUP(_xlfn.NUMBERVALUE(U2935),'Project Lookup'!X:X,'Project Lookup'!B:B)</f>
        <v>Migration Webforms</v>
      </c>
      <c r="X2935" t="str">
        <f t="shared" si="231"/>
        <v>340 CZ Verzekeringen : 910 Migration Webforms</v>
      </c>
      <c r="Y2935" t="str">
        <f t="shared" si="232"/>
        <v>340 CZ Verzekeringen</v>
      </c>
      <c r="Z2935" t="str">
        <f t="shared" si="233"/>
        <v>340 CZ Verzekeringen</v>
      </c>
      <c r="AA2935" t="str">
        <f>_xlfn.XLOOKUP(Z2935,'Client Lookup'!A:A,'Client Lookup'!C:C)</f>
        <v>CZ Verzekeringen</v>
      </c>
      <c r="AC2935" t="e">
        <f>_xlfn.XLOOKUP(K2935,'Results vs Forecast'!K:K,'Results vs Forecast'!K:K)</f>
        <v>#N/A</v>
      </c>
    </row>
    <row r="2936" spans="1:29" hidden="1">
      <c r="A2936" s="39"/>
      <c r="B2936" s="1" t="s">
        <v>700</v>
      </c>
      <c r="C2936" s="1" t="s">
        <v>1395</v>
      </c>
      <c r="D2936" s="1" t="s">
        <v>24</v>
      </c>
      <c r="E2936" s="1" t="s">
        <v>6732</v>
      </c>
      <c r="F2936" s="2">
        <v>45535</v>
      </c>
      <c r="G2936" s="2">
        <v>45505</v>
      </c>
      <c r="H2936" s="1" t="s">
        <v>7187</v>
      </c>
      <c r="I2936" s="1" t="s">
        <v>7188</v>
      </c>
      <c r="J2936" s="1" t="s">
        <v>6777</v>
      </c>
      <c r="K2936" s="1" t="s">
        <v>6778</v>
      </c>
      <c r="L2936" s="1" t="s">
        <v>6779</v>
      </c>
      <c r="M2936" s="1"/>
      <c r="N2936" s="1"/>
      <c r="O2936" s="1"/>
      <c r="P2936" s="40">
        <v>104.2049148</v>
      </c>
      <c r="Q2936" s="37" t="str">
        <f>IF(C2936="ForthPoint","ForthPoint",IF(D2936="Intercompany",_xlfn.XLOOKUP(E2936,'Dept Lookup'!B:B,'Dept Lookup'!A:A),Modified!D2936))</f>
        <v>CX</v>
      </c>
      <c r="R2936" t="str">
        <f t="shared" si="229"/>
        <v>CZ Verzekeringen</v>
      </c>
      <c r="S2936" s="1" t="s">
        <v>707</v>
      </c>
      <c r="T2936">
        <f t="shared" si="230"/>
        <v>0</v>
      </c>
      <c r="U2936" s="25" t="str">
        <f>IF(K2936&gt;0,K2936,_xlfn.XLOOKUP(M2936,'Client Lookup'!L:L,'Client Lookup'!N:N))</f>
        <v>23530</v>
      </c>
      <c r="V2936" t="str">
        <f>_xlfn.XLOOKUP(_xlfn.NUMBERVALUE(U2936),'Project Lookup'!X:X,'Project Lookup'!B:B)</f>
        <v>Migration Webforms</v>
      </c>
      <c r="X2936" t="str">
        <f t="shared" si="231"/>
        <v>340 CZ Verzekeringen : 910 Migration Webforms</v>
      </c>
      <c r="Y2936" t="str">
        <f t="shared" si="232"/>
        <v>340 CZ Verzekeringen</v>
      </c>
      <c r="Z2936" t="str">
        <f t="shared" si="233"/>
        <v>340 CZ Verzekeringen</v>
      </c>
      <c r="AA2936" t="str">
        <f>_xlfn.XLOOKUP(Z2936,'Client Lookup'!A:A,'Client Lookup'!C:C)</f>
        <v>CZ Verzekeringen</v>
      </c>
      <c r="AC2936" t="e">
        <f>_xlfn.XLOOKUP(K2936,'Results vs Forecast'!K:K,'Results vs Forecast'!K:K)</f>
        <v>#N/A</v>
      </c>
    </row>
    <row r="2937" spans="1:29" hidden="1">
      <c r="A2937" s="39"/>
      <c r="B2937" s="1" t="s">
        <v>700</v>
      </c>
      <c r="C2937" s="1" t="s">
        <v>1395</v>
      </c>
      <c r="D2937" s="1" t="s">
        <v>24</v>
      </c>
      <c r="E2937" s="1" t="s">
        <v>6732</v>
      </c>
      <c r="F2937" s="2">
        <v>45535</v>
      </c>
      <c r="G2937" s="2">
        <v>45505</v>
      </c>
      <c r="H2937" s="1" t="s">
        <v>7189</v>
      </c>
      <c r="I2937" s="1" t="s">
        <v>7190</v>
      </c>
      <c r="J2937" s="1" t="s">
        <v>6761</v>
      </c>
      <c r="K2937" s="1" t="s">
        <v>6762</v>
      </c>
      <c r="L2937" s="1" t="s">
        <v>6763</v>
      </c>
      <c r="M2937" s="1"/>
      <c r="N2937" s="1"/>
      <c r="O2937" s="1"/>
      <c r="P2937" s="40">
        <v>234.62559237599999</v>
      </c>
      <c r="Q2937" s="37" t="str">
        <f>IF(C2937="ForthPoint","ForthPoint",IF(D2937="Intercompany",_xlfn.XLOOKUP(E2937,'Dept Lookup'!B:B,'Dept Lookup'!A:A),Modified!D2937))</f>
        <v>CX</v>
      </c>
      <c r="R2937" t="str">
        <f t="shared" si="229"/>
        <v>Henkel AG &amp; Co. KGaA</v>
      </c>
      <c r="S2937" s="1" t="s">
        <v>707</v>
      </c>
      <c r="T2937">
        <f t="shared" si="230"/>
        <v>0</v>
      </c>
      <c r="U2937" s="25" t="str">
        <f>IF(K2937&gt;0,K2937,_xlfn.XLOOKUP(M2937,'Client Lookup'!L:L,'Client Lookup'!N:N))</f>
        <v>16465</v>
      </c>
      <c r="V2937" t="str">
        <f>_xlfn.XLOOKUP(_xlfn.NUMBERVALUE(U2937),'Project Lookup'!X:X,'Project Lookup'!B:B)</f>
        <v>Henkel SmartWash Customer Engagement Consultancy</v>
      </c>
      <c r="X2937" t="str">
        <f t="shared" si="231"/>
        <v>379 Henkel AG &amp; Co. KGaA : 629 Henkel SmartWash Customer Engagement Consultancy</v>
      </c>
      <c r="Y2937" t="str">
        <f t="shared" si="232"/>
        <v>379 Henkel AG &amp; Co. KGaA</v>
      </c>
      <c r="Z2937" t="str">
        <f t="shared" si="233"/>
        <v>379 Henkel AG &amp; Co. KGaA</v>
      </c>
      <c r="AA2937" t="str">
        <f>_xlfn.XLOOKUP(Z2937,'Client Lookup'!A:A,'Client Lookup'!C:C)</f>
        <v>Henkel AG &amp; Co. KGaA</v>
      </c>
      <c r="AC2937" t="e">
        <f>_xlfn.XLOOKUP(K2937,'Results vs Forecast'!K:K,'Results vs Forecast'!K:K)</f>
        <v>#N/A</v>
      </c>
    </row>
    <row r="2938" spans="1:29" hidden="1">
      <c r="A2938" s="39"/>
      <c r="B2938" s="1" t="s">
        <v>700</v>
      </c>
      <c r="C2938" s="1" t="s">
        <v>1383</v>
      </c>
      <c r="D2938" s="1" t="s">
        <v>24</v>
      </c>
      <c r="E2938" s="1" t="s">
        <v>6732</v>
      </c>
      <c r="F2938" s="2">
        <v>45535</v>
      </c>
      <c r="G2938" s="2">
        <v>45505</v>
      </c>
      <c r="H2938" s="1" t="s">
        <v>7191</v>
      </c>
      <c r="I2938" s="1" t="s">
        <v>7192</v>
      </c>
      <c r="J2938" s="1" t="s">
        <v>1430</v>
      </c>
      <c r="K2938" s="1" t="s">
        <v>6782</v>
      </c>
      <c r="L2938" s="1"/>
      <c r="M2938" s="1"/>
      <c r="N2938" s="1"/>
      <c r="O2938" s="1"/>
      <c r="P2938" s="40">
        <v>347.80733907209384</v>
      </c>
      <c r="Q2938" s="37" t="str">
        <f>IF(C2938="ForthPoint","ForthPoint",IF(D2938="Intercompany",_xlfn.XLOOKUP(E2938,'Dept Lookup'!B:B,'Dept Lookup'!A:A),Modified!D2938))</f>
        <v>CX</v>
      </c>
      <c r="R2938" t="str">
        <f t="shared" si="229"/>
        <v>Amperity</v>
      </c>
      <c r="S2938" s="1" t="s">
        <v>707</v>
      </c>
      <c r="T2938">
        <f t="shared" si="230"/>
        <v>0</v>
      </c>
      <c r="U2938" s="25" t="str">
        <f>IF(K2938&gt;0,K2938,_xlfn.XLOOKUP(M2938,'Client Lookup'!L:L,'Client Lookup'!N:N))</f>
        <v>27419</v>
      </c>
      <c r="V2938" t="str">
        <f>_xlfn.XLOOKUP(_xlfn.NUMBERVALUE(U2938),'Project Lookup'!X:X,'Project Lookup'!B:B)</f>
        <v>Amperity Premium Services Pod_R1</v>
      </c>
      <c r="X2938" t="str">
        <f t="shared" si="231"/>
        <v>386 ICC in Engagement Factory UK Represents Represents Blend360 : 1126 Amperity Premium Services Pod_R1</v>
      </c>
      <c r="Y2938" t="str">
        <f t="shared" si="232"/>
        <v>386 ICC in Engagement Factory UK Represents Represents Blend360</v>
      </c>
      <c r="Z2938" t="str">
        <f t="shared" si="233"/>
        <v>386 ICC in Engagement Factory UK Represents Represents Blend360</v>
      </c>
      <c r="AA2938" t="str">
        <f>_xlfn.XLOOKUP(Z2938,'Client Lookup'!A:A,'Client Lookup'!C:C)</f>
        <v>Amperity</v>
      </c>
      <c r="AC2938" t="e">
        <f>_xlfn.XLOOKUP(K2938,'Results vs Forecast'!K:K,'Results vs Forecast'!K:K)</f>
        <v>#N/A</v>
      </c>
    </row>
    <row r="2939" spans="1:29" hidden="1">
      <c r="A2939" s="39"/>
      <c r="B2939" s="1" t="s">
        <v>700</v>
      </c>
      <c r="C2939" s="1" t="s">
        <v>1395</v>
      </c>
      <c r="D2939" s="1" t="s">
        <v>24</v>
      </c>
      <c r="E2939" s="1" t="s">
        <v>6732</v>
      </c>
      <c r="F2939" s="2">
        <v>45535</v>
      </c>
      <c r="G2939" s="2">
        <v>45505</v>
      </c>
      <c r="H2939" s="1" t="s">
        <v>7193</v>
      </c>
      <c r="I2939" s="1" t="s">
        <v>7194</v>
      </c>
      <c r="J2939" s="1" t="s">
        <v>6761</v>
      </c>
      <c r="K2939" s="1" t="s">
        <v>6762</v>
      </c>
      <c r="L2939" s="1" t="s">
        <v>6763</v>
      </c>
      <c r="M2939" s="1"/>
      <c r="N2939" s="1"/>
      <c r="O2939" s="1"/>
      <c r="P2939" s="40">
        <v>127.5139089</v>
      </c>
      <c r="Q2939" s="37" t="str">
        <f>IF(C2939="ForthPoint","ForthPoint",IF(D2939="Intercompany",_xlfn.XLOOKUP(E2939,'Dept Lookup'!B:B,'Dept Lookup'!A:A),Modified!D2939))</f>
        <v>CX</v>
      </c>
      <c r="R2939" t="str">
        <f t="shared" si="229"/>
        <v>Henkel AG &amp; Co. KGaA</v>
      </c>
      <c r="S2939" s="1" t="s">
        <v>707</v>
      </c>
      <c r="T2939">
        <f t="shared" si="230"/>
        <v>0</v>
      </c>
      <c r="U2939" s="25" t="str">
        <f>IF(K2939&gt;0,K2939,_xlfn.XLOOKUP(M2939,'Client Lookup'!L:L,'Client Lookup'!N:N))</f>
        <v>16465</v>
      </c>
      <c r="V2939" t="str">
        <f>_xlfn.XLOOKUP(_xlfn.NUMBERVALUE(U2939),'Project Lookup'!X:X,'Project Lookup'!B:B)</f>
        <v>Henkel SmartWash Customer Engagement Consultancy</v>
      </c>
      <c r="X2939" t="str">
        <f t="shared" si="231"/>
        <v>379 Henkel AG &amp; Co. KGaA : 629 Henkel SmartWash Customer Engagement Consultancy</v>
      </c>
      <c r="Y2939" t="str">
        <f t="shared" si="232"/>
        <v>379 Henkel AG &amp; Co. KGaA</v>
      </c>
      <c r="Z2939" t="str">
        <f t="shared" si="233"/>
        <v>379 Henkel AG &amp; Co. KGaA</v>
      </c>
      <c r="AA2939" t="str">
        <f>_xlfn.XLOOKUP(Z2939,'Client Lookup'!A:A,'Client Lookup'!C:C)</f>
        <v>Henkel AG &amp; Co. KGaA</v>
      </c>
      <c r="AC2939" t="e">
        <f>_xlfn.XLOOKUP(K2939,'Results vs Forecast'!K:K,'Results vs Forecast'!K:K)</f>
        <v>#N/A</v>
      </c>
    </row>
    <row r="2940" spans="1:29" hidden="1">
      <c r="A2940" s="39"/>
      <c r="B2940" s="1" t="s">
        <v>700</v>
      </c>
      <c r="C2940" s="1" t="s">
        <v>1383</v>
      </c>
      <c r="D2940" s="1" t="s">
        <v>24</v>
      </c>
      <c r="E2940" s="1" t="s">
        <v>6732</v>
      </c>
      <c r="F2940" s="2">
        <v>45535</v>
      </c>
      <c r="G2940" s="2">
        <v>45505</v>
      </c>
      <c r="H2940" s="1" t="s">
        <v>7195</v>
      </c>
      <c r="I2940" s="1" t="s">
        <v>7196</v>
      </c>
      <c r="J2940" s="1" t="s">
        <v>6960</v>
      </c>
      <c r="K2940" s="1" t="s">
        <v>6961</v>
      </c>
      <c r="L2940" s="1" t="s">
        <v>6962</v>
      </c>
      <c r="M2940" s="1"/>
      <c r="N2940" s="1"/>
      <c r="O2940" s="1"/>
      <c r="P2940" s="40">
        <v>108.6922259967176</v>
      </c>
      <c r="Q2940" s="37" t="str">
        <f>IF(C2940="ForthPoint","ForthPoint",IF(D2940="Intercompany",_xlfn.XLOOKUP(E2940,'Dept Lookup'!B:B,'Dept Lookup'!A:A),Modified!D2940))</f>
        <v>CX</v>
      </c>
      <c r="R2940" t="str">
        <f t="shared" si="229"/>
        <v>Nana Wall Systems, Inc</v>
      </c>
      <c r="S2940" s="1" t="s">
        <v>707</v>
      </c>
      <c r="T2940">
        <f t="shared" si="230"/>
        <v>0</v>
      </c>
      <c r="U2940" s="25" t="str">
        <f>IF(K2940&gt;0,K2940,_xlfn.XLOOKUP(M2940,'Client Lookup'!L:L,'Client Lookup'!N:N))</f>
        <v>9647</v>
      </c>
      <c r="V2940" t="str">
        <f>_xlfn.XLOOKUP(_xlfn.NUMBERVALUE(U2940),'Project Lookup'!X:X,'Project Lookup'!B:B)</f>
        <v>Eloqua Enablement</v>
      </c>
      <c r="X2940" t="str">
        <f t="shared" si="231"/>
        <v>334 Nana Wall Systems, Inc : 409 Eloqua Enablement</v>
      </c>
      <c r="Y2940" t="str">
        <f t="shared" si="232"/>
        <v>334 Nana Wall Systems, Inc</v>
      </c>
      <c r="Z2940" t="str">
        <f t="shared" si="233"/>
        <v>334 Nana Wall Systems, Inc</v>
      </c>
      <c r="AA2940" t="str">
        <f>_xlfn.XLOOKUP(Z2940,'Client Lookup'!A:A,'Client Lookup'!C:C)</f>
        <v>Nana Wall Systems, Inc</v>
      </c>
      <c r="AC2940" t="e">
        <f>_xlfn.XLOOKUP(K2940,'Results vs Forecast'!K:K,'Results vs Forecast'!K:K)</f>
        <v>#N/A</v>
      </c>
    </row>
    <row r="2941" spans="1:29" hidden="1">
      <c r="A2941" s="39"/>
      <c r="B2941" s="1" t="s">
        <v>700</v>
      </c>
      <c r="C2941" s="1" t="s">
        <v>1383</v>
      </c>
      <c r="D2941" s="1" t="s">
        <v>24</v>
      </c>
      <c r="E2941" s="1" t="s">
        <v>6732</v>
      </c>
      <c r="F2941" s="2">
        <v>45535</v>
      </c>
      <c r="G2941" s="2">
        <v>45505</v>
      </c>
      <c r="H2941" s="1" t="s">
        <v>7197</v>
      </c>
      <c r="I2941" s="1" t="s">
        <v>7198</v>
      </c>
      <c r="J2941" s="1" t="s">
        <v>6768</v>
      </c>
      <c r="K2941" s="1" t="s">
        <v>6769</v>
      </c>
      <c r="L2941" s="1" t="s">
        <v>6770</v>
      </c>
      <c r="M2941" s="1"/>
      <c r="N2941" s="1"/>
      <c r="O2941" s="1"/>
      <c r="P2941" s="40">
        <v>434.75593045786621</v>
      </c>
      <c r="Q2941" s="37" t="str">
        <f>IF(C2941="ForthPoint","ForthPoint",IF(D2941="Intercompany",_xlfn.XLOOKUP(E2941,'Dept Lookup'!B:B,'Dept Lookup'!A:A),Modified!D2941))</f>
        <v>CX</v>
      </c>
      <c r="R2941" t="str">
        <f t="shared" si="229"/>
        <v>American Chemical Society</v>
      </c>
      <c r="S2941" s="1" t="s">
        <v>707</v>
      </c>
      <c r="T2941">
        <f t="shared" si="230"/>
        <v>0</v>
      </c>
      <c r="U2941" s="25" t="str">
        <f>IF(K2941&gt;0,K2941,_xlfn.XLOOKUP(M2941,'Client Lookup'!L:L,'Client Lookup'!N:N))</f>
        <v>34862</v>
      </c>
      <c r="V2941" t="str">
        <f>_xlfn.XLOOKUP(_xlfn.NUMBERVALUE(U2941),'Project Lookup'!X:X,'Project Lookup'!B:B)</f>
        <v>Eloqua Enablement Support H2 2024</v>
      </c>
      <c r="X2941" t="str">
        <f t="shared" si="231"/>
        <v>330 American Chemical Society : 1338 Eloqua Enablement Support H2 2024</v>
      </c>
      <c r="Y2941" t="str">
        <f t="shared" si="232"/>
        <v>330 American Chemical Society</v>
      </c>
      <c r="Z2941" t="str">
        <f t="shared" si="233"/>
        <v>330 American Chemical Society</v>
      </c>
      <c r="AA2941" t="str">
        <f>_xlfn.XLOOKUP(Z2941,'Client Lookup'!A:A,'Client Lookup'!C:C)</f>
        <v>American Chemical Society</v>
      </c>
      <c r="AC2941" t="e">
        <f>_xlfn.XLOOKUP(K2941,'Results vs Forecast'!K:K,'Results vs Forecast'!K:K)</f>
        <v>#N/A</v>
      </c>
    </row>
    <row r="2942" spans="1:29" hidden="1">
      <c r="A2942" s="39"/>
      <c r="B2942" s="1" t="s">
        <v>700</v>
      </c>
      <c r="C2942" s="1" t="s">
        <v>1383</v>
      </c>
      <c r="D2942" s="1" t="s">
        <v>24</v>
      </c>
      <c r="E2942" s="1" t="s">
        <v>6732</v>
      </c>
      <c r="F2942" s="2">
        <v>45535</v>
      </c>
      <c r="G2942" s="2">
        <v>45505</v>
      </c>
      <c r="H2942" s="1" t="s">
        <v>7199</v>
      </c>
      <c r="I2942" s="1" t="s">
        <v>7200</v>
      </c>
      <c r="J2942" s="1" t="s">
        <v>6768</v>
      </c>
      <c r="K2942" s="1" t="s">
        <v>6769</v>
      </c>
      <c r="L2942" s="1" t="s">
        <v>6770</v>
      </c>
      <c r="M2942" s="1"/>
      <c r="N2942" s="1"/>
      <c r="O2942" s="1"/>
      <c r="P2942" s="40">
        <v>133.39382522060757</v>
      </c>
      <c r="Q2942" s="37" t="str">
        <f>IF(C2942="ForthPoint","ForthPoint",IF(D2942="Intercompany",_xlfn.XLOOKUP(E2942,'Dept Lookup'!B:B,'Dept Lookup'!A:A),Modified!D2942))</f>
        <v>CX</v>
      </c>
      <c r="R2942" t="str">
        <f t="shared" si="229"/>
        <v>American Chemical Society</v>
      </c>
      <c r="S2942" s="1" t="s">
        <v>707</v>
      </c>
      <c r="T2942">
        <f t="shared" si="230"/>
        <v>0</v>
      </c>
      <c r="U2942" s="25" t="str">
        <f>IF(K2942&gt;0,K2942,_xlfn.XLOOKUP(M2942,'Client Lookup'!L:L,'Client Lookup'!N:N))</f>
        <v>34862</v>
      </c>
      <c r="V2942" t="str">
        <f>_xlfn.XLOOKUP(_xlfn.NUMBERVALUE(U2942),'Project Lookup'!X:X,'Project Lookup'!B:B)</f>
        <v>Eloqua Enablement Support H2 2024</v>
      </c>
      <c r="X2942" t="str">
        <f t="shared" si="231"/>
        <v>330 American Chemical Society : 1338 Eloqua Enablement Support H2 2024</v>
      </c>
      <c r="Y2942" t="str">
        <f t="shared" si="232"/>
        <v>330 American Chemical Society</v>
      </c>
      <c r="Z2942" t="str">
        <f t="shared" si="233"/>
        <v>330 American Chemical Society</v>
      </c>
      <c r="AA2942" t="str">
        <f>_xlfn.XLOOKUP(Z2942,'Client Lookup'!A:A,'Client Lookup'!C:C)</f>
        <v>American Chemical Society</v>
      </c>
      <c r="AC2942" t="e">
        <f>_xlfn.XLOOKUP(K2942,'Results vs Forecast'!K:K,'Results vs Forecast'!K:K)</f>
        <v>#N/A</v>
      </c>
    </row>
    <row r="2943" spans="1:29" hidden="1">
      <c r="A2943" s="39"/>
      <c r="B2943" s="1" t="s">
        <v>700</v>
      </c>
      <c r="C2943" s="1" t="s">
        <v>1395</v>
      </c>
      <c r="D2943" s="1" t="s">
        <v>24</v>
      </c>
      <c r="E2943" s="1" t="s">
        <v>6732</v>
      </c>
      <c r="F2943" s="2">
        <v>45535</v>
      </c>
      <c r="G2943" s="2">
        <v>45505</v>
      </c>
      <c r="H2943" s="1" t="s">
        <v>7201</v>
      </c>
      <c r="I2943" s="1" t="s">
        <v>7202</v>
      </c>
      <c r="J2943" s="1" t="s">
        <v>6761</v>
      </c>
      <c r="K2943" s="1" t="s">
        <v>6762</v>
      </c>
      <c r="L2943" s="1" t="s">
        <v>6763</v>
      </c>
      <c r="M2943" s="1"/>
      <c r="N2943" s="1"/>
      <c r="O2943" s="1"/>
      <c r="P2943" s="40">
        <v>459.05007203999998</v>
      </c>
      <c r="Q2943" s="37" t="str">
        <f>IF(C2943="ForthPoint","ForthPoint",IF(D2943="Intercompany",_xlfn.XLOOKUP(E2943,'Dept Lookup'!B:B,'Dept Lookup'!A:A),Modified!D2943))</f>
        <v>CX</v>
      </c>
      <c r="R2943" t="str">
        <f t="shared" si="229"/>
        <v>Henkel AG &amp; Co. KGaA</v>
      </c>
      <c r="S2943" s="1" t="s">
        <v>707</v>
      </c>
      <c r="T2943">
        <f t="shared" si="230"/>
        <v>0</v>
      </c>
      <c r="U2943" s="25" t="str">
        <f>IF(K2943&gt;0,K2943,_xlfn.XLOOKUP(M2943,'Client Lookup'!L:L,'Client Lookup'!N:N))</f>
        <v>16465</v>
      </c>
      <c r="V2943" t="str">
        <f>_xlfn.XLOOKUP(_xlfn.NUMBERVALUE(U2943),'Project Lookup'!X:X,'Project Lookup'!B:B)</f>
        <v>Henkel SmartWash Customer Engagement Consultancy</v>
      </c>
      <c r="X2943" t="str">
        <f t="shared" si="231"/>
        <v>379 Henkel AG &amp; Co. KGaA : 629 Henkel SmartWash Customer Engagement Consultancy</v>
      </c>
      <c r="Y2943" t="str">
        <f t="shared" si="232"/>
        <v>379 Henkel AG &amp; Co. KGaA</v>
      </c>
      <c r="Z2943" t="str">
        <f t="shared" si="233"/>
        <v>379 Henkel AG &amp; Co. KGaA</v>
      </c>
      <c r="AA2943" t="str">
        <f>_xlfn.XLOOKUP(Z2943,'Client Lookup'!A:A,'Client Lookup'!C:C)</f>
        <v>Henkel AG &amp; Co. KGaA</v>
      </c>
      <c r="AC2943" t="e">
        <f>_xlfn.XLOOKUP(K2943,'Results vs Forecast'!K:K,'Results vs Forecast'!K:K)</f>
        <v>#N/A</v>
      </c>
    </row>
    <row r="2944" spans="1:29" hidden="1">
      <c r="A2944" s="39"/>
      <c r="B2944" s="1" t="s">
        <v>700</v>
      </c>
      <c r="C2944" s="1" t="s">
        <v>6897</v>
      </c>
      <c r="D2944" s="1" t="s">
        <v>24</v>
      </c>
      <c r="E2944" s="1" t="s">
        <v>6732</v>
      </c>
      <c r="F2944" s="2">
        <v>45535</v>
      </c>
      <c r="G2944" s="2">
        <v>45505</v>
      </c>
      <c r="H2944" s="1" t="s">
        <v>7203</v>
      </c>
      <c r="I2944" s="1" t="s">
        <v>7204</v>
      </c>
      <c r="J2944" s="1" t="s">
        <v>7034</v>
      </c>
      <c r="K2944" s="1" t="s">
        <v>7035</v>
      </c>
      <c r="L2944" s="1"/>
      <c r="M2944" s="1"/>
      <c r="N2944" s="1"/>
      <c r="O2944" s="1"/>
      <c r="P2944" s="40">
        <v>71.03904145595007</v>
      </c>
      <c r="Q2944" s="37" t="str">
        <f>IF(C2944="ForthPoint","ForthPoint",IF(D2944="Intercompany",_xlfn.XLOOKUP(E2944,'Dept Lookup'!B:B,'Dept Lookup'!A:A),Modified!D2944))</f>
        <v>CX</v>
      </c>
      <c r="R2944" t="str">
        <f t="shared" si="229"/>
        <v>LOfavörFagforb</v>
      </c>
      <c r="S2944" s="1" t="s">
        <v>707</v>
      </c>
      <c r="T2944">
        <f t="shared" si="230"/>
        <v>0</v>
      </c>
      <c r="U2944" s="25" t="str">
        <f>IF(K2944&gt;0,K2944,_xlfn.XLOOKUP(M2944,'Client Lookup'!L:L,'Client Lookup'!N:N))</f>
        <v>9645</v>
      </c>
      <c r="V2944" t="str">
        <f>_xlfn.XLOOKUP(_xlfn.NUMBERVALUE(U2944),'Project Lookup'!X:X,'Project Lookup'!B:B)</f>
        <v>Ongoing technical Support services</v>
      </c>
      <c r="X2944" t="str">
        <f t="shared" si="231"/>
        <v>287 LOfavörFagforb : 407 Ongoing technical Support services</v>
      </c>
      <c r="Y2944" t="str">
        <f t="shared" si="232"/>
        <v>287 LOfavörFagforb</v>
      </c>
      <c r="Z2944" t="str">
        <f t="shared" si="233"/>
        <v>287 LOfavörFagforb</v>
      </c>
      <c r="AA2944" t="str">
        <f>_xlfn.XLOOKUP(Z2944,'Client Lookup'!A:A,'Client Lookup'!C:C)</f>
        <v>LOfavörFagforb</v>
      </c>
      <c r="AC2944" t="e">
        <f>_xlfn.XLOOKUP(K2944,'Results vs Forecast'!K:K,'Results vs Forecast'!K:K)</f>
        <v>#N/A</v>
      </c>
    </row>
    <row r="2945" spans="1:29" hidden="1">
      <c r="A2945" s="39"/>
      <c r="B2945" s="1" t="s">
        <v>700</v>
      </c>
      <c r="C2945" s="1" t="s">
        <v>1395</v>
      </c>
      <c r="D2945" s="1" t="s">
        <v>24</v>
      </c>
      <c r="E2945" s="1" t="s">
        <v>6732</v>
      </c>
      <c r="F2945" s="2">
        <v>45535</v>
      </c>
      <c r="G2945" s="2">
        <v>45505</v>
      </c>
      <c r="H2945" s="1" t="s">
        <v>7205</v>
      </c>
      <c r="I2945" s="1" t="s">
        <v>7206</v>
      </c>
      <c r="J2945" s="1" t="s">
        <v>6761</v>
      </c>
      <c r="K2945" s="1" t="s">
        <v>6762</v>
      </c>
      <c r="L2945" s="1" t="s">
        <v>6763</v>
      </c>
      <c r="M2945" s="1"/>
      <c r="N2945" s="1"/>
      <c r="O2945" s="1"/>
      <c r="P2945" s="40">
        <v>306.03338136000002</v>
      </c>
      <c r="Q2945" s="37" t="str">
        <f>IF(C2945="ForthPoint","ForthPoint",IF(D2945="Intercompany",_xlfn.XLOOKUP(E2945,'Dept Lookup'!B:B,'Dept Lookup'!A:A),Modified!D2945))</f>
        <v>CX</v>
      </c>
      <c r="R2945" t="str">
        <f t="shared" si="229"/>
        <v>Henkel AG &amp; Co. KGaA</v>
      </c>
      <c r="S2945" s="1" t="s">
        <v>707</v>
      </c>
      <c r="T2945">
        <f t="shared" si="230"/>
        <v>0</v>
      </c>
      <c r="U2945" s="25" t="str">
        <f>IF(K2945&gt;0,K2945,_xlfn.XLOOKUP(M2945,'Client Lookup'!L:L,'Client Lookup'!N:N))</f>
        <v>16465</v>
      </c>
      <c r="V2945" t="str">
        <f>_xlfn.XLOOKUP(_xlfn.NUMBERVALUE(U2945),'Project Lookup'!X:X,'Project Lookup'!B:B)</f>
        <v>Henkel SmartWash Customer Engagement Consultancy</v>
      </c>
      <c r="X2945" t="str">
        <f t="shared" si="231"/>
        <v>379 Henkel AG &amp; Co. KGaA : 629 Henkel SmartWash Customer Engagement Consultancy</v>
      </c>
      <c r="Y2945" t="str">
        <f t="shared" si="232"/>
        <v>379 Henkel AG &amp; Co. KGaA</v>
      </c>
      <c r="Z2945" t="str">
        <f t="shared" si="233"/>
        <v>379 Henkel AG &amp; Co. KGaA</v>
      </c>
      <c r="AA2945" t="str">
        <f>_xlfn.XLOOKUP(Z2945,'Client Lookup'!A:A,'Client Lookup'!C:C)</f>
        <v>Henkel AG &amp; Co. KGaA</v>
      </c>
      <c r="AC2945" t="e">
        <f>_xlfn.XLOOKUP(K2945,'Results vs Forecast'!K:K,'Results vs Forecast'!K:K)</f>
        <v>#N/A</v>
      </c>
    </row>
    <row r="2946" spans="1:29" hidden="1">
      <c r="A2946" s="39"/>
      <c r="B2946" s="1" t="s">
        <v>700</v>
      </c>
      <c r="C2946" s="1" t="s">
        <v>1383</v>
      </c>
      <c r="D2946" s="1" t="s">
        <v>24</v>
      </c>
      <c r="E2946" s="1" t="s">
        <v>6732</v>
      </c>
      <c r="F2946" s="2">
        <v>45535</v>
      </c>
      <c r="G2946" s="2">
        <v>45505</v>
      </c>
      <c r="H2946" s="1" t="s">
        <v>7207</v>
      </c>
      <c r="I2946" s="1" t="s">
        <v>7208</v>
      </c>
      <c r="J2946" s="1" t="s">
        <v>1430</v>
      </c>
      <c r="K2946" s="1" t="s">
        <v>6782</v>
      </c>
      <c r="L2946" s="1"/>
      <c r="M2946" s="1"/>
      <c r="N2946" s="1"/>
      <c r="O2946" s="1"/>
      <c r="P2946" s="40">
        <v>521.71749537264282</v>
      </c>
      <c r="Q2946" s="37" t="str">
        <f>IF(C2946="ForthPoint","ForthPoint",IF(D2946="Intercompany",_xlfn.XLOOKUP(E2946,'Dept Lookup'!B:B,'Dept Lookup'!A:A),Modified!D2946))</f>
        <v>CX</v>
      </c>
      <c r="R2946" t="str">
        <f t="shared" si="229"/>
        <v>Amperity</v>
      </c>
      <c r="S2946" s="1" t="s">
        <v>707</v>
      </c>
      <c r="T2946">
        <f t="shared" si="230"/>
        <v>0</v>
      </c>
      <c r="U2946" s="25" t="str">
        <f>IF(K2946&gt;0,K2946,_xlfn.XLOOKUP(M2946,'Client Lookup'!L:L,'Client Lookup'!N:N))</f>
        <v>27419</v>
      </c>
      <c r="V2946" t="str">
        <f>_xlfn.XLOOKUP(_xlfn.NUMBERVALUE(U2946),'Project Lookup'!X:X,'Project Lookup'!B:B)</f>
        <v>Amperity Premium Services Pod_R1</v>
      </c>
      <c r="X2946" t="str">
        <f t="shared" si="231"/>
        <v>386 ICC in Engagement Factory UK Represents Represents Blend360 : 1126 Amperity Premium Services Pod_R1</v>
      </c>
      <c r="Y2946" t="str">
        <f t="shared" si="232"/>
        <v>386 ICC in Engagement Factory UK Represents Represents Blend360</v>
      </c>
      <c r="Z2946" t="str">
        <f t="shared" si="233"/>
        <v>386 ICC in Engagement Factory UK Represents Represents Blend360</v>
      </c>
      <c r="AA2946" t="str">
        <f>_xlfn.XLOOKUP(Z2946,'Client Lookup'!A:A,'Client Lookup'!C:C)</f>
        <v>Amperity</v>
      </c>
      <c r="AC2946" t="e">
        <f>_xlfn.XLOOKUP(K2946,'Results vs Forecast'!K:K,'Results vs Forecast'!K:K)</f>
        <v>#N/A</v>
      </c>
    </row>
    <row r="2947" spans="1:29" hidden="1">
      <c r="A2947" s="39"/>
      <c r="B2947" s="1" t="s">
        <v>700</v>
      </c>
      <c r="C2947" s="1" t="s">
        <v>1383</v>
      </c>
      <c r="D2947" s="1" t="s">
        <v>24</v>
      </c>
      <c r="E2947" s="1" t="s">
        <v>6732</v>
      </c>
      <c r="F2947" s="2">
        <v>45535</v>
      </c>
      <c r="G2947" s="2">
        <v>45505</v>
      </c>
      <c r="H2947" s="1" t="s">
        <v>7209</v>
      </c>
      <c r="I2947" s="1" t="s">
        <v>7210</v>
      </c>
      <c r="J2947" s="1" t="s">
        <v>6735</v>
      </c>
      <c r="K2947" s="1" t="s">
        <v>6736</v>
      </c>
      <c r="L2947" s="1" t="s">
        <v>6737</v>
      </c>
      <c r="M2947" s="1"/>
      <c r="N2947" s="1"/>
      <c r="O2947" s="1"/>
      <c r="P2947" s="40">
        <v>83.679262076728151</v>
      </c>
      <c r="Q2947" s="37" t="str">
        <f>IF(C2947="ForthPoint","ForthPoint",IF(D2947="Intercompany",_xlfn.XLOOKUP(E2947,'Dept Lookup'!B:B,'Dept Lookup'!A:A),Modified!D2947))</f>
        <v>CX</v>
      </c>
      <c r="R2947" t="str">
        <f t="shared" ref="R2947:R3010" si="234">AA2947</f>
        <v>Just Retirement Services Ltd</v>
      </c>
      <c r="S2947" s="1" t="s">
        <v>707</v>
      </c>
      <c r="T2947">
        <f t="shared" ref="T2947:T3010" si="235">M2947</f>
        <v>0</v>
      </c>
      <c r="U2947" s="25" t="str">
        <f>IF(K2947&gt;0,K2947,_xlfn.XLOOKUP(M2947,'Client Lookup'!L:L,'Client Lookup'!N:N))</f>
        <v>24052</v>
      </c>
      <c r="V2947" t="str">
        <f>_xlfn.XLOOKUP(_xlfn.NUMBERVALUE(U2947),'Project Lookup'!X:X,'Project Lookup'!B:B)</f>
        <v>Technical Support Services 24</v>
      </c>
      <c r="X2947" t="str">
        <f t="shared" ref="X2947:X3010" si="236">IF(J2947="- No Entity -",M2947,J2947)</f>
        <v>333 Just Retirement Services Ltd : 920 Technical Support Services 24</v>
      </c>
      <c r="Y2947" t="str">
        <f t="shared" ref="Y2947:Y3010" si="237">IFERROR(_xlfn.TEXTBEFORE(X2947," :"),X2947)</f>
        <v>333 Just Retirement Services Ltd</v>
      </c>
      <c r="Z2947" t="str">
        <f t="shared" si="233"/>
        <v>333 Just Retirement Services Ltd</v>
      </c>
      <c r="AA2947" t="str">
        <f>_xlfn.XLOOKUP(Z2947,'Client Lookup'!A:A,'Client Lookup'!C:C)</f>
        <v>Just Retirement Services Ltd</v>
      </c>
      <c r="AC2947" t="e">
        <f>_xlfn.XLOOKUP(K2947,'Results vs Forecast'!K:K,'Results vs Forecast'!K:K)</f>
        <v>#N/A</v>
      </c>
    </row>
    <row r="2948" spans="1:29" hidden="1">
      <c r="A2948" s="39"/>
      <c r="B2948" s="1" t="s">
        <v>700</v>
      </c>
      <c r="C2948" s="1" t="s">
        <v>1395</v>
      </c>
      <c r="D2948" s="1" t="s">
        <v>24</v>
      </c>
      <c r="E2948" s="1" t="s">
        <v>6732</v>
      </c>
      <c r="F2948" s="2">
        <v>45535</v>
      </c>
      <c r="G2948" s="2">
        <v>45505</v>
      </c>
      <c r="H2948" s="1" t="s">
        <v>7211</v>
      </c>
      <c r="I2948" s="1" t="s">
        <v>7212</v>
      </c>
      <c r="J2948" s="1" t="s">
        <v>6740</v>
      </c>
      <c r="K2948" s="1" t="s">
        <v>6741</v>
      </c>
      <c r="L2948" s="1"/>
      <c r="M2948" s="1"/>
      <c r="N2948" s="1"/>
      <c r="O2948" s="1"/>
      <c r="P2948" s="40">
        <v>271.48122540000003</v>
      </c>
      <c r="Q2948" s="37" t="str">
        <f>IF(C2948="ForthPoint","ForthPoint",IF(D2948="Intercompany",_xlfn.XLOOKUP(E2948,'Dept Lookup'!B:B,'Dept Lookup'!A:A),Modified!D2948))</f>
        <v>CX</v>
      </c>
      <c r="R2948" t="str">
        <f t="shared" si="234"/>
        <v>Axa Investment Managers SA</v>
      </c>
      <c r="S2948" s="1" t="s">
        <v>707</v>
      </c>
      <c r="T2948">
        <f t="shared" si="235"/>
        <v>0</v>
      </c>
      <c r="U2948" s="25" t="str">
        <f>IF(K2948&gt;0,K2948,_xlfn.XLOOKUP(M2948,'Client Lookup'!L:L,'Client Lookup'!N:N))</f>
        <v>36932</v>
      </c>
      <c r="V2948" t="str">
        <f>_xlfn.XLOOKUP(_xlfn.NUMBERVALUE(U2948),'Project Lookup'!X:X,'Project Lookup'!B:B)</f>
        <v>Eloqua Support 2024</v>
      </c>
      <c r="X2948" t="str">
        <f t="shared" si="236"/>
        <v>299 Axa Investment Managers SA : 1384 Eloqua Support 2024</v>
      </c>
      <c r="Y2948" t="str">
        <f t="shared" si="237"/>
        <v>299 Axa Investment Managers SA</v>
      </c>
      <c r="Z2948" t="str">
        <f t="shared" si="233"/>
        <v>299 Axa Investment Managers SA</v>
      </c>
      <c r="AA2948" t="str">
        <f>_xlfn.XLOOKUP(Z2948,'Client Lookup'!A:A,'Client Lookup'!C:C)</f>
        <v>Axa Investment Managers SA</v>
      </c>
      <c r="AC2948" t="e">
        <f>_xlfn.XLOOKUP(K2948,'Results vs Forecast'!K:K,'Results vs Forecast'!K:K)</f>
        <v>#N/A</v>
      </c>
    </row>
    <row r="2949" spans="1:29" hidden="1">
      <c r="A2949" s="39"/>
      <c r="B2949" s="1" t="s">
        <v>700</v>
      </c>
      <c r="C2949" s="1" t="s">
        <v>1395</v>
      </c>
      <c r="D2949" s="1" t="s">
        <v>24</v>
      </c>
      <c r="E2949" s="1" t="s">
        <v>6732</v>
      </c>
      <c r="F2949" s="2">
        <v>45535</v>
      </c>
      <c r="G2949" s="2">
        <v>45505</v>
      </c>
      <c r="H2949" s="1" t="s">
        <v>7213</v>
      </c>
      <c r="I2949" s="1" t="s">
        <v>7214</v>
      </c>
      <c r="J2949" s="1" t="s">
        <v>6777</v>
      </c>
      <c r="K2949" s="1" t="s">
        <v>6778</v>
      </c>
      <c r="L2949" s="1" t="s">
        <v>6779</v>
      </c>
      <c r="M2949" s="1"/>
      <c r="N2949" s="1"/>
      <c r="O2949" s="1"/>
      <c r="P2949" s="40">
        <v>68.555864999999997</v>
      </c>
      <c r="Q2949" s="37" t="str">
        <f>IF(C2949="ForthPoint","ForthPoint",IF(D2949="Intercompany",_xlfn.XLOOKUP(E2949,'Dept Lookup'!B:B,'Dept Lookup'!A:A),Modified!D2949))</f>
        <v>CX</v>
      </c>
      <c r="R2949" t="str">
        <f t="shared" si="234"/>
        <v>CZ Verzekeringen</v>
      </c>
      <c r="S2949" s="1" t="s">
        <v>707</v>
      </c>
      <c r="T2949">
        <f t="shared" si="235"/>
        <v>0</v>
      </c>
      <c r="U2949" s="25" t="str">
        <f>IF(K2949&gt;0,K2949,_xlfn.XLOOKUP(M2949,'Client Lookup'!L:L,'Client Lookup'!N:N))</f>
        <v>23530</v>
      </c>
      <c r="V2949" t="str">
        <f>_xlfn.XLOOKUP(_xlfn.NUMBERVALUE(U2949),'Project Lookup'!X:X,'Project Lookup'!B:B)</f>
        <v>Migration Webforms</v>
      </c>
      <c r="X2949" t="str">
        <f t="shared" si="236"/>
        <v>340 CZ Verzekeringen : 910 Migration Webforms</v>
      </c>
      <c r="Y2949" t="str">
        <f t="shared" si="237"/>
        <v>340 CZ Verzekeringen</v>
      </c>
      <c r="Z2949" t="str">
        <f t="shared" si="233"/>
        <v>340 CZ Verzekeringen</v>
      </c>
      <c r="AA2949" t="str">
        <f>_xlfn.XLOOKUP(Z2949,'Client Lookup'!A:A,'Client Lookup'!C:C)</f>
        <v>CZ Verzekeringen</v>
      </c>
      <c r="AC2949" t="e">
        <f>_xlfn.XLOOKUP(K2949,'Results vs Forecast'!K:K,'Results vs Forecast'!K:K)</f>
        <v>#N/A</v>
      </c>
    </row>
    <row r="2950" spans="1:29" hidden="1">
      <c r="A2950" s="39"/>
      <c r="B2950" s="1" t="s">
        <v>700</v>
      </c>
      <c r="C2950" s="1" t="s">
        <v>1383</v>
      </c>
      <c r="D2950" s="1" t="s">
        <v>24</v>
      </c>
      <c r="E2950" s="1" t="s">
        <v>6732</v>
      </c>
      <c r="F2950" s="2">
        <v>45535</v>
      </c>
      <c r="G2950" s="2">
        <v>45505</v>
      </c>
      <c r="H2950" s="1" t="s">
        <v>7215</v>
      </c>
      <c r="I2950" s="1" t="s">
        <v>7216</v>
      </c>
      <c r="J2950" s="1" t="s">
        <v>1430</v>
      </c>
      <c r="K2950" s="1" t="s">
        <v>6782</v>
      </c>
      <c r="L2950" s="1"/>
      <c r="M2950" s="1"/>
      <c r="N2950" s="1"/>
      <c r="O2950" s="1"/>
      <c r="P2950" s="40">
        <v>86.948591385772417</v>
      </c>
      <c r="Q2950" s="37" t="str">
        <f>IF(C2950="ForthPoint","ForthPoint",IF(D2950="Intercompany",_xlfn.XLOOKUP(E2950,'Dept Lookup'!B:B,'Dept Lookup'!A:A),Modified!D2950))</f>
        <v>CX</v>
      </c>
      <c r="R2950" t="str">
        <f t="shared" si="234"/>
        <v>Amperity</v>
      </c>
      <c r="S2950" s="1" t="s">
        <v>707</v>
      </c>
      <c r="T2950">
        <f t="shared" si="235"/>
        <v>0</v>
      </c>
      <c r="U2950" s="25" t="str">
        <f>IF(K2950&gt;0,K2950,_xlfn.XLOOKUP(M2950,'Client Lookup'!L:L,'Client Lookup'!N:N))</f>
        <v>27419</v>
      </c>
      <c r="V2950" t="str">
        <f>_xlfn.XLOOKUP(_xlfn.NUMBERVALUE(U2950),'Project Lookup'!X:X,'Project Lookup'!B:B)</f>
        <v>Amperity Premium Services Pod_R1</v>
      </c>
      <c r="X2950" t="str">
        <f t="shared" si="236"/>
        <v>386 ICC in Engagement Factory UK Represents Represents Blend360 : 1126 Amperity Premium Services Pod_R1</v>
      </c>
      <c r="Y2950" t="str">
        <f t="shared" si="237"/>
        <v>386 ICC in Engagement Factory UK Represents Represents Blend360</v>
      </c>
      <c r="Z2950" t="str">
        <f t="shared" si="233"/>
        <v>386 ICC in Engagement Factory UK Represents Represents Blend360</v>
      </c>
      <c r="AA2950" t="str">
        <f>_xlfn.XLOOKUP(Z2950,'Client Lookup'!A:A,'Client Lookup'!C:C)</f>
        <v>Amperity</v>
      </c>
      <c r="AC2950" t="e">
        <f>_xlfn.XLOOKUP(K2950,'Results vs Forecast'!K:K,'Results vs Forecast'!K:K)</f>
        <v>#N/A</v>
      </c>
    </row>
    <row r="2951" spans="1:29" hidden="1">
      <c r="A2951" s="39"/>
      <c r="B2951" s="1" t="s">
        <v>700</v>
      </c>
      <c r="C2951" s="1" t="s">
        <v>1395</v>
      </c>
      <c r="D2951" s="1" t="s">
        <v>24</v>
      </c>
      <c r="E2951" s="1" t="s">
        <v>6732</v>
      </c>
      <c r="F2951" s="2">
        <v>45535</v>
      </c>
      <c r="G2951" s="2">
        <v>45505</v>
      </c>
      <c r="H2951" s="1" t="s">
        <v>7217</v>
      </c>
      <c r="I2951" s="1" t="s">
        <v>7218</v>
      </c>
      <c r="J2951" s="1" t="s">
        <v>6777</v>
      </c>
      <c r="K2951" s="1" t="s">
        <v>6778</v>
      </c>
      <c r="L2951" s="1" t="s">
        <v>6779</v>
      </c>
      <c r="M2951" s="1"/>
      <c r="N2951" s="1"/>
      <c r="O2951" s="1"/>
      <c r="P2951" s="40">
        <v>312.61474440000001</v>
      </c>
      <c r="Q2951" s="37" t="str">
        <f>IF(C2951="ForthPoint","ForthPoint",IF(D2951="Intercompany",_xlfn.XLOOKUP(E2951,'Dept Lookup'!B:B,'Dept Lookup'!A:A),Modified!D2951))</f>
        <v>CX</v>
      </c>
      <c r="R2951" t="str">
        <f t="shared" si="234"/>
        <v>CZ Verzekeringen</v>
      </c>
      <c r="S2951" s="1" t="s">
        <v>707</v>
      </c>
      <c r="T2951">
        <f t="shared" si="235"/>
        <v>0</v>
      </c>
      <c r="U2951" s="25" t="str">
        <f>IF(K2951&gt;0,K2951,_xlfn.XLOOKUP(M2951,'Client Lookup'!L:L,'Client Lookup'!N:N))</f>
        <v>23530</v>
      </c>
      <c r="V2951" t="str">
        <f>_xlfn.XLOOKUP(_xlfn.NUMBERVALUE(U2951),'Project Lookup'!X:X,'Project Lookup'!B:B)</f>
        <v>Migration Webforms</v>
      </c>
      <c r="X2951" t="str">
        <f t="shared" si="236"/>
        <v>340 CZ Verzekeringen : 910 Migration Webforms</v>
      </c>
      <c r="Y2951" t="str">
        <f t="shared" si="237"/>
        <v>340 CZ Verzekeringen</v>
      </c>
      <c r="Z2951" t="str">
        <f t="shared" si="233"/>
        <v>340 CZ Verzekeringen</v>
      </c>
      <c r="AA2951" t="str">
        <f>_xlfn.XLOOKUP(Z2951,'Client Lookup'!A:A,'Client Lookup'!C:C)</f>
        <v>CZ Verzekeringen</v>
      </c>
      <c r="AC2951" t="e">
        <f>_xlfn.XLOOKUP(K2951,'Results vs Forecast'!K:K,'Results vs Forecast'!K:K)</f>
        <v>#N/A</v>
      </c>
    </row>
    <row r="2952" spans="1:29" hidden="1">
      <c r="A2952" s="39"/>
      <c r="B2952" s="1" t="s">
        <v>700</v>
      </c>
      <c r="C2952" s="1" t="s">
        <v>1395</v>
      </c>
      <c r="D2952" s="1" t="s">
        <v>24</v>
      </c>
      <c r="E2952" s="1" t="s">
        <v>6732</v>
      </c>
      <c r="F2952" s="2">
        <v>45535</v>
      </c>
      <c r="G2952" s="2">
        <v>45505</v>
      </c>
      <c r="H2952" s="1" t="s">
        <v>7219</v>
      </c>
      <c r="I2952" s="1" t="s">
        <v>7220</v>
      </c>
      <c r="J2952" s="1" t="s">
        <v>6797</v>
      </c>
      <c r="K2952" s="1" t="s">
        <v>6798</v>
      </c>
      <c r="L2952" s="1" t="s">
        <v>6799</v>
      </c>
      <c r="M2952" s="1"/>
      <c r="N2952" s="1"/>
      <c r="O2952" s="1"/>
      <c r="P2952" s="40">
        <v>833.63931839999998</v>
      </c>
      <c r="Q2952" s="37" t="str">
        <f>IF(C2952="ForthPoint","ForthPoint",IF(D2952="Intercompany",_xlfn.XLOOKUP(E2952,'Dept Lookup'!B:B,'Dept Lookup'!A:A),Modified!D2952))</f>
        <v>CX</v>
      </c>
      <c r="R2952" t="str">
        <f t="shared" si="234"/>
        <v>CZ Verzekeringen</v>
      </c>
      <c r="S2952" s="1" t="s">
        <v>707</v>
      </c>
      <c r="T2952">
        <f t="shared" si="235"/>
        <v>0</v>
      </c>
      <c r="U2952" s="25" t="str">
        <f>IF(K2952&gt;0,K2952,_xlfn.XLOOKUP(M2952,'Client Lookup'!L:L,'Client Lookup'!N:N))</f>
        <v>20491</v>
      </c>
      <c r="V2952" t="str">
        <f>_xlfn.XLOOKUP(_xlfn.NUMBERVALUE(U2952),'Project Lookup'!X:X,'Project Lookup'!B:B)</f>
        <v>Dedicated Marketing Automation Support</v>
      </c>
      <c r="X2952" t="str">
        <f t="shared" si="236"/>
        <v>340 CZ Verzekeringen : 795 Dedicated Marketing Automation Support</v>
      </c>
      <c r="Y2952" t="str">
        <f t="shared" si="237"/>
        <v>340 CZ Verzekeringen</v>
      </c>
      <c r="Z2952" t="str">
        <f t="shared" si="233"/>
        <v>340 CZ Verzekeringen</v>
      </c>
      <c r="AA2952" t="str">
        <f>_xlfn.XLOOKUP(Z2952,'Client Lookup'!A:A,'Client Lookup'!C:C)</f>
        <v>CZ Verzekeringen</v>
      </c>
      <c r="AC2952" t="e">
        <f>_xlfn.XLOOKUP(K2952,'Results vs Forecast'!K:K,'Results vs Forecast'!K:K)</f>
        <v>#N/A</v>
      </c>
    </row>
    <row r="2953" spans="1:29" hidden="1">
      <c r="A2953" s="39"/>
      <c r="B2953" s="1" t="s">
        <v>700</v>
      </c>
      <c r="C2953" s="1" t="s">
        <v>1395</v>
      </c>
      <c r="D2953" s="1" t="s">
        <v>24</v>
      </c>
      <c r="E2953" s="1" t="s">
        <v>6732</v>
      </c>
      <c r="F2953" s="2">
        <v>45535</v>
      </c>
      <c r="G2953" s="2">
        <v>45505</v>
      </c>
      <c r="H2953" s="1" t="s">
        <v>7221</v>
      </c>
      <c r="I2953" s="1" t="s">
        <v>7222</v>
      </c>
      <c r="J2953" s="1" t="s">
        <v>7223</v>
      </c>
      <c r="K2953" s="1" t="s">
        <v>7224</v>
      </c>
      <c r="L2953" s="1" t="s">
        <v>7225</v>
      </c>
      <c r="M2953" s="1"/>
      <c r="N2953" s="1"/>
      <c r="O2953" s="1"/>
      <c r="P2953" s="40">
        <v>1509.6001472999999</v>
      </c>
      <c r="Q2953" s="37" t="str">
        <f>IF(C2953="ForthPoint","ForthPoint",IF(D2953="Intercompany",_xlfn.XLOOKUP(E2953,'Dept Lookup'!B:B,'Dept Lookup'!A:A),Modified!D2953))</f>
        <v>CX</v>
      </c>
      <c r="R2953" t="str">
        <f t="shared" si="234"/>
        <v>SSE AIRTRICITY LTD</v>
      </c>
      <c r="S2953" s="1" t="s">
        <v>707</v>
      </c>
      <c r="T2953">
        <f t="shared" si="235"/>
        <v>0</v>
      </c>
      <c r="U2953" s="25" t="str">
        <f>IF(K2953&gt;0,K2953,_xlfn.XLOOKUP(M2953,'Client Lookup'!L:L,'Client Lookup'!N:N))</f>
        <v>12951</v>
      </c>
      <c r="V2953" t="str">
        <f>_xlfn.XLOOKUP(_xlfn.NUMBERVALUE(U2953),'Project Lookup'!X:X,'Project Lookup'!B:B)</f>
        <v>Business Energy Data Integration - Addendum</v>
      </c>
      <c r="X2953" t="str">
        <f t="shared" si="236"/>
        <v>310 SSE AIRTRICITY LTD : 544 Business Energy Data Integration - Addendum</v>
      </c>
      <c r="Y2953" t="str">
        <f t="shared" si="237"/>
        <v>310 SSE AIRTRICITY LTD</v>
      </c>
      <c r="Z2953" t="str">
        <f t="shared" si="233"/>
        <v>310 SSE AIRTRICITY LTD</v>
      </c>
      <c r="AA2953" t="str">
        <f>_xlfn.XLOOKUP(Z2953,'Client Lookup'!A:A,'Client Lookup'!C:C)</f>
        <v>SSE AIRTRICITY LTD</v>
      </c>
      <c r="AC2953" t="e">
        <f>_xlfn.XLOOKUP(K2953,'Results vs Forecast'!K:K,'Results vs Forecast'!K:K)</f>
        <v>#N/A</v>
      </c>
    </row>
    <row r="2954" spans="1:29" hidden="1">
      <c r="A2954" s="39"/>
      <c r="B2954" s="1" t="s">
        <v>700</v>
      </c>
      <c r="C2954" s="1" t="s">
        <v>1395</v>
      </c>
      <c r="D2954" s="1" t="s">
        <v>24</v>
      </c>
      <c r="E2954" s="1" t="s">
        <v>6732</v>
      </c>
      <c r="F2954" s="2">
        <v>45535</v>
      </c>
      <c r="G2954" s="2">
        <v>45505</v>
      </c>
      <c r="H2954" s="1" t="s">
        <v>7226</v>
      </c>
      <c r="I2954" s="1" t="s">
        <v>7227</v>
      </c>
      <c r="J2954" s="1" t="s">
        <v>6816</v>
      </c>
      <c r="K2954" s="1" t="s">
        <v>6817</v>
      </c>
      <c r="L2954" s="1"/>
      <c r="M2954" s="1"/>
      <c r="N2954" s="1"/>
      <c r="O2954" s="1"/>
      <c r="P2954" s="40">
        <v>93.235976399999998</v>
      </c>
      <c r="Q2954" s="37" t="str">
        <f>IF(C2954="ForthPoint","ForthPoint",IF(D2954="Intercompany",_xlfn.XLOOKUP(E2954,'Dept Lookup'!B:B,'Dept Lookup'!A:A),Modified!D2954))</f>
        <v>CX</v>
      </c>
      <c r="R2954" t="str">
        <f t="shared" si="234"/>
        <v>SSE AIRTRICITY LTD</v>
      </c>
      <c r="S2954" s="1" t="s">
        <v>707</v>
      </c>
      <c r="T2954">
        <f t="shared" si="235"/>
        <v>0</v>
      </c>
      <c r="U2954" s="25" t="str">
        <f>IF(K2954&gt;0,K2954,_xlfn.XLOOKUP(M2954,'Client Lookup'!L:L,'Client Lookup'!N:N))</f>
        <v>37037</v>
      </c>
      <c r="V2954" t="str">
        <f>_xlfn.XLOOKUP(_xlfn.NUMBERVALUE(U2954),'Project Lookup'!X:X,'Project Lookup'!B:B)</f>
        <v>Template Design Phase 2</v>
      </c>
      <c r="X2954" t="str">
        <f t="shared" si="236"/>
        <v>310 SSE AIRTRICITY LTD : 1386 Template Design Phase 2</v>
      </c>
      <c r="Y2954" t="str">
        <f t="shared" si="237"/>
        <v>310 SSE AIRTRICITY LTD</v>
      </c>
      <c r="Z2954" t="str">
        <f t="shared" si="233"/>
        <v>310 SSE AIRTRICITY LTD</v>
      </c>
      <c r="AA2954" t="str">
        <f>_xlfn.XLOOKUP(Z2954,'Client Lookup'!A:A,'Client Lookup'!C:C)</f>
        <v>SSE AIRTRICITY LTD</v>
      </c>
      <c r="AC2954" t="e">
        <f>_xlfn.XLOOKUP(K2954,'Results vs Forecast'!K:K,'Results vs Forecast'!K:K)</f>
        <v>#N/A</v>
      </c>
    </row>
    <row r="2955" spans="1:29" hidden="1">
      <c r="A2955" s="39"/>
      <c r="B2955" s="1" t="s">
        <v>700</v>
      </c>
      <c r="C2955" s="1" t="s">
        <v>1383</v>
      </c>
      <c r="D2955" s="1" t="s">
        <v>24</v>
      </c>
      <c r="E2955" s="1" t="s">
        <v>6732</v>
      </c>
      <c r="F2955" s="2">
        <v>45535</v>
      </c>
      <c r="G2955" s="2">
        <v>45505</v>
      </c>
      <c r="H2955" s="1" t="s">
        <v>7228</v>
      </c>
      <c r="I2955" s="1" t="s">
        <v>7229</v>
      </c>
      <c r="J2955" s="1" t="s">
        <v>6768</v>
      </c>
      <c r="K2955" s="1" t="s">
        <v>6769</v>
      </c>
      <c r="L2955" s="1" t="s">
        <v>6770</v>
      </c>
      <c r="M2955" s="1"/>
      <c r="N2955" s="1"/>
      <c r="O2955" s="1"/>
      <c r="P2955" s="40">
        <v>217.38445199343519</v>
      </c>
      <c r="Q2955" s="37" t="str">
        <f>IF(C2955="ForthPoint","ForthPoint",IF(D2955="Intercompany",_xlfn.XLOOKUP(E2955,'Dept Lookup'!B:B,'Dept Lookup'!A:A),Modified!D2955))</f>
        <v>CX</v>
      </c>
      <c r="R2955" t="str">
        <f t="shared" si="234"/>
        <v>American Chemical Society</v>
      </c>
      <c r="S2955" s="1" t="s">
        <v>707</v>
      </c>
      <c r="T2955">
        <f t="shared" si="235"/>
        <v>0</v>
      </c>
      <c r="U2955" s="25" t="str">
        <f>IF(K2955&gt;0,K2955,_xlfn.XLOOKUP(M2955,'Client Lookup'!L:L,'Client Lookup'!N:N))</f>
        <v>34862</v>
      </c>
      <c r="V2955" t="str">
        <f>_xlfn.XLOOKUP(_xlfn.NUMBERVALUE(U2955),'Project Lookup'!X:X,'Project Lookup'!B:B)</f>
        <v>Eloqua Enablement Support H2 2024</v>
      </c>
      <c r="X2955" t="str">
        <f t="shared" si="236"/>
        <v>330 American Chemical Society : 1338 Eloqua Enablement Support H2 2024</v>
      </c>
      <c r="Y2955" t="str">
        <f t="shared" si="237"/>
        <v>330 American Chemical Society</v>
      </c>
      <c r="Z2955" t="str">
        <f t="shared" si="233"/>
        <v>330 American Chemical Society</v>
      </c>
      <c r="AA2955" t="str">
        <f>_xlfn.XLOOKUP(Z2955,'Client Lookup'!A:A,'Client Lookup'!C:C)</f>
        <v>American Chemical Society</v>
      </c>
      <c r="AC2955" t="e">
        <f>_xlfn.XLOOKUP(K2955,'Results vs Forecast'!K:K,'Results vs Forecast'!K:K)</f>
        <v>#N/A</v>
      </c>
    </row>
    <row r="2956" spans="1:29" hidden="1">
      <c r="A2956" s="39"/>
      <c r="B2956" s="1" t="s">
        <v>700</v>
      </c>
      <c r="C2956" s="1" t="s">
        <v>1383</v>
      </c>
      <c r="D2956" s="1" t="s">
        <v>24</v>
      </c>
      <c r="E2956" s="1" t="s">
        <v>6732</v>
      </c>
      <c r="F2956" s="2">
        <v>45535</v>
      </c>
      <c r="G2956" s="2">
        <v>45505</v>
      </c>
      <c r="H2956" s="1" t="s">
        <v>7230</v>
      </c>
      <c r="I2956" s="1" t="s">
        <v>7231</v>
      </c>
      <c r="J2956" s="1" t="s">
        <v>6768</v>
      </c>
      <c r="K2956" s="1" t="s">
        <v>6769</v>
      </c>
      <c r="L2956" s="1" t="s">
        <v>6770</v>
      </c>
      <c r="M2956" s="1"/>
      <c r="N2956" s="1"/>
      <c r="O2956" s="1"/>
      <c r="P2956" s="40">
        <v>108.6922259967176</v>
      </c>
      <c r="Q2956" s="37" t="str">
        <f>IF(C2956="ForthPoint","ForthPoint",IF(D2956="Intercompany",_xlfn.XLOOKUP(E2956,'Dept Lookup'!B:B,'Dept Lookup'!A:A),Modified!D2956))</f>
        <v>CX</v>
      </c>
      <c r="R2956" t="str">
        <f t="shared" si="234"/>
        <v>American Chemical Society</v>
      </c>
      <c r="S2956" s="1" t="s">
        <v>707</v>
      </c>
      <c r="T2956">
        <f t="shared" si="235"/>
        <v>0</v>
      </c>
      <c r="U2956" s="25" t="str">
        <f>IF(K2956&gt;0,K2956,_xlfn.XLOOKUP(M2956,'Client Lookup'!L:L,'Client Lookup'!N:N))</f>
        <v>34862</v>
      </c>
      <c r="V2956" t="str">
        <f>_xlfn.XLOOKUP(_xlfn.NUMBERVALUE(U2956),'Project Lookup'!X:X,'Project Lookup'!B:B)</f>
        <v>Eloqua Enablement Support H2 2024</v>
      </c>
      <c r="X2956" t="str">
        <f t="shared" si="236"/>
        <v>330 American Chemical Society : 1338 Eloqua Enablement Support H2 2024</v>
      </c>
      <c r="Y2956" t="str">
        <f t="shared" si="237"/>
        <v>330 American Chemical Society</v>
      </c>
      <c r="Z2956" t="str">
        <f t="shared" si="233"/>
        <v>330 American Chemical Society</v>
      </c>
      <c r="AA2956" t="str">
        <f>_xlfn.XLOOKUP(Z2956,'Client Lookup'!A:A,'Client Lookup'!C:C)</f>
        <v>American Chemical Society</v>
      </c>
      <c r="AC2956" t="e">
        <f>_xlfn.XLOOKUP(K2956,'Results vs Forecast'!K:K,'Results vs Forecast'!K:K)</f>
        <v>#N/A</v>
      </c>
    </row>
    <row r="2957" spans="1:29" hidden="1">
      <c r="A2957" s="39"/>
      <c r="B2957" s="1" t="s">
        <v>700</v>
      </c>
      <c r="C2957" s="1" t="s">
        <v>1383</v>
      </c>
      <c r="D2957" s="1" t="s">
        <v>24</v>
      </c>
      <c r="E2957" s="1" t="s">
        <v>6732</v>
      </c>
      <c r="F2957" s="2">
        <v>45535</v>
      </c>
      <c r="G2957" s="2">
        <v>45505</v>
      </c>
      <c r="H2957" s="1" t="s">
        <v>7232</v>
      </c>
      <c r="I2957" s="1" t="s">
        <v>7233</v>
      </c>
      <c r="J2957" s="1" t="s">
        <v>6754</v>
      </c>
      <c r="K2957" s="1" t="s">
        <v>6755</v>
      </c>
      <c r="L2957" s="1" t="s">
        <v>6756</v>
      </c>
      <c r="M2957" s="1"/>
      <c r="N2957" s="1"/>
      <c r="O2957" s="1"/>
      <c r="P2957" s="40">
        <v>1680.072006036635</v>
      </c>
      <c r="Q2957" s="37" t="str">
        <f>IF(C2957="ForthPoint","ForthPoint",IF(D2957="Intercompany",_xlfn.XLOOKUP(E2957,'Dept Lookup'!B:B,'Dept Lookup'!A:A),Modified!D2957))</f>
        <v>CX</v>
      </c>
      <c r="R2957" t="str">
        <f t="shared" si="234"/>
        <v>Belmond Management Limited</v>
      </c>
      <c r="S2957" s="1" t="s">
        <v>707</v>
      </c>
      <c r="T2957">
        <f t="shared" si="235"/>
        <v>0</v>
      </c>
      <c r="U2957" s="25" t="str">
        <f>IF(K2957&gt;0,K2957,_xlfn.XLOOKUP(M2957,'Client Lookup'!L:L,'Client Lookup'!N:N))</f>
        <v>25431</v>
      </c>
      <c r="V2957" t="str">
        <f>_xlfn.XLOOKUP(_xlfn.NUMBERVALUE(U2957),'Project Lookup'!X:X,'Project Lookup'!B:B)</f>
        <v>Responsys Support 2024</v>
      </c>
      <c r="X2957" t="str">
        <f t="shared" si="236"/>
        <v>329 Belmond Management Limited : 1003 Responsys Support 2024</v>
      </c>
      <c r="Y2957" t="str">
        <f t="shared" si="237"/>
        <v>329 Belmond Management Limited</v>
      </c>
      <c r="Z2957" t="str">
        <f t="shared" si="233"/>
        <v>329 Belmond Management Limited</v>
      </c>
      <c r="AA2957" t="str">
        <f>_xlfn.XLOOKUP(Z2957,'Client Lookup'!A:A,'Client Lookup'!C:C)</f>
        <v>Belmond Management Limited</v>
      </c>
      <c r="AC2957" t="e">
        <f>_xlfn.XLOOKUP(K2957,'Results vs Forecast'!K:K,'Results vs Forecast'!K:K)</f>
        <v>#N/A</v>
      </c>
    </row>
    <row r="2958" spans="1:29" hidden="1">
      <c r="A2958" s="39"/>
      <c r="B2958" s="1" t="s">
        <v>700</v>
      </c>
      <c r="C2958" s="1" t="s">
        <v>1383</v>
      </c>
      <c r="D2958" s="1" t="s">
        <v>24</v>
      </c>
      <c r="E2958" s="1" t="s">
        <v>6732</v>
      </c>
      <c r="F2958" s="2">
        <v>45535</v>
      </c>
      <c r="G2958" s="2">
        <v>45505</v>
      </c>
      <c r="H2958" s="1" t="s">
        <v>7234</v>
      </c>
      <c r="I2958" s="1" t="s">
        <v>7235</v>
      </c>
      <c r="J2958" s="1" t="s">
        <v>1430</v>
      </c>
      <c r="K2958" s="1" t="s">
        <v>6782</v>
      </c>
      <c r="L2958" s="1"/>
      <c r="M2958" s="1"/>
      <c r="N2958" s="1"/>
      <c r="O2958" s="1"/>
      <c r="P2958" s="40">
        <v>521.71749537264282</v>
      </c>
      <c r="Q2958" s="37" t="str">
        <f>IF(C2958="ForthPoint","ForthPoint",IF(D2958="Intercompany",_xlfn.XLOOKUP(E2958,'Dept Lookup'!B:B,'Dept Lookup'!A:A),Modified!D2958))</f>
        <v>CX</v>
      </c>
      <c r="R2958" t="str">
        <f t="shared" si="234"/>
        <v>Amperity</v>
      </c>
      <c r="S2958" s="1" t="s">
        <v>707</v>
      </c>
      <c r="T2958">
        <f t="shared" si="235"/>
        <v>0</v>
      </c>
      <c r="U2958" s="25" t="str">
        <f>IF(K2958&gt;0,K2958,_xlfn.XLOOKUP(M2958,'Client Lookup'!L:L,'Client Lookup'!N:N))</f>
        <v>27419</v>
      </c>
      <c r="V2958" t="str">
        <f>_xlfn.XLOOKUP(_xlfn.NUMBERVALUE(U2958),'Project Lookup'!X:X,'Project Lookup'!B:B)</f>
        <v>Amperity Premium Services Pod_R1</v>
      </c>
      <c r="X2958" t="str">
        <f t="shared" si="236"/>
        <v>386 ICC in Engagement Factory UK Represents Represents Blend360 : 1126 Amperity Premium Services Pod_R1</v>
      </c>
      <c r="Y2958" t="str">
        <f t="shared" si="237"/>
        <v>386 ICC in Engagement Factory UK Represents Represents Blend360</v>
      </c>
      <c r="Z2958" t="str">
        <f t="shared" si="233"/>
        <v>386 ICC in Engagement Factory UK Represents Represents Blend360</v>
      </c>
      <c r="AA2958" t="str">
        <f>_xlfn.XLOOKUP(Z2958,'Client Lookup'!A:A,'Client Lookup'!C:C)</f>
        <v>Amperity</v>
      </c>
      <c r="AC2958" t="e">
        <f>_xlfn.XLOOKUP(K2958,'Results vs Forecast'!K:K,'Results vs Forecast'!K:K)</f>
        <v>#N/A</v>
      </c>
    </row>
    <row r="2959" spans="1:29" hidden="1">
      <c r="A2959" s="39"/>
      <c r="B2959" s="1" t="s">
        <v>700</v>
      </c>
      <c r="C2959" s="1" t="s">
        <v>1395</v>
      </c>
      <c r="D2959" s="1" t="s">
        <v>24</v>
      </c>
      <c r="E2959" s="1" t="s">
        <v>6732</v>
      </c>
      <c r="F2959" s="2">
        <v>45535</v>
      </c>
      <c r="G2959" s="2">
        <v>45505</v>
      </c>
      <c r="H2959" s="1" t="s">
        <v>7236</v>
      </c>
      <c r="I2959" s="1" t="s">
        <v>7237</v>
      </c>
      <c r="J2959" s="1" t="s">
        <v>6761</v>
      </c>
      <c r="K2959" s="1" t="s">
        <v>6762</v>
      </c>
      <c r="L2959" s="1" t="s">
        <v>6763</v>
      </c>
      <c r="M2959" s="1"/>
      <c r="N2959" s="1"/>
      <c r="O2959" s="1"/>
      <c r="P2959" s="40">
        <v>255.02781780000001</v>
      </c>
      <c r="Q2959" s="37" t="str">
        <f>IF(C2959="ForthPoint","ForthPoint",IF(D2959="Intercompany",_xlfn.XLOOKUP(E2959,'Dept Lookup'!B:B,'Dept Lookup'!A:A),Modified!D2959))</f>
        <v>CX</v>
      </c>
      <c r="R2959" t="str">
        <f t="shared" si="234"/>
        <v>Henkel AG &amp; Co. KGaA</v>
      </c>
      <c r="S2959" s="1" t="s">
        <v>707</v>
      </c>
      <c r="T2959">
        <f t="shared" si="235"/>
        <v>0</v>
      </c>
      <c r="U2959" s="25" t="str">
        <f>IF(K2959&gt;0,K2959,_xlfn.XLOOKUP(M2959,'Client Lookup'!L:L,'Client Lookup'!N:N))</f>
        <v>16465</v>
      </c>
      <c r="V2959" t="str">
        <f>_xlfn.XLOOKUP(_xlfn.NUMBERVALUE(U2959),'Project Lookup'!X:X,'Project Lookup'!B:B)</f>
        <v>Henkel SmartWash Customer Engagement Consultancy</v>
      </c>
      <c r="X2959" t="str">
        <f t="shared" si="236"/>
        <v>379 Henkel AG &amp; Co. KGaA : 629 Henkel SmartWash Customer Engagement Consultancy</v>
      </c>
      <c r="Y2959" t="str">
        <f t="shared" si="237"/>
        <v>379 Henkel AG &amp; Co. KGaA</v>
      </c>
      <c r="Z2959" t="str">
        <f t="shared" si="233"/>
        <v>379 Henkel AG &amp; Co. KGaA</v>
      </c>
      <c r="AA2959" t="str">
        <f>_xlfn.XLOOKUP(Z2959,'Client Lookup'!A:A,'Client Lookup'!C:C)</f>
        <v>Henkel AG &amp; Co. KGaA</v>
      </c>
      <c r="AC2959" t="e">
        <f>_xlfn.XLOOKUP(K2959,'Results vs Forecast'!K:K,'Results vs Forecast'!K:K)</f>
        <v>#N/A</v>
      </c>
    </row>
    <row r="2960" spans="1:29" hidden="1">
      <c r="A2960" s="39"/>
      <c r="B2960" s="1" t="s">
        <v>700</v>
      </c>
      <c r="C2960" s="1" t="s">
        <v>1395</v>
      </c>
      <c r="D2960" s="1" t="s">
        <v>24</v>
      </c>
      <c r="E2960" s="1" t="s">
        <v>6732</v>
      </c>
      <c r="F2960" s="2">
        <v>45535</v>
      </c>
      <c r="G2960" s="2">
        <v>45505</v>
      </c>
      <c r="H2960" s="1" t="s">
        <v>7238</v>
      </c>
      <c r="I2960" s="1" t="s">
        <v>7239</v>
      </c>
      <c r="J2960" s="1" t="s">
        <v>6761</v>
      </c>
      <c r="K2960" s="1" t="s">
        <v>6762</v>
      </c>
      <c r="L2960" s="1" t="s">
        <v>6763</v>
      </c>
      <c r="M2960" s="1"/>
      <c r="N2960" s="1"/>
      <c r="O2960" s="1"/>
      <c r="P2960" s="40">
        <v>255.02781780000001</v>
      </c>
      <c r="Q2960" s="37" t="str">
        <f>IF(C2960="ForthPoint","ForthPoint",IF(D2960="Intercompany",_xlfn.XLOOKUP(E2960,'Dept Lookup'!B:B,'Dept Lookup'!A:A),Modified!D2960))</f>
        <v>CX</v>
      </c>
      <c r="R2960" t="str">
        <f t="shared" si="234"/>
        <v>Henkel AG &amp; Co. KGaA</v>
      </c>
      <c r="S2960" s="1" t="s">
        <v>707</v>
      </c>
      <c r="T2960">
        <f t="shared" si="235"/>
        <v>0</v>
      </c>
      <c r="U2960" s="25" t="str">
        <f>IF(K2960&gt;0,K2960,_xlfn.XLOOKUP(M2960,'Client Lookup'!L:L,'Client Lookup'!N:N))</f>
        <v>16465</v>
      </c>
      <c r="V2960" t="str">
        <f>_xlfn.XLOOKUP(_xlfn.NUMBERVALUE(U2960),'Project Lookup'!X:X,'Project Lookup'!B:B)</f>
        <v>Henkel SmartWash Customer Engagement Consultancy</v>
      </c>
      <c r="X2960" t="str">
        <f t="shared" si="236"/>
        <v>379 Henkel AG &amp; Co. KGaA : 629 Henkel SmartWash Customer Engagement Consultancy</v>
      </c>
      <c r="Y2960" t="str">
        <f t="shared" si="237"/>
        <v>379 Henkel AG &amp; Co. KGaA</v>
      </c>
      <c r="Z2960" t="str">
        <f t="shared" si="233"/>
        <v>379 Henkel AG &amp; Co. KGaA</v>
      </c>
      <c r="AA2960" t="str">
        <f>_xlfn.XLOOKUP(Z2960,'Client Lookup'!A:A,'Client Lookup'!C:C)</f>
        <v>Henkel AG &amp; Co. KGaA</v>
      </c>
      <c r="AC2960" t="e">
        <f>_xlfn.XLOOKUP(K2960,'Results vs Forecast'!K:K,'Results vs Forecast'!K:K)</f>
        <v>#N/A</v>
      </c>
    </row>
    <row r="2961" spans="1:29" hidden="1">
      <c r="A2961" s="39"/>
      <c r="B2961" s="1" t="s">
        <v>700</v>
      </c>
      <c r="C2961" s="1" t="s">
        <v>6897</v>
      </c>
      <c r="D2961" s="1" t="s">
        <v>24</v>
      </c>
      <c r="E2961" s="1" t="s">
        <v>6732</v>
      </c>
      <c r="F2961" s="2">
        <v>45535</v>
      </c>
      <c r="G2961" s="2">
        <v>45505</v>
      </c>
      <c r="H2961" s="1" t="s">
        <v>7240</v>
      </c>
      <c r="I2961" s="1" t="s">
        <v>7241</v>
      </c>
      <c r="J2961" s="1" t="s">
        <v>6977</v>
      </c>
      <c r="K2961" s="1" t="s">
        <v>6978</v>
      </c>
      <c r="L2961" s="1" t="s">
        <v>6979</v>
      </c>
      <c r="M2961" s="1"/>
      <c r="N2961" s="1"/>
      <c r="O2961" s="1"/>
      <c r="P2961" s="40">
        <v>71.03904145595007</v>
      </c>
      <c r="Q2961" s="37" t="str">
        <f>IF(C2961="ForthPoint","ForthPoint",IF(D2961="Intercompany",_xlfn.XLOOKUP(E2961,'Dept Lookup'!B:B,'Dept Lookup'!A:A),Modified!D2961))</f>
        <v>CX</v>
      </c>
      <c r="R2961" t="str">
        <f t="shared" si="234"/>
        <v>LOfavörFagforb</v>
      </c>
      <c r="S2961" s="1" t="s">
        <v>707</v>
      </c>
      <c r="T2961">
        <f t="shared" si="235"/>
        <v>0</v>
      </c>
      <c r="U2961" s="25" t="str">
        <f>IF(K2961&gt;0,K2961,_xlfn.XLOOKUP(M2961,'Client Lookup'!L:L,'Client Lookup'!N:N))</f>
        <v>34861</v>
      </c>
      <c r="V2961" t="str">
        <f>_xlfn.XLOOKUP(_xlfn.NUMBERVALUE(U2961),'Project Lookup'!X:X,'Project Lookup'!B:B)</f>
        <v>SMS Connectors Setup July 24</v>
      </c>
      <c r="X2961" t="str">
        <f t="shared" si="236"/>
        <v>287 LOfavörFagforb : 1337 SMS Connectors Setup</v>
      </c>
      <c r="Y2961" t="str">
        <f t="shared" si="237"/>
        <v>287 LOfavörFagforb</v>
      </c>
      <c r="Z2961" t="str">
        <f t="shared" si="233"/>
        <v>287 LOfavörFagforb</v>
      </c>
      <c r="AA2961" t="str">
        <f>_xlfn.XLOOKUP(Z2961,'Client Lookup'!A:A,'Client Lookup'!C:C)</f>
        <v>LOfavörFagforb</v>
      </c>
      <c r="AC2961" t="e">
        <f>_xlfn.XLOOKUP(K2961,'Results vs Forecast'!K:K,'Results vs Forecast'!K:K)</f>
        <v>#N/A</v>
      </c>
    </row>
    <row r="2962" spans="1:29" hidden="1">
      <c r="A2962" s="39"/>
      <c r="B2962" s="1" t="s">
        <v>700</v>
      </c>
      <c r="C2962" s="1" t="s">
        <v>1383</v>
      </c>
      <c r="D2962" s="1" t="s">
        <v>24</v>
      </c>
      <c r="E2962" s="1" t="s">
        <v>6732</v>
      </c>
      <c r="F2962" s="2">
        <v>45535</v>
      </c>
      <c r="G2962" s="2">
        <v>45505</v>
      </c>
      <c r="H2962" s="1" t="s">
        <v>7242</v>
      </c>
      <c r="I2962" s="1" t="s">
        <v>7243</v>
      </c>
      <c r="J2962" s="1" t="s">
        <v>6768</v>
      </c>
      <c r="K2962" s="1" t="s">
        <v>6769</v>
      </c>
      <c r="L2962" s="1" t="s">
        <v>6770</v>
      </c>
      <c r="M2962" s="1"/>
      <c r="N2962" s="1"/>
      <c r="O2962" s="1"/>
      <c r="P2962" s="40">
        <v>108.6922259967176</v>
      </c>
      <c r="Q2962" s="37" t="str">
        <f>IF(C2962="ForthPoint","ForthPoint",IF(D2962="Intercompany",_xlfn.XLOOKUP(E2962,'Dept Lookup'!B:B,'Dept Lookup'!A:A),Modified!D2962))</f>
        <v>CX</v>
      </c>
      <c r="R2962" t="str">
        <f t="shared" si="234"/>
        <v>American Chemical Society</v>
      </c>
      <c r="S2962" s="1" t="s">
        <v>707</v>
      </c>
      <c r="T2962">
        <f t="shared" si="235"/>
        <v>0</v>
      </c>
      <c r="U2962" s="25" t="str">
        <f>IF(K2962&gt;0,K2962,_xlfn.XLOOKUP(M2962,'Client Lookup'!L:L,'Client Lookup'!N:N))</f>
        <v>34862</v>
      </c>
      <c r="V2962" t="str">
        <f>_xlfn.XLOOKUP(_xlfn.NUMBERVALUE(U2962),'Project Lookup'!X:X,'Project Lookup'!B:B)</f>
        <v>Eloqua Enablement Support H2 2024</v>
      </c>
      <c r="X2962" t="str">
        <f t="shared" si="236"/>
        <v>330 American Chemical Society : 1338 Eloqua Enablement Support H2 2024</v>
      </c>
      <c r="Y2962" t="str">
        <f t="shared" si="237"/>
        <v>330 American Chemical Society</v>
      </c>
      <c r="Z2962" t="str">
        <f t="shared" si="233"/>
        <v>330 American Chemical Society</v>
      </c>
      <c r="AA2962" t="str">
        <f>_xlfn.XLOOKUP(Z2962,'Client Lookup'!A:A,'Client Lookup'!C:C)</f>
        <v>American Chemical Society</v>
      </c>
      <c r="AC2962" t="e">
        <f>_xlfn.XLOOKUP(K2962,'Results vs Forecast'!K:K,'Results vs Forecast'!K:K)</f>
        <v>#N/A</v>
      </c>
    </row>
    <row r="2963" spans="1:29" hidden="1">
      <c r="A2963" s="39"/>
      <c r="B2963" s="1" t="s">
        <v>700</v>
      </c>
      <c r="C2963" s="1" t="s">
        <v>1395</v>
      </c>
      <c r="D2963" s="1" t="s">
        <v>24</v>
      </c>
      <c r="E2963" s="1" t="s">
        <v>6732</v>
      </c>
      <c r="F2963" s="2">
        <v>45535</v>
      </c>
      <c r="G2963" s="2">
        <v>45505</v>
      </c>
      <c r="H2963" s="1" t="s">
        <v>7244</v>
      </c>
      <c r="I2963" s="1" t="s">
        <v>7245</v>
      </c>
      <c r="J2963" s="1" t="s">
        <v>7246</v>
      </c>
      <c r="K2963" s="1" t="s">
        <v>7247</v>
      </c>
      <c r="L2963" s="1"/>
      <c r="M2963" s="1"/>
      <c r="N2963" s="1"/>
      <c r="O2963" s="1"/>
      <c r="P2963" s="40">
        <v>109.689384</v>
      </c>
      <c r="Q2963" s="37" t="str">
        <f>IF(C2963="ForthPoint","ForthPoint",IF(D2963="Intercompany",_xlfn.XLOOKUP(E2963,'Dept Lookup'!B:B,'Dept Lookup'!A:A),Modified!D2963))</f>
        <v>CX</v>
      </c>
      <c r="R2963" t="str">
        <f t="shared" si="234"/>
        <v>Platform Talent voor Technologie</v>
      </c>
      <c r="S2963" s="1" t="s">
        <v>707</v>
      </c>
      <c r="T2963">
        <f t="shared" si="235"/>
        <v>0</v>
      </c>
      <c r="U2963" s="25" t="str">
        <f>IF(K2963&gt;0,K2963,_xlfn.XLOOKUP(M2963,'Client Lookup'!L:L,'Client Lookup'!N:N))</f>
        <v>21581</v>
      </c>
      <c r="V2963" t="str">
        <f>_xlfn.XLOOKUP(_xlfn.NUMBERVALUE(U2963),'Project Lookup'!X:X,'Project Lookup'!B:B)</f>
        <v>Training &amp; support</v>
      </c>
      <c r="X2963" t="str">
        <f t="shared" si="236"/>
        <v>387 Platform Talent voor Technologie : 830 Training &amp; support</v>
      </c>
      <c r="Y2963" t="str">
        <f t="shared" si="237"/>
        <v>387 Platform Talent voor Technologie</v>
      </c>
      <c r="Z2963" t="str">
        <f t="shared" si="233"/>
        <v>387 Platform Talent voor Technologie</v>
      </c>
      <c r="AA2963" t="str">
        <f>_xlfn.XLOOKUP(Z2963,'Client Lookup'!A:A,'Client Lookup'!C:C)</f>
        <v>Platform Talent voor Technologie</v>
      </c>
      <c r="AC2963" t="e">
        <f>_xlfn.XLOOKUP(K2963,'Results vs Forecast'!K:K,'Results vs Forecast'!K:K)</f>
        <v>#N/A</v>
      </c>
    </row>
    <row r="2964" spans="1:29" hidden="1">
      <c r="A2964" s="39"/>
      <c r="B2964" s="1" t="s">
        <v>700</v>
      </c>
      <c r="C2964" s="1" t="s">
        <v>1395</v>
      </c>
      <c r="D2964" s="1" t="s">
        <v>24</v>
      </c>
      <c r="E2964" s="1" t="s">
        <v>6732</v>
      </c>
      <c r="F2964" s="2">
        <v>45535</v>
      </c>
      <c r="G2964" s="2">
        <v>45505</v>
      </c>
      <c r="H2964" s="1" t="s">
        <v>7248</v>
      </c>
      <c r="I2964" s="1" t="s">
        <v>7249</v>
      </c>
      <c r="J2964" s="1" t="s">
        <v>6761</v>
      </c>
      <c r="K2964" s="1" t="s">
        <v>6762</v>
      </c>
      <c r="L2964" s="1" t="s">
        <v>6763</v>
      </c>
      <c r="M2964" s="1"/>
      <c r="N2964" s="1"/>
      <c r="O2964" s="1"/>
      <c r="P2964" s="40">
        <v>612.06676272000004</v>
      </c>
      <c r="Q2964" s="37" t="str">
        <f>IF(C2964="ForthPoint","ForthPoint",IF(D2964="Intercompany",_xlfn.XLOOKUP(E2964,'Dept Lookup'!B:B,'Dept Lookup'!A:A),Modified!D2964))</f>
        <v>CX</v>
      </c>
      <c r="R2964" t="str">
        <f t="shared" si="234"/>
        <v>Henkel AG &amp; Co. KGaA</v>
      </c>
      <c r="S2964" s="1" t="s">
        <v>707</v>
      </c>
      <c r="T2964">
        <f t="shared" si="235"/>
        <v>0</v>
      </c>
      <c r="U2964" s="25" t="str">
        <f>IF(K2964&gt;0,K2964,_xlfn.XLOOKUP(M2964,'Client Lookup'!L:L,'Client Lookup'!N:N))</f>
        <v>16465</v>
      </c>
      <c r="V2964" t="str">
        <f>_xlfn.XLOOKUP(_xlfn.NUMBERVALUE(U2964),'Project Lookup'!X:X,'Project Lookup'!B:B)</f>
        <v>Henkel SmartWash Customer Engagement Consultancy</v>
      </c>
      <c r="X2964" t="str">
        <f t="shared" si="236"/>
        <v>379 Henkel AG &amp; Co. KGaA : 629 Henkel SmartWash Customer Engagement Consultancy</v>
      </c>
      <c r="Y2964" t="str">
        <f t="shared" si="237"/>
        <v>379 Henkel AG &amp; Co. KGaA</v>
      </c>
      <c r="Z2964" t="str">
        <f t="shared" si="233"/>
        <v>379 Henkel AG &amp; Co. KGaA</v>
      </c>
      <c r="AA2964" t="str">
        <f>_xlfn.XLOOKUP(Z2964,'Client Lookup'!A:A,'Client Lookup'!C:C)</f>
        <v>Henkel AG &amp; Co. KGaA</v>
      </c>
      <c r="AC2964" t="e">
        <f>_xlfn.XLOOKUP(K2964,'Results vs Forecast'!K:K,'Results vs Forecast'!K:K)</f>
        <v>#N/A</v>
      </c>
    </row>
    <row r="2965" spans="1:29" hidden="1">
      <c r="A2965" s="39"/>
      <c r="B2965" s="1" t="s">
        <v>700</v>
      </c>
      <c r="C2965" s="1" t="s">
        <v>6897</v>
      </c>
      <c r="D2965" s="1" t="s">
        <v>24</v>
      </c>
      <c r="E2965" s="1" t="s">
        <v>6732</v>
      </c>
      <c r="F2965" s="2">
        <v>45535</v>
      </c>
      <c r="G2965" s="2">
        <v>45505</v>
      </c>
      <c r="H2965" s="1" t="s">
        <v>7250</v>
      </c>
      <c r="I2965" s="1" t="s">
        <v>7251</v>
      </c>
      <c r="J2965" s="1" t="s">
        <v>6900</v>
      </c>
      <c r="K2965" s="1" t="s">
        <v>6901</v>
      </c>
      <c r="L2965" s="1" t="s">
        <v>6902</v>
      </c>
      <c r="M2965" s="1"/>
      <c r="N2965" s="1"/>
      <c r="O2965" s="1"/>
      <c r="P2965" s="40">
        <v>57.061211515983977</v>
      </c>
      <c r="Q2965" s="37" t="str">
        <f>IF(C2965="ForthPoint","ForthPoint",IF(D2965="Intercompany",_xlfn.XLOOKUP(E2965,'Dept Lookup'!B:B,'Dept Lookup'!A:A),Modified!D2965))</f>
        <v>CX</v>
      </c>
      <c r="R2965" t="str">
        <f t="shared" si="234"/>
        <v>Bonnier News AB</v>
      </c>
      <c r="S2965" s="1" t="s">
        <v>707</v>
      </c>
      <c r="T2965">
        <f t="shared" si="235"/>
        <v>0</v>
      </c>
      <c r="U2965" s="25" t="str">
        <f>IF(K2965&gt;0,K2965,_xlfn.XLOOKUP(M2965,'Client Lookup'!L:L,'Client Lookup'!N:N))</f>
        <v>9643</v>
      </c>
      <c r="V2965" t="str">
        <f>_xlfn.XLOOKUP(_xlfn.NUMBERVALUE(U2965),'Project Lookup'!X:X,'Project Lookup'!B:B)</f>
        <v>Ongoing Support</v>
      </c>
      <c r="X2965" t="str">
        <f t="shared" si="236"/>
        <v>286 Bonnier News AB : 405 Ongoing Support</v>
      </c>
      <c r="Y2965" t="str">
        <f t="shared" si="237"/>
        <v>286 Bonnier News AB</v>
      </c>
      <c r="Z2965" t="str">
        <f t="shared" si="233"/>
        <v>286 Bonnier News AB</v>
      </c>
      <c r="AA2965" t="str">
        <f>_xlfn.XLOOKUP(Z2965,'Client Lookup'!A:A,'Client Lookup'!C:C)</f>
        <v>Bonnier News AB</v>
      </c>
      <c r="AC2965" t="e">
        <f>_xlfn.XLOOKUP(K2965,'Results vs Forecast'!K:K,'Results vs Forecast'!K:K)</f>
        <v>#N/A</v>
      </c>
    </row>
    <row r="2966" spans="1:29" hidden="1">
      <c r="A2966" s="39"/>
      <c r="B2966" s="1" t="s">
        <v>700</v>
      </c>
      <c r="C2966" s="1" t="s">
        <v>1395</v>
      </c>
      <c r="D2966" s="1" t="s">
        <v>24</v>
      </c>
      <c r="E2966" s="1" t="s">
        <v>6732</v>
      </c>
      <c r="F2966" s="2">
        <v>45535</v>
      </c>
      <c r="G2966" s="2">
        <v>45505</v>
      </c>
      <c r="H2966" s="1" t="s">
        <v>7252</v>
      </c>
      <c r="I2966" s="1" t="s">
        <v>7253</v>
      </c>
      <c r="J2966" s="1" t="s">
        <v>6797</v>
      </c>
      <c r="K2966" s="1" t="s">
        <v>6798</v>
      </c>
      <c r="L2966" s="1" t="s">
        <v>6799</v>
      </c>
      <c r="M2966" s="1"/>
      <c r="N2966" s="1"/>
      <c r="O2966" s="1"/>
      <c r="P2966" s="40">
        <v>781.53686100000004</v>
      </c>
      <c r="Q2966" s="37" t="str">
        <f>IF(C2966="ForthPoint","ForthPoint",IF(D2966="Intercompany",_xlfn.XLOOKUP(E2966,'Dept Lookup'!B:B,'Dept Lookup'!A:A),Modified!D2966))</f>
        <v>CX</v>
      </c>
      <c r="R2966" t="str">
        <f t="shared" si="234"/>
        <v>CZ Verzekeringen</v>
      </c>
      <c r="S2966" s="1" t="s">
        <v>707</v>
      </c>
      <c r="T2966">
        <f t="shared" si="235"/>
        <v>0</v>
      </c>
      <c r="U2966" s="25" t="str">
        <f>IF(K2966&gt;0,K2966,_xlfn.XLOOKUP(M2966,'Client Lookup'!L:L,'Client Lookup'!N:N))</f>
        <v>20491</v>
      </c>
      <c r="V2966" t="str">
        <f>_xlfn.XLOOKUP(_xlfn.NUMBERVALUE(U2966),'Project Lookup'!X:X,'Project Lookup'!B:B)</f>
        <v>Dedicated Marketing Automation Support</v>
      </c>
      <c r="X2966" t="str">
        <f t="shared" si="236"/>
        <v>340 CZ Verzekeringen : 795 Dedicated Marketing Automation Support</v>
      </c>
      <c r="Y2966" t="str">
        <f t="shared" si="237"/>
        <v>340 CZ Verzekeringen</v>
      </c>
      <c r="Z2966" t="str">
        <f t="shared" si="233"/>
        <v>340 CZ Verzekeringen</v>
      </c>
      <c r="AA2966" t="str">
        <f>_xlfn.XLOOKUP(Z2966,'Client Lookup'!A:A,'Client Lookup'!C:C)</f>
        <v>CZ Verzekeringen</v>
      </c>
      <c r="AC2966" t="e">
        <f>_xlfn.XLOOKUP(K2966,'Results vs Forecast'!K:K,'Results vs Forecast'!K:K)</f>
        <v>#N/A</v>
      </c>
    </row>
    <row r="2967" spans="1:29" hidden="1">
      <c r="A2967" s="39"/>
      <c r="B2967" s="1" t="s">
        <v>700</v>
      </c>
      <c r="C2967" s="1" t="s">
        <v>1395</v>
      </c>
      <c r="D2967" s="1" t="s">
        <v>24</v>
      </c>
      <c r="E2967" s="1" t="s">
        <v>6732</v>
      </c>
      <c r="F2967" s="2">
        <v>45535</v>
      </c>
      <c r="G2967" s="2">
        <v>45505</v>
      </c>
      <c r="H2967" s="1" t="s">
        <v>7254</v>
      </c>
      <c r="I2967" s="1" t="s">
        <v>7255</v>
      </c>
      <c r="J2967" s="1" t="s">
        <v>6744</v>
      </c>
      <c r="K2967" s="1" t="s">
        <v>6745</v>
      </c>
      <c r="L2967" s="1" t="s">
        <v>6746</v>
      </c>
      <c r="M2967" s="1"/>
      <c r="N2967" s="1"/>
      <c r="O2967" s="1"/>
      <c r="P2967" s="40">
        <v>120.6583224</v>
      </c>
      <c r="Q2967" s="37" t="str">
        <f>IF(C2967="ForthPoint","ForthPoint",IF(D2967="Intercompany",_xlfn.XLOOKUP(E2967,'Dept Lookup'!B:B,'Dept Lookup'!A:A),Modified!D2967))</f>
        <v>CX</v>
      </c>
      <c r="R2967" t="str">
        <f t="shared" si="234"/>
        <v>KYOCERA Document Solutions Europe B.V.</v>
      </c>
      <c r="S2967" s="1" t="s">
        <v>707</v>
      </c>
      <c r="T2967">
        <f t="shared" si="235"/>
        <v>0</v>
      </c>
      <c r="U2967" s="25" t="str">
        <f>IF(K2967&gt;0,K2967,_xlfn.XLOOKUP(M2967,'Client Lookup'!L:L,'Client Lookup'!N:N))</f>
        <v>20698</v>
      </c>
      <c r="V2967" t="str">
        <f>_xlfn.XLOOKUP(_xlfn.NUMBERVALUE(U2967),'Project Lookup'!X:X,'Project Lookup'!B:B)</f>
        <v>Sales Toolkit Development &amp; Support</v>
      </c>
      <c r="X2967" t="str">
        <f t="shared" si="236"/>
        <v>346 KYOCERA Document Solutions Europe B.V. : 799 Sales Toolkit Development &amp; Support</v>
      </c>
      <c r="Y2967" t="str">
        <f t="shared" si="237"/>
        <v>346 KYOCERA Document Solutions Europe B.V.</v>
      </c>
      <c r="Z2967" t="str">
        <f t="shared" si="233"/>
        <v>346 KYOCERA Document Solutions Europe B.V.</v>
      </c>
      <c r="AA2967" t="str">
        <f>_xlfn.XLOOKUP(Z2967,'Client Lookup'!A:A,'Client Lookup'!C:C)</f>
        <v>KYOCERA Document Solutions Europe B.V.</v>
      </c>
      <c r="AC2967" t="e">
        <f>_xlfn.XLOOKUP(K2967,'Results vs Forecast'!K:K,'Results vs Forecast'!K:K)</f>
        <v>#N/A</v>
      </c>
    </row>
    <row r="2968" spans="1:29" hidden="1">
      <c r="A2968" s="39"/>
      <c r="B2968" s="1" t="s">
        <v>700</v>
      </c>
      <c r="C2968" s="1" t="s">
        <v>1383</v>
      </c>
      <c r="D2968" s="1" t="s">
        <v>24</v>
      </c>
      <c r="E2968" s="1" t="s">
        <v>6732</v>
      </c>
      <c r="F2968" s="2">
        <v>45535</v>
      </c>
      <c r="G2968" s="2">
        <v>45505</v>
      </c>
      <c r="H2968" s="1" t="s">
        <v>7256</v>
      </c>
      <c r="I2968" s="1" t="s">
        <v>7257</v>
      </c>
      <c r="J2968" s="1" t="s">
        <v>6768</v>
      </c>
      <c r="K2968" s="1" t="s">
        <v>6769</v>
      </c>
      <c r="L2968" s="1" t="s">
        <v>6770</v>
      </c>
      <c r="M2968" s="1"/>
      <c r="N2968" s="1"/>
      <c r="O2968" s="1"/>
      <c r="P2968" s="40">
        <v>54.346112998358798</v>
      </c>
      <c r="Q2968" s="37" t="str">
        <f>IF(C2968="ForthPoint","ForthPoint",IF(D2968="Intercompany",_xlfn.XLOOKUP(E2968,'Dept Lookup'!B:B,'Dept Lookup'!A:A),Modified!D2968))</f>
        <v>CX</v>
      </c>
      <c r="R2968" t="str">
        <f t="shared" si="234"/>
        <v>American Chemical Society</v>
      </c>
      <c r="S2968" s="1" t="s">
        <v>707</v>
      </c>
      <c r="T2968">
        <f t="shared" si="235"/>
        <v>0</v>
      </c>
      <c r="U2968" s="25" t="str">
        <f>IF(K2968&gt;0,K2968,_xlfn.XLOOKUP(M2968,'Client Lookup'!L:L,'Client Lookup'!N:N))</f>
        <v>34862</v>
      </c>
      <c r="V2968" t="str">
        <f>_xlfn.XLOOKUP(_xlfn.NUMBERVALUE(U2968),'Project Lookup'!X:X,'Project Lookup'!B:B)</f>
        <v>Eloqua Enablement Support H2 2024</v>
      </c>
      <c r="X2968" t="str">
        <f t="shared" si="236"/>
        <v>330 American Chemical Society : 1338 Eloqua Enablement Support H2 2024</v>
      </c>
      <c r="Y2968" t="str">
        <f t="shared" si="237"/>
        <v>330 American Chemical Society</v>
      </c>
      <c r="Z2968" t="str">
        <f t="shared" ref="Z2968:Z3031" si="238">IF(LEFT(Y2968,3)="ICC",IFERROR(_xlfn.TEXTAFTER(Y2968,"ICC "),Y2968),Y2968)</f>
        <v>330 American Chemical Society</v>
      </c>
      <c r="AA2968" t="str">
        <f>_xlfn.XLOOKUP(Z2968,'Client Lookup'!A:A,'Client Lookup'!C:C)</f>
        <v>American Chemical Society</v>
      </c>
      <c r="AC2968" t="e">
        <f>_xlfn.XLOOKUP(K2968,'Results vs Forecast'!K:K,'Results vs Forecast'!K:K)</f>
        <v>#N/A</v>
      </c>
    </row>
    <row r="2969" spans="1:29" hidden="1">
      <c r="A2969" s="39"/>
      <c r="B2969" s="1" t="s">
        <v>700</v>
      </c>
      <c r="C2969" s="1" t="s">
        <v>1383</v>
      </c>
      <c r="D2969" s="1" t="s">
        <v>24</v>
      </c>
      <c r="E2969" s="1" t="s">
        <v>6732</v>
      </c>
      <c r="F2969" s="2">
        <v>45535</v>
      </c>
      <c r="G2969" s="2">
        <v>45505</v>
      </c>
      <c r="H2969" s="1" t="s">
        <v>7258</v>
      </c>
      <c r="I2969" s="1" t="s">
        <v>7259</v>
      </c>
      <c r="J2969" s="1" t="s">
        <v>6735</v>
      </c>
      <c r="K2969" s="1" t="s">
        <v>6736</v>
      </c>
      <c r="L2969" s="1" t="s">
        <v>6737</v>
      </c>
      <c r="M2969" s="1"/>
      <c r="N2969" s="1"/>
      <c r="O2969" s="1"/>
      <c r="P2969" s="40">
        <v>167.3585241534563</v>
      </c>
      <c r="Q2969" s="37" t="str">
        <f>IF(C2969="ForthPoint","ForthPoint",IF(D2969="Intercompany",_xlfn.XLOOKUP(E2969,'Dept Lookup'!B:B,'Dept Lookup'!A:A),Modified!D2969))</f>
        <v>CX</v>
      </c>
      <c r="R2969" t="str">
        <f t="shared" si="234"/>
        <v>Just Retirement Services Ltd</v>
      </c>
      <c r="S2969" s="1" t="s">
        <v>707</v>
      </c>
      <c r="T2969">
        <f t="shared" si="235"/>
        <v>0</v>
      </c>
      <c r="U2969" s="25" t="str">
        <f>IF(K2969&gt;0,K2969,_xlfn.XLOOKUP(M2969,'Client Lookup'!L:L,'Client Lookup'!N:N))</f>
        <v>24052</v>
      </c>
      <c r="V2969" t="str">
        <f>_xlfn.XLOOKUP(_xlfn.NUMBERVALUE(U2969),'Project Lookup'!X:X,'Project Lookup'!B:B)</f>
        <v>Technical Support Services 24</v>
      </c>
      <c r="X2969" t="str">
        <f t="shared" si="236"/>
        <v>333 Just Retirement Services Ltd : 920 Technical Support Services 24</v>
      </c>
      <c r="Y2969" t="str">
        <f t="shared" si="237"/>
        <v>333 Just Retirement Services Ltd</v>
      </c>
      <c r="Z2969" t="str">
        <f t="shared" si="238"/>
        <v>333 Just Retirement Services Ltd</v>
      </c>
      <c r="AA2969" t="str">
        <f>_xlfn.XLOOKUP(Z2969,'Client Lookup'!A:A,'Client Lookup'!C:C)</f>
        <v>Just Retirement Services Ltd</v>
      </c>
      <c r="AC2969" t="e">
        <f>_xlfn.XLOOKUP(K2969,'Results vs Forecast'!K:K,'Results vs Forecast'!K:K)</f>
        <v>#N/A</v>
      </c>
    </row>
    <row r="2970" spans="1:29" hidden="1">
      <c r="A2970" s="39"/>
      <c r="B2970" s="1" t="s">
        <v>700</v>
      </c>
      <c r="C2970" s="1" t="s">
        <v>1395</v>
      </c>
      <c r="D2970" s="1" t="s">
        <v>24</v>
      </c>
      <c r="E2970" s="1" t="s">
        <v>6732</v>
      </c>
      <c r="F2970" s="2">
        <v>45535</v>
      </c>
      <c r="G2970" s="2">
        <v>45505</v>
      </c>
      <c r="H2970" s="1" t="s">
        <v>7260</v>
      </c>
      <c r="I2970" s="1" t="s">
        <v>7261</v>
      </c>
      <c r="J2970" s="1" t="s">
        <v>6888</v>
      </c>
      <c r="K2970" s="1" t="s">
        <v>6889</v>
      </c>
      <c r="L2970" s="1" t="s">
        <v>6890</v>
      </c>
      <c r="M2970" s="1"/>
      <c r="N2970" s="1"/>
      <c r="O2970" s="1"/>
      <c r="P2970" s="40">
        <v>148.08066840000001</v>
      </c>
      <c r="Q2970" s="37" t="str">
        <f>IF(C2970="ForthPoint","ForthPoint",IF(D2970="Intercompany",_xlfn.XLOOKUP(E2970,'Dept Lookup'!B:B,'Dept Lookup'!A:A),Modified!D2970))</f>
        <v>CX</v>
      </c>
      <c r="R2970" t="str">
        <f t="shared" si="234"/>
        <v>CZ Verzekeringen</v>
      </c>
      <c r="S2970" s="1" t="s">
        <v>707</v>
      </c>
      <c r="T2970">
        <f t="shared" si="235"/>
        <v>0</v>
      </c>
      <c r="U2970" s="25" t="str">
        <f>IF(K2970&gt;0,K2970,_xlfn.XLOOKUP(M2970,'Client Lookup'!L:L,'Client Lookup'!N:N))</f>
        <v>28257</v>
      </c>
      <c r="V2970" t="str">
        <f>_xlfn.XLOOKUP(_xlfn.NUMBERVALUE(U2970),'Project Lookup'!X:X,'Project Lookup'!B:B)</f>
        <v>Business Support 2024</v>
      </c>
      <c r="X2970" t="str">
        <f t="shared" si="236"/>
        <v>340 CZ Verzekeringen : 1156 Business Support 2024</v>
      </c>
      <c r="Y2970" t="str">
        <f t="shared" si="237"/>
        <v>340 CZ Verzekeringen</v>
      </c>
      <c r="Z2970" t="str">
        <f t="shared" si="238"/>
        <v>340 CZ Verzekeringen</v>
      </c>
      <c r="AA2970" t="str">
        <f>_xlfn.XLOOKUP(Z2970,'Client Lookup'!A:A,'Client Lookup'!C:C)</f>
        <v>CZ Verzekeringen</v>
      </c>
      <c r="AC2970" t="e">
        <f>_xlfn.XLOOKUP(K2970,'Results vs Forecast'!K:K,'Results vs Forecast'!K:K)</f>
        <v>#N/A</v>
      </c>
    </row>
    <row r="2971" spans="1:29" hidden="1">
      <c r="A2971" s="39"/>
      <c r="B2971" s="1" t="s">
        <v>700</v>
      </c>
      <c r="C2971" s="1" t="s">
        <v>1395</v>
      </c>
      <c r="D2971" s="1" t="s">
        <v>24</v>
      </c>
      <c r="E2971" s="1" t="s">
        <v>6732</v>
      </c>
      <c r="F2971" s="2">
        <v>45535</v>
      </c>
      <c r="G2971" s="2">
        <v>45505</v>
      </c>
      <c r="H2971" s="1" t="s">
        <v>7262</v>
      </c>
      <c r="I2971" s="1" t="s">
        <v>7263</v>
      </c>
      <c r="J2971" s="1" t="s">
        <v>6955</v>
      </c>
      <c r="K2971" s="1" t="s">
        <v>6956</v>
      </c>
      <c r="L2971" s="1" t="s">
        <v>6957</v>
      </c>
      <c r="M2971" s="1"/>
      <c r="N2971" s="1"/>
      <c r="O2971" s="1"/>
      <c r="P2971" s="40">
        <v>54.844692000000002</v>
      </c>
      <c r="Q2971" s="37" t="str">
        <f>IF(C2971="ForthPoint","ForthPoint",IF(D2971="Intercompany",_xlfn.XLOOKUP(E2971,'Dept Lookup'!B:B,'Dept Lookup'!A:A),Modified!D2971))</f>
        <v>CX</v>
      </c>
      <c r="R2971" t="str">
        <f t="shared" si="234"/>
        <v>SSE AIRTRICITY LTD</v>
      </c>
      <c r="S2971" s="1" t="s">
        <v>707</v>
      </c>
      <c r="T2971">
        <f t="shared" si="235"/>
        <v>0</v>
      </c>
      <c r="U2971" s="25" t="str">
        <f>IF(K2971&gt;0,K2971,_xlfn.XLOOKUP(M2971,'Client Lookup'!L:L,'Client Lookup'!N:N))</f>
        <v>24048</v>
      </c>
      <c r="V2971" t="str">
        <f>_xlfn.XLOOKUP(_xlfn.NUMBERVALUE(U2971),'Project Lookup'!X:X,'Project Lookup'!B:B)</f>
        <v>Dynamo SMS</v>
      </c>
      <c r="X2971" t="str">
        <f t="shared" si="236"/>
        <v>310 SSE AIRTRICITY LTD : 919 Dynamo SMS</v>
      </c>
      <c r="Y2971" t="str">
        <f t="shared" si="237"/>
        <v>310 SSE AIRTRICITY LTD</v>
      </c>
      <c r="Z2971" t="str">
        <f t="shared" si="238"/>
        <v>310 SSE AIRTRICITY LTD</v>
      </c>
      <c r="AA2971" t="str">
        <f>_xlfn.XLOOKUP(Z2971,'Client Lookup'!A:A,'Client Lookup'!C:C)</f>
        <v>SSE AIRTRICITY LTD</v>
      </c>
      <c r="AC2971" t="e">
        <f>_xlfn.XLOOKUP(K2971,'Results vs Forecast'!K:K,'Results vs Forecast'!K:K)</f>
        <v>#N/A</v>
      </c>
    </row>
    <row r="2972" spans="1:29" hidden="1">
      <c r="A2972" s="39"/>
      <c r="B2972" s="1" t="s">
        <v>700</v>
      </c>
      <c r="C2972" s="1" t="s">
        <v>1395</v>
      </c>
      <c r="D2972" s="1" t="s">
        <v>24</v>
      </c>
      <c r="E2972" s="1" t="s">
        <v>6732</v>
      </c>
      <c r="F2972" s="2">
        <v>45535</v>
      </c>
      <c r="G2972" s="2">
        <v>45505</v>
      </c>
      <c r="H2972" s="1" t="s">
        <v>7264</v>
      </c>
      <c r="I2972" s="1" t="s">
        <v>7265</v>
      </c>
      <c r="J2972" s="1" t="s">
        <v>6816</v>
      </c>
      <c r="K2972" s="1" t="s">
        <v>6817</v>
      </c>
      <c r="L2972" s="1"/>
      <c r="M2972" s="1"/>
      <c r="N2972" s="1"/>
      <c r="O2972" s="1"/>
      <c r="P2972" s="40">
        <v>186.4719528</v>
      </c>
      <c r="Q2972" s="37" t="str">
        <f>IF(C2972="ForthPoint","ForthPoint",IF(D2972="Intercompany",_xlfn.XLOOKUP(E2972,'Dept Lookup'!B:B,'Dept Lookup'!A:A),Modified!D2972))</f>
        <v>CX</v>
      </c>
      <c r="R2972" t="str">
        <f t="shared" si="234"/>
        <v>SSE AIRTRICITY LTD</v>
      </c>
      <c r="S2972" s="1" t="s">
        <v>707</v>
      </c>
      <c r="T2972">
        <f t="shared" si="235"/>
        <v>0</v>
      </c>
      <c r="U2972" s="25" t="str">
        <f>IF(K2972&gt;0,K2972,_xlfn.XLOOKUP(M2972,'Client Lookup'!L:L,'Client Lookup'!N:N))</f>
        <v>37037</v>
      </c>
      <c r="V2972" t="str">
        <f>_xlfn.XLOOKUP(_xlfn.NUMBERVALUE(U2972),'Project Lookup'!X:X,'Project Lookup'!B:B)</f>
        <v>Template Design Phase 2</v>
      </c>
      <c r="X2972" t="str">
        <f t="shared" si="236"/>
        <v>310 SSE AIRTRICITY LTD : 1386 Template Design Phase 2</v>
      </c>
      <c r="Y2972" t="str">
        <f t="shared" si="237"/>
        <v>310 SSE AIRTRICITY LTD</v>
      </c>
      <c r="Z2972" t="str">
        <f t="shared" si="238"/>
        <v>310 SSE AIRTRICITY LTD</v>
      </c>
      <c r="AA2972" t="str">
        <f>_xlfn.XLOOKUP(Z2972,'Client Lookup'!A:A,'Client Lookup'!C:C)</f>
        <v>SSE AIRTRICITY LTD</v>
      </c>
      <c r="AC2972" t="e">
        <f>_xlfn.XLOOKUP(K2972,'Results vs Forecast'!K:K,'Results vs Forecast'!K:K)</f>
        <v>#N/A</v>
      </c>
    </row>
    <row r="2973" spans="1:29" hidden="1">
      <c r="A2973" s="39"/>
      <c r="B2973" s="1" t="s">
        <v>700</v>
      </c>
      <c r="C2973" s="1" t="s">
        <v>1395</v>
      </c>
      <c r="D2973" s="1" t="s">
        <v>24</v>
      </c>
      <c r="E2973" s="1" t="s">
        <v>6732</v>
      </c>
      <c r="F2973" s="2">
        <v>45535</v>
      </c>
      <c r="G2973" s="2">
        <v>45505</v>
      </c>
      <c r="H2973" s="1" t="s">
        <v>7266</v>
      </c>
      <c r="I2973" s="1" t="s">
        <v>7267</v>
      </c>
      <c r="J2973" s="1" t="s">
        <v>6761</v>
      </c>
      <c r="K2973" s="1" t="s">
        <v>6762</v>
      </c>
      <c r="L2973" s="1" t="s">
        <v>6763</v>
      </c>
      <c r="M2973" s="1"/>
      <c r="N2973" s="1"/>
      <c r="O2973" s="1"/>
      <c r="P2973" s="40">
        <v>255.02781780000001</v>
      </c>
      <c r="Q2973" s="37" t="str">
        <f>IF(C2973="ForthPoint","ForthPoint",IF(D2973="Intercompany",_xlfn.XLOOKUP(E2973,'Dept Lookup'!B:B,'Dept Lookup'!A:A),Modified!D2973))</f>
        <v>CX</v>
      </c>
      <c r="R2973" t="str">
        <f t="shared" si="234"/>
        <v>Henkel AG &amp; Co. KGaA</v>
      </c>
      <c r="S2973" s="1" t="s">
        <v>707</v>
      </c>
      <c r="T2973">
        <f t="shared" si="235"/>
        <v>0</v>
      </c>
      <c r="U2973" s="25" t="str">
        <f>IF(K2973&gt;0,K2973,_xlfn.XLOOKUP(M2973,'Client Lookup'!L:L,'Client Lookup'!N:N))</f>
        <v>16465</v>
      </c>
      <c r="V2973" t="str">
        <f>_xlfn.XLOOKUP(_xlfn.NUMBERVALUE(U2973),'Project Lookup'!X:X,'Project Lookup'!B:B)</f>
        <v>Henkel SmartWash Customer Engagement Consultancy</v>
      </c>
      <c r="X2973" t="str">
        <f t="shared" si="236"/>
        <v>379 Henkel AG &amp; Co. KGaA : 629 Henkel SmartWash Customer Engagement Consultancy</v>
      </c>
      <c r="Y2973" t="str">
        <f t="shared" si="237"/>
        <v>379 Henkel AG &amp; Co. KGaA</v>
      </c>
      <c r="Z2973" t="str">
        <f t="shared" si="238"/>
        <v>379 Henkel AG &amp; Co. KGaA</v>
      </c>
      <c r="AA2973" t="str">
        <f>_xlfn.XLOOKUP(Z2973,'Client Lookup'!A:A,'Client Lookup'!C:C)</f>
        <v>Henkel AG &amp; Co. KGaA</v>
      </c>
      <c r="AC2973" t="e">
        <f>_xlfn.XLOOKUP(K2973,'Results vs Forecast'!K:K,'Results vs Forecast'!K:K)</f>
        <v>#N/A</v>
      </c>
    </row>
    <row r="2974" spans="1:29" hidden="1">
      <c r="A2974" s="39"/>
      <c r="B2974" s="1" t="s">
        <v>700</v>
      </c>
      <c r="C2974" s="1" t="s">
        <v>1395</v>
      </c>
      <c r="D2974" s="1" t="s">
        <v>24</v>
      </c>
      <c r="E2974" s="1" t="s">
        <v>6732</v>
      </c>
      <c r="F2974" s="2">
        <v>45535</v>
      </c>
      <c r="G2974" s="2">
        <v>45505</v>
      </c>
      <c r="H2974" s="1" t="s">
        <v>7268</v>
      </c>
      <c r="I2974" s="1" t="s">
        <v>7269</v>
      </c>
      <c r="J2974" s="1" t="s">
        <v>6744</v>
      </c>
      <c r="K2974" s="1" t="s">
        <v>6745</v>
      </c>
      <c r="L2974" s="1" t="s">
        <v>6746</v>
      </c>
      <c r="M2974" s="1"/>
      <c r="N2974" s="1"/>
      <c r="O2974" s="1"/>
      <c r="P2974" s="40">
        <v>241.31664480000001</v>
      </c>
      <c r="Q2974" s="37" t="str">
        <f>IF(C2974="ForthPoint","ForthPoint",IF(D2974="Intercompany",_xlfn.XLOOKUP(E2974,'Dept Lookup'!B:B,'Dept Lookup'!A:A),Modified!D2974))</f>
        <v>CX</v>
      </c>
      <c r="R2974" t="str">
        <f t="shared" si="234"/>
        <v>KYOCERA Document Solutions Europe B.V.</v>
      </c>
      <c r="S2974" s="1" t="s">
        <v>707</v>
      </c>
      <c r="T2974">
        <f t="shared" si="235"/>
        <v>0</v>
      </c>
      <c r="U2974" s="25" t="str">
        <f>IF(K2974&gt;0,K2974,_xlfn.XLOOKUP(M2974,'Client Lookup'!L:L,'Client Lookup'!N:N))</f>
        <v>20698</v>
      </c>
      <c r="V2974" t="str">
        <f>_xlfn.XLOOKUP(_xlfn.NUMBERVALUE(U2974),'Project Lookup'!X:X,'Project Lookup'!B:B)</f>
        <v>Sales Toolkit Development &amp; Support</v>
      </c>
      <c r="X2974" t="str">
        <f t="shared" si="236"/>
        <v>346 KYOCERA Document Solutions Europe B.V. : 799 Sales Toolkit Development &amp; Support</v>
      </c>
      <c r="Y2974" t="str">
        <f t="shared" si="237"/>
        <v>346 KYOCERA Document Solutions Europe B.V.</v>
      </c>
      <c r="Z2974" t="str">
        <f t="shared" si="238"/>
        <v>346 KYOCERA Document Solutions Europe B.V.</v>
      </c>
      <c r="AA2974" t="str">
        <f>_xlfn.XLOOKUP(Z2974,'Client Lookup'!A:A,'Client Lookup'!C:C)</f>
        <v>KYOCERA Document Solutions Europe B.V.</v>
      </c>
      <c r="AC2974" t="e">
        <f>_xlfn.XLOOKUP(K2974,'Results vs Forecast'!K:K,'Results vs Forecast'!K:K)</f>
        <v>#N/A</v>
      </c>
    </row>
    <row r="2975" spans="1:29" hidden="1">
      <c r="A2975" s="39"/>
      <c r="B2975" s="1" t="s">
        <v>700</v>
      </c>
      <c r="C2975" s="1" t="s">
        <v>1395</v>
      </c>
      <c r="D2975" s="1" t="s">
        <v>24</v>
      </c>
      <c r="E2975" s="1" t="s">
        <v>6732</v>
      </c>
      <c r="F2975" s="2">
        <v>45535</v>
      </c>
      <c r="G2975" s="2">
        <v>45505</v>
      </c>
      <c r="H2975" s="1" t="s">
        <v>7270</v>
      </c>
      <c r="I2975" s="1" t="s">
        <v>7271</v>
      </c>
      <c r="J2975" s="1" t="s">
        <v>6740</v>
      </c>
      <c r="K2975" s="1" t="s">
        <v>6741</v>
      </c>
      <c r="L2975" s="1"/>
      <c r="M2975" s="1"/>
      <c r="N2975" s="1"/>
      <c r="O2975" s="1"/>
      <c r="P2975" s="40">
        <v>135.74061270000001</v>
      </c>
      <c r="Q2975" s="37" t="str">
        <f>IF(C2975="ForthPoint","ForthPoint",IF(D2975="Intercompany",_xlfn.XLOOKUP(E2975,'Dept Lookup'!B:B,'Dept Lookup'!A:A),Modified!D2975))</f>
        <v>CX</v>
      </c>
      <c r="R2975" t="str">
        <f t="shared" si="234"/>
        <v>Axa Investment Managers SA</v>
      </c>
      <c r="S2975" s="1" t="s">
        <v>707</v>
      </c>
      <c r="T2975">
        <f t="shared" si="235"/>
        <v>0</v>
      </c>
      <c r="U2975" s="25" t="str">
        <f>IF(K2975&gt;0,K2975,_xlfn.XLOOKUP(M2975,'Client Lookup'!L:L,'Client Lookup'!N:N))</f>
        <v>36932</v>
      </c>
      <c r="V2975" t="str">
        <f>_xlfn.XLOOKUP(_xlfn.NUMBERVALUE(U2975),'Project Lookup'!X:X,'Project Lookup'!B:B)</f>
        <v>Eloqua Support 2024</v>
      </c>
      <c r="X2975" t="str">
        <f t="shared" si="236"/>
        <v>299 Axa Investment Managers SA : 1384 Eloqua Support 2024</v>
      </c>
      <c r="Y2975" t="str">
        <f t="shared" si="237"/>
        <v>299 Axa Investment Managers SA</v>
      </c>
      <c r="Z2975" t="str">
        <f t="shared" si="238"/>
        <v>299 Axa Investment Managers SA</v>
      </c>
      <c r="AA2975" t="str">
        <f>_xlfn.XLOOKUP(Z2975,'Client Lookup'!A:A,'Client Lookup'!C:C)</f>
        <v>Axa Investment Managers SA</v>
      </c>
      <c r="AC2975" t="e">
        <f>_xlfn.XLOOKUP(K2975,'Results vs Forecast'!K:K,'Results vs Forecast'!K:K)</f>
        <v>#N/A</v>
      </c>
    </row>
    <row r="2976" spans="1:29" hidden="1">
      <c r="A2976" s="39"/>
      <c r="B2976" s="1" t="s">
        <v>700</v>
      </c>
      <c r="C2976" s="1" t="s">
        <v>1383</v>
      </c>
      <c r="D2976" s="1" t="s">
        <v>24</v>
      </c>
      <c r="E2976" s="1" t="s">
        <v>6732</v>
      </c>
      <c r="F2976" s="2">
        <v>45535</v>
      </c>
      <c r="G2976" s="2">
        <v>45505</v>
      </c>
      <c r="H2976" s="1" t="s">
        <v>7272</v>
      </c>
      <c r="I2976" s="1" t="s">
        <v>7273</v>
      </c>
      <c r="J2976" s="1" t="s">
        <v>6768</v>
      </c>
      <c r="K2976" s="1" t="s">
        <v>6769</v>
      </c>
      <c r="L2976" s="1" t="s">
        <v>6770</v>
      </c>
      <c r="M2976" s="1"/>
      <c r="N2976" s="1"/>
      <c r="O2976" s="1"/>
      <c r="P2976" s="40">
        <v>489.10204345622503</v>
      </c>
      <c r="Q2976" s="37" t="str">
        <f>IF(C2976="ForthPoint","ForthPoint",IF(D2976="Intercompany",_xlfn.XLOOKUP(E2976,'Dept Lookup'!B:B,'Dept Lookup'!A:A),Modified!D2976))</f>
        <v>CX</v>
      </c>
      <c r="R2976" t="str">
        <f t="shared" si="234"/>
        <v>American Chemical Society</v>
      </c>
      <c r="S2976" s="1" t="s">
        <v>707</v>
      </c>
      <c r="T2976">
        <f t="shared" si="235"/>
        <v>0</v>
      </c>
      <c r="U2976" s="25" t="str">
        <f>IF(K2976&gt;0,K2976,_xlfn.XLOOKUP(M2976,'Client Lookup'!L:L,'Client Lookup'!N:N))</f>
        <v>34862</v>
      </c>
      <c r="V2976" t="str">
        <f>_xlfn.XLOOKUP(_xlfn.NUMBERVALUE(U2976),'Project Lookup'!X:X,'Project Lookup'!B:B)</f>
        <v>Eloqua Enablement Support H2 2024</v>
      </c>
      <c r="X2976" t="str">
        <f t="shared" si="236"/>
        <v>330 American Chemical Society : 1338 Eloqua Enablement Support H2 2024</v>
      </c>
      <c r="Y2976" t="str">
        <f t="shared" si="237"/>
        <v>330 American Chemical Society</v>
      </c>
      <c r="Z2976" t="str">
        <f t="shared" si="238"/>
        <v>330 American Chemical Society</v>
      </c>
      <c r="AA2976" t="str">
        <f>_xlfn.XLOOKUP(Z2976,'Client Lookup'!A:A,'Client Lookup'!C:C)</f>
        <v>American Chemical Society</v>
      </c>
      <c r="AC2976" t="e">
        <f>_xlfn.XLOOKUP(K2976,'Results vs Forecast'!K:K,'Results vs Forecast'!K:K)</f>
        <v>#N/A</v>
      </c>
    </row>
    <row r="2977" spans="1:29" hidden="1">
      <c r="A2977" s="39"/>
      <c r="B2977" s="1" t="s">
        <v>700</v>
      </c>
      <c r="C2977" s="1" t="s">
        <v>1383</v>
      </c>
      <c r="D2977" s="1" t="s">
        <v>24</v>
      </c>
      <c r="E2977" s="1" t="s">
        <v>6732</v>
      </c>
      <c r="F2977" s="2">
        <v>45535</v>
      </c>
      <c r="G2977" s="2">
        <v>45505</v>
      </c>
      <c r="H2977" s="1" t="s">
        <v>7274</v>
      </c>
      <c r="I2977" s="1" t="s">
        <v>7275</v>
      </c>
      <c r="J2977" s="1" t="s">
        <v>1430</v>
      </c>
      <c r="K2977" s="1" t="s">
        <v>6782</v>
      </c>
      <c r="L2977" s="1"/>
      <c r="M2977" s="1"/>
      <c r="N2977" s="1"/>
      <c r="O2977" s="1"/>
      <c r="P2977" s="40">
        <v>347.80733907209384</v>
      </c>
      <c r="Q2977" s="37" t="str">
        <f>IF(C2977="ForthPoint","ForthPoint",IF(D2977="Intercompany",_xlfn.XLOOKUP(E2977,'Dept Lookup'!B:B,'Dept Lookup'!A:A),Modified!D2977))</f>
        <v>CX</v>
      </c>
      <c r="R2977" t="str">
        <f t="shared" si="234"/>
        <v>Amperity</v>
      </c>
      <c r="S2977" s="1" t="s">
        <v>707</v>
      </c>
      <c r="T2977">
        <f t="shared" si="235"/>
        <v>0</v>
      </c>
      <c r="U2977" s="25" t="str">
        <f>IF(K2977&gt;0,K2977,_xlfn.XLOOKUP(M2977,'Client Lookup'!L:L,'Client Lookup'!N:N))</f>
        <v>27419</v>
      </c>
      <c r="V2977" t="str">
        <f>_xlfn.XLOOKUP(_xlfn.NUMBERVALUE(U2977),'Project Lookup'!X:X,'Project Lookup'!B:B)</f>
        <v>Amperity Premium Services Pod_R1</v>
      </c>
      <c r="X2977" t="str">
        <f t="shared" si="236"/>
        <v>386 ICC in Engagement Factory UK Represents Represents Blend360 : 1126 Amperity Premium Services Pod_R1</v>
      </c>
      <c r="Y2977" t="str">
        <f t="shared" si="237"/>
        <v>386 ICC in Engagement Factory UK Represents Represents Blend360</v>
      </c>
      <c r="Z2977" t="str">
        <f t="shared" si="238"/>
        <v>386 ICC in Engagement Factory UK Represents Represents Blend360</v>
      </c>
      <c r="AA2977" t="str">
        <f>_xlfn.XLOOKUP(Z2977,'Client Lookup'!A:A,'Client Lookup'!C:C)</f>
        <v>Amperity</v>
      </c>
      <c r="AC2977" t="e">
        <f>_xlfn.XLOOKUP(K2977,'Results vs Forecast'!K:K,'Results vs Forecast'!K:K)</f>
        <v>#N/A</v>
      </c>
    </row>
    <row r="2978" spans="1:29" hidden="1">
      <c r="A2978" s="39"/>
      <c r="B2978" s="1" t="s">
        <v>700</v>
      </c>
      <c r="C2978" s="1" t="s">
        <v>1395</v>
      </c>
      <c r="D2978" s="1" t="s">
        <v>24</v>
      </c>
      <c r="E2978" s="1" t="s">
        <v>6732</v>
      </c>
      <c r="F2978" s="2">
        <v>45535</v>
      </c>
      <c r="G2978" s="2">
        <v>45505</v>
      </c>
      <c r="H2978" s="1" t="s">
        <v>7276</v>
      </c>
      <c r="I2978" s="1" t="s">
        <v>7277</v>
      </c>
      <c r="J2978" s="1" t="s">
        <v>6744</v>
      </c>
      <c r="K2978" s="1" t="s">
        <v>6745</v>
      </c>
      <c r="L2978" s="1" t="s">
        <v>6746</v>
      </c>
      <c r="M2978" s="1"/>
      <c r="N2978" s="1"/>
      <c r="O2978" s="1"/>
      <c r="P2978" s="40">
        <v>120.6583224</v>
      </c>
      <c r="Q2978" s="37" t="str">
        <f>IF(C2978="ForthPoint","ForthPoint",IF(D2978="Intercompany",_xlfn.XLOOKUP(E2978,'Dept Lookup'!B:B,'Dept Lookup'!A:A),Modified!D2978))</f>
        <v>CX</v>
      </c>
      <c r="R2978" t="str">
        <f t="shared" si="234"/>
        <v>KYOCERA Document Solutions Europe B.V.</v>
      </c>
      <c r="S2978" s="1" t="s">
        <v>707</v>
      </c>
      <c r="T2978">
        <f t="shared" si="235"/>
        <v>0</v>
      </c>
      <c r="U2978" s="25" t="str">
        <f>IF(K2978&gt;0,K2978,_xlfn.XLOOKUP(M2978,'Client Lookup'!L:L,'Client Lookup'!N:N))</f>
        <v>20698</v>
      </c>
      <c r="V2978" t="str">
        <f>_xlfn.XLOOKUP(_xlfn.NUMBERVALUE(U2978),'Project Lookup'!X:X,'Project Lookup'!B:B)</f>
        <v>Sales Toolkit Development &amp; Support</v>
      </c>
      <c r="X2978" t="str">
        <f t="shared" si="236"/>
        <v>346 KYOCERA Document Solutions Europe B.V. : 799 Sales Toolkit Development &amp; Support</v>
      </c>
      <c r="Y2978" t="str">
        <f t="shared" si="237"/>
        <v>346 KYOCERA Document Solutions Europe B.V.</v>
      </c>
      <c r="Z2978" t="str">
        <f t="shared" si="238"/>
        <v>346 KYOCERA Document Solutions Europe B.V.</v>
      </c>
      <c r="AA2978" t="str">
        <f>_xlfn.XLOOKUP(Z2978,'Client Lookup'!A:A,'Client Lookup'!C:C)</f>
        <v>KYOCERA Document Solutions Europe B.V.</v>
      </c>
      <c r="AC2978" t="e">
        <f>_xlfn.XLOOKUP(K2978,'Results vs Forecast'!K:K,'Results vs Forecast'!K:K)</f>
        <v>#N/A</v>
      </c>
    </row>
    <row r="2979" spans="1:29" hidden="1">
      <c r="A2979" s="39"/>
      <c r="B2979" s="1" t="s">
        <v>700</v>
      </c>
      <c r="C2979" s="1" t="s">
        <v>1395</v>
      </c>
      <c r="D2979" s="1" t="s">
        <v>24</v>
      </c>
      <c r="E2979" s="1" t="s">
        <v>6732</v>
      </c>
      <c r="F2979" s="2">
        <v>45535</v>
      </c>
      <c r="G2979" s="2">
        <v>45505</v>
      </c>
      <c r="H2979" s="1" t="s">
        <v>7278</v>
      </c>
      <c r="I2979" s="1" t="s">
        <v>7279</v>
      </c>
      <c r="J2979" s="1" t="s">
        <v>6816</v>
      </c>
      <c r="K2979" s="1" t="s">
        <v>6817</v>
      </c>
      <c r="L2979" s="1"/>
      <c r="M2979" s="1"/>
      <c r="N2979" s="1"/>
      <c r="O2979" s="1"/>
      <c r="P2979" s="40">
        <v>603.29161199999999</v>
      </c>
      <c r="Q2979" s="37" t="str">
        <f>IF(C2979="ForthPoint","ForthPoint",IF(D2979="Intercompany",_xlfn.XLOOKUP(E2979,'Dept Lookup'!B:B,'Dept Lookup'!A:A),Modified!D2979))</f>
        <v>CX</v>
      </c>
      <c r="R2979" t="str">
        <f t="shared" si="234"/>
        <v>SSE AIRTRICITY LTD</v>
      </c>
      <c r="S2979" s="1" t="s">
        <v>707</v>
      </c>
      <c r="T2979">
        <f t="shared" si="235"/>
        <v>0</v>
      </c>
      <c r="U2979" s="25" t="str">
        <f>IF(K2979&gt;0,K2979,_xlfn.XLOOKUP(M2979,'Client Lookup'!L:L,'Client Lookup'!N:N))</f>
        <v>37037</v>
      </c>
      <c r="V2979" t="str">
        <f>_xlfn.XLOOKUP(_xlfn.NUMBERVALUE(U2979),'Project Lookup'!X:X,'Project Lookup'!B:B)</f>
        <v>Template Design Phase 2</v>
      </c>
      <c r="X2979" t="str">
        <f t="shared" si="236"/>
        <v>310 SSE AIRTRICITY LTD : 1386 Template Design Phase 2</v>
      </c>
      <c r="Y2979" t="str">
        <f t="shared" si="237"/>
        <v>310 SSE AIRTRICITY LTD</v>
      </c>
      <c r="Z2979" t="str">
        <f t="shared" si="238"/>
        <v>310 SSE AIRTRICITY LTD</v>
      </c>
      <c r="AA2979" t="str">
        <f>_xlfn.XLOOKUP(Z2979,'Client Lookup'!A:A,'Client Lookup'!C:C)</f>
        <v>SSE AIRTRICITY LTD</v>
      </c>
      <c r="AC2979" t="e">
        <f>_xlfn.XLOOKUP(K2979,'Results vs Forecast'!K:K,'Results vs Forecast'!K:K)</f>
        <v>#N/A</v>
      </c>
    </row>
    <row r="2980" spans="1:29" hidden="1">
      <c r="A2980" s="39"/>
      <c r="B2980" s="1" t="s">
        <v>700</v>
      </c>
      <c r="C2980" s="1" t="s">
        <v>1395</v>
      </c>
      <c r="D2980" s="1" t="s">
        <v>24</v>
      </c>
      <c r="E2980" s="1" t="s">
        <v>6732</v>
      </c>
      <c r="F2980" s="2">
        <v>45535</v>
      </c>
      <c r="G2980" s="2">
        <v>45505</v>
      </c>
      <c r="H2980" s="1" t="s">
        <v>7280</v>
      </c>
      <c r="I2980" s="1" t="s">
        <v>7281</v>
      </c>
      <c r="J2980" s="1" t="s">
        <v>6761</v>
      </c>
      <c r="K2980" s="1" t="s">
        <v>6762</v>
      </c>
      <c r="L2980" s="1" t="s">
        <v>6763</v>
      </c>
      <c r="M2980" s="1"/>
      <c r="N2980" s="1"/>
      <c r="O2980" s="1"/>
      <c r="P2980" s="40">
        <v>127.5139089</v>
      </c>
      <c r="Q2980" s="37" t="str">
        <f>IF(C2980="ForthPoint","ForthPoint",IF(D2980="Intercompany",_xlfn.XLOOKUP(E2980,'Dept Lookup'!B:B,'Dept Lookup'!A:A),Modified!D2980))</f>
        <v>CX</v>
      </c>
      <c r="R2980" t="str">
        <f t="shared" si="234"/>
        <v>Henkel AG &amp; Co. KGaA</v>
      </c>
      <c r="S2980" s="1" t="s">
        <v>707</v>
      </c>
      <c r="T2980">
        <f t="shared" si="235"/>
        <v>0</v>
      </c>
      <c r="U2980" s="25" t="str">
        <f>IF(K2980&gt;0,K2980,_xlfn.XLOOKUP(M2980,'Client Lookup'!L:L,'Client Lookup'!N:N))</f>
        <v>16465</v>
      </c>
      <c r="V2980" t="str">
        <f>_xlfn.XLOOKUP(_xlfn.NUMBERVALUE(U2980),'Project Lookup'!X:X,'Project Lookup'!B:B)</f>
        <v>Henkel SmartWash Customer Engagement Consultancy</v>
      </c>
      <c r="X2980" t="str">
        <f t="shared" si="236"/>
        <v>379 Henkel AG &amp; Co. KGaA : 629 Henkel SmartWash Customer Engagement Consultancy</v>
      </c>
      <c r="Y2980" t="str">
        <f t="shared" si="237"/>
        <v>379 Henkel AG &amp; Co. KGaA</v>
      </c>
      <c r="Z2980" t="str">
        <f t="shared" si="238"/>
        <v>379 Henkel AG &amp; Co. KGaA</v>
      </c>
      <c r="AA2980" t="str">
        <f>_xlfn.XLOOKUP(Z2980,'Client Lookup'!A:A,'Client Lookup'!C:C)</f>
        <v>Henkel AG &amp; Co. KGaA</v>
      </c>
      <c r="AC2980" t="e">
        <f>_xlfn.XLOOKUP(K2980,'Results vs Forecast'!K:K,'Results vs Forecast'!K:K)</f>
        <v>#N/A</v>
      </c>
    </row>
    <row r="2981" spans="1:29" hidden="1">
      <c r="A2981" s="39"/>
      <c r="B2981" s="1" t="s">
        <v>700</v>
      </c>
      <c r="C2981" s="1" t="s">
        <v>1395</v>
      </c>
      <c r="D2981" s="1" t="s">
        <v>24</v>
      </c>
      <c r="E2981" s="1" t="s">
        <v>6732</v>
      </c>
      <c r="F2981" s="2">
        <v>45535</v>
      </c>
      <c r="G2981" s="2">
        <v>45505</v>
      </c>
      <c r="H2981" s="1" t="s">
        <v>7282</v>
      </c>
      <c r="I2981" s="1" t="s">
        <v>7283</v>
      </c>
      <c r="J2981" s="1" t="s">
        <v>6761</v>
      </c>
      <c r="K2981" s="1" t="s">
        <v>6762</v>
      </c>
      <c r="L2981" s="1" t="s">
        <v>6763</v>
      </c>
      <c r="M2981" s="1"/>
      <c r="N2981" s="1"/>
      <c r="O2981" s="1"/>
      <c r="P2981" s="40">
        <v>193.821141528</v>
      </c>
      <c r="Q2981" s="37" t="str">
        <f>IF(C2981="ForthPoint","ForthPoint",IF(D2981="Intercompany",_xlfn.XLOOKUP(E2981,'Dept Lookup'!B:B,'Dept Lookup'!A:A),Modified!D2981))</f>
        <v>CX</v>
      </c>
      <c r="R2981" t="str">
        <f t="shared" si="234"/>
        <v>Henkel AG &amp; Co. KGaA</v>
      </c>
      <c r="S2981" s="1" t="s">
        <v>707</v>
      </c>
      <c r="T2981">
        <f t="shared" si="235"/>
        <v>0</v>
      </c>
      <c r="U2981" s="25" t="str">
        <f>IF(K2981&gt;0,K2981,_xlfn.XLOOKUP(M2981,'Client Lookup'!L:L,'Client Lookup'!N:N))</f>
        <v>16465</v>
      </c>
      <c r="V2981" t="str">
        <f>_xlfn.XLOOKUP(_xlfn.NUMBERVALUE(U2981),'Project Lookup'!X:X,'Project Lookup'!B:B)</f>
        <v>Henkel SmartWash Customer Engagement Consultancy</v>
      </c>
      <c r="X2981" t="str">
        <f t="shared" si="236"/>
        <v>379 Henkel AG &amp; Co. KGaA : 629 Henkel SmartWash Customer Engagement Consultancy</v>
      </c>
      <c r="Y2981" t="str">
        <f t="shared" si="237"/>
        <v>379 Henkel AG &amp; Co. KGaA</v>
      </c>
      <c r="Z2981" t="str">
        <f t="shared" si="238"/>
        <v>379 Henkel AG &amp; Co. KGaA</v>
      </c>
      <c r="AA2981" t="str">
        <f>_xlfn.XLOOKUP(Z2981,'Client Lookup'!A:A,'Client Lookup'!C:C)</f>
        <v>Henkel AG &amp; Co. KGaA</v>
      </c>
      <c r="AC2981" t="e">
        <f>_xlfn.XLOOKUP(K2981,'Results vs Forecast'!K:K,'Results vs Forecast'!K:K)</f>
        <v>#N/A</v>
      </c>
    </row>
    <row r="2982" spans="1:29" hidden="1">
      <c r="A2982" s="39"/>
      <c r="B2982" s="1" t="s">
        <v>700</v>
      </c>
      <c r="C2982" s="1" t="s">
        <v>1395</v>
      </c>
      <c r="D2982" s="1" t="s">
        <v>24</v>
      </c>
      <c r="E2982" s="1" t="s">
        <v>6732</v>
      </c>
      <c r="F2982" s="2">
        <v>45535</v>
      </c>
      <c r="G2982" s="2">
        <v>45505</v>
      </c>
      <c r="H2982" s="1" t="s">
        <v>7284</v>
      </c>
      <c r="I2982" s="1" t="s">
        <v>7285</v>
      </c>
      <c r="J2982" s="1" t="s">
        <v>6797</v>
      </c>
      <c r="K2982" s="1" t="s">
        <v>6798</v>
      </c>
      <c r="L2982" s="1" t="s">
        <v>6799</v>
      </c>
      <c r="M2982" s="1"/>
      <c r="N2982" s="1"/>
      <c r="O2982" s="1"/>
      <c r="P2982" s="40">
        <v>729.4344036</v>
      </c>
      <c r="Q2982" s="37" t="str">
        <f>IF(C2982="ForthPoint","ForthPoint",IF(D2982="Intercompany",_xlfn.XLOOKUP(E2982,'Dept Lookup'!B:B,'Dept Lookup'!A:A),Modified!D2982))</f>
        <v>CX</v>
      </c>
      <c r="R2982" t="str">
        <f t="shared" si="234"/>
        <v>CZ Verzekeringen</v>
      </c>
      <c r="S2982" s="1" t="s">
        <v>707</v>
      </c>
      <c r="T2982">
        <f t="shared" si="235"/>
        <v>0</v>
      </c>
      <c r="U2982" s="25" t="str">
        <f>IF(K2982&gt;0,K2982,_xlfn.XLOOKUP(M2982,'Client Lookup'!L:L,'Client Lookup'!N:N))</f>
        <v>20491</v>
      </c>
      <c r="V2982" t="str">
        <f>_xlfn.XLOOKUP(_xlfn.NUMBERVALUE(U2982),'Project Lookup'!X:X,'Project Lookup'!B:B)</f>
        <v>Dedicated Marketing Automation Support</v>
      </c>
      <c r="X2982" t="str">
        <f t="shared" si="236"/>
        <v>340 CZ Verzekeringen : 795 Dedicated Marketing Automation Support</v>
      </c>
      <c r="Y2982" t="str">
        <f t="shared" si="237"/>
        <v>340 CZ Verzekeringen</v>
      </c>
      <c r="Z2982" t="str">
        <f t="shared" si="238"/>
        <v>340 CZ Verzekeringen</v>
      </c>
      <c r="AA2982" t="str">
        <f>_xlfn.XLOOKUP(Z2982,'Client Lookup'!A:A,'Client Lookup'!C:C)</f>
        <v>CZ Verzekeringen</v>
      </c>
      <c r="AC2982" t="e">
        <f>_xlfn.XLOOKUP(K2982,'Results vs Forecast'!K:K,'Results vs Forecast'!K:K)</f>
        <v>#N/A</v>
      </c>
    </row>
    <row r="2983" spans="1:29" hidden="1">
      <c r="A2983" s="39"/>
      <c r="B2983" s="1" t="s">
        <v>700</v>
      </c>
      <c r="C2983" s="1" t="s">
        <v>1383</v>
      </c>
      <c r="D2983" s="1" t="s">
        <v>24</v>
      </c>
      <c r="E2983" s="1" t="s">
        <v>6732</v>
      </c>
      <c r="F2983" s="2">
        <v>45535</v>
      </c>
      <c r="G2983" s="2">
        <v>45505</v>
      </c>
      <c r="H2983" s="1" t="s">
        <v>7286</v>
      </c>
      <c r="I2983" s="1" t="s">
        <v>7287</v>
      </c>
      <c r="J2983" s="1" t="s">
        <v>6768</v>
      </c>
      <c r="K2983" s="1" t="s">
        <v>6769</v>
      </c>
      <c r="L2983" s="1" t="s">
        <v>6770</v>
      </c>
      <c r="M2983" s="1"/>
      <c r="N2983" s="1"/>
      <c r="O2983" s="1"/>
      <c r="P2983" s="40">
        <v>217.38445199343519</v>
      </c>
      <c r="Q2983" s="37" t="str">
        <f>IF(C2983="ForthPoint","ForthPoint",IF(D2983="Intercompany",_xlfn.XLOOKUP(E2983,'Dept Lookup'!B:B,'Dept Lookup'!A:A),Modified!D2983))</f>
        <v>CX</v>
      </c>
      <c r="R2983" t="str">
        <f t="shared" si="234"/>
        <v>American Chemical Society</v>
      </c>
      <c r="S2983" s="1" t="s">
        <v>707</v>
      </c>
      <c r="T2983">
        <f t="shared" si="235"/>
        <v>0</v>
      </c>
      <c r="U2983" s="25" t="str">
        <f>IF(K2983&gt;0,K2983,_xlfn.XLOOKUP(M2983,'Client Lookup'!L:L,'Client Lookup'!N:N))</f>
        <v>34862</v>
      </c>
      <c r="V2983" t="str">
        <f>_xlfn.XLOOKUP(_xlfn.NUMBERVALUE(U2983),'Project Lookup'!X:X,'Project Lookup'!B:B)</f>
        <v>Eloqua Enablement Support H2 2024</v>
      </c>
      <c r="X2983" t="str">
        <f t="shared" si="236"/>
        <v>330 American Chemical Society : 1338 Eloqua Enablement Support H2 2024</v>
      </c>
      <c r="Y2983" t="str">
        <f t="shared" si="237"/>
        <v>330 American Chemical Society</v>
      </c>
      <c r="Z2983" t="str">
        <f t="shared" si="238"/>
        <v>330 American Chemical Society</v>
      </c>
      <c r="AA2983" t="str">
        <f>_xlfn.XLOOKUP(Z2983,'Client Lookup'!A:A,'Client Lookup'!C:C)</f>
        <v>American Chemical Society</v>
      </c>
      <c r="AC2983" t="e">
        <f>_xlfn.XLOOKUP(K2983,'Results vs Forecast'!K:K,'Results vs Forecast'!K:K)</f>
        <v>#N/A</v>
      </c>
    </row>
    <row r="2984" spans="1:29" hidden="1">
      <c r="A2984" s="39"/>
      <c r="B2984" s="1" t="s">
        <v>700</v>
      </c>
      <c r="C2984" s="1" t="s">
        <v>1383</v>
      </c>
      <c r="D2984" s="1" t="s">
        <v>24</v>
      </c>
      <c r="E2984" s="1" t="s">
        <v>6732</v>
      </c>
      <c r="F2984" s="2">
        <v>45535</v>
      </c>
      <c r="G2984" s="2">
        <v>45505</v>
      </c>
      <c r="H2984" s="1" t="s">
        <v>7288</v>
      </c>
      <c r="I2984" s="1" t="s">
        <v>7289</v>
      </c>
      <c r="J2984" s="1" t="s">
        <v>6735</v>
      </c>
      <c r="K2984" s="1" t="s">
        <v>6736</v>
      </c>
      <c r="L2984" s="1" t="s">
        <v>6737</v>
      </c>
      <c r="M2984" s="1"/>
      <c r="N2984" s="1"/>
      <c r="O2984" s="1"/>
      <c r="P2984" s="40">
        <v>83.679262076728151</v>
      </c>
      <c r="Q2984" s="37" t="str">
        <f>IF(C2984="ForthPoint","ForthPoint",IF(D2984="Intercompany",_xlfn.XLOOKUP(E2984,'Dept Lookup'!B:B,'Dept Lookup'!A:A),Modified!D2984))</f>
        <v>CX</v>
      </c>
      <c r="R2984" t="str">
        <f t="shared" si="234"/>
        <v>Just Retirement Services Ltd</v>
      </c>
      <c r="S2984" s="1" t="s">
        <v>707</v>
      </c>
      <c r="T2984">
        <f t="shared" si="235"/>
        <v>0</v>
      </c>
      <c r="U2984" s="25" t="str">
        <f>IF(K2984&gt;0,K2984,_xlfn.XLOOKUP(M2984,'Client Lookup'!L:L,'Client Lookup'!N:N))</f>
        <v>24052</v>
      </c>
      <c r="V2984" t="str">
        <f>_xlfn.XLOOKUP(_xlfn.NUMBERVALUE(U2984),'Project Lookup'!X:X,'Project Lookup'!B:B)</f>
        <v>Technical Support Services 24</v>
      </c>
      <c r="X2984" t="str">
        <f t="shared" si="236"/>
        <v>333 Just Retirement Services Ltd : 920 Technical Support Services 24</v>
      </c>
      <c r="Y2984" t="str">
        <f t="shared" si="237"/>
        <v>333 Just Retirement Services Ltd</v>
      </c>
      <c r="Z2984" t="str">
        <f t="shared" si="238"/>
        <v>333 Just Retirement Services Ltd</v>
      </c>
      <c r="AA2984" t="str">
        <f>_xlfn.XLOOKUP(Z2984,'Client Lookup'!A:A,'Client Lookup'!C:C)</f>
        <v>Just Retirement Services Ltd</v>
      </c>
      <c r="AC2984" t="e">
        <f>_xlfn.XLOOKUP(K2984,'Results vs Forecast'!K:K,'Results vs Forecast'!K:K)</f>
        <v>#N/A</v>
      </c>
    </row>
    <row r="2985" spans="1:29" hidden="1">
      <c r="A2985" s="39"/>
      <c r="B2985" s="1" t="s">
        <v>700</v>
      </c>
      <c r="C2985" s="1" t="s">
        <v>1395</v>
      </c>
      <c r="D2985" s="1" t="s">
        <v>24</v>
      </c>
      <c r="E2985" s="1" t="s">
        <v>6732</v>
      </c>
      <c r="F2985" s="2">
        <v>45535</v>
      </c>
      <c r="G2985" s="2">
        <v>45505</v>
      </c>
      <c r="H2985" s="1" t="s">
        <v>7290</v>
      </c>
      <c r="I2985" s="1" t="s">
        <v>7291</v>
      </c>
      <c r="J2985" s="1" t="s">
        <v>6797</v>
      </c>
      <c r="K2985" s="1" t="s">
        <v>6798</v>
      </c>
      <c r="L2985" s="1" t="s">
        <v>6799</v>
      </c>
      <c r="M2985" s="1"/>
      <c r="N2985" s="1"/>
      <c r="O2985" s="1"/>
      <c r="P2985" s="40">
        <v>104.2049148</v>
      </c>
      <c r="Q2985" s="37" t="str">
        <f>IF(C2985="ForthPoint","ForthPoint",IF(D2985="Intercompany",_xlfn.XLOOKUP(E2985,'Dept Lookup'!B:B,'Dept Lookup'!A:A),Modified!D2985))</f>
        <v>CX</v>
      </c>
      <c r="R2985" t="str">
        <f t="shared" si="234"/>
        <v>CZ Verzekeringen</v>
      </c>
      <c r="S2985" s="1" t="s">
        <v>707</v>
      </c>
      <c r="T2985">
        <f t="shared" si="235"/>
        <v>0</v>
      </c>
      <c r="U2985" s="25" t="str">
        <f>IF(K2985&gt;0,K2985,_xlfn.XLOOKUP(M2985,'Client Lookup'!L:L,'Client Lookup'!N:N))</f>
        <v>20491</v>
      </c>
      <c r="V2985" t="str">
        <f>_xlfn.XLOOKUP(_xlfn.NUMBERVALUE(U2985),'Project Lookup'!X:X,'Project Lookup'!B:B)</f>
        <v>Dedicated Marketing Automation Support</v>
      </c>
      <c r="X2985" t="str">
        <f t="shared" si="236"/>
        <v>340 CZ Verzekeringen : 795 Dedicated Marketing Automation Support</v>
      </c>
      <c r="Y2985" t="str">
        <f t="shared" si="237"/>
        <v>340 CZ Verzekeringen</v>
      </c>
      <c r="Z2985" t="str">
        <f t="shared" si="238"/>
        <v>340 CZ Verzekeringen</v>
      </c>
      <c r="AA2985" t="str">
        <f>_xlfn.XLOOKUP(Z2985,'Client Lookup'!A:A,'Client Lookup'!C:C)</f>
        <v>CZ Verzekeringen</v>
      </c>
      <c r="AC2985" t="e">
        <f>_xlfn.XLOOKUP(K2985,'Results vs Forecast'!K:K,'Results vs Forecast'!K:K)</f>
        <v>#N/A</v>
      </c>
    </row>
    <row r="2986" spans="1:29" hidden="1">
      <c r="A2986" s="39"/>
      <c r="B2986" s="1" t="s">
        <v>700</v>
      </c>
      <c r="C2986" s="1" t="s">
        <v>1395</v>
      </c>
      <c r="D2986" s="1" t="s">
        <v>24</v>
      </c>
      <c r="E2986" s="1" t="s">
        <v>6732</v>
      </c>
      <c r="F2986" s="2">
        <v>45535</v>
      </c>
      <c r="G2986" s="2">
        <v>45505</v>
      </c>
      <c r="H2986" s="1" t="s">
        <v>7292</v>
      </c>
      <c r="I2986" s="1" t="s">
        <v>7293</v>
      </c>
      <c r="J2986" s="1" t="s">
        <v>6749</v>
      </c>
      <c r="K2986" s="1" t="s">
        <v>6750</v>
      </c>
      <c r="L2986" s="1" t="s">
        <v>6751</v>
      </c>
      <c r="M2986" s="1"/>
      <c r="N2986" s="1"/>
      <c r="O2986" s="1"/>
      <c r="P2986" s="40">
        <v>411.33519000000001</v>
      </c>
      <c r="Q2986" s="37" t="str">
        <f>IF(C2986="ForthPoint","ForthPoint",IF(D2986="Intercompany",_xlfn.XLOOKUP(E2986,'Dept Lookup'!B:B,'Dept Lookup'!A:A),Modified!D2986))</f>
        <v>CX</v>
      </c>
      <c r="R2986" t="str">
        <f t="shared" si="234"/>
        <v>KYOCERA Document Solutions Europe B.V.</v>
      </c>
      <c r="S2986" s="1" t="s">
        <v>707</v>
      </c>
      <c r="T2986">
        <f t="shared" si="235"/>
        <v>0</v>
      </c>
      <c r="U2986" s="25" t="str">
        <f>IF(K2986&gt;0,K2986,_xlfn.XLOOKUP(M2986,'Client Lookup'!L:L,'Client Lookup'!N:N))</f>
        <v>10051</v>
      </c>
      <c r="V2986" t="str">
        <f>_xlfn.XLOOKUP(_xlfn.NUMBERVALUE(U2986),'Project Lookup'!X:X,'Project Lookup'!B:B)</f>
        <v>KYO Pardot Support</v>
      </c>
      <c r="X2986" t="str">
        <f t="shared" si="236"/>
        <v>346 KYOCERA Document Solutions Europe B.V. : 435 KYO Pardot Support</v>
      </c>
      <c r="Y2986" t="str">
        <f t="shared" si="237"/>
        <v>346 KYOCERA Document Solutions Europe B.V.</v>
      </c>
      <c r="Z2986" t="str">
        <f t="shared" si="238"/>
        <v>346 KYOCERA Document Solutions Europe B.V.</v>
      </c>
      <c r="AA2986" t="str">
        <f>_xlfn.XLOOKUP(Z2986,'Client Lookup'!A:A,'Client Lookup'!C:C)</f>
        <v>KYOCERA Document Solutions Europe B.V.</v>
      </c>
      <c r="AC2986" t="e">
        <f>_xlfn.XLOOKUP(K2986,'Results vs Forecast'!K:K,'Results vs Forecast'!K:K)</f>
        <v>#N/A</v>
      </c>
    </row>
    <row r="2987" spans="1:29" hidden="1">
      <c r="A2987" s="39"/>
      <c r="B2987" s="1" t="s">
        <v>700</v>
      </c>
      <c r="C2987" s="1" t="s">
        <v>1395</v>
      </c>
      <c r="D2987" s="1" t="s">
        <v>24</v>
      </c>
      <c r="E2987" s="1" t="s">
        <v>6732</v>
      </c>
      <c r="F2987" s="2">
        <v>45535</v>
      </c>
      <c r="G2987" s="2">
        <v>45505</v>
      </c>
      <c r="H2987" s="1" t="s">
        <v>7294</v>
      </c>
      <c r="I2987" s="1" t="s">
        <v>7295</v>
      </c>
      <c r="J2987" s="1" t="s">
        <v>6761</v>
      </c>
      <c r="K2987" s="1" t="s">
        <v>6762</v>
      </c>
      <c r="L2987" s="1" t="s">
        <v>6763</v>
      </c>
      <c r="M2987" s="1"/>
      <c r="N2987" s="1"/>
      <c r="O2987" s="1"/>
      <c r="P2987" s="40">
        <v>117.31279618799999</v>
      </c>
      <c r="Q2987" s="37" t="str">
        <f>IF(C2987="ForthPoint","ForthPoint",IF(D2987="Intercompany",_xlfn.XLOOKUP(E2987,'Dept Lookup'!B:B,'Dept Lookup'!A:A),Modified!D2987))</f>
        <v>CX</v>
      </c>
      <c r="R2987" t="str">
        <f t="shared" si="234"/>
        <v>Henkel AG &amp; Co. KGaA</v>
      </c>
      <c r="S2987" s="1" t="s">
        <v>707</v>
      </c>
      <c r="T2987">
        <f t="shared" si="235"/>
        <v>0</v>
      </c>
      <c r="U2987" s="25" t="str">
        <f>IF(K2987&gt;0,K2987,_xlfn.XLOOKUP(M2987,'Client Lookup'!L:L,'Client Lookup'!N:N))</f>
        <v>16465</v>
      </c>
      <c r="V2987" t="str">
        <f>_xlfn.XLOOKUP(_xlfn.NUMBERVALUE(U2987),'Project Lookup'!X:X,'Project Lookup'!B:B)</f>
        <v>Henkel SmartWash Customer Engagement Consultancy</v>
      </c>
      <c r="X2987" t="str">
        <f t="shared" si="236"/>
        <v>379 Henkel AG &amp; Co. KGaA : 629 Henkel SmartWash Customer Engagement Consultancy</v>
      </c>
      <c r="Y2987" t="str">
        <f t="shared" si="237"/>
        <v>379 Henkel AG &amp; Co. KGaA</v>
      </c>
      <c r="Z2987" t="str">
        <f t="shared" si="238"/>
        <v>379 Henkel AG &amp; Co. KGaA</v>
      </c>
      <c r="AA2987" t="str">
        <f>_xlfn.XLOOKUP(Z2987,'Client Lookup'!A:A,'Client Lookup'!C:C)</f>
        <v>Henkel AG &amp; Co. KGaA</v>
      </c>
      <c r="AC2987" t="e">
        <f>_xlfn.XLOOKUP(K2987,'Results vs Forecast'!K:K,'Results vs Forecast'!K:K)</f>
        <v>#N/A</v>
      </c>
    </row>
    <row r="2988" spans="1:29" hidden="1">
      <c r="A2988" s="39"/>
      <c r="B2988" s="1" t="s">
        <v>700</v>
      </c>
      <c r="C2988" s="1" t="s">
        <v>1395</v>
      </c>
      <c r="D2988" s="1" t="s">
        <v>24</v>
      </c>
      <c r="E2988" s="1" t="s">
        <v>6732</v>
      </c>
      <c r="F2988" s="2">
        <v>45535</v>
      </c>
      <c r="G2988" s="2">
        <v>45505</v>
      </c>
      <c r="H2988" s="1" t="s">
        <v>7296</v>
      </c>
      <c r="I2988" s="1" t="s">
        <v>7297</v>
      </c>
      <c r="J2988" s="1" t="s">
        <v>6816</v>
      </c>
      <c r="K2988" s="1" t="s">
        <v>6817</v>
      </c>
      <c r="L2988" s="1"/>
      <c r="M2988" s="1"/>
      <c r="N2988" s="1"/>
      <c r="O2988" s="1"/>
      <c r="P2988" s="40">
        <v>723.94993439999996</v>
      </c>
      <c r="Q2988" s="37" t="str">
        <f>IF(C2988="ForthPoint","ForthPoint",IF(D2988="Intercompany",_xlfn.XLOOKUP(E2988,'Dept Lookup'!B:B,'Dept Lookup'!A:A),Modified!D2988))</f>
        <v>CX</v>
      </c>
      <c r="R2988" t="str">
        <f t="shared" si="234"/>
        <v>SSE AIRTRICITY LTD</v>
      </c>
      <c r="S2988" s="1" t="s">
        <v>707</v>
      </c>
      <c r="T2988">
        <f t="shared" si="235"/>
        <v>0</v>
      </c>
      <c r="U2988" s="25" t="str">
        <f>IF(K2988&gt;0,K2988,_xlfn.XLOOKUP(M2988,'Client Lookup'!L:L,'Client Lookup'!N:N))</f>
        <v>37037</v>
      </c>
      <c r="V2988" t="str">
        <f>_xlfn.XLOOKUP(_xlfn.NUMBERVALUE(U2988),'Project Lookup'!X:X,'Project Lookup'!B:B)</f>
        <v>Template Design Phase 2</v>
      </c>
      <c r="X2988" t="str">
        <f t="shared" si="236"/>
        <v>310 SSE AIRTRICITY LTD : 1386 Template Design Phase 2</v>
      </c>
      <c r="Y2988" t="str">
        <f t="shared" si="237"/>
        <v>310 SSE AIRTRICITY LTD</v>
      </c>
      <c r="Z2988" t="str">
        <f t="shared" si="238"/>
        <v>310 SSE AIRTRICITY LTD</v>
      </c>
      <c r="AA2988" t="str">
        <f>_xlfn.XLOOKUP(Z2988,'Client Lookup'!A:A,'Client Lookup'!C:C)</f>
        <v>SSE AIRTRICITY LTD</v>
      </c>
      <c r="AC2988" t="e">
        <f>_xlfn.XLOOKUP(K2988,'Results vs Forecast'!K:K,'Results vs Forecast'!K:K)</f>
        <v>#N/A</v>
      </c>
    </row>
    <row r="2989" spans="1:29" hidden="1">
      <c r="A2989" s="39"/>
      <c r="B2989" s="1" t="s">
        <v>700</v>
      </c>
      <c r="C2989" s="1" t="s">
        <v>1395</v>
      </c>
      <c r="D2989" s="1" t="s">
        <v>24</v>
      </c>
      <c r="E2989" s="1" t="s">
        <v>6732</v>
      </c>
      <c r="F2989" s="2">
        <v>45535</v>
      </c>
      <c r="G2989" s="2">
        <v>45505</v>
      </c>
      <c r="H2989" s="1" t="s">
        <v>7298</v>
      </c>
      <c r="I2989" s="1" t="s">
        <v>7299</v>
      </c>
      <c r="J2989" s="1" t="s">
        <v>6744</v>
      </c>
      <c r="K2989" s="1" t="s">
        <v>6745</v>
      </c>
      <c r="L2989" s="1" t="s">
        <v>6746</v>
      </c>
      <c r="M2989" s="1"/>
      <c r="N2989" s="1"/>
      <c r="O2989" s="1"/>
      <c r="P2989" s="40">
        <v>241.31664480000001</v>
      </c>
      <c r="Q2989" s="37" t="str">
        <f>IF(C2989="ForthPoint","ForthPoint",IF(D2989="Intercompany",_xlfn.XLOOKUP(E2989,'Dept Lookup'!B:B,'Dept Lookup'!A:A),Modified!D2989))</f>
        <v>CX</v>
      </c>
      <c r="R2989" t="str">
        <f t="shared" si="234"/>
        <v>KYOCERA Document Solutions Europe B.V.</v>
      </c>
      <c r="S2989" s="1" t="s">
        <v>707</v>
      </c>
      <c r="T2989">
        <f t="shared" si="235"/>
        <v>0</v>
      </c>
      <c r="U2989" s="25" t="str">
        <f>IF(K2989&gt;0,K2989,_xlfn.XLOOKUP(M2989,'Client Lookup'!L:L,'Client Lookup'!N:N))</f>
        <v>20698</v>
      </c>
      <c r="V2989" t="str">
        <f>_xlfn.XLOOKUP(_xlfn.NUMBERVALUE(U2989),'Project Lookup'!X:X,'Project Lookup'!B:B)</f>
        <v>Sales Toolkit Development &amp; Support</v>
      </c>
      <c r="X2989" t="str">
        <f t="shared" si="236"/>
        <v>346 KYOCERA Document Solutions Europe B.V. : 799 Sales Toolkit Development &amp; Support</v>
      </c>
      <c r="Y2989" t="str">
        <f t="shared" si="237"/>
        <v>346 KYOCERA Document Solutions Europe B.V.</v>
      </c>
      <c r="Z2989" t="str">
        <f t="shared" si="238"/>
        <v>346 KYOCERA Document Solutions Europe B.V.</v>
      </c>
      <c r="AA2989" t="str">
        <f>_xlfn.XLOOKUP(Z2989,'Client Lookup'!A:A,'Client Lookup'!C:C)</f>
        <v>KYOCERA Document Solutions Europe B.V.</v>
      </c>
      <c r="AC2989" t="e">
        <f>_xlfn.XLOOKUP(K2989,'Results vs Forecast'!K:K,'Results vs Forecast'!K:K)</f>
        <v>#N/A</v>
      </c>
    </row>
    <row r="2990" spans="1:29" hidden="1">
      <c r="A2990" s="39"/>
      <c r="B2990" s="1" t="s">
        <v>700</v>
      </c>
      <c r="C2990" s="1" t="s">
        <v>1395</v>
      </c>
      <c r="D2990" s="1" t="s">
        <v>24</v>
      </c>
      <c r="E2990" s="1" t="s">
        <v>6732</v>
      </c>
      <c r="F2990" s="2">
        <v>45535</v>
      </c>
      <c r="G2990" s="2">
        <v>45505</v>
      </c>
      <c r="H2990" s="1" t="s">
        <v>7300</v>
      </c>
      <c r="I2990" s="1" t="s">
        <v>7301</v>
      </c>
      <c r="J2990" s="1" t="s">
        <v>6761</v>
      </c>
      <c r="K2990" s="1" t="s">
        <v>6762</v>
      </c>
      <c r="L2990" s="1" t="s">
        <v>6763</v>
      </c>
      <c r="M2990" s="1"/>
      <c r="N2990" s="1"/>
      <c r="O2990" s="1"/>
      <c r="P2990" s="40">
        <v>153.01669068000001</v>
      </c>
      <c r="Q2990" s="37" t="str">
        <f>IF(C2990="ForthPoint","ForthPoint",IF(D2990="Intercompany",_xlfn.XLOOKUP(E2990,'Dept Lookup'!B:B,'Dept Lookup'!A:A),Modified!D2990))</f>
        <v>CX</v>
      </c>
      <c r="R2990" t="str">
        <f t="shared" si="234"/>
        <v>Henkel AG &amp; Co. KGaA</v>
      </c>
      <c r="S2990" s="1" t="s">
        <v>707</v>
      </c>
      <c r="T2990">
        <f t="shared" si="235"/>
        <v>0</v>
      </c>
      <c r="U2990" s="25" t="str">
        <f>IF(K2990&gt;0,K2990,_xlfn.XLOOKUP(M2990,'Client Lookup'!L:L,'Client Lookup'!N:N))</f>
        <v>16465</v>
      </c>
      <c r="V2990" t="str">
        <f>_xlfn.XLOOKUP(_xlfn.NUMBERVALUE(U2990),'Project Lookup'!X:X,'Project Lookup'!B:B)</f>
        <v>Henkel SmartWash Customer Engagement Consultancy</v>
      </c>
      <c r="X2990" t="str">
        <f t="shared" si="236"/>
        <v>379 Henkel AG &amp; Co. KGaA : 629 Henkel SmartWash Customer Engagement Consultancy</v>
      </c>
      <c r="Y2990" t="str">
        <f t="shared" si="237"/>
        <v>379 Henkel AG &amp; Co. KGaA</v>
      </c>
      <c r="Z2990" t="str">
        <f t="shared" si="238"/>
        <v>379 Henkel AG &amp; Co. KGaA</v>
      </c>
      <c r="AA2990" t="str">
        <f>_xlfn.XLOOKUP(Z2990,'Client Lookup'!A:A,'Client Lookup'!C:C)</f>
        <v>Henkel AG &amp; Co. KGaA</v>
      </c>
      <c r="AC2990" t="e">
        <f>_xlfn.XLOOKUP(K2990,'Results vs Forecast'!K:K,'Results vs Forecast'!K:K)</f>
        <v>#N/A</v>
      </c>
    </row>
    <row r="2991" spans="1:29" hidden="1">
      <c r="A2991" s="39"/>
      <c r="B2991" s="1" t="s">
        <v>700</v>
      </c>
      <c r="C2991" s="1" t="s">
        <v>1383</v>
      </c>
      <c r="D2991" s="1" t="s">
        <v>24</v>
      </c>
      <c r="E2991" s="1" t="s">
        <v>6732</v>
      </c>
      <c r="F2991" s="2">
        <v>45535</v>
      </c>
      <c r="G2991" s="2">
        <v>45505</v>
      </c>
      <c r="H2991" s="1" t="s">
        <v>7302</v>
      </c>
      <c r="I2991" s="1" t="s">
        <v>7303</v>
      </c>
      <c r="J2991" s="1" t="s">
        <v>6754</v>
      </c>
      <c r="K2991" s="1" t="s">
        <v>6755</v>
      </c>
      <c r="L2991" s="1" t="s">
        <v>6756</v>
      </c>
      <c r="M2991" s="1"/>
      <c r="N2991" s="1"/>
      <c r="O2991" s="1"/>
      <c r="P2991" s="40">
        <v>181.62940605801461</v>
      </c>
      <c r="Q2991" s="37" t="str">
        <f>IF(C2991="ForthPoint","ForthPoint",IF(D2991="Intercompany",_xlfn.XLOOKUP(E2991,'Dept Lookup'!B:B,'Dept Lookup'!A:A),Modified!D2991))</f>
        <v>CX</v>
      </c>
      <c r="R2991" t="str">
        <f t="shared" si="234"/>
        <v>Belmond Management Limited</v>
      </c>
      <c r="S2991" s="1" t="s">
        <v>707</v>
      </c>
      <c r="T2991">
        <f t="shared" si="235"/>
        <v>0</v>
      </c>
      <c r="U2991" s="25" t="str">
        <f>IF(K2991&gt;0,K2991,_xlfn.XLOOKUP(M2991,'Client Lookup'!L:L,'Client Lookup'!N:N))</f>
        <v>25431</v>
      </c>
      <c r="V2991" t="str">
        <f>_xlfn.XLOOKUP(_xlfn.NUMBERVALUE(U2991),'Project Lookup'!X:X,'Project Lookup'!B:B)</f>
        <v>Responsys Support 2024</v>
      </c>
      <c r="X2991" t="str">
        <f t="shared" si="236"/>
        <v>329 Belmond Management Limited : 1003 Responsys Support 2024</v>
      </c>
      <c r="Y2991" t="str">
        <f t="shared" si="237"/>
        <v>329 Belmond Management Limited</v>
      </c>
      <c r="Z2991" t="str">
        <f t="shared" si="238"/>
        <v>329 Belmond Management Limited</v>
      </c>
      <c r="AA2991" t="str">
        <f>_xlfn.XLOOKUP(Z2991,'Client Lookup'!A:A,'Client Lookup'!C:C)</f>
        <v>Belmond Management Limited</v>
      </c>
      <c r="AC2991" t="e">
        <f>_xlfn.XLOOKUP(K2991,'Results vs Forecast'!K:K,'Results vs Forecast'!K:K)</f>
        <v>#N/A</v>
      </c>
    </row>
    <row r="2992" spans="1:29" hidden="1">
      <c r="A2992" s="39"/>
      <c r="B2992" s="1" t="s">
        <v>700</v>
      </c>
      <c r="C2992" s="1" t="s">
        <v>1395</v>
      </c>
      <c r="D2992" s="1" t="s">
        <v>24</v>
      </c>
      <c r="E2992" s="1" t="s">
        <v>6732</v>
      </c>
      <c r="F2992" s="2">
        <v>45535</v>
      </c>
      <c r="G2992" s="2">
        <v>45505</v>
      </c>
      <c r="H2992" s="1" t="s">
        <v>7304</v>
      </c>
      <c r="I2992" s="1" t="s">
        <v>7305</v>
      </c>
      <c r="J2992" s="1" t="s">
        <v>6761</v>
      </c>
      <c r="K2992" s="1" t="s">
        <v>6762</v>
      </c>
      <c r="L2992" s="1" t="s">
        <v>6763</v>
      </c>
      <c r="M2992" s="1"/>
      <c r="N2992" s="1"/>
      <c r="O2992" s="1"/>
      <c r="P2992" s="40">
        <v>117.31279618799999</v>
      </c>
      <c r="Q2992" s="37" t="str">
        <f>IF(C2992="ForthPoint","ForthPoint",IF(D2992="Intercompany",_xlfn.XLOOKUP(E2992,'Dept Lookup'!B:B,'Dept Lookup'!A:A),Modified!D2992))</f>
        <v>CX</v>
      </c>
      <c r="R2992" t="str">
        <f t="shared" si="234"/>
        <v>Henkel AG &amp; Co. KGaA</v>
      </c>
      <c r="S2992" s="1" t="s">
        <v>707</v>
      </c>
      <c r="T2992">
        <f t="shared" si="235"/>
        <v>0</v>
      </c>
      <c r="U2992" s="25" t="str">
        <f>IF(K2992&gt;0,K2992,_xlfn.XLOOKUP(M2992,'Client Lookup'!L:L,'Client Lookup'!N:N))</f>
        <v>16465</v>
      </c>
      <c r="V2992" t="str">
        <f>_xlfn.XLOOKUP(_xlfn.NUMBERVALUE(U2992),'Project Lookup'!X:X,'Project Lookup'!B:B)</f>
        <v>Henkel SmartWash Customer Engagement Consultancy</v>
      </c>
      <c r="X2992" t="str">
        <f t="shared" si="236"/>
        <v>379 Henkel AG &amp; Co. KGaA : 629 Henkel SmartWash Customer Engagement Consultancy</v>
      </c>
      <c r="Y2992" t="str">
        <f t="shared" si="237"/>
        <v>379 Henkel AG &amp; Co. KGaA</v>
      </c>
      <c r="Z2992" t="str">
        <f t="shared" si="238"/>
        <v>379 Henkel AG &amp; Co. KGaA</v>
      </c>
      <c r="AA2992" t="str">
        <f>_xlfn.XLOOKUP(Z2992,'Client Lookup'!A:A,'Client Lookup'!C:C)</f>
        <v>Henkel AG &amp; Co. KGaA</v>
      </c>
      <c r="AC2992" t="e">
        <f>_xlfn.XLOOKUP(K2992,'Results vs Forecast'!K:K,'Results vs Forecast'!K:K)</f>
        <v>#N/A</v>
      </c>
    </row>
    <row r="2993" spans="1:29" hidden="1">
      <c r="A2993" s="39"/>
      <c r="B2993" s="1" t="s">
        <v>700</v>
      </c>
      <c r="C2993" s="1" t="s">
        <v>6897</v>
      </c>
      <c r="D2993" s="1" t="s">
        <v>24</v>
      </c>
      <c r="E2993" s="1" t="s">
        <v>6732</v>
      </c>
      <c r="F2993" s="2">
        <v>45535</v>
      </c>
      <c r="G2993" s="2">
        <v>45505</v>
      </c>
      <c r="H2993" s="1" t="s">
        <v>7306</v>
      </c>
      <c r="I2993" s="1" t="s">
        <v>7307</v>
      </c>
      <c r="J2993" s="1" t="s">
        <v>6900</v>
      </c>
      <c r="K2993" s="1" t="s">
        <v>6901</v>
      </c>
      <c r="L2993" s="1" t="s">
        <v>6902</v>
      </c>
      <c r="M2993" s="1"/>
      <c r="N2993" s="1"/>
      <c r="O2993" s="1"/>
      <c r="P2993" s="40">
        <v>57.061211515983977</v>
      </c>
      <c r="Q2993" s="37" t="str">
        <f>IF(C2993="ForthPoint","ForthPoint",IF(D2993="Intercompany",_xlfn.XLOOKUP(E2993,'Dept Lookup'!B:B,'Dept Lookup'!A:A),Modified!D2993))</f>
        <v>CX</v>
      </c>
      <c r="R2993" t="str">
        <f t="shared" si="234"/>
        <v>Bonnier News AB</v>
      </c>
      <c r="S2993" s="1" t="s">
        <v>707</v>
      </c>
      <c r="T2993">
        <f t="shared" si="235"/>
        <v>0</v>
      </c>
      <c r="U2993" s="25" t="str">
        <f>IF(K2993&gt;0,K2993,_xlfn.XLOOKUP(M2993,'Client Lookup'!L:L,'Client Lookup'!N:N))</f>
        <v>9643</v>
      </c>
      <c r="V2993" t="str">
        <f>_xlfn.XLOOKUP(_xlfn.NUMBERVALUE(U2993),'Project Lookup'!X:X,'Project Lookup'!B:B)</f>
        <v>Ongoing Support</v>
      </c>
      <c r="X2993" t="str">
        <f t="shared" si="236"/>
        <v>286 Bonnier News AB : 405 Ongoing Support</v>
      </c>
      <c r="Y2993" t="str">
        <f t="shared" si="237"/>
        <v>286 Bonnier News AB</v>
      </c>
      <c r="Z2993" t="str">
        <f t="shared" si="238"/>
        <v>286 Bonnier News AB</v>
      </c>
      <c r="AA2993" t="str">
        <f>_xlfn.XLOOKUP(Z2993,'Client Lookup'!A:A,'Client Lookup'!C:C)</f>
        <v>Bonnier News AB</v>
      </c>
      <c r="AC2993" t="e">
        <f>_xlfn.XLOOKUP(K2993,'Results vs Forecast'!K:K,'Results vs Forecast'!K:K)</f>
        <v>#N/A</v>
      </c>
    </row>
    <row r="2994" spans="1:29" hidden="1">
      <c r="A2994" s="39"/>
      <c r="B2994" s="1" t="s">
        <v>700</v>
      </c>
      <c r="C2994" s="1" t="s">
        <v>1395</v>
      </c>
      <c r="D2994" s="1" t="s">
        <v>24</v>
      </c>
      <c r="E2994" s="1" t="s">
        <v>6732</v>
      </c>
      <c r="F2994" s="2">
        <v>45535</v>
      </c>
      <c r="G2994" s="2">
        <v>45505</v>
      </c>
      <c r="H2994" s="1" t="s">
        <v>7308</v>
      </c>
      <c r="I2994" s="1" t="s">
        <v>7309</v>
      </c>
      <c r="J2994" s="1" t="s">
        <v>6816</v>
      </c>
      <c r="K2994" s="1" t="s">
        <v>6817</v>
      </c>
      <c r="L2994" s="1"/>
      <c r="M2994" s="1"/>
      <c r="N2994" s="1"/>
      <c r="O2994" s="1"/>
      <c r="P2994" s="40">
        <v>93.235976399999998</v>
      </c>
      <c r="Q2994" s="37" t="str">
        <f>IF(C2994="ForthPoint","ForthPoint",IF(D2994="Intercompany",_xlfn.XLOOKUP(E2994,'Dept Lookup'!B:B,'Dept Lookup'!A:A),Modified!D2994))</f>
        <v>CX</v>
      </c>
      <c r="R2994" t="str">
        <f t="shared" si="234"/>
        <v>SSE AIRTRICITY LTD</v>
      </c>
      <c r="S2994" s="1" t="s">
        <v>707</v>
      </c>
      <c r="T2994">
        <f t="shared" si="235"/>
        <v>0</v>
      </c>
      <c r="U2994" s="25" t="str">
        <f>IF(K2994&gt;0,K2994,_xlfn.XLOOKUP(M2994,'Client Lookup'!L:L,'Client Lookup'!N:N))</f>
        <v>37037</v>
      </c>
      <c r="V2994" t="str">
        <f>_xlfn.XLOOKUP(_xlfn.NUMBERVALUE(U2994),'Project Lookup'!X:X,'Project Lookup'!B:B)</f>
        <v>Template Design Phase 2</v>
      </c>
      <c r="X2994" t="str">
        <f t="shared" si="236"/>
        <v>310 SSE AIRTRICITY LTD : 1386 Template Design Phase 2</v>
      </c>
      <c r="Y2994" t="str">
        <f t="shared" si="237"/>
        <v>310 SSE AIRTRICITY LTD</v>
      </c>
      <c r="Z2994" t="str">
        <f t="shared" si="238"/>
        <v>310 SSE AIRTRICITY LTD</v>
      </c>
      <c r="AA2994" t="str">
        <f>_xlfn.XLOOKUP(Z2994,'Client Lookup'!A:A,'Client Lookup'!C:C)</f>
        <v>SSE AIRTRICITY LTD</v>
      </c>
      <c r="AC2994" t="e">
        <f>_xlfn.XLOOKUP(K2994,'Results vs Forecast'!K:K,'Results vs Forecast'!K:K)</f>
        <v>#N/A</v>
      </c>
    </row>
    <row r="2995" spans="1:29" hidden="1">
      <c r="A2995" s="39"/>
      <c r="B2995" s="1" t="s">
        <v>700</v>
      </c>
      <c r="C2995" s="1" t="s">
        <v>1383</v>
      </c>
      <c r="D2995" s="1" t="s">
        <v>24</v>
      </c>
      <c r="E2995" s="1" t="s">
        <v>6732</v>
      </c>
      <c r="F2995" s="2">
        <v>45535</v>
      </c>
      <c r="G2995" s="2">
        <v>45505</v>
      </c>
      <c r="H2995" s="1" t="s">
        <v>7310</v>
      </c>
      <c r="I2995" s="1" t="s">
        <v>7311</v>
      </c>
      <c r="J2995" s="1" t="s">
        <v>6735</v>
      </c>
      <c r="K2995" s="1" t="s">
        <v>6736</v>
      </c>
      <c r="L2995" s="1" t="s">
        <v>6737</v>
      </c>
      <c r="M2995" s="1"/>
      <c r="N2995" s="1"/>
      <c r="O2995" s="1"/>
      <c r="P2995" s="40">
        <v>125.51889311509223</v>
      </c>
      <c r="Q2995" s="37" t="str">
        <f>IF(C2995="ForthPoint","ForthPoint",IF(D2995="Intercompany",_xlfn.XLOOKUP(E2995,'Dept Lookup'!B:B,'Dept Lookup'!A:A),Modified!D2995))</f>
        <v>CX</v>
      </c>
      <c r="R2995" t="str">
        <f t="shared" si="234"/>
        <v>Just Retirement Services Ltd</v>
      </c>
      <c r="S2995" s="1" t="s">
        <v>707</v>
      </c>
      <c r="T2995">
        <f t="shared" si="235"/>
        <v>0</v>
      </c>
      <c r="U2995" s="25" t="str">
        <f>IF(K2995&gt;0,K2995,_xlfn.XLOOKUP(M2995,'Client Lookup'!L:L,'Client Lookup'!N:N))</f>
        <v>24052</v>
      </c>
      <c r="V2995" t="str">
        <f>_xlfn.XLOOKUP(_xlfn.NUMBERVALUE(U2995),'Project Lookup'!X:X,'Project Lookup'!B:B)</f>
        <v>Technical Support Services 24</v>
      </c>
      <c r="X2995" t="str">
        <f t="shared" si="236"/>
        <v>333 Just Retirement Services Ltd : 920 Technical Support Services 24</v>
      </c>
      <c r="Y2995" t="str">
        <f t="shared" si="237"/>
        <v>333 Just Retirement Services Ltd</v>
      </c>
      <c r="Z2995" t="str">
        <f t="shared" si="238"/>
        <v>333 Just Retirement Services Ltd</v>
      </c>
      <c r="AA2995" t="str">
        <f>_xlfn.XLOOKUP(Z2995,'Client Lookup'!A:A,'Client Lookup'!C:C)</f>
        <v>Just Retirement Services Ltd</v>
      </c>
      <c r="AC2995" t="e">
        <f>_xlfn.XLOOKUP(K2995,'Results vs Forecast'!K:K,'Results vs Forecast'!K:K)</f>
        <v>#N/A</v>
      </c>
    </row>
    <row r="2996" spans="1:29" hidden="1">
      <c r="A2996" s="39"/>
      <c r="B2996" s="1" t="s">
        <v>700</v>
      </c>
      <c r="C2996" s="1" t="s">
        <v>1383</v>
      </c>
      <c r="D2996" s="1" t="s">
        <v>24</v>
      </c>
      <c r="E2996" s="1" t="s">
        <v>6732</v>
      </c>
      <c r="F2996" s="2">
        <v>45535</v>
      </c>
      <c r="G2996" s="2">
        <v>45505</v>
      </c>
      <c r="H2996" s="1" t="s">
        <v>7312</v>
      </c>
      <c r="I2996" s="1" t="s">
        <v>7313</v>
      </c>
      <c r="J2996" s="1" t="s">
        <v>6768</v>
      </c>
      <c r="K2996" s="1" t="s">
        <v>6769</v>
      </c>
      <c r="L2996" s="1" t="s">
        <v>6770</v>
      </c>
      <c r="M2996" s="1"/>
      <c r="N2996" s="1"/>
      <c r="O2996" s="1"/>
      <c r="P2996" s="40">
        <v>54.346112998358798</v>
      </c>
      <c r="Q2996" s="37" t="str">
        <f>IF(C2996="ForthPoint","ForthPoint",IF(D2996="Intercompany",_xlfn.XLOOKUP(E2996,'Dept Lookup'!B:B,'Dept Lookup'!A:A),Modified!D2996))</f>
        <v>CX</v>
      </c>
      <c r="R2996" t="str">
        <f t="shared" si="234"/>
        <v>American Chemical Society</v>
      </c>
      <c r="S2996" s="1" t="s">
        <v>707</v>
      </c>
      <c r="T2996">
        <f t="shared" si="235"/>
        <v>0</v>
      </c>
      <c r="U2996" s="25" t="str">
        <f>IF(K2996&gt;0,K2996,_xlfn.XLOOKUP(M2996,'Client Lookup'!L:L,'Client Lookup'!N:N))</f>
        <v>34862</v>
      </c>
      <c r="V2996" t="str">
        <f>_xlfn.XLOOKUP(_xlfn.NUMBERVALUE(U2996),'Project Lookup'!X:X,'Project Lookup'!B:B)</f>
        <v>Eloqua Enablement Support H2 2024</v>
      </c>
      <c r="X2996" t="str">
        <f t="shared" si="236"/>
        <v>330 American Chemical Society : 1338 Eloqua Enablement Support H2 2024</v>
      </c>
      <c r="Y2996" t="str">
        <f t="shared" si="237"/>
        <v>330 American Chemical Society</v>
      </c>
      <c r="Z2996" t="str">
        <f t="shared" si="238"/>
        <v>330 American Chemical Society</v>
      </c>
      <c r="AA2996" t="str">
        <f>_xlfn.XLOOKUP(Z2996,'Client Lookup'!A:A,'Client Lookup'!C:C)</f>
        <v>American Chemical Society</v>
      </c>
      <c r="AC2996" t="e">
        <f>_xlfn.XLOOKUP(K2996,'Results vs Forecast'!K:K,'Results vs Forecast'!K:K)</f>
        <v>#N/A</v>
      </c>
    </row>
    <row r="2997" spans="1:29" hidden="1">
      <c r="A2997" s="39"/>
      <c r="B2997" s="1" t="s">
        <v>700</v>
      </c>
      <c r="C2997" s="1" t="s">
        <v>1383</v>
      </c>
      <c r="D2997" s="1" t="s">
        <v>24</v>
      </c>
      <c r="E2997" s="1" t="s">
        <v>6732</v>
      </c>
      <c r="F2997" s="2">
        <v>45535</v>
      </c>
      <c r="G2997" s="2">
        <v>45505</v>
      </c>
      <c r="H2997" s="1" t="s">
        <v>7314</v>
      </c>
      <c r="I2997" s="1" t="s">
        <v>7315</v>
      </c>
      <c r="J2997" s="1" t="s">
        <v>6768</v>
      </c>
      <c r="K2997" s="1" t="s">
        <v>6769</v>
      </c>
      <c r="L2997" s="1" t="s">
        <v>6770</v>
      </c>
      <c r="M2997" s="1"/>
      <c r="N2997" s="1"/>
      <c r="O2997" s="1"/>
      <c r="P2997" s="40">
        <v>570.62769971826526</v>
      </c>
      <c r="Q2997" s="37" t="str">
        <f>IF(C2997="ForthPoint","ForthPoint",IF(D2997="Intercompany",_xlfn.XLOOKUP(E2997,'Dept Lookup'!B:B,'Dept Lookup'!A:A),Modified!D2997))</f>
        <v>CX</v>
      </c>
      <c r="R2997" t="str">
        <f t="shared" si="234"/>
        <v>American Chemical Society</v>
      </c>
      <c r="S2997" s="1" t="s">
        <v>707</v>
      </c>
      <c r="T2997">
        <f t="shared" si="235"/>
        <v>0</v>
      </c>
      <c r="U2997" s="25" t="str">
        <f>IF(K2997&gt;0,K2997,_xlfn.XLOOKUP(M2997,'Client Lookup'!L:L,'Client Lookup'!N:N))</f>
        <v>34862</v>
      </c>
      <c r="V2997" t="str">
        <f>_xlfn.XLOOKUP(_xlfn.NUMBERVALUE(U2997),'Project Lookup'!X:X,'Project Lookup'!B:B)</f>
        <v>Eloqua Enablement Support H2 2024</v>
      </c>
      <c r="X2997" t="str">
        <f t="shared" si="236"/>
        <v>330 American Chemical Society : 1338 Eloqua Enablement Support H2 2024</v>
      </c>
      <c r="Y2997" t="str">
        <f t="shared" si="237"/>
        <v>330 American Chemical Society</v>
      </c>
      <c r="Z2997" t="str">
        <f t="shared" si="238"/>
        <v>330 American Chemical Society</v>
      </c>
      <c r="AA2997" t="str">
        <f>_xlfn.XLOOKUP(Z2997,'Client Lookup'!A:A,'Client Lookup'!C:C)</f>
        <v>American Chemical Society</v>
      </c>
      <c r="AC2997" t="e">
        <f>_xlfn.XLOOKUP(K2997,'Results vs Forecast'!K:K,'Results vs Forecast'!K:K)</f>
        <v>#N/A</v>
      </c>
    </row>
    <row r="2998" spans="1:29" hidden="1">
      <c r="A2998" s="39"/>
      <c r="B2998" s="1" t="s">
        <v>700</v>
      </c>
      <c r="C2998" s="1" t="s">
        <v>1383</v>
      </c>
      <c r="D2998" s="1" t="s">
        <v>24</v>
      </c>
      <c r="E2998" s="1" t="s">
        <v>6732</v>
      </c>
      <c r="F2998" s="2">
        <v>45535</v>
      </c>
      <c r="G2998" s="2">
        <v>45505</v>
      </c>
      <c r="H2998" s="1" t="s">
        <v>7316</v>
      </c>
      <c r="I2998" s="1" t="s">
        <v>7317</v>
      </c>
      <c r="J2998" s="1" t="s">
        <v>6768</v>
      </c>
      <c r="K2998" s="1" t="s">
        <v>6769</v>
      </c>
      <c r="L2998" s="1" t="s">
        <v>6770</v>
      </c>
      <c r="M2998" s="1"/>
      <c r="N2998" s="1"/>
      <c r="O2998" s="1"/>
      <c r="P2998" s="40">
        <v>177.85410911780872</v>
      </c>
      <c r="Q2998" s="37" t="str">
        <f>IF(C2998="ForthPoint","ForthPoint",IF(D2998="Intercompany",_xlfn.XLOOKUP(E2998,'Dept Lookup'!B:B,'Dept Lookup'!A:A),Modified!D2998))</f>
        <v>CX</v>
      </c>
      <c r="R2998" t="str">
        <f t="shared" si="234"/>
        <v>American Chemical Society</v>
      </c>
      <c r="S2998" s="1" t="s">
        <v>707</v>
      </c>
      <c r="T2998">
        <f t="shared" si="235"/>
        <v>0</v>
      </c>
      <c r="U2998" s="25" t="str">
        <f>IF(K2998&gt;0,K2998,_xlfn.XLOOKUP(M2998,'Client Lookup'!L:L,'Client Lookup'!N:N))</f>
        <v>34862</v>
      </c>
      <c r="V2998" t="str">
        <f>_xlfn.XLOOKUP(_xlfn.NUMBERVALUE(U2998),'Project Lookup'!X:X,'Project Lookup'!B:B)</f>
        <v>Eloqua Enablement Support H2 2024</v>
      </c>
      <c r="X2998" t="str">
        <f t="shared" si="236"/>
        <v>330 American Chemical Society : 1338 Eloqua Enablement Support H2 2024</v>
      </c>
      <c r="Y2998" t="str">
        <f t="shared" si="237"/>
        <v>330 American Chemical Society</v>
      </c>
      <c r="Z2998" t="str">
        <f t="shared" si="238"/>
        <v>330 American Chemical Society</v>
      </c>
      <c r="AA2998" t="str">
        <f>_xlfn.XLOOKUP(Z2998,'Client Lookup'!A:A,'Client Lookup'!C:C)</f>
        <v>American Chemical Society</v>
      </c>
      <c r="AC2998" t="e">
        <f>_xlfn.XLOOKUP(K2998,'Results vs Forecast'!K:K,'Results vs Forecast'!K:K)</f>
        <v>#N/A</v>
      </c>
    </row>
    <row r="2999" spans="1:29" hidden="1">
      <c r="A2999" s="39"/>
      <c r="B2999" s="1" t="s">
        <v>700</v>
      </c>
      <c r="C2999" s="1" t="s">
        <v>1383</v>
      </c>
      <c r="D2999" s="1" t="s">
        <v>24</v>
      </c>
      <c r="E2999" s="1" t="s">
        <v>6732</v>
      </c>
      <c r="F2999" s="2">
        <v>45535</v>
      </c>
      <c r="G2999" s="2">
        <v>45505</v>
      </c>
      <c r="H2999" s="1" t="s">
        <v>7318</v>
      </c>
      <c r="I2999" s="1" t="s">
        <v>7319</v>
      </c>
      <c r="J2999" s="1" t="s">
        <v>6960</v>
      </c>
      <c r="K2999" s="1" t="s">
        <v>6961</v>
      </c>
      <c r="L2999" s="1" t="s">
        <v>6962</v>
      </c>
      <c r="M2999" s="1"/>
      <c r="N2999" s="1"/>
      <c r="O2999" s="1"/>
      <c r="P2999" s="40">
        <v>108.6922259967176</v>
      </c>
      <c r="Q2999" s="37" t="str">
        <f>IF(C2999="ForthPoint","ForthPoint",IF(D2999="Intercompany",_xlfn.XLOOKUP(E2999,'Dept Lookup'!B:B,'Dept Lookup'!A:A),Modified!D2999))</f>
        <v>CX</v>
      </c>
      <c r="R2999" t="str">
        <f t="shared" si="234"/>
        <v>Nana Wall Systems, Inc</v>
      </c>
      <c r="S2999" s="1" t="s">
        <v>707</v>
      </c>
      <c r="T2999">
        <f t="shared" si="235"/>
        <v>0</v>
      </c>
      <c r="U2999" s="25" t="str">
        <f>IF(K2999&gt;0,K2999,_xlfn.XLOOKUP(M2999,'Client Lookup'!L:L,'Client Lookup'!N:N))</f>
        <v>9647</v>
      </c>
      <c r="V2999" t="str">
        <f>_xlfn.XLOOKUP(_xlfn.NUMBERVALUE(U2999),'Project Lookup'!X:X,'Project Lookup'!B:B)</f>
        <v>Eloqua Enablement</v>
      </c>
      <c r="X2999" t="str">
        <f t="shared" si="236"/>
        <v>334 Nana Wall Systems, Inc : 409 Eloqua Enablement</v>
      </c>
      <c r="Y2999" t="str">
        <f t="shared" si="237"/>
        <v>334 Nana Wall Systems, Inc</v>
      </c>
      <c r="Z2999" t="str">
        <f t="shared" si="238"/>
        <v>334 Nana Wall Systems, Inc</v>
      </c>
      <c r="AA2999" t="str">
        <f>_xlfn.XLOOKUP(Z2999,'Client Lookup'!A:A,'Client Lookup'!C:C)</f>
        <v>Nana Wall Systems, Inc</v>
      </c>
      <c r="AC2999" t="e">
        <f>_xlfn.XLOOKUP(K2999,'Results vs Forecast'!K:K,'Results vs Forecast'!K:K)</f>
        <v>#N/A</v>
      </c>
    </row>
    <row r="3000" spans="1:29" hidden="1">
      <c r="A3000" s="39"/>
      <c r="B3000" s="1" t="s">
        <v>700</v>
      </c>
      <c r="C3000" s="1" t="s">
        <v>1383</v>
      </c>
      <c r="D3000" s="1" t="s">
        <v>24</v>
      </c>
      <c r="E3000" s="1" t="s">
        <v>6732</v>
      </c>
      <c r="F3000" s="2">
        <v>45535</v>
      </c>
      <c r="G3000" s="2">
        <v>45505</v>
      </c>
      <c r="H3000" s="1" t="s">
        <v>7320</v>
      </c>
      <c r="I3000" s="1" t="s">
        <v>7321</v>
      </c>
      <c r="J3000" s="1" t="s">
        <v>6754</v>
      </c>
      <c r="K3000" s="1" t="s">
        <v>6755</v>
      </c>
      <c r="L3000" s="1" t="s">
        <v>6756</v>
      </c>
      <c r="M3000" s="1"/>
      <c r="N3000" s="1"/>
      <c r="O3000" s="1"/>
      <c r="P3000" s="40">
        <v>544.8882181740438</v>
      </c>
      <c r="Q3000" s="37" t="str">
        <f>IF(C3000="ForthPoint","ForthPoint",IF(D3000="Intercompany",_xlfn.XLOOKUP(E3000,'Dept Lookup'!B:B,'Dept Lookup'!A:A),Modified!D3000))</f>
        <v>CX</v>
      </c>
      <c r="R3000" t="str">
        <f t="shared" si="234"/>
        <v>Belmond Management Limited</v>
      </c>
      <c r="S3000" s="1" t="s">
        <v>707</v>
      </c>
      <c r="T3000">
        <f t="shared" si="235"/>
        <v>0</v>
      </c>
      <c r="U3000" s="25" t="str">
        <f>IF(K3000&gt;0,K3000,_xlfn.XLOOKUP(M3000,'Client Lookup'!L:L,'Client Lookup'!N:N))</f>
        <v>25431</v>
      </c>
      <c r="V3000" t="str">
        <f>_xlfn.XLOOKUP(_xlfn.NUMBERVALUE(U3000),'Project Lookup'!X:X,'Project Lookup'!B:B)</f>
        <v>Responsys Support 2024</v>
      </c>
      <c r="X3000" t="str">
        <f t="shared" si="236"/>
        <v>329 Belmond Management Limited : 1003 Responsys Support 2024</v>
      </c>
      <c r="Y3000" t="str">
        <f t="shared" si="237"/>
        <v>329 Belmond Management Limited</v>
      </c>
      <c r="Z3000" t="str">
        <f t="shared" si="238"/>
        <v>329 Belmond Management Limited</v>
      </c>
      <c r="AA3000" t="str">
        <f>_xlfn.XLOOKUP(Z3000,'Client Lookup'!A:A,'Client Lookup'!C:C)</f>
        <v>Belmond Management Limited</v>
      </c>
      <c r="AC3000" t="e">
        <f>_xlfn.XLOOKUP(K3000,'Results vs Forecast'!K:K,'Results vs Forecast'!K:K)</f>
        <v>#N/A</v>
      </c>
    </row>
    <row r="3001" spans="1:29" hidden="1">
      <c r="A3001" s="39"/>
      <c r="B3001" s="1" t="s">
        <v>700</v>
      </c>
      <c r="C3001" s="1" t="s">
        <v>1383</v>
      </c>
      <c r="D3001" s="1" t="s">
        <v>24</v>
      </c>
      <c r="E3001" s="1" t="s">
        <v>6732</v>
      </c>
      <c r="F3001" s="2">
        <v>45535</v>
      </c>
      <c r="G3001" s="2">
        <v>45505</v>
      </c>
      <c r="H3001" s="1" t="s">
        <v>7322</v>
      </c>
      <c r="I3001" s="1" t="s">
        <v>7323</v>
      </c>
      <c r="J3001" s="1" t="s">
        <v>1430</v>
      </c>
      <c r="K3001" s="1" t="s">
        <v>6782</v>
      </c>
      <c r="L3001" s="1"/>
      <c r="M3001" s="1"/>
      <c r="N3001" s="1"/>
      <c r="O3001" s="1"/>
      <c r="P3001" s="40">
        <v>86.948591385772417</v>
      </c>
      <c r="Q3001" s="37" t="str">
        <f>IF(C3001="ForthPoint","ForthPoint",IF(D3001="Intercompany",_xlfn.XLOOKUP(E3001,'Dept Lookup'!B:B,'Dept Lookup'!A:A),Modified!D3001))</f>
        <v>CX</v>
      </c>
      <c r="R3001" t="str">
        <f t="shared" si="234"/>
        <v>Amperity</v>
      </c>
      <c r="S3001" s="1" t="s">
        <v>707</v>
      </c>
      <c r="T3001">
        <f t="shared" si="235"/>
        <v>0</v>
      </c>
      <c r="U3001" s="25" t="str">
        <f>IF(K3001&gt;0,K3001,_xlfn.XLOOKUP(M3001,'Client Lookup'!L:L,'Client Lookup'!N:N))</f>
        <v>27419</v>
      </c>
      <c r="V3001" t="str">
        <f>_xlfn.XLOOKUP(_xlfn.NUMBERVALUE(U3001),'Project Lookup'!X:X,'Project Lookup'!B:B)</f>
        <v>Amperity Premium Services Pod_R1</v>
      </c>
      <c r="X3001" t="str">
        <f t="shared" si="236"/>
        <v>386 ICC in Engagement Factory UK Represents Represents Blend360 : 1126 Amperity Premium Services Pod_R1</v>
      </c>
      <c r="Y3001" t="str">
        <f t="shared" si="237"/>
        <v>386 ICC in Engagement Factory UK Represents Represents Blend360</v>
      </c>
      <c r="Z3001" t="str">
        <f t="shared" si="238"/>
        <v>386 ICC in Engagement Factory UK Represents Represents Blend360</v>
      </c>
      <c r="AA3001" t="str">
        <f>_xlfn.XLOOKUP(Z3001,'Client Lookup'!A:A,'Client Lookup'!C:C)</f>
        <v>Amperity</v>
      </c>
      <c r="AC3001" t="e">
        <f>_xlfn.XLOOKUP(K3001,'Results vs Forecast'!K:K,'Results vs Forecast'!K:K)</f>
        <v>#N/A</v>
      </c>
    </row>
    <row r="3002" spans="1:29" hidden="1">
      <c r="A3002" s="39"/>
      <c r="B3002" s="1" t="s">
        <v>700</v>
      </c>
      <c r="C3002" s="1" t="s">
        <v>6897</v>
      </c>
      <c r="D3002" s="1" t="s">
        <v>24</v>
      </c>
      <c r="E3002" s="1" t="s">
        <v>6732</v>
      </c>
      <c r="F3002" s="2">
        <v>45535</v>
      </c>
      <c r="G3002" s="2">
        <v>45505</v>
      </c>
      <c r="H3002" s="1" t="s">
        <v>7324</v>
      </c>
      <c r="I3002" s="1" t="s">
        <v>7325</v>
      </c>
      <c r="J3002" s="1" t="s">
        <v>6977</v>
      </c>
      <c r="K3002" s="1" t="s">
        <v>6978</v>
      </c>
      <c r="L3002" s="1" t="s">
        <v>6979</v>
      </c>
      <c r="M3002" s="1"/>
      <c r="N3002" s="1"/>
      <c r="O3002" s="1"/>
      <c r="P3002" s="40">
        <v>568.31522082286722</v>
      </c>
      <c r="Q3002" s="37" t="str">
        <f>IF(C3002="ForthPoint","ForthPoint",IF(D3002="Intercompany",_xlfn.XLOOKUP(E3002,'Dept Lookup'!B:B,'Dept Lookup'!A:A),Modified!D3002))</f>
        <v>CX</v>
      </c>
      <c r="R3002" t="str">
        <f t="shared" si="234"/>
        <v>LOfavörFagforb</v>
      </c>
      <c r="S3002" s="1" t="s">
        <v>707</v>
      </c>
      <c r="T3002">
        <f t="shared" si="235"/>
        <v>0</v>
      </c>
      <c r="U3002" s="25" t="str">
        <f>IF(K3002&gt;0,K3002,_xlfn.XLOOKUP(M3002,'Client Lookup'!L:L,'Client Lookup'!N:N))</f>
        <v>34861</v>
      </c>
      <c r="V3002" t="str">
        <f>_xlfn.XLOOKUP(_xlfn.NUMBERVALUE(U3002),'Project Lookup'!X:X,'Project Lookup'!B:B)</f>
        <v>SMS Connectors Setup July 24</v>
      </c>
      <c r="X3002" t="str">
        <f t="shared" si="236"/>
        <v>287 LOfavörFagforb : 1337 SMS Connectors Setup</v>
      </c>
      <c r="Y3002" t="str">
        <f t="shared" si="237"/>
        <v>287 LOfavörFagforb</v>
      </c>
      <c r="Z3002" t="str">
        <f t="shared" si="238"/>
        <v>287 LOfavörFagforb</v>
      </c>
      <c r="AA3002" t="str">
        <f>_xlfn.XLOOKUP(Z3002,'Client Lookup'!A:A,'Client Lookup'!C:C)</f>
        <v>LOfavörFagforb</v>
      </c>
      <c r="AC3002" t="e">
        <f>_xlfn.XLOOKUP(K3002,'Results vs Forecast'!K:K,'Results vs Forecast'!K:K)</f>
        <v>#N/A</v>
      </c>
    </row>
    <row r="3003" spans="1:29" hidden="1">
      <c r="A3003" s="39"/>
      <c r="B3003" s="1" t="s">
        <v>700</v>
      </c>
      <c r="C3003" s="1" t="s">
        <v>1383</v>
      </c>
      <c r="D3003" s="1" t="s">
        <v>24</v>
      </c>
      <c r="E3003" s="1" t="s">
        <v>6732</v>
      </c>
      <c r="F3003" s="2">
        <v>45535</v>
      </c>
      <c r="G3003" s="2">
        <v>45505</v>
      </c>
      <c r="H3003" s="1" t="s">
        <v>7326</v>
      </c>
      <c r="I3003" s="1" t="s">
        <v>7327</v>
      </c>
      <c r="J3003" s="1" t="s">
        <v>6768</v>
      </c>
      <c r="K3003" s="1" t="s">
        <v>6769</v>
      </c>
      <c r="L3003" s="1" t="s">
        <v>6770</v>
      </c>
      <c r="M3003" s="1"/>
      <c r="N3003" s="1"/>
      <c r="O3003" s="1"/>
      <c r="P3003" s="40">
        <v>108.6922259967176</v>
      </c>
      <c r="Q3003" s="37" t="str">
        <f>IF(C3003="ForthPoint","ForthPoint",IF(D3003="Intercompany",_xlfn.XLOOKUP(E3003,'Dept Lookup'!B:B,'Dept Lookup'!A:A),Modified!D3003))</f>
        <v>CX</v>
      </c>
      <c r="R3003" t="str">
        <f t="shared" si="234"/>
        <v>American Chemical Society</v>
      </c>
      <c r="S3003" s="1" t="s">
        <v>707</v>
      </c>
      <c r="T3003">
        <f t="shared" si="235"/>
        <v>0</v>
      </c>
      <c r="U3003" s="25" t="str">
        <f>IF(K3003&gt;0,K3003,_xlfn.XLOOKUP(M3003,'Client Lookup'!L:L,'Client Lookup'!N:N))</f>
        <v>34862</v>
      </c>
      <c r="V3003" t="str">
        <f>_xlfn.XLOOKUP(_xlfn.NUMBERVALUE(U3003),'Project Lookup'!X:X,'Project Lookup'!B:B)</f>
        <v>Eloqua Enablement Support H2 2024</v>
      </c>
      <c r="X3003" t="str">
        <f t="shared" si="236"/>
        <v>330 American Chemical Society : 1338 Eloqua Enablement Support H2 2024</v>
      </c>
      <c r="Y3003" t="str">
        <f t="shared" si="237"/>
        <v>330 American Chemical Society</v>
      </c>
      <c r="Z3003" t="str">
        <f t="shared" si="238"/>
        <v>330 American Chemical Society</v>
      </c>
      <c r="AA3003" t="str">
        <f>_xlfn.XLOOKUP(Z3003,'Client Lookup'!A:A,'Client Lookup'!C:C)</f>
        <v>American Chemical Society</v>
      </c>
      <c r="AC3003" t="e">
        <f>_xlfn.XLOOKUP(K3003,'Results vs Forecast'!K:K,'Results vs Forecast'!K:K)</f>
        <v>#N/A</v>
      </c>
    </row>
    <row r="3004" spans="1:29" hidden="1">
      <c r="A3004" s="39"/>
      <c r="B3004" s="1" t="s">
        <v>700</v>
      </c>
      <c r="C3004" s="1" t="s">
        <v>1383</v>
      </c>
      <c r="D3004" s="1" t="s">
        <v>24</v>
      </c>
      <c r="E3004" s="1" t="s">
        <v>6732</v>
      </c>
      <c r="F3004" s="2">
        <v>45535</v>
      </c>
      <c r="G3004" s="2">
        <v>45505</v>
      </c>
      <c r="H3004" s="1" t="s">
        <v>7328</v>
      </c>
      <c r="I3004" s="1" t="s">
        <v>7329</v>
      </c>
      <c r="J3004" s="1" t="s">
        <v>6960</v>
      </c>
      <c r="K3004" s="1" t="s">
        <v>6961</v>
      </c>
      <c r="L3004" s="1" t="s">
        <v>6962</v>
      </c>
      <c r="M3004" s="1"/>
      <c r="N3004" s="1"/>
      <c r="O3004" s="1"/>
      <c r="P3004" s="40">
        <v>74.104797671669957</v>
      </c>
      <c r="Q3004" s="37" t="str">
        <f>IF(C3004="ForthPoint","ForthPoint",IF(D3004="Intercompany",_xlfn.XLOOKUP(E3004,'Dept Lookup'!B:B,'Dept Lookup'!A:A),Modified!D3004))</f>
        <v>CX</v>
      </c>
      <c r="R3004" t="str">
        <f t="shared" si="234"/>
        <v>Nana Wall Systems, Inc</v>
      </c>
      <c r="S3004" s="1" t="s">
        <v>707</v>
      </c>
      <c r="T3004">
        <f t="shared" si="235"/>
        <v>0</v>
      </c>
      <c r="U3004" s="25" t="str">
        <f>IF(K3004&gt;0,K3004,_xlfn.XLOOKUP(M3004,'Client Lookup'!L:L,'Client Lookup'!N:N))</f>
        <v>9647</v>
      </c>
      <c r="V3004" t="str">
        <f>_xlfn.XLOOKUP(_xlfn.NUMBERVALUE(U3004),'Project Lookup'!X:X,'Project Lookup'!B:B)</f>
        <v>Eloqua Enablement</v>
      </c>
      <c r="X3004" t="str">
        <f t="shared" si="236"/>
        <v>334 Nana Wall Systems, Inc : 409 Eloqua Enablement</v>
      </c>
      <c r="Y3004" t="str">
        <f t="shared" si="237"/>
        <v>334 Nana Wall Systems, Inc</v>
      </c>
      <c r="Z3004" t="str">
        <f t="shared" si="238"/>
        <v>334 Nana Wall Systems, Inc</v>
      </c>
      <c r="AA3004" t="str">
        <f>_xlfn.XLOOKUP(Z3004,'Client Lookup'!A:A,'Client Lookup'!C:C)</f>
        <v>Nana Wall Systems, Inc</v>
      </c>
      <c r="AC3004" t="e">
        <f>_xlfn.XLOOKUP(K3004,'Results vs Forecast'!K:K,'Results vs Forecast'!K:K)</f>
        <v>#N/A</v>
      </c>
    </row>
    <row r="3005" spans="1:29" hidden="1">
      <c r="A3005" s="39"/>
      <c r="B3005" s="1" t="s">
        <v>700</v>
      </c>
      <c r="C3005" s="1" t="s">
        <v>1395</v>
      </c>
      <c r="D3005" s="1" t="s">
        <v>24</v>
      </c>
      <c r="E3005" s="1" t="s">
        <v>6732</v>
      </c>
      <c r="F3005" s="2">
        <v>45535</v>
      </c>
      <c r="G3005" s="2">
        <v>45505</v>
      </c>
      <c r="H3005" s="1" t="s">
        <v>7330</v>
      </c>
      <c r="I3005" s="1" t="s">
        <v>7331</v>
      </c>
      <c r="J3005" s="1" t="s">
        <v>6761</v>
      </c>
      <c r="K3005" s="1" t="s">
        <v>6762</v>
      </c>
      <c r="L3005" s="1" t="s">
        <v>6763</v>
      </c>
      <c r="M3005" s="1"/>
      <c r="N3005" s="1"/>
      <c r="O3005" s="1"/>
      <c r="P3005" s="40">
        <v>127.5139089</v>
      </c>
      <c r="Q3005" s="37" t="str">
        <f>IF(C3005="ForthPoint","ForthPoint",IF(D3005="Intercompany",_xlfn.XLOOKUP(E3005,'Dept Lookup'!B:B,'Dept Lookup'!A:A),Modified!D3005))</f>
        <v>CX</v>
      </c>
      <c r="R3005" t="str">
        <f t="shared" si="234"/>
        <v>Henkel AG &amp; Co. KGaA</v>
      </c>
      <c r="S3005" s="1" t="s">
        <v>707</v>
      </c>
      <c r="T3005">
        <f t="shared" si="235"/>
        <v>0</v>
      </c>
      <c r="U3005" s="25" t="str">
        <f>IF(K3005&gt;0,K3005,_xlfn.XLOOKUP(M3005,'Client Lookup'!L:L,'Client Lookup'!N:N))</f>
        <v>16465</v>
      </c>
      <c r="V3005" t="str">
        <f>_xlfn.XLOOKUP(_xlfn.NUMBERVALUE(U3005),'Project Lookup'!X:X,'Project Lookup'!B:B)</f>
        <v>Henkel SmartWash Customer Engagement Consultancy</v>
      </c>
      <c r="X3005" t="str">
        <f t="shared" si="236"/>
        <v>379 Henkel AG &amp; Co. KGaA : 629 Henkel SmartWash Customer Engagement Consultancy</v>
      </c>
      <c r="Y3005" t="str">
        <f t="shared" si="237"/>
        <v>379 Henkel AG &amp; Co. KGaA</v>
      </c>
      <c r="Z3005" t="str">
        <f t="shared" si="238"/>
        <v>379 Henkel AG &amp; Co. KGaA</v>
      </c>
      <c r="AA3005" t="str">
        <f>_xlfn.XLOOKUP(Z3005,'Client Lookup'!A:A,'Client Lookup'!C:C)</f>
        <v>Henkel AG &amp; Co. KGaA</v>
      </c>
      <c r="AC3005" t="e">
        <f>_xlfn.XLOOKUP(K3005,'Results vs Forecast'!K:K,'Results vs Forecast'!K:K)</f>
        <v>#N/A</v>
      </c>
    </row>
    <row r="3006" spans="1:29" hidden="1">
      <c r="A3006" s="39"/>
      <c r="B3006" s="1" t="s">
        <v>700</v>
      </c>
      <c r="C3006" s="1" t="s">
        <v>1395</v>
      </c>
      <c r="D3006" s="1" t="s">
        <v>24</v>
      </c>
      <c r="E3006" s="1" t="s">
        <v>6732</v>
      </c>
      <c r="F3006" s="2">
        <v>45535</v>
      </c>
      <c r="G3006" s="2">
        <v>45505</v>
      </c>
      <c r="H3006" s="1" t="s">
        <v>7332</v>
      </c>
      <c r="I3006" s="1" t="s">
        <v>7333</v>
      </c>
      <c r="J3006" s="1" t="s">
        <v>6834</v>
      </c>
      <c r="K3006" s="1" t="s">
        <v>6835</v>
      </c>
      <c r="L3006" s="1"/>
      <c r="M3006" s="1"/>
      <c r="N3006" s="1"/>
      <c r="O3006" s="1"/>
      <c r="P3006" s="40">
        <v>238.57441019999999</v>
      </c>
      <c r="Q3006" s="37" t="str">
        <f>IF(C3006="ForthPoint","ForthPoint",IF(D3006="Intercompany",_xlfn.XLOOKUP(E3006,'Dept Lookup'!B:B,'Dept Lookup'!A:A),Modified!D3006))</f>
        <v>CX</v>
      </c>
      <c r="R3006" t="str">
        <f t="shared" si="234"/>
        <v>Mazars N.V.</v>
      </c>
      <c r="S3006" s="1" t="s">
        <v>707</v>
      </c>
      <c r="T3006">
        <f t="shared" si="235"/>
        <v>0</v>
      </c>
      <c r="U3006" s="25" t="str">
        <f>IF(K3006&gt;0,K3006,_xlfn.XLOOKUP(M3006,'Client Lookup'!L:L,'Client Lookup'!N:N))</f>
        <v>24387</v>
      </c>
      <c r="V3006" t="str">
        <f>_xlfn.XLOOKUP(_xlfn.NUMBERVALUE(U3006),'Project Lookup'!X:X,'Project Lookup'!B:B)</f>
        <v>Eloqua Support en Integratie 2024</v>
      </c>
      <c r="X3006" t="str">
        <f t="shared" si="236"/>
        <v>399 Mazars N.V. : 934 Eloqua Support en Integratie 2024</v>
      </c>
      <c r="Y3006" t="str">
        <f t="shared" si="237"/>
        <v>399 Mazars N.V.</v>
      </c>
      <c r="Z3006" t="str">
        <f t="shared" si="238"/>
        <v>399 Mazars N.V.</v>
      </c>
      <c r="AA3006" t="str">
        <f>_xlfn.XLOOKUP(Z3006,'Client Lookup'!A:A,'Client Lookup'!C:C)</f>
        <v>Mazars N.V.</v>
      </c>
      <c r="AC3006" t="e">
        <f>_xlfn.XLOOKUP(K3006,'Results vs Forecast'!K:K,'Results vs Forecast'!K:K)</f>
        <v>#N/A</v>
      </c>
    </row>
    <row r="3007" spans="1:29" hidden="1">
      <c r="A3007" s="39"/>
      <c r="B3007" s="1" t="s">
        <v>700</v>
      </c>
      <c r="C3007" s="1" t="s">
        <v>1395</v>
      </c>
      <c r="D3007" s="1" t="s">
        <v>24</v>
      </c>
      <c r="E3007" s="1" t="s">
        <v>6732</v>
      </c>
      <c r="F3007" s="2">
        <v>45535</v>
      </c>
      <c r="G3007" s="2">
        <v>45505</v>
      </c>
      <c r="H3007" s="1" t="s">
        <v>7334</v>
      </c>
      <c r="I3007" s="1" t="s">
        <v>7335</v>
      </c>
      <c r="J3007" s="1" t="s">
        <v>6761</v>
      </c>
      <c r="K3007" s="1" t="s">
        <v>6762</v>
      </c>
      <c r="L3007" s="1" t="s">
        <v>6763</v>
      </c>
      <c r="M3007" s="1"/>
      <c r="N3007" s="1"/>
      <c r="O3007" s="1"/>
      <c r="P3007" s="40">
        <v>63.762438919200001</v>
      </c>
      <c r="Q3007" s="37" t="str">
        <f>IF(C3007="ForthPoint","ForthPoint",IF(D3007="Intercompany",_xlfn.XLOOKUP(E3007,'Dept Lookup'!B:B,'Dept Lookup'!A:A),Modified!D3007))</f>
        <v>CX</v>
      </c>
      <c r="R3007" t="str">
        <f t="shared" si="234"/>
        <v>Henkel AG &amp; Co. KGaA</v>
      </c>
      <c r="S3007" s="1" t="s">
        <v>707</v>
      </c>
      <c r="T3007">
        <f t="shared" si="235"/>
        <v>0</v>
      </c>
      <c r="U3007" s="25" t="str">
        <f>IF(K3007&gt;0,K3007,_xlfn.XLOOKUP(M3007,'Client Lookup'!L:L,'Client Lookup'!N:N))</f>
        <v>16465</v>
      </c>
      <c r="V3007" t="str">
        <f>_xlfn.XLOOKUP(_xlfn.NUMBERVALUE(U3007),'Project Lookup'!X:X,'Project Lookup'!B:B)</f>
        <v>Henkel SmartWash Customer Engagement Consultancy</v>
      </c>
      <c r="X3007" t="str">
        <f t="shared" si="236"/>
        <v>379 Henkel AG &amp; Co. KGaA : 629 Henkel SmartWash Customer Engagement Consultancy</v>
      </c>
      <c r="Y3007" t="str">
        <f t="shared" si="237"/>
        <v>379 Henkel AG &amp; Co. KGaA</v>
      </c>
      <c r="Z3007" t="str">
        <f t="shared" si="238"/>
        <v>379 Henkel AG &amp; Co. KGaA</v>
      </c>
      <c r="AA3007" t="str">
        <f>_xlfn.XLOOKUP(Z3007,'Client Lookup'!A:A,'Client Lookup'!C:C)</f>
        <v>Henkel AG &amp; Co. KGaA</v>
      </c>
      <c r="AC3007" t="e">
        <f>_xlfn.XLOOKUP(K3007,'Results vs Forecast'!K:K,'Results vs Forecast'!K:K)</f>
        <v>#N/A</v>
      </c>
    </row>
    <row r="3008" spans="1:29" hidden="1">
      <c r="A3008" s="39"/>
      <c r="B3008" s="1" t="s">
        <v>700</v>
      </c>
      <c r="C3008" s="1" t="s">
        <v>1395</v>
      </c>
      <c r="D3008" s="1" t="s">
        <v>24</v>
      </c>
      <c r="E3008" s="1" t="s">
        <v>6732</v>
      </c>
      <c r="F3008" s="2">
        <v>45535</v>
      </c>
      <c r="G3008" s="2">
        <v>45505</v>
      </c>
      <c r="H3008" s="1" t="s">
        <v>7336</v>
      </c>
      <c r="I3008" s="1" t="s">
        <v>7337</v>
      </c>
      <c r="J3008" s="1" t="s">
        <v>6777</v>
      </c>
      <c r="K3008" s="1" t="s">
        <v>6778</v>
      </c>
      <c r="L3008" s="1" t="s">
        <v>6779</v>
      </c>
      <c r="M3008" s="1"/>
      <c r="N3008" s="1"/>
      <c r="O3008" s="1"/>
      <c r="P3008" s="40">
        <v>137.11172999999999</v>
      </c>
      <c r="Q3008" s="37" t="str">
        <f>IF(C3008="ForthPoint","ForthPoint",IF(D3008="Intercompany",_xlfn.XLOOKUP(E3008,'Dept Lookup'!B:B,'Dept Lookup'!A:A),Modified!D3008))</f>
        <v>CX</v>
      </c>
      <c r="R3008" t="str">
        <f t="shared" si="234"/>
        <v>CZ Verzekeringen</v>
      </c>
      <c r="S3008" s="1" t="s">
        <v>707</v>
      </c>
      <c r="T3008">
        <f t="shared" si="235"/>
        <v>0</v>
      </c>
      <c r="U3008" s="25" t="str">
        <f>IF(K3008&gt;0,K3008,_xlfn.XLOOKUP(M3008,'Client Lookup'!L:L,'Client Lookup'!N:N))</f>
        <v>23530</v>
      </c>
      <c r="V3008" t="str">
        <f>_xlfn.XLOOKUP(_xlfn.NUMBERVALUE(U3008),'Project Lookup'!X:X,'Project Lookup'!B:B)</f>
        <v>Migration Webforms</v>
      </c>
      <c r="X3008" t="str">
        <f t="shared" si="236"/>
        <v>340 CZ Verzekeringen : 910 Migration Webforms</v>
      </c>
      <c r="Y3008" t="str">
        <f t="shared" si="237"/>
        <v>340 CZ Verzekeringen</v>
      </c>
      <c r="Z3008" t="str">
        <f t="shared" si="238"/>
        <v>340 CZ Verzekeringen</v>
      </c>
      <c r="AA3008" t="str">
        <f>_xlfn.XLOOKUP(Z3008,'Client Lookup'!A:A,'Client Lookup'!C:C)</f>
        <v>CZ Verzekeringen</v>
      </c>
      <c r="AC3008" t="e">
        <f>_xlfn.XLOOKUP(K3008,'Results vs Forecast'!K:K,'Results vs Forecast'!K:K)</f>
        <v>#N/A</v>
      </c>
    </row>
    <row r="3009" spans="1:29" hidden="1">
      <c r="A3009" s="39"/>
      <c r="B3009" s="1" t="s">
        <v>700</v>
      </c>
      <c r="C3009" s="1" t="s">
        <v>1395</v>
      </c>
      <c r="D3009" s="1" t="s">
        <v>24</v>
      </c>
      <c r="E3009" s="1" t="s">
        <v>6732</v>
      </c>
      <c r="F3009" s="2">
        <v>45535</v>
      </c>
      <c r="G3009" s="2">
        <v>45505</v>
      </c>
      <c r="H3009" s="1" t="s">
        <v>7338</v>
      </c>
      <c r="I3009" s="1" t="s">
        <v>7339</v>
      </c>
      <c r="J3009" s="1" t="s">
        <v>6740</v>
      </c>
      <c r="K3009" s="1" t="s">
        <v>6741</v>
      </c>
      <c r="L3009" s="1"/>
      <c r="M3009" s="1"/>
      <c r="N3009" s="1"/>
      <c r="O3009" s="1"/>
      <c r="P3009" s="40">
        <v>90.493741799999995</v>
      </c>
      <c r="Q3009" s="37" t="str">
        <f>IF(C3009="ForthPoint","ForthPoint",IF(D3009="Intercompany",_xlfn.XLOOKUP(E3009,'Dept Lookup'!B:B,'Dept Lookup'!A:A),Modified!D3009))</f>
        <v>CX</v>
      </c>
      <c r="R3009" t="str">
        <f t="shared" si="234"/>
        <v>Axa Investment Managers SA</v>
      </c>
      <c r="S3009" s="1" t="s">
        <v>707</v>
      </c>
      <c r="T3009">
        <f t="shared" si="235"/>
        <v>0</v>
      </c>
      <c r="U3009" s="25" t="str">
        <f>IF(K3009&gt;0,K3009,_xlfn.XLOOKUP(M3009,'Client Lookup'!L:L,'Client Lookup'!N:N))</f>
        <v>36932</v>
      </c>
      <c r="V3009" t="str">
        <f>_xlfn.XLOOKUP(_xlfn.NUMBERVALUE(U3009),'Project Lookup'!X:X,'Project Lookup'!B:B)</f>
        <v>Eloqua Support 2024</v>
      </c>
      <c r="X3009" t="str">
        <f t="shared" si="236"/>
        <v>299 Axa Investment Managers SA : 1384 Eloqua Support 2024</v>
      </c>
      <c r="Y3009" t="str">
        <f t="shared" si="237"/>
        <v>299 Axa Investment Managers SA</v>
      </c>
      <c r="Z3009" t="str">
        <f t="shared" si="238"/>
        <v>299 Axa Investment Managers SA</v>
      </c>
      <c r="AA3009" t="str">
        <f>_xlfn.XLOOKUP(Z3009,'Client Lookup'!A:A,'Client Lookup'!C:C)</f>
        <v>Axa Investment Managers SA</v>
      </c>
      <c r="AC3009" t="e">
        <f>_xlfn.XLOOKUP(K3009,'Results vs Forecast'!K:K,'Results vs Forecast'!K:K)</f>
        <v>#N/A</v>
      </c>
    </row>
    <row r="3010" spans="1:29" hidden="1">
      <c r="A3010" s="39"/>
      <c r="B3010" s="1" t="s">
        <v>700</v>
      </c>
      <c r="C3010" s="1" t="s">
        <v>1383</v>
      </c>
      <c r="D3010" s="1" t="s">
        <v>24</v>
      </c>
      <c r="E3010" s="1" t="s">
        <v>6732</v>
      </c>
      <c r="F3010" s="2">
        <v>45535</v>
      </c>
      <c r="G3010" s="2">
        <v>45505</v>
      </c>
      <c r="H3010" s="1" t="s">
        <v>7340</v>
      </c>
      <c r="I3010" s="1" t="s">
        <v>7341</v>
      </c>
      <c r="J3010" s="1" t="s">
        <v>6768</v>
      </c>
      <c r="K3010" s="1" t="s">
        <v>6769</v>
      </c>
      <c r="L3010" s="1" t="s">
        <v>6770</v>
      </c>
      <c r="M3010" s="1"/>
      <c r="N3010" s="1"/>
      <c r="O3010" s="1"/>
      <c r="P3010" s="40">
        <v>54.346112998358798</v>
      </c>
      <c r="Q3010" s="37" t="str">
        <f>IF(C3010="ForthPoint","ForthPoint",IF(D3010="Intercompany",_xlfn.XLOOKUP(E3010,'Dept Lookup'!B:B,'Dept Lookup'!A:A),Modified!D3010))</f>
        <v>CX</v>
      </c>
      <c r="R3010" t="str">
        <f t="shared" si="234"/>
        <v>American Chemical Society</v>
      </c>
      <c r="S3010" s="1" t="s">
        <v>707</v>
      </c>
      <c r="T3010">
        <f t="shared" si="235"/>
        <v>0</v>
      </c>
      <c r="U3010" s="25" t="str">
        <f>IF(K3010&gt;0,K3010,_xlfn.XLOOKUP(M3010,'Client Lookup'!L:L,'Client Lookup'!N:N))</f>
        <v>34862</v>
      </c>
      <c r="V3010" t="str">
        <f>_xlfn.XLOOKUP(_xlfn.NUMBERVALUE(U3010),'Project Lookup'!X:X,'Project Lookup'!B:B)</f>
        <v>Eloqua Enablement Support H2 2024</v>
      </c>
      <c r="X3010" t="str">
        <f t="shared" si="236"/>
        <v>330 American Chemical Society : 1338 Eloqua Enablement Support H2 2024</v>
      </c>
      <c r="Y3010" t="str">
        <f t="shared" si="237"/>
        <v>330 American Chemical Society</v>
      </c>
      <c r="Z3010" t="str">
        <f t="shared" si="238"/>
        <v>330 American Chemical Society</v>
      </c>
      <c r="AA3010" t="str">
        <f>_xlfn.XLOOKUP(Z3010,'Client Lookup'!A:A,'Client Lookup'!C:C)</f>
        <v>American Chemical Society</v>
      </c>
      <c r="AC3010" t="e">
        <f>_xlfn.XLOOKUP(K3010,'Results vs Forecast'!K:K,'Results vs Forecast'!K:K)</f>
        <v>#N/A</v>
      </c>
    </row>
    <row r="3011" spans="1:29" hidden="1">
      <c r="A3011" s="39"/>
      <c r="B3011" s="1" t="s">
        <v>700</v>
      </c>
      <c r="C3011" s="1" t="s">
        <v>1395</v>
      </c>
      <c r="D3011" s="1" t="s">
        <v>24</v>
      </c>
      <c r="E3011" s="1" t="s">
        <v>6732</v>
      </c>
      <c r="F3011" s="2">
        <v>45535</v>
      </c>
      <c r="G3011" s="2">
        <v>45505</v>
      </c>
      <c r="H3011" s="1" t="s">
        <v>7342</v>
      </c>
      <c r="I3011" s="1" t="s">
        <v>7343</v>
      </c>
      <c r="J3011" s="1" t="s">
        <v>6744</v>
      </c>
      <c r="K3011" s="1" t="s">
        <v>6745</v>
      </c>
      <c r="L3011" s="1" t="s">
        <v>6746</v>
      </c>
      <c r="M3011" s="1"/>
      <c r="N3011" s="1"/>
      <c r="O3011" s="1"/>
      <c r="P3011" s="40">
        <v>241.31664480000001</v>
      </c>
      <c r="Q3011" s="37" t="str">
        <f>IF(C3011="ForthPoint","ForthPoint",IF(D3011="Intercompany",_xlfn.XLOOKUP(E3011,'Dept Lookup'!B:B,'Dept Lookup'!A:A),Modified!D3011))</f>
        <v>CX</v>
      </c>
      <c r="R3011" t="str">
        <f t="shared" ref="R3011:R3074" si="239">AA3011</f>
        <v>KYOCERA Document Solutions Europe B.V.</v>
      </c>
      <c r="S3011" s="1" t="s">
        <v>707</v>
      </c>
      <c r="T3011">
        <f t="shared" ref="T3011:T3074" si="240">M3011</f>
        <v>0</v>
      </c>
      <c r="U3011" s="25" t="str">
        <f>IF(K3011&gt;0,K3011,_xlfn.XLOOKUP(M3011,'Client Lookup'!L:L,'Client Lookup'!N:N))</f>
        <v>20698</v>
      </c>
      <c r="V3011" t="str">
        <f>_xlfn.XLOOKUP(_xlfn.NUMBERVALUE(U3011),'Project Lookup'!X:X,'Project Lookup'!B:B)</f>
        <v>Sales Toolkit Development &amp; Support</v>
      </c>
      <c r="X3011" t="str">
        <f t="shared" ref="X3011:X3074" si="241">IF(J3011="- No Entity -",M3011,J3011)</f>
        <v>346 KYOCERA Document Solutions Europe B.V. : 799 Sales Toolkit Development &amp; Support</v>
      </c>
      <c r="Y3011" t="str">
        <f t="shared" ref="Y3011:Y3074" si="242">IFERROR(_xlfn.TEXTBEFORE(X3011," :"),X3011)</f>
        <v>346 KYOCERA Document Solutions Europe B.V.</v>
      </c>
      <c r="Z3011" t="str">
        <f t="shared" si="238"/>
        <v>346 KYOCERA Document Solutions Europe B.V.</v>
      </c>
      <c r="AA3011" t="str">
        <f>_xlfn.XLOOKUP(Z3011,'Client Lookup'!A:A,'Client Lookup'!C:C)</f>
        <v>KYOCERA Document Solutions Europe B.V.</v>
      </c>
      <c r="AC3011" t="e">
        <f>_xlfn.XLOOKUP(K3011,'Results vs Forecast'!K:K,'Results vs Forecast'!K:K)</f>
        <v>#N/A</v>
      </c>
    </row>
    <row r="3012" spans="1:29" hidden="1">
      <c r="A3012" s="39"/>
      <c r="B3012" s="1" t="s">
        <v>700</v>
      </c>
      <c r="C3012" s="1" t="s">
        <v>1395</v>
      </c>
      <c r="D3012" s="1" t="s">
        <v>24</v>
      </c>
      <c r="E3012" s="1" t="s">
        <v>6732</v>
      </c>
      <c r="F3012" s="2">
        <v>45535</v>
      </c>
      <c r="G3012" s="2">
        <v>45505</v>
      </c>
      <c r="H3012" s="1" t="s">
        <v>7344</v>
      </c>
      <c r="I3012" s="1" t="s">
        <v>7345</v>
      </c>
      <c r="J3012" s="1" t="s">
        <v>7346</v>
      </c>
      <c r="K3012" s="1" t="s">
        <v>7347</v>
      </c>
      <c r="L3012" s="1" t="s">
        <v>7348</v>
      </c>
      <c r="M3012" s="1"/>
      <c r="N3012" s="1"/>
      <c r="O3012" s="1"/>
      <c r="P3012" s="40">
        <v>3570.3894491999999</v>
      </c>
      <c r="Q3012" s="37" t="str">
        <f>IF(C3012="ForthPoint","ForthPoint",IF(D3012="Intercompany",_xlfn.XLOOKUP(E3012,'Dept Lookup'!B:B,'Dept Lookup'!A:A),Modified!D3012))</f>
        <v>CX</v>
      </c>
      <c r="R3012" t="str">
        <f t="shared" si="239"/>
        <v>Louwman Group Services BV</v>
      </c>
      <c r="S3012" s="1" t="s">
        <v>707</v>
      </c>
      <c r="T3012">
        <f t="shared" si="240"/>
        <v>0</v>
      </c>
      <c r="U3012" s="25" t="str">
        <f>IF(K3012&gt;0,K3012,_xlfn.XLOOKUP(M3012,'Client Lookup'!L:L,'Client Lookup'!N:N))</f>
        <v>29527</v>
      </c>
      <c r="V3012" t="str">
        <f>_xlfn.XLOOKUP(_xlfn.NUMBERVALUE(U3012),'Project Lookup'!X:X,'Project Lookup'!B:B)</f>
        <v>Louwman/ID&amp;D/programma CDP/CEC (240)</v>
      </c>
      <c r="X3012" t="str">
        <f t="shared" si="241"/>
        <v>493 Louwman Group Services BV : 1200 Louwman/ID&amp;D/programma CDP/CEC (240)</v>
      </c>
      <c r="Y3012" t="str">
        <f t="shared" si="242"/>
        <v>493 Louwman Group Services BV</v>
      </c>
      <c r="Z3012" t="str">
        <f t="shared" si="238"/>
        <v>493 Louwman Group Services BV</v>
      </c>
      <c r="AA3012" t="str">
        <f>_xlfn.XLOOKUP(Z3012,'Client Lookup'!A:A,'Client Lookup'!C:C)</f>
        <v>Louwman Group Services BV</v>
      </c>
      <c r="AC3012" t="e">
        <f>_xlfn.XLOOKUP(K3012,'Results vs Forecast'!K:K,'Results vs Forecast'!K:K)</f>
        <v>#N/A</v>
      </c>
    </row>
    <row r="3013" spans="1:29" hidden="1">
      <c r="A3013" s="39"/>
      <c r="B3013" s="1" t="s">
        <v>700</v>
      </c>
      <c r="C3013" s="1" t="s">
        <v>1395</v>
      </c>
      <c r="D3013" s="1" t="s">
        <v>24</v>
      </c>
      <c r="E3013" s="1" t="s">
        <v>6732</v>
      </c>
      <c r="F3013" s="2">
        <v>45535</v>
      </c>
      <c r="G3013" s="2">
        <v>45505</v>
      </c>
      <c r="H3013" s="1" t="s">
        <v>7349</v>
      </c>
      <c r="I3013" s="1" t="s">
        <v>7350</v>
      </c>
      <c r="J3013" s="1" t="s">
        <v>6761</v>
      </c>
      <c r="K3013" s="1" t="s">
        <v>6762</v>
      </c>
      <c r="L3013" s="1" t="s">
        <v>6763</v>
      </c>
      <c r="M3013" s="1"/>
      <c r="N3013" s="1"/>
      <c r="O3013" s="1"/>
      <c r="P3013" s="40">
        <v>96.910570763999999</v>
      </c>
      <c r="Q3013" s="37" t="str">
        <f>IF(C3013="ForthPoint","ForthPoint",IF(D3013="Intercompany",_xlfn.XLOOKUP(E3013,'Dept Lookup'!B:B,'Dept Lookup'!A:A),Modified!D3013))</f>
        <v>CX</v>
      </c>
      <c r="R3013" t="str">
        <f t="shared" si="239"/>
        <v>Henkel AG &amp; Co. KGaA</v>
      </c>
      <c r="S3013" s="1" t="s">
        <v>707</v>
      </c>
      <c r="T3013">
        <f t="shared" si="240"/>
        <v>0</v>
      </c>
      <c r="U3013" s="25" t="str">
        <f>IF(K3013&gt;0,K3013,_xlfn.XLOOKUP(M3013,'Client Lookup'!L:L,'Client Lookup'!N:N))</f>
        <v>16465</v>
      </c>
      <c r="V3013" t="str">
        <f>_xlfn.XLOOKUP(_xlfn.NUMBERVALUE(U3013),'Project Lookup'!X:X,'Project Lookup'!B:B)</f>
        <v>Henkel SmartWash Customer Engagement Consultancy</v>
      </c>
      <c r="X3013" t="str">
        <f t="shared" si="241"/>
        <v>379 Henkel AG &amp; Co. KGaA : 629 Henkel SmartWash Customer Engagement Consultancy</v>
      </c>
      <c r="Y3013" t="str">
        <f t="shared" si="242"/>
        <v>379 Henkel AG &amp; Co. KGaA</v>
      </c>
      <c r="Z3013" t="str">
        <f t="shared" si="238"/>
        <v>379 Henkel AG &amp; Co. KGaA</v>
      </c>
      <c r="AA3013" t="str">
        <f>_xlfn.XLOOKUP(Z3013,'Client Lookup'!A:A,'Client Lookup'!C:C)</f>
        <v>Henkel AG &amp; Co. KGaA</v>
      </c>
      <c r="AC3013" t="e">
        <f>_xlfn.XLOOKUP(K3013,'Results vs Forecast'!K:K,'Results vs Forecast'!K:K)</f>
        <v>#N/A</v>
      </c>
    </row>
    <row r="3014" spans="1:29" hidden="1">
      <c r="A3014" s="39"/>
      <c r="B3014" s="1" t="s">
        <v>700</v>
      </c>
      <c r="C3014" s="1" t="s">
        <v>1395</v>
      </c>
      <c r="D3014" s="1" t="s">
        <v>24</v>
      </c>
      <c r="E3014" s="1" t="s">
        <v>6732</v>
      </c>
      <c r="F3014" s="2">
        <v>45535</v>
      </c>
      <c r="G3014" s="2">
        <v>45505</v>
      </c>
      <c r="H3014" s="1" t="s">
        <v>7351</v>
      </c>
      <c r="I3014" s="1" t="s">
        <v>7352</v>
      </c>
      <c r="J3014" s="1" t="s">
        <v>6761</v>
      </c>
      <c r="K3014" s="1" t="s">
        <v>6762</v>
      </c>
      <c r="L3014" s="1" t="s">
        <v>6763</v>
      </c>
      <c r="M3014" s="1"/>
      <c r="N3014" s="1"/>
      <c r="O3014" s="1"/>
      <c r="P3014" s="40">
        <v>382.54172670000003</v>
      </c>
      <c r="Q3014" s="37" t="str">
        <f>IF(C3014="ForthPoint","ForthPoint",IF(D3014="Intercompany",_xlfn.XLOOKUP(E3014,'Dept Lookup'!B:B,'Dept Lookup'!A:A),Modified!D3014))</f>
        <v>CX</v>
      </c>
      <c r="R3014" t="str">
        <f t="shared" si="239"/>
        <v>Henkel AG &amp; Co. KGaA</v>
      </c>
      <c r="S3014" s="1" t="s">
        <v>707</v>
      </c>
      <c r="T3014">
        <f t="shared" si="240"/>
        <v>0</v>
      </c>
      <c r="U3014" s="25" t="str">
        <f>IF(K3014&gt;0,K3014,_xlfn.XLOOKUP(M3014,'Client Lookup'!L:L,'Client Lookup'!N:N))</f>
        <v>16465</v>
      </c>
      <c r="V3014" t="str">
        <f>_xlfn.XLOOKUP(_xlfn.NUMBERVALUE(U3014),'Project Lookup'!X:X,'Project Lookup'!B:B)</f>
        <v>Henkel SmartWash Customer Engagement Consultancy</v>
      </c>
      <c r="X3014" t="str">
        <f t="shared" si="241"/>
        <v>379 Henkel AG &amp; Co. KGaA : 629 Henkel SmartWash Customer Engagement Consultancy</v>
      </c>
      <c r="Y3014" t="str">
        <f t="shared" si="242"/>
        <v>379 Henkel AG &amp; Co. KGaA</v>
      </c>
      <c r="Z3014" t="str">
        <f t="shared" si="238"/>
        <v>379 Henkel AG &amp; Co. KGaA</v>
      </c>
      <c r="AA3014" t="str">
        <f>_xlfn.XLOOKUP(Z3014,'Client Lookup'!A:A,'Client Lookup'!C:C)</f>
        <v>Henkel AG &amp; Co. KGaA</v>
      </c>
      <c r="AC3014" t="e">
        <f>_xlfn.XLOOKUP(K3014,'Results vs Forecast'!K:K,'Results vs Forecast'!K:K)</f>
        <v>#N/A</v>
      </c>
    </row>
    <row r="3015" spans="1:29" hidden="1">
      <c r="A3015" s="39"/>
      <c r="B3015" s="1" t="s">
        <v>700</v>
      </c>
      <c r="C3015" s="1" t="s">
        <v>6897</v>
      </c>
      <c r="D3015" s="1" t="s">
        <v>24</v>
      </c>
      <c r="E3015" s="1" t="s">
        <v>6732</v>
      </c>
      <c r="F3015" s="2">
        <v>45535</v>
      </c>
      <c r="G3015" s="2">
        <v>45505</v>
      </c>
      <c r="H3015" s="1" t="s">
        <v>7353</v>
      </c>
      <c r="I3015" s="1" t="s">
        <v>7354</v>
      </c>
      <c r="J3015" s="1" t="s">
        <v>6900</v>
      </c>
      <c r="K3015" s="1" t="s">
        <v>6901</v>
      </c>
      <c r="L3015" s="1" t="s">
        <v>6902</v>
      </c>
      <c r="M3015" s="1"/>
      <c r="N3015" s="1"/>
      <c r="O3015" s="1"/>
      <c r="P3015" s="40">
        <v>65.006443499222243</v>
      </c>
      <c r="Q3015" s="37" t="str">
        <f>IF(C3015="ForthPoint","ForthPoint",IF(D3015="Intercompany",_xlfn.XLOOKUP(E3015,'Dept Lookup'!B:B,'Dept Lookup'!A:A),Modified!D3015))</f>
        <v>CX</v>
      </c>
      <c r="R3015" t="str">
        <f t="shared" si="239"/>
        <v>Bonnier News AB</v>
      </c>
      <c r="S3015" s="1" t="s">
        <v>707</v>
      </c>
      <c r="T3015">
        <f t="shared" si="240"/>
        <v>0</v>
      </c>
      <c r="U3015" s="25" t="str">
        <f>IF(K3015&gt;0,K3015,_xlfn.XLOOKUP(M3015,'Client Lookup'!L:L,'Client Lookup'!N:N))</f>
        <v>9643</v>
      </c>
      <c r="V3015" t="str">
        <f>_xlfn.XLOOKUP(_xlfn.NUMBERVALUE(U3015),'Project Lookup'!X:X,'Project Lookup'!B:B)</f>
        <v>Ongoing Support</v>
      </c>
      <c r="X3015" t="str">
        <f t="shared" si="241"/>
        <v>286 Bonnier News AB : 405 Ongoing Support</v>
      </c>
      <c r="Y3015" t="str">
        <f t="shared" si="242"/>
        <v>286 Bonnier News AB</v>
      </c>
      <c r="Z3015" t="str">
        <f t="shared" si="238"/>
        <v>286 Bonnier News AB</v>
      </c>
      <c r="AA3015" t="str">
        <f>_xlfn.XLOOKUP(Z3015,'Client Lookup'!A:A,'Client Lookup'!C:C)</f>
        <v>Bonnier News AB</v>
      </c>
      <c r="AC3015" t="e">
        <f>_xlfn.XLOOKUP(K3015,'Results vs Forecast'!K:K,'Results vs Forecast'!K:K)</f>
        <v>#N/A</v>
      </c>
    </row>
    <row r="3016" spans="1:29" hidden="1">
      <c r="A3016" s="39"/>
      <c r="B3016" s="1" t="s">
        <v>700</v>
      </c>
      <c r="C3016" s="1" t="s">
        <v>6897</v>
      </c>
      <c r="D3016" s="1" t="s">
        <v>24</v>
      </c>
      <c r="E3016" s="1" t="s">
        <v>6732</v>
      </c>
      <c r="F3016" s="2">
        <v>45535</v>
      </c>
      <c r="G3016" s="2">
        <v>45505</v>
      </c>
      <c r="H3016" s="1" t="s">
        <v>7355</v>
      </c>
      <c r="I3016" s="1" t="s">
        <v>7356</v>
      </c>
      <c r="J3016" s="1" t="s">
        <v>6977</v>
      </c>
      <c r="K3016" s="1" t="s">
        <v>6978</v>
      </c>
      <c r="L3016" s="1" t="s">
        <v>6979</v>
      </c>
      <c r="M3016" s="1"/>
      <c r="N3016" s="1"/>
      <c r="O3016" s="1"/>
      <c r="P3016" s="40">
        <v>71.03904145595007</v>
      </c>
      <c r="Q3016" s="37" t="str">
        <f>IF(C3016="ForthPoint","ForthPoint",IF(D3016="Intercompany",_xlfn.XLOOKUP(E3016,'Dept Lookup'!B:B,'Dept Lookup'!A:A),Modified!D3016))</f>
        <v>CX</v>
      </c>
      <c r="R3016" t="str">
        <f t="shared" si="239"/>
        <v>LOfavörFagforb</v>
      </c>
      <c r="S3016" s="1" t="s">
        <v>707</v>
      </c>
      <c r="T3016">
        <f t="shared" si="240"/>
        <v>0</v>
      </c>
      <c r="U3016" s="25" t="str">
        <f>IF(K3016&gt;0,K3016,_xlfn.XLOOKUP(M3016,'Client Lookup'!L:L,'Client Lookup'!N:N))</f>
        <v>34861</v>
      </c>
      <c r="V3016" t="str">
        <f>_xlfn.XLOOKUP(_xlfn.NUMBERVALUE(U3016),'Project Lookup'!X:X,'Project Lookup'!B:B)</f>
        <v>SMS Connectors Setup July 24</v>
      </c>
      <c r="X3016" t="str">
        <f t="shared" si="241"/>
        <v>287 LOfavörFagforb : 1337 SMS Connectors Setup</v>
      </c>
      <c r="Y3016" t="str">
        <f t="shared" si="242"/>
        <v>287 LOfavörFagforb</v>
      </c>
      <c r="Z3016" t="str">
        <f t="shared" si="238"/>
        <v>287 LOfavörFagforb</v>
      </c>
      <c r="AA3016" t="str">
        <f>_xlfn.XLOOKUP(Z3016,'Client Lookup'!A:A,'Client Lookup'!C:C)</f>
        <v>LOfavörFagforb</v>
      </c>
      <c r="AC3016" t="e">
        <f>_xlfn.XLOOKUP(K3016,'Results vs Forecast'!K:K,'Results vs Forecast'!K:K)</f>
        <v>#N/A</v>
      </c>
    </row>
    <row r="3017" spans="1:29" hidden="1">
      <c r="A3017" s="39"/>
      <c r="B3017" s="1" t="s">
        <v>700</v>
      </c>
      <c r="C3017" s="1" t="s">
        <v>6897</v>
      </c>
      <c r="D3017" s="1" t="s">
        <v>24</v>
      </c>
      <c r="E3017" s="1" t="s">
        <v>6732</v>
      </c>
      <c r="F3017" s="2">
        <v>45535</v>
      </c>
      <c r="G3017" s="2">
        <v>45505</v>
      </c>
      <c r="H3017" s="1" t="s">
        <v>7357</v>
      </c>
      <c r="I3017" s="1" t="s">
        <v>7358</v>
      </c>
      <c r="J3017" s="1" t="s">
        <v>7034</v>
      </c>
      <c r="K3017" s="1" t="s">
        <v>7035</v>
      </c>
      <c r="L3017" s="1"/>
      <c r="M3017" s="1"/>
      <c r="N3017" s="1"/>
      <c r="O3017" s="1"/>
      <c r="P3017" s="40">
        <v>71.03904145595007</v>
      </c>
      <c r="Q3017" s="37" t="str">
        <f>IF(C3017="ForthPoint","ForthPoint",IF(D3017="Intercompany",_xlfn.XLOOKUP(E3017,'Dept Lookup'!B:B,'Dept Lookup'!A:A),Modified!D3017))</f>
        <v>CX</v>
      </c>
      <c r="R3017" t="str">
        <f t="shared" si="239"/>
        <v>LOfavörFagforb</v>
      </c>
      <c r="S3017" s="1" t="s">
        <v>707</v>
      </c>
      <c r="T3017">
        <f t="shared" si="240"/>
        <v>0</v>
      </c>
      <c r="U3017" s="25" t="str">
        <f>IF(K3017&gt;0,K3017,_xlfn.XLOOKUP(M3017,'Client Lookup'!L:L,'Client Lookup'!N:N))</f>
        <v>9645</v>
      </c>
      <c r="V3017" t="str">
        <f>_xlfn.XLOOKUP(_xlfn.NUMBERVALUE(U3017),'Project Lookup'!X:X,'Project Lookup'!B:B)</f>
        <v>Ongoing technical Support services</v>
      </c>
      <c r="X3017" t="str">
        <f t="shared" si="241"/>
        <v>287 LOfavörFagforb : 407 Ongoing technical Support services</v>
      </c>
      <c r="Y3017" t="str">
        <f t="shared" si="242"/>
        <v>287 LOfavörFagforb</v>
      </c>
      <c r="Z3017" t="str">
        <f t="shared" si="238"/>
        <v>287 LOfavörFagforb</v>
      </c>
      <c r="AA3017" t="str">
        <f>_xlfn.XLOOKUP(Z3017,'Client Lookup'!A:A,'Client Lookup'!C:C)</f>
        <v>LOfavörFagforb</v>
      </c>
      <c r="AC3017" t="e">
        <f>_xlfn.XLOOKUP(K3017,'Results vs Forecast'!K:K,'Results vs Forecast'!K:K)</f>
        <v>#N/A</v>
      </c>
    </row>
    <row r="3018" spans="1:29" hidden="1">
      <c r="A3018" s="39"/>
      <c r="B3018" s="1" t="s">
        <v>700</v>
      </c>
      <c r="C3018" s="1" t="s">
        <v>1395</v>
      </c>
      <c r="D3018" s="1" t="s">
        <v>24</v>
      </c>
      <c r="E3018" s="1" t="s">
        <v>6732</v>
      </c>
      <c r="F3018" s="2">
        <v>45535</v>
      </c>
      <c r="G3018" s="2">
        <v>45505</v>
      </c>
      <c r="H3018" s="1" t="s">
        <v>7359</v>
      </c>
      <c r="I3018" s="1" t="s">
        <v>7360</v>
      </c>
      <c r="J3018" s="1" t="s">
        <v>6777</v>
      </c>
      <c r="K3018" s="1" t="s">
        <v>6778</v>
      </c>
      <c r="L3018" s="1" t="s">
        <v>6779</v>
      </c>
      <c r="M3018" s="1"/>
      <c r="N3018" s="1"/>
      <c r="O3018" s="1"/>
      <c r="P3018" s="40">
        <v>52.102457399999999</v>
      </c>
      <c r="Q3018" s="37" t="str">
        <f>IF(C3018="ForthPoint","ForthPoint",IF(D3018="Intercompany",_xlfn.XLOOKUP(E3018,'Dept Lookup'!B:B,'Dept Lookup'!A:A),Modified!D3018))</f>
        <v>CX</v>
      </c>
      <c r="R3018" t="str">
        <f t="shared" si="239"/>
        <v>CZ Verzekeringen</v>
      </c>
      <c r="S3018" s="1" t="s">
        <v>707</v>
      </c>
      <c r="T3018">
        <f t="shared" si="240"/>
        <v>0</v>
      </c>
      <c r="U3018" s="25" t="str">
        <f>IF(K3018&gt;0,K3018,_xlfn.XLOOKUP(M3018,'Client Lookup'!L:L,'Client Lookup'!N:N))</f>
        <v>23530</v>
      </c>
      <c r="V3018" t="str">
        <f>_xlfn.XLOOKUP(_xlfn.NUMBERVALUE(U3018),'Project Lookup'!X:X,'Project Lookup'!B:B)</f>
        <v>Migration Webforms</v>
      </c>
      <c r="X3018" t="str">
        <f t="shared" si="241"/>
        <v>340 CZ Verzekeringen : 910 Migration Webforms</v>
      </c>
      <c r="Y3018" t="str">
        <f t="shared" si="242"/>
        <v>340 CZ Verzekeringen</v>
      </c>
      <c r="Z3018" t="str">
        <f t="shared" si="238"/>
        <v>340 CZ Verzekeringen</v>
      </c>
      <c r="AA3018" t="str">
        <f>_xlfn.XLOOKUP(Z3018,'Client Lookup'!A:A,'Client Lookup'!C:C)</f>
        <v>CZ Verzekeringen</v>
      </c>
      <c r="AC3018" t="e">
        <f>_xlfn.XLOOKUP(K3018,'Results vs Forecast'!K:K,'Results vs Forecast'!K:K)</f>
        <v>#N/A</v>
      </c>
    </row>
    <row r="3019" spans="1:29" hidden="1">
      <c r="A3019" s="39"/>
      <c r="B3019" s="1" t="s">
        <v>700</v>
      </c>
      <c r="C3019" s="1" t="s">
        <v>1383</v>
      </c>
      <c r="D3019" s="1" t="s">
        <v>24</v>
      </c>
      <c r="E3019" s="1" t="s">
        <v>6732</v>
      </c>
      <c r="F3019" s="2">
        <v>45535</v>
      </c>
      <c r="G3019" s="2">
        <v>45505</v>
      </c>
      <c r="H3019" s="1" t="s">
        <v>7361</v>
      </c>
      <c r="I3019" s="1" t="s">
        <v>7362</v>
      </c>
      <c r="J3019" s="1" t="s">
        <v>6754</v>
      </c>
      <c r="K3019" s="1" t="s">
        <v>6755</v>
      </c>
      <c r="L3019" s="1" t="s">
        <v>6756</v>
      </c>
      <c r="M3019" s="1"/>
      <c r="N3019" s="1"/>
      <c r="O3019" s="1"/>
      <c r="P3019" s="40">
        <v>363.25881211602922</v>
      </c>
      <c r="Q3019" s="37" t="str">
        <f>IF(C3019="ForthPoint","ForthPoint",IF(D3019="Intercompany",_xlfn.XLOOKUP(E3019,'Dept Lookup'!B:B,'Dept Lookup'!A:A),Modified!D3019))</f>
        <v>CX</v>
      </c>
      <c r="R3019" t="str">
        <f t="shared" si="239"/>
        <v>Belmond Management Limited</v>
      </c>
      <c r="S3019" s="1" t="s">
        <v>707</v>
      </c>
      <c r="T3019">
        <f t="shared" si="240"/>
        <v>0</v>
      </c>
      <c r="U3019" s="25" t="str">
        <f>IF(K3019&gt;0,K3019,_xlfn.XLOOKUP(M3019,'Client Lookup'!L:L,'Client Lookup'!N:N))</f>
        <v>25431</v>
      </c>
      <c r="V3019" t="str">
        <f>_xlfn.XLOOKUP(_xlfn.NUMBERVALUE(U3019),'Project Lookup'!X:X,'Project Lookup'!B:B)</f>
        <v>Responsys Support 2024</v>
      </c>
      <c r="X3019" t="str">
        <f t="shared" si="241"/>
        <v>329 Belmond Management Limited : 1003 Responsys Support 2024</v>
      </c>
      <c r="Y3019" t="str">
        <f t="shared" si="242"/>
        <v>329 Belmond Management Limited</v>
      </c>
      <c r="Z3019" t="str">
        <f t="shared" si="238"/>
        <v>329 Belmond Management Limited</v>
      </c>
      <c r="AA3019" t="str">
        <f>_xlfn.XLOOKUP(Z3019,'Client Lookup'!A:A,'Client Lookup'!C:C)</f>
        <v>Belmond Management Limited</v>
      </c>
      <c r="AC3019" t="e">
        <f>_xlfn.XLOOKUP(K3019,'Results vs Forecast'!K:K,'Results vs Forecast'!K:K)</f>
        <v>#N/A</v>
      </c>
    </row>
    <row r="3020" spans="1:29" hidden="1">
      <c r="A3020" s="39"/>
      <c r="B3020" s="1" t="s">
        <v>700</v>
      </c>
      <c r="C3020" s="1" t="s">
        <v>1395</v>
      </c>
      <c r="D3020" s="1" t="s">
        <v>24</v>
      </c>
      <c r="E3020" s="1" t="s">
        <v>6732</v>
      </c>
      <c r="F3020" s="2">
        <v>45535</v>
      </c>
      <c r="G3020" s="2">
        <v>45505</v>
      </c>
      <c r="H3020" s="1" t="s">
        <v>7363</v>
      </c>
      <c r="I3020" s="1" t="s">
        <v>7364</v>
      </c>
      <c r="J3020" s="1" t="s">
        <v>6761</v>
      </c>
      <c r="K3020" s="1" t="s">
        <v>6762</v>
      </c>
      <c r="L3020" s="1" t="s">
        <v>6763</v>
      </c>
      <c r="M3020" s="1"/>
      <c r="N3020" s="1"/>
      <c r="O3020" s="1"/>
      <c r="P3020" s="40">
        <v>117.31279618799999</v>
      </c>
      <c r="Q3020" s="37" t="str">
        <f>IF(C3020="ForthPoint","ForthPoint",IF(D3020="Intercompany",_xlfn.XLOOKUP(E3020,'Dept Lookup'!B:B,'Dept Lookup'!A:A),Modified!D3020))</f>
        <v>CX</v>
      </c>
      <c r="R3020" t="str">
        <f t="shared" si="239"/>
        <v>Henkel AG &amp; Co. KGaA</v>
      </c>
      <c r="S3020" s="1" t="s">
        <v>707</v>
      </c>
      <c r="T3020">
        <f t="shared" si="240"/>
        <v>0</v>
      </c>
      <c r="U3020" s="25" t="str">
        <f>IF(K3020&gt;0,K3020,_xlfn.XLOOKUP(M3020,'Client Lookup'!L:L,'Client Lookup'!N:N))</f>
        <v>16465</v>
      </c>
      <c r="V3020" t="str">
        <f>_xlfn.XLOOKUP(_xlfn.NUMBERVALUE(U3020),'Project Lookup'!X:X,'Project Lookup'!B:B)</f>
        <v>Henkel SmartWash Customer Engagement Consultancy</v>
      </c>
      <c r="X3020" t="str">
        <f t="shared" si="241"/>
        <v>379 Henkel AG &amp; Co. KGaA : 629 Henkel SmartWash Customer Engagement Consultancy</v>
      </c>
      <c r="Y3020" t="str">
        <f t="shared" si="242"/>
        <v>379 Henkel AG &amp; Co. KGaA</v>
      </c>
      <c r="Z3020" t="str">
        <f t="shared" si="238"/>
        <v>379 Henkel AG &amp; Co. KGaA</v>
      </c>
      <c r="AA3020" t="str">
        <f>_xlfn.XLOOKUP(Z3020,'Client Lookup'!A:A,'Client Lookup'!C:C)</f>
        <v>Henkel AG &amp; Co. KGaA</v>
      </c>
      <c r="AC3020" t="e">
        <f>_xlfn.XLOOKUP(K3020,'Results vs Forecast'!K:K,'Results vs Forecast'!K:K)</f>
        <v>#N/A</v>
      </c>
    </row>
    <row r="3021" spans="1:29" hidden="1">
      <c r="A3021" s="39"/>
      <c r="B3021" s="1" t="s">
        <v>700</v>
      </c>
      <c r="C3021" s="1" t="s">
        <v>1395</v>
      </c>
      <c r="D3021" s="1" t="s">
        <v>24</v>
      </c>
      <c r="E3021" s="1" t="s">
        <v>6732</v>
      </c>
      <c r="F3021" s="2">
        <v>45535</v>
      </c>
      <c r="G3021" s="2">
        <v>45505</v>
      </c>
      <c r="H3021" s="1" t="s">
        <v>7365</v>
      </c>
      <c r="I3021" s="1" t="s">
        <v>7366</v>
      </c>
      <c r="J3021" s="1" t="s">
        <v>6744</v>
      </c>
      <c r="K3021" s="1" t="s">
        <v>6745</v>
      </c>
      <c r="L3021" s="1" t="s">
        <v>6746</v>
      </c>
      <c r="M3021" s="1"/>
      <c r="N3021" s="1"/>
      <c r="O3021" s="1"/>
      <c r="P3021" s="40">
        <v>180.98748359999999</v>
      </c>
      <c r="Q3021" s="37" t="str">
        <f>IF(C3021="ForthPoint","ForthPoint",IF(D3021="Intercompany",_xlfn.XLOOKUP(E3021,'Dept Lookup'!B:B,'Dept Lookup'!A:A),Modified!D3021))</f>
        <v>CX</v>
      </c>
      <c r="R3021" t="str">
        <f t="shared" si="239"/>
        <v>KYOCERA Document Solutions Europe B.V.</v>
      </c>
      <c r="S3021" s="1" t="s">
        <v>707</v>
      </c>
      <c r="T3021">
        <f t="shared" si="240"/>
        <v>0</v>
      </c>
      <c r="U3021" s="25" t="str">
        <f>IF(K3021&gt;0,K3021,_xlfn.XLOOKUP(M3021,'Client Lookup'!L:L,'Client Lookup'!N:N))</f>
        <v>20698</v>
      </c>
      <c r="V3021" t="str">
        <f>_xlfn.XLOOKUP(_xlfn.NUMBERVALUE(U3021),'Project Lookup'!X:X,'Project Lookup'!B:B)</f>
        <v>Sales Toolkit Development &amp; Support</v>
      </c>
      <c r="X3021" t="str">
        <f t="shared" si="241"/>
        <v>346 KYOCERA Document Solutions Europe B.V. : 799 Sales Toolkit Development &amp; Support</v>
      </c>
      <c r="Y3021" t="str">
        <f t="shared" si="242"/>
        <v>346 KYOCERA Document Solutions Europe B.V.</v>
      </c>
      <c r="Z3021" t="str">
        <f t="shared" si="238"/>
        <v>346 KYOCERA Document Solutions Europe B.V.</v>
      </c>
      <c r="AA3021" t="str">
        <f>_xlfn.XLOOKUP(Z3021,'Client Lookup'!A:A,'Client Lookup'!C:C)</f>
        <v>KYOCERA Document Solutions Europe B.V.</v>
      </c>
      <c r="AC3021" t="e">
        <f>_xlfn.XLOOKUP(K3021,'Results vs Forecast'!K:K,'Results vs Forecast'!K:K)</f>
        <v>#N/A</v>
      </c>
    </row>
    <row r="3022" spans="1:29" hidden="1">
      <c r="A3022" s="39"/>
      <c r="B3022" s="1" t="s">
        <v>700</v>
      </c>
      <c r="C3022" s="1" t="s">
        <v>1395</v>
      </c>
      <c r="D3022" s="1" t="s">
        <v>24</v>
      </c>
      <c r="E3022" s="1" t="s">
        <v>6732</v>
      </c>
      <c r="F3022" s="2">
        <v>45535</v>
      </c>
      <c r="G3022" s="2">
        <v>45505</v>
      </c>
      <c r="H3022" s="1" t="s">
        <v>7367</v>
      </c>
      <c r="I3022" s="1" t="s">
        <v>7368</v>
      </c>
      <c r="J3022" s="1" t="s">
        <v>6761</v>
      </c>
      <c r="K3022" s="1" t="s">
        <v>6762</v>
      </c>
      <c r="L3022" s="1" t="s">
        <v>6763</v>
      </c>
      <c r="M3022" s="1"/>
      <c r="N3022" s="1"/>
      <c r="O3022" s="1"/>
      <c r="P3022" s="40">
        <v>255.02781780000001</v>
      </c>
      <c r="Q3022" s="37" t="str">
        <f>IF(C3022="ForthPoint","ForthPoint",IF(D3022="Intercompany",_xlfn.XLOOKUP(E3022,'Dept Lookup'!B:B,'Dept Lookup'!A:A),Modified!D3022))</f>
        <v>CX</v>
      </c>
      <c r="R3022" t="str">
        <f t="shared" si="239"/>
        <v>Henkel AG &amp; Co. KGaA</v>
      </c>
      <c r="S3022" s="1" t="s">
        <v>707</v>
      </c>
      <c r="T3022">
        <f t="shared" si="240"/>
        <v>0</v>
      </c>
      <c r="U3022" s="25" t="str">
        <f>IF(K3022&gt;0,K3022,_xlfn.XLOOKUP(M3022,'Client Lookup'!L:L,'Client Lookup'!N:N))</f>
        <v>16465</v>
      </c>
      <c r="V3022" t="str">
        <f>_xlfn.XLOOKUP(_xlfn.NUMBERVALUE(U3022),'Project Lookup'!X:X,'Project Lookup'!B:B)</f>
        <v>Henkel SmartWash Customer Engagement Consultancy</v>
      </c>
      <c r="X3022" t="str">
        <f t="shared" si="241"/>
        <v>379 Henkel AG &amp; Co. KGaA : 629 Henkel SmartWash Customer Engagement Consultancy</v>
      </c>
      <c r="Y3022" t="str">
        <f t="shared" si="242"/>
        <v>379 Henkel AG &amp; Co. KGaA</v>
      </c>
      <c r="Z3022" t="str">
        <f t="shared" si="238"/>
        <v>379 Henkel AG &amp; Co. KGaA</v>
      </c>
      <c r="AA3022" t="str">
        <f>_xlfn.XLOOKUP(Z3022,'Client Lookup'!A:A,'Client Lookup'!C:C)</f>
        <v>Henkel AG &amp; Co. KGaA</v>
      </c>
      <c r="AC3022" t="e">
        <f>_xlfn.XLOOKUP(K3022,'Results vs Forecast'!K:K,'Results vs Forecast'!K:K)</f>
        <v>#N/A</v>
      </c>
    </row>
    <row r="3023" spans="1:29" hidden="1">
      <c r="A3023" s="39"/>
      <c r="B3023" s="1" t="s">
        <v>700</v>
      </c>
      <c r="C3023" s="1" t="s">
        <v>1395</v>
      </c>
      <c r="D3023" s="1" t="s">
        <v>24</v>
      </c>
      <c r="E3023" s="1" t="s">
        <v>6732</v>
      </c>
      <c r="F3023" s="2">
        <v>45535</v>
      </c>
      <c r="G3023" s="2">
        <v>45505</v>
      </c>
      <c r="H3023" s="1" t="s">
        <v>7369</v>
      </c>
      <c r="I3023" s="1" t="s">
        <v>7370</v>
      </c>
      <c r="J3023" s="1" t="s">
        <v>6797</v>
      </c>
      <c r="K3023" s="1" t="s">
        <v>6798</v>
      </c>
      <c r="L3023" s="1" t="s">
        <v>6799</v>
      </c>
      <c r="M3023" s="1"/>
      <c r="N3023" s="1"/>
      <c r="O3023" s="1"/>
      <c r="P3023" s="40">
        <v>104.2049148</v>
      </c>
      <c r="Q3023" s="37" t="str">
        <f>IF(C3023="ForthPoint","ForthPoint",IF(D3023="Intercompany",_xlfn.XLOOKUP(E3023,'Dept Lookup'!B:B,'Dept Lookup'!A:A),Modified!D3023))</f>
        <v>CX</v>
      </c>
      <c r="R3023" t="str">
        <f t="shared" si="239"/>
        <v>CZ Verzekeringen</v>
      </c>
      <c r="S3023" s="1" t="s">
        <v>707</v>
      </c>
      <c r="T3023">
        <f t="shared" si="240"/>
        <v>0</v>
      </c>
      <c r="U3023" s="25" t="str">
        <f>IF(K3023&gt;0,K3023,_xlfn.XLOOKUP(M3023,'Client Lookup'!L:L,'Client Lookup'!N:N))</f>
        <v>20491</v>
      </c>
      <c r="V3023" t="str">
        <f>_xlfn.XLOOKUP(_xlfn.NUMBERVALUE(U3023),'Project Lookup'!X:X,'Project Lookup'!B:B)</f>
        <v>Dedicated Marketing Automation Support</v>
      </c>
      <c r="X3023" t="str">
        <f t="shared" si="241"/>
        <v>340 CZ Verzekeringen : 795 Dedicated Marketing Automation Support</v>
      </c>
      <c r="Y3023" t="str">
        <f t="shared" si="242"/>
        <v>340 CZ Verzekeringen</v>
      </c>
      <c r="Z3023" t="str">
        <f t="shared" si="238"/>
        <v>340 CZ Verzekeringen</v>
      </c>
      <c r="AA3023" t="str">
        <f>_xlfn.XLOOKUP(Z3023,'Client Lookup'!A:A,'Client Lookup'!C:C)</f>
        <v>CZ Verzekeringen</v>
      </c>
      <c r="AC3023" t="e">
        <f>_xlfn.XLOOKUP(K3023,'Results vs Forecast'!K:K,'Results vs Forecast'!K:K)</f>
        <v>#N/A</v>
      </c>
    </row>
    <row r="3024" spans="1:29" hidden="1">
      <c r="A3024" s="39"/>
      <c r="B3024" s="1" t="s">
        <v>700</v>
      </c>
      <c r="C3024" s="1" t="s">
        <v>1383</v>
      </c>
      <c r="D3024" s="1" t="s">
        <v>24</v>
      </c>
      <c r="E3024" s="1" t="s">
        <v>6732</v>
      </c>
      <c r="F3024" s="2">
        <v>45535</v>
      </c>
      <c r="G3024" s="2">
        <v>45505</v>
      </c>
      <c r="H3024" s="1" t="s">
        <v>7371</v>
      </c>
      <c r="I3024" s="1" t="s">
        <v>7372</v>
      </c>
      <c r="J3024" s="1" t="s">
        <v>6735</v>
      </c>
      <c r="K3024" s="1" t="s">
        <v>6736</v>
      </c>
      <c r="L3024" s="1" t="s">
        <v>6737</v>
      </c>
      <c r="M3024" s="1"/>
      <c r="N3024" s="1"/>
      <c r="O3024" s="1"/>
      <c r="P3024" s="40">
        <v>334.7170483069126</v>
      </c>
      <c r="Q3024" s="37" t="str">
        <f>IF(C3024="ForthPoint","ForthPoint",IF(D3024="Intercompany",_xlfn.XLOOKUP(E3024,'Dept Lookup'!B:B,'Dept Lookup'!A:A),Modified!D3024))</f>
        <v>CX</v>
      </c>
      <c r="R3024" t="str">
        <f t="shared" si="239"/>
        <v>Just Retirement Services Ltd</v>
      </c>
      <c r="S3024" s="1" t="s">
        <v>707</v>
      </c>
      <c r="T3024">
        <f t="shared" si="240"/>
        <v>0</v>
      </c>
      <c r="U3024" s="25" t="str">
        <f>IF(K3024&gt;0,K3024,_xlfn.XLOOKUP(M3024,'Client Lookup'!L:L,'Client Lookup'!N:N))</f>
        <v>24052</v>
      </c>
      <c r="V3024" t="str">
        <f>_xlfn.XLOOKUP(_xlfn.NUMBERVALUE(U3024),'Project Lookup'!X:X,'Project Lookup'!B:B)</f>
        <v>Technical Support Services 24</v>
      </c>
      <c r="X3024" t="str">
        <f t="shared" si="241"/>
        <v>333 Just Retirement Services Ltd : 920 Technical Support Services 24</v>
      </c>
      <c r="Y3024" t="str">
        <f t="shared" si="242"/>
        <v>333 Just Retirement Services Ltd</v>
      </c>
      <c r="Z3024" t="str">
        <f t="shared" si="238"/>
        <v>333 Just Retirement Services Ltd</v>
      </c>
      <c r="AA3024" t="str">
        <f>_xlfn.XLOOKUP(Z3024,'Client Lookup'!A:A,'Client Lookup'!C:C)</f>
        <v>Just Retirement Services Ltd</v>
      </c>
      <c r="AC3024" t="e">
        <f>_xlfn.XLOOKUP(K3024,'Results vs Forecast'!K:K,'Results vs Forecast'!K:K)</f>
        <v>#N/A</v>
      </c>
    </row>
    <row r="3025" spans="1:29" hidden="1">
      <c r="A3025" s="39"/>
      <c r="B3025" s="1" t="s">
        <v>700</v>
      </c>
      <c r="C3025" s="1" t="s">
        <v>1383</v>
      </c>
      <c r="D3025" s="1" t="s">
        <v>24</v>
      </c>
      <c r="E3025" s="1" t="s">
        <v>6732</v>
      </c>
      <c r="F3025" s="2">
        <v>45535</v>
      </c>
      <c r="G3025" s="2">
        <v>45505</v>
      </c>
      <c r="H3025" s="1" t="s">
        <v>7373</v>
      </c>
      <c r="I3025" s="1" t="s">
        <v>7374</v>
      </c>
      <c r="J3025" s="1" t="s">
        <v>6768</v>
      </c>
      <c r="K3025" s="1" t="s">
        <v>6769</v>
      </c>
      <c r="L3025" s="1" t="s">
        <v>6770</v>
      </c>
      <c r="M3025" s="1"/>
      <c r="N3025" s="1"/>
      <c r="O3025" s="1"/>
      <c r="P3025" s="40">
        <v>217.38445199343519</v>
      </c>
      <c r="Q3025" s="37" t="str">
        <f>IF(C3025="ForthPoint","ForthPoint",IF(D3025="Intercompany",_xlfn.XLOOKUP(E3025,'Dept Lookup'!B:B,'Dept Lookup'!A:A),Modified!D3025))</f>
        <v>CX</v>
      </c>
      <c r="R3025" t="str">
        <f t="shared" si="239"/>
        <v>American Chemical Society</v>
      </c>
      <c r="S3025" s="1" t="s">
        <v>707</v>
      </c>
      <c r="T3025">
        <f t="shared" si="240"/>
        <v>0</v>
      </c>
      <c r="U3025" s="25" t="str">
        <f>IF(K3025&gt;0,K3025,_xlfn.XLOOKUP(M3025,'Client Lookup'!L:L,'Client Lookup'!N:N))</f>
        <v>34862</v>
      </c>
      <c r="V3025" t="str">
        <f>_xlfn.XLOOKUP(_xlfn.NUMBERVALUE(U3025),'Project Lookup'!X:X,'Project Lookup'!B:B)</f>
        <v>Eloqua Enablement Support H2 2024</v>
      </c>
      <c r="X3025" t="str">
        <f t="shared" si="241"/>
        <v>330 American Chemical Society : 1338 Eloqua Enablement Support H2 2024</v>
      </c>
      <c r="Y3025" t="str">
        <f t="shared" si="242"/>
        <v>330 American Chemical Society</v>
      </c>
      <c r="Z3025" t="str">
        <f t="shared" si="238"/>
        <v>330 American Chemical Society</v>
      </c>
      <c r="AA3025" t="str">
        <f>_xlfn.XLOOKUP(Z3025,'Client Lookup'!A:A,'Client Lookup'!C:C)</f>
        <v>American Chemical Society</v>
      </c>
      <c r="AC3025" t="e">
        <f>_xlfn.XLOOKUP(K3025,'Results vs Forecast'!K:K,'Results vs Forecast'!K:K)</f>
        <v>#N/A</v>
      </c>
    </row>
    <row r="3026" spans="1:29" hidden="1">
      <c r="A3026" s="39"/>
      <c r="B3026" s="1" t="s">
        <v>700</v>
      </c>
      <c r="C3026" s="1" t="s">
        <v>1383</v>
      </c>
      <c r="D3026" s="1" t="s">
        <v>24</v>
      </c>
      <c r="E3026" s="1" t="s">
        <v>6732</v>
      </c>
      <c r="F3026" s="2">
        <v>45535</v>
      </c>
      <c r="G3026" s="2">
        <v>45505</v>
      </c>
      <c r="H3026" s="1" t="s">
        <v>7375</v>
      </c>
      <c r="I3026" s="1" t="s">
        <v>7376</v>
      </c>
      <c r="J3026" s="1" t="s">
        <v>6754</v>
      </c>
      <c r="K3026" s="1" t="s">
        <v>6755</v>
      </c>
      <c r="L3026" s="1" t="s">
        <v>6756</v>
      </c>
      <c r="M3026" s="1"/>
      <c r="N3026" s="1"/>
      <c r="O3026" s="1"/>
      <c r="P3026" s="40">
        <v>181.62940605801461</v>
      </c>
      <c r="Q3026" s="37" t="str">
        <f>IF(C3026="ForthPoint","ForthPoint",IF(D3026="Intercompany",_xlfn.XLOOKUP(E3026,'Dept Lookup'!B:B,'Dept Lookup'!A:A),Modified!D3026))</f>
        <v>CX</v>
      </c>
      <c r="R3026" t="str">
        <f t="shared" si="239"/>
        <v>Belmond Management Limited</v>
      </c>
      <c r="S3026" s="1" t="s">
        <v>707</v>
      </c>
      <c r="T3026">
        <f t="shared" si="240"/>
        <v>0</v>
      </c>
      <c r="U3026" s="25" t="str">
        <f>IF(K3026&gt;0,K3026,_xlfn.XLOOKUP(M3026,'Client Lookup'!L:L,'Client Lookup'!N:N))</f>
        <v>25431</v>
      </c>
      <c r="V3026" t="str">
        <f>_xlfn.XLOOKUP(_xlfn.NUMBERVALUE(U3026),'Project Lookup'!X:X,'Project Lookup'!B:B)</f>
        <v>Responsys Support 2024</v>
      </c>
      <c r="X3026" t="str">
        <f t="shared" si="241"/>
        <v>329 Belmond Management Limited : 1003 Responsys Support 2024</v>
      </c>
      <c r="Y3026" t="str">
        <f t="shared" si="242"/>
        <v>329 Belmond Management Limited</v>
      </c>
      <c r="Z3026" t="str">
        <f t="shared" si="238"/>
        <v>329 Belmond Management Limited</v>
      </c>
      <c r="AA3026" t="str">
        <f>_xlfn.XLOOKUP(Z3026,'Client Lookup'!A:A,'Client Lookup'!C:C)</f>
        <v>Belmond Management Limited</v>
      </c>
      <c r="AC3026" t="e">
        <f>_xlfn.XLOOKUP(K3026,'Results vs Forecast'!K:K,'Results vs Forecast'!K:K)</f>
        <v>#N/A</v>
      </c>
    </row>
    <row r="3027" spans="1:29" hidden="1">
      <c r="A3027" s="39"/>
      <c r="B3027" s="1" t="s">
        <v>700</v>
      </c>
      <c r="C3027" s="1" t="s">
        <v>1395</v>
      </c>
      <c r="D3027" s="1" t="s">
        <v>24</v>
      </c>
      <c r="E3027" s="1" t="s">
        <v>6732</v>
      </c>
      <c r="F3027" s="2">
        <v>45535</v>
      </c>
      <c r="G3027" s="2">
        <v>45505</v>
      </c>
      <c r="H3027" s="1" t="s">
        <v>7377</v>
      </c>
      <c r="I3027" s="1" t="s">
        <v>7378</v>
      </c>
      <c r="J3027" s="1" t="s">
        <v>6761</v>
      </c>
      <c r="K3027" s="1" t="s">
        <v>6762</v>
      </c>
      <c r="L3027" s="1" t="s">
        <v>6763</v>
      </c>
      <c r="M3027" s="1"/>
      <c r="N3027" s="1"/>
      <c r="O3027" s="1"/>
      <c r="P3027" s="40">
        <v>127.5139089</v>
      </c>
      <c r="Q3027" s="37" t="str">
        <f>IF(C3027="ForthPoint","ForthPoint",IF(D3027="Intercompany",_xlfn.XLOOKUP(E3027,'Dept Lookup'!B:B,'Dept Lookup'!A:A),Modified!D3027))</f>
        <v>CX</v>
      </c>
      <c r="R3027" t="str">
        <f t="shared" si="239"/>
        <v>Henkel AG &amp; Co. KGaA</v>
      </c>
      <c r="S3027" s="1" t="s">
        <v>707</v>
      </c>
      <c r="T3027">
        <f t="shared" si="240"/>
        <v>0</v>
      </c>
      <c r="U3027" s="25" t="str">
        <f>IF(K3027&gt;0,K3027,_xlfn.XLOOKUP(M3027,'Client Lookup'!L:L,'Client Lookup'!N:N))</f>
        <v>16465</v>
      </c>
      <c r="V3027" t="str">
        <f>_xlfn.XLOOKUP(_xlfn.NUMBERVALUE(U3027),'Project Lookup'!X:X,'Project Lookup'!B:B)</f>
        <v>Henkel SmartWash Customer Engagement Consultancy</v>
      </c>
      <c r="X3027" t="str">
        <f t="shared" si="241"/>
        <v>379 Henkel AG &amp; Co. KGaA : 629 Henkel SmartWash Customer Engagement Consultancy</v>
      </c>
      <c r="Y3027" t="str">
        <f t="shared" si="242"/>
        <v>379 Henkel AG &amp; Co. KGaA</v>
      </c>
      <c r="Z3027" t="str">
        <f t="shared" si="238"/>
        <v>379 Henkel AG &amp; Co. KGaA</v>
      </c>
      <c r="AA3027" t="str">
        <f>_xlfn.XLOOKUP(Z3027,'Client Lookup'!A:A,'Client Lookup'!C:C)</f>
        <v>Henkel AG &amp; Co. KGaA</v>
      </c>
      <c r="AC3027" t="e">
        <f>_xlfn.XLOOKUP(K3027,'Results vs Forecast'!K:K,'Results vs Forecast'!K:K)</f>
        <v>#N/A</v>
      </c>
    </row>
    <row r="3028" spans="1:29" hidden="1">
      <c r="A3028" s="39"/>
      <c r="B3028" s="1" t="s">
        <v>700</v>
      </c>
      <c r="C3028" s="1" t="s">
        <v>1395</v>
      </c>
      <c r="D3028" s="1" t="s">
        <v>24</v>
      </c>
      <c r="E3028" s="1" t="s">
        <v>6732</v>
      </c>
      <c r="F3028" s="2">
        <v>45535</v>
      </c>
      <c r="G3028" s="2">
        <v>45505</v>
      </c>
      <c r="H3028" s="1" t="s">
        <v>7379</v>
      </c>
      <c r="I3028" s="1" t="s">
        <v>7380</v>
      </c>
      <c r="J3028" s="1" t="s">
        <v>6740</v>
      </c>
      <c r="K3028" s="1" t="s">
        <v>6741</v>
      </c>
      <c r="L3028" s="1"/>
      <c r="M3028" s="1"/>
      <c r="N3028" s="1"/>
      <c r="O3028" s="1"/>
      <c r="P3028" s="40">
        <v>45.246870899999998</v>
      </c>
      <c r="Q3028" s="37" t="str">
        <f>IF(C3028="ForthPoint","ForthPoint",IF(D3028="Intercompany",_xlfn.XLOOKUP(E3028,'Dept Lookup'!B:B,'Dept Lookup'!A:A),Modified!D3028))</f>
        <v>CX</v>
      </c>
      <c r="R3028" t="str">
        <f t="shared" si="239"/>
        <v>Axa Investment Managers SA</v>
      </c>
      <c r="S3028" s="1" t="s">
        <v>707</v>
      </c>
      <c r="T3028">
        <f t="shared" si="240"/>
        <v>0</v>
      </c>
      <c r="U3028" s="25" t="str">
        <f>IF(K3028&gt;0,K3028,_xlfn.XLOOKUP(M3028,'Client Lookup'!L:L,'Client Lookup'!N:N))</f>
        <v>36932</v>
      </c>
      <c r="V3028" t="str">
        <f>_xlfn.XLOOKUP(_xlfn.NUMBERVALUE(U3028),'Project Lookup'!X:X,'Project Lookup'!B:B)</f>
        <v>Eloqua Support 2024</v>
      </c>
      <c r="X3028" t="str">
        <f t="shared" si="241"/>
        <v>299 Axa Investment Managers SA : 1384 Eloqua Support 2024</v>
      </c>
      <c r="Y3028" t="str">
        <f t="shared" si="242"/>
        <v>299 Axa Investment Managers SA</v>
      </c>
      <c r="Z3028" t="str">
        <f t="shared" si="238"/>
        <v>299 Axa Investment Managers SA</v>
      </c>
      <c r="AA3028" t="str">
        <f>_xlfn.XLOOKUP(Z3028,'Client Lookup'!A:A,'Client Lookup'!C:C)</f>
        <v>Axa Investment Managers SA</v>
      </c>
      <c r="AC3028" t="e">
        <f>_xlfn.XLOOKUP(K3028,'Results vs Forecast'!K:K,'Results vs Forecast'!K:K)</f>
        <v>#N/A</v>
      </c>
    </row>
    <row r="3029" spans="1:29" hidden="1">
      <c r="A3029" s="39"/>
      <c r="B3029" s="1" t="s">
        <v>700</v>
      </c>
      <c r="C3029" s="1" t="s">
        <v>1395</v>
      </c>
      <c r="D3029" s="1" t="s">
        <v>24</v>
      </c>
      <c r="E3029" s="1" t="s">
        <v>6732</v>
      </c>
      <c r="F3029" s="2">
        <v>45535</v>
      </c>
      <c r="G3029" s="2">
        <v>45505</v>
      </c>
      <c r="H3029" s="1" t="s">
        <v>7381</v>
      </c>
      <c r="I3029" s="1" t="s">
        <v>7382</v>
      </c>
      <c r="J3029" s="1" t="s">
        <v>6761</v>
      </c>
      <c r="K3029" s="1" t="s">
        <v>6762</v>
      </c>
      <c r="L3029" s="1" t="s">
        <v>6763</v>
      </c>
      <c r="M3029" s="1"/>
      <c r="N3029" s="1"/>
      <c r="O3029" s="1"/>
      <c r="P3029" s="40">
        <v>127.5139089</v>
      </c>
      <c r="Q3029" s="37" t="str">
        <f>IF(C3029="ForthPoint","ForthPoint",IF(D3029="Intercompany",_xlfn.XLOOKUP(E3029,'Dept Lookup'!B:B,'Dept Lookup'!A:A),Modified!D3029))</f>
        <v>CX</v>
      </c>
      <c r="R3029" t="str">
        <f t="shared" si="239"/>
        <v>Henkel AG &amp; Co. KGaA</v>
      </c>
      <c r="S3029" s="1" t="s">
        <v>707</v>
      </c>
      <c r="T3029">
        <f t="shared" si="240"/>
        <v>0</v>
      </c>
      <c r="U3029" s="25" t="str">
        <f>IF(K3029&gt;0,K3029,_xlfn.XLOOKUP(M3029,'Client Lookup'!L:L,'Client Lookup'!N:N))</f>
        <v>16465</v>
      </c>
      <c r="V3029" t="str">
        <f>_xlfn.XLOOKUP(_xlfn.NUMBERVALUE(U3029),'Project Lookup'!X:X,'Project Lookup'!B:B)</f>
        <v>Henkel SmartWash Customer Engagement Consultancy</v>
      </c>
      <c r="X3029" t="str">
        <f t="shared" si="241"/>
        <v>379 Henkel AG &amp; Co. KGaA : 629 Henkel SmartWash Customer Engagement Consultancy</v>
      </c>
      <c r="Y3029" t="str">
        <f t="shared" si="242"/>
        <v>379 Henkel AG &amp; Co. KGaA</v>
      </c>
      <c r="Z3029" t="str">
        <f t="shared" si="238"/>
        <v>379 Henkel AG &amp; Co. KGaA</v>
      </c>
      <c r="AA3029" t="str">
        <f>_xlfn.XLOOKUP(Z3029,'Client Lookup'!A:A,'Client Lookup'!C:C)</f>
        <v>Henkel AG &amp; Co. KGaA</v>
      </c>
      <c r="AC3029" t="e">
        <f>_xlfn.XLOOKUP(K3029,'Results vs Forecast'!K:K,'Results vs Forecast'!K:K)</f>
        <v>#N/A</v>
      </c>
    </row>
    <row r="3030" spans="1:29" hidden="1">
      <c r="A3030" s="39"/>
      <c r="B3030" s="1" t="s">
        <v>700</v>
      </c>
      <c r="C3030" s="1" t="s">
        <v>1383</v>
      </c>
      <c r="D3030" s="1" t="s">
        <v>24</v>
      </c>
      <c r="E3030" s="1" t="s">
        <v>6732</v>
      </c>
      <c r="F3030" s="2">
        <v>45535</v>
      </c>
      <c r="G3030" s="2">
        <v>45505</v>
      </c>
      <c r="H3030" s="1" t="s">
        <v>7383</v>
      </c>
      <c r="I3030" s="1" t="s">
        <v>7384</v>
      </c>
      <c r="J3030" s="1" t="s">
        <v>6754</v>
      </c>
      <c r="K3030" s="1" t="s">
        <v>6755</v>
      </c>
      <c r="L3030" s="1" t="s">
        <v>6756</v>
      </c>
      <c r="M3030" s="1"/>
      <c r="N3030" s="1"/>
      <c r="O3030" s="1"/>
      <c r="P3030" s="40">
        <v>181.62940605801461</v>
      </c>
      <c r="Q3030" s="37" t="str">
        <f>IF(C3030="ForthPoint","ForthPoint",IF(D3030="Intercompany",_xlfn.XLOOKUP(E3030,'Dept Lookup'!B:B,'Dept Lookup'!A:A),Modified!D3030))</f>
        <v>CX</v>
      </c>
      <c r="R3030" t="str">
        <f t="shared" si="239"/>
        <v>Belmond Management Limited</v>
      </c>
      <c r="S3030" s="1" t="s">
        <v>707</v>
      </c>
      <c r="T3030">
        <f t="shared" si="240"/>
        <v>0</v>
      </c>
      <c r="U3030" s="25" t="str">
        <f>IF(K3030&gt;0,K3030,_xlfn.XLOOKUP(M3030,'Client Lookup'!L:L,'Client Lookup'!N:N))</f>
        <v>25431</v>
      </c>
      <c r="V3030" t="str">
        <f>_xlfn.XLOOKUP(_xlfn.NUMBERVALUE(U3030),'Project Lookup'!X:X,'Project Lookup'!B:B)</f>
        <v>Responsys Support 2024</v>
      </c>
      <c r="X3030" t="str">
        <f t="shared" si="241"/>
        <v>329 Belmond Management Limited : 1003 Responsys Support 2024</v>
      </c>
      <c r="Y3030" t="str">
        <f t="shared" si="242"/>
        <v>329 Belmond Management Limited</v>
      </c>
      <c r="Z3030" t="str">
        <f t="shared" si="238"/>
        <v>329 Belmond Management Limited</v>
      </c>
      <c r="AA3030" t="str">
        <f>_xlfn.XLOOKUP(Z3030,'Client Lookup'!A:A,'Client Lookup'!C:C)</f>
        <v>Belmond Management Limited</v>
      </c>
      <c r="AC3030" t="e">
        <f>_xlfn.XLOOKUP(K3030,'Results vs Forecast'!K:K,'Results vs Forecast'!K:K)</f>
        <v>#N/A</v>
      </c>
    </row>
    <row r="3031" spans="1:29" hidden="1">
      <c r="A3031" s="39"/>
      <c r="B3031" s="1" t="s">
        <v>700</v>
      </c>
      <c r="C3031" s="1" t="s">
        <v>1395</v>
      </c>
      <c r="D3031" s="1" t="s">
        <v>24</v>
      </c>
      <c r="E3031" s="1" t="s">
        <v>6732</v>
      </c>
      <c r="F3031" s="2">
        <v>45535</v>
      </c>
      <c r="G3031" s="2">
        <v>45505</v>
      </c>
      <c r="H3031" s="1" t="s">
        <v>7385</v>
      </c>
      <c r="I3031" s="1" t="s">
        <v>7386</v>
      </c>
      <c r="J3031" s="1" t="s">
        <v>6797</v>
      </c>
      <c r="K3031" s="1" t="s">
        <v>6798</v>
      </c>
      <c r="L3031" s="1" t="s">
        <v>6799</v>
      </c>
      <c r="M3031" s="1"/>
      <c r="N3031" s="1"/>
      <c r="O3031" s="1"/>
      <c r="P3031" s="40">
        <v>833.63931839999998</v>
      </c>
      <c r="Q3031" s="37" t="str">
        <f>IF(C3031="ForthPoint","ForthPoint",IF(D3031="Intercompany",_xlfn.XLOOKUP(E3031,'Dept Lookup'!B:B,'Dept Lookup'!A:A),Modified!D3031))</f>
        <v>CX</v>
      </c>
      <c r="R3031" t="str">
        <f t="shared" si="239"/>
        <v>CZ Verzekeringen</v>
      </c>
      <c r="S3031" s="1" t="s">
        <v>707</v>
      </c>
      <c r="T3031">
        <f t="shared" si="240"/>
        <v>0</v>
      </c>
      <c r="U3031" s="25" t="str">
        <f>IF(K3031&gt;0,K3031,_xlfn.XLOOKUP(M3031,'Client Lookup'!L:L,'Client Lookup'!N:N))</f>
        <v>20491</v>
      </c>
      <c r="V3031" t="str">
        <f>_xlfn.XLOOKUP(_xlfn.NUMBERVALUE(U3031),'Project Lookup'!X:X,'Project Lookup'!B:B)</f>
        <v>Dedicated Marketing Automation Support</v>
      </c>
      <c r="X3031" t="str">
        <f t="shared" si="241"/>
        <v>340 CZ Verzekeringen : 795 Dedicated Marketing Automation Support</v>
      </c>
      <c r="Y3031" t="str">
        <f t="shared" si="242"/>
        <v>340 CZ Verzekeringen</v>
      </c>
      <c r="Z3031" t="str">
        <f t="shared" si="238"/>
        <v>340 CZ Verzekeringen</v>
      </c>
      <c r="AA3031" t="str">
        <f>_xlfn.XLOOKUP(Z3031,'Client Lookup'!A:A,'Client Lookup'!C:C)</f>
        <v>CZ Verzekeringen</v>
      </c>
      <c r="AC3031" t="e">
        <f>_xlfn.XLOOKUP(K3031,'Results vs Forecast'!K:K,'Results vs Forecast'!K:K)</f>
        <v>#N/A</v>
      </c>
    </row>
    <row r="3032" spans="1:29" hidden="1">
      <c r="A3032" s="39"/>
      <c r="B3032" s="1" t="s">
        <v>700</v>
      </c>
      <c r="C3032" s="1" t="s">
        <v>1390</v>
      </c>
      <c r="D3032" s="1" t="s">
        <v>24</v>
      </c>
      <c r="E3032" s="1" t="s">
        <v>6732</v>
      </c>
      <c r="F3032" s="2">
        <v>45535</v>
      </c>
      <c r="G3032" s="2">
        <v>45505</v>
      </c>
      <c r="H3032" s="1" t="s">
        <v>7387</v>
      </c>
      <c r="I3032" s="1" t="s">
        <v>7388</v>
      </c>
      <c r="J3032" s="1" t="s">
        <v>7389</v>
      </c>
      <c r="K3032" s="1" t="s">
        <v>7390</v>
      </c>
      <c r="L3032" s="1"/>
      <c r="M3032" s="1"/>
      <c r="N3032" s="1"/>
      <c r="O3032" s="1"/>
      <c r="P3032" s="40">
        <v>5634.9398868651169</v>
      </c>
      <c r="Q3032" s="37" t="str">
        <f>IF(C3032="ForthPoint","ForthPoint",IF(D3032="Intercompany",_xlfn.XLOOKUP(E3032,'Dept Lookup'!B:B,'Dept Lookup'!A:A),Modified!D3032))</f>
        <v>ForthPoint</v>
      </c>
      <c r="R3032" t="str">
        <f t="shared" si="239"/>
        <v>Circana (UK) Ltd</v>
      </c>
      <c r="S3032" s="1" t="s">
        <v>707</v>
      </c>
      <c r="T3032">
        <f t="shared" si="240"/>
        <v>0</v>
      </c>
      <c r="U3032" s="25" t="str">
        <f>IF(K3032&gt;0,K3032,_xlfn.XLOOKUP(M3032,'Client Lookup'!L:L,'Client Lookup'!N:N))</f>
        <v>26408</v>
      </c>
      <c r="V3032" t="str">
        <f>_xlfn.XLOOKUP(_xlfn.NUMBERVALUE(U3032),'Project Lookup'!X:X,'Project Lookup'!B:B)</f>
        <v>Mondelez MMM Project Management</v>
      </c>
      <c r="X3032" t="str">
        <f t="shared" si="241"/>
        <v>475 Circana (UK) Ltd : 1056 Mondelez MMM Project Management</v>
      </c>
      <c r="Y3032" t="str">
        <f t="shared" si="242"/>
        <v>475 Circana (UK) Ltd</v>
      </c>
      <c r="Z3032" t="str">
        <f t="shared" ref="Z3032:Z3095" si="243">IF(LEFT(Y3032,3)="ICC",IFERROR(_xlfn.TEXTAFTER(Y3032,"ICC "),Y3032),Y3032)</f>
        <v>475 Circana (UK) Ltd</v>
      </c>
      <c r="AA3032" t="str">
        <f>_xlfn.XLOOKUP(Z3032,'Client Lookup'!A:A,'Client Lookup'!C:C)</f>
        <v>Circana (UK) Ltd</v>
      </c>
      <c r="AC3032" t="e">
        <f>_xlfn.XLOOKUP(K3032,'Results vs Forecast'!K:K,'Results vs Forecast'!K:K)</f>
        <v>#N/A</v>
      </c>
    </row>
    <row r="3033" spans="1:29" hidden="1">
      <c r="A3033" s="39"/>
      <c r="B3033" s="1" t="s">
        <v>700</v>
      </c>
      <c r="C3033" s="1" t="s">
        <v>1383</v>
      </c>
      <c r="D3033" s="1" t="s">
        <v>24</v>
      </c>
      <c r="E3033" s="1" t="s">
        <v>6732</v>
      </c>
      <c r="F3033" s="2">
        <v>45535</v>
      </c>
      <c r="G3033" s="2">
        <v>45505</v>
      </c>
      <c r="H3033" s="1" t="s">
        <v>7391</v>
      </c>
      <c r="I3033" s="1" t="s">
        <v>7392</v>
      </c>
      <c r="J3033" s="1" t="s">
        <v>6768</v>
      </c>
      <c r="K3033" s="1" t="s">
        <v>6769</v>
      </c>
      <c r="L3033" s="1" t="s">
        <v>6770</v>
      </c>
      <c r="M3033" s="1"/>
      <c r="N3033" s="1"/>
      <c r="O3033" s="1"/>
      <c r="P3033" s="40">
        <v>54.346112998358798</v>
      </c>
      <c r="Q3033" s="37" t="str">
        <f>IF(C3033="ForthPoint","ForthPoint",IF(D3033="Intercompany",_xlfn.XLOOKUP(E3033,'Dept Lookup'!B:B,'Dept Lookup'!A:A),Modified!D3033))</f>
        <v>CX</v>
      </c>
      <c r="R3033" t="str">
        <f t="shared" si="239"/>
        <v>American Chemical Society</v>
      </c>
      <c r="S3033" s="1" t="s">
        <v>707</v>
      </c>
      <c r="T3033">
        <f t="shared" si="240"/>
        <v>0</v>
      </c>
      <c r="U3033" s="25" t="str">
        <f>IF(K3033&gt;0,K3033,_xlfn.XLOOKUP(M3033,'Client Lookup'!L:L,'Client Lookup'!N:N))</f>
        <v>34862</v>
      </c>
      <c r="V3033" t="str">
        <f>_xlfn.XLOOKUP(_xlfn.NUMBERVALUE(U3033),'Project Lookup'!X:X,'Project Lookup'!B:B)</f>
        <v>Eloqua Enablement Support H2 2024</v>
      </c>
      <c r="X3033" t="str">
        <f t="shared" si="241"/>
        <v>330 American Chemical Society : 1338 Eloqua Enablement Support H2 2024</v>
      </c>
      <c r="Y3033" t="str">
        <f t="shared" si="242"/>
        <v>330 American Chemical Society</v>
      </c>
      <c r="Z3033" t="str">
        <f t="shared" si="243"/>
        <v>330 American Chemical Society</v>
      </c>
      <c r="AA3033" t="str">
        <f>_xlfn.XLOOKUP(Z3033,'Client Lookup'!A:A,'Client Lookup'!C:C)</f>
        <v>American Chemical Society</v>
      </c>
      <c r="AC3033" t="e">
        <f>_xlfn.XLOOKUP(K3033,'Results vs Forecast'!K:K,'Results vs Forecast'!K:K)</f>
        <v>#N/A</v>
      </c>
    </row>
    <row r="3034" spans="1:29" hidden="1">
      <c r="A3034" s="39"/>
      <c r="B3034" s="1" t="s">
        <v>700</v>
      </c>
      <c r="C3034" s="1" t="s">
        <v>1395</v>
      </c>
      <c r="D3034" s="1" t="s">
        <v>24</v>
      </c>
      <c r="E3034" s="1" t="s">
        <v>6732</v>
      </c>
      <c r="F3034" s="2">
        <v>45535</v>
      </c>
      <c r="G3034" s="2">
        <v>45505</v>
      </c>
      <c r="H3034" s="1" t="s">
        <v>7393</v>
      </c>
      <c r="I3034" s="1" t="s">
        <v>7394</v>
      </c>
      <c r="J3034" s="1" t="s">
        <v>6761</v>
      </c>
      <c r="K3034" s="1" t="s">
        <v>6762</v>
      </c>
      <c r="L3034" s="1" t="s">
        <v>6763</v>
      </c>
      <c r="M3034" s="1"/>
      <c r="N3034" s="1"/>
      <c r="O3034" s="1"/>
      <c r="P3034" s="40">
        <v>191.2763478192</v>
      </c>
      <c r="Q3034" s="37" t="str">
        <f>IF(C3034="ForthPoint","ForthPoint",IF(D3034="Intercompany",_xlfn.XLOOKUP(E3034,'Dept Lookup'!B:B,'Dept Lookup'!A:A),Modified!D3034))</f>
        <v>CX</v>
      </c>
      <c r="R3034" t="str">
        <f t="shared" si="239"/>
        <v>Henkel AG &amp; Co. KGaA</v>
      </c>
      <c r="S3034" s="1" t="s">
        <v>707</v>
      </c>
      <c r="T3034">
        <f t="shared" si="240"/>
        <v>0</v>
      </c>
      <c r="U3034" s="25" t="str">
        <f>IF(K3034&gt;0,K3034,_xlfn.XLOOKUP(M3034,'Client Lookup'!L:L,'Client Lookup'!N:N))</f>
        <v>16465</v>
      </c>
      <c r="V3034" t="str">
        <f>_xlfn.XLOOKUP(_xlfn.NUMBERVALUE(U3034),'Project Lookup'!X:X,'Project Lookup'!B:B)</f>
        <v>Henkel SmartWash Customer Engagement Consultancy</v>
      </c>
      <c r="X3034" t="str">
        <f t="shared" si="241"/>
        <v>379 Henkel AG &amp; Co. KGaA : 629 Henkel SmartWash Customer Engagement Consultancy</v>
      </c>
      <c r="Y3034" t="str">
        <f t="shared" si="242"/>
        <v>379 Henkel AG &amp; Co. KGaA</v>
      </c>
      <c r="Z3034" t="str">
        <f t="shared" si="243"/>
        <v>379 Henkel AG &amp; Co. KGaA</v>
      </c>
      <c r="AA3034" t="str">
        <f>_xlfn.XLOOKUP(Z3034,'Client Lookup'!A:A,'Client Lookup'!C:C)</f>
        <v>Henkel AG &amp; Co. KGaA</v>
      </c>
      <c r="AC3034" t="e">
        <f>_xlfn.XLOOKUP(K3034,'Results vs Forecast'!K:K,'Results vs Forecast'!K:K)</f>
        <v>#N/A</v>
      </c>
    </row>
    <row r="3035" spans="1:29" hidden="1">
      <c r="A3035" s="39"/>
      <c r="B3035" s="1" t="s">
        <v>700</v>
      </c>
      <c r="C3035" s="1" t="s">
        <v>1395</v>
      </c>
      <c r="D3035" s="1" t="s">
        <v>24</v>
      </c>
      <c r="E3035" s="1" t="s">
        <v>6732</v>
      </c>
      <c r="F3035" s="2">
        <v>45535</v>
      </c>
      <c r="G3035" s="2">
        <v>45505</v>
      </c>
      <c r="H3035" s="1" t="s">
        <v>7395</v>
      </c>
      <c r="I3035" s="1" t="s">
        <v>7396</v>
      </c>
      <c r="J3035" s="1" t="s">
        <v>6761</v>
      </c>
      <c r="K3035" s="1" t="s">
        <v>6762</v>
      </c>
      <c r="L3035" s="1" t="s">
        <v>6763</v>
      </c>
      <c r="M3035" s="1"/>
      <c r="N3035" s="1"/>
      <c r="O3035" s="1"/>
      <c r="P3035" s="40">
        <v>127.5139089</v>
      </c>
      <c r="Q3035" s="37" t="str">
        <f>IF(C3035="ForthPoint","ForthPoint",IF(D3035="Intercompany",_xlfn.XLOOKUP(E3035,'Dept Lookup'!B:B,'Dept Lookup'!A:A),Modified!D3035))</f>
        <v>CX</v>
      </c>
      <c r="R3035" t="str">
        <f t="shared" si="239"/>
        <v>Henkel AG &amp; Co. KGaA</v>
      </c>
      <c r="S3035" s="1" t="s">
        <v>707</v>
      </c>
      <c r="T3035">
        <f t="shared" si="240"/>
        <v>0</v>
      </c>
      <c r="U3035" s="25" t="str">
        <f>IF(K3035&gt;0,K3035,_xlfn.XLOOKUP(M3035,'Client Lookup'!L:L,'Client Lookup'!N:N))</f>
        <v>16465</v>
      </c>
      <c r="V3035" t="str">
        <f>_xlfn.XLOOKUP(_xlfn.NUMBERVALUE(U3035),'Project Lookup'!X:X,'Project Lookup'!B:B)</f>
        <v>Henkel SmartWash Customer Engagement Consultancy</v>
      </c>
      <c r="X3035" t="str">
        <f t="shared" si="241"/>
        <v>379 Henkel AG &amp; Co. KGaA : 629 Henkel SmartWash Customer Engagement Consultancy</v>
      </c>
      <c r="Y3035" t="str">
        <f t="shared" si="242"/>
        <v>379 Henkel AG &amp; Co. KGaA</v>
      </c>
      <c r="Z3035" t="str">
        <f t="shared" si="243"/>
        <v>379 Henkel AG &amp; Co. KGaA</v>
      </c>
      <c r="AA3035" t="str">
        <f>_xlfn.XLOOKUP(Z3035,'Client Lookup'!A:A,'Client Lookup'!C:C)</f>
        <v>Henkel AG &amp; Co. KGaA</v>
      </c>
      <c r="AC3035" t="e">
        <f>_xlfn.XLOOKUP(K3035,'Results vs Forecast'!K:K,'Results vs Forecast'!K:K)</f>
        <v>#N/A</v>
      </c>
    </row>
    <row r="3036" spans="1:29" hidden="1">
      <c r="A3036" s="39"/>
      <c r="B3036" s="1" t="s">
        <v>700</v>
      </c>
      <c r="C3036" s="1" t="s">
        <v>1395</v>
      </c>
      <c r="D3036" s="1" t="s">
        <v>24</v>
      </c>
      <c r="E3036" s="1" t="s">
        <v>6732</v>
      </c>
      <c r="F3036" s="2">
        <v>45535</v>
      </c>
      <c r="G3036" s="2">
        <v>45505</v>
      </c>
      <c r="H3036" s="1" t="s">
        <v>7397</v>
      </c>
      <c r="I3036" s="1" t="s">
        <v>7398</v>
      </c>
      <c r="J3036" s="1" t="s">
        <v>6761</v>
      </c>
      <c r="K3036" s="1" t="s">
        <v>6762</v>
      </c>
      <c r="L3036" s="1" t="s">
        <v>6763</v>
      </c>
      <c r="M3036" s="1"/>
      <c r="N3036" s="1"/>
      <c r="O3036" s="1"/>
      <c r="P3036" s="40">
        <v>612.06676272000004</v>
      </c>
      <c r="Q3036" s="37" t="str">
        <f>IF(C3036="ForthPoint","ForthPoint",IF(D3036="Intercompany",_xlfn.XLOOKUP(E3036,'Dept Lookup'!B:B,'Dept Lookup'!A:A),Modified!D3036))</f>
        <v>CX</v>
      </c>
      <c r="R3036" t="str">
        <f t="shared" si="239"/>
        <v>Henkel AG &amp; Co. KGaA</v>
      </c>
      <c r="S3036" s="1" t="s">
        <v>707</v>
      </c>
      <c r="T3036">
        <f t="shared" si="240"/>
        <v>0</v>
      </c>
      <c r="U3036" s="25" t="str">
        <f>IF(K3036&gt;0,K3036,_xlfn.XLOOKUP(M3036,'Client Lookup'!L:L,'Client Lookup'!N:N))</f>
        <v>16465</v>
      </c>
      <c r="V3036" t="str">
        <f>_xlfn.XLOOKUP(_xlfn.NUMBERVALUE(U3036),'Project Lookup'!X:X,'Project Lookup'!B:B)</f>
        <v>Henkel SmartWash Customer Engagement Consultancy</v>
      </c>
      <c r="X3036" t="str">
        <f t="shared" si="241"/>
        <v>379 Henkel AG &amp; Co. KGaA : 629 Henkel SmartWash Customer Engagement Consultancy</v>
      </c>
      <c r="Y3036" t="str">
        <f t="shared" si="242"/>
        <v>379 Henkel AG &amp; Co. KGaA</v>
      </c>
      <c r="Z3036" t="str">
        <f t="shared" si="243"/>
        <v>379 Henkel AG &amp; Co. KGaA</v>
      </c>
      <c r="AA3036" t="str">
        <f>_xlfn.XLOOKUP(Z3036,'Client Lookup'!A:A,'Client Lookup'!C:C)</f>
        <v>Henkel AG &amp; Co. KGaA</v>
      </c>
      <c r="AC3036" t="e">
        <f>_xlfn.XLOOKUP(K3036,'Results vs Forecast'!K:K,'Results vs Forecast'!K:K)</f>
        <v>#N/A</v>
      </c>
    </row>
    <row r="3037" spans="1:29" hidden="1">
      <c r="A3037" s="39"/>
      <c r="B3037" s="1" t="s">
        <v>700</v>
      </c>
      <c r="C3037" s="1" t="s">
        <v>1395</v>
      </c>
      <c r="D3037" s="1" t="s">
        <v>24</v>
      </c>
      <c r="E3037" s="1" t="s">
        <v>6732</v>
      </c>
      <c r="F3037" s="2">
        <v>45535</v>
      </c>
      <c r="G3037" s="2">
        <v>45505</v>
      </c>
      <c r="H3037" s="1" t="s">
        <v>7399</v>
      </c>
      <c r="I3037" s="1" t="s">
        <v>7400</v>
      </c>
      <c r="J3037" s="1" t="s">
        <v>6744</v>
      </c>
      <c r="K3037" s="1" t="s">
        <v>6745</v>
      </c>
      <c r="L3037" s="1" t="s">
        <v>6746</v>
      </c>
      <c r="M3037" s="1"/>
      <c r="N3037" s="1"/>
      <c r="O3037" s="1"/>
      <c r="P3037" s="40">
        <v>120.6583224</v>
      </c>
      <c r="Q3037" s="37" t="str">
        <f>IF(C3037="ForthPoint","ForthPoint",IF(D3037="Intercompany",_xlfn.XLOOKUP(E3037,'Dept Lookup'!B:B,'Dept Lookup'!A:A),Modified!D3037))</f>
        <v>CX</v>
      </c>
      <c r="R3037" t="str">
        <f t="shared" si="239"/>
        <v>KYOCERA Document Solutions Europe B.V.</v>
      </c>
      <c r="S3037" s="1" t="s">
        <v>707</v>
      </c>
      <c r="T3037">
        <f t="shared" si="240"/>
        <v>0</v>
      </c>
      <c r="U3037" s="25" t="str">
        <f>IF(K3037&gt;0,K3037,_xlfn.XLOOKUP(M3037,'Client Lookup'!L:L,'Client Lookup'!N:N))</f>
        <v>20698</v>
      </c>
      <c r="V3037" t="str">
        <f>_xlfn.XLOOKUP(_xlfn.NUMBERVALUE(U3037),'Project Lookup'!X:X,'Project Lookup'!B:B)</f>
        <v>Sales Toolkit Development &amp; Support</v>
      </c>
      <c r="X3037" t="str">
        <f t="shared" si="241"/>
        <v>346 KYOCERA Document Solutions Europe B.V. : 799 Sales Toolkit Development &amp; Support</v>
      </c>
      <c r="Y3037" t="str">
        <f t="shared" si="242"/>
        <v>346 KYOCERA Document Solutions Europe B.V.</v>
      </c>
      <c r="Z3037" t="str">
        <f t="shared" si="243"/>
        <v>346 KYOCERA Document Solutions Europe B.V.</v>
      </c>
      <c r="AA3037" t="str">
        <f>_xlfn.XLOOKUP(Z3037,'Client Lookup'!A:A,'Client Lookup'!C:C)</f>
        <v>KYOCERA Document Solutions Europe B.V.</v>
      </c>
      <c r="AC3037" t="e">
        <f>_xlfn.XLOOKUP(K3037,'Results vs Forecast'!K:K,'Results vs Forecast'!K:K)</f>
        <v>#N/A</v>
      </c>
    </row>
    <row r="3038" spans="1:29" hidden="1">
      <c r="A3038" s="39"/>
      <c r="B3038" s="1" t="s">
        <v>700</v>
      </c>
      <c r="C3038" s="1" t="s">
        <v>1383</v>
      </c>
      <c r="D3038" s="1" t="s">
        <v>24</v>
      </c>
      <c r="E3038" s="1" t="s">
        <v>6732</v>
      </c>
      <c r="F3038" s="2">
        <v>45535</v>
      </c>
      <c r="G3038" s="2">
        <v>45505</v>
      </c>
      <c r="H3038" s="1" t="s">
        <v>7401</v>
      </c>
      <c r="I3038" s="1" t="s">
        <v>7402</v>
      </c>
      <c r="J3038" s="1" t="s">
        <v>6768</v>
      </c>
      <c r="K3038" s="1" t="s">
        <v>6769</v>
      </c>
      <c r="L3038" s="1" t="s">
        <v>6770</v>
      </c>
      <c r="M3038" s="1"/>
      <c r="N3038" s="1"/>
      <c r="O3038" s="1"/>
      <c r="P3038" s="40">
        <v>133.39382522060757</v>
      </c>
      <c r="Q3038" s="37" t="str">
        <f>IF(C3038="ForthPoint","ForthPoint",IF(D3038="Intercompany",_xlfn.XLOOKUP(E3038,'Dept Lookup'!B:B,'Dept Lookup'!A:A),Modified!D3038))</f>
        <v>CX</v>
      </c>
      <c r="R3038" t="str">
        <f t="shared" si="239"/>
        <v>American Chemical Society</v>
      </c>
      <c r="S3038" s="1" t="s">
        <v>707</v>
      </c>
      <c r="T3038">
        <f t="shared" si="240"/>
        <v>0</v>
      </c>
      <c r="U3038" s="25" t="str">
        <f>IF(K3038&gt;0,K3038,_xlfn.XLOOKUP(M3038,'Client Lookup'!L:L,'Client Lookup'!N:N))</f>
        <v>34862</v>
      </c>
      <c r="V3038" t="str">
        <f>_xlfn.XLOOKUP(_xlfn.NUMBERVALUE(U3038),'Project Lookup'!X:X,'Project Lookup'!B:B)</f>
        <v>Eloqua Enablement Support H2 2024</v>
      </c>
      <c r="X3038" t="str">
        <f t="shared" si="241"/>
        <v>330 American Chemical Society : 1338 Eloqua Enablement Support H2 2024</v>
      </c>
      <c r="Y3038" t="str">
        <f t="shared" si="242"/>
        <v>330 American Chemical Society</v>
      </c>
      <c r="Z3038" t="str">
        <f t="shared" si="243"/>
        <v>330 American Chemical Society</v>
      </c>
      <c r="AA3038" t="str">
        <f>_xlfn.XLOOKUP(Z3038,'Client Lookup'!A:A,'Client Lookup'!C:C)</f>
        <v>American Chemical Society</v>
      </c>
      <c r="AC3038" t="e">
        <f>_xlfn.XLOOKUP(K3038,'Results vs Forecast'!K:K,'Results vs Forecast'!K:K)</f>
        <v>#N/A</v>
      </c>
    </row>
    <row r="3039" spans="1:29" hidden="1">
      <c r="A3039" s="39"/>
      <c r="B3039" s="1" t="s">
        <v>700</v>
      </c>
      <c r="C3039" s="1" t="s">
        <v>1383</v>
      </c>
      <c r="D3039" s="1" t="s">
        <v>24</v>
      </c>
      <c r="E3039" s="1" t="s">
        <v>6732</v>
      </c>
      <c r="F3039" s="2">
        <v>45535</v>
      </c>
      <c r="G3039" s="2">
        <v>45505</v>
      </c>
      <c r="H3039" s="1" t="s">
        <v>7403</v>
      </c>
      <c r="I3039" s="1" t="s">
        <v>7404</v>
      </c>
      <c r="J3039" s="1" t="s">
        <v>1430</v>
      </c>
      <c r="K3039" s="1" t="s">
        <v>6782</v>
      </c>
      <c r="L3039" s="1"/>
      <c r="M3039" s="1"/>
      <c r="N3039" s="1"/>
      <c r="O3039" s="1"/>
      <c r="P3039" s="40">
        <v>347.80733907209384</v>
      </c>
      <c r="Q3039" s="37" t="str">
        <f>IF(C3039="ForthPoint","ForthPoint",IF(D3039="Intercompany",_xlfn.XLOOKUP(E3039,'Dept Lookup'!B:B,'Dept Lookup'!A:A),Modified!D3039))</f>
        <v>CX</v>
      </c>
      <c r="R3039" t="str">
        <f t="shared" si="239"/>
        <v>Amperity</v>
      </c>
      <c r="S3039" s="1" t="s">
        <v>707</v>
      </c>
      <c r="T3039">
        <f t="shared" si="240"/>
        <v>0</v>
      </c>
      <c r="U3039" s="25" t="str">
        <f>IF(K3039&gt;0,K3039,_xlfn.XLOOKUP(M3039,'Client Lookup'!L:L,'Client Lookup'!N:N))</f>
        <v>27419</v>
      </c>
      <c r="V3039" t="str">
        <f>_xlfn.XLOOKUP(_xlfn.NUMBERVALUE(U3039),'Project Lookup'!X:X,'Project Lookup'!B:B)</f>
        <v>Amperity Premium Services Pod_R1</v>
      </c>
      <c r="X3039" t="str">
        <f t="shared" si="241"/>
        <v>386 ICC in Engagement Factory UK Represents Represents Blend360 : 1126 Amperity Premium Services Pod_R1</v>
      </c>
      <c r="Y3039" t="str">
        <f t="shared" si="242"/>
        <v>386 ICC in Engagement Factory UK Represents Represents Blend360</v>
      </c>
      <c r="Z3039" t="str">
        <f t="shared" si="243"/>
        <v>386 ICC in Engagement Factory UK Represents Represents Blend360</v>
      </c>
      <c r="AA3039" t="str">
        <f>_xlfn.XLOOKUP(Z3039,'Client Lookup'!A:A,'Client Lookup'!C:C)</f>
        <v>Amperity</v>
      </c>
      <c r="AC3039" t="e">
        <f>_xlfn.XLOOKUP(K3039,'Results vs Forecast'!K:K,'Results vs Forecast'!K:K)</f>
        <v>#N/A</v>
      </c>
    </row>
    <row r="3040" spans="1:29" hidden="1">
      <c r="A3040" s="39"/>
      <c r="B3040" s="1" t="s">
        <v>700</v>
      </c>
      <c r="C3040" s="1" t="s">
        <v>1383</v>
      </c>
      <c r="D3040" s="1" t="s">
        <v>24</v>
      </c>
      <c r="E3040" s="1" t="s">
        <v>6732</v>
      </c>
      <c r="F3040" s="2">
        <v>45535</v>
      </c>
      <c r="G3040" s="2">
        <v>45505</v>
      </c>
      <c r="H3040" s="1" t="s">
        <v>7405</v>
      </c>
      <c r="I3040" s="1" t="s">
        <v>7406</v>
      </c>
      <c r="J3040" s="1" t="s">
        <v>6754</v>
      </c>
      <c r="K3040" s="1" t="s">
        <v>6755</v>
      </c>
      <c r="L3040" s="1" t="s">
        <v>6756</v>
      </c>
      <c r="M3040" s="1"/>
      <c r="N3040" s="1"/>
      <c r="O3040" s="1"/>
      <c r="P3040" s="40">
        <v>181.62940605801461</v>
      </c>
      <c r="Q3040" s="37" t="str">
        <f>IF(C3040="ForthPoint","ForthPoint",IF(D3040="Intercompany",_xlfn.XLOOKUP(E3040,'Dept Lookup'!B:B,'Dept Lookup'!A:A),Modified!D3040))</f>
        <v>CX</v>
      </c>
      <c r="R3040" t="str">
        <f t="shared" si="239"/>
        <v>Belmond Management Limited</v>
      </c>
      <c r="S3040" s="1" t="s">
        <v>707</v>
      </c>
      <c r="T3040">
        <f t="shared" si="240"/>
        <v>0</v>
      </c>
      <c r="U3040" s="25" t="str">
        <f>IF(K3040&gt;0,K3040,_xlfn.XLOOKUP(M3040,'Client Lookup'!L:L,'Client Lookup'!N:N))</f>
        <v>25431</v>
      </c>
      <c r="V3040" t="str">
        <f>_xlfn.XLOOKUP(_xlfn.NUMBERVALUE(U3040),'Project Lookup'!X:X,'Project Lookup'!B:B)</f>
        <v>Responsys Support 2024</v>
      </c>
      <c r="X3040" t="str">
        <f t="shared" si="241"/>
        <v>329 Belmond Management Limited : 1003 Responsys Support 2024</v>
      </c>
      <c r="Y3040" t="str">
        <f t="shared" si="242"/>
        <v>329 Belmond Management Limited</v>
      </c>
      <c r="Z3040" t="str">
        <f t="shared" si="243"/>
        <v>329 Belmond Management Limited</v>
      </c>
      <c r="AA3040" t="str">
        <f>_xlfn.XLOOKUP(Z3040,'Client Lookup'!A:A,'Client Lookup'!C:C)</f>
        <v>Belmond Management Limited</v>
      </c>
      <c r="AC3040" t="e">
        <f>_xlfn.XLOOKUP(K3040,'Results vs Forecast'!K:K,'Results vs Forecast'!K:K)</f>
        <v>#N/A</v>
      </c>
    </row>
    <row r="3041" spans="1:29" hidden="1">
      <c r="A3041" s="39"/>
      <c r="B3041" s="1" t="s">
        <v>700</v>
      </c>
      <c r="C3041" s="1" t="s">
        <v>1395</v>
      </c>
      <c r="D3041" s="1" t="s">
        <v>24</v>
      </c>
      <c r="E3041" s="1" t="s">
        <v>6732</v>
      </c>
      <c r="F3041" s="2">
        <v>45535</v>
      </c>
      <c r="G3041" s="2">
        <v>45505</v>
      </c>
      <c r="H3041" s="1" t="s">
        <v>7407</v>
      </c>
      <c r="I3041" s="1" t="s">
        <v>7408</v>
      </c>
      <c r="J3041" s="1" t="s">
        <v>6888</v>
      </c>
      <c r="K3041" s="1" t="s">
        <v>6889</v>
      </c>
      <c r="L3041" s="1" t="s">
        <v>6890</v>
      </c>
      <c r="M3041" s="1"/>
      <c r="N3041" s="1"/>
      <c r="O3041" s="1"/>
      <c r="P3041" s="40">
        <v>170.01854520000001</v>
      </c>
      <c r="Q3041" s="37" t="str">
        <f>IF(C3041="ForthPoint","ForthPoint",IF(D3041="Intercompany",_xlfn.XLOOKUP(E3041,'Dept Lookup'!B:B,'Dept Lookup'!A:A),Modified!D3041))</f>
        <v>CX</v>
      </c>
      <c r="R3041" t="str">
        <f t="shared" si="239"/>
        <v>CZ Verzekeringen</v>
      </c>
      <c r="S3041" s="1" t="s">
        <v>707</v>
      </c>
      <c r="T3041">
        <f t="shared" si="240"/>
        <v>0</v>
      </c>
      <c r="U3041" s="25" t="str">
        <f>IF(K3041&gt;0,K3041,_xlfn.XLOOKUP(M3041,'Client Lookup'!L:L,'Client Lookup'!N:N))</f>
        <v>28257</v>
      </c>
      <c r="V3041" t="str">
        <f>_xlfn.XLOOKUP(_xlfn.NUMBERVALUE(U3041),'Project Lookup'!X:X,'Project Lookup'!B:B)</f>
        <v>Business Support 2024</v>
      </c>
      <c r="X3041" t="str">
        <f t="shared" si="241"/>
        <v>340 CZ Verzekeringen : 1156 Business Support 2024</v>
      </c>
      <c r="Y3041" t="str">
        <f t="shared" si="242"/>
        <v>340 CZ Verzekeringen</v>
      </c>
      <c r="Z3041" t="str">
        <f t="shared" si="243"/>
        <v>340 CZ Verzekeringen</v>
      </c>
      <c r="AA3041" t="str">
        <f>_xlfn.XLOOKUP(Z3041,'Client Lookup'!A:A,'Client Lookup'!C:C)</f>
        <v>CZ Verzekeringen</v>
      </c>
      <c r="AC3041" t="e">
        <f>_xlfn.XLOOKUP(K3041,'Results vs Forecast'!K:K,'Results vs Forecast'!K:K)</f>
        <v>#N/A</v>
      </c>
    </row>
    <row r="3042" spans="1:29" hidden="1">
      <c r="A3042" s="39"/>
      <c r="B3042" s="1" t="s">
        <v>700</v>
      </c>
      <c r="C3042" s="1" t="s">
        <v>1383</v>
      </c>
      <c r="D3042" s="1" t="s">
        <v>24</v>
      </c>
      <c r="E3042" s="1" t="s">
        <v>6732</v>
      </c>
      <c r="F3042" s="2">
        <v>45535</v>
      </c>
      <c r="G3042" s="2">
        <v>45505</v>
      </c>
      <c r="H3042" s="1" t="s">
        <v>7409</v>
      </c>
      <c r="I3042" s="1" t="s">
        <v>7410</v>
      </c>
      <c r="J3042" s="1" t="s">
        <v>6768</v>
      </c>
      <c r="K3042" s="1" t="s">
        <v>6769</v>
      </c>
      <c r="L3042" s="1" t="s">
        <v>6770</v>
      </c>
      <c r="M3042" s="1"/>
      <c r="N3042" s="1"/>
      <c r="O3042" s="1"/>
      <c r="P3042" s="40">
        <v>489.10204345622503</v>
      </c>
      <c r="Q3042" s="37" t="str">
        <f>IF(C3042="ForthPoint","ForthPoint",IF(D3042="Intercompany",_xlfn.XLOOKUP(E3042,'Dept Lookup'!B:B,'Dept Lookup'!A:A),Modified!D3042))</f>
        <v>CX</v>
      </c>
      <c r="R3042" t="str">
        <f t="shared" si="239"/>
        <v>American Chemical Society</v>
      </c>
      <c r="S3042" s="1" t="s">
        <v>707</v>
      </c>
      <c r="T3042">
        <f t="shared" si="240"/>
        <v>0</v>
      </c>
      <c r="U3042" s="25" t="str">
        <f>IF(K3042&gt;0,K3042,_xlfn.XLOOKUP(M3042,'Client Lookup'!L:L,'Client Lookup'!N:N))</f>
        <v>34862</v>
      </c>
      <c r="V3042" t="str">
        <f>_xlfn.XLOOKUP(_xlfn.NUMBERVALUE(U3042),'Project Lookup'!X:X,'Project Lookup'!B:B)</f>
        <v>Eloqua Enablement Support H2 2024</v>
      </c>
      <c r="X3042" t="str">
        <f t="shared" si="241"/>
        <v>330 American Chemical Society : 1338 Eloqua Enablement Support H2 2024</v>
      </c>
      <c r="Y3042" t="str">
        <f t="shared" si="242"/>
        <v>330 American Chemical Society</v>
      </c>
      <c r="Z3042" t="str">
        <f t="shared" si="243"/>
        <v>330 American Chemical Society</v>
      </c>
      <c r="AA3042" t="str">
        <f>_xlfn.XLOOKUP(Z3042,'Client Lookup'!A:A,'Client Lookup'!C:C)</f>
        <v>American Chemical Society</v>
      </c>
      <c r="AC3042" t="e">
        <f>_xlfn.XLOOKUP(K3042,'Results vs Forecast'!K:K,'Results vs Forecast'!K:K)</f>
        <v>#N/A</v>
      </c>
    </row>
    <row r="3043" spans="1:29" hidden="1">
      <c r="A3043" s="39"/>
      <c r="B3043" s="1" t="s">
        <v>700</v>
      </c>
      <c r="C3043" s="1" t="s">
        <v>1383</v>
      </c>
      <c r="D3043" s="1" t="s">
        <v>24</v>
      </c>
      <c r="E3043" s="1" t="s">
        <v>6732</v>
      </c>
      <c r="F3043" s="2">
        <v>45535</v>
      </c>
      <c r="G3043" s="2">
        <v>45505</v>
      </c>
      <c r="H3043" s="1" t="s">
        <v>7411</v>
      </c>
      <c r="I3043" s="1" t="s">
        <v>7412</v>
      </c>
      <c r="J3043" s="1" t="s">
        <v>6768</v>
      </c>
      <c r="K3043" s="1" t="s">
        <v>6769</v>
      </c>
      <c r="L3043" s="1" t="s">
        <v>6770</v>
      </c>
      <c r="M3043" s="1"/>
      <c r="N3043" s="1"/>
      <c r="O3043" s="1"/>
      <c r="P3043" s="40">
        <v>54.346112998358798</v>
      </c>
      <c r="Q3043" s="37" t="str">
        <f>IF(C3043="ForthPoint","ForthPoint",IF(D3043="Intercompany",_xlfn.XLOOKUP(E3043,'Dept Lookup'!B:B,'Dept Lookup'!A:A),Modified!D3043))</f>
        <v>CX</v>
      </c>
      <c r="R3043" t="str">
        <f t="shared" si="239"/>
        <v>American Chemical Society</v>
      </c>
      <c r="S3043" s="1" t="s">
        <v>707</v>
      </c>
      <c r="T3043">
        <f t="shared" si="240"/>
        <v>0</v>
      </c>
      <c r="U3043" s="25" t="str">
        <f>IF(K3043&gt;0,K3043,_xlfn.XLOOKUP(M3043,'Client Lookup'!L:L,'Client Lookup'!N:N))</f>
        <v>34862</v>
      </c>
      <c r="V3043" t="str">
        <f>_xlfn.XLOOKUP(_xlfn.NUMBERVALUE(U3043),'Project Lookup'!X:X,'Project Lookup'!B:B)</f>
        <v>Eloqua Enablement Support H2 2024</v>
      </c>
      <c r="X3043" t="str">
        <f t="shared" si="241"/>
        <v>330 American Chemical Society : 1338 Eloqua Enablement Support H2 2024</v>
      </c>
      <c r="Y3043" t="str">
        <f t="shared" si="242"/>
        <v>330 American Chemical Society</v>
      </c>
      <c r="Z3043" t="str">
        <f t="shared" si="243"/>
        <v>330 American Chemical Society</v>
      </c>
      <c r="AA3043" t="str">
        <f>_xlfn.XLOOKUP(Z3043,'Client Lookup'!A:A,'Client Lookup'!C:C)</f>
        <v>American Chemical Society</v>
      </c>
      <c r="AC3043" t="e">
        <f>_xlfn.XLOOKUP(K3043,'Results vs Forecast'!K:K,'Results vs Forecast'!K:K)</f>
        <v>#N/A</v>
      </c>
    </row>
    <row r="3044" spans="1:29" hidden="1">
      <c r="A3044" s="39"/>
      <c r="B3044" s="1" t="s">
        <v>700</v>
      </c>
      <c r="C3044" s="1" t="s">
        <v>1383</v>
      </c>
      <c r="D3044" s="1" t="s">
        <v>24</v>
      </c>
      <c r="E3044" s="1" t="s">
        <v>6732</v>
      </c>
      <c r="F3044" s="2">
        <v>45535</v>
      </c>
      <c r="G3044" s="2">
        <v>45505</v>
      </c>
      <c r="H3044" s="1" t="s">
        <v>7413</v>
      </c>
      <c r="I3044" s="1" t="s">
        <v>7414</v>
      </c>
      <c r="J3044" s="1" t="s">
        <v>6768</v>
      </c>
      <c r="K3044" s="1" t="s">
        <v>6769</v>
      </c>
      <c r="L3044" s="1" t="s">
        <v>6770</v>
      </c>
      <c r="M3044" s="1"/>
      <c r="N3044" s="1"/>
      <c r="O3044" s="1"/>
      <c r="P3044" s="40">
        <v>135.85879573139493</v>
      </c>
      <c r="Q3044" s="37" t="str">
        <f>IF(C3044="ForthPoint","ForthPoint",IF(D3044="Intercompany",_xlfn.XLOOKUP(E3044,'Dept Lookup'!B:B,'Dept Lookup'!A:A),Modified!D3044))</f>
        <v>CX</v>
      </c>
      <c r="R3044" t="str">
        <f t="shared" si="239"/>
        <v>American Chemical Society</v>
      </c>
      <c r="S3044" s="1" t="s">
        <v>707</v>
      </c>
      <c r="T3044">
        <f t="shared" si="240"/>
        <v>0</v>
      </c>
      <c r="U3044" s="25" t="str">
        <f>IF(K3044&gt;0,K3044,_xlfn.XLOOKUP(M3044,'Client Lookup'!L:L,'Client Lookup'!N:N))</f>
        <v>34862</v>
      </c>
      <c r="V3044" t="str">
        <f>_xlfn.XLOOKUP(_xlfn.NUMBERVALUE(U3044),'Project Lookup'!X:X,'Project Lookup'!B:B)</f>
        <v>Eloqua Enablement Support H2 2024</v>
      </c>
      <c r="X3044" t="str">
        <f t="shared" si="241"/>
        <v>330 American Chemical Society : 1338 Eloqua Enablement Support H2 2024</v>
      </c>
      <c r="Y3044" t="str">
        <f t="shared" si="242"/>
        <v>330 American Chemical Society</v>
      </c>
      <c r="Z3044" t="str">
        <f t="shared" si="243"/>
        <v>330 American Chemical Society</v>
      </c>
      <c r="AA3044" t="str">
        <f>_xlfn.XLOOKUP(Z3044,'Client Lookup'!A:A,'Client Lookup'!C:C)</f>
        <v>American Chemical Society</v>
      </c>
      <c r="AC3044" t="e">
        <f>_xlfn.XLOOKUP(K3044,'Results vs Forecast'!K:K,'Results vs Forecast'!K:K)</f>
        <v>#N/A</v>
      </c>
    </row>
    <row r="3045" spans="1:29" hidden="1">
      <c r="A3045" s="39"/>
      <c r="B3045" s="1" t="s">
        <v>700</v>
      </c>
      <c r="C3045" s="1" t="s">
        <v>1395</v>
      </c>
      <c r="D3045" s="1" t="s">
        <v>24</v>
      </c>
      <c r="E3045" s="1" t="s">
        <v>6732</v>
      </c>
      <c r="F3045" s="2">
        <v>45535</v>
      </c>
      <c r="G3045" s="2">
        <v>45505</v>
      </c>
      <c r="H3045" s="1" t="s">
        <v>7415</v>
      </c>
      <c r="I3045" s="1" t="s">
        <v>7416</v>
      </c>
      <c r="J3045" s="1" t="s">
        <v>6740</v>
      </c>
      <c r="K3045" s="1" t="s">
        <v>6741</v>
      </c>
      <c r="L3045" s="1"/>
      <c r="M3045" s="1"/>
      <c r="N3045" s="1"/>
      <c r="O3045" s="1"/>
      <c r="P3045" s="40">
        <v>180.98748359999999</v>
      </c>
      <c r="Q3045" s="37" t="str">
        <f>IF(C3045="ForthPoint","ForthPoint",IF(D3045="Intercompany",_xlfn.XLOOKUP(E3045,'Dept Lookup'!B:B,'Dept Lookup'!A:A),Modified!D3045))</f>
        <v>CX</v>
      </c>
      <c r="R3045" t="str">
        <f t="shared" si="239"/>
        <v>Axa Investment Managers SA</v>
      </c>
      <c r="S3045" s="1" t="s">
        <v>707</v>
      </c>
      <c r="T3045">
        <f t="shared" si="240"/>
        <v>0</v>
      </c>
      <c r="U3045" s="25" t="str">
        <f>IF(K3045&gt;0,K3045,_xlfn.XLOOKUP(M3045,'Client Lookup'!L:L,'Client Lookup'!N:N))</f>
        <v>36932</v>
      </c>
      <c r="V3045" t="str">
        <f>_xlfn.XLOOKUP(_xlfn.NUMBERVALUE(U3045),'Project Lookup'!X:X,'Project Lookup'!B:B)</f>
        <v>Eloqua Support 2024</v>
      </c>
      <c r="X3045" t="str">
        <f t="shared" si="241"/>
        <v>299 Axa Investment Managers SA : 1384 Eloqua Support 2024</v>
      </c>
      <c r="Y3045" t="str">
        <f t="shared" si="242"/>
        <v>299 Axa Investment Managers SA</v>
      </c>
      <c r="Z3045" t="str">
        <f t="shared" si="243"/>
        <v>299 Axa Investment Managers SA</v>
      </c>
      <c r="AA3045" t="str">
        <f>_xlfn.XLOOKUP(Z3045,'Client Lookup'!A:A,'Client Lookup'!C:C)</f>
        <v>Axa Investment Managers SA</v>
      </c>
      <c r="AC3045" t="e">
        <f>_xlfn.XLOOKUP(K3045,'Results vs Forecast'!K:K,'Results vs Forecast'!K:K)</f>
        <v>#N/A</v>
      </c>
    </row>
    <row r="3046" spans="1:29" hidden="1">
      <c r="A3046" s="39"/>
      <c r="B3046" s="1" t="s">
        <v>700</v>
      </c>
      <c r="C3046" s="1" t="s">
        <v>1395</v>
      </c>
      <c r="D3046" s="1" t="s">
        <v>24</v>
      </c>
      <c r="E3046" s="1" t="s">
        <v>6732</v>
      </c>
      <c r="F3046" s="2">
        <v>45535</v>
      </c>
      <c r="G3046" s="2">
        <v>45505</v>
      </c>
      <c r="H3046" s="1" t="s">
        <v>7417</v>
      </c>
      <c r="I3046" s="1" t="s">
        <v>7418</v>
      </c>
      <c r="J3046" s="1" t="s">
        <v>6816</v>
      </c>
      <c r="K3046" s="1" t="s">
        <v>6817</v>
      </c>
      <c r="L3046" s="1"/>
      <c r="M3046" s="1"/>
      <c r="N3046" s="1"/>
      <c r="O3046" s="1"/>
      <c r="P3046" s="40">
        <v>361.97496719999998</v>
      </c>
      <c r="Q3046" s="37" t="str">
        <f>IF(C3046="ForthPoint","ForthPoint",IF(D3046="Intercompany",_xlfn.XLOOKUP(E3046,'Dept Lookup'!B:B,'Dept Lookup'!A:A),Modified!D3046))</f>
        <v>CX</v>
      </c>
      <c r="R3046" t="str">
        <f t="shared" si="239"/>
        <v>SSE AIRTRICITY LTD</v>
      </c>
      <c r="S3046" s="1" t="s">
        <v>707</v>
      </c>
      <c r="T3046">
        <f t="shared" si="240"/>
        <v>0</v>
      </c>
      <c r="U3046" s="25" t="str">
        <f>IF(K3046&gt;0,K3046,_xlfn.XLOOKUP(M3046,'Client Lookup'!L:L,'Client Lookup'!N:N))</f>
        <v>37037</v>
      </c>
      <c r="V3046" t="str">
        <f>_xlfn.XLOOKUP(_xlfn.NUMBERVALUE(U3046),'Project Lookup'!X:X,'Project Lookup'!B:B)</f>
        <v>Template Design Phase 2</v>
      </c>
      <c r="X3046" t="str">
        <f t="shared" si="241"/>
        <v>310 SSE AIRTRICITY LTD : 1386 Template Design Phase 2</v>
      </c>
      <c r="Y3046" t="str">
        <f t="shared" si="242"/>
        <v>310 SSE AIRTRICITY LTD</v>
      </c>
      <c r="Z3046" t="str">
        <f t="shared" si="243"/>
        <v>310 SSE AIRTRICITY LTD</v>
      </c>
      <c r="AA3046" t="str">
        <f>_xlfn.XLOOKUP(Z3046,'Client Lookup'!A:A,'Client Lookup'!C:C)</f>
        <v>SSE AIRTRICITY LTD</v>
      </c>
      <c r="AC3046" t="e">
        <f>_xlfn.XLOOKUP(K3046,'Results vs Forecast'!K:K,'Results vs Forecast'!K:K)</f>
        <v>#N/A</v>
      </c>
    </row>
    <row r="3047" spans="1:29" hidden="1">
      <c r="A3047" s="39"/>
      <c r="B3047" s="1" t="s">
        <v>700</v>
      </c>
      <c r="C3047" s="1" t="s">
        <v>1383</v>
      </c>
      <c r="D3047" s="1" t="s">
        <v>24</v>
      </c>
      <c r="E3047" s="1" t="s">
        <v>6732</v>
      </c>
      <c r="F3047" s="2">
        <v>45535</v>
      </c>
      <c r="G3047" s="2">
        <v>45505</v>
      </c>
      <c r="H3047" s="1" t="s">
        <v>7419</v>
      </c>
      <c r="I3047" s="1" t="s">
        <v>7420</v>
      </c>
      <c r="J3047" s="1" t="s">
        <v>1430</v>
      </c>
      <c r="K3047" s="1" t="s">
        <v>6782</v>
      </c>
      <c r="L3047" s="1"/>
      <c r="M3047" s="1"/>
      <c r="N3047" s="1"/>
      <c r="O3047" s="1"/>
      <c r="P3047" s="40">
        <v>347.80733907209384</v>
      </c>
      <c r="Q3047" s="37" t="str">
        <f>IF(C3047="ForthPoint","ForthPoint",IF(D3047="Intercompany",_xlfn.XLOOKUP(E3047,'Dept Lookup'!B:B,'Dept Lookup'!A:A),Modified!D3047))</f>
        <v>CX</v>
      </c>
      <c r="R3047" t="str">
        <f t="shared" si="239"/>
        <v>Amperity</v>
      </c>
      <c r="S3047" s="1" t="s">
        <v>707</v>
      </c>
      <c r="T3047">
        <f t="shared" si="240"/>
        <v>0</v>
      </c>
      <c r="U3047" s="25" t="str">
        <f>IF(K3047&gt;0,K3047,_xlfn.XLOOKUP(M3047,'Client Lookup'!L:L,'Client Lookup'!N:N))</f>
        <v>27419</v>
      </c>
      <c r="V3047" t="str">
        <f>_xlfn.XLOOKUP(_xlfn.NUMBERVALUE(U3047),'Project Lookup'!X:X,'Project Lookup'!B:B)</f>
        <v>Amperity Premium Services Pod_R1</v>
      </c>
      <c r="X3047" t="str">
        <f t="shared" si="241"/>
        <v>386 ICC in Engagement Factory UK Represents Represents Blend360 : 1126 Amperity Premium Services Pod_R1</v>
      </c>
      <c r="Y3047" t="str">
        <f t="shared" si="242"/>
        <v>386 ICC in Engagement Factory UK Represents Represents Blend360</v>
      </c>
      <c r="Z3047" t="str">
        <f t="shared" si="243"/>
        <v>386 ICC in Engagement Factory UK Represents Represents Blend360</v>
      </c>
      <c r="AA3047" t="str">
        <f>_xlfn.XLOOKUP(Z3047,'Client Lookup'!A:A,'Client Lookup'!C:C)</f>
        <v>Amperity</v>
      </c>
      <c r="AC3047" t="e">
        <f>_xlfn.XLOOKUP(K3047,'Results vs Forecast'!K:K,'Results vs Forecast'!K:K)</f>
        <v>#N/A</v>
      </c>
    </row>
    <row r="3048" spans="1:29" hidden="1">
      <c r="A3048" s="39"/>
      <c r="B3048" s="1" t="s">
        <v>700</v>
      </c>
      <c r="C3048" s="1" t="s">
        <v>1383</v>
      </c>
      <c r="D3048" s="1" t="s">
        <v>24</v>
      </c>
      <c r="E3048" s="1" t="s">
        <v>6732</v>
      </c>
      <c r="F3048" s="2">
        <v>45535</v>
      </c>
      <c r="G3048" s="2">
        <v>45505</v>
      </c>
      <c r="H3048" s="1" t="s">
        <v>7421</v>
      </c>
      <c r="I3048" s="1" t="s">
        <v>7422</v>
      </c>
      <c r="J3048" s="1" t="s">
        <v>1430</v>
      </c>
      <c r="K3048" s="1" t="s">
        <v>6782</v>
      </c>
      <c r="L3048" s="1"/>
      <c r="M3048" s="1"/>
      <c r="N3048" s="1"/>
      <c r="O3048" s="1"/>
      <c r="P3048" s="40">
        <v>347.80733907209384</v>
      </c>
      <c r="Q3048" s="37" t="str">
        <f>IF(C3048="ForthPoint","ForthPoint",IF(D3048="Intercompany",_xlfn.XLOOKUP(E3048,'Dept Lookup'!B:B,'Dept Lookup'!A:A),Modified!D3048))</f>
        <v>CX</v>
      </c>
      <c r="R3048" t="str">
        <f t="shared" si="239"/>
        <v>Amperity</v>
      </c>
      <c r="S3048" s="1" t="s">
        <v>707</v>
      </c>
      <c r="T3048">
        <f t="shared" si="240"/>
        <v>0</v>
      </c>
      <c r="U3048" s="25" t="str">
        <f>IF(K3048&gt;0,K3048,_xlfn.XLOOKUP(M3048,'Client Lookup'!L:L,'Client Lookup'!N:N))</f>
        <v>27419</v>
      </c>
      <c r="V3048" t="str">
        <f>_xlfn.XLOOKUP(_xlfn.NUMBERVALUE(U3048),'Project Lookup'!X:X,'Project Lookup'!B:B)</f>
        <v>Amperity Premium Services Pod_R1</v>
      </c>
      <c r="X3048" t="str">
        <f t="shared" si="241"/>
        <v>386 ICC in Engagement Factory UK Represents Represents Blend360 : 1126 Amperity Premium Services Pod_R1</v>
      </c>
      <c r="Y3048" t="str">
        <f t="shared" si="242"/>
        <v>386 ICC in Engagement Factory UK Represents Represents Blend360</v>
      </c>
      <c r="Z3048" t="str">
        <f t="shared" si="243"/>
        <v>386 ICC in Engagement Factory UK Represents Represents Blend360</v>
      </c>
      <c r="AA3048" t="str">
        <f>_xlfn.XLOOKUP(Z3048,'Client Lookup'!A:A,'Client Lookup'!C:C)</f>
        <v>Amperity</v>
      </c>
      <c r="AC3048" t="e">
        <f>_xlfn.XLOOKUP(K3048,'Results vs Forecast'!K:K,'Results vs Forecast'!K:K)</f>
        <v>#N/A</v>
      </c>
    </row>
    <row r="3049" spans="1:29" hidden="1">
      <c r="A3049" s="39"/>
      <c r="B3049" s="1" t="s">
        <v>700</v>
      </c>
      <c r="C3049" s="1" t="s">
        <v>1383</v>
      </c>
      <c r="D3049" s="1" t="s">
        <v>24</v>
      </c>
      <c r="E3049" s="1" t="s">
        <v>6732</v>
      </c>
      <c r="F3049" s="2">
        <v>45535</v>
      </c>
      <c r="G3049" s="2">
        <v>45505</v>
      </c>
      <c r="H3049" s="1" t="s">
        <v>7423</v>
      </c>
      <c r="I3049" s="1" t="s">
        <v>7424</v>
      </c>
      <c r="J3049" s="1" t="s">
        <v>1430</v>
      </c>
      <c r="K3049" s="1" t="s">
        <v>6782</v>
      </c>
      <c r="L3049" s="1"/>
      <c r="M3049" s="1"/>
      <c r="N3049" s="1"/>
      <c r="O3049" s="1"/>
      <c r="P3049" s="40">
        <v>347.80733907209384</v>
      </c>
      <c r="Q3049" s="37" t="str">
        <f>IF(C3049="ForthPoint","ForthPoint",IF(D3049="Intercompany",_xlfn.XLOOKUP(E3049,'Dept Lookup'!B:B,'Dept Lookup'!A:A),Modified!D3049))</f>
        <v>CX</v>
      </c>
      <c r="R3049" t="str">
        <f t="shared" si="239"/>
        <v>Amperity</v>
      </c>
      <c r="S3049" s="1" t="s">
        <v>707</v>
      </c>
      <c r="T3049">
        <f t="shared" si="240"/>
        <v>0</v>
      </c>
      <c r="U3049" s="25" t="str">
        <f>IF(K3049&gt;0,K3049,_xlfn.XLOOKUP(M3049,'Client Lookup'!L:L,'Client Lookup'!N:N))</f>
        <v>27419</v>
      </c>
      <c r="V3049" t="str">
        <f>_xlfn.XLOOKUP(_xlfn.NUMBERVALUE(U3049),'Project Lookup'!X:X,'Project Lookup'!B:B)</f>
        <v>Amperity Premium Services Pod_R1</v>
      </c>
      <c r="X3049" t="str">
        <f t="shared" si="241"/>
        <v>386 ICC in Engagement Factory UK Represents Represents Blend360 : 1126 Amperity Premium Services Pod_R1</v>
      </c>
      <c r="Y3049" t="str">
        <f t="shared" si="242"/>
        <v>386 ICC in Engagement Factory UK Represents Represents Blend360</v>
      </c>
      <c r="Z3049" t="str">
        <f t="shared" si="243"/>
        <v>386 ICC in Engagement Factory UK Represents Represents Blend360</v>
      </c>
      <c r="AA3049" t="str">
        <f>_xlfn.XLOOKUP(Z3049,'Client Lookup'!A:A,'Client Lookup'!C:C)</f>
        <v>Amperity</v>
      </c>
      <c r="AC3049" t="e">
        <f>_xlfn.XLOOKUP(K3049,'Results vs Forecast'!K:K,'Results vs Forecast'!K:K)</f>
        <v>#N/A</v>
      </c>
    </row>
    <row r="3050" spans="1:29" hidden="1">
      <c r="A3050" s="39"/>
      <c r="B3050" s="1" t="s">
        <v>700</v>
      </c>
      <c r="C3050" s="1" t="s">
        <v>1395</v>
      </c>
      <c r="D3050" s="1" t="s">
        <v>24</v>
      </c>
      <c r="E3050" s="1" t="s">
        <v>6732</v>
      </c>
      <c r="F3050" s="2">
        <v>45535</v>
      </c>
      <c r="G3050" s="2">
        <v>45505</v>
      </c>
      <c r="H3050" s="1" t="s">
        <v>7425</v>
      </c>
      <c r="I3050" s="1" t="s">
        <v>7426</v>
      </c>
      <c r="J3050" s="1" t="s">
        <v>6761</v>
      </c>
      <c r="K3050" s="1" t="s">
        <v>6762</v>
      </c>
      <c r="L3050" s="1" t="s">
        <v>6763</v>
      </c>
      <c r="M3050" s="1"/>
      <c r="N3050" s="1"/>
      <c r="O3050" s="1"/>
      <c r="P3050" s="40">
        <v>117.31279618799999</v>
      </c>
      <c r="Q3050" s="37" t="str">
        <f>IF(C3050="ForthPoint","ForthPoint",IF(D3050="Intercompany",_xlfn.XLOOKUP(E3050,'Dept Lookup'!B:B,'Dept Lookup'!A:A),Modified!D3050))</f>
        <v>CX</v>
      </c>
      <c r="R3050" t="str">
        <f t="shared" si="239"/>
        <v>Henkel AG &amp; Co. KGaA</v>
      </c>
      <c r="S3050" s="1" t="s">
        <v>707</v>
      </c>
      <c r="T3050">
        <f t="shared" si="240"/>
        <v>0</v>
      </c>
      <c r="U3050" s="25" t="str">
        <f>IF(K3050&gt;0,K3050,_xlfn.XLOOKUP(M3050,'Client Lookup'!L:L,'Client Lookup'!N:N))</f>
        <v>16465</v>
      </c>
      <c r="V3050" t="str">
        <f>_xlfn.XLOOKUP(_xlfn.NUMBERVALUE(U3050),'Project Lookup'!X:X,'Project Lookup'!B:B)</f>
        <v>Henkel SmartWash Customer Engagement Consultancy</v>
      </c>
      <c r="X3050" t="str">
        <f t="shared" si="241"/>
        <v>379 Henkel AG &amp; Co. KGaA : 629 Henkel SmartWash Customer Engagement Consultancy</v>
      </c>
      <c r="Y3050" t="str">
        <f t="shared" si="242"/>
        <v>379 Henkel AG &amp; Co. KGaA</v>
      </c>
      <c r="Z3050" t="str">
        <f t="shared" si="243"/>
        <v>379 Henkel AG &amp; Co. KGaA</v>
      </c>
      <c r="AA3050" t="str">
        <f>_xlfn.XLOOKUP(Z3050,'Client Lookup'!A:A,'Client Lookup'!C:C)</f>
        <v>Henkel AG &amp; Co. KGaA</v>
      </c>
      <c r="AC3050" t="e">
        <f>_xlfn.XLOOKUP(K3050,'Results vs Forecast'!K:K,'Results vs Forecast'!K:K)</f>
        <v>#N/A</v>
      </c>
    </row>
    <row r="3051" spans="1:29" hidden="1">
      <c r="A3051" s="39"/>
      <c r="B3051" s="1" t="s">
        <v>700</v>
      </c>
      <c r="C3051" s="1" t="s">
        <v>1395</v>
      </c>
      <c r="D3051" s="1" t="s">
        <v>24</v>
      </c>
      <c r="E3051" s="1" t="s">
        <v>6732</v>
      </c>
      <c r="F3051" s="2">
        <v>45535</v>
      </c>
      <c r="G3051" s="2">
        <v>45505</v>
      </c>
      <c r="H3051" s="1" t="s">
        <v>7427</v>
      </c>
      <c r="I3051" s="1" t="s">
        <v>7428</v>
      </c>
      <c r="J3051" s="1" t="s">
        <v>6749</v>
      </c>
      <c r="K3051" s="1" t="s">
        <v>6750</v>
      </c>
      <c r="L3051" s="1" t="s">
        <v>6751</v>
      </c>
      <c r="M3051" s="1"/>
      <c r="N3051" s="1"/>
      <c r="O3051" s="1"/>
      <c r="P3051" s="40">
        <v>68.555864999999997</v>
      </c>
      <c r="Q3051" s="37" t="str">
        <f>IF(C3051="ForthPoint","ForthPoint",IF(D3051="Intercompany",_xlfn.XLOOKUP(E3051,'Dept Lookup'!B:B,'Dept Lookup'!A:A),Modified!D3051))</f>
        <v>CX</v>
      </c>
      <c r="R3051" t="str">
        <f t="shared" si="239"/>
        <v>KYOCERA Document Solutions Europe B.V.</v>
      </c>
      <c r="S3051" s="1" t="s">
        <v>707</v>
      </c>
      <c r="T3051">
        <f t="shared" si="240"/>
        <v>0</v>
      </c>
      <c r="U3051" s="25" t="str">
        <f>IF(K3051&gt;0,K3051,_xlfn.XLOOKUP(M3051,'Client Lookup'!L:L,'Client Lookup'!N:N))</f>
        <v>10051</v>
      </c>
      <c r="V3051" t="str">
        <f>_xlfn.XLOOKUP(_xlfn.NUMBERVALUE(U3051),'Project Lookup'!X:X,'Project Lookup'!B:B)</f>
        <v>KYO Pardot Support</v>
      </c>
      <c r="X3051" t="str">
        <f t="shared" si="241"/>
        <v>346 KYOCERA Document Solutions Europe B.V. : 435 KYO Pardot Support</v>
      </c>
      <c r="Y3051" t="str">
        <f t="shared" si="242"/>
        <v>346 KYOCERA Document Solutions Europe B.V.</v>
      </c>
      <c r="Z3051" t="str">
        <f t="shared" si="243"/>
        <v>346 KYOCERA Document Solutions Europe B.V.</v>
      </c>
      <c r="AA3051" t="str">
        <f>_xlfn.XLOOKUP(Z3051,'Client Lookup'!A:A,'Client Lookup'!C:C)</f>
        <v>KYOCERA Document Solutions Europe B.V.</v>
      </c>
      <c r="AC3051" t="e">
        <f>_xlfn.XLOOKUP(K3051,'Results vs Forecast'!K:K,'Results vs Forecast'!K:K)</f>
        <v>#N/A</v>
      </c>
    </row>
    <row r="3052" spans="1:29" hidden="1">
      <c r="A3052" s="39"/>
      <c r="B3052" s="1" t="s">
        <v>700</v>
      </c>
      <c r="C3052" s="1" t="s">
        <v>1395</v>
      </c>
      <c r="D3052" s="1" t="s">
        <v>24</v>
      </c>
      <c r="E3052" s="1" t="s">
        <v>6732</v>
      </c>
      <c r="F3052" s="2">
        <v>45535</v>
      </c>
      <c r="G3052" s="2">
        <v>45505</v>
      </c>
      <c r="H3052" s="1" t="s">
        <v>7429</v>
      </c>
      <c r="I3052" s="1" t="s">
        <v>7430</v>
      </c>
      <c r="J3052" s="1" t="s">
        <v>6740</v>
      </c>
      <c r="K3052" s="1" t="s">
        <v>6741</v>
      </c>
      <c r="L3052" s="1"/>
      <c r="M3052" s="1"/>
      <c r="N3052" s="1"/>
      <c r="O3052" s="1"/>
      <c r="P3052" s="40">
        <v>90.493741799999995</v>
      </c>
      <c r="Q3052" s="37" t="str">
        <f>IF(C3052="ForthPoint","ForthPoint",IF(D3052="Intercompany",_xlfn.XLOOKUP(E3052,'Dept Lookup'!B:B,'Dept Lookup'!A:A),Modified!D3052))</f>
        <v>CX</v>
      </c>
      <c r="R3052" t="str">
        <f t="shared" si="239"/>
        <v>Axa Investment Managers SA</v>
      </c>
      <c r="S3052" s="1" t="s">
        <v>707</v>
      </c>
      <c r="T3052">
        <f t="shared" si="240"/>
        <v>0</v>
      </c>
      <c r="U3052" s="25" t="str">
        <f>IF(K3052&gt;0,K3052,_xlfn.XLOOKUP(M3052,'Client Lookup'!L:L,'Client Lookup'!N:N))</f>
        <v>36932</v>
      </c>
      <c r="V3052" t="str">
        <f>_xlfn.XLOOKUP(_xlfn.NUMBERVALUE(U3052),'Project Lookup'!X:X,'Project Lookup'!B:B)</f>
        <v>Eloqua Support 2024</v>
      </c>
      <c r="X3052" t="str">
        <f t="shared" si="241"/>
        <v>299 Axa Investment Managers SA : 1384 Eloqua Support 2024</v>
      </c>
      <c r="Y3052" t="str">
        <f t="shared" si="242"/>
        <v>299 Axa Investment Managers SA</v>
      </c>
      <c r="Z3052" t="str">
        <f t="shared" si="243"/>
        <v>299 Axa Investment Managers SA</v>
      </c>
      <c r="AA3052" t="str">
        <f>_xlfn.XLOOKUP(Z3052,'Client Lookup'!A:A,'Client Lookup'!C:C)</f>
        <v>Axa Investment Managers SA</v>
      </c>
      <c r="AC3052" t="e">
        <f>_xlfn.XLOOKUP(K3052,'Results vs Forecast'!K:K,'Results vs Forecast'!K:K)</f>
        <v>#N/A</v>
      </c>
    </row>
    <row r="3053" spans="1:29" hidden="1">
      <c r="A3053" s="39"/>
      <c r="B3053" s="1" t="s">
        <v>700</v>
      </c>
      <c r="C3053" s="1" t="s">
        <v>1395</v>
      </c>
      <c r="D3053" s="1" t="s">
        <v>24</v>
      </c>
      <c r="E3053" s="1" t="s">
        <v>6732</v>
      </c>
      <c r="F3053" s="2">
        <v>45535</v>
      </c>
      <c r="G3053" s="2">
        <v>45505</v>
      </c>
      <c r="H3053" s="1" t="s">
        <v>7431</v>
      </c>
      <c r="I3053" s="1" t="s">
        <v>7432</v>
      </c>
      <c r="J3053" s="1" t="s">
        <v>6761</v>
      </c>
      <c r="K3053" s="1" t="s">
        <v>6762</v>
      </c>
      <c r="L3053" s="1" t="s">
        <v>6763</v>
      </c>
      <c r="M3053" s="1"/>
      <c r="N3053" s="1"/>
      <c r="O3053" s="1"/>
      <c r="P3053" s="40">
        <v>127.5139089</v>
      </c>
      <c r="Q3053" s="37" t="str">
        <f>IF(C3053="ForthPoint","ForthPoint",IF(D3053="Intercompany",_xlfn.XLOOKUP(E3053,'Dept Lookup'!B:B,'Dept Lookup'!A:A),Modified!D3053))</f>
        <v>CX</v>
      </c>
      <c r="R3053" t="str">
        <f t="shared" si="239"/>
        <v>Henkel AG &amp; Co. KGaA</v>
      </c>
      <c r="S3053" s="1" t="s">
        <v>707</v>
      </c>
      <c r="T3053">
        <f t="shared" si="240"/>
        <v>0</v>
      </c>
      <c r="U3053" s="25" t="str">
        <f>IF(K3053&gt;0,K3053,_xlfn.XLOOKUP(M3053,'Client Lookup'!L:L,'Client Lookup'!N:N))</f>
        <v>16465</v>
      </c>
      <c r="V3053" t="str">
        <f>_xlfn.XLOOKUP(_xlfn.NUMBERVALUE(U3053),'Project Lookup'!X:X,'Project Lookup'!B:B)</f>
        <v>Henkel SmartWash Customer Engagement Consultancy</v>
      </c>
      <c r="X3053" t="str">
        <f t="shared" si="241"/>
        <v>379 Henkel AG &amp; Co. KGaA : 629 Henkel SmartWash Customer Engagement Consultancy</v>
      </c>
      <c r="Y3053" t="str">
        <f t="shared" si="242"/>
        <v>379 Henkel AG &amp; Co. KGaA</v>
      </c>
      <c r="Z3053" t="str">
        <f t="shared" si="243"/>
        <v>379 Henkel AG &amp; Co. KGaA</v>
      </c>
      <c r="AA3053" t="str">
        <f>_xlfn.XLOOKUP(Z3053,'Client Lookup'!A:A,'Client Lookup'!C:C)</f>
        <v>Henkel AG &amp; Co. KGaA</v>
      </c>
      <c r="AC3053" t="e">
        <f>_xlfn.XLOOKUP(K3053,'Results vs Forecast'!K:K,'Results vs Forecast'!K:K)</f>
        <v>#N/A</v>
      </c>
    </row>
    <row r="3054" spans="1:29" hidden="1">
      <c r="A3054" s="39"/>
      <c r="B3054" s="1" t="s">
        <v>700</v>
      </c>
      <c r="C3054" s="1" t="s">
        <v>1395</v>
      </c>
      <c r="D3054" s="1" t="s">
        <v>24</v>
      </c>
      <c r="E3054" s="1" t="s">
        <v>6732</v>
      </c>
      <c r="F3054" s="2">
        <v>45535</v>
      </c>
      <c r="G3054" s="2">
        <v>45505</v>
      </c>
      <c r="H3054" s="1" t="s">
        <v>7433</v>
      </c>
      <c r="I3054" s="1" t="s">
        <v>7434</v>
      </c>
      <c r="J3054" s="1" t="s">
        <v>6761</v>
      </c>
      <c r="K3054" s="1" t="s">
        <v>6762</v>
      </c>
      <c r="L3054" s="1" t="s">
        <v>6763</v>
      </c>
      <c r="M3054" s="1"/>
      <c r="N3054" s="1"/>
      <c r="O3054" s="1"/>
      <c r="P3054" s="40">
        <v>127.5139089</v>
      </c>
      <c r="Q3054" s="37" t="str">
        <f>IF(C3054="ForthPoint","ForthPoint",IF(D3054="Intercompany",_xlfn.XLOOKUP(E3054,'Dept Lookup'!B:B,'Dept Lookup'!A:A),Modified!D3054))</f>
        <v>CX</v>
      </c>
      <c r="R3054" t="str">
        <f t="shared" si="239"/>
        <v>Henkel AG &amp; Co. KGaA</v>
      </c>
      <c r="S3054" s="1" t="s">
        <v>707</v>
      </c>
      <c r="T3054">
        <f t="shared" si="240"/>
        <v>0</v>
      </c>
      <c r="U3054" s="25" t="str">
        <f>IF(K3054&gt;0,K3054,_xlfn.XLOOKUP(M3054,'Client Lookup'!L:L,'Client Lookup'!N:N))</f>
        <v>16465</v>
      </c>
      <c r="V3054" t="str">
        <f>_xlfn.XLOOKUP(_xlfn.NUMBERVALUE(U3054),'Project Lookup'!X:X,'Project Lookup'!B:B)</f>
        <v>Henkel SmartWash Customer Engagement Consultancy</v>
      </c>
      <c r="X3054" t="str">
        <f t="shared" si="241"/>
        <v>379 Henkel AG &amp; Co. KGaA : 629 Henkel SmartWash Customer Engagement Consultancy</v>
      </c>
      <c r="Y3054" t="str">
        <f t="shared" si="242"/>
        <v>379 Henkel AG &amp; Co. KGaA</v>
      </c>
      <c r="Z3054" t="str">
        <f t="shared" si="243"/>
        <v>379 Henkel AG &amp; Co. KGaA</v>
      </c>
      <c r="AA3054" t="str">
        <f>_xlfn.XLOOKUP(Z3054,'Client Lookup'!A:A,'Client Lookup'!C:C)</f>
        <v>Henkel AG &amp; Co. KGaA</v>
      </c>
      <c r="AC3054" t="e">
        <f>_xlfn.XLOOKUP(K3054,'Results vs Forecast'!K:K,'Results vs Forecast'!K:K)</f>
        <v>#N/A</v>
      </c>
    </row>
    <row r="3055" spans="1:29" hidden="1">
      <c r="A3055" s="39"/>
      <c r="B3055" s="1" t="s">
        <v>700</v>
      </c>
      <c r="C3055" s="1" t="s">
        <v>1395</v>
      </c>
      <c r="D3055" s="1" t="s">
        <v>24</v>
      </c>
      <c r="E3055" s="1" t="s">
        <v>6732</v>
      </c>
      <c r="F3055" s="2">
        <v>45535</v>
      </c>
      <c r="G3055" s="2">
        <v>45505</v>
      </c>
      <c r="H3055" s="1" t="s">
        <v>7435</v>
      </c>
      <c r="I3055" s="1" t="s">
        <v>7436</v>
      </c>
      <c r="J3055" s="1" t="s">
        <v>6761</v>
      </c>
      <c r="K3055" s="1" t="s">
        <v>6762</v>
      </c>
      <c r="L3055" s="1" t="s">
        <v>6763</v>
      </c>
      <c r="M3055" s="1"/>
      <c r="N3055" s="1"/>
      <c r="O3055" s="1"/>
      <c r="P3055" s="40">
        <v>193.821141528</v>
      </c>
      <c r="Q3055" s="37" t="str">
        <f>IF(C3055="ForthPoint","ForthPoint",IF(D3055="Intercompany",_xlfn.XLOOKUP(E3055,'Dept Lookup'!B:B,'Dept Lookup'!A:A),Modified!D3055))</f>
        <v>CX</v>
      </c>
      <c r="R3055" t="str">
        <f t="shared" si="239"/>
        <v>Henkel AG &amp; Co. KGaA</v>
      </c>
      <c r="S3055" s="1" t="s">
        <v>707</v>
      </c>
      <c r="T3055">
        <f t="shared" si="240"/>
        <v>0</v>
      </c>
      <c r="U3055" s="25" t="str">
        <f>IF(K3055&gt;0,K3055,_xlfn.XLOOKUP(M3055,'Client Lookup'!L:L,'Client Lookup'!N:N))</f>
        <v>16465</v>
      </c>
      <c r="V3055" t="str">
        <f>_xlfn.XLOOKUP(_xlfn.NUMBERVALUE(U3055),'Project Lookup'!X:X,'Project Lookup'!B:B)</f>
        <v>Henkel SmartWash Customer Engagement Consultancy</v>
      </c>
      <c r="X3055" t="str">
        <f t="shared" si="241"/>
        <v>379 Henkel AG &amp; Co. KGaA : 629 Henkel SmartWash Customer Engagement Consultancy</v>
      </c>
      <c r="Y3055" t="str">
        <f t="shared" si="242"/>
        <v>379 Henkel AG &amp; Co. KGaA</v>
      </c>
      <c r="Z3055" t="str">
        <f t="shared" si="243"/>
        <v>379 Henkel AG &amp; Co. KGaA</v>
      </c>
      <c r="AA3055" t="str">
        <f>_xlfn.XLOOKUP(Z3055,'Client Lookup'!A:A,'Client Lookup'!C:C)</f>
        <v>Henkel AG &amp; Co. KGaA</v>
      </c>
      <c r="AC3055" t="e">
        <f>_xlfn.XLOOKUP(K3055,'Results vs Forecast'!K:K,'Results vs Forecast'!K:K)</f>
        <v>#N/A</v>
      </c>
    </row>
    <row r="3056" spans="1:29" hidden="1">
      <c r="A3056" s="39"/>
      <c r="B3056" s="1" t="s">
        <v>700</v>
      </c>
      <c r="C3056" s="1" t="s">
        <v>1395</v>
      </c>
      <c r="D3056" s="1" t="s">
        <v>24</v>
      </c>
      <c r="E3056" s="1" t="s">
        <v>6732</v>
      </c>
      <c r="F3056" s="2">
        <v>45535</v>
      </c>
      <c r="G3056" s="2">
        <v>45505</v>
      </c>
      <c r="H3056" s="1" t="s">
        <v>7437</v>
      </c>
      <c r="I3056" s="1" t="s">
        <v>7438</v>
      </c>
      <c r="J3056" s="1" t="s">
        <v>7439</v>
      </c>
      <c r="K3056" s="1" t="s">
        <v>7440</v>
      </c>
      <c r="L3056" s="1"/>
      <c r="M3056" s="1"/>
      <c r="N3056" s="1"/>
      <c r="O3056" s="1"/>
      <c r="P3056" s="40">
        <v>3510.0602880000001</v>
      </c>
      <c r="Q3056" s="37" t="str">
        <f>IF(C3056="ForthPoint","ForthPoint",IF(D3056="Intercompany",_xlfn.XLOOKUP(E3056,'Dept Lookup'!B:B,'Dept Lookup'!A:A),Modified!D3056))</f>
        <v>CX</v>
      </c>
      <c r="R3056" t="str">
        <f t="shared" si="239"/>
        <v>GNT Group B.V.</v>
      </c>
      <c r="S3056" s="1" t="s">
        <v>707</v>
      </c>
      <c r="T3056">
        <f t="shared" si="240"/>
        <v>0</v>
      </c>
      <c r="U3056" s="25" t="str">
        <f>IF(K3056&gt;0,K3056,_xlfn.XLOOKUP(M3056,'Client Lookup'!L:L,'Client Lookup'!N:N))</f>
        <v>30774</v>
      </c>
      <c r="V3056" t="str">
        <f>_xlfn.XLOOKUP(_xlfn.NUMBERVALUE(U3056),'Project Lookup'!X:X,'Project Lookup'!B:B)</f>
        <v>Program Phase 3</v>
      </c>
      <c r="X3056" t="str">
        <f t="shared" si="241"/>
        <v>392 GNT Group B.V. : 1226 Program Phase 3</v>
      </c>
      <c r="Y3056" t="str">
        <f t="shared" si="242"/>
        <v>392 GNT Group B.V.</v>
      </c>
      <c r="Z3056" t="str">
        <f t="shared" si="243"/>
        <v>392 GNT Group B.V.</v>
      </c>
      <c r="AA3056" t="str">
        <f>_xlfn.XLOOKUP(Z3056,'Client Lookup'!A:A,'Client Lookup'!C:C)</f>
        <v>GNT Group B.V.</v>
      </c>
      <c r="AC3056" t="e">
        <f>_xlfn.XLOOKUP(K3056,'Results vs Forecast'!K:K,'Results vs Forecast'!K:K)</f>
        <v>#N/A</v>
      </c>
    </row>
    <row r="3057" spans="1:29" hidden="1">
      <c r="A3057" s="39"/>
      <c r="B3057" s="1" t="s">
        <v>700</v>
      </c>
      <c r="C3057" s="1" t="s">
        <v>1395</v>
      </c>
      <c r="D3057" s="1" t="s">
        <v>24</v>
      </c>
      <c r="E3057" s="1" t="s">
        <v>6732</v>
      </c>
      <c r="F3057" s="2">
        <v>45535</v>
      </c>
      <c r="G3057" s="2">
        <v>45505</v>
      </c>
      <c r="H3057" s="1" t="s">
        <v>7441</v>
      </c>
      <c r="I3057" s="1" t="s">
        <v>7442</v>
      </c>
      <c r="J3057" s="1" t="s">
        <v>7443</v>
      </c>
      <c r="K3057" s="1" t="s">
        <v>7444</v>
      </c>
      <c r="L3057" s="1"/>
      <c r="M3057" s="1"/>
      <c r="N3057" s="1"/>
      <c r="O3057" s="1"/>
      <c r="P3057" s="40">
        <v>3290.6815200000001</v>
      </c>
      <c r="Q3057" s="37" t="str">
        <f>IF(C3057="ForthPoint","ForthPoint",IF(D3057="Intercompany",_xlfn.XLOOKUP(E3057,'Dept Lookup'!B:B,'Dept Lookup'!A:A),Modified!D3057))</f>
        <v>CX</v>
      </c>
      <c r="R3057" t="str">
        <f t="shared" si="239"/>
        <v>Axa Investment Managers SA</v>
      </c>
      <c r="S3057" s="1" t="s">
        <v>707</v>
      </c>
      <c r="T3057">
        <f t="shared" si="240"/>
        <v>0</v>
      </c>
      <c r="U3057" s="25" t="str">
        <f>IF(K3057&gt;0,K3057,_xlfn.XLOOKUP(M3057,'Client Lookup'!L:L,'Client Lookup'!N:N))</f>
        <v>38061</v>
      </c>
      <c r="V3057" t="str">
        <f>_xlfn.XLOOKUP(_xlfn.NUMBERVALUE(U3057),'Project Lookup'!X:X,'Project Lookup'!B:B)</f>
        <v>Eloqua Content Blocks 2024</v>
      </c>
      <c r="X3057" t="str">
        <f t="shared" si="241"/>
        <v>299 Axa Investment Managers SA : 1403 Eloqua Content Blocks 2024</v>
      </c>
      <c r="Y3057" t="str">
        <f t="shared" si="242"/>
        <v>299 Axa Investment Managers SA</v>
      </c>
      <c r="Z3057" t="str">
        <f t="shared" si="243"/>
        <v>299 Axa Investment Managers SA</v>
      </c>
      <c r="AA3057" t="str">
        <f>_xlfn.XLOOKUP(Z3057,'Client Lookup'!A:A,'Client Lookup'!C:C)</f>
        <v>Axa Investment Managers SA</v>
      </c>
      <c r="AC3057" t="e">
        <f>_xlfn.XLOOKUP(K3057,'Results vs Forecast'!K:K,'Results vs Forecast'!K:K)</f>
        <v>#N/A</v>
      </c>
    </row>
    <row r="3058" spans="1:29" hidden="1">
      <c r="A3058" s="39"/>
      <c r="B3058" s="1" t="s">
        <v>700</v>
      </c>
      <c r="C3058" s="1" t="s">
        <v>1383</v>
      </c>
      <c r="D3058" s="1" t="s">
        <v>24</v>
      </c>
      <c r="E3058" s="1" t="s">
        <v>6732</v>
      </c>
      <c r="F3058" s="2">
        <v>45535</v>
      </c>
      <c r="G3058" s="2">
        <v>45505</v>
      </c>
      <c r="H3058" s="1" t="s">
        <v>7445</v>
      </c>
      <c r="I3058" s="1" t="s">
        <v>7446</v>
      </c>
      <c r="J3058" s="1" t="s">
        <v>6754</v>
      </c>
      <c r="K3058" s="1" t="s">
        <v>6755</v>
      </c>
      <c r="L3058" s="1" t="s">
        <v>6756</v>
      </c>
      <c r="M3058" s="1"/>
      <c r="N3058" s="1"/>
      <c r="O3058" s="1"/>
      <c r="P3058" s="40">
        <v>272.4441090870219</v>
      </c>
      <c r="Q3058" s="37" t="str">
        <f>IF(C3058="ForthPoint","ForthPoint",IF(D3058="Intercompany",_xlfn.XLOOKUP(E3058,'Dept Lookup'!B:B,'Dept Lookup'!A:A),Modified!D3058))</f>
        <v>CX</v>
      </c>
      <c r="R3058" t="str">
        <f t="shared" si="239"/>
        <v>Belmond Management Limited</v>
      </c>
      <c r="S3058" s="1" t="s">
        <v>707</v>
      </c>
      <c r="T3058">
        <f t="shared" si="240"/>
        <v>0</v>
      </c>
      <c r="U3058" s="25" t="str">
        <f>IF(K3058&gt;0,K3058,_xlfn.XLOOKUP(M3058,'Client Lookup'!L:L,'Client Lookup'!N:N))</f>
        <v>25431</v>
      </c>
      <c r="V3058" t="str">
        <f>_xlfn.XLOOKUP(_xlfn.NUMBERVALUE(U3058),'Project Lookup'!X:X,'Project Lookup'!B:B)</f>
        <v>Responsys Support 2024</v>
      </c>
      <c r="X3058" t="str">
        <f t="shared" si="241"/>
        <v>329 Belmond Management Limited : 1003 Responsys Support 2024</v>
      </c>
      <c r="Y3058" t="str">
        <f t="shared" si="242"/>
        <v>329 Belmond Management Limited</v>
      </c>
      <c r="Z3058" t="str">
        <f t="shared" si="243"/>
        <v>329 Belmond Management Limited</v>
      </c>
      <c r="AA3058" t="str">
        <f>_xlfn.XLOOKUP(Z3058,'Client Lookup'!A:A,'Client Lookup'!C:C)</f>
        <v>Belmond Management Limited</v>
      </c>
      <c r="AC3058" t="e">
        <f>_xlfn.XLOOKUP(K3058,'Results vs Forecast'!K:K,'Results vs Forecast'!K:K)</f>
        <v>#N/A</v>
      </c>
    </row>
    <row r="3059" spans="1:29" hidden="1">
      <c r="A3059" s="39"/>
      <c r="B3059" s="1" t="s">
        <v>700</v>
      </c>
      <c r="C3059" s="1" t="s">
        <v>1395</v>
      </c>
      <c r="D3059" s="1" t="s">
        <v>24</v>
      </c>
      <c r="E3059" s="1" t="s">
        <v>6732</v>
      </c>
      <c r="F3059" s="2">
        <v>45535</v>
      </c>
      <c r="G3059" s="2">
        <v>45505</v>
      </c>
      <c r="H3059" s="1" t="s">
        <v>7447</v>
      </c>
      <c r="I3059" s="1" t="s">
        <v>7448</v>
      </c>
      <c r="J3059" s="1" t="s">
        <v>6888</v>
      </c>
      <c r="K3059" s="1" t="s">
        <v>6889</v>
      </c>
      <c r="L3059" s="1" t="s">
        <v>6890</v>
      </c>
      <c r="M3059" s="1"/>
      <c r="N3059" s="1"/>
      <c r="O3059" s="1"/>
      <c r="P3059" s="40">
        <v>148.08066840000001</v>
      </c>
      <c r="Q3059" s="37" t="str">
        <f>IF(C3059="ForthPoint","ForthPoint",IF(D3059="Intercompany",_xlfn.XLOOKUP(E3059,'Dept Lookup'!B:B,'Dept Lookup'!A:A),Modified!D3059))</f>
        <v>CX</v>
      </c>
      <c r="R3059" t="str">
        <f t="shared" si="239"/>
        <v>CZ Verzekeringen</v>
      </c>
      <c r="S3059" s="1" t="s">
        <v>707</v>
      </c>
      <c r="T3059">
        <f t="shared" si="240"/>
        <v>0</v>
      </c>
      <c r="U3059" s="25" t="str">
        <f>IF(K3059&gt;0,K3059,_xlfn.XLOOKUP(M3059,'Client Lookup'!L:L,'Client Lookup'!N:N))</f>
        <v>28257</v>
      </c>
      <c r="V3059" t="str">
        <f>_xlfn.XLOOKUP(_xlfn.NUMBERVALUE(U3059),'Project Lookup'!X:X,'Project Lookup'!B:B)</f>
        <v>Business Support 2024</v>
      </c>
      <c r="X3059" t="str">
        <f t="shared" si="241"/>
        <v>340 CZ Verzekeringen : 1156 Business Support 2024</v>
      </c>
      <c r="Y3059" t="str">
        <f t="shared" si="242"/>
        <v>340 CZ Verzekeringen</v>
      </c>
      <c r="Z3059" t="str">
        <f t="shared" si="243"/>
        <v>340 CZ Verzekeringen</v>
      </c>
      <c r="AA3059" t="str">
        <f>_xlfn.XLOOKUP(Z3059,'Client Lookup'!A:A,'Client Lookup'!C:C)</f>
        <v>CZ Verzekeringen</v>
      </c>
      <c r="AC3059" t="e">
        <f>_xlfn.XLOOKUP(K3059,'Results vs Forecast'!K:K,'Results vs Forecast'!K:K)</f>
        <v>#N/A</v>
      </c>
    </row>
    <row r="3060" spans="1:29" hidden="1">
      <c r="A3060" s="39"/>
      <c r="B3060" s="1" t="s">
        <v>700</v>
      </c>
      <c r="C3060" s="1" t="s">
        <v>1383</v>
      </c>
      <c r="D3060" s="1" t="s">
        <v>24</v>
      </c>
      <c r="E3060" s="1" t="s">
        <v>7449</v>
      </c>
      <c r="F3060" s="2">
        <v>45535</v>
      </c>
      <c r="G3060" s="2">
        <v>45505</v>
      </c>
      <c r="H3060" s="1" t="s">
        <v>7450</v>
      </c>
      <c r="I3060" s="1" t="s">
        <v>7451</v>
      </c>
      <c r="J3060" s="1" t="s">
        <v>7452</v>
      </c>
      <c r="K3060" s="1" t="s">
        <v>7453</v>
      </c>
      <c r="L3060" s="1" t="s">
        <v>7454</v>
      </c>
      <c r="M3060" s="1"/>
      <c r="N3060" s="1"/>
      <c r="O3060" s="1"/>
      <c r="P3060" s="40">
        <v>1272.4956188424503</v>
      </c>
      <c r="Q3060" s="37" t="str">
        <f>IF(C3060="ForthPoint","ForthPoint",IF(D3060="Intercompany",_xlfn.XLOOKUP(E3060,'Dept Lookup'!B:B,'Dept Lookup'!A:A),Modified!D3060))</f>
        <v>CX</v>
      </c>
      <c r="R3060" t="str">
        <f t="shared" si="239"/>
        <v>American Chemical Society</v>
      </c>
      <c r="S3060" s="1" t="s">
        <v>707</v>
      </c>
      <c r="T3060">
        <f t="shared" si="240"/>
        <v>0</v>
      </c>
      <c r="U3060" s="25" t="str">
        <f>IF(K3060&gt;0,K3060,_xlfn.XLOOKUP(M3060,'Client Lookup'!L:L,'Client Lookup'!N:N))</f>
        <v>24601</v>
      </c>
      <c r="V3060" t="str">
        <f>_xlfn.XLOOKUP(_xlfn.NUMBERVALUE(U3060),'Project Lookup'!X:X,'Project Lookup'!B:B)</f>
        <v>License - Dynamo Contract Renewal - ACS Society Division (Feb 2024 / Jan 2025)</v>
      </c>
      <c r="X3060" t="str">
        <f t="shared" si="241"/>
        <v>330 American Chemical Society : 941 License - Dynamo Contract Renewal - ACS Society Division (Feb 2024 / Jan 2025)</v>
      </c>
      <c r="Y3060" t="str">
        <f t="shared" si="242"/>
        <v>330 American Chemical Society</v>
      </c>
      <c r="Z3060" t="str">
        <f t="shared" si="243"/>
        <v>330 American Chemical Society</v>
      </c>
      <c r="AA3060" t="str">
        <f>_xlfn.XLOOKUP(Z3060,'Client Lookup'!A:A,'Client Lookup'!C:C)</f>
        <v>American Chemical Society</v>
      </c>
      <c r="AC3060" t="e">
        <f>_xlfn.XLOOKUP(K3060,'Results vs Forecast'!K:K,'Results vs Forecast'!K:K)</f>
        <v>#N/A</v>
      </c>
    </row>
    <row r="3061" spans="1:29" hidden="1">
      <c r="A3061" s="39"/>
      <c r="B3061" s="1" t="s">
        <v>700</v>
      </c>
      <c r="C3061" s="1" t="s">
        <v>6897</v>
      </c>
      <c r="D3061" s="1" t="s">
        <v>24</v>
      </c>
      <c r="E3061" s="1" t="s">
        <v>7449</v>
      </c>
      <c r="F3061" s="2">
        <v>45535</v>
      </c>
      <c r="G3061" s="2">
        <v>45505</v>
      </c>
      <c r="H3061" s="1" t="s">
        <v>7455</v>
      </c>
      <c r="I3061" s="1" t="s">
        <v>7456</v>
      </c>
      <c r="J3061" s="1" t="s">
        <v>7457</v>
      </c>
      <c r="K3061" s="1" t="s">
        <v>7458</v>
      </c>
      <c r="L3061" s="1"/>
      <c r="M3061" s="1"/>
      <c r="N3061" s="1"/>
      <c r="O3061" s="1"/>
      <c r="P3061" s="40">
        <v>218.58248091389595</v>
      </c>
      <c r="Q3061" s="37" t="str">
        <f>IF(C3061="ForthPoint","ForthPoint",IF(D3061="Intercompany",_xlfn.XLOOKUP(E3061,'Dept Lookup'!B:B,'Dept Lookup'!A:A),Modified!D3061))</f>
        <v>CX</v>
      </c>
      <c r="R3061" t="str">
        <f t="shared" si="239"/>
        <v>Link Mobility Group AS</v>
      </c>
      <c r="S3061" s="1" t="s">
        <v>707</v>
      </c>
      <c r="T3061">
        <f t="shared" si="240"/>
        <v>0</v>
      </c>
      <c r="U3061" s="25" t="str">
        <f>IF(K3061&gt;0,K3061,_xlfn.XLOOKUP(M3061,'Client Lookup'!L:L,'Client Lookup'!N:N))</f>
        <v>29842</v>
      </c>
      <c r="V3061" t="str">
        <f>_xlfn.XLOOKUP(_xlfn.NUMBERVALUE(U3061),'Project Lookup'!X:X,'Project Lookup'!B:B)</f>
        <v>License - SMS App Cloud Connector Europe &amp; Mexico</v>
      </c>
      <c r="X3061" t="str">
        <f t="shared" si="241"/>
        <v>495 Link Mobility Group AS : 1208 License - SMS App Cloud Connector Europe &amp; Mexico</v>
      </c>
      <c r="Y3061" t="str">
        <f t="shared" si="242"/>
        <v>495 Link Mobility Group AS</v>
      </c>
      <c r="Z3061" t="str">
        <f t="shared" si="243"/>
        <v>495 Link Mobility Group AS</v>
      </c>
      <c r="AA3061" t="str">
        <f>_xlfn.XLOOKUP(Z3061,'Client Lookup'!A:A,'Client Lookup'!C:C)</f>
        <v>Link Mobility Group AS</v>
      </c>
      <c r="AC3061" t="e">
        <f>_xlfn.XLOOKUP(K3061,'Results vs Forecast'!K:K,'Results vs Forecast'!K:K)</f>
        <v>#N/A</v>
      </c>
    </row>
    <row r="3062" spans="1:29" hidden="1">
      <c r="A3062" s="39"/>
      <c r="B3062" s="1" t="s">
        <v>700</v>
      </c>
      <c r="C3062" s="1" t="s">
        <v>1383</v>
      </c>
      <c r="D3062" s="1" t="s">
        <v>24</v>
      </c>
      <c r="E3062" s="1" t="s">
        <v>7449</v>
      </c>
      <c r="F3062" s="2">
        <v>45535</v>
      </c>
      <c r="G3062" s="2">
        <v>45505</v>
      </c>
      <c r="H3062" s="1" t="s">
        <v>7459</v>
      </c>
      <c r="I3062" s="1" t="s">
        <v>7460</v>
      </c>
      <c r="J3062" s="1" t="s">
        <v>7461</v>
      </c>
      <c r="K3062" s="1" t="s">
        <v>7462</v>
      </c>
      <c r="L3062" s="1"/>
      <c r="M3062" s="1"/>
      <c r="N3062" s="1"/>
      <c r="O3062" s="1"/>
      <c r="P3062" s="40">
        <v>1615.5286992410192</v>
      </c>
      <c r="Q3062" s="37" t="str">
        <f>IF(C3062="ForthPoint","ForthPoint",IF(D3062="Intercompany",_xlfn.XLOOKUP(E3062,'Dept Lookup'!B:B,'Dept Lookup'!A:A),Modified!D3062))</f>
        <v>CX</v>
      </c>
      <c r="R3062" t="str">
        <f t="shared" si="239"/>
        <v>Motorola Solutions, Inc.</v>
      </c>
      <c r="S3062" s="1" t="s">
        <v>707</v>
      </c>
      <c r="T3062">
        <f t="shared" si="240"/>
        <v>0</v>
      </c>
      <c r="U3062" s="25" t="str">
        <f>IF(K3062&gt;0,K3062,_xlfn.XLOOKUP(M3062,'Client Lookup'!L:L,'Client Lookup'!N:N))</f>
        <v>32760</v>
      </c>
      <c r="V3062" t="str">
        <f>_xlfn.XLOOKUP(_xlfn.NUMBERVALUE(U3062),'Project Lookup'!X:X,'Project Lookup'!B:B)</f>
        <v>License - Dynamo Subscription (May 2024 / Apr 2025)</v>
      </c>
      <c r="X3062" t="str">
        <f t="shared" si="241"/>
        <v>498 Motorola Solutions, Inc. : 1275 License - Dynamo Subscription (May 2024 / Apr 2025)</v>
      </c>
      <c r="Y3062" t="str">
        <f t="shared" si="242"/>
        <v>498 Motorola Solutions, Inc.</v>
      </c>
      <c r="Z3062" t="str">
        <f t="shared" si="243"/>
        <v>498 Motorola Solutions, Inc.</v>
      </c>
      <c r="AA3062" t="str">
        <f>_xlfn.XLOOKUP(Z3062,'Client Lookup'!A:A,'Client Lookup'!C:C)</f>
        <v>Motorola Solutions, Inc.</v>
      </c>
      <c r="AC3062" t="e">
        <f>_xlfn.XLOOKUP(K3062,'Results vs Forecast'!K:K,'Results vs Forecast'!K:K)</f>
        <v>#N/A</v>
      </c>
    </row>
    <row r="3063" spans="1:29" hidden="1">
      <c r="A3063" s="39"/>
      <c r="B3063" s="1" t="s">
        <v>700</v>
      </c>
      <c r="C3063" s="1" t="s">
        <v>6897</v>
      </c>
      <c r="D3063" s="1" t="s">
        <v>24</v>
      </c>
      <c r="E3063" s="1" t="s">
        <v>7449</v>
      </c>
      <c r="F3063" s="2">
        <v>45535</v>
      </c>
      <c r="G3063" s="2">
        <v>45505</v>
      </c>
      <c r="H3063" s="1" t="s">
        <v>7463</v>
      </c>
      <c r="I3063" s="1" t="s">
        <v>7464</v>
      </c>
      <c r="J3063" s="1" t="s">
        <v>7465</v>
      </c>
      <c r="K3063" s="1" t="s">
        <v>7466</v>
      </c>
      <c r="L3063" s="1" t="s">
        <v>7467</v>
      </c>
      <c r="M3063" s="1"/>
      <c r="N3063" s="1"/>
      <c r="O3063" s="1"/>
      <c r="P3063" s="40">
        <v>932.36960252853385</v>
      </c>
      <c r="Q3063" s="37" t="str">
        <f>IF(C3063="ForthPoint","ForthPoint",IF(D3063="Intercompany",_xlfn.XLOOKUP(E3063,'Dept Lookup'!B:B,'Dept Lookup'!A:A),Modified!D3063))</f>
        <v>CX</v>
      </c>
      <c r="R3063" t="str">
        <f t="shared" si="239"/>
        <v>Norges Automobil-Forbund</v>
      </c>
      <c r="S3063" s="1" t="s">
        <v>707</v>
      </c>
      <c r="T3063">
        <f t="shared" si="240"/>
        <v>0</v>
      </c>
      <c r="U3063" s="25" t="str">
        <f>IF(K3063&gt;0,K3063,_xlfn.XLOOKUP(M3063,'Client Lookup'!L:L,'Client Lookup'!N:N))</f>
        <v>14672</v>
      </c>
      <c r="V3063" t="str">
        <f>_xlfn.XLOOKUP(_xlfn.NUMBERVALUE(U3063),'Project Lookup'!X:X,'Project Lookup'!B:B)</f>
        <v>License - Dynamo Eloqua Service</v>
      </c>
      <c r="X3063" t="str">
        <f t="shared" si="241"/>
        <v>285 Norges Automobil-Forbund : 587 License - Dynamo Eloqua Service</v>
      </c>
      <c r="Y3063" t="str">
        <f t="shared" si="242"/>
        <v>285 Norges Automobil-Forbund</v>
      </c>
      <c r="Z3063" t="str">
        <f t="shared" si="243"/>
        <v>285 Norges Automobil-Forbund</v>
      </c>
      <c r="AA3063" t="str">
        <f>_xlfn.XLOOKUP(Z3063,'Client Lookup'!A:A,'Client Lookup'!C:C)</f>
        <v>Norges Automobil-Forbund</v>
      </c>
      <c r="AC3063" t="e">
        <f>_xlfn.XLOOKUP(K3063,'Results vs Forecast'!K:K,'Results vs Forecast'!K:K)</f>
        <v>#N/A</v>
      </c>
    </row>
    <row r="3064" spans="1:29" hidden="1">
      <c r="A3064" s="39"/>
      <c r="B3064" s="1" t="s">
        <v>700</v>
      </c>
      <c r="C3064" s="1" t="s">
        <v>1395</v>
      </c>
      <c r="D3064" s="1" t="s">
        <v>24</v>
      </c>
      <c r="E3064" s="1" t="s">
        <v>7449</v>
      </c>
      <c r="F3064" s="2">
        <v>45535</v>
      </c>
      <c r="G3064" s="2">
        <v>45505</v>
      </c>
      <c r="H3064" s="1" t="s">
        <v>7468</v>
      </c>
      <c r="I3064" s="1" t="s">
        <v>7469</v>
      </c>
      <c r="J3064" s="1" t="s">
        <v>7470</v>
      </c>
      <c r="K3064" s="1" t="s">
        <v>7471</v>
      </c>
      <c r="L3064" s="1"/>
      <c r="M3064" s="1"/>
      <c r="N3064" s="1"/>
      <c r="O3064" s="1"/>
      <c r="P3064" s="40">
        <v>577.7559234048</v>
      </c>
      <c r="Q3064" s="37" t="str">
        <f>IF(C3064="ForthPoint","ForthPoint",IF(D3064="Intercompany",_xlfn.XLOOKUP(E3064,'Dept Lookup'!B:B,'Dept Lookup'!A:A),Modified!D3064))</f>
        <v>CX</v>
      </c>
      <c r="R3064" t="str">
        <f t="shared" si="239"/>
        <v>Pearson</v>
      </c>
      <c r="S3064" s="1" t="s">
        <v>707</v>
      </c>
      <c r="T3064">
        <f t="shared" si="240"/>
        <v>0</v>
      </c>
      <c r="U3064" s="25" t="str">
        <f>IF(K3064&gt;0,K3064,_xlfn.XLOOKUP(M3064,'Client Lookup'!L:L,'Client Lookup'!N:N))</f>
        <v>30890</v>
      </c>
      <c r="V3064" t="str">
        <f>_xlfn.XLOOKUP(_xlfn.NUMBERVALUE(U3064),'Project Lookup'!X:X,'Project Lookup'!B:B)</f>
        <v>License - Eloqua Voucher Manager App 2024</v>
      </c>
      <c r="X3064" t="str">
        <f t="shared" si="241"/>
        <v>502 Pearson : 1235 License - Eloqua Voucher Manager App 2024</v>
      </c>
      <c r="Y3064" t="str">
        <f t="shared" si="242"/>
        <v>502 Pearson</v>
      </c>
      <c r="Z3064" t="str">
        <f t="shared" si="243"/>
        <v>502 Pearson</v>
      </c>
      <c r="AA3064" t="str">
        <f>_xlfn.XLOOKUP(Z3064,'Client Lookup'!A:A,'Client Lookup'!C:C)</f>
        <v>Pearson</v>
      </c>
      <c r="AC3064" t="e">
        <f>_xlfn.XLOOKUP(K3064,'Results vs Forecast'!K:K,'Results vs Forecast'!K:K)</f>
        <v>#N/A</v>
      </c>
    </row>
    <row r="3065" spans="1:29" hidden="1">
      <c r="A3065" s="39"/>
      <c r="B3065" s="1" t="s">
        <v>700</v>
      </c>
      <c r="C3065" s="1" t="s">
        <v>6897</v>
      </c>
      <c r="D3065" s="1" t="s">
        <v>24</v>
      </c>
      <c r="E3065" s="1" t="s">
        <v>7449</v>
      </c>
      <c r="F3065" s="2">
        <v>45535</v>
      </c>
      <c r="G3065" s="2">
        <v>45505</v>
      </c>
      <c r="H3065" s="1" t="s">
        <v>7472</v>
      </c>
      <c r="I3065" s="1" t="s">
        <v>7473</v>
      </c>
      <c r="J3065" s="1" t="s">
        <v>7474</v>
      </c>
      <c r="K3065" s="1" t="s">
        <v>7475</v>
      </c>
      <c r="L3065" s="1" t="s">
        <v>7476</v>
      </c>
      <c r="M3065" s="1"/>
      <c r="N3065" s="1"/>
      <c r="O3065" s="1"/>
      <c r="P3065" s="40">
        <v>1556.5499163069994</v>
      </c>
      <c r="Q3065" s="37" t="str">
        <f>IF(C3065="ForthPoint","ForthPoint",IF(D3065="Intercompany",_xlfn.XLOOKUP(E3065,'Dept Lookup'!B:B,'Dept Lookup'!A:A),Modified!D3065))</f>
        <v>CX</v>
      </c>
      <c r="R3065" t="str">
        <f t="shared" si="239"/>
        <v>LOfavörFagforb</v>
      </c>
      <c r="S3065" s="1" t="s">
        <v>707</v>
      </c>
      <c r="T3065">
        <f t="shared" si="240"/>
        <v>0</v>
      </c>
      <c r="U3065" s="25" t="str">
        <f>IF(K3065&gt;0,K3065,_xlfn.XLOOKUP(M3065,'Client Lookup'!L:L,'Client Lookup'!N:N))</f>
        <v>22985</v>
      </c>
      <c r="V3065" t="str">
        <f>_xlfn.XLOOKUP(_xlfn.NUMBERVALUE(U3065),'Project Lookup'!X:X,'Project Lookup'!B:B)</f>
        <v>License - SMS Connectors Yearly Licenses (21/Oct/2023 – 20/Oct/2024)</v>
      </c>
      <c r="X3065" t="str">
        <f t="shared" si="241"/>
        <v>287 LOfavörFagforb : 882 License - SMS Connectors Yearly Licenses (21/Oct/2023 – 20/Oct/2024)</v>
      </c>
      <c r="Y3065" t="str">
        <f t="shared" si="242"/>
        <v>287 LOfavörFagforb</v>
      </c>
      <c r="Z3065" t="str">
        <f t="shared" si="243"/>
        <v>287 LOfavörFagforb</v>
      </c>
      <c r="AA3065" t="str">
        <f>_xlfn.XLOOKUP(Z3065,'Client Lookup'!A:A,'Client Lookup'!C:C)</f>
        <v>LOfavörFagforb</v>
      </c>
      <c r="AC3065" t="e">
        <f>_xlfn.XLOOKUP(K3065,'Results vs Forecast'!K:K,'Results vs Forecast'!K:K)</f>
        <v>#N/A</v>
      </c>
    </row>
    <row r="3066" spans="1:29" hidden="1">
      <c r="A3066" s="39"/>
      <c r="B3066" s="1" t="s">
        <v>700</v>
      </c>
      <c r="C3066" s="1" t="s">
        <v>1383</v>
      </c>
      <c r="D3066" s="1" t="s">
        <v>24</v>
      </c>
      <c r="E3066" s="1" t="s">
        <v>7449</v>
      </c>
      <c r="F3066" s="2">
        <v>45535</v>
      </c>
      <c r="G3066" s="2">
        <v>45505</v>
      </c>
      <c r="H3066" s="1" t="s">
        <v>7477</v>
      </c>
      <c r="I3066" s="1" t="s">
        <v>7478</v>
      </c>
      <c r="J3066" s="1" t="s">
        <v>7479</v>
      </c>
      <c r="K3066" s="1" t="s">
        <v>7480</v>
      </c>
      <c r="L3066" s="1" t="s">
        <v>7481</v>
      </c>
      <c r="M3066" s="1"/>
      <c r="N3066" s="1"/>
      <c r="O3066" s="1"/>
      <c r="P3066" s="40">
        <v>1478.9823064724046</v>
      </c>
      <c r="Q3066" s="37" t="str">
        <f>IF(C3066="ForthPoint","ForthPoint",IF(D3066="Intercompany",_xlfn.XLOOKUP(E3066,'Dept Lookup'!B:B,'Dept Lookup'!A:A),Modified!D3066))</f>
        <v>CX</v>
      </c>
      <c r="R3066" t="str">
        <f t="shared" si="239"/>
        <v>Just Retirement Services Ltd</v>
      </c>
      <c r="S3066" s="1" t="s">
        <v>707</v>
      </c>
      <c r="T3066">
        <f t="shared" si="240"/>
        <v>0</v>
      </c>
      <c r="U3066" s="25" t="str">
        <f>IF(K3066&gt;0,K3066,_xlfn.XLOOKUP(M3066,'Client Lookup'!L:L,'Client Lookup'!N:N))</f>
        <v>22403</v>
      </c>
      <c r="V3066" t="str">
        <f>_xlfn.XLOOKUP(_xlfn.NUMBERVALUE(U3066),'Project Lookup'!X:X,'Project Lookup'!B:B)</f>
        <v>License - Dynamo subscription 13-12-2023/12-12-2024</v>
      </c>
      <c r="X3066" t="str">
        <f t="shared" si="241"/>
        <v>333 Just Retirement Services Ltd : 838 License - Dynamo subscription 13-12-2023/12-12-2024</v>
      </c>
      <c r="Y3066" t="str">
        <f t="shared" si="242"/>
        <v>333 Just Retirement Services Ltd</v>
      </c>
      <c r="Z3066" t="str">
        <f t="shared" si="243"/>
        <v>333 Just Retirement Services Ltd</v>
      </c>
      <c r="AA3066" t="str">
        <f>_xlfn.XLOOKUP(Z3066,'Client Lookup'!A:A,'Client Lookup'!C:C)</f>
        <v>Just Retirement Services Ltd</v>
      </c>
      <c r="AC3066" t="e">
        <f>_xlfn.XLOOKUP(K3066,'Results vs Forecast'!K:K,'Results vs Forecast'!K:K)</f>
        <v>#N/A</v>
      </c>
    </row>
    <row r="3067" spans="1:29" hidden="1">
      <c r="A3067" s="39"/>
      <c r="B3067" s="1" t="s">
        <v>700</v>
      </c>
      <c r="C3067" s="1" t="s">
        <v>6897</v>
      </c>
      <c r="D3067" s="1" t="s">
        <v>24</v>
      </c>
      <c r="E3067" s="1" t="s">
        <v>7449</v>
      </c>
      <c r="F3067" s="2">
        <v>45535</v>
      </c>
      <c r="G3067" s="2">
        <v>45505</v>
      </c>
      <c r="H3067" s="1" t="s">
        <v>7482</v>
      </c>
      <c r="I3067" s="1" t="s">
        <v>7483</v>
      </c>
      <c r="J3067" s="1" t="s">
        <v>7484</v>
      </c>
      <c r="K3067" s="1" t="s">
        <v>7485</v>
      </c>
      <c r="L3067" s="1"/>
      <c r="M3067" s="1"/>
      <c r="N3067" s="1"/>
      <c r="O3067" s="1"/>
      <c r="P3067" s="40">
        <v>1229.921911005285</v>
      </c>
      <c r="Q3067" s="37" t="str">
        <f>IF(C3067="ForthPoint","ForthPoint",IF(D3067="Intercompany",_xlfn.XLOOKUP(E3067,'Dept Lookup'!B:B,'Dept Lookup'!A:A),Modified!D3067))</f>
        <v>CX</v>
      </c>
      <c r="R3067" t="str">
        <f t="shared" si="239"/>
        <v>Bonnier News AB</v>
      </c>
      <c r="S3067" s="1" t="s">
        <v>707</v>
      </c>
      <c r="T3067">
        <f t="shared" si="240"/>
        <v>0</v>
      </c>
      <c r="U3067" s="25" t="str">
        <f>IF(K3067&gt;0,K3067,_xlfn.XLOOKUP(M3067,'Client Lookup'!L:L,'Client Lookup'!N:N))</f>
        <v>25537</v>
      </c>
      <c r="V3067" t="str">
        <f>_xlfn.XLOOKUP(_xlfn.NUMBERVALUE(U3067),'Project Lookup'!X:X,'Project Lookup'!B:B)</f>
        <v>License - Dynamo base license (Nov 2023 / Oct 2024)</v>
      </c>
      <c r="X3067" t="str">
        <f t="shared" si="241"/>
        <v>286 Bonnier News AB : 1006 License - Dynamo base license (Nov 2023 / Oct 2024)</v>
      </c>
      <c r="Y3067" t="str">
        <f t="shared" si="242"/>
        <v>286 Bonnier News AB</v>
      </c>
      <c r="Z3067" t="str">
        <f t="shared" si="243"/>
        <v>286 Bonnier News AB</v>
      </c>
      <c r="AA3067" t="str">
        <f>_xlfn.XLOOKUP(Z3067,'Client Lookup'!A:A,'Client Lookup'!C:C)</f>
        <v>Bonnier News AB</v>
      </c>
      <c r="AC3067" t="e">
        <f>_xlfn.XLOOKUP(K3067,'Results vs Forecast'!K:K,'Results vs Forecast'!K:K)</f>
        <v>#N/A</v>
      </c>
    </row>
    <row r="3068" spans="1:29" hidden="1">
      <c r="A3068" s="39"/>
      <c r="B3068" s="1" t="s">
        <v>700</v>
      </c>
      <c r="C3068" s="1" t="s">
        <v>1383</v>
      </c>
      <c r="D3068" s="1" t="s">
        <v>24</v>
      </c>
      <c r="E3068" s="1" t="s">
        <v>7449</v>
      </c>
      <c r="F3068" s="2">
        <v>45535</v>
      </c>
      <c r="G3068" s="2">
        <v>45505</v>
      </c>
      <c r="H3068" s="1" t="s">
        <v>7486</v>
      </c>
      <c r="I3068" s="1" t="s">
        <v>7487</v>
      </c>
      <c r="J3068" s="1" t="s">
        <v>7488</v>
      </c>
      <c r="K3068" s="1" t="s">
        <v>7489</v>
      </c>
      <c r="L3068" s="1" t="s">
        <v>7490</v>
      </c>
      <c r="M3068" s="1"/>
      <c r="N3068" s="1"/>
      <c r="O3068" s="1"/>
      <c r="P3068" s="40">
        <v>1235.1188817815116</v>
      </c>
      <c r="Q3068" s="37" t="str">
        <f>IF(C3068="ForthPoint","ForthPoint",IF(D3068="Intercompany",_xlfn.XLOOKUP(E3068,'Dept Lookup'!B:B,'Dept Lookup'!A:A),Modified!D3068))</f>
        <v>CX</v>
      </c>
      <c r="R3068" t="str">
        <f t="shared" si="239"/>
        <v>American Chemical Society</v>
      </c>
      <c r="S3068" s="1" t="s">
        <v>707</v>
      </c>
      <c r="T3068">
        <f t="shared" si="240"/>
        <v>0</v>
      </c>
      <c r="U3068" s="25" t="str">
        <f>IF(K3068&gt;0,K3068,_xlfn.XLOOKUP(M3068,'Client Lookup'!L:L,'Client Lookup'!N:N))</f>
        <v>37036</v>
      </c>
      <c r="V3068" t="str">
        <f>_xlfn.XLOOKUP(_xlfn.NUMBERVALUE(U3068),'Project Lookup'!X:X,'Project Lookup'!B:B)</f>
        <v>License - Dynamo - ACS PUBS Division (Aug 2024 / July 2025)</v>
      </c>
      <c r="X3068" t="str">
        <f t="shared" si="241"/>
        <v>330 American Chemical Society : 1385 License - Dynamo - ACS PUBS Division (Aug 2024 / July 2025)</v>
      </c>
      <c r="Y3068" t="str">
        <f t="shared" si="242"/>
        <v>330 American Chemical Society</v>
      </c>
      <c r="Z3068" t="str">
        <f t="shared" si="243"/>
        <v>330 American Chemical Society</v>
      </c>
      <c r="AA3068" t="str">
        <f>_xlfn.XLOOKUP(Z3068,'Client Lookup'!A:A,'Client Lookup'!C:C)</f>
        <v>American Chemical Society</v>
      </c>
      <c r="AC3068" t="e">
        <f>_xlfn.XLOOKUP(K3068,'Results vs Forecast'!K:K,'Results vs Forecast'!K:K)</f>
        <v>#N/A</v>
      </c>
    </row>
    <row r="3069" spans="1:29" hidden="1">
      <c r="A3069" s="39"/>
      <c r="B3069" s="1" t="s">
        <v>700</v>
      </c>
      <c r="C3069" s="1" t="s">
        <v>1395</v>
      </c>
      <c r="D3069" s="1" t="s">
        <v>24</v>
      </c>
      <c r="E3069" s="1" t="s">
        <v>7449</v>
      </c>
      <c r="F3069" s="2">
        <v>45535</v>
      </c>
      <c r="G3069" s="2">
        <v>45505</v>
      </c>
      <c r="H3069" s="1" t="s">
        <v>7491</v>
      </c>
      <c r="I3069" s="1" t="s">
        <v>7492</v>
      </c>
      <c r="J3069" s="1" t="s">
        <v>7493</v>
      </c>
      <c r="K3069" s="1" t="s">
        <v>7494</v>
      </c>
      <c r="L3069" s="1"/>
      <c r="M3069" s="1"/>
      <c r="N3069" s="1"/>
      <c r="O3069" s="1"/>
      <c r="P3069" s="40">
        <v>460.69541279999999</v>
      </c>
      <c r="Q3069" s="37" t="str">
        <f>IF(C3069="ForthPoint","ForthPoint",IF(D3069="Intercompany",_xlfn.XLOOKUP(E3069,'Dept Lookup'!B:B,'Dept Lookup'!A:A),Modified!D3069))</f>
        <v>CX</v>
      </c>
      <c r="R3069" t="str">
        <f t="shared" si="239"/>
        <v>KYOCERA Document Solutions Europe B.V.</v>
      </c>
      <c r="S3069" s="1" t="s">
        <v>707</v>
      </c>
      <c r="T3069">
        <f t="shared" si="240"/>
        <v>0</v>
      </c>
      <c r="U3069" s="25" t="str">
        <f>IF(K3069&gt;0,K3069,_xlfn.XLOOKUP(M3069,'Client Lookup'!L:L,'Client Lookup'!N:N))</f>
        <v>28151</v>
      </c>
      <c r="V3069" t="str">
        <f>_xlfn.XLOOKUP(_xlfn.NUMBERVALUE(U3069),'Project Lookup'!X:X,'Project Lookup'!B:B)</f>
        <v>License - STK hosting (April 2024/March 2025)</v>
      </c>
      <c r="X3069" t="str">
        <f t="shared" si="241"/>
        <v>346 KYOCERA Document Solutions Europe B.V. : 1152 License - STK hosting (April 2024/March 2025)</v>
      </c>
      <c r="Y3069" t="str">
        <f t="shared" si="242"/>
        <v>346 KYOCERA Document Solutions Europe B.V.</v>
      </c>
      <c r="Z3069" t="str">
        <f t="shared" si="243"/>
        <v>346 KYOCERA Document Solutions Europe B.V.</v>
      </c>
      <c r="AA3069" t="str">
        <f>_xlfn.XLOOKUP(Z3069,'Client Lookup'!A:A,'Client Lookup'!C:C)</f>
        <v>KYOCERA Document Solutions Europe B.V.</v>
      </c>
      <c r="AC3069" t="e">
        <f>_xlfn.XLOOKUP(K3069,'Results vs Forecast'!K:K,'Results vs Forecast'!K:K)</f>
        <v>#N/A</v>
      </c>
    </row>
    <row r="3070" spans="1:29" hidden="1">
      <c r="A3070" s="39"/>
      <c r="B3070" s="1" t="s">
        <v>700</v>
      </c>
      <c r="C3070" s="1" t="s">
        <v>1395</v>
      </c>
      <c r="D3070" s="1" t="s">
        <v>24</v>
      </c>
      <c r="E3070" s="1" t="s">
        <v>7449</v>
      </c>
      <c r="F3070" s="2">
        <v>45535</v>
      </c>
      <c r="G3070" s="2">
        <v>45505</v>
      </c>
      <c r="H3070" s="1" t="s">
        <v>7495</v>
      </c>
      <c r="I3070" s="1" t="s">
        <v>7496</v>
      </c>
      <c r="J3070" s="1" t="s">
        <v>7497</v>
      </c>
      <c r="K3070" s="1" t="s">
        <v>7498</v>
      </c>
      <c r="L3070" s="1"/>
      <c r="M3070" s="1"/>
      <c r="N3070" s="1"/>
      <c r="O3070" s="1"/>
      <c r="P3070" s="40">
        <v>701.9462439696</v>
      </c>
      <c r="Q3070" s="37" t="str">
        <f>IF(C3070="ForthPoint","ForthPoint",IF(D3070="Intercompany",_xlfn.XLOOKUP(E3070,'Dept Lookup'!B:B,'Dept Lookup'!A:A),Modified!D3070))</f>
        <v>CX</v>
      </c>
      <c r="R3070" t="str">
        <f t="shared" si="239"/>
        <v>Arrow Electronics Inc and Subsidiaries</v>
      </c>
      <c r="S3070" s="1" t="s">
        <v>707</v>
      </c>
      <c r="T3070">
        <f t="shared" si="240"/>
        <v>0</v>
      </c>
      <c r="U3070" s="25" t="str">
        <f>IF(K3070&gt;0,K3070,_xlfn.XLOOKUP(M3070,'Client Lookup'!L:L,'Client Lookup'!N:N))</f>
        <v>22969</v>
      </c>
      <c r="V3070" t="str">
        <f>_xlfn.XLOOKUP(_xlfn.NUMBERVALUE(U3070),'Project Lookup'!X:X,'Project Lookup'!B:B)</f>
        <v>License - Voucher Manager 01-09-2023 / 31-08-2024</v>
      </c>
      <c r="X3070" t="str">
        <f t="shared" si="241"/>
        <v>296 Arrow Electronics Inc and Subsidiaries : 872 License - Voucher Manager 01-09-2023 / 31-08-2024</v>
      </c>
      <c r="Y3070" t="str">
        <f t="shared" si="242"/>
        <v>296 Arrow Electronics Inc and Subsidiaries</v>
      </c>
      <c r="Z3070" t="str">
        <f t="shared" si="243"/>
        <v>296 Arrow Electronics Inc and Subsidiaries</v>
      </c>
      <c r="AA3070" t="str">
        <f>_xlfn.XLOOKUP(Z3070,'Client Lookup'!A:A,'Client Lookup'!C:C)</f>
        <v>Arrow Electronics Inc and Subsidiaries</v>
      </c>
      <c r="AC3070" t="e">
        <f>_xlfn.XLOOKUP(K3070,'Results vs Forecast'!K:K,'Results vs Forecast'!K:K)</f>
        <v>#N/A</v>
      </c>
    </row>
    <row r="3071" spans="1:29" hidden="1">
      <c r="A3071" s="39"/>
      <c r="B3071" s="1" t="s">
        <v>700</v>
      </c>
      <c r="C3071" s="1" t="s">
        <v>1395</v>
      </c>
      <c r="D3071" s="1" t="s">
        <v>24</v>
      </c>
      <c r="E3071" s="1" t="s">
        <v>7449</v>
      </c>
      <c r="F3071" s="2">
        <v>45535</v>
      </c>
      <c r="G3071" s="2">
        <v>45505</v>
      </c>
      <c r="H3071" s="1" t="s">
        <v>7499</v>
      </c>
      <c r="I3071" s="1" t="s">
        <v>7500</v>
      </c>
      <c r="J3071" s="1" t="s">
        <v>7501</v>
      </c>
      <c r="K3071" s="1" t="s">
        <v>7502</v>
      </c>
      <c r="L3071" s="1"/>
      <c r="M3071" s="1"/>
      <c r="N3071" s="1"/>
      <c r="O3071" s="1"/>
      <c r="P3071" s="40">
        <v>228.51589368719999</v>
      </c>
      <c r="Q3071" s="37" t="str">
        <f>IF(C3071="ForthPoint","ForthPoint",IF(D3071="Intercompany",_xlfn.XLOOKUP(E3071,'Dept Lookup'!B:B,'Dept Lookup'!A:A),Modified!D3071))</f>
        <v>CX</v>
      </c>
      <c r="R3071" t="str">
        <f t="shared" si="239"/>
        <v>SSE AIRTRICITY LTD</v>
      </c>
      <c r="S3071" s="1" t="s">
        <v>707</v>
      </c>
      <c r="T3071">
        <f t="shared" si="240"/>
        <v>0</v>
      </c>
      <c r="U3071" s="25" t="str">
        <f>IF(K3071&gt;0,K3071,_xlfn.XLOOKUP(M3071,'Client Lookup'!L:L,'Client Lookup'!N:N))</f>
        <v>28684</v>
      </c>
      <c r="V3071" t="str">
        <f>_xlfn.XLOOKUP(_xlfn.NUMBERVALUE(U3071),'Project Lookup'!X:X,'Project Lookup'!B:B)</f>
        <v>License - Litmus (01-04-2024 / 31-03-2025)</v>
      </c>
      <c r="X3071" t="str">
        <f t="shared" si="241"/>
        <v>310 SSE AIRTRICITY LTD : 1170 License - Litmus (01-04-2024 / 31-03-2025)</v>
      </c>
      <c r="Y3071" t="str">
        <f t="shared" si="242"/>
        <v>310 SSE AIRTRICITY LTD</v>
      </c>
      <c r="Z3071" t="str">
        <f t="shared" si="243"/>
        <v>310 SSE AIRTRICITY LTD</v>
      </c>
      <c r="AA3071" t="str">
        <f>_xlfn.XLOOKUP(Z3071,'Client Lookup'!A:A,'Client Lookup'!C:C)</f>
        <v>SSE AIRTRICITY LTD</v>
      </c>
      <c r="AC3071" t="e">
        <f>_xlfn.XLOOKUP(K3071,'Results vs Forecast'!K:K,'Results vs Forecast'!K:K)</f>
        <v>#N/A</v>
      </c>
    </row>
    <row r="3072" spans="1:29" hidden="1">
      <c r="A3072" s="39"/>
      <c r="B3072" s="1" t="s">
        <v>700</v>
      </c>
      <c r="C3072" s="1" t="s">
        <v>1395</v>
      </c>
      <c r="D3072" s="1" t="s">
        <v>24</v>
      </c>
      <c r="E3072" s="1" t="s">
        <v>7449</v>
      </c>
      <c r="F3072" s="2">
        <v>45535</v>
      </c>
      <c r="G3072" s="2">
        <v>45505</v>
      </c>
      <c r="H3072" s="1" t="s">
        <v>7503</v>
      </c>
      <c r="I3072" s="1" t="s">
        <v>7504</v>
      </c>
      <c r="J3072" s="1" t="s">
        <v>7505</v>
      </c>
      <c r="K3072" s="1" t="s">
        <v>7506</v>
      </c>
      <c r="L3072" s="1" t="s">
        <v>7122</v>
      </c>
      <c r="M3072" s="1"/>
      <c r="N3072" s="1"/>
      <c r="O3072" s="1"/>
      <c r="P3072" s="40">
        <v>2010.9683836872</v>
      </c>
      <c r="Q3072" s="37" t="str">
        <f>IF(C3072="ForthPoint","ForthPoint",IF(D3072="Intercompany",_xlfn.XLOOKUP(E3072,'Dept Lookup'!B:B,'Dept Lookup'!A:A),Modified!D3072))</f>
        <v>CX</v>
      </c>
      <c r="R3072" t="str">
        <f t="shared" si="239"/>
        <v>SSE AIRTRICITY LTD</v>
      </c>
      <c r="S3072" s="1" t="s">
        <v>707</v>
      </c>
      <c r="T3072">
        <f t="shared" si="240"/>
        <v>0</v>
      </c>
      <c r="U3072" s="25" t="str">
        <f>IF(K3072&gt;0,K3072,_xlfn.XLOOKUP(M3072,'Client Lookup'!L:L,'Client Lookup'!N:N))</f>
        <v>25872</v>
      </c>
      <c r="V3072" t="str">
        <f>_xlfn.XLOOKUP(_xlfn.NUMBERVALUE(U3072),'Project Lookup'!X:X,'Project Lookup'!B:B)</f>
        <v>License - Dynamo Subscriptions (01-09-2023 / 31-08-2024)</v>
      </c>
      <c r="X3072" t="str">
        <f t="shared" si="241"/>
        <v>310 SSE AIRTRICITY LTD : 1034 License - Dynamo Subscriptions (01-09-2023 / 31-08-2024)</v>
      </c>
      <c r="Y3072" t="str">
        <f t="shared" si="242"/>
        <v>310 SSE AIRTRICITY LTD</v>
      </c>
      <c r="Z3072" t="str">
        <f t="shared" si="243"/>
        <v>310 SSE AIRTRICITY LTD</v>
      </c>
      <c r="AA3072" t="str">
        <f>_xlfn.XLOOKUP(Z3072,'Client Lookup'!A:A,'Client Lookup'!C:C)</f>
        <v>SSE AIRTRICITY LTD</v>
      </c>
      <c r="AC3072" t="e">
        <f>_xlfn.XLOOKUP(K3072,'Results vs Forecast'!K:K,'Results vs Forecast'!K:K)</f>
        <v>#N/A</v>
      </c>
    </row>
    <row r="3073" spans="1:29" hidden="1">
      <c r="A3073" s="39"/>
      <c r="B3073" s="1" t="s">
        <v>700</v>
      </c>
      <c r="C3073" s="1" t="s">
        <v>1395</v>
      </c>
      <c r="D3073" s="1" t="s">
        <v>24</v>
      </c>
      <c r="E3073" s="1" t="s">
        <v>7449</v>
      </c>
      <c r="F3073" s="2">
        <v>45535</v>
      </c>
      <c r="G3073" s="2">
        <v>45505</v>
      </c>
      <c r="H3073" s="1" t="s">
        <v>7507</v>
      </c>
      <c r="I3073" s="1" t="s">
        <v>7508</v>
      </c>
      <c r="J3073" s="1" t="s">
        <v>7509</v>
      </c>
      <c r="K3073" s="1" t="s">
        <v>7510</v>
      </c>
      <c r="L3073" s="1" t="s">
        <v>7511</v>
      </c>
      <c r="M3073" s="1"/>
      <c r="N3073" s="1"/>
      <c r="O3073" s="1"/>
      <c r="P3073" s="40">
        <v>383.91284400000001</v>
      </c>
      <c r="Q3073" s="37" t="str">
        <f>IF(C3073="ForthPoint","ForthPoint",IF(D3073="Intercompany",_xlfn.XLOOKUP(E3073,'Dept Lookup'!B:B,'Dept Lookup'!A:A),Modified!D3073))</f>
        <v>CX</v>
      </c>
      <c r="R3073" t="str">
        <f t="shared" si="239"/>
        <v>Quadient</v>
      </c>
      <c r="S3073" s="1" t="s">
        <v>707</v>
      </c>
      <c r="T3073">
        <f t="shared" si="240"/>
        <v>0</v>
      </c>
      <c r="U3073" s="25" t="str">
        <f>IF(K3073&gt;0,K3073,_xlfn.XLOOKUP(M3073,'Client Lookup'!L:L,'Client Lookup'!N:N))</f>
        <v>20910</v>
      </c>
      <c r="V3073" t="str">
        <f>_xlfn.XLOOKUP(_xlfn.NUMBERVALUE(U3073),'Project Lookup'!X:X,'Project Lookup'!B:B)</f>
        <v>License - Cloud App SMS Connector</v>
      </c>
      <c r="X3073" t="str">
        <f t="shared" si="241"/>
        <v>414 Quadient : 804 License - Cloud App SMS Connector</v>
      </c>
      <c r="Y3073" t="str">
        <f t="shared" si="242"/>
        <v>414 Quadient</v>
      </c>
      <c r="Z3073" t="str">
        <f t="shared" si="243"/>
        <v>414 Quadient</v>
      </c>
      <c r="AA3073" t="str">
        <f>_xlfn.XLOOKUP(Z3073,'Client Lookup'!A:A,'Client Lookup'!C:C)</f>
        <v>Quadient</v>
      </c>
      <c r="AC3073" t="e">
        <f>_xlfn.XLOOKUP(K3073,'Results vs Forecast'!K:K,'Results vs Forecast'!K:K)</f>
        <v>#N/A</v>
      </c>
    </row>
    <row r="3074" spans="1:29" hidden="1">
      <c r="A3074" s="39"/>
      <c r="B3074" s="1" t="s">
        <v>700</v>
      </c>
      <c r="C3074" s="1" t="s">
        <v>1395</v>
      </c>
      <c r="D3074" s="1" t="s">
        <v>24</v>
      </c>
      <c r="E3074" s="1" t="s">
        <v>7449</v>
      </c>
      <c r="F3074" s="2">
        <v>45535</v>
      </c>
      <c r="G3074" s="2">
        <v>45505</v>
      </c>
      <c r="H3074" s="1" t="s">
        <v>7512</v>
      </c>
      <c r="I3074" s="1" t="s">
        <v>7513</v>
      </c>
      <c r="J3074" s="1" t="s">
        <v>7514</v>
      </c>
      <c r="K3074" s="1" t="s">
        <v>7515</v>
      </c>
      <c r="L3074" s="1"/>
      <c r="M3074" s="1"/>
      <c r="N3074" s="1"/>
      <c r="O3074" s="1"/>
      <c r="P3074" s="40">
        <v>100.55225831280001</v>
      </c>
      <c r="Q3074" s="37" t="str">
        <f>IF(C3074="ForthPoint","ForthPoint",IF(D3074="Intercompany",_xlfn.XLOOKUP(E3074,'Dept Lookup'!B:B,'Dept Lookup'!A:A),Modified!D3074))</f>
        <v>CX</v>
      </c>
      <c r="R3074" t="str">
        <f t="shared" si="239"/>
        <v>CZ Verzekeringen</v>
      </c>
      <c r="S3074" s="1" t="s">
        <v>707</v>
      </c>
      <c r="T3074">
        <f t="shared" si="240"/>
        <v>0</v>
      </c>
      <c r="U3074" s="25" t="str">
        <f>IF(K3074&gt;0,K3074,_xlfn.XLOOKUP(M3074,'Client Lookup'!L:L,'Client Lookup'!N:N))</f>
        <v>28790</v>
      </c>
      <c r="V3074" t="str">
        <f>_xlfn.XLOOKUP(_xlfn.NUMBERVALUE(U3074),'Project Lookup'!X:X,'Project Lookup'!B:B)</f>
        <v>License - Azure Hosting 2024</v>
      </c>
      <c r="X3074" t="str">
        <f t="shared" si="241"/>
        <v>340 CZ Verzekeringen : 1174 License - Azure Hosting 2024</v>
      </c>
      <c r="Y3074" t="str">
        <f t="shared" si="242"/>
        <v>340 CZ Verzekeringen</v>
      </c>
      <c r="Z3074" t="str">
        <f t="shared" si="243"/>
        <v>340 CZ Verzekeringen</v>
      </c>
      <c r="AA3074" t="str">
        <f>_xlfn.XLOOKUP(Z3074,'Client Lookup'!A:A,'Client Lookup'!C:C)</f>
        <v>CZ Verzekeringen</v>
      </c>
      <c r="AC3074" t="e">
        <f>_xlfn.XLOOKUP(K3074,'Results vs Forecast'!K:K,'Results vs Forecast'!K:K)</f>
        <v>#N/A</v>
      </c>
    </row>
    <row r="3075" spans="1:29" hidden="1">
      <c r="A3075" s="39"/>
      <c r="B3075" s="1" t="s">
        <v>700</v>
      </c>
      <c r="C3075" s="1" t="s">
        <v>1395</v>
      </c>
      <c r="D3075" s="1" t="s">
        <v>24</v>
      </c>
      <c r="E3075" s="1" t="s">
        <v>7449</v>
      </c>
      <c r="F3075" s="2">
        <v>45535</v>
      </c>
      <c r="G3075" s="2">
        <v>45505</v>
      </c>
      <c r="H3075" s="1" t="s">
        <v>7516</v>
      </c>
      <c r="I3075" s="1" t="s">
        <v>7517</v>
      </c>
      <c r="J3075" s="1" t="s">
        <v>7518</v>
      </c>
      <c r="K3075" s="1" t="s">
        <v>7519</v>
      </c>
      <c r="L3075" s="1"/>
      <c r="M3075" s="1"/>
      <c r="N3075" s="1"/>
      <c r="O3075" s="1"/>
      <c r="P3075" s="40">
        <v>4387.5753599999998</v>
      </c>
      <c r="Q3075" s="37" t="str">
        <f>IF(C3075="ForthPoint","ForthPoint",IF(D3075="Intercompany",_xlfn.XLOOKUP(E3075,'Dept Lookup'!B:B,'Dept Lookup'!A:A),Modified!D3075))</f>
        <v>CX</v>
      </c>
      <c r="R3075" t="str">
        <f t="shared" ref="R3075:R3096" si="244">AA3075</f>
        <v>HubSpot Ireland Ltd</v>
      </c>
      <c r="S3075" s="1" t="s">
        <v>707</v>
      </c>
      <c r="T3075">
        <f t="shared" ref="T3075:T3096" si="245">M3075</f>
        <v>0</v>
      </c>
      <c r="U3075" s="25" t="str">
        <f>IF(K3075&gt;0,K3075,_xlfn.XLOOKUP(M3075,'Client Lookup'!L:L,'Client Lookup'!N:N))</f>
        <v>14209</v>
      </c>
      <c r="V3075" t="str">
        <f>_xlfn.XLOOKUP(_xlfn.NUMBERVALUE(U3075),'Project Lookup'!X:X,'Project Lookup'!B:B)</f>
        <v>Commission on closed client deals</v>
      </c>
      <c r="X3075" t="str">
        <f t="shared" ref="X3075:X3096" si="246">IF(J3075="- No Entity -",M3075,J3075)</f>
        <v>368 HubSpot Ireland Ltd : 564 Commission on closed client deals</v>
      </c>
      <c r="Y3075" t="str">
        <f t="shared" ref="Y3075:Y3096" si="247">IFERROR(_xlfn.TEXTBEFORE(X3075," :"),X3075)</f>
        <v>368 HubSpot Ireland Ltd</v>
      </c>
      <c r="Z3075" t="str">
        <f t="shared" si="243"/>
        <v>368 HubSpot Ireland Ltd</v>
      </c>
      <c r="AA3075" t="str">
        <f>_xlfn.XLOOKUP(Z3075,'Client Lookup'!A:A,'Client Lookup'!C:C)</f>
        <v>HubSpot Ireland Ltd</v>
      </c>
      <c r="AC3075" t="e">
        <f>_xlfn.XLOOKUP(K3075,'Results vs Forecast'!K:K,'Results vs Forecast'!K:K)</f>
        <v>#N/A</v>
      </c>
    </row>
    <row r="3076" spans="1:29" hidden="1">
      <c r="A3076" s="39"/>
      <c r="B3076" s="1" t="s">
        <v>700</v>
      </c>
      <c r="C3076" s="1" t="s">
        <v>1395</v>
      </c>
      <c r="D3076" s="1" t="s">
        <v>24</v>
      </c>
      <c r="E3076" s="1" t="s">
        <v>7449</v>
      </c>
      <c r="F3076" s="2">
        <v>45535</v>
      </c>
      <c r="G3076" s="2">
        <v>45505</v>
      </c>
      <c r="H3076" s="1" t="s">
        <v>7520</v>
      </c>
      <c r="I3076" s="1" t="s">
        <v>7521</v>
      </c>
      <c r="J3076" s="1" t="s">
        <v>7522</v>
      </c>
      <c r="K3076" s="1" t="s">
        <v>7523</v>
      </c>
      <c r="L3076" s="1"/>
      <c r="M3076" s="1"/>
      <c r="N3076" s="1"/>
      <c r="O3076" s="1"/>
      <c r="P3076" s="40">
        <v>450.72464779440003</v>
      </c>
      <c r="Q3076" s="37" t="str">
        <f>IF(C3076="ForthPoint","ForthPoint",IF(D3076="Intercompany",_xlfn.XLOOKUP(E3076,'Dept Lookup'!B:B,'Dept Lookup'!A:A),Modified!D3076))</f>
        <v>CX</v>
      </c>
      <c r="R3076" t="str">
        <f t="shared" si="244"/>
        <v>Shentel</v>
      </c>
      <c r="S3076" s="1" t="s">
        <v>707</v>
      </c>
      <c r="T3076">
        <f t="shared" si="245"/>
        <v>0</v>
      </c>
      <c r="U3076" s="25" t="str">
        <f>IF(K3076&gt;0,K3076,_xlfn.XLOOKUP(M3076,'Client Lookup'!L:L,'Client Lookup'!N:N))</f>
        <v>30991</v>
      </c>
      <c r="V3076" t="str">
        <f>_xlfn.XLOOKUP(_xlfn.NUMBERVALUE(U3076),'Project Lookup'!X:X,'Project Lookup'!B:B)</f>
        <v>License - Eloqua SMS Cloud App 2024</v>
      </c>
      <c r="X3076" t="str">
        <f t="shared" si="246"/>
        <v>308 Shentel : 1236 License - Eloqua SMS Cloud App 2024</v>
      </c>
      <c r="Y3076" t="str">
        <f t="shared" si="247"/>
        <v>308 Shentel</v>
      </c>
      <c r="Z3076" t="str">
        <f t="shared" si="243"/>
        <v>308 Shentel</v>
      </c>
      <c r="AA3076" t="str">
        <f>_xlfn.XLOOKUP(Z3076,'Client Lookup'!A:A,'Client Lookup'!C:C)</f>
        <v>Shentel</v>
      </c>
      <c r="AC3076" t="e">
        <f>_xlfn.XLOOKUP(K3076,'Results vs Forecast'!K:K,'Results vs Forecast'!K:K)</f>
        <v>#N/A</v>
      </c>
    </row>
    <row r="3077" spans="1:29" hidden="1">
      <c r="A3077" s="39"/>
      <c r="B3077" s="1" t="s">
        <v>700</v>
      </c>
      <c r="C3077" s="1" t="s">
        <v>6897</v>
      </c>
      <c r="D3077" s="1" t="s">
        <v>24</v>
      </c>
      <c r="E3077" s="1" t="s">
        <v>7449</v>
      </c>
      <c r="F3077" s="2">
        <v>45535</v>
      </c>
      <c r="G3077" s="2">
        <v>45505</v>
      </c>
      <c r="H3077" s="1" t="s">
        <v>7524</v>
      </c>
      <c r="I3077" s="1" t="s">
        <v>7525</v>
      </c>
      <c r="J3077" s="1" t="s">
        <v>7526</v>
      </c>
      <c r="K3077" s="1" t="s">
        <v>7527</v>
      </c>
      <c r="L3077" s="1"/>
      <c r="M3077" s="1"/>
      <c r="N3077" s="1"/>
      <c r="O3077" s="1"/>
      <c r="P3077" s="40">
        <v>240.76460555267499</v>
      </c>
      <c r="Q3077" s="37" t="str">
        <f>IF(C3077="ForthPoint","ForthPoint",IF(D3077="Intercompany",_xlfn.XLOOKUP(E3077,'Dept Lookup'!B:B,'Dept Lookup'!A:A),Modified!D3077))</f>
        <v>CX</v>
      </c>
      <c r="R3077" t="str">
        <f t="shared" si="244"/>
        <v>Bonnier News AB</v>
      </c>
      <c r="S3077" s="1" t="s">
        <v>707</v>
      </c>
      <c r="T3077">
        <f t="shared" si="245"/>
        <v>0</v>
      </c>
      <c r="U3077" s="25" t="str">
        <f>IF(K3077&gt;0,K3077,_xlfn.XLOOKUP(M3077,'Client Lookup'!L:L,'Client Lookup'!N:N))</f>
        <v>28254</v>
      </c>
      <c r="V3077" t="str">
        <f>_xlfn.XLOOKUP(_xlfn.NUMBERVALUE(U3077),'Project Lookup'!X:X,'Project Lookup'!B:B)</f>
        <v>License - EF Link Mobility SMS App + SMS feeder (2024-02 / 2024-10)</v>
      </c>
      <c r="X3077" t="str">
        <f t="shared" si="246"/>
        <v>286 Bonnier News AB : 1154 License - EF Link Mobility SMS App + SMS feeder (2024-02 / 2024-10)</v>
      </c>
      <c r="Y3077" t="str">
        <f t="shared" si="247"/>
        <v>286 Bonnier News AB</v>
      </c>
      <c r="Z3077" t="str">
        <f t="shared" si="243"/>
        <v>286 Bonnier News AB</v>
      </c>
      <c r="AA3077" t="str">
        <f>_xlfn.XLOOKUP(Z3077,'Client Lookup'!A:A,'Client Lookup'!C:C)</f>
        <v>Bonnier News AB</v>
      </c>
      <c r="AC3077" t="e">
        <f>_xlfn.XLOOKUP(K3077,'Results vs Forecast'!K:K,'Results vs Forecast'!K:K)</f>
        <v>#N/A</v>
      </c>
    </row>
    <row r="3078" spans="1:29" hidden="1">
      <c r="A3078" s="39"/>
      <c r="B3078" s="1" t="s">
        <v>700</v>
      </c>
      <c r="C3078" s="1" t="s">
        <v>1395</v>
      </c>
      <c r="D3078" s="1" t="s">
        <v>24</v>
      </c>
      <c r="E3078" s="1" t="s">
        <v>7449</v>
      </c>
      <c r="F3078" s="2">
        <v>45535</v>
      </c>
      <c r="G3078" s="2">
        <v>45505</v>
      </c>
      <c r="H3078" s="1" t="s">
        <v>7528</v>
      </c>
      <c r="I3078" s="1" t="s">
        <v>7529</v>
      </c>
      <c r="J3078" s="1" t="s">
        <v>7530</v>
      </c>
      <c r="K3078" s="1" t="s">
        <v>7531</v>
      </c>
      <c r="L3078" s="1" t="s">
        <v>7532</v>
      </c>
      <c r="M3078" s="1"/>
      <c r="N3078" s="1"/>
      <c r="O3078" s="1"/>
      <c r="P3078" s="40">
        <v>1919.56422</v>
      </c>
      <c r="Q3078" s="37" t="str">
        <f>IF(C3078="ForthPoint","ForthPoint",IF(D3078="Intercompany",_xlfn.XLOOKUP(E3078,'Dept Lookup'!B:B,'Dept Lookup'!A:A),Modified!D3078))</f>
        <v>CX</v>
      </c>
      <c r="R3078" t="str">
        <f t="shared" si="244"/>
        <v>INSEAD</v>
      </c>
      <c r="S3078" s="1" t="s">
        <v>707</v>
      </c>
      <c r="T3078">
        <f t="shared" si="245"/>
        <v>0</v>
      </c>
      <c r="U3078" s="25" t="str">
        <f>IF(K3078&gt;0,K3078,_xlfn.XLOOKUP(M3078,'Client Lookup'!L:L,'Client Lookup'!N:N))</f>
        <v>26530</v>
      </c>
      <c r="V3078" t="str">
        <f>_xlfn.XLOOKUP(_xlfn.NUMBERVALUE(U3078),'Project Lookup'!X:X,'Project Lookup'!B:B)</f>
        <v>Eloqua Dynamo Framework</v>
      </c>
      <c r="X3078" t="str">
        <f t="shared" si="246"/>
        <v>345 INSEAD : 1067 Eloqua Dynamo Framework</v>
      </c>
      <c r="Y3078" t="str">
        <f t="shared" si="247"/>
        <v>345 INSEAD</v>
      </c>
      <c r="Z3078" t="str">
        <f t="shared" si="243"/>
        <v>345 INSEAD</v>
      </c>
      <c r="AA3078" t="str">
        <f>_xlfn.XLOOKUP(Z3078,'Client Lookup'!A:A,'Client Lookup'!C:C)</f>
        <v>INSEAD</v>
      </c>
      <c r="AC3078" t="e">
        <f>_xlfn.XLOOKUP(K3078,'Results vs Forecast'!K:K,'Results vs Forecast'!K:K)</f>
        <v>#N/A</v>
      </c>
    </row>
    <row r="3079" spans="1:29" hidden="1">
      <c r="A3079" s="39"/>
      <c r="B3079" s="1" t="s">
        <v>700</v>
      </c>
      <c r="C3079" s="1" t="s">
        <v>6897</v>
      </c>
      <c r="D3079" s="1" t="s">
        <v>24</v>
      </c>
      <c r="E3079" s="1" t="s">
        <v>7449</v>
      </c>
      <c r="F3079" s="2">
        <v>45535</v>
      </c>
      <c r="G3079" s="2">
        <v>45505</v>
      </c>
      <c r="H3079" s="1" t="s">
        <v>7533</v>
      </c>
      <c r="I3079" s="1" t="s">
        <v>7534</v>
      </c>
      <c r="J3079" s="1" t="s">
        <v>7535</v>
      </c>
      <c r="K3079" s="1" t="s">
        <v>7536</v>
      </c>
      <c r="L3079" s="1"/>
      <c r="M3079" s="1"/>
      <c r="N3079" s="1"/>
      <c r="O3079" s="1"/>
      <c r="P3079" s="40">
        <v>24557.989766372852</v>
      </c>
      <c r="Q3079" s="37" t="str">
        <f>IF(C3079="ForthPoint","ForthPoint",IF(D3079="Intercompany",_xlfn.XLOOKUP(E3079,'Dept Lookup'!B:B,'Dept Lookup'!A:A),Modified!D3079))</f>
        <v>CX</v>
      </c>
      <c r="R3079" t="str">
        <f t="shared" si="244"/>
        <v>Bonnier News AB</v>
      </c>
      <c r="S3079" s="1" t="s">
        <v>707</v>
      </c>
      <c r="T3079">
        <f t="shared" si="245"/>
        <v>0</v>
      </c>
      <c r="U3079" s="25" t="str">
        <f>IF(K3079&gt;0,K3079,_xlfn.XLOOKUP(M3079,'Client Lookup'!L:L,'Client Lookup'!N:N))</f>
        <v>24279</v>
      </c>
      <c r="V3079" t="str">
        <f>_xlfn.XLOOKUP(_xlfn.NUMBERVALUE(U3079),'Project Lookup'!X:X,'Project Lookup'!B:B)</f>
        <v>License - Oracle Eloqua Marketing - Enterprise Cloud Service 2023/2024</v>
      </c>
      <c r="X3079" t="str">
        <f t="shared" si="246"/>
        <v>286 Bonnier News AB : 930 License - Oracle Eloqua Marketing - Enterprise Cloud Service 2023/2024</v>
      </c>
      <c r="Y3079" t="str">
        <f t="shared" si="247"/>
        <v>286 Bonnier News AB</v>
      </c>
      <c r="Z3079" t="str">
        <f t="shared" si="243"/>
        <v>286 Bonnier News AB</v>
      </c>
      <c r="AA3079" t="str">
        <f>_xlfn.XLOOKUP(Z3079,'Client Lookup'!A:A,'Client Lookup'!C:C)</f>
        <v>Bonnier News AB</v>
      </c>
      <c r="AC3079" t="e">
        <f>_xlfn.XLOOKUP(K3079,'Results vs Forecast'!K:K,'Results vs Forecast'!K:K)</f>
        <v>#N/A</v>
      </c>
    </row>
    <row r="3080" spans="1:29" hidden="1">
      <c r="A3080" s="39"/>
      <c r="B3080" s="1" t="s">
        <v>700</v>
      </c>
      <c r="C3080" s="1" t="s">
        <v>1383</v>
      </c>
      <c r="D3080" s="1" t="s">
        <v>24</v>
      </c>
      <c r="E3080" s="1" t="s">
        <v>7449</v>
      </c>
      <c r="F3080" s="2">
        <v>45535</v>
      </c>
      <c r="G3080" s="2">
        <v>45505</v>
      </c>
      <c r="H3080" s="1" t="s">
        <v>7537</v>
      </c>
      <c r="I3080" s="1" t="s">
        <v>7538</v>
      </c>
      <c r="J3080" s="1" t="s">
        <v>7539</v>
      </c>
      <c r="K3080" s="1" t="s">
        <v>7540</v>
      </c>
      <c r="L3080" s="1"/>
      <c r="M3080" s="1"/>
      <c r="N3080" s="1"/>
      <c r="O3080" s="1"/>
      <c r="P3080" s="40">
        <v>389.80265245850762</v>
      </c>
      <c r="Q3080" s="37" t="str">
        <f>IF(C3080="ForthPoint","ForthPoint",IF(D3080="Intercompany",_xlfn.XLOOKUP(E3080,'Dept Lookup'!B:B,'Dept Lookup'!A:A),Modified!D3080))</f>
        <v>CX</v>
      </c>
      <c r="R3080" t="str">
        <f t="shared" si="244"/>
        <v>Motorola Solutions, Inc.</v>
      </c>
      <c r="S3080" s="1" t="s">
        <v>707</v>
      </c>
      <c r="T3080">
        <f t="shared" si="245"/>
        <v>0</v>
      </c>
      <c r="U3080" s="25" t="str">
        <f>IF(K3080&gt;0,K3080,_xlfn.XLOOKUP(M3080,'Client Lookup'!L:L,'Client Lookup'!N:N))</f>
        <v>33796</v>
      </c>
      <c r="V3080" t="str">
        <f>_xlfn.XLOOKUP(_xlfn.NUMBERVALUE(U3080),'Project Lookup'!X:X,'Project Lookup'!B:B)</f>
        <v>License - SMS App Cloud Connector (Jun 2024 / May 2025)</v>
      </c>
      <c r="X3080" t="str">
        <f t="shared" si="246"/>
        <v>498 Motorola Solutions, Inc. : 1299 License - SMS App Cloud Connector (Jun 2024 / May 2025)</v>
      </c>
      <c r="Y3080" t="str">
        <f t="shared" si="247"/>
        <v>498 Motorola Solutions, Inc.</v>
      </c>
      <c r="Z3080" t="str">
        <f t="shared" si="243"/>
        <v>498 Motorola Solutions, Inc.</v>
      </c>
      <c r="AA3080" t="str">
        <f>_xlfn.XLOOKUP(Z3080,'Client Lookup'!A:A,'Client Lookup'!C:C)</f>
        <v>Motorola Solutions, Inc.</v>
      </c>
      <c r="AC3080" t="e">
        <f>_xlfn.XLOOKUP(K3080,'Results vs Forecast'!K:K,'Results vs Forecast'!K:K)</f>
        <v>#N/A</v>
      </c>
    </row>
    <row r="3081" spans="1:29" hidden="1">
      <c r="A3081" s="39"/>
      <c r="B3081" s="1" t="s">
        <v>700</v>
      </c>
      <c r="C3081" s="1" t="s">
        <v>701</v>
      </c>
      <c r="D3081" s="1" t="s">
        <v>20</v>
      </c>
      <c r="E3081" s="1" t="s">
        <v>29</v>
      </c>
      <c r="F3081" s="2">
        <v>45505</v>
      </c>
      <c r="G3081" s="2">
        <v>45505</v>
      </c>
      <c r="H3081" s="1" t="s">
        <v>7541</v>
      </c>
      <c r="I3081" s="1" t="s">
        <v>7542</v>
      </c>
      <c r="J3081" s="1" t="s">
        <v>469</v>
      </c>
      <c r="K3081" s="1" t="s">
        <v>720</v>
      </c>
      <c r="L3081" s="1"/>
      <c r="M3081" s="1"/>
      <c r="N3081" s="1"/>
      <c r="O3081" s="1" t="s">
        <v>7543</v>
      </c>
      <c r="P3081" s="40">
        <v>-87.1</v>
      </c>
      <c r="Q3081" s="37" t="str">
        <f>IF(C3081="ForthPoint","ForthPoint",IF(D3081="Intercompany",_xlfn.XLOOKUP(E3081,'Dept Lookup'!B:B,'Dept Lookup'!A:A),Modified!D3081))</f>
        <v>Insourcing Services</v>
      </c>
      <c r="R3081" t="str">
        <f t="shared" si="244"/>
        <v>American Express Company</v>
      </c>
      <c r="S3081" s="1" t="s">
        <v>707</v>
      </c>
      <c r="T3081">
        <f t="shared" si="245"/>
        <v>0</v>
      </c>
      <c r="U3081" s="25" t="str">
        <f>IF(K3081&gt;0,K3081,_xlfn.XLOOKUP(M3081,'Client Lookup'!L:L,'Client Lookup'!N:N))</f>
        <v>565</v>
      </c>
      <c r="V3081" t="e">
        <f>_xlfn.XLOOKUP(_xlfn.NUMBERVALUE(U3081),'Project Lookup'!X:X,'Project Lookup'!B:B)</f>
        <v>#N/A</v>
      </c>
      <c r="X3081" t="str">
        <f t="shared" si="246"/>
        <v>7 American Express</v>
      </c>
      <c r="Y3081" t="str">
        <f t="shared" si="247"/>
        <v>7 American Express</v>
      </c>
      <c r="Z3081" t="str">
        <f t="shared" si="243"/>
        <v>7 American Express</v>
      </c>
      <c r="AA3081" t="str">
        <f>_xlfn.XLOOKUP(Z3081,'Client Lookup'!A:A,'Client Lookup'!C:C)</f>
        <v>American Express Company</v>
      </c>
      <c r="AC3081" t="e">
        <f>_xlfn.XLOOKUP(K3081,'Results vs Forecast'!K:K,'Results vs Forecast'!K:K)</f>
        <v>#N/A</v>
      </c>
    </row>
    <row r="3082" spans="1:29" hidden="1">
      <c r="A3082" s="39"/>
      <c r="B3082" s="1" t="s">
        <v>700</v>
      </c>
      <c r="C3082" s="1" t="s">
        <v>701</v>
      </c>
      <c r="D3082" s="1" t="s">
        <v>20</v>
      </c>
      <c r="E3082" s="1" t="s">
        <v>29</v>
      </c>
      <c r="F3082" s="2">
        <v>45509</v>
      </c>
      <c r="G3082" s="2">
        <v>45505</v>
      </c>
      <c r="H3082" s="1" t="s">
        <v>7544</v>
      </c>
      <c r="I3082" s="1" t="s">
        <v>7545</v>
      </c>
      <c r="J3082" s="1" t="s">
        <v>469</v>
      </c>
      <c r="K3082" s="1" t="s">
        <v>720</v>
      </c>
      <c r="L3082" s="1"/>
      <c r="M3082" s="1"/>
      <c r="N3082" s="1"/>
      <c r="O3082" s="1" t="s">
        <v>7543</v>
      </c>
      <c r="P3082" s="40">
        <v>-317.23</v>
      </c>
      <c r="Q3082" s="37" t="str">
        <f>IF(C3082="ForthPoint","ForthPoint",IF(D3082="Intercompany",_xlfn.XLOOKUP(E3082,'Dept Lookup'!B:B,'Dept Lookup'!A:A),Modified!D3082))</f>
        <v>Insourcing Services</v>
      </c>
      <c r="R3082" t="str">
        <f t="shared" si="244"/>
        <v>American Express Company</v>
      </c>
      <c r="S3082" s="1" t="s">
        <v>707</v>
      </c>
      <c r="T3082">
        <f t="shared" si="245"/>
        <v>0</v>
      </c>
      <c r="U3082" s="25" t="str">
        <f>IF(K3082&gt;0,K3082,_xlfn.XLOOKUP(M3082,'Client Lookup'!L:L,'Client Lookup'!N:N))</f>
        <v>565</v>
      </c>
      <c r="V3082" t="e">
        <f>_xlfn.XLOOKUP(_xlfn.NUMBERVALUE(U3082),'Project Lookup'!X:X,'Project Lookup'!B:B)</f>
        <v>#N/A</v>
      </c>
      <c r="X3082" t="str">
        <f t="shared" si="246"/>
        <v>7 American Express</v>
      </c>
      <c r="Y3082" t="str">
        <f t="shared" si="247"/>
        <v>7 American Express</v>
      </c>
      <c r="Z3082" t="str">
        <f t="shared" si="243"/>
        <v>7 American Express</v>
      </c>
      <c r="AA3082" t="str">
        <f>_xlfn.XLOOKUP(Z3082,'Client Lookup'!A:A,'Client Lookup'!C:C)</f>
        <v>American Express Company</v>
      </c>
      <c r="AC3082" t="e">
        <f>_xlfn.XLOOKUP(K3082,'Results vs Forecast'!K:K,'Results vs Forecast'!K:K)</f>
        <v>#N/A</v>
      </c>
    </row>
    <row r="3083" spans="1:29" hidden="1">
      <c r="A3083" s="39"/>
      <c r="B3083" s="1" t="s">
        <v>700</v>
      </c>
      <c r="C3083" s="1" t="s">
        <v>701</v>
      </c>
      <c r="D3083" s="1" t="s">
        <v>20</v>
      </c>
      <c r="E3083" s="1" t="s">
        <v>29</v>
      </c>
      <c r="F3083" s="2">
        <v>45512</v>
      </c>
      <c r="G3083" s="2">
        <v>45505</v>
      </c>
      <c r="H3083" s="1" t="s">
        <v>7546</v>
      </c>
      <c r="I3083" s="1" t="s">
        <v>7547</v>
      </c>
      <c r="J3083" s="1" t="s">
        <v>469</v>
      </c>
      <c r="K3083" s="1" t="s">
        <v>720</v>
      </c>
      <c r="L3083" s="1"/>
      <c r="M3083" s="1"/>
      <c r="N3083" s="1"/>
      <c r="O3083" s="1" t="s">
        <v>7543</v>
      </c>
      <c r="P3083" s="40">
        <v>-82.8</v>
      </c>
      <c r="Q3083" s="37" t="str">
        <f>IF(C3083="ForthPoint","ForthPoint",IF(D3083="Intercompany",_xlfn.XLOOKUP(E3083,'Dept Lookup'!B:B,'Dept Lookup'!A:A),Modified!D3083))</f>
        <v>Insourcing Services</v>
      </c>
      <c r="R3083" t="str">
        <f t="shared" si="244"/>
        <v>American Express Company</v>
      </c>
      <c r="S3083" s="1" t="s">
        <v>707</v>
      </c>
      <c r="T3083">
        <f t="shared" si="245"/>
        <v>0</v>
      </c>
      <c r="U3083" s="25" t="str">
        <f>IF(K3083&gt;0,K3083,_xlfn.XLOOKUP(M3083,'Client Lookup'!L:L,'Client Lookup'!N:N))</f>
        <v>565</v>
      </c>
      <c r="V3083" t="e">
        <f>_xlfn.XLOOKUP(_xlfn.NUMBERVALUE(U3083),'Project Lookup'!X:X,'Project Lookup'!B:B)</f>
        <v>#N/A</v>
      </c>
      <c r="X3083" t="str">
        <f t="shared" si="246"/>
        <v>7 American Express</v>
      </c>
      <c r="Y3083" t="str">
        <f t="shared" si="247"/>
        <v>7 American Express</v>
      </c>
      <c r="Z3083" t="str">
        <f t="shared" si="243"/>
        <v>7 American Express</v>
      </c>
      <c r="AA3083" t="str">
        <f>_xlfn.XLOOKUP(Z3083,'Client Lookup'!A:A,'Client Lookup'!C:C)</f>
        <v>American Express Company</v>
      </c>
      <c r="AC3083" t="e">
        <f>_xlfn.XLOOKUP(K3083,'Results vs Forecast'!K:K,'Results vs Forecast'!K:K)</f>
        <v>#N/A</v>
      </c>
    </row>
    <row r="3084" spans="1:29" hidden="1">
      <c r="A3084" s="39"/>
      <c r="B3084" s="1" t="s">
        <v>700</v>
      </c>
      <c r="C3084" s="1" t="s">
        <v>701</v>
      </c>
      <c r="D3084" s="1" t="s">
        <v>20</v>
      </c>
      <c r="E3084" s="1" t="s">
        <v>29</v>
      </c>
      <c r="F3084" s="2">
        <v>45514</v>
      </c>
      <c r="G3084" s="2">
        <v>45505</v>
      </c>
      <c r="H3084" s="1" t="s">
        <v>7548</v>
      </c>
      <c r="I3084" s="1" t="s">
        <v>7549</v>
      </c>
      <c r="J3084" s="1" t="s">
        <v>469</v>
      </c>
      <c r="K3084" s="1" t="s">
        <v>720</v>
      </c>
      <c r="L3084" s="1"/>
      <c r="M3084" s="1"/>
      <c r="N3084" s="1"/>
      <c r="O3084" s="1" t="s">
        <v>7543</v>
      </c>
      <c r="P3084" s="40">
        <v>-3835.72</v>
      </c>
      <c r="Q3084" s="37" t="str">
        <f>IF(C3084="ForthPoint","ForthPoint",IF(D3084="Intercompany",_xlfn.XLOOKUP(E3084,'Dept Lookup'!B:B,'Dept Lookup'!A:A),Modified!D3084))</f>
        <v>Insourcing Services</v>
      </c>
      <c r="R3084" t="str">
        <f t="shared" si="244"/>
        <v>American Express Company</v>
      </c>
      <c r="S3084" s="1" t="s">
        <v>707</v>
      </c>
      <c r="T3084">
        <f t="shared" si="245"/>
        <v>0</v>
      </c>
      <c r="U3084" s="25" t="str">
        <f>IF(K3084&gt;0,K3084,_xlfn.XLOOKUP(M3084,'Client Lookup'!L:L,'Client Lookup'!N:N))</f>
        <v>565</v>
      </c>
      <c r="V3084" t="e">
        <f>_xlfn.XLOOKUP(_xlfn.NUMBERVALUE(U3084),'Project Lookup'!X:X,'Project Lookup'!B:B)</f>
        <v>#N/A</v>
      </c>
      <c r="X3084" t="str">
        <f t="shared" si="246"/>
        <v>7 American Express</v>
      </c>
      <c r="Y3084" t="str">
        <f t="shared" si="247"/>
        <v>7 American Express</v>
      </c>
      <c r="Z3084" t="str">
        <f t="shared" si="243"/>
        <v>7 American Express</v>
      </c>
      <c r="AA3084" t="str">
        <f>_xlfn.XLOOKUP(Z3084,'Client Lookup'!A:A,'Client Lookup'!C:C)</f>
        <v>American Express Company</v>
      </c>
      <c r="AC3084" t="e">
        <f>_xlfn.XLOOKUP(K3084,'Results vs Forecast'!K:K,'Results vs Forecast'!K:K)</f>
        <v>#N/A</v>
      </c>
    </row>
    <row r="3085" spans="1:29" hidden="1">
      <c r="A3085" s="39"/>
      <c r="B3085" s="1" t="s">
        <v>700</v>
      </c>
      <c r="C3085" s="1" t="s">
        <v>701</v>
      </c>
      <c r="D3085" s="1" t="s">
        <v>20</v>
      </c>
      <c r="E3085" s="1" t="s">
        <v>29</v>
      </c>
      <c r="F3085" s="2">
        <v>45516</v>
      </c>
      <c r="G3085" s="2">
        <v>45505</v>
      </c>
      <c r="H3085" s="1" t="s">
        <v>7550</v>
      </c>
      <c r="I3085" s="1" t="s">
        <v>7551</v>
      </c>
      <c r="J3085" s="1" t="s">
        <v>469</v>
      </c>
      <c r="K3085" s="1" t="s">
        <v>720</v>
      </c>
      <c r="L3085" s="1"/>
      <c r="M3085" s="1"/>
      <c r="N3085" s="1"/>
      <c r="O3085" s="1" t="s">
        <v>7543</v>
      </c>
      <c r="P3085" s="40">
        <v>-2219.8200000000002</v>
      </c>
      <c r="Q3085" s="37" t="str">
        <f>IF(C3085="ForthPoint","ForthPoint",IF(D3085="Intercompany",_xlfn.XLOOKUP(E3085,'Dept Lookup'!B:B,'Dept Lookup'!A:A),Modified!D3085))</f>
        <v>Insourcing Services</v>
      </c>
      <c r="R3085" t="str">
        <f t="shared" si="244"/>
        <v>American Express Company</v>
      </c>
      <c r="S3085" s="1" t="s">
        <v>707</v>
      </c>
      <c r="T3085">
        <f t="shared" si="245"/>
        <v>0</v>
      </c>
      <c r="U3085" s="25" t="str">
        <f>IF(K3085&gt;0,K3085,_xlfn.XLOOKUP(M3085,'Client Lookup'!L:L,'Client Lookup'!N:N))</f>
        <v>565</v>
      </c>
      <c r="V3085" t="e">
        <f>_xlfn.XLOOKUP(_xlfn.NUMBERVALUE(U3085),'Project Lookup'!X:X,'Project Lookup'!B:B)</f>
        <v>#N/A</v>
      </c>
      <c r="X3085" t="str">
        <f t="shared" si="246"/>
        <v>7 American Express</v>
      </c>
      <c r="Y3085" t="str">
        <f t="shared" si="247"/>
        <v>7 American Express</v>
      </c>
      <c r="Z3085" t="str">
        <f t="shared" si="243"/>
        <v>7 American Express</v>
      </c>
      <c r="AA3085" t="str">
        <f>_xlfn.XLOOKUP(Z3085,'Client Lookup'!A:A,'Client Lookup'!C:C)</f>
        <v>American Express Company</v>
      </c>
      <c r="AC3085" t="e">
        <f>_xlfn.XLOOKUP(K3085,'Results vs Forecast'!K:K,'Results vs Forecast'!K:K)</f>
        <v>#N/A</v>
      </c>
    </row>
    <row r="3086" spans="1:29" hidden="1">
      <c r="A3086" s="39"/>
      <c r="B3086" s="1" t="s">
        <v>700</v>
      </c>
      <c r="C3086" s="1" t="s">
        <v>701</v>
      </c>
      <c r="D3086" s="1" t="s">
        <v>20</v>
      </c>
      <c r="E3086" s="1" t="s">
        <v>29</v>
      </c>
      <c r="F3086" s="2">
        <v>45520</v>
      </c>
      <c r="G3086" s="2">
        <v>45505</v>
      </c>
      <c r="H3086" s="1" t="s">
        <v>7552</v>
      </c>
      <c r="I3086" s="1" t="s">
        <v>7553</v>
      </c>
      <c r="J3086" s="1" t="s">
        <v>469</v>
      </c>
      <c r="K3086" s="1" t="s">
        <v>720</v>
      </c>
      <c r="L3086" s="1"/>
      <c r="M3086" s="1"/>
      <c r="N3086" s="1"/>
      <c r="O3086" s="1" t="s">
        <v>7543</v>
      </c>
      <c r="P3086" s="40">
        <v>-16993.169999999998</v>
      </c>
      <c r="Q3086" s="37" t="str">
        <f>IF(C3086="ForthPoint","ForthPoint",IF(D3086="Intercompany",_xlfn.XLOOKUP(E3086,'Dept Lookup'!B:B,'Dept Lookup'!A:A),Modified!D3086))</f>
        <v>Insourcing Services</v>
      </c>
      <c r="R3086" t="str">
        <f t="shared" si="244"/>
        <v>American Express Company</v>
      </c>
      <c r="S3086" s="1" t="s">
        <v>707</v>
      </c>
      <c r="T3086">
        <f t="shared" si="245"/>
        <v>0</v>
      </c>
      <c r="U3086" s="25" t="str">
        <f>IF(K3086&gt;0,K3086,_xlfn.XLOOKUP(M3086,'Client Lookup'!L:L,'Client Lookup'!N:N))</f>
        <v>565</v>
      </c>
      <c r="V3086" t="e">
        <f>_xlfn.XLOOKUP(_xlfn.NUMBERVALUE(U3086),'Project Lookup'!X:X,'Project Lookup'!B:B)</f>
        <v>#N/A</v>
      </c>
      <c r="X3086" t="str">
        <f t="shared" si="246"/>
        <v>7 American Express</v>
      </c>
      <c r="Y3086" t="str">
        <f t="shared" si="247"/>
        <v>7 American Express</v>
      </c>
      <c r="Z3086" t="str">
        <f t="shared" si="243"/>
        <v>7 American Express</v>
      </c>
      <c r="AA3086" t="str">
        <f>_xlfn.XLOOKUP(Z3086,'Client Lookup'!A:A,'Client Lookup'!C:C)</f>
        <v>American Express Company</v>
      </c>
      <c r="AC3086" t="e">
        <f>_xlfn.XLOOKUP(K3086,'Results vs Forecast'!K:K,'Results vs Forecast'!K:K)</f>
        <v>#N/A</v>
      </c>
    </row>
    <row r="3087" spans="1:29" hidden="1">
      <c r="A3087" s="39"/>
      <c r="B3087" s="1" t="s">
        <v>700</v>
      </c>
      <c r="C3087" s="1" t="s">
        <v>701</v>
      </c>
      <c r="D3087" s="1" t="s">
        <v>20</v>
      </c>
      <c r="E3087" s="1" t="s">
        <v>29</v>
      </c>
      <c r="F3087" s="2">
        <v>45521</v>
      </c>
      <c r="G3087" s="2">
        <v>45505</v>
      </c>
      <c r="H3087" s="1" t="s">
        <v>7554</v>
      </c>
      <c r="I3087" s="1" t="s">
        <v>7555</v>
      </c>
      <c r="J3087" s="1" t="s">
        <v>469</v>
      </c>
      <c r="K3087" s="1" t="s">
        <v>720</v>
      </c>
      <c r="L3087" s="1"/>
      <c r="M3087" s="1"/>
      <c r="N3087" s="1"/>
      <c r="O3087" s="1" t="s">
        <v>7543</v>
      </c>
      <c r="P3087" s="40">
        <v>-348.38</v>
      </c>
      <c r="Q3087" s="37" t="str">
        <f>IF(C3087="ForthPoint","ForthPoint",IF(D3087="Intercompany",_xlfn.XLOOKUP(E3087,'Dept Lookup'!B:B,'Dept Lookup'!A:A),Modified!D3087))</f>
        <v>Insourcing Services</v>
      </c>
      <c r="R3087" t="str">
        <f t="shared" si="244"/>
        <v>American Express Company</v>
      </c>
      <c r="S3087" s="1" t="s">
        <v>707</v>
      </c>
      <c r="T3087">
        <f t="shared" si="245"/>
        <v>0</v>
      </c>
      <c r="U3087" s="25" t="str">
        <f>IF(K3087&gt;0,K3087,_xlfn.XLOOKUP(M3087,'Client Lookup'!L:L,'Client Lookup'!N:N))</f>
        <v>565</v>
      </c>
      <c r="V3087" t="e">
        <f>_xlfn.XLOOKUP(_xlfn.NUMBERVALUE(U3087),'Project Lookup'!X:X,'Project Lookup'!B:B)</f>
        <v>#N/A</v>
      </c>
      <c r="X3087" t="str">
        <f t="shared" si="246"/>
        <v>7 American Express</v>
      </c>
      <c r="Y3087" t="str">
        <f t="shared" si="247"/>
        <v>7 American Express</v>
      </c>
      <c r="Z3087" t="str">
        <f t="shared" si="243"/>
        <v>7 American Express</v>
      </c>
      <c r="AA3087" t="str">
        <f>_xlfn.XLOOKUP(Z3087,'Client Lookup'!A:A,'Client Lookup'!C:C)</f>
        <v>American Express Company</v>
      </c>
      <c r="AC3087" t="e">
        <f>_xlfn.XLOOKUP(K3087,'Results vs Forecast'!K:K,'Results vs Forecast'!K:K)</f>
        <v>#N/A</v>
      </c>
    </row>
    <row r="3088" spans="1:29" hidden="1">
      <c r="A3088" s="39"/>
      <c r="B3088" s="1" t="s">
        <v>700</v>
      </c>
      <c r="C3088" s="1" t="s">
        <v>701</v>
      </c>
      <c r="D3088" s="1" t="s">
        <v>20</v>
      </c>
      <c r="E3088" s="1" t="s">
        <v>29</v>
      </c>
      <c r="F3088" s="2">
        <v>45523</v>
      </c>
      <c r="G3088" s="2">
        <v>45505</v>
      </c>
      <c r="H3088" s="1" t="s">
        <v>7556</v>
      </c>
      <c r="I3088" s="1" t="s">
        <v>7557</v>
      </c>
      <c r="J3088" s="1" t="s">
        <v>469</v>
      </c>
      <c r="K3088" s="1" t="s">
        <v>720</v>
      </c>
      <c r="L3088" s="1"/>
      <c r="M3088" s="1"/>
      <c r="N3088" s="1"/>
      <c r="O3088" s="1" t="s">
        <v>7543</v>
      </c>
      <c r="P3088" s="40">
        <v>-1168.58</v>
      </c>
      <c r="Q3088" s="37" t="str">
        <f>IF(C3088="ForthPoint","ForthPoint",IF(D3088="Intercompany",_xlfn.XLOOKUP(E3088,'Dept Lookup'!B:B,'Dept Lookup'!A:A),Modified!D3088))</f>
        <v>Insourcing Services</v>
      </c>
      <c r="R3088" t="str">
        <f t="shared" si="244"/>
        <v>American Express Company</v>
      </c>
      <c r="S3088" s="1" t="s">
        <v>707</v>
      </c>
      <c r="T3088">
        <f t="shared" si="245"/>
        <v>0</v>
      </c>
      <c r="U3088" s="25" t="str">
        <f>IF(K3088&gt;0,K3088,_xlfn.XLOOKUP(M3088,'Client Lookup'!L:L,'Client Lookup'!N:N))</f>
        <v>565</v>
      </c>
      <c r="V3088" t="e">
        <f>_xlfn.XLOOKUP(_xlfn.NUMBERVALUE(U3088),'Project Lookup'!X:X,'Project Lookup'!B:B)</f>
        <v>#N/A</v>
      </c>
      <c r="X3088" t="str">
        <f t="shared" si="246"/>
        <v>7 American Express</v>
      </c>
      <c r="Y3088" t="str">
        <f t="shared" si="247"/>
        <v>7 American Express</v>
      </c>
      <c r="Z3088" t="str">
        <f t="shared" si="243"/>
        <v>7 American Express</v>
      </c>
      <c r="AA3088" t="str">
        <f>_xlfn.XLOOKUP(Z3088,'Client Lookup'!A:A,'Client Lookup'!C:C)</f>
        <v>American Express Company</v>
      </c>
      <c r="AC3088" t="e">
        <f>_xlfn.XLOOKUP(K3088,'Results vs Forecast'!K:K,'Results vs Forecast'!K:K)</f>
        <v>#N/A</v>
      </c>
    </row>
    <row r="3089" spans="1:29" hidden="1">
      <c r="A3089" s="39"/>
      <c r="B3089" s="1" t="s">
        <v>700</v>
      </c>
      <c r="C3089" s="1" t="s">
        <v>701</v>
      </c>
      <c r="D3089" s="1" t="s">
        <v>20</v>
      </c>
      <c r="E3089" s="1" t="s">
        <v>29</v>
      </c>
      <c r="F3089" s="2">
        <v>45526</v>
      </c>
      <c r="G3089" s="2">
        <v>45505</v>
      </c>
      <c r="H3089" s="1" t="s">
        <v>7558</v>
      </c>
      <c r="I3089" s="1" t="s">
        <v>7559</v>
      </c>
      <c r="J3089" s="1" t="s">
        <v>469</v>
      </c>
      <c r="K3089" s="1" t="s">
        <v>720</v>
      </c>
      <c r="L3089" s="1"/>
      <c r="M3089" s="1"/>
      <c r="N3089" s="1"/>
      <c r="O3089" s="1" t="s">
        <v>7543</v>
      </c>
      <c r="P3089" s="40">
        <v>-82.8</v>
      </c>
      <c r="Q3089" s="37" t="str">
        <f>IF(C3089="ForthPoint","ForthPoint",IF(D3089="Intercompany",_xlfn.XLOOKUP(E3089,'Dept Lookup'!B:B,'Dept Lookup'!A:A),Modified!D3089))</f>
        <v>Insourcing Services</v>
      </c>
      <c r="R3089" t="str">
        <f t="shared" si="244"/>
        <v>American Express Company</v>
      </c>
      <c r="S3089" s="1" t="s">
        <v>707</v>
      </c>
      <c r="T3089">
        <f t="shared" si="245"/>
        <v>0</v>
      </c>
      <c r="U3089" s="25" t="str">
        <f>IF(K3089&gt;0,K3089,_xlfn.XLOOKUP(M3089,'Client Lookup'!L:L,'Client Lookup'!N:N))</f>
        <v>565</v>
      </c>
      <c r="V3089" t="e">
        <f>_xlfn.XLOOKUP(_xlfn.NUMBERVALUE(U3089),'Project Lookup'!X:X,'Project Lookup'!B:B)</f>
        <v>#N/A</v>
      </c>
      <c r="X3089" t="str">
        <f t="shared" si="246"/>
        <v>7 American Express</v>
      </c>
      <c r="Y3089" t="str">
        <f t="shared" si="247"/>
        <v>7 American Express</v>
      </c>
      <c r="Z3089" t="str">
        <f t="shared" si="243"/>
        <v>7 American Express</v>
      </c>
      <c r="AA3089" t="str">
        <f>_xlfn.XLOOKUP(Z3089,'Client Lookup'!A:A,'Client Lookup'!C:C)</f>
        <v>American Express Company</v>
      </c>
      <c r="AC3089" t="e">
        <f>_xlfn.XLOOKUP(K3089,'Results vs Forecast'!K:K,'Results vs Forecast'!K:K)</f>
        <v>#N/A</v>
      </c>
    </row>
    <row r="3090" spans="1:29" hidden="1">
      <c r="A3090" s="39"/>
      <c r="B3090" s="1" t="s">
        <v>700</v>
      </c>
      <c r="C3090" s="1" t="s">
        <v>701</v>
      </c>
      <c r="D3090" s="1" t="s">
        <v>20</v>
      </c>
      <c r="E3090" s="1" t="s">
        <v>29</v>
      </c>
      <c r="F3090" s="2">
        <v>45530</v>
      </c>
      <c r="G3090" s="2">
        <v>45505</v>
      </c>
      <c r="H3090" s="1" t="s">
        <v>7560</v>
      </c>
      <c r="I3090" s="1" t="s">
        <v>7561</v>
      </c>
      <c r="J3090" s="1" t="s">
        <v>469</v>
      </c>
      <c r="K3090" s="1" t="s">
        <v>720</v>
      </c>
      <c r="L3090" s="1"/>
      <c r="M3090" s="1"/>
      <c r="N3090" s="1"/>
      <c r="O3090" s="1" t="s">
        <v>7543</v>
      </c>
      <c r="P3090" s="40">
        <v>-1623.72</v>
      </c>
      <c r="Q3090" s="37" t="str">
        <f>IF(C3090="ForthPoint","ForthPoint",IF(D3090="Intercompany",_xlfn.XLOOKUP(E3090,'Dept Lookup'!B:B,'Dept Lookup'!A:A),Modified!D3090))</f>
        <v>Insourcing Services</v>
      </c>
      <c r="R3090" t="str">
        <f t="shared" si="244"/>
        <v>American Express Company</v>
      </c>
      <c r="S3090" s="1" t="s">
        <v>707</v>
      </c>
      <c r="T3090">
        <f t="shared" si="245"/>
        <v>0</v>
      </c>
      <c r="U3090" s="25" t="str">
        <f>IF(K3090&gt;0,K3090,_xlfn.XLOOKUP(M3090,'Client Lookup'!L:L,'Client Lookup'!N:N))</f>
        <v>565</v>
      </c>
      <c r="V3090" t="e">
        <f>_xlfn.XLOOKUP(_xlfn.NUMBERVALUE(U3090),'Project Lookup'!X:X,'Project Lookup'!B:B)</f>
        <v>#N/A</v>
      </c>
      <c r="X3090" t="str">
        <f t="shared" si="246"/>
        <v>7 American Express</v>
      </c>
      <c r="Y3090" t="str">
        <f t="shared" si="247"/>
        <v>7 American Express</v>
      </c>
      <c r="Z3090" t="str">
        <f t="shared" si="243"/>
        <v>7 American Express</v>
      </c>
      <c r="AA3090" t="str">
        <f>_xlfn.XLOOKUP(Z3090,'Client Lookup'!A:A,'Client Lookup'!C:C)</f>
        <v>American Express Company</v>
      </c>
      <c r="AC3090" t="e">
        <f>_xlfn.XLOOKUP(K3090,'Results vs Forecast'!K:K,'Results vs Forecast'!K:K)</f>
        <v>#N/A</v>
      </c>
    </row>
    <row r="3091" spans="1:29" hidden="1">
      <c r="A3091" s="39"/>
      <c r="B3091" s="1" t="s">
        <v>700</v>
      </c>
      <c r="C3091" s="1" t="s">
        <v>701</v>
      </c>
      <c r="D3091" s="1" t="s">
        <v>20</v>
      </c>
      <c r="E3091" s="1" t="s">
        <v>29</v>
      </c>
      <c r="F3091" s="2">
        <v>45533</v>
      </c>
      <c r="G3091" s="2">
        <v>45505</v>
      </c>
      <c r="H3091" s="1" t="s">
        <v>7562</v>
      </c>
      <c r="I3091" s="1" t="s">
        <v>7563</v>
      </c>
      <c r="J3091" s="1" t="s">
        <v>469</v>
      </c>
      <c r="K3091" s="1" t="s">
        <v>720</v>
      </c>
      <c r="L3091" s="1"/>
      <c r="M3091" s="1"/>
      <c r="N3091" s="1"/>
      <c r="O3091" s="1" t="s">
        <v>7543</v>
      </c>
      <c r="P3091" s="40">
        <v>-2014.08</v>
      </c>
      <c r="Q3091" s="37" t="str">
        <f>IF(C3091="ForthPoint","ForthPoint",IF(D3091="Intercompany",_xlfn.XLOOKUP(E3091,'Dept Lookup'!B:B,'Dept Lookup'!A:A),Modified!D3091))</f>
        <v>Insourcing Services</v>
      </c>
      <c r="R3091" t="str">
        <f t="shared" si="244"/>
        <v>American Express Company</v>
      </c>
      <c r="S3091" s="1" t="s">
        <v>707</v>
      </c>
      <c r="T3091">
        <f t="shared" si="245"/>
        <v>0</v>
      </c>
      <c r="U3091" s="25" t="str">
        <f>IF(K3091&gt;0,K3091,_xlfn.XLOOKUP(M3091,'Client Lookup'!L:L,'Client Lookup'!N:N))</f>
        <v>565</v>
      </c>
      <c r="V3091" t="e">
        <f>_xlfn.XLOOKUP(_xlfn.NUMBERVALUE(U3091),'Project Lookup'!X:X,'Project Lookup'!B:B)</f>
        <v>#N/A</v>
      </c>
      <c r="X3091" t="str">
        <f t="shared" si="246"/>
        <v>7 American Express</v>
      </c>
      <c r="Y3091" t="str">
        <f t="shared" si="247"/>
        <v>7 American Express</v>
      </c>
      <c r="Z3091" t="str">
        <f t="shared" si="243"/>
        <v>7 American Express</v>
      </c>
      <c r="AA3091" t="str">
        <f>_xlfn.XLOOKUP(Z3091,'Client Lookup'!A:A,'Client Lookup'!C:C)</f>
        <v>American Express Company</v>
      </c>
      <c r="AC3091" t="e">
        <f>_xlfn.XLOOKUP(K3091,'Results vs Forecast'!K:K,'Results vs Forecast'!K:K)</f>
        <v>#N/A</v>
      </c>
    </row>
    <row r="3092" spans="1:29" hidden="1">
      <c r="A3092" s="39"/>
      <c r="B3092" s="1" t="s">
        <v>700</v>
      </c>
      <c r="C3092" s="1" t="s">
        <v>701</v>
      </c>
      <c r="D3092" s="1" t="s">
        <v>9</v>
      </c>
      <c r="E3092" s="1" t="s">
        <v>29</v>
      </c>
      <c r="F3092" s="2">
        <v>45535</v>
      </c>
      <c r="G3092" s="2">
        <v>45505</v>
      </c>
      <c r="H3092" s="1" t="s">
        <v>702</v>
      </c>
      <c r="I3092" s="1" t="s">
        <v>703</v>
      </c>
      <c r="J3092" s="1" t="s">
        <v>592</v>
      </c>
      <c r="K3092" s="1" t="s">
        <v>704</v>
      </c>
      <c r="L3092" s="1" t="s">
        <v>705</v>
      </c>
      <c r="M3092" s="1"/>
      <c r="N3092" s="1"/>
      <c r="O3092" s="1" t="s">
        <v>706</v>
      </c>
      <c r="P3092" s="40">
        <v>-2383.5700000000002</v>
      </c>
      <c r="Q3092" s="37" t="str">
        <f>IF(C3092="ForthPoint","ForthPoint",IF(D3092="Intercompany",_xlfn.XLOOKUP(E3092,'Dept Lookup'!B:B,'Dept Lookup'!A:A),Modified!D3092))</f>
        <v>Data Science</v>
      </c>
      <c r="R3092" t="str">
        <f t="shared" si="244"/>
        <v>MasterCard</v>
      </c>
      <c r="S3092" s="1" t="s">
        <v>707</v>
      </c>
      <c r="T3092">
        <f t="shared" si="245"/>
        <v>0</v>
      </c>
      <c r="U3092" s="25" t="str">
        <f>IF(K3092&gt;0,K3092,_xlfn.XLOOKUP(M3092,'Client Lookup'!L:L,'Client Lookup'!N:N))</f>
        <v>24602</v>
      </c>
      <c r="V3092" t="str">
        <f>_xlfn.XLOOKUP(_xlfn.NUMBERVALUE(U3092),'Project Lookup'!X:X,'Project Lookup'!B:B)</f>
        <v>MMM Build and Transition</v>
      </c>
      <c r="X3092" t="str">
        <f t="shared" si="246"/>
        <v>412 MasterCard : 942 MMM Build and Transition</v>
      </c>
      <c r="Y3092" t="str">
        <f t="shared" si="247"/>
        <v>412 MasterCard</v>
      </c>
      <c r="Z3092" t="str">
        <f t="shared" si="243"/>
        <v>412 MasterCard</v>
      </c>
      <c r="AA3092" t="str">
        <f>_xlfn.XLOOKUP(Z3092,'Client Lookup'!A:A,'Client Lookup'!C:C)</f>
        <v>MasterCard</v>
      </c>
      <c r="AC3092" t="e">
        <f>_xlfn.XLOOKUP(K3092,'Results vs Forecast'!K:K,'Results vs Forecast'!K:K)</f>
        <v>#N/A</v>
      </c>
    </row>
    <row r="3093" spans="1:29" hidden="1">
      <c r="A3093" s="39"/>
      <c r="B3093" s="1" t="s">
        <v>700</v>
      </c>
      <c r="C3093" s="1" t="s">
        <v>701</v>
      </c>
      <c r="D3093" s="1" t="s">
        <v>20</v>
      </c>
      <c r="E3093" s="1" t="s">
        <v>29</v>
      </c>
      <c r="F3093" s="2">
        <v>45535</v>
      </c>
      <c r="G3093" s="2">
        <v>45505</v>
      </c>
      <c r="H3093" s="1" t="s">
        <v>7564</v>
      </c>
      <c r="I3093" s="1" t="s">
        <v>7565</v>
      </c>
      <c r="J3093" s="1" t="s">
        <v>469</v>
      </c>
      <c r="K3093" s="1" t="s">
        <v>720</v>
      </c>
      <c r="L3093" s="1"/>
      <c r="M3093" s="1"/>
      <c r="N3093" s="1"/>
      <c r="O3093" s="1" t="s">
        <v>7543</v>
      </c>
      <c r="P3093" s="40">
        <v>-82.8</v>
      </c>
      <c r="Q3093" s="37" t="str">
        <f>IF(C3093="ForthPoint","ForthPoint",IF(D3093="Intercompany",_xlfn.XLOOKUP(E3093,'Dept Lookup'!B:B,'Dept Lookup'!A:A),Modified!D3093))</f>
        <v>Insourcing Services</v>
      </c>
      <c r="R3093" t="str">
        <f t="shared" si="244"/>
        <v>American Express Company</v>
      </c>
      <c r="S3093" s="1" t="s">
        <v>707</v>
      </c>
      <c r="T3093">
        <f t="shared" si="245"/>
        <v>0</v>
      </c>
      <c r="U3093" s="25" t="str">
        <f>IF(K3093&gt;0,K3093,_xlfn.XLOOKUP(M3093,'Client Lookup'!L:L,'Client Lookup'!N:N))</f>
        <v>565</v>
      </c>
      <c r="V3093" t="e">
        <f>_xlfn.XLOOKUP(_xlfn.NUMBERVALUE(U3093),'Project Lookup'!X:X,'Project Lookup'!B:B)</f>
        <v>#N/A</v>
      </c>
      <c r="X3093" t="str">
        <f t="shared" si="246"/>
        <v>7 American Express</v>
      </c>
      <c r="Y3093" t="str">
        <f t="shared" si="247"/>
        <v>7 American Express</v>
      </c>
      <c r="Z3093" t="str">
        <f t="shared" si="243"/>
        <v>7 American Express</v>
      </c>
      <c r="AA3093" t="str">
        <f>_xlfn.XLOOKUP(Z3093,'Client Lookup'!A:A,'Client Lookup'!C:C)</f>
        <v>American Express Company</v>
      </c>
      <c r="AC3093" t="e">
        <f>_xlfn.XLOOKUP(K3093,'Results vs Forecast'!K:K,'Results vs Forecast'!K:K)</f>
        <v>#N/A</v>
      </c>
    </row>
    <row r="3094" spans="1:29" hidden="1">
      <c r="A3094" s="39"/>
      <c r="B3094" s="1" t="s">
        <v>700</v>
      </c>
      <c r="C3094" s="1" t="s">
        <v>701</v>
      </c>
      <c r="D3094" s="1" t="s">
        <v>20</v>
      </c>
      <c r="E3094" s="1" t="s">
        <v>29</v>
      </c>
      <c r="F3094" s="2">
        <v>45535</v>
      </c>
      <c r="G3094" s="2">
        <v>45505</v>
      </c>
      <c r="H3094" s="1" t="s">
        <v>702</v>
      </c>
      <c r="I3094" s="1" t="s">
        <v>703</v>
      </c>
      <c r="J3094" s="1" t="s">
        <v>594</v>
      </c>
      <c r="K3094" s="1" t="s">
        <v>843</v>
      </c>
      <c r="L3094" s="1"/>
      <c r="M3094" s="1"/>
      <c r="N3094" s="1"/>
      <c r="O3094" s="1" t="s">
        <v>706</v>
      </c>
      <c r="P3094" s="40">
        <v>-3486.28</v>
      </c>
      <c r="Q3094" s="37" t="str">
        <f>IF(C3094="ForthPoint","ForthPoint",IF(D3094="Intercompany",_xlfn.XLOOKUP(E3094,'Dept Lookup'!B:B,'Dept Lookup'!A:A),Modified!D3094))</f>
        <v>Insourcing Services</v>
      </c>
      <c r="R3094" t="str">
        <f t="shared" si="244"/>
        <v>MasterCard</v>
      </c>
      <c r="S3094" s="1" t="s">
        <v>707</v>
      </c>
      <c r="T3094">
        <f t="shared" si="245"/>
        <v>0</v>
      </c>
      <c r="U3094" s="25" t="str">
        <f>IF(K3094&gt;0,K3094,_xlfn.XLOOKUP(M3094,'Client Lookup'!L:L,'Client Lookup'!N:N))</f>
        <v>567</v>
      </c>
      <c r="V3094" t="e">
        <f>_xlfn.XLOOKUP(_xlfn.NUMBERVALUE(U3094),'Project Lookup'!X:X,'Project Lookup'!B:B)</f>
        <v>#N/A</v>
      </c>
      <c r="X3094" t="str">
        <f t="shared" si="246"/>
        <v>9 MasterCard</v>
      </c>
      <c r="Y3094" t="str">
        <f t="shared" si="247"/>
        <v>9 MasterCard</v>
      </c>
      <c r="Z3094" t="str">
        <f t="shared" si="243"/>
        <v>9 MasterCard</v>
      </c>
      <c r="AA3094" t="str">
        <f>_xlfn.XLOOKUP(Z3094,'Client Lookup'!A:A,'Client Lookup'!C:C)</f>
        <v>MasterCard</v>
      </c>
      <c r="AC3094" t="e">
        <f>_xlfn.XLOOKUP(K3094,'Results vs Forecast'!K:K,'Results vs Forecast'!K:K)</f>
        <v>#N/A</v>
      </c>
    </row>
    <row r="3095" spans="1:29" hidden="1">
      <c r="A3095" s="39"/>
      <c r="B3095" s="1" t="s">
        <v>700</v>
      </c>
      <c r="C3095" s="1" t="s">
        <v>701</v>
      </c>
      <c r="D3095" s="1" t="s">
        <v>20</v>
      </c>
      <c r="E3095" s="1" t="s">
        <v>29</v>
      </c>
      <c r="F3095" s="2">
        <v>45535</v>
      </c>
      <c r="G3095" s="2">
        <v>45505</v>
      </c>
      <c r="H3095" s="1" t="s">
        <v>702</v>
      </c>
      <c r="I3095" s="1" t="s">
        <v>703</v>
      </c>
      <c r="J3095" s="1" t="s">
        <v>491</v>
      </c>
      <c r="K3095" s="1" t="s">
        <v>743</v>
      </c>
      <c r="L3095" s="1"/>
      <c r="M3095" s="1"/>
      <c r="N3095" s="1"/>
      <c r="O3095" s="1" t="s">
        <v>706</v>
      </c>
      <c r="P3095" s="40">
        <v>-2428.7600000000002</v>
      </c>
      <c r="Q3095" s="37" t="str">
        <f>IF(C3095="ForthPoint","ForthPoint",IF(D3095="Intercompany",_xlfn.XLOOKUP(E3095,'Dept Lookup'!B:B,'Dept Lookup'!A:A),Modified!D3095))</f>
        <v>Insourcing Services</v>
      </c>
      <c r="R3095" t="str">
        <f t="shared" si="244"/>
        <v>citigroup</v>
      </c>
      <c r="S3095" s="1" t="s">
        <v>707</v>
      </c>
      <c r="T3095">
        <f t="shared" si="245"/>
        <v>0</v>
      </c>
      <c r="U3095" s="25" t="str">
        <f>IF(K3095&gt;0,K3095,_xlfn.XLOOKUP(M3095,'Client Lookup'!L:L,'Client Lookup'!N:N))</f>
        <v>566</v>
      </c>
      <c r="V3095" t="e">
        <f>_xlfn.XLOOKUP(_xlfn.NUMBERVALUE(U3095),'Project Lookup'!X:X,'Project Lookup'!B:B)</f>
        <v>#N/A</v>
      </c>
      <c r="X3095" t="str">
        <f t="shared" si="246"/>
        <v>8 Citi</v>
      </c>
      <c r="Y3095" t="str">
        <f t="shared" si="247"/>
        <v>8 Citi</v>
      </c>
      <c r="Z3095" t="str">
        <f t="shared" si="243"/>
        <v>8 Citi</v>
      </c>
      <c r="AA3095" t="str">
        <f>_xlfn.XLOOKUP(Z3095,'Client Lookup'!A:A,'Client Lookup'!C:C)</f>
        <v>citigroup</v>
      </c>
      <c r="AC3095" t="e">
        <f>_xlfn.XLOOKUP(K3095,'Results vs Forecast'!K:K,'Results vs Forecast'!K:K)</f>
        <v>#N/A</v>
      </c>
    </row>
    <row r="3096" spans="1:29" hidden="1">
      <c r="A3096" s="39"/>
      <c r="B3096" s="1" t="s">
        <v>700</v>
      </c>
      <c r="C3096" s="1" t="s">
        <v>701</v>
      </c>
      <c r="D3096" s="1" t="s">
        <v>20</v>
      </c>
      <c r="E3096" s="1" t="s">
        <v>29</v>
      </c>
      <c r="F3096" s="2">
        <v>45535</v>
      </c>
      <c r="G3096" s="2">
        <v>45505</v>
      </c>
      <c r="H3096" s="1" t="s">
        <v>702</v>
      </c>
      <c r="I3096" s="1" t="s">
        <v>703</v>
      </c>
      <c r="J3096" s="1" t="s">
        <v>513</v>
      </c>
      <c r="K3096" s="1" t="s">
        <v>775</v>
      </c>
      <c r="L3096" s="1"/>
      <c r="M3096" s="1"/>
      <c r="N3096" s="1"/>
      <c r="O3096" s="1" t="s">
        <v>706</v>
      </c>
      <c r="P3096" s="40">
        <v>-466.8</v>
      </c>
      <c r="Q3096" s="37" t="str">
        <f>IF(C3096="ForthPoint","ForthPoint",IF(D3096="Intercompany",_xlfn.XLOOKUP(E3096,'Dept Lookup'!B:B,'Dept Lookup'!A:A),Modified!D3096))</f>
        <v>Insourcing Services</v>
      </c>
      <c r="R3096" t="str">
        <f t="shared" si="244"/>
        <v>Discover</v>
      </c>
      <c r="S3096" s="1" t="s">
        <v>707</v>
      </c>
      <c r="T3096">
        <f t="shared" si="245"/>
        <v>0</v>
      </c>
      <c r="U3096" s="25" t="str">
        <f>IF(K3096&gt;0,K3096,_xlfn.XLOOKUP(M3096,'Client Lookup'!L:L,'Client Lookup'!N:N))</f>
        <v>26790</v>
      </c>
      <c r="V3096" t="e">
        <f>_xlfn.XLOOKUP(_xlfn.NUMBERVALUE(U3096),'Project Lookup'!X:X,'Project Lookup'!B:B)</f>
        <v>#N/A</v>
      </c>
      <c r="X3096" t="str">
        <f t="shared" si="246"/>
        <v>483 Discover</v>
      </c>
      <c r="Y3096" t="str">
        <f t="shared" si="247"/>
        <v>483 Discover</v>
      </c>
      <c r="Z3096" t="str">
        <f t="shared" ref="Z3096" si="248">IF(LEFT(Y3096,3)="ICC",IFERROR(_xlfn.TEXTAFTER(Y3096,"ICC "),Y3096),Y3096)</f>
        <v>483 Discover</v>
      </c>
      <c r="AA3096" t="str">
        <f>_xlfn.XLOOKUP(Z3096,'Client Lookup'!A:A,'Client Lookup'!C:C)</f>
        <v>Discover</v>
      </c>
      <c r="AC3096" t="e">
        <f>_xlfn.XLOOKUP(K3096,'Results vs Forecast'!K:K,'Results vs Forecast'!K:K)</f>
        <v>#N/A</v>
      </c>
    </row>
    <row r="3097" spans="1:29" hidden="1">
      <c r="A3097" s="39"/>
      <c r="B3097" s="1"/>
      <c r="C3097" s="1"/>
      <c r="D3097" s="1"/>
      <c r="E3097" s="1"/>
      <c r="F3097" s="2"/>
      <c r="G3097" s="2"/>
      <c r="H3097" s="1"/>
      <c r="I3097" s="1"/>
      <c r="J3097" s="1"/>
      <c r="K3097" s="1"/>
      <c r="L3097" s="1"/>
      <c r="M3097" s="1"/>
      <c r="N3097" s="1"/>
      <c r="O3097" s="1"/>
      <c r="P3097" s="40"/>
      <c r="Q3097" s="37"/>
      <c r="S3097" s="1"/>
      <c r="V3097"/>
    </row>
    <row r="3098" spans="1:29" hidden="1">
      <c r="A3098" s="39"/>
      <c r="B3098" s="1"/>
      <c r="C3098" s="1"/>
      <c r="D3098" s="1"/>
      <c r="E3098" s="1"/>
      <c r="F3098" s="2"/>
      <c r="G3098" s="2"/>
      <c r="H3098" s="1"/>
      <c r="I3098" s="1"/>
      <c r="J3098" s="1"/>
      <c r="K3098" s="1"/>
      <c r="L3098" s="1"/>
      <c r="M3098" s="1"/>
      <c r="N3098" s="1"/>
      <c r="O3098" s="1"/>
      <c r="P3098" s="40"/>
      <c r="Q3098" s="37"/>
      <c r="S3098" s="1"/>
      <c r="V3098"/>
    </row>
    <row r="3099" spans="1:29" hidden="1">
      <c r="A3099" s="39"/>
      <c r="B3099" s="1"/>
      <c r="C3099" s="1"/>
      <c r="D3099" s="1"/>
      <c r="E3099" s="1"/>
      <c r="F3099" s="2"/>
      <c r="G3099" s="2"/>
      <c r="H3099" s="1"/>
      <c r="I3099" s="1"/>
      <c r="J3099" s="1"/>
      <c r="K3099" s="1"/>
      <c r="L3099" s="1"/>
      <c r="M3099" s="1"/>
      <c r="N3099" s="1"/>
      <c r="O3099" s="1"/>
      <c r="P3099" s="40"/>
      <c r="Q3099" s="37"/>
      <c r="S3099" s="1"/>
      <c r="V3099"/>
    </row>
    <row r="3100" spans="1:29" hidden="1">
      <c r="A3100" s="39"/>
      <c r="B3100" s="1"/>
      <c r="C3100" s="1"/>
      <c r="D3100" s="1"/>
      <c r="E3100" s="1"/>
      <c r="F3100" s="2"/>
      <c r="G3100" s="2"/>
      <c r="H3100" s="1"/>
      <c r="I3100" s="1"/>
      <c r="J3100" s="1"/>
      <c r="K3100" s="1"/>
      <c r="L3100" s="1"/>
      <c r="M3100" s="1"/>
      <c r="N3100" s="1"/>
      <c r="O3100" s="1"/>
      <c r="P3100" s="40"/>
      <c r="Q3100" s="37"/>
      <c r="S3100" s="1"/>
      <c r="V3100"/>
    </row>
    <row r="3101" spans="1:29" hidden="1">
      <c r="A3101" s="39"/>
      <c r="B3101" s="1"/>
      <c r="C3101" s="1"/>
      <c r="D3101" s="1"/>
      <c r="E3101" s="1"/>
      <c r="F3101" s="2"/>
      <c r="G3101" s="2"/>
      <c r="H3101" s="1"/>
      <c r="I3101" s="1"/>
      <c r="J3101" s="1"/>
      <c r="K3101" s="1"/>
      <c r="L3101" s="1"/>
      <c r="M3101" s="1"/>
      <c r="N3101" s="1"/>
      <c r="O3101" s="1"/>
      <c r="P3101" s="40"/>
      <c r="Q3101" s="37"/>
      <c r="S3101" s="1"/>
      <c r="V3101"/>
    </row>
    <row r="3102" spans="1:29" hidden="1">
      <c r="A3102" s="39"/>
      <c r="B3102" s="1"/>
      <c r="C3102" s="1"/>
      <c r="D3102" s="1"/>
      <c r="E3102" s="1"/>
      <c r="F3102" s="2"/>
      <c r="G3102" s="2"/>
      <c r="H3102" s="1"/>
      <c r="I3102" s="1"/>
      <c r="J3102" s="1"/>
      <c r="K3102" s="1"/>
      <c r="L3102" s="1"/>
      <c r="M3102" s="1"/>
      <c r="N3102" s="1"/>
      <c r="O3102" s="1"/>
      <c r="P3102" s="40"/>
      <c r="Q3102" s="37"/>
      <c r="S3102" s="1"/>
      <c r="V3102"/>
    </row>
    <row r="3103" spans="1:29" hidden="1">
      <c r="A3103" s="39"/>
      <c r="B3103" s="1"/>
      <c r="C3103" s="1"/>
      <c r="D3103" s="1"/>
      <c r="E3103" s="1"/>
      <c r="F3103" s="2"/>
      <c r="G3103" s="2"/>
      <c r="H3103" s="1"/>
      <c r="I3103" s="1"/>
      <c r="J3103" s="1"/>
      <c r="K3103" s="1"/>
      <c r="L3103" s="1"/>
      <c r="M3103" s="1"/>
      <c r="N3103" s="1"/>
      <c r="O3103" s="1"/>
      <c r="P3103" s="40"/>
      <c r="Q3103" s="37"/>
      <c r="S3103" s="1"/>
      <c r="V3103"/>
    </row>
    <row r="3104" spans="1:29" hidden="1">
      <c r="A3104" s="39"/>
      <c r="B3104" s="1"/>
      <c r="C3104" s="1"/>
      <c r="D3104" s="1"/>
      <c r="E3104" s="1"/>
      <c r="F3104" s="2"/>
      <c r="G3104" s="2"/>
      <c r="H3104" s="1"/>
      <c r="I3104" s="1"/>
      <c r="J3104" s="1"/>
      <c r="K3104" s="1"/>
      <c r="L3104" s="1"/>
      <c r="M3104" s="1"/>
      <c r="N3104" s="1"/>
      <c r="O3104" s="1"/>
      <c r="P3104" s="40"/>
      <c r="Q3104" s="37"/>
      <c r="S3104" s="1"/>
      <c r="V3104"/>
    </row>
    <row r="3105" spans="1:22" hidden="1">
      <c r="A3105" s="39"/>
      <c r="B3105" s="1"/>
      <c r="C3105" s="1"/>
      <c r="D3105" s="1"/>
      <c r="E3105" s="1"/>
      <c r="F3105" s="2"/>
      <c r="G3105" s="2"/>
      <c r="H3105" s="1"/>
      <c r="I3105" s="1"/>
      <c r="J3105" s="1"/>
      <c r="K3105" s="1"/>
      <c r="L3105" s="1"/>
      <c r="M3105" s="1"/>
      <c r="N3105" s="1"/>
      <c r="O3105" s="1"/>
      <c r="P3105" s="40"/>
      <c r="Q3105" s="37"/>
      <c r="S3105" s="1"/>
      <c r="V3105"/>
    </row>
    <row r="3106" spans="1:22" hidden="1">
      <c r="A3106" s="39"/>
      <c r="B3106" s="1"/>
      <c r="C3106" s="1"/>
      <c r="D3106" s="1"/>
      <c r="E3106" s="1"/>
      <c r="F3106" s="2"/>
      <c r="G3106" s="2"/>
      <c r="H3106" s="1"/>
      <c r="I3106" s="1"/>
      <c r="J3106" s="1"/>
      <c r="K3106" s="1"/>
      <c r="L3106" s="1"/>
      <c r="M3106" s="1"/>
      <c r="N3106" s="1"/>
      <c r="O3106" s="1"/>
      <c r="P3106" s="40"/>
      <c r="Q3106" s="37"/>
      <c r="S3106" s="1"/>
      <c r="V3106"/>
    </row>
    <row r="3107" spans="1:22" hidden="1">
      <c r="A3107" s="39"/>
      <c r="B3107" s="1"/>
      <c r="C3107" s="1"/>
      <c r="D3107" s="1"/>
      <c r="E3107" s="1"/>
      <c r="F3107" s="2"/>
      <c r="G3107" s="2"/>
      <c r="H3107" s="1"/>
      <c r="I3107" s="1"/>
      <c r="J3107" s="1"/>
      <c r="K3107" s="1"/>
      <c r="L3107" s="1"/>
      <c r="M3107" s="1"/>
      <c r="N3107" s="1"/>
      <c r="O3107" s="1"/>
      <c r="P3107" s="40"/>
      <c r="Q3107" s="37"/>
      <c r="S3107" s="1"/>
      <c r="V3107"/>
    </row>
    <row r="3108" spans="1:22" hidden="1">
      <c r="A3108" s="39"/>
      <c r="B3108" s="1"/>
      <c r="C3108" s="1"/>
      <c r="D3108" s="1"/>
      <c r="E3108" s="1"/>
      <c r="F3108" s="2"/>
      <c r="G3108" s="2"/>
      <c r="H3108" s="1"/>
      <c r="I3108" s="1"/>
      <c r="J3108" s="1"/>
      <c r="K3108" s="1"/>
      <c r="L3108" s="1"/>
      <c r="M3108" s="1"/>
      <c r="N3108" s="1"/>
      <c r="O3108" s="1"/>
      <c r="P3108" s="40"/>
      <c r="Q3108" s="37"/>
      <c r="S3108" s="1"/>
      <c r="V3108"/>
    </row>
    <row r="3109" spans="1:22" hidden="1">
      <c r="A3109" s="39"/>
      <c r="B3109" s="1"/>
      <c r="C3109" s="1"/>
      <c r="D3109" s="1"/>
      <c r="E3109" s="1"/>
      <c r="F3109" s="2"/>
      <c r="G3109" s="2"/>
      <c r="H3109" s="1"/>
      <c r="I3109" s="1"/>
      <c r="J3109" s="1"/>
      <c r="K3109" s="1"/>
      <c r="L3109" s="1"/>
      <c r="M3109" s="1"/>
      <c r="N3109" s="1"/>
      <c r="O3109" s="1"/>
      <c r="P3109" s="40"/>
      <c r="Q3109" s="37"/>
      <c r="S3109" s="1"/>
      <c r="V3109"/>
    </row>
    <row r="3110" spans="1:22" hidden="1">
      <c r="A3110" s="39"/>
      <c r="B3110" s="1"/>
      <c r="C3110" s="1"/>
      <c r="D3110" s="1"/>
      <c r="E3110" s="1"/>
      <c r="F3110" s="2"/>
      <c r="G3110" s="2"/>
      <c r="H3110" s="1"/>
      <c r="I3110" s="1"/>
      <c r="J3110" s="1"/>
      <c r="K3110" s="1"/>
      <c r="L3110" s="1"/>
      <c r="M3110" s="1"/>
      <c r="N3110" s="1"/>
      <c r="O3110" s="1"/>
      <c r="P3110" s="40"/>
      <c r="Q3110" s="37"/>
      <c r="S3110" s="1"/>
      <c r="V3110"/>
    </row>
    <row r="3111" spans="1:22" hidden="1">
      <c r="A3111" s="39"/>
      <c r="B3111" s="1"/>
      <c r="C3111" s="1"/>
      <c r="D3111" s="1"/>
      <c r="E3111" s="1"/>
      <c r="F3111" s="2"/>
      <c r="G3111" s="2"/>
      <c r="H3111" s="1"/>
      <c r="I3111" s="1"/>
      <c r="J3111" s="1"/>
      <c r="K3111" s="1"/>
      <c r="L3111" s="1"/>
      <c r="M3111" s="1"/>
      <c r="N3111" s="1"/>
      <c r="O3111" s="1"/>
      <c r="P3111" s="40"/>
      <c r="Q3111" s="37"/>
      <c r="S3111" s="1"/>
      <c r="V3111"/>
    </row>
    <row r="3112" spans="1:22" hidden="1">
      <c r="A3112" s="39"/>
      <c r="B3112" s="1"/>
      <c r="C3112" s="1"/>
      <c r="D3112" s="1"/>
      <c r="E3112" s="1"/>
      <c r="F3112" s="2"/>
      <c r="G3112" s="2"/>
      <c r="H3112" s="1"/>
      <c r="I3112" s="1"/>
      <c r="J3112" s="1"/>
      <c r="K3112" s="1"/>
      <c r="L3112" s="1"/>
      <c r="M3112" s="1"/>
      <c r="N3112" s="1"/>
      <c r="O3112" s="1"/>
      <c r="P3112" s="40"/>
      <c r="Q3112" s="37"/>
      <c r="S3112" s="1"/>
      <c r="V3112"/>
    </row>
    <row r="3113" spans="1:22" hidden="1">
      <c r="A3113" s="39"/>
      <c r="B3113" s="1"/>
      <c r="C3113" s="1"/>
      <c r="D3113" s="1"/>
      <c r="E3113" s="1"/>
      <c r="F3113" s="2"/>
      <c r="G3113" s="2"/>
      <c r="H3113" s="1"/>
      <c r="I3113" s="1"/>
      <c r="J3113" s="1"/>
      <c r="K3113" s="1"/>
      <c r="L3113" s="1"/>
      <c r="M3113" s="1"/>
      <c r="N3113" s="1"/>
      <c r="O3113" s="1"/>
      <c r="P3113" s="40"/>
      <c r="Q3113" s="37"/>
      <c r="S3113" s="1"/>
      <c r="V3113"/>
    </row>
    <row r="3114" spans="1:22" hidden="1">
      <c r="A3114" s="39"/>
      <c r="B3114" s="1"/>
      <c r="C3114" s="1"/>
      <c r="D3114" s="1"/>
      <c r="E3114" s="1"/>
      <c r="F3114" s="2"/>
      <c r="G3114" s="2"/>
      <c r="H3114" s="1"/>
      <c r="I3114" s="1"/>
      <c r="J3114" s="1"/>
      <c r="K3114" s="1"/>
      <c r="L3114" s="1"/>
      <c r="M3114" s="1"/>
      <c r="N3114" s="1"/>
      <c r="O3114" s="1"/>
      <c r="P3114" s="40"/>
      <c r="Q3114" s="37"/>
      <c r="S3114" s="1"/>
      <c r="V3114"/>
    </row>
    <row r="3115" spans="1:22" hidden="1">
      <c r="A3115" s="39"/>
      <c r="B3115" s="1"/>
      <c r="C3115" s="1"/>
      <c r="D3115" s="1"/>
      <c r="E3115" s="1"/>
      <c r="F3115" s="2"/>
      <c r="G3115" s="2"/>
      <c r="H3115" s="1"/>
      <c r="I3115" s="1"/>
      <c r="J3115" s="1"/>
      <c r="K3115" s="1"/>
      <c r="L3115" s="1"/>
      <c r="M3115" s="1"/>
      <c r="N3115" s="1"/>
      <c r="O3115" s="1"/>
      <c r="P3115" s="40"/>
      <c r="Q3115" s="37"/>
      <c r="S3115" s="1"/>
      <c r="V3115"/>
    </row>
    <row r="3116" spans="1:22" hidden="1">
      <c r="A3116" s="39"/>
      <c r="B3116" s="1"/>
      <c r="C3116" s="1"/>
      <c r="D3116" s="1"/>
      <c r="E3116" s="1"/>
      <c r="F3116" s="2"/>
      <c r="G3116" s="2"/>
      <c r="H3116" s="1"/>
      <c r="I3116" s="1"/>
      <c r="J3116" s="1"/>
      <c r="K3116" s="1"/>
      <c r="L3116" s="1"/>
      <c r="M3116" s="1"/>
      <c r="N3116" s="1"/>
      <c r="O3116" s="1"/>
      <c r="P3116" s="40"/>
      <c r="Q3116" s="37"/>
      <c r="S3116" s="1"/>
      <c r="V3116"/>
    </row>
    <row r="3117" spans="1:22" hidden="1">
      <c r="A3117" s="39"/>
      <c r="B3117" s="1"/>
      <c r="C3117" s="1"/>
      <c r="D3117" s="1"/>
      <c r="E3117" s="1"/>
      <c r="F3117" s="2"/>
      <c r="G3117" s="2"/>
      <c r="H3117" s="1"/>
      <c r="I3117" s="1"/>
      <c r="J3117" s="1"/>
      <c r="K3117" s="1"/>
      <c r="L3117" s="1"/>
      <c r="M3117" s="1"/>
      <c r="N3117" s="1"/>
      <c r="O3117" s="1"/>
      <c r="P3117" s="40"/>
      <c r="Q3117" s="37"/>
      <c r="S3117" s="1"/>
      <c r="V3117"/>
    </row>
    <row r="3118" spans="1:22" hidden="1">
      <c r="A3118" s="39"/>
      <c r="B3118" s="1"/>
      <c r="C3118" s="1"/>
      <c r="D3118" s="1"/>
      <c r="E3118" s="1"/>
      <c r="F3118" s="2"/>
      <c r="G3118" s="2"/>
      <c r="H3118" s="1"/>
      <c r="I3118" s="1"/>
      <c r="J3118" s="1"/>
      <c r="K3118" s="1"/>
      <c r="L3118" s="1"/>
      <c r="M3118" s="1"/>
      <c r="N3118" s="1"/>
      <c r="O3118" s="1"/>
      <c r="P3118" s="40"/>
      <c r="Q3118" s="37"/>
      <c r="S3118" s="1"/>
      <c r="V3118"/>
    </row>
    <row r="3119" spans="1:22" hidden="1">
      <c r="A3119" s="39"/>
      <c r="B3119" s="1"/>
      <c r="C3119" s="1"/>
      <c r="D3119" s="1"/>
      <c r="E3119" s="1"/>
      <c r="F3119" s="2"/>
      <c r="G3119" s="2"/>
      <c r="H3119" s="1"/>
      <c r="I3119" s="1"/>
      <c r="J3119" s="1"/>
      <c r="K3119" s="1"/>
      <c r="L3119" s="1"/>
      <c r="M3119" s="1"/>
      <c r="N3119" s="1"/>
      <c r="O3119" s="1"/>
      <c r="P3119" s="40"/>
      <c r="Q3119" s="37"/>
      <c r="S3119" s="1"/>
      <c r="V3119"/>
    </row>
    <row r="3120" spans="1:22" hidden="1">
      <c r="A3120" s="39"/>
      <c r="B3120" s="1"/>
      <c r="C3120" s="1"/>
      <c r="D3120" s="1"/>
      <c r="E3120" s="1"/>
      <c r="F3120" s="2"/>
      <c r="G3120" s="2"/>
      <c r="H3120" s="1"/>
      <c r="I3120" s="1"/>
      <c r="J3120" s="1"/>
      <c r="K3120" s="1"/>
      <c r="L3120" s="1"/>
      <c r="M3120" s="1"/>
      <c r="N3120" s="1"/>
      <c r="O3120" s="1"/>
      <c r="P3120" s="40"/>
      <c r="Q3120" s="37"/>
      <c r="S3120" s="1"/>
      <c r="V3120"/>
    </row>
    <row r="3121" spans="1:22" hidden="1">
      <c r="A3121" s="39"/>
      <c r="B3121" s="1"/>
      <c r="C3121" s="1"/>
      <c r="D3121" s="1"/>
      <c r="E3121" s="1"/>
      <c r="F3121" s="2"/>
      <c r="G3121" s="2"/>
      <c r="H3121" s="1"/>
      <c r="I3121" s="1"/>
      <c r="J3121" s="1"/>
      <c r="K3121" s="1"/>
      <c r="L3121" s="1"/>
      <c r="M3121" s="1"/>
      <c r="N3121" s="1"/>
      <c r="O3121" s="1"/>
      <c r="P3121" s="40"/>
      <c r="Q3121" s="37"/>
      <c r="S3121" s="1"/>
      <c r="V3121"/>
    </row>
    <row r="3122" spans="1:22" hidden="1">
      <c r="A3122" s="39"/>
      <c r="B3122" s="1"/>
      <c r="C3122" s="1"/>
      <c r="D3122" s="1"/>
      <c r="E3122" s="1"/>
      <c r="F3122" s="2"/>
      <c r="G3122" s="2"/>
      <c r="H3122" s="1"/>
      <c r="I3122" s="1"/>
      <c r="J3122" s="1"/>
      <c r="K3122" s="1"/>
      <c r="L3122" s="1"/>
      <c r="M3122" s="1"/>
      <c r="N3122" s="1"/>
      <c r="O3122" s="1"/>
      <c r="P3122" s="40"/>
      <c r="Q3122" s="37"/>
      <c r="S3122" s="1"/>
      <c r="V3122"/>
    </row>
    <row r="3123" spans="1:22" hidden="1">
      <c r="A3123" s="39"/>
      <c r="B3123" s="1"/>
      <c r="C3123" s="1"/>
      <c r="D3123" s="1"/>
      <c r="E3123" s="1"/>
      <c r="F3123" s="2"/>
      <c r="G3123" s="2"/>
      <c r="H3123" s="1"/>
      <c r="I3123" s="1"/>
      <c r="J3123" s="1"/>
      <c r="K3123" s="1"/>
      <c r="L3123" s="1"/>
      <c r="M3123" s="1"/>
      <c r="N3123" s="1"/>
      <c r="O3123" s="1"/>
      <c r="P3123" s="40"/>
      <c r="Q3123" s="37"/>
      <c r="S3123" s="1"/>
      <c r="V3123"/>
    </row>
    <row r="3124" spans="1:22" hidden="1">
      <c r="A3124" s="39"/>
      <c r="B3124" s="1"/>
      <c r="C3124" s="1"/>
      <c r="D3124" s="1"/>
      <c r="E3124" s="1"/>
      <c r="F3124" s="2"/>
      <c r="G3124" s="2"/>
      <c r="H3124" s="1"/>
      <c r="I3124" s="1"/>
      <c r="J3124" s="1"/>
      <c r="K3124" s="1"/>
      <c r="L3124" s="1"/>
      <c r="M3124" s="1"/>
      <c r="N3124" s="1"/>
      <c r="O3124" s="1"/>
      <c r="P3124" s="40"/>
      <c r="Q3124" s="37"/>
      <c r="S3124" s="1"/>
      <c r="V3124"/>
    </row>
    <row r="3125" spans="1:22" hidden="1">
      <c r="A3125" s="39"/>
      <c r="B3125" s="1"/>
      <c r="C3125" s="1"/>
      <c r="D3125" s="1"/>
      <c r="E3125" s="1"/>
      <c r="F3125" s="2"/>
      <c r="G3125" s="2"/>
      <c r="H3125" s="1"/>
      <c r="I3125" s="1"/>
      <c r="J3125" s="1"/>
      <c r="K3125" s="1"/>
      <c r="L3125" s="1"/>
      <c r="M3125" s="1"/>
      <c r="N3125" s="1"/>
      <c r="O3125" s="1"/>
      <c r="P3125" s="40"/>
      <c r="Q3125" s="37"/>
      <c r="S3125" s="1"/>
      <c r="V3125"/>
    </row>
    <row r="3126" spans="1:22" hidden="1">
      <c r="A3126" s="39"/>
      <c r="B3126" s="1"/>
      <c r="C3126" s="1"/>
      <c r="D3126" s="1"/>
      <c r="E3126" s="1"/>
      <c r="F3126" s="2"/>
      <c r="G3126" s="2"/>
      <c r="H3126" s="1"/>
      <c r="I3126" s="1"/>
      <c r="J3126" s="1"/>
      <c r="K3126" s="1"/>
      <c r="L3126" s="1"/>
      <c r="M3126" s="1"/>
      <c r="N3126" s="1"/>
      <c r="O3126" s="1"/>
      <c r="P3126" s="40"/>
      <c r="Q3126" s="37"/>
      <c r="S3126" s="1"/>
      <c r="V3126"/>
    </row>
    <row r="3127" spans="1:22" hidden="1">
      <c r="A3127" s="39"/>
      <c r="B3127" s="1"/>
      <c r="C3127" s="1"/>
      <c r="D3127" s="1"/>
      <c r="E3127" s="1"/>
      <c r="F3127" s="2"/>
      <c r="G3127" s="2"/>
      <c r="H3127" s="1"/>
      <c r="I3127" s="1"/>
      <c r="J3127" s="1"/>
      <c r="K3127" s="1"/>
      <c r="L3127" s="1"/>
      <c r="M3127" s="1"/>
      <c r="N3127" s="1"/>
      <c r="O3127" s="1"/>
      <c r="P3127" s="40"/>
      <c r="Q3127" s="37"/>
      <c r="S3127" s="1"/>
      <c r="V3127"/>
    </row>
    <row r="3128" spans="1:22" hidden="1">
      <c r="A3128" s="39"/>
      <c r="B3128" s="1"/>
      <c r="C3128" s="1"/>
      <c r="D3128" s="1"/>
      <c r="E3128" s="1"/>
      <c r="F3128" s="2"/>
      <c r="G3128" s="2"/>
      <c r="H3128" s="1"/>
      <c r="I3128" s="1"/>
      <c r="J3128" s="1"/>
      <c r="K3128" s="1"/>
      <c r="L3128" s="1"/>
      <c r="M3128" s="1"/>
      <c r="N3128" s="1"/>
      <c r="O3128" s="1"/>
      <c r="P3128" s="40"/>
      <c r="Q3128" s="37"/>
      <c r="S3128" s="1"/>
      <c r="V3128"/>
    </row>
    <row r="3129" spans="1:22" hidden="1">
      <c r="A3129" s="39"/>
      <c r="B3129" s="1"/>
      <c r="C3129" s="1"/>
      <c r="D3129" s="1"/>
      <c r="E3129" s="1"/>
      <c r="F3129" s="2"/>
      <c r="G3129" s="2"/>
      <c r="H3129" s="1"/>
      <c r="I3129" s="1"/>
      <c r="J3129" s="1"/>
      <c r="K3129" s="1"/>
      <c r="L3129" s="1"/>
      <c r="M3129" s="1"/>
      <c r="N3129" s="1"/>
      <c r="O3129" s="1"/>
      <c r="P3129" s="40"/>
      <c r="Q3129" s="37"/>
      <c r="S3129" s="1"/>
      <c r="V3129"/>
    </row>
    <row r="3130" spans="1:22" hidden="1">
      <c r="A3130" s="39"/>
      <c r="B3130" s="1"/>
      <c r="C3130" s="1"/>
      <c r="D3130" s="1"/>
      <c r="E3130" s="1"/>
      <c r="F3130" s="2"/>
      <c r="G3130" s="2"/>
      <c r="H3130" s="1"/>
      <c r="I3130" s="1"/>
      <c r="J3130" s="1"/>
      <c r="K3130" s="1"/>
      <c r="L3130" s="1"/>
      <c r="M3130" s="1"/>
      <c r="N3130" s="1"/>
      <c r="O3130" s="1"/>
      <c r="P3130" s="40"/>
      <c r="Q3130" s="37"/>
      <c r="S3130" s="1"/>
      <c r="V3130"/>
    </row>
    <row r="3131" spans="1:22" hidden="1">
      <c r="A3131" s="39"/>
      <c r="B3131" s="1"/>
      <c r="C3131" s="1"/>
      <c r="D3131" s="1"/>
      <c r="E3131" s="1"/>
      <c r="F3131" s="2"/>
      <c r="G3131" s="2"/>
      <c r="H3131" s="1"/>
      <c r="I3131" s="1"/>
      <c r="J3131" s="1"/>
      <c r="K3131" s="1"/>
      <c r="L3131" s="1"/>
      <c r="M3131" s="1"/>
      <c r="N3131" s="1"/>
      <c r="O3131" s="1"/>
      <c r="P3131" s="40"/>
      <c r="Q3131" s="37"/>
      <c r="S3131" s="1"/>
      <c r="V3131"/>
    </row>
    <row r="3132" spans="1:22" hidden="1">
      <c r="A3132" s="39"/>
      <c r="B3132" s="1"/>
      <c r="C3132" s="1"/>
      <c r="D3132" s="1"/>
      <c r="E3132" s="1"/>
      <c r="F3132" s="2"/>
      <c r="G3132" s="2"/>
      <c r="H3132" s="1"/>
      <c r="I3132" s="1"/>
      <c r="J3132" s="1"/>
      <c r="K3132" s="1"/>
      <c r="L3132" s="1"/>
      <c r="M3132" s="1"/>
      <c r="N3132" s="1"/>
      <c r="O3132" s="1"/>
      <c r="P3132" s="40"/>
      <c r="Q3132" s="37"/>
      <c r="S3132" s="1"/>
      <c r="V3132"/>
    </row>
    <row r="3133" spans="1:22" hidden="1">
      <c r="A3133" s="39"/>
      <c r="B3133" s="1"/>
      <c r="C3133" s="1"/>
      <c r="D3133" s="1"/>
      <c r="E3133" s="1"/>
      <c r="F3133" s="2"/>
      <c r="G3133" s="2"/>
      <c r="H3133" s="1"/>
      <c r="I3133" s="1"/>
      <c r="J3133" s="1"/>
      <c r="K3133" s="1"/>
      <c r="L3133" s="1"/>
      <c r="M3133" s="1"/>
      <c r="N3133" s="1"/>
      <c r="O3133" s="1"/>
      <c r="P3133" s="40"/>
      <c r="Q3133" s="37"/>
      <c r="S3133" s="1"/>
      <c r="V3133"/>
    </row>
    <row r="3134" spans="1:22" hidden="1">
      <c r="A3134" s="39"/>
      <c r="B3134" s="1"/>
      <c r="C3134" s="1"/>
      <c r="D3134" s="1"/>
      <c r="E3134" s="1"/>
      <c r="F3134" s="2"/>
      <c r="G3134" s="2"/>
      <c r="H3134" s="1"/>
      <c r="I3134" s="1"/>
      <c r="J3134" s="1"/>
      <c r="K3134" s="1"/>
      <c r="L3134" s="1"/>
      <c r="M3134" s="1"/>
      <c r="N3134" s="1"/>
      <c r="O3134" s="1"/>
      <c r="P3134" s="40"/>
      <c r="Q3134" s="37"/>
      <c r="S3134" s="1"/>
      <c r="V3134"/>
    </row>
    <row r="3135" spans="1:22" hidden="1">
      <c r="A3135" s="39"/>
      <c r="B3135" s="1"/>
      <c r="C3135" s="1"/>
      <c r="D3135" s="1"/>
      <c r="E3135" s="1"/>
      <c r="F3135" s="2"/>
      <c r="G3135" s="2"/>
      <c r="H3135" s="1"/>
      <c r="I3135" s="1"/>
      <c r="J3135" s="1"/>
      <c r="K3135" s="1"/>
      <c r="L3135" s="1"/>
      <c r="M3135" s="1"/>
      <c r="N3135" s="1"/>
      <c r="O3135" s="1"/>
      <c r="P3135" s="40"/>
      <c r="Q3135" s="37"/>
      <c r="S3135" s="1"/>
      <c r="V3135"/>
    </row>
    <row r="3136" spans="1:22" hidden="1">
      <c r="A3136" s="39"/>
      <c r="B3136" s="1"/>
      <c r="C3136" s="1"/>
      <c r="D3136" s="1"/>
      <c r="E3136" s="1"/>
      <c r="F3136" s="2"/>
      <c r="G3136" s="2"/>
      <c r="H3136" s="1"/>
      <c r="I3136" s="1"/>
      <c r="J3136" s="1"/>
      <c r="K3136" s="1"/>
      <c r="L3136" s="1"/>
      <c r="M3136" s="1"/>
      <c r="N3136" s="1"/>
      <c r="O3136" s="1"/>
      <c r="P3136" s="40"/>
      <c r="Q3136" s="37"/>
      <c r="S3136" s="1"/>
      <c r="V3136"/>
    </row>
    <row r="3137" spans="1:22" hidden="1">
      <c r="A3137" s="39"/>
      <c r="B3137" s="1"/>
      <c r="C3137" s="1"/>
      <c r="D3137" s="1"/>
      <c r="E3137" s="1"/>
      <c r="F3137" s="2"/>
      <c r="G3137" s="2"/>
      <c r="H3137" s="1"/>
      <c r="I3137" s="1"/>
      <c r="J3137" s="1"/>
      <c r="K3137" s="1"/>
      <c r="L3137" s="1"/>
      <c r="M3137" s="1"/>
      <c r="N3137" s="1"/>
      <c r="O3137" s="1"/>
      <c r="P3137" s="40"/>
      <c r="Q3137" s="37"/>
      <c r="S3137" s="1"/>
      <c r="V3137"/>
    </row>
    <row r="3138" spans="1:22" hidden="1">
      <c r="A3138" s="39"/>
      <c r="B3138" s="1"/>
      <c r="C3138" s="1"/>
      <c r="D3138" s="1"/>
      <c r="E3138" s="1"/>
      <c r="F3138" s="2"/>
      <c r="G3138" s="2"/>
      <c r="H3138" s="1"/>
      <c r="I3138" s="1"/>
      <c r="J3138" s="1"/>
      <c r="K3138" s="1"/>
      <c r="L3138" s="1"/>
      <c r="M3138" s="1"/>
      <c r="N3138" s="1"/>
      <c r="O3138" s="1"/>
      <c r="P3138" s="40"/>
      <c r="Q3138" s="37"/>
      <c r="S3138" s="1"/>
      <c r="V3138"/>
    </row>
    <row r="3139" spans="1:22" hidden="1">
      <c r="A3139" s="39"/>
      <c r="B3139" s="1"/>
      <c r="C3139" s="1"/>
      <c r="D3139" s="1"/>
      <c r="E3139" s="1"/>
      <c r="F3139" s="2"/>
      <c r="G3139" s="2"/>
      <c r="H3139" s="1"/>
      <c r="I3139" s="1"/>
      <c r="J3139" s="1"/>
      <c r="K3139" s="1"/>
      <c r="L3139" s="1"/>
      <c r="M3139" s="1"/>
      <c r="N3139" s="1"/>
      <c r="O3139" s="1"/>
      <c r="P3139" s="40"/>
      <c r="Q3139" s="37"/>
      <c r="S3139" s="1"/>
      <c r="V3139"/>
    </row>
    <row r="3140" spans="1:22" hidden="1">
      <c r="A3140" s="39"/>
      <c r="B3140" s="1"/>
      <c r="C3140" s="1"/>
      <c r="D3140" s="1"/>
      <c r="E3140" s="1"/>
      <c r="F3140" s="2"/>
      <c r="G3140" s="2"/>
      <c r="H3140" s="1"/>
      <c r="I3140" s="1"/>
      <c r="J3140" s="1"/>
      <c r="K3140" s="1"/>
      <c r="L3140" s="1"/>
      <c r="M3140" s="1"/>
      <c r="N3140" s="1"/>
      <c r="O3140" s="1"/>
      <c r="P3140" s="40"/>
      <c r="Q3140" s="37"/>
      <c r="S3140" s="1"/>
      <c r="V3140"/>
    </row>
    <row r="3141" spans="1:22" hidden="1">
      <c r="A3141" s="39"/>
      <c r="B3141" s="1"/>
      <c r="C3141" s="1"/>
      <c r="D3141" s="1"/>
      <c r="E3141" s="1"/>
      <c r="F3141" s="2"/>
      <c r="G3141" s="2"/>
      <c r="H3141" s="1"/>
      <c r="I3141" s="1"/>
      <c r="J3141" s="1"/>
      <c r="K3141" s="1"/>
      <c r="L3141" s="1"/>
      <c r="M3141" s="1"/>
      <c r="N3141" s="1"/>
      <c r="O3141" s="1"/>
      <c r="P3141" s="40"/>
      <c r="Q3141" s="37"/>
      <c r="S3141" s="1"/>
      <c r="V3141"/>
    </row>
    <row r="3142" spans="1:22" hidden="1">
      <c r="A3142" s="39"/>
      <c r="B3142" s="1"/>
      <c r="C3142" s="1"/>
      <c r="D3142" s="1"/>
      <c r="E3142" s="1"/>
      <c r="F3142" s="2"/>
      <c r="G3142" s="2"/>
      <c r="H3142" s="1"/>
      <c r="I3142" s="1"/>
      <c r="J3142" s="1"/>
      <c r="K3142" s="1"/>
      <c r="L3142" s="1"/>
      <c r="M3142" s="1"/>
      <c r="N3142" s="1"/>
      <c r="O3142" s="1"/>
      <c r="P3142" s="40"/>
      <c r="Q3142" s="37"/>
      <c r="S3142" s="1"/>
      <c r="V3142"/>
    </row>
    <row r="3143" spans="1:22" hidden="1">
      <c r="A3143" s="39"/>
      <c r="B3143" s="1"/>
      <c r="C3143" s="1"/>
      <c r="D3143" s="1"/>
      <c r="E3143" s="1"/>
      <c r="F3143" s="2"/>
      <c r="G3143" s="2"/>
      <c r="H3143" s="1"/>
      <c r="I3143" s="1"/>
      <c r="J3143" s="1"/>
      <c r="K3143" s="1"/>
      <c r="L3143" s="1"/>
      <c r="M3143" s="1"/>
      <c r="N3143" s="1"/>
      <c r="O3143" s="1"/>
      <c r="P3143" s="40"/>
      <c r="Q3143" s="37"/>
      <c r="S3143" s="1"/>
      <c r="V3143"/>
    </row>
    <row r="3144" spans="1:22" hidden="1">
      <c r="A3144" s="39"/>
      <c r="B3144" s="1"/>
      <c r="C3144" s="1"/>
      <c r="D3144" s="1"/>
      <c r="E3144" s="1"/>
      <c r="F3144" s="2"/>
      <c r="G3144" s="2"/>
      <c r="H3144" s="1"/>
      <c r="I3144" s="1"/>
      <c r="J3144" s="1"/>
      <c r="K3144" s="1"/>
      <c r="L3144" s="1"/>
      <c r="M3144" s="1"/>
      <c r="N3144" s="1"/>
      <c r="O3144" s="1"/>
      <c r="P3144" s="40"/>
      <c r="Q3144" s="37"/>
      <c r="S3144" s="1"/>
      <c r="V3144"/>
    </row>
    <row r="3145" spans="1:22" hidden="1">
      <c r="A3145" s="39"/>
      <c r="B3145" s="1"/>
      <c r="C3145" s="1"/>
      <c r="D3145" s="1"/>
      <c r="E3145" s="1"/>
      <c r="F3145" s="2"/>
      <c r="G3145" s="2"/>
      <c r="H3145" s="1"/>
      <c r="I3145" s="1"/>
      <c r="J3145" s="1"/>
      <c r="K3145" s="1"/>
      <c r="L3145" s="1"/>
      <c r="M3145" s="1"/>
      <c r="N3145" s="1"/>
      <c r="O3145" s="1"/>
      <c r="P3145" s="40"/>
      <c r="Q3145" s="37"/>
      <c r="S3145" s="1"/>
      <c r="V3145"/>
    </row>
    <row r="3146" spans="1:22" hidden="1">
      <c r="A3146" s="39"/>
      <c r="B3146" s="1"/>
      <c r="C3146" s="1"/>
      <c r="D3146" s="1"/>
      <c r="E3146" s="1"/>
      <c r="F3146" s="2"/>
      <c r="G3146" s="2"/>
      <c r="H3146" s="1"/>
      <c r="I3146" s="1"/>
      <c r="J3146" s="1"/>
      <c r="K3146" s="1"/>
      <c r="L3146" s="1"/>
      <c r="M3146" s="1"/>
      <c r="N3146" s="1"/>
      <c r="O3146" s="1"/>
      <c r="P3146" s="40"/>
      <c r="Q3146" s="37"/>
      <c r="S3146" s="1"/>
      <c r="V3146"/>
    </row>
    <row r="3147" spans="1:22" hidden="1">
      <c r="A3147" s="39"/>
      <c r="B3147" s="1"/>
      <c r="C3147" s="1"/>
      <c r="D3147" s="1"/>
      <c r="E3147" s="1"/>
      <c r="F3147" s="2"/>
      <c r="G3147" s="2"/>
      <c r="H3147" s="1"/>
      <c r="I3147" s="1"/>
      <c r="J3147" s="1"/>
      <c r="K3147" s="1"/>
      <c r="L3147" s="1"/>
      <c r="M3147" s="1"/>
      <c r="N3147" s="1"/>
      <c r="O3147" s="1"/>
      <c r="P3147" s="40"/>
      <c r="Q3147" s="37"/>
      <c r="S3147" s="1"/>
      <c r="V3147"/>
    </row>
    <row r="3148" spans="1:22" hidden="1">
      <c r="A3148" s="39"/>
      <c r="B3148" s="1"/>
      <c r="C3148" s="1"/>
      <c r="D3148" s="1"/>
      <c r="E3148" s="1"/>
      <c r="F3148" s="2"/>
      <c r="G3148" s="2"/>
      <c r="H3148" s="1"/>
      <c r="I3148" s="1"/>
      <c r="J3148" s="1"/>
      <c r="K3148" s="1"/>
      <c r="L3148" s="1"/>
      <c r="M3148" s="1"/>
      <c r="N3148" s="1"/>
      <c r="O3148" s="1"/>
      <c r="P3148" s="40"/>
      <c r="Q3148" s="37"/>
      <c r="S3148" s="1"/>
      <c r="V3148"/>
    </row>
    <row r="3149" spans="1:22" hidden="1">
      <c r="A3149" s="39"/>
      <c r="B3149" s="1"/>
      <c r="C3149" s="1"/>
      <c r="D3149" s="1"/>
      <c r="E3149" s="1"/>
      <c r="F3149" s="2"/>
      <c r="G3149" s="2"/>
      <c r="H3149" s="1"/>
      <c r="I3149" s="1"/>
      <c r="J3149" s="1"/>
      <c r="K3149" s="1"/>
      <c r="L3149" s="1"/>
      <c r="M3149" s="1"/>
      <c r="N3149" s="1"/>
      <c r="O3149" s="1"/>
      <c r="P3149" s="40"/>
      <c r="Q3149" s="37"/>
      <c r="S3149" s="1"/>
      <c r="V3149"/>
    </row>
    <row r="3150" spans="1:22" hidden="1">
      <c r="A3150" s="39"/>
      <c r="B3150" s="1"/>
      <c r="C3150" s="1"/>
      <c r="D3150" s="1"/>
      <c r="E3150" s="1"/>
      <c r="F3150" s="2"/>
      <c r="G3150" s="2"/>
      <c r="H3150" s="1"/>
      <c r="I3150" s="1"/>
      <c r="J3150" s="1"/>
      <c r="K3150" s="1"/>
      <c r="L3150" s="1"/>
      <c r="M3150" s="1"/>
      <c r="N3150" s="1"/>
      <c r="O3150" s="1"/>
      <c r="P3150" s="40"/>
      <c r="Q3150" s="37"/>
      <c r="S3150" s="1"/>
      <c r="V3150"/>
    </row>
    <row r="3151" spans="1:22" hidden="1">
      <c r="A3151" s="39"/>
      <c r="B3151" s="1"/>
      <c r="C3151" s="1"/>
      <c r="D3151" s="1"/>
      <c r="E3151" s="1"/>
      <c r="F3151" s="2"/>
      <c r="G3151" s="2"/>
      <c r="H3151" s="1"/>
      <c r="I3151" s="1"/>
      <c r="J3151" s="1"/>
      <c r="K3151" s="1"/>
      <c r="L3151" s="1"/>
      <c r="M3151" s="1"/>
      <c r="N3151" s="1"/>
      <c r="O3151" s="1"/>
      <c r="P3151" s="40"/>
      <c r="Q3151" s="37"/>
      <c r="S3151" s="1"/>
      <c r="V3151"/>
    </row>
    <row r="3152" spans="1:22" hidden="1">
      <c r="A3152" s="39"/>
      <c r="B3152" s="1"/>
      <c r="C3152" s="1"/>
      <c r="D3152" s="1"/>
      <c r="E3152" s="1"/>
      <c r="F3152" s="2"/>
      <c r="G3152" s="2"/>
      <c r="H3152" s="1"/>
      <c r="I3152" s="1"/>
      <c r="J3152" s="1"/>
      <c r="K3152" s="1"/>
      <c r="L3152" s="1"/>
      <c r="M3152" s="1"/>
      <c r="N3152" s="1"/>
      <c r="O3152" s="1"/>
      <c r="P3152" s="40"/>
      <c r="Q3152" s="37"/>
      <c r="S3152" s="1"/>
      <c r="V3152"/>
    </row>
    <row r="3153" spans="1:22" hidden="1">
      <c r="A3153" s="39"/>
      <c r="B3153" s="1"/>
      <c r="C3153" s="1"/>
      <c r="D3153" s="1"/>
      <c r="E3153" s="1"/>
      <c r="F3153" s="2"/>
      <c r="G3153" s="2"/>
      <c r="H3153" s="1"/>
      <c r="I3153" s="1"/>
      <c r="J3153" s="1"/>
      <c r="K3153" s="1"/>
      <c r="L3153" s="1"/>
      <c r="M3153" s="1"/>
      <c r="N3153" s="1"/>
      <c r="O3153" s="1"/>
      <c r="P3153" s="40"/>
      <c r="Q3153" s="37"/>
      <c r="S3153" s="1"/>
      <c r="V3153"/>
    </row>
    <row r="3154" spans="1:22" hidden="1">
      <c r="A3154" s="39"/>
      <c r="B3154" s="1"/>
      <c r="C3154" s="1"/>
      <c r="D3154" s="1"/>
      <c r="E3154" s="1"/>
      <c r="F3154" s="2"/>
      <c r="G3154" s="2"/>
      <c r="H3154" s="1"/>
      <c r="I3154" s="1"/>
      <c r="J3154" s="1"/>
      <c r="K3154" s="1"/>
      <c r="L3154" s="1"/>
      <c r="M3154" s="1"/>
      <c r="N3154" s="1"/>
      <c r="O3154" s="1"/>
      <c r="P3154" s="40"/>
      <c r="Q3154" s="37"/>
      <c r="S3154" s="1"/>
      <c r="V3154"/>
    </row>
    <row r="3155" spans="1:22" hidden="1">
      <c r="A3155" s="39"/>
      <c r="B3155" s="1"/>
      <c r="C3155" s="1"/>
      <c r="D3155" s="1"/>
      <c r="E3155" s="1"/>
      <c r="F3155" s="2"/>
      <c r="G3155" s="2"/>
      <c r="H3155" s="1"/>
      <c r="I3155" s="1"/>
      <c r="J3155" s="1"/>
      <c r="K3155" s="1"/>
      <c r="L3155" s="1"/>
      <c r="M3155" s="1"/>
      <c r="N3155" s="1"/>
      <c r="O3155" s="1"/>
      <c r="P3155" s="40"/>
      <c r="Q3155" s="37"/>
      <c r="S3155" s="1"/>
      <c r="V3155"/>
    </row>
    <row r="3156" spans="1:22" hidden="1">
      <c r="A3156" s="39"/>
      <c r="B3156" s="1"/>
      <c r="C3156" s="1"/>
      <c r="D3156" s="1"/>
      <c r="E3156" s="1"/>
      <c r="F3156" s="2"/>
      <c r="G3156" s="2"/>
      <c r="H3156" s="1"/>
      <c r="I3156" s="1"/>
      <c r="J3156" s="1"/>
      <c r="K3156" s="1"/>
      <c r="L3156" s="1"/>
      <c r="M3156" s="1"/>
      <c r="N3156" s="1"/>
      <c r="O3156" s="1"/>
      <c r="P3156" s="40"/>
      <c r="Q3156" s="37"/>
      <c r="S3156" s="1"/>
      <c r="V3156"/>
    </row>
    <row r="3157" spans="1:22" hidden="1">
      <c r="A3157" s="39"/>
      <c r="B3157" s="1"/>
      <c r="C3157" s="1"/>
      <c r="D3157" s="1"/>
      <c r="E3157" s="1"/>
      <c r="F3157" s="2"/>
      <c r="G3157" s="2"/>
      <c r="H3157" s="1"/>
      <c r="I3157" s="1"/>
      <c r="J3157" s="1"/>
      <c r="K3157" s="1"/>
      <c r="L3157" s="1"/>
      <c r="M3157" s="1"/>
      <c r="N3157" s="1"/>
      <c r="O3157" s="1"/>
      <c r="P3157" s="40"/>
      <c r="Q3157" s="37"/>
      <c r="S3157" s="1"/>
      <c r="V3157"/>
    </row>
    <row r="3158" spans="1:22" hidden="1">
      <c r="A3158" s="39"/>
      <c r="B3158" s="1"/>
      <c r="C3158" s="1"/>
      <c r="D3158" s="1"/>
      <c r="E3158" s="1"/>
      <c r="F3158" s="2"/>
      <c r="G3158" s="2"/>
      <c r="H3158" s="1"/>
      <c r="I3158" s="1"/>
      <c r="J3158" s="1"/>
      <c r="K3158" s="1"/>
      <c r="L3158" s="1"/>
      <c r="M3158" s="1"/>
      <c r="N3158" s="1"/>
      <c r="O3158" s="1"/>
      <c r="P3158" s="40"/>
      <c r="Q3158" s="37"/>
      <c r="S3158" s="1"/>
      <c r="V3158"/>
    </row>
    <row r="3159" spans="1:22" hidden="1">
      <c r="A3159" s="39"/>
      <c r="B3159" s="1"/>
      <c r="C3159" s="1"/>
      <c r="D3159" s="1"/>
      <c r="E3159" s="1"/>
      <c r="F3159" s="2"/>
      <c r="G3159" s="2"/>
      <c r="H3159" s="1"/>
      <c r="I3159" s="1"/>
      <c r="J3159" s="1"/>
      <c r="K3159" s="1"/>
      <c r="L3159" s="1"/>
      <c r="M3159" s="1"/>
      <c r="N3159" s="1"/>
      <c r="O3159" s="1"/>
      <c r="P3159" s="40"/>
      <c r="Q3159" s="37"/>
      <c r="S3159" s="1"/>
      <c r="V3159"/>
    </row>
    <row r="3160" spans="1:22" hidden="1">
      <c r="A3160" s="39"/>
      <c r="B3160" s="1"/>
      <c r="C3160" s="1"/>
      <c r="D3160" s="1"/>
      <c r="E3160" s="1"/>
      <c r="F3160" s="2"/>
      <c r="G3160" s="2"/>
      <c r="H3160" s="1"/>
      <c r="I3160" s="1"/>
      <c r="J3160" s="1"/>
      <c r="K3160" s="1"/>
      <c r="L3160" s="1"/>
      <c r="M3160" s="1"/>
      <c r="N3160" s="1"/>
      <c r="O3160" s="1"/>
      <c r="P3160" s="40"/>
      <c r="Q3160" s="37"/>
      <c r="S3160" s="1"/>
      <c r="V3160"/>
    </row>
    <row r="3161" spans="1:22" hidden="1">
      <c r="A3161" s="39"/>
      <c r="B3161" s="1"/>
      <c r="C3161" s="1"/>
      <c r="D3161" s="1"/>
      <c r="E3161" s="1"/>
      <c r="F3161" s="2"/>
      <c r="G3161" s="2"/>
      <c r="H3161" s="1"/>
      <c r="I3161" s="1"/>
      <c r="J3161" s="1"/>
      <c r="K3161" s="1"/>
      <c r="L3161" s="1"/>
      <c r="M3161" s="1"/>
      <c r="N3161" s="1"/>
      <c r="O3161" s="1"/>
      <c r="P3161" s="40"/>
      <c r="Q3161" s="37"/>
      <c r="S3161" s="1"/>
      <c r="V3161"/>
    </row>
    <row r="3162" spans="1:22" hidden="1">
      <c r="A3162" s="39"/>
      <c r="B3162" s="1"/>
      <c r="C3162" s="1"/>
      <c r="D3162" s="1"/>
      <c r="E3162" s="1"/>
      <c r="F3162" s="2"/>
      <c r="G3162" s="2"/>
      <c r="H3162" s="1"/>
      <c r="I3162" s="1"/>
      <c r="J3162" s="1"/>
      <c r="K3162" s="1"/>
      <c r="L3162" s="1"/>
      <c r="M3162" s="1"/>
      <c r="N3162" s="1"/>
      <c r="O3162" s="1"/>
      <c r="P3162" s="40"/>
      <c r="Q3162" s="37"/>
      <c r="S3162" s="1"/>
      <c r="V3162"/>
    </row>
    <row r="3163" spans="1:22" hidden="1">
      <c r="A3163" s="39"/>
      <c r="B3163" s="1"/>
      <c r="C3163" s="1"/>
      <c r="D3163" s="1"/>
      <c r="E3163" s="1"/>
      <c r="F3163" s="2"/>
      <c r="G3163" s="2"/>
      <c r="H3163" s="1"/>
      <c r="I3163" s="1"/>
      <c r="J3163" s="1"/>
      <c r="K3163" s="1"/>
      <c r="L3163" s="1"/>
      <c r="M3163" s="1"/>
      <c r="N3163" s="1"/>
      <c r="O3163" s="1"/>
      <c r="P3163" s="40"/>
      <c r="Q3163" s="37"/>
      <c r="S3163" s="1"/>
      <c r="V3163"/>
    </row>
    <row r="3164" spans="1:22" hidden="1">
      <c r="A3164" s="39"/>
      <c r="B3164" s="1"/>
      <c r="C3164" s="1"/>
      <c r="D3164" s="1"/>
      <c r="E3164" s="1"/>
      <c r="F3164" s="2"/>
      <c r="G3164" s="2"/>
      <c r="H3164" s="1"/>
      <c r="I3164" s="1"/>
      <c r="J3164" s="1"/>
      <c r="K3164" s="1"/>
      <c r="L3164" s="1"/>
      <c r="M3164" s="1"/>
      <c r="N3164" s="1"/>
      <c r="O3164" s="1"/>
      <c r="P3164" s="40"/>
      <c r="Q3164" s="37"/>
      <c r="S3164" s="1"/>
      <c r="V3164"/>
    </row>
    <row r="3165" spans="1:22" hidden="1">
      <c r="A3165" s="39"/>
      <c r="B3165" s="1"/>
      <c r="C3165" s="1"/>
      <c r="D3165" s="1"/>
      <c r="E3165" s="1"/>
      <c r="F3165" s="2"/>
      <c r="G3165" s="2"/>
      <c r="H3165" s="1"/>
      <c r="I3165" s="1"/>
      <c r="J3165" s="1"/>
      <c r="K3165" s="1"/>
      <c r="L3165" s="1"/>
      <c r="M3165" s="1"/>
      <c r="N3165" s="1"/>
      <c r="O3165" s="1"/>
      <c r="P3165" s="40"/>
      <c r="Q3165" s="37"/>
      <c r="S3165" s="1"/>
      <c r="V3165"/>
    </row>
    <row r="3166" spans="1:22" hidden="1">
      <c r="A3166" s="39"/>
      <c r="B3166" s="1"/>
      <c r="C3166" s="1"/>
      <c r="D3166" s="1"/>
      <c r="E3166" s="1"/>
      <c r="F3166" s="2"/>
      <c r="G3166" s="2"/>
      <c r="H3166" s="1"/>
      <c r="I3166" s="1"/>
      <c r="J3166" s="1"/>
      <c r="K3166" s="1"/>
      <c r="L3166" s="1"/>
      <c r="M3166" s="1"/>
      <c r="N3166" s="1"/>
      <c r="O3166" s="1"/>
      <c r="P3166" s="40"/>
      <c r="Q3166" s="37"/>
      <c r="S3166" s="1"/>
      <c r="V3166"/>
    </row>
    <row r="3167" spans="1:22" hidden="1">
      <c r="A3167" s="39"/>
      <c r="B3167" s="1"/>
      <c r="C3167" s="1"/>
      <c r="D3167" s="1"/>
      <c r="E3167" s="1"/>
      <c r="F3167" s="2"/>
      <c r="G3167" s="2"/>
      <c r="H3167" s="1"/>
      <c r="I3167" s="1"/>
      <c r="J3167" s="1"/>
      <c r="K3167" s="1"/>
      <c r="L3167" s="1"/>
      <c r="M3167" s="1"/>
      <c r="N3167" s="1"/>
      <c r="O3167" s="1"/>
      <c r="P3167" s="40"/>
      <c r="Q3167" s="37"/>
      <c r="S3167" s="1"/>
      <c r="V3167"/>
    </row>
    <row r="3168" spans="1:22" hidden="1">
      <c r="A3168" s="39"/>
      <c r="B3168" s="1"/>
      <c r="C3168" s="1"/>
      <c r="D3168" s="1"/>
      <c r="E3168" s="1"/>
      <c r="F3168" s="2"/>
      <c r="G3168" s="2"/>
      <c r="H3168" s="1"/>
      <c r="I3168" s="1"/>
      <c r="J3168" s="1"/>
      <c r="K3168" s="1"/>
      <c r="L3168" s="1"/>
      <c r="M3168" s="1"/>
      <c r="N3168" s="1"/>
      <c r="O3168" s="1"/>
      <c r="P3168" s="40"/>
      <c r="Q3168" s="37"/>
      <c r="S3168" s="1"/>
      <c r="V3168"/>
    </row>
    <row r="3169" spans="1:22" hidden="1">
      <c r="A3169" s="39"/>
      <c r="B3169" s="1"/>
      <c r="C3169" s="1"/>
      <c r="D3169" s="1"/>
      <c r="E3169" s="1"/>
      <c r="F3169" s="2"/>
      <c r="G3169" s="2"/>
      <c r="H3169" s="1"/>
      <c r="I3169" s="1"/>
      <c r="J3169" s="1"/>
      <c r="K3169" s="1"/>
      <c r="L3169" s="1"/>
      <c r="M3169" s="1"/>
      <c r="N3169" s="1"/>
      <c r="O3169" s="1"/>
      <c r="P3169" s="40"/>
      <c r="Q3169" s="37"/>
      <c r="S3169" s="1"/>
      <c r="V3169"/>
    </row>
    <row r="3170" spans="1:22" hidden="1">
      <c r="A3170" s="39"/>
      <c r="B3170" s="1"/>
      <c r="C3170" s="1"/>
      <c r="D3170" s="1"/>
      <c r="E3170" s="1"/>
      <c r="F3170" s="2"/>
      <c r="G3170" s="2"/>
      <c r="H3170" s="1"/>
      <c r="I3170" s="1"/>
      <c r="J3170" s="1"/>
      <c r="K3170" s="1"/>
      <c r="L3170" s="1"/>
      <c r="M3170" s="1"/>
      <c r="N3170" s="1"/>
      <c r="O3170" s="1"/>
      <c r="P3170" s="40"/>
      <c r="Q3170" s="37"/>
      <c r="S3170" s="1"/>
      <c r="V3170"/>
    </row>
    <row r="3171" spans="1:22" hidden="1">
      <c r="A3171" s="39"/>
      <c r="B3171" s="1"/>
      <c r="C3171" s="1"/>
      <c r="D3171" s="1"/>
      <c r="E3171" s="1"/>
      <c r="F3171" s="2"/>
      <c r="G3171" s="2"/>
      <c r="H3171" s="1"/>
      <c r="I3171" s="1"/>
      <c r="J3171" s="1"/>
      <c r="K3171" s="1"/>
      <c r="L3171" s="1"/>
      <c r="M3171" s="1"/>
      <c r="N3171" s="1"/>
      <c r="O3171" s="1"/>
      <c r="P3171" s="40"/>
      <c r="Q3171" s="37"/>
      <c r="S3171" s="1"/>
      <c r="V3171"/>
    </row>
    <row r="3172" spans="1:22" hidden="1">
      <c r="A3172" s="39"/>
      <c r="B3172" s="1"/>
      <c r="C3172" s="1"/>
      <c r="D3172" s="1"/>
      <c r="E3172" s="1"/>
      <c r="F3172" s="2"/>
      <c r="G3172" s="2"/>
      <c r="H3172" s="1"/>
      <c r="I3172" s="1"/>
      <c r="J3172" s="1"/>
      <c r="K3172" s="1"/>
      <c r="L3172" s="1"/>
      <c r="M3172" s="1"/>
      <c r="N3172" s="1"/>
      <c r="O3172" s="1"/>
      <c r="P3172" s="40"/>
      <c r="Q3172" s="37"/>
      <c r="S3172" s="1"/>
      <c r="V3172"/>
    </row>
    <row r="3173" spans="1:22" hidden="1">
      <c r="A3173" s="39"/>
      <c r="B3173" s="1"/>
      <c r="C3173" s="1"/>
      <c r="D3173" s="1"/>
      <c r="E3173" s="1"/>
      <c r="F3173" s="2"/>
      <c r="G3173" s="2"/>
      <c r="H3173" s="1"/>
      <c r="I3173" s="1"/>
      <c r="J3173" s="1"/>
      <c r="K3173" s="1"/>
      <c r="L3173" s="1"/>
      <c r="M3173" s="1"/>
      <c r="N3173" s="1"/>
      <c r="O3173" s="1"/>
      <c r="P3173" s="40"/>
      <c r="Q3173" s="37"/>
      <c r="S3173" s="1"/>
      <c r="V3173"/>
    </row>
    <row r="3174" spans="1:22" hidden="1">
      <c r="A3174" s="39"/>
      <c r="B3174" s="1"/>
      <c r="C3174" s="1"/>
      <c r="D3174" s="1"/>
      <c r="E3174" s="1"/>
      <c r="F3174" s="2"/>
      <c r="G3174" s="2"/>
      <c r="H3174" s="1"/>
      <c r="I3174" s="1"/>
      <c r="J3174" s="1"/>
      <c r="K3174" s="1"/>
      <c r="L3174" s="1"/>
      <c r="M3174" s="1"/>
      <c r="N3174" s="1"/>
      <c r="O3174" s="1"/>
      <c r="P3174" s="40"/>
      <c r="Q3174" s="37"/>
      <c r="S3174" s="1"/>
      <c r="V3174"/>
    </row>
    <row r="3175" spans="1:22" hidden="1">
      <c r="A3175" s="39"/>
      <c r="B3175" s="1"/>
      <c r="C3175" s="1"/>
      <c r="D3175" s="1"/>
      <c r="E3175" s="1"/>
      <c r="F3175" s="2"/>
      <c r="G3175" s="2"/>
      <c r="H3175" s="1"/>
      <c r="I3175" s="1"/>
      <c r="J3175" s="1"/>
      <c r="K3175" s="1"/>
      <c r="L3175" s="1"/>
      <c r="M3175" s="1"/>
      <c r="N3175" s="1"/>
      <c r="O3175" s="1"/>
      <c r="P3175" s="40"/>
      <c r="Q3175" s="37"/>
      <c r="S3175" s="1"/>
      <c r="V3175"/>
    </row>
    <row r="3176" spans="1:22" hidden="1">
      <c r="A3176" s="39"/>
      <c r="B3176" s="1"/>
      <c r="C3176" s="1"/>
      <c r="D3176" s="1"/>
      <c r="E3176" s="1"/>
      <c r="F3176" s="2"/>
      <c r="G3176" s="2"/>
      <c r="H3176" s="1"/>
      <c r="I3176" s="1"/>
      <c r="J3176" s="1"/>
      <c r="K3176" s="1"/>
      <c r="L3176" s="1"/>
      <c r="M3176" s="1"/>
      <c r="N3176" s="1"/>
      <c r="O3176" s="1"/>
      <c r="P3176" s="40"/>
      <c r="Q3176" s="37"/>
      <c r="S3176" s="1"/>
      <c r="V3176"/>
    </row>
    <row r="3177" spans="1:22" hidden="1">
      <c r="A3177" s="39"/>
      <c r="B3177" s="1"/>
      <c r="C3177" s="1"/>
      <c r="D3177" s="1"/>
      <c r="E3177" s="1"/>
      <c r="F3177" s="2"/>
      <c r="G3177" s="2"/>
      <c r="H3177" s="1"/>
      <c r="I3177" s="1"/>
      <c r="J3177" s="1"/>
      <c r="K3177" s="1"/>
      <c r="L3177" s="1"/>
      <c r="M3177" s="1"/>
      <c r="N3177" s="1"/>
      <c r="O3177" s="1"/>
      <c r="P3177" s="40"/>
      <c r="Q3177" s="37"/>
      <c r="S3177" s="1"/>
      <c r="V3177"/>
    </row>
    <row r="3178" spans="1:22" hidden="1">
      <c r="A3178" s="39"/>
      <c r="B3178" s="1"/>
      <c r="C3178" s="1"/>
      <c r="D3178" s="1"/>
      <c r="E3178" s="1"/>
      <c r="F3178" s="2"/>
      <c r="G3178" s="2"/>
      <c r="H3178" s="1"/>
      <c r="I3178" s="1"/>
      <c r="J3178" s="1"/>
      <c r="K3178" s="1"/>
      <c r="L3178" s="1"/>
      <c r="M3178" s="1"/>
      <c r="N3178" s="1"/>
      <c r="O3178" s="1"/>
      <c r="P3178" s="40"/>
      <c r="Q3178" s="37"/>
      <c r="S3178" s="1"/>
      <c r="V3178"/>
    </row>
    <row r="3179" spans="1:22" hidden="1">
      <c r="A3179" s="39"/>
      <c r="B3179" s="1"/>
      <c r="C3179" s="1"/>
      <c r="D3179" s="1"/>
      <c r="E3179" s="1"/>
      <c r="F3179" s="2"/>
      <c r="G3179" s="2"/>
      <c r="H3179" s="1"/>
      <c r="I3179" s="1"/>
      <c r="J3179" s="1"/>
      <c r="K3179" s="1"/>
      <c r="L3179" s="1"/>
      <c r="M3179" s="1"/>
      <c r="N3179" s="1"/>
      <c r="O3179" s="1"/>
      <c r="P3179" s="40"/>
      <c r="Q3179" s="37"/>
      <c r="S3179" s="1"/>
      <c r="V3179"/>
    </row>
    <row r="3180" spans="1:22" hidden="1">
      <c r="A3180" s="39"/>
      <c r="B3180" s="1"/>
      <c r="C3180" s="1"/>
      <c r="D3180" s="1"/>
      <c r="E3180" s="1"/>
      <c r="F3180" s="2"/>
      <c r="G3180" s="2"/>
      <c r="H3180" s="1"/>
      <c r="I3180" s="1"/>
      <c r="J3180" s="1"/>
      <c r="K3180" s="1"/>
      <c r="L3180" s="1"/>
      <c r="M3180" s="1"/>
      <c r="N3180" s="1"/>
      <c r="O3180" s="1"/>
      <c r="P3180" s="40"/>
      <c r="Q3180" s="37"/>
      <c r="S3180" s="1"/>
      <c r="V3180"/>
    </row>
    <row r="3181" spans="1:22" hidden="1">
      <c r="A3181" s="39"/>
      <c r="B3181" s="1"/>
      <c r="C3181" s="1"/>
      <c r="D3181" s="1"/>
      <c r="E3181" s="1"/>
      <c r="F3181" s="2"/>
      <c r="G3181" s="2"/>
      <c r="H3181" s="1"/>
      <c r="I3181" s="1"/>
      <c r="J3181" s="1"/>
      <c r="K3181" s="1"/>
      <c r="L3181" s="1"/>
      <c r="M3181" s="1"/>
      <c r="N3181" s="1"/>
      <c r="O3181" s="1"/>
      <c r="P3181" s="40"/>
      <c r="Q3181" s="37"/>
      <c r="S3181" s="1"/>
      <c r="V3181"/>
    </row>
    <row r="3182" spans="1:22" hidden="1">
      <c r="A3182" s="39"/>
      <c r="B3182" s="1"/>
      <c r="C3182" s="1"/>
      <c r="D3182" s="1"/>
      <c r="E3182" s="1"/>
      <c r="F3182" s="2"/>
      <c r="G3182" s="2"/>
      <c r="H3182" s="1"/>
      <c r="I3182" s="1"/>
      <c r="J3182" s="1"/>
      <c r="K3182" s="1"/>
      <c r="L3182" s="1"/>
      <c r="M3182" s="1"/>
      <c r="N3182" s="1"/>
      <c r="O3182" s="1"/>
      <c r="P3182" s="40"/>
      <c r="Q3182" s="37"/>
      <c r="S3182" s="1"/>
      <c r="V3182"/>
    </row>
    <row r="3183" spans="1:22" hidden="1">
      <c r="A3183" s="39"/>
      <c r="B3183" s="1"/>
      <c r="C3183" s="1"/>
      <c r="D3183" s="1"/>
      <c r="E3183" s="1"/>
      <c r="F3183" s="2"/>
      <c r="G3183" s="2"/>
      <c r="H3183" s="1"/>
      <c r="I3183" s="1"/>
      <c r="J3183" s="1"/>
      <c r="K3183" s="1"/>
      <c r="L3183" s="1"/>
      <c r="M3183" s="1"/>
      <c r="N3183" s="1"/>
      <c r="O3183" s="1"/>
      <c r="P3183" s="40"/>
      <c r="Q3183" s="37"/>
      <c r="S3183" s="1"/>
      <c r="V3183"/>
    </row>
    <row r="3184" spans="1:22" hidden="1">
      <c r="A3184" s="39"/>
      <c r="B3184" s="1"/>
      <c r="C3184" s="1"/>
      <c r="D3184" s="1"/>
      <c r="E3184" s="1"/>
      <c r="F3184" s="2"/>
      <c r="G3184" s="2"/>
      <c r="H3184" s="1"/>
      <c r="I3184" s="1"/>
      <c r="J3184" s="1"/>
      <c r="K3184" s="1"/>
      <c r="L3184" s="1"/>
      <c r="M3184" s="1"/>
      <c r="N3184" s="1"/>
      <c r="O3184" s="1"/>
      <c r="P3184" s="40"/>
      <c r="Q3184" s="37"/>
      <c r="S3184" s="1"/>
      <c r="V3184"/>
    </row>
    <row r="3185" spans="1:22" hidden="1">
      <c r="A3185" s="39"/>
      <c r="B3185" s="1"/>
      <c r="C3185" s="1"/>
      <c r="D3185" s="1"/>
      <c r="E3185" s="1"/>
      <c r="F3185" s="2"/>
      <c r="G3185" s="2"/>
      <c r="H3185" s="1"/>
      <c r="I3185" s="1"/>
      <c r="J3185" s="1"/>
      <c r="K3185" s="1"/>
      <c r="L3185" s="1"/>
      <c r="M3185" s="1"/>
      <c r="N3185" s="1"/>
      <c r="O3185" s="1"/>
      <c r="P3185" s="40"/>
      <c r="Q3185" s="37"/>
      <c r="S3185" s="1"/>
      <c r="V3185"/>
    </row>
    <row r="3186" spans="1:22" hidden="1">
      <c r="A3186" s="39"/>
      <c r="B3186" s="1"/>
      <c r="C3186" s="1"/>
      <c r="D3186" s="1"/>
      <c r="E3186" s="1"/>
      <c r="F3186" s="2"/>
      <c r="G3186" s="2"/>
      <c r="H3186" s="1"/>
      <c r="I3186" s="1"/>
      <c r="J3186" s="1"/>
      <c r="K3186" s="1"/>
      <c r="L3186" s="1"/>
      <c r="M3186" s="1"/>
      <c r="N3186" s="1"/>
      <c r="O3186" s="1"/>
      <c r="P3186" s="40"/>
      <c r="Q3186" s="37"/>
      <c r="S3186" s="1"/>
      <c r="V3186"/>
    </row>
    <row r="3187" spans="1:22" hidden="1">
      <c r="A3187" s="39"/>
      <c r="B3187" s="1"/>
      <c r="C3187" s="1"/>
      <c r="D3187" s="1"/>
      <c r="E3187" s="1"/>
      <c r="F3187" s="2"/>
      <c r="G3187" s="2"/>
      <c r="H3187" s="1"/>
      <c r="I3187" s="1"/>
      <c r="J3187" s="1"/>
      <c r="K3187" s="1"/>
      <c r="L3187" s="1"/>
      <c r="M3187" s="1"/>
      <c r="N3187" s="1"/>
      <c r="O3187" s="1"/>
      <c r="P3187" s="40"/>
      <c r="Q3187" s="37"/>
      <c r="S3187" s="1"/>
      <c r="V3187"/>
    </row>
    <row r="3188" spans="1:22" hidden="1">
      <c r="A3188" s="39"/>
      <c r="B3188" s="1"/>
      <c r="C3188" s="1"/>
      <c r="D3188" s="1"/>
      <c r="E3188" s="1"/>
      <c r="F3188" s="2"/>
      <c r="G3188" s="2"/>
      <c r="H3188" s="1"/>
      <c r="I3188" s="1"/>
      <c r="J3188" s="1"/>
      <c r="K3188" s="1"/>
      <c r="L3188" s="1"/>
      <c r="M3188" s="1"/>
      <c r="N3188" s="1"/>
      <c r="O3188" s="1"/>
      <c r="P3188" s="40"/>
      <c r="Q3188" s="37"/>
      <c r="S3188" s="1"/>
      <c r="V3188"/>
    </row>
    <row r="3189" spans="1:22" hidden="1">
      <c r="A3189" s="39"/>
      <c r="B3189" s="1"/>
      <c r="C3189" s="1"/>
      <c r="D3189" s="1"/>
      <c r="E3189" s="1"/>
      <c r="F3189" s="2"/>
      <c r="G3189" s="2"/>
      <c r="H3189" s="1"/>
      <c r="I3189" s="1"/>
      <c r="J3189" s="1"/>
      <c r="K3189" s="1"/>
      <c r="L3189" s="1"/>
      <c r="M3189" s="1"/>
      <c r="N3189" s="1"/>
      <c r="O3189" s="1"/>
      <c r="P3189" s="40"/>
      <c r="Q3189" s="37"/>
      <c r="S3189" s="1"/>
      <c r="V3189"/>
    </row>
    <row r="3190" spans="1:22" hidden="1">
      <c r="A3190" s="39"/>
      <c r="B3190" s="1"/>
      <c r="C3190" s="1"/>
      <c r="D3190" s="1"/>
      <c r="E3190" s="1"/>
      <c r="F3190" s="2"/>
      <c r="G3190" s="2"/>
      <c r="H3190" s="1"/>
      <c r="I3190" s="1"/>
      <c r="J3190" s="1"/>
      <c r="K3190" s="1"/>
      <c r="L3190" s="1"/>
      <c r="M3190" s="1"/>
      <c r="N3190" s="1"/>
      <c r="O3190" s="1"/>
      <c r="P3190" s="40"/>
      <c r="Q3190" s="37"/>
      <c r="S3190" s="1"/>
      <c r="V3190"/>
    </row>
    <row r="3191" spans="1:22" hidden="1">
      <c r="A3191" s="39"/>
      <c r="B3191" s="1"/>
      <c r="C3191" s="1"/>
      <c r="D3191" s="1"/>
      <c r="E3191" s="1"/>
      <c r="F3191" s="2"/>
      <c r="G3191" s="2"/>
      <c r="H3191" s="1"/>
      <c r="I3191" s="1"/>
      <c r="J3191" s="1"/>
      <c r="K3191" s="1"/>
      <c r="L3191" s="1"/>
      <c r="M3191" s="1"/>
      <c r="N3191" s="1"/>
      <c r="O3191" s="1"/>
      <c r="P3191" s="40"/>
      <c r="Q3191" s="37"/>
      <c r="S3191" s="1"/>
      <c r="V3191"/>
    </row>
    <row r="3192" spans="1:22" hidden="1">
      <c r="A3192" s="39"/>
      <c r="B3192" s="1"/>
      <c r="C3192" s="1"/>
      <c r="D3192" s="1"/>
      <c r="E3192" s="1"/>
      <c r="F3192" s="2"/>
      <c r="G3192" s="2"/>
      <c r="H3192" s="1"/>
      <c r="I3192" s="1"/>
      <c r="J3192" s="1"/>
      <c r="K3192" s="1"/>
      <c r="L3192" s="1"/>
      <c r="M3192" s="1"/>
      <c r="N3192" s="1"/>
      <c r="O3192" s="1"/>
      <c r="P3192" s="40"/>
      <c r="Q3192" s="37"/>
      <c r="S3192" s="1"/>
      <c r="V3192"/>
    </row>
    <row r="3193" spans="1:22" hidden="1">
      <c r="A3193" s="39"/>
      <c r="B3193" s="1"/>
      <c r="C3193" s="1"/>
      <c r="D3193" s="1"/>
      <c r="E3193" s="1"/>
      <c r="F3193" s="2"/>
      <c r="G3193" s="2"/>
      <c r="H3193" s="1"/>
      <c r="I3193" s="1"/>
      <c r="J3193" s="1"/>
      <c r="K3193" s="1"/>
      <c r="L3193" s="1"/>
      <c r="M3193" s="1"/>
      <c r="N3193" s="1"/>
      <c r="O3193" s="1"/>
      <c r="P3193" s="40"/>
      <c r="Q3193" s="37"/>
      <c r="S3193" s="1"/>
      <c r="V3193"/>
    </row>
    <row r="3194" spans="1:22" hidden="1">
      <c r="A3194" s="39"/>
      <c r="B3194" s="1"/>
      <c r="C3194" s="1"/>
      <c r="D3194" s="1"/>
      <c r="E3194" s="1"/>
      <c r="F3194" s="2"/>
      <c r="G3194" s="2"/>
      <c r="H3194" s="1"/>
      <c r="I3194" s="1"/>
      <c r="J3194" s="1"/>
      <c r="K3194" s="1"/>
      <c r="L3194" s="1"/>
      <c r="M3194" s="1"/>
      <c r="N3194" s="1"/>
      <c r="O3194" s="1"/>
      <c r="P3194" s="40"/>
      <c r="Q3194" s="37"/>
      <c r="S3194" s="1"/>
      <c r="V3194"/>
    </row>
    <row r="3195" spans="1:22" hidden="1">
      <c r="A3195" s="39"/>
      <c r="B3195" s="1"/>
      <c r="C3195" s="1"/>
      <c r="D3195" s="1"/>
      <c r="E3195" s="1"/>
      <c r="F3195" s="2"/>
      <c r="G3195" s="2"/>
      <c r="H3195" s="1"/>
      <c r="I3195" s="1"/>
      <c r="J3195" s="1"/>
      <c r="K3195" s="1"/>
      <c r="L3195" s="1"/>
      <c r="M3195" s="1"/>
      <c r="N3195" s="1"/>
      <c r="O3195" s="1"/>
      <c r="P3195" s="40"/>
      <c r="Q3195" s="37"/>
      <c r="S3195" s="1"/>
      <c r="V3195"/>
    </row>
    <row r="3196" spans="1:22" hidden="1">
      <c r="A3196" s="39"/>
      <c r="B3196" s="1"/>
      <c r="C3196" s="1"/>
      <c r="D3196" s="1"/>
      <c r="E3196" s="1"/>
      <c r="F3196" s="2"/>
      <c r="G3196" s="2"/>
      <c r="H3196" s="1"/>
      <c r="I3196" s="1"/>
      <c r="J3196" s="1"/>
      <c r="K3196" s="1"/>
      <c r="L3196" s="1"/>
      <c r="M3196" s="1"/>
      <c r="N3196" s="1"/>
      <c r="O3196" s="1"/>
      <c r="P3196" s="40"/>
      <c r="Q3196" s="37"/>
      <c r="S3196" s="1"/>
      <c r="V3196"/>
    </row>
    <row r="3197" spans="1:22" hidden="1">
      <c r="A3197" s="39"/>
      <c r="B3197" s="1"/>
      <c r="C3197" s="1"/>
      <c r="D3197" s="1"/>
      <c r="E3197" s="1"/>
      <c r="F3197" s="2"/>
      <c r="G3197" s="2"/>
      <c r="H3197" s="1"/>
      <c r="I3197" s="1"/>
      <c r="J3197" s="1"/>
      <c r="K3197" s="1"/>
      <c r="L3197" s="1"/>
      <c r="M3197" s="1"/>
      <c r="N3197" s="1"/>
      <c r="O3197" s="1"/>
      <c r="P3197" s="40"/>
      <c r="Q3197" s="37"/>
      <c r="S3197" s="1"/>
      <c r="V3197"/>
    </row>
    <row r="3198" spans="1:22" hidden="1">
      <c r="A3198" s="39"/>
      <c r="B3198" s="1"/>
      <c r="C3198" s="1"/>
      <c r="D3198" s="1"/>
      <c r="E3198" s="1"/>
      <c r="F3198" s="2"/>
      <c r="G3198" s="2"/>
      <c r="H3198" s="1"/>
      <c r="I3198" s="1"/>
      <c r="J3198" s="1"/>
      <c r="K3198" s="1"/>
      <c r="L3198" s="1"/>
      <c r="M3198" s="1"/>
      <c r="N3198" s="1"/>
      <c r="O3198" s="1"/>
      <c r="P3198" s="40"/>
      <c r="Q3198" s="37"/>
      <c r="S3198" s="1"/>
      <c r="V3198"/>
    </row>
    <row r="3199" spans="1:22" hidden="1">
      <c r="A3199" s="39"/>
      <c r="B3199" s="1"/>
      <c r="C3199" s="1"/>
      <c r="D3199" s="1"/>
      <c r="E3199" s="1"/>
      <c r="F3199" s="2"/>
      <c r="G3199" s="2"/>
      <c r="H3199" s="1"/>
      <c r="I3199" s="1"/>
      <c r="J3199" s="1"/>
      <c r="K3199" s="1"/>
      <c r="L3199" s="1"/>
      <c r="M3199" s="1"/>
      <c r="N3199" s="1"/>
      <c r="O3199" s="1"/>
      <c r="P3199" s="40"/>
      <c r="Q3199" s="37"/>
      <c r="S3199" s="1"/>
      <c r="V3199"/>
    </row>
    <row r="3200" spans="1:22" hidden="1">
      <c r="A3200" s="39"/>
      <c r="B3200" s="1"/>
      <c r="C3200" s="1"/>
      <c r="D3200" s="1"/>
      <c r="E3200" s="1"/>
      <c r="F3200" s="2"/>
      <c r="G3200" s="2"/>
      <c r="H3200" s="1"/>
      <c r="I3200" s="1"/>
      <c r="J3200" s="1"/>
      <c r="K3200" s="1"/>
      <c r="L3200" s="1"/>
      <c r="M3200" s="1"/>
      <c r="N3200" s="1"/>
      <c r="O3200" s="1"/>
      <c r="P3200" s="40"/>
      <c r="Q3200" s="37"/>
      <c r="S3200" s="1"/>
      <c r="V3200"/>
    </row>
    <row r="3201" spans="1:29" hidden="1">
      <c r="A3201" s="39"/>
      <c r="B3201" s="1"/>
      <c r="C3201" s="1"/>
      <c r="D3201" s="1"/>
      <c r="E3201" s="1"/>
      <c r="F3201" s="2"/>
      <c r="G3201" s="2"/>
      <c r="H3201" s="1"/>
      <c r="I3201" s="1"/>
      <c r="J3201" s="1"/>
      <c r="K3201" s="1"/>
      <c r="L3201" s="1"/>
      <c r="M3201" s="1"/>
      <c r="N3201" s="1"/>
      <c r="O3201" s="1"/>
      <c r="P3201" s="40"/>
      <c r="Q3201" s="37"/>
      <c r="S3201" s="1"/>
      <c r="V3201"/>
    </row>
    <row r="3202" spans="1:29" s="36" customFormat="1" hidden="1">
      <c r="A3202" s="39"/>
      <c r="B3202" s="1"/>
      <c r="C3202" s="1"/>
      <c r="D3202" s="1"/>
      <c r="E3202" s="1"/>
      <c r="F3202" s="2"/>
      <c r="G3202" s="2"/>
      <c r="H3202" s="1"/>
      <c r="I3202" s="1"/>
      <c r="J3202" s="1"/>
      <c r="K3202" s="1"/>
      <c r="L3202" s="1"/>
      <c r="M3202" s="1"/>
      <c r="N3202" s="1"/>
      <c r="O3202" s="1"/>
      <c r="P3202" s="40"/>
      <c r="Q3202" s="37"/>
      <c r="R3202"/>
      <c r="S3202" s="1"/>
      <c r="T3202"/>
      <c r="U3202" s="25"/>
      <c r="V3202"/>
      <c r="X3202"/>
      <c r="Y3202"/>
      <c r="Z3202"/>
      <c r="AA3202"/>
      <c r="AB3202"/>
      <c r="AC3202"/>
    </row>
    <row r="3203" spans="1:29" s="36" customFormat="1" hidden="1">
      <c r="A3203" s="39"/>
      <c r="B3203" s="1"/>
      <c r="C3203" s="1"/>
      <c r="D3203" s="1"/>
      <c r="E3203" s="1"/>
      <c r="F3203" s="2"/>
      <c r="G3203" s="2"/>
      <c r="H3203" s="1"/>
      <c r="I3203" s="1"/>
      <c r="J3203" s="1"/>
      <c r="K3203" s="1"/>
      <c r="L3203" s="1"/>
      <c r="M3203" s="1"/>
      <c r="N3203" s="1"/>
      <c r="O3203" s="1"/>
      <c r="P3203" s="40"/>
      <c r="Q3203" s="37"/>
      <c r="R3203"/>
      <c r="S3203" s="1"/>
      <c r="T3203"/>
      <c r="U3203" s="25"/>
      <c r="V3203"/>
      <c r="X3203"/>
      <c r="Y3203"/>
      <c r="Z3203"/>
      <c r="AA3203"/>
      <c r="AB3203"/>
      <c r="AC3203"/>
    </row>
    <row r="3204" spans="1:29" hidden="1">
      <c r="A3204" s="39"/>
      <c r="B3204" s="1"/>
      <c r="C3204" s="1"/>
      <c r="D3204" s="1"/>
      <c r="E3204" s="1"/>
      <c r="F3204" s="2"/>
      <c r="G3204" s="2"/>
      <c r="H3204" s="1"/>
      <c r="I3204" s="1"/>
      <c r="J3204" s="1"/>
      <c r="K3204" s="1"/>
      <c r="L3204" s="1"/>
      <c r="M3204" s="1"/>
      <c r="N3204" s="1"/>
      <c r="O3204" s="1"/>
      <c r="P3204" s="40"/>
      <c r="Q3204" s="37"/>
      <c r="S3204" s="1"/>
      <c r="V3204"/>
    </row>
    <row r="3205" spans="1:29" hidden="1">
      <c r="A3205" s="39"/>
      <c r="B3205" s="1"/>
      <c r="C3205" s="1"/>
      <c r="D3205" s="1"/>
      <c r="E3205" s="1"/>
      <c r="F3205" s="2"/>
      <c r="G3205" s="2"/>
      <c r="H3205" s="1"/>
      <c r="I3205" s="1"/>
      <c r="J3205" s="1"/>
      <c r="K3205" s="1"/>
      <c r="L3205" s="1"/>
      <c r="M3205" s="1"/>
      <c r="N3205" s="1"/>
      <c r="O3205" s="1"/>
      <c r="P3205" s="40"/>
      <c r="Q3205" s="37"/>
      <c r="S3205" s="1"/>
      <c r="V3205"/>
    </row>
    <row r="3206" spans="1:29" hidden="1">
      <c r="A3206" s="39"/>
      <c r="B3206" s="1"/>
      <c r="C3206" s="1"/>
      <c r="D3206" s="1"/>
      <c r="E3206" s="1"/>
      <c r="F3206" s="2"/>
      <c r="G3206" s="2"/>
      <c r="H3206" s="1"/>
      <c r="I3206" s="1"/>
      <c r="J3206" s="1"/>
      <c r="K3206" s="1"/>
      <c r="L3206" s="1"/>
      <c r="M3206" s="1"/>
      <c r="N3206" s="1"/>
      <c r="O3206" s="1"/>
      <c r="P3206" s="40"/>
      <c r="Q3206" s="37"/>
      <c r="S3206" s="1"/>
      <c r="V3206"/>
    </row>
    <row r="3207" spans="1:29" hidden="1">
      <c r="A3207" s="39"/>
      <c r="B3207" s="1"/>
      <c r="C3207" s="1"/>
      <c r="D3207" s="1"/>
      <c r="E3207" s="1"/>
      <c r="F3207" s="2"/>
      <c r="G3207" s="2"/>
      <c r="H3207" s="1"/>
      <c r="I3207" s="1"/>
      <c r="J3207" s="1"/>
      <c r="K3207" s="1"/>
      <c r="L3207" s="1"/>
      <c r="M3207" s="1"/>
      <c r="N3207" s="1"/>
      <c r="O3207" s="1"/>
      <c r="P3207" s="40"/>
      <c r="Q3207" s="37"/>
      <c r="S3207" s="1"/>
      <c r="V3207"/>
    </row>
    <row r="3208" spans="1:29" hidden="1">
      <c r="A3208" s="39"/>
      <c r="B3208" s="1"/>
      <c r="C3208" s="1"/>
      <c r="D3208" s="1"/>
      <c r="E3208" s="1"/>
      <c r="F3208" s="2"/>
      <c r="G3208" s="2"/>
      <c r="H3208" s="1"/>
      <c r="I3208" s="1"/>
      <c r="J3208" s="1"/>
      <c r="K3208" s="1"/>
      <c r="L3208" s="1"/>
      <c r="M3208" s="1"/>
      <c r="N3208" s="1"/>
      <c r="O3208" s="1"/>
      <c r="P3208" s="40"/>
      <c r="Q3208" s="37"/>
      <c r="S3208" s="1"/>
      <c r="V3208"/>
    </row>
    <row r="3209" spans="1:29" hidden="1">
      <c r="A3209" s="39"/>
      <c r="B3209" s="1"/>
      <c r="C3209" s="1"/>
      <c r="D3209" s="1"/>
      <c r="E3209" s="1"/>
      <c r="F3209" s="2"/>
      <c r="G3209" s="2"/>
      <c r="H3209" s="1"/>
      <c r="I3209" s="1"/>
      <c r="J3209" s="1"/>
      <c r="K3209" s="1"/>
      <c r="L3209" s="1"/>
      <c r="M3209" s="1"/>
      <c r="N3209" s="1"/>
      <c r="O3209" s="1"/>
      <c r="P3209" s="40"/>
      <c r="Q3209" s="37"/>
      <c r="S3209" s="1"/>
      <c r="V3209"/>
    </row>
    <row r="3210" spans="1:29" hidden="1">
      <c r="A3210" s="39"/>
      <c r="B3210" s="1"/>
      <c r="C3210" s="1"/>
      <c r="D3210" s="1"/>
      <c r="E3210" s="1"/>
      <c r="F3210" s="2"/>
      <c r="G3210" s="2"/>
      <c r="H3210" s="1"/>
      <c r="I3210" s="1"/>
      <c r="J3210" s="1"/>
      <c r="K3210" s="1"/>
      <c r="L3210" s="1"/>
      <c r="M3210" s="1"/>
      <c r="N3210" s="1"/>
      <c r="O3210" s="1"/>
      <c r="P3210" s="40"/>
      <c r="Q3210" s="37"/>
      <c r="S3210" s="1"/>
      <c r="V3210"/>
    </row>
    <row r="3211" spans="1:29" hidden="1">
      <c r="A3211" s="39"/>
      <c r="B3211" s="1"/>
      <c r="C3211" s="1"/>
      <c r="D3211" s="1"/>
      <c r="E3211" s="1"/>
      <c r="F3211" s="2"/>
      <c r="G3211" s="2"/>
      <c r="H3211" s="1"/>
      <c r="I3211" s="1"/>
      <c r="J3211" s="1"/>
      <c r="K3211" s="1"/>
      <c r="L3211" s="1"/>
      <c r="M3211" s="1"/>
      <c r="N3211" s="1"/>
      <c r="O3211" s="1"/>
      <c r="P3211" s="40"/>
      <c r="Q3211" s="37"/>
      <c r="S3211" s="1"/>
      <c r="V3211"/>
    </row>
    <row r="3212" spans="1:29" hidden="1">
      <c r="A3212" s="39"/>
      <c r="B3212" s="1"/>
      <c r="C3212" s="1"/>
      <c r="D3212" s="1"/>
      <c r="E3212" s="1"/>
      <c r="F3212" s="2"/>
      <c r="G3212" s="2"/>
      <c r="H3212" s="1"/>
      <c r="I3212" s="1"/>
      <c r="J3212" s="1"/>
      <c r="K3212" s="1"/>
      <c r="L3212" s="1"/>
      <c r="M3212" s="1"/>
      <c r="N3212" s="1"/>
      <c r="O3212" s="1"/>
      <c r="P3212" s="40"/>
      <c r="Q3212" s="37"/>
      <c r="S3212" s="1"/>
      <c r="V3212"/>
    </row>
    <row r="3213" spans="1:29" hidden="1">
      <c r="A3213" s="39"/>
      <c r="B3213" s="1"/>
      <c r="C3213" s="1"/>
      <c r="D3213" s="1"/>
      <c r="E3213" s="1"/>
      <c r="F3213" s="2"/>
      <c r="G3213" s="2"/>
      <c r="H3213" s="1"/>
      <c r="I3213" s="1"/>
      <c r="J3213" s="1"/>
      <c r="K3213" s="1"/>
      <c r="L3213" s="1"/>
      <c r="M3213" s="1"/>
      <c r="N3213" s="1"/>
      <c r="O3213" s="1"/>
      <c r="P3213" s="40"/>
      <c r="Q3213" s="37"/>
      <c r="S3213" s="1"/>
      <c r="V3213"/>
    </row>
    <row r="3214" spans="1:29" hidden="1">
      <c r="A3214" s="39"/>
      <c r="B3214" s="1"/>
      <c r="C3214" s="1"/>
      <c r="D3214" s="1"/>
      <c r="E3214" s="1"/>
      <c r="F3214" s="2"/>
      <c r="G3214" s="2"/>
      <c r="H3214" s="1"/>
      <c r="I3214" s="1"/>
      <c r="J3214" s="1"/>
      <c r="K3214" s="1"/>
      <c r="L3214" s="1"/>
      <c r="M3214" s="1"/>
      <c r="N3214" s="1"/>
      <c r="O3214" s="1"/>
      <c r="P3214" s="40"/>
      <c r="Q3214" s="37"/>
      <c r="S3214" s="1"/>
      <c r="V3214"/>
    </row>
    <row r="3215" spans="1:29" hidden="1">
      <c r="A3215" s="39"/>
      <c r="B3215" s="1"/>
      <c r="C3215" s="1"/>
      <c r="D3215" s="1"/>
      <c r="E3215" s="1"/>
      <c r="F3215" s="2"/>
      <c r="G3215" s="2"/>
      <c r="H3215" s="1"/>
      <c r="I3215" s="1"/>
      <c r="J3215" s="1"/>
      <c r="K3215" s="1"/>
      <c r="L3215" s="1"/>
      <c r="M3215" s="1"/>
      <c r="N3215" s="1"/>
      <c r="O3215" s="1"/>
      <c r="P3215" s="40"/>
      <c r="Q3215" s="37"/>
      <c r="S3215" s="1"/>
      <c r="V3215"/>
    </row>
    <row r="3216" spans="1:29" hidden="1">
      <c r="A3216" s="39"/>
      <c r="B3216" s="1"/>
      <c r="C3216" s="1"/>
      <c r="D3216" s="1"/>
      <c r="E3216" s="1"/>
      <c r="F3216" s="2"/>
      <c r="G3216" s="2"/>
      <c r="H3216" s="1"/>
      <c r="I3216" s="1"/>
      <c r="J3216" s="1"/>
      <c r="K3216" s="1"/>
      <c r="L3216" s="1"/>
      <c r="M3216" s="1"/>
      <c r="N3216" s="1"/>
      <c r="O3216" s="1"/>
      <c r="P3216" s="40"/>
      <c r="Q3216" s="37"/>
      <c r="S3216" s="1"/>
      <c r="V3216"/>
    </row>
    <row r="3217" spans="1:22" hidden="1">
      <c r="A3217" s="39"/>
      <c r="B3217" s="1"/>
      <c r="C3217" s="1"/>
      <c r="D3217" s="1"/>
      <c r="E3217" s="1"/>
      <c r="F3217" s="2"/>
      <c r="G3217" s="2"/>
      <c r="H3217" s="1"/>
      <c r="I3217" s="1"/>
      <c r="J3217" s="1"/>
      <c r="K3217" s="1"/>
      <c r="L3217" s="1"/>
      <c r="M3217" s="1"/>
      <c r="N3217" s="1"/>
      <c r="O3217" s="1"/>
      <c r="P3217" s="40"/>
      <c r="Q3217" s="37"/>
      <c r="S3217" s="1"/>
      <c r="V3217"/>
    </row>
    <row r="3218" spans="1:22" hidden="1">
      <c r="A3218" s="39"/>
      <c r="B3218" s="1"/>
      <c r="C3218" s="1"/>
      <c r="D3218" s="1"/>
      <c r="E3218" s="1"/>
      <c r="F3218" s="2"/>
      <c r="G3218" s="2"/>
      <c r="H3218" s="1"/>
      <c r="I3218" s="1"/>
      <c r="J3218" s="1"/>
      <c r="K3218" s="1"/>
      <c r="L3218" s="1"/>
      <c r="M3218" s="1"/>
      <c r="N3218" s="1"/>
      <c r="O3218" s="1"/>
      <c r="P3218" s="40"/>
      <c r="Q3218" s="37"/>
      <c r="S3218" s="1"/>
      <c r="V3218"/>
    </row>
    <row r="3219" spans="1:22" hidden="1">
      <c r="A3219" s="39"/>
      <c r="B3219" s="1"/>
      <c r="C3219" s="1"/>
      <c r="D3219" s="1"/>
      <c r="E3219" s="1"/>
      <c r="F3219" s="2"/>
      <c r="G3219" s="2"/>
      <c r="H3219" s="1"/>
      <c r="I3219" s="1"/>
      <c r="J3219" s="1"/>
      <c r="K3219" s="1"/>
      <c r="L3219" s="1"/>
      <c r="M3219" s="1"/>
      <c r="N3219" s="1"/>
      <c r="O3219" s="1"/>
      <c r="P3219" s="40"/>
      <c r="Q3219" s="37"/>
      <c r="S3219" s="1"/>
      <c r="V3219"/>
    </row>
    <row r="3220" spans="1:22" hidden="1">
      <c r="A3220" s="39"/>
      <c r="B3220" s="1"/>
      <c r="C3220" s="1"/>
      <c r="D3220" s="1"/>
      <c r="E3220" s="1"/>
      <c r="F3220" s="2"/>
      <c r="G3220" s="2"/>
      <c r="H3220" s="1"/>
      <c r="I3220" s="1"/>
      <c r="J3220" s="1"/>
      <c r="K3220" s="1"/>
      <c r="L3220" s="1"/>
      <c r="M3220" s="1"/>
      <c r="N3220" s="1"/>
      <c r="O3220" s="1"/>
      <c r="P3220" s="40"/>
      <c r="Q3220" s="37"/>
      <c r="S3220" s="1"/>
      <c r="V3220"/>
    </row>
    <row r="3221" spans="1:22" hidden="1">
      <c r="A3221" s="39"/>
      <c r="B3221" s="1"/>
      <c r="C3221" s="1"/>
      <c r="D3221" s="1"/>
      <c r="E3221" s="1"/>
      <c r="F3221" s="2"/>
      <c r="G3221" s="2"/>
      <c r="H3221" s="1"/>
      <c r="I3221" s="1"/>
      <c r="J3221" s="1"/>
      <c r="K3221" s="1"/>
      <c r="L3221" s="1"/>
      <c r="M3221" s="1"/>
      <c r="N3221" s="1"/>
      <c r="O3221" s="1"/>
      <c r="P3221" s="40"/>
      <c r="Q3221" s="37"/>
      <c r="S3221" s="1"/>
      <c r="V3221"/>
    </row>
    <row r="3222" spans="1:22" hidden="1">
      <c r="A3222" s="39"/>
      <c r="B3222" s="1"/>
      <c r="C3222" s="1"/>
      <c r="D3222" s="1"/>
      <c r="E3222" s="1"/>
      <c r="F3222" s="2"/>
      <c r="G3222" s="2"/>
      <c r="H3222" s="1"/>
      <c r="I3222" s="1"/>
      <c r="J3222" s="1"/>
      <c r="K3222" s="1"/>
      <c r="L3222" s="1"/>
      <c r="M3222" s="1"/>
      <c r="N3222" s="1"/>
      <c r="O3222" s="1"/>
      <c r="P3222" s="40"/>
      <c r="Q3222" s="37"/>
      <c r="S3222" s="1"/>
      <c r="V3222"/>
    </row>
    <row r="3223" spans="1:22" hidden="1">
      <c r="A3223" s="39"/>
      <c r="B3223" s="1"/>
      <c r="C3223" s="1"/>
      <c r="D3223" s="1"/>
      <c r="E3223" s="1"/>
      <c r="F3223" s="2"/>
      <c r="G3223" s="2"/>
      <c r="H3223" s="1"/>
      <c r="I3223" s="1"/>
      <c r="J3223" s="1"/>
      <c r="K3223" s="1"/>
      <c r="L3223" s="1"/>
      <c r="M3223" s="1"/>
      <c r="N3223" s="1"/>
      <c r="O3223" s="1"/>
      <c r="P3223" s="40"/>
      <c r="Q3223" s="37"/>
      <c r="S3223" s="1"/>
      <c r="V3223"/>
    </row>
    <row r="3224" spans="1:22" hidden="1">
      <c r="A3224" s="39"/>
      <c r="B3224" s="1"/>
      <c r="C3224" s="1"/>
      <c r="D3224" s="1"/>
      <c r="E3224" s="1"/>
      <c r="F3224" s="2"/>
      <c r="G3224" s="2"/>
      <c r="H3224" s="1"/>
      <c r="I3224" s="1"/>
      <c r="J3224" s="1"/>
      <c r="K3224" s="1"/>
      <c r="L3224" s="1"/>
      <c r="M3224" s="1"/>
      <c r="N3224" s="1"/>
      <c r="O3224" s="1"/>
      <c r="P3224" s="40"/>
      <c r="Q3224" s="37"/>
      <c r="S3224" s="1"/>
      <c r="V3224"/>
    </row>
    <row r="3225" spans="1:22" hidden="1">
      <c r="A3225" s="39"/>
      <c r="B3225" s="1"/>
      <c r="C3225" s="1"/>
      <c r="D3225" s="1"/>
      <c r="E3225" s="1"/>
      <c r="F3225" s="2"/>
      <c r="G3225" s="2"/>
      <c r="H3225" s="1"/>
      <c r="I3225" s="1"/>
      <c r="J3225" s="1"/>
      <c r="K3225" s="1"/>
      <c r="L3225" s="1"/>
      <c r="M3225" s="1"/>
      <c r="N3225" s="1"/>
      <c r="O3225" s="1"/>
      <c r="P3225" s="40"/>
      <c r="Q3225" s="37"/>
      <c r="S3225" s="1"/>
      <c r="V3225"/>
    </row>
    <row r="3226" spans="1:22" hidden="1">
      <c r="A3226" s="39"/>
      <c r="B3226" s="1"/>
      <c r="C3226" s="1"/>
      <c r="D3226" s="1"/>
      <c r="E3226" s="1"/>
      <c r="F3226" s="2"/>
      <c r="G3226" s="2"/>
      <c r="H3226" s="1"/>
      <c r="I3226" s="1"/>
      <c r="J3226" s="1"/>
      <c r="K3226" s="1"/>
      <c r="L3226" s="1"/>
      <c r="M3226" s="1"/>
      <c r="N3226" s="1"/>
      <c r="O3226" s="1"/>
      <c r="P3226" s="40"/>
      <c r="Q3226" s="37"/>
      <c r="S3226" s="1"/>
      <c r="V3226"/>
    </row>
    <row r="3227" spans="1:22" hidden="1">
      <c r="A3227" s="39"/>
      <c r="B3227" s="1"/>
      <c r="C3227" s="1"/>
      <c r="D3227" s="1"/>
      <c r="E3227" s="1"/>
      <c r="F3227" s="2"/>
      <c r="G3227" s="2"/>
      <c r="H3227" s="1"/>
      <c r="I3227" s="1"/>
      <c r="J3227" s="1"/>
      <c r="K3227" s="1"/>
      <c r="L3227" s="1"/>
      <c r="M3227" s="1"/>
      <c r="N3227" s="1"/>
      <c r="O3227" s="1"/>
      <c r="P3227" s="40"/>
      <c r="Q3227" s="37"/>
      <c r="S3227" s="1"/>
      <c r="V3227"/>
    </row>
    <row r="3228" spans="1:22" hidden="1">
      <c r="A3228" s="39"/>
      <c r="B3228" s="1"/>
      <c r="C3228" s="1"/>
      <c r="D3228" s="1"/>
      <c r="E3228" s="1"/>
      <c r="F3228" s="2"/>
      <c r="G3228" s="2"/>
      <c r="H3228" s="1"/>
      <c r="I3228" s="1"/>
      <c r="J3228" s="1"/>
      <c r="K3228" s="1"/>
      <c r="L3228" s="1"/>
      <c r="M3228" s="1"/>
      <c r="N3228" s="1"/>
      <c r="O3228" s="1"/>
      <c r="P3228" s="40"/>
      <c r="Q3228" s="37"/>
      <c r="S3228" s="1"/>
      <c r="V3228"/>
    </row>
    <row r="3229" spans="1:22" hidden="1">
      <c r="A3229" s="39"/>
      <c r="B3229" s="1"/>
      <c r="C3229" s="1"/>
      <c r="D3229" s="1"/>
      <c r="E3229" s="1"/>
      <c r="F3229" s="2"/>
      <c r="G3229" s="2"/>
      <c r="H3229" s="1"/>
      <c r="I3229" s="1"/>
      <c r="J3229" s="1"/>
      <c r="K3229" s="1"/>
      <c r="L3229" s="1"/>
      <c r="M3229" s="1"/>
      <c r="N3229" s="1"/>
      <c r="O3229" s="1"/>
      <c r="P3229" s="40"/>
      <c r="Q3229" s="37"/>
      <c r="S3229" s="1"/>
      <c r="V3229"/>
    </row>
    <row r="3230" spans="1:22" hidden="1">
      <c r="A3230" s="39"/>
      <c r="B3230" s="1"/>
      <c r="C3230" s="1"/>
      <c r="D3230" s="1"/>
      <c r="E3230" s="1"/>
      <c r="F3230" s="2"/>
      <c r="G3230" s="2"/>
      <c r="H3230" s="1"/>
      <c r="I3230" s="1"/>
      <c r="J3230" s="1"/>
      <c r="K3230" s="1"/>
      <c r="L3230" s="1"/>
      <c r="M3230" s="1"/>
      <c r="N3230" s="1"/>
      <c r="O3230" s="1"/>
      <c r="P3230" s="40"/>
      <c r="Q3230" s="37"/>
      <c r="S3230" s="1"/>
      <c r="V3230"/>
    </row>
    <row r="3231" spans="1:22" hidden="1">
      <c r="A3231" s="39"/>
      <c r="B3231" s="1"/>
      <c r="C3231" s="1"/>
      <c r="D3231" s="1"/>
      <c r="E3231" s="1"/>
      <c r="F3231" s="2"/>
      <c r="G3231" s="2"/>
      <c r="H3231" s="1"/>
      <c r="I3231" s="1"/>
      <c r="J3231" s="1"/>
      <c r="K3231" s="1"/>
      <c r="L3231" s="1"/>
      <c r="M3231" s="1"/>
      <c r="N3231" s="1"/>
      <c r="O3231" s="1"/>
      <c r="P3231" s="40"/>
      <c r="Q3231" s="37"/>
      <c r="S3231" s="1"/>
      <c r="V3231"/>
    </row>
    <row r="3232" spans="1:22" hidden="1">
      <c r="A3232" s="39"/>
      <c r="B3232" s="1"/>
      <c r="C3232" s="1"/>
      <c r="D3232" s="1"/>
      <c r="E3232" s="1"/>
      <c r="F3232" s="2"/>
      <c r="G3232" s="2"/>
      <c r="H3232" s="1"/>
      <c r="I3232" s="1"/>
      <c r="J3232" s="1"/>
      <c r="K3232" s="1"/>
      <c r="L3232" s="1"/>
      <c r="M3232" s="1"/>
      <c r="N3232" s="1"/>
      <c r="O3232" s="1"/>
      <c r="P3232" s="40"/>
      <c r="Q3232" s="37"/>
      <c r="S3232" s="1"/>
      <c r="V3232"/>
    </row>
    <row r="3233" spans="1:22" hidden="1">
      <c r="A3233" s="39"/>
      <c r="B3233" s="1"/>
      <c r="C3233" s="1"/>
      <c r="D3233" s="1"/>
      <c r="E3233" s="1"/>
      <c r="F3233" s="2"/>
      <c r="G3233" s="2"/>
      <c r="H3233" s="1"/>
      <c r="I3233" s="1"/>
      <c r="J3233" s="1"/>
      <c r="K3233" s="1"/>
      <c r="L3233" s="1"/>
      <c r="M3233" s="1"/>
      <c r="N3233" s="1"/>
      <c r="O3233" s="1"/>
      <c r="P3233" s="40"/>
      <c r="Q3233" s="37"/>
      <c r="S3233" s="1"/>
      <c r="V3233"/>
    </row>
    <row r="3234" spans="1:22" hidden="1">
      <c r="A3234" s="39"/>
      <c r="B3234" s="1"/>
      <c r="C3234" s="1"/>
      <c r="D3234" s="1"/>
      <c r="E3234" s="1"/>
      <c r="F3234" s="2"/>
      <c r="G3234" s="2"/>
      <c r="H3234" s="1"/>
      <c r="I3234" s="1"/>
      <c r="J3234" s="1"/>
      <c r="K3234" s="1"/>
      <c r="L3234" s="1"/>
      <c r="M3234" s="1"/>
      <c r="N3234" s="1"/>
      <c r="O3234" s="1"/>
      <c r="P3234" s="40"/>
      <c r="Q3234" s="37"/>
      <c r="S3234" s="1"/>
      <c r="V3234"/>
    </row>
    <row r="3235" spans="1:22" hidden="1">
      <c r="A3235" s="39"/>
      <c r="B3235" s="1"/>
      <c r="C3235" s="1"/>
      <c r="D3235" s="1"/>
      <c r="E3235" s="1"/>
      <c r="F3235" s="2"/>
      <c r="G3235" s="2"/>
      <c r="H3235" s="1"/>
      <c r="I3235" s="1"/>
      <c r="J3235" s="1"/>
      <c r="K3235" s="1"/>
      <c r="L3235" s="1"/>
      <c r="M3235" s="1"/>
      <c r="N3235" s="1"/>
      <c r="O3235" s="1"/>
      <c r="P3235" s="40"/>
      <c r="Q3235" s="37"/>
      <c r="S3235" s="1"/>
      <c r="V3235"/>
    </row>
    <row r="3236" spans="1:22" hidden="1">
      <c r="A3236" s="39"/>
      <c r="B3236" s="1"/>
      <c r="C3236" s="1"/>
      <c r="D3236" s="1"/>
      <c r="E3236" s="1"/>
      <c r="F3236" s="2"/>
      <c r="G3236" s="2"/>
      <c r="H3236" s="1"/>
      <c r="I3236" s="1"/>
      <c r="J3236" s="1"/>
      <c r="K3236" s="1"/>
      <c r="L3236" s="1"/>
      <c r="M3236" s="1"/>
      <c r="N3236" s="1"/>
      <c r="O3236" s="1"/>
      <c r="P3236" s="40"/>
      <c r="Q3236" s="37"/>
      <c r="S3236" s="1"/>
      <c r="V3236"/>
    </row>
    <row r="3237" spans="1:22" hidden="1">
      <c r="A3237" s="39"/>
      <c r="B3237" s="1"/>
      <c r="C3237" s="1"/>
      <c r="D3237" s="1"/>
      <c r="E3237" s="1"/>
      <c r="F3237" s="2"/>
      <c r="G3237" s="2"/>
      <c r="H3237" s="1"/>
      <c r="I3237" s="1"/>
      <c r="J3237" s="1"/>
      <c r="K3237" s="1"/>
      <c r="L3237" s="1"/>
      <c r="M3237" s="1"/>
      <c r="N3237" s="1"/>
      <c r="O3237" s="1"/>
      <c r="P3237" s="40"/>
      <c r="Q3237" s="37"/>
      <c r="S3237" s="1"/>
      <c r="V3237"/>
    </row>
    <row r="3238" spans="1:22" hidden="1">
      <c r="A3238" s="39"/>
      <c r="B3238" s="1"/>
      <c r="C3238" s="1"/>
      <c r="D3238" s="1"/>
      <c r="E3238" s="1"/>
      <c r="F3238" s="2"/>
      <c r="G3238" s="2"/>
      <c r="H3238" s="1"/>
      <c r="I3238" s="1"/>
      <c r="J3238" s="1"/>
      <c r="K3238" s="1"/>
      <c r="L3238" s="1"/>
      <c r="M3238" s="1"/>
      <c r="N3238" s="1"/>
      <c r="O3238" s="1"/>
      <c r="P3238" s="40"/>
      <c r="Q3238" s="37"/>
      <c r="S3238" s="1"/>
      <c r="V3238"/>
    </row>
    <row r="3239" spans="1:22" hidden="1">
      <c r="A3239" s="39"/>
      <c r="B3239" s="1"/>
      <c r="C3239" s="1"/>
      <c r="D3239" s="1"/>
      <c r="E3239" s="1"/>
      <c r="F3239" s="2"/>
      <c r="G3239" s="2"/>
      <c r="H3239" s="1"/>
      <c r="I3239" s="1"/>
      <c r="J3239" s="1"/>
      <c r="K3239" s="1"/>
      <c r="L3239" s="1"/>
      <c r="M3239" s="1"/>
      <c r="N3239" s="1"/>
      <c r="O3239" s="1"/>
      <c r="P3239" s="40"/>
      <c r="Q3239" s="37"/>
      <c r="S3239" s="1"/>
      <c r="V3239"/>
    </row>
    <row r="3240" spans="1:22" hidden="1">
      <c r="A3240" s="39"/>
      <c r="B3240" s="1"/>
      <c r="C3240" s="1"/>
      <c r="D3240" s="1"/>
      <c r="E3240" s="1"/>
      <c r="F3240" s="2"/>
      <c r="G3240" s="2"/>
      <c r="H3240" s="1"/>
      <c r="I3240" s="1"/>
      <c r="J3240" s="1"/>
      <c r="K3240" s="1"/>
      <c r="L3240" s="1"/>
      <c r="M3240" s="1"/>
      <c r="N3240" s="1"/>
      <c r="O3240" s="1"/>
      <c r="P3240" s="40"/>
      <c r="Q3240" s="37"/>
      <c r="S3240" s="1"/>
      <c r="V3240"/>
    </row>
    <row r="3241" spans="1:22" hidden="1">
      <c r="A3241" s="39"/>
      <c r="B3241" s="1"/>
      <c r="C3241" s="1"/>
      <c r="D3241" s="1"/>
      <c r="E3241" s="1"/>
      <c r="F3241" s="2"/>
      <c r="G3241" s="2"/>
      <c r="H3241" s="1"/>
      <c r="I3241" s="1"/>
      <c r="J3241" s="1"/>
      <c r="K3241" s="1"/>
      <c r="L3241" s="1"/>
      <c r="M3241" s="1"/>
      <c r="N3241" s="1"/>
      <c r="O3241" s="1"/>
      <c r="P3241" s="40"/>
      <c r="Q3241" s="37"/>
      <c r="S3241" s="1"/>
      <c r="V3241"/>
    </row>
    <row r="3242" spans="1:22" hidden="1">
      <c r="A3242" s="39"/>
      <c r="B3242" s="1"/>
      <c r="C3242" s="1"/>
      <c r="D3242" s="1"/>
      <c r="E3242" s="1"/>
      <c r="F3242" s="2"/>
      <c r="G3242" s="2"/>
      <c r="H3242" s="1"/>
      <c r="I3242" s="1"/>
      <c r="J3242" s="1"/>
      <c r="K3242" s="1"/>
      <c r="L3242" s="1"/>
      <c r="M3242" s="1"/>
      <c r="N3242" s="1"/>
      <c r="O3242" s="1"/>
      <c r="P3242" s="40"/>
      <c r="Q3242" s="37"/>
      <c r="S3242" s="1"/>
      <c r="V3242"/>
    </row>
    <row r="3243" spans="1:22" hidden="1">
      <c r="A3243" s="39"/>
      <c r="B3243" s="1"/>
      <c r="C3243" s="1"/>
      <c r="D3243" s="1"/>
      <c r="E3243" s="1"/>
      <c r="F3243" s="2"/>
      <c r="G3243" s="2"/>
      <c r="H3243" s="1"/>
      <c r="I3243" s="1"/>
      <c r="J3243" s="1"/>
      <c r="K3243" s="1"/>
      <c r="L3243" s="1"/>
      <c r="M3243" s="1"/>
      <c r="N3243" s="1"/>
      <c r="O3243" s="1"/>
      <c r="P3243" s="40"/>
      <c r="Q3243" s="37"/>
      <c r="S3243" s="1"/>
      <c r="V3243"/>
    </row>
    <row r="3244" spans="1:22" hidden="1">
      <c r="A3244" s="39"/>
      <c r="B3244" s="1"/>
      <c r="C3244" s="1"/>
      <c r="D3244" s="1"/>
      <c r="E3244" s="1"/>
      <c r="F3244" s="2"/>
      <c r="G3244" s="2"/>
      <c r="H3244" s="1"/>
      <c r="I3244" s="1"/>
      <c r="J3244" s="1"/>
      <c r="K3244" s="1"/>
      <c r="L3244" s="1"/>
      <c r="M3244" s="1"/>
      <c r="N3244" s="1"/>
      <c r="O3244" s="1"/>
      <c r="P3244" s="40"/>
      <c r="Q3244" s="37"/>
      <c r="S3244" s="1"/>
      <c r="V3244"/>
    </row>
    <row r="3245" spans="1:22" hidden="1">
      <c r="A3245" s="39"/>
      <c r="B3245" s="1"/>
      <c r="C3245" s="1"/>
      <c r="D3245" s="1"/>
      <c r="E3245" s="1"/>
      <c r="F3245" s="2"/>
      <c r="G3245" s="2"/>
      <c r="H3245" s="1"/>
      <c r="I3245" s="1"/>
      <c r="J3245" s="1"/>
      <c r="K3245" s="1"/>
      <c r="L3245" s="1"/>
      <c r="M3245" s="1"/>
      <c r="N3245" s="1"/>
      <c r="O3245" s="1"/>
      <c r="P3245" s="40"/>
      <c r="Q3245" s="37"/>
      <c r="S3245" s="1"/>
      <c r="V3245"/>
    </row>
    <row r="3246" spans="1:22" hidden="1">
      <c r="A3246" s="39"/>
      <c r="B3246" s="1"/>
      <c r="C3246" s="1"/>
      <c r="D3246" s="1"/>
      <c r="E3246" s="1"/>
      <c r="F3246" s="2"/>
      <c r="G3246" s="2"/>
      <c r="H3246" s="1"/>
      <c r="I3246" s="1"/>
      <c r="J3246" s="1"/>
      <c r="K3246" s="1"/>
      <c r="L3246" s="1"/>
      <c r="M3246" s="1"/>
      <c r="N3246" s="1"/>
      <c r="O3246" s="1"/>
      <c r="P3246" s="40"/>
      <c r="Q3246" s="37"/>
      <c r="S3246" s="1"/>
      <c r="V3246"/>
    </row>
    <row r="3247" spans="1:22" hidden="1">
      <c r="A3247" s="39"/>
      <c r="B3247" s="1"/>
      <c r="C3247" s="1"/>
      <c r="D3247" s="1"/>
      <c r="E3247" s="1"/>
      <c r="F3247" s="2"/>
      <c r="G3247" s="2"/>
      <c r="H3247" s="1"/>
      <c r="I3247" s="1"/>
      <c r="J3247" s="1"/>
      <c r="K3247" s="1"/>
      <c r="L3247" s="1"/>
      <c r="M3247" s="1"/>
      <c r="N3247" s="1"/>
      <c r="O3247" s="1"/>
      <c r="P3247" s="40"/>
      <c r="Q3247" s="37"/>
      <c r="S3247" s="1"/>
      <c r="V3247"/>
    </row>
    <row r="3248" spans="1:22" hidden="1">
      <c r="A3248" s="39"/>
      <c r="B3248" s="1"/>
      <c r="C3248" s="1"/>
      <c r="D3248" s="1"/>
      <c r="E3248" s="1"/>
      <c r="F3248" s="2"/>
      <c r="G3248" s="2"/>
      <c r="H3248" s="1"/>
      <c r="I3248" s="1"/>
      <c r="J3248" s="1"/>
      <c r="K3248" s="1"/>
      <c r="L3248" s="1"/>
      <c r="M3248" s="1"/>
      <c r="N3248" s="1"/>
      <c r="O3248" s="1"/>
      <c r="P3248" s="40"/>
      <c r="Q3248" s="37"/>
      <c r="S3248" s="1"/>
      <c r="V3248"/>
    </row>
    <row r="3249" spans="1:22" hidden="1">
      <c r="A3249" s="39"/>
      <c r="B3249" s="1"/>
      <c r="C3249" s="1"/>
      <c r="D3249" s="1"/>
      <c r="E3249" s="1"/>
      <c r="F3249" s="2"/>
      <c r="G3249" s="2"/>
      <c r="H3249" s="1"/>
      <c r="I3249" s="1"/>
      <c r="J3249" s="1"/>
      <c r="K3249" s="1"/>
      <c r="L3249" s="1"/>
      <c r="M3249" s="1"/>
      <c r="N3249" s="1"/>
      <c r="O3249" s="1"/>
      <c r="P3249" s="40"/>
      <c r="Q3249" s="37"/>
      <c r="S3249" s="1"/>
      <c r="V3249"/>
    </row>
    <row r="3250" spans="1:22" hidden="1">
      <c r="A3250" s="39"/>
      <c r="B3250" s="1"/>
      <c r="C3250" s="1"/>
      <c r="D3250" s="1"/>
      <c r="E3250" s="1"/>
      <c r="F3250" s="2"/>
      <c r="G3250" s="2"/>
      <c r="H3250" s="1"/>
      <c r="I3250" s="1"/>
      <c r="J3250" s="1"/>
      <c r="K3250" s="1"/>
      <c r="L3250" s="1"/>
      <c r="M3250" s="1"/>
      <c r="N3250" s="1"/>
      <c r="O3250" s="1"/>
      <c r="P3250" s="40"/>
      <c r="Q3250" s="37"/>
      <c r="S3250" s="1"/>
      <c r="V3250"/>
    </row>
    <row r="3251" spans="1:22" hidden="1">
      <c r="A3251" s="39"/>
      <c r="B3251" s="1"/>
      <c r="C3251" s="1"/>
      <c r="D3251" s="1"/>
      <c r="E3251" s="1"/>
      <c r="F3251" s="2"/>
      <c r="G3251" s="2"/>
      <c r="H3251" s="1"/>
      <c r="I3251" s="1"/>
      <c r="J3251" s="1"/>
      <c r="K3251" s="1"/>
      <c r="L3251" s="1"/>
      <c r="M3251" s="1"/>
      <c r="N3251" s="1"/>
      <c r="O3251" s="1"/>
      <c r="P3251" s="40"/>
      <c r="Q3251" s="37"/>
      <c r="S3251" s="1"/>
      <c r="V3251"/>
    </row>
    <row r="3252" spans="1:22" hidden="1">
      <c r="A3252" s="39"/>
      <c r="B3252" s="1"/>
      <c r="C3252" s="1"/>
      <c r="D3252" s="1"/>
      <c r="E3252" s="1"/>
      <c r="F3252" s="2"/>
      <c r="G3252" s="2"/>
      <c r="H3252" s="1"/>
      <c r="I3252" s="1"/>
      <c r="J3252" s="1"/>
      <c r="K3252" s="1"/>
      <c r="L3252" s="1"/>
      <c r="M3252" s="1"/>
      <c r="N3252" s="1"/>
      <c r="O3252" s="1"/>
      <c r="P3252" s="40"/>
      <c r="Q3252" s="37"/>
      <c r="S3252" s="1"/>
      <c r="V3252"/>
    </row>
    <row r="3253" spans="1:22" hidden="1">
      <c r="A3253" s="39"/>
      <c r="B3253" s="1"/>
      <c r="C3253" s="1"/>
      <c r="D3253" s="1"/>
      <c r="E3253" s="1"/>
      <c r="F3253" s="2"/>
      <c r="G3253" s="2"/>
      <c r="H3253" s="1"/>
      <c r="I3253" s="1"/>
      <c r="J3253" s="1"/>
      <c r="K3253" s="1"/>
      <c r="L3253" s="1"/>
      <c r="M3253" s="1"/>
      <c r="N3253" s="1"/>
      <c r="O3253" s="1"/>
      <c r="P3253" s="40"/>
      <c r="Q3253" s="37"/>
      <c r="S3253" s="1"/>
      <c r="V3253"/>
    </row>
    <row r="3254" spans="1:22" hidden="1">
      <c r="A3254" s="39"/>
      <c r="B3254" s="1"/>
      <c r="C3254" s="1"/>
      <c r="D3254" s="1"/>
      <c r="E3254" s="1"/>
      <c r="F3254" s="2"/>
      <c r="G3254" s="2"/>
      <c r="H3254" s="1"/>
      <c r="I3254" s="1"/>
      <c r="J3254" s="1"/>
      <c r="K3254" s="1"/>
      <c r="L3254" s="1"/>
      <c r="M3254" s="1"/>
      <c r="N3254" s="1"/>
      <c r="O3254" s="1"/>
      <c r="P3254" s="40"/>
      <c r="Q3254" s="37"/>
      <c r="S3254" s="1"/>
      <c r="V3254"/>
    </row>
    <row r="3255" spans="1:22" hidden="1">
      <c r="A3255" s="39"/>
      <c r="B3255" s="1"/>
      <c r="C3255" s="1"/>
      <c r="D3255" s="1"/>
      <c r="E3255" s="1"/>
      <c r="F3255" s="2"/>
      <c r="G3255" s="2"/>
      <c r="H3255" s="1"/>
      <c r="I3255" s="1"/>
      <c r="J3255" s="1"/>
      <c r="K3255" s="1"/>
      <c r="L3255" s="1"/>
      <c r="M3255" s="1"/>
      <c r="N3255" s="1"/>
      <c r="O3255" s="1"/>
      <c r="P3255" s="40"/>
      <c r="Q3255" s="37"/>
      <c r="S3255" s="1"/>
      <c r="V3255"/>
    </row>
    <row r="3256" spans="1:22" hidden="1">
      <c r="A3256" s="39"/>
      <c r="B3256" s="1"/>
      <c r="C3256" s="1"/>
      <c r="D3256" s="1"/>
      <c r="E3256" s="1"/>
      <c r="F3256" s="2"/>
      <c r="G3256" s="2"/>
      <c r="H3256" s="1"/>
      <c r="I3256" s="1"/>
      <c r="J3256" s="1"/>
      <c r="K3256" s="1"/>
      <c r="L3256" s="1"/>
      <c r="M3256" s="1"/>
      <c r="N3256" s="1"/>
      <c r="O3256" s="1"/>
      <c r="P3256" s="40"/>
      <c r="Q3256" s="37"/>
      <c r="S3256" s="1"/>
      <c r="V3256"/>
    </row>
    <row r="3257" spans="1:22" hidden="1">
      <c r="A3257" s="39"/>
      <c r="B3257" s="1"/>
      <c r="C3257" s="1"/>
      <c r="D3257" s="1"/>
      <c r="E3257" s="1"/>
      <c r="F3257" s="2"/>
      <c r="G3257" s="2"/>
      <c r="H3257" s="1"/>
      <c r="I3257" s="1"/>
      <c r="J3257" s="1"/>
      <c r="K3257" s="1"/>
      <c r="L3257" s="1"/>
      <c r="M3257" s="1"/>
      <c r="N3257" s="1"/>
      <c r="O3257" s="1"/>
      <c r="P3257" s="40"/>
      <c r="Q3257" s="37"/>
      <c r="S3257" s="1"/>
      <c r="V3257"/>
    </row>
    <row r="3258" spans="1:22" hidden="1">
      <c r="A3258" s="39"/>
      <c r="B3258" s="1"/>
      <c r="C3258" s="1"/>
      <c r="D3258" s="1"/>
      <c r="E3258" s="1"/>
      <c r="F3258" s="2"/>
      <c r="G3258" s="2"/>
      <c r="H3258" s="1"/>
      <c r="I3258" s="1"/>
      <c r="J3258" s="1"/>
      <c r="K3258" s="1"/>
      <c r="L3258" s="1"/>
      <c r="M3258" s="1"/>
      <c r="N3258" s="1"/>
      <c r="O3258" s="1"/>
      <c r="P3258" s="40"/>
      <c r="Q3258" s="37"/>
      <c r="S3258" s="1"/>
      <c r="V3258"/>
    </row>
    <row r="3259" spans="1:22" hidden="1">
      <c r="A3259" s="39"/>
      <c r="B3259" s="1"/>
      <c r="C3259" s="1"/>
      <c r="D3259" s="1"/>
      <c r="E3259" s="1"/>
      <c r="F3259" s="2"/>
      <c r="G3259" s="2"/>
      <c r="H3259" s="1"/>
      <c r="I3259" s="1"/>
      <c r="J3259" s="1"/>
      <c r="K3259" s="1"/>
      <c r="L3259" s="1"/>
      <c r="M3259" s="1"/>
      <c r="N3259" s="1"/>
      <c r="O3259" s="1"/>
      <c r="P3259" s="40"/>
      <c r="Q3259" s="37"/>
      <c r="S3259" s="1"/>
      <c r="V3259"/>
    </row>
    <row r="3260" spans="1:22" hidden="1">
      <c r="A3260" s="39"/>
      <c r="B3260" s="1"/>
      <c r="C3260" s="1"/>
      <c r="D3260" s="1"/>
      <c r="E3260" s="1"/>
      <c r="F3260" s="2"/>
      <c r="G3260" s="2"/>
      <c r="H3260" s="1"/>
      <c r="I3260" s="1"/>
      <c r="J3260" s="1"/>
      <c r="K3260" s="1"/>
      <c r="L3260" s="1"/>
      <c r="M3260" s="1"/>
      <c r="N3260" s="1"/>
      <c r="O3260" s="1"/>
      <c r="P3260" s="40"/>
      <c r="Q3260" s="37"/>
      <c r="S3260" s="1"/>
      <c r="V3260"/>
    </row>
    <row r="3261" spans="1:22" hidden="1">
      <c r="A3261" s="39"/>
      <c r="B3261" s="1"/>
      <c r="C3261" s="1"/>
      <c r="D3261" s="1"/>
      <c r="E3261" s="1"/>
      <c r="F3261" s="2"/>
      <c r="G3261" s="2"/>
      <c r="H3261" s="1"/>
      <c r="I3261" s="1"/>
      <c r="J3261" s="1"/>
      <c r="K3261" s="1"/>
      <c r="L3261" s="1"/>
      <c r="M3261" s="1"/>
      <c r="N3261" s="1"/>
      <c r="O3261" s="1"/>
      <c r="P3261" s="40"/>
      <c r="Q3261" s="37"/>
      <c r="S3261" s="1"/>
      <c r="V3261"/>
    </row>
    <row r="3262" spans="1:22" hidden="1">
      <c r="A3262" s="39"/>
      <c r="B3262" s="1"/>
      <c r="C3262" s="1"/>
      <c r="D3262" s="1"/>
      <c r="E3262" s="1"/>
      <c r="F3262" s="2"/>
      <c r="G3262" s="2"/>
      <c r="H3262" s="1"/>
      <c r="I3262" s="1"/>
      <c r="J3262" s="1"/>
      <c r="K3262" s="1"/>
      <c r="L3262" s="1"/>
      <c r="M3262" s="1"/>
      <c r="N3262" s="1"/>
      <c r="O3262" s="1"/>
      <c r="P3262" s="40"/>
      <c r="Q3262" s="37"/>
      <c r="S3262" s="1"/>
      <c r="V3262"/>
    </row>
    <row r="3263" spans="1:22" hidden="1">
      <c r="A3263" s="39"/>
      <c r="B3263" s="1"/>
      <c r="C3263" s="1"/>
      <c r="D3263" s="1"/>
      <c r="E3263" s="1"/>
      <c r="F3263" s="2"/>
      <c r="G3263" s="2"/>
      <c r="H3263" s="1"/>
      <c r="I3263" s="1"/>
      <c r="J3263" s="1"/>
      <c r="K3263" s="1"/>
      <c r="L3263" s="1"/>
      <c r="M3263" s="1"/>
      <c r="N3263" s="1"/>
      <c r="O3263" s="1"/>
      <c r="P3263" s="40"/>
      <c r="Q3263" s="37"/>
      <c r="S3263" s="1"/>
      <c r="V3263"/>
    </row>
    <row r="3264" spans="1:22" hidden="1">
      <c r="A3264" s="39"/>
      <c r="B3264" s="1"/>
      <c r="C3264" s="1"/>
      <c r="D3264" s="1"/>
      <c r="E3264" s="1"/>
      <c r="F3264" s="2"/>
      <c r="G3264" s="2"/>
      <c r="H3264" s="1"/>
      <c r="I3264" s="1"/>
      <c r="J3264" s="1"/>
      <c r="K3264" s="1"/>
      <c r="L3264" s="1"/>
      <c r="M3264" s="1"/>
      <c r="N3264" s="1"/>
      <c r="O3264" s="1"/>
      <c r="P3264" s="40"/>
      <c r="Q3264" s="37"/>
      <c r="S3264" s="1"/>
      <c r="V3264"/>
    </row>
    <row r="3265" spans="1:22" hidden="1">
      <c r="A3265" s="39"/>
      <c r="B3265" s="1"/>
      <c r="C3265" s="1"/>
      <c r="D3265" s="1"/>
      <c r="E3265" s="1"/>
      <c r="F3265" s="2"/>
      <c r="G3265" s="2"/>
      <c r="H3265" s="1"/>
      <c r="I3265" s="1"/>
      <c r="J3265" s="1"/>
      <c r="K3265" s="1"/>
      <c r="L3265" s="1"/>
      <c r="M3265" s="1"/>
      <c r="N3265" s="1"/>
      <c r="O3265" s="1"/>
      <c r="P3265" s="40"/>
      <c r="Q3265" s="37"/>
      <c r="S3265" s="1"/>
      <c r="V3265"/>
    </row>
    <row r="3266" spans="1:22" hidden="1">
      <c r="A3266" s="39"/>
      <c r="B3266" s="1"/>
      <c r="C3266" s="1"/>
      <c r="D3266" s="1"/>
      <c r="E3266" s="1"/>
      <c r="F3266" s="2"/>
      <c r="G3266" s="2"/>
      <c r="H3266" s="1"/>
      <c r="I3266" s="1"/>
      <c r="J3266" s="1"/>
      <c r="K3266" s="1"/>
      <c r="L3266" s="1"/>
      <c r="M3266" s="1"/>
      <c r="N3266" s="1"/>
      <c r="O3266" s="1"/>
      <c r="P3266" s="40"/>
      <c r="Q3266" s="37"/>
      <c r="S3266" s="1"/>
      <c r="V3266"/>
    </row>
    <row r="3267" spans="1:22" hidden="1">
      <c r="A3267" s="39"/>
      <c r="B3267" s="1"/>
      <c r="C3267" s="1"/>
      <c r="D3267" s="1"/>
      <c r="E3267" s="1"/>
      <c r="F3267" s="2"/>
      <c r="G3267" s="2"/>
      <c r="H3267" s="1"/>
      <c r="I3267" s="1"/>
      <c r="J3267" s="1"/>
      <c r="K3267" s="1"/>
      <c r="L3267" s="1"/>
      <c r="M3267" s="1"/>
      <c r="N3267" s="1"/>
      <c r="O3267" s="1"/>
      <c r="P3267" s="40"/>
      <c r="Q3267" s="37"/>
      <c r="S3267" s="1"/>
      <c r="V3267"/>
    </row>
    <row r="3268" spans="1:22" hidden="1">
      <c r="A3268" s="39"/>
      <c r="B3268" s="1"/>
      <c r="C3268" s="1"/>
      <c r="D3268" s="1"/>
      <c r="E3268" s="1"/>
      <c r="F3268" s="2"/>
      <c r="G3268" s="2"/>
      <c r="H3268" s="1"/>
      <c r="I3268" s="1"/>
      <c r="J3268" s="1"/>
      <c r="K3268" s="1"/>
      <c r="L3268" s="1"/>
      <c r="M3268" s="1"/>
      <c r="N3268" s="1"/>
      <c r="O3268" s="1"/>
      <c r="P3268" s="40"/>
      <c r="Q3268" s="37"/>
      <c r="S3268" s="1"/>
      <c r="V3268"/>
    </row>
    <row r="3269" spans="1:22" hidden="1">
      <c r="A3269" s="39"/>
      <c r="B3269" s="1"/>
      <c r="C3269" s="1"/>
      <c r="D3269" s="1"/>
      <c r="E3269" s="1"/>
      <c r="F3269" s="2"/>
      <c r="G3269" s="2"/>
      <c r="H3269" s="1"/>
      <c r="I3269" s="1"/>
      <c r="J3269" s="1"/>
      <c r="K3269" s="1"/>
      <c r="L3269" s="1"/>
      <c r="M3269" s="1"/>
      <c r="N3269" s="1"/>
      <c r="O3269" s="1"/>
      <c r="P3269" s="40"/>
      <c r="Q3269" s="37"/>
      <c r="S3269" s="1"/>
      <c r="V3269"/>
    </row>
    <row r="3270" spans="1:22" hidden="1">
      <c r="A3270" s="39"/>
      <c r="B3270" s="1"/>
      <c r="C3270" s="1"/>
      <c r="D3270" s="1"/>
      <c r="E3270" s="1"/>
      <c r="F3270" s="2"/>
      <c r="G3270" s="2"/>
      <c r="H3270" s="1"/>
      <c r="I3270" s="1"/>
      <c r="J3270" s="1"/>
      <c r="K3270" s="1"/>
      <c r="L3270" s="1"/>
      <c r="M3270" s="1"/>
      <c r="N3270" s="1"/>
      <c r="O3270" s="1"/>
      <c r="P3270" s="40"/>
      <c r="Q3270" s="37"/>
      <c r="S3270" s="1"/>
      <c r="V3270"/>
    </row>
    <row r="3271" spans="1:22" hidden="1">
      <c r="A3271" s="39"/>
      <c r="B3271" s="1"/>
      <c r="C3271" s="1"/>
      <c r="D3271" s="1"/>
      <c r="E3271" s="1"/>
      <c r="F3271" s="2"/>
      <c r="G3271" s="2"/>
      <c r="H3271" s="1"/>
      <c r="I3271" s="1"/>
      <c r="J3271" s="1"/>
      <c r="K3271" s="1"/>
      <c r="L3271" s="1"/>
      <c r="M3271" s="1"/>
      <c r="N3271" s="1"/>
      <c r="O3271" s="1"/>
      <c r="P3271" s="40"/>
      <c r="Q3271" s="37"/>
      <c r="S3271" s="1"/>
      <c r="V3271"/>
    </row>
    <row r="3272" spans="1:22" hidden="1">
      <c r="A3272" s="39"/>
      <c r="B3272" s="1"/>
      <c r="C3272" s="1"/>
      <c r="D3272" s="1"/>
      <c r="E3272" s="1"/>
      <c r="F3272" s="2"/>
      <c r="G3272" s="2"/>
      <c r="H3272" s="1"/>
      <c r="I3272" s="1"/>
      <c r="J3272" s="1"/>
      <c r="K3272" s="1"/>
      <c r="L3272" s="1"/>
      <c r="M3272" s="1"/>
      <c r="N3272" s="1"/>
      <c r="O3272" s="1"/>
      <c r="P3272" s="40"/>
      <c r="Q3272" s="37"/>
      <c r="S3272" s="1"/>
      <c r="V3272"/>
    </row>
    <row r="3273" spans="1:22" hidden="1">
      <c r="A3273" s="39"/>
      <c r="B3273" s="1"/>
      <c r="C3273" s="1"/>
      <c r="D3273" s="1"/>
      <c r="E3273" s="1"/>
      <c r="F3273" s="2"/>
      <c r="G3273" s="2"/>
      <c r="H3273" s="1"/>
      <c r="I3273" s="1"/>
      <c r="J3273" s="1"/>
      <c r="K3273" s="1"/>
      <c r="L3273" s="1"/>
      <c r="M3273" s="1"/>
      <c r="N3273" s="1"/>
      <c r="O3273" s="1"/>
      <c r="P3273" s="40"/>
      <c r="Q3273" s="37"/>
      <c r="S3273" s="1"/>
      <c r="V3273"/>
    </row>
    <row r="3274" spans="1:22" hidden="1">
      <c r="A3274" s="39"/>
      <c r="B3274" s="1"/>
      <c r="C3274" s="1"/>
      <c r="D3274" s="1"/>
      <c r="E3274" s="1"/>
      <c r="F3274" s="2"/>
      <c r="G3274" s="2"/>
      <c r="H3274" s="1"/>
      <c r="I3274" s="1"/>
      <c r="J3274" s="1"/>
      <c r="K3274" s="1"/>
      <c r="L3274" s="1"/>
      <c r="M3274" s="1"/>
      <c r="N3274" s="1"/>
      <c r="O3274" s="1"/>
      <c r="P3274" s="40"/>
      <c r="Q3274" s="37"/>
      <c r="S3274" s="1"/>
      <c r="V3274"/>
    </row>
    <row r="3275" spans="1:22" hidden="1">
      <c r="A3275" s="39"/>
      <c r="B3275" s="1"/>
      <c r="C3275" s="1"/>
      <c r="D3275" s="1"/>
      <c r="E3275" s="1"/>
      <c r="F3275" s="2"/>
      <c r="G3275" s="2"/>
      <c r="H3275" s="1"/>
      <c r="I3275" s="1"/>
      <c r="J3275" s="1"/>
      <c r="K3275" s="1"/>
      <c r="L3275" s="1"/>
      <c r="M3275" s="1"/>
      <c r="N3275" s="1"/>
      <c r="O3275" s="1"/>
      <c r="P3275" s="40"/>
      <c r="Q3275" s="37"/>
      <c r="S3275" s="1"/>
      <c r="V3275"/>
    </row>
    <row r="3276" spans="1:22" hidden="1">
      <c r="A3276" s="39"/>
      <c r="B3276" s="1"/>
      <c r="C3276" s="1"/>
      <c r="D3276" s="1"/>
      <c r="E3276" s="1"/>
      <c r="F3276" s="2"/>
      <c r="G3276" s="2"/>
      <c r="H3276" s="1"/>
      <c r="I3276" s="1"/>
      <c r="J3276" s="1"/>
      <c r="K3276" s="1"/>
      <c r="L3276" s="1"/>
      <c r="M3276" s="1"/>
      <c r="N3276" s="1"/>
      <c r="O3276" s="1"/>
      <c r="P3276" s="40"/>
      <c r="Q3276" s="37"/>
      <c r="S3276" s="1"/>
      <c r="V3276"/>
    </row>
    <row r="3277" spans="1:22" hidden="1">
      <c r="A3277" s="39"/>
      <c r="B3277" s="1"/>
      <c r="C3277" s="1"/>
      <c r="D3277" s="1"/>
      <c r="E3277" s="1"/>
      <c r="F3277" s="2"/>
      <c r="G3277" s="2"/>
      <c r="H3277" s="1"/>
      <c r="I3277" s="1"/>
      <c r="J3277" s="1"/>
      <c r="K3277" s="1"/>
      <c r="L3277" s="1"/>
      <c r="M3277" s="1"/>
      <c r="N3277" s="1"/>
      <c r="O3277" s="1"/>
      <c r="P3277" s="40"/>
      <c r="Q3277" s="37"/>
      <c r="S3277" s="1"/>
      <c r="V3277"/>
    </row>
    <row r="3278" spans="1:22" hidden="1">
      <c r="A3278" s="39"/>
      <c r="B3278" s="1"/>
      <c r="C3278" s="1"/>
      <c r="D3278" s="1"/>
      <c r="E3278" s="1"/>
      <c r="F3278" s="2"/>
      <c r="G3278" s="2"/>
      <c r="H3278" s="1"/>
      <c r="I3278" s="1"/>
      <c r="J3278" s="1"/>
      <c r="K3278" s="1"/>
      <c r="L3278" s="1"/>
      <c r="M3278" s="1"/>
      <c r="N3278" s="1"/>
      <c r="O3278" s="1"/>
      <c r="P3278" s="40"/>
      <c r="Q3278" s="37"/>
      <c r="S3278" s="1"/>
      <c r="V3278"/>
    </row>
    <row r="3279" spans="1:22" hidden="1">
      <c r="A3279" s="39"/>
      <c r="B3279" s="1"/>
      <c r="C3279" s="1"/>
      <c r="D3279" s="1"/>
      <c r="E3279" s="1"/>
      <c r="F3279" s="2"/>
      <c r="G3279" s="2"/>
      <c r="H3279" s="1"/>
      <c r="I3279" s="1"/>
      <c r="J3279" s="1"/>
      <c r="K3279" s="1"/>
      <c r="L3279" s="1"/>
      <c r="M3279" s="1"/>
      <c r="N3279" s="1"/>
      <c r="O3279" s="1"/>
      <c r="P3279" s="40"/>
      <c r="Q3279" s="37"/>
      <c r="S3279" s="1"/>
      <c r="V3279"/>
    </row>
    <row r="3280" spans="1:22" hidden="1">
      <c r="A3280" s="39"/>
      <c r="B3280" s="1"/>
      <c r="C3280" s="1"/>
      <c r="D3280" s="1"/>
      <c r="E3280" s="1"/>
      <c r="F3280" s="2"/>
      <c r="G3280" s="2"/>
      <c r="H3280" s="1"/>
      <c r="I3280" s="1"/>
      <c r="J3280" s="1"/>
      <c r="K3280" s="1"/>
      <c r="L3280" s="1"/>
      <c r="M3280" s="1"/>
      <c r="N3280" s="1"/>
      <c r="O3280" s="1"/>
      <c r="P3280" s="40"/>
      <c r="Q3280" s="37"/>
      <c r="S3280" s="1"/>
      <c r="V3280"/>
    </row>
    <row r="3281" spans="1:22" hidden="1">
      <c r="A3281" s="39"/>
      <c r="B3281" s="1"/>
      <c r="C3281" s="1"/>
      <c r="D3281" s="1"/>
      <c r="E3281" s="1"/>
      <c r="F3281" s="2"/>
      <c r="G3281" s="2"/>
      <c r="H3281" s="1"/>
      <c r="I3281" s="1"/>
      <c r="J3281" s="1"/>
      <c r="K3281" s="1"/>
      <c r="L3281" s="1"/>
      <c r="M3281" s="1"/>
      <c r="N3281" s="1"/>
      <c r="O3281" s="1"/>
      <c r="P3281" s="40"/>
      <c r="Q3281" s="37"/>
      <c r="S3281" s="1"/>
      <c r="V3281"/>
    </row>
    <row r="3282" spans="1:22" hidden="1">
      <c r="A3282" s="39"/>
      <c r="B3282" s="1"/>
      <c r="C3282" s="1"/>
      <c r="D3282" s="1"/>
      <c r="E3282" s="1"/>
      <c r="F3282" s="2"/>
      <c r="G3282" s="2"/>
      <c r="H3282" s="1"/>
      <c r="I3282" s="1"/>
      <c r="J3282" s="1"/>
      <c r="K3282" s="1"/>
      <c r="L3282" s="1"/>
      <c r="M3282" s="1"/>
      <c r="N3282" s="1"/>
      <c r="O3282" s="1"/>
      <c r="P3282" s="40"/>
      <c r="Q3282" s="37"/>
      <c r="S3282" s="1"/>
      <c r="V3282"/>
    </row>
    <row r="3283" spans="1:22" hidden="1">
      <c r="A3283" s="39"/>
      <c r="B3283" s="1"/>
      <c r="C3283" s="1"/>
      <c r="D3283" s="1"/>
      <c r="E3283" s="1"/>
      <c r="F3283" s="2"/>
      <c r="G3283" s="2"/>
      <c r="H3283" s="1"/>
      <c r="I3283" s="1"/>
      <c r="J3283" s="1"/>
      <c r="K3283" s="1"/>
      <c r="L3283" s="1"/>
      <c r="M3283" s="1"/>
      <c r="N3283" s="1"/>
      <c r="O3283" s="1"/>
      <c r="P3283" s="40"/>
      <c r="Q3283" s="37"/>
      <c r="S3283" s="1"/>
      <c r="V3283"/>
    </row>
    <row r="3284" spans="1:22" hidden="1">
      <c r="A3284" s="39"/>
      <c r="B3284" s="1"/>
      <c r="C3284" s="1"/>
      <c r="D3284" s="1"/>
      <c r="E3284" s="1"/>
      <c r="F3284" s="2"/>
      <c r="G3284" s="2"/>
      <c r="H3284" s="1"/>
      <c r="I3284" s="1"/>
      <c r="J3284" s="1"/>
      <c r="K3284" s="1"/>
      <c r="L3284" s="1"/>
      <c r="M3284" s="1"/>
      <c r="N3284" s="1"/>
      <c r="O3284" s="1"/>
      <c r="P3284" s="40"/>
      <c r="Q3284" s="37"/>
      <c r="S3284" s="1"/>
      <c r="V3284"/>
    </row>
    <row r="3285" spans="1:22" hidden="1">
      <c r="A3285" s="39"/>
      <c r="B3285" s="1"/>
      <c r="C3285" s="1"/>
      <c r="D3285" s="1"/>
      <c r="E3285" s="1"/>
      <c r="F3285" s="2"/>
      <c r="G3285" s="2"/>
      <c r="H3285" s="1"/>
      <c r="I3285" s="1"/>
      <c r="J3285" s="1"/>
      <c r="K3285" s="1"/>
      <c r="L3285" s="1"/>
      <c r="M3285" s="1"/>
      <c r="N3285" s="1"/>
      <c r="O3285" s="1"/>
      <c r="P3285" s="40"/>
      <c r="Q3285" s="37"/>
      <c r="S3285" s="1"/>
      <c r="V3285"/>
    </row>
    <row r="3286" spans="1:22" hidden="1">
      <c r="A3286" s="39"/>
      <c r="B3286" s="1"/>
      <c r="C3286" s="1"/>
      <c r="D3286" s="1"/>
      <c r="E3286" s="1"/>
      <c r="F3286" s="2"/>
      <c r="G3286" s="2"/>
      <c r="H3286" s="1"/>
      <c r="I3286" s="1"/>
      <c r="J3286" s="1"/>
      <c r="K3286" s="1"/>
      <c r="L3286" s="1"/>
      <c r="M3286" s="1"/>
      <c r="N3286" s="1"/>
      <c r="O3286" s="1"/>
      <c r="P3286" s="40"/>
      <c r="Q3286" s="37"/>
      <c r="S3286" s="1"/>
      <c r="V3286"/>
    </row>
    <row r="3287" spans="1:22" hidden="1">
      <c r="A3287" s="39"/>
      <c r="B3287" s="1"/>
      <c r="C3287" s="1"/>
      <c r="D3287" s="1"/>
      <c r="E3287" s="1"/>
      <c r="F3287" s="2"/>
      <c r="G3287" s="2"/>
      <c r="H3287" s="1"/>
      <c r="I3287" s="1"/>
      <c r="J3287" s="1"/>
      <c r="K3287" s="1"/>
      <c r="L3287" s="1"/>
      <c r="M3287" s="1"/>
      <c r="N3287" s="1"/>
      <c r="O3287" s="1"/>
      <c r="P3287" s="40"/>
      <c r="Q3287" s="37"/>
      <c r="S3287" s="1"/>
      <c r="V3287"/>
    </row>
    <row r="3288" spans="1:22" hidden="1">
      <c r="A3288" s="39"/>
      <c r="B3288" s="1"/>
      <c r="C3288" s="1"/>
      <c r="D3288" s="1"/>
      <c r="E3288" s="1"/>
      <c r="F3288" s="2"/>
      <c r="G3288" s="2"/>
      <c r="H3288" s="1"/>
      <c r="I3288" s="1"/>
      <c r="J3288" s="1"/>
      <c r="K3288" s="1"/>
      <c r="L3288" s="1"/>
      <c r="M3288" s="1"/>
      <c r="N3288" s="1"/>
      <c r="O3288" s="1"/>
      <c r="P3288" s="40"/>
      <c r="Q3288" s="37"/>
      <c r="S3288" s="1"/>
      <c r="V3288"/>
    </row>
    <row r="3289" spans="1:22" hidden="1">
      <c r="A3289" s="39"/>
      <c r="B3289" s="1"/>
      <c r="C3289" s="1"/>
      <c r="D3289" s="1"/>
      <c r="E3289" s="1"/>
      <c r="F3289" s="2"/>
      <c r="G3289" s="2"/>
      <c r="H3289" s="1"/>
      <c r="I3289" s="1"/>
      <c r="J3289" s="1"/>
      <c r="K3289" s="1"/>
      <c r="L3289" s="1"/>
      <c r="M3289" s="1"/>
      <c r="N3289" s="1"/>
      <c r="O3289" s="1"/>
      <c r="P3289" s="40"/>
      <c r="Q3289" s="37"/>
      <c r="S3289" s="1"/>
      <c r="V3289"/>
    </row>
    <row r="3290" spans="1:22" hidden="1">
      <c r="A3290" s="39"/>
      <c r="B3290" s="1"/>
      <c r="C3290" s="1"/>
      <c r="D3290" s="1"/>
      <c r="E3290" s="1"/>
      <c r="F3290" s="2"/>
      <c r="G3290" s="2"/>
      <c r="H3290" s="1"/>
      <c r="I3290" s="1"/>
      <c r="J3290" s="1"/>
      <c r="K3290" s="1"/>
      <c r="L3290" s="1"/>
      <c r="M3290" s="1"/>
      <c r="N3290" s="1"/>
      <c r="O3290" s="1"/>
      <c r="P3290" s="40"/>
      <c r="Q3290" s="37"/>
      <c r="S3290" s="1"/>
      <c r="V3290"/>
    </row>
    <row r="3291" spans="1:22" hidden="1">
      <c r="A3291" s="39"/>
      <c r="B3291" s="1"/>
      <c r="C3291" s="1"/>
      <c r="D3291" s="1"/>
      <c r="E3291" s="1"/>
      <c r="F3291" s="2"/>
      <c r="G3291" s="2"/>
      <c r="H3291" s="1"/>
      <c r="I3291" s="1"/>
      <c r="J3291" s="1"/>
      <c r="K3291" s="1"/>
      <c r="L3291" s="1"/>
      <c r="M3291" s="1"/>
      <c r="N3291" s="1"/>
      <c r="O3291" s="1"/>
      <c r="P3291" s="40"/>
      <c r="Q3291" s="37"/>
      <c r="S3291" s="1"/>
      <c r="V3291"/>
    </row>
    <row r="3292" spans="1:22" hidden="1">
      <c r="A3292" s="39"/>
      <c r="B3292" s="1"/>
      <c r="C3292" s="1"/>
      <c r="D3292" s="1"/>
      <c r="E3292" s="1"/>
      <c r="F3292" s="2"/>
      <c r="G3292" s="2"/>
      <c r="H3292" s="1"/>
      <c r="I3292" s="1"/>
      <c r="J3292" s="1"/>
      <c r="K3292" s="1"/>
      <c r="L3292" s="1"/>
      <c r="M3292" s="1"/>
      <c r="N3292" s="1"/>
      <c r="O3292" s="1"/>
      <c r="P3292" s="40"/>
      <c r="Q3292" s="37"/>
      <c r="S3292" s="1"/>
      <c r="V3292"/>
    </row>
    <row r="3293" spans="1:22" hidden="1">
      <c r="A3293" s="39"/>
      <c r="B3293" s="1"/>
      <c r="C3293" s="1"/>
      <c r="D3293" s="1"/>
      <c r="E3293" s="1"/>
      <c r="F3293" s="2"/>
      <c r="G3293" s="2"/>
      <c r="H3293" s="1"/>
      <c r="I3293" s="1"/>
      <c r="J3293" s="1"/>
      <c r="K3293" s="1"/>
      <c r="L3293" s="1"/>
      <c r="M3293" s="1"/>
      <c r="N3293" s="1"/>
      <c r="O3293" s="1"/>
      <c r="P3293" s="40"/>
      <c r="Q3293" s="37"/>
      <c r="S3293" s="1"/>
      <c r="V3293"/>
    </row>
    <row r="3294" spans="1:22" hidden="1">
      <c r="A3294" s="39"/>
      <c r="B3294" s="1"/>
      <c r="C3294" s="1"/>
      <c r="D3294" s="1"/>
      <c r="E3294" s="1"/>
      <c r="F3294" s="2"/>
      <c r="G3294" s="2"/>
      <c r="H3294" s="1"/>
      <c r="I3294" s="1"/>
      <c r="J3294" s="1"/>
      <c r="K3294" s="1"/>
      <c r="L3294" s="1"/>
      <c r="M3294" s="1"/>
      <c r="N3294" s="1"/>
      <c r="O3294" s="1"/>
      <c r="P3294" s="40"/>
      <c r="Q3294" s="37"/>
      <c r="S3294" s="1"/>
      <c r="V3294"/>
    </row>
    <row r="3295" spans="1:22" hidden="1">
      <c r="A3295" s="39"/>
      <c r="B3295" s="1"/>
      <c r="C3295" s="1"/>
      <c r="D3295" s="1"/>
      <c r="E3295" s="1"/>
      <c r="F3295" s="2"/>
      <c r="G3295" s="2"/>
      <c r="H3295" s="1"/>
      <c r="I3295" s="1"/>
      <c r="J3295" s="1"/>
      <c r="K3295" s="1"/>
      <c r="L3295" s="1"/>
      <c r="M3295" s="1"/>
      <c r="N3295" s="1"/>
      <c r="O3295" s="1"/>
      <c r="P3295" s="40"/>
      <c r="Q3295" s="37"/>
      <c r="S3295" s="1"/>
      <c r="V3295"/>
    </row>
    <row r="3296" spans="1:22" hidden="1">
      <c r="A3296" s="39"/>
      <c r="B3296" s="1"/>
      <c r="C3296" s="1"/>
      <c r="D3296" s="1"/>
      <c r="E3296" s="1"/>
      <c r="F3296" s="2"/>
      <c r="G3296" s="2"/>
      <c r="H3296" s="1"/>
      <c r="I3296" s="1"/>
      <c r="J3296" s="1"/>
      <c r="K3296" s="1"/>
      <c r="L3296" s="1"/>
      <c r="M3296" s="1"/>
      <c r="N3296" s="1"/>
      <c r="O3296" s="1"/>
      <c r="P3296" s="40"/>
      <c r="Q3296" s="37"/>
      <c r="S3296" s="1"/>
      <c r="V3296"/>
    </row>
    <row r="3297" spans="1:22" hidden="1">
      <c r="A3297" s="39"/>
      <c r="B3297" s="1"/>
      <c r="C3297" s="1"/>
      <c r="D3297" s="1"/>
      <c r="E3297" s="1"/>
      <c r="F3297" s="2"/>
      <c r="G3297" s="2"/>
      <c r="H3297" s="1"/>
      <c r="I3297" s="1"/>
      <c r="J3297" s="1"/>
      <c r="K3297" s="1"/>
      <c r="L3297" s="1"/>
      <c r="M3297" s="1"/>
      <c r="N3297" s="1"/>
      <c r="O3297" s="1"/>
      <c r="P3297" s="40"/>
      <c r="Q3297" s="37"/>
      <c r="S3297" s="1"/>
      <c r="V3297"/>
    </row>
    <row r="3298" spans="1:22" hidden="1">
      <c r="A3298" s="39"/>
      <c r="B3298" s="1"/>
      <c r="C3298" s="1"/>
      <c r="D3298" s="1"/>
      <c r="E3298" s="1"/>
      <c r="F3298" s="2"/>
      <c r="G3298" s="2"/>
      <c r="H3298" s="1"/>
      <c r="I3298" s="1"/>
      <c r="J3298" s="1"/>
      <c r="K3298" s="1"/>
      <c r="L3298" s="1"/>
      <c r="M3298" s="1"/>
      <c r="N3298" s="1"/>
      <c r="O3298" s="1"/>
      <c r="P3298" s="40"/>
      <c r="Q3298" s="37"/>
      <c r="S3298" s="1"/>
      <c r="V3298"/>
    </row>
    <row r="3299" spans="1:22" hidden="1">
      <c r="A3299" s="39"/>
      <c r="B3299" s="1"/>
      <c r="C3299" s="1"/>
      <c r="D3299" s="1"/>
      <c r="E3299" s="1"/>
      <c r="F3299" s="2"/>
      <c r="G3299" s="2"/>
      <c r="H3299" s="1"/>
      <c r="I3299" s="1"/>
      <c r="J3299" s="1"/>
      <c r="K3299" s="1"/>
      <c r="L3299" s="1"/>
      <c r="M3299" s="1"/>
      <c r="N3299" s="1"/>
      <c r="O3299" s="1"/>
      <c r="P3299" s="40"/>
      <c r="Q3299" s="37"/>
      <c r="S3299" s="1"/>
      <c r="V3299"/>
    </row>
    <row r="3300" spans="1:22" hidden="1">
      <c r="A3300" s="39"/>
      <c r="B3300" s="1"/>
      <c r="C3300" s="1"/>
      <c r="D3300" s="1"/>
      <c r="E3300" s="1"/>
      <c r="F3300" s="2"/>
      <c r="G3300" s="2"/>
      <c r="H3300" s="1"/>
      <c r="I3300" s="1"/>
      <c r="J3300" s="1"/>
      <c r="K3300" s="1"/>
      <c r="L3300" s="1"/>
      <c r="M3300" s="1"/>
      <c r="N3300" s="1"/>
      <c r="O3300" s="1"/>
      <c r="P3300" s="40"/>
      <c r="Q3300" s="37"/>
      <c r="S3300" s="1"/>
      <c r="V3300"/>
    </row>
    <row r="3301" spans="1:22" hidden="1">
      <c r="A3301" s="39"/>
      <c r="B3301" s="1"/>
      <c r="C3301" s="1"/>
      <c r="D3301" s="1"/>
      <c r="E3301" s="1"/>
      <c r="F3301" s="2"/>
      <c r="G3301" s="2"/>
      <c r="H3301" s="1"/>
      <c r="I3301" s="1"/>
      <c r="J3301" s="1"/>
      <c r="K3301" s="1"/>
      <c r="L3301" s="1"/>
      <c r="M3301" s="1"/>
      <c r="N3301" s="1"/>
      <c r="O3301" s="1"/>
      <c r="P3301" s="40"/>
      <c r="Q3301" s="37"/>
      <c r="S3301" s="1"/>
      <c r="V3301"/>
    </row>
    <row r="3302" spans="1:22" hidden="1">
      <c r="A3302" s="39"/>
      <c r="B3302" s="1"/>
      <c r="C3302" s="1"/>
      <c r="D3302" s="1"/>
      <c r="E3302" s="1"/>
      <c r="F3302" s="2"/>
      <c r="G3302" s="2"/>
      <c r="H3302" s="1"/>
      <c r="I3302" s="1"/>
      <c r="J3302" s="1"/>
      <c r="K3302" s="1"/>
      <c r="L3302" s="1"/>
      <c r="M3302" s="1"/>
      <c r="N3302" s="1"/>
      <c r="O3302" s="1"/>
      <c r="P3302" s="40"/>
      <c r="Q3302" s="37"/>
      <c r="S3302" s="1"/>
      <c r="V3302"/>
    </row>
    <row r="3303" spans="1:22" hidden="1">
      <c r="A3303" s="39"/>
      <c r="B3303" s="1"/>
      <c r="C3303" s="1"/>
      <c r="D3303" s="1"/>
      <c r="E3303" s="1"/>
      <c r="F3303" s="2"/>
      <c r="G3303" s="2"/>
      <c r="H3303" s="1"/>
      <c r="I3303" s="1"/>
      <c r="J3303" s="1"/>
      <c r="K3303" s="1"/>
      <c r="L3303" s="1"/>
      <c r="M3303" s="1"/>
      <c r="N3303" s="1"/>
      <c r="O3303" s="1"/>
      <c r="P3303" s="40"/>
      <c r="Q3303" s="37"/>
      <c r="S3303" s="1"/>
      <c r="V3303"/>
    </row>
    <row r="3304" spans="1:22" hidden="1">
      <c r="A3304" s="39"/>
      <c r="B3304" s="1"/>
      <c r="C3304" s="1"/>
      <c r="D3304" s="1"/>
      <c r="E3304" s="1"/>
      <c r="F3304" s="2"/>
      <c r="G3304" s="2"/>
      <c r="H3304" s="1"/>
      <c r="I3304" s="1"/>
      <c r="J3304" s="1"/>
      <c r="K3304" s="1"/>
      <c r="L3304" s="1"/>
      <c r="M3304" s="1"/>
      <c r="N3304" s="1"/>
      <c r="O3304" s="1"/>
      <c r="P3304" s="40"/>
      <c r="Q3304" s="37"/>
      <c r="S3304" s="1"/>
      <c r="V3304"/>
    </row>
    <row r="3305" spans="1:22" hidden="1">
      <c r="A3305" s="39"/>
      <c r="B3305" s="1"/>
      <c r="C3305" s="1"/>
      <c r="D3305" s="1"/>
      <c r="E3305" s="1"/>
      <c r="F3305" s="2"/>
      <c r="G3305" s="2"/>
      <c r="H3305" s="1"/>
      <c r="I3305" s="1"/>
      <c r="J3305" s="1"/>
      <c r="K3305" s="1"/>
      <c r="L3305" s="1"/>
      <c r="M3305" s="1"/>
      <c r="N3305" s="1"/>
      <c r="O3305" s="1"/>
      <c r="P3305" s="40"/>
      <c r="Q3305" s="37"/>
      <c r="S3305" s="1"/>
      <c r="V3305"/>
    </row>
    <row r="3306" spans="1:22" hidden="1">
      <c r="A3306" s="39"/>
      <c r="B3306" s="1"/>
      <c r="C3306" s="1"/>
      <c r="D3306" s="1"/>
      <c r="E3306" s="1"/>
      <c r="F3306" s="2"/>
      <c r="G3306" s="2"/>
      <c r="H3306" s="1"/>
      <c r="I3306" s="1"/>
      <c r="J3306" s="1"/>
      <c r="K3306" s="1"/>
      <c r="L3306" s="1"/>
      <c r="M3306" s="1"/>
      <c r="N3306" s="1"/>
      <c r="O3306" s="1"/>
      <c r="P3306" s="40"/>
      <c r="Q3306" s="37"/>
      <c r="S3306" s="1"/>
      <c r="V3306"/>
    </row>
    <row r="3307" spans="1:22" hidden="1">
      <c r="A3307" s="39"/>
      <c r="B3307" s="1"/>
      <c r="C3307" s="1"/>
      <c r="D3307" s="1"/>
      <c r="E3307" s="1"/>
      <c r="F3307" s="2"/>
      <c r="G3307" s="2"/>
      <c r="H3307" s="1"/>
      <c r="I3307" s="1"/>
      <c r="J3307" s="1"/>
      <c r="K3307" s="1"/>
      <c r="L3307" s="1"/>
      <c r="M3307" s="1"/>
      <c r="N3307" s="1"/>
      <c r="O3307" s="1"/>
      <c r="P3307" s="40"/>
      <c r="Q3307" s="37"/>
      <c r="S3307" s="1"/>
      <c r="V3307"/>
    </row>
    <row r="3308" spans="1:22" hidden="1">
      <c r="A3308" s="39"/>
      <c r="B3308" s="1"/>
      <c r="C3308" s="1"/>
      <c r="D3308" s="1"/>
      <c r="E3308" s="1"/>
      <c r="F3308" s="2"/>
      <c r="G3308" s="2"/>
      <c r="H3308" s="1"/>
      <c r="I3308" s="1"/>
      <c r="J3308" s="1"/>
      <c r="K3308" s="1"/>
      <c r="L3308" s="1"/>
      <c r="M3308" s="1"/>
      <c r="N3308" s="1"/>
      <c r="O3308" s="1"/>
      <c r="P3308" s="40"/>
      <c r="Q3308" s="37"/>
      <c r="S3308" s="1"/>
      <c r="V3308"/>
    </row>
    <row r="3309" spans="1:22" hidden="1">
      <c r="A3309" s="39"/>
      <c r="B3309" s="1"/>
      <c r="C3309" s="1"/>
      <c r="D3309" s="1"/>
      <c r="E3309" s="1"/>
      <c r="F3309" s="2"/>
      <c r="G3309" s="2"/>
      <c r="H3309" s="1"/>
      <c r="I3309" s="1"/>
      <c r="J3309" s="1"/>
      <c r="K3309" s="1"/>
      <c r="L3309" s="1"/>
      <c r="M3309" s="1"/>
      <c r="N3309" s="1"/>
      <c r="O3309" s="1"/>
      <c r="P3309" s="40"/>
      <c r="Q3309" s="37"/>
      <c r="S3309" s="1"/>
      <c r="V3309"/>
    </row>
    <row r="3310" spans="1:22" hidden="1">
      <c r="A3310" s="39"/>
      <c r="B3310" s="1"/>
      <c r="C3310" s="1"/>
      <c r="D3310" s="1"/>
      <c r="E3310" s="1"/>
      <c r="F3310" s="2"/>
      <c r="G3310" s="2"/>
      <c r="H3310" s="1"/>
      <c r="I3310" s="1"/>
      <c r="J3310" s="1"/>
      <c r="K3310" s="1"/>
      <c r="L3310" s="1"/>
      <c r="M3310" s="1"/>
      <c r="N3310" s="1"/>
      <c r="O3310" s="1"/>
      <c r="P3310" s="40"/>
      <c r="Q3310" s="37"/>
      <c r="S3310" s="1"/>
      <c r="V3310"/>
    </row>
    <row r="3311" spans="1:22" hidden="1">
      <c r="A3311" s="39"/>
      <c r="B3311" s="1"/>
      <c r="C3311" s="1"/>
      <c r="D3311" s="1"/>
      <c r="E3311" s="1"/>
      <c r="F3311" s="2"/>
      <c r="G3311" s="2"/>
      <c r="H3311" s="1"/>
      <c r="I3311" s="1"/>
      <c r="J3311" s="1"/>
      <c r="K3311" s="1"/>
      <c r="L3311" s="1"/>
      <c r="M3311" s="1"/>
      <c r="N3311" s="1"/>
      <c r="O3311" s="1"/>
      <c r="P3311" s="40"/>
      <c r="Q3311" s="37"/>
      <c r="S3311" s="1"/>
      <c r="V3311"/>
    </row>
    <row r="3312" spans="1:22" hidden="1">
      <c r="A3312" s="39"/>
      <c r="B3312" s="1"/>
      <c r="C3312" s="1"/>
      <c r="D3312" s="1"/>
      <c r="E3312" s="1"/>
      <c r="F3312" s="2"/>
      <c r="G3312" s="2"/>
      <c r="H3312" s="1"/>
      <c r="I3312" s="1"/>
      <c r="J3312" s="1"/>
      <c r="K3312" s="1"/>
      <c r="L3312" s="1"/>
      <c r="M3312" s="1"/>
      <c r="N3312" s="1"/>
      <c r="O3312" s="1"/>
      <c r="P3312" s="40"/>
      <c r="Q3312" s="37"/>
      <c r="S3312" s="1"/>
      <c r="V3312"/>
    </row>
    <row r="3313" spans="1:22" hidden="1">
      <c r="A3313" s="39"/>
      <c r="B3313" s="1"/>
      <c r="C3313" s="1"/>
      <c r="D3313" s="1"/>
      <c r="E3313" s="1"/>
      <c r="F3313" s="2"/>
      <c r="G3313" s="2"/>
      <c r="H3313" s="1"/>
      <c r="I3313" s="1"/>
      <c r="J3313" s="1"/>
      <c r="K3313" s="1"/>
      <c r="L3313" s="1"/>
      <c r="M3313" s="1"/>
      <c r="N3313" s="1"/>
      <c r="O3313" s="1"/>
      <c r="P3313" s="40"/>
      <c r="Q3313" s="37"/>
      <c r="S3313" s="1"/>
      <c r="V3313"/>
    </row>
    <row r="3314" spans="1:22" hidden="1">
      <c r="A3314" s="39"/>
      <c r="B3314" s="1"/>
      <c r="C3314" s="1"/>
      <c r="D3314" s="1"/>
      <c r="E3314" s="1"/>
      <c r="F3314" s="2"/>
      <c r="G3314" s="2"/>
      <c r="H3314" s="1"/>
      <c r="I3314" s="1"/>
      <c r="J3314" s="1"/>
      <c r="K3314" s="1"/>
      <c r="L3314" s="1"/>
      <c r="M3314" s="1"/>
      <c r="N3314" s="1"/>
      <c r="O3314" s="1"/>
      <c r="P3314" s="40"/>
      <c r="Q3314" s="37"/>
      <c r="S3314" s="1"/>
      <c r="V3314"/>
    </row>
    <row r="3315" spans="1:22" hidden="1">
      <c r="A3315" s="39"/>
      <c r="B3315" s="1"/>
      <c r="C3315" s="1"/>
      <c r="D3315" s="1"/>
      <c r="E3315" s="1"/>
      <c r="F3315" s="2"/>
      <c r="G3315" s="2"/>
      <c r="H3315" s="1"/>
      <c r="I3315" s="1"/>
      <c r="J3315" s="1"/>
      <c r="K3315" s="1"/>
      <c r="L3315" s="1"/>
      <c r="M3315" s="1"/>
      <c r="N3315" s="1"/>
      <c r="O3315" s="1"/>
      <c r="P3315" s="40"/>
      <c r="Q3315" s="37"/>
      <c r="S3315" s="1"/>
      <c r="V3315"/>
    </row>
    <row r="3316" spans="1:22" hidden="1">
      <c r="A3316" s="39"/>
      <c r="B3316" s="1"/>
      <c r="C3316" s="1"/>
      <c r="D3316" s="1"/>
      <c r="E3316" s="1"/>
      <c r="F3316" s="2"/>
      <c r="G3316" s="2"/>
      <c r="H3316" s="1"/>
      <c r="I3316" s="1"/>
      <c r="J3316" s="1"/>
      <c r="K3316" s="1"/>
      <c r="L3316" s="1"/>
      <c r="M3316" s="1"/>
      <c r="N3316" s="1"/>
      <c r="O3316" s="1"/>
      <c r="P3316" s="40"/>
      <c r="Q3316" s="37"/>
      <c r="S3316" s="1"/>
      <c r="V3316"/>
    </row>
    <row r="3317" spans="1:22" hidden="1">
      <c r="A3317" s="39"/>
      <c r="B3317" s="1"/>
      <c r="C3317" s="1"/>
      <c r="D3317" s="1"/>
      <c r="E3317" s="1"/>
      <c r="F3317" s="2"/>
      <c r="G3317" s="2"/>
      <c r="H3317" s="1"/>
      <c r="I3317" s="1"/>
      <c r="J3317" s="1"/>
      <c r="K3317" s="1"/>
      <c r="L3317" s="1"/>
      <c r="M3317" s="1"/>
      <c r="N3317" s="1"/>
      <c r="O3317" s="1"/>
      <c r="P3317" s="40"/>
      <c r="Q3317" s="37"/>
      <c r="S3317" s="1"/>
      <c r="V3317"/>
    </row>
    <row r="3318" spans="1:22" hidden="1">
      <c r="A3318" s="39"/>
      <c r="B3318" s="1"/>
      <c r="C3318" s="1"/>
      <c r="D3318" s="1"/>
      <c r="E3318" s="1"/>
      <c r="F3318" s="2"/>
      <c r="G3318" s="2"/>
      <c r="H3318" s="1"/>
      <c r="I3318" s="1"/>
      <c r="J3318" s="1"/>
      <c r="K3318" s="1"/>
      <c r="L3318" s="1"/>
      <c r="M3318" s="1"/>
      <c r="N3318" s="1"/>
      <c r="O3318" s="1"/>
      <c r="P3318" s="40"/>
      <c r="Q3318" s="37"/>
      <c r="S3318" s="1"/>
      <c r="V3318"/>
    </row>
    <row r="3319" spans="1:22" hidden="1">
      <c r="A3319" s="39"/>
      <c r="B3319" s="1"/>
      <c r="C3319" s="1"/>
      <c r="D3319" s="1"/>
      <c r="E3319" s="1"/>
      <c r="F3319" s="2"/>
      <c r="G3319" s="2"/>
      <c r="H3319" s="1"/>
      <c r="I3319" s="1"/>
      <c r="J3319" s="1"/>
      <c r="K3319" s="1"/>
      <c r="L3319" s="1"/>
      <c r="M3319" s="1"/>
      <c r="N3319" s="1"/>
      <c r="O3319" s="1"/>
      <c r="P3319" s="42"/>
      <c r="Q3319" s="37"/>
      <c r="S3319" s="1"/>
      <c r="V3319"/>
    </row>
    <row r="3320" spans="1:22" hidden="1">
      <c r="A3320" s="39"/>
      <c r="B3320" s="1"/>
      <c r="C3320" s="1"/>
      <c r="D3320" s="1"/>
      <c r="E3320" s="1"/>
      <c r="F3320" s="2"/>
      <c r="G3320" s="2"/>
      <c r="H3320" s="1"/>
      <c r="I3320" s="1"/>
      <c r="J3320" s="1"/>
      <c r="K3320" s="1"/>
      <c r="L3320" s="1"/>
      <c r="M3320" s="1"/>
      <c r="N3320" s="1"/>
      <c r="O3320" s="1"/>
      <c r="P3320" s="42"/>
      <c r="Q3320" s="37"/>
      <c r="S3320" s="1"/>
      <c r="V3320"/>
    </row>
    <row r="3321" spans="1:22" hidden="1">
      <c r="A3321" s="39"/>
      <c r="B3321" s="1"/>
      <c r="C3321" s="1"/>
      <c r="D3321" s="1"/>
      <c r="E3321" s="1"/>
      <c r="F3321" s="2"/>
      <c r="G3321" s="2"/>
      <c r="H3321" s="1"/>
      <c r="I3321" s="1"/>
      <c r="J3321" s="1"/>
      <c r="K3321" s="1"/>
      <c r="L3321" s="1"/>
      <c r="M3321" s="1"/>
      <c r="N3321" s="1"/>
      <c r="O3321" s="1"/>
      <c r="P3321" s="40"/>
      <c r="Q3321" s="37"/>
      <c r="S3321" s="1"/>
      <c r="V3321"/>
    </row>
    <row r="3322" spans="1:22" hidden="1">
      <c r="A3322" s="39"/>
      <c r="B3322" s="1"/>
      <c r="C3322" s="1"/>
      <c r="D3322" s="1"/>
      <c r="E3322" s="1"/>
      <c r="F3322" s="2"/>
      <c r="G3322" s="2"/>
      <c r="H3322" s="1"/>
      <c r="I3322" s="1"/>
      <c r="J3322" s="1"/>
      <c r="K3322" s="1"/>
      <c r="L3322" s="1"/>
      <c r="M3322" s="1"/>
      <c r="N3322" s="1"/>
      <c r="O3322" s="1"/>
      <c r="P3322" s="40"/>
      <c r="Q3322" s="37"/>
      <c r="S3322" s="1"/>
      <c r="V3322"/>
    </row>
    <row r="3323" spans="1:22" hidden="1">
      <c r="A3323" s="39"/>
      <c r="B3323" s="1"/>
      <c r="C3323" s="1"/>
      <c r="D3323" s="1"/>
      <c r="E3323" s="1"/>
      <c r="F3323" s="2"/>
      <c r="G3323" s="2"/>
      <c r="H3323" s="1"/>
      <c r="I3323" s="1"/>
      <c r="J3323" s="1"/>
      <c r="K3323" s="1"/>
      <c r="L3323" s="1"/>
      <c r="M3323" s="1"/>
      <c r="N3323" s="1"/>
      <c r="O3323" s="1"/>
      <c r="P3323" s="40"/>
      <c r="Q3323" s="37"/>
      <c r="S3323" s="1"/>
      <c r="V3323"/>
    </row>
    <row r="3324" spans="1:22" hidden="1">
      <c r="A3324" s="39"/>
      <c r="B3324" s="1"/>
      <c r="C3324" s="1"/>
      <c r="D3324" s="1"/>
      <c r="E3324" s="1"/>
      <c r="F3324" s="2"/>
      <c r="G3324" s="2"/>
      <c r="H3324" s="1"/>
      <c r="I3324" s="1"/>
      <c r="J3324" s="1"/>
      <c r="K3324" s="1"/>
      <c r="L3324" s="1"/>
      <c r="M3324" s="1"/>
      <c r="N3324" s="1"/>
      <c r="O3324" s="1"/>
      <c r="P3324" s="40"/>
      <c r="Q3324" s="37"/>
      <c r="S3324" s="1"/>
      <c r="V3324"/>
    </row>
    <row r="3325" spans="1:22">
      <c r="S3325" s="1"/>
    </row>
  </sheetData>
  <autoFilter ref="A1:AC3324" xr:uid="{00000000-0001-0000-0200-000000000000}">
    <filterColumn colId="4">
      <filters>
        <filter val="Interco - Intercompany MarkUp Rev"/>
      </filters>
    </filterColumn>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FB0F7-7093-4D8F-925F-D40669C89D6F}">
  <sheetPr codeName="Sheet5">
    <tabColor theme="9" tint="0.39997558519241921"/>
  </sheetPr>
  <dimension ref="A1:P3818"/>
  <sheetViews>
    <sheetView workbookViewId="0">
      <selection sqref="A1:P1"/>
    </sheetView>
  </sheetViews>
  <sheetFormatPr defaultRowHeight="10.15"/>
  <cols>
    <col min="6" max="6" width="9.83203125" bestFit="1" customWidth="1"/>
    <col min="7" max="7" width="9.33203125" bestFit="1" customWidth="1"/>
    <col min="16" max="16" width="15.5" bestFit="1" customWidth="1"/>
  </cols>
  <sheetData>
    <row r="1" spans="1:16" ht="15.6">
      <c r="A1" s="131" t="s">
        <v>1338</v>
      </c>
      <c r="B1" s="131"/>
      <c r="C1" s="131"/>
      <c r="D1" s="131"/>
      <c r="E1" s="131"/>
      <c r="F1" s="131"/>
      <c r="G1" s="131"/>
      <c r="H1" s="131"/>
      <c r="I1" s="131"/>
      <c r="J1" s="131"/>
      <c r="K1" s="131"/>
      <c r="L1" s="131"/>
      <c r="M1" s="131"/>
      <c r="N1" s="131"/>
      <c r="O1" s="131"/>
      <c r="P1" s="131"/>
    </row>
    <row r="2" spans="1:16" ht="15.6">
      <c r="A2" s="131" t="s">
        <v>1339</v>
      </c>
      <c r="B2" s="131"/>
      <c r="C2" s="131"/>
      <c r="D2" s="131"/>
      <c r="E2" s="131"/>
      <c r="F2" s="131"/>
      <c r="G2" s="131"/>
      <c r="H2" s="131"/>
      <c r="I2" s="131"/>
      <c r="J2" s="131"/>
      <c r="K2" s="131"/>
      <c r="L2" s="131"/>
      <c r="M2" s="131"/>
      <c r="N2" s="131"/>
      <c r="O2" s="131"/>
      <c r="P2" s="131"/>
    </row>
    <row r="3" spans="1:16" ht="17.45">
      <c r="A3" s="130" t="s">
        <v>7566</v>
      </c>
      <c r="B3" s="130"/>
      <c r="C3" s="130"/>
      <c r="D3" s="130"/>
      <c r="E3" s="130"/>
      <c r="F3" s="130"/>
      <c r="G3" s="130"/>
      <c r="H3" s="130"/>
      <c r="I3" s="130"/>
      <c r="J3" s="130"/>
      <c r="K3" s="130"/>
      <c r="L3" s="130"/>
      <c r="M3" s="130"/>
      <c r="N3" s="130"/>
      <c r="O3" s="130"/>
      <c r="P3" s="130"/>
    </row>
    <row r="4" spans="1:16" ht="17.45">
      <c r="A4" s="130" t="s">
        <v>7567</v>
      </c>
      <c r="B4" s="130"/>
      <c r="C4" s="130"/>
      <c r="D4" s="130"/>
      <c r="E4" s="130"/>
      <c r="F4" s="130"/>
      <c r="G4" s="130"/>
      <c r="H4" s="130"/>
      <c r="I4" s="130"/>
      <c r="J4" s="130"/>
      <c r="K4" s="130"/>
      <c r="L4" s="130"/>
      <c r="M4" s="130"/>
      <c r="N4" s="130"/>
      <c r="O4" s="130"/>
      <c r="P4" s="130"/>
    </row>
    <row r="5" spans="1:16" ht="17.45">
      <c r="A5" s="130" t="s">
        <v>48</v>
      </c>
      <c r="B5" s="130"/>
      <c r="C5" s="130"/>
      <c r="D5" s="130"/>
      <c r="E5" s="130"/>
      <c r="F5" s="130"/>
      <c r="G5" s="130"/>
      <c r="H5" s="130"/>
      <c r="I5" s="130"/>
      <c r="J5" s="130"/>
      <c r="K5" s="130"/>
      <c r="L5" s="130"/>
      <c r="M5" s="130"/>
      <c r="N5" s="130"/>
      <c r="O5" s="130"/>
      <c r="P5" s="130"/>
    </row>
    <row r="6" spans="1:16" ht="17.45">
      <c r="A6" s="130" t="s">
        <v>7568</v>
      </c>
      <c r="B6" s="130"/>
      <c r="C6" s="130"/>
      <c r="D6" s="130"/>
      <c r="E6" s="130"/>
      <c r="F6" s="130"/>
      <c r="G6" s="130"/>
      <c r="H6" s="130"/>
      <c r="I6" s="130"/>
      <c r="J6" s="130"/>
      <c r="K6" s="130"/>
      <c r="L6" s="130"/>
      <c r="M6" s="130"/>
      <c r="N6" s="130"/>
      <c r="O6" s="130"/>
      <c r="P6" s="130"/>
    </row>
    <row r="7" spans="1:16">
      <c r="A7" s="19" t="s">
        <v>1618</v>
      </c>
      <c r="B7" s="19" t="s">
        <v>686</v>
      </c>
      <c r="C7" s="19" t="s">
        <v>451</v>
      </c>
      <c r="D7" s="19" t="s">
        <v>687</v>
      </c>
      <c r="E7" s="19" t="s">
        <v>449</v>
      </c>
      <c r="F7" s="19" t="s">
        <v>688</v>
      </c>
      <c r="G7" s="19" t="s">
        <v>689</v>
      </c>
      <c r="H7" s="19" t="s">
        <v>690</v>
      </c>
      <c r="I7" s="19" t="s">
        <v>691</v>
      </c>
      <c r="J7" s="19" t="s">
        <v>454</v>
      </c>
      <c r="K7" s="19" t="s">
        <v>692</v>
      </c>
      <c r="L7" s="19" t="s">
        <v>693</v>
      </c>
      <c r="M7" s="19" t="s">
        <v>694</v>
      </c>
      <c r="N7" s="19" t="s">
        <v>695</v>
      </c>
      <c r="O7" s="19" t="s">
        <v>696</v>
      </c>
      <c r="P7" s="20" t="s">
        <v>697</v>
      </c>
    </row>
    <row r="8" spans="1:16">
      <c r="A8" s="38" t="s">
        <v>7569</v>
      </c>
      <c r="B8" s="38"/>
      <c r="C8" s="38"/>
      <c r="D8" s="38"/>
      <c r="E8" s="38"/>
      <c r="F8" s="108"/>
      <c r="G8" s="108"/>
      <c r="H8" s="38"/>
      <c r="I8" s="38"/>
      <c r="J8" s="38"/>
      <c r="K8" s="38"/>
      <c r="L8" s="38"/>
      <c r="M8" s="38"/>
      <c r="N8" s="38"/>
      <c r="O8" s="38"/>
      <c r="P8" s="109"/>
    </row>
    <row r="9" spans="1:16">
      <c r="A9" s="110" t="s">
        <v>7570</v>
      </c>
      <c r="B9" s="38"/>
      <c r="C9" s="38"/>
      <c r="D9" s="38"/>
      <c r="E9" s="38"/>
      <c r="F9" s="108"/>
      <c r="G9" s="108"/>
      <c r="H9" s="38"/>
      <c r="I9" s="38"/>
      <c r="J9" s="38"/>
      <c r="K9" s="38"/>
      <c r="L9" s="38"/>
      <c r="M9" s="38"/>
      <c r="N9" s="38"/>
      <c r="O9" s="38"/>
      <c r="P9" s="109"/>
    </row>
    <row r="10" spans="1:16">
      <c r="A10" s="111" t="s">
        <v>7571</v>
      </c>
      <c r="B10" s="38"/>
      <c r="C10" s="38"/>
      <c r="D10" s="38"/>
      <c r="E10" s="38"/>
      <c r="F10" s="108"/>
      <c r="G10" s="108"/>
      <c r="H10" s="38"/>
      <c r="I10" s="38"/>
      <c r="J10" s="38"/>
      <c r="K10" s="38"/>
      <c r="L10" s="38"/>
      <c r="M10" s="38"/>
      <c r="N10" s="38"/>
      <c r="O10" s="38"/>
      <c r="P10" s="109"/>
    </row>
    <row r="11" spans="1:16">
      <c r="A11" s="112" t="s">
        <v>7572</v>
      </c>
      <c r="B11" s="113"/>
      <c r="C11" s="113"/>
      <c r="D11" s="113"/>
      <c r="E11" s="113"/>
      <c r="F11" s="114"/>
      <c r="G11" s="114"/>
      <c r="H11" s="113"/>
      <c r="I11" s="113"/>
      <c r="J11" s="113"/>
      <c r="K11" s="113"/>
      <c r="L11" s="113"/>
      <c r="M11" s="113"/>
      <c r="N11" s="113"/>
      <c r="O11" s="113"/>
      <c r="P11" s="115">
        <v>0</v>
      </c>
    </row>
    <row r="12" spans="1:16">
      <c r="A12" s="111" t="s">
        <v>7573</v>
      </c>
      <c r="B12" s="38"/>
      <c r="C12" s="38"/>
      <c r="D12" s="38"/>
      <c r="E12" s="38"/>
      <c r="F12" s="108"/>
      <c r="G12" s="108"/>
      <c r="H12" s="38"/>
      <c r="I12" s="38"/>
      <c r="J12" s="38"/>
      <c r="K12" s="38"/>
      <c r="L12" s="38"/>
      <c r="M12" s="38"/>
      <c r="N12" s="38"/>
      <c r="O12" s="38"/>
      <c r="P12" s="109"/>
    </row>
    <row r="13" spans="1:16">
      <c r="A13" s="39"/>
      <c r="B13" s="1" t="s">
        <v>700</v>
      </c>
      <c r="C13" s="1" t="s">
        <v>1567</v>
      </c>
      <c r="D13" s="1" t="s">
        <v>486</v>
      </c>
      <c r="E13" s="1" t="s">
        <v>1498</v>
      </c>
      <c r="F13" s="2">
        <v>45516</v>
      </c>
      <c r="G13" s="2">
        <v>45505</v>
      </c>
      <c r="H13" s="1" t="s">
        <v>1620</v>
      </c>
      <c r="I13" s="1" t="s">
        <v>1621</v>
      </c>
      <c r="J13" s="1" t="s">
        <v>277</v>
      </c>
      <c r="K13" s="1"/>
      <c r="L13" s="1"/>
      <c r="M13" s="1"/>
      <c r="N13" s="1"/>
      <c r="O13" s="1"/>
      <c r="P13" s="40">
        <v>49872.999495140655</v>
      </c>
    </row>
    <row r="14" spans="1:16">
      <c r="A14" s="39"/>
      <c r="B14" s="1" t="s">
        <v>700</v>
      </c>
      <c r="C14" s="1" t="s">
        <v>1567</v>
      </c>
      <c r="D14" s="1" t="s">
        <v>486</v>
      </c>
      <c r="E14" s="1" t="s">
        <v>1498</v>
      </c>
      <c r="F14" s="2">
        <v>45516</v>
      </c>
      <c r="G14" s="2">
        <v>45505</v>
      </c>
      <c r="H14" s="1" t="s">
        <v>1622</v>
      </c>
      <c r="I14" s="1" t="s">
        <v>1623</v>
      </c>
      <c r="J14" s="1" t="s">
        <v>277</v>
      </c>
      <c r="K14" s="1"/>
      <c r="L14" s="1"/>
      <c r="M14" s="1"/>
      <c r="N14" s="1"/>
      <c r="O14" s="1"/>
      <c r="P14" s="40">
        <v>-116750.28815501828</v>
      </c>
    </row>
    <row r="15" spans="1:16">
      <c r="A15" s="39"/>
      <c r="B15" s="1" t="s">
        <v>700</v>
      </c>
      <c r="C15" s="1" t="s">
        <v>1567</v>
      </c>
      <c r="D15" s="1" t="s">
        <v>486</v>
      </c>
      <c r="E15" s="1" t="s">
        <v>1498</v>
      </c>
      <c r="F15" s="2">
        <v>45516</v>
      </c>
      <c r="G15" s="2">
        <v>45505</v>
      </c>
      <c r="H15" s="1" t="s">
        <v>1624</v>
      </c>
      <c r="I15" s="1" t="s">
        <v>1625</v>
      </c>
      <c r="J15" s="1" t="s">
        <v>277</v>
      </c>
      <c r="K15" s="1"/>
      <c r="L15" s="1"/>
      <c r="M15" s="1"/>
      <c r="N15" s="1"/>
      <c r="O15" s="1"/>
      <c r="P15" s="40">
        <v>116750.28815501828</v>
      </c>
    </row>
    <row r="16" spans="1:16">
      <c r="A16" s="39"/>
      <c r="B16" s="1" t="s">
        <v>700</v>
      </c>
      <c r="C16" s="1" t="s">
        <v>1567</v>
      </c>
      <c r="D16" s="1" t="s">
        <v>486</v>
      </c>
      <c r="E16" s="1" t="s">
        <v>1498</v>
      </c>
      <c r="F16" s="2">
        <v>45516</v>
      </c>
      <c r="G16" s="2">
        <v>45505</v>
      </c>
      <c r="H16" s="1" t="s">
        <v>1626</v>
      </c>
      <c r="I16" s="1" t="s">
        <v>1627</v>
      </c>
      <c r="J16" s="1" t="s">
        <v>277</v>
      </c>
      <c r="K16" s="1"/>
      <c r="L16" s="1"/>
      <c r="M16" s="1"/>
      <c r="N16" s="1"/>
      <c r="O16" s="1"/>
      <c r="P16" s="40">
        <v>-49872.999495140655</v>
      </c>
    </row>
    <row r="17" spans="1:16">
      <c r="A17" s="39"/>
      <c r="B17" s="1" t="s">
        <v>700</v>
      </c>
      <c r="C17" s="1" t="s">
        <v>1390</v>
      </c>
      <c r="D17" s="1" t="s">
        <v>1628</v>
      </c>
      <c r="E17" s="1" t="s">
        <v>1498</v>
      </c>
      <c r="F17" s="2">
        <v>45534</v>
      </c>
      <c r="G17" s="2">
        <v>45505</v>
      </c>
      <c r="H17" s="1" t="s">
        <v>1629</v>
      </c>
      <c r="I17" s="1" t="s">
        <v>1630</v>
      </c>
      <c r="J17" s="1" t="s">
        <v>277</v>
      </c>
      <c r="K17" s="1"/>
      <c r="L17" s="1"/>
      <c r="M17" s="1" t="s">
        <v>1631</v>
      </c>
      <c r="N17" s="1"/>
      <c r="O17" s="1" t="s">
        <v>1632</v>
      </c>
      <c r="P17" s="40">
        <v>15861.267923283831</v>
      </c>
    </row>
    <row r="18" spans="1:16">
      <c r="A18" s="39"/>
      <c r="B18" s="1" t="s">
        <v>700</v>
      </c>
      <c r="C18" s="1" t="s">
        <v>1390</v>
      </c>
      <c r="D18" s="1" t="s">
        <v>1628</v>
      </c>
      <c r="E18" s="1" t="s">
        <v>1498</v>
      </c>
      <c r="F18" s="2">
        <v>45534</v>
      </c>
      <c r="G18" s="2">
        <v>45505</v>
      </c>
      <c r="H18" s="1" t="s">
        <v>1633</v>
      </c>
      <c r="I18" s="1" t="s">
        <v>1634</v>
      </c>
      <c r="J18" s="1" t="s">
        <v>277</v>
      </c>
      <c r="K18" s="1"/>
      <c r="L18" s="1"/>
      <c r="M18" s="1" t="s">
        <v>1635</v>
      </c>
      <c r="N18" s="1"/>
      <c r="O18" s="1" t="s">
        <v>1636</v>
      </c>
      <c r="P18" s="40">
        <v>37349.777692169177</v>
      </c>
    </row>
    <row r="19" spans="1:16">
      <c r="A19" s="39"/>
      <c r="B19" s="1" t="s">
        <v>700</v>
      </c>
      <c r="C19" s="1" t="s">
        <v>1370</v>
      </c>
      <c r="D19" s="1" t="s">
        <v>9</v>
      </c>
      <c r="E19" s="1" t="s">
        <v>1498</v>
      </c>
      <c r="F19" s="2">
        <v>45535</v>
      </c>
      <c r="G19" s="2">
        <v>45505</v>
      </c>
      <c r="H19" s="1" t="s">
        <v>1637</v>
      </c>
      <c r="I19" s="1" t="s">
        <v>1638</v>
      </c>
      <c r="J19" s="1" t="s">
        <v>277</v>
      </c>
      <c r="K19" s="1"/>
      <c r="L19" s="1"/>
      <c r="M19" s="1" t="s">
        <v>1639</v>
      </c>
      <c r="N19" s="1"/>
      <c r="O19" s="1" t="s">
        <v>1640</v>
      </c>
      <c r="P19" s="40">
        <v>17288.047420349736</v>
      </c>
    </row>
    <row r="20" spans="1:16">
      <c r="A20" s="39"/>
      <c r="B20" s="1" t="s">
        <v>700</v>
      </c>
      <c r="C20" s="1" t="s">
        <v>1362</v>
      </c>
      <c r="D20" s="1" t="s">
        <v>610</v>
      </c>
      <c r="E20" s="1" t="s">
        <v>1498</v>
      </c>
      <c r="F20" s="2">
        <v>45535</v>
      </c>
      <c r="G20" s="2">
        <v>45505</v>
      </c>
      <c r="H20" s="1" t="s">
        <v>1641</v>
      </c>
      <c r="I20" s="1" t="s">
        <v>1642</v>
      </c>
      <c r="J20" s="1" t="s">
        <v>277</v>
      </c>
      <c r="K20" s="1"/>
      <c r="L20" s="1"/>
      <c r="M20" s="1" t="s">
        <v>1631</v>
      </c>
      <c r="N20" s="1"/>
      <c r="O20" s="1"/>
      <c r="P20" s="40">
        <v>-15861.27</v>
      </c>
    </row>
    <row r="21" spans="1:16">
      <c r="A21" s="39"/>
      <c r="B21" s="1" t="s">
        <v>700</v>
      </c>
      <c r="C21" s="1" t="s">
        <v>1370</v>
      </c>
      <c r="D21" s="1" t="s">
        <v>9</v>
      </c>
      <c r="E21" s="1" t="s">
        <v>1498</v>
      </c>
      <c r="F21" s="2">
        <v>45535</v>
      </c>
      <c r="G21" s="2">
        <v>45505</v>
      </c>
      <c r="H21" s="1" t="s">
        <v>1637</v>
      </c>
      <c r="I21" s="1" t="s">
        <v>1638</v>
      </c>
      <c r="J21" s="1" t="s">
        <v>277</v>
      </c>
      <c r="K21" s="1"/>
      <c r="L21" s="1"/>
      <c r="M21" s="1" t="s">
        <v>1643</v>
      </c>
      <c r="N21" s="1"/>
      <c r="O21" s="1" t="s">
        <v>1644</v>
      </c>
      <c r="P21" s="40">
        <v>1920.8941578166373</v>
      </c>
    </row>
    <row r="22" spans="1:16">
      <c r="A22" s="39"/>
      <c r="B22" s="1" t="s">
        <v>700</v>
      </c>
      <c r="C22" s="1" t="s">
        <v>1370</v>
      </c>
      <c r="D22" s="1" t="s">
        <v>9</v>
      </c>
      <c r="E22" s="1" t="s">
        <v>1498</v>
      </c>
      <c r="F22" s="2">
        <v>45535</v>
      </c>
      <c r="G22" s="2">
        <v>45505</v>
      </c>
      <c r="H22" s="1" t="s">
        <v>1637</v>
      </c>
      <c r="I22" s="1" t="s">
        <v>1638</v>
      </c>
      <c r="J22" s="1" t="s">
        <v>277</v>
      </c>
      <c r="K22" s="1"/>
      <c r="L22" s="1"/>
      <c r="M22" s="1" t="s">
        <v>1645</v>
      </c>
      <c r="N22" s="1"/>
      <c r="O22" s="1" t="s">
        <v>1646</v>
      </c>
      <c r="P22" s="40">
        <v>5762.6824734499123</v>
      </c>
    </row>
    <row r="23" spans="1:16">
      <c r="A23" s="39"/>
      <c r="B23" s="1" t="s">
        <v>700</v>
      </c>
      <c r="C23" s="1" t="s">
        <v>1362</v>
      </c>
      <c r="D23" s="1" t="s">
        <v>9</v>
      </c>
      <c r="E23" s="1" t="s">
        <v>1498</v>
      </c>
      <c r="F23" s="2">
        <v>45535</v>
      </c>
      <c r="G23" s="2">
        <v>45505</v>
      </c>
      <c r="H23" s="1" t="s">
        <v>1647</v>
      </c>
      <c r="I23" s="1" t="s">
        <v>1648</v>
      </c>
      <c r="J23" s="1" t="s">
        <v>277</v>
      </c>
      <c r="K23" s="1"/>
      <c r="L23" s="1"/>
      <c r="M23" s="1"/>
      <c r="N23" s="1"/>
      <c r="O23" s="1" t="s">
        <v>1649</v>
      </c>
      <c r="P23" s="40">
        <v>92827.23</v>
      </c>
    </row>
    <row r="24" spans="1:16">
      <c r="A24" s="39"/>
      <c r="B24" s="1" t="s">
        <v>700</v>
      </c>
      <c r="C24" s="1" t="s">
        <v>1362</v>
      </c>
      <c r="D24" s="1" t="s">
        <v>610</v>
      </c>
      <c r="E24" s="1" t="s">
        <v>1498</v>
      </c>
      <c r="F24" s="2">
        <v>45535</v>
      </c>
      <c r="G24" s="2">
        <v>45505</v>
      </c>
      <c r="H24" s="1" t="s">
        <v>1641</v>
      </c>
      <c r="I24" s="1" t="s">
        <v>1642</v>
      </c>
      <c r="J24" s="1" t="s">
        <v>277</v>
      </c>
      <c r="K24" s="1"/>
      <c r="L24" s="1"/>
      <c r="M24" s="1" t="s">
        <v>1650</v>
      </c>
      <c r="N24" s="1"/>
      <c r="O24" s="1"/>
      <c r="P24" s="40">
        <v>-21658.080000000002</v>
      </c>
    </row>
    <row r="25" spans="1:16">
      <c r="A25" s="39"/>
      <c r="B25" s="1" t="s">
        <v>700</v>
      </c>
      <c r="C25" s="1" t="s">
        <v>1370</v>
      </c>
      <c r="D25" s="1" t="s">
        <v>9</v>
      </c>
      <c r="E25" s="1" t="s">
        <v>1498</v>
      </c>
      <c r="F25" s="2">
        <v>45535</v>
      </c>
      <c r="G25" s="2">
        <v>45505</v>
      </c>
      <c r="H25" s="1" t="s">
        <v>1637</v>
      </c>
      <c r="I25" s="1" t="s">
        <v>1638</v>
      </c>
      <c r="J25" s="1" t="s">
        <v>277</v>
      </c>
      <c r="K25" s="1"/>
      <c r="L25" s="1"/>
      <c r="M25" s="1" t="s">
        <v>1650</v>
      </c>
      <c r="N25" s="1"/>
      <c r="O25" s="1" t="s">
        <v>1651</v>
      </c>
      <c r="P25" s="40">
        <v>21658.081629382585</v>
      </c>
    </row>
    <row r="26" spans="1:16">
      <c r="A26" s="39"/>
      <c r="B26" s="1" t="s">
        <v>700</v>
      </c>
      <c r="C26" s="1" t="s">
        <v>1362</v>
      </c>
      <c r="D26" s="1" t="s">
        <v>610</v>
      </c>
      <c r="E26" s="1" t="s">
        <v>1498</v>
      </c>
      <c r="F26" s="2">
        <v>45535</v>
      </c>
      <c r="G26" s="2">
        <v>45505</v>
      </c>
      <c r="H26" s="1" t="s">
        <v>1641</v>
      </c>
      <c r="I26" s="1" t="s">
        <v>1642</v>
      </c>
      <c r="J26" s="1" t="s">
        <v>277</v>
      </c>
      <c r="K26" s="1"/>
      <c r="L26" s="1"/>
      <c r="M26" s="1" t="s">
        <v>1645</v>
      </c>
      <c r="N26" s="1"/>
      <c r="O26" s="1"/>
      <c r="P26" s="40">
        <v>-5762.68</v>
      </c>
    </row>
    <row r="27" spans="1:16">
      <c r="A27" s="39"/>
      <c r="B27" s="1" t="s">
        <v>700</v>
      </c>
      <c r="C27" s="1" t="s">
        <v>1362</v>
      </c>
      <c r="D27" s="1" t="s">
        <v>610</v>
      </c>
      <c r="E27" s="1" t="s">
        <v>1498</v>
      </c>
      <c r="F27" s="2">
        <v>45535</v>
      </c>
      <c r="G27" s="2">
        <v>45505</v>
      </c>
      <c r="H27" s="1" t="s">
        <v>1641</v>
      </c>
      <c r="I27" s="1" t="s">
        <v>1642</v>
      </c>
      <c r="J27" s="1" t="s">
        <v>277</v>
      </c>
      <c r="K27" s="1"/>
      <c r="L27" s="1"/>
      <c r="M27" s="1" t="s">
        <v>1652</v>
      </c>
      <c r="N27" s="1"/>
      <c r="O27" s="1"/>
      <c r="P27" s="40">
        <v>-10564.92</v>
      </c>
    </row>
    <row r="28" spans="1:16">
      <c r="A28" s="39"/>
      <c r="B28" s="1" t="s">
        <v>700</v>
      </c>
      <c r="C28" s="1" t="s">
        <v>1370</v>
      </c>
      <c r="D28" s="1" t="s">
        <v>9</v>
      </c>
      <c r="E28" s="1" t="s">
        <v>1498</v>
      </c>
      <c r="F28" s="2">
        <v>45535</v>
      </c>
      <c r="G28" s="2">
        <v>45505</v>
      </c>
      <c r="H28" s="1" t="s">
        <v>1637</v>
      </c>
      <c r="I28" s="1" t="s">
        <v>1638</v>
      </c>
      <c r="J28" s="1" t="s">
        <v>277</v>
      </c>
      <c r="K28" s="1"/>
      <c r="L28" s="1"/>
      <c r="M28" s="1" t="s">
        <v>1652</v>
      </c>
      <c r="N28" s="1"/>
      <c r="O28" s="1" t="s">
        <v>1653</v>
      </c>
      <c r="P28" s="40">
        <v>10564.917867991506</v>
      </c>
    </row>
    <row r="29" spans="1:16">
      <c r="A29" s="39"/>
      <c r="B29" s="1" t="s">
        <v>700</v>
      </c>
      <c r="C29" s="1" t="s">
        <v>1362</v>
      </c>
      <c r="D29" s="1" t="s">
        <v>610</v>
      </c>
      <c r="E29" s="1" t="s">
        <v>1498</v>
      </c>
      <c r="F29" s="2">
        <v>45535</v>
      </c>
      <c r="G29" s="2">
        <v>45505</v>
      </c>
      <c r="H29" s="1" t="s">
        <v>1641</v>
      </c>
      <c r="I29" s="1" t="s">
        <v>1642</v>
      </c>
      <c r="J29" s="1" t="s">
        <v>277</v>
      </c>
      <c r="K29" s="1"/>
      <c r="L29" s="1"/>
      <c r="M29" s="1" t="s">
        <v>1654</v>
      </c>
      <c r="N29" s="1"/>
      <c r="O29" s="1"/>
      <c r="P29" s="40">
        <v>-7683.58</v>
      </c>
    </row>
    <row r="30" spans="1:16">
      <c r="A30" s="39"/>
      <c r="B30" s="1" t="s">
        <v>700</v>
      </c>
      <c r="C30" s="1" t="s">
        <v>1370</v>
      </c>
      <c r="D30" s="1" t="s">
        <v>9</v>
      </c>
      <c r="E30" s="1" t="s">
        <v>1498</v>
      </c>
      <c r="F30" s="2">
        <v>45535</v>
      </c>
      <c r="G30" s="2">
        <v>45505</v>
      </c>
      <c r="H30" s="1" t="s">
        <v>1637</v>
      </c>
      <c r="I30" s="1" t="s">
        <v>1638</v>
      </c>
      <c r="J30" s="1" t="s">
        <v>277</v>
      </c>
      <c r="K30" s="1"/>
      <c r="L30" s="1"/>
      <c r="M30" s="1" t="s">
        <v>1635</v>
      </c>
      <c r="N30" s="1"/>
      <c r="O30" s="1" t="s">
        <v>1655</v>
      </c>
      <c r="P30" s="40">
        <v>8804.0982233262548</v>
      </c>
    </row>
    <row r="31" spans="1:16">
      <c r="A31" s="39"/>
      <c r="B31" s="1" t="s">
        <v>700</v>
      </c>
      <c r="C31" s="1" t="s">
        <v>1362</v>
      </c>
      <c r="D31" s="1" t="s">
        <v>610</v>
      </c>
      <c r="E31" s="1" t="s">
        <v>1498</v>
      </c>
      <c r="F31" s="2">
        <v>45535</v>
      </c>
      <c r="G31" s="2">
        <v>45505</v>
      </c>
      <c r="H31" s="1" t="s">
        <v>1641</v>
      </c>
      <c r="I31" s="1" t="s">
        <v>1642</v>
      </c>
      <c r="J31" s="1" t="s">
        <v>277</v>
      </c>
      <c r="K31" s="1"/>
      <c r="L31" s="1"/>
      <c r="M31" s="1" t="s">
        <v>1643</v>
      </c>
      <c r="N31" s="1"/>
      <c r="O31" s="1"/>
      <c r="P31" s="40">
        <v>-1920.89</v>
      </c>
    </row>
    <row r="32" spans="1:16">
      <c r="A32" s="39"/>
      <c r="B32" s="1" t="s">
        <v>700</v>
      </c>
      <c r="C32" s="1" t="s">
        <v>1370</v>
      </c>
      <c r="D32" s="1" t="s">
        <v>9</v>
      </c>
      <c r="E32" s="1" t="s">
        <v>1498</v>
      </c>
      <c r="F32" s="2">
        <v>45535</v>
      </c>
      <c r="G32" s="2">
        <v>45505</v>
      </c>
      <c r="H32" s="1" t="s">
        <v>1637</v>
      </c>
      <c r="I32" s="1" t="s">
        <v>1638</v>
      </c>
      <c r="J32" s="1" t="s">
        <v>277</v>
      </c>
      <c r="K32" s="1"/>
      <c r="L32" s="1"/>
      <c r="M32" s="1" t="s">
        <v>1656</v>
      </c>
      <c r="N32" s="1"/>
      <c r="O32" s="1" t="s">
        <v>1657</v>
      </c>
      <c r="P32" s="40">
        <v>7043.2785786610038</v>
      </c>
    </row>
    <row r="33" spans="1:16">
      <c r="A33" s="39"/>
      <c r="B33" s="1" t="s">
        <v>700</v>
      </c>
      <c r="C33" s="1" t="s">
        <v>1362</v>
      </c>
      <c r="D33" s="1" t="s">
        <v>610</v>
      </c>
      <c r="E33" s="1" t="s">
        <v>1498</v>
      </c>
      <c r="F33" s="2">
        <v>45535</v>
      </c>
      <c r="G33" s="2">
        <v>45505</v>
      </c>
      <c r="H33" s="1" t="s">
        <v>1641</v>
      </c>
      <c r="I33" s="1" t="s">
        <v>1642</v>
      </c>
      <c r="J33" s="1" t="s">
        <v>277</v>
      </c>
      <c r="K33" s="1"/>
      <c r="L33" s="1"/>
      <c r="M33" s="1" t="s">
        <v>1656</v>
      </c>
      <c r="N33" s="1"/>
      <c r="O33" s="1"/>
      <c r="P33" s="40">
        <v>-7043.28</v>
      </c>
    </row>
    <row r="34" spans="1:16">
      <c r="A34" s="39"/>
      <c r="B34" s="1" t="s">
        <v>700</v>
      </c>
      <c r="C34" s="1" t="s">
        <v>1370</v>
      </c>
      <c r="D34" s="1" t="s">
        <v>9</v>
      </c>
      <c r="E34" s="1" t="s">
        <v>1498</v>
      </c>
      <c r="F34" s="2">
        <v>45535</v>
      </c>
      <c r="G34" s="2">
        <v>45505</v>
      </c>
      <c r="H34" s="1" t="s">
        <v>1637</v>
      </c>
      <c r="I34" s="1" t="s">
        <v>1638</v>
      </c>
      <c r="J34" s="1" t="s">
        <v>277</v>
      </c>
      <c r="K34" s="1"/>
      <c r="L34" s="1"/>
      <c r="M34" s="1" t="s">
        <v>1658</v>
      </c>
      <c r="N34" s="1"/>
      <c r="O34" s="1" t="s">
        <v>1659</v>
      </c>
      <c r="P34" s="40">
        <v>12101.633194244816</v>
      </c>
    </row>
    <row r="35" spans="1:16">
      <c r="A35" s="39"/>
      <c r="B35" s="1" t="s">
        <v>700</v>
      </c>
      <c r="C35" s="1" t="s">
        <v>1370</v>
      </c>
      <c r="D35" s="1" t="s">
        <v>9</v>
      </c>
      <c r="E35" s="1" t="s">
        <v>1498</v>
      </c>
      <c r="F35" s="2">
        <v>45535</v>
      </c>
      <c r="G35" s="2">
        <v>45505</v>
      </c>
      <c r="H35" s="1" t="s">
        <v>1637</v>
      </c>
      <c r="I35" s="1" t="s">
        <v>1638</v>
      </c>
      <c r="J35" s="1" t="s">
        <v>277</v>
      </c>
      <c r="K35" s="1"/>
      <c r="L35" s="1"/>
      <c r="M35" s="1" t="s">
        <v>1654</v>
      </c>
      <c r="N35" s="1"/>
      <c r="O35" s="1" t="s">
        <v>1660</v>
      </c>
      <c r="P35" s="40">
        <v>7683.5766312665492</v>
      </c>
    </row>
    <row r="36" spans="1:16">
      <c r="A36" s="39"/>
      <c r="B36" s="1" t="s">
        <v>700</v>
      </c>
      <c r="C36" s="1" t="s">
        <v>1362</v>
      </c>
      <c r="D36" s="1" t="s">
        <v>610</v>
      </c>
      <c r="E36" s="1" t="s">
        <v>1498</v>
      </c>
      <c r="F36" s="2">
        <v>45535</v>
      </c>
      <c r="G36" s="2">
        <v>45505</v>
      </c>
      <c r="H36" s="1" t="s">
        <v>1641</v>
      </c>
      <c r="I36" s="1" t="s">
        <v>1642</v>
      </c>
      <c r="J36" s="1" t="s">
        <v>277</v>
      </c>
      <c r="K36" s="1"/>
      <c r="L36" s="1"/>
      <c r="M36" s="1" t="s">
        <v>1658</v>
      </c>
      <c r="N36" s="1"/>
      <c r="O36" s="1"/>
      <c r="P36" s="40">
        <v>-12101.63</v>
      </c>
    </row>
    <row r="37" spans="1:16">
      <c r="A37" s="39"/>
      <c r="B37" s="1" t="s">
        <v>700</v>
      </c>
      <c r="C37" s="1" t="s">
        <v>1362</v>
      </c>
      <c r="D37" s="1" t="s">
        <v>1628</v>
      </c>
      <c r="E37" s="1" t="s">
        <v>1498</v>
      </c>
      <c r="F37" s="2">
        <v>45535</v>
      </c>
      <c r="G37" s="2">
        <v>45505</v>
      </c>
      <c r="H37" s="1" t="s">
        <v>1647</v>
      </c>
      <c r="I37" s="1" t="s">
        <v>1648</v>
      </c>
      <c r="J37" s="1" t="s">
        <v>277</v>
      </c>
      <c r="K37" s="1"/>
      <c r="L37" s="1"/>
      <c r="M37" s="1"/>
      <c r="N37" s="1"/>
      <c r="O37" s="1" t="s">
        <v>1649</v>
      </c>
      <c r="P37" s="40">
        <v>53208.26</v>
      </c>
    </row>
    <row r="38" spans="1:16">
      <c r="A38" s="39"/>
      <c r="B38" s="1" t="s">
        <v>700</v>
      </c>
      <c r="C38" s="1" t="s">
        <v>1362</v>
      </c>
      <c r="D38" s="1" t="s">
        <v>610</v>
      </c>
      <c r="E38" s="1" t="s">
        <v>1498</v>
      </c>
      <c r="F38" s="2">
        <v>45535</v>
      </c>
      <c r="G38" s="2">
        <v>45505</v>
      </c>
      <c r="H38" s="1" t="s">
        <v>1641</v>
      </c>
      <c r="I38" s="1" t="s">
        <v>1642</v>
      </c>
      <c r="J38" s="1" t="s">
        <v>277</v>
      </c>
      <c r="K38" s="1"/>
      <c r="L38" s="1"/>
      <c r="M38" s="1" t="s">
        <v>1639</v>
      </c>
      <c r="N38" s="1"/>
      <c r="O38" s="1"/>
      <c r="P38" s="40">
        <v>-17288.05</v>
      </c>
    </row>
    <row r="39" spans="1:16">
      <c r="A39" s="39"/>
      <c r="B39" s="1" t="s">
        <v>700</v>
      </c>
      <c r="C39" s="1" t="s">
        <v>1362</v>
      </c>
      <c r="D39" s="1" t="s">
        <v>610</v>
      </c>
      <c r="E39" s="1" t="s">
        <v>1498</v>
      </c>
      <c r="F39" s="2">
        <v>45535</v>
      </c>
      <c r="G39" s="2">
        <v>45505</v>
      </c>
      <c r="H39" s="1" t="s">
        <v>1641</v>
      </c>
      <c r="I39" s="1" t="s">
        <v>1642</v>
      </c>
      <c r="J39" s="1" t="s">
        <v>277</v>
      </c>
      <c r="K39" s="1"/>
      <c r="L39" s="1"/>
      <c r="M39" s="1" t="s">
        <v>1635</v>
      </c>
      <c r="N39" s="1"/>
      <c r="O39" s="1"/>
      <c r="P39" s="40">
        <v>-46153.88</v>
      </c>
    </row>
    <row r="40" spans="1:16">
      <c r="A40" s="112" t="s">
        <v>7574</v>
      </c>
      <c r="B40" s="113"/>
      <c r="C40" s="113"/>
      <c r="D40" s="113"/>
      <c r="E40" s="113"/>
      <c r="F40" s="114"/>
      <c r="G40" s="114"/>
      <c r="H40" s="113"/>
      <c r="I40" s="113"/>
      <c r="J40" s="113"/>
      <c r="K40" s="113"/>
      <c r="L40" s="113"/>
      <c r="M40" s="113"/>
      <c r="N40" s="113"/>
      <c r="O40" s="113"/>
      <c r="P40" s="115">
        <f>SUM(P13:P39)</f>
        <v>146035.48579194199</v>
      </c>
    </row>
    <row r="41" spans="1:16">
      <c r="A41" s="111" t="s">
        <v>7575</v>
      </c>
      <c r="B41" s="38"/>
      <c r="C41" s="38"/>
      <c r="D41" s="38"/>
      <c r="E41" s="38"/>
      <c r="F41" s="108"/>
      <c r="G41" s="108"/>
      <c r="H41" s="38"/>
      <c r="I41" s="38"/>
      <c r="J41" s="38"/>
      <c r="K41" s="38"/>
      <c r="L41" s="38"/>
      <c r="M41" s="38"/>
      <c r="N41" s="38"/>
      <c r="O41" s="38"/>
      <c r="P41" s="109"/>
    </row>
    <row r="42" spans="1:16">
      <c r="A42" s="39"/>
      <c r="B42" s="1" t="s">
        <v>700</v>
      </c>
      <c r="C42" s="1" t="s">
        <v>1383</v>
      </c>
      <c r="D42" s="1" t="s">
        <v>20</v>
      </c>
      <c r="E42" s="1" t="s">
        <v>1423</v>
      </c>
      <c r="F42" s="2">
        <v>45534</v>
      </c>
      <c r="G42" s="2">
        <v>45505</v>
      </c>
      <c r="H42" s="1" t="s">
        <v>1661</v>
      </c>
      <c r="I42" s="1" t="s">
        <v>1662</v>
      </c>
      <c r="J42" s="1" t="s">
        <v>277</v>
      </c>
      <c r="K42" s="1"/>
      <c r="L42" s="1"/>
      <c r="M42" s="1" t="s">
        <v>1663</v>
      </c>
      <c r="N42" s="1"/>
      <c r="O42" s="1" t="s">
        <v>1664</v>
      </c>
      <c r="P42" s="40">
        <v>10249.100886802686</v>
      </c>
    </row>
    <row r="43" spans="1:16">
      <c r="A43" s="39"/>
      <c r="B43" s="1" t="s">
        <v>700</v>
      </c>
      <c r="C43" s="1" t="s">
        <v>1362</v>
      </c>
      <c r="D43" s="1" t="s">
        <v>20</v>
      </c>
      <c r="E43" s="1" t="s">
        <v>1423</v>
      </c>
      <c r="F43" s="2">
        <v>45535</v>
      </c>
      <c r="G43" s="2">
        <v>45505</v>
      </c>
      <c r="H43" s="1" t="s">
        <v>1647</v>
      </c>
      <c r="I43" s="1" t="s">
        <v>1648</v>
      </c>
      <c r="J43" s="1" t="s">
        <v>277</v>
      </c>
      <c r="K43" s="1"/>
      <c r="L43" s="1"/>
      <c r="M43" s="1"/>
      <c r="N43" s="1"/>
      <c r="O43" s="1" t="s">
        <v>1649</v>
      </c>
      <c r="P43" s="40">
        <v>10249.1</v>
      </c>
    </row>
    <row r="44" spans="1:16">
      <c r="A44" s="39"/>
      <c r="B44" s="1" t="s">
        <v>700</v>
      </c>
      <c r="C44" s="1" t="s">
        <v>1362</v>
      </c>
      <c r="D44" s="1" t="s">
        <v>610</v>
      </c>
      <c r="E44" s="1" t="s">
        <v>1423</v>
      </c>
      <c r="F44" s="2">
        <v>45535</v>
      </c>
      <c r="G44" s="2">
        <v>45505</v>
      </c>
      <c r="H44" s="1" t="s">
        <v>1641</v>
      </c>
      <c r="I44" s="1" t="s">
        <v>1642</v>
      </c>
      <c r="J44" s="1" t="s">
        <v>277</v>
      </c>
      <c r="K44" s="1"/>
      <c r="L44" s="1"/>
      <c r="M44" s="1" t="s">
        <v>1663</v>
      </c>
      <c r="N44" s="1"/>
      <c r="O44" s="1"/>
      <c r="P44" s="40">
        <v>-10242.280000000001</v>
      </c>
    </row>
    <row r="45" spans="1:16">
      <c r="A45" s="112" t="s">
        <v>7576</v>
      </c>
      <c r="B45" s="113"/>
      <c r="C45" s="113"/>
      <c r="D45" s="113"/>
      <c r="E45" s="113"/>
      <c r="F45" s="114"/>
      <c r="G45" s="114"/>
      <c r="H45" s="113"/>
      <c r="I45" s="113"/>
      <c r="J45" s="113"/>
      <c r="K45" s="113"/>
      <c r="L45" s="113"/>
      <c r="M45" s="113"/>
      <c r="N45" s="113"/>
      <c r="O45" s="113"/>
      <c r="P45" s="115">
        <f>SUM(P42:P44)</f>
        <v>10255.920886802685</v>
      </c>
    </row>
    <row r="46" spans="1:16">
      <c r="A46" s="111" t="s">
        <v>7577</v>
      </c>
      <c r="B46" s="38"/>
      <c r="C46" s="38"/>
      <c r="D46" s="38"/>
      <c r="E46" s="38"/>
      <c r="F46" s="108"/>
      <c r="G46" s="108"/>
      <c r="H46" s="38"/>
      <c r="I46" s="38"/>
      <c r="J46" s="38"/>
      <c r="K46" s="38"/>
      <c r="L46" s="38"/>
      <c r="M46" s="38"/>
      <c r="N46" s="38"/>
      <c r="O46" s="38"/>
      <c r="P46" s="109"/>
    </row>
    <row r="47" spans="1:16">
      <c r="A47" s="39"/>
      <c r="B47" s="1" t="s">
        <v>700</v>
      </c>
      <c r="C47" s="1" t="s">
        <v>1361</v>
      </c>
      <c r="D47" s="1" t="s">
        <v>486</v>
      </c>
      <c r="E47" s="1" t="s">
        <v>1572</v>
      </c>
      <c r="F47" s="2">
        <v>45535</v>
      </c>
      <c r="G47" s="2">
        <v>45505</v>
      </c>
      <c r="H47" s="1" t="s">
        <v>1665</v>
      </c>
      <c r="I47" s="1" t="s">
        <v>1666</v>
      </c>
      <c r="J47" s="1" t="s">
        <v>277</v>
      </c>
      <c r="K47" s="1"/>
      <c r="L47" s="1"/>
      <c r="M47" s="1" t="s">
        <v>1667</v>
      </c>
      <c r="N47" s="1"/>
      <c r="O47" s="1" t="s">
        <v>1668</v>
      </c>
      <c r="P47" s="40">
        <v>143960</v>
      </c>
    </row>
    <row r="48" spans="1:16">
      <c r="A48" s="39"/>
      <c r="B48" s="1" t="s">
        <v>700</v>
      </c>
      <c r="C48" s="1" t="s">
        <v>1567</v>
      </c>
      <c r="D48" s="1" t="s">
        <v>486</v>
      </c>
      <c r="E48" s="1" t="s">
        <v>1572</v>
      </c>
      <c r="F48" s="2">
        <v>45535</v>
      </c>
      <c r="G48" s="2">
        <v>45505</v>
      </c>
      <c r="H48" s="1" t="s">
        <v>1669</v>
      </c>
      <c r="I48" s="1" t="s">
        <v>1670</v>
      </c>
      <c r="J48" s="1" t="s">
        <v>277</v>
      </c>
      <c r="K48" s="1"/>
      <c r="L48" s="1"/>
      <c r="M48" s="1"/>
      <c r="N48" s="1"/>
      <c r="O48" s="1" t="s">
        <v>1671</v>
      </c>
      <c r="P48" s="40">
        <v>7542.1531739953789</v>
      </c>
    </row>
    <row r="49" spans="1:16">
      <c r="A49" s="39"/>
      <c r="B49" s="1" t="s">
        <v>700</v>
      </c>
      <c r="C49" s="1" t="s">
        <v>1362</v>
      </c>
      <c r="D49" s="1" t="s">
        <v>610</v>
      </c>
      <c r="E49" s="1" t="s">
        <v>1572</v>
      </c>
      <c r="F49" s="2">
        <v>45535</v>
      </c>
      <c r="G49" s="2">
        <v>45505</v>
      </c>
      <c r="H49" s="1" t="s">
        <v>1641</v>
      </c>
      <c r="I49" s="1" t="s">
        <v>1642</v>
      </c>
      <c r="J49" s="1" t="s">
        <v>277</v>
      </c>
      <c r="K49" s="1"/>
      <c r="L49" s="1"/>
      <c r="M49" s="1" t="s">
        <v>1672</v>
      </c>
      <c r="N49" s="1"/>
      <c r="O49" s="1"/>
      <c r="P49" s="40">
        <v>-110804</v>
      </c>
    </row>
    <row r="50" spans="1:16">
      <c r="A50" s="39"/>
      <c r="B50" s="1" t="s">
        <v>700</v>
      </c>
      <c r="C50" s="1" t="s">
        <v>1568</v>
      </c>
      <c r="D50" s="1" t="s">
        <v>486</v>
      </c>
      <c r="E50" s="1" t="s">
        <v>1572</v>
      </c>
      <c r="F50" s="2">
        <v>45535</v>
      </c>
      <c r="G50" s="2">
        <v>45505</v>
      </c>
      <c r="H50" s="1" t="s">
        <v>1673</v>
      </c>
      <c r="I50" s="1" t="s">
        <v>1674</v>
      </c>
      <c r="J50" s="1" t="s">
        <v>277</v>
      </c>
      <c r="K50" s="1"/>
      <c r="L50" s="1"/>
      <c r="M50" s="1"/>
      <c r="N50" s="1"/>
      <c r="O50" s="1" t="s">
        <v>1675</v>
      </c>
      <c r="P50" s="40">
        <v>127385.01</v>
      </c>
    </row>
    <row r="51" spans="1:16">
      <c r="A51" s="39"/>
      <c r="B51" s="1" t="s">
        <v>700</v>
      </c>
      <c r="C51" s="1" t="s">
        <v>1361</v>
      </c>
      <c r="D51" s="1" t="s">
        <v>486</v>
      </c>
      <c r="E51" s="1" t="s">
        <v>1572</v>
      </c>
      <c r="F51" s="2">
        <v>45535</v>
      </c>
      <c r="G51" s="2">
        <v>45505</v>
      </c>
      <c r="H51" s="1" t="s">
        <v>1676</v>
      </c>
      <c r="I51" s="1" t="s">
        <v>1677</v>
      </c>
      <c r="J51" s="1" t="s">
        <v>277</v>
      </c>
      <c r="K51" s="1"/>
      <c r="L51" s="1"/>
      <c r="M51" s="1" t="s">
        <v>1672</v>
      </c>
      <c r="N51" s="1"/>
      <c r="O51" s="1" t="s">
        <v>1678</v>
      </c>
      <c r="P51" s="40">
        <v>110804</v>
      </c>
    </row>
    <row r="52" spans="1:16">
      <c r="A52" s="39"/>
      <c r="B52" s="1" t="s">
        <v>700</v>
      </c>
      <c r="C52" s="1" t="s">
        <v>1439</v>
      </c>
      <c r="D52" s="1" t="s">
        <v>486</v>
      </c>
      <c r="E52" s="1" t="s">
        <v>1572</v>
      </c>
      <c r="F52" s="2">
        <v>45535</v>
      </c>
      <c r="G52" s="2">
        <v>45505</v>
      </c>
      <c r="H52" s="1" t="s">
        <v>1679</v>
      </c>
      <c r="I52" s="1" t="s">
        <v>1680</v>
      </c>
      <c r="J52" s="1" t="s">
        <v>277</v>
      </c>
      <c r="K52" s="1"/>
      <c r="L52" s="1"/>
      <c r="M52" s="1"/>
      <c r="N52" s="1"/>
      <c r="O52" s="1" t="s">
        <v>1681</v>
      </c>
      <c r="P52" s="40">
        <v>49753.491411789713</v>
      </c>
    </row>
    <row r="53" spans="1:16">
      <c r="A53" s="39"/>
      <c r="B53" s="1" t="s">
        <v>700</v>
      </c>
      <c r="C53" s="1" t="s">
        <v>1362</v>
      </c>
      <c r="D53" s="1" t="s">
        <v>486</v>
      </c>
      <c r="E53" s="1" t="s">
        <v>1572</v>
      </c>
      <c r="F53" s="2">
        <v>45535</v>
      </c>
      <c r="G53" s="2">
        <v>45505</v>
      </c>
      <c r="H53" s="1" t="s">
        <v>1647</v>
      </c>
      <c r="I53" s="1" t="s">
        <v>1648</v>
      </c>
      <c r="J53" s="1" t="s">
        <v>277</v>
      </c>
      <c r="K53" s="1"/>
      <c r="L53" s="1"/>
      <c r="M53" s="1"/>
      <c r="N53" s="1"/>
      <c r="O53" s="1" t="s">
        <v>1649</v>
      </c>
      <c r="P53" s="40">
        <v>254764</v>
      </c>
    </row>
    <row r="54" spans="1:16">
      <c r="A54" s="39"/>
      <c r="B54" s="1" t="s">
        <v>700</v>
      </c>
      <c r="C54" s="1" t="s">
        <v>1568</v>
      </c>
      <c r="D54" s="1" t="s">
        <v>610</v>
      </c>
      <c r="E54" s="1" t="s">
        <v>1572</v>
      </c>
      <c r="F54" s="2">
        <v>45535</v>
      </c>
      <c r="G54" s="2">
        <v>45505</v>
      </c>
      <c r="H54" s="1" t="s">
        <v>1682</v>
      </c>
      <c r="I54" s="1" t="s">
        <v>1683</v>
      </c>
      <c r="J54" s="1" t="s">
        <v>277</v>
      </c>
      <c r="K54" s="1"/>
      <c r="L54" s="1"/>
      <c r="M54" s="1"/>
      <c r="N54" s="1"/>
      <c r="O54" s="1"/>
      <c r="P54" s="40">
        <v>-127384.96000000001</v>
      </c>
    </row>
    <row r="55" spans="1:16">
      <c r="A55" s="39"/>
      <c r="B55" s="1" t="s">
        <v>700</v>
      </c>
      <c r="C55" s="1" t="s">
        <v>1567</v>
      </c>
      <c r="D55" s="1" t="s">
        <v>486</v>
      </c>
      <c r="E55" s="1" t="s">
        <v>1572</v>
      </c>
      <c r="F55" s="2">
        <v>45535</v>
      </c>
      <c r="G55" s="2">
        <v>45505</v>
      </c>
      <c r="H55" s="1" t="s">
        <v>1684</v>
      </c>
      <c r="I55" s="1" t="s">
        <v>1685</v>
      </c>
      <c r="J55" s="1" t="s">
        <v>277</v>
      </c>
      <c r="K55" s="1"/>
      <c r="L55" s="1"/>
      <c r="M55" s="1"/>
      <c r="N55" s="1"/>
      <c r="O55" s="1" t="s">
        <v>1686</v>
      </c>
      <c r="P55" s="40">
        <v>70089.323031647786</v>
      </c>
    </row>
    <row r="56" spans="1:16">
      <c r="A56" s="39"/>
      <c r="B56" s="1" t="s">
        <v>700</v>
      </c>
      <c r="C56" s="1" t="s">
        <v>1362</v>
      </c>
      <c r="D56" s="1" t="s">
        <v>610</v>
      </c>
      <c r="E56" s="1" t="s">
        <v>1572</v>
      </c>
      <c r="F56" s="2">
        <v>45535</v>
      </c>
      <c r="G56" s="2">
        <v>45505</v>
      </c>
      <c r="H56" s="1" t="s">
        <v>1641</v>
      </c>
      <c r="I56" s="1" t="s">
        <v>1642</v>
      </c>
      <c r="J56" s="1" t="s">
        <v>277</v>
      </c>
      <c r="K56" s="1"/>
      <c r="L56" s="1"/>
      <c r="M56" s="1" t="s">
        <v>1667</v>
      </c>
      <c r="N56" s="1"/>
      <c r="O56" s="1"/>
      <c r="P56" s="40">
        <v>-143960</v>
      </c>
    </row>
    <row r="57" spans="1:16">
      <c r="A57" s="112" t="s">
        <v>7578</v>
      </c>
      <c r="B57" s="113"/>
      <c r="C57" s="113"/>
      <c r="D57" s="113"/>
      <c r="E57" s="113"/>
      <c r="F57" s="114"/>
      <c r="G57" s="114"/>
      <c r="H57" s="113"/>
      <c r="I57" s="113"/>
      <c r="J57" s="113"/>
      <c r="K57" s="113"/>
      <c r="L57" s="113"/>
      <c r="M57" s="113"/>
      <c r="N57" s="113"/>
      <c r="O57" s="113"/>
      <c r="P57" s="115">
        <f>SUM(P47:P56)</f>
        <v>382149.01761743287</v>
      </c>
    </row>
    <row r="58" spans="1:16">
      <c r="A58" s="111" t="s">
        <v>7579</v>
      </c>
      <c r="B58" s="38"/>
      <c r="C58" s="38"/>
      <c r="D58" s="38"/>
      <c r="E58" s="38"/>
      <c r="F58" s="108"/>
      <c r="G58" s="108"/>
      <c r="H58" s="38"/>
      <c r="I58" s="38"/>
      <c r="J58" s="38"/>
      <c r="K58" s="38"/>
      <c r="L58" s="38"/>
      <c r="M58" s="38"/>
      <c r="N58" s="38"/>
      <c r="O58" s="38"/>
      <c r="P58" s="109"/>
    </row>
    <row r="59" spans="1:16">
      <c r="A59" s="39"/>
      <c r="B59" s="1" t="s">
        <v>700</v>
      </c>
      <c r="C59" s="1" t="s">
        <v>1390</v>
      </c>
      <c r="D59" s="1" t="s">
        <v>17</v>
      </c>
      <c r="E59" s="1" t="s">
        <v>1379</v>
      </c>
      <c r="F59" s="2">
        <v>45534</v>
      </c>
      <c r="G59" s="2">
        <v>45505</v>
      </c>
      <c r="H59" s="1" t="s">
        <v>1687</v>
      </c>
      <c r="I59" s="1" t="s">
        <v>1688</v>
      </c>
      <c r="J59" s="1" t="s">
        <v>277</v>
      </c>
      <c r="K59" s="1"/>
      <c r="L59" s="1"/>
      <c r="M59" s="1" t="s">
        <v>1631</v>
      </c>
      <c r="N59" s="1"/>
      <c r="O59" s="1" t="s">
        <v>1689</v>
      </c>
      <c r="P59" s="40">
        <v>27326.520036570753</v>
      </c>
    </row>
    <row r="60" spans="1:16">
      <c r="A60" s="39"/>
      <c r="B60" s="1" t="s">
        <v>700</v>
      </c>
      <c r="C60" s="1" t="s">
        <v>1390</v>
      </c>
      <c r="D60" s="1" t="s">
        <v>17</v>
      </c>
      <c r="E60" s="1" t="s">
        <v>1379</v>
      </c>
      <c r="F60" s="2">
        <v>45534</v>
      </c>
      <c r="G60" s="2">
        <v>45505</v>
      </c>
      <c r="H60" s="1" t="s">
        <v>1690</v>
      </c>
      <c r="I60" s="1" t="s">
        <v>1691</v>
      </c>
      <c r="J60" s="1" t="s">
        <v>277</v>
      </c>
      <c r="K60" s="1"/>
      <c r="L60" s="1"/>
      <c r="M60" s="1" t="s">
        <v>1692</v>
      </c>
      <c r="N60" s="1"/>
      <c r="O60" s="1" t="s">
        <v>1693</v>
      </c>
      <c r="P60" s="40">
        <v>1482.103226528586</v>
      </c>
    </row>
    <row r="61" spans="1:16">
      <c r="A61" s="39"/>
      <c r="B61" s="1" t="s">
        <v>700</v>
      </c>
      <c r="C61" s="1" t="s">
        <v>1390</v>
      </c>
      <c r="D61" s="1" t="s">
        <v>17</v>
      </c>
      <c r="E61" s="1" t="s">
        <v>1379</v>
      </c>
      <c r="F61" s="2">
        <v>45534</v>
      </c>
      <c r="G61" s="2">
        <v>45505</v>
      </c>
      <c r="H61" s="1" t="s">
        <v>1694</v>
      </c>
      <c r="I61" s="1" t="s">
        <v>1695</v>
      </c>
      <c r="J61" s="1" t="s">
        <v>277</v>
      </c>
      <c r="K61" s="1"/>
      <c r="L61" s="1"/>
      <c r="M61" s="1" t="s">
        <v>1696</v>
      </c>
      <c r="N61" s="1"/>
      <c r="O61" s="1" t="s">
        <v>1697</v>
      </c>
      <c r="P61" s="40">
        <v>16580.396567752981</v>
      </c>
    </row>
    <row r="62" spans="1:16">
      <c r="A62" s="39"/>
      <c r="B62" s="1" t="s">
        <v>700</v>
      </c>
      <c r="C62" s="1" t="s">
        <v>1390</v>
      </c>
      <c r="D62" s="1" t="s">
        <v>17</v>
      </c>
      <c r="E62" s="1" t="s">
        <v>1379</v>
      </c>
      <c r="F62" s="2">
        <v>45534</v>
      </c>
      <c r="G62" s="2">
        <v>45505</v>
      </c>
      <c r="H62" s="1" t="s">
        <v>1629</v>
      </c>
      <c r="I62" s="1" t="s">
        <v>1630</v>
      </c>
      <c r="J62" s="1" t="s">
        <v>277</v>
      </c>
      <c r="K62" s="1"/>
      <c r="L62" s="1"/>
      <c r="M62" s="1" t="s">
        <v>1631</v>
      </c>
      <c r="N62" s="1"/>
      <c r="O62" s="1" t="s">
        <v>1698</v>
      </c>
      <c r="P62" s="40">
        <v>34733.706930855238</v>
      </c>
    </row>
    <row r="63" spans="1:16">
      <c r="A63" s="39"/>
      <c r="B63" s="1" t="s">
        <v>700</v>
      </c>
      <c r="C63" s="1" t="s">
        <v>1370</v>
      </c>
      <c r="D63" s="1" t="s">
        <v>17</v>
      </c>
      <c r="E63" s="1" t="s">
        <v>1379</v>
      </c>
      <c r="F63" s="2">
        <v>45535</v>
      </c>
      <c r="G63" s="2">
        <v>45505</v>
      </c>
      <c r="H63" s="1" t="s">
        <v>1637</v>
      </c>
      <c r="I63" s="1" t="s">
        <v>1638</v>
      </c>
      <c r="J63" s="1" t="s">
        <v>277</v>
      </c>
      <c r="K63" s="1"/>
      <c r="L63" s="1"/>
      <c r="M63" s="1" t="s">
        <v>1699</v>
      </c>
      <c r="N63" s="1"/>
      <c r="O63" s="1" t="s">
        <v>1700</v>
      </c>
      <c r="P63" s="40">
        <v>3916.8233676003633</v>
      </c>
    </row>
    <row r="64" spans="1:16">
      <c r="A64" s="39"/>
      <c r="B64" s="1" t="s">
        <v>700</v>
      </c>
      <c r="C64" s="1" t="s">
        <v>1362</v>
      </c>
      <c r="D64" s="1" t="s">
        <v>610</v>
      </c>
      <c r="E64" s="1" t="s">
        <v>1379</v>
      </c>
      <c r="F64" s="2">
        <v>45535</v>
      </c>
      <c r="G64" s="2">
        <v>45505</v>
      </c>
      <c r="H64" s="1" t="s">
        <v>1641</v>
      </c>
      <c r="I64" s="1" t="s">
        <v>1642</v>
      </c>
      <c r="J64" s="1" t="s">
        <v>277</v>
      </c>
      <c r="K64" s="1"/>
      <c r="L64" s="1"/>
      <c r="M64" s="1" t="s">
        <v>1701</v>
      </c>
      <c r="N64" s="1"/>
      <c r="O64" s="1"/>
      <c r="P64" s="40">
        <v>-237.11</v>
      </c>
    </row>
    <row r="65" spans="1:16">
      <c r="A65" s="39"/>
      <c r="B65" s="1" t="s">
        <v>700</v>
      </c>
      <c r="C65" s="1" t="s">
        <v>1370</v>
      </c>
      <c r="D65" s="1" t="s">
        <v>17</v>
      </c>
      <c r="E65" s="1" t="s">
        <v>1379</v>
      </c>
      <c r="F65" s="2">
        <v>45535</v>
      </c>
      <c r="G65" s="2">
        <v>45505</v>
      </c>
      <c r="H65" s="1" t="s">
        <v>1637</v>
      </c>
      <c r="I65" s="1" t="s">
        <v>1638</v>
      </c>
      <c r="J65" s="1" t="s">
        <v>277</v>
      </c>
      <c r="K65" s="1"/>
      <c r="L65" s="1"/>
      <c r="M65" s="1" t="s">
        <v>1658</v>
      </c>
      <c r="N65" s="1"/>
      <c r="O65" s="1" t="s">
        <v>1659</v>
      </c>
      <c r="P65" s="40">
        <v>11621.409654790656</v>
      </c>
    </row>
    <row r="66" spans="1:16">
      <c r="A66" s="39"/>
      <c r="B66" s="1" t="s">
        <v>700</v>
      </c>
      <c r="C66" s="1" t="s">
        <v>1370</v>
      </c>
      <c r="D66" s="1" t="s">
        <v>17</v>
      </c>
      <c r="E66" s="1" t="s">
        <v>1379</v>
      </c>
      <c r="F66" s="2">
        <v>45535</v>
      </c>
      <c r="G66" s="2">
        <v>45505</v>
      </c>
      <c r="H66" s="1" t="s">
        <v>1637</v>
      </c>
      <c r="I66" s="1" t="s">
        <v>1638</v>
      </c>
      <c r="J66" s="1" t="s">
        <v>277</v>
      </c>
      <c r="K66" s="1"/>
      <c r="L66" s="1"/>
      <c r="M66" s="1" t="s">
        <v>1652</v>
      </c>
      <c r="N66" s="1"/>
      <c r="O66" s="1" t="s">
        <v>1653</v>
      </c>
      <c r="P66" s="40">
        <v>16687.767996032038</v>
      </c>
    </row>
    <row r="67" spans="1:16">
      <c r="A67" s="39"/>
      <c r="B67" s="1" t="s">
        <v>700</v>
      </c>
      <c r="C67" s="1" t="s">
        <v>1370</v>
      </c>
      <c r="D67" s="1" t="s">
        <v>17</v>
      </c>
      <c r="E67" s="1" t="s">
        <v>1379</v>
      </c>
      <c r="F67" s="2">
        <v>45535</v>
      </c>
      <c r="G67" s="2">
        <v>45505</v>
      </c>
      <c r="H67" s="1" t="s">
        <v>1637</v>
      </c>
      <c r="I67" s="1" t="s">
        <v>1638</v>
      </c>
      <c r="J67" s="1" t="s">
        <v>277</v>
      </c>
      <c r="K67" s="1"/>
      <c r="L67" s="1"/>
      <c r="M67" s="1" t="s">
        <v>1645</v>
      </c>
      <c r="N67" s="1"/>
      <c r="O67" s="1" t="s">
        <v>1646</v>
      </c>
      <c r="P67" s="40">
        <v>43450.225663529454</v>
      </c>
    </row>
    <row r="68" spans="1:16">
      <c r="A68" s="39"/>
      <c r="B68" s="1" t="s">
        <v>700</v>
      </c>
      <c r="C68" s="1" t="s">
        <v>1370</v>
      </c>
      <c r="D68" s="1" t="s">
        <v>17</v>
      </c>
      <c r="E68" s="1" t="s">
        <v>1379</v>
      </c>
      <c r="F68" s="2">
        <v>45535</v>
      </c>
      <c r="G68" s="2">
        <v>45505</v>
      </c>
      <c r="H68" s="1" t="s">
        <v>1637</v>
      </c>
      <c r="I68" s="1" t="s">
        <v>1638</v>
      </c>
      <c r="J68" s="1" t="s">
        <v>277</v>
      </c>
      <c r="K68" s="1"/>
      <c r="L68" s="1"/>
      <c r="M68" s="1" t="s">
        <v>1702</v>
      </c>
      <c r="N68" s="1"/>
      <c r="O68" s="1" t="s">
        <v>1703</v>
      </c>
      <c r="P68" s="40">
        <v>26692.425067993689</v>
      </c>
    </row>
    <row r="69" spans="1:16">
      <c r="A69" s="39"/>
      <c r="B69" s="1" t="s">
        <v>700</v>
      </c>
      <c r="C69" s="1" t="s">
        <v>1362</v>
      </c>
      <c r="D69" s="1" t="s">
        <v>610</v>
      </c>
      <c r="E69" s="1" t="s">
        <v>1379</v>
      </c>
      <c r="F69" s="2">
        <v>45535</v>
      </c>
      <c r="G69" s="2">
        <v>45505</v>
      </c>
      <c r="H69" s="1" t="s">
        <v>1641</v>
      </c>
      <c r="I69" s="1" t="s">
        <v>1642</v>
      </c>
      <c r="J69" s="1" t="s">
        <v>277</v>
      </c>
      <c r="K69" s="1"/>
      <c r="L69" s="1"/>
      <c r="M69" s="1" t="s">
        <v>1704</v>
      </c>
      <c r="N69" s="1"/>
      <c r="O69" s="1"/>
      <c r="P69" s="40">
        <v>-25419.83</v>
      </c>
    </row>
    <row r="70" spans="1:16">
      <c r="A70" s="39"/>
      <c r="B70" s="1" t="s">
        <v>700</v>
      </c>
      <c r="C70" s="1" t="s">
        <v>1362</v>
      </c>
      <c r="D70" s="1" t="s">
        <v>610</v>
      </c>
      <c r="E70" s="1" t="s">
        <v>1379</v>
      </c>
      <c r="F70" s="2">
        <v>45535</v>
      </c>
      <c r="G70" s="2">
        <v>45505</v>
      </c>
      <c r="H70" s="1" t="s">
        <v>1641</v>
      </c>
      <c r="I70" s="1" t="s">
        <v>1642</v>
      </c>
      <c r="J70" s="1" t="s">
        <v>277</v>
      </c>
      <c r="K70" s="1"/>
      <c r="L70" s="1"/>
      <c r="M70" s="1" t="s">
        <v>1631</v>
      </c>
      <c r="N70" s="1"/>
      <c r="O70" s="1"/>
      <c r="P70" s="40">
        <v>-62060.23</v>
      </c>
    </row>
    <row r="71" spans="1:16">
      <c r="A71" s="39"/>
      <c r="B71" s="1" t="s">
        <v>700</v>
      </c>
      <c r="C71" s="1" t="s">
        <v>1362</v>
      </c>
      <c r="D71" s="1" t="s">
        <v>610</v>
      </c>
      <c r="E71" s="1" t="s">
        <v>1379</v>
      </c>
      <c r="F71" s="2">
        <v>45535</v>
      </c>
      <c r="G71" s="2">
        <v>45505</v>
      </c>
      <c r="H71" s="1" t="s">
        <v>1641</v>
      </c>
      <c r="I71" s="1" t="s">
        <v>1642</v>
      </c>
      <c r="J71" s="1" t="s">
        <v>277</v>
      </c>
      <c r="K71" s="1"/>
      <c r="L71" s="1"/>
      <c r="M71" s="1" t="s">
        <v>1692</v>
      </c>
      <c r="N71" s="1"/>
      <c r="O71" s="1"/>
      <c r="P71" s="40">
        <v>-1482.1</v>
      </c>
    </row>
    <row r="72" spans="1:16">
      <c r="A72" s="39"/>
      <c r="B72" s="1" t="s">
        <v>700</v>
      </c>
      <c r="C72" s="1" t="s">
        <v>1362</v>
      </c>
      <c r="D72" s="1" t="s">
        <v>610</v>
      </c>
      <c r="E72" s="1" t="s">
        <v>1379</v>
      </c>
      <c r="F72" s="2">
        <v>45535</v>
      </c>
      <c r="G72" s="2">
        <v>45505</v>
      </c>
      <c r="H72" s="1" t="s">
        <v>1641</v>
      </c>
      <c r="I72" s="1" t="s">
        <v>1642</v>
      </c>
      <c r="J72" s="1" t="s">
        <v>277</v>
      </c>
      <c r="K72" s="1"/>
      <c r="L72" s="1"/>
      <c r="M72" s="1" t="s">
        <v>1705</v>
      </c>
      <c r="N72" s="1"/>
      <c r="O72" s="1"/>
      <c r="P72" s="40">
        <v>-10564.92</v>
      </c>
    </row>
    <row r="73" spans="1:16">
      <c r="A73" s="39"/>
      <c r="B73" s="1" t="s">
        <v>700</v>
      </c>
      <c r="C73" s="1" t="s">
        <v>1370</v>
      </c>
      <c r="D73" s="1" t="s">
        <v>17</v>
      </c>
      <c r="E73" s="1" t="s">
        <v>1379</v>
      </c>
      <c r="F73" s="2">
        <v>45535</v>
      </c>
      <c r="G73" s="2">
        <v>45505</v>
      </c>
      <c r="H73" s="1" t="s">
        <v>1637</v>
      </c>
      <c r="I73" s="1" t="s">
        <v>1638</v>
      </c>
      <c r="J73" s="1" t="s">
        <v>277</v>
      </c>
      <c r="K73" s="1"/>
      <c r="L73" s="1"/>
      <c r="M73" s="1" t="s">
        <v>1706</v>
      </c>
      <c r="N73" s="1"/>
      <c r="O73" s="1" t="s">
        <v>1707</v>
      </c>
      <c r="P73" s="40">
        <v>10564.917867991506</v>
      </c>
    </row>
    <row r="74" spans="1:16">
      <c r="A74" s="39"/>
      <c r="B74" s="1" t="s">
        <v>700</v>
      </c>
      <c r="C74" s="1" t="s">
        <v>1370</v>
      </c>
      <c r="D74" s="1" t="s">
        <v>17</v>
      </c>
      <c r="E74" s="1" t="s">
        <v>1379</v>
      </c>
      <c r="F74" s="2">
        <v>45535</v>
      </c>
      <c r="G74" s="2">
        <v>45505</v>
      </c>
      <c r="H74" s="1" t="s">
        <v>1708</v>
      </c>
      <c r="I74" s="1" t="s">
        <v>1709</v>
      </c>
      <c r="J74" s="1" t="s">
        <v>277</v>
      </c>
      <c r="K74" s="1"/>
      <c r="L74" s="1"/>
      <c r="M74" s="1" t="s">
        <v>1710</v>
      </c>
      <c r="N74" s="1"/>
      <c r="O74" s="1" t="s">
        <v>1711</v>
      </c>
      <c r="P74" s="40">
        <v>160.07451315138644</v>
      </c>
    </row>
    <row r="75" spans="1:16">
      <c r="A75" s="39"/>
      <c r="B75" s="1" t="s">
        <v>700</v>
      </c>
      <c r="C75" s="1" t="s">
        <v>1362</v>
      </c>
      <c r="D75" s="1" t="s">
        <v>610</v>
      </c>
      <c r="E75" s="1" t="s">
        <v>1379</v>
      </c>
      <c r="F75" s="2">
        <v>45535</v>
      </c>
      <c r="G75" s="2">
        <v>45505</v>
      </c>
      <c r="H75" s="1" t="s">
        <v>1641</v>
      </c>
      <c r="I75" s="1" t="s">
        <v>1642</v>
      </c>
      <c r="J75" s="1" t="s">
        <v>277</v>
      </c>
      <c r="K75" s="1"/>
      <c r="L75" s="1"/>
      <c r="M75" s="1" t="s">
        <v>1699</v>
      </c>
      <c r="N75" s="1"/>
      <c r="O75" s="1"/>
      <c r="P75" s="40">
        <v>-3916.82</v>
      </c>
    </row>
    <row r="76" spans="1:16">
      <c r="A76" s="39"/>
      <c r="B76" s="1" t="s">
        <v>700</v>
      </c>
      <c r="C76" s="1" t="s">
        <v>1455</v>
      </c>
      <c r="D76" s="1" t="s">
        <v>610</v>
      </c>
      <c r="E76" s="1" t="s">
        <v>1379</v>
      </c>
      <c r="F76" s="2">
        <v>45535</v>
      </c>
      <c r="G76" s="2">
        <v>45505</v>
      </c>
      <c r="H76" s="1" t="s">
        <v>1712</v>
      </c>
      <c r="I76" s="1" t="s">
        <v>1713</v>
      </c>
      <c r="J76" s="1" t="s">
        <v>277</v>
      </c>
      <c r="K76" s="1"/>
      <c r="L76" s="1"/>
      <c r="M76" s="1" t="s">
        <v>1714</v>
      </c>
      <c r="N76" s="1"/>
      <c r="O76" s="1"/>
      <c r="P76" s="40">
        <v>-27292.7</v>
      </c>
    </row>
    <row r="77" spans="1:16">
      <c r="A77" s="39"/>
      <c r="B77" s="1" t="s">
        <v>700</v>
      </c>
      <c r="C77" s="1" t="s">
        <v>1362</v>
      </c>
      <c r="D77" s="1" t="s">
        <v>610</v>
      </c>
      <c r="E77" s="1" t="s">
        <v>1379</v>
      </c>
      <c r="F77" s="2">
        <v>45535</v>
      </c>
      <c r="G77" s="2">
        <v>45505</v>
      </c>
      <c r="H77" s="1" t="s">
        <v>1641</v>
      </c>
      <c r="I77" s="1" t="s">
        <v>1642</v>
      </c>
      <c r="J77" s="1" t="s">
        <v>277</v>
      </c>
      <c r="K77" s="1"/>
      <c r="L77" s="1"/>
      <c r="M77" s="1" t="s">
        <v>1715</v>
      </c>
      <c r="N77" s="1"/>
      <c r="O77" s="1"/>
      <c r="P77" s="40">
        <v>-11405.31</v>
      </c>
    </row>
    <row r="78" spans="1:16">
      <c r="A78" s="39"/>
      <c r="B78" s="1" t="s">
        <v>700</v>
      </c>
      <c r="C78" s="1" t="s">
        <v>1362</v>
      </c>
      <c r="D78" s="1" t="s">
        <v>610</v>
      </c>
      <c r="E78" s="1" t="s">
        <v>1379</v>
      </c>
      <c r="F78" s="2">
        <v>45535</v>
      </c>
      <c r="G78" s="2">
        <v>45505</v>
      </c>
      <c r="H78" s="1" t="s">
        <v>1641</v>
      </c>
      <c r="I78" s="1" t="s">
        <v>1642</v>
      </c>
      <c r="J78" s="1" t="s">
        <v>277</v>
      </c>
      <c r="K78" s="1"/>
      <c r="L78" s="1"/>
      <c r="M78" s="1" t="s">
        <v>1716</v>
      </c>
      <c r="N78" s="1"/>
      <c r="O78" s="1"/>
      <c r="P78" s="40">
        <v>-8804.1</v>
      </c>
    </row>
    <row r="79" spans="1:16">
      <c r="A79" s="39"/>
      <c r="B79" s="1" t="s">
        <v>700</v>
      </c>
      <c r="C79" s="1" t="s">
        <v>1370</v>
      </c>
      <c r="D79" s="1" t="s">
        <v>17</v>
      </c>
      <c r="E79" s="1" t="s">
        <v>1379</v>
      </c>
      <c r="F79" s="2">
        <v>45535</v>
      </c>
      <c r="G79" s="2">
        <v>45505</v>
      </c>
      <c r="H79" s="1" t="s">
        <v>1637</v>
      </c>
      <c r="I79" s="1" t="s">
        <v>1638</v>
      </c>
      <c r="J79" s="1" t="s">
        <v>277</v>
      </c>
      <c r="K79" s="1"/>
      <c r="L79" s="1"/>
      <c r="M79" s="1" t="s">
        <v>1701</v>
      </c>
      <c r="N79" s="1"/>
      <c r="O79" s="1" t="s">
        <v>1717</v>
      </c>
      <c r="P79" s="40">
        <v>237.11049653286727</v>
      </c>
    </row>
    <row r="80" spans="1:16">
      <c r="A80" s="39"/>
      <c r="B80" s="1" t="s">
        <v>700</v>
      </c>
      <c r="C80" s="1" t="s">
        <v>1370</v>
      </c>
      <c r="D80" s="1" t="s">
        <v>17</v>
      </c>
      <c r="E80" s="1" t="s">
        <v>1379</v>
      </c>
      <c r="F80" s="2">
        <v>45535</v>
      </c>
      <c r="G80" s="2">
        <v>45505</v>
      </c>
      <c r="H80" s="1" t="s">
        <v>1637</v>
      </c>
      <c r="I80" s="1" t="s">
        <v>1638</v>
      </c>
      <c r="J80" s="1" t="s">
        <v>277</v>
      </c>
      <c r="K80" s="1"/>
      <c r="L80" s="1"/>
      <c r="M80" s="1" t="s">
        <v>1716</v>
      </c>
      <c r="N80" s="1"/>
      <c r="O80" s="1" t="s">
        <v>1718</v>
      </c>
      <c r="P80" s="40">
        <v>8804.0982233262548</v>
      </c>
    </row>
    <row r="81" spans="1:16">
      <c r="A81" s="39"/>
      <c r="B81" s="1" t="s">
        <v>700</v>
      </c>
      <c r="C81" s="1" t="s">
        <v>1370</v>
      </c>
      <c r="D81" s="1" t="s">
        <v>17</v>
      </c>
      <c r="E81" s="1" t="s">
        <v>1379</v>
      </c>
      <c r="F81" s="2">
        <v>45535</v>
      </c>
      <c r="G81" s="2">
        <v>45505</v>
      </c>
      <c r="H81" s="1" t="s">
        <v>1637</v>
      </c>
      <c r="I81" s="1" t="s">
        <v>1638</v>
      </c>
      <c r="J81" s="1" t="s">
        <v>277</v>
      </c>
      <c r="K81" s="1"/>
      <c r="L81" s="1"/>
      <c r="M81" s="1" t="s">
        <v>1705</v>
      </c>
      <c r="N81" s="1"/>
      <c r="O81" s="1" t="s">
        <v>1719</v>
      </c>
      <c r="P81" s="40">
        <v>10564.917867991506</v>
      </c>
    </row>
    <row r="82" spans="1:16">
      <c r="A82" s="39"/>
      <c r="B82" s="1" t="s">
        <v>700</v>
      </c>
      <c r="C82" s="1" t="s">
        <v>1362</v>
      </c>
      <c r="D82" s="1" t="s">
        <v>610</v>
      </c>
      <c r="E82" s="1" t="s">
        <v>1379</v>
      </c>
      <c r="F82" s="2">
        <v>45535</v>
      </c>
      <c r="G82" s="2">
        <v>45505</v>
      </c>
      <c r="H82" s="1" t="s">
        <v>1641</v>
      </c>
      <c r="I82" s="1" t="s">
        <v>1642</v>
      </c>
      <c r="J82" s="1" t="s">
        <v>277</v>
      </c>
      <c r="K82" s="1"/>
      <c r="L82" s="1"/>
      <c r="M82" s="1" t="s">
        <v>1720</v>
      </c>
      <c r="N82" s="1"/>
      <c r="O82" s="1"/>
      <c r="P82" s="40">
        <v>-88883.37</v>
      </c>
    </row>
    <row r="83" spans="1:16">
      <c r="A83" s="39"/>
      <c r="B83" s="1" t="s">
        <v>700</v>
      </c>
      <c r="C83" s="1" t="s">
        <v>1362</v>
      </c>
      <c r="D83" s="1" t="s">
        <v>610</v>
      </c>
      <c r="E83" s="1" t="s">
        <v>1379</v>
      </c>
      <c r="F83" s="2">
        <v>45535</v>
      </c>
      <c r="G83" s="2">
        <v>45505</v>
      </c>
      <c r="H83" s="1" t="s">
        <v>1641</v>
      </c>
      <c r="I83" s="1" t="s">
        <v>1642</v>
      </c>
      <c r="J83" s="1" t="s">
        <v>277</v>
      </c>
      <c r="K83" s="1"/>
      <c r="L83" s="1"/>
      <c r="M83" s="1" t="s">
        <v>1645</v>
      </c>
      <c r="N83" s="1"/>
      <c r="O83" s="1"/>
      <c r="P83" s="40">
        <v>-43450.23</v>
      </c>
    </row>
    <row r="84" spans="1:16">
      <c r="A84" s="39"/>
      <c r="B84" s="1" t="s">
        <v>700</v>
      </c>
      <c r="C84" s="1" t="s">
        <v>1362</v>
      </c>
      <c r="D84" s="1" t="s">
        <v>610</v>
      </c>
      <c r="E84" s="1" t="s">
        <v>1379</v>
      </c>
      <c r="F84" s="2">
        <v>45535</v>
      </c>
      <c r="G84" s="2">
        <v>45505</v>
      </c>
      <c r="H84" s="1" t="s">
        <v>1641</v>
      </c>
      <c r="I84" s="1" t="s">
        <v>1642</v>
      </c>
      <c r="J84" s="1" t="s">
        <v>277</v>
      </c>
      <c r="K84" s="1"/>
      <c r="L84" s="1"/>
      <c r="M84" s="1" t="s">
        <v>1656</v>
      </c>
      <c r="N84" s="1"/>
      <c r="O84" s="1"/>
      <c r="P84" s="40">
        <v>-37417.42</v>
      </c>
    </row>
    <row r="85" spans="1:16">
      <c r="A85" s="39"/>
      <c r="B85" s="1" t="s">
        <v>700</v>
      </c>
      <c r="C85" s="1" t="s">
        <v>1370</v>
      </c>
      <c r="D85" s="1" t="s">
        <v>17</v>
      </c>
      <c r="E85" s="1" t="s">
        <v>1379</v>
      </c>
      <c r="F85" s="2">
        <v>45535</v>
      </c>
      <c r="G85" s="2">
        <v>45505</v>
      </c>
      <c r="H85" s="1" t="s">
        <v>1637</v>
      </c>
      <c r="I85" s="1" t="s">
        <v>1638</v>
      </c>
      <c r="J85" s="1" t="s">
        <v>277</v>
      </c>
      <c r="K85" s="1"/>
      <c r="L85" s="1"/>
      <c r="M85" s="1" t="s">
        <v>1721</v>
      </c>
      <c r="N85" s="1"/>
      <c r="O85" s="1" t="s">
        <v>1722</v>
      </c>
      <c r="P85" s="40">
        <v>3121.4530064520359</v>
      </c>
    </row>
    <row r="86" spans="1:16">
      <c r="A86" s="39"/>
      <c r="B86" s="1" t="s">
        <v>700</v>
      </c>
      <c r="C86" s="1" t="s">
        <v>1362</v>
      </c>
      <c r="D86" s="1" t="s">
        <v>17</v>
      </c>
      <c r="E86" s="1" t="s">
        <v>1379</v>
      </c>
      <c r="F86" s="2">
        <v>45535</v>
      </c>
      <c r="G86" s="2">
        <v>45505</v>
      </c>
      <c r="H86" s="1" t="s">
        <v>1647</v>
      </c>
      <c r="I86" s="1" t="s">
        <v>1648</v>
      </c>
      <c r="J86" s="1" t="s">
        <v>277</v>
      </c>
      <c r="K86" s="1"/>
      <c r="L86" s="1"/>
      <c r="M86" s="1"/>
      <c r="N86" s="1"/>
      <c r="O86" s="1" t="s">
        <v>1649</v>
      </c>
      <c r="P86" s="40">
        <v>416929.29</v>
      </c>
    </row>
    <row r="87" spans="1:16">
      <c r="A87" s="39"/>
      <c r="B87" s="1" t="s">
        <v>700</v>
      </c>
      <c r="C87" s="1" t="s">
        <v>1362</v>
      </c>
      <c r="D87" s="1" t="s">
        <v>610</v>
      </c>
      <c r="E87" s="1" t="s">
        <v>1379</v>
      </c>
      <c r="F87" s="2">
        <v>45535</v>
      </c>
      <c r="G87" s="2">
        <v>45505</v>
      </c>
      <c r="H87" s="1" t="s">
        <v>1641</v>
      </c>
      <c r="I87" s="1" t="s">
        <v>1642</v>
      </c>
      <c r="J87" s="1" t="s">
        <v>277</v>
      </c>
      <c r="K87" s="1"/>
      <c r="L87" s="1"/>
      <c r="M87" s="1" t="s">
        <v>1706</v>
      </c>
      <c r="N87" s="1"/>
      <c r="O87" s="1"/>
      <c r="P87" s="40">
        <v>-10564.92</v>
      </c>
    </row>
    <row r="88" spans="1:16">
      <c r="A88" s="39"/>
      <c r="B88" s="1" t="s">
        <v>700</v>
      </c>
      <c r="C88" s="1" t="s">
        <v>1362</v>
      </c>
      <c r="D88" s="1" t="s">
        <v>610</v>
      </c>
      <c r="E88" s="1" t="s">
        <v>1379</v>
      </c>
      <c r="F88" s="2">
        <v>45535</v>
      </c>
      <c r="G88" s="2">
        <v>45505</v>
      </c>
      <c r="H88" s="1" t="s">
        <v>1641</v>
      </c>
      <c r="I88" s="1" t="s">
        <v>1642</v>
      </c>
      <c r="J88" s="1" t="s">
        <v>277</v>
      </c>
      <c r="K88" s="1"/>
      <c r="L88" s="1"/>
      <c r="M88" s="1" t="s">
        <v>1721</v>
      </c>
      <c r="N88" s="1"/>
      <c r="O88" s="1"/>
      <c r="P88" s="40">
        <v>-3121.45</v>
      </c>
    </row>
    <row r="89" spans="1:16">
      <c r="A89" s="39"/>
      <c r="B89" s="1" t="s">
        <v>700</v>
      </c>
      <c r="C89" s="1" t="s">
        <v>1362</v>
      </c>
      <c r="D89" s="1" t="s">
        <v>610</v>
      </c>
      <c r="E89" s="1" t="s">
        <v>1379</v>
      </c>
      <c r="F89" s="2">
        <v>45535</v>
      </c>
      <c r="G89" s="2">
        <v>45505</v>
      </c>
      <c r="H89" s="1" t="s">
        <v>1641</v>
      </c>
      <c r="I89" s="1" t="s">
        <v>1642</v>
      </c>
      <c r="J89" s="1" t="s">
        <v>277</v>
      </c>
      <c r="K89" s="1"/>
      <c r="L89" s="1"/>
      <c r="M89" s="1" t="s">
        <v>1652</v>
      </c>
      <c r="N89" s="1"/>
      <c r="O89" s="1"/>
      <c r="P89" s="40">
        <v>-16687.77</v>
      </c>
    </row>
    <row r="90" spans="1:16">
      <c r="A90" s="39"/>
      <c r="B90" s="1" t="s">
        <v>700</v>
      </c>
      <c r="C90" s="1" t="s">
        <v>1370</v>
      </c>
      <c r="D90" s="1" t="s">
        <v>17</v>
      </c>
      <c r="E90" s="1" t="s">
        <v>1379</v>
      </c>
      <c r="F90" s="2">
        <v>45535</v>
      </c>
      <c r="G90" s="2">
        <v>45505</v>
      </c>
      <c r="H90" s="1" t="s">
        <v>1723</v>
      </c>
      <c r="I90" s="1" t="s">
        <v>1724</v>
      </c>
      <c r="J90" s="1" t="s">
        <v>277</v>
      </c>
      <c r="K90" s="1"/>
      <c r="L90" s="1"/>
      <c r="M90" s="1" t="s">
        <v>1714</v>
      </c>
      <c r="N90" s="1"/>
      <c r="O90" s="1" t="s">
        <v>1725</v>
      </c>
      <c r="P90" s="40">
        <v>27292.70449231139</v>
      </c>
    </row>
    <row r="91" spans="1:16">
      <c r="A91" s="39"/>
      <c r="B91" s="1" t="s">
        <v>700</v>
      </c>
      <c r="C91" s="1" t="s">
        <v>1370</v>
      </c>
      <c r="D91" s="1" t="s">
        <v>17</v>
      </c>
      <c r="E91" s="1" t="s">
        <v>1379</v>
      </c>
      <c r="F91" s="2">
        <v>45535</v>
      </c>
      <c r="G91" s="2">
        <v>45505</v>
      </c>
      <c r="H91" s="1" t="s">
        <v>1637</v>
      </c>
      <c r="I91" s="1" t="s">
        <v>1638</v>
      </c>
      <c r="J91" s="1" t="s">
        <v>277</v>
      </c>
      <c r="K91" s="1"/>
      <c r="L91" s="1"/>
      <c r="M91" s="1" t="s">
        <v>1704</v>
      </c>
      <c r="N91" s="1"/>
      <c r="O91" s="1" t="s">
        <v>1726</v>
      </c>
      <c r="P91" s="40">
        <v>25419.832688440169</v>
      </c>
    </row>
    <row r="92" spans="1:16">
      <c r="A92" s="39"/>
      <c r="B92" s="1" t="s">
        <v>700</v>
      </c>
      <c r="C92" s="1" t="s">
        <v>1362</v>
      </c>
      <c r="D92" s="1" t="s">
        <v>610</v>
      </c>
      <c r="E92" s="1" t="s">
        <v>1379</v>
      </c>
      <c r="F92" s="2">
        <v>45535</v>
      </c>
      <c r="G92" s="2">
        <v>45505</v>
      </c>
      <c r="H92" s="1" t="s">
        <v>1641</v>
      </c>
      <c r="I92" s="1" t="s">
        <v>1642</v>
      </c>
      <c r="J92" s="1" t="s">
        <v>277</v>
      </c>
      <c r="K92" s="1"/>
      <c r="L92" s="1"/>
      <c r="M92" s="1" t="s">
        <v>1727</v>
      </c>
      <c r="N92" s="1"/>
      <c r="O92" s="1"/>
      <c r="P92" s="40">
        <v>-27458.69</v>
      </c>
    </row>
    <row r="93" spans="1:16">
      <c r="A93" s="39"/>
      <c r="B93" s="1" t="s">
        <v>700</v>
      </c>
      <c r="C93" s="1" t="s">
        <v>1370</v>
      </c>
      <c r="D93" s="1" t="s">
        <v>17</v>
      </c>
      <c r="E93" s="1" t="s">
        <v>1379</v>
      </c>
      <c r="F93" s="2">
        <v>45535</v>
      </c>
      <c r="G93" s="2">
        <v>45505</v>
      </c>
      <c r="H93" s="1" t="s">
        <v>1637</v>
      </c>
      <c r="I93" s="1" t="s">
        <v>1638</v>
      </c>
      <c r="J93" s="1" t="s">
        <v>277</v>
      </c>
      <c r="K93" s="1"/>
      <c r="L93" s="1"/>
      <c r="M93" s="1" t="s">
        <v>1656</v>
      </c>
      <c r="N93" s="1"/>
      <c r="O93" s="1" t="s">
        <v>1657</v>
      </c>
      <c r="P93" s="40">
        <v>37417.417449136585</v>
      </c>
    </row>
    <row r="94" spans="1:16">
      <c r="A94" s="39"/>
      <c r="B94" s="1" t="s">
        <v>700</v>
      </c>
      <c r="C94" s="1" t="s">
        <v>701</v>
      </c>
      <c r="D94" s="1" t="s">
        <v>17</v>
      </c>
      <c r="E94" s="1" t="s">
        <v>1379</v>
      </c>
      <c r="F94" s="2">
        <v>45535</v>
      </c>
      <c r="G94" s="2">
        <v>45505</v>
      </c>
      <c r="H94" s="1" t="s">
        <v>1728</v>
      </c>
      <c r="I94" s="1" t="s">
        <v>1729</v>
      </c>
      <c r="J94" s="1" t="s">
        <v>662</v>
      </c>
      <c r="K94" s="1" t="s">
        <v>911</v>
      </c>
      <c r="L94" s="1" t="s">
        <v>1730</v>
      </c>
      <c r="M94" s="1" t="s">
        <v>1727</v>
      </c>
      <c r="N94" s="1"/>
      <c r="O94" s="1" t="s">
        <v>1369</v>
      </c>
      <c r="P94" s="40">
        <v>27458.69</v>
      </c>
    </row>
    <row r="95" spans="1:16">
      <c r="A95" s="39"/>
      <c r="B95" s="1" t="s">
        <v>700</v>
      </c>
      <c r="C95" s="1" t="s">
        <v>1455</v>
      </c>
      <c r="D95" s="1" t="s">
        <v>17</v>
      </c>
      <c r="E95" s="1" t="s">
        <v>1379</v>
      </c>
      <c r="F95" s="2">
        <v>45535</v>
      </c>
      <c r="G95" s="2">
        <v>45505</v>
      </c>
      <c r="H95" s="1" t="s">
        <v>1731</v>
      </c>
      <c r="I95" s="1" t="s">
        <v>1732</v>
      </c>
      <c r="J95" s="1" t="s">
        <v>277</v>
      </c>
      <c r="K95" s="1"/>
      <c r="L95" s="1"/>
      <c r="M95" s="1"/>
      <c r="N95" s="1"/>
      <c r="O95" s="1" t="s">
        <v>1733</v>
      </c>
      <c r="P95" s="40">
        <v>27452.78</v>
      </c>
    </row>
    <row r="96" spans="1:16">
      <c r="A96" s="39"/>
      <c r="B96" s="1" t="s">
        <v>700</v>
      </c>
      <c r="C96" s="1" t="s">
        <v>1362</v>
      </c>
      <c r="D96" s="1" t="s">
        <v>610</v>
      </c>
      <c r="E96" s="1" t="s">
        <v>1379</v>
      </c>
      <c r="F96" s="2">
        <v>45535</v>
      </c>
      <c r="G96" s="2">
        <v>45505</v>
      </c>
      <c r="H96" s="1" t="s">
        <v>1641</v>
      </c>
      <c r="I96" s="1" t="s">
        <v>1642</v>
      </c>
      <c r="J96" s="1" t="s">
        <v>277</v>
      </c>
      <c r="K96" s="1"/>
      <c r="L96" s="1"/>
      <c r="M96" s="1" t="s">
        <v>1658</v>
      </c>
      <c r="N96" s="1"/>
      <c r="O96" s="1"/>
      <c r="P96" s="40">
        <v>-11621.41</v>
      </c>
    </row>
    <row r="97" spans="1:16">
      <c r="A97" s="39"/>
      <c r="B97" s="1" t="s">
        <v>700</v>
      </c>
      <c r="C97" s="1" t="s">
        <v>1370</v>
      </c>
      <c r="D97" s="1" t="s">
        <v>17</v>
      </c>
      <c r="E97" s="1" t="s">
        <v>1379</v>
      </c>
      <c r="F97" s="2">
        <v>45535</v>
      </c>
      <c r="G97" s="2">
        <v>45505</v>
      </c>
      <c r="H97" s="1" t="s">
        <v>1637</v>
      </c>
      <c r="I97" s="1" t="s">
        <v>1638</v>
      </c>
      <c r="J97" s="1" t="s">
        <v>277</v>
      </c>
      <c r="K97" s="1"/>
      <c r="L97" s="1"/>
      <c r="M97" s="1" t="s">
        <v>1715</v>
      </c>
      <c r="N97" s="1"/>
      <c r="O97" s="1" t="s">
        <v>1734</v>
      </c>
      <c r="P97" s="40">
        <v>11405.309062036284</v>
      </c>
    </row>
    <row r="98" spans="1:16">
      <c r="A98" s="39"/>
      <c r="B98" s="1" t="s">
        <v>700</v>
      </c>
      <c r="C98" s="1" t="s">
        <v>1370</v>
      </c>
      <c r="D98" s="1" t="s">
        <v>17</v>
      </c>
      <c r="E98" s="1" t="s">
        <v>1379</v>
      </c>
      <c r="F98" s="2">
        <v>45535</v>
      </c>
      <c r="G98" s="2">
        <v>45505</v>
      </c>
      <c r="H98" s="1" t="s">
        <v>1637</v>
      </c>
      <c r="I98" s="1" t="s">
        <v>1638</v>
      </c>
      <c r="J98" s="1" t="s">
        <v>277</v>
      </c>
      <c r="K98" s="1"/>
      <c r="L98" s="1"/>
      <c r="M98" s="1" t="s">
        <v>1735</v>
      </c>
      <c r="N98" s="1"/>
      <c r="O98" s="1" t="s">
        <v>1736</v>
      </c>
      <c r="P98" s="40">
        <v>10564.917867991506</v>
      </c>
    </row>
    <row r="99" spans="1:16">
      <c r="A99" s="39"/>
      <c r="B99" s="1" t="s">
        <v>700</v>
      </c>
      <c r="C99" s="1" t="s">
        <v>1362</v>
      </c>
      <c r="D99" s="1" t="s">
        <v>610</v>
      </c>
      <c r="E99" s="1" t="s">
        <v>1379</v>
      </c>
      <c r="F99" s="2">
        <v>45535</v>
      </c>
      <c r="G99" s="2">
        <v>45505</v>
      </c>
      <c r="H99" s="1" t="s">
        <v>1641</v>
      </c>
      <c r="I99" s="1" t="s">
        <v>1642</v>
      </c>
      <c r="J99" s="1" t="s">
        <v>277</v>
      </c>
      <c r="K99" s="1"/>
      <c r="L99" s="1"/>
      <c r="M99" s="1" t="s">
        <v>1735</v>
      </c>
      <c r="N99" s="1"/>
      <c r="O99" s="1"/>
      <c r="P99" s="40">
        <v>-10564.92</v>
      </c>
    </row>
    <row r="100" spans="1:16">
      <c r="A100" s="39"/>
      <c r="B100" s="1" t="s">
        <v>700</v>
      </c>
      <c r="C100" s="1" t="s">
        <v>1370</v>
      </c>
      <c r="D100" s="1" t="s">
        <v>17</v>
      </c>
      <c r="E100" s="1" t="s">
        <v>1379</v>
      </c>
      <c r="F100" s="2">
        <v>45535</v>
      </c>
      <c r="G100" s="2">
        <v>45505</v>
      </c>
      <c r="H100" s="1" t="s">
        <v>1637</v>
      </c>
      <c r="I100" s="1" t="s">
        <v>1638</v>
      </c>
      <c r="J100" s="1" t="s">
        <v>277</v>
      </c>
      <c r="K100" s="1"/>
      <c r="L100" s="1"/>
      <c r="M100" s="1" t="s">
        <v>1720</v>
      </c>
      <c r="N100" s="1"/>
      <c r="O100" s="1" t="s">
        <v>1737</v>
      </c>
      <c r="P100" s="40">
        <v>88883.374358721718</v>
      </c>
    </row>
    <row r="101" spans="1:16">
      <c r="A101" s="39"/>
      <c r="B101" s="1" t="s">
        <v>700</v>
      </c>
      <c r="C101" s="1" t="s">
        <v>1362</v>
      </c>
      <c r="D101" s="1" t="s">
        <v>610</v>
      </c>
      <c r="E101" s="1" t="s">
        <v>1379</v>
      </c>
      <c r="F101" s="2">
        <v>45535</v>
      </c>
      <c r="G101" s="2">
        <v>45505</v>
      </c>
      <c r="H101" s="1" t="s">
        <v>1641</v>
      </c>
      <c r="I101" s="1" t="s">
        <v>1642</v>
      </c>
      <c r="J101" s="1" t="s">
        <v>277</v>
      </c>
      <c r="K101" s="1"/>
      <c r="L101" s="1"/>
      <c r="M101" s="1" t="s">
        <v>1702</v>
      </c>
      <c r="N101" s="1"/>
      <c r="O101" s="1"/>
      <c r="P101" s="40">
        <v>-26692.43</v>
      </c>
    </row>
    <row r="102" spans="1:16">
      <c r="A102" s="39"/>
      <c r="B102" s="1" t="s">
        <v>700</v>
      </c>
      <c r="C102" s="1" t="s">
        <v>1362</v>
      </c>
      <c r="D102" s="1" t="s">
        <v>610</v>
      </c>
      <c r="E102" s="1" t="s">
        <v>1379</v>
      </c>
      <c r="F102" s="2">
        <v>45535</v>
      </c>
      <c r="G102" s="2">
        <v>45505</v>
      </c>
      <c r="H102" s="1" t="s">
        <v>1641</v>
      </c>
      <c r="I102" s="1" t="s">
        <v>1642</v>
      </c>
      <c r="J102" s="1" t="s">
        <v>277</v>
      </c>
      <c r="K102" s="1"/>
      <c r="L102" s="1"/>
      <c r="M102" s="1" t="s">
        <v>1696</v>
      </c>
      <c r="N102" s="1"/>
      <c r="O102" s="1"/>
      <c r="P102" s="40">
        <v>-16580.400000000001</v>
      </c>
    </row>
    <row r="103" spans="1:16">
      <c r="A103" s="39"/>
      <c r="B103" s="1" t="s">
        <v>700</v>
      </c>
      <c r="C103" s="1" t="s">
        <v>1455</v>
      </c>
      <c r="D103" s="1" t="s">
        <v>610</v>
      </c>
      <c r="E103" s="1" t="s">
        <v>1379</v>
      </c>
      <c r="F103" s="2">
        <v>45535</v>
      </c>
      <c r="G103" s="2">
        <v>45505</v>
      </c>
      <c r="H103" s="1" t="s">
        <v>1712</v>
      </c>
      <c r="I103" s="1" t="s">
        <v>1713</v>
      </c>
      <c r="J103" s="1" t="s">
        <v>277</v>
      </c>
      <c r="K103" s="1"/>
      <c r="L103" s="1"/>
      <c r="M103" s="1" t="s">
        <v>1710</v>
      </c>
      <c r="N103" s="1"/>
      <c r="O103" s="1"/>
      <c r="P103" s="40">
        <v>-160.07</v>
      </c>
    </row>
    <row r="104" spans="1:16">
      <c r="A104" s="112" t="s">
        <v>7580</v>
      </c>
      <c r="B104" s="113"/>
      <c r="C104" s="113"/>
      <c r="D104" s="113"/>
      <c r="E104" s="113"/>
      <c r="F104" s="114"/>
      <c r="G104" s="114"/>
      <c r="H104" s="113"/>
      <c r="I104" s="113"/>
      <c r="J104" s="113"/>
      <c r="K104" s="113"/>
      <c r="L104" s="113"/>
      <c r="M104" s="113"/>
      <c r="N104" s="113"/>
      <c r="O104" s="113"/>
      <c r="P104" s="115">
        <f>SUM(P59:P103)</f>
        <v>444382.06640573684</v>
      </c>
    </row>
    <row r="105" spans="1:16">
      <c r="A105" s="111" t="s">
        <v>7581</v>
      </c>
      <c r="B105" s="38"/>
      <c r="C105" s="38"/>
      <c r="D105" s="38"/>
      <c r="E105" s="38"/>
      <c r="F105" s="108"/>
      <c r="G105" s="108"/>
      <c r="H105" s="38"/>
      <c r="I105" s="38"/>
      <c r="J105" s="38"/>
      <c r="K105" s="38"/>
      <c r="L105" s="38"/>
      <c r="M105" s="38"/>
      <c r="N105" s="38"/>
      <c r="O105" s="38"/>
      <c r="P105" s="109"/>
    </row>
    <row r="106" spans="1:16">
      <c r="A106" s="39"/>
      <c r="B106" s="1" t="s">
        <v>700</v>
      </c>
      <c r="C106" s="1" t="s">
        <v>1390</v>
      </c>
      <c r="D106" s="1" t="s">
        <v>12</v>
      </c>
      <c r="E106" s="1" t="s">
        <v>1436</v>
      </c>
      <c r="F106" s="2">
        <v>45534</v>
      </c>
      <c r="G106" s="2">
        <v>45505</v>
      </c>
      <c r="H106" s="1" t="s">
        <v>1694</v>
      </c>
      <c r="I106" s="1" t="s">
        <v>1695</v>
      </c>
      <c r="J106" s="1" t="s">
        <v>277</v>
      </c>
      <c r="K106" s="1"/>
      <c r="L106" s="1"/>
      <c r="M106" s="1" t="s">
        <v>1738</v>
      </c>
      <c r="N106" s="1"/>
      <c r="O106" s="1" t="s">
        <v>1697</v>
      </c>
      <c r="P106" s="40">
        <v>28949.89876909251</v>
      </c>
    </row>
    <row r="107" spans="1:16">
      <c r="A107" s="39"/>
      <c r="B107" s="1" t="s">
        <v>700</v>
      </c>
      <c r="C107" s="1" t="s">
        <v>1390</v>
      </c>
      <c r="D107" s="1" t="s">
        <v>12</v>
      </c>
      <c r="E107" s="1" t="s">
        <v>1436</v>
      </c>
      <c r="F107" s="2">
        <v>45534</v>
      </c>
      <c r="G107" s="2">
        <v>45505</v>
      </c>
      <c r="H107" s="1" t="s">
        <v>1690</v>
      </c>
      <c r="I107" s="1" t="s">
        <v>1691</v>
      </c>
      <c r="J107" s="1" t="s">
        <v>277</v>
      </c>
      <c r="K107" s="1"/>
      <c r="L107" s="1"/>
      <c r="M107" s="1" t="s">
        <v>1692</v>
      </c>
      <c r="N107" s="1"/>
      <c r="O107" s="1" t="s">
        <v>1693</v>
      </c>
      <c r="P107" s="40">
        <v>1482.103226528586</v>
      </c>
    </row>
    <row r="108" spans="1:16">
      <c r="A108" s="39"/>
      <c r="B108" s="1" t="s">
        <v>700</v>
      </c>
      <c r="C108" s="1" t="s">
        <v>1370</v>
      </c>
      <c r="D108" s="1" t="s">
        <v>12</v>
      </c>
      <c r="E108" s="1" t="s">
        <v>1436</v>
      </c>
      <c r="F108" s="2">
        <v>45535</v>
      </c>
      <c r="G108" s="2">
        <v>45505</v>
      </c>
      <c r="H108" s="1" t="s">
        <v>1637</v>
      </c>
      <c r="I108" s="1" t="s">
        <v>1638</v>
      </c>
      <c r="J108" s="1" t="s">
        <v>277</v>
      </c>
      <c r="K108" s="1"/>
      <c r="L108" s="1"/>
      <c r="M108" s="1" t="s">
        <v>1652</v>
      </c>
      <c r="N108" s="1"/>
      <c r="O108" s="1" t="s">
        <v>1653</v>
      </c>
      <c r="P108" s="40">
        <v>12017.594074840337</v>
      </c>
    </row>
    <row r="109" spans="1:16">
      <c r="A109" s="39"/>
      <c r="B109" s="1" t="s">
        <v>700</v>
      </c>
      <c r="C109" s="1" t="s">
        <v>1455</v>
      </c>
      <c r="D109" s="1" t="s">
        <v>12</v>
      </c>
      <c r="E109" s="1" t="s">
        <v>1436</v>
      </c>
      <c r="F109" s="2">
        <v>45535</v>
      </c>
      <c r="G109" s="2">
        <v>45505</v>
      </c>
      <c r="H109" s="1" t="s">
        <v>1731</v>
      </c>
      <c r="I109" s="1" t="s">
        <v>1732</v>
      </c>
      <c r="J109" s="1" t="s">
        <v>277</v>
      </c>
      <c r="K109" s="1"/>
      <c r="L109" s="1"/>
      <c r="M109" s="1"/>
      <c r="N109" s="1"/>
      <c r="O109" s="1" t="s">
        <v>1733</v>
      </c>
      <c r="P109" s="40">
        <v>3378.98</v>
      </c>
    </row>
    <row r="110" spans="1:16">
      <c r="A110" s="39"/>
      <c r="B110" s="1" t="s">
        <v>700</v>
      </c>
      <c r="C110" s="1" t="s">
        <v>1362</v>
      </c>
      <c r="D110" s="1" t="s">
        <v>610</v>
      </c>
      <c r="E110" s="1" t="s">
        <v>1436</v>
      </c>
      <c r="F110" s="2">
        <v>45535</v>
      </c>
      <c r="G110" s="2">
        <v>45505</v>
      </c>
      <c r="H110" s="1" t="s">
        <v>1641</v>
      </c>
      <c r="I110" s="1" t="s">
        <v>1642</v>
      </c>
      <c r="J110" s="1" t="s">
        <v>277</v>
      </c>
      <c r="K110" s="1"/>
      <c r="L110" s="1"/>
      <c r="M110" s="1" t="s">
        <v>1739</v>
      </c>
      <c r="N110" s="1"/>
      <c r="O110" s="1"/>
      <c r="P110" s="40">
        <v>-5602.61</v>
      </c>
    </row>
    <row r="111" spans="1:16">
      <c r="A111" s="39"/>
      <c r="B111" s="1" t="s">
        <v>700</v>
      </c>
      <c r="C111" s="1" t="s">
        <v>1453</v>
      </c>
      <c r="D111" s="1" t="s">
        <v>12</v>
      </c>
      <c r="E111" s="1" t="s">
        <v>1436</v>
      </c>
      <c r="F111" s="2">
        <v>45535</v>
      </c>
      <c r="G111" s="2">
        <v>45505</v>
      </c>
      <c r="H111" s="1" t="s">
        <v>1740</v>
      </c>
      <c r="I111" s="1" t="s">
        <v>1741</v>
      </c>
      <c r="J111" s="1" t="s">
        <v>277</v>
      </c>
      <c r="K111" s="1"/>
      <c r="L111" s="1"/>
      <c r="M111" s="1" t="s">
        <v>1742</v>
      </c>
      <c r="N111" s="1"/>
      <c r="O111" s="1" t="s">
        <v>1743</v>
      </c>
      <c r="P111" s="40">
        <v>3121.97</v>
      </c>
    </row>
    <row r="112" spans="1:16">
      <c r="A112" s="39"/>
      <c r="B112" s="1" t="s">
        <v>700</v>
      </c>
      <c r="C112" s="1" t="s">
        <v>1362</v>
      </c>
      <c r="D112" s="1" t="s">
        <v>610</v>
      </c>
      <c r="E112" s="1" t="s">
        <v>1436</v>
      </c>
      <c r="F112" s="2">
        <v>45535</v>
      </c>
      <c r="G112" s="2">
        <v>45505</v>
      </c>
      <c r="H112" s="1" t="s">
        <v>1641</v>
      </c>
      <c r="I112" s="1" t="s">
        <v>1642</v>
      </c>
      <c r="J112" s="1" t="s">
        <v>277</v>
      </c>
      <c r="K112" s="1"/>
      <c r="L112" s="1"/>
      <c r="M112" s="1" t="s">
        <v>1738</v>
      </c>
      <c r="N112" s="1"/>
      <c r="O112" s="1"/>
      <c r="P112" s="40">
        <v>0</v>
      </c>
    </row>
    <row r="113" spans="1:16">
      <c r="A113" s="39"/>
      <c r="B113" s="1" t="s">
        <v>700</v>
      </c>
      <c r="C113" s="1" t="s">
        <v>1453</v>
      </c>
      <c r="D113" s="1" t="s">
        <v>12</v>
      </c>
      <c r="E113" s="1" t="s">
        <v>1436</v>
      </c>
      <c r="F113" s="2">
        <v>45535</v>
      </c>
      <c r="G113" s="2">
        <v>45505</v>
      </c>
      <c r="H113" s="1" t="s">
        <v>1744</v>
      </c>
      <c r="I113" s="1" t="s">
        <v>1745</v>
      </c>
      <c r="J113" s="1" t="s">
        <v>277</v>
      </c>
      <c r="K113" s="1"/>
      <c r="L113" s="1"/>
      <c r="M113" s="1" t="s">
        <v>1746</v>
      </c>
      <c r="N113" s="1"/>
      <c r="O113" s="1" t="s">
        <v>1747</v>
      </c>
      <c r="P113" s="40">
        <v>90.4</v>
      </c>
    </row>
    <row r="114" spans="1:16">
      <c r="A114" s="39"/>
      <c r="B114" s="1" t="s">
        <v>700</v>
      </c>
      <c r="C114" s="1" t="s">
        <v>1362</v>
      </c>
      <c r="D114" s="1" t="s">
        <v>12</v>
      </c>
      <c r="E114" s="1" t="s">
        <v>1436</v>
      </c>
      <c r="F114" s="2">
        <v>45535</v>
      </c>
      <c r="G114" s="2">
        <v>45505</v>
      </c>
      <c r="H114" s="1" t="s">
        <v>1647</v>
      </c>
      <c r="I114" s="1" t="s">
        <v>1648</v>
      </c>
      <c r="J114" s="1" t="s">
        <v>277</v>
      </c>
      <c r="K114" s="1"/>
      <c r="L114" s="1"/>
      <c r="M114" s="1"/>
      <c r="N114" s="1"/>
      <c r="O114" s="1" t="s">
        <v>1649</v>
      </c>
      <c r="P114" s="40">
        <v>56523.83</v>
      </c>
    </row>
    <row r="115" spans="1:16">
      <c r="A115" s="39"/>
      <c r="B115" s="1" t="s">
        <v>700</v>
      </c>
      <c r="C115" s="1" t="s">
        <v>1362</v>
      </c>
      <c r="D115" s="1" t="s">
        <v>610</v>
      </c>
      <c r="E115" s="1" t="s">
        <v>1436</v>
      </c>
      <c r="F115" s="2">
        <v>45535</v>
      </c>
      <c r="G115" s="2">
        <v>45505</v>
      </c>
      <c r="H115" s="1" t="s">
        <v>1641</v>
      </c>
      <c r="I115" s="1" t="s">
        <v>1642</v>
      </c>
      <c r="J115" s="1" t="s">
        <v>277</v>
      </c>
      <c r="K115" s="1"/>
      <c r="L115" s="1"/>
      <c r="M115" s="1" t="s">
        <v>1692</v>
      </c>
      <c r="N115" s="1"/>
      <c r="O115" s="1"/>
      <c r="P115" s="40">
        <v>-1482.1</v>
      </c>
    </row>
    <row r="116" spans="1:16">
      <c r="A116" s="39"/>
      <c r="B116" s="1" t="s">
        <v>700</v>
      </c>
      <c r="C116" s="1" t="s">
        <v>1362</v>
      </c>
      <c r="D116" s="1" t="s">
        <v>610</v>
      </c>
      <c r="E116" s="1" t="s">
        <v>1436</v>
      </c>
      <c r="F116" s="2">
        <v>45535</v>
      </c>
      <c r="G116" s="2">
        <v>45505</v>
      </c>
      <c r="H116" s="1" t="s">
        <v>1641</v>
      </c>
      <c r="I116" s="1" t="s">
        <v>1642</v>
      </c>
      <c r="J116" s="1" t="s">
        <v>277</v>
      </c>
      <c r="K116" s="1"/>
      <c r="L116" s="1"/>
      <c r="M116" s="1" t="s">
        <v>1748</v>
      </c>
      <c r="N116" s="1"/>
      <c r="O116" s="1"/>
      <c r="P116" s="40">
        <v>-10564.92</v>
      </c>
    </row>
    <row r="117" spans="1:16">
      <c r="A117" s="39"/>
      <c r="B117" s="1" t="s">
        <v>700</v>
      </c>
      <c r="C117" s="1" t="s">
        <v>1455</v>
      </c>
      <c r="D117" s="1" t="s">
        <v>610</v>
      </c>
      <c r="E117" s="1" t="s">
        <v>1436</v>
      </c>
      <c r="F117" s="2">
        <v>45535</v>
      </c>
      <c r="G117" s="2">
        <v>45505</v>
      </c>
      <c r="H117" s="1" t="s">
        <v>1712</v>
      </c>
      <c r="I117" s="1" t="s">
        <v>1713</v>
      </c>
      <c r="J117" s="1" t="s">
        <v>277</v>
      </c>
      <c r="K117" s="1"/>
      <c r="L117" s="1"/>
      <c r="M117" s="1" t="s">
        <v>1749</v>
      </c>
      <c r="N117" s="1"/>
      <c r="O117" s="1"/>
      <c r="P117" s="40">
        <v>-797.74</v>
      </c>
    </row>
    <row r="118" spans="1:16">
      <c r="A118" s="39"/>
      <c r="B118" s="1" t="s">
        <v>700</v>
      </c>
      <c r="C118" s="1" t="s">
        <v>1453</v>
      </c>
      <c r="D118" s="1" t="s">
        <v>12</v>
      </c>
      <c r="E118" s="1" t="s">
        <v>1436</v>
      </c>
      <c r="F118" s="2">
        <v>45535</v>
      </c>
      <c r="G118" s="2">
        <v>45505</v>
      </c>
      <c r="H118" s="1" t="s">
        <v>1744</v>
      </c>
      <c r="I118" s="1" t="s">
        <v>1745</v>
      </c>
      <c r="J118" s="1" t="s">
        <v>277</v>
      </c>
      <c r="K118" s="1"/>
      <c r="L118" s="1"/>
      <c r="M118" s="1" t="s">
        <v>1749</v>
      </c>
      <c r="N118" s="1"/>
      <c r="O118" s="1" t="s">
        <v>1750</v>
      </c>
      <c r="P118" s="40">
        <v>490.22</v>
      </c>
    </row>
    <row r="119" spans="1:16">
      <c r="A119" s="39"/>
      <c r="B119" s="1" t="s">
        <v>700</v>
      </c>
      <c r="C119" s="1" t="s">
        <v>1455</v>
      </c>
      <c r="D119" s="1" t="s">
        <v>610</v>
      </c>
      <c r="E119" s="1" t="s">
        <v>1436</v>
      </c>
      <c r="F119" s="2">
        <v>45535</v>
      </c>
      <c r="G119" s="2">
        <v>45505</v>
      </c>
      <c r="H119" s="1" t="s">
        <v>1712</v>
      </c>
      <c r="I119" s="1" t="s">
        <v>1713</v>
      </c>
      <c r="J119" s="1" t="s">
        <v>277</v>
      </c>
      <c r="K119" s="1"/>
      <c r="L119" s="1"/>
      <c r="M119" s="1" t="s">
        <v>1746</v>
      </c>
      <c r="N119" s="1"/>
      <c r="O119" s="1"/>
      <c r="P119" s="40">
        <v>-180.8</v>
      </c>
    </row>
    <row r="120" spans="1:16">
      <c r="A120" s="39"/>
      <c r="B120" s="1" t="s">
        <v>700</v>
      </c>
      <c r="C120" s="1" t="s">
        <v>1370</v>
      </c>
      <c r="D120" s="1" t="s">
        <v>12</v>
      </c>
      <c r="E120" s="1" t="s">
        <v>1436</v>
      </c>
      <c r="F120" s="2">
        <v>45535</v>
      </c>
      <c r="G120" s="2">
        <v>45505</v>
      </c>
      <c r="H120" s="1" t="s">
        <v>1637</v>
      </c>
      <c r="I120" s="1" t="s">
        <v>1638</v>
      </c>
      <c r="J120" s="1" t="s">
        <v>277</v>
      </c>
      <c r="K120" s="1"/>
      <c r="L120" s="1"/>
      <c r="M120" s="1" t="s">
        <v>1639</v>
      </c>
      <c r="N120" s="1"/>
      <c r="O120" s="1" t="s">
        <v>1640</v>
      </c>
      <c r="P120" s="40">
        <v>8804.0982233262548</v>
      </c>
    </row>
    <row r="121" spans="1:16">
      <c r="A121" s="39"/>
      <c r="B121" s="1" t="s">
        <v>700</v>
      </c>
      <c r="C121" s="1" t="s">
        <v>1453</v>
      </c>
      <c r="D121" s="1" t="s">
        <v>12</v>
      </c>
      <c r="E121" s="1" t="s">
        <v>1436</v>
      </c>
      <c r="F121" s="2">
        <v>45535</v>
      </c>
      <c r="G121" s="2">
        <v>45505</v>
      </c>
      <c r="H121" s="1" t="s">
        <v>1744</v>
      </c>
      <c r="I121" s="1" t="s">
        <v>1745</v>
      </c>
      <c r="J121" s="1" t="s">
        <v>277</v>
      </c>
      <c r="K121" s="1"/>
      <c r="L121" s="1"/>
      <c r="M121" s="1" t="s">
        <v>1751</v>
      </c>
      <c r="N121" s="1"/>
      <c r="O121" s="1" t="s">
        <v>1752</v>
      </c>
      <c r="P121" s="40">
        <v>270.14</v>
      </c>
    </row>
    <row r="122" spans="1:16">
      <c r="A122" s="39"/>
      <c r="B122" s="1" t="s">
        <v>700</v>
      </c>
      <c r="C122" s="1" t="s">
        <v>1362</v>
      </c>
      <c r="D122" s="1" t="s">
        <v>610</v>
      </c>
      <c r="E122" s="1" t="s">
        <v>1436</v>
      </c>
      <c r="F122" s="2">
        <v>45535</v>
      </c>
      <c r="G122" s="2">
        <v>45505</v>
      </c>
      <c r="H122" s="1" t="s">
        <v>1641</v>
      </c>
      <c r="I122" s="1" t="s">
        <v>1642</v>
      </c>
      <c r="J122" s="1" t="s">
        <v>277</v>
      </c>
      <c r="K122" s="1"/>
      <c r="L122" s="1"/>
      <c r="M122" s="1" t="s">
        <v>1742</v>
      </c>
      <c r="N122" s="1"/>
      <c r="O122" s="1"/>
      <c r="P122" s="40">
        <v>-7487.65</v>
      </c>
    </row>
    <row r="123" spans="1:16">
      <c r="A123" s="39"/>
      <c r="B123" s="1" t="s">
        <v>700</v>
      </c>
      <c r="C123" s="1" t="s">
        <v>1453</v>
      </c>
      <c r="D123" s="1" t="s">
        <v>12</v>
      </c>
      <c r="E123" s="1" t="s">
        <v>1436</v>
      </c>
      <c r="F123" s="2">
        <v>45535</v>
      </c>
      <c r="G123" s="2">
        <v>45505</v>
      </c>
      <c r="H123" s="1" t="s">
        <v>1744</v>
      </c>
      <c r="I123" s="1" t="s">
        <v>1745</v>
      </c>
      <c r="J123" s="1" t="s">
        <v>277</v>
      </c>
      <c r="K123" s="1"/>
      <c r="L123" s="1"/>
      <c r="M123" s="1" t="s">
        <v>1749</v>
      </c>
      <c r="N123" s="1"/>
      <c r="O123" s="1" t="s">
        <v>1753</v>
      </c>
      <c r="P123" s="40">
        <v>262.24</v>
      </c>
    </row>
    <row r="124" spans="1:16">
      <c r="A124" s="39"/>
      <c r="B124" s="1" t="s">
        <v>700</v>
      </c>
      <c r="C124" s="1" t="s">
        <v>1362</v>
      </c>
      <c r="D124" s="1" t="s">
        <v>610</v>
      </c>
      <c r="E124" s="1" t="s">
        <v>1436</v>
      </c>
      <c r="F124" s="2">
        <v>45535</v>
      </c>
      <c r="G124" s="2">
        <v>45505</v>
      </c>
      <c r="H124" s="1" t="s">
        <v>1641</v>
      </c>
      <c r="I124" s="1" t="s">
        <v>1642</v>
      </c>
      <c r="J124" s="1" t="s">
        <v>277</v>
      </c>
      <c r="K124" s="1"/>
      <c r="L124" s="1"/>
      <c r="M124" s="1" t="s">
        <v>1652</v>
      </c>
      <c r="N124" s="1"/>
      <c r="O124" s="1"/>
      <c r="P124" s="40">
        <v>-12017.59</v>
      </c>
    </row>
    <row r="125" spans="1:16">
      <c r="A125" s="39"/>
      <c r="B125" s="1" t="s">
        <v>700</v>
      </c>
      <c r="C125" s="1" t="s">
        <v>1453</v>
      </c>
      <c r="D125" s="1" t="s">
        <v>12</v>
      </c>
      <c r="E125" s="1" t="s">
        <v>1436</v>
      </c>
      <c r="F125" s="2">
        <v>45535</v>
      </c>
      <c r="G125" s="2">
        <v>45505</v>
      </c>
      <c r="H125" s="1" t="s">
        <v>1744</v>
      </c>
      <c r="I125" s="1" t="s">
        <v>1745</v>
      </c>
      <c r="J125" s="1" t="s">
        <v>277</v>
      </c>
      <c r="K125" s="1"/>
      <c r="L125" s="1"/>
      <c r="M125" s="1" t="s">
        <v>1751</v>
      </c>
      <c r="N125" s="1"/>
      <c r="O125" s="1" t="s">
        <v>1754</v>
      </c>
      <c r="P125" s="40">
        <v>1263.8399999999999</v>
      </c>
    </row>
    <row r="126" spans="1:16">
      <c r="A126" s="39"/>
      <c r="B126" s="1" t="s">
        <v>700</v>
      </c>
      <c r="C126" s="1" t="s">
        <v>1453</v>
      </c>
      <c r="D126" s="1" t="s">
        <v>12</v>
      </c>
      <c r="E126" s="1" t="s">
        <v>1436</v>
      </c>
      <c r="F126" s="2">
        <v>45535</v>
      </c>
      <c r="G126" s="2">
        <v>45505</v>
      </c>
      <c r="H126" s="1" t="s">
        <v>1744</v>
      </c>
      <c r="I126" s="1" t="s">
        <v>1745</v>
      </c>
      <c r="J126" s="1" t="s">
        <v>277</v>
      </c>
      <c r="K126" s="1"/>
      <c r="L126" s="1"/>
      <c r="M126" s="1" t="s">
        <v>1751</v>
      </c>
      <c r="N126" s="1"/>
      <c r="O126" s="1" t="s">
        <v>1755</v>
      </c>
      <c r="P126" s="40">
        <v>343.64</v>
      </c>
    </row>
    <row r="127" spans="1:16">
      <c r="A127" s="39"/>
      <c r="B127" s="1" t="s">
        <v>700</v>
      </c>
      <c r="C127" s="1" t="s">
        <v>1453</v>
      </c>
      <c r="D127" s="1" t="s">
        <v>12</v>
      </c>
      <c r="E127" s="1" t="s">
        <v>1436</v>
      </c>
      <c r="F127" s="2">
        <v>45535</v>
      </c>
      <c r="G127" s="2">
        <v>45505</v>
      </c>
      <c r="H127" s="1" t="s">
        <v>1740</v>
      </c>
      <c r="I127" s="1" t="s">
        <v>1741</v>
      </c>
      <c r="J127" s="1" t="s">
        <v>277</v>
      </c>
      <c r="K127" s="1"/>
      <c r="L127" s="1"/>
      <c r="M127" s="1" t="s">
        <v>1742</v>
      </c>
      <c r="N127" s="1"/>
      <c r="O127" s="1" t="s">
        <v>1756</v>
      </c>
      <c r="P127" s="40">
        <v>2208.8000000000002</v>
      </c>
    </row>
    <row r="128" spans="1:16">
      <c r="A128" s="39"/>
      <c r="B128" s="1" t="s">
        <v>700</v>
      </c>
      <c r="C128" s="1" t="s">
        <v>1370</v>
      </c>
      <c r="D128" s="1" t="s">
        <v>12</v>
      </c>
      <c r="E128" s="1" t="s">
        <v>1436</v>
      </c>
      <c r="F128" s="2">
        <v>45535</v>
      </c>
      <c r="G128" s="2">
        <v>45505</v>
      </c>
      <c r="H128" s="1" t="s">
        <v>1637</v>
      </c>
      <c r="I128" s="1" t="s">
        <v>1638</v>
      </c>
      <c r="J128" s="1" t="s">
        <v>277</v>
      </c>
      <c r="K128" s="1"/>
      <c r="L128" s="1"/>
      <c r="M128" s="1" t="s">
        <v>1748</v>
      </c>
      <c r="N128" s="1"/>
      <c r="O128" s="1" t="s">
        <v>1757</v>
      </c>
      <c r="P128" s="40">
        <v>10564.917867991506</v>
      </c>
    </row>
    <row r="129" spans="1:16">
      <c r="A129" s="39"/>
      <c r="B129" s="1" t="s">
        <v>700</v>
      </c>
      <c r="C129" s="1" t="s">
        <v>1362</v>
      </c>
      <c r="D129" s="1" t="s">
        <v>610</v>
      </c>
      <c r="E129" s="1" t="s">
        <v>1436</v>
      </c>
      <c r="F129" s="2">
        <v>45535</v>
      </c>
      <c r="G129" s="2">
        <v>45505</v>
      </c>
      <c r="H129" s="1" t="s">
        <v>1641</v>
      </c>
      <c r="I129" s="1" t="s">
        <v>1642</v>
      </c>
      <c r="J129" s="1" t="s">
        <v>277</v>
      </c>
      <c r="K129" s="1"/>
      <c r="L129" s="1"/>
      <c r="M129" s="1" t="s">
        <v>1758</v>
      </c>
      <c r="N129" s="1"/>
      <c r="O129" s="1"/>
      <c r="P129" s="40">
        <v>-10564.92</v>
      </c>
    </row>
    <row r="130" spans="1:16">
      <c r="A130" s="39"/>
      <c r="B130" s="1" t="s">
        <v>700</v>
      </c>
      <c r="C130" s="1" t="s">
        <v>1455</v>
      </c>
      <c r="D130" s="1" t="s">
        <v>610</v>
      </c>
      <c r="E130" s="1" t="s">
        <v>1436</v>
      </c>
      <c r="F130" s="2">
        <v>45535</v>
      </c>
      <c r="G130" s="2">
        <v>45505</v>
      </c>
      <c r="H130" s="1" t="s">
        <v>1712</v>
      </c>
      <c r="I130" s="1" t="s">
        <v>1713</v>
      </c>
      <c r="J130" s="1" t="s">
        <v>277</v>
      </c>
      <c r="K130" s="1"/>
      <c r="L130" s="1"/>
      <c r="M130" s="1" t="s">
        <v>1751</v>
      </c>
      <c r="N130" s="1"/>
      <c r="O130" s="1"/>
      <c r="P130" s="40">
        <v>-2400.44</v>
      </c>
    </row>
    <row r="131" spans="1:16">
      <c r="A131" s="39"/>
      <c r="B131" s="1" t="s">
        <v>700</v>
      </c>
      <c r="C131" s="1" t="s">
        <v>1370</v>
      </c>
      <c r="D131" s="1" t="s">
        <v>12</v>
      </c>
      <c r="E131" s="1" t="s">
        <v>1436</v>
      </c>
      <c r="F131" s="2">
        <v>45535</v>
      </c>
      <c r="G131" s="2">
        <v>45505</v>
      </c>
      <c r="H131" s="1" t="s">
        <v>1637</v>
      </c>
      <c r="I131" s="1" t="s">
        <v>1638</v>
      </c>
      <c r="J131" s="1" t="s">
        <v>277</v>
      </c>
      <c r="K131" s="1"/>
      <c r="L131" s="1"/>
      <c r="M131" s="1" t="s">
        <v>1739</v>
      </c>
      <c r="N131" s="1"/>
      <c r="O131" s="1" t="s">
        <v>1759</v>
      </c>
      <c r="P131" s="40">
        <v>5602.6079602985255</v>
      </c>
    </row>
    <row r="132" spans="1:16">
      <c r="A132" s="39"/>
      <c r="B132" s="1" t="s">
        <v>700</v>
      </c>
      <c r="C132" s="1" t="s">
        <v>1370</v>
      </c>
      <c r="D132" s="1" t="s">
        <v>12</v>
      </c>
      <c r="E132" s="1" t="s">
        <v>1436</v>
      </c>
      <c r="F132" s="2">
        <v>45535</v>
      </c>
      <c r="G132" s="2">
        <v>45505</v>
      </c>
      <c r="H132" s="1" t="s">
        <v>1637</v>
      </c>
      <c r="I132" s="1" t="s">
        <v>1638</v>
      </c>
      <c r="J132" s="1" t="s">
        <v>277</v>
      </c>
      <c r="K132" s="1"/>
      <c r="L132" s="1"/>
      <c r="M132" s="1" t="s">
        <v>1758</v>
      </c>
      <c r="N132" s="1"/>
      <c r="O132" s="1" t="s">
        <v>1760</v>
      </c>
      <c r="P132" s="40">
        <v>10564.917867991506</v>
      </c>
    </row>
    <row r="133" spans="1:16">
      <c r="A133" s="39"/>
      <c r="B133" s="1" t="s">
        <v>700</v>
      </c>
      <c r="C133" s="1" t="s">
        <v>1362</v>
      </c>
      <c r="D133" s="1" t="s">
        <v>610</v>
      </c>
      <c r="E133" s="1" t="s">
        <v>1436</v>
      </c>
      <c r="F133" s="2">
        <v>45535</v>
      </c>
      <c r="G133" s="2">
        <v>45505</v>
      </c>
      <c r="H133" s="1" t="s">
        <v>1641</v>
      </c>
      <c r="I133" s="1" t="s">
        <v>1642</v>
      </c>
      <c r="J133" s="1" t="s">
        <v>277</v>
      </c>
      <c r="K133" s="1"/>
      <c r="L133" s="1"/>
      <c r="M133" s="1" t="s">
        <v>1639</v>
      </c>
      <c r="N133" s="1"/>
      <c r="O133" s="1"/>
      <c r="P133" s="40">
        <v>-8804.1</v>
      </c>
    </row>
    <row r="134" spans="1:16">
      <c r="A134" s="39"/>
      <c r="B134" s="1" t="s">
        <v>700</v>
      </c>
      <c r="C134" s="1" t="s">
        <v>1390</v>
      </c>
      <c r="D134" s="1" t="s">
        <v>12</v>
      </c>
      <c r="E134" s="1" t="s">
        <v>1436</v>
      </c>
      <c r="F134" s="2">
        <v>45535</v>
      </c>
      <c r="G134" s="2">
        <v>45505</v>
      </c>
      <c r="H134" s="1" t="s">
        <v>1761</v>
      </c>
      <c r="I134" s="1" t="s">
        <v>1762</v>
      </c>
      <c r="J134" s="1" t="s">
        <v>277</v>
      </c>
      <c r="K134" s="1"/>
      <c r="L134" s="1"/>
      <c r="M134" s="1" t="s">
        <v>1738</v>
      </c>
      <c r="N134" s="1"/>
      <c r="O134" s="1" t="s">
        <v>1763</v>
      </c>
      <c r="P134" s="40">
        <v>-28949.89876909251</v>
      </c>
    </row>
    <row r="135" spans="1:16">
      <c r="A135" s="39"/>
      <c r="B135" s="1" t="s">
        <v>700</v>
      </c>
      <c r="C135" s="1" t="s">
        <v>1453</v>
      </c>
      <c r="D135" s="1" t="s">
        <v>12</v>
      </c>
      <c r="E135" s="1" t="s">
        <v>1436</v>
      </c>
      <c r="F135" s="2">
        <v>45535</v>
      </c>
      <c r="G135" s="2">
        <v>45505</v>
      </c>
      <c r="H135" s="1" t="s">
        <v>1744</v>
      </c>
      <c r="I135" s="1" t="s">
        <v>1745</v>
      </c>
      <c r="J135" s="1" t="s">
        <v>277</v>
      </c>
      <c r="K135" s="1"/>
      <c r="L135" s="1"/>
      <c r="M135" s="1" t="s">
        <v>1746</v>
      </c>
      <c r="N135" s="1"/>
      <c r="O135" s="1" t="s">
        <v>1764</v>
      </c>
      <c r="P135" s="40">
        <v>90.4</v>
      </c>
    </row>
    <row r="136" spans="1:16">
      <c r="A136" s="39"/>
      <c r="B136" s="1" t="s">
        <v>700</v>
      </c>
      <c r="C136" s="1" t="s">
        <v>1453</v>
      </c>
      <c r="D136" s="1" t="s">
        <v>12</v>
      </c>
      <c r="E136" s="1" t="s">
        <v>1436</v>
      </c>
      <c r="F136" s="2">
        <v>45535</v>
      </c>
      <c r="G136" s="2">
        <v>45505</v>
      </c>
      <c r="H136" s="1" t="s">
        <v>1744</v>
      </c>
      <c r="I136" s="1" t="s">
        <v>1745</v>
      </c>
      <c r="J136" s="1" t="s">
        <v>277</v>
      </c>
      <c r="K136" s="1"/>
      <c r="L136" s="1"/>
      <c r="M136" s="1" t="s">
        <v>1751</v>
      </c>
      <c r="N136" s="1"/>
      <c r="O136" s="1" t="s">
        <v>1765</v>
      </c>
      <c r="P136" s="40">
        <v>522.82000000000005</v>
      </c>
    </row>
    <row r="137" spans="1:16">
      <c r="A137" s="39"/>
      <c r="B137" s="1" t="s">
        <v>700</v>
      </c>
      <c r="C137" s="1" t="s">
        <v>1453</v>
      </c>
      <c r="D137" s="1" t="s">
        <v>12</v>
      </c>
      <c r="E137" s="1" t="s">
        <v>1436</v>
      </c>
      <c r="F137" s="2">
        <v>45535</v>
      </c>
      <c r="G137" s="2">
        <v>45505</v>
      </c>
      <c r="H137" s="1" t="s">
        <v>1740</v>
      </c>
      <c r="I137" s="1" t="s">
        <v>1741</v>
      </c>
      <c r="J137" s="1" t="s">
        <v>277</v>
      </c>
      <c r="K137" s="1"/>
      <c r="L137" s="1"/>
      <c r="M137" s="1" t="s">
        <v>1742</v>
      </c>
      <c r="N137" s="1"/>
      <c r="O137" s="1" t="s">
        <v>1766</v>
      </c>
      <c r="P137" s="40">
        <v>2156.88</v>
      </c>
    </row>
    <row r="138" spans="1:16">
      <c r="A138" s="39"/>
      <c r="B138" s="1" t="s">
        <v>700</v>
      </c>
      <c r="C138" s="1" t="s">
        <v>1453</v>
      </c>
      <c r="D138" s="1" t="s">
        <v>12</v>
      </c>
      <c r="E138" s="1" t="s">
        <v>1436</v>
      </c>
      <c r="F138" s="2">
        <v>45535</v>
      </c>
      <c r="G138" s="2">
        <v>45505</v>
      </c>
      <c r="H138" s="1" t="s">
        <v>1744</v>
      </c>
      <c r="I138" s="1" t="s">
        <v>1745</v>
      </c>
      <c r="J138" s="1" t="s">
        <v>277</v>
      </c>
      <c r="K138" s="1"/>
      <c r="L138" s="1"/>
      <c r="M138" s="1" t="s">
        <v>1749</v>
      </c>
      <c r="N138" s="1"/>
      <c r="O138" s="1" t="s">
        <v>1767</v>
      </c>
      <c r="P138" s="40">
        <v>45.28</v>
      </c>
    </row>
    <row r="139" spans="1:16">
      <c r="A139" s="112" t="s">
        <v>7582</v>
      </c>
      <c r="B139" s="113"/>
      <c r="C139" s="113"/>
      <c r="D139" s="113"/>
      <c r="E139" s="113"/>
      <c r="F139" s="114"/>
      <c r="G139" s="114"/>
      <c r="H139" s="113"/>
      <c r="I139" s="113"/>
      <c r="J139" s="113"/>
      <c r="K139" s="113"/>
      <c r="L139" s="113"/>
      <c r="M139" s="113"/>
      <c r="N139" s="113"/>
      <c r="O139" s="113"/>
      <c r="P139" s="115">
        <f>SUM(P106:P138)</f>
        <v>59902.809220976713</v>
      </c>
    </row>
    <row r="140" spans="1:16">
      <c r="A140" s="111" t="s">
        <v>7583</v>
      </c>
      <c r="B140" s="38"/>
      <c r="C140" s="38"/>
      <c r="D140" s="38"/>
      <c r="E140" s="38"/>
      <c r="F140" s="108"/>
      <c r="G140" s="108"/>
      <c r="H140" s="38"/>
      <c r="I140" s="38"/>
      <c r="J140" s="38"/>
      <c r="K140" s="38"/>
      <c r="L140" s="38"/>
      <c r="M140" s="38"/>
      <c r="N140" s="38"/>
      <c r="O140" s="38"/>
      <c r="P140" s="109"/>
    </row>
    <row r="141" spans="1:16">
      <c r="A141" s="112" t="s">
        <v>7584</v>
      </c>
      <c r="B141" s="113"/>
      <c r="C141" s="113"/>
      <c r="D141" s="113"/>
      <c r="E141" s="113"/>
      <c r="F141" s="114"/>
      <c r="G141" s="114"/>
      <c r="H141" s="113"/>
      <c r="I141" s="113"/>
      <c r="J141" s="113"/>
      <c r="K141" s="113"/>
      <c r="L141" s="113"/>
      <c r="M141" s="113"/>
      <c r="N141" s="113"/>
      <c r="O141" s="113"/>
      <c r="P141" s="115">
        <v>0</v>
      </c>
    </row>
    <row r="142" spans="1:16">
      <c r="A142" s="111" t="s">
        <v>7585</v>
      </c>
      <c r="B142" s="38"/>
      <c r="C142" s="38"/>
      <c r="D142" s="38"/>
      <c r="E142" s="38"/>
      <c r="F142" s="108"/>
      <c r="G142" s="108"/>
      <c r="H142" s="38"/>
      <c r="I142" s="38"/>
      <c r="J142" s="38"/>
      <c r="K142" s="38"/>
      <c r="L142" s="38"/>
      <c r="M142" s="38"/>
      <c r="N142" s="38"/>
      <c r="O142" s="38"/>
      <c r="P142" s="109"/>
    </row>
    <row r="143" spans="1:16">
      <c r="A143" s="39"/>
      <c r="B143" s="1" t="s">
        <v>700</v>
      </c>
      <c r="C143" s="1" t="s">
        <v>1390</v>
      </c>
      <c r="D143" s="1" t="s">
        <v>22</v>
      </c>
      <c r="E143" s="1" t="s">
        <v>1438</v>
      </c>
      <c r="F143" s="2">
        <v>45534</v>
      </c>
      <c r="G143" s="2">
        <v>45505</v>
      </c>
      <c r="H143" s="1" t="s">
        <v>1633</v>
      </c>
      <c r="I143" s="1" t="s">
        <v>1634</v>
      </c>
      <c r="J143" s="1" t="s">
        <v>277</v>
      </c>
      <c r="K143" s="1"/>
      <c r="L143" s="1"/>
      <c r="M143" s="1" t="s">
        <v>1635</v>
      </c>
      <c r="N143" s="1"/>
      <c r="O143" s="1" t="s">
        <v>1636</v>
      </c>
      <c r="P143" s="40">
        <v>26408.308201884509</v>
      </c>
    </row>
    <row r="144" spans="1:16">
      <c r="A144" s="39"/>
      <c r="B144" s="1" t="s">
        <v>700</v>
      </c>
      <c r="C144" s="1" t="s">
        <v>1390</v>
      </c>
      <c r="D144" s="1" t="s">
        <v>22</v>
      </c>
      <c r="E144" s="1" t="s">
        <v>1438</v>
      </c>
      <c r="F144" s="2">
        <v>45534</v>
      </c>
      <c r="G144" s="2">
        <v>45505</v>
      </c>
      <c r="H144" s="1" t="s">
        <v>1690</v>
      </c>
      <c r="I144" s="1" t="s">
        <v>1691</v>
      </c>
      <c r="J144" s="1" t="s">
        <v>277</v>
      </c>
      <c r="K144" s="1"/>
      <c r="L144" s="1"/>
      <c r="M144" s="1" t="s">
        <v>1692</v>
      </c>
      <c r="N144" s="1"/>
      <c r="O144" s="1" t="s">
        <v>1693</v>
      </c>
      <c r="P144" s="40">
        <v>778.47593694579268</v>
      </c>
    </row>
    <row r="145" spans="1:16">
      <c r="A145" s="39"/>
      <c r="B145" s="1" t="s">
        <v>700</v>
      </c>
      <c r="C145" s="1" t="s">
        <v>1390</v>
      </c>
      <c r="D145" s="1" t="s">
        <v>22</v>
      </c>
      <c r="E145" s="1" t="s">
        <v>1438</v>
      </c>
      <c r="F145" s="2">
        <v>45534</v>
      </c>
      <c r="G145" s="2">
        <v>45505</v>
      </c>
      <c r="H145" s="1" t="s">
        <v>1694</v>
      </c>
      <c r="I145" s="1" t="s">
        <v>1695</v>
      </c>
      <c r="J145" s="1" t="s">
        <v>277</v>
      </c>
      <c r="K145" s="1"/>
      <c r="L145" s="1"/>
      <c r="M145" s="1" t="s">
        <v>1768</v>
      </c>
      <c r="N145" s="1"/>
      <c r="O145" s="1" t="s">
        <v>1697</v>
      </c>
      <c r="P145" s="40">
        <v>49280.62313193248</v>
      </c>
    </row>
    <row r="146" spans="1:16">
      <c r="A146" s="39"/>
      <c r="B146" s="1" t="s">
        <v>700</v>
      </c>
      <c r="C146" s="1" t="s">
        <v>1390</v>
      </c>
      <c r="D146" s="1" t="s">
        <v>22</v>
      </c>
      <c r="E146" s="1" t="s">
        <v>1438</v>
      </c>
      <c r="F146" s="2">
        <v>45534</v>
      </c>
      <c r="G146" s="2">
        <v>45505</v>
      </c>
      <c r="H146" s="1" t="s">
        <v>1769</v>
      </c>
      <c r="I146" s="1" t="s">
        <v>1770</v>
      </c>
      <c r="J146" s="1" t="s">
        <v>277</v>
      </c>
      <c r="K146" s="1"/>
      <c r="L146" s="1"/>
      <c r="M146" s="1"/>
      <c r="N146" s="1"/>
      <c r="O146" s="1" t="s">
        <v>1771</v>
      </c>
      <c r="P146" s="40">
        <v>14544.034370245226</v>
      </c>
    </row>
    <row r="147" spans="1:16">
      <c r="A147" s="39"/>
      <c r="B147" s="1" t="s">
        <v>700</v>
      </c>
      <c r="C147" s="1" t="s">
        <v>1362</v>
      </c>
      <c r="D147" s="1" t="s">
        <v>22</v>
      </c>
      <c r="E147" s="1" t="s">
        <v>1438</v>
      </c>
      <c r="F147" s="2">
        <v>45535</v>
      </c>
      <c r="G147" s="2">
        <v>45505</v>
      </c>
      <c r="H147" s="1" t="s">
        <v>1647</v>
      </c>
      <c r="I147" s="1" t="s">
        <v>1648</v>
      </c>
      <c r="J147" s="1" t="s">
        <v>277</v>
      </c>
      <c r="K147" s="1"/>
      <c r="L147" s="1"/>
      <c r="M147" s="1"/>
      <c r="N147" s="1"/>
      <c r="O147" s="1" t="s">
        <v>1649</v>
      </c>
      <c r="P147" s="40">
        <v>91006.67</v>
      </c>
    </row>
    <row r="148" spans="1:16">
      <c r="A148" s="39"/>
      <c r="B148" s="1" t="s">
        <v>700</v>
      </c>
      <c r="C148" s="1" t="s">
        <v>1362</v>
      </c>
      <c r="D148" s="1" t="s">
        <v>610</v>
      </c>
      <c r="E148" s="1" t="s">
        <v>1438</v>
      </c>
      <c r="F148" s="2">
        <v>45535</v>
      </c>
      <c r="G148" s="2">
        <v>45505</v>
      </c>
      <c r="H148" s="1" t="s">
        <v>1641</v>
      </c>
      <c r="I148" s="1" t="s">
        <v>1642</v>
      </c>
      <c r="J148" s="1" t="s">
        <v>277</v>
      </c>
      <c r="K148" s="1"/>
      <c r="L148" s="1"/>
      <c r="M148" s="1" t="s">
        <v>1768</v>
      </c>
      <c r="N148" s="1"/>
      <c r="O148" s="1"/>
      <c r="P148" s="40">
        <v>-49280.62</v>
      </c>
    </row>
    <row r="149" spans="1:16">
      <c r="A149" s="39"/>
      <c r="B149" s="1" t="s">
        <v>700</v>
      </c>
      <c r="C149" s="1" t="s">
        <v>1362</v>
      </c>
      <c r="D149" s="1" t="s">
        <v>610</v>
      </c>
      <c r="E149" s="1" t="s">
        <v>1438</v>
      </c>
      <c r="F149" s="2">
        <v>45535</v>
      </c>
      <c r="G149" s="2">
        <v>45505</v>
      </c>
      <c r="H149" s="1" t="s">
        <v>1641</v>
      </c>
      <c r="I149" s="1" t="s">
        <v>1642</v>
      </c>
      <c r="J149" s="1" t="s">
        <v>277</v>
      </c>
      <c r="K149" s="1"/>
      <c r="L149" s="1"/>
      <c r="M149" s="1" t="s">
        <v>1692</v>
      </c>
      <c r="N149" s="1"/>
      <c r="O149" s="1"/>
      <c r="P149" s="40">
        <v>-778.48</v>
      </c>
    </row>
    <row r="150" spans="1:16">
      <c r="A150" s="39"/>
      <c r="B150" s="1" t="s">
        <v>700</v>
      </c>
      <c r="C150" s="1" t="s">
        <v>1362</v>
      </c>
      <c r="D150" s="1" t="s">
        <v>610</v>
      </c>
      <c r="E150" s="1" t="s">
        <v>1438</v>
      </c>
      <c r="F150" s="2">
        <v>45535</v>
      </c>
      <c r="G150" s="2">
        <v>45505</v>
      </c>
      <c r="H150" s="1" t="s">
        <v>1641</v>
      </c>
      <c r="I150" s="1" t="s">
        <v>1642</v>
      </c>
      <c r="J150" s="1" t="s">
        <v>277</v>
      </c>
      <c r="K150" s="1"/>
      <c r="L150" s="1"/>
      <c r="M150" s="1" t="s">
        <v>1635</v>
      </c>
      <c r="N150" s="1"/>
      <c r="O150" s="1"/>
      <c r="P150" s="40">
        <v>-26408.31</v>
      </c>
    </row>
    <row r="151" spans="1:16">
      <c r="A151" s="39"/>
      <c r="B151" s="1" t="s">
        <v>700</v>
      </c>
      <c r="C151" s="1" t="s">
        <v>1362</v>
      </c>
      <c r="D151" s="1" t="s">
        <v>610</v>
      </c>
      <c r="E151" s="1" t="s">
        <v>1438</v>
      </c>
      <c r="F151" s="2">
        <v>45535</v>
      </c>
      <c r="G151" s="2">
        <v>45505</v>
      </c>
      <c r="H151" s="1" t="s">
        <v>1641</v>
      </c>
      <c r="I151" s="1" t="s">
        <v>1642</v>
      </c>
      <c r="J151" s="1" t="s">
        <v>277</v>
      </c>
      <c r="K151" s="1"/>
      <c r="L151" s="1"/>
      <c r="M151" s="1"/>
      <c r="N151" s="1"/>
      <c r="O151" s="1"/>
      <c r="P151" s="40">
        <v>-14544.03</v>
      </c>
    </row>
    <row r="152" spans="1:16">
      <c r="A152" s="112" t="s">
        <v>7586</v>
      </c>
      <c r="B152" s="113"/>
      <c r="C152" s="113"/>
      <c r="D152" s="113"/>
      <c r="E152" s="113"/>
      <c r="F152" s="114"/>
      <c r="G152" s="114"/>
      <c r="H152" s="113"/>
      <c r="I152" s="113"/>
      <c r="J152" s="113"/>
      <c r="K152" s="113"/>
      <c r="L152" s="113"/>
      <c r="M152" s="113"/>
      <c r="N152" s="113"/>
      <c r="O152" s="113"/>
      <c r="P152" s="115">
        <f>SUM(P143:P151)</f>
        <v>91006.671641007997</v>
      </c>
    </row>
    <row r="153" spans="1:16">
      <c r="A153" s="111" t="s">
        <v>7587</v>
      </c>
      <c r="B153" s="38"/>
      <c r="C153" s="38"/>
      <c r="D153" s="38"/>
      <c r="E153" s="38"/>
      <c r="F153" s="108"/>
      <c r="G153" s="108"/>
      <c r="H153" s="38"/>
      <c r="I153" s="38"/>
      <c r="J153" s="38"/>
      <c r="K153" s="38"/>
      <c r="L153" s="38"/>
      <c r="M153" s="38"/>
      <c r="N153" s="38"/>
      <c r="O153" s="38"/>
      <c r="P153" s="109"/>
    </row>
    <row r="154" spans="1:16">
      <c r="A154" s="112" t="s">
        <v>7588</v>
      </c>
      <c r="B154" s="113"/>
      <c r="C154" s="113"/>
      <c r="D154" s="113"/>
      <c r="E154" s="113"/>
      <c r="F154" s="114"/>
      <c r="G154" s="114"/>
      <c r="H154" s="113"/>
      <c r="I154" s="113"/>
      <c r="J154" s="113"/>
      <c r="K154" s="113"/>
      <c r="L154" s="113"/>
      <c r="M154" s="113"/>
      <c r="N154" s="113"/>
      <c r="O154" s="113"/>
      <c r="P154" s="115">
        <v>0</v>
      </c>
    </row>
    <row r="155" spans="1:16">
      <c r="A155" s="111" t="s">
        <v>7589</v>
      </c>
      <c r="B155" s="38"/>
      <c r="C155" s="38"/>
      <c r="D155" s="38"/>
      <c r="E155" s="38"/>
      <c r="F155" s="108"/>
      <c r="G155" s="108"/>
      <c r="H155" s="38"/>
      <c r="I155" s="38"/>
      <c r="J155" s="38"/>
      <c r="K155" s="38"/>
      <c r="L155" s="38"/>
      <c r="M155" s="38"/>
      <c r="N155" s="38"/>
      <c r="O155" s="38"/>
      <c r="P155" s="109"/>
    </row>
    <row r="156" spans="1:16">
      <c r="A156" s="39"/>
      <c r="B156" s="1" t="s">
        <v>700</v>
      </c>
      <c r="C156" s="1" t="s">
        <v>1362</v>
      </c>
      <c r="D156" s="1" t="s">
        <v>610</v>
      </c>
      <c r="E156" s="1" t="s">
        <v>1365</v>
      </c>
      <c r="F156" s="2">
        <v>45535</v>
      </c>
      <c r="G156" s="2">
        <v>45505</v>
      </c>
      <c r="H156" s="1" t="s">
        <v>1641</v>
      </c>
      <c r="I156" s="1" t="s">
        <v>1642</v>
      </c>
      <c r="J156" s="1" t="s">
        <v>277</v>
      </c>
      <c r="K156" s="1"/>
      <c r="L156" s="1"/>
      <c r="M156" s="1" t="s">
        <v>1727</v>
      </c>
      <c r="N156" s="1"/>
      <c r="O156" s="1"/>
      <c r="P156" s="40">
        <v>-13564.1</v>
      </c>
    </row>
    <row r="157" spans="1:16">
      <c r="A157" s="39"/>
      <c r="B157" s="1" t="s">
        <v>700</v>
      </c>
      <c r="C157" s="1" t="s">
        <v>701</v>
      </c>
      <c r="D157" s="1" t="s">
        <v>28</v>
      </c>
      <c r="E157" s="1" t="s">
        <v>1365</v>
      </c>
      <c r="F157" s="2">
        <v>45535</v>
      </c>
      <c r="G157" s="2">
        <v>45505</v>
      </c>
      <c r="H157" s="1" t="s">
        <v>1772</v>
      </c>
      <c r="I157" s="1" t="s">
        <v>1773</v>
      </c>
      <c r="J157" s="1" t="s">
        <v>662</v>
      </c>
      <c r="K157" s="1" t="s">
        <v>911</v>
      </c>
      <c r="L157" s="1" t="s">
        <v>1730</v>
      </c>
      <c r="M157" s="1" t="s">
        <v>1727</v>
      </c>
      <c r="N157" s="1"/>
      <c r="O157" s="1" t="s">
        <v>1369</v>
      </c>
      <c r="P157" s="40">
        <v>13564.1</v>
      </c>
    </row>
    <row r="158" spans="1:16">
      <c r="A158" s="39"/>
      <c r="B158" s="1" t="s">
        <v>700</v>
      </c>
      <c r="C158" s="1" t="s">
        <v>1362</v>
      </c>
      <c r="D158" s="1" t="s">
        <v>28</v>
      </c>
      <c r="E158" s="1" t="s">
        <v>1365</v>
      </c>
      <c r="F158" s="2">
        <v>45535</v>
      </c>
      <c r="G158" s="2">
        <v>45505</v>
      </c>
      <c r="H158" s="1" t="s">
        <v>1647</v>
      </c>
      <c r="I158" s="1" t="s">
        <v>1648</v>
      </c>
      <c r="J158" s="1" t="s">
        <v>277</v>
      </c>
      <c r="K158" s="1"/>
      <c r="L158" s="1"/>
      <c r="M158" s="1"/>
      <c r="N158" s="1"/>
      <c r="O158" s="1" t="s">
        <v>1649</v>
      </c>
      <c r="P158" s="40">
        <v>13564.1</v>
      </c>
    </row>
    <row r="159" spans="1:16">
      <c r="A159" s="112" t="s">
        <v>7590</v>
      </c>
      <c r="B159" s="113"/>
      <c r="C159" s="113"/>
      <c r="D159" s="113"/>
      <c r="E159" s="113"/>
      <c r="F159" s="114"/>
      <c r="G159" s="114"/>
      <c r="H159" s="113"/>
      <c r="I159" s="113"/>
      <c r="J159" s="113"/>
      <c r="K159" s="113"/>
      <c r="L159" s="113"/>
      <c r="M159" s="113"/>
      <c r="N159" s="113"/>
      <c r="O159" s="113"/>
      <c r="P159" s="115">
        <f>SUM(P156:P158)</f>
        <v>13564.1</v>
      </c>
    </row>
    <row r="160" spans="1:16">
      <c r="A160" s="111" t="s">
        <v>7591</v>
      </c>
      <c r="B160" s="38"/>
      <c r="C160" s="38"/>
      <c r="D160" s="38"/>
      <c r="E160" s="38"/>
      <c r="F160" s="108"/>
      <c r="G160" s="108"/>
      <c r="H160" s="38"/>
      <c r="I160" s="38"/>
      <c r="J160" s="38"/>
      <c r="K160" s="38"/>
      <c r="L160" s="38"/>
      <c r="M160" s="38"/>
      <c r="N160" s="38"/>
      <c r="O160" s="38"/>
      <c r="P160" s="109"/>
    </row>
    <row r="161" spans="1:16">
      <c r="A161" s="39"/>
      <c r="B161" s="1" t="s">
        <v>700</v>
      </c>
      <c r="C161" s="1" t="s">
        <v>1383</v>
      </c>
      <c r="D161" s="1" t="s">
        <v>24</v>
      </c>
      <c r="E161" s="1" t="s">
        <v>1429</v>
      </c>
      <c r="F161" s="2">
        <v>45534</v>
      </c>
      <c r="G161" s="2">
        <v>45505</v>
      </c>
      <c r="H161" s="1" t="s">
        <v>1774</v>
      </c>
      <c r="I161" s="1" t="s">
        <v>1775</v>
      </c>
      <c r="J161" s="1" t="s">
        <v>277</v>
      </c>
      <c r="K161" s="1"/>
      <c r="L161" s="1"/>
      <c r="M161" s="1" t="s">
        <v>1776</v>
      </c>
      <c r="N161" s="1"/>
      <c r="O161" s="1" t="s">
        <v>1777</v>
      </c>
      <c r="P161" s="40">
        <v>6927.1898647046273</v>
      </c>
    </row>
    <row r="162" spans="1:16">
      <c r="A162" s="39"/>
      <c r="B162" s="1" t="s">
        <v>700</v>
      </c>
      <c r="C162" s="1" t="s">
        <v>1370</v>
      </c>
      <c r="D162" s="1" t="s">
        <v>24</v>
      </c>
      <c r="E162" s="1" t="s">
        <v>1429</v>
      </c>
      <c r="F162" s="2">
        <v>45535</v>
      </c>
      <c r="G162" s="2">
        <v>45505</v>
      </c>
      <c r="H162" s="1" t="s">
        <v>1637</v>
      </c>
      <c r="I162" s="1" t="s">
        <v>1638</v>
      </c>
      <c r="J162" s="1" t="s">
        <v>277</v>
      </c>
      <c r="K162" s="1"/>
      <c r="L162" s="1"/>
      <c r="M162" s="1" t="s">
        <v>1716</v>
      </c>
      <c r="N162" s="1"/>
      <c r="O162" s="1" t="s">
        <v>1718</v>
      </c>
      <c r="P162" s="40">
        <v>8854.121508686063</v>
      </c>
    </row>
    <row r="163" spans="1:16">
      <c r="A163" s="39"/>
      <c r="B163" s="1" t="s">
        <v>700</v>
      </c>
      <c r="C163" s="1" t="s">
        <v>1362</v>
      </c>
      <c r="D163" s="1" t="s">
        <v>610</v>
      </c>
      <c r="E163" s="1" t="s">
        <v>1429</v>
      </c>
      <c r="F163" s="2">
        <v>45535</v>
      </c>
      <c r="G163" s="2">
        <v>45505</v>
      </c>
      <c r="H163" s="1" t="s">
        <v>1641</v>
      </c>
      <c r="I163" s="1" t="s">
        <v>1642</v>
      </c>
      <c r="J163" s="1" t="s">
        <v>277</v>
      </c>
      <c r="K163" s="1"/>
      <c r="L163" s="1"/>
      <c r="M163" s="1" t="s">
        <v>1776</v>
      </c>
      <c r="N163" s="1"/>
      <c r="O163" s="1"/>
      <c r="P163" s="40">
        <v>-6922.58</v>
      </c>
    </row>
    <row r="164" spans="1:16">
      <c r="A164" s="39"/>
      <c r="B164" s="1" t="s">
        <v>700</v>
      </c>
      <c r="C164" s="1" t="s">
        <v>1453</v>
      </c>
      <c r="D164" s="1" t="s">
        <v>24</v>
      </c>
      <c r="E164" s="1" t="s">
        <v>1429</v>
      </c>
      <c r="F164" s="2">
        <v>45535</v>
      </c>
      <c r="G164" s="2">
        <v>45505</v>
      </c>
      <c r="H164" s="1" t="s">
        <v>1778</v>
      </c>
      <c r="I164" s="1" t="s">
        <v>1779</v>
      </c>
      <c r="J164" s="1" t="s">
        <v>277</v>
      </c>
      <c r="K164" s="1"/>
      <c r="L164" s="1"/>
      <c r="M164" s="1" t="s">
        <v>1780</v>
      </c>
      <c r="N164" s="1"/>
      <c r="O164" s="1" t="s">
        <v>1781</v>
      </c>
      <c r="P164" s="40">
        <v>14878.08</v>
      </c>
    </row>
    <row r="165" spans="1:16">
      <c r="A165" s="39"/>
      <c r="B165" s="1" t="s">
        <v>700</v>
      </c>
      <c r="C165" s="1" t="s">
        <v>1453</v>
      </c>
      <c r="D165" s="1" t="s">
        <v>24</v>
      </c>
      <c r="E165" s="1" t="s">
        <v>1429</v>
      </c>
      <c r="F165" s="2">
        <v>45535</v>
      </c>
      <c r="G165" s="2">
        <v>45505</v>
      </c>
      <c r="H165" s="1" t="s">
        <v>1778</v>
      </c>
      <c r="I165" s="1" t="s">
        <v>1779</v>
      </c>
      <c r="J165" s="1" t="s">
        <v>277</v>
      </c>
      <c r="K165" s="1"/>
      <c r="L165" s="1"/>
      <c r="M165" s="1" t="s">
        <v>1780</v>
      </c>
      <c r="N165" s="1"/>
      <c r="O165" s="1" t="s">
        <v>1782</v>
      </c>
      <c r="P165" s="40">
        <v>1522.6</v>
      </c>
    </row>
    <row r="166" spans="1:16">
      <c r="A166" s="39"/>
      <c r="B166" s="1" t="s">
        <v>700</v>
      </c>
      <c r="C166" s="1" t="s">
        <v>1362</v>
      </c>
      <c r="D166" s="1" t="s">
        <v>610</v>
      </c>
      <c r="E166" s="1" t="s">
        <v>1429</v>
      </c>
      <c r="F166" s="2">
        <v>45535</v>
      </c>
      <c r="G166" s="2">
        <v>45505</v>
      </c>
      <c r="H166" s="1" t="s">
        <v>1641</v>
      </c>
      <c r="I166" s="1" t="s">
        <v>1642</v>
      </c>
      <c r="J166" s="1" t="s">
        <v>277</v>
      </c>
      <c r="K166" s="1"/>
      <c r="L166" s="1"/>
      <c r="M166" s="1" t="s">
        <v>1716</v>
      </c>
      <c r="N166" s="1"/>
      <c r="O166" s="1"/>
      <c r="P166" s="40">
        <v>-8854.1200000000008</v>
      </c>
    </row>
    <row r="167" spans="1:16">
      <c r="A167" s="39"/>
      <c r="B167" s="1" t="s">
        <v>700</v>
      </c>
      <c r="C167" s="1" t="s">
        <v>1453</v>
      </c>
      <c r="D167" s="1" t="s">
        <v>24</v>
      </c>
      <c r="E167" s="1" t="s">
        <v>1429</v>
      </c>
      <c r="F167" s="2">
        <v>45535</v>
      </c>
      <c r="G167" s="2">
        <v>45505</v>
      </c>
      <c r="H167" s="1" t="s">
        <v>1778</v>
      </c>
      <c r="I167" s="1" t="s">
        <v>1779</v>
      </c>
      <c r="J167" s="1" t="s">
        <v>277</v>
      </c>
      <c r="K167" s="1"/>
      <c r="L167" s="1"/>
      <c r="M167" s="1" t="s">
        <v>1780</v>
      </c>
      <c r="N167" s="1"/>
      <c r="O167" s="1" t="s">
        <v>1783</v>
      </c>
      <c r="P167" s="40">
        <v>726.36</v>
      </c>
    </row>
    <row r="168" spans="1:16">
      <c r="A168" s="39"/>
      <c r="B168" s="1" t="s">
        <v>700</v>
      </c>
      <c r="C168" s="1" t="s">
        <v>1362</v>
      </c>
      <c r="D168" s="1" t="s">
        <v>610</v>
      </c>
      <c r="E168" s="1" t="s">
        <v>1429</v>
      </c>
      <c r="F168" s="2">
        <v>45535</v>
      </c>
      <c r="G168" s="2">
        <v>45505</v>
      </c>
      <c r="H168" s="1" t="s">
        <v>1641</v>
      </c>
      <c r="I168" s="1" t="s">
        <v>1642</v>
      </c>
      <c r="J168" s="1" t="s">
        <v>277</v>
      </c>
      <c r="K168" s="1"/>
      <c r="L168" s="1"/>
      <c r="M168" s="1" t="s">
        <v>1780</v>
      </c>
      <c r="N168" s="1"/>
      <c r="O168" s="1"/>
      <c r="P168" s="40">
        <v>-84127.039999999994</v>
      </c>
    </row>
    <row r="169" spans="1:16">
      <c r="A169" s="39"/>
      <c r="B169" s="1" t="s">
        <v>700</v>
      </c>
      <c r="C169" s="1" t="s">
        <v>701</v>
      </c>
      <c r="D169" s="1" t="s">
        <v>24</v>
      </c>
      <c r="E169" s="1" t="s">
        <v>1429</v>
      </c>
      <c r="F169" s="2">
        <v>45535</v>
      </c>
      <c r="G169" s="2">
        <v>45505</v>
      </c>
      <c r="H169" s="1" t="s">
        <v>1784</v>
      </c>
      <c r="I169" s="1" t="s">
        <v>1785</v>
      </c>
      <c r="J169" s="1" t="s">
        <v>277</v>
      </c>
      <c r="K169" s="1"/>
      <c r="L169" s="1"/>
      <c r="M169" s="1" t="s">
        <v>1780</v>
      </c>
      <c r="N169" s="1"/>
      <c r="O169" s="1" t="s">
        <v>1786</v>
      </c>
      <c r="P169" s="40">
        <v>67000</v>
      </c>
    </row>
    <row r="170" spans="1:16">
      <c r="A170" s="39"/>
      <c r="B170" s="1" t="s">
        <v>700</v>
      </c>
      <c r="C170" s="1" t="s">
        <v>1362</v>
      </c>
      <c r="D170" s="1" t="s">
        <v>610</v>
      </c>
      <c r="E170" s="1" t="s">
        <v>1429</v>
      </c>
      <c r="F170" s="2">
        <v>45535</v>
      </c>
      <c r="G170" s="2">
        <v>45505</v>
      </c>
      <c r="H170" s="1" t="s">
        <v>1641</v>
      </c>
      <c r="I170" s="1" t="s">
        <v>1642</v>
      </c>
      <c r="J170" s="1" t="s">
        <v>277</v>
      </c>
      <c r="K170" s="1"/>
      <c r="L170" s="1"/>
      <c r="M170" s="1" t="s">
        <v>1727</v>
      </c>
      <c r="N170" s="1"/>
      <c r="O170" s="1"/>
      <c r="P170" s="40">
        <v>-129231.21</v>
      </c>
    </row>
    <row r="171" spans="1:16">
      <c r="A171" s="39"/>
      <c r="B171" s="1" t="s">
        <v>700</v>
      </c>
      <c r="C171" s="1" t="s">
        <v>701</v>
      </c>
      <c r="D171" s="1" t="s">
        <v>24</v>
      </c>
      <c r="E171" s="1" t="s">
        <v>1429</v>
      </c>
      <c r="F171" s="2">
        <v>45535</v>
      </c>
      <c r="G171" s="2">
        <v>45505</v>
      </c>
      <c r="H171" s="1" t="s">
        <v>1787</v>
      </c>
      <c r="I171" s="1" t="s">
        <v>1788</v>
      </c>
      <c r="J171" s="1" t="s">
        <v>662</v>
      </c>
      <c r="K171" s="1" t="s">
        <v>911</v>
      </c>
      <c r="L171" s="1" t="s">
        <v>1730</v>
      </c>
      <c r="M171" s="1" t="s">
        <v>1727</v>
      </c>
      <c r="N171" s="1"/>
      <c r="O171" s="1" t="s">
        <v>1369</v>
      </c>
      <c r="P171" s="40">
        <v>129231.21</v>
      </c>
    </row>
    <row r="172" spans="1:16">
      <c r="A172" s="39"/>
      <c r="B172" s="1" t="s">
        <v>700</v>
      </c>
      <c r="C172" s="1" t="s">
        <v>1362</v>
      </c>
      <c r="D172" s="1" t="s">
        <v>24</v>
      </c>
      <c r="E172" s="1" t="s">
        <v>1429</v>
      </c>
      <c r="F172" s="2">
        <v>45535</v>
      </c>
      <c r="G172" s="2">
        <v>45505</v>
      </c>
      <c r="H172" s="1" t="s">
        <v>1647</v>
      </c>
      <c r="I172" s="1" t="s">
        <v>1648</v>
      </c>
      <c r="J172" s="1" t="s">
        <v>277</v>
      </c>
      <c r="K172" s="1"/>
      <c r="L172" s="1"/>
      <c r="M172" s="1"/>
      <c r="N172" s="1"/>
      <c r="O172" s="1" t="s">
        <v>1649</v>
      </c>
      <c r="P172" s="40">
        <v>229139.56</v>
      </c>
    </row>
    <row r="173" spans="1:16">
      <c r="A173" s="112" t="s">
        <v>7592</v>
      </c>
      <c r="B173" s="113"/>
      <c r="C173" s="113"/>
      <c r="D173" s="113"/>
      <c r="E173" s="113"/>
      <c r="F173" s="114"/>
      <c r="G173" s="114"/>
      <c r="H173" s="113"/>
      <c r="I173" s="113"/>
      <c r="J173" s="113"/>
      <c r="K173" s="113"/>
      <c r="L173" s="113"/>
      <c r="M173" s="113"/>
      <c r="N173" s="113"/>
      <c r="O173" s="113"/>
      <c r="P173" s="115">
        <f>SUM(P161:P172)</f>
        <v>229144.17137339071</v>
      </c>
    </row>
    <row r="174" spans="1:16">
      <c r="A174" s="111" t="s">
        <v>7593</v>
      </c>
      <c r="B174" s="38"/>
      <c r="C174" s="38"/>
      <c r="D174" s="38"/>
      <c r="E174" s="38"/>
      <c r="F174" s="108"/>
      <c r="G174" s="108"/>
      <c r="H174" s="38"/>
      <c r="I174" s="38"/>
      <c r="J174" s="38"/>
      <c r="K174" s="38"/>
      <c r="L174" s="38"/>
      <c r="M174" s="38"/>
      <c r="N174" s="38"/>
      <c r="O174" s="38"/>
      <c r="P174" s="109"/>
    </row>
    <row r="175" spans="1:16">
      <c r="A175" s="39"/>
      <c r="B175" s="1" t="s">
        <v>700</v>
      </c>
      <c r="C175" s="1" t="s">
        <v>1362</v>
      </c>
      <c r="D175" s="1" t="s">
        <v>610</v>
      </c>
      <c r="E175" s="1" t="s">
        <v>1463</v>
      </c>
      <c r="F175" s="2">
        <v>45535</v>
      </c>
      <c r="G175" s="2">
        <v>45505</v>
      </c>
      <c r="H175" s="1" t="s">
        <v>1641</v>
      </c>
      <c r="I175" s="1" t="s">
        <v>1642</v>
      </c>
      <c r="J175" s="1" t="s">
        <v>277</v>
      </c>
      <c r="K175" s="1"/>
      <c r="L175" s="1"/>
      <c r="M175" s="1"/>
      <c r="N175" s="1"/>
      <c r="O175" s="1"/>
      <c r="P175" s="40">
        <v>-231764.77</v>
      </c>
    </row>
    <row r="176" spans="1:16">
      <c r="A176" s="39"/>
      <c r="B176" s="1" t="s">
        <v>700</v>
      </c>
      <c r="C176" s="1" t="s">
        <v>1454</v>
      </c>
      <c r="D176" s="1" t="s">
        <v>610</v>
      </c>
      <c r="E176" s="1" t="s">
        <v>1463</v>
      </c>
      <c r="F176" s="2">
        <v>45535</v>
      </c>
      <c r="G176" s="2">
        <v>45505</v>
      </c>
      <c r="H176" s="1" t="s">
        <v>1789</v>
      </c>
      <c r="I176" s="1" t="s">
        <v>1790</v>
      </c>
      <c r="J176" s="1" t="s">
        <v>277</v>
      </c>
      <c r="K176" s="1"/>
      <c r="L176" s="1"/>
      <c r="M176" s="1"/>
      <c r="N176" s="1"/>
      <c r="O176" s="1" t="s">
        <v>1791</v>
      </c>
      <c r="P176" s="40">
        <v>477734.04099389992</v>
      </c>
    </row>
    <row r="177" spans="1:16">
      <c r="A177" s="39"/>
      <c r="B177" s="1" t="s">
        <v>700</v>
      </c>
      <c r="C177" s="1" t="s">
        <v>1581</v>
      </c>
      <c r="D177" s="1" t="s">
        <v>610</v>
      </c>
      <c r="E177" s="1" t="s">
        <v>1463</v>
      </c>
      <c r="F177" s="2">
        <v>45535</v>
      </c>
      <c r="G177" s="2">
        <v>45505</v>
      </c>
      <c r="H177" s="1" t="s">
        <v>1792</v>
      </c>
      <c r="I177" s="1" t="s">
        <v>1793</v>
      </c>
      <c r="J177" s="1" t="s">
        <v>277</v>
      </c>
      <c r="K177" s="1"/>
      <c r="L177" s="1"/>
      <c r="M177" s="1"/>
      <c r="N177" s="1"/>
      <c r="O177" s="1" t="s">
        <v>1585</v>
      </c>
      <c r="P177" s="40">
        <v>231764.76642111741</v>
      </c>
    </row>
    <row r="178" spans="1:16">
      <c r="A178" s="39"/>
      <c r="B178" s="1" t="s">
        <v>700</v>
      </c>
      <c r="C178" s="1" t="s">
        <v>1455</v>
      </c>
      <c r="D178" s="1" t="s">
        <v>610</v>
      </c>
      <c r="E178" s="1" t="s">
        <v>1463</v>
      </c>
      <c r="F178" s="2">
        <v>45535</v>
      </c>
      <c r="G178" s="2">
        <v>45505</v>
      </c>
      <c r="H178" s="1" t="s">
        <v>1712</v>
      </c>
      <c r="I178" s="1" t="s">
        <v>1713</v>
      </c>
      <c r="J178" s="1" t="s">
        <v>277</v>
      </c>
      <c r="K178" s="1"/>
      <c r="L178" s="1"/>
      <c r="M178" s="1"/>
      <c r="N178" s="1"/>
      <c r="O178" s="1"/>
      <c r="P178" s="40">
        <v>-477734.04</v>
      </c>
    </row>
    <row r="179" spans="1:16">
      <c r="A179" s="112" t="s">
        <v>7594</v>
      </c>
      <c r="B179" s="113"/>
      <c r="C179" s="113"/>
      <c r="D179" s="113"/>
      <c r="E179" s="113"/>
      <c r="F179" s="114"/>
      <c r="G179" s="114"/>
      <c r="H179" s="113"/>
      <c r="I179" s="113"/>
      <c r="J179" s="113"/>
      <c r="K179" s="113"/>
      <c r="L179" s="113"/>
      <c r="M179" s="113"/>
      <c r="N179" s="113"/>
      <c r="O179" s="113"/>
      <c r="P179" s="115">
        <f>SUM(P175:P178)</f>
        <v>-2.5849826051853597E-3</v>
      </c>
    </row>
    <row r="180" spans="1:16">
      <c r="A180" s="111" t="s">
        <v>7595</v>
      </c>
      <c r="B180" s="38"/>
      <c r="C180" s="38"/>
      <c r="D180" s="38"/>
      <c r="E180" s="38"/>
      <c r="F180" s="108"/>
      <c r="G180" s="108"/>
      <c r="H180" s="38"/>
      <c r="I180" s="38"/>
      <c r="J180" s="38"/>
      <c r="K180" s="38"/>
      <c r="L180" s="38"/>
      <c r="M180" s="38"/>
      <c r="N180" s="38"/>
      <c r="O180" s="38"/>
      <c r="P180" s="109"/>
    </row>
    <row r="181" spans="1:16">
      <c r="A181" s="112" t="s">
        <v>7596</v>
      </c>
      <c r="B181" s="113"/>
      <c r="C181" s="113"/>
      <c r="D181" s="113"/>
      <c r="E181" s="113"/>
      <c r="F181" s="114"/>
      <c r="G181" s="114"/>
      <c r="H181" s="113"/>
      <c r="I181" s="113"/>
      <c r="J181" s="113"/>
      <c r="K181" s="113"/>
      <c r="L181" s="113"/>
      <c r="M181" s="113"/>
      <c r="N181" s="113"/>
      <c r="O181" s="113"/>
      <c r="P181" s="115">
        <v>0</v>
      </c>
    </row>
    <row r="182" spans="1:16">
      <c r="A182" s="111" t="s">
        <v>7597</v>
      </c>
      <c r="B182" s="38"/>
      <c r="C182" s="38"/>
      <c r="D182" s="38"/>
      <c r="E182" s="38"/>
      <c r="F182" s="108"/>
      <c r="G182" s="108"/>
      <c r="H182" s="38"/>
      <c r="I182" s="38"/>
      <c r="J182" s="38"/>
      <c r="K182" s="38"/>
      <c r="L182" s="38"/>
      <c r="M182" s="38"/>
      <c r="N182" s="38"/>
      <c r="O182" s="38"/>
      <c r="P182" s="109"/>
    </row>
    <row r="183" spans="1:16">
      <c r="A183" s="112" t="s">
        <v>7598</v>
      </c>
      <c r="B183" s="113"/>
      <c r="C183" s="113"/>
      <c r="D183" s="113"/>
      <c r="E183" s="113"/>
      <c r="F183" s="114"/>
      <c r="G183" s="114"/>
      <c r="H183" s="113"/>
      <c r="I183" s="113"/>
      <c r="J183" s="113"/>
      <c r="K183" s="113"/>
      <c r="L183" s="113"/>
      <c r="M183" s="113"/>
      <c r="N183" s="113"/>
      <c r="O183" s="113"/>
      <c r="P183" s="115">
        <v>0</v>
      </c>
    </row>
    <row r="184" spans="1:16">
      <c r="A184" s="111" t="s">
        <v>7599</v>
      </c>
      <c r="B184" s="38"/>
      <c r="C184" s="38"/>
      <c r="D184" s="38"/>
      <c r="E184" s="38"/>
      <c r="F184" s="108"/>
      <c r="G184" s="108"/>
      <c r="H184" s="38"/>
      <c r="I184" s="38"/>
      <c r="J184" s="38"/>
      <c r="K184" s="38"/>
      <c r="L184" s="38"/>
      <c r="M184" s="38"/>
      <c r="N184" s="38"/>
      <c r="O184" s="38"/>
      <c r="P184" s="109"/>
    </row>
    <row r="185" spans="1:16">
      <c r="A185" s="112" t="s">
        <v>7600</v>
      </c>
      <c r="B185" s="113"/>
      <c r="C185" s="113"/>
      <c r="D185" s="113"/>
      <c r="E185" s="113"/>
      <c r="F185" s="114"/>
      <c r="G185" s="114"/>
      <c r="H185" s="113"/>
      <c r="I185" s="113"/>
      <c r="J185" s="113"/>
      <c r="K185" s="113"/>
      <c r="L185" s="113"/>
      <c r="M185" s="113"/>
      <c r="N185" s="113"/>
      <c r="O185" s="113"/>
      <c r="P185" s="115">
        <v>0</v>
      </c>
    </row>
    <row r="186" spans="1:16">
      <c r="A186" s="111" t="s">
        <v>7601</v>
      </c>
      <c r="B186" s="38"/>
      <c r="C186" s="38"/>
      <c r="D186" s="38"/>
      <c r="E186" s="38"/>
      <c r="F186" s="108"/>
      <c r="G186" s="108"/>
      <c r="H186" s="38"/>
      <c r="I186" s="38"/>
      <c r="J186" s="38"/>
      <c r="K186" s="38"/>
      <c r="L186" s="38"/>
      <c r="M186" s="38"/>
      <c r="N186" s="38"/>
      <c r="O186" s="38"/>
      <c r="P186" s="109"/>
    </row>
    <row r="187" spans="1:16">
      <c r="A187" s="112" t="s">
        <v>7602</v>
      </c>
      <c r="B187" s="113"/>
      <c r="C187" s="113"/>
      <c r="D187" s="113"/>
      <c r="E187" s="113"/>
      <c r="F187" s="114"/>
      <c r="G187" s="114"/>
      <c r="H187" s="113"/>
      <c r="I187" s="113"/>
      <c r="J187" s="113"/>
      <c r="K187" s="113"/>
      <c r="L187" s="113"/>
      <c r="M187" s="113"/>
      <c r="N187" s="113"/>
      <c r="O187" s="113"/>
      <c r="P187" s="115">
        <v>0</v>
      </c>
    </row>
    <row r="188" spans="1:16">
      <c r="A188" s="111" t="s">
        <v>7603</v>
      </c>
      <c r="B188" s="38"/>
      <c r="C188" s="38"/>
      <c r="D188" s="38"/>
      <c r="E188" s="38"/>
      <c r="F188" s="108"/>
      <c r="G188" s="108"/>
      <c r="H188" s="38"/>
      <c r="I188" s="38"/>
      <c r="J188" s="38"/>
      <c r="K188" s="38"/>
      <c r="L188" s="38"/>
      <c r="M188" s="38"/>
      <c r="N188" s="38"/>
      <c r="O188" s="38"/>
      <c r="P188" s="109"/>
    </row>
    <row r="189" spans="1:16">
      <c r="A189" s="112" t="s">
        <v>7604</v>
      </c>
      <c r="B189" s="113"/>
      <c r="C189" s="113"/>
      <c r="D189" s="113"/>
      <c r="E189" s="113"/>
      <c r="F189" s="114"/>
      <c r="G189" s="114"/>
      <c r="H189" s="113"/>
      <c r="I189" s="113"/>
      <c r="J189" s="113"/>
      <c r="K189" s="113"/>
      <c r="L189" s="113"/>
      <c r="M189" s="113"/>
      <c r="N189" s="113"/>
      <c r="O189" s="113"/>
      <c r="P189" s="115">
        <v>0</v>
      </c>
    </row>
    <row r="190" spans="1:16">
      <c r="A190" s="111" t="s">
        <v>7605</v>
      </c>
      <c r="B190" s="38"/>
      <c r="C190" s="38"/>
      <c r="D190" s="38"/>
      <c r="E190" s="38"/>
      <c r="F190" s="108"/>
      <c r="G190" s="108"/>
      <c r="H190" s="38"/>
      <c r="I190" s="38"/>
      <c r="J190" s="38"/>
      <c r="K190" s="38"/>
      <c r="L190" s="38"/>
      <c r="M190" s="38"/>
      <c r="N190" s="38"/>
      <c r="O190" s="38"/>
      <c r="P190" s="109"/>
    </row>
    <row r="191" spans="1:16">
      <c r="A191" s="39"/>
      <c r="B191" s="1" t="s">
        <v>700</v>
      </c>
      <c r="C191" s="1" t="s">
        <v>1395</v>
      </c>
      <c r="D191" s="1" t="s">
        <v>9</v>
      </c>
      <c r="E191" s="1" t="s">
        <v>1794</v>
      </c>
      <c r="F191" s="2">
        <v>45535</v>
      </c>
      <c r="G191" s="2">
        <v>45505</v>
      </c>
      <c r="H191" s="1" t="s">
        <v>1795</v>
      </c>
      <c r="I191" s="1" t="s">
        <v>1796</v>
      </c>
      <c r="J191" s="1" t="s">
        <v>1797</v>
      </c>
      <c r="K191" s="1" t="s">
        <v>1798</v>
      </c>
      <c r="L191" s="1"/>
      <c r="M191" s="1"/>
      <c r="N191" s="1"/>
      <c r="O191" s="1"/>
      <c r="P191" s="40">
        <v>8363.8155299999999</v>
      </c>
    </row>
    <row r="192" spans="1:16">
      <c r="A192" s="112" t="s">
        <v>7606</v>
      </c>
      <c r="B192" s="113"/>
      <c r="C192" s="113"/>
      <c r="D192" s="113"/>
      <c r="E192" s="113"/>
      <c r="F192" s="114"/>
      <c r="G192" s="114"/>
      <c r="H192" s="113"/>
      <c r="I192" s="113"/>
      <c r="J192" s="113"/>
      <c r="K192" s="113"/>
      <c r="L192" s="113"/>
      <c r="M192" s="113"/>
      <c r="N192" s="113"/>
      <c r="O192" s="113"/>
      <c r="P192" s="115">
        <f>SUM(P191)</f>
        <v>8363.8155299999999</v>
      </c>
    </row>
    <row r="193" spans="1:16">
      <c r="A193" s="111" t="s">
        <v>7607</v>
      </c>
      <c r="B193" s="38"/>
      <c r="C193" s="38"/>
      <c r="D193" s="38"/>
      <c r="E193" s="38"/>
      <c r="F193" s="108"/>
      <c r="G193" s="108"/>
      <c r="H193" s="38"/>
      <c r="I193" s="38"/>
      <c r="J193" s="38"/>
      <c r="K193" s="38"/>
      <c r="L193" s="38"/>
      <c r="M193" s="38"/>
      <c r="N193" s="38"/>
      <c r="O193" s="38"/>
      <c r="P193" s="109"/>
    </row>
    <row r="194" spans="1:16">
      <c r="A194" s="39"/>
      <c r="B194" s="1" t="s">
        <v>700</v>
      </c>
      <c r="C194" s="1" t="s">
        <v>1390</v>
      </c>
      <c r="D194" s="1" t="s">
        <v>1628</v>
      </c>
      <c r="E194" s="1" t="s">
        <v>1799</v>
      </c>
      <c r="F194" s="2">
        <v>45534</v>
      </c>
      <c r="G194" s="2">
        <v>45505</v>
      </c>
      <c r="H194" s="1" t="s">
        <v>1633</v>
      </c>
      <c r="I194" s="1" t="s">
        <v>1634</v>
      </c>
      <c r="J194" s="1" t="s">
        <v>1800</v>
      </c>
      <c r="K194" s="1" t="s">
        <v>927</v>
      </c>
      <c r="L194" s="1"/>
      <c r="M194" s="1"/>
      <c r="N194" s="1"/>
      <c r="O194" s="1" t="s">
        <v>1636</v>
      </c>
      <c r="P194" s="40">
        <v>-37349.777692169177</v>
      </c>
    </row>
    <row r="195" spans="1:16">
      <c r="A195" s="39"/>
      <c r="B195" s="1" t="s">
        <v>700</v>
      </c>
      <c r="C195" s="1" t="s">
        <v>1390</v>
      </c>
      <c r="D195" s="1" t="s">
        <v>1628</v>
      </c>
      <c r="E195" s="1" t="s">
        <v>1799</v>
      </c>
      <c r="F195" s="2">
        <v>45534</v>
      </c>
      <c r="G195" s="2">
        <v>45505</v>
      </c>
      <c r="H195" s="1" t="s">
        <v>1629</v>
      </c>
      <c r="I195" s="1" t="s">
        <v>1630</v>
      </c>
      <c r="J195" s="1" t="s">
        <v>277</v>
      </c>
      <c r="K195" s="1"/>
      <c r="L195" s="1"/>
      <c r="M195" s="1"/>
      <c r="N195" s="1"/>
      <c r="O195" s="1" t="s">
        <v>1698</v>
      </c>
      <c r="P195" s="40">
        <v>-15861.267923283831</v>
      </c>
    </row>
    <row r="196" spans="1:16">
      <c r="A196" s="39"/>
      <c r="B196" s="1" t="s">
        <v>700</v>
      </c>
      <c r="C196" s="1" t="s">
        <v>701</v>
      </c>
      <c r="D196" s="1" t="s">
        <v>9</v>
      </c>
      <c r="E196" s="1" t="s">
        <v>1799</v>
      </c>
      <c r="F196" s="2">
        <v>45535</v>
      </c>
      <c r="G196" s="2">
        <v>45505</v>
      </c>
      <c r="H196" s="1" t="s">
        <v>1801</v>
      </c>
      <c r="I196" s="1" t="s">
        <v>1802</v>
      </c>
      <c r="J196" s="1" t="s">
        <v>548</v>
      </c>
      <c r="K196" s="1" t="s">
        <v>806</v>
      </c>
      <c r="L196" s="1" t="s">
        <v>1803</v>
      </c>
      <c r="M196" s="1"/>
      <c r="N196" s="1"/>
      <c r="O196" s="1" t="s">
        <v>1369</v>
      </c>
      <c r="P196" s="40">
        <v>71703.77</v>
      </c>
    </row>
    <row r="197" spans="1:16">
      <c r="A197" s="39"/>
      <c r="B197" s="1" t="s">
        <v>700</v>
      </c>
      <c r="C197" s="1" t="s">
        <v>1370</v>
      </c>
      <c r="D197" s="1" t="s">
        <v>9</v>
      </c>
      <c r="E197" s="1" t="s">
        <v>1799</v>
      </c>
      <c r="F197" s="2">
        <v>45535</v>
      </c>
      <c r="G197" s="2">
        <v>45505</v>
      </c>
      <c r="H197" s="1" t="s">
        <v>1804</v>
      </c>
      <c r="I197" s="1" t="s">
        <v>1805</v>
      </c>
      <c r="J197" s="1" t="s">
        <v>576</v>
      </c>
      <c r="K197" s="1" t="s">
        <v>828</v>
      </c>
      <c r="L197" s="1" t="s">
        <v>1806</v>
      </c>
      <c r="M197" s="1"/>
      <c r="N197" s="1"/>
      <c r="O197" s="1"/>
      <c r="P197" s="40">
        <v>464.21608813902071</v>
      </c>
    </row>
    <row r="198" spans="1:16">
      <c r="A198" s="39"/>
      <c r="B198" s="1" t="s">
        <v>700</v>
      </c>
      <c r="C198" s="1" t="s">
        <v>1370</v>
      </c>
      <c r="D198" s="1" t="s">
        <v>9</v>
      </c>
      <c r="E198" s="1" t="s">
        <v>1799</v>
      </c>
      <c r="F198" s="2">
        <v>45535</v>
      </c>
      <c r="G198" s="2">
        <v>45505</v>
      </c>
      <c r="H198" s="1" t="s">
        <v>1807</v>
      </c>
      <c r="I198" s="1" t="s">
        <v>1808</v>
      </c>
      <c r="J198" s="1" t="s">
        <v>593</v>
      </c>
      <c r="K198" s="1" t="s">
        <v>842</v>
      </c>
      <c r="L198" s="1" t="s">
        <v>1809</v>
      </c>
      <c r="M198" s="1"/>
      <c r="N198" s="1"/>
      <c r="O198" s="1"/>
      <c r="P198" s="40">
        <v>400.1862828784661</v>
      </c>
    </row>
    <row r="199" spans="1:16">
      <c r="A199" s="39"/>
      <c r="B199" s="1" t="s">
        <v>700</v>
      </c>
      <c r="C199" s="1" t="s">
        <v>1370</v>
      </c>
      <c r="D199" s="1" t="s">
        <v>9</v>
      </c>
      <c r="E199" s="1" t="s">
        <v>1799</v>
      </c>
      <c r="F199" s="2">
        <v>45535</v>
      </c>
      <c r="G199" s="2">
        <v>45505</v>
      </c>
      <c r="H199" s="1" t="s">
        <v>1810</v>
      </c>
      <c r="I199" s="1" t="s">
        <v>1811</v>
      </c>
      <c r="J199" s="1" t="s">
        <v>575</v>
      </c>
      <c r="K199" s="1" t="s">
        <v>829</v>
      </c>
      <c r="L199" s="1" t="s">
        <v>1812</v>
      </c>
      <c r="M199" s="1"/>
      <c r="N199" s="1"/>
      <c r="O199" s="1"/>
      <c r="P199" s="40">
        <v>424.19745985117407</v>
      </c>
    </row>
    <row r="200" spans="1:16">
      <c r="A200" s="39"/>
      <c r="B200" s="1" t="s">
        <v>700</v>
      </c>
      <c r="C200" s="1" t="s">
        <v>1370</v>
      </c>
      <c r="D200" s="1" t="s">
        <v>9</v>
      </c>
      <c r="E200" s="1" t="s">
        <v>1799</v>
      </c>
      <c r="F200" s="2">
        <v>45535</v>
      </c>
      <c r="G200" s="2">
        <v>45505</v>
      </c>
      <c r="H200" s="1" t="s">
        <v>1813</v>
      </c>
      <c r="I200" s="1" t="s">
        <v>1814</v>
      </c>
      <c r="J200" s="1" t="s">
        <v>593</v>
      </c>
      <c r="K200" s="1" t="s">
        <v>842</v>
      </c>
      <c r="L200" s="1" t="s">
        <v>1809</v>
      </c>
      <c r="M200" s="1"/>
      <c r="N200" s="1"/>
      <c r="O200" s="1"/>
      <c r="P200" s="40">
        <v>400.1862828784661</v>
      </c>
    </row>
    <row r="201" spans="1:16">
      <c r="A201" s="39"/>
      <c r="B201" s="1" t="s">
        <v>700</v>
      </c>
      <c r="C201" s="1" t="s">
        <v>701</v>
      </c>
      <c r="D201" s="1" t="s">
        <v>9</v>
      </c>
      <c r="E201" s="1" t="s">
        <v>1799</v>
      </c>
      <c r="F201" s="2">
        <v>45535</v>
      </c>
      <c r="G201" s="2">
        <v>45505</v>
      </c>
      <c r="H201" s="1" t="s">
        <v>1815</v>
      </c>
      <c r="I201" s="1" t="s">
        <v>1816</v>
      </c>
      <c r="J201" s="1" t="s">
        <v>552</v>
      </c>
      <c r="K201" s="1" t="s">
        <v>810</v>
      </c>
      <c r="L201" s="1" t="s">
        <v>1817</v>
      </c>
      <c r="M201" s="1"/>
      <c r="N201" s="1"/>
      <c r="O201" s="1" t="s">
        <v>1369</v>
      </c>
      <c r="P201" s="40">
        <v>24582.21</v>
      </c>
    </row>
    <row r="202" spans="1:16">
      <c r="A202" s="39"/>
      <c r="B202" s="1" t="s">
        <v>700</v>
      </c>
      <c r="C202" s="1" t="s">
        <v>1370</v>
      </c>
      <c r="D202" s="1" t="s">
        <v>9</v>
      </c>
      <c r="E202" s="1" t="s">
        <v>1799</v>
      </c>
      <c r="F202" s="2">
        <v>45535</v>
      </c>
      <c r="G202" s="2">
        <v>45505</v>
      </c>
      <c r="H202" s="1" t="s">
        <v>1818</v>
      </c>
      <c r="I202" s="1" t="s">
        <v>1819</v>
      </c>
      <c r="J202" s="1" t="s">
        <v>593</v>
      </c>
      <c r="K202" s="1" t="s">
        <v>842</v>
      </c>
      <c r="L202" s="1" t="s">
        <v>1809</v>
      </c>
      <c r="M202" s="1"/>
      <c r="N202" s="1"/>
      <c r="O202" s="1"/>
      <c r="P202" s="40">
        <v>400.1862828784661</v>
      </c>
    </row>
    <row r="203" spans="1:16">
      <c r="A203" s="39"/>
      <c r="B203" s="1" t="s">
        <v>700</v>
      </c>
      <c r="C203" s="1" t="s">
        <v>701</v>
      </c>
      <c r="D203" s="1" t="s">
        <v>9</v>
      </c>
      <c r="E203" s="1" t="s">
        <v>1799</v>
      </c>
      <c r="F203" s="2">
        <v>45535</v>
      </c>
      <c r="G203" s="2">
        <v>45505</v>
      </c>
      <c r="H203" s="1" t="s">
        <v>1820</v>
      </c>
      <c r="I203" s="1" t="s">
        <v>1821</v>
      </c>
      <c r="J203" s="1" t="s">
        <v>497</v>
      </c>
      <c r="K203" s="1" t="s">
        <v>745</v>
      </c>
      <c r="L203" s="1" t="s">
        <v>1822</v>
      </c>
      <c r="M203" s="1"/>
      <c r="N203" s="1"/>
      <c r="O203" s="1" t="s">
        <v>1369</v>
      </c>
      <c r="P203" s="40">
        <v>39754.58</v>
      </c>
    </row>
    <row r="204" spans="1:16">
      <c r="A204" s="39"/>
      <c r="B204" s="1" t="s">
        <v>700</v>
      </c>
      <c r="C204" s="1" t="s">
        <v>1370</v>
      </c>
      <c r="D204" s="1" t="s">
        <v>9</v>
      </c>
      <c r="E204" s="1" t="s">
        <v>1799</v>
      </c>
      <c r="F204" s="2">
        <v>45535</v>
      </c>
      <c r="G204" s="2">
        <v>45505</v>
      </c>
      <c r="H204" s="1" t="s">
        <v>1823</v>
      </c>
      <c r="I204" s="1" t="s">
        <v>1824</v>
      </c>
      <c r="J204" s="1" t="s">
        <v>575</v>
      </c>
      <c r="K204" s="1" t="s">
        <v>829</v>
      </c>
      <c r="L204" s="1" t="s">
        <v>1812</v>
      </c>
      <c r="M204" s="1"/>
      <c r="N204" s="1"/>
      <c r="O204" s="1"/>
      <c r="P204" s="40">
        <v>424.19745985117407</v>
      </c>
    </row>
    <row r="205" spans="1:16">
      <c r="A205" s="39"/>
      <c r="B205" s="1" t="s">
        <v>700</v>
      </c>
      <c r="C205" s="1" t="s">
        <v>1390</v>
      </c>
      <c r="D205" s="1" t="s">
        <v>9</v>
      </c>
      <c r="E205" s="1" t="s">
        <v>1799</v>
      </c>
      <c r="F205" s="2">
        <v>45535</v>
      </c>
      <c r="G205" s="2">
        <v>45505</v>
      </c>
      <c r="H205" s="1" t="s">
        <v>1825</v>
      </c>
      <c r="I205" s="1" t="s">
        <v>1826</v>
      </c>
      <c r="J205" s="1" t="s">
        <v>1827</v>
      </c>
      <c r="K205" s="1" t="s">
        <v>1828</v>
      </c>
      <c r="L205" s="1"/>
      <c r="M205" s="1"/>
      <c r="N205" s="1"/>
      <c r="O205" s="1"/>
      <c r="P205" s="40">
        <v>15927.589509554842</v>
      </c>
    </row>
    <row r="206" spans="1:16">
      <c r="A206" s="39"/>
      <c r="B206" s="1" t="s">
        <v>700</v>
      </c>
      <c r="C206" s="1" t="s">
        <v>701</v>
      </c>
      <c r="D206" s="1" t="s">
        <v>9</v>
      </c>
      <c r="E206" s="1" t="s">
        <v>1799</v>
      </c>
      <c r="F206" s="2">
        <v>45535</v>
      </c>
      <c r="G206" s="2">
        <v>45505</v>
      </c>
      <c r="H206" s="1" t="s">
        <v>1829</v>
      </c>
      <c r="I206" s="1" t="s">
        <v>1830</v>
      </c>
      <c r="J206" s="1" t="s">
        <v>528</v>
      </c>
      <c r="K206" s="1" t="s">
        <v>784</v>
      </c>
      <c r="L206" s="1" t="s">
        <v>1831</v>
      </c>
      <c r="M206" s="1"/>
      <c r="N206" s="1"/>
      <c r="O206" s="1"/>
      <c r="P206" s="40">
        <v>-15.76</v>
      </c>
    </row>
    <row r="207" spans="1:16">
      <c r="A207" s="39"/>
      <c r="B207" s="1" t="s">
        <v>700</v>
      </c>
      <c r="C207" s="1" t="s">
        <v>701</v>
      </c>
      <c r="D207" s="1" t="s">
        <v>9</v>
      </c>
      <c r="E207" s="1" t="s">
        <v>1799</v>
      </c>
      <c r="F207" s="2">
        <v>45535</v>
      </c>
      <c r="G207" s="2">
        <v>45505</v>
      </c>
      <c r="H207" s="1" t="s">
        <v>1832</v>
      </c>
      <c r="I207" s="1" t="s">
        <v>1833</v>
      </c>
      <c r="J207" s="1" t="s">
        <v>504</v>
      </c>
      <c r="K207" s="1" t="s">
        <v>756</v>
      </c>
      <c r="L207" s="1" t="s">
        <v>1834</v>
      </c>
      <c r="M207" s="1"/>
      <c r="N207" s="1"/>
      <c r="O207" s="1"/>
      <c r="P207" s="40">
        <v>16074</v>
      </c>
    </row>
    <row r="208" spans="1:16">
      <c r="A208" s="39"/>
      <c r="B208" s="1" t="s">
        <v>700</v>
      </c>
      <c r="C208" s="1" t="s">
        <v>701</v>
      </c>
      <c r="D208" s="1" t="s">
        <v>9</v>
      </c>
      <c r="E208" s="1" t="s">
        <v>1799</v>
      </c>
      <c r="F208" s="2">
        <v>45535</v>
      </c>
      <c r="G208" s="2">
        <v>45505</v>
      </c>
      <c r="H208" s="1" t="s">
        <v>1835</v>
      </c>
      <c r="I208" s="1" t="s">
        <v>1836</v>
      </c>
      <c r="J208" s="1" t="s">
        <v>528</v>
      </c>
      <c r="K208" s="1" t="s">
        <v>784</v>
      </c>
      <c r="L208" s="1" t="s">
        <v>1831</v>
      </c>
      <c r="M208" s="1"/>
      <c r="N208" s="1"/>
      <c r="O208" s="1"/>
      <c r="P208" s="40">
        <v>12838.03</v>
      </c>
    </row>
    <row r="209" spans="1:16">
      <c r="A209" s="39"/>
      <c r="B209" s="1" t="s">
        <v>700</v>
      </c>
      <c r="C209" s="1" t="s">
        <v>701</v>
      </c>
      <c r="D209" s="1" t="s">
        <v>9</v>
      </c>
      <c r="E209" s="1" t="s">
        <v>1799</v>
      </c>
      <c r="F209" s="2">
        <v>45535</v>
      </c>
      <c r="G209" s="2">
        <v>45505</v>
      </c>
      <c r="H209" s="1" t="s">
        <v>1837</v>
      </c>
      <c r="I209" s="1" t="s">
        <v>1838</v>
      </c>
      <c r="J209" s="1" t="s">
        <v>528</v>
      </c>
      <c r="K209" s="1" t="s">
        <v>784</v>
      </c>
      <c r="L209" s="1" t="s">
        <v>1831</v>
      </c>
      <c r="M209" s="1"/>
      <c r="N209" s="1"/>
      <c r="O209" s="1"/>
      <c r="P209" s="40">
        <v>25887.96</v>
      </c>
    </row>
    <row r="210" spans="1:16">
      <c r="A210" s="39"/>
      <c r="B210" s="1" t="s">
        <v>700</v>
      </c>
      <c r="C210" s="1" t="s">
        <v>701</v>
      </c>
      <c r="D210" s="1" t="s">
        <v>9</v>
      </c>
      <c r="E210" s="1" t="s">
        <v>1799</v>
      </c>
      <c r="F210" s="2">
        <v>45535</v>
      </c>
      <c r="G210" s="2">
        <v>45505</v>
      </c>
      <c r="H210" s="1" t="s">
        <v>1839</v>
      </c>
      <c r="I210" s="1" t="s">
        <v>1840</v>
      </c>
      <c r="J210" s="1" t="s">
        <v>606</v>
      </c>
      <c r="K210" s="1" t="s">
        <v>849</v>
      </c>
      <c r="L210" s="1" t="s">
        <v>1841</v>
      </c>
      <c r="M210" s="1"/>
      <c r="N210" s="1"/>
      <c r="O210" s="1" t="s">
        <v>1369</v>
      </c>
      <c r="P210" s="40">
        <v>40484.660000000003</v>
      </c>
    </row>
    <row r="211" spans="1:16">
      <c r="A211" s="39"/>
      <c r="B211" s="1" t="s">
        <v>700</v>
      </c>
      <c r="C211" s="1" t="s">
        <v>1370</v>
      </c>
      <c r="D211" s="1" t="s">
        <v>9</v>
      </c>
      <c r="E211" s="1" t="s">
        <v>1799</v>
      </c>
      <c r="F211" s="2">
        <v>45535</v>
      </c>
      <c r="G211" s="2">
        <v>45505</v>
      </c>
      <c r="H211" s="1" t="s">
        <v>1842</v>
      </c>
      <c r="I211" s="1" t="s">
        <v>1843</v>
      </c>
      <c r="J211" s="1" t="s">
        <v>575</v>
      </c>
      <c r="K211" s="1" t="s">
        <v>829</v>
      </c>
      <c r="L211" s="1" t="s">
        <v>1812</v>
      </c>
      <c r="M211" s="1"/>
      <c r="N211" s="1"/>
      <c r="O211" s="1"/>
      <c r="P211" s="40">
        <v>424.19745985117407</v>
      </c>
    </row>
    <row r="212" spans="1:16">
      <c r="A212" s="39"/>
      <c r="B212" s="1" t="s">
        <v>700</v>
      </c>
      <c r="C212" s="1" t="s">
        <v>701</v>
      </c>
      <c r="D212" s="1" t="s">
        <v>9</v>
      </c>
      <c r="E212" s="1" t="s">
        <v>1799</v>
      </c>
      <c r="F212" s="2">
        <v>45535</v>
      </c>
      <c r="G212" s="2">
        <v>45505</v>
      </c>
      <c r="H212" s="1" t="s">
        <v>1844</v>
      </c>
      <c r="I212" s="1" t="s">
        <v>1845</v>
      </c>
      <c r="J212" s="1" t="s">
        <v>277</v>
      </c>
      <c r="K212" s="1"/>
      <c r="L212" s="1"/>
      <c r="M212" s="1" t="s">
        <v>1656</v>
      </c>
      <c r="N212" s="1"/>
      <c r="O212" s="1" t="s">
        <v>1846</v>
      </c>
      <c r="P212" s="40">
        <v>-7043.28</v>
      </c>
    </row>
    <row r="213" spans="1:16">
      <c r="A213" s="39"/>
      <c r="B213" s="1" t="s">
        <v>700</v>
      </c>
      <c r="C213" s="1" t="s">
        <v>701</v>
      </c>
      <c r="D213" s="1" t="s">
        <v>9</v>
      </c>
      <c r="E213" s="1" t="s">
        <v>1799</v>
      </c>
      <c r="F213" s="2">
        <v>45535</v>
      </c>
      <c r="G213" s="2">
        <v>45505</v>
      </c>
      <c r="H213" s="1" t="s">
        <v>1847</v>
      </c>
      <c r="I213" s="1" t="s">
        <v>1848</v>
      </c>
      <c r="J213" s="1" t="s">
        <v>681</v>
      </c>
      <c r="K213" s="1" t="s">
        <v>926</v>
      </c>
      <c r="L213" s="1" t="s">
        <v>1849</v>
      </c>
      <c r="M213" s="1"/>
      <c r="N213" s="1"/>
      <c r="O213" s="1" t="s">
        <v>1369</v>
      </c>
      <c r="P213" s="40">
        <v>220104.06</v>
      </c>
    </row>
    <row r="214" spans="1:16">
      <c r="A214" s="39"/>
      <c r="B214" s="1" t="s">
        <v>700</v>
      </c>
      <c r="C214" s="1" t="s">
        <v>701</v>
      </c>
      <c r="D214" s="1" t="s">
        <v>9</v>
      </c>
      <c r="E214" s="1" t="s">
        <v>1799</v>
      </c>
      <c r="F214" s="2">
        <v>45535</v>
      </c>
      <c r="G214" s="2">
        <v>45505</v>
      </c>
      <c r="H214" s="1" t="s">
        <v>1850</v>
      </c>
      <c r="I214" s="1" t="s">
        <v>1851</v>
      </c>
      <c r="J214" s="1" t="s">
        <v>780</v>
      </c>
      <c r="K214" s="1" t="s">
        <v>774</v>
      </c>
      <c r="L214" s="1" t="s">
        <v>1852</v>
      </c>
      <c r="M214" s="1"/>
      <c r="N214" s="1"/>
      <c r="O214" s="1"/>
      <c r="P214" s="40">
        <v>16200</v>
      </c>
    </row>
    <row r="215" spans="1:16">
      <c r="A215" s="39"/>
      <c r="B215" s="1" t="s">
        <v>700</v>
      </c>
      <c r="C215" s="1" t="s">
        <v>1370</v>
      </c>
      <c r="D215" s="1" t="s">
        <v>9</v>
      </c>
      <c r="E215" s="1" t="s">
        <v>1799</v>
      </c>
      <c r="F215" s="2">
        <v>45535</v>
      </c>
      <c r="G215" s="2">
        <v>45505</v>
      </c>
      <c r="H215" s="1" t="s">
        <v>1853</v>
      </c>
      <c r="I215" s="1" t="s">
        <v>1854</v>
      </c>
      <c r="J215" s="1" t="s">
        <v>575</v>
      </c>
      <c r="K215" s="1" t="s">
        <v>829</v>
      </c>
      <c r="L215" s="1" t="s">
        <v>1812</v>
      </c>
      <c r="M215" s="1"/>
      <c r="N215" s="1"/>
      <c r="O215" s="1"/>
      <c r="P215" s="40">
        <v>424.19745985117407</v>
      </c>
    </row>
    <row r="216" spans="1:16">
      <c r="A216" s="39"/>
      <c r="B216" s="1" t="s">
        <v>700</v>
      </c>
      <c r="C216" s="1" t="s">
        <v>701</v>
      </c>
      <c r="D216" s="1" t="s">
        <v>9</v>
      </c>
      <c r="E216" s="1" t="s">
        <v>1799</v>
      </c>
      <c r="F216" s="2">
        <v>45535</v>
      </c>
      <c r="G216" s="2">
        <v>45505</v>
      </c>
      <c r="H216" s="1" t="s">
        <v>1855</v>
      </c>
      <c r="I216" s="1" t="s">
        <v>1856</v>
      </c>
      <c r="J216" s="1" t="s">
        <v>461</v>
      </c>
      <c r="K216" s="1" t="s">
        <v>715</v>
      </c>
      <c r="L216" s="1" t="s">
        <v>1857</v>
      </c>
      <c r="M216" s="1"/>
      <c r="N216" s="1"/>
      <c r="O216" s="1" t="s">
        <v>1369</v>
      </c>
      <c r="P216" s="40">
        <v>31552.400000000001</v>
      </c>
    </row>
    <row r="217" spans="1:16">
      <c r="A217" s="39"/>
      <c r="B217" s="1" t="s">
        <v>700</v>
      </c>
      <c r="C217" s="1" t="s">
        <v>1370</v>
      </c>
      <c r="D217" s="1" t="s">
        <v>9</v>
      </c>
      <c r="E217" s="1" t="s">
        <v>1799</v>
      </c>
      <c r="F217" s="2">
        <v>45535</v>
      </c>
      <c r="G217" s="2">
        <v>45505</v>
      </c>
      <c r="H217" s="1" t="s">
        <v>1858</v>
      </c>
      <c r="I217" s="1" t="s">
        <v>1859</v>
      </c>
      <c r="J217" s="1" t="s">
        <v>575</v>
      </c>
      <c r="K217" s="1" t="s">
        <v>829</v>
      </c>
      <c r="L217" s="1" t="s">
        <v>1812</v>
      </c>
      <c r="M217" s="1"/>
      <c r="N217" s="1"/>
      <c r="O217" s="1"/>
      <c r="P217" s="40">
        <v>424.19745985117407</v>
      </c>
    </row>
    <row r="218" spans="1:16">
      <c r="A218" s="39"/>
      <c r="B218" s="1" t="s">
        <v>700</v>
      </c>
      <c r="C218" s="1" t="s">
        <v>701</v>
      </c>
      <c r="D218" s="1" t="s">
        <v>9</v>
      </c>
      <c r="E218" s="1" t="s">
        <v>1799</v>
      </c>
      <c r="F218" s="2">
        <v>45535</v>
      </c>
      <c r="G218" s="2">
        <v>45505</v>
      </c>
      <c r="H218" s="1" t="s">
        <v>1860</v>
      </c>
      <c r="I218" s="1" t="s">
        <v>1861</v>
      </c>
      <c r="J218" s="1" t="s">
        <v>942</v>
      </c>
      <c r="K218" s="1" t="s">
        <v>937</v>
      </c>
      <c r="L218" s="1" t="s">
        <v>1862</v>
      </c>
      <c r="M218" s="1"/>
      <c r="N218" s="1"/>
      <c r="O218" s="1"/>
      <c r="P218" s="40">
        <v>8783.26</v>
      </c>
    </row>
    <row r="219" spans="1:16">
      <c r="A219" s="39"/>
      <c r="B219" s="1" t="s">
        <v>700</v>
      </c>
      <c r="C219" s="1" t="s">
        <v>701</v>
      </c>
      <c r="D219" s="1" t="s">
        <v>9</v>
      </c>
      <c r="E219" s="1" t="s">
        <v>1799</v>
      </c>
      <c r="F219" s="2">
        <v>45535</v>
      </c>
      <c r="G219" s="2">
        <v>45505</v>
      </c>
      <c r="H219" s="1" t="s">
        <v>1863</v>
      </c>
      <c r="I219" s="1" t="s">
        <v>1864</v>
      </c>
      <c r="J219" s="1" t="s">
        <v>666</v>
      </c>
      <c r="K219" s="1" t="s">
        <v>917</v>
      </c>
      <c r="L219" s="1" t="s">
        <v>1865</v>
      </c>
      <c r="M219" s="1"/>
      <c r="N219" s="1"/>
      <c r="O219" s="1"/>
      <c r="P219" s="40">
        <v>95.75</v>
      </c>
    </row>
    <row r="220" spans="1:16">
      <c r="A220" s="39"/>
      <c r="B220" s="1" t="s">
        <v>700</v>
      </c>
      <c r="C220" s="1" t="s">
        <v>701</v>
      </c>
      <c r="D220" s="1" t="s">
        <v>9</v>
      </c>
      <c r="E220" s="1" t="s">
        <v>1799</v>
      </c>
      <c r="F220" s="2">
        <v>45535</v>
      </c>
      <c r="G220" s="2">
        <v>45505</v>
      </c>
      <c r="H220" s="1" t="s">
        <v>1866</v>
      </c>
      <c r="I220" s="1" t="s">
        <v>1867</v>
      </c>
      <c r="J220" s="1" t="s">
        <v>497</v>
      </c>
      <c r="K220" s="1" t="s">
        <v>745</v>
      </c>
      <c r="L220" s="1" t="s">
        <v>1822</v>
      </c>
      <c r="M220" s="1"/>
      <c r="N220" s="1"/>
      <c r="O220" s="1"/>
      <c r="P220" s="40">
        <v>29359.37</v>
      </c>
    </row>
    <row r="221" spans="1:16">
      <c r="A221" s="39"/>
      <c r="B221" s="1" t="s">
        <v>700</v>
      </c>
      <c r="C221" s="1" t="s">
        <v>1370</v>
      </c>
      <c r="D221" s="1" t="s">
        <v>9</v>
      </c>
      <c r="E221" s="1" t="s">
        <v>1799</v>
      </c>
      <c r="F221" s="2">
        <v>45535</v>
      </c>
      <c r="G221" s="2">
        <v>45505</v>
      </c>
      <c r="H221" s="1" t="s">
        <v>1868</v>
      </c>
      <c r="I221" s="1" t="s">
        <v>1869</v>
      </c>
      <c r="J221" s="1" t="s">
        <v>576</v>
      </c>
      <c r="K221" s="1" t="s">
        <v>828</v>
      </c>
      <c r="L221" s="1" t="s">
        <v>1806</v>
      </c>
      <c r="M221" s="1"/>
      <c r="N221" s="1"/>
      <c r="O221" s="1"/>
      <c r="P221" s="40">
        <v>464.21608813902071</v>
      </c>
    </row>
    <row r="222" spans="1:16">
      <c r="A222" s="39"/>
      <c r="B222" s="1" t="s">
        <v>700</v>
      </c>
      <c r="C222" s="1" t="s">
        <v>1370</v>
      </c>
      <c r="D222" s="1" t="s">
        <v>9</v>
      </c>
      <c r="E222" s="1" t="s">
        <v>1799</v>
      </c>
      <c r="F222" s="2">
        <v>45535</v>
      </c>
      <c r="G222" s="2">
        <v>45505</v>
      </c>
      <c r="H222" s="1" t="s">
        <v>1870</v>
      </c>
      <c r="I222" s="1" t="s">
        <v>1871</v>
      </c>
      <c r="J222" s="1" t="s">
        <v>593</v>
      </c>
      <c r="K222" s="1" t="s">
        <v>842</v>
      </c>
      <c r="L222" s="1" t="s">
        <v>1809</v>
      </c>
      <c r="M222" s="1"/>
      <c r="N222" s="1"/>
      <c r="O222" s="1"/>
      <c r="P222" s="40">
        <v>400.1862828784661</v>
      </c>
    </row>
    <row r="223" spans="1:16">
      <c r="A223" s="39"/>
      <c r="B223" s="1" t="s">
        <v>700</v>
      </c>
      <c r="C223" s="1" t="s">
        <v>1370</v>
      </c>
      <c r="D223" s="1" t="s">
        <v>9</v>
      </c>
      <c r="E223" s="1" t="s">
        <v>1799</v>
      </c>
      <c r="F223" s="2">
        <v>45535</v>
      </c>
      <c r="G223" s="2">
        <v>45505</v>
      </c>
      <c r="H223" s="1" t="s">
        <v>1872</v>
      </c>
      <c r="I223" s="1" t="s">
        <v>1873</v>
      </c>
      <c r="J223" s="1" t="s">
        <v>575</v>
      </c>
      <c r="K223" s="1" t="s">
        <v>829</v>
      </c>
      <c r="L223" s="1" t="s">
        <v>1812</v>
      </c>
      <c r="M223" s="1"/>
      <c r="N223" s="1"/>
      <c r="O223" s="1"/>
      <c r="P223" s="40">
        <v>424.19745985117407</v>
      </c>
    </row>
    <row r="224" spans="1:16">
      <c r="A224" s="39"/>
      <c r="B224" s="1" t="s">
        <v>700</v>
      </c>
      <c r="C224" s="1" t="s">
        <v>701</v>
      </c>
      <c r="D224" s="1" t="s">
        <v>9</v>
      </c>
      <c r="E224" s="1" t="s">
        <v>1799</v>
      </c>
      <c r="F224" s="2">
        <v>45535</v>
      </c>
      <c r="G224" s="2">
        <v>45505</v>
      </c>
      <c r="H224" s="1" t="s">
        <v>1874</v>
      </c>
      <c r="I224" s="1" t="s">
        <v>1875</v>
      </c>
      <c r="J224" s="1" t="s">
        <v>542</v>
      </c>
      <c r="K224" s="1" t="s">
        <v>802</v>
      </c>
      <c r="L224" s="1" t="s">
        <v>1876</v>
      </c>
      <c r="M224" s="1"/>
      <c r="N224" s="1"/>
      <c r="O224" s="1"/>
      <c r="P224" s="40">
        <v>-20015.47</v>
      </c>
    </row>
    <row r="225" spans="1:16">
      <c r="A225" s="39"/>
      <c r="B225" s="1" t="s">
        <v>700</v>
      </c>
      <c r="C225" s="1" t="s">
        <v>1370</v>
      </c>
      <c r="D225" s="1" t="s">
        <v>9</v>
      </c>
      <c r="E225" s="1" t="s">
        <v>1799</v>
      </c>
      <c r="F225" s="2">
        <v>45535</v>
      </c>
      <c r="G225" s="2">
        <v>45505</v>
      </c>
      <c r="H225" s="1" t="s">
        <v>1877</v>
      </c>
      <c r="I225" s="1" t="s">
        <v>1878</v>
      </c>
      <c r="J225" s="1" t="s">
        <v>593</v>
      </c>
      <c r="K225" s="1" t="s">
        <v>842</v>
      </c>
      <c r="L225" s="1" t="s">
        <v>1809</v>
      </c>
      <c r="M225" s="1"/>
      <c r="N225" s="1"/>
      <c r="O225" s="1"/>
      <c r="P225" s="40">
        <v>400.1862828784661</v>
      </c>
    </row>
    <row r="226" spans="1:16">
      <c r="A226" s="39"/>
      <c r="B226" s="1" t="s">
        <v>700</v>
      </c>
      <c r="C226" s="1" t="s">
        <v>701</v>
      </c>
      <c r="D226" s="1" t="s">
        <v>9</v>
      </c>
      <c r="E226" s="1" t="s">
        <v>1799</v>
      </c>
      <c r="F226" s="2">
        <v>45535</v>
      </c>
      <c r="G226" s="2">
        <v>45505</v>
      </c>
      <c r="H226" s="1" t="s">
        <v>1879</v>
      </c>
      <c r="I226" s="1" t="s">
        <v>1880</v>
      </c>
      <c r="J226" s="1" t="s">
        <v>507</v>
      </c>
      <c r="K226" s="1" t="s">
        <v>769</v>
      </c>
      <c r="L226" s="1" t="s">
        <v>1881</v>
      </c>
      <c r="M226" s="1"/>
      <c r="N226" s="1"/>
      <c r="O226" s="1"/>
      <c r="P226" s="40">
        <v>-16200</v>
      </c>
    </row>
    <row r="227" spans="1:16">
      <c r="A227" s="39"/>
      <c r="B227" s="1" t="s">
        <v>700</v>
      </c>
      <c r="C227" s="1" t="s">
        <v>701</v>
      </c>
      <c r="D227" s="1" t="s">
        <v>9</v>
      </c>
      <c r="E227" s="1" t="s">
        <v>1799</v>
      </c>
      <c r="F227" s="2">
        <v>45535</v>
      </c>
      <c r="G227" s="2">
        <v>45505</v>
      </c>
      <c r="H227" s="1" t="s">
        <v>1882</v>
      </c>
      <c r="I227" s="1" t="s">
        <v>1883</v>
      </c>
      <c r="J227" s="1" t="s">
        <v>556</v>
      </c>
      <c r="K227" s="1" t="s">
        <v>819</v>
      </c>
      <c r="L227" s="1" t="s">
        <v>1884</v>
      </c>
      <c r="M227" s="1"/>
      <c r="N227" s="1"/>
      <c r="O227" s="1" t="s">
        <v>1369</v>
      </c>
      <c r="P227" s="40">
        <v>46138.3</v>
      </c>
    </row>
    <row r="228" spans="1:16">
      <c r="A228" s="39"/>
      <c r="B228" s="1" t="s">
        <v>700</v>
      </c>
      <c r="C228" s="1" t="s">
        <v>1370</v>
      </c>
      <c r="D228" s="1" t="s">
        <v>9</v>
      </c>
      <c r="E228" s="1" t="s">
        <v>1799</v>
      </c>
      <c r="F228" s="2">
        <v>45535</v>
      </c>
      <c r="G228" s="2">
        <v>45505</v>
      </c>
      <c r="H228" s="1" t="s">
        <v>1885</v>
      </c>
      <c r="I228" s="1" t="s">
        <v>1886</v>
      </c>
      <c r="J228" s="1" t="s">
        <v>575</v>
      </c>
      <c r="K228" s="1" t="s">
        <v>829</v>
      </c>
      <c r="L228" s="1" t="s">
        <v>1812</v>
      </c>
      <c r="M228" s="1"/>
      <c r="N228" s="1"/>
      <c r="O228" s="1"/>
      <c r="P228" s="40">
        <v>424.19745985117407</v>
      </c>
    </row>
    <row r="229" spans="1:16">
      <c r="A229" s="39"/>
      <c r="B229" s="1" t="s">
        <v>700</v>
      </c>
      <c r="C229" s="1" t="s">
        <v>1370</v>
      </c>
      <c r="D229" s="1" t="s">
        <v>9</v>
      </c>
      <c r="E229" s="1" t="s">
        <v>1799</v>
      </c>
      <c r="F229" s="2">
        <v>45535</v>
      </c>
      <c r="G229" s="2">
        <v>45505</v>
      </c>
      <c r="H229" s="1" t="s">
        <v>1887</v>
      </c>
      <c r="I229" s="1" t="s">
        <v>1888</v>
      </c>
      <c r="J229" s="1" t="s">
        <v>576</v>
      </c>
      <c r="K229" s="1" t="s">
        <v>828</v>
      </c>
      <c r="L229" s="1" t="s">
        <v>1806</v>
      </c>
      <c r="M229" s="1"/>
      <c r="N229" s="1"/>
      <c r="O229" s="1"/>
      <c r="P229" s="40">
        <v>464.21608813902071</v>
      </c>
    </row>
    <row r="230" spans="1:16">
      <c r="A230" s="39"/>
      <c r="B230" s="1" t="s">
        <v>700</v>
      </c>
      <c r="C230" s="1" t="s">
        <v>1370</v>
      </c>
      <c r="D230" s="1" t="s">
        <v>9</v>
      </c>
      <c r="E230" s="1" t="s">
        <v>1799</v>
      </c>
      <c r="F230" s="2">
        <v>45535</v>
      </c>
      <c r="G230" s="2">
        <v>45505</v>
      </c>
      <c r="H230" s="1" t="s">
        <v>1889</v>
      </c>
      <c r="I230" s="1" t="s">
        <v>1890</v>
      </c>
      <c r="J230" s="1" t="s">
        <v>575</v>
      </c>
      <c r="K230" s="1" t="s">
        <v>829</v>
      </c>
      <c r="L230" s="1" t="s">
        <v>1812</v>
      </c>
      <c r="M230" s="1"/>
      <c r="N230" s="1"/>
      <c r="O230" s="1"/>
      <c r="P230" s="40">
        <v>424.19745985117407</v>
      </c>
    </row>
    <row r="231" spans="1:16">
      <c r="A231" s="39"/>
      <c r="B231" s="1" t="s">
        <v>700</v>
      </c>
      <c r="C231" s="1" t="s">
        <v>1370</v>
      </c>
      <c r="D231" s="1" t="s">
        <v>9</v>
      </c>
      <c r="E231" s="1" t="s">
        <v>1799</v>
      </c>
      <c r="F231" s="2">
        <v>45535</v>
      </c>
      <c r="G231" s="2">
        <v>45505</v>
      </c>
      <c r="H231" s="1" t="s">
        <v>1891</v>
      </c>
      <c r="I231" s="1" t="s">
        <v>1892</v>
      </c>
      <c r="J231" s="1" t="s">
        <v>575</v>
      </c>
      <c r="K231" s="1" t="s">
        <v>829</v>
      </c>
      <c r="L231" s="1" t="s">
        <v>1812</v>
      </c>
      <c r="M231" s="1"/>
      <c r="N231" s="1"/>
      <c r="O231" s="1"/>
      <c r="P231" s="40">
        <v>424.19745985117407</v>
      </c>
    </row>
    <row r="232" spans="1:16">
      <c r="A232" s="39"/>
      <c r="B232" s="1" t="s">
        <v>700</v>
      </c>
      <c r="C232" s="1" t="s">
        <v>701</v>
      </c>
      <c r="D232" s="1" t="s">
        <v>9</v>
      </c>
      <c r="E232" s="1" t="s">
        <v>1799</v>
      </c>
      <c r="F232" s="2">
        <v>45535</v>
      </c>
      <c r="G232" s="2">
        <v>45505</v>
      </c>
      <c r="H232" s="1" t="s">
        <v>1893</v>
      </c>
      <c r="I232" s="1" t="s">
        <v>1894</v>
      </c>
      <c r="J232" s="1" t="s">
        <v>497</v>
      </c>
      <c r="K232" s="1" t="s">
        <v>745</v>
      </c>
      <c r="L232" s="1" t="s">
        <v>1822</v>
      </c>
      <c r="M232" s="1"/>
      <c r="N232" s="1"/>
      <c r="O232" s="1" t="s">
        <v>1895</v>
      </c>
      <c r="P232" s="40">
        <v>9009.73</v>
      </c>
    </row>
    <row r="233" spans="1:16">
      <c r="A233" s="39"/>
      <c r="B233" s="1" t="s">
        <v>700</v>
      </c>
      <c r="C233" s="1" t="s">
        <v>701</v>
      </c>
      <c r="D233" s="1" t="s">
        <v>9</v>
      </c>
      <c r="E233" s="1" t="s">
        <v>1799</v>
      </c>
      <c r="F233" s="2">
        <v>45535</v>
      </c>
      <c r="G233" s="2">
        <v>45505</v>
      </c>
      <c r="H233" s="1" t="s">
        <v>1896</v>
      </c>
      <c r="I233" s="1" t="s">
        <v>1897</v>
      </c>
      <c r="J233" s="1" t="s">
        <v>500</v>
      </c>
      <c r="K233" s="1" t="s">
        <v>762</v>
      </c>
      <c r="L233" s="1" t="s">
        <v>1898</v>
      </c>
      <c r="M233" s="1"/>
      <c r="N233" s="1"/>
      <c r="O233" s="1"/>
      <c r="P233" s="40">
        <v>59120</v>
      </c>
    </row>
    <row r="234" spans="1:16">
      <c r="A234" s="39"/>
      <c r="B234" s="1" t="s">
        <v>700</v>
      </c>
      <c r="C234" s="1" t="s">
        <v>701</v>
      </c>
      <c r="D234" s="1" t="s">
        <v>9</v>
      </c>
      <c r="E234" s="1" t="s">
        <v>1799</v>
      </c>
      <c r="F234" s="2">
        <v>45535</v>
      </c>
      <c r="G234" s="2">
        <v>45505</v>
      </c>
      <c r="H234" s="1" t="s">
        <v>1899</v>
      </c>
      <c r="I234" s="1" t="s">
        <v>1900</v>
      </c>
      <c r="J234" s="1" t="s">
        <v>528</v>
      </c>
      <c r="K234" s="1" t="s">
        <v>784</v>
      </c>
      <c r="L234" s="1" t="s">
        <v>1831</v>
      </c>
      <c r="M234" s="1"/>
      <c r="N234" s="1"/>
      <c r="O234" s="1"/>
      <c r="P234" s="40">
        <v>29.15</v>
      </c>
    </row>
    <row r="235" spans="1:16">
      <c r="A235" s="39"/>
      <c r="B235" s="1" t="s">
        <v>700</v>
      </c>
      <c r="C235" s="1" t="s">
        <v>701</v>
      </c>
      <c r="D235" s="1" t="s">
        <v>9</v>
      </c>
      <c r="E235" s="1" t="s">
        <v>1799</v>
      </c>
      <c r="F235" s="2">
        <v>45535</v>
      </c>
      <c r="G235" s="2">
        <v>45505</v>
      </c>
      <c r="H235" s="1" t="s">
        <v>1901</v>
      </c>
      <c r="I235" s="1" t="s">
        <v>1902</v>
      </c>
      <c r="J235" s="1" t="s">
        <v>497</v>
      </c>
      <c r="K235" s="1" t="s">
        <v>745</v>
      </c>
      <c r="L235" s="1" t="s">
        <v>1822</v>
      </c>
      <c r="M235" s="1"/>
      <c r="N235" s="1"/>
      <c r="O235" s="1"/>
      <c r="P235" s="40">
        <v>-63858.51</v>
      </c>
    </row>
    <row r="236" spans="1:16">
      <c r="A236" s="39"/>
      <c r="B236" s="1" t="s">
        <v>700</v>
      </c>
      <c r="C236" s="1" t="s">
        <v>1370</v>
      </c>
      <c r="D236" s="1" t="s">
        <v>9</v>
      </c>
      <c r="E236" s="1" t="s">
        <v>1799</v>
      </c>
      <c r="F236" s="2">
        <v>45535</v>
      </c>
      <c r="G236" s="2">
        <v>45505</v>
      </c>
      <c r="H236" s="1" t="s">
        <v>1903</v>
      </c>
      <c r="I236" s="1" t="s">
        <v>1904</v>
      </c>
      <c r="J236" s="1" t="s">
        <v>593</v>
      </c>
      <c r="K236" s="1" t="s">
        <v>842</v>
      </c>
      <c r="L236" s="1" t="s">
        <v>1809</v>
      </c>
      <c r="M236" s="1"/>
      <c r="N236" s="1"/>
      <c r="O236" s="1"/>
      <c r="P236" s="40">
        <v>400.1862828784661</v>
      </c>
    </row>
    <row r="237" spans="1:16">
      <c r="A237" s="39"/>
      <c r="B237" s="1" t="s">
        <v>700</v>
      </c>
      <c r="C237" s="1" t="s">
        <v>1370</v>
      </c>
      <c r="D237" s="1" t="s">
        <v>9</v>
      </c>
      <c r="E237" s="1" t="s">
        <v>1799</v>
      </c>
      <c r="F237" s="2">
        <v>45535</v>
      </c>
      <c r="G237" s="2">
        <v>45505</v>
      </c>
      <c r="H237" s="1" t="s">
        <v>1905</v>
      </c>
      <c r="I237" s="1" t="s">
        <v>1906</v>
      </c>
      <c r="J237" s="1" t="s">
        <v>593</v>
      </c>
      <c r="K237" s="1" t="s">
        <v>842</v>
      </c>
      <c r="L237" s="1" t="s">
        <v>1809</v>
      </c>
      <c r="M237" s="1"/>
      <c r="N237" s="1"/>
      <c r="O237" s="1"/>
      <c r="P237" s="40">
        <v>400.1862828784661</v>
      </c>
    </row>
    <row r="238" spans="1:16">
      <c r="A238" s="39"/>
      <c r="B238" s="1" t="s">
        <v>700</v>
      </c>
      <c r="C238" s="1" t="s">
        <v>701</v>
      </c>
      <c r="D238" s="1" t="s">
        <v>9</v>
      </c>
      <c r="E238" s="1" t="s">
        <v>1799</v>
      </c>
      <c r="F238" s="2">
        <v>45535</v>
      </c>
      <c r="G238" s="2">
        <v>45505</v>
      </c>
      <c r="H238" s="1" t="s">
        <v>1907</v>
      </c>
      <c r="I238" s="1" t="s">
        <v>1908</v>
      </c>
      <c r="J238" s="1" t="s">
        <v>528</v>
      </c>
      <c r="K238" s="1" t="s">
        <v>784</v>
      </c>
      <c r="L238" s="1" t="s">
        <v>1831</v>
      </c>
      <c r="M238" s="1"/>
      <c r="N238" s="1"/>
      <c r="O238" s="1"/>
      <c r="P238" s="40">
        <v>29.02</v>
      </c>
    </row>
    <row r="239" spans="1:16">
      <c r="A239" s="39"/>
      <c r="B239" s="1" t="s">
        <v>700</v>
      </c>
      <c r="C239" s="1" t="s">
        <v>701</v>
      </c>
      <c r="D239" s="1" t="s">
        <v>9</v>
      </c>
      <c r="E239" s="1" t="s">
        <v>1799</v>
      </c>
      <c r="F239" s="2">
        <v>45535</v>
      </c>
      <c r="G239" s="2">
        <v>45505</v>
      </c>
      <c r="H239" s="1" t="s">
        <v>1909</v>
      </c>
      <c r="I239" s="1" t="s">
        <v>1910</v>
      </c>
      <c r="J239" s="1" t="s">
        <v>590</v>
      </c>
      <c r="K239" s="1" t="s">
        <v>841</v>
      </c>
      <c r="L239" s="1"/>
      <c r="M239" s="1"/>
      <c r="N239" s="1"/>
      <c r="O239" s="1" t="s">
        <v>1369</v>
      </c>
      <c r="P239" s="40">
        <v>31000</v>
      </c>
    </row>
    <row r="240" spans="1:16">
      <c r="A240" s="39"/>
      <c r="B240" s="1" t="s">
        <v>700</v>
      </c>
      <c r="C240" s="1" t="s">
        <v>1370</v>
      </c>
      <c r="D240" s="1" t="s">
        <v>9</v>
      </c>
      <c r="E240" s="1" t="s">
        <v>1799</v>
      </c>
      <c r="F240" s="2">
        <v>45535</v>
      </c>
      <c r="G240" s="2">
        <v>45505</v>
      </c>
      <c r="H240" s="1" t="s">
        <v>1911</v>
      </c>
      <c r="I240" s="1" t="s">
        <v>1912</v>
      </c>
      <c r="J240" s="1" t="s">
        <v>576</v>
      </c>
      <c r="K240" s="1" t="s">
        <v>828</v>
      </c>
      <c r="L240" s="1" t="s">
        <v>1806</v>
      </c>
      <c r="M240" s="1"/>
      <c r="N240" s="1"/>
      <c r="O240" s="1"/>
      <c r="P240" s="40">
        <v>464.21608813902071</v>
      </c>
    </row>
    <row r="241" spans="1:16">
      <c r="A241" s="39"/>
      <c r="B241" s="1" t="s">
        <v>700</v>
      </c>
      <c r="C241" s="1" t="s">
        <v>1370</v>
      </c>
      <c r="D241" s="1" t="s">
        <v>9</v>
      </c>
      <c r="E241" s="1" t="s">
        <v>1799</v>
      </c>
      <c r="F241" s="2">
        <v>45535</v>
      </c>
      <c r="G241" s="2">
        <v>45505</v>
      </c>
      <c r="H241" s="1" t="s">
        <v>1913</v>
      </c>
      <c r="I241" s="1" t="s">
        <v>1914</v>
      </c>
      <c r="J241" s="1" t="s">
        <v>593</v>
      </c>
      <c r="K241" s="1" t="s">
        <v>842</v>
      </c>
      <c r="L241" s="1" t="s">
        <v>1809</v>
      </c>
      <c r="M241" s="1"/>
      <c r="N241" s="1"/>
      <c r="O241" s="1"/>
      <c r="P241" s="40">
        <v>400.1862828784661</v>
      </c>
    </row>
    <row r="242" spans="1:16">
      <c r="A242" s="39"/>
      <c r="B242" s="1" t="s">
        <v>700</v>
      </c>
      <c r="C242" s="1" t="s">
        <v>1370</v>
      </c>
      <c r="D242" s="1" t="s">
        <v>9</v>
      </c>
      <c r="E242" s="1" t="s">
        <v>1799</v>
      </c>
      <c r="F242" s="2">
        <v>45535</v>
      </c>
      <c r="G242" s="2">
        <v>45505</v>
      </c>
      <c r="H242" s="1" t="s">
        <v>1915</v>
      </c>
      <c r="I242" s="1" t="s">
        <v>1916</v>
      </c>
      <c r="J242" s="1" t="s">
        <v>593</v>
      </c>
      <c r="K242" s="1" t="s">
        <v>842</v>
      </c>
      <c r="L242" s="1" t="s">
        <v>1809</v>
      </c>
      <c r="M242" s="1"/>
      <c r="N242" s="1"/>
      <c r="O242" s="1"/>
      <c r="P242" s="40">
        <v>400.1862828784661</v>
      </c>
    </row>
    <row r="243" spans="1:16">
      <c r="A243" s="39"/>
      <c r="B243" s="1" t="s">
        <v>700</v>
      </c>
      <c r="C243" s="1" t="s">
        <v>1370</v>
      </c>
      <c r="D243" s="1" t="s">
        <v>9</v>
      </c>
      <c r="E243" s="1" t="s">
        <v>1799</v>
      </c>
      <c r="F243" s="2">
        <v>45535</v>
      </c>
      <c r="G243" s="2">
        <v>45505</v>
      </c>
      <c r="H243" s="1" t="s">
        <v>1917</v>
      </c>
      <c r="I243" s="1" t="s">
        <v>1918</v>
      </c>
      <c r="J243" s="1" t="s">
        <v>576</v>
      </c>
      <c r="K243" s="1" t="s">
        <v>828</v>
      </c>
      <c r="L243" s="1" t="s">
        <v>1806</v>
      </c>
      <c r="M243" s="1"/>
      <c r="N243" s="1"/>
      <c r="O243" s="1"/>
      <c r="P243" s="40">
        <v>464.21608813902071</v>
      </c>
    </row>
    <row r="244" spans="1:16">
      <c r="A244" s="39"/>
      <c r="B244" s="1" t="s">
        <v>700</v>
      </c>
      <c r="C244" s="1" t="s">
        <v>701</v>
      </c>
      <c r="D244" s="1" t="s">
        <v>9</v>
      </c>
      <c r="E244" s="1" t="s">
        <v>1799</v>
      </c>
      <c r="F244" s="2">
        <v>45535</v>
      </c>
      <c r="G244" s="2">
        <v>45505</v>
      </c>
      <c r="H244" s="1" t="s">
        <v>1844</v>
      </c>
      <c r="I244" s="1" t="s">
        <v>1845</v>
      </c>
      <c r="J244" s="1" t="s">
        <v>277</v>
      </c>
      <c r="K244" s="1"/>
      <c r="L244" s="1"/>
      <c r="M244" s="1" t="s">
        <v>1658</v>
      </c>
      <c r="N244" s="1"/>
      <c r="O244" s="1" t="s">
        <v>1919</v>
      </c>
      <c r="P244" s="40">
        <v>-12101.64</v>
      </c>
    </row>
    <row r="245" spans="1:16">
      <c r="A245" s="39"/>
      <c r="B245" s="1" t="s">
        <v>700</v>
      </c>
      <c r="C245" s="1" t="s">
        <v>1370</v>
      </c>
      <c r="D245" s="1" t="s">
        <v>9</v>
      </c>
      <c r="E245" s="1" t="s">
        <v>1799</v>
      </c>
      <c r="F245" s="2">
        <v>45535</v>
      </c>
      <c r="G245" s="2">
        <v>45505</v>
      </c>
      <c r="H245" s="1" t="s">
        <v>1920</v>
      </c>
      <c r="I245" s="1" t="s">
        <v>1921</v>
      </c>
      <c r="J245" s="1" t="s">
        <v>576</v>
      </c>
      <c r="K245" s="1" t="s">
        <v>828</v>
      </c>
      <c r="L245" s="1" t="s">
        <v>1806</v>
      </c>
      <c r="M245" s="1"/>
      <c r="N245" s="1"/>
      <c r="O245" s="1"/>
      <c r="P245" s="40">
        <v>464.21608813902071</v>
      </c>
    </row>
    <row r="246" spans="1:16">
      <c r="A246" s="39"/>
      <c r="B246" s="1" t="s">
        <v>700</v>
      </c>
      <c r="C246" s="1" t="s">
        <v>701</v>
      </c>
      <c r="D246" s="1" t="s">
        <v>9</v>
      </c>
      <c r="E246" s="1" t="s">
        <v>1799</v>
      </c>
      <c r="F246" s="2">
        <v>45535</v>
      </c>
      <c r="G246" s="2">
        <v>45505</v>
      </c>
      <c r="H246" s="1" t="s">
        <v>1922</v>
      </c>
      <c r="I246" s="1" t="s">
        <v>1923</v>
      </c>
      <c r="J246" s="1" t="s">
        <v>578</v>
      </c>
      <c r="K246" s="1" t="s">
        <v>837</v>
      </c>
      <c r="L246" s="1" t="s">
        <v>1924</v>
      </c>
      <c r="M246" s="1"/>
      <c r="N246" s="1"/>
      <c r="O246" s="1" t="s">
        <v>1369</v>
      </c>
      <c r="P246" s="40">
        <v>78256.800000000003</v>
      </c>
    </row>
    <row r="247" spans="1:16">
      <c r="A247" s="39"/>
      <c r="B247" s="1" t="s">
        <v>700</v>
      </c>
      <c r="C247" s="1" t="s">
        <v>1370</v>
      </c>
      <c r="D247" s="1" t="s">
        <v>9</v>
      </c>
      <c r="E247" s="1" t="s">
        <v>1799</v>
      </c>
      <c r="F247" s="2">
        <v>45535</v>
      </c>
      <c r="G247" s="2">
        <v>45505</v>
      </c>
      <c r="H247" s="1" t="s">
        <v>1925</v>
      </c>
      <c r="I247" s="1" t="s">
        <v>1926</v>
      </c>
      <c r="J247" s="1" t="s">
        <v>593</v>
      </c>
      <c r="K247" s="1" t="s">
        <v>842</v>
      </c>
      <c r="L247" s="1" t="s">
        <v>1809</v>
      </c>
      <c r="M247" s="1"/>
      <c r="N247" s="1"/>
      <c r="O247" s="1"/>
      <c r="P247" s="40">
        <v>400.1862828784661</v>
      </c>
    </row>
    <row r="248" spans="1:16">
      <c r="A248" s="39"/>
      <c r="B248" s="1" t="s">
        <v>700</v>
      </c>
      <c r="C248" s="1" t="s">
        <v>701</v>
      </c>
      <c r="D248" s="1" t="s">
        <v>9</v>
      </c>
      <c r="E248" s="1" t="s">
        <v>1799</v>
      </c>
      <c r="F248" s="2">
        <v>45535</v>
      </c>
      <c r="G248" s="2">
        <v>45505</v>
      </c>
      <c r="H248" s="1" t="s">
        <v>1927</v>
      </c>
      <c r="I248" s="1" t="s">
        <v>1928</v>
      </c>
      <c r="J248" s="1" t="s">
        <v>528</v>
      </c>
      <c r="K248" s="1" t="s">
        <v>784</v>
      </c>
      <c r="L248" s="1" t="s">
        <v>1831</v>
      </c>
      <c r="M248" s="1"/>
      <c r="N248" s="1"/>
      <c r="O248" s="1"/>
      <c r="P248" s="40">
        <v>20044.400000000001</v>
      </c>
    </row>
    <row r="249" spans="1:16">
      <c r="A249" s="39"/>
      <c r="B249" s="1" t="s">
        <v>700</v>
      </c>
      <c r="C249" s="1" t="s">
        <v>1370</v>
      </c>
      <c r="D249" s="1" t="s">
        <v>9</v>
      </c>
      <c r="E249" s="1" t="s">
        <v>1799</v>
      </c>
      <c r="F249" s="2">
        <v>45535</v>
      </c>
      <c r="G249" s="2">
        <v>45505</v>
      </c>
      <c r="H249" s="1" t="s">
        <v>1929</v>
      </c>
      <c r="I249" s="1" t="s">
        <v>1930</v>
      </c>
      <c r="J249" s="1" t="s">
        <v>576</v>
      </c>
      <c r="K249" s="1" t="s">
        <v>828</v>
      </c>
      <c r="L249" s="1" t="s">
        <v>1806</v>
      </c>
      <c r="M249" s="1"/>
      <c r="N249" s="1"/>
      <c r="O249" s="1"/>
      <c r="P249" s="40">
        <v>464.21608813902071</v>
      </c>
    </row>
    <row r="250" spans="1:16">
      <c r="A250" s="39"/>
      <c r="B250" s="1" t="s">
        <v>700</v>
      </c>
      <c r="C250" s="1" t="s">
        <v>1370</v>
      </c>
      <c r="D250" s="1" t="s">
        <v>9</v>
      </c>
      <c r="E250" s="1" t="s">
        <v>1799</v>
      </c>
      <c r="F250" s="2">
        <v>45535</v>
      </c>
      <c r="G250" s="2">
        <v>45505</v>
      </c>
      <c r="H250" s="1" t="s">
        <v>1931</v>
      </c>
      <c r="I250" s="1" t="s">
        <v>1932</v>
      </c>
      <c r="J250" s="1" t="s">
        <v>576</v>
      </c>
      <c r="K250" s="1" t="s">
        <v>828</v>
      </c>
      <c r="L250" s="1" t="s">
        <v>1806</v>
      </c>
      <c r="M250" s="1"/>
      <c r="N250" s="1"/>
      <c r="O250" s="1"/>
      <c r="P250" s="40">
        <v>464.21608813902071</v>
      </c>
    </row>
    <row r="251" spans="1:16">
      <c r="A251" s="39"/>
      <c r="B251" s="1" t="s">
        <v>700</v>
      </c>
      <c r="C251" s="1" t="s">
        <v>1370</v>
      </c>
      <c r="D251" s="1" t="s">
        <v>9</v>
      </c>
      <c r="E251" s="1" t="s">
        <v>1799</v>
      </c>
      <c r="F251" s="2">
        <v>45535</v>
      </c>
      <c r="G251" s="2">
        <v>45505</v>
      </c>
      <c r="H251" s="1" t="s">
        <v>1933</v>
      </c>
      <c r="I251" s="1" t="s">
        <v>1934</v>
      </c>
      <c r="J251" s="1" t="s">
        <v>575</v>
      </c>
      <c r="K251" s="1" t="s">
        <v>829</v>
      </c>
      <c r="L251" s="1" t="s">
        <v>1812</v>
      </c>
      <c r="M251" s="1"/>
      <c r="N251" s="1"/>
      <c r="O251" s="1"/>
      <c r="P251" s="40">
        <v>424.19745985117407</v>
      </c>
    </row>
    <row r="252" spans="1:16">
      <c r="A252" s="39"/>
      <c r="B252" s="1" t="s">
        <v>700</v>
      </c>
      <c r="C252" s="1" t="s">
        <v>1370</v>
      </c>
      <c r="D252" s="1" t="s">
        <v>9</v>
      </c>
      <c r="E252" s="1" t="s">
        <v>1799</v>
      </c>
      <c r="F252" s="2">
        <v>45535</v>
      </c>
      <c r="G252" s="2">
        <v>45505</v>
      </c>
      <c r="H252" s="1" t="s">
        <v>1935</v>
      </c>
      <c r="I252" s="1" t="s">
        <v>1936</v>
      </c>
      <c r="J252" s="1" t="s">
        <v>575</v>
      </c>
      <c r="K252" s="1" t="s">
        <v>829</v>
      </c>
      <c r="L252" s="1" t="s">
        <v>1812</v>
      </c>
      <c r="M252" s="1"/>
      <c r="N252" s="1"/>
      <c r="O252" s="1"/>
      <c r="P252" s="40">
        <v>424.19745985117407</v>
      </c>
    </row>
    <row r="253" spans="1:16">
      <c r="A253" s="39"/>
      <c r="B253" s="1" t="s">
        <v>700</v>
      </c>
      <c r="C253" s="1" t="s">
        <v>701</v>
      </c>
      <c r="D253" s="1" t="s">
        <v>9</v>
      </c>
      <c r="E253" s="1" t="s">
        <v>1799</v>
      </c>
      <c r="F253" s="2">
        <v>45535</v>
      </c>
      <c r="G253" s="2">
        <v>45505</v>
      </c>
      <c r="H253" s="1" t="s">
        <v>1937</v>
      </c>
      <c r="I253" s="1" t="s">
        <v>1938</v>
      </c>
      <c r="J253" s="1" t="s">
        <v>460</v>
      </c>
      <c r="K253" s="1" t="s">
        <v>714</v>
      </c>
      <c r="L253" s="1" t="s">
        <v>1939</v>
      </c>
      <c r="M253" s="1"/>
      <c r="N253" s="1"/>
      <c r="O253" s="1" t="s">
        <v>1369</v>
      </c>
      <c r="P253" s="40">
        <v>52000</v>
      </c>
    </row>
    <row r="254" spans="1:16">
      <c r="A254" s="39"/>
      <c r="B254" s="1" t="s">
        <v>700</v>
      </c>
      <c r="C254" s="1" t="s">
        <v>701</v>
      </c>
      <c r="D254" s="1" t="s">
        <v>9</v>
      </c>
      <c r="E254" s="1" t="s">
        <v>1799</v>
      </c>
      <c r="F254" s="2">
        <v>45535</v>
      </c>
      <c r="G254" s="2">
        <v>45505</v>
      </c>
      <c r="H254" s="1" t="s">
        <v>1940</v>
      </c>
      <c r="I254" s="1" t="s">
        <v>1941</v>
      </c>
      <c r="J254" s="1" t="s">
        <v>528</v>
      </c>
      <c r="K254" s="1" t="s">
        <v>784</v>
      </c>
      <c r="L254" s="1" t="s">
        <v>1831</v>
      </c>
      <c r="M254" s="1"/>
      <c r="N254" s="1"/>
      <c r="O254" s="1"/>
      <c r="P254" s="40">
        <v>-15.37</v>
      </c>
    </row>
    <row r="255" spans="1:16">
      <c r="A255" s="39"/>
      <c r="B255" s="1" t="s">
        <v>700</v>
      </c>
      <c r="C255" s="1" t="s">
        <v>701</v>
      </c>
      <c r="D255" s="1" t="s">
        <v>9</v>
      </c>
      <c r="E255" s="1" t="s">
        <v>1799</v>
      </c>
      <c r="F255" s="2">
        <v>45535</v>
      </c>
      <c r="G255" s="2">
        <v>45505</v>
      </c>
      <c r="H255" s="1" t="s">
        <v>1942</v>
      </c>
      <c r="I255" s="1" t="s">
        <v>1943</v>
      </c>
      <c r="J255" s="1" t="s">
        <v>518</v>
      </c>
      <c r="K255" s="1" t="s">
        <v>778</v>
      </c>
      <c r="L255" s="1" t="s">
        <v>1944</v>
      </c>
      <c r="M255" s="1"/>
      <c r="N255" s="1"/>
      <c r="O255" s="1"/>
      <c r="P255" s="40">
        <v>2373.33</v>
      </c>
    </row>
    <row r="256" spans="1:16">
      <c r="A256" s="39"/>
      <c r="B256" s="1" t="s">
        <v>700</v>
      </c>
      <c r="C256" s="1" t="s">
        <v>701</v>
      </c>
      <c r="D256" s="1" t="s">
        <v>9</v>
      </c>
      <c r="E256" s="1" t="s">
        <v>1799</v>
      </c>
      <c r="F256" s="2">
        <v>45535</v>
      </c>
      <c r="G256" s="2">
        <v>45505</v>
      </c>
      <c r="H256" s="1" t="s">
        <v>1945</v>
      </c>
      <c r="I256" s="1" t="s">
        <v>1946</v>
      </c>
      <c r="J256" s="1" t="s">
        <v>666</v>
      </c>
      <c r="K256" s="1" t="s">
        <v>917</v>
      </c>
      <c r="L256" s="1" t="s">
        <v>1865</v>
      </c>
      <c r="M256" s="1"/>
      <c r="N256" s="1"/>
      <c r="O256" s="1"/>
      <c r="P256" s="40">
        <v>113.76</v>
      </c>
    </row>
    <row r="257" spans="1:16">
      <c r="A257" s="39"/>
      <c r="B257" s="1" t="s">
        <v>700</v>
      </c>
      <c r="C257" s="1" t="s">
        <v>701</v>
      </c>
      <c r="D257" s="1" t="s">
        <v>9</v>
      </c>
      <c r="E257" s="1" t="s">
        <v>1799</v>
      </c>
      <c r="F257" s="2">
        <v>45535</v>
      </c>
      <c r="G257" s="2">
        <v>45505</v>
      </c>
      <c r="H257" s="1" t="s">
        <v>1947</v>
      </c>
      <c r="I257" s="1" t="s">
        <v>1948</v>
      </c>
      <c r="J257" s="1" t="s">
        <v>527</v>
      </c>
      <c r="K257" s="1" t="s">
        <v>786</v>
      </c>
      <c r="L257" s="1" t="s">
        <v>1949</v>
      </c>
      <c r="M257" s="1"/>
      <c r="N257" s="1"/>
      <c r="O257" s="1"/>
      <c r="P257" s="40">
        <v>20.78</v>
      </c>
    </row>
    <row r="258" spans="1:16">
      <c r="A258" s="39"/>
      <c r="B258" s="1" t="s">
        <v>700</v>
      </c>
      <c r="C258" s="1" t="s">
        <v>701</v>
      </c>
      <c r="D258" s="1" t="s">
        <v>9</v>
      </c>
      <c r="E258" s="1" t="s">
        <v>1799</v>
      </c>
      <c r="F258" s="2">
        <v>45535</v>
      </c>
      <c r="G258" s="2">
        <v>45505</v>
      </c>
      <c r="H258" s="1" t="s">
        <v>1950</v>
      </c>
      <c r="I258" s="1" t="s">
        <v>1951</v>
      </c>
      <c r="J258" s="1" t="s">
        <v>547</v>
      </c>
      <c r="K258" s="1" t="s">
        <v>807</v>
      </c>
      <c r="L258" s="1" t="s">
        <v>1952</v>
      </c>
      <c r="M258" s="1"/>
      <c r="N258" s="1"/>
      <c r="O258" s="1" t="s">
        <v>1369</v>
      </c>
      <c r="P258" s="40">
        <v>20995</v>
      </c>
    </row>
    <row r="259" spans="1:16">
      <c r="A259" s="39"/>
      <c r="B259" s="1" t="s">
        <v>700</v>
      </c>
      <c r="C259" s="1" t="s">
        <v>701</v>
      </c>
      <c r="D259" s="1" t="s">
        <v>9</v>
      </c>
      <c r="E259" s="1" t="s">
        <v>1799</v>
      </c>
      <c r="F259" s="2">
        <v>45535</v>
      </c>
      <c r="G259" s="2">
        <v>45505</v>
      </c>
      <c r="H259" s="1" t="s">
        <v>1953</v>
      </c>
      <c r="I259" s="1" t="s">
        <v>1954</v>
      </c>
      <c r="J259" s="1" t="s">
        <v>636</v>
      </c>
      <c r="K259" s="1" t="s">
        <v>878</v>
      </c>
      <c r="L259" s="1" t="s">
        <v>1955</v>
      </c>
      <c r="M259" s="1"/>
      <c r="N259" s="1"/>
      <c r="O259" s="1" t="s">
        <v>1369</v>
      </c>
      <c r="P259" s="40">
        <v>8000</v>
      </c>
    </row>
    <row r="260" spans="1:16">
      <c r="A260" s="39"/>
      <c r="B260" s="1" t="s">
        <v>700</v>
      </c>
      <c r="C260" s="1" t="s">
        <v>701</v>
      </c>
      <c r="D260" s="1" t="s">
        <v>9</v>
      </c>
      <c r="E260" s="1" t="s">
        <v>1799</v>
      </c>
      <c r="F260" s="2">
        <v>45535</v>
      </c>
      <c r="G260" s="2">
        <v>45505</v>
      </c>
      <c r="H260" s="1" t="s">
        <v>1956</v>
      </c>
      <c r="I260" s="1" t="s">
        <v>1957</v>
      </c>
      <c r="J260" s="1" t="s">
        <v>528</v>
      </c>
      <c r="K260" s="1" t="s">
        <v>784</v>
      </c>
      <c r="L260" s="1" t="s">
        <v>1831</v>
      </c>
      <c r="M260" s="1"/>
      <c r="N260" s="1"/>
      <c r="O260" s="1"/>
      <c r="P260" s="40">
        <v>-7.92</v>
      </c>
    </row>
    <row r="261" spans="1:16">
      <c r="A261" s="39"/>
      <c r="B261" s="1" t="s">
        <v>700</v>
      </c>
      <c r="C261" s="1" t="s">
        <v>1390</v>
      </c>
      <c r="D261" s="1" t="s">
        <v>9</v>
      </c>
      <c r="E261" s="1" t="s">
        <v>1799</v>
      </c>
      <c r="F261" s="2">
        <v>45535</v>
      </c>
      <c r="G261" s="2">
        <v>45505</v>
      </c>
      <c r="H261" s="1" t="s">
        <v>1958</v>
      </c>
      <c r="I261" s="1" t="s">
        <v>1959</v>
      </c>
      <c r="J261" s="1" t="s">
        <v>1960</v>
      </c>
      <c r="K261" s="1" t="s">
        <v>1961</v>
      </c>
      <c r="L261" s="1"/>
      <c r="M261" s="1"/>
      <c r="N261" s="1"/>
      <c r="O261" s="1"/>
      <c r="P261" s="40">
        <v>3750.3277950869842</v>
      </c>
    </row>
    <row r="262" spans="1:16">
      <c r="A262" s="39"/>
      <c r="B262" s="1" t="s">
        <v>700</v>
      </c>
      <c r="C262" s="1" t="s">
        <v>1370</v>
      </c>
      <c r="D262" s="1" t="s">
        <v>9</v>
      </c>
      <c r="E262" s="1" t="s">
        <v>1799</v>
      </c>
      <c r="F262" s="2">
        <v>45535</v>
      </c>
      <c r="G262" s="2">
        <v>45505</v>
      </c>
      <c r="H262" s="1" t="s">
        <v>1962</v>
      </c>
      <c r="I262" s="1" t="s">
        <v>1963</v>
      </c>
      <c r="J262" s="1" t="s">
        <v>576</v>
      </c>
      <c r="K262" s="1" t="s">
        <v>828</v>
      </c>
      <c r="L262" s="1" t="s">
        <v>1806</v>
      </c>
      <c r="M262" s="1"/>
      <c r="N262" s="1"/>
      <c r="O262" s="1"/>
      <c r="P262" s="40">
        <v>464.21608813902071</v>
      </c>
    </row>
    <row r="263" spans="1:16">
      <c r="A263" s="39"/>
      <c r="B263" s="1" t="s">
        <v>700</v>
      </c>
      <c r="C263" s="1" t="s">
        <v>1370</v>
      </c>
      <c r="D263" s="1" t="s">
        <v>9</v>
      </c>
      <c r="E263" s="1" t="s">
        <v>1799</v>
      </c>
      <c r="F263" s="2">
        <v>45535</v>
      </c>
      <c r="G263" s="2">
        <v>45505</v>
      </c>
      <c r="H263" s="1" t="s">
        <v>1964</v>
      </c>
      <c r="I263" s="1" t="s">
        <v>1965</v>
      </c>
      <c r="J263" s="1" t="s">
        <v>593</v>
      </c>
      <c r="K263" s="1" t="s">
        <v>842</v>
      </c>
      <c r="L263" s="1" t="s">
        <v>1809</v>
      </c>
      <c r="M263" s="1"/>
      <c r="N263" s="1"/>
      <c r="O263" s="1"/>
      <c r="P263" s="40">
        <v>400.1862828784661</v>
      </c>
    </row>
    <row r="264" spans="1:16">
      <c r="A264" s="39"/>
      <c r="B264" s="1" t="s">
        <v>700</v>
      </c>
      <c r="C264" s="1" t="s">
        <v>701</v>
      </c>
      <c r="D264" s="1" t="s">
        <v>9</v>
      </c>
      <c r="E264" s="1" t="s">
        <v>1799</v>
      </c>
      <c r="F264" s="2">
        <v>45535</v>
      </c>
      <c r="G264" s="2">
        <v>45505</v>
      </c>
      <c r="H264" s="1" t="s">
        <v>1966</v>
      </c>
      <c r="I264" s="1" t="s">
        <v>1967</v>
      </c>
      <c r="J264" s="1" t="s">
        <v>683</v>
      </c>
      <c r="K264" s="1" t="s">
        <v>931</v>
      </c>
      <c r="L264" s="1" t="s">
        <v>1968</v>
      </c>
      <c r="M264" s="1"/>
      <c r="N264" s="1"/>
      <c r="O264" s="1" t="s">
        <v>1369</v>
      </c>
      <c r="P264" s="40">
        <v>11627.23</v>
      </c>
    </row>
    <row r="265" spans="1:16">
      <c r="A265" s="39"/>
      <c r="B265" s="1" t="s">
        <v>700</v>
      </c>
      <c r="C265" s="1" t="s">
        <v>701</v>
      </c>
      <c r="D265" s="1" t="s">
        <v>9</v>
      </c>
      <c r="E265" s="1" t="s">
        <v>1799</v>
      </c>
      <c r="F265" s="2">
        <v>45535</v>
      </c>
      <c r="G265" s="2">
        <v>45505</v>
      </c>
      <c r="H265" s="1" t="s">
        <v>1844</v>
      </c>
      <c r="I265" s="1" t="s">
        <v>1845</v>
      </c>
      <c r="J265" s="1" t="s">
        <v>277</v>
      </c>
      <c r="K265" s="1"/>
      <c r="L265" s="1"/>
      <c r="M265" s="1" t="s">
        <v>1643</v>
      </c>
      <c r="N265" s="1"/>
      <c r="O265" s="1" t="s">
        <v>1969</v>
      </c>
      <c r="P265" s="40">
        <v>-1920.89</v>
      </c>
    </row>
    <row r="266" spans="1:16">
      <c r="A266" s="39"/>
      <c r="B266" s="1" t="s">
        <v>700</v>
      </c>
      <c r="C266" s="1" t="s">
        <v>1370</v>
      </c>
      <c r="D266" s="1" t="s">
        <v>9</v>
      </c>
      <c r="E266" s="1" t="s">
        <v>1799</v>
      </c>
      <c r="F266" s="2">
        <v>45535</v>
      </c>
      <c r="G266" s="2">
        <v>45505</v>
      </c>
      <c r="H266" s="1" t="s">
        <v>1970</v>
      </c>
      <c r="I266" s="1" t="s">
        <v>1971</v>
      </c>
      <c r="J266" s="1" t="s">
        <v>593</v>
      </c>
      <c r="K266" s="1" t="s">
        <v>842</v>
      </c>
      <c r="L266" s="1" t="s">
        <v>1809</v>
      </c>
      <c r="M266" s="1"/>
      <c r="N266" s="1"/>
      <c r="O266" s="1"/>
      <c r="P266" s="40">
        <v>400.1862828784661</v>
      </c>
    </row>
    <row r="267" spans="1:16">
      <c r="A267" s="39"/>
      <c r="B267" s="1" t="s">
        <v>700</v>
      </c>
      <c r="C267" s="1" t="s">
        <v>701</v>
      </c>
      <c r="D267" s="1" t="s">
        <v>9</v>
      </c>
      <c r="E267" s="1" t="s">
        <v>1799</v>
      </c>
      <c r="F267" s="2">
        <v>45535</v>
      </c>
      <c r="G267" s="2">
        <v>45505</v>
      </c>
      <c r="H267" s="1" t="s">
        <v>1972</v>
      </c>
      <c r="I267" s="1" t="s">
        <v>1973</v>
      </c>
      <c r="J267" s="1" t="s">
        <v>528</v>
      </c>
      <c r="K267" s="1" t="s">
        <v>784</v>
      </c>
      <c r="L267" s="1" t="s">
        <v>1831</v>
      </c>
      <c r="M267" s="1"/>
      <c r="N267" s="1"/>
      <c r="O267" s="1"/>
      <c r="P267" s="40">
        <v>29.77</v>
      </c>
    </row>
    <row r="268" spans="1:16">
      <c r="A268" s="39"/>
      <c r="B268" s="1" t="s">
        <v>700</v>
      </c>
      <c r="C268" s="1" t="s">
        <v>701</v>
      </c>
      <c r="D268" s="1" t="s">
        <v>9</v>
      </c>
      <c r="E268" s="1" t="s">
        <v>1799</v>
      </c>
      <c r="F268" s="2">
        <v>45535</v>
      </c>
      <c r="G268" s="2">
        <v>45505</v>
      </c>
      <c r="H268" s="1" t="s">
        <v>1974</v>
      </c>
      <c r="I268" s="1" t="s">
        <v>1975</v>
      </c>
      <c r="J268" s="1" t="s">
        <v>557</v>
      </c>
      <c r="K268" s="1" t="s">
        <v>811</v>
      </c>
      <c r="L268" s="1" t="s">
        <v>1976</v>
      </c>
      <c r="M268" s="1"/>
      <c r="N268" s="1"/>
      <c r="O268" s="1" t="s">
        <v>1369</v>
      </c>
      <c r="P268" s="40">
        <v>97152.71</v>
      </c>
    </row>
    <row r="269" spans="1:16">
      <c r="A269" s="39"/>
      <c r="B269" s="1" t="s">
        <v>700</v>
      </c>
      <c r="C269" s="1" t="s">
        <v>701</v>
      </c>
      <c r="D269" s="1" t="s">
        <v>9</v>
      </c>
      <c r="E269" s="1" t="s">
        <v>1799</v>
      </c>
      <c r="F269" s="2">
        <v>45535</v>
      </c>
      <c r="G269" s="2">
        <v>45505</v>
      </c>
      <c r="H269" s="1" t="s">
        <v>1977</v>
      </c>
      <c r="I269" s="1" t="s">
        <v>1978</v>
      </c>
      <c r="J269" s="1" t="s">
        <v>678</v>
      </c>
      <c r="K269" s="1" t="s">
        <v>925</v>
      </c>
      <c r="L269" s="1" t="s">
        <v>1979</v>
      </c>
      <c r="M269" s="1"/>
      <c r="N269" s="1"/>
      <c r="O269" s="1" t="s">
        <v>1369</v>
      </c>
      <c r="P269" s="40">
        <v>10317</v>
      </c>
    </row>
    <row r="270" spans="1:16">
      <c r="A270" s="39"/>
      <c r="B270" s="1" t="s">
        <v>700</v>
      </c>
      <c r="C270" s="1" t="s">
        <v>701</v>
      </c>
      <c r="D270" s="1" t="s">
        <v>9</v>
      </c>
      <c r="E270" s="1" t="s">
        <v>1799</v>
      </c>
      <c r="F270" s="2">
        <v>45535</v>
      </c>
      <c r="G270" s="2">
        <v>45505</v>
      </c>
      <c r="H270" s="1" t="s">
        <v>1980</v>
      </c>
      <c r="I270" s="1" t="s">
        <v>1981</v>
      </c>
      <c r="J270" s="1" t="s">
        <v>596</v>
      </c>
      <c r="K270" s="1" t="s">
        <v>844</v>
      </c>
      <c r="L270" s="1"/>
      <c r="M270" s="1"/>
      <c r="N270" s="1"/>
      <c r="O270" s="1"/>
      <c r="P270" s="40">
        <v>15890</v>
      </c>
    </row>
    <row r="271" spans="1:16">
      <c r="A271" s="39"/>
      <c r="B271" s="1" t="s">
        <v>700</v>
      </c>
      <c r="C271" s="1" t="s">
        <v>701</v>
      </c>
      <c r="D271" s="1" t="s">
        <v>9</v>
      </c>
      <c r="E271" s="1" t="s">
        <v>1799</v>
      </c>
      <c r="F271" s="2">
        <v>45535</v>
      </c>
      <c r="G271" s="2">
        <v>45505</v>
      </c>
      <c r="H271" s="1" t="s">
        <v>1844</v>
      </c>
      <c r="I271" s="1" t="s">
        <v>1845</v>
      </c>
      <c r="J271" s="1" t="s">
        <v>277</v>
      </c>
      <c r="K271" s="1"/>
      <c r="L271" s="1"/>
      <c r="M271" s="1" t="s">
        <v>1645</v>
      </c>
      <c r="N271" s="1"/>
      <c r="O271" s="1" t="s">
        <v>1982</v>
      </c>
      <c r="P271" s="40">
        <v>-5762.68</v>
      </c>
    </row>
    <row r="272" spans="1:16">
      <c r="A272" s="39"/>
      <c r="B272" s="1" t="s">
        <v>700</v>
      </c>
      <c r="C272" s="1" t="s">
        <v>1370</v>
      </c>
      <c r="D272" s="1" t="s">
        <v>9</v>
      </c>
      <c r="E272" s="1" t="s">
        <v>1799</v>
      </c>
      <c r="F272" s="2">
        <v>45535</v>
      </c>
      <c r="G272" s="2">
        <v>45505</v>
      </c>
      <c r="H272" s="1" t="s">
        <v>1983</v>
      </c>
      <c r="I272" s="1" t="s">
        <v>1984</v>
      </c>
      <c r="J272" s="1" t="s">
        <v>576</v>
      </c>
      <c r="K272" s="1" t="s">
        <v>828</v>
      </c>
      <c r="L272" s="1" t="s">
        <v>1806</v>
      </c>
      <c r="M272" s="1"/>
      <c r="N272" s="1"/>
      <c r="O272" s="1"/>
      <c r="P272" s="40">
        <v>464.21608813902071</v>
      </c>
    </row>
    <row r="273" spans="1:16">
      <c r="A273" s="39"/>
      <c r="B273" s="1" t="s">
        <v>700</v>
      </c>
      <c r="C273" s="1" t="s">
        <v>701</v>
      </c>
      <c r="D273" s="1" t="s">
        <v>9</v>
      </c>
      <c r="E273" s="1" t="s">
        <v>1799</v>
      </c>
      <c r="F273" s="2">
        <v>45535</v>
      </c>
      <c r="G273" s="2">
        <v>45505</v>
      </c>
      <c r="H273" s="1" t="s">
        <v>1985</v>
      </c>
      <c r="I273" s="1" t="s">
        <v>1986</v>
      </c>
      <c r="J273" s="1" t="s">
        <v>528</v>
      </c>
      <c r="K273" s="1" t="s">
        <v>784</v>
      </c>
      <c r="L273" s="1" t="s">
        <v>1831</v>
      </c>
      <c r="M273" s="1"/>
      <c r="N273" s="1"/>
      <c r="O273" s="1"/>
      <c r="P273" s="40">
        <v>-15.11</v>
      </c>
    </row>
    <row r="274" spans="1:16">
      <c r="A274" s="39"/>
      <c r="B274" s="1" t="s">
        <v>700</v>
      </c>
      <c r="C274" s="1" t="s">
        <v>1370</v>
      </c>
      <c r="D274" s="1" t="s">
        <v>9</v>
      </c>
      <c r="E274" s="1" t="s">
        <v>1799</v>
      </c>
      <c r="F274" s="2">
        <v>45535</v>
      </c>
      <c r="G274" s="2">
        <v>45505</v>
      </c>
      <c r="H274" s="1" t="s">
        <v>1987</v>
      </c>
      <c r="I274" s="1" t="s">
        <v>1988</v>
      </c>
      <c r="J274" s="1" t="s">
        <v>593</v>
      </c>
      <c r="K274" s="1" t="s">
        <v>842</v>
      </c>
      <c r="L274" s="1" t="s">
        <v>1809</v>
      </c>
      <c r="M274" s="1"/>
      <c r="N274" s="1"/>
      <c r="O274" s="1"/>
      <c r="P274" s="40">
        <v>400.1862828784661</v>
      </c>
    </row>
    <row r="275" spans="1:16">
      <c r="A275" s="39"/>
      <c r="B275" s="1" t="s">
        <v>700</v>
      </c>
      <c r="C275" s="1" t="s">
        <v>1370</v>
      </c>
      <c r="D275" s="1" t="s">
        <v>9</v>
      </c>
      <c r="E275" s="1" t="s">
        <v>1799</v>
      </c>
      <c r="F275" s="2">
        <v>45535</v>
      </c>
      <c r="G275" s="2">
        <v>45505</v>
      </c>
      <c r="H275" s="1" t="s">
        <v>1989</v>
      </c>
      <c r="I275" s="1" t="s">
        <v>1990</v>
      </c>
      <c r="J275" s="1" t="s">
        <v>576</v>
      </c>
      <c r="K275" s="1" t="s">
        <v>828</v>
      </c>
      <c r="L275" s="1" t="s">
        <v>1806</v>
      </c>
      <c r="M275" s="1"/>
      <c r="N275" s="1"/>
      <c r="O275" s="1"/>
      <c r="P275" s="40">
        <v>464.21608813902071</v>
      </c>
    </row>
    <row r="276" spans="1:16">
      <c r="A276" s="39"/>
      <c r="B276" s="1" t="s">
        <v>700</v>
      </c>
      <c r="C276" s="1" t="s">
        <v>1370</v>
      </c>
      <c r="D276" s="1" t="s">
        <v>9</v>
      </c>
      <c r="E276" s="1" t="s">
        <v>1799</v>
      </c>
      <c r="F276" s="2">
        <v>45535</v>
      </c>
      <c r="G276" s="2">
        <v>45505</v>
      </c>
      <c r="H276" s="1" t="s">
        <v>1991</v>
      </c>
      <c r="I276" s="1" t="s">
        <v>1992</v>
      </c>
      <c r="J276" s="1" t="s">
        <v>593</v>
      </c>
      <c r="K276" s="1" t="s">
        <v>842</v>
      </c>
      <c r="L276" s="1" t="s">
        <v>1809</v>
      </c>
      <c r="M276" s="1"/>
      <c r="N276" s="1"/>
      <c r="O276" s="1"/>
      <c r="P276" s="40">
        <v>400.1862828784661</v>
      </c>
    </row>
    <row r="277" spans="1:16">
      <c r="A277" s="39"/>
      <c r="B277" s="1" t="s">
        <v>700</v>
      </c>
      <c r="C277" s="1" t="s">
        <v>1370</v>
      </c>
      <c r="D277" s="1" t="s">
        <v>9</v>
      </c>
      <c r="E277" s="1" t="s">
        <v>1799</v>
      </c>
      <c r="F277" s="2">
        <v>45535</v>
      </c>
      <c r="G277" s="2">
        <v>45505</v>
      </c>
      <c r="H277" s="1" t="s">
        <v>1993</v>
      </c>
      <c r="I277" s="1" t="s">
        <v>1994</v>
      </c>
      <c r="J277" s="1" t="s">
        <v>575</v>
      </c>
      <c r="K277" s="1" t="s">
        <v>829</v>
      </c>
      <c r="L277" s="1" t="s">
        <v>1812</v>
      </c>
      <c r="M277" s="1"/>
      <c r="N277" s="1"/>
      <c r="O277" s="1"/>
      <c r="P277" s="40">
        <v>424.19745985117407</v>
      </c>
    </row>
    <row r="278" spans="1:16">
      <c r="A278" s="39"/>
      <c r="B278" s="1" t="s">
        <v>700</v>
      </c>
      <c r="C278" s="1" t="s">
        <v>701</v>
      </c>
      <c r="D278" s="1" t="s">
        <v>9</v>
      </c>
      <c r="E278" s="1" t="s">
        <v>1799</v>
      </c>
      <c r="F278" s="2">
        <v>45535</v>
      </c>
      <c r="G278" s="2">
        <v>45505</v>
      </c>
      <c r="H278" s="1" t="s">
        <v>1995</v>
      </c>
      <c r="I278" s="1" t="s">
        <v>1996</v>
      </c>
      <c r="J278" s="1" t="s">
        <v>553</v>
      </c>
      <c r="K278" s="1" t="s">
        <v>809</v>
      </c>
      <c r="L278" s="1" t="s">
        <v>1997</v>
      </c>
      <c r="M278" s="1"/>
      <c r="N278" s="1"/>
      <c r="O278" s="1" t="s">
        <v>1369</v>
      </c>
      <c r="P278" s="40">
        <v>185222.05</v>
      </c>
    </row>
    <row r="279" spans="1:16">
      <c r="A279" s="39"/>
      <c r="B279" s="1" t="s">
        <v>700</v>
      </c>
      <c r="C279" s="1" t="s">
        <v>701</v>
      </c>
      <c r="D279" s="1" t="s">
        <v>9</v>
      </c>
      <c r="E279" s="1" t="s">
        <v>1799</v>
      </c>
      <c r="F279" s="2">
        <v>45535</v>
      </c>
      <c r="G279" s="2">
        <v>45505</v>
      </c>
      <c r="H279" s="1" t="s">
        <v>1998</v>
      </c>
      <c r="I279" s="1" t="s">
        <v>1999</v>
      </c>
      <c r="J279" s="1" t="s">
        <v>529</v>
      </c>
      <c r="K279" s="1" t="s">
        <v>788</v>
      </c>
      <c r="L279" s="1" t="s">
        <v>2000</v>
      </c>
      <c r="M279" s="1"/>
      <c r="N279" s="1"/>
      <c r="O279" s="1"/>
      <c r="P279" s="40">
        <v>43760</v>
      </c>
    </row>
    <row r="280" spans="1:16">
      <c r="A280" s="39"/>
      <c r="B280" s="1" t="s">
        <v>700</v>
      </c>
      <c r="C280" s="1" t="s">
        <v>1390</v>
      </c>
      <c r="D280" s="1" t="s">
        <v>9</v>
      </c>
      <c r="E280" s="1" t="s">
        <v>1799</v>
      </c>
      <c r="F280" s="2">
        <v>45535</v>
      </c>
      <c r="G280" s="2">
        <v>45505</v>
      </c>
      <c r="H280" s="1" t="s">
        <v>2001</v>
      </c>
      <c r="I280" s="1" t="s">
        <v>2002</v>
      </c>
      <c r="J280" s="1" t="s">
        <v>2003</v>
      </c>
      <c r="K280" s="1" t="s">
        <v>2004</v>
      </c>
      <c r="L280" s="1"/>
      <c r="M280" s="1"/>
      <c r="N280" s="1"/>
      <c r="O280" s="1"/>
      <c r="P280" s="40">
        <v>43953.841758419454</v>
      </c>
    </row>
    <row r="281" spans="1:16">
      <c r="A281" s="39"/>
      <c r="B281" s="1" t="s">
        <v>700</v>
      </c>
      <c r="C281" s="1" t="s">
        <v>1390</v>
      </c>
      <c r="D281" s="1" t="s">
        <v>9</v>
      </c>
      <c r="E281" s="1" t="s">
        <v>1799</v>
      </c>
      <c r="F281" s="2">
        <v>45535</v>
      </c>
      <c r="G281" s="2">
        <v>45505</v>
      </c>
      <c r="H281" s="1" t="s">
        <v>2005</v>
      </c>
      <c r="I281" s="1" t="s">
        <v>2006</v>
      </c>
      <c r="J281" s="1" t="s">
        <v>1800</v>
      </c>
      <c r="K281" s="1" t="s">
        <v>927</v>
      </c>
      <c r="L281" s="1"/>
      <c r="M281" s="1"/>
      <c r="N281" s="1"/>
      <c r="O281" s="1"/>
      <c r="P281" s="40">
        <v>37505.949236983535</v>
      </c>
    </row>
    <row r="282" spans="1:16">
      <c r="A282" s="39"/>
      <c r="B282" s="1" t="s">
        <v>700</v>
      </c>
      <c r="C282" s="1" t="s">
        <v>701</v>
      </c>
      <c r="D282" s="1" t="s">
        <v>9</v>
      </c>
      <c r="E282" s="1" t="s">
        <v>1799</v>
      </c>
      <c r="F282" s="2">
        <v>45535</v>
      </c>
      <c r="G282" s="2">
        <v>45505</v>
      </c>
      <c r="H282" s="1" t="s">
        <v>2007</v>
      </c>
      <c r="I282" s="1" t="s">
        <v>2008</v>
      </c>
      <c r="J282" s="1" t="s">
        <v>558</v>
      </c>
      <c r="K282" s="1" t="s">
        <v>817</v>
      </c>
      <c r="L282" s="1" t="s">
        <v>2009</v>
      </c>
      <c r="M282" s="1"/>
      <c r="N282" s="1"/>
      <c r="O282" s="1"/>
      <c r="P282" s="40">
        <v>2202.2600000000002</v>
      </c>
    </row>
    <row r="283" spans="1:16">
      <c r="A283" s="39"/>
      <c r="B283" s="1" t="s">
        <v>700</v>
      </c>
      <c r="C283" s="1" t="s">
        <v>1370</v>
      </c>
      <c r="D283" s="1" t="s">
        <v>9</v>
      </c>
      <c r="E283" s="1" t="s">
        <v>1799</v>
      </c>
      <c r="F283" s="2">
        <v>45535</v>
      </c>
      <c r="G283" s="2">
        <v>45505</v>
      </c>
      <c r="H283" s="1" t="s">
        <v>2010</v>
      </c>
      <c r="I283" s="1" t="s">
        <v>2011</v>
      </c>
      <c r="J283" s="1" t="s">
        <v>575</v>
      </c>
      <c r="K283" s="1" t="s">
        <v>829</v>
      </c>
      <c r="L283" s="1" t="s">
        <v>1812</v>
      </c>
      <c r="M283" s="1"/>
      <c r="N283" s="1"/>
      <c r="O283" s="1"/>
      <c r="P283" s="40">
        <v>424.19745985117407</v>
      </c>
    </row>
    <row r="284" spans="1:16">
      <c r="A284" s="39"/>
      <c r="B284" s="1" t="s">
        <v>700</v>
      </c>
      <c r="C284" s="1" t="s">
        <v>1370</v>
      </c>
      <c r="D284" s="1" t="s">
        <v>9</v>
      </c>
      <c r="E284" s="1" t="s">
        <v>1799</v>
      </c>
      <c r="F284" s="2">
        <v>45535</v>
      </c>
      <c r="G284" s="2">
        <v>45505</v>
      </c>
      <c r="H284" s="1" t="s">
        <v>2012</v>
      </c>
      <c r="I284" s="1" t="s">
        <v>2013</v>
      </c>
      <c r="J284" s="1" t="s">
        <v>575</v>
      </c>
      <c r="K284" s="1" t="s">
        <v>829</v>
      </c>
      <c r="L284" s="1" t="s">
        <v>1812</v>
      </c>
      <c r="M284" s="1"/>
      <c r="N284" s="1"/>
      <c r="O284" s="1"/>
      <c r="P284" s="40">
        <v>424.19745985117407</v>
      </c>
    </row>
    <row r="285" spans="1:16">
      <c r="A285" s="39"/>
      <c r="B285" s="1" t="s">
        <v>700</v>
      </c>
      <c r="C285" s="1" t="s">
        <v>1390</v>
      </c>
      <c r="D285" s="1" t="s">
        <v>9</v>
      </c>
      <c r="E285" s="1" t="s">
        <v>1799</v>
      </c>
      <c r="F285" s="2">
        <v>45535</v>
      </c>
      <c r="G285" s="2">
        <v>45505</v>
      </c>
      <c r="H285" s="1" t="s">
        <v>2014</v>
      </c>
      <c r="I285" s="1" t="s">
        <v>2015</v>
      </c>
      <c r="J285" s="1" t="s">
        <v>2016</v>
      </c>
      <c r="K285" s="1" t="s">
        <v>2017</v>
      </c>
      <c r="L285" s="1"/>
      <c r="M285" s="1"/>
      <c r="N285" s="1"/>
      <c r="O285" s="1"/>
      <c r="P285" s="40">
        <v>26252.294565608889</v>
      </c>
    </row>
    <row r="286" spans="1:16">
      <c r="A286" s="39"/>
      <c r="B286" s="1" t="s">
        <v>700</v>
      </c>
      <c r="C286" s="1" t="s">
        <v>701</v>
      </c>
      <c r="D286" s="1" t="s">
        <v>9</v>
      </c>
      <c r="E286" s="1" t="s">
        <v>1799</v>
      </c>
      <c r="F286" s="2">
        <v>45535</v>
      </c>
      <c r="G286" s="2">
        <v>45505</v>
      </c>
      <c r="H286" s="1" t="s">
        <v>2018</v>
      </c>
      <c r="I286" s="1" t="s">
        <v>2019</v>
      </c>
      <c r="J286" s="1" t="s">
        <v>583</v>
      </c>
      <c r="K286" s="1" t="s">
        <v>832</v>
      </c>
      <c r="L286" s="1" t="s">
        <v>2020</v>
      </c>
      <c r="M286" s="1"/>
      <c r="N286" s="1"/>
      <c r="O286" s="1" t="s">
        <v>1369</v>
      </c>
      <c r="P286" s="40">
        <v>17574.689999999999</v>
      </c>
    </row>
    <row r="287" spans="1:16">
      <c r="A287" s="39"/>
      <c r="B287" s="1" t="s">
        <v>700</v>
      </c>
      <c r="C287" s="1" t="s">
        <v>1370</v>
      </c>
      <c r="D287" s="1" t="s">
        <v>9</v>
      </c>
      <c r="E287" s="1" t="s">
        <v>1799</v>
      </c>
      <c r="F287" s="2">
        <v>45535</v>
      </c>
      <c r="G287" s="2">
        <v>45505</v>
      </c>
      <c r="H287" s="1" t="s">
        <v>2021</v>
      </c>
      <c r="I287" s="1" t="s">
        <v>2022</v>
      </c>
      <c r="J287" s="1" t="s">
        <v>575</v>
      </c>
      <c r="K287" s="1" t="s">
        <v>829</v>
      </c>
      <c r="L287" s="1" t="s">
        <v>1812</v>
      </c>
      <c r="M287" s="1"/>
      <c r="N287" s="1"/>
      <c r="O287" s="1"/>
      <c r="P287" s="40">
        <v>424.19745985117407</v>
      </c>
    </row>
    <row r="288" spans="1:16">
      <c r="A288" s="39"/>
      <c r="B288" s="1" t="s">
        <v>700</v>
      </c>
      <c r="C288" s="1" t="s">
        <v>1370</v>
      </c>
      <c r="D288" s="1" t="s">
        <v>9</v>
      </c>
      <c r="E288" s="1" t="s">
        <v>1799</v>
      </c>
      <c r="F288" s="2">
        <v>45535</v>
      </c>
      <c r="G288" s="2">
        <v>45505</v>
      </c>
      <c r="H288" s="1" t="s">
        <v>2023</v>
      </c>
      <c r="I288" s="1" t="s">
        <v>2024</v>
      </c>
      <c r="J288" s="1" t="s">
        <v>576</v>
      </c>
      <c r="K288" s="1" t="s">
        <v>828</v>
      </c>
      <c r="L288" s="1" t="s">
        <v>1806</v>
      </c>
      <c r="M288" s="1"/>
      <c r="N288" s="1"/>
      <c r="O288" s="1"/>
      <c r="P288" s="40">
        <v>464.21608813902071</v>
      </c>
    </row>
    <row r="289" spans="1:16">
      <c r="A289" s="39"/>
      <c r="B289" s="1" t="s">
        <v>700</v>
      </c>
      <c r="C289" s="1" t="s">
        <v>701</v>
      </c>
      <c r="D289" s="1" t="s">
        <v>9</v>
      </c>
      <c r="E289" s="1" t="s">
        <v>1799</v>
      </c>
      <c r="F289" s="2">
        <v>45535</v>
      </c>
      <c r="G289" s="2">
        <v>45505</v>
      </c>
      <c r="H289" s="1" t="s">
        <v>2025</v>
      </c>
      <c r="I289" s="1" t="s">
        <v>2026</v>
      </c>
      <c r="J289" s="1" t="s">
        <v>527</v>
      </c>
      <c r="K289" s="1" t="s">
        <v>786</v>
      </c>
      <c r="L289" s="1" t="s">
        <v>1949</v>
      </c>
      <c r="M289" s="1"/>
      <c r="N289" s="1"/>
      <c r="O289" s="1"/>
      <c r="P289" s="40">
        <v>5.13</v>
      </c>
    </row>
    <row r="290" spans="1:16">
      <c r="A290" s="39"/>
      <c r="B290" s="1" t="s">
        <v>700</v>
      </c>
      <c r="C290" s="1" t="s">
        <v>1370</v>
      </c>
      <c r="D290" s="1" t="s">
        <v>9</v>
      </c>
      <c r="E290" s="1" t="s">
        <v>1799</v>
      </c>
      <c r="F290" s="2">
        <v>45535</v>
      </c>
      <c r="G290" s="2">
        <v>45505</v>
      </c>
      <c r="H290" s="1" t="s">
        <v>2027</v>
      </c>
      <c r="I290" s="1" t="s">
        <v>2028</v>
      </c>
      <c r="J290" s="1" t="s">
        <v>575</v>
      </c>
      <c r="K290" s="1" t="s">
        <v>829</v>
      </c>
      <c r="L290" s="1" t="s">
        <v>1812</v>
      </c>
      <c r="M290" s="1"/>
      <c r="N290" s="1"/>
      <c r="O290" s="1"/>
      <c r="P290" s="40">
        <v>424.19745985117407</v>
      </c>
    </row>
    <row r="291" spans="1:16">
      <c r="A291" s="39"/>
      <c r="B291" s="1" t="s">
        <v>700</v>
      </c>
      <c r="C291" s="1" t="s">
        <v>1370</v>
      </c>
      <c r="D291" s="1" t="s">
        <v>9</v>
      </c>
      <c r="E291" s="1" t="s">
        <v>1799</v>
      </c>
      <c r="F291" s="2">
        <v>45535</v>
      </c>
      <c r="G291" s="2">
        <v>45505</v>
      </c>
      <c r="H291" s="1" t="s">
        <v>2029</v>
      </c>
      <c r="I291" s="1" t="s">
        <v>2030</v>
      </c>
      <c r="J291" s="1" t="s">
        <v>593</v>
      </c>
      <c r="K291" s="1" t="s">
        <v>842</v>
      </c>
      <c r="L291" s="1" t="s">
        <v>1809</v>
      </c>
      <c r="M291" s="1"/>
      <c r="N291" s="1"/>
      <c r="O291" s="1"/>
      <c r="P291" s="40">
        <v>400.1862828784661</v>
      </c>
    </row>
    <row r="292" spans="1:16">
      <c r="A292" s="39"/>
      <c r="B292" s="1" t="s">
        <v>700</v>
      </c>
      <c r="C292" s="1" t="s">
        <v>1370</v>
      </c>
      <c r="D292" s="1" t="s">
        <v>9</v>
      </c>
      <c r="E292" s="1" t="s">
        <v>1799</v>
      </c>
      <c r="F292" s="2">
        <v>45535</v>
      </c>
      <c r="G292" s="2">
        <v>45505</v>
      </c>
      <c r="H292" s="1" t="s">
        <v>2031</v>
      </c>
      <c r="I292" s="1" t="s">
        <v>2032</v>
      </c>
      <c r="J292" s="1" t="s">
        <v>575</v>
      </c>
      <c r="K292" s="1" t="s">
        <v>829</v>
      </c>
      <c r="L292" s="1" t="s">
        <v>1812</v>
      </c>
      <c r="M292" s="1"/>
      <c r="N292" s="1"/>
      <c r="O292" s="1"/>
      <c r="P292" s="40">
        <v>424.19745985117407</v>
      </c>
    </row>
    <row r="293" spans="1:16">
      <c r="A293" s="39"/>
      <c r="B293" s="1" t="s">
        <v>700</v>
      </c>
      <c r="C293" s="1" t="s">
        <v>1370</v>
      </c>
      <c r="D293" s="1" t="s">
        <v>9</v>
      </c>
      <c r="E293" s="1" t="s">
        <v>1799</v>
      </c>
      <c r="F293" s="2">
        <v>45535</v>
      </c>
      <c r="G293" s="2">
        <v>45505</v>
      </c>
      <c r="H293" s="1" t="s">
        <v>2033</v>
      </c>
      <c r="I293" s="1" t="s">
        <v>2034</v>
      </c>
      <c r="J293" s="1" t="s">
        <v>576</v>
      </c>
      <c r="K293" s="1" t="s">
        <v>828</v>
      </c>
      <c r="L293" s="1" t="s">
        <v>1806</v>
      </c>
      <c r="M293" s="1"/>
      <c r="N293" s="1"/>
      <c r="O293" s="1"/>
      <c r="P293" s="40">
        <v>464.21608813902071</v>
      </c>
    </row>
    <row r="294" spans="1:16">
      <c r="A294" s="39"/>
      <c r="B294" s="1" t="s">
        <v>700</v>
      </c>
      <c r="C294" s="1" t="s">
        <v>701</v>
      </c>
      <c r="D294" s="1" t="s">
        <v>9</v>
      </c>
      <c r="E294" s="1" t="s">
        <v>1799</v>
      </c>
      <c r="F294" s="2">
        <v>45535</v>
      </c>
      <c r="G294" s="2">
        <v>45505</v>
      </c>
      <c r="H294" s="1" t="s">
        <v>2035</v>
      </c>
      <c r="I294" s="1" t="s">
        <v>2036</v>
      </c>
      <c r="J294" s="1" t="s">
        <v>666</v>
      </c>
      <c r="K294" s="1" t="s">
        <v>917</v>
      </c>
      <c r="L294" s="1" t="s">
        <v>1865</v>
      </c>
      <c r="M294" s="1"/>
      <c r="N294" s="1"/>
      <c r="O294" s="1"/>
      <c r="P294" s="40">
        <v>3577.76</v>
      </c>
    </row>
    <row r="295" spans="1:16">
      <c r="A295" s="39"/>
      <c r="B295" s="1" t="s">
        <v>700</v>
      </c>
      <c r="C295" s="1" t="s">
        <v>1370</v>
      </c>
      <c r="D295" s="1" t="s">
        <v>9</v>
      </c>
      <c r="E295" s="1" t="s">
        <v>1799</v>
      </c>
      <c r="F295" s="2">
        <v>45535</v>
      </c>
      <c r="G295" s="2">
        <v>45505</v>
      </c>
      <c r="H295" s="1" t="s">
        <v>2037</v>
      </c>
      <c r="I295" s="1" t="s">
        <v>2038</v>
      </c>
      <c r="J295" s="1" t="s">
        <v>593</v>
      </c>
      <c r="K295" s="1" t="s">
        <v>842</v>
      </c>
      <c r="L295" s="1" t="s">
        <v>1809</v>
      </c>
      <c r="M295" s="1"/>
      <c r="N295" s="1"/>
      <c r="O295" s="1"/>
      <c r="P295" s="40">
        <v>400.1862828784661</v>
      </c>
    </row>
    <row r="296" spans="1:16">
      <c r="A296" s="39"/>
      <c r="B296" s="1" t="s">
        <v>700</v>
      </c>
      <c r="C296" s="1" t="s">
        <v>701</v>
      </c>
      <c r="D296" s="1" t="s">
        <v>9</v>
      </c>
      <c r="E296" s="1" t="s">
        <v>1799</v>
      </c>
      <c r="F296" s="2">
        <v>45535</v>
      </c>
      <c r="G296" s="2">
        <v>45505</v>
      </c>
      <c r="H296" s="1" t="s">
        <v>2039</v>
      </c>
      <c r="I296" s="1" t="s">
        <v>2040</v>
      </c>
      <c r="J296" s="1" t="s">
        <v>528</v>
      </c>
      <c r="K296" s="1" t="s">
        <v>784</v>
      </c>
      <c r="L296" s="1" t="s">
        <v>1831</v>
      </c>
      <c r="M296" s="1"/>
      <c r="N296" s="1"/>
      <c r="O296" s="1"/>
      <c r="P296" s="40">
        <v>40955.15</v>
      </c>
    </row>
    <row r="297" spans="1:16">
      <c r="A297" s="39"/>
      <c r="B297" s="1" t="s">
        <v>700</v>
      </c>
      <c r="C297" s="1" t="s">
        <v>1370</v>
      </c>
      <c r="D297" s="1" t="s">
        <v>9</v>
      </c>
      <c r="E297" s="1" t="s">
        <v>1799</v>
      </c>
      <c r="F297" s="2">
        <v>45535</v>
      </c>
      <c r="G297" s="2">
        <v>45505</v>
      </c>
      <c r="H297" s="1" t="s">
        <v>2041</v>
      </c>
      <c r="I297" s="1" t="s">
        <v>2042</v>
      </c>
      <c r="J297" s="1" t="s">
        <v>576</v>
      </c>
      <c r="K297" s="1" t="s">
        <v>828</v>
      </c>
      <c r="L297" s="1" t="s">
        <v>1806</v>
      </c>
      <c r="M297" s="1"/>
      <c r="N297" s="1"/>
      <c r="O297" s="1"/>
      <c r="P297" s="40">
        <v>464.21608813902071</v>
      </c>
    </row>
    <row r="298" spans="1:16">
      <c r="A298" s="39"/>
      <c r="B298" s="1" t="s">
        <v>700</v>
      </c>
      <c r="C298" s="1" t="s">
        <v>701</v>
      </c>
      <c r="D298" s="1" t="s">
        <v>9</v>
      </c>
      <c r="E298" s="1" t="s">
        <v>1799</v>
      </c>
      <c r="F298" s="2">
        <v>45535</v>
      </c>
      <c r="G298" s="2">
        <v>45505</v>
      </c>
      <c r="H298" s="1" t="s">
        <v>2043</v>
      </c>
      <c r="I298" s="1" t="s">
        <v>2044</v>
      </c>
      <c r="J298" s="1" t="s">
        <v>666</v>
      </c>
      <c r="K298" s="1" t="s">
        <v>917</v>
      </c>
      <c r="L298" s="1" t="s">
        <v>1865</v>
      </c>
      <c r="M298" s="1"/>
      <c r="N298" s="1"/>
      <c r="O298" s="1"/>
      <c r="P298" s="40">
        <v>2712.23</v>
      </c>
    </row>
    <row r="299" spans="1:16">
      <c r="A299" s="39"/>
      <c r="B299" s="1" t="s">
        <v>700</v>
      </c>
      <c r="C299" s="1" t="s">
        <v>701</v>
      </c>
      <c r="D299" s="1" t="s">
        <v>9</v>
      </c>
      <c r="E299" s="1" t="s">
        <v>1799</v>
      </c>
      <c r="F299" s="2">
        <v>45535</v>
      </c>
      <c r="G299" s="2">
        <v>45505</v>
      </c>
      <c r="H299" s="1" t="s">
        <v>2045</v>
      </c>
      <c r="I299" s="1" t="s">
        <v>2046</v>
      </c>
      <c r="J299" s="1" t="s">
        <v>509</v>
      </c>
      <c r="K299" s="1" t="s">
        <v>759</v>
      </c>
      <c r="L299" s="1" t="s">
        <v>2047</v>
      </c>
      <c r="M299" s="1"/>
      <c r="N299" s="1"/>
      <c r="O299" s="1"/>
      <c r="P299" s="40">
        <v>81443</v>
      </c>
    </row>
    <row r="300" spans="1:16">
      <c r="A300" s="39"/>
      <c r="B300" s="1" t="s">
        <v>700</v>
      </c>
      <c r="C300" s="1" t="s">
        <v>701</v>
      </c>
      <c r="D300" s="1" t="s">
        <v>9</v>
      </c>
      <c r="E300" s="1" t="s">
        <v>1799</v>
      </c>
      <c r="F300" s="2">
        <v>45535</v>
      </c>
      <c r="G300" s="2">
        <v>45505</v>
      </c>
      <c r="H300" s="1" t="s">
        <v>2048</v>
      </c>
      <c r="I300" s="1" t="s">
        <v>2049</v>
      </c>
      <c r="J300" s="1" t="s">
        <v>528</v>
      </c>
      <c r="K300" s="1" t="s">
        <v>784</v>
      </c>
      <c r="L300" s="1" t="s">
        <v>1831</v>
      </c>
      <c r="M300" s="1"/>
      <c r="N300" s="1"/>
      <c r="O300" s="1"/>
      <c r="P300" s="40">
        <v>-15.43</v>
      </c>
    </row>
    <row r="301" spans="1:16">
      <c r="A301" s="39"/>
      <c r="B301" s="1" t="s">
        <v>700</v>
      </c>
      <c r="C301" s="1" t="s">
        <v>1370</v>
      </c>
      <c r="D301" s="1" t="s">
        <v>9</v>
      </c>
      <c r="E301" s="1" t="s">
        <v>1799</v>
      </c>
      <c r="F301" s="2">
        <v>45535</v>
      </c>
      <c r="G301" s="2">
        <v>45505</v>
      </c>
      <c r="H301" s="1" t="s">
        <v>2050</v>
      </c>
      <c r="I301" s="1" t="s">
        <v>2051</v>
      </c>
      <c r="J301" s="1" t="s">
        <v>576</v>
      </c>
      <c r="K301" s="1" t="s">
        <v>828</v>
      </c>
      <c r="L301" s="1" t="s">
        <v>1806</v>
      </c>
      <c r="M301" s="1"/>
      <c r="N301" s="1"/>
      <c r="O301" s="1"/>
      <c r="P301" s="40">
        <v>464.21608813902071</v>
      </c>
    </row>
    <row r="302" spans="1:16">
      <c r="A302" s="39"/>
      <c r="B302" s="1" t="s">
        <v>700</v>
      </c>
      <c r="C302" s="1" t="s">
        <v>701</v>
      </c>
      <c r="D302" s="1" t="s">
        <v>9</v>
      </c>
      <c r="E302" s="1" t="s">
        <v>1799</v>
      </c>
      <c r="F302" s="2">
        <v>45535</v>
      </c>
      <c r="G302" s="2">
        <v>45505</v>
      </c>
      <c r="H302" s="1" t="s">
        <v>2052</v>
      </c>
      <c r="I302" s="1" t="s">
        <v>2053</v>
      </c>
      <c r="J302" s="1" t="s">
        <v>941</v>
      </c>
      <c r="K302" s="1" t="s">
        <v>929</v>
      </c>
      <c r="L302" s="1" t="s">
        <v>2054</v>
      </c>
      <c r="M302" s="1"/>
      <c r="N302" s="1"/>
      <c r="O302" s="1" t="s">
        <v>1369</v>
      </c>
      <c r="P302" s="40">
        <v>29093</v>
      </c>
    </row>
    <row r="303" spans="1:16">
      <c r="A303" s="39"/>
      <c r="B303" s="1" t="s">
        <v>700</v>
      </c>
      <c r="C303" s="1" t="s">
        <v>1370</v>
      </c>
      <c r="D303" s="1" t="s">
        <v>9</v>
      </c>
      <c r="E303" s="1" t="s">
        <v>1799</v>
      </c>
      <c r="F303" s="2">
        <v>45535</v>
      </c>
      <c r="G303" s="2">
        <v>45505</v>
      </c>
      <c r="H303" s="1" t="s">
        <v>2055</v>
      </c>
      <c r="I303" s="1" t="s">
        <v>2056</v>
      </c>
      <c r="J303" s="1" t="s">
        <v>593</v>
      </c>
      <c r="K303" s="1" t="s">
        <v>842</v>
      </c>
      <c r="L303" s="1" t="s">
        <v>1809</v>
      </c>
      <c r="M303" s="1"/>
      <c r="N303" s="1"/>
      <c r="O303" s="1"/>
      <c r="P303" s="40">
        <v>400.1862828784661</v>
      </c>
    </row>
    <row r="304" spans="1:16">
      <c r="A304" s="39"/>
      <c r="B304" s="1" t="s">
        <v>700</v>
      </c>
      <c r="C304" s="1" t="s">
        <v>701</v>
      </c>
      <c r="D304" s="1" t="s">
        <v>9</v>
      </c>
      <c r="E304" s="1" t="s">
        <v>1799</v>
      </c>
      <c r="F304" s="2">
        <v>45535</v>
      </c>
      <c r="G304" s="2">
        <v>45505</v>
      </c>
      <c r="H304" s="1" t="s">
        <v>2057</v>
      </c>
      <c r="I304" s="1" t="s">
        <v>2058</v>
      </c>
      <c r="J304" s="1" t="s">
        <v>527</v>
      </c>
      <c r="K304" s="1" t="s">
        <v>786</v>
      </c>
      <c r="L304" s="1" t="s">
        <v>1949</v>
      </c>
      <c r="M304" s="1"/>
      <c r="N304" s="1"/>
      <c r="O304" s="1"/>
      <c r="P304" s="40">
        <v>6065.97</v>
      </c>
    </row>
    <row r="305" spans="1:16">
      <c r="A305" s="39"/>
      <c r="B305" s="1" t="s">
        <v>700</v>
      </c>
      <c r="C305" s="1" t="s">
        <v>1370</v>
      </c>
      <c r="D305" s="1" t="s">
        <v>9</v>
      </c>
      <c r="E305" s="1" t="s">
        <v>1799</v>
      </c>
      <c r="F305" s="2">
        <v>45535</v>
      </c>
      <c r="G305" s="2">
        <v>45505</v>
      </c>
      <c r="H305" s="1" t="s">
        <v>2059</v>
      </c>
      <c r="I305" s="1" t="s">
        <v>2060</v>
      </c>
      <c r="J305" s="1" t="s">
        <v>576</v>
      </c>
      <c r="K305" s="1" t="s">
        <v>828</v>
      </c>
      <c r="L305" s="1" t="s">
        <v>1806</v>
      </c>
      <c r="M305" s="1"/>
      <c r="N305" s="1"/>
      <c r="O305" s="1"/>
      <c r="P305" s="40">
        <v>464.21608813902071</v>
      </c>
    </row>
    <row r="306" spans="1:16">
      <c r="A306" s="39"/>
      <c r="B306" s="1" t="s">
        <v>700</v>
      </c>
      <c r="C306" s="1" t="s">
        <v>701</v>
      </c>
      <c r="D306" s="1" t="s">
        <v>9</v>
      </c>
      <c r="E306" s="1" t="s">
        <v>1799</v>
      </c>
      <c r="F306" s="2">
        <v>45535</v>
      </c>
      <c r="G306" s="2">
        <v>45505</v>
      </c>
      <c r="H306" s="1" t="s">
        <v>1844</v>
      </c>
      <c r="I306" s="1" t="s">
        <v>1845</v>
      </c>
      <c r="J306" s="1" t="s">
        <v>277</v>
      </c>
      <c r="K306" s="1"/>
      <c r="L306" s="1"/>
      <c r="M306" s="1" t="s">
        <v>1635</v>
      </c>
      <c r="N306" s="1"/>
      <c r="O306" s="1" t="s">
        <v>2061</v>
      </c>
      <c r="P306" s="40">
        <v>-8804.1</v>
      </c>
    </row>
    <row r="307" spans="1:16">
      <c r="A307" s="39"/>
      <c r="B307" s="1" t="s">
        <v>700</v>
      </c>
      <c r="C307" s="1" t="s">
        <v>1370</v>
      </c>
      <c r="D307" s="1" t="s">
        <v>9</v>
      </c>
      <c r="E307" s="1" t="s">
        <v>1799</v>
      </c>
      <c r="F307" s="2">
        <v>45535</v>
      </c>
      <c r="G307" s="2">
        <v>45505</v>
      </c>
      <c r="H307" s="1" t="s">
        <v>2062</v>
      </c>
      <c r="I307" s="1" t="s">
        <v>2063</v>
      </c>
      <c r="J307" s="1" t="s">
        <v>593</v>
      </c>
      <c r="K307" s="1" t="s">
        <v>842</v>
      </c>
      <c r="L307" s="1" t="s">
        <v>1809</v>
      </c>
      <c r="M307" s="1"/>
      <c r="N307" s="1"/>
      <c r="O307" s="1"/>
      <c r="P307" s="40">
        <v>400.1862828784661</v>
      </c>
    </row>
    <row r="308" spans="1:16">
      <c r="A308" s="39"/>
      <c r="B308" s="1" t="s">
        <v>700</v>
      </c>
      <c r="C308" s="1" t="s">
        <v>1370</v>
      </c>
      <c r="D308" s="1" t="s">
        <v>9</v>
      </c>
      <c r="E308" s="1" t="s">
        <v>1799</v>
      </c>
      <c r="F308" s="2">
        <v>45535</v>
      </c>
      <c r="G308" s="2">
        <v>45505</v>
      </c>
      <c r="H308" s="1" t="s">
        <v>2064</v>
      </c>
      <c r="I308" s="1" t="s">
        <v>2065</v>
      </c>
      <c r="J308" s="1" t="s">
        <v>576</v>
      </c>
      <c r="K308" s="1" t="s">
        <v>828</v>
      </c>
      <c r="L308" s="1" t="s">
        <v>1806</v>
      </c>
      <c r="M308" s="1"/>
      <c r="N308" s="1"/>
      <c r="O308" s="1"/>
      <c r="P308" s="40">
        <v>464.21608813902071</v>
      </c>
    </row>
    <row r="309" spans="1:16">
      <c r="A309" s="39"/>
      <c r="B309" s="1" t="s">
        <v>700</v>
      </c>
      <c r="C309" s="1" t="s">
        <v>1370</v>
      </c>
      <c r="D309" s="1" t="s">
        <v>9</v>
      </c>
      <c r="E309" s="1" t="s">
        <v>1799</v>
      </c>
      <c r="F309" s="2">
        <v>45535</v>
      </c>
      <c r="G309" s="2">
        <v>45505</v>
      </c>
      <c r="H309" s="1" t="s">
        <v>2066</v>
      </c>
      <c r="I309" s="1" t="s">
        <v>2067</v>
      </c>
      <c r="J309" s="1" t="s">
        <v>576</v>
      </c>
      <c r="K309" s="1" t="s">
        <v>828</v>
      </c>
      <c r="L309" s="1" t="s">
        <v>1806</v>
      </c>
      <c r="M309" s="1"/>
      <c r="N309" s="1"/>
      <c r="O309" s="1"/>
      <c r="P309" s="40">
        <v>464.21608813902071</v>
      </c>
    </row>
    <row r="310" spans="1:16">
      <c r="A310" s="39"/>
      <c r="B310" s="1" t="s">
        <v>700</v>
      </c>
      <c r="C310" s="1" t="s">
        <v>701</v>
      </c>
      <c r="D310" s="1" t="s">
        <v>1628</v>
      </c>
      <c r="E310" s="1" t="s">
        <v>1799</v>
      </c>
      <c r="F310" s="2">
        <v>45535</v>
      </c>
      <c r="G310" s="2">
        <v>45505</v>
      </c>
      <c r="H310" s="1" t="s">
        <v>1844</v>
      </c>
      <c r="I310" s="1" t="s">
        <v>1845</v>
      </c>
      <c r="J310" s="1" t="s">
        <v>277</v>
      </c>
      <c r="K310" s="1"/>
      <c r="L310" s="1"/>
      <c r="M310" s="1" t="s">
        <v>1635</v>
      </c>
      <c r="N310" s="1"/>
      <c r="O310" s="1" t="s">
        <v>2061</v>
      </c>
      <c r="P310" s="40">
        <v>-37347.82</v>
      </c>
    </row>
    <row r="311" spans="1:16">
      <c r="A311" s="39"/>
      <c r="B311" s="1" t="s">
        <v>700</v>
      </c>
      <c r="C311" s="1" t="s">
        <v>1370</v>
      </c>
      <c r="D311" s="1" t="s">
        <v>9</v>
      </c>
      <c r="E311" s="1" t="s">
        <v>1799</v>
      </c>
      <c r="F311" s="2">
        <v>45535</v>
      </c>
      <c r="G311" s="2">
        <v>45505</v>
      </c>
      <c r="H311" s="1" t="s">
        <v>2068</v>
      </c>
      <c r="I311" s="1" t="s">
        <v>2069</v>
      </c>
      <c r="J311" s="1" t="s">
        <v>576</v>
      </c>
      <c r="K311" s="1" t="s">
        <v>828</v>
      </c>
      <c r="L311" s="1" t="s">
        <v>1806</v>
      </c>
      <c r="M311" s="1"/>
      <c r="N311" s="1"/>
      <c r="O311" s="1"/>
      <c r="P311" s="40">
        <v>464.21608813902071</v>
      </c>
    </row>
    <row r="312" spans="1:16">
      <c r="A312" s="39"/>
      <c r="B312" s="1" t="s">
        <v>700</v>
      </c>
      <c r="C312" s="1" t="s">
        <v>701</v>
      </c>
      <c r="D312" s="1" t="s">
        <v>9</v>
      </c>
      <c r="E312" s="1" t="s">
        <v>1799</v>
      </c>
      <c r="F312" s="2">
        <v>45535</v>
      </c>
      <c r="G312" s="2">
        <v>45505</v>
      </c>
      <c r="H312" s="1" t="s">
        <v>2070</v>
      </c>
      <c r="I312" s="1" t="s">
        <v>2071</v>
      </c>
      <c r="J312" s="1" t="s">
        <v>528</v>
      </c>
      <c r="K312" s="1" t="s">
        <v>784</v>
      </c>
      <c r="L312" s="1" t="s">
        <v>1831</v>
      </c>
      <c r="M312" s="1"/>
      <c r="N312" s="1"/>
      <c r="O312" s="1"/>
      <c r="P312" s="40">
        <v>14.97</v>
      </c>
    </row>
    <row r="313" spans="1:16">
      <c r="A313" s="39"/>
      <c r="B313" s="1" t="s">
        <v>700</v>
      </c>
      <c r="C313" s="1" t="s">
        <v>1370</v>
      </c>
      <c r="D313" s="1" t="s">
        <v>9</v>
      </c>
      <c r="E313" s="1" t="s">
        <v>1799</v>
      </c>
      <c r="F313" s="2">
        <v>45535</v>
      </c>
      <c r="G313" s="2">
        <v>45505</v>
      </c>
      <c r="H313" s="1" t="s">
        <v>2072</v>
      </c>
      <c r="I313" s="1" t="s">
        <v>2073</v>
      </c>
      <c r="J313" s="1" t="s">
        <v>576</v>
      </c>
      <c r="K313" s="1" t="s">
        <v>828</v>
      </c>
      <c r="L313" s="1" t="s">
        <v>1806</v>
      </c>
      <c r="M313" s="1"/>
      <c r="N313" s="1"/>
      <c r="O313" s="1"/>
      <c r="P313" s="40">
        <v>464.21608813902071</v>
      </c>
    </row>
    <row r="314" spans="1:16">
      <c r="A314" s="39"/>
      <c r="B314" s="1" t="s">
        <v>700</v>
      </c>
      <c r="C314" s="1" t="s">
        <v>1370</v>
      </c>
      <c r="D314" s="1" t="s">
        <v>9</v>
      </c>
      <c r="E314" s="1" t="s">
        <v>1799</v>
      </c>
      <c r="F314" s="2">
        <v>45535</v>
      </c>
      <c r="G314" s="2">
        <v>45505</v>
      </c>
      <c r="H314" s="1" t="s">
        <v>2074</v>
      </c>
      <c r="I314" s="1" t="s">
        <v>2075</v>
      </c>
      <c r="J314" s="1" t="s">
        <v>593</v>
      </c>
      <c r="K314" s="1" t="s">
        <v>842</v>
      </c>
      <c r="L314" s="1" t="s">
        <v>1809</v>
      </c>
      <c r="M314" s="1"/>
      <c r="N314" s="1"/>
      <c r="O314" s="1"/>
      <c r="P314" s="40">
        <v>400.1862828784661</v>
      </c>
    </row>
    <row r="315" spans="1:16">
      <c r="A315" s="39"/>
      <c r="B315" s="1" t="s">
        <v>700</v>
      </c>
      <c r="C315" s="1" t="s">
        <v>701</v>
      </c>
      <c r="D315" s="1" t="s">
        <v>1628</v>
      </c>
      <c r="E315" s="1" t="s">
        <v>1799</v>
      </c>
      <c r="F315" s="2">
        <v>45535</v>
      </c>
      <c r="G315" s="2">
        <v>45505</v>
      </c>
      <c r="H315" s="1" t="s">
        <v>1844</v>
      </c>
      <c r="I315" s="1" t="s">
        <v>1845</v>
      </c>
      <c r="J315" s="1" t="s">
        <v>277</v>
      </c>
      <c r="K315" s="1"/>
      <c r="L315" s="1"/>
      <c r="M315" s="1" t="s">
        <v>1631</v>
      </c>
      <c r="N315" s="1"/>
      <c r="O315" s="1" t="s">
        <v>2076</v>
      </c>
      <c r="P315" s="40">
        <v>-15860.44</v>
      </c>
    </row>
    <row r="316" spans="1:16">
      <c r="A316" s="39"/>
      <c r="B316" s="1" t="s">
        <v>700</v>
      </c>
      <c r="C316" s="1" t="s">
        <v>701</v>
      </c>
      <c r="D316" s="1" t="s">
        <v>9</v>
      </c>
      <c r="E316" s="1" t="s">
        <v>1799</v>
      </c>
      <c r="F316" s="2">
        <v>45535</v>
      </c>
      <c r="G316" s="2">
        <v>45505</v>
      </c>
      <c r="H316" s="1" t="s">
        <v>1844</v>
      </c>
      <c r="I316" s="1" t="s">
        <v>1845</v>
      </c>
      <c r="J316" s="1" t="s">
        <v>277</v>
      </c>
      <c r="K316" s="1"/>
      <c r="L316" s="1"/>
      <c r="M316" s="1" t="s">
        <v>1650</v>
      </c>
      <c r="N316" s="1"/>
      <c r="O316" s="1" t="s">
        <v>2077</v>
      </c>
      <c r="P316" s="40">
        <v>-21658.09</v>
      </c>
    </row>
    <row r="317" spans="1:16">
      <c r="A317" s="39"/>
      <c r="B317" s="1" t="s">
        <v>700</v>
      </c>
      <c r="C317" s="1" t="s">
        <v>701</v>
      </c>
      <c r="D317" s="1" t="s">
        <v>9</v>
      </c>
      <c r="E317" s="1" t="s">
        <v>1799</v>
      </c>
      <c r="F317" s="2">
        <v>45535</v>
      </c>
      <c r="G317" s="2">
        <v>45505</v>
      </c>
      <c r="H317" s="1" t="s">
        <v>2078</v>
      </c>
      <c r="I317" s="1" t="s">
        <v>2079</v>
      </c>
      <c r="J317" s="1" t="s">
        <v>558</v>
      </c>
      <c r="K317" s="1" t="s">
        <v>817</v>
      </c>
      <c r="L317" s="1" t="s">
        <v>2009</v>
      </c>
      <c r="M317" s="1"/>
      <c r="N317" s="1"/>
      <c r="O317" s="1"/>
      <c r="P317" s="40">
        <v>1220.18</v>
      </c>
    </row>
    <row r="318" spans="1:16">
      <c r="A318" s="39"/>
      <c r="B318" s="1" t="s">
        <v>700</v>
      </c>
      <c r="C318" s="1" t="s">
        <v>701</v>
      </c>
      <c r="D318" s="1" t="s">
        <v>9</v>
      </c>
      <c r="E318" s="1" t="s">
        <v>1799</v>
      </c>
      <c r="F318" s="2">
        <v>45535</v>
      </c>
      <c r="G318" s="2">
        <v>45505</v>
      </c>
      <c r="H318" s="1" t="s">
        <v>2080</v>
      </c>
      <c r="I318" s="1" t="s">
        <v>2081</v>
      </c>
      <c r="J318" s="1" t="s">
        <v>658</v>
      </c>
      <c r="K318" s="1" t="s">
        <v>906</v>
      </c>
      <c r="L318" s="1" t="s">
        <v>2082</v>
      </c>
      <c r="M318" s="1"/>
      <c r="N318" s="1"/>
      <c r="O318" s="1" t="s">
        <v>1369</v>
      </c>
      <c r="P318" s="40">
        <v>10570.56</v>
      </c>
    </row>
    <row r="319" spans="1:16">
      <c r="A319" s="39"/>
      <c r="B319" s="1" t="s">
        <v>700</v>
      </c>
      <c r="C319" s="1" t="s">
        <v>1370</v>
      </c>
      <c r="D319" s="1" t="s">
        <v>9</v>
      </c>
      <c r="E319" s="1" t="s">
        <v>1799</v>
      </c>
      <c r="F319" s="2">
        <v>45535</v>
      </c>
      <c r="G319" s="2">
        <v>45505</v>
      </c>
      <c r="H319" s="1" t="s">
        <v>2083</v>
      </c>
      <c r="I319" s="1" t="s">
        <v>2084</v>
      </c>
      <c r="J319" s="1" t="s">
        <v>593</v>
      </c>
      <c r="K319" s="1" t="s">
        <v>842</v>
      </c>
      <c r="L319" s="1" t="s">
        <v>1809</v>
      </c>
      <c r="M319" s="1"/>
      <c r="N319" s="1"/>
      <c r="O319" s="1"/>
      <c r="P319" s="40">
        <v>400.1862828784661</v>
      </c>
    </row>
    <row r="320" spans="1:16">
      <c r="A320" s="39"/>
      <c r="B320" s="1" t="s">
        <v>700</v>
      </c>
      <c r="C320" s="1" t="s">
        <v>1370</v>
      </c>
      <c r="D320" s="1" t="s">
        <v>9</v>
      </c>
      <c r="E320" s="1" t="s">
        <v>1799</v>
      </c>
      <c r="F320" s="2">
        <v>45535</v>
      </c>
      <c r="G320" s="2">
        <v>45505</v>
      </c>
      <c r="H320" s="1" t="s">
        <v>2085</v>
      </c>
      <c r="I320" s="1" t="s">
        <v>2086</v>
      </c>
      <c r="J320" s="1" t="s">
        <v>576</v>
      </c>
      <c r="K320" s="1" t="s">
        <v>828</v>
      </c>
      <c r="L320" s="1" t="s">
        <v>1806</v>
      </c>
      <c r="M320" s="1"/>
      <c r="N320" s="1"/>
      <c r="O320" s="1"/>
      <c r="P320" s="40">
        <v>464.21608813902071</v>
      </c>
    </row>
    <row r="321" spans="1:16">
      <c r="A321" s="39"/>
      <c r="B321" s="1" t="s">
        <v>700</v>
      </c>
      <c r="C321" s="1" t="s">
        <v>1370</v>
      </c>
      <c r="D321" s="1" t="s">
        <v>9</v>
      </c>
      <c r="E321" s="1" t="s">
        <v>1799</v>
      </c>
      <c r="F321" s="2">
        <v>45535</v>
      </c>
      <c r="G321" s="2">
        <v>45505</v>
      </c>
      <c r="H321" s="1" t="s">
        <v>2087</v>
      </c>
      <c r="I321" s="1" t="s">
        <v>2088</v>
      </c>
      <c r="J321" s="1" t="s">
        <v>575</v>
      </c>
      <c r="K321" s="1" t="s">
        <v>829</v>
      </c>
      <c r="L321" s="1" t="s">
        <v>1812</v>
      </c>
      <c r="M321" s="1"/>
      <c r="N321" s="1"/>
      <c r="O321" s="1"/>
      <c r="P321" s="40">
        <v>424.19745985117407</v>
      </c>
    </row>
    <row r="322" spans="1:16">
      <c r="A322" s="39"/>
      <c r="B322" s="1" t="s">
        <v>700</v>
      </c>
      <c r="C322" s="1" t="s">
        <v>701</v>
      </c>
      <c r="D322" s="1" t="s">
        <v>9</v>
      </c>
      <c r="E322" s="1" t="s">
        <v>1799</v>
      </c>
      <c r="F322" s="2">
        <v>45535</v>
      </c>
      <c r="G322" s="2">
        <v>45505</v>
      </c>
      <c r="H322" s="1" t="s">
        <v>2089</v>
      </c>
      <c r="I322" s="1" t="s">
        <v>2090</v>
      </c>
      <c r="J322" s="1" t="s">
        <v>558</v>
      </c>
      <c r="K322" s="1" t="s">
        <v>817</v>
      </c>
      <c r="L322" s="1" t="s">
        <v>2009</v>
      </c>
      <c r="M322" s="1"/>
      <c r="N322" s="1"/>
      <c r="O322" s="1"/>
      <c r="P322" s="40">
        <v>-244.69</v>
      </c>
    </row>
    <row r="323" spans="1:16">
      <c r="A323" s="39"/>
      <c r="B323" s="1" t="s">
        <v>700</v>
      </c>
      <c r="C323" s="1" t="s">
        <v>701</v>
      </c>
      <c r="D323" s="1" t="s">
        <v>9</v>
      </c>
      <c r="E323" s="1" t="s">
        <v>1799</v>
      </c>
      <c r="F323" s="2">
        <v>45535</v>
      </c>
      <c r="G323" s="2">
        <v>45505</v>
      </c>
      <c r="H323" s="1" t="s">
        <v>2091</v>
      </c>
      <c r="I323" s="1" t="s">
        <v>2092</v>
      </c>
      <c r="J323" s="1" t="s">
        <v>542</v>
      </c>
      <c r="K323" s="1" t="s">
        <v>802</v>
      </c>
      <c r="L323" s="1" t="s">
        <v>1876</v>
      </c>
      <c r="M323" s="1"/>
      <c r="N323" s="1"/>
      <c r="O323" s="1" t="s">
        <v>1369</v>
      </c>
      <c r="P323" s="40">
        <v>20015.07</v>
      </c>
    </row>
    <row r="324" spans="1:16">
      <c r="A324" s="39"/>
      <c r="B324" s="1" t="s">
        <v>700</v>
      </c>
      <c r="C324" s="1" t="s">
        <v>1370</v>
      </c>
      <c r="D324" s="1" t="s">
        <v>9</v>
      </c>
      <c r="E324" s="1" t="s">
        <v>1799</v>
      </c>
      <c r="F324" s="2">
        <v>45535</v>
      </c>
      <c r="G324" s="2">
        <v>45505</v>
      </c>
      <c r="H324" s="1" t="s">
        <v>2093</v>
      </c>
      <c r="I324" s="1" t="s">
        <v>2094</v>
      </c>
      <c r="J324" s="1" t="s">
        <v>593</v>
      </c>
      <c r="K324" s="1" t="s">
        <v>842</v>
      </c>
      <c r="L324" s="1" t="s">
        <v>1809</v>
      </c>
      <c r="M324" s="1"/>
      <c r="N324" s="1"/>
      <c r="O324" s="1"/>
      <c r="P324" s="40">
        <v>400.1862828784661</v>
      </c>
    </row>
    <row r="325" spans="1:16">
      <c r="A325" s="39"/>
      <c r="B325" s="1" t="s">
        <v>700</v>
      </c>
      <c r="C325" s="1" t="s">
        <v>701</v>
      </c>
      <c r="D325" s="1" t="s">
        <v>9</v>
      </c>
      <c r="E325" s="1" t="s">
        <v>1799</v>
      </c>
      <c r="F325" s="2">
        <v>45535</v>
      </c>
      <c r="G325" s="2">
        <v>45505</v>
      </c>
      <c r="H325" s="1" t="s">
        <v>2095</v>
      </c>
      <c r="I325" s="1" t="s">
        <v>2096</v>
      </c>
      <c r="J325" s="1" t="s">
        <v>507</v>
      </c>
      <c r="K325" s="1" t="s">
        <v>769</v>
      </c>
      <c r="L325" s="1" t="s">
        <v>1881</v>
      </c>
      <c r="M325" s="1"/>
      <c r="N325" s="1"/>
      <c r="O325" s="1"/>
      <c r="P325" s="40">
        <v>16200</v>
      </c>
    </row>
    <row r="326" spans="1:16">
      <c r="A326" s="39"/>
      <c r="B326" s="1" t="s">
        <v>700</v>
      </c>
      <c r="C326" s="1" t="s">
        <v>1370</v>
      </c>
      <c r="D326" s="1" t="s">
        <v>9</v>
      </c>
      <c r="E326" s="1" t="s">
        <v>1799</v>
      </c>
      <c r="F326" s="2">
        <v>45535</v>
      </c>
      <c r="G326" s="2">
        <v>45505</v>
      </c>
      <c r="H326" s="1" t="s">
        <v>2097</v>
      </c>
      <c r="I326" s="1" t="s">
        <v>2098</v>
      </c>
      <c r="J326" s="1" t="s">
        <v>575</v>
      </c>
      <c r="K326" s="1" t="s">
        <v>829</v>
      </c>
      <c r="L326" s="1" t="s">
        <v>1812</v>
      </c>
      <c r="M326" s="1"/>
      <c r="N326" s="1"/>
      <c r="O326" s="1"/>
      <c r="P326" s="40">
        <v>424.19745985117407</v>
      </c>
    </row>
    <row r="327" spans="1:16">
      <c r="A327" s="39"/>
      <c r="B327" s="1" t="s">
        <v>700</v>
      </c>
      <c r="C327" s="1" t="s">
        <v>701</v>
      </c>
      <c r="D327" s="1" t="s">
        <v>9</v>
      </c>
      <c r="E327" s="1" t="s">
        <v>1799</v>
      </c>
      <c r="F327" s="2">
        <v>45535</v>
      </c>
      <c r="G327" s="2">
        <v>45505</v>
      </c>
      <c r="H327" s="1" t="s">
        <v>2099</v>
      </c>
      <c r="I327" s="1" t="s">
        <v>2100</v>
      </c>
      <c r="J327" s="1" t="s">
        <v>603</v>
      </c>
      <c r="K327" s="1" t="s">
        <v>748</v>
      </c>
      <c r="L327" s="1" t="s">
        <v>2101</v>
      </c>
      <c r="M327" s="1"/>
      <c r="N327" s="1"/>
      <c r="O327" s="1" t="s">
        <v>1369</v>
      </c>
      <c r="P327" s="40">
        <v>54608.03</v>
      </c>
    </row>
    <row r="328" spans="1:16">
      <c r="A328" s="39"/>
      <c r="B328" s="1" t="s">
        <v>700</v>
      </c>
      <c r="C328" s="1" t="s">
        <v>1370</v>
      </c>
      <c r="D328" s="1" t="s">
        <v>9</v>
      </c>
      <c r="E328" s="1" t="s">
        <v>1799</v>
      </c>
      <c r="F328" s="2">
        <v>45535</v>
      </c>
      <c r="G328" s="2">
        <v>45505</v>
      </c>
      <c r="H328" s="1" t="s">
        <v>2102</v>
      </c>
      <c r="I328" s="1" t="s">
        <v>2103</v>
      </c>
      <c r="J328" s="1" t="s">
        <v>593</v>
      </c>
      <c r="K328" s="1" t="s">
        <v>842</v>
      </c>
      <c r="L328" s="1" t="s">
        <v>1809</v>
      </c>
      <c r="M328" s="1"/>
      <c r="N328" s="1"/>
      <c r="O328" s="1"/>
      <c r="P328" s="40">
        <v>400.1862828784661</v>
      </c>
    </row>
    <row r="329" spans="1:16">
      <c r="A329" s="39"/>
      <c r="B329" s="1" t="s">
        <v>700</v>
      </c>
      <c r="C329" s="1" t="s">
        <v>701</v>
      </c>
      <c r="D329" s="1" t="s">
        <v>9</v>
      </c>
      <c r="E329" s="1" t="s">
        <v>1799</v>
      </c>
      <c r="F329" s="2">
        <v>45535</v>
      </c>
      <c r="G329" s="2">
        <v>45505</v>
      </c>
      <c r="H329" s="1" t="s">
        <v>2104</v>
      </c>
      <c r="I329" s="1" t="s">
        <v>2105</v>
      </c>
      <c r="J329" s="1" t="s">
        <v>660</v>
      </c>
      <c r="K329" s="1" t="s">
        <v>910</v>
      </c>
      <c r="L329" s="1" t="s">
        <v>2106</v>
      </c>
      <c r="M329" s="1"/>
      <c r="N329" s="1"/>
      <c r="O329" s="1" t="s">
        <v>2107</v>
      </c>
      <c r="P329" s="40">
        <v>15389.21</v>
      </c>
    </row>
    <row r="330" spans="1:16">
      <c r="A330" s="39"/>
      <c r="B330" s="1" t="s">
        <v>700</v>
      </c>
      <c r="C330" s="1" t="s">
        <v>701</v>
      </c>
      <c r="D330" s="1" t="s">
        <v>9</v>
      </c>
      <c r="E330" s="1" t="s">
        <v>1799</v>
      </c>
      <c r="F330" s="2">
        <v>45535</v>
      </c>
      <c r="G330" s="2">
        <v>45505</v>
      </c>
      <c r="H330" s="1" t="s">
        <v>2108</v>
      </c>
      <c r="I330" s="1" t="s">
        <v>2109</v>
      </c>
      <c r="J330" s="1" t="s">
        <v>277</v>
      </c>
      <c r="K330" s="1"/>
      <c r="L330" s="1"/>
      <c r="M330" s="1" t="s">
        <v>1635</v>
      </c>
      <c r="N330" s="1"/>
      <c r="O330" s="1" t="s">
        <v>2110</v>
      </c>
      <c r="P330" s="40">
        <v>-23098.400000000001</v>
      </c>
    </row>
    <row r="331" spans="1:16">
      <c r="A331" s="39"/>
      <c r="B331" s="1" t="s">
        <v>700</v>
      </c>
      <c r="C331" s="1" t="s">
        <v>701</v>
      </c>
      <c r="D331" s="1" t="s">
        <v>9</v>
      </c>
      <c r="E331" s="1" t="s">
        <v>1799</v>
      </c>
      <c r="F331" s="2">
        <v>45535</v>
      </c>
      <c r="G331" s="2">
        <v>45505</v>
      </c>
      <c r="H331" s="1" t="s">
        <v>1844</v>
      </c>
      <c r="I331" s="1" t="s">
        <v>1845</v>
      </c>
      <c r="J331" s="1" t="s">
        <v>277</v>
      </c>
      <c r="K331" s="1"/>
      <c r="L331" s="1"/>
      <c r="M331" s="1" t="s">
        <v>1652</v>
      </c>
      <c r="N331" s="1"/>
      <c r="O331" s="1" t="s">
        <v>2111</v>
      </c>
      <c r="P331" s="40">
        <v>-10564.92</v>
      </c>
    </row>
    <row r="332" spans="1:16">
      <c r="A332" s="39"/>
      <c r="B332" s="1" t="s">
        <v>700</v>
      </c>
      <c r="C332" s="1" t="s">
        <v>1370</v>
      </c>
      <c r="D332" s="1" t="s">
        <v>9</v>
      </c>
      <c r="E332" s="1" t="s">
        <v>1799</v>
      </c>
      <c r="F332" s="2">
        <v>45535</v>
      </c>
      <c r="G332" s="2">
        <v>45505</v>
      </c>
      <c r="H332" s="1" t="s">
        <v>2112</v>
      </c>
      <c r="I332" s="1" t="s">
        <v>2113</v>
      </c>
      <c r="J332" s="1" t="s">
        <v>576</v>
      </c>
      <c r="K332" s="1" t="s">
        <v>828</v>
      </c>
      <c r="L332" s="1" t="s">
        <v>1806</v>
      </c>
      <c r="M332" s="1"/>
      <c r="N332" s="1"/>
      <c r="O332" s="1"/>
      <c r="P332" s="40">
        <v>464.21608813902071</v>
      </c>
    </row>
    <row r="333" spans="1:16">
      <c r="A333" s="39"/>
      <c r="B333" s="1" t="s">
        <v>700</v>
      </c>
      <c r="C333" s="1" t="s">
        <v>701</v>
      </c>
      <c r="D333" s="1" t="s">
        <v>9</v>
      </c>
      <c r="E333" s="1" t="s">
        <v>1799</v>
      </c>
      <c r="F333" s="2">
        <v>45535</v>
      </c>
      <c r="G333" s="2">
        <v>45505</v>
      </c>
      <c r="H333" s="1" t="s">
        <v>2114</v>
      </c>
      <c r="I333" s="1" t="s">
        <v>2115</v>
      </c>
      <c r="J333" s="1" t="s">
        <v>528</v>
      </c>
      <c r="K333" s="1" t="s">
        <v>784</v>
      </c>
      <c r="L333" s="1" t="s">
        <v>1831</v>
      </c>
      <c r="M333" s="1"/>
      <c r="N333" s="1"/>
      <c r="O333" s="1"/>
      <c r="P333" s="40">
        <v>-2495.92</v>
      </c>
    </row>
    <row r="334" spans="1:16">
      <c r="A334" s="39"/>
      <c r="B334" s="1" t="s">
        <v>700</v>
      </c>
      <c r="C334" s="1" t="s">
        <v>701</v>
      </c>
      <c r="D334" s="1" t="s">
        <v>9</v>
      </c>
      <c r="E334" s="1" t="s">
        <v>1799</v>
      </c>
      <c r="F334" s="2">
        <v>45535</v>
      </c>
      <c r="G334" s="2">
        <v>45505</v>
      </c>
      <c r="H334" s="1" t="s">
        <v>2116</v>
      </c>
      <c r="I334" s="1" t="s">
        <v>2117</v>
      </c>
      <c r="J334" s="1" t="s">
        <v>529</v>
      </c>
      <c r="K334" s="1" t="s">
        <v>788</v>
      </c>
      <c r="L334" s="1" t="s">
        <v>2000</v>
      </c>
      <c r="M334" s="1"/>
      <c r="N334" s="1"/>
      <c r="O334" s="1"/>
      <c r="P334" s="40">
        <v>15897.31</v>
      </c>
    </row>
    <row r="335" spans="1:16">
      <c r="A335" s="39"/>
      <c r="B335" s="1" t="s">
        <v>700</v>
      </c>
      <c r="C335" s="1" t="s">
        <v>701</v>
      </c>
      <c r="D335" s="1" t="s">
        <v>9</v>
      </c>
      <c r="E335" s="1" t="s">
        <v>1799</v>
      </c>
      <c r="F335" s="2">
        <v>45535</v>
      </c>
      <c r="G335" s="2">
        <v>45505</v>
      </c>
      <c r="H335" s="1" t="s">
        <v>2118</v>
      </c>
      <c r="I335" s="1" t="s">
        <v>2119</v>
      </c>
      <c r="J335" s="1" t="s">
        <v>501</v>
      </c>
      <c r="K335" s="1" t="s">
        <v>764</v>
      </c>
      <c r="L335" s="1" t="s">
        <v>2120</v>
      </c>
      <c r="M335" s="1"/>
      <c r="N335" s="1"/>
      <c r="O335" s="1"/>
      <c r="P335" s="40">
        <v>23484</v>
      </c>
    </row>
    <row r="336" spans="1:16">
      <c r="A336" s="39"/>
      <c r="B336" s="1" t="s">
        <v>700</v>
      </c>
      <c r="C336" s="1" t="s">
        <v>1370</v>
      </c>
      <c r="D336" s="1" t="s">
        <v>9</v>
      </c>
      <c r="E336" s="1" t="s">
        <v>1799</v>
      </c>
      <c r="F336" s="2">
        <v>45535</v>
      </c>
      <c r="G336" s="2">
        <v>45505</v>
      </c>
      <c r="H336" s="1" t="s">
        <v>2121</v>
      </c>
      <c r="I336" s="1" t="s">
        <v>2122</v>
      </c>
      <c r="J336" s="1" t="s">
        <v>575</v>
      </c>
      <c r="K336" s="1" t="s">
        <v>829</v>
      </c>
      <c r="L336" s="1" t="s">
        <v>1812</v>
      </c>
      <c r="M336" s="1"/>
      <c r="N336" s="1"/>
      <c r="O336" s="1"/>
      <c r="P336" s="40">
        <v>424.19745985117407</v>
      </c>
    </row>
    <row r="337" spans="1:16">
      <c r="A337" s="39"/>
      <c r="B337" s="1" t="s">
        <v>700</v>
      </c>
      <c r="C337" s="1" t="s">
        <v>701</v>
      </c>
      <c r="D337" s="1" t="s">
        <v>9</v>
      </c>
      <c r="E337" s="1" t="s">
        <v>1799</v>
      </c>
      <c r="F337" s="2">
        <v>45535</v>
      </c>
      <c r="G337" s="2">
        <v>45505</v>
      </c>
      <c r="H337" s="1" t="s">
        <v>2123</v>
      </c>
      <c r="I337" s="1" t="s">
        <v>2124</v>
      </c>
      <c r="J337" s="1" t="s">
        <v>679</v>
      </c>
      <c r="K337" s="1" t="s">
        <v>928</v>
      </c>
      <c r="L337" s="1" t="s">
        <v>2125</v>
      </c>
      <c r="M337" s="1"/>
      <c r="N337" s="1"/>
      <c r="O337" s="1" t="s">
        <v>1369</v>
      </c>
      <c r="P337" s="40">
        <v>27533</v>
      </c>
    </row>
    <row r="338" spans="1:16">
      <c r="A338" s="39"/>
      <c r="B338" s="1" t="s">
        <v>700</v>
      </c>
      <c r="C338" s="1" t="s">
        <v>701</v>
      </c>
      <c r="D338" s="1" t="s">
        <v>9</v>
      </c>
      <c r="E338" s="1" t="s">
        <v>1799</v>
      </c>
      <c r="F338" s="2">
        <v>45535</v>
      </c>
      <c r="G338" s="2">
        <v>45505</v>
      </c>
      <c r="H338" s="1" t="s">
        <v>2126</v>
      </c>
      <c r="I338" s="1" t="s">
        <v>2127</v>
      </c>
      <c r="J338" s="1" t="s">
        <v>530</v>
      </c>
      <c r="K338" s="1" t="s">
        <v>787</v>
      </c>
      <c r="L338" s="1" t="s">
        <v>2128</v>
      </c>
      <c r="M338" s="1"/>
      <c r="N338" s="1"/>
      <c r="O338" s="1" t="s">
        <v>1369</v>
      </c>
      <c r="P338" s="40">
        <v>28650.17</v>
      </c>
    </row>
    <row r="339" spans="1:16">
      <c r="A339" s="39"/>
      <c r="B339" s="1" t="s">
        <v>700</v>
      </c>
      <c r="C339" s="1" t="s">
        <v>701</v>
      </c>
      <c r="D339" s="1" t="s">
        <v>9</v>
      </c>
      <c r="E339" s="1" t="s">
        <v>1799</v>
      </c>
      <c r="F339" s="2">
        <v>45535</v>
      </c>
      <c r="G339" s="2">
        <v>45505</v>
      </c>
      <c r="H339" s="1" t="s">
        <v>1844</v>
      </c>
      <c r="I339" s="1" t="s">
        <v>1845</v>
      </c>
      <c r="J339" s="1" t="s">
        <v>277</v>
      </c>
      <c r="K339" s="1"/>
      <c r="L339" s="1"/>
      <c r="M339" s="1" t="s">
        <v>1654</v>
      </c>
      <c r="N339" s="1"/>
      <c r="O339" s="1" t="s">
        <v>2129</v>
      </c>
      <c r="P339" s="40">
        <v>-7683.58</v>
      </c>
    </row>
    <row r="340" spans="1:16">
      <c r="A340" s="39"/>
      <c r="B340" s="1" t="s">
        <v>700</v>
      </c>
      <c r="C340" s="1" t="s">
        <v>701</v>
      </c>
      <c r="D340" s="1" t="s">
        <v>9</v>
      </c>
      <c r="E340" s="1" t="s">
        <v>1799</v>
      </c>
      <c r="F340" s="2">
        <v>45535</v>
      </c>
      <c r="G340" s="2">
        <v>45505</v>
      </c>
      <c r="H340" s="1" t="s">
        <v>1844</v>
      </c>
      <c r="I340" s="1" t="s">
        <v>1845</v>
      </c>
      <c r="J340" s="1" t="s">
        <v>277</v>
      </c>
      <c r="K340" s="1"/>
      <c r="L340" s="1"/>
      <c r="M340" s="1" t="s">
        <v>1639</v>
      </c>
      <c r="N340" s="1"/>
      <c r="O340" s="1" t="s">
        <v>2130</v>
      </c>
      <c r="P340" s="40">
        <v>-17288.05</v>
      </c>
    </row>
    <row r="341" spans="1:16">
      <c r="A341" s="39"/>
      <c r="B341" s="1" t="s">
        <v>700</v>
      </c>
      <c r="C341" s="1" t="s">
        <v>701</v>
      </c>
      <c r="D341" s="1" t="s">
        <v>9</v>
      </c>
      <c r="E341" s="1" t="s">
        <v>1799</v>
      </c>
      <c r="F341" s="2">
        <v>45535</v>
      </c>
      <c r="G341" s="2">
        <v>45505</v>
      </c>
      <c r="H341" s="1" t="s">
        <v>2131</v>
      </c>
      <c r="I341" s="1" t="s">
        <v>2132</v>
      </c>
      <c r="J341" s="1" t="s">
        <v>528</v>
      </c>
      <c r="K341" s="1" t="s">
        <v>784</v>
      </c>
      <c r="L341" s="1" t="s">
        <v>1831</v>
      </c>
      <c r="M341" s="1"/>
      <c r="N341" s="1"/>
      <c r="O341" s="1"/>
      <c r="P341" s="40">
        <v>28.53</v>
      </c>
    </row>
    <row r="342" spans="1:16">
      <c r="A342" s="39"/>
      <c r="B342" s="1" t="s">
        <v>700</v>
      </c>
      <c r="C342" s="1" t="s">
        <v>1370</v>
      </c>
      <c r="D342" s="1" t="s">
        <v>9</v>
      </c>
      <c r="E342" s="1" t="s">
        <v>1799</v>
      </c>
      <c r="F342" s="2">
        <v>45535</v>
      </c>
      <c r="G342" s="2">
        <v>45505</v>
      </c>
      <c r="H342" s="1" t="s">
        <v>2133</v>
      </c>
      <c r="I342" s="1" t="s">
        <v>2134</v>
      </c>
      <c r="J342" s="1" t="s">
        <v>575</v>
      </c>
      <c r="K342" s="1" t="s">
        <v>829</v>
      </c>
      <c r="L342" s="1" t="s">
        <v>1812</v>
      </c>
      <c r="M342" s="1"/>
      <c r="N342" s="1"/>
      <c r="O342" s="1"/>
      <c r="P342" s="40">
        <v>424.19745985117407</v>
      </c>
    </row>
    <row r="343" spans="1:16">
      <c r="A343" s="39"/>
      <c r="B343" s="1" t="s">
        <v>700</v>
      </c>
      <c r="C343" s="1" t="s">
        <v>1370</v>
      </c>
      <c r="D343" s="1" t="s">
        <v>9</v>
      </c>
      <c r="E343" s="1" t="s">
        <v>1799</v>
      </c>
      <c r="F343" s="2">
        <v>45535</v>
      </c>
      <c r="G343" s="2">
        <v>45505</v>
      </c>
      <c r="H343" s="1" t="s">
        <v>2135</v>
      </c>
      <c r="I343" s="1" t="s">
        <v>2136</v>
      </c>
      <c r="J343" s="1" t="s">
        <v>575</v>
      </c>
      <c r="K343" s="1" t="s">
        <v>829</v>
      </c>
      <c r="L343" s="1" t="s">
        <v>1812</v>
      </c>
      <c r="M343" s="1"/>
      <c r="N343" s="1"/>
      <c r="O343" s="1"/>
      <c r="P343" s="40">
        <v>424.19745985117407</v>
      </c>
    </row>
    <row r="344" spans="1:16">
      <c r="A344" s="112" t="s">
        <v>7608</v>
      </c>
      <c r="B344" s="113"/>
      <c r="C344" s="113"/>
      <c r="D344" s="113"/>
      <c r="E344" s="113"/>
      <c r="F344" s="114"/>
      <c r="G344" s="114"/>
      <c r="H344" s="113"/>
      <c r="I344" s="113"/>
      <c r="J344" s="113"/>
      <c r="K344" s="113"/>
      <c r="L344" s="113"/>
      <c r="M344" s="113"/>
      <c r="N344" s="113"/>
      <c r="O344" s="113"/>
      <c r="P344" s="115">
        <f>SUM(P194:P343)</f>
        <v>1456299.3835293108</v>
      </c>
    </row>
    <row r="345" spans="1:16">
      <c r="A345" s="111" t="s">
        <v>7609</v>
      </c>
      <c r="B345" s="38"/>
      <c r="C345" s="38"/>
      <c r="D345" s="38"/>
      <c r="E345" s="38"/>
      <c r="F345" s="108"/>
      <c r="G345" s="108"/>
      <c r="H345" s="38"/>
      <c r="I345" s="38"/>
      <c r="J345" s="38"/>
      <c r="K345" s="38"/>
      <c r="L345" s="38"/>
      <c r="M345" s="38"/>
      <c r="N345" s="38"/>
      <c r="O345" s="38"/>
      <c r="P345" s="109"/>
    </row>
    <row r="346" spans="1:16">
      <c r="A346" s="39"/>
      <c r="B346" s="1" t="s">
        <v>700</v>
      </c>
      <c r="C346" s="1" t="s">
        <v>1439</v>
      </c>
      <c r="D346" s="1" t="s">
        <v>486</v>
      </c>
      <c r="E346" s="1" t="s">
        <v>2137</v>
      </c>
      <c r="F346" s="2">
        <v>45535</v>
      </c>
      <c r="G346" s="2">
        <v>45505</v>
      </c>
      <c r="H346" s="1" t="s">
        <v>2138</v>
      </c>
      <c r="I346" s="1" t="s">
        <v>2139</v>
      </c>
      <c r="J346" s="1" t="s">
        <v>277</v>
      </c>
      <c r="K346" s="1"/>
      <c r="L346" s="1"/>
      <c r="M346" s="1"/>
      <c r="N346" s="1"/>
      <c r="O346" s="1" t="s">
        <v>2140</v>
      </c>
      <c r="P346" s="40">
        <v>-7544.0682113714747</v>
      </c>
    </row>
    <row r="347" spans="1:16">
      <c r="A347" s="39"/>
      <c r="B347" s="1" t="s">
        <v>700</v>
      </c>
      <c r="C347" s="1" t="s">
        <v>701</v>
      </c>
      <c r="D347" s="1" t="s">
        <v>486</v>
      </c>
      <c r="E347" s="1" t="s">
        <v>2137</v>
      </c>
      <c r="F347" s="2">
        <v>45535</v>
      </c>
      <c r="G347" s="2">
        <v>45505</v>
      </c>
      <c r="H347" s="1" t="s">
        <v>2141</v>
      </c>
      <c r="I347" s="1" t="s">
        <v>2142</v>
      </c>
      <c r="J347" s="1" t="s">
        <v>505</v>
      </c>
      <c r="K347" s="1" t="s">
        <v>766</v>
      </c>
      <c r="L347" s="1" t="s">
        <v>2143</v>
      </c>
      <c r="M347" s="1"/>
      <c r="N347" s="1"/>
      <c r="O347" s="1"/>
      <c r="P347" s="40">
        <v>143960</v>
      </c>
    </row>
    <row r="348" spans="1:16">
      <c r="A348" s="39"/>
      <c r="B348" s="1" t="s">
        <v>700</v>
      </c>
      <c r="C348" s="1" t="s">
        <v>1361</v>
      </c>
      <c r="D348" s="1" t="s">
        <v>486</v>
      </c>
      <c r="E348" s="1" t="s">
        <v>2137</v>
      </c>
      <c r="F348" s="2">
        <v>45535</v>
      </c>
      <c r="G348" s="2">
        <v>45505</v>
      </c>
      <c r="H348" s="1" t="s">
        <v>2144</v>
      </c>
      <c r="I348" s="1" t="s">
        <v>2145</v>
      </c>
      <c r="J348" s="1" t="s">
        <v>277</v>
      </c>
      <c r="K348" s="1"/>
      <c r="L348" s="1"/>
      <c r="M348" s="1"/>
      <c r="N348" s="1"/>
      <c r="O348" s="1" t="s">
        <v>2146</v>
      </c>
      <c r="P348" s="40">
        <v>41684</v>
      </c>
    </row>
    <row r="349" spans="1:16">
      <c r="A349" s="39"/>
      <c r="B349" s="1" t="s">
        <v>700</v>
      </c>
      <c r="C349" s="1" t="s">
        <v>1439</v>
      </c>
      <c r="D349" s="1" t="s">
        <v>486</v>
      </c>
      <c r="E349" s="1" t="s">
        <v>2137</v>
      </c>
      <c r="F349" s="2">
        <v>45535</v>
      </c>
      <c r="G349" s="2">
        <v>45505</v>
      </c>
      <c r="H349" s="1" t="s">
        <v>2147</v>
      </c>
      <c r="I349" s="1" t="s">
        <v>2148</v>
      </c>
      <c r="J349" s="1" t="s">
        <v>277</v>
      </c>
      <c r="K349" s="1"/>
      <c r="L349" s="1"/>
      <c r="M349" s="1"/>
      <c r="N349" s="1"/>
      <c r="O349" s="1" t="s">
        <v>2149</v>
      </c>
      <c r="P349" s="40">
        <v>516507.57075285719</v>
      </c>
    </row>
    <row r="350" spans="1:16">
      <c r="A350" s="39"/>
      <c r="B350" s="1" t="s">
        <v>700</v>
      </c>
      <c r="C350" s="1" t="s">
        <v>1361</v>
      </c>
      <c r="D350" s="1" t="s">
        <v>486</v>
      </c>
      <c r="E350" s="1" t="s">
        <v>2137</v>
      </c>
      <c r="F350" s="2">
        <v>45535</v>
      </c>
      <c r="G350" s="2">
        <v>45505</v>
      </c>
      <c r="H350" s="1" t="s">
        <v>2144</v>
      </c>
      <c r="I350" s="1" t="s">
        <v>2145</v>
      </c>
      <c r="J350" s="1" t="s">
        <v>277</v>
      </c>
      <c r="K350" s="1"/>
      <c r="L350" s="1"/>
      <c r="M350" s="1"/>
      <c r="N350" s="1"/>
      <c r="O350" s="1" t="s">
        <v>2150</v>
      </c>
      <c r="P350" s="40">
        <v>66400</v>
      </c>
    </row>
    <row r="351" spans="1:16">
      <c r="A351" s="39"/>
      <c r="B351" s="1" t="s">
        <v>700</v>
      </c>
      <c r="C351" s="1" t="s">
        <v>701</v>
      </c>
      <c r="D351" s="1" t="s">
        <v>486</v>
      </c>
      <c r="E351" s="1" t="s">
        <v>2137</v>
      </c>
      <c r="F351" s="2">
        <v>45535</v>
      </c>
      <c r="G351" s="2">
        <v>45505</v>
      </c>
      <c r="H351" s="1" t="s">
        <v>1844</v>
      </c>
      <c r="I351" s="1" t="s">
        <v>1845</v>
      </c>
      <c r="J351" s="1" t="s">
        <v>277</v>
      </c>
      <c r="K351" s="1"/>
      <c r="L351" s="1"/>
      <c r="M351" s="1" t="s">
        <v>1667</v>
      </c>
      <c r="N351" s="1"/>
      <c r="O351" s="1" t="s">
        <v>2151</v>
      </c>
      <c r="P351" s="40">
        <v>-143960</v>
      </c>
    </row>
    <row r="352" spans="1:16">
      <c r="A352" s="39"/>
      <c r="B352" s="1" t="s">
        <v>700</v>
      </c>
      <c r="C352" s="1" t="s">
        <v>1439</v>
      </c>
      <c r="D352" s="1" t="s">
        <v>486</v>
      </c>
      <c r="E352" s="1" t="s">
        <v>2137</v>
      </c>
      <c r="F352" s="2">
        <v>45535</v>
      </c>
      <c r="G352" s="2">
        <v>45505</v>
      </c>
      <c r="H352" s="1" t="s">
        <v>2147</v>
      </c>
      <c r="I352" s="1" t="s">
        <v>2148</v>
      </c>
      <c r="J352" s="1" t="s">
        <v>277</v>
      </c>
      <c r="K352" s="1"/>
      <c r="L352" s="1"/>
      <c r="M352" s="1"/>
      <c r="N352" s="1"/>
      <c r="O352" s="1" t="s">
        <v>2152</v>
      </c>
      <c r="P352" s="40">
        <v>52152.052426868082</v>
      </c>
    </row>
    <row r="353" spans="1:16">
      <c r="A353" s="39"/>
      <c r="B353" s="1" t="s">
        <v>700</v>
      </c>
      <c r="C353" s="1" t="s">
        <v>701</v>
      </c>
      <c r="D353" s="1" t="s">
        <v>486</v>
      </c>
      <c r="E353" s="1" t="s">
        <v>2137</v>
      </c>
      <c r="F353" s="2">
        <v>45535</v>
      </c>
      <c r="G353" s="2">
        <v>45505</v>
      </c>
      <c r="H353" s="1" t="s">
        <v>2153</v>
      </c>
      <c r="I353" s="1" t="s">
        <v>2154</v>
      </c>
      <c r="J353" s="1" t="s">
        <v>487</v>
      </c>
      <c r="K353" s="1" t="s">
        <v>741</v>
      </c>
      <c r="L353" s="1" t="s">
        <v>2155</v>
      </c>
      <c r="M353" s="1"/>
      <c r="N353" s="1"/>
      <c r="O353" s="1" t="s">
        <v>2156</v>
      </c>
      <c r="P353" s="40">
        <v>-10251.68</v>
      </c>
    </row>
    <row r="354" spans="1:16">
      <c r="A354" s="39"/>
      <c r="B354" s="1" t="s">
        <v>700</v>
      </c>
      <c r="C354" s="1" t="s">
        <v>1361</v>
      </c>
      <c r="D354" s="1" t="s">
        <v>486</v>
      </c>
      <c r="E354" s="1" t="s">
        <v>2137</v>
      </c>
      <c r="F354" s="2">
        <v>45535</v>
      </c>
      <c r="G354" s="2">
        <v>45505</v>
      </c>
      <c r="H354" s="1" t="s">
        <v>2157</v>
      </c>
      <c r="I354" s="1" t="s">
        <v>2158</v>
      </c>
      <c r="J354" s="1" t="s">
        <v>277</v>
      </c>
      <c r="K354" s="1"/>
      <c r="L354" s="1"/>
      <c r="M354" s="1"/>
      <c r="N354" s="1"/>
      <c r="O354" s="1" t="s">
        <v>2140</v>
      </c>
      <c r="P354" s="40">
        <v>-119842.86</v>
      </c>
    </row>
    <row r="355" spans="1:16">
      <c r="A355" s="39"/>
      <c r="B355" s="1" t="s">
        <v>700</v>
      </c>
      <c r="C355" s="1" t="s">
        <v>701</v>
      </c>
      <c r="D355" s="1" t="s">
        <v>486</v>
      </c>
      <c r="E355" s="1" t="s">
        <v>2137</v>
      </c>
      <c r="F355" s="2">
        <v>45535</v>
      </c>
      <c r="G355" s="2">
        <v>45505</v>
      </c>
      <c r="H355" s="1" t="s">
        <v>2159</v>
      </c>
      <c r="I355" s="1" t="s">
        <v>2160</v>
      </c>
      <c r="J355" s="1" t="s">
        <v>487</v>
      </c>
      <c r="K355" s="1" t="s">
        <v>741</v>
      </c>
      <c r="L355" s="1" t="s">
        <v>2155</v>
      </c>
      <c r="M355" s="1"/>
      <c r="N355" s="1"/>
      <c r="O355" s="1" t="s">
        <v>2161</v>
      </c>
      <c r="P355" s="40">
        <v>121055.67999999999</v>
      </c>
    </row>
    <row r="356" spans="1:16">
      <c r="A356" s="39"/>
      <c r="B356" s="1" t="s">
        <v>700</v>
      </c>
      <c r="C356" s="1" t="s">
        <v>1361</v>
      </c>
      <c r="D356" s="1" t="s">
        <v>486</v>
      </c>
      <c r="E356" s="1" t="s">
        <v>2137</v>
      </c>
      <c r="F356" s="2">
        <v>45535</v>
      </c>
      <c r="G356" s="2">
        <v>45505</v>
      </c>
      <c r="H356" s="1" t="s">
        <v>2144</v>
      </c>
      <c r="I356" s="1" t="s">
        <v>2145</v>
      </c>
      <c r="J356" s="1" t="s">
        <v>277</v>
      </c>
      <c r="K356" s="1"/>
      <c r="L356" s="1"/>
      <c r="M356" s="1"/>
      <c r="N356" s="1"/>
      <c r="O356" s="1" t="s">
        <v>2162</v>
      </c>
      <c r="P356" s="40">
        <v>79068</v>
      </c>
    </row>
    <row r="357" spans="1:16">
      <c r="A357" s="39"/>
      <c r="B357" s="1" t="s">
        <v>700</v>
      </c>
      <c r="C357" s="1" t="s">
        <v>1361</v>
      </c>
      <c r="D357" s="1" t="s">
        <v>486</v>
      </c>
      <c r="E357" s="1" t="s">
        <v>2137</v>
      </c>
      <c r="F357" s="2">
        <v>45535</v>
      </c>
      <c r="G357" s="2">
        <v>45505</v>
      </c>
      <c r="H357" s="1" t="s">
        <v>2144</v>
      </c>
      <c r="I357" s="1" t="s">
        <v>2145</v>
      </c>
      <c r="J357" s="1" t="s">
        <v>277</v>
      </c>
      <c r="K357" s="1"/>
      <c r="L357" s="1"/>
      <c r="M357" s="1"/>
      <c r="N357" s="1"/>
      <c r="O357" s="1" t="s">
        <v>2163</v>
      </c>
      <c r="P357" s="40">
        <v>476462.33</v>
      </c>
    </row>
    <row r="358" spans="1:16">
      <c r="A358" s="39"/>
      <c r="B358" s="1" t="s">
        <v>700</v>
      </c>
      <c r="C358" s="1" t="s">
        <v>701</v>
      </c>
      <c r="D358" s="1" t="s">
        <v>486</v>
      </c>
      <c r="E358" s="1" t="s">
        <v>2137</v>
      </c>
      <c r="F358" s="2">
        <v>45535</v>
      </c>
      <c r="G358" s="2">
        <v>45505</v>
      </c>
      <c r="H358" s="1" t="s">
        <v>1844</v>
      </c>
      <c r="I358" s="1" t="s">
        <v>1845</v>
      </c>
      <c r="J358" s="1" t="s">
        <v>277</v>
      </c>
      <c r="K358" s="1"/>
      <c r="L358" s="1"/>
      <c r="M358" s="1" t="s">
        <v>1672</v>
      </c>
      <c r="N358" s="1"/>
      <c r="O358" s="1" t="s">
        <v>2164</v>
      </c>
      <c r="P358" s="40">
        <v>-110804</v>
      </c>
    </row>
    <row r="359" spans="1:16">
      <c r="A359" s="112" t="s">
        <v>7610</v>
      </c>
      <c r="B359" s="113"/>
      <c r="C359" s="113"/>
      <c r="D359" s="113"/>
      <c r="E359" s="113"/>
      <c r="F359" s="114"/>
      <c r="G359" s="114"/>
      <c r="H359" s="113"/>
      <c r="I359" s="113"/>
      <c r="J359" s="113"/>
      <c r="K359" s="113"/>
      <c r="L359" s="113"/>
      <c r="M359" s="113"/>
      <c r="N359" s="113"/>
      <c r="O359" s="113"/>
      <c r="P359" s="115">
        <f>SUM(P346:P358)</f>
        <v>1104887.0249683538</v>
      </c>
    </row>
    <row r="360" spans="1:16">
      <c r="A360" s="111" t="s">
        <v>7611</v>
      </c>
      <c r="B360" s="38"/>
      <c r="C360" s="38"/>
      <c r="D360" s="38"/>
      <c r="E360" s="38"/>
      <c r="F360" s="108"/>
      <c r="G360" s="108"/>
      <c r="H360" s="38"/>
      <c r="I360" s="38"/>
      <c r="J360" s="38"/>
      <c r="K360" s="38"/>
      <c r="L360" s="38"/>
      <c r="M360" s="38"/>
      <c r="N360" s="38"/>
      <c r="O360" s="38"/>
      <c r="P360" s="109"/>
    </row>
    <row r="361" spans="1:16">
      <c r="A361" s="112" t="s">
        <v>7612</v>
      </c>
      <c r="B361" s="113"/>
      <c r="C361" s="113"/>
      <c r="D361" s="113"/>
      <c r="E361" s="113"/>
      <c r="F361" s="114"/>
      <c r="G361" s="114"/>
      <c r="H361" s="113"/>
      <c r="I361" s="113"/>
      <c r="J361" s="113"/>
      <c r="K361" s="113"/>
      <c r="L361" s="113"/>
      <c r="M361" s="113"/>
      <c r="N361" s="113"/>
      <c r="O361" s="113"/>
      <c r="P361" s="115">
        <v>0</v>
      </c>
    </row>
    <row r="362" spans="1:16">
      <c r="A362" s="111" t="s">
        <v>7613</v>
      </c>
      <c r="B362" s="38"/>
      <c r="C362" s="38"/>
      <c r="D362" s="38"/>
      <c r="E362" s="38"/>
      <c r="F362" s="108"/>
      <c r="G362" s="108"/>
      <c r="H362" s="38"/>
      <c r="I362" s="38"/>
      <c r="J362" s="38"/>
      <c r="K362" s="38"/>
      <c r="L362" s="38"/>
      <c r="M362" s="38"/>
      <c r="N362" s="38"/>
      <c r="O362" s="38"/>
      <c r="P362" s="109"/>
    </row>
    <row r="363" spans="1:16">
      <c r="A363" s="39"/>
      <c r="B363" s="1" t="s">
        <v>700</v>
      </c>
      <c r="C363" s="1" t="s">
        <v>1390</v>
      </c>
      <c r="D363" s="1" t="s">
        <v>22</v>
      </c>
      <c r="E363" s="1" t="s">
        <v>2165</v>
      </c>
      <c r="F363" s="2">
        <v>45534</v>
      </c>
      <c r="G363" s="2">
        <v>45505</v>
      </c>
      <c r="H363" s="1" t="s">
        <v>1694</v>
      </c>
      <c r="I363" s="1" t="s">
        <v>1695</v>
      </c>
      <c r="J363" s="1" t="s">
        <v>277</v>
      </c>
      <c r="K363" s="1"/>
      <c r="L363" s="1"/>
      <c r="M363" s="1"/>
      <c r="N363" s="1"/>
      <c r="O363" s="1" t="s">
        <v>1697</v>
      </c>
      <c r="P363" s="40">
        <v>-49280.62313193248</v>
      </c>
    </row>
    <row r="364" spans="1:16">
      <c r="A364" s="39"/>
      <c r="B364" s="1" t="s">
        <v>700</v>
      </c>
      <c r="C364" s="1" t="s">
        <v>1390</v>
      </c>
      <c r="D364" s="1" t="s">
        <v>22</v>
      </c>
      <c r="E364" s="1" t="s">
        <v>2165</v>
      </c>
      <c r="F364" s="2">
        <v>45534</v>
      </c>
      <c r="G364" s="2">
        <v>45505</v>
      </c>
      <c r="H364" s="1" t="s">
        <v>1633</v>
      </c>
      <c r="I364" s="1" t="s">
        <v>1634</v>
      </c>
      <c r="J364" s="1" t="s">
        <v>1800</v>
      </c>
      <c r="K364" s="1" t="s">
        <v>927</v>
      </c>
      <c r="L364" s="1"/>
      <c r="M364" s="1"/>
      <c r="N364" s="1"/>
      <c r="O364" s="1" t="s">
        <v>1636</v>
      </c>
      <c r="P364" s="40">
        <v>-26408.308201884509</v>
      </c>
    </row>
    <row r="365" spans="1:16">
      <c r="A365" s="39"/>
      <c r="B365" s="1" t="s">
        <v>700</v>
      </c>
      <c r="C365" s="1" t="s">
        <v>1390</v>
      </c>
      <c r="D365" s="1" t="s">
        <v>22</v>
      </c>
      <c r="E365" s="1" t="s">
        <v>2165</v>
      </c>
      <c r="F365" s="2">
        <v>45534</v>
      </c>
      <c r="G365" s="2">
        <v>45505</v>
      </c>
      <c r="H365" s="1" t="s">
        <v>1769</v>
      </c>
      <c r="I365" s="1" t="s">
        <v>1770</v>
      </c>
      <c r="J365" s="1" t="s">
        <v>277</v>
      </c>
      <c r="K365" s="1"/>
      <c r="L365" s="1"/>
      <c r="M365" s="1"/>
      <c r="N365" s="1"/>
      <c r="O365" s="1" t="s">
        <v>1771</v>
      </c>
      <c r="P365" s="40">
        <v>-14544.034370245226</v>
      </c>
    </row>
    <row r="366" spans="1:16">
      <c r="A366" s="39"/>
      <c r="B366" s="1" t="s">
        <v>700</v>
      </c>
      <c r="C366" s="1" t="s">
        <v>1390</v>
      </c>
      <c r="D366" s="1" t="s">
        <v>22</v>
      </c>
      <c r="E366" s="1" t="s">
        <v>2165</v>
      </c>
      <c r="F366" s="2">
        <v>45534</v>
      </c>
      <c r="G366" s="2">
        <v>45505</v>
      </c>
      <c r="H366" s="1" t="s">
        <v>1690</v>
      </c>
      <c r="I366" s="1" t="s">
        <v>1691</v>
      </c>
      <c r="J366" s="1" t="s">
        <v>277</v>
      </c>
      <c r="K366" s="1"/>
      <c r="L366" s="1"/>
      <c r="M366" s="1" t="s">
        <v>1692</v>
      </c>
      <c r="N366" s="1"/>
      <c r="O366" s="1" t="s">
        <v>1693</v>
      </c>
      <c r="P366" s="40">
        <v>-778.47593694579268</v>
      </c>
    </row>
    <row r="367" spans="1:16">
      <c r="A367" s="39"/>
      <c r="B367" s="1" t="s">
        <v>700</v>
      </c>
      <c r="C367" s="1" t="s">
        <v>701</v>
      </c>
      <c r="D367" s="1" t="s">
        <v>22</v>
      </c>
      <c r="E367" s="1" t="s">
        <v>2165</v>
      </c>
      <c r="F367" s="2">
        <v>45535</v>
      </c>
      <c r="G367" s="2">
        <v>45505</v>
      </c>
      <c r="H367" s="1" t="s">
        <v>2108</v>
      </c>
      <c r="I367" s="1" t="s">
        <v>2109</v>
      </c>
      <c r="J367" s="1" t="s">
        <v>277</v>
      </c>
      <c r="K367" s="1"/>
      <c r="L367" s="1"/>
      <c r="M367" s="1" t="s">
        <v>2166</v>
      </c>
      <c r="N367" s="1"/>
      <c r="O367" s="1" t="s">
        <v>2167</v>
      </c>
      <c r="P367" s="40">
        <v>14543.27</v>
      </c>
    </row>
    <row r="368" spans="1:16">
      <c r="A368" s="39"/>
      <c r="B368" s="1" t="s">
        <v>700</v>
      </c>
      <c r="C368" s="1" t="s">
        <v>1390</v>
      </c>
      <c r="D368" s="1" t="s">
        <v>22</v>
      </c>
      <c r="E368" s="1" t="s">
        <v>2165</v>
      </c>
      <c r="F368" s="2">
        <v>45535</v>
      </c>
      <c r="G368" s="2">
        <v>45505</v>
      </c>
      <c r="H368" s="1" t="s">
        <v>2168</v>
      </c>
      <c r="I368" s="1" t="s">
        <v>2169</v>
      </c>
      <c r="J368" s="1" t="s">
        <v>2170</v>
      </c>
      <c r="K368" s="1" t="s">
        <v>2171</v>
      </c>
      <c r="L368" s="1"/>
      <c r="M368" s="1"/>
      <c r="N368" s="1"/>
      <c r="O368" s="1"/>
      <c r="P368" s="40">
        <v>27657.680560399382</v>
      </c>
    </row>
    <row r="369" spans="1:16">
      <c r="A369" s="39"/>
      <c r="B369" s="1" t="s">
        <v>700</v>
      </c>
      <c r="C369" s="1" t="s">
        <v>1390</v>
      </c>
      <c r="D369" s="1" t="s">
        <v>22</v>
      </c>
      <c r="E369" s="1" t="s">
        <v>2165</v>
      </c>
      <c r="F369" s="2">
        <v>45535</v>
      </c>
      <c r="G369" s="2">
        <v>45505</v>
      </c>
      <c r="H369" s="1" t="s">
        <v>2172</v>
      </c>
      <c r="I369" s="1" t="s">
        <v>2173</v>
      </c>
      <c r="J369" s="1" t="s">
        <v>2174</v>
      </c>
      <c r="K369" s="1" t="s">
        <v>835</v>
      </c>
      <c r="L369" s="1"/>
      <c r="M369" s="1"/>
      <c r="N369" s="1"/>
      <c r="O369" s="1"/>
      <c r="P369" s="40">
        <v>610.35597936673537</v>
      </c>
    </row>
    <row r="370" spans="1:16">
      <c r="A370" s="39"/>
      <c r="B370" s="1" t="s">
        <v>700</v>
      </c>
      <c r="C370" s="1" t="s">
        <v>701</v>
      </c>
      <c r="D370" s="1" t="s">
        <v>22</v>
      </c>
      <c r="E370" s="1" t="s">
        <v>2165</v>
      </c>
      <c r="F370" s="2">
        <v>45535</v>
      </c>
      <c r="G370" s="2">
        <v>45505</v>
      </c>
      <c r="H370" s="1" t="s">
        <v>1844</v>
      </c>
      <c r="I370" s="1" t="s">
        <v>1845</v>
      </c>
      <c r="J370" s="1" t="s">
        <v>277</v>
      </c>
      <c r="K370" s="1"/>
      <c r="L370" s="1"/>
      <c r="M370" s="1" t="s">
        <v>2166</v>
      </c>
      <c r="N370" s="1"/>
      <c r="O370" s="1" t="s">
        <v>2175</v>
      </c>
      <c r="P370" s="40">
        <v>-14543.27</v>
      </c>
    </row>
    <row r="371" spans="1:16">
      <c r="A371" s="39"/>
      <c r="B371" s="1" t="s">
        <v>700</v>
      </c>
      <c r="C371" s="1" t="s">
        <v>1390</v>
      </c>
      <c r="D371" s="1" t="s">
        <v>22</v>
      </c>
      <c r="E371" s="1" t="s">
        <v>2165</v>
      </c>
      <c r="F371" s="2">
        <v>45535</v>
      </c>
      <c r="G371" s="2">
        <v>45505</v>
      </c>
      <c r="H371" s="1" t="s">
        <v>2176</v>
      </c>
      <c r="I371" s="1" t="s">
        <v>2177</v>
      </c>
      <c r="J371" s="1" t="s">
        <v>1433</v>
      </c>
      <c r="K371" s="1" t="s">
        <v>826</v>
      </c>
      <c r="L371" s="1"/>
      <c r="M371" s="1"/>
      <c r="N371" s="1"/>
      <c r="O371" s="1"/>
      <c r="P371" s="40">
        <v>781.72622103486799</v>
      </c>
    </row>
    <row r="372" spans="1:16">
      <c r="A372" s="39"/>
      <c r="B372" s="1" t="s">
        <v>700</v>
      </c>
      <c r="C372" s="1" t="s">
        <v>1390</v>
      </c>
      <c r="D372" s="1" t="s">
        <v>22</v>
      </c>
      <c r="E372" s="1" t="s">
        <v>2165</v>
      </c>
      <c r="F372" s="2">
        <v>45535</v>
      </c>
      <c r="G372" s="2">
        <v>45505</v>
      </c>
      <c r="H372" s="1" t="s">
        <v>2178</v>
      </c>
      <c r="I372" s="1" t="s">
        <v>2179</v>
      </c>
      <c r="J372" s="1" t="s">
        <v>2174</v>
      </c>
      <c r="K372" s="1" t="s">
        <v>835</v>
      </c>
      <c r="L372" s="1"/>
      <c r="M372" s="1"/>
      <c r="N372" s="1"/>
      <c r="O372" s="1"/>
      <c r="P372" s="40">
        <v>610.35597936673537</v>
      </c>
    </row>
    <row r="373" spans="1:16">
      <c r="A373" s="39"/>
      <c r="B373" s="1" t="s">
        <v>700</v>
      </c>
      <c r="C373" s="1" t="s">
        <v>1390</v>
      </c>
      <c r="D373" s="1" t="s">
        <v>22</v>
      </c>
      <c r="E373" s="1" t="s">
        <v>2165</v>
      </c>
      <c r="F373" s="2">
        <v>45535</v>
      </c>
      <c r="G373" s="2">
        <v>45505</v>
      </c>
      <c r="H373" s="1" t="s">
        <v>2180</v>
      </c>
      <c r="I373" s="1" t="s">
        <v>2181</v>
      </c>
      <c r="J373" s="1" t="s">
        <v>2174</v>
      </c>
      <c r="K373" s="1" t="s">
        <v>835</v>
      </c>
      <c r="L373" s="1"/>
      <c r="M373" s="1"/>
      <c r="N373" s="1"/>
      <c r="O373" s="1"/>
      <c r="P373" s="40">
        <v>1046.3151367394785</v>
      </c>
    </row>
    <row r="374" spans="1:16">
      <c r="A374" s="39"/>
      <c r="B374" s="1" t="s">
        <v>700</v>
      </c>
      <c r="C374" s="1" t="s">
        <v>1390</v>
      </c>
      <c r="D374" s="1" t="s">
        <v>22</v>
      </c>
      <c r="E374" s="1" t="s">
        <v>2165</v>
      </c>
      <c r="F374" s="2">
        <v>45535</v>
      </c>
      <c r="G374" s="2">
        <v>45505</v>
      </c>
      <c r="H374" s="1" t="s">
        <v>2182</v>
      </c>
      <c r="I374" s="1" t="s">
        <v>2183</v>
      </c>
      <c r="J374" s="1" t="s">
        <v>1441</v>
      </c>
      <c r="K374" s="1" t="s">
        <v>731</v>
      </c>
      <c r="L374" s="1"/>
      <c r="M374" s="1"/>
      <c r="N374" s="1"/>
      <c r="O374" s="1"/>
      <c r="P374" s="40">
        <v>25660.137545331996</v>
      </c>
    </row>
    <row r="375" spans="1:16">
      <c r="A375" s="39"/>
      <c r="B375" s="1" t="s">
        <v>700</v>
      </c>
      <c r="C375" s="1" t="s">
        <v>1390</v>
      </c>
      <c r="D375" s="1" t="s">
        <v>22</v>
      </c>
      <c r="E375" s="1" t="s">
        <v>2165</v>
      </c>
      <c r="F375" s="2">
        <v>45535</v>
      </c>
      <c r="G375" s="2">
        <v>45505</v>
      </c>
      <c r="H375" s="1" t="s">
        <v>2184</v>
      </c>
      <c r="I375" s="1" t="s">
        <v>2185</v>
      </c>
      <c r="J375" s="1" t="s">
        <v>1441</v>
      </c>
      <c r="K375" s="1" t="s">
        <v>731</v>
      </c>
      <c r="L375" s="1"/>
      <c r="M375" s="1"/>
      <c r="N375" s="1"/>
      <c r="O375" s="1"/>
      <c r="P375" s="40">
        <v>3849.0206317997995</v>
      </c>
    </row>
    <row r="376" spans="1:16">
      <c r="A376" s="39"/>
      <c r="B376" s="1" t="s">
        <v>700</v>
      </c>
      <c r="C376" s="1" t="s">
        <v>1390</v>
      </c>
      <c r="D376" s="1" t="s">
        <v>22</v>
      </c>
      <c r="E376" s="1" t="s">
        <v>2165</v>
      </c>
      <c r="F376" s="2">
        <v>45535</v>
      </c>
      <c r="G376" s="2">
        <v>45505</v>
      </c>
      <c r="H376" s="1" t="s">
        <v>2186</v>
      </c>
      <c r="I376" s="1" t="s">
        <v>2187</v>
      </c>
      <c r="J376" s="1" t="s">
        <v>2170</v>
      </c>
      <c r="K376" s="1" t="s">
        <v>2171</v>
      </c>
      <c r="L376" s="1"/>
      <c r="M376" s="1"/>
      <c r="N376" s="1"/>
      <c r="O376" s="1"/>
      <c r="P376" s="40">
        <v>-34613.551691918605</v>
      </c>
    </row>
    <row r="377" spans="1:16">
      <c r="A377" s="39"/>
      <c r="B377" s="1" t="s">
        <v>700</v>
      </c>
      <c r="C377" s="1" t="s">
        <v>1390</v>
      </c>
      <c r="D377" s="1" t="s">
        <v>22</v>
      </c>
      <c r="E377" s="1" t="s">
        <v>2165</v>
      </c>
      <c r="F377" s="2">
        <v>45535</v>
      </c>
      <c r="G377" s="2">
        <v>45505</v>
      </c>
      <c r="H377" s="1" t="s">
        <v>2188</v>
      </c>
      <c r="I377" s="1" t="s">
        <v>2189</v>
      </c>
      <c r="J377" s="1" t="s">
        <v>2174</v>
      </c>
      <c r="K377" s="1" t="s">
        <v>835</v>
      </c>
      <c r="L377" s="1"/>
      <c r="M377" s="1"/>
      <c r="N377" s="1"/>
      <c r="O377" s="1"/>
      <c r="P377" s="40">
        <v>871.93147379038123</v>
      </c>
    </row>
    <row r="378" spans="1:16">
      <c r="A378" s="39"/>
      <c r="B378" s="1" t="s">
        <v>700</v>
      </c>
      <c r="C378" s="1" t="s">
        <v>1390</v>
      </c>
      <c r="D378" s="1" t="s">
        <v>22</v>
      </c>
      <c r="E378" s="1" t="s">
        <v>2165</v>
      </c>
      <c r="F378" s="2">
        <v>45535</v>
      </c>
      <c r="G378" s="2">
        <v>45505</v>
      </c>
      <c r="H378" s="1" t="s">
        <v>2190</v>
      </c>
      <c r="I378" s="1" t="s">
        <v>2191</v>
      </c>
      <c r="J378" s="1" t="s">
        <v>2174</v>
      </c>
      <c r="K378" s="1" t="s">
        <v>835</v>
      </c>
      <c r="L378" s="1"/>
      <c r="M378" s="1"/>
      <c r="N378" s="1"/>
      <c r="O378" s="1"/>
      <c r="P378" s="40">
        <v>784.73964231583261</v>
      </c>
    </row>
    <row r="379" spans="1:16">
      <c r="A379" s="39"/>
      <c r="B379" s="1" t="s">
        <v>700</v>
      </c>
      <c r="C379" s="1" t="s">
        <v>701</v>
      </c>
      <c r="D379" s="1" t="s">
        <v>22</v>
      </c>
      <c r="E379" s="1" t="s">
        <v>2165</v>
      </c>
      <c r="F379" s="2">
        <v>45535</v>
      </c>
      <c r="G379" s="2">
        <v>45505</v>
      </c>
      <c r="H379" s="1" t="s">
        <v>2108</v>
      </c>
      <c r="I379" s="1" t="s">
        <v>2109</v>
      </c>
      <c r="J379" s="1" t="s">
        <v>277</v>
      </c>
      <c r="K379" s="1"/>
      <c r="L379" s="1"/>
      <c r="M379" s="1" t="s">
        <v>1635</v>
      </c>
      <c r="N379" s="1"/>
      <c r="O379" s="1" t="s">
        <v>2167</v>
      </c>
      <c r="P379" s="40">
        <v>26406.92</v>
      </c>
    </row>
    <row r="380" spans="1:16">
      <c r="A380" s="39"/>
      <c r="B380" s="1" t="s">
        <v>700</v>
      </c>
      <c r="C380" s="1" t="s">
        <v>1390</v>
      </c>
      <c r="D380" s="1" t="s">
        <v>22</v>
      </c>
      <c r="E380" s="1" t="s">
        <v>2165</v>
      </c>
      <c r="F380" s="2">
        <v>45535</v>
      </c>
      <c r="G380" s="2">
        <v>45505</v>
      </c>
      <c r="H380" s="1" t="s">
        <v>2192</v>
      </c>
      <c r="I380" s="1" t="s">
        <v>2193</v>
      </c>
      <c r="J380" s="1" t="s">
        <v>2174</v>
      </c>
      <c r="K380" s="1" t="s">
        <v>835</v>
      </c>
      <c r="L380" s="1"/>
      <c r="M380" s="1"/>
      <c r="N380" s="1"/>
      <c r="O380" s="1"/>
      <c r="P380" s="40">
        <v>523.16414789218675</v>
      </c>
    </row>
    <row r="381" spans="1:16">
      <c r="A381" s="39"/>
      <c r="B381" s="1" t="s">
        <v>700</v>
      </c>
      <c r="C381" s="1" t="s">
        <v>1390</v>
      </c>
      <c r="D381" s="1" t="s">
        <v>22</v>
      </c>
      <c r="E381" s="1" t="s">
        <v>2165</v>
      </c>
      <c r="F381" s="2">
        <v>45535</v>
      </c>
      <c r="G381" s="2">
        <v>45505</v>
      </c>
      <c r="H381" s="1" t="s">
        <v>2194</v>
      </c>
      <c r="I381" s="1" t="s">
        <v>2195</v>
      </c>
      <c r="J381" s="1" t="s">
        <v>2174</v>
      </c>
      <c r="K381" s="1" t="s">
        <v>835</v>
      </c>
      <c r="L381" s="1"/>
      <c r="M381" s="1"/>
      <c r="N381" s="1"/>
      <c r="O381" s="1"/>
      <c r="P381" s="40">
        <v>959.12330526492985</v>
      </c>
    </row>
    <row r="382" spans="1:16">
      <c r="A382" s="39"/>
      <c r="B382" s="1" t="s">
        <v>700</v>
      </c>
      <c r="C382" s="1" t="s">
        <v>1390</v>
      </c>
      <c r="D382" s="1" t="s">
        <v>22</v>
      </c>
      <c r="E382" s="1" t="s">
        <v>2165</v>
      </c>
      <c r="F382" s="2">
        <v>45535</v>
      </c>
      <c r="G382" s="2">
        <v>45505</v>
      </c>
      <c r="H382" s="1" t="s">
        <v>2196</v>
      </c>
      <c r="I382" s="1" t="s">
        <v>2197</v>
      </c>
      <c r="J382" s="1" t="s">
        <v>2174</v>
      </c>
      <c r="K382" s="1" t="s">
        <v>835</v>
      </c>
      <c r="L382" s="1"/>
      <c r="M382" s="1"/>
      <c r="N382" s="1"/>
      <c r="O382" s="1"/>
      <c r="P382" s="40">
        <v>435.95915737274311</v>
      </c>
    </row>
    <row r="383" spans="1:16">
      <c r="A383" s="39"/>
      <c r="B383" s="1" t="s">
        <v>700</v>
      </c>
      <c r="C383" s="1" t="s">
        <v>1390</v>
      </c>
      <c r="D383" s="1" t="s">
        <v>22</v>
      </c>
      <c r="E383" s="1" t="s">
        <v>2165</v>
      </c>
      <c r="F383" s="2">
        <v>45535</v>
      </c>
      <c r="G383" s="2">
        <v>45505</v>
      </c>
      <c r="H383" s="1" t="s">
        <v>2198</v>
      </c>
      <c r="I383" s="1" t="s">
        <v>2199</v>
      </c>
      <c r="J383" s="1" t="s">
        <v>2174</v>
      </c>
      <c r="K383" s="1" t="s">
        <v>835</v>
      </c>
      <c r="L383" s="1"/>
      <c r="M383" s="1"/>
      <c r="N383" s="1"/>
      <c r="O383" s="1"/>
      <c r="P383" s="40">
        <v>784.73964231583261</v>
      </c>
    </row>
    <row r="384" spans="1:16">
      <c r="A384" s="39"/>
      <c r="B384" s="1" t="s">
        <v>700</v>
      </c>
      <c r="C384" s="1" t="s">
        <v>1390</v>
      </c>
      <c r="D384" s="1" t="s">
        <v>22</v>
      </c>
      <c r="E384" s="1" t="s">
        <v>2165</v>
      </c>
      <c r="F384" s="2">
        <v>45535</v>
      </c>
      <c r="G384" s="2">
        <v>45505</v>
      </c>
      <c r="H384" s="1" t="s">
        <v>2200</v>
      </c>
      <c r="I384" s="1" t="s">
        <v>2201</v>
      </c>
      <c r="J384" s="1" t="s">
        <v>2170</v>
      </c>
      <c r="K384" s="1" t="s">
        <v>2171</v>
      </c>
      <c r="L384" s="1"/>
      <c r="M384" s="1"/>
      <c r="N384" s="1"/>
      <c r="O384" s="1"/>
      <c r="P384" s="40">
        <v>11537.85056397287</v>
      </c>
    </row>
    <row r="385" spans="1:16">
      <c r="A385" s="39"/>
      <c r="B385" s="1" t="s">
        <v>700</v>
      </c>
      <c r="C385" s="1" t="s">
        <v>1390</v>
      </c>
      <c r="D385" s="1" t="s">
        <v>22</v>
      </c>
      <c r="E385" s="1" t="s">
        <v>2165</v>
      </c>
      <c r="F385" s="2">
        <v>45535</v>
      </c>
      <c r="G385" s="2">
        <v>45505</v>
      </c>
      <c r="H385" s="1" t="s">
        <v>2202</v>
      </c>
      <c r="I385" s="1" t="s">
        <v>2203</v>
      </c>
      <c r="J385" s="1" t="s">
        <v>2174</v>
      </c>
      <c r="K385" s="1" t="s">
        <v>835</v>
      </c>
      <c r="L385" s="1"/>
      <c r="M385" s="1"/>
      <c r="N385" s="1"/>
      <c r="O385" s="1"/>
      <c r="P385" s="40">
        <v>959.12330526492985</v>
      </c>
    </row>
    <row r="386" spans="1:16">
      <c r="A386" s="39"/>
      <c r="B386" s="1" t="s">
        <v>700</v>
      </c>
      <c r="C386" s="1" t="s">
        <v>701</v>
      </c>
      <c r="D386" s="1" t="s">
        <v>22</v>
      </c>
      <c r="E386" s="1" t="s">
        <v>2165</v>
      </c>
      <c r="F386" s="2">
        <v>45535</v>
      </c>
      <c r="G386" s="2">
        <v>45505</v>
      </c>
      <c r="H386" s="1" t="s">
        <v>1844</v>
      </c>
      <c r="I386" s="1" t="s">
        <v>1845</v>
      </c>
      <c r="J386" s="1" t="s">
        <v>277</v>
      </c>
      <c r="K386" s="1"/>
      <c r="L386" s="1"/>
      <c r="M386" s="1" t="s">
        <v>1692</v>
      </c>
      <c r="N386" s="1"/>
      <c r="O386" s="1" t="s">
        <v>2204</v>
      </c>
      <c r="P386" s="40">
        <v>-778.44</v>
      </c>
    </row>
    <row r="387" spans="1:16">
      <c r="A387" s="39"/>
      <c r="B387" s="1" t="s">
        <v>700</v>
      </c>
      <c r="C387" s="1" t="s">
        <v>1390</v>
      </c>
      <c r="D387" s="1" t="s">
        <v>22</v>
      </c>
      <c r="E387" s="1" t="s">
        <v>2165</v>
      </c>
      <c r="F387" s="2">
        <v>45535</v>
      </c>
      <c r="G387" s="2">
        <v>45505</v>
      </c>
      <c r="H387" s="1" t="s">
        <v>2205</v>
      </c>
      <c r="I387" s="1" t="s">
        <v>2206</v>
      </c>
      <c r="J387" s="1" t="s">
        <v>2174</v>
      </c>
      <c r="K387" s="1" t="s">
        <v>835</v>
      </c>
      <c r="L387" s="1"/>
      <c r="M387" s="1"/>
      <c r="N387" s="1"/>
      <c r="O387" s="1"/>
      <c r="P387" s="40">
        <v>610.35597936673537</v>
      </c>
    </row>
    <row r="388" spans="1:16">
      <c r="A388" s="39"/>
      <c r="B388" s="1" t="s">
        <v>700</v>
      </c>
      <c r="C388" s="1" t="s">
        <v>1390</v>
      </c>
      <c r="D388" s="1" t="s">
        <v>22</v>
      </c>
      <c r="E388" s="1" t="s">
        <v>2165</v>
      </c>
      <c r="F388" s="2">
        <v>45535</v>
      </c>
      <c r="G388" s="2">
        <v>45505</v>
      </c>
      <c r="H388" s="1" t="s">
        <v>2207</v>
      </c>
      <c r="I388" s="1" t="s">
        <v>2208</v>
      </c>
      <c r="J388" s="1" t="s">
        <v>1441</v>
      </c>
      <c r="K388" s="1" t="s">
        <v>731</v>
      </c>
      <c r="L388" s="1"/>
      <c r="M388" s="1"/>
      <c r="N388" s="1"/>
      <c r="O388" s="1"/>
      <c r="P388" s="40">
        <v>526.36179580168198</v>
      </c>
    </row>
    <row r="389" spans="1:16">
      <c r="A389" s="39"/>
      <c r="B389" s="1" t="s">
        <v>700</v>
      </c>
      <c r="C389" s="1" t="s">
        <v>1390</v>
      </c>
      <c r="D389" s="1" t="s">
        <v>22</v>
      </c>
      <c r="E389" s="1" t="s">
        <v>2165</v>
      </c>
      <c r="F389" s="2">
        <v>45535</v>
      </c>
      <c r="G389" s="2">
        <v>45505</v>
      </c>
      <c r="H389" s="1" t="s">
        <v>2209</v>
      </c>
      <c r="I389" s="1" t="s">
        <v>2210</v>
      </c>
      <c r="J389" s="1" t="s">
        <v>2174</v>
      </c>
      <c r="K389" s="1" t="s">
        <v>835</v>
      </c>
      <c r="L389" s="1"/>
      <c r="M389" s="1"/>
      <c r="N389" s="1"/>
      <c r="O389" s="1"/>
      <c r="P389" s="40">
        <v>697.54781084128399</v>
      </c>
    </row>
    <row r="390" spans="1:16">
      <c r="A390" s="39"/>
      <c r="B390" s="1" t="s">
        <v>700</v>
      </c>
      <c r="C390" s="1" t="s">
        <v>1395</v>
      </c>
      <c r="D390" s="1" t="s">
        <v>22</v>
      </c>
      <c r="E390" s="1" t="s">
        <v>2165</v>
      </c>
      <c r="F390" s="2">
        <v>45535</v>
      </c>
      <c r="G390" s="2">
        <v>45505</v>
      </c>
      <c r="H390" s="1" t="s">
        <v>2211</v>
      </c>
      <c r="I390" s="1" t="s">
        <v>2212</v>
      </c>
      <c r="J390" s="1" t="s">
        <v>2213</v>
      </c>
      <c r="K390" s="1" t="s">
        <v>2214</v>
      </c>
      <c r="L390" s="1" t="s">
        <v>2215</v>
      </c>
      <c r="M390" s="1"/>
      <c r="N390" s="1"/>
      <c r="O390" s="1"/>
      <c r="P390" s="40">
        <v>7332.8450097839996</v>
      </c>
    </row>
    <row r="391" spans="1:16">
      <c r="A391" s="39"/>
      <c r="B391" s="1" t="s">
        <v>700</v>
      </c>
      <c r="C391" s="1" t="s">
        <v>1390</v>
      </c>
      <c r="D391" s="1" t="s">
        <v>22</v>
      </c>
      <c r="E391" s="1" t="s">
        <v>2165</v>
      </c>
      <c r="F391" s="2">
        <v>45535</v>
      </c>
      <c r="G391" s="2">
        <v>45505</v>
      </c>
      <c r="H391" s="1" t="s">
        <v>2216</v>
      </c>
      <c r="I391" s="1" t="s">
        <v>2217</v>
      </c>
      <c r="J391" s="1" t="s">
        <v>2170</v>
      </c>
      <c r="K391" s="1" t="s">
        <v>2171</v>
      </c>
      <c r="L391" s="1"/>
      <c r="M391" s="1"/>
      <c r="N391" s="1"/>
      <c r="O391" s="1"/>
      <c r="P391" s="40">
        <v>34613.551691918605</v>
      </c>
    </row>
    <row r="392" spans="1:16">
      <c r="A392" s="39"/>
      <c r="B392" s="1" t="s">
        <v>700</v>
      </c>
      <c r="C392" s="1" t="s">
        <v>1390</v>
      </c>
      <c r="D392" s="1" t="s">
        <v>22</v>
      </c>
      <c r="E392" s="1" t="s">
        <v>2165</v>
      </c>
      <c r="F392" s="2">
        <v>45535</v>
      </c>
      <c r="G392" s="2">
        <v>45505</v>
      </c>
      <c r="H392" s="1" t="s">
        <v>2218</v>
      </c>
      <c r="I392" s="1" t="s">
        <v>2219</v>
      </c>
      <c r="J392" s="1" t="s">
        <v>2174</v>
      </c>
      <c r="K392" s="1" t="s">
        <v>835</v>
      </c>
      <c r="L392" s="1"/>
      <c r="M392" s="1"/>
      <c r="N392" s="1"/>
      <c r="O392" s="1"/>
      <c r="P392" s="40">
        <v>959.12330526492985</v>
      </c>
    </row>
    <row r="393" spans="1:16">
      <c r="A393" s="39"/>
      <c r="B393" s="1" t="s">
        <v>700</v>
      </c>
      <c r="C393" s="1" t="s">
        <v>1390</v>
      </c>
      <c r="D393" s="1" t="s">
        <v>22</v>
      </c>
      <c r="E393" s="1" t="s">
        <v>2165</v>
      </c>
      <c r="F393" s="2">
        <v>45535</v>
      </c>
      <c r="G393" s="2">
        <v>45505</v>
      </c>
      <c r="H393" s="1" t="s">
        <v>2220</v>
      </c>
      <c r="I393" s="1" t="s">
        <v>2221</v>
      </c>
      <c r="J393" s="1" t="s">
        <v>2174</v>
      </c>
      <c r="K393" s="1" t="s">
        <v>835</v>
      </c>
      <c r="L393" s="1"/>
      <c r="M393" s="1"/>
      <c r="N393" s="1"/>
      <c r="O393" s="1"/>
      <c r="P393" s="40">
        <v>1002.7192210022042</v>
      </c>
    </row>
    <row r="394" spans="1:16">
      <c r="A394" s="39"/>
      <c r="B394" s="1" t="s">
        <v>700</v>
      </c>
      <c r="C394" s="1" t="s">
        <v>1390</v>
      </c>
      <c r="D394" s="1" t="s">
        <v>22</v>
      </c>
      <c r="E394" s="1" t="s">
        <v>2165</v>
      </c>
      <c r="F394" s="2">
        <v>45535</v>
      </c>
      <c r="G394" s="2">
        <v>45505</v>
      </c>
      <c r="H394" s="1" t="s">
        <v>2222</v>
      </c>
      <c r="I394" s="1" t="s">
        <v>2223</v>
      </c>
      <c r="J394" s="1" t="s">
        <v>2174</v>
      </c>
      <c r="K394" s="1" t="s">
        <v>835</v>
      </c>
      <c r="L394" s="1"/>
      <c r="M394" s="1"/>
      <c r="N394" s="1"/>
      <c r="O394" s="1"/>
      <c r="P394" s="40">
        <v>610.35597936673537</v>
      </c>
    </row>
    <row r="395" spans="1:16">
      <c r="A395" s="39"/>
      <c r="B395" s="1" t="s">
        <v>700</v>
      </c>
      <c r="C395" s="1" t="s">
        <v>1439</v>
      </c>
      <c r="D395" s="1" t="s">
        <v>22</v>
      </c>
      <c r="E395" s="1" t="s">
        <v>2165</v>
      </c>
      <c r="F395" s="2">
        <v>45535</v>
      </c>
      <c r="G395" s="2">
        <v>45505</v>
      </c>
      <c r="H395" s="1" t="s">
        <v>2138</v>
      </c>
      <c r="I395" s="1" t="s">
        <v>2139</v>
      </c>
      <c r="J395" s="1" t="s">
        <v>277</v>
      </c>
      <c r="K395" s="1"/>
      <c r="L395" s="1"/>
      <c r="M395" s="1" t="s">
        <v>1768</v>
      </c>
      <c r="N395" s="1"/>
      <c r="O395" s="1" t="s">
        <v>2224</v>
      </c>
      <c r="P395" s="40">
        <v>-49290.53195570824</v>
      </c>
    </row>
    <row r="396" spans="1:16">
      <c r="A396" s="39"/>
      <c r="B396" s="1" t="s">
        <v>700</v>
      </c>
      <c r="C396" s="1" t="s">
        <v>1390</v>
      </c>
      <c r="D396" s="1" t="s">
        <v>22</v>
      </c>
      <c r="E396" s="1" t="s">
        <v>2165</v>
      </c>
      <c r="F396" s="2">
        <v>45535</v>
      </c>
      <c r="G396" s="2">
        <v>45505</v>
      </c>
      <c r="H396" s="1" t="s">
        <v>2225</v>
      </c>
      <c r="I396" s="1" t="s">
        <v>2226</v>
      </c>
      <c r="J396" s="1" t="s">
        <v>1441</v>
      </c>
      <c r="K396" s="1" t="s">
        <v>731</v>
      </c>
      <c r="L396" s="1"/>
      <c r="M396" s="1"/>
      <c r="N396" s="1"/>
      <c r="O396" s="1"/>
      <c r="P396" s="40">
        <v>19245.103158998998</v>
      </c>
    </row>
    <row r="397" spans="1:16">
      <c r="A397" s="39"/>
      <c r="B397" s="1" t="s">
        <v>700</v>
      </c>
      <c r="C397" s="1" t="s">
        <v>1390</v>
      </c>
      <c r="D397" s="1" t="s">
        <v>22</v>
      </c>
      <c r="E397" s="1" t="s">
        <v>2165</v>
      </c>
      <c r="F397" s="2">
        <v>45535</v>
      </c>
      <c r="G397" s="2">
        <v>45505</v>
      </c>
      <c r="H397" s="1" t="s">
        <v>2227</v>
      </c>
      <c r="I397" s="1" t="s">
        <v>2228</v>
      </c>
      <c r="J397" s="1" t="s">
        <v>2174</v>
      </c>
      <c r="K397" s="1" t="s">
        <v>835</v>
      </c>
      <c r="L397" s="1"/>
      <c r="M397" s="1"/>
      <c r="N397" s="1"/>
      <c r="O397" s="1"/>
      <c r="P397" s="40">
        <v>784.73964231583261</v>
      </c>
    </row>
    <row r="398" spans="1:16">
      <c r="A398" s="39"/>
      <c r="B398" s="1" t="s">
        <v>700</v>
      </c>
      <c r="C398" s="1" t="s">
        <v>1390</v>
      </c>
      <c r="D398" s="1" t="s">
        <v>22</v>
      </c>
      <c r="E398" s="1" t="s">
        <v>2165</v>
      </c>
      <c r="F398" s="2">
        <v>45535</v>
      </c>
      <c r="G398" s="2">
        <v>45505</v>
      </c>
      <c r="H398" s="1" t="s">
        <v>2229</v>
      </c>
      <c r="I398" s="1" t="s">
        <v>2230</v>
      </c>
      <c r="J398" s="1" t="s">
        <v>2231</v>
      </c>
      <c r="K398" s="1" t="s">
        <v>2232</v>
      </c>
      <c r="L398" s="1" t="s">
        <v>2233</v>
      </c>
      <c r="M398" s="1"/>
      <c r="N398" s="1"/>
      <c r="O398" s="1"/>
      <c r="P398" s="40">
        <v>4650.3801478180703</v>
      </c>
    </row>
    <row r="399" spans="1:16">
      <c r="A399" s="39"/>
      <c r="B399" s="1" t="s">
        <v>700</v>
      </c>
      <c r="C399" s="1" t="s">
        <v>1390</v>
      </c>
      <c r="D399" s="1" t="s">
        <v>22</v>
      </c>
      <c r="E399" s="1" t="s">
        <v>2165</v>
      </c>
      <c r="F399" s="2">
        <v>45535</v>
      </c>
      <c r="G399" s="2">
        <v>45505</v>
      </c>
      <c r="H399" s="1" t="s">
        <v>2234</v>
      </c>
      <c r="I399" s="1" t="s">
        <v>2235</v>
      </c>
      <c r="J399" s="1" t="s">
        <v>2236</v>
      </c>
      <c r="K399" s="1" t="s">
        <v>2237</v>
      </c>
      <c r="L399" s="1"/>
      <c r="M399" s="1"/>
      <c r="N399" s="1"/>
      <c r="O399" s="1"/>
      <c r="P399" s="40">
        <v>10593.031140508851</v>
      </c>
    </row>
    <row r="400" spans="1:16">
      <c r="A400" s="39"/>
      <c r="B400" s="1" t="s">
        <v>700</v>
      </c>
      <c r="C400" s="1" t="s">
        <v>1390</v>
      </c>
      <c r="D400" s="1" t="s">
        <v>22</v>
      </c>
      <c r="E400" s="1" t="s">
        <v>2165</v>
      </c>
      <c r="F400" s="2">
        <v>45535</v>
      </c>
      <c r="G400" s="2">
        <v>45505</v>
      </c>
      <c r="H400" s="1" t="s">
        <v>2238</v>
      </c>
      <c r="I400" s="1" t="s">
        <v>2239</v>
      </c>
      <c r="J400" s="1" t="s">
        <v>2003</v>
      </c>
      <c r="K400" s="1" t="s">
        <v>2004</v>
      </c>
      <c r="L400" s="1"/>
      <c r="M400" s="1"/>
      <c r="N400" s="1"/>
      <c r="O400" s="1"/>
      <c r="P400" s="40">
        <v>83720.475431236526</v>
      </c>
    </row>
    <row r="401" spans="1:16">
      <c r="A401" s="39"/>
      <c r="B401" s="1" t="s">
        <v>700</v>
      </c>
      <c r="C401" s="1" t="s">
        <v>1390</v>
      </c>
      <c r="D401" s="1" t="s">
        <v>22</v>
      </c>
      <c r="E401" s="1" t="s">
        <v>2165</v>
      </c>
      <c r="F401" s="2">
        <v>45535</v>
      </c>
      <c r="G401" s="2">
        <v>45505</v>
      </c>
      <c r="H401" s="1" t="s">
        <v>2240</v>
      </c>
      <c r="I401" s="1" t="s">
        <v>2241</v>
      </c>
      <c r="J401" s="1" t="s">
        <v>1800</v>
      </c>
      <c r="K401" s="1" t="s">
        <v>927</v>
      </c>
      <c r="L401" s="1"/>
      <c r="M401" s="1"/>
      <c r="N401" s="1"/>
      <c r="O401" s="1"/>
      <c r="P401" s="40">
        <v>26518.738906643703</v>
      </c>
    </row>
    <row r="402" spans="1:16">
      <c r="A402" s="39"/>
      <c r="B402" s="1" t="s">
        <v>700</v>
      </c>
      <c r="C402" s="1" t="s">
        <v>1390</v>
      </c>
      <c r="D402" s="1" t="s">
        <v>22</v>
      </c>
      <c r="E402" s="1" t="s">
        <v>2165</v>
      </c>
      <c r="F402" s="2">
        <v>45535</v>
      </c>
      <c r="G402" s="2">
        <v>45505</v>
      </c>
      <c r="H402" s="1" t="s">
        <v>2242</v>
      </c>
      <c r="I402" s="1" t="s">
        <v>2243</v>
      </c>
      <c r="J402" s="1" t="s">
        <v>2174</v>
      </c>
      <c r="K402" s="1" t="s">
        <v>835</v>
      </c>
      <c r="L402" s="1"/>
      <c r="M402" s="1"/>
      <c r="N402" s="1"/>
      <c r="O402" s="1"/>
      <c r="P402" s="40">
        <v>959.12330526492985</v>
      </c>
    </row>
    <row r="403" spans="1:16">
      <c r="A403" s="39"/>
      <c r="B403" s="1" t="s">
        <v>700</v>
      </c>
      <c r="C403" s="1" t="s">
        <v>1390</v>
      </c>
      <c r="D403" s="1" t="s">
        <v>22</v>
      </c>
      <c r="E403" s="1" t="s">
        <v>2165</v>
      </c>
      <c r="F403" s="2">
        <v>45535</v>
      </c>
      <c r="G403" s="2">
        <v>45505</v>
      </c>
      <c r="H403" s="1" t="s">
        <v>2244</v>
      </c>
      <c r="I403" s="1" t="s">
        <v>2245</v>
      </c>
      <c r="J403" s="1" t="s">
        <v>2174</v>
      </c>
      <c r="K403" s="1" t="s">
        <v>835</v>
      </c>
      <c r="L403" s="1"/>
      <c r="M403" s="1"/>
      <c r="N403" s="1"/>
      <c r="O403" s="1"/>
      <c r="P403" s="40">
        <v>610.35597936673537</v>
      </c>
    </row>
    <row r="404" spans="1:16">
      <c r="A404" s="39"/>
      <c r="B404" s="1" t="s">
        <v>700</v>
      </c>
      <c r="C404" s="1" t="s">
        <v>1390</v>
      </c>
      <c r="D404" s="1" t="s">
        <v>22</v>
      </c>
      <c r="E404" s="1" t="s">
        <v>2165</v>
      </c>
      <c r="F404" s="2">
        <v>45535</v>
      </c>
      <c r="G404" s="2">
        <v>45505</v>
      </c>
      <c r="H404" s="1" t="s">
        <v>2246</v>
      </c>
      <c r="I404" s="1" t="s">
        <v>2247</v>
      </c>
      <c r="J404" s="1" t="s">
        <v>2174</v>
      </c>
      <c r="K404" s="1" t="s">
        <v>835</v>
      </c>
      <c r="L404" s="1"/>
      <c r="M404" s="1"/>
      <c r="N404" s="1"/>
      <c r="O404" s="1"/>
      <c r="P404" s="40">
        <v>784.73964231583261</v>
      </c>
    </row>
    <row r="405" spans="1:16">
      <c r="A405" s="39"/>
      <c r="B405" s="1" t="s">
        <v>700</v>
      </c>
      <c r="C405" s="1" t="s">
        <v>701</v>
      </c>
      <c r="D405" s="1" t="s">
        <v>22</v>
      </c>
      <c r="E405" s="1" t="s">
        <v>2165</v>
      </c>
      <c r="F405" s="2">
        <v>45535</v>
      </c>
      <c r="G405" s="2">
        <v>45505</v>
      </c>
      <c r="H405" s="1" t="s">
        <v>1844</v>
      </c>
      <c r="I405" s="1" t="s">
        <v>1845</v>
      </c>
      <c r="J405" s="1" t="s">
        <v>277</v>
      </c>
      <c r="K405" s="1"/>
      <c r="L405" s="1"/>
      <c r="M405" s="1" t="s">
        <v>1635</v>
      </c>
      <c r="N405" s="1"/>
      <c r="O405" s="1" t="s">
        <v>2061</v>
      </c>
      <c r="P405" s="40">
        <v>-26406.92</v>
      </c>
    </row>
    <row r="406" spans="1:16">
      <c r="A406" s="112" t="s">
        <v>7614</v>
      </c>
      <c r="B406" s="113"/>
      <c r="C406" s="113"/>
      <c r="D406" s="113"/>
      <c r="E406" s="113"/>
      <c r="F406" s="114"/>
      <c r="G406" s="114"/>
      <c r="H406" s="113"/>
      <c r="I406" s="113"/>
      <c r="J406" s="113"/>
      <c r="K406" s="113"/>
      <c r="L406" s="113"/>
      <c r="M406" s="113"/>
      <c r="N406" s="113"/>
      <c r="O406" s="113"/>
      <c r="P406" s="115">
        <f>SUM(P363:P405)</f>
        <v>95597.806151409517</v>
      </c>
    </row>
    <row r="407" spans="1:16">
      <c r="A407" s="111" t="s">
        <v>7615</v>
      </c>
      <c r="B407" s="38"/>
      <c r="C407" s="38"/>
      <c r="D407" s="38"/>
      <c r="E407" s="38"/>
      <c r="F407" s="108"/>
      <c r="G407" s="108"/>
      <c r="H407" s="38"/>
      <c r="I407" s="38"/>
      <c r="J407" s="38"/>
      <c r="K407" s="38"/>
      <c r="L407" s="38"/>
      <c r="M407" s="38"/>
      <c r="N407" s="38"/>
      <c r="O407" s="38"/>
      <c r="P407" s="109"/>
    </row>
    <row r="408" spans="1:16">
      <c r="A408" s="39"/>
      <c r="B408" s="1" t="s">
        <v>700</v>
      </c>
      <c r="C408" s="1" t="s">
        <v>1383</v>
      </c>
      <c r="D408" s="1" t="s">
        <v>24</v>
      </c>
      <c r="E408" s="1" t="s">
        <v>2248</v>
      </c>
      <c r="F408" s="2">
        <v>45534</v>
      </c>
      <c r="G408" s="2">
        <v>45505</v>
      </c>
      <c r="H408" s="1" t="s">
        <v>1774</v>
      </c>
      <c r="I408" s="1" t="s">
        <v>1775</v>
      </c>
      <c r="J408" s="1" t="s">
        <v>277</v>
      </c>
      <c r="K408" s="1"/>
      <c r="L408" s="1"/>
      <c r="M408" s="1"/>
      <c r="N408" s="1"/>
      <c r="O408" s="1" t="s">
        <v>1777</v>
      </c>
      <c r="P408" s="40">
        <v>-6927.1898647046273</v>
      </c>
    </row>
    <row r="409" spans="1:16">
      <c r="A409" s="39"/>
      <c r="B409" s="1" t="s">
        <v>700</v>
      </c>
      <c r="C409" s="1" t="s">
        <v>701</v>
      </c>
      <c r="D409" s="1" t="s">
        <v>24</v>
      </c>
      <c r="E409" s="1" t="s">
        <v>2248</v>
      </c>
      <c r="F409" s="2">
        <v>45535</v>
      </c>
      <c r="G409" s="2">
        <v>45505</v>
      </c>
      <c r="H409" s="1" t="s">
        <v>2249</v>
      </c>
      <c r="I409" s="1" t="s">
        <v>2250</v>
      </c>
      <c r="J409" s="1" t="s">
        <v>523</v>
      </c>
      <c r="K409" s="1" t="s">
        <v>782</v>
      </c>
      <c r="L409" s="1" t="s">
        <v>2251</v>
      </c>
      <c r="M409" s="1"/>
      <c r="N409" s="1"/>
      <c r="O409" s="1"/>
      <c r="P409" s="40">
        <v>71.88</v>
      </c>
    </row>
    <row r="410" spans="1:16">
      <c r="A410" s="39"/>
      <c r="B410" s="1" t="s">
        <v>700</v>
      </c>
      <c r="C410" s="1" t="s">
        <v>701</v>
      </c>
      <c r="D410" s="1" t="s">
        <v>24</v>
      </c>
      <c r="E410" s="1" t="s">
        <v>2248</v>
      </c>
      <c r="F410" s="2">
        <v>45535</v>
      </c>
      <c r="G410" s="2">
        <v>45505</v>
      </c>
      <c r="H410" s="1" t="s">
        <v>2252</v>
      </c>
      <c r="I410" s="1" t="s">
        <v>2253</v>
      </c>
      <c r="J410" s="1" t="s">
        <v>648</v>
      </c>
      <c r="K410" s="1" t="s">
        <v>900</v>
      </c>
      <c r="L410" s="1" t="s">
        <v>2254</v>
      </c>
      <c r="M410" s="1"/>
      <c r="N410" s="1"/>
      <c r="O410" s="1"/>
      <c r="P410" s="40">
        <v>476.34</v>
      </c>
    </row>
    <row r="411" spans="1:16">
      <c r="A411" s="39"/>
      <c r="B411" s="1" t="s">
        <v>700</v>
      </c>
      <c r="C411" s="1" t="s">
        <v>701</v>
      </c>
      <c r="D411" s="1" t="s">
        <v>24</v>
      </c>
      <c r="E411" s="1" t="s">
        <v>2248</v>
      </c>
      <c r="F411" s="2">
        <v>45535</v>
      </c>
      <c r="G411" s="2">
        <v>45505</v>
      </c>
      <c r="H411" s="1" t="s">
        <v>2255</v>
      </c>
      <c r="I411" s="1" t="s">
        <v>2256</v>
      </c>
      <c r="J411" s="1" t="s">
        <v>652</v>
      </c>
      <c r="K411" s="1" t="s">
        <v>899</v>
      </c>
      <c r="L411" s="1" t="s">
        <v>2257</v>
      </c>
      <c r="M411" s="1"/>
      <c r="N411" s="1"/>
      <c r="O411" s="1"/>
      <c r="P411" s="40">
        <v>18299.45</v>
      </c>
    </row>
    <row r="412" spans="1:16">
      <c r="A412" s="39"/>
      <c r="B412" s="1" t="s">
        <v>700</v>
      </c>
      <c r="C412" s="1" t="s">
        <v>701</v>
      </c>
      <c r="D412" s="1" t="s">
        <v>24</v>
      </c>
      <c r="E412" s="1" t="s">
        <v>2248</v>
      </c>
      <c r="F412" s="2">
        <v>45535</v>
      </c>
      <c r="G412" s="2">
        <v>45505</v>
      </c>
      <c r="H412" s="1" t="s">
        <v>2258</v>
      </c>
      <c r="I412" s="1" t="s">
        <v>2259</v>
      </c>
      <c r="J412" s="1" t="s">
        <v>648</v>
      </c>
      <c r="K412" s="1" t="s">
        <v>900</v>
      </c>
      <c r="L412" s="1" t="s">
        <v>2254</v>
      </c>
      <c r="M412" s="1"/>
      <c r="N412" s="1"/>
      <c r="O412" s="1"/>
      <c r="P412" s="40">
        <v>5205.34</v>
      </c>
    </row>
    <row r="413" spans="1:16">
      <c r="A413" s="39"/>
      <c r="B413" s="1" t="s">
        <v>700</v>
      </c>
      <c r="C413" s="1" t="s">
        <v>701</v>
      </c>
      <c r="D413" s="1" t="s">
        <v>24</v>
      </c>
      <c r="E413" s="1" t="s">
        <v>2248</v>
      </c>
      <c r="F413" s="2">
        <v>45535</v>
      </c>
      <c r="G413" s="2">
        <v>45505</v>
      </c>
      <c r="H413" s="1" t="s">
        <v>2260</v>
      </c>
      <c r="I413" s="1" t="s">
        <v>2261</v>
      </c>
      <c r="J413" s="1" t="s">
        <v>650</v>
      </c>
      <c r="K413" s="1" t="s">
        <v>901</v>
      </c>
      <c r="L413" s="1" t="s">
        <v>2262</v>
      </c>
      <c r="M413" s="1"/>
      <c r="N413" s="1"/>
      <c r="O413" s="1"/>
      <c r="P413" s="40">
        <v>0.09</v>
      </c>
    </row>
    <row r="414" spans="1:16">
      <c r="A414" s="39"/>
      <c r="B414" s="1" t="s">
        <v>700</v>
      </c>
      <c r="C414" s="1" t="s">
        <v>701</v>
      </c>
      <c r="D414" s="1" t="s">
        <v>24</v>
      </c>
      <c r="E414" s="1" t="s">
        <v>2248</v>
      </c>
      <c r="F414" s="2">
        <v>45535</v>
      </c>
      <c r="G414" s="2">
        <v>45505</v>
      </c>
      <c r="H414" s="1" t="s">
        <v>2263</v>
      </c>
      <c r="I414" s="1" t="s">
        <v>2264</v>
      </c>
      <c r="J414" s="1" t="s">
        <v>648</v>
      </c>
      <c r="K414" s="1" t="s">
        <v>900</v>
      </c>
      <c r="L414" s="1" t="s">
        <v>2254</v>
      </c>
      <c r="M414" s="1"/>
      <c r="N414" s="1"/>
      <c r="O414" s="1"/>
      <c r="P414" s="40">
        <v>105.19</v>
      </c>
    </row>
    <row r="415" spans="1:16">
      <c r="A415" s="39"/>
      <c r="B415" s="1" t="s">
        <v>700</v>
      </c>
      <c r="C415" s="1" t="s">
        <v>701</v>
      </c>
      <c r="D415" s="1" t="s">
        <v>24</v>
      </c>
      <c r="E415" s="1" t="s">
        <v>2248</v>
      </c>
      <c r="F415" s="2">
        <v>45535</v>
      </c>
      <c r="G415" s="2">
        <v>45505</v>
      </c>
      <c r="H415" s="1" t="s">
        <v>1844</v>
      </c>
      <c r="I415" s="1" t="s">
        <v>1845</v>
      </c>
      <c r="J415" s="1" t="s">
        <v>277</v>
      </c>
      <c r="K415" s="1"/>
      <c r="L415" s="1"/>
      <c r="M415" s="1" t="s">
        <v>1780</v>
      </c>
      <c r="N415" s="1"/>
      <c r="O415" s="1" t="s">
        <v>2265</v>
      </c>
      <c r="P415" s="40">
        <v>-17127.04</v>
      </c>
    </row>
    <row r="416" spans="1:16">
      <c r="A416" s="39"/>
      <c r="B416" s="1" t="s">
        <v>700</v>
      </c>
      <c r="C416" s="1" t="s">
        <v>701</v>
      </c>
      <c r="D416" s="1" t="s">
        <v>24</v>
      </c>
      <c r="E416" s="1" t="s">
        <v>2248</v>
      </c>
      <c r="F416" s="2">
        <v>45535</v>
      </c>
      <c r="G416" s="2">
        <v>45505</v>
      </c>
      <c r="H416" s="1" t="s">
        <v>1844</v>
      </c>
      <c r="I416" s="1" t="s">
        <v>1845</v>
      </c>
      <c r="J416" s="1" t="s">
        <v>277</v>
      </c>
      <c r="K416" s="1"/>
      <c r="L416" s="1"/>
      <c r="M416" s="1" t="s">
        <v>1776</v>
      </c>
      <c r="N416" s="1"/>
      <c r="O416" s="1" t="s">
        <v>2266</v>
      </c>
      <c r="P416" s="40">
        <v>-6927.19</v>
      </c>
    </row>
    <row r="417" spans="1:16">
      <c r="A417" s="39"/>
      <c r="B417" s="1" t="s">
        <v>700</v>
      </c>
      <c r="C417" s="1" t="s">
        <v>1361</v>
      </c>
      <c r="D417" s="1" t="s">
        <v>24</v>
      </c>
      <c r="E417" s="1" t="s">
        <v>2248</v>
      </c>
      <c r="F417" s="2">
        <v>45535</v>
      </c>
      <c r="G417" s="2">
        <v>45505</v>
      </c>
      <c r="H417" s="1" t="s">
        <v>2157</v>
      </c>
      <c r="I417" s="1" t="s">
        <v>2158</v>
      </c>
      <c r="J417" s="1" t="s">
        <v>277</v>
      </c>
      <c r="K417" s="1"/>
      <c r="L417" s="1"/>
      <c r="M417" s="1" t="s">
        <v>1780</v>
      </c>
      <c r="N417" s="1"/>
      <c r="O417" s="1" t="s">
        <v>2265</v>
      </c>
      <c r="P417" s="40">
        <v>-67000</v>
      </c>
    </row>
    <row r="418" spans="1:16">
      <c r="A418" s="39"/>
      <c r="B418" s="1" t="s">
        <v>700</v>
      </c>
      <c r="C418" s="1" t="s">
        <v>701</v>
      </c>
      <c r="D418" s="1" t="s">
        <v>24</v>
      </c>
      <c r="E418" s="1" t="s">
        <v>2248</v>
      </c>
      <c r="F418" s="2">
        <v>45535</v>
      </c>
      <c r="G418" s="2">
        <v>45505</v>
      </c>
      <c r="H418" s="1" t="s">
        <v>2267</v>
      </c>
      <c r="I418" s="1" t="s">
        <v>2268</v>
      </c>
      <c r="J418" s="1" t="s">
        <v>648</v>
      </c>
      <c r="K418" s="1" t="s">
        <v>900</v>
      </c>
      <c r="L418" s="1" t="s">
        <v>2254</v>
      </c>
      <c r="M418" s="1"/>
      <c r="N418" s="1"/>
      <c r="O418" s="1"/>
      <c r="P418" s="40">
        <v>36.39</v>
      </c>
    </row>
    <row r="419" spans="1:16">
      <c r="A419" s="39"/>
      <c r="B419" s="1" t="s">
        <v>700</v>
      </c>
      <c r="C419" s="1" t="s">
        <v>701</v>
      </c>
      <c r="D419" s="1" t="s">
        <v>24</v>
      </c>
      <c r="E419" s="1" t="s">
        <v>2248</v>
      </c>
      <c r="F419" s="2">
        <v>45535</v>
      </c>
      <c r="G419" s="2">
        <v>45505</v>
      </c>
      <c r="H419" s="1" t="s">
        <v>2269</v>
      </c>
      <c r="I419" s="1" t="s">
        <v>2270</v>
      </c>
      <c r="J419" s="1" t="s">
        <v>487</v>
      </c>
      <c r="K419" s="1" t="s">
        <v>741</v>
      </c>
      <c r="L419" s="1" t="s">
        <v>2155</v>
      </c>
      <c r="M419" s="1"/>
      <c r="N419" s="1"/>
      <c r="O419" s="1" t="s">
        <v>2156</v>
      </c>
      <c r="P419" s="40">
        <v>10251.68</v>
      </c>
    </row>
    <row r="420" spans="1:16">
      <c r="A420" s="39"/>
      <c r="B420" s="1" t="s">
        <v>700</v>
      </c>
      <c r="C420" s="1" t="s">
        <v>701</v>
      </c>
      <c r="D420" s="1" t="s">
        <v>24</v>
      </c>
      <c r="E420" s="1" t="s">
        <v>2248</v>
      </c>
      <c r="F420" s="2">
        <v>45535</v>
      </c>
      <c r="G420" s="2">
        <v>45505</v>
      </c>
      <c r="H420" s="1" t="s">
        <v>2271</v>
      </c>
      <c r="I420" s="1" t="s">
        <v>2272</v>
      </c>
      <c r="J420" s="1" t="s">
        <v>487</v>
      </c>
      <c r="K420" s="1" t="s">
        <v>741</v>
      </c>
      <c r="L420" s="1" t="s">
        <v>2155</v>
      </c>
      <c r="M420" s="1"/>
      <c r="N420" s="1"/>
      <c r="O420" s="1"/>
      <c r="P420" s="40">
        <v>7889.34</v>
      </c>
    </row>
    <row r="421" spans="1:16">
      <c r="A421" s="39"/>
      <c r="B421" s="1" t="s">
        <v>700</v>
      </c>
      <c r="C421" s="1" t="s">
        <v>701</v>
      </c>
      <c r="D421" s="1" t="s">
        <v>24</v>
      </c>
      <c r="E421" s="1" t="s">
        <v>2248</v>
      </c>
      <c r="F421" s="2">
        <v>45535</v>
      </c>
      <c r="G421" s="2">
        <v>45505</v>
      </c>
      <c r="H421" s="1" t="s">
        <v>2273</v>
      </c>
      <c r="I421" s="1" t="s">
        <v>2274</v>
      </c>
      <c r="J421" s="1" t="s">
        <v>648</v>
      </c>
      <c r="K421" s="1" t="s">
        <v>900</v>
      </c>
      <c r="L421" s="1" t="s">
        <v>2254</v>
      </c>
      <c r="M421" s="1"/>
      <c r="N421" s="1"/>
      <c r="O421" s="1"/>
      <c r="P421" s="40">
        <v>110.09</v>
      </c>
    </row>
    <row r="422" spans="1:16">
      <c r="A422" s="39"/>
      <c r="B422" s="1" t="s">
        <v>700</v>
      </c>
      <c r="C422" s="1" t="s">
        <v>701</v>
      </c>
      <c r="D422" s="1" t="s">
        <v>24</v>
      </c>
      <c r="E422" s="1" t="s">
        <v>2248</v>
      </c>
      <c r="F422" s="2">
        <v>45535</v>
      </c>
      <c r="G422" s="2">
        <v>45505</v>
      </c>
      <c r="H422" s="1" t="s">
        <v>2275</v>
      </c>
      <c r="I422" s="1" t="s">
        <v>2276</v>
      </c>
      <c r="J422" s="1" t="s">
        <v>523</v>
      </c>
      <c r="K422" s="1" t="s">
        <v>782</v>
      </c>
      <c r="L422" s="1" t="s">
        <v>2251</v>
      </c>
      <c r="M422" s="1"/>
      <c r="N422" s="1"/>
      <c r="O422" s="1"/>
      <c r="P422" s="40">
        <v>9343.16</v>
      </c>
    </row>
    <row r="423" spans="1:16">
      <c r="A423" s="39"/>
      <c r="B423" s="1" t="s">
        <v>700</v>
      </c>
      <c r="C423" s="1" t="s">
        <v>701</v>
      </c>
      <c r="D423" s="1" t="s">
        <v>24</v>
      </c>
      <c r="E423" s="1" t="s">
        <v>2248</v>
      </c>
      <c r="F423" s="2">
        <v>45535</v>
      </c>
      <c r="G423" s="2">
        <v>45505</v>
      </c>
      <c r="H423" s="1" t="s">
        <v>2277</v>
      </c>
      <c r="I423" s="1" t="s">
        <v>2278</v>
      </c>
      <c r="J423" s="1" t="s">
        <v>651</v>
      </c>
      <c r="K423" s="1" t="s">
        <v>902</v>
      </c>
      <c r="L423" s="1" t="s">
        <v>2279</v>
      </c>
      <c r="M423" s="1"/>
      <c r="N423" s="1"/>
      <c r="O423" s="1"/>
      <c r="P423" s="40">
        <v>7225.43</v>
      </c>
    </row>
    <row r="424" spans="1:16">
      <c r="A424" s="39"/>
      <c r="B424" s="1" t="s">
        <v>700</v>
      </c>
      <c r="C424" s="1" t="s">
        <v>701</v>
      </c>
      <c r="D424" s="1" t="s">
        <v>24</v>
      </c>
      <c r="E424" s="1" t="s">
        <v>2248</v>
      </c>
      <c r="F424" s="2">
        <v>45535</v>
      </c>
      <c r="G424" s="2">
        <v>45505</v>
      </c>
      <c r="H424" s="1" t="s">
        <v>2280</v>
      </c>
      <c r="I424" s="1" t="s">
        <v>2281</v>
      </c>
      <c r="J424" s="1" t="s">
        <v>501</v>
      </c>
      <c r="K424" s="1" t="s">
        <v>764</v>
      </c>
      <c r="L424" s="1" t="s">
        <v>2120</v>
      </c>
      <c r="M424" s="1"/>
      <c r="N424" s="1"/>
      <c r="O424" s="1"/>
      <c r="P424" s="40">
        <v>4732</v>
      </c>
    </row>
    <row r="425" spans="1:16">
      <c r="A425" s="39"/>
      <c r="B425" s="1" t="s">
        <v>700</v>
      </c>
      <c r="C425" s="1" t="s">
        <v>701</v>
      </c>
      <c r="D425" s="1" t="s">
        <v>24</v>
      </c>
      <c r="E425" s="1" t="s">
        <v>2248</v>
      </c>
      <c r="F425" s="2">
        <v>45535</v>
      </c>
      <c r="G425" s="2">
        <v>45505</v>
      </c>
      <c r="H425" s="1" t="s">
        <v>2282</v>
      </c>
      <c r="I425" s="1" t="s">
        <v>2283</v>
      </c>
      <c r="J425" s="1" t="s">
        <v>666</v>
      </c>
      <c r="K425" s="1" t="s">
        <v>917</v>
      </c>
      <c r="L425" s="1" t="s">
        <v>1865</v>
      </c>
      <c r="M425" s="1"/>
      <c r="N425" s="1"/>
      <c r="O425" s="1"/>
      <c r="P425" s="40">
        <v>62.68</v>
      </c>
    </row>
    <row r="426" spans="1:16">
      <c r="A426" s="39"/>
      <c r="B426" s="1" t="s">
        <v>700</v>
      </c>
      <c r="C426" s="1" t="s">
        <v>701</v>
      </c>
      <c r="D426" s="1" t="s">
        <v>24</v>
      </c>
      <c r="E426" s="1" t="s">
        <v>2248</v>
      </c>
      <c r="F426" s="2">
        <v>45535</v>
      </c>
      <c r="G426" s="2">
        <v>45505</v>
      </c>
      <c r="H426" s="1" t="s">
        <v>2284</v>
      </c>
      <c r="I426" s="1" t="s">
        <v>2285</v>
      </c>
      <c r="J426" s="1" t="s">
        <v>879</v>
      </c>
      <c r="K426" s="1" t="s">
        <v>880</v>
      </c>
      <c r="L426" s="1" t="s">
        <v>2286</v>
      </c>
      <c r="M426" s="1"/>
      <c r="N426" s="1"/>
      <c r="O426" s="1"/>
      <c r="P426" s="40">
        <v>10396.040000000001</v>
      </c>
    </row>
    <row r="427" spans="1:16">
      <c r="A427" s="39"/>
      <c r="B427" s="1" t="s">
        <v>700</v>
      </c>
      <c r="C427" s="1" t="s">
        <v>701</v>
      </c>
      <c r="D427" s="1" t="s">
        <v>24</v>
      </c>
      <c r="E427" s="1" t="s">
        <v>2248</v>
      </c>
      <c r="F427" s="2">
        <v>45535</v>
      </c>
      <c r="G427" s="2">
        <v>45505</v>
      </c>
      <c r="H427" s="1" t="s">
        <v>2287</v>
      </c>
      <c r="I427" s="1" t="s">
        <v>2288</v>
      </c>
      <c r="J427" s="1" t="s">
        <v>650</v>
      </c>
      <c r="K427" s="1" t="s">
        <v>901</v>
      </c>
      <c r="L427" s="1" t="s">
        <v>2262</v>
      </c>
      <c r="M427" s="1"/>
      <c r="N427" s="1"/>
      <c r="O427" s="1"/>
      <c r="P427" s="40">
        <v>7.75</v>
      </c>
    </row>
    <row r="428" spans="1:16">
      <c r="A428" s="39"/>
      <c r="B428" s="1" t="s">
        <v>700</v>
      </c>
      <c r="C428" s="1" t="s">
        <v>701</v>
      </c>
      <c r="D428" s="1" t="s">
        <v>24</v>
      </c>
      <c r="E428" s="1" t="s">
        <v>2248</v>
      </c>
      <c r="F428" s="2">
        <v>45535</v>
      </c>
      <c r="G428" s="2">
        <v>45505</v>
      </c>
      <c r="H428" s="1" t="s">
        <v>2289</v>
      </c>
      <c r="I428" s="1" t="s">
        <v>2290</v>
      </c>
      <c r="J428" s="1" t="s">
        <v>683</v>
      </c>
      <c r="K428" s="1" t="s">
        <v>931</v>
      </c>
      <c r="L428" s="1" t="s">
        <v>1968</v>
      </c>
      <c r="M428" s="1"/>
      <c r="N428" s="1"/>
      <c r="O428" s="1" t="s">
        <v>1369</v>
      </c>
      <c r="P428" s="40">
        <v>14136.7</v>
      </c>
    </row>
    <row r="429" spans="1:16">
      <c r="A429" s="39"/>
      <c r="B429" s="1" t="s">
        <v>700</v>
      </c>
      <c r="C429" s="1" t="s">
        <v>701</v>
      </c>
      <c r="D429" s="1" t="s">
        <v>24</v>
      </c>
      <c r="E429" s="1" t="s">
        <v>2248</v>
      </c>
      <c r="F429" s="2">
        <v>45535</v>
      </c>
      <c r="G429" s="2">
        <v>45505</v>
      </c>
      <c r="H429" s="1" t="s">
        <v>2291</v>
      </c>
      <c r="I429" s="1" t="s">
        <v>2292</v>
      </c>
      <c r="J429" s="1" t="s">
        <v>650</v>
      </c>
      <c r="K429" s="1" t="s">
        <v>901</v>
      </c>
      <c r="L429" s="1" t="s">
        <v>2262</v>
      </c>
      <c r="M429" s="1"/>
      <c r="N429" s="1"/>
      <c r="O429" s="1"/>
      <c r="P429" s="40">
        <v>4008.21</v>
      </c>
    </row>
    <row r="430" spans="1:16">
      <c r="A430" s="39"/>
      <c r="B430" s="1" t="s">
        <v>700</v>
      </c>
      <c r="C430" s="1" t="s">
        <v>701</v>
      </c>
      <c r="D430" s="1" t="s">
        <v>24</v>
      </c>
      <c r="E430" s="1" t="s">
        <v>2248</v>
      </c>
      <c r="F430" s="2">
        <v>45535</v>
      </c>
      <c r="G430" s="2">
        <v>45505</v>
      </c>
      <c r="H430" s="1" t="s">
        <v>2293</v>
      </c>
      <c r="I430" s="1" t="s">
        <v>2294</v>
      </c>
      <c r="J430" s="1" t="s">
        <v>648</v>
      </c>
      <c r="K430" s="1" t="s">
        <v>900</v>
      </c>
      <c r="L430" s="1" t="s">
        <v>2254</v>
      </c>
      <c r="M430" s="1"/>
      <c r="N430" s="1"/>
      <c r="O430" s="1"/>
      <c r="P430" s="40">
        <v>243.02</v>
      </c>
    </row>
    <row r="431" spans="1:16">
      <c r="A431" s="39"/>
      <c r="B431" s="1" t="s">
        <v>700</v>
      </c>
      <c r="C431" s="1" t="s">
        <v>701</v>
      </c>
      <c r="D431" s="1" t="s">
        <v>24</v>
      </c>
      <c r="E431" s="1" t="s">
        <v>2248</v>
      </c>
      <c r="F431" s="2">
        <v>45535</v>
      </c>
      <c r="G431" s="2">
        <v>45505</v>
      </c>
      <c r="H431" s="1" t="s">
        <v>2295</v>
      </c>
      <c r="I431" s="1" t="s">
        <v>2296</v>
      </c>
      <c r="J431" s="1" t="s">
        <v>648</v>
      </c>
      <c r="K431" s="1" t="s">
        <v>900</v>
      </c>
      <c r="L431" s="1" t="s">
        <v>2254</v>
      </c>
      <c r="M431" s="1"/>
      <c r="N431" s="1"/>
      <c r="O431" s="1"/>
      <c r="P431" s="40">
        <v>2179.2199999999998</v>
      </c>
    </row>
    <row r="432" spans="1:16">
      <c r="A432" s="39"/>
      <c r="B432" s="1" t="s">
        <v>700</v>
      </c>
      <c r="C432" s="1" t="s">
        <v>701</v>
      </c>
      <c r="D432" s="1" t="s">
        <v>24</v>
      </c>
      <c r="E432" s="1" t="s">
        <v>2248</v>
      </c>
      <c r="F432" s="2">
        <v>45535</v>
      </c>
      <c r="G432" s="2">
        <v>45505</v>
      </c>
      <c r="H432" s="1" t="s">
        <v>2297</v>
      </c>
      <c r="I432" s="1" t="s">
        <v>2298</v>
      </c>
      <c r="J432" s="1" t="s">
        <v>648</v>
      </c>
      <c r="K432" s="1" t="s">
        <v>900</v>
      </c>
      <c r="L432" s="1" t="s">
        <v>2254</v>
      </c>
      <c r="M432" s="1"/>
      <c r="N432" s="1"/>
      <c r="O432" s="1"/>
      <c r="P432" s="40">
        <v>12.39</v>
      </c>
    </row>
    <row r="433" spans="1:16">
      <c r="A433" s="39"/>
      <c r="B433" s="1" t="s">
        <v>700</v>
      </c>
      <c r="C433" s="1" t="s">
        <v>701</v>
      </c>
      <c r="D433" s="1" t="s">
        <v>24</v>
      </c>
      <c r="E433" s="1" t="s">
        <v>2248</v>
      </c>
      <c r="F433" s="2">
        <v>45535</v>
      </c>
      <c r="G433" s="2">
        <v>45505</v>
      </c>
      <c r="H433" s="1" t="s">
        <v>2108</v>
      </c>
      <c r="I433" s="1" t="s">
        <v>2109</v>
      </c>
      <c r="J433" s="1" t="s">
        <v>277</v>
      </c>
      <c r="K433" s="1"/>
      <c r="L433" s="1"/>
      <c r="M433" s="1" t="s">
        <v>1635</v>
      </c>
      <c r="N433" s="1"/>
      <c r="O433" s="1" t="s">
        <v>2110</v>
      </c>
      <c r="P433" s="40">
        <v>-2871.71</v>
      </c>
    </row>
    <row r="434" spans="1:16">
      <c r="A434" s="39"/>
      <c r="B434" s="1" t="s">
        <v>700</v>
      </c>
      <c r="C434" s="1" t="s">
        <v>701</v>
      </c>
      <c r="D434" s="1" t="s">
        <v>24</v>
      </c>
      <c r="E434" s="1" t="s">
        <v>2248</v>
      </c>
      <c r="F434" s="2">
        <v>45535</v>
      </c>
      <c r="G434" s="2">
        <v>45505</v>
      </c>
      <c r="H434" s="1" t="s">
        <v>2299</v>
      </c>
      <c r="I434" s="1" t="s">
        <v>2300</v>
      </c>
      <c r="J434" s="1" t="s">
        <v>523</v>
      </c>
      <c r="K434" s="1" t="s">
        <v>782</v>
      </c>
      <c r="L434" s="1" t="s">
        <v>2251</v>
      </c>
      <c r="M434" s="1"/>
      <c r="N434" s="1"/>
      <c r="O434" s="1"/>
      <c r="P434" s="40">
        <v>3668.63</v>
      </c>
    </row>
    <row r="435" spans="1:16">
      <c r="A435" s="39"/>
      <c r="B435" s="1" t="s">
        <v>700</v>
      </c>
      <c r="C435" s="1" t="s">
        <v>701</v>
      </c>
      <c r="D435" s="1" t="s">
        <v>24</v>
      </c>
      <c r="E435" s="1" t="s">
        <v>2248</v>
      </c>
      <c r="F435" s="2">
        <v>45535</v>
      </c>
      <c r="G435" s="2">
        <v>45505</v>
      </c>
      <c r="H435" s="1" t="s">
        <v>2301</v>
      </c>
      <c r="I435" s="1" t="s">
        <v>2302</v>
      </c>
      <c r="J435" s="1" t="s">
        <v>648</v>
      </c>
      <c r="K435" s="1" t="s">
        <v>900</v>
      </c>
      <c r="L435" s="1" t="s">
        <v>2254</v>
      </c>
      <c r="M435" s="1"/>
      <c r="N435" s="1"/>
      <c r="O435" s="1"/>
      <c r="P435" s="40">
        <v>454.18</v>
      </c>
    </row>
    <row r="436" spans="1:16">
      <c r="A436" s="39"/>
      <c r="B436" s="1" t="s">
        <v>700</v>
      </c>
      <c r="C436" s="1" t="s">
        <v>701</v>
      </c>
      <c r="D436" s="1" t="s">
        <v>24</v>
      </c>
      <c r="E436" s="1" t="s">
        <v>2248</v>
      </c>
      <c r="F436" s="2">
        <v>45535</v>
      </c>
      <c r="G436" s="2">
        <v>45505</v>
      </c>
      <c r="H436" s="1" t="s">
        <v>2303</v>
      </c>
      <c r="I436" s="1" t="s">
        <v>2304</v>
      </c>
      <c r="J436" s="1" t="s">
        <v>559</v>
      </c>
      <c r="K436" s="1" t="s">
        <v>813</v>
      </c>
      <c r="L436" s="1" t="s">
        <v>2305</v>
      </c>
      <c r="M436" s="1"/>
      <c r="N436" s="1"/>
      <c r="O436" s="1"/>
      <c r="P436" s="40">
        <v>10822.51</v>
      </c>
    </row>
    <row r="437" spans="1:16">
      <c r="A437" s="39"/>
      <c r="B437" s="1" t="s">
        <v>700</v>
      </c>
      <c r="C437" s="1" t="s">
        <v>701</v>
      </c>
      <c r="D437" s="1" t="s">
        <v>24</v>
      </c>
      <c r="E437" s="1" t="s">
        <v>2248</v>
      </c>
      <c r="F437" s="2">
        <v>45535</v>
      </c>
      <c r="G437" s="2">
        <v>45505</v>
      </c>
      <c r="H437" s="1" t="s">
        <v>2306</v>
      </c>
      <c r="I437" s="1" t="s">
        <v>2307</v>
      </c>
      <c r="J437" s="1" t="s">
        <v>553</v>
      </c>
      <c r="K437" s="1" t="s">
        <v>809</v>
      </c>
      <c r="L437" s="1" t="s">
        <v>1997</v>
      </c>
      <c r="M437" s="1"/>
      <c r="N437" s="1"/>
      <c r="O437" s="1" t="s">
        <v>1369</v>
      </c>
      <c r="P437" s="40">
        <v>21804.95</v>
      </c>
    </row>
    <row r="438" spans="1:16">
      <c r="A438" s="39"/>
      <c r="B438" s="1" t="s">
        <v>700</v>
      </c>
      <c r="C438" s="1" t="s">
        <v>701</v>
      </c>
      <c r="D438" s="1" t="s">
        <v>24</v>
      </c>
      <c r="E438" s="1" t="s">
        <v>2248</v>
      </c>
      <c r="F438" s="2">
        <v>45535</v>
      </c>
      <c r="G438" s="2">
        <v>45505</v>
      </c>
      <c r="H438" s="1" t="s">
        <v>2308</v>
      </c>
      <c r="I438" s="1" t="s">
        <v>2309</v>
      </c>
      <c r="J438" s="1" t="s">
        <v>780</v>
      </c>
      <c r="K438" s="1" t="s">
        <v>774</v>
      </c>
      <c r="L438" s="1" t="s">
        <v>1852</v>
      </c>
      <c r="M438" s="1"/>
      <c r="N438" s="1"/>
      <c r="O438" s="1"/>
      <c r="P438" s="40">
        <v>60932</v>
      </c>
    </row>
    <row r="439" spans="1:16">
      <c r="A439" s="39"/>
      <c r="B439" s="1" t="s">
        <v>700</v>
      </c>
      <c r="C439" s="1" t="s">
        <v>701</v>
      </c>
      <c r="D439" s="1" t="s">
        <v>24</v>
      </c>
      <c r="E439" s="1" t="s">
        <v>2248</v>
      </c>
      <c r="F439" s="2">
        <v>45535</v>
      </c>
      <c r="G439" s="2">
        <v>45505</v>
      </c>
      <c r="H439" s="1" t="s">
        <v>2310</v>
      </c>
      <c r="I439" s="1" t="s">
        <v>2311</v>
      </c>
      <c r="J439" s="1" t="s">
        <v>653</v>
      </c>
      <c r="K439" s="1" t="s">
        <v>897</v>
      </c>
      <c r="L439" s="1" t="s">
        <v>2312</v>
      </c>
      <c r="M439" s="1"/>
      <c r="N439" s="1"/>
      <c r="O439" s="1" t="s">
        <v>1369</v>
      </c>
      <c r="P439" s="40">
        <v>15667</v>
      </c>
    </row>
    <row r="440" spans="1:16">
      <c r="A440" s="39"/>
      <c r="B440" s="1" t="s">
        <v>700</v>
      </c>
      <c r="C440" s="1" t="s">
        <v>701</v>
      </c>
      <c r="D440" s="1" t="s">
        <v>24</v>
      </c>
      <c r="E440" s="1" t="s">
        <v>2248</v>
      </c>
      <c r="F440" s="2">
        <v>45535</v>
      </c>
      <c r="G440" s="2">
        <v>45505</v>
      </c>
      <c r="H440" s="1" t="s">
        <v>1784</v>
      </c>
      <c r="I440" s="1" t="s">
        <v>1785</v>
      </c>
      <c r="J440" s="1" t="s">
        <v>608</v>
      </c>
      <c r="K440" s="1" t="s">
        <v>852</v>
      </c>
      <c r="L440" s="1" t="s">
        <v>2313</v>
      </c>
      <c r="M440" s="1"/>
      <c r="N440" s="1"/>
      <c r="O440" s="1" t="s">
        <v>2314</v>
      </c>
      <c r="P440" s="40">
        <v>-67000</v>
      </c>
    </row>
    <row r="441" spans="1:16">
      <c r="A441" s="39"/>
      <c r="B441" s="1" t="s">
        <v>700</v>
      </c>
      <c r="C441" s="1" t="s">
        <v>701</v>
      </c>
      <c r="D441" s="1" t="s">
        <v>24</v>
      </c>
      <c r="E441" s="1" t="s">
        <v>2248</v>
      </c>
      <c r="F441" s="2">
        <v>45535</v>
      </c>
      <c r="G441" s="2">
        <v>45505</v>
      </c>
      <c r="H441" s="1" t="s">
        <v>2315</v>
      </c>
      <c r="I441" s="1" t="s">
        <v>2316</v>
      </c>
      <c r="J441" s="1" t="s">
        <v>608</v>
      </c>
      <c r="K441" s="1" t="s">
        <v>852</v>
      </c>
      <c r="L441" s="1" t="s">
        <v>2313</v>
      </c>
      <c r="M441" s="1"/>
      <c r="N441" s="1"/>
      <c r="O441" s="1" t="s">
        <v>2317</v>
      </c>
      <c r="P441" s="40">
        <v>-67000</v>
      </c>
    </row>
    <row r="442" spans="1:16">
      <c r="A442" s="39"/>
      <c r="B442" s="1" t="s">
        <v>700</v>
      </c>
      <c r="C442" s="1" t="s">
        <v>701</v>
      </c>
      <c r="D442" s="1" t="s">
        <v>24</v>
      </c>
      <c r="E442" s="1" t="s">
        <v>2248</v>
      </c>
      <c r="F442" s="2">
        <v>45535</v>
      </c>
      <c r="G442" s="2">
        <v>45505</v>
      </c>
      <c r="H442" s="1" t="s">
        <v>2318</v>
      </c>
      <c r="I442" s="1" t="s">
        <v>2319</v>
      </c>
      <c r="J442" s="1" t="s">
        <v>648</v>
      </c>
      <c r="K442" s="1" t="s">
        <v>900</v>
      </c>
      <c r="L442" s="1" t="s">
        <v>2254</v>
      </c>
      <c r="M442" s="1"/>
      <c r="N442" s="1"/>
      <c r="O442" s="1"/>
      <c r="P442" s="40">
        <v>577.96</v>
      </c>
    </row>
    <row r="443" spans="1:16">
      <c r="A443" s="39"/>
      <c r="B443" s="1" t="s">
        <v>700</v>
      </c>
      <c r="C443" s="1" t="s">
        <v>701</v>
      </c>
      <c r="D443" s="1" t="s">
        <v>24</v>
      </c>
      <c r="E443" s="1" t="s">
        <v>2248</v>
      </c>
      <c r="F443" s="2">
        <v>45535</v>
      </c>
      <c r="G443" s="2">
        <v>45505</v>
      </c>
      <c r="H443" s="1" t="s">
        <v>1844</v>
      </c>
      <c r="I443" s="1" t="s">
        <v>1845</v>
      </c>
      <c r="J443" s="1" t="s">
        <v>277</v>
      </c>
      <c r="K443" s="1"/>
      <c r="L443" s="1"/>
      <c r="M443" s="1" t="s">
        <v>1716</v>
      </c>
      <c r="N443" s="1"/>
      <c r="O443" s="1" t="s">
        <v>2320</v>
      </c>
      <c r="P443" s="40">
        <v>-8854.1200000000008</v>
      </c>
    </row>
    <row r="444" spans="1:16">
      <c r="A444" s="39"/>
      <c r="B444" s="1" t="s">
        <v>700</v>
      </c>
      <c r="C444" s="1" t="s">
        <v>701</v>
      </c>
      <c r="D444" s="1" t="s">
        <v>24</v>
      </c>
      <c r="E444" s="1" t="s">
        <v>2248</v>
      </c>
      <c r="F444" s="2">
        <v>45535</v>
      </c>
      <c r="G444" s="2">
        <v>45505</v>
      </c>
      <c r="H444" s="1" t="s">
        <v>2321</v>
      </c>
      <c r="I444" s="1" t="s">
        <v>2322</v>
      </c>
      <c r="J444" s="1" t="s">
        <v>666</v>
      </c>
      <c r="K444" s="1" t="s">
        <v>917</v>
      </c>
      <c r="L444" s="1" t="s">
        <v>1865</v>
      </c>
      <c r="M444" s="1"/>
      <c r="N444" s="1"/>
      <c r="O444" s="1"/>
      <c r="P444" s="40">
        <v>6860.9</v>
      </c>
    </row>
    <row r="445" spans="1:16">
      <c r="A445" s="39"/>
      <c r="B445" s="1" t="s">
        <v>700</v>
      </c>
      <c r="C445" s="1" t="s">
        <v>701</v>
      </c>
      <c r="D445" s="1" t="s">
        <v>24</v>
      </c>
      <c r="E445" s="1" t="s">
        <v>2248</v>
      </c>
      <c r="F445" s="2">
        <v>45535</v>
      </c>
      <c r="G445" s="2">
        <v>45505</v>
      </c>
      <c r="H445" s="1" t="s">
        <v>2323</v>
      </c>
      <c r="I445" s="1" t="s">
        <v>2324</v>
      </c>
      <c r="J445" s="1" t="s">
        <v>648</v>
      </c>
      <c r="K445" s="1" t="s">
        <v>900</v>
      </c>
      <c r="L445" s="1" t="s">
        <v>2254</v>
      </c>
      <c r="M445" s="1"/>
      <c r="N445" s="1"/>
      <c r="O445" s="1"/>
      <c r="P445" s="40">
        <v>6868.49</v>
      </c>
    </row>
    <row r="446" spans="1:16">
      <c r="A446" s="39"/>
      <c r="B446" s="1" t="s">
        <v>700</v>
      </c>
      <c r="C446" s="1" t="s">
        <v>701</v>
      </c>
      <c r="D446" s="1" t="s">
        <v>24</v>
      </c>
      <c r="E446" s="1" t="s">
        <v>2248</v>
      </c>
      <c r="F446" s="2">
        <v>45535</v>
      </c>
      <c r="G446" s="2">
        <v>45505</v>
      </c>
      <c r="H446" s="1" t="s">
        <v>2325</v>
      </c>
      <c r="I446" s="1" t="s">
        <v>2326</v>
      </c>
      <c r="J446" s="1" t="s">
        <v>487</v>
      </c>
      <c r="K446" s="1" t="s">
        <v>741</v>
      </c>
      <c r="L446" s="1" t="s">
        <v>2155</v>
      </c>
      <c r="M446" s="1"/>
      <c r="N446" s="1"/>
      <c r="O446" s="1"/>
      <c r="P446" s="40">
        <v>257.52</v>
      </c>
    </row>
    <row r="447" spans="1:16">
      <c r="A447" s="39"/>
      <c r="B447" s="1" t="s">
        <v>700</v>
      </c>
      <c r="C447" s="1" t="s">
        <v>701</v>
      </c>
      <c r="D447" s="1" t="s">
        <v>24</v>
      </c>
      <c r="E447" s="1" t="s">
        <v>2248</v>
      </c>
      <c r="F447" s="2">
        <v>45535</v>
      </c>
      <c r="G447" s="2">
        <v>45505</v>
      </c>
      <c r="H447" s="1" t="s">
        <v>2327</v>
      </c>
      <c r="I447" s="1" t="s">
        <v>2328</v>
      </c>
      <c r="J447" s="1" t="s">
        <v>509</v>
      </c>
      <c r="K447" s="1" t="s">
        <v>759</v>
      </c>
      <c r="L447" s="1" t="s">
        <v>2047</v>
      </c>
      <c r="M447" s="1"/>
      <c r="N447" s="1"/>
      <c r="O447" s="1"/>
      <c r="P447" s="40">
        <v>8554</v>
      </c>
    </row>
    <row r="448" spans="1:16">
      <c r="A448" s="39"/>
      <c r="B448" s="1" t="s">
        <v>700</v>
      </c>
      <c r="C448" s="1" t="s">
        <v>701</v>
      </c>
      <c r="D448" s="1" t="s">
        <v>24</v>
      </c>
      <c r="E448" s="1" t="s">
        <v>2248</v>
      </c>
      <c r="F448" s="2">
        <v>45535</v>
      </c>
      <c r="G448" s="2">
        <v>45505</v>
      </c>
      <c r="H448" s="1" t="s">
        <v>2329</v>
      </c>
      <c r="I448" s="1" t="s">
        <v>2330</v>
      </c>
      <c r="J448" s="1" t="s">
        <v>505</v>
      </c>
      <c r="K448" s="1" t="s">
        <v>766</v>
      </c>
      <c r="L448" s="1" t="s">
        <v>2143</v>
      </c>
      <c r="M448" s="1"/>
      <c r="N448" s="1"/>
      <c r="O448" s="1"/>
      <c r="P448" s="40">
        <v>38620</v>
      </c>
    </row>
    <row r="449" spans="1:16">
      <c r="A449" s="39"/>
      <c r="B449" s="1" t="s">
        <v>700</v>
      </c>
      <c r="C449" s="1" t="s">
        <v>701</v>
      </c>
      <c r="D449" s="1" t="s">
        <v>24</v>
      </c>
      <c r="E449" s="1" t="s">
        <v>2248</v>
      </c>
      <c r="F449" s="2">
        <v>45535</v>
      </c>
      <c r="G449" s="2">
        <v>45505</v>
      </c>
      <c r="H449" s="1" t="s">
        <v>2331</v>
      </c>
      <c r="I449" s="1" t="s">
        <v>2332</v>
      </c>
      <c r="J449" s="1" t="s">
        <v>487</v>
      </c>
      <c r="K449" s="1" t="s">
        <v>741</v>
      </c>
      <c r="L449" s="1" t="s">
        <v>2155</v>
      </c>
      <c r="M449" s="1"/>
      <c r="N449" s="1"/>
      <c r="O449" s="1"/>
      <c r="P449" s="40">
        <v>3125.96</v>
      </c>
    </row>
    <row r="450" spans="1:16">
      <c r="A450" s="39"/>
      <c r="B450" s="1" t="s">
        <v>700</v>
      </c>
      <c r="C450" s="1" t="s">
        <v>701</v>
      </c>
      <c r="D450" s="1" t="s">
        <v>24</v>
      </c>
      <c r="E450" s="1" t="s">
        <v>2248</v>
      </c>
      <c r="F450" s="2">
        <v>45535</v>
      </c>
      <c r="G450" s="2">
        <v>45505</v>
      </c>
      <c r="H450" s="1" t="s">
        <v>2333</v>
      </c>
      <c r="I450" s="1" t="s">
        <v>2334</v>
      </c>
      <c r="J450" s="1" t="s">
        <v>650</v>
      </c>
      <c r="K450" s="1" t="s">
        <v>901</v>
      </c>
      <c r="L450" s="1" t="s">
        <v>2262</v>
      </c>
      <c r="M450" s="1"/>
      <c r="N450" s="1"/>
      <c r="O450" s="1"/>
      <c r="P450" s="40">
        <v>1.0900000000000001</v>
      </c>
    </row>
    <row r="451" spans="1:16">
      <c r="A451" s="39"/>
      <c r="B451" s="1" t="s">
        <v>700</v>
      </c>
      <c r="C451" s="1" t="s">
        <v>701</v>
      </c>
      <c r="D451" s="1" t="s">
        <v>24</v>
      </c>
      <c r="E451" s="1" t="s">
        <v>2248</v>
      </c>
      <c r="F451" s="2">
        <v>45535</v>
      </c>
      <c r="G451" s="2">
        <v>45505</v>
      </c>
      <c r="H451" s="1" t="s">
        <v>2335</v>
      </c>
      <c r="I451" s="1" t="s">
        <v>2336</v>
      </c>
      <c r="J451" s="1" t="s">
        <v>462</v>
      </c>
      <c r="K451" s="1" t="s">
        <v>713</v>
      </c>
      <c r="L451" s="1" t="s">
        <v>2337</v>
      </c>
      <c r="M451" s="1"/>
      <c r="N451" s="1"/>
      <c r="O451" s="1" t="s">
        <v>1369</v>
      </c>
      <c r="P451" s="40">
        <v>50000</v>
      </c>
    </row>
    <row r="452" spans="1:16">
      <c r="A452" s="39"/>
      <c r="B452" s="1" t="s">
        <v>700</v>
      </c>
      <c r="C452" s="1" t="s">
        <v>701</v>
      </c>
      <c r="D452" s="1" t="s">
        <v>24</v>
      </c>
      <c r="E452" s="1" t="s">
        <v>2248</v>
      </c>
      <c r="F452" s="2">
        <v>45535</v>
      </c>
      <c r="G452" s="2">
        <v>45505</v>
      </c>
      <c r="H452" s="1" t="s">
        <v>2338</v>
      </c>
      <c r="I452" s="1" t="s">
        <v>2339</v>
      </c>
      <c r="J452" s="1" t="s">
        <v>471</v>
      </c>
      <c r="K452" s="1" t="s">
        <v>721</v>
      </c>
      <c r="L452" s="1" t="s">
        <v>2340</v>
      </c>
      <c r="M452" s="1"/>
      <c r="N452" s="1"/>
      <c r="O452" s="1"/>
      <c r="P452" s="40">
        <v>28504.5</v>
      </c>
    </row>
    <row r="453" spans="1:16">
      <c r="A453" s="39"/>
      <c r="B453" s="1" t="s">
        <v>700</v>
      </c>
      <c r="C453" s="1" t="s">
        <v>701</v>
      </c>
      <c r="D453" s="1" t="s">
        <v>24</v>
      </c>
      <c r="E453" s="1" t="s">
        <v>2248</v>
      </c>
      <c r="F453" s="2">
        <v>45535</v>
      </c>
      <c r="G453" s="2">
        <v>45505</v>
      </c>
      <c r="H453" s="1" t="s">
        <v>2341</v>
      </c>
      <c r="I453" s="1" t="s">
        <v>2342</v>
      </c>
      <c r="J453" s="1" t="s">
        <v>648</v>
      </c>
      <c r="K453" s="1" t="s">
        <v>900</v>
      </c>
      <c r="L453" s="1" t="s">
        <v>2254</v>
      </c>
      <c r="M453" s="1"/>
      <c r="N453" s="1"/>
      <c r="O453" s="1"/>
      <c r="P453" s="40">
        <v>425.86</v>
      </c>
    </row>
    <row r="454" spans="1:16">
      <c r="A454" s="39"/>
      <c r="B454" s="1" t="s">
        <v>700</v>
      </c>
      <c r="C454" s="1" t="s">
        <v>701</v>
      </c>
      <c r="D454" s="1" t="s">
        <v>24</v>
      </c>
      <c r="E454" s="1" t="s">
        <v>2248</v>
      </c>
      <c r="F454" s="2">
        <v>45535</v>
      </c>
      <c r="G454" s="2">
        <v>45505</v>
      </c>
      <c r="H454" s="1" t="s">
        <v>2343</v>
      </c>
      <c r="I454" s="1" t="s">
        <v>2344</v>
      </c>
      <c r="J454" s="1" t="s">
        <v>515</v>
      </c>
      <c r="K454" s="1" t="s">
        <v>776</v>
      </c>
      <c r="L454" s="1" t="s">
        <v>2345</v>
      </c>
      <c r="M454" s="1"/>
      <c r="N454" s="1"/>
      <c r="O454" s="1"/>
      <c r="P454" s="40">
        <v>21775.42</v>
      </c>
    </row>
    <row r="455" spans="1:16">
      <c r="A455" s="39"/>
      <c r="B455" s="1" t="s">
        <v>700</v>
      </c>
      <c r="C455" s="1" t="s">
        <v>701</v>
      </c>
      <c r="D455" s="1" t="s">
        <v>24</v>
      </c>
      <c r="E455" s="1" t="s">
        <v>2248</v>
      </c>
      <c r="F455" s="2">
        <v>45535</v>
      </c>
      <c r="G455" s="2">
        <v>45505</v>
      </c>
      <c r="H455" s="1" t="s">
        <v>2346</v>
      </c>
      <c r="I455" s="1" t="s">
        <v>2347</v>
      </c>
      <c r="J455" s="1" t="s">
        <v>507</v>
      </c>
      <c r="K455" s="1" t="s">
        <v>769</v>
      </c>
      <c r="L455" s="1" t="s">
        <v>1881</v>
      </c>
      <c r="M455" s="1"/>
      <c r="N455" s="1"/>
      <c r="O455" s="1"/>
      <c r="P455" s="40">
        <v>60932</v>
      </c>
    </row>
    <row r="456" spans="1:16">
      <c r="A456" s="39"/>
      <c r="B456" s="1" t="s">
        <v>700</v>
      </c>
      <c r="C456" s="1" t="s">
        <v>701</v>
      </c>
      <c r="D456" s="1" t="s">
        <v>24</v>
      </c>
      <c r="E456" s="1" t="s">
        <v>2248</v>
      </c>
      <c r="F456" s="2">
        <v>45535</v>
      </c>
      <c r="G456" s="2">
        <v>45505</v>
      </c>
      <c r="H456" s="1" t="s">
        <v>2348</v>
      </c>
      <c r="I456" s="1" t="s">
        <v>2349</v>
      </c>
      <c r="J456" s="1" t="s">
        <v>487</v>
      </c>
      <c r="K456" s="1" t="s">
        <v>741</v>
      </c>
      <c r="L456" s="1" t="s">
        <v>2155</v>
      </c>
      <c r="M456" s="1"/>
      <c r="N456" s="1"/>
      <c r="O456" s="1"/>
      <c r="P456" s="40">
        <v>1371.5</v>
      </c>
    </row>
    <row r="457" spans="1:16">
      <c r="A457" s="39"/>
      <c r="B457" s="1" t="s">
        <v>700</v>
      </c>
      <c r="C457" s="1" t="s">
        <v>701</v>
      </c>
      <c r="D457" s="1" t="s">
        <v>24</v>
      </c>
      <c r="E457" s="1" t="s">
        <v>2248</v>
      </c>
      <c r="F457" s="2">
        <v>45535</v>
      </c>
      <c r="G457" s="2">
        <v>45505</v>
      </c>
      <c r="H457" s="1" t="s">
        <v>2350</v>
      </c>
      <c r="I457" s="1" t="s">
        <v>2351</v>
      </c>
      <c r="J457" s="1" t="s">
        <v>507</v>
      </c>
      <c r="K457" s="1" t="s">
        <v>769</v>
      </c>
      <c r="L457" s="1" t="s">
        <v>1881</v>
      </c>
      <c r="M457" s="1"/>
      <c r="N457" s="1"/>
      <c r="O457" s="1"/>
      <c r="P457" s="40">
        <v>-60932</v>
      </c>
    </row>
    <row r="458" spans="1:16">
      <c r="A458" s="39"/>
      <c r="B458" s="1" t="s">
        <v>700</v>
      </c>
      <c r="C458" s="1" t="s">
        <v>701</v>
      </c>
      <c r="D458" s="1" t="s">
        <v>24</v>
      </c>
      <c r="E458" s="1" t="s">
        <v>2248</v>
      </c>
      <c r="F458" s="2">
        <v>45535</v>
      </c>
      <c r="G458" s="2">
        <v>45505</v>
      </c>
      <c r="H458" s="1" t="s">
        <v>2352</v>
      </c>
      <c r="I458" s="1" t="s">
        <v>2353</v>
      </c>
      <c r="J458" s="1" t="s">
        <v>898</v>
      </c>
      <c r="K458" s="1" t="s">
        <v>871</v>
      </c>
      <c r="L458" s="1" t="s">
        <v>2354</v>
      </c>
      <c r="M458" s="1"/>
      <c r="N458" s="1"/>
      <c r="O458" s="1"/>
      <c r="P458" s="40">
        <v>6950</v>
      </c>
    </row>
    <row r="459" spans="1:16">
      <c r="A459" s="39"/>
      <c r="B459" s="1" t="s">
        <v>700</v>
      </c>
      <c r="C459" s="1" t="s">
        <v>701</v>
      </c>
      <c r="D459" s="1" t="s">
        <v>24</v>
      </c>
      <c r="E459" s="1" t="s">
        <v>2248</v>
      </c>
      <c r="F459" s="2">
        <v>45535</v>
      </c>
      <c r="G459" s="2">
        <v>45505</v>
      </c>
      <c r="H459" s="1" t="s">
        <v>2355</v>
      </c>
      <c r="I459" s="1" t="s">
        <v>2356</v>
      </c>
      <c r="J459" s="1" t="s">
        <v>681</v>
      </c>
      <c r="K459" s="1" t="s">
        <v>926</v>
      </c>
      <c r="L459" s="1" t="s">
        <v>1849</v>
      </c>
      <c r="M459" s="1"/>
      <c r="N459" s="1"/>
      <c r="O459" s="1" t="s">
        <v>1369</v>
      </c>
      <c r="P459" s="40">
        <v>61072.08</v>
      </c>
    </row>
    <row r="460" spans="1:16">
      <c r="A460" s="39"/>
      <c r="B460" s="1" t="s">
        <v>700</v>
      </c>
      <c r="C460" s="1" t="s">
        <v>1361</v>
      </c>
      <c r="D460" s="1" t="s">
        <v>24</v>
      </c>
      <c r="E460" s="1" t="s">
        <v>2248</v>
      </c>
      <c r="F460" s="2">
        <v>45535</v>
      </c>
      <c r="G460" s="2">
        <v>45505</v>
      </c>
      <c r="H460" s="1" t="s">
        <v>2157</v>
      </c>
      <c r="I460" s="1" t="s">
        <v>2158</v>
      </c>
      <c r="J460" s="1" t="s">
        <v>277</v>
      </c>
      <c r="K460" s="1"/>
      <c r="L460" s="1"/>
      <c r="M460" s="1" t="s">
        <v>1727</v>
      </c>
      <c r="N460" s="1"/>
      <c r="O460" s="1" t="s">
        <v>2357</v>
      </c>
      <c r="P460" s="40">
        <v>-129231.21</v>
      </c>
    </row>
    <row r="461" spans="1:16">
      <c r="A461" s="39"/>
      <c r="B461" s="1" t="s">
        <v>700</v>
      </c>
      <c r="C461" s="1" t="s">
        <v>701</v>
      </c>
      <c r="D461" s="1" t="s">
        <v>24</v>
      </c>
      <c r="E461" s="1" t="s">
        <v>2248</v>
      </c>
      <c r="F461" s="2">
        <v>45535</v>
      </c>
      <c r="G461" s="2">
        <v>45505</v>
      </c>
      <c r="H461" s="1" t="s">
        <v>2358</v>
      </c>
      <c r="I461" s="1" t="s">
        <v>2359</v>
      </c>
      <c r="J461" s="1" t="s">
        <v>648</v>
      </c>
      <c r="K461" s="1" t="s">
        <v>900</v>
      </c>
      <c r="L461" s="1" t="s">
        <v>2254</v>
      </c>
      <c r="M461" s="1"/>
      <c r="N461" s="1"/>
      <c r="O461" s="1"/>
      <c r="P461" s="40">
        <v>24214.53</v>
      </c>
    </row>
    <row r="462" spans="1:16">
      <c r="A462" s="39"/>
      <c r="B462" s="1" t="s">
        <v>700</v>
      </c>
      <c r="C462" s="1" t="s">
        <v>701</v>
      </c>
      <c r="D462" s="1" t="s">
        <v>24</v>
      </c>
      <c r="E462" s="1" t="s">
        <v>2248</v>
      </c>
      <c r="F462" s="2">
        <v>45535</v>
      </c>
      <c r="G462" s="2">
        <v>45505</v>
      </c>
      <c r="H462" s="1" t="s">
        <v>2360</v>
      </c>
      <c r="I462" s="1" t="s">
        <v>2361</v>
      </c>
      <c r="J462" s="1" t="s">
        <v>471</v>
      </c>
      <c r="K462" s="1" t="s">
        <v>721</v>
      </c>
      <c r="L462" s="1" t="s">
        <v>2340</v>
      </c>
      <c r="M462" s="1"/>
      <c r="N462" s="1"/>
      <c r="O462" s="1" t="s">
        <v>2362</v>
      </c>
      <c r="P462" s="40">
        <v>7040</v>
      </c>
    </row>
    <row r="463" spans="1:16">
      <c r="A463" s="39"/>
      <c r="B463" s="1" t="s">
        <v>700</v>
      </c>
      <c r="C463" s="1" t="s">
        <v>701</v>
      </c>
      <c r="D463" s="1" t="s">
        <v>24</v>
      </c>
      <c r="E463" s="1" t="s">
        <v>2248</v>
      </c>
      <c r="F463" s="2">
        <v>45535</v>
      </c>
      <c r="G463" s="2">
        <v>45505</v>
      </c>
      <c r="H463" s="1" t="s">
        <v>2363</v>
      </c>
      <c r="I463" s="1" t="s">
        <v>2364</v>
      </c>
      <c r="J463" s="1" t="s">
        <v>648</v>
      </c>
      <c r="K463" s="1" t="s">
        <v>900</v>
      </c>
      <c r="L463" s="1" t="s">
        <v>2254</v>
      </c>
      <c r="M463" s="1"/>
      <c r="N463" s="1"/>
      <c r="O463" s="1"/>
      <c r="P463" s="40">
        <v>29.62</v>
      </c>
    </row>
    <row r="464" spans="1:16">
      <c r="A464" s="39"/>
      <c r="B464" s="1" t="s">
        <v>700</v>
      </c>
      <c r="C464" s="1" t="s">
        <v>701</v>
      </c>
      <c r="D464" s="1" t="s">
        <v>24</v>
      </c>
      <c r="E464" s="1" t="s">
        <v>2248</v>
      </c>
      <c r="F464" s="2">
        <v>45535</v>
      </c>
      <c r="G464" s="2">
        <v>45505</v>
      </c>
      <c r="H464" s="1" t="s">
        <v>2365</v>
      </c>
      <c r="I464" s="1" t="s">
        <v>2366</v>
      </c>
      <c r="J464" s="1" t="s">
        <v>648</v>
      </c>
      <c r="K464" s="1" t="s">
        <v>900</v>
      </c>
      <c r="L464" s="1" t="s">
        <v>2254</v>
      </c>
      <c r="M464" s="1"/>
      <c r="N464" s="1"/>
      <c r="O464" s="1"/>
      <c r="P464" s="40">
        <v>1376.98</v>
      </c>
    </row>
    <row r="465" spans="1:16">
      <c r="A465" s="39"/>
      <c r="B465" s="1" t="s">
        <v>700</v>
      </c>
      <c r="C465" s="1" t="s">
        <v>701</v>
      </c>
      <c r="D465" s="1" t="s">
        <v>24</v>
      </c>
      <c r="E465" s="1" t="s">
        <v>2248</v>
      </c>
      <c r="F465" s="2">
        <v>45535</v>
      </c>
      <c r="G465" s="2">
        <v>45505</v>
      </c>
      <c r="H465" s="1" t="s">
        <v>2367</v>
      </c>
      <c r="I465" s="1" t="s">
        <v>2368</v>
      </c>
      <c r="J465" s="1" t="s">
        <v>493</v>
      </c>
      <c r="K465" s="1" t="s">
        <v>744</v>
      </c>
      <c r="L465" s="1" t="s">
        <v>2369</v>
      </c>
      <c r="M465" s="1"/>
      <c r="N465" s="1"/>
      <c r="O465" s="1"/>
      <c r="P465" s="40">
        <v>63593.51</v>
      </c>
    </row>
    <row r="466" spans="1:16">
      <c r="A466" s="39"/>
      <c r="B466" s="1" t="s">
        <v>700</v>
      </c>
      <c r="C466" s="1" t="s">
        <v>701</v>
      </c>
      <c r="D466" s="1" t="s">
        <v>24</v>
      </c>
      <c r="E466" s="1" t="s">
        <v>2248</v>
      </c>
      <c r="F466" s="2">
        <v>45535</v>
      </c>
      <c r="G466" s="2">
        <v>45505</v>
      </c>
      <c r="H466" s="1" t="s">
        <v>2370</v>
      </c>
      <c r="I466" s="1" t="s">
        <v>2371</v>
      </c>
      <c r="J466" s="1" t="s">
        <v>648</v>
      </c>
      <c r="K466" s="1" t="s">
        <v>900</v>
      </c>
      <c r="L466" s="1" t="s">
        <v>2254</v>
      </c>
      <c r="M466" s="1"/>
      <c r="N466" s="1"/>
      <c r="O466" s="1"/>
      <c r="P466" s="40">
        <v>1440.86</v>
      </c>
    </row>
    <row r="467" spans="1:16">
      <c r="A467" s="39"/>
      <c r="B467" s="1" t="s">
        <v>700</v>
      </c>
      <c r="C467" s="1" t="s">
        <v>701</v>
      </c>
      <c r="D467" s="1" t="s">
        <v>24</v>
      </c>
      <c r="E467" s="1" t="s">
        <v>2248</v>
      </c>
      <c r="F467" s="2">
        <v>45535</v>
      </c>
      <c r="G467" s="2">
        <v>45505</v>
      </c>
      <c r="H467" s="1" t="s">
        <v>2372</v>
      </c>
      <c r="I467" s="1" t="s">
        <v>2373</v>
      </c>
      <c r="J467" s="1" t="s">
        <v>515</v>
      </c>
      <c r="K467" s="1" t="s">
        <v>776</v>
      </c>
      <c r="L467" s="1" t="s">
        <v>2345</v>
      </c>
      <c r="M467" s="1"/>
      <c r="N467" s="1"/>
      <c r="O467" s="1"/>
      <c r="P467" s="40">
        <v>295.63</v>
      </c>
    </row>
    <row r="468" spans="1:16">
      <c r="A468" s="39"/>
      <c r="B468" s="1" t="s">
        <v>700</v>
      </c>
      <c r="C468" s="1" t="s">
        <v>701</v>
      </c>
      <c r="D468" s="1" t="s">
        <v>24</v>
      </c>
      <c r="E468" s="1" t="s">
        <v>2248</v>
      </c>
      <c r="F468" s="2">
        <v>45535</v>
      </c>
      <c r="G468" s="2">
        <v>45505</v>
      </c>
      <c r="H468" s="1" t="s">
        <v>2374</v>
      </c>
      <c r="I468" s="1" t="s">
        <v>2375</v>
      </c>
      <c r="J468" s="1" t="s">
        <v>876</v>
      </c>
      <c r="K468" s="1" t="s">
        <v>2376</v>
      </c>
      <c r="L468" s="1" t="s">
        <v>2377</v>
      </c>
      <c r="M468" s="1"/>
      <c r="N468" s="1"/>
      <c r="O468" s="1" t="s">
        <v>2378</v>
      </c>
      <c r="P468" s="40">
        <v>67000</v>
      </c>
    </row>
    <row r="469" spans="1:16">
      <c r="A469" s="39"/>
      <c r="B469" s="1" t="s">
        <v>700</v>
      </c>
      <c r="C469" s="1" t="s">
        <v>701</v>
      </c>
      <c r="D469" s="1" t="s">
        <v>24</v>
      </c>
      <c r="E469" s="1" t="s">
        <v>2248</v>
      </c>
      <c r="F469" s="2">
        <v>45535</v>
      </c>
      <c r="G469" s="2">
        <v>45505</v>
      </c>
      <c r="H469" s="1" t="s">
        <v>2379</v>
      </c>
      <c r="I469" s="1" t="s">
        <v>2380</v>
      </c>
      <c r="J469" s="1" t="s">
        <v>650</v>
      </c>
      <c r="K469" s="1" t="s">
        <v>901</v>
      </c>
      <c r="L469" s="1" t="s">
        <v>2262</v>
      </c>
      <c r="M469" s="1"/>
      <c r="N469" s="1"/>
      <c r="O469" s="1"/>
      <c r="P469" s="40">
        <v>1176.98</v>
      </c>
    </row>
    <row r="470" spans="1:16">
      <c r="A470" s="39"/>
      <c r="B470" s="1" t="s">
        <v>700</v>
      </c>
      <c r="C470" s="1" t="s">
        <v>701</v>
      </c>
      <c r="D470" s="1" t="s">
        <v>24</v>
      </c>
      <c r="E470" s="1" t="s">
        <v>2248</v>
      </c>
      <c r="F470" s="2">
        <v>45535</v>
      </c>
      <c r="G470" s="2">
        <v>45505</v>
      </c>
      <c r="H470" s="1" t="s">
        <v>2381</v>
      </c>
      <c r="I470" s="1" t="s">
        <v>2382</v>
      </c>
      <c r="J470" s="1" t="s">
        <v>500</v>
      </c>
      <c r="K470" s="1" t="s">
        <v>762</v>
      </c>
      <c r="L470" s="1" t="s">
        <v>1898</v>
      </c>
      <c r="M470" s="1"/>
      <c r="N470" s="1"/>
      <c r="O470" s="1"/>
      <c r="P470" s="40">
        <v>10520</v>
      </c>
    </row>
    <row r="471" spans="1:16">
      <c r="A471" s="39"/>
      <c r="B471" s="1" t="s">
        <v>700</v>
      </c>
      <c r="C471" s="1" t="s">
        <v>701</v>
      </c>
      <c r="D471" s="1" t="s">
        <v>24</v>
      </c>
      <c r="E471" s="1" t="s">
        <v>2248</v>
      </c>
      <c r="F471" s="2">
        <v>45535</v>
      </c>
      <c r="G471" s="2">
        <v>45505</v>
      </c>
      <c r="H471" s="1" t="s">
        <v>2383</v>
      </c>
      <c r="I471" s="1" t="s">
        <v>2384</v>
      </c>
      <c r="J471" s="1" t="s">
        <v>650</v>
      </c>
      <c r="K471" s="1" t="s">
        <v>901</v>
      </c>
      <c r="L471" s="1" t="s">
        <v>2262</v>
      </c>
      <c r="M471" s="1"/>
      <c r="N471" s="1"/>
      <c r="O471" s="1"/>
      <c r="P471" s="40">
        <v>378.15</v>
      </c>
    </row>
    <row r="472" spans="1:16">
      <c r="A472" s="39"/>
      <c r="B472" s="1" t="s">
        <v>700</v>
      </c>
      <c r="C472" s="1" t="s">
        <v>701</v>
      </c>
      <c r="D472" s="1" t="s">
        <v>24</v>
      </c>
      <c r="E472" s="1" t="s">
        <v>2248</v>
      </c>
      <c r="F472" s="2">
        <v>45535</v>
      </c>
      <c r="G472" s="2">
        <v>45505</v>
      </c>
      <c r="H472" s="1" t="s">
        <v>2385</v>
      </c>
      <c r="I472" s="1" t="s">
        <v>2386</v>
      </c>
      <c r="J472" s="1" t="s">
        <v>650</v>
      </c>
      <c r="K472" s="1" t="s">
        <v>901</v>
      </c>
      <c r="L472" s="1" t="s">
        <v>2262</v>
      </c>
      <c r="M472" s="1"/>
      <c r="N472" s="1"/>
      <c r="O472" s="1"/>
      <c r="P472" s="40">
        <v>15483.37</v>
      </c>
    </row>
    <row r="473" spans="1:16">
      <c r="A473" s="39"/>
      <c r="B473" s="1" t="s">
        <v>700</v>
      </c>
      <c r="C473" s="1" t="s">
        <v>701</v>
      </c>
      <c r="D473" s="1" t="s">
        <v>24</v>
      </c>
      <c r="E473" s="1" t="s">
        <v>2248</v>
      </c>
      <c r="F473" s="2">
        <v>45535</v>
      </c>
      <c r="G473" s="2">
        <v>45505</v>
      </c>
      <c r="H473" s="1" t="s">
        <v>2387</v>
      </c>
      <c r="I473" s="1" t="s">
        <v>2388</v>
      </c>
      <c r="J473" s="1" t="s">
        <v>898</v>
      </c>
      <c r="K473" s="1" t="s">
        <v>871</v>
      </c>
      <c r="L473" s="1" t="s">
        <v>2354</v>
      </c>
      <c r="M473" s="1"/>
      <c r="N473" s="1"/>
      <c r="O473" s="1" t="s">
        <v>2107</v>
      </c>
      <c r="P473" s="40">
        <v>-6950</v>
      </c>
    </row>
    <row r="474" spans="1:16">
      <c r="A474" s="39"/>
      <c r="B474" s="1" t="s">
        <v>700</v>
      </c>
      <c r="C474" s="1" t="s">
        <v>701</v>
      </c>
      <c r="D474" s="1" t="s">
        <v>24</v>
      </c>
      <c r="E474" s="1" t="s">
        <v>2248</v>
      </c>
      <c r="F474" s="2">
        <v>45535</v>
      </c>
      <c r="G474" s="2">
        <v>45505</v>
      </c>
      <c r="H474" s="1" t="s">
        <v>2389</v>
      </c>
      <c r="I474" s="1" t="s">
        <v>2390</v>
      </c>
      <c r="J474" s="1" t="s">
        <v>650</v>
      </c>
      <c r="K474" s="1" t="s">
        <v>901</v>
      </c>
      <c r="L474" s="1" t="s">
        <v>2262</v>
      </c>
      <c r="M474" s="1"/>
      <c r="N474" s="1"/>
      <c r="O474" s="1"/>
      <c r="P474" s="40">
        <v>0.12</v>
      </c>
    </row>
    <row r="475" spans="1:16">
      <c r="A475" s="39"/>
      <c r="B475" s="1" t="s">
        <v>700</v>
      </c>
      <c r="C475" s="1" t="s">
        <v>701</v>
      </c>
      <c r="D475" s="1" t="s">
        <v>24</v>
      </c>
      <c r="E475" s="1" t="s">
        <v>2248</v>
      </c>
      <c r="F475" s="2">
        <v>45535</v>
      </c>
      <c r="G475" s="2">
        <v>45505</v>
      </c>
      <c r="H475" s="1" t="s">
        <v>2391</v>
      </c>
      <c r="I475" s="1" t="s">
        <v>2392</v>
      </c>
      <c r="J475" s="1" t="s">
        <v>523</v>
      </c>
      <c r="K475" s="1" t="s">
        <v>782</v>
      </c>
      <c r="L475" s="1" t="s">
        <v>2251</v>
      </c>
      <c r="M475" s="1"/>
      <c r="N475" s="1"/>
      <c r="O475" s="1"/>
      <c r="P475" s="40">
        <v>4653.99</v>
      </c>
    </row>
    <row r="476" spans="1:16">
      <c r="A476" s="112" t="s">
        <v>7616</v>
      </c>
      <c r="B476" s="113"/>
      <c r="C476" s="113"/>
      <c r="D476" s="113"/>
      <c r="E476" s="113"/>
      <c r="F476" s="114"/>
      <c r="G476" s="114"/>
      <c r="H476" s="113"/>
      <c r="I476" s="113"/>
      <c r="J476" s="113"/>
      <c r="K476" s="113"/>
      <c r="L476" s="113"/>
      <c r="M476" s="113"/>
      <c r="N476" s="113"/>
      <c r="O476" s="113"/>
      <c r="P476" s="115">
        <f>SUM(P408:P475)</f>
        <v>260422.22013529536</v>
      </c>
    </row>
    <row r="477" spans="1:16">
      <c r="A477" s="111" t="s">
        <v>7617</v>
      </c>
      <c r="B477" s="38"/>
      <c r="C477" s="38"/>
      <c r="D477" s="38"/>
      <c r="E477" s="38"/>
      <c r="F477" s="108"/>
      <c r="G477" s="108"/>
      <c r="H477" s="38"/>
      <c r="I477" s="38"/>
      <c r="J477" s="38"/>
      <c r="K477" s="38"/>
      <c r="L477" s="38"/>
      <c r="M477" s="38"/>
      <c r="N477" s="38"/>
      <c r="O477" s="38"/>
      <c r="P477" s="109"/>
    </row>
    <row r="478" spans="1:16">
      <c r="A478" s="39"/>
      <c r="B478" s="1" t="s">
        <v>700</v>
      </c>
      <c r="C478" s="1" t="s">
        <v>701</v>
      </c>
      <c r="D478" s="1" t="s">
        <v>20</v>
      </c>
      <c r="E478" s="1" t="s">
        <v>2393</v>
      </c>
      <c r="F478" s="2">
        <v>45505</v>
      </c>
      <c r="G478" s="2">
        <v>45505</v>
      </c>
      <c r="H478" s="1" t="s">
        <v>2394</v>
      </c>
      <c r="I478" s="1" t="s">
        <v>2395</v>
      </c>
      <c r="J478" s="1" t="s">
        <v>594</v>
      </c>
      <c r="K478" s="1" t="s">
        <v>843</v>
      </c>
      <c r="L478" s="1"/>
      <c r="M478" s="1"/>
      <c r="N478" s="1"/>
      <c r="O478" s="1" t="s">
        <v>2396</v>
      </c>
      <c r="P478" s="40">
        <v>-880</v>
      </c>
    </row>
    <row r="479" spans="1:16">
      <c r="A479" s="39"/>
      <c r="B479" s="1" t="s">
        <v>700</v>
      </c>
      <c r="C479" s="1" t="s">
        <v>701</v>
      </c>
      <c r="D479" s="1" t="s">
        <v>20</v>
      </c>
      <c r="E479" s="1" t="s">
        <v>2393</v>
      </c>
      <c r="F479" s="2">
        <v>45505</v>
      </c>
      <c r="G479" s="2">
        <v>45505</v>
      </c>
      <c r="H479" s="1" t="s">
        <v>2394</v>
      </c>
      <c r="I479" s="1" t="s">
        <v>2395</v>
      </c>
      <c r="J479" s="1" t="s">
        <v>469</v>
      </c>
      <c r="K479" s="1" t="s">
        <v>720</v>
      </c>
      <c r="L479" s="1"/>
      <c r="M479" s="1"/>
      <c r="N479" s="1"/>
      <c r="O479" s="1" t="s">
        <v>2397</v>
      </c>
      <c r="P479" s="40">
        <v>-1200</v>
      </c>
    </row>
    <row r="480" spans="1:16">
      <c r="A480" s="39"/>
      <c r="B480" s="1" t="s">
        <v>700</v>
      </c>
      <c r="C480" s="1" t="s">
        <v>701</v>
      </c>
      <c r="D480" s="1" t="s">
        <v>20</v>
      </c>
      <c r="E480" s="1" t="s">
        <v>2393</v>
      </c>
      <c r="F480" s="2">
        <v>45505</v>
      </c>
      <c r="G480" s="2">
        <v>45505</v>
      </c>
      <c r="H480" s="1" t="s">
        <v>2394</v>
      </c>
      <c r="I480" s="1" t="s">
        <v>2395</v>
      </c>
      <c r="J480" s="1" t="s">
        <v>573</v>
      </c>
      <c r="K480" s="1" t="s">
        <v>827</v>
      </c>
      <c r="L480" s="1"/>
      <c r="M480" s="1"/>
      <c r="N480" s="1"/>
      <c r="O480" s="1" t="s">
        <v>2398</v>
      </c>
      <c r="P480" s="40">
        <v>-877.5</v>
      </c>
    </row>
    <row r="481" spans="1:16">
      <c r="A481" s="39"/>
      <c r="B481" s="1" t="s">
        <v>700</v>
      </c>
      <c r="C481" s="1" t="s">
        <v>701</v>
      </c>
      <c r="D481" s="1" t="s">
        <v>20</v>
      </c>
      <c r="E481" s="1" t="s">
        <v>2393</v>
      </c>
      <c r="F481" s="2">
        <v>45505</v>
      </c>
      <c r="G481" s="2">
        <v>45505</v>
      </c>
      <c r="H481" s="1" t="s">
        <v>2394</v>
      </c>
      <c r="I481" s="1" t="s">
        <v>2395</v>
      </c>
      <c r="J481" s="1" t="s">
        <v>475</v>
      </c>
      <c r="K481" s="1" t="s">
        <v>724</v>
      </c>
      <c r="L481" s="1"/>
      <c r="M481" s="1"/>
      <c r="N481" s="1"/>
      <c r="O481" s="1" t="s">
        <v>2399</v>
      </c>
      <c r="P481" s="40">
        <v>551.26</v>
      </c>
    </row>
    <row r="482" spans="1:16">
      <c r="A482" s="39"/>
      <c r="B482" s="1" t="s">
        <v>700</v>
      </c>
      <c r="C482" s="1" t="s">
        <v>701</v>
      </c>
      <c r="D482" s="1" t="s">
        <v>20</v>
      </c>
      <c r="E482" s="1" t="s">
        <v>2393</v>
      </c>
      <c r="F482" s="2">
        <v>45505</v>
      </c>
      <c r="G482" s="2">
        <v>45505</v>
      </c>
      <c r="H482" s="1" t="s">
        <v>2394</v>
      </c>
      <c r="I482" s="1" t="s">
        <v>2395</v>
      </c>
      <c r="J482" s="1" t="s">
        <v>793</v>
      </c>
      <c r="K482" s="1" t="s">
        <v>794</v>
      </c>
      <c r="L482" s="1"/>
      <c r="M482" s="1"/>
      <c r="N482" s="1"/>
      <c r="O482" s="1" t="s">
        <v>2400</v>
      </c>
      <c r="P482" s="40">
        <v>520</v>
      </c>
    </row>
    <row r="483" spans="1:16">
      <c r="A483" s="39"/>
      <c r="B483" s="1" t="s">
        <v>700</v>
      </c>
      <c r="C483" s="1" t="s">
        <v>701</v>
      </c>
      <c r="D483" s="1" t="s">
        <v>20</v>
      </c>
      <c r="E483" s="1" t="s">
        <v>2393</v>
      </c>
      <c r="F483" s="2">
        <v>45505</v>
      </c>
      <c r="G483" s="2">
        <v>45505</v>
      </c>
      <c r="H483" s="1" t="s">
        <v>2394</v>
      </c>
      <c r="I483" s="1" t="s">
        <v>2395</v>
      </c>
      <c r="J483" s="1" t="s">
        <v>727</v>
      </c>
      <c r="K483" s="1" t="s">
        <v>728</v>
      </c>
      <c r="L483" s="1"/>
      <c r="M483" s="1"/>
      <c r="N483" s="1"/>
      <c r="O483" s="1" t="s">
        <v>2401</v>
      </c>
      <c r="P483" s="40">
        <v>-336</v>
      </c>
    </row>
    <row r="484" spans="1:16">
      <c r="A484" s="39"/>
      <c r="B484" s="1" t="s">
        <v>700</v>
      </c>
      <c r="C484" s="1" t="s">
        <v>701</v>
      </c>
      <c r="D484" s="1" t="s">
        <v>20</v>
      </c>
      <c r="E484" s="1" t="s">
        <v>2393</v>
      </c>
      <c r="F484" s="2">
        <v>45505</v>
      </c>
      <c r="G484" s="2">
        <v>45505</v>
      </c>
      <c r="H484" s="1" t="s">
        <v>2394</v>
      </c>
      <c r="I484" s="1" t="s">
        <v>2395</v>
      </c>
      <c r="J484" s="1" t="s">
        <v>727</v>
      </c>
      <c r="K484" s="1" t="s">
        <v>728</v>
      </c>
      <c r="L484" s="1"/>
      <c r="M484" s="1"/>
      <c r="N484" s="1"/>
      <c r="O484" s="1" t="s">
        <v>2402</v>
      </c>
      <c r="P484" s="40">
        <v>206.48</v>
      </c>
    </row>
    <row r="485" spans="1:16">
      <c r="A485" s="39"/>
      <c r="B485" s="1" t="s">
        <v>700</v>
      </c>
      <c r="C485" s="1" t="s">
        <v>701</v>
      </c>
      <c r="D485" s="1" t="s">
        <v>20</v>
      </c>
      <c r="E485" s="1" t="s">
        <v>2393</v>
      </c>
      <c r="F485" s="2">
        <v>45505</v>
      </c>
      <c r="G485" s="2">
        <v>45505</v>
      </c>
      <c r="H485" s="1" t="s">
        <v>2394</v>
      </c>
      <c r="I485" s="1" t="s">
        <v>2395</v>
      </c>
      <c r="J485" s="1" t="s">
        <v>469</v>
      </c>
      <c r="K485" s="1" t="s">
        <v>720</v>
      </c>
      <c r="L485" s="1"/>
      <c r="M485" s="1"/>
      <c r="N485" s="1"/>
      <c r="O485" s="1" t="s">
        <v>2403</v>
      </c>
      <c r="P485" s="40">
        <v>54</v>
      </c>
    </row>
    <row r="486" spans="1:16">
      <c r="A486" s="39"/>
      <c r="B486" s="1" t="s">
        <v>700</v>
      </c>
      <c r="C486" s="1" t="s">
        <v>701</v>
      </c>
      <c r="D486" s="1" t="s">
        <v>20</v>
      </c>
      <c r="E486" s="1" t="s">
        <v>2393</v>
      </c>
      <c r="F486" s="2">
        <v>45505</v>
      </c>
      <c r="G486" s="2">
        <v>45505</v>
      </c>
      <c r="H486" s="1" t="s">
        <v>2404</v>
      </c>
      <c r="I486" s="1" t="s">
        <v>2405</v>
      </c>
      <c r="J486" s="1" t="s">
        <v>469</v>
      </c>
      <c r="K486" s="1" t="s">
        <v>720</v>
      </c>
      <c r="L486" s="1"/>
      <c r="M486" s="1"/>
      <c r="N486" s="1"/>
      <c r="O486" s="1" t="s">
        <v>2406</v>
      </c>
      <c r="P486" s="40">
        <v>-2831.81</v>
      </c>
    </row>
    <row r="487" spans="1:16">
      <c r="A487" s="39"/>
      <c r="B487" s="1" t="s">
        <v>700</v>
      </c>
      <c r="C487" s="1" t="s">
        <v>701</v>
      </c>
      <c r="D487" s="1" t="s">
        <v>20</v>
      </c>
      <c r="E487" s="1" t="s">
        <v>2393</v>
      </c>
      <c r="F487" s="2">
        <v>45505</v>
      </c>
      <c r="G487" s="2">
        <v>45505</v>
      </c>
      <c r="H487" s="1" t="s">
        <v>2394</v>
      </c>
      <c r="I487" s="1" t="s">
        <v>2395</v>
      </c>
      <c r="J487" s="1" t="s">
        <v>727</v>
      </c>
      <c r="K487" s="1" t="s">
        <v>728</v>
      </c>
      <c r="L487" s="1"/>
      <c r="M487" s="1"/>
      <c r="N487" s="1"/>
      <c r="O487" s="1" t="s">
        <v>2407</v>
      </c>
      <c r="P487" s="40">
        <v>190.8</v>
      </c>
    </row>
    <row r="488" spans="1:16">
      <c r="A488" s="39"/>
      <c r="B488" s="1" t="s">
        <v>700</v>
      </c>
      <c r="C488" s="1" t="s">
        <v>701</v>
      </c>
      <c r="D488" s="1" t="s">
        <v>20</v>
      </c>
      <c r="E488" s="1" t="s">
        <v>2393</v>
      </c>
      <c r="F488" s="2">
        <v>45505</v>
      </c>
      <c r="G488" s="2">
        <v>45505</v>
      </c>
      <c r="H488" s="1" t="s">
        <v>2404</v>
      </c>
      <c r="I488" s="1" t="s">
        <v>2405</v>
      </c>
      <c r="J488" s="1" t="s">
        <v>469</v>
      </c>
      <c r="K488" s="1" t="s">
        <v>720</v>
      </c>
      <c r="L488" s="1"/>
      <c r="M488" s="1"/>
      <c r="N488" s="1"/>
      <c r="O488" s="1" t="s">
        <v>2408</v>
      </c>
      <c r="P488" s="40">
        <v>523.5</v>
      </c>
    </row>
    <row r="489" spans="1:16">
      <c r="A489" s="39"/>
      <c r="B489" s="1" t="s">
        <v>700</v>
      </c>
      <c r="C489" s="1" t="s">
        <v>701</v>
      </c>
      <c r="D489" s="1" t="s">
        <v>20</v>
      </c>
      <c r="E489" s="1" t="s">
        <v>2393</v>
      </c>
      <c r="F489" s="2">
        <v>45505</v>
      </c>
      <c r="G489" s="2">
        <v>45505</v>
      </c>
      <c r="H489" s="1" t="s">
        <v>2394</v>
      </c>
      <c r="I489" s="1" t="s">
        <v>2395</v>
      </c>
      <c r="J489" s="1" t="s">
        <v>469</v>
      </c>
      <c r="K489" s="1" t="s">
        <v>720</v>
      </c>
      <c r="L489" s="1"/>
      <c r="M489" s="1"/>
      <c r="N489" s="1"/>
      <c r="O489" s="1" t="s">
        <v>2409</v>
      </c>
      <c r="P489" s="40">
        <v>-442.25</v>
      </c>
    </row>
    <row r="490" spans="1:16">
      <c r="A490" s="39"/>
      <c r="B490" s="1" t="s">
        <v>700</v>
      </c>
      <c r="C490" s="1" t="s">
        <v>701</v>
      </c>
      <c r="D490" s="1" t="s">
        <v>20</v>
      </c>
      <c r="E490" s="1" t="s">
        <v>2393</v>
      </c>
      <c r="F490" s="2">
        <v>45505</v>
      </c>
      <c r="G490" s="2">
        <v>45505</v>
      </c>
      <c r="H490" s="1" t="s">
        <v>2394</v>
      </c>
      <c r="I490" s="1" t="s">
        <v>2395</v>
      </c>
      <c r="J490" s="1" t="s">
        <v>491</v>
      </c>
      <c r="K490" s="1" t="s">
        <v>743</v>
      </c>
      <c r="L490" s="1"/>
      <c r="M490" s="1"/>
      <c r="N490" s="1"/>
      <c r="O490" s="1" t="s">
        <v>2410</v>
      </c>
      <c r="P490" s="40">
        <v>1072</v>
      </c>
    </row>
    <row r="491" spans="1:16">
      <c r="A491" s="39"/>
      <c r="B491" s="1" t="s">
        <v>700</v>
      </c>
      <c r="C491" s="1" t="s">
        <v>701</v>
      </c>
      <c r="D491" s="1" t="s">
        <v>20</v>
      </c>
      <c r="E491" s="1" t="s">
        <v>2393</v>
      </c>
      <c r="F491" s="2">
        <v>45505</v>
      </c>
      <c r="G491" s="2">
        <v>45505</v>
      </c>
      <c r="H491" s="1" t="s">
        <v>2394</v>
      </c>
      <c r="I491" s="1" t="s">
        <v>2395</v>
      </c>
      <c r="J491" s="1" t="s">
        <v>469</v>
      </c>
      <c r="K491" s="1" t="s">
        <v>720</v>
      </c>
      <c r="L491" s="1"/>
      <c r="M491" s="1"/>
      <c r="N491" s="1"/>
      <c r="O491" s="1" t="s">
        <v>2411</v>
      </c>
      <c r="P491" s="40">
        <v>-719.46</v>
      </c>
    </row>
    <row r="492" spans="1:16">
      <c r="A492" s="39"/>
      <c r="B492" s="1" t="s">
        <v>700</v>
      </c>
      <c r="C492" s="1" t="s">
        <v>701</v>
      </c>
      <c r="D492" s="1" t="s">
        <v>20</v>
      </c>
      <c r="E492" s="1" t="s">
        <v>2393</v>
      </c>
      <c r="F492" s="2">
        <v>45505</v>
      </c>
      <c r="G492" s="2">
        <v>45505</v>
      </c>
      <c r="H492" s="1" t="s">
        <v>2394</v>
      </c>
      <c r="I492" s="1" t="s">
        <v>2395</v>
      </c>
      <c r="J492" s="1" t="s">
        <v>675</v>
      </c>
      <c r="K492" s="1" t="s">
        <v>923</v>
      </c>
      <c r="L492" s="1"/>
      <c r="M492" s="1"/>
      <c r="N492" s="1"/>
      <c r="O492" s="1" t="s">
        <v>2412</v>
      </c>
      <c r="P492" s="40">
        <v>-2407.1999999999998</v>
      </c>
    </row>
    <row r="493" spans="1:16">
      <c r="A493" s="39"/>
      <c r="B493" s="1" t="s">
        <v>700</v>
      </c>
      <c r="C493" s="1" t="s">
        <v>701</v>
      </c>
      <c r="D493" s="1" t="s">
        <v>20</v>
      </c>
      <c r="E493" s="1" t="s">
        <v>2393</v>
      </c>
      <c r="F493" s="2">
        <v>45505</v>
      </c>
      <c r="G493" s="2">
        <v>45505</v>
      </c>
      <c r="H493" s="1" t="s">
        <v>2404</v>
      </c>
      <c r="I493" s="1" t="s">
        <v>2405</v>
      </c>
      <c r="J493" s="1" t="s">
        <v>675</v>
      </c>
      <c r="K493" s="1" t="s">
        <v>923</v>
      </c>
      <c r="L493" s="1"/>
      <c r="M493" s="1"/>
      <c r="N493" s="1"/>
      <c r="O493" s="1" t="s">
        <v>2413</v>
      </c>
      <c r="P493" s="40">
        <v>60.08</v>
      </c>
    </row>
    <row r="494" spans="1:16">
      <c r="A494" s="39"/>
      <c r="B494" s="1" t="s">
        <v>700</v>
      </c>
      <c r="C494" s="1" t="s">
        <v>701</v>
      </c>
      <c r="D494" s="1" t="s">
        <v>20</v>
      </c>
      <c r="E494" s="1" t="s">
        <v>2393</v>
      </c>
      <c r="F494" s="2">
        <v>45505</v>
      </c>
      <c r="G494" s="2">
        <v>45505</v>
      </c>
      <c r="H494" s="1" t="s">
        <v>2394</v>
      </c>
      <c r="I494" s="1" t="s">
        <v>2395</v>
      </c>
      <c r="J494" s="1" t="s">
        <v>469</v>
      </c>
      <c r="K494" s="1" t="s">
        <v>720</v>
      </c>
      <c r="L494" s="1"/>
      <c r="M494" s="1"/>
      <c r="N494" s="1"/>
      <c r="O494" s="1" t="s">
        <v>2414</v>
      </c>
      <c r="P494" s="40">
        <v>-639.20000000000005</v>
      </c>
    </row>
    <row r="495" spans="1:16">
      <c r="A495" s="39"/>
      <c r="B495" s="1" t="s">
        <v>700</v>
      </c>
      <c r="C495" s="1" t="s">
        <v>701</v>
      </c>
      <c r="D495" s="1" t="s">
        <v>20</v>
      </c>
      <c r="E495" s="1" t="s">
        <v>2393</v>
      </c>
      <c r="F495" s="2">
        <v>45505</v>
      </c>
      <c r="G495" s="2">
        <v>45505</v>
      </c>
      <c r="H495" s="1" t="s">
        <v>2394</v>
      </c>
      <c r="I495" s="1" t="s">
        <v>2395</v>
      </c>
      <c r="J495" s="1" t="s">
        <v>469</v>
      </c>
      <c r="K495" s="1" t="s">
        <v>720</v>
      </c>
      <c r="L495" s="1"/>
      <c r="M495" s="1"/>
      <c r="N495" s="1"/>
      <c r="O495" s="1" t="s">
        <v>2415</v>
      </c>
      <c r="P495" s="40">
        <v>-840</v>
      </c>
    </row>
    <row r="496" spans="1:16">
      <c r="A496" s="39"/>
      <c r="B496" s="1" t="s">
        <v>700</v>
      </c>
      <c r="C496" s="1" t="s">
        <v>701</v>
      </c>
      <c r="D496" s="1" t="s">
        <v>20</v>
      </c>
      <c r="E496" s="1" t="s">
        <v>2393</v>
      </c>
      <c r="F496" s="2">
        <v>45505</v>
      </c>
      <c r="G496" s="2">
        <v>45505</v>
      </c>
      <c r="H496" s="1" t="s">
        <v>2394</v>
      </c>
      <c r="I496" s="1" t="s">
        <v>2395</v>
      </c>
      <c r="J496" s="1" t="s">
        <v>675</v>
      </c>
      <c r="K496" s="1" t="s">
        <v>923</v>
      </c>
      <c r="L496" s="1"/>
      <c r="M496" s="1"/>
      <c r="N496" s="1"/>
      <c r="O496" s="1" t="s">
        <v>2416</v>
      </c>
      <c r="P496" s="40">
        <v>2565</v>
      </c>
    </row>
    <row r="497" spans="1:16">
      <c r="A497" s="39"/>
      <c r="B497" s="1" t="s">
        <v>700</v>
      </c>
      <c r="C497" s="1" t="s">
        <v>701</v>
      </c>
      <c r="D497" s="1" t="s">
        <v>20</v>
      </c>
      <c r="E497" s="1" t="s">
        <v>2393</v>
      </c>
      <c r="F497" s="2">
        <v>45505</v>
      </c>
      <c r="G497" s="2">
        <v>45505</v>
      </c>
      <c r="H497" s="1" t="s">
        <v>2394</v>
      </c>
      <c r="I497" s="1" t="s">
        <v>2395</v>
      </c>
      <c r="J497" s="1" t="s">
        <v>277</v>
      </c>
      <c r="K497" s="1"/>
      <c r="L497" s="1"/>
      <c r="M497" s="1"/>
      <c r="N497" s="1"/>
      <c r="O497" s="1" t="s">
        <v>2417</v>
      </c>
      <c r="P497" s="40">
        <v>2375</v>
      </c>
    </row>
    <row r="498" spans="1:16">
      <c r="A498" s="39"/>
      <c r="B498" s="1" t="s">
        <v>700</v>
      </c>
      <c r="C498" s="1" t="s">
        <v>701</v>
      </c>
      <c r="D498" s="1" t="s">
        <v>20</v>
      </c>
      <c r="E498" s="1" t="s">
        <v>2393</v>
      </c>
      <c r="F498" s="2">
        <v>45505</v>
      </c>
      <c r="G498" s="2">
        <v>45505</v>
      </c>
      <c r="H498" s="1" t="s">
        <v>2394</v>
      </c>
      <c r="I498" s="1" t="s">
        <v>2395</v>
      </c>
      <c r="J498" s="1" t="s">
        <v>675</v>
      </c>
      <c r="K498" s="1" t="s">
        <v>923</v>
      </c>
      <c r="L498" s="1"/>
      <c r="M498" s="1"/>
      <c r="N498" s="1"/>
      <c r="O498" s="1" t="s">
        <v>2418</v>
      </c>
      <c r="P498" s="40">
        <v>-380.37</v>
      </c>
    </row>
    <row r="499" spans="1:16">
      <c r="A499" s="39"/>
      <c r="B499" s="1" t="s">
        <v>700</v>
      </c>
      <c r="C499" s="1" t="s">
        <v>701</v>
      </c>
      <c r="D499" s="1" t="s">
        <v>20</v>
      </c>
      <c r="E499" s="1" t="s">
        <v>2393</v>
      </c>
      <c r="F499" s="2">
        <v>45505</v>
      </c>
      <c r="G499" s="2">
        <v>45505</v>
      </c>
      <c r="H499" s="1" t="s">
        <v>2404</v>
      </c>
      <c r="I499" s="1" t="s">
        <v>2405</v>
      </c>
      <c r="J499" s="1" t="s">
        <v>469</v>
      </c>
      <c r="K499" s="1" t="s">
        <v>720</v>
      </c>
      <c r="L499" s="1"/>
      <c r="M499" s="1"/>
      <c r="N499" s="1"/>
      <c r="O499" s="1" t="s">
        <v>2419</v>
      </c>
      <c r="P499" s="40">
        <v>-3835</v>
      </c>
    </row>
    <row r="500" spans="1:16">
      <c r="A500" s="39"/>
      <c r="B500" s="1" t="s">
        <v>700</v>
      </c>
      <c r="C500" s="1" t="s">
        <v>701</v>
      </c>
      <c r="D500" s="1" t="s">
        <v>20</v>
      </c>
      <c r="E500" s="1" t="s">
        <v>2393</v>
      </c>
      <c r="F500" s="2">
        <v>45505</v>
      </c>
      <c r="G500" s="2">
        <v>45505</v>
      </c>
      <c r="H500" s="1" t="s">
        <v>2394</v>
      </c>
      <c r="I500" s="1" t="s">
        <v>2395</v>
      </c>
      <c r="J500" s="1" t="s">
        <v>469</v>
      </c>
      <c r="K500" s="1" t="s">
        <v>720</v>
      </c>
      <c r="L500" s="1"/>
      <c r="M500" s="1"/>
      <c r="N500" s="1"/>
      <c r="O500" s="1" t="s">
        <v>2420</v>
      </c>
      <c r="P500" s="40">
        <v>-476.36</v>
      </c>
    </row>
    <row r="501" spans="1:16">
      <c r="A501" s="39"/>
      <c r="B501" s="1" t="s">
        <v>700</v>
      </c>
      <c r="C501" s="1" t="s">
        <v>701</v>
      </c>
      <c r="D501" s="1" t="s">
        <v>20</v>
      </c>
      <c r="E501" s="1" t="s">
        <v>2393</v>
      </c>
      <c r="F501" s="2">
        <v>45505</v>
      </c>
      <c r="G501" s="2">
        <v>45505</v>
      </c>
      <c r="H501" s="1" t="s">
        <v>2394</v>
      </c>
      <c r="I501" s="1" t="s">
        <v>2395</v>
      </c>
      <c r="J501" s="1" t="s">
        <v>737</v>
      </c>
      <c r="K501" s="1" t="s">
        <v>738</v>
      </c>
      <c r="L501" s="1"/>
      <c r="M501" s="1"/>
      <c r="N501" s="1"/>
      <c r="O501" s="1" t="s">
        <v>2421</v>
      </c>
      <c r="P501" s="40">
        <v>-1939.38</v>
      </c>
    </row>
    <row r="502" spans="1:16">
      <c r="A502" s="39"/>
      <c r="B502" s="1" t="s">
        <v>700</v>
      </c>
      <c r="C502" s="1" t="s">
        <v>701</v>
      </c>
      <c r="D502" s="1" t="s">
        <v>20</v>
      </c>
      <c r="E502" s="1" t="s">
        <v>2393</v>
      </c>
      <c r="F502" s="2">
        <v>45505</v>
      </c>
      <c r="G502" s="2">
        <v>45505</v>
      </c>
      <c r="H502" s="1" t="s">
        <v>2394</v>
      </c>
      <c r="I502" s="1" t="s">
        <v>2395</v>
      </c>
      <c r="J502" s="1" t="s">
        <v>277</v>
      </c>
      <c r="K502" s="1"/>
      <c r="L502" s="1"/>
      <c r="M502" s="1"/>
      <c r="N502" s="1"/>
      <c r="O502" s="1" t="s">
        <v>2422</v>
      </c>
      <c r="P502" s="40">
        <v>414.66</v>
      </c>
    </row>
    <row r="503" spans="1:16">
      <c r="A503" s="39"/>
      <c r="B503" s="1" t="s">
        <v>700</v>
      </c>
      <c r="C503" s="1" t="s">
        <v>701</v>
      </c>
      <c r="D503" s="1" t="s">
        <v>20</v>
      </c>
      <c r="E503" s="1" t="s">
        <v>2393</v>
      </c>
      <c r="F503" s="2">
        <v>45505</v>
      </c>
      <c r="G503" s="2">
        <v>45505</v>
      </c>
      <c r="H503" s="1" t="s">
        <v>2404</v>
      </c>
      <c r="I503" s="1" t="s">
        <v>2405</v>
      </c>
      <c r="J503" s="1" t="s">
        <v>469</v>
      </c>
      <c r="K503" s="1" t="s">
        <v>720</v>
      </c>
      <c r="L503" s="1"/>
      <c r="M503" s="1"/>
      <c r="N503" s="1"/>
      <c r="O503" s="1" t="s">
        <v>2423</v>
      </c>
      <c r="P503" s="40">
        <v>7580</v>
      </c>
    </row>
    <row r="504" spans="1:16">
      <c r="A504" s="39"/>
      <c r="B504" s="1" t="s">
        <v>700</v>
      </c>
      <c r="C504" s="1" t="s">
        <v>701</v>
      </c>
      <c r="D504" s="1" t="s">
        <v>20</v>
      </c>
      <c r="E504" s="1" t="s">
        <v>2393</v>
      </c>
      <c r="F504" s="2">
        <v>45505</v>
      </c>
      <c r="G504" s="2">
        <v>45505</v>
      </c>
      <c r="H504" s="1" t="s">
        <v>2394</v>
      </c>
      <c r="I504" s="1" t="s">
        <v>2395</v>
      </c>
      <c r="J504" s="1" t="s">
        <v>734</v>
      </c>
      <c r="K504" s="1" t="s">
        <v>735</v>
      </c>
      <c r="L504" s="1"/>
      <c r="M504" s="1"/>
      <c r="N504" s="1"/>
      <c r="O504" s="1" t="s">
        <v>2424</v>
      </c>
      <c r="P504" s="40">
        <v>848</v>
      </c>
    </row>
    <row r="505" spans="1:16">
      <c r="A505" s="39"/>
      <c r="B505" s="1" t="s">
        <v>700</v>
      </c>
      <c r="C505" s="1" t="s">
        <v>701</v>
      </c>
      <c r="D505" s="1" t="s">
        <v>20</v>
      </c>
      <c r="E505" s="1" t="s">
        <v>2393</v>
      </c>
      <c r="F505" s="2">
        <v>45505</v>
      </c>
      <c r="G505" s="2">
        <v>45505</v>
      </c>
      <c r="H505" s="1" t="s">
        <v>2394</v>
      </c>
      <c r="I505" s="1" t="s">
        <v>2395</v>
      </c>
      <c r="J505" s="1" t="s">
        <v>675</v>
      </c>
      <c r="K505" s="1" t="s">
        <v>923</v>
      </c>
      <c r="L505" s="1"/>
      <c r="M505" s="1"/>
      <c r="N505" s="1"/>
      <c r="O505" s="1" t="s">
        <v>2425</v>
      </c>
      <c r="P505" s="40">
        <v>-180.54</v>
      </c>
    </row>
    <row r="506" spans="1:16">
      <c r="A506" s="39"/>
      <c r="B506" s="1" t="s">
        <v>700</v>
      </c>
      <c r="C506" s="1" t="s">
        <v>701</v>
      </c>
      <c r="D506" s="1" t="s">
        <v>20</v>
      </c>
      <c r="E506" s="1" t="s">
        <v>2393</v>
      </c>
      <c r="F506" s="2">
        <v>45505</v>
      </c>
      <c r="G506" s="2">
        <v>45505</v>
      </c>
      <c r="H506" s="1" t="s">
        <v>2394</v>
      </c>
      <c r="I506" s="1" t="s">
        <v>2395</v>
      </c>
      <c r="J506" s="1" t="s">
        <v>469</v>
      </c>
      <c r="K506" s="1" t="s">
        <v>720</v>
      </c>
      <c r="L506" s="1"/>
      <c r="M506" s="1"/>
      <c r="N506" s="1"/>
      <c r="O506" s="1" t="s">
        <v>2426</v>
      </c>
      <c r="P506" s="40">
        <v>-2400</v>
      </c>
    </row>
    <row r="507" spans="1:16">
      <c r="A507" s="39"/>
      <c r="B507" s="1" t="s">
        <v>700</v>
      </c>
      <c r="C507" s="1" t="s">
        <v>701</v>
      </c>
      <c r="D507" s="1" t="s">
        <v>20</v>
      </c>
      <c r="E507" s="1" t="s">
        <v>2393</v>
      </c>
      <c r="F507" s="2">
        <v>45505</v>
      </c>
      <c r="G507" s="2">
        <v>45505</v>
      </c>
      <c r="H507" s="1" t="s">
        <v>2404</v>
      </c>
      <c r="I507" s="1" t="s">
        <v>2405</v>
      </c>
      <c r="J507" s="1" t="s">
        <v>469</v>
      </c>
      <c r="K507" s="1" t="s">
        <v>720</v>
      </c>
      <c r="L507" s="1"/>
      <c r="M507" s="1"/>
      <c r="N507" s="1"/>
      <c r="O507" s="1" t="s">
        <v>2427</v>
      </c>
      <c r="P507" s="40">
        <v>5119.74</v>
      </c>
    </row>
    <row r="508" spans="1:16">
      <c r="A508" s="39"/>
      <c r="B508" s="1" t="s">
        <v>700</v>
      </c>
      <c r="C508" s="1" t="s">
        <v>701</v>
      </c>
      <c r="D508" s="1" t="s">
        <v>20</v>
      </c>
      <c r="E508" s="1" t="s">
        <v>2393</v>
      </c>
      <c r="F508" s="2">
        <v>45505</v>
      </c>
      <c r="G508" s="2">
        <v>45505</v>
      </c>
      <c r="H508" s="1" t="s">
        <v>2394</v>
      </c>
      <c r="I508" s="1" t="s">
        <v>2395</v>
      </c>
      <c r="J508" s="1" t="s">
        <v>469</v>
      </c>
      <c r="K508" s="1" t="s">
        <v>720</v>
      </c>
      <c r="L508" s="1"/>
      <c r="M508" s="1"/>
      <c r="N508" s="1"/>
      <c r="O508" s="1" t="s">
        <v>2428</v>
      </c>
      <c r="P508" s="40">
        <v>-780</v>
      </c>
    </row>
    <row r="509" spans="1:16">
      <c r="A509" s="39"/>
      <c r="B509" s="1" t="s">
        <v>700</v>
      </c>
      <c r="C509" s="1" t="s">
        <v>701</v>
      </c>
      <c r="D509" s="1" t="s">
        <v>20</v>
      </c>
      <c r="E509" s="1" t="s">
        <v>2393</v>
      </c>
      <c r="F509" s="2">
        <v>45505</v>
      </c>
      <c r="G509" s="2">
        <v>45505</v>
      </c>
      <c r="H509" s="1" t="s">
        <v>2404</v>
      </c>
      <c r="I509" s="1" t="s">
        <v>2405</v>
      </c>
      <c r="J509" s="1" t="s">
        <v>469</v>
      </c>
      <c r="K509" s="1" t="s">
        <v>720</v>
      </c>
      <c r="L509" s="1"/>
      <c r="M509" s="1"/>
      <c r="N509" s="1"/>
      <c r="O509" s="1" t="s">
        <v>2429</v>
      </c>
      <c r="P509" s="40">
        <v>-2581.13</v>
      </c>
    </row>
    <row r="510" spans="1:16">
      <c r="A510" s="39"/>
      <c r="B510" s="1" t="s">
        <v>700</v>
      </c>
      <c r="C510" s="1" t="s">
        <v>701</v>
      </c>
      <c r="D510" s="1" t="s">
        <v>20</v>
      </c>
      <c r="E510" s="1" t="s">
        <v>2393</v>
      </c>
      <c r="F510" s="2">
        <v>45505</v>
      </c>
      <c r="G510" s="2">
        <v>45505</v>
      </c>
      <c r="H510" s="1" t="s">
        <v>2394</v>
      </c>
      <c r="I510" s="1" t="s">
        <v>2395</v>
      </c>
      <c r="J510" s="1" t="s">
        <v>469</v>
      </c>
      <c r="K510" s="1" t="s">
        <v>720</v>
      </c>
      <c r="L510" s="1"/>
      <c r="M510" s="1"/>
      <c r="N510" s="1"/>
      <c r="O510" s="1" t="s">
        <v>2430</v>
      </c>
      <c r="P510" s="40">
        <v>-1433.5</v>
      </c>
    </row>
    <row r="511" spans="1:16">
      <c r="A511" s="39"/>
      <c r="B511" s="1" t="s">
        <v>700</v>
      </c>
      <c r="C511" s="1" t="s">
        <v>701</v>
      </c>
      <c r="D511" s="1" t="s">
        <v>20</v>
      </c>
      <c r="E511" s="1" t="s">
        <v>2393</v>
      </c>
      <c r="F511" s="2">
        <v>45505</v>
      </c>
      <c r="G511" s="2">
        <v>45505</v>
      </c>
      <c r="H511" s="1" t="s">
        <v>2394</v>
      </c>
      <c r="I511" s="1" t="s">
        <v>2395</v>
      </c>
      <c r="J511" s="1" t="s">
        <v>469</v>
      </c>
      <c r="K511" s="1" t="s">
        <v>720</v>
      </c>
      <c r="L511" s="1"/>
      <c r="M511" s="1"/>
      <c r="N511" s="1"/>
      <c r="O511" s="1" t="s">
        <v>2431</v>
      </c>
      <c r="P511" s="40">
        <v>-588.73</v>
      </c>
    </row>
    <row r="512" spans="1:16">
      <c r="A512" s="39"/>
      <c r="B512" s="1" t="s">
        <v>700</v>
      </c>
      <c r="C512" s="1" t="s">
        <v>701</v>
      </c>
      <c r="D512" s="1" t="s">
        <v>20</v>
      </c>
      <c r="E512" s="1" t="s">
        <v>2393</v>
      </c>
      <c r="F512" s="2">
        <v>45505</v>
      </c>
      <c r="G512" s="2">
        <v>45505</v>
      </c>
      <c r="H512" s="1" t="s">
        <v>2394</v>
      </c>
      <c r="I512" s="1" t="s">
        <v>2395</v>
      </c>
      <c r="J512" s="1" t="s">
        <v>469</v>
      </c>
      <c r="K512" s="1" t="s">
        <v>720</v>
      </c>
      <c r="L512" s="1"/>
      <c r="M512" s="1"/>
      <c r="N512" s="1"/>
      <c r="O512" s="1" t="s">
        <v>2432</v>
      </c>
      <c r="P512" s="40">
        <v>-640</v>
      </c>
    </row>
    <row r="513" spans="1:16">
      <c r="A513" s="39"/>
      <c r="B513" s="1" t="s">
        <v>700</v>
      </c>
      <c r="C513" s="1" t="s">
        <v>701</v>
      </c>
      <c r="D513" s="1" t="s">
        <v>20</v>
      </c>
      <c r="E513" s="1" t="s">
        <v>2393</v>
      </c>
      <c r="F513" s="2">
        <v>45505</v>
      </c>
      <c r="G513" s="2">
        <v>45505</v>
      </c>
      <c r="H513" s="1" t="s">
        <v>2394</v>
      </c>
      <c r="I513" s="1" t="s">
        <v>2395</v>
      </c>
      <c r="J513" s="1" t="s">
        <v>469</v>
      </c>
      <c r="K513" s="1" t="s">
        <v>720</v>
      </c>
      <c r="L513" s="1"/>
      <c r="M513" s="1"/>
      <c r="N513" s="1"/>
      <c r="O513" s="1" t="s">
        <v>2433</v>
      </c>
      <c r="P513" s="40">
        <v>-1525</v>
      </c>
    </row>
    <row r="514" spans="1:16">
      <c r="A514" s="39"/>
      <c r="B514" s="1" t="s">
        <v>700</v>
      </c>
      <c r="C514" s="1" t="s">
        <v>701</v>
      </c>
      <c r="D514" s="1" t="s">
        <v>20</v>
      </c>
      <c r="E514" s="1" t="s">
        <v>2393</v>
      </c>
      <c r="F514" s="2">
        <v>45505</v>
      </c>
      <c r="G514" s="2">
        <v>45505</v>
      </c>
      <c r="H514" s="1" t="s">
        <v>2394</v>
      </c>
      <c r="I514" s="1" t="s">
        <v>2395</v>
      </c>
      <c r="J514" s="1" t="s">
        <v>675</v>
      </c>
      <c r="K514" s="1" t="s">
        <v>923</v>
      </c>
      <c r="L514" s="1"/>
      <c r="M514" s="1"/>
      <c r="N514" s="1"/>
      <c r="O514" s="1" t="s">
        <v>2434</v>
      </c>
      <c r="P514" s="40">
        <v>-722.16</v>
      </c>
    </row>
    <row r="515" spans="1:16">
      <c r="A515" s="39"/>
      <c r="B515" s="1" t="s">
        <v>700</v>
      </c>
      <c r="C515" s="1" t="s">
        <v>701</v>
      </c>
      <c r="D515" s="1" t="s">
        <v>20</v>
      </c>
      <c r="E515" s="1" t="s">
        <v>2393</v>
      </c>
      <c r="F515" s="2">
        <v>45505</v>
      </c>
      <c r="G515" s="2">
        <v>45505</v>
      </c>
      <c r="H515" s="1" t="s">
        <v>2394</v>
      </c>
      <c r="I515" s="1" t="s">
        <v>2395</v>
      </c>
      <c r="J515" s="1" t="s">
        <v>491</v>
      </c>
      <c r="K515" s="1" t="s">
        <v>743</v>
      </c>
      <c r="L515" s="1"/>
      <c r="M515" s="1"/>
      <c r="N515" s="1"/>
      <c r="O515" s="1" t="s">
        <v>2435</v>
      </c>
      <c r="P515" s="40">
        <v>-651</v>
      </c>
    </row>
    <row r="516" spans="1:16">
      <c r="A516" s="39"/>
      <c r="B516" s="1" t="s">
        <v>700</v>
      </c>
      <c r="C516" s="1" t="s">
        <v>701</v>
      </c>
      <c r="D516" s="1" t="s">
        <v>20</v>
      </c>
      <c r="E516" s="1" t="s">
        <v>2393</v>
      </c>
      <c r="F516" s="2">
        <v>45505</v>
      </c>
      <c r="G516" s="2">
        <v>45505</v>
      </c>
      <c r="H516" s="1" t="s">
        <v>2404</v>
      </c>
      <c r="I516" s="1" t="s">
        <v>2405</v>
      </c>
      <c r="J516" s="1" t="s">
        <v>469</v>
      </c>
      <c r="K516" s="1" t="s">
        <v>720</v>
      </c>
      <c r="L516" s="1"/>
      <c r="M516" s="1"/>
      <c r="N516" s="1"/>
      <c r="O516" s="1" t="s">
        <v>2436</v>
      </c>
      <c r="P516" s="40">
        <v>1264</v>
      </c>
    </row>
    <row r="517" spans="1:16">
      <c r="A517" s="39"/>
      <c r="B517" s="1" t="s">
        <v>700</v>
      </c>
      <c r="C517" s="1" t="s">
        <v>701</v>
      </c>
      <c r="D517" s="1" t="s">
        <v>20</v>
      </c>
      <c r="E517" s="1" t="s">
        <v>2393</v>
      </c>
      <c r="F517" s="2">
        <v>45505</v>
      </c>
      <c r="G517" s="2">
        <v>45505</v>
      </c>
      <c r="H517" s="1" t="s">
        <v>2394</v>
      </c>
      <c r="I517" s="1" t="s">
        <v>2395</v>
      </c>
      <c r="J517" s="1" t="s">
        <v>469</v>
      </c>
      <c r="K517" s="1" t="s">
        <v>720</v>
      </c>
      <c r="L517" s="1"/>
      <c r="M517" s="1"/>
      <c r="N517" s="1"/>
      <c r="O517" s="1" t="s">
        <v>2437</v>
      </c>
      <c r="P517" s="40">
        <v>-488</v>
      </c>
    </row>
    <row r="518" spans="1:16">
      <c r="A518" s="39"/>
      <c r="B518" s="1" t="s">
        <v>700</v>
      </c>
      <c r="C518" s="1" t="s">
        <v>701</v>
      </c>
      <c r="D518" s="1" t="s">
        <v>20</v>
      </c>
      <c r="E518" s="1" t="s">
        <v>2393</v>
      </c>
      <c r="F518" s="2">
        <v>45505</v>
      </c>
      <c r="G518" s="2">
        <v>45505</v>
      </c>
      <c r="H518" s="1" t="s">
        <v>2394</v>
      </c>
      <c r="I518" s="1" t="s">
        <v>2395</v>
      </c>
      <c r="J518" s="1" t="s">
        <v>469</v>
      </c>
      <c r="K518" s="1" t="s">
        <v>720</v>
      </c>
      <c r="L518" s="1"/>
      <c r="M518" s="1"/>
      <c r="N518" s="1"/>
      <c r="O518" s="1" t="s">
        <v>2438</v>
      </c>
      <c r="P518" s="40">
        <v>-488</v>
      </c>
    </row>
    <row r="519" spans="1:16">
      <c r="A519" s="39"/>
      <c r="B519" s="1" t="s">
        <v>700</v>
      </c>
      <c r="C519" s="1" t="s">
        <v>701</v>
      </c>
      <c r="D519" s="1" t="s">
        <v>20</v>
      </c>
      <c r="E519" s="1" t="s">
        <v>2393</v>
      </c>
      <c r="F519" s="2">
        <v>45505</v>
      </c>
      <c r="G519" s="2">
        <v>45505</v>
      </c>
      <c r="H519" s="1" t="s">
        <v>2394</v>
      </c>
      <c r="I519" s="1" t="s">
        <v>2395</v>
      </c>
      <c r="J519" s="1" t="s">
        <v>491</v>
      </c>
      <c r="K519" s="1" t="s">
        <v>743</v>
      </c>
      <c r="L519" s="1"/>
      <c r="M519" s="1"/>
      <c r="N519" s="1"/>
      <c r="O519" s="1" t="s">
        <v>2439</v>
      </c>
      <c r="P519" s="40">
        <v>10856</v>
      </c>
    </row>
    <row r="520" spans="1:16">
      <c r="A520" s="39"/>
      <c r="B520" s="1" t="s">
        <v>700</v>
      </c>
      <c r="C520" s="1" t="s">
        <v>701</v>
      </c>
      <c r="D520" s="1" t="s">
        <v>20</v>
      </c>
      <c r="E520" s="1" t="s">
        <v>2393</v>
      </c>
      <c r="F520" s="2">
        <v>45505</v>
      </c>
      <c r="G520" s="2">
        <v>45505</v>
      </c>
      <c r="H520" s="1" t="s">
        <v>2394</v>
      </c>
      <c r="I520" s="1" t="s">
        <v>2395</v>
      </c>
      <c r="J520" s="1" t="s">
        <v>675</v>
      </c>
      <c r="K520" s="1" t="s">
        <v>923</v>
      </c>
      <c r="L520" s="1"/>
      <c r="M520" s="1"/>
      <c r="N520" s="1"/>
      <c r="O520" s="1" t="s">
        <v>2440</v>
      </c>
      <c r="P520" s="40">
        <v>-880</v>
      </c>
    </row>
    <row r="521" spans="1:16">
      <c r="A521" s="39"/>
      <c r="B521" s="1" t="s">
        <v>700</v>
      </c>
      <c r="C521" s="1" t="s">
        <v>701</v>
      </c>
      <c r="D521" s="1" t="s">
        <v>20</v>
      </c>
      <c r="E521" s="1" t="s">
        <v>2393</v>
      </c>
      <c r="F521" s="2">
        <v>45505</v>
      </c>
      <c r="G521" s="2">
        <v>45505</v>
      </c>
      <c r="H521" s="1" t="s">
        <v>2394</v>
      </c>
      <c r="I521" s="1" t="s">
        <v>2395</v>
      </c>
      <c r="J521" s="1" t="s">
        <v>594</v>
      </c>
      <c r="K521" s="1" t="s">
        <v>843</v>
      </c>
      <c r="L521" s="1"/>
      <c r="M521" s="1"/>
      <c r="N521" s="1"/>
      <c r="O521" s="1" t="s">
        <v>2441</v>
      </c>
      <c r="P521" s="40">
        <v>-770</v>
      </c>
    </row>
    <row r="522" spans="1:16">
      <c r="A522" s="39"/>
      <c r="B522" s="1" t="s">
        <v>700</v>
      </c>
      <c r="C522" s="1" t="s">
        <v>701</v>
      </c>
      <c r="D522" s="1" t="s">
        <v>20</v>
      </c>
      <c r="E522" s="1" t="s">
        <v>2393</v>
      </c>
      <c r="F522" s="2">
        <v>45505</v>
      </c>
      <c r="G522" s="2">
        <v>45505</v>
      </c>
      <c r="H522" s="1" t="s">
        <v>2394</v>
      </c>
      <c r="I522" s="1" t="s">
        <v>2395</v>
      </c>
      <c r="J522" s="1" t="s">
        <v>675</v>
      </c>
      <c r="K522" s="1" t="s">
        <v>923</v>
      </c>
      <c r="L522" s="1"/>
      <c r="M522" s="1"/>
      <c r="N522" s="1"/>
      <c r="O522" s="1" t="s">
        <v>2442</v>
      </c>
      <c r="P522" s="40">
        <v>6600</v>
      </c>
    </row>
    <row r="523" spans="1:16">
      <c r="A523" s="39"/>
      <c r="B523" s="1" t="s">
        <v>700</v>
      </c>
      <c r="C523" s="1" t="s">
        <v>701</v>
      </c>
      <c r="D523" s="1" t="s">
        <v>20</v>
      </c>
      <c r="E523" s="1" t="s">
        <v>2393</v>
      </c>
      <c r="F523" s="2">
        <v>45505</v>
      </c>
      <c r="G523" s="2">
        <v>45505</v>
      </c>
      <c r="H523" s="1" t="s">
        <v>2394</v>
      </c>
      <c r="I523" s="1" t="s">
        <v>2395</v>
      </c>
      <c r="J523" s="1" t="s">
        <v>573</v>
      </c>
      <c r="K523" s="1" t="s">
        <v>827</v>
      </c>
      <c r="L523" s="1"/>
      <c r="M523" s="1"/>
      <c r="N523" s="1"/>
      <c r="O523" s="1" t="s">
        <v>2443</v>
      </c>
      <c r="P523" s="40">
        <v>-1621.25</v>
      </c>
    </row>
    <row r="524" spans="1:16">
      <c r="A524" s="39"/>
      <c r="B524" s="1" t="s">
        <v>700</v>
      </c>
      <c r="C524" s="1" t="s">
        <v>701</v>
      </c>
      <c r="D524" s="1" t="s">
        <v>20</v>
      </c>
      <c r="E524" s="1" t="s">
        <v>2393</v>
      </c>
      <c r="F524" s="2">
        <v>45505</v>
      </c>
      <c r="G524" s="2">
        <v>45505</v>
      </c>
      <c r="H524" s="1" t="s">
        <v>2394</v>
      </c>
      <c r="I524" s="1" t="s">
        <v>2395</v>
      </c>
      <c r="J524" s="1" t="s">
        <v>469</v>
      </c>
      <c r="K524" s="1" t="s">
        <v>720</v>
      </c>
      <c r="L524" s="1"/>
      <c r="M524" s="1"/>
      <c r="N524" s="1"/>
      <c r="O524" s="1" t="s">
        <v>2444</v>
      </c>
      <c r="P524" s="40">
        <v>-360</v>
      </c>
    </row>
    <row r="525" spans="1:16">
      <c r="A525" s="39"/>
      <c r="B525" s="1" t="s">
        <v>700</v>
      </c>
      <c r="C525" s="1" t="s">
        <v>701</v>
      </c>
      <c r="D525" s="1" t="s">
        <v>20</v>
      </c>
      <c r="E525" s="1" t="s">
        <v>2393</v>
      </c>
      <c r="F525" s="2">
        <v>45505</v>
      </c>
      <c r="G525" s="2">
        <v>45505</v>
      </c>
      <c r="H525" s="1" t="s">
        <v>2394</v>
      </c>
      <c r="I525" s="1" t="s">
        <v>2395</v>
      </c>
      <c r="J525" s="1" t="s">
        <v>675</v>
      </c>
      <c r="K525" s="1" t="s">
        <v>923</v>
      </c>
      <c r="L525" s="1"/>
      <c r="M525" s="1"/>
      <c r="N525" s="1"/>
      <c r="O525" s="1" t="s">
        <v>2445</v>
      </c>
      <c r="P525" s="40">
        <v>481.44</v>
      </c>
    </row>
    <row r="526" spans="1:16">
      <c r="A526" s="39"/>
      <c r="B526" s="1" t="s">
        <v>700</v>
      </c>
      <c r="C526" s="1" t="s">
        <v>701</v>
      </c>
      <c r="D526" s="1" t="s">
        <v>20</v>
      </c>
      <c r="E526" s="1" t="s">
        <v>2393</v>
      </c>
      <c r="F526" s="2">
        <v>45505</v>
      </c>
      <c r="G526" s="2">
        <v>45505</v>
      </c>
      <c r="H526" s="1" t="s">
        <v>2404</v>
      </c>
      <c r="I526" s="1" t="s">
        <v>2405</v>
      </c>
      <c r="J526" s="1" t="s">
        <v>469</v>
      </c>
      <c r="K526" s="1" t="s">
        <v>720</v>
      </c>
      <c r="L526" s="1"/>
      <c r="M526" s="1"/>
      <c r="N526" s="1"/>
      <c r="O526" s="1" t="s">
        <v>2446</v>
      </c>
      <c r="P526" s="40">
        <v>-4844.58</v>
      </c>
    </row>
    <row r="527" spans="1:16">
      <c r="A527" s="39"/>
      <c r="B527" s="1" t="s">
        <v>700</v>
      </c>
      <c r="C527" s="1" t="s">
        <v>701</v>
      </c>
      <c r="D527" s="1" t="s">
        <v>20</v>
      </c>
      <c r="E527" s="1" t="s">
        <v>2393</v>
      </c>
      <c r="F527" s="2">
        <v>45505</v>
      </c>
      <c r="G527" s="2">
        <v>45505</v>
      </c>
      <c r="H527" s="1" t="s">
        <v>2394</v>
      </c>
      <c r="I527" s="1" t="s">
        <v>2395</v>
      </c>
      <c r="J527" s="1" t="s">
        <v>469</v>
      </c>
      <c r="K527" s="1" t="s">
        <v>720</v>
      </c>
      <c r="L527" s="1"/>
      <c r="M527" s="1"/>
      <c r="N527" s="1"/>
      <c r="O527" s="1" t="s">
        <v>2447</v>
      </c>
      <c r="P527" s="40">
        <v>304</v>
      </c>
    </row>
    <row r="528" spans="1:16">
      <c r="A528" s="39"/>
      <c r="B528" s="1" t="s">
        <v>700</v>
      </c>
      <c r="C528" s="1" t="s">
        <v>701</v>
      </c>
      <c r="D528" s="1" t="s">
        <v>20</v>
      </c>
      <c r="E528" s="1" t="s">
        <v>2393</v>
      </c>
      <c r="F528" s="2">
        <v>45505</v>
      </c>
      <c r="G528" s="2">
        <v>45505</v>
      </c>
      <c r="H528" s="1" t="s">
        <v>2404</v>
      </c>
      <c r="I528" s="1" t="s">
        <v>2405</v>
      </c>
      <c r="J528" s="1" t="s">
        <v>469</v>
      </c>
      <c r="K528" s="1" t="s">
        <v>720</v>
      </c>
      <c r="L528" s="1"/>
      <c r="M528" s="1"/>
      <c r="N528" s="1"/>
      <c r="O528" s="1" t="s">
        <v>2448</v>
      </c>
      <c r="P528" s="40">
        <v>-6080</v>
      </c>
    </row>
    <row r="529" spans="1:16">
      <c r="A529" s="39"/>
      <c r="B529" s="1" t="s">
        <v>700</v>
      </c>
      <c r="C529" s="1" t="s">
        <v>701</v>
      </c>
      <c r="D529" s="1" t="s">
        <v>20</v>
      </c>
      <c r="E529" s="1" t="s">
        <v>2393</v>
      </c>
      <c r="F529" s="2">
        <v>45505</v>
      </c>
      <c r="G529" s="2">
        <v>45505</v>
      </c>
      <c r="H529" s="1" t="s">
        <v>2394</v>
      </c>
      <c r="I529" s="1" t="s">
        <v>2395</v>
      </c>
      <c r="J529" s="1" t="s">
        <v>675</v>
      </c>
      <c r="K529" s="1" t="s">
        <v>923</v>
      </c>
      <c r="L529" s="1"/>
      <c r="M529" s="1"/>
      <c r="N529" s="1"/>
      <c r="O529" s="1" t="s">
        <v>2449</v>
      </c>
      <c r="P529" s="40">
        <v>-0.02</v>
      </c>
    </row>
    <row r="530" spans="1:16">
      <c r="A530" s="39"/>
      <c r="B530" s="1" t="s">
        <v>700</v>
      </c>
      <c r="C530" s="1" t="s">
        <v>701</v>
      </c>
      <c r="D530" s="1" t="s">
        <v>20</v>
      </c>
      <c r="E530" s="1" t="s">
        <v>2393</v>
      </c>
      <c r="F530" s="2">
        <v>45505</v>
      </c>
      <c r="G530" s="2">
        <v>45505</v>
      </c>
      <c r="H530" s="1" t="s">
        <v>2394</v>
      </c>
      <c r="I530" s="1" t="s">
        <v>2395</v>
      </c>
      <c r="J530" s="1" t="s">
        <v>469</v>
      </c>
      <c r="K530" s="1" t="s">
        <v>720</v>
      </c>
      <c r="L530" s="1"/>
      <c r="M530" s="1"/>
      <c r="N530" s="1"/>
      <c r="O530" s="1" t="s">
        <v>2450</v>
      </c>
      <c r="P530" s="40">
        <v>65.45</v>
      </c>
    </row>
    <row r="531" spans="1:16">
      <c r="A531" s="39"/>
      <c r="B531" s="1" t="s">
        <v>700</v>
      </c>
      <c r="C531" s="1" t="s">
        <v>701</v>
      </c>
      <c r="D531" s="1" t="s">
        <v>20</v>
      </c>
      <c r="E531" s="1" t="s">
        <v>2393</v>
      </c>
      <c r="F531" s="2">
        <v>45505</v>
      </c>
      <c r="G531" s="2">
        <v>45505</v>
      </c>
      <c r="H531" s="1" t="s">
        <v>2394</v>
      </c>
      <c r="I531" s="1" t="s">
        <v>2395</v>
      </c>
      <c r="J531" s="1" t="s">
        <v>491</v>
      </c>
      <c r="K531" s="1" t="s">
        <v>743</v>
      </c>
      <c r="L531" s="1"/>
      <c r="M531" s="1"/>
      <c r="N531" s="1"/>
      <c r="O531" s="1" t="s">
        <v>2451</v>
      </c>
      <c r="P531" s="40">
        <v>-750</v>
      </c>
    </row>
    <row r="532" spans="1:16">
      <c r="A532" s="39"/>
      <c r="B532" s="1" t="s">
        <v>700</v>
      </c>
      <c r="C532" s="1" t="s">
        <v>701</v>
      </c>
      <c r="D532" s="1" t="s">
        <v>20</v>
      </c>
      <c r="E532" s="1" t="s">
        <v>2393</v>
      </c>
      <c r="F532" s="2">
        <v>45505</v>
      </c>
      <c r="G532" s="2">
        <v>45505</v>
      </c>
      <c r="H532" s="1" t="s">
        <v>2394</v>
      </c>
      <c r="I532" s="1" t="s">
        <v>2395</v>
      </c>
      <c r="J532" s="1" t="s">
        <v>469</v>
      </c>
      <c r="K532" s="1" t="s">
        <v>720</v>
      </c>
      <c r="L532" s="1"/>
      <c r="M532" s="1"/>
      <c r="N532" s="1"/>
      <c r="O532" s="1" t="s">
        <v>2452</v>
      </c>
      <c r="P532" s="40">
        <v>-1260</v>
      </c>
    </row>
    <row r="533" spans="1:16">
      <c r="A533" s="39"/>
      <c r="B533" s="1" t="s">
        <v>700</v>
      </c>
      <c r="C533" s="1" t="s">
        <v>701</v>
      </c>
      <c r="D533" s="1" t="s">
        <v>20</v>
      </c>
      <c r="E533" s="1" t="s">
        <v>2393</v>
      </c>
      <c r="F533" s="2">
        <v>45505</v>
      </c>
      <c r="G533" s="2">
        <v>45505</v>
      </c>
      <c r="H533" s="1" t="s">
        <v>2394</v>
      </c>
      <c r="I533" s="1" t="s">
        <v>2395</v>
      </c>
      <c r="J533" s="1" t="s">
        <v>469</v>
      </c>
      <c r="K533" s="1" t="s">
        <v>720</v>
      </c>
      <c r="L533" s="1"/>
      <c r="M533" s="1"/>
      <c r="N533" s="1"/>
      <c r="O533" s="1" t="s">
        <v>2453</v>
      </c>
      <c r="P533" s="40">
        <v>-2440</v>
      </c>
    </row>
    <row r="534" spans="1:16">
      <c r="A534" s="39"/>
      <c r="B534" s="1" t="s">
        <v>700</v>
      </c>
      <c r="C534" s="1" t="s">
        <v>701</v>
      </c>
      <c r="D534" s="1" t="s">
        <v>20</v>
      </c>
      <c r="E534" s="1" t="s">
        <v>2393</v>
      </c>
      <c r="F534" s="2">
        <v>45505</v>
      </c>
      <c r="G534" s="2">
        <v>45505</v>
      </c>
      <c r="H534" s="1" t="s">
        <v>2394</v>
      </c>
      <c r="I534" s="1" t="s">
        <v>2395</v>
      </c>
      <c r="J534" s="1" t="s">
        <v>469</v>
      </c>
      <c r="K534" s="1" t="s">
        <v>720</v>
      </c>
      <c r="L534" s="1"/>
      <c r="M534" s="1"/>
      <c r="N534" s="1"/>
      <c r="O534" s="1" t="s">
        <v>2454</v>
      </c>
      <c r="P534" s="40">
        <v>0.1</v>
      </c>
    </row>
    <row r="535" spans="1:16">
      <c r="A535" s="39"/>
      <c r="B535" s="1" t="s">
        <v>700</v>
      </c>
      <c r="C535" s="1" t="s">
        <v>701</v>
      </c>
      <c r="D535" s="1" t="s">
        <v>20</v>
      </c>
      <c r="E535" s="1" t="s">
        <v>2393</v>
      </c>
      <c r="F535" s="2">
        <v>45505</v>
      </c>
      <c r="G535" s="2">
        <v>45505</v>
      </c>
      <c r="H535" s="1" t="s">
        <v>2394</v>
      </c>
      <c r="I535" s="1" t="s">
        <v>2395</v>
      </c>
      <c r="J535" s="1" t="s">
        <v>469</v>
      </c>
      <c r="K535" s="1" t="s">
        <v>720</v>
      </c>
      <c r="L535" s="1"/>
      <c r="M535" s="1"/>
      <c r="N535" s="1"/>
      <c r="O535" s="1" t="s">
        <v>2455</v>
      </c>
      <c r="P535" s="40">
        <v>-2628.86</v>
      </c>
    </row>
    <row r="536" spans="1:16">
      <c r="A536" s="39"/>
      <c r="B536" s="1" t="s">
        <v>700</v>
      </c>
      <c r="C536" s="1" t="s">
        <v>701</v>
      </c>
      <c r="D536" s="1" t="s">
        <v>20</v>
      </c>
      <c r="E536" s="1" t="s">
        <v>2393</v>
      </c>
      <c r="F536" s="2">
        <v>45505</v>
      </c>
      <c r="G536" s="2">
        <v>45505</v>
      </c>
      <c r="H536" s="1" t="s">
        <v>2394</v>
      </c>
      <c r="I536" s="1" t="s">
        <v>2395</v>
      </c>
      <c r="J536" s="1" t="s">
        <v>469</v>
      </c>
      <c r="K536" s="1" t="s">
        <v>720</v>
      </c>
      <c r="L536" s="1"/>
      <c r="M536" s="1"/>
      <c r="N536" s="1"/>
      <c r="O536" s="1" t="s">
        <v>2456</v>
      </c>
      <c r="P536" s="40">
        <v>-100.1</v>
      </c>
    </row>
    <row r="537" spans="1:16">
      <c r="A537" s="39"/>
      <c r="B537" s="1" t="s">
        <v>700</v>
      </c>
      <c r="C537" s="1" t="s">
        <v>701</v>
      </c>
      <c r="D537" s="1" t="s">
        <v>20</v>
      </c>
      <c r="E537" s="1" t="s">
        <v>2393</v>
      </c>
      <c r="F537" s="2">
        <v>45505</v>
      </c>
      <c r="G537" s="2">
        <v>45505</v>
      </c>
      <c r="H537" s="1" t="s">
        <v>2394</v>
      </c>
      <c r="I537" s="1" t="s">
        <v>2395</v>
      </c>
      <c r="J537" s="1" t="s">
        <v>469</v>
      </c>
      <c r="K537" s="1" t="s">
        <v>720</v>
      </c>
      <c r="L537" s="1"/>
      <c r="M537" s="1"/>
      <c r="N537" s="1"/>
      <c r="O537" s="1" t="s">
        <v>2457</v>
      </c>
      <c r="P537" s="40">
        <v>-2560.9</v>
      </c>
    </row>
    <row r="538" spans="1:16">
      <c r="A538" s="39"/>
      <c r="B538" s="1" t="s">
        <v>700</v>
      </c>
      <c r="C538" s="1" t="s">
        <v>1383</v>
      </c>
      <c r="D538" s="1" t="s">
        <v>20</v>
      </c>
      <c r="E538" s="1" t="s">
        <v>2393</v>
      </c>
      <c r="F538" s="2">
        <v>45534</v>
      </c>
      <c r="G538" s="2">
        <v>45505</v>
      </c>
      <c r="H538" s="1" t="s">
        <v>1661</v>
      </c>
      <c r="I538" s="1" t="s">
        <v>1662</v>
      </c>
      <c r="J538" s="1" t="s">
        <v>277</v>
      </c>
      <c r="K538" s="1"/>
      <c r="L538" s="1"/>
      <c r="M538" s="1"/>
      <c r="N538" s="1"/>
      <c r="O538" s="1" t="s">
        <v>1664</v>
      </c>
      <c r="P538" s="40">
        <v>-10249.100886802686</v>
      </c>
    </row>
    <row r="539" spans="1:16">
      <c r="A539" s="39"/>
      <c r="B539" s="1" t="s">
        <v>700</v>
      </c>
      <c r="C539" s="1" t="s">
        <v>701</v>
      </c>
      <c r="D539" s="1" t="s">
        <v>20</v>
      </c>
      <c r="E539" s="1" t="s">
        <v>2393</v>
      </c>
      <c r="F539" s="2">
        <v>45535</v>
      </c>
      <c r="G539" s="2">
        <v>45505</v>
      </c>
      <c r="H539" s="1" t="s">
        <v>2458</v>
      </c>
      <c r="I539" s="1" t="s">
        <v>2459</v>
      </c>
      <c r="J539" s="1" t="s">
        <v>469</v>
      </c>
      <c r="K539" s="1" t="s">
        <v>720</v>
      </c>
      <c r="L539" s="1"/>
      <c r="M539" s="1"/>
      <c r="N539" s="1"/>
      <c r="O539" s="1" t="s">
        <v>2460</v>
      </c>
      <c r="P539" s="40">
        <v>8960</v>
      </c>
    </row>
    <row r="540" spans="1:16">
      <c r="A540" s="39"/>
      <c r="B540" s="1" t="s">
        <v>700</v>
      </c>
      <c r="C540" s="1" t="s">
        <v>701</v>
      </c>
      <c r="D540" s="1" t="s">
        <v>20</v>
      </c>
      <c r="E540" s="1" t="s">
        <v>2393</v>
      </c>
      <c r="F540" s="2">
        <v>45535</v>
      </c>
      <c r="G540" s="2">
        <v>45505</v>
      </c>
      <c r="H540" s="1" t="s">
        <v>2458</v>
      </c>
      <c r="I540" s="1" t="s">
        <v>2459</v>
      </c>
      <c r="J540" s="1" t="s">
        <v>491</v>
      </c>
      <c r="K540" s="1" t="s">
        <v>743</v>
      </c>
      <c r="L540" s="1"/>
      <c r="M540" s="1"/>
      <c r="N540" s="1"/>
      <c r="O540" s="1" t="s">
        <v>2461</v>
      </c>
      <c r="P540" s="40">
        <v>11634</v>
      </c>
    </row>
    <row r="541" spans="1:16">
      <c r="A541" s="39"/>
      <c r="B541" s="1" t="s">
        <v>700</v>
      </c>
      <c r="C541" s="1" t="s">
        <v>701</v>
      </c>
      <c r="D541" s="1" t="s">
        <v>20</v>
      </c>
      <c r="E541" s="1" t="s">
        <v>2393</v>
      </c>
      <c r="F541" s="2">
        <v>45535</v>
      </c>
      <c r="G541" s="2">
        <v>45505</v>
      </c>
      <c r="H541" s="1" t="s">
        <v>2458</v>
      </c>
      <c r="I541" s="1" t="s">
        <v>2459</v>
      </c>
      <c r="J541" s="1" t="s">
        <v>469</v>
      </c>
      <c r="K541" s="1" t="s">
        <v>720</v>
      </c>
      <c r="L541" s="1"/>
      <c r="M541" s="1"/>
      <c r="N541" s="1"/>
      <c r="O541" s="1" t="s">
        <v>2462</v>
      </c>
      <c r="P541" s="40">
        <v>11070.4</v>
      </c>
    </row>
    <row r="542" spans="1:16">
      <c r="A542" s="39"/>
      <c r="B542" s="1" t="s">
        <v>700</v>
      </c>
      <c r="C542" s="1" t="s">
        <v>701</v>
      </c>
      <c r="D542" s="1" t="s">
        <v>20</v>
      </c>
      <c r="E542" s="1" t="s">
        <v>2393</v>
      </c>
      <c r="F542" s="2">
        <v>45535</v>
      </c>
      <c r="G542" s="2">
        <v>45505</v>
      </c>
      <c r="H542" s="1" t="s">
        <v>2458</v>
      </c>
      <c r="I542" s="1" t="s">
        <v>2459</v>
      </c>
      <c r="J542" s="1" t="s">
        <v>469</v>
      </c>
      <c r="K542" s="1" t="s">
        <v>720</v>
      </c>
      <c r="L542" s="1"/>
      <c r="M542" s="1"/>
      <c r="N542" s="1"/>
      <c r="O542" s="1" t="s">
        <v>2463</v>
      </c>
      <c r="P542" s="40">
        <v>11440</v>
      </c>
    </row>
    <row r="543" spans="1:16">
      <c r="A543" s="39"/>
      <c r="B543" s="1" t="s">
        <v>700</v>
      </c>
      <c r="C543" s="1" t="s">
        <v>701</v>
      </c>
      <c r="D543" s="1" t="s">
        <v>20</v>
      </c>
      <c r="E543" s="1" t="s">
        <v>2393</v>
      </c>
      <c r="F543" s="2">
        <v>45535</v>
      </c>
      <c r="G543" s="2">
        <v>45505</v>
      </c>
      <c r="H543" s="1" t="s">
        <v>2458</v>
      </c>
      <c r="I543" s="1" t="s">
        <v>2459</v>
      </c>
      <c r="J543" s="1" t="s">
        <v>675</v>
      </c>
      <c r="K543" s="1" t="s">
        <v>923</v>
      </c>
      <c r="L543" s="1"/>
      <c r="M543" s="1"/>
      <c r="N543" s="1"/>
      <c r="O543" s="1" t="s">
        <v>2464</v>
      </c>
      <c r="P543" s="40">
        <v>6400</v>
      </c>
    </row>
    <row r="544" spans="1:16">
      <c r="A544" s="39"/>
      <c r="B544" s="1" t="s">
        <v>700</v>
      </c>
      <c r="C544" s="1" t="s">
        <v>701</v>
      </c>
      <c r="D544" s="1" t="s">
        <v>20</v>
      </c>
      <c r="E544" s="1" t="s">
        <v>2393</v>
      </c>
      <c r="F544" s="2">
        <v>45535</v>
      </c>
      <c r="G544" s="2">
        <v>45505</v>
      </c>
      <c r="H544" s="1" t="s">
        <v>2458</v>
      </c>
      <c r="I544" s="1" t="s">
        <v>2459</v>
      </c>
      <c r="J544" s="1" t="s">
        <v>675</v>
      </c>
      <c r="K544" s="1" t="s">
        <v>923</v>
      </c>
      <c r="L544" s="1"/>
      <c r="M544" s="1"/>
      <c r="N544" s="1"/>
      <c r="O544" s="1" t="s">
        <v>2465</v>
      </c>
      <c r="P544" s="40">
        <v>10110.24</v>
      </c>
    </row>
    <row r="545" spans="1:16">
      <c r="A545" s="39"/>
      <c r="B545" s="1" t="s">
        <v>700</v>
      </c>
      <c r="C545" s="1" t="s">
        <v>701</v>
      </c>
      <c r="D545" s="1" t="s">
        <v>20</v>
      </c>
      <c r="E545" s="1" t="s">
        <v>2393</v>
      </c>
      <c r="F545" s="2">
        <v>45535</v>
      </c>
      <c r="G545" s="2">
        <v>45505</v>
      </c>
      <c r="H545" s="1" t="s">
        <v>2458</v>
      </c>
      <c r="I545" s="1" t="s">
        <v>2459</v>
      </c>
      <c r="J545" s="1" t="s">
        <v>469</v>
      </c>
      <c r="K545" s="1" t="s">
        <v>720</v>
      </c>
      <c r="L545" s="1"/>
      <c r="M545" s="1"/>
      <c r="N545" s="1"/>
      <c r="O545" s="1" t="s">
        <v>2466</v>
      </c>
      <c r="P545" s="40">
        <v>6556</v>
      </c>
    </row>
    <row r="546" spans="1:16">
      <c r="A546" s="39"/>
      <c r="B546" s="1" t="s">
        <v>700</v>
      </c>
      <c r="C546" s="1" t="s">
        <v>701</v>
      </c>
      <c r="D546" s="1" t="s">
        <v>20</v>
      </c>
      <c r="E546" s="1" t="s">
        <v>2393</v>
      </c>
      <c r="F546" s="2">
        <v>45535</v>
      </c>
      <c r="G546" s="2">
        <v>45505</v>
      </c>
      <c r="H546" s="1" t="s">
        <v>2458</v>
      </c>
      <c r="I546" s="1" t="s">
        <v>2459</v>
      </c>
      <c r="J546" s="1" t="s">
        <v>469</v>
      </c>
      <c r="K546" s="1" t="s">
        <v>720</v>
      </c>
      <c r="L546" s="1"/>
      <c r="M546" s="1"/>
      <c r="N546" s="1"/>
      <c r="O546" s="1" t="s">
        <v>2467</v>
      </c>
      <c r="P546" s="40">
        <v>11440</v>
      </c>
    </row>
    <row r="547" spans="1:16">
      <c r="A547" s="39"/>
      <c r="B547" s="1" t="s">
        <v>700</v>
      </c>
      <c r="C547" s="1" t="s">
        <v>701</v>
      </c>
      <c r="D547" s="1" t="s">
        <v>20</v>
      </c>
      <c r="E547" s="1" t="s">
        <v>2393</v>
      </c>
      <c r="F547" s="2">
        <v>45535</v>
      </c>
      <c r="G547" s="2">
        <v>45505</v>
      </c>
      <c r="H547" s="1" t="s">
        <v>2458</v>
      </c>
      <c r="I547" s="1" t="s">
        <v>2459</v>
      </c>
      <c r="J547" s="1" t="s">
        <v>675</v>
      </c>
      <c r="K547" s="1" t="s">
        <v>923</v>
      </c>
      <c r="L547" s="1"/>
      <c r="M547" s="1"/>
      <c r="N547" s="1"/>
      <c r="O547" s="1" t="s">
        <v>2468</v>
      </c>
      <c r="P547" s="40">
        <v>18984</v>
      </c>
    </row>
    <row r="548" spans="1:16">
      <c r="A548" s="39"/>
      <c r="B548" s="1" t="s">
        <v>700</v>
      </c>
      <c r="C548" s="1" t="s">
        <v>701</v>
      </c>
      <c r="D548" s="1" t="s">
        <v>20</v>
      </c>
      <c r="E548" s="1" t="s">
        <v>2393</v>
      </c>
      <c r="F548" s="2">
        <v>45535</v>
      </c>
      <c r="G548" s="2">
        <v>45505</v>
      </c>
      <c r="H548" s="1" t="s">
        <v>2458</v>
      </c>
      <c r="I548" s="1" t="s">
        <v>2459</v>
      </c>
      <c r="J548" s="1" t="s">
        <v>675</v>
      </c>
      <c r="K548" s="1" t="s">
        <v>923</v>
      </c>
      <c r="L548" s="1"/>
      <c r="M548" s="1"/>
      <c r="N548" s="1"/>
      <c r="O548" s="1" t="s">
        <v>2469</v>
      </c>
      <c r="P548" s="40">
        <v>10584</v>
      </c>
    </row>
    <row r="549" spans="1:16">
      <c r="A549" s="39"/>
      <c r="B549" s="1" t="s">
        <v>700</v>
      </c>
      <c r="C549" s="1" t="s">
        <v>701</v>
      </c>
      <c r="D549" s="1" t="s">
        <v>20</v>
      </c>
      <c r="E549" s="1" t="s">
        <v>2393</v>
      </c>
      <c r="F549" s="2">
        <v>45535</v>
      </c>
      <c r="G549" s="2">
        <v>45505</v>
      </c>
      <c r="H549" s="1" t="s">
        <v>2470</v>
      </c>
      <c r="I549" s="1" t="s">
        <v>2471</v>
      </c>
      <c r="J549" s="1" t="s">
        <v>508</v>
      </c>
      <c r="K549" s="1" t="s">
        <v>767</v>
      </c>
      <c r="L549" s="1" t="s">
        <v>2472</v>
      </c>
      <c r="M549" s="1"/>
      <c r="N549" s="1"/>
      <c r="O549" s="1"/>
      <c r="P549" s="40">
        <v>9360</v>
      </c>
    </row>
    <row r="550" spans="1:16">
      <c r="A550" s="39"/>
      <c r="B550" s="1" t="s">
        <v>700</v>
      </c>
      <c r="C550" s="1" t="s">
        <v>701</v>
      </c>
      <c r="D550" s="1" t="s">
        <v>20</v>
      </c>
      <c r="E550" s="1" t="s">
        <v>2393</v>
      </c>
      <c r="F550" s="2">
        <v>45535</v>
      </c>
      <c r="G550" s="2">
        <v>45505</v>
      </c>
      <c r="H550" s="1" t="s">
        <v>2458</v>
      </c>
      <c r="I550" s="1" t="s">
        <v>2459</v>
      </c>
      <c r="J550" s="1" t="s">
        <v>469</v>
      </c>
      <c r="K550" s="1" t="s">
        <v>720</v>
      </c>
      <c r="L550" s="1"/>
      <c r="M550" s="1"/>
      <c r="N550" s="1"/>
      <c r="O550" s="1" t="s">
        <v>2473</v>
      </c>
      <c r="P550" s="40">
        <v>4368</v>
      </c>
    </row>
    <row r="551" spans="1:16">
      <c r="A551" s="39"/>
      <c r="B551" s="1" t="s">
        <v>700</v>
      </c>
      <c r="C551" s="1" t="s">
        <v>701</v>
      </c>
      <c r="D551" s="1" t="s">
        <v>20</v>
      </c>
      <c r="E551" s="1" t="s">
        <v>2393</v>
      </c>
      <c r="F551" s="2">
        <v>45535</v>
      </c>
      <c r="G551" s="2">
        <v>45505</v>
      </c>
      <c r="H551" s="1" t="s">
        <v>2458</v>
      </c>
      <c r="I551" s="1" t="s">
        <v>2459</v>
      </c>
      <c r="J551" s="1" t="s">
        <v>469</v>
      </c>
      <c r="K551" s="1" t="s">
        <v>720</v>
      </c>
      <c r="L551" s="1"/>
      <c r="M551" s="1"/>
      <c r="N551" s="1"/>
      <c r="O551" s="1" t="s">
        <v>2474</v>
      </c>
      <c r="P551" s="40">
        <v>11700</v>
      </c>
    </row>
    <row r="552" spans="1:16">
      <c r="A552" s="39"/>
      <c r="B552" s="1" t="s">
        <v>700</v>
      </c>
      <c r="C552" s="1" t="s">
        <v>701</v>
      </c>
      <c r="D552" s="1" t="s">
        <v>20</v>
      </c>
      <c r="E552" s="1" t="s">
        <v>2393</v>
      </c>
      <c r="F552" s="2">
        <v>45535</v>
      </c>
      <c r="G552" s="2">
        <v>45505</v>
      </c>
      <c r="H552" s="1" t="s">
        <v>2458</v>
      </c>
      <c r="I552" s="1" t="s">
        <v>2459</v>
      </c>
      <c r="J552" s="1" t="s">
        <v>499</v>
      </c>
      <c r="K552" s="1" t="s">
        <v>771</v>
      </c>
      <c r="L552" s="1"/>
      <c r="M552" s="1"/>
      <c r="N552" s="1"/>
      <c r="O552" s="1" t="s">
        <v>2475</v>
      </c>
      <c r="P552" s="40">
        <v>5040</v>
      </c>
    </row>
    <row r="553" spans="1:16">
      <c r="A553" s="39"/>
      <c r="B553" s="1" t="s">
        <v>700</v>
      </c>
      <c r="C553" s="1" t="s">
        <v>701</v>
      </c>
      <c r="D553" s="1" t="s">
        <v>20</v>
      </c>
      <c r="E553" s="1" t="s">
        <v>2393</v>
      </c>
      <c r="F553" s="2">
        <v>45535</v>
      </c>
      <c r="G553" s="2">
        <v>45505</v>
      </c>
      <c r="H553" s="1" t="s">
        <v>2458</v>
      </c>
      <c r="I553" s="1" t="s">
        <v>2459</v>
      </c>
      <c r="J553" s="1" t="s">
        <v>491</v>
      </c>
      <c r="K553" s="1" t="s">
        <v>743</v>
      </c>
      <c r="L553" s="1"/>
      <c r="M553" s="1"/>
      <c r="N553" s="1"/>
      <c r="O553" s="1" t="s">
        <v>2476</v>
      </c>
      <c r="P553" s="40">
        <v>19360</v>
      </c>
    </row>
    <row r="554" spans="1:16">
      <c r="A554" s="39"/>
      <c r="B554" s="1" t="s">
        <v>700</v>
      </c>
      <c r="C554" s="1" t="s">
        <v>701</v>
      </c>
      <c r="D554" s="1" t="s">
        <v>20</v>
      </c>
      <c r="E554" s="1" t="s">
        <v>2393</v>
      </c>
      <c r="F554" s="2">
        <v>45535</v>
      </c>
      <c r="G554" s="2">
        <v>45505</v>
      </c>
      <c r="H554" s="1" t="s">
        <v>2458</v>
      </c>
      <c r="I554" s="1" t="s">
        <v>2459</v>
      </c>
      <c r="J554" s="1" t="s">
        <v>469</v>
      </c>
      <c r="K554" s="1" t="s">
        <v>720</v>
      </c>
      <c r="L554" s="1"/>
      <c r="M554" s="1"/>
      <c r="N554" s="1"/>
      <c r="O554" s="1" t="s">
        <v>2477</v>
      </c>
      <c r="P554" s="40">
        <v>29920</v>
      </c>
    </row>
    <row r="555" spans="1:16">
      <c r="A555" s="39"/>
      <c r="B555" s="1" t="s">
        <v>700</v>
      </c>
      <c r="C555" s="1" t="s">
        <v>701</v>
      </c>
      <c r="D555" s="1" t="s">
        <v>20</v>
      </c>
      <c r="E555" s="1" t="s">
        <v>2393</v>
      </c>
      <c r="F555" s="2">
        <v>45535</v>
      </c>
      <c r="G555" s="2">
        <v>45505</v>
      </c>
      <c r="H555" s="1" t="s">
        <v>2458</v>
      </c>
      <c r="I555" s="1" t="s">
        <v>2459</v>
      </c>
      <c r="J555" s="1" t="s">
        <v>675</v>
      </c>
      <c r="K555" s="1" t="s">
        <v>923</v>
      </c>
      <c r="L555" s="1"/>
      <c r="M555" s="1"/>
      <c r="N555" s="1"/>
      <c r="O555" s="1" t="s">
        <v>2478</v>
      </c>
      <c r="P555" s="40">
        <v>9544.5</v>
      </c>
    </row>
    <row r="556" spans="1:16">
      <c r="A556" s="39"/>
      <c r="B556" s="1" t="s">
        <v>700</v>
      </c>
      <c r="C556" s="1" t="s">
        <v>701</v>
      </c>
      <c r="D556" s="1" t="s">
        <v>20</v>
      </c>
      <c r="E556" s="1" t="s">
        <v>2393</v>
      </c>
      <c r="F556" s="2">
        <v>45535</v>
      </c>
      <c r="G556" s="2">
        <v>45505</v>
      </c>
      <c r="H556" s="1" t="s">
        <v>2458</v>
      </c>
      <c r="I556" s="1" t="s">
        <v>2459</v>
      </c>
      <c r="J556" s="1" t="s">
        <v>469</v>
      </c>
      <c r="K556" s="1" t="s">
        <v>720</v>
      </c>
      <c r="L556" s="1"/>
      <c r="M556" s="1"/>
      <c r="N556" s="1"/>
      <c r="O556" s="1" t="s">
        <v>2479</v>
      </c>
      <c r="P556" s="40">
        <v>11537.5</v>
      </c>
    </row>
    <row r="557" spans="1:16">
      <c r="A557" s="39"/>
      <c r="B557" s="1" t="s">
        <v>700</v>
      </c>
      <c r="C557" s="1" t="s">
        <v>701</v>
      </c>
      <c r="D557" s="1" t="s">
        <v>20</v>
      </c>
      <c r="E557" s="1" t="s">
        <v>2393</v>
      </c>
      <c r="F557" s="2">
        <v>45535</v>
      </c>
      <c r="G557" s="2">
        <v>45505</v>
      </c>
      <c r="H557" s="1" t="s">
        <v>2458</v>
      </c>
      <c r="I557" s="1" t="s">
        <v>2459</v>
      </c>
      <c r="J557" s="1" t="s">
        <v>469</v>
      </c>
      <c r="K557" s="1" t="s">
        <v>720</v>
      </c>
      <c r="L557" s="1"/>
      <c r="M557" s="1"/>
      <c r="N557" s="1"/>
      <c r="O557" s="1" t="s">
        <v>2480</v>
      </c>
      <c r="P557" s="40">
        <v>14080</v>
      </c>
    </row>
    <row r="558" spans="1:16">
      <c r="A558" s="39"/>
      <c r="B558" s="1" t="s">
        <v>700</v>
      </c>
      <c r="C558" s="1" t="s">
        <v>701</v>
      </c>
      <c r="D558" s="1" t="s">
        <v>20</v>
      </c>
      <c r="E558" s="1" t="s">
        <v>2393</v>
      </c>
      <c r="F558" s="2">
        <v>45535</v>
      </c>
      <c r="G558" s="2">
        <v>45505</v>
      </c>
      <c r="H558" s="1" t="s">
        <v>2458</v>
      </c>
      <c r="I558" s="1" t="s">
        <v>2459</v>
      </c>
      <c r="J558" s="1" t="s">
        <v>469</v>
      </c>
      <c r="K558" s="1" t="s">
        <v>720</v>
      </c>
      <c r="L558" s="1"/>
      <c r="M558" s="1"/>
      <c r="N558" s="1"/>
      <c r="O558" s="1" t="s">
        <v>2481</v>
      </c>
      <c r="P558" s="40">
        <v>11440</v>
      </c>
    </row>
    <row r="559" spans="1:16">
      <c r="A559" s="39"/>
      <c r="B559" s="1" t="s">
        <v>700</v>
      </c>
      <c r="C559" s="1" t="s">
        <v>701</v>
      </c>
      <c r="D559" s="1" t="s">
        <v>20</v>
      </c>
      <c r="E559" s="1" t="s">
        <v>2393</v>
      </c>
      <c r="F559" s="2">
        <v>45535</v>
      </c>
      <c r="G559" s="2">
        <v>45505</v>
      </c>
      <c r="H559" s="1" t="s">
        <v>2458</v>
      </c>
      <c r="I559" s="1" t="s">
        <v>2459</v>
      </c>
      <c r="J559" s="1" t="s">
        <v>491</v>
      </c>
      <c r="K559" s="1" t="s">
        <v>743</v>
      </c>
      <c r="L559" s="1"/>
      <c r="M559" s="1"/>
      <c r="N559" s="1"/>
      <c r="O559" s="1" t="s">
        <v>2482</v>
      </c>
      <c r="P559" s="40">
        <v>11634</v>
      </c>
    </row>
    <row r="560" spans="1:16">
      <c r="A560" s="39"/>
      <c r="B560" s="1" t="s">
        <v>700</v>
      </c>
      <c r="C560" s="1" t="s">
        <v>701</v>
      </c>
      <c r="D560" s="1" t="s">
        <v>20</v>
      </c>
      <c r="E560" s="1" t="s">
        <v>2393</v>
      </c>
      <c r="F560" s="2">
        <v>45535</v>
      </c>
      <c r="G560" s="2">
        <v>45505</v>
      </c>
      <c r="H560" s="1" t="s">
        <v>2458</v>
      </c>
      <c r="I560" s="1" t="s">
        <v>2459</v>
      </c>
      <c r="J560" s="1" t="s">
        <v>491</v>
      </c>
      <c r="K560" s="1" t="s">
        <v>743</v>
      </c>
      <c r="L560" s="1"/>
      <c r="M560" s="1"/>
      <c r="N560" s="1"/>
      <c r="O560" s="1" t="s">
        <v>2483</v>
      </c>
      <c r="P560" s="40">
        <v>13200</v>
      </c>
    </row>
    <row r="561" spans="1:16">
      <c r="A561" s="39"/>
      <c r="B561" s="1" t="s">
        <v>700</v>
      </c>
      <c r="C561" s="1" t="s">
        <v>701</v>
      </c>
      <c r="D561" s="1" t="s">
        <v>20</v>
      </c>
      <c r="E561" s="1" t="s">
        <v>2393</v>
      </c>
      <c r="F561" s="2">
        <v>45535</v>
      </c>
      <c r="G561" s="2">
        <v>45505</v>
      </c>
      <c r="H561" s="1" t="s">
        <v>2458</v>
      </c>
      <c r="I561" s="1" t="s">
        <v>2459</v>
      </c>
      <c r="J561" s="1" t="s">
        <v>491</v>
      </c>
      <c r="K561" s="1" t="s">
        <v>743</v>
      </c>
      <c r="L561" s="1"/>
      <c r="M561" s="1"/>
      <c r="N561" s="1"/>
      <c r="O561" s="1" t="s">
        <v>2484</v>
      </c>
      <c r="P561" s="40">
        <v>16200</v>
      </c>
    </row>
    <row r="562" spans="1:16">
      <c r="A562" s="39"/>
      <c r="B562" s="1" t="s">
        <v>700</v>
      </c>
      <c r="C562" s="1" t="s">
        <v>701</v>
      </c>
      <c r="D562" s="1" t="s">
        <v>20</v>
      </c>
      <c r="E562" s="1" t="s">
        <v>2393</v>
      </c>
      <c r="F562" s="2">
        <v>45535</v>
      </c>
      <c r="G562" s="2">
        <v>45505</v>
      </c>
      <c r="H562" s="1" t="s">
        <v>2458</v>
      </c>
      <c r="I562" s="1" t="s">
        <v>2459</v>
      </c>
      <c r="J562" s="1" t="s">
        <v>675</v>
      </c>
      <c r="K562" s="1" t="s">
        <v>923</v>
      </c>
      <c r="L562" s="1"/>
      <c r="M562" s="1"/>
      <c r="N562" s="1"/>
      <c r="O562" s="1" t="s">
        <v>2485</v>
      </c>
      <c r="P562" s="40">
        <v>10080</v>
      </c>
    </row>
    <row r="563" spans="1:16">
      <c r="A563" s="39"/>
      <c r="B563" s="1" t="s">
        <v>700</v>
      </c>
      <c r="C563" s="1" t="s">
        <v>701</v>
      </c>
      <c r="D563" s="1" t="s">
        <v>20</v>
      </c>
      <c r="E563" s="1" t="s">
        <v>2393</v>
      </c>
      <c r="F563" s="2">
        <v>45535</v>
      </c>
      <c r="G563" s="2">
        <v>45505</v>
      </c>
      <c r="H563" s="1" t="s">
        <v>2458</v>
      </c>
      <c r="I563" s="1" t="s">
        <v>2459</v>
      </c>
      <c r="J563" s="1" t="s">
        <v>491</v>
      </c>
      <c r="K563" s="1" t="s">
        <v>743</v>
      </c>
      <c r="L563" s="1"/>
      <c r="M563" s="1"/>
      <c r="N563" s="1"/>
      <c r="O563" s="1" t="s">
        <v>2486</v>
      </c>
      <c r="P563" s="40">
        <v>8160</v>
      </c>
    </row>
    <row r="564" spans="1:16">
      <c r="A564" s="39"/>
      <c r="B564" s="1" t="s">
        <v>700</v>
      </c>
      <c r="C564" s="1" t="s">
        <v>701</v>
      </c>
      <c r="D564" s="1" t="s">
        <v>20</v>
      </c>
      <c r="E564" s="1" t="s">
        <v>2393</v>
      </c>
      <c r="F564" s="2">
        <v>45535</v>
      </c>
      <c r="G564" s="2">
        <v>45505</v>
      </c>
      <c r="H564" s="1" t="s">
        <v>2458</v>
      </c>
      <c r="I564" s="1" t="s">
        <v>2459</v>
      </c>
      <c r="J564" s="1" t="s">
        <v>491</v>
      </c>
      <c r="K564" s="1" t="s">
        <v>743</v>
      </c>
      <c r="L564" s="1"/>
      <c r="M564" s="1"/>
      <c r="N564" s="1"/>
      <c r="O564" s="1" t="s">
        <v>2487</v>
      </c>
      <c r="P564" s="40">
        <v>13200</v>
      </c>
    </row>
    <row r="565" spans="1:16">
      <c r="A565" s="39"/>
      <c r="B565" s="1" t="s">
        <v>700</v>
      </c>
      <c r="C565" s="1" t="s">
        <v>701</v>
      </c>
      <c r="D565" s="1" t="s">
        <v>20</v>
      </c>
      <c r="E565" s="1" t="s">
        <v>2393</v>
      </c>
      <c r="F565" s="2">
        <v>45535</v>
      </c>
      <c r="G565" s="2">
        <v>45505</v>
      </c>
      <c r="H565" s="1" t="s">
        <v>2458</v>
      </c>
      <c r="I565" s="1" t="s">
        <v>2459</v>
      </c>
      <c r="J565" s="1" t="s">
        <v>675</v>
      </c>
      <c r="K565" s="1" t="s">
        <v>923</v>
      </c>
      <c r="L565" s="1"/>
      <c r="M565" s="1"/>
      <c r="N565" s="1"/>
      <c r="O565" s="1" t="s">
        <v>2488</v>
      </c>
      <c r="P565" s="40">
        <v>7560</v>
      </c>
    </row>
    <row r="566" spans="1:16">
      <c r="A566" s="39"/>
      <c r="B566" s="1" t="s">
        <v>700</v>
      </c>
      <c r="C566" s="1" t="s">
        <v>701</v>
      </c>
      <c r="D566" s="1" t="s">
        <v>20</v>
      </c>
      <c r="E566" s="1" t="s">
        <v>2393</v>
      </c>
      <c r="F566" s="2">
        <v>45535</v>
      </c>
      <c r="G566" s="2">
        <v>45505</v>
      </c>
      <c r="H566" s="1" t="s">
        <v>2458</v>
      </c>
      <c r="I566" s="1" t="s">
        <v>2459</v>
      </c>
      <c r="J566" s="1" t="s">
        <v>675</v>
      </c>
      <c r="K566" s="1" t="s">
        <v>923</v>
      </c>
      <c r="L566" s="1"/>
      <c r="M566" s="1"/>
      <c r="N566" s="1"/>
      <c r="O566" s="1" t="s">
        <v>2489</v>
      </c>
      <c r="P566" s="40">
        <v>18487</v>
      </c>
    </row>
    <row r="567" spans="1:16">
      <c r="A567" s="39"/>
      <c r="B567" s="1" t="s">
        <v>700</v>
      </c>
      <c r="C567" s="1" t="s">
        <v>701</v>
      </c>
      <c r="D567" s="1" t="s">
        <v>20</v>
      </c>
      <c r="E567" s="1" t="s">
        <v>2393</v>
      </c>
      <c r="F567" s="2">
        <v>45535</v>
      </c>
      <c r="G567" s="2">
        <v>45505</v>
      </c>
      <c r="H567" s="1" t="s">
        <v>2458</v>
      </c>
      <c r="I567" s="1" t="s">
        <v>2459</v>
      </c>
      <c r="J567" s="1" t="s">
        <v>491</v>
      </c>
      <c r="K567" s="1" t="s">
        <v>743</v>
      </c>
      <c r="L567" s="1"/>
      <c r="M567" s="1"/>
      <c r="N567" s="1"/>
      <c r="O567" s="1" t="s">
        <v>2490</v>
      </c>
      <c r="P567" s="40">
        <v>9372</v>
      </c>
    </row>
    <row r="568" spans="1:16">
      <c r="A568" s="39"/>
      <c r="B568" s="1" t="s">
        <v>700</v>
      </c>
      <c r="C568" s="1" t="s">
        <v>701</v>
      </c>
      <c r="D568" s="1" t="s">
        <v>20</v>
      </c>
      <c r="E568" s="1" t="s">
        <v>2393</v>
      </c>
      <c r="F568" s="2">
        <v>45535</v>
      </c>
      <c r="G568" s="2">
        <v>45505</v>
      </c>
      <c r="H568" s="1" t="s">
        <v>2458</v>
      </c>
      <c r="I568" s="1" t="s">
        <v>2459</v>
      </c>
      <c r="J568" s="1" t="s">
        <v>469</v>
      </c>
      <c r="K568" s="1" t="s">
        <v>720</v>
      </c>
      <c r="L568" s="1"/>
      <c r="M568" s="1"/>
      <c r="N568" s="1"/>
      <c r="O568" s="1" t="s">
        <v>2491</v>
      </c>
      <c r="P568" s="40">
        <v>14380</v>
      </c>
    </row>
    <row r="569" spans="1:16">
      <c r="A569" s="39"/>
      <c r="B569" s="1" t="s">
        <v>700</v>
      </c>
      <c r="C569" s="1" t="s">
        <v>701</v>
      </c>
      <c r="D569" s="1" t="s">
        <v>20</v>
      </c>
      <c r="E569" s="1" t="s">
        <v>2393</v>
      </c>
      <c r="F569" s="2">
        <v>45535</v>
      </c>
      <c r="G569" s="2">
        <v>45505</v>
      </c>
      <c r="H569" s="1" t="s">
        <v>2458</v>
      </c>
      <c r="I569" s="1" t="s">
        <v>2459</v>
      </c>
      <c r="J569" s="1" t="s">
        <v>469</v>
      </c>
      <c r="K569" s="1" t="s">
        <v>720</v>
      </c>
      <c r="L569" s="1"/>
      <c r="M569" s="1"/>
      <c r="N569" s="1"/>
      <c r="O569" s="1" t="s">
        <v>2492</v>
      </c>
      <c r="P569" s="40">
        <v>14080</v>
      </c>
    </row>
    <row r="570" spans="1:16">
      <c r="A570" s="39"/>
      <c r="B570" s="1" t="s">
        <v>700</v>
      </c>
      <c r="C570" s="1" t="s">
        <v>701</v>
      </c>
      <c r="D570" s="1" t="s">
        <v>20</v>
      </c>
      <c r="E570" s="1" t="s">
        <v>2393</v>
      </c>
      <c r="F570" s="2">
        <v>45535</v>
      </c>
      <c r="G570" s="2">
        <v>45505</v>
      </c>
      <c r="H570" s="1" t="s">
        <v>2458</v>
      </c>
      <c r="I570" s="1" t="s">
        <v>2459</v>
      </c>
      <c r="J570" s="1" t="s">
        <v>469</v>
      </c>
      <c r="K570" s="1" t="s">
        <v>720</v>
      </c>
      <c r="L570" s="1"/>
      <c r="M570" s="1"/>
      <c r="N570" s="1"/>
      <c r="O570" s="1" t="s">
        <v>2493</v>
      </c>
      <c r="P570" s="40">
        <v>11440</v>
      </c>
    </row>
    <row r="571" spans="1:16">
      <c r="A571" s="39"/>
      <c r="B571" s="1" t="s">
        <v>700</v>
      </c>
      <c r="C571" s="1" t="s">
        <v>701</v>
      </c>
      <c r="D571" s="1" t="s">
        <v>20</v>
      </c>
      <c r="E571" s="1" t="s">
        <v>2393</v>
      </c>
      <c r="F571" s="2">
        <v>45535</v>
      </c>
      <c r="G571" s="2">
        <v>45505</v>
      </c>
      <c r="H571" s="1" t="s">
        <v>2458</v>
      </c>
      <c r="I571" s="1" t="s">
        <v>2459</v>
      </c>
      <c r="J571" s="1" t="s">
        <v>499</v>
      </c>
      <c r="K571" s="1" t="s">
        <v>771</v>
      </c>
      <c r="L571" s="1"/>
      <c r="M571" s="1"/>
      <c r="N571" s="1"/>
      <c r="O571" s="1" t="s">
        <v>2494</v>
      </c>
      <c r="P571" s="40">
        <v>14080</v>
      </c>
    </row>
    <row r="572" spans="1:16">
      <c r="A572" s="39"/>
      <c r="B572" s="1" t="s">
        <v>700</v>
      </c>
      <c r="C572" s="1" t="s">
        <v>701</v>
      </c>
      <c r="D572" s="1" t="s">
        <v>20</v>
      </c>
      <c r="E572" s="1" t="s">
        <v>2393</v>
      </c>
      <c r="F572" s="2">
        <v>45535</v>
      </c>
      <c r="G572" s="2">
        <v>45505</v>
      </c>
      <c r="H572" s="1" t="s">
        <v>2458</v>
      </c>
      <c r="I572" s="1" t="s">
        <v>2459</v>
      </c>
      <c r="J572" s="1" t="s">
        <v>469</v>
      </c>
      <c r="K572" s="1" t="s">
        <v>720</v>
      </c>
      <c r="L572" s="1"/>
      <c r="M572" s="1"/>
      <c r="N572" s="1"/>
      <c r="O572" s="1" t="s">
        <v>2495</v>
      </c>
      <c r="P572" s="40">
        <v>14960</v>
      </c>
    </row>
    <row r="573" spans="1:16">
      <c r="A573" s="39"/>
      <c r="B573" s="1" t="s">
        <v>700</v>
      </c>
      <c r="C573" s="1" t="s">
        <v>701</v>
      </c>
      <c r="D573" s="1" t="s">
        <v>20</v>
      </c>
      <c r="E573" s="1" t="s">
        <v>2393</v>
      </c>
      <c r="F573" s="2">
        <v>45535</v>
      </c>
      <c r="G573" s="2">
        <v>45505</v>
      </c>
      <c r="H573" s="1" t="s">
        <v>2458</v>
      </c>
      <c r="I573" s="1" t="s">
        <v>2459</v>
      </c>
      <c r="J573" s="1" t="s">
        <v>469</v>
      </c>
      <c r="K573" s="1" t="s">
        <v>720</v>
      </c>
      <c r="L573" s="1"/>
      <c r="M573" s="1"/>
      <c r="N573" s="1"/>
      <c r="O573" s="1" t="s">
        <v>2496</v>
      </c>
      <c r="P573" s="40">
        <v>11505</v>
      </c>
    </row>
    <row r="574" spans="1:16">
      <c r="A574" s="39"/>
      <c r="B574" s="1" t="s">
        <v>700</v>
      </c>
      <c r="C574" s="1" t="s">
        <v>701</v>
      </c>
      <c r="D574" s="1" t="s">
        <v>20</v>
      </c>
      <c r="E574" s="1" t="s">
        <v>2393</v>
      </c>
      <c r="F574" s="2">
        <v>45535</v>
      </c>
      <c r="G574" s="2">
        <v>45505</v>
      </c>
      <c r="H574" s="1" t="s">
        <v>2458</v>
      </c>
      <c r="I574" s="1" t="s">
        <v>2459</v>
      </c>
      <c r="J574" s="1" t="s">
        <v>491</v>
      </c>
      <c r="K574" s="1" t="s">
        <v>743</v>
      </c>
      <c r="L574" s="1"/>
      <c r="M574" s="1"/>
      <c r="N574" s="1"/>
      <c r="O574" s="1" t="s">
        <v>2497</v>
      </c>
      <c r="P574" s="40">
        <v>17160</v>
      </c>
    </row>
    <row r="575" spans="1:16">
      <c r="A575" s="39"/>
      <c r="B575" s="1" t="s">
        <v>700</v>
      </c>
      <c r="C575" s="1" t="s">
        <v>701</v>
      </c>
      <c r="D575" s="1" t="s">
        <v>20</v>
      </c>
      <c r="E575" s="1" t="s">
        <v>2393</v>
      </c>
      <c r="F575" s="2">
        <v>45535</v>
      </c>
      <c r="G575" s="2">
        <v>45505</v>
      </c>
      <c r="H575" s="1" t="s">
        <v>2458</v>
      </c>
      <c r="I575" s="1" t="s">
        <v>2459</v>
      </c>
      <c r="J575" s="1" t="s">
        <v>469</v>
      </c>
      <c r="K575" s="1" t="s">
        <v>720</v>
      </c>
      <c r="L575" s="1"/>
      <c r="M575" s="1"/>
      <c r="N575" s="1"/>
      <c r="O575" s="1" t="s">
        <v>2498</v>
      </c>
      <c r="P575" s="40">
        <v>11070.4</v>
      </c>
    </row>
    <row r="576" spans="1:16">
      <c r="A576" s="39"/>
      <c r="B576" s="1" t="s">
        <v>700</v>
      </c>
      <c r="C576" s="1" t="s">
        <v>701</v>
      </c>
      <c r="D576" s="1" t="s">
        <v>20</v>
      </c>
      <c r="E576" s="1" t="s">
        <v>2393</v>
      </c>
      <c r="F576" s="2">
        <v>45535</v>
      </c>
      <c r="G576" s="2">
        <v>45505</v>
      </c>
      <c r="H576" s="1" t="s">
        <v>2458</v>
      </c>
      <c r="I576" s="1" t="s">
        <v>2459</v>
      </c>
      <c r="J576" s="1" t="s">
        <v>469</v>
      </c>
      <c r="K576" s="1" t="s">
        <v>720</v>
      </c>
      <c r="L576" s="1"/>
      <c r="M576" s="1"/>
      <c r="N576" s="1"/>
      <c r="O576" s="1" t="s">
        <v>2499</v>
      </c>
      <c r="P576" s="40">
        <v>14040</v>
      </c>
    </row>
    <row r="577" spans="1:16">
      <c r="A577" s="39"/>
      <c r="B577" s="1" t="s">
        <v>700</v>
      </c>
      <c r="C577" s="1" t="s">
        <v>701</v>
      </c>
      <c r="D577" s="1" t="s">
        <v>20</v>
      </c>
      <c r="E577" s="1" t="s">
        <v>2393</v>
      </c>
      <c r="F577" s="2">
        <v>45535</v>
      </c>
      <c r="G577" s="2">
        <v>45505</v>
      </c>
      <c r="H577" s="1" t="s">
        <v>2458</v>
      </c>
      <c r="I577" s="1" t="s">
        <v>2459</v>
      </c>
      <c r="J577" s="1" t="s">
        <v>469</v>
      </c>
      <c r="K577" s="1" t="s">
        <v>720</v>
      </c>
      <c r="L577" s="1"/>
      <c r="M577" s="1"/>
      <c r="N577" s="1"/>
      <c r="O577" s="1" t="s">
        <v>2500</v>
      </c>
      <c r="P577" s="40">
        <v>13440</v>
      </c>
    </row>
    <row r="578" spans="1:16">
      <c r="A578" s="39"/>
      <c r="B578" s="1" t="s">
        <v>700</v>
      </c>
      <c r="C578" s="1" t="s">
        <v>701</v>
      </c>
      <c r="D578" s="1" t="s">
        <v>20</v>
      </c>
      <c r="E578" s="1" t="s">
        <v>2393</v>
      </c>
      <c r="F578" s="2">
        <v>45535</v>
      </c>
      <c r="G578" s="2">
        <v>45505</v>
      </c>
      <c r="H578" s="1" t="s">
        <v>2458</v>
      </c>
      <c r="I578" s="1" t="s">
        <v>2459</v>
      </c>
      <c r="J578" s="1" t="s">
        <v>469</v>
      </c>
      <c r="K578" s="1" t="s">
        <v>720</v>
      </c>
      <c r="L578" s="1"/>
      <c r="M578" s="1"/>
      <c r="N578" s="1"/>
      <c r="O578" s="1" t="s">
        <v>2501</v>
      </c>
      <c r="P578" s="40">
        <v>7876.01</v>
      </c>
    </row>
    <row r="579" spans="1:16">
      <c r="A579" s="39"/>
      <c r="B579" s="1" t="s">
        <v>700</v>
      </c>
      <c r="C579" s="1" t="s">
        <v>701</v>
      </c>
      <c r="D579" s="1" t="s">
        <v>20</v>
      </c>
      <c r="E579" s="1" t="s">
        <v>2393</v>
      </c>
      <c r="F579" s="2">
        <v>45535</v>
      </c>
      <c r="G579" s="2">
        <v>45505</v>
      </c>
      <c r="H579" s="1" t="s">
        <v>2458</v>
      </c>
      <c r="I579" s="1" t="s">
        <v>2459</v>
      </c>
      <c r="J579" s="1" t="s">
        <v>508</v>
      </c>
      <c r="K579" s="1" t="s">
        <v>767</v>
      </c>
      <c r="L579" s="1" t="s">
        <v>2472</v>
      </c>
      <c r="M579" s="1"/>
      <c r="N579" s="1"/>
      <c r="O579" s="1" t="s">
        <v>2502</v>
      </c>
      <c r="P579" s="40">
        <v>-1680</v>
      </c>
    </row>
    <row r="580" spans="1:16">
      <c r="A580" s="39"/>
      <c r="B580" s="1" t="s">
        <v>700</v>
      </c>
      <c r="C580" s="1" t="s">
        <v>701</v>
      </c>
      <c r="D580" s="1" t="s">
        <v>20</v>
      </c>
      <c r="E580" s="1" t="s">
        <v>2393</v>
      </c>
      <c r="F580" s="2">
        <v>45535</v>
      </c>
      <c r="G580" s="2">
        <v>45505</v>
      </c>
      <c r="H580" s="1" t="s">
        <v>2458</v>
      </c>
      <c r="I580" s="1" t="s">
        <v>2459</v>
      </c>
      <c r="J580" s="1" t="s">
        <v>469</v>
      </c>
      <c r="K580" s="1" t="s">
        <v>720</v>
      </c>
      <c r="L580" s="1"/>
      <c r="M580" s="1"/>
      <c r="N580" s="1"/>
      <c r="O580" s="1" t="s">
        <v>2503</v>
      </c>
      <c r="P580" s="40">
        <v>8230.4699999999993</v>
      </c>
    </row>
    <row r="581" spans="1:16">
      <c r="A581" s="39"/>
      <c r="B581" s="1" t="s">
        <v>700</v>
      </c>
      <c r="C581" s="1" t="s">
        <v>701</v>
      </c>
      <c r="D581" s="1" t="s">
        <v>20</v>
      </c>
      <c r="E581" s="1" t="s">
        <v>2393</v>
      </c>
      <c r="F581" s="2">
        <v>45535</v>
      </c>
      <c r="G581" s="2">
        <v>45505</v>
      </c>
      <c r="H581" s="1" t="s">
        <v>2458</v>
      </c>
      <c r="I581" s="1" t="s">
        <v>2459</v>
      </c>
      <c r="J581" s="1" t="s">
        <v>469</v>
      </c>
      <c r="K581" s="1" t="s">
        <v>720</v>
      </c>
      <c r="L581" s="1"/>
      <c r="M581" s="1"/>
      <c r="N581" s="1"/>
      <c r="O581" s="1" t="s">
        <v>2504</v>
      </c>
      <c r="P581" s="40">
        <v>9880</v>
      </c>
    </row>
    <row r="582" spans="1:16">
      <c r="A582" s="39"/>
      <c r="B582" s="1" t="s">
        <v>700</v>
      </c>
      <c r="C582" s="1" t="s">
        <v>701</v>
      </c>
      <c r="D582" s="1" t="s">
        <v>20</v>
      </c>
      <c r="E582" s="1" t="s">
        <v>2393</v>
      </c>
      <c r="F582" s="2">
        <v>45535</v>
      </c>
      <c r="G582" s="2">
        <v>45505</v>
      </c>
      <c r="H582" s="1" t="s">
        <v>2458</v>
      </c>
      <c r="I582" s="1" t="s">
        <v>2459</v>
      </c>
      <c r="J582" s="1" t="s">
        <v>469</v>
      </c>
      <c r="K582" s="1" t="s">
        <v>720</v>
      </c>
      <c r="L582" s="1"/>
      <c r="M582" s="1"/>
      <c r="N582" s="1"/>
      <c r="O582" s="1" t="s">
        <v>2505</v>
      </c>
      <c r="P582" s="40">
        <v>15638.25</v>
      </c>
    </row>
    <row r="583" spans="1:16">
      <c r="A583" s="39"/>
      <c r="B583" s="1" t="s">
        <v>700</v>
      </c>
      <c r="C583" s="1" t="s">
        <v>701</v>
      </c>
      <c r="D583" s="1" t="s">
        <v>20</v>
      </c>
      <c r="E583" s="1" t="s">
        <v>2393</v>
      </c>
      <c r="F583" s="2">
        <v>45535</v>
      </c>
      <c r="G583" s="2">
        <v>45505</v>
      </c>
      <c r="H583" s="1" t="s">
        <v>2458</v>
      </c>
      <c r="I583" s="1" t="s">
        <v>2459</v>
      </c>
      <c r="J583" s="1" t="s">
        <v>491</v>
      </c>
      <c r="K583" s="1" t="s">
        <v>743</v>
      </c>
      <c r="L583" s="1"/>
      <c r="M583" s="1"/>
      <c r="N583" s="1"/>
      <c r="O583" s="1" t="s">
        <v>2506</v>
      </c>
      <c r="P583" s="40">
        <v>9196</v>
      </c>
    </row>
    <row r="584" spans="1:16">
      <c r="A584" s="39"/>
      <c r="B584" s="1" t="s">
        <v>700</v>
      </c>
      <c r="C584" s="1" t="s">
        <v>701</v>
      </c>
      <c r="D584" s="1" t="s">
        <v>20</v>
      </c>
      <c r="E584" s="1" t="s">
        <v>2393</v>
      </c>
      <c r="F584" s="2">
        <v>45535</v>
      </c>
      <c r="G584" s="2">
        <v>45505</v>
      </c>
      <c r="H584" s="1" t="s">
        <v>2458</v>
      </c>
      <c r="I584" s="1" t="s">
        <v>2459</v>
      </c>
      <c r="J584" s="1" t="s">
        <v>491</v>
      </c>
      <c r="K584" s="1" t="s">
        <v>743</v>
      </c>
      <c r="L584" s="1"/>
      <c r="M584" s="1"/>
      <c r="N584" s="1"/>
      <c r="O584" s="1" t="s">
        <v>2507</v>
      </c>
      <c r="P584" s="40">
        <v>12144</v>
      </c>
    </row>
    <row r="585" spans="1:16">
      <c r="A585" s="39"/>
      <c r="B585" s="1" t="s">
        <v>700</v>
      </c>
      <c r="C585" s="1" t="s">
        <v>701</v>
      </c>
      <c r="D585" s="1" t="s">
        <v>20</v>
      </c>
      <c r="E585" s="1" t="s">
        <v>2393</v>
      </c>
      <c r="F585" s="2">
        <v>45535</v>
      </c>
      <c r="G585" s="2">
        <v>45505</v>
      </c>
      <c r="H585" s="1" t="s">
        <v>2458</v>
      </c>
      <c r="I585" s="1" t="s">
        <v>2459</v>
      </c>
      <c r="J585" s="1" t="s">
        <v>491</v>
      </c>
      <c r="K585" s="1" t="s">
        <v>743</v>
      </c>
      <c r="L585" s="1"/>
      <c r="M585" s="1"/>
      <c r="N585" s="1"/>
      <c r="O585" s="1" t="s">
        <v>2508</v>
      </c>
      <c r="P585" s="40">
        <v>10787.25</v>
      </c>
    </row>
    <row r="586" spans="1:16">
      <c r="A586" s="39"/>
      <c r="B586" s="1" t="s">
        <v>700</v>
      </c>
      <c r="C586" s="1" t="s">
        <v>701</v>
      </c>
      <c r="D586" s="1" t="s">
        <v>20</v>
      </c>
      <c r="E586" s="1" t="s">
        <v>2393</v>
      </c>
      <c r="F586" s="2">
        <v>45535</v>
      </c>
      <c r="G586" s="2">
        <v>45505</v>
      </c>
      <c r="H586" s="1" t="s">
        <v>2458</v>
      </c>
      <c r="I586" s="1" t="s">
        <v>2459</v>
      </c>
      <c r="J586" s="1" t="s">
        <v>469</v>
      </c>
      <c r="K586" s="1" t="s">
        <v>720</v>
      </c>
      <c r="L586" s="1"/>
      <c r="M586" s="1"/>
      <c r="N586" s="1"/>
      <c r="O586" s="1" t="s">
        <v>2509</v>
      </c>
      <c r="P586" s="40">
        <v>11440</v>
      </c>
    </row>
    <row r="587" spans="1:16">
      <c r="A587" s="39"/>
      <c r="B587" s="1" t="s">
        <v>700</v>
      </c>
      <c r="C587" s="1" t="s">
        <v>701</v>
      </c>
      <c r="D587" s="1" t="s">
        <v>20</v>
      </c>
      <c r="E587" s="1" t="s">
        <v>2393</v>
      </c>
      <c r="F587" s="2">
        <v>45535</v>
      </c>
      <c r="G587" s="2">
        <v>45505</v>
      </c>
      <c r="H587" s="1" t="s">
        <v>2458</v>
      </c>
      <c r="I587" s="1" t="s">
        <v>2459</v>
      </c>
      <c r="J587" s="1" t="s">
        <v>477</v>
      </c>
      <c r="K587" s="1" t="s">
        <v>729</v>
      </c>
      <c r="L587" s="1"/>
      <c r="M587" s="1"/>
      <c r="N587" s="1"/>
      <c r="O587" s="1" t="s">
        <v>2510</v>
      </c>
      <c r="P587" s="40">
        <v>12474</v>
      </c>
    </row>
    <row r="588" spans="1:16">
      <c r="A588" s="39"/>
      <c r="B588" s="1" t="s">
        <v>700</v>
      </c>
      <c r="C588" s="1" t="s">
        <v>701</v>
      </c>
      <c r="D588" s="1" t="s">
        <v>20</v>
      </c>
      <c r="E588" s="1" t="s">
        <v>2393</v>
      </c>
      <c r="F588" s="2">
        <v>45535</v>
      </c>
      <c r="G588" s="2">
        <v>45505</v>
      </c>
      <c r="H588" s="1" t="s">
        <v>2511</v>
      </c>
      <c r="I588" s="1" t="s">
        <v>2512</v>
      </c>
      <c r="J588" s="1" t="s">
        <v>504</v>
      </c>
      <c r="K588" s="1" t="s">
        <v>756</v>
      </c>
      <c r="L588" s="1" t="s">
        <v>1834</v>
      </c>
      <c r="M588" s="1"/>
      <c r="N588" s="1"/>
      <c r="O588" s="1"/>
      <c r="P588" s="40">
        <v>14570</v>
      </c>
    </row>
    <row r="589" spans="1:16">
      <c r="A589" s="39"/>
      <c r="B589" s="1" t="s">
        <v>700</v>
      </c>
      <c r="C589" s="1" t="s">
        <v>701</v>
      </c>
      <c r="D589" s="1" t="s">
        <v>20</v>
      </c>
      <c r="E589" s="1" t="s">
        <v>2393</v>
      </c>
      <c r="F589" s="2">
        <v>45535</v>
      </c>
      <c r="G589" s="2">
        <v>45505</v>
      </c>
      <c r="H589" s="1" t="s">
        <v>2458</v>
      </c>
      <c r="I589" s="1" t="s">
        <v>2459</v>
      </c>
      <c r="J589" s="1" t="s">
        <v>491</v>
      </c>
      <c r="K589" s="1" t="s">
        <v>743</v>
      </c>
      <c r="L589" s="1"/>
      <c r="M589" s="1"/>
      <c r="N589" s="1"/>
      <c r="O589" s="1" t="s">
        <v>2513</v>
      </c>
      <c r="P589" s="40">
        <v>12144</v>
      </c>
    </row>
    <row r="590" spans="1:16">
      <c r="A590" s="39"/>
      <c r="B590" s="1" t="s">
        <v>700</v>
      </c>
      <c r="C590" s="1" t="s">
        <v>701</v>
      </c>
      <c r="D590" s="1" t="s">
        <v>20</v>
      </c>
      <c r="E590" s="1" t="s">
        <v>2393</v>
      </c>
      <c r="F590" s="2">
        <v>45535</v>
      </c>
      <c r="G590" s="2">
        <v>45505</v>
      </c>
      <c r="H590" s="1" t="s">
        <v>2458</v>
      </c>
      <c r="I590" s="1" t="s">
        <v>2459</v>
      </c>
      <c r="J590" s="1" t="s">
        <v>491</v>
      </c>
      <c r="K590" s="1" t="s">
        <v>743</v>
      </c>
      <c r="L590" s="1"/>
      <c r="M590" s="1"/>
      <c r="N590" s="1"/>
      <c r="O590" s="1" t="s">
        <v>2514</v>
      </c>
      <c r="P590" s="40">
        <v>13188</v>
      </c>
    </row>
    <row r="591" spans="1:16">
      <c r="A591" s="39"/>
      <c r="B591" s="1" t="s">
        <v>700</v>
      </c>
      <c r="C591" s="1" t="s">
        <v>701</v>
      </c>
      <c r="D591" s="1" t="s">
        <v>20</v>
      </c>
      <c r="E591" s="1" t="s">
        <v>2393</v>
      </c>
      <c r="F591" s="2">
        <v>45535</v>
      </c>
      <c r="G591" s="2">
        <v>45505</v>
      </c>
      <c r="H591" s="1" t="s">
        <v>2458</v>
      </c>
      <c r="I591" s="1" t="s">
        <v>2459</v>
      </c>
      <c r="J591" s="1" t="s">
        <v>469</v>
      </c>
      <c r="K591" s="1" t="s">
        <v>720</v>
      </c>
      <c r="L591" s="1"/>
      <c r="M591" s="1"/>
      <c r="N591" s="1"/>
      <c r="O591" s="1" t="s">
        <v>2515</v>
      </c>
      <c r="P591" s="40">
        <v>15215</v>
      </c>
    </row>
    <row r="592" spans="1:16">
      <c r="A592" s="39"/>
      <c r="B592" s="1" t="s">
        <v>700</v>
      </c>
      <c r="C592" s="1" t="s">
        <v>701</v>
      </c>
      <c r="D592" s="1" t="s">
        <v>20</v>
      </c>
      <c r="E592" s="1" t="s">
        <v>2393</v>
      </c>
      <c r="F592" s="2">
        <v>45535</v>
      </c>
      <c r="G592" s="2">
        <v>45505</v>
      </c>
      <c r="H592" s="1" t="s">
        <v>2458</v>
      </c>
      <c r="I592" s="1" t="s">
        <v>2459</v>
      </c>
      <c r="J592" s="1" t="s">
        <v>541</v>
      </c>
      <c r="K592" s="1" t="s">
        <v>804</v>
      </c>
      <c r="L592" s="1"/>
      <c r="M592" s="1"/>
      <c r="N592" s="1"/>
      <c r="O592" s="1" t="s">
        <v>2516</v>
      </c>
      <c r="P592" s="40">
        <v>10080</v>
      </c>
    </row>
    <row r="593" spans="1:16">
      <c r="A593" s="39"/>
      <c r="B593" s="1" t="s">
        <v>700</v>
      </c>
      <c r="C593" s="1" t="s">
        <v>701</v>
      </c>
      <c r="D593" s="1" t="s">
        <v>20</v>
      </c>
      <c r="E593" s="1" t="s">
        <v>2393</v>
      </c>
      <c r="F593" s="2">
        <v>45535</v>
      </c>
      <c r="G593" s="2">
        <v>45505</v>
      </c>
      <c r="H593" s="1" t="s">
        <v>2458</v>
      </c>
      <c r="I593" s="1" t="s">
        <v>2459</v>
      </c>
      <c r="J593" s="1" t="s">
        <v>469</v>
      </c>
      <c r="K593" s="1" t="s">
        <v>720</v>
      </c>
      <c r="L593" s="1"/>
      <c r="M593" s="1"/>
      <c r="N593" s="1"/>
      <c r="O593" s="1" t="s">
        <v>2517</v>
      </c>
      <c r="P593" s="40">
        <v>16560</v>
      </c>
    </row>
    <row r="594" spans="1:16">
      <c r="A594" s="39"/>
      <c r="B594" s="1" t="s">
        <v>700</v>
      </c>
      <c r="C594" s="1" t="s">
        <v>701</v>
      </c>
      <c r="D594" s="1" t="s">
        <v>20</v>
      </c>
      <c r="E594" s="1" t="s">
        <v>2393</v>
      </c>
      <c r="F594" s="2">
        <v>45535</v>
      </c>
      <c r="G594" s="2">
        <v>45505</v>
      </c>
      <c r="H594" s="1" t="s">
        <v>2458</v>
      </c>
      <c r="I594" s="1" t="s">
        <v>2459</v>
      </c>
      <c r="J594" s="1" t="s">
        <v>491</v>
      </c>
      <c r="K594" s="1" t="s">
        <v>743</v>
      </c>
      <c r="L594" s="1"/>
      <c r="M594" s="1"/>
      <c r="N594" s="1"/>
      <c r="O594" s="1" t="s">
        <v>2518</v>
      </c>
      <c r="P594" s="40">
        <v>15656</v>
      </c>
    </row>
    <row r="595" spans="1:16">
      <c r="A595" s="39"/>
      <c r="B595" s="1" t="s">
        <v>700</v>
      </c>
      <c r="C595" s="1" t="s">
        <v>701</v>
      </c>
      <c r="D595" s="1" t="s">
        <v>20</v>
      </c>
      <c r="E595" s="1" t="s">
        <v>2393</v>
      </c>
      <c r="F595" s="2">
        <v>45535</v>
      </c>
      <c r="G595" s="2">
        <v>45505</v>
      </c>
      <c r="H595" s="1" t="s">
        <v>2458</v>
      </c>
      <c r="I595" s="1" t="s">
        <v>2459</v>
      </c>
      <c r="J595" s="1" t="s">
        <v>491</v>
      </c>
      <c r="K595" s="1" t="s">
        <v>743</v>
      </c>
      <c r="L595" s="1"/>
      <c r="M595" s="1"/>
      <c r="N595" s="1"/>
      <c r="O595" s="1" t="s">
        <v>2519</v>
      </c>
      <c r="P595" s="40">
        <v>13948</v>
      </c>
    </row>
    <row r="596" spans="1:16">
      <c r="A596" s="39"/>
      <c r="B596" s="1" t="s">
        <v>700</v>
      </c>
      <c r="C596" s="1" t="s">
        <v>701</v>
      </c>
      <c r="D596" s="1" t="s">
        <v>20</v>
      </c>
      <c r="E596" s="1" t="s">
        <v>2393</v>
      </c>
      <c r="F596" s="2">
        <v>45535</v>
      </c>
      <c r="G596" s="2">
        <v>45505</v>
      </c>
      <c r="H596" s="1" t="s">
        <v>2458</v>
      </c>
      <c r="I596" s="1" t="s">
        <v>2459</v>
      </c>
      <c r="J596" s="1" t="s">
        <v>491</v>
      </c>
      <c r="K596" s="1" t="s">
        <v>743</v>
      </c>
      <c r="L596" s="1"/>
      <c r="M596" s="1"/>
      <c r="N596" s="1"/>
      <c r="O596" s="1" t="s">
        <v>2520</v>
      </c>
      <c r="P596" s="40">
        <v>12188</v>
      </c>
    </row>
    <row r="597" spans="1:16">
      <c r="A597" s="39"/>
      <c r="B597" s="1" t="s">
        <v>700</v>
      </c>
      <c r="C597" s="1" t="s">
        <v>701</v>
      </c>
      <c r="D597" s="1" t="s">
        <v>20</v>
      </c>
      <c r="E597" s="1" t="s">
        <v>2393</v>
      </c>
      <c r="F597" s="2">
        <v>45535</v>
      </c>
      <c r="G597" s="2">
        <v>45505</v>
      </c>
      <c r="H597" s="1" t="s">
        <v>2458</v>
      </c>
      <c r="I597" s="1" t="s">
        <v>2459</v>
      </c>
      <c r="J597" s="1" t="s">
        <v>469</v>
      </c>
      <c r="K597" s="1" t="s">
        <v>720</v>
      </c>
      <c r="L597" s="1"/>
      <c r="M597" s="1"/>
      <c r="N597" s="1"/>
      <c r="O597" s="1" t="s">
        <v>2521</v>
      </c>
      <c r="P597" s="40">
        <v>6650</v>
      </c>
    </row>
    <row r="598" spans="1:16">
      <c r="A598" s="39"/>
      <c r="B598" s="1" t="s">
        <v>700</v>
      </c>
      <c r="C598" s="1" t="s">
        <v>701</v>
      </c>
      <c r="D598" s="1" t="s">
        <v>20</v>
      </c>
      <c r="E598" s="1" t="s">
        <v>2393</v>
      </c>
      <c r="F598" s="2">
        <v>45535</v>
      </c>
      <c r="G598" s="2">
        <v>45505</v>
      </c>
      <c r="H598" s="1" t="s">
        <v>2458</v>
      </c>
      <c r="I598" s="1" t="s">
        <v>2459</v>
      </c>
      <c r="J598" s="1" t="s">
        <v>675</v>
      </c>
      <c r="K598" s="1" t="s">
        <v>923</v>
      </c>
      <c r="L598" s="1"/>
      <c r="M598" s="1"/>
      <c r="N598" s="1"/>
      <c r="O598" s="1" t="s">
        <v>2522</v>
      </c>
      <c r="P598" s="40">
        <v>24787.68</v>
      </c>
    </row>
    <row r="599" spans="1:16">
      <c r="A599" s="39"/>
      <c r="B599" s="1" t="s">
        <v>700</v>
      </c>
      <c r="C599" s="1" t="s">
        <v>701</v>
      </c>
      <c r="D599" s="1" t="s">
        <v>20</v>
      </c>
      <c r="E599" s="1" t="s">
        <v>2393</v>
      </c>
      <c r="F599" s="2">
        <v>45535</v>
      </c>
      <c r="G599" s="2">
        <v>45505</v>
      </c>
      <c r="H599" s="1" t="s">
        <v>2458</v>
      </c>
      <c r="I599" s="1" t="s">
        <v>2459</v>
      </c>
      <c r="J599" s="1" t="s">
        <v>469</v>
      </c>
      <c r="K599" s="1" t="s">
        <v>720</v>
      </c>
      <c r="L599" s="1"/>
      <c r="M599" s="1"/>
      <c r="N599" s="1"/>
      <c r="O599" s="1" t="s">
        <v>2523</v>
      </c>
      <c r="P599" s="40">
        <v>10400</v>
      </c>
    </row>
    <row r="600" spans="1:16">
      <c r="A600" s="39"/>
      <c r="B600" s="1" t="s">
        <v>700</v>
      </c>
      <c r="C600" s="1" t="s">
        <v>701</v>
      </c>
      <c r="D600" s="1" t="s">
        <v>20</v>
      </c>
      <c r="E600" s="1" t="s">
        <v>2393</v>
      </c>
      <c r="F600" s="2">
        <v>45535</v>
      </c>
      <c r="G600" s="2">
        <v>45505</v>
      </c>
      <c r="H600" s="1" t="s">
        <v>2458</v>
      </c>
      <c r="I600" s="1" t="s">
        <v>2459</v>
      </c>
      <c r="J600" s="1" t="s">
        <v>491</v>
      </c>
      <c r="K600" s="1" t="s">
        <v>743</v>
      </c>
      <c r="L600" s="1"/>
      <c r="M600" s="1"/>
      <c r="N600" s="1"/>
      <c r="O600" s="1" t="s">
        <v>2524</v>
      </c>
      <c r="P600" s="40">
        <v>9200</v>
      </c>
    </row>
    <row r="601" spans="1:16">
      <c r="A601" s="39"/>
      <c r="B601" s="1" t="s">
        <v>700</v>
      </c>
      <c r="C601" s="1" t="s">
        <v>701</v>
      </c>
      <c r="D601" s="1" t="s">
        <v>20</v>
      </c>
      <c r="E601" s="1" t="s">
        <v>2393</v>
      </c>
      <c r="F601" s="2">
        <v>45535</v>
      </c>
      <c r="G601" s="2">
        <v>45505</v>
      </c>
      <c r="H601" s="1" t="s">
        <v>2458</v>
      </c>
      <c r="I601" s="1" t="s">
        <v>2459</v>
      </c>
      <c r="J601" s="1" t="s">
        <v>491</v>
      </c>
      <c r="K601" s="1" t="s">
        <v>743</v>
      </c>
      <c r="L601" s="1"/>
      <c r="M601" s="1"/>
      <c r="N601" s="1"/>
      <c r="O601" s="1" t="s">
        <v>2525</v>
      </c>
      <c r="P601" s="40">
        <v>14960</v>
      </c>
    </row>
    <row r="602" spans="1:16">
      <c r="A602" s="39"/>
      <c r="B602" s="1" t="s">
        <v>700</v>
      </c>
      <c r="C602" s="1" t="s">
        <v>701</v>
      </c>
      <c r="D602" s="1" t="s">
        <v>20</v>
      </c>
      <c r="E602" s="1" t="s">
        <v>2393</v>
      </c>
      <c r="F602" s="2">
        <v>45535</v>
      </c>
      <c r="G602" s="2">
        <v>45505</v>
      </c>
      <c r="H602" s="1" t="s">
        <v>2458</v>
      </c>
      <c r="I602" s="1" t="s">
        <v>2459</v>
      </c>
      <c r="J602" s="1" t="s">
        <v>469</v>
      </c>
      <c r="K602" s="1" t="s">
        <v>720</v>
      </c>
      <c r="L602" s="1"/>
      <c r="M602" s="1"/>
      <c r="N602" s="1"/>
      <c r="O602" s="1" t="s">
        <v>2526</v>
      </c>
      <c r="P602" s="40">
        <v>8840</v>
      </c>
    </row>
    <row r="603" spans="1:16">
      <c r="A603" s="39"/>
      <c r="B603" s="1" t="s">
        <v>700</v>
      </c>
      <c r="C603" s="1" t="s">
        <v>701</v>
      </c>
      <c r="D603" s="1" t="s">
        <v>20</v>
      </c>
      <c r="E603" s="1" t="s">
        <v>2393</v>
      </c>
      <c r="F603" s="2">
        <v>45535</v>
      </c>
      <c r="G603" s="2">
        <v>45505</v>
      </c>
      <c r="H603" s="1" t="s">
        <v>2458</v>
      </c>
      <c r="I603" s="1" t="s">
        <v>2459</v>
      </c>
      <c r="J603" s="1" t="s">
        <v>469</v>
      </c>
      <c r="K603" s="1" t="s">
        <v>720</v>
      </c>
      <c r="L603" s="1"/>
      <c r="M603" s="1"/>
      <c r="N603" s="1"/>
      <c r="O603" s="1" t="s">
        <v>2527</v>
      </c>
      <c r="P603" s="40">
        <v>10920</v>
      </c>
    </row>
    <row r="604" spans="1:16">
      <c r="A604" s="39"/>
      <c r="B604" s="1" t="s">
        <v>700</v>
      </c>
      <c r="C604" s="1" t="s">
        <v>701</v>
      </c>
      <c r="D604" s="1" t="s">
        <v>20</v>
      </c>
      <c r="E604" s="1" t="s">
        <v>2393</v>
      </c>
      <c r="F604" s="2">
        <v>45535</v>
      </c>
      <c r="G604" s="2">
        <v>45505</v>
      </c>
      <c r="H604" s="1" t="s">
        <v>2458</v>
      </c>
      <c r="I604" s="1" t="s">
        <v>2459</v>
      </c>
      <c r="J604" s="1" t="s">
        <v>677</v>
      </c>
      <c r="K604" s="1" t="s">
        <v>930</v>
      </c>
      <c r="L604" s="1"/>
      <c r="M604" s="1"/>
      <c r="N604" s="1"/>
      <c r="O604" s="1" t="s">
        <v>2528</v>
      </c>
      <c r="P604" s="40">
        <v>19360</v>
      </c>
    </row>
    <row r="605" spans="1:16">
      <c r="A605" s="39"/>
      <c r="B605" s="1" t="s">
        <v>700</v>
      </c>
      <c r="C605" s="1" t="s">
        <v>701</v>
      </c>
      <c r="D605" s="1" t="s">
        <v>20</v>
      </c>
      <c r="E605" s="1" t="s">
        <v>2393</v>
      </c>
      <c r="F605" s="2">
        <v>45535</v>
      </c>
      <c r="G605" s="2">
        <v>45505</v>
      </c>
      <c r="H605" s="1" t="s">
        <v>2458</v>
      </c>
      <c r="I605" s="1" t="s">
        <v>2459</v>
      </c>
      <c r="J605" s="1" t="s">
        <v>675</v>
      </c>
      <c r="K605" s="1" t="s">
        <v>923</v>
      </c>
      <c r="L605" s="1"/>
      <c r="M605" s="1"/>
      <c r="N605" s="1"/>
      <c r="O605" s="1" t="s">
        <v>2529</v>
      </c>
      <c r="P605" s="40">
        <v>10300.5</v>
      </c>
    </row>
    <row r="606" spans="1:16">
      <c r="A606" s="39"/>
      <c r="B606" s="1" t="s">
        <v>700</v>
      </c>
      <c r="C606" s="1" t="s">
        <v>701</v>
      </c>
      <c r="D606" s="1" t="s">
        <v>20</v>
      </c>
      <c r="E606" s="1" t="s">
        <v>2393</v>
      </c>
      <c r="F606" s="2">
        <v>45535</v>
      </c>
      <c r="G606" s="2">
        <v>45505</v>
      </c>
      <c r="H606" s="1" t="s">
        <v>2458</v>
      </c>
      <c r="I606" s="1" t="s">
        <v>2459</v>
      </c>
      <c r="J606" s="1" t="s">
        <v>469</v>
      </c>
      <c r="K606" s="1" t="s">
        <v>720</v>
      </c>
      <c r="L606" s="1"/>
      <c r="M606" s="1"/>
      <c r="N606" s="1"/>
      <c r="O606" s="1" t="s">
        <v>2530</v>
      </c>
      <c r="P606" s="40">
        <v>11440</v>
      </c>
    </row>
    <row r="607" spans="1:16">
      <c r="A607" s="39"/>
      <c r="B607" s="1" t="s">
        <v>700</v>
      </c>
      <c r="C607" s="1" t="s">
        <v>701</v>
      </c>
      <c r="D607" s="1" t="s">
        <v>20</v>
      </c>
      <c r="E607" s="1" t="s">
        <v>2393</v>
      </c>
      <c r="F607" s="2">
        <v>45535</v>
      </c>
      <c r="G607" s="2">
        <v>45505</v>
      </c>
      <c r="H607" s="1" t="s">
        <v>2458</v>
      </c>
      <c r="I607" s="1" t="s">
        <v>2459</v>
      </c>
      <c r="J607" s="1" t="s">
        <v>491</v>
      </c>
      <c r="K607" s="1" t="s">
        <v>743</v>
      </c>
      <c r="L607" s="1"/>
      <c r="M607" s="1"/>
      <c r="N607" s="1"/>
      <c r="O607" s="1" t="s">
        <v>2531</v>
      </c>
      <c r="P607" s="40">
        <v>12672</v>
      </c>
    </row>
    <row r="608" spans="1:16">
      <c r="A608" s="39"/>
      <c r="B608" s="1" t="s">
        <v>700</v>
      </c>
      <c r="C608" s="1" t="s">
        <v>701</v>
      </c>
      <c r="D608" s="1" t="s">
        <v>20</v>
      </c>
      <c r="E608" s="1" t="s">
        <v>2393</v>
      </c>
      <c r="F608" s="2">
        <v>45535</v>
      </c>
      <c r="G608" s="2">
        <v>45505</v>
      </c>
      <c r="H608" s="1" t="s">
        <v>2458</v>
      </c>
      <c r="I608" s="1" t="s">
        <v>2459</v>
      </c>
      <c r="J608" s="1" t="s">
        <v>675</v>
      </c>
      <c r="K608" s="1" t="s">
        <v>923</v>
      </c>
      <c r="L608" s="1"/>
      <c r="M608" s="1"/>
      <c r="N608" s="1"/>
      <c r="O608" s="1" t="s">
        <v>2532</v>
      </c>
      <c r="P608" s="40">
        <v>10591.68</v>
      </c>
    </row>
    <row r="609" spans="1:16">
      <c r="A609" s="39"/>
      <c r="B609" s="1" t="s">
        <v>700</v>
      </c>
      <c r="C609" s="1" t="s">
        <v>701</v>
      </c>
      <c r="D609" s="1" t="s">
        <v>20</v>
      </c>
      <c r="E609" s="1" t="s">
        <v>2393</v>
      </c>
      <c r="F609" s="2">
        <v>45535</v>
      </c>
      <c r="G609" s="2">
        <v>45505</v>
      </c>
      <c r="H609" s="1" t="s">
        <v>2458</v>
      </c>
      <c r="I609" s="1" t="s">
        <v>2459</v>
      </c>
      <c r="J609" s="1" t="s">
        <v>594</v>
      </c>
      <c r="K609" s="1" t="s">
        <v>843</v>
      </c>
      <c r="L609" s="1"/>
      <c r="M609" s="1"/>
      <c r="N609" s="1"/>
      <c r="O609" s="1" t="s">
        <v>2533</v>
      </c>
      <c r="P609" s="40">
        <v>13068</v>
      </c>
    </row>
    <row r="610" spans="1:16">
      <c r="A610" s="39"/>
      <c r="B610" s="1" t="s">
        <v>700</v>
      </c>
      <c r="C610" s="1" t="s">
        <v>701</v>
      </c>
      <c r="D610" s="1" t="s">
        <v>20</v>
      </c>
      <c r="E610" s="1" t="s">
        <v>2393</v>
      </c>
      <c r="F610" s="2">
        <v>45535</v>
      </c>
      <c r="G610" s="2">
        <v>45505</v>
      </c>
      <c r="H610" s="1" t="s">
        <v>2458</v>
      </c>
      <c r="I610" s="1" t="s">
        <v>2459</v>
      </c>
      <c r="J610" s="1" t="s">
        <v>469</v>
      </c>
      <c r="K610" s="1" t="s">
        <v>720</v>
      </c>
      <c r="L610" s="1"/>
      <c r="M610" s="1"/>
      <c r="N610" s="1"/>
      <c r="O610" s="1" t="s">
        <v>2534</v>
      </c>
      <c r="P610" s="40">
        <v>11635</v>
      </c>
    </row>
    <row r="611" spans="1:16">
      <c r="A611" s="39"/>
      <c r="B611" s="1" t="s">
        <v>700</v>
      </c>
      <c r="C611" s="1" t="s">
        <v>701</v>
      </c>
      <c r="D611" s="1" t="s">
        <v>20</v>
      </c>
      <c r="E611" s="1" t="s">
        <v>2393</v>
      </c>
      <c r="F611" s="2">
        <v>45535</v>
      </c>
      <c r="G611" s="2">
        <v>45505</v>
      </c>
      <c r="H611" s="1" t="s">
        <v>2458</v>
      </c>
      <c r="I611" s="1" t="s">
        <v>2459</v>
      </c>
      <c r="J611" s="1" t="s">
        <v>550</v>
      </c>
      <c r="K611" s="1" t="s">
        <v>808</v>
      </c>
      <c r="L611" s="1"/>
      <c r="M611" s="1"/>
      <c r="N611" s="1"/>
      <c r="O611" s="1" t="s">
        <v>2535</v>
      </c>
      <c r="P611" s="40">
        <v>16896</v>
      </c>
    </row>
    <row r="612" spans="1:16">
      <c r="A612" s="39"/>
      <c r="B612" s="1" t="s">
        <v>700</v>
      </c>
      <c r="C612" s="1" t="s">
        <v>701</v>
      </c>
      <c r="D612" s="1" t="s">
        <v>20</v>
      </c>
      <c r="E612" s="1" t="s">
        <v>2393</v>
      </c>
      <c r="F612" s="2">
        <v>45535</v>
      </c>
      <c r="G612" s="2">
        <v>45505</v>
      </c>
      <c r="H612" s="1" t="s">
        <v>2458</v>
      </c>
      <c r="I612" s="1" t="s">
        <v>2459</v>
      </c>
      <c r="J612" s="1" t="s">
        <v>491</v>
      </c>
      <c r="K612" s="1" t="s">
        <v>743</v>
      </c>
      <c r="L612" s="1"/>
      <c r="M612" s="1"/>
      <c r="N612" s="1"/>
      <c r="O612" s="1" t="s">
        <v>2536</v>
      </c>
      <c r="P612" s="40">
        <v>9680</v>
      </c>
    </row>
    <row r="613" spans="1:16">
      <c r="A613" s="39"/>
      <c r="B613" s="1" t="s">
        <v>700</v>
      </c>
      <c r="C613" s="1" t="s">
        <v>701</v>
      </c>
      <c r="D613" s="1" t="s">
        <v>20</v>
      </c>
      <c r="E613" s="1" t="s">
        <v>2393</v>
      </c>
      <c r="F613" s="2">
        <v>45535</v>
      </c>
      <c r="G613" s="2">
        <v>45505</v>
      </c>
      <c r="H613" s="1" t="s">
        <v>2458</v>
      </c>
      <c r="I613" s="1" t="s">
        <v>2459</v>
      </c>
      <c r="J613" s="1" t="s">
        <v>491</v>
      </c>
      <c r="K613" s="1" t="s">
        <v>743</v>
      </c>
      <c r="L613" s="1"/>
      <c r="M613" s="1"/>
      <c r="N613" s="1"/>
      <c r="O613" s="1" t="s">
        <v>2537</v>
      </c>
      <c r="P613" s="40">
        <v>17680</v>
      </c>
    </row>
    <row r="614" spans="1:16">
      <c r="A614" s="39"/>
      <c r="B614" s="1" t="s">
        <v>700</v>
      </c>
      <c r="C614" s="1" t="s">
        <v>701</v>
      </c>
      <c r="D614" s="1" t="s">
        <v>20</v>
      </c>
      <c r="E614" s="1" t="s">
        <v>2393</v>
      </c>
      <c r="F614" s="2">
        <v>45535</v>
      </c>
      <c r="G614" s="2">
        <v>45505</v>
      </c>
      <c r="H614" s="1" t="s">
        <v>2538</v>
      </c>
      <c r="I614" s="1" t="s">
        <v>2539</v>
      </c>
      <c r="J614" s="1" t="s">
        <v>504</v>
      </c>
      <c r="K614" s="1" t="s">
        <v>756</v>
      </c>
      <c r="L614" s="1" t="s">
        <v>1834</v>
      </c>
      <c r="M614" s="1"/>
      <c r="N614" s="1"/>
      <c r="O614" s="1" t="s">
        <v>2540</v>
      </c>
      <c r="P614" s="40">
        <v>-16920</v>
      </c>
    </row>
    <row r="615" spans="1:16">
      <c r="A615" s="39"/>
      <c r="B615" s="1" t="s">
        <v>700</v>
      </c>
      <c r="C615" s="1" t="s">
        <v>701</v>
      </c>
      <c r="D615" s="1" t="s">
        <v>20</v>
      </c>
      <c r="E615" s="1" t="s">
        <v>2393</v>
      </c>
      <c r="F615" s="2">
        <v>45535</v>
      </c>
      <c r="G615" s="2">
        <v>45505</v>
      </c>
      <c r="H615" s="1" t="s">
        <v>2458</v>
      </c>
      <c r="I615" s="1" t="s">
        <v>2459</v>
      </c>
      <c r="J615" s="1" t="s">
        <v>491</v>
      </c>
      <c r="K615" s="1" t="s">
        <v>743</v>
      </c>
      <c r="L615" s="1"/>
      <c r="M615" s="1"/>
      <c r="N615" s="1"/>
      <c r="O615" s="1" t="s">
        <v>2541</v>
      </c>
      <c r="P615" s="40">
        <v>10590.5</v>
      </c>
    </row>
    <row r="616" spans="1:16">
      <c r="A616" s="39"/>
      <c r="B616" s="1" t="s">
        <v>700</v>
      </c>
      <c r="C616" s="1" t="s">
        <v>701</v>
      </c>
      <c r="D616" s="1" t="s">
        <v>20</v>
      </c>
      <c r="E616" s="1" t="s">
        <v>2393</v>
      </c>
      <c r="F616" s="2">
        <v>45535</v>
      </c>
      <c r="G616" s="2">
        <v>45505</v>
      </c>
      <c r="H616" s="1" t="s">
        <v>2458</v>
      </c>
      <c r="I616" s="1" t="s">
        <v>2459</v>
      </c>
      <c r="J616" s="1" t="s">
        <v>469</v>
      </c>
      <c r="K616" s="1" t="s">
        <v>720</v>
      </c>
      <c r="L616" s="1"/>
      <c r="M616" s="1"/>
      <c r="N616" s="1"/>
      <c r="O616" s="1" t="s">
        <v>2542</v>
      </c>
      <c r="P616" s="40">
        <v>14080</v>
      </c>
    </row>
    <row r="617" spans="1:16">
      <c r="A617" s="39"/>
      <c r="B617" s="1" t="s">
        <v>700</v>
      </c>
      <c r="C617" s="1" t="s">
        <v>701</v>
      </c>
      <c r="D617" s="1" t="s">
        <v>20</v>
      </c>
      <c r="E617" s="1" t="s">
        <v>2393</v>
      </c>
      <c r="F617" s="2">
        <v>45535</v>
      </c>
      <c r="G617" s="2">
        <v>45505</v>
      </c>
      <c r="H617" s="1" t="s">
        <v>2458</v>
      </c>
      <c r="I617" s="1" t="s">
        <v>2459</v>
      </c>
      <c r="J617" s="1" t="s">
        <v>469</v>
      </c>
      <c r="K617" s="1" t="s">
        <v>720</v>
      </c>
      <c r="L617" s="1"/>
      <c r="M617" s="1"/>
      <c r="N617" s="1"/>
      <c r="O617" s="1" t="s">
        <v>2543</v>
      </c>
      <c r="P617" s="40">
        <v>10315.6</v>
      </c>
    </row>
    <row r="618" spans="1:16">
      <c r="A618" s="39"/>
      <c r="B618" s="1" t="s">
        <v>700</v>
      </c>
      <c r="C618" s="1" t="s">
        <v>701</v>
      </c>
      <c r="D618" s="1" t="s">
        <v>20</v>
      </c>
      <c r="E618" s="1" t="s">
        <v>2393</v>
      </c>
      <c r="F618" s="2">
        <v>45535</v>
      </c>
      <c r="G618" s="2">
        <v>45505</v>
      </c>
      <c r="H618" s="1" t="s">
        <v>2458</v>
      </c>
      <c r="I618" s="1" t="s">
        <v>2459</v>
      </c>
      <c r="J618" s="1" t="s">
        <v>491</v>
      </c>
      <c r="K618" s="1" t="s">
        <v>743</v>
      </c>
      <c r="L618" s="1"/>
      <c r="M618" s="1"/>
      <c r="N618" s="1"/>
      <c r="O618" s="1" t="s">
        <v>2544</v>
      </c>
      <c r="P618" s="40">
        <v>11250</v>
      </c>
    </row>
    <row r="619" spans="1:16">
      <c r="A619" s="39"/>
      <c r="B619" s="1" t="s">
        <v>700</v>
      </c>
      <c r="C619" s="1" t="s">
        <v>701</v>
      </c>
      <c r="D619" s="1" t="s">
        <v>20</v>
      </c>
      <c r="E619" s="1" t="s">
        <v>2393</v>
      </c>
      <c r="F619" s="2">
        <v>45535</v>
      </c>
      <c r="G619" s="2">
        <v>45505</v>
      </c>
      <c r="H619" s="1" t="s">
        <v>2458</v>
      </c>
      <c r="I619" s="1" t="s">
        <v>2459</v>
      </c>
      <c r="J619" s="1" t="s">
        <v>469</v>
      </c>
      <c r="K619" s="1" t="s">
        <v>720</v>
      </c>
      <c r="L619" s="1"/>
      <c r="M619" s="1"/>
      <c r="N619" s="1"/>
      <c r="O619" s="1" t="s">
        <v>2545</v>
      </c>
      <c r="P619" s="40">
        <v>14080</v>
      </c>
    </row>
    <row r="620" spans="1:16">
      <c r="A620" s="39"/>
      <c r="B620" s="1" t="s">
        <v>700</v>
      </c>
      <c r="C620" s="1" t="s">
        <v>701</v>
      </c>
      <c r="D620" s="1" t="s">
        <v>20</v>
      </c>
      <c r="E620" s="1" t="s">
        <v>2393</v>
      </c>
      <c r="F620" s="2">
        <v>45535</v>
      </c>
      <c r="G620" s="2">
        <v>45505</v>
      </c>
      <c r="H620" s="1" t="s">
        <v>2458</v>
      </c>
      <c r="I620" s="1" t="s">
        <v>2459</v>
      </c>
      <c r="J620" s="1" t="s">
        <v>469</v>
      </c>
      <c r="K620" s="1" t="s">
        <v>720</v>
      </c>
      <c r="L620" s="1"/>
      <c r="M620" s="1"/>
      <c r="N620" s="1"/>
      <c r="O620" s="1" t="s">
        <v>2546</v>
      </c>
      <c r="P620" s="40">
        <v>11070.4</v>
      </c>
    </row>
    <row r="621" spans="1:16">
      <c r="A621" s="39"/>
      <c r="B621" s="1" t="s">
        <v>700</v>
      </c>
      <c r="C621" s="1" t="s">
        <v>701</v>
      </c>
      <c r="D621" s="1" t="s">
        <v>20</v>
      </c>
      <c r="E621" s="1" t="s">
        <v>2393</v>
      </c>
      <c r="F621" s="2">
        <v>45535</v>
      </c>
      <c r="G621" s="2">
        <v>45505</v>
      </c>
      <c r="H621" s="1" t="s">
        <v>2458</v>
      </c>
      <c r="I621" s="1" t="s">
        <v>2459</v>
      </c>
      <c r="J621" s="1" t="s">
        <v>469</v>
      </c>
      <c r="K621" s="1" t="s">
        <v>720</v>
      </c>
      <c r="L621" s="1"/>
      <c r="M621" s="1"/>
      <c r="N621" s="1"/>
      <c r="O621" s="1" t="s">
        <v>2547</v>
      </c>
      <c r="P621" s="40">
        <v>11505</v>
      </c>
    </row>
    <row r="622" spans="1:16">
      <c r="A622" s="39"/>
      <c r="B622" s="1" t="s">
        <v>700</v>
      </c>
      <c r="C622" s="1" t="s">
        <v>701</v>
      </c>
      <c r="D622" s="1" t="s">
        <v>20</v>
      </c>
      <c r="E622" s="1" t="s">
        <v>2393</v>
      </c>
      <c r="F622" s="2">
        <v>45535</v>
      </c>
      <c r="G622" s="2">
        <v>45505</v>
      </c>
      <c r="H622" s="1" t="s">
        <v>2458</v>
      </c>
      <c r="I622" s="1" t="s">
        <v>2459</v>
      </c>
      <c r="J622" s="1" t="s">
        <v>594</v>
      </c>
      <c r="K622" s="1" t="s">
        <v>843</v>
      </c>
      <c r="L622" s="1"/>
      <c r="M622" s="1"/>
      <c r="N622" s="1"/>
      <c r="O622" s="1" t="s">
        <v>2548</v>
      </c>
      <c r="P622" s="40">
        <v>14960</v>
      </c>
    </row>
    <row r="623" spans="1:16">
      <c r="A623" s="39"/>
      <c r="B623" s="1" t="s">
        <v>700</v>
      </c>
      <c r="C623" s="1" t="s">
        <v>701</v>
      </c>
      <c r="D623" s="1" t="s">
        <v>20</v>
      </c>
      <c r="E623" s="1" t="s">
        <v>2393</v>
      </c>
      <c r="F623" s="2">
        <v>45535</v>
      </c>
      <c r="G623" s="2">
        <v>45505</v>
      </c>
      <c r="H623" s="1" t="s">
        <v>2458</v>
      </c>
      <c r="I623" s="1" t="s">
        <v>2459</v>
      </c>
      <c r="J623" s="1" t="s">
        <v>525</v>
      </c>
      <c r="K623" s="1" t="s">
        <v>783</v>
      </c>
      <c r="L623" s="1"/>
      <c r="M623" s="1"/>
      <c r="N623" s="1"/>
      <c r="O623" s="1" t="s">
        <v>2549</v>
      </c>
      <c r="P623" s="40">
        <v>9152</v>
      </c>
    </row>
    <row r="624" spans="1:16">
      <c r="A624" s="39"/>
      <c r="B624" s="1" t="s">
        <v>700</v>
      </c>
      <c r="C624" s="1" t="s">
        <v>701</v>
      </c>
      <c r="D624" s="1" t="s">
        <v>20</v>
      </c>
      <c r="E624" s="1" t="s">
        <v>2393</v>
      </c>
      <c r="F624" s="2">
        <v>45535</v>
      </c>
      <c r="G624" s="2">
        <v>45505</v>
      </c>
      <c r="H624" s="1" t="s">
        <v>2458</v>
      </c>
      <c r="I624" s="1" t="s">
        <v>2459</v>
      </c>
      <c r="J624" s="1" t="s">
        <v>491</v>
      </c>
      <c r="K624" s="1" t="s">
        <v>743</v>
      </c>
      <c r="L624" s="1"/>
      <c r="M624" s="1"/>
      <c r="N624" s="1"/>
      <c r="O624" s="1" t="s">
        <v>2550</v>
      </c>
      <c r="P624" s="40">
        <v>10695</v>
      </c>
    </row>
    <row r="625" spans="1:16">
      <c r="A625" s="39"/>
      <c r="B625" s="1" t="s">
        <v>700</v>
      </c>
      <c r="C625" s="1" t="s">
        <v>701</v>
      </c>
      <c r="D625" s="1" t="s">
        <v>20</v>
      </c>
      <c r="E625" s="1" t="s">
        <v>2393</v>
      </c>
      <c r="F625" s="2">
        <v>45535</v>
      </c>
      <c r="G625" s="2">
        <v>45505</v>
      </c>
      <c r="H625" s="1" t="s">
        <v>2458</v>
      </c>
      <c r="I625" s="1" t="s">
        <v>2459</v>
      </c>
      <c r="J625" s="1" t="s">
        <v>491</v>
      </c>
      <c r="K625" s="1" t="s">
        <v>743</v>
      </c>
      <c r="L625" s="1"/>
      <c r="M625" s="1"/>
      <c r="N625" s="1"/>
      <c r="O625" s="1" t="s">
        <v>2551</v>
      </c>
      <c r="P625" s="40">
        <v>6270</v>
      </c>
    </row>
    <row r="626" spans="1:16">
      <c r="A626" s="39"/>
      <c r="B626" s="1" t="s">
        <v>700</v>
      </c>
      <c r="C626" s="1" t="s">
        <v>701</v>
      </c>
      <c r="D626" s="1" t="s">
        <v>20</v>
      </c>
      <c r="E626" s="1" t="s">
        <v>2393</v>
      </c>
      <c r="F626" s="2">
        <v>45535</v>
      </c>
      <c r="G626" s="2">
        <v>45505</v>
      </c>
      <c r="H626" s="1" t="s">
        <v>2458</v>
      </c>
      <c r="I626" s="1" t="s">
        <v>2459</v>
      </c>
      <c r="J626" s="1" t="s">
        <v>675</v>
      </c>
      <c r="K626" s="1" t="s">
        <v>923</v>
      </c>
      <c r="L626" s="1"/>
      <c r="M626" s="1"/>
      <c r="N626" s="1"/>
      <c r="O626" s="1" t="s">
        <v>2552</v>
      </c>
      <c r="P626" s="40">
        <v>9147.36</v>
      </c>
    </row>
    <row r="627" spans="1:16">
      <c r="A627" s="39"/>
      <c r="B627" s="1" t="s">
        <v>700</v>
      </c>
      <c r="C627" s="1" t="s">
        <v>701</v>
      </c>
      <c r="D627" s="1" t="s">
        <v>20</v>
      </c>
      <c r="E627" s="1" t="s">
        <v>2393</v>
      </c>
      <c r="F627" s="2">
        <v>45535</v>
      </c>
      <c r="G627" s="2">
        <v>45505</v>
      </c>
      <c r="H627" s="1" t="s">
        <v>2458</v>
      </c>
      <c r="I627" s="1" t="s">
        <v>2459</v>
      </c>
      <c r="J627" s="1" t="s">
        <v>594</v>
      </c>
      <c r="K627" s="1" t="s">
        <v>843</v>
      </c>
      <c r="L627" s="1"/>
      <c r="M627" s="1"/>
      <c r="N627" s="1"/>
      <c r="O627" s="1" t="s">
        <v>2553</v>
      </c>
      <c r="P627" s="40">
        <v>19360</v>
      </c>
    </row>
    <row r="628" spans="1:16">
      <c r="A628" s="39"/>
      <c r="B628" s="1" t="s">
        <v>700</v>
      </c>
      <c r="C628" s="1" t="s">
        <v>701</v>
      </c>
      <c r="D628" s="1" t="s">
        <v>20</v>
      </c>
      <c r="E628" s="1" t="s">
        <v>2393</v>
      </c>
      <c r="F628" s="2">
        <v>45535</v>
      </c>
      <c r="G628" s="2">
        <v>45505</v>
      </c>
      <c r="H628" s="1" t="s">
        <v>2458</v>
      </c>
      <c r="I628" s="1" t="s">
        <v>2459</v>
      </c>
      <c r="J628" s="1" t="s">
        <v>594</v>
      </c>
      <c r="K628" s="1" t="s">
        <v>843</v>
      </c>
      <c r="L628" s="1"/>
      <c r="M628" s="1"/>
      <c r="N628" s="1"/>
      <c r="O628" s="1" t="s">
        <v>2554</v>
      </c>
      <c r="P628" s="40">
        <v>10098</v>
      </c>
    </row>
    <row r="629" spans="1:16">
      <c r="A629" s="39"/>
      <c r="B629" s="1" t="s">
        <v>700</v>
      </c>
      <c r="C629" s="1" t="s">
        <v>701</v>
      </c>
      <c r="D629" s="1" t="s">
        <v>20</v>
      </c>
      <c r="E629" s="1" t="s">
        <v>2393</v>
      </c>
      <c r="F629" s="2">
        <v>45535</v>
      </c>
      <c r="G629" s="2">
        <v>45505</v>
      </c>
      <c r="H629" s="1" t="s">
        <v>2458</v>
      </c>
      <c r="I629" s="1" t="s">
        <v>2459</v>
      </c>
      <c r="J629" s="1" t="s">
        <v>573</v>
      </c>
      <c r="K629" s="1" t="s">
        <v>827</v>
      </c>
      <c r="L629" s="1"/>
      <c r="M629" s="1"/>
      <c r="N629" s="1"/>
      <c r="O629" s="1" t="s">
        <v>2555</v>
      </c>
      <c r="P629" s="40">
        <v>12320</v>
      </c>
    </row>
    <row r="630" spans="1:16">
      <c r="A630" s="39"/>
      <c r="B630" s="1" t="s">
        <v>700</v>
      </c>
      <c r="C630" s="1" t="s">
        <v>701</v>
      </c>
      <c r="D630" s="1" t="s">
        <v>20</v>
      </c>
      <c r="E630" s="1" t="s">
        <v>2393</v>
      </c>
      <c r="F630" s="2">
        <v>45535</v>
      </c>
      <c r="G630" s="2">
        <v>45505</v>
      </c>
      <c r="H630" s="1" t="s">
        <v>2458</v>
      </c>
      <c r="I630" s="1" t="s">
        <v>2459</v>
      </c>
      <c r="J630" s="1" t="s">
        <v>469</v>
      </c>
      <c r="K630" s="1" t="s">
        <v>720</v>
      </c>
      <c r="L630" s="1"/>
      <c r="M630" s="1"/>
      <c r="N630" s="1"/>
      <c r="O630" s="1" t="s">
        <v>2556</v>
      </c>
      <c r="P630" s="40">
        <v>11440</v>
      </c>
    </row>
    <row r="631" spans="1:16">
      <c r="A631" s="39"/>
      <c r="B631" s="1" t="s">
        <v>700</v>
      </c>
      <c r="C631" s="1" t="s">
        <v>701</v>
      </c>
      <c r="D631" s="1" t="s">
        <v>20</v>
      </c>
      <c r="E631" s="1" t="s">
        <v>2393</v>
      </c>
      <c r="F631" s="2">
        <v>45535</v>
      </c>
      <c r="G631" s="2">
        <v>45505</v>
      </c>
      <c r="H631" s="1" t="s">
        <v>2458</v>
      </c>
      <c r="I631" s="1" t="s">
        <v>2459</v>
      </c>
      <c r="J631" s="1" t="s">
        <v>469</v>
      </c>
      <c r="K631" s="1" t="s">
        <v>720</v>
      </c>
      <c r="L631" s="1"/>
      <c r="M631" s="1"/>
      <c r="N631" s="1"/>
      <c r="O631" s="1" t="s">
        <v>2557</v>
      </c>
      <c r="P631" s="40">
        <v>14800</v>
      </c>
    </row>
    <row r="632" spans="1:16">
      <c r="A632" s="39"/>
      <c r="B632" s="1" t="s">
        <v>700</v>
      </c>
      <c r="C632" s="1" t="s">
        <v>701</v>
      </c>
      <c r="D632" s="1" t="s">
        <v>20</v>
      </c>
      <c r="E632" s="1" t="s">
        <v>2393</v>
      </c>
      <c r="F632" s="2">
        <v>45535</v>
      </c>
      <c r="G632" s="2">
        <v>45505</v>
      </c>
      <c r="H632" s="1" t="s">
        <v>2458</v>
      </c>
      <c r="I632" s="1" t="s">
        <v>2459</v>
      </c>
      <c r="J632" s="1" t="s">
        <v>469</v>
      </c>
      <c r="K632" s="1" t="s">
        <v>720</v>
      </c>
      <c r="L632" s="1"/>
      <c r="M632" s="1"/>
      <c r="N632" s="1"/>
      <c r="O632" s="1" t="s">
        <v>2558</v>
      </c>
      <c r="P632" s="40">
        <v>14337</v>
      </c>
    </row>
    <row r="633" spans="1:16">
      <c r="A633" s="39"/>
      <c r="B633" s="1" t="s">
        <v>700</v>
      </c>
      <c r="C633" s="1" t="s">
        <v>701</v>
      </c>
      <c r="D633" s="1" t="s">
        <v>20</v>
      </c>
      <c r="E633" s="1" t="s">
        <v>2393</v>
      </c>
      <c r="F633" s="2">
        <v>45535</v>
      </c>
      <c r="G633" s="2">
        <v>45505</v>
      </c>
      <c r="H633" s="1" t="s">
        <v>2458</v>
      </c>
      <c r="I633" s="1" t="s">
        <v>2459</v>
      </c>
      <c r="J633" s="1" t="s">
        <v>491</v>
      </c>
      <c r="K633" s="1" t="s">
        <v>743</v>
      </c>
      <c r="L633" s="1"/>
      <c r="M633" s="1"/>
      <c r="N633" s="1"/>
      <c r="O633" s="1" t="s">
        <v>2559</v>
      </c>
      <c r="P633" s="40">
        <v>18432</v>
      </c>
    </row>
    <row r="634" spans="1:16">
      <c r="A634" s="39"/>
      <c r="B634" s="1" t="s">
        <v>700</v>
      </c>
      <c r="C634" s="1" t="s">
        <v>701</v>
      </c>
      <c r="D634" s="1" t="s">
        <v>20</v>
      </c>
      <c r="E634" s="1" t="s">
        <v>2393</v>
      </c>
      <c r="F634" s="2">
        <v>45535</v>
      </c>
      <c r="G634" s="2">
        <v>45505</v>
      </c>
      <c r="H634" s="1" t="s">
        <v>2458</v>
      </c>
      <c r="I634" s="1" t="s">
        <v>2459</v>
      </c>
      <c r="J634" s="1" t="s">
        <v>469</v>
      </c>
      <c r="K634" s="1" t="s">
        <v>720</v>
      </c>
      <c r="L634" s="1"/>
      <c r="M634" s="1"/>
      <c r="N634" s="1"/>
      <c r="O634" s="1" t="s">
        <v>2560</v>
      </c>
      <c r="P634" s="40">
        <v>2264.4</v>
      </c>
    </row>
    <row r="635" spans="1:16">
      <c r="A635" s="39"/>
      <c r="B635" s="1" t="s">
        <v>700</v>
      </c>
      <c r="C635" s="1" t="s">
        <v>701</v>
      </c>
      <c r="D635" s="1" t="s">
        <v>20</v>
      </c>
      <c r="E635" s="1" t="s">
        <v>2393</v>
      </c>
      <c r="F635" s="2">
        <v>45535</v>
      </c>
      <c r="G635" s="2">
        <v>45505</v>
      </c>
      <c r="H635" s="1" t="s">
        <v>2458</v>
      </c>
      <c r="I635" s="1" t="s">
        <v>2459</v>
      </c>
      <c r="J635" s="1" t="s">
        <v>594</v>
      </c>
      <c r="K635" s="1" t="s">
        <v>843</v>
      </c>
      <c r="L635" s="1"/>
      <c r="M635" s="1"/>
      <c r="N635" s="1"/>
      <c r="O635" s="1" t="s">
        <v>2561</v>
      </c>
      <c r="P635" s="40">
        <v>15840</v>
      </c>
    </row>
    <row r="636" spans="1:16">
      <c r="A636" s="39"/>
      <c r="B636" s="1" t="s">
        <v>700</v>
      </c>
      <c r="C636" s="1" t="s">
        <v>701</v>
      </c>
      <c r="D636" s="1" t="s">
        <v>20</v>
      </c>
      <c r="E636" s="1" t="s">
        <v>2393</v>
      </c>
      <c r="F636" s="2">
        <v>45535</v>
      </c>
      <c r="G636" s="2">
        <v>45505</v>
      </c>
      <c r="H636" s="1" t="s">
        <v>2458</v>
      </c>
      <c r="I636" s="1" t="s">
        <v>2459</v>
      </c>
      <c r="J636" s="1" t="s">
        <v>457</v>
      </c>
      <c r="K636" s="1" t="s">
        <v>710</v>
      </c>
      <c r="L636" s="1"/>
      <c r="M636" s="1"/>
      <c r="N636" s="1"/>
      <c r="O636" s="1" t="s">
        <v>2562</v>
      </c>
      <c r="P636" s="40">
        <v>8330</v>
      </c>
    </row>
    <row r="637" spans="1:16">
      <c r="A637" s="39"/>
      <c r="B637" s="1" t="s">
        <v>700</v>
      </c>
      <c r="C637" s="1" t="s">
        <v>701</v>
      </c>
      <c r="D637" s="1" t="s">
        <v>20</v>
      </c>
      <c r="E637" s="1" t="s">
        <v>2393</v>
      </c>
      <c r="F637" s="2">
        <v>45535</v>
      </c>
      <c r="G637" s="2">
        <v>45505</v>
      </c>
      <c r="H637" s="1" t="s">
        <v>2458</v>
      </c>
      <c r="I637" s="1" t="s">
        <v>2459</v>
      </c>
      <c r="J637" s="1" t="s">
        <v>508</v>
      </c>
      <c r="K637" s="1" t="s">
        <v>767</v>
      </c>
      <c r="L637" s="1" t="s">
        <v>2472</v>
      </c>
      <c r="M637" s="1"/>
      <c r="N637" s="1"/>
      <c r="O637" s="1" t="s">
        <v>2563</v>
      </c>
      <c r="P637" s="40">
        <v>4680</v>
      </c>
    </row>
    <row r="638" spans="1:16">
      <c r="A638" s="39"/>
      <c r="B638" s="1" t="s">
        <v>700</v>
      </c>
      <c r="C638" s="1" t="s">
        <v>701</v>
      </c>
      <c r="D638" s="1" t="s">
        <v>20</v>
      </c>
      <c r="E638" s="1" t="s">
        <v>2393</v>
      </c>
      <c r="F638" s="2">
        <v>45535</v>
      </c>
      <c r="G638" s="2">
        <v>45505</v>
      </c>
      <c r="H638" s="1" t="s">
        <v>2458</v>
      </c>
      <c r="I638" s="1" t="s">
        <v>2459</v>
      </c>
      <c r="J638" s="1" t="s">
        <v>491</v>
      </c>
      <c r="K638" s="1" t="s">
        <v>743</v>
      </c>
      <c r="L638" s="1"/>
      <c r="M638" s="1"/>
      <c r="N638" s="1"/>
      <c r="O638" s="1" t="s">
        <v>2564</v>
      </c>
      <c r="P638" s="40">
        <v>16016</v>
      </c>
    </row>
    <row r="639" spans="1:16">
      <c r="A639" s="39"/>
      <c r="B639" s="1" t="s">
        <v>700</v>
      </c>
      <c r="C639" s="1" t="s">
        <v>701</v>
      </c>
      <c r="D639" s="1" t="s">
        <v>20</v>
      </c>
      <c r="E639" s="1" t="s">
        <v>2393</v>
      </c>
      <c r="F639" s="2">
        <v>45535</v>
      </c>
      <c r="G639" s="2">
        <v>45505</v>
      </c>
      <c r="H639" s="1" t="s">
        <v>2458</v>
      </c>
      <c r="I639" s="1" t="s">
        <v>2459</v>
      </c>
      <c r="J639" s="1" t="s">
        <v>491</v>
      </c>
      <c r="K639" s="1" t="s">
        <v>743</v>
      </c>
      <c r="L639" s="1"/>
      <c r="M639" s="1"/>
      <c r="N639" s="1"/>
      <c r="O639" s="1" t="s">
        <v>2565</v>
      </c>
      <c r="P639" s="40">
        <v>9504</v>
      </c>
    </row>
    <row r="640" spans="1:16">
      <c r="A640" s="39"/>
      <c r="B640" s="1" t="s">
        <v>700</v>
      </c>
      <c r="C640" s="1" t="s">
        <v>701</v>
      </c>
      <c r="D640" s="1" t="s">
        <v>20</v>
      </c>
      <c r="E640" s="1" t="s">
        <v>2393</v>
      </c>
      <c r="F640" s="2">
        <v>45535</v>
      </c>
      <c r="G640" s="2">
        <v>45505</v>
      </c>
      <c r="H640" s="1" t="s">
        <v>2458</v>
      </c>
      <c r="I640" s="1" t="s">
        <v>2459</v>
      </c>
      <c r="J640" s="1" t="s">
        <v>469</v>
      </c>
      <c r="K640" s="1" t="s">
        <v>720</v>
      </c>
      <c r="L640" s="1"/>
      <c r="M640" s="1"/>
      <c r="N640" s="1"/>
      <c r="O640" s="1" t="s">
        <v>2566</v>
      </c>
      <c r="P640" s="40">
        <v>15390</v>
      </c>
    </row>
    <row r="641" spans="1:16">
      <c r="A641" s="39"/>
      <c r="B641" s="1" t="s">
        <v>700</v>
      </c>
      <c r="C641" s="1" t="s">
        <v>701</v>
      </c>
      <c r="D641" s="1" t="s">
        <v>20</v>
      </c>
      <c r="E641" s="1" t="s">
        <v>2393</v>
      </c>
      <c r="F641" s="2">
        <v>45535</v>
      </c>
      <c r="G641" s="2">
        <v>45505</v>
      </c>
      <c r="H641" s="1" t="s">
        <v>2458</v>
      </c>
      <c r="I641" s="1" t="s">
        <v>2459</v>
      </c>
      <c r="J641" s="1" t="s">
        <v>469</v>
      </c>
      <c r="K641" s="1" t="s">
        <v>720</v>
      </c>
      <c r="L641" s="1"/>
      <c r="M641" s="1"/>
      <c r="N641" s="1"/>
      <c r="O641" s="1" t="s">
        <v>2567</v>
      </c>
      <c r="P641" s="40">
        <v>14400</v>
      </c>
    </row>
    <row r="642" spans="1:16">
      <c r="A642" s="39"/>
      <c r="B642" s="1" t="s">
        <v>700</v>
      </c>
      <c r="C642" s="1" t="s">
        <v>701</v>
      </c>
      <c r="D642" s="1" t="s">
        <v>20</v>
      </c>
      <c r="E642" s="1" t="s">
        <v>2393</v>
      </c>
      <c r="F642" s="2">
        <v>45535</v>
      </c>
      <c r="G642" s="2">
        <v>45505</v>
      </c>
      <c r="H642" s="1" t="s">
        <v>2458</v>
      </c>
      <c r="I642" s="1" t="s">
        <v>2459</v>
      </c>
      <c r="J642" s="1" t="s">
        <v>675</v>
      </c>
      <c r="K642" s="1" t="s">
        <v>923</v>
      </c>
      <c r="L642" s="1"/>
      <c r="M642" s="1"/>
      <c r="N642" s="1"/>
      <c r="O642" s="1" t="s">
        <v>2568</v>
      </c>
      <c r="P642" s="40">
        <v>11088</v>
      </c>
    </row>
    <row r="643" spans="1:16">
      <c r="A643" s="39"/>
      <c r="B643" s="1" t="s">
        <v>700</v>
      </c>
      <c r="C643" s="1" t="s">
        <v>701</v>
      </c>
      <c r="D643" s="1" t="s">
        <v>20</v>
      </c>
      <c r="E643" s="1" t="s">
        <v>2393</v>
      </c>
      <c r="F643" s="2">
        <v>45535</v>
      </c>
      <c r="G643" s="2">
        <v>45505</v>
      </c>
      <c r="H643" s="1" t="s">
        <v>2458</v>
      </c>
      <c r="I643" s="1" t="s">
        <v>2459</v>
      </c>
      <c r="J643" s="1" t="s">
        <v>469</v>
      </c>
      <c r="K643" s="1" t="s">
        <v>720</v>
      </c>
      <c r="L643" s="1"/>
      <c r="M643" s="1"/>
      <c r="N643" s="1"/>
      <c r="O643" s="1" t="s">
        <v>2569</v>
      </c>
      <c r="P643" s="40">
        <v>10660</v>
      </c>
    </row>
    <row r="644" spans="1:16">
      <c r="A644" s="39"/>
      <c r="B644" s="1" t="s">
        <v>700</v>
      </c>
      <c r="C644" s="1" t="s">
        <v>701</v>
      </c>
      <c r="D644" s="1" t="s">
        <v>20</v>
      </c>
      <c r="E644" s="1" t="s">
        <v>2393</v>
      </c>
      <c r="F644" s="2">
        <v>45535</v>
      </c>
      <c r="G644" s="2">
        <v>45505</v>
      </c>
      <c r="H644" s="1" t="s">
        <v>2458</v>
      </c>
      <c r="I644" s="1" t="s">
        <v>2459</v>
      </c>
      <c r="J644" s="1" t="s">
        <v>491</v>
      </c>
      <c r="K644" s="1" t="s">
        <v>743</v>
      </c>
      <c r="L644" s="1"/>
      <c r="M644" s="1"/>
      <c r="N644" s="1"/>
      <c r="O644" s="1" t="s">
        <v>2570</v>
      </c>
      <c r="P644" s="40">
        <v>15796</v>
      </c>
    </row>
    <row r="645" spans="1:16">
      <c r="A645" s="39"/>
      <c r="B645" s="1" t="s">
        <v>700</v>
      </c>
      <c r="C645" s="1" t="s">
        <v>701</v>
      </c>
      <c r="D645" s="1" t="s">
        <v>20</v>
      </c>
      <c r="E645" s="1" t="s">
        <v>2393</v>
      </c>
      <c r="F645" s="2">
        <v>45535</v>
      </c>
      <c r="G645" s="2">
        <v>45505</v>
      </c>
      <c r="H645" s="1" t="s">
        <v>2458</v>
      </c>
      <c r="I645" s="1" t="s">
        <v>2459</v>
      </c>
      <c r="J645" s="1" t="s">
        <v>675</v>
      </c>
      <c r="K645" s="1" t="s">
        <v>923</v>
      </c>
      <c r="L645" s="1"/>
      <c r="M645" s="1"/>
      <c r="N645" s="1"/>
      <c r="O645" s="1" t="s">
        <v>2571</v>
      </c>
      <c r="P645" s="40">
        <v>10584</v>
      </c>
    </row>
    <row r="646" spans="1:16">
      <c r="A646" s="39"/>
      <c r="B646" s="1" t="s">
        <v>700</v>
      </c>
      <c r="C646" s="1" t="s">
        <v>701</v>
      </c>
      <c r="D646" s="1" t="s">
        <v>20</v>
      </c>
      <c r="E646" s="1" t="s">
        <v>2393</v>
      </c>
      <c r="F646" s="2">
        <v>45535</v>
      </c>
      <c r="G646" s="2">
        <v>45505</v>
      </c>
      <c r="H646" s="1" t="s">
        <v>2458</v>
      </c>
      <c r="I646" s="1" t="s">
        <v>2459</v>
      </c>
      <c r="J646" s="1" t="s">
        <v>675</v>
      </c>
      <c r="K646" s="1" t="s">
        <v>923</v>
      </c>
      <c r="L646" s="1"/>
      <c r="M646" s="1"/>
      <c r="N646" s="1"/>
      <c r="O646" s="1" t="s">
        <v>2572</v>
      </c>
      <c r="P646" s="40">
        <v>23355</v>
      </c>
    </row>
    <row r="647" spans="1:16">
      <c r="A647" s="39"/>
      <c r="B647" s="1" t="s">
        <v>700</v>
      </c>
      <c r="C647" s="1" t="s">
        <v>701</v>
      </c>
      <c r="D647" s="1" t="s">
        <v>20</v>
      </c>
      <c r="E647" s="1" t="s">
        <v>2393</v>
      </c>
      <c r="F647" s="2">
        <v>45535</v>
      </c>
      <c r="G647" s="2">
        <v>45505</v>
      </c>
      <c r="H647" s="1" t="s">
        <v>2458</v>
      </c>
      <c r="I647" s="1" t="s">
        <v>2459</v>
      </c>
      <c r="J647" s="1" t="s">
        <v>675</v>
      </c>
      <c r="K647" s="1" t="s">
        <v>923</v>
      </c>
      <c r="L647" s="1"/>
      <c r="M647" s="1"/>
      <c r="N647" s="1"/>
      <c r="O647" s="1" t="s">
        <v>2573</v>
      </c>
      <c r="P647" s="40">
        <v>7276.5</v>
      </c>
    </row>
    <row r="648" spans="1:16">
      <c r="A648" s="39"/>
      <c r="B648" s="1" t="s">
        <v>700</v>
      </c>
      <c r="C648" s="1" t="s">
        <v>701</v>
      </c>
      <c r="D648" s="1" t="s">
        <v>20</v>
      </c>
      <c r="E648" s="1" t="s">
        <v>2393</v>
      </c>
      <c r="F648" s="2">
        <v>45535</v>
      </c>
      <c r="G648" s="2">
        <v>45505</v>
      </c>
      <c r="H648" s="1" t="s">
        <v>2458</v>
      </c>
      <c r="I648" s="1" t="s">
        <v>2459</v>
      </c>
      <c r="J648" s="1" t="s">
        <v>491</v>
      </c>
      <c r="K648" s="1" t="s">
        <v>743</v>
      </c>
      <c r="L648" s="1"/>
      <c r="M648" s="1"/>
      <c r="N648" s="1"/>
      <c r="O648" s="1" t="s">
        <v>2574</v>
      </c>
      <c r="P648" s="40">
        <v>14008</v>
      </c>
    </row>
    <row r="649" spans="1:16">
      <c r="A649" s="39"/>
      <c r="B649" s="1" t="s">
        <v>700</v>
      </c>
      <c r="C649" s="1" t="s">
        <v>701</v>
      </c>
      <c r="D649" s="1" t="s">
        <v>20</v>
      </c>
      <c r="E649" s="1" t="s">
        <v>2393</v>
      </c>
      <c r="F649" s="2">
        <v>45535</v>
      </c>
      <c r="G649" s="2">
        <v>45505</v>
      </c>
      <c r="H649" s="1" t="s">
        <v>2458</v>
      </c>
      <c r="I649" s="1" t="s">
        <v>2459</v>
      </c>
      <c r="J649" s="1" t="s">
        <v>677</v>
      </c>
      <c r="K649" s="1" t="s">
        <v>930</v>
      </c>
      <c r="L649" s="1"/>
      <c r="M649" s="1"/>
      <c r="N649" s="1"/>
      <c r="O649" s="1" t="s">
        <v>2575</v>
      </c>
      <c r="P649" s="40">
        <v>18480</v>
      </c>
    </row>
    <row r="650" spans="1:16">
      <c r="A650" s="39"/>
      <c r="B650" s="1" t="s">
        <v>700</v>
      </c>
      <c r="C650" s="1" t="s">
        <v>701</v>
      </c>
      <c r="D650" s="1" t="s">
        <v>20</v>
      </c>
      <c r="E650" s="1" t="s">
        <v>2393</v>
      </c>
      <c r="F650" s="2">
        <v>45535</v>
      </c>
      <c r="G650" s="2">
        <v>45505</v>
      </c>
      <c r="H650" s="1" t="s">
        <v>2458</v>
      </c>
      <c r="I650" s="1" t="s">
        <v>2459</v>
      </c>
      <c r="J650" s="1" t="s">
        <v>675</v>
      </c>
      <c r="K650" s="1" t="s">
        <v>923</v>
      </c>
      <c r="L650" s="1"/>
      <c r="M650" s="1"/>
      <c r="N650" s="1"/>
      <c r="O650" s="1" t="s">
        <v>2576</v>
      </c>
      <c r="P650" s="40">
        <v>8936.73</v>
      </c>
    </row>
    <row r="651" spans="1:16">
      <c r="A651" s="39"/>
      <c r="B651" s="1" t="s">
        <v>700</v>
      </c>
      <c r="C651" s="1" t="s">
        <v>701</v>
      </c>
      <c r="D651" s="1" t="s">
        <v>20</v>
      </c>
      <c r="E651" s="1" t="s">
        <v>2393</v>
      </c>
      <c r="F651" s="2">
        <v>45535</v>
      </c>
      <c r="G651" s="2">
        <v>45505</v>
      </c>
      <c r="H651" s="1" t="s">
        <v>2458</v>
      </c>
      <c r="I651" s="1" t="s">
        <v>2459</v>
      </c>
      <c r="J651" s="1" t="s">
        <v>594</v>
      </c>
      <c r="K651" s="1" t="s">
        <v>843</v>
      </c>
      <c r="L651" s="1"/>
      <c r="M651" s="1"/>
      <c r="N651" s="1"/>
      <c r="O651" s="1" t="s">
        <v>2577</v>
      </c>
      <c r="P651" s="40">
        <v>13068</v>
      </c>
    </row>
    <row r="652" spans="1:16">
      <c r="A652" s="39"/>
      <c r="B652" s="1" t="s">
        <v>700</v>
      </c>
      <c r="C652" s="1" t="s">
        <v>701</v>
      </c>
      <c r="D652" s="1" t="s">
        <v>20</v>
      </c>
      <c r="E652" s="1" t="s">
        <v>2393</v>
      </c>
      <c r="F652" s="2">
        <v>45535</v>
      </c>
      <c r="G652" s="2">
        <v>45505</v>
      </c>
      <c r="H652" s="1" t="s">
        <v>2458</v>
      </c>
      <c r="I652" s="1" t="s">
        <v>2459</v>
      </c>
      <c r="J652" s="1" t="s">
        <v>508</v>
      </c>
      <c r="K652" s="1" t="s">
        <v>767</v>
      </c>
      <c r="L652" s="1" t="s">
        <v>2472</v>
      </c>
      <c r="M652" s="1"/>
      <c r="N652" s="1"/>
      <c r="O652" s="1" t="s">
        <v>2578</v>
      </c>
      <c r="P652" s="40">
        <v>4200</v>
      </c>
    </row>
    <row r="653" spans="1:16">
      <c r="A653" s="39"/>
      <c r="B653" s="1" t="s">
        <v>700</v>
      </c>
      <c r="C653" s="1" t="s">
        <v>701</v>
      </c>
      <c r="D653" s="1" t="s">
        <v>20</v>
      </c>
      <c r="E653" s="1" t="s">
        <v>2393</v>
      </c>
      <c r="F653" s="2">
        <v>45535</v>
      </c>
      <c r="G653" s="2">
        <v>45505</v>
      </c>
      <c r="H653" s="1" t="s">
        <v>2458</v>
      </c>
      <c r="I653" s="1" t="s">
        <v>2459</v>
      </c>
      <c r="J653" s="1" t="s">
        <v>491</v>
      </c>
      <c r="K653" s="1" t="s">
        <v>743</v>
      </c>
      <c r="L653" s="1"/>
      <c r="M653" s="1"/>
      <c r="N653" s="1"/>
      <c r="O653" s="1" t="s">
        <v>2579</v>
      </c>
      <c r="P653" s="40">
        <v>13680</v>
      </c>
    </row>
    <row r="654" spans="1:16">
      <c r="A654" s="39"/>
      <c r="B654" s="1" t="s">
        <v>700</v>
      </c>
      <c r="C654" s="1" t="s">
        <v>701</v>
      </c>
      <c r="D654" s="1" t="s">
        <v>20</v>
      </c>
      <c r="E654" s="1" t="s">
        <v>2393</v>
      </c>
      <c r="F654" s="2">
        <v>45535</v>
      </c>
      <c r="G654" s="2">
        <v>45505</v>
      </c>
      <c r="H654" s="1" t="s">
        <v>1844</v>
      </c>
      <c r="I654" s="1" t="s">
        <v>1845</v>
      </c>
      <c r="J654" s="1" t="s">
        <v>277</v>
      </c>
      <c r="K654" s="1"/>
      <c r="L654" s="1"/>
      <c r="M654" s="1" t="s">
        <v>1663</v>
      </c>
      <c r="N654" s="1"/>
      <c r="O654" s="1" t="s">
        <v>2580</v>
      </c>
      <c r="P654" s="40">
        <v>-10249.1</v>
      </c>
    </row>
    <row r="655" spans="1:16">
      <c r="A655" s="39"/>
      <c r="B655" s="1" t="s">
        <v>700</v>
      </c>
      <c r="C655" s="1" t="s">
        <v>701</v>
      </c>
      <c r="D655" s="1" t="s">
        <v>20</v>
      </c>
      <c r="E655" s="1" t="s">
        <v>2393</v>
      </c>
      <c r="F655" s="2">
        <v>45535</v>
      </c>
      <c r="G655" s="2">
        <v>45505</v>
      </c>
      <c r="H655" s="1" t="s">
        <v>2458</v>
      </c>
      <c r="I655" s="1" t="s">
        <v>2459</v>
      </c>
      <c r="J655" s="1" t="s">
        <v>469</v>
      </c>
      <c r="K655" s="1" t="s">
        <v>720</v>
      </c>
      <c r="L655" s="1"/>
      <c r="M655" s="1"/>
      <c r="N655" s="1"/>
      <c r="O655" s="1" t="s">
        <v>2581</v>
      </c>
      <c r="P655" s="40">
        <v>10567.2</v>
      </c>
    </row>
    <row r="656" spans="1:16">
      <c r="A656" s="39"/>
      <c r="B656" s="1" t="s">
        <v>700</v>
      </c>
      <c r="C656" s="1" t="s">
        <v>701</v>
      </c>
      <c r="D656" s="1" t="s">
        <v>20</v>
      </c>
      <c r="E656" s="1" t="s">
        <v>2393</v>
      </c>
      <c r="F656" s="2">
        <v>45535</v>
      </c>
      <c r="G656" s="2">
        <v>45505</v>
      </c>
      <c r="H656" s="1" t="s">
        <v>2458</v>
      </c>
      <c r="I656" s="1" t="s">
        <v>2459</v>
      </c>
      <c r="J656" s="1" t="s">
        <v>469</v>
      </c>
      <c r="K656" s="1" t="s">
        <v>720</v>
      </c>
      <c r="L656" s="1"/>
      <c r="M656" s="1"/>
      <c r="N656" s="1"/>
      <c r="O656" s="1" t="s">
        <v>2582</v>
      </c>
      <c r="P656" s="40">
        <v>11440</v>
      </c>
    </row>
    <row r="657" spans="1:16">
      <c r="A657" s="39"/>
      <c r="B657" s="1" t="s">
        <v>700</v>
      </c>
      <c r="C657" s="1" t="s">
        <v>701</v>
      </c>
      <c r="D657" s="1" t="s">
        <v>20</v>
      </c>
      <c r="E657" s="1" t="s">
        <v>2393</v>
      </c>
      <c r="F657" s="2">
        <v>45535</v>
      </c>
      <c r="G657" s="2">
        <v>45505</v>
      </c>
      <c r="H657" s="1" t="s">
        <v>2458</v>
      </c>
      <c r="I657" s="1" t="s">
        <v>2459</v>
      </c>
      <c r="J657" s="1" t="s">
        <v>491</v>
      </c>
      <c r="K657" s="1" t="s">
        <v>743</v>
      </c>
      <c r="L657" s="1"/>
      <c r="M657" s="1"/>
      <c r="N657" s="1"/>
      <c r="O657" s="1" t="s">
        <v>2583</v>
      </c>
      <c r="P657" s="40">
        <v>10208</v>
      </c>
    </row>
    <row r="658" spans="1:16">
      <c r="A658" s="39"/>
      <c r="B658" s="1" t="s">
        <v>700</v>
      </c>
      <c r="C658" s="1" t="s">
        <v>1383</v>
      </c>
      <c r="D658" s="1" t="s">
        <v>20</v>
      </c>
      <c r="E658" s="1" t="s">
        <v>2393</v>
      </c>
      <c r="F658" s="2">
        <v>45535</v>
      </c>
      <c r="G658" s="2">
        <v>45505</v>
      </c>
      <c r="H658" s="1" t="s">
        <v>2584</v>
      </c>
      <c r="I658" s="1" t="s">
        <v>2585</v>
      </c>
      <c r="J658" s="1" t="s">
        <v>1425</v>
      </c>
      <c r="K658" s="1" t="s">
        <v>718</v>
      </c>
      <c r="L658" s="1" t="s">
        <v>2586</v>
      </c>
      <c r="M658" s="1"/>
      <c r="N658" s="1"/>
      <c r="O658" s="1"/>
      <c r="P658" s="40">
        <v>10291.952453103373</v>
      </c>
    </row>
    <row r="659" spans="1:16">
      <c r="A659" s="39"/>
      <c r="B659" s="1" t="s">
        <v>700</v>
      </c>
      <c r="C659" s="1" t="s">
        <v>701</v>
      </c>
      <c r="D659" s="1" t="s">
        <v>20</v>
      </c>
      <c r="E659" s="1" t="s">
        <v>2393</v>
      </c>
      <c r="F659" s="2">
        <v>45535</v>
      </c>
      <c r="G659" s="2">
        <v>45505</v>
      </c>
      <c r="H659" s="1" t="s">
        <v>2458</v>
      </c>
      <c r="I659" s="1" t="s">
        <v>2459</v>
      </c>
      <c r="J659" s="1" t="s">
        <v>469</v>
      </c>
      <c r="K659" s="1" t="s">
        <v>720</v>
      </c>
      <c r="L659" s="1"/>
      <c r="M659" s="1"/>
      <c r="N659" s="1"/>
      <c r="O659" s="1" t="s">
        <v>2587</v>
      </c>
      <c r="P659" s="40">
        <v>13947</v>
      </c>
    </row>
    <row r="660" spans="1:16">
      <c r="A660" s="39"/>
      <c r="B660" s="1" t="s">
        <v>700</v>
      </c>
      <c r="C660" s="1" t="s">
        <v>701</v>
      </c>
      <c r="D660" s="1" t="s">
        <v>20</v>
      </c>
      <c r="E660" s="1" t="s">
        <v>2393</v>
      </c>
      <c r="F660" s="2">
        <v>45535</v>
      </c>
      <c r="G660" s="2">
        <v>45505</v>
      </c>
      <c r="H660" s="1" t="s">
        <v>2458</v>
      </c>
      <c r="I660" s="1" t="s">
        <v>2459</v>
      </c>
      <c r="J660" s="1" t="s">
        <v>469</v>
      </c>
      <c r="K660" s="1" t="s">
        <v>720</v>
      </c>
      <c r="L660" s="1"/>
      <c r="M660" s="1"/>
      <c r="N660" s="1"/>
      <c r="O660" s="1" t="s">
        <v>2588</v>
      </c>
      <c r="P660" s="40">
        <v>13728</v>
      </c>
    </row>
    <row r="661" spans="1:16">
      <c r="A661" s="39"/>
      <c r="B661" s="1" t="s">
        <v>700</v>
      </c>
      <c r="C661" s="1" t="s">
        <v>701</v>
      </c>
      <c r="D661" s="1" t="s">
        <v>20</v>
      </c>
      <c r="E661" s="1" t="s">
        <v>2393</v>
      </c>
      <c r="F661" s="2">
        <v>45535</v>
      </c>
      <c r="G661" s="2">
        <v>45505</v>
      </c>
      <c r="H661" s="1" t="s">
        <v>2458</v>
      </c>
      <c r="I661" s="1" t="s">
        <v>2459</v>
      </c>
      <c r="J661" s="1" t="s">
        <v>475</v>
      </c>
      <c r="K661" s="1" t="s">
        <v>724</v>
      </c>
      <c r="L661" s="1"/>
      <c r="M661" s="1"/>
      <c r="N661" s="1"/>
      <c r="O661" s="1" t="s">
        <v>2589</v>
      </c>
      <c r="P661" s="40">
        <v>6600</v>
      </c>
    </row>
    <row r="662" spans="1:16">
      <c r="A662" s="39"/>
      <c r="B662" s="1" t="s">
        <v>700</v>
      </c>
      <c r="C662" s="1" t="s">
        <v>701</v>
      </c>
      <c r="D662" s="1" t="s">
        <v>20</v>
      </c>
      <c r="E662" s="1" t="s">
        <v>2393</v>
      </c>
      <c r="F662" s="2">
        <v>45535</v>
      </c>
      <c r="G662" s="2">
        <v>45505</v>
      </c>
      <c r="H662" s="1" t="s">
        <v>2458</v>
      </c>
      <c r="I662" s="1" t="s">
        <v>2459</v>
      </c>
      <c r="J662" s="1" t="s">
        <v>469</v>
      </c>
      <c r="K662" s="1" t="s">
        <v>720</v>
      </c>
      <c r="L662" s="1"/>
      <c r="M662" s="1"/>
      <c r="N662" s="1"/>
      <c r="O662" s="1" t="s">
        <v>2590</v>
      </c>
      <c r="P662" s="40">
        <v>14080</v>
      </c>
    </row>
    <row r="663" spans="1:16">
      <c r="A663" s="39"/>
      <c r="B663" s="1" t="s">
        <v>700</v>
      </c>
      <c r="C663" s="1" t="s">
        <v>701</v>
      </c>
      <c r="D663" s="1" t="s">
        <v>20</v>
      </c>
      <c r="E663" s="1" t="s">
        <v>2393</v>
      </c>
      <c r="F663" s="2">
        <v>45535</v>
      </c>
      <c r="G663" s="2">
        <v>45505</v>
      </c>
      <c r="H663" s="1" t="s">
        <v>2458</v>
      </c>
      <c r="I663" s="1" t="s">
        <v>2459</v>
      </c>
      <c r="J663" s="1" t="s">
        <v>675</v>
      </c>
      <c r="K663" s="1" t="s">
        <v>923</v>
      </c>
      <c r="L663" s="1"/>
      <c r="M663" s="1"/>
      <c r="N663" s="1"/>
      <c r="O663" s="1" t="s">
        <v>2591</v>
      </c>
      <c r="P663" s="40">
        <v>10584</v>
      </c>
    </row>
    <row r="664" spans="1:16">
      <c r="A664" s="39"/>
      <c r="B664" s="1" t="s">
        <v>700</v>
      </c>
      <c r="C664" s="1" t="s">
        <v>701</v>
      </c>
      <c r="D664" s="1" t="s">
        <v>20</v>
      </c>
      <c r="E664" s="1" t="s">
        <v>2393</v>
      </c>
      <c r="F664" s="2">
        <v>45535</v>
      </c>
      <c r="G664" s="2">
        <v>45505</v>
      </c>
      <c r="H664" s="1" t="s">
        <v>2458</v>
      </c>
      <c r="I664" s="1" t="s">
        <v>2459</v>
      </c>
      <c r="J664" s="1" t="s">
        <v>469</v>
      </c>
      <c r="K664" s="1" t="s">
        <v>720</v>
      </c>
      <c r="L664" s="1"/>
      <c r="M664" s="1"/>
      <c r="N664" s="1"/>
      <c r="O664" s="1" t="s">
        <v>2592</v>
      </c>
      <c r="P664" s="40">
        <v>11520</v>
      </c>
    </row>
    <row r="665" spans="1:16">
      <c r="A665" s="39"/>
      <c r="B665" s="1" t="s">
        <v>700</v>
      </c>
      <c r="C665" s="1" t="s">
        <v>701</v>
      </c>
      <c r="D665" s="1" t="s">
        <v>20</v>
      </c>
      <c r="E665" s="1" t="s">
        <v>2393</v>
      </c>
      <c r="F665" s="2">
        <v>45535</v>
      </c>
      <c r="G665" s="2">
        <v>45505</v>
      </c>
      <c r="H665" s="1" t="s">
        <v>2458</v>
      </c>
      <c r="I665" s="1" t="s">
        <v>2459</v>
      </c>
      <c r="J665" s="1" t="s">
        <v>513</v>
      </c>
      <c r="K665" s="1" t="s">
        <v>775</v>
      </c>
      <c r="L665" s="1"/>
      <c r="M665" s="1"/>
      <c r="N665" s="1"/>
      <c r="O665" s="1" t="s">
        <v>2593</v>
      </c>
      <c r="P665" s="40">
        <v>10800</v>
      </c>
    </row>
    <row r="666" spans="1:16">
      <c r="A666" s="39"/>
      <c r="B666" s="1" t="s">
        <v>700</v>
      </c>
      <c r="C666" s="1" t="s">
        <v>701</v>
      </c>
      <c r="D666" s="1" t="s">
        <v>20</v>
      </c>
      <c r="E666" s="1" t="s">
        <v>2393</v>
      </c>
      <c r="F666" s="2">
        <v>45535</v>
      </c>
      <c r="G666" s="2">
        <v>45505</v>
      </c>
      <c r="H666" s="1" t="s">
        <v>2458</v>
      </c>
      <c r="I666" s="1" t="s">
        <v>2459</v>
      </c>
      <c r="J666" s="1" t="s">
        <v>491</v>
      </c>
      <c r="K666" s="1" t="s">
        <v>743</v>
      </c>
      <c r="L666" s="1"/>
      <c r="M666" s="1"/>
      <c r="N666" s="1"/>
      <c r="O666" s="1" t="s">
        <v>2594</v>
      </c>
      <c r="P666" s="40">
        <v>8820</v>
      </c>
    </row>
    <row r="667" spans="1:16">
      <c r="A667" s="39"/>
      <c r="B667" s="1" t="s">
        <v>700</v>
      </c>
      <c r="C667" s="1" t="s">
        <v>701</v>
      </c>
      <c r="D667" s="1" t="s">
        <v>20</v>
      </c>
      <c r="E667" s="1" t="s">
        <v>2393</v>
      </c>
      <c r="F667" s="2">
        <v>45535</v>
      </c>
      <c r="G667" s="2">
        <v>45505</v>
      </c>
      <c r="H667" s="1" t="s">
        <v>2458</v>
      </c>
      <c r="I667" s="1" t="s">
        <v>2459</v>
      </c>
      <c r="J667" s="1" t="s">
        <v>469</v>
      </c>
      <c r="K667" s="1" t="s">
        <v>720</v>
      </c>
      <c r="L667" s="1"/>
      <c r="M667" s="1"/>
      <c r="N667" s="1"/>
      <c r="O667" s="1" t="s">
        <v>2595</v>
      </c>
      <c r="P667" s="40">
        <v>10920</v>
      </c>
    </row>
    <row r="668" spans="1:16">
      <c r="A668" s="39"/>
      <c r="B668" s="1" t="s">
        <v>700</v>
      </c>
      <c r="C668" s="1" t="s">
        <v>701</v>
      </c>
      <c r="D668" s="1" t="s">
        <v>20</v>
      </c>
      <c r="E668" s="1" t="s">
        <v>2393</v>
      </c>
      <c r="F668" s="2">
        <v>45535</v>
      </c>
      <c r="G668" s="2">
        <v>45505</v>
      </c>
      <c r="H668" s="1" t="s">
        <v>2458</v>
      </c>
      <c r="I668" s="1" t="s">
        <v>2459</v>
      </c>
      <c r="J668" s="1" t="s">
        <v>457</v>
      </c>
      <c r="K668" s="1" t="s">
        <v>710</v>
      </c>
      <c r="L668" s="1"/>
      <c r="M668" s="1"/>
      <c r="N668" s="1"/>
      <c r="O668" s="1" t="s">
        <v>2596</v>
      </c>
      <c r="P668" s="40">
        <v>21796.25</v>
      </c>
    </row>
    <row r="669" spans="1:16">
      <c r="A669" s="39"/>
      <c r="B669" s="1" t="s">
        <v>700</v>
      </c>
      <c r="C669" s="1" t="s">
        <v>701</v>
      </c>
      <c r="D669" s="1" t="s">
        <v>20</v>
      </c>
      <c r="E669" s="1" t="s">
        <v>2393</v>
      </c>
      <c r="F669" s="2">
        <v>45535</v>
      </c>
      <c r="G669" s="2">
        <v>45505</v>
      </c>
      <c r="H669" s="1" t="s">
        <v>2458</v>
      </c>
      <c r="I669" s="1" t="s">
        <v>2459</v>
      </c>
      <c r="J669" s="1" t="s">
        <v>491</v>
      </c>
      <c r="K669" s="1" t="s">
        <v>743</v>
      </c>
      <c r="L669" s="1"/>
      <c r="M669" s="1"/>
      <c r="N669" s="1"/>
      <c r="O669" s="1" t="s">
        <v>2597</v>
      </c>
      <c r="P669" s="40">
        <v>18643</v>
      </c>
    </row>
    <row r="670" spans="1:16">
      <c r="A670" s="39"/>
      <c r="B670" s="1" t="s">
        <v>700</v>
      </c>
      <c r="C670" s="1" t="s">
        <v>701</v>
      </c>
      <c r="D670" s="1" t="s">
        <v>20</v>
      </c>
      <c r="E670" s="1" t="s">
        <v>2393</v>
      </c>
      <c r="F670" s="2">
        <v>45535</v>
      </c>
      <c r="G670" s="2">
        <v>45505</v>
      </c>
      <c r="H670" s="1" t="s">
        <v>2458</v>
      </c>
      <c r="I670" s="1" t="s">
        <v>2459</v>
      </c>
      <c r="J670" s="1" t="s">
        <v>491</v>
      </c>
      <c r="K670" s="1" t="s">
        <v>743</v>
      </c>
      <c r="L670" s="1"/>
      <c r="M670" s="1"/>
      <c r="N670" s="1"/>
      <c r="O670" s="1" t="s">
        <v>2598</v>
      </c>
      <c r="P670" s="40">
        <v>12144</v>
      </c>
    </row>
    <row r="671" spans="1:16">
      <c r="A671" s="39"/>
      <c r="B671" s="1" t="s">
        <v>700</v>
      </c>
      <c r="C671" s="1" t="s">
        <v>701</v>
      </c>
      <c r="D671" s="1" t="s">
        <v>20</v>
      </c>
      <c r="E671" s="1" t="s">
        <v>2393</v>
      </c>
      <c r="F671" s="2">
        <v>45535</v>
      </c>
      <c r="G671" s="2">
        <v>45505</v>
      </c>
      <c r="H671" s="1" t="s">
        <v>2458</v>
      </c>
      <c r="I671" s="1" t="s">
        <v>2459</v>
      </c>
      <c r="J671" s="1" t="s">
        <v>469</v>
      </c>
      <c r="K671" s="1" t="s">
        <v>720</v>
      </c>
      <c r="L671" s="1"/>
      <c r="M671" s="1"/>
      <c r="N671" s="1"/>
      <c r="O671" s="1" t="s">
        <v>2599</v>
      </c>
      <c r="P671" s="40">
        <v>-1560</v>
      </c>
    </row>
    <row r="672" spans="1:16">
      <c r="A672" s="39"/>
      <c r="B672" s="1" t="s">
        <v>700</v>
      </c>
      <c r="C672" s="1" t="s">
        <v>701</v>
      </c>
      <c r="D672" s="1" t="s">
        <v>20</v>
      </c>
      <c r="E672" s="1" t="s">
        <v>2393</v>
      </c>
      <c r="F672" s="2">
        <v>45535</v>
      </c>
      <c r="G672" s="2">
        <v>45505</v>
      </c>
      <c r="H672" s="1" t="s">
        <v>2458</v>
      </c>
      <c r="I672" s="1" t="s">
        <v>2459</v>
      </c>
      <c r="J672" s="1" t="s">
        <v>513</v>
      </c>
      <c r="K672" s="1" t="s">
        <v>775</v>
      </c>
      <c r="L672" s="1"/>
      <c r="M672" s="1"/>
      <c r="N672" s="1"/>
      <c r="O672" s="1" t="s">
        <v>2600</v>
      </c>
      <c r="P672" s="40">
        <v>13200</v>
      </c>
    </row>
    <row r="673" spans="1:16">
      <c r="A673" s="39"/>
      <c r="B673" s="1" t="s">
        <v>700</v>
      </c>
      <c r="C673" s="1" t="s">
        <v>701</v>
      </c>
      <c r="D673" s="1" t="s">
        <v>20</v>
      </c>
      <c r="E673" s="1" t="s">
        <v>2393</v>
      </c>
      <c r="F673" s="2">
        <v>45535</v>
      </c>
      <c r="G673" s="2">
        <v>45505</v>
      </c>
      <c r="H673" s="1" t="s">
        <v>2458</v>
      </c>
      <c r="I673" s="1" t="s">
        <v>2459</v>
      </c>
      <c r="J673" s="1" t="s">
        <v>469</v>
      </c>
      <c r="K673" s="1" t="s">
        <v>720</v>
      </c>
      <c r="L673" s="1"/>
      <c r="M673" s="1"/>
      <c r="N673" s="1"/>
      <c r="O673" s="1" t="s">
        <v>2601</v>
      </c>
      <c r="P673" s="40">
        <v>11440</v>
      </c>
    </row>
    <row r="674" spans="1:16">
      <c r="A674" s="39"/>
      <c r="B674" s="1" t="s">
        <v>700</v>
      </c>
      <c r="C674" s="1" t="s">
        <v>701</v>
      </c>
      <c r="D674" s="1" t="s">
        <v>20</v>
      </c>
      <c r="E674" s="1" t="s">
        <v>2393</v>
      </c>
      <c r="F674" s="2">
        <v>45535</v>
      </c>
      <c r="G674" s="2">
        <v>45505</v>
      </c>
      <c r="H674" s="1" t="s">
        <v>2458</v>
      </c>
      <c r="I674" s="1" t="s">
        <v>2459</v>
      </c>
      <c r="J674" s="1" t="s">
        <v>469</v>
      </c>
      <c r="K674" s="1" t="s">
        <v>720</v>
      </c>
      <c r="L674" s="1"/>
      <c r="M674" s="1"/>
      <c r="N674" s="1"/>
      <c r="O674" s="1" t="s">
        <v>2602</v>
      </c>
      <c r="P674" s="40">
        <v>16785</v>
      </c>
    </row>
    <row r="675" spans="1:16">
      <c r="A675" s="39"/>
      <c r="B675" s="1" t="s">
        <v>700</v>
      </c>
      <c r="C675" s="1" t="s">
        <v>701</v>
      </c>
      <c r="D675" s="1" t="s">
        <v>20</v>
      </c>
      <c r="E675" s="1" t="s">
        <v>2393</v>
      </c>
      <c r="F675" s="2">
        <v>45535</v>
      </c>
      <c r="G675" s="2">
        <v>45505</v>
      </c>
      <c r="H675" s="1" t="s">
        <v>2458</v>
      </c>
      <c r="I675" s="1" t="s">
        <v>2459</v>
      </c>
      <c r="J675" s="1" t="s">
        <v>675</v>
      </c>
      <c r="K675" s="1" t="s">
        <v>923</v>
      </c>
      <c r="L675" s="1"/>
      <c r="M675" s="1"/>
      <c r="N675" s="1"/>
      <c r="O675" s="1" t="s">
        <v>2603</v>
      </c>
      <c r="P675" s="40">
        <v>10591.68</v>
      </c>
    </row>
    <row r="676" spans="1:16">
      <c r="A676" s="39"/>
      <c r="B676" s="1" t="s">
        <v>700</v>
      </c>
      <c r="C676" s="1" t="s">
        <v>701</v>
      </c>
      <c r="D676" s="1" t="s">
        <v>20</v>
      </c>
      <c r="E676" s="1" t="s">
        <v>2393</v>
      </c>
      <c r="F676" s="2">
        <v>45535</v>
      </c>
      <c r="G676" s="2">
        <v>45505</v>
      </c>
      <c r="H676" s="1" t="s">
        <v>2458</v>
      </c>
      <c r="I676" s="1" t="s">
        <v>2459</v>
      </c>
      <c r="J676" s="1" t="s">
        <v>675</v>
      </c>
      <c r="K676" s="1" t="s">
        <v>923</v>
      </c>
      <c r="L676" s="1"/>
      <c r="M676" s="1"/>
      <c r="N676" s="1"/>
      <c r="O676" s="1" t="s">
        <v>2604</v>
      </c>
      <c r="P676" s="40">
        <v>10080</v>
      </c>
    </row>
    <row r="677" spans="1:16">
      <c r="A677" s="39"/>
      <c r="B677" s="1" t="s">
        <v>700</v>
      </c>
      <c r="C677" s="1" t="s">
        <v>701</v>
      </c>
      <c r="D677" s="1" t="s">
        <v>20</v>
      </c>
      <c r="E677" s="1" t="s">
        <v>2393</v>
      </c>
      <c r="F677" s="2">
        <v>45535</v>
      </c>
      <c r="G677" s="2">
        <v>45505</v>
      </c>
      <c r="H677" s="1" t="s">
        <v>2458</v>
      </c>
      <c r="I677" s="1" t="s">
        <v>2459</v>
      </c>
      <c r="J677" s="1" t="s">
        <v>675</v>
      </c>
      <c r="K677" s="1" t="s">
        <v>923</v>
      </c>
      <c r="L677" s="1"/>
      <c r="M677" s="1"/>
      <c r="N677" s="1"/>
      <c r="O677" s="1" t="s">
        <v>2605</v>
      </c>
      <c r="P677" s="40">
        <v>10110.24</v>
      </c>
    </row>
    <row r="678" spans="1:16">
      <c r="A678" s="39"/>
      <c r="B678" s="1" t="s">
        <v>700</v>
      </c>
      <c r="C678" s="1" t="s">
        <v>701</v>
      </c>
      <c r="D678" s="1" t="s">
        <v>20</v>
      </c>
      <c r="E678" s="1" t="s">
        <v>2393</v>
      </c>
      <c r="F678" s="2">
        <v>45535</v>
      </c>
      <c r="G678" s="2">
        <v>45505</v>
      </c>
      <c r="H678" s="1" t="s">
        <v>2458</v>
      </c>
      <c r="I678" s="1" t="s">
        <v>2459</v>
      </c>
      <c r="J678" s="1" t="s">
        <v>469</v>
      </c>
      <c r="K678" s="1" t="s">
        <v>720</v>
      </c>
      <c r="L678" s="1"/>
      <c r="M678" s="1"/>
      <c r="N678" s="1"/>
      <c r="O678" s="1" t="s">
        <v>2606</v>
      </c>
      <c r="P678" s="40">
        <v>12480</v>
      </c>
    </row>
    <row r="679" spans="1:16">
      <c r="A679" s="39"/>
      <c r="B679" s="1" t="s">
        <v>700</v>
      </c>
      <c r="C679" s="1" t="s">
        <v>701</v>
      </c>
      <c r="D679" s="1" t="s">
        <v>20</v>
      </c>
      <c r="E679" s="1" t="s">
        <v>2393</v>
      </c>
      <c r="F679" s="2">
        <v>45535</v>
      </c>
      <c r="G679" s="2">
        <v>45505</v>
      </c>
      <c r="H679" s="1" t="s">
        <v>2458</v>
      </c>
      <c r="I679" s="1" t="s">
        <v>2459</v>
      </c>
      <c r="J679" s="1" t="s">
        <v>550</v>
      </c>
      <c r="K679" s="1" t="s">
        <v>808</v>
      </c>
      <c r="L679" s="1"/>
      <c r="M679" s="1"/>
      <c r="N679" s="1"/>
      <c r="O679" s="1" t="s">
        <v>2607</v>
      </c>
      <c r="P679" s="40">
        <v>22880</v>
      </c>
    </row>
    <row r="680" spans="1:16">
      <c r="A680" s="39"/>
      <c r="B680" s="1" t="s">
        <v>700</v>
      </c>
      <c r="C680" s="1" t="s">
        <v>701</v>
      </c>
      <c r="D680" s="1" t="s">
        <v>20</v>
      </c>
      <c r="E680" s="1" t="s">
        <v>2393</v>
      </c>
      <c r="F680" s="2">
        <v>45535</v>
      </c>
      <c r="G680" s="2">
        <v>45505</v>
      </c>
      <c r="H680" s="1" t="s">
        <v>2458</v>
      </c>
      <c r="I680" s="1" t="s">
        <v>2459</v>
      </c>
      <c r="J680" s="1" t="s">
        <v>675</v>
      </c>
      <c r="K680" s="1" t="s">
        <v>923</v>
      </c>
      <c r="L680" s="1"/>
      <c r="M680" s="1"/>
      <c r="N680" s="1"/>
      <c r="O680" s="1" t="s">
        <v>2501</v>
      </c>
      <c r="P680" s="40">
        <v>-15208.94</v>
      </c>
    </row>
    <row r="681" spans="1:16">
      <c r="A681" s="39"/>
      <c r="B681" s="1" t="s">
        <v>700</v>
      </c>
      <c r="C681" s="1" t="s">
        <v>701</v>
      </c>
      <c r="D681" s="1" t="s">
        <v>20</v>
      </c>
      <c r="E681" s="1" t="s">
        <v>2393</v>
      </c>
      <c r="F681" s="2">
        <v>45535</v>
      </c>
      <c r="G681" s="2">
        <v>45505</v>
      </c>
      <c r="H681" s="1" t="s">
        <v>2608</v>
      </c>
      <c r="I681" s="1" t="s">
        <v>2609</v>
      </c>
      <c r="J681" s="1" t="s">
        <v>582</v>
      </c>
      <c r="K681" s="1" t="s">
        <v>834</v>
      </c>
      <c r="L681" s="1" t="s">
        <v>2610</v>
      </c>
      <c r="M681" s="1"/>
      <c r="N681" s="1"/>
      <c r="O681" s="1" t="s">
        <v>1369</v>
      </c>
      <c r="P681" s="40">
        <v>22187</v>
      </c>
    </row>
    <row r="682" spans="1:16">
      <c r="A682" s="39"/>
      <c r="B682" s="1" t="s">
        <v>700</v>
      </c>
      <c r="C682" s="1" t="s">
        <v>701</v>
      </c>
      <c r="D682" s="1" t="s">
        <v>20</v>
      </c>
      <c r="E682" s="1" t="s">
        <v>2393</v>
      </c>
      <c r="F682" s="2">
        <v>45535</v>
      </c>
      <c r="G682" s="2">
        <v>45505</v>
      </c>
      <c r="H682" s="1" t="s">
        <v>2458</v>
      </c>
      <c r="I682" s="1" t="s">
        <v>2459</v>
      </c>
      <c r="J682" s="1" t="s">
        <v>675</v>
      </c>
      <c r="K682" s="1" t="s">
        <v>923</v>
      </c>
      <c r="L682" s="1"/>
      <c r="M682" s="1"/>
      <c r="N682" s="1"/>
      <c r="O682" s="1" t="s">
        <v>2611</v>
      </c>
      <c r="P682" s="40">
        <v>11812.5</v>
      </c>
    </row>
    <row r="683" spans="1:16">
      <c r="A683" s="39"/>
      <c r="B683" s="1" t="s">
        <v>700</v>
      </c>
      <c r="C683" s="1" t="s">
        <v>701</v>
      </c>
      <c r="D683" s="1" t="s">
        <v>20</v>
      </c>
      <c r="E683" s="1" t="s">
        <v>2393</v>
      </c>
      <c r="F683" s="2">
        <v>45535</v>
      </c>
      <c r="G683" s="2">
        <v>45505</v>
      </c>
      <c r="H683" s="1" t="s">
        <v>2458</v>
      </c>
      <c r="I683" s="1" t="s">
        <v>2459</v>
      </c>
      <c r="J683" s="1" t="s">
        <v>675</v>
      </c>
      <c r="K683" s="1" t="s">
        <v>923</v>
      </c>
      <c r="L683" s="1"/>
      <c r="M683" s="1"/>
      <c r="N683" s="1"/>
      <c r="O683" s="1" t="s">
        <v>2612</v>
      </c>
      <c r="P683" s="40">
        <v>8280</v>
      </c>
    </row>
    <row r="684" spans="1:16">
      <c r="A684" s="39"/>
      <c r="B684" s="1" t="s">
        <v>700</v>
      </c>
      <c r="C684" s="1" t="s">
        <v>701</v>
      </c>
      <c r="D684" s="1" t="s">
        <v>20</v>
      </c>
      <c r="E684" s="1" t="s">
        <v>2393</v>
      </c>
      <c r="F684" s="2">
        <v>45535</v>
      </c>
      <c r="G684" s="2">
        <v>45505</v>
      </c>
      <c r="H684" s="1" t="s">
        <v>2458</v>
      </c>
      <c r="I684" s="1" t="s">
        <v>2459</v>
      </c>
      <c r="J684" s="1" t="s">
        <v>675</v>
      </c>
      <c r="K684" s="1" t="s">
        <v>923</v>
      </c>
      <c r="L684" s="1"/>
      <c r="M684" s="1"/>
      <c r="N684" s="1"/>
      <c r="O684" s="1" t="s">
        <v>2613</v>
      </c>
      <c r="P684" s="40">
        <v>10110.24</v>
      </c>
    </row>
    <row r="685" spans="1:16">
      <c r="A685" s="39"/>
      <c r="B685" s="1" t="s">
        <v>700</v>
      </c>
      <c r="C685" s="1" t="s">
        <v>701</v>
      </c>
      <c r="D685" s="1" t="s">
        <v>20</v>
      </c>
      <c r="E685" s="1" t="s">
        <v>2393</v>
      </c>
      <c r="F685" s="2">
        <v>45535</v>
      </c>
      <c r="G685" s="2">
        <v>45505</v>
      </c>
      <c r="H685" s="1" t="s">
        <v>2458</v>
      </c>
      <c r="I685" s="1" t="s">
        <v>2459</v>
      </c>
      <c r="J685" s="1" t="s">
        <v>469</v>
      </c>
      <c r="K685" s="1" t="s">
        <v>720</v>
      </c>
      <c r="L685" s="1"/>
      <c r="M685" s="1"/>
      <c r="N685" s="1"/>
      <c r="O685" s="1" t="s">
        <v>2614</v>
      </c>
      <c r="P685" s="40">
        <v>11070.4</v>
      </c>
    </row>
    <row r="686" spans="1:16">
      <c r="A686" s="39"/>
      <c r="B686" s="1" t="s">
        <v>700</v>
      </c>
      <c r="C686" s="1" t="s">
        <v>701</v>
      </c>
      <c r="D686" s="1" t="s">
        <v>20</v>
      </c>
      <c r="E686" s="1" t="s">
        <v>2393</v>
      </c>
      <c r="F686" s="2">
        <v>45535</v>
      </c>
      <c r="G686" s="2">
        <v>45505</v>
      </c>
      <c r="H686" s="1" t="s">
        <v>2458</v>
      </c>
      <c r="I686" s="1" t="s">
        <v>2459</v>
      </c>
      <c r="J686" s="1" t="s">
        <v>513</v>
      </c>
      <c r="K686" s="1" t="s">
        <v>775</v>
      </c>
      <c r="L686" s="1"/>
      <c r="M686" s="1"/>
      <c r="N686" s="1"/>
      <c r="O686" s="1" t="s">
        <v>2615</v>
      </c>
      <c r="P686" s="40">
        <v>22360</v>
      </c>
    </row>
    <row r="687" spans="1:16">
      <c r="A687" s="39"/>
      <c r="B687" s="1" t="s">
        <v>700</v>
      </c>
      <c r="C687" s="1" t="s">
        <v>701</v>
      </c>
      <c r="D687" s="1" t="s">
        <v>20</v>
      </c>
      <c r="E687" s="1" t="s">
        <v>2393</v>
      </c>
      <c r="F687" s="2">
        <v>45535</v>
      </c>
      <c r="G687" s="2">
        <v>45505</v>
      </c>
      <c r="H687" s="1" t="s">
        <v>2458</v>
      </c>
      <c r="I687" s="1" t="s">
        <v>2459</v>
      </c>
      <c r="J687" s="1" t="s">
        <v>491</v>
      </c>
      <c r="K687" s="1" t="s">
        <v>743</v>
      </c>
      <c r="L687" s="1"/>
      <c r="M687" s="1"/>
      <c r="N687" s="1"/>
      <c r="O687" s="1" t="s">
        <v>2616</v>
      </c>
      <c r="P687" s="40">
        <v>14710.08</v>
      </c>
    </row>
    <row r="688" spans="1:16">
      <c r="A688" s="39"/>
      <c r="B688" s="1" t="s">
        <v>700</v>
      </c>
      <c r="C688" s="1" t="s">
        <v>701</v>
      </c>
      <c r="D688" s="1" t="s">
        <v>20</v>
      </c>
      <c r="E688" s="1" t="s">
        <v>2393</v>
      </c>
      <c r="F688" s="2">
        <v>45535</v>
      </c>
      <c r="G688" s="2">
        <v>45505</v>
      </c>
      <c r="H688" s="1" t="s">
        <v>2458</v>
      </c>
      <c r="I688" s="1" t="s">
        <v>2459</v>
      </c>
      <c r="J688" s="1" t="s">
        <v>677</v>
      </c>
      <c r="K688" s="1" t="s">
        <v>930</v>
      </c>
      <c r="L688" s="1"/>
      <c r="M688" s="1"/>
      <c r="N688" s="1"/>
      <c r="O688" s="1" t="s">
        <v>2617</v>
      </c>
      <c r="P688" s="40">
        <v>19360</v>
      </c>
    </row>
    <row r="689" spans="1:16">
      <c r="A689" s="39"/>
      <c r="B689" s="1" t="s">
        <v>700</v>
      </c>
      <c r="C689" s="1" t="s">
        <v>701</v>
      </c>
      <c r="D689" s="1" t="s">
        <v>20</v>
      </c>
      <c r="E689" s="1" t="s">
        <v>2393</v>
      </c>
      <c r="F689" s="2">
        <v>45535</v>
      </c>
      <c r="G689" s="2">
        <v>45505</v>
      </c>
      <c r="H689" s="1" t="s">
        <v>2458</v>
      </c>
      <c r="I689" s="1" t="s">
        <v>2459</v>
      </c>
      <c r="J689" s="1" t="s">
        <v>675</v>
      </c>
      <c r="K689" s="1" t="s">
        <v>923</v>
      </c>
      <c r="L689" s="1"/>
      <c r="M689" s="1"/>
      <c r="N689" s="1"/>
      <c r="O689" s="1" t="s">
        <v>2618</v>
      </c>
      <c r="P689" s="40">
        <v>10584</v>
      </c>
    </row>
    <row r="690" spans="1:16">
      <c r="A690" s="39"/>
      <c r="B690" s="1" t="s">
        <v>700</v>
      </c>
      <c r="C690" s="1" t="s">
        <v>701</v>
      </c>
      <c r="D690" s="1" t="s">
        <v>20</v>
      </c>
      <c r="E690" s="1" t="s">
        <v>2393</v>
      </c>
      <c r="F690" s="2">
        <v>45535</v>
      </c>
      <c r="G690" s="2">
        <v>45505</v>
      </c>
      <c r="H690" s="1" t="s">
        <v>2458</v>
      </c>
      <c r="I690" s="1" t="s">
        <v>2459</v>
      </c>
      <c r="J690" s="1" t="s">
        <v>469</v>
      </c>
      <c r="K690" s="1" t="s">
        <v>720</v>
      </c>
      <c r="L690" s="1"/>
      <c r="M690" s="1"/>
      <c r="N690" s="1"/>
      <c r="O690" s="1" t="s">
        <v>2619</v>
      </c>
      <c r="P690" s="40">
        <v>11440</v>
      </c>
    </row>
    <row r="691" spans="1:16">
      <c r="A691" s="39"/>
      <c r="B691" s="1" t="s">
        <v>700</v>
      </c>
      <c r="C691" s="1" t="s">
        <v>701</v>
      </c>
      <c r="D691" s="1" t="s">
        <v>20</v>
      </c>
      <c r="E691" s="1" t="s">
        <v>2393</v>
      </c>
      <c r="F691" s="2">
        <v>45535</v>
      </c>
      <c r="G691" s="2">
        <v>45505</v>
      </c>
      <c r="H691" s="1" t="s">
        <v>2458</v>
      </c>
      <c r="I691" s="1" t="s">
        <v>2459</v>
      </c>
      <c r="J691" s="1" t="s">
        <v>469</v>
      </c>
      <c r="K691" s="1" t="s">
        <v>720</v>
      </c>
      <c r="L691" s="1"/>
      <c r="M691" s="1"/>
      <c r="N691" s="1"/>
      <c r="O691" s="1" t="s">
        <v>2620</v>
      </c>
      <c r="P691" s="40">
        <v>8840</v>
      </c>
    </row>
    <row r="692" spans="1:16">
      <c r="A692" s="39"/>
      <c r="B692" s="1" t="s">
        <v>700</v>
      </c>
      <c r="C692" s="1" t="s">
        <v>701</v>
      </c>
      <c r="D692" s="1" t="s">
        <v>20</v>
      </c>
      <c r="E692" s="1" t="s">
        <v>2393</v>
      </c>
      <c r="F692" s="2">
        <v>45535</v>
      </c>
      <c r="G692" s="2">
        <v>45505</v>
      </c>
      <c r="H692" s="1" t="s">
        <v>2458</v>
      </c>
      <c r="I692" s="1" t="s">
        <v>2459</v>
      </c>
      <c r="J692" s="1" t="s">
        <v>469</v>
      </c>
      <c r="K692" s="1" t="s">
        <v>720</v>
      </c>
      <c r="L692" s="1"/>
      <c r="M692" s="1"/>
      <c r="N692" s="1"/>
      <c r="O692" s="1" t="s">
        <v>2621</v>
      </c>
      <c r="P692" s="40">
        <v>7280</v>
      </c>
    </row>
    <row r="693" spans="1:16">
      <c r="A693" s="39"/>
      <c r="B693" s="1" t="s">
        <v>700</v>
      </c>
      <c r="C693" s="1" t="s">
        <v>701</v>
      </c>
      <c r="D693" s="1" t="s">
        <v>20</v>
      </c>
      <c r="E693" s="1" t="s">
        <v>2393</v>
      </c>
      <c r="F693" s="2">
        <v>45535</v>
      </c>
      <c r="G693" s="2">
        <v>45505</v>
      </c>
      <c r="H693" s="1" t="s">
        <v>2458</v>
      </c>
      <c r="I693" s="1" t="s">
        <v>2459</v>
      </c>
      <c r="J693" s="1" t="s">
        <v>469</v>
      </c>
      <c r="K693" s="1" t="s">
        <v>720</v>
      </c>
      <c r="L693" s="1"/>
      <c r="M693" s="1"/>
      <c r="N693" s="1"/>
      <c r="O693" s="1" t="s">
        <v>2622</v>
      </c>
      <c r="P693" s="40">
        <v>11440</v>
      </c>
    </row>
    <row r="694" spans="1:16">
      <c r="A694" s="39"/>
      <c r="B694" s="1" t="s">
        <v>700</v>
      </c>
      <c r="C694" s="1" t="s">
        <v>701</v>
      </c>
      <c r="D694" s="1" t="s">
        <v>20</v>
      </c>
      <c r="E694" s="1" t="s">
        <v>2393</v>
      </c>
      <c r="F694" s="2">
        <v>45535</v>
      </c>
      <c r="G694" s="2">
        <v>45505</v>
      </c>
      <c r="H694" s="1" t="s">
        <v>2458</v>
      </c>
      <c r="I694" s="1" t="s">
        <v>2459</v>
      </c>
      <c r="J694" s="1" t="s">
        <v>491</v>
      </c>
      <c r="K694" s="1" t="s">
        <v>743</v>
      </c>
      <c r="L694" s="1"/>
      <c r="M694" s="1"/>
      <c r="N694" s="1"/>
      <c r="O694" s="1" t="s">
        <v>2623</v>
      </c>
      <c r="P694" s="40">
        <v>8904</v>
      </c>
    </row>
    <row r="695" spans="1:16">
      <c r="A695" s="39"/>
      <c r="B695" s="1" t="s">
        <v>700</v>
      </c>
      <c r="C695" s="1" t="s">
        <v>701</v>
      </c>
      <c r="D695" s="1" t="s">
        <v>20</v>
      </c>
      <c r="E695" s="1" t="s">
        <v>2393</v>
      </c>
      <c r="F695" s="2">
        <v>45535</v>
      </c>
      <c r="G695" s="2">
        <v>45505</v>
      </c>
      <c r="H695" s="1" t="s">
        <v>2458</v>
      </c>
      <c r="I695" s="1" t="s">
        <v>2459</v>
      </c>
      <c r="J695" s="1" t="s">
        <v>469</v>
      </c>
      <c r="K695" s="1" t="s">
        <v>720</v>
      </c>
      <c r="L695" s="1"/>
      <c r="M695" s="1"/>
      <c r="N695" s="1"/>
      <c r="O695" s="1" t="s">
        <v>2624</v>
      </c>
      <c r="P695" s="40">
        <v>10880</v>
      </c>
    </row>
    <row r="696" spans="1:16">
      <c r="A696" s="39"/>
      <c r="B696" s="1" t="s">
        <v>700</v>
      </c>
      <c r="C696" s="1" t="s">
        <v>701</v>
      </c>
      <c r="D696" s="1" t="s">
        <v>20</v>
      </c>
      <c r="E696" s="1" t="s">
        <v>2393</v>
      </c>
      <c r="F696" s="2">
        <v>45535</v>
      </c>
      <c r="G696" s="2">
        <v>45505</v>
      </c>
      <c r="H696" s="1" t="s">
        <v>2458</v>
      </c>
      <c r="I696" s="1" t="s">
        <v>2459</v>
      </c>
      <c r="J696" s="1" t="s">
        <v>469</v>
      </c>
      <c r="K696" s="1" t="s">
        <v>720</v>
      </c>
      <c r="L696" s="1"/>
      <c r="M696" s="1"/>
      <c r="N696" s="1"/>
      <c r="O696" s="1" t="s">
        <v>2625</v>
      </c>
      <c r="P696" s="40">
        <v>11560</v>
      </c>
    </row>
    <row r="697" spans="1:16">
      <c r="A697" s="39"/>
      <c r="B697" s="1" t="s">
        <v>700</v>
      </c>
      <c r="C697" s="1" t="s">
        <v>701</v>
      </c>
      <c r="D697" s="1" t="s">
        <v>20</v>
      </c>
      <c r="E697" s="1" t="s">
        <v>2393</v>
      </c>
      <c r="F697" s="2">
        <v>45535</v>
      </c>
      <c r="G697" s="2">
        <v>45505</v>
      </c>
      <c r="H697" s="1" t="s">
        <v>2458</v>
      </c>
      <c r="I697" s="1" t="s">
        <v>2459</v>
      </c>
      <c r="J697" s="1" t="s">
        <v>491</v>
      </c>
      <c r="K697" s="1" t="s">
        <v>743</v>
      </c>
      <c r="L697" s="1"/>
      <c r="M697" s="1"/>
      <c r="N697" s="1"/>
      <c r="O697" s="1" t="s">
        <v>2626</v>
      </c>
      <c r="P697" s="40">
        <v>9102</v>
      </c>
    </row>
    <row r="698" spans="1:16">
      <c r="A698" s="39"/>
      <c r="B698" s="1" t="s">
        <v>700</v>
      </c>
      <c r="C698" s="1" t="s">
        <v>701</v>
      </c>
      <c r="D698" s="1" t="s">
        <v>20</v>
      </c>
      <c r="E698" s="1" t="s">
        <v>2393</v>
      </c>
      <c r="F698" s="2">
        <v>45535</v>
      </c>
      <c r="G698" s="2">
        <v>45505</v>
      </c>
      <c r="H698" s="1" t="s">
        <v>2458</v>
      </c>
      <c r="I698" s="1" t="s">
        <v>2459</v>
      </c>
      <c r="J698" s="1" t="s">
        <v>491</v>
      </c>
      <c r="K698" s="1" t="s">
        <v>743</v>
      </c>
      <c r="L698" s="1"/>
      <c r="M698" s="1"/>
      <c r="N698" s="1"/>
      <c r="O698" s="1" t="s">
        <v>2627</v>
      </c>
      <c r="P698" s="40">
        <v>9460</v>
      </c>
    </row>
    <row r="699" spans="1:16">
      <c r="A699" s="39"/>
      <c r="B699" s="1" t="s">
        <v>700</v>
      </c>
      <c r="C699" s="1" t="s">
        <v>701</v>
      </c>
      <c r="D699" s="1" t="s">
        <v>20</v>
      </c>
      <c r="E699" s="1" t="s">
        <v>2393</v>
      </c>
      <c r="F699" s="2">
        <v>45535</v>
      </c>
      <c r="G699" s="2">
        <v>45505</v>
      </c>
      <c r="H699" s="1" t="s">
        <v>2458</v>
      </c>
      <c r="I699" s="1" t="s">
        <v>2459</v>
      </c>
      <c r="J699" s="1" t="s">
        <v>469</v>
      </c>
      <c r="K699" s="1" t="s">
        <v>720</v>
      </c>
      <c r="L699" s="1"/>
      <c r="M699" s="1"/>
      <c r="N699" s="1"/>
      <c r="O699" s="1" t="s">
        <v>2628</v>
      </c>
      <c r="P699" s="40">
        <v>14080</v>
      </c>
    </row>
    <row r="700" spans="1:16">
      <c r="A700" s="39"/>
      <c r="B700" s="1" t="s">
        <v>700</v>
      </c>
      <c r="C700" s="1" t="s">
        <v>701</v>
      </c>
      <c r="D700" s="1" t="s">
        <v>20</v>
      </c>
      <c r="E700" s="1" t="s">
        <v>2393</v>
      </c>
      <c r="F700" s="2">
        <v>45535</v>
      </c>
      <c r="G700" s="2">
        <v>45505</v>
      </c>
      <c r="H700" s="1" t="s">
        <v>2458</v>
      </c>
      <c r="I700" s="1" t="s">
        <v>2459</v>
      </c>
      <c r="J700" s="1" t="s">
        <v>469</v>
      </c>
      <c r="K700" s="1" t="s">
        <v>720</v>
      </c>
      <c r="L700" s="1"/>
      <c r="M700" s="1"/>
      <c r="N700" s="1"/>
      <c r="O700" s="1" t="s">
        <v>2629</v>
      </c>
      <c r="P700" s="40">
        <v>14608</v>
      </c>
    </row>
    <row r="701" spans="1:16">
      <c r="A701" s="39"/>
      <c r="B701" s="1" t="s">
        <v>700</v>
      </c>
      <c r="C701" s="1" t="s">
        <v>701</v>
      </c>
      <c r="D701" s="1" t="s">
        <v>20</v>
      </c>
      <c r="E701" s="1" t="s">
        <v>2393</v>
      </c>
      <c r="F701" s="2">
        <v>45535</v>
      </c>
      <c r="G701" s="2">
        <v>45505</v>
      </c>
      <c r="H701" s="1" t="s">
        <v>2538</v>
      </c>
      <c r="I701" s="1" t="s">
        <v>2539</v>
      </c>
      <c r="J701" s="1" t="s">
        <v>582</v>
      </c>
      <c r="K701" s="1" t="s">
        <v>834</v>
      </c>
      <c r="L701" s="1" t="s">
        <v>2610</v>
      </c>
      <c r="M701" s="1"/>
      <c r="N701" s="1"/>
      <c r="O701" s="1" t="s">
        <v>2630</v>
      </c>
      <c r="P701" s="40">
        <v>-20864</v>
      </c>
    </row>
    <row r="702" spans="1:16">
      <c r="A702" s="39"/>
      <c r="B702" s="1" t="s">
        <v>700</v>
      </c>
      <c r="C702" s="1" t="s">
        <v>701</v>
      </c>
      <c r="D702" s="1" t="s">
        <v>20</v>
      </c>
      <c r="E702" s="1" t="s">
        <v>2393</v>
      </c>
      <c r="F702" s="2">
        <v>45535</v>
      </c>
      <c r="G702" s="2">
        <v>45505</v>
      </c>
      <c r="H702" s="1" t="s">
        <v>2458</v>
      </c>
      <c r="I702" s="1" t="s">
        <v>2459</v>
      </c>
      <c r="J702" s="1" t="s">
        <v>469</v>
      </c>
      <c r="K702" s="1" t="s">
        <v>720</v>
      </c>
      <c r="L702" s="1"/>
      <c r="M702" s="1"/>
      <c r="N702" s="1"/>
      <c r="O702" s="1" t="s">
        <v>2631</v>
      </c>
      <c r="P702" s="40">
        <v>14080</v>
      </c>
    </row>
    <row r="703" spans="1:16">
      <c r="A703" s="39"/>
      <c r="B703" s="1" t="s">
        <v>700</v>
      </c>
      <c r="C703" s="1" t="s">
        <v>701</v>
      </c>
      <c r="D703" s="1" t="s">
        <v>20</v>
      </c>
      <c r="E703" s="1" t="s">
        <v>2393</v>
      </c>
      <c r="F703" s="2">
        <v>45535</v>
      </c>
      <c r="G703" s="2">
        <v>45505</v>
      </c>
      <c r="H703" s="1" t="s">
        <v>2458</v>
      </c>
      <c r="I703" s="1" t="s">
        <v>2459</v>
      </c>
      <c r="J703" s="1" t="s">
        <v>469</v>
      </c>
      <c r="K703" s="1" t="s">
        <v>720</v>
      </c>
      <c r="L703" s="1"/>
      <c r="M703" s="1"/>
      <c r="N703" s="1"/>
      <c r="O703" s="1" t="s">
        <v>2632</v>
      </c>
      <c r="P703" s="40">
        <v>14608</v>
      </c>
    </row>
    <row r="704" spans="1:16">
      <c r="A704" s="39"/>
      <c r="B704" s="1" t="s">
        <v>700</v>
      </c>
      <c r="C704" s="1" t="s">
        <v>701</v>
      </c>
      <c r="D704" s="1" t="s">
        <v>20</v>
      </c>
      <c r="E704" s="1" t="s">
        <v>2393</v>
      </c>
      <c r="F704" s="2">
        <v>45535</v>
      </c>
      <c r="G704" s="2">
        <v>45505</v>
      </c>
      <c r="H704" s="1" t="s">
        <v>2458</v>
      </c>
      <c r="I704" s="1" t="s">
        <v>2459</v>
      </c>
      <c r="J704" s="1" t="s">
        <v>858</v>
      </c>
      <c r="K704" s="1" t="s">
        <v>839</v>
      </c>
      <c r="L704" s="1" t="s">
        <v>2633</v>
      </c>
      <c r="M704" s="1"/>
      <c r="N704" s="1"/>
      <c r="O704" s="1" t="s">
        <v>2634</v>
      </c>
      <c r="P704" s="40">
        <v>20240</v>
      </c>
    </row>
    <row r="705" spans="1:16">
      <c r="A705" s="39"/>
      <c r="B705" s="1" t="s">
        <v>700</v>
      </c>
      <c r="C705" s="1" t="s">
        <v>701</v>
      </c>
      <c r="D705" s="1" t="s">
        <v>20</v>
      </c>
      <c r="E705" s="1" t="s">
        <v>2393</v>
      </c>
      <c r="F705" s="2">
        <v>45535</v>
      </c>
      <c r="G705" s="2">
        <v>45505</v>
      </c>
      <c r="H705" s="1" t="s">
        <v>2458</v>
      </c>
      <c r="I705" s="1" t="s">
        <v>2459</v>
      </c>
      <c r="J705" s="1" t="s">
        <v>513</v>
      </c>
      <c r="K705" s="1" t="s">
        <v>775</v>
      </c>
      <c r="L705" s="1"/>
      <c r="M705" s="1"/>
      <c r="N705" s="1"/>
      <c r="O705" s="1" t="s">
        <v>2635</v>
      </c>
      <c r="P705" s="40">
        <v>19440</v>
      </c>
    </row>
    <row r="706" spans="1:16">
      <c r="A706" s="39"/>
      <c r="B706" s="1" t="s">
        <v>700</v>
      </c>
      <c r="C706" s="1" t="s">
        <v>701</v>
      </c>
      <c r="D706" s="1" t="s">
        <v>20</v>
      </c>
      <c r="E706" s="1" t="s">
        <v>2393</v>
      </c>
      <c r="F706" s="2">
        <v>45535</v>
      </c>
      <c r="G706" s="2">
        <v>45505</v>
      </c>
      <c r="H706" s="1" t="s">
        <v>2458</v>
      </c>
      <c r="I706" s="1" t="s">
        <v>2459</v>
      </c>
      <c r="J706" s="1" t="s">
        <v>491</v>
      </c>
      <c r="K706" s="1" t="s">
        <v>743</v>
      </c>
      <c r="L706" s="1"/>
      <c r="M706" s="1"/>
      <c r="N706" s="1"/>
      <c r="O706" s="1" t="s">
        <v>2636</v>
      </c>
      <c r="P706" s="40">
        <v>17304</v>
      </c>
    </row>
    <row r="707" spans="1:16">
      <c r="A707" s="39"/>
      <c r="B707" s="1" t="s">
        <v>700</v>
      </c>
      <c r="C707" s="1" t="s">
        <v>701</v>
      </c>
      <c r="D707" s="1" t="s">
        <v>20</v>
      </c>
      <c r="E707" s="1" t="s">
        <v>2393</v>
      </c>
      <c r="F707" s="2">
        <v>45535</v>
      </c>
      <c r="G707" s="2">
        <v>45505</v>
      </c>
      <c r="H707" s="1" t="s">
        <v>2458</v>
      </c>
      <c r="I707" s="1" t="s">
        <v>2459</v>
      </c>
      <c r="J707" s="1" t="s">
        <v>491</v>
      </c>
      <c r="K707" s="1" t="s">
        <v>743</v>
      </c>
      <c r="L707" s="1"/>
      <c r="M707" s="1"/>
      <c r="N707" s="1"/>
      <c r="O707" s="1" t="s">
        <v>2637</v>
      </c>
      <c r="P707" s="40">
        <v>14960</v>
      </c>
    </row>
    <row r="708" spans="1:16">
      <c r="A708" s="39"/>
      <c r="B708" s="1" t="s">
        <v>700</v>
      </c>
      <c r="C708" s="1" t="s">
        <v>701</v>
      </c>
      <c r="D708" s="1" t="s">
        <v>20</v>
      </c>
      <c r="E708" s="1" t="s">
        <v>2393</v>
      </c>
      <c r="F708" s="2">
        <v>45535</v>
      </c>
      <c r="G708" s="2">
        <v>45505</v>
      </c>
      <c r="H708" s="1" t="s">
        <v>2458</v>
      </c>
      <c r="I708" s="1" t="s">
        <v>2459</v>
      </c>
      <c r="J708" s="1" t="s">
        <v>491</v>
      </c>
      <c r="K708" s="1" t="s">
        <v>743</v>
      </c>
      <c r="L708" s="1"/>
      <c r="M708" s="1"/>
      <c r="N708" s="1"/>
      <c r="O708" s="1" t="s">
        <v>2638</v>
      </c>
      <c r="P708" s="40">
        <v>12798.88</v>
      </c>
    </row>
    <row r="709" spans="1:16">
      <c r="A709" s="39"/>
      <c r="B709" s="1" t="s">
        <v>700</v>
      </c>
      <c r="C709" s="1" t="s">
        <v>701</v>
      </c>
      <c r="D709" s="1" t="s">
        <v>20</v>
      </c>
      <c r="E709" s="1" t="s">
        <v>2393</v>
      </c>
      <c r="F709" s="2">
        <v>45535</v>
      </c>
      <c r="G709" s="2">
        <v>45505</v>
      </c>
      <c r="H709" s="1" t="s">
        <v>2458</v>
      </c>
      <c r="I709" s="1" t="s">
        <v>2459</v>
      </c>
      <c r="J709" s="1" t="s">
        <v>675</v>
      </c>
      <c r="K709" s="1" t="s">
        <v>923</v>
      </c>
      <c r="L709" s="1"/>
      <c r="M709" s="1"/>
      <c r="N709" s="1"/>
      <c r="O709" s="1" t="s">
        <v>2639</v>
      </c>
      <c r="P709" s="40">
        <v>15120</v>
      </c>
    </row>
    <row r="710" spans="1:16">
      <c r="A710" s="39"/>
      <c r="B710" s="1" t="s">
        <v>700</v>
      </c>
      <c r="C710" s="1" t="s">
        <v>701</v>
      </c>
      <c r="D710" s="1" t="s">
        <v>20</v>
      </c>
      <c r="E710" s="1" t="s">
        <v>2393</v>
      </c>
      <c r="F710" s="2">
        <v>45535</v>
      </c>
      <c r="G710" s="2">
        <v>45505</v>
      </c>
      <c r="H710" s="1" t="s">
        <v>2458</v>
      </c>
      <c r="I710" s="1" t="s">
        <v>2459</v>
      </c>
      <c r="J710" s="1" t="s">
        <v>675</v>
      </c>
      <c r="K710" s="1" t="s">
        <v>923</v>
      </c>
      <c r="L710" s="1"/>
      <c r="M710" s="1"/>
      <c r="N710" s="1"/>
      <c r="O710" s="1" t="s">
        <v>2640</v>
      </c>
      <c r="P710" s="40">
        <v>7221.6</v>
      </c>
    </row>
    <row r="711" spans="1:16">
      <c r="A711" s="39"/>
      <c r="B711" s="1" t="s">
        <v>700</v>
      </c>
      <c r="C711" s="1" t="s">
        <v>701</v>
      </c>
      <c r="D711" s="1" t="s">
        <v>20</v>
      </c>
      <c r="E711" s="1" t="s">
        <v>2393</v>
      </c>
      <c r="F711" s="2">
        <v>45535</v>
      </c>
      <c r="G711" s="2">
        <v>45505</v>
      </c>
      <c r="H711" s="1" t="s">
        <v>2458</v>
      </c>
      <c r="I711" s="1" t="s">
        <v>2459</v>
      </c>
      <c r="J711" s="1" t="s">
        <v>469</v>
      </c>
      <c r="K711" s="1" t="s">
        <v>720</v>
      </c>
      <c r="L711" s="1"/>
      <c r="M711" s="1"/>
      <c r="N711" s="1"/>
      <c r="O711" s="1" t="s">
        <v>2641</v>
      </c>
      <c r="P711" s="40">
        <v>10400</v>
      </c>
    </row>
    <row r="712" spans="1:16">
      <c r="A712" s="39"/>
      <c r="B712" s="1" t="s">
        <v>700</v>
      </c>
      <c r="C712" s="1" t="s">
        <v>701</v>
      </c>
      <c r="D712" s="1" t="s">
        <v>20</v>
      </c>
      <c r="E712" s="1" t="s">
        <v>2393</v>
      </c>
      <c r="F712" s="2">
        <v>45535</v>
      </c>
      <c r="G712" s="2">
        <v>45505</v>
      </c>
      <c r="H712" s="1" t="s">
        <v>2458</v>
      </c>
      <c r="I712" s="1" t="s">
        <v>2459</v>
      </c>
      <c r="J712" s="1" t="s">
        <v>469</v>
      </c>
      <c r="K712" s="1" t="s">
        <v>720</v>
      </c>
      <c r="L712" s="1"/>
      <c r="M712" s="1"/>
      <c r="N712" s="1"/>
      <c r="O712" s="1" t="s">
        <v>2642</v>
      </c>
      <c r="P712" s="40">
        <v>14774</v>
      </c>
    </row>
    <row r="713" spans="1:16">
      <c r="A713" s="39"/>
      <c r="B713" s="1" t="s">
        <v>700</v>
      </c>
      <c r="C713" s="1" t="s">
        <v>701</v>
      </c>
      <c r="D713" s="1" t="s">
        <v>20</v>
      </c>
      <c r="E713" s="1" t="s">
        <v>2393</v>
      </c>
      <c r="F713" s="2">
        <v>45535</v>
      </c>
      <c r="G713" s="2">
        <v>45505</v>
      </c>
      <c r="H713" s="1" t="s">
        <v>2458</v>
      </c>
      <c r="I713" s="1" t="s">
        <v>2459</v>
      </c>
      <c r="J713" s="1" t="s">
        <v>491</v>
      </c>
      <c r="K713" s="1" t="s">
        <v>743</v>
      </c>
      <c r="L713" s="1"/>
      <c r="M713" s="1"/>
      <c r="N713" s="1"/>
      <c r="O713" s="1" t="s">
        <v>2643</v>
      </c>
      <c r="P713" s="40">
        <v>13642</v>
      </c>
    </row>
    <row r="714" spans="1:16">
      <c r="A714" s="39"/>
      <c r="B714" s="1" t="s">
        <v>700</v>
      </c>
      <c r="C714" s="1" t="s">
        <v>701</v>
      </c>
      <c r="D714" s="1" t="s">
        <v>20</v>
      </c>
      <c r="E714" s="1" t="s">
        <v>2393</v>
      </c>
      <c r="F714" s="2">
        <v>45535</v>
      </c>
      <c r="G714" s="2">
        <v>45505</v>
      </c>
      <c r="H714" s="1" t="s">
        <v>2458</v>
      </c>
      <c r="I714" s="1" t="s">
        <v>2459</v>
      </c>
      <c r="J714" s="1" t="s">
        <v>491</v>
      </c>
      <c r="K714" s="1" t="s">
        <v>743</v>
      </c>
      <c r="L714" s="1"/>
      <c r="M714" s="1"/>
      <c r="N714" s="1"/>
      <c r="O714" s="1" t="s">
        <v>2644</v>
      </c>
      <c r="P714" s="40">
        <v>17600</v>
      </c>
    </row>
    <row r="715" spans="1:16">
      <c r="A715" s="39"/>
      <c r="B715" s="1" t="s">
        <v>700</v>
      </c>
      <c r="C715" s="1" t="s">
        <v>701</v>
      </c>
      <c r="D715" s="1" t="s">
        <v>20</v>
      </c>
      <c r="E715" s="1" t="s">
        <v>2393</v>
      </c>
      <c r="F715" s="2">
        <v>45535</v>
      </c>
      <c r="G715" s="2">
        <v>45505</v>
      </c>
      <c r="H715" s="1" t="s">
        <v>2458</v>
      </c>
      <c r="I715" s="1" t="s">
        <v>2459</v>
      </c>
      <c r="J715" s="1" t="s">
        <v>491</v>
      </c>
      <c r="K715" s="1" t="s">
        <v>743</v>
      </c>
      <c r="L715" s="1"/>
      <c r="M715" s="1"/>
      <c r="N715" s="1"/>
      <c r="O715" s="1" t="s">
        <v>2645</v>
      </c>
      <c r="P715" s="40">
        <v>15796</v>
      </c>
    </row>
    <row r="716" spans="1:16">
      <c r="A716" s="39"/>
      <c r="B716" s="1" t="s">
        <v>700</v>
      </c>
      <c r="C716" s="1" t="s">
        <v>701</v>
      </c>
      <c r="D716" s="1" t="s">
        <v>20</v>
      </c>
      <c r="E716" s="1" t="s">
        <v>2393</v>
      </c>
      <c r="F716" s="2">
        <v>45535</v>
      </c>
      <c r="G716" s="2">
        <v>45505</v>
      </c>
      <c r="H716" s="1" t="s">
        <v>2458</v>
      </c>
      <c r="I716" s="1" t="s">
        <v>2459</v>
      </c>
      <c r="J716" s="1" t="s">
        <v>469</v>
      </c>
      <c r="K716" s="1" t="s">
        <v>720</v>
      </c>
      <c r="L716" s="1"/>
      <c r="M716" s="1"/>
      <c r="N716" s="1"/>
      <c r="O716" s="1" t="s">
        <v>2646</v>
      </c>
      <c r="P716" s="40">
        <v>8970</v>
      </c>
    </row>
    <row r="717" spans="1:16">
      <c r="A717" s="39"/>
      <c r="B717" s="1" t="s">
        <v>700</v>
      </c>
      <c r="C717" s="1" t="s">
        <v>701</v>
      </c>
      <c r="D717" s="1" t="s">
        <v>20</v>
      </c>
      <c r="E717" s="1" t="s">
        <v>2393</v>
      </c>
      <c r="F717" s="2">
        <v>45535</v>
      </c>
      <c r="G717" s="2">
        <v>45505</v>
      </c>
      <c r="H717" s="1" t="s">
        <v>2458</v>
      </c>
      <c r="I717" s="1" t="s">
        <v>2459</v>
      </c>
      <c r="J717" s="1" t="s">
        <v>675</v>
      </c>
      <c r="K717" s="1" t="s">
        <v>923</v>
      </c>
      <c r="L717" s="1"/>
      <c r="M717" s="1"/>
      <c r="N717" s="1"/>
      <c r="O717" s="1" t="s">
        <v>2647</v>
      </c>
      <c r="P717" s="40">
        <v>3780</v>
      </c>
    </row>
    <row r="718" spans="1:16">
      <c r="A718" s="39"/>
      <c r="B718" s="1" t="s">
        <v>700</v>
      </c>
      <c r="C718" s="1" t="s">
        <v>701</v>
      </c>
      <c r="D718" s="1" t="s">
        <v>20</v>
      </c>
      <c r="E718" s="1" t="s">
        <v>2393</v>
      </c>
      <c r="F718" s="2">
        <v>45535</v>
      </c>
      <c r="G718" s="2">
        <v>45505</v>
      </c>
      <c r="H718" s="1" t="s">
        <v>2458</v>
      </c>
      <c r="I718" s="1" t="s">
        <v>2459</v>
      </c>
      <c r="J718" s="1" t="s">
        <v>513</v>
      </c>
      <c r="K718" s="1" t="s">
        <v>775</v>
      </c>
      <c r="L718" s="1"/>
      <c r="M718" s="1"/>
      <c r="N718" s="1"/>
      <c r="O718" s="1" t="s">
        <v>2648</v>
      </c>
      <c r="P718" s="40">
        <v>19920</v>
      </c>
    </row>
    <row r="719" spans="1:16">
      <c r="A719" s="39"/>
      <c r="B719" s="1" t="s">
        <v>700</v>
      </c>
      <c r="C719" s="1" t="s">
        <v>701</v>
      </c>
      <c r="D719" s="1" t="s">
        <v>20</v>
      </c>
      <c r="E719" s="1" t="s">
        <v>2393</v>
      </c>
      <c r="F719" s="2">
        <v>45535</v>
      </c>
      <c r="G719" s="2">
        <v>45505</v>
      </c>
      <c r="H719" s="1" t="s">
        <v>2458</v>
      </c>
      <c r="I719" s="1" t="s">
        <v>2459</v>
      </c>
      <c r="J719" s="1" t="s">
        <v>469</v>
      </c>
      <c r="K719" s="1" t="s">
        <v>720</v>
      </c>
      <c r="L719" s="1"/>
      <c r="M719" s="1"/>
      <c r="N719" s="1"/>
      <c r="O719" s="1" t="s">
        <v>2649</v>
      </c>
      <c r="P719" s="40">
        <v>11288</v>
      </c>
    </row>
    <row r="720" spans="1:16">
      <c r="A720" s="39"/>
      <c r="B720" s="1" t="s">
        <v>700</v>
      </c>
      <c r="C720" s="1" t="s">
        <v>701</v>
      </c>
      <c r="D720" s="1" t="s">
        <v>20</v>
      </c>
      <c r="E720" s="1" t="s">
        <v>2393</v>
      </c>
      <c r="F720" s="2">
        <v>45535</v>
      </c>
      <c r="G720" s="2">
        <v>45505</v>
      </c>
      <c r="H720" s="1" t="s">
        <v>2458</v>
      </c>
      <c r="I720" s="1" t="s">
        <v>2459</v>
      </c>
      <c r="J720" s="1" t="s">
        <v>491</v>
      </c>
      <c r="K720" s="1" t="s">
        <v>743</v>
      </c>
      <c r="L720" s="1"/>
      <c r="M720" s="1"/>
      <c r="N720" s="1"/>
      <c r="O720" s="1" t="s">
        <v>2650</v>
      </c>
      <c r="P720" s="40">
        <v>12000</v>
      </c>
    </row>
    <row r="721" spans="1:16">
      <c r="A721" s="39"/>
      <c r="B721" s="1" t="s">
        <v>700</v>
      </c>
      <c r="C721" s="1" t="s">
        <v>701</v>
      </c>
      <c r="D721" s="1" t="s">
        <v>20</v>
      </c>
      <c r="E721" s="1" t="s">
        <v>2393</v>
      </c>
      <c r="F721" s="2">
        <v>45535</v>
      </c>
      <c r="G721" s="2">
        <v>45505</v>
      </c>
      <c r="H721" s="1" t="s">
        <v>2458</v>
      </c>
      <c r="I721" s="1" t="s">
        <v>2459</v>
      </c>
      <c r="J721" s="1" t="s">
        <v>469</v>
      </c>
      <c r="K721" s="1" t="s">
        <v>720</v>
      </c>
      <c r="L721" s="1"/>
      <c r="M721" s="1"/>
      <c r="N721" s="1"/>
      <c r="O721" s="1" t="s">
        <v>2651</v>
      </c>
      <c r="P721" s="40">
        <v>3200</v>
      </c>
    </row>
    <row r="722" spans="1:16">
      <c r="A722" s="39"/>
      <c r="B722" s="1" t="s">
        <v>700</v>
      </c>
      <c r="C722" s="1" t="s">
        <v>701</v>
      </c>
      <c r="D722" s="1" t="s">
        <v>20</v>
      </c>
      <c r="E722" s="1" t="s">
        <v>2393</v>
      </c>
      <c r="F722" s="2">
        <v>45535</v>
      </c>
      <c r="G722" s="2">
        <v>45505</v>
      </c>
      <c r="H722" s="1" t="s">
        <v>2458</v>
      </c>
      <c r="I722" s="1" t="s">
        <v>2459</v>
      </c>
      <c r="J722" s="1" t="s">
        <v>675</v>
      </c>
      <c r="K722" s="1" t="s">
        <v>923</v>
      </c>
      <c r="L722" s="1"/>
      <c r="M722" s="1"/>
      <c r="N722" s="1"/>
      <c r="O722" s="1" t="s">
        <v>2652</v>
      </c>
      <c r="P722" s="40">
        <v>6552</v>
      </c>
    </row>
    <row r="723" spans="1:16">
      <c r="A723" s="39"/>
      <c r="B723" s="1" t="s">
        <v>700</v>
      </c>
      <c r="C723" s="1" t="s">
        <v>701</v>
      </c>
      <c r="D723" s="1" t="s">
        <v>20</v>
      </c>
      <c r="E723" s="1" t="s">
        <v>2393</v>
      </c>
      <c r="F723" s="2">
        <v>45535</v>
      </c>
      <c r="G723" s="2">
        <v>45505</v>
      </c>
      <c r="H723" s="1" t="s">
        <v>2458</v>
      </c>
      <c r="I723" s="1" t="s">
        <v>2459</v>
      </c>
      <c r="J723" s="1" t="s">
        <v>448</v>
      </c>
      <c r="K723" s="1" t="s">
        <v>725</v>
      </c>
      <c r="L723" s="1"/>
      <c r="M723" s="1"/>
      <c r="N723" s="1"/>
      <c r="O723" s="1" t="s">
        <v>2653</v>
      </c>
      <c r="P723" s="40">
        <v>14713.6</v>
      </c>
    </row>
    <row r="724" spans="1:16">
      <c r="A724" s="39"/>
      <c r="B724" s="1" t="s">
        <v>700</v>
      </c>
      <c r="C724" s="1" t="s">
        <v>701</v>
      </c>
      <c r="D724" s="1" t="s">
        <v>20</v>
      </c>
      <c r="E724" s="1" t="s">
        <v>2393</v>
      </c>
      <c r="F724" s="2">
        <v>45535</v>
      </c>
      <c r="G724" s="2">
        <v>45505</v>
      </c>
      <c r="H724" s="1" t="s">
        <v>2458</v>
      </c>
      <c r="I724" s="1" t="s">
        <v>2459</v>
      </c>
      <c r="J724" s="1" t="s">
        <v>469</v>
      </c>
      <c r="K724" s="1" t="s">
        <v>720</v>
      </c>
      <c r="L724" s="1"/>
      <c r="M724" s="1"/>
      <c r="N724" s="1"/>
      <c r="O724" s="1" t="s">
        <v>2654</v>
      </c>
      <c r="P724" s="40">
        <v>2900</v>
      </c>
    </row>
    <row r="725" spans="1:16">
      <c r="A725" s="39"/>
      <c r="B725" s="1" t="s">
        <v>700</v>
      </c>
      <c r="C725" s="1" t="s">
        <v>701</v>
      </c>
      <c r="D725" s="1" t="s">
        <v>20</v>
      </c>
      <c r="E725" s="1" t="s">
        <v>2393</v>
      </c>
      <c r="F725" s="2">
        <v>45535</v>
      </c>
      <c r="G725" s="2">
        <v>45505</v>
      </c>
      <c r="H725" s="1" t="s">
        <v>2458</v>
      </c>
      <c r="I725" s="1" t="s">
        <v>2459</v>
      </c>
      <c r="J725" s="1" t="s">
        <v>469</v>
      </c>
      <c r="K725" s="1" t="s">
        <v>720</v>
      </c>
      <c r="L725" s="1"/>
      <c r="M725" s="1"/>
      <c r="N725" s="1"/>
      <c r="O725" s="1" t="s">
        <v>2655</v>
      </c>
      <c r="P725" s="40">
        <v>21296</v>
      </c>
    </row>
    <row r="726" spans="1:16">
      <c r="A726" s="39"/>
      <c r="B726" s="1" t="s">
        <v>700</v>
      </c>
      <c r="C726" s="1" t="s">
        <v>701</v>
      </c>
      <c r="D726" s="1" t="s">
        <v>20</v>
      </c>
      <c r="E726" s="1" t="s">
        <v>2393</v>
      </c>
      <c r="F726" s="2">
        <v>45535</v>
      </c>
      <c r="G726" s="2">
        <v>45505</v>
      </c>
      <c r="H726" s="1" t="s">
        <v>2458</v>
      </c>
      <c r="I726" s="1" t="s">
        <v>2459</v>
      </c>
      <c r="J726" s="1" t="s">
        <v>491</v>
      </c>
      <c r="K726" s="1" t="s">
        <v>743</v>
      </c>
      <c r="L726" s="1"/>
      <c r="M726" s="1"/>
      <c r="N726" s="1"/>
      <c r="O726" s="1" t="s">
        <v>2656</v>
      </c>
      <c r="P726" s="40">
        <v>12188</v>
      </c>
    </row>
    <row r="727" spans="1:16">
      <c r="A727" s="39"/>
      <c r="B727" s="1" t="s">
        <v>700</v>
      </c>
      <c r="C727" s="1" t="s">
        <v>701</v>
      </c>
      <c r="D727" s="1" t="s">
        <v>20</v>
      </c>
      <c r="E727" s="1" t="s">
        <v>2393</v>
      </c>
      <c r="F727" s="2">
        <v>45535</v>
      </c>
      <c r="G727" s="2">
        <v>45505</v>
      </c>
      <c r="H727" s="1" t="s">
        <v>2458</v>
      </c>
      <c r="I727" s="1" t="s">
        <v>2459</v>
      </c>
      <c r="J727" s="1" t="s">
        <v>491</v>
      </c>
      <c r="K727" s="1" t="s">
        <v>743</v>
      </c>
      <c r="L727" s="1"/>
      <c r="M727" s="1"/>
      <c r="N727" s="1"/>
      <c r="O727" s="1" t="s">
        <v>2657</v>
      </c>
      <c r="P727" s="40">
        <v>14100</v>
      </c>
    </row>
    <row r="728" spans="1:16">
      <c r="A728" s="39"/>
      <c r="B728" s="1" t="s">
        <v>700</v>
      </c>
      <c r="C728" s="1" t="s">
        <v>701</v>
      </c>
      <c r="D728" s="1" t="s">
        <v>20</v>
      </c>
      <c r="E728" s="1" t="s">
        <v>2393</v>
      </c>
      <c r="F728" s="2">
        <v>45535</v>
      </c>
      <c r="G728" s="2">
        <v>45505</v>
      </c>
      <c r="H728" s="1" t="s">
        <v>2458</v>
      </c>
      <c r="I728" s="1" t="s">
        <v>2459</v>
      </c>
      <c r="J728" s="1" t="s">
        <v>469</v>
      </c>
      <c r="K728" s="1" t="s">
        <v>720</v>
      </c>
      <c r="L728" s="1"/>
      <c r="M728" s="1"/>
      <c r="N728" s="1"/>
      <c r="O728" s="1" t="s">
        <v>2658</v>
      </c>
      <c r="P728" s="40">
        <v>6800</v>
      </c>
    </row>
    <row r="729" spans="1:16">
      <c r="A729" s="39"/>
      <c r="B729" s="1" t="s">
        <v>700</v>
      </c>
      <c r="C729" s="1" t="s">
        <v>701</v>
      </c>
      <c r="D729" s="1" t="s">
        <v>20</v>
      </c>
      <c r="E729" s="1" t="s">
        <v>2393</v>
      </c>
      <c r="F729" s="2">
        <v>45535</v>
      </c>
      <c r="G729" s="2">
        <v>45505</v>
      </c>
      <c r="H729" s="1" t="s">
        <v>2458</v>
      </c>
      <c r="I729" s="1" t="s">
        <v>2459</v>
      </c>
      <c r="J729" s="1" t="s">
        <v>491</v>
      </c>
      <c r="K729" s="1" t="s">
        <v>743</v>
      </c>
      <c r="L729" s="1"/>
      <c r="M729" s="1"/>
      <c r="N729" s="1"/>
      <c r="O729" s="1" t="s">
        <v>2659</v>
      </c>
      <c r="P729" s="40">
        <v>9592</v>
      </c>
    </row>
    <row r="730" spans="1:16">
      <c r="A730" s="39"/>
      <c r="B730" s="1" t="s">
        <v>700</v>
      </c>
      <c r="C730" s="1" t="s">
        <v>701</v>
      </c>
      <c r="D730" s="1" t="s">
        <v>20</v>
      </c>
      <c r="E730" s="1" t="s">
        <v>2393</v>
      </c>
      <c r="F730" s="2">
        <v>45535</v>
      </c>
      <c r="G730" s="2">
        <v>45505</v>
      </c>
      <c r="H730" s="1" t="s">
        <v>2458</v>
      </c>
      <c r="I730" s="1" t="s">
        <v>2459</v>
      </c>
      <c r="J730" s="1" t="s">
        <v>475</v>
      </c>
      <c r="K730" s="1" t="s">
        <v>724</v>
      </c>
      <c r="L730" s="1"/>
      <c r="M730" s="1"/>
      <c r="N730" s="1"/>
      <c r="O730" s="1" t="s">
        <v>2660</v>
      </c>
      <c r="P730" s="40">
        <v>12375</v>
      </c>
    </row>
    <row r="731" spans="1:16">
      <c r="A731" s="39"/>
      <c r="B731" s="1" t="s">
        <v>700</v>
      </c>
      <c r="C731" s="1" t="s">
        <v>701</v>
      </c>
      <c r="D731" s="1" t="s">
        <v>20</v>
      </c>
      <c r="E731" s="1" t="s">
        <v>2393</v>
      </c>
      <c r="F731" s="2">
        <v>45535</v>
      </c>
      <c r="G731" s="2">
        <v>45505</v>
      </c>
      <c r="H731" s="1" t="s">
        <v>2458</v>
      </c>
      <c r="I731" s="1" t="s">
        <v>2459</v>
      </c>
      <c r="J731" s="1" t="s">
        <v>469</v>
      </c>
      <c r="K731" s="1" t="s">
        <v>720</v>
      </c>
      <c r="L731" s="1"/>
      <c r="M731" s="1"/>
      <c r="N731" s="1"/>
      <c r="O731" s="1" t="s">
        <v>2661</v>
      </c>
      <c r="P731" s="40">
        <v>10080</v>
      </c>
    </row>
    <row r="732" spans="1:16">
      <c r="A732" s="39"/>
      <c r="B732" s="1" t="s">
        <v>700</v>
      </c>
      <c r="C732" s="1" t="s">
        <v>701</v>
      </c>
      <c r="D732" s="1" t="s">
        <v>20</v>
      </c>
      <c r="E732" s="1" t="s">
        <v>2393</v>
      </c>
      <c r="F732" s="2">
        <v>45535</v>
      </c>
      <c r="G732" s="2">
        <v>45505</v>
      </c>
      <c r="H732" s="1" t="s">
        <v>2458</v>
      </c>
      <c r="I732" s="1" t="s">
        <v>2459</v>
      </c>
      <c r="J732" s="1" t="s">
        <v>675</v>
      </c>
      <c r="K732" s="1" t="s">
        <v>923</v>
      </c>
      <c r="L732" s="1"/>
      <c r="M732" s="1"/>
      <c r="N732" s="1"/>
      <c r="O732" s="1" t="s">
        <v>2662</v>
      </c>
      <c r="P732" s="40">
        <v>25520</v>
      </c>
    </row>
    <row r="733" spans="1:16">
      <c r="A733" s="39"/>
      <c r="B733" s="1" t="s">
        <v>700</v>
      </c>
      <c r="C733" s="1" t="s">
        <v>701</v>
      </c>
      <c r="D733" s="1" t="s">
        <v>20</v>
      </c>
      <c r="E733" s="1" t="s">
        <v>2393</v>
      </c>
      <c r="F733" s="2">
        <v>45535</v>
      </c>
      <c r="G733" s="2">
        <v>45505</v>
      </c>
      <c r="H733" s="1" t="s">
        <v>2458</v>
      </c>
      <c r="I733" s="1" t="s">
        <v>2459</v>
      </c>
      <c r="J733" s="1" t="s">
        <v>469</v>
      </c>
      <c r="K733" s="1" t="s">
        <v>720</v>
      </c>
      <c r="L733" s="1"/>
      <c r="M733" s="1"/>
      <c r="N733" s="1"/>
      <c r="O733" s="1" t="s">
        <v>2663</v>
      </c>
      <c r="P733" s="40">
        <v>7680</v>
      </c>
    </row>
    <row r="734" spans="1:16">
      <c r="A734" s="39"/>
      <c r="B734" s="1" t="s">
        <v>700</v>
      </c>
      <c r="C734" s="1" t="s">
        <v>701</v>
      </c>
      <c r="D734" s="1" t="s">
        <v>20</v>
      </c>
      <c r="E734" s="1" t="s">
        <v>2393</v>
      </c>
      <c r="F734" s="2">
        <v>45535</v>
      </c>
      <c r="G734" s="2">
        <v>45505</v>
      </c>
      <c r="H734" s="1" t="s">
        <v>2458</v>
      </c>
      <c r="I734" s="1" t="s">
        <v>2459</v>
      </c>
      <c r="J734" s="1" t="s">
        <v>469</v>
      </c>
      <c r="K734" s="1" t="s">
        <v>720</v>
      </c>
      <c r="L734" s="1"/>
      <c r="M734" s="1"/>
      <c r="N734" s="1"/>
      <c r="O734" s="1" t="s">
        <v>2664</v>
      </c>
      <c r="P734" s="40">
        <v>9880</v>
      </c>
    </row>
    <row r="735" spans="1:16">
      <c r="A735" s="39"/>
      <c r="B735" s="1" t="s">
        <v>700</v>
      </c>
      <c r="C735" s="1" t="s">
        <v>701</v>
      </c>
      <c r="D735" s="1" t="s">
        <v>20</v>
      </c>
      <c r="E735" s="1" t="s">
        <v>2393</v>
      </c>
      <c r="F735" s="2">
        <v>45535</v>
      </c>
      <c r="G735" s="2">
        <v>45505</v>
      </c>
      <c r="H735" s="1" t="s">
        <v>2458</v>
      </c>
      <c r="I735" s="1" t="s">
        <v>2459</v>
      </c>
      <c r="J735" s="1" t="s">
        <v>550</v>
      </c>
      <c r="K735" s="1" t="s">
        <v>808</v>
      </c>
      <c r="L735" s="1"/>
      <c r="M735" s="1"/>
      <c r="N735" s="1"/>
      <c r="O735" s="1" t="s">
        <v>2665</v>
      </c>
      <c r="P735" s="40">
        <v>14580</v>
      </c>
    </row>
    <row r="736" spans="1:16">
      <c r="A736" s="39"/>
      <c r="B736" s="1" t="s">
        <v>700</v>
      </c>
      <c r="C736" s="1" t="s">
        <v>701</v>
      </c>
      <c r="D736" s="1" t="s">
        <v>20</v>
      </c>
      <c r="E736" s="1" t="s">
        <v>2393</v>
      </c>
      <c r="F736" s="2">
        <v>45535</v>
      </c>
      <c r="G736" s="2">
        <v>45505</v>
      </c>
      <c r="H736" s="1" t="s">
        <v>2458</v>
      </c>
      <c r="I736" s="1" t="s">
        <v>2459</v>
      </c>
      <c r="J736" s="1" t="s">
        <v>469</v>
      </c>
      <c r="K736" s="1" t="s">
        <v>720</v>
      </c>
      <c r="L736" s="1"/>
      <c r="M736" s="1"/>
      <c r="N736" s="1"/>
      <c r="O736" s="1" t="s">
        <v>2666</v>
      </c>
      <c r="P736" s="40">
        <v>14732.5</v>
      </c>
    </row>
    <row r="737" spans="1:16">
      <c r="A737" s="39"/>
      <c r="B737" s="1" t="s">
        <v>700</v>
      </c>
      <c r="C737" s="1" t="s">
        <v>701</v>
      </c>
      <c r="D737" s="1" t="s">
        <v>20</v>
      </c>
      <c r="E737" s="1" t="s">
        <v>2393</v>
      </c>
      <c r="F737" s="2">
        <v>45535</v>
      </c>
      <c r="G737" s="2">
        <v>45505</v>
      </c>
      <c r="H737" s="1" t="s">
        <v>2458</v>
      </c>
      <c r="I737" s="1" t="s">
        <v>2459</v>
      </c>
      <c r="J737" s="1" t="s">
        <v>491</v>
      </c>
      <c r="K737" s="1" t="s">
        <v>743</v>
      </c>
      <c r="L737" s="1"/>
      <c r="M737" s="1"/>
      <c r="N737" s="1"/>
      <c r="O737" s="1" t="s">
        <v>2667</v>
      </c>
      <c r="P737" s="40">
        <v>17784</v>
      </c>
    </row>
    <row r="738" spans="1:16">
      <c r="A738" s="39"/>
      <c r="B738" s="1" t="s">
        <v>700</v>
      </c>
      <c r="C738" s="1" t="s">
        <v>701</v>
      </c>
      <c r="D738" s="1" t="s">
        <v>20</v>
      </c>
      <c r="E738" s="1" t="s">
        <v>2393</v>
      </c>
      <c r="F738" s="2">
        <v>45535</v>
      </c>
      <c r="G738" s="2">
        <v>45505</v>
      </c>
      <c r="H738" s="1" t="s">
        <v>2458</v>
      </c>
      <c r="I738" s="1" t="s">
        <v>2459</v>
      </c>
      <c r="J738" s="1" t="s">
        <v>504</v>
      </c>
      <c r="K738" s="1" t="s">
        <v>756</v>
      </c>
      <c r="L738" s="1" t="s">
        <v>1834</v>
      </c>
      <c r="M738" s="1"/>
      <c r="N738" s="1"/>
      <c r="O738" s="1" t="s">
        <v>2668</v>
      </c>
      <c r="P738" s="40">
        <v>16920</v>
      </c>
    </row>
    <row r="739" spans="1:16">
      <c r="A739" s="39"/>
      <c r="B739" s="1" t="s">
        <v>700</v>
      </c>
      <c r="C739" s="1" t="s">
        <v>701</v>
      </c>
      <c r="D739" s="1" t="s">
        <v>20</v>
      </c>
      <c r="E739" s="1" t="s">
        <v>2393</v>
      </c>
      <c r="F739" s="2">
        <v>45535</v>
      </c>
      <c r="G739" s="2">
        <v>45505</v>
      </c>
      <c r="H739" s="1" t="s">
        <v>2458</v>
      </c>
      <c r="I739" s="1" t="s">
        <v>2459</v>
      </c>
      <c r="J739" s="1" t="s">
        <v>675</v>
      </c>
      <c r="K739" s="1" t="s">
        <v>923</v>
      </c>
      <c r="L739" s="1"/>
      <c r="M739" s="1"/>
      <c r="N739" s="1"/>
      <c r="O739" s="1" t="s">
        <v>2669</v>
      </c>
      <c r="P739" s="40">
        <v>10584</v>
      </c>
    </row>
    <row r="740" spans="1:16">
      <c r="A740" s="39"/>
      <c r="B740" s="1" t="s">
        <v>700</v>
      </c>
      <c r="C740" s="1" t="s">
        <v>701</v>
      </c>
      <c r="D740" s="1" t="s">
        <v>20</v>
      </c>
      <c r="E740" s="1" t="s">
        <v>2393</v>
      </c>
      <c r="F740" s="2">
        <v>45535</v>
      </c>
      <c r="G740" s="2">
        <v>45505</v>
      </c>
      <c r="H740" s="1" t="s">
        <v>2458</v>
      </c>
      <c r="I740" s="1" t="s">
        <v>2459</v>
      </c>
      <c r="J740" s="1" t="s">
        <v>508</v>
      </c>
      <c r="K740" s="1" t="s">
        <v>767</v>
      </c>
      <c r="L740" s="1" t="s">
        <v>2472</v>
      </c>
      <c r="M740" s="1"/>
      <c r="N740" s="1"/>
      <c r="O740" s="1" t="s">
        <v>2670</v>
      </c>
      <c r="P740" s="40">
        <v>-2520</v>
      </c>
    </row>
    <row r="741" spans="1:16">
      <c r="A741" s="39"/>
      <c r="B741" s="1" t="s">
        <v>700</v>
      </c>
      <c r="C741" s="1" t="s">
        <v>701</v>
      </c>
      <c r="D741" s="1" t="s">
        <v>20</v>
      </c>
      <c r="E741" s="1" t="s">
        <v>2393</v>
      </c>
      <c r="F741" s="2">
        <v>45535</v>
      </c>
      <c r="G741" s="2">
        <v>45505</v>
      </c>
      <c r="H741" s="1" t="s">
        <v>2458</v>
      </c>
      <c r="I741" s="1" t="s">
        <v>2459</v>
      </c>
      <c r="J741" s="1" t="s">
        <v>491</v>
      </c>
      <c r="K741" s="1" t="s">
        <v>743</v>
      </c>
      <c r="L741" s="1"/>
      <c r="M741" s="1"/>
      <c r="N741" s="1"/>
      <c r="O741" s="1" t="s">
        <v>2671</v>
      </c>
      <c r="P741" s="40">
        <v>10120</v>
      </c>
    </row>
    <row r="742" spans="1:16">
      <c r="A742" s="39"/>
      <c r="B742" s="1" t="s">
        <v>700</v>
      </c>
      <c r="C742" s="1" t="s">
        <v>701</v>
      </c>
      <c r="D742" s="1" t="s">
        <v>20</v>
      </c>
      <c r="E742" s="1" t="s">
        <v>2393</v>
      </c>
      <c r="F742" s="2">
        <v>45535</v>
      </c>
      <c r="G742" s="2">
        <v>45505</v>
      </c>
      <c r="H742" s="1" t="s">
        <v>2458</v>
      </c>
      <c r="I742" s="1" t="s">
        <v>2459</v>
      </c>
      <c r="J742" s="1" t="s">
        <v>491</v>
      </c>
      <c r="K742" s="1" t="s">
        <v>743</v>
      </c>
      <c r="L742" s="1"/>
      <c r="M742" s="1"/>
      <c r="N742" s="1"/>
      <c r="O742" s="1" t="s">
        <v>2672</v>
      </c>
      <c r="P742" s="40">
        <v>15400</v>
      </c>
    </row>
    <row r="743" spans="1:16">
      <c r="A743" s="39"/>
      <c r="B743" s="1" t="s">
        <v>700</v>
      </c>
      <c r="C743" s="1" t="s">
        <v>701</v>
      </c>
      <c r="D743" s="1" t="s">
        <v>20</v>
      </c>
      <c r="E743" s="1" t="s">
        <v>2393</v>
      </c>
      <c r="F743" s="2">
        <v>45535</v>
      </c>
      <c r="G743" s="2">
        <v>45505</v>
      </c>
      <c r="H743" s="1" t="s">
        <v>2458</v>
      </c>
      <c r="I743" s="1" t="s">
        <v>2459</v>
      </c>
      <c r="J743" s="1" t="s">
        <v>469</v>
      </c>
      <c r="K743" s="1" t="s">
        <v>720</v>
      </c>
      <c r="L743" s="1"/>
      <c r="M743" s="1"/>
      <c r="N743" s="1"/>
      <c r="O743" s="1" t="s">
        <v>2673</v>
      </c>
      <c r="P743" s="40">
        <v>11440</v>
      </c>
    </row>
    <row r="744" spans="1:16">
      <c r="A744" s="39"/>
      <c r="B744" s="1" t="s">
        <v>700</v>
      </c>
      <c r="C744" s="1" t="s">
        <v>701</v>
      </c>
      <c r="D744" s="1" t="s">
        <v>20</v>
      </c>
      <c r="E744" s="1" t="s">
        <v>2393</v>
      </c>
      <c r="F744" s="2">
        <v>45535</v>
      </c>
      <c r="G744" s="2">
        <v>45505</v>
      </c>
      <c r="H744" s="1" t="s">
        <v>2458</v>
      </c>
      <c r="I744" s="1" t="s">
        <v>2459</v>
      </c>
      <c r="J744" s="1" t="s">
        <v>469</v>
      </c>
      <c r="K744" s="1" t="s">
        <v>720</v>
      </c>
      <c r="L744" s="1"/>
      <c r="M744" s="1"/>
      <c r="N744" s="1"/>
      <c r="O744" s="1" t="s">
        <v>2674</v>
      </c>
      <c r="P744" s="40">
        <v>10318.75</v>
      </c>
    </row>
    <row r="745" spans="1:16">
      <c r="A745" s="39"/>
      <c r="B745" s="1" t="s">
        <v>700</v>
      </c>
      <c r="C745" s="1" t="s">
        <v>701</v>
      </c>
      <c r="D745" s="1" t="s">
        <v>20</v>
      </c>
      <c r="E745" s="1" t="s">
        <v>2393</v>
      </c>
      <c r="F745" s="2">
        <v>45535</v>
      </c>
      <c r="G745" s="2">
        <v>45505</v>
      </c>
      <c r="H745" s="1" t="s">
        <v>2458</v>
      </c>
      <c r="I745" s="1" t="s">
        <v>2459</v>
      </c>
      <c r="J745" s="1" t="s">
        <v>469</v>
      </c>
      <c r="K745" s="1" t="s">
        <v>720</v>
      </c>
      <c r="L745" s="1"/>
      <c r="M745" s="1"/>
      <c r="N745" s="1"/>
      <c r="O745" s="1" t="s">
        <v>2675</v>
      </c>
      <c r="P745" s="40">
        <v>11440</v>
      </c>
    </row>
    <row r="746" spans="1:16">
      <c r="A746" s="39"/>
      <c r="B746" s="1" t="s">
        <v>700</v>
      </c>
      <c r="C746" s="1" t="s">
        <v>701</v>
      </c>
      <c r="D746" s="1" t="s">
        <v>20</v>
      </c>
      <c r="E746" s="1" t="s">
        <v>2393</v>
      </c>
      <c r="F746" s="2">
        <v>45535</v>
      </c>
      <c r="G746" s="2">
        <v>45505</v>
      </c>
      <c r="H746" s="1" t="s">
        <v>2458</v>
      </c>
      <c r="I746" s="1" t="s">
        <v>2459</v>
      </c>
      <c r="J746" s="1" t="s">
        <v>675</v>
      </c>
      <c r="K746" s="1" t="s">
        <v>923</v>
      </c>
      <c r="L746" s="1"/>
      <c r="M746" s="1"/>
      <c r="N746" s="1"/>
      <c r="O746" s="1" t="s">
        <v>2676</v>
      </c>
      <c r="P746" s="40">
        <v>21952</v>
      </c>
    </row>
    <row r="747" spans="1:16">
      <c r="A747" s="39"/>
      <c r="B747" s="1" t="s">
        <v>700</v>
      </c>
      <c r="C747" s="1" t="s">
        <v>701</v>
      </c>
      <c r="D747" s="1" t="s">
        <v>20</v>
      </c>
      <c r="E747" s="1" t="s">
        <v>2393</v>
      </c>
      <c r="F747" s="2">
        <v>45535</v>
      </c>
      <c r="G747" s="2">
        <v>45505</v>
      </c>
      <c r="H747" s="1" t="s">
        <v>2458</v>
      </c>
      <c r="I747" s="1" t="s">
        <v>2459</v>
      </c>
      <c r="J747" s="1" t="s">
        <v>513</v>
      </c>
      <c r="K747" s="1" t="s">
        <v>775</v>
      </c>
      <c r="L747" s="1"/>
      <c r="M747" s="1"/>
      <c r="N747" s="1"/>
      <c r="O747" s="1" t="s">
        <v>2677</v>
      </c>
      <c r="P747" s="40">
        <v>21120</v>
      </c>
    </row>
    <row r="748" spans="1:16">
      <c r="A748" s="39"/>
      <c r="B748" s="1" t="s">
        <v>700</v>
      </c>
      <c r="C748" s="1" t="s">
        <v>701</v>
      </c>
      <c r="D748" s="1" t="s">
        <v>20</v>
      </c>
      <c r="E748" s="1" t="s">
        <v>2393</v>
      </c>
      <c r="F748" s="2">
        <v>45535</v>
      </c>
      <c r="G748" s="2">
        <v>45505</v>
      </c>
      <c r="H748" s="1" t="s">
        <v>2458</v>
      </c>
      <c r="I748" s="1" t="s">
        <v>2459</v>
      </c>
      <c r="J748" s="1" t="s">
        <v>469</v>
      </c>
      <c r="K748" s="1" t="s">
        <v>720</v>
      </c>
      <c r="L748" s="1"/>
      <c r="M748" s="1"/>
      <c r="N748" s="1"/>
      <c r="O748" s="1" t="s">
        <v>2678</v>
      </c>
      <c r="P748" s="40">
        <v>13383.75</v>
      </c>
    </row>
    <row r="749" spans="1:16">
      <c r="A749" s="39"/>
      <c r="B749" s="1" t="s">
        <v>700</v>
      </c>
      <c r="C749" s="1" t="s">
        <v>701</v>
      </c>
      <c r="D749" s="1" t="s">
        <v>20</v>
      </c>
      <c r="E749" s="1" t="s">
        <v>2393</v>
      </c>
      <c r="F749" s="2">
        <v>45535</v>
      </c>
      <c r="G749" s="2">
        <v>45505</v>
      </c>
      <c r="H749" s="1" t="s">
        <v>2458</v>
      </c>
      <c r="I749" s="1" t="s">
        <v>2459</v>
      </c>
      <c r="J749" s="1" t="s">
        <v>491</v>
      </c>
      <c r="K749" s="1" t="s">
        <v>743</v>
      </c>
      <c r="L749" s="1"/>
      <c r="M749" s="1"/>
      <c r="N749" s="1"/>
      <c r="O749" s="1" t="s">
        <v>2679</v>
      </c>
      <c r="P749" s="40">
        <v>15225</v>
      </c>
    </row>
    <row r="750" spans="1:16">
      <c r="A750" s="39"/>
      <c r="B750" s="1" t="s">
        <v>700</v>
      </c>
      <c r="C750" s="1" t="s">
        <v>701</v>
      </c>
      <c r="D750" s="1" t="s">
        <v>20</v>
      </c>
      <c r="E750" s="1" t="s">
        <v>2393</v>
      </c>
      <c r="F750" s="2">
        <v>45535</v>
      </c>
      <c r="G750" s="2">
        <v>45505</v>
      </c>
      <c r="H750" s="1" t="s">
        <v>2458</v>
      </c>
      <c r="I750" s="1" t="s">
        <v>2459</v>
      </c>
      <c r="J750" s="1" t="s">
        <v>491</v>
      </c>
      <c r="K750" s="1" t="s">
        <v>743</v>
      </c>
      <c r="L750" s="1"/>
      <c r="M750" s="1"/>
      <c r="N750" s="1"/>
      <c r="O750" s="1" t="s">
        <v>2680</v>
      </c>
      <c r="P750" s="40">
        <v>12188</v>
      </c>
    </row>
    <row r="751" spans="1:16">
      <c r="A751" s="39"/>
      <c r="B751" s="1" t="s">
        <v>700</v>
      </c>
      <c r="C751" s="1" t="s">
        <v>701</v>
      </c>
      <c r="D751" s="1" t="s">
        <v>20</v>
      </c>
      <c r="E751" s="1" t="s">
        <v>2393</v>
      </c>
      <c r="F751" s="2">
        <v>45535</v>
      </c>
      <c r="G751" s="2">
        <v>45505</v>
      </c>
      <c r="H751" s="1" t="s">
        <v>2458</v>
      </c>
      <c r="I751" s="1" t="s">
        <v>2459</v>
      </c>
      <c r="J751" s="1" t="s">
        <v>491</v>
      </c>
      <c r="K751" s="1" t="s">
        <v>743</v>
      </c>
      <c r="L751" s="1"/>
      <c r="M751" s="1"/>
      <c r="N751" s="1"/>
      <c r="O751" s="1" t="s">
        <v>2681</v>
      </c>
      <c r="P751" s="40">
        <v>12188</v>
      </c>
    </row>
    <row r="752" spans="1:16">
      <c r="A752" s="39"/>
      <c r="B752" s="1" t="s">
        <v>700</v>
      </c>
      <c r="C752" s="1" t="s">
        <v>701</v>
      </c>
      <c r="D752" s="1" t="s">
        <v>20</v>
      </c>
      <c r="E752" s="1" t="s">
        <v>2393</v>
      </c>
      <c r="F752" s="2">
        <v>45535</v>
      </c>
      <c r="G752" s="2">
        <v>45505</v>
      </c>
      <c r="H752" s="1" t="s">
        <v>2458</v>
      </c>
      <c r="I752" s="1" t="s">
        <v>2459</v>
      </c>
      <c r="J752" s="1" t="s">
        <v>491</v>
      </c>
      <c r="K752" s="1" t="s">
        <v>743</v>
      </c>
      <c r="L752" s="1"/>
      <c r="M752" s="1"/>
      <c r="N752" s="1"/>
      <c r="O752" s="1" t="s">
        <v>2682</v>
      </c>
      <c r="P752" s="40">
        <v>12144</v>
      </c>
    </row>
    <row r="753" spans="1:16">
      <c r="A753" s="39"/>
      <c r="B753" s="1" t="s">
        <v>700</v>
      </c>
      <c r="C753" s="1" t="s">
        <v>701</v>
      </c>
      <c r="D753" s="1" t="s">
        <v>20</v>
      </c>
      <c r="E753" s="1" t="s">
        <v>2393</v>
      </c>
      <c r="F753" s="2">
        <v>45535</v>
      </c>
      <c r="G753" s="2">
        <v>45505</v>
      </c>
      <c r="H753" s="1" t="s">
        <v>2458</v>
      </c>
      <c r="I753" s="1" t="s">
        <v>2459</v>
      </c>
      <c r="J753" s="1" t="s">
        <v>469</v>
      </c>
      <c r="K753" s="1" t="s">
        <v>720</v>
      </c>
      <c r="L753" s="1"/>
      <c r="M753" s="1"/>
      <c r="N753" s="1"/>
      <c r="O753" s="1" t="s">
        <v>2683</v>
      </c>
      <c r="P753" s="40">
        <v>14620</v>
      </c>
    </row>
    <row r="754" spans="1:16">
      <c r="A754" s="39"/>
      <c r="B754" s="1" t="s">
        <v>700</v>
      </c>
      <c r="C754" s="1" t="s">
        <v>701</v>
      </c>
      <c r="D754" s="1" t="s">
        <v>20</v>
      </c>
      <c r="E754" s="1" t="s">
        <v>2393</v>
      </c>
      <c r="F754" s="2">
        <v>45535</v>
      </c>
      <c r="G754" s="2">
        <v>45505</v>
      </c>
      <c r="H754" s="1" t="s">
        <v>2458</v>
      </c>
      <c r="I754" s="1" t="s">
        <v>2459</v>
      </c>
      <c r="J754" s="1" t="s">
        <v>469</v>
      </c>
      <c r="K754" s="1" t="s">
        <v>720</v>
      </c>
      <c r="L754" s="1"/>
      <c r="M754" s="1"/>
      <c r="N754" s="1"/>
      <c r="O754" s="1" t="s">
        <v>2684</v>
      </c>
      <c r="P754" s="40">
        <v>4803.63</v>
      </c>
    </row>
    <row r="755" spans="1:16">
      <c r="A755" s="39"/>
      <c r="B755" s="1" t="s">
        <v>700</v>
      </c>
      <c r="C755" s="1" t="s">
        <v>701</v>
      </c>
      <c r="D755" s="1" t="s">
        <v>20</v>
      </c>
      <c r="E755" s="1" t="s">
        <v>2393</v>
      </c>
      <c r="F755" s="2">
        <v>45535</v>
      </c>
      <c r="G755" s="2">
        <v>45505</v>
      </c>
      <c r="H755" s="1" t="s">
        <v>2458</v>
      </c>
      <c r="I755" s="1" t="s">
        <v>2459</v>
      </c>
      <c r="J755" s="1" t="s">
        <v>508</v>
      </c>
      <c r="K755" s="1" t="s">
        <v>767</v>
      </c>
      <c r="L755" s="1" t="s">
        <v>2472</v>
      </c>
      <c r="M755" s="1"/>
      <c r="N755" s="1"/>
      <c r="O755" s="1" t="s">
        <v>2685</v>
      </c>
      <c r="P755" s="40">
        <v>-1560</v>
      </c>
    </row>
    <row r="756" spans="1:16">
      <c r="A756" s="39"/>
      <c r="B756" s="1" t="s">
        <v>700</v>
      </c>
      <c r="C756" s="1" t="s">
        <v>701</v>
      </c>
      <c r="D756" s="1" t="s">
        <v>20</v>
      </c>
      <c r="E756" s="1" t="s">
        <v>2393</v>
      </c>
      <c r="F756" s="2">
        <v>45535</v>
      </c>
      <c r="G756" s="2">
        <v>45505</v>
      </c>
      <c r="H756" s="1" t="s">
        <v>2458</v>
      </c>
      <c r="I756" s="1" t="s">
        <v>2459</v>
      </c>
      <c r="J756" s="1" t="s">
        <v>469</v>
      </c>
      <c r="K756" s="1" t="s">
        <v>720</v>
      </c>
      <c r="L756" s="1"/>
      <c r="M756" s="1"/>
      <c r="N756" s="1"/>
      <c r="O756" s="1" t="s">
        <v>2686</v>
      </c>
      <c r="P756" s="40">
        <v>11440</v>
      </c>
    </row>
    <row r="757" spans="1:16">
      <c r="A757" s="39"/>
      <c r="B757" s="1" t="s">
        <v>700</v>
      </c>
      <c r="C757" s="1" t="s">
        <v>701</v>
      </c>
      <c r="D757" s="1" t="s">
        <v>20</v>
      </c>
      <c r="E757" s="1" t="s">
        <v>2393</v>
      </c>
      <c r="F757" s="2">
        <v>45535</v>
      </c>
      <c r="G757" s="2">
        <v>45505</v>
      </c>
      <c r="H757" s="1" t="s">
        <v>2458</v>
      </c>
      <c r="I757" s="1" t="s">
        <v>2459</v>
      </c>
      <c r="J757" s="1" t="s">
        <v>675</v>
      </c>
      <c r="K757" s="1" t="s">
        <v>923</v>
      </c>
      <c r="L757" s="1"/>
      <c r="M757" s="1"/>
      <c r="N757" s="1"/>
      <c r="O757" s="1" t="s">
        <v>2687</v>
      </c>
      <c r="P757" s="40">
        <v>4937.1899999999996</v>
      </c>
    </row>
    <row r="758" spans="1:16">
      <c r="A758" s="39"/>
      <c r="B758" s="1" t="s">
        <v>700</v>
      </c>
      <c r="C758" s="1" t="s">
        <v>701</v>
      </c>
      <c r="D758" s="1" t="s">
        <v>20</v>
      </c>
      <c r="E758" s="1" t="s">
        <v>2393</v>
      </c>
      <c r="F758" s="2">
        <v>45535</v>
      </c>
      <c r="G758" s="2">
        <v>45505</v>
      </c>
      <c r="H758" s="1" t="s">
        <v>2458</v>
      </c>
      <c r="I758" s="1" t="s">
        <v>2459</v>
      </c>
      <c r="J758" s="1" t="s">
        <v>675</v>
      </c>
      <c r="K758" s="1" t="s">
        <v>923</v>
      </c>
      <c r="L758" s="1"/>
      <c r="M758" s="1"/>
      <c r="N758" s="1"/>
      <c r="O758" s="1" t="s">
        <v>2688</v>
      </c>
      <c r="P758" s="40">
        <v>19488</v>
      </c>
    </row>
    <row r="759" spans="1:16">
      <c r="A759" s="39"/>
      <c r="B759" s="1" t="s">
        <v>700</v>
      </c>
      <c r="C759" s="1" t="s">
        <v>701</v>
      </c>
      <c r="D759" s="1" t="s">
        <v>20</v>
      </c>
      <c r="E759" s="1" t="s">
        <v>2393</v>
      </c>
      <c r="F759" s="2">
        <v>45535</v>
      </c>
      <c r="G759" s="2">
        <v>45505</v>
      </c>
      <c r="H759" s="1" t="s">
        <v>2458</v>
      </c>
      <c r="I759" s="1" t="s">
        <v>2459</v>
      </c>
      <c r="J759" s="1" t="s">
        <v>491</v>
      </c>
      <c r="K759" s="1" t="s">
        <v>743</v>
      </c>
      <c r="L759" s="1"/>
      <c r="M759" s="1"/>
      <c r="N759" s="1"/>
      <c r="O759" s="1" t="s">
        <v>2689</v>
      </c>
      <c r="P759" s="40">
        <v>16480</v>
      </c>
    </row>
    <row r="760" spans="1:16">
      <c r="A760" s="39"/>
      <c r="B760" s="1" t="s">
        <v>700</v>
      </c>
      <c r="C760" s="1" t="s">
        <v>701</v>
      </c>
      <c r="D760" s="1" t="s">
        <v>20</v>
      </c>
      <c r="E760" s="1" t="s">
        <v>2393</v>
      </c>
      <c r="F760" s="2">
        <v>45535</v>
      </c>
      <c r="G760" s="2">
        <v>45505</v>
      </c>
      <c r="H760" s="1" t="s">
        <v>2458</v>
      </c>
      <c r="I760" s="1" t="s">
        <v>2459</v>
      </c>
      <c r="J760" s="1" t="s">
        <v>469</v>
      </c>
      <c r="K760" s="1" t="s">
        <v>720</v>
      </c>
      <c r="L760" s="1"/>
      <c r="M760" s="1"/>
      <c r="N760" s="1"/>
      <c r="O760" s="1" t="s">
        <v>2690</v>
      </c>
      <c r="P760" s="40">
        <v>13483.75</v>
      </c>
    </row>
    <row r="761" spans="1:16">
      <c r="A761" s="39"/>
      <c r="B761" s="1" t="s">
        <v>700</v>
      </c>
      <c r="C761" s="1" t="s">
        <v>701</v>
      </c>
      <c r="D761" s="1" t="s">
        <v>20</v>
      </c>
      <c r="E761" s="1" t="s">
        <v>2393</v>
      </c>
      <c r="F761" s="2">
        <v>45535</v>
      </c>
      <c r="G761" s="2">
        <v>45505</v>
      </c>
      <c r="H761" s="1" t="s">
        <v>2458</v>
      </c>
      <c r="I761" s="1" t="s">
        <v>2459</v>
      </c>
      <c r="J761" s="1" t="s">
        <v>491</v>
      </c>
      <c r="K761" s="1" t="s">
        <v>743</v>
      </c>
      <c r="L761" s="1"/>
      <c r="M761" s="1"/>
      <c r="N761" s="1"/>
      <c r="O761" s="1" t="s">
        <v>2691</v>
      </c>
      <c r="P761" s="40">
        <v>9856</v>
      </c>
    </row>
    <row r="762" spans="1:16">
      <c r="A762" s="39"/>
      <c r="B762" s="1" t="s">
        <v>700</v>
      </c>
      <c r="C762" s="1" t="s">
        <v>701</v>
      </c>
      <c r="D762" s="1" t="s">
        <v>20</v>
      </c>
      <c r="E762" s="1" t="s">
        <v>2393</v>
      </c>
      <c r="F762" s="2">
        <v>45535</v>
      </c>
      <c r="G762" s="2">
        <v>45505</v>
      </c>
      <c r="H762" s="1" t="s">
        <v>2458</v>
      </c>
      <c r="I762" s="1" t="s">
        <v>2459</v>
      </c>
      <c r="J762" s="1" t="s">
        <v>491</v>
      </c>
      <c r="K762" s="1" t="s">
        <v>743</v>
      </c>
      <c r="L762" s="1"/>
      <c r="M762" s="1"/>
      <c r="N762" s="1"/>
      <c r="O762" s="1" t="s">
        <v>2692</v>
      </c>
      <c r="P762" s="40">
        <v>12144</v>
      </c>
    </row>
    <row r="763" spans="1:16">
      <c r="A763" s="39"/>
      <c r="B763" s="1" t="s">
        <v>700</v>
      </c>
      <c r="C763" s="1" t="s">
        <v>701</v>
      </c>
      <c r="D763" s="1" t="s">
        <v>20</v>
      </c>
      <c r="E763" s="1" t="s">
        <v>2393</v>
      </c>
      <c r="F763" s="2">
        <v>45535</v>
      </c>
      <c r="G763" s="2">
        <v>45505</v>
      </c>
      <c r="H763" s="1" t="s">
        <v>2458</v>
      </c>
      <c r="I763" s="1" t="s">
        <v>2459</v>
      </c>
      <c r="J763" s="1" t="s">
        <v>491</v>
      </c>
      <c r="K763" s="1" t="s">
        <v>743</v>
      </c>
      <c r="L763" s="1"/>
      <c r="M763" s="1"/>
      <c r="N763" s="1"/>
      <c r="O763" s="1" t="s">
        <v>2693</v>
      </c>
      <c r="P763" s="40">
        <v>14568.75</v>
      </c>
    </row>
    <row r="764" spans="1:16">
      <c r="A764" s="39"/>
      <c r="B764" s="1" t="s">
        <v>700</v>
      </c>
      <c r="C764" s="1" t="s">
        <v>701</v>
      </c>
      <c r="D764" s="1" t="s">
        <v>20</v>
      </c>
      <c r="E764" s="1" t="s">
        <v>2393</v>
      </c>
      <c r="F764" s="2">
        <v>45535</v>
      </c>
      <c r="G764" s="2">
        <v>45505</v>
      </c>
      <c r="H764" s="1" t="s">
        <v>2458</v>
      </c>
      <c r="I764" s="1" t="s">
        <v>2459</v>
      </c>
      <c r="J764" s="1" t="s">
        <v>469</v>
      </c>
      <c r="K764" s="1" t="s">
        <v>720</v>
      </c>
      <c r="L764" s="1"/>
      <c r="M764" s="1"/>
      <c r="N764" s="1"/>
      <c r="O764" s="1" t="s">
        <v>2694</v>
      </c>
      <c r="P764" s="40">
        <v>13920</v>
      </c>
    </row>
    <row r="765" spans="1:16">
      <c r="A765" s="39"/>
      <c r="B765" s="1" t="s">
        <v>700</v>
      </c>
      <c r="C765" s="1" t="s">
        <v>701</v>
      </c>
      <c r="D765" s="1" t="s">
        <v>20</v>
      </c>
      <c r="E765" s="1" t="s">
        <v>2393</v>
      </c>
      <c r="F765" s="2">
        <v>45535</v>
      </c>
      <c r="G765" s="2">
        <v>45505</v>
      </c>
      <c r="H765" s="1" t="s">
        <v>2458</v>
      </c>
      <c r="I765" s="1" t="s">
        <v>2459</v>
      </c>
      <c r="J765" s="1" t="s">
        <v>675</v>
      </c>
      <c r="K765" s="1" t="s">
        <v>923</v>
      </c>
      <c r="L765" s="1"/>
      <c r="M765" s="1"/>
      <c r="N765" s="1"/>
      <c r="O765" s="1" t="s">
        <v>2695</v>
      </c>
      <c r="P765" s="40">
        <v>15120</v>
      </c>
    </row>
    <row r="766" spans="1:16">
      <c r="A766" s="39"/>
      <c r="B766" s="1" t="s">
        <v>700</v>
      </c>
      <c r="C766" s="1" t="s">
        <v>701</v>
      </c>
      <c r="D766" s="1" t="s">
        <v>20</v>
      </c>
      <c r="E766" s="1" t="s">
        <v>2393</v>
      </c>
      <c r="F766" s="2">
        <v>45535</v>
      </c>
      <c r="G766" s="2">
        <v>45505</v>
      </c>
      <c r="H766" s="1" t="s">
        <v>2458</v>
      </c>
      <c r="I766" s="1" t="s">
        <v>2459</v>
      </c>
      <c r="J766" s="1" t="s">
        <v>675</v>
      </c>
      <c r="K766" s="1" t="s">
        <v>923</v>
      </c>
      <c r="L766" s="1"/>
      <c r="M766" s="1"/>
      <c r="N766" s="1"/>
      <c r="O766" s="1" t="s">
        <v>2696</v>
      </c>
      <c r="P766" s="40">
        <v>10591.68</v>
      </c>
    </row>
    <row r="767" spans="1:16">
      <c r="A767" s="39"/>
      <c r="B767" s="1" t="s">
        <v>700</v>
      </c>
      <c r="C767" s="1" t="s">
        <v>701</v>
      </c>
      <c r="D767" s="1" t="s">
        <v>20</v>
      </c>
      <c r="E767" s="1" t="s">
        <v>2393</v>
      </c>
      <c r="F767" s="2">
        <v>45535</v>
      </c>
      <c r="G767" s="2">
        <v>45505</v>
      </c>
      <c r="H767" s="1" t="s">
        <v>2458</v>
      </c>
      <c r="I767" s="1" t="s">
        <v>2459</v>
      </c>
      <c r="J767" s="1" t="s">
        <v>675</v>
      </c>
      <c r="K767" s="1" t="s">
        <v>923</v>
      </c>
      <c r="L767" s="1"/>
      <c r="M767" s="1"/>
      <c r="N767" s="1"/>
      <c r="O767" s="1" t="s">
        <v>2697</v>
      </c>
      <c r="P767" s="40">
        <v>23152.5</v>
      </c>
    </row>
    <row r="768" spans="1:16">
      <c r="A768" s="39"/>
      <c r="B768" s="1" t="s">
        <v>700</v>
      </c>
      <c r="C768" s="1" t="s">
        <v>701</v>
      </c>
      <c r="D768" s="1" t="s">
        <v>20</v>
      </c>
      <c r="E768" s="1" t="s">
        <v>2393</v>
      </c>
      <c r="F768" s="2">
        <v>45535</v>
      </c>
      <c r="G768" s="2">
        <v>45505</v>
      </c>
      <c r="H768" s="1" t="s">
        <v>2458</v>
      </c>
      <c r="I768" s="1" t="s">
        <v>2459</v>
      </c>
      <c r="J768" s="1" t="s">
        <v>469</v>
      </c>
      <c r="K768" s="1" t="s">
        <v>720</v>
      </c>
      <c r="L768" s="1"/>
      <c r="M768" s="1"/>
      <c r="N768" s="1"/>
      <c r="O768" s="1" t="s">
        <v>2698</v>
      </c>
      <c r="P768" s="40">
        <v>11440</v>
      </c>
    </row>
    <row r="769" spans="1:16">
      <c r="A769" s="39"/>
      <c r="B769" s="1" t="s">
        <v>700</v>
      </c>
      <c r="C769" s="1" t="s">
        <v>701</v>
      </c>
      <c r="D769" s="1" t="s">
        <v>20</v>
      </c>
      <c r="E769" s="1" t="s">
        <v>2393</v>
      </c>
      <c r="F769" s="2">
        <v>45535</v>
      </c>
      <c r="G769" s="2">
        <v>45505</v>
      </c>
      <c r="H769" s="1" t="s">
        <v>2458</v>
      </c>
      <c r="I769" s="1" t="s">
        <v>2459</v>
      </c>
      <c r="J769" s="1" t="s">
        <v>491</v>
      </c>
      <c r="K769" s="1" t="s">
        <v>743</v>
      </c>
      <c r="L769" s="1"/>
      <c r="M769" s="1"/>
      <c r="N769" s="1"/>
      <c r="O769" s="1" t="s">
        <v>2699</v>
      </c>
      <c r="P769" s="40">
        <v>29125</v>
      </c>
    </row>
    <row r="770" spans="1:16">
      <c r="A770" s="39"/>
      <c r="B770" s="1" t="s">
        <v>700</v>
      </c>
      <c r="C770" s="1" t="s">
        <v>701</v>
      </c>
      <c r="D770" s="1" t="s">
        <v>20</v>
      </c>
      <c r="E770" s="1" t="s">
        <v>2393</v>
      </c>
      <c r="F770" s="2">
        <v>45535</v>
      </c>
      <c r="G770" s="2">
        <v>45505</v>
      </c>
      <c r="H770" s="1" t="s">
        <v>2458</v>
      </c>
      <c r="I770" s="1" t="s">
        <v>2459</v>
      </c>
      <c r="J770" s="1" t="s">
        <v>675</v>
      </c>
      <c r="K770" s="1" t="s">
        <v>923</v>
      </c>
      <c r="L770" s="1"/>
      <c r="M770" s="1"/>
      <c r="N770" s="1"/>
      <c r="O770" s="1" t="s">
        <v>2700</v>
      </c>
      <c r="P770" s="40">
        <v>9620.7999999999993</v>
      </c>
    </row>
    <row r="771" spans="1:16">
      <c r="A771" s="39"/>
      <c r="B771" s="1" t="s">
        <v>700</v>
      </c>
      <c r="C771" s="1" t="s">
        <v>701</v>
      </c>
      <c r="D771" s="1" t="s">
        <v>20</v>
      </c>
      <c r="E771" s="1" t="s">
        <v>2393</v>
      </c>
      <c r="F771" s="2">
        <v>45535</v>
      </c>
      <c r="G771" s="2">
        <v>45505</v>
      </c>
      <c r="H771" s="1" t="s">
        <v>2458</v>
      </c>
      <c r="I771" s="1" t="s">
        <v>2459</v>
      </c>
      <c r="J771" s="1" t="s">
        <v>499</v>
      </c>
      <c r="K771" s="1" t="s">
        <v>771</v>
      </c>
      <c r="L771" s="1"/>
      <c r="M771" s="1"/>
      <c r="N771" s="1"/>
      <c r="O771" s="1" t="s">
        <v>2701</v>
      </c>
      <c r="P771" s="40">
        <v>15840</v>
      </c>
    </row>
    <row r="772" spans="1:16">
      <c r="A772" s="39"/>
      <c r="B772" s="1" t="s">
        <v>700</v>
      </c>
      <c r="C772" s="1" t="s">
        <v>701</v>
      </c>
      <c r="D772" s="1" t="s">
        <v>20</v>
      </c>
      <c r="E772" s="1" t="s">
        <v>2393</v>
      </c>
      <c r="F772" s="2">
        <v>45535</v>
      </c>
      <c r="G772" s="2">
        <v>45505</v>
      </c>
      <c r="H772" s="1" t="s">
        <v>2538</v>
      </c>
      <c r="I772" s="1" t="s">
        <v>2539</v>
      </c>
      <c r="J772" s="1" t="s">
        <v>508</v>
      </c>
      <c r="K772" s="1" t="s">
        <v>767</v>
      </c>
      <c r="L772" s="1" t="s">
        <v>2472</v>
      </c>
      <c r="M772" s="1"/>
      <c r="N772" s="1"/>
      <c r="O772" s="1" t="s">
        <v>2563</v>
      </c>
      <c r="P772" s="40">
        <v>-4680</v>
      </c>
    </row>
    <row r="773" spans="1:16">
      <c r="A773" s="39"/>
      <c r="B773" s="1" t="s">
        <v>700</v>
      </c>
      <c r="C773" s="1" t="s">
        <v>701</v>
      </c>
      <c r="D773" s="1" t="s">
        <v>20</v>
      </c>
      <c r="E773" s="1" t="s">
        <v>2393</v>
      </c>
      <c r="F773" s="2">
        <v>45535</v>
      </c>
      <c r="G773" s="2">
        <v>45505</v>
      </c>
      <c r="H773" s="1" t="s">
        <v>2458</v>
      </c>
      <c r="I773" s="1" t="s">
        <v>2459</v>
      </c>
      <c r="J773" s="1" t="s">
        <v>491</v>
      </c>
      <c r="K773" s="1" t="s">
        <v>743</v>
      </c>
      <c r="L773" s="1"/>
      <c r="M773" s="1"/>
      <c r="N773" s="1"/>
      <c r="O773" s="1" t="s">
        <v>2702</v>
      </c>
      <c r="P773" s="40">
        <v>12978</v>
      </c>
    </row>
    <row r="774" spans="1:16">
      <c r="A774" s="39"/>
      <c r="B774" s="1" t="s">
        <v>700</v>
      </c>
      <c r="C774" s="1" t="s">
        <v>701</v>
      </c>
      <c r="D774" s="1" t="s">
        <v>20</v>
      </c>
      <c r="E774" s="1" t="s">
        <v>2393</v>
      </c>
      <c r="F774" s="2">
        <v>45535</v>
      </c>
      <c r="G774" s="2">
        <v>45505</v>
      </c>
      <c r="H774" s="1" t="s">
        <v>2458</v>
      </c>
      <c r="I774" s="1" t="s">
        <v>2459</v>
      </c>
      <c r="J774" s="1" t="s">
        <v>469</v>
      </c>
      <c r="K774" s="1" t="s">
        <v>720</v>
      </c>
      <c r="L774" s="1"/>
      <c r="M774" s="1"/>
      <c r="N774" s="1"/>
      <c r="O774" s="1" t="s">
        <v>2703</v>
      </c>
      <c r="P774" s="40">
        <v>24480</v>
      </c>
    </row>
    <row r="775" spans="1:16">
      <c r="A775" s="39"/>
      <c r="B775" s="1" t="s">
        <v>700</v>
      </c>
      <c r="C775" s="1" t="s">
        <v>701</v>
      </c>
      <c r="D775" s="1" t="s">
        <v>20</v>
      </c>
      <c r="E775" s="1" t="s">
        <v>2393</v>
      </c>
      <c r="F775" s="2">
        <v>45535</v>
      </c>
      <c r="G775" s="2">
        <v>45505</v>
      </c>
      <c r="H775" s="1" t="s">
        <v>2458</v>
      </c>
      <c r="I775" s="1" t="s">
        <v>2459</v>
      </c>
      <c r="J775" s="1" t="s">
        <v>469</v>
      </c>
      <c r="K775" s="1" t="s">
        <v>720</v>
      </c>
      <c r="L775" s="1"/>
      <c r="M775" s="1"/>
      <c r="N775" s="1"/>
      <c r="O775" s="1" t="s">
        <v>2704</v>
      </c>
      <c r="P775" s="40">
        <v>14080</v>
      </c>
    </row>
    <row r="776" spans="1:16">
      <c r="A776" s="39"/>
      <c r="B776" s="1" t="s">
        <v>700</v>
      </c>
      <c r="C776" s="1" t="s">
        <v>701</v>
      </c>
      <c r="D776" s="1" t="s">
        <v>20</v>
      </c>
      <c r="E776" s="1" t="s">
        <v>2393</v>
      </c>
      <c r="F776" s="2">
        <v>45535</v>
      </c>
      <c r="G776" s="2">
        <v>45505</v>
      </c>
      <c r="H776" s="1" t="s">
        <v>2458</v>
      </c>
      <c r="I776" s="1" t="s">
        <v>2459</v>
      </c>
      <c r="J776" s="1" t="s">
        <v>469</v>
      </c>
      <c r="K776" s="1" t="s">
        <v>720</v>
      </c>
      <c r="L776" s="1"/>
      <c r="M776" s="1"/>
      <c r="N776" s="1"/>
      <c r="O776" s="1" t="s">
        <v>2705</v>
      </c>
      <c r="P776" s="40">
        <v>14080</v>
      </c>
    </row>
    <row r="777" spans="1:16">
      <c r="A777" s="39"/>
      <c r="B777" s="1" t="s">
        <v>700</v>
      </c>
      <c r="C777" s="1" t="s">
        <v>701</v>
      </c>
      <c r="D777" s="1" t="s">
        <v>20</v>
      </c>
      <c r="E777" s="1" t="s">
        <v>2393</v>
      </c>
      <c r="F777" s="2">
        <v>45535</v>
      </c>
      <c r="G777" s="2">
        <v>45505</v>
      </c>
      <c r="H777" s="1" t="s">
        <v>2458</v>
      </c>
      <c r="I777" s="1" t="s">
        <v>2459</v>
      </c>
      <c r="J777" s="1" t="s">
        <v>491</v>
      </c>
      <c r="K777" s="1" t="s">
        <v>743</v>
      </c>
      <c r="L777" s="1"/>
      <c r="M777" s="1"/>
      <c r="N777" s="1"/>
      <c r="O777" s="1" t="s">
        <v>2706</v>
      </c>
      <c r="P777" s="40">
        <v>12144</v>
      </c>
    </row>
    <row r="778" spans="1:16">
      <c r="A778" s="39"/>
      <c r="B778" s="1" t="s">
        <v>700</v>
      </c>
      <c r="C778" s="1" t="s">
        <v>701</v>
      </c>
      <c r="D778" s="1" t="s">
        <v>20</v>
      </c>
      <c r="E778" s="1" t="s">
        <v>2393</v>
      </c>
      <c r="F778" s="2">
        <v>45535</v>
      </c>
      <c r="G778" s="2">
        <v>45505</v>
      </c>
      <c r="H778" s="1" t="s">
        <v>2458</v>
      </c>
      <c r="I778" s="1" t="s">
        <v>2459</v>
      </c>
      <c r="J778" s="1" t="s">
        <v>491</v>
      </c>
      <c r="K778" s="1" t="s">
        <v>743</v>
      </c>
      <c r="L778" s="1"/>
      <c r="M778" s="1"/>
      <c r="N778" s="1"/>
      <c r="O778" s="1" t="s">
        <v>2707</v>
      </c>
      <c r="P778" s="40">
        <v>17716</v>
      </c>
    </row>
    <row r="779" spans="1:16">
      <c r="A779" s="39"/>
      <c r="B779" s="1" t="s">
        <v>700</v>
      </c>
      <c r="C779" s="1" t="s">
        <v>701</v>
      </c>
      <c r="D779" s="1" t="s">
        <v>20</v>
      </c>
      <c r="E779" s="1" t="s">
        <v>2393</v>
      </c>
      <c r="F779" s="2">
        <v>45535</v>
      </c>
      <c r="G779" s="2">
        <v>45505</v>
      </c>
      <c r="H779" s="1" t="s">
        <v>2458</v>
      </c>
      <c r="I779" s="1" t="s">
        <v>2459</v>
      </c>
      <c r="J779" s="1" t="s">
        <v>882</v>
      </c>
      <c r="K779" s="1" t="s">
        <v>883</v>
      </c>
      <c r="L779" s="1"/>
      <c r="M779" s="1"/>
      <c r="N779" s="1"/>
      <c r="O779" s="1" t="s">
        <v>2708</v>
      </c>
      <c r="P779" s="40">
        <v>2375</v>
      </c>
    </row>
    <row r="780" spans="1:16">
      <c r="A780" s="39"/>
      <c r="B780" s="1" t="s">
        <v>700</v>
      </c>
      <c r="C780" s="1" t="s">
        <v>701</v>
      </c>
      <c r="D780" s="1" t="s">
        <v>20</v>
      </c>
      <c r="E780" s="1" t="s">
        <v>2393</v>
      </c>
      <c r="F780" s="2">
        <v>45535</v>
      </c>
      <c r="G780" s="2">
        <v>45505</v>
      </c>
      <c r="H780" s="1" t="s">
        <v>2458</v>
      </c>
      <c r="I780" s="1" t="s">
        <v>2459</v>
      </c>
      <c r="J780" s="1" t="s">
        <v>882</v>
      </c>
      <c r="K780" s="1" t="s">
        <v>883</v>
      </c>
      <c r="L780" s="1"/>
      <c r="M780" s="1"/>
      <c r="N780" s="1"/>
      <c r="O780" s="1" t="s">
        <v>2709</v>
      </c>
      <c r="P780" s="40">
        <v>10000</v>
      </c>
    </row>
    <row r="781" spans="1:16">
      <c r="A781" s="39"/>
      <c r="B781" s="1" t="s">
        <v>700</v>
      </c>
      <c r="C781" s="1" t="s">
        <v>701</v>
      </c>
      <c r="D781" s="1" t="s">
        <v>20</v>
      </c>
      <c r="E781" s="1" t="s">
        <v>2393</v>
      </c>
      <c r="F781" s="2">
        <v>45535</v>
      </c>
      <c r="G781" s="2">
        <v>45505</v>
      </c>
      <c r="H781" s="1" t="s">
        <v>2458</v>
      </c>
      <c r="I781" s="1" t="s">
        <v>2459</v>
      </c>
      <c r="J781" s="1" t="s">
        <v>594</v>
      </c>
      <c r="K781" s="1" t="s">
        <v>843</v>
      </c>
      <c r="L781" s="1"/>
      <c r="M781" s="1"/>
      <c r="N781" s="1"/>
      <c r="O781" s="1" t="s">
        <v>2710</v>
      </c>
      <c r="P781" s="40">
        <v>14560</v>
      </c>
    </row>
    <row r="782" spans="1:16">
      <c r="A782" s="39"/>
      <c r="B782" s="1" t="s">
        <v>700</v>
      </c>
      <c r="C782" s="1" t="s">
        <v>701</v>
      </c>
      <c r="D782" s="1" t="s">
        <v>20</v>
      </c>
      <c r="E782" s="1" t="s">
        <v>2393</v>
      </c>
      <c r="F782" s="2">
        <v>45535</v>
      </c>
      <c r="G782" s="2">
        <v>45505</v>
      </c>
      <c r="H782" s="1" t="s">
        <v>2458</v>
      </c>
      <c r="I782" s="1" t="s">
        <v>2459</v>
      </c>
      <c r="J782" s="1" t="s">
        <v>448</v>
      </c>
      <c r="K782" s="1" t="s">
        <v>725</v>
      </c>
      <c r="L782" s="1"/>
      <c r="M782" s="1"/>
      <c r="N782" s="1"/>
      <c r="O782" s="1" t="s">
        <v>2711</v>
      </c>
      <c r="P782" s="40">
        <v>7270.08</v>
      </c>
    </row>
    <row r="783" spans="1:16">
      <c r="A783" s="39"/>
      <c r="B783" s="1" t="s">
        <v>700</v>
      </c>
      <c r="C783" s="1" t="s">
        <v>701</v>
      </c>
      <c r="D783" s="1" t="s">
        <v>20</v>
      </c>
      <c r="E783" s="1" t="s">
        <v>2393</v>
      </c>
      <c r="F783" s="2">
        <v>45535</v>
      </c>
      <c r="G783" s="2">
        <v>45505</v>
      </c>
      <c r="H783" s="1" t="s">
        <v>2458</v>
      </c>
      <c r="I783" s="1" t="s">
        <v>2459</v>
      </c>
      <c r="J783" s="1" t="s">
        <v>491</v>
      </c>
      <c r="K783" s="1" t="s">
        <v>743</v>
      </c>
      <c r="L783" s="1"/>
      <c r="M783" s="1"/>
      <c r="N783" s="1"/>
      <c r="O783" s="1" t="s">
        <v>2712</v>
      </c>
      <c r="P783" s="40">
        <v>14073.5</v>
      </c>
    </row>
    <row r="784" spans="1:16">
      <c r="A784" s="39"/>
      <c r="B784" s="1" t="s">
        <v>700</v>
      </c>
      <c r="C784" s="1" t="s">
        <v>701</v>
      </c>
      <c r="D784" s="1" t="s">
        <v>20</v>
      </c>
      <c r="E784" s="1" t="s">
        <v>2393</v>
      </c>
      <c r="F784" s="2">
        <v>45535</v>
      </c>
      <c r="G784" s="2">
        <v>45505</v>
      </c>
      <c r="H784" s="1" t="s">
        <v>2458</v>
      </c>
      <c r="I784" s="1" t="s">
        <v>2459</v>
      </c>
      <c r="J784" s="1" t="s">
        <v>594</v>
      </c>
      <c r="K784" s="1" t="s">
        <v>843</v>
      </c>
      <c r="L784" s="1"/>
      <c r="M784" s="1"/>
      <c r="N784" s="1"/>
      <c r="O784" s="1" t="s">
        <v>2713</v>
      </c>
      <c r="P784" s="40">
        <v>13280</v>
      </c>
    </row>
    <row r="785" spans="1:16">
      <c r="A785" s="39"/>
      <c r="B785" s="1" t="s">
        <v>700</v>
      </c>
      <c r="C785" s="1" t="s">
        <v>701</v>
      </c>
      <c r="D785" s="1" t="s">
        <v>20</v>
      </c>
      <c r="E785" s="1" t="s">
        <v>2393</v>
      </c>
      <c r="F785" s="2">
        <v>45535</v>
      </c>
      <c r="G785" s="2">
        <v>45505</v>
      </c>
      <c r="H785" s="1" t="s">
        <v>2458</v>
      </c>
      <c r="I785" s="1" t="s">
        <v>2459</v>
      </c>
      <c r="J785" s="1" t="s">
        <v>582</v>
      </c>
      <c r="K785" s="1" t="s">
        <v>834</v>
      </c>
      <c r="L785" s="1" t="s">
        <v>2610</v>
      </c>
      <c r="M785" s="1"/>
      <c r="N785" s="1"/>
      <c r="O785" s="1" t="s">
        <v>2714</v>
      </c>
      <c r="P785" s="40">
        <v>20864</v>
      </c>
    </row>
    <row r="786" spans="1:16">
      <c r="A786" s="39"/>
      <c r="B786" s="1" t="s">
        <v>700</v>
      </c>
      <c r="C786" s="1" t="s">
        <v>701</v>
      </c>
      <c r="D786" s="1" t="s">
        <v>20</v>
      </c>
      <c r="E786" s="1" t="s">
        <v>2393</v>
      </c>
      <c r="F786" s="2">
        <v>45535</v>
      </c>
      <c r="G786" s="2">
        <v>45505</v>
      </c>
      <c r="H786" s="1" t="s">
        <v>2458</v>
      </c>
      <c r="I786" s="1" t="s">
        <v>2459</v>
      </c>
      <c r="J786" s="1" t="s">
        <v>491</v>
      </c>
      <c r="K786" s="1" t="s">
        <v>743</v>
      </c>
      <c r="L786" s="1"/>
      <c r="M786" s="1"/>
      <c r="N786" s="1"/>
      <c r="O786" s="1" t="s">
        <v>2501</v>
      </c>
      <c r="P786" s="40">
        <v>4965.6499999999996</v>
      </c>
    </row>
    <row r="787" spans="1:16">
      <c r="A787" s="39"/>
      <c r="B787" s="1" t="s">
        <v>700</v>
      </c>
      <c r="C787" s="1" t="s">
        <v>701</v>
      </c>
      <c r="D787" s="1" t="s">
        <v>20</v>
      </c>
      <c r="E787" s="1" t="s">
        <v>2393</v>
      </c>
      <c r="F787" s="2">
        <v>45535</v>
      </c>
      <c r="G787" s="2">
        <v>45505</v>
      </c>
      <c r="H787" s="1" t="s">
        <v>2458</v>
      </c>
      <c r="I787" s="1" t="s">
        <v>2459</v>
      </c>
      <c r="J787" s="1" t="s">
        <v>491</v>
      </c>
      <c r="K787" s="1" t="s">
        <v>743</v>
      </c>
      <c r="L787" s="1"/>
      <c r="M787" s="1"/>
      <c r="N787" s="1"/>
      <c r="O787" s="1" t="s">
        <v>2715</v>
      </c>
      <c r="P787" s="40">
        <v>10626</v>
      </c>
    </row>
    <row r="788" spans="1:16">
      <c r="A788" s="39"/>
      <c r="B788" s="1" t="s">
        <v>700</v>
      </c>
      <c r="C788" s="1" t="s">
        <v>701</v>
      </c>
      <c r="D788" s="1" t="s">
        <v>20</v>
      </c>
      <c r="E788" s="1" t="s">
        <v>2393</v>
      </c>
      <c r="F788" s="2">
        <v>45535</v>
      </c>
      <c r="G788" s="2">
        <v>45505</v>
      </c>
      <c r="H788" s="1" t="s">
        <v>2538</v>
      </c>
      <c r="I788" s="1" t="s">
        <v>2539</v>
      </c>
      <c r="J788" s="1" t="s">
        <v>508</v>
      </c>
      <c r="K788" s="1" t="s">
        <v>767</v>
      </c>
      <c r="L788" s="1" t="s">
        <v>2472</v>
      </c>
      <c r="M788" s="1"/>
      <c r="N788" s="1"/>
      <c r="O788" s="1" t="s">
        <v>2578</v>
      </c>
      <c r="P788" s="40">
        <v>-4200</v>
      </c>
    </row>
    <row r="789" spans="1:16">
      <c r="A789" s="39"/>
      <c r="B789" s="1" t="s">
        <v>700</v>
      </c>
      <c r="C789" s="1" t="s">
        <v>701</v>
      </c>
      <c r="D789" s="1" t="s">
        <v>20</v>
      </c>
      <c r="E789" s="1" t="s">
        <v>2393</v>
      </c>
      <c r="F789" s="2">
        <v>45535</v>
      </c>
      <c r="G789" s="2">
        <v>45505</v>
      </c>
      <c r="H789" s="1" t="s">
        <v>2458</v>
      </c>
      <c r="I789" s="1" t="s">
        <v>2459</v>
      </c>
      <c r="J789" s="1" t="s">
        <v>469</v>
      </c>
      <c r="K789" s="1" t="s">
        <v>720</v>
      </c>
      <c r="L789" s="1"/>
      <c r="M789" s="1"/>
      <c r="N789" s="1"/>
      <c r="O789" s="1" t="s">
        <v>2716</v>
      </c>
      <c r="P789" s="40">
        <v>26850</v>
      </c>
    </row>
    <row r="790" spans="1:16">
      <c r="A790" s="39"/>
      <c r="B790" s="1" t="s">
        <v>700</v>
      </c>
      <c r="C790" s="1" t="s">
        <v>701</v>
      </c>
      <c r="D790" s="1" t="s">
        <v>20</v>
      </c>
      <c r="E790" s="1" t="s">
        <v>2393</v>
      </c>
      <c r="F790" s="2">
        <v>45535</v>
      </c>
      <c r="G790" s="2">
        <v>45505</v>
      </c>
      <c r="H790" s="1" t="s">
        <v>2458</v>
      </c>
      <c r="I790" s="1" t="s">
        <v>2459</v>
      </c>
      <c r="J790" s="1" t="s">
        <v>469</v>
      </c>
      <c r="K790" s="1" t="s">
        <v>720</v>
      </c>
      <c r="L790" s="1"/>
      <c r="M790" s="1"/>
      <c r="N790" s="1"/>
      <c r="O790" s="1" t="s">
        <v>2717</v>
      </c>
      <c r="P790" s="40">
        <v>11570</v>
      </c>
    </row>
    <row r="791" spans="1:16">
      <c r="A791" s="39"/>
      <c r="B791" s="1" t="s">
        <v>700</v>
      </c>
      <c r="C791" s="1" t="s">
        <v>701</v>
      </c>
      <c r="D791" s="1" t="s">
        <v>20</v>
      </c>
      <c r="E791" s="1" t="s">
        <v>2393</v>
      </c>
      <c r="F791" s="2">
        <v>45535</v>
      </c>
      <c r="G791" s="2">
        <v>45505</v>
      </c>
      <c r="H791" s="1" t="s">
        <v>2458</v>
      </c>
      <c r="I791" s="1" t="s">
        <v>2459</v>
      </c>
      <c r="J791" s="1" t="s">
        <v>469</v>
      </c>
      <c r="K791" s="1" t="s">
        <v>720</v>
      </c>
      <c r="L791" s="1"/>
      <c r="M791" s="1"/>
      <c r="N791" s="1"/>
      <c r="O791" s="1" t="s">
        <v>2718</v>
      </c>
      <c r="P791" s="40">
        <v>14212.5</v>
      </c>
    </row>
    <row r="792" spans="1:16">
      <c r="A792" s="39"/>
      <c r="B792" s="1" t="s">
        <v>700</v>
      </c>
      <c r="C792" s="1" t="s">
        <v>701</v>
      </c>
      <c r="D792" s="1" t="s">
        <v>20</v>
      </c>
      <c r="E792" s="1" t="s">
        <v>2393</v>
      </c>
      <c r="F792" s="2">
        <v>45535</v>
      </c>
      <c r="G792" s="2">
        <v>45505</v>
      </c>
      <c r="H792" s="1" t="s">
        <v>2458</v>
      </c>
      <c r="I792" s="1" t="s">
        <v>2459</v>
      </c>
      <c r="J792" s="1" t="s">
        <v>469</v>
      </c>
      <c r="K792" s="1" t="s">
        <v>720</v>
      </c>
      <c r="L792" s="1"/>
      <c r="M792" s="1"/>
      <c r="N792" s="1"/>
      <c r="O792" s="1" t="s">
        <v>2719</v>
      </c>
      <c r="P792" s="40">
        <v>13461</v>
      </c>
    </row>
    <row r="793" spans="1:16">
      <c r="A793" s="39"/>
      <c r="B793" s="1" t="s">
        <v>700</v>
      </c>
      <c r="C793" s="1" t="s">
        <v>701</v>
      </c>
      <c r="D793" s="1" t="s">
        <v>20</v>
      </c>
      <c r="E793" s="1" t="s">
        <v>2393</v>
      </c>
      <c r="F793" s="2">
        <v>45535</v>
      </c>
      <c r="G793" s="2">
        <v>45505</v>
      </c>
      <c r="H793" s="1" t="s">
        <v>2458</v>
      </c>
      <c r="I793" s="1" t="s">
        <v>2459</v>
      </c>
      <c r="J793" s="1" t="s">
        <v>675</v>
      </c>
      <c r="K793" s="1" t="s">
        <v>923</v>
      </c>
      <c r="L793" s="1"/>
      <c r="M793" s="1"/>
      <c r="N793" s="1"/>
      <c r="O793" s="1" t="s">
        <v>2720</v>
      </c>
      <c r="P793" s="40">
        <v>10899</v>
      </c>
    </row>
    <row r="794" spans="1:16">
      <c r="A794" s="39"/>
      <c r="B794" s="1" t="s">
        <v>700</v>
      </c>
      <c r="C794" s="1" t="s">
        <v>701</v>
      </c>
      <c r="D794" s="1" t="s">
        <v>20</v>
      </c>
      <c r="E794" s="1" t="s">
        <v>2393</v>
      </c>
      <c r="F794" s="2">
        <v>45535</v>
      </c>
      <c r="G794" s="2">
        <v>45505</v>
      </c>
      <c r="H794" s="1" t="s">
        <v>2458</v>
      </c>
      <c r="I794" s="1" t="s">
        <v>2459</v>
      </c>
      <c r="J794" s="1" t="s">
        <v>594</v>
      </c>
      <c r="K794" s="1" t="s">
        <v>843</v>
      </c>
      <c r="L794" s="1"/>
      <c r="M794" s="1"/>
      <c r="N794" s="1"/>
      <c r="O794" s="1" t="s">
        <v>2721</v>
      </c>
      <c r="P794" s="40">
        <v>16720</v>
      </c>
    </row>
    <row r="795" spans="1:16">
      <c r="A795" s="39"/>
      <c r="B795" s="1" t="s">
        <v>700</v>
      </c>
      <c r="C795" s="1" t="s">
        <v>701</v>
      </c>
      <c r="D795" s="1" t="s">
        <v>20</v>
      </c>
      <c r="E795" s="1" t="s">
        <v>2393</v>
      </c>
      <c r="F795" s="2">
        <v>45535</v>
      </c>
      <c r="G795" s="2">
        <v>45505</v>
      </c>
      <c r="H795" s="1" t="s">
        <v>2458</v>
      </c>
      <c r="I795" s="1" t="s">
        <v>2459</v>
      </c>
      <c r="J795" s="1" t="s">
        <v>491</v>
      </c>
      <c r="K795" s="1" t="s">
        <v>743</v>
      </c>
      <c r="L795" s="1"/>
      <c r="M795" s="1"/>
      <c r="N795" s="1"/>
      <c r="O795" s="1" t="s">
        <v>2722</v>
      </c>
      <c r="P795" s="40">
        <v>12144</v>
      </c>
    </row>
    <row r="796" spans="1:16">
      <c r="A796" s="39"/>
      <c r="B796" s="1" t="s">
        <v>700</v>
      </c>
      <c r="C796" s="1" t="s">
        <v>701</v>
      </c>
      <c r="D796" s="1" t="s">
        <v>20</v>
      </c>
      <c r="E796" s="1" t="s">
        <v>2393</v>
      </c>
      <c r="F796" s="2">
        <v>45535</v>
      </c>
      <c r="G796" s="2">
        <v>45505</v>
      </c>
      <c r="H796" s="1" t="s">
        <v>2458</v>
      </c>
      <c r="I796" s="1" t="s">
        <v>2459</v>
      </c>
      <c r="J796" s="1" t="s">
        <v>675</v>
      </c>
      <c r="K796" s="1" t="s">
        <v>923</v>
      </c>
      <c r="L796" s="1"/>
      <c r="M796" s="1"/>
      <c r="N796" s="1"/>
      <c r="O796" s="1" t="s">
        <v>2723</v>
      </c>
      <c r="P796" s="40">
        <v>10591.68</v>
      </c>
    </row>
    <row r="797" spans="1:16">
      <c r="A797" s="39"/>
      <c r="B797" s="1" t="s">
        <v>700</v>
      </c>
      <c r="C797" s="1" t="s">
        <v>701</v>
      </c>
      <c r="D797" s="1" t="s">
        <v>20</v>
      </c>
      <c r="E797" s="1" t="s">
        <v>2393</v>
      </c>
      <c r="F797" s="2">
        <v>45535</v>
      </c>
      <c r="G797" s="2">
        <v>45505</v>
      </c>
      <c r="H797" s="1" t="s">
        <v>2458</v>
      </c>
      <c r="I797" s="1" t="s">
        <v>2459</v>
      </c>
      <c r="J797" s="1" t="s">
        <v>675</v>
      </c>
      <c r="K797" s="1" t="s">
        <v>923</v>
      </c>
      <c r="L797" s="1"/>
      <c r="M797" s="1"/>
      <c r="N797" s="1"/>
      <c r="O797" s="1" t="s">
        <v>2724</v>
      </c>
      <c r="P797" s="40">
        <v>10591.68</v>
      </c>
    </row>
    <row r="798" spans="1:16">
      <c r="A798" s="39"/>
      <c r="B798" s="1" t="s">
        <v>700</v>
      </c>
      <c r="C798" s="1" t="s">
        <v>701</v>
      </c>
      <c r="D798" s="1" t="s">
        <v>20</v>
      </c>
      <c r="E798" s="1" t="s">
        <v>2393</v>
      </c>
      <c r="F798" s="2">
        <v>45535</v>
      </c>
      <c r="G798" s="2">
        <v>45505</v>
      </c>
      <c r="H798" s="1" t="s">
        <v>2458</v>
      </c>
      <c r="I798" s="1" t="s">
        <v>2459</v>
      </c>
      <c r="J798" s="1" t="s">
        <v>469</v>
      </c>
      <c r="K798" s="1" t="s">
        <v>720</v>
      </c>
      <c r="L798" s="1"/>
      <c r="M798" s="1"/>
      <c r="N798" s="1"/>
      <c r="O798" s="1" t="s">
        <v>2725</v>
      </c>
      <c r="P798" s="40">
        <v>13940</v>
      </c>
    </row>
    <row r="799" spans="1:16">
      <c r="A799" s="39"/>
      <c r="B799" s="1" t="s">
        <v>700</v>
      </c>
      <c r="C799" s="1" t="s">
        <v>701</v>
      </c>
      <c r="D799" s="1" t="s">
        <v>20</v>
      </c>
      <c r="E799" s="1" t="s">
        <v>2393</v>
      </c>
      <c r="F799" s="2">
        <v>45535</v>
      </c>
      <c r="G799" s="2">
        <v>45505</v>
      </c>
      <c r="H799" s="1" t="s">
        <v>2458</v>
      </c>
      <c r="I799" s="1" t="s">
        <v>2459</v>
      </c>
      <c r="J799" s="1" t="s">
        <v>469</v>
      </c>
      <c r="K799" s="1" t="s">
        <v>720</v>
      </c>
      <c r="L799" s="1"/>
      <c r="M799" s="1"/>
      <c r="N799" s="1"/>
      <c r="O799" s="1" t="s">
        <v>2726</v>
      </c>
      <c r="P799" s="40">
        <v>11180</v>
      </c>
    </row>
    <row r="800" spans="1:16">
      <c r="A800" s="39"/>
      <c r="B800" s="1" t="s">
        <v>700</v>
      </c>
      <c r="C800" s="1" t="s">
        <v>701</v>
      </c>
      <c r="D800" s="1" t="s">
        <v>20</v>
      </c>
      <c r="E800" s="1" t="s">
        <v>2393</v>
      </c>
      <c r="F800" s="2">
        <v>45535</v>
      </c>
      <c r="G800" s="2">
        <v>45505</v>
      </c>
      <c r="H800" s="1" t="s">
        <v>2458</v>
      </c>
      <c r="I800" s="1" t="s">
        <v>2459</v>
      </c>
      <c r="J800" s="1" t="s">
        <v>675</v>
      </c>
      <c r="K800" s="1" t="s">
        <v>923</v>
      </c>
      <c r="L800" s="1"/>
      <c r="M800" s="1"/>
      <c r="N800" s="1"/>
      <c r="O800" s="1" t="s">
        <v>2727</v>
      </c>
      <c r="P800" s="40">
        <v>10584</v>
      </c>
    </row>
    <row r="801" spans="1:16">
      <c r="A801" s="39"/>
      <c r="B801" s="1" t="s">
        <v>700</v>
      </c>
      <c r="C801" s="1" t="s">
        <v>701</v>
      </c>
      <c r="D801" s="1" t="s">
        <v>20</v>
      </c>
      <c r="E801" s="1" t="s">
        <v>2393</v>
      </c>
      <c r="F801" s="2">
        <v>45535</v>
      </c>
      <c r="G801" s="2">
        <v>45505</v>
      </c>
      <c r="H801" s="1" t="s">
        <v>2458</v>
      </c>
      <c r="I801" s="1" t="s">
        <v>2459</v>
      </c>
      <c r="J801" s="1" t="s">
        <v>469</v>
      </c>
      <c r="K801" s="1" t="s">
        <v>720</v>
      </c>
      <c r="L801" s="1"/>
      <c r="M801" s="1"/>
      <c r="N801" s="1"/>
      <c r="O801" s="1" t="s">
        <v>2728</v>
      </c>
      <c r="P801" s="40">
        <v>8260</v>
      </c>
    </row>
    <row r="802" spans="1:16">
      <c r="A802" s="39"/>
      <c r="B802" s="1" t="s">
        <v>700</v>
      </c>
      <c r="C802" s="1" t="s">
        <v>701</v>
      </c>
      <c r="D802" s="1" t="s">
        <v>20</v>
      </c>
      <c r="E802" s="1" t="s">
        <v>2393</v>
      </c>
      <c r="F802" s="2">
        <v>45535</v>
      </c>
      <c r="G802" s="2">
        <v>45505</v>
      </c>
      <c r="H802" s="1" t="s">
        <v>2458</v>
      </c>
      <c r="I802" s="1" t="s">
        <v>2459</v>
      </c>
      <c r="J802" s="1" t="s">
        <v>550</v>
      </c>
      <c r="K802" s="1" t="s">
        <v>808</v>
      </c>
      <c r="L802" s="1"/>
      <c r="M802" s="1"/>
      <c r="N802" s="1"/>
      <c r="O802" s="1" t="s">
        <v>2729</v>
      </c>
      <c r="P802" s="40">
        <v>18304</v>
      </c>
    </row>
    <row r="803" spans="1:16">
      <c r="A803" s="39"/>
      <c r="B803" s="1" t="s">
        <v>700</v>
      </c>
      <c r="C803" s="1" t="s">
        <v>701</v>
      </c>
      <c r="D803" s="1" t="s">
        <v>20</v>
      </c>
      <c r="E803" s="1" t="s">
        <v>2393</v>
      </c>
      <c r="F803" s="2">
        <v>45535</v>
      </c>
      <c r="G803" s="2">
        <v>45505</v>
      </c>
      <c r="H803" s="1" t="s">
        <v>2458</v>
      </c>
      <c r="I803" s="1" t="s">
        <v>2459</v>
      </c>
      <c r="J803" s="1" t="s">
        <v>491</v>
      </c>
      <c r="K803" s="1" t="s">
        <v>743</v>
      </c>
      <c r="L803" s="1"/>
      <c r="M803" s="1"/>
      <c r="N803" s="1"/>
      <c r="O803" s="1" t="s">
        <v>2730</v>
      </c>
      <c r="P803" s="40">
        <v>8832</v>
      </c>
    </row>
    <row r="804" spans="1:16">
      <c r="A804" s="39"/>
      <c r="B804" s="1" t="s">
        <v>700</v>
      </c>
      <c r="C804" s="1" t="s">
        <v>701</v>
      </c>
      <c r="D804" s="1" t="s">
        <v>20</v>
      </c>
      <c r="E804" s="1" t="s">
        <v>2393</v>
      </c>
      <c r="F804" s="2">
        <v>45535</v>
      </c>
      <c r="G804" s="2">
        <v>45505</v>
      </c>
      <c r="H804" s="1" t="s">
        <v>2458</v>
      </c>
      <c r="I804" s="1" t="s">
        <v>2459</v>
      </c>
      <c r="J804" s="1" t="s">
        <v>475</v>
      </c>
      <c r="K804" s="1" t="s">
        <v>724</v>
      </c>
      <c r="L804" s="1"/>
      <c r="M804" s="1"/>
      <c r="N804" s="1"/>
      <c r="O804" s="1" t="s">
        <v>2731</v>
      </c>
      <c r="P804" s="40">
        <v>19129.5</v>
      </c>
    </row>
    <row r="805" spans="1:16">
      <c r="A805" s="39"/>
      <c r="B805" s="1" t="s">
        <v>700</v>
      </c>
      <c r="C805" s="1" t="s">
        <v>701</v>
      </c>
      <c r="D805" s="1" t="s">
        <v>20</v>
      </c>
      <c r="E805" s="1" t="s">
        <v>2393</v>
      </c>
      <c r="F805" s="2">
        <v>45535</v>
      </c>
      <c r="G805" s="2">
        <v>45505</v>
      </c>
      <c r="H805" s="1" t="s">
        <v>2458</v>
      </c>
      <c r="I805" s="1" t="s">
        <v>2459</v>
      </c>
      <c r="J805" s="1" t="s">
        <v>469</v>
      </c>
      <c r="K805" s="1" t="s">
        <v>720</v>
      </c>
      <c r="L805" s="1"/>
      <c r="M805" s="1"/>
      <c r="N805" s="1"/>
      <c r="O805" s="1" t="s">
        <v>2732</v>
      </c>
      <c r="P805" s="40">
        <v>14080</v>
      </c>
    </row>
    <row r="806" spans="1:16">
      <c r="A806" s="39"/>
      <c r="B806" s="1" t="s">
        <v>700</v>
      </c>
      <c r="C806" s="1" t="s">
        <v>701</v>
      </c>
      <c r="D806" s="1" t="s">
        <v>20</v>
      </c>
      <c r="E806" s="1" t="s">
        <v>2393</v>
      </c>
      <c r="F806" s="2">
        <v>45535</v>
      </c>
      <c r="G806" s="2">
        <v>45505</v>
      </c>
      <c r="H806" s="1" t="s">
        <v>2458</v>
      </c>
      <c r="I806" s="1" t="s">
        <v>2459</v>
      </c>
      <c r="J806" s="1" t="s">
        <v>469</v>
      </c>
      <c r="K806" s="1" t="s">
        <v>720</v>
      </c>
      <c r="L806" s="1"/>
      <c r="M806" s="1"/>
      <c r="N806" s="1"/>
      <c r="O806" s="1" t="s">
        <v>2733</v>
      </c>
      <c r="P806" s="40">
        <v>14080</v>
      </c>
    </row>
    <row r="807" spans="1:16">
      <c r="A807" s="39"/>
      <c r="B807" s="1" t="s">
        <v>700</v>
      </c>
      <c r="C807" s="1" t="s">
        <v>701</v>
      </c>
      <c r="D807" s="1" t="s">
        <v>20</v>
      </c>
      <c r="E807" s="1" t="s">
        <v>2393</v>
      </c>
      <c r="F807" s="2">
        <v>45535</v>
      </c>
      <c r="G807" s="2">
        <v>45505</v>
      </c>
      <c r="H807" s="1" t="s">
        <v>2458</v>
      </c>
      <c r="I807" s="1" t="s">
        <v>2459</v>
      </c>
      <c r="J807" s="1" t="s">
        <v>469</v>
      </c>
      <c r="K807" s="1" t="s">
        <v>720</v>
      </c>
      <c r="L807" s="1"/>
      <c r="M807" s="1"/>
      <c r="N807" s="1"/>
      <c r="O807" s="1" t="s">
        <v>2734</v>
      </c>
      <c r="P807" s="40">
        <v>11440</v>
      </c>
    </row>
    <row r="808" spans="1:16">
      <c r="A808" s="39"/>
      <c r="B808" s="1" t="s">
        <v>700</v>
      </c>
      <c r="C808" s="1" t="s">
        <v>701</v>
      </c>
      <c r="D808" s="1" t="s">
        <v>20</v>
      </c>
      <c r="E808" s="1" t="s">
        <v>2393</v>
      </c>
      <c r="F808" s="2">
        <v>45535</v>
      </c>
      <c r="G808" s="2">
        <v>45505</v>
      </c>
      <c r="H808" s="1" t="s">
        <v>2458</v>
      </c>
      <c r="I808" s="1" t="s">
        <v>2459</v>
      </c>
      <c r="J808" s="1" t="s">
        <v>545</v>
      </c>
      <c r="K808" s="1" t="s">
        <v>805</v>
      </c>
      <c r="L808" s="1"/>
      <c r="M808" s="1"/>
      <c r="N808" s="1"/>
      <c r="O808" s="1" t="s">
        <v>2735</v>
      </c>
      <c r="P808" s="40">
        <v>5200</v>
      </c>
    </row>
    <row r="809" spans="1:16">
      <c r="A809" s="39"/>
      <c r="B809" s="1" t="s">
        <v>700</v>
      </c>
      <c r="C809" s="1" t="s">
        <v>701</v>
      </c>
      <c r="D809" s="1" t="s">
        <v>20</v>
      </c>
      <c r="E809" s="1" t="s">
        <v>2393</v>
      </c>
      <c r="F809" s="2">
        <v>45535</v>
      </c>
      <c r="G809" s="2">
        <v>45505</v>
      </c>
      <c r="H809" s="1" t="s">
        <v>2458</v>
      </c>
      <c r="I809" s="1" t="s">
        <v>2459</v>
      </c>
      <c r="J809" s="1" t="s">
        <v>469</v>
      </c>
      <c r="K809" s="1" t="s">
        <v>720</v>
      </c>
      <c r="L809" s="1"/>
      <c r="M809" s="1"/>
      <c r="N809" s="1"/>
      <c r="O809" s="1" t="s">
        <v>2736</v>
      </c>
      <c r="P809" s="40">
        <v>14080</v>
      </c>
    </row>
    <row r="810" spans="1:16">
      <c r="A810" s="39"/>
      <c r="B810" s="1" t="s">
        <v>700</v>
      </c>
      <c r="C810" s="1" t="s">
        <v>701</v>
      </c>
      <c r="D810" s="1" t="s">
        <v>20</v>
      </c>
      <c r="E810" s="1" t="s">
        <v>2393</v>
      </c>
      <c r="F810" s="2">
        <v>45535</v>
      </c>
      <c r="G810" s="2">
        <v>45505</v>
      </c>
      <c r="H810" s="1" t="s">
        <v>2458</v>
      </c>
      <c r="I810" s="1" t="s">
        <v>2459</v>
      </c>
      <c r="J810" s="1" t="s">
        <v>491</v>
      </c>
      <c r="K810" s="1" t="s">
        <v>743</v>
      </c>
      <c r="L810" s="1"/>
      <c r="M810" s="1"/>
      <c r="N810" s="1"/>
      <c r="O810" s="1" t="s">
        <v>2737</v>
      </c>
      <c r="P810" s="40">
        <v>9408</v>
      </c>
    </row>
    <row r="811" spans="1:16">
      <c r="A811" s="39"/>
      <c r="B811" s="1" t="s">
        <v>700</v>
      </c>
      <c r="C811" s="1" t="s">
        <v>701</v>
      </c>
      <c r="D811" s="1" t="s">
        <v>20</v>
      </c>
      <c r="E811" s="1" t="s">
        <v>2393</v>
      </c>
      <c r="F811" s="2">
        <v>45535</v>
      </c>
      <c r="G811" s="2">
        <v>45505</v>
      </c>
      <c r="H811" s="1" t="s">
        <v>2458</v>
      </c>
      <c r="I811" s="1" t="s">
        <v>2459</v>
      </c>
      <c r="J811" s="1" t="s">
        <v>675</v>
      </c>
      <c r="K811" s="1" t="s">
        <v>923</v>
      </c>
      <c r="L811" s="1"/>
      <c r="M811" s="1"/>
      <c r="N811" s="1"/>
      <c r="O811" s="1" t="s">
        <v>2738</v>
      </c>
      <c r="P811" s="40">
        <v>10591.68</v>
      </c>
    </row>
    <row r="812" spans="1:16">
      <c r="A812" s="39"/>
      <c r="B812" s="1" t="s">
        <v>700</v>
      </c>
      <c r="C812" s="1" t="s">
        <v>701</v>
      </c>
      <c r="D812" s="1" t="s">
        <v>20</v>
      </c>
      <c r="E812" s="1" t="s">
        <v>2393</v>
      </c>
      <c r="F812" s="2">
        <v>45535</v>
      </c>
      <c r="G812" s="2">
        <v>45505</v>
      </c>
      <c r="H812" s="1" t="s">
        <v>2458</v>
      </c>
      <c r="I812" s="1" t="s">
        <v>2459</v>
      </c>
      <c r="J812" s="1" t="s">
        <v>469</v>
      </c>
      <c r="K812" s="1" t="s">
        <v>720</v>
      </c>
      <c r="L812" s="1"/>
      <c r="M812" s="1"/>
      <c r="N812" s="1"/>
      <c r="O812" s="1" t="s">
        <v>2739</v>
      </c>
      <c r="P812" s="40">
        <v>17510</v>
      </c>
    </row>
    <row r="813" spans="1:16">
      <c r="A813" s="39"/>
      <c r="B813" s="1" t="s">
        <v>700</v>
      </c>
      <c r="C813" s="1" t="s">
        <v>701</v>
      </c>
      <c r="D813" s="1" t="s">
        <v>20</v>
      </c>
      <c r="E813" s="1" t="s">
        <v>2393</v>
      </c>
      <c r="F813" s="2">
        <v>45535</v>
      </c>
      <c r="G813" s="2">
        <v>45505</v>
      </c>
      <c r="H813" s="1" t="s">
        <v>2458</v>
      </c>
      <c r="I813" s="1" t="s">
        <v>2459</v>
      </c>
      <c r="J813" s="1" t="s">
        <v>594</v>
      </c>
      <c r="K813" s="1" t="s">
        <v>843</v>
      </c>
      <c r="L813" s="1"/>
      <c r="M813" s="1"/>
      <c r="N813" s="1"/>
      <c r="O813" s="1" t="s">
        <v>2740</v>
      </c>
      <c r="P813" s="40">
        <v>12320</v>
      </c>
    </row>
    <row r="814" spans="1:16">
      <c r="A814" s="39"/>
      <c r="B814" s="1" t="s">
        <v>700</v>
      </c>
      <c r="C814" s="1" t="s">
        <v>701</v>
      </c>
      <c r="D814" s="1" t="s">
        <v>20</v>
      </c>
      <c r="E814" s="1" t="s">
        <v>2393</v>
      </c>
      <c r="F814" s="2">
        <v>45535</v>
      </c>
      <c r="G814" s="2">
        <v>45505</v>
      </c>
      <c r="H814" s="1" t="s">
        <v>2458</v>
      </c>
      <c r="I814" s="1" t="s">
        <v>2459</v>
      </c>
      <c r="J814" s="1" t="s">
        <v>491</v>
      </c>
      <c r="K814" s="1" t="s">
        <v>743</v>
      </c>
      <c r="L814" s="1"/>
      <c r="M814" s="1"/>
      <c r="N814" s="1"/>
      <c r="O814" s="1" t="s">
        <v>2741</v>
      </c>
      <c r="P814" s="40">
        <v>10296</v>
      </c>
    </row>
    <row r="815" spans="1:16">
      <c r="A815" s="39"/>
      <c r="B815" s="1" t="s">
        <v>700</v>
      </c>
      <c r="C815" s="1" t="s">
        <v>701</v>
      </c>
      <c r="D815" s="1" t="s">
        <v>20</v>
      </c>
      <c r="E815" s="1" t="s">
        <v>2393</v>
      </c>
      <c r="F815" s="2">
        <v>45535</v>
      </c>
      <c r="G815" s="2">
        <v>45505</v>
      </c>
      <c r="H815" s="1" t="s">
        <v>2458</v>
      </c>
      <c r="I815" s="1" t="s">
        <v>2459</v>
      </c>
      <c r="J815" s="1" t="s">
        <v>469</v>
      </c>
      <c r="K815" s="1" t="s">
        <v>720</v>
      </c>
      <c r="L815" s="1"/>
      <c r="M815" s="1"/>
      <c r="N815" s="1"/>
      <c r="O815" s="1" t="s">
        <v>2742</v>
      </c>
      <c r="P815" s="40">
        <v>11440</v>
      </c>
    </row>
    <row r="816" spans="1:16">
      <c r="A816" s="39"/>
      <c r="B816" s="1" t="s">
        <v>700</v>
      </c>
      <c r="C816" s="1" t="s">
        <v>701</v>
      </c>
      <c r="D816" s="1" t="s">
        <v>20</v>
      </c>
      <c r="E816" s="1" t="s">
        <v>2393</v>
      </c>
      <c r="F816" s="2">
        <v>45535</v>
      </c>
      <c r="G816" s="2">
        <v>45505</v>
      </c>
      <c r="H816" s="1" t="s">
        <v>2458</v>
      </c>
      <c r="I816" s="1" t="s">
        <v>2459</v>
      </c>
      <c r="J816" s="1" t="s">
        <v>675</v>
      </c>
      <c r="K816" s="1" t="s">
        <v>923</v>
      </c>
      <c r="L816" s="1"/>
      <c r="M816" s="1"/>
      <c r="N816" s="1"/>
      <c r="O816" s="1" t="s">
        <v>2743</v>
      </c>
      <c r="P816" s="40">
        <v>9628.7999999999993</v>
      </c>
    </row>
    <row r="817" spans="1:16">
      <c r="A817" s="39"/>
      <c r="B817" s="1" t="s">
        <v>700</v>
      </c>
      <c r="C817" s="1" t="s">
        <v>701</v>
      </c>
      <c r="D817" s="1" t="s">
        <v>20</v>
      </c>
      <c r="E817" s="1" t="s">
        <v>2393</v>
      </c>
      <c r="F817" s="2">
        <v>45535</v>
      </c>
      <c r="G817" s="2">
        <v>45505</v>
      </c>
      <c r="H817" s="1" t="s">
        <v>2458</v>
      </c>
      <c r="I817" s="1" t="s">
        <v>2459</v>
      </c>
      <c r="J817" s="1" t="s">
        <v>675</v>
      </c>
      <c r="K817" s="1" t="s">
        <v>923</v>
      </c>
      <c r="L817" s="1"/>
      <c r="M817" s="1"/>
      <c r="N817" s="1"/>
      <c r="O817" s="1" t="s">
        <v>2744</v>
      </c>
      <c r="P817" s="40">
        <v>10591.68</v>
      </c>
    </row>
    <row r="818" spans="1:16">
      <c r="A818" s="39"/>
      <c r="B818" s="1" t="s">
        <v>700</v>
      </c>
      <c r="C818" s="1" t="s">
        <v>701</v>
      </c>
      <c r="D818" s="1" t="s">
        <v>20</v>
      </c>
      <c r="E818" s="1" t="s">
        <v>2393</v>
      </c>
      <c r="F818" s="2">
        <v>45535</v>
      </c>
      <c r="G818" s="2">
        <v>45505</v>
      </c>
      <c r="H818" s="1" t="s">
        <v>2458</v>
      </c>
      <c r="I818" s="1" t="s">
        <v>2459</v>
      </c>
      <c r="J818" s="1" t="s">
        <v>469</v>
      </c>
      <c r="K818" s="1" t="s">
        <v>720</v>
      </c>
      <c r="L818" s="1"/>
      <c r="M818" s="1"/>
      <c r="N818" s="1"/>
      <c r="O818" s="1" t="s">
        <v>2745</v>
      </c>
      <c r="P818" s="40">
        <v>13600</v>
      </c>
    </row>
    <row r="819" spans="1:16">
      <c r="A819" s="39"/>
      <c r="B819" s="1" t="s">
        <v>700</v>
      </c>
      <c r="C819" s="1" t="s">
        <v>701</v>
      </c>
      <c r="D819" s="1" t="s">
        <v>20</v>
      </c>
      <c r="E819" s="1" t="s">
        <v>2393</v>
      </c>
      <c r="F819" s="2">
        <v>45535</v>
      </c>
      <c r="G819" s="2">
        <v>45505</v>
      </c>
      <c r="H819" s="1" t="s">
        <v>2458</v>
      </c>
      <c r="I819" s="1" t="s">
        <v>2459</v>
      </c>
      <c r="J819" s="1" t="s">
        <v>675</v>
      </c>
      <c r="K819" s="1" t="s">
        <v>923</v>
      </c>
      <c r="L819" s="1"/>
      <c r="M819" s="1"/>
      <c r="N819" s="1"/>
      <c r="O819" s="1" t="s">
        <v>2746</v>
      </c>
      <c r="P819" s="40">
        <v>10584</v>
      </c>
    </row>
    <row r="820" spans="1:16">
      <c r="A820" s="39"/>
      <c r="B820" s="1" t="s">
        <v>700</v>
      </c>
      <c r="C820" s="1" t="s">
        <v>701</v>
      </c>
      <c r="D820" s="1" t="s">
        <v>20</v>
      </c>
      <c r="E820" s="1" t="s">
        <v>2393</v>
      </c>
      <c r="F820" s="2">
        <v>45535</v>
      </c>
      <c r="G820" s="2">
        <v>45505</v>
      </c>
      <c r="H820" s="1" t="s">
        <v>2458</v>
      </c>
      <c r="I820" s="1" t="s">
        <v>2459</v>
      </c>
      <c r="J820" s="1" t="s">
        <v>469</v>
      </c>
      <c r="K820" s="1" t="s">
        <v>720</v>
      </c>
      <c r="L820" s="1"/>
      <c r="M820" s="1"/>
      <c r="N820" s="1"/>
      <c r="O820" s="1" t="s">
        <v>2747</v>
      </c>
      <c r="P820" s="40">
        <v>20062.78</v>
      </c>
    </row>
    <row r="821" spans="1:16">
      <c r="A821" s="39"/>
      <c r="B821" s="1" t="s">
        <v>700</v>
      </c>
      <c r="C821" s="1" t="s">
        <v>701</v>
      </c>
      <c r="D821" s="1" t="s">
        <v>20</v>
      </c>
      <c r="E821" s="1" t="s">
        <v>2393</v>
      </c>
      <c r="F821" s="2">
        <v>45535</v>
      </c>
      <c r="G821" s="2">
        <v>45505</v>
      </c>
      <c r="H821" s="1" t="s">
        <v>2458</v>
      </c>
      <c r="I821" s="1" t="s">
        <v>2459</v>
      </c>
      <c r="J821" s="1" t="s">
        <v>491</v>
      </c>
      <c r="K821" s="1" t="s">
        <v>743</v>
      </c>
      <c r="L821" s="1"/>
      <c r="M821" s="1"/>
      <c r="N821" s="1"/>
      <c r="O821" s="1" t="s">
        <v>2748</v>
      </c>
      <c r="P821" s="40">
        <v>18128</v>
      </c>
    </row>
    <row r="822" spans="1:16">
      <c r="A822" s="39"/>
      <c r="B822" s="1" t="s">
        <v>700</v>
      </c>
      <c r="C822" s="1" t="s">
        <v>701</v>
      </c>
      <c r="D822" s="1" t="s">
        <v>20</v>
      </c>
      <c r="E822" s="1" t="s">
        <v>2393</v>
      </c>
      <c r="F822" s="2">
        <v>45535</v>
      </c>
      <c r="G822" s="2">
        <v>45505</v>
      </c>
      <c r="H822" s="1" t="s">
        <v>2458</v>
      </c>
      <c r="I822" s="1" t="s">
        <v>2459</v>
      </c>
      <c r="J822" s="1" t="s">
        <v>675</v>
      </c>
      <c r="K822" s="1" t="s">
        <v>923</v>
      </c>
      <c r="L822" s="1"/>
      <c r="M822" s="1"/>
      <c r="N822" s="1"/>
      <c r="O822" s="1" t="s">
        <v>2749</v>
      </c>
      <c r="P822" s="40">
        <v>8568</v>
      </c>
    </row>
    <row r="823" spans="1:16">
      <c r="A823" s="39"/>
      <c r="B823" s="1" t="s">
        <v>700</v>
      </c>
      <c r="C823" s="1" t="s">
        <v>701</v>
      </c>
      <c r="D823" s="1" t="s">
        <v>20</v>
      </c>
      <c r="E823" s="1" t="s">
        <v>2393</v>
      </c>
      <c r="F823" s="2">
        <v>45535</v>
      </c>
      <c r="G823" s="2">
        <v>45505</v>
      </c>
      <c r="H823" s="1" t="s">
        <v>2458</v>
      </c>
      <c r="I823" s="1" t="s">
        <v>2459</v>
      </c>
      <c r="J823" s="1" t="s">
        <v>594</v>
      </c>
      <c r="K823" s="1" t="s">
        <v>843</v>
      </c>
      <c r="L823" s="1"/>
      <c r="M823" s="1"/>
      <c r="N823" s="1"/>
      <c r="O823" s="1" t="s">
        <v>2750</v>
      </c>
      <c r="P823" s="40">
        <v>15840</v>
      </c>
    </row>
    <row r="824" spans="1:16">
      <c r="A824" s="39"/>
      <c r="B824" s="1" t="s">
        <v>700</v>
      </c>
      <c r="C824" s="1" t="s">
        <v>701</v>
      </c>
      <c r="D824" s="1" t="s">
        <v>20</v>
      </c>
      <c r="E824" s="1" t="s">
        <v>2393</v>
      </c>
      <c r="F824" s="2">
        <v>45535</v>
      </c>
      <c r="G824" s="2">
        <v>45505</v>
      </c>
      <c r="H824" s="1" t="s">
        <v>2458</v>
      </c>
      <c r="I824" s="1" t="s">
        <v>2459</v>
      </c>
      <c r="J824" s="1" t="s">
        <v>491</v>
      </c>
      <c r="K824" s="1" t="s">
        <v>743</v>
      </c>
      <c r="L824" s="1"/>
      <c r="M824" s="1"/>
      <c r="N824" s="1"/>
      <c r="O824" s="1" t="s">
        <v>2751</v>
      </c>
      <c r="P824" s="40">
        <v>9680</v>
      </c>
    </row>
    <row r="825" spans="1:16">
      <c r="A825" s="39"/>
      <c r="B825" s="1" t="s">
        <v>700</v>
      </c>
      <c r="C825" s="1" t="s">
        <v>701</v>
      </c>
      <c r="D825" s="1" t="s">
        <v>20</v>
      </c>
      <c r="E825" s="1" t="s">
        <v>2393</v>
      </c>
      <c r="F825" s="2">
        <v>45535</v>
      </c>
      <c r="G825" s="2">
        <v>45505</v>
      </c>
      <c r="H825" s="1" t="s">
        <v>2458</v>
      </c>
      <c r="I825" s="1" t="s">
        <v>2459</v>
      </c>
      <c r="J825" s="1" t="s">
        <v>491</v>
      </c>
      <c r="K825" s="1" t="s">
        <v>743</v>
      </c>
      <c r="L825" s="1"/>
      <c r="M825" s="1"/>
      <c r="N825" s="1"/>
      <c r="O825" s="1" t="s">
        <v>2752</v>
      </c>
      <c r="P825" s="40">
        <v>2260</v>
      </c>
    </row>
    <row r="826" spans="1:16">
      <c r="A826" s="39"/>
      <c r="B826" s="1" t="s">
        <v>700</v>
      </c>
      <c r="C826" s="1" t="s">
        <v>701</v>
      </c>
      <c r="D826" s="1" t="s">
        <v>20</v>
      </c>
      <c r="E826" s="1" t="s">
        <v>2393</v>
      </c>
      <c r="F826" s="2">
        <v>45535</v>
      </c>
      <c r="G826" s="2">
        <v>45505</v>
      </c>
      <c r="H826" s="1" t="s">
        <v>2458</v>
      </c>
      <c r="I826" s="1" t="s">
        <v>2459</v>
      </c>
      <c r="J826" s="1" t="s">
        <v>469</v>
      </c>
      <c r="K826" s="1" t="s">
        <v>720</v>
      </c>
      <c r="L826" s="1"/>
      <c r="M826" s="1"/>
      <c r="N826" s="1"/>
      <c r="O826" s="1" t="s">
        <v>2753</v>
      </c>
      <c r="P826" s="40">
        <v>13312.5</v>
      </c>
    </row>
    <row r="827" spans="1:16">
      <c r="A827" s="39"/>
      <c r="B827" s="1" t="s">
        <v>700</v>
      </c>
      <c r="C827" s="1" t="s">
        <v>701</v>
      </c>
      <c r="D827" s="1" t="s">
        <v>20</v>
      </c>
      <c r="E827" s="1" t="s">
        <v>2393</v>
      </c>
      <c r="F827" s="2">
        <v>45535</v>
      </c>
      <c r="G827" s="2">
        <v>45505</v>
      </c>
      <c r="H827" s="1" t="s">
        <v>2458</v>
      </c>
      <c r="I827" s="1" t="s">
        <v>2459</v>
      </c>
      <c r="J827" s="1" t="s">
        <v>469</v>
      </c>
      <c r="K827" s="1" t="s">
        <v>720</v>
      </c>
      <c r="L827" s="1"/>
      <c r="M827" s="1"/>
      <c r="N827" s="1"/>
      <c r="O827" s="1" t="s">
        <v>2754</v>
      </c>
      <c r="P827" s="40">
        <v>10920</v>
      </c>
    </row>
    <row r="828" spans="1:16">
      <c r="A828" s="39"/>
      <c r="B828" s="1" t="s">
        <v>700</v>
      </c>
      <c r="C828" s="1" t="s">
        <v>701</v>
      </c>
      <c r="D828" s="1" t="s">
        <v>20</v>
      </c>
      <c r="E828" s="1" t="s">
        <v>2393</v>
      </c>
      <c r="F828" s="2">
        <v>45535</v>
      </c>
      <c r="G828" s="2">
        <v>45505</v>
      </c>
      <c r="H828" s="1" t="s">
        <v>2458</v>
      </c>
      <c r="I828" s="1" t="s">
        <v>2459</v>
      </c>
      <c r="J828" s="1" t="s">
        <v>469</v>
      </c>
      <c r="K828" s="1" t="s">
        <v>720</v>
      </c>
      <c r="L828" s="1"/>
      <c r="M828" s="1"/>
      <c r="N828" s="1"/>
      <c r="O828" s="1" t="s">
        <v>2755</v>
      </c>
      <c r="P828" s="40">
        <v>12600</v>
      </c>
    </row>
    <row r="829" spans="1:16">
      <c r="A829" s="39"/>
      <c r="B829" s="1" t="s">
        <v>700</v>
      </c>
      <c r="C829" s="1" t="s">
        <v>701</v>
      </c>
      <c r="D829" s="1" t="s">
        <v>20</v>
      </c>
      <c r="E829" s="1" t="s">
        <v>2393</v>
      </c>
      <c r="F829" s="2">
        <v>45535</v>
      </c>
      <c r="G829" s="2">
        <v>45505</v>
      </c>
      <c r="H829" s="1" t="s">
        <v>2458</v>
      </c>
      <c r="I829" s="1" t="s">
        <v>2459</v>
      </c>
      <c r="J829" s="1" t="s">
        <v>469</v>
      </c>
      <c r="K829" s="1" t="s">
        <v>720</v>
      </c>
      <c r="L829" s="1"/>
      <c r="M829" s="1"/>
      <c r="N829" s="1"/>
      <c r="O829" s="1" t="s">
        <v>2756</v>
      </c>
      <c r="P829" s="40">
        <v>11440</v>
      </c>
    </row>
    <row r="830" spans="1:16">
      <c r="A830" s="39"/>
      <c r="B830" s="1" t="s">
        <v>700</v>
      </c>
      <c r="C830" s="1" t="s">
        <v>701</v>
      </c>
      <c r="D830" s="1" t="s">
        <v>20</v>
      </c>
      <c r="E830" s="1" t="s">
        <v>2393</v>
      </c>
      <c r="F830" s="2">
        <v>45535</v>
      </c>
      <c r="G830" s="2">
        <v>45505</v>
      </c>
      <c r="H830" s="1" t="s">
        <v>2458</v>
      </c>
      <c r="I830" s="1" t="s">
        <v>2459</v>
      </c>
      <c r="J830" s="1" t="s">
        <v>469</v>
      </c>
      <c r="K830" s="1" t="s">
        <v>720</v>
      </c>
      <c r="L830" s="1"/>
      <c r="M830" s="1"/>
      <c r="N830" s="1"/>
      <c r="O830" s="1" t="s">
        <v>2757</v>
      </c>
      <c r="P830" s="40">
        <v>19360</v>
      </c>
    </row>
    <row r="831" spans="1:16">
      <c r="A831" s="39"/>
      <c r="B831" s="1" t="s">
        <v>700</v>
      </c>
      <c r="C831" s="1" t="s">
        <v>701</v>
      </c>
      <c r="D831" s="1" t="s">
        <v>20</v>
      </c>
      <c r="E831" s="1" t="s">
        <v>2393</v>
      </c>
      <c r="F831" s="2">
        <v>45535</v>
      </c>
      <c r="G831" s="2">
        <v>45505</v>
      </c>
      <c r="H831" s="1" t="s">
        <v>2458</v>
      </c>
      <c r="I831" s="1" t="s">
        <v>2459</v>
      </c>
      <c r="J831" s="1" t="s">
        <v>513</v>
      </c>
      <c r="K831" s="1" t="s">
        <v>775</v>
      </c>
      <c r="L831" s="1"/>
      <c r="M831" s="1"/>
      <c r="N831" s="1"/>
      <c r="O831" s="1" t="s">
        <v>2758</v>
      </c>
      <c r="P831" s="40">
        <v>18480</v>
      </c>
    </row>
    <row r="832" spans="1:16">
      <c r="A832" s="39"/>
      <c r="B832" s="1" t="s">
        <v>700</v>
      </c>
      <c r="C832" s="1" t="s">
        <v>701</v>
      </c>
      <c r="D832" s="1" t="s">
        <v>20</v>
      </c>
      <c r="E832" s="1" t="s">
        <v>2393</v>
      </c>
      <c r="F832" s="2">
        <v>45535</v>
      </c>
      <c r="G832" s="2">
        <v>45505</v>
      </c>
      <c r="H832" s="1" t="s">
        <v>2458</v>
      </c>
      <c r="I832" s="1" t="s">
        <v>2459</v>
      </c>
      <c r="J832" s="1" t="s">
        <v>475</v>
      </c>
      <c r="K832" s="1" t="s">
        <v>724</v>
      </c>
      <c r="L832" s="1"/>
      <c r="M832" s="1"/>
      <c r="N832" s="1"/>
      <c r="O832" s="1" t="s">
        <v>2759</v>
      </c>
      <c r="P832" s="40">
        <v>8992.5</v>
      </c>
    </row>
    <row r="833" spans="1:16">
      <c r="A833" s="39"/>
      <c r="B833" s="1" t="s">
        <v>700</v>
      </c>
      <c r="C833" s="1" t="s">
        <v>701</v>
      </c>
      <c r="D833" s="1" t="s">
        <v>20</v>
      </c>
      <c r="E833" s="1" t="s">
        <v>2393</v>
      </c>
      <c r="F833" s="2">
        <v>45535</v>
      </c>
      <c r="G833" s="2">
        <v>45505</v>
      </c>
      <c r="H833" s="1" t="s">
        <v>2458</v>
      </c>
      <c r="I833" s="1" t="s">
        <v>2459</v>
      </c>
      <c r="J833" s="1" t="s">
        <v>675</v>
      </c>
      <c r="K833" s="1" t="s">
        <v>923</v>
      </c>
      <c r="L833" s="1"/>
      <c r="M833" s="1"/>
      <c r="N833" s="1"/>
      <c r="O833" s="1" t="s">
        <v>2760</v>
      </c>
      <c r="P833" s="40">
        <v>10584</v>
      </c>
    </row>
    <row r="834" spans="1:16">
      <c r="A834" s="39"/>
      <c r="B834" s="1" t="s">
        <v>700</v>
      </c>
      <c r="C834" s="1" t="s">
        <v>701</v>
      </c>
      <c r="D834" s="1" t="s">
        <v>20</v>
      </c>
      <c r="E834" s="1" t="s">
        <v>2393</v>
      </c>
      <c r="F834" s="2">
        <v>45535</v>
      </c>
      <c r="G834" s="2">
        <v>45505</v>
      </c>
      <c r="H834" s="1" t="s">
        <v>2458</v>
      </c>
      <c r="I834" s="1" t="s">
        <v>2459</v>
      </c>
      <c r="J834" s="1" t="s">
        <v>675</v>
      </c>
      <c r="K834" s="1" t="s">
        <v>923</v>
      </c>
      <c r="L834" s="1"/>
      <c r="M834" s="1"/>
      <c r="N834" s="1"/>
      <c r="O834" s="1" t="s">
        <v>2761</v>
      </c>
      <c r="P834" s="40">
        <v>10591.68</v>
      </c>
    </row>
    <row r="835" spans="1:16">
      <c r="A835" s="39"/>
      <c r="B835" s="1" t="s">
        <v>700</v>
      </c>
      <c r="C835" s="1" t="s">
        <v>701</v>
      </c>
      <c r="D835" s="1" t="s">
        <v>20</v>
      </c>
      <c r="E835" s="1" t="s">
        <v>2393</v>
      </c>
      <c r="F835" s="2">
        <v>45535</v>
      </c>
      <c r="G835" s="2">
        <v>45505</v>
      </c>
      <c r="H835" s="1" t="s">
        <v>2458</v>
      </c>
      <c r="I835" s="1" t="s">
        <v>2459</v>
      </c>
      <c r="J835" s="1" t="s">
        <v>475</v>
      </c>
      <c r="K835" s="1" t="s">
        <v>724</v>
      </c>
      <c r="L835" s="1"/>
      <c r="M835" s="1"/>
      <c r="N835" s="1"/>
      <c r="O835" s="1" t="s">
        <v>2501</v>
      </c>
      <c r="P835" s="40">
        <v>-935</v>
      </c>
    </row>
    <row r="836" spans="1:16">
      <c r="A836" s="39"/>
      <c r="B836" s="1" t="s">
        <v>700</v>
      </c>
      <c r="C836" s="1" t="s">
        <v>701</v>
      </c>
      <c r="D836" s="1" t="s">
        <v>20</v>
      </c>
      <c r="E836" s="1" t="s">
        <v>2393</v>
      </c>
      <c r="F836" s="2">
        <v>45535</v>
      </c>
      <c r="G836" s="2">
        <v>45505</v>
      </c>
      <c r="H836" s="1" t="s">
        <v>2458</v>
      </c>
      <c r="I836" s="1" t="s">
        <v>2459</v>
      </c>
      <c r="J836" s="1" t="s">
        <v>469</v>
      </c>
      <c r="K836" s="1" t="s">
        <v>720</v>
      </c>
      <c r="L836" s="1"/>
      <c r="M836" s="1"/>
      <c r="N836" s="1"/>
      <c r="O836" s="1" t="s">
        <v>2762</v>
      </c>
      <c r="P836" s="40">
        <v>14768</v>
      </c>
    </row>
    <row r="837" spans="1:16">
      <c r="A837" s="39"/>
      <c r="B837" s="1" t="s">
        <v>700</v>
      </c>
      <c r="C837" s="1" t="s">
        <v>701</v>
      </c>
      <c r="D837" s="1" t="s">
        <v>20</v>
      </c>
      <c r="E837" s="1" t="s">
        <v>2393</v>
      </c>
      <c r="F837" s="2">
        <v>45535</v>
      </c>
      <c r="G837" s="2">
        <v>45505</v>
      </c>
      <c r="H837" s="1" t="s">
        <v>2458</v>
      </c>
      <c r="I837" s="1" t="s">
        <v>2459</v>
      </c>
      <c r="J837" s="1" t="s">
        <v>491</v>
      </c>
      <c r="K837" s="1" t="s">
        <v>743</v>
      </c>
      <c r="L837" s="1"/>
      <c r="M837" s="1"/>
      <c r="N837" s="1"/>
      <c r="O837" s="1" t="s">
        <v>2763</v>
      </c>
      <c r="P837" s="40">
        <v>17675</v>
      </c>
    </row>
    <row r="838" spans="1:16">
      <c r="A838" s="39"/>
      <c r="B838" s="1" t="s">
        <v>700</v>
      </c>
      <c r="C838" s="1" t="s">
        <v>701</v>
      </c>
      <c r="D838" s="1" t="s">
        <v>20</v>
      </c>
      <c r="E838" s="1" t="s">
        <v>2393</v>
      </c>
      <c r="F838" s="2">
        <v>45535</v>
      </c>
      <c r="G838" s="2">
        <v>45505</v>
      </c>
      <c r="H838" s="1" t="s">
        <v>2458</v>
      </c>
      <c r="I838" s="1" t="s">
        <v>2459</v>
      </c>
      <c r="J838" s="1" t="s">
        <v>513</v>
      </c>
      <c r="K838" s="1" t="s">
        <v>775</v>
      </c>
      <c r="L838" s="1"/>
      <c r="M838" s="1"/>
      <c r="N838" s="1"/>
      <c r="O838" s="1" t="s">
        <v>2764</v>
      </c>
      <c r="P838" s="40">
        <v>22200</v>
      </c>
    </row>
    <row r="839" spans="1:16">
      <c r="A839" s="112" t="s">
        <v>7618</v>
      </c>
      <c r="B839" s="113"/>
      <c r="C839" s="113"/>
      <c r="D839" s="113"/>
      <c r="E839" s="113"/>
      <c r="F839" s="114"/>
      <c r="G839" s="114"/>
      <c r="H839" s="113"/>
      <c r="I839" s="113"/>
      <c r="J839" s="113"/>
      <c r="K839" s="113"/>
      <c r="L839" s="113"/>
      <c r="M839" s="113"/>
      <c r="N839" s="113"/>
      <c r="O839" s="113"/>
      <c r="P839" s="115">
        <f>SUM(P478:P838)</f>
        <v>3581548.5715663009</v>
      </c>
    </row>
    <row r="840" spans="1:16">
      <c r="A840" s="111" t="s">
        <v>7619</v>
      </c>
      <c r="B840" s="38"/>
      <c r="C840" s="38"/>
      <c r="D840" s="38"/>
      <c r="E840" s="38"/>
      <c r="F840" s="108"/>
      <c r="G840" s="108"/>
      <c r="H840" s="38"/>
      <c r="I840" s="38"/>
      <c r="J840" s="38"/>
      <c r="K840" s="38"/>
      <c r="L840" s="38"/>
      <c r="M840" s="38"/>
      <c r="N840" s="38"/>
      <c r="O840" s="38"/>
      <c r="P840" s="109"/>
    </row>
    <row r="841" spans="1:16">
      <c r="A841" s="39"/>
      <c r="B841" s="1" t="s">
        <v>700</v>
      </c>
      <c r="C841" s="1" t="s">
        <v>701</v>
      </c>
      <c r="D841" s="1" t="s">
        <v>15</v>
      </c>
      <c r="E841" s="1" t="s">
        <v>2765</v>
      </c>
      <c r="F841" s="2">
        <v>45535</v>
      </c>
      <c r="G841" s="2">
        <v>45505</v>
      </c>
      <c r="H841" s="1" t="s">
        <v>2766</v>
      </c>
      <c r="I841" s="1" t="s">
        <v>2767</v>
      </c>
      <c r="J841" s="1" t="s">
        <v>746</v>
      </c>
      <c r="K841" s="1" t="s">
        <v>747</v>
      </c>
      <c r="L841" s="1" t="s">
        <v>2768</v>
      </c>
      <c r="M841" s="1"/>
      <c r="N841" s="1"/>
      <c r="O841" s="1" t="s">
        <v>2769</v>
      </c>
      <c r="P841" s="40">
        <v>1989.18</v>
      </c>
    </row>
    <row r="842" spans="1:16">
      <c r="A842" s="39"/>
      <c r="B842" s="1" t="s">
        <v>700</v>
      </c>
      <c r="C842" s="1" t="s">
        <v>701</v>
      </c>
      <c r="D842" s="1" t="s">
        <v>15</v>
      </c>
      <c r="E842" s="1" t="s">
        <v>2765</v>
      </c>
      <c r="F842" s="2">
        <v>45535</v>
      </c>
      <c r="G842" s="2">
        <v>45505</v>
      </c>
      <c r="H842" s="1" t="s">
        <v>2770</v>
      </c>
      <c r="I842" s="1" t="s">
        <v>2771</v>
      </c>
      <c r="J842" s="1" t="s">
        <v>473</v>
      </c>
      <c r="K842" s="1" t="s">
        <v>723</v>
      </c>
      <c r="L842" s="1" t="s">
        <v>2772</v>
      </c>
      <c r="M842" s="1"/>
      <c r="N842" s="1"/>
      <c r="O842" s="1"/>
      <c r="P842" s="40">
        <v>2000</v>
      </c>
    </row>
    <row r="843" spans="1:16">
      <c r="A843" s="39"/>
      <c r="B843" s="1" t="s">
        <v>700</v>
      </c>
      <c r="C843" s="1" t="s">
        <v>701</v>
      </c>
      <c r="D843" s="1" t="s">
        <v>15</v>
      </c>
      <c r="E843" s="1" t="s">
        <v>2765</v>
      </c>
      <c r="F843" s="2">
        <v>45535</v>
      </c>
      <c r="G843" s="2">
        <v>45505</v>
      </c>
      <c r="H843" s="1" t="s">
        <v>2773</v>
      </c>
      <c r="I843" s="1" t="s">
        <v>2774</v>
      </c>
      <c r="J843" s="1" t="s">
        <v>615</v>
      </c>
      <c r="K843" s="1" t="s">
        <v>856</v>
      </c>
      <c r="L843" s="1" t="s">
        <v>2775</v>
      </c>
      <c r="M843" s="1"/>
      <c r="N843" s="1"/>
      <c r="O843" s="1" t="s">
        <v>2776</v>
      </c>
      <c r="P843" s="40">
        <v>26000</v>
      </c>
    </row>
    <row r="844" spans="1:16">
      <c r="A844" s="39"/>
      <c r="B844" s="1" t="s">
        <v>700</v>
      </c>
      <c r="C844" s="1" t="s">
        <v>701</v>
      </c>
      <c r="D844" s="1" t="s">
        <v>15</v>
      </c>
      <c r="E844" s="1" t="s">
        <v>2765</v>
      </c>
      <c r="F844" s="2">
        <v>45535</v>
      </c>
      <c r="G844" s="2">
        <v>45505</v>
      </c>
      <c r="H844" s="1" t="s">
        <v>2777</v>
      </c>
      <c r="I844" s="1" t="s">
        <v>2778</v>
      </c>
      <c r="J844" s="1" t="s">
        <v>887</v>
      </c>
      <c r="K844" s="1" t="s">
        <v>857</v>
      </c>
      <c r="L844" s="1" t="s">
        <v>2779</v>
      </c>
      <c r="M844" s="1"/>
      <c r="N844" s="1"/>
      <c r="O844" s="1" t="s">
        <v>2769</v>
      </c>
      <c r="P844" s="40">
        <v>2500</v>
      </c>
    </row>
    <row r="845" spans="1:16">
      <c r="A845" s="39"/>
      <c r="B845" s="1" t="s">
        <v>700</v>
      </c>
      <c r="C845" s="1" t="s">
        <v>701</v>
      </c>
      <c r="D845" s="1" t="s">
        <v>15</v>
      </c>
      <c r="E845" s="1" t="s">
        <v>2765</v>
      </c>
      <c r="F845" s="2">
        <v>45535</v>
      </c>
      <c r="G845" s="2">
        <v>45505</v>
      </c>
      <c r="H845" s="1" t="s">
        <v>2780</v>
      </c>
      <c r="I845" s="1" t="s">
        <v>2781</v>
      </c>
      <c r="J845" s="1" t="s">
        <v>553</v>
      </c>
      <c r="K845" s="1" t="s">
        <v>809</v>
      </c>
      <c r="L845" s="1" t="s">
        <v>1997</v>
      </c>
      <c r="M845" s="1"/>
      <c r="N845" s="1"/>
      <c r="O845" s="1" t="s">
        <v>2782</v>
      </c>
      <c r="P845" s="40">
        <v>4830</v>
      </c>
    </row>
    <row r="846" spans="1:16">
      <c r="A846" s="39"/>
      <c r="B846" s="1" t="s">
        <v>700</v>
      </c>
      <c r="C846" s="1" t="s">
        <v>701</v>
      </c>
      <c r="D846" s="1" t="s">
        <v>15</v>
      </c>
      <c r="E846" s="1" t="s">
        <v>2765</v>
      </c>
      <c r="F846" s="2">
        <v>45535</v>
      </c>
      <c r="G846" s="2">
        <v>45505</v>
      </c>
      <c r="H846" s="1" t="s">
        <v>2783</v>
      </c>
      <c r="I846" s="1" t="s">
        <v>2784</v>
      </c>
      <c r="J846" s="1" t="s">
        <v>615</v>
      </c>
      <c r="K846" s="1" t="s">
        <v>856</v>
      </c>
      <c r="L846" s="1" t="s">
        <v>2775</v>
      </c>
      <c r="M846" s="1"/>
      <c r="N846" s="1"/>
      <c r="O846" s="1" t="s">
        <v>2776</v>
      </c>
      <c r="P846" s="40">
        <v>2500</v>
      </c>
    </row>
    <row r="847" spans="1:16">
      <c r="A847" s="39"/>
      <c r="B847" s="1" t="s">
        <v>700</v>
      </c>
      <c r="C847" s="1" t="s">
        <v>701</v>
      </c>
      <c r="D847" s="1" t="s">
        <v>15</v>
      </c>
      <c r="E847" s="1" t="s">
        <v>2765</v>
      </c>
      <c r="F847" s="2">
        <v>45535</v>
      </c>
      <c r="G847" s="2">
        <v>45505</v>
      </c>
      <c r="H847" s="1" t="s">
        <v>2785</v>
      </c>
      <c r="I847" s="1" t="s">
        <v>2786</v>
      </c>
      <c r="J847" s="1" t="s">
        <v>599</v>
      </c>
      <c r="K847" s="1" t="s">
        <v>845</v>
      </c>
      <c r="L847" s="1" t="s">
        <v>2787</v>
      </c>
      <c r="M847" s="1"/>
      <c r="N847" s="1"/>
      <c r="O847" s="1" t="s">
        <v>2788</v>
      </c>
      <c r="P847" s="40">
        <v>1000</v>
      </c>
    </row>
    <row r="848" spans="1:16">
      <c r="A848" s="39"/>
      <c r="B848" s="1" t="s">
        <v>700</v>
      </c>
      <c r="C848" s="1" t="s">
        <v>701</v>
      </c>
      <c r="D848" s="1" t="s">
        <v>15</v>
      </c>
      <c r="E848" s="1" t="s">
        <v>2765</v>
      </c>
      <c r="F848" s="2">
        <v>45535</v>
      </c>
      <c r="G848" s="2">
        <v>45505</v>
      </c>
      <c r="H848" s="1" t="s">
        <v>2789</v>
      </c>
      <c r="I848" s="1" t="s">
        <v>2790</v>
      </c>
      <c r="J848" s="1" t="s">
        <v>519</v>
      </c>
      <c r="K848" s="1" t="s">
        <v>779</v>
      </c>
      <c r="L848" s="1" t="s">
        <v>2791</v>
      </c>
      <c r="M848" s="1"/>
      <c r="N848" s="1"/>
      <c r="O848" s="1" t="s">
        <v>2776</v>
      </c>
      <c r="P848" s="40">
        <v>10000</v>
      </c>
    </row>
    <row r="849" spans="1:16">
      <c r="A849" s="39"/>
      <c r="B849" s="1" t="s">
        <v>700</v>
      </c>
      <c r="C849" s="1" t="s">
        <v>701</v>
      </c>
      <c r="D849" s="1" t="s">
        <v>15</v>
      </c>
      <c r="E849" s="1" t="s">
        <v>2765</v>
      </c>
      <c r="F849" s="2">
        <v>45535</v>
      </c>
      <c r="G849" s="2">
        <v>45505</v>
      </c>
      <c r="H849" s="1" t="s">
        <v>2792</v>
      </c>
      <c r="I849" s="1" t="s">
        <v>2793</v>
      </c>
      <c r="J849" s="1" t="s">
        <v>598</v>
      </c>
      <c r="K849" s="1" t="s">
        <v>848</v>
      </c>
      <c r="L849" s="1" t="s">
        <v>2794</v>
      </c>
      <c r="M849" s="1"/>
      <c r="N849" s="1"/>
      <c r="O849" s="1" t="s">
        <v>2795</v>
      </c>
      <c r="P849" s="40">
        <v>5779.51</v>
      </c>
    </row>
    <row r="850" spans="1:16">
      <c r="A850" s="112" t="s">
        <v>7620</v>
      </c>
      <c r="B850" s="113"/>
      <c r="C850" s="113"/>
      <c r="D850" s="113"/>
      <c r="E850" s="113"/>
      <c r="F850" s="114"/>
      <c r="G850" s="114"/>
      <c r="H850" s="113"/>
      <c r="I850" s="113"/>
      <c r="J850" s="113"/>
      <c r="K850" s="113"/>
      <c r="L850" s="113"/>
      <c r="M850" s="113"/>
      <c r="N850" s="113"/>
      <c r="O850" s="113"/>
      <c r="P850" s="115">
        <f>SUM(P841:P849)</f>
        <v>56598.69</v>
      </c>
    </row>
    <row r="851" spans="1:16">
      <c r="A851" s="111" t="s">
        <v>7621</v>
      </c>
      <c r="B851" s="38"/>
      <c r="C851" s="38"/>
      <c r="D851" s="38"/>
      <c r="E851" s="38"/>
      <c r="F851" s="108"/>
      <c r="G851" s="108"/>
      <c r="H851" s="38"/>
      <c r="I851" s="38"/>
      <c r="J851" s="38"/>
      <c r="K851" s="38"/>
      <c r="L851" s="38"/>
      <c r="M851" s="38"/>
      <c r="N851" s="38"/>
      <c r="O851" s="38"/>
      <c r="P851" s="109"/>
    </row>
    <row r="852" spans="1:16">
      <c r="A852" s="39"/>
      <c r="B852" s="1" t="s">
        <v>700</v>
      </c>
      <c r="C852" s="1" t="s">
        <v>701</v>
      </c>
      <c r="D852" s="1" t="s">
        <v>26</v>
      </c>
      <c r="E852" s="1" t="s">
        <v>2796</v>
      </c>
      <c r="F852" s="2">
        <v>45535</v>
      </c>
      <c r="G852" s="2">
        <v>45505</v>
      </c>
      <c r="H852" s="1" t="s">
        <v>2797</v>
      </c>
      <c r="I852" s="1" t="s">
        <v>2798</v>
      </c>
      <c r="J852" s="1" t="s">
        <v>683</v>
      </c>
      <c r="K852" s="1" t="s">
        <v>931</v>
      </c>
      <c r="L852" s="1" t="s">
        <v>1968</v>
      </c>
      <c r="M852" s="1"/>
      <c r="N852" s="1"/>
      <c r="O852" s="1" t="s">
        <v>1369</v>
      </c>
      <c r="P852" s="40">
        <v>5876.04</v>
      </c>
    </row>
    <row r="853" spans="1:16">
      <c r="A853" s="39"/>
      <c r="B853" s="1" t="s">
        <v>700</v>
      </c>
      <c r="C853" s="1" t="s">
        <v>701</v>
      </c>
      <c r="D853" s="1" t="s">
        <v>26</v>
      </c>
      <c r="E853" s="1" t="s">
        <v>2796</v>
      </c>
      <c r="F853" s="2">
        <v>45535</v>
      </c>
      <c r="G853" s="2">
        <v>45505</v>
      </c>
      <c r="H853" s="1" t="s">
        <v>2799</v>
      </c>
      <c r="I853" s="1" t="s">
        <v>2800</v>
      </c>
      <c r="J853" s="1" t="s">
        <v>660</v>
      </c>
      <c r="K853" s="1" t="s">
        <v>910</v>
      </c>
      <c r="L853" s="1" t="s">
        <v>2106</v>
      </c>
      <c r="M853" s="1"/>
      <c r="N853" s="1"/>
      <c r="O853" s="1"/>
      <c r="P853" s="40">
        <v>15389.21</v>
      </c>
    </row>
    <row r="854" spans="1:16">
      <c r="A854" s="39"/>
      <c r="B854" s="1" t="s">
        <v>700</v>
      </c>
      <c r="C854" s="1" t="s">
        <v>701</v>
      </c>
      <c r="D854" s="1" t="s">
        <v>26</v>
      </c>
      <c r="E854" s="1" t="s">
        <v>2796</v>
      </c>
      <c r="F854" s="2">
        <v>45535</v>
      </c>
      <c r="G854" s="2">
        <v>45505</v>
      </c>
      <c r="H854" s="1" t="s">
        <v>2801</v>
      </c>
      <c r="I854" s="1" t="s">
        <v>2802</v>
      </c>
      <c r="J854" s="1" t="s">
        <v>515</v>
      </c>
      <c r="K854" s="1" t="s">
        <v>776</v>
      </c>
      <c r="L854" s="1" t="s">
        <v>2345</v>
      </c>
      <c r="M854" s="1"/>
      <c r="N854" s="1"/>
      <c r="O854" s="1"/>
      <c r="P854" s="40">
        <v>768.07</v>
      </c>
    </row>
    <row r="855" spans="1:16">
      <c r="A855" s="39"/>
      <c r="B855" s="1" t="s">
        <v>700</v>
      </c>
      <c r="C855" s="1" t="s">
        <v>701</v>
      </c>
      <c r="D855" s="1" t="s">
        <v>26</v>
      </c>
      <c r="E855" s="1" t="s">
        <v>2796</v>
      </c>
      <c r="F855" s="2">
        <v>45535</v>
      </c>
      <c r="G855" s="2">
        <v>45505</v>
      </c>
      <c r="H855" s="1" t="s">
        <v>2803</v>
      </c>
      <c r="I855" s="1" t="s">
        <v>2804</v>
      </c>
      <c r="J855" s="1" t="s">
        <v>666</v>
      </c>
      <c r="K855" s="1" t="s">
        <v>917</v>
      </c>
      <c r="L855" s="1" t="s">
        <v>1865</v>
      </c>
      <c r="M855" s="1"/>
      <c r="N855" s="1"/>
      <c r="O855" s="1"/>
      <c r="P855" s="40">
        <v>34084.660000000003</v>
      </c>
    </row>
    <row r="856" spans="1:16">
      <c r="A856" s="39"/>
      <c r="B856" s="1" t="s">
        <v>700</v>
      </c>
      <c r="C856" s="1" t="s">
        <v>701</v>
      </c>
      <c r="D856" s="1" t="s">
        <v>26</v>
      </c>
      <c r="E856" s="1" t="s">
        <v>2796</v>
      </c>
      <c r="F856" s="2">
        <v>45535</v>
      </c>
      <c r="G856" s="2">
        <v>45505</v>
      </c>
      <c r="H856" s="1" t="s">
        <v>2805</v>
      </c>
      <c r="I856" s="1" t="s">
        <v>2806</v>
      </c>
      <c r="J856" s="1" t="s">
        <v>558</v>
      </c>
      <c r="K856" s="1" t="s">
        <v>817</v>
      </c>
      <c r="L856" s="1" t="s">
        <v>2009</v>
      </c>
      <c r="M856" s="1"/>
      <c r="N856" s="1"/>
      <c r="O856" s="1"/>
      <c r="P856" s="40">
        <v>-97</v>
      </c>
    </row>
    <row r="857" spans="1:16">
      <c r="A857" s="39"/>
      <c r="B857" s="1" t="s">
        <v>700</v>
      </c>
      <c r="C857" s="1" t="s">
        <v>701</v>
      </c>
      <c r="D857" s="1" t="s">
        <v>26</v>
      </c>
      <c r="E857" s="1" t="s">
        <v>2796</v>
      </c>
      <c r="F857" s="2">
        <v>45535</v>
      </c>
      <c r="G857" s="2">
        <v>45505</v>
      </c>
      <c r="H857" s="1" t="s">
        <v>2807</v>
      </c>
      <c r="I857" s="1" t="s">
        <v>2808</v>
      </c>
      <c r="J857" s="1" t="s">
        <v>579</v>
      </c>
      <c r="K857" s="1" t="s">
        <v>838</v>
      </c>
      <c r="L857" s="1" t="s">
        <v>2809</v>
      </c>
      <c r="M857" s="1"/>
      <c r="N857" s="1"/>
      <c r="O857" s="1" t="s">
        <v>1369</v>
      </c>
      <c r="P857" s="40">
        <v>349.35</v>
      </c>
    </row>
    <row r="858" spans="1:16">
      <c r="A858" s="39"/>
      <c r="B858" s="1" t="s">
        <v>700</v>
      </c>
      <c r="C858" s="1" t="s">
        <v>701</v>
      </c>
      <c r="D858" s="1" t="s">
        <v>26</v>
      </c>
      <c r="E858" s="1" t="s">
        <v>2796</v>
      </c>
      <c r="F858" s="2">
        <v>45535</v>
      </c>
      <c r="G858" s="2">
        <v>45505</v>
      </c>
      <c r="H858" s="1" t="s">
        <v>2810</v>
      </c>
      <c r="I858" s="1" t="s">
        <v>2811</v>
      </c>
      <c r="J858" s="1" t="s">
        <v>583</v>
      </c>
      <c r="K858" s="1" t="s">
        <v>832</v>
      </c>
      <c r="L858" s="1" t="s">
        <v>2020</v>
      </c>
      <c r="M858" s="1"/>
      <c r="N858" s="1"/>
      <c r="O858" s="1" t="s">
        <v>1369</v>
      </c>
      <c r="P858" s="40">
        <v>1220.67</v>
      </c>
    </row>
    <row r="859" spans="1:16">
      <c r="A859" s="39"/>
      <c r="B859" s="1" t="s">
        <v>700</v>
      </c>
      <c r="C859" s="1" t="s">
        <v>701</v>
      </c>
      <c r="D859" s="1" t="s">
        <v>26</v>
      </c>
      <c r="E859" s="1" t="s">
        <v>2796</v>
      </c>
      <c r="F859" s="2">
        <v>45535</v>
      </c>
      <c r="G859" s="2">
        <v>45505</v>
      </c>
      <c r="H859" s="1" t="s">
        <v>2812</v>
      </c>
      <c r="I859" s="1" t="s">
        <v>2813</v>
      </c>
      <c r="J859" s="1" t="s">
        <v>584</v>
      </c>
      <c r="K859" s="1" t="s">
        <v>833</v>
      </c>
      <c r="L859" s="1" t="s">
        <v>2814</v>
      </c>
      <c r="M859" s="1"/>
      <c r="N859" s="1"/>
      <c r="O859" s="1" t="s">
        <v>1369</v>
      </c>
      <c r="P859" s="40">
        <v>1208.99</v>
      </c>
    </row>
    <row r="860" spans="1:16">
      <c r="A860" s="39"/>
      <c r="B860" s="1" t="s">
        <v>700</v>
      </c>
      <c r="C860" s="1" t="s">
        <v>701</v>
      </c>
      <c r="D860" s="1" t="s">
        <v>26</v>
      </c>
      <c r="E860" s="1" t="s">
        <v>2796</v>
      </c>
      <c r="F860" s="2">
        <v>45535</v>
      </c>
      <c r="G860" s="2">
        <v>45505</v>
      </c>
      <c r="H860" s="1" t="s">
        <v>2815</v>
      </c>
      <c r="I860" s="1" t="s">
        <v>2816</v>
      </c>
      <c r="J860" s="1" t="s">
        <v>780</v>
      </c>
      <c r="K860" s="1" t="s">
        <v>774</v>
      </c>
      <c r="L860" s="1" t="s">
        <v>1852</v>
      </c>
      <c r="M860" s="1"/>
      <c r="N860" s="1"/>
      <c r="O860" s="1"/>
      <c r="P860" s="40">
        <v>12540</v>
      </c>
    </row>
    <row r="861" spans="1:16">
      <c r="A861" s="39"/>
      <c r="B861" s="1" t="s">
        <v>700</v>
      </c>
      <c r="C861" s="1" t="s">
        <v>701</v>
      </c>
      <c r="D861" s="1" t="s">
        <v>26</v>
      </c>
      <c r="E861" s="1" t="s">
        <v>2796</v>
      </c>
      <c r="F861" s="2">
        <v>45535</v>
      </c>
      <c r="G861" s="2">
        <v>45505</v>
      </c>
      <c r="H861" s="1" t="s">
        <v>2817</v>
      </c>
      <c r="I861" s="1" t="s">
        <v>2818</v>
      </c>
      <c r="J861" s="1" t="s">
        <v>580</v>
      </c>
      <c r="K861" s="1" t="s">
        <v>830</v>
      </c>
      <c r="L861" s="1" t="s">
        <v>2819</v>
      </c>
      <c r="M861" s="1"/>
      <c r="N861" s="1"/>
      <c r="O861" s="1" t="s">
        <v>1369</v>
      </c>
      <c r="P861" s="40">
        <v>1126.1400000000001</v>
      </c>
    </row>
    <row r="862" spans="1:16">
      <c r="A862" s="39"/>
      <c r="B862" s="1" t="s">
        <v>700</v>
      </c>
      <c r="C862" s="1" t="s">
        <v>701</v>
      </c>
      <c r="D862" s="1" t="s">
        <v>26</v>
      </c>
      <c r="E862" s="1" t="s">
        <v>2796</v>
      </c>
      <c r="F862" s="2">
        <v>45535</v>
      </c>
      <c r="G862" s="2">
        <v>45505</v>
      </c>
      <c r="H862" s="1" t="s">
        <v>2820</v>
      </c>
      <c r="I862" s="1" t="s">
        <v>2821</v>
      </c>
      <c r="J862" s="1" t="s">
        <v>660</v>
      </c>
      <c r="K862" s="1" t="s">
        <v>910</v>
      </c>
      <c r="L862" s="1" t="s">
        <v>2106</v>
      </c>
      <c r="M862" s="1"/>
      <c r="N862" s="1"/>
      <c r="O862" s="1"/>
      <c r="P862" s="40">
        <v>-15389.21</v>
      </c>
    </row>
    <row r="863" spans="1:16">
      <c r="A863" s="39"/>
      <c r="B863" s="1" t="s">
        <v>700</v>
      </c>
      <c r="C863" s="1" t="s">
        <v>701</v>
      </c>
      <c r="D863" s="1" t="s">
        <v>26</v>
      </c>
      <c r="E863" s="1" t="s">
        <v>2796</v>
      </c>
      <c r="F863" s="2">
        <v>45535</v>
      </c>
      <c r="G863" s="2">
        <v>45505</v>
      </c>
      <c r="H863" s="1" t="s">
        <v>2822</v>
      </c>
      <c r="I863" s="1" t="s">
        <v>2823</v>
      </c>
      <c r="J863" s="1" t="s">
        <v>507</v>
      </c>
      <c r="K863" s="1" t="s">
        <v>769</v>
      </c>
      <c r="L863" s="1" t="s">
        <v>1881</v>
      </c>
      <c r="M863" s="1"/>
      <c r="N863" s="1"/>
      <c r="O863" s="1"/>
      <c r="P863" s="40">
        <v>12540</v>
      </c>
    </row>
    <row r="864" spans="1:16">
      <c r="A864" s="39"/>
      <c r="B864" s="1" t="s">
        <v>700</v>
      </c>
      <c r="C864" s="1" t="s">
        <v>701</v>
      </c>
      <c r="D864" s="1" t="s">
        <v>26</v>
      </c>
      <c r="E864" s="1" t="s">
        <v>2796</v>
      </c>
      <c r="F864" s="2">
        <v>45535</v>
      </c>
      <c r="G864" s="2">
        <v>45505</v>
      </c>
      <c r="H864" s="1" t="s">
        <v>2824</v>
      </c>
      <c r="I864" s="1" t="s">
        <v>2825</v>
      </c>
      <c r="J864" s="1" t="s">
        <v>505</v>
      </c>
      <c r="K864" s="1" t="s">
        <v>766</v>
      </c>
      <c r="L864" s="1" t="s">
        <v>2143</v>
      </c>
      <c r="M864" s="1"/>
      <c r="N864" s="1"/>
      <c r="O864" s="1"/>
      <c r="P864" s="40">
        <v>25602</v>
      </c>
    </row>
    <row r="865" spans="1:16">
      <c r="A865" s="39"/>
      <c r="B865" s="1" t="s">
        <v>700</v>
      </c>
      <c r="C865" s="1" t="s">
        <v>701</v>
      </c>
      <c r="D865" s="1" t="s">
        <v>26</v>
      </c>
      <c r="E865" s="1" t="s">
        <v>2796</v>
      </c>
      <c r="F865" s="2">
        <v>45535</v>
      </c>
      <c r="G865" s="2">
        <v>45505</v>
      </c>
      <c r="H865" s="1" t="s">
        <v>2826</v>
      </c>
      <c r="I865" s="1" t="s">
        <v>2827</v>
      </c>
      <c r="J865" s="1" t="s">
        <v>681</v>
      </c>
      <c r="K865" s="1" t="s">
        <v>926</v>
      </c>
      <c r="L865" s="1" t="s">
        <v>1849</v>
      </c>
      <c r="M865" s="1"/>
      <c r="N865" s="1"/>
      <c r="O865" s="1" t="s">
        <v>1369</v>
      </c>
      <c r="P865" s="40">
        <v>4501.8599999999997</v>
      </c>
    </row>
    <row r="866" spans="1:16">
      <c r="A866" s="39"/>
      <c r="B866" s="1" t="s">
        <v>700</v>
      </c>
      <c r="C866" s="1" t="s">
        <v>701</v>
      </c>
      <c r="D866" s="1" t="s">
        <v>26</v>
      </c>
      <c r="E866" s="1" t="s">
        <v>2796</v>
      </c>
      <c r="F866" s="2">
        <v>45535</v>
      </c>
      <c r="G866" s="2">
        <v>45505</v>
      </c>
      <c r="H866" s="1" t="s">
        <v>2828</v>
      </c>
      <c r="I866" s="1" t="s">
        <v>2829</v>
      </c>
      <c r="J866" s="1" t="s">
        <v>518</v>
      </c>
      <c r="K866" s="1" t="s">
        <v>778</v>
      </c>
      <c r="L866" s="1" t="s">
        <v>1944</v>
      </c>
      <c r="M866" s="1"/>
      <c r="N866" s="1"/>
      <c r="O866" s="1"/>
      <c r="P866" s="40">
        <v>753.79</v>
      </c>
    </row>
    <row r="867" spans="1:16">
      <c r="A867" s="39"/>
      <c r="B867" s="1" t="s">
        <v>700</v>
      </c>
      <c r="C867" s="1" t="s">
        <v>701</v>
      </c>
      <c r="D867" s="1" t="s">
        <v>26</v>
      </c>
      <c r="E867" s="1" t="s">
        <v>2796</v>
      </c>
      <c r="F867" s="2">
        <v>45535</v>
      </c>
      <c r="G867" s="2">
        <v>45505</v>
      </c>
      <c r="H867" s="1" t="s">
        <v>2830</v>
      </c>
      <c r="I867" s="1" t="s">
        <v>2831</v>
      </c>
      <c r="J867" s="1" t="s">
        <v>548</v>
      </c>
      <c r="K867" s="1" t="s">
        <v>806</v>
      </c>
      <c r="L867" s="1" t="s">
        <v>1803</v>
      </c>
      <c r="M867" s="1"/>
      <c r="N867" s="1"/>
      <c r="O867" s="1" t="s">
        <v>1369</v>
      </c>
      <c r="P867" s="40">
        <v>5234.2299999999996</v>
      </c>
    </row>
    <row r="868" spans="1:16">
      <c r="A868" s="39"/>
      <c r="B868" s="1" t="s">
        <v>700</v>
      </c>
      <c r="C868" s="1" t="s">
        <v>701</v>
      </c>
      <c r="D868" s="1" t="s">
        <v>26</v>
      </c>
      <c r="E868" s="1" t="s">
        <v>2796</v>
      </c>
      <c r="F868" s="2">
        <v>45535</v>
      </c>
      <c r="G868" s="2">
        <v>45505</v>
      </c>
      <c r="H868" s="1" t="s">
        <v>2832</v>
      </c>
      <c r="I868" s="1" t="s">
        <v>2833</v>
      </c>
      <c r="J868" s="1" t="s">
        <v>471</v>
      </c>
      <c r="K868" s="1" t="s">
        <v>721</v>
      </c>
      <c r="L868" s="1" t="s">
        <v>2340</v>
      </c>
      <c r="M868" s="1"/>
      <c r="N868" s="1"/>
      <c r="O868" s="1"/>
      <c r="P868" s="40">
        <v>8780</v>
      </c>
    </row>
    <row r="869" spans="1:16">
      <c r="A869" s="39"/>
      <c r="B869" s="1" t="s">
        <v>700</v>
      </c>
      <c r="C869" s="1" t="s">
        <v>701</v>
      </c>
      <c r="D869" s="1" t="s">
        <v>26</v>
      </c>
      <c r="E869" s="1" t="s">
        <v>2796</v>
      </c>
      <c r="F869" s="2">
        <v>45535</v>
      </c>
      <c r="G869" s="2">
        <v>45505</v>
      </c>
      <c r="H869" s="1" t="s">
        <v>2834</v>
      </c>
      <c r="I869" s="1" t="s">
        <v>2835</v>
      </c>
      <c r="J869" s="1" t="s">
        <v>515</v>
      </c>
      <c r="K869" s="1" t="s">
        <v>776</v>
      </c>
      <c r="L869" s="1" t="s">
        <v>2345</v>
      </c>
      <c r="M869" s="1"/>
      <c r="N869" s="1"/>
      <c r="O869" s="1"/>
      <c r="P869" s="40">
        <v>-665.71</v>
      </c>
    </row>
    <row r="870" spans="1:16">
      <c r="A870" s="39"/>
      <c r="B870" s="1" t="s">
        <v>700</v>
      </c>
      <c r="C870" s="1" t="s">
        <v>701</v>
      </c>
      <c r="D870" s="1" t="s">
        <v>26</v>
      </c>
      <c r="E870" s="1" t="s">
        <v>2796</v>
      </c>
      <c r="F870" s="2">
        <v>45535</v>
      </c>
      <c r="G870" s="2">
        <v>45505</v>
      </c>
      <c r="H870" s="1" t="s">
        <v>2836</v>
      </c>
      <c r="I870" s="1" t="s">
        <v>2837</v>
      </c>
      <c r="J870" s="1" t="s">
        <v>934</v>
      </c>
      <c r="K870" s="1" t="s">
        <v>907</v>
      </c>
      <c r="L870" s="1" t="s">
        <v>1277</v>
      </c>
      <c r="M870" s="1"/>
      <c r="N870" s="1"/>
      <c r="O870" s="1"/>
      <c r="P870" s="40">
        <v>16862.12</v>
      </c>
    </row>
    <row r="871" spans="1:16">
      <c r="A871" s="39"/>
      <c r="B871" s="1" t="s">
        <v>700</v>
      </c>
      <c r="C871" s="1" t="s">
        <v>701</v>
      </c>
      <c r="D871" s="1" t="s">
        <v>26</v>
      </c>
      <c r="E871" s="1" t="s">
        <v>2796</v>
      </c>
      <c r="F871" s="2">
        <v>45535</v>
      </c>
      <c r="G871" s="2">
        <v>45505</v>
      </c>
      <c r="H871" s="1" t="s">
        <v>2838</v>
      </c>
      <c r="I871" s="1" t="s">
        <v>2839</v>
      </c>
      <c r="J871" s="1" t="s">
        <v>666</v>
      </c>
      <c r="K871" s="1" t="s">
        <v>917</v>
      </c>
      <c r="L871" s="1" t="s">
        <v>1865</v>
      </c>
      <c r="M871" s="1"/>
      <c r="N871" s="1"/>
      <c r="O871" s="1"/>
      <c r="P871" s="40">
        <v>-6029.49</v>
      </c>
    </row>
    <row r="872" spans="1:16">
      <c r="A872" s="39"/>
      <c r="B872" s="1" t="s">
        <v>700</v>
      </c>
      <c r="C872" s="1" t="s">
        <v>701</v>
      </c>
      <c r="D872" s="1" t="s">
        <v>26</v>
      </c>
      <c r="E872" s="1" t="s">
        <v>2796</v>
      </c>
      <c r="F872" s="2">
        <v>45535</v>
      </c>
      <c r="G872" s="2">
        <v>45505</v>
      </c>
      <c r="H872" s="1" t="s">
        <v>2840</v>
      </c>
      <c r="I872" s="1" t="s">
        <v>2841</v>
      </c>
      <c r="J872" s="1" t="s">
        <v>489</v>
      </c>
      <c r="K872" s="1" t="s">
        <v>742</v>
      </c>
      <c r="L872" s="1" t="s">
        <v>2842</v>
      </c>
      <c r="M872" s="1"/>
      <c r="N872" s="1"/>
      <c r="O872" s="1" t="s">
        <v>1369</v>
      </c>
      <c r="P872" s="40">
        <v>626.39</v>
      </c>
    </row>
    <row r="873" spans="1:16">
      <c r="A873" s="39"/>
      <c r="B873" s="1" t="s">
        <v>700</v>
      </c>
      <c r="C873" s="1" t="s">
        <v>701</v>
      </c>
      <c r="D873" s="1" t="s">
        <v>26</v>
      </c>
      <c r="E873" s="1" t="s">
        <v>2796</v>
      </c>
      <c r="F873" s="2">
        <v>45535</v>
      </c>
      <c r="G873" s="2">
        <v>45505</v>
      </c>
      <c r="H873" s="1" t="s">
        <v>2843</v>
      </c>
      <c r="I873" s="1" t="s">
        <v>2844</v>
      </c>
      <c r="J873" s="1" t="s">
        <v>500</v>
      </c>
      <c r="K873" s="1" t="s">
        <v>762</v>
      </c>
      <c r="L873" s="1" t="s">
        <v>1898</v>
      </c>
      <c r="M873" s="1"/>
      <c r="N873" s="1"/>
      <c r="O873" s="1"/>
      <c r="P873" s="40">
        <v>10880</v>
      </c>
    </row>
    <row r="874" spans="1:16">
      <c r="A874" s="39"/>
      <c r="B874" s="1" t="s">
        <v>700</v>
      </c>
      <c r="C874" s="1" t="s">
        <v>701</v>
      </c>
      <c r="D874" s="1" t="s">
        <v>26</v>
      </c>
      <c r="E874" s="1" t="s">
        <v>2796</v>
      </c>
      <c r="F874" s="2">
        <v>45535</v>
      </c>
      <c r="G874" s="2">
        <v>45505</v>
      </c>
      <c r="H874" s="1" t="s">
        <v>2845</v>
      </c>
      <c r="I874" s="1" t="s">
        <v>2846</v>
      </c>
      <c r="J874" s="1" t="s">
        <v>461</v>
      </c>
      <c r="K874" s="1" t="s">
        <v>715</v>
      </c>
      <c r="L874" s="1" t="s">
        <v>1857</v>
      </c>
      <c r="M874" s="1"/>
      <c r="N874" s="1"/>
      <c r="O874" s="1" t="s">
        <v>1369</v>
      </c>
      <c r="P874" s="40">
        <v>2793.78</v>
      </c>
    </row>
    <row r="875" spans="1:16">
      <c r="A875" s="39"/>
      <c r="B875" s="1" t="s">
        <v>700</v>
      </c>
      <c r="C875" s="1" t="s">
        <v>701</v>
      </c>
      <c r="D875" s="1" t="s">
        <v>26</v>
      </c>
      <c r="E875" s="1" t="s">
        <v>2796</v>
      </c>
      <c r="F875" s="2">
        <v>45535</v>
      </c>
      <c r="G875" s="2">
        <v>45505</v>
      </c>
      <c r="H875" s="1" t="s">
        <v>2847</v>
      </c>
      <c r="I875" s="1" t="s">
        <v>2848</v>
      </c>
      <c r="J875" s="1" t="s">
        <v>581</v>
      </c>
      <c r="K875" s="1" t="s">
        <v>831</v>
      </c>
      <c r="L875" s="1" t="s">
        <v>2849</v>
      </c>
      <c r="M875" s="1"/>
      <c r="N875" s="1"/>
      <c r="O875" s="1" t="s">
        <v>1369</v>
      </c>
      <c r="P875" s="40">
        <v>1717.77</v>
      </c>
    </row>
    <row r="876" spans="1:16">
      <c r="A876" s="39"/>
      <c r="B876" s="1" t="s">
        <v>700</v>
      </c>
      <c r="C876" s="1" t="s">
        <v>701</v>
      </c>
      <c r="D876" s="1" t="s">
        <v>26</v>
      </c>
      <c r="E876" s="1" t="s">
        <v>2796</v>
      </c>
      <c r="F876" s="2">
        <v>45535</v>
      </c>
      <c r="G876" s="2">
        <v>45505</v>
      </c>
      <c r="H876" s="1" t="s">
        <v>2850</v>
      </c>
      <c r="I876" s="1" t="s">
        <v>2851</v>
      </c>
      <c r="J876" s="1" t="s">
        <v>521</v>
      </c>
      <c r="K876" s="1" t="s">
        <v>777</v>
      </c>
      <c r="L876" s="1" t="s">
        <v>2852</v>
      </c>
      <c r="M876" s="1"/>
      <c r="N876" s="1"/>
      <c r="O876" s="1" t="s">
        <v>1369</v>
      </c>
      <c r="P876" s="40">
        <v>5052.09</v>
      </c>
    </row>
    <row r="877" spans="1:16">
      <c r="A877" s="39"/>
      <c r="B877" s="1" t="s">
        <v>700</v>
      </c>
      <c r="C877" s="1" t="s">
        <v>701</v>
      </c>
      <c r="D877" s="1" t="s">
        <v>26</v>
      </c>
      <c r="E877" s="1" t="s">
        <v>2796</v>
      </c>
      <c r="F877" s="2">
        <v>45535</v>
      </c>
      <c r="G877" s="2">
        <v>45505</v>
      </c>
      <c r="H877" s="1" t="s">
        <v>2853</v>
      </c>
      <c r="I877" s="1" t="s">
        <v>2854</v>
      </c>
      <c r="J877" s="1" t="s">
        <v>507</v>
      </c>
      <c r="K877" s="1" t="s">
        <v>769</v>
      </c>
      <c r="L877" s="1" t="s">
        <v>1881</v>
      </c>
      <c r="M877" s="1"/>
      <c r="N877" s="1"/>
      <c r="O877" s="1"/>
      <c r="P877" s="40">
        <v>-12540</v>
      </c>
    </row>
    <row r="878" spans="1:16">
      <c r="A878" s="39"/>
      <c r="B878" s="1" t="s">
        <v>700</v>
      </c>
      <c r="C878" s="1" t="s">
        <v>701</v>
      </c>
      <c r="D878" s="1" t="s">
        <v>26</v>
      </c>
      <c r="E878" s="1" t="s">
        <v>2796</v>
      </c>
      <c r="F878" s="2">
        <v>45535</v>
      </c>
      <c r="G878" s="2">
        <v>45505</v>
      </c>
      <c r="H878" s="1" t="s">
        <v>2855</v>
      </c>
      <c r="I878" s="1" t="s">
        <v>2856</v>
      </c>
      <c r="J878" s="1" t="s">
        <v>578</v>
      </c>
      <c r="K878" s="1" t="s">
        <v>837</v>
      </c>
      <c r="L878" s="1" t="s">
        <v>1924</v>
      </c>
      <c r="M878" s="1"/>
      <c r="N878" s="1"/>
      <c r="O878" s="1" t="s">
        <v>1369</v>
      </c>
      <c r="P878" s="40">
        <v>1237.56</v>
      </c>
    </row>
    <row r="879" spans="1:16">
      <c r="A879" s="39"/>
      <c r="B879" s="1" t="s">
        <v>700</v>
      </c>
      <c r="C879" s="1" t="s">
        <v>701</v>
      </c>
      <c r="D879" s="1" t="s">
        <v>26</v>
      </c>
      <c r="E879" s="1" t="s">
        <v>2796</v>
      </c>
      <c r="F879" s="2">
        <v>45535</v>
      </c>
      <c r="G879" s="2">
        <v>45505</v>
      </c>
      <c r="H879" s="1" t="s">
        <v>2857</v>
      </c>
      <c r="I879" s="1" t="s">
        <v>2858</v>
      </c>
      <c r="J879" s="1" t="s">
        <v>569</v>
      </c>
      <c r="K879" s="1" t="s">
        <v>824</v>
      </c>
      <c r="L879" s="1" t="s">
        <v>2859</v>
      </c>
      <c r="M879" s="1"/>
      <c r="N879" s="1"/>
      <c r="O879" s="1" t="s">
        <v>1369</v>
      </c>
      <c r="P879" s="40">
        <v>3782.19</v>
      </c>
    </row>
    <row r="880" spans="1:16">
      <c r="A880" s="39"/>
      <c r="B880" s="1" t="s">
        <v>700</v>
      </c>
      <c r="C880" s="1" t="s">
        <v>701</v>
      </c>
      <c r="D880" s="1" t="s">
        <v>26</v>
      </c>
      <c r="E880" s="1" t="s">
        <v>2796</v>
      </c>
      <c r="F880" s="2">
        <v>45535</v>
      </c>
      <c r="G880" s="2">
        <v>45505</v>
      </c>
      <c r="H880" s="1" t="s">
        <v>2108</v>
      </c>
      <c r="I880" s="1" t="s">
        <v>2109</v>
      </c>
      <c r="J880" s="1" t="s">
        <v>277</v>
      </c>
      <c r="K880" s="1"/>
      <c r="L880" s="1"/>
      <c r="M880" s="1" t="s">
        <v>1635</v>
      </c>
      <c r="N880" s="1"/>
      <c r="O880" s="1" t="s">
        <v>2110</v>
      </c>
      <c r="P880" s="40">
        <v>-436.81</v>
      </c>
    </row>
    <row r="881" spans="1:16">
      <c r="A881" s="112" t="s">
        <v>7622</v>
      </c>
      <c r="B881" s="113"/>
      <c r="C881" s="113"/>
      <c r="D881" s="113"/>
      <c r="E881" s="113"/>
      <c r="F881" s="114"/>
      <c r="G881" s="114"/>
      <c r="H881" s="113"/>
      <c r="I881" s="113"/>
      <c r="J881" s="113"/>
      <c r="K881" s="113"/>
      <c r="L881" s="113"/>
      <c r="M881" s="113"/>
      <c r="N881" s="113"/>
      <c r="O881" s="113"/>
      <c r="P881" s="115">
        <f>SUM(P852:P880)</f>
        <v>137768.68999999994</v>
      </c>
    </row>
    <row r="882" spans="1:16">
      <c r="A882" s="111" t="s">
        <v>7623</v>
      </c>
      <c r="B882" s="38"/>
      <c r="C882" s="38"/>
      <c r="D882" s="38"/>
      <c r="E882" s="38"/>
      <c r="F882" s="108"/>
      <c r="G882" s="108"/>
      <c r="H882" s="38"/>
      <c r="I882" s="38"/>
      <c r="J882" s="38"/>
      <c r="K882" s="38"/>
      <c r="L882" s="38"/>
      <c r="M882" s="38"/>
      <c r="N882" s="38"/>
      <c r="O882" s="38"/>
      <c r="P882" s="109"/>
    </row>
    <row r="883" spans="1:16">
      <c r="A883" s="39"/>
      <c r="B883" s="1" t="s">
        <v>700</v>
      </c>
      <c r="C883" s="1" t="s">
        <v>701</v>
      </c>
      <c r="D883" s="1" t="s">
        <v>28</v>
      </c>
      <c r="E883" s="1" t="s">
        <v>2860</v>
      </c>
      <c r="F883" s="2">
        <v>45535</v>
      </c>
      <c r="G883" s="2">
        <v>45505</v>
      </c>
      <c r="H883" s="1" t="s">
        <v>2861</v>
      </c>
      <c r="I883" s="1" t="s">
        <v>2862</v>
      </c>
      <c r="J883" s="1" t="s">
        <v>557</v>
      </c>
      <c r="K883" s="1" t="s">
        <v>811</v>
      </c>
      <c r="L883" s="1" t="s">
        <v>1976</v>
      </c>
      <c r="M883" s="1"/>
      <c r="N883" s="1"/>
      <c r="O883" s="1" t="s">
        <v>1369</v>
      </c>
      <c r="P883" s="40">
        <v>25011.26</v>
      </c>
    </row>
    <row r="884" spans="1:16">
      <c r="A884" s="39"/>
      <c r="B884" s="1" t="s">
        <v>700</v>
      </c>
      <c r="C884" s="1" t="s">
        <v>1361</v>
      </c>
      <c r="D884" s="1" t="s">
        <v>28</v>
      </c>
      <c r="E884" s="1" t="s">
        <v>2860</v>
      </c>
      <c r="F884" s="2">
        <v>45535</v>
      </c>
      <c r="G884" s="2">
        <v>45505</v>
      </c>
      <c r="H884" s="1" t="s">
        <v>2157</v>
      </c>
      <c r="I884" s="1" t="s">
        <v>2158</v>
      </c>
      <c r="J884" s="1" t="s">
        <v>277</v>
      </c>
      <c r="K884" s="1"/>
      <c r="L884" s="1"/>
      <c r="M884" s="1" t="s">
        <v>1727</v>
      </c>
      <c r="N884" s="1"/>
      <c r="O884" s="1" t="s">
        <v>2357</v>
      </c>
      <c r="P884" s="40">
        <v>-13564.1</v>
      </c>
    </row>
    <row r="885" spans="1:16">
      <c r="A885" s="39"/>
      <c r="B885" s="1" t="s">
        <v>700</v>
      </c>
      <c r="C885" s="1" t="s">
        <v>701</v>
      </c>
      <c r="D885" s="1" t="s">
        <v>28</v>
      </c>
      <c r="E885" s="1" t="s">
        <v>2860</v>
      </c>
      <c r="F885" s="2">
        <v>45535</v>
      </c>
      <c r="G885" s="2">
        <v>45505</v>
      </c>
      <c r="H885" s="1" t="s">
        <v>2863</v>
      </c>
      <c r="I885" s="1" t="s">
        <v>2864</v>
      </c>
      <c r="J885" s="1" t="s">
        <v>559</v>
      </c>
      <c r="K885" s="1" t="s">
        <v>813</v>
      </c>
      <c r="L885" s="1" t="s">
        <v>2305</v>
      </c>
      <c r="M885" s="1"/>
      <c r="N885" s="1"/>
      <c r="O885" s="1"/>
      <c r="P885" s="40">
        <v>41125.519999999997</v>
      </c>
    </row>
    <row r="886" spans="1:16">
      <c r="A886" s="39"/>
      <c r="B886" s="1" t="s">
        <v>700</v>
      </c>
      <c r="C886" s="1" t="s">
        <v>701</v>
      </c>
      <c r="D886" s="1" t="s">
        <v>28</v>
      </c>
      <c r="E886" s="1" t="s">
        <v>2860</v>
      </c>
      <c r="F886" s="2">
        <v>45535</v>
      </c>
      <c r="G886" s="2">
        <v>45505</v>
      </c>
      <c r="H886" s="1" t="s">
        <v>2865</v>
      </c>
      <c r="I886" s="1" t="s">
        <v>2866</v>
      </c>
      <c r="J886" s="1" t="s">
        <v>558</v>
      </c>
      <c r="K886" s="1" t="s">
        <v>817</v>
      </c>
      <c r="L886" s="1" t="s">
        <v>2009</v>
      </c>
      <c r="M886" s="1"/>
      <c r="N886" s="1"/>
      <c r="O886" s="1"/>
      <c r="P886" s="40">
        <v>-223.18</v>
      </c>
    </row>
    <row r="887" spans="1:16">
      <c r="A887" s="112" t="s">
        <v>7624</v>
      </c>
      <c r="B887" s="113"/>
      <c r="C887" s="113"/>
      <c r="D887" s="113"/>
      <c r="E887" s="113"/>
      <c r="F887" s="114"/>
      <c r="G887" s="114"/>
      <c r="H887" s="113"/>
      <c r="I887" s="113"/>
      <c r="J887" s="113"/>
      <c r="K887" s="113"/>
      <c r="L887" s="113"/>
      <c r="M887" s="113"/>
      <c r="N887" s="113"/>
      <c r="O887" s="113"/>
      <c r="P887" s="115">
        <f>SUM(P883:P886)</f>
        <v>52349.499999999993</v>
      </c>
    </row>
    <row r="888" spans="1:16">
      <c r="A888" s="111" t="s">
        <v>7625</v>
      </c>
      <c r="B888" s="38"/>
      <c r="C888" s="38"/>
      <c r="D888" s="38"/>
      <c r="E888" s="38"/>
      <c r="F888" s="108"/>
      <c r="G888" s="108"/>
      <c r="H888" s="38"/>
      <c r="I888" s="38"/>
      <c r="J888" s="38"/>
      <c r="K888" s="38"/>
      <c r="L888" s="38"/>
      <c r="M888" s="38"/>
      <c r="N888" s="38"/>
      <c r="O888" s="38"/>
      <c r="P888" s="109"/>
    </row>
    <row r="889" spans="1:16">
      <c r="A889" s="112" t="s">
        <v>7626</v>
      </c>
      <c r="B889" s="113"/>
      <c r="C889" s="113"/>
      <c r="D889" s="113"/>
      <c r="E889" s="113"/>
      <c r="F889" s="114"/>
      <c r="G889" s="114"/>
      <c r="H889" s="113"/>
      <c r="I889" s="113"/>
      <c r="J889" s="113"/>
      <c r="K889" s="113"/>
      <c r="L889" s="113"/>
      <c r="M889" s="113"/>
      <c r="N889" s="113"/>
      <c r="O889" s="113"/>
      <c r="P889" s="115">
        <v>0</v>
      </c>
    </row>
    <row r="890" spans="1:16">
      <c r="A890" s="111" t="s">
        <v>7627</v>
      </c>
      <c r="B890" s="38"/>
      <c r="C890" s="38"/>
      <c r="D890" s="38"/>
      <c r="E890" s="38"/>
      <c r="F890" s="108"/>
      <c r="G890" s="108"/>
      <c r="H890" s="38"/>
      <c r="I890" s="38"/>
      <c r="J890" s="38"/>
      <c r="K890" s="38"/>
      <c r="L890" s="38"/>
      <c r="M890" s="38"/>
      <c r="N890" s="38"/>
      <c r="O890" s="38"/>
      <c r="P890" s="109"/>
    </row>
    <row r="891" spans="1:16">
      <c r="A891" s="39"/>
      <c r="B891" s="1" t="s">
        <v>700</v>
      </c>
      <c r="C891" s="1" t="s">
        <v>1390</v>
      </c>
      <c r="D891" s="1" t="s">
        <v>12</v>
      </c>
      <c r="E891" s="1" t="s">
        <v>12</v>
      </c>
      <c r="F891" s="2">
        <v>45534</v>
      </c>
      <c r="G891" s="2">
        <v>45505</v>
      </c>
      <c r="H891" s="1" t="s">
        <v>1690</v>
      </c>
      <c r="I891" s="1" t="s">
        <v>1691</v>
      </c>
      <c r="J891" s="1" t="s">
        <v>277</v>
      </c>
      <c r="K891" s="1"/>
      <c r="L891" s="1"/>
      <c r="M891" s="1" t="s">
        <v>1692</v>
      </c>
      <c r="N891" s="1"/>
      <c r="O891" s="1" t="s">
        <v>1693</v>
      </c>
      <c r="P891" s="40">
        <v>-1482.103226528586</v>
      </c>
    </row>
    <row r="892" spans="1:16">
      <c r="A892" s="39"/>
      <c r="B892" s="1" t="s">
        <v>700</v>
      </c>
      <c r="C892" s="1" t="s">
        <v>1390</v>
      </c>
      <c r="D892" s="1" t="s">
        <v>12</v>
      </c>
      <c r="E892" s="1" t="s">
        <v>12</v>
      </c>
      <c r="F892" s="2">
        <v>45534</v>
      </c>
      <c r="G892" s="2">
        <v>45505</v>
      </c>
      <c r="H892" s="1" t="s">
        <v>1694</v>
      </c>
      <c r="I892" s="1" t="s">
        <v>1695</v>
      </c>
      <c r="J892" s="1" t="s">
        <v>277</v>
      </c>
      <c r="K892" s="1"/>
      <c r="L892" s="1"/>
      <c r="M892" s="1"/>
      <c r="N892" s="1"/>
      <c r="O892" s="1" t="s">
        <v>1697</v>
      </c>
      <c r="P892" s="40">
        <v>-28949.89876909251</v>
      </c>
    </row>
    <row r="893" spans="1:16">
      <c r="A893" s="39"/>
      <c r="B893" s="1" t="s">
        <v>700</v>
      </c>
      <c r="C893" s="1" t="s">
        <v>1395</v>
      </c>
      <c r="D893" s="1" t="s">
        <v>12</v>
      </c>
      <c r="E893" s="1" t="s">
        <v>12</v>
      </c>
      <c r="F893" s="2">
        <v>45535</v>
      </c>
      <c r="G893" s="2">
        <v>45505</v>
      </c>
      <c r="H893" s="1" t="s">
        <v>2867</v>
      </c>
      <c r="I893" s="1" t="s">
        <v>2868</v>
      </c>
      <c r="J893" s="1" t="s">
        <v>2869</v>
      </c>
      <c r="K893" s="1" t="s">
        <v>864</v>
      </c>
      <c r="L893" s="1"/>
      <c r="M893" s="1"/>
      <c r="N893" s="1"/>
      <c r="O893" s="1"/>
      <c r="P893" s="40">
        <v>666.91145472000005</v>
      </c>
    </row>
    <row r="894" spans="1:16">
      <c r="A894" s="39"/>
      <c r="B894" s="1" t="s">
        <v>700</v>
      </c>
      <c r="C894" s="1" t="s">
        <v>1390</v>
      </c>
      <c r="D894" s="1" t="s">
        <v>12</v>
      </c>
      <c r="E894" s="1" t="s">
        <v>12</v>
      </c>
      <c r="F894" s="2">
        <v>45535</v>
      </c>
      <c r="G894" s="2">
        <v>45505</v>
      </c>
      <c r="H894" s="1" t="s">
        <v>2870</v>
      </c>
      <c r="I894" s="1" t="s">
        <v>2871</v>
      </c>
      <c r="J894" s="1" t="s">
        <v>1444</v>
      </c>
      <c r="K894" s="1" t="s">
        <v>2872</v>
      </c>
      <c r="L894" s="1"/>
      <c r="M894" s="1"/>
      <c r="N894" s="1"/>
      <c r="O894" s="1"/>
      <c r="P894" s="40">
        <v>8948.1505286285937</v>
      </c>
    </row>
    <row r="895" spans="1:16">
      <c r="A895" s="39"/>
      <c r="B895" s="1" t="s">
        <v>700</v>
      </c>
      <c r="C895" s="1" t="s">
        <v>1370</v>
      </c>
      <c r="D895" s="1" t="s">
        <v>12</v>
      </c>
      <c r="E895" s="1" t="s">
        <v>12</v>
      </c>
      <c r="F895" s="2">
        <v>45535</v>
      </c>
      <c r="G895" s="2">
        <v>45505</v>
      </c>
      <c r="H895" s="1" t="s">
        <v>2873</v>
      </c>
      <c r="I895" s="1" t="s">
        <v>2874</v>
      </c>
      <c r="J895" s="1" t="s">
        <v>593</v>
      </c>
      <c r="K895" s="1" t="s">
        <v>842</v>
      </c>
      <c r="L895" s="1" t="s">
        <v>1809</v>
      </c>
      <c r="M895" s="1"/>
      <c r="N895" s="1"/>
      <c r="O895" s="1"/>
      <c r="P895" s="40">
        <v>352.16392893305016</v>
      </c>
    </row>
    <row r="896" spans="1:16">
      <c r="A896" s="39"/>
      <c r="B896" s="1" t="s">
        <v>700</v>
      </c>
      <c r="C896" s="1" t="s">
        <v>701</v>
      </c>
      <c r="D896" s="1" t="s">
        <v>12</v>
      </c>
      <c r="E896" s="1" t="s">
        <v>12</v>
      </c>
      <c r="F896" s="2">
        <v>45535</v>
      </c>
      <c r="G896" s="2">
        <v>45505</v>
      </c>
      <c r="H896" s="1" t="s">
        <v>2875</v>
      </c>
      <c r="I896" s="1" t="s">
        <v>2876</v>
      </c>
      <c r="J896" s="1" t="s">
        <v>666</v>
      </c>
      <c r="K896" s="1" t="s">
        <v>917</v>
      </c>
      <c r="L896" s="1" t="s">
        <v>1865</v>
      </c>
      <c r="M896" s="1"/>
      <c r="N896" s="1"/>
      <c r="O896" s="1"/>
      <c r="P896" s="40">
        <v>14605.49</v>
      </c>
    </row>
    <row r="897" spans="1:16">
      <c r="A897" s="39"/>
      <c r="B897" s="1" t="s">
        <v>700</v>
      </c>
      <c r="C897" s="1" t="s">
        <v>701</v>
      </c>
      <c r="D897" s="1" t="s">
        <v>12</v>
      </c>
      <c r="E897" s="1" t="s">
        <v>12</v>
      </c>
      <c r="F897" s="2">
        <v>45535</v>
      </c>
      <c r="G897" s="2">
        <v>45505</v>
      </c>
      <c r="H897" s="1" t="s">
        <v>1844</v>
      </c>
      <c r="I897" s="1" t="s">
        <v>1845</v>
      </c>
      <c r="J897" s="1" t="s">
        <v>277</v>
      </c>
      <c r="K897" s="1"/>
      <c r="L897" s="1"/>
      <c r="M897" s="1" t="s">
        <v>1758</v>
      </c>
      <c r="N897" s="1"/>
      <c r="O897" s="1" t="s">
        <v>2877</v>
      </c>
      <c r="P897" s="40">
        <v>-10564.92</v>
      </c>
    </row>
    <row r="898" spans="1:16">
      <c r="A898" s="39"/>
      <c r="B898" s="1" t="s">
        <v>700</v>
      </c>
      <c r="C898" s="1" t="s">
        <v>1370</v>
      </c>
      <c r="D898" s="1" t="s">
        <v>12</v>
      </c>
      <c r="E898" s="1" t="s">
        <v>12</v>
      </c>
      <c r="F898" s="2">
        <v>45535</v>
      </c>
      <c r="G898" s="2">
        <v>45505</v>
      </c>
      <c r="H898" s="1" t="s">
        <v>2878</v>
      </c>
      <c r="I898" s="1" t="s">
        <v>2879</v>
      </c>
      <c r="J898" s="1" t="s">
        <v>646</v>
      </c>
      <c r="K898" s="1" t="s">
        <v>892</v>
      </c>
      <c r="L898" s="1" t="s">
        <v>2880</v>
      </c>
      <c r="M898" s="1"/>
      <c r="N898" s="1"/>
      <c r="O898" s="1"/>
      <c r="P898" s="40">
        <v>480.22353945415932</v>
      </c>
    </row>
    <row r="899" spans="1:16">
      <c r="A899" s="39"/>
      <c r="B899" s="1" t="s">
        <v>700</v>
      </c>
      <c r="C899" s="1" t="s">
        <v>701</v>
      </c>
      <c r="D899" s="1" t="s">
        <v>12</v>
      </c>
      <c r="E899" s="1" t="s">
        <v>12</v>
      </c>
      <c r="F899" s="2">
        <v>45535</v>
      </c>
      <c r="G899" s="2">
        <v>45505</v>
      </c>
      <c r="H899" s="1" t="s">
        <v>2881</v>
      </c>
      <c r="I899" s="1" t="s">
        <v>2882</v>
      </c>
      <c r="J899" s="1" t="s">
        <v>521</v>
      </c>
      <c r="K899" s="1" t="s">
        <v>777</v>
      </c>
      <c r="L899" s="1" t="s">
        <v>2852</v>
      </c>
      <c r="M899" s="1"/>
      <c r="N899" s="1"/>
      <c r="O899" s="1" t="s">
        <v>1369</v>
      </c>
      <c r="P899" s="40">
        <v>10522.91</v>
      </c>
    </row>
    <row r="900" spans="1:16">
      <c r="A900" s="39"/>
      <c r="B900" s="1" t="s">
        <v>700</v>
      </c>
      <c r="C900" s="1" t="s">
        <v>1370</v>
      </c>
      <c r="D900" s="1" t="s">
        <v>12</v>
      </c>
      <c r="E900" s="1" t="s">
        <v>12</v>
      </c>
      <c r="F900" s="2">
        <v>45535</v>
      </c>
      <c r="G900" s="2">
        <v>45505</v>
      </c>
      <c r="H900" s="1" t="s">
        <v>2883</v>
      </c>
      <c r="I900" s="1" t="s">
        <v>2884</v>
      </c>
      <c r="J900" s="1" t="s">
        <v>593</v>
      </c>
      <c r="K900" s="1" t="s">
        <v>842</v>
      </c>
      <c r="L900" s="1" t="s">
        <v>1809</v>
      </c>
      <c r="M900" s="1"/>
      <c r="N900" s="1"/>
      <c r="O900" s="1"/>
      <c r="P900" s="40">
        <v>352.16392893305016</v>
      </c>
    </row>
    <row r="901" spans="1:16">
      <c r="A901" s="39"/>
      <c r="B901" s="1" t="s">
        <v>700</v>
      </c>
      <c r="C901" s="1" t="s">
        <v>701</v>
      </c>
      <c r="D901" s="1" t="s">
        <v>12</v>
      </c>
      <c r="E901" s="1" t="s">
        <v>12</v>
      </c>
      <c r="F901" s="2">
        <v>45535</v>
      </c>
      <c r="G901" s="2">
        <v>45505</v>
      </c>
      <c r="H901" s="1" t="s">
        <v>2885</v>
      </c>
      <c r="I901" s="1" t="s">
        <v>2886</v>
      </c>
      <c r="J901" s="1" t="s">
        <v>584</v>
      </c>
      <c r="K901" s="1" t="s">
        <v>833</v>
      </c>
      <c r="L901" s="1" t="s">
        <v>2814</v>
      </c>
      <c r="M901" s="1"/>
      <c r="N901" s="1"/>
      <c r="O901" s="1" t="s">
        <v>1369</v>
      </c>
      <c r="P901" s="40">
        <v>64956.01</v>
      </c>
    </row>
    <row r="902" spans="1:16">
      <c r="A902" s="39"/>
      <c r="B902" s="1" t="s">
        <v>700</v>
      </c>
      <c r="C902" s="1" t="s">
        <v>701</v>
      </c>
      <c r="D902" s="1" t="s">
        <v>12</v>
      </c>
      <c r="E902" s="1" t="s">
        <v>12</v>
      </c>
      <c r="F902" s="2">
        <v>45535</v>
      </c>
      <c r="G902" s="2">
        <v>45505</v>
      </c>
      <c r="H902" s="1" t="s">
        <v>2887</v>
      </c>
      <c r="I902" s="1" t="s">
        <v>2888</v>
      </c>
      <c r="J902" s="1" t="s">
        <v>543</v>
      </c>
      <c r="K902" s="1" t="s">
        <v>803</v>
      </c>
      <c r="L902" s="1" t="s">
        <v>2889</v>
      </c>
      <c r="M902" s="1"/>
      <c r="N902" s="1"/>
      <c r="O902" s="1" t="s">
        <v>1369</v>
      </c>
      <c r="P902" s="40">
        <v>11808</v>
      </c>
    </row>
    <row r="903" spans="1:16">
      <c r="A903" s="39"/>
      <c r="B903" s="1" t="s">
        <v>700</v>
      </c>
      <c r="C903" s="1" t="s">
        <v>1370</v>
      </c>
      <c r="D903" s="1" t="s">
        <v>12</v>
      </c>
      <c r="E903" s="1" t="s">
        <v>12</v>
      </c>
      <c r="F903" s="2">
        <v>45535</v>
      </c>
      <c r="G903" s="2">
        <v>45505</v>
      </c>
      <c r="H903" s="1" t="s">
        <v>2890</v>
      </c>
      <c r="I903" s="1" t="s">
        <v>2891</v>
      </c>
      <c r="J903" s="1" t="s">
        <v>617</v>
      </c>
      <c r="K903" s="1" t="s">
        <v>860</v>
      </c>
      <c r="L903" s="1" t="s">
        <v>2892</v>
      </c>
      <c r="M903" s="1"/>
      <c r="N903" s="1"/>
      <c r="O903" s="1"/>
      <c r="P903" s="40">
        <v>228.10618124072568</v>
      </c>
    </row>
    <row r="904" spans="1:16">
      <c r="A904" s="39"/>
      <c r="B904" s="1" t="s">
        <v>700</v>
      </c>
      <c r="C904" s="1" t="s">
        <v>1370</v>
      </c>
      <c r="D904" s="1" t="s">
        <v>12</v>
      </c>
      <c r="E904" s="1" t="s">
        <v>12</v>
      </c>
      <c r="F904" s="2">
        <v>45535</v>
      </c>
      <c r="G904" s="2">
        <v>45505</v>
      </c>
      <c r="H904" s="1" t="s">
        <v>2893</v>
      </c>
      <c r="I904" s="1" t="s">
        <v>2894</v>
      </c>
      <c r="J904" s="1" t="s">
        <v>593</v>
      </c>
      <c r="K904" s="1" t="s">
        <v>842</v>
      </c>
      <c r="L904" s="1" t="s">
        <v>1809</v>
      </c>
      <c r="M904" s="1"/>
      <c r="N904" s="1"/>
      <c r="O904" s="1"/>
      <c r="P904" s="40">
        <v>352.16392893305016</v>
      </c>
    </row>
    <row r="905" spans="1:16">
      <c r="A905" s="39"/>
      <c r="B905" s="1" t="s">
        <v>700</v>
      </c>
      <c r="C905" s="1" t="s">
        <v>701</v>
      </c>
      <c r="D905" s="1" t="s">
        <v>12</v>
      </c>
      <c r="E905" s="1" t="s">
        <v>12</v>
      </c>
      <c r="F905" s="2">
        <v>45535</v>
      </c>
      <c r="G905" s="2">
        <v>45505</v>
      </c>
      <c r="H905" s="1" t="s">
        <v>1844</v>
      </c>
      <c r="I905" s="1" t="s">
        <v>1845</v>
      </c>
      <c r="J905" s="1" t="s">
        <v>277</v>
      </c>
      <c r="K905" s="1"/>
      <c r="L905" s="1"/>
      <c r="M905" s="1" t="s">
        <v>1748</v>
      </c>
      <c r="N905" s="1"/>
      <c r="O905" s="1" t="s">
        <v>2895</v>
      </c>
      <c r="P905" s="40">
        <v>-10564.92</v>
      </c>
    </row>
    <row r="906" spans="1:16">
      <c r="A906" s="39"/>
      <c r="B906" s="1" t="s">
        <v>700</v>
      </c>
      <c r="C906" s="1" t="s">
        <v>1370</v>
      </c>
      <c r="D906" s="1" t="s">
        <v>12</v>
      </c>
      <c r="E906" s="1" t="s">
        <v>12</v>
      </c>
      <c r="F906" s="2">
        <v>45535</v>
      </c>
      <c r="G906" s="2">
        <v>45505</v>
      </c>
      <c r="H906" s="1" t="s">
        <v>2896</v>
      </c>
      <c r="I906" s="1" t="s">
        <v>2897</v>
      </c>
      <c r="J906" s="1" t="s">
        <v>646</v>
      </c>
      <c r="K906" s="1" t="s">
        <v>892</v>
      </c>
      <c r="L906" s="1" t="s">
        <v>2880</v>
      </c>
      <c r="M906" s="1"/>
      <c r="N906" s="1"/>
      <c r="O906" s="1"/>
      <c r="P906" s="40">
        <v>480.22353945415932</v>
      </c>
    </row>
    <row r="907" spans="1:16">
      <c r="A907" s="39"/>
      <c r="B907" s="1" t="s">
        <v>700</v>
      </c>
      <c r="C907" s="1" t="s">
        <v>701</v>
      </c>
      <c r="D907" s="1" t="s">
        <v>12</v>
      </c>
      <c r="E907" s="1" t="s">
        <v>12</v>
      </c>
      <c r="F907" s="2">
        <v>45535</v>
      </c>
      <c r="G907" s="2">
        <v>45505</v>
      </c>
      <c r="H907" s="1" t="s">
        <v>2898</v>
      </c>
      <c r="I907" s="1" t="s">
        <v>2899</v>
      </c>
      <c r="J907" s="1" t="s">
        <v>506</v>
      </c>
      <c r="K907" s="1" t="s">
        <v>754</v>
      </c>
      <c r="L907" s="1" t="s">
        <v>2900</v>
      </c>
      <c r="M907" s="1"/>
      <c r="N907" s="1"/>
      <c r="O907" s="1"/>
      <c r="P907" s="40">
        <v>22040</v>
      </c>
    </row>
    <row r="908" spans="1:16">
      <c r="A908" s="39"/>
      <c r="B908" s="1" t="s">
        <v>700</v>
      </c>
      <c r="C908" s="1" t="s">
        <v>701</v>
      </c>
      <c r="D908" s="1" t="s">
        <v>12</v>
      </c>
      <c r="E908" s="1" t="s">
        <v>12</v>
      </c>
      <c r="F908" s="2">
        <v>45535</v>
      </c>
      <c r="G908" s="2">
        <v>45505</v>
      </c>
      <c r="H908" s="1" t="s">
        <v>2901</v>
      </c>
      <c r="I908" s="1" t="s">
        <v>2902</v>
      </c>
      <c r="J908" s="1" t="s">
        <v>666</v>
      </c>
      <c r="K908" s="1" t="s">
        <v>917</v>
      </c>
      <c r="L908" s="1" t="s">
        <v>1865</v>
      </c>
      <c r="M908" s="1"/>
      <c r="N908" s="1"/>
      <c r="O908" s="1"/>
      <c r="P908" s="40">
        <v>113.94</v>
      </c>
    </row>
    <row r="909" spans="1:16">
      <c r="A909" s="39"/>
      <c r="B909" s="1" t="s">
        <v>700</v>
      </c>
      <c r="C909" s="1" t="s">
        <v>1370</v>
      </c>
      <c r="D909" s="1" t="s">
        <v>12</v>
      </c>
      <c r="E909" s="1" t="s">
        <v>12</v>
      </c>
      <c r="F909" s="2">
        <v>45535</v>
      </c>
      <c r="G909" s="2">
        <v>45505</v>
      </c>
      <c r="H909" s="1" t="s">
        <v>2903</v>
      </c>
      <c r="I909" s="1" t="s">
        <v>2904</v>
      </c>
      <c r="J909" s="1" t="s">
        <v>593</v>
      </c>
      <c r="K909" s="1" t="s">
        <v>842</v>
      </c>
      <c r="L909" s="1" t="s">
        <v>1809</v>
      </c>
      <c r="M909" s="1"/>
      <c r="N909" s="1"/>
      <c r="O909" s="1"/>
      <c r="P909" s="40">
        <v>176.08196446652508</v>
      </c>
    </row>
    <row r="910" spans="1:16">
      <c r="A910" s="39"/>
      <c r="B910" s="1" t="s">
        <v>700</v>
      </c>
      <c r="C910" s="1" t="s">
        <v>701</v>
      </c>
      <c r="D910" s="1" t="s">
        <v>12</v>
      </c>
      <c r="E910" s="1" t="s">
        <v>12</v>
      </c>
      <c r="F910" s="2">
        <v>45535</v>
      </c>
      <c r="G910" s="2">
        <v>45505</v>
      </c>
      <c r="H910" s="1" t="s">
        <v>2905</v>
      </c>
      <c r="I910" s="1" t="s">
        <v>2906</v>
      </c>
      <c r="J910" s="1" t="s">
        <v>542</v>
      </c>
      <c r="K910" s="1" t="s">
        <v>802</v>
      </c>
      <c r="L910" s="1" t="s">
        <v>1876</v>
      </c>
      <c r="M910" s="1"/>
      <c r="N910" s="1"/>
      <c r="O910" s="1" t="s">
        <v>1369</v>
      </c>
      <c r="P910" s="40">
        <v>22637.55</v>
      </c>
    </row>
    <row r="911" spans="1:16">
      <c r="A911" s="39"/>
      <c r="B911" s="1" t="s">
        <v>700</v>
      </c>
      <c r="C911" s="1" t="s">
        <v>1370</v>
      </c>
      <c r="D911" s="1" t="s">
        <v>12</v>
      </c>
      <c r="E911" s="1" t="s">
        <v>12</v>
      </c>
      <c r="F911" s="2">
        <v>45535</v>
      </c>
      <c r="G911" s="2">
        <v>45505</v>
      </c>
      <c r="H911" s="1" t="s">
        <v>2907</v>
      </c>
      <c r="I911" s="1" t="s">
        <v>2908</v>
      </c>
      <c r="J911" s="1" t="s">
        <v>646</v>
      </c>
      <c r="K911" s="1" t="s">
        <v>892</v>
      </c>
      <c r="L911" s="1" t="s">
        <v>2880</v>
      </c>
      <c r="M911" s="1"/>
      <c r="N911" s="1"/>
      <c r="O911" s="1"/>
      <c r="P911" s="40">
        <v>480.22353945415932</v>
      </c>
    </row>
    <row r="912" spans="1:16">
      <c r="A912" s="39"/>
      <c r="B912" s="1" t="s">
        <v>700</v>
      </c>
      <c r="C912" s="1" t="s">
        <v>1370</v>
      </c>
      <c r="D912" s="1" t="s">
        <v>12</v>
      </c>
      <c r="E912" s="1" t="s">
        <v>12</v>
      </c>
      <c r="F912" s="2">
        <v>45535</v>
      </c>
      <c r="G912" s="2">
        <v>45505</v>
      </c>
      <c r="H912" s="1" t="s">
        <v>2909</v>
      </c>
      <c r="I912" s="1" t="s">
        <v>2910</v>
      </c>
      <c r="J912" s="1" t="s">
        <v>593</v>
      </c>
      <c r="K912" s="1" t="s">
        <v>842</v>
      </c>
      <c r="L912" s="1" t="s">
        <v>1809</v>
      </c>
      <c r="M912" s="1"/>
      <c r="N912" s="1"/>
      <c r="O912" s="1"/>
      <c r="P912" s="40">
        <v>352.16392893305016</v>
      </c>
    </row>
    <row r="913" spans="1:16">
      <c r="A913" s="39"/>
      <c r="B913" s="1" t="s">
        <v>700</v>
      </c>
      <c r="C913" s="1" t="s">
        <v>701</v>
      </c>
      <c r="D913" s="1" t="s">
        <v>12</v>
      </c>
      <c r="E913" s="1" t="s">
        <v>12</v>
      </c>
      <c r="F913" s="2">
        <v>45535</v>
      </c>
      <c r="G913" s="2">
        <v>45505</v>
      </c>
      <c r="H913" s="1" t="s">
        <v>2911</v>
      </c>
      <c r="I913" s="1" t="s">
        <v>2912</v>
      </c>
      <c r="J913" s="1" t="s">
        <v>666</v>
      </c>
      <c r="K913" s="1" t="s">
        <v>917</v>
      </c>
      <c r="L913" s="1" t="s">
        <v>1865</v>
      </c>
      <c r="M913" s="1"/>
      <c r="N913" s="1"/>
      <c r="O913" s="1"/>
      <c r="P913" s="40">
        <v>42.22</v>
      </c>
    </row>
    <row r="914" spans="1:16">
      <c r="A914" s="39"/>
      <c r="B914" s="1" t="s">
        <v>700</v>
      </c>
      <c r="C914" s="1" t="s">
        <v>701</v>
      </c>
      <c r="D914" s="1" t="s">
        <v>12</v>
      </c>
      <c r="E914" s="1" t="s">
        <v>12</v>
      </c>
      <c r="F914" s="2">
        <v>45535</v>
      </c>
      <c r="G914" s="2">
        <v>45505</v>
      </c>
      <c r="H914" s="1" t="s">
        <v>2913</v>
      </c>
      <c r="I914" s="1" t="s">
        <v>2914</v>
      </c>
      <c r="J914" s="1" t="s">
        <v>582</v>
      </c>
      <c r="K914" s="1" t="s">
        <v>834</v>
      </c>
      <c r="L914" s="1" t="s">
        <v>2610</v>
      </c>
      <c r="M914" s="1"/>
      <c r="N914" s="1"/>
      <c r="O914" s="1" t="s">
        <v>1369</v>
      </c>
      <c r="P914" s="40">
        <v>13000</v>
      </c>
    </row>
    <row r="915" spans="1:16">
      <c r="A915" s="39"/>
      <c r="B915" s="1" t="s">
        <v>700</v>
      </c>
      <c r="C915" s="1" t="s">
        <v>701</v>
      </c>
      <c r="D915" s="1" t="s">
        <v>12</v>
      </c>
      <c r="E915" s="1" t="s">
        <v>12</v>
      </c>
      <c r="F915" s="2">
        <v>45535</v>
      </c>
      <c r="G915" s="2">
        <v>45505</v>
      </c>
      <c r="H915" s="1" t="s">
        <v>2915</v>
      </c>
      <c r="I915" s="1" t="s">
        <v>2916</v>
      </c>
      <c r="J915" s="1" t="s">
        <v>581</v>
      </c>
      <c r="K915" s="1" t="s">
        <v>831</v>
      </c>
      <c r="L915" s="1" t="s">
        <v>2849</v>
      </c>
      <c r="M915" s="1"/>
      <c r="N915" s="1"/>
      <c r="O915" s="1" t="s">
        <v>1369</v>
      </c>
      <c r="P915" s="40">
        <v>39605.75</v>
      </c>
    </row>
    <row r="916" spans="1:16">
      <c r="A916" s="39"/>
      <c r="B916" s="1" t="s">
        <v>700</v>
      </c>
      <c r="C916" s="1" t="s">
        <v>701</v>
      </c>
      <c r="D916" s="1" t="s">
        <v>12</v>
      </c>
      <c r="E916" s="1" t="s">
        <v>12</v>
      </c>
      <c r="F916" s="2">
        <v>45535</v>
      </c>
      <c r="G916" s="2">
        <v>45505</v>
      </c>
      <c r="H916" s="1" t="s">
        <v>2917</v>
      </c>
      <c r="I916" s="1" t="s">
        <v>2918</v>
      </c>
      <c r="J916" s="1" t="s">
        <v>578</v>
      </c>
      <c r="K916" s="1" t="s">
        <v>837</v>
      </c>
      <c r="L916" s="1" t="s">
        <v>1924</v>
      </c>
      <c r="M916" s="1"/>
      <c r="N916" s="1"/>
      <c r="O916" s="1" t="s">
        <v>1369</v>
      </c>
      <c r="P916" s="40">
        <v>26581.49</v>
      </c>
    </row>
    <row r="917" spans="1:16">
      <c r="A917" s="39"/>
      <c r="B917" s="1" t="s">
        <v>700</v>
      </c>
      <c r="C917" s="1" t="s">
        <v>1370</v>
      </c>
      <c r="D917" s="1" t="s">
        <v>12</v>
      </c>
      <c r="E917" s="1" t="s">
        <v>12</v>
      </c>
      <c r="F917" s="2">
        <v>45535</v>
      </c>
      <c r="G917" s="2">
        <v>45505</v>
      </c>
      <c r="H917" s="1" t="s">
        <v>2919</v>
      </c>
      <c r="I917" s="1" t="s">
        <v>2920</v>
      </c>
      <c r="J917" s="1" t="s">
        <v>593</v>
      </c>
      <c r="K917" s="1" t="s">
        <v>842</v>
      </c>
      <c r="L917" s="1" t="s">
        <v>1809</v>
      </c>
      <c r="M917" s="1"/>
      <c r="N917" s="1"/>
      <c r="O917" s="1"/>
      <c r="P917" s="40">
        <v>352.16392893305016</v>
      </c>
    </row>
    <row r="918" spans="1:16">
      <c r="A918" s="39"/>
      <c r="B918" s="1" t="s">
        <v>700</v>
      </c>
      <c r="C918" s="1" t="s">
        <v>1390</v>
      </c>
      <c r="D918" s="1" t="s">
        <v>12</v>
      </c>
      <c r="E918" s="1" t="s">
        <v>12</v>
      </c>
      <c r="F918" s="2">
        <v>45535</v>
      </c>
      <c r="G918" s="2">
        <v>45505</v>
      </c>
      <c r="H918" s="1" t="s">
        <v>2921</v>
      </c>
      <c r="I918" s="1" t="s">
        <v>2922</v>
      </c>
      <c r="J918" s="1" t="s">
        <v>2923</v>
      </c>
      <c r="K918" s="1" t="s">
        <v>2924</v>
      </c>
      <c r="L918" s="1"/>
      <c r="M918" s="1"/>
      <c r="N918" s="1"/>
      <c r="O918" s="1"/>
      <c r="P918" s="40">
        <v>31754.749188470723</v>
      </c>
    </row>
    <row r="919" spans="1:16">
      <c r="A919" s="39"/>
      <c r="B919" s="1" t="s">
        <v>700</v>
      </c>
      <c r="C919" s="1" t="s">
        <v>1370</v>
      </c>
      <c r="D919" s="1" t="s">
        <v>12</v>
      </c>
      <c r="E919" s="1" t="s">
        <v>12</v>
      </c>
      <c r="F919" s="2">
        <v>45535</v>
      </c>
      <c r="G919" s="2">
        <v>45505</v>
      </c>
      <c r="H919" s="1" t="s">
        <v>2925</v>
      </c>
      <c r="I919" s="1" t="s">
        <v>2926</v>
      </c>
      <c r="J919" s="1" t="s">
        <v>593</v>
      </c>
      <c r="K919" s="1" t="s">
        <v>842</v>
      </c>
      <c r="L919" s="1" t="s">
        <v>1809</v>
      </c>
      <c r="M919" s="1"/>
      <c r="N919" s="1"/>
      <c r="O919" s="1"/>
      <c r="P919" s="40">
        <v>352.16392893305016</v>
      </c>
    </row>
    <row r="920" spans="1:16">
      <c r="A920" s="39"/>
      <c r="B920" s="1" t="s">
        <v>700</v>
      </c>
      <c r="C920" s="1" t="s">
        <v>701</v>
      </c>
      <c r="D920" s="1" t="s">
        <v>12</v>
      </c>
      <c r="E920" s="1" t="s">
        <v>12</v>
      </c>
      <c r="F920" s="2">
        <v>45535</v>
      </c>
      <c r="G920" s="2">
        <v>45505</v>
      </c>
      <c r="H920" s="1" t="s">
        <v>2927</v>
      </c>
      <c r="I920" s="1" t="s">
        <v>2928</v>
      </c>
      <c r="J920" s="1" t="s">
        <v>626</v>
      </c>
      <c r="K920" s="1" t="s">
        <v>869</v>
      </c>
      <c r="L920" s="1" t="s">
        <v>2929</v>
      </c>
      <c r="M920" s="1"/>
      <c r="N920" s="1"/>
      <c r="O920" s="1" t="s">
        <v>1369</v>
      </c>
      <c r="P920" s="40">
        <v>5000</v>
      </c>
    </row>
    <row r="921" spans="1:16">
      <c r="A921" s="39"/>
      <c r="B921" s="1" t="s">
        <v>700</v>
      </c>
      <c r="C921" s="1" t="s">
        <v>1370</v>
      </c>
      <c r="D921" s="1" t="s">
        <v>12</v>
      </c>
      <c r="E921" s="1" t="s">
        <v>12</v>
      </c>
      <c r="F921" s="2">
        <v>45535</v>
      </c>
      <c r="G921" s="2">
        <v>45505</v>
      </c>
      <c r="H921" s="1" t="s">
        <v>2930</v>
      </c>
      <c r="I921" s="1" t="s">
        <v>2931</v>
      </c>
      <c r="J921" s="1" t="s">
        <v>593</v>
      </c>
      <c r="K921" s="1" t="s">
        <v>842</v>
      </c>
      <c r="L921" s="1" t="s">
        <v>1809</v>
      </c>
      <c r="M921" s="1"/>
      <c r="N921" s="1"/>
      <c r="O921" s="1"/>
      <c r="P921" s="40">
        <v>295.13750755024483</v>
      </c>
    </row>
    <row r="922" spans="1:16">
      <c r="A922" s="39"/>
      <c r="B922" s="1" t="s">
        <v>700</v>
      </c>
      <c r="C922" s="1" t="s">
        <v>1370</v>
      </c>
      <c r="D922" s="1" t="s">
        <v>12</v>
      </c>
      <c r="E922" s="1" t="s">
        <v>12</v>
      </c>
      <c r="F922" s="2">
        <v>45535</v>
      </c>
      <c r="G922" s="2">
        <v>45505</v>
      </c>
      <c r="H922" s="1" t="s">
        <v>2932</v>
      </c>
      <c r="I922" s="1" t="s">
        <v>2933</v>
      </c>
      <c r="J922" s="1" t="s">
        <v>617</v>
      </c>
      <c r="K922" s="1" t="s">
        <v>860</v>
      </c>
      <c r="L922" s="1" t="s">
        <v>2892</v>
      </c>
      <c r="M922" s="1"/>
      <c r="N922" s="1"/>
      <c r="O922" s="1"/>
      <c r="P922" s="40">
        <v>344.16020327548085</v>
      </c>
    </row>
    <row r="923" spans="1:16">
      <c r="A923" s="39"/>
      <c r="B923" s="1" t="s">
        <v>700</v>
      </c>
      <c r="C923" s="1" t="s">
        <v>1370</v>
      </c>
      <c r="D923" s="1" t="s">
        <v>12</v>
      </c>
      <c r="E923" s="1" t="s">
        <v>12</v>
      </c>
      <c r="F923" s="2">
        <v>45535</v>
      </c>
      <c r="G923" s="2">
        <v>45505</v>
      </c>
      <c r="H923" s="1" t="s">
        <v>2934</v>
      </c>
      <c r="I923" s="1" t="s">
        <v>2935</v>
      </c>
      <c r="J923" s="1" t="s">
        <v>646</v>
      </c>
      <c r="K923" s="1" t="s">
        <v>892</v>
      </c>
      <c r="L923" s="1" t="s">
        <v>2880</v>
      </c>
      <c r="M923" s="1"/>
      <c r="N923" s="1"/>
      <c r="O923" s="1"/>
      <c r="P923" s="40">
        <v>480.22353945415932</v>
      </c>
    </row>
    <row r="924" spans="1:16">
      <c r="A924" s="39"/>
      <c r="B924" s="1" t="s">
        <v>700</v>
      </c>
      <c r="C924" s="1" t="s">
        <v>701</v>
      </c>
      <c r="D924" s="1" t="s">
        <v>12</v>
      </c>
      <c r="E924" s="1" t="s">
        <v>12</v>
      </c>
      <c r="F924" s="2">
        <v>45535</v>
      </c>
      <c r="G924" s="2">
        <v>45505</v>
      </c>
      <c r="H924" s="1" t="s">
        <v>2936</v>
      </c>
      <c r="I924" s="1" t="s">
        <v>2937</v>
      </c>
      <c r="J924" s="1" t="s">
        <v>656</v>
      </c>
      <c r="K924" s="1" t="s">
        <v>904</v>
      </c>
      <c r="L924" s="1" t="s">
        <v>2938</v>
      </c>
      <c r="M924" s="1"/>
      <c r="N924" s="1"/>
      <c r="O924" s="1"/>
      <c r="P924" s="40">
        <v>903.97</v>
      </c>
    </row>
    <row r="925" spans="1:16">
      <c r="A925" s="39"/>
      <c r="B925" s="1" t="s">
        <v>700</v>
      </c>
      <c r="C925" s="1" t="s">
        <v>701</v>
      </c>
      <c r="D925" s="1" t="s">
        <v>12</v>
      </c>
      <c r="E925" s="1" t="s">
        <v>12</v>
      </c>
      <c r="F925" s="2">
        <v>45535</v>
      </c>
      <c r="G925" s="2">
        <v>45505</v>
      </c>
      <c r="H925" s="1" t="s">
        <v>2939</v>
      </c>
      <c r="I925" s="1" t="s">
        <v>2940</v>
      </c>
      <c r="J925" s="1" t="s">
        <v>670</v>
      </c>
      <c r="K925" s="1" t="s">
        <v>912</v>
      </c>
      <c r="L925" s="1" t="s">
        <v>2941</v>
      </c>
      <c r="M925" s="1"/>
      <c r="N925" s="1"/>
      <c r="O925" s="1"/>
      <c r="P925" s="40">
        <v>14553</v>
      </c>
    </row>
    <row r="926" spans="1:16">
      <c r="A926" s="39"/>
      <c r="B926" s="1" t="s">
        <v>700</v>
      </c>
      <c r="C926" s="1" t="s">
        <v>1370</v>
      </c>
      <c r="D926" s="1" t="s">
        <v>12</v>
      </c>
      <c r="E926" s="1" t="s">
        <v>12</v>
      </c>
      <c r="F926" s="2">
        <v>45535</v>
      </c>
      <c r="G926" s="2">
        <v>45505</v>
      </c>
      <c r="H926" s="1" t="s">
        <v>2942</v>
      </c>
      <c r="I926" s="1" t="s">
        <v>2943</v>
      </c>
      <c r="J926" s="1" t="s">
        <v>617</v>
      </c>
      <c r="K926" s="1" t="s">
        <v>860</v>
      </c>
      <c r="L926" s="1" t="s">
        <v>2892</v>
      </c>
      <c r="M926" s="1"/>
      <c r="N926" s="1"/>
      <c r="O926" s="1"/>
      <c r="P926" s="40">
        <v>344.16020327548085</v>
      </c>
    </row>
    <row r="927" spans="1:16">
      <c r="A927" s="39"/>
      <c r="B927" s="1" t="s">
        <v>700</v>
      </c>
      <c r="C927" s="1" t="s">
        <v>701</v>
      </c>
      <c r="D927" s="1" t="s">
        <v>12</v>
      </c>
      <c r="E927" s="1" t="s">
        <v>12</v>
      </c>
      <c r="F927" s="2">
        <v>45535</v>
      </c>
      <c r="G927" s="2">
        <v>45505</v>
      </c>
      <c r="H927" s="1" t="s">
        <v>2944</v>
      </c>
      <c r="I927" s="1" t="s">
        <v>2945</v>
      </c>
      <c r="J927" s="1" t="s">
        <v>668</v>
      </c>
      <c r="K927" s="1" t="s">
        <v>922</v>
      </c>
      <c r="L927" s="1" t="s">
        <v>2946</v>
      </c>
      <c r="M927" s="1"/>
      <c r="N927" s="1"/>
      <c r="O927" s="1"/>
      <c r="P927" s="40">
        <v>2810.57</v>
      </c>
    </row>
    <row r="928" spans="1:16">
      <c r="A928" s="39"/>
      <c r="B928" s="1" t="s">
        <v>700</v>
      </c>
      <c r="C928" s="1" t="s">
        <v>1370</v>
      </c>
      <c r="D928" s="1" t="s">
        <v>12</v>
      </c>
      <c r="E928" s="1" t="s">
        <v>12</v>
      </c>
      <c r="F928" s="2">
        <v>45535</v>
      </c>
      <c r="G928" s="2">
        <v>45505</v>
      </c>
      <c r="H928" s="1" t="s">
        <v>2947</v>
      </c>
      <c r="I928" s="1" t="s">
        <v>2948</v>
      </c>
      <c r="J928" s="1" t="s">
        <v>593</v>
      </c>
      <c r="K928" s="1" t="s">
        <v>842</v>
      </c>
      <c r="L928" s="1" t="s">
        <v>1809</v>
      </c>
      <c r="M928" s="1"/>
      <c r="N928" s="1"/>
      <c r="O928" s="1"/>
      <c r="P928" s="40">
        <v>396.18442004968142</v>
      </c>
    </row>
    <row r="929" spans="1:16">
      <c r="A929" s="39"/>
      <c r="B929" s="1" t="s">
        <v>700</v>
      </c>
      <c r="C929" s="1" t="s">
        <v>701</v>
      </c>
      <c r="D929" s="1" t="s">
        <v>12</v>
      </c>
      <c r="E929" s="1" t="s">
        <v>12</v>
      </c>
      <c r="F929" s="2">
        <v>45535</v>
      </c>
      <c r="G929" s="2">
        <v>45505</v>
      </c>
      <c r="H929" s="1" t="s">
        <v>2949</v>
      </c>
      <c r="I929" s="1" t="s">
        <v>2950</v>
      </c>
      <c r="J929" s="1" t="s">
        <v>846</v>
      </c>
      <c r="K929" s="1" t="s">
        <v>847</v>
      </c>
      <c r="L929" s="1"/>
      <c r="M929" s="1"/>
      <c r="N929" s="1"/>
      <c r="O929" s="1"/>
      <c r="P929" s="40">
        <v>1890</v>
      </c>
    </row>
    <row r="930" spans="1:16">
      <c r="A930" s="39"/>
      <c r="B930" s="1" t="s">
        <v>700</v>
      </c>
      <c r="C930" s="1" t="s">
        <v>1370</v>
      </c>
      <c r="D930" s="1" t="s">
        <v>12</v>
      </c>
      <c r="E930" s="1" t="s">
        <v>12</v>
      </c>
      <c r="F930" s="2">
        <v>45535</v>
      </c>
      <c r="G930" s="2">
        <v>45505</v>
      </c>
      <c r="H930" s="1" t="s">
        <v>2951</v>
      </c>
      <c r="I930" s="1" t="s">
        <v>2952</v>
      </c>
      <c r="J930" s="1" t="s">
        <v>593</v>
      </c>
      <c r="K930" s="1" t="s">
        <v>842</v>
      </c>
      <c r="L930" s="1" t="s">
        <v>1809</v>
      </c>
      <c r="M930" s="1"/>
      <c r="N930" s="1"/>
      <c r="O930" s="1"/>
      <c r="P930" s="40">
        <v>352.16392893305016</v>
      </c>
    </row>
    <row r="931" spans="1:16">
      <c r="A931" s="39"/>
      <c r="B931" s="1" t="s">
        <v>700</v>
      </c>
      <c r="C931" s="1" t="s">
        <v>1370</v>
      </c>
      <c r="D931" s="1" t="s">
        <v>12</v>
      </c>
      <c r="E931" s="1" t="s">
        <v>12</v>
      </c>
      <c r="F931" s="2">
        <v>45535</v>
      </c>
      <c r="G931" s="2">
        <v>45505</v>
      </c>
      <c r="H931" s="1" t="s">
        <v>2953</v>
      </c>
      <c r="I931" s="1" t="s">
        <v>2954</v>
      </c>
      <c r="J931" s="1" t="s">
        <v>617</v>
      </c>
      <c r="K931" s="1" t="s">
        <v>860</v>
      </c>
      <c r="L931" s="1" t="s">
        <v>2892</v>
      </c>
      <c r="M931" s="1"/>
      <c r="N931" s="1"/>
      <c r="O931" s="1"/>
      <c r="P931" s="40">
        <v>344.16020327548085</v>
      </c>
    </row>
    <row r="932" spans="1:16">
      <c r="A932" s="39"/>
      <c r="B932" s="1" t="s">
        <v>700</v>
      </c>
      <c r="C932" s="1" t="s">
        <v>1370</v>
      </c>
      <c r="D932" s="1" t="s">
        <v>12</v>
      </c>
      <c r="E932" s="1" t="s">
        <v>12</v>
      </c>
      <c r="F932" s="2">
        <v>45535</v>
      </c>
      <c r="G932" s="2">
        <v>45505</v>
      </c>
      <c r="H932" s="1" t="s">
        <v>2955</v>
      </c>
      <c r="I932" s="1" t="s">
        <v>2956</v>
      </c>
      <c r="J932" s="1" t="s">
        <v>593</v>
      </c>
      <c r="K932" s="1" t="s">
        <v>842</v>
      </c>
      <c r="L932" s="1" t="s">
        <v>1809</v>
      </c>
      <c r="M932" s="1"/>
      <c r="N932" s="1"/>
      <c r="O932" s="1"/>
      <c r="P932" s="40">
        <v>531.24741444853987</v>
      </c>
    </row>
    <row r="933" spans="1:16">
      <c r="A933" s="39"/>
      <c r="B933" s="1" t="s">
        <v>700</v>
      </c>
      <c r="C933" s="1" t="s">
        <v>701</v>
      </c>
      <c r="D933" s="1" t="s">
        <v>12</v>
      </c>
      <c r="E933" s="1" t="s">
        <v>12</v>
      </c>
      <c r="F933" s="2">
        <v>45535</v>
      </c>
      <c r="G933" s="2">
        <v>45505</v>
      </c>
      <c r="H933" s="1" t="s">
        <v>2957</v>
      </c>
      <c r="I933" s="1" t="s">
        <v>2958</v>
      </c>
      <c r="J933" s="1" t="s">
        <v>846</v>
      </c>
      <c r="K933" s="1" t="s">
        <v>847</v>
      </c>
      <c r="L933" s="1"/>
      <c r="M933" s="1"/>
      <c r="N933" s="1"/>
      <c r="O933" s="1"/>
      <c r="P933" s="40">
        <v>1890</v>
      </c>
    </row>
    <row r="934" spans="1:16">
      <c r="A934" s="39"/>
      <c r="B934" s="1" t="s">
        <v>700</v>
      </c>
      <c r="C934" s="1" t="s">
        <v>701</v>
      </c>
      <c r="D934" s="1" t="s">
        <v>12</v>
      </c>
      <c r="E934" s="1" t="s">
        <v>12</v>
      </c>
      <c r="F934" s="2">
        <v>45535</v>
      </c>
      <c r="G934" s="2">
        <v>45505</v>
      </c>
      <c r="H934" s="1" t="s">
        <v>2959</v>
      </c>
      <c r="I934" s="1" t="s">
        <v>2960</v>
      </c>
      <c r="J934" s="1" t="s">
        <v>533</v>
      </c>
      <c r="K934" s="1" t="s">
        <v>789</v>
      </c>
      <c r="L934" s="1" t="s">
        <v>2961</v>
      </c>
      <c r="M934" s="1"/>
      <c r="N934" s="1"/>
      <c r="O934" s="1" t="s">
        <v>1369</v>
      </c>
      <c r="P934" s="40">
        <v>10000</v>
      </c>
    </row>
    <row r="935" spans="1:16">
      <c r="A935" s="39"/>
      <c r="B935" s="1" t="s">
        <v>700</v>
      </c>
      <c r="C935" s="1" t="s">
        <v>1370</v>
      </c>
      <c r="D935" s="1" t="s">
        <v>12</v>
      </c>
      <c r="E935" s="1" t="s">
        <v>12</v>
      </c>
      <c r="F935" s="2">
        <v>45535</v>
      </c>
      <c r="G935" s="2">
        <v>45505</v>
      </c>
      <c r="H935" s="1" t="s">
        <v>2962</v>
      </c>
      <c r="I935" s="1" t="s">
        <v>2963</v>
      </c>
      <c r="J935" s="1" t="s">
        <v>593</v>
      </c>
      <c r="K935" s="1" t="s">
        <v>842</v>
      </c>
      <c r="L935" s="1" t="s">
        <v>1809</v>
      </c>
      <c r="M935" s="1"/>
      <c r="N935" s="1"/>
      <c r="O935" s="1"/>
      <c r="P935" s="40">
        <v>531.24741444853987</v>
      </c>
    </row>
    <row r="936" spans="1:16">
      <c r="A936" s="39"/>
      <c r="B936" s="1" t="s">
        <v>700</v>
      </c>
      <c r="C936" s="1" t="s">
        <v>1370</v>
      </c>
      <c r="D936" s="1" t="s">
        <v>12</v>
      </c>
      <c r="E936" s="1" t="s">
        <v>12</v>
      </c>
      <c r="F936" s="2">
        <v>45535</v>
      </c>
      <c r="G936" s="2">
        <v>45505</v>
      </c>
      <c r="H936" s="1" t="s">
        <v>2964</v>
      </c>
      <c r="I936" s="1" t="s">
        <v>2965</v>
      </c>
      <c r="J936" s="1" t="s">
        <v>593</v>
      </c>
      <c r="K936" s="1" t="s">
        <v>842</v>
      </c>
      <c r="L936" s="1" t="s">
        <v>1809</v>
      </c>
      <c r="M936" s="1"/>
      <c r="N936" s="1"/>
      <c r="O936" s="1"/>
      <c r="P936" s="40">
        <v>531.24741444853987</v>
      </c>
    </row>
    <row r="937" spans="1:16">
      <c r="A937" s="39"/>
      <c r="B937" s="1" t="s">
        <v>700</v>
      </c>
      <c r="C937" s="1" t="s">
        <v>701</v>
      </c>
      <c r="D937" s="1" t="s">
        <v>12</v>
      </c>
      <c r="E937" s="1" t="s">
        <v>12</v>
      </c>
      <c r="F937" s="2">
        <v>45535</v>
      </c>
      <c r="G937" s="2">
        <v>45505</v>
      </c>
      <c r="H937" s="1" t="s">
        <v>2966</v>
      </c>
      <c r="I937" s="1" t="s">
        <v>2967</v>
      </c>
      <c r="J937" s="1" t="s">
        <v>665</v>
      </c>
      <c r="K937" s="1" t="s">
        <v>914</v>
      </c>
      <c r="L937" s="1" t="s">
        <v>2968</v>
      </c>
      <c r="M937" s="1"/>
      <c r="N937" s="1"/>
      <c r="O937" s="1"/>
      <c r="P937" s="40">
        <v>6519.88</v>
      </c>
    </row>
    <row r="938" spans="1:16">
      <c r="A938" s="39"/>
      <c r="B938" s="1" t="s">
        <v>700</v>
      </c>
      <c r="C938" s="1" t="s">
        <v>1370</v>
      </c>
      <c r="D938" s="1" t="s">
        <v>12</v>
      </c>
      <c r="E938" s="1" t="s">
        <v>12</v>
      </c>
      <c r="F938" s="2">
        <v>45535</v>
      </c>
      <c r="G938" s="2">
        <v>45505</v>
      </c>
      <c r="H938" s="1" t="s">
        <v>2969</v>
      </c>
      <c r="I938" s="1" t="s">
        <v>2970</v>
      </c>
      <c r="J938" s="1" t="s">
        <v>593</v>
      </c>
      <c r="K938" s="1" t="s">
        <v>842</v>
      </c>
      <c r="L938" s="1" t="s">
        <v>1809</v>
      </c>
      <c r="M938" s="1"/>
      <c r="N938" s="1"/>
      <c r="O938" s="1"/>
      <c r="P938" s="40">
        <v>352.16392893305016</v>
      </c>
    </row>
    <row r="939" spans="1:16">
      <c r="A939" s="39"/>
      <c r="B939" s="1" t="s">
        <v>700</v>
      </c>
      <c r="C939" s="1" t="s">
        <v>1370</v>
      </c>
      <c r="D939" s="1" t="s">
        <v>12</v>
      </c>
      <c r="E939" s="1" t="s">
        <v>12</v>
      </c>
      <c r="F939" s="2">
        <v>45535</v>
      </c>
      <c r="G939" s="2">
        <v>45505</v>
      </c>
      <c r="H939" s="1" t="s">
        <v>2971</v>
      </c>
      <c r="I939" s="1" t="s">
        <v>2972</v>
      </c>
      <c r="J939" s="1" t="s">
        <v>646</v>
      </c>
      <c r="K939" s="1" t="s">
        <v>892</v>
      </c>
      <c r="L939" s="1" t="s">
        <v>2880</v>
      </c>
      <c r="M939" s="1"/>
      <c r="N939" s="1"/>
      <c r="O939" s="1"/>
      <c r="P939" s="40">
        <v>480.22353945415932</v>
      </c>
    </row>
    <row r="940" spans="1:16">
      <c r="A940" s="39"/>
      <c r="B940" s="1" t="s">
        <v>700</v>
      </c>
      <c r="C940" s="1" t="s">
        <v>1370</v>
      </c>
      <c r="D940" s="1" t="s">
        <v>12</v>
      </c>
      <c r="E940" s="1" t="s">
        <v>12</v>
      </c>
      <c r="F940" s="2">
        <v>45535</v>
      </c>
      <c r="G940" s="2">
        <v>45505</v>
      </c>
      <c r="H940" s="1" t="s">
        <v>2973</v>
      </c>
      <c r="I940" s="1" t="s">
        <v>2974</v>
      </c>
      <c r="J940" s="1" t="s">
        <v>593</v>
      </c>
      <c r="K940" s="1" t="s">
        <v>842</v>
      </c>
      <c r="L940" s="1" t="s">
        <v>1809</v>
      </c>
      <c r="M940" s="1"/>
      <c r="N940" s="1"/>
      <c r="O940" s="1"/>
      <c r="P940" s="40">
        <v>352.16392893305016</v>
      </c>
    </row>
    <row r="941" spans="1:16">
      <c r="A941" s="39"/>
      <c r="B941" s="1" t="s">
        <v>700</v>
      </c>
      <c r="C941" s="1" t="s">
        <v>1370</v>
      </c>
      <c r="D941" s="1" t="s">
        <v>12</v>
      </c>
      <c r="E941" s="1" t="s">
        <v>12</v>
      </c>
      <c r="F941" s="2">
        <v>45535</v>
      </c>
      <c r="G941" s="2">
        <v>45505</v>
      </c>
      <c r="H941" s="1" t="s">
        <v>2975</v>
      </c>
      <c r="I941" s="1" t="s">
        <v>2976</v>
      </c>
      <c r="J941" s="1" t="s">
        <v>617</v>
      </c>
      <c r="K941" s="1" t="s">
        <v>860</v>
      </c>
      <c r="L941" s="1" t="s">
        <v>2892</v>
      </c>
      <c r="M941" s="1"/>
      <c r="N941" s="1"/>
      <c r="O941" s="1"/>
      <c r="P941" s="40">
        <v>228.10618124072568</v>
      </c>
    </row>
    <row r="942" spans="1:16">
      <c r="A942" s="39"/>
      <c r="B942" s="1" t="s">
        <v>700</v>
      </c>
      <c r="C942" s="1" t="s">
        <v>1370</v>
      </c>
      <c r="D942" s="1" t="s">
        <v>12</v>
      </c>
      <c r="E942" s="1" t="s">
        <v>12</v>
      </c>
      <c r="F942" s="2">
        <v>45535</v>
      </c>
      <c r="G942" s="2">
        <v>45505</v>
      </c>
      <c r="H942" s="1" t="s">
        <v>2977</v>
      </c>
      <c r="I942" s="1" t="s">
        <v>2978</v>
      </c>
      <c r="J942" s="1" t="s">
        <v>646</v>
      </c>
      <c r="K942" s="1" t="s">
        <v>892</v>
      </c>
      <c r="L942" s="1" t="s">
        <v>2880</v>
      </c>
      <c r="M942" s="1"/>
      <c r="N942" s="1"/>
      <c r="O942" s="1"/>
      <c r="P942" s="40">
        <v>480.22353945415932</v>
      </c>
    </row>
    <row r="943" spans="1:16">
      <c r="A943" s="39"/>
      <c r="B943" s="1" t="s">
        <v>700</v>
      </c>
      <c r="C943" s="1" t="s">
        <v>1370</v>
      </c>
      <c r="D943" s="1" t="s">
        <v>12</v>
      </c>
      <c r="E943" s="1" t="s">
        <v>12</v>
      </c>
      <c r="F943" s="2">
        <v>45535</v>
      </c>
      <c r="G943" s="2">
        <v>45505</v>
      </c>
      <c r="H943" s="1" t="s">
        <v>2979</v>
      </c>
      <c r="I943" s="1" t="s">
        <v>2980</v>
      </c>
      <c r="J943" s="1" t="s">
        <v>646</v>
      </c>
      <c r="K943" s="1" t="s">
        <v>892</v>
      </c>
      <c r="L943" s="1" t="s">
        <v>2880</v>
      </c>
      <c r="M943" s="1"/>
      <c r="N943" s="1"/>
      <c r="O943" s="1"/>
      <c r="P943" s="40">
        <v>480.22353945415932</v>
      </c>
    </row>
    <row r="944" spans="1:16">
      <c r="A944" s="39"/>
      <c r="B944" s="1" t="s">
        <v>700</v>
      </c>
      <c r="C944" s="1" t="s">
        <v>701</v>
      </c>
      <c r="D944" s="1" t="s">
        <v>12</v>
      </c>
      <c r="E944" s="1" t="s">
        <v>12</v>
      </c>
      <c r="F944" s="2">
        <v>45535</v>
      </c>
      <c r="G944" s="2">
        <v>45505</v>
      </c>
      <c r="H944" s="1" t="s">
        <v>2981</v>
      </c>
      <c r="I944" s="1" t="s">
        <v>2982</v>
      </c>
      <c r="J944" s="1" t="s">
        <v>665</v>
      </c>
      <c r="K944" s="1" t="s">
        <v>914</v>
      </c>
      <c r="L944" s="1" t="s">
        <v>2968</v>
      </c>
      <c r="M944" s="1"/>
      <c r="N944" s="1"/>
      <c r="O944" s="1"/>
      <c r="P944" s="40">
        <v>8.81</v>
      </c>
    </row>
    <row r="945" spans="1:16">
      <c r="A945" s="39"/>
      <c r="B945" s="1" t="s">
        <v>700</v>
      </c>
      <c r="C945" s="1" t="s">
        <v>701</v>
      </c>
      <c r="D945" s="1" t="s">
        <v>12</v>
      </c>
      <c r="E945" s="1" t="s">
        <v>12</v>
      </c>
      <c r="F945" s="2">
        <v>45535</v>
      </c>
      <c r="G945" s="2">
        <v>45505</v>
      </c>
      <c r="H945" s="1" t="s">
        <v>2983</v>
      </c>
      <c r="I945" s="1" t="s">
        <v>2984</v>
      </c>
      <c r="J945" s="1" t="s">
        <v>669</v>
      </c>
      <c r="K945" s="1" t="s">
        <v>920</v>
      </c>
      <c r="L945" s="1" t="s">
        <v>2985</v>
      </c>
      <c r="M945" s="1"/>
      <c r="N945" s="1"/>
      <c r="O945" s="1"/>
      <c r="P945" s="40">
        <v>26084.89</v>
      </c>
    </row>
    <row r="946" spans="1:16">
      <c r="A946" s="39"/>
      <c r="B946" s="1" t="s">
        <v>700</v>
      </c>
      <c r="C946" s="1" t="s">
        <v>1395</v>
      </c>
      <c r="D946" s="1" t="s">
        <v>12</v>
      </c>
      <c r="E946" s="1" t="s">
        <v>12</v>
      </c>
      <c r="F946" s="2">
        <v>45535</v>
      </c>
      <c r="G946" s="2">
        <v>45505</v>
      </c>
      <c r="H946" s="1" t="s">
        <v>2986</v>
      </c>
      <c r="I946" s="1" t="s">
        <v>2987</v>
      </c>
      <c r="J946" s="1" t="s">
        <v>277</v>
      </c>
      <c r="K946" s="1"/>
      <c r="L946" s="1"/>
      <c r="M946" s="1" t="s">
        <v>1749</v>
      </c>
      <c r="N946" s="1"/>
      <c r="O946" s="1" t="s">
        <v>2988</v>
      </c>
      <c r="P946" s="40">
        <v>-792.04510398720004</v>
      </c>
    </row>
    <row r="947" spans="1:16">
      <c r="A947" s="39"/>
      <c r="B947" s="1" t="s">
        <v>700</v>
      </c>
      <c r="C947" s="1" t="s">
        <v>1370</v>
      </c>
      <c r="D947" s="1" t="s">
        <v>12</v>
      </c>
      <c r="E947" s="1" t="s">
        <v>12</v>
      </c>
      <c r="F947" s="2">
        <v>45535</v>
      </c>
      <c r="G947" s="2">
        <v>45505</v>
      </c>
      <c r="H947" s="1" t="s">
        <v>2989</v>
      </c>
      <c r="I947" s="1" t="s">
        <v>2990</v>
      </c>
      <c r="J947" s="1" t="s">
        <v>617</v>
      </c>
      <c r="K947" s="1" t="s">
        <v>860</v>
      </c>
      <c r="L947" s="1" t="s">
        <v>2892</v>
      </c>
      <c r="M947" s="1"/>
      <c r="N947" s="1"/>
      <c r="O947" s="1"/>
      <c r="P947" s="40">
        <v>344.16020327548085</v>
      </c>
    </row>
    <row r="948" spans="1:16">
      <c r="A948" s="39"/>
      <c r="B948" s="1" t="s">
        <v>700</v>
      </c>
      <c r="C948" s="1" t="s">
        <v>1370</v>
      </c>
      <c r="D948" s="1" t="s">
        <v>12</v>
      </c>
      <c r="E948" s="1" t="s">
        <v>12</v>
      </c>
      <c r="F948" s="2">
        <v>45535</v>
      </c>
      <c r="G948" s="2">
        <v>45505</v>
      </c>
      <c r="H948" s="1" t="s">
        <v>2991</v>
      </c>
      <c r="I948" s="1" t="s">
        <v>2992</v>
      </c>
      <c r="J948" s="1" t="s">
        <v>593</v>
      </c>
      <c r="K948" s="1" t="s">
        <v>842</v>
      </c>
      <c r="L948" s="1" t="s">
        <v>1809</v>
      </c>
      <c r="M948" s="1"/>
      <c r="N948" s="1"/>
      <c r="O948" s="1"/>
      <c r="P948" s="40">
        <v>531.24741444853987</v>
      </c>
    </row>
    <row r="949" spans="1:16">
      <c r="A949" s="39"/>
      <c r="B949" s="1" t="s">
        <v>700</v>
      </c>
      <c r="C949" s="1" t="s">
        <v>1370</v>
      </c>
      <c r="D949" s="1" t="s">
        <v>12</v>
      </c>
      <c r="E949" s="1" t="s">
        <v>12</v>
      </c>
      <c r="F949" s="2">
        <v>45535</v>
      </c>
      <c r="G949" s="2">
        <v>45505</v>
      </c>
      <c r="H949" s="1" t="s">
        <v>2993</v>
      </c>
      <c r="I949" s="1" t="s">
        <v>2994</v>
      </c>
      <c r="J949" s="1" t="s">
        <v>617</v>
      </c>
      <c r="K949" s="1" t="s">
        <v>860</v>
      </c>
      <c r="L949" s="1" t="s">
        <v>2892</v>
      </c>
      <c r="M949" s="1"/>
      <c r="N949" s="1"/>
      <c r="O949" s="1"/>
      <c r="P949" s="40">
        <v>344.16020327548085</v>
      </c>
    </row>
    <row r="950" spans="1:16">
      <c r="A950" s="39"/>
      <c r="B950" s="1" t="s">
        <v>700</v>
      </c>
      <c r="C950" s="1" t="s">
        <v>701</v>
      </c>
      <c r="D950" s="1" t="s">
        <v>12</v>
      </c>
      <c r="E950" s="1" t="s">
        <v>12</v>
      </c>
      <c r="F950" s="2">
        <v>45535</v>
      </c>
      <c r="G950" s="2">
        <v>45505</v>
      </c>
      <c r="H950" s="1" t="s">
        <v>2995</v>
      </c>
      <c r="I950" s="1" t="s">
        <v>2996</v>
      </c>
      <c r="J950" s="1" t="s">
        <v>542</v>
      </c>
      <c r="K950" s="1" t="s">
        <v>802</v>
      </c>
      <c r="L950" s="1" t="s">
        <v>1876</v>
      </c>
      <c r="M950" s="1"/>
      <c r="N950" s="1"/>
      <c r="O950" s="1"/>
      <c r="P950" s="40">
        <v>15519.57</v>
      </c>
    </row>
    <row r="951" spans="1:16">
      <c r="A951" s="39"/>
      <c r="B951" s="1" t="s">
        <v>700</v>
      </c>
      <c r="C951" s="1" t="s">
        <v>1370</v>
      </c>
      <c r="D951" s="1" t="s">
        <v>12</v>
      </c>
      <c r="E951" s="1" t="s">
        <v>12</v>
      </c>
      <c r="F951" s="2">
        <v>45535</v>
      </c>
      <c r="G951" s="2">
        <v>45505</v>
      </c>
      <c r="H951" s="1" t="s">
        <v>2997</v>
      </c>
      <c r="I951" s="1" t="s">
        <v>2998</v>
      </c>
      <c r="J951" s="1" t="s">
        <v>646</v>
      </c>
      <c r="K951" s="1" t="s">
        <v>892</v>
      </c>
      <c r="L951" s="1" t="s">
        <v>2880</v>
      </c>
      <c r="M951" s="1"/>
      <c r="N951" s="1"/>
      <c r="O951" s="1"/>
      <c r="P951" s="40">
        <v>480.22353945415932</v>
      </c>
    </row>
    <row r="952" spans="1:16">
      <c r="A952" s="39"/>
      <c r="B952" s="1" t="s">
        <v>700</v>
      </c>
      <c r="C952" s="1" t="s">
        <v>1370</v>
      </c>
      <c r="D952" s="1" t="s">
        <v>12</v>
      </c>
      <c r="E952" s="1" t="s">
        <v>12</v>
      </c>
      <c r="F952" s="2">
        <v>45535</v>
      </c>
      <c r="G952" s="2">
        <v>45505</v>
      </c>
      <c r="H952" s="1" t="s">
        <v>2999</v>
      </c>
      <c r="I952" s="1" t="s">
        <v>3000</v>
      </c>
      <c r="J952" s="1" t="s">
        <v>593</v>
      </c>
      <c r="K952" s="1" t="s">
        <v>842</v>
      </c>
      <c r="L952" s="1" t="s">
        <v>1809</v>
      </c>
      <c r="M952" s="1"/>
      <c r="N952" s="1"/>
      <c r="O952" s="1"/>
      <c r="P952" s="40">
        <v>352.16392893305016</v>
      </c>
    </row>
    <row r="953" spans="1:16">
      <c r="A953" s="39"/>
      <c r="B953" s="1" t="s">
        <v>700</v>
      </c>
      <c r="C953" s="1" t="s">
        <v>1395</v>
      </c>
      <c r="D953" s="1" t="s">
        <v>12</v>
      </c>
      <c r="E953" s="1" t="s">
        <v>12</v>
      </c>
      <c r="F953" s="2">
        <v>45535</v>
      </c>
      <c r="G953" s="2">
        <v>45505</v>
      </c>
      <c r="H953" s="1" t="s">
        <v>3001</v>
      </c>
      <c r="I953" s="1" t="s">
        <v>3002</v>
      </c>
      <c r="J953" s="1" t="s">
        <v>3003</v>
      </c>
      <c r="K953" s="1" t="s">
        <v>866</v>
      </c>
      <c r="L953" s="1"/>
      <c r="M953" s="1"/>
      <c r="N953" s="1"/>
      <c r="O953" s="1"/>
      <c r="P953" s="40">
        <v>23529.469761839999</v>
      </c>
    </row>
    <row r="954" spans="1:16">
      <c r="A954" s="39"/>
      <c r="B954" s="1" t="s">
        <v>700</v>
      </c>
      <c r="C954" s="1" t="s">
        <v>1370</v>
      </c>
      <c r="D954" s="1" t="s">
        <v>12</v>
      </c>
      <c r="E954" s="1" t="s">
        <v>12</v>
      </c>
      <c r="F954" s="2">
        <v>45535</v>
      </c>
      <c r="G954" s="2">
        <v>45505</v>
      </c>
      <c r="H954" s="1" t="s">
        <v>3004</v>
      </c>
      <c r="I954" s="1" t="s">
        <v>3005</v>
      </c>
      <c r="J954" s="1" t="s">
        <v>646</v>
      </c>
      <c r="K954" s="1" t="s">
        <v>892</v>
      </c>
      <c r="L954" s="1" t="s">
        <v>2880</v>
      </c>
      <c r="M954" s="1"/>
      <c r="N954" s="1"/>
      <c r="O954" s="1"/>
      <c r="P954" s="40">
        <v>480.22353945415932</v>
      </c>
    </row>
    <row r="955" spans="1:16">
      <c r="A955" s="39"/>
      <c r="B955" s="1" t="s">
        <v>700</v>
      </c>
      <c r="C955" s="1" t="s">
        <v>1370</v>
      </c>
      <c r="D955" s="1" t="s">
        <v>12</v>
      </c>
      <c r="E955" s="1" t="s">
        <v>12</v>
      </c>
      <c r="F955" s="2">
        <v>45535</v>
      </c>
      <c r="G955" s="2">
        <v>45505</v>
      </c>
      <c r="H955" s="1" t="s">
        <v>3006</v>
      </c>
      <c r="I955" s="1" t="s">
        <v>3007</v>
      </c>
      <c r="J955" s="1" t="s">
        <v>617</v>
      </c>
      <c r="K955" s="1" t="s">
        <v>860</v>
      </c>
      <c r="L955" s="1" t="s">
        <v>2892</v>
      </c>
      <c r="M955" s="1"/>
      <c r="N955" s="1"/>
      <c r="O955" s="1"/>
      <c r="P955" s="40">
        <v>344.16020327548085</v>
      </c>
    </row>
    <row r="956" spans="1:16">
      <c r="A956" s="39"/>
      <c r="B956" s="1" t="s">
        <v>700</v>
      </c>
      <c r="C956" s="1" t="s">
        <v>1370</v>
      </c>
      <c r="D956" s="1" t="s">
        <v>12</v>
      </c>
      <c r="E956" s="1" t="s">
        <v>12</v>
      </c>
      <c r="F956" s="2">
        <v>45535</v>
      </c>
      <c r="G956" s="2">
        <v>45505</v>
      </c>
      <c r="H956" s="1" t="s">
        <v>3008</v>
      </c>
      <c r="I956" s="1" t="s">
        <v>3009</v>
      </c>
      <c r="J956" s="1" t="s">
        <v>593</v>
      </c>
      <c r="K956" s="1" t="s">
        <v>842</v>
      </c>
      <c r="L956" s="1" t="s">
        <v>1809</v>
      </c>
      <c r="M956" s="1"/>
      <c r="N956" s="1"/>
      <c r="O956" s="1"/>
      <c r="P956" s="40">
        <v>531.24741444853987</v>
      </c>
    </row>
    <row r="957" spans="1:16">
      <c r="A957" s="39"/>
      <c r="B957" s="1" t="s">
        <v>700</v>
      </c>
      <c r="C957" s="1" t="s">
        <v>1370</v>
      </c>
      <c r="D957" s="1" t="s">
        <v>12</v>
      </c>
      <c r="E957" s="1" t="s">
        <v>12</v>
      </c>
      <c r="F957" s="2">
        <v>45535</v>
      </c>
      <c r="G957" s="2">
        <v>45505</v>
      </c>
      <c r="H957" s="1" t="s">
        <v>3010</v>
      </c>
      <c r="I957" s="1" t="s">
        <v>3011</v>
      </c>
      <c r="J957" s="1" t="s">
        <v>593</v>
      </c>
      <c r="K957" s="1" t="s">
        <v>842</v>
      </c>
      <c r="L957" s="1" t="s">
        <v>1809</v>
      </c>
      <c r="M957" s="1"/>
      <c r="N957" s="1"/>
      <c r="O957" s="1"/>
      <c r="P957" s="40">
        <v>352.16392893305016</v>
      </c>
    </row>
    <row r="958" spans="1:16">
      <c r="A958" s="39"/>
      <c r="B958" s="1" t="s">
        <v>700</v>
      </c>
      <c r="C958" s="1" t="s">
        <v>1390</v>
      </c>
      <c r="D958" s="1" t="s">
        <v>12</v>
      </c>
      <c r="E958" s="1" t="s">
        <v>12</v>
      </c>
      <c r="F958" s="2">
        <v>45535</v>
      </c>
      <c r="G958" s="2">
        <v>45505</v>
      </c>
      <c r="H958" s="1" t="s">
        <v>3012</v>
      </c>
      <c r="I958" s="1" t="s">
        <v>3013</v>
      </c>
      <c r="J958" s="1" t="s">
        <v>1433</v>
      </c>
      <c r="K958" s="1" t="s">
        <v>826</v>
      </c>
      <c r="L958" s="1"/>
      <c r="M958" s="1"/>
      <c r="N958" s="1"/>
      <c r="O958" s="1"/>
      <c r="P958" s="40">
        <v>1488.3011366741509</v>
      </c>
    </row>
    <row r="959" spans="1:16">
      <c r="A959" s="39"/>
      <c r="B959" s="1" t="s">
        <v>700</v>
      </c>
      <c r="C959" s="1" t="s">
        <v>701</v>
      </c>
      <c r="D959" s="1" t="s">
        <v>12</v>
      </c>
      <c r="E959" s="1" t="s">
        <v>12</v>
      </c>
      <c r="F959" s="2">
        <v>45535</v>
      </c>
      <c r="G959" s="2">
        <v>45505</v>
      </c>
      <c r="H959" s="1" t="s">
        <v>3014</v>
      </c>
      <c r="I959" s="1" t="s">
        <v>3015</v>
      </c>
      <c r="J959" s="1" t="s">
        <v>580</v>
      </c>
      <c r="K959" s="1" t="s">
        <v>830</v>
      </c>
      <c r="L959" s="1" t="s">
        <v>2819</v>
      </c>
      <c r="M959" s="1"/>
      <c r="N959" s="1"/>
      <c r="O959" s="1" t="s">
        <v>1369</v>
      </c>
      <c r="P959" s="40">
        <v>183577.06</v>
      </c>
    </row>
    <row r="960" spans="1:16">
      <c r="A960" s="39"/>
      <c r="B960" s="1" t="s">
        <v>700</v>
      </c>
      <c r="C960" s="1" t="s">
        <v>1370</v>
      </c>
      <c r="D960" s="1" t="s">
        <v>12</v>
      </c>
      <c r="E960" s="1" t="s">
        <v>12</v>
      </c>
      <c r="F960" s="2">
        <v>45535</v>
      </c>
      <c r="G960" s="2">
        <v>45505</v>
      </c>
      <c r="H960" s="1" t="s">
        <v>3016</v>
      </c>
      <c r="I960" s="1" t="s">
        <v>3017</v>
      </c>
      <c r="J960" s="1" t="s">
        <v>593</v>
      </c>
      <c r="K960" s="1" t="s">
        <v>842</v>
      </c>
      <c r="L960" s="1" t="s">
        <v>1809</v>
      </c>
      <c r="M960" s="1"/>
      <c r="N960" s="1"/>
      <c r="O960" s="1"/>
      <c r="P960" s="40">
        <v>177.08255410109734</v>
      </c>
    </row>
    <row r="961" spans="1:16">
      <c r="A961" s="39"/>
      <c r="B961" s="1" t="s">
        <v>700</v>
      </c>
      <c r="C961" s="1" t="s">
        <v>701</v>
      </c>
      <c r="D961" s="1" t="s">
        <v>12</v>
      </c>
      <c r="E961" s="1" t="s">
        <v>12</v>
      </c>
      <c r="F961" s="2">
        <v>45535</v>
      </c>
      <c r="G961" s="2">
        <v>45505</v>
      </c>
      <c r="H961" s="1" t="s">
        <v>1844</v>
      </c>
      <c r="I961" s="1" t="s">
        <v>1845</v>
      </c>
      <c r="J961" s="1" t="s">
        <v>277</v>
      </c>
      <c r="K961" s="1"/>
      <c r="L961" s="1"/>
      <c r="M961" s="1" t="s">
        <v>1692</v>
      </c>
      <c r="N961" s="1"/>
      <c r="O961" s="1" t="s">
        <v>2204</v>
      </c>
      <c r="P961" s="40">
        <v>-1482.03</v>
      </c>
    </row>
    <row r="962" spans="1:16">
      <c r="A962" s="39"/>
      <c r="B962" s="1" t="s">
        <v>700</v>
      </c>
      <c r="C962" s="1" t="s">
        <v>1370</v>
      </c>
      <c r="D962" s="1" t="s">
        <v>12</v>
      </c>
      <c r="E962" s="1" t="s">
        <v>12</v>
      </c>
      <c r="F962" s="2">
        <v>45535</v>
      </c>
      <c r="G962" s="2">
        <v>45505</v>
      </c>
      <c r="H962" s="1" t="s">
        <v>3018</v>
      </c>
      <c r="I962" s="1" t="s">
        <v>3019</v>
      </c>
      <c r="J962" s="1" t="s">
        <v>593</v>
      </c>
      <c r="K962" s="1" t="s">
        <v>842</v>
      </c>
      <c r="L962" s="1" t="s">
        <v>1809</v>
      </c>
      <c r="M962" s="1"/>
      <c r="N962" s="1"/>
      <c r="O962" s="1"/>
      <c r="P962" s="40">
        <v>352.16392893305016</v>
      </c>
    </row>
    <row r="963" spans="1:16">
      <c r="A963" s="39"/>
      <c r="B963" s="1" t="s">
        <v>700</v>
      </c>
      <c r="C963" s="1" t="s">
        <v>701</v>
      </c>
      <c r="D963" s="1" t="s">
        <v>12</v>
      </c>
      <c r="E963" s="1" t="s">
        <v>12</v>
      </c>
      <c r="F963" s="2">
        <v>45535</v>
      </c>
      <c r="G963" s="2">
        <v>45505</v>
      </c>
      <c r="H963" s="1" t="s">
        <v>3020</v>
      </c>
      <c r="I963" s="1" t="s">
        <v>3021</v>
      </c>
      <c r="J963" s="1" t="s">
        <v>665</v>
      </c>
      <c r="K963" s="1" t="s">
        <v>914</v>
      </c>
      <c r="L963" s="1" t="s">
        <v>2968</v>
      </c>
      <c r="M963" s="1"/>
      <c r="N963" s="1"/>
      <c r="O963" s="1"/>
      <c r="P963" s="40">
        <v>6.15</v>
      </c>
    </row>
    <row r="964" spans="1:16">
      <c r="A964" s="39"/>
      <c r="B964" s="1" t="s">
        <v>700</v>
      </c>
      <c r="C964" s="1" t="s">
        <v>1370</v>
      </c>
      <c r="D964" s="1" t="s">
        <v>12</v>
      </c>
      <c r="E964" s="1" t="s">
        <v>12</v>
      </c>
      <c r="F964" s="2">
        <v>45535</v>
      </c>
      <c r="G964" s="2">
        <v>45505</v>
      </c>
      <c r="H964" s="1" t="s">
        <v>3022</v>
      </c>
      <c r="I964" s="1" t="s">
        <v>3023</v>
      </c>
      <c r="J964" s="1" t="s">
        <v>617</v>
      </c>
      <c r="K964" s="1" t="s">
        <v>860</v>
      </c>
      <c r="L964" s="1" t="s">
        <v>2892</v>
      </c>
      <c r="M964" s="1"/>
      <c r="N964" s="1"/>
      <c r="O964" s="1"/>
      <c r="P964" s="40">
        <v>228.10618124072568</v>
      </c>
    </row>
    <row r="965" spans="1:16">
      <c r="A965" s="39"/>
      <c r="B965" s="1" t="s">
        <v>700</v>
      </c>
      <c r="C965" s="1" t="s">
        <v>1370</v>
      </c>
      <c r="D965" s="1" t="s">
        <v>12</v>
      </c>
      <c r="E965" s="1" t="s">
        <v>12</v>
      </c>
      <c r="F965" s="2">
        <v>45535</v>
      </c>
      <c r="G965" s="2">
        <v>45505</v>
      </c>
      <c r="H965" s="1" t="s">
        <v>3024</v>
      </c>
      <c r="I965" s="1" t="s">
        <v>3025</v>
      </c>
      <c r="J965" s="1" t="s">
        <v>593</v>
      </c>
      <c r="K965" s="1" t="s">
        <v>842</v>
      </c>
      <c r="L965" s="1" t="s">
        <v>1809</v>
      </c>
      <c r="M965" s="1"/>
      <c r="N965" s="1"/>
      <c r="O965" s="1"/>
      <c r="P965" s="40">
        <v>352.16392893305016</v>
      </c>
    </row>
    <row r="966" spans="1:16">
      <c r="A966" s="39"/>
      <c r="B966" s="1" t="s">
        <v>700</v>
      </c>
      <c r="C966" s="1" t="s">
        <v>1370</v>
      </c>
      <c r="D966" s="1" t="s">
        <v>12</v>
      </c>
      <c r="E966" s="1" t="s">
        <v>12</v>
      </c>
      <c r="F966" s="2">
        <v>45535</v>
      </c>
      <c r="G966" s="2">
        <v>45505</v>
      </c>
      <c r="H966" s="1" t="s">
        <v>3026</v>
      </c>
      <c r="I966" s="1" t="s">
        <v>3027</v>
      </c>
      <c r="J966" s="1" t="s">
        <v>593</v>
      </c>
      <c r="K966" s="1" t="s">
        <v>842</v>
      </c>
      <c r="L966" s="1" t="s">
        <v>1809</v>
      </c>
      <c r="M966" s="1"/>
      <c r="N966" s="1"/>
      <c r="O966" s="1"/>
      <c r="P966" s="40">
        <v>352.16392893305016</v>
      </c>
    </row>
    <row r="967" spans="1:16">
      <c r="A967" s="39"/>
      <c r="B967" s="1" t="s">
        <v>700</v>
      </c>
      <c r="C967" s="1" t="s">
        <v>1370</v>
      </c>
      <c r="D967" s="1" t="s">
        <v>12</v>
      </c>
      <c r="E967" s="1" t="s">
        <v>12</v>
      </c>
      <c r="F967" s="2">
        <v>45535</v>
      </c>
      <c r="G967" s="2">
        <v>45505</v>
      </c>
      <c r="H967" s="1" t="s">
        <v>3028</v>
      </c>
      <c r="I967" s="1" t="s">
        <v>3029</v>
      </c>
      <c r="J967" s="1" t="s">
        <v>617</v>
      </c>
      <c r="K967" s="1" t="s">
        <v>860</v>
      </c>
      <c r="L967" s="1" t="s">
        <v>2892</v>
      </c>
      <c r="M967" s="1"/>
      <c r="N967" s="1"/>
      <c r="O967" s="1"/>
      <c r="P967" s="40">
        <v>344.16020327548085</v>
      </c>
    </row>
    <row r="968" spans="1:16">
      <c r="A968" s="39"/>
      <c r="B968" s="1" t="s">
        <v>700</v>
      </c>
      <c r="C968" s="1" t="s">
        <v>701</v>
      </c>
      <c r="D968" s="1" t="s">
        <v>12</v>
      </c>
      <c r="E968" s="1" t="s">
        <v>12</v>
      </c>
      <c r="F968" s="2">
        <v>45535</v>
      </c>
      <c r="G968" s="2">
        <v>45505</v>
      </c>
      <c r="H968" s="1" t="s">
        <v>3030</v>
      </c>
      <c r="I968" s="1" t="s">
        <v>3031</v>
      </c>
      <c r="J968" s="1" t="s">
        <v>459</v>
      </c>
      <c r="K968" s="1" t="s">
        <v>712</v>
      </c>
      <c r="L968" s="1" t="s">
        <v>3032</v>
      </c>
      <c r="M968" s="1"/>
      <c r="N968" s="1"/>
      <c r="O968" s="1" t="s">
        <v>1369</v>
      </c>
      <c r="P968" s="40">
        <v>16666.669999999998</v>
      </c>
    </row>
    <row r="969" spans="1:16">
      <c r="A969" s="39"/>
      <c r="B969" s="1" t="s">
        <v>700</v>
      </c>
      <c r="C969" s="1" t="s">
        <v>1370</v>
      </c>
      <c r="D969" s="1" t="s">
        <v>12</v>
      </c>
      <c r="E969" s="1" t="s">
        <v>12</v>
      </c>
      <c r="F969" s="2">
        <v>45535</v>
      </c>
      <c r="G969" s="2">
        <v>45505</v>
      </c>
      <c r="H969" s="1" t="s">
        <v>3033</v>
      </c>
      <c r="I969" s="1" t="s">
        <v>3034</v>
      </c>
      <c r="J969" s="1" t="s">
        <v>646</v>
      </c>
      <c r="K969" s="1" t="s">
        <v>892</v>
      </c>
      <c r="L969" s="1" t="s">
        <v>2880</v>
      </c>
      <c r="M969" s="1"/>
      <c r="N969" s="1"/>
      <c r="O969" s="1"/>
      <c r="P969" s="40">
        <v>480.22353945415932</v>
      </c>
    </row>
    <row r="970" spans="1:16">
      <c r="A970" s="39"/>
      <c r="B970" s="1" t="s">
        <v>700</v>
      </c>
      <c r="C970" s="1" t="s">
        <v>701</v>
      </c>
      <c r="D970" s="1" t="s">
        <v>12</v>
      </c>
      <c r="E970" s="1" t="s">
        <v>12</v>
      </c>
      <c r="F970" s="2">
        <v>45535</v>
      </c>
      <c r="G970" s="2">
        <v>45505</v>
      </c>
      <c r="H970" s="1" t="s">
        <v>3035</v>
      </c>
      <c r="I970" s="1" t="s">
        <v>3036</v>
      </c>
      <c r="J970" s="1" t="s">
        <v>933</v>
      </c>
      <c r="K970" s="1" t="s">
        <v>908</v>
      </c>
      <c r="L970" s="1" t="s">
        <v>1275</v>
      </c>
      <c r="M970" s="1"/>
      <c r="N970" s="1"/>
      <c r="O970" s="1"/>
      <c r="P970" s="40">
        <v>4237.45</v>
      </c>
    </row>
    <row r="971" spans="1:16">
      <c r="A971" s="39"/>
      <c r="B971" s="1" t="s">
        <v>700</v>
      </c>
      <c r="C971" s="1" t="s">
        <v>1370</v>
      </c>
      <c r="D971" s="1" t="s">
        <v>12</v>
      </c>
      <c r="E971" s="1" t="s">
        <v>12</v>
      </c>
      <c r="F971" s="2">
        <v>45535</v>
      </c>
      <c r="G971" s="2">
        <v>45505</v>
      </c>
      <c r="H971" s="1" t="s">
        <v>3037</v>
      </c>
      <c r="I971" s="1" t="s">
        <v>3038</v>
      </c>
      <c r="J971" s="1" t="s">
        <v>593</v>
      </c>
      <c r="K971" s="1" t="s">
        <v>842</v>
      </c>
      <c r="L971" s="1" t="s">
        <v>1809</v>
      </c>
      <c r="M971" s="1"/>
      <c r="N971" s="1"/>
      <c r="O971" s="1"/>
      <c r="P971" s="40">
        <v>590.27476724573751</v>
      </c>
    </row>
    <row r="972" spans="1:16">
      <c r="A972" s="39"/>
      <c r="B972" s="1" t="s">
        <v>700</v>
      </c>
      <c r="C972" s="1" t="s">
        <v>1395</v>
      </c>
      <c r="D972" s="1" t="s">
        <v>12</v>
      </c>
      <c r="E972" s="1" t="s">
        <v>12</v>
      </c>
      <c r="F972" s="2">
        <v>45535</v>
      </c>
      <c r="G972" s="2">
        <v>45505</v>
      </c>
      <c r="H972" s="1" t="s">
        <v>3039</v>
      </c>
      <c r="I972" s="1" t="s">
        <v>3040</v>
      </c>
      <c r="J972" s="1" t="s">
        <v>2869</v>
      </c>
      <c r="K972" s="1" t="s">
        <v>864</v>
      </c>
      <c r="L972" s="1"/>
      <c r="M972" s="1"/>
      <c r="N972" s="1"/>
      <c r="O972" s="1"/>
      <c r="P972" s="40">
        <v>1333.8229094400001</v>
      </c>
    </row>
    <row r="973" spans="1:16">
      <c r="A973" s="39"/>
      <c r="B973" s="1" t="s">
        <v>700</v>
      </c>
      <c r="C973" s="1" t="s">
        <v>701</v>
      </c>
      <c r="D973" s="1" t="s">
        <v>12</v>
      </c>
      <c r="E973" s="1" t="s">
        <v>12</v>
      </c>
      <c r="F973" s="2">
        <v>45535</v>
      </c>
      <c r="G973" s="2">
        <v>45505</v>
      </c>
      <c r="H973" s="1" t="s">
        <v>3041</v>
      </c>
      <c r="I973" s="1" t="s">
        <v>3042</v>
      </c>
      <c r="J973" s="1" t="s">
        <v>652</v>
      </c>
      <c r="K973" s="1" t="s">
        <v>899</v>
      </c>
      <c r="L973" s="1" t="s">
        <v>2257</v>
      </c>
      <c r="M973" s="1"/>
      <c r="N973" s="1"/>
      <c r="O973" s="1"/>
      <c r="P973" s="40">
        <v>5855.82</v>
      </c>
    </row>
    <row r="974" spans="1:16">
      <c r="A974" s="39"/>
      <c r="B974" s="1" t="s">
        <v>700</v>
      </c>
      <c r="C974" s="1" t="s">
        <v>1370</v>
      </c>
      <c r="D974" s="1" t="s">
        <v>12</v>
      </c>
      <c r="E974" s="1" t="s">
        <v>12</v>
      </c>
      <c r="F974" s="2">
        <v>45535</v>
      </c>
      <c r="G974" s="2">
        <v>45505</v>
      </c>
      <c r="H974" s="1" t="s">
        <v>3043</v>
      </c>
      <c r="I974" s="1" t="s">
        <v>3044</v>
      </c>
      <c r="J974" s="1" t="s">
        <v>593</v>
      </c>
      <c r="K974" s="1" t="s">
        <v>842</v>
      </c>
      <c r="L974" s="1" t="s">
        <v>1809</v>
      </c>
      <c r="M974" s="1"/>
      <c r="N974" s="1"/>
      <c r="O974" s="1"/>
      <c r="P974" s="40">
        <v>531.24741444853987</v>
      </c>
    </row>
    <row r="975" spans="1:16">
      <c r="A975" s="39"/>
      <c r="B975" s="1" t="s">
        <v>700</v>
      </c>
      <c r="C975" s="1" t="s">
        <v>1370</v>
      </c>
      <c r="D975" s="1" t="s">
        <v>12</v>
      </c>
      <c r="E975" s="1" t="s">
        <v>12</v>
      </c>
      <c r="F975" s="2">
        <v>45535</v>
      </c>
      <c r="G975" s="2">
        <v>45505</v>
      </c>
      <c r="H975" s="1" t="s">
        <v>3045</v>
      </c>
      <c r="I975" s="1" t="s">
        <v>3046</v>
      </c>
      <c r="J975" s="1" t="s">
        <v>593</v>
      </c>
      <c r="K975" s="1" t="s">
        <v>842</v>
      </c>
      <c r="L975" s="1" t="s">
        <v>1809</v>
      </c>
      <c r="M975" s="1"/>
      <c r="N975" s="1"/>
      <c r="O975" s="1"/>
      <c r="P975" s="40">
        <v>590.27476724573751</v>
      </c>
    </row>
    <row r="976" spans="1:16">
      <c r="A976" s="39"/>
      <c r="B976" s="1" t="s">
        <v>700</v>
      </c>
      <c r="C976" s="1" t="s">
        <v>1370</v>
      </c>
      <c r="D976" s="1" t="s">
        <v>12</v>
      </c>
      <c r="E976" s="1" t="s">
        <v>12</v>
      </c>
      <c r="F976" s="2">
        <v>45535</v>
      </c>
      <c r="G976" s="2">
        <v>45505</v>
      </c>
      <c r="H976" s="1" t="s">
        <v>3047</v>
      </c>
      <c r="I976" s="1" t="s">
        <v>3048</v>
      </c>
      <c r="J976" s="1" t="s">
        <v>593</v>
      </c>
      <c r="K976" s="1" t="s">
        <v>842</v>
      </c>
      <c r="L976" s="1" t="s">
        <v>1809</v>
      </c>
      <c r="M976" s="1"/>
      <c r="N976" s="1"/>
      <c r="O976" s="1"/>
      <c r="P976" s="40">
        <v>396.18442004968142</v>
      </c>
    </row>
    <row r="977" spans="1:16">
      <c r="A977" s="39"/>
      <c r="B977" s="1" t="s">
        <v>700</v>
      </c>
      <c r="C977" s="1" t="s">
        <v>701</v>
      </c>
      <c r="D977" s="1" t="s">
        <v>12</v>
      </c>
      <c r="E977" s="1" t="s">
        <v>12</v>
      </c>
      <c r="F977" s="2">
        <v>45535</v>
      </c>
      <c r="G977" s="2">
        <v>45505</v>
      </c>
      <c r="H977" s="1" t="s">
        <v>3049</v>
      </c>
      <c r="I977" s="1" t="s">
        <v>3050</v>
      </c>
      <c r="J977" s="1" t="s">
        <v>458</v>
      </c>
      <c r="K977" s="1" t="s">
        <v>711</v>
      </c>
      <c r="L977" s="1" t="s">
        <v>3051</v>
      </c>
      <c r="M977" s="1"/>
      <c r="N977" s="1"/>
      <c r="O977" s="1"/>
      <c r="P977" s="40">
        <v>22896.14</v>
      </c>
    </row>
    <row r="978" spans="1:16">
      <c r="A978" s="39"/>
      <c r="B978" s="1" t="s">
        <v>700</v>
      </c>
      <c r="C978" s="1" t="s">
        <v>1370</v>
      </c>
      <c r="D978" s="1" t="s">
        <v>12</v>
      </c>
      <c r="E978" s="1" t="s">
        <v>12</v>
      </c>
      <c r="F978" s="2">
        <v>45535</v>
      </c>
      <c r="G978" s="2">
        <v>45505</v>
      </c>
      <c r="H978" s="1" t="s">
        <v>3052</v>
      </c>
      <c r="I978" s="1" t="s">
        <v>3053</v>
      </c>
      <c r="J978" s="1" t="s">
        <v>646</v>
      </c>
      <c r="K978" s="1" t="s">
        <v>892</v>
      </c>
      <c r="L978" s="1" t="s">
        <v>2880</v>
      </c>
      <c r="M978" s="1"/>
      <c r="N978" s="1"/>
      <c r="O978" s="1"/>
      <c r="P978" s="40">
        <v>480.22353945415932</v>
      </c>
    </row>
    <row r="979" spans="1:16">
      <c r="A979" s="39"/>
      <c r="B979" s="1" t="s">
        <v>700</v>
      </c>
      <c r="C979" s="1" t="s">
        <v>701</v>
      </c>
      <c r="D979" s="1" t="s">
        <v>12</v>
      </c>
      <c r="E979" s="1" t="s">
        <v>12</v>
      </c>
      <c r="F979" s="2">
        <v>45535</v>
      </c>
      <c r="G979" s="2">
        <v>45505</v>
      </c>
      <c r="H979" s="1" t="s">
        <v>3054</v>
      </c>
      <c r="I979" s="1" t="s">
        <v>3055</v>
      </c>
      <c r="J979" s="1" t="s">
        <v>579</v>
      </c>
      <c r="K979" s="1" t="s">
        <v>838</v>
      </c>
      <c r="L979" s="1" t="s">
        <v>2809</v>
      </c>
      <c r="M979" s="1"/>
      <c r="N979" s="1"/>
      <c r="O979" s="1" t="s">
        <v>1369</v>
      </c>
      <c r="P979" s="40">
        <v>90650.65</v>
      </c>
    </row>
    <row r="980" spans="1:16">
      <c r="A980" s="39"/>
      <c r="B980" s="1" t="s">
        <v>700</v>
      </c>
      <c r="C980" s="1" t="s">
        <v>701</v>
      </c>
      <c r="D980" s="1" t="s">
        <v>12</v>
      </c>
      <c r="E980" s="1" t="s">
        <v>12</v>
      </c>
      <c r="F980" s="2">
        <v>45535</v>
      </c>
      <c r="G980" s="2">
        <v>45505</v>
      </c>
      <c r="H980" s="1" t="s">
        <v>3056</v>
      </c>
      <c r="I980" s="1" t="s">
        <v>3057</v>
      </c>
      <c r="J980" s="1" t="s">
        <v>667</v>
      </c>
      <c r="K980" s="1" t="s">
        <v>921</v>
      </c>
      <c r="L980" s="1" t="s">
        <v>3058</v>
      </c>
      <c r="M980" s="1"/>
      <c r="N980" s="1"/>
      <c r="O980" s="1"/>
      <c r="P980" s="40">
        <v>3573.04</v>
      </c>
    </row>
    <row r="981" spans="1:16">
      <c r="A981" s="39"/>
      <c r="B981" s="1" t="s">
        <v>700</v>
      </c>
      <c r="C981" s="1" t="s">
        <v>1370</v>
      </c>
      <c r="D981" s="1" t="s">
        <v>12</v>
      </c>
      <c r="E981" s="1" t="s">
        <v>12</v>
      </c>
      <c r="F981" s="2">
        <v>45535</v>
      </c>
      <c r="G981" s="2">
        <v>45505</v>
      </c>
      <c r="H981" s="1" t="s">
        <v>3059</v>
      </c>
      <c r="I981" s="1" t="s">
        <v>3060</v>
      </c>
      <c r="J981" s="1" t="s">
        <v>593</v>
      </c>
      <c r="K981" s="1" t="s">
        <v>842</v>
      </c>
      <c r="L981" s="1" t="s">
        <v>1809</v>
      </c>
      <c r="M981" s="1"/>
      <c r="N981" s="1"/>
      <c r="O981" s="1"/>
      <c r="P981" s="40">
        <v>176.08196446652508</v>
      </c>
    </row>
    <row r="982" spans="1:16">
      <c r="A982" s="39"/>
      <c r="B982" s="1" t="s">
        <v>700</v>
      </c>
      <c r="C982" s="1" t="s">
        <v>1370</v>
      </c>
      <c r="D982" s="1" t="s">
        <v>12</v>
      </c>
      <c r="E982" s="1" t="s">
        <v>12</v>
      </c>
      <c r="F982" s="2">
        <v>45535</v>
      </c>
      <c r="G982" s="2">
        <v>45505</v>
      </c>
      <c r="H982" s="1" t="s">
        <v>3061</v>
      </c>
      <c r="I982" s="1" t="s">
        <v>3062</v>
      </c>
      <c r="J982" s="1" t="s">
        <v>593</v>
      </c>
      <c r="K982" s="1" t="s">
        <v>842</v>
      </c>
      <c r="L982" s="1" t="s">
        <v>1809</v>
      </c>
      <c r="M982" s="1"/>
      <c r="N982" s="1"/>
      <c r="O982" s="1"/>
      <c r="P982" s="40">
        <v>396.18442004968142</v>
      </c>
    </row>
    <row r="983" spans="1:16">
      <c r="A983" s="39"/>
      <c r="B983" s="1" t="s">
        <v>700</v>
      </c>
      <c r="C983" s="1" t="s">
        <v>1370</v>
      </c>
      <c r="D983" s="1" t="s">
        <v>12</v>
      </c>
      <c r="E983" s="1" t="s">
        <v>12</v>
      </c>
      <c r="F983" s="2">
        <v>45535</v>
      </c>
      <c r="G983" s="2">
        <v>45505</v>
      </c>
      <c r="H983" s="1" t="s">
        <v>3063</v>
      </c>
      <c r="I983" s="1" t="s">
        <v>3064</v>
      </c>
      <c r="J983" s="1" t="s">
        <v>593</v>
      </c>
      <c r="K983" s="1" t="s">
        <v>842</v>
      </c>
      <c r="L983" s="1" t="s">
        <v>1809</v>
      </c>
      <c r="M983" s="1"/>
      <c r="N983" s="1"/>
      <c r="O983" s="1"/>
      <c r="P983" s="40">
        <v>352.16392893305016</v>
      </c>
    </row>
    <row r="984" spans="1:16">
      <c r="A984" s="39"/>
      <c r="B984" s="1" t="s">
        <v>700</v>
      </c>
      <c r="C984" s="1" t="s">
        <v>1370</v>
      </c>
      <c r="D984" s="1" t="s">
        <v>12</v>
      </c>
      <c r="E984" s="1" t="s">
        <v>12</v>
      </c>
      <c r="F984" s="2">
        <v>45535</v>
      </c>
      <c r="G984" s="2">
        <v>45505</v>
      </c>
      <c r="H984" s="1" t="s">
        <v>3065</v>
      </c>
      <c r="I984" s="1" t="s">
        <v>3066</v>
      </c>
      <c r="J984" s="1" t="s">
        <v>646</v>
      </c>
      <c r="K984" s="1" t="s">
        <v>892</v>
      </c>
      <c r="L984" s="1" t="s">
        <v>2880</v>
      </c>
      <c r="M984" s="1"/>
      <c r="N984" s="1"/>
      <c r="O984" s="1"/>
      <c r="P984" s="40">
        <v>480.22353945415932</v>
      </c>
    </row>
    <row r="985" spans="1:16">
      <c r="A985" s="39"/>
      <c r="B985" s="1" t="s">
        <v>700</v>
      </c>
      <c r="C985" s="1" t="s">
        <v>1370</v>
      </c>
      <c r="D985" s="1" t="s">
        <v>12</v>
      </c>
      <c r="E985" s="1" t="s">
        <v>12</v>
      </c>
      <c r="F985" s="2">
        <v>45535</v>
      </c>
      <c r="G985" s="2">
        <v>45505</v>
      </c>
      <c r="H985" s="1" t="s">
        <v>3067</v>
      </c>
      <c r="I985" s="1" t="s">
        <v>3068</v>
      </c>
      <c r="J985" s="1" t="s">
        <v>617</v>
      </c>
      <c r="K985" s="1" t="s">
        <v>860</v>
      </c>
      <c r="L985" s="1" t="s">
        <v>2892</v>
      </c>
      <c r="M985" s="1"/>
      <c r="N985" s="1"/>
      <c r="O985" s="1"/>
      <c r="P985" s="40">
        <v>228.10618124072568</v>
      </c>
    </row>
    <row r="986" spans="1:16">
      <c r="A986" s="39"/>
      <c r="B986" s="1" t="s">
        <v>700</v>
      </c>
      <c r="C986" s="1" t="s">
        <v>701</v>
      </c>
      <c r="D986" s="1" t="s">
        <v>12</v>
      </c>
      <c r="E986" s="1" t="s">
        <v>12</v>
      </c>
      <c r="F986" s="2">
        <v>45535</v>
      </c>
      <c r="G986" s="2">
        <v>45505</v>
      </c>
      <c r="H986" s="1" t="s">
        <v>3069</v>
      </c>
      <c r="I986" s="1" t="s">
        <v>3070</v>
      </c>
      <c r="J986" s="1" t="s">
        <v>666</v>
      </c>
      <c r="K986" s="1" t="s">
        <v>917</v>
      </c>
      <c r="L986" s="1" t="s">
        <v>1865</v>
      </c>
      <c r="M986" s="1"/>
      <c r="N986" s="1"/>
      <c r="O986" s="1"/>
      <c r="P986" s="40">
        <v>1751.52</v>
      </c>
    </row>
    <row r="987" spans="1:16">
      <c r="A987" s="39"/>
      <c r="B987" s="1" t="s">
        <v>700</v>
      </c>
      <c r="C987" s="1" t="s">
        <v>701</v>
      </c>
      <c r="D987" s="1" t="s">
        <v>12</v>
      </c>
      <c r="E987" s="1" t="s">
        <v>12</v>
      </c>
      <c r="F987" s="2">
        <v>45535</v>
      </c>
      <c r="G987" s="2">
        <v>45505</v>
      </c>
      <c r="H987" s="1" t="s">
        <v>3071</v>
      </c>
      <c r="I987" s="1" t="s">
        <v>3072</v>
      </c>
      <c r="J987" s="1" t="s">
        <v>667</v>
      </c>
      <c r="K987" s="1" t="s">
        <v>921</v>
      </c>
      <c r="L987" s="1" t="s">
        <v>3058</v>
      </c>
      <c r="M987" s="1"/>
      <c r="N987" s="1"/>
      <c r="O987" s="1"/>
      <c r="P987" s="40">
        <v>-178.35</v>
      </c>
    </row>
    <row r="988" spans="1:16">
      <c r="A988" s="39"/>
      <c r="B988" s="1" t="s">
        <v>700</v>
      </c>
      <c r="C988" s="1" t="s">
        <v>1370</v>
      </c>
      <c r="D988" s="1" t="s">
        <v>12</v>
      </c>
      <c r="E988" s="1" t="s">
        <v>12</v>
      </c>
      <c r="F988" s="2">
        <v>45535</v>
      </c>
      <c r="G988" s="2">
        <v>45505</v>
      </c>
      <c r="H988" s="1" t="s">
        <v>3073</v>
      </c>
      <c r="I988" s="1" t="s">
        <v>3074</v>
      </c>
      <c r="J988" s="1" t="s">
        <v>593</v>
      </c>
      <c r="K988" s="1" t="s">
        <v>842</v>
      </c>
      <c r="L988" s="1" t="s">
        <v>1809</v>
      </c>
      <c r="M988" s="1"/>
      <c r="N988" s="1"/>
      <c r="O988" s="1"/>
      <c r="P988" s="40">
        <v>352.16392893305016</v>
      </c>
    </row>
    <row r="989" spans="1:16">
      <c r="A989" s="39"/>
      <c r="B989" s="1" t="s">
        <v>700</v>
      </c>
      <c r="C989" s="1" t="s">
        <v>1370</v>
      </c>
      <c r="D989" s="1" t="s">
        <v>12</v>
      </c>
      <c r="E989" s="1" t="s">
        <v>12</v>
      </c>
      <c r="F989" s="2">
        <v>45535</v>
      </c>
      <c r="G989" s="2">
        <v>45505</v>
      </c>
      <c r="H989" s="1" t="s">
        <v>3075</v>
      </c>
      <c r="I989" s="1" t="s">
        <v>3076</v>
      </c>
      <c r="J989" s="1" t="s">
        <v>617</v>
      </c>
      <c r="K989" s="1" t="s">
        <v>860</v>
      </c>
      <c r="L989" s="1" t="s">
        <v>2892</v>
      </c>
      <c r="M989" s="1"/>
      <c r="N989" s="1"/>
      <c r="O989" s="1"/>
      <c r="P989" s="40">
        <v>228.10618124072568</v>
      </c>
    </row>
    <row r="990" spans="1:16">
      <c r="A990" s="39"/>
      <c r="B990" s="1" t="s">
        <v>700</v>
      </c>
      <c r="C990" s="1" t="s">
        <v>701</v>
      </c>
      <c r="D990" s="1" t="s">
        <v>12</v>
      </c>
      <c r="E990" s="1" t="s">
        <v>12</v>
      </c>
      <c r="F990" s="2">
        <v>45535</v>
      </c>
      <c r="G990" s="2">
        <v>45505</v>
      </c>
      <c r="H990" s="1" t="s">
        <v>3077</v>
      </c>
      <c r="I990" s="1" t="s">
        <v>3078</v>
      </c>
      <c r="J990" s="1" t="s">
        <v>933</v>
      </c>
      <c r="K990" s="1" t="s">
        <v>908</v>
      </c>
      <c r="L990" s="1" t="s">
        <v>1275</v>
      </c>
      <c r="M990" s="1"/>
      <c r="N990" s="1"/>
      <c r="O990" s="1"/>
      <c r="P990" s="40">
        <v>4459.2299999999996</v>
      </c>
    </row>
    <row r="991" spans="1:16">
      <c r="A991" s="39"/>
      <c r="B991" s="1" t="s">
        <v>700</v>
      </c>
      <c r="C991" s="1" t="s">
        <v>1370</v>
      </c>
      <c r="D991" s="1" t="s">
        <v>12</v>
      </c>
      <c r="E991" s="1" t="s">
        <v>12</v>
      </c>
      <c r="F991" s="2">
        <v>45535</v>
      </c>
      <c r="G991" s="2">
        <v>45505</v>
      </c>
      <c r="H991" s="1" t="s">
        <v>3079</v>
      </c>
      <c r="I991" s="1" t="s">
        <v>3080</v>
      </c>
      <c r="J991" s="1" t="s">
        <v>593</v>
      </c>
      <c r="K991" s="1" t="s">
        <v>842</v>
      </c>
      <c r="L991" s="1" t="s">
        <v>1809</v>
      </c>
      <c r="M991" s="1"/>
      <c r="N991" s="1"/>
      <c r="O991" s="1"/>
      <c r="P991" s="40">
        <v>352.16392893305016</v>
      </c>
    </row>
    <row r="992" spans="1:16">
      <c r="A992" s="39"/>
      <c r="B992" s="1" t="s">
        <v>700</v>
      </c>
      <c r="C992" s="1" t="s">
        <v>701</v>
      </c>
      <c r="D992" s="1" t="s">
        <v>12</v>
      </c>
      <c r="E992" s="1" t="s">
        <v>12</v>
      </c>
      <c r="F992" s="2">
        <v>45535</v>
      </c>
      <c r="G992" s="2">
        <v>45505</v>
      </c>
      <c r="H992" s="1" t="s">
        <v>3081</v>
      </c>
      <c r="I992" s="1" t="s">
        <v>3082</v>
      </c>
      <c r="J992" s="1" t="s">
        <v>667</v>
      </c>
      <c r="K992" s="1" t="s">
        <v>921</v>
      </c>
      <c r="L992" s="1" t="s">
        <v>3058</v>
      </c>
      <c r="M992" s="1"/>
      <c r="N992" s="1"/>
      <c r="O992" s="1"/>
      <c r="P992" s="40">
        <v>4200.46</v>
      </c>
    </row>
    <row r="993" spans="1:16">
      <c r="A993" s="39"/>
      <c r="B993" s="1" t="s">
        <v>700</v>
      </c>
      <c r="C993" s="1" t="s">
        <v>1395</v>
      </c>
      <c r="D993" s="1" t="s">
        <v>12</v>
      </c>
      <c r="E993" s="1" t="s">
        <v>12</v>
      </c>
      <c r="F993" s="2">
        <v>45535</v>
      </c>
      <c r="G993" s="2">
        <v>45505</v>
      </c>
      <c r="H993" s="1" t="s">
        <v>3083</v>
      </c>
      <c r="I993" s="1" t="s">
        <v>3084</v>
      </c>
      <c r="J993" s="1" t="s">
        <v>3085</v>
      </c>
      <c r="K993" s="1" t="s">
        <v>868</v>
      </c>
      <c r="L993" s="1"/>
      <c r="M993" s="1"/>
      <c r="N993" s="1"/>
      <c r="O993" s="1"/>
      <c r="P993" s="40">
        <v>2063.2573130400001</v>
      </c>
    </row>
    <row r="994" spans="1:16">
      <c r="A994" s="39"/>
      <c r="B994" s="1" t="s">
        <v>700</v>
      </c>
      <c r="C994" s="1" t="s">
        <v>1370</v>
      </c>
      <c r="D994" s="1" t="s">
        <v>12</v>
      </c>
      <c r="E994" s="1" t="s">
        <v>12</v>
      </c>
      <c r="F994" s="2">
        <v>45535</v>
      </c>
      <c r="G994" s="2">
        <v>45505</v>
      </c>
      <c r="H994" s="1" t="s">
        <v>3086</v>
      </c>
      <c r="I994" s="1" t="s">
        <v>3087</v>
      </c>
      <c r="J994" s="1" t="s">
        <v>593</v>
      </c>
      <c r="K994" s="1" t="s">
        <v>842</v>
      </c>
      <c r="L994" s="1" t="s">
        <v>1809</v>
      </c>
      <c r="M994" s="1"/>
      <c r="N994" s="1"/>
      <c r="O994" s="1"/>
      <c r="P994" s="40">
        <v>352.16392893305016</v>
      </c>
    </row>
    <row r="995" spans="1:16">
      <c r="A995" s="39"/>
      <c r="B995" s="1" t="s">
        <v>700</v>
      </c>
      <c r="C995" s="1" t="s">
        <v>701</v>
      </c>
      <c r="D995" s="1" t="s">
        <v>12</v>
      </c>
      <c r="E995" s="1" t="s">
        <v>12</v>
      </c>
      <c r="F995" s="2">
        <v>45535</v>
      </c>
      <c r="G995" s="2">
        <v>45505</v>
      </c>
      <c r="H995" s="1" t="s">
        <v>3088</v>
      </c>
      <c r="I995" s="1" t="s">
        <v>3089</v>
      </c>
      <c r="J995" s="1" t="s">
        <v>656</v>
      </c>
      <c r="K995" s="1" t="s">
        <v>904</v>
      </c>
      <c r="L995" s="1" t="s">
        <v>2938</v>
      </c>
      <c r="M995" s="1"/>
      <c r="N995" s="1"/>
      <c r="O995" s="1"/>
      <c r="P995" s="40">
        <v>19.5</v>
      </c>
    </row>
    <row r="996" spans="1:16">
      <c r="A996" s="39"/>
      <c r="B996" s="1" t="s">
        <v>700</v>
      </c>
      <c r="C996" s="1" t="s">
        <v>1370</v>
      </c>
      <c r="D996" s="1" t="s">
        <v>12</v>
      </c>
      <c r="E996" s="1" t="s">
        <v>12</v>
      </c>
      <c r="F996" s="2">
        <v>45535</v>
      </c>
      <c r="G996" s="2">
        <v>45505</v>
      </c>
      <c r="H996" s="1" t="s">
        <v>3090</v>
      </c>
      <c r="I996" s="1" t="s">
        <v>3091</v>
      </c>
      <c r="J996" s="1" t="s">
        <v>593</v>
      </c>
      <c r="K996" s="1" t="s">
        <v>842</v>
      </c>
      <c r="L996" s="1" t="s">
        <v>1809</v>
      </c>
      <c r="M996" s="1"/>
      <c r="N996" s="1"/>
      <c r="O996" s="1"/>
      <c r="P996" s="40">
        <v>649.3023678976873</v>
      </c>
    </row>
    <row r="997" spans="1:16">
      <c r="A997" s="39"/>
      <c r="B997" s="1" t="s">
        <v>700</v>
      </c>
      <c r="C997" s="1" t="s">
        <v>701</v>
      </c>
      <c r="D997" s="1" t="s">
        <v>12</v>
      </c>
      <c r="E997" s="1" t="s">
        <v>12</v>
      </c>
      <c r="F997" s="2">
        <v>45535</v>
      </c>
      <c r="G997" s="2">
        <v>45505</v>
      </c>
      <c r="H997" s="1" t="s">
        <v>3092</v>
      </c>
      <c r="I997" s="1" t="s">
        <v>3093</v>
      </c>
      <c r="J997" s="1" t="s">
        <v>668</v>
      </c>
      <c r="K997" s="1" t="s">
        <v>922</v>
      </c>
      <c r="L997" s="1" t="s">
        <v>2946</v>
      </c>
      <c r="M997" s="1"/>
      <c r="N997" s="1"/>
      <c r="O997" s="1"/>
      <c r="P997" s="40">
        <v>4123.3599999999997</v>
      </c>
    </row>
    <row r="998" spans="1:16">
      <c r="A998" s="39"/>
      <c r="B998" s="1" t="s">
        <v>700</v>
      </c>
      <c r="C998" s="1" t="s">
        <v>701</v>
      </c>
      <c r="D998" s="1" t="s">
        <v>12</v>
      </c>
      <c r="E998" s="1" t="s">
        <v>12</v>
      </c>
      <c r="F998" s="2">
        <v>45535</v>
      </c>
      <c r="G998" s="2">
        <v>45505</v>
      </c>
      <c r="H998" s="1" t="s">
        <v>3094</v>
      </c>
      <c r="I998" s="1" t="s">
        <v>3095</v>
      </c>
      <c r="J998" s="1" t="s">
        <v>634</v>
      </c>
      <c r="K998" s="1" t="s">
        <v>875</v>
      </c>
      <c r="L998" s="1" t="s">
        <v>3096</v>
      </c>
      <c r="M998" s="1"/>
      <c r="N998" s="1"/>
      <c r="O998" s="1" t="s">
        <v>1369</v>
      </c>
      <c r="P998" s="40">
        <v>10000</v>
      </c>
    </row>
    <row r="999" spans="1:16">
      <c r="A999" s="39"/>
      <c r="B999" s="1" t="s">
        <v>700</v>
      </c>
      <c r="C999" s="1" t="s">
        <v>701</v>
      </c>
      <c r="D999" s="1" t="s">
        <v>12</v>
      </c>
      <c r="E999" s="1" t="s">
        <v>12</v>
      </c>
      <c r="F999" s="2">
        <v>45535</v>
      </c>
      <c r="G999" s="2">
        <v>45505</v>
      </c>
      <c r="H999" s="1" t="s">
        <v>3097</v>
      </c>
      <c r="I999" s="1" t="s">
        <v>3098</v>
      </c>
      <c r="J999" s="1" t="s">
        <v>489</v>
      </c>
      <c r="K999" s="1" t="s">
        <v>742</v>
      </c>
      <c r="L999" s="1" t="s">
        <v>2842</v>
      </c>
      <c r="M999" s="1"/>
      <c r="N999" s="1"/>
      <c r="O999" s="1" t="s">
        <v>1369</v>
      </c>
      <c r="P999" s="40">
        <v>25453.61</v>
      </c>
    </row>
    <row r="1000" spans="1:16">
      <c r="A1000" s="39"/>
      <c r="B1000" s="1" t="s">
        <v>700</v>
      </c>
      <c r="C1000" s="1" t="s">
        <v>701</v>
      </c>
      <c r="D1000" s="1" t="s">
        <v>12</v>
      </c>
      <c r="E1000" s="1" t="s">
        <v>12</v>
      </c>
      <c r="F1000" s="2">
        <v>45535</v>
      </c>
      <c r="G1000" s="2">
        <v>45505</v>
      </c>
      <c r="H1000" s="1" t="s">
        <v>3099</v>
      </c>
      <c r="I1000" s="1" t="s">
        <v>3100</v>
      </c>
      <c r="J1000" s="1" t="s">
        <v>668</v>
      </c>
      <c r="K1000" s="1" t="s">
        <v>922</v>
      </c>
      <c r="L1000" s="1" t="s">
        <v>2946</v>
      </c>
      <c r="M1000" s="1"/>
      <c r="N1000" s="1"/>
      <c r="O1000" s="1"/>
      <c r="P1000" s="40">
        <v>3.09</v>
      </c>
    </row>
    <row r="1001" spans="1:16">
      <c r="A1001" s="39"/>
      <c r="B1001" s="1" t="s">
        <v>700</v>
      </c>
      <c r="C1001" s="1" t="s">
        <v>1370</v>
      </c>
      <c r="D1001" s="1" t="s">
        <v>12</v>
      </c>
      <c r="E1001" s="1" t="s">
        <v>12</v>
      </c>
      <c r="F1001" s="2">
        <v>45535</v>
      </c>
      <c r="G1001" s="2">
        <v>45505</v>
      </c>
      <c r="H1001" s="1" t="s">
        <v>3101</v>
      </c>
      <c r="I1001" s="1" t="s">
        <v>3102</v>
      </c>
      <c r="J1001" s="1" t="s">
        <v>593</v>
      </c>
      <c r="K1001" s="1" t="s">
        <v>842</v>
      </c>
      <c r="L1001" s="1" t="s">
        <v>1809</v>
      </c>
      <c r="M1001" s="1"/>
      <c r="N1001" s="1"/>
      <c r="O1001" s="1"/>
      <c r="P1001" s="40">
        <v>396.18442004968142</v>
      </c>
    </row>
    <row r="1002" spans="1:16">
      <c r="A1002" s="39"/>
      <c r="B1002" s="1" t="s">
        <v>700</v>
      </c>
      <c r="C1002" s="1" t="s">
        <v>1370</v>
      </c>
      <c r="D1002" s="1" t="s">
        <v>12</v>
      </c>
      <c r="E1002" s="1" t="s">
        <v>12</v>
      </c>
      <c r="F1002" s="2">
        <v>45535</v>
      </c>
      <c r="G1002" s="2">
        <v>45505</v>
      </c>
      <c r="H1002" s="1" t="s">
        <v>3103</v>
      </c>
      <c r="I1002" s="1" t="s">
        <v>3104</v>
      </c>
      <c r="J1002" s="1" t="s">
        <v>593</v>
      </c>
      <c r="K1002" s="1" t="s">
        <v>842</v>
      </c>
      <c r="L1002" s="1" t="s">
        <v>1809</v>
      </c>
      <c r="M1002" s="1"/>
      <c r="N1002" s="1"/>
      <c r="O1002" s="1"/>
      <c r="P1002" s="40">
        <v>440.20491116631274</v>
      </c>
    </row>
    <row r="1003" spans="1:16">
      <c r="A1003" s="39"/>
      <c r="B1003" s="1" t="s">
        <v>700</v>
      </c>
      <c r="C1003" s="1" t="s">
        <v>701</v>
      </c>
      <c r="D1003" s="1" t="s">
        <v>12</v>
      </c>
      <c r="E1003" s="1" t="s">
        <v>12</v>
      </c>
      <c r="F1003" s="2">
        <v>45535</v>
      </c>
      <c r="G1003" s="2">
        <v>45505</v>
      </c>
      <c r="H1003" s="1" t="s">
        <v>3105</v>
      </c>
      <c r="I1003" s="1" t="s">
        <v>3106</v>
      </c>
      <c r="J1003" s="1" t="s">
        <v>669</v>
      </c>
      <c r="K1003" s="1" t="s">
        <v>920</v>
      </c>
      <c r="L1003" s="1" t="s">
        <v>2985</v>
      </c>
      <c r="M1003" s="1"/>
      <c r="N1003" s="1"/>
      <c r="O1003" s="1"/>
      <c r="P1003" s="40">
        <v>12984.48</v>
      </c>
    </row>
    <row r="1004" spans="1:16">
      <c r="A1004" s="39"/>
      <c r="B1004" s="1" t="s">
        <v>700</v>
      </c>
      <c r="C1004" s="1" t="s">
        <v>1370</v>
      </c>
      <c r="D1004" s="1" t="s">
        <v>12</v>
      </c>
      <c r="E1004" s="1" t="s">
        <v>12</v>
      </c>
      <c r="F1004" s="2">
        <v>45535</v>
      </c>
      <c r="G1004" s="2">
        <v>45505</v>
      </c>
      <c r="H1004" s="1" t="s">
        <v>3107</v>
      </c>
      <c r="I1004" s="1" t="s">
        <v>3108</v>
      </c>
      <c r="J1004" s="1" t="s">
        <v>617</v>
      </c>
      <c r="K1004" s="1" t="s">
        <v>860</v>
      </c>
      <c r="L1004" s="1" t="s">
        <v>2892</v>
      </c>
      <c r="M1004" s="1"/>
      <c r="N1004" s="1"/>
      <c r="O1004" s="1"/>
      <c r="P1004" s="40">
        <v>344.16020327548085</v>
      </c>
    </row>
    <row r="1005" spans="1:16">
      <c r="A1005" s="39"/>
      <c r="B1005" s="1" t="s">
        <v>700</v>
      </c>
      <c r="C1005" s="1" t="s">
        <v>1370</v>
      </c>
      <c r="D1005" s="1" t="s">
        <v>12</v>
      </c>
      <c r="E1005" s="1" t="s">
        <v>12</v>
      </c>
      <c r="F1005" s="2">
        <v>45535</v>
      </c>
      <c r="G1005" s="2">
        <v>45505</v>
      </c>
      <c r="H1005" s="1" t="s">
        <v>3109</v>
      </c>
      <c r="I1005" s="1" t="s">
        <v>3110</v>
      </c>
      <c r="J1005" s="1" t="s">
        <v>617</v>
      </c>
      <c r="K1005" s="1" t="s">
        <v>860</v>
      </c>
      <c r="L1005" s="1" t="s">
        <v>2892</v>
      </c>
      <c r="M1005" s="1"/>
      <c r="N1005" s="1"/>
      <c r="O1005" s="1"/>
      <c r="P1005" s="40">
        <v>344.16020327548085</v>
      </c>
    </row>
    <row r="1006" spans="1:16">
      <c r="A1006" s="39"/>
      <c r="B1006" s="1" t="s">
        <v>700</v>
      </c>
      <c r="C1006" s="1" t="s">
        <v>701</v>
      </c>
      <c r="D1006" s="1" t="s">
        <v>12</v>
      </c>
      <c r="E1006" s="1" t="s">
        <v>12</v>
      </c>
      <c r="F1006" s="2">
        <v>45535</v>
      </c>
      <c r="G1006" s="2">
        <v>45505</v>
      </c>
      <c r="H1006" s="1" t="s">
        <v>3111</v>
      </c>
      <c r="I1006" s="1" t="s">
        <v>3112</v>
      </c>
      <c r="J1006" s="1" t="s">
        <v>603</v>
      </c>
      <c r="K1006" s="1" t="s">
        <v>748</v>
      </c>
      <c r="L1006" s="1" t="s">
        <v>2101</v>
      </c>
      <c r="M1006" s="1"/>
      <c r="N1006" s="1"/>
      <c r="O1006" s="1" t="s">
        <v>1369</v>
      </c>
      <c r="P1006" s="40">
        <v>1941.97</v>
      </c>
    </row>
    <row r="1007" spans="1:16">
      <c r="A1007" s="39"/>
      <c r="B1007" s="1" t="s">
        <v>700</v>
      </c>
      <c r="C1007" s="1" t="s">
        <v>1370</v>
      </c>
      <c r="D1007" s="1" t="s">
        <v>12</v>
      </c>
      <c r="E1007" s="1" t="s">
        <v>12</v>
      </c>
      <c r="F1007" s="2">
        <v>45535</v>
      </c>
      <c r="G1007" s="2">
        <v>45505</v>
      </c>
      <c r="H1007" s="1" t="s">
        <v>3113</v>
      </c>
      <c r="I1007" s="1" t="s">
        <v>3114</v>
      </c>
      <c r="J1007" s="1" t="s">
        <v>593</v>
      </c>
      <c r="K1007" s="1" t="s">
        <v>842</v>
      </c>
      <c r="L1007" s="1" t="s">
        <v>1809</v>
      </c>
      <c r="M1007" s="1"/>
      <c r="N1007" s="1"/>
      <c r="O1007" s="1"/>
      <c r="P1007" s="40">
        <v>649.3023678976873</v>
      </c>
    </row>
    <row r="1008" spans="1:16">
      <c r="A1008" s="39"/>
      <c r="B1008" s="1" t="s">
        <v>700</v>
      </c>
      <c r="C1008" s="1" t="s">
        <v>701</v>
      </c>
      <c r="D1008" s="1" t="s">
        <v>12</v>
      </c>
      <c r="E1008" s="1" t="s">
        <v>12</v>
      </c>
      <c r="F1008" s="2">
        <v>45535</v>
      </c>
      <c r="G1008" s="2">
        <v>45505</v>
      </c>
      <c r="H1008" s="1" t="s">
        <v>1844</v>
      </c>
      <c r="I1008" s="1" t="s">
        <v>1845</v>
      </c>
      <c r="J1008" s="1" t="s">
        <v>277</v>
      </c>
      <c r="K1008" s="1"/>
      <c r="L1008" s="1"/>
      <c r="M1008" s="1" t="s">
        <v>1652</v>
      </c>
      <c r="N1008" s="1"/>
      <c r="O1008" s="1" t="s">
        <v>2111</v>
      </c>
      <c r="P1008" s="40">
        <v>-12017.6</v>
      </c>
    </row>
    <row r="1009" spans="1:16">
      <c r="A1009" s="39"/>
      <c r="B1009" s="1" t="s">
        <v>700</v>
      </c>
      <c r="C1009" s="1" t="s">
        <v>1370</v>
      </c>
      <c r="D1009" s="1" t="s">
        <v>12</v>
      </c>
      <c r="E1009" s="1" t="s">
        <v>12</v>
      </c>
      <c r="F1009" s="2">
        <v>45535</v>
      </c>
      <c r="G1009" s="2">
        <v>45505</v>
      </c>
      <c r="H1009" s="1" t="s">
        <v>3115</v>
      </c>
      <c r="I1009" s="1" t="s">
        <v>3116</v>
      </c>
      <c r="J1009" s="1" t="s">
        <v>646</v>
      </c>
      <c r="K1009" s="1" t="s">
        <v>892</v>
      </c>
      <c r="L1009" s="1" t="s">
        <v>2880</v>
      </c>
      <c r="M1009" s="1"/>
      <c r="N1009" s="1"/>
      <c r="O1009" s="1"/>
      <c r="P1009" s="40">
        <v>480.22353945415932</v>
      </c>
    </row>
    <row r="1010" spans="1:16">
      <c r="A1010" s="39"/>
      <c r="B1010" s="1" t="s">
        <v>700</v>
      </c>
      <c r="C1010" s="1" t="s">
        <v>1370</v>
      </c>
      <c r="D1010" s="1" t="s">
        <v>12</v>
      </c>
      <c r="E1010" s="1" t="s">
        <v>12</v>
      </c>
      <c r="F1010" s="2">
        <v>45535</v>
      </c>
      <c r="G1010" s="2">
        <v>45505</v>
      </c>
      <c r="H1010" s="1" t="s">
        <v>3117</v>
      </c>
      <c r="I1010" s="1" t="s">
        <v>3118</v>
      </c>
      <c r="J1010" s="1" t="s">
        <v>617</v>
      </c>
      <c r="K1010" s="1" t="s">
        <v>860</v>
      </c>
      <c r="L1010" s="1" t="s">
        <v>2892</v>
      </c>
      <c r="M1010" s="1"/>
      <c r="N1010" s="1"/>
      <c r="O1010" s="1"/>
      <c r="P1010" s="40">
        <v>344.16020327548085</v>
      </c>
    </row>
    <row r="1011" spans="1:16">
      <c r="A1011" s="39"/>
      <c r="B1011" s="1" t="s">
        <v>700</v>
      </c>
      <c r="C1011" s="1" t="s">
        <v>1370</v>
      </c>
      <c r="D1011" s="1" t="s">
        <v>12</v>
      </c>
      <c r="E1011" s="1" t="s">
        <v>12</v>
      </c>
      <c r="F1011" s="2">
        <v>45535</v>
      </c>
      <c r="G1011" s="2">
        <v>45505</v>
      </c>
      <c r="H1011" s="1" t="s">
        <v>3119</v>
      </c>
      <c r="I1011" s="1" t="s">
        <v>3120</v>
      </c>
      <c r="J1011" s="1" t="s">
        <v>646</v>
      </c>
      <c r="K1011" s="1" t="s">
        <v>892</v>
      </c>
      <c r="L1011" s="1" t="s">
        <v>2880</v>
      </c>
      <c r="M1011" s="1"/>
      <c r="N1011" s="1"/>
      <c r="O1011" s="1"/>
      <c r="P1011" s="40">
        <v>480.22353945415932</v>
      </c>
    </row>
    <row r="1012" spans="1:16">
      <c r="A1012" s="39"/>
      <c r="B1012" s="1" t="s">
        <v>700</v>
      </c>
      <c r="C1012" s="1" t="s">
        <v>701</v>
      </c>
      <c r="D1012" s="1" t="s">
        <v>12</v>
      </c>
      <c r="E1012" s="1" t="s">
        <v>12</v>
      </c>
      <c r="F1012" s="2">
        <v>45535</v>
      </c>
      <c r="G1012" s="2">
        <v>45505</v>
      </c>
      <c r="H1012" s="1" t="s">
        <v>3121</v>
      </c>
      <c r="I1012" s="1" t="s">
        <v>3122</v>
      </c>
      <c r="J1012" s="1" t="s">
        <v>569</v>
      </c>
      <c r="K1012" s="1" t="s">
        <v>824</v>
      </c>
      <c r="L1012" s="1" t="s">
        <v>2859</v>
      </c>
      <c r="M1012" s="1"/>
      <c r="N1012" s="1"/>
      <c r="O1012" s="1" t="s">
        <v>1369</v>
      </c>
      <c r="P1012" s="40">
        <v>8717.81</v>
      </c>
    </row>
    <row r="1013" spans="1:16">
      <c r="A1013" s="39"/>
      <c r="B1013" s="1" t="s">
        <v>700</v>
      </c>
      <c r="C1013" s="1" t="s">
        <v>1370</v>
      </c>
      <c r="D1013" s="1" t="s">
        <v>12</v>
      </c>
      <c r="E1013" s="1" t="s">
        <v>12</v>
      </c>
      <c r="F1013" s="2">
        <v>45535</v>
      </c>
      <c r="G1013" s="2">
        <v>45505</v>
      </c>
      <c r="H1013" s="1" t="s">
        <v>3123</v>
      </c>
      <c r="I1013" s="1" t="s">
        <v>3124</v>
      </c>
      <c r="J1013" s="1" t="s">
        <v>617</v>
      </c>
      <c r="K1013" s="1" t="s">
        <v>860</v>
      </c>
      <c r="L1013" s="1" t="s">
        <v>2892</v>
      </c>
      <c r="M1013" s="1"/>
      <c r="N1013" s="1"/>
      <c r="O1013" s="1"/>
      <c r="P1013" s="40">
        <v>190.08848436727141</v>
      </c>
    </row>
    <row r="1014" spans="1:16">
      <c r="A1014" s="39"/>
      <c r="B1014" s="1" t="s">
        <v>700</v>
      </c>
      <c r="C1014" s="1" t="s">
        <v>701</v>
      </c>
      <c r="D1014" s="1" t="s">
        <v>12</v>
      </c>
      <c r="E1014" s="1" t="s">
        <v>12</v>
      </c>
      <c r="F1014" s="2">
        <v>45535</v>
      </c>
      <c r="G1014" s="2">
        <v>45505</v>
      </c>
      <c r="H1014" s="1" t="s">
        <v>3125</v>
      </c>
      <c r="I1014" s="1" t="s">
        <v>3126</v>
      </c>
      <c r="J1014" s="1" t="s">
        <v>666</v>
      </c>
      <c r="K1014" s="1" t="s">
        <v>917</v>
      </c>
      <c r="L1014" s="1" t="s">
        <v>1865</v>
      </c>
      <c r="M1014" s="1"/>
      <c r="N1014" s="1"/>
      <c r="O1014" s="1"/>
      <c r="P1014" s="40">
        <v>372.74</v>
      </c>
    </row>
    <row r="1015" spans="1:16">
      <c r="A1015" s="39"/>
      <c r="B1015" s="1" t="s">
        <v>700</v>
      </c>
      <c r="C1015" s="1" t="s">
        <v>701</v>
      </c>
      <c r="D1015" s="1" t="s">
        <v>12</v>
      </c>
      <c r="E1015" s="1" t="s">
        <v>12</v>
      </c>
      <c r="F1015" s="2">
        <v>45535</v>
      </c>
      <c r="G1015" s="2">
        <v>45505</v>
      </c>
      <c r="H1015" s="1" t="s">
        <v>3127</v>
      </c>
      <c r="I1015" s="1" t="s">
        <v>3128</v>
      </c>
      <c r="J1015" s="1" t="s">
        <v>666</v>
      </c>
      <c r="K1015" s="1" t="s">
        <v>917</v>
      </c>
      <c r="L1015" s="1" t="s">
        <v>1865</v>
      </c>
      <c r="M1015" s="1"/>
      <c r="N1015" s="1"/>
      <c r="O1015" s="1"/>
      <c r="P1015" s="40">
        <v>5098.99</v>
      </c>
    </row>
    <row r="1016" spans="1:16">
      <c r="A1016" s="39"/>
      <c r="B1016" s="1" t="s">
        <v>700</v>
      </c>
      <c r="C1016" s="1" t="s">
        <v>701</v>
      </c>
      <c r="D1016" s="1" t="s">
        <v>12</v>
      </c>
      <c r="E1016" s="1" t="s">
        <v>12</v>
      </c>
      <c r="F1016" s="2">
        <v>45535</v>
      </c>
      <c r="G1016" s="2">
        <v>45505</v>
      </c>
      <c r="H1016" s="1" t="s">
        <v>3129</v>
      </c>
      <c r="I1016" s="1" t="s">
        <v>3130</v>
      </c>
      <c r="J1016" s="1" t="s">
        <v>657</v>
      </c>
      <c r="K1016" s="1" t="s">
        <v>905</v>
      </c>
      <c r="L1016" s="1" t="s">
        <v>3131</v>
      </c>
      <c r="M1016" s="1"/>
      <c r="N1016" s="1"/>
      <c r="O1016" s="1"/>
      <c r="P1016" s="40">
        <v>36330.6</v>
      </c>
    </row>
    <row r="1017" spans="1:16">
      <c r="A1017" s="39"/>
      <c r="B1017" s="1" t="s">
        <v>700</v>
      </c>
      <c r="C1017" s="1" t="s">
        <v>1370</v>
      </c>
      <c r="D1017" s="1" t="s">
        <v>12</v>
      </c>
      <c r="E1017" s="1" t="s">
        <v>12</v>
      </c>
      <c r="F1017" s="2">
        <v>45535</v>
      </c>
      <c r="G1017" s="2">
        <v>45505</v>
      </c>
      <c r="H1017" s="1" t="s">
        <v>3132</v>
      </c>
      <c r="I1017" s="1" t="s">
        <v>3133</v>
      </c>
      <c r="J1017" s="1" t="s">
        <v>593</v>
      </c>
      <c r="K1017" s="1" t="s">
        <v>842</v>
      </c>
      <c r="L1017" s="1" t="s">
        <v>1809</v>
      </c>
      <c r="M1017" s="1"/>
      <c r="N1017" s="1"/>
      <c r="O1017" s="1"/>
      <c r="P1017" s="40">
        <v>352.16392893305016</v>
      </c>
    </row>
    <row r="1018" spans="1:16">
      <c r="A1018" s="39"/>
      <c r="B1018" s="1" t="s">
        <v>700</v>
      </c>
      <c r="C1018" s="1" t="s">
        <v>1370</v>
      </c>
      <c r="D1018" s="1" t="s">
        <v>12</v>
      </c>
      <c r="E1018" s="1" t="s">
        <v>12</v>
      </c>
      <c r="F1018" s="2">
        <v>45535</v>
      </c>
      <c r="G1018" s="2">
        <v>45505</v>
      </c>
      <c r="H1018" s="1" t="s">
        <v>3134</v>
      </c>
      <c r="I1018" s="1" t="s">
        <v>3135</v>
      </c>
      <c r="J1018" s="1" t="s">
        <v>617</v>
      </c>
      <c r="K1018" s="1" t="s">
        <v>860</v>
      </c>
      <c r="L1018" s="1" t="s">
        <v>2892</v>
      </c>
      <c r="M1018" s="1"/>
      <c r="N1018" s="1"/>
      <c r="O1018" s="1"/>
      <c r="P1018" s="40">
        <v>344.16020327548085</v>
      </c>
    </row>
    <row r="1019" spans="1:16">
      <c r="A1019" s="39"/>
      <c r="B1019" s="1" t="s">
        <v>700</v>
      </c>
      <c r="C1019" s="1" t="s">
        <v>1390</v>
      </c>
      <c r="D1019" s="1" t="s">
        <v>12</v>
      </c>
      <c r="E1019" s="1" t="s">
        <v>12</v>
      </c>
      <c r="F1019" s="2">
        <v>45535</v>
      </c>
      <c r="G1019" s="2">
        <v>45505</v>
      </c>
      <c r="H1019" s="1" t="s">
        <v>3136</v>
      </c>
      <c r="I1019" s="1" t="s">
        <v>3137</v>
      </c>
      <c r="J1019" s="1" t="s">
        <v>1446</v>
      </c>
      <c r="K1019" s="1" t="s">
        <v>733</v>
      </c>
      <c r="L1019" s="1"/>
      <c r="M1019" s="1"/>
      <c r="N1019" s="1"/>
      <c r="O1019" s="1"/>
      <c r="P1019" s="40">
        <v>10527.23591603364</v>
      </c>
    </row>
    <row r="1020" spans="1:16">
      <c r="A1020" s="39"/>
      <c r="B1020" s="1" t="s">
        <v>700</v>
      </c>
      <c r="C1020" s="1" t="s">
        <v>701</v>
      </c>
      <c r="D1020" s="1" t="s">
        <v>12</v>
      </c>
      <c r="E1020" s="1" t="s">
        <v>12</v>
      </c>
      <c r="F1020" s="2">
        <v>45535</v>
      </c>
      <c r="G1020" s="2">
        <v>45505</v>
      </c>
      <c r="H1020" s="1" t="s">
        <v>3138</v>
      </c>
      <c r="I1020" s="1" t="s">
        <v>3139</v>
      </c>
      <c r="J1020" s="1" t="s">
        <v>683</v>
      </c>
      <c r="K1020" s="1" t="s">
        <v>931</v>
      </c>
      <c r="L1020" s="1" t="s">
        <v>1968</v>
      </c>
      <c r="M1020" s="1"/>
      <c r="N1020" s="1"/>
      <c r="O1020" s="1" t="s">
        <v>1369</v>
      </c>
      <c r="P1020" s="40">
        <v>26985.88</v>
      </c>
    </row>
    <row r="1021" spans="1:16">
      <c r="A1021" s="39"/>
      <c r="B1021" s="1" t="s">
        <v>700</v>
      </c>
      <c r="C1021" s="1" t="s">
        <v>701</v>
      </c>
      <c r="D1021" s="1" t="s">
        <v>12</v>
      </c>
      <c r="E1021" s="1" t="s">
        <v>12</v>
      </c>
      <c r="F1021" s="2">
        <v>45535</v>
      </c>
      <c r="G1021" s="2">
        <v>45505</v>
      </c>
      <c r="H1021" s="1" t="s">
        <v>3140</v>
      </c>
      <c r="I1021" s="1" t="s">
        <v>3141</v>
      </c>
      <c r="J1021" s="1" t="s">
        <v>666</v>
      </c>
      <c r="K1021" s="1" t="s">
        <v>917</v>
      </c>
      <c r="L1021" s="1" t="s">
        <v>1865</v>
      </c>
      <c r="M1021" s="1"/>
      <c r="N1021" s="1"/>
      <c r="O1021" s="1"/>
      <c r="P1021" s="40">
        <v>150.01</v>
      </c>
    </row>
    <row r="1022" spans="1:16">
      <c r="A1022" s="39"/>
      <c r="B1022" s="1" t="s">
        <v>700</v>
      </c>
      <c r="C1022" s="1" t="s">
        <v>1439</v>
      </c>
      <c r="D1022" s="1" t="s">
        <v>12</v>
      </c>
      <c r="E1022" s="1" t="s">
        <v>12</v>
      </c>
      <c r="F1022" s="2">
        <v>45535</v>
      </c>
      <c r="G1022" s="2">
        <v>45505</v>
      </c>
      <c r="H1022" s="1" t="s">
        <v>2138</v>
      </c>
      <c r="I1022" s="1" t="s">
        <v>2139</v>
      </c>
      <c r="J1022" s="1" t="s">
        <v>277</v>
      </c>
      <c r="K1022" s="1"/>
      <c r="L1022" s="1"/>
      <c r="M1022" s="1" t="s">
        <v>1742</v>
      </c>
      <c r="N1022" s="1"/>
      <c r="O1022" s="1" t="s">
        <v>3142</v>
      </c>
      <c r="P1022" s="40">
        <v>-7489.5521777215299</v>
      </c>
    </row>
    <row r="1023" spans="1:16">
      <c r="A1023" s="39"/>
      <c r="B1023" s="1" t="s">
        <v>700</v>
      </c>
      <c r="C1023" s="1" t="s">
        <v>701</v>
      </c>
      <c r="D1023" s="1" t="s">
        <v>12</v>
      </c>
      <c r="E1023" s="1" t="s">
        <v>12</v>
      </c>
      <c r="F1023" s="2">
        <v>45535</v>
      </c>
      <c r="G1023" s="2">
        <v>45505</v>
      </c>
      <c r="H1023" s="1" t="s">
        <v>3143</v>
      </c>
      <c r="I1023" s="1" t="s">
        <v>3144</v>
      </c>
      <c r="J1023" s="1" t="s">
        <v>668</v>
      </c>
      <c r="K1023" s="1" t="s">
        <v>922</v>
      </c>
      <c r="L1023" s="1" t="s">
        <v>2946</v>
      </c>
      <c r="M1023" s="1"/>
      <c r="N1023" s="1"/>
      <c r="O1023" s="1"/>
      <c r="P1023" s="40">
        <v>11832.51</v>
      </c>
    </row>
    <row r="1024" spans="1:16">
      <c r="A1024" s="39"/>
      <c r="B1024" s="1" t="s">
        <v>700</v>
      </c>
      <c r="C1024" s="1" t="s">
        <v>1370</v>
      </c>
      <c r="D1024" s="1" t="s">
        <v>12</v>
      </c>
      <c r="E1024" s="1" t="s">
        <v>12</v>
      </c>
      <c r="F1024" s="2">
        <v>45535</v>
      </c>
      <c r="G1024" s="2">
        <v>45505</v>
      </c>
      <c r="H1024" s="1" t="s">
        <v>3145</v>
      </c>
      <c r="I1024" s="1" t="s">
        <v>3146</v>
      </c>
      <c r="J1024" s="1" t="s">
        <v>617</v>
      </c>
      <c r="K1024" s="1" t="s">
        <v>860</v>
      </c>
      <c r="L1024" s="1" t="s">
        <v>2892</v>
      </c>
      <c r="M1024" s="1"/>
      <c r="N1024" s="1"/>
      <c r="O1024" s="1"/>
      <c r="P1024" s="40">
        <v>344.16020327548085</v>
      </c>
    </row>
    <row r="1025" spans="1:16">
      <c r="A1025" s="39"/>
      <c r="B1025" s="1" t="s">
        <v>700</v>
      </c>
      <c r="C1025" s="1" t="s">
        <v>701</v>
      </c>
      <c r="D1025" s="1" t="s">
        <v>12</v>
      </c>
      <c r="E1025" s="1" t="s">
        <v>12</v>
      </c>
      <c r="F1025" s="2">
        <v>45535</v>
      </c>
      <c r="G1025" s="2">
        <v>45505</v>
      </c>
      <c r="H1025" s="1" t="s">
        <v>3147</v>
      </c>
      <c r="I1025" s="1" t="s">
        <v>3148</v>
      </c>
      <c r="J1025" s="1" t="s">
        <v>657</v>
      </c>
      <c r="K1025" s="1" t="s">
        <v>905</v>
      </c>
      <c r="L1025" s="1" t="s">
        <v>3131</v>
      </c>
      <c r="M1025" s="1"/>
      <c r="N1025" s="1"/>
      <c r="O1025" s="1"/>
      <c r="P1025" s="40">
        <v>5829.33</v>
      </c>
    </row>
    <row r="1026" spans="1:16">
      <c r="A1026" s="39"/>
      <c r="B1026" s="1" t="s">
        <v>700</v>
      </c>
      <c r="C1026" s="1" t="s">
        <v>701</v>
      </c>
      <c r="D1026" s="1" t="s">
        <v>12</v>
      </c>
      <c r="E1026" s="1" t="s">
        <v>12</v>
      </c>
      <c r="F1026" s="2">
        <v>45535</v>
      </c>
      <c r="G1026" s="2">
        <v>45505</v>
      </c>
      <c r="H1026" s="1" t="s">
        <v>3149</v>
      </c>
      <c r="I1026" s="1" t="s">
        <v>3150</v>
      </c>
      <c r="J1026" s="1" t="s">
        <v>666</v>
      </c>
      <c r="K1026" s="1" t="s">
        <v>917</v>
      </c>
      <c r="L1026" s="1" t="s">
        <v>1865</v>
      </c>
      <c r="M1026" s="1"/>
      <c r="N1026" s="1"/>
      <c r="O1026" s="1"/>
      <c r="P1026" s="40">
        <v>2269</v>
      </c>
    </row>
    <row r="1027" spans="1:16">
      <c r="A1027" s="39"/>
      <c r="B1027" s="1" t="s">
        <v>700</v>
      </c>
      <c r="C1027" s="1" t="s">
        <v>701</v>
      </c>
      <c r="D1027" s="1" t="s">
        <v>12</v>
      </c>
      <c r="E1027" s="1" t="s">
        <v>12</v>
      </c>
      <c r="F1027" s="2">
        <v>45535</v>
      </c>
      <c r="G1027" s="2">
        <v>45505</v>
      </c>
      <c r="H1027" s="1" t="s">
        <v>3151</v>
      </c>
      <c r="I1027" s="1" t="s">
        <v>3152</v>
      </c>
      <c r="J1027" s="1" t="s">
        <v>458</v>
      </c>
      <c r="K1027" s="1" t="s">
        <v>711</v>
      </c>
      <c r="L1027" s="1" t="s">
        <v>3051</v>
      </c>
      <c r="M1027" s="1"/>
      <c r="N1027" s="1"/>
      <c r="O1027" s="1"/>
      <c r="P1027" s="40">
        <v>8531.85</v>
      </c>
    </row>
    <row r="1028" spans="1:16">
      <c r="A1028" s="39"/>
      <c r="B1028" s="1" t="s">
        <v>700</v>
      </c>
      <c r="C1028" s="1" t="s">
        <v>701</v>
      </c>
      <c r="D1028" s="1" t="s">
        <v>12</v>
      </c>
      <c r="E1028" s="1" t="s">
        <v>12</v>
      </c>
      <c r="F1028" s="2">
        <v>45535</v>
      </c>
      <c r="G1028" s="2">
        <v>45505</v>
      </c>
      <c r="H1028" s="1" t="s">
        <v>1844</v>
      </c>
      <c r="I1028" s="1" t="s">
        <v>1845</v>
      </c>
      <c r="J1028" s="1" t="s">
        <v>277</v>
      </c>
      <c r="K1028" s="1"/>
      <c r="L1028" s="1"/>
      <c r="M1028" s="1" t="s">
        <v>1639</v>
      </c>
      <c r="N1028" s="1"/>
      <c r="O1028" s="1" t="s">
        <v>2130</v>
      </c>
      <c r="P1028" s="40">
        <v>-8804.1</v>
      </c>
    </row>
    <row r="1029" spans="1:16">
      <c r="A1029" s="39"/>
      <c r="B1029" s="1" t="s">
        <v>700</v>
      </c>
      <c r="C1029" s="1" t="s">
        <v>1395</v>
      </c>
      <c r="D1029" s="1" t="s">
        <v>12</v>
      </c>
      <c r="E1029" s="1" t="s">
        <v>12</v>
      </c>
      <c r="F1029" s="2">
        <v>45535</v>
      </c>
      <c r="G1029" s="2">
        <v>45505</v>
      </c>
      <c r="H1029" s="1" t="s">
        <v>2986</v>
      </c>
      <c r="I1029" s="1" t="s">
        <v>2987</v>
      </c>
      <c r="J1029" s="1" t="s">
        <v>277</v>
      </c>
      <c r="K1029" s="1"/>
      <c r="L1029" s="1"/>
      <c r="M1029" s="1" t="s">
        <v>1751</v>
      </c>
      <c r="N1029" s="1"/>
      <c r="O1029" s="1" t="s">
        <v>3153</v>
      </c>
      <c r="P1029" s="40">
        <v>-2383.3089976751999</v>
      </c>
    </row>
    <row r="1030" spans="1:16">
      <c r="A1030" s="39"/>
      <c r="B1030" s="1" t="s">
        <v>700</v>
      </c>
      <c r="C1030" s="1" t="s">
        <v>701</v>
      </c>
      <c r="D1030" s="1" t="s">
        <v>12</v>
      </c>
      <c r="E1030" s="1" t="s">
        <v>12</v>
      </c>
      <c r="F1030" s="2">
        <v>45535</v>
      </c>
      <c r="G1030" s="2">
        <v>45505</v>
      </c>
      <c r="H1030" s="1" t="s">
        <v>3154</v>
      </c>
      <c r="I1030" s="1" t="s">
        <v>3155</v>
      </c>
      <c r="J1030" s="1" t="s">
        <v>667</v>
      </c>
      <c r="K1030" s="1" t="s">
        <v>921</v>
      </c>
      <c r="L1030" s="1" t="s">
        <v>3058</v>
      </c>
      <c r="M1030" s="1"/>
      <c r="N1030" s="1"/>
      <c r="O1030" s="1"/>
      <c r="P1030" s="40">
        <v>-1189.49</v>
      </c>
    </row>
    <row r="1031" spans="1:16">
      <c r="A1031" s="39"/>
      <c r="B1031" s="1" t="s">
        <v>700</v>
      </c>
      <c r="C1031" s="1" t="s">
        <v>1390</v>
      </c>
      <c r="D1031" s="1" t="s">
        <v>12</v>
      </c>
      <c r="E1031" s="1" t="s">
        <v>12</v>
      </c>
      <c r="F1031" s="2">
        <v>45535</v>
      </c>
      <c r="G1031" s="2">
        <v>45505</v>
      </c>
      <c r="H1031" s="1" t="s">
        <v>3156</v>
      </c>
      <c r="I1031" s="1" t="s">
        <v>3157</v>
      </c>
      <c r="J1031" s="1" t="s">
        <v>3158</v>
      </c>
      <c r="K1031" s="1" t="s">
        <v>3159</v>
      </c>
      <c r="L1031" s="1"/>
      <c r="M1031" s="1"/>
      <c r="N1031" s="1"/>
      <c r="O1031" s="1"/>
      <c r="P1031" s="40">
        <v>9474.5123244302758</v>
      </c>
    </row>
    <row r="1032" spans="1:16">
      <c r="A1032" s="39"/>
      <c r="B1032" s="1" t="s">
        <v>700</v>
      </c>
      <c r="C1032" s="1" t="s">
        <v>1370</v>
      </c>
      <c r="D1032" s="1" t="s">
        <v>12</v>
      </c>
      <c r="E1032" s="1" t="s">
        <v>12</v>
      </c>
      <c r="F1032" s="2">
        <v>45535</v>
      </c>
      <c r="G1032" s="2">
        <v>45505</v>
      </c>
      <c r="H1032" s="1" t="s">
        <v>3160</v>
      </c>
      <c r="I1032" s="1" t="s">
        <v>3161</v>
      </c>
      <c r="J1032" s="1" t="s">
        <v>593</v>
      </c>
      <c r="K1032" s="1" t="s">
        <v>842</v>
      </c>
      <c r="L1032" s="1" t="s">
        <v>1809</v>
      </c>
      <c r="M1032" s="1"/>
      <c r="N1032" s="1"/>
      <c r="O1032" s="1"/>
      <c r="P1032" s="40">
        <v>352.16392893305016</v>
      </c>
    </row>
    <row r="1033" spans="1:16">
      <c r="A1033" s="39"/>
      <c r="B1033" s="1" t="s">
        <v>700</v>
      </c>
      <c r="C1033" s="1" t="s">
        <v>701</v>
      </c>
      <c r="D1033" s="1" t="s">
        <v>12</v>
      </c>
      <c r="E1033" s="1" t="s">
        <v>12</v>
      </c>
      <c r="F1033" s="2">
        <v>45535</v>
      </c>
      <c r="G1033" s="2">
        <v>45505</v>
      </c>
      <c r="H1033" s="1" t="s">
        <v>3162</v>
      </c>
      <c r="I1033" s="1" t="s">
        <v>3163</v>
      </c>
      <c r="J1033" s="1" t="s">
        <v>933</v>
      </c>
      <c r="K1033" s="1" t="s">
        <v>908</v>
      </c>
      <c r="L1033" s="1" t="s">
        <v>1275</v>
      </c>
      <c r="M1033" s="1"/>
      <c r="N1033" s="1"/>
      <c r="O1033" s="1"/>
      <c r="P1033" s="40">
        <v>16630.87</v>
      </c>
    </row>
    <row r="1034" spans="1:16">
      <c r="A1034" s="39"/>
      <c r="B1034" s="1" t="s">
        <v>700</v>
      </c>
      <c r="C1034" s="1" t="s">
        <v>701</v>
      </c>
      <c r="D1034" s="1" t="s">
        <v>12</v>
      </c>
      <c r="E1034" s="1" t="s">
        <v>12</v>
      </c>
      <c r="F1034" s="2">
        <v>45535</v>
      </c>
      <c r="G1034" s="2">
        <v>45505</v>
      </c>
      <c r="H1034" s="1" t="s">
        <v>3164</v>
      </c>
      <c r="I1034" s="1" t="s">
        <v>3165</v>
      </c>
      <c r="J1034" s="1" t="s">
        <v>667</v>
      </c>
      <c r="K1034" s="1" t="s">
        <v>921</v>
      </c>
      <c r="L1034" s="1" t="s">
        <v>3058</v>
      </c>
      <c r="M1034" s="1"/>
      <c r="N1034" s="1"/>
      <c r="O1034" s="1"/>
      <c r="P1034" s="40">
        <v>18207.150000000001</v>
      </c>
    </row>
    <row r="1035" spans="1:16">
      <c r="A1035" s="39"/>
      <c r="B1035" s="1" t="s">
        <v>700</v>
      </c>
      <c r="C1035" s="1" t="s">
        <v>1370</v>
      </c>
      <c r="D1035" s="1" t="s">
        <v>12</v>
      </c>
      <c r="E1035" s="1" t="s">
        <v>12</v>
      </c>
      <c r="F1035" s="2">
        <v>45535</v>
      </c>
      <c r="G1035" s="2">
        <v>45505</v>
      </c>
      <c r="H1035" s="1" t="s">
        <v>3166</v>
      </c>
      <c r="I1035" s="1" t="s">
        <v>3167</v>
      </c>
      <c r="J1035" s="1" t="s">
        <v>617</v>
      </c>
      <c r="K1035" s="1" t="s">
        <v>860</v>
      </c>
      <c r="L1035" s="1" t="s">
        <v>2892</v>
      </c>
      <c r="M1035" s="1"/>
      <c r="N1035" s="1"/>
      <c r="O1035" s="1"/>
      <c r="P1035" s="40">
        <v>228.10618124072568</v>
      </c>
    </row>
    <row r="1036" spans="1:16">
      <c r="A1036" s="39"/>
      <c r="B1036" s="1" t="s">
        <v>700</v>
      </c>
      <c r="C1036" s="1" t="s">
        <v>701</v>
      </c>
      <c r="D1036" s="1" t="s">
        <v>12</v>
      </c>
      <c r="E1036" s="1" t="s">
        <v>12</v>
      </c>
      <c r="F1036" s="2">
        <v>45535</v>
      </c>
      <c r="G1036" s="2">
        <v>45505</v>
      </c>
      <c r="H1036" s="1" t="s">
        <v>3168</v>
      </c>
      <c r="I1036" s="1" t="s">
        <v>3169</v>
      </c>
      <c r="J1036" s="1" t="s">
        <v>657</v>
      </c>
      <c r="K1036" s="1" t="s">
        <v>905</v>
      </c>
      <c r="L1036" s="1" t="s">
        <v>3131</v>
      </c>
      <c r="M1036" s="1"/>
      <c r="N1036" s="1"/>
      <c r="O1036" s="1"/>
      <c r="P1036" s="40">
        <v>11443.28</v>
      </c>
    </row>
    <row r="1037" spans="1:16">
      <c r="A1037" s="39"/>
      <c r="B1037" s="1" t="s">
        <v>700</v>
      </c>
      <c r="C1037" s="1" t="s">
        <v>1370</v>
      </c>
      <c r="D1037" s="1" t="s">
        <v>12</v>
      </c>
      <c r="E1037" s="1" t="s">
        <v>12</v>
      </c>
      <c r="F1037" s="2">
        <v>45535</v>
      </c>
      <c r="G1037" s="2">
        <v>45505</v>
      </c>
      <c r="H1037" s="1" t="s">
        <v>3170</v>
      </c>
      <c r="I1037" s="1" t="s">
        <v>3171</v>
      </c>
      <c r="J1037" s="1" t="s">
        <v>593</v>
      </c>
      <c r="K1037" s="1" t="s">
        <v>842</v>
      </c>
      <c r="L1037" s="1" t="s">
        <v>1809</v>
      </c>
      <c r="M1037" s="1"/>
      <c r="N1037" s="1"/>
      <c r="O1037" s="1"/>
      <c r="P1037" s="40">
        <v>352.16392893305016</v>
      </c>
    </row>
    <row r="1038" spans="1:16">
      <c r="A1038" s="39"/>
      <c r="B1038" s="1" t="s">
        <v>700</v>
      </c>
      <c r="C1038" s="1" t="s">
        <v>701</v>
      </c>
      <c r="D1038" s="1" t="s">
        <v>12</v>
      </c>
      <c r="E1038" s="1" t="s">
        <v>12</v>
      </c>
      <c r="F1038" s="2">
        <v>45535</v>
      </c>
      <c r="G1038" s="2">
        <v>45505</v>
      </c>
      <c r="H1038" s="1" t="s">
        <v>3172</v>
      </c>
      <c r="I1038" s="1" t="s">
        <v>3173</v>
      </c>
      <c r="J1038" s="1" t="s">
        <v>582</v>
      </c>
      <c r="K1038" s="1" t="s">
        <v>834</v>
      </c>
      <c r="L1038" s="1" t="s">
        <v>2610</v>
      </c>
      <c r="M1038" s="1"/>
      <c r="N1038" s="1"/>
      <c r="O1038" s="1" t="s">
        <v>3174</v>
      </c>
      <c r="P1038" s="40">
        <v>13000</v>
      </c>
    </row>
    <row r="1039" spans="1:16">
      <c r="A1039" s="39"/>
      <c r="B1039" s="1" t="s">
        <v>700</v>
      </c>
      <c r="C1039" s="1" t="s">
        <v>701</v>
      </c>
      <c r="D1039" s="1" t="s">
        <v>12</v>
      </c>
      <c r="E1039" s="1" t="s">
        <v>12</v>
      </c>
      <c r="F1039" s="2">
        <v>45535</v>
      </c>
      <c r="G1039" s="2">
        <v>45505</v>
      </c>
      <c r="H1039" s="1" t="s">
        <v>3175</v>
      </c>
      <c r="I1039" s="1" t="s">
        <v>3176</v>
      </c>
      <c r="J1039" s="1" t="s">
        <v>463</v>
      </c>
      <c r="K1039" s="1" t="s">
        <v>716</v>
      </c>
      <c r="L1039" s="1" t="s">
        <v>3177</v>
      </c>
      <c r="M1039" s="1"/>
      <c r="N1039" s="1"/>
      <c r="O1039" s="1" t="s">
        <v>1369</v>
      </c>
      <c r="P1039" s="40">
        <v>21500</v>
      </c>
    </row>
    <row r="1040" spans="1:16">
      <c r="A1040" s="39"/>
      <c r="B1040" s="1" t="s">
        <v>700</v>
      </c>
      <c r="C1040" s="1" t="s">
        <v>701</v>
      </c>
      <c r="D1040" s="1" t="s">
        <v>12</v>
      </c>
      <c r="E1040" s="1" t="s">
        <v>12</v>
      </c>
      <c r="F1040" s="2">
        <v>45535</v>
      </c>
      <c r="G1040" s="2">
        <v>45505</v>
      </c>
      <c r="H1040" s="1" t="s">
        <v>3178</v>
      </c>
      <c r="I1040" s="1" t="s">
        <v>3179</v>
      </c>
      <c r="J1040" s="1" t="s">
        <v>656</v>
      </c>
      <c r="K1040" s="1" t="s">
        <v>904</v>
      </c>
      <c r="L1040" s="1" t="s">
        <v>2938</v>
      </c>
      <c r="M1040" s="1"/>
      <c r="N1040" s="1"/>
      <c r="O1040" s="1"/>
      <c r="P1040" s="40">
        <v>2982.1</v>
      </c>
    </row>
    <row r="1041" spans="1:16">
      <c r="A1041" s="39"/>
      <c r="B1041" s="1" t="s">
        <v>700</v>
      </c>
      <c r="C1041" s="1" t="s">
        <v>701</v>
      </c>
      <c r="D1041" s="1" t="s">
        <v>12</v>
      </c>
      <c r="E1041" s="1" t="s">
        <v>12</v>
      </c>
      <c r="F1041" s="2">
        <v>45535</v>
      </c>
      <c r="G1041" s="2">
        <v>45505</v>
      </c>
      <c r="H1041" s="1" t="s">
        <v>3180</v>
      </c>
      <c r="I1041" s="1" t="s">
        <v>3181</v>
      </c>
      <c r="J1041" s="1" t="s">
        <v>668</v>
      </c>
      <c r="K1041" s="1" t="s">
        <v>922</v>
      </c>
      <c r="L1041" s="1" t="s">
        <v>2946</v>
      </c>
      <c r="M1041" s="1"/>
      <c r="N1041" s="1"/>
      <c r="O1041" s="1"/>
      <c r="P1041" s="40">
        <v>7.23</v>
      </c>
    </row>
    <row r="1042" spans="1:16">
      <c r="A1042" s="39"/>
      <c r="B1042" s="1" t="s">
        <v>700</v>
      </c>
      <c r="C1042" s="1" t="s">
        <v>1370</v>
      </c>
      <c r="D1042" s="1" t="s">
        <v>12</v>
      </c>
      <c r="E1042" s="1" t="s">
        <v>12</v>
      </c>
      <c r="F1042" s="2">
        <v>45535</v>
      </c>
      <c r="G1042" s="2">
        <v>45505</v>
      </c>
      <c r="H1042" s="1" t="s">
        <v>3182</v>
      </c>
      <c r="I1042" s="1" t="s">
        <v>3183</v>
      </c>
      <c r="J1042" s="1" t="s">
        <v>593</v>
      </c>
      <c r="K1042" s="1" t="s">
        <v>842</v>
      </c>
      <c r="L1042" s="1" t="s">
        <v>1809</v>
      </c>
      <c r="M1042" s="1"/>
      <c r="N1042" s="1"/>
      <c r="O1042" s="1"/>
      <c r="P1042" s="40">
        <v>352.16392893305016</v>
      </c>
    </row>
    <row r="1043" spans="1:16">
      <c r="A1043" s="39"/>
      <c r="B1043" s="1" t="s">
        <v>700</v>
      </c>
      <c r="C1043" s="1" t="s">
        <v>1370</v>
      </c>
      <c r="D1043" s="1" t="s">
        <v>12</v>
      </c>
      <c r="E1043" s="1" t="s">
        <v>12</v>
      </c>
      <c r="F1043" s="2">
        <v>45535</v>
      </c>
      <c r="G1043" s="2">
        <v>45505</v>
      </c>
      <c r="H1043" s="1" t="s">
        <v>3184</v>
      </c>
      <c r="I1043" s="1" t="s">
        <v>3185</v>
      </c>
      <c r="J1043" s="1" t="s">
        <v>593</v>
      </c>
      <c r="K1043" s="1" t="s">
        <v>842</v>
      </c>
      <c r="L1043" s="1" t="s">
        <v>1809</v>
      </c>
      <c r="M1043" s="1"/>
      <c r="N1043" s="1"/>
      <c r="O1043" s="1"/>
      <c r="P1043" s="40">
        <v>501.73361412256492</v>
      </c>
    </row>
    <row r="1044" spans="1:16">
      <c r="A1044" s="39"/>
      <c r="B1044" s="1" t="s">
        <v>700</v>
      </c>
      <c r="C1044" s="1" t="s">
        <v>701</v>
      </c>
      <c r="D1044" s="1" t="s">
        <v>12</v>
      </c>
      <c r="E1044" s="1" t="s">
        <v>12</v>
      </c>
      <c r="F1044" s="2">
        <v>45535</v>
      </c>
      <c r="G1044" s="2">
        <v>45505</v>
      </c>
      <c r="H1044" s="1" t="s">
        <v>3186</v>
      </c>
      <c r="I1044" s="1" t="s">
        <v>3187</v>
      </c>
      <c r="J1044" s="1" t="s">
        <v>666</v>
      </c>
      <c r="K1044" s="1" t="s">
        <v>917</v>
      </c>
      <c r="L1044" s="1" t="s">
        <v>1865</v>
      </c>
      <c r="M1044" s="1"/>
      <c r="N1044" s="1"/>
      <c r="O1044" s="1"/>
      <c r="P1044" s="40">
        <v>14840.77</v>
      </c>
    </row>
    <row r="1045" spans="1:16">
      <c r="A1045" s="39"/>
      <c r="B1045" s="1" t="s">
        <v>700</v>
      </c>
      <c r="C1045" s="1" t="s">
        <v>1370</v>
      </c>
      <c r="D1045" s="1" t="s">
        <v>12</v>
      </c>
      <c r="E1045" s="1" t="s">
        <v>12</v>
      </c>
      <c r="F1045" s="2">
        <v>45535</v>
      </c>
      <c r="G1045" s="2">
        <v>45505</v>
      </c>
      <c r="H1045" s="1" t="s">
        <v>3188</v>
      </c>
      <c r="I1045" s="1" t="s">
        <v>3189</v>
      </c>
      <c r="J1045" s="1" t="s">
        <v>646</v>
      </c>
      <c r="K1045" s="1" t="s">
        <v>892</v>
      </c>
      <c r="L1045" s="1" t="s">
        <v>2880</v>
      </c>
      <c r="M1045" s="1"/>
      <c r="N1045" s="1"/>
      <c r="O1045" s="1"/>
      <c r="P1045" s="40">
        <v>480.22353945415932</v>
      </c>
    </row>
    <row r="1046" spans="1:16">
      <c r="A1046" s="39"/>
      <c r="B1046" s="1" t="s">
        <v>700</v>
      </c>
      <c r="C1046" s="1" t="s">
        <v>701</v>
      </c>
      <c r="D1046" s="1" t="s">
        <v>12</v>
      </c>
      <c r="E1046" s="1" t="s">
        <v>12</v>
      </c>
      <c r="F1046" s="2">
        <v>45535</v>
      </c>
      <c r="G1046" s="2">
        <v>45505</v>
      </c>
      <c r="H1046" s="1" t="s">
        <v>3190</v>
      </c>
      <c r="I1046" s="1" t="s">
        <v>3191</v>
      </c>
      <c r="J1046" s="1" t="s">
        <v>656</v>
      </c>
      <c r="K1046" s="1" t="s">
        <v>904</v>
      </c>
      <c r="L1046" s="1" t="s">
        <v>2938</v>
      </c>
      <c r="M1046" s="1"/>
      <c r="N1046" s="1"/>
      <c r="O1046" s="1"/>
      <c r="P1046" s="40">
        <v>15.95</v>
      </c>
    </row>
    <row r="1047" spans="1:16">
      <c r="A1047" s="39"/>
      <c r="B1047" s="1" t="s">
        <v>700</v>
      </c>
      <c r="C1047" s="1" t="s">
        <v>1370</v>
      </c>
      <c r="D1047" s="1" t="s">
        <v>12</v>
      </c>
      <c r="E1047" s="1" t="s">
        <v>12</v>
      </c>
      <c r="F1047" s="2">
        <v>45535</v>
      </c>
      <c r="G1047" s="2">
        <v>45505</v>
      </c>
      <c r="H1047" s="1" t="s">
        <v>3192</v>
      </c>
      <c r="I1047" s="1" t="s">
        <v>3193</v>
      </c>
      <c r="J1047" s="1" t="s">
        <v>593</v>
      </c>
      <c r="K1047" s="1" t="s">
        <v>842</v>
      </c>
      <c r="L1047" s="1" t="s">
        <v>1809</v>
      </c>
      <c r="M1047" s="1"/>
      <c r="N1047" s="1"/>
      <c r="O1047" s="1"/>
      <c r="P1047" s="40">
        <v>396.18442004968142</v>
      </c>
    </row>
    <row r="1048" spans="1:16">
      <c r="A1048" s="39"/>
      <c r="B1048" s="1" t="s">
        <v>700</v>
      </c>
      <c r="C1048" s="1" t="s">
        <v>701</v>
      </c>
      <c r="D1048" s="1" t="s">
        <v>12</v>
      </c>
      <c r="E1048" s="1" t="s">
        <v>12</v>
      </c>
      <c r="F1048" s="2">
        <v>45535</v>
      </c>
      <c r="G1048" s="2">
        <v>45505</v>
      </c>
      <c r="H1048" s="1" t="s">
        <v>3194</v>
      </c>
      <c r="I1048" s="1" t="s">
        <v>3195</v>
      </c>
      <c r="J1048" s="1" t="s">
        <v>667</v>
      </c>
      <c r="K1048" s="1" t="s">
        <v>921</v>
      </c>
      <c r="L1048" s="1" t="s">
        <v>3058</v>
      </c>
      <c r="M1048" s="1"/>
      <c r="N1048" s="1"/>
      <c r="O1048" s="1"/>
      <c r="P1048" s="40">
        <v>-247.64</v>
      </c>
    </row>
    <row r="1049" spans="1:16">
      <c r="A1049" s="39"/>
      <c r="B1049" s="1" t="s">
        <v>700</v>
      </c>
      <c r="C1049" s="1" t="s">
        <v>1370</v>
      </c>
      <c r="D1049" s="1" t="s">
        <v>12</v>
      </c>
      <c r="E1049" s="1" t="s">
        <v>12</v>
      </c>
      <c r="F1049" s="2">
        <v>45535</v>
      </c>
      <c r="G1049" s="2">
        <v>45505</v>
      </c>
      <c r="H1049" s="1" t="s">
        <v>3196</v>
      </c>
      <c r="I1049" s="1" t="s">
        <v>3197</v>
      </c>
      <c r="J1049" s="1" t="s">
        <v>646</v>
      </c>
      <c r="K1049" s="1" t="s">
        <v>892</v>
      </c>
      <c r="L1049" s="1" t="s">
        <v>2880</v>
      </c>
      <c r="M1049" s="1"/>
      <c r="N1049" s="1"/>
      <c r="O1049" s="1"/>
      <c r="P1049" s="40">
        <v>480.22353945415932</v>
      </c>
    </row>
    <row r="1050" spans="1:16">
      <c r="A1050" s="39"/>
      <c r="B1050" s="1" t="s">
        <v>700</v>
      </c>
      <c r="C1050" s="1" t="s">
        <v>701</v>
      </c>
      <c r="D1050" s="1" t="s">
        <v>12</v>
      </c>
      <c r="E1050" s="1" t="s">
        <v>12</v>
      </c>
      <c r="F1050" s="2">
        <v>45535</v>
      </c>
      <c r="G1050" s="2">
        <v>45505</v>
      </c>
      <c r="H1050" s="1" t="s">
        <v>3198</v>
      </c>
      <c r="I1050" s="1" t="s">
        <v>3199</v>
      </c>
      <c r="J1050" s="1" t="s">
        <v>666</v>
      </c>
      <c r="K1050" s="1" t="s">
        <v>917</v>
      </c>
      <c r="L1050" s="1" t="s">
        <v>1865</v>
      </c>
      <c r="M1050" s="1"/>
      <c r="N1050" s="1"/>
      <c r="O1050" s="1"/>
      <c r="P1050" s="40">
        <v>55.42</v>
      </c>
    </row>
    <row r="1051" spans="1:16">
      <c r="A1051" s="39"/>
      <c r="B1051" s="1" t="s">
        <v>700</v>
      </c>
      <c r="C1051" s="1" t="s">
        <v>1370</v>
      </c>
      <c r="D1051" s="1" t="s">
        <v>12</v>
      </c>
      <c r="E1051" s="1" t="s">
        <v>12</v>
      </c>
      <c r="F1051" s="2">
        <v>45535</v>
      </c>
      <c r="G1051" s="2">
        <v>45505</v>
      </c>
      <c r="H1051" s="1" t="s">
        <v>3200</v>
      </c>
      <c r="I1051" s="1" t="s">
        <v>3201</v>
      </c>
      <c r="J1051" s="1" t="s">
        <v>593</v>
      </c>
      <c r="K1051" s="1" t="s">
        <v>842</v>
      </c>
      <c r="L1051" s="1" t="s">
        <v>1809</v>
      </c>
      <c r="M1051" s="1"/>
      <c r="N1051" s="1"/>
      <c r="O1051" s="1"/>
      <c r="P1051" s="40">
        <v>767.35732134683485</v>
      </c>
    </row>
    <row r="1052" spans="1:16">
      <c r="A1052" s="39"/>
      <c r="B1052" s="1" t="s">
        <v>700</v>
      </c>
      <c r="C1052" s="1" t="s">
        <v>1370</v>
      </c>
      <c r="D1052" s="1" t="s">
        <v>12</v>
      </c>
      <c r="E1052" s="1" t="s">
        <v>12</v>
      </c>
      <c r="F1052" s="2">
        <v>45535</v>
      </c>
      <c r="G1052" s="2">
        <v>45505</v>
      </c>
      <c r="H1052" s="1" t="s">
        <v>3202</v>
      </c>
      <c r="I1052" s="1" t="s">
        <v>3203</v>
      </c>
      <c r="J1052" s="1" t="s">
        <v>617</v>
      </c>
      <c r="K1052" s="1" t="s">
        <v>860</v>
      </c>
      <c r="L1052" s="1" t="s">
        <v>2892</v>
      </c>
      <c r="M1052" s="1"/>
      <c r="N1052" s="1"/>
      <c r="O1052" s="1"/>
      <c r="P1052" s="40">
        <v>304.14157498763427</v>
      </c>
    </row>
    <row r="1053" spans="1:16">
      <c r="A1053" s="39"/>
      <c r="B1053" s="1" t="s">
        <v>700</v>
      </c>
      <c r="C1053" s="1" t="s">
        <v>1370</v>
      </c>
      <c r="D1053" s="1" t="s">
        <v>12</v>
      </c>
      <c r="E1053" s="1" t="s">
        <v>12</v>
      </c>
      <c r="F1053" s="2">
        <v>45535</v>
      </c>
      <c r="G1053" s="2">
        <v>45505</v>
      </c>
      <c r="H1053" s="1" t="s">
        <v>3204</v>
      </c>
      <c r="I1053" s="1" t="s">
        <v>3205</v>
      </c>
      <c r="J1053" s="1" t="s">
        <v>593</v>
      </c>
      <c r="K1053" s="1" t="s">
        <v>842</v>
      </c>
      <c r="L1053" s="1" t="s">
        <v>1809</v>
      </c>
      <c r="M1053" s="1"/>
      <c r="N1053" s="1"/>
      <c r="O1053" s="1"/>
      <c r="P1053" s="40">
        <v>352.16392893305016</v>
      </c>
    </row>
    <row r="1054" spans="1:16">
      <c r="A1054" s="39"/>
      <c r="B1054" s="1" t="s">
        <v>700</v>
      </c>
      <c r="C1054" s="1" t="s">
        <v>1370</v>
      </c>
      <c r="D1054" s="1" t="s">
        <v>12</v>
      </c>
      <c r="E1054" s="1" t="s">
        <v>12</v>
      </c>
      <c r="F1054" s="2">
        <v>45535</v>
      </c>
      <c r="G1054" s="2">
        <v>45505</v>
      </c>
      <c r="H1054" s="1" t="s">
        <v>3206</v>
      </c>
      <c r="I1054" s="1" t="s">
        <v>3207</v>
      </c>
      <c r="J1054" s="1" t="s">
        <v>646</v>
      </c>
      <c r="K1054" s="1" t="s">
        <v>892</v>
      </c>
      <c r="L1054" s="1" t="s">
        <v>2880</v>
      </c>
      <c r="M1054" s="1"/>
      <c r="N1054" s="1"/>
      <c r="O1054" s="1"/>
      <c r="P1054" s="40">
        <v>480.22353945415932</v>
      </c>
    </row>
    <row r="1055" spans="1:16">
      <c r="A1055" s="39"/>
      <c r="B1055" s="1" t="s">
        <v>700</v>
      </c>
      <c r="C1055" s="1" t="s">
        <v>1370</v>
      </c>
      <c r="D1055" s="1" t="s">
        <v>12</v>
      </c>
      <c r="E1055" s="1" t="s">
        <v>12</v>
      </c>
      <c r="F1055" s="2">
        <v>45535</v>
      </c>
      <c r="G1055" s="2">
        <v>45505</v>
      </c>
      <c r="H1055" s="1" t="s">
        <v>3208</v>
      </c>
      <c r="I1055" s="1" t="s">
        <v>3209</v>
      </c>
      <c r="J1055" s="1" t="s">
        <v>593</v>
      </c>
      <c r="K1055" s="1" t="s">
        <v>842</v>
      </c>
      <c r="L1055" s="1" t="s">
        <v>1809</v>
      </c>
      <c r="M1055" s="1"/>
      <c r="N1055" s="1"/>
      <c r="O1055" s="1"/>
      <c r="P1055" s="40">
        <v>236.10990689829501</v>
      </c>
    </row>
    <row r="1056" spans="1:16">
      <c r="A1056" s="39"/>
      <c r="B1056" s="1" t="s">
        <v>700</v>
      </c>
      <c r="C1056" s="1" t="s">
        <v>1370</v>
      </c>
      <c r="D1056" s="1" t="s">
        <v>12</v>
      </c>
      <c r="E1056" s="1" t="s">
        <v>12</v>
      </c>
      <c r="F1056" s="2">
        <v>45535</v>
      </c>
      <c r="G1056" s="2">
        <v>45505</v>
      </c>
      <c r="H1056" s="1" t="s">
        <v>3210</v>
      </c>
      <c r="I1056" s="1" t="s">
        <v>3211</v>
      </c>
      <c r="J1056" s="1" t="s">
        <v>646</v>
      </c>
      <c r="K1056" s="1" t="s">
        <v>892</v>
      </c>
      <c r="L1056" s="1" t="s">
        <v>2880</v>
      </c>
      <c r="M1056" s="1"/>
      <c r="N1056" s="1"/>
      <c r="O1056" s="1"/>
      <c r="P1056" s="40">
        <v>480.22353945415932</v>
      </c>
    </row>
    <row r="1057" spans="1:16">
      <c r="A1057" s="39"/>
      <c r="B1057" s="1" t="s">
        <v>700</v>
      </c>
      <c r="C1057" s="1" t="s">
        <v>701</v>
      </c>
      <c r="D1057" s="1" t="s">
        <v>12</v>
      </c>
      <c r="E1057" s="1" t="s">
        <v>12</v>
      </c>
      <c r="F1057" s="2">
        <v>45535</v>
      </c>
      <c r="G1057" s="2">
        <v>45505</v>
      </c>
      <c r="H1057" s="1" t="s">
        <v>3212</v>
      </c>
      <c r="I1057" s="1" t="s">
        <v>3213</v>
      </c>
      <c r="J1057" s="1" t="s">
        <v>821</v>
      </c>
      <c r="K1057" s="1" t="s">
        <v>822</v>
      </c>
      <c r="L1057" s="1" t="s">
        <v>3214</v>
      </c>
      <c r="M1057" s="1"/>
      <c r="N1057" s="1"/>
      <c r="O1057" s="1" t="s">
        <v>1369</v>
      </c>
      <c r="P1057" s="40">
        <v>3750</v>
      </c>
    </row>
    <row r="1058" spans="1:16">
      <c r="A1058" s="39"/>
      <c r="B1058" s="1" t="s">
        <v>700</v>
      </c>
      <c r="C1058" s="1" t="s">
        <v>1370</v>
      </c>
      <c r="D1058" s="1" t="s">
        <v>12</v>
      </c>
      <c r="E1058" s="1" t="s">
        <v>12</v>
      </c>
      <c r="F1058" s="2">
        <v>45535</v>
      </c>
      <c r="G1058" s="2">
        <v>45505</v>
      </c>
      <c r="H1058" s="1" t="s">
        <v>3215</v>
      </c>
      <c r="I1058" s="1" t="s">
        <v>3216</v>
      </c>
      <c r="J1058" s="1" t="s">
        <v>617</v>
      </c>
      <c r="K1058" s="1" t="s">
        <v>860</v>
      </c>
      <c r="L1058" s="1" t="s">
        <v>2892</v>
      </c>
      <c r="M1058" s="1"/>
      <c r="N1058" s="1"/>
      <c r="O1058" s="1"/>
      <c r="P1058" s="40">
        <v>344.16020327548085</v>
      </c>
    </row>
    <row r="1059" spans="1:16">
      <c r="A1059" s="39"/>
      <c r="B1059" s="1" t="s">
        <v>700</v>
      </c>
      <c r="C1059" s="1" t="s">
        <v>1370</v>
      </c>
      <c r="D1059" s="1" t="s">
        <v>12</v>
      </c>
      <c r="E1059" s="1" t="s">
        <v>12</v>
      </c>
      <c r="F1059" s="2">
        <v>45535</v>
      </c>
      <c r="G1059" s="2">
        <v>45505</v>
      </c>
      <c r="H1059" s="1" t="s">
        <v>3217</v>
      </c>
      <c r="I1059" s="1" t="s">
        <v>3218</v>
      </c>
      <c r="J1059" s="1" t="s">
        <v>593</v>
      </c>
      <c r="K1059" s="1" t="s">
        <v>842</v>
      </c>
      <c r="L1059" s="1" t="s">
        <v>1809</v>
      </c>
      <c r="M1059" s="1"/>
      <c r="N1059" s="1"/>
      <c r="O1059" s="1"/>
      <c r="P1059" s="40">
        <v>352.16392893305016</v>
      </c>
    </row>
    <row r="1060" spans="1:16">
      <c r="A1060" s="39"/>
      <c r="B1060" s="1" t="s">
        <v>700</v>
      </c>
      <c r="C1060" s="1" t="s">
        <v>701</v>
      </c>
      <c r="D1060" s="1" t="s">
        <v>12</v>
      </c>
      <c r="E1060" s="1" t="s">
        <v>12</v>
      </c>
      <c r="F1060" s="2">
        <v>45535</v>
      </c>
      <c r="G1060" s="2">
        <v>45505</v>
      </c>
      <c r="H1060" s="1" t="s">
        <v>3219</v>
      </c>
      <c r="I1060" s="1" t="s">
        <v>3220</v>
      </c>
      <c r="J1060" s="1" t="s">
        <v>657</v>
      </c>
      <c r="K1060" s="1" t="s">
        <v>905</v>
      </c>
      <c r="L1060" s="1" t="s">
        <v>3131</v>
      </c>
      <c r="M1060" s="1"/>
      <c r="N1060" s="1"/>
      <c r="O1060" s="1"/>
      <c r="P1060" s="40">
        <v>6644.85</v>
      </c>
    </row>
    <row r="1061" spans="1:16">
      <c r="A1061" s="39"/>
      <c r="B1061" s="1" t="s">
        <v>700</v>
      </c>
      <c r="C1061" s="1" t="s">
        <v>701</v>
      </c>
      <c r="D1061" s="1" t="s">
        <v>12</v>
      </c>
      <c r="E1061" s="1" t="s">
        <v>12</v>
      </c>
      <c r="F1061" s="2">
        <v>45535</v>
      </c>
      <c r="G1061" s="2">
        <v>45505</v>
      </c>
      <c r="H1061" s="1" t="s">
        <v>3221</v>
      </c>
      <c r="I1061" s="1" t="s">
        <v>3222</v>
      </c>
      <c r="J1061" s="1" t="s">
        <v>493</v>
      </c>
      <c r="K1061" s="1" t="s">
        <v>744</v>
      </c>
      <c r="L1061" s="1" t="s">
        <v>2369</v>
      </c>
      <c r="M1061" s="1"/>
      <c r="N1061" s="1"/>
      <c r="O1061" s="1"/>
      <c r="P1061" s="40">
        <v>25832.5</v>
      </c>
    </row>
    <row r="1062" spans="1:16">
      <c r="A1062" s="39"/>
      <c r="B1062" s="1" t="s">
        <v>700</v>
      </c>
      <c r="C1062" s="1" t="s">
        <v>701</v>
      </c>
      <c r="D1062" s="1" t="s">
        <v>12</v>
      </c>
      <c r="E1062" s="1" t="s">
        <v>12</v>
      </c>
      <c r="F1062" s="2">
        <v>45535</v>
      </c>
      <c r="G1062" s="2">
        <v>45505</v>
      </c>
      <c r="H1062" s="1" t="s">
        <v>3223</v>
      </c>
      <c r="I1062" s="1" t="s">
        <v>3224</v>
      </c>
      <c r="J1062" s="1" t="s">
        <v>656</v>
      </c>
      <c r="K1062" s="1" t="s">
        <v>904</v>
      </c>
      <c r="L1062" s="1" t="s">
        <v>2938</v>
      </c>
      <c r="M1062" s="1"/>
      <c r="N1062" s="1"/>
      <c r="O1062" s="1"/>
      <c r="P1062" s="40">
        <v>5784.69</v>
      </c>
    </row>
    <row r="1063" spans="1:16">
      <c r="A1063" s="39"/>
      <c r="B1063" s="1" t="s">
        <v>700</v>
      </c>
      <c r="C1063" s="1" t="s">
        <v>701</v>
      </c>
      <c r="D1063" s="1" t="s">
        <v>12</v>
      </c>
      <c r="E1063" s="1" t="s">
        <v>12</v>
      </c>
      <c r="F1063" s="2">
        <v>45535</v>
      </c>
      <c r="G1063" s="2">
        <v>45505</v>
      </c>
      <c r="H1063" s="1" t="s">
        <v>3225</v>
      </c>
      <c r="I1063" s="1" t="s">
        <v>3226</v>
      </c>
      <c r="J1063" s="1" t="s">
        <v>933</v>
      </c>
      <c r="K1063" s="1" t="s">
        <v>908</v>
      </c>
      <c r="L1063" s="1" t="s">
        <v>1275</v>
      </c>
      <c r="M1063" s="1"/>
      <c r="N1063" s="1"/>
      <c r="O1063" s="1"/>
      <c r="P1063" s="40">
        <v>5023.58</v>
      </c>
    </row>
    <row r="1064" spans="1:16">
      <c r="A1064" s="39"/>
      <c r="B1064" s="1" t="s">
        <v>700</v>
      </c>
      <c r="C1064" s="1" t="s">
        <v>701</v>
      </c>
      <c r="D1064" s="1" t="s">
        <v>12</v>
      </c>
      <c r="E1064" s="1" t="s">
        <v>12</v>
      </c>
      <c r="F1064" s="2">
        <v>45535</v>
      </c>
      <c r="G1064" s="2">
        <v>45505</v>
      </c>
      <c r="H1064" s="1" t="s">
        <v>3227</v>
      </c>
      <c r="I1064" s="1" t="s">
        <v>3228</v>
      </c>
      <c r="J1064" s="1" t="s">
        <v>509</v>
      </c>
      <c r="K1064" s="1" t="s">
        <v>759</v>
      </c>
      <c r="L1064" s="1" t="s">
        <v>2047</v>
      </c>
      <c r="M1064" s="1"/>
      <c r="N1064" s="1"/>
      <c r="O1064" s="1"/>
      <c r="P1064" s="40">
        <v>55776</v>
      </c>
    </row>
    <row r="1065" spans="1:16">
      <c r="A1065" s="39"/>
      <c r="B1065" s="1" t="s">
        <v>700</v>
      </c>
      <c r="C1065" s="1" t="s">
        <v>701</v>
      </c>
      <c r="D1065" s="1" t="s">
        <v>12</v>
      </c>
      <c r="E1065" s="1" t="s">
        <v>12</v>
      </c>
      <c r="F1065" s="2">
        <v>45535</v>
      </c>
      <c r="G1065" s="2">
        <v>45505</v>
      </c>
      <c r="H1065" s="1" t="s">
        <v>3229</v>
      </c>
      <c r="I1065" s="1" t="s">
        <v>3230</v>
      </c>
      <c r="J1065" s="1" t="s">
        <v>933</v>
      </c>
      <c r="K1065" s="1" t="s">
        <v>908</v>
      </c>
      <c r="L1065" s="1" t="s">
        <v>1275</v>
      </c>
      <c r="M1065" s="1"/>
      <c r="N1065" s="1"/>
      <c r="O1065" s="1"/>
      <c r="P1065" s="40">
        <v>12.56</v>
      </c>
    </row>
    <row r="1066" spans="1:16">
      <c r="A1066" s="39"/>
      <c r="B1066" s="1" t="s">
        <v>700</v>
      </c>
      <c r="C1066" s="1" t="s">
        <v>1370</v>
      </c>
      <c r="D1066" s="1" t="s">
        <v>12</v>
      </c>
      <c r="E1066" s="1" t="s">
        <v>12</v>
      </c>
      <c r="F1066" s="2">
        <v>45535</v>
      </c>
      <c r="G1066" s="2">
        <v>45505</v>
      </c>
      <c r="H1066" s="1" t="s">
        <v>3231</v>
      </c>
      <c r="I1066" s="1" t="s">
        <v>3232</v>
      </c>
      <c r="J1066" s="1" t="s">
        <v>646</v>
      </c>
      <c r="K1066" s="1" t="s">
        <v>892</v>
      </c>
      <c r="L1066" s="1" t="s">
        <v>2880</v>
      </c>
      <c r="M1066" s="1"/>
      <c r="N1066" s="1"/>
      <c r="O1066" s="1"/>
      <c r="P1066" s="40">
        <v>480.22353945415932</v>
      </c>
    </row>
    <row r="1067" spans="1:16">
      <c r="A1067" s="39"/>
      <c r="B1067" s="1" t="s">
        <v>700</v>
      </c>
      <c r="C1067" s="1" t="s">
        <v>701</v>
      </c>
      <c r="D1067" s="1" t="s">
        <v>12</v>
      </c>
      <c r="E1067" s="1" t="s">
        <v>12</v>
      </c>
      <c r="F1067" s="2">
        <v>45535</v>
      </c>
      <c r="G1067" s="2">
        <v>45505</v>
      </c>
      <c r="H1067" s="1" t="s">
        <v>3233</v>
      </c>
      <c r="I1067" s="1" t="s">
        <v>3234</v>
      </c>
      <c r="J1067" s="1" t="s">
        <v>461</v>
      </c>
      <c r="K1067" s="1" t="s">
        <v>715</v>
      </c>
      <c r="L1067" s="1" t="s">
        <v>1857</v>
      </c>
      <c r="M1067" s="1"/>
      <c r="N1067" s="1"/>
      <c r="O1067" s="1" t="s">
        <v>1369</v>
      </c>
      <c r="P1067" s="40">
        <v>14461.41</v>
      </c>
    </row>
    <row r="1068" spans="1:16">
      <c r="A1068" s="39"/>
      <c r="B1068" s="1" t="s">
        <v>700</v>
      </c>
      <c r="C1068" s="1" t="s">
        <v>701</v>
      </c>
      <c r="D1068" s="1" t="s">
        <v>12</v>
      </c>
      <c r="E1068" s="1" t="s">
        <v>12</v>
      </c>
      <c r="F1068" s="2">
        <v>45535</v>
      </c>
      <c r="G1068" s="2">
        <v>45505</v>
      </c>
      <c r="H1068" s="1" t="s">
        <v>3235</v>
      </c>
      <c r="I1068" s="1" t="s">
        <v>3236</v>
      </c>
      <c r="J1068" s="1" t="s">
        <v>933</v>
      </c>
      <c r="K1068" s="1" t="s">
        <v>908</v>
      </c>
      <c r="L1068" s="1" t="s">
        <v>1275</v>
      </c>
      <c r="M1068" s="1"/>
      <c r="N1068" s="1"/>
      <c r="O1068" s="1"/>
      <c r="P1068" s="40">
        <v>14.89</v>
      </c>
    </row>
    <row r="1069" spans="1:16">
      <c r="A1069" s="39"/>
      <c r="B1069" s="1" t="s">
        <v>700</v>
      </c>
      <c r="C1069" s="1" t="s">
        <v>701</v>
      </c>
      <c r="D1069" s="1" t="s">
        <v>12</v>
      </c>
      <c r="E1069" s="1" t="s">
        <v>12</v>
      </c>
      <c r="F1069" s="2">
        <v>45535</v>
      </c>
      <c r="G1069" s="2">
        <v>45505</v>
      </c>
      <c r="H1069" s="1" t="s">
        <v>3237</v>
      </c>
      <c r="I1069" s="1" t="s">
        <v>3238</v>
      </c>
      <c r="J1069" s="1" t="s">
        <v>666</v>
      </c>
      <c r="K1069" s="1" t="s">
        <v>917</v>
      </c>
      <c r="L1069" s="1" t="s">
        <v>1865</v>
      </c>
      <c r="M1069" s="1"/>
      <c r="N1069" s="1"/>
      <c r="O1069" s="1"/>
      <c r="P1069" s="40">
        <v>5300.84</v>
      </c>
    </row>
    <row r="1070" spans="1:16">
      <c r="A1070" s="39"/>
      <c r="B1070" s="1" t="s">
        <v>700</v>
      </c>
      <c r="C1070" s="1" t="s">
        <v>1370</v>
      </c>
      <c r="D1070" s="1" t="s">
        <v>12</v>
      </c>
      <c r="E1070" s="1" t="s">
        <v>12</v>
      </c>
      <c r="F1070" s="2">
        <v>45535</v>
      </c>
      <c r="G1070" s="2">
        <v>45505</v>
      </c>
      <c r="H1070" s="1" t="s">
        <v>3239</v>
      </c>
      <c r="I1070" s="1" t="s">
        <v>3240</v>
      </c>
      <c r="J1070" s="1" t="s">
        <v>617</v>
      </c>
      <c r="K1070" s="1" t="s">
        <v>860</v>
      </c>
      <c r="L1070" s="1" t="s">
        <v>2892</v>
      </c>
      <c r="M1070" s="1"/>
      <c r="N1070" s="1"/>
      <c r="O1070" s="1"/>
      <c r="P1070" s="40">
        <v>344.16020327548085</v>
      </c>
    </row>
    <row r="1071" spans="1:16">
      <c r="A1071" s="39"/>
      <c r="B1071" s="1" t="s">
        <v>700</v>
      </c>
      <c r="C1071" s="1" t="s">
        <v>1370</v>
      </c>
      <c r="D1071" s="1" t="s">
        <v>12</v>
      </c>
      <c r="E1071" s="1" t="s">
        <v>12</v>
      </c>
      <c r="F1071" s="2">
        <v>45535</v>
      </c>
      <c r="G1071" s="2">
        <v>45505</v>
      </c>
      <c r="H1071" s="1" t="s">
        <v>3241</v>
      </c>
      <c r="I1071" s="1" t="s">
        <v>3242</v>
      </c>
      <c r="J1071" s="1" t="s">
        <v>593</v>
      </c>
      <c r="K1071" s="1" t="s">
        <v>842</v>
      </c>
      <c r="L1071" s="1" t="s">
        <v>1809</v>
      </c>
      <c r="M1071" s="1"/>
      <c r="N1071" s="1"/>
      <c r="O1071" s="1"/>
      <c r="P1071" s="40">
        <v>352.16392893305016</v>
      </c>
    </row>
    <row r="1072" spans="1:16">
      <c r="A1072" s="39"/>
      <c r="B1072" s="1" t="s">
        <v>700</v>
      </c>
      <c r="C1072" s="1" t="s">
        <v>1370</v>
      </c>
      <c r="D1072" s="1" t="s">
        <v>12</v>
      </c>
      <c r="E1072" s="1" t="s">
        <v>12</v>
      </c>
      <c r="F1072" s="2">
        <v>45535</v>
      </c>
      <c r="G1072" s="2">
        <v>45505</v>
      </c>
      <c r="H1072" s="1" t="s">
        <v>3243</v>
      </c>
      <c r="I1072" s="1" t="s">
        <v>3244</v>
      </c>
      <c r="J1072" s="1" t="s">
        <v>617</v>
      </c>
      <c r="K1072" s="1" t="s">
        <v>860</v>
      </c>
      <c r="L1072" s="1" t="s">
        <v>2892</v>
      </c>
      <c r="M1072" s="1"/>
      <c r="N1072" s="1"/>
      <c r="O1072" s="1"/>
      <c r="P1072" s="40">
        <v>344.16020327548085</v>
      </c>
    </row>
    <row r="1073" spans="1:16">
      <c r="A1073" s="39"/>
      <c r="B1073" s="1" t="s">
        <v>700</v>
      </c>
      <c r="C1073" s="1" t="s">
        <v>701</v>
      </c>
      <c r="D1073" s="1" t="s">
        <v>12</v>
      </c>
      <c r="E1073" s="1" t="s">
        <v>12</v>
      </c>
      <c r="F1073" s="2">
        <v>45535</v>
      </c>
      <c r="G1073" s="2">
        <v>45505</v>
      </c>
      <c r="H1073" s="1" t="s">
        <v>3245</v>
      </c>
      <c r="I1073" s="1" t="s">
        <v>3246</v>
      </c>
      <c r="J1073" s="1" t="s">
        <v>582</v>
      </c>
      <c r="K1073" s="1" t="s">
        <v>834</v>
      </c>
      <c r="L1073" s="1" t="s">
        <v>2610</v>
      </c>
      <c r="M1073" s="1"/>
      <c r="N1073" s="1"/>
      <c r="O1073" s="1" t="s">
        <v>3247</v>
      </c>
      <c r="P1073" s="40">
        <v>13000</v>
      </c>
    </row>
    <row r="1074" spans="1:16">
      <c r="A1074" s="39"/>
      <c r="B1074" s="1" t="s">
        <v>700</v>
      </c>
      <c r="C1074" s="1" t="s">
        <v>701</v>
      </c>
      <c r="D1074" s="1" t="s">
        <v>12</v>
      </c>
      <c r="E1074" s="1" t="s">
        <v>12</v>
      </c>
      <c r="F1074" s="2">
        <v>45535</v>
      </c>
      <c r="G1074" s="2">
        <v>45505</v>
      </c>
      <c r="H1074" s="1" t="s">
        <v>3248</v>
      </c>
      <c r="I1074" s="1" t="s">
        <v>3249</v>
      </c>
      <c r="J1074" s="1" t="s">
        <v>669</v>
      </c>
      <c r="K1074" s="1" t="s">
        <v>920</v>
      </c>
      <c r="L1074" s="1" t="s">
        <v>2985</v>
      </c>
      <c r="M1074" s="1"/>
      <c r="N1074" s="1"/>
      <c r="O1074" s="1"/>
      <c r="P1074" s="40">
        <v>13401.96</v>
      </c>
    </row>
    <row r="1075" spans="1:16">
      <c r="A1075" s="39"/>
      <c r="B1075" s="1" t="s">
        <v>700</v>
      </c>
      <c r="C1075" s="1" t="s">
        <v>1370</v>
      </c>
      <c r="D1075" s="1" t="s">
        <v>12</v>
      </c>
      <c r="E1075" s="1" t="s">
        <v>12</v>
      </c>
      <c r="F1075" s="2">
        <v>45535</v>
      </c>
      <c r="G1075" s="2">
        <v>45505</v>
      </c>
      <c r="H1075" s="1" t="s">
        <v>3250</v>
      </c>
      <c r="I1075" s="1" t="s">
        <v>3251</v>
      </c>
      <c r="J1075" s="1" t="s">
        <v>593</v>
      </c>
      <c r="K1075" s="1" t="s">
        <v>842</v>
      </c>
      <c r="L1075" s="1" t="s">
        <v>1809</v>
      </c>
      <c r="M1075" s="1"/>
      <c r="N1075" s="1"/>
      <c r="O1075" s="1"/>
      <c r="P1075" s="40">
        <v>352.16392893305016</v>
      </c>
    </row>
    <row r="1076" spans="1:16">
      <c r="A1076" s="39"/>
      <c r="B1076" s="1" t="s">
        <v>700</v>
      </c>
      <c r="C1076" s="1" t="s">
        <v>1370</v>
      </c>
      <c r="D1076" s="1" t="s">
        <v>12</v>
      </c>
      <c r="E1076" s="1" t="s">
        <v>12</v>
      </c>
      <c r="F1076" s="2">
        <v>45535</v>
      </c>
      <c r="G1076" s="2">
        <v>45505</v>
      </c>
      <c r="H1076" s="1" t="s">
        <v>3252</v>
      </c>
      <c r="I1076" s="1" t="s">
        <v>3253</v>
      </c>
      <c r="J1076" s="1" t="s">
        <v>593</v>
      </c>
      <c r="K1076" s="1" t="s">
        <v>842</v>
      </c>
      <c r="L1076" s="1" t="s">
        <v>1809</v>
      </c>
      <c r="M1076" s="1"/>
      <c r="N1076" s="1"/>
      <c r="O1076" s="1"/>
      <c r="P1076" s="40">
        <v>619.78856757171241</v>
      </c>
    </row>
    <row r="1077" spans="1:16">
      <c r="A1077" s="39"/>
      <c r="B1077" s="1" t="s">
        <v>700</v>
      </c>
      <c r="C1077" s="1" t="s">
        <v>1370</v>
      </c>
      <c r="D1077" s="1" t="s">
        <v>12</v>
      </c>
      <c r="E1077" s="1" t="s">
        <v>12</v>
      </c>
      <c r="F1077" s="2">
        <v>45535</v>
      </c>
      <c r="G1077" s="2">
        <v>45505</v>
      </c>
      <c r="H1077" s="1" t="s">
        <v>3254</v>
      </c>
      <c r="I1077" s="1" t="s">
        <v>3255</v>
      </c>
      <c r="J1077" s="1" t="s">
        <v>617</v>
      </c>
      <c r="K1077" s="1" t="s">
        <v>860</v>
      </c>
      <c r="L1077" s="1" t="s">
        <v>2892</v>
      </c>
      <c r="M1077" s="1"/>
      <c r="N1077" s="1"/>
      <c r="O1077" s="1"/>
      <c r="P1077" s="40">
        <v>344.16020327548085</v>
      </c>
    </row>
    <row r="1078" spans="1:16">
      <c r="A1078" s="39"/>
      <c r="B1078" s="1" t="s">
        <v>700</v>
      </c>
      <c r="C1078" s="1" t="s">
        <v>1370</v>
      </c>
      <c r="D1078" s="1" t="s">
        <v>12</v>
      </c>
      <c r="E1078" s="1" t="s">
        <v>12</v>
      </c>
      <c r="F1078" s="2">
        <v>45535</v>
      </c>
      <c r="G1078" s="2">
        <v>45505</v>
      </c>
      <c r="H1078" s="1" t="s">
        <v>3256</v>
      </c>
      <c r="I1078" s="1" t="s">
        <v>3257</v>
      </c>
      <c r="J1078" s="1" t="s">
        <v>593</v>
      </c>
      <c r="K1078" s="1" t="s">
        <v>842</v>
      </c>
      <c r="L1078" s="1" t="s">
        <v>1809</v>
      </c>
      <c r="M1078" s="1"/>
      <c r="N1078" s="1"/>
      <c r="O1078" s="1"/>
      <c r="P1078" s="40">
        <v>352.16392893305016</v>
      </c>
    </row>
    <row r="1079" spans="1:16">
      <c r="A1079" s="39"/>
      <c r="B1079" s="1" t="s">
        <v>700</v>
      </c>
      <c r="C1079" s="1" t="s">
        <v>1370</v>
      </c>
      <c r="D1079" s="1" t="s">
        <v>12</v>
      </c>
      <c r="E1079" s="1" t="s">
        <v>12</v>
      </c>
      <c r="F1079" s="2">
        <v>45535</v>
      </c>
      <c r="G1079" s="2">
        <v>45505</v>
      </c>
      <c r="H1079" s="1" t="s">
        <v>3258</v>
      </c>
      <c r="I1079" s="1" t="s">
        <v>3259</v>
      </c>
      <c r="J1079" s="1" t="s">
        <v>593</v>
      </c>
      <c r="K1079" s="1" t="s">
        <v>842</v>
      </c>
      <c r="L1079" s="1" t="s">
        <v>1809</v>
      </c>
      <c r="M1079" s="1"/>
      <c r="N1079" s="1"/>
      <c r="O1079" s="1"/>
      <c r="P1079" s="40">
        <v>352.16392893305016</v>
      </c>
    </row>
    <row r="1080" spans="1:16">
      <c r="A1080" s="39"/>
      <c r="B1080" s="1" t="s">
        <v>700</v>
      </c>
      <c r="C1080" s="1" t="s">
        <v>1370</v>
      </c>
      <c r="D1080" s="1" t="s">
        <v>12</v>
      </c>
      <c r="E1080" s="1" t="s">
        <v>12</v>
      </c>
      <c r="F1080" s="2">
        <v>45535</v>
      </c>
      <c r="G1080" s="2">
        <v>45505</v>
      </c>
      <c r="H1080" s="1" t="s">
        <v>3260</v>
      </c>
      <c r="I1080" s="1" t="s">
        <v>3261</v>
      </c>
      <c r="J1080" s="1" t="s">
        <v>593</v>
      </c>
      <c r="K1080" s="1" t="s">
        <v>842</v>
      </c>
      <c r="L1080" s="1" t="s">
        <v>1809</v>
      </c>
      <c r="M1080" s="1"/>
      <c r="N1080" s="1"/>
      <c r="O1080" s="1"/>
      <c r="P1080" s="40">
        <v>531.24741444853987</v>
      </c>
    </row>
    <row r="1081" spans="1:16">
      <c r="A1081" s="39"/>
      <c r="B1081" s="1" t="s">
        <v>700</v>
      </c>
      <c r="C1081" s="1" t="s">
        <v>1370</v>
      </c>
      <c r="D1081" s="1" t="s">
        <v>12</v>
      </c>
      <c r="E1081" s="1" t="s">
        <v>12</v>
      </c>
      <c r="F1081" s="2">
        <v>45535</v>
      </c>
      <c r="G1081" s="2">
        <v>45505</v>
      </c>
      <c r="H1081" s="1" t="s">
        <v>3262</v>
      </c>
      <c r="I1081" s="1" t="s">
        <v>3263</v>
      </c>
      <c r="J1081" s="1" t="s">
        <v>617</v>
      </c>
      <c r="K1081" s="1" t="s">
        <v>860</v>
      </c>
      <c r="L1081" s="1" t="s">
        <v>2892</v>
      </c>
      <c r="M1081" s="1"/>
      <c r="N1081" s="1"/>
      <c r="O1081" s="1"/>
      <c r="P1081" s="40">
        <v>344.16020327548085</v>
      </c>
    </row>
    <row r="1082" spans="1:16">
      <c r="A1082" s="39"/>
      <c r="B1082" s="1" t="s">
        <v>700</v>
      </c>
      <c r="C1082" s="1" t="s">
        <v>701</v>
      </c>
      <c r="D1082" s="1" t="s">
        <v>12</v>
      </c>
      <c r="E1082" s="1" t="s">
        <v>12</v>
      </c>
      <c r="F1082" s="2">
        <v>45535</v>
      </c>
      <c r="G1082" s="2">
        <v>45505</v>
      </c>
      <c r="H1082" s="1" t="s">
        <v>3264</v>
      </c>
      <c r="I1082" s="1" t="s">
        <v>3265</v>
      </c>
      <c r="J1082" s="1" t="s">
        <v>666</v>
      </c>
      <c r="K1082" s="1" t="s">
        <v>917</v>
      </c>
      <c r="L1082" s="1" t="s">
        <v>1865</v>
      </c>
      <c r="M1082" s="1"/>
      <c r="N1082" s="1"/>
      <c r="O1082" s="1"/>
      <c r="P1082" s="40">
        <v>48.44</v>
      </c>
    </row>
    <row r="1083" spans="1:16">
      <c r="A1083" s="39"/>
      <c r="B1083" s="1" t="s">
        <v>700</v>
      </c>
      <c r="C1083" s="1" t="s">
        <v>1370</v>
      </c>
      <c r="D1083" s="1" t="s">
        <v>12</v>
      </c>
      <c r="E1083" s="1" t="s">
        <v>12</v>
      </c>
      <c r="F1083" s="2">
        <v>45535</v>
      </c>
      <c r="G1083" s="2">
        <v>45505</v>
      </c>
      <c r="H1083" s="1" t="s">
        <v>3266</v>
      </c>
      <c r="I1083" s="1" t="s">
        <v>3267</v>
      </c>
      <c r="J1083" s="1" t="s">
        <v>646</v>
      </c>
      <c r="K1083" s="1" t="s">
        <v>892</v>
      </c>
      <c r="L1083" s="1" t="s">
        <v>2880</v>
      </c>
      <c r="M1083" s="1"/>
      <c r="N1083" s="1"/>
      <c r="O1083" s="1"/>
      <c r="P1083" s="40">
        <v>480.22353945415932</v>
      </c>
    </row>
    <row r="1084" spans="1:16">
      <c r="A1084" s="39"/>
      <c r="B1084" s="1" t="s">
        <v>700</v>
      </c>
      <c r="C1084" s="1" t="s">
        <v>1370</v>
      </c>
      <c r="D1084" s="1" t="s">
        <v>12</v>
      </c>
      <c r="E1084" s="1" t="s">
        <v>12</v>
      </c>
      <c r="F1084" s="2">
        <v>45535</v>
      </c>
      <c r="G1084" s="2">
        <v>45505</v>
      </c>
      <c r="H1084" s="1" t="s">
        <v>3268</v>
      </c>
      <c r="I1084" s="1" t="s">
        <v>3269</v>
      </c>
      <c r="J1084" s="1" t="s">
        <v>593</v>
      </c>
      <c r="K1084" s="1" t="s">
        <v>842</v>
      </c>
      <c r="L1084" s="1" t="s">
        <v>1809</v>
      </c>
      <c r="M1084" s="1"/>
      <c r="N1084" s="1"/>
      <c r="O1084" s="1"/>
      <c r="P1084" s="40">
        <v>352.16392893305016</v>
      </c>
    </row>
    <row r="1085" spans="1:16">
      <c r="A1085" s="39"/>
      <c r="B1085" s="1" t="s">
        <v>700</v>
      </c>
      <c r="C1085" s="1" t="s">
        <v>701</v>
      </c>
      <c r="D1085" s="1" t="s">
        <v>12</v>
      </c>
      <c r="E1085" s="1" t="s">
        <v>12</v>
      </c>
      <c r="F1085" s="2">
        <v>45535</v>
      </c>
      <c r="G1085" s="2">
        <v>45505</v>
      </c>
      <c r="H1085" s="1" t="s">
        <v>3270</v>
      </c>
      <c r="I1085" s="1" t="s">
        <v>3271</v>
      </c>
      <c r="J1085" s="1" t="s">
        <v>665</v>
      </c>
      <c r="K1085" s="1" t="s">
        <v>914</v>
      </c>
      <c r="L1085" s="1" t="s">
        <v>2968</v>
      </c>
      <c r="M1085" s="1"/>
      <c r="N1085" s="1"/>
      <c r="O1085" s="1"/>
      <c r="P1085" s="40">
        <v>3823.35</v>
      </c>
    </row>
    <row r="1086" spans="1:16">
      <c r="A1086" s="39"/>
      <c r="B1086" s="1" t="s">
        <v>700</v>
      </c>
      <c r="C1086" s="1" t="s">
        <v>1370</v>
      </c>
      <c r="D1086" s="1" t="s">
        <v>12</v>
      </c>
      <c r="E1086" s="1" t="s">
        <v>12</v>
      </c>
      <c r="F1086" s="2">
        <v>45535</v>
      </c>
      <c r="G1086" s="2">
        <v>45505</v>
      </c>
      <c r="H1086" s="1" t="s">
        <v>3272</v>
      </c>
      <c r="I1086" s="1" t="s">
        <v>3273</v>
      </c>
      <c r="J1086" s="1" t="s">
        <v>593</v>
      </c>
      <c r="K1086" s="1" t="s">
        <v>842</v>
      </c>
      <c r="L1086" s="1" t="s">
        <v>1809</v>
      </c>
      <c r="M1086" s="1"/>
      <c r="N1086" s="1"/>
      <c r="O1086" s="1"/>
      <c r="P1086" s="40">
        <v>352.16392893305016</v>
      </c>
    </row>
    <row r="1087" spans="1:16">
      <c r="A1087" s="39"/>
      <c r="B1087" s="1" t="s">
        <v>700</v>
      </c>
      <c r="C1087" s="1" t="s">
        <v>1370</v>
      </c>
      <c r="D1087" s="1" t="s">
        <v>12</v>
      </c>
      <c r="E1087" s="1" t="s">
        <v>12</v>
      </c>
      <c r="F1087" s="2">
        <v>45535</v>
      </c>
      <c r="G1087" s="2">
        <v>45505</v>
      </c>
      <c r="H1087" s="1" t="s">
        <v>3274</v>
      </c>
      <c r="I1087" s="1" t="s">
        <v>3275</v>
      </c>
      <c r="J1087" s="1" t="s">
        <v>617</v>
      </c>
      <c r="K1087" s="1" t="s">
        <v>860</v>
      </c>
      <c r="L1087" s="1" t="s">
        <v>2892</v>
      </c>
      <c r="M1087" s="1"/>
      <c r="N1087" s="1"/>
      <c r="O1087" s="1"/>
      <c r="P1087" s="40">
        <v>344.16020327548085</v>
      </c>
    </row>
    <row r="1088" spans="1:16">
      <c r="A1088" s="39"/>
      <c r="B1088" s="1" t="s">
        <v>700</v>
      </c>
      <c r="C1088" s="1" t="s">
        <v>701</v>
      </c>
      <c r="D1088" s="1" t="s">
        <v>12</v>
      </c>
      <c r="E1088" s="1" t="s">
        <v>12</v>
      </c>
      <c r="F1088" s="2">
        <v>45535</v>
      </c>
      <c r="G1088" s="2">
        <v>45505</v>
      </c>
      <c r="H1088" s="1" t="s">
        <v>3276</v>
      </c>
      <c r="I1088" s="1" t="s">
        <v>3277</v>
      </c>
      <c r="J1088" s="1" t="s">
        <v>655</v>
      </c>
      <c r="K1088" s="1" t="s">
        <v>903</v>
      </c>
      <c r="L1088" s="1" t="s">
        <v>3278</v>
      </c>
      <c r="M1088" s="1"/>
      <c r="N1088" s="1"/>
      <c r="O1088" s="1" t="s">
        <v>1369</v>
      </c>
      <c r="P1088" s="40">
        <v>6826.03</v>
      </c>
    </row>
    <row r="1089" spans="1:16">
      <c r="A1089" s="39"/>
      <c r="B1089" s="1" t="s">
        <v>700</v>
      </c>
      <c r="C1089" s="1" t="s">
        <v>1390</v>
      </c>
      <c r="D1089" s="1" t="s">
        <v>12</v>
      </c>
      <c r="E1089" s="1" t="s">
        <v>12</v>
      </c>
      <c r="F1089" s="2">
        <v>45535</v>
      </c>
      <c r="G1089" s="2">
        <v>45505</v>
      </c>
      <c r="H1089" s="1" t="s">
        <v>3279</v>
      </c>
      <c r="I1089" s="1" t="s">
        <v>3280</v>
      </c>
      <c r="J1089" s="1" t="s">
        <v>2170</v>
      </c>
      <c r="K1089" s="1" t="s">
        <v>2171</v>
      </c>
      <c r="L1089" s="1"/>
      <c r="M1089" s="1"/>
      <c r="N1089" s="1"/>
      <c r="O1089" s="1"/>
      <c r="P1089" s="40">
        <v>8005.9629141435835</v>
      </c>
    </row>
    <row r="1090" spans="1:16">
      <c r="A1090" s="39"/>
      <c r="B1090" s="1" t="s">
        <v>700</v>
      </c>
      <c r="C1090" s="1" t="s">
        <v>1370</v>
      </c>
      <c r="D1090" s="1" t="s">
        <v>12</v>
      </c>
      <c r="E1090" s="1" t="s">
        <v>12</v>
      </c>
      <c r="F1090" s="2">
        <v>45535</v>
      </c>
      <c r="G1090" s="2">
        <v>45505</v>
      </c>
      <c r="H1090" s="1" t="s">
        <v>3281</v>
      </c>
      <c r="I1090" s="1" t="s">
        <v>3282</v>
      </c>
      <c r="J1090" s="1" t="s">
        <v>617</v>
      </c>
      <c r="K1090" s="1" t="s">
        <v>860</v>
      </c>
      <c r="L1090" s="1" t="s">
        <v>2892</v>
      </c>
      <c r="M1090" s="1"/>
      <c r="N1090" s="1"/>
      <c r="O1090" s="1"/>
      <c r="P1090" s="40">
        <v>228.10618124072568</v>
      </c>
    </row>
    <row r="1091" spans="1:16">
      <c r="A1091" s="39"/>
      <c r="B1091" s="1" t="s">
        <v>700</v>
      </c>
      <c r="C1091" s="1" t="s">
        <v>1370</v>
      </c>
      <c r="D1091" s="1" t="s">
        <v>12</v>
      </c>
      <c r="E1091" s="1" t="s">
        <v>12</v>
      </c>
      <c r="F1091" s="2">
        <v>45535</v>
      </c>
      <c r="G1091" s="2">
        <v>45505</v>
      </c>
      <c r="H1091" s="1" t="s">
        <v>3283</v>
      </c>
      <c r="I1091" s="1" t="s">
        <v>3284</v>
      </c>
      <c r="J1091" s="1" t="s">
        <v>593</v>
      </c>
      <c r="K1091" s="1" t="s">
        <v>842</v>
      </c>
      <c r="L1091" s="1" t="s">
        <v>1809</v>
      </c>
      <c r="M1091" s="1"/>
      <c r="N1091" s="1"/>
      <c r="O1091" s="1"/>
      <c r="P1091" s="40">
        <v>352.16392893305016</v>
      </c>
    </row>
    <row r="1092" spans="1:16">
      <c r="A1092" s="39"/>
      <c r="B1092" s="1" t="s">
        <v>700</v>
      </c>
      <c r="C1092" s="1" t="s">
        <v>1370</v>
      </c>
      <c r="D1092" s="1" t="s">
        <v>12</v>
      </c>
      <c r="E1092" s="1" t="s">
        <v>12</v>
      </c>
      <c r="F1092" s="2">
        <v>45535</v>
      </c>
      <c r="G1092" s="2">
        <v>45505</v>
      </c>
      <c r="H1092" s="1" t="s">
        <v>3285</v>
      </c>
      <c r="I1092" s="1" t="s">
        <v>3286</v>
      </c>
      <c r="J1092" s="1" t="s">
        <v>617</v>
      </c>
      <c r="K1092" s="1" t="s">
        <v>860</v>
      </c>
      <c r="L1092" s="1" t="s">
        <v>2892</v>
      </c>
      <c r="M1092" s="1"/>
      <c r="N1092" s="1"/>
      <c r="O1092" s="1"/>
      <c r="P1092" s="40">
        <v>344.16020327548085</v>
      </c>
    </row>
    <row r="1093" spans="1:16">
      <c r="A1093" s="39"/>
      <c r="B1093" s="1" t="s">
        <v>700</v>
      </c>
      <c r="C1093" s="1" t="s">
        <v>1370</v>
      </c>
      <c r="D1093" s="1" t="s">
        <v>12</v>
      </c>
      <c r="E1093" s="1" t="s">
        <v>12</v>
      </c>
      <c r="F1093" s="2">
        <v>45535</v>
      </c>
      <c r="G1093" s="2">
        <v>45505</v>
      </c>
      <c r="H1093" s="1" t="s">
        <v>3287</v>
      </c>
      <c r="I1093" s="1" t="s">
        <v>3288</v>
      </c>
      <c r="J1093" s="1" t="s">
        <v>593</v>
      </c>
      <c r="K1093" s="1" t="s">
        <v>842</v>
      </c>
      <c r="L1093" s="1" t="s">
        <v>1809</v>
      </c>
      <c r="M1093" s="1"/>
      <c r="N1093" s="1"/>
      <c r="O1093" s="1"/>
      <c r="P1093" s="40">
        <v>352.16392893305016</v>
      </c>
    </row>
    <row r="1094" spans="1:16">
      <c r="A1094" s="39"/>
      <c r="B1094" s="1" t="s">
        <v>700</v>
      </c>
      <c r="C1094" s="1" t="s">
        <v>701</v>
      </c>
      <c r="D1094" s="1" t="s">
        <v>12</v>
      </c>
      <c r="E1094" s="1" t="s">
        <v>12</v>
      </c>
      <c r="F1094" s="2">
        <v>45535</v>
      </c>
      <c r="G1094" s="2">
        <v>45505</v>
      </c>
      <c r="H1094" s="1" t="s">
        <v>3289</v>
      </c>
      <c r="I1094" s="1" t="s">
        <v>3290</v>
      </c>
      <c r="J1094" s="1" t="s">
        <v>542</v>
      </c>
      <c r="K1094" s="1" t="s">
        <v>802</v>
      </c>
      <c r="L1094" s="1" t="s">
        <v>1876</v>
      </c>
      <c r="M1094" s="1"/>
      <c r="N1094" s="1"/>
      <c r="O1094" s="1"/>
      <c r="P1094" s="40">
        <v>-22637.55</v>
      </c>
    </row>
    <row r="1095" spans="1:16">
      <c r="A1095" s="39"/>
      <c r="B1095" s="1" t="s">
        <v>700</v>
      </c>
      <c r="C1095" s="1" t="s">
        <v>701</v>
      </c>
      <c r="D1095" s="1" t="s">
        <v>12</v>
      </c>
      <c r="E1095" s="1" t="s">
        <v>12</v>
      </c>
      <c r="F1095" s="2">
        <v>45535</v>
      </c>
      <c r="G1095" s="2">
        <v>45505</v>
      </c>
      <c r="H1095" s="1" t="s">
        <v>3291</v>
      </c>
      <c r="I1095" s="1" t="s">
        <v>3292</v>
      </c>
      <c r="J1095" s="1" t="s">
        <v>898</v>
      </c>
      <c r="K1095" s="1" t="s">
        <v>871</v>
      </c>
      <c r="L1095" s="1" t="s">
        <v>2354</v>
      </c>
      <c r="M1095" s="1"/>
      <c r="N1095" s="1"/>
      <c r="O1095" s="1" t="s">
        <v>3293</v>
      </c>
      <c r="P1095" s="40">
        <v>6950</v>
      </c>
    </row>
    <row r="1096" spans="1:16">
      <c r="A1096" s="39"/>
      <c r="B1096" s="1" t="s">
        <v>700</v>
      </c>
      <c r="C1096" s="1" t="s">
        <v>1370</v>
      </c>
      <c r="D1096" s="1" t="s">
        <v>12</v>
      </c>
      <c r="E1096" s="1" t="s">
        <v>12</v>
      </c>
      <c r="F1096" s="2">
        <v>45535</v>
      </c>
      <c r="G1096" s="2">
        <v>45505</v>
      </c>
      <c r="H1096" s="1" t="s">
        <v>3294</v>
      </c>
      <c r="I1096" s="1" t="s">
        <v>3295</v>
      </c>
      <c r="J1096" s="1" t="s">
        <v>617</v>
      </c>
      <c r="K1096" s="1" t="s">
        <v>860</v>
      </c>
      <c r="L1096" s="1" t="s">
        <v>2892</v>
      </c>
      <c r="M1096" s="1"/>
      <c r="N1096" s="1"/>
      <c r="O1096" s="1"/>
      <c r="P1096" s="40">
        <v>344.16020327548085</v>
      </c>
    </row>
    <row r="1097" spans="1:16">
      <c r="A1097" s="39"/>
      <c r="B1097" s="1" t="s">
        <v>700</v>
      </c>
      <c r="C1097" s="1" t="s">
        <v>1370</v>
      </c>
      <c r="D1097" s="1" t="s">
        <v>12</v>
      </c>
      <c r="E1097" s="1" t="s">
        <v>12</v>
      </c>
      <c r="F1097" s="2">
        <v>45535</v>
      </c>
      <c r="G1097" s="2">
        <v>45505</v>
      </c>
      <c r="H1097" s="1" t="s">
        <v>3296</v>
      </c>
      <c r="I1097" s="1" t="s">
        <v>3297</v>
      </c>
      <c r="J1097" s="1" t="s">
        <v>593</v>
      </c>
      <c r="K1097" s="1" t="s">
        <v>842</v>
      </c>
      <c r="L1097" s="1" t="s">
        <v>1809</v>
      </c>
      <c r="M1097" s="1"/>
      <c r="N1097" s="1"/>
      <c r="O1097" s="1"/>
      <c r="P1097" s="40">
        <v>352.16392893305016</v>
      </c>
    </row>
    <row r="1098" spans="1:16">
      <c r="A1098" s="39"/>
      <c r="B1098" s="1" t="s">
        <v>700</v>
      </c>
      <c r="C1098" s="1" t="s">
        <v>1370</v>
      </c>
      <c r="D1098" s="1" t="s">
        <v>12</v>
      </c>
      <c r="E1098" s="1" t="s">
        <v>12</v>
      </c>
      <c r="F1098" s="2">
        <v>45535</v>
      </c>
      <c r="G1098" s="2">
        <v>45505</v>
      </c>
      <c r="H1098" s="1" t="s">
        <v>3298</v>
      </c>
      <c r="I1098" s="1" t="s">
        <v>3299</v>
      </c>
      <c r="J1098" s="1" t="s">
        <v>593</v>
      </c>
      <c r="K1098" s="1" t="s">
        <v>842</v>
      </c>
      <c r="L1098" s="1" t="s">
        <v>1809</v>
      </c>
      <c r="M1098" s="1"/>
      <c r="N1098" s="1"/>
      <c r="O1098" s="1"/>
      <c r="P1098" s="40">
        <v>352.16392893305016</v>
      </c>
    </row>
    <row r="1099" spans="1:16">
      <c r="A1099" s="39"/>
      <c r="B1099" s="1" t="s">
        <v>700</v>
      </c>
      <c r="C1099" s="1" t="s">
        <v>1370</v>
      </c>
      <c r="D1099" s="1" t="s">
        <v>12</v>
      </c>
      <c r="E1099" s="1" t="s">
        <v>12</v>
      </c>
      <c r="F1099" s="2">
        <v>45535</v>
      </c>
      <c r="G1099" s="2">
        <v>45505</v>
      </c>
      <c r="H1099" s="1" t="s">
        <v>3300</v>
      </c>
      <c r="I1099" s="1" t="s">
        <v>3301</v>
      </c>
      <c r="J1099" s="1" t="s">
        <v>617</v>
      </c>
      <c r="K1099" s="1" t="s">
        <v>860</v>
      </c>
      <c r="L1099" s="1" t="s">
        <v>2892</v>
      </c>
      <c r="M1099" s="1"/>
      <c r="N1099" s="1"/>
      <c r="O1099" s="1"/>
      <c r="P1099" s="40">
        <v>344.16020327548085</v>
      </c>
    </row>
    <row r="1100" spans="1:16">
      <c r="A1100" s="39"/>
      <c r="B1100" s="1" t="s">
        <v>700</v>
      </c>
      <c r="C1100" s="1" t="s">
        <v>1370</v>
      </c>
      <c r="D1100" s="1" t="s">
        <v>12</v>
      </c>
      <c r="E1100" s="1" t="s">
        <v>12</v>
      </c>
      <c r="F1100" s="2">
        <v>45535</v>
      </c>
      <c r="G1100" s="2">
        <v>45505</v>
      </c>
      <c r="H1100" s="1" t="s">
        <v>3302</v>
      </c>
      <c r="I1100" s="1" t="s">
        <v>3303</v>
      </c>
      <c r="J1100" s="1" t="s">
        <v>593</v>
      </c>
      <c r="K1100" s="1" t="s">
        <v>842</v>
      </c>
      <c r="L1100" s="1" t="s">
        <v>1809</v>
      </c>
      <c r="M1100" s="1"/>
      <c r="N1100" s="1"/>
      <c r="O1100" s="1"/>
      <c r="P1100" s="40">
        <v>531.24741444853987</v>
      </c>
    </row>
    <row r="1101" spans="1:16">
      <c r="A1101" s="39"/>
      <c r="B1101" s="1" t="s">
        <v>700</v>
      </c>
      <c r="C1101" s="1" t="s">
        <v>1395</v>
      </c>
      <c r="D1101" s="1" t="s">
        <v>12</v>
      </c>
      <c r="E1101" s="1" t="s">
        <v>12</v>
      </c>
      <c r="F1101" s="2">
        <v>45535</v>
      </c>
      <c r="G1101" s="2">
        <v>45505</v>
      </c>
      <c r="H1101" s="1" t="s">
        <v>2986</v>
      </c>
      <c r="I1101" s="1" t="s">
        <v>2987</v>
      </c>
      <c r="J1101" s="1" t="s">
        <v>277</v>
      </c>
      <c r="K1101" s="1"/>
      <c r="L1101" s="1"/>
      <c r="M1101" s="1" t="s">
        <v>1746</v>
      </c>
      <c r="N1101" s="1"/>
      <c r="O1101" s="1" t="s">
        <v>3304</v>
      </c>
      <c r="P1101" s="40">
        <v>-179.506676916</v>
      </c>
    </row>
    <row r="1102" spans="1:16">
      <c r="A1102" s="39"/>
      <c r="B1102" s="1" t="s">
        <v>700</v>
      </c>
      <c r="C1102" s="1" t="s">
        <v>1370</v>
      </c>
      <c r="D1102" s="1" t="s">
        <v>12</v>
      </c>
      <c r="E1102" s="1" t="s">
        <v>12</v>
      </c>
      <c r="F1102" s="2">
        <v>45535</v>
      </c>
      <c r="G1102" s="2">
        <v>45505</v>
      </c>
      <c r="H1102" s="1" t="s">
        <v>3305</v>
      </c>
      <c r="I1102" s="1" t="s">
        <v>3306</v>
      </c>
      <c r="J1102" s="1" t="s">
        <v>646</v>
      </c>
      <c r="K1102" s="1" t="s">
        <v>892</v>
      </c>
      <c r="L1102" s="1" t="s">
        <v>2880</v>
      </c>
      <c r="M1102" s="1"/>
      <c r="N1102" s="1"/>
      <c r="O1102" s="1"/>
      <c r="P1102" s="40">
        <v>480.22353945415932</v>
      </c>
    </row>
    <row r="1103" spans="1:16">
      <c r="A1103" s="39"/>
      <c r="B1103" s="1" t="s">
        <v>700</v>
      </c>
      <c r="C1103" s="1" t="s">
        <v>1370</v>
      </c>
      <c r="D1103" s="1" t="s">
        <v>12</v>
      </c>
      <c r="E1103" s="1" t="s">
        <v>12</v>
      </c>
      <c r="F1103" s="2">
        <v>45535</v>
      </c>
      <c r="G1103" s="2">
        <v>45505</v>
      </c>
      <c r="H1103" s="1" t="s">
        <v>3307</v>
      </c>
      <c r="I1103" s="1" t="s">
        <v>3308</v>
      </c>
      <c r="J1103" s="1" t="s">
        <v>617</v>
      </c>
      <c r="K1103" s="1" t="s">
        <v>860</v>
      </c>
      <c r="L1103" s="1" t="s">
        <v>2892</v>
      </c>
      <c r="M1103" s="1"/>
      <c r="N1103" s="1"/>
      <c r="O1103" s="1"/>
      <c r="P1103" s="40">
        <v>344.16020327548085</v>
      </c>
    </row>
    <row r="1104" spans="1:16">
      <c r="A1104" s="39"/>
      <c r="B1104" s="1" t="s">
        <v>700</v>
      </c>
      <c r="C1104" s="1" t="s">
        <v>1390</v>
      </c>
      <c r="D1104" s="1" t="s">
        <v>12</v>
      </c>
      <c r="E1104" s="1" t="s">
        <v>12</v>
      </c>
      <c r="F1104" s="2">
        <v>45535</v>
      </c>
      <c r="G1104" s="2">
        <v>45505</v>
      </c>
      <c r="H1104" s="1" t="s">
        <v>3309</v>
      </c>
      <c r="I1104" s="1" t="s">
        <v>3310</v>
      </c>
      <c r="J1104" s="1" t="s">
        <v>2923</v>
      </c>
      <c r="K1104" s="1" t="s">
        <v>2924</v>
      </c>
      <c r="L1104" s="1"/>
      <c r="M1104" s="1"/>
      <c r="N1104" s="1"/>
      <c r="O1104" s="1"/>
      <c r="P1104" s="40">
        <v>14185.450396855329</v>
      </c>
    </row>
    <row r="1105" spans="1:16">
      <c r="A1105" s="39"/>
      <c r="B1105" s="1" t="s">
        <v>700</v>
      </c>
      <c r="C1105" s="1" t="s">
        <v>1370</v>
      </c>
      <c r="D1105" s="1" t="s">
        <v>12</v>
      </c>
      <c r="E1105" s="1" t="s">
        <v>12</v>
      </c>
      <c r="F1105" s="2">
        <v>45535</v>
      </c>
      <c r="G1105" s="2">
        <v>45505</v>
      </c>
      <c r="H1105" s="1" t="s">
        <v>3311</v>
      </c>
      <c r="I1105" s="1" t="s">
        <v>3312</v>
      </c>
      <c r="J1105" s="1" t="s">
        <v>593</v>
      </c>
      <c r="K1105" s="1" t="s">
        <v>842</v>
      </c>
      <c r="L1105" s="1" t="s">
        <v>1809</v>
      </c>
      <c r="M1105" s="1"/>
      <c r="N1105" s="1"/>
      <c r="O1105" s="1"/>
      <c r="P1105" s="40">
        <v>472.21981379659002</v>
      </c>
    </row>
    <row r="1106" spans="1:16">
      <c r="A1106" s="39"/>
      <c r="B1106" s="1" t="s">
        <v>700</v>
      </c>
      <c r="C1106" s="1" t="s">
        <v>1390</v>
      </c>
      <c r="D1106" s="1" t="s">
        <v>12</v>
      </c>
      <c r="E1106" s="1" t="s">
        <v>12</v>
      </c>
      <c r="F1106" s="2">
        <v>45535</v>
      </c>
      <c r="G1106" s="2">
        <v>45505</v>
      </c>
      <c r="H1106" s="1" t="s">
        <v>3313</v>
      </c>
      <c r="I1106" s="1" t="s">
        <v>3314</v>
      </c>
      <c r="J1106" s="1" t="s">
        <v>2170</v>
      </c>
      <c r="K1106" s="1" t="s">
        <v>2171</v>
      </c>
      <c r="L1106" s="1"/>
      <c r="M1106" s="1"/>
      <c r="N1106" s="1"/>
      <c r="O1106" s="1"/>
      <c r="P1106" s="40">
        <v>11537.85056397287</v>
      </c>
    </row>
    <row r="1107" spans="1:16">
      <c r="A1107" s="39"/>
      <c r="B1107" s="1" t="s">
        <v>700</v>
      </c>
      <c r="C1107" s="1" t="s">
        <v>701</v>
      </c>
      <c r="D1107" s="1" t="s">
        <v>12</v>
      </c>
      <c r="E1107" s="1" t="s">
        <v>12</v>
      </c>
      <c r="F1107" s="2">
        <v>45535</v>
      </c>
      <c r="G1107" s="2">
        <v>45505</v>
      </c>
      <c r="H1107" s="1" t="s">
        <v>3315</v>
      </c>
      <c r="I1107" s="1" t="s">
        <v>3316</v>
      </c>
      <c r="J1107" s="1" t="s">
        <v>668</v>
      </c>
      <c r="K1107" s="1" t="s">
        <v>922</v>
      </c>
      <c r="L1107" s="1" t="s">
        <v>2946</v>
      </c>
      <c r="M1107" s="1"/>
      <c r="N1107" s="1"/>
      <c r="O1107" s="1"/>
      <c r="P1107" s="40">
        <v>1.71</v>
      </c>
    </row>
    <row r="1108" spans="1:16">
      <c r="A1108" s="39"/>
      <c r="B1108" s="1" t="s">
        <v>700</v>
      </c>
      <c r="C1108" s="1" t="s">
        <v>701</v>
      </c>
      <c r="D1108" s="1" t="s">
        <v>12</v>
      </c>
      <c r="E1108" s="1" t="s">
        <v>12</v>
      </c>
      <c r="F1108" s="2">
        <v>45535</v>
      </c>
      <c r="G1108" s="2">
        <v>45505</v>
      </c>
      <c r="H1108" s="1" t="s">
        <v>3317</v>
      </c>
      <c r="I1108" s="1" t="s">
        <v>3318</v>
      </c>
      <c r="J1108" s="1" t="s">
        <v>933</v>
      </c>
      <c r="K1108" s="1" t="s">
        <v>908</v>
      </c>
      <c r="L1108" s="1" t="s">
        <v>1275</v>
      </c>
      <c r="M1108" s="1"/>
      <c r="N1108" s="1"/>
      <c r="O1108" s="1"/>
      <c r="P1108" s="40">
        <v>49.31</v>
      </c>
    </row>
    <row r="1109" spans="1:16">
      <c r="A1109" s="39"/>
      <c r="B1109" s="1" t="s">
        <v>700</v>
      </c>
      <c r="C1109" s="1" t="s">
        <v>701</v>
      </c>
      <c r="D1109" s="1" t="s">
        <v>12</v>
      </c>
      <c r="E1109" s="1" t="s">
        <v>12</v>
      </c>
      <c r="F1109" s="2">
        <v>45535</v>
      </c>
      <c r="G1109" s="2">
        <v>45505</v>
      </c>
      <c r="H1109" s="1" t="s">
        <v>3319</v>
      </c>
      <c r="I1109" s="1" t="s">
        <v>3320</v>
      </c>
      <c r="J1109" s="1" t="s">
        <v>933</v>
      </c>
      <c r="K1109" s="1" t="s">
        <v>908</v>
      </c>
      <c r="L1109" s="1" t="s">
        <v>1275</v>
      </c>
      <c r="M1109" s="1"/>
      <c r="N1109" s="1"/>
      <c r="O1109" s="1"/>
      <c r="P1109" s="40">
        <v>13.22</v>
      </c>
    </row>
    <row r="1110" spans="1:16">
      <c r="A1110" s="39"/>
      <c r="B1110" s="1" t="s">
        <v>700</v>
      </c>
      <c r="C1110" s="1" t="s">
        <v>701</v>
      </c>
      <c r="D1110" s="1" t="s">
        <v>12</v>
      </c>
      <c r="E1110" s="1" t="s">
        <v>12</v>
      </c>
      <c r="F1110" s="2">
        <v>45535</v>
      </c>
      <c r="G1110" s="2">
        <v>45505</v>
      </c>
      <c r="H1110" s="1" t="s">
        <v>1844</v>
      </c>
      <c r="I1110" s="1" t="s">
        <v>1845</v>
      </c>
      <c r="J1110" s="1" t="s">
        <v>277</v>
      </c>
      <c r="K1110" s="1"/>
      <c r="L1110" s="1"/>
      <c r="M1110" s="1" t="s">
        <v>1739</v>
      </c>
      <c r="N1110" s="1"/>
      <c r="O1110" s="1" t="s">
        <v>3321</v>
      </c>
      <c r="P1110" s="40">
        <v>-5602.61</v>
      </c>
    </row>
    <row r="1111" spans="1:16">
      <c r="A1111" s="112" t="s">
        <v>7628</v>
      </c>
      <c r="B1111" s="113"/>
      <c r="C1111" s="113"/>
      <c r="D1111" s="113"/>
      <c r="E1111" s="113"/>
      <c r="F1111" s="114"/>
      <c r="G1111" s="114"/>
      <c r="H1111" s="113"/>
      <c r="I1111" s="113"/>
      <c r="J1111" s="113"/>
      <c r="K1111" s="113"/>
      <c r="L1111" s="113"/>
      <c r="M1111" s="113"/>
      <c r="N1111" s="113"/>
      <c r="O1111" s="113"/>
      <c r="P1111" s="115">
        <f>SUM(P891:P1110)</f>
        <v>1128253.7489802998</v>
      </c>
    </row>
    <row r="1112" spans="1:16">
      <c r="A1112" s="111" t="s">
        <v>7629</v>
      </c>
      <c r="B1112" s="38"/>
      <c r="C1112" s="38"/>
      <c r="D1112" s="38"/>
      <c r="E1112" s="38"/>
      <c r="F1112" s="108"/>
      <c r="G1112" s="108"/>
      <c r="H1112" s="38"/>
      <c r="I1112" s="38"/>
      <c r="J1112" s="38"/>
      <c r="K1112" s="38"/>
      <c r="L1112" s="38"/>
      <c r="M1112" s="38"/>
      <c r="N1112" s="38"/>
      <c r="O1112" s="38"/>
      <c r="P1112" s="109"/>
    </row>
    <row r="1113" spans="1:16">
      <c r="A1113" s="39"/>
      <c r="B1113" s="1" t="s">
        <v>700</v>
      </c>
      <c r="C1113" s="1" t="s">
        <v>1390</v>
      </c>
      <c r="D1113" s="1" t="s">
        <v>17</v>
      </c>
      <c r="E1113" s="1" t="s">
        <v>17</v>
      </c>
      <c r="F1113" s="2">
        <v>45534</v>
      </c>
      <c r="G1113" s="2">
        <v>45505</v>
      </c>
      <c r="H1113" s="1" t="s">
        <v>1694</v>
      </c>
      <c r="I1113" s="1" t="s">
        <v>1695</v>
      </c>
      <c r="J1113" s="1" t="s">
        <v>277</v>
      </c>
      <c r="K1113" s="1"/>
      <c r="L1113" s="1"/>
      <c r="M1113" s="1"/>
      <c r="N1113" s="1"/>
      <c r="O1113" s="1" t="s">
        <v>1697</v>
      </c>
      <c r="P1113" s="40">
        <v>-16580.396567752981</v>
      </c>
    </row>
    <row r="1114" spans="1:16">
      <c r="A1114" s="39"/>
      <c r="B1114" s="1" t="s">
        <v>700</v>
      </c>
      <c r="C1114" s="1" t="s">
        <v>1390</v>
      </c>
      <c r="D1114" s="1" t="s">
        <v>17</v>
      </c>
      <c r="E1114" s="1" t="s">
        <v>17</v>
      </c>
      <c r="F1114" s="2">
        <v>45534</v>
      </c>
      <c r="G1114" s="2">
        <v>45505</v>
      </c>
      <c r="H1114" s="1" t="s">
        <v>1690</v>
      </c>
      <c r="I1114" s="1" t="s">
        <v>1691</v>
      </c>
      <c r="J1114" s="1" t="s">
        <v>277</v>
      </c>
      <c r="K1114" s="1"/>
      <c r="L1114" s="1"/>
      <c r="M1114" s="1" t="s">
        <v>1692</v>
      </c>
      <c r="N1114" s="1"/>
      <c r="O1114" s="1" t="s">
        <v>1693</v>
      </c>
      <c r="P1114" s="40">
        <v>-1482.103226528586</v>
      </c>
    </row>
    <row r="1115" spans="1:16">
      <c r="A1115" s="39"/>
      <c r="B1115" s="1" t="s">
        <v>700</v>
      </c>
      <c r="C1115" s="1" t="s">
        <v>1390</v>
      </c>
      <c r="D1115" s="1" t="s">
        <v>17</v>
      </c>
      <c r="E1115" s="1" t="s">
        <v>17</v>
      </c>
      <c r="F1115" s="2">
        <v>45534</v>
      </c>
      <c r="G1115" s="2">
        <v>45505</v>
      </c>
      <c r="H1115" s="1" t="s">
        <v>1629</v>
      </c>
      <c r="I1115" s="1" t="s">
        <v>1630</v>
      </c>
      <c r="J1115" s="1" t="s">
        <v>277</v>
      </c>
      <c r="K1115" s="1"/>
      <c r="L1115" s="1"/>
      <c r="M1115" s="1"/>
      <c r="N1115" s="1"/>
      <c r="O1115" s="1" t="s">
        <v>1698</v>
      </c>
      <c r="P1115" s="40">
        <v>-34733.706930855238</v>
      </c>
    </row>
    <row r="1116" spans="1:16">
      <c r="A1116" s="39"/>
      <c r="B1116" s="1" t="s">
        <v>700</v>
      </c>
      <c r="C1116" s="1" t="s">
        <v>1390</v>
      </c>
      <c r="D1116" s="1" t="s">
        <v>17</v>
      </c>
      <c r="E1116" s="1" t="s">
        <v>17</v>
      </c>
      <c r="F1116" s="2">
        <v>45534</v>
      </c>
      <c r="G1116" s="2">
        <v>45505</v>
      </c>
      <c r="H1116" s="1" t="s">
        <v>1687</v>
      </c>
      <c r="I1116" s="1" t="s">
        <v>1688</v>
      </c>
      <c r="J1116" s="1" t="s">
        <v>277</v>
      </c>
      <c r="K1116" s="1"/>
      <c r="L1116" s="1"/>
      <c r="M1116" s="1"/>
      <c r="N1116" s="1"/>
      <c r="O1116" s="1" t="s">
        <v>1689</v>
      </c>
      <c r="P1116" s="40">
        <v>-27326.520036570753</v>
      </c>
    </row>
    <row r="1117" spans="1:16">
      <c r="A1117" s="39"/>
      <c r="B1117" s="1" t="s">
        <v>700</v>
      </c>
      <c r="C1117" s="1" t="s">
        <v>1370</v>
      </c>
      <c r="D1117" s="1" t="s">
        <v>17</v>
      </c>
      <c r="E1117" s="1" t="s">
        <v>17</v>
      </c>
      <c r="F1117" s="2">
        <v>45535</v>
      </c>
      <c r="G1117" s="2">
        <v>45505</v>
      </c>
      <c r="H1117" s="1" t="s">
        <v>3322</v>
      </c>
      <c r="I1117" s="1" t="s">
        <v>3323</v>
      </c>
      <c r="J1117" s="1" t="s">
        <v>812</v>
      </c>
      <c r="K1117" s="1" t="s">
        <v>795</v>
      </c>
      <c r="L1117" s="1" t="s">
        <v>3324</v>
      </c>
      <c r="M1117" s="1"/>
      <c r="N1117" s="1"/>
      <c r="O1117" s="1"/>
      <c r="P1117" s="40">
        <v>504.23471642686729</v>
      </c>
    </row>
    <row r="1118" spans="1:16">
      <c r="A1118" s="39"/>
      <c r="B1118" s="1" t="s">
        <v>700</v>
      </c>
      <c r="C1118" s="1" t="s">
        <v>1370</v>
      </c>
      <c r="D1118" s="1" t="s">
        <v>17</v>
      </c>
      <c r="E1118" s="1" t="s">
        <v>17</v>
      </c>
      <c r="F1118" s="2">
        <v>45535</v>
      </c>
      <c r="G1118" s="2">
        <v>45505</v>
      </c>
      <c r="H1118" s="1" t="s">
        <v>3325</v>
      </c>
      <c r="I1118" s="1" t="s">
        <v>3326</v>
      </c>
      <c r="J1118" s="1" t="s">
        <v>913</v>
      </c>
      <c r="K1118" s="1" t="s">
        <v>894</v>
      </c>
      <c r="L1118" s="1" t="s">
        <v>3327</v>
      </c>
      <c r="M1118" s="1"/>
      <c r="N1118" s="1"/>
      <c r="O1118" s="1"/>
      <c r="P1118" s="40">
        <v>560.2607960298526</v>
      </c>
    </row>
    <row r="1119" spans="1:16">
      <c r="A1119" s="39"/>
      <c r="B1119" s="1" t="s">
        <v>700</v>
      </c>
      <c r="C1119" s="1" t="s">
        <v>701</v>
      </c>
      <c r="D1119" s="1" t="s">
        <v>17</v>
      </c>
      <c r="E1119" s="1" t="s">
        <v>17</v>
      </c>
      <c r="F1119" s="2">
        <v>45535</v>
      </c>
      <c r="G1119" s="2">
        <v>45505</v>
      </c>
      <c r="H1119" s="1" t="s">
        <v>3328</v>
      </c>
      <c r="I1119" s="1" t="s">
        <v>3329</v>
      </c>
      <c r="J1119" s="1" t="s">
        <v>666</v>
      </c>
      <c r="K1119" s="1" t="s">
        <v>917</v>
      </c>
      <c r="L1119" s="1" t="s">
        <v>1865</v>
      </c>
      <c r="M1119" s="1"/>
      <c r="N1119" s="1"/>
      <c r="O1119" s="1"/>
      <c r="P1119" s="40">
        <v>8268.58</v>
      </c>
    </row>
    <row r="1120" spans="1:16">
      <c r="A1120" s="39"/>
      <c r="B1120" s="1" t="s">
        <v>700</v>
      </c>
      <c r="C1120" s="1" t="s">
        <v>1370</v>
      </c>
      <c r="D1120" s="1" t="s">
        <v>17</v>
      </c>
      <c r="E1120" s="1" t="s">
        <v>17</v>
      </c>
      <c r="F1120" s="2">
        <v>45535</v>
      </c>
      <c r="G1120" s="2">
        <v>45505</v>
      </c>
      <c r="H1120" s="1" t="s">
        <v>3330</v>
      </c>
      <c r="I1120" s="1" t="s">
        <v>3331</v>
      </c>
      <c r="J1120" s="1" t="s">
        <v>645</v>
      </c>
      <c r="K1120" s="1" t="s">
        <v>891</v>
      </c>
      <c r="L1120" s="1" t="s">
        <v>3332</v>
      </c>
      <c r="M1120" s="1"/>
      <c r="N1120" s="1"/>
      <c r="O1120" s="1"/>
      <c r="P1120" s="40">
        <v>480.22353945415932</v>
      </c>
    </row>
    <row r="1121" spans="1:16">
      <c r="A1121" s="39"/>
      <c r="B1121" s="1" t="s">
        <v>700</v>
      </c>
      <c r="C1121" s="1" t="s">
        <v>1370</v>
      </c>
      <c r="D1121" s="1" t="s">
        <v>17</v>
      </c>
      <c r="E1121" s="1" t="s">
        <v>17</v>
      </c>
      <c r="F1121" s="2">
        <v>45535</v>
      </c>
      <c r="G1121" s="2">
        <v>45505</v>
      </c>
      <c r="H1121" s="1" t="s">
        <v>3333</v>
      </c>
      <c r="I1121" s="1" t="s">
        <v>3334</v>
      </c>
      <c r="J1121" s="1" t="s">
        <v>612</v>
      </c>
      <c r="K1121" s="1" t="s">
        <v>853</v>
      </c>
      <c r="L1121" s="1" t="s">
        <v>3335</v>
      </c>
      <c r="M1121" s="1"/>
      <c r="N1121" s="1"/>
      <c r="O1121" s="1"/>
      <c r="P1121" s="40">
        <v>258.12015245661064</v>
      </c>
    </row>
    <row r="1122" spans="1:16">
      <c r="A1122" s="39"/>
      <c r="B1122" s="1" t="s">
        <v>700</v>
      </c>
      <c r="C1122" s="1" t="s">
        <v>1370</v>
      </c>
      <c r="D1122" s="1" t="s">
        <v>17</v>
      </c>
      <c r="E1122" s="1" t="s">
        <v>17</v>
      </c>
      <c r="F1122" s="2">
        <v>45535</v>
      </c>
      <c r="G1122" s="2">
        <v>45505</v>
      </c>
      <c r="H1122" s="1" t="s">
        <v>3336</v>
      </c>
      <c r="I1122" s="1" t="s">
        <v>3337</v>
      </c>
      <c r="J1122" s="1" t="s">
        <v>799</v>
      </c>
      <c r="K1122" s="1" t="s">
        <v>797</v>
      </c>
      <c r="L1122" s="1" t="s">
        <v>3338</v>
      </c>
      <c r="M1122" s="1"/>
      <c r="N1122" s="1"/>
      <c r="O1122" s="1"/>
      <c r="P1122" s="40">
        <v>180.08382729530976</v>
      </c>
    </row>
    <row r="1123" spans="1:16">
      <c r="A1123" s="39"/>
      <c r="B1123" s="1" t="s">
        <v>700</v>
      </c>
      <c r="C1123" s="1" t="s">
        <v>1370</v>
      </c>
      <c r="D1123" s="1" t="s">
        <v>17</v>
      </c>
      <c r="E1123" s="1" t="s">
        <v>17</v>
      </c>
      <c r="F1123" s="2">
        <v>45535</v>
      </c>
      <c r="G1123" s="2">
        <v>45505</v>
      </c>
      <c r="H1123" s="1" t="s">
        <v>3339</v>
      </c>
      <c r="I1123" s="1" t="s">
        <v>3340</v>
      </c>
      <c r="J1123" s="1" t="s">
        <v>617</v>
      </c>
      <c r="K1123" s="1" t="s">
        <v>860</v>
      </c>
      <c r="L1123" s="1" t="s">
        <v>2892</v>
      </c>
      <c r="M1123" s="1"/>
      <c r="N1123" s="1"/>
      <c r="O1123" s="1"/>
      <c r="P1123" s="40">
        <v>464.21608813902071</v>
      </c>
    </row>
    <row r="1124" spans="1:16">
      <c r="A1124" s="39"/>
      <c r="B1124" s="1" t="s">
        <v>700</v>
      </c>
      <c r="C1124" s="1" t="s">
        <v>1370</v>
      </c>
      <c r="D1124" s="1" t="s">
        <v>17</v>
      </c>
      <c r="E1124" s="1" t="s">
        <v>17</v>
      </c>
      <c r="F1124" s="2">
        <v>45535</v>
      </c>
      <c r="G1124" s="2">
        <v>45505</v>
      </c>
      <c r="H1124" s="1" t="s">
        <v>3341</v>
      </c>
      <c r="I1124" s="1" t="s">
        <v>3342</v>
      </c>
      <c r="J1124" s="1" t="s">
        <v>620</v>
      </c>
      <c r="K1124" s="1" t="s">
        <v>862</v>
      </c>
      <c r="L1124" s="1" t="s">
        <v>3343</v>
      </c>
      <c r="M1124" s="1"/>
      <c r="N1124" s="1"/>
      <c r="O1124" s="1"/>
      <c r="P1124" s="40">
        <v>280.1303980149263</v>
      </c>
    </row>
    <row r="1125" spans="1:16">
      <c r="A1125" s="39"/>
      <c r="B1125" s="1" t="s">
        <v>700</v>
      </c>
      <c r="C1125" s="1" t="s">
        <v>1370</v>
      </c>
      <c r="D1125" s="1" t="s">
        <v>17</v>
      </c>
      <c r="E1125" s="1" t="s">
        <v>17</v>
      </c>
      <c r="F1125" s="2">
        <v>45535</v>
      </c>
      <c r="G1125" s="2">
        <v>45505</v>
      </c>
      <c r="H1125" s="1" t="s">
        <v>3344</v>
      </c>
      <c r="I1125" s="1" t="s">
        <v>3345</v>
      </c>
      <c r="J1125" s="1" t="s">
        <v>818</v>
      </c>
      <c r="K1125" s="1" t="s">
        <v>796</v>
      </c>
      <c r="L1125" s="1" t="s">
        <v>3346</v>
      </c>
      <c r="M1125" s="1"/>
      <c r="N1125" s="1"/>
      <c r="O1125" s="1"/>
      <c r="P1125" s="40">
        <v>729.33962447338058</v>
      </c>
    </row>
    <row r="1126" spans="1:16">
      <c r="A1126" s="39"/>
      <c r="B1126" s="1" t="s">
        <v>700</v>
      </c>
      <c r="C1126" s="1" t="s">
        <v>701</v>
      </c>
      <c r="D1126" s="1" t="s">
        <v>17</v>
      </c>
      <c r="E1126" s="1" t="s">
        <v>17</v>
      </c>
      <c r="F1126" s="2">
        <v>45535</v>
      </c>
      <c r="G1126" s="2">
        <v>45505</v>
      </c>
      <c r="H1126" s="1" t="s">
        <v>3347</v>
      </c>
      <c r="I1126" s="1" t="s">
        <v>3348</v>
      </c>
      <c r="J1126" s="1" t="s">
        <v>527</v>
      </c>
      <c r="K1126" s="1" t="s">
        <v>786</v>
      </c>
      <c r="L1126" s="1" t="s">
        <v>1949</v>
      </c>
      <c r="M1126" s="1"/>
      <c r="N1126" s="1"/>
      <c r="O1126" s="1"/>
      <c r="P1126" s="40">
        <v>1.62</v>
      </c>
    </row>
    <row r="1127" spans="1:16">
      <c r="A1127" s="39"/>
      <c r="B1127" s="1" t="s">
        <v>700</v>
      </c>
      <c r="C1127" s="1" t="s">
        <v>1370</v>
      </c>
      <c r="D1127" s="1" t="s">
        <v>17</v>
      </c>
      <c r="E1127" s="1" t="s">
        <v>17</v>
      </c>
      <c r="F1127" s="2">
        <v>45535</v>
      </c>
      <c r="G1127" s="2">
        <v>45505</v>
      </c>
      <c r="H1127" s="1" t="s">
        <v>3349</v>
      </c>
      <c r="I1127" s="1" t="s">
        <v>3350</v>
      </c>
      <c r="J1127" s="1" t="s">
        <v>639</v>
      </c>
      <c r="K1127" s="1" t="s">
        <v>889</v>
      </c>
      <c r="L1127" s="1" t="s">
        <v>1254</v>
      </c>
      <c r="M1127" s="1"/>
      <c r="N1127" s="1"/>
      <c r="O1127" s="1"/>
      <c r="P1127" s="40">
        <v>440.20491116631274</v>
      </c>
    </row>
    <row r="1128" spans="1:16">
      <c r="A1128" s="39"/>
      <c r="B1128" s="1" t="s">
        <v>700</v>
      </c>
      <c r="C1128" s="1" t="s">
        <v>1370</v>
      </c>
      <c r="D1128" s="1" t="s">
        <v>17</v>
      </c>
      <c r="E1128" s="1" t="s">
        <v>17</v>
      </c>
      <c r="F1128" s="2">
        <v>45535</v>
      </c>
      <c r="G1128" s="2">
        <v>45505</v>
      </c>
      <c r="H1128" s="1" t="s">
        <v>3351</v>
      </c>
      <c r="I1128" s="1" t="s">
        <v>3352</v>
      </c>
      <c r="J1128" s="1" t="s">
        <v>617</v>
      </c>
      <c r="K1128" s="1" t="s">
        <v>860</v>
      </c>
      <c r="L1128" s="1" t="s">
        <v>2892</v>
      </c>
      <c r="M1128" s="1"/>
      <c r="N1128" s="1"/>
      <c r="O1128" s="1"/>
      <c r="P1128" s="40">
        <v>464.21608813902071</v>
      </c>
    </row>
    <row r="1129" spans="1:16">
      <c r="A1129" s="39"/>
      <c r="B1129" s="1" t="s">
        <v>700</v>
      </c>
      <c r="C1129" s="1" t="s">
        <v>1370</v>
      </c>
      <c r="D1129" s="1" t="s">
        <v>17</v>
      </c>
      <c r="E1129" s="1" t="s">
        <v>17</v>
      </c>
      <c r="F1129" s="2">
        <v>45535</v>
      </c>
      <c r="G1129" s="2">
        <v>45505</v>
      </c>
      <c r="H1129" s="1" t="s">
        <v>3353</v>
      </c>
      <c r="I1129" s="1" t="s">
        <v>3354</v>
      </c>
      <c r="J1129" s="1" t="s">
        <v>631</v>
      </c>
      <c r="K1129" s="1" t="s">
        <v>873</v>
      </c>
      <c r="L1129" s="1" t="s">
        <v>3355</v>
      </c>
      <c r="M1129" s="1"/>
      <c r="N1129" s="1"/>
      <c r="O1129" s="1"/>
      <c r="P1129" s="40">
        <v>520.2421677420059</v>
      </c>
    </row>
    <row r="1130" spans="1:16">
      <c r="A1130" s="39"/>
      <c r="B1130" s="1" t="s">
        <v>700</v>
      </c>
      <c r="C1130" s="1" t="s">
        <v>1370</v>
      </c>
      <c r="D1130" s="1" t="s">
        <v>17</v>
      </c>
      <c r="E1130" s="1" t="s">
        <v>17</v>
      </c>
      <c r="F1130" s="2">
        <v>45535</v>
      </c>
      <c r="G1130" s="2">
        <v>45505</v>
      </c>
      <c r="H1130" s="1" t="s">
        <v>3356</v>
      </c>
      <c r="I1130" s="1" t="s">
        <v>3357</v>
      </c>
      <c r="J1130" s="1" t="s">
        <v>645</v>
      </c>
      <c r="K1130" s="1" t="s">
        <v>891</v>
      </c>
      <c r="L1130" s="1" t="s">
        <v>3332</v>
      </c>
      <c r="M1130" s="1"/>
      <c r="N1130" s="1"/>
      <c r="O1130" s="1"/>
      <c r="P1130" s="40">
        <v>480.22353945415932</v>
      </c>
    </row>
    <row r="1131" spans="1:16">
      <c r="A1131" s="39"/>
      <c r="B1131" s="1" t="s">
        <v>700</v>
      </c>
      <c r="C1131" s="1" t="s">
        <v>1370</v>
      </c>
      <c r="D1131" s="1" t="s">
        <v>17</v>
      </c>
      <c r="E1131" s="1" t="s">
        <v>17</v>
      </c>
      <c r="F1131" s="2">
        <v>45535</v>
      </c>
      <c r="G1131" s="2">
        <v>45505</v>
      </c>
      <c r="H1131" s="1" t="s">
        <v>3358</v>
      </c>
      <c r="I1131" s="1" t="s">
        <v>3359</v>
      </c>
      <c r="J1131" s="1" t="s">
        <v>593</v>
      </c>
      <c r="K1131" s="1" t="s">
        <v>842</v>
      </c>
      <c r="L1131" s="1" t="s">
        <v>1809</v>
      </c>
      <c r="M1131" s="1"/>
      <c r="N1131" s="1"/>
      <c r="O1131" s="1"/>
      <c r="P1131" s="40">
        <v>580.27011017377583</v>
      </c>
    </row>
    <row r="1132" spans="1:16">
      <c r="A1132" s="39"/>
      <c r="B1132" s="1" t="s">
        <v>700</v>
      </c>
      <c r="C1132" s="1" t="s">
        <v>1370</v>
      </c>
      <c r="D1132" s="1" t="s">
        <v>17</v>
      </c>
      <c r="E1132" s="1" t="s">
        <v>17</v>
      </c>
      <c r="F1132" s="2">
        <v>45535</v>
      </c>
      <c r="G1132" s="2">
        <v>45505</v>
      </c>
      <c r="H1132" s="1" t="s">
        <v>3360</v>
      </c>
      <c r="I1132" s="1" t="s">
        <v>3361</v>
      </c>
      <c r="J1132" s="1" t="s">
        <v>617</v>
      </c>
      <c r="K1132" s="1" t="s">
        <v>860</v>
      </c>
      <c r="L1132" s="1" t="s">
        <v>2892</v>
      </c>
      <c r="M1132" s="1"/>
      <c r="N1132" s="1"/>
      <c r="O1132" s="1"/>
      <c r="P1132" s="40">
        <v>600.27942431769918</v>
      </c>
    </row>
    <row r="1133" spans="1:16">
      <c r="A1133" s="39"/>
      <c r="B1133" s="1" t="s">
        <v>700</v>
      </c>
      <c r="C1133" s="1" t="s">
        <v>1370</v>
      </c>
      <c r="D1133" s="1" t="s">
        <v>17</v>
      </c>
      <c r="E1133" s="1" t="s">
        <v>17</v>
      </c>
      <c r="F1133" s="2">
        <v>45535</v>
      </c>
      <c r="G1133" s="2">
        <v>45505</v>
      </c>
      <c r="H1133" s="1" t="s">
        <v>3362</v>
      </c>
      <c r="I1133" s="1" t="s">
        <v>3363</v>
      </c>
      <c r="J1133" s="1" t="s">
        <v>617</v>
      </c>
      <c r="K1133" s="1" t="s">
        <v>860</v>
      </c>
      <c r="L1133" s="1" t="s">
        <v>2892</v>
      </c>
      <c r="M1133" s="1"/>
      <c r="N1133" s="1"/>
      <c r="O1133" s="1"/>
      <c r="P1133" s="40">
        <v>406.18907712164309</v>
      </c>
    </row>
    <row r="1134" spans="1:16">
      <c r="A1134" s="39"/>
      <c r="B1134" s="1" t="s">
        <v>700</v>
      </c>
      <c r="C1134" s="1" t="s">
        <v>1370</v>
      </c>
      <c r="D1134" s="1" t="s">
        <v>17</v>
      </c>
      <c r="E1134" s="1" t="s">
        <v>17</v>
      </c>
      <c r="F1134" s="2">
        <v>45535</v>
      </c>
      <c r="G1134" s="2">
        <v>45505</v>
      </c>
      <c r="H1134" s="1" t="s">
        <v>3364</v>
      </c>
      <c r="I1134" s="1" t="s">
        <v>3365</v>
      </c>
      <c r="J1134" s="1" t="s">
        <v>640</v>
      </c>
      <c r="K1134" s="1" t="s">
        <v>884</v>
      </c>
      <c r="L1134" s="1" t="s">
        <v>3366</v>
      </c>
      <c r="M1134" s="1"/>
      <c r="N1134" s="1"/>
      <c r="O1134" s="1"/>
      <c r="P1134" s="40">
        <v>560.2607960298526</v>
      </c>
    </row>
    <row r="1135" spans="1:16">
      <c r="A1135" s="39"/>
      <c r="B1135" s="1" t="s">
        <v>700</v>
      </c>
      <c r="C1135" s="1" t="s">
        <v>1370</v>
      </c>
      <c r="D1135" s="1" t="s">
        <v>17</v>
      </c>
      <c r="E1135" s="1" t="s">
        <v>17</v>
      </c>
      <c r="F1135" s="2">
        <v>45535</v>
      </c>
      <c r="G1135" s="2">
        <v>45505</v>
      </c>
      <c r="H1135" s="1" t="s">
        <v>3367</v>
      </c>
      <c r="I1135" s="1" t="s">
        <v>3368</v>
      </c>
      <c r="J1135" s="1" t="s">
        <v>645</v>
      </c>
      <c r="K1135" s="1" t="s">
        <v>891</v>
      </c>
      <c r="L1135" s="1" t="s">
        <v>3332</v>
      </c>
      <c r="M1135" s="1"/>
      <c r="N1135" s="1"/>
      <c r="O1135" s="1"/>
      <c r="P1135" s="40">
        <v>560.2607960298526</v>
      </c>
    </row>
    <row r="1136" spans="1:16">
      <c r="A1136" s="39"/>
      <c r="B1136" s="1" t="s">
        <v>700</v>
      </c>
      <c r="C1136" s="1" t="s">
        <v>1370</v>
      </c>
      <c r="D1136" s="1" t="s">
        <v>17</v>
      </c>
      <c r="E1136" s="1" t="s">
        <v>17</v>
      </c>
      <c r="F1136" s="2">
        <v>45535</v>
      </c>
      <c r="G1136" s="2">
        <v>45505</v>
      </c>
      <c r="H1136" s="1" t="s">
        <v>3369</v>
      </c>
      <c r="I1136" s="1" t="s">
        <v>3370</v>
      </c>
      <c r="J1136" s="1" t="s">
        <v>593</v>
      </c>
      <c r="K1136" s="1" t="s">
        <v>842</v>
      </c>
      <c r="L1136" s="1" t="s">
        <v>1809</v>
      </c>
      <c r="M1136" s="1"/>
      <c r="N1136" s="1"/>
      <c r="O1136" s="1"/>
      <c r="P1136" s="40">
        <v>336.15647761791155</v>
      </c>
    </row>
    <row r="1137" spans="1:16">
      <c r="A1137" s="39"/>
      <c r="B1137" s="1" t="s">
        <v>700</v>
      </c>
      <c r="C1137" s="1" t="s">
        <v>1370</v>
      </c>
      <c r="D1137" s="1" t="s">
        <v>17</v>
      </c>
      <c r="E1137" s="1" t="s">
        <v>17</v>
      </c>
      <c r="F1137" s="2">
        <v>45535</v>
      </c>
      <c r="G1137" s="2">
        <v>45505</v>
      </c>
      <c r="H1137" s="1" t="s">
        <v>3371</v>
      </c>
      <c r="I1137" s="1" t="s">
        <v>3372</v>
      </c>
      <c r="J1137" s="1" t="s">
        <v>643</v>
      </c>
      <c r="K1137" s="1" t="s">
        <v>890</v>
      </c>
      <c r="L1137" s="1" t="s">
        <v>3373</v>
      </c>
      <c r="M1137" s="1"/>
      <c r="N1137" s="1"/>
      <c r="O1137" s="1"/>
      <c r="P1137" s="40">
        <v>520.2421677420059</v>
      </c>
    </row>
    <row r="1138" spans="1:16">
      <c r="A1138" s="39"/>
      <c r="B1138" s="1" t="s">
        <v>700</v>
      </c>
      <c r="C1138" s="1" t="s">
        <v>1370</v>
      </c>
      <c r="D1138" s="1" t="s">
        <v>17</v>
      </c>
      <c r="E1138" s="1" t="s">
        <v>17</v>
      </c>
      <c r="F1138" s="2">
        <v>45535</v>
      </c>
      <c r="G1138" s="2">
        <v>45505</v>
      </c>
      <c r="H1138" s="1" t="s">
        <v>3374</v>
      </c>
      <c r="I1138" s="1" t="s">
        <v>3375</v>
      </c>
      <c r="J1138" s="1" t="s">
        <v>639</v>
      </c>
      <c r="K1138" s="1" t="s">
        <v>889</v>
      </c>
      <c r="L1138" s="1" t="s">
        <v>1254</v>
      </c>
      <c r="M1138" s="1"/>
      <c r="N1138" s="1"/>
      <c r="O1138" s="1"/>
      <c r="P1138" s="40">
        <v>440.20491116631274</v>
      </c>
    </row>
    <row r="1139" spans="1:16">
      <c r="A1139" s="39"/>
      <c r="B1139" s="1" t="s">
        <v>700</v>
      </c>
      <c r="C1139" s="1" t="s">
        <v>1370</v>
      </c>
      <c r="D1139" s="1" t="s">
        <v>17</v>
      </c>
      <c r="E1139" s="1" t="s">
        <v>17</v>
      </c>
      <c r="F1139" s="2">
        <v>45535</v>
      </c>
      <c r="G1139" s="2">
        <v>45505</v>
      </c>
      <c r="H1139" s="1" t="s">
        <v>3376</v>
      </c>
      <c r="I1139" s="1" t="s">
        <v>3377</v>
      </c>
      <c r="J1139" s="1" t="s">
        <v>617</v>
      </c>
      <c r="K1139" s="1" t="s">
        <v>860</v>
      </c>
      <c r="L1139" s="1" t="s">
        <v>2892</v>
      </c>
      <c r="M1139" s="1"/>
      <c r="N1139" s="1"/>
      <c r="O1139" s="1"/>
      <c r="P1139" s="40">
        <v>540.25148188592925</v>
      </c>
    </row>
    <row r="1140" spans="1:16">
      <c r="A1140" s="39"/>
      <c r="B1140" s="1" t="s">
        <v>700</v>
      </c>
      <c r="C1140" s="1" t="s">
        <v>1370</v>
      </c>
      <c r="D1140" s="1" t="s">
        <v>17</v>
      </c>
      <c r="E1140" s="1" t="s">
        <v>17</v>
      </c>
      <c r="F1140" s="2">
        <v>45535</v>
      </c>
      <c r="G1140" s="2">
        <v>45505</v>
      </c>
      <c r="H1140" s="1" t="s">
        <v>3378</v>
      </c>
      <c r="I1140" s="1" t="s">
        <v>3379</v>
      </c>
      <c r="J1140" s="1" t="s">
        <v>617</v>
      </c>
      <c r="K1140" s="1" t="s">
        <v>860</v>
      </c>
      <c r="L1140" s="1" t="s">
        <v>2892</v>
      </c>
      <c r="M1140" s="1"/>
      <c r="N1140" s="1"/>
      <c r="O1140" s="1"/>
      <c r="P1140" s="40">
        <v>320.14902630277288</v>
      </c>
    </row>
    <row r="1141" spans="1:16">
      <c r="A1141" s="39"/>
      <c r="B1141" s="1" t="s">
        <v>700</v>
      </c>
      <c r="C1141" s="1" t="s">
        <v>1370</v>
      </c>
      <c r="D1141" s="1" t="s">
        <v>17</v>
      </c>
      <c r="E1141" s="1" t="s">
        <v>17</v>
      </c>
      <c r="F1141" s="2">
        <v>45535</v>
      </c>
      <c r="G1141" s="2">
        <v>45505</v>
      </c>
      <c r="H1141" s="1" t="s">
        <v>3380</v>
      </c>
      <c r="I1141" s="1" t="s">
        <v>3381</v>
      </c>
      <c r="J1141" s="1" t="s">
        <v>645</v>
      </c>
      <c r="K1141" s="1" t="s">
        <v>891</v>
      </c>
      <c r="L1141" s="1" t="s">
        <v>3332</v>
      </c>
      <c r="M1141" s="1"/>
      <c r="N1141" s="1"/>
      <c r="O1141" s="1"/>
      <c r="P1141" s="40">
        <v>560.2607960298526</v>
      </c>
    </row>
    <row r="1142" spans="1:16">
      <c r="A1142" s="39"/>
      <c r="B1142" s="1" t="s">
        <v>700</v>
      </c>
      <c r="C1142" s="1" t="s">
        <v>1370</v>
      </c>
      <c r="D1142" s="1" t="s">
        <v>17</v>
      </c>
      <c r="E1142" s="1" t="s">
        <v>17</v>
      </c>
      <c r="F1142" s="2">
        <v>45535</v>
      </c>
      <c r="G1142" s="2">
        <v>45505</v>
      </c>
      <c r="H1142" s="1" t="s">
        <v>3382</v>
      </c>
      <c r="I1142" s="1" t="s">
        <v>3383</v>
      </c>
      <c r="J1142" s="1" t="s">
        <v>812</v>
      </c>
      <c r="K1142" s="1" t="s">
        <v>795</v>
      </c>
      <c r="L1142" s="1" t="s">
        <v>3324</v>
      </c>
      <c r="M1142" s="1"/>
      <c r="N1142" s="1"/>
      <c r="O1142" s="1"/>
      <c r="P1142" s="40">
        <v>504.23471642686729</v>
      </c>
    </row>
    <row r="1143" spans="1:16">
      <c r="A1143" s="39"/>
      <c r="B1143" s="1" t="s">
        <v>700</v>
      </c>
      <c r="C1143" s="1" t="s">
        <v>1370</v>
      </c>
      <c r="D1143" s="1" t="s">
        <v>17</v>
      </c>
      <c r="E1143" s="1" t="s">
        <v>17</v>
      </c>
      <c r="F1143" s="2">
        <v>45535</v>
      </c>
      <c r="G1143" s="2">
        <v>45505</v>
      </c>
      <c r="H1143" s="1" t="s">
        <v>3384</v>
      </c>
      <c r="I1143" s="1" t="s">
        <v>3385</v>
      </c>
      <c r="J1143" s="1" t="s">
        <v>617</v>
      </c>
      <c r="K1143" s="1" t="s">
        <v>860</v>
      </c>
      <c r="L1143" s="1" t="s">
        <v>2892</v>
      </c>
      <c r="M1143" s="1"/>
      <c r="N1143" s="1"/>
      <c r="O1143" s="1"/>
      <c r="P1143" s="40">
        <v>480.22353945415932</v>
      </c>
    </row>
    <row r="1144" spans="1:16">
      <c r="A1144" s="39"/>
      <c r="B1144" s="1" t="s">
        <v>700</v>
      </c>
      <c r="C1144" s="1" t="s">
        <v>1370</v>
      </c>
      <c r="D1144" s="1" t="s">
        <v>17</v>
      </c>
      <c r="E1144" s="1" t="s">
        <v>17</v>
      </c>
      <c r="F1144" s="2">
        <v>45535</v>
      </c>
      <c r="G1144" s="2">
        <v>45505</v>
      </c>
      <c r="H1144" s="1" t="s">
        <v>3386</v>
      </c>
      <c r="I1144" s="1" t="s">
        <v>3387</v>
      </c>
      <c r="J1144" s="1" t="s">
        <v>644</v>
      </c>
      <c r="K1144" s="1" t="s">
        <v>888</v>
      </c>
      <c r="L1144" s="1" t="s">
        <v>3388</v>
      </c>
      <c r="M1144" s="1"/>
      <c r="N1144" s="1"/>
      <c r="O1144" s="1"/>
      <c r="P1144" s="40">
        <v>560.2607960298526</v>
      </c>
    </row>
    <row r="1145" spans="1:16">
      <c r="A1145" s="39"/>
      <c r="B1145" s="1" t="s">
        <v>700</v>
      </c>
      <c r="C1145" s="1" t="s">
        <v>701</v>
      </c>
      <c r="D1145" s="1" t="s">
        <v>17</v>
      </c>
      <c r="E1145" s="1" t="s">
        <v>17</v>
      </c>
      <c r="F1145" s="2">
        <v>45535</v>
      </c>
      <c r="G1145" s="2">
        <v>45505</v>
      </c>
      <c r="H1145" s="1" t="s">
        <v>3389</v>
      </c>
      <c r="I1145" s="1" t="s">
        <v>3390</v>
      </c>
      <c r="J1145" s="1" t="s">
        <v>666</v>
      </c>
      <c r="K1145" s="1" t="s">
        <v>917</v>
      </c>
      <c r="L1145" s="1" t="s">
        <v>1865</v>
      </c>
      <c r="M1145" s="1"/>
      <c r="N1145" s="1"/>
      <c r="O1145" s="1"/>
      <c r="P1145" s="40">
        <v>96.16</v>
      </c>
    </row>
    <row r="1146" spans="1:16">
      <c r="A1146" s="39"/>
      <c r="B1146" s="1" t="s">
        <v>700</v>
      </c>
      <c r="C1146" s="1" t="s">
        <v>701</v>
      </c>
      <c r="D1146" s="1" t="s">
        <v>17</v>
      </c>
      <c r="E1146" s="1" t="s">
        <v>17</v>
      </c>
      <c r="F1146" s="2">
        <v>45535</v>
      </c>
      <c r="G1146" s="2">
        <v>45505</v>
      </c>
      <c r="H1146" s="1" t="s">
        <v>3391</v>
      </c>
      <c r="I1146" s="1" t="s">
        <v>3392</v>
      </c>
      <c r="J1146" s="1" t="s">
        <v>751</v>
      </c>
      <c r="K1146" s="1" t="s">
        <v>752</v>
      </c>
      <c r="L1146" s="1" t="s">
        <v>3393</v>
      </c>
      <c r="M1146" s="1"/>
      <c r="N1146" s="1"/>
      <c r="O1146" s="1" t="s">
        <v>1369</v>
      </c>
      <c r="P1146" s="40">
        <v>50333</v>
      </c>
    </row>
    <row r="1147" spans="1:16">
      <c r="A1147" s="39"/>
      <c r="B1147" s="1" t="s">
        <v>700</v>
      </c>
      <c r="C1147" s="1" t="s">
        <v>1370</v>
      </c>
      <c r="D1147" s="1" t="s">
        <v>17</v>
      </c>
      <c r="E1147" s="1" t="s">
        <v>17</v>
      </c>
      <c r="F1147" s="2">
        <v>45535</v>
      </c>
      <c r="G1147" s="2">
        <v>45505</v>
      </c>
      <c r="H1147" s="1" t="s">
        <v>3394</v>
      </c>
      <c r="I1147" s="1" t="s">
        <v>3395</v>
      </c>
      <c r="J1147" s="1" t="s">
        <v>617</v>
      </c>
      <c r="K1147" s="1" t="s">
        <v>860</v>
      </c>
      <c r="L1147" s="1" t="s">
        <v>2892</v>
      </c>
      <c r="M1147" s="1"/>
      <c r="N1147" s="1"/>
      <c r="O1147" s="1"/>
      <c r="P1147" s="40">
        <v>315.14682169416818</v>
      </c>
    </row>
    <row r="1148" spans="1:16">
      <c r="A1148" s="39"/>
      <c r="B1148" s="1" t="s">
        <v>700</v>
      </c>
      <c r="C1148" s="1" t="s">
        <v>1370</v>
      </c>
      <c r="D1148" s="1" t="s">
        <v>17</v>
      </c>
      <c r="E1148" s="1" t="s">
        <v>17</v>
      </c>
      <c r="F1148" s="2">
        <v>45535</v>
      </c>
      <c r="G1148" s="2">
        <v>45505</v>
      </c>
      <c r="H1148" s="1" t="s">
        <v>3396</v>
      </c>
      <c r="I1148" s="1" t="s">
        <v>3397</v>
      </c>
      <c r="J1148" s="1" t="s">
        <v>593</v>
      </c>
      <c r="K1148" s="1" t="s">
        <v>842</v>
      </c>
      <c r="L1148" s="1" t="s">
        <v>1809</v>
      </c>
      <c r="M1148" s="1"/>
      <c r="N1148" s="1"/>
      <c r="O1148" s="1"/>
      <c r="P1148" s="40">
        <v>416.19373419360477</v>
      </c>
    </row>
    <row r="1149" spans="1:16">
      <c r="A1149" s="39"/>
      <c r="B1149" s="1" t="s">
        <v>700</v>
      </c>
      <c r="C1149" s="1" t="s">
        <v>1370</v>
      </c>
      <c r="D1149" s="1" t="s">
        <v>17</v>
      </c>
      <c r="E1149" s="1" t="s">
        <v>17</v>
      </c>
      <c r="F1149" s="2">
        <v>45535</v>
      </c>
      <c r="G1149" s="2">
        <v>45505</v>
      </c>
      <c r="H1149" s="1" t="s">
        <v>3398</v>
      </c>
      <c r="I1149" s="1" t="s">
        <v>3399</v>
      </c>
      <c r="J1149" s="1" t="s">
        <v>818</v>
      </c>
      <c r="K1149" s="1" t="s">
        <v>796</v>
      </c>
      <c r="L1149" s="1" t="s">
        <v>3346</v>
      </c>
      <c r="M1149" s="1"/>
      <c r="N1149" s="1"/>
      <c r="O1149" s="1"/>
      <c r="P1149" s="40">
        <v>520.2421677420059</v>
      </c>
    </row>
    <row r="1150" spans="1:16">
      <c r="A1150" s="39"/>
      <c r="B1150" s="1" t="s">
        <v>700</v>
      </c>
      <c r="C1150" s="1" t="s">
        <v>701</v>
      </c>
      <c r="D1150" s="1" t="s">
        <v>17</v>
      </c>
      <c r="E1150" s="1" t="s">
        <v>17</v>
      </c>
      <c r="F1150" s="2">
        <v>45535</v>
      </c>
      <c r="G1150" s="2">
        <v>45505</v>
      </c>
      <c r="H1150" s="1" t="s">
        <v>3400</v>
      </c>
      <c r="I1150" s="1" t="s">
        <v>3401</v>
      </c>
      <c r="J1150" s="1" t="s">
        <v>666</v>
      </c>
      <c r="K1150" s="1" t="s">
        <v>917</v>
      </c>
      <c r="L1150" s="1" t="s">
        <v>1865</v>
      </c>
      <c r="M1150" s="1"/>
      <c r="N1150" s="1"/>
      <c r="O1150" s="1"/>
      <c r="P1150" s="40">
        <v>916.15</v>
      </c>
    </row>
    <row r="1151" spans="1:16">
      <c r="A1151" s="39"/>
      <c r="B1151" s="1" t="s">
        <v>700</v>
      </c>
      <c r="C1151" s="1" t="s">
        <v>701</v>
      </c>
      <c r="D1151" s="1" t="s">
        <v>17</v>
      </c>
      <c r="E1151" s="1" t="s">
        <v>17</v>
      </c>
      <c r="F1151" s="2">
        <v>45535</v>
      </c>
      <c r="G1151" s="2">
        <v>45505</v>
      </c>
      <c r="H1151" s="1" t="s">
        <v>3402</v>
      </c>
      <c r="I1151" s="1" t="s">
        <v>3403</v>
      </c>
      <c r="J1151" s="1" t="s">
        <v>527</v>
      </c>
      <c r="K1151" s="1" t="s">
        <v>786</v>
      </c>
      <c r="L1151" s="1" t="s">
        <v>1949</v>
      </c>
      <c r="M1151" s="1"/>
      <c r="N1151" s="1"/>
      <c r="O1151" s="1"/>
      <c r="P1151" s="40">
        <v>5</v>
      </c>
    </row>
    <row r="1152" spans="1:16">
      <c r="A1152" s="39"/>
      <c r="B1152" s="1" t="s">
        <v>700</v>
      </c>
      <c r="C1152" s="1" t="s">
        <v>1370</v>
      </c>
      <c r="D1152" s="1" t="s">
        <v>17</v>
      </c>
      <c r="E1152" s="1" t="s">
        <v>17</v>
      </c>
      <c r="F1152" s="2">
        <v>45535</v>
      </c>
      <c r="G1152" s="2">
        <v>45505</v>
      </c>
      <c r="H1152" s="1" t="s">
        <v>3404</v>
      </c>
      <c r="I1152" s="1" t="s">
        <v>3405</v>
      </c>
      <c r="J1152" s="1" t="s">
        <v>645</v>
      </c>
      <c r="K1152" s="1" t="s">
        <v>891</v>
      </c>
      <c r="L1152" s="1" t="s">
        <v>3332</v>
      </c>
      <c r="M1152" s="1"/>
      <c r="N1152" s="1"/>
      <c r="O1152" s="1"/>
      <c r="P1152" s="40">
        <v>560.2607960298526</v>
      </c>
    </row>
    <row r="1153" spans="1:16">
      <c r="A1153" s="39"/>
      <c r="B1153" s="1" t="s">
        <v>700</v>
      </c>
      <c r="C1153" s="1" t="s">
        <v>1370</v>
      </c>
      <c r="D1153" s="1" t="s">
        <v>17</v>
      </c>
      <c r="E1153" s="1" t="s">
        <v>17</v>
      </c>
      <c r="F1153" s="2">
        <v>45535</v>
      </c>
      <c r="G1153" s="2">
        <v>45505</v>
      </c>
      <c r="H1153" s="1" t="s">
        <v>3406</v>
      </c>
      <c r="I1153" s="1" t="s">
        <v>3407</v>
      </c>
      <c r="J1153" s="1" t="s">
        <v>645</v>
      </c>
      <c r="K1153" s="1" t="s">
        <v>891</v>
      </c>
      <c r="L1153" s="1" t="s">
        <v>3332</v>
      </c>
      <c r="M1153" s="1"/>
      <c r="N1153" s="1"/>
      <c r="O1153" s="1"/>
      <c r="P1153" s="40">
        <v>480.22353945415932</v>
      </c>
    </row>
    <row r="1154" spans="1:16">
      <c r="A1154" s="39"/>
      <c r="B1154" s="1" t="s">
        <v>700</v>
      </c>
      <c r="C1154" s="1" t="s">
        <v>701</v>
      </c>
      <c r="D1154" s="1" t="s">
        <v>17</v>
      </c>
      <c r="E1154" s="1" t="s">
        <v>17</v>
      </c>
      <c r="F1154" s="2">
        <v>45535</v>
      </c>
      <c r="G1154" s="2">
        <v>45505</v>
      </c>
      <c r="H1154" s="1" t="s">
        <v>1844</v>
      </c>
      <c r="I1154" s="1" t="s">
        <v>1845</v>
      </c>
      <c r="J1154" s="1" t="s">
        <v>277</v>
      </c>
      <c r="K1154" s="1"/>
      <c r="L1154" s="1"/>
      <c r="M1154" s="1" t="s">
        <v>1706</v>
      </c>
      <c r="N1154" s="1"/>
      <c r="O1154" s="1" t="s">
        <v>3408</v>
      </c>
      <c r="P1154" s="40">
        <v>-10564.92</v>
      </c>
    </row>
    <row r="1155" spans="1:16">
      <c r="A1155" s="39"/>
      <c r="B1155" s="1" t="s">
        <v>700</v>
      </c>
      <c r="C1155" s="1" t="s">
        <v>1370</v>
      </c>
      <c r="D1155" s="1" t="s">
        <v>17</v>
      </c>
      <c r="E1155" s="1" t="s">
        <v>17</v>
      </c>
      <c r="F1155" s="2">
        <v>45535</v>
      </c>
      <c r="G1155" s="2">
        <v>45505</v>
      </c>
      <c r="H1155" s="1" t="s">
        <v>3409</v>
      </c>
      <c r="I1155" s="1" t="s">
        <v>3410</v>
      </c>
      <c r="J1155" s="1" t="s">
        <v>617</v>
      </c>
      <c r="K1155" s="1" t="s">
        <v>860</v>
      </c>
      <c r="L1155" s="1" t="s">
        <v>2892</v>
      </c>
      <c r="M1155" s="1"/>
      <c r="N1155" s="1"/>
      <c r="O1155" s="1"/>
      <c r="P1155" s="40">
        <v>480.22353945415932</v>
      </c>
    </row>
    <row r="1156" spans="1:16">
      <c r="A1156" s="39"/>
      <c r="B1156" s="1" t="s">
        <v>700</v>
      </c>
      <c r="C1156" s="1" t="s">
        <v>1370</v>
      </c>
      <c r="D1156" s="1" t="s">
        <v>17</v>
      </c>
      <c r="E1156" s="1" t="s">
        <v>17</v>
      </c>
      <c r="F1156" s="2">
        <v>45535</v>
      </c>
      <c r="G1156" s="2">
        <v>45505</v>
      </c>
      <c r="H1156" s="1" t="s">
        <v>3411</v>
      </c>
      <c r="I1156" s="1" t="s">
        <v>3412</v>
      </c>
      <c r="J1156" s="1" t="s">
        <v>816</v>
      </c>
      <c r="K1156" s="1" t="s">
        <v>798</v>
      </c>
      <c r="L1156" s="1" t="s">
        <v>3413</v>
      </c>
      <c r="M1156" s="1"/>
      <c r="N1156" s="1"/>
      <c r="O1156" s="1"/>
      <c r="P1156" s="40">
        <v>376.17510590575813</v>
      </c>
    </row>
    <row r="1157" spans="1:16">
      <c r="A1157" s="39"/>
      <c r="B1157" s="1" t="s">
        <v>700</v>
      </c>
      <c r="C1157" s="1" t="s">
        <v>1370</v>
      </c>
      <c r="D1157" s="1" t="s">
        <v>17</v>
      </c>
      <c r="E1157" s="1" t="s">
        <v>17</v>
      </c>
      <c r="F1157" s="2">
        <v>45535</v>
      </c>
      <c r="G1157" s="2">
        <v>45505</v>
      </c>
      <c r="H1157" s="1" t="s">
        <v>3414</v>
      </c>
      <c r="I1157" s="1" t="s">
        <v>3415</v>
      </c>
      <c r="J1157" s="1" t="s">
        <v>642</v>
      </c>
      <c r="K1157" s="1" t="s">
        <v>881</v>
      </c>
      <c r="L1157" s="1" t="s">
        <v>3416</v>
      </c>
      <c r="M1157" s="1"/>
      <c r="N1157" s="1"/>
      <c r="O1157" s="1"/>
      <c r="P1157" s="40">
        <v>560.2607960298526</v>
      </c>
    </row>
    <row r="1158" spans="1:16">
      <c r="A1158" s="39"/>
      <c r="B1158" s="1" t="s">
        <v>700</v>
      </c>
      <c r="C1158" s="1" t="s">
        <v>1370</v>
      </c>
      <c r="D1158" s="1" t="s">
        <v>17</v>
      </c>
      <c r="E1158" s="1" t="s">
        <v>17</v>
      </c>
      <c r="F1158" s="2">
        <v>45535</v>
      </c>
      <c r="G1158" s="2">
        <v>45505</v>
      </c>
      <c r="H1158" s="1" t="s">
        <v>3417</v>
      </c>
      <c r="I1158" s="1" t="s">
        <v>3418</v>
      </c>
      <c r="J1158" s="1" t="s">
        <v>617</v>
      </c>
      <c r="K1158" s="1" t="s">
        <v>860</v>
      </c>
      <c r="L1158" s="1" t="s">
        <v>2892</v>
      </c>
      <c r="M1158" s="1"/>
      <c r="N1158" s="1"/>
      <c r="O1158" s="1"/>
      <c r="P1158" s="40">
        <v>320.14902630277288</v>
      </c>
    </row>
    <row r="1159" spans="1:16">
      <c r="A1159" s="39"/>
      <c r="B1159" s="1" t="s">
        <v>700</v>
      </c>
      <c r="C1159" s="1" t="s">
        <v>1370</v>
      </c>
      <c r="D1159" s="1" t="s">
        <v>17</v>
      </c>
      <c r="E1159" s="1" t="s">
        <v>17</v>
      </c>
      <c r="F1159" s="2">
        <v>45535</v>
      </c>
      <c r="G1159" s="2">
        <v>45505</v>
      </c>
      <c r="H1159" s="1" t="s">
        <v>3419</v>
      </c>
      <c r="I1159" s="1" t="s">
        <v>3420</v>
      </c>
      <c r="J1159" s="1" t="s">
        <v>645</v>
      </c>
      <c r="K1159" s="1" t="s">
        <v>891</v>
      </c>
      <c r="L1159" s="1" t="s">
        <v>3332</v>
      </c>
      <c r="M1159" s="1"/>
      <c r="N1159" s="1"/>
      <c r="O1159" s="1"/>
      <c r="P1159" s="40">
        <v>560.2607960298526</v>
      </c>
    </row>
    <row r="1160" spans="1:16">
      <c r="A1160" s="39"/>
      <c r="B1160" s="1" t="s">
        <v>700</v>
      </c>
      <c r="C1160" s="1" t="s">
        <v>1370</v>
      </c>
      <c r="D1160" s="1" t="s">
        <v>17</v>
      </c>
      <c r="E1160" s="1" t="s">
        <v>17</v>
      </c>
      <c r="F1160" s="2">
        <v>45535</v>
      </c>
      <c r="G1160" s="2">
        <v>45505</v>
      </c>
      <c r="H1160" s="1" t="s">
        <v>3421</v>
      </c>
      <c r="I1160" s="1" t="s">
        <v>3422</v>
      </c>
      <c r="J1160" s="1" t="s">
        <v>617</v>
      </c>
      <c r="K1160" s="1" t="s">
        <v>860</v>
      </c>
      <c r="L1160" s="1" t="s">
        <v>2892</v>
      </c>
      <c r="M1160" s="1"/>
      <c r="N1160" s="1"/>
      <c r="O1160" s="1"/>
      <c r="P1160" s="40">
        <v>432.20118550874338</v>
      </c>
    </row>
    <row r="1161" spans="1:16">
      <c r="A1161" s="39"/>
      <c r="B1161" s="1" t="s">
        <v>700</v>
      </c>
      <c r="C1161" s="1" t="s">
        <v>1370</v>
      </c>
      <c r="D1161" s="1" t="s">
        <v>17</v>
      </c>
      <c r="E1161" s="1" t="s">
        <v>17</v>
      </c>
      <c r="F1161" s="2">
        <v>45535</v>
      </c>
      <c r="G1161" s="2">
        <v>45505</v>
      </c>
      <c r="H1161" s="1" t="s">
        <v>3423</v>
      </c>
      <c r="I1161" s="1" t="s">
        <v>3424</v>
      </c>
      <c r="J1161" s="1" t="s">
        <v>645</v>
      </c>
      <c r="K1161" s="1" t="s">
        <v>891</v>
      </c>
      <c r="L1161" s="1" t="s">
        <v>3332</v>
      </c>
      <c r="M1161" s="1"/>
      <c r="N1161" s="1"/>
      <c r="O1161" s="1"/>
      <c r="P1161" s="40">
        <v>536.24961905714463</v>
      </c>
    </row>
    <row r="1162" spans="1:16">
      <c r="A1162" s="39"/>
      <c r="B1162" s="1" t="s">
        <v>700</v>
      </c>
      <c r="C1162" s="1" t="s">
        <v>1370</v>
      </c>
      <c r="D1162" s="1" t="s">
        <v>17</v>
      </c>
      <c r="E1162" s="1" t="s">
        <v>17</v>
      </c>
      <c r="F1162" s="2">
        <v>45535</v>
      </c>
      <c r="G1162" s="2">
        <v>45505</v>
      </c>
      <c r="H1162" s="1" t="s">
        <v>3425</v>
      </c>
      <c r="I1162" s="1" t="s">
        <v>3426</v>
      </c>
      <c r="J1162" s="1" t="s">
        <v>617</v>
      </c>
      <c r="K1162" s="1" t="s">
        <v>860</v>
      </c>
      <c r="L1162" s="1" t="s">
        <v>2892</v>
      </c>
      <c r="M1162" s="1"/>
      <c r="N1162" s="1"/>
      <c r="O1162" s="1"/>
      <c r="P1162" s="40">
        <v>464.21608813902071</v>
      </c>
    </row>
    <row r="1163" spans="1:16">
      <c r="A1163" s="39"/>
      <c r="B1163" s="1" t="s">
        <v>700</v>
      </c>
      <c r="C1163" s="1" t="s">
        <v>1370</v>
      </c>
      <c r="D1163" s="1" t="s">
        <v>17</v>
      </c>
      <c r="E1163" s="1" t="s">
        <v>17</v>
      </c>
      <c r="F1163" s="2">
        <v>45535</v>
      </c>
      <c r="G1163" s="2">
        <v>45505</v>
      </c>
      <c r="H1163" s="1" t="s">
        <v>3427</v>
      </c>
      <c r="I1163" s="1" t="s">
        <v>3428</v>
      </c>
      <c r="J1163" s="1" t="s">
        <v>816</v>
      </c>
      <c r="K1163" s="1" t="s">
        <v>798</v>
      </c>
      <c r="L1163" s="1" t="s">
        <v>3413</v>
      </c>
      <c r="M1163" s="1"/>
      <c r="N1163" s="1"/>
      <c r="O1163" s="1"/>
      <c r="P1163" s="40">
        <v>360.16765459061952</v>
      </c>
    </row>
    <row r="1164" spans="1:16">
      <c r="A1164" s="39"/>
      <c r="B1164" s="1" t="s">
        <v>700</v>
      </c>
      <c r="C1164" s="1" t="s">
        <v>1370</v>
      </c>
      <c r="D1164" s="1" t="s">
        <v>17</v>
      </c>
      <c r="E1164" s="1" t="s">
        <v>17</v>
      </c>
      <c r="F1164" s="2">
        <v>45535</v>
      </c>
      <c r="G1164" s="2">
        <v>45505</v>
      </c>
      <c r="H1164" s="1" t="s">
        <v>3429</v>
      </c>
      <c r="I1164" s="1" t="s">
        <v>3430</v>
      </c>
      <c r="J1164" s="1" t="s">
        <v>816</v>
      </c>
      <c r="K1164" s="1" t="s">
        <v>798</v>
      </c>
      <c r="L1164" s="1" t="s">
        <v>3413</v>
      </c>
      <c r="M1164" s="1"/>
      <c r="N1164" s="1"/>
      <c r="O1164" s="1"/>
      <c r="P1164" s="40">
        <v>360.16765459061952</v>
      </c>
    </row>
    <row r="1165" spans="1:16">
      <c r="A1165" s="39"/>
      <c r="B1165" s="1" t="s">
        <v>700</v>
      </c>
      <c r="C1165" s="1" t="s">
        <v>1370</v>
      </c>
      <c r="D1165" s="1" t="s">
        <v>17</v>
      </c>
      <c r="E1165" s="1" t="s">
        <v>17</v>
      </c>
      <c r="F1165" s="2">
        <v>45535</v>
      </c>
      <c r="G1165" s="2">
        <v>45505</v>
      </c>
      <c r="H1165" s="1" t="s">
        <v>3431</v>
      </c>
      <c r="I1165" s="1" t="s">
        <v>3432</v>
      </c>
      <c r="J1165" s="1" t="s">
        <v>645</v>
      </c>
      <c r="K1165" s="1" t="s">
        <v>891</v>
      </c>
      <c r="L1165" s="1" t="s">
        <v>3332</v>
      </c>
      <c r="M1165" s="1"/>
      <c r="N1165" s="1"/>
      <c r="O1165" s="1"/>
      <c r="P1165" s="40">
        <v>560.2607960298526</v>
      </c>
    </row>
    <row r="1166" spans="1:16">
      <c r="A1166" s="39"/>
      <c r="B1166" s="1" t="s">
        <v>700</v>
      </c>
      <c r="C1166" s="1" t="s">
        <v>1370</v>
      </c>
      <c r="D1166" s="1" t="s">
        <v>17</v>
      </c>
      <c r="E1166" s="1" t="s">
        <v>17</v>
      </c>
      <c r="F1166" s="2">
        <v>45535</v>
      </c>
      <c r="G1166" s="2">
        <v>45505</v>
      </c>
      <c r="H1166" s="1" t="s">
        <v>3433</v>
      </c>
      <c r="I1166" s="1" t="s">
        <v>3434</v>
      </c>
      <c r="J1166" s="1" t="s">
        <v>638</v>
      </c>
      <c r="K1166" s="1" t="s">
        <v>885</v>
      </c>
      <c r="L1166" s="1" t="s">
        <v>3435</v>
      </c>
      <c r="M1166" s="1"/>
      <c r="N1166" s="1"/>
      <c r="O1166" s="1"/>
      <c r="P1166" s="40">
        <v>536.24961905714463</v>
      </c>
    </row>
    <row r="1167" spans="1:16">
      <c r="A1167" s="39"/>
      <c r="B1167" s="1" t="s">
        <v>700</v>
      </c>
      <c r="C1167" s="1" t="s">
        <v>1370</v>
      </c>
      <c r="D1167" s="1" t="s">
        <v>17</v>
      </c>
      <c r="E1167" s="1" t="s">
        <v>17</v>
      </c>
      <c r="F1167" s="2">
        <v>45535</v>
      </c>
      <c r="G1167" s="2">
        <v>45505</v>
      </c>
      <c r="H1167" s="1" t="s">
        <v>3436</v>
      </c>
      <c r="I1167" s="1" t="s">
        <v>3437</v>
      </c>
      <c r="J1167" s="1" t="s">
        <v>645</v>
      </c>
      <c r="K1167" s="1" t="s">
        <v>891</v>
      </c>
      <c r="L1167" s="1" t="s">
        <v>3332</v>
      </c>
      <c r="M1167" s="1"/>
      <c r="N1167" s="1"/>
      <c r="O1167" s="1"/>
      <c r="P1167" s="40">
        <v>560.2607960298526</v>
      </c>
    </row>
    <row r="1168" spans="1:16">
      <c r="A1168" s="39"/>
      <c r="B1168" s="1" t="s">
        <v>700</v>
      </c>
      <c r="C1168" s="1" t="s">
        <v>1370</v>
      </c>
      <c r="D1168" s="1" t="s">
        <v>17</v>
      </c>
      <c r="E1168" s="1" t="s">
        <v>17</v>
      </c>
      <c r="F1168" s="2">
        <v>45535</v>
      </c>
      <c r="G1168" s="2">
        <v>45505</v>
      </c>
      <c r="H1168" s="1" t="s">
        <v>3438</v>
      </c>
      <c r="I1168" s="1" t="s">
        <v>3439</v>
      </c>
      <c r="J1168" s="1" t="s">
        <v>593</v>
      </c>
      <c r="K1168" s="1" t="s">
        <v>842</v>
      </c>
      <c r="L1168" s="1" t="s">
        <v>1809</v>
      </c>
      <c r="M1168" s="1"/>
      <c r="N1168" s="1"/>
      <c r="O1168" s="1"/>
      <c r="P1168" s="40">
        <v>336.15647761791155</v>
      </c>
    </row>
    <row r="1169" spans="1:16">
      <c r="A1169" s="39"/>
      <c r="B1169" s="1" t="s">
        <v>700</v>
      </c>
      <c r="C1169" s="1" t="s">
        <v>1370</v>
      </c>
      <c r="D1169" s="1" t="s">
        <v>17</v>
      </c>
      <c r="E1169" s="1" t="s">
        <v>17</v>
      </c>
      <c r="F1169" s="2">
        <v>45535</v>
      </c>
      <c r="G1169" s="2">
        <v>45505</v>
      </c>
      <c r="H1169" s="1" t="s">
        <v>3440</v>
      </c>
      <c r="I1169" s="1" t="s">
        <v>3441</v>
      </c>
      <c r="J1169" s="1" t="s">
        <v>612</v>
      </c>
      <c r="K1169" s="1" t="s">
        <v>853</v>
      </c>
      <c r="L1169" s="1" t="s">
        <v>3335</v>
      </c>
      <c r="M1169" s="1"/>
      <c r="N1169" s="1"/>
      <c r="O1169" s="1"/>
      <c r="P1169" s="40">
        <v>258.12015245661064</v>
      </c>
    </row>
    <row r="1170" spans="1:16">
      <c r="A1170" s="39"/>
      <c r="B1170" s="1" t="s">
        <v>700</v>
      </c>
      <c r="C1170" s="1" t="s">
        <v>1370</v>
      </c>
      <c r="D1170" s="1" t="s">
        <v>17</v>
      </c>
      <c r="E1170" s="1" t="s">
        <v>17</v>
      </c>
      <c r="F1170" s="2">
        <v>45535</v>
      </c>
      <c r="G1170" s="2">
        <v>45505</v>
      </c>
      <c r="H1170" s="1" t="s">
        <v>3442</v>
      </c>
      <c r="I1170" s="1" t="s">
        <v>3443</v>
      </c>
      <c r="J1170" s="1" t="s">
        <v>639</v>
      </c>
      <c r="K1170" s="1" t="s">
        <v>889</v>
      </c>
      <c r="L1170" s="1" t="s">
        <v>1254</v>
      </c>
      <c r="M1170" s="1"/>
      <c r="N1170" s="1"/>
      <c r="O1170" s="1"/>
      <c r="P1170" s="40">
        <v>440.20491116631274</v>
      </c>
    </row>
    <row r="1171" spans="1:16">
      <c r="A1171" s="39"/>
      <c r="B1171" s="1" t="s">
        <v>700</v>
      </c>
      <c r="C1171" s="1" t="s">
        <v>1370</v>
      </c>
      <c r="D1171" s="1" t="s">
        <v>17</v>
      </c>
      <c r="E1171" s="1" t="s">
        <v>17</v>
      </c>
      <c r="F1171" s="2">
        <v>45535</v>
      </c>
      <c r="G1171" s="2">
        <v>45505</v>
      </c>
      <c r="H1171" s="1" t="s">
        <v>3444</v>
      </c>
      <c r="I1171" s="1" t="s">
        <v>3445</v>
      </c>
      <c r="J1171" s="1" t="s">
        <v>587</v>
      </c>
      <c r="K1171" s="1" t="s">
        <v>840</v>
      </c>
      <c r="L1171" s="1" t="s">
        <v>3446</v>
      </c>
      <c r="M1171" s="1"/>
      <c r="N1171" s="1"/>
      <c r="O1171" s="1"/>
      <c r="P1171" s="40">
        <v>520.2421677420059</v>
      </c>
    </row>
    <row r="1172" spans="1:16">
      <c r="A1172" s="39"/>
      <c r="B1172" s="1" t="s">
        <v>700</v>
      </c>
      <c r="C1172" s="1" t="s">
        <v>1370</v>
      </c>
      <c r="D1172" s="1" t="s">
        <v>17</v>
      </c>
      <c r="E1172" s="1" t="s">
        <v>17</v>
      </c>
      <c r="F1172" s="2">
        <v>45535</v>
      </c>
      <c r="G1172" s="2">
        <v>45505</v>
      </c>
      <c r="H1172" s="1" t="s">
        <v>3447</v>
      </c>
      <c r="I1172" s="1" t="s">
        <v>3448</v>
      </c>
      <c r="J1172" s="1" t="s">
        <v>812</v>
      </c>
      <c r="K1172" s="1" t="s">
        <v>795</v>
      </c>
      <c r="L1172" s="1" t="s">
        <v>3324</v>
      </c>
      <c r="M1172" s="1"/>
      <c r="N1172" s="1"/>
      <c r="O1172" s="1"/>
      <c r="P1172" s="40">
        <v>384.17883156332749</v>
      </c>
    </row>
    <row r="1173" spans="1:16">
      <c r="A1173" s="39"/>
      <c r="B1173" s="1" t="s">
        <v>700</v>
      </c>
      <c r="C1173" s="1" t="s">
        <v>1370</v>
      </c>
      <c r="D1173" s="1" t="s">
        <v>17</v>
      </c>
      <c r="E1173" s="1" t="s">
        <v>17</v>
      </c>
      <c r="F1173" s="2">
        <v>45535</v>
      </c>
      <c r="G1173" s="2">
        <v>45505</v>
      </c>
      <c r="H1173" s="1" t="s">
        <v>3449</v>
      </c>
      <c r="I1173" s="1" t="s">
        <v>3450</v>
      </c>
      <c r="J1173" s="1" t="s">
        <v>645</v>
      </c>
      <c r="K1173" s="1" t="s">
        <v>891</v>
      </c>
      <c r="L1173" s="1" t="s">
        <v>3332</v>
      </c>
      <c r="M1173" s="1"/>
      <c r="N1173" s="1"/>
      <c r="O1173" s="1"/>
      <c r="P1173" s="40">
        <v>480.22353945415932</v>
      </c>
    </row>
    <row r="1174" spans="1:16">
      <c r="A1174" s="39"/>
      <c r="B1174" s="1" t="s">
        <v>700</v>
      </c>
      <c r="C1174" s="1" t="s">
        <v>1370</v>
      </c>
      <c r="D1174" s="1" t="s">
        <v>17</v>
      </c>
      <c r="E1174" s="1" t="s">
        <v>17</v>
      </c>
      <c r="F1174" s="2">
        <v>45535</v>
      </c>
      <c r="G1174" s="2">
        <v>45505</v>
      </c>
      <c r="H1174" s="1" t="s">
        <v>3451</v>
      </c>
      <c r="I1174" s="1" t="s">
        <v>3452</v>
      </c>
      <c r="J1174" s="1" t="s">
        <v>642</v>
      </c>
      <c r="K1174" s="1" t="s">
        <v>881</v>
      </c>
      <c r="L1174" s="1" t="s">
        <v>3416</v>
      </c>
      <c r="M1174" s="1"/>
      <c r="N1174" s="1"/>
      <c r="O1174" s="1"/>
      <c r="P1174" s="40">
        <v>560.2607960298526</v>
      </c>
    </row>
    <row r="1175" spans="1:16">
      <c r="A1175" s="39"/>
      <c r="B1175" s="1" t="s">
        <v>700</v>
      </c>
      <c r="C1175" s="1" t="s">
        <v>1370</v>
      </c>
      <c r="D1175" s="1" t="s">
        <v>17</v>
      </c>
      <c r="E1175" s="1" t="s">
        <v>17</v>
      </c>
      <c r="F1175" s="2">
        <v>45535</v>
      </c>
      <c r="G1175" s="2">
        <v>45505</v>
      </c>
      <c r="H1175" s="1" t="s">
        <v>3453</v>
      </c>
      <c r="I1175" s="1" t="s">
        <v>3454</v>
      </c>
      <c r="J1175" s="1" t="s">
        <v>593</v>
      </c>
      <c r="K1175" s="1" t="s">
        <v>842</v>
      </c>
      <c r="L1175" s="1" t="s">
        <v>1809</v>
      </c>
      <c r="M1175" s="1"/>
      <c r="N1175" s="1"/>
      <c r="O1175" s="1"/>
      <c r="P1175" s="40">
        <v>580.27011017377583</v>
      </c>
    </row>
    <row r="1176" spans="1:16">
      <c r="A1176" s="39"/>
      <c r="B1176" s="1" t="s">
        <v>700</v>
      </c>
      <c r="C1176" s="1" t="s">
        <v>1370</v>
      </c>
      <c r="D1176" s="1" t="s">
        <v>17</v>
      </c>
      <c r="E1176" s="1" t="s">
        <v>17</v>
      </c>
      <c r="F1176" s="2">
        <v>45535</v>
      </c>
      <c r="G1176" s="2">
        <v>45505</v>
      </c>
      <c r="H1176" s="1" t="s">
        <v>3455</v>
      </c>
      <c r="I1176" s="1" t="s">
        <v>3456</v>
      </c>
      <c r="J1176" s="1" t="s">
        <v>631</v>
      </c>
      <c r="K1176" s="1" t="s">
        <v>873</v>
      </c>
      <c r="L1176" s="1" t="s">
        <v>3355</v>
      </c>
      <c r="M1176" s="1"/>
      <c r="N1176" s="1"/>
      <c r="O1176" s="1"/>
      <c r="P1176" s="40">
        <v>520.2421677420059</v>
      </c>
    </row>
    <row r="1177" spans="1:16">
      <c r="A1177" s="39"/>
      <c r="B1177" s="1" t="s">
        <v>700</v>
      </c>
      <c r="C1177" s="1" t="s">
        <v>701</v>
      </c>
      <c r="D1177" s="1" t="s">
        <v>17</v>
      </c>
      <c r="E1177" s="1" t="s">
        <v>17</v>
      </c>
      <c r="F1177" s="2">
        <v>45535</v>
      </c>
      <c r="G1177" s="2">
        <v>45505</v>
      </c>
      <c r="H1177" s="1" t="s">
        <v>3457</v>
      </c>
      <c r="I1177" s="1" t="s">
        <v>3458</v>
      </c>
      <c r="J1177" s="1" t="s">
        <v>556</v>
      </c>
      <c r="K1177" s="1" t="s">
        <v>819</v>
      </c>
      <c r="L1177" s="1" t="s">
        <v>1884</v>
      </c>
      <c r="M1177" s="1"/>
      <c r="N1177" s="1"/>
      <c r="O1177" s="1" t="s">
        <v>1369</v>
      </c>
      <c r="P1177" s="40">
        <v>50648.7</v>
      </c>
    </row>
    <row r="1178" spans="1:16">
      <c r="A1178" s="39"/>
      <c r="B1178" s="1" t="s">
        <v>700</v>
      </c>
      <c r="C1178" s="1" t="s">
        <v>1370</v>
      </c>
      <c r="D1178" s="1" t="s">
        <v>17</v>
      </c>
      <c r="E1178" s="1" t="s">
        <v>17</v>
      </c>
      <c r="F1178" s="2">
        <v>45535</v>
      </c>
      <c r="G1178" s="2">
        <v>45505</v>
      </c>
      <c r="H1178" s="1" t="s">
        <v>3459</v>
      </c>
      <c r="I1178" s="1" t="s">
        <v>3460</v>
      </c>
      <c r="J1178" s="1" t="s">
        <v>587</v>
      </c>
      <c r="K1178" s="1" t="s">
        <v>840</v>
      </c>
      <c r="L1178" s="1" t="s">
        <v>3446</v>
      </c>
      <c r="M1178" s="1"/>
      <c r="N1178" s="1"/>
      <c r="O1178" s="1"/>
      <c r="P1178" s="40">
        <v>455.21202070163127</v>
      </c>
    </row>
    <row r="1179" spans="1:16">
      <c r="A1179" s="39"/>
      <c r="B1179" s="1" t="s">
        <v>700</v>
      </c>
      <c r="C1179" s="1" t="s">
        <v>1370</v>
      </c>
      <c r="D1179" s="1" t="s">
        <v>17</v>
      </c>
      <c r="E1179" s="1" t="s">
        <v>17</v>
      </c>
      <c r="F1179" s="2">
        <v>45535</v>
      </c>
      <c r="G1179" s="2">
        <v>45505</v>
      </c>
      <c r="H1179" s="1" t="s">
        <v>3461</v>
      </c>
      <c r="I1179" s="1" t="s">
        <v>3462</v>
      </c>
      <c r="J1179" s="1" t="s">
        <v>617</v>
      </c>
      <c r="K1179" s="1" t="s">
        <v>860</v>
      </c>
      <c r="L1179" s="1" t="s">
        <v>2892</v>
      </c>
      <c r="M1179" s="1"/>
      <c r="N1179" s="1"/>
      <c r="O1179" s="1"/>
      <c r="P1179" s="40">
        <v>480.22353945415932</v>
      </c>
    </row>
    <row r="1180" spans="1:16">
      <c r="A1180" s="39"/>
      <c r="B1180" s="1" t="s">
        <v>700</v>
      </c>
      <c r="C1180" s="1" t="s">
        <v>1370</v>
      </c>
      <c r="D1180" s="1" t="s">
        <v>17</v>
      </c>
      <c r="E1180" s="1" t="s">
        <v>17</v>
      </c>
      <c r="F1180" s="2">
        <v>45535</v>
      </c>
      <c r="G1180" s="2">
        <v>45505</v>
      </c>
      <c r="H1180" s="1" t="s">
        <v>3463</v>
      </c>
      <c r="I1180" s="1" t="s">
        <v>3464</v>
      </c>
      <c r="J1180" s="1" t="s">
        <v>637</v>
      </c>
      <c r="K1180" s="1" t="s">
        <v>893</v>
      </c>
      <c r="L1180" s="1" t="s">
        <v>3465</v>
      </c>
      <c r="M1180" s="1"/>
      <c r="N1180" s="1"/>
      <c r="O1180" s="1"/>
      <c r="P1180" s="40">
        <v>536.24961905714463</v>
      </c>
    </row>
    <row r="1181" spans="1:16">
      <c r="A1181" s="39"/>
      <c r="B1181" s="1" t="s">
        <v>700</v>
      </c>
      <c r="C1181" s="1" t="s">
        <v>701</v>
      </c>
      <c r="D1181" s="1" t="s">
        <v>17</v>
      </c>
      <c r="E1181" s="1" t="s">
        <v>17</v>
      </c>
      <c r="F1181" s="2">
        <v>45535</v>
      </c>
      <c r="G1181" s="2">
        <v>45505</v>
      </c>
      <c r="H1181" s="1" t="s">
        <v>1844</v>
      </c>
      <c r="I1181" s="1" t="s">
        <v>1845</v>
      </c>
      <c r="J1181" s="1" t="s">
        <v>277</v>
      </c>
      <c r="K1181" s="1"/>
      <c r="L1181" s="1"/>
      <c r="M1181" s="1" t="s">
        <v>1692</v>
      </c>
      <c r="N1181" s="1"/>
      <c r="O1181" s="1" t="s">
        <v>2204</v>
      </c>
      <c r="P1181" s="40">
        <v>-1482.03</v>
      </c>
    </row>
    <row r="1182" spans="1:16">
      <c r="A1182" s="39"/>
      <c r="B1182" s="1" t="s">
        <v>700</v>
      </c>
      <c r="C1182" s="1" t="s">
        <v>1370</v>
      </c>
      <c r="D1182" s="1" t="s">
        <v>17</v>
      </c>
      <c r="E1182" s="1" t="s">
        <v>17</v>
      </c>
      <c r="F1182" s="2">
        <v>45535</v>
      </c>
      <c r="G1182" s="2">
        <v>45505</v>
      </c>
      <c r="H1182" s="1" t="s">
        <v>3466</v>
      </c>
      <c r="I1182" s="1" t="s">
        <v>3467</v>
      </c>
      <c r="J1182" s="1" t="s">
        <v>818</v>
      </c>
      <c r="K1182" s="1" t="s">
        <v>796</v>
      </c>
      <c r="L1182" s="1" t="s">
        <v>3346</v>
      </c>
      <c r="M1182" s="1"/>
      <c r="N1182" s="1"/>
      <c r="O1182" s="1"/>
      <c r="P1182" s="40">
        <v>648.30177826311512</v>
      </c>
    </row>
    <row r="1183" spans="1:16">
      <c r="A1183" s="39"/>
      <c r="B1183" s="1" t="s">
        <v>700</v>
      </c>
      <c r="C1183" s="1" t="s">
        <v>1370</v>
      </c>
      <c r="D1183" s="1" t="s">
        <v>17</v>
      </c>
      <c r="E1183" s="1" t="s">
        <v>17</v>
      </c>
      <c r="F1183" s="2">
        <v>45535</v>
      </c>
      <c r="G1183" s="2">
        <v>45505</v>
      </c>
      <c r="H1183" s="1" t="s">
        <v>3468</v>
      </c>
      <c r="I1183" s="1" t="s">
        <v>3469</v>
      </c>
      <c r="J1183" s="1" t="s">
        <v>818</v>
      </c>
      <c r="K1183" s="1" t="s">
        <v>796</v>
      </c>
      <c r="L1183" s="1" t="s">
        <v>3346</v>
      </c>
      <c r="M1183" s="1"/>
      <c r="N1183" s="1"/>
      <c r="O1183" s="1"/>
      <c r="P1183" s="40">
        <v>520.2421677420059</v>
      </c>
    </row>
    <row r="1184" spans="1:16">
      <c r="A1184" s="39"/>
      <c r="B1184" s="1" t="s">
        <v>700</v>
      </c>
      <c r="C1184" s="1" t="s">
        <v>1370</v>
      </c>
      <c r="D1184" s="1" t="s">
        <v>17</v>
      </c>
      <c r="E1184" s="1" t="s">
        <v>17</v>
      </c>
      <c r="F1184" s="2">
        <v>45535</v>
      </c>
      <c r="G1184" s="2">
        <v>45505</v>
      </c>
      <c r="H1184" s="1" t="s">
        <v>3470</v>
      </c>
      <c r="I1184" s="1" t="s">
        <v>3471</v>
      </c>
      <c r="J1184" s="1" t="s">
        <v>818</v>
      </c>
      <c r="K1184" s="1" t="s">
        <v>796</v>
      </c>
      <c r="L1184" s="1" t="s">
        <v>3346</v>
      </c>
      <c r="M1184" s="1"/>
      <c r="N1184" s="1"/>
      <c r="O1184" s="1"/>
      <c r="P1184" s="40">
        <v>648.30177826311512</v>
      </c>
    </row>
    <row r="1185" spans="1:16">
      <c r="A1185" s="39"/>
      <c r="B1185" s="1" t="s">
        <v>700</v>
      </c>
      <c r="C1185" s="1" t="s">
        <v>1370</v>
      </c>
      <c r="D1185" s="1" t="s">
        <v>17</v>
      </c>
      <c r="E1185" s="1" t="s">
        <v>17</v>
      </c>
      <c r="F1185" s="2">
        <v>45535</v>
      </c>
      <c r="G1185" s="2">
        <v>45505</v>
      </c>
      <c r="H1185" s="1" t="s">
        <v>3472</v>
      </c>
      <c r="I1185" s="1" t="s">
        <v>3473</v>
      </c>
      <c r="J1185" s="1" t="s">
        <v>645</v>
      </c>
      <c r="K1185" s="1" t="s">
        <v>891</v>
      </c>
      <c r="L1185" s="1" t="s">
        <v>3332</v>
      </c>
      <c r="M1185" s="1"/>
      <c r="N1185" s="1"/>
      <c r="O1185" s="1"/>
      <c r="P1185" s="40">
        <v>480.22353945415932</v>
      </c>
    </row>
    <row r="1186" spans="1:16">
      <c r="A1186" s="39"/>
      <c r="B1186" s="1" t="s">
        <v>700</v>
      </c>
      <c r="C1186" s="1" t="s">
        <v>1370</v>
      </c>
      <c r="D1186" s="1" t="s">
        <v>17</v>
      </c>
      <c r="E1186" s="1" t="s">
        <v>17</v>
      </c>
      <c r="F1186" s="2">
        <v>45535</v>
      </c>
      <c r="G1186" s="2">
        <v>45505</v>
      </c>
      <c r="H1186" s="1" t="s">
        <v>3474</v>
      </c>
      <c r="I1186" s="1" t="s">
        <v>3475</v>
      </c>
      <c r="J1186" s="1" t="s">
        <v>617</v>
      </c>
      <c r="K1186" s="1" t="s">
        <v>860</v>
      </c>
      <c r="L1186" s="1" t="s">
        <v>2892</v>
      </c>
      <c r="M1186" s="1"/>
      <c r="N1186" s="1"/>
      <c r="O1186" s="1"/>
      <c r="P1186" s="40">
        <v>280.1303980149263</v>
      </c>
    </row>
    <row r="1187" spans="1:16">
      <c r="A1187" s="39"/>
      <c r="B1187" s="1" t="s">
        <v>700</v>
      </c>
      <c r="C1187" s="1" t="s">
        <v>1370</v>
      </c>
      <c r="D1187" s="1" t="s">
        <v>17</v>
      </c>
      <c r="E1187" s="1" t="s">
        <v>17</v>
      </c>
      <c r="F1187" s="2">
        <v>45535</v>
      </c>
      <c r="G1187" s="2">
        <v>45505</v>
      </c>
      <c r="H1187" s="1" t="s">
        <v>3476</v>
      </c>
      <c r="I1187" s="1" t="s">
        <v>3477</v>
      </c>
      <c r="J1187" s="1" t="s">
        <v>645</v>
      </c>
      <c r="K1187" s="1" t="s">
        <v>891</v>
      </c>
      <c r="L1187" s="1" t="s">
        <v>3332</v>
      </c>
      <c r="M1187" s="1"/>
      <c r="N1187" s="1"/>
      <c r="O1187" s="1"/>
      <c r="P1187" s="40">
        <v>536.24961905714463</v>
      </c>
    </row>
    <row r="1188" spans="1:16">
      <c r="A1188" s="39"/>
      <c r="B1188" s="1" t="s">
        <v>700</v>
      </c>
      <c r="C1188" s="1" t="s">
        <v>1370</v>
      </c>
      <c r="D1188" s="1" t="s">
        <v>17</v>
      </c>
      <c r="E1188" s="1" t="s">
        <v>17</v>
      </c>
      <c r="F1188" s="2">
        <v>45535</v>
      </c>
      <c r="G1188" s="2">
        <v>45505</v>
      </c>
      <c r="H1188" s="1" t="s">
        <v>3478</v>
      </c>
      <c r="I1188" s="1" t="s">
        <v>3479</v>
      </c>
      <c r="J1188" s="1" t="s">
        <v>645</v>
      </c>
      <c r="K1188" s="1" t="s">
        <v>891</v>
      </c>
      <c r="L1188" s="1" t="s">
        <v>3332</v>
      </c>
      <c r="M1188" s="1"/>
      <c r="N1188" s="1"/>
      <c r="O1188" s="1"/>
      <c r="P1188" s="40">
        <v>560.2607960298526</v>
      </c>
    </row>
    <row r="1189" spans="1:16">
      <c r="A1189" s="39"/>
      <c r="B1189" s="1" t="s">
        <v>700</v>
      </c>
      <c r="C1189" s="1" t="s">
        <v>1370</v>
      </c>
      <c r="D1189" s="1" t="s">
        <v>17</v>
      </c>
      <c r="E1189" s="1" t="s">
        <v>17</v>
      </c>
      <c r="F1189" s="2">
        <v>45535</v>
      </c>
      <c r="G1189" s="2">
        <v>45505</v>
      </c>
      <c r="H1189" s="1" t="s">
        <v>3480</v>
      </c>
      <c r="I1189" s="1" t="s">
        <v>3481</v>
      </c>
      <c r="J1189" s="1" t="s">
        <v>587</v>
      </c>
      <c r="K1189" s="1" t="s">
        <v>840</v>
      </c>
      <c r="L1189" s="1" t="s">
        <v>3446</v>
      </c>
      <c r="M1189" s="1"/>
      <c r="N1189" s="1"/>
      <c r="O1189" s="1"/>
      <c r="P1189" s="40">
        <v>270.12574094296463</v>
      </c>
    </row>
    <row r="1190" spans="1:16">
      <c r="A1190" s="39"/>
      <c r="B1190" s="1" t="s">
        <v>700</v>
      </c>
      <c r="C1190" s="1" t="s">
        <v>1370</v>
      </c>
      <c r="D1190" s="1" t="s">
        <v>17</v>
      </c>
      <c r="E1190" s="1" t="s">
        <v>17</v>
      </c>
      <c r="F1190" s="2">
        <v>45535</v>
      </c>
      <c r="G1190" s="2">
        <v>45505</v>
      </c>
      <c r="H1190" s="1" t="s">
        <v>3482</v>
      </c>
      <c r="I1190" s="1" t="s">
        <v>3483</v>
      </c>
      <c r="J1190" s="1" t="s">
        <v>630</v>
      </c>
      <c r="K1190" s="1" t="s">
        <v>872</v>
      </c>
      <c r="L1190" s="1" t="s">
        <v>3484</v>
      </c>
      <c r="M1190" s="1"/>
      <c r="N1190" s="1"/>
      <c r="O1190" s="1"/>
      <c r="P1190" s="40">
        <v>400.1862828784661</v>
      </c>
    </row>
    <row r="1191" spans="1:16">
      <c r="A1191" s="39"/>
      <c r="B1191" s="1" t="s">
        <v>700</v>
      </c>
      <c r="C1191" s="1" t="s">
        <v>1370</v>
      </c>
      <c r="D1191" s="1" t="s">
        <v>17</v>
      </c>
      <c r="E1191" s="1" t="s">
        <v>17</v>
      </c>
      <c r="F1191" s="2">
        <v>45535</v>
      </c>
      <c r="G1191" s="2">
        <v>45505</v>
      </c>
      <c r="H1191" s="1" t="s">
        <v>3485</v>
      </c>
      <c r="I1191" s="1" t="s">
        <v>3486</v>
      </c>
      <c r="J1191" s="1" t="s">
        <v>617</v>
      </c>
      <c r="K1191" s="1" t="s">
        <v>860</v>
      </c>
      <c r="L1191" s="1" t="s">
        <v>2892</v>
      </c>
      <c r="M1191" s="1"/>
      <c r="N1191" s="1"/>
      <c r="O1191" s="1"/>
      <c r="P1191" s="40">
        <v>320.14902630277288</v>
      </c>
    </row>
    <row r="1192" spans="1:16">
      <c r="A1192" s="39"/>
      <c r="B1192" s="1" t="s">
        <v>700</v>
      </c>
      <c r="C1192" s="1" t="s">
        <v>1370</v>
      </c>
      <c r="D1192" s="1" t="s">
        <v>17</v>
      </c>
      <c r="E1192" s="1" t="s">
        <v>17</v>
      </c>
      <c r="F1192" s="2">
        <v>45535</v>
      </c>
      <c r="G1192" s="2">
        <v>45505</v>
      </c>
      <c r="H1192" s="1" t="s">
        <v>3487</v>
      </c>
      <c r="I1192" s="1" t="s">
        <v>3488</v>
      </c>
      <c r="J1192" s="1" t="s">
        <v>617</v>
      </c>
      <c r="K1192" s="1" t="s">
        <v>860</v>
      </c>
      <c r="L1192" s="1" t="s">
        <v>2892</v>
      </c>
      <c r="M1192" s="1"/>
      <c r="N1192" s="1"/>
      <c r="O1192" s="1"/>
      <c r="P1192" s="40">
        <v>520.2421677420059</v>
      </c>
    </row>
    <row r="1193" spans="1:16">
      <c r="A1193" s="39"/>
      <c r="B1193" s="1" t="s">
        <v>700</v>
      </c>
      <c r="C1193" s="1" t="s">
        <v>1370</v>
      </c>
      <c r="D1193" s="1" t="s">
        <v>17</v>
      </c>
      <c r="E1193" s="1" t="s">
        <v>17</v>
      </c>
      <c r="F1193" s="2">
        <v>45535</v>
      </c>
      <c r="G1193" s="2">
        <v>45505</v>
      </c>
      <c r="H1193" s="1" t="s">
        <v>3489</v>
      </c>
      <c r="I1193" s="1" t="s">
        <v>3490</v>
      </c>
      <c r="J1193" s="1" t="s">
        <v>816</v>
      </c>
      <c r="K1193" s="1" t="s">
        <v>798</v>
      </c>
      <c r="L1193" s="1" t="s">
        <v>3413</v>
      </c>
      <c r="M1193" s="1"/>
      <c r="N1193" s="1"/>
      <c r="O1193" s="1"/>
      <c r="P1193" s="40">
        <v>270.12574094296463</v>
      </c>
    </row>
    <row r="1194" spans="1:16">
      <c r="A1194" s="39"/>
      <c r="B1194" s="1" t="s">
        <v>700</v>
      </c>
      <c r="C1194" s="1" t="s">
        <v>1370</v>
      </c>
      <c r="D1194" s="1" t="s">
        <v>17</v>
      </c>
      <c r="E1194" s="1" t="s">
        <v>17</v>
      </c>
      <c r="F1194" s="2">
        <v>45535</v>
      </c>
      <c r="G1194" s="2">
        <v>45505</v>
      </c>
      <c r="H1194" s="1" t="s">
        <v>3491</v>
      </c>
      <c r="I1194" s="1" t="s">
        <v>3492</v>
      </c>
      <c r="J1194" s="1" t="s">
        <v>587</v>
      </c>
      <c r="K1194" s="1" t="s">
        <v>840</v>
      </c>
      <c r="L1194" s="1" t="s">
        <v>3446</v>
      </c>
      <c r="M1194" s="1"/>
      <c r="N1194" s="1"/>
      <c r="O1194" s="1"/>
      <c r="P1194" s="40">
        <v>360.16765459061952</v>
      </c>
    </row>
    <row r="1195" spans="1:16">
      <c r="A1195" s="39"/>
      <c r="B1195" s="1" t="s">
        <v>700</v>
      </c>
      <c r="C1195" s="1" t="s">
        <v>1370</v>
      </c>
      <c r="D1195" s="1" t="s">
        <v>17</v>
      </c>
      <c r="E1195" s="1" t="s">
        <v>17</v>
      </c>
      <c r="F1195" s="2">
        <v>45535</v>
      </c>
      <c r="G1195" s="2">
        <v>45505</v>
      </c>
      <c r="H1195" s="1" t="s">
        <v>3493</v>
      </c>
      <c r="I1195" s="1" t="s">
        <v>3494</v>
      </c>
      <c r="J1195" s="1" t="s">
        <v>618</v>
      </c>
      <c r="K1195" s="1" t="s">
        <v>859</v>
      </c>
      <c r="L1195" s="1" t="s">
        <v>3495</v>
      </c>
      <c r="M1195" s="1"/>
      <c r="N1195" s="1"/>
      <c r="O1195" s="1"/>
      <c r="P1195" s="40">
        <v>480.22353945415932</v>
      </c>
    </row>
    <row r="1196" spans="1:16">
      <c r="A1196" s="39"/>
      <c r="B1196" s="1" t="s">
        <v>700</v>
      </c>
      <c r="C1196" s="1" t="s">
        <v>1370</v>
      </c>
      <c r="D1196" s="1" t="s">
        <v>17</v>
      </c>
      <c r="E1196" s="1" t="s">
        <v>17</v>
      </c>
      <c r="F1196" s="2">
        <v>45535</v>
      </c>
      <c r="G1196" s="2">
        <v>45505</v>
      </c>
      <c r="H1196" s="1" t="s">
        <v>3496</v>
      </c>
      <c r="I1196" s="1" t="s">
        <v>3497</v>
      </c>
      <c r="J1196" s="1" t="s">
        <v>617</v>
      </c>
      <c r="K1196" s="1" t="s">
        <v>860</v>
      </c>
      <c r="L1196" s="1" t="s">
        <v>2892</v>
      </c>
      <c r="M1196" s="1"/>
      <c r="N1196" s="1"/>
      <c r="O1196" s="1"/>
      <c r="P1196" s="40">
        <v>400.1862828784661</v>
      </c>
    </row>
    <row r="1197" spans="1:16">
      <c r="A1197" s="39"/>
      <c r="B1197" s="1" t="s">
        <v>700</v>
      </c>
      <c r="C1197" s="1" t="s">
        <v>1370</v>
      </c>
      <c r="D1197" s="1" t="s">
        <v>17</v>
      </c>
      <c r="E1197" s="1" t="s">
        <v>17</v>
      </c>
      <c r="F1197" s="2">
        <v>45535</v>
      </c>
      <c r="G1197" s="2">
        <v>45505</v>
      </c>
      <c r="H1197" s="1" t="s">
        <v>3498</v>
      </c>
      <c r="I1197" s="1" t="s">
        <v>3499</v>
      </c>
      <c r="J1197" s="1" t="s">
        <v>621</v>
      </c>
      <c r="K1197" s="1" t="s">
        <v>861</v>
      </c>
      <c r="L1197" s="1" t="s">
        <v>3500</v>
      </c>
      <c r="M1197" s="1"/>
      <c r="N1197" s="1"/>
      <c r="O1197" s="1"/>
      <c r="P1197" s="40">
        <v>336.15647761791155</v>
      </c>
    </row>
    <row r="1198" spans="1:16">
      <c r="A1198" s="39"/>
      <c r="B1198" s="1" t="s">
        <v>700</v>
      </c>
      <c r="C1198" s="1" t="s">
        <v>1370</v>
      </c>
      <c r="D1198" s="1" t="s">
        <v>17</v>
      </c>
      <c r="E1198" s="1" t="s">
        <v>17</v>
      </c>
      <c r="F1198" s="2">
        <v>45535</v>
      </c>
      <c r="G1198" s="2">
        <v>45505</v>
      </c>
      <c r="H1198" s="1" t="s">
        <v>3501</v>
      </c>
      <c r="I1198" s="1" t="s">
        <v>3502</v>
      </c>
      <c r="J1198" s="1" t="s">
        <v>645</v>
      </c>
      <c r="K1198" s="1" t="s">
        <v>891</v>
      </c>
      <c r="L1198" s="1" t="s">
        <v>3332</v>
      </c>
      <c r="M1198" s="1"/>
      <c r="N1198" s="1"/>
      <c r="O1198" s="1"/>
      <c r="P1198" s="40">
        <v>560.2607960298526</v>
      </c>
    </row>
    <row r="1199" spans="1:16">
      <c r="A1199" s="39"/>
      <c r="B1199" s="1" t="s">
        <v>700</v>
      </c>
      <c r="C1199" s="1" t="s">
        <v>1370</v>
      </c>
      <c r="D1199" s="1" t="s">
        <v>17</v>
      </c>
      <c r="E1199" s="1" t="s">
        <v>17</v>
      </c>
      <c r="F1199" s="2">
        <v>45535</v>
      </c>
      <c r="G1199" s="2">
        <v>45505</v>
      </c>
      <c r="H1199" s="1" t="s">
        <v>3503</v>
      </c>
      <c r="I1199" s="1" t="s">
        <v>3504</v>
      </c>
      <c r="J1199" s="1" t="s">
        <v>812</v>
      </c>
      <c r="K1199" s="1" t="s">
        <v>795</v>
      </c>
      <c r="L1199" s="1" t="s">
        <v>3324</v>
      </c>
      <c r="M1199" s="1"/>
      <c r="N1199" s="1"/>
      <c r="O1199" s="1"/>
      <c r="P1199" s="40">
        <v>448.20863682388205</v>
      </c>
    </row>
    <row r="1200" spans="1:16">
      <c r="A1200" s="39"/>
      <c r="B1200" s="1" t="s">
        <v>700</v>
      </c>
      <c r="C1200" s="1" t="s">
        <v>1370</v>
      </c>
      <c r="D1200" s="1" t="s">
        <v>17</v>
      </c>
      <c r="E1200" s="1" t="s">
        <v>17</v>
      </c>
      <c r="F1200" s="2">
        <v>45535</v>
      </c>
      <c r="G1200" s="2">
        <v>45505</v>
      </c>
      <c r="H1200" s="1" t="s">
        <v>3505</v>
      </c>
      <c r="I1200" s="1" t="s">
        <v>3506</v>
      </c>
      <c r="J1200" s="1" t="s">
        <v>919</v>
      </c>
      <c r="K1200" s="1" t="s">
        <v>895</v>
      </c>
      <c r="L1200" s="1" t="s">
        <v>3507</v>
      </c>
      <c r="M1200" s="1"/>
      <c r="N1200" s="1"/>
      <c r="O1200" s="1"/>
      <c r="P1200" s="40">
        <v>440.20491116631274</v>
      </c>
    </row>
    <row r="1201" spans="1:16">
      <c r="A1201" s="39"/>
      <c r="B1201" s="1" t="s">
        <v>700</v>
      </c>
      <c r="C1201" s="1" t="s">
        <v>1370</v>
      </c>
      <c r="D1201" s="1" t="s">
        <v>17</v>
      </c>
      <c r="E1201" s="1" t="s">
        <v>17</v>
      </c>
      <c r="F1201" s="2">
        <v>45535</v>
      </c>
      <c r="G1201" s="2">
        <v>45505</v>
      </c>
      <c r="H1201" s="1" t="s">
        <v>3508</v>
      </c>
      <c r="I1201" s="1" t="s">
        <v>3509</v>
      </c>
      <c r="J1201" s="1" t="s">
        <v>617</v>
      </c>
      <c r="K1201" s="1" t="s">
        <v>860</v>
      </c>
      <c r="L1201" s="1" t="s">
        <v>2892</v>
      </c>
      <c r="M1201" s="1"/>
      <c r="N1201" s="1"/>
      <c r="O1201" s="1"/>
      <c r="P1201" s="40">
        <v>360.16765459061952</v>
      </c>
    </row>
    <row r="1202" spans="1:16">
      <c r="A1202" s="39"/>
      <c r="B1202" s="1" t="s">
        <v>700</v>
      </c>
      <c r="C1202" s="1" t="s">
        <v>1370</v>
      </c>
      <c r="D1202" s="1" t="s">
        <v>17</v>
      </c>
      <c r="E1202" s="1" t="s">
        <v>17</v>
      </c>
      <c r="F1202" s="2">
        <v>45535</v>
      </c>
      <c r="G1202" s="2">
        <v>45505</v>
      </c>
      <c r="H1202" s="1" t="s">
        <v>3510</v>
      </c>
      <c r="I1202" s="1" t="s">
        <v>3511</v>
      </c>
      <c r="J1202" s="1" t="s">
        <v>536</v>
      </c>
      <c r="K1202" s="1" t="s">
        <v>792</v>
      </c>
      <c r="L1202" s="1" t="s">
        <v>3512</v>
      </c>
      <c r="M1202" s="1"/>
      <c r="N1202" s="1"/>
      <c r="O1202" s="1"/>
      <c r="P1202" s="40">
        <v>360.16765459061952</v>
      </c>
    </row>
    <row r="1203" spans="1:16">
      <c r="A1203" s="39"/>
      <c r="B1203" s="1" t="s">
        <v>700</v>
      </c>
      <c r="C1203" s="1" t="s">
        <v>1370</v>
      </c>
      <c r="D1203" s="1" t="s">
        <v>17</v>
      </c>
      <c r="E1203" s="1" t="s">
        <v>17</v>
      </c>
      <c r="F1203" s="2">
        <v>45535</v>
      </c>
      <c r="G1203" s="2">
        <v>45505</v>
      </c>
      <c r="H1203" s="1" t="s">
        <v>3513</v>
      </c>
      <c r="I1203" s="1" t="s">
        <v>3514</v>
      </c>
      <c r="J1203" s="1" t="s">
        <v>617</v>
      </c>
      <c r="K1203" s="1" t="s">
        <v>860</v>
      </c>
      <c r="L1203" s="1" t="s">
        <v>2892</v>
      </c>
      <c r="M1203" s="1"/>
      <c r="N1203" s="1"/>
      <c r="O1203" s="1"/>
      <c r="P1203" s="40">
        <v>320.14902630277288</v>
      </c>
    </row>
    <row r="1204" spans="1:16">
      <c r="A1204" s="39"/>
      <c r="B1204" s="1" t="s">
        <v>700</v>
      </c>
      <c r="C1204" s="1" t="s">
        <v>701</v>
      </c>
      <c r="D1204" s="1" t="s">
        <v>17</v>
      </c>
      <c r="E1204" s="1" t="s">
        <v>17</v>
      </c>
      <c r="F1204" s="2">
        <v>45535</v>
      </c>
      <c r="G1204" s="2">
        <v>45505</v>
      </c>
      <c r="H1204" s="1" t="s">
        <v>3515</v>
      </c>
      <c r="I1204" s="1" t="s">
        <v>3516</v>
      </c>
      <c r="J1204" s="1" t="s">
        <v>527</v>
      </c>
      <c r="K1204" s="1" t="s">
        <v>786</v>
      </c>
      <c r="L1204" s="1" t="s">
        <v>1949</v>
      </c>
      <c r="M1204" s="1"/>
      <c r="N1204" s="1"/>
      <c r="O1204" s="1"/>
      <c r="P1204" s="40">
        <v>20.23</v>
      </c>
    </row>
    <row r="1205" spans="1:16">
      <c r="A1205" s="39"/>
      <c r="B1205" s="1" t="s">
        <v>700</v>
      </c>
      <c r="C1205" s="1" t="s">
        <v>1370</v>
      </c>
      <c r="D1205" s="1" t="s">
        <v>17</v>
      </c>
      <c r="E1205" s="1" t="s">
        <v>17</v>
      </c>
      <c r="F1205" s="2">
        <v>45535</v>
      </c>
      <c r="G1205" s="2">
        <v>45505</v>
      </c>
      <c r="H1205" s="1" t="s">
        <v>3517</v>
      </c>
      <c r="I1205" s="1" t="s">
        <v>3518</v>
      </c>
      <c r="J1205" s="1" t="s">
        <v>587</v>
      </c>
      <c r="K1205" s="1" t="s">
        <v>840</v>
      </c>
      <c r="L1205" s="1" t="s">
        <v>3446</v>
      </c>
      <c r="M1205" s="1"/>
      <c r="N1205" s="1"/>
      <c r="O1205" s="1"/>
      <c r="P1205" s="40">
        <v>240.11176972707966</v>
      </c>
    </row>
    <row r="1206" spans="1:16">
      <c r="A1206" s="39"/>
      <c r="B1206" s="1" t="s">
        <v>700</v>
      </c>
      <c r="C1206" s="1" t="s">
        <v>1370</v>
      </c>
      <c r="D1206" s="1" t="s">
        <v>17</v>
      </c>
      <c r="E1206" s="1" t="s">
        <v>17</v>
      </c>
      <c r="F1206" s="2">
        <v>45535</v>
      </c>
      <c r="G1206" s="2">
        <v>45505</v>
      </c>
      <c r="H1206" s="1" t="s">
        <v>3519</v>
      </c>
      <c r="I1206" s="1" t="s">
        <v>3520</v>
      </c>
      <c r="J1206" s="1" t="s">
        <v>587</v>
      </c>
      <c r="K1206" s="1" t="s">
        <v>840</v>
      </c>
      <c r="L1206" s="1" t="s">
        <v>3446</v>
      </c>
      <c r="M1206" s="1"/>
      <c r="N1206" s="1"/>
      <c r="O1206" s="1"/>
      <c r="P1206" s="40">
        <v>240.11176972707966</v>
      </c>
    </row>
    <row r="1207" spans="1:16">
      <c r="A1207" s="39"/>
      <c r="B1207" s="1" t="s">
        <v>700</v>
      </c>
      <c r="C1207" s="1" t="s">
        <v>1370</v>
      </c>
      <c r="D1207" s="1" t="s">
        <v>17</v>
      </c>
      <c r="E1207" s="1" t="s">
        <v>17</v>
      </c>
      <c r="F1207" s="2">
        <v>45535</v>
      </c>
      <c r="G1207" s="2">
        <v>45505</v>
      </c>
      <c r="H1207" s="1" t="s">
        <v>3521</v>
      </c>
      <c r="I1207" s="1" t="s">
        <v>3522</v>
      </c>
      <c r="J1207" s="1" t="s">
        <v>645</v>
      </c>
      <c r="K1207" s="1" t="s">
        <v>891</v>
      </c>
      <c r="L1207" s="1" t="s">
        <v>3332</v>
      </c>
      <c r="M1207" s="1"/>
      <c r="N1207" s="1"/>
      <c r="O1207" s="1"/>
      <c r="P1207" s="40">
        <v>560.2607960298526</v>
      </c>
    </row>
    <row r="1208" spans="1:16">
      <c r="A1208" s="39"/>
      <c r="B1208" s="1" t="s">
        <v>700</v>
      </c>
      <c r="C1208" s="1" t="s">
        <v>1370</v>
      </c>
      <c r="D1208" s="1" t="s">
        <v>17</v>
      </c>
      <c r="E1208" s="1" t="s">
        <v>17</v>
      </c>
      <c r="F1208" s="2">
        <v>45535</v>
      </c>
      <c r="G1208" s="2">
        <v>45505</v>
      </c>
      <c r="H1208" s="1" t="s">
        <v>3523</v>
      </c>
      <c r="I1208" s="1" t="s">
        <v>3524</v>
      </c>
      <c r="J1208" s="1" t="s">
        <v>617</v>
      </c>
      <c r="K1208" s="1" t="s">
        <v>860</v>
      </c>
      <c r="L1208" s="1" t="s">
        <v>2892</v>
      </c>
      <c r="M1208" s="1"/>
      <c r="N1208" s="1"/>
      <c r="O1208" s="1"/>
      <c r="P1208" s="40">
        <v>464.21608813902071</v>
      </c>
    </row>
    <row r="1209" spans="1:16">
      <c r="A1209" s="39"/>
      <c r="B1209" s="1" t="s">
        <v>700</v>
      </c>
      <c r="C1209" s="1" t="s">
        <v>1370</v>
      </c>
      <c r="D1209" s="1" t="s">
        <v>17</v>
      </c>
      <c r="E1209" s="1" t="s">
        <v>17</v>
      </c>
      <c r="F1209" s="2">
        <v>45535</v>
      </c>
      <c r="G1209" s="2">
        <v>45505</v>
      </c>
      <c r="H1209" s="1" t="s">
        <v>3525</v>
      </c>
      <c r="I1209" s="1" t="s">
        <v>3526</v>
      </c>
      <c r="J1209" s="1" t="s">
        <v>645</v>
      </c>
      <c r="K1209" s="1" t="s">
        <v>891</v>
      </c>
      <c r="L1209" s="1" t="s">
        <v>3332</v>
      </c>
      <c r="M1209" s="1"/>
      <c r="N1209" s="1"/>
      <c r="O1209" s="1"/>
      <c r="P1209" s="40">
        <v>440.20491116631274</v>
      </c>
    </row>
    <row r="1210" spans="1:16">
      <c r="A1210" s="39"/>
      <c r="B1210" s="1" t="s">
        <v>700</v>
      </c>
      <c r="C1210" s="1" t="s">
        <v>1370</v>
      </c>
      <c r="D1210" s="1" t="s">
        <v>17</v>
      </c>
      <c r="E1210" s="1" t="s">
        <v>17</v>
      </c>
      <c r="F1210" s="2">
        <v>45535</v>
      </c>
      <c r="G1210" s="2">
        <v>45505</v>
      </c>
      <c r="H1210" s="1" t="s">
        <v>3527</v>
      </c>
      <c r="I1210" s="1" t="s">
        <v>3528</v>
      </c>
      <c r="J1210" s="1" t="s">
        <v>645</v>
      </c>
      <c r="K1210" s="1" t="s">
        <v>891</v>
      </c>
      <c r="L1210" s="1" t="s">
        <v>3332</v>
      </c>
      <c r="M1210" s="1"/>
      <c r="N1210" s="1"/>
      <c r="O1210" s="1"/>
      <c r="P1210" s="40">
        <v>440.20491116631274</v>
      </c>
    </row>
    <row r="1211" spans="1:16">
      <c r="A1211" s="39"/>
      <c r="B1211" s="1" t="s">
        <v>700</v>
      </c>
      <c r="C1211" s="1" t="s">
        <v>1370</v>
      </c>
      <c r="D1211" s="1" t="s">
        <v>17</v>
      </c>
      <c r="E1211" s="1" t="s">
        <v>17</v>
      </c>
      <c r="F1211" s="2">
        <v>45535</v>
      </c>
      <c r="G1211" s="2">
        <v>45505</v>
      </c>
      <c r="H1211" s="1" t="s">
        <v>3529</v>
      </c>
      <c r="I1211" s="1" t="s">
        <v>3530</v>
      </c>
      <c r="J1211" s="1" t="s">
        <v>617</v>
      </c>
      <c r="K1211" s="1" t="s">
        <v>860</v>
      </c>
      <c r="L1211" s="1" t="s">
        <v>2892</v>
      </c>
      <c r="M1211" s="1"/>
      <c r="N1211" s="1"/>
      <c r="O1211" s="1"/>
      <c r="P1211" s="40">
        <v>464.21608813902071</v>
      </c>
    </row>
    <row r="1212" spans="1:16">
      <c r="A1212" s="39"/>
      <c r="B1212" s="1" t="s">
        <v>700</v>
      </c>
      <c r="C1212" s="1" t="s">
        <v>1370</v>
      </c>
      <c r="D1212" s="1" t="s">
        <v>17</v>
      </c>
      <c r="E1212" s="1" t="s">
        <v>17</v>
      </c>
      <c r="F1212" s="2">
        <v>45535</v>
      </c>
      <c r="G1212" s="2">
        <v>45505</v>
      </c>
      <c r="H1212" s="1" t="s">
        <v>3531</v>
      </c>
      <c r="I1212" s="1" t="s">
        <v>3532</v>
      </c>
      <c r="J1212" s="1" t="s">
        <v>617</v>
      </c>
      <c r="K1212" s="1" t="s">
        <v>860</v>
      </c>
      <c r="L1212" s="1" t="s">
        <v>2892</v>
      </c>
      <c r="M1212" s="1"/>
      <c r="N1212" s="1"/>
      <c r="O1212" s="1"/>
      <c r="P1212" s="40">
        <v>480.22353945415932</v>
      </c>
    </row>
    <row r="1213" spans="1:16">
      <c r="A1213" s="39"/>
      <c r="B1213" s="1" t="s">
        <v>700</v>
      </c>
      <c r="C1213" s="1" t="s">
        <v>1370</v>
      </c>
      <c r="D1213" s="1" t="s">
        <v>17</v>
      </c>
      <c r="E1213" s="1" t="s">
        <v>17</v>
      </c>
      <c r="F1213" s="2">
        <v>45535</v>
      </c>
      <c r="G1213" s="2">
        <v>45505</v>
      </c>
      <c r="H1213" s="1" t="s">
        <v>3533</v>
      </c>
      <c r="I1213" s="1" t="s">
        <v>3534</v>
      </c>
      <c r="J1213" s="1" t="s">
        <v>593</v>
      </c>
      <c r="K1213" s="1" t="s">
        <v>842</v>
      </c>
      <c r="L1213" s="1" t="s">
        <v>1809</v>
      </c>
      <c r="M1213" s="1"/>
      <c r="N1213" s="1"/>
      <c r="O1213" s="1"/>
      <c r="P1213" s="40">
        <v>496.23099076929799</v>
      </c>
    </row>
    <row r="1214" spans="1:16">
      <c r="A1214" s="39"/>
      <c r="B1214" s="1" t="s">
        <v>700</v>
      </c>
      <c r="C1214" s="1" t="s">
        <v>1370</v>
      </c>
      <c r="D1214" s="1" t="s">
        <v>17</v>
      </c>
      <c r="E1214" s="1" t="s">
        <v>17</v>
      </c>
      <c r="F1214" s="2">
        <v>45535</v>
      </c>
      <c r="G1214" s="2">
        <v>45505</v>
      </c>
      <c r="H1214" s="1" t="s">
        <v>3535</v>
      </c>
      <c r="I1214" s="1" t="s">
        <v>3536</v>
      </c>
      <c r="J1214" s="1" t="s">
        <v>617</v>
      </c>
      <c r="K1214" s="1" t="s">
        <v>860</v>
      </c>
      <c r="L1214" s="1" t="s">
        <v>2892</v>
      </c>
      <c r="M1214" s="1"/>
      <c r="N1214" s="1"/>
      <c r="O1214" s="1"/>
      <c r="P1214" s="40">
        <v>432.20118550874338</v>
      </c>
    </row>
    <row r="1215" spans="1:16">
      <c r="A1215" s="39"/>
      <c r="B1215" s="1" t="s">
        <v>700</v>
      </c>
      <c r="C1215" s="1" t="s">
        <v>1370</v>
      </c>
      <c r="D1215" s="1" t="s">
        <v>17</v>
      </c>
      <c r="E1215" s="1" t="s">
        <v>17</v>
      </c>
      <c r="F1215" s="2">
        <v>45535</v>
      </c>
      <c r="G1215" s="2">
        <v>45505</v>
      </c>
      <c r="H1215" s="1" t="s">
        <v>3537</v>
      </c>
      <c r="I1215" s="1" t="s">
        <v>3538</v>
      </c>
      <c r="J1215" s="1" t="s">
        <v>617</v>
      </c>
      <c r="K1215" s="1" t="s">
        <v>860</v>
      </c>
      <c r="L1215" s="1" t="s">
        <v>2892</v>
      </c>
      <c r="M1215" s="1"/>
      <c r="N1215" s="1"/>
      <c r="O1215" s="1"/>
      <c r="P1215" s="40">
        <v>630.29339553358409</v>
      </c>
    </row>
    <row r="1216" spans="1:16">
      <c r="A1216" s="39"/>
      <c r="B1216" s="1" t="s">
        <v>700</v>
      </c>
      <c r="C1216" s="1" t="s">
        <v>1370</v>
      </c>
      <c r="D1216" s="1" t="s">
        <v>17</v>
      </c>
      <c r="E1216" s="1" t="s">
        <v>17</v>
      </c>
      <c r="F1216" s="2">
        <v>45535</v>
      </c>
      <c r="G1216" s="2">
        <v>45505</v>
      </c>
      <c r="H1216" s="1" t="s">
        <v>3539</v>
      </c>
      <c r="I1216" s="1" t="s">
        <v>3540</v>
      </c>
      <c r="J1216" s="1" t="s">
        <v>613</v>
      </c>
      <c r="K1216" s="1" t="s">
        <v>854</v>
      </c>
      <c r="L1216" s="1"/>
      <c r="M1216" s="1"/>
      <c r="N1216" s="1"/>
      <c r="O1216" s="1"/>
      <c r="P1216" s="40">
        <v>312.14530064520358</v>
      </c>
    </row>
    <row r="1217" spans="1:16">
      <c r="A1217" s="39"/>
      <c r="B1217" s="1" t="s">
        <v>700</v>
      </c>
      <c r="C1217" s="1" t="s">
        <v>1370</v>
      </c>
      <c r="D1217" s="1" t="s">
        <v>17</v>
      </c>
      <c r="E1217" s="1" t="s">
        <v>17</v>
      </c>
      <c r="F1217" s="2">
        <v>45535</v>
      </c>
      <c r="G1217" s="2">
        <v>45505</v>
      </c>
      <c r="H1217" s="1" t="s">
        <v>3541</v>
      </c>
      <c r="I1217" s="1" t="s">
        <v>3542</v>
      </c>
      <c r="J1217" s="1" t="s">
        <v>818</v>
      </c>
      <c r="K1217" s="1" t="s">
        <v>796</v>
      </c>
      <c r="L1217" s="1" t="s">
        <v>3346</v>
      </c>
      <c r="M1217" s="1"/>
      <c r="N1217" s="1"/>
      <c r="O1217" s="1"/>
      <c r="P1217" s="40">
        <v>729.33962447338058</v>
      </c>
    </row>
    <row r="1218" spans="1:16">
      <c r="A1218" s="39"/>
      <c r="B1218" s="1" t="s">
        <v>700</v>
      </c>
      <c r="C1218" s="1" t="s">
        <v>1370</v>
      </c>
      <c r="D1218" s="1" t="s">
        <v>17</v>
      </c>
      <c r="E1218" s="1" t="s">
        <v>17</v>
      </c>
      <c r="F1218" s="2">
        <v>45535</v>
      </c>
      <c r="G1218" s="2">
        <v>45505</v>
      </c>
      <c r="H1218" s="1" t="s">
        <v>3543</v>
      </c>
      <c r="I1218" s="1" t="s">
        <v>3544</v>
      </c>
      <c r="J1218" s="1" t="s">
        <v>645</v>
      </c>
      <c r="K1218" s="1" t="s">
        <v>891</v>
      </c>
      <c r="L1218" s="1" t="s">
        <v>3332</v>
      </c>
      <c r="M1218" s="1"/>
      <c r="N1218" s="1"/>
      <c r="O1218" s="1"/>
      <c r="P1218" s="40">
        <v>480.22353945415932</v>
      </c>
    </row>
    <row r="1219" spans="1:16">
      <c r="A1219" s="39"/>
      <c r="B1219" s="1" t="s">
        <v>700</v>
      </c>
      <c r="C1219" s="1" t="s">
        <v>1370</v>
      </c>
      <c r="D1219" s="1" t="s">
        <v>17</v>
      </c>
      <c r="E1219" s="1" t="s">
        <v>17</v>
      </c>
      <c r="F1219" s="2">
        <v>45535</v>
      </c>
      <c r="G1219" s="2">
        <v>45505</v>
      </c>
      <c r="H1219" s="1" t="s">
        <v>3545</v>
      </c>
      <c r="I1219" s="1" t="s">
        <v>3546</v>
      </c>
      <c r="J1219" s="1" t="s">
        <v>613</v>
      </c>
      <c r="K1219" s="1" t="s">
        <v>854</v>
      </c>
      <c r="L1219" s="1"/>
      <c r="M1219" s="1"/>
      <c r="N1219" s="1"/>
      <c r="O1219" s="1"/>
      <c r="P1219" s="40">
        <v>312.14530064520358</v>
      </c>
    </row>
    <row r="1220" spans="1:16">
      <c r="A1220" s="39"/>
      <c r="B1220" s="1" t="s">
        <v>700</v>
      </c>
      <c r="C1220" s="1" t="s">
        <v>1370</v>
      </c>
      <c r="D1220" s="1" t="s">
        <v>17</v>
      </c>
      <c r="E1220" s="1" t="s">
        <v>17</v>
      </c>
      <c r="F1220" s="2">
        <v>45535</v>
      </c>
      <c r="G1220" s="2">
        <v>45505</v>
      </c>
      <c r="H1220" s="1" t="s">
        <v>3547</v>
      </c>
      <c r="I1220" s="1" t="s">
        <v>3548</v>
      </c>
      <c r="J1220" s="1" t="s">
        <v>799</v>
      </c>
      <c r="K1220" s="1" t="s">
        <v>797</v>
      </c>
      <c r="L1220" s="1" t="s">
        <v>3338</v>
      </c>
      <c r="M1220" s="1"/>
      <c r="N1220" s="1"/>
      <c r="O1220" s="1"/>
      <c r="P1220" s="40">
        <v>320.14902630277288</v>
      </c>
    </row>
    <row r="1221" spans="1:16">
      <c r="A1221" s="39"/>
      <c r="B1221" s="1" t="s">
        <v>700</v>
      </c>
      <c r="C1221" s="1" t="s">
        <v>1370</v>
      </c>
      <c r="D1221" s="1" t="s">
        <v>17</v>
      </c>
      <c r="E1221" s="1" t="s">
        <v>17</v>
      </c>
      <c r="F1221" s="2">
        <v>45535</v>
      </c>
      <c r="G1221" s="2">
        <v>45505</v>
      </c>
      <c r="H1221" s="1" t="s">
        <v>3549</v>
      </c>
      <c r="I1221" s="1" t="s">
        <v>3550</v>
      </c>
      <c r="J1221" s="1" t="s">
        <v>587</v>
      </c>
      <c r="K1221" s="1" t="s">
        <v>840</v>
      </c>
      <c r="L1221" s="1" t="s">
        <v>3446</v>
      </c>
      <c r="M1221" s="1"/>
      <c r="N1221" s="1"/>
      <c r="O1221" s="1"/>
      <c r="P1221" s="40">
        <v>455.21202070163127</v>
      </c>
    </row>
    <row r="1222" spans="1:16">
      <c r="A1222" s="39"/>
      <c r="B1222" s="1" t="s">
        <v>700</v>
      </c>
      <c r="C1222" s="1" t="s">
        <v>1370</v>
      </c>
      <c r="D1222" s="1" t="s">
        <v>17</v>
      </c>
      <c r="E1222" s="1" t="s">
        <v>17</v>
      </c>
      <c r="F1222" s="2">
        <v>45535</v>
      </c>
      <c r="G1222" s="2">
        <v>45505</v>
      </c>
      <c r="H1222" s="1" t="s">
        <v>3551</v>
      </c>
      <c r="I1222" s="1" t="s">
        <v>3552</v>
      </c>
      <c r="J1222" s="1" t="s">
        <v>587</v>
      </c>
      <c r="K1222" s="1" t="s">
        <v>840</v>
      </c>
      <c r="L1222" s="1" t="s">
        <v>3446</v>
      </c>
      <c r="M1222" s="1"/>
      <c r="N1222" s="1"/>
      <c r="O1222" s="1"/>
      <c r="P1222" s="40">
        <v>270.12574094296463</v>
      </c>
    </row>
    <row r="1223" spans="1:16">
      <c r="A1223" s="39"/>
      <c r="B1223" s="1" t="s">
        <v>700</v>
      </c>
      <c r="C1223" s="1" t="s">
        <v>1370</v>
      </c>
      <c r="D1223" s="1" t="s">
        <v>17</v>
      </c>
      <c r="E1223" s="1" t="s">
        <v>17</v>
      </c>
      <c r="F1223" s="2">
        <v>45535</v>
      </c>
      <c r="G1223" s="2">
        <v>45505</v>
      </c>
      <c r="H1223" s="1" t="s">
        <v>3553</v>
      </c>
      <c r="I1223" s="1" t="s">
        <v>3554</v>
      </c>
      <c r="J1223" s="1" t="s">
        <v>812</v>
      </c>
      <c r="K1223" s="1" t="s">
        <v>795</v>
      </c>
      <c r="L1223" s="1" t="s">
        <v>3324</v>
      </c>
      <c r="M1223" s="1"/>
      <c r="N1223" s="1"/>
      <c r="O1223" s="1"/>
      <c r="P1223" s="40">
        <v>448.20863682388205</v>
      </c>
    </row>
    <row r="1224" spans="1:16">
      <c r="A1224" s="39"/>
      <c r="B1224" s="1" t="s">
        <v>700</v>
      </c>
      <c r="C1224" s="1" t="s">
        <v>1370</v>
      </c>
      <c r="D1224" s="1" t="s">
        <v>17</v>
      </c>
      <c r="E1224" s="1" t="s">
        <v>17</v>
      </c>
      <c r="F1224" s="2">
        <v>45535</v>
      </c>
      <c r="G1224" s="2">
        <v>45505</v>
      </c>
      <c r="H1224" s="1" t="s">
        <v>3555</v>
      </c>
      <c r="I1224" s="1" t="s">
        <v>3556</v>
      </c>
      <c r="J1224" s="1" t="s">
        <v>617</v>
      </c>
      <c r="K1224" s="1" t="s">
        <v>860</v>
      </c>
      <c r="L1224" s="1" t="s">
        <v>2892</v>
      </c>
      <c r="M1224" s="1"/>
      <c r="N1224" s="1"/>
      <c r="O1224" s="1"/>
      <c r="P1224" s="40">
        <v>432.20118550874338</v>
      </c>
    </row>
    <row r="1225" spans="1:16">
      <c r="A1225" s="39"/>
      <c r="B1225" s="1" t="s">
        <v>700</v>
      </c>
      <c r="C1225" s="1" t="s">
        <v>1370</v>
      </c>
      <c r="D1225" s="1" t="s">
        <v>17</v>
      </c>
      <c r="E1225" s="1" t="s">
        <v>17</v>
      </c>
      <c r="F1225" s="2">
        <v>45535</v>
      </c>
      <c r="G1225" s="2">
        <v>45505</v>
      </c>
      <c r="H1225" s="1" t="s">
        <v>3557</v>
      </c>
      <c r="I1225" s="1" t="s">
        <v>3558</v>
      </c>
      <c r="J1225" s="1" t="s">
        <v>587</v>
      </c>
      <c r="K1225" s="1" t="s">
        <v>840</v>
      </c>
      <c r="L1225" s="1" t="s">
        <v>3446</v>
      </c>
      <c r="M1225" s="1"/>
      <c r="N1225" s="1"/>
      <c r="O1225" s="1"/>
      <c r="P1225" s="40">
        <v>270.12574094296463</v>
      </c>
    </row>
    <row r="1226" spans="1:16">
      <c r="A1226" s="39"/>
      <c r="B1226" s="1" t="s">
        <v>700</v>
      </c>
      <c r="C1226" s="1" t="s">
        <v>1370</v>
      </c>
      <c r="D1226" s="1" t="s">
        <v>17</v>
      </c>
      <c r="E1226" s="1" t="s">
        <v>17</v>
      </c>
      <c r="F1226" s="2">
        <v>45535</v>
      </c>
      <c r="G1226" s="2">
        <v>45505</v>
      </c>
      <c r="H1226" s="1" t="s">
        <v>3559</v>
      </c>
      <c r="I1226" s="1" t="s">
        <v>3560</v>
      </c>
      <c r="J1226" s="1" t="s">
        <v>587</v>
      </c>
      <c r="K1226" s="1" t="s">
        <v>840</v>
      </c>
      <c r="L1226" s="1" t="s">
        <v>3446</v>
      </c>
      <c r="M1226" s="1"/>
      <c r="N1226" s="1"/>
      <c r="O1226" s="1"/>
      <c r="P1226" s="40">
        <v>520.2421677420059</v>
      </c>
    </row>
    <row r="1227" spans="1:16">
      <c r="A1227" s="39"/>
      <c r="B1227" s="1" t="s">
        <v>700</v>
      </c>
      <c r="C1227" s="1" t="s">
        <v>1370</v>
      </c>
      <c r="D1227" s="1" t="s">
        <v>17</v>
      </c>
      <c r="E1227" s="1" t="s">
        <v>17</v>
      </c>
      <c r="F1227" s="2">
        <v>45535</v>
      </c>
      <c r="G1227" s="2">
        <v>45505</v>
      </c>
      <c r="H1227" s="1" t="s">
        <v>3561</v>
      </c>
      <c r="I1227" s="1" t="s">
        <v>3562</v>
      </c>
      <c r="J1227" s="1" t="s">
        <v>799</v>
      </c>
      <c r="K1227" s="1" t="s">
        <v>797</v>
      </c>
      <c r="L1227" s="1" t="s">
        <v>3338</v>
      </c>
      <c r="M1227" s="1"/>
      <c r="N1227" s="1"/>
      <c r="O1227" s="1"/>
      <c r="P1227" s="40">
        <v>160.07451315138644</v>
      </c>
    </row>
    <row r="1228" spans="1:16">
      <c r="A1228" s="39"/>
      <c r="B1228" s="1" t="s">
        <v>700</v>
      </c>
      <c r="C1228" s="1" t="s">
        <v>1370</v>
      </c>
      <c r="D1228" s="1" t="s">
        <v>17</v>
      </c>
      <c r="E1228" s="1" t="s">
        <v>17</v>
      </c>
      <c r="F1228" s="2">
        <v>45535</v>
      </c>
      <c r="G1228" s="2">
        <v>45505</v>
      </c>
      <c r="H1228" s="1" t="s">
        <v>3563</v>
      </c>
      <c r="I1228" s="1" t="s">
        <v>3564</v>
      </c>
      <c r="J1228" s="1" t="s">
        <v>617</v>
      </c>
      <c r="K1228" s="1" t="s">
        <v>860</v>
      </c>
      <c r="L1228" s="1" t="s">
        <v>2892</v>
      </c>
      <c r="M1228" s="1"/>
      <c r="N1228" s="1"/>
      <c r="O1228" s="1"/>
      <c r="P1228" s="40">
        <v>320.14902630277288</v>
      </c>
    </row>
    <row r="1229" spans="1:16">
      <c r="A1229" s="39"/>
      <c r="B1229" s="1" t="s">
        <v>700</v>
      </c>
      <c r="C1229" s="1" t="s">
        <v>1370</v>
      </c>
      <c r="D1229" s="1" t="s">
        <v>17</v>
      </c>
      <c r="E1229" s="1" t="s">
        <v>17</v>
      </c>
      <c r="F1229" s="2">
        <v>45535</v>
      </c>
      <c r="G1229" s="2">
        <v>45505</v>
      </c>
      <c r="H1229" s="1" t="s">
        <v>3565</v>
      </c>
      <c r="I1229" s="1" t="s">
        <v>3566</v>
      </c>
      <c r="J1229" s="1" t="s">
        <v>645</v>
      </c>
      <c r="K1229" s="1" t="s">
        <v>891</v>
      </c>
      <c r="L1229" s="1" t="s">
        <v>3332</v>
      </c>
      <c r="M1229" s="1"/>
      <c r="N1229" s="1"/>
      <c r="O1229" s="1"/>
      <c r="P1229" s="40">
        <v>320.14902630277288</v>
      </c>
    </row>
    <row r="1230" spans="1:16">
      <c r="A1230" s="39"/>
      <c r="B1230" s="1" t="s">
        <v>700</v>
      </c>
      <c r="C1230" s="1" t="s">
        <v>1370</v>
      </c>
      <c r="D1230" s="1" t="s">
        <v>17</v>
      </c>
      <c r="E1230" s="1" t="s">
        <v>17</v>
      </c>
      <c r="F1230" s="2">
        <v>45535</v>
      </c>
      <c r="G1230" s="2">
        <v>45505</v>
      </c>
      <c r="H1230" s="1" t="s">
        <v>3567</v>
      </c>
      <c r="I1230" s="1" t="s">
        <v>3568</v>
      </c>
      <c r="J1230" s="1" t="s">
        <v>617</v>
      </c>
      <c r="K1230" s="1" t="s">
        <v>860</v>
      </c>
      <c r="L1230" s="1" t="s">
        <v>2892</v>
      </c>
      <c r="M1230" s="1"/>
      <c r="N1230" s="1"/>
      <c r="O1230" s="1"/>
      <c r="P1230" s="40">
        <v>425.19804948574631</v>
      </c>
    </row>
    <row r="1231" spans="1:16">
      <c r="A1231" s="39"/>
      <c r="B1231" s="1" t="s">
        <v>700</v>
      </c>
      <c r="C1231" s="1" t="s">
        <v>1370</v>
      </c>
      <c r="D1231" s="1" t="s">
        <v>17</v>
      </c>
      <c r="E1231" s="1" t="s">
        <v>17</v>
      </c>
      <c r="F1231" s="2">
        <v>45535</v>
      </c>
      <c r="G1231" s="2">
        <v>45505</v>
      </c>
      <c r="H1231" s="1" t="s">
        <v>3569</v>
      </c>
      <c r="I1231" s="1" t="s">
        <v>3570</v>
      </c>
      <c r="J1231" s="1" t="s">
        <v>617</v>
      </c>
      <c r="K1231" s="1" t="s">
        <v>860</v>
      </c>
      <c r="L1231" s="1" t="s">
        <v>2892</v>
      </c>
      <c r="M1231" s="1"/>
      <c r="N1231" s="1"/>
      <c r="O1231" s="1"/>
      <c r="P1231" s="40">
        <v>504.23471642686729</v>
      </c>
    </row>
    <row r="1232" spans="1:16">
      <c r="A1232" s="39"/>
      <c r="B1232" s="1" t="s">
        <v>700</v>
      </c>
      <c r="C1232" s="1" t="s">
        <v>1370</v>
      </c>
      <c r="D1232" s="1" t="s">
        <v>17</v>
      </c>
      <c r="E1232" s="1" t="s">
        <v>17</v>
      </c>
      <c r="F1232" s="2">
        <v>45535</v>
      </c>
      <c r="G1232" s="2">
        <v>45505</v>
      </c>
      <c r="H1232" s="1" t="s">
        <v>3571</v>
      </c>
      <c r="I1232" s="1" t="s">
        <v>3572</v>
      </c>
      <c r="J1232" s="1" t="s">
        <v>645</v>
      </c>
      <c r="K1232" s="1" t="s">
        <v>891</v>
      </c>
      <c r="L1232" s="1" t="s">
        <v>3332</v>
      </c>
      <c r="M1232" s="1"/>
      <c r="N1232" s="1"/>
      <c r="O1232" s="1"/>
      <c r="P1232" s="40">
        <v>480.22353945415932</v>
      </c>
    </row>
    <row r="1233" spans="1:16">
      <c r="A1233" s="39"/>
      <c r="B1233" s="1" t="s">
        <v>700</v>
      </c>
      <c r="C1233" s="1" t="s">
        <v>1370</v>
      </c>
      <c r="D1233" s="1" t="s">
        <v>17</v>
      </c>
      <c r="E1233" s="1" t="s">
        <v>17</v>
      </c>
      <c r="F1233" s="2">
        <v>45535</v>
      </c>
      <c r="G1233" s="2">
        <v>45505</v>
      </c>
      <c r="H1233" s="1" t="s">
        <v>3573</v>
      </c>
      <c r="I1233" s="1" t="s">
        <v>3574</v>
      </c>
      <c r="J1233" s="1" t="s">
        <v>617</v>
      </c>
      <c r="K1233" s="1" t="s">
        <v>860</v>
      </c>
      <c r="L1233" s="1" t="s">
        <v>2892</v>
      </c>
      <c r="M1233" s="1"/>
      <c r="N1233" s="1"/>
      <c r="O1233" s="1"/>
      <c r="P1233" s="40">
        <v>464.21608813902071</v>
      </c>
    </row>
    <row r="1234" spans="1:16">
      <c r="A1234" s="39"/>
      <c r="B1234" s="1" t="s">
        <v>700</v>
      </c>
      <c r="C1234" s="1" t="s">
        <v>1370</v>
      </c>
      <c r="D1234" s="1" t="s">
        <v>17</v>
      </c>
      <c r="E1234" s="1" t="s">
        <v>17</v>
      </c>
      <c r="F1234" s="2">
        <v>45535</v>
      </c>
      <c r="G1234" s="2">
        <v>45505</v>
      </c>
      <c r="H1234" s="1" t="s">
        <v>3575</v>
      </c>
      <c r="I1234" s="1" t="s">
        <v>3576</v>
      </c>
      <c r="J1234" s="1" t="s">
        <v>812</v>
      </c>
      <c r="K1234" s="1" t="s">
        <v>795</v>
      </c>
      <c r="L1234" s="1" t="s">
        <v>3324</v>
      </c>
      <c r="M1234" s="1"/>
      <c r="N1234" s="1"/>
      <c r="O1234" s="1"/>
      <c r="P1234" s="40">
        <v>392.1825572208968</v>
      </c>
    </row>
    <row r="1235" spans="1:16">
      <c r="A1235" s="39"/>
      <c r="B1235" s="1" t="s">
        <v>700</v>
      </c>
      <c r="C1235" s="1" t="s">
        <v>701</v>
      </c>
      <c r="D1235" s="1" t="s">
        <v>17</v>
      </c>
      <c r="E1235" s="1" t="s">
        <v>17</v>
      </c>
      <c r="F1235" s="2">
        <v>45535</v>
      </c>
      <c r="G1235" s="2">
        <v>45505</v>
      </c>
      <c r="H1235" s="1" t="s">
        <v>3577</v>
      </c>
      <c r="I1235" s="1" t="s">
        <v>3578</v>
      </c>
      <c r="J1235" s="1" t="s">
        <v>527</v>
      </c>
      <c r="K1235" s="1" t="s">
        <v>786</v>
      </c>
      <c r="L1235" s="1" t="s">
        <v>1949</v>
      </c>
      <c r="M1235" s="1"/>
      <c r="N1235" s="1"/>
      <c r="O1235" s="1"/>
      <c r="P1235" s="40">
        <v>6.56</v>
      </c>
    </row>
    <row r="1236" spans="1:16">
      <c r="A1236" s="39"/>
      <c r="B1236" s="1" t="s">
        <v>700</v>
      </c>
      <c r="C1236" s="1" t="s">
        <v>1370</v>
      </c>
      <c r="D1236" s="1" t="s">
        <v>17</v>
      </c>
      <c r="E1236" s="1" t="s">
        <v>17</v>
      </c>
      <c r="F1236" s="2">
        <v>45535</v>
      </c>
      <c r="G1236" s="2">
        <v>45505</v>
      </c>
      <c r="H1236" s="1" t="s">
        <v>3579</v>
      </c>
      <c r="I1236" s="1" t="s">
        <v>3580</v>
      </c>
      <c r="J1236" s="1" t="s">
        <v>617</v>
      </c>
      <c r="K1236" s="1" t="s">
        <v>860</v>
      </c>
      <c r="L1236" s="1" t="s">
        <v>2892</v>
      </c>
      <c r="M1236" s="1"/>
      <c r="N1236" s="1"/>
      <c r="O1236" s="1"/>
      <c r="P1236" s="40">
        <v>450.20956823827436</v>
      </c>
    </row>
    <row r="1237" spans="1:16">
      <c r="A1237" s="39"/>
      <c r="B1237" s="1" t="s">
        <v>700</v>
      </c>
      <c r="C1237" s="1" t="s">
        <v>1370</v>
      </c>
      <c r="D1237" s="1" t="s">
        <v>17</v>
      </c>
      <c r="E1237" s="1" t="s">
        <v>17</v>
      </c>
      <c r="F1237" s="2">
        <v>45535</v>
      </c>
      <c r="G1237" s="2">
        <v>45505</v>
      </c>
      <c r="H1237" s="1" t="s">
        <v>3581</v>
      </c>
      <c r="I1237" s="1" t="s">
        <v>3582</v>
      </c>
      <c r="J1237" s="1" t="s">
        <v>617</v>
      </c>
      <c r="K1237" s="1" t="s">
        <v>860</v>
      </c>
      <c r="L1237" s="1" t="s">
        <v>2892</v>
      </c>
      <c r="M1237" s="1"/>
      <c r="N1237" s="1"/>
      <c r="O1237" s="1"/>
      <c r="P1237" s="40">
        <v>432.20118550874338</v>
      </c>
    </row>
    <row r="1238" spans="1:16">
      <c r="A1238" s="39"/>
      <c r="B1238" s="1" t="s">
        <v>700</v>
      </c>
      <c r="C1238" s="1" t="s">
        <v>1370</v>
      </c>
      <c r="D1238" s="1" t="s">
        <v>17</v>
      </c>
      <c r="E1238" s="1" t="s">
        <v>17</v>
      </c>
      <c r="F1238" s="2">
        <v>45535</v>
      </c>
      <c r="G1238" s="2">
        <v>45505</v>
      </c>
      <c r="H1238" s="1" t="s">
        <v>3583</v>
      </c>
      <c r="I1238" s="1" t="s">
        <v>3584</v>
      </c>
      <c r="J1238" s="1" t="s">
        <v>617</v>
      </c>
      <c r="K1238" s="1" t="s">
        <v>860</v>
      </c>
      <c r="L1238" s="1" t="s">
        <v>2892</v>
      </c>
      <c r="M1238" s="1"/>
      <c r="N1238" s="1"/>
      <c r="O1238" s="1"/>
      <c r="P1238" s="40">
        <v>320.14902630277288</v>
      </c>
    </row>
    <row r="1239" spans="1:16">
      <c r="A1239" s="39"/>
      <c r="B1239" s="1" t="s">
        <v>700</v>
      </c>
      <c r="C1239" s="1" t="s">
        <v>1370</v>
      </c>
      <c r="D1239" s="1" t="s">
        <v>17</v>
      </c>
      <c r="E1239" s="1" t="s">
        <v>17</v>
      </c>
      <c r="F1239" s="2">
        <v>45535</v>
      </c>
      <c r="G1239" s="2">
        <v>45505</v>
      </c>
      <c r="H1239" s="1" t="s">
        <v>3585</v>
      </c>
      <c r="I1239" s="1" t="s">
        <v>3586</v>
      </c>
      <c r="J1239" s="1" t="s">
        <v>617</v>
      </c>
      <c r="K1239" s="1" t="s">
        <v>860</v>
      </c>
      <c r="L1239" s="1" t="s">
        <v>2892</v>
      </c>
      <c r="M1239" s="1"/>
      <c r="N1239" s="1"/>
      <c r="O1239" s="1"/>
      <c r="P1239" s="40">
        <v>540.25148188592925</v>
      </c>
    </row>
    <row r="1240" spans="1:16">
      <c r="A1240" s="39"/>
      <c r="B1240" s="1" t="s">
        <v>700</v>
      </c>
      <c r="C1240" s="1" t="s">
        <v>1370</v>
      </c>
      <c r="D1240" s="1" t="s">
        <v>17</v>
      </c>
      <c r="E1240" s="1" t="s">
        <v>17</v>
      </c>
      <c r="F1240" s="2">
        <v>45535</v>
      </c>
      <c r="G1240" s="2">
        <v>45505</v>
      </c>
      <c r="H1240" s="1" t="s">
        <v>3587</v>
      </c>
      <c r="I1240" s="1" t="s">
        <v>3588</v>
      </c>
      <c r="J1240" s="1" t="s">
        <v>587</v>
      </c>
      <c r="K1240" s="1" t="s">
        <v>840</v>
      </c>
      <c r="L1240" s="1" t="s">
        <v>3446</v>
      </c>
      <c r="M1240" s="1"/>
      <c r="N1240" s="1"/>
      <c r="O1240" s="1"/>
      <c r="P1240" s="40">
        <v>270.12574094296463</v>
      </c>
    </row>
    <row r="1241" spans="1:16">
      <c r="A1241" s="39"/>
      <c r="B1241" s="1" t="s">
        <v>700</v>
      </c>
      <c r="C1241" s="1" t="s">
        <v>1370</v>
      </c>
      <c r="D1241" s="1" t="s">
        <v>17</v>
      </c>
      <c r="E1241" s="1" t="s">
        <v>17</v>
      </c>
      <c r="F1241" s="2">
        <v>45535</v>
      </c>
      <c r="G1241" s="2">
        <v>45505</v>
      </c>
      <c r="H1241" s="1" t="s">
        <v>3589</v>
      </c>
      <c r="I1241" s="1" t="s">
        <v>3590</v>
      </c>
      <c r="J1241" s="1" t="s">
        <v>593</v>
      </c>
      <c r="K1241" s="1" t="s">
        <v>842</v>
      </c>
      <c r="L1241" s="1" t="s">
        <v>1809</v>
      </c>
      <c r="M1241" s="1"/>
      <c r="N1241" s="1"/>
      <c r="O1241" s="1"/>
      <c r="P1241" s="40">
        <v>416.19373419360477</v>
      </c>
    </row>
    <row r="1242" spans="1:16">
      <c r="A1242" s="39"/>
      <c r="B1242" s="1" t="s">
        <v>700</v>
      </c>
      <c r="C1242" s="1" t="s">
        <v>1370</v>
      </c>
      <c r="D1242" s="1" t="s">
        <v>17</v>
      </c>
      <c r="E1242" s="1" t="s">
        <v>17</v>
      </c>
      <c r="F1242" s="2">
        <v>45535</v>
      </c>
      <c r="G1242" s="2">
        <v>45505</v>
      </c>
      <c r="H1242" s="1" t="s">
        <v>3591</v>
      </c>
      <c r="I1242" s="1" t="s">
        <v>3592</v>
      </c>
      <c r="J1242" s="1" t="s">
        <v>593</v>
      </c>
      <c r="K1242" s="1" t="s">
        <v>842</v>
      </c>
      <c r="L1242" s="1" t="s">
        <v>1809</v>
      </c>
      <c r="M1242" s="1"/>
      <c r="N1242" s="1"/>
      <c r="O1242" s="1"/>
      <c r="P1242" s="40">
        <v>580.27011017377583</v>
      </c>
    </row>
    <row r="1243" spans="1:16">
      <c r="A1243" s="39"/>
      <c r="B1243" s="1" t="s">
        <v>700</v>
      </c>
      <c r="C1243" s="1" t="s">
        <v>1370</v>
      </c>
      <c r="D1243" s="1" t="s">
        <v>17</v>
      </c>
      <c r="E1243" s="1" t="s">
        <v>17</v>
      </c>
      <c r="F1243" s="2">
        <v>45535</v>
      </c>
      <c r="G1243" s="2">
        <v>45505</v>
      </c>
      <c r="H1243" s="1" t="s">
        <v>3593</v>
      </c>
      <c r="I1243" s="1" t="s">
        <v>3594</v>
      </c>
      <c r="J1243" s="1" t="s">
        <v>645</v>
      </c>
      <c r="K1243" s="1" t="s">
        <v>891</v>
      </c>
      <c r="L1243" s="1" t="s">
        <v>3332</v>
      </c>
      <c r="M1243" s="1"/>
      <c r="N1243" s="1"/>
      <c r="O1243" s="1"/>
      <c r="P1243" s="40">
        <v>560.2607960298526</v>
      </c>
    </row>
    <row r="1244" spans="1:16">
      <c r="A1244" s="39"/>
      <c r="B1244" s="1" t="s">
        <v>700</v>
      </c>
      <c r="C1244" s="1" t="s">
        <v>1370</v>
      </c>
      <c r="D1244" s="1" t="s">
        <v>17</v>
      </c>
      <c r="E1244" s="1" t="s">
        <v>17</v>
      </c>
      <c r="F1244" s="2">
        <v>45535</v>
      </c>
      <c r="G1244" s="2">
        <v>45505</v>
      </c>
      <c r="H1244" s="1" t="s">
        <v>3595</v>
      </c>
      <c r="I1244" s="1" t="s">
        <v>3596</v>
      </c>
      <c r="J1244" s="1" t="s">
        <v>617</v>
      </c>
      <c r="K1244" s="1" t="s">
        <v>860</v>
      </c>
      <c r="L1244" s="1" t="s">
        <v>2892</v>
      </c>
      <c r="M1244" s="1"/>
      <c r="N1244" s="1"/>
      <c r="O1244" s="1"/>
      <c r="P1244" s="40">
        <v>432.20118550874338</v>
      </c>
    </row>
    <row r="1245" spans="1:16">
      <c r="A1245" s="39"/>
      <c r="B1245" s="1" t="s">
        <v>700</v>
      </c>
      <c r="C1245" s="1" t="s">
        <v>1370</v>
      </c>
      <c r="D1245" s="1" t="s">
        <v>17</v>
      </c>
      <c r="E1245" s="1" t="s">
        <v>17</v>
      </c>
      <c r="F1245" s="2">
        <v>45535</v>
      </c>
      <c r="G1245" s="2">
        <v>45505</v>
      </c>
      <c r="H1245" s="1" t="s">
        <v>3597</v>
      </c>
      <c r="I1245" s="1" t="s">
        <v>3598</v>
      </c>
      <c r="J1245" s="1" t="s">
        <v>645</v>
      </c>
      <c r="K1245" s="1" t="s">
        <v>891</v>
      </c>
      <c r="L1245" s="1" t="s">
        <v>3332</v>
      </c>
      <c r="M1245" s="1"/>
      <c r="N1245" s="1"/>
      <c r="O1245" s="1"/>
      <c r="P1245" s="40">
        <v>560.2607960298526</v>
      </c>
    </row>
    <row r="1246" spans="1:16">
      <c r="A1246" s="39"/>
      <c r="B1246" s="1" t="s">
        <v>700</v>
      </c>
      <c r="C1246" s="1" t="s">
        <v>1370</v>
      </c>
      <c r="D1246" s="1" t="s">
        <v>17</v>
      </c>
      <c r="E1246" s="1" t="s">
        <v>17</v>
      </c>
      <c r="F1246" s="2">
        <v>45535</v>
      </c>
      <c r="G1246" s="2">
        <v>45505</v>
      </c>
      <c r="H1246" s="1" t="s">
        <v>3599</v>
      </c>
      <c r="I1246" s="1" t="s">
        <v>3600</v>
      </c>
      <c r="J1246" s="1" t="s">
        <v>587</v>
      </c>
      <c r="K1246" s="1" t="s">
        <v>840</v>
      </c>
      <c r="L1246" s="1" t="s">
        <v>3446</v>
      </c>
      <c r="M1246" s="1"/>
      <c r="N1246" s="1"/>
      <c r="O1246" s="1"/>
      <c r="P1246" s="40">
        <v>240.11176972707966</v>
      </c>
    </row>
    <row r="1247" spans="1:16">
      <c r="A1247" s="39"/>
      <c r="B1247" s="1" t="s">
        <v>700</v>
      </c>
      <c r="C1247" s="1" t="s">
        <v>701</v>
      </c>
      <c r="D1247" s="1" t="s">
        <v>17</v>
      </c>
      <c r="E1247" s="1" t="s">
        <v>17</v>
      </c>
      <c r="F1247" s="2">
        <v>45535</v>
      </c>
      <c r="G1247" s="2">
        <v>45505</v>
      </c>
      <c r="H1247" s="1" t="s">
        <v>3601</v>
      </c>
      <c r="I1247" s="1" t="s">
        <v>3602</v>
      </c>
      <c r="J1247" s="1" t="s">
        <v>515</v>
      </c>
      <c r="K1247" s="1" t="s">
        <v>776</v>
      </c>
      <c r="L1247" s="1" t="s">
        <v>2345</v>
      </c>
      <c r="M1247" s="1"/>
      <c r="N1247" s="1"/>
      <c r="O1247" s="1"/>
      <c r="P1247" s="40">
        <v>23959.91</v>
      </c>
    </row>
    <row r="1248" spans="1:16">
      <c r="A1248" s="39"/>
      <c r="B1248" s="1" t="s">
        <v>700</v>
      </c>
      <c r="C1248" s="1" t="s">
        <v>1370</v>
      </c>
      <c r="D1248" s="1" t="s">
        <v>17</v>
      </c>
      <c r="E1248" s="1" t="s">
        <v>17</v>
      </c>
      <c r="F1248" s="2">
        <v>45535</v>
      </c>
      <c r="G1248" s="2">
        <v>45505</v>
      </c>
      <c r="H1248" s="1" t="s">
        <v>3603</v>
      </c>
      <c r="I1248" s="1" t="s">
        <v>3604</v>
      </c>
      <c r="J1248" s="1" t="s">
        <v>618</v>
      </c>
      <c r="K1248" s="1" t="s">
        <v>859</v>
      </c>
      <c r="L1248" s="1" t="s">
        <v>3495</v>
      </c>
      <c r="M1248" s="1"/>
      <c r="N1248" s="1"/>
      <c r="O1248" s="1"/>
      <c r="P1248" s="40">
        <v>480.22353945415932</v>
      </c>
    </row>
    <row r="1249" spans="1:16">
      <c r="A1249" s="39"/>
      <c r="B1249" s="1" t="s">
        <v>700</v>
      </c>
      <c r="C1249" s="1" t="s">
        <v>1370</v>
      </c>
      <c r="D1249" s="1" t="s">
        <v>17</v>
      </c>
      <c r="E1249" s="1" t="s">
        <v>17</v>
      </c>
      <c r="F1249" s="2">
        <v>45535</v>
      </c>
      <c r="G1249" s="2">
        <v>45505</v>
      </c>
      <c r="H1249" s="1" t="s">
        <v>3605</v>
      </c>
      <c r="I1249" s="1" t="s">
        <v>3606</v>
      </c>
      <c r="J1249" s="1" t="s">
        <v>812</v>
      </c>
      <c r="K1249" s="1" t="s">
        <v>795</v>
      </c>
      <c r="L1249" s="1" t="s">
        <v>3324</v>
      </c>
      <c r="M1249" s="1"/>
      <c r="N1249" s="1"/>
      <c r="O1249" s="1"/>
      <c r="P1249" s="40">
        <v>504.23471642686729</v>
      </c>
    </row>
    <row r="1250" spans="1:16">
      <c r="A1250" s="39"/>
      <c r="B1250" s="1" t="s">
        <v>700</v>
      </c>
      <c r="C1250" s="1" t="s">
        <v>1370</v>
      </c>
      <c r="D1250" s="1" t="s">
        <v>17</v>
      </c>
      <c r="E1250" s="1" t="s">
        <v>17</v>
      </c>
      <c r="F1250" s="2">
        <v>45535</v>
      </c>
      <c r="G1250" s="2">
        <v>45505</v>
      </c>
      <c r="H1250" s="1" t="s">
        <v>3607</v>
      </c>
      <c r="I1250" s="1" t="s">
        <v>3608</v>
      </c>
      <c r="J1250" s="1" t="s">
        <v>587</v>
      </c>
      <c r="K1250" s="1" t="s">
        <v>840</v>
      </c>
      <c r="L1250" s="1" t="s">
        <v>3446</v>
      </c>
      <c r="M1250" s="1"/>
      <c r="N1250" s="1"/>
      <c r="O1250" s="1"/>
      <c r="P1250" s="40">
        <v>360.16765459061952</v>
      </c>
    </row>
    <row r="1251" spans="1:16">
      <c r="A1251" s="39"/>
      <c r="B1251" s="1" t="s">
        <v>700</v>
      </c>
      <c r="C1251" s="1" t="s">
        <v>1370</v>
      </c>
      <c r="D1251" s="1" t="s">
        <v>17</v>
      </c>
      <c r="E1251" s="1" t="s">
        <v>17</v>
      </c>
      <c r="F1251" s="2">
        <v>45535</v>
      </c>
      <c r="G1251" s="2">
        <v>45505</v>
      </c>
      <c r="H1251" s="1" t="s">
        <v>3609</v>
      </c>
      <c r="I1251" s="1" t="s">
        <v>3610</v>
      </c>
      <c r="J1251" s="1" t="s">
        <v>645</v>
      </c>
      <c r="K1251" s="1" t="s">
        <v>891</v>
      </c>
      <c r="L1251" s="1" t="s">
        <v>3332</v>
      </c>
      <c r="M1251" s="1"/>
      <c r="N1251" s="1"/>
      <c r="O1251" s="1"/>
      <c r="P1251" s="40">
        <v>560.2607960298526</v>
      </c>
    </row>
    <row r="1252" spans="1:16">
      <c r="A1252" s="39"/>
      <c r="B1252" s="1" t="s">
        <v>700</v>
      </c>
      <c r="C1252" s="1" t="s">
        <v>1370</v>
      </c>
      <c r="D1252" s="1" t="s">
        <v>17</v>
      </c>
      <c r="E1252" s="1" t="s">
        <v>17</v>
      </c>
      <c r="F1252" s="2">
        <v>45535</v>
      </c>
      <c r="G1252" s="2">
        <v>45505</v>
      </c>
      <c r="H1252" s="1" t="s">
        <v>3611</v>
      </c>
      <c r="I1252" s="1" t="s">
        <v>3612</v>
      </c>
      <c r="J1252" s="1" t="s">
        <v>645</v>
      </c>
      <c r="K1252" s="1" t="s">
        <v>891</v>
      </c>
      <c r="L1252" s="1" t="s">
        <v>3332</v>
      </c>
      <c r="M1252" s="1"/>
      <c r="N1252" s="1"/>
      <c r="O1252" s="1"/>
      <c r="P1252" s="40">
        <v>480.22353945415932</v>
      </c>
    </row>
    <row r="1253" spans="1:16">
      <c r="A1253" s="39"/>
      <c r="B1253" s="1" t="s">
        <v>700</v>
      </c>
      <c r="C1253" s="1" t="s">
        <v>1370</v>
      </c>
      <c r="D1253" s="1" t="s">
        <v>17</v>
      </c>
      <c r="E1253" s="1" t="s">
        <v>17</v>
      </c>
      <c r="F1253" s="2">
        <v>45535</v>
      </c>
      <c r="G1253" s="2">
        <v>45505</v>
      </c>
      <c r="H1253" s="1" t="s">
        <v>3613</v>
      </c>
      <c r="I1253" s="1" t="s">
        <v>3614</v>
      </c>
      <c r="J1253" s="1" t="s">
        <v>593</v>
      </c>
      <c r="K1253" s="1" t="s">
        <v>842</v>
      </c>
      <c r="L1253" s="1" t="s">
        <v>1809</v>
      </c>
      <c r="M1253" s="1"/>
      <c r="N1253" s="1"/>
      <c r="O1253" s="1"/>
      <c r="P1253" s="40">
        <v>416.19373419360477</v>
      </c>
    </row>
    <row r="1254" spans="1:16">
      <c r="A1254" s="39"/>
      <c r="B1254" s="1" t="s">
        <v>700</v>
      </c>
      <c r="C1254" s="1" t="s">
        <v>1370</v>
      </c>
      <c r="D1254" s="1" t="s">
        <v>17</v>
      </c>
      <c r="E1254" s="1" t="s">
        <v>17</v>
      </c>
      <c r="F1254" s="2">
        <v>45535</v>
      </c>
      <c r="G1254" s="2">
        <v>45505</v>
      </c>
      <c r="H1254" s="1" t="s">
        <v>3615</v>
      </c>
      <c r="I1254" s="1" t="s">
        <v>3616</v>
      </c>
      <c r="J1254" s="1" t="s">
        <v>617</v>
      </c>
      <c r="K1254" s="1" t="s">
        <v>860</v>
      </c>
      <c r="L1254" s="1" t="s">
        <v>2892</v>
      </c>
      <c r="M1254" s="1"/>
      <c r="N1254" s="1"/>
      <c r="O1254" s="1"/>
      <c r="P1254" s="40">
        <v>360.16765459061952</v>
      </c>
    </row>
    <row r="1255" spans="1:16">
      <c r="A1255" s="39"/>
      <c r="B1255" s="1" t="s">
        <v>700</v>
      </c>
      <c r="C1255" s="1" t="s">
        <v>1370</v>
      </c>
      <c r="D1255" s="1" t="s">
        <v>17</v>
      </c>
      <c r="E1255" s="1" t="s">
        <v>17</v>
      </c>
      <c r="F1255" s="2">
        <v>45535</v>
      </c>
      <c r="G1255" s="2">
        <v>45505</v>
      </c>
      <c r="H1255" s="1" t="s">
        <v>3617</v>
      </c>
      <c r="I1255" s="1" t="s">
        <v>3618</v>
      </c>
      <c r="J1255" s="1" t="s">
        <v>640</v>
      </c>
      <c r="K1255" s="1" t="s">
        <v>884</v>
      </c>
      <c r="L1255" s="1" t="s">
        <v>3366</v>
      </c>
      <c r="M1255" s="1"/>
      <c r="N1255" s="1"/>
      <c r="O1255" s="1"/>
      <c r="P1255" s="40">
        <v>560.2607960298526</v>
      </c>
    </row>
    <row r="1256" spans="1:16">
      <c r="A1256" s="39"/>
      <c r="B1256" s="1" t="s">
        <v>700</v>
      </c>
      <c r="C1256" s="1" t="s">
        <v>1370</v>
      </c>
      <c r="D1256" s="1" t="s">
        <v>17</v>
      </c>
      <c r="E1256" s="1" t="s">
        <v>17</v>
      </c>
      <c r="F1256" s="2">
        <v>45535</v>
      </c>
      <c r="G1256" s="2">
        <v>45505</v>
      </c>
      <c r="H1256" s="1" t="s">
        <v>3619</v>
      </c>
      <c r="I1256" s="1" t="s">
        <v>3620</v>
      </c>
      <c r="J1256" s="1" t="s">
        <v>644</v>
      </c>
      <c r="K1256" s="1" t="s">
        <v>888</v>
      </c>
      <c r="L1256" s="1" t="s">
        <v>3388</v>
      </c>
      <c r="M1256" s="1"/>
      <c r="N1256" s="1"/>
      <c r="O1256" s="1"/>
      <c r="P1256" s="40">
        <v>560.2607960298526</v>
      </c>
    </row>
    <row r="1257" spans="1:16">
      <c r="A1257" s="39"/>
      <c r="B1257" s="1" t="s">
        <v>700</v>
      </c>
      <c r="C1257" s="1" t="s">
        <v>1370</v>
      </c>
      <c r="D1257" s="1" t="s">
        <v>17</v>
      </c>
      <c r="E1257" s="1" t="s">
        <v>17</v>
      </c>
      <c r="F1257" s="2">
        <v>45535</v>
      </c>
      <c r="G1257" s="2">
        <v>45505</v>
      </c>
      <c r="H1257" s="1" t="s">
        <v>3621</v>
      </c>
      <c r="I1257" s="1" t="s">
        <v>3622</v>
      </c>
      <c r="J1257" s="1" t="s">
        <v>642</v>
      </c>
      <c r="K1257" s="1" t="s">
        <v>881</v>
      </c>
      <c r="L1257" s="1" t="s">
        <v>3416</v>
      </c>
      <c r="M1257" s="1"/>
      <c r="N1257" s="1"/>
      <c r="O1257" s="1"/>
      <c r="P1257" s="40">
        <v>560.2607960298526</v>
      </c>
    </row>
    <row r="1258" spans="1:16">
      <c r="A1258" s="39"/>
      <c r="B1258" s="1" t="s">
        <v>700</v>
      </c>
      <c r="C1258" s="1" t="s">
        <v>1370</v>
      </c>
      <c r="D1258" s="1" t="s">
        <v>17</v>
      </c>
      <c r="E1258" s="1" t="s">
        <v>17</v>
      </c>
      <c r="F1258" s="2">
        <v>45535</v>
      </c>
      <c r="G1258" s="2">
        <v>45505</v>
      </c>
      <c r="H1258" s="1" t="s">
        <v>3623</v>
      </c>
      <c r="I1258" s="1" t="s">
        <v>3624</v>
      </c>
      <c r="J1258" s="1" t="s">
        <v>645</v>
      </c>
      <c r="K1258" s="1" t="s">
        <v>891</v>
      </c>
      <c r="L1258" s="1" t="s">
        <v>3332</v>
      </c>
      <c r="M1258" s="1"/>
      <c r="N1258" s="1"/>
      <c r="O1258" s="1"/>
      <c r="P1258" s="40">
        <v>320.14902630277288</v>
      </c>
    </row>
    <row r="1259" spans="1:16">
      <c r="A1259" s="39"/>
      <c r="B1259" s="1" t="s">
        <v>700</v>
      </c>
      <c r="C1259" s="1" t="s">
        <v>1370</v>
      </c>
      <c r="D1259" s="1" t="s">
        <v>17</v>
      </c>
      <c r="E1259" s="1" t="s">
        <v>17</v>
      </c>
      <c r="F1259" s="2">
        <v>45535</v>
      </c>
      <c r="G1259" s="2">
        <v>45505</v>
      </c>
      <c r="H1259" s="1" t="s">
        <v>3625</v>
      </c>
      <c r="I1259" s="1" t="s">
        <v>3626</v>
      </c>
      <c r="J1259" s="1" t="s">
        <v>617</v>
      </c>
      <c r="K1259" s="1" t="s">
        <v>860</v>
      </c>
      <c r="L1259" s="1" t="s">
        <v>2892</v>
      </c>
      <c r="M1259" s="1"/>
      <c r="N1259" s="1"/>
      <c r="O1259" s="1"/>
      <c r="P1259" s="40">
        <v>493.2297175750856</v>
      </c>
    </row>
    <row r="1260" spans="1:16">
      <c r="A1260" s="39"/>
      <c r="B1260" s="1" t="s">
        <v>700</v>
      </c>
      <c r="C1260" s="1" t="s">
        <v>1370</v>
      </c>
      <c r="D1260" s="1" t="s">
        <v>17</v>
      </c>
      <c r="E1260" s="1" t="s">
        <v>17</v>
      </c>
      <c r="F1260" s="2">
        <v>45535</v>
      </c>
      <c r="G1260" s="2">
        <v>45505</v>
      </c>
      <c r="H1260" s="1" t="s">
        <v>3627</v>
      </c>
      <c r="I1260" s="1" t="s">
        <v>3628</v>
      </c>
      <c r="J1260" s="1" t="s">
        <v>617</v>
      </c>
      <c r="K1260" s="1" t="s">
        <v>860</v>
      </c>
      <c r="L1260" s="1" t="s">
        <v>2892</v>
      </c>
      <c r="M1260" s="1"/>
      <c r="N1260" s="1"/>
      <c r="O1260" s="1"/>
      <c r="P1260" s="40">
        <v>464.21608813902071</v>
      </c>
    </row>
    <row r="1261" spans="1:16">
      <c r="A1261" s="39"/>
      <c r="B1261" s="1" t="s">
        <v>700</v>
      </c>
      <c r="C1261" s="1" t="s">
        <v>1370</v>
      </c>
      <c r="D1261" s="1" t="s">
        <v>17</v>
      </c>
      <c r="E1261" s="1" t="s">
        <v>17</v>
      </c>
      <c r="F1261" s="2">
        <v>45535</v>
      </c>
      <c r="G1261" s="2">
        <v>45505</v>
      </c>
      <c r="H1261" s="1" t="s">
        <v>3629</v>
      </c>
      <c r="I1261" s="1" t="s">
        <v>3630</v>
      </c>
      <c r="J1261" s="1" t="s">
        <v>637</v>
      </c>
      <c r="K1261" s="1" t="s">
        <v>893</v>
      </c>
      <c r="L1261" s="1" t="s">
        <v>3465</v>
      </c>
      <c r="M1261" s="1"/>
      <c r="N1261" s="1"/>
      <c r="O1261" s="1"/>
      <c r="P1261" s="40">
        <v>536.24961905714463</v>
      </c>
    </row>
    <row r="1262" spans="1:16">
      <c r="A1262" s="39"/>
      <c r="B1262" s="1" t="s">
        <v>700</v>
      </c>
      <c r="C1262" s="1" t="s">
        <v>1370</v>
      </c>
      <c r="D1262" s="1" t="s">
        <v>17</v>
      </c>
      <c r="E1262" s="1" t="s">
        <v>17</v>
      </c>
      <c r="F1262" s="2">
        <v>45535</v>
      </c>
      <c r="G1262" s="2">
        <v>45505</v>
      </c>
      <c r="H1262" s="1" t="s">
        <v>3631</v>
      </c>
      <c r="I1262" s="1" t="s">
        <v>3632</v>
      </c>
      <c r="J1262" s="1" t="s">
        <v>645</v>
      </c>
      <c r="K1262" s="1" t="s">
        <v>891</v>
      </c>
      <c r="L1262" s="1" t="s">
        <v>3332</v>
      </c>
      <c r="M1262" s="1"/>
      <c r="N1262" s="1"/>
      <c r="O1262" s="1"/>
      <c r="P1262" s="40">
        <v>480.22353945415932</v>
      </c>
    </row>
    <row r="1263" spans="1:16">
      <c r="A1263" s="39"/>
      <c r="B1263" s="1" t="s">
        <v>700</v>
      </c>
      <c r="C1263" s="1" t="s">
        <v>1370</v>
      </c>
      <c r="D1263" s="1" t="s">
        <v>17</v>
      </c>
      <c r="E1263" s="1" t="s">
        <v>17</v>
      </c>
      <c r="F1263" s="2">
        <v>45535</v>
      </c>
      <c r="G1263" s="2">
        <v>45505</v>
      </c>
      <c r="H1263" s="1" t="s">
        <v>3633</v>
      </c>
      <c r="I1263" s="1" t="s">
        <v>3634</v>
      </c>
      <c r="J1263" s="1" t="s">
        <v>617</v>
      </c>
      <c r="K1263" s="1" t="s">
        <v>860</v>
      </c>
      <c r="L1263" s="1" t="s">
        <v>2892</v>
      </c>
      <c r="M1263" s="1"/>
      <c r="N1263" s="1"/>
      <c r="O1263" s="1"/>
      <c r="P1263" s="40">
        <v>464.21608813902071</v>
      </c>
    </row>
    <row r="1264" spans="1:16">
      <c r="A1264" s="39"/>
      <c r="B1264" s="1" t="s">
        <v>700</v>
      </c>
      <c r="C1264" s="1" t="s">
        <v>1370</v>
      </c>
      <c r="D1264" s="1" t="s">
        <v>17</v>
      </c>
      <c r="E1264" s="1" t="s">
        <v>17</v>
      </c>
      <c r="F1264" s="2">
        <v>45535</v>
      </c>
      <c r="G1264" s="2">
        <v>45505</v>
      </c>
      <c r="H1264" s="1" t="s">
        <v>3635</v>
      </c>
      <c r="I1264" s="1" t="s">
        <v>3636</v>
      </c>
      <c r="J1264" s="1" t="s">
        <v>632</v>
      </c>
      <c r="K1264" s="1" t="s">
        <v>874</v>
      </c>
      <c r="L1264" s="1" t="s">
        <v>3637</v>
      </c>
      <c r="M1264" s="1"/>
      <c r="N1264" s="1"/>
      <c r="O1264" s="1"/>
      <c r="P1264" s="40">
        <v>408.19000853603541</v>
      </c>
    </row>
    <row r="1265" spans="1:16">
      <c r="A1265" s="39"/>
      <c r="B1265" s="1" t="s">
        <v>700</v>
      </c>
      <c r="C1265" s="1" t="s">
        <v>1370</v>
      </c>
      <c r="D1265" s="1" t="s">
        <v>17</v>
      </c>
      <c r="E1265" s="1" t="s">
        <v>17</v>
      </c>
      <c r="F1265" s="2">
        <v>45535</v>
      </c>
      <c r="G1265" s="2">
        <v>45505</v>
      </c>
      <c r="H1265" s="1" t="s">
        <v>3638</v>
      </c>
      <c r="I1265" s="1" t="s">
        <v>3639</v>
      </c>
      <c r="J1265" s="1" t="s">
        <v>617</v>
      </c>
      <c r="K1265" s="1" t="s">
        <v>860</v>
      </c>
      <c r="L1265" s="1" t="s">
        <v>2892</v>
      </c>
      <c r="M1265" s="1"/>
      <c r="N1265" s="1"/>
      <c r="O1265" s="1"/>
      <c r="P1265" s="40">
        <v>504.23471642686729</v>
      </c>
    </row>
    <row r="1266" spans="1:16">
      <c r="A1266" s="39"/>
      <c r="B1266" s="1" t="s">
        <v>700</v>
      </c>
      <c r="C1266" s="1" t="s">
        <v>1370</v>
      </c>
      <c r="D1266" s="1" t="s">
        <v>17</v>
      </c>
      <c r="E1266" s="1" t="s">
        <v>17</v>
      </c>
      <c r="F1266" s="2">
        <v>45535</v>
      </c>
      <c r="G1266" s="2">
        <v>45505</v>
      </c>
      <c r="H1266" s="1" t="s">
        <v>3640</v>
      </c>
      <c r="I1266" s="1" t="s">
        <v>3641</v>
      </c>
      <c r="J1266" s="1" t="s">
        <v>643</v>
      </c>
      <c r="K1266" s="1" t="s">
        <v>890</v>
      </c>
      <c r="L1266" s="1" t="s">
        <v>3373</v>
      </c>
      <c r="M1266" s="1"/>
      <c r="N1266" s="1"/>
      <c r="O1266" s="1"/>
      <c r="P1266" s="40">
        <v>520.2421677420059</v>
      </c>
    </row>
    <row r="1267" spans="1:16">
      <c r="A1267" s="39"/>
      <c r="B1267" s="1" t="s">
        <v>700</v>
      </c>
      <c r="C1267" s="1" t="s">
        <v>1370</v>
      </c>
      <c r="D1267" s="1" t="s">
        <v>17</v>
      </c>
      <c r="E1267" s="1" t="s">
        <v>17</v>
      </c>
      <c r="F1267" s="2">
        <v>45535</v>
      </c>
      <c r="G1267" s="2">
        <v>45505</v>
      </c>
      <c r="H1267" s="1" t="s">
        <v>3642</v>
      </c>
      <c r="I1267" s="1" t="s">
        <v>3643</v>
      </c>
      <c r="J1267" s="1" t="s">
        <v>617</v>
      </c>
      <c r="K1267" s="1" t="s">
        <v>860</v>
      </c>
      <c r="L1267" s="1" t="s">
        <v>2892</v>
      </c>
      <c r="M1267" s="1"/>
      <c r="N1267" s="1"/>
      <c r="O1267" s="1"/>
      <c r="P1267" s="40">
        <v>360.16765459061952</v>
      </c>
    </row>
    <row r="1268" spans="1:16">
      <c r="A1268" s="39"/>
      <c r="B1268" s="1" t="s">
        <v>700</v>
      </c>
      <c r="C1268" s="1" t="s">
        <v>1370</v>
      </c>
      <c r="D1268" s="1" t="s">
        <v>17</v>
      </c>
      <c r="E1268" s="1" t="s">
        <v>17</v>
      </c>
      <c r="F1268" s="2">
        <v>45535</v>
      </c>
      <c r="G1268" s="2">
        <v>45505</v>
      </c>
      <c r="H1268" s="1" t="s">
        <v>3644</v>
      </c>
      <c r="I1268" s="1" t="s">
        <v>3645</v>
      </c>
      <c r="J1268" s="1" t="s">
        <v>617</v>
      </c>
      <c r="K1268" s="1" t="s">
        <v>860</v>
      </c>
      <c r="L1268" s="1" t="s">
        <v>2892</v>
      </c>
      <c r="M1268" s="1"/>
      <c r="N1268" s="1"/>
      <c r="O1268" s="1"/>
      <c r="P1268" s="40">
        <v>320.14902630277288</v>
      </c>
    </row>
    <row r="1269" spans="1:16">
      <c r="A1269" s="39"/>
      <c r="B1269" s="1" t="s">
        <v>700</v>
      </c>
      <c r="C1269" s="1" t="s">
        <v>1370</v>
      </c>
      <c r="D1269" s="1" t="s">
        <v>17</v>
      </c>
      <c r="E1269" s="1" t="s">
        <v>17</v>
      </c>
      <c r="F1269" s="2">
        <v>45535</v>
      </c>
      <c r="G1269" s="2">
        <v>45505</v>
      </c>
      <c r="H1269" s="1" t="s">
        <v>3646</v>
      </c>
      <c r="I1269" s="1" t="s">
        <v>3647</v>
      </c>
      <c r="J1269" s="1" t="s">
        <v>812</v>
      </c>
      <c r="K1269" s="1" t="s">
        <v>795</v>
      </c>
      <c r="L1269" s="1" t="s">
        <v>3324</v>
      </c>
      <c r="M1269" s="1"/>
      <c r="N1269" s="1"/>
      <c r="O1269" s="1"/>
      <c r="P1269" s="40">
        <v>504.23471642686729</v>
      </c>
    </row>
    <row r="1270" spans="1:16">
      <c r="A1270" s="39"/>
      <c r="B1270" s="1" t="s">
        <v>700</v>
      </c>
      <c r="C1270" s="1" t="s">
        <v>1370</v>
      </c>
      <c r="D1270" s="1" t="s">
        <v>17</v>
      </c>
      <c r="E1270" s="1" t="s">
        <v>17</v>
      </c>
      <c r="F1270" s="2">
        <v>45535</v>
      </c>
      <c r="G1270" s="2">
        <v>45505</v>
      </c>
      <c r="H1270" s="1" t="s">
        <v>3648</v>
      </c>
      <c r="I1270" s="1" t="s">
        <v>3649</v>
      </c>
      <c r="J1270" s="1" t="s">
        <v>645</v>
      </c>
      <c r="K1270" s="1" t="s">
        <v>891</v>
      </c>
      <c r="L1270" s="1" t="s">
        <v>3332</v>
      </c>
      <c r="M1270" s="1"/>
      <c r="N1270" s="1"/>
      <c r="O1270" s="1"/>
      <c r="P1270" s="40">
        <v>480.22353945415932</v>
      </c>
    </row>
    <row r="1271" spans="1:16">
      <c r="A1271" s="39"/>
      <c r="B1271" s="1" t="s">
        <v>700</v>
      </c>
      <c r="C1271" s="1" t="s">
        <v>1370</v>
      </c>
      <c r="D1271" s="1" t="s">
        <v>17</v>
      </c>
      <c r="E1271" s="1" t="s">
        <v>17</v>
      </c>
      <c r="F1271" s="2">
        <v>45535</v>
      </c>
      <c r="G1271" s="2">
        <v>45505</v>
      </c>
      <c r="H1271" s="1" t="s">
        <v>3650</v>
      </c>
      <c r="I1271" s="1" t="s">
        <v>3651</v>
      </c>
      <c r="J1271" s="1" t="s">
        <v>612</v>
      </c>
      <c r="K1271" s="1" t="s">
        <v>853</v>
      </c>
      <c r="L1271" s="1" t="s">
        <v>3335</v>
      </c>
      <c r="M1271" s="1"/>
      <c r="N1271" s="1"/>
      <c r="O1271" s="1"/>
      <c r="P1271" s="40">
        <v>258.12015245661064</v>
      </c>
    </row>
    <row r="1272" spans="1:16">
      <c r="A1272" s="39"/>
      <c r="B1272" s="1" t="s">
        <v>700</v>
      </c>
      <c r="C1272" s="1" t="s">
        <v>1370</v>
      </c>
      <c r="D1272" s="1" t="s">
        <v>17</v>
      </c>
      <c r="E1272" s="1" t="s">
        <v>17</v>
      </c>
      <c r="F1272" s="2">
        <v>45535</v>
      </c>
      <c r="G1272" s="2">
        <v>45505</v>
      </c>
      <c r="H1272" s="1" t="s">
        <v>3652</v>
      </c>
      <c r="I1272" s="1" t="s">
        <v>3653</v>
      </c>
      <c r="J1272" s="1" t="s">
        <v>645</v>
      </c>
      <c r="K1272" s="1" t="s">
        <v>891</v>
      </c>
      <c r="L1272" s="1" t="s">
        <v>3332</v>
      </c>
      <c r="M1272" s="1"/>
      <c r="N1272" s="1"/>
      <c r="O1272" s="1"/>
      <c r="P1272" s="40">
        <v>560.2607960298526</v>
      </c>
    </row>
    <row r="1273" spans="1:16">
      <c r="A1273" s="39"/>
      <c r="B1273" s="1" t="s">
        <v>700</v>
      </c>
      <c r="C1273" s="1" t="s">
        <v>1370</v>
      </c>
      <c r="D1273" s="1" t="s">
        <v>17</v>
      </c>
      <c r="E1273" s="1" t="s">
        <v>17</v>
      </c>
      <c r="F1273" s="2">
        <v>45535</v>
      </c>
      <c r="G1273" s="2">
        <v>45505</v>
      </c>
      <c r="H1273" s="1" t="s">
        <v>3654</v>
      </c>
      <c r="I1273" s="1" t="s">
        <v>3655</v>
      </c>
      <c r="J1273" s="1" t="s">
        <v>617</v>
      </c>
      <c r="K1273" s="1" t="s">
        <v>860</v>
      </c>
      <c r="L1273" s="1" t="s">
        <v>2892</v>
      </c>
      <c r="M1273" s="1"/>
      <c r="N1273" s="1"/>
      <c r="O1273" s="1"/>
      <c r="P1273" s="40">
        <v>79.036914795873145</v>
      </c>
    </row>
    <row r="1274" spans="1:16">
      <c r="A1274" s="39"/>
      <c r="B1274" s="1" t="s">
        <v>700</v>
      </c>
      <c r="C1274" s="1" t="s">
        <v>1370</v>
      </c>
      <c r="D1274" s="1" t="s">
        <v>17</v>
      </c>
      <c r="E1274" s="1" t="s">
        <v>17</v>
      </c>
      <c r="F1274" s="2">
        <v>45535</v>
      </c>
      <c r="G1274" s="2">
        <v>45505</v>
      </c>
      <c r="H1274" s="1" t="s">
        <v>3656</v>
      </c>
      <c r="I1274" s="1" t="s">
        <v>3657</v>
      </c>
      <c r="J1274" s="1" t="s">
        <v>617</v>
      </c>
      <c r="K1274" s="1" t="s">
        <v>860</v>
      </c>
      <c r="L1274" s="1" t="s">
        <v>2892</v>
      </c>
      <c r="M1274" s="1"/>
      <c r="N1274" s="1"/>
      <c r="O1274" s="1"/>
      <c r="P1274" s="40">
        <v>360.16765459061952</v>
      </c>
    </row>
    <row r="1275" spans="1:16">
      <c r="A1275" s="39"/>
      <c r="B1275" s="1" t="s">
        <v>700</v>
      </c>
      <c r="C1275" s="1" t="s">
        <v>1370</v>
      </c>
      <c r="D1275" s="1" t="s">
        <v>17</v>
      </c>
      <c r="E1275" s="1" t="s">
        <v>17</v>
      </c>
      <c r="F1275" s="2">
        <v>45535</v>
      </c>
      <c r="G1275" s="2">
        <v>45505</v>
      </c>
      <c r="H1275" s="1" t="s">
        <v>3658</v>
      </c>
      <c r="I1275" s="1" t="s">
        <v>3659</v>
      </c>
      <c r="J1275" s="1" t="s">
        <v>621</v>
      </c>
      <c r="K1275" s="1" t="s">
        <v>861</v>
      </c>
      <c r="L1275" s="1" t="s">
        <v>3500</v>
      </c>
      <c r="M1275" s="1"/>
      <c r="N1275" s="1"/>
      <c r="O1275" s="1"/>
      <c r="P1275" s="40">
        <v>240.11176972707966</v>
      </c>
    </row>
    <row r="1276" spans="1:16">
      <c r="A1276" s="39"/>
      <c r="B1276" s="1" t="s">
        <v>700</v>
      </c>
      <c r="C1276" s="1" t="s">
        <v>701</v>
      </c>
      <c r="D1276" s="1" t="s">
        <v>17</v>
      </c>
      <c r="E1276" s="1" t="s">
        <v>17</v>
      </c>
      <c r="F1276" s="2">
        <v>45535</v>
      </c>
      <c r="G1276" s="2">
        <v>45505</v>
      </c>
      <c r="H1276" s="1" t="s">
        <v>3660</v>
      </c>
      <c r="I1276" s="1" t="s">
        <v>3661</v>
      </c>
      <c r="J1276" s="1" t="s">
        <v>500</v>
      </c>
      <c r="K1276" s="1" t="s">
        <v>762</v>
      </c>
      <c r="L1276" s="1" t="s">
        <v>1898</v>
      </c>
      <c r="M1276" s="1"/>
      <c r="N1276" s="1"/>
      <c r="O1276" s="1"/>
      <c r="P1276" s="40">
        <v>92080</v>
      </c>
    </row>
    <row r="1277" spans="1:16">
      <c r="A1277" s="39"/>
      <c r="B1277" s="1" t="s">
        <v>700</v>
      </c>
      <c r="C1277" s="1" t="s">
        <v>1370</v>
      </c>
      <c r="D1277" s="1" t="s">
        <v>17</v>
      </c>
      <c r="E1277" s="1" t="s">
        <v>17</v>
      </c>
      <c r="F1277" s="2">
        <v>45535</v>
      </c>
      <c r="G1277" s="2">
        <v>45505</v>
      </c>
      <c r="H1277" s="1" t="s">
        <v>3662</v>
      </c>
      <c r="I1277" s="1" t="s">
        <v>3663</v>
      </c>
      <c r="J1277" s="1" t="s">
        <v>812</v>
      </c>
      <c r="K1277" s="1" t="s">
        <v>795</v>
      </c>
      <c r="L1277" s="1" t="s">
        <v>3324</v>
      </c>
      <c r="M1277" s="1"/>
      <c r="N1277" s="1"/>
      <c r="O1277" s="1"/>
      <c r="P1277" s="40">
        <v>504.23471642686729</v>
      </c>
    </row>
    <row r="1278" spans="1:16">
      <c r="A1278" s="39"/>
      <c r="B1278" s="1" t="s">
        <v>700</v>
      </c>
      <c r="C1278" s="1" t="s">
        <v>1370</v>
      </c>
      <c r="D1278" s="1" t="s">
        <v>17</v>
      </c>
      <c r="E1278" s="1" t="s">
        <v>17</v>
      </c>
      <c r="F1278" s="2">
        <v>45535</v>
      </c>
      <c r="G1278" s="2">
        <v>45505</v>
      </c>
      <c r="H1278" s="1" t="s">
        <v>3664</v>
      </c>
      <c r="I1278" s="1" t="s">
        <v>3665</v>
      </c>
      <c r="J1278" s="1" t="s">
        <v>799</v>
      </c>
      <c r="K1278" s="1" t="s">
        <v>797</v>
      </c>
      <c r="L1278" s="1" t="s">
        <v>3338</v>
      </c>
      <c r="M1278" s="1"/>
      <c r="N1278" s="1"/>
      <c r="O1278" s="1"/>
      <c r="P1278" s="40">
        <v>160.07451315138644</v>
      </c>
    </row>
    <row r="1279" spans="1:16">
      <c r="A1279" s="39"/>
      <c r="B1279" s="1" t="s">
        <v>700</v>
      </c>
      <c r="C1279" s="1" t="s">
        <v>1370</v>
      </c>
      <c r="D1279" s="1" t="s">
        <v>17</v>
      </c>
      <c r="E1279" s="1" t="s">
        <v>17</v>
      </c>
      <c r="F1279" s="2">
        <v>45535</v>
      </c>
      <c r="G1279" s="2">
        <v>45505</v>
      </c>
      <c r="H1279" s="1" t="s">
        <v>3666</v>
      </c>
      <c r="I1279" s="1" t="s">
        <v>3667</v>
      </c>
      <c r="J1279" s="1" t="s">
        <v>641</v>
      </c>
      <c r="K1279" s="1" t="s">
        <v>886</v>
      </c>
      <c r="L1279" s="1" t="s">
        <v>3668</v>
      </c>
      <c r="M1279" s="1"/>
      <c r="N1279" s="1"/>
      <c r="O1279" s="1"/>
      <c r="P1279" s="40">
        <v>504.23471642686729</v>
      </c>
    </row>
    <row r="1280" spans="1:16">
      <c r="A1280" s="39"/>
      <c r="B1280" s="1" t="s">
        <v>700</v>
      </c>
      <c r="C1280" s="1" t="s">
        <v>1370</v>
      </c>
      <c r="D1280" s="1" t="s">
        <v>17</v>
      </c>
      <c r="E1280" s="1" t="s">
        <v>17</v>
      </c>
      <c r="F1280" s="2">
        <v>45535</v>
      </c>
      <c r="G1280" s="2">
        <v>45505</v>
      </c>
      <c r="H1280" s="1" t="s">
        <v>3669</v>
      </c>
      <c r="I1280" s="1" t="s">
        <v>3670</v>
      </c>
      <c r="J1280" s="1" t="s">
        <v>621</v>
      </c>
      <c r="K1280" s="1" t="s">
        <v>861</v>
      </c>
      <c r="L1280" s="1" t="s">
        <v>3500</v>
      </c>
      <c r="M1280" s="1"/>
      <c r="N1280" s="1"/>
      <c r="O1280" s="1"/>
      <c r="P1280" s="40">
        <v>240.11176972707966</v>
      </c>
    </row>
    <row r="1281" spans="1:16">
      <c r="A1281" s="39"/>
      <c r="B1281" s="1" t="s">
        <v>700</v>
      </c>
      <c r="C1281" s="1" t="s">
        <v>1370</v>
      </c>
      <c r="D1281" s="1" t="s">
        <v>17</v>
      </c>
      <c r="E1281" s="1" t="s">
        <v>17</v>
      </c>
      <c r="F1281" s="2">
        <v>45535</v>
      </c>
      <c r="G1281" s="2">
        <v>45505</v>
      </c>
      <c r="H1281" s="1" t="s">
        <v>3671</v>
      </c>
      <c r="I1281" s="1" t="s">
        <v>3672</v>
      </c>
      <c r="J1281" s="1" t="s">
        <v>630</v>
      </c>
      <c r="K1281" s="1" t="s">
        <v>872</v>
      </c>
      <c r="L1281" s="1" t="s">
        <v>3484</v>
      </c>
      <c r="M1281" s="1"/>
      <c r="N1281" s="1"/>
      <c r="O1281" s="1"/>
      <c r="P1281" s="40">
        <v>400.1862828784661</v>
      </c>
    </row>
    <row r="1282" spans="1:16">
      <c r="A1282" s="39"/>
      <c r="B1282" s="1" t="s">
        <v>700</v>
      </c>
      <c r="C1282" s="1" t="s">
        <v>1370</v>
      </c>
      <c r="D1282" s="1" t="s">
        <v>17</v>
      </c>
      <c r="E1282" s="1" t="s">
        <v>17</v>
      </c>
      <c r="F1282" s="2">
        <v>45535</v>
      </c>
      <c r="G1282" s="2">
        <v>45505</v>
      </c>
      <c r="H1282" s="1" t="s">
        <v>3673</v>
      </c>
      <c r="I1282" s="1" t="s">
        <v>3674</v>
      </c>
      <c r="J1282" s="1" t="s">
        <v>638</v>
      </c>
      <c r="K1282" s="1" t="s">
        <v>885</v>
      </c>
      <c r="L1282" s="1" t="s">
        <v>3435</v>
      </c>
      <c r="M1282" s="1"/>
      <c r="N1282" s="1"/>
      <c r="O1282" s="1"/>
      <c r="P1282" s="40">
        <v>536.24961905714463</v>
      </c>
    </row>
    <row r="1283" spans="1:16">
      <c r="A1283" s="39"/>
      <c r="B1283" s="1" t="s">
        <v>700</v>
      </c>
      <c r="C1283" s="1" t="s">
        <v>1390</v>
      </c>
      <c r="D1283" s="1" t="s">
        <v>17</v>
      </c>
      <c r="E1283" s="1" t="s">
        <v>17</v>
      </c>
      <c r="F1283" s="2">
        <v>45535</v>
      </c>
      <c r="G1283" s="2">
        <v>45505</v>
      </c>
      <c r="H1283" s="1" t="s">
        <v>3675</v>
      </c>
      <c r="I1283" s="1" t="s">
        <v>3676</v>
      </c>
      <c r="J1283" s="1" t="s">
        <v>1827</v>
      </c>
      <c r="K1283" s="1" t="s">
        <v>1828</v>
      </c>
      <c r="L1283" s="1"/>
      <c r="M1283" s="1"/>
      <c r="N1283" s="1"/>
      <c r="O1283" s="1"/>
      <c r="P1283" s="40">
        <v>34878.943309361814</v>
      </c>
    </row>
    <row r="1284" spans="1:16">
      <c r="A1284" s="39"/>
      <c r="B1284" s="1" t="s">
        <v>700</v>
      </c>
      <c r="C1284" s="1" t="s">
        <v>1395</v>
      </c>
      <c r="D1284" s="1" t="s">
        <v>17</v>
      </c>
      <c r="E1284" s="1" t="s">
        <v>17</v>
      </c>
      <c r="F1284" s="2">
        <v>45535</v>
      </c>
      <c r="G1284" s="2">
        <v>45505</v>
      </c>
      <c r="H1284" s="1" t="s">
        <v>3677</v>
      </c>
      <c r="I1284" s="1" t="s">
        <v>3678</v>
      </c>
      <c r="J1284" s="1" t="s">
        <v>3679</v>
      </c>
      <c r="K1284" s="1" t="s">
        <v>3680</v>
      </c>
      <c r="L1284" s="1"/>
      <c r="M1284" s="1"/>
      <c r="N1284" s="1"/>
      <c r="O1284" s="1"/>
      <c r="P1284" s="40">
        <v>1234.00557</v>
      </c>
    </row>
    <row r="1285" spans="1:16">
      <c r="A1285" s="39"/>
      <c r="B1285" s="1" t="s">
        <v>700</v>
      </c>
      <c r="C1285" s="1" t="s">
        <v>1370</v>
      </c>
      <c r="D1285" s="1" t="s">
        <v>17</v>
      </c>
      <c r="E1285" s="1" t="s">
        <v>17</v>
      </c>
      <c r="F1285" s="2">
        <v>45535</v>
      </c>
      <c r="G1285" s="2">
        <v>45505</v>
      </c>
      <c r="H1285" s="1" t="s">
        <v>3681</v>
      </c>
      <c r="I1285" s="1" t="s">
        <v>3682</v>
      </c>
      <c r="J1285" s="1" t="s">
        <v>593</v>
      </c>
      <c r="K1285" s="1" t="s">
        <v>842</v>
      </c>
      <c r="L1285" s="1" t="s">
        <v>1809</v>
      </c>
      <c r="M1285" s="1"/>
      <c r="N1285" s="1"/>
      <c r="O1285" s="1"/>
      <c r="P1285" s="40">
        <v>400.1862828784661</v>
      </c>
    </row>
    <row r="1286" spans="1:16">
      <c r="A1286" s="39"/>
      <c r="B1286" s="1" t="s">
        <v>700</v>
      </c>
      <c r="C1286" s="1" t="s">
        <v>1370</v>
      </c>
      <c r="D1286" s="1" t="s">
        <v>17</v>
      </c>
      <c r="E1286" s="1" t="s">
        <v>17</v>
      </c>
      <c r="F1286" s="2">
        <v>45535</v>
      </c>
      <c r="G1286" s="2">
        <v>45505</v>
      </c>
      <c r="H1286" s="1" t="s">
        <v>3683</v>
      </c>
      <c r="I1286" s="1" t="s">
        <v>3684</v>
      </c>
      <c r="J1286" s="1" t="s">
        <v>621</v>
      </c>
      <c r="K1286" s="1" t="s">
        <v>861</v>
      </c>
      <c r="L1286" s="1" t="s">
        <v>3500</v>
      </c>
      <c r="M1286" s="1"/>
      <c r="N1286" s="1"/>
      <c r="O1286" s="1"/>
      <c r="P1286" s="40">
        <v>240.11176972707966</v>
      </c>
    </row>
    <row r="1287" spans="1:16">
      <c r="A1287" s="39"/>
      <c r="B1287" s="1" t="s">
        <v>700</v>
      </c>
      <c r="C1287" s="1" t="s">
        <v>701</v>
      </c>
      <c r="D1287" s="1" t="s">
        <v>17</v>
      </c>
      <c r="E1287" s="1" t="s">
        <v>17</v>
      </c>
      <c r="F1287" s="2">
        <v>45535</v>
      </c>
      <c r="G1287" s="2">
        <v>45505</v>
      </c>
      <c r="H1287" s="1" t="s">
        <v>1844</v>
      </c>
      <c r="I1287" s="1" t="s">
        <v>1845</v>
      </c>
      <c r="J1287" s="1" t="s">
        <v>277</v>
      </c>
      <c r="K1287" s="1"/>
      <c r="L1287" s="1"/>
      <c r="M1287" s="1" t="s">
        <v>1721</v>
      </c>
      <c r="N1287" s="1"/>
      <c r="O1287" s="1" t="s">
        <v>3685</v>
      </c>
      <c r="P1287" s="40">
        <v>-3121.45</v>
      </c>
    </row>
    <row r="1288" spans="1:16">
      <c r="A1288" s="39"/>
      <c r="B1288" s="1" t="s">
        <v>700</v>
      </c>
      <c r="C1288" s="1" t="s">
        <v>1370</v>
      </c>
      <c r="D1288" s="1" t="s">
        <v>17</v>
      </c>
      <c r="E1288" s="1" t="s">
        <v>17</v>
      </c>
      <c r="F1288" s="2">
        <v>45535</v>
      </c>
      <c r="G1288" s="2">
        <v>45505</v>
      </c>
      <c r="H1288" s="1" t="s">
        <v>3686</v>
      </c>
      <c r="I1288" s="1" t="s">
        <v>3687</v>
      </c>
      <c r="J1288" s="1" t="s">
        <v>617</v>
      </c>
      <c r="K1288" s="1" t="s">
        <v>860</v>
      </c>
      <c r="L1288" s="1" t="s">
        <v>2892</v>
      </c>
      <c r="M1288" s="1"/>
      <c r="N1288" s="1"/>
      <c r="O1288" s="1"/>
      <c r="P1288" s="40">
        <v>320.14902630277288</v>
      </c>
    </row>
    <row r="1289" spans="1:16">
      <c r="A1289" s="39"/>
      <c r="B1289" s="1" t="s">
        <v>700</v>
      </c>
      <c r="C1289" s="1" t="s">
        <v>1370</v>
      </c>
      <c r="D1289" s="1" t="s">
        <v>17</v>
      </c>
      <c r="E1289" s="1" t="s">
        <v>17</v>
      </c>
      <c r="F1289" s="2">
        <v>45535</v>
      </c>
      <c r="G1289" s="2">
        <v>45505</v>
      </c>
      <c r="H1289" s="1" t="s">
        <v>3688</v>
      </c>
      <c r="I1289" s="1" t="s">
        <v>3689</v>
      </c>
      <c r="J1289" s="1" t="s">
        <v>617</v>
      </c>
      <c r="K1289" s="1" t="s">
        <v>860</v>
      </c>
      <c r="L1289" s="1" t="s">
        <v>2892</v>
      </c>
      <c r="M1289" s="1"/>
      <c r="N1289" s="1"/>
      <c r="O1289" s="1"/>
      <c r="P1289" s="40">
        <v>320.14902630277288</v>
      </c>
    </row>
    <row r="1290" spans="1:16">
      <c r="A1290" s="39"/>
      <c r="B1290" s="1" t="s">
        <v>700</v>
      </c>
      <c r="C1290" s="1" t="s">
        <v>1370</v>
      </c>
      <c r="D1290" s="1" t="s">
        <v>17</v>
      </c>
      <c r="E1290" s="1" t="s">
        <v>17</v>
      </c>
      <c r="F1290" s="2">
        <v>45535</v>
      </c>
      <c r="G1290" s="2">
        <v>45505</v>
      </c>
      <c r="H1290" s="1" t="s">
        <v>3690</v>
      </c>
      <c r="I1290" s="1" t="s">
        <v>3691</v>
      </c>
      <c r="J1290" s="1" t="s">
        <v>812</v>
      </c>
      <c r="K1290" s="1" t="s">
        <v>795</v>
      </c>
      <c r="L1290" s="1" t="s">
        <v>3324</v>
      </c>
      <c r="M1290" s="1"/>
      <c r="N1290" s="1"/>
      <c r="O1290" s="1"/>
      <c r="P1290" s="40">
        <v>392.1825572208968</v>
      </c>
    </row>
    <row r="1291" spans="1:16">
      <c r="A1291" s="39"/>
      <c r="B1291" s="1" t="s">
        <v>700</v>
      </c>
      <c r="C1291" s="1" t="s">
        <v>1370</v>
      </c>
      <c r="D1291" s="1" t="s">
        <v>17</v>
      </c>
      <c r="E1291" s="1" t="s">
        <v>17</v>
      </c>
      <c r="F1291" s="2">
        <v>45535</v>
      </c>
      <c r="G1291" s="2">
        <v>45505</v>
      </c>
      <c r="H1291" s="1" t="s">
        <v>3692</v>
      </c>
      <c r="I1291" s="1" t="s">
        <v>3693</v>
      </c>
      <c r="J1291" s="1" t="s">
        <v>637</v>
      </c>
      <c r="K1291" s="1" t="s">
        <v>893</v>
      </c>
      <c r="L1291" s="1" t="s">
        <v>3465</v>
      </c>
      <c r="M1291" s="1"/>
      <c r="N1291" s="1"/>
      <c r="O1291" s="1"/>
      <c r="P1291" s="40">
        <v>536.24961905714463</v>
      </c>
    </row>
    <row r="1292" spans="1:16">
      <c r="A1292" s="39"/>
      <c r="B1292" s="1" t="s">
        <v>700</v>
      </c>
      <c r="C1292" s="1" t="s">
        <v>1370</v>
      </c>
      <c r="D1292" s="1" t="s">
        <v>17</v>
      </c>
      <c r="E1292" s="1" t="s">
        <v>17</v>
      </c>
      <c r="F1292" s="2">
        <v>45535</v>
      </c>
      <c r="G1292" s="2">
        <v>45505</v>
      </c>
      <c r="H1292" s="1" t="s">
        <v>3694</v>
      </c>
      <c r="I1292" s="1" t="s">
        <v>3695</v>
      </c>
      <c r="J1292" s="1" t="s">
        <v>637</v>
      </c>
      <c r="K1292" s="1" t="s">
        <v>893</v>
      </c>
      <c r="L1292" s="1" t="s">
        <v>3465</v>
      </c>
      <c r="M1292" s="1"/>
      <c r="N1292" s="1"/>
      <c r="O1292" s="1"/>
      <c r="P1292" s="40">
        <v>536.24961905714463</v>
      </c>
    </row>
    <row r="1293" spans="1:16">
      <c r="A1293" s="39"/>
      <c r="B1293" s="1" t="s">
        <v>700</v>
      </c>
      <c r="C1293" s="1" t="s">
        <v>1370</v>
      </c>
      <c r="D1293" s="1" t="s">
        <v>17</v>
      </c>
      <c r="E1293" s="1" t="s">
        <v>17</v>
      </c>
      <c r="F1293" s="2">
        <v>45535</v>
      </c>
      <c r="G1293" s="2">
        <v>45505</v>
      </c>
      <c r="H1293" s="1" t="s">
        <v>3696</v>
      </c>
      <c r="I1293" s="1" t="s">
        <v>3697</v>
      </c>
      <c r="J1293" s="1" t="s">
        <v>645</v>
      </c>
      <c r="K1293" s="1" t="s">
        <v>891</v>
      </c>
      <c r="L1293" s="1" t="s">
        <v>3332</v>
      </c>
      <c r="M1293" s="1"/>
      <c r="N1293" s="1"/>
      <c r="O1293" s="1"/>
      <c r="P1293" s="40">
        <v>480.22353945415932</v>
      </c>
    </row>
    <row r="1294" spans="1:16">
      <c r="A1294" s="39"/>
      <c r="B1294" s="1" t="s">
        <v>700</v>
      </c>
      <c r="C1294" s="1" t="s">
        <v>1370</v>
      </c>
      <c r="D1294" s="1" t="s">
        <v>17</v>
      </c>
      <c r="E1294" s="1" t="s">
        <v>17</v>
      </c>
      <c r="F1294" s="2">
        <v>45535</v>
      </c>
      <c r="G1294" s="2">
        <v>45505</v>
      </c>
      <c r="H1294" s="1" t="s">
        <v>3698</v>
      </c>
      <c r="I1294" s="1" t="s">
        <v>3699</v>
      </c>
      <c r="J1294" s="1" t="s">
        <v>621</v>
      </c>
      <c r="K1294" s="1" t="s">
        <v>861</v>
      </c>
      <c r="L1294" s="1" t="s">
        <v>3500</v>
      </c>
      <c r="M1294" s="1"/>
      <c r="N1294" s="1"/>
      <c r="O1294" s="1"/>
      <c r="P1294" s="40">
        <v>240.11176972707966</v>
      </c>
    </row>
    <row r="1295" spans="1:16">
      <c r="A1295" s="39"/>
      <c r="B1295" s="1" t="s">
        <v>700</v>
      </c>
      <c r="C1295" s="1" t="s">
        <v>1370</v>
      </c>
      <c r="D1295" s="1" t="s">
        <v>17</v>
      </c>
      <c r="E1295" s="1" t="s">
        <v>17</v>
      </c>
      <c r="F1295" s="2">
        <v>45535</v>
      </c>
      <c r="G1295" s="2">
        <v>45505</v>
      </c>
      <c r="H1295" s="1" t="s">
        <v>3700</v>
      </c>
      <c r="I1295" s="1" t="s">
        <v>3701</v>
      </c>
      <c r="J1295" s="1" t="s">
        <v>620</v>
      </c>
      <c r="K1295" s="1" t="s">
        <v>862</v>
      </c>
      <c r="L1295" s="1" t="s">
        <v>3343</v>
      </c>
      <c r="M1295" s="1"/>
      <c r="N1295" s="1"/>
      <c r="O1295" s="1"/>
      <c r="P1295" s="40">
        <v>240.11176972707966</v>
      </c>
    </row>
    <row r="1296" spans="1:16">
      <c r="A1296" s="39"/>
      <c r="B1296" s="1" t="s">
        <v>700</v>
      </c>
      <c r="C1296" s="1" t="s">
        <v>1370</v>
      </c>
      <c r="D1296" s="1" t="s">
        <v>17</v>
      </c>
      <c r="E1296" s="1" t="s">
        <v>17</v>
      </c>
      <c r="F1296" s="2">
        <v>45535</v>
      </c>
      <c r="G1296" s="2">
        <v>45505</v>
      </c>
      <c r="H1296" s="1" t="s">
        <v>3702</v>
      </c>
      <c r="I1296" s="1" t="s">
        <v>3703</v>
      </c>
      <c r="J1296" s="1" t="s">
        <v>640</v>
      </c>
      <c r="K1296" s="1" t="s">
        <v>884</v>
      </c>
      <c r="L1296" s="1" t="s">
        <v>3366</v>
      </c>
      <c r="M1296" s="1"/>
      <c r="N1296" s="1"/>
      <c r="O1296" s="1"/>
      <c r="P1296" s="40">
        <v>560.2607960298526</v>
      </c>
    </row>
    <row r="1297" spans="1:16">
      <c r="A1297" s="39"/>
      <c r="B1297" s="1" t="s">
        <v>700</v>
      </c>
      <c r="C1297" s="1" t="s">
        <v>1370</v>
      </c>
      <c r="D1297" s="1" t="s">
        <v>17</v>
      </c>
      <c r="E1297" s="1" t="s">
        <v>17</v>
      </c>
      <c r="F1297" s="2">
        <v>45535</v>
      </c>
      <c r="G1297" s="2">
        <v>45505</v>
      </c>
      <c r="H1297" s="1" t="s">
        <v>3704</v>
      </c>
      <c r="I1297" s="1" t="s">
        <v>3705</v>
      </c>
      <c r="J1297" s="1" t="s">
        <v>812</v>
      </c>
      <c r="K1297" s="1" t="s">
        <v>795</v>
      </c>
      <c r="L1297" s="1" t="s">
        <v>3324</v>
      </c>
      <c r="M1297" s="1"/>
      <c r="N1297" s="1"/>
      <c r="O1297" s="1"/>
      <c r="P1297" s="40">
        <v>630.29339553358409</v>
      </c>
    </row>
    <row r="1298" spans="1:16">
      <c r="A1298" s="39"/>
      <c r="B1298" s="1" t="s">
        <v>700</v>
      </c>
      <c r="C1298" s="1" t="s">
        <v>1370</v>
      </c>
      <c r="D1298" s="1" t="s">
        <v>17</v>
      </c>
      <c r="E1298" s="1" t="s">
        <v>17</v>
      </c>
      <c r="F1298" s="2">
        <v>45535</v>
      </c>
      <c r="G1298" s="2">
        <v>45505</v>
      </c>
      <c r="H1298" s="1" t="s">
        <v>3706</v>
      </c>
      <c r="I1298" s="1" t="s">
        <v>3707</v>
      </c>
      <c r="J1298" s="1" t="s">
        <v>593</v>
      </c>
      <c r="K1298" s="1" t="s">
        <v>842</v>
      </c>
      <c r="L1298" s="1" t="s">
        <v>1809</v>
      </c>
      <c r="M1298" s="1"/>
      <c r="N1298" s="1"/>
      <c r="O1298" s="1"/>
      <c r="P1298" s="40">
        <v>400.1862828784661</v>
      </c>
    </row>
    <row r="1299" spans="1:16">
      <c r="A1299" s="39"/>
      <c r="B1299" s="1" t="s">
        <v>700</v>
      </c>
      <c r="C1299" s="1" t="s">
        <v>1370</v>
      </c>
      <c r="D1299" s="1" t="s">
        <v>17</v>
      </c>
      <c r="E1299" s="1" t="s">
        <v>17</v>
      </c>
      <c r="F1299" s="2">
        <v>45535</v>
      </c>
      <c r="G1299" s="2">
        <v>45505</v>
      </c>
      <c r="H1299" s="1" t="s">
        <v>3708</v>
      </c>
      <c r="I1299" s="1" t="s">
        <v>3709</v>
      </c>
      <c r="J1299" s="1" t="s">
        <v>632</v>
      </c>
      <c r="K1299" s="1" t="s">
        <v>874</v>
      </c>
      <c r="L1299" s="1" t="s">
        <v>3637</v>
      </c>
      <c r="M1299" s="1"/>
      <c r="N1299" s="1"/>
      <c r="O1299" s="1"/>
      <c r="P1299" s="40">
        <v>408.19000853603541</v>
      </c>
    </row>
    <row r="1300" spans="1:16">
      <c r="A1300" s="39"/>
      <c r="B1300" s="1" t="s">
        <v>700</v>
      </c>
      <c r="C1300" s="1" t="s">
        <v>1395</v>
      </c>
      <c r="D1300" s="1" t="s">
        <v>17</v>
      </c>
      <c r="E1300" s="1" t="s">
        <v>17</v>
      </c>
      <c r="F1300" s="2">
        <v>45535</v>
      </c>
      <c r="G1300" s="2">
        <v>45505</v>
      </c>
      <c r="H1300" s="1" t="s">
        <v>3710</v>
      </c>
      <c r="I1300" s="1" t="s">
        <v>3711</v>
      </c>
      <c r="J1300" s="1" t="s">
        <v>3679</v>
      </c>
      <c r="K1300" s="1" t="s">
        <v>3680</v>
      </c>
      <c r="L1300" s="1"/>
      <c r="M1300" s="1"/>
      <c r="N1300" s="1"/>
      <c r="O1300" s="1"/>
      <c r="P1300" s="40">
        <v>575.86926600000004</v>
      </c>
    </row>
    <row r="1301" spans="1:16">
      <c r="A1301" s="39"/>
      <c r="B1301" s="1" t="s">
        <v>700</v>
      </c>
      <c r="C1301" s="1" t="s">
        <v>1370</v>
      </c>
      <c r="D1301" s="1" t="s">
        <v>17</v>
      </c>
      <c r="E1301" s="1" t="s">
        <v>17</v>
      </c>
      <c r="F1301" s="2">
        <v>45535</v>
      </c>
      <c r="G1301" s="2">
        <v>45505</v>
      </c>
      <c r="H1301" s="1" t="s">
        <v>3712</v>
      </c>
      <c r="I1301" s="1" t="s">
        <v>3713</v>
      </c>
      <c r="J1301" s="1" t="s">
        <v>630</v>
      </c>
      <c r="K1301" s="1" t="s">
        <v>872</v>
      </c>
      <c r="L1301" s="1" t="s">
        <v>3484</v>
      </c>
      <c r="M1301" s="1"/>
      <c r="N1301" s="1"/>
      <c r="O1301" s="1"/>
      <c r="P1301" s="40">
        <v>400.1862828784661</v>
      </c>
    </row>
    <row r="1302" spans="1:16">
      <c r="A1302" s="39"/>
      <c r="B1302" s="1" t="s">
        <v>700</v>
      </c>
      <c r="C1302" s="1" t="s">
        <v>1370</v>
      </c>
      <c r="D1302" s="1" t="s">
        <v>17</v>
      </c>
      <c r="E1302" s="1" t="s">
        <v>17</v>
      </c>
      <c r="F1302" s="2">
        <v>45535</v>
      </c>
      <c r="G1302" s="2">
        <v>45505</v>
      </c>
      <c r="H1302" s="1" t="s">
        <v>3714</v>
      </c>
      <c r="I1302" s="1" t="s">
        <v>3715</v>
      </c>
      <c r="J1302" s="1" t="s">
        <v>617</v>
      </c>
      <c r="K1302" s="1" t="s">
        <v>860</v>
      </c>
      <c r="L1302" s="1" t="s">
        <v>2892</v>
      </c>
      <c r="M1302" s="1"/>
      <c r="N1302" s="1"/>
      <c r="O1302" s="1"/>
      <c r="P1302" s="40">
        <v>480.22353945415932</v>
      </c>
    </row>
    <row r="1303" spans="1:16">
      <c r="A1303" s="39"/>
      <c r="B1303" s="1" t="s">
        <v>700</v>
      </c>
      <c r="C1303" s="1" t="s">
        <v>1370</v>
      </c>
      <c r="D1303" s="1" t="s">
        <v>17</v>
      </c>
      <c r="E1303" s="1" t="s">
        <v>17</v>
      </c>
      <c r="F1303" s="2">
        <v>45535</v>
      </c>
      <c r="G1303" s="2">
        <v>45505</v>
      </c>
      <c r="H1303" s="1" t="s">
        <v>3716</v>
      </c>
      <c r="I1303" s="1" t="s">
        <v>3717</v>
      </c>
      <c r="J1303" s="1" t="s">
        <v>820</v>
      </c>
      <c r="K1303" s="1" t="s">
        <v>800</v>
      </c>
      <c r="L1303" s="1" t="s">
        <v>3718</v>
      </c>
      <c r="M1303" s="1"/>
      <c r="N1303" s="1"/>
      <c r="O1303" s="1"/>
      <c r="P1303" s="40">
        <v>560.2607960298526</v>
      </c>
    </row>
    <row r="1304" spans="1:16">
      <c r="A1304" s="39"/>
      <c r="B1304" s="1" t="s">
        <v>700</v>
      </c>
      <c r="C1304" s="1" t="s">
        <v>1370</v>
      </c>
      <c r="D1304" s="1" t="s">
        <v>17</v>
      </c>
      <c r="E1304" s="1" t="s">
        <v>17</v>
      </c>
      <c r="F1304" s="2">
        <v>45535</v>
      </c>
      <c r="G1304" s="2">
        <v>45505</v>
      </c>
      <c r="H1304" s="1" t="s">
        <v>3719</v>
      </c>
      <c r="I1304" s="1" t="s">
        <v>3720</v>
      </c>
      <c r="J1304" s="1" t="s">
        <v>641</v>
      </c>
      <c r="K1304" s="1" t="s">
        <v>886</v>
      </c>
      <c r="L1304" s="1" t="s">
        <v>3668</v>
      </c>
      <c r="M1304" s="1"/>
      <c r="N1304" s="1"/>
      <c r="O1304" s="1"/>
      <c r="P1304" s="40">
        <v>504.23471642686729</v>
      </c>
    </row>
    <row r="1305" spans="1:16">
      <c r="A1305" s="39"/>
      <c r="B1305" s="1" t="s">
        <v>700</v>
      </c>
      <c r="C1305" s="1" t="s">
        <v>1370</v>
      </c>
      <c r="D1305" s="1" t="s">
        <v>17</v>
      </c>
      <c r="E1305" s="1" t="s">
        <v>17</v>
      </c>
      <c r="F1305" s="2">
        <v>45535</v>
      </c>
      <c r="G1305" s="2">
        <v>45505</v>
      </c>
      <c r="H1305" s="1" t="s">
        <v>3721</v>
      </c>
      <c r="I1305" s="1" t="s">
        <v>3722</v>
      </c>
      <c r="J1305" s="1" t="s">
        <v>617</v>
      </c>
      <c r="K1305" s="1" t="s">
        <v>860</v>
      </c>
      <c r="L1305" s="1" t="s">
        <v>2892</v>
      </c>
      <c r="M1305" s="1"/>
      <c r="N1305" s="1"/>
      <c r="O1305" s="1"/>
      <c r="P1305" s="40">
        <v>432.20118550874338</v>
      </c>
    </row>
    <row r="1306" spans="1:16">
      <c r="A1306" s="39"/>
      <c r="B1306" s="1" t="s">
        <v>700</v>
      </c>
      <c r="C1306" s="1" t="s">
        <v>701</v>
      </c>
      <c r="D1306" s="1" t="s">
        <v>17</v>
      </c>
      <c r="E1306" s="1" t="s">
        <v>17</v>
      </c>
      <c r="F1306" s="2">
        <v>45535</v>
      </c>
      <c r="G1306" s="2">
        <v>45505</v>
      </c>
      <c r="H1306" s="1" t="s">
        <v>1844</v>
      </c>
      <c r="I1306" s="1" t="s">
        <v>1845</v>
      </c>
      <c r="J1306" s="1" t="s">
        <v>277</v>
      </c>
      <c r="K1306" s="1"/>
      <c r="L1306" s="1"/>
      <c r="M1306" s="1" t="s">
        <v>1645</v>
      </c>
      <c r="N1306" s="1"/>
      <c r="O1306" s="1" t="s">
        <v>1982</v>
      </c>
      <c r="P1306" s="40">
        <v>-43450.239999999998</v>
      </c>
    </row>
    <row r="1307" spans="1:16">
      <c r="A1307" s="39"/>
      <c r="B1307" s="1" t="s">
        <v>700</v>
      </c>
      <c r="C1307" s="1" t="s">
        <v>1370</v>
      </c>
      <c r="D1307" s="1" t="s">
        <v>17</v>
      </c>
      <c r="E1307" s="1" t="s">
        <v>17</v>
      </c>
      <c r="F1307" s="2">
        <v>45535</v>
      </c>
      <c r="G1307" s="2">
        <v>45505</v>
      </c>
      <c r="H1307" s="1" t="s">
        <v>3723</v>
      </c>
      <c r="I1307" s="1" t="s">
        <v>3724</v>
      </c>
      <c r="J1307" s="1" t="s">
        <v>630</v>
      </c>
      <c r="K1307" s="1" t="s">
        <v>872</v>
      </c>
      <c r="L1307" s="1" t="s">
        <v>3484</v>
      </c>
      <c r="M1307" s="1"/>
      <c r="N1307" s="1"/>
      <c r="O1307" s="1"/>
      <c r="P1307" s="40">
        <v>400.1862828784661</v>
      </c>
    </row>
    <row r="1308" spans="1:16">
      <c r="A1308" s="39"/>
      <c r="B1308" s="1" t="s">
        <v>700</v>
      </c>
      <c r="C1308" s="1" t="s">
        <v>1370</v>
      </c>
      <c r="D1308" s="1" t="s">
        <v>17</v>
      </c>
      <c r="E1308" s="1" t="s">
        <v>17</v>
      </c>
      <c r="F1308" s="2">
        <v>45535</v>
      </c>
      <c r="G1308" s="2">
        <v>45505</v>
      </c>
      <c r="H1308" s="1" t="s">
        <v>3725</v>
      </c>
      <c r="I1308" s="1" t="s">
        <v>3726</v>
      </c>
      <c r="J1308" s="1" t="s">
        <v>593</v>
      </c>
      <c r="K1308" s="1" t="s">
        <v>842</v>
      </c>
      <c r="L1308" s="1" t="s">
        <v>1809</v>
      </c>
      <c r="M1308" s="1"/>
      <c r="N1308" s="1"/>
      <c r="O1308" s="1"/>
      <c r="P1308" s="40">
        <v>496.23099076929799</v>
      </c>
    </row>
    <row r="1309" spans="1:16">
      <c r="A1309" s="39"/>
      <c r="B1309" s="1" t="s">
        <v>700</v>
      </c>
      <c r="C1309" s="1" t="s">
        <v>1370</v>
      </c>
      <c r="D1309" s="1" t="s">
        <v>17</v>
      </c>
      <c r="E1309" s="1" t="s">
        <v>17</v>
      </c>
      <c r="F1309" s="2">
        <v>45535</v>
      </c>
      <c r="G1309" s="2">
        <v>45505</v>
      </c>
      <c r="H1309" s="1" t="s">
        <v>3727</v>
      </c>
      <c r="I1309" s="1" t="s">
        <v>3728</v>
      </c>
      <c r="J1309" s="1" t="s">
        <v>643</v>
      </c>
      <c r="K1309" s="1" t="s">
        <v>890</v>
      </c>
      <c r="L1309" s="1" t="s">
        <v>3373</v>
      </c>
      <c r="M1309" s="1"/>
      <c r="N1309" s="1"/>
      <c r="O1309" s="1"/>
      <c r="P1309" s="40">
        <v>520.2421677420059</v>
      </c>
    </row>
    <row r="1310" spans="1:16">
      <c r="A1310" s="39"/>
      <c r="B1310" s="1" t="s">
        <v>700</v>
      </c>
      <c r="C1310" s="1" t="s">
        <v>1370</v>
      </c>
      <c r="D1310" s="1" t="s">
        <v>17</v>
      </c>
      <c r="E1310" s="1" t="s">
        <v>17</v>
      </c>
      <c r="F1310" s="2">
        <v>45535</v>
      </c>
      <c r="G1310" s="2">
        <v>45505</v>
      </c>
      <c r="H1310" s="1" t="s">
        <v>3729</v>
      </c>
      <c r="I1310" s="1" t="s">
        <v>3730</v>
      </c>
      <c r="J1310" s="1" t="s">
        <v>643</v>
      </c>
      <c r="K1310" s="1" t="s">
        <v>890</v>
      </c>
      <c r="L1310" s="1" t="s">
        <v>3373</v>
      </c>
      <c r="M1310" s="1"/>
      <c r="N1310" s="1"/>
      <c r="O1310" s="1"/>
      <c r="P1310" s="40">
        <v>520.2421677420059</v>
      </c>
    </row>
    <row r="1311" spans="1:16">
      <c r="A1311" s="39"/>
      <c r="B1311" s="1" t="s">
        <v>700</v>
      </c>
      <c r="C1311" s="1" t="s">
        <v>1370</v>
      </c>
      <c r="D1311" s="1" t="s">
        <v>17</v>
      </c>
      <c r="E1311" s="1" t="s">
        <v>17</v>
      </c>
      <c r="F1311" s="2">
        <v>45535</v>
      </c>
      <c r="G1311" s="2">
        <v>45505</v>
      </c>
      <c r="H1311" s="1" t="s">
        <v>3731</v>
      </c>
      <c r="I1311" s="1" t="s">
        <v>3732</v>
      </c>
      <c r="J1311" s="1" t="s">
        <v>587</v>
      </c>
      <c r="K1311" s="1" t="s">
        <v>840</v>
      </c>
      <c r="L1311" s="1" t="s">
        <v>3446</v>
      </c>
      <c r="M1311" s="1"/>
      <c r="N1311" s="1"/>
      <c r="O1311" s="1"/>
      <c r="P1311" s="40">
        <v>520.2421677420059</v>
      </c>
    </row>
    <row r="1312" spans="1:16">
      <c r="A1312" s="39"/>
      <c r="B1312" s="1" t="s">
        <v>700</v>
      </c>
      <c r="C1312" s="1" t="s">
        <v>1370</v>
      </c>
      <c r="D1312" s="1" t="s">
        <v>17</v>
      </c>
      <c r="E1312" s="1" t="s">
        <v>17</v>
      </c>
      <c r="F1312" s="2">
        <v>45535</v>
      </c>
      <c r="G1312" s="2">
        <v>45505</v>
      </c>
      <c r="H1312" s="1" t="s">
        <v>3733</v>
      </c>
      <c r="I1312" s="1" t="s">
        <v>3734</v>
      </c>
      <c r="J1312" s="1" t="s">
        <v>536</v>
      </c>
      <c r="K1312" s="1" t="s">
        <v>792</v>
      </c>
      <c r="L1312" s="1" t="s">
        <v>3512</v>
      </c>
      <c r="M1312" s="1"/>
      <c r="N1312" s="1"/>
      <c r="O1312" s="1"/>
      <c r="P1312" s="40">
        <v>360.16765459061952</v>
      </c>
    </row>
    <row r="1313" spans="1:16">
      <c r="A1313" s="39"/>
      <c r="B1313" s="1" t="s">
        <v>700</v>
      </c>
      <c r="C1313" s="1" t="s">
        <v>1370</v>
      </c>
      <c r="D1313" s="1" t="s">
        <v>17</v>
      </c>
      <c r="E1313" s="1" t="s">
        <v>17</v>
      </c>
      <c r="F1313" s="2">
        <v>45535</v>
      </c>
      <c r="G1313" s="2">
        <v>45505</v>
      </c>
      <c r="H1313" s="1" t="s">
        <v>3735</v>
      </c>
      <c r="I1313" s="1" t="s">
        <v>3736</v>
      </c>
      <c r="J1313" s="1" t="s">
        <v>617</v>
      </c>
      <c r="K1313" s="1" t="s">
        <v>860</v>
      </c>
      <c r="L1313" s="1" t="s">
        <v>2892</v>
      </c>
      <c r="M1313" s="1"/>
      <c r="N1313" s="1"/>
      <c r="O1313" s="1"/>
      <c r="P1313" s="40">
        <v>360.16765459061952</v>
      </c>
    </row>
    <row r="1314" spans="1:16">
      <c r="A1314" s="39"/>
      <c r="B1314" s="1" t="s">
        <v>700</v>
      </c>
      <c r="C1314" s="1" t="s">
        <v>1370</v>
      </c>
      <c r="D1314" s="1" t="s">
        <v>17</v>
      </c>
      <c r="E1314" s="1" t="s">
        <v>17</v>
      </c>
      <c r="F1314" s="2">
        <v>45535</v>
      </c>
      <c r="G1314" s="2">
        <v>45505</v>
      </c>
      <c r="H1314" s="1" t="s">
        <v>3737</v>
      </c>
      <c r="I1314" s="1" t="s">
        <v>3738</v>
      </c>
      <c r="J1314" s="1" t="s">
        <v>915</v>
      </c>
      <c r="K1314" s="1" t="s">
        <v>896</v>
      </c>
      <c r="L1314" s="1" t="s">
        <v>3739</v>
      </c>
      <c r="M1314" s="1"/>
      <c r="N1314" s="1"/>
      <c r="O1314" s="1"/>
      <c r="P1314" s="40">
        <v>536.24961905714463</v>
      </c>
    </row>
    <row r="1315" spans="1:16">
      <c r="A1315" s="39"/>
      <c r="B1315" s="1" t="s">
        <v>700</v>
      </c>
      <c r="C1315" s="1" t="s">
        <v>1370</v>
      </c>
      <c r="D1315" s="1" t="s">
        <v>17</v>
      </c>
      <c r="E1315" s="1" t="s">
        <v>17</v>
      </c>
      <c r="F1315" s="2">
        <v>45535</v>
      </c>
      <c r="G1315" s="2">
        <v>45505</v>
      </c>
      <c r="H1315" s="1" t="s">
        <v>3740</v>
      </c>
      <c r="I1315" s="1" t="s">
        <v>3741</v>
      </c>
      <c r="J1315" s="1" t="s">
        <v>630</v>
      </c>
      <c r="K1315" s="1" t="s">
        <v>872</v>
      </c>
      <c r="L1315" s="1" t="s">
        <v>3484</v>
      </c>
      <c r="M1315" s="1"/>
      <c r="N1315" s="1"/>
      <c r="O1315" s="1"/>
      <c r="P1315" s="40">
        <v>400.1862828784661</v>
      </c>
    </row>
    <row r="1316" spans="1:16">
      <c r="A1316" s="39"/>
      <c r="B1316" s="1" t="s">
        <v>700</v>
      </c>
      <c r="C1316" s="1" t="s">
        <v>1370</v>
      </c>
      <c r="D1316" s="1" t="s">
        <v>17</v>
      </c>
      <c r="E1316" s="1" t="s">
        <v>17</v>
      </c>
      <c r="F1316" s="2">
        <v>45535</v>
      </c>
      <c r="G1316" s="2">
        <v>45505</v>
      </c>
      <c r="H1316" s="1" t="s">
        <v>3742</v>
      </c>
      <c r="I1316" s="1" t="s">
        <v>3743</v>
      </c>
      <c r="J1316" s="1" t="s">
        <v>621</v>
      </c>
      <c r="K1316" s="1" t="s">
        <v>861</v>
      </c>
      <c r="L1316" s="1" t="s">
        <v>3500</v>
      </c>
      <c r="M1316" s="1"/>
      <c r="N1316" s="1"/>
      <c r="O1316" s="1"/>
      <c r="P1316" s="40">
        <v>336.15647761791155</v>
      </c>
    </row>
    <row r="1317" spans="1:16">
      <c r="A1317" s="39"/>
      <c r="B1317" s="1" t="s">
        <v>700</v>
      </c>
      <c r="C1317" s="1" t="s">
        <v>1370</v>
      </c>
      <c r="D1317" s="1" t="s">
        <v>17</v>
      </c>
      <c r="E1317" s="1" t="s">
        <v>17</v>
      </c>
      <c r="F1317" s="2">
        <v>45535</v>
      </c>
      <c r="G1317" s="2">
        <v>45505</v>
      </c>
      <c r="H1317" s="1" t="s">
        <v>3744</v>
      </c>
      <c r="I1317" s="1" t="s">
        <v>3745</v>
      </c>
      <c r="J1317" s="1" t="s">
        <v>630</v>
      </c>
      <c r="K1317" s="1" t="s">
        <v>872</v>
      </c>
      <c r="L1317" s="1" t="s">
        <v>3484</v>
      </c>
      <c r="M1317" s="1"/>
      <c r="N1317" s="1"/>
      <c r="O1317" s="1"/>
      <c r="P1317" s="40">
        <v>400.1862828784661</v>
      </c>
    </row>
    <row r="1318" spans="1:16">
      <c r="A1318" s="39"/>
      <c r="B1318" s="1" t="s">
        <v>700</v>
      </c>
      <c r="C1318" s="1" t="s">
        <v>1370</v>
      </c>
      <c r="D1318" s="1" t="s">
        <v>17</v>
      </c>
      <c r="E1318" s="1" t="s">
        <v>17</v>
      </c>
      <c r="F1318" s="2">
        <v>45535</v>
      </c>
      <c r="G1318" s="2">
        <v>45505</v>
      </c>
      <c r="H1318" s="1" t="s">
        <v>3746</v>
      </c>
      <c r="I1318" s="1" t="s">
        <v>3747</v>
      </c>
      <c r="J1318" s="1" t="s">
        <v>799</v>
      </c>
      <c r="K1318" s="1" t="s">
        <v>797</v>
      </c>
      <c r="L1318" s="1" t="s">
        <v>3338</v>
      </c>
      <c r="M1318" s="1"/>
      <c r="N1318" s="1"/>
      <c r="O1318" s="1"/>
      <c r="P1318" s="40">
        <v>180.08382729530976</v>
      </c>
    </row>
    <row r="1319" spans="1:16">
      <c r="A1319" s="39"/>
      <c r="B1319" s="1" t="s">
        <v>700</v>
      </c>
      <c r="C1319" s="1" t="s">
        <v>1370</v>
      </c>
      <c r="D1319" s="1" t="s">
        <v>17</v>
      </c>
      <c r="E1319" s="1" t="s">
        <v>17</v>
      </c>
      <c r="F1319" s="2">
        <v>45535</v>
      </c>
      <c r="G1319" s="2">
        <v>45505</v>
      </c>
      <c r="H1319" s="1" t="s">
        <v>3748</v>
      </c>
      <c r="I1319" s="1" t="s">
        <v>3749</v>
      </c>
      <c r="J1319" s="1" t="s">
        <v>812</v>
      </c>
      <c r="K1319" s="1" t="s">
        <v>795</v>
      </c>
      <c r="L1319" s="1" t="s">
        <v>3324</v>
      </c>
      <c r="M1319" s="1"/>
      <c r="N1319" s="1"/>
      <c r="O1319" s="1"/>
      <c r="P1319" s="40">
        <v>384.17883156332749</v>
      </c>
    </row>
    <row r="1320" spans="1:16">
      <c r="A1320" s="39"/>
      <c r="B1320" s="1" t="s">
        <v>700</v>
      </c>
      <c r="C1320" s="1" t="s">
        <v>701</v>
      </c>
      <c r="D1320" s="1" t="s">
        <v>17</v>
      </c>
      <c r="E1320" s="1" t="s">
        <v>17</v>
      </c>
      <c r="F1320" s="2">
        <v>45535</v>
      </c>
      <c r="G1320" s="2">
        <v>45505</v>
      </c>
      <c r="H1320" s="1" t="s">
        <v>3750</v>
      </c>
      <c r="I1320" s="1" t="s">
        <v>3751</v>
      </c>
      <c r="J1320" s="1" t="s">
        <v>605</v>
      </c>
      <c r="K1320" s="1" t="s">
        <v>850</v>
      </c>
      <c r="L1320" s="1" t="s">
        <v>3752</v>
      </c>
      <c r="M1320" s="1"/>
      <c r="N1320" s="1"/>
      <c r="O1320" s="1"/>
      <c r="P1320" s="40">
        <v>15933.77</v>
      </c>
    </row>
    <row r="1321" spans="1:16">
      <c r="A1321" s="39"/>
      <c r="B1321" s="1" t="s">
        <v>700</v>
      </c>
      <c r="C1321" s="1" t="s">
        <v>1370</v>
      </c>
      <c r="D1321" s="1" t="s">
        <v>17</v>
      </c>
      <c r="E1321" s="1" t="s">
        <v>17</v>
      </c>
      <c r="F1321" s="2">
        <v>45535</v>
      </c>
      <c r="G1321" s="2">
        <v>45505</v>
      </c>
      <c r="H1321" s="1" t="s">
        <v>3753</v>
      </c>
      <c r="I1321" s="1" t="s">
        <v>3754</v>
      </c>
      <c r="J1321" s="1" t="s">
        <v>799</v>
      </c>
      <c r="K1321" s="1" t="s">
        <v>797</v>
      </c>
      <c r="L1321" s="1" t="s">
        <v>3338</v>
      </c>
      <c r="M1321" s="1"/>
      <c r="N1321" s="1"/>
      <c r="O1321" s="1"/>
      <c r="P1321" s="40">
        <v>160.07451315138644</v>
      </c>
    </row>
    <row r="1322" spans="1:16">
      <c r="A1322" s="39"/>
      <c r="B1322" s="1" t="s">
        <v>700</v>
      </c>
      <c r="C1322" s="1" t="s">
        <v>1370</v>
      </c>
      <c r="D1322" s="1" t="s">
        <v>17</v>
      </c>
      <c r="E1322" s="1" t="s">
        <v>17</v>
      </c>
      <c r="F1322" s="2">
        <v>45535</v>
      </c>
      <c r="G1322" s="2">
        <v>45505</v>
      </c>
      <c r="H1322" s="1" t="s">
        <v>3755</v>
      </c>
      <c r="I1322" s="1" t="s">
        <v>3756</v>
      </c>
      <c r="J1322" s="1" t="s">
        <v>620</v>
      </c>
      <c r="K1322" s="1" t="s">
        <v>862</v>
      </c>
      <c r="L1322" s="1" t="s">
        <v>3343</v>
      </c>
      <c r="M1322" s="1"/>
      <c r="N1322" s="1"/>
      <c r="O1322" s="1"/>
      <c r="P1322" s="40">
        <v>240.11176972707966</v>
      </c>
    </row>
    <row r="1323" spans="1:16">
      <c r="A1323" s="39"/>
      <c r="B1323" s="1" t="s">
        <v>700</v>
      </c>
      <c r="C1323" s="1" t="s">
        <v>1370</v>
      </c>
      <c r="D1323" s="1" t="s">
        <v>17</v>
      </c>
      <c r="E1323" s="1" t="s">
        <v>17</v>
      </c>
      <c r="F1323" s="2">
        <v>45535</v>
      </c>
      <c r="G1323" s="2">
        <v>45505</v>
      </c>
      <c r="H1323" s="1" t="s">
        <v>3757</v>
      </c>
      <c r="I1323" s="1" t="s">
        <v>3758</v>
      </c>
      <c r="J1323" s="1" t="s">
        <v>644</v>
      </c>
      <c r="K1323" s="1" t="s">
        <v>888</v>
      </c>
      <c r="L1323" s="1" t="s">
        <v>3388</v>
      </c>
      <c r="M1323" s="1"/>
      <c r="N1323" s="1"/>
      <c r="O1323" s="1"/>
      <c r="P1323" s="40">
        <v>560.2607960298526</v>
      </c>
    </row>
    <row r="1324" spans="1:16">
      <c r="A1324" s="39"/>
      <c r="B1324" s="1" t="s">
        <v>700</v>
      </c>
      <c r="C1324" s="1" t="s">
        <v>1370</v>
      </c>
      <c r="D1324" s="1" t="s">
        <v>17</v>
      </c>
      <c r="E1324" s="1" t="s">
        <v>17</v>
      </c>
      <c r="F1324" s="2">
        <v>45535</v>
      </c>
      <c r="G1324" s="2">
        <v>45505</v>
      </c>
      <c r="H1324" s="1" t="s">
        <v>3759</v>
      </c>
      <c r="I1324" s="1" t="s">
        <v>3760</v>
      </c>
      <c r="J1324" s="1" t="s">
        <v>593</v>
      </c>
      <c r="K1324" s="1" t="s">
        <v>842</v>
      </c>
      <c r="L1324" s="1" t="s">
        <v>1809</v>
      </c>
      <c r="M1324" s="1"/>
      <c r="N1324" s="1"/>
      <c r="O1324" s="1"/>
      <c r="P1324" s="40">
        <v>416.19373419360477</v>
      </c>
    </row>
    <row r="1325" spans="1:16">
      <c r="A1325" s="39"/>
      <c r="B1325" s="1" t="s">
        <v>700</v>
      </c>
      <c r="C1325" s="1" t="s">
        <v>1370</v>
      </c>
      <c r="D1325" s="1" t="s">
        <v>17</v>
      </c>
      <c r="E1325" s="1" t="s">
        <v>17</v>
      </c>
      <c r="F1325" s="2">
        <v>45535</v>
      </c>
      <c r="G1325" s="2">
        <v>45505</v>
      </c>
      <c r="H1325" s="1" t="s">
        <v>3761</v>
      </c>
      <c r="I1325" s="1" t="s">
        <v>3762</v>
      </c>
      <c r="J1325" s="1" t="s">
        <v>643</v>
      </c>
      <c r="K1325" s="1" t="s">
        <v>890</v>
      </c>
      <c r="L1325" s="1" t="s">
        <v>3373</v>
      </c>
      <c r="M1325" s="1"/>
      <c r="N1325" s="1"/>
      <c r="O1325" s="1"/>
      <c r="P1325" s="40">
        <v>520.2421677420059</v>
      </c>
    </row>
    <row r="1326" spans="1:16">
      <c r="A1326" s="39"/>
      <c r="B1326" s="1" t="s">
        <v>700</v>
      </c>
      <c r="C1326" s="1" t="s">
        <v>1370</v>
      </c>
      <c r="D1326" s="1" t="s">
        <v>17</v>
      </c>
      <c r="E1326" s="1" t="s">
        <v>17</v>
      </c>
      <c r="F1326" s="2">
        <v>45535</v>
      </c>
      <c r="G1326" s="2">
        <v>45505</v>
      </c>
      <c r="H1326" s="1" t="s">
        <v>3763</v>
      </c>
      <c r="I1326" s="1" t="s">
        <v>3764</v>
      </c>
      <c r="J1326" s="1" t="s">
        <v>617</v>
      </c>
      <c r="K1326" s="1" t="s">
        <v>860</v>
      </c>
      <c r="L1326" s="1" t="s">
        <v>2892</v>
      </c>
      <c r="M1326" s="1"/>
      <c r="N1326" s="1"/>
      <c r="O1326" s="1"/>
      <c r="P1326" s="40">
        <v>504.23471642686729</v>
      </c>
    </row>
    <row r="1327" spans="1:16">
      <c r="A1327" s="39"/>
      <c r="B1327" s="1" t="s">
        <v>700</v>
      </c>
      <c r="C1327" s="1" t="s">
        <v>701</v>
      </c>
      <c r="D1327" s="1" t="s">
        <v>17</v>
      </c>
      <c r="E1327" s="1" t="s">
        <v>17</v>
      </c>
      <c r="F1327" s="2">
        <v>45535</v>
      </c>
      <c r="G1327" s="2">
        <v>45505</v>
      </c>
      <c r="H1327" s="1" t="s">
        <v>3765</v>
      </c>
      <c r="I1327" s="1" t="s">
        <v>3766</v>
      </c>
      <c r="J1327" s="1" t="s">
        <v>515</v>
      </c>
      <c r="K1327" s="1" t="s">
        <v>776</v>
      </c>
      <c r="L1327" s="1" t="s">
        <v>2345</v>
      </c>
      <c r="M1327" s="1"/>
      <c r="N1327" s="1"/>
      <c r="O1327" s="1"/>
      <c r="P1327" s="40">
        <v>4813.3599999999997</v>
      </c>
    </row>
    <row r="1328" spans="1:16">
      <c r="A1328" s="39"/>
      <c r="B1328" s="1" t="s">
        <v>700</v>
      </c>
      <c r="C1328" s="1" t="s">
        <v>1370</v>
      </c>
      <c r="D1328" s="1" t="s">
        <v>17</v>
      </c>
      <c r="E1328" s="1" t="s">
        <v>17</v>
      </c>
      <c r="F1328" s="2">
        <v>45535</v>
      </c>
      <c r="G1328" s="2">
        <v>45505</v>
      </c>
      <c r="H1328" s="1" t="s">
        <v>3767</v>
      </c>
      <c r="I1328" s="1" t="s">
        <v>3768</v>
      </c>
      <c r="J1328" s="1" t="s">
        <v>818</v>
      </c>
      <c r="K1328" s="1" t="s">
        <v>796</v>
      </c>
      <c r="L1328" s="1" t="s">
        <v>3346</v>
      </c>
      <c r="M1328" s="1"/>
      <c r="N1328" s="1"/>
      <c r="O1328" s="1"/>
      <c r="P1328" s="40">
        <v>520.2421677420059</v>
      </c>
    </row>
    <row r="1329" spans="1:16">
      <c r="A1329" s="39"/>
      <c r="B1329" s="1" t="s">
        <v>700</v>
      </c>
      <c r="C1329" s="1" t="s">
        <v>1370</v>
      </c>
      <c r="D1329" s="1" t="s">
        <v>17</v>
      </c>
      <c r="E1329" s="1" t="s">
        <v>17</v>
      </c>
      <c r="F1329" s="2">
        <v>45535</v>
      </c>
      <c r="G1329" s="2">
        <v>45505</v>
      </c>
      <c r="H1329" s="1" t="s">
        <v>3769</v>
      </c>
      <c r="I1329" s="1" t="s">
        <v>3770</v>
      </c>
      <c r="J1329" s="1" t="s">
        <v>617</v>
      </c>
      <c r="K1329" s="1" t="s">
        <v>860</v>
      </c>
      <c r="L1329" s="1" t="s">
        <v>2892</v>
      </c>
      <c r="M1329" s="1"/>
      <c r="N1329" s="1"/>
      <c r="O1329" s="1"/>
      <c r="P1329" s="40">
        <v>280.1303980149263</v>
      </c>
    </row>
    <row r="1330" spans="1:16">
      <c r="A1330" s="39"/>
      <c r="B1330" s="1" t="s">
        <v>700</v>
      </c>
      <c r="C1330" s="1" t="s">
        <v>1370</v>
      </c>
      <c r="D1330" s="1" t="s">
        <v>17</v>
      </c>
      <c r="E1330" s="1" t="s">
        <v>17</v>
      </c>
      <c r="F1330" s="2">
        <v>45535</v>
      </c>
      <c r="G1330" s="2">
        <v>45505</v>
      </c>
      <c r="H1330" s="1" t="s">
        <v>3771</v>
      </c>
      <c r="I1330" s="1" t="s">
        <v>3772</v>
      </c>
      <c r="J1330" s="1" t="s">
        <v>639</v>
      </c>
      <c r="K1330" s="1" t="s">
        <v>889</v>
      </c>
      <c r="L1330" s="1" t="s">
        <v>1254</v>
      </c>
      <c r="M1330" s="1"/>
      <c r="N1330" s="1"/>
      <c r="O1330" s="1"/>
      <c r="P1330" s="40">
        <v>440.20491116631274</v>
      </c>
    </row>
    <row r="1331" spans="1:16">
      <c r="A1331" s="39"/>
      <c r="B1331" s="1" t="s">
        <v>700</v>
      </c>
      <c r="C1331" s="1" t="s">
        <v>1370</v>
      </c>
      <c r="D1331" s="1" t="s">
        <v>17</v>
      </c>
      <c r="E1331" s="1" t="s">
        <v>17</v>
      </c>
      <c r="F1331" s="2">
        <v>45535</v>
      </c>
      <c r="G1331" s="2">
        <v>45505</v>
      </c>
      <c r="H1331" s="1" t="s">
        <v>3773</v>
      </c>
      <c r="I1331" s="1" t="s">
        <v>3774</v>
      </c>
      <c r="J1331" s="1" t="s">
        <v>644</v>
      </c>
      <c r="K1331" s="1" t="s">
        <v>888</v>
      </c>
      <c r="L1331" s="1" t="s">
        <v>3388</v>
      </c>
      <c r="M1331" s="1"/>
      <c r="N1331" s="1"/>
      <c r="O1331" s="1"/>
      <c r="P1331" s="40">
        <v>560.2607960298526</v>
      </c>
    </row>
    <row r="1332" spans="1:16">
      <c r="A1332" s="39"/>
      <c r="B1332" s="1" t="s">
        <v>700</v>
      </c>
      <c r="C1332" s="1" t="s">
        <v>1370</v>
      </c>
      <c r="D1332" s="1" t="s">
        <v>17</v>
      </c>
      <c r="E1332" s="1" t="s">
        <v>17</v>
      </c>
      <c r="F1332" s="2">
        <v>45535</v>
      </c>
      <c r="G1332" s="2">
        <v>45505</v>
      </c>
      <c r="H1332" s="1" t="s">
        <v>3775</v>
      </c>
      <c r="I1332" s="1" t="s">
        <v>3776</v>
      </c>
      <c r="J1332" s="1" t="s">
        <v>645</v>
      </c>
      <c r="K1332" s="1" t="s">
        <v>891</v>
      </c>
      <c r="L1332" s="1" t="s">
        <v>3332</v>
      </c>
      <c r="M1332" s="1"/>
      <c r="N1332" s="1"/>
      <c r="O1332" s="1"/>
      <c r="P1332" s="40">
        <v>536.24961905714463</v>
      </c>
    </row>
    <row r="1333" spans="1:16">
      <c r="A1333" s="39"/>
      <c r="B1333" s="1" t="s">
        <v>700</v>
      </c>
      <c r="C1333" s="1" t="s">
        <v>1370</v>
      </c>
      <c r="D1333" s="1" t="s">
        <v>17</v>
      </c>
      <c r="E1333" s="1" t="s">
        <v>17</v>
      </c>
      <c r="F1333" s="2">
        <v>45535</v>
      </c>
      <c r="G1333" s="2">
        <v>45505</v>
      </c>
      <c r="H1333" s="1" t="s">
        <v>3777</v>
      </c>
      <c r="I1333" s="1" t="s">
        <v>3778</v>
      </c>
      <c r="J1333" s="1" t="s">
        <v>632</v>
      </c>
      <c r="K1333" s="1" t="s">
        <v>874</v>
      </c>
      <c r="L1333" s="1" t="s">
        <v>3637</v>
      </c>
      <c r="M1333" s="1"/>
      <c r="N1333" s="1"/>
      <c r="O1333" s="1"/>
      <c r="P1333" s="40">
        <v>408.19000853603541</v>
      </c>
    </row>
    <row r="1334" spans="1:16">
      <c r="A1334" s="39"/>
      <c r="B1334" s="1" t="s">
        <v>700</v>
      </c>
      <c r="C1334" s="1" t="s">
        <v>1370</v>
      </c>
      <c r="D1334" s="1" t="s">
        <v>17</v>
      </c>
      <c r="E1334" s="1" t="s">
        <v>17</v>
      </c>
      <c r="F1334" s="2">
        <v>45535</v>
      </c>
      <c r="G1334" s="2">
        <v>45505</v>
      </c>
      <c r="H1334" s="1" t="s">
        <v>3779</v>
      </c>
      <c r="I1334" s="1" t="s">
        <v>3780</v>
      </c>
      <c r="J1334" s="1" t="s">
        <v>617</v>
      </c>
      <c r="K1334" s="1" t="s">
        <v>860</v>
      </c>
      <c r="L1334" s="1" t="s">
        <v>2892</v>
      </c>
      <c r="M1334" s="1"/>
      <c r="N1334" s="1"/>
      <c r="O1334" s="1"/>
      <c r="P1334" s="40">
        <v>450.20956823827436</v>
      </c>
    </row>
    <row r="1335" spans="1:16">
      <c r="A1335" s="39"/>
      <c r="B1335" s="1" t="s">
        <v>700</v>
      </c>
      <c r="C1335" s="1" t="s">
        <v>1370</v>
      </c>
      <c r="D1335" s="1" t="s">
        <v>17</v>
      </c>
      <c r="E1335" s="1" t="s">
        <v>17</v>
      </c>
      <c r="F1335" s="2">
        <v>45535</v>
      </c>
      <c r="G1335" s="2">
        <v>45505</v>
      </c>
      <c r="H1335" s="1" t="s">
        <v>3781</v>
      </c>
      <c r="I1335" s="1" t="s">
        <v>3782</v>
      </c>
      <c r="J1335" s="1" t="s">
        <v>617</v>
      </c>
      <c r="K1335" s="1" t="s">
        <v>860</v>
      </c>
      <c r="L1335" s="1" t="s">
        <v>2892</v>
      </c>
      <c r="M1335" s="1"/>
      <c r="N1335" s="1"/>
      <c r="O1335" s="1"/>
      <c r="P1335" s="40">
        <v>464.21608813902071</v>
      </c>
    </row>
    <row r="1336" spans="1:16">
      <c r="A1336" s="39"/>
      <c r="B1336" s="1" t="s">
        <v>700</v>
      </c>
      <c r="C1336" s="1" t="s">
        <v>1370</v>
      </c>
      <c r="D1336" s="1" t="s">
        <v>17</v>
      </c>
      <c r="E1336" s="1" t="s">
        <v>17</v>
      </c>
      <c r="F1336" s="2">
        <v>45535</v>
      </c>
      <c r="G1336" s="2">
        <v>45505</v>
      </c>
      <c r="H1336" s="1" t="s">
        <v>3783</v>
      </c>
      <c r="I1336" s="1" t="s">
        <v>3784</v>
      </c>
      <c r="J1336" s="1" t="s">
        <v>617</v>
      </c>
      <c r="K1336" s="1" t="s">
        <v>860</v>
      </c>
      <c r="L1336" s="1" t="s">
        <v>2892</v>
      </c>
      <c r="M1336" s="1"/>
      <c r="N1336" s="1"/>
      <c r="O1336" s="1"/>
      <c r="P1336" s="40">
        <v>464.21608813902071</v>
      </c>
    </row>
    <row r="1337" spans="1:16">
      <c r="A1337" s="39"/>
      <c r="B1337" s="1" t="s">
        <v>700</v>
      </c>
      <c r="C1337" s="1" t="s">
        <v>1370</v>
      </c>
      <c r="D1337" s="1" t="s">
        <v>17</v>
      </c>
      <c r="E1337" s="1" t="s">
        <v>17</v>
      </c>
      <c r="F1337" s="2">
        <v>45535</v>
      </c>
      <c r="G1337" s="2">
        <v>45505</v>
      </c>
      <c r="H1337" s="1" t="s">
        <v>3785</v>
      </c>
      <c r="I1337" s="1" t="s">
        <v>3786</v>
      </c>
      <c r="J1337" s="1" t="s">
        <v>645</v>
      </c>
      <c r="K1337" s="1" t="s">
        <v>891</v>
      </c>
      <c r="L1337" s="1" t="s">
        <v>3332</v>
      </c>
      <c r="M1337" s="1"/>
      <c r="N1337" s="1"/>
      <c r="O1337" s="1"/>
      <c r="P1337" s="40">
        <v>440.20491116631274</v>
      </c>
    </row>
    <row r="1338" spans="1:16">
      <c r="A1338" s="39"/>
      <c r="B1338" s="1" t="s">
        <v>700</v>
      </c>
      <c r="C1338" s="1" t="s">
        <v>1370</v>
      </c>
      <c r="D1338" s="1" t="s">
        <v>17</v>
      </c>
      <c r="E1338" s="1" t="s">
        <v>17</v>
      </c>
      <c r="F1338" s="2">
        <v>45535</v>
      </c>
      <c r="G1338" s="2">
        <v>45505</v>
      </c>
      <c r="H1338" s="1" t="s">
        <v>3787</v>
      </c>
      <c r="I1338" s="1" t="s">
        <v>3788</v>
      </c>
      <c r="J1338" s="1" t="s">
        <v>617</v>
      </c>
      <c r="K1338" s="1" t="s">
        <v>860</v>
      </c>
      <c r="L1338" s="1" t="s">
        <v>2892</v>
      </c>
      <c r="M1338" s="1"/>
      <c r="N1338" s="1"/>
      <c r="O1338" s="1"/>
      <c r="P1338" s="40">
        <v>432.20118550874338</v>
      </c>
    </row>
    <row r="1339" spans="1:16">
      <c r="A1339" s="39"/>
      <c r="B1339" s="1" t="s">
        <v>700</v>
      </c>
      <c r="C1339" s="1" t="s">
        <v>1370</v>
      </c>
      <c r="D1339" s="1" t="s">
        <v>17</v>
      </c>
      <c r="E1339" s="1" t="s">
        <v>17</v>
      </c>
      <c r="F1339" s="2">
        <v>45535</v>
      </c>
      <c r="G1339" s="2">
        <v>45505</v>
      </c>
      <c r="H1339" s="1" t="s">
        <v>3789</v>
      </c>
      <c r="I1339" s="1" t="s">
        <v>3790</v>
      </c>
      <c r="J1339" s="1" t="s">
        <v>642</v>
      </c>
      <c r="K1339" s="1" t="s">
        <v>881</v>
      </c>
      <c r="L1339" s="1" t="s">
        <v>3416</v>
      </c>
      <c r="M1339" s="1"/>
      <c r="N1339" s="1"/>
      <c r="O1339" s="1"/>
      <c r="P1339" s="40">
        <v>520.2421677420059</v>
      </c>
    </row>
    <row r="1340" spans="1:16">
      <c r="A1340" s="39"/>
      <c r="B1340" s="1" t="s">
        <v>700</v>
      </c>
      <c r="C1340" s="1" t="s">
        <v>1370</v>
      </c>
      <c r="D1340" s="1" t="s">
        <v>17</v>
      </c>
      <c r="E1340" s="1" t="s">
        <v>17</v>
      </c>
      <c r="F1340" s="2">
        <v>45535</v>
      </c>
      <c r="G1340" s="2">
        <v>45505</v>
      </c>
      <c r="H1340" s="1" t="s">
        <v>3791</v>
      </c>
      <c r="I1340" s="1" t="s">
        <v>3792</v>
      </c>
      <c r="J1340" s="1" t="s">
        <v>630</v>
      </c>
      <c r="K1340" s="1" t="s">
        <v>872</v>
      </c>
      <c r="L1340" s="1" t="s">
        <v>3484</v>
      </c>
      <c r="M1340" s="1"/>
      <c r="N1340" s="1"/>
      <c r="O1340" s="1"/>
      <c r="P1340" s="40">
        <v>400.1862828784661</v>
      </c>
    </row>
    <row r="1341" spans="1:16">
      <c r="A1341" s="39"/>
      <c r="B1341" s="1" t="s">
        <v>700</v>
      </c>
      <c r="C1341" s="1" t="s">
        <v>1370</v>
      </c>
      <c r="D1341" s="1" t="s">
        <v>17</v>
      </c>
      <c r="E1341" s="1" t="s">
        <v>17</v>
      </c>
      <c r="F1341" s="2">
        <v>45535</v>
      </c>
      <c r="G1341" s="2">
        <v>45505</v>
      </c>
      <c r="H1341" s="1" t="s">
        <v>3793</v>
      </c>
      <c r="I1341" s="1" t="s">
        <v>3794</v>
      </c>
      <c r="J1341" s="1" t="s">
        <v>617</v>
      </c>
      <c r="K1341" s="1" t="s">
        <v>860</v>
      </c>
      <c r="L1341" s="1" t="s">
        <v>2892</v>
      </c>
      <c r="M1341" s="1"/>
      <c r="N1341" s="1"/>
      <c r="O1341" s="1"/>
      <c r="P1341" s="40">
        <v>158.0735817369941</v>
      </c>
    </row>
    <row r="1342" spans="1:16">
      <c r="A1342" s="39"/>
      <c r="B1342" s="1" t="s">
        <v>700</v>
      </c>
      <c r="C1342" s="1" t="s">
        <v>1395</v>
      </c>
      <c r="D1342" s="1" t="s">
        <v>17</v>
      </c>
      <c r="E1342" s="1" t="s">
        <v>17</v>
      </c>
      <c r="F1342" s="2">
        <v>45535</v>
      </c>
      <c r="G1342" s="2">
        <v>45505</v>
      </c>
      <c r="H1342" s="1" t="s">
        <v>3795</v>
      </c>
      <c r="I1342" s="1" t="s">
        <v>3796</v>
      </c>
      <c r="J1342" s="1" t="s">
        <v>1797</v>
      </c>
      <c r="K1342" s="1" t="s">
        <v>1798</v>
      </c>
      <c r="L1342" s="1"/>
      <c r="M1342" s="1"/>
      <c r="N1342" s="1"/>
      <c r="O1342" s="1"/>
      <c r="P1342" s="40">
        <v>471.6643512</v>
      </c>
    </row>
    <row r="1343" spans="1:16">
      <c r="A1343" s="39"/>
      <c r="B1343" s="1" t="s">
        <v>700</v>
      </c>
      <c r="C1343" s="1" t="s">
        <v>1390</v>
      </c>
      <c r="D1343" s="1" t="s">
        <v>17</v>
      </c>
      <c r="E1343" s="1" t="s">
        <v>17</v>
      </c>
      <c r="F1343" s="2">
        <v>45535</v>
      </c>
      <c r="G1343" s="2">
        <v>45505</v>
      </c>
      <c r="H1343" s="1" t="s">
        <v>3797</v>
      </c>
      <c r="I1343" s="1" t="s">
        <v>3798</v>
      </c>
      <c r="J1343" s="1" t="s">
        <v>3799</v>
      </c>
      <c r="K1343" s="1" t="s">
        <v>3800</v>
      </c>
      <c r="L1343" s="1"/>
      <c r="M1343" s="1"/>
      <c r="N1343" s="1"/>
      <c r="O1343" s="1"/>
      <c r="P1343" s="40">
        <v>1483.2875405691398</v>
      </c>
    </row>
    <row r="1344" spans="1:16">
      <c r="A1344" s="39"/>
      <c r="B1344" s="1" t="s">
        <v>700</v>
      </c>
      <c r="C1344" s="1" t="s">
        <v>701</v>
      </c>
      <c r="D1344" s="1" t="s">
        <v>17</v>
      </c>
      <c r="E1344" s="1" t="s">
        <v>17</v>
      </c>
      <c r="F1344" s="2">
        <v>45535</v>
      </c>
      <c r="G1344" s="2">
        <v>45505</v>
      </c>
      <c r="H1344" s="1" t="s">
        <v>3801</v>
      </c>
      <c r="I1344" s="1" t="s">
        <v>3802</v>
      </c>
      <c r="J1344" s="1" t="s">
        <v>666</v>
      </c>
      <c r="K1344" s="1" t="s">
        <v>917</v>
      </c>
      <c r="L1344" s="1" t="s">
        <v>1865</v>
      </c>
      <c r="M1344" s="1"/>
      <c r="N1344" s="1"/>
      <c r="O1344" s="1"/>
      <c r="P1344" s="40">
        <v>215.08</v>
      </c>
    </row>
    <row r="1345" spans="1:16">
      <c r="A1345" s="39"/>
      <c r="B1345" s="1" t="s">
        <v>700</v>
      </c>
      <c r="C1345" s="1" t="s">
        <v>1370</v>
      </c>
      <c r="D1345" s="1" t="s">
        <v>17</v>
      </c>
      <c r="E1345" s="1" t="s">
        <v>17</v>
      </c>
      <c r="F1345" s="2">
        <v>45535</v>
      </c>
      <c r="G1345" s="2">
        <v>45505</v>
      </c>
      <c r="H1345" s="1" t="s">
        <v>3803</v>
      </c>
      <c r="I1345" s="1" t="s">
        <v>3804</v>
      </c>
      <c r="J1345" s="1" t="s">
        <v>617</v>
      </c>
      <c r="K1345" s="1" t="s">
        <v>860</v>
      </c>
      <c r="L1345" s="1" t="s">
        <v>2892</v>
      </c>
      <c r="M1345" s="1"/>
      <c r="N1345" s="1"/>
      <c r="O1345" s="1"/>
      <c r="P1345" s="40">
        <v>480.22353945415932</v>
      </c>
    </row>
    <row r="1346" spans="1:16">
      <c r="A1346" s="39"/>
      <c r="B1346" s="1" t="s">
        <v>700</v>
      </c>
      <c r="C1346" s="1" t="s">
        <v>1370</v>
      </c>
      <c r="D1346" s="1" t="s">
        <v>17</v>
      </c>
      <c r="E1346" s="1" t="s">
        <v>17</v>
      </c>
      <c r="F1346" s="2">
        <v>45535</v>
      </c>
      <c r="G1346" s="2">
        <v>45505</v>
      </c>
      <c r="H1346" s="1" t="s">
        <v>3805</v>
      </c>
      <c r="I1346" s="1" t="s">
        <v>3806</v>
      </c>
      <c r="J1346" s="1" t="s">
        <v>641</v>
      </c>
      <c r="K1346" s="1" t="s">
        <v>886</v>
      </c>
      <c r="L1346" s="1" t="s">
        <v>3668</v>
      </c>
      <c r="M1346" s="1"/>
      <c r="N1346" s="1"/>
      <c r="O1346" s="1"/>
      <c r="P1346" s="40">
        <v>560.2607960298526</v>
      </c>
    </row>
    <row r="1347" spans="1:16">
      <c r="A1347" s="39"/>
      <c r="B1347" s="1" t="s">
        <v>700</v>
      </c>
      <c r="C1347" s="1" t="s">
        <v>1370</v>
      </c>
      <c r="D1347" s="1" t="s">
        <v>17</v>
      </c>
      <c r="E1347" s="1" t="s">
        <v>17</v>
      </c>
      <c r="F1347" s="2">
        <v>45535</v>
      </c>
      <c r="G1347" s="2">
        <v>45505</v>
      </c>
      <c r="H1347" s="1" t="s">
        <v>3807</v>
      </c>
      <c r="I1347" s="1" t="s">
        <v>3808</v>
      </c>
      <c r="J1347" s="1" t="s">
        <v>641</v>
      </c>
      <c r="K1347" s="1" t="s">
        <v>886</v>
      </c>
      <c r="L1347" s="1" t="s">
        <v>3668</v>
      </c>
      <c r="M1347" s="1"/>
      <c r="N1347" s="1"/>
      <c r="O1347" s="1"/>
      <c r="P1347" s="40">
        <v>560.2607960298526</v>
      </c>
    </row>
    <row r="1348" spans="1:16">
      <c r="A1348" s="39"/>
      <c r="B1348" s="1" t="s">
        <v>700</v>
      </c>
      <c r="C1348" s="1" t="s">
        <v>1370</v>
      </c>
      <c r="D1348" s="1" t="s">
        <v>17</v>
      </c>
      <c r="E1348" s="1" t="s">
        <v>17</v>
      </c>
      <c r="F1348" s="2">
        <v>45535</v>
      </c>
      <c r="G1348" s="2">
        <v>45505</v>
      </c>
      <c r="H1348" s="1" t="s">
        <v>3809</v>
      </c>
      <c r="I1348" s="1" t="s">
        <v>3810</v>
      </c>
      <c r="J1348" s="1" t="s">
        <v>812</v>
      </c>
      <c r="K1348" s="1" t="s">
        <v>795</v>
      </c>
      <c r="L1348" s="1" t="s">
        <v>3324</v>
      </c>
      <c r="M1348" s="1"/>
      <c r="N1348" s="1"/>
      <c r="O1348" s="1"/>
      <c r="P1348" s="40">
        <v>384.17883156332749</v>
      </c>
    </row>
    <row r="1349" spans="1:16">
      <c r="A1349" s="39"/>
      <c r="B1349" s="1" t="s">
        <v>700</v>
      </c>
      <c r="C1349" s="1" t="s">
        <v>701</v>
      </c>
      <c r="D1349" s="1" t="s">
        <v>17</v>
      </c>
      <c r="E1349" s="1" t="s">
        <v>17</v>
      </c>
      <c r="F1349" s="2">
        <v>45535</v>
      </c>
      <c r="G1349" s="2">
        <v>45505</v>
      </c>
      <c r="H1349" s="1" t="s">
        <v>1844</v>
      </c>
      <c r="I1349" s="1" t="s">
        <v>1845</v>
      </c>
      <c r="J1349" s="1" t="s">
        <v>277</v>
      </c>
      <c r="K1349" s="1"/>
      <c r="L1349" s="1"/>
      <c r="M1349" s="1" t="s">
        <v>1658</v>
      </c>
      <c r="N1349" s="1"/>
      <c r="O1349" s="1" t="s">
        <v>1919</v>
      </c>
      <c r="P1349" s="40">
        <v>-11621.41</v>
      </c>
    </row>
    <row r="1350" spans="1:16">
      <c r="A1350" s="39"/>
      <c r="B1350" s="1" t="s">
        <v>700</v>
      </c>
      <c r="C1350" s="1" t="s">
        <v>1370</v>
      </c>
      <c r="D1350" s="1" t="s">
        <v>17</v>
      </c>
      <c r="E1350" s="1" t="s">
        <v>17</v>
      </c>
      <c r="F1350" s="2">
        <v>45535</v>
      </c>
      <c r="G1350" s="2">
        <v>45505</v>
      </c>
      <c r="H1350" s="1" t="s">
        <v>3811</v>
      </c>
      <c r="I1350" s="1" t="s">
        <v>3812</v>
      </c>
      <c r="J1350" s="1" t="s">
        <v>617</v>
      </c>
      <c r="K1350" s="1" t="s">
        <v>860</v>
      </c>
      <c r="L1350" s="1" t="s">
        <v>2892</v>
      </c>
      <c r="M1350" s="1"/>
      <c r="N1350" s="1"/>
      <c r="O1350" s="1"/>
      <c r="P1350" s="40">
        <v>661.80812727395141</v>
      </c>
    </row>
    <row r="1351" spans="1:16">
      <c r="A1351" s="39"/>
      <c r="B1351" s="1" t="s">
        <v>700</v>
      </c>
      <c r="C1351" s="1" t="s">
        <v>1370</v>
      </c>
      <c r="D1351" s="1" t="s">
        <v>17</v>
      </c>
      <c r="E1351" s="1" t="s">
        <v>17</v>
      </c>
      <c r="F1351" s="2">
        <v>45535</v>
      </c>
      <c r="G1351" s="2">
        <v>45505</v>
      </c>
      <c r="H1351" s="1" t="s">
        <v>3813</v>
      </c>
      <c r="I1351" s="1" t="s">
        <v>3814</v>
      </c>
      <c r="J1351" s="1" t="s">
        <v>812</v>
      </c>
      <c r="K1351" s="1" t="s">
        <v>795</v>
      </c>
      <c r="L1351" s="1" t="s">
        <v>3324</v>
      </c>
      <c r="M1351" s="1"/>
      <c r="N1351" s="1"/>
      <c r="O1351" s="1"/>
      <c r="P1351" s="40">
        <v>448.20863682388205</v>
      </c>
    </row>
    <row r="1352" spans="1:16">
      <c r="A1352" s="39"/>
      <c r="B1352" s="1" t="s">
        <v>700</v>
      </c>
      <c r="C1352" s="1" t="s">
        <v>1370</v>
      </c>
      <c r="D1352" s="1" t="s">
        <v>17</v>
      </c>
      <c r="E1352" s="1" t="s">
        <v>17</v>
      </c>
      <c r="F1352" s="2">
        <v>45535</v>
      </c>
      <c r="G1352" s="2">
        <v>45505</v>
      </c>
      <c r="H1352" s="1" t="s">
        <v>3815</v>
      </c>
      <c r="I1352" s="1" t="s">
        <v>3816</v>
      </c>
      <c r="J1352" s="1" t="s">
        <v>639</v>
      </c>
      <c r="K1352" s="1" t="s">
        <v>889</v>
      </c>
      <c r="L1352" s="1" t="s">
        <v>1254</v>
      </c>
      <c r="M1352" s="1"/>
      <c r="N1352" s="1"/>
      <c r="O1352" s="1"/>
      <c r="P1352" s="40">
        <v>440.20491116631274</v>
      </c>
    </row>
    <row r="1353" spans="1:16">
      <c r="A1353" s="39"/>
      <c r="B1353" s="1" t="s">
        <v>700</v>
      </c>
      <c r="C1353" s="1" t="s">
        <v>1370</v>
      </c>
      <c r="D1353" s="1" t="s">
        <v>17</v>
      </c>
      <c r="E1353" s="1" t="s">
        <v>17</v>
      </c>
      <c r="F1353" s="2">
        <v>45535</v>
      </c>
      <c r="G1353" s="2">
        <v>45505</v>
      </c>
      <c r="H1353" s="1" t="s">
        <v>3817</v>
      </c>
      <c r="I1353" s="1" t="s">
        <v>3818</v>
      </c>
      <c r="J1353" s="1" t="s">
        <v>645</v>
      </c>
      <c r="K1353" s="1" t="s">
        <v>891</v>
      </c>
      <c r="L1353" s="1" t="s">
        <v>3332</v>
      </c>
      <c r="M1353" s="1"/>
      <c r="N1353" s="1"/>
      <c r="O1353" s="1"/>
      <c r="P1353" s="40">
        <v>536.24961905714463</v>
      </c>
    </row>
    <row r="1354" spans="1:16">
      <c r="A1354" s="39"/>
      <c r="B1354" s="1" t="s">
        <v>700</v>
      </c>
      <c r="C1354" s="1" t="s">
        <v>1370</v>
      </c>
      <c r="D1354" s="1" t="s">
        <v>17</v>
      </c>
      <c r="E1354" s="1" t="s">
        <v>17</v>
      </c>
      <c r="F1354" s="2">
        <v>45535</v>
      </c>
      <c r="G1354" s="2">
        <v>45505</v>
      </c>
      <c r="H1354" s="1" t="s">
        <v>3819</v>
      </c>
      <c r="I1354" s="1" t="s">
        <v>3820</v>
      </c>
      <c r="J1354" s="1" t="s">
        <v>645</v>
      </c>
      <c r="K1354" s="1" t="s">
        <v>891</v>
      </c>
      <c r="L1354" s="1" t="s">
        <v>3332</v>
      </c>
      <c r="M1354" s="1"/>
      <c r="N1354" s="1"/>
      <c r="O1354" s="1"/>
      <c r="P1354" s="40">
        <v>480.22353945415932</v>
      </c>
    </row>
    <row r="1355" spans="1:16">
      <c r="A1355" s="39"/>
      <c r="B1355" s="1" t="s">
        <v>700</v>
      </c>
      <c r="C1355" s="1" t="s">
        <v>1370</v>
      </c>
      <c r="D1355" s="1" t="s">
        <v>17</v>
      </c>
      <c r="E1355" s="1" t="s">
        <v>17</v>
      </c>
      <c r="F1355" s="2">
        <v>45535</v>
      </c>
      <c r="G1355" s="2">
        <v>45505</v>
      </c>
      <c r="H1355" s="1" t="s">
        <v>3821</v>
      </c>
      <c r="I1355" s="1" t="s">
        <v>3822</v>
      </c>
      <c r="J1355" s="1" t="s">
        <v>913</v>
      </c>
      <c r="K1355" s="1" t="s">
        <v>894</v>
      </c>
      <c r="L1355" s="1" t="s">
        <v>3327</v>
      </c>
      <c r="M1355" s="1"/>
      <c r="N1355" s="1"/>
      <c r="O1355" s="1"/>
      <c r="P1355" s="40">
        <v>560.2607960298526</v>
      </c>
    </row>
    <row r="1356" spans="1:16">
      <c r="A1356" s="39"/>
      <c r="B1356" s="1" t="s">
        <v>700</v>
      </c>
      <c r="C1356" s="1" t="s">
        <v>1370</v>
      </c>
      <c r="D1356" s="1" t="s">
        <v>17</v>
      </c>
      <c r="E1356" s="1" t="s">
        <v>17</v>
      </c>
      <c r="F1356" s="2">
        <v>45535</v>
      </c>
      <c r="G1356" s="2">
        <v>45505</v>
      </c>
      <c r="H1356" s="1" t="s">
        <v>3823</v>
      </c>
      <c r="I1356" s="1" t="s">
        <v>3824</v>
      </c>
      <c r="J1356" s="1" t="s">
        <v>587</v>
      </c>
      <c r="K1356" s="1" t="s">
        <v>840</v>
      </c>
      <c r="L1356" s="1" t="s">
        <v>3446</v>
      </c>
      <c r="M1356" s="1"/>
      <c r="N1356" s="1"/>
      <c r="O1356" s="1"/>
      <c r="P1356" s="40">
        <v>270.12574094296463</v>
      </c>
    </row>
    <row r="1357" spans="1:16">
      <c r="A1357" s="39"/>
      <c r="B1357" s="1" t="s">
        <v>700</v>
      </c>
      <c r="C1357" s="1" t="s">
        <v>1370</v>
      </c>
      <c r="D1357" s="1" t="s">
        <v>17</v>
      </c>
      <c r="E1357" s="1" t="s">
        <v>17</v>
      </c>
      <c r="F1357" s="2">
        <v>45535</v>
      </c>
      <c r="G1357" s="2">
        <v>45505</v>
      </c>
      <c r="H1357" s="1" t="s">
        <v>3825</v>
      </c>
      <c r="I1357" s="1" t="s">
        <v>3826</v>
      </c>
      <c r="J1357" s="1" t="s">
        <v>818</v>
      </c>
      <c r="K1357" s="1" t="s">
        <v>796</v>
      </c>
      <c r="L1357" s="1" t="s">
        <v>3346</v>
      </c>
      <c r="M1357" s="1"/>
      <c r="N1357" s="1"/>
      <c r="O1357" s="1"/>
      <c r="P1357" s="40">
        <v>520.2421677420059</v>
      </c>
    </row>
    <row r="1358" spans="1:16">
      <c r="A1358" s="39"/>
      <c r="B1358" s="1" t="s">
        <v>700</v>
      </c>
      <c r="C1358" s="1" t="s">
        <v>701</v>
      </c>
      <c r="D1358" s="1" t="s">
        <v>17</v>
      </c>
      <c r="E1358" s="1" t="s">
        <v>17</v>
      </c>
      <c r="F1358" s="2">
        <v>45535</v>
      </c>
      <c r="G1358" s="2">
        <v>45505</v>
      </c>
      <c r="H1358" s="1" t="s">
        <v>3827</v>
      </c>
      <c r="I1358" s="1" t="s">
        <v>3828</v>
      </c>
      <c r="J1358" s="1" t="s">
        <v>650</v>
      </c>
      <c r="K1358" s="1" t="s">
        <v>901</v>
      </c>
      <c r="L1358" s="1" t="s">
        <v>2262</v>
      </c>
      <c r="M1358" s="1"/>
      <c r="N1358" s="1"/>
      <c r="O1358" s="1"/>
      <c r="P1358" s="40">
        <v>-0.19</v>
      </c>
    </row>
    <row r="1359" spans="1:16">
      <c r="A1359" s="39"/>
      <c r="B1359" s="1" t="s">
        <v>700</v>
      </c>
      <c r="C1359" s="1" t="s">
        <v>1370</v>
      </c>
      <c r="D1359" s="1" t="s">
        <v>17</v>
      </c>
      <c r="E1359" s="1" t="s">
        <v>17</v>
      </c>
      <c r="F1359" s="2">
        <v>45535</v>
      </c>
      <c r="G1359" s="2">
        <v>45505</v>
      </c>
      <c r="H1359" s="1" t="s">
        <v>3829</v>
      </c>
      <c r="I1359" s="1" t="s">
        <v>3830</v>
      </c>
      <c r="J1359" s="1" t="s">
        <v>618</v>
      </c>
      <c r="K1359" s="1" t="s">
        <v>859</v>
      </c>
      <c r="L1359" s="1" t="s">
        <v>3495</v>
      </c>
      <c r="M1359" s="1"/>
      <c r="N1359" s="1"/>
      <c r="O1359" s="1"/>
      <c r="P1359" s="40">
        <v>480.22353945415932</v>
      </c>
    </row>
    <row r="1360" spans="1:16">
      <c r="A1360" s="39"/>
      <c r="B1360" s="1" t="s">
        <v>700</v>
      </c>
      <c r="C1360" s="1" t="s">
        <v>1370</v>
      </c>
      <c r="D1360" s="1" t="s">
        <v>17</v>
      </c>
      <c r="E1360" s="1" t="s">
        <v>17</v>
      </c>
      <c r="F1360" s="2">
        <v>45535</v>
      </c>
      <c r="G1360" s="2">
        <v>45505</v>
      </c>
      <c r="H1360" s="1" t="s">
        <v>3831</v>
      </c>
      <c r="I1360" s="1" t="s">
        <v>3832</v>
      </c>
      <c r="J1360" s="1" t="s">
        <v>617</v>
      </c>
      <c r="K1360" s="1" t="s">
        <v>860</v>
      </c>
      <c r="L1360" s="1" t="s">
        <v>2892</v>
      </c>
      <c r="M1360" s="1"/>
      <c r="N1360" s="1"/>
      <c r="O1360" s="1"/>
      <c r="P1360" s="40">
        <v>320.14902630277288</v>
      </c>
    </row>
    <row r="1361" spans="1:16">
      <c r="A1361" s="39"/>
      <c r="B1361" s="1" t="s">
        <v>700</v>
      </c>
      <c r="C1361" s="1" t="s">
        <v>1370</v>
      </c>
      <c r="D1361" s="1" t="s">
        <v>17</v>
      </c>
      <c r="E1361" s="1" t="s">
        <v>17</v>
      </c>
      <c r="F1361" s="2">
        <v>45535</v>
      </c>
      <c r="G1361" s="2">
        <v>45505</v>
      </c>
      <c r="H1361" s="1" t="s">
        <v>3833</v>
      </c>
      <c r="I1361" s="1" t="s">
        <v>3834</v>
      </c>
      <c r="J1361" s="1" t="s">
        <v>618</v>
      </c>
      <c r="K1361" s="1" t="s">
        <v>859</v>
      </c>
      <c r="L1361" s="1" t="s">
        <v>3495</v>
      </c>
      <c r="M1361" s="1"/>
      <c r="N1361" s="1"/>
      <c r="O1361" s="1"/>
      <c r="P1361" s="40">
        <v>480.22353945415932</v>
      </c>
    </row>
    <row r="1362" spans="1:16">
      <c r="A1362" s="39"/>
      <c r="B1362" s="1" t="s">
        <v>700</v>
      </c>
      <c r="C1362" s="1" t="s">
        <v>1370</v>
      </c>
      <c r="D1362" s="1" t="s">
        <v>17</v>
      </c>
      <c r="E1362" s="1" t="s">
        <v>17</v>
      </c>
      <c r="F1362" s="2">
        <v>45535</v>
      </c>
      <c r="G1362" s="2">
        <v>45505</v>
      </c>
      <c r="H1362" s="1" t="s">
        <v>3835</v>
      </c>
      <c r="I1362" s="1" t="s">
        <v>3836</v>
      </c>
      <c r="J1362" s="1" t="s">
        <v>617</v>
      </c>
      <c r="K1362" s="1" t="s">
        <v>860</v>
      </c>
      <c r="L1362" s="1" t="s">
        <v>2892</v>
      </c>
      <c r="M1362" s="1"/>
      <c r="N1362" s="1"/>
      <c r="O1362" s="1"/>
      <c r="P1362" s="40">
        <v>320.14902630277288</v>
      </c>
    </row>
    <row r="1363" spans="1:16">
      <c r="A1363" s="39"/>
      <c r="B1363" s="1" t="s">
        <v>700</v>
      </c>
      <c r="C1363" s="1" t="s">
        <v>1370</v>
      </c>
      <c r="D1363" s="1" t="s">
        <v>17</v>
      </c>
      <c r="E1363" s="1" t="s">
        <v>17</v>
      </c>
      <c r="F1363" s="2">
        <v>45535</v>
      </c>
      <c r="G1363" s="2">
        <v>45505</v>
      </c>
      <c r="H1363" s="1" t="s">
        <v>3837</v>
      </c>
      <c r="I1363" s="1" t="s">
        <v>3838</v>
      </c>
      <c r="J1363" s="1" t="s">
        <v>631</v>
      </c>
      <c r="K1363" s="1" t="s">
        <v>873</v>
      </c>
      <c r="L1363" s="1" t="s">
        <v>3355</v>
      </c>
      <c r="M1363" s="1"/>
      <c r="N1363" s="1"/>
      <c r="O1363" s="1"/>
      <c r="P1363" s="40">
        <v>520.2421677420059</v>
      </c>
    </row>
    <row r="1364" spans="1:16">
      <c r="A1364" s="39"/>
      <c r="B1364" s="1" t="s">
        <v>700</v>
      </c>
      <c r="C1364" s="1" t="s">
        <v>1370</v>
      </c>
      <c r="D1364" s="1" t="s">
        <v>17</v>
      </c>
      <c r="E1364" s="1" t="s">
        <v>17</v>
      </c>
      <c r="F1364" s="2">
        <v>45535</v>
      </c>
      <c r="G1364" s="2">
        <v>45505</v>
      </c>
      <c r="H1364" s="1" t="s">
        <v>3839</v>
      </c>
      <c r="I1364" s="1" t="s">
        <v>3840</v>
      </c>
      <c r="J1364" s="1" t="s">
        <v>617</v>
      </c>
      <c r="K1364" s="1" t="s">
        <v>860</v>
      </c>
      <c r="L1364" s="1" t="s">
        <v>2892</v>
      </c>
      <c r="M1364" s="1"/>
      <c r="N1364" s="1"/>
      <c r="O1364" s="1"/>
      <c r="P1364" s="40">
        <v>464.21608813902071</v>
      </c>
    </row>
    <row r="1365" spans="1:16">
      <c r="A1365" s="39"/>
      <c r="B1365" s="1" t="s">
        <v>700</v>
      </c>
      <c r="C1365" s="1" t="s">
        <v>1370</v>
      </c>
      <c r="D1365" s="1" t="s">
        <v>17</v>
      </c>
      <c r="E1365" s="1" t="s">
        <v>17</v>
      </c>
      <c r="F1365" s="2">
        <v>45535</v>
      </c>
      <c r="G1365" s="2">
        <v>45505</v>
      </c>
      <c r="H1365" s="1" t="s">
        <v>3841</v>
      </c>
      <c r="I1365" s="1" t="s">
        <v>3842</v>
      </c>
      <c r="J1365" s="1" t="s">
        <v>644</v>
      </c>
      <c r="K1365" s="1" t="s">
        <v>888</v>
      </c>
      <c r="L1365" s="1" t="s">
        <v>3388</v>
      </c>
      <c r="M1365" s="1"/>
      <c r="N1365" s="1"/>
      <c r="O1365" s="1"/>
      <c r="P1365" s="40">
        <v>560.2607960298526</v>
      </c>
    </row>
    <row r="1366" spans="1:16">
      <c r="A1366" s="39"/>
      <c r="B1366" s="1" t="s">
        <v>700</v>
      </c>
      <c r="C1366" s="1" t="s">
        <v>1370</v>
      </c>
      <c r="D1366" s="1" t="s">
        <v>17</v>
      </c>
      <c r="E1366" s="1" t="s">
        <v>17</v>
      </c>
      <c r="F1366" s="2">
        <v>45535</v>
      </c>
      <c r="G1366" s="2">
        <v>45505</v>
      </c>
      <c r="H1366" s="1" t="s">
        <v>3843</v>
      </c>
      <c r="I1366" s="1" t="s">
        <v>3844</v>
      </c>
      <c r="J1366" s="1" t="s">
        <v>799</v>
      </c>
      <c r="K1366" s="1" t="s">
        <v>797</v>
      </c>
      <c r="L1366" s="1" t="s">
        <v>3338</v>
      </c>
      <c r="M1366" s="1"/>
      <c r="N1366" s="1"/>
      <c r="O1366" s="1"/>
      <c r="P1366" s="40">
        <v>160.07451315138644</v>
      </c>
    </row>
    <row r="1367" spans="1:16">
      <c r="A1367" s="39"/>
      <c r="B1367" s="1" t="s">
        <v>700</v>
      </c>
      <c r="C1367" s="1" t="s">
        <v>1370</v>
      </c>
      <c r="D1367" s="1" t="s">
        <v>17</v>
      </c>
      <c r="E1367" s="1" t="s">
        <v>17</v>
      </c>
      <c r="F1367" s="2">
        <v>45535</v>
      </c>
      <c r="G1367" s="2">
        <v>45505</v>
      </c>
      <c r="H1367" s="1" t="s">
        <v>3845</v>
      </c>
      <c r="I1367" s="1" t="s">
        <v>3846</v>
      </c>
      <c r="J1367" s="1" t="s">
        <v>645</v>
      </c>
      <c r="K1367" s="1" t="s">
        <v>891</v>
      </c>
      <c r="L1367" s="1" t="s">
        <v>3332</v>
      </c>
      <c r="M1367" s="1"/>
      <c r="N1367" s="1"/>
      <c r="O1367" s="1"/>
      <c r="P1367" s="40">
        <v>480.22353945415932</v>
      </c>
    </row>
    <row r="1368" spans="1:16">
      <c r="A1368" s="39"/>
      <c r="B1368" s="1" t="s">
        <v>700</v>
      </c>
      <c r="C1368" s="1" t="s">
        <v>701</v>
      </c>
      <c r="D1368" s="1" t="s">
        <v>17</v>
      </c>
      <c r="E1368" s="1" t="s">
        <v>17</v>
      </c>
      <c r="F1368" s="2">
        <v>45535</v>
      </c>
      <c r="G1368" s="2">
        <v>45505</v>
      </c>
      <c r="H1368" s="1" t="s">
        <v>3847</v>
      </c>
      <c r="I1368" s="1" t="s">
        <v>3848</v>
      </c>
      <c r="J1368" s="1" t="s">
        <v>666</v>
      </c>
      <c r="K1368" s="1" t="s">
        <v>917</v>
      </c>
      <c r="L1368" s="1" t="s">
        <v>1865</v>
      </c>
      <c r="M1368" s="1"/>
      <c r="N1368" s="1"/>
      <c r="O1368" s="1"/>
      <c r="P1368" s="40">
        <v>47.55</v>
      </c>
    </row>
    <row r="1369" spans="1:16">
      <c r="A1369" s="39"/>
      <c r="B1369" s="1" t="s">
        <v>700</v>
      </c>
      <c r="C1369" s="1" t="s">
        <v>1370</v>
      </c>
      <c r="D1369" s="1" t="s">
        <v>17</v>
      </c>
      <c r="E1369" s="1" t="s">
        <v>17</v>
      </c>
      <c r="F1369" s="2">
        <v>45535</v>
      </c>
      <c r="G1369" s="2">
        <v>45505</v>
      </c>
      <c r="H1369" s="1" t="s">
        <v>3849</v>
      </c>
      <c r="I1369" s="1" t="s">
        <v>3850</v>
      </c>
      <c r="J1369" s="1" t="s">
        <v>637</v>
      </c>
      <c r="K1369" s="1" t="s">
        <v>893</v>
      </c>
      <c r="L1369" s="1" t="s">
        <v>3465</v>
      </c>
      <c r="M1369" s="1"/>
      <c r="N1369" s="1"/>
      <c r="O1369" s="1"/>
      <c r="P1369" s="40">
        <v>536.24961905714463</v>
      </c>
    </row>
    <row r="1370" spans="1:16">
      <c r="A1370" s="39"/>
      <c r="B1370" s="1" t="s">
        <v>700</v>
      </c>
      <c r="C1370" s="1" t="s">
        <v>701</v>
      </c>
      <c r="D1370" s="1" t="s">
        <v>17</v>
      </c>
      <c r="E1370" s="1" t="s">
        <v>17</v>
      </c>
      <c r="F1370" s="2">
        <v>45535</v>
      </c>
      <c r="G1370" s="2">
        <v>45505</v>
      </c>
      <c r="H1370" s="1" t="s">
        <v>3851</v>
      </c>
      <c r="I1370" s="1" t="s">
        <v>3852</v>
      </c>
      <c r="J1370" s="1" t="s">
        <v>542</v>
      </c>
      <c r="K1370" s="1" t="s">
        <v>802</v>
      </c>
      <c r="L1370" s="1" t="s">
        <v>1876</v>
      </c>
      <c r="M1370" s="1"/>
      <c r="N1370" s="1"/>
      <c r="O1370" s="1" t="s">
        <v>1369</v>
      </c>
      <c r="P1370" s="40">
        <v>4347.3900000000003</v>
      </c>
    </row>
    <row r="1371" spans="1:16">
      <c r="A1371" s="39"/>
      <c r="B1371" s="1" t="s">
        <v>700</v>
      </c>
      <c r="C1371" s="1" t="s">
        <v>701</v>
      </c>
      <c r="D1371" s="1" t="s">
        <v>17</v>
      </c>
      <c r="E1371" s="1" t="s">
        <v>17</v>
      </c>
      <c r="F1371" s="2">
        <v>45535</v>
      </c>
      <c r="G1371" s="2">
        <v>45505</v>
      </c>
      <c r="H1371" s="1" t="s">
        <v>3853</v>
      </c>
      <c r="I1371" s="1" t="s">
        <v>3854</v>
      </c>
      <c r="J1371" s="1" t="s">
        <v>606</v>
      </c>
      <c r="K1371" s="1" t="s">
        <v>849</v>
      </c>
      <c r="L1371" s="1" t="s">
        <v>1841</v>
      </c>
      <c r="M1371" s="1"/>
      <c r="N1371" s="1"/>
      <c r="O1371" s="1" t="s">
        <v>1369</v>
      </c>
      <c r="P1371" s="40">
        <v>97303.34</v>
      </c>
    </row>
    <row r="1372" spans="1:16">
      <c r="A1372" s="39"/>
      <c r="B1372" s="1" t="s">
        <v>700</v>
      </c>
      <c r="C1372" s="1" t="s">
        <v>1370</v>
      </c>
      <c r="D1372" s="1" t="s">
        <v>17</v>
      </c>
      <c r="E1372" s="1" t="s">
        <v>17</v>
      </c>
      <c r="F1372" s="2">
        <v>45535</v>
      </c>
      <c r="G1372" s="2">
        <v>45505</v>
      </c>
      <c r="H1372" s="1" t="s">
        <v>3855</v>
      </c>
      <c r="I1372" s="1" t="s">
        <v>3856</v>
      </c>
      <c r="J1372" s="1" t="s">
        <v>617</v>
      </c>
      <c r="K1372" s="1" t="s">
        <v>860</v>
      </c>
      <c r="L1372" s="1" t="s">
        <v>2892</v>
      </c>
      <c r="M1372" s="1"/>
      <c r="N1372" s="1"/>
      <c r="O1372" s="1"/>
      <c r="P1372" s="40">
        <v>320.14902630277288</v>
      </c>
    </row>
    <row r="1373" spans="1:16">
      <c r="A1373" s="39"/>
      <c r="B1373" s="1" t="s">
        <v>700</v>
      </c>
      <c r="C1373" s="1" t="s">
        <v>1370</v>
      </c>
      <c r="D1373" s="1" t="s">
        <v>17</v>
      </c>
      <c r="E1373" s="1" t="s">
        <v>17</v>
      </c>
      <c r="F1373" s="2">
        <v>45535</v>
      </c>
      <c r="G1373" s="2">
        <v>45505</v>
      </c>
      <c r="H1373" s="1" t="s">
        <v>3857</v>
      </c>
      <c r="I1373" s="1" t="s">
        <v>3858</v>
      </c>
      <c r="J1373" s="1" t="s">
        <v>645</v>
      </c>
      <c r="K1373" s="1" t="s">
        <v>891</v>
      </c>
      <c r="L1373" s="1" t="s">
        <v>3332</v>
      </c>
      <c r="M1373" s="1"/>
      <c r="N1373" s="1"/>
      <c r="O1373" s="1"/>
      <c r="P1373" s="40">
        <v>480.22353945415932</v>
      </c>
    </row>
    <row r="1374" spans="1:16">
      <c r="A1374" s="39"/>
      <c r="B1374" s="1" t="s">
        <v>700</v>
      </c>
      <c r="C1374" s="1" t="s">
        <v>1370</v>
      </c>
      <c r="D1374" s="1" t="s">
        <v>17</v>
      </c>
      <c r="E1374" s="1" t="s">
        <v>17</v>
      </c>
      <c r="F1374" s="2">
        <v>45535</v>
      </c>
      <c r="G1374" s="2">
        <v>45505</v>
      </c>
      <c r="H1374" s="1" t="s">
        <v>3859</v>
      </c>
      <c r="I1374" s="1" t="s">
        <v>3860</v>
      </c>
      <c r="J1374" s="1" t="s">
        <v>637</v>
      </c>
      <c r="K1374" s="1" t="s">
        <v>893</v>
      </c>
      <c r="L1374" s="1" t="s">
        <v>3465</v>
      </c>
      <c r="M1374" s="1"/>
      <c r="N1374" s="1"/>
      <c r="O1374" s="1"/>
      <c r="P1374" s="40">
        <v>536.24961905714463</v>
      </c>
    </row>
    <row r="1375" spans="1:16">
      <c r="A1375" s="39"/>
      <c r="B1375" s="1" t="s">
        <v>700</v>
      </c>
      <c r="C1375" s="1" t="s">
        <v>1370</v>
      </c>
      <c r="D1375" s="1" t="s">
        <v>17</v>
      </c>
      <c r="E1375" s="1" t="s">
        <v>17</v>
      </c>
      <c r="F1375" s="2">
        <v>45535</v>
      </c>
      <c r="G1375" s="2">
        <v>45505</v>
      </c>
      <c r="H1375" s="1" t="s">
        <v>3861</v>
      </c>
      <c r="I1375" s="1" t="s">
        <v>3862</v>
      </c>
      <c r="J1375" s="1" t="s">
        <v>818</v>
      </c>
      <c r="K1375" s="1" t="s">
        <v>796</v>
      </c>
      <c r="L1375" s="1" t="s">
        <v>3346</v>
      </c>
      <c r="M1375" s="1"/>
      <c r="N1375" s="1"/>
      <c r="O1375" s="1"/>
      <c r="P1375" s="40">
        <v>729.33962447338058</v>
      </c>
    </row>
    <row r="1376" spans="1:16">
      <c r="A1376" s="39"/>
      <c r="B1376" s="1" t="s">
        <v>700</v>
      </c>
      <c r="C1376" s="1" t="s">
        <v>1370</v>
      </c>
      <c r="D1376" s="1" t="s">
        <v>17</v>
      </c>
      <c r="E1376" s="1" t="s">
        <v>17</v>
      </c>
      <c r="F1376" s="2">
        <v>45535</v>
      </c>
      <c r="G1376" s="2">
        <v>45505</v>
      </c>
      <c r="H1376" s="1" t="s">
        <v>3863</v>
      </c>
      <c r="I1376" s="1" t="s">
        <v>3864</v>
      </c>
      <c r="J1376" s="1" t="s">
        <v>645</v>
      </c>
      <c r="K1376" s="1" t="s">
        <v>891</v>
      </c>
      <c r="L1376" s="1" t="s">
        <v>3332</v>
      </c>
      <c r="M1376" s="1"/>
      <c r="N1376" s="1"/>
      <c r="O1376" s="1"/>
      <c r="P1376" s="40">
        <v>560.2607960298526</v>
      </c>
    </row>
    <row r="1377" spans="1:16">
      <c r="A1377" s="39"/>
      <c r="B1377" s="1" t="s">
        <v>700</v>
      </c>
      <c r="C1377" s="1" t="s">
        <v>701</v>
      </c>
      <c r="D1377" s="1" t="s">
        <v>17</v>
      </c>
      <c r="E1377" s="1" t="s">
        <v>17</v>
      </c>
      <c r="F1377" s="2">
        <v>45535</v>
      </c>
      <c r="G1377" s="2">
        <v>45505</v>
      </c>
      <c r="H1377" s="1" t="s">
        <v>1844</v>
      </c>
      <c r="I1377" s="1" t="s">
        <v>1845</v>
      </c>
      <c r="J1377" s="1" t="s">
        <v>277</v>
      </c>
      <c r="K1377" s="1"/>
      <c r="L1377" s="1"/>
      <c r="M1377" s="1" t="s">
        <v>1705</v>
      </c>
      <c r="N1377" s="1"/>
      <c r="O1377" s="1" t="s">
        <v>3865</v>
      </c>
      <c r="P1377" s="40">
        <v>-10564.92</v>
      </c>
    </row>
    <row r="1378" spans="1:16">
      <c r="A1378" s="39"/>
      <c r="B1378" s="1" t="s">
        <v>700</v>
      </c>
      <c r="C1378" s="1" t="s">
        <v>1370</v>
      </c>
      <c r="D1378" s="1" t="s">
        <v>17</v>
      </c>
      <c r="E1378" s="1" t="s">
        <v>17</v>
      </c>
      <c r="F1378" s="2">
        <v>45535</v>
      </c>
      <c r="G1378" s="2">
        <v>45505</v>
      </c>
      <c r="H1378" s="1" t="s">
        <v>3866</v>
      </c>
      <c r="I1378" s="1" t="s">
        <v>3867</v>
      </c>
      <c r="J1378" s="1" t="s">
        <v>812</v>
      </c>
      <c r="K1378" s="1" t="s">
        <v>795</v>
      </c>
      <c r="L1378" s="1" t="s">
        <v>3324</v>
      </c>
      <c r="M1378" s="1"/>
      <c r="N1378" s="1"/>
      <c r="O1378" s="1"/>
      <c r="P1378" s="40">
        <v>384.17883156332749</v>
      </c>
    </row>
    <row r="1379" spans="1:16">
      <c r="A1379" s="39"/>
      <c r="B1379" s="1" t="s">
        <v>700</v>
      </c>
      <c r="C1379" s="1" t="s">
        <v>1370</v>
      </c>
      <c r="D1379" s="1" t="s">
        <v>17</v>
      </c>
      <c r="E1379" s="1" t="s">
        <v>17</v>
      </c>
      <c r="F1379" s="2">
        <v>45535</v>
      </c>
      <c r="G1379" s="2">
        <v>45505</v>
      </c>
      <c r="H1379" s="1" t="s">
        <v>3868</v>
      </c>
      <c r="I1379" s="1" t="s">
        <v>3869</v>
      </c>
      <c r="J1379" s="1" t="s">
        <v>641</v>
      </c>
      <c r="K1379" s="1" t="s">
        <v>886</v>
      </c>
      <c r="L1379" s="1" t="s">
        <v>3668</v>
      </c>
      <c r="M1379" s="1"/>
      <c r="N1379" s="1"/>
      <c r="O1379" s="1"/>
      <c r="P1379" s="40">
        <v>560.2607960298526</v>
      </c>
    </row>
    <row r="1380" spans="1:16">
      <c r="A1380" s="39"/>
      <c r="B1380" s="1" t="s">
        <v>700</v>
      </c>
      <c r="C1380" s="1" t="s">
        <v>1370</v>
      </c>
      <c r="D1380" s="1" t="s">
        <v>17</v>
      </c>
      <c r="E1380" s="1" t="s">
        <v>17</v>
      </c>
      <c r="F1380" s="2">
        <v>45535</v>
      </c>
      <c r="G1380" s="2">
        <v>45505</v>
      </c>
      <c r="H1380" s="1" t="s">
        <v>3870</v>
      </c>
      <c r="I1380" s="1" t="s">
        <v>3871</v>
      </c>
      <c r="J1380" s="1" t="s">
        <v>536</v>
      </c>
      <c r="K1380" s="1" t="s">
        <v>792</v>
      </c>
      <c r="L1380" s="1" t="s">
        <v>3512</v>
      </c>
      <c r="M1380" s="1"/>
      <c r="N1380" s="1"/>
      <c r="O1380" s="1"/>
      <c r="P1380" s="40">
        <v>360.16765459061952</v>
      </c>
    </row>
    <row r="1381" spans="1:16">
      <c r="A1381" s="39"/>
      <c r="B1381" s="1" t="s">
        <v>700</v>
      </c>
      <c r="C1381" s="1" t="s">
        <v>1370</v>
      </c>
      <c r="D1381" s="1" t="s">
        <v>17</v>
      </c>
      <c r="E1381" s="1" t="s">
        <v>17</v>
      </c>
      <c r="F1381" s="2">
        <v>45535</v>
      </c>
      <c r="G1381" s="2">
        <v>45505</v>
      </c>
      <c r="H1381" s="1" t="s">
        <v>3872</v>
      </c>
      <c r="I1381" s="1" t="s">
        <v>3873</v>
      </c>
      <c r="J1381" s="1" t="s">
        <v>645</v>
      </c>
      <c r="K1381" s="1" t="s">
        <v>891</v>
      </c>
      <c r="L1381" s="1" t="s">
        <v>3332</v>
      </c>
      <c r="M1381" s="1"/>
      <c r="N1381" s="1"/>
      <c r="O1381" s="1"/>
      <c r="P1381" s="40">
        <v>536.24961905714463</v>
      </c>
    </row>
    <row r="1382" spans="1:16">
      <c r="A1382" s="39"/>
      <c r="B1382" s="1" t="s">
        <v>700</v>
      </c>
      <c r="C1382" s="1" t="s">
        <v>1370</v>
      </c>
      <c r="D1382" s="1" t="s">
        <v>17</v>
      </c>
      <c r="E1382" s="1" t="s">
        <v>17</v>
      </c>
      <c r="F1382" s="2">
        <v>45535</v>
      </c>
      <c r="G1382" s="2">
        <v>45505</v>
      </c>
      <c r="H1382" s="1" t="s">
        <v>3874</v>
      </c>
      <c r="I1382" s="1" t="s">
        <v>3875</v>
      </c>
      <c r="J1382" s="1" t="s">
        <v>645</v>
      </c>
      <c r="K1382" s="1" t="s">
        <v>891</v>
      </c>
      <c r="L1382" s="1" t="s">
        <v>3332</v>
      </c>
      <c r="M1382" s="1"/>
      <c r="N1382" s="1"/>
      <c r="O1382" s="1"/>
      <c r="P1382" s="40">
        <v>560.2607960298526</v>
      </c>
    </row>
    <row r="1383" spans="1:16">
      <c r="A1383" s="39"/>
      <c r="B1383" s="1" t="s">
        <v>700</v>
      </c>
      <c r="C1383" s="1" t="s">
        <v>1370</v>
      </c>
      <c r="D1383" s="1" t="s">
        <v>17</v>
      </c>
      <c r="E1383" s="1" t="s">
        <v>17</v>
      </c>
      <c r="F1383" s="2">
        <v>45535</v>
      </c>
      <c r="G1383" s="2">
        <v>45505</v>
      </c>
      <c r="H1383" s="1" t="s">
        <v>3876</v>
      </c>
      <c r="I1383" s="1" t="s">
        <v>3877</v>
      </c>
      <c r="J1383" s="1" t="s">
        <v>617</v>
      </c>
      <c r="K1383" s="1" t="s">
        <v>860</v>
      </c>
      <c r="L1383" s="1" t="s">
        <v>2892</v>
      </c>
      <c r="M1383" s="1"/>
      <c r="N1383" s="1"/>
      <c r="O1383" s="1"/>
      <c r="P1383" s="40">
        <v>360.16765459061952</v>
      </c>
    </row>
    <row r="1384" spans="1:16">
      <c r="A1384" s="39"/>
      <c r="B1384" s="1" t="s">
        <v>700</v>
      </c>
      <c r="C1384" s="1" t="s">
        <v>701</v>
      </c>
      <c r="D1384" s="1" t="s">
        <v>17</v>
      </c>
      <c r="E1384" s="1" t="s">
        <v>17</v>
      </c>
      <c r="F1384" s="2">
        <v>45535</v>
      </c>
      <c r="G1384" s="2">
        <v>45505</v>
      </c>
      <c r="H1384" s="1" t="s">
        <v>3878</v>
      </c>
      <c r="I1384" s="1" t="s">
        <v>3879</v>
      </c>
      <c r="J1384" s="1" t="s">
        <v>562</v>
      </c>
      <c r="K1384" s="1" t="s">
        <v>823</v>
      </c>
      <c r="L1384" s="1" t="s">
        <v>3880</v>
      </c>
      <c r="M1384" s="1"/>
      <c r="N1384" s="1"/>
      <c r="O1384" s="1"/>
      <c r="P1384" s="40">
        <v>2541.31</v>
      </c>
    </row>
    <row r="1385" spans="1:16">
      <c r="A1385" s="39"/>
      <c r="B1385" s="1" t="s">
        <v>700</v>
      </c>
      <c r="C1385" s="1" t="s">
        <v>1370</v>
      </c>
      <c r="D1385" s="1" t="s">
        <v>17</v>
      </c>
      <c r="E1385" s="1" t="s">
        <v>17</v>
      </c>
      <c r="F1385" s="2">
        <v>45535</v>
      </c>
      <c r="G1385" s="2">
        <v>45505</v>
      </c>
      <c r="H1385" s="1" t="s">
        <v>3881</v>
      </c>
      <c r="I1385" s="1" t="s">
        <v>3882</v>
      </c>
      <c r="J1385" s="1" t="s">
        <v>617</v>
      </c>
      <c r="K1385" s="1" t="s">
        <v>860</v>
      </c>
      <c r="L1385" s="1" t="s">
        <v>2892</v>
      </c>
      <c r="M1385" s="1"/>
      <c r="N1385" s="1"/>
      <c r="O1385" s="1"/>
      <c r="P1385" s="40">
        <v>280.1303980149263</v>
      </c>
    </row>
    <row r="1386" spans="1:16">
      <c r="A1386" s="39"/>
      <c r="B1386" s="1" t="s">
        <v>700</v>
      </c>
      <c r="C1386" s="1" t="s">
        <v>1370</v>
      </c>
      <c r="D1386" s="1" t="s">
        <v>17</v>
      </c>
      <c r="E1386" s="1" t="s">
        <v>17</v>
      </c>
      <c r="F1386" s="2">
        <v>45535</v>
      </c>
      <c r="G1386" s="2">
        <v>45505</v>
      </c>
      <c r="H1386" s="1" t="s">
        <v>3883</v>
      </c>
      <c r="I1386" s="1" t="s">
        <v>3884</v>
      </c>
      <c r="J1386" s="1" t="s">
        <v>799</v>
      </c>
      <c r="K1386" s="1" t="s">
        <v>797</v>
      </c>
      <c r="L1386" s="1" t="s">
        <v>3338</v>
      </c>
      <c r="M1386" s="1"/>
      <c r="N1386" s="1"/>
      <c r="O1386" s="1"/>
      <c r="P1386" s="40">
        <v>160.07451315138644</v>
      </c>
    </row>
    <row r="1387" spans="1:16">
      <c r="A1387" s="39"/>
      <c r="B1387" s="1" t="s">
        <v>700</v>
      </c>
      <c r="C1387" s="1" t="s">
        <v>1370</v>
      </c>
      <c r="D1387" s="1" t="s">
        <v>17</v>
      </c>
      <c r="E1387" s="1" t="s">
        <v>17</v>
      </c>
      <c r="F1387" s="2">
        <v>45535</v>
      </c>
      <c r="G1387" s="2">
        <v>45505</v>
      </c>
      <c r="H1387" s="1" t="s">
        <v>3885</v>
      </c>
      <c r="I1387" s="1" t="s">
        <v>3886</v>
      </c>
      <c r="J1387" s="1" t="s">
        <v>645</v>
      </c>
      <c r="K1387" s="1" t="s">
        <v>891</v>
      </c>
      <c r="L1387" s="1" t="s">
        <v>3332</v>
      </c>
      <c r="M1387" s="1"/>
      <c r="N1387" s="1"/>
      <c r="O1387" s="1"/>
      <c r="P1387" s="40">
        <v>560.2607960298526</v>
      </c>
    </row>
    <row r="1388" spans="1:16">
      <c r="A1388" s="39"/>
      <c r="B1388" s="1" t="s">
        <v>700</v>
      </c>
      <c r="C1388" s="1" t="s">
        <v>1370</v>
      </c>
      <c r="D1388" s="1" t="s">
        <v>17</v>
      </c>
      <c r="E1388" s="1" t="s">
        <v>17</v>
      </c>
      <c r="F1388" s="2">
        <v>45535</v>
      </c>
      <c r="G1388" s="2">
        <v>45505</v>
      </c>
      <c r="H1388" s="1" t="s">
        <v>3887</v>
      </c>
      <c r="I1388" s="1" t="s">
        <v>3888</v>
      </c>
      <c r="J1388" s="1" t="s">
        <v>593</v>
      </c>
      <c r="K1388" s="1" t="s">
        <v>842</v>
      </c>
      <c r="L1388" s="1" t="s">
        <v>1809</v>
      </c>
      <c r="M1388" s="1"/>
      <c r="N1388" s="1"/>
      <c r="O1388" s="1"/>
      <c r="P1388" s="40">
        <v>416.19373419360477</v>
      </c>
    </row>
    <row r="1389" spans="1:16">
      <c r="A1389" s="39"/>
      <c r="B1389" s="1" t="s">
        <v>700</v>
      </c>
      <c r="C1389" s="1" t="s">
        <v>1370</v>
      </c>
      <c r="D1389" s="1" t="s">
        <v>17</v>
      </c>
      <c r="E1389" s="1" t="s">
        <v>17</v>
      </c>
      <c r="F1389" s="2">
        <v>45535</v>
      </c>
      <c r="G1389" s="2">
        <v>45505</v>
      </c>
      <c r="H1389" s="1" t="s">
        <v>3889</v>
      </c>
      <c r="I1389" s="1" t="s">
        <v>3890</v>
      </c>
      <c r="J1389" s="1" t="s">
        <v>640</v>
      </c>
      <c r="K1389" s="1" t="s">
        <v>884</v>
      </c>
      <c r="L1389" s="1" t="s">
        <v>3366</v>
      </c>
      <c r="M1389" s="1"/>
      <c r="N1389" s="1"/>
      <c r="O1389" s="1"/>
      <c r="P1389" s="40">
        <v>560.2607960298526</v>
      </c>
    </row>
    <row r="1390" spans="1:16">
      <c r="A1390" s="39"/>
      <c r="B1390" s="1" t="s">
        <v>700</v>
      </c>
      <c r="C1390" s="1" t="s">
        <v>1370</v>
      </c>
      <c r="D1390" s="1" t="s">
        <v>17</v>
      </c>
      <c r="E1390" s="1" t="s">
        <v>17</v>
      </c>
      <c r="F1390" s="2">
        <v>45535</v>
      </c>
      <c r="G1390" s="2">
        <v>45505</v>
      </c>
      <c r="H1390" s="1" t="s">
        <v>3891</v>
      </c>
      <c r="I1390" s="1" t="s">
        <v>3892</v>
      </c>
      <c r="J1390" s="1" t="s">
        <v>642</v>
      </c>
      <c r="K1390" s="1" t="s">
        <v>881</v>
      </c>
      <c r="L1390" s="1" t="s">
        <v>3416</v>
      </c>
      <c r="M1390" s="1"/>
      <c r="N1390" s="1"/>
      <c r="O1390" s="1"/>
      <c r="P1390" s="40">
        <v>520.2421677420059</v>
      </c>
    </row>
    <row r="1391" spans="1:16">
      <c r="A1391" s="39"/>
      <c r="B1391" s="1" t="s">
        <v>700</v>
      </c>
      <c r="C1391" s="1" t="s">
        <v>1370</v>
      </c>
      <c r="D1391" s="1" t="s">
        <v>17</v>
      </c>
      <c r="E1391" s="1" t="s">
        <v>17</v>
      </c>
      <c r="F1391" s="2">
        <v>45535</v>
      </c>
      <c r="G1391" s="2">
        <v>45505</v>
      </c>
      <c r="H1391" s="1" t="s">
        <v>3893</v>
      </c>
      <c r="I1391" s="1" t="s">
        <v>3894</v>
      </c>
      <c r="J1391" s="1" t="s">
        <v>593</v>
      </c>
      <c r="K1391" s="1" t="s">
        <v>842</v>
      </c>
      <c r="L1391" s="1" t="s">
        <v>1809</v>
      </c>
      <c r="M1391" s="1"/>
      <c r="N1391" s="1"/>
      <c r="O1391" s="1"/>
      <c r="P1391" s="40">
        <v>496.23099076929799</v>
      </c>
    </row>
    <row r="1392" spans="1:16">
      <c r="A1392" s="39"/>
      <c r="B1392" s="1" t="s">
        <v>700</v>
      </c>
      <c r="C1392" s="1" t="s">
        <v>1370</v>
      </c>
      <c r="D1392" s="1" t="s">
        <v>17</v>
      </c>
      <c r="E1392" s="1" t="s">
        <v>17</v>
      </c>
      <c r="F1392" s="2">
        <v>45535</v>
      </c>
      <c r="G1392" s="2">
        <v>45505</v>
      </c>
      <c r="H1392" s="1" t="s">
        <v>3895</v>
      </c>
      <c r="I1392" s="1" t="s">
        <v>3896</v>
      </c>
      <c r="J1392" s="1" t="s">
        <v>638</v>
      </c>
      <c r="K1392" s="1" t="s">
        <v>885</v>
      </c>
      <c r="L1392" s="1" t="s">
        <v>3435</v>
      </c>
      <c r="M1392" s="1"/>
      <c r="N1392" s="1"/>
      <c r="O1392" s="1"/>
      <c r="P1392" s="40">
        <v>536.24961905714463</v>
      </c>
    </row>
    <row r="1393" spans="1:16">
      <c r="A1393" s="39"/>
      <c r="B1393" s="1" t="s">
        <v>700</v>
      </c>
      <c r="C1393" s="1" t="s">
        <v>1370</v>
      </c>
      <c r="D1393" s="1" t="s">
        <v>17</v>
      </c>
      <c r="E1393" s="1" t="s">
        <v>17</v>
      </c>
      <c r="F1393" s="2">
        <v>45535</v>
      </c>
      <c r="G1393" s="2">
        <v>45505</v>
      </c>
      <c r="H1393" s="1" t="s">
        <v>3897</v>
      </c>
      <c r="I1393" s="1" t="s">
        <v>3898</v>
      </c>
      <c r="J1393" s="1" t="s">
        <v>645</v>
      </c>
      <c r="K1393" s="1" t="s">
        <v>891</v>
      </c>
      <c r="L1393" s="1" t="s">
        <v>3332</v>
      </c>
      <c r="M1393" s="1"/>
      <c r="N1393" s="1"/>
      <c r="O1393" s="1"/>
      <c r="P1393" s="40">
        <v>320.14902630277288</v>
      </c>
    </row>
    <row r="1394" spans="1:16">
      <c r="A1394" s="39"/>
      <c r="B1394" s="1" t="s">
        <v>700</v>
      </c>
      <c r="C1394" s="1" t="s">
        <v>1370</v>
      </c>
      <c r="D1394" s="1" t="s">
        <v>17</v>
      </c>
      <c r="E1394" s="1" t="s">
        <v>17</v>
      </c>
      <c r="F1394" s="2">
        <v>45535</v>
      </c>
      <c r="G1394" s="2">
        <v>45505</v>
      </c>
      <c r="H1394" s="1" t="s">
        <v>3899</v>
      </c>
      <c r="I1394" s="1" t="s">
        <v>3900</v>
      </c>
      <c r="J1394" s="1" t="s">
        <v>617</v>
      </c>
      <c r="K1394" s="1" t="s">
        <v>860</v>
      </c>
      <c r="L1394" s="1" t="s">
        <v>2892</v>
      </c>
      <c r="M1394" s="1"/>
      <c r="N1394" s="1"/>
      <c r="O1394" s="1"/>
      <c r="P1394" s="40">
        <v>344.16020327548085</v>
      </c>
    </row>
    <row r="1395" spans="1:16">
      <c r="A1395" s="39"/>
      <c r="B1395" s="1" t="s">
        <v>700</v>
      </c>
      <c r="C1395" s="1" t="s">
        <v>1370</v>
      </c>
      <c r="D1395" s="1" t="s">
        <v>17</v>
      </c>
      <c r="E1395" s="1" t="s">
        <v>17</v>
      </c>
      <c r="F1395" s="2">
        <v>45535</v>
      </c>
      <c r="G1395" s="2">
        <v>45505</v>
      </c>
      <c r="H1395" s="1" t="s">
        <v>3901</v>
      </c>
      <c r="I1395" s="1" t="s">
        <v>3902</v>
      </c>
      <c r="J1395" s="1" t="s">
        <v>617</v>
      </c>
      <c r="K1395" s="1" t="s">
        <v>860</v>
      </c>
      <c r="L1395" s="1" t="s">
        <v>2892</v>
      </c>
      <c r="M1395" s="1"/>
      <c r="N1395" s="1"/>
      <c r="O1395" s="1"/>
      <c r="P1395" s="40">
        <v>280.1303980149263</v>
      </c>
    </row>
    <row r="1396" spans="1:16">
      <c r="A1396" s="39"/>
      <c r="B1396" s="1" t="s">
        <v>700</v>
      </c>
      <c r="C1396" s="1" t="s">
        <v>1370</v>
      </c>
      <c r="D1396" s="1" t="s">
        <v>17</v>
      </c>
      <c r="E1396" s="1" t="s">
        <v>17</v>
      </c>
      <c r="F1396" s="2">
        <v>45535</v>
      </c>
      <c r="G1396" s="2">
        <v>45505</v>
      </c>
      <c r="H1396" s="1" t="s">
        <v>3903</v>
      </c>
      <c r="I1396" s="1" t="s">
        <v>3904</v>
      </c>
      <c r="J1396" s="1" t="s">
        <v>617</v>
      </c>
      <c r="K1396" s="1" t="s">
        <v>860</v>
      </c>
      <c r="L1396" s="1" t="s">
        <v>2892</v>
      </c>
      <c r="M1396" s="1"/>
      <c r="N1396" s="1"/>
      <c r="O1396" s="1"/>
      <c r="P1396" s="40">
        <v>600.27942431769918</v>
      </c>
    </row>
    <row r="1397" spans="1:16">
      <c r="A1397" s="39"/>
      <c r="B1397" s="1" t="s">
        <v>700</v>
      </c>
      <c r="C1397" s="1" t="s">
        <v>1370</v>
      </c>
      <c r="D1397" s="1" t="s">
        <v>17</v>
      </c>
      <c r="E1397" s="1" t="s">
        <v>17</v>
      </c>
      <c r="F1397" s="2">
        <v>45535</v>
      </c>
      <c r="G1397" s="2">
        <v>45505</v>
      </c>
      <c r="H1397" s="1" t="s">
        <v>3905</v>
      </c>
      <c r="I1397" s="1" t="s">
        <v>3906</v>
      </c>
      <c r="J1397" s="1" t="s">
        <v>617</v>
      </c>
      <c r="K1397" s="1" t="s">
        <v>860</v>
      </c>
      <c r="L1397" s="1" t="s">
        <v>2892</v>
      </c>
      <c r="M1397" s="1"/>
      <c r="N1397" s="1"/>
      <c r="O1397" s="1"/>
      <c r="P1397" s="40">
        <v>320.14902630277288</v>
      </c>
    </row>
    <row r="1398" spans="1:16">
      <c r="A1398" s="39"/>
      <c r="B1398" s="1" t="s">
        <v>700</v>
      </c>
      <c r="C1398" s="1" t="s">
        <v>1370</v>
      </c>
      <c r="D1398" s="1" t="s">
        <v>17</v>
      </c>
      <c r="E1398" s="1" t="s">
        <v>17</v>
      </c>
      <c r="F1398" s="2">
        <v>45535</v>
      </c>
      <c r="G1398" s="2">
        <v>45505</v>
      </c>
      <c r="H1398" s="1" t="s">
        <v>3907</v>
      </c>
      <c r="I1398" s="1" t="s">
        <v>3908</v>
      </c>
      <c r="J1398" s="1" t="s">
        <v>644</v>
      </c>
      <c r="K1398" s="1" t="s">
        <v>888</v>
      </c>
      <c r="L1398" s="1" t="s">
        <v>3388</v>
      </c>
      <c r="M1398" s="1"/>
      <c r="N1398" s="1"/>
      <c r="O1398" s="1"/>
      <c r="P1398" s="40">
        <v>560.2607960298526</v>
      </c>
    </row>
    <row r="1399" spans="1:16">
      <c r="A1399" s="39"/>
      <c r="B1399" s="1" t="s">
        <v>700</v>
      </c>
      <c r="C1399" s="1" t="s">
        <v>1370</v>
      </c>
      <c r="D1399" s="1" t="s">
        <v>17</v>
      </c>
      <c r="E1399" s="1" t="s">
        <v>17</v>
      </c>
      <c r="F1399" s="2">
        <v>45535</v>
      </c>
      <c r="G1399" s="2">
        <v>45505</v>
      </c>
      <c r="H1399" s="1" t="s">
        <v>3909</v>
      </c>
      <c r="I1399" s="1" t="s">
        <v>3910</v>
      </c>
      <c r="J1399" s="1" t="s">
        <v>642</v>
      </c>
      <c r="K1399" s="1" t="s">
        <v>881</v>
      </c>
      <c r="L1399" s="1" t="s">
        <v>3416</v>
      </c>
      <c r="M1399" s="1"/>
      <c r="N1399" s="1"/>
      <c r="O1399" s="1"/>
      <c r="P1399" s="40">
        <v>560.2607960298526</v>
      </c>
    </row>
    <row r="1400" spans="1:16">
      <c r="A1400" s="39"/>
      <c r="B1400" s="1" t="s">
        <v>700</v>
      </c>
      <c r="C1400" s="1" t="s">
        <v>1370</v>
      </c>
      <c r="D1400" s="1" t="s">
        <v>17</v>
      </c>
      <c r="E1400" s="1" t="s">
        <v>17</v>
      </c>
      <c r="F1400" s="2">
        <v>45535</v>
      </c>
      <c r="G1400" s="2">
        <v>45505</v>
      </c>
      <c r="H1400" s="1" t="s">
        <v>3911</v>
      </c>
      <c r="I1400" s="1" t="s">
        <v>3912</v>
      </c>
      <c r="J1400" s="1" t="s">
        <v>621</v>
      </c>
      <c r="K1400" s="1" t="s">
        <v>861</v>
      </c>
      <c r="L1400" s="1" t="s">
        <v>3500</v>
      </c>
      <c r="M1400" s="1"/>
      <c r="N1400" s="1"/>
      <c r="O1400" s="1"/>
      <c r="P1400" s="40">
        <v>240.11176972707966</v>
      </c>
    </row>
    <row r="1401" spans="1:16">
      <c r="A1401" s="39"/>
      <c r="B1401" s="1" t="s">
        <v>700</v>
      </c>
      <c r="C1401" s="1" t="s">
        <v>1370</v>
      </c>
      <c r="D1401" s="1" t="s">
        <v>17</v>
      </c>
      <c r="E1401" s="1" t="s">
        <v>17</v>
      </c>
      <c r="F1401" s="2">
        <v>45535</v>
      </c>
      <c r="G1401" s="2">
        <v>45505</v>
      </c>
      <c r="H1401" s="1" t="s">
        <v>3913</v>
      </c>
      <c r="I1401" s="1" t="s">
        <v>3914</v>
      </c>
      <c r="J1401" s="1" t="s">
        <v>643</v>
      </c>
      <c r="K1401" s="1" t="s">
        <v>890</v>
      </c>
      <c r="L1401" s="1" t="s">
        <v>3373</v>
      </c>
      <c r="M1401" s="1"/>
      <c r="N1401" s="1"/>
      <c r="O1401" s="1"/>
      <c r="P1401" s="40">
        <v>520.2421677420059</v>
      </c>
    </row>
    <row r="1402" spans="1:16">
      <c r="A1402" s="39"/>
      <c r="B1402" s="1" t="s">
        <v>700</v>
      </c>
      <c r="C1402" s="1" t="s">
        <v>1370</v>
      </c>
      <c r="D1402" s="1" t="s">
        <v>17</v>
      </c>
      <c r="E1402" s="1" t="s">
        <v>17</v>
      </c>
      <c r="F1402" s="2">
        <v>45535</v>
      </c>
      <c r="G1402" s="2">
        <v>45505</v>
      </c>
      <c r="H1402" s="1" t="s">
        <v>3915</v>
      </c>
      <c r="I1402" s="1" t="s">
        <v>3916</v>
      </c>
      <c r="J1402" s="1" t="s">
        <v>617</v>
      </c>
      <c r="K1402" s="1" t="s">
        <v>860</v>
      </c>
      <c r="L1402" s="1" t="s">
        <v>2892</v>
      </c>
      <c r="M1402" s="1"/>
      <c r="N1402" s="1"/>
      <c r="O1402" s="1"/>
      <c r="P1402" s="40">
        <v>480.22353945415932</v>
      </c>
    </row>
    <row r="1403" spans="1:16">
      <c r="A1403" s="39"/>
      <c r="B1403" s="1" t="s">
        <v>700</v>
      </c>
      <c r="C1403" s="1" t="s">
        <v>1390</v>
      </c>
      <c r="D1403" s="1" t="s">
        <v>17</v>
      </c>
      <c r="E1403" s="1" t="s">
        <v>17</v>
      </c>
      <c r="F1403" s="2">
        <v>45535</v>
      </c>
      <c r="G1403" s="2">
        <v>45505</v>
      </c>
      <c r="H1403" s="1" t="s">
        <v>3917</v>
      </c>
      <c r="I1403" s="1" t="s">
        <v>3918</v>
      </c>
      <c r="J1403" s="1" t="s">
        <v>3799</v>
      </c>
      <c r="K1403" s="1" t="s">
        <v>3800</v>
      </c>
      <c r="L1403" s="1"/>
      <c r="M1403" s="1"/>
      <c r="N1403" s="1"/>
      <c r="O1403" s="1"/>
      <c r="P1403" s="40">
        <v>1483.2875405691398</v>
      </c>
    </row>
    <row r="1404" spans="1:16">
      <c r="A1404" s="39"/>
      <c r="B1404" s="1" t="s">
        <v>700</v>
      </c>
      <c r="C1404" s="1" t="s">
        <v>1370</v>
      </c>
      <c r="D1404" s="1" t="s">
        <v>17</v>
      </c>
      <c r="E1404" s="1" t="s">
        <v>17</v>
      </c>
      <c r="F1404" s="2">
        <v>45535</v>
      </c>
      <c r="G1404" s="2">
        <v>45505</v>
      </c>
      <c r="H1404" s="1" t="s">
        <v>3919</v>
      </c>
      <c r="I1404" s="1" t="s">
        <v>3920</v>
      </c>
      <c r="J1404" s="1" t="s">
        <v>645</v>
      </c>
      <c r="K1404" s="1" t="s">
        <v>891</v>
      </c>
      <c r="L1404" s="1" t="s">
        <v>3332</v>
      </c>
      <c r="M1404" s="1"/>
      <c r="N1404" s="1"/>
      <c r="O1404" s="1"/>
      <c r="P1404" s="40">
        <v>440.20491116631274</v>
      </c>
    </row>
    <row r="1405" spans="1:16">
      <c r="A1405" s="39"/>
      <c r="B1405" s="1" t="s">
        <v>700</v>
      </c>
      <c r="C1405" s="1" t="s">
        <v>701</v>
      </c>
      <c r="D1405" s="1" t="s">
        <v>17</v>
      </c>
      <c r="E1405" s="1" t="s">
        <v>17</v>
      </c>
      <c r="F1405" s="2">
        <v>45535</v>
      </c>
      <c r="G1405" s="2">
        <v>45505</v>
      </c>
      <c r="H1405" s="1" t="s">
        <v>3921</v>
      </c>
      <c r="I1405" s="1" t="s">
        <v>3922</v>
      </c>
      <c r="J1405" s="1" t="s">
        <v>668</v>
      </c>
      <c r="K1405" s="1" t="s">
        <v>922</v>
      </c>
      <c r="L1405" s="1" t="s">
        <v>2946</v>
      </c>
      <c r="M1405" s="1"/>
      <c r="N1405" s="1"/>
      <c r="O1405" s="1"/>
      <c r="P1405" s="40">
        <v>5.68</v>
      </c>
    </row>
    <row r="1406" spans="1:16">
      <c r="A1406" s="39"/>
      <c r="B1406" s="1" t="s">
        <v>700</v>
      </c>
      <c r="C1406" s="1" t="s">
        <v>701</v>
      </c>
      <c r="D1406" s="1" t="s">
        <v>17</v>
      </c>
      <c r="E1406" s="1" t="s">
        <v>17</v>
      </c>
      <c r="F1406" s="2">
        <v>45535</v>
      </c>
      <c r="G1406" s="2">
        <v>45505</v>
      </c>
      <c r="H1406" s="1" t="s">
        <v>3923</v>
      </c>
      <c r="I1406" s="1" t="s">
        <v>3924</v>
      </c>
      <c r="J1406" s="1" t="s">
        <v>666</v>
      </c>
      <c r="K1406" s="1" t="s">
        <v>917</v>
      </c>
      <c r="L1406" s="1" t="s">
        <v>1865</v>
      </c>
      <c r="M1406" s="1"/>
      <c r="N1406" s="1"/>
      <c r="O1406" s="1"/>
      <c r="P1406" s="40">
        <v>15461.76</v>
      </c>
    </row>
    <row r="1407" spans="1:16">
      <c r="A1407" s="39"/>
      <c r="B1407" s="1" t="s">
        <v>700</v>
      </c>
      <c r="C1407" s="1" t="s">
        <v>1370</v>
      </c>
      <c r="D1407" s="1" t="s">
        <v>17</v>
      </c>
      <c r="E1407" s="1" t="s">
        <v>17</v>
      </c>
      <c r="F1407" s="2">
        <v>45535</v>
      </c>
      <c r="G1407" s="2">
        <v>45505</v>
      </c>
      <c r="H1407" s="1" t="s">
        <v>3925</v>
      </c>
      <c r="I1407" s="1" t="s">
        <v>3926</v>
      </c>
      <c r="J1407" s="1" t="s">
        <v>587</v>
      </c>
      <c r="K1407" s="1" t="s">
        <v>840</v>
      </c>
      <c r="L1407" s="1" t="s">
        <v>3446</v>
      </c>
      <c r="M1407" s="1"/>
      <c r="N1407" s="1"/>
      <c r="O1407" s="1"/>
      <c r="P1407" s="40">
        <v>455.21202070163127</v>
      </c>
    </row>
    <row r="1408" spans="1:16">
      <c r="A1408" s="39"/>
      <c r="B1408" s="1" t="s">
        <v>700</v>
      </c>
      <c r="C1408" s="1" t="s">
        <v>701</v>
      </c>
      <c r="D1408" s="1" t="s">
        <v>17</v>
      </c>
      <c r="E1408" s="1" t="s">
        <v>17</v>
      </c>
      <c r="F1408" s="2">
        <v>45535</v>
      </c>
      <c r="G1408" s="2">
        <v>45505</v>
      </c>
      <c r="H1408" s="1" t="s">
        <v>3927</v>
      </c>
      <c r="I1408" s="1" t="s">
        <v>3928</v>
      </c>
      <c r="J1408" s="1" t="s">
        <v>780</v>
      </c>
      <c r="K1408" s="1" t="s">
        <v>774</v>
      </c>
      <c r="L1408" s="1" t="s">
        <v>1852</v>
      </c>
      <c r="M1408" s="1"/>
      <c r="N1408" s="1"/>
      <c r="O1408" s="1"/>
      <c r="P1408" s="40">
        <v>19890</v>
      </c>
    </row>
    <row r="1409" spans="1:16">
      <c r="A1409" s="39"/>
      <c r="B1409" s="1" t="s">
        <v>700</v>
      </c>
      <c r="C1409" s="1" t="s">
        <v>1370</v>
      </c>
      <c r="D1409" s="1" t="s">
        <v>17</v>
      </c>
      <c r="E1409" s="1" t="s">
        <v>17</v>
      </c>
      <c r="F1409" s="2">
        <v>45535</v>
      </c>
      <c r="G1409" s="2">
        <v>45505</v>
      </c>
      <c r="H1409" s="1" t="s">
        <v>3929</v>
      </c>
      <c r="I1409" s="1" t="s">
        <v>3930</v>
      </c>
      <c r="J1409" s="1" t="s">
        <v>617</v>
      </c>
      <c r="K1409" s="1" t="s">
        <v>860</v>
      </c>
      <c r="L1409" s="1" t="s">
        <v>2892</v>
      </c>
      <c r="M1409" s="1"/>
      <c r="N1409" s="1"/>
      <c r="O1409" s="1"/>
      <c r="P1409" s="40">
        <v>320.14902630277288</v>
      </c>
    </row>
    <row r="1410" spans="1:16">
      <c r="A1410" s="39"/>
      <c r="B1410" s="1" t="s">
        <v>700</v>
      </c>
      <c r="C1410" s="1" t="s">
        <v>1370</v>
      </c>
      <c r="D1410" s="1" t="s">
        <v>17</v>
      </c>
      <c r="E1410" s="1" t="s">
        <v>17</v>
      </c>
      <c r="F1410" s="2">
        <v>45535</v>
      </c>
      <c r="G1410" s="2">
        <v>45505</v>
      </c>
      <c r="H1410" s="1" t="s">
        <v>3931</v>
      </c>
      <c r="I1410" s="1" t="s">
        <v>3932</v>
      </c>
      <c r="J1410" s="1" t="s">
        <v>630</v>
      </c>
      <c r="K1410" s="1" t="s">
        <v>872</v>
      </c>
      <c r="L1410" s="1" t="s">
        <v>3484</v>
      </c>
      <c r="M1410" s="1"/>
      <c r="N1410" s="1"/>
      <c r="O1410" s="1"/>
      <c r="P1410" s="40">
        <v>400.1862828784661</v>
      </c>
    </row>
    <row r="1411" spans="1:16">
      <c r="A1411" s="39"/>
      <c r="B1411" s="1" t="s">
        <v>700</v>
      </c>
      <c r="C1411" s="1" t="s">
        <v>1370</v>
      </c>
      <c r="D1411" s="1" t="s">
        <v>17</v>
      </c>
      <c r="E1411" s="1" t="s">
        <v>17</v>
      </c>
      <c r="F1411" s="2">
        <v>45535</v>
      </c>
      <c r="G1411" s="2">
        <v>45505</v>
      </c>
      <c r="H1411" s="1" t="s">
        <v>3933</v>
      </c>
      <c r="I1411" s="1" t="s">
        <v>3934</v>
      </c>
      <c r="J1411" s="1" t="s">
        <v>645</v>
      </c>
      <c r="K1411" s="1" t="s">
        <v>891</v>
      </c>
      <c r="L1411" s="1" t="s">
        <v>3332</v>
      </c>
      <c r="M1411" s="1"/>
      <c r="N1411" s="1"/>
      <c r="O1411" s="1"/>
      <c r="P1411" s="40">
        <v>536.24961905714463</v>
      </c>
    </row>
    <row r="1412" spans="1:16">
      <c r="A1412" s="39"/>
      <c r="B1412" s="1" t="s">
        <v>700</v>
      </c>
      <c r="C1412" s="1" t="s">
        <v>1370</v>
      </c>
      <c r="D1412" s="1" t="s">
        <v>17</v>
      </c>
      <c r="E1412" s="1" t="s">
        <v>17</v>
      </c>
      <c r="F1412" s="2">
        <v>45535</v>
      </c>
      <c r="G1412" s="2">
        <v>45505</v>
      </c>
      <c r="H1412" s="1" t="s">
        <v>3935</v>
      </c>
      <c r="I1412" s="1" t="s">
        <v>3936</v>
      </c>
      <c r="J1412" s="1" t="s">
        <v>617</v>
      </c>
      <c r="K1412" s="1" t="s">
        <v>860</v>
      </c>
      <c r="L1412" s="1" t="s">
        <v>2892</v>
      </c>
      <c r="M1412" s="1"/>
      <c r="N1412" s="1"/>
      <c r="O1412" s="1"/>
      <c r="P1412" s="40">
        <v>320.14902630277288</v>
      </c>
    </row>
    <row r="1413" spans="1:16">
      <c r="A1413" s="39"/>
      <c r="B1413" s="1" t="s">
        <v>700</v>
      </c>
      <c r="C1413" s="1" t="s">
        <v>1370</v>
      </c>
      <c r="D1413" s="1" t="s">
        <v>17</v>
      </c>
      <c r="E1413" s="1" t="s">
        <v>17</v>
      </c>
      <c r="F1413" s="2">
        <v>45535</v>
      </c>
      <c r="G1413" s="2">
        <v>45505</v>
      </c>
      <c r="H1413" s="1" t="s">
        <v>3937</v>
      </c>
      <c r="I1413" s="1" t="s">
        <v>3938</v>
      </c>
      <c r="J1413" s="1" t="s">
        <v>587</v>
      </c>
      <c r="K1413" s="1" t="s">
        <v>840</v>
      </c>
      <c r="L1413" s="1" t="s">
        <v>3446</v>
      </c>
      <c r="M1413" s="1"/>
      <c r="N1413" s="1"/>
      <c r="O1413" s="1"/>
      <c r="P1413" s="40">
        <v>360.16765459061952</v>
      </c>
    </row>
    <row r="1414" spans="1:16">
      <c r="A1414" s="39"/>
      <c r="B1414" s="1" t="s">
        <v>700</v>
      </c>
      <c r="C1414" s="1" t="s">
        <v>1370</v>
      </c>
      <c r="D1414" s="1" t="s">
        <v>17</v>
      </c>
      <c r="E1414" s="1" t="s">
        <v>17</v>
      </c>
      <c r="F1414" s="2">
        <v>45535</v>
      </c>
      <c r="G1414" s="2">
        <v>45505</v>
      </c>
      <c r="H1414" s="1" t="s">
        <v>3939</v>
      </c>
      <c r="I1414" s="1" t="s">
        <v>3940</v>
      </c>
      <c r="J1414" s="1" t="s">
        <v>587</v>
      </c>
      <c r="K1414" s="1" t="s">
        <v>840</v>
      </c>
      <c r="L1414" s="1" t="s">
        <v>3446</v>
      </c>
      <c r="M1414" s="1"/>
      <c r="N1414" s="1"/>
      <c r="O1414" s="1"/>
      <c r="P1414" s="40">
        <v>270.12574094296463</v>
      </c>
    </row>
    <row r="1415" spans="1:16">
      <c r="A1415" s="39"/>
      <c r="B1415" s="1" t="s">
        <v>700</v>
      </c>
      <c r="C1415" s="1" t="s">
        <v>1370</v>
      </c>
      <c r="D1415" s="1" t="s">
        <v>17</v>
      </c>
      <c r="E1415" s="1" t="s">
        <v>17</v>
      </c>
      <c r="F1415" s="2">
        <v>45535</v>
      </c>
      <c r="G1415" s="2">
        <v>45505</v>
      </c>
      <c r="H1415" s="1" t="s">
        <v>3941</v>
      </c>
      <c r="I1415" s="1" t="s">
        <v>3942</v>
      </c>
      <c r="J1415" s="1" t="s">
        <v>587</v>
      </c>
      <c r="K1415" s="1" t="s">
        <v>840</v>
      </c>
      <c r="L1415" s="1" t="s">
        <v>3446</v>
      </c>
      <c r="M1415" s="1"/>
      <c r="N1415" s="1"/>
      <c r="O1415" s="1"/>
      <c r="P1415" s="40">
        <v>520.2421677420059</v>
      </c>
    </row>
    <row r="1416" spans="1:16">
      <c r="A1416" s="39"/>
      <c r="B1416" s="1" t="s">
        <v>700</v>
      </c>
      <c r="C1416" s="1" t="s">
        <v>1370</v>
      </c>
      <c r="D1416" s="1" t="s">
        <v>17</v>
      </c>
      <c r="E1416" s="1" t="s">
        <v>17</v>
      </c>
      <c r="F1416" s="2">
        <v>45535</v>
      </c>
      <c r="G1416" s="2">
        <v>45505</v>
      </c>
      <c r="H1416" s="1" t="s">
        <v>3943</v>
      </c>
      <c r="I1416" s="1" t="s">
        <v>3944</v>
      </c>
      <c r="J1416" s="1" t="s">
        <v>816</v>
      </c>
      <c r="K1416" s="1" t="s">
        <v>798</v>
      </c>
      <c r="L1416" s="1" t="s">
        <v>3413</v>
      </c>
      <c r="M1416" s="1"/>
      <c r="N1416" s="1"/>
      <c r="O1416" s="1"/>
      <c r="P1416" s="40">
        <v>360.16765459061952</v>
      </c>
    </row>
    <row r="1417" spans="1:16">
      <c r="A1417" s="39"/>
      <c r="B1417" s="1" t="s">
        <v>700</v>
      </c>
      <c r="C1417" s="1" t="s">
        <v>1370</v>
      </c>
      <c r="D1417" s="1" t="s">
        <v>17</v>
      </c>
      <c r="E1417" s="1" t="s">
        <v>17</v>
      </c>
      <c r="F1417" s="2">
        <v>45535</v>
      </c>
      <c r="G1417" s="2">
        <v>45505</v>
      </c>
      <c r="H1417" s="1" t="s">
        <v>3945</v>
      </c>
      <c r="I1417" s="1" t="s">
        <v>3946</v>
      </c>
      <c r="J1417" s="1" t="s">
        <v>816</v>
      </c>
      <c r="K1417" s="1" t="s">
        <v>798</v>
      </c>
      <c r="L1417" s="1" t="s">
        <v>3413</v>
      </c>
      <c r="M1417" s="1"/>
      <c r="N1417" s="1"/>
      <c r="O1417" s="1"/>
      <c r="P1417" s="40">
        <v>360.16765459061952</v>
      </c>
    </row>
    <row r="1418" spans="1:16">
      <c r="A1418" s="39"/>
      <c r="B1418" s="1" t="s">
        <v>700</v>
      </c>
      <c r="C1418" s="1" t="s">
        <v>1370</v>
      </c>
      <c r="D1418" s="1" t="s">
        <v>17</v>
      </c>
      <c r="E1418" s="1" t="s">
        <v>17</v>
      </c>
      <c r="F1418" s="2">
        <v>45535</v>
      </c>
      <c r="G1418" s="2">
        <v>45505</v>
      </c>
      <c r="H1418" s="1" t="s">
        <v>3947</v>
      </c>
      <c r="I1418" s="1" t="s">
        <v>3948</v>
      </c>
      <c r="J1418" s="1" t="s">
        <v>818</v>
      </c>
      <c r="K1418" s="1" t="s">
        <v>796</v>
      </c>
      <c r="L1418" s="1" t="s">
        <v>3346</v>
      </c>
      <c r="M1418" s="1"/>
      <c r="N1418" s="1"/>
      <c r="O1418" s="1"/>
      <c r="P1418" s="40">
        <v>648.30177826311512</v>
      </c>
    </row>
    <row r="1419" spans="1:16">
      <c r="A1419" s="39"/>
      <c r="B1419" s="1" t="s">
        <v>700</v>
      </c>
      <c r="C1419" s="1" t="s">
        <v>1361</v>
      </c>
      <c r="D1419" s="1" t="s">
        <v>17</v>
      </c>
      <c r="E1419" s="1" t="s">
        <v>17</v>
      </c>
      <c r="F1419" s="2">
        <v>45535</v>
      </c>
      <c r="G1419" s="2">
        <v>45505</v>
      </c>
      <c r="H1419" s="1" t="s">
        <v>2157</v>
      </c>
      <c r="I1419" s="1" t="s">
        <v>2158</v>
      </c>
      <c r="J1419" s="1" t="s">
        <v>277</v>
      </c>
      <c r="K1419" s="1"/>
      <c r="L1419" s="1"/>
      <c r="M1419" s="1" t="s">
        <v>1727</v>
      </c>
      <c r="N1419" s="1"/>
      <c r="O1419" s="1" t="s">
        <v>2357</v>
      </c>
      <c r="P1419" s="40">
        <v>-27458.69</v>
      </c>
    </row>
    <row r="1420" spans="1:16">
      <c r="A1420" s="39"/>
      <c r="B1420" s="1" t="s">
        <v>700</v>
      </c>
      <c r="C1420" s="1" t="s">
        <v>1370</v>
      </c>
      <c r="D1420" s="1" t="s">
        <v>17</v>
      </c>
      <c r="E1420" s="1" t="s">
        <v>17</v>
      </c>
      <c r="F1420" s="2">
        <v>45535</v>
      </c>
      <c r="G1420" s="2">
        <v>45505</v>
      </c>
      <c r="H1420" s="1" t="s">
        <v>3949</v>
      </c>
      <c r="I1420" s="1" t="s">
        <v>3950</v>
      </c>
      <c r="J1420" s="1" t="s">
        <v>816</v>
      </c>
      <c r="K1420" s="1" t="s">
        <v>798</v>
      </c>
      <c r="L1420" s="1" t="s">
        <v>3413</v>
      </c>
      <c r="M1420" s="1"/>
      <c r="N1420" s="1"/>
      <c r="O1420" s="1"/>
      <c r="P1420" s="40">
        <v>360.16765459061952</v>
      </c>
    </row>
    <row r="1421" spans="1:16">
      <c r="A1421" s="39"/>
      <c r="B1421" s="1" t="s">
        <v>700</v>
      </c>
      <c r="C1421" s="1" t="s">
        <v>1370</v>
      </c>
      <c r="D1421" s="1" t="s">
        <v>17</v>
      </c>
      <c r="E1421" s="1" t="s">
        <v>17</v>
      </c>
      <c r="F1421" s="2">
        <v>45535</v>
      </c>
      <c r="G1421" s="2">
        <v>45505</v>
      </c>
      <c r="H1421" s="1" t="s">
        <v>3951</v>
      </c>
      <c r="I1421" s="1" t="s">
        <v>3952</v>
      </c>
      <c r="J1421" s="1" t="s">
        <v>631</v>
      </c>
      <c r="K1421" s="1" t="s">
        <v>873</v>
      </c>
      <c r="L1421" s="1" t="s">
        <v>3355</v>
      </c>
      <c r="M1421" s="1"/>
      <c r="N1421" s="1"/>
      <c r="O1421" s="1"/>
      <c r="P1421" s="40">
        <v>520.2421677420059</v>
      </c>
    </row>
    <row r="1422" spans="1:16">
      <c r="A1422" s="39"/>
      <c r="B1422" s="1" t="s">
        <v>700</v>
      </c>
      <c r="C1422" s="1" t="s">
        <v>1370</v>
      </c>
      <c r="D1422" s="1" t="s">
        <v>17</v>
      </c>
      <c r="E1422" s="1" t="s">
        <v>17</v>
      </c>
      <c r="F1422" s="2">
        <v>45535</v>
      </c>
      <c r="G1422" s="2">
        <v>45505</v>
      </c>
      <c r="H1422" s="1" t="s">
        <v>3953</v>
      </c>
      <c r="I1422" s="1" t="s">
        <v>3954</v>
      </c>
      <c r="J1422" s="1" t="s">
        <v>799</v>
      </c>
      <c r="K1422" s="1" t="s">
        <v>797</v>
      </c>
      <c r="L1422" s="1" t="s">
        <v>3338</v>
      </c>
      <c r="M1422" s="1"/>
      <c r="N1422" s="1"/>
      <c r="O1422" s="1"/>
      <c r="P1422" s="40">
        <v>180.08382729530976</v>
      </c>
    </row>
    <row r="1423" spans="1:16">
      <c r="A1423" s="39"/>
      <c r="B1423" s="1" t="s">
        <v>700</v>
      </c>
      <c r="C1423" s="1" t="s">
        <v>1370</v>
      </c>
      <c r="D1423" s="1" t="s">
        <v>17</v>
      </c>
      <c r="E1423" s="1" t="s">
        <v>17</v>
      </c>
      <c r="F1423" s="2">
        <v>45535</v>
      </c>
      <c r="G1423" s="2">
        <v>45505</v>
      </c>
      <c r="H1423" s="1" t="s">
        <v>3955</v>
      </c>
      <c r="I1423" s="1" t="s">
        <v>3956</v>
      </c>
      <c r="J1423" s="1" t="s">
        <v>593</v>
      </c>
      <c r="K1423" s="1" t="s">
        <v>842</v>
      </c>
      <c r="L1423" s="1" t="s">
        <v>1809</v>
      </c>
      <c r="M1423" s="1"/>
      <c r="N1423" s="1"/>
      <c r="O1423" s="1"/>
      <c r="P1423" s="40">
        <v>496.23099076929799</v>
      </c>
    </row>
    <row r="1424" spans="1:16">
      <c r="A1424" s="39"/>
      <c r="B1424" s="1" t="s">
        <v>700</v>
      </c>
      <c r="C1424" s="1" t="s">
        <v>1370</v>
      </c>
      <c r="D1424" s="1" t="s">
        <v>17</v>
      </c>
      <c r="E1424" s="1" t="s">
        <v>17</v>
      </c>
      <c r="F1424" s="2">
        <v>45535</v>
      </c>
      <c r="G1424" s="2">
        <v>45505</v>
      </c>
      <c r="H1424" s="1" t="s">
        <v>3957</v>
      </c>
      <c r="I1424" s="1" t="s">
        <v>3958</v>
      </c>
      <c r="J1424" s="1" t="s">
        <v>612</v>
      </c>
      <c r="K1424" s="1" t="s">
        <v>853</v>
      </c>
      <c r="L1424" s="1" t="s">
        <v>3335</v>
      </c>
      <c r="M1424" s="1"/>
      <c r="N1424" s="1"/>
      <c r="O1424" s="1"/>
      <c r="P1424" s="40">
        <v>258.12015245661064</v>
      </c>
    </row>
    <row r="1425" spans="1:16">
      <c r="A1425" s="39"/>
      <c r="B1425" s="1" t="s">
        <v>700</v>
      </c>
      <c r="C1425" s="1" t="s">
        <v>1370</v>
      </c>
      <c r="D1425" s="1" t="s">
        <v>17</v>
      </c>
      <c r="E1425" s="1" t="s">
        <v>17</v>
      </c>
      <c r="F1425" s="2">
        <v>45535</v>
      </c>
      <c r="G1425" s="2">
        <v>45505</v>
      </c>
      <c r="H1425" s="1" t="s">
        <v>3959</v>
      </c>
      <c r="I1425" s="1" t="s">
        <v>3960</v>
      </c>
      <c r="J1425" s="1" t="s">
        <v>645</v>
      </c>
      <c r="K1425" s="1" t="s">
        <v>891</v>
      </c>
      <c r="L1425" s="1" t="s">
        <v>3332</v>
      </c>
      <c r="M1425" s="1"/>
      <c r="N1425" s="1"/>
      <c r="O1425" s="1"/>
      <c r="P1425" s="40">
        <v>480.22353945415932</v>
      </c>
    </row>
    <row r="1426" spans="1:16">
      <c r="A1426" s="39"/>
      <c r="B1426" s="1" t="s">
        <v>700</v>
      </c>
      <c r="C1426" s="1" t="s">
        <v>1370</v>
      </c>
      <c r="D1426" s="1" t="s">
        <v>17</v>
      </c>
      <c r="E1426" s="1" t="s">
        <v>17</v>
      </c>
      <c r="F1426" s="2">
        <v>45535</v>
      </c>
      <c r="G1426" s="2">
        <v>45505</v>
      </c>
      <c r="H1426" s="1" t="s">
        <v>3961</v>
      </c>
      <c r="I1426" s="1" t="s">
        <v>3962</v>
      </c>
      <c r="J1426" s="1" t="s">
        <v>645</v>
      </c>
      <c r="K1426" s="1" t="s">
        <v>891</v>
      </c>
      <c r="L1426" s="1" t="s">
        <v>3332</v>
      </c>
      <c r="M1426" s="1"/>
      <c r="N1426" s="1"/>
      <c r="O1426" s="1"/>
      <c r="P1426" s="40">
        <v>320.14902630277288</v>
      </c>
    </row>
    <row r="1427" spans="1:16">
      <c r="A1427" s="39"/>
      <c r="B1427" s="1" t="s">
        <v>700</v>
      </c>
      <c r="C1427" s="1" t="s">
        <v>1370</v>
      </c>
      <c r="D1427" s="1" t="s">
        <v>17</v>
      </c>
      <c r="E1427" s="1" t="s">
        <v>17</v>
      </c>
      <c r="F1427" s="2">
        <v>45535</v>
      </c>
      <c r="G1427" s="2">
        <v>45505</v>
      </c>
      <c r="H1427" s="1" t="s">
        <v>3963</v>
      </c>
      <c r="I1427" s="1" t="s">
        <v>3964</v>
      </c>
      <c r="J1427" s="1" t="s">
        <v>620</v>
      </c>
      <c r="K1427" s="1" t="s">
        <v>862</v>
      </c>
      <c r="L1427" s="1" t="s">
        <v>3343</v>
      </c>
      <c r="M1427" s="1"/>
      <c r="N1427" s="1"/>
      <c r="O1427" s="1"/>
      <c r="P1427" s="40">
        <v>240.11176972707966</v>
      </c>
    </row>
    <row r="1428" spans="1:16">
      <c r="A1428" s="39"/>
      <c r="B1428" s="1" t="s">
        <v>700</v>
      </c>
      <c r="C1428" s="1" t="s">
        <v>1370</v>
      </c>
      <c r="D1428" s="1" t="s">
        <v>17</v>
      </c>
      <c r="E1428" s="1" t="s">
        <v>17</v>
      </c>
      <c r="F1428" s="2">
        <v>45535</v>
      </c>
      <c r="G1428" s="2">
        <v>45505</v>
      </c>
      <c r="H1428" s="1" t="s">
        <v>3965</v>
      </c>
      <c r="I1428" s="1" t="s">
        <v>3966</v>
      </c>
      <c r="J1428" s="1" t="s">
        <v>645</v>
      </c>
      <c r="K1428" s="1" t="s">
        <v>891</v>
      </c>
      <c r="L1428" s="1" t="s">
        <v>3332</v>
      </c>
      <c r="M1428" s="1"/>
      <c r="N1428" s="1"/>
      <c r="O1428" s="1"/>
      <c r="P1428" s="40">
        <v>560.2607960298526</v>
      </c>
    </row>
    <row r="1429" spans="1:16">
      <c r="A1429" s="39"/>
      <c r="B1429" s="1" t="s">
        <v>700</v>
      </c>
      <c r="C1429" s="1" t="s">
        <v>1370</v>
      </c>
      <c r="D1429" s="1" t="s">
        <v>17</v>
      </c>
      <c r="E1429" s="1" t="s">
        <v>17</v>
      </c>
      <c r="F1429" s="2">
        <v>45535</v>
      </c>
      <c r="G1429" s="2">
        <v>45505</v>
      </c>
      <c r="H1429" s="1" t="s">
        <v>3967</v>
      </c>
      <c r="I1429" s="1" t="s">
        <v>3968</v>
      </c>
      <c r="J1429" s="1" t="s">
        <v>617</v>
      </c>
      <c r="K1429" s="1" t="s">
        <v>860</v>
      </c>
      <c r="L1429" s="1" t="s">
        <v>2892</v>
      </c>
      <c r="M1429" s="1"/>
      <c r="N1429" s="1"/>
      <c r="O1429" s="1"/>
      <c r="P1429" s="40">
        <v>464.21608813902071</v>
      </c>
    </row>
    <row r="1430" spans="1:16">
      <c r="A1430" s="39"/>
      <c r="B1430" s="1" t="s">
        <v>700</v>
      </c>
      <c r="C1430" s="1" t="s">
        <v>1370</v>
      </c>
      <c r="D1430" s="1" t="s">
        <v>17</v>
      </c>
      <c r="E1430" s="1" t="s">
        <v>17</v>
      </c>
      <c r="F1430" s="2">
        <v>45535</v>
      </c>
      <c r="G1430" s="2">
        <v>45505</v>
      </c>
      <c r="H1430" s="1" t="s">
        <v>3969</v>
      </c>
      <c r="I1430" s="1" t="s">
        <v>3970</v>
      </c>
      <c r="J1430" s="1" t="s">
        <v>799</v>
      </c>
      <c r="K1430" s="1" t="s">
        <v>797</v>
      </c>
      <c r="L1430" s="1" t="s">
        <v>3338</v>
      </c>
      <c r="M1430" s="1"/>
      <c r="N1430" s="1"/>
      <c r="O1430" s="1"/>
      <c r="P1430" s="40">
        <v>180.08382729530976</v>
      </c>
    </row>
    <row r="1431" spans="1:16">
      <c r="A1431" s="39"/>
      <c r="B1431" s="1" t="s">
        <v>700</v>
      </c>
      <c r="C1431" s="1" t="s">
        <v>1370</v>
      </c>
      <c r="D1431" s="1" t="s">
        <v>17</v>
      </c>
      <c r="E1431" s="1" t="s">
        <v>17</v>
      </c>
      <c r="F1431" s="2">
        <v>45535</v>
      </c>
      <c r="G1431" s="2">
        <v>45505</v>
      </c>
      <c r="H1431" s="1" t="s">
        <v>3971</v>
      </c>
      <c r="I1431" s="1" t="s">
        <v>3972</v>
      </c>
      <c r="J1431" s="1" t="s">
        <v>632</v>
      </c>
      <c r="K1431" s="1" t="s">
        <v>874</v>
      </c>
      <c r="L1431" s="1" t="s">
        <v>3637</v>
      </c>
      <c r="M1431" s="1"/>
      <c r="N1431" s="1"/>
      <c r="O1431" s="1"/>
      <c r="P1431" s="40">
        <v>408.19000853603541</v>
      </c>
    </row>
    <row r="1432" spans="1:16">
      <c r="A1432" s="39"/>
      <c r="B1432" s="1" t="s">
        <v>700</v>
      </c>
      <c r="C1432" s="1" t="s">
        <v>1370</v>
      </c>
      <c r="D1432" s="1" t="s">
        <v>17</v>
      </c>
      <c r="E1432" s="1" t="s">
        <v>17</v>
      </c>
      <c r="F1432" s="2">
        <v>45535</v>
      </c>
      <c r="G1432" s="2">
        <v>45505</v>
      </c>
      <c r="H1432" s="1" t="s">
        <v>3973</v>
      </c>
      <c r="I1432" s="1" t="s">
        <v>3974</v>
      </c>
      <c r="J1432" s="1" t="s">
        <v>812</v>
      </c>
      <c r="K1432" s="1" t="s">
        <v>795</v>
      </c>
      <c r="L1432" s="1" t="s">
        <v>3324</v>
      </c>
      <c r="M1432" s="1"/>
      <c r="N1432" s="1"/>
      <c r="O1432" s="1"/>
      <c r="P1432" s="40">
        <v>504.23471642686729</v>
      </c>
    </row>
    <row r="1433" spans="1:16">
      <c r="A1433" s="39"/>
      <c r="B1433" s="1" t="s">
        <v>700</v>
      </c>
      <c r="C1433" s="1" t="s">
        <v>1370</v>
      </c>
      <c r="D1433" s="1" t="s">
        <v>17</v>
      </c>
      <c r="E1433" s="1" t="s">
        <v>17</v>
      </c>
      <c r="F1433" s="2">
        <v>45535</v>
      </c>
      <c r="G1433" s="2">
        <v>45505</v>
      </c>
      <c r="H1433" s="1" t="s">
        <v>3975</v>
      </c>
      <c r="I1433" s="1" t="s">
        <v>3976</v>
      </c>
      <c r="J1433" s="1" t="s">
        <v>617</v>
      </c>
      <c r="K1433" s="1" t="s">
        <v>860</v>
      </c>
      <c r="L1433" s="1" t="s">
        <v>2892</v>
      </c>
      <c r="M1433" s="1"/>
      <c r="N1433" s="1"/>
      <c r="O1433" s="1"/>
      <c r="P1433" s="40">
        <v>464.21608813902071</v>
      </c>
    </row>
    <row r="1434" spans="1:16">
      <c r="A1434" s="39"/>
      <c r="B1434" s="1" t="s">
        <v>700</v>
      </c>
      <c r="C1434" s="1" t="s">
        <v>1370</v>
      </c>
      <c r="D1434" s="1" t="s">
        <v>17</v>
      </c>
      <c r="E1434" s="1" t="s">
        <v>17</v>
      </c>
      <c r="F1434" s="2">
        <v>45535</v>
      </c>
      <c r="G1434" s="2">
        <v>45505</v>
      </c>
      <c r="H1434" s="1" t="s">
        <v>3977</v>
      </c>
      <c r="I1434" s="1" t="s">
        <v>3978</v>
      </c>
      <c r="J1434" s="1" t="s">
        <v>621</v>
      </c>
      <c r="K1434" s="1" t="s">
        <v>861</v>
      </c>
      <c r="L1434" s="1" t="s">
        <v>3500</v>
      </c>
      <c r="M1434" s="1"/>
      <c r="N1434" s="1"/>
      <c r="O1434" s="1"/>
      <c r="P1434" s="40">
        <v>294.1369179156726</v>
      </c>
    </row>
    <row r="1435" spans="1:16">
      <c r="A1435" s="39"/>
      <c r="B1435" s="1" t="s">
        <v>700</v>
      </c>
      <c r="C1435" s="1" t="s">
        <v>1370</v>
      </c>
      <c r="D1435" s="1" t="s">
        <v>17</v>
      </c>
      <c r="E1435" s="1" t="s">
        <v>17</v>
      </c>
      <c r="F1435" s="2">
        <v>45535</v>
      </c>
      <c r="G1435" s="2">
        <v>45505</v>
      </c>
      <c r="H1435" s="1" t="s">
        <v>3979</v>
      </c>
      <c r="I1435" s="1" t="s">
        <v>3980</v>
      </c>
      <c r="J1435" s="1" t="s">
        <v>617</v>
      </c>
      <c r="K1435" s="1" t="s">
        <v>860</v>
      </c>
      <c r="L1435" s="1" t="s">
        <v>2892</v>
      </c>
      <c r="M1435" s="1"/>
      <c r="N1435" s="1"/>
      <c r="O1435" s="1"/>
      <c r="P1435" s="40">
        <v>464.21608813902071</v>
      </c>
    </row>
    <row r="1436" spans="1:16">
      <c r="A1436" s="39"/>
      <c r="B1436" s="1" t="s">
        <v>700</v>
      </c>
      <c r="C1436" s="1" t="s">
        <v>1370</v>
      </c>
      <c r="D1436" s="1" t="s">
        <v>17</v>
      </c>
      <c r="E1436" s="1" t="s">
        <v>17</v>
      </c>
      <c r="F1436" s="2">
        <v>45535</v>
      </c>
      <c r="G1436" s="2">
        <v>45505</v>
      </c>
      <c r="H1436" s="1" t="s">
        <v>3981</v>
      </c>
      <c r="I1436" s="1" t="s">
        <v>3982</v>
      </c>
      <c r="J1436" s="1" t="s">
        <v>617</v>
      </c>
      <c r="K1436" s="1" t="s">
        <v>860</v>
      </c>
      <c r="L1436" s="1" t="s">
        <v>2892</v>
      </c>
      <c r="M1436" s="1"/>
      <c r="N1436" s="1"/>
      <c r="O1436" s="1"/>
      <c r="P1436" s="40">
        <v>360.16765459061952</v>
      </c>
    </row>
    <row r="1437" spans="1:16">
      <c r="A1437" s="39"/>
      <c r="B1437" s="1" t="s">
        <v>700</v>
      </c>
      <c r="C1437" s="1" t="s">
        <v>1370</v>
      </c>
      <c r="D1437" s="1" t="s">
        <v>17</v>
      </c>
      <c r="E1437" s="1" t="s">
        <v>17</v>
      </c>
      <c r="F1437" s="2">
        <v>45535</v>
      </c>
      <c r="G1437" s="2">
        <v>45505</v>
      </c>
      <c r="H1437" s="1" t="s">
        <v>3983</v>
      </c>
      <c r="I1437" s="1" t="s">
        <v>3984</v>
      </c>
      <c r="J1437" s="1" t="s">
        <v>816</v>
      </c>
      <c r="K1437" s="1" t="s">
        <v>798</v>
      </c>
      <c r="L1437" s="1" t="s">
        <v>3413</v>
      </c>
      <c r="M1437" s="1"/>
      <c r="N1437" s="1"/>
      <c r="O1437" s="1"/>
      <c r="P1437" s="40">
        <v>360.16765459061952</v>
      </c>
    </row>
    <row r="1438" spans="1:16">
      <c r="A1438" s="39"/>
      <c r="B1438" s="1" t="s">
        <v>700</v>
      </c>
      <c r="C1438" s="1" t="s">
        <v>1370</v>
      </c>
      <c r="D1438" s="1" t="s">
        <v>17</v>
      </c>
      <c r="E1438" s="1" t="s">
        <v>17</v>
      </c>
      <c r="F1438" s="2">
        <v>45535</v>
      </c>
      <c r="G1438" s="2">
        <v>45505</v>
      </c>
      <c r="H1438" s="1" t="s">
        <v>3985</v>
      </c>
      <c r="I1438" s="1" t="s">
        <v>3986</v>
      </c>
      <c r="J1438" s="1" t="s">
        <v>631</v>
      </c>
      <c r="K1438" s="1" t="s">
        <v>873</v>
      </c>
      <c r="L1438" s="1" t="s">
        <v>3355</v>
      </c>
      <c r="M1438" s="1"/>
      <c r="N1438" s="1"/>
      <c r="O1438" s="1"/>
      <c r="P1438" s="40">
        <v>520.2421677420059</v>
      </c>
    </row>
    <row r="1439" spans="1:16">
      <c r="A1439" s="39"/>
      <c r="B1439" s="1" t="s">
        <v>700</v>
      </c>
      <c r="C1439" s="1" t="s">
        <v>1370</v>
      </c>
      <c r="D1439" s="1" t="s">
        <v>17</v>
      </c>
      <c r="E1439" s="1" t="s">
        <v>17</v>
      </c>
      <c r="F1439" s="2">
        <v>45535</v>
      </c>
      <c r="G1439" s="2">
        <v>45505</v>
      </c>
      <c r="H1439" s="1" t="s">
        <v>3987</v>
      </c>
      <c r="I1439" s="1" t="s">
        <v>3988</v>
      </c>
      <c r="J1439" s="1" t="s">
        <v>617</v>
      </c>
      <c r="K1439" s="1" t="s">
        <v>860</v>
      </c>
      <c r="L1439" s="1" t="s">
        <v>2892</v>
      </c>
      <c r="M1439" s="1"/>
      <c r="N1439" s="1"/>
      <c r="O1439" s="1"/>
      <c r="P1439" s="40">
        <v>400.1862828784661</v>
      </c>
    </row>
    <row r="1440" spans="1:16">
      <c r="A1440" s="39"/>
      <c r="B1440" s="1" t="s">
        <v>700</v>
      </c>
      <c r="C1440" s="1" t="s">
        <v>701</v>
      </c>
      <c r="D1440" s="1" t="s">
        <v>17</v>
      </c>
      <c r="E1440" s="1" t="s">
        <v>17</v>
      </c>
      <c r="F1440" s="2">
        <v>45535</v>
      </c>
      <c r="G1440" s="2">
        <v>45505</v>
      </c>
      <c r="H1440" s="1" t="s">
        <v>3989</v>
      </c>
      <c r="I1440" s="1" t="s">
        <v>3990</v>
      </c>
      <c r="J1440" s="1" t="s">
        <v>650</v>
      </c>
      <c r="K1440" s="1" t="s">
        <v>901</v>
      </c>
      <c r="L1440" s="1" t="s">
        <v>2262</v>
      </c>
      <c r="M1440" s="1"/>
      <c r="N1440" s="1"/>
      <c r="O1440" s="1"/>
      <c r="P1440" s="40">
        <v>0.41</v>
      </c>
    </row>
    <row r="1441" spans="1:16">
      <c r="A1441" s="39"/>
      <c r="B1441" s="1" t="s">
        <v>700</v>
      </c>
      <c r="C1441" s="1" t="s">
        <v>1370</v>
      </c>
      <c r="D1441" s="1" t="s">
        <v>17</v>
      </c>
      <c r="E1441" s="1" t="s">
        <v>17</v>
      </c>
      <c r="F1441" s="2">
        <v>45535</v>
      </c>
      <c r="G1441" s="2">
        <v>45505</v>
      </c>
      <c r="H1441" s="1" t="s">
        <v>3991</v>
      </c>
      <c r="I1441" s="1" t="s">
        <v>3992</v>
      </c>
      <c r="J1441" s="1" t="s">
        <v>640</v>
      </c>
      <c r="K1441" s="1" t="s">
        <v>884</v>
      </c>
      <c r="L1441" s="1" t="s">
        <v>3366</v>
      </c>
      <c r="M1441" s="1"/>
      <c r="N1441" s="1"/>
      <c r="O1441" s="1"/>
      <c r="P1441" s="40">
        <v>560.2607960298526</v>
      </c>
    </row>
    <row r="1442" spans="1:16">
      <c r="A1442" s="39"/>
      <c r="B1442" s="1" t="s">
        <v>700</v>
      </c>
      <c r="C1442" s="1" t="s">
        <v>701</v>
      </c>
      <c r="D1442" s="1" t="s">
        <v>17</v>
      </c>
      <c r="E1442" s="1" t="s">
        <v>17</v>
      </c>
      <c r="F1442" s="2">
        <v>45535</v>
      </c>
      <c r="G1442" s="2">
        <v>45505</v>
      </c>
      <c r="H1442" s="1" t="s">
        <v>3993</v>
      </c>
      <c r="I1442" s="1" t="s">
        <v>3994</v>
      </c>
      <c r="J1442" s="1" t="s">
        <v>657</v>
      </c>
      <c r="K1442" s="1" t="s">
        <v>905</v>
      </c>
      <c r="L1442" s="1" t="s">
        <v>3131</v>
      </c>
      <c r="M1442" s="1"/>
      <c r="N1442" s="1"/>
      <c r="O1442" s="1"/>
      <c r="P1442" s="40">
        <v>108.85</v>
      </c>
    </row>
    <row r="1443" spans="1:16">
      <c r="A1443" s="39"/>
      <c r="B1443" s="1" t="s">
        <v>700</v>
      </c>
      <c r="C1443" s="1" t="s">
        <v>1370</v>
      </c>
      <c r="D1443" s="1" t="s">
        <v>17</v>
      </c>
      <c r="E1443" s="1" t="s">
        <v>17</v>
      </c>
      <c r="F1443" s="2">
        <v>45535</v>
      </c>
      <c r="G1443" s="2">
        <v>45505</v>
      </c>
      <c r="H1443" s="1" t="s">
        <v>3995</v>
      </c>
      <c r="I1443" s="1" t="s">
        <v>3996</v>
      </c>
      <c r="J1443" s="1" t="s">
        <v>617</v>
      </c>
      <c r="K1443" s="1" t="s">
        <v>860</v>
      </c>
      <c r="L1443" s="1" t="s">
        <v>2892</v>
      </c>
      <c r="M1443" s="1"/>
      <c r="N1443" s="1"/>
      <c r="O1443" s="1"/>
      <c r="P1443" s="40">
        <v>210.0977985111947</v>
      </c>
    </row>
    <row r="1444" spans="1:16">
      <c r="A1444" s="39"/>
      <c r="B1444" s="1" t="s">
        <v>700</v>
      </c>
      <c r="C1444" s="1" t="s">
        <v>1370</v>
      </c>
      <c r="D1444" s="1" t="s">
        <v>17</v>
      </c>
      <c r="E1444" s="1" t="s">
        <v>17</v>
      </c>
      <c r="F1444" s="2">
        <v>45535</v>
      </c>
      <c r="G1444" s="2">
        <v>45505</v>
      </c>
      <c r="H1444" s="1" t="s">
        <v>3997</v>
      </c>
      <c r="I1444" s="1" t="s">
        <v>3998</v>
      </c>
      <c r="J1444" s="1" t="s">
        <v>645</v>
      </c>
      <c r="K1444" s="1" t="s">
        <v>891</v>
      </c>
      <c r="L1444" s="1" t="s">
        <v>3332</v>
      </c>
      <c r="M1444" s="1"/>
      <c r="N1444" s="1"/>
      <c r="O1444" s="1"/>
      <c r="P1444" s="40">
        <v>536.24961905714463</v>
      </c>
    </row>
    <row r="1445" spans="1:16">
      <c r="A1445" s="39"/>
      <c r="B1445" s="1" t="s">
        <v>700</v>
      </c>
      <c r="C1445" s="1" t="s">
        <v>701</v>
      </c>
      <c r="D1445" s="1" t="s">
        <v>17</v>
      </c>
      <c r="E1445" s="1" t="s">
        <v>17</v>
      </c>
      <c r="F1445" s="2">
        <v>45535</v>
      </c>
      <c r="G1445" s="2">
        <v>45505</v>
      </c>
      <c r="H1445" s="1" t="s">
        <v>3999</v>
      </c>
      <c r="I1445" s="1" t="s">
        <v>4000</v>
      </c>
      <c r="J1445" s="1" t="s">
        <v>648</v>
      </c>
      <c r="K1445" s="1" t="s">
        <v>900</v>
      </c>
      <c r="L1445" s="1" t="s">
        <v>2254</v>
      </c>
      <c r="M1445" s="1"/>
      <c r="N1445" s="1"/>
      <c r="O1445" s="1"/>
      <c r="P1445" s="40">
        <v>13319.92</v>
      </c>
    </row>
    <row r="1446" spans="1:16">
      <c r="A1446" s="39"/>
      <c r="B1446" s="1" t="s">
        <v>700</v>
      </c>
      <c r="C1446" s="1" t="s">
        <v>1370</v>
      </c>
      <c r="D1446" s="1" t="s">
        <v>17</v>
      </c>
      <c r="E1446" s="1" t="s">
        <v>17</v>
      </c>
      <c r="F1446" s="2">
        <v>45535</v>
      </c>
      <c r="G1446" s="2">
        <v>45505</v>
      </c>
      <c r="H1446" s="1" t="s">
        <v>4001</v>
      </c>
      <c r="I1446" s="1" t="s">
        <v>4002</v>
      </c>
      <c r="J1446" s="1" t="s">
        <v>631</v>
      </c>
      <c r="K1446" s="1" t="s">
        <v>873</v>
      </c>
      <c r="L1446" s="1" t="s">
        <v>3355</v>
      </c>
      <c r="M1446" s="1"/>
      <c r="N1446" s="1"/>
      <c r="O1446" s="1"/>
      <c r="P1446" s="40">
        <v>520.2421677420059</v>
      </c>
    </row>
    <row r="1447" spans="1:16">
      <c r="A1447" s="39"/>
      <c r="B1447" s="1" t="s">
        <v>700</v>
      </c>
      <c r="C1447" s="1" t="s">
        <v>1370</v>
      </c>
      <c r="D1447" s="1" t="s">
        <v>17</v>
      </c>
      <c r="E1447" s="1" t="s">
        <v>17</v>
      </c>
      <c r="F1447" s="2">
        <v>45535</v>
      </c>
      <c r="G1447" s="2">
        <v>45505</v>
      </c>
      <c r="H1447" s="1" t="s">
        <v>4003</v>
      </c>
      <c r="I1447" s="1" t="s">
        <v>4004</v>
      </c>
      <c r="J1447" s="1" t="s">
        <v>820</v>
      </c>
      <c r="K1447" s="1" t="s">
        <v>800</v>
      </c>
      <c r="L1447" s="1" t="s">
        <v>3718</v>
      </c>
      <c r="M1447" s="1"/>
      <c r="N1447" s="1"/>
      <c r="O1447" s="1"/>
      <c r="P1447" s="40">
        <v>560.2607960298526</v>
      </c>
    </row>
    <row r="1448" spans="1:16">
      <c r="A1448" s="39"/>
      <c r="B1448" s="1" t="s">
        <v>700</v>
      </c>
      <c r="C1448" s="1" t="s">
        <v>1370</v>
      </c>
      <c r="D1448" s="1" t="s">
        <v>17</v>
      </c>
      <c r="E1448" s="1" t="s">
        <v>17</v>
      </c>
      <c r="F1448" s="2">
        <v>45535</v>
      </c>
      <c r="G1448" s="2">
        <v>45505</v>
      </c>
      <c r="H1448" s="1" t="s">
        <v>4005</v>
      </c>
      <c r="I1448" s="1" t="s">
        <v>4006</v>
      </c>
      <c r="J1448" s="1" t="s">
        <v>812</v>
      </c>
      <c r="K1448" s="1" t="s">
        <v>795</v>
      </c>
      <c r="L1448" s="1" t="s">
        <v>3324</v>
      </c>
      <c r="M1448" s="1"/>
      <c r="N1448" s="1"/>
      <c r="O1448" s="1"/>
      <c r="P1448" s="40">
        <v>384.17883156332749</v>
      </c>
    </row>
    <row r="1449" spans="1:16">
      <c r="A1449" s="39"/>
      <c r="B1449" s="1" t="s">
        <v>700</v>
      </c>
      <c r="C1449" s="1" t="s">
        <v>1370</v>
      </c>
      <c r="D1449" s="1" t="s">
        <v>17</v>
      </c>
      <c r="E1449" s="1" t="s">
        <v>17</v>
      </c>
      <c r="F1449" s="2">
        <v>45535</v>
      </c>
      <c r="G1449" s="2">
        <v>45505</v>
      </c>
      <c r="H1449" s="1" t="s">
        <v>4007</v>
      </c>
      <c r="I1449" s="1" t="s">
        <v>4008</v>
      </c>
      <c r="J1449" s="1" t="s">
        <v>593</v>
      </c>
      <c r="K1449" s="1" t="s">
        <v>842</v>
      </c>
      <c r="L1449" s="1" t="s">
        <v>1809</v>
      </c>
      <c r="M1449" s="1"/>
      <c r="N1449" s="1"/>
      <c r="O1449" s="1"/>
      <c r="P1449" s="40">
        <v>464.21608813902071</v>
      </c>
    </row>
    <row r="1450" spans="1:16">
      <c r="A1450" s="39"/>
      <c r="B1450" s="1" t="s">
        <v>700</v>
      </c>
      <c r="C1450" s="1" t="s">
        <v>1370</v>
      </c>
      <c r="D1450" s="1" t="s">
        <v>17</v>
      </c>
      <c r="E1450" s="1" t="s">
        <v>17</v>
      </c>
      <c r="F1450" s="2">
        <v>45535</v>
      </c>
      <c r="G1450" s="2">
        <v>45505</v>
      </c>
      <c r="H1450" s="1" t="s">
        <v>4009</v>
      </c>
      <c r="I1450" s="1" t="s">
        <v>4010</v>
      </c>
      <c r="J1450" s="1" t="s">
        <v>617</v>
      </c>
      <c r="K1450" s="1" t="s">
        <v>860</v>
      </c>
      <c r="L1450" s="1" t="s">
        <v>2892</v>
      </c>
      <c r="M1450" s="1"/>
      <c r="N1450" s="1"/>
      <c r="O1450" s="1"/>
      <c r="P1450" s="40">
        <v>380.17696873454281</v>
      </c>
    </row>
    <row r="1451" spans="1:16">
      <c r="A1451" s="39"/>
      <c r="B1451" s="1" t="s">
        <v>700</v>
      </c>
      <c r="C1451" s="1" t="s">
        <v>701</v>
      </c>
      <c r="D1451" s="1" t="s">
        <v>17</v>
      </c>
      <c r="E1451" s="1" t="s">
        <v>17</v>
      </c>
      <c r="F1451" s="2">
        <v>45535</v>
      </c>
      <c r="G1451" s="2">
        <v>45505</v>
      </c>
      <c r="H1451" s="1" t="s">
        <v>4011</v>
      </c>
      <c r="I1451" s="1" t="s">
        <v>4012</v>
      </c>
      <c r="J1451" s="1" t="s">
        <v>562</v>
      </c>
      <c r="K1451" s="1" t="s">
        <v>823</v>
      </c>
      <c r="L1451" s="1" t="s">
        <v>3880</v>
      </c>
      <c r="M1451" s="1"/>
      <c r="N1451" s="1"/>
      <c r="O1451" s="1"/>
      <c r="P1451" s="40">
        <v>24091.67</v>
      </c>
    </row>
    <row r="1452" spans="1:16">
      <c r="A1452" s="39"/>
      <c r="B1452" s="1" t="s">
        <v>700</v>
      </c>
      <c r="C1452" s="1" t="s">
        <v>1370</v>
      </c>
      <c r="D1452" s="1" t="s">
        <v>17</v>
      </c>
      <c r="E1452" s="1" t="s">
        <v>17</v>
      </c>
      <c r="F1452" s="2">
        <v>45535</v>
      </c>
      <c r="G1452" s="2">
        <v>45505</v>
      </c>
      <c r="H1452" s="1" t="s">
        <v>4013</v>
      </c>
      <c r="I1452" s="1" t="s">
        <v>4014</v>
      </c>
      <c r="J1452" s="1" t="s">
        <v>587</v>
      </c>
      <c r="K1452" s="1" t="s">
        <v>840</v>
      </c>
      <c r="L1452" s="1" t="s">
        <v>3446</v>
      </c>
      <c r="M1452" s="1"/>
      <c r="N1452" s="1"/>
      <c r="O1452" s="1"/>
      <c r="P1452" s="40">
        <v>360.16765459061952</v>
      </c>
    </row>
    <row r="1453" spans="1:16">
      <c r="A1453" s="39"/>
      <c r="B1453" s="1" t="s">
        <v>700</v>
      </c>
      <c r="C1453" s="1" t="s">
        <v>1370</v>
      </c>
      <c r="D1453" s="1" t="s">
        <v>17</v>
      </c>
      <c r="E1453" s="1" t="s">
        <v>17</v>
      </c>
      <c r="F1453" s="2">
        <v>45535</v>
      </c>
      <c r="G1453" s="2">
        <v>45505</v>
      </c>
      <c r="H1453" s="1" t="s">
        <v>4015</v>
      </c>
      <c r="I1453" s="1" t="s">
        <v>4016</v>
      </c>
      <c r="J1453" s="1" t="s">
        <v>617</v>
      </c>
      <c r="K1453" s="1" t="s">
        <v>860</v>
      </c>
      <c r="L1453" s="1" t="s">
        <v>2892</v>
      </c>
      <c r="M1453" s="1"/>
      <c r="N1453" s="1"/>
      <c r="O1453" s="1"/>
      <c r="P1453" s="40">
        <v>540.25148188592925</v>
      </c>
    </row>
    <row r="1454" spans="1:16">
      <c r="A1454" s="39"/>
      <c r="B1454" s="1" t="s">
        <v>700</v>
      </c>
      <c r="C1454" s="1" t="s">
        <v>1370</v>
      </c>
      <c r="D1454" s="1" t="s">
        <v>17</v>
      </c>
      <c r="E1454" s="1" t="s">
        <v>17</v>
      </c>
      <c r="F1454" s="2">
        <v>45535</v>
      </c>
      <c r="G1454" s="2">
        <v>45505</v>
      </c>
      <c r="H1454" s="1" t="s">
        <v>4017</v>
      </c>
      <c r="I1454" s="1" t="s">
        <v>4018</v>
      </c>
      <c r="J1454" s="1" t="s">
        <v>641</v>
      </c>
      <c r="K1454" s="1" t="s">
        <v>886</v>
      </c>
      <c r="L1454" s="1" t="s">
        <v>3668</v>
      </c>
      <c r="M1454" s="1"/>
      <c r="N1454" s="1"/>
      <c r="O1454" s="1"/>
      <c r="P1454" s="40">
        <v>560.2607960298526</v>
      </c>
    </row>
    <row r="1455" spans="1:16">
      <c r="A1455" s="39"/>
      <c r="B1455" s="1" t="s">
        <v>700</v>
      </c>
      <c r="C1455" s="1" t="s">
        <v>1370</v>
      </c>
      <c r="D1455" s="1" t="s">
        <v>17</v>
      </c>
      <c r="E1455" s="1" t="s">
        <v>17</v>
      </c>
      <c r="F1455" s="2">
        <v>45535</v>
      </c>
      <c r="G1455" s="2">
        <v>45505</v>
      </c>
      <c r="H1455" s="1" t="s">
        <v>4019</v>
      </c>
      <c r="I1455" s="1" t="s">
        <v>4020</v>
      </c>
      <c r="J1455" s="1" t="s">
        <v>812</v>
      </c>
      <c r="K1455" s="1" t="s">
        <v>795</v>
      </c>
      <c r="L1455" s="1" t="s">
        <v>3324</v>
      </c>
      <c r="M1455" s="1"/>
      <c r="N1455" s="1"/>
      <c r="O1455" s="1"/>
      <c r="P1455" s="40">
        <v>504.23471642686729</v>
      </c>
    </row>
    <row r="1456" spans="1:16">
      <c r="A1456" s="39"/>
      <c r="B1456" s="1" t="s">
        <v>700</v>
      </c>
      <c r="C1456" s="1" t="s">
        <v>1370</v>
      </c>
      <c r="D1456" s="1" t="s">
        <v>17</v>
      </c>
      <c r="E1456" s="1" t="s">
        <v>17</v>
      </c>
      <c r="F1456" s="2">
        <v>45535</v>
      </c>
      <c r="G1456" s="2">
        <v>45505</v>
      </c>
      <c r="H1456" s="1" t="s">
        <v>4021</v>
      </c>
      <c r="I1456" s="1" t="s">
        <v>4022</v>
      </c>
      <c r="J1456" s="1" t="s">
        <v>617</v>
      </c>
      <c r="K1456" s="1" t="s">
        <v>860</v>
      </c>
      <c r="L1456" s="1" t="s">
        <v>2892</v>
      </c>
      <c r="M1456" s="1"/>
      <c r="N1456" s="1"/>
      <c r="O1456" s="1"/>
      <c r="P1456" s="40">
        <v>79.036914795873145</v>
      </c>
    </row>
    <row r="1457" spans="1:16">
      <c r="A1457" s="39"/>
      <c r="B1457" s="1" t="s">
        <v>700</v>
      </c>
      <c r="C1457" s="1" t="s">
        <v>1395</v>
      </c>
      <c r="D1457" s="1" t="s">
        <v>17</v>
      </c>
      <c r="E1457" s="1" t="s">
        <v>17</v>
      </c>
      <c r="F1457" s="2">
        <v>45535</v>
      </c>
      <c r="G1457" s="2">
        <v>45505</v>
      </c>
      <c r="H1457" s="1" t="s">
        <v>4023</v>
      </c>
      <c r="I1457" s="1" t="s">
        <v>4024</v>
      </c>
      <c r="J1457" s="1" t="s">
        <v>4025</v>
      </c>
      <c r="K1457" s="1" t="s">
        <v>4026</v>
      </c>
      <c r="L1457" s="1"/>
      <c r="M1457" s="1"/>
      <c r="N1457" s="1"/>
      <c r="O1457" s="1"/>
      <c r="P1457" s="40">
        <v>2607.2398751112</v>
      </c>
    </row>
    <row r="1458" spans="1:16">
      <c r="A1458" s="39"/>
      <c r="B1458" s="1" t="s">
        <v>700</v>
      </c>
      <c r="C1458" s="1" t="s">
        <v>1370</v>
      </c>
      <c r="D1458" s="1" t="s">
        <v>17</v>
      </c>
      <c r="E1458" s="1" t="s">
        <v>17</v>
      </c>
      <c r="F1458" s="2">
        <v>45535</v>
      </c>
      <c r="G1458" s="2">
        <v>45505</v>
      </c>
      <c r="H1458" s="1" t="s">
        <v>4027</v>
      </c>
      <c r="I1458" s="1" t="s">
        <v>4028</v>
      </c>
      <c r="J1458" s="1" t="s">
        <v>617</v>
      </c>
      <c r="K1458" s="1" t="s">
        <v>860</v>
      </c>
      <c r="L1458" s="1" t="s">
        <v>2892</v>
      </c>
      <c r="M1458" s="1"/>
      <c r="N1458" s="1"/>
      <c r="O1458" s="1"/>
      <c r="P1458" s="40">
        <v>432.20118550874338</v>
      </c>
    </row>
    <row r="1459" spans="1:16">
      <c r="A1459" s="39"/>
      <c r="B1459" s="1" t="s">
        <v>700</v>
      </c>
      <c r="C1459" s="1" t="s">
        <v>1370</v>
      </c>
      <c r="D1459" s="1" t="s">
        <v>17</v>
      </c>
      <c r="E1459" s="1" t="s">
        <v>17</v>
      </c>
      <c r="F1459" s="2">
        <v>45535</v>
      </c>
      <c r="G1459" s="2">
        <v>45505</v>
      </c>
      <c r="H1459" s="1" t="s">
        <v>4029</v>
      </c>
      <c r="I1459" s="1" t="s">
        <v>4030</v>
      </c>
      <c r="J1459" s="1" t="s">
        <v>593</v>
      </c>
      <c r="K1459" s="1" t="s">
        <v>842</v>
      </c>
      <c r="L1459" s="1" t="s">
        <v>1809</v>
      </c>
      <c r="M1459" s="1"/>
      <c r="N1459" s="1"/>
      <c r="O1459" s="1"/>
      <c r="P1459" s="40">
        <v>496.23099076929799</v>
      </c>
    </row>
    <row r="1460" spans="1:16">
      <c r="A1460" s="39"/>
      <c r="B1460" s="1" t="s">
        <v>700</v>
      </c>
      <c r="C1460" s="1" t="s">
        <v>701</v>
      </c>
      <c r="D1460" s="1" t="s">
        <v>17</v>
      </c>
      <c r="E1460" s="1" t="s">
        <v>17</v>
      </c>
      <c r="F1460" s="2">
        <v>45535</v>
      </c>
      <c r="G1460" s="2">
        <v>45505</v>
      </c>
      <c r="H1460" s="1" t="s">
        <v>1844</v>
      </c>
      <c r="I1460" s="1" t="s">
        <v>1845</v>
      </c>
      <c r="J1460" s="1" t="s">
        <v>277</v>
      </c>
      <c r="K1460" s="1"/>
      <c r="L1460" s="1"/>
      <c r="M1460" s="1" t="s">
        <v>1652</v>
      </c>
      <c r="N1460" s="1"/>
      <c r="O1460" s="1" t="s">
        <v>2111</v>
      </c>
      <c r="P1460" s="40">
        <v>-16687.77</v>
      </c>
    </row>
    <row r="1461" spans="1:16">
      <c r="A1461" s="39"/>
      <c r="B1461" s="1" t="s">
        <v>700</v>
      </c>
      <c r="C1461" s="1" t="s">
        <v>1370</v>
      </c>
      <c r="D1461" s="1" t="s">
        <v>17</v>
      </c>
      <c r="E1461" s="1" t="s">
        <v>17</v>
      </c>
      <c r="F1461" s="2">
        <v>45535</v>
      </c>
      <c r="G1461" s="2">
        <v>45505</v>
      </c>
      <c r="H1461" s="1" t="s">
        <v>4031</v>
      </c>
      <c r="I1461" s="1" t="s">
        <v>4032</v>
      </c>
      <c r="J1461" s="1" t="s">
        <v>587</v>
      </c>
      <c r="K1461" s="1" t="s">
        <v>840</v>
      </c>
      <c r="L1461" s="1" t="s">
        <v>3446</v>
      </c>
      <c r="M1461" s="1"/>
      <c r="N1461" s="1"/>
      <c r="O1461" s="1"/>
      <c r="P1461" s="40">
        <v>360.16765459061952</v>
      </c>
    </row>
    <row r="1462" spans="1:16">
      <c r="A1462" s="39"/>
      <c r="B1462" s="1" t="s">
        <v>700</v>
      </c>
      <c r="C1462" s="1" t="s">
        <v>1370</v>
      </c>
      <c r="D1462" s="1" t="s">
        <v>17</v>
      </c>
      <c r="E1462" s="1" t="s">
        <v>17</v>
      </c>
      <c r="F1462" s="2">
        <v>45535</v>
      </c>
      <c r="G1462" s="2">
        <v>45505</v>
      </c>
      <c r="H1462" s="1" t="s">
        <v>4033</v>
      </c>
      <c r="I1462" s="1" t="s">
        <v>4034</v>
      </c>
      <c r="J1462" s="1" t="s">
        <v>587</v>
      </c>
      <c r="K1462" s="1" t="s">
        <v>840</v>
      </c>
      <c r="L1462" s="1" t="s">
        <v>3446</v>
      </c>
      <c r="M1462" s="1"/>
      <c r="N1462" s="1"/>
      <c r="O1462" s="1"/>
      <c r="P1462" s="40">
        <v>270.12574094296463</v>
      </c>
    </row>
    <row r="1463" spans="1:16">
      <c r="A1463" s="39"/>
      <c r="B1463" s="1" t="s">
        <v>700</v>
      </c>
      <c r="C1463" s="1" t="s">
        <v>1370</v>
      </c>
      <c r="D1463" s="1" t="s">
        <v>17</v>
      </c>
      <c r="E1463" s="1" t="s">
        <v>17</v>
      </c>
      <c r="F1463" s="2">
        <v>45535</v>
      </c>
      <c r="G1463" s="2">
        <v>45505</v>
      </c>
      <c r="H1463" s="1" t="s">
        <v>4035</v>
      </c>
      <c r="I1463" s="1" t="s">
        <v>4036</v>
      </c>
      <c r="J1463" s="1" t="s">
        <v>618</v>
      </c>
      <c r="K1463" s="1" t="s">
        <v>859</v>
      </c>
      <c r="L1463" s="1" t="s">
        <v>3495</v>
      </c>
      <c r="M1463" s="1"/>
      <c r="N1463" s="1"/>
      <c r="O1463" s="1"/>
      <c r="P1463" s="40">
        <v>480.22353945415932</v>
      </c>
    </row>
    <row r="1464" spans="1:16">
      <c r="A1464" s="39"/>
      <c r="B1464" s="1" t="s">
        <v>700</v>
      </c>
      <c r="C1464" s="1" t="s">
        <v>1370</v>
      </c>
      <c r="D1464" s="1" t="s">
        <v>17</v>
      </c>
      <c r="E1464" s="1" t="s">
        <v>17</v>
      </c>
      <c r="F1464" s="2">
        <v>45535</v>
      </c>
      <c r="G1464" s="2">
        <v>45505</v>
      </c>
      <c r="H1464" s="1" t="s">
        <v>4037</v>
      </c>
      <c r="I1464" s="1" t="s">
        <v>4038</v>
      </c>
      <c r="J1464" s="1" t="s">
        <v>816</v>
      </c>
      <c r="K1464" s="1" t="s">
        <v>798</v>
      </c>
      <c r="L1464" s="1" t="s">
        <v>3413</v>
      </c>
      <c r="M1464" s="1"/>
      <c r="N1464" s="1"/>
      <c r="O1464" s="1"/>
      <c r="P1464" s="40">
        <v>376.17510590575813</v>
      </c>
    </row>
    <row r="1465" spans="1:16">
      <c r="A1465" s="39"/>
      <c r="B1465" s="1" t="s">
        <v>700</v>
      </c>
      <c r="C1465" s="1" t="s">
        <v>1370</v>
      </c>
      <c r="D1465" s="1" t="s">
        <v>17</v>
      </c>
      <c r="E1465" s="1" t="s">
        <v>17</v>
      </c>
      <c r="F1465" s="2">
        <v>45535</v>
      </c>
      <c r="G1465" s="2">
        <v>45505</v>
      </c>
      <c r="H1465" s="1" t="s">
        <v>4039</v>
      </c>
      <c r="I1465" s="1" t="s">
        <v>4040</v>
      </c>
      <c r="J1465" s="1" t="s">
        <v>645</v>
      </c>
      <c r="K1465" s="1" t="s">
        <v>891</v>
      </c>
      <c r="L1465" s="1" t="s">
        <v>3332</v>
      </c>
      <c r="M1465" s="1"/>
      <c r="N1465" s="1"/>
      <c r="O1465" s="1"/>
      <c r="P1465" s="40">
        <v>480.22353945415932</v>
      </c>
    </row>
    <row r="1466" spans="1:16">
      <c r="A1466" s="39"/>
      <c r="B1466" s="1" t="s">
        <v>700</v>
      </c>
      <c r="C1466" s="1" t="s">
        <v>1370</v>
      </c>
      <c r="D1466" s="1" t="s">
        <v>17</v>
      </c>
      <c r="E1466" s="1" t="s">
        <v>17</v>
      </c>
      <c r="F1466" s="2">
        <v>45535</v>
      </c>
      <c r="G1466" s="2">
        <v>45505</v>
      </c>
      <c r="H1466" s="1" t="s">
        <v>4041</v>
      </c>
      <c r="I1466" s="1" t="s">
        <v>4042</v>
      </c>
      <c r="J1466" s="1" t="s">
        <v>640</v>
      </c>
      <c r="K1466" s="1" t="s">
        <v>884</v>
      </c>
      <c r="L1466" s="1" t="s">
        <v>3366</v>
      </c>
      <c r="M1466" s="1"/>
      <c r="N1466" s="1"/>
      <c r="O1466" s="1"/>
      <c r="P1466" s="40">
        <v>560.2607960298526</v>
      </c>
    </row>
    <row r="1467" spans="1:16">
      <c r="A1467" s="39"/>
      <c r="B1467" s="1" t="s">
        <v>700</v>
      </c>
      <c r="C1467" s="1" t="s">
        <v>1370</v>
      </c>
      <c r="D1467" s="1" t="s">
        <v>17</v>
      </c>
      <c r="E1467" s="1" t="s">
        <v>17</v>
      </c>
      <c r="F1467" s="2">
        <v>45535</v>
      </c>
      <c r="G1467" s="2">
        <v>45505</v>
      </c>
      <c r="H1467" s="1" t="s">
        <v>4043</v>
      </c>
      <c r="I1467" s="1" t="s">
        <v>4044</v>
      </c>
      <c r="J1467" s="1" t="s">
        <v>612</v>
      </c>
      <c r="K1467" s="1" t="s">
        <v>853</v>
      </c>
      <c r="L1467" s="1" t="s">
        <v>3335</v>
      </c>
      <c r="M1467" s="1"/>
      <c r="N1467" s="1"/>
      <c r="O1467" s="1"/>
      <c r="P1467" s="40">
        <v>258.12015245661064</v>
      </c>
    </row>
    <row r="1468" spans="1:16">
      <c r="A1468" s="39"/>
      <c r="B1468" s="1" t="s">
        <v>700</v>
      </c>
      <c r="C1468" s="1" t="s">
        <v>1370</v>
      </c>
      <c r="D1468" s="1" t="s">
        <v>17</v>
      </c>
      <c r="E1468" s="1" t="s">
        <v>17</v>
      </c>
      <c r="F1468" s="2">
        <v>45535</v>
      </c>
      <c r="G1468" s="2">
        <v>45505</v>
      </c>
      <c r="H1468" s="1" t="s">
        <v>4045</v>
      </c>
      <c r="I1468" s="1" t="s">
        <v>4046</v>
      </c>
      <c r="J1468" s="1" t="s">
        <v>915</v>
      </c>
      <c r="K1468" s="1" t="s">
        <v>896</v>
      </c>
      <c r="L1468" s="1" t="s">
        <v>3739</v>
      </c>
      <c r="M1468" s="1"/>
      <c r="N1468" s="1"/>
      <c r="O1468" s="1"/>
      <c r="P1468" s="40">
        <v>536.24961905714463</v>
      </c>
    </row>
    <row r="1469" spans="1:16">
      <c r="A1469" s="39"/>
      <c r="B1469" s="1" t="s">
        <v>700</v>
      </c>
      <c r="C1469" s="1" t="s">
        <v>1370</v>
      </c>
      <c r="D1469" s="1" t="s">
        <v>17</v>
      </c>
      <c r="E1469" s="1" t="s">
        <v>17</v>
      </c>
      <c r="F1469" s="2">
        <v>45535</v>
      </c>
      <c r="G1469" s="2">
        <v>45505</v>
      </c>
      <c r="H1469" s="1" t="s">
        <v>4047</v>
      </c>
      <c r="I1469" s="1" t="s">
        <v>4048</v>
      </c>
      <c r="J1469" s="1" t="s">
        <v>587</v>
      </c>
      <c r="K1469" s="1" t="s">
        <v>840</v>
      </c>
      <c r="L1469" s="1" t="s">
        <v>3446</v>
      </c>
      <c r="M1469" s="1"/>
      <c r="N1469" s="1"/>
      <c r="O1469" s="1"/>
      <c r="P1469" s="40">
        <v>240.11176972707966</v>
      </c>
    </row>
    <row r="1470" spans="1:16">
      <c r="A1470" s="39"/>
      <c r="B1470" s="1" t="s">
        <v>700</v>
      </c>
      <c r="C1470" s="1" t="s">
        <v>1370</v>
      </c>
      <c r="D1470" s="1" t="s">
        <v>17</v>
      </c>
      <c r="E1470" s="1" t="s">
        <v>17</v>
      </c>
      <c r="F1470" s="2">
        <v>45535</v>
      </c>
      <c r="G1470" s="2">
        <v>45505</v>
      </c>
      <c r="H1470" s="1" t="s">
        <v>4049</v>
      </c>
      <c r="I1470" s="1" t="s">
        <v>4050</v>
      </c>
      <c r="J1470" s="1" t="s">
        <v>645</v>
      </c>
      <c r="K1470" s="1" t="s">
        <v>891</v>
      </c>
      <c r="L1470" s="1" t="s">
        <v>3332</v>
      </c>
      <c r="M1470" s="1"/>
      <c r="N1470" s="1"/>
      <c r="O1470" s="1"/>
      <c r="P1470" s="40">
        <v>480.22353945415932</v>
      </c>
    </row>
    <row r="1471" spans="1:16">
      <c r="A1471" s="39"/>
      <c r="B1471" s="1" t="s">
        <v>700</v>
      </c>
      <c r="C1471" s="1" t="s">
        <v>1370</v>
      </c>
      <c r="D1471" s="1" t="s">
        <v>17</v>
      </c>
      <c r="E1471" s="1" t="s">
        <v>17</v>
      </c>
      <c r="F1471" s="2">
        <v>45535</v>
      </c>
      <c r="G1471" s="2">
        <v>45505</v>
      </c>
      <c r="H1471" s="1" t="s">
        <v>4051</v>
      </c>
      <c r="I1471" s="1" t="s">
        <v>4052</v>
      </c>
      <c r="J1471" s="1" t="s">
        <v>617</v>
      </c>
      <c r="K1471" s="1" t="s">
        <v>860</v>
      </c>
      <c r="L1471" s="1" t="s">
        <v>2892</v>
      </c>
      <c r="M1471" s="1"/>
      <c r="N1471" s="1"/>
      <c r="O1471" s="1"/>
      <c r="P1471" s="40">
        <v>435.20270655770798</v>
      </c>
    </row>
    <row r="1472" spans="1:16">
      <c r="A1472" s="39"/>
      <c r="B1472" s="1" t="s">
        <v>700</v>
      </c>
      <c r="C1472" s="1" t="s">
        <v>1370</v>
      </c>
      <c r="D1472" s="1" t="s">
        <v>17</v>
      </c>
      <c r="E1472" s="1" t="s">
        <v>17</v>
      </c>
      <c r="F1472" s="2">
        <v>45535</v>
      </c>
      <c r="G1472" s="2">
        <v>45505</v>
      </c>
      <c r="H1472" s="1" t="s">
        <v>4053</v>
      </c>
      <c r="I1472" s="1" t="s">
        <v>4054</v>
      </c>
      <c r="J1472" s="1" t="s">
        <v>617</v>
      </c>
      <c r="K1472" s="1" t="s">
        <v>860</v>
      </c>
      <c r="L1472" s="1" t="s">
        <v>2892</v>
      </c>
      <c r="M1472" s="1"/>
      <c r="N1472" s="1"/>
      <c r="O1472" s="1"/>
      <c r="P1472" s="40">
        <v>210.0977985111947</v>
      </c>
    </row>
    <row r="1473" spans="1:16">
      <c r="A1473" s="39"/>
      <c r="B1473" s="1" t="s">
        <v>700</v>
      </c>
      <c r="C1473" s="1" t="s">
        <v>1370</v>
      </c>
      <c r="D1473" s="1" t="s">
        <v>17</v>
      </c>
      <c r="E1473" s="1" t="s">
        <v>17</v>
      </c>
      <c r="F1473" s="2">
        <v>45535</v>
      </c>
      <c r="G1473" s="2">
        <v>45505</v>
      </c>
      <c r="H1473" s="1" t="s">
        <v>4055</v>
      </c>
      <c r="I1473" s="1" t="s">
        <v>4056</v>
      </c>
      <c r="J1473" s="1" t="s">
        <v>645</v>
      </c>
      <c r="K1473" s="1" t="s">
        <v>891</v>
      </c>
      <c r="L1473" s="1" t="s">
        <v>3332</v>
      </c>
      <c r="M1473" s="1"/>
      <c r="N1473" s="1"/>
      <c r="O1473" s="1"/>
      <c r="P1473" s="40">
        <v>560.2607960298526</v>
      </c>
    </row>
    <row r="1474" spans="1:16">
      <c r="A1474" s="39"/>
      <c r="B1474" s="1" t="s">
        <v>700</v>
      </c>
      <c r="C1474" s="1" t="s">
        <v>701</v>
      </c>
      <c r="D1474" s="1" t="s">
        <v>17</v>
      </c>
      <c r="E1474" s="1" t="s">
        <v>17</v>
      </c>
      <c r="F1474" s="2">
        <v>45535</v>
      </c>
      <c r="G1474" s="2">
        <v>45505</v>
      </c>
      <c r="H1474" s="1" t="s">
        <v>4057</v>
      </c>
      <c r="I1474" s="1" t="s">
        <v>4058</v>
      </c>
      <c r="J1474" s="1" t="s">
        <v>503</v>
      </c>
      <c r="K1474" s="1" t="s">
        <v>758</v>
      </c>
      <c r="L1474" s="1" t="s">
        <v>4059</v>
      </c>
      <c r="M1474" s="1"/>
      <c r="N1474" s="1"/>
      <c r="O1474" s="1"/>
      <c r="P1474" s="40">
        <v>11792</v>
      </c>
    </row>
    <row r="1475" spans="1:16">
      <c r="A1475" s="39"/>
      <c r="B1475" s="1" t="s">
        <v>700</v>
      </c>
      <c r="C1475" s="1" t="s">
        <v>1370</v>
      </c>
      <c r="D1475" s="1" t="s">
        <v>17</v>
      </c>
      <c r="E1475" s="1" t="s">
        <v>17</v>
      </c>
      <c r="F1475" s="2">
        <v>45535</v>
      </c>
      <c r="G1475" s="2">
        <v>45505</v>
      </c>
      <c r="H1475" s="1" t="s">
        <v>4060</v>
      </c>
      <c r="I1475" s="1" t="s">
        <v>4061</v>
      </c>
      <c r="J1475" s="1" t="s">
        <v>799</v>
      </c>
      <c r="K1475" s="1" t="s">
        <v>797</v>
      </c>
      <c r="L1475" s="1" t="s">
        <v>3338</v>
      </c>
      <c r="M1475" s="1"/>
      <c r="N1475" s="1"/>
      <c r="O1475" s="1"/>
      <c r="P1475" s="40">
        <v>180.08382729530976</v>
      </c>
    </row>
    <row r="1476" spans="1:16">
      <c r="A1476" s="39"/>
      <c r="B1476" s="1" t="s">
        <v>700</v>
      </c>
      <c r="C1476" s="1" t="s">
        <v>1370</v>
      </c>
      <c r="D1476" s="1" t="s">
        <v>17</v>
      </c>
      <c r="E1476" s="1" t="s">
        <v>17</v>
      </c>
      <c r="F1476" s="2">
        <v>45535</v>
      </c>
      <c r="G1476" s="2">
        <v>45505</v>
      </c>
      <c r="H1476" s="1" t="s">
        <v>4062</v>
      </c>
      <c r="I1476" s="1" t="s">
        <v>4063</v>
      </c>
      <c r="J1476" s="1" t="s">
        <v>617</v>
      </c>
      <c r="K1476" s="1" t="s">
        <v>860</v>
      </c>
      <c r="L1476" s="1" t="s">
        <v>2892</v>
      </c>
      <c r="M1476" s="1"/>
      <c r="N1476" s="1"/>
      <c r="O1476" s="1"/>
      <c r="P1476" s="40">
        <v>493.2297175750856</v>
      </c>
    </row>
    <row r="1477" spans="1:16">
      <c r="A1477" s="39"/>
      <c r="B1477" s="1" t="s">
        <v>700</v>
      </c>
      <c r="C1477" s="1" t="s">
        <v>1370</v>
      </c>
      <c r="D1477" s="1" t="s">
        <v>17</v>
      </c>
      <c r="E1477" s="1" t="s">
        <v>17</v>
      </c>
      <c r="F1477" s="2">
        <v>45535</v>
      </c>
      <c r="G1477" s="2">
        <v>45505</v>
      </c>
      <c r="H1477" s="1" t="s">
        <v>4064</v>
      </c>
      <c r="I1477" s="1" t="s">
        <v>4065</v>
      </c>
      <c r="J1477" s="1" t="s">
        <v>617</v>
      </c>
      <c r="K1477" s="1" t="s">
        <v>860</v>
      </c>
      <c r="L1477" s="1" t="s">
        <v>2892</v>
      </c>
      <c r="M1477" s="1"/>
      <c r="N1477" s="1"/>
      <c r="O1477" s="1"/>
      <c r="P1477" s="40">
        <v>464.21608813902071</v>
      </c>
    </row>
    <row r="1478" spans="1:16">
      <c r="A1478" s="39"/>
      <c r="B1478" s="1" t="s">
        <v>700</v>
      </c>
      <c r="C1478" s="1" t="s">
        <v>1370</v>
      </c>
      <c r="D1478" s="1" t="s">
        <v>17</v>
      </c>
      <c r="E1478" s="1" t="s">
        <v>17</v>
      </c>
      <c r="F1478" s="2">
        <v>45535</v>
      </c>
      <c r="G1478" s="2">
        <v>45505</v>
      </c>
      <c r="H1478" s="1" t="s">
        <v>4066</v>
      </c>
      <c r="I1478" s="1" t="s">
        <v>4067</v>
      </c>
      <c r="J1478" s="1" t="s">
        <v>799</v>
      </c>
      <c r="K1478" s="1" t="s">
        <v>797</v>
      </c>
      <c r="L1478" s="1" t="s">
        <v>3338</v>
      </c>
      <c r="M1478" s="1"/>
      <c r="N1478" s="1"/>
      <c r="O1478" s="1"/>
      <c r="P1478" s="40">
        <v>180.08382729530976</v>
      </c>
    </row>
    <row r="1479" spans="1:16">
      <c r="A1479" s="39"/>
      <c r="B1479" s="1" t="s">
        <v>700</v>
      </c>
      <c r="C1479" s="1" t="s">
        <v>1370</v>
      </c>
      <c r="D1479" s="1" t="s">
        <v>17</v>
      </c>
      <c r="E1479" s="1" t="s">
        <v>17</v>
      </c>
      <c r="F1479" s="2">
        <v>45535</v>
      </c>
      <c r="G1479" s="2">
        <v>45505</v>
      </c>
      <c r="H1479" s="1" t="s">
        <v>4068</v>
      </c>
      <c r="I1479" s="1" t="s">
        <v>4069</v>
      </c>
      <c r="J1479" s="1" t="s">
        <v>617</v>
      </c>
      <c r="K1479" s="1" t="s">
        <v>860</v>
      </c>
      <c r="L1479" s="1" t="s">
        <v>2892</v>
      </c>
      <c r="M1479" s="1"/>
      <c r="N1479" s="1"/>
      <c r="O1479" s="1"/>
      <c r="P1479" s="40">
        <v>360.16765459061952</v>
      </c>
    </row>
    <row r="1480" spans="1:16">
      <c r="A1480" s="39"/>
      <c r="B1480" s="1" t="s">
        <v>700</v>
      </c>
      <c r="C1480" s="1" t="s">
        <v>1370</v>
      </c>
      <c r="D1480" s="1" t="s">
        <v>17</v>
      </c>
      <c r="E1480" s="1" t="s">
        <v>17</v>
      </c>
      <c r="F1480" s="2">
        <v>45535</v>
      </c>
      <c r="G1480" s="2">
        <v>45505</v>
      </c>
      <c r="H1480" s="1" t="s">
        <v>4070</v>
      </c>
      <c r="I1480" s="1" t="s">
        <v>4071</v>
      </c>
      <c r="J1480" s="1" t="s">
        <v>617</v>
      </c>
      <c r="K1480" s="1" t="s">
        <v>860</v>
      </c>
      <c r="L1480" s="1" t="s">
        <v>2892</v>
      </c>
      <c r="M1480" s="1"/>
      <c r="N1480" s="1"/>
      <c r="O1480" s="1"/>
      <c r="P1480" s="40">
        <v>320.14902630277288</v>
      </c>
    </row>
    <row r="1481" spans="1:16">
      <c r="A1481" s="39"/>
      <c r="B1481" s="1" t="s">
        <v>700</v>
      </c>
      <c r="C1481" s="1" t="s">
        <v>1370</v>
      </c>
      <c r="D1481" s="1" t="s">
        <v>17</v>
      </c>
      <c r="E1481" s="1" t="s">
        <v>17</v>
      </c>
      <c r="F1481" s="2">
        <v>45535</v>
      </c>
      <c r="G1481" s="2">
        <v>45505</v>
      </c>
      <c r="H1481" s="1" t="s">
        <v>4072</v>
      </c>
      <c r="I1481" s="1" t="s">
        <v>4073</v>
      </c>
      <c r="J1481" s="1" t="s">
        <v>617</v>
      </c>
      <c r="K1481" s="1" t="s">
        <v>860</v>
      </c>
      <c r="L1481" s="1" t="s">
        <v>2892</v>
      </c>
      <c r="M1481" s="1"/>
      <c r="N1481" s="1"/>
      <c r="O1481" s="1"/>
      <c r="P1481" s="40">
        <v>210.0977985111947</v>
      </c>
    </row>
    <row r="1482" spans="1:16">
      <c r="A1482" s="39"/>
      <c r="B1482" s="1" t="s">
        <v>700</v>
      </c>
      <c r="C1482" s="1" t="s">
        <v>1370</v>
      </c>
      <c r="D1482" s="1" t="s">
        <v>17</v>
      </c>
      <c r="E1482" s="1" t="s">
        <v>17</v>
      </c>
      <c r="F1482" s="2">
        <v>45535</v>
      </c>
      <c r="G1482" s="2">
        <v>45505</v>
      </c>
      <c r="H1482" s="1" t="s">
        <v>4074</v>
      </c>
      <c r="I1482" s="1" t="s">
        <v>4075</v>
      </c>
      <c r="J1482" s="1" t="s">
        <v>638</v>
      </c>
      <c r="K1482" s="1" t="s">
        <v>885</v>
      </c>
      <c r="L1482" s="1" t="s">
        <v>3435</v>
      </c>
      <c r="M1482" s="1"/>
      <c r="N1482" s="1"/>
      <c r="O1482" s="1"/>
      <c r="P1482" s="40">
        <v>536.24961905714463</v>
      </c>
    </row>
    <row r="1483" spans="1:16">
      <c r="A1483" s="39"/>
      <c r="B1483" s="1" t="s">
        <v>700</v>
      </c>
      <c r="C1483" s="1" t="s">
        <v>1390</v>
      </c>
      <c r="D1483" s="1" t="s">
        <v>17</v>
      </c>
      <c r="E1483" s="1" t="s">
        <v>17</v>
      </c>
      <c r="F1483" s="2">
        <v>45535</v>
      </c>
      <c r="G1483" s="2">
        <v>45505</v>
      </c>
      <c r="H1483" s="1" t="s">
        <v>4076</v>
      </c>
      <c r="I1483" s="1" t="s">
        <v>4077</v>
      </c>
      <c r="J1483" s="1" t="s">
        <v>1433</v>
      </c>
      <c r="K1483" s="1" t="s">
        <v>826</v>
      </c>
      <c r="L1483" s="1"/>
      <c r="M1483" s="1"/>
      <c r="N1483" s="1"/>
      <c r="O1483" s="1"/>
      <c r="P1483" s="40">
        <v>1488.3011366741509</v>
      </c>
    </row>
    <row r="1484" spans="1:16">
      <c r="A1484" s="39"/>
      <c r="B1484" s="1" t="s">
        <v>700</v>
      </c>
      <c r="C1484" s="1" t="s">
        <v>1370</v>
      </c>
      <c r="D1484" s="1" t="s">
        <v>17</v>
      </c>
      <c r="E1484" s="1" t="s">
        <v>17</v>
      </c>
      <c r="F1484" s="2">
        <v>45535</v>
      </c>
      <c r="G1484" s="2">
        <v>45505</v>
      </c>
      <c r="H1484" s="1" t="s">
        <v>4078</v>
      </c>
      <c r="I1484" s="1" t="s">
        <v>4079</v>
      </c>
      <c r="J1484" s="1" t="s">
        <v>820</v>
      </c>
      <c r="K1484" s="1" t="s">
        <v>800</v>
      </c>
      <c r="L1484" s="1" t="s">
        <v>3718</v>
      </c>
      <c r="M1484" s="1"/>
      <c r="N1484" s="1"/>
      <c r="O1484" s="1"/>
      <c r="P1484" s="40">
        <v>560.2607960298526</v>
      </c>
    </row>
    <row r="1485" spans="1:16">
      <c r="A1485" s="39"/>
      <c r="B1485" s="1" t="s">
        <v>700</v>
      </c>
      <c r="C1485" s="1" t="s">
        <v>1370</v>
      </c>
      <c r="D1485" s="1" t="s">
        <v>17</v>
      </c>
      <c r="E1485" s="1" t="s">
        <v>17</v>
      </c>
      <c r="F1485" s="2">
        <v>45535</v>
      </c>
      <c r="G1485" s="2">
        <v>45505</v>
      </c>
      <c r="H1485" s="1" t="s">
        <v>4080</v>
      </c>
      <c r="I1485" s="1" t="s">
        <v>4081</v>
      </c>
      <c r="J1485" s="1" t="s">
        <v>818</v>
      </c>
      <c r="K1485" s="1" t="s">
        <v>796</v>
      </c>
      <c r="L1485" s="1" t="s">
        <v>3346</v>
      </c>
      <c r="M1485" s="1"/>
      <c r="N1485" s="1"/>
      <c r="O1485" s="1"/>
      <c r="P1485" s="40">
        <v>520.2421677420059</v>
      </c>
    </row>
    <row r="1486" spans="1:16">
      <c r="A1486" s="39"/>
      <c r="B1486" s="1" t="s">
        <v>700</v>
      </c>
      <c r="C1486" s="1" t="s">
        <v>1370</v>
      </c>
      <c r="D1486" s="1" t="s">
        <v>17</v>
      </c>
      <c r="E1486" s="1" t="s">
        <v>17</v>
      </c>
      <c r="F1486" s="2">
        <v>45535</v>
      </c>
      <c r="G1486" s="2">
        <v>45505</v>
      </c>
      <c r="H1486" s="1" t="s">
        <v>4082</v>
      </c>
      <c r="I1486" s="1" t="s">
        <v>4083</v>
      </c>
      <c r="J1486" s="1" t="s">
        <v>641</v>
      </c>
      <c r="K1486" s="1" t="s">
        <v>886</v>
      </c>
      <c r="L1486" s="1" t="s">
        <v>3668</v>
      </c>
      <c r="M1486" s="1"/>
      <c r="N1486" s="1"/>
      <c r="O1486" s="1"/>
      <c r="P1486" s="40">
        <v>560.2607960298526</v>
      </c>
    </row>
    <row r="1487" spans="1:16">
      <c r="A1487" s="39"/>
      <c r="B1487" s="1" t="s">
        <v>700</v>
      </c>
      <c r="C1487" s="1" t="s">
        <v>1370</v>
      </c>
      <c r="D1487" s="1" t="s">
        <v>17</v>
      </c>
      <c r="E1487" s="1" t="s">
        <v>17</v>
      </c>
      <c r="F1487" s="2">
        <v>45535</v>
      </c>
      <c r="G1487" s="2">
        <v>45505</v>
      </c>
      <c r="H1487" s="1" t="s">
        <v>4084</v>
      </c>
      <c r="I1487" s="1" t="s">
        <v>4085</v>
      </c>
      <c r="J1487" s="1" t="s">
        <v>816</v>
      </c>
      <c r="K1487" s="1" t="s">
        <v>798</v>
      </c>
      <c r="L1487" s="1" t="s">
        <v>3413</v>
      </c>
      <c r="M1487" s="1"/>
      <c r="N1487" s="1"/>
      <c r="O1487" s="1"/>
      <c r="P1487" s="40">
        <v>376.17510590575813</v>
      </c>
    </row>
    <row r="1488" spans="1:16">
      <c r="A1488" s="39"/>
      <c r="B1488" s="1" t="s">
        <v>700</v>
      </c>
      <c r="C1488" s="1" t="s">
        <v>1370</v>
      </c>
      <c r="D1488" s="1" t="s">
        <v>17</v>
      </c>
      <c r="E1488" s="1" t="s">
        <v>17</v>
      </c>
      <c r="F1488" s="2">
        <v>45535</v>
      </c>
      <c r="G1488" s="2">
        <v>45505</v>
      </c>
      <c r="H1488" s="1" t="s">
        <v>4086</v>
      </c>
      <c r="I1488" s="1" t="s">
        <v>4087</v>
      </c>
      <c r="J1488" s="1" t="s">
        <v>812</v>
      </c>
      <c r="K1488" s="1" t="s">
        <v>795</v>
      </c>
      <c r="L1488" s="1" t="s">
        <v>3324</v>
      </c>
      <c r="M1488" s="1"/>
      <c r="N1488" s="1"/>
      <c r="O1488" s="1"/>
      <c r="P1488" s="40">
        <v>448.20863682388205</v>
      </c>
    </row>
    <row r="1489" spans="1:16">
      <c r="A1489" s="39"/>
      <c r="B1489" s="1" t="s">
        <v>700</v>
      </c>
      <c r="C1489" s="1" t="s">
        <v>1370</v>
      </c>
      <c r="D1489" s="1" t="s">
        <v>17</v>
      </c>
      <c r="E1489" s="1" t="s">
        <v>17</v>
      </c>
      <c r="F1489" s="2">
        <v>45535</v>
      </c>
      <c r="G1489" s="2">
        <v>45505</v>
      </c>
      <c r="H1489" s="1" t="s">
        <v>4088</v>
      </c>
      <c r="I1489" s="1" t="s">
        <v>4089</v>
      </c>
      <c r="J1489" s="1" t="s">
        <v>617</v>
      </c>
      <c r="K1489" s="1" t="s">
        <v>860</v>
      </c>
      <c r="L1489" s="1" t="s">
        <v>2892</v>
      </c>
      <c r="M1489" s="1"/>
      <c r="N1489" s="1"/>
      <c r="O1489" s="1"/>
      <c r="P1489" s="40">
        <v>432.20118550874338</v>
      </c>
    </row>
    <row r="1490" spans="1:16">
      <c r="A1490" s="39"/>
      <c r="B1490" s="1" t="s">
        <v>700</v>
      </c>
      <c r="C1490" s="1" t="s">
        <v>1370</v>
      </c>
      <c r="D1490" s="1" t="s">
        <v>17</v>
      </c>
      <c r="E1490" s="1" t="s">
        <v>17</v>
      </c>
      <c r="F1490" s="2">
        <v>45535</v>
      </c>
      <c r="G1490" s="2">
        <v>45505</v>
      </c>
      <c r="H1490" s="1" t="s">
        <v>4090</v>
      </c>
      <c r="I1490" s="1" t="s">
        <v>4091</v>
      </c>
      <c r="J1490" s="1" t="s">
        <v>631</v>
      </c>
      <c r="K1490" s="1" t="s">
        <v>873</v>
      </c>
      <c r="L1490" s="1" t="s">
        <v>3355</v>
      </c>
      <c r="M1490" s="1"/>
      <c r="N1490" s="1"/>
      <c r="O1490" s="1"/>
      <c r="P1490" s="40">
        <v>520.2421677420059</v>
      </c>
    </row>
    <row r="1491" spans="1:16">
      <c r="A1491" s="39"/>
      <c r="B1491" s="1" t="s">
        <v>700</v>
      </c>
      <c r="C1491" s="1" t="s">
        <v>1370</v>
      </c>
      <c r="D1491" s="1" t="s">
        <v>17</v>
      </c>
      <c r="E1491" s="1" t="s">
        <v>17</v>
      </c>
      <c r="F1491" s="2">
        <v>45535</v>
      </c>
      <c r="G1491" s="2">
        <v>45505</v>
      </c>
      <c r="H1491" s="1" t="s">
        <v>4092</v>
      </c>
      <c r="I1491" s="1" t="s">
        <v>4093</v>
      </c>
      <c r="J1491" s="1" t="s">
        <v>620</v>
      </c>
      <c r="K1491" s="1" t="s">
        <v>862</v>
      </c>
      <c r="L1491" s="1" t="s">
        <v>3343</v>
      </c>
      <c r="M1491" s="1"/>
      <c r="N1491" s="1"/>
      <c r="O1491" s="1"/>
      <c r="P1491" s="40">
        <v>240.11176972707966</v>
      </c>
    </row>
    <row r="1492" spans="1:16">
      <c r="A1492" s="39"/>
      <c r="B1492" s="1" t="s">
        <v>700</v>
      </c>
      <c r="C1492" s="1" t="s">
        <v>1370</v>
      </c>
      <c r="D1492" s="1" t="s">
        <v>17</v>
      </c>
      <c r="E1492" s="1" t="s">
        <v>17</v>
      </c>
      <c r="F1492" s="2">
        <v>45535</v>
      </c>
      <c r="G1492" s="2">
        <v>45505</v>
      </c>
      <c r="H1492" s="1" t="s">
        <v>4094</v>
      </c>
      <c r="I1492" s="1" t="s">
        <v>4095</v>
      </c>
      <c r="J1492" s="1" t="s">
        <v>618</v>
      </c>
      <c r="K1492" s="1" t="s">
        <v>859</v>
      </c>
      <c r="L1492" s="1" t="s">
        <v>3495</v>
      </c>
      <c r="M1492" s="1"/>
      <c r="N1492" s="1"/>
      <c r="O1492" s="1"/>
      <c r="P1492" s="40">
        <v>480.22353945415932</v>
      </c>
    </row>
    <row r="1493" spans="1:16">
      <c r="A1493" s="39"/>
      <c r="B1493" s="1" t="s">
        <v>700</v>
      </c>
      <c r="C1493" s="1" t="s">
        <v>1370</v>
      </c>
      <c r="D1493" s="1" t="s">
        <v>17</v>
      </c>
      <c r="E1493" s="1" t="s">
        <v>17</v>
      </c>
      <c r="F1493" s="2">
        <v>45535</v>
      </c>
      <c r="G1493" s="2">
        <v>45505</v>
      </c>
      <c r="H1493" s="1" t="s">
        <v>4096</v>
      </c>
      <c r="I1493" s="1" t="s">
        <v>4097</v>
      </c>
      <c r="J1493" s="1" t="s">
        <v>799</v>
      </c>
      <c r="K1493" s="1" t="s">
        <v>797</v>
      </c>
      <c r="L1493" s="1" t="s">
        <v>3338</v>
      </c>
      <c r="M1493" s="1"/>
      <c r="N1493" s="1"/>
      <c r="O1493" s="1"/>
      <c r="P1493" s="40">
        <v>160.07451315138644</v>
      </c>
    </row>
    <row r="1494" spans="1:16">
      <c r="A1494" s="39"/>
      <c r="B1494" s="1" t="s">
        <v>700</v>
      </c>
      <c r="C1494" s="1" t="s">
        <v>1370</v>
      </c>
      <c r="D1494" s="1" t="s">
        <v>17</v>
      </c>
      <c r="E1494" s="1" t="s">
        <v>17</v>
      </c>
      <c r="F1494" s="2">
        <v>45535</v>
      </c>
      <c r="G1494" s="2">
        <v>45505</v>
      </c>
      <c r="H1494" s="1" t="s">
        <v>4098</v>
      </c>
      <c r="I1494" s="1" t="s">
        <v>4099</v>
      </c>
      <c r="J1494" s="1" t="s">
        <v>617</v>
      </c>
      <c r="K1494" s="1" t="s">
        <v>860</v>
      </c>
      <c r="L1494" s="1" t="s">
        <v>2892</v>
      </c>
      <c r="M1494" s="1"/>
      <c r="N1494" s="1"/>
      <c r="O1494" s="1"/>
      <c r="P1494" s="40">
        <v>300.13971215884959</v>
      </c>
    </row>
    <row r="1495" spans="1:16">
      <c r="A1495" s="39"/>
      <c r="B1495" s="1" t="s">
        <v>700</v>
      </c>
      <c r="C1495" s="1" t="s">
        <v>1370</v>
      </c>
      <c r="D1495" s="1" t="s">
        <v>17</v>
      </c>
      <c r="E1495" s="1" t="s">
        <v>17</v>
      </c>
      <c r="F1495" s="2">
        <v>45535</v>
      </c>
      <c r="G1495" s="2">
        <v>45505</v>
      </c>
      <c r="H1495" s="1" t="s">
        <v>4100</v>
      </c>
      <c r="I1495" s="1" t="s">
        <v>4101</v>
      </c>
      <c r="J1495" s="1" t="s">
        <v>820</v>
      </c>
      <c r="K1495" s="1" t="s">
        <v>800</v>
      </c>
      <c r="L1495" s="1" t="s">
        <v>3718</v>
      </c>
      <c r="M1495" s="1"/>
      <c r="N1495" s="1"/>
      <c r="O1495" s="1"/>
      <c r="P1495" s="40">
        <v>560.2607960298526</v>
      </c>
    </row>
    <row r="1496" spans="1:16">
      <c r="A1496" s="39"/>
      <c r="B1496" s="1" t="s">
        <v>700</v>
      </c>
      <c r="C1496" s="1" t="s">
        <v>1370</v>
      </c>
      <c r="D1496" s="1" t="s">
        <v>17</v>
      </c>
      <c r="E1496" s="1" t="s">
        <v>17</v>
      </c>
      <c r="F1496" s="2">
        <v>45535</v>
      </c>
      <c r="G1496" s="2">
        <v>45505</v>
      </c>
      <c r="H1496" s="1" t="s">
        <v>4102</v>
      </c>
      <c r="I1496" s="1" t="s">
        <v>4103</v>
      </c>
      <c r="J1496" s="1" t="s">
        <v>645</v>
      </c>
      <c r="K1496" s="1" t="s">
        <v>891</v>
      </c>
      <c r="L1496" s="1" t="s">
        <v>3332</v>
      </c>
      <c r="M1496" s="1"/>
      <c r="N1496" s="1"/>
      <c r="O1496" s="1"/>
      <c r="P1496" s="40">
        <v>536.24961905714463</v>
      </c>
    </row>
    <row r="1497" spans="1:16">
      <c r="A1497" s="39"/>
      <c r="B1497" s="1" t="s">
        <v>700</v>
      </c>
      <c r="C1497" s="1" t="s">
        <v>1370</v>
      </c>
      <c r="D1497" s="1" t="s">
        <v>17</v>
      </c>
      <c r="E1497" s="1" t="s">
        <v>17</v>
      </c>
      <c r="F1497" s="2">
        <v>45535</v>
      </c>
      <c r="G1497" s="2">
        <v>45505</v>
      </c>
      <c r="H1497" s="1" t="s">
        <v>4104</v>
      </c>
      <c r="I1497" s="1" t="s">
        <v>4105</v>
      </c>
      <c r="J1497" s="1" t="s">
        <v>645</v>
      </c>
      <c r="K1497" s="1" t="s">
        <v>891</v>
      </c>
      <c r="L1497" s="1" t="s">
        <v>3332</v>
      </c>
      <c r="M1497" s="1"/>
      <c r="N1497" s="1"/>
      <c r="O1497" s="1"/>
      <c r="P1497" s="40">
        <v>560.2607960298526</v>
      </c>
    </row>
    <row r="1498" spans="1:16">
      <c r="A1498" s="39"/>
      <c r="B1498" s="1" t="s">
        <v>700</v>
      </c>
      <c r="C1498" s="1" t="s">
        <v>1370</v>
      </c>
      <c r="D1498" s="1" t="s">
        <v>17</v>
      </c>
      <c r="E1498" s="1" t="s">
        <v>17</v>
      </c>
      <c r="F1498" s="2">
        <v>45535</v>
      </c>
      <c r="G1498" s="2">
        <v>45505</v>
      </c>
      <c r="H1498" s="1" t="s">
        <v>4106</v>
      </c>
      <c r="I1498" s="1" t="s">
        <v>4107</v>
      </c>
      <c r="J1498" s="1" t="s">
        <v>645</v>
      </c>
      <c r="K1498" s="1" t="s">
        <v>891</v>
      </c>
      <c r="L1498" s="1" t="s">
        <v>3332</v>
      </c>
      <c r="M1498" s="1"/>
      <c r="N1498" s="1"/>
      <c r="O1498" s="1"/>
      <c r="P1498" s="40">
        <v>536.24961905714463</v>
      </c>
    </row>
    <row r="1499" spans="1:16">
      <c r="A1499" s="39"/>
      <c r="B1499" s="1" t="s">
        <v>700</v>
      </c>
      <c r="C1499" s="1" t="s">
        <v>1370</v>
      </c>
      <c r="D1499" s="1" t="s">
        <v>17</v>
      </c>
      <c r="E1499" s="1" t="s">
        <v>17</v>
      </c>
      <c r="F1499" s="2">
        <v>45535</v>
      </c>
      <c r="G1499" s="2">
        <v>45505</v>
      </c>
      <c r="H1499" s="1" t="s">
        <v>4108</v>
      </c>
      <c r="I1499" s="1" t="s">
        <v>4109</v>
      </c>
      <c r="J1499" s="1" t="s">
        <v>645</v>
      </c>
      <c r="K1499" s="1" t="s">
        <v>891</v>
      </c>
      <c r="L1499" s="1" t="s">
        <v>3332</v>
      </c>
      <c r="M1499" s="1"/>
      <c r="N1499" s="1"/>
      <c r="O1499" s="1"/>
      <c r="P1499" s="40">
        <v>560.2607960298526</v>
      </c>
    </row>
    <row r="1500" spans="1:16">
      <c r="A1500" s="39"/>
      <c r="B1500" s="1" t="s">
        <v>700</v>
      </c>
      <c r="C1500" s="1" t="s">
        <v>1370</v>
      </c>
      <c r="D1500" s="1" t="s">
        <v>17</v>
      </c>
      <c r="E1500" s="1" t="s">
        <v>17</v>
      </c>
      <c r="F1500" s="2">
        <v>45535</v>
      </c>
      <c r="G1500" s="2">
        <v>45505</v>
      </c>
      <c r="H1500" s="1" t="s">
        <v>4110</v>
      </c>
      <c r="I1500" s="1" t="s">
        <v>4111</v>
      </c>
      <c r="J1500" s="1" t="s">
        <v>645</v>
      </c>
      <c r="K1500" s="1" t="s">
        <v>891</v>
      </c>
      <c r="L1500" s="1" t="s">
        <v>3332</v>
      </c>
      <c r="M1500" s="1"/>
      <c r="N1500" s="1"/>
      <c r="O1500" s="1"/>
      <c r="P1500" s="40">
        <v>480.22353945415932</v>
      </c>
    </row>
    <row r="1501" spans="1:16">
      <c r="A1501" s="39"/>
      <c r="B1501" s="1" t="s">
        <v>700</v>
      </c>
      <c r="C1501" s="1" t="s">
        <v>1370</v>
      </c>
      <c r="D1501" s="1" t="s">
        <v>17</v>
      </c>
      <c r="E1501" s="1" t="s">
        <v>17</v>
      </c>
      <c r="F1501" s="2">
        <v>45535</v>
      </c>
      <c r="G1501" s="2">
        <v>45505</v>
      </c>
      <c r="H1501" s="1" t="s">
        <v>4112</v>
      </c>
      <c r="I1501" s="1" t="s">
        <v>4113</v>
      </c>
      <c r="J1501" s="1" t="s">
        <v>645</v>
      </c>
      <c r="K1501" s="1" t="s">
        <v>891</v>
      </c>
      <c r="L1501" s="1" t="s">
        <v>3332</v>
      </c>
      <c r="M1501" s="1"/>
      <c r="N1501" s="1"/>
      <c r="O1501" s="1"/>
      <c r="P1501" s="40">
        <v>480.22353945415932</v>
      </c>
    </row>
    <row r="1502" spans="1:16">
      <c r="A1502" s="39"/>
      <c r="B1502" s="1" t="s">
        <v>700</v>
      </c>
      <c r="C1502" s="1" t="s">
        <v>701</v>
      </c>
      <c r="D1502" s="1" t="s">
        <v>17</v>
      </c>
      <c r="E1502" s="1" t="s">
        <v>17</v>
      </c>
      <c r="F1502" s="2">
        <v>45535</v>
      </c>
      <c r="G1502" s="2">
        <v>45505</v>
      </c>
      <c r="H1502" s="1" t="s">
        <v>4114</v>
      </c>
      <c r="I1502" s="1" t="s">
        <v>4115</v>
      </c>
      <c r="J1502" s="1" t="s">
        <v>666</v>
      </c>
      <c r="K1502" s="1" t="s">
        <v>917</v>
      </c>
      <c r="L1502" s="1" t="s">
        <v>1865</v>
      </c>
      <c r="M1502" s="1"/>
      <c r="N1502" s="1"/>
      <c r="O1502" s="1"/>
      <c r="P1502" s="40">
        <v>406.48</v>
      </c>
    </row>
    <row r="1503" spans="1:16">
      <c r="A1503" s="39"/>
      <c r="B1503" s="1" t="s">
        <v>700</v>
      </c>
      <c r="C1503" s="1" t="s">
        <v>1370</v>
      </c>
      <c r="D1503" s="1" t="s">
        <v>17</v>
      </c>
      <c r="E1503" s="1" t="s">
        <v>17</v>
      </c>
      <c r="F1503" s="2">
        <v>45535</v>
      </c>
      <c r="G1503" s="2">
        <v>45505</v>
      </c>
      <c r="H1503" s="1" t="s">
        <v>4116</v>
      </c>
      <c r="I1503" s="1" t="s">
        <v>4117</v>
      </c>
      <c r="J1503" s="1" t="s">
        <v>617</v>
      </c>
      <c r="K1503" s="1" t="s">
        <v>860</v>
      </c>
      <c r="L1503" s="1" t="s">
        <v>2892</v>
      </c>
      <c r="M1503" s="1"/>
      <c r="N1503" s="1"/>
      <c r="O1503" s="1"/>
      <c r="P1503" s="40">
        <v>320.14902630277288</v>
      </c>
    </row>
    <row r="1504" spans="1:16">
      <c r="A1504" s="39"/>
      <c r="B1504" s="1" t="s">
        <v>700</v>
      </c>
      <c r="C1504" s="1" t="s">
        <v>1370</v>
      </c>
      <c r="D1504" s="1" t="s">
        <v>17</v>
      </c>
      <c r="E1504" s="1" t="s">
        <v>17</v>
      </c>
      <c r="F1504" s="2">
        <v>45535</v>
      </c>
      <c r="G1504" s="2">
        <v>45505</v>
      </c>
      <c r="H1504" s="1" t="s">
        <v>4118</v>
      </c>
      <c r="I1504" s="1" t="s">
        <v>4119</v>
      </c>
      <c r="J1504" s="1" t="s">
        <v>617</v>
      </c>
      <c r="K1504" s="1" t="s">
        <v>860</v>
      </c>
      <c r="L1504" s="1" t="s">
        <v>2892</v>
      </c>
      <c r="M1504" s="1"/>
      <c r="N1504" s="1"/>
      <c r="O1504" s="1"/>
      <c r="P1504" s="40">
        <v>320.14902630277288</v>
      </c>
    </row>
    <row r="1505" spans="1:16">
      <c r="A1505" s="39"/>
      <c r="B1505" s="1" t="s">
        <v>700</v>
      </c>
      <c r="C1505" s="1" t="s">
        <v>1370</v>
      </c>
      <c r="D1505" s="1" t="s">
        <v>17</v>
      </c>
      <c r="E1505" s="1" t="s">
        <v>17</v>
      </c>
      <c r="F1505" s="2">
        <v>45535</v>
      </c>
      <c r="G1505" s="2">
        <v>45505</v>
      </c>
      <c r="H1505" s="1" t="s">
        <v>4120</v>
      </c>
      <c r="I1505" s="1" t="s">
        <v>4121</v>
      </c>
      <c r="J1505" s="1" t="s">
        <v>617</v>
      </c>
      <c r="K1505" s="1" t="s">
        <v>860</v>
      </c>
      <c r="L1505" s="1" t="s">
        <v>2892</v>
      </c>
      <c r="M1505" s="1"/>
      <c r="N1505" s="1"/>
      <c r="O1505" s="1"/>
      <c r="P1505" s="40">
        <v>360.16765459061952</v>
      </c>
    </row>
    <row r="1506" spans="1:16">
      <c r="A1506" s="39"/>
      <c r="B1506" s="1" t="s">
        <v>700</v>
      </c>
      <c r="C1506" s="1" t="s">
        <v>1370</v>
      </c>
      <c r="D1506" s="1" t="s">
        <v>17</v>
      </c>
      <c r="E1506" s="1" t="s">
        <v>17</v>
      </c>
      <c r="F1506" s="2">
        <v>45535</v>
      </c>
      <c r="G1506" s="2">
        <v>45505</v>
      </c>
      <c r="H1506" s="1" t="s">
        <v>4122</v>
      </c>
      <c r="I1506" s="1" t="s">
        <v>4123</v>
      </c>
      <c r="J1506" s="1" t="s">
        <v>587</v>
      </c>
      <c r="K1506" s="1" t="s">
        <v>840</v>
      </c>
      <c r="L1506" s="1" t="s">
        <v>3446</v>
      </c>
      <c r="M1506" s="1"/>
      <c r="N1506" s="1"/>
      <c r="O1506" s="1"/>
      <c r="P1506" s="40">
        <v>520.2421677420059</v>
      </c>
    </row>
    <row r="1507" spans="1:16">
      <c r="A1507" s="39"/>
      <c r="B1507" s="1" t="s">
        <v>700</v>
      </c>
      <c r="C1507" s="1" t="s">
        <v>1370</v>
      </c>
      <c r="D1507" s="1" t="s">
        <v>17</v>
      </c>
      <c r="E1507" s="1" t="s">
        <v>17</v>
      </c>
      <c r="F1507" s="2">
        <v>45535</v>
      </c>
      <c r="G1507" s="2">
        <v>45505</v>
      </c>
      <c r="H1507" s="1" t="s">
        <v>4124</v>
      </c>
      <c r="I1507" s="1" t="s">
        <v>4125</v>
      </c>
      <c r="J1507" s="1" t="s">
        <v>642</v>
      </c>
      <c r="K1507" s="1" t="s">
        <v>881</v>
      </c>
      <c r="L1507" s="1" t="s">
        <v>3416</v>
      </c>
      <c r="M1507" s="1"/>
      <c r="N1507" s="1"/>
      <c r="O1507" s="1"/>
      <c r="P1507" s="40">
        <v>520.2421677420059</v>
      </c>
    </row>
    <row r="1508" spans="1:16">
      <c r="A1508" s="39"/>
      <c r="B1508" s="1" t="s">
        <v>700</v>
      </c>
      <c r="C1508" s="1" t="s">
        <v>1370</v>
      </c>
      <c r="D1508" s="1" t="s">
        <v>17</v>
      </c>
      <c r="E1508" s="1" t="s">
        <v>17</v>
      </c>
      <c r="F1508" s="2">
        <v>45535</v>
      </c>
      <c r="G1508" s="2">
        <v>45505</v>
      </c>
      <c r="H1508" s="1" t="s">
        <v>4126</v>
      </c>
      <c r="I1508" s="1" t="s">
        <v>4127</v>
      </c>
      <c r="J1508" s="1" t="s">
        <v>631</v>
      </c>
      <c r="K1508" s="1" t="s">
        <v>873</v>
      </c>
      <c r="L1508" s="1" t="s">
        <v>3355</v>
      </c>
      <c r="M1508" s="1"/>
      <c r="N1508" s="1"/>
      <c r="O1508" s="1"/>
      <c r="P1508" s="40">
        <v>520.2421677420059</v>
      </c>
    </row>
    <row r="1509" spans="1:16">
      <c r="A1509" s="39"/>
      <c r="B1509" s="1" t="s">
        <v>700</v>
      </c>
      <c r="C1509" s="1" t="s">
        <v>1390</v>
      </c>
      <c r="D1509" s="1" t="s">
        <v>17</v>
      </c>
      <c r="E1509" s="1" t="s">
        <v>17</v>
      </c>
      <c r="F1509" s="2">
        <v>45535</v>
      </c>
      <c r="G1509" s="2">
        <v>45505</v>
      </c>
      <c r="H1509" s="1" t="s">
        <v>4128</v>
      </c>
      <c r="I1509" s="1" t="s">
        <v>4129</v>
      </c>
      <c r="J1509" s="1" t="s">
        <v>3799</v>
      </c>
      <c r="K1509" s="1" t="s">
        <v>3800</v>
      </c>
      <c r="L1509" s="1"/>
      <c r="M1509" s="1"/>
      <c r="N1509" s="1"/>
      <c r="O1509" s="1"/>
      <c r="P1509" s="40">
        <v>1483.2875405691398</v>
      </c>
    </row>
    <row r="1510" spans="1:16">
      <c r="A1510" s="39"/>
      <c r="B1510" s="1" t="s">
        <v>700</v>
      </c>
      <c r="C1510" s="1" t="s">
        <v>701</v>
      </c>
      <c r="D1510" s="1" t="s">
        <v>17</v>
      </c>
      <c r="E1510" s="1" t="s">
        <v>17</v>
      </c>
      <c r="F1510" s="2">
        <v>45535</v>
      </c>
      <c r="G1510" s="2">
        <v>45505</v>
      </c>
      <c r="H1510" s="1" t="s">
        <v>4130</v>
      </c>
      <c r="I1510" s="1" t="s">
        <v>4131</v>
      </c>
      <c r="J1510" s="1" t="s">
        <v>557</v>
      </c>
      <c r="K1510" s="1" t="s">
        <v>811</v>
      </c>
      <c r="L1510" s="1" t="s">
        <v>1976</v>
      </c>
      <c r="M1510" s="1"/>
      <c r="N1510" s="1"/>
      <c r="O1510" s="1" t="s">
        <v>1369</v>
      </c>
      <c r="P1510" s="40">
        <v>142590.01999999999</v>
      </c>
    </row>
    <row r="1511" spans="1:16">
      <c r="A1511" s="39"/>
      <c r="B1511" s="1" t="s">
        <v>700</v>
      </c>
      <c r="C1511" s="1" t="s">
        <v>1370</v>
      </c>
      <c r="D1511" s="1" t="s">
        <v>17</v>
      </c>
      <c r="E1511" s="1" t="s">
        <v>17</v>
      </c>
      <c r="F1511" s="2">
        <v>45535</v>
      </c>
      <c r="G1511" s="2">
        <v>45505</v>
      </c>
      <c r="H1511" s="1" t="s">
        <v>4132</v>
      </c>
      <c r="I1511" s="1" t="s">
        <v>4133</v>
      </c>
      <c r="J1511" s="1" t="s">
        <v>617</v>
      </c>
      <c r="K1511" s="1" t="s">
        <v>860</v>
      </c>
      <c r="L1511" s="1" t="s">
        <v>2892</v>
      </c>
      <c r="M1511" s="1"/>
      <c r="N1511" s="1"/>
      <c r="O1511" s="1"/>
      <c r="P1511" s="40">
        <v>320.14902630277288</v>
      </c>
    </row>
    <row r="1512" spans="1:16">
      <c r="A1512" s="39"/>
      <c r="B1512" s="1" t="s">
        <v>700</v>
      </c>
      <c r="C1512" s="1" t="s">
        <v>701</v>
      </c>
      <c r="D1512" s="1" t="s">
        <v>17</v>
      </c>
      <c r="E1512" s="1" t="s">
        <v>17</v>
      </c>
      <c r="F1512" s="2">
        <v>45535</v>
      </c>
      <c r="G1512" s="2">
        <v>45505</v>
      </c>
      <c r="H1512" s="1" t="s">
        <v>4134</v>
      </c>
      <c r="I1512" s="1" t="s">
        <v>4135</v>
      </c>
      <c r="J1512" s="1" t="s">
        <v>667</v>
      </c>
      <c r="K1512" s="1" t="s">
        <v>921</v>
      </c>
      <c r="L1512" s="1" t="s">
        <v>3058</v>
      </c>
      <c r="M1512" s="1"/>
      <c r="N1512" s="1"/>
      <c r="O1512" s="1"/>
      <c r="P1512" s="40">
        <v>8830.0300000000007</v>
      </c>
    </row>
    <row r="1513" spans="1:16">
      <c r="A1513" s="39"/>
      <c r="B1513" s="1" t="s">
        <v>700</v>
      </c>
      <c r="C1513" s="1" t="s">
        <v>1370</v>
      </c>
      <c r="D1513" s="1" t="s">
        <v>17</v>
      </c>
      <c r="E1513" s="1" t="s">
        <v>17</v>
      </c>
      <c r="F1513" s="2">
        <v>45535</v>
      </c>
      <c r="G1513" s="2">
        <v>45505</v>
      </c>
      <c r="H1513" s="1" t="s">
        <v>4136</v>
      </c>
      <c r="I1513" s="1" t="s">
        <v>4137</v>
      </c>
      <c r="J1513" s="1" t="s">
        <v>617</v>
      </c>
      <c r="K1513" s="1" t="s">
        <v>860</v>
      </c>
      <c r="L1513" s="1" t="s">
        <v>2892</v>
      </c>
      <c r="M1513" s="1"/>
      <c r="N1513" s="1"/>
      <c r="O1513" s="1"/>
      <c r="P1513" s="40">
        <v>360.16765459061952</v>
      </c>
    </row>
    <row r="1514" spans="1:16">
      <c r="A1514" s="39"/>
      <c r="B1514" s="1" t="s">
        <v>700</v>
      </c>
      <c r="C1514" s="1" t="s">
        <v>1370</v>
      </c>
      <c r="D1514" s="1" t="s">
        <v>17</v>
      </c>
      <c r="E1514" s="1" t="s">
        <v>17</v>
      </c>
      <c r="F1514" s="2">
        <v>45535</v>
      </c>
      <c r="G1514" s="2">
        <v>45505</v>
      </c>
      <c r="H1514" s="1" t="s">
        <v>4138</v>
      </c>
      <c r="I1514" s="1" t="s">
        <v>4139</v>
      </c>
      <c r="J1514" s="1" t="s">
        <v>637</v>
      </c>
      <c r="K1514" s="1" t="s">
        <v>893</v>
      </c>
      <c r="L1514" s="1" t="s">
        <v>3465</v>
      </c>
      <c r="M1514" s="1"/>
      <c r="N1514" s="1"/>
      <c r="O1514" s="1"/>
      <c r="P1514" s="40">
        <v>536.24961905714463</v>
      </c>
    </row>
    <row r="1515" spans="1:16">
      <c r="A1515" s="39"/>
      <c r="B1515" s="1" t="s">
        <v>700</v>
      </c>
      <c r="C1515" s="1" t="s">
        <v>1370</v>
      </c>
      <c r="D1515" s="1" t="s">
        <v>17</v>
      </c>
      <c r="E1515" s="1" t="s">
        <v>17</v>
      </c>
      <c r="F1515" s="2">
        <v>45535</v>
      </c>
      <c r="G1515" s="2">
        <v>45505</v>
      </c>
      <c r="H1515" s="1" t="s">
        <v>4140</v>
      </c>
      <c r="I1515" s="1" t="s">
        <v>4141</v>
      </c>
      <c r="J1515" s="1" t="s">
        <v>641</v>
      </c>
      <c r="K1515" s="1" t="s">
        <v>886</v>
      </c>
      <c r="L1515" s="1" t="s">
        <v>3668</v>
      </c>
      <c r="M1515" s="1"/>
      <c r="N1515" s="1"/>
      <c r="O1515" s="1"/>
      <c r="P1515" s="40">
        <v>560.2607960298526</v>
      </c>
    </row>
    <row r="1516" spans="1:16">
      <c r="A1516" s="39"/>
      <c r="B1516" s="1" t="s">
        <v>700</v>
      </c>
      <c r="C1516" s="1" t="s">
        <v>1370</v>
      </c>
      <c r="D1516" s="1" t="s">
        <v>17</v>
      </c>
      <c r="E1516" s="1" t="s">
        <v>17</v>
      </c>
      <c r="F1516" s="2">
        <v>45535</v>
      </c>
      <c r="G1516" s="2">
        <v>45505</v>
      </c>
      <c r="H1516" s="1" t="s">
        <v>4142</v>
      </c>
      <c r="I1516" s="1" t="s">
        <v>4143</v>
      </c>
      <c r="J1516" s="1" t="s">
        <v>820</v>
      </c>
      <c r="K1516" s="1" t="s">
        <v>800</v>
      </c>
      <c r="L1516" s="1" t="s">
        <v>3718</v>
      </c>
      <c r="M1516" s="1"/>
      <c r="N1516" s="1"/>
      <c r="O1516" s="1"/>
      <c r="P1516" s="40">
        <v>560.2607960298526</v>
      </c>
    </row>
    <row r="1517" spans="1:16">
      <c r="A1517" s="39"/>
      <c r="B1517" s="1" t="s">
        <v>700</v>
      </c>
      <c r="C1517" s="1" t="s">
        <v>1370</v>
      </c>
      <c r="D1517" s="1" t="s">
        <v>17</v>
      </c>
      <c r="E1517" s="1" t="s">
        <v>17</v>
      </c>
      <c r="F1517" s="2">
        <v>45535</v>
      </c>
      <c r="G1517" s="2">
        <v>45505</v>
      </c>
      <c r="H1517" s="1" t="s">
        <v>4144</v>
      </c>
      <c r="I1517" s="1" t="s">
        <v>4145</v>
      </c>
      <c r="J1517" s="1" t="s">
        <v>816</v>
      </c>
      <c r="K1517" s="1" t="s">
        <v>798</v>
      </c>
      <c r="L1517" s="1" t="s">
        <v>3413</v>
      </c>
      <c r="M1517" s="1"/>
      <c r="N1517" s="1"/>
      <c r="O1517" s="1"/>
      <c r="P1517" s="40">
        <v>376.17510590575813</v>
      </c>
    </row>
    <row r="1518" spans="1:16">
      <c r="A1518" s="39"/>
      <c r="B1518" s="1" t="s">
        <v>700</v>
      </c>
      <c r="C1518" s="1" t="s">
        <v>1370</v>
      </c>
      <c r="D1518" s="1" t="s">
        <v>17</v>
      </c>
      <c r="E1518" s="1" t="s">
        <v>17</v>
      </c>
      <c r="F1518" s="2">
        <v>45535</v>
      </c>
      <c r="G1518" s="2">
        <v>45505</v>
      </c>
      <c r="H1518" s="1" t="s">
        <v>4146</v>
      </c>
      <c r="I1518" s="1" t="s">
        <v>4147</v>
      </c>
      <c r="J1518" s="1" t="s">
        <v>645</v>
      </c>
      <c r="K1518" s="1" t="s">
        <v>891</v>
      </c>
      <c r="L1518" s="1" t="s">
        <v>3332</v>
      </c>
      <c r="M1518" s="1"/>
      <c r="N1518" s="1"/>
      <c r="O1518" s="1"/>
      <c r="P1518" s="40">
        <v>560.2607960298526</v>
      </c>
    </row>
    <row r="1519" spans="1:16">
      <c r="A1519" s="39"/>
      <c r="B1519" s="1" t="s">
        <v>700</v>
      </c>
      <c r="C1519" s="1" t="s">
        <v>1370</v>
      </c>
      <c r="D1519" s="1" t="s">
        <v>17</v>
      </c>
      <c r="E1519" s="1" t="s">
        <v>17</v>
      </c>
      <c r="F1519" s="2">
        <v>45535</v>
      </c>
      <c r="G1519" s="2">
        <v>45505</v>
      </c>
      <c r="H1519" s="1" t="s">
        <v>4148</v>
      </c>
      <c r="I1519" s="1" t="s">
        <v>4149</v>
      </c>
      <c r="J1519" s="1" t="s">
        <v>630</v>
      </c>
      <c r="K1519" s="1" t="s">
        <v>872</v>
      </c>
      <c r="L1519" s="1" t="s">
        <v>3484</v>
      </c>
      <c r="M1519" s="1"/>
      <c r="N1519" s="1"/>
      <c r="O1519" s="1"/>
      <c r="P1519" s="40">
        <v>400.1862828784661</v>
      </c>
    </row>
    <row r="1520" spans="1:16">
      <c r="A1520" s="39"/>
      <c r="B1520" s="1" t="s">
        <v>700</v>
      </c>
      <c r="C1520" s="1" t="s">
        <v>1370</v>
      </c>
      <c r="D1520" s="1" t="s">
        <v>17</v>
      </c>
      <c r="E1520" s="1" t="s">
        <v>17</v>
      </c>
      <c r="F1520" s="2">
        <v>45535</v>
      </c>
      <c r="G1520" s="2">
        <v>45505</v>
      </c>
      <c r="H1520" s="1" t="s">
        <v>4150</v>
      </c>
      <c r="I1520" s="1" t="s">
        <v>4151</v>
      </c>
      <c r="J1520" s="1" t="s">
        <v>818</v>
      </c>
      <c r="K1520" s="1" t="s">
        <v>796</v>
      </c>
      <c r="L1520" s="1" t="s">
        <v>3346</v>
      </c>
      <c r="M1520" s="1"/>
      <c r="N1520" s="1"/>
      <c r="O1520" s="1"/>
      <c r="P1520" s="40">
        <v>648.30177826311512</v>
      </c>
    </row>
    <row r="1521" spans="1:16">
      <c r="A1521" s="39"/>
      <c r="B1521" s="1" t="s">
        <v>700</v>
      </c>
      <c r="C1521" s="1" t="s">
        <v>1370</v>
      </c>
      <c r="D1521" s="1" t="s">
        <v>17</v>
      </c>
      <c r="E1521" s="1" t="s">
        <v>17</v>
      </c>
      <c r="F1521" s="2">
        <v>45535</v>
      </c>
      <c r="G1521" s="2">
        <v>45505</v>
      </c>
      <c r="H1521" s="1" t="s">
        <v>4152</v>
      </c>
      <c r="I1521" s="1" t="s">
        <v>4153</v>
      </c>
      <c r="J1521" s="1" t="s">
        <v>593</v>
      </c>
      <c r="K1521" s="1" t="s">
        <v>842</v>
      </c>
      <c r="L1521" s="1" t="s">
        <v>1809</v>
      </c>
      <c r="M1521" s="1"/>
      <c r="N1521" s="1"/>
      <c r="O1521" s="1"/>
      <c r="P1521" s="40">
        <v>416.19373419360477</v>
      </c>
    </row>
    <row r="1522" spans="1:16">
      <c r="A1522" s="39"/>
      <c r="B1522" s="1" t="s">
        <v>700</v>
      </c>
      <c r="C1522" s="1" t="s">
        <v>1370</v>
      </c>
      <c r="D1522" s="1" t="s">
        <v>17</v>
      </c>
      <c r="E1522" s="1" t="s">
        <v>17</v>
      </c>
      <c r="F1522" s="2">
        <v>45535</v>
      </c>
      <c r="G1522" s="2">
        <v>45505</v>
      </c>
      <c r="H1522" s="1" t="s">
        <v>4154</v>
      </c>
      <c r="I1522" s="1" t="s">
        <v>4155</v>
      </c>
      <c r="J1522" s="1" t="s">
        <v>645</v>
      </c>
      <c r="K1522" s="1" t="s">
        <v>891</v>
      </c>
      <c r="L1522" s="1" t="s">
        <v>3332</v>
      </c>
      <c r="M1522" s="1"/>
      <c r="N1522" s="1"/>
      <c r="O1522" s="1"/>
      <c r="P1522" s="40">
        <v>560.2607960298526</v>
      </c>
    </row>
    <row r="1523" spans="1:16">
      <c r="A1523" s="39"/>
      <c r="B1523" s="1" t="s">
        <v>700</v>
      </c>
      <c r="C1523" s="1" t="s">
        <v>1370</v>
      </c>
      <c r="D1523" s="1" t="s">
        <v>17</v>
      </c>
      <c r="E1523" s="1" t="s">
        <v>17</v>
      </c>
      <c r="F1523" s="2">
        <v>45535</v>
      </c>
      <c r="G1523" s="2">
        <v>45505</v>
      </c>
      <c r="H1523" s="1" t="s">
        <v>4156</v>
      </c>
      <c r="I1523" s="1" t="s">
        <v>4157</v>
      </c>
      <c r="J1523" s="1" t="s">
        <v>642</v>
      </c>
      <c r="K1523" s="1" t="s">
        <v>881</v>
      </c>
      <c r="L1523" s="1" t="s">
        <v>3416</v>
      </c>
      <c r="M1523" s="1"/>
      <c r="N1523" s="1"/>
      <c r="O1523" s="1"/>
      <c r="P1523" s="40">
        <v>520.2421677420059</v>
      </c>
    </row>
    <row r="1524" spans="1:16">
      <c r="A1524" s="39"/>
      <c r="B1524" s="1" t="s">
        <v>700</v>
      </c>
      <c r="C1524" s="1" t="s">
        <v>1370</v>
      </c>
      <c r="D1524" s="1" t="s">
        <v>17</v>
      </c>
      <c r="E1524" s="1" t="s">
        <v>17</v>
      </c>
      <c r="F1524" s="2">
        <v>45535</v>
      </c>
      <c r="G1524" s="2">
        <v>45505</v>
      </c>
      <c r="H1524" s="1" t="s">
        <v>4158</v>
      </c>
      <c r="I1524" s="1" t="s">
        <v>4159</v>
      </c>
      <c r="J1524" s="1" t="s">
        <v>818</v>
      </c>
      <c r="K1524" s="1" t="s">
        <v>796</v>
      </c>
      <c r="L1524" s="1" t="s">
        <v>3346</v>
      </c>
      <c r="M1524" s="1"/>
      <c r="N1524" s="1"/>
      <c r="O1524" s="1"/>
      <c r="P1524" s="40">
        <v>520.2421677420059</v>
      </c>
    </row>
    <row r="1525" spans="1:16">
      <c r="A1525" s="39"/>
      <c r="B1525" s="1" t="s">
        <v>700</v>
      </c>
      <c r="C1525" s="1" t="s">
        <v>1370</v>
      </c>
      <c r="D1525" s="1" t="s">
        <v>17</v>
      </c>
      <c r="E1525" s="1" t="s">
        <v>17</v>
      </c>
      <c r="F1525" s="2">
        <v>45535</v>
      </c>
      <c r="G1525" s="2">
        <v>45505</v>
      </c>
      <c r="H1525" s="1" t="s">
        <v>4160</v>
      </c>
      <c r="I1525" s="1" t="s">
        <v>4161</v>
      </c>
      <c r="J1525" s="1" t="s">
        <v>642</v>
      </c>
      <c r="K1525" s="1" t="s">
        <v>881</v>
      </c>
      <c r="L1525" s="1" t="s">
        <v>3416</v>
      </c>
      <c r="M1525" s="1"/>
      <c r="N1525" s="1"/>
      <c r="O1525" s="1"/>
      <c r="P1525" s="40">
        <v>560.2607960298526</v>
      </c>
    </row>
    <row r="1526" spans="1:16">
      <c r="A1526" s="39"/>
      <c r="B1526" s="1" t="s">
        <v>700</v>
      </c>
      <c r="C1526" s="1" t="s">
        <v>1370</v>
      </c>
      <c r="D1526" s="1" t="s">
        <v>17</v>
      </c>
      <c r="E1526" s="1" t="s">
        <v>17</v>
      </c>
      <c r="F1526" s="2">
        <v>45535</v>
      </c>
      <c r="G1526" s="2">
        <v>45505</v>
      </c>
      <c r="H1526" s="1" t="s">
        <v>4162</v>
      </c>
      <c r="I1526" s="1" t="s">
        <v>4163</v>
      </c>
      <c r="J1526" s="1" t="s">
        <v>617</v>
      </c>
      <c r="K1526" s="1" t="s">
        <v>860</v>
      </c>
      <c r="L1526" s="1" t="s">
        <v>2892</v>
      </c>
      <c r="M1526" s="1"/>
      <c r="N1526" s="1"/>
      <c r="O1526" s="1"/>
      <c r="P1526" s="40">
        <v>320.14902630277288</v>
      </c>
    </row>
    <row r="1527" spans="1:16">
      <c r="A1527" s="39"/>
      <c r="B1527" s="1" t="s">
        <v>700</v>
      </c>
      <c r="C1527" s="1" t="s">
        <v>1370</v>
      </c>
      <c r="D1527" s="1" t="s">
        <v>17</v>
      </c>
      <c r="E1527" s="1" t="s">
        <v>17</v>
      </c>
      <c r="F1527" s="2">
        <v>45535</v>
      </c>
      <c r="G1527" s="2">
        <v>45505</v>
      </c>
      <c r="H1527" s="1" t="s">
        <v>4164</v>
      </c>
      <c r="I1527" s="1" t="s">
        <v>4165</v>
      </c>
      <c r="J1527" s="1" t="s">
        <v>593</v>
      </c>
      <c r="K1527" s="1" t="s">
        <v>842</v>
      </c>
      <c r="L1527" s="1" t="s">
        <v>1809</v>
      </c>
      <c r="M1527" s="1"/>
      <c r="N1527" s="1"/>
      <c r="O1527" s="1"/>
      <c r="P1527" s="40">
        <v>400.1862828784661</v>
      </c>
    </row>
    <row r="1528" spans="1:16">
      <c r="A1528" s="39"/>
      <c r="B1528" s="1" t="s">
        <v>700</v>
      </c>
      <c r="C1528" s="1" t="s">
        <v>1370</v>
      </c>
      <c r="D1528" s="1" t="s">
        <v>17</v>
      </c>
      <c r="E1528" s="1" t="s">
        <v>17</v>
      </c>
      <c r="F1528" s="2">
        <v>45535</v>
      </c>
      <c r="G1528" s="2">
        <v>45505</v>
      </c>
      <c r="H1528" s="1" t="s">
        <v>4166</v>
      </c>
      <c r="I1528" s="1" t="s">
        <v>4167</v>
      </c>
      <c r="J1528" s="1" t="s">
        <v>814</v>
      </c>
      <c r="K1528" s="1" t="s">
        <v>801</v>
      </c>
      <c r="L1528" s="1" t="s">
        <v>4168</v>
      </c>
      <c r="M1528" s="1"/>
      <c r="N1528" s="1"/>
      <c r="O1528" s="1"/>
      <c r="P1528" s="40">
        <v>612.28501280405317</v>
      </c>
    </row>
    <row r="1529" spans="1:16">
      <c r="A1529" s="39"/>
      <c r="B1529" s="1" t="s">
        <v>700</v>
      </c>
      <c r="C1529" s="1" t="s">
        <v>1370</v>
      </c>
      <c r="D1529" s="1" t="s">
        <v>17</v>
      </c>
      <c r="E1529" s="1" t="s">
        <v>17</v>
      </c>
      <c r="F1529" s="2">
        <v>45535</v>
      </c>
      <c r="G1529" s="2">
        <v>45505</v>
      </c>
      <c r="H1529" s="1" t="s">
        <v>4169</v>
      </c>
      <c r="I1529" s="1" t="s">
        <v>4170</v>
      </c>
      <c r="J1529" s="1" t="s">
        <v>645</v>
      </c>
      <c r="K1529" s="1" t="s">
        <v>891</v>
      </c>
      <c r="L1529" s="1" t="s">
        <v>3332</v>
      </c>
      <c r="M1529" s="1"/>
      <c r="N1529" s="1"/>
      <c r="O1529" s="1"/>
      <c r="P1529" s="40">
        <v>560.2607960298526</v>
      </c>
    </row>
    <row r="1530" spans="1:16">
      <c r="A1530" s="39"/>
      <c r="B1530" s="1" t="s">
        <v>700</v>
      </c>
      <c r="C1530" s="1" t="s">
        <v>1370</v>
      </c>
      <c r="D1530" s="1" t="s">
        <v>17</v>
      </c>
      <c r="E1530" s="1" t="s">
        <v>17</v>
      </c>
      <c r="F1530" s="2">
        <v>45535</v>
      </c>
      <c r="G1530" s="2">
        <v>45505</v>
      </c>
      <c r="H1530" s="1" t="s">
        <v>4171</v>
      </c>
      <c r="I1530" s="1" t="s">
        <v>4172</v>
      </c>
      <c r="J1530" s="1" t="s">
        <v>641</v>
      </c>
      <c r="K1530" s="1" t="s">
        <v>886</v>
      </c>
      <c r="L1530" s="1" t="s">
        <v>3668</v>
      </c>
      <c r="M1530" s="1"/>
      <c r="N1530" s="1"/>
      <c r="O1530" s="1"/>
      <c r="P1530" s="40">
        <v>504.23471642686729</v>
      </c>
    </row>
    <row r="1531" spans="1:16">
      <c r="A1531" s="39"/>
      <c r="B1531" s="1" t="s">
        <v>700</v>
      </c>
      <c r="C1531" s="1" t="s">
        <v>1370</v>
      </c>
      <c r="D1531" s="1" t="s">
        <v>17</v>
      </c>
      <c r="E1531" s="1" t="s">
        <v>17</v>
      </c>
      <c r="F1531" s="2">
        <v>45535</v>
      </c>
      <c r="G1531" s="2">
        <v>45505</v>
      </c>
      <c r="H1531" s="1" t="s">
        <v>4173</v>
      </c>
      <c r="I1531" s="1" t="s">
        <v>4174</v>
      </c>
      <c r="J1531" s="1" t="s">
        <v>621</v>
      </c>
      <c r="K1531" s="1" t="s">
        <v>861</v>
      </c>
      <c r="L1531" s="1" t="s">
        <v>3500</v>
      </c>
      <c r="M1531" s="1"/>
      <c r="N1531" s="1"/>
      <c r="O1531" s="1"/>
      <c r="P1531" s="40">
        <v>240.11176972707966</v>
      </c>
    </row>
    <row r="1532" spans="1:16">
      <c r="A1532" s="39"/>
      <c r="B1532" s="1" t="s">
        <v>700</v>
      </c>
      <c r="C1532" s="1" t="s">
        <v>1370</v>
      </c>
      <c r="D1532" s="1" t="s">
        <v>17</v>
      </c>
      <c r="E1532" s="1" t="s">
        <v>17</v>
      </c>
      <c r="F1532" s="2">
        <v>45535</v>
      </c>
      <c r="G1532" s="2">
        <v>45505</v>
      </c>
      <c r="H1532" s="1" t="s">
        <v>4175</v>
      </c>
      <c r="I1532" s="1" t="s">
        <v>4176</v>
      </c>
      <c r="J1532" s="1" t="s">
        <v>617</v>
      </c>
      <c r="K1532" s="1" t="s">
        <v>860</v>
      </c>
      <c r="L1532" s="1" t="s">
        <v>2892</v>
      </c>
      <c r="M1532" s="1"/>
      <c r="N1532" s="1"/>
      <c r="O1532" s="1"/>
      <c r="P1532" s="40">
        <v>600.27942431769918</v>
      </c>
    </row>
    <row r="1533" spans="1:16">
      <c r="A1533" s="39"/>
      <c r="B1533" s="1" t="s">
        <v>700</v>
      </c>
      <c r="C1533" s="1" t="s">
        <v>1370</v>
      </c>
      <c r="D1533" s="1" t="s">
        <v>17</v>
      </c>
      <c r="E1533" s="1" t="s">
        <v>17</v>
      </c>
      <c r="F1533" s="2">
        <v>45535</v>
      </c>
      <c r="G1533" s="2">
        <v>45505</v>
      </c>
      <c r="H1533" s="1" t="s">
        <v>4177</v>
      </c>
      <c r="I1533" s="1" t="s">
        <v>4178</v>
      </c>
      <c r="J1533" s="1" t="s">
        <v>536</v>
      </c>
      <c r="K1533" s="1" t="s">
        <v>792</v>
      </c>
      <c r="L1533" s="1" t="s">
        <v>3512</v>
      </c>
      <c r="M1533" s="1"/>
      <c r="N1533" s="1"/>
      <c r="O1533" s="1"/>
      <c r="P1533" s="40">
        <v>360.16765459061952</v>
      </c>
    </row>
    <row r="1534" spans="1:16">
      <c r="A1534" s="39"/>
      <c r="B1534" s="1" t="s">
        <v>700</v>
      </c>
      <c r="C1534" s="1" t="s">
        <v>1370</v>
      </c>
      <c r="D1534" s="1" t="s">
        <v>17</v>
      </c>
      <c r="E1534" s="1" t="s">
        <v>17</v>
      </c>
      <c r="F1534" s="2">
        <v>45535</v>
      </c>
      <c r="G1534" s="2">
        <v>45505</v>
      </c>
      <c r="H1534" s="1" t="s">
        <v>4179</v>
      </c>
      <c r="I1534" s="1" t="s">
        <v>4180</v>
      </c>
      <c r="J1534" s="1" t="s">
        <v>641</v>
      </c>
      <c r="K1534" s="1" t="s">
        <v>886</v>
      </c>
      <c r="L1534" s="1" t="s">
        <v>3668</v>
      </c>
      <c r="M1534" s="1"/>
      <c r="N1534" s="1"/>
      <c r="O1534" s="1"/>
      <c r="P1534" s="40">
        <v>504.23471642686729</v>
      </c>
    </row>
    <row r="1535" spans="1:16">
      <c r="A1535" s="39"/>
      <c r="B1535" s="1" t="s">
        <v>700</v>
      </c>
      <c r="C1535" s="1" t="s">
        <v>1370</v>
      </c>
      <c r="D1535" s="1" t="s">
        <v>17</v>
      </c>
      <c r="E1535" s="1" t="s">
        <v>17</v>
      </c>
      <c r="F1535" s="2">
        <v>45535</v>
      </c>
      <c r="G1535" s="2">
        <v>45505</v>
      </c>
      <c r="H1535" s="1" t="s">
        <v>4181</v>
      </c>
      <c r="I1535" s="1" t="s">
        <v>4182</v>
      </c>
      <c r="J1535" s="1" t="s">
        <v>632</v>
      </c>
      <c r="K1535" s="1" t="s">
        <v>874</v>
      </c>
      <c r="L1535" s="1" t="s">
        <v>3637</v>
      </c>
      <c r="M1535" s="1"/>
      <c r="N1535" s="1"/>
      <c r="O1535" s="1"/>
      <c r="P1535" s="40">
        <v>408.19000853603541</v>
      </c>
    </row>
    <row r="1536" spans="1:16">
      <c r="A1536" s="39"/>
      <c r="B1536" s="1" t="s">
        <v>700</v>
      </c>
      <c r="C1536" s="1" t="s">
        <v>1370</v>
      </c>
      <c r="D1536" s="1" t="s">
        <v>17</v>
      </c>
      <c r="E1536" s="1" t="s">
        <v>17</v>
      </c>
      <c r="F1536" s="2">
        <v>45535</v>
      </c>
      <c r="G1536" s="2">
        <v>45505</v>
      </c>
      <c r="H1536" s="1" t="s">
        <v>4183</v>
      </c>
      <c r="I1536" s="1" t="s">
        <v>4184</v>
      </c>
      <c r="J1536" s="1" t="s">
        <v>645</v>
      </c>
      <c r="K1536" s="1" t="s">
        <v>891</v>
      </c>
      <c r="L1536" s="1" t="s">
        <v>3332</v>
      </c>
      <c r="M1536" s="1"/>
      <c r="N1536" s="1"/>
      <c r="O1536" s="1"/>
      <c r="P1536" s="40">
        <v>480.22353945415932</v>
      </c>
    </row>
    <row r="1537" spans="1:16">
      <c r="A1537" s="39"/>
      <c r="B1537" s="1" t="s">
        <v>700</v>
      </c>
      <c r="C1537" s="1" t="s">
        <v>1370</v>
      </c>
      <c r="D1537" s="1" t="s">
        <v>17</v>
      </c>
      <c r="E1537" s="1" t="s">
        <v>17</v>
      </c>
      <c r="F1537" s="2">
        <v>45535</v>
      </c>
      <c r="G1537" s="2">
        <v>45505</v>
      </c>
      <c r="H1537" s="1" t="s">
        <v>4185</v>
      </c>
      <c r="I1537" s="1" t="s">
        <v>4186</v>
      </c>
      <c r="J1537" s="1" t="s">
        <v>812</v>
      </c>
      <c r="K1537" s="1" t="s">
        <v>795</v>
      </c>
      <c r="L1537" s="1" t="s">
        <v>3324</v>
      </c>
      <c r="M1537" s="1"/>
      <c r="N1537" s="1"/>
      <c r="O1537" s="1"/>
      <c r="P1537" s="40">
        <v>448.20863682388205</v>
      </c>
    </row>
    <row r="1538" spans="1:16">
      <c r="A1538" s="39"/>
      <c r="B1538" s="1" t="s">
        <v>700</v>
      </c>
      <c r="C1538" s="1" t="s">
        <v>1370</v>
      </c>
      <c r="D1538" s="1" t="s">
        <v>17</v>
      </c>
      <c r="E1538" s="1" t="s">
        <v>17</v>
      </c>
      <c r="F1538" s="2">
        <v>45535</v>
      </c>
      <c r="G1538" s="2">
        <v>45505</v>
      </c>
      <c r="H1538" s="1" t="s">
        <v>4187</v>
      </c>
      <c r="I1538" s="1" t="s">
        <v>4188</v>
      </c>
      <c r="J1538" s="1" t="s">
        <v>617</v>
      </c>
      <c r="K1538" s="1" t="s">
        <v>860</v>
      </c>
      <c r="L1538" s="1" t="s">
        <v>2892</v>
      </c>
      <c r="M1538" s="1"/>
      <c r="N1538" s="1"/>
      <c r="O1538" s="1"/>
      <c r="P1538" s="40">
        <v>320.14902630277288</v>
      </c>
    </row>
    <row r="1539" spans="1:16">
      <c r="A1539" s="39"/>
      <c r="B1539" s="1" t="s">
        <v>700</v>
      </c>
      <c r="C1539" s="1" t="s">
        <v>1370</v>
      </c>
      <c r="D1539" s="1" t="s">
        <v>17</v>
      </c>
      <c r="E1539" s="1" t="s">
        <v>17</v>
      </c>
      <c r="F1539" s="2">
        <v>45535</v>
      </c>
      <c r="G1539" s="2">
        <v>45505</v>
      </c>
      <c r="H1539" s="1" t="s">
        <v>4189</v>
      </c>
      <c r="I1539" s="1" t="s">
        <v>4190</v>
      </c>
      <c r="J1539" s="1" t="s">
        <v>799</v>
      </c>
      <c r="K1539" s="1" t="s">
        <v>797</v>
      </c>
      <c r="L1539" s="1" t="s">
        <v>3338</v>
      </c>
      <c r="M1539" s="1"/>
      <c r="N1539" s="1"/>
      <c r="O1539" s="1"/>
      <c r="P1539" s="40">
        <v>180.08382729530976</v>
      </c>
    </row>
    <row r="1540" spans="1:16">
      <c r="A1540" s="39"/>
      <c r="B1540" s="1" t="s">
        <v>700</v>
      </c>
      <c r="C1540" s="1" t="s">
        <v>1370</v>
      </c>
      <c r="D1540" s="1" t="s">
        <v>17</v>
      </c>
      <c r="E1540" s="1" t="s">
        <v>17</v>
      </c>
      <c r="F1540" s="2">
        <v>45535</v>
      </c>
      <c r="G1540" s="2">
        <v>45505</v>
      </c>
      <c r="H1540" s="1" t="s">
        <v>4191</v>
      </c>
      <c r="I1540" s="1" t="s">
        <v>4192</v>
      </c>
      <c r="J1540" s="1" t="s">
        <v>820</v>
      </c>
      <c r="K1540" s="1" t="s">
        <v>800</v>
      </c>
      <c r="L1540" s="1" t="s">
        <v>3718</v>
      </c>
      <c r="M1540" s="1"/>
      <c r="N1540" s="1"/>
      <c r="O1540" s="1"/>
      <c r="P1540" s="40">
        <v>560.2607960298526</v>
      </c>
    </row>
    <row r="1541" spans="1:16">
      <c r="A1541" s="39"/>
      <c r="B1541" s="1" t="s">
        <v>700</v>
      </c>
      <c r="C1541" s="1" t="s">
        <v>1370</v>
      </c>
      <c r="D1541" s="1" t="s">
        <v>17</v>
      </c>
      <c r="E1541" s="1" t="s">
        <v>17</v>
      </c>
      <c r="F1541" s="2">
        <v>45535</v>
      </c>
      <c r="G1541" s="2">
        <v>45505</v>
      </c>
      <c r="H1541" s="1" t="s">
        <v>4193</v>
      </c>
      <c r="I1541" s="1" t="s">
        <v>4194</v>
      </c>
      <c r="J1541" s="1" t="s">
        <v>617</v>
      </c>
      <c r="K1541" s="1" t="s">
        <v>860</v>
      </c>
      <c r="L1541" s="1" t="s">
        <v>2892</v>
      </c>
      <c r="M1541" s="1"/>
      <c r="N1541" s="1"/>
      <c r="O1541" s="1"/>
      <c r="P1541" s="40">
        <v>480.22353945415932</v>
      </c>
    </row>
    <row r="1542" spans="1:16">
      <c r="A1542" s="39"/>
      <c r="B1542" s="1" t="s">
        <v>700</v>
      </c>
      <c r="C1542" s="1" t="s">
        <v>1370</v>
      </c>
      <c r="D1542" s="1" t="s">
        <v>17</v>
      </c>
      <c r="E1542" s="1" t="s">
        <v>17</v>
      </c>
      <c r="F1542" s="2">
        <v>45535</v>
      </c>
      <c r="G1542" s="2">
        <v>45505</v>
      </c>
      <c r="H1542" s="1" t="s">
        <v>4195</v>
      </c>
      <c r="I1542" s="1" t="s">
        <v>4196</v>
      </c>
      <c r="J1542" s="1" t="s">
        <v>617</v>
      </c>
      <c r="K1542" s="1" t="s">
        <v>860</v>
      </c>
      <c r="L1542" s="1" t="s">
        <v>2892</v>
      </c>
      <c r="M1542" s="1"/>
      <c r="N1542" s="1"/>
      <c r="O1542" s="1"/>
      <c r="P1542" s="40">
        <v>493.2297175750856</v>
      </c>
    </row>
    <row r="1543" spans="1:16">
      <c r="A1543" s="39"/>
      <c r="B1543" s="1" t="s">
        <v>700</v>
      </c>
      <c r="C1543" s="1" t="s">
        <v>1370</v>
      </c>
      <c r="D1543" s="1" t="s">
        <v>17</v>
      </c>
      <c r="E1543" s="1" t="s">
        <v>17</v>
      </c>
      <c r="F1543" s="2">
        <v>45535</v>
      </c>
      <c r="G1543" s="2">
        <v>45505</v>
      </c>
      <c r="H1543" s="1" t="s">
        <v>4197</v>
      </c>
      <c r="I1543" s="1" t="s">
        <v>4198</v>
      </c>
      <c r="J1543" s="1" t="s">
        <v>593</v>
      </c>
      <c r="K1543" s="1" t="s">
        <v>842</v>
      </c>
      <c r="L1543" s="1" t="s">
        <v>1809</v>
      </c>
      <c r="M1543" s="1"/>
      <c r="N1543" s="1"/>
      <c r="O1543" s="1"/>
      <c r="P1543" s="40">
        <v>522.24309915639833</v>
      </c>
    </row>
    <row r="1544" spans="1:16">
      <c r="A1544" s="39"/>
      <c r="B1544" s="1" t="s">
        <v>700</v>
      </c>
      <c r="C1544" s="1" t="s">
        <v>1370</v>
      </c>
      <c r="D1544" s="1" t="s">
        <v>17</v>
      </c>
      <c r="E1544" s="1" t="s">
        <v>17</v>
      </c>
      <c r="F1544" s="2">
        <v>45535</v>
      </c>
      <c r="G1544" s="2">
        <v>45505</v>
      </c>
      <c r="H1544" s="1" t="s">
        <v>4199</v>
      </c>
      <c r="I1544" s="1" t="s">
        <v>4200</v>
      </c>
      <c r="J1544" s="1" t="s">
        <v>812</v>
      </c>
      <c r="K1544" s="1" t="s">
        <v>795</v>
      </c>
      <c r="L1544" s="1" t="s">
        <v>3324</v>
      </c>
      <c r="M1544" s="1"/>
      <c r="N1544" s="1"/>
      <c r="O1544" s="1"/>
      <c r="P1544" s="40">
        <v>384.17883156332749</v>
      </c>
    </row>
    <row r="1545" spans="1:16">
      <c r="A1545" s="39"/>
      <c r="B1545" s="1" t="s">
        <v>700</v>
      </c>
      <c r="C1545" s="1" t="s">
        <v>1370</v>
      </c>
      <c r="D1545" s="1" t="s">
        <v>17</v>
      </c>
      <c r="E1545" s="1" t="s">
        <v>17</v>
      </c>
      <c r="F1545" s="2">
        <v>45535</v>
      </c>
      <c r="G1545" s="2">
        <v>45505</v>
      </c>
      <c r="H1545" s="1" t="s">
        <v>4201</v>
      </c>
      <c r="I1545" s="1" t="s">
        <v>4202</v>
      </c>
      <c r="J1545" s="1" t="s">
        <v>617</v>
      </c>
      <c r="K1545" s="1" t="s">
        <v>860</v>
      </c>
      <c r="L1545" s="1" t="s">
        <v>2892</v>
      </c>
      <c r="M1545" s="1"/>
      <c r="N1545" s="1"/>
      <c r="O1545" s="1"/>
      <c r="P1545" s="40">
        <v>480.22353945415932</v>
      </c>
    </row>
    <row r="1546" spans="1:16">
      <c r="A1546" s="39"/>
      <c r="B1546" s="1" t="s">
        <v>700</v>
      </c>
      <c r="C1546" s="1" t="s">
        <v>1370</v>
      </c>
      <c r="D1546" s="1" t="s">
        <v>17</v>
      </c>
      <c r="E1546" s="1" t="s">
        <v>17</v>
      </c>
      <c r="F1546" s="2">
        <v>45535</v>
      </c>
      <c r="G1546" s="2">
        <v>45505</v>
      </c>
      <c r="H1546" s="1" t="s">
        <v>4203</v>
      </c>
      <c r="I1546" s="1" t="s">
        <v>4204</v>
      </c>
      <c r="J1546" s="1" t="s">
        <v>812</v>
      </c>
      <c r="K1546" s="1" t="s">
        <v>795</v>
      </c>
      <c r="L1546" s="1" t="s">
        <v>3324</v>
      </c>
      <c r="M1546" s="1"/>
      <c r="N1546" s="1"/>
      <c r="O1546" s="1"/>
      <c r="P1546" s="40">
        <v>448.20863682388205</v>
      </c>
    </row>
    <row r="1547" spans="1:16">
      <c r="A1547" s="39"/>
      <c r="B1547" s="1" t="s">
        <v>700</v>
      </c>
      <c r="C1547" s="1" t="s">
        <v>1370</v>
      </c>
      <c r="D1547" s="1" t="s">
        <v>17</v>
      </c>
      <c r="E1547" s="1" t="s">
        <v>17</v>
      </c>
      <c r="F1547" s="2">
        <v>45535</v>
      </c>
      <c r="G1547" s="2">
        <v>45505</v>
      </c>
      <c r="H1547" s="1" t="s">
        <v>4205</v>
      </c>
      <c r="I1547" s="1" t="s">
        <v>4206</v>
      </c>
      <c r="J1547" s="1" t="s">
        <v>645</v>
      </c>
      <c r="K1547" s="1" t="s">
        <v>891</v>
      </c>
      <c r="L1547" s="1" t="s">
        <v>3332</v>
      </c>
      <c r="M1547" s="1"/>
      <c r="N1547" s="1"/>
      <c r="O1547" s="1"/>
      <c r="P1547" s="40">
        <v>560.2607960298526</v>
      </c>
    </row>
    <row r="1548" spans="1:16">
      <c r="A1548" s="39"/>
      <c r="B1548" s="1" t="s">
        <v>700</v>
      </c>
      <c r="C1548" s="1" t="s">
        <v>1370</v>
      </c>
      <c r="D1548" s="1" t="s">
        <v>17</v>
      </c>
      <c r="E1548" s="1" t="s">
        <v>17</v>
      </c>
      <c r="F1548" s="2">
        <v>45535</v>
      </c>
      <c r="G1548" s="2">
        <v>45505</v>
      </c>
      <c r="H1548" s="1" t="s">
        <v>4207</v>
      </c>
      <c r="I1548" s="1" t="s">
        <v>4208</v>
      </c>
      <c r="J1548" s="1" t="s">
        <v>593</v>
      </c>
      <c r="K1548" s="1" t="s">
        <v>842</v>
      </c>
      <c r="L1548" s="1" t="s">
        <v>1809</v>
      </c>
      <c r="M1548" s="1"/>
      <c r="N1548" s="1"/>
      <c r="O1548" s="1"/>
      <c r="P1548" s="40">
        <v>400.1862828784661</v>
      </c>
    </row>
    <row r="1549" spans="1:16">
      <c r="A1549" s="39"/>
      <c r="B1549" s="1" t="s">
        <v>700</v>
      </c>
      <c r="C1549" s="1" t="s">
        <v>1370</v>
      </c>
      <c r="D1549" s="1" t="s">
        <v>17</v>
      </c>
      <c r="E1549" s="1" t="s">
        <v>17</v>
      </c>
      <c r="F1549" s="2">
        <v>45535</v>
      </c>
      <c r="G1549" s="2">
        <v>45505</v>
      </c>
      <c r="H1549" s="1" t="s">
        <v>4209</v>
      </c>
      <c r="I1549" s="1" t="s">
        <v>4210</v>
      </c>
      <c r="J1549" s="1" t="s">
        <v>812</v>
      </c>
      <c r="K1549" s="1" t="s">
        <v>795</v>
      </c>
      <c r="L1549" s="1" t="s">
        <v>3324</v>
      </c>
      <c r="M1549" s="1"/>
      <c r="N1549" s="1"/>
      <c r="O1549" s="1"/>
      <c r="P1549" s="40">
        <v>392.1825572208968</v>
      </c>
    </row>
    <row r="1550" spans="1:16">
      <c r="A1550" s="39"/>
      <c r="B1550" s="1" t="s">
        <v>700</v>
      </c>
      <c r="C1550" s="1" t="s">
        <v>1370</v>
      </c>
      <c r="D1550" s="1" t="s">
        <v>17</v>
      </c>
      <c r="E1550" s="1" t="s">
        <v>17</v>
      </c>
      <c r="F1550" s="2">
        <v>45535</v>
      </c>
      <c r="G1550" s="2">
        <v>45505</v>
      </c>
      <c r="H1550" s="1" t="s">
        <v>4211</v>
      </c>
      <c r="I1550" s="1" t="s">
        <v>4212</v>
      </c>
      <c r="J1550" s="1" t="s">
        <v>812</v>
      </c>
      <c r="K1550" s="1" t="s">
        <v>795</v>
      </c>
      <c r="L1550" s="1" t="s">
        <v>3324</v>
      </c>
      <c r="M1550" s="1"/>
      <c r="N1550" s="1"/>
      <c r="O1550" s="1"/>
      <c r="P1550" s="40">
        <v>384.17883156332749</v>
      </c>
    </row>
    <row r="1551" spans="1:16">
      <c r="A1551" s="39"/>
      <c r="B1551" s="1" t="s">
        <v>700</v>
      </c>
      <c r="C1551" s="1" t="s">
        <v>701</v>
      </c>
      <c r="D1551" s="1" t="s">
        <v>17</v>
      </c>
      <c r="E1551" s="1" t="s">
        <v>17</v>
      </c>
      <c r="F1551" s="2">
        <v>45535</v>
      </c>
      <c r="G1551" s="2">
        <v>45505</v>
      </c>
      <c r="H1551" s="1" t="s">
        <v>4213</v>
      </c>
      <c r="I1551" s="1" t="s">
        <v>4214</v>
      </c>
      <c r="J1551" s="1" t="s">
        <v>562</v>
      </c>
      <c r="K1551" s="1" t="s">
        <v>823</v>
      </c>
      <c r="L1551" s="1" t="s">
        <v>3880</v>
      </c>
      <c r="M1551" s="1"/>
      <c r="N1551" s="1"/>
      <c r="O1551" s="1"/>
      <c r="P1551" s="40">
        <v>0.91</v>
      </c>
    </row>
    <row r="1552" spans="1:16">
      <c r="A1552" s="39"/>
      <c r="B1552" s="1" t="s">
        <v>700</v>
      </c>
      <c r="C1552" s="1" t="s">
        <v>1370</v>
      </c>
      <c r="D1552" s="1" t="s">
        <v>17</v>
      </c>
      <c r="E1552" s="1" t="s">
        <v>17</v>
      </c>
      <c r="F1552" s="2">
        <v>45535</v>
      </c>
      <c r="G1552" s="2">
        <v>45505</v>
      </c>
      <c r="H1552" s="1" t="s">
        <v>4215</v>
      </c>
      <c r="I1552" s="1" t="s">
        <v>4216</v>
      </c>
      <c r="J1552" s="1" t="s">
        <v>593</v>
      </c>
      <c r="K1552" s="1" t="s">
        <v>842</v>
      </c>
      <c r="L1552" s="1" t="s">
        <v>1809</v>
      </c>
      <c r="M1552" s="1"/>
      <c r="N1552" s="1"/>
      <c r="O1552" s="1"/>
      <c r="P1552" s="40">
        <v>464.21608813902071</v>
      </c>
    </row>
    <row r="1553" spans="1:16">
      <c r="A1553" s="39"/>
      <c r="B1553" s="1" t="s">
        <v>700</v>
      </c>
      <c r="C1553" s="1" t="s">
        <v>1370</v>
      </c>
      <c r="D1553" s="1" t="s">
        <v>17</v>
      </c>
      <c r="E1553" s="1" t="s">
        <v>17</v>
      </c>
      <c r="F1553" s="2">
        <v>45535</v>
      </c>
      <c r="G1553" s="2">
        <v>45505</v>
      </c>
      <c r="H1553" s="1" t="s">
        <v>4217</v>
      </c>
      <c r="I1553" s="1" t="s">
        <v>4218</v>
      </c>
      <c r="J1553" s="1" t="s">
        <v>645</v>
      </c>
      <c r="K1553" s="1" t="s">
        <v>891</v>
      </c>
      <c r="L1553" s="1" t="s">
        <v>3332</v>
      </c>
      <c r="M1553" s="1"/>
      <c r="N1553" s="1"/>
      <c r="O1553" s="1"/>
      <c r="P1553" s="40">
        <v>480.22353945415932</v>
      </c>
    </row>
    <row r="1554" spans="1:16">
      <c r="A1554" s="39"/>
      <c r="B1554" s="1" t="s">
        <v>700</v>
      </c>
      <c r="C1554" s="1" t="s">
        <v>1370</v>
      </c>
      <c r="D1554" s="1" t="s">
        <v>17</v>
      </c>
      <c r="E1554" s="1" t="s">
        <v>17</v>
      </c>
      <c r="F1554" s="2">
        <v>45535</v>
      </c>
      <c r="G1554" s="2">
        <v>45505</v>
      </c>
      <c r="H1554" s="1" t="s">
        <v>4219</v>
      </c>
      <c r="I1554" s="1" t="s">
        <v>4220</v>
      </c>
      <c r="J1554" s="1" t="s">
        <v>645</v>
      </c>
      <c r="K1554" s="1" t="s">
        <v>891</v>
      </c>
      <c r="L1554" s="1" t="s">
        <v>3332</v>
      </c>
      <c r="M1554" s="1"/>
      <c r="N1554" s="1"/>
      <c r="O1554" s="1"/>
      <c r="P1554" s="40">
        <v>560.2607960298526</v>
      </c>
    </row>
    <row r="1555" spans="1:16">
      <c r="A1555" s="39"/>
      <c r="B1555" s="1" t="s">
        <v>700</v>
      </c>
      <c r="C1555" s="1" t="s">
        <v>1370</v>
      </c>
      <c r="D1555" s="1" t="s">
        <v>17</v>
      </c>
      <c r="E1555" s="1" t="s">
        <v>17</v>
      </c>
      <c r="F1555" s="2">
        <v>45535</v>
      </c>
      <c r="G1555" s="2">
        <v>45505</v>
      </c>
      <c r="H1555" s="1" t="s">
        <v>4221</v>
      </c>
      <c r="I1555" s="1" t="s">
        <v>4222</v>
      </c>
      <c r="J1555" s="1" t="s">
        <v>617</v>
      </c>
      <c r="K1555" s="1" t="s">
        <v>860</v>
      </c>
      <c r="L1555" s="1" t="s">
        <v>2892</v>
      </c>
      <c r="M1555" s="1"/>
      <c r="N1555" s="1"/>
      <c r="O1555" s="1"/>
      <c r="P1555" s="40">
        <v>432.20118550874338</v>
      </c>
    </row>
    <row r="1556" spans="1:16">
      <c r="A1556" s="39"/>
      <c r="B1556" s="1" t="s">
        <v>700</v>
      </c>
      <c r="C1556" s="1" t="s">
        <v>1370</v>
      </c>
      <c r="D1556" s="1" t="s">
        <v>17</v>
      </c>
      <c r="E1556" s="1" t="s">
        <v>17</v>
      </c>
      <c r="F1556" s="2">
        <v>45535</v>
      </c>
      <c r="G1556" s="2">
        <v>45505</v>
      </c>
      <c r="H1556" s="1" t="s">
        <v>4223</v>
      </c>
      <c r="I1556" s="1" t="s">
        <v>4224</v>
      </c>
      <c r="J1556" s="1" t="s">
        <v>645</v>
      </c>
      <c r="K1556" s="1" t="s">
        <v>891</v>
      </c>
      <c r="L1556" s="1" t="s">
        <v>3332</v>
      </c>
      <c r="M1556" s="1"/>
      <c r="N1556" s="1"/>
      <c r="O1556" s="1"/>
      <c r="P1556" s="40">
        <v>320.14902630277288</v>
      </c>
    </row>
    <row r="1557" spans="1:16">
      <c r="A1557" s="39"/>
      <c r="B1557" s="1" t="s">
        <v>700</v>
      </c>
      <c r="C1557" s="1" t="s">
        <v>1370</v>
      </c>
      <c r="D1557" s="1" t="s">
        <v>17</v>
      </c>
      <c r="E1557" s="1" t="s">
        <v>17</v>
      </c>
      <c r="F1557" s="2">
        <v>45535</v>
      </c>
      <c r="G1557" s="2">
        <v>45505</v>
      </c>
      <c r="H1557" s="1" t="s">
        <v>4225</v>
      </c>
      <c r="I1557" s="1" t="s">
        <v>4226</v>
      </c>
      <c r="J1557" s="1" t="s">
        <v>814</v>
      </c>
      <c r="K1557" s="1" t="s">
        <v>801</v>
      </c>
      <c r="L1557" s="1" t="s">
        <v>4168</v>
      </c>
      <c r="M1557" s="1"/>
      <c r="N1557" s="1"/>
      <c r="O1557" s="1"/>
      <c r="P1557" s="40">
        <v>612.28501280405317</v>
      </c>
    </row>
    <row r="1558" spans="1:16">
      <c r="A1558" s="39"/>
      <c r="B1558" s="1" t="s">
        <v>700</v>
      </c>
      <c r="C1558" s="1" t="s">
        <v>1370</v>
      </c>
      <c r="D1558" s="1" t="s">
        <v>17</v>
      </c>
      <c r="E1558" s="1" t="s">
        <v>17</v>
      </c>
      <c r="F1558" s="2">
        <v>45535</v>
      </c>
      <c r="G1558" s="2">
        <v>45505</v>
      </c>
      <c r="H1558" s="1" t="s">
        <v>4227</v>
      </c>
      <c r="I1558" s="1" t="s">
        <v>4228</v>
      </c>
      <c r="J1558" s="1" t="s">
        <v>799</v>
      </c>
      <c r="K1558" s="1" t="s">
        <v>797</v>
      </c>
      <c r="L1558" s="1" t="s">
        <v>3338</v>
      </c>
      <c r="M1558" s="1"/>
      <c r="N1558" s="1"/>
      <c r="O1558" s="1"/>
      <c r="P1558" s="40">
        <v>160.07451315138644</v>
      </c>
    </row>
    <row r="1559" spans="1:16">
      <c r="A1559" s="39"/>
      <c r="B1559" s="1" t="s">
        <v>700</v>
      </c>
      <c r="C1559" s="1" t="s">
        <v>1370</v>
      </c>
      <c r="D1559" s="1" t="s">
        <v>17</v>
      </c>
      <c r="E1559" s="1" t="s">
        <v>17</v>
      </c>
      <c r="F1559" s="2">
        <v>45535</v>
      </c>
      <c r="G1559" s="2">
        <v>45505</v>
      </c>
      <c r="H1559" s="1" t="s">
        <v>4229</v>
      </c>
      <c r="I1559" s="1" t="s">
        <v>4230</v>
      </c>
      <c r="J1559" s="1" t="s">
        <v>536</v>
      </c>
      <c r="K1559" s="1" t="s">
        <v>792</v>
      </c>
      <c r="L1559" s="1" t="s">
        <v>3512</v>
      </c>
      <c r="M1559" s="1"/>
      <c r="N1559" s="1"/>
      <c r="O1559" s="1"/>
      <c r="P1559" s="40">
        <v>360.16765459061952</v>
      </c>
    </row>
    <row r="1560" spans="1:16">
      <c r="A1560" s="39"/>
      <c r="B1560" s="1" t="s">
        <v>700</v>
      </c>
      <c r="C1560" s="1" t="s">
        <v>1370</v>
      </c>
      <c r="D1560" s="1" t="s">
        <v>17</v>
      </c>
      <c r="E1560" s="1" t="s">
        <v>17</v>
      </c>
      <c r="F1560" s="2">
        <v>45535</v>
      </c>
      <c r="G1560" s="2">
        <v>45505</v>
      </c>
      <c r="H1560" s="1" t="s">
        <v>4231</v>
      </c>
      <c r="I1560" s="1" t="s">
        <v>4232</v>
      </c>
      <c r="J1560" s="1" t="s">
        <v>617</v>
      </c>
      <c r="K1560" s="1" t="s">
        <v>860</v>
      </c>
      <c r="L1560" s="1" t="s">
        <v>2892</v>
      </c>
      <c r="M1560" s="1"/>
      <c r="N1560" s="1"/>
      <c r="O1560" s="1"/>
      <c r="P1560" s="40">
        <v>480.22353945415932</v>
      </c>
    </row>
    <row r="1561" spans="1:16">
      <c r="A1561" s="39"/>
      <c r="B1561" s="1" t="s">
        <v>700</v>
      </c>
      <c r="C1561" s="1" t="s">
        <v>1370</v>
      </c>
      <c r="D1561" s="1" t="s">
        <v>17</v>
      </c>
      <c r="E1561" s="1" t="s">
        <v>17</v>
      </c>
      <c r="F1561" s="2">
        <v>45535</v>
      </c>
      <c r="G1561" s="2">
        <v>45505</v>
      </c>
      <c r="H1561" s="1" t="s">
        <v>4233</v>
      </c>
      <c r="I1561" s="1" t="s">
        <v>4234</v>
      </c>
      <c r="J1561" s="1" t="s">
        <v>621</v>
      </c>
      <c r="K1561" s="1" t="s">
        <v>861</v>
      </c>
      <c r="L1561" s="1" t="s">
        <v>3500</v>
      </c>
      <c r="M1561" s="1"/>
      <c r="N1561" s="1"/>
      <c r="O1561" s="1"/>
      <c r="P1561" s="40">
        <v>240.11176972707966</v>
      </c>
    </row>
    <row r="1562" spans="1:16">
      <c r="A1562" s="39"/>
      <c r="B1562" s="1" t="s">
        <v>700</v>
      </c>
      <c r="C1562" s="1" t="s">
        <v>1370</v>
      </c>
      <c r="D1562" s="1" t="s">
        <v>17</v>
      </c>
      <c r="E1562" s="1" t="s">
        <v>17</v>
      </c>
      <c r="F1562" s="2">
        <v>45535</v>
      </c>
      <c r="G1562" s="2">
        <v>45505</v>
      </c>
      <c r="H1562" s="1" t="s">
        <v>4235</v>
      </c>
      <c r="I1562" s="1" t="s">
        <v>4236</v>
      </c>
      <c r="J1562" s="1" t="s">
        <v>617</v>
      </c>
      <c r="K1562" s="1" t="s">
        <v>860</v>
      </c>
      <c r="L1562" s="1" t="s">
        <v>2892</v>
      </c>
      <c r="M1562" s="1"/>
      <c r="N1562" s="1"/>
      <c r="O1562" s="1"/>
      <c r="P1562" s="40">
        <v>320.14902630277288</v>
      </c>
    </row>
    <row r="1563" spans="1:16">
      <c r="A1563" s="39"/>
      <c r="B1563" s="1" t="s">
        <v>700</v>
      </c>
      <c r="C1563" s="1" t="s">
        <v>1370</v>
      </c>
      <c r="D1563" s="1" t="s">
        <v>17</v>
      </c>
      <c r="E1563" s="1" t="s">
        <v>17</v>
      </c>
      <c r="F1563" s="2">
        <v>45535</v>
      </c>
      <c r="G1563" s="2">
        <v>45505</v>
      </c>
      <c r="H1563" s="1" t="s">
        <v>4237</v>
      </c>
      <c r="I1563" s="1" t="s">
        <v>4238</v>
      </c>
      <c r="J1563" s="1" t="s">
        <v>642</v>
      </c>
      <c r="K1563" s="1" t="s">
        <v>881</v>
      </c>
      <c r="L1563" s="1" t="s">
        <v>3416</v>
      </c>
      <c r="M1563" s="1"/>
      <c r="N1563" s="1"/>
      <c r="O1563" s="1"/>
      <c r="P1563" s="40">
        <v>520.2421677420059</v>
      </c>
    </row>
    <row r="1564" spans="1:16">
      <c r="A1564" s="39"/>
      <c r="B1564" s="1" t="s">
        <v>700</v>
      </c>
      <c r="C1564" s="1" t="s">
        <v>1395</v>
      </c>
      <c r="D1564" s="1" t="s">
        <v>17</v>
      </c>
      <c r="E1564" s="1" t="s">
        <v>17</v>
      </c>
      <c r="F1564" s="2">
        <v>45535</v>
      </c>
      <c r="G1564" s="2">
        <v>45505</v>
      </c>
      <c r="H1564" s="1" t="s">
        <v>4239</v>
      </c>
      <c r="I1564" s="1" t="s">
        <v>4240</v>
      </c>
      <c r="J1564" s="1" t="s">
        <v>4241</v>
      </c>
      <c r="K1564" s="1" t="s">
        <v>4242</v>
      </c>
      <c r="L1564" s="1" t="s">
        <v>4243</v>
      </c>
      <c r="M1564" s="1"/>
      <c r="N1564" s="1"/>
      <c r="O1564" s="1"/>
      <c r="P1564" s="40">
        <v>18427.816512000001</v>
      </c>
    </row>
    <row r="1565" spans="1:16">
      <c r="A1565" s="39"/>
      <c r="B1565" s="1" t="s">
        <v>700</v>
      </c>
      <c r="C1565" s="1" t="s">
        <v>1370</v>
      </c>
      <c r="D1565" s="1" t="s">
        <v>17</v>
      </c>
      <c r="E1565" s="1" t="s">
        <v>17</v>
      </c>
      <c r="F1565" s="2">
        <v>45535</v>
      </c>
      <c r="G1565" s="2">
        <v>45505</v>
      </c>
      <c r="H1565" s="1" t="s">
        <v>4244</v>
      </c>
      <c r="I1565" s="1" t="s">
        <v>4245</v>
      </c>
      <c r="J1565" s="1" t="s">
        <v>617</v>
      </c>
      <c r="K1565" s="1" t="s">
        <v>860</v>
      </c>
      <c r="L1565" s="1" t="s">
        <v>2892</v>
      </c>
      <c r="M1565" s="1"/>
      <c r="N1565" s="1"/>
      <c r="O1565" s="1"/>
      <c r="P1565" s="40">
        <v>504.23471642686729</v>
      </c>
    </row>
    <row r="1566" spans="1:16">
      <c r="A1566" s="39"/>
      <c r="B1566" s="1" t="s">
        <v>700</v>
      </c>
      <c r="C1566" s="1" t="s">
        <v>1370</v>
      </c>
      <c r="D1566" s="1" t="s">
        <v>17</v>
      </c>
      <c r="E1566" s="1" t="s">
        <v>17</v>
      </c>
      <c r="F1566" s="2">
        <v>45535</v>
      </c>
      <c r="G1566" s="2">
        <v>45505</v>
      </c>
      <c r="H1566" s="1" t="s">
        <v>4246</v>
      </c>
      <c r="I1566" s="1" t="s">
        <v>4247</v>
      </c>
      <c r="J1566" s="1" t="s">
        <v>632</v>
      </c>
      <c r="K1566" s="1" t="s">
        <v>874</v>
      </c>
      <c r="L1566" s="1" t="s">
        <v>3637</v>
      </c>
      <c r="M1566" s="1"/>
      <c r="N1566" s="1"/>
      <c r="O1566" s="1"/>
      <c r="P1566" s="40">
        <v>408.19000853603541</v>
      </c>
    </row>
    <row r="1567" spans="1:16">
      <c r="A1567" s="39"/>
      <c r="B1567" s="1" t="s">
        <v>700</v>
      </c>
      <c r="C1567" s="1" t="s">
        <v>1370</v>
      </c>
      <c r="D1567" s="1" t="s">
        <v>17</v>
      </c>
      <c r="E1567" s="1" t="s">
        <v>17</v>
      </c>
      <c r="F1567" s="2">
        <v>45535</v>
      </c>
      <c r="G1567" s="2">
        <v>45505</v>
      </c>
      <c r="H1567" s="1" t="s">
        <v>4248</v>
      </c>
      <c r="I1567" s="1" t="s">
        <v>4249</v>
      </c>
      <c r="J1567" s="1" t="s">
        <v>617</v>
      </c>
      <c r="K1567" s="1" t="s">
        <v>860</v>
      </c>
      <c r="L1567" s="1" t="s">
        <v>2892</v>
      </c>
      <c r="M1567" s="1"/>
      <c r="N1567" s="1"/>
      <c r="O1567" s="1"/>
      <c r="P1567" s="40">
        <v>400.1862828784661</v>
      </c>
    </row>
    <row r="1568" spans="1:16">
      <c r="A1568" s="39"/>
      <c r="B1568" s="1" t="s">
        <v>700</v>
      </c>
      <c r="C1568" s="1" t="s">
        <v>1370</v>
      </c>
      <c r="D1568" s="1" t="s">
        <v>17</v>
      </c>
      <c r="E1568" s="1" t="s">
        <v>17</v>
      </c>
      <c r="F1568" s="2">
        <v>45535</v>
      </c>
      <c r="G1568" s="2">
        <v>45505</v>
      </c>
      <c r="H1568" s="1" t="s">
        <v>4250</v>
      </c>
      <c r="I1568" s="1" t="s">
        <v>4251</v>
      </c>
      <c r="J1568" s="1" t="s">
        <v>645</v>
      </c>
      <c r="K1568" s="1" t="s">
        <v>891</v>
      </c>
      <c r="L1568" s="1" t="s">
        <v>3332</v>
      </c>
      <c r="M1568" s="1"/>
      <c r="N1568" s="1"/>
      <c r="O1568" s="1"/>
      <c r="P1568" s="40">
        <v>560.2607960298526</v>
      </c>
    </row>
    <row r="1569" spans="1:16">
      <c r="A1569" s="39"/>
      <c r="B1569" s="1" t="s">
        <v>700</v>
      </c>
      <c r="C1569" s="1" t="s">
        <v>1370</v>
      </c>
      <c r="D1569" s="1" t="s">
        <v>17</v>
      </c>
      <c r="E1569" s="1" t="s">
        <v>17</v>
      </c>
      <c r="F1569" s="2">
        <v>45535</v>
      </c>
      <c r="G1569" s="2">
        <v>45505</v>
      </c>
      <c r="H1569" s="1" t="s">
        <v>4252</v>
      </c>
      <c r="I1569" s="1" t="s">
        <v>4253</v>
      </c>
      <c r="J1569" s="1" t="s">
        <v>641</v>
      </c>
      <c r="K1569" s="1" t="s">
        <v>886</v>
      </c>
      <c r="L1569" s="1" t="s">
        <v>3668</v>
      </c>
      <c r="M1569" s="1"/>
      <c r="N1569" s="1"/>
      <c r="O1569" s="1"/>
      <c r="P1569" s="40">
        <v>504.23471642686729</v>
      </c>
    </row>
    <row r="1570" spans="1:16">
      <c r="A1570" s="39"/>
      <c r="B1570" s="1" t="s">
        <v>700</v>
      </c>
      <c r="C1570" s="1" t="s">
        <v>1370</v>
      </c>
      <c r="D1570" s="1" t="s">
        <v>17</v>
      </c>
      <c r="E1570" s="1" t="s">
        <v>17</v>
      </c>
      <c r="F1570" s="2">
        <v>45535</v>
      </c>
      <c r="G1570" s="2">
        <v>45505</v>
      </c>
      <c r="H1570" s="1" t="s">
        <v>4254</v>
      </c>
      <c r="I1570" s="1" t="s">
        <v>4255</v>
      </c>
      <c r="J1570" s="1" t="s">
        <v>593</v>
      </c>
      <c r="K1570" s="1" t="s">
        <v>842</v>
      </c>
      <c r="L1570" s="1" t="s">
        <v>1809</v>
      </c>
      <c r="M1570" s="1"/>
      <c r="N1570" s="1"/>
      <c r="O1570" s="1"/>
      <c r="P1570" s="40">
        <v>400.1862828784661</v>
      </c>
    </row>
    <row r="1571" spans="1:16">
      <c r="A1571" s="39"/>
      <c r="B1571" s="1" t="s">
        <v>700</v>
      </c>
      <c r="C1571" s="1" t="s">
        <v>1370</v>
      </c>
      <c r="D1571" s="1" t="s">
        <v>17</v>
      </c>
      <c r="E1571" s="1" t="s">
        <v>17</v>
      </c>
      <c r="F1571" s="2">
        <v>45535</v>
      </c>
      <c r="G1571" s="2">
        <v>45505</v>
      </c>
      <c r="H1571" s="1" t="s">
        <v>4256</v>
      </c>
      <c r="I1571" s="1" t="s">
        <v>4257</v>
      </c>
      <c r="J1571" s="1" t="s">
        <v>617</v>
      </c>
      <c r="K1571" s="1" t="s">
        <v>860</v>
      </c>
      <c r="L1571" s="1" t="s">
        <v>2892</v>
      </c>
      <c r="M1571" s="1"/>
      <c r="N1571" s="1"/>
      <c r="O1571" s="1"/>
      <c r="P1571" s="40">
        <v>432.20118550874338</v>
      </c>
    </row>
    <row r="1572" spans="1:16">
      <c r="A1572" s="39"/>
      <c r="B1572" s="1" t="s">
        <v>700</v>
      </c>
      <c r="C1572" s="1" t="s">
        <v>1370</v>
      </c>
      <c r="D1572" s="1" t="s">
        <v>17</v>
      </c>
      <c r="E1572" s="1" t="s">
        <v>17</v>
      </c>
      <c r="F1572" s="2">
        <v>45535</v>
      </c>
      <c r="G1572" s="2">
        <v>45505</v>
      </c>
      <c r="H1572" s="1" t="s">
        <v>4258</v>
      </c>
      <c r="I1572" s="1" t="s">
        <v>4259</v>
      </c>
      <c r="J1572" s="1" t="s">
        <v>641</v>
      </c>
      <c r="K1572" s="1" t="s">
        <v>886</v>
      </c>
      <c r="L1572" s="1" t="s">
        <v>3668</v>
      </c>
      <c r="M1572" s="1"/>
      <c r="N1572" s="1"/>
      <c r="O1572" s="1"/>
      <c r="P1572" s="40">
        <v>504.23471642686729</v>
      </c>
    </row>
    <row r="1573" spans="1:16">
      <c r="A1573" s="39"/>
      <c r="B1573" s="1" t="s">
        <v>700</v>
      </c>
      <c r="C1573" s="1" t="s">
        <v>1370</v>
      </c>
      <c r="D1573" s="1" t="s">
        <v>17</v>
      </c>
      <c r="E1573" s="1" t="s">
        <v>17</v>
      </c>
      <c r="F1573" s="2">
        <v>45535</v>
      </c>
      <c r="G1573" s="2">
        <v>45505</v>
      </c>
      <c r="H1573" s="1" t="s">
        <v>4260</v>
      </c>
      <c r="I1573" s="1" t="s">
        <v>4261</v>
      </c>
      <c r="J1573" s="1" t="s">
        <v>812</v>
      </c>
      <c r="K1573" s="1" t="s">
        <v>795</v>
      </c>
      <c r="L1573" s="1" t="s">
        <v>3324</v>
      </c>
      <c r="M1573" s="1"/>
      <c r="N1573" s="1"/>
      <c r="O1573" s="1"/>
      <c r="P1573" s="40">
        <v>448.20863682388205</v>
      </c>
    </row>
    <row r="1574" spans="1:16">
      <c r="A1574" s="39"/>
      <c r="B1574" s="1" t="s">
        <v>700</v>
      </c>
      <c r="C1574" s="1" t="s">
        <v>1370</v>
      </c>
      <c r="D1574" s="1" t="s">
        <v>17</v>
      </c>
      <c r="E1574" s="1" t="s">
        <v>17</v>
      </c>
      <c r="F1574" s="2">
        <v>45535</v>
      </c>
      <c r="G1574" s="2">
        <v>45505</v>
      </c>
      <c r="H1574" s="1" t="s">
        <v>4262</v>
      </c>
      <c r="I1574" s="1" t="s">
        <v>4263</v>
      </c>
      <c r="J1574" s="1" t="s">
        <v>617</v>
      </c>
      <c r="K1574" s="1" t="s">
        <v>860</v>
      </c>
      <c r="L1574" s="1" t="s">
        <v>2892</v>
      </c>
      <c r="M1574" s="1"/>
      <c r="N1574" s="1"/>
      <c r="O1574" s="1"/>
      <c r="P1574" s="40">
        <v>480.22353945415932</v>
      </c>
    </row>
    <row r="1575" spans="1:16">
      <c r="A1575" s="39"/>
      <c r="B1575" s="1" t="s">
        <v>700</v>
      </c>
      <c r="C1575" s="1" t="s">
        <v>1370</v>
      </c>
      <c r="D1575" s="1" t="s">
        <v>17</v>
      </c>
      <c r="E1575" s="1" t="s">
        <v>17</v>
      </c>
      <c r="F1575" s="2">
        <v>45535</v>
      </c>
      <c r="G1575" s="2">
        <v>45505</v>
      </c>
      <c r="H1575" s="1" t="s">
        <v>4264</v>
      </c>
      <c r="I1575" s="1" t="s">
        <v>4265</v>
      </c>
      <c r="J1575" s="1" t="s">
        <v>621</v>
      </c>
      <c r="K1575" s="1" t="s">
        <v>861</v>
      </c>
      <c r="L1575" s="1" t="s">
        <v>3500</v>
      </c>
      <c r="M1575" s="1"/>
      <c r="N1575" s="1"/>
      <c r="O1575" s="1"/>
      <c r="P1575" s="40">
        <v>294.1369179156726</v>
      </c>
    </row>
    <row r="1576" spans="1:16">
      <c r="A1576" s="39"/>
      <c r="B1576" s="1" t="s">
        <v>700</v>
      </c>
      <c r="C1576" s="1" t="s">
        <v>1370</v>
      </c>
      <c r="D1576" s="1" t="s">
        <v>17</v>
      </c>
      <c r="E1576" s="1" t="s">
        <v>17</v>
      </c>
      <c r="F1576" s="2">
        <v>45535</v>
      </c>
      <c r="G1576" s="2">
        <v>45505</v>
      </c>
      <c r="H1576" s="1" t="s">
        <v>4266</v>
      </c>
      <c r="I1576" s="1" t="s">
        <v>4267</v>
      </c>
      <c r="J1576" s="1" t="s">
        <v>593</v>
      </c>
      <c r="K1576" s="1" t="s">
        <v>842</v>
      </c>
      <c r="L1576" s="1" t="s">
        <v>1809</v>
      </c>
      <c r="M1576" s="1"/>
      <c r="N1576" s="1"/>
      <c r="O1576" s="1"/>
      <c r="P1576" s="40">
        <v>416.19373419360477</v>
      </c>
    </row>
    <row r="1577" spans="1:16">
      <c r="A1577" s="39"/>
      <c r="B1577" s="1" t="s">
        <v>700</v>
      </c>
      <c r="C1577" s="1" t="s">
        <v>1370</v>
      </c>
      <c r="D1577" s="1" t="s">
        <v>17</v>
      </c>
      <c r="E1577" s="1" t="s">
        <v>17</v>
      </c>
      <c r="F1577" s="2">
        <v>45535</v>
      </c>
      <c r="G1577" s="2">
        <v>45505</v>
      </c>
      <c r="H1577" s="1" t="s">
        <v>4268</v>
      </c>
      <c r="I1577" s="1" t="s">
        <v>4269</v>
      </c>
      <c r="J1577" s="1" t="s">
        <v>617</v>
      </c>
      <c r="K1577" s="1" t="s">
        <v>860</v>
      </c>
      <c r="L1577" s="1" t="s">
        <v>2892</v>
      </c>
      <c r="M1577" s="1"/>
      <c r="N1577" s="1"/>
      <c r="O1577" s="1"/>
      <c r="P1577" s="40">
        <v>464.21608813902071</v>
      </c>
    </row>
    <row r="1578" spans="1:16">
      <c r="A1578" s="39"/>
      <c r="B1578" s="1" t="s">
        <v>700</v>
      </c>
      <c r="C1578" s="1" t="s">
        <v>1370</v>
      </c>
      <c r="D1578" s="1" t="s">
        <v>17</v>
      </c>
      <c r="E1578" s="1" t="s">
        <v>17</v>
      </c>
      <c r="F1578" s="2">
        <v>45535</v>
      </c>
      <c r="G1578" s="2">
        <v>45505</v>
      </c>
      <c r="H1578" s="1" t="s">
        <v>4270</v>
      </c>
      <c r="I1578" s="1" t="s">
        <v>4271</v>
      </c>
      <c r="J1578" s="1" t="s">
        <v>617</v>
      </c>
      <c r="K1578" s="1" t="s">
        <v>860</v>
      </c>
      <c r="L1578" s="1" t="s">
        <v>2892</v>
      </c>
      <c r="M1578" s="1"/>
      <c r="N1578" s="1"/>
      <c r="O1578" s="1"/>
      <c r="P1578" s="40">
        <v>432.20118550874338</v>
      </c>
    </row>
    <row r="1579" spans="1:16">
      <c r="A1579" s="39"/>
      <c r="B1579" s="1" t="s">
        <v>700</v>
      </c>
      <c r="C1579" s="1" t="s">
        <v>1370</v>
      </c>
      <c r="D1579" s="1" t="s">
        <v>17</v>
      </c>
      <c r="E1579" s="1" t="s">
        <v>17</v>
      </c>
      <c r="F1579" s="2">
        <v>45535</v>
      </c>
      <c r="G1579" s="2">
        <v>45505</v>
      </c>
      <c r="H1579" s="1" t="s">
        <v>4272</v>
      </c>
      <c r="I1579" s="1" t="s">
        <v>4273</v>
      </c>
      <c r="J1579" s="1" t="s">
        <v>617</v>
      </c>
      <c r="K1579" s="1" t="s">
        <v>860</v>
      </c>
      <c r="L1579" s="1" t="s">
        <v>2892</v>
      </c>
      <c r="M1579" s="1"/>
      <c r="N1579" s="1"/>
      <c r="O1579" s="1"/>
      <c r="P1579" s="40">
        <v>464.21608813902071</v>
      </c>
    </row>
    <row r="1580" spans="1:16">
      <c r="A1580" s="39"/>
      <c r="B1580" s="1" t="s">
        <v>700</v>
      </c>
      <c r="C1580" s="1" t="s">
        <v>1370</v>
      </c>
      <c r="D1580" s="1" t="s">
        <v>17</v>
      </c>
      <c r="E1580" s="1" t="s">
        <v>17</v>
      </c>
      <c r="F1580" s="2">
        <v>45535</v>
      </c>
      <c r="G1580" s="2">
        <v>45505</v>
      </c>
      <c r="H1580" s="1" t="s">
        <v>4274</v>
      </c>
      <c r="I1580" s="1" t="s">
        <v>4275</v>
      </c>
      <c r="J1580" s="1" t="s">
        <v>587</v>
      </c>
      <c r="K1580" s="1" t="s">
        <v>840</v>
      </c>
      <c r="L1580" s="1" t="s">
        <v>3446</v>
      </c>
      <c r="M1580" s="1"/>
      <c r="N1580" s="1"/>
      <c r="O1580" s="1"/>
      <c r="P1580" s="40">
        <v>270.12574094296463</v>
      </c>
    </row>
    <row r="1581" spans="1:16">
      <c r="A1581" s="39"/>
      <c r="B1581" s="1" t="s">
        <v>700</v>
      </c>
      <c r="C1581" s="1" t="s">
        <v>1370</v>
      </c>
      <c r="D1581" s="1" t="s">
        <v>17</v>
      </c>
      <c r="E1581" s="1" t="s">
        <v>17</v>
      </c>
      <c r="F1581" s="2">
        <v>45535</v>
      </c>
      <c r="G1581" s="2">
        <v>45505</v>
      </c>
      <c r="H1581" s="1" t="s">
        <v>4276</v>
      </c>
      <c r="I1581" s="1" t="s">
        <v>4277</v>
      </c>
      <c r="J1581" s="1" t="s">
        <v>617</v>
      </c>
      <c r="K1581" s="1" t="s">
        <v>860</v>
      </c>
      <c r="L1581" s="1" t="s">
        <v>2892</v>
      </c>
      <c r="M1581" s="1"/>
      <c r="N1581" s="1"/>
      <c r="O1581" s="1"/>
      <c r="P1581" s="40">
        <v>210.0977985111947</v>
      </c>
    </row>
    <row r="1582" spans="1:16">
      <c r="A1582" s="39"/>
      <c r="B1582" s="1" t="s">
        <v>700</v>
      </c>
      <c r="C1582" s="1" t="s">
        <v>1370</v>
      </c>
      <c r="D1582" s="1" t="s">
        <v>17</v>
      </c>
      <c r="E1582" s="1" t="s">
        <v>17</v>
      </c>
      <c r="F1582" s="2">
        <v>45535</v>
      </c>
      <c r="G1582" s="2">
        <v>45505</v>
      </c>
      <c r="H1582" s="1" t="s">
        <v>4278</v>
      </c>
      <c r="I1582" s="1" t="s">
        <v>4279</v>
      </c>
      <c r="J1582" s="1" t="s">
        <v>640</v>
      </c>
      <c r="K1582" s="1" t="s">
        <v>884</v>
      </c>
      <c r="L1582" s="1" t="s">
        <v>3366</v>
      </c>
      <c r="M1582" s="1"/>
      <c r="N1582" s="1"/>
      <c r="O1582" s="1"/>
      <c r="P1582" s="40">
        <v>560.2607960298526</v>
      </c>
    </row>
    <row r="1583" spans="1:16">
      <c r="A1583" s="39"/>
      <c r="B1583" s="1" t="s">
        <v>700</v>
      </c>
      <c r="C1583" s="1" t="s">
        <v>1370</v>
      </c>
      <c r="D1583" s="1" t="s">
        <v>17</v>
      </c>
      <c r="E1583" s="1" t="s">
        <v>17</v>
      </c>
      <c r="F1583" s="2">
        <v>45535</v>
      </c>
      <c r="G1583" s="2">
        <v>45505</v>
      </c>
      <c r="H1583" s="1" t="s">
        <v>4280</v>
      </c>
      <c r="I1583" s="1" t="s">
        <v>4281</v>
      </c>
      <c r="J1583" s="1" t="s">
        <v>613</v>
      </c>
      <c r="K1583" s="1" t="s">
        <v>854</v>
      </c>
      <c r="L1583" s="1"/>
      <c r="M1583" s="1"/>
      <c r="N1583" s="1"/>
      <c r="O1583" s="1"/>
      <c r="P1583" s="40">
        <v>312.14530064520358</v>
      </c>
    </row>
    <row r="1584" spans="1:16">
      <c r="A1584" s="39"/>
      <c r="B1584" s="1" t="s">
        <v>700</v>
      </c>
      <c r="C1584" s="1" t="s">
        <v>1370</v>
      </c>
      <c r="D1584" s="1" t="s">
        <v>17</v>
      </c>
      <c r="E1584" s="1" t="s">
        <v>17</v>
      </c>
      <c r="F1584" s="2">
        <v>45535</v>
      </c>
      <c r="G1584" s="2">
        <v>45505</v>
      </c>
      <c r="H1584" s="1" t="s">
        <v>4282</v>
      </c>
      <c r="I1584" s="1" t="s">
        <v>4283</v>
      </c>
      <c r="J1584" s="1" t="s">
        <v>645</v>
      </c>
      <c r="K1584" s="1" t="s">
        <v>891</v>
      </c>
      <c r="L1584" s="1" t="s">
        <v>3332</v>
      </c>
      <c r="M1584" s="1"/>
      <c r="N1584" s="1"/>
      <c r="O1584" s="1"/>
      <c r="P1584" s="40">
        <v>560.2607960298526</v>
      </c>
    </row>
    <row r="1585" spans="1:16">
      <c r="A1585" s="39"/>
      <c r="B1585" s="1" t="s">
        <v>700</v>
      </c>
      <c r="C1585" s="1" t="s">
        <v>1370</v>
      </c>
      <c r="D1585" s="1" t="s">
        <v>17</v>
      </c>
      <c r="E1585" s="1" t="s">
        <v>17</v>
      </c>
      <c r="F1585" s="2">
        <v>45535</v>
      </c>
      <c r="G1585" s="2">
        <v>45505</v>
      </c>
      <c r="H1585" s="1" t="s">
        <v>4284</v>
      </c>
      <c r="I1585" s="1" t="s">
        <v>4285</v>
      </c>
      <c r="J1585" s="1" t="s">
        <v>812</v>
      </c>
      <c r="K1585" s="1" t="s">
        <v>795</v>
      </c>
      <c r="L1585" s="1" t="s">
        <v>3324</v>
      </c>
      <c r="M1585" s="1"/>
      <c r="N1585" s="1"/>
      <c r="O1585" s="1"/>
      <c r="P1585" s="40">
        <v>441.20550080088498</v>
      </c>
    </row>
    <row r="1586" spans="1:16">
      <c r="A1586" s="39"/>
      <c r="B1586" s="1" t="s">
        <v>700</v>
      </c>
      <c r="C1586" s="1" t="s">
        <v>1370</v>
      </c>
      <c r="D1586" s="1" t="s">
        <v>17</v>
      </c>
      <c r="E1586" s="1" t="s">
        <v>17</v>
      </c>
      <c r="F1586" s="2">
        <v>45535</v>
      </c>
      <c r="G1586" s="2">
        <v>45505</v>
      </c>
      <c r="H1586" s="1" t="s">
        <v>4286</v>
      </c>
      <c r="I1586" s="1" t="s">
        <v>4287</v>
      </c>
      <c r="J1586" s="1" t="s">
        <v>812</v>
      </c>
      <c r="K1586" s="1" t="s">
        <v>795</v>
      </c>
      <c r="L1586" s="1" t="s">
        <v>3324</v>
      </c>
      <c r="M1586" s="1"/>
      <c r="N1586" s="1"/>
      <c r="O1586" s="1"/>
      <c r="P1586" s="40">
        <v>441.20550080088498</v>
      </c>
    </row>
    <row r="1587" spans="1:16">
      <c r="A1587" s="39"/>
      <c r="B1587" s="1" t="s">
        <v>700</v>
      </c>
      <c r="C1587" s="1" t="s">
        <v>1370</v>
      </c>
      <c r="D1587" s="1" t="s">
        <v>17</v>
      </c>
      <c r="E1587" s="1" t="s">
        <v>17</v>
      </c>
      <c r="F1587" s="2">
        <v>45535</v>
      </c>
      <c r="G1587" s="2">
        <v>45505</v>
      </c>
      <c r="H1587" s="1" t="s">
        <v>4288</v>
      </c>
      <c r="I1587" s="1" t="s">
        <v>4289</v>
      </c>
      <c r="J1587" s="1" t="s">
        <v>617</v>
      </c>
      <c r="K1587" s="1" t="s">
        <v>860</v>
      </c>
      <c r="L1587" s="1" t="s">
        <v>2892</v>
      </c>
      <c r="M1587" s="1"/>
      <c r="N1587" s="1"/>
      <c r="O1587" s="1"/>
      <c r="P1587" s="40">
        <v>320.14902630277288</v>
      </c>
    </row>
    <row r="1588" spans="1:16">
      <c r="A1588" s="39"/>
      <c r="B1588" s="1" t="s">
        <v>700</v>
      </c>
      <c r="C1588" s="1" t="s">
        <v>1370</v>
      </c>
      <c r="D1588" s="1" t="s">
        <v>17</v>
      </c>
      <c r="E1588" s="1" t="s">
        <v>17</v>
      </c>
      <c r="F1588" s="2">
        <v>45535</v>
      </c>
      <c r="G1588" s="2">
        <v>45505</v>
      </c>
      <c r="H1588" s="1" t="s">
        <v>4290</v>
      </c>
      <c r="I1588" s="1" t="s">
        <v>4291</v>
      </c>
      <c r="J1588" s="1" t="s">
        <v>913</v>
      </c>
      <c r="K1588" s="1" t="s">
        <v>894</v>
      </c>
      <c r="L1588" s="1" t="s">
        <v>3327</v>
      </c>
      <c r="M1588" s="1"/>
      <c r="N1588" s="1"/>
      <c r="O1588" s="1"/>
      <c r="P1588" s="40">
        <v>560.2607960298526</v>
      </c>
    </row>
    <row r="1589" spans="1:16">
      <c r="A1589" s="39"/>
      <c r="B1589" s="1" t="s">
        <v>700</v>
      </c>
      <c r="C1589" s="1" t="s">
        <v>1370</v>
      </c>
      <c r="D1589" s="1" t="s">
        <v>17</v>
      </c>
      <c r="E1589" s="1" t="s">
        <v>17</v>
      </c>
      <c r="F1589" s="2">
        <v>45535</v>
      </c>
      <c r="G1589" s="2">
        <v>45505</v>
      </c>
      <c r="H1589" s="1" t="s">
        <v>4292</v>
      </c>
      <c r="I1589" s="1" t="s">
        <v>4293</v>
      </c>
      <c r="J1589" s="1" t="s">
        <v>593</v>
      </c>
      <c r="K1589" s="1" t="s">
        <v>842</v>
      </c>
      <c r="L1589" s="1" t="s">
        <v>1809</v>
      </c>
      <c r="M1589" s="1"/>
      <c r="N1589" s="1"/>
      <c r="O1589" s="1"/>
      <c r="P1589" s="40">
        <v>496.23099076929799</v>
      </c>
    </row>
    <row r="1590" spans="1:16">
      <c r="A1590" s="39"/>
      <c r="B1590" s="1" t="s">
        <v>700</v>
      </c>
      <c r="C1590" s="1" t="s">
        <v>1370</v>
      </c>
      <c r="D1590" s="1" t="s">
        <v>17</v>
      </c>
      <c r="E1590" s="1" t="s">
        <v>17</v>
      </c>
      <c r="F1590" s="2">
        <v>45535</v>
      </c>
      <c r="G1590" s="2">
        <v>45505</v>
      </c>
      <c r="H1590" s="1" t="s">
        <v>4294</v>
      </c>
      <c r="I1590" s="1" t="s">
        <v>4295</v>
      </c>
      <c r="J1590" s="1" t="s">
        <v>617</v>
      </c>
      <c r="K1590" s="1" t="s">
        <v>860</v>
      </c>
      <c r="L1590" s="1" t="s">
        <v>2892</v>
      </c>
      <c r="M1590" s="1"/>
      <c r="N1590" s="1"/>
      <c r="O1590" s="1"/>
      <c r="P1590" s="40">
        <v>344.16020327548085</v>
      </c>
    </row>
    <row r="1591" spans="1:16">
      <c r="A1591" s="39"/>
      <c r="B1591" s="1" t="s">
        <v>700</v>
      </c>
      <c r="C1591" s="1" t="s">
        <v>1370</v>
      </c>
      <c r="D1591" s="1" t="s">
        <v>17</v>
      </c>
      <c r="E1591" s="1" t="s">
        <v>17</v>
      </c>
      <c r="F1591" s="2">
        <v>45535</v>
      </c>
      <c r="G1591" s="2">
        <v>45505</v>
      </c>
      <c r="H1591" s="1" t="s">
        <v>4296</v>
      </c>
      <c r="I1591" s="1" t="s">
        <v>4297</v>
      </c>
      <c r="J1591" s="1" t="s">
        <v>617</v>
      </c>
      <c r="K1591" s="1" t="s">
        <v>860</v>
      </c>
      <c r="L1591" s="1" t="s">
        <v>2892</v>
      </c>
      <c r="M1591" s="1"/>
      <c r="N1591" s="1"/>
      <c r="O1591" s="1"/>
      <c r="P1591" s="40">
        <v>450.20956823827436</v>
      </c>
    </row>
    <row r="1592" spans="1:16">
      <c r="A1592" s="39"/>
      <c r="B1592" s="1" t="s">
        <v>700</v>
      </c>
      <c r="C1592" s="1" t="s">
        <v>1370</v>
      </c>
      <c r="D1592" s="1" t="s">
        <v>17</v>
      </c>
      <c r="E1592" s="1" t="s">
        <v>17</v>
      </c>
      <c r="F1592" s="2">
        <v>45535</v>
      </c>
      <c r="G1592" s="2">
        <v>45505</v>
      </c>
      <c r="H1592" s="1" t="s">
        <v>4298</v>
      </c>
      <c r="I1592" s="1" t="s">
        <v>4299</v>
      </c>
      <c r="J1592" s="1" t="s">
        <v>645</v>
      </c>
      <c r="K1592" s="1" t="s">
        <v>891</v>
      </c>
      <c r="L1592" s="1" t="s">
        <v>3332</v>
      </c>
      <c r="M1592" s="1"/>
      <c r="N1592" s="1"/>
      <c r="O1592" s="1"/>
      <c r="P1592" s="40">
        <v>560.2607960298526</v>
      </c>
    </row>
    <row r="1593" spans="1:16">
      <c r="A1593" s="39"/>
      <c r="B1593" s="1" t="s">
        <v>700</v>
      </c>
      <c r="C1593" s="1" t="s">
        <v>1370</v>
      </c>
      <c r="D1593" s="1" t="s">
        <v>17</v>
      </c>
      <c r="E1593" s="1" t="s">
        <v>17</v>
      </c>
      <c r="F1593" s="2">
        <v>45535</v>
      </c>
      <c r="G1593" s="2">
        <v>45505</v>
      </c>
      <c r="H1593" s="1" t="s">
        <v>4300</v>
      </c>
      <c r="I1593" s="1" t="s">
        <v>4301</v>
      </c>
      <c r="J1593" s="1" t="s">
        <v>820</v>
      </c>
      <c r="K1593" s="1" t="s">
        <v>800</v>
      </c>
      <c r="L1593" s="1" t="s">
        <v>3718</v>
      </c>
      <c r="M1593" s="1"/>
      <c r="N1593" s="1"/>
      <c r="O1593" s="1"/>
      <c r="P1593" s="40">
        <v>560.2607960298526</v>
      </c>
    </row>
    <row r="1594" spans="1:16">
      <c r="A1594" s="39"/>
      <c r="B1594" s="1" t="s">
        <v>700</v>
      </c>
      <c r="C1594" s="1" t="s">
        <v>1370</v>
      </c>
      <c r="D1594" s="1" t="s">
        <v>17</v>
      </c>
      <c r="E1594" s="1" t="s">
        <v>17</v>
      </c>
      <c r="F1594" s="2">
        <v>45535</v>
      </c>
      <c r="G1594" s="2">
        <v>45505</v>
      </c>
      <c r="H1594" s="1" t="s">
        <v>4302</v>
      </c>
      <c r="I1594" s="1" t="s">
        <v>4303</v>
      </c>
      <c r="J1594" s="1" t="s">
        <v>630</v>
      </c>
      <c r="K1594" s="1" t="s">
        <v>872</v>
      </c>
      <c r="L1594" s="1" t="s">
        <v>3484</v>
      </c>
      <c r="M1594" s="1"/>
      <c r="N1594" s="1"/>
      <c r="O1594" s="1"/>
      <c r="P1594" s="40">
        <v>400.1862828784661</v>
      </c>
    </row>
    <row r="1595" spans="1:16">
      <c r="A1595" s="39"/>
      <c r="B1595" s="1" t="s">
        <v>700</v>
      </c>
      <c r="C1595" s="1" t="s">
        <v>1370</v>
      </c>
      <c r="D1595" s="1" t="s">
        <v>17</v>
      </c>
      <c r="E1595" s="1" t="s">
        <v>17</v>
      </c>
      <c r="F1595" s="2">
        <v>45535</v>
      </c>
      <c r="G1595" s="2">
        <v>45505</v>
      </c>
      <c r="H1595" s="1" t="s">
        <v>4304</v>
      </c>
      <c r="I1595" s="1" t="s">
        <v>4305</v>
      </c>
      <c r="J1595" s="1" t="s">
        <v>618</v>
      </c>
      <c r="K1595" s="1" t="s">
        <v>859</v>
      </c>
      <c r="L1595" s="1" t="s">
        <v>3495</v>
      </c>
      <c r="M1595" s="1"/>
      <c r="N1595" s="1"/>
      <c r="O1595" s="1"/>
      <c r="P1595" s="40">
        <v>480.22353945415932</v>
      </c>
    </row>
    <row r="1596" spans="1:16">
      <c r="A1596" s="39"/>
      <c r="B1596" s="1" t="s">
        <v>700</v>
      </c>
      <c r="C1596" s="1" t="s">
        <v>701</v>
      </c>
      <c r="D1596" s="1" t="s">
        <v>17</v>
      </c>
      <c r="E1596" s="1" t="s">
        <v>17</v>
      </c>
      <c r="F1596" s="2">
        <v>45535</v>
      </c>
      <c r="G1596" s="2">
        <v>45505</v>
      </c>
      <c r="H1596" s="1" t="s">
        <v>1844</v>
      </c>
      <c r="I1596" s="1" t="s">
        <v>1845</v>
      </c>
      <c r="J1596" s="1" t="s">
        <v>277</v>
      </c>
      <c r="K1596" s="1"/>
      <c r="L1596" s="1"/>
      <c r="M1596" s="1" t="s">
        <v>1631</v>
      </c>
      <c r="N1596" s="1"/>
      <c r="O1596" s="1" t="s">
        <v>2076</v>
      </c>
      <c r="P1596" s="40">
        <v>-62056.97</v>
      </c>
    </row>
    <row r="1597" spans="1:16">
      <c r="A1597" s="39"/>
      <c r="B1597" s="1" t="s">
        <v>700</v>
      </c>
      <c r="C1597" s="1" t="s">
        <v>1370</v>
      </c>
      <c r="D1597" s="1" t="s">
        <v>17</v>
      </c>
      <c r="E1597" s="1" t="s">
        <v>17</v>
      </c>
      <c r="F1597" s="2">
        <v>45535</v>
      </c>
      <c r="G1597" s="2">
        <v>45505</v>
      </c>
      <c r="H1597" s="1" t="s">
        <v>4306</v>
      </c>
      <c r="I1597" s="1" t="s">
        <v>4307</v>
      </c>
      <c r="J1597" s="1" t="s">
        <v>587</v>
      </c>
      <c r="K1597" s="1" t="s">
        <v>840</v>
      </c>
      <c r="L1597" s="1" t="s">
        <v>3446</v>
      </c>
      <c r="M1597" s="1"/>
      <c r="N1597" s="1"/>
      <c r="O1597" s="1"/>
      <c r="P1597" s="40">
        <v>240.11176972707966</v>
      </c>
    </row>
    <row r="1598" spans="1:16">
      <c r="A1598" s="39"/>
      <c r="B1598" s="1" t="s">
        <v>700</v>
      </c>
      <c r="C1598" s="1" t="s">
        <v>1370</v>
      </c>
      <c r="D1598" s="1" t="s">
        <v>17</v>
      </c>
      <c r="E1598" s="1" t="s">
        <v>17</v>
      </c>
      <c r="F1598" s="2">
        <v>45535</v>
      </c>
      <c r="G1598" s="2">
        <v>45505</v>
      </c>
      <c r="H1598" s="1" t="s">
        <v>4308</v>
      </c>
      <c r="I1598" s="1" t="s">
        <v>4309</v>
      </c>
      <c r="J1598" s="1" t="s">
        <v>645</v>
      </c>
      <c r="K1598" s="1" t="s">
        <v>891</v>
      </c>
      <c r="L1598" s="1" t="s">
        <v>3332</v>
      </c>
      <c r="M1598" s="1"/>
      <c r="N1598" s="1"/>
      <c r="O1598" s="1"/>
      <c r="P1598" s="40">
        <v>560.2607960298526</v>
      </c>
    </row>
    <row r="1599" spans="1:16">
      <c r="A1599" s="39"/>
      <c r="B1599" s="1" t="s">
        <v>700</v>
      </c>
      <c r="C1599" s="1" t="s">
        <v>1370</v>
      </c>
      <c r="D1599" s="1" t="s">
        <v>17</v>
      </c>
      <c r="E1599" s="1" t="s">
        <v>17</v>
      </c>
      <c r="F1599" s="2">
        <v>45535</v>
      </c>
      <c r="G1599" s="2">
        <v>45505</v>
      </c>
      <c r="H1599" s="1" t="s">
        <v>4310</v>
      </c>
      <c r="I1599" s="1" t="s">
        <v>4311</v>
      </c>
      <c r="J1599" s="1" t="s">
        <v>816</v>
      </c>
      <c r="K1599" s="1" t="s">
        <v>798</v>
      </c>
      <c r="L1599" s="1" t="s">
        <v>3413</v>
      </c>
      <c r="M1599" s="1"/>
      <c r="N1599" s="1"/>
      <c r="O1599" s="1"/>
      <c r="P1599" s="40">
        <v>360.16765459061952</v>
      </c>
    </row>
    <row r="1600" spans="1:16">
      <c r="A1600" s="39"/>
      <c r="B1600" s="1" t="s">
        <v>700</v>
      </c>
      <c r="C1600" s="1" t="s">
        <v>1370</v>
      </c>
      <c r="D1600" s="1" t="s">
        <v>17</v>
      </c>
      <c r="E1600" s="1" t="s">
        <v>17</v>
      </c>
      <c r="F1600" s="2">
        <v>45535</v>
      </c>
      <c r="G1600" s="2">
        <v>45505</v>
      </c>
      <c r="H1600" s="1" t="s">
        <v>4312</v>
      </c>
      <c r="I1600" s="1" t="s">
        <v>4313</v>
      </c>
      <c r="J1600" s="1" t="s">
        <v>812</v>
      </c>
      <c r="K1600" s="1" t="s">
        <v>795</v>
      </c>
      <c r="L1600" s="1" t="s">
        <v>3324</v>
      </c>
      <c r="M1600" s="1"/>
      <c r="N1600" s="1"/>
      <c r="O1600" s="1"/>
      <c r="P1600" s="40">
        <v>384.17883156332749</v>
      </c>
    </row>
    <row r="1601" spans="1:16">
      <c r="A1601" s="39"/>
      <c r="B1601" s="1" t="s">
        <v>700</v>
      </c>
      <c r="C1601" s="1" t="s">
        <v>1370</v>
      </c>
      <c r="D1601" s="1" t="s">
        <v>17</v>
      </c>
      <c r="E1601" s="1" t="s">
        <v>17</v>
      </c>
      <c r="F1601" s="2">
        <v>45535</v>
      </c>
      <c r="G1601" s="2">
        <v>45505</v>
      </c>
      <c r="H1601" s="1" t="s">
        <v>4314</v>
      </c>
      <c r="I1601" s="1" t="s">
        <v>4315</v>
      </c>
      <c r="J1601" s="1" t="s">
        <v>814</v>
      </c>
      <c r="K1601" s="1" t="s">
        <v>801</v>
      </c>
      <c r="L1601" s="1" t="s">
        <v>4168</v>
      </c>
      <c r="M1601" s="1"/>
      <c r="N1601" s="1"/>
      <c r="O1601" s="1"/>
      <c r="P1601" s="40">
        <v>544.25334471471388</v>
      </c>
    </row>
    <row r="1602" spans="1:16">
      <c r="A1602" s="39"/>
      <c r="B1602" s="1" t="s">
        <v>700</v>
      </c>
      <c r="C1602" s="1" t="s">
        <v>1370</v>
      </c>
      <c r="D1602" s="1" t="s">
        <v>17</v>
      </c>
      <c r="E1602" s="1" t="s">
        <v>17</v>
      </c>
      <c r="F1602" s="2">
        <v>45535</v>
      </c>
      <c r="G1602" s="2">
        <v>45505</v>
      </c>
      <c r="H1602" s="1" t="s">
        <v>4316</v>
      </c>
      <c r="I1602" s="1" t="s">
        <v>4317</v>
      </c>
      <c r="J1602" s="1" t="s">
        <v>642</v>
      </c>
      <c r="K1602" s="1" t="s">
        <v>881</v>
      </c>
      <c r="L1602" s="1" t="s">
        <v>3416</v>
      </c>
      <c r="M1602" s="1"/>
      <c r="N1602" s="1"/>
      <c r="O1602" s="1"/>
      <c r="P1602" s="40">
        <v>560.2607960298526</v>
      </c>
    </row>
    <row r="1603" spans="1:16">
      <c r="A1603" s="39"/>
      <c r="B1603" s="1" t="s">
        <v>700</v>
      </c>
      <c r="C1603" s="1" t="s">
        <v>1370</v>
      </c>
      <c r="D1603" s="1" t="s">
        <v>17</v>
      </c>
      <c r="E1603" s="1" t="s">
        <v>17</v>
      </c>
      <c r="F1603" s="2">
        <v>45535</v>
      </c>
      <c r="G1603" s="2">
        <v>45505</v>
      </c>
      <c r="H1603" s="1" t="s">
        <v>4318</v>
      </c>
      <c r="I1603" s="1" t="s">
        <v>4319</v>
      </c>
      <c r="J1603" s="1" t="s">
        <v>820</v>
      </c>
      <c r="K1603" s="1" t="s">
        <v>800</v>
      </c>
      <c r="L1603" s="1" t="s">
        <v>3718</v>
      </c>
      <c r="M1603" s="1"/>
      <c r="N1603" s="1"/>
      <c r="O1603" s="1"/>
      <c r="P1603" s="40">
        <v>560.2607960298526</v>
      </c>
    </row>
    <row r="1604" spans="1:16">
      <c r="A1604" s="39"/>
      <c r="B1604" s="1" t="s">
        <v>700</v>
      </c>
      <c r="C1604" s="1" t="s">
        <v>1370</v>
      </c>
      <c r="D1604" s="1" t="s">
        <v>17</v>
      </c>
      <c r="E1604" s="1" t="s">
        <v>17</v>
      </c>
      <c r="F1604" s="2">
        <v>45535</v>
      </c>
      <c r="G1604" s="2">
        <v>45505</v>
      </c>
      <c r="H1604" s="1" t="s">
        <v>4320</v>
      </c>
      <c r="I1604" s="1" t="s">
        <v>4321</v>
      </c>
      <c r="J1604" s="1" t="s">
        <v>617</v>
      </c>
      <c r="K1604" s="1" t="s">
        <v>860</v>
      </c>
      <c r="L1604" s="1" t="s">
        <v>2892</v>
      </c>
      <c r="M1604" s="1"/>
      <c r="N1604" s="1"/>
      <c r="O1604" s="1"/>
      <c r="P1604" s="40">
        <v>320.14902630277288</v>
      </c>
    </row>
    <row r="1605" spans="1:16">
      <c r="A1605" s="39"/>
      <c r="B1605" s="1" t="s">
        <v>700</v>
      </c>
      <c r="C1605" s="1" t="s">
        <v>701</v>
      </c>
      <c r="D1605" s="1" t="s">
        <v>17</v>
      </c>
      <c r="E1605" s="1" t="s">
        <v>17</v>
      </c>
      <c r="F1605" s="2">
        <v>45535</v>
      </c>
      <c r="G1605" s="2">
        <v>45505</v>
      </c>
      <c r="H1605" s="1" t="s">
        <v>4322</v>
      </c>
      <c r="I1605" s="1" t="s">
        <v>4323</v>
      </c>
      <c r="J1605" s="1" t="s">
        <v>666</v>
      </c>
      <c r="K1605" s="1" t="s">
        <v>917</v>
      </c>
      <c r="L1605" s="1" t="s">
        <v>1865</v>
      </c>
      <c r="M1605" s="1"/>
      <c r="N1605" s="1"/>
      <c r="O1605" s="1"/>
      <c r="P1605" s="40">
        <v>-2629.45</v>
      </c>
    </row>
    <row r="1606" spans="1:16">
      <c r="A1606" s="39"/>
      <c r="B1606" s="1" t="s">
        <v>700</v>
      </c>
      <c r="C1606" s="1" t="s">
        <v>1370</v>
      </c>
      <c r="D1606" s="1" t="s">
        <v>17</v>
      </c>
      <c r="E1606" s="1" t="s">
        <v>17</v>
      </c>
      <c r="F1606" s="2">
        <v>45535</v>
      </c>
      <c r="G1606" s="2">
        <v>45505</v>
      </c>
      <c r="H1606" s="1" t="s">
        <v>4324</v>
      </c>
      <c r="I1606" s="1" t="s">
        <v>4325</v>
      </c>
      <c r="J1606" s="1" t="s">
        <v>612</v>
      </c>
      <c r="K1606" s="1" t="s">
        <v>853</v>
      </c>
      <c r="L1606" s="1" t="s">
        <v>3335</v>
      </c>
      <c r="M1606" s="1"/>
      <c r="N1606" s="1"/>
      <c r="O1606" s="1"/>
      <c r="P1606" s="40">
        <v>258.12015245661064</v>
      </c>
    </row>
    <row r="1607" spans="1:16">
      <c r="A1607" s="39"/>
      <c r="B1607" s="1" t="s">
        <v>700</v>
      </c>
      <c r="C1607" s="1" t="s">
        <v>1370</v>
      </c>
      <c r="D1607" s="1" t="s">
        <v>17</v>
      </c>
      <c r="E1607" s="1" t="s">
        <v>17</v>
      </c>
      <c r="F1607" s="2">
        <v>45535</v>
      </c>
      <c r="G1607" s="2">
        <v>45505</v>
      </c>
      <c r="H1607" s="1" t="s">
        <v>4326</v>
      </c>
      <c r="I1607" s="1" t="s">
        <v>4327</v>
      </c>
      <c r="J1607" s="1" t="s">
        <v>812</v>
      </c>
      <c r="K1607" s="1" t="s">
        <v>795</v>
      </c>
      <c r="L1607" s="1" t="s">
        <v>3324</v>
      </c>
      <c r="M1607" s="1"/>
      <c r="N1607" s="1"/>
      <c r="O1607" s="1"/>
      <c r="P1607" s="40">
        <v>504.23471642686729</v>
      </c>
    </row>
    <row r="1608" spans="1:16">
      <c r="A1608" s="39"/>
      <c r="B1608" s="1" t="s">
        <v>700</v>
      </c>
      <c r="C1608" s="1" t="s">
        <v>1370</v>
      </c>
      <c r="D1608" s="1" t="s">
        <v>17</v>
      </c>
      <c r="E1608" s="1" t="s">
        <v>17</v>
      </c>
      <c r="F1608" s="2">
        <v>45535</v>
      </c>
      <c r="G1608" s="2">
        <v>45505</v>
      </c>
      <c r="H1608" s="1" t="s">
        <v>4328</v>
      </c>
      <c r="I1608" s="1" t="s">
        <v>4329</v>
      </c>
      <c r="J1608" s="1" t="s">
        <v>645</v>
      </c>
      <c r="K1608" s="1" t="s">
        <v>891</v>
      </c>
      <c r="L1608" s="1" t="s">
        <v>3332</v>
      </c>
      <c r="M1608" s="1"/>
      <c r="N1608" s="1"/>
      <c r="O1608" s="1"/>
      <c r="P1608" s="40">
        <v>560.2607960298526</v>
      </c>
    </row>
    <row r="1609" spans="1:16">
      <c r="A1609" s="39"/>
      <c r="B1609" s="1" t="s">
        <v>700</v>
      </c>
      <c r="C1609" s="1" t="s">
        <v>1370</v>
      </c>
      <c r="D1609" s="1" t="s">
        <v>17</v>
      </c>
      <c r="E1609" s="1" t="s">
        <v>17</v>
      </c>
      <c r="F1609" s="2">
        <v>45535</v>
      </c>
      <c r="G1609" s="2">
        <v>45505</v>
      </c>
      <c r="H1609" s="1" t="s">
        <v>4330</v>
      </c>
      <c r="I1609" s="1" t="s">
        <v>4331</v>
      </c>
      <c r="J1609" s="1" t="s">
        <v>617</v>
      </c>
      <c r="K1609" s="1" t="s">
        <v>860</v>
      </c>
      <c r="L1609" s="1" t="s">
        <v>2892</v>
      </c>
      <c r="M1609" s="1"/>
      <c r="N1609" s="1"/>
      <c r="O1609" s="1"/>
      <c r="P1609" s="40">
        <v>320.14902630277288</v>
      </c>
    </row>
    <row r="1610" spans="1:16">
      <c r="A1610" s="39"/>
      <c r="B1610" s="1" t="s">
        <v>700</v>
      </c>
      <c r="C1610" s="1" t="s">
        <v>1370</v>
      </c>
      <c r="D1610" s="1" t="s">
        <v>17</v>
      </c>
      <c r="E1610" s="1" t="s">
        <v>17</v>
      </c>
      <c r="F1610" s="2">
        <v>45535</v>
      </c>
      <c r="G1610" s="2">
        <v>45505</v>
      </c>
      <c r="H1610" s="1" t="s">
        <v>4332</v>
      </c>
      <c r="I1610" s="1" t="s">
        <v>4333</v>
      </c>
      <c r="J1610" s="1" t="s">
        <v>913</v>
      </c>
      <c r="K1610" s="1" t="s">
        <v>894</v>
      </c>
      <c r="L1610" s="1" t="s">
        <v>3327</v>
      </c>
      <c r="M1610" s="1"/>
      <c r="N1610" s="1"/>
      <c r="O1610" s="1"/>
      <c r="P1610" s="40">
        <v>560.2607960298526</v>
      </c>
    </row>
    <row r="1611" spans="1:16">
      <c r="A1611" s="39"/>
      <c r="B1611" s="1" t="s">
        <v>700</v>
      </c>
      <c r="C1611" s="1" t="s">
        <v>1370</v>
      </c>
      <c r="D1611" s="1" t="s">
        <v>17</v>
      </c>
      <c r="E1611" s="1" t="s">
        <v>17</v>
      </c>
      <c r="F1611" s="2">
        <v>45535</v>
      </c>
      <c r="G1611" s="2">
        <v>45505</v>
      </c>
      <c r="H1611" s="1" t="s">
        <v>4334</v>
      </c>
      <c r="I1611" s="1" t="s">
        <v>4335</v>
      </c>
      <c r="J1611" s="1" t="s">
        <v>617</v>
      </c>
      <c r="K1611" s="1" t="s">
        <v>860</v>
      </c>
      <c r="L1611" s="1" t="s">
        <v>2892</v>
      </c>
      <c r="M1611" s="1"/>
      <c r="N1611" s="1"/>
      <c r="O1611" s="1"/>
      <c r="P1611" s="40">
        <v>320.14902630277288</v>
      </c>
    </row>
    <row r="1612" spans="1:16">
      <c r="A1612" s="39"/>
      <c r="B1612" s="1" t="s">
        <v>700</v>
      </c>
      <c r="C1612" s="1" t="s">
        <v>1370</v>
      </c>
      <c r="D1612" s="1" t="s">
        <v>17</v>
      </c>
      <c r="E1612" s="1" t="s">
        <v>17</v>
      </c>
      <c r="F1612" s="2">
        <v>45535</v>
      </c>
      <c r="G1612" s="2">
        <v>45505</v>
      </c>
      <c r="H1612" s="1" t="s">
        <v>4336</v>
      </c>
      <c r="I1612" s="1" t="s">
        <v>4337</v>
      </c>
      <c r="J1612" s="1" t="s">
        <v>617</v>
      </c>
      <c r="K1612" s="1" t="s">
        <v>860</v>
      </c>
      <c r="L1612" s="1" t="s">
        <v>2892</v>
      </c>
      <c r="M1612" s="1"/>
      <c r="N1612" s="1"/>
      <c r="O1612" s="1"/>
      <c r="P1612" s="40">
        <v>450.20956823827436</v>
      </c>
    </row>
    <row r="1613" spans="1:16">
      <c r="A1613" s="39"/>
      <c r="B1613" s="1" t="s">
        <v>700</v>
      </c>
      <c r="C1613" s="1" t="s">
        <v>1370</v>
      </c>
      <c r="D1613" s="1" t="s">
        <v>17</v>
      </c>
      <c r="E1613" s="1" t="s">
        <v>17</v>
      </c>
      <c r="F1613" s="2">
        <v>45535</v>
      </c>
      <c r="G1613" s="2">
        <v>45505</v>
      </c>
      <c r="H1613" s="1" t="s">
        <v>4338</v>
      </c>
      <c r="I1613" s="1" t="s">
        <v>4339</v>
      </c>
      <c r="J1613" s="1" t="s">
        <v>613</v>
      </c>
      <c r="K1613" s="1" t="s">
        <v>854</v>
      </c>
      <c r="L1613" s="1"/>
      <c r="M1613" s="1"/>
      <c r="N1613" s="1"/>
      <c r="O1613" s="1"/>
      <c r="P1613" s="40">
        <v>312.14530064520358</v>
      </c>
    </row>
    <row r="1614" spans="1:16">
      <c r="A1614" s="39"/>
      <c r="B1614" s="1" t="s">
        <v>700</v>
      </c>
      <c r="C1614" s="1" t="s">
        <v>1370</v>
      </c>
      <c r="D1614" s="1" t="s">
        <v>17</v>
      </c>
      <c r="E1614" s="1" t="s">
        <v>17</v>
      </c>
      <c r="F1614" s="2">
        <v>45535</v>
      </c>
      <c r="G1614" s="2">
        <v>45505</v>
      </c>
      <c r="H1614" s="1" t="s">
        <v>4340</v>
      </c>
      <c r="I1614" s="1" t="s">
        <v>4341</v>
      </c>
      <c r="J1614" s="1" t="s">
        <v>612</v>
      </c>
      <c r="K1614" s="1" t="s">
        <v>853</v>
      </c>
      <c r="L1614" s="1" t="s">
        <v>3335</v>
      </c>
      <c r="M1614" s="1"/>
      <c r="N1614" s="1"/>
      <c r="O1614" s="1"/>
      <c r="P1614" s="40">
        <v>258.12015245661064</v>
      </c>
    </row>
    <row r="1615" spans="1:16">
      <c r="A1615" s="39"/>
      <c r="B1615" s="1" t="s">
        <v>700</v>
      </c>
      <c r="C1615" s="1" t="s">
        <v>1370</v>
      </c>
      <c r="D1615" s="1" t="s">
        <v>17</v>
      </c>
      <c r="E1615" s="1" t="s">
        <v>17</v>
      </c>
      <c r="F1615" s="2">
        <v>45535</v>
      </c>
      <c r="G1615" s="2">
        <v>45505</v>
      </c>
      <c r="H1615" s="1" t="s">
        <v>4342</v>
      </c>
      <c r="I1615" s="1" t="s">
        <v>4343</v>
      </c>
      <c r="J1615" s="1" t="s">
        <v>612</v>
      </c>
      <c r="K1615" s="1" t="s">
        <v>853</v>
      </c>
      <c r="L1615" s="1" t="s">
        <v>3335</v>
      </c>
      <c r="M1615" s="1"/>
      <c r="N1615" s="1"/>
      <c r="O1615" s="1"/>
      <c r="P1615" s="40">
        <v>258.12015245661064</v>
      </c>
    </row>
    <row r="1616" spans="1:16">
      <c r="A1616" s="39"/>
      <c r="B1616" s="1" t="s">
        <v>700</v>
      </c>
      <c r="C1616" s="1" t="s">
        <v>1370</v>
      </c>
      <c r="D1616" s="1" t="s">
        <v>17</v>
      </c>
      <c r="E1616" s="1" t="s">
        <v>17</v>
      </c>
      <c r="F1616" s="2">
        <v>45535</v>
      </c>
      <c r="G1616" s="2">
        <v>45505</v>
      </c>
      <c r="H1616" s="1" t="s">
        <v>4344</v>
      </c>
      <c r="I1616" s="1" t="s">
        <v>4345</v>
      </c>
      <c r="J1616" s="1" t="s">
        <v>645</v>
      </c>
      <c r="K1616" s="1" t="s">
        <v>891</v>
      </c>
      <c r="L1616" s="1" t="s">
        <v>3332</v>
      </c>
      <c r="M1616" s="1"/>
      <c r="N1616" s="1"/>
      <c r="O1616" s="1"/>
      <c r="P1616" s="40">
        <v>480.22353945415932</v>
      </c>
    </row>
    <row r="1617" spans="1:16">
      <c r="A1617" s="39"/>
      <c r="B1617" s="1" t="s">
        <v>700</v>
      </c>
      <c r="C1617" s="1" t="s">
        <v>1370</v>
      </c>
      <c r="D1617" s="1" t="s">
        <v>17</v>
      </c>
      <c r="E1617" s="1" t="s">
        <v>17</v>
      </c>
      <c r="F1617" s="2">
        <v>45535</v>
      </c>
      <c r="G1617" s="2">
        <v>45505</v>
      </c>
      <c r="H1617" s="1" t="s">
        <v>4346</v>
      </c>
      <c r="I1617" s="1" t="s">
        <v>4347</v>
      </c>
      <c r="J1617" s="1" t="s">
        <v>617</v>
      </c>
      <c r="K1617" s="1" t="s">
        <v>860</v>
      </c>
      <c r="L1617" s="1" t="s">
        <v>2892</v>
      </c>
      <c r="M1617" s="1"/>
      <c r="N1617" s="1"/>
      <c r="O1617" s="1"/>
      <c r="P1617" s="40">
        <v>464.21608813902071</v>
      </c>
    </row>
    <row r="1618" spans="1:16">
      <c r="A1618" s="39"/>
      <c r="B1618" s="1" t="s">
        <v>700</v>
      </c>
      <c r="C1618" s="1" t="s">
        <v>1370</v>
      </c>
      <c r="D1618" s="1" t="s">
        <v>17</v>
      </c>
      <c r="E1618" s="1" t="s">
        <v>17</v>
      </c>
      <c r="F1618" s="2">
        <v>45535</v>
      </c>
      <c r="G1618" s="2">
        <v>45505</v>
      </c>
      <c r="H1618" s="1" t="s">
        <v>4348</v>
      </c>
      <c r="I1618" s="1" t="s">
        <v>4349</v>
      </c>
      <c r="J1618" s="1" t="s">
        <v>642</v>
      </c>
      <c r="K1618" s="1" t="s">
        <v>881</v>
      </c>
      <c r="L1618" s="1" t="s">
        <v>3416</v>
      </c>
      <c r="M1618" s="1"/>
      <c r="N1618" s="1"/>
      <c r="O1618" s="1"/>
      <c r="P1618" s="40">
        <v>560.2607960298526</v>
      </c>
    </row>
    <row r="1619" spans="1:16">
      <c r="A1619" s="39"/>
      <c r="B1619" s="1" t="s">
        <v>700</v>
      </c>
      <c r="C1619" s="1" t="s">
        <v>1370</v>
      </c>
      <c r="D1619" s="1" t="s">
        <v>17</v>
      </c>
      <c r="E1619" s="1" t="s">
        <v>17</v>
      </c>
      <c r="F1619" s="2">
        <v>45535</v>
      </c>
      <c r="G1619" s="2">
        <v>45505</v>
      </c>
      <c r="H1619" s="1" t="s">
        <v>4350</v>
      </c>
      <c r="I1619" s="1" t="s">
        <v>4351</v>
      </c>
      <c r="J1619" s="1" t="s">
        <v>640</v>
      </c>
      <c r="K1619" s="1" t="s">
        <v>884</v>
      </c>
      <c r="L1619" s="1" t="s">
        <v>3366</v>
      </c>
      <c r="M1619" s="1"/>
      <c r="N1619" s="1"/>
      <c r="O1619" s="1"/>
      <c r="P1619" s="40">
        <v>560.2607960298526</v>
      </c>
    </row>
    <row r="1620" spans="1:16">
      <c r="A1620" s="39"/>
      <c r="B1620" s="1" t="s">
        <v>700</v>
      </c>
      <c r="C1620" s="1" t="s">
        <v>1370</v>
      </c>
      <c r="D1620" s="1" t="s">
        <v>17</v>
      </c>
      <c r="E1620" s="1" t="s">
        <v>17</v>
      </c>
      <c r="F1620" s="2">
        <v>45535</v>
      </c>
      <c r="G1620" s="2">
        <v>45505</v>
      </c>
      <c r="H1620" s="1" t="s">
        <v>4352</v>
      </c>
      <c r="I1620" s="1" t="s">
        <v>4353</v>
      </c>
      <c r="J1620" s="1" t="s">
        <v>645</v>
      </c>
      <c r="K1620" s="1" t="s">
        <v>891</v>
      </c>
      <c r="L1620" s="1" t="s">
        <v>3332</v>
      </c>
      <c r="M1620" s="1"/>
      <c r="N1620" s="1"/>
      <c r="O1620" s="1"/>
      <c r="P1620" s="40">
        <v>480.22353945415932</v>
      </c>
    </row>
    <row r="1621" spans="1:16">
      <c r="A1621" s="39"/>
      <c r="B1621" s="1" t="s">
        <v>700</v>
      </c>
      <c r="C1621" s="1" t="s">
        <v>1370</v>
      </c>
      <c r="D1621" s="1" t="s">
        <v>17</v>
      </c>
      <c r="E1621" s="1" t="s">
        <v>17</v>
      </c>
      <c r="F1621" s="2">
        <v>45535</v>
      </c>
      <c r="G1621" s="2">
        <v>45505</v>
      </c>
      <c r="H1621" s="1" t="s">
        <v>4354</v>
      </c>
      <c r="I1621" s="1" t="s">
        <v>4355</v>
      </c>
      <c r="J1621" s="1" t="s">
        <v>617</v>
      </c>
      <c r="K1621" s="1" t="s">
        <v>860</v>
      </c>
      <c r="L1621" s="1" t="s">
        <v>2892</v>
      </c>
      <c r="M1621" s="1"/>
      <c r="N1621" s="1"/>
      <c r="O1621" s="1"/>
      <c r="P1621" s="40">
        <v>400.1862828784661</v>
      </c>
    </row>
    <row r="1622" spans="1:16">
      <c r="A1622" s="39"/>
      <c r="B1622" s="1" t="s">
        <v>700</v>
      </c>
      <c r="C1622" s="1" t="s">
        <v>1370</v>
      </c>
      <c r="D1622" s="1" t="s">
        <v>17</v>
      </c>
      <c r="E1622" s="1" t="s">
        <v>17</v>
      </c>
      <c r="F1622" s="2">
        <v>45535</v>
      </c>
      <c r="G1622" s="2">
        <v>45505</v>
      </c>
      <c r="H1622" s="1" t="s">
        <v>4356</v>
      </c>
      <c r="I1622" s="1" t="s">
        <v>4357</v>
      </c>
      <c r="J1622" s="1" t="s">
        <v>631</v>
      </c>
      <c r="K1622" s="1" t="s">
        <v>873</v>
      </c>
      <c r="L1622" s="1" t="s">
        <v>3355</v>
      </c>
      <c r="M1622" s="1"/>
      <c r="N1622" s="1"/>
      <c r="O1622" s="1"/>
      <c r="P1622" s="40">
        <v>520.2421677420059</v>
      </c>
    </row>
    <row r="1623" spans="1:16">
      <c r="A1623" s="39"/>
      <c r="B1623" s="1" t="s">
        <v>700</v>
      </c>
      <c r="C1623" s="1" t="s">
        <v>701</v>
      </c>
      <c r="D1623" s="1" t="s">
        <v>17</v>
      </c>
      <c r="E1623" s="1" t="s">
        <v>17</v>
      </c>
      <c r="F1623" s="2">
        <v>45535</v>
      </c>
      <c r="G1623" s="2">
        <v>45505</v>
      </c>
      <c r="H1623" s="1" t="s">
        <v>4358</v>
      </c>
      <c r="I1623" s="1" t="s">
        <v>4359</v>
      </c>
      <c r="J1623" s="1" t="s">
        <v>515</v>
      </c>
      <c r="K1623" s="1" t="s">
        <v>776</v>
      </c>
      <c r="L1623" s="1" t="s">
        <v>2345</v>
      </c>
      <c r="M1623" s="1"/>
      <c r="N1623" s="1"/>
      <c r="O1623" s="1"/>
      <c r="P1623" s="40">
        <v>1043.03</v>
      </c>
    </row>
    <row r="1624" spans="1:16">
      <c r="A1624" s="39"/>
      <c r="B1624" s="1" t="s">
        <v>700</v>
      </c>
      <c r="C1624" s="1" t="s">
        <v>1370</v>
      </c>
      <c r="D1624" s="1" t="s">
        <v>17</v>
      </c>
      <c r="E1624" s="1" t="s">
        <v>17</v>
      </c>
      <c r="F1624" s="2">
        <v>45535</v>
      </c>
      <c r="G1624" s="2">
        <v>45505</v>
      </c>
      <c r="H1624" s="1" t="s">
        <v>4360</v>
      </c>
      <c r="I1624" s="1" t="s">
        <v>4361</v>
      </c>
      <c r="J1624" s="1" t="s">
        <v>645</v>
      </c>
      <c r="K1624" s="1" t="s">
        <v>891</v>
      </c>
      <c r="L1624" s="1" t="s">
        <v>3332</v>
      </c>
      <c r="M1624" s="1"/>
      <c r="N1624" s="1"/>
      <c r="O1624" s="1"/>
      <c r="P1624" s="40">
        <v>480.22353945415932</v>
      </c>
    </row>
    <row r="1625" spans="1:16">
      <c r="A1625" s="39"/>
      <c r="B1625" s="1" t="s">
        <v>700</v>
      </c>
      <c r="C1625" s="1" t="s">
        <v>1370</v>
      </c>
      <c r="D1625" s="1" t="s">
        <v>17</v>
      </c>
      <c r="E1625" s="1" t="s">
        <v>17</v>
      </c>
      <c r="F1625" s="2">
        <v>45535</v>
      </c>
      <c r="G1625" s="2">
        <v>45505</v>
      </c>
      <c r="H1625" s="1" t="s">
        <v>4362</v>
      </c>
      <c r="I1625" s="1" t="s">
        <v>4363</v>
      </c>
      <c r="J1625" s="1" t="s">
        <v>631</v>
      </c>
      <c r="K1625" s="1" t="s">
        <v>873</v>
      </c>
      <c r="L1625" s="1" t="s">
        <v>3355</v>
      </c>
      <c r="M1625" s="1"/>
      <c r="N1625" s="1"/>
      <c r="O1625" s="1"/>
      <c r="P1625" s="40">
        <v>520.2421677420059</v>
      </c>
    </row>
    <row r="1626" spans="1:16">
      <c r="A1626" s="39"/>
      <c r="B1626" s="1" t="s">
        <v>700</v>
      </c>
      <c r="C1626" s="1" t="s">
        <v>1370</v>
      </c>
      <c r="D1626" s="1" t="s">
        <v>17</v>
      </c>
      <c r="E1626" s="1" t="s">
        <v>17</v>
      </c>
      <c r="F1626" s="2">
        <v>45535</v>
      </c>
      <c r="G1626" s="2">
        <v>45505</v>
      </c>
      <c r="H1626" s="1" t="s">
        <v>4364</v>
      </c>
      <c r="I1626" s="1" t="s">
        <v>4365</v>
      </c>
      <c r="J1626" s="1" t="s">
        <v>587</v>
      </c>
      <c r="K1626" s="1" t="s">
        <v>840</v>
      </c>
      <c r="L1626" s="1" t="s">
        <v>3446</v>
      </c>
      <c r="M1626" s="1"/>
      <c r="N1626" s="1"/>
      <c r="O1626" s="1"/>
      <c r="P1626" s="40">
        <v>270.12574094296463</v>
      </c>
    </row>
    <row r="1627" spans="1:16">
      <c r="A1627" s="39"/>
      <c r="B1627" s="1" t="s">
        <v>700</v>
      </c>
      <c r="C1627" s="1" t="s">
        <v>701</v>
      </c>
      <c r="D1627" s="1" t="s">
        <v>17</v>
      </c>
      <c r="E1627" s="1" t="s">
        <v>17</v>
      </c>
      <c r="F1627" s="2">
        <v>45535</v>
      </c>
      <c r="G1627" s="2">
        <v>45505</v>
      </c>
      <c r="H1627" s="1" t="s">
        <v>1844</v>
      </c>
      <c r="I1627" s="1" t="s">
        <v>1845</v>
      </c>
      <c r="J1627" s="1" t="s">
        <v>277</v>
      </c>
      <c r="K1627" s="1"/>
      <c r="L1627" s="1"/>
      <c r="M1627" s="1" t="s">
        <v>1720</v>
      </c>
      <c r="N1627" s="1"/>
      <c r="O1627" s="1" t="s">
        <v>4366</v>
      </c>
      <c r="P1627" s="40">
        <v>-88883.4</v>
      </c>
    </row>
    <row r="1628" spans="1:16">
      <c r="A1628" s="39"/>
      <c r="B1628" s="1" t="s">
        <v>700</v>
      </c>
      <c r="C1628" s="1" t="s">
        <v>1370</v>
      </c>
      <c r="D1628" s="1" t="s">
        <v>17</v>
      </c>
      <c r="E1628" s="1" t="s">
        <v>17</v>
      </c>
      <c r="F1628" s="2">
        <v>45535</v>
      </c>
      <c r="G1628" s="2">
        <v>45505</v>
      </c>
      <c r="H1628" s="1" t="s">
        <v>4367</v>
      </c>
      <c r="I1628" s="1" t="s">
        <v>4368</v>
      </c>
      <c r="J1628" s="1" t="s">
        <v>617</v>
      </c>
      <c r="K1628" s="1" t="s">
        <v>860</v>
      </c>
      <c r="L1628" s="1" t="s">
        <v>2892</v>
      </c>
      <c r="M1628" s="1"/>
      <c r="N1628" s="1"/>
      <c r="O1628" s="1"/>
      <c r="P1628" s="40">
        <v>480.22353945415932</v>
      </c>
    </row>
    <row r="1629" spans="1:16">
      <c r="A1629" s="39"/>
      <c r="B1629" s="1" t="s">
        <v>700</v>
      </c>
      <c r="C1629" s="1" t="s">
        <v>1370</v>
      </c>
      <c r="D1629" s="1" t="s">
        <v>17</v>
      </c>
      <c r="E1629" s="1" t="s">
        <v>17</v>
      </c>
      <c r="F1629" s="2">
        <v>45535</v>
      </c>
      <c r="G1629" s="2">
        <v>45505</v>
      </c>
      <c r="H1629" s="1" t="s">
        <v>4369</v>
      </c>
      <c r="I1629" s="1" t="s">
        <v>4370</v>
      </c>
      <c r="J1629" s="1" t="s">
        <v>617</v>
      </c>
      <c r="K1629" s="1" t="s">
        <v>860</v>
      </c>
      <c r="L1629" s="1" t="s">
        <v>2892</v>
      </c>
      <c r="M1629" s="1"/>
      <c r="N1629" s="1"/>
      <c r="O1629" s="1"/>
      <c r="P1629" s="40">
        <v>210.0977985111947</v>
      </c>
    </row>
    <row r="1630" spans="1:16">
      <c r="A1630" s="39"/>
      <c r="B1630" s="1" t="s">
        <v>700</v>
      </c>
      <c r="C1630" s="1" t="s">
        <v>701</v>
      </c>
      <c r="D1630" s="1" t="s">
        <v>17</v>
      </c>
      <c r="E1630" s="1" t="s">
        <v>17</v>
      </c>
      <c r="F1630" s="2">
        <v>45535</v>
      </c>
      <c r="G1630" s="2">
        <v>45505</v>
      </c>
      <c r="H1630" s="1" t="s">
        <v>4371</v>
      </c>
      <c r="I1630" s="1" t="s">
        <v>4372</v>
      </c>
      <c r="J1630" s="1" t="s">
        <v>846</v>
      </c>
      <c r="K1630" s="1" t="s">
        <v>847</v>
      </c>
      <c r="L1630" s="1"/>
      <c r="M1630" s="1"/>
      <c r="N1630" s="1"/>
      <c r="O1630" s="1"/>
      <c r="P1630" s="40">
        <v>1890</v>
      </c>
    </row>
    <row r="1631" spans="1:16">
      <c r="A1631" s="39"/>
      <c r="B1631" s="1" t="s">
        <v>700</v>
      </c>
      <c r="C1631" s="1" t="s">
        <v>1370</v>
      </c>
      <c r="D1631" s="1" t="s">
        <v>17</v>
      </c>
      <c r="E1631" s="1" t="s">
        <v>17</v>
      </c>
      <c r="F1631" s="2">
        <v>45535</v>
      </c>
      <c r="G1631" s="2">
        <v>45505</v>
      </c>
      <c r="H1631" s="1" t="s">
        <v>4373</v>
      </c>
      <c r="I1631" s="1" t="s">
        <v>4374</v>
      </c>
      <c r="J1631" s="1" t="s">
        <v>814</v>
      </c>
      <c r="K1631" s="1" t="s">
        <v>801</v>
      </c>
      <c r="L1631" s="1" t="s">
        <v>4168</v>
      </c>
      <c r="M1631" s="1"/>
      <c r="N1631" s="1"/>
      <c r="O1631" s="1"/>
      <c r="P1631" s="40">
        <v>544.25334471471388</v>
      </c>
    </row>
    <row r="1632" spans="1:16">
      <c r="A1632" s="39"/>
      <c r="B1632" s="1" t="s">
        <v>700</v>
      </c>
      <c r="C1632" s="1" t="s">
        <v>1370</v>
      </c>
      <c r="D1632" s="1" t="s">
        <v>17</v>
      </c>
      <c r="E1632" s="1" t="s">
        <v>17</v>
      </c>
      <c r="F1632" s="2">
        <v>45535</v>
      </c>
      <c r="G1632" s="2">
        <v>45505</v>
      </c>
      <c r="H1632" s="1" t="s">
        <v>4375</v>
      </c>
      <c r="I1632" s="1" t="s">
        <v>4376</v>
      </c>
      <c r="J1632" s="1" t="s">
        <v>642</v>
      </c>
      <c r="K1632" s="1" t="s">
        <v>881</v>
      </c>
      <c r="L1632" s="1" t="s">
        <v>3416</v>
      </c>
      <c r="M1632" s="1"/>
      <c r="N1632" s="1"/>
      <c r="O1632" s="1"/>
      <c r="P1632" s="40">
        <v>520.2421677420059</v>
      </c>
    </row>
    <row r="1633" spans="1:16">
      <c r="A1633" s="39"/>
      <c r="B1633" s="1" t="s">
        <v>700</v>
      </c>
      <c r="C1633" s="1" t="s">
        <v>1370</v>
      </c>
      <c r="D1633" s="1" t="s">
        <v>17</v>
      </c>
      <c r="E1633" s="1" t="s">
        <v>17</v>
      </c>
      <c r="F1633" s="2">
        <v>45535</v>
      </c>
      <c r="G1633" s="2">
        <v>45505</v>
      </c>
      <c r="H1633" s="1" t="s">
        <v>4377</v>
      </c>
      <c r="I1633" s="1" t="s">
        <v>4378</v>
      </c>
      <c r="J1633" s="1" t="s">
        <v>593</v>
      </c>
      <c r="K1633" s="1" t="s">
        <v>842</v>
      </c>
      <c r="L1633" s="1" t="s">
        <v>1809</v>
      </c>
      <c r="M1633" s="1"/>
      <c r="N1633" s="1"/>
      <c r="O1633" s="1"/>
      <c r="P1633" s="40">
        <v>496.23099076929799</v>
      </c>
    </row>
    <row r="1634" spans="1:16">
      <c r="A1634" s="39"/>
      <c r="B1634" s="1" t="s">
        <v>700</v>
      </c>
      <c r="C1634" s="1" t="s">
        <v>1370</v>
      </c>
      <c r="D1634" s="1" t="s">
        <v>17</v>
      </c>
      <c r="E1634" s="1" t="s">
        <v>17</v>
      </c>
      <c r="F1634" s="2">
        <v>45535</v>
      </c>
      <c r="G1634" s="2">
        <v>45505</v>
      </c>
      <c r="H1634" s="1" t="s">
        <v>4379</v>
      </c>
      <c r="I1634" s="1" t="s">
        <v>4380</v>
      </c>
      <c r="J1634" s="1" t="s">
        <v>632</v>
      </c>
      <c r="K1634" s="1" t="s">
        <v>874</v>
      </c>
      <c r="L1634" s="1" t="s">
        <v>3637</v>
      </c>
      <c r="M1634" s="1"/>
      <c r="N1634" s="1"/>
      <c r="O1634" s="1"/>
      <c r="P1634" s="40">
        <v>408.19000853603541</v>
      </c>
    </row>
    <row r="1635" spans="1:16">
      <c r="A1635" s="39"/>
      <c r="B1635" s="1" t="s">
        <v>700</v>
      </c>
      <c r="C1635" s="1" t="s">
        <v>1370</v>
      </c>
      <c r="D1635" s="1" t="s">
        <v>17</v>
      </c>
      <c r="E1635" s="1" t="s">
        <v>17</v>
      </c>
      <c r="F1635" s="2">
        <v>45535</v>
      </c>
      <c r="G1635" s="2">
        <v>45505</v>
      </c>
      <c r="H1635" s="1" t="s">
        <v>4381</v>
      </c>
      <c r="I1635" s="1" t="s">
        <v>4382</v>
      </c>
      <c r="J1635" s="1" t="s">
        <v>621</v>
      </c>
      <c r="K1635" s="1" t="s">
        <v>861</v>
      </c>
      <c r="L1635" s="1" t="s">
        <v>3500</v>
      </c>
      <c r="M1635" s="1"/>
      <c r="N1635" s="1"/>
      <c r="O1635" s="1"/>
      <c r="P1635" s="40">
        <v>240.11176972707966</v>
      </c>
    </row>
    <row r="1636" spans="1:16">
      <c r="A1636" s="39"/>
      <c r="B1636" s="1" t="s">
        <v>700</v>
      </c>
      <c r="C1636" s="1" t="s">
        <v>1370</v>
      </c>
      <c r="D1636" s="1" t="s">
        <v>17</v>
      </c>
      <c r="E1636" s="1" t="s">
        <v>17</v>
      </c>
      <c r="F1636" s="2">
        <v>45535</v>
      </c>
      <c r="G1636" s="2">
        <v>45505</v>
      </c>
      <c r="H1636" s="1" t="s">
        <v>4383</v>
      </c>
      <c r="I1636" s="1" t="s">
        <v>4384</v>
      </c>
      <c r="J1636" s="1" t="s">
        <v>816</v>
      </c>
      <c r="K1636" s="1" t="s">
        <v>798</v>
      </c>
      <c r="L1636" s="1" t="s">
        <v>3413</v>
      </c>
      <c r="M1636" s="1"/>
      <c r="N1636" s="1"/>
      <c r="O1636" s="1"/>
      <c r="P1636" s="40">
        <v>360.16765459061952</v>
      </c>
    </row>
    <row r="1637" spans="1:16">
      <c r="A1637" s="39"/>
      <c r="B1637" s="1" t="s">
        <v>700</v>
      </c>
      <c r="C1637" s="1" t="s">
        <v>1370</v>
      </c>
      <c r="D1637" s="1" t="s">
        <v>17</v>
      </c>
      <c r="E1637" s="1" t="s">
        <v>17</v>
      </c>
      <c r="F1637" s="2">
        <v>45535</v>
      </c>
      <c r="G1637" s="2">
        <v>45505</v>
      </c>
      <c r="H1637" s="1" t="s">
        <v>4385</v>
      </c>
      <c r="I1637" s="1" t="s">
        <v>4386</v>
      </c>
      <c r="J1637" s="1" t="s">
        <v>593</v>
      </c>
      <c r="K1637" s="1" t="s">
        <v>842</v>
      </c>
      <c r="L1637" s="1" t="s">
        <v>1809</v>
      </c>
      <c r="M1637" s="1"/>
      <c r="N1637" s="1"/>
      <c r="O1637" s="1"/>
      <c r="P1637" s="40">
        <v>496.23099076929799</v>
      </c>
    </row>
    <row r="1638" spans="1:16">
      <c r="A1638" s="39"/>
      <c r="B1638" s="1" t="s">
        <v>700</v>
      </c>
      <c r="C1638" s="1" t="s">
        <v>1370</v>
      </c>
      <c r="D1638" s="1" t="s">
        <v>17</v>
      </c>
      <c r="E1638" s="1" t="s">
        <v>17</v>
      </c>
      <c r="F1638" s="2">
        <v>45535</v>
      </c>
      <c r="G1638" s="2">
        <v>45505</v>
      </c>
      <c r="H1638" s="1" t="s">
        <v>4387</v>
      </c>
      <c r="I1638" s="1" t="s">
        <v>4388</v>
      </c>
      <c r="J1638" s="1" t="s">
        <v>643</v>
      </c>
      <c r="K1638" s="1" t="s">
        <v>890</v>
      </c>
      <c r="L1638" s="1" t="s">
        <v>3373</v>
      </c>
      <c r="M1638" s="1"/>
      <c r="N1638" s="1"/>
      <c r="O1638" s="1"/>
      <c r="P1638" s="40">
        <v>520.2421677420059</v>
      </c>
    </row>
    <row r="1639" spans="1:16">
      <c r="A1639" s="39"/>
      <c r="B1639" s="1" t="s">
        <v>700</v>
      </c>
      <c r="C1639" s="1" t="s">
        <v>1370</v>
      </c>
      <c r="D1639" s="1" t="s">
        <v>17</v>
      </c>
      <c r="E1639" s="1" t="s">
        <v>17</v>
      </c>
      <c r="F1639" s="2">
        <v>45535</v>
      </c>
      <c r="G1639" s="2">
        <v>45505</v>
      </c>
      <c r="H1639" s="1" t="s">
        <v>4389</v>
      </c>
      <c r="I1639" s="1" t="s">
        <v>4390</v>
      </c>
      <c r="J1639" s="1" t="s">
        <v>645</v>
      </c>
      <c r="K1639" s="1" t="s">
        <v>891</v>
      </c>
      <c r="L1639" s="1" t="s">
        <v>3332</v>
      </c>
      <c r="M1639" s="1"/>
      <c r="N1639" s="1"/>
      <c r="O1639" s="1"/>
      <c r="P1639" s="40">
        <v>480.22353945415932</v>
      </c>
    </row>
    <row r="1640" spans="1:16">
      <c r="A1640" s="39"/>
      <c r="B1640" s="1" t="s">
        <v>700</v>
      </c>
      <c r="C1640" s="1" t="s">
        <v>701</v>
      </c>
      <c r="D1640" s="1" t="s">
        <v>17</v>
      </c>
      <c r="E1640" s="1" t="s">
        <v>17</v>
      </c>
      <c r="F1640" s="2">
        <v>45535</v>
      </c>
      <c r="G1640" s="2">
        <v>45505</v>
      </c>
      <c r="H1640" s="1" t="s">
        <v>4391</v>
      </c>
      <c r="I1640" s="1" t="s">
        <v>4392</v>
      </c>
      <c r="J1640" s="1" t="s">
        <v>666</v>
      </c>
      <c r="K1640" s="1" t="s">
        <v>917</v>
      </c>
      <c r="L1640" s="1" t="s">
        <v>1865</v>
      </c>
      <c r="M1640" s="1"/>
      <c r="N1640" s="1"/>
      <c r="O1640" s="1"/>
      <c r="P1640" s="40">
        <v>2523.38</v>
      </c>
    </row>
    <row r="1641" spans="1:16">
      <c r="A1641" s="39"/>
      <c r="B1641" s="1" t="s">
        <v>700</v>
      </c>
      <c r="C1641" s="1" t="s">
        <v>1370</v>
      </c>
      <c r="D1641" s="1" t="s">
        <v>17</v>
      </c>
      <c r="E1641" s="1" t="s">
        <v>17</v>
      </c>
      <c r="F1641" s="2">
        <v>45535</v>
      </c>
      <c r="G1641" s="2">
        <v>45505</v>
      </c>
      <c r="H1641" s="1" t="s">
        <v>4393</v>
      </c>
      <c r="I1641" s="1" t="s">
        <v>4394</v>
      </c>
      <c r="J1641" s="1" t="s">
        <v>617</v>
      </c>
      <c r="K1641" s="1" t="s">
        <v>860</v>
      </c>
      <c r="L1641" s="1" t="s">
        <v>2892</v>
      </c>
      <c r="M1641" s="1"/>
      <c r="N1641" s="1"/>
      <c r="O1641" s="1"/>
      <c r="P1641" s="40">
        <v>464.21608813902071</v>
      </c>
    </row>
    <row r="1642" spans="1:16">
      <c r="A1642" s="39"/>
      <c r="B1642" s="1" t="s">
        <v>700</v>
      </c>
      <c r="C1642" s="1" t="s">
        <v>1370</v>
      </c>
      <c r="D1642" s="1" t="s">
        <v>17</v>
      </c>
      <c r="E1642" s="1" t="s">
        <v>17</v>
      </c>
      <c r="F1642" s="2">
        <v>45535</v>
      </c>
      <c r="G1642" s="2">
        <v>45505</v>
      </c>
      <c r="H1642" s="1" t="s">
        <v>4395</v>
      </c>
      <c r="I1642" s="1" t="s">
        <v>4396</v>
      </c>
      <c r="J1642" s="1" t="s">
        <v>617</v>
      </c>
      <c r="K1642" s="1" t="s">
        <v>860</v>
      </c>
      <c r="L1642" s="1" t="s">
        <v>2892</v>
      </c>
      <c r="M1642" s="1"/>
      <c r="N1642" s="1"/>
      <c r="O1642" s="1"/>
      <c r="P1642" s="40">
        <v>432.20118550874338</v>
      </c>
    </row>
    <row r="1643" spans="1:16">
      <c r="A1643" s="39"/>
      <c r="B1643" s="1" t="s">
        <v>700</v>
      </c>
      <c r="C1643" s="1" t="s">
        <v>1370</v>
      </c>
      <c r="D1643" s="1" t="s">
        <v>17</v>
      </c>
      <c r="E1643" s="1" t="s">
        <v>17</v>
      </c>
      <c r="F1643" s="2">
        <v>45535</v>
      </c>
      <c r="G1643" s="2">
        <v>45505</v>
      </c>
      <c r="H1643" s="1" t="s">
        <v>4397</v>
      </c>
      <c r="I1643" s="1" t="s">
        <v>4398</v>
      </c>
      <c r="J1643" s="1" t="s">
        <v>593</v>
      </c>
      <c r="K1643" s="1" t="s">
        <v>842</v>
      </c>
      <c r="L1643" s="1" t="s">
        <v>1809</v>
      </c>
      <c r="M1643" s="1"/>
      <c r="N1643" s="1"/>
      <c r="O1643" s="1"/>
      <c r="P1643" s="40">
        <v>496.23099076929799</v>
      </c>
    </row>
    <row r="1644" spans="1:16">
      <c r="A1644" s="39"/>
      <c r="B1644" s="1" t="s">
        <v>700</v>
      </c>
      <c r="C1644" s="1" t="s">
        <v>1370</v>
      </c>
      <c r="D1644" s="1" t="s">
        <v>17</v>
      </c>
      <c r="E1644" s="1" t="s">
        <v>17</v>
      </c>
      <c r="F1644" s="2">
        <v>45535</v>
      </c>
      <c r="G1644" s="2">
        <v>45505</v>
      </c>
      <c r="H1644" s="1" t="s">
        <v>4399</v>
      </c>
      <c r="I1644" s="1" t="s">
        <v>4400</v>
      </c>
      <c r="J1644" s="1" t="s">
        <v>645</v>
      </c>
      <c r="K1644" s="1" t="s">
        <v>891</v>
      </c>
      <c r="L1644" s="1" t="s">
        <v>3332</v>
      </c>
      <c r="M1644" s="1"/>
      <c r="N1644" s="1"/>
      <c r="O1644" s="1"/>
      <c r="P1644" s="40">
        <v>560.2607960298526</v>
      </c>
    </row>
    <row r="1645" spans="1:16">
      <c r="A1645" s="39"/>
      <c r="B1645" s="1" t="s">
        <v>700</v>
      </c>
      <c r="C1645" s="1" t="s">
        <v>1370</v>
      </c>
      <c r="D1645" s="1" t="s">
        <v>17</v>
      </c>
      <c r="E1645" s="1" t="s">
        <v>17</v>
      </c>
      <c r="F1645" s="2">
        <v>45535</v>
      </c>
      <c r="G1645" s="2">
        <v>45505</v>
      </c>
      <c r="H1645" s="1" t="s">
        <v>4401</v>
      </c>
      <c r="I1645" s="1" t="s">
        <v>4402</v>
      </c>
      <c r="J1645" s="1" t="s">
        <v>644</v>
      </c>
      <c r="K1645" s="1" t="s">
        <v>888</v>
      </c>
      <c r="L1645" s="1" t="s">
        <v>3388</v>
      </c>
      <c r="M1645" s="1"/>
      <c r="N1645" s="1"/>
      <c r="O1645" s="1"/>
      <c r="P1645" s="40">
        <v>560.2607960298526</v>
      </c>
    </row>
    <row r="1646" spans="1:16">
      <c r="A1646" s="39"/>
      <c r="B1646" s="1" t="s">
        <v>700</v>
      </c>
      <c r="C1646" s="1" t="s">
        <v>1370</v>
      </c>
      <c r="D1646" s="1" t="s">
        <v>17</v>
      </c>
      <c r="E1646" s="1" t="s">
        <v>17</v>
      </c>
      <c r="F1646" s="2">
        <v>45535</v>
      </c>
      <c r="G1646" s="2">
        <v>45505</v>
      </c>
      <c r="H1646" s="1" t="s">
        <v>4403</v>
      </c>
      <c r="I1646" s="1" t="s">
        <v>4404</v>
      </c>
      <c r="J1646" s="1" t="s">
        <v>645</v>
      </c>
      <c r="K1646" s="1" t="s">
        <v>891</v>
      </c>
      <c r="L1646" s="1" t="s">
        <v>3332</v>
      </c>
      <c r="M1646" s="1"/>
      <c r="N1646" s="1"/>
      <c r="O1646" s="1"/>
      <c r="P1646" s="40">
        <v>440.20491116631274</v>
      </c>
    </row>
    <row r="1647" spans="1:16">
      <c r="A1647" s="39"/>
      <c r="B1647" s="1" t="s">
        <v>700</v>
      </c>
      <c r="C1647" s="1" t="s">
        <v>1370</v>
      </c>
      <c r="D1647" s="1" t="s">
        <v>17</v>
      </c>
      <c r="E1647" s="1" t="s">
        <v>17</v>
      </c>
      <c r="F1647" s="2">
        <v>45535</v>
      </c>
      <c r="G1647" s="2">
        <v>45505</v>
      </c>
      <c r="H1647" s="1" t="s">
        <v>4405</v>
      </c>
      <c r="I1647" s="1" t="s">
        <v>4406</v>
      </c>
      <c r="J1647" s="1" t="s">
        <v>645</v>
      </c>
      <c r="K1647" s="1" t="s">
        <v>891</v>
      </c>
      <c r="L1647" s="1" t="s">
        <v>3332</v>
      </c>
      <c r="M1647" s="1"/>
      <c r="N1647" s="1"/>
      <c r="O1647" s="1"/>
      <c r="P1647" s="40">
        <v>536.24961905714463</v>
      </c>
    </row>
    <row r="1648" spans="1:16">
      <c r="A1648" s="39"/>
      <c r="B1648" s="1" t="s">
        <v>700</v>
      </c>
      <c r="C1648" s="1" t="s">
        <v>1370</v>
      </c>
      <c r="D1648" s="1" t="s">
        <v>17</v>
      </c>
      <c r="E1648" s="1" t="s">
        <v>17</v>
      </c>
      <c r="F1648" s="2">
        <v>45535</v>
      </c>
      <c r="G1648" s="2">
        <v>45505</v>
      </c>
      <c r="H1648" s="1" t="s">
        <v>4407</v>
      </c>
      <c r="I1648" s="1" t="s">
        <v>4408</v>
      </c>
      <c r="J1648" s="1" t="s">
        <v>621</v>
      </c>
      <c r="K1648" s="1" t="s">
        <v>861</v>
      </c>
      <c r="L1648" s="1" t="s">
        <v>3500</v>
      </c>
      <c r="M1648" s="1"/>
      <c r="N1648" s="1"/>
      <c r="O1648" s="1"/>
      <c r="P1648" s="40">
        <v>252.11735821343365</v>
      </c>
    </row>
    <row r="1649" spans="1:16">
      <c r="A1649" s="39"/>
      <c r="B1649" s="1" t="s">
        <v>700</v>
      </c>
      <c r="C1649" s="1" t="s">
        <v>1370</v>
      </c>
      <c r="D1649" s="1" t="s">
        <v>17</v>
      </c>
      <c r="E1649" s="1" t="s">
        <v>17</v>
      </c>
      <c r="F1649" s="2">
        <v>45535</v>
      </c>
      <c r="G1649" s="2">
        <v>45505</v>
      </c>
      <c r="H1649" s="1" t="s">
        <v>4409</v>
      </c>
      <c r="I1649" s="1" t="s">
        <v>4410</v>
      </c>
      <c r="J1649" s="1" t="s">
        <v>637</v>
      </c>
      <c r="K1649" s="1" t="s">
        <v>893</v>
      </c>
      <c r="L1649" s="1" t="s">
        <v>3465</v>
      </c>
      <c r="M1649" s="1"/>
      <c r="N1649" s="1"/>
      <c r="O1649" s="1"/>
      <c r="P1649" s="40">
        <v>536.24961905714463</v>
      </c>
    </row>
    <row r="1650" spans="1:16">
      <c r="A1650" s="39"/>
      <c r="B1650" s="1" t="s">
        <v>700</v>
      </c>
      <c r="C1650" s="1" t="s">
        <v>1370</v>
      </c>
      <c r="D1650" s="1" t="s">
        <v>17</v>
      </c>
      <c r="E1650" s="1" t="s">
        <v>17</v>
      </c>
      <c r="F1650" s="2">
        <v>45535</v>
      </c>
      <c r="G1650" s="2">
        <v>45505</v>
      </c>
      <c r="H1650" s="1" t="s">
        <v>4411</v>
      </c>
      <c r="I1650" s="1" t="s">
        <v>4412</v>
      </c>
      <c r="J1650" s="1" t="s">
        <v>814</v>
      </c>
      <c r="K1650" s="1" t="s">
        <v>801</v>
      </c>
      <c r="L1650" s="1" t="s">
        <v>4168</v>
      </c>
      <c r="M1650" s="1"/>
      <c r="N1650" s="1"/>
      <c r="O1650" s="1"/>
      <c r="P1650" s="40">
        <v>612.28501280405317</v>
      </c>
    </row>
    <row r="1651" spans="1:16">
      <c r="A1651" s="39"/>
      <c r="B1651" s="1" t="s">
        <v>700</v>
      </c>
      <c r="C1651" s="1" t="s">
        <v>1370</v>
      </c>
      <c r="D1651" s="1" t="s">
        <v>17</v>
      </c>
      <c r="E1651" s="1" t="s">
        <v>17</v>
      </c>
      <c r="F1651" s="2">
        <v>45535</v>
      </c>
      <c r="G1651" s="2">
        <v>45505</v>
      </c>
      <c r="H1651" s="1" t="s">
        <v>4413</v>
      </c>
      <c r="I1651" s="1" t="s">
        <v>4414</v>
      </c>
      <c r="J1651" s="1" t="s">
        <v>617</v>
      </c>
      <c r="K1651" s="1" t="s">
        <v>860</v>
      </c>
      <c r="L1651" s="1" t="s">
        <v>2892</v>
      </c>
      <c r="M1651" s="1"/>
      <c r="N1651" s="1"/>
      <c r="O1651" s="1"/>
      <c r="P1651" s="40">
        <v>240.11176972707966</v>
      </c>
    </row>
    <row r="1652" spans="1:16">
      <c r="A1652" s="39"/>
      <c r="B1652" s="1" t="s">
        <v>700</v>
      </c>
      <c r="C1652" s="1" t="s">
        <v>1370</v>
      </c>
      <c r="D1652" s="1" t="s">
        <v>17</v>
      </c>
      <c r="E1652" s="1" t="s">
        <v>17</v>
      </c>
      <c r="F1652" s="2">
        <v>45535</v>
      </c>
      <c r="G1652" s="2">
        <v>45505</v>
      </c>
      <c r="H1652" s="1" t="s">
        <v>4415</v>
      </c>
      <c r="I1652" s="1" t="s">
        <v>4416</v>
      </c>
      <c r="J1652" s="1" t="s">
        <v>642</v>
      </c>
      <c r="K1652" s="1" t="s">
        <v>881</v>
      </c>
      <c r="L1652" s="1" t="s">
        <v>3416</v>
      </c>
      <c r="M1652" s="1"/>
      <c r="N1652" s="1"/>
      <c r="O1652" s="1"/>
      <c r="P1652" s="40">
        <v>520.2421677420059</v>
      </c>
    </row>
    <row r="1653" spans="1:16">
      <c r="A1653" s="39"/>
      <c r="B1653" s="1" t="s">
        <v>700</v>
      </c>
      <c r="C1653" s="1" t="s">
        <v>1370</v>
      </c>
      <c r="D1653" s="1" t="s">
        <v>17</v>
      </c>
      <c r="E1653" s="1" t="s">
        <v>17</v>
      </c>
      <c r="F1653" s="2">
        <v>45535</v>
      </c>
      <c r="G1653" s="2">
        <v>45505</v>
      </c>
      <c r="H1653" s="1" t="s">
        <v>4417</v>
      </c>
      <c r="I1653" s="1" t="s">
        <v>4418</v>
      </c>
      <c r="J1653" s="1" t="s">
        <v>617</v>
      </c>
      <c r="K1653" s="1" t="s">
        <v>860</v>
      </c>
      <c r="L1653" s="1" t="s">
        <v>2892</v>
      </c>
      <c r="M1653" s="1"/>
      <c r="N1653" s="1"/>
      <c r="O1653" s="1"/>
      <c r="P1653" s="40">
        <v>360.16765459061952</v>
      </c>
    </row>
    <row r="1654" spans="1:16">
      <c r="A1654" s="39"/>
      <c r="B1654" s="1" t="s">
        <v>700</v>
      </c>
      <c r="C1654" s="1" t="s">
        <v>1390</v>
      </c>
      <c r="D1654" s="1" t="s">
        <v>17</v>
      </c>
      <c r="E1654" s="1" t="s">
        <v>17</v>
      </c>
      <c r="F1654" s="2">
        <v>45535</v>
      </c>
      <c r="G1654" s="2">
        <v>45505</v>
      </c>
      <c r="H1654" s="1" t="s">
        <v>4419</v>
      </c>
      <c r="I1654" s="1" t="s">
        <v>4420</v>
      </c>
      <c r="J1654" s="1" t="s">
        <v>1445</v>
      </c>
      <c r="K1654" s="1" t="s">
        <v>740</v>
      </c>
      <c r="L1654" s="1"/>
      <c r="M1654" s="1"/>
      <c r="N1654" s="1"/>
      <c r="O1654" s="1"/>
      <c r="P1654" s="40">
        <v>16054.034771951301</v>
      </c>
    </row>
    <row r="1655" spans="1:16">
      <c r="A1655" s="39"/>
      <c r="B1655" s="1" t="s">
        <v>700</v>
      </c>
      <c r="C1655" s="1" t="s">
        <v>1390</v>
      </c>
      <c r="D1655" s="1" t="s">
        <v>17</v>
      </c>
      <c r="E1655" s="1" t="s">
        <v>17</v>
      </c>
      <c r="F1655" s="2">
        <v>45535</v>
      </c>
      <c r="G1655" s="2">
        <v>45505</v>
      </c>
      <c r="H1655" s="1" t="s">
        <v>4421</v>
      </c>
      <c r="I1655" s="1" t="s">
        <v>4422</v>
      </c>
      <c r="J1655" s="1" t="s">
        <v>3799</v>
      </c>
      <c r="K1655" s="1" t="s">
        <v>3800</v>
      </c>
      <c r="L1655" s="1"/>
      <c r="M1655" s="1"/>
      <c r="N1655" s="1"/>
      <c r="O1655" s="1"/>
      <c r="P1655" s="40">
        <v>1483.2875405691398</v>
      </c>
    </row>
    <row r="1656" spans="1:16">
      <c r="A1656" s="39"/>
      <c r="B1656" s="1" t="s">
        <v>700</v>
      </c>
      <c r="C1656" s="1" t="s">
        <v>701</v>
      </c>
      <c r="D1656" s="1" t="s">
        <v>17</v>
      </c>
      <c r="E1656" s="1" t="s">
        <v>17</v>
      </c>
      <c r="F1656" s="2">
        <v>45535</v>
      </c>
      <c r="G1656" s="2">
        <v>45505</v>
      </c>
      <c r="H1656" s="1" t="s">
        <v>4423</v>
      </c>
      <c r="I1656" s="1" t="s">
        <v>4424</v>
      </c>
      <c r="J1656" s="1" t="s">
        <v>552</v>
      </c>
      <c r="K1656" s="1" t="s">
        <v>810</v>
      </c>
      <c r="L1656" s="1" t="s">
        <v>1817</v>
      </c>
      <c r="M1656" s="1"/>
      <c r="N1656" s="1"/>
      <c r="O1656" s="1" t="s">
        <v>1369</v>
      </c>
      <c r="P1656" s="40">
        <v>9046.7900000000009</v>
      </c>
    </row>
    <row r="1657" spans="1:16">
      <c r="A1657" s="39"/>
      <c r="B1657" s="1" t="s">
        <v>700</v>
      </c>
      <c r="C1657" s="1" t="s">
        <v>1370</v>
      </c>
      <c r="D1657" s="1" t="s">
        <v>17</v>
      </c>
      <c r="E1657" s="1" t="s">
        <v>17</v>
      </c>
      <c r="F1657" s="2">
        <v>45535</v>
      </c>
      <c r="G1657" s="2">
        <v>45505</v>
      </c>
      <c r="H1657" s="1" t="s">
        <v>4425</v>
      </c>
      <c r="I1657" s="1" t="s">
        <v>4426</v>
      </c>
      <c r="J1657" s="1" t="s">
        <v>617</v>
      </c>
      <c r="K1657" s="1" t="s">
        <v>860</v>
      </c>
      <c r="L1657" s="1" t="s">
        <v>2892</v>
      </c>
      <c r="M1657" s="1"/>
      <c r="N1657" s="1"/>
      <c r="O1657" s="1"/>
      <c r="P1657" s="40">
        <v>360.16765459061952</v>
      </c>
    </row>
    <row r="1658" spans="1:16">
      <c r="A1658" s="39"/>
      <c r="B1658" s="1" t="s">
        <v>700</v>
      </c>
      <c r="C1658" s="1" t="s">
        <v>1370</v>
      </c>
      <c r="D1658" s="1" t="s">
        <v>17</v>
      </c>
      <c r="E1658" s="1" t="s">
        <v>17</v>
      </c>
      <c r="F1658" s="2">
        <v>45535</v>
      </c>
      <c r="G1658" s="2">
        <v>45505</v>
      </c>
      <c r="H1658" s="1" t="s">
        <v>4427</v>
      </c>
      <c r="I1658" s="1" t="s">
        <v>4428</v>
      </c>
      <c r="J1658" s="1" t="s">
        <v>913</v>
      </c>
      <c r="K1658" s="1" t="s">
        <v>894</v>
      </c>
      <c r="L1658" s="1" t="s">
        <v>3327</v>
      </c>
      <c r="M1658" s="1"/>
      <c r="N1658" s="1"/>
      <c r="O1658" s="1"/>
      <c r="P1658" s="40">
        <v>560.2607960298526</v>
      </c>
    </row>
    <row r="1659" spans="1:16">
      <c r="A1659" s="39"/>
      <c r="B1659" s="1" t="s">
        <v>700</v>
      </c>
      <c r="C1659" s="1" t="s">
        <v>1370</v>
      </c>
      <c r="D1659" s="1" t="s">
        <v>17</v>
      </c>
      <c r="E1659" s="1" t="s">
        <v>17</v>
      </c>
      <c r="F1659" s="2">
        <v>45535</v>
      </c>
      <c r="G1659" s="2">
        <v>45505</v>
      </c>
      <c r="H1659" s="1" t="s">
        <v>4429</v>
      </c>
      <c r="I1659" s="1" t="s">
        <v>4430</v>
      </c>
      <c r="J1659" s="1" t="s">
        <v>617</v>
      </c>
      <c r="K1659" s="1" t="s">
        <v>860</v>
      </c>
      <c r="L1659" s="1" t="s">
        <v>2892</v>
      </c>
      <c r="M1659" s="1"/>
      <c r="N1659" s="1"/>
      <c r="O1659" s="1"/>
      <c r="P1659" s="40">
        <v>432.20118550874338</v>
      </c>
    </row>
    <row r="1660" spans="1:16">
      <c r="A1660" s="39"/>
      <c r="B1660" s="1" t="s">
        <v>700</v>
      </c>
      <c r="C1660" s="1" t="s">
        <v>1370</v>
      </c>
      <c r="D1660" s="1" t="s">
        <v>17</v>
      </c>
      <c r="E1660" s="1" t="s">
        <v>17</v>
      </c>
      <c r="F1660" s="2">
        <v>45535</v>
      </c>
      <c r="G1660" s="2">
        <v>45505</v>
      </c>
      <c r="H1660" s="1" t="s">
        <v>4431</v>
      </c>
      <c r="I1660" s="1" t="s">
        <v>4432</v>
      </c>
      <c r="J1660" s="1" t="s">
        <v>632</v>
      </c>
      <c r="K1660" s="1" t="s">
        <v>874</v>
      </c>
      <c r="L1660" s="1" t="s">
        <v>3637</v>
      </c>
      <c r="M1660" s="1"/>
      <c r="N1660" s="1"/>
      <c r="O1660" s="1"/>
      <c r="P1660" s="40">
        <v>408.19000853603541</v>
      </c>
    </row>
    <row r="1661" spans="1:16">
      <c r="A1661" s="39"/>
      <c r="B1661" s="1" t="s">
        <v>700</v>
      </c>
      <c r="C1661" s="1" t="s">
        <v>1370</v>
      </c>
      <c r="D1661" s="1" t="s">
        <v>17</v>
      </c>
      <c r="E1661" s="1" t="s">
        <v>17</v>
      </c>
      <c r="F1661" s="2">
        <v>45535</v>
      </c>
      <c r="G1661" s="2">
        <v>45505</v>
      </c>
      <c r="H1661" s="1" t="s">
        <v>4433</v>
      </c>
      <c r="I1661" s="1" t="s">
        <v>4434</v>
      </c>
      <c r="J1661" s="1" t="s">
        <v>587</v>
      </c>
      <c r="K1661" s="1" t="s">
        <v>840</v>
      </c>
      <c r="L1661" s="1" t="s">
        <v>3446</v>
      </c>
      <c r="M1661" s="1"/>
      <c r="N1661" s="1"/>
      <c r="O1661" s="1"/>
      <c r="P1661" s="40">
        <v>360.16765459061952</v>
      </c>
    </row>
    <row r="1662" spans="1:16">
      <c r="A1662" s="39"/>
      <c r="B1662" s="1" t="s">
        <v>700</v>
      </c>
      <c r="C1662" s="1" t="s">
        <v>1370</v>
      </c>
      <c r="D1662" s="1" t="s">
        <v>17</v>
      </c>
      <c r="E1662" s="1" t="s">
        <v>17</v>
      </c>
      <c r="F1662" s="2">
        <v>45535</v>
      </c>
      <c r="G1662" s="2">
        <v>45505</v>
      </c>
      <c r="H1662" s="1" t="s">
        <v>4435</v>
      </c>
      <c r="I1662" s="1" t="s">
        <v>4436</v>
      </c>
      <c r="J1662" s="1" t="s">
        <v>612</v>
      </c>
      <c r="K1662" s="1" t="s">
        <v>853</v>
      </c>
      <c r="L1662" s="1" t="s">
        <v>3335</v>
      </c>
      <c r="M1662" s="1"/>
      <c r="N1662" s="1"/>
      <c r="O1662" s="1"/>
      <c r="P1662" s="40">
        <v>258.12015245661064</v>
      </c>
    </row>
    <row r="1663" spans="1:16">
      <c r="A1663" s="39"/>
      <c r="B1663" s="1" t="s">
        <v>700</v>
      </c>
      <c r="C1663" s="1" t="s">
        <v>1370</v>
      </c>
      <c r="D1663" s="1" t="s">
        <v>17</v>
      </c>
      <c r="E1663" s="1" t="s">
        <v>17</v>
      </c>
      <c r="F1663" s="2">
        <v>45535</v>
      </c>
      <c r="G1663" s="2">
        <v>45505</v>
      </c>
      <c r="H1663" s="1" t="s">
        <v>4437</v>
      </c>
      <c r="I1663" s="1" t="s">
        <v>4438</v>
      </c>
      <c r="J1663" s="1" t="s">
        <v>617</v>
      </c>
      <c r="K1663" s="1" t="s">
        <v>860</v>
      </c>
      <c r="L1663" s="1" t="s">
        <v>2892</v>
      </c>
      <c r="M1663" s="1"/>
      <c r="N1663" s="1"/>
      <c r="O1663" s="1"/>
      <c r="P1663" s="40">
        <v>320.14902630277288</v>
      </c>
    </row>
    <row r="1664" spans="1:16">
      <c r="A1664" s="39"/>
      <c r="B1664" s="1" t="s">
        <v>700</v>
      </c>
      <c r="C1664" s="1" t="s">
        <v>1370</v>
      </c>
      <c r="D1664" s="1" t="s">
        <v>17</v>
      </c>
      <c r="E1664" s="1" t="s">
        <v>17</v>
      </c>
      <c r="F1664" s="2">
        <v>45535</v>
      </c>
      <c r="G1664" s="2">
        <v>45505</v>
      </c>
      <c r="H1664" s="1" t="s">
        <v>4439</v>
      </c>
      <c r="I1664" s="1" t="s">
        <v>4440</v>
      </c>
      <c r="J1664" s="1" t="s">
        <v>812</v>
      </c>
      <c r="K1664" s="1" t="s">
        <v>795</v>
      </c>
      <c r="L1664" s="1" t="s">
        <v>3324</v>
      </c>
      <c r="M1664" s="1"/>
      <c r="N1664" s="1"/>
      <c r="O1664" s="1"/>
      <c r="P1664" s="40">
        <v>392.1825572208968</v>
      </c>
    </row>
    <row r="1665" spans="1:16">
      <c r="A1665" s="39"/>
      <c r="B1665" s="1" t="s">
        <v>700</v>
      </c>
      <c r="C1665" s="1" t="s">
        <v>1370</v>
      </c>
      <c r="D1665" s="1" t="s">
        <v>17</v>
      </c>
      <c r="E1665" s="1" t="s">
        <v>17</v>
      </c>
      <c r="F1665" s="2">
        <v>45535</v>
      </c>
      <c r="G1665" s="2">
        <v>45505</v>
      </c>
      <c r="H1665" s="1" t="s">
        <v>4441</v>
      </c>
      <c r="I1665" s="1" t="s">
        <v>4442</v>
      </c>
      <c r="J1665" s="1" t="s">
        <v>818</v>
      </c>
      <c r="K1665" s="1" t="s">
        <v>796</v>
      </c>
      <c r="L1665" s="1" t="s">
        <v>3346</v>
      </c>
      <c r="M1665" s="1"/>
      <c r="N1665" s="1"/>
      <c r="O1665" s="1"/>
      <c r="P1665" s="40">
        <v>648.30177826311512</v>
      </c>
    </row>
    <row r="1666" spans="1:16">
      <c r="A1666" s="39"/>
      <c r="B1666" s="1" t="s">
        <v>700</v>
      </c>
      <c r="C1666" s="1" t="s">
        <v>1370</v>
      </c>
      <c r="D1666" s="1" t="s">
        <v>17</v>
      </c>
      <c r="E1666" s="1" t="s">
        <v>17</v>
      </c>
      <c r="F1666" s="2">
        <v>45535</v>
      </c>
      <c r="G1666" s="2">
        <v>45505</v>
      </c>
      <c r="H1666" s="1" t="s">
        <v>4443</v>
      </c>
      <c r="I1666" s="1" t="s">
        <v>4444</v>
      </c>
      <c r="J1666" s="1" t="s">
        <v>645</v>
      </c>
      <c r="K1666" s="1" t="s">
        <v>891</v>
      </c>
      <c r="L1666" s="1" t="s">
        <v>3332</v>
      </c>
      <c r="M1666" s="1"/>
      <c r="N1666" s="1"/>
      <c r="O1666" s="1"/>
      <c r="P1666" s="40">
        <v>560.2607960298526</v>
      </c>
    </row>
    <row r="1667" spans="1:16">
      <c r="A1667" s="39"/>
      <c r="B1667" s="1" t="s">
        <v>700</v>
      </c>
      <c r="C1667" s="1" t="s">
        <v>1370</v>
      </c>
      <c r="D1667" s="1" t="s">
        <v>17</v>
      </c>
      <c r="E1667" s="1" t="s">
        <v>17</v>
      </c>
      <c r="F1667" s="2">
        <v>45535</v>
      </c>
      <c r="G1667" s="2">
        <v>45505</v>
      </c>
      <c r="H1667" s="1" t="s">
        <v>4445</v>
      </c>
      <c r="I1667" s="1" t="s">
        <v>4446</v>
      </c>
      <c r="J1667" s="1" t="s">
        <v>630</v>
      </c>
      <c r="K1667" s="1" t="s">
        <v>872</v>
      </c>
      <c r="L1667" s="1" t="s">
        <v>3484</v>
      </c>
      <c r="M1667" s="1"/>
      <c r="N1667" s="1"/>
      <c r="O1667" s="1"/>
      <c r="P1667" s="40">
        <v>400.1862828784661</v>
      </c>
    </row>
    <row r="1668" spans="1:16">
      <c r="A1668" s="39"/>
      <c r="B1668" s="1" t="s">
        <v>700</v>
      </c>
      <c r="C1668" s="1" t="s">
        <v>1370</v>
      </c>
      <c r="D1668" s="1" t="s">
        <v>17</v>
      </c>
      <c r="E1668" s="1" t="s">
        <v>17</v>
      </c>
      <c r="F1668" s="2">
        <v>45535</v>
      </c>
      <c r="G1668" s="2">
        <v>45505</v>
      </c>
      <c r="H1668" s="1" t="s">
        <v>4447</v>
      </c>
      <c r="I1668" s="1" t="s">
        <v>4448</v>
      </c>
      <c r="J1668" s="1" t="s">
        <v>617</v>
      </c>
      <c r="K1668" s="1" t="s">
        <v>860</v>
      </c>
      <c r="L1668" s="1" t="s">
        <v>2892</v>
      </c>
      <c r="M1668" s="1"/>
      <c r="N1668" s="1"/>
      <c r="O1668" s="1"/>
      <c r="P1668" s="40">
        <v>320.14902630277288</v>
      </c>
    </row>
    <row r="1669" spans="1:16">
      <c r="A1669" s="39"/>
      <c r="B1669" s="1" t="s">
        <v>700</v>
      </c>
      <c r="C1669" s="1" t="s">
        <v>1370</v>
      </c>
      <c r="D1669" s="1" t="s">
        <v>17</v>
      </c>
      <c r="E1669" s="1" t="s">
        <v>17</v>
      </c>
      <c r="F1669" s="2">
        <v>45535</v>
      </c>
      <c r="G1669" s="2">
        <v>45505</v>
      </c>
      <c r="H1669" s="1" t="s">
        <v>4449</v>
      </c>
      <c r="I1669" s="1" t="s">
        <v>4450</v>
      </c>
      <c r="J1669" s="1" t="s">
        <v>617</v>
      </c>
      <c r="K1669" s="1" t="s">
        <v>860</v>
      </c>
      <c r="L1669" s="1" t="s">
        <v>2892</v>
      </c>
      <c r="M1669" s="1"/>
      <c r="N1669" s="1"/>
      <c r="O1669" s="1"/>
      <c r="P1669" s="40">
        <v>464.21608813902071</v>
      </c>
    </row>
    <row r="1670" spans="1:16">
      <c r="A1670" s="39"/>
      <c r="B1670" s="1" t="s">
        <v>700</v>
      </c>
      <c r="C1670" s="1" t="s">
        <v>1370</v>
      </c>
      <c r="D1670" s="1" t="s">
        <v>17</v>
      </c>
      <c r="E1670" s="1" t="s">
        <v>17</v>
      </c>
      <c r="F1670" s="2">
        <v>45535</v>
      </c>
      <c r="G1670" s="2">
        <v>45505</v>
      </c>
      <c r="H1670" s="1" t="s">
        <v>4451</v>
      </c>
      <c r="I1670" s="1" t="s">
        <v>4452</v>
      </c>
      <c r="J1670" s="1" t="s">
        <v>593</v>
      </c>
      <c r="K1670" s="1" t="s">
        <v>842</v>
      </c>
      <c r="L1670" s="1" t="s">
        <v>1809</v>
      </c>
      <c r="M1670" s="1"/>
      <c r="N1670" s="1"/>
      <c r="O1670" s="1"/>
      <c r="P1670" s="40">
        <v>400.1862828784661</v>
      </c>
    </row>
    <row r="1671" spans="1:16">
      <c r="A1671" s="39"/>
      <c r="B1671" s="1" t="s">
        <v>700</v>
      </c>
      <c r="C1671" s="1" t="s">
        <v>1370</v>
      </c>
      <c r="D1671" s="1" t="s">
        <v>17</v>
      </c>
      <c r="E1671" s="1" t="s">
        <v>17</v>
      </c>
      <c r="F1671" s="2">
        <v>45535</v>
      </c>
      <c r="G1671" s="2">
        <v>45505</v>
      </c>
      <c r="H1671" s="1" t="s">
        <v>4453</v>
      </c>
      <c r="I1671" s="1" t="s">
        <v>4454</v>
      </c>
      <c r="J1671" s="1" t="s">
        <v>593</v>
      </c>
      <c r="K1671" s="1" t="s">
        <v>842</v>
      </c>
      <c r="L1671" s="1" t="s">
        <v>1809</v>
      </c>
      <c r="M1671" s="1"/>
      <c r="N1671" s="1"/>
      <c r="O1671" s="1"/>
      <c r="P1671" s="40">
        <v>336.15647761791155</v>
      </c>
    </row>
    <row r="1672" spans="1:16">
      <c r="A1672" s="39"/>
      <c r="B1672" s="1" t="s">
        <v>700</v>
      </c>
      <c r="C1672" s="1" t="s">
        <v>1370</v>
      </c>
      <c r="D1672" s="1" t="s">
        <v>17</v>
      </c>
      <c r="E1672" s="1" t="s">
        <v>17</v>
      </c>
      <c r="F1672" s="2">
        <v>45535</v>
      </c>
      <c r="G1672" s="2">
        <v>45505</v>
      </c>
      <c r="H1672" s="1" t="s">
        <v>4455</v>
      </c>
      <c r="I1672" s="1" t="s">
        <v>4456</v>
      </c>
      <c r="J1672" s="1" t="s">
        <v>644</v>
      </c>
      <c r="K1672" s="1" t="s">
        <v>888</v>
      </c>
      <c r="L1672" s="1" t="s">
        <v>3388</v>
      </c>
      <c r="M1672" s="1"/>
      <c r="N1672" s="1"/>
      <c r="O1672" s="1"/>
      <c r="P1672" s="40">
        <v>560.2607960298526</v>
      </c>
    </row>
    <row r="1673" spans="1:16">
      <c r="A1673" s="39"/>
      <c r="B1673" s="1" t="s">
        <v>700</v>
      </c>
      <c r="C1673" s="1" t="s">
        <v>1370</v>
      </c>
      <c r="D1673" s="1" t="s">
        <v>17</v>
      </c>
      <c r="E1673" s="1" t="s">
        <v>17</v>
      </c>
      <c r="F1673" s="2">
        <v>45535</v>
      </c>
      <c r="G1673" s="2">
        <v>45505</v>
      </c>
      <c r="H1673" s="1" t="s">
        <v>4457</v>
      </c>
      <c r="I1673" s="1" t="s">
        <v>4458</v>
      </c>
      <c r="J1673" s="1" t="s">
        <v>645</v>
      </c>
      <c r="K1673" s="1" t="s">
        <v>891</v>
      </c>
      <c r="L1673" s="1" t="s">
        <v>3332</v>
      </c>
      <c r="M1673" s="1"/>
      <c r="N1673" s="1"/>
      <c r="O1673" s="1"/>
      <c r="P1673" s="40">
        <v>440.20491116631274</v>
      </c>
    </row>
    <row r="1674" spans="1:16">
      <c r="A1674" s="39"/>
      <c r="B1674" s="1" t="s">
        <v>700</v>
      </c>
      <c r="C1674" s="1" t="s">
        <v>1370</v>
      </c>
      <c r="D1674" s="1" t="s">
        <v>17</v>
      </c>
      <c r="E1674" s="1" t="s">
        <v>17</v>
      </c>
      <c r="F1674" s="2">
        <v>45535</v>
      </c>
      <c r="G1674" s="2">
        <v>45505</v>
      </c>
      <c r="H1674" s="1" t="s">
        <v>4459</v>
      </c>
      <c r="I1674" s="1" t="s">
        <v>4460</v>
      </c>
      <c r="J1674" s="1" t="s">
        <v>593</v>
      </c>
      <c r="K1674" s="1" t="s">
        <v>842</v>
      </c>
      <c r="L1674" s="1" t="s">
        <v>1809</v>
      </c>
      <c r="M1674" s="1"/>
      <c r="N1674" s="1"/>
      <c r="O1674" s="1"/>
      <c r="P1674" s="40">
        <v>400.1862828784661</v>
      </c>
    </row>
    <row r="1675" spans="1:16">
      <c r="A1675" s="39"/>
      <c r="B1675" s="1" t="s">
        <v>700</v>
      </c>
      <c r="C1675" s="1" t="s">
        <v>1370</v>
      </c>
      <c r="D1675" s="1" t="s">
        <v>17</v>
      </c>
      <c r="E1675" s="1" t="s">
        <v>17</v>
      </c>
      <c r="F1675" s="2">
        <v>45535</v>
      </c>
      <c r="G1675" s="2">
        <v>45505</v>
      </c>
      <c r="H1675" s="1" t="s">
        <v>4461</v>
      </c>
      <c r="I1675" s="1" t="s">
        <v>4462</v>
      </c>
      <c r="J1675" s="1" t="s">
        <v>593</v>
      </c>
      <c r="K1675" s="1" t="s">
        <v>842</v>
      </c>
      <c r="L1675" s="1" t="s">
        <v>1809</v>
      </c>
      <c r="M1675" s="1"/>
      <c r="N1675" s="1"/>
      <c r="O1675" s="1"/>
      <c r="P1675" s="40">
        <v>496.23099076929799</v>
      </c>
    </row>
    <row r="1676" spans="1:16">
      <c r="A1676" s="39"/>
      <c r="B1676" s="1" t="s">
        <v>700</v>
      </c>
      <c r="C1676" s="1" t="s">
        <v>1370</v>
      </c>
      <c r="D1676" s="1" t="s">
        <v>17</v>
      </c>
      <c r="E1676" s="1" t="s">
        <v>17</v>
      </c>
      <c r="F1676" s="2">
        <v>45535</v>
      </c>
      <c r="G1676" s="2">
        <v>45505</v>
      </c>
      <c r="H1676" s="1" t="s">
        <v>4463</v>
      </c>
      <c r="I1676" s="1" t="s">
        <v>4464</v>
      </c>
      <c r="J1676" s="1" t="s">
        <v>620</v>
      </c>
      <c r="K1676" s="1" t="s">
        <v>862</v>
      </c>
      <c r="L1676" s="1" t="s">
        <v>3343</v>
      </c>
      <c r="M1676" s="1"/>
      <c r="N1676" s="1"/>
      <c r="O1676" s="1"/>
      <c r="P1676" s="40">
        <v>240.11176972707966</v>
      </c>
    </row>
    <row r="1677" spans="1:16">
      <c r="A1677" s="39"/>
      <c r="B1677" s="1" t="s">
        <v>700</v>
      </c>
      <c r="C1677" s="1" t="s">
        <v>1370</v>
      </c>
      <c r="D1677" s="1" t="s">
        <v>17</v>
      </c>
      <c r="E1677" s="1" t="s">
        <v>17</v>
      </c>
      <c r="F1677" s="2">
        <v>45535</v>
      </c>
      <c r="G1677" s="2">
        <v>45505</v>
      </c>
      <c r="H1677" s="1" t="s">
        <v>4465</v>
      </c>
      <c r="I1677" s="1" t="s">
        <v>4466</v>
      </c>
      <c r="J1677" s="1" t="s">
        <v>632</v>
      </c>
      <c r="K1677" s="1" t="s">
        <v>874</v>
      </c>
      <c r="L1677" s="1" t="s">
        <v>3637</v>
      </c>
      <c r="M1677" s="1"/>
      <c r="N1677" s="1"/>
      <c r="O1677" s="1"/>
      <c r="P1677" s="40">
        <v>408.19000853603541</v>
      </c>
    </row>
    <row r="1678" spans="1:16">
      <c r="A1678" s="39"/>
      <c r="B1678" s="1" t="s">
        <v>700</v>
      </c>
      <c r="C1678" s="1" t="s">
        <v>1370</v>
      </c>
      <c r="D1678" s="1" t="s">
        <v>17</v>
      </c>
      <c r="E1678" s="1" t="s">
        <v>17</v>
      </c>
      <c r="F1678" s="2">
        <v>45535</v>
      </c>
      <c r="G1678" s="2">
        <v>45505</v>
      </c>
      <c r="H1678" s="1" t="s">
        <v>4467</v>
      </c>
      <c r="I1678" s="1" t="s">
        <v>4468</v>
      </c>
      <c r="J1678" s="1" t="s">
        <v>621</v>
      </c>
      <c r="K1678" s="1" t="s">
        <v>861</v>
      </c>
      <c r="L1678" s="1" t="s">
        <v>3500</v>
      </c>
      <c r="M1678" s="1"/>
      <c r="N1678" s="1"/>
      <c r="O1678" s="1"/>
      <c r="P1678" s="40">
        <v>240.11176972707966</v>
      </c>
    </row>
    <row r="1679" spans="1:16">
      <c r="A1679" s="39"/>
      <c r="B1679" s="1" t="s">
        <v>700</v>
      </c>
      <c r="C1679" s="1" t="s">
        <v>1370</v>
      </c>
      <c r="D1679" s="1" t="s">
        <v>17</v>
      </c>
      <c r="E1679" s="1" t="s">
        <v>17</v>
      </c>
      <c r="F1679" s="2">
        <v>45535</v>
      </c>
      <c r="G1679" s="2">
        <v>45505</v>
      </c>
      <c r="H1679" s="1" t="s">
        <v>4469</v>
      </c>
      <c r="I1679" s="1" t="s">
        <v>4470</v>
      </c>
      <c r="J1679" s="1" t="s">
        <v>642</v>
      </c>
      <c r="K1679" s="1" t="s">
        <v>881</v>
      </c>
      <c r="L1679" s="1" t="s">
        <v>3416</v>
      </c>
      <c r="M1679" s="1"/>
      <c r="N1679" s="1"/>
      <c r="O1679" s="1"/>
      <c r="P1679" s="40">
        <v>560.2607960298526</v>
      </c>
    </row>
    <row r="1680" spans="1:16">
      <c r="A1680" s="39"/>
      <c r="B1680" s="1" t="s">
        <v>700</v>
      </c>
      <c r="C1680" s="1" t="s">
        <v>701</v>
      </c>
      <c r="D1680" s="1" t="s">
        <v>17</v>
      </c>
      <c r="E1680" s="1" t="s">
        <v>17</v>
      </c>
      <c r="F1680" s="2">
        <v>45535</v>
      </c>
      <c r="G1680" s="2">
        <v>45505</v>
      </c>
      <c r="H1680" s="1" t="s">
        <v>4471</v>
      </c>
      <c r="I1680" s="1" t="s">
        <v>4472</v>
      </c>
      <c r="J1680" s="1" t="s">
        <v>658</v>
      </c>
      <c r="K1680" s="1" t="s">
        <v>906</v>
      </c>
      <c r="L1680" s="1" t="s">
        <v>2082</v>
      </c>
      <c r="M1680" s="1"/>
      <c r="N1680" s="1"/>
      <c r="O1680" s="1" t="s">
        <v>1369</v>
      </c>
      <c r="P1680" s="40">
        <v>24359.439999999999</v>
      </c>
    </row>
    <row r="1681" spans="1:16">
      <c r="A1681" s="39"/>
      <c r="B1681" s="1" t="s">
        <v>700</v>
      </c>
      <c r="C1681" s="1" t="s">
        <v>1370</v>
      </c>
      <c r="D1681" s="1" t="s">
        <v>17</v>
      </c>
      <c r="E1681" s="1" t="s">
        <v>17</v>
      </c>
      <c r="F1681" s="2">
        <v>45535</v>
      </c>
      <c r="G1681" s="2">
        <v>45505</v>
      </c>
      <c r="H1681" s="1" t="s">
        <v>4473</v>
      </c>
      <c r="I1681" s="1" t="s">
        <v>4474</v>
      </c>
      <c r="J1681" s="1" t="s">
        <v>621</v>
      </c>
      <c r="K1681" s="1" t="s">
        <v>861</v>
      </c>
      <c r="L1681" s="1" t="s">
        <v>3500</v>
      </c>
      <c r="M1681" s="1"/>
      <c r="N1681" s="1"/>
      <c r="O1681" s="1"/>
      <c r="P1681" s="40">
        <v>210.0977985111947</v>
      </c>
    </row>
    <row r="1682" spans="1:16">
      <c r="A1682" s="39"/>
      <c r="B1682" s="1" t="s">
        <v>700</v>
      </c>
      <c r="C1682" s="1" t="s">
        <v>1370</v>
      </c>
      <c r="D1682" s="1" t="s">
        <v>17</v>
      </c>
      <c r="E1682" s="1" t="s">
        <v>17</v>
      </c>
      <c r="F1682" s="2">
        <v>45535</v>
      </c>
      <c r="G1682" s="2">
        <v>45505</v>
      </c>
      <c r="H1682" s="1" t="s">
        <v>4475</v>
      </c>
      <c r="I1682" s="1" t="s">
        <v>4476</v>
      </c>
      <c r="J1682" s="1" t="s">
        <v>617</v>
      </c>
      <c r="K1682" s="1" t="s">
        <v>860</v>
      </c>
      <c r="L1682" s="1" t="s">
        <v>2892</v>
      </c>
      <c r="M1682" s="1"/>
      <c r="N1682" s="1"/>
      <c r="O1682" s="1"/>
      <c r="P1682" s="40">
        <v>464.21608813902071</v>
      </c>
    </row>
    <row r="1683" spans="1:16">
      <c r="A1683" s="39"/>
      <c r="B1683" s="1" t="s">
        <v>700</v>
      </c>
      <c r="C1683" s="1" t="s">
        <v>1370</v>
      </c>
      <c r="D1683" s="1" t="s">
        <v>17</v>
      </c>
      <c r="E1683" s="1" t="s">
        <v>17</v>
      </c>
      <c r="F1683" s="2">
        <v>45535</v>
      </c>
      <c r="G1683" s="2">
        <v>45505</v>
      </c>
      <c r="H1683" s="1" t="s">
        <v>4477</v>
      </c>
      <c r="I1683" s="1" t="s">
        <v>4478</v>
      </c>
      <c r="J1683" s="1" t="s">
        <v>641</v>
      </c>
      <c r="K1683" s="1" t="s">
        <v>886</v>
      </c>
      <c r="L1683" s="1" t="s">
        <v>3668</v>
      </c>
      <c r="M1683" s="1"/>
      <c r="N1683" s="1"/>
      <c r="O1683" s="1"/>
      <c r="P1683" s="40">
        <v>504.23471642686729</v>
      </c>
    </row>
    <row r="1684" spans="1:16">
      <c r="A1684" s="39"/>
      <c r="B1684" s="1" t="s">
        <v>700</v>
      </c>
      <c r="C1684" s="1" t="s">
        <v>1370</v>
      </c>
      <c r="D1684" s="1" t="s">
        <v>17</v>
      </c>
      <c r="E1684" s="1" t="s">
        <v>17</v>
      </c>
      <c r="F1684" s="2">
        <v>45535</v>
      </c>
      <c r="G1684" s="2">
        <v>45505</v>
      </c>
      <c r="H1684" s="1" t="s">
        <v>4479</v>
      </c>
      <c r="I1684" s="1" t="s">
        <v>4480</v>
      </c>
      <c r="J1684" s="1" t="s">
        <v>593</v>
      </c>
      <c r="K1684" s="1" t="s">
        <v>842</v>
      </c>
      <c r="L1684" s="1" t="s">
        <v>1809</v>
      </c>
      <c r="M1684" s="1"/>
      <c r="N1684" s="1"/>
      <c r="O1684" s="1"/>
      <c r="P1684" s="40">
        <v>580.27011017377583</v>
      </c>
    </row>
    <row r="1685" spans="1:16">
      <c r="A1685" s="39"/>
      <c r="B1685" s="1" t="s">
        <v>700</v>
      </c>
      <c r="C1685" s="1" t="s">
        <v>1370</v>
      </c>
      <c r="D1685" s="1" t="s">
        <v>17</v>
      </c>
      <c r="E1685" s="1" t="s">
        <v>17</v>
      </c>
      <c r="F1685" s="2">
        <v>45535</v>
      </c>
      <c r="G1685" s="2">
        <v>45505</v>
      </c>
      <c r="H1685" s="1" t="s">
        <v>4481</v>
      </c>
      <c r="I1685" s="1" t="s">
        <v>4482</v>
      </c>
      <c r="J1685" s="1" t="s">
        <v>645</v>
      </c>
      <c r="K1685" s="1" t="s">
        <v>891</v>
      </c>
      <c r="L1685" s="1" t="s">
        <v>3332</v>
      </c>
      <c r="M1685" s="1"/>
      <c r="N1685" s="1"/>
      <c r="O1685" s="1"/>
      <c r="P1685" s="40">
        <v>440.20491116631274</v>
      </c>
    </row>
    <row r="1686" spans="1:16">
      <c r="A1686" s="39"/>
      <c r="B1686" s="1" t="s">
        <v>700</v>
      </c>
      <c r="C1686" s="1" t="s">
        <v>1370</v>
      </c>
      <c r="D1686" s="1" t="s">
        <v>17</v>
      </c>
      <c r="E1686" s="1" t="s">
        <v>17</v>
      </c>
      <c r="F1686" s="2">
        <v>45535</v>
      </c>
      <c r="G1686" s="2">
        <v>45505</v>
      </c>
      <c r="H1686" s="1" t="s">
        <v>4483</v>
      </c>
      <c r="I1686" s="1" t="s">
        <v>4484</v>
      </c>
      <c r="J1686" s="1" t="s">
        <v>613</v>
      </c>
      <c r="K1686" s="1" t="s">
        <v>854</v>
      </c>
      <c r="L1686" s="1"/>
      <c r="M1686" s="1"/>
      <c r="N1686" s="1"/>
      <c r="O1686" s="1"/>
      <c r="P1686" s="40">
        <v>312.14530064520358</v>
      </c>
    </row>
    <row r="1687" spans="1:16">
      <c r="A1687" s="39"/>
      <c r="B1687" s="1" t="s">
        <v>700</v>
      </c>
      <c r="C1687" s="1" t="s">
        <v>1370</v>
      </c>
      <c r="D1687" s="1" t="s">
        <v>17</v>
      </c>
      <c r="E1687" s="1" t="s">
        <v>17</v>
      </c>
      <c r="F1687" s="2">
        <v>45535</v>
      </c>
      <c r="G1687" s="2">
        <v>45505</v>
      </c>
      <c r="H1687" s="1" t="s">
        <v>4485</v>
      </c>
      <c r="I1687" s="1" t="s">
        <v>4486</v>
      </c>
      <c r="J1687" s="1" t="s">
        <v>816</v>
      </c>
      <c r="K1687" s="1" t="s">
        <v>798</v>
      </c>
      <c r="L1687" s="1" t="s">
        <v>3413</v>
      </c>
      <c r="M1687" s="1"/>
      <c r="N1687" s="1"/>
      <c r="O1687" s="1"/>
      <c r="P1687" s="40">
        <v>376.17510590575813</v>
      </c>
    </row>
    <row r="1688" spans="1:16">
      <c r="A1688" s="39"/>
      <c r="B1688" s="1" t="s">
        <v>700</v>
      </c>
      <c r="C1688" s="1" t="s">
        <v>1370</v>
      </c>
      <c r="D1688" s="1" t="s">
        <v>17</v>
      </c>
      <c r="E1688" s="1" t="s">
        <v>17</v>
      </c>
      <c r="F1688" s="2">
        <v>45535</v>
      </c>
      <c r="G1688" s="2">
        <v>45505</v>
      </c>
      <c r="H1688" s="1" t="s">
        <v>4487</v>
      </c>
      <c r="I1688" s="1" t="s">
        <v>4488</v>
      </c>
      <c r="J1688" s="1" t="s">
        <v>593</v>
      </c>
      <c r="K1688" s="1" t="s">
        <v>842</v>
      </c>
      <c r="L1688" s="1" t="s">
        <v>1809</v>
      </c>
      <c r="M1688" s="1"/>
      <c r="N1688" s="1"/>
      <c r="O1688" s="1"/>
      <c r="P1688" s="40">
        <v>638.29712119115345</v>
      </c>
    </row>
    <row r="1689" spans="1:16">
      <c r="A1689" s="39"/>
      <c r="B1689" s="1" t="s">
        <v>700</v>
      </c>
      <c r="C1689" s="1" t="s">
        <v>1370</v>
      </c>
      <c r="D1689" s="1" t="s">
        <v>17</v>
      </c>
      <c r="E1689" s="1" t="s">
        <v>17</v>
      </c>
      <c r="F1689" s="2">
        <v>45535</v>
      </c>
      <c r="G1689" s="2">
        <v>45505</v>
      </c>
      <c r="H1689" s="1" t="s">
        <v>4489</v>
      </c>
      <c r="I1689" s="1" t="s">
        <v>4490</v>
      </c>
      <c r="J1689" s="1" t="s">
        <v>617</v>
      </c>
      <c r="K1689" s="1" t="s">
        <v>860</v>
      </c>
      <c r="L1689" s="1" t="s">
        <v>2892</v>
      </c>
      <c r="M1689" s="1"/>
      <c r="N1689" s="1"/>
      <c r="O1689" s="1"/>
      <c r="P1689" s="40">
        <v>480.22353945415932</v>
      </c>
    </row>
    <row r="1690" spans="1:16">
      <c r="A1690" s="39"/>
      <c r="B1690" s="1" t="s">
        <v>700</v>
      </c>
      <c r="C1690" s="1" t="s">
        <v>1370</v>
      </c>
      <c r="D1690" s="1" t="s">
        <v>17</v>
      </c>
      <c r="E1690" s="1" t="s">
        <v>17</v>
      </c>
      <c r="F1690" s="2">
        <v>45535</v>
      </c>
      <c r="G1690" s="2">
        <v>45505</v>
      </c>
      <c r="H1690" s="1" t="s">
        <v>4491</v>
      </c>
      <c r="I1690" s="1" t="s">
        <v>4492</v>
      </c>
      <c r="J1690" s="1" t="s">
        <v>617</v>
      </c>
      <c r="K1690" s="1" t="s">
        <v>860</v>
      </c>
      <c r="L1690" s="1" t="s">
        <v>2892</v>
      </c>
      <c r="M1690" s="1"/>
      <c r="N1690" s="1"/>
      <c r="O1690" s="1"/>
      <c r="P1690" s="40">
        <v>380.17696873454281</v>
      </c>
    </row>
    <row r="1691" spans="1:16">
      <c r="A1691" s="39"/>
      <c r="B1691" s="1" t="s">
        <v>700</v>
      </c>
      <c r="C1691" s="1" t="s">
        <v>1370</v>
      </c>
      <c r="D1691" s="1" t="s">
        <v>17</v>
      </c>
      <c r="E1691" s="1" t="s">
        <v>17</v>
      </c>
      <c r="F1691" s="2">
        <v>45535</v>
      </c>
      <c r="G1691" s="2">
        <v>45505</v>
      </c>
      <c r="H1691" s="1" t="s">
        <v>4493</v>
      </c>
      <c r="I1691" s="1" t="s">
        <v>4494</v>
      </c>
      <c r="J1691" s="1" t="s">
        <v>820</v>
      </c>
      <c r="K1691" s="1" t="s">
        <v>800</v>
      </c>
      <c r="L1691" s="1" t="s">
        <v>3718</v>
      </c>
      <c r="M1691" s="1"/>
      <c r="N1691" s="1"/>
      <c r="O1691" s="1"/>
      <c r="P1691" s="40">
        <v>560.2607960298526</v>
      </c>
    </row>
    <row r="1692" spans="1:16">
      <c r="A1692" s="39"/>
      <c r="B1692" s="1" t="s">
        <v>700</v>
      </c>
      <c r="C1692" s="1" t="s">
        <v>1370</v>
      </c>
      <c r="D1692" s="1" t="s">
        <v>17</v>
      </c>
      <c r="E1692" s="1" t="s">
        <v>17</v>
      </c>
      <c r="F1692" s="2">
        <v>45535</v>
      </c>
      <c r="G1692" s="2">
        <v>45505</v>
      </c>
      <c r="H1692" s="1" t="s">
        <v>4495</v>
      </c>
      <c r="I1692" s="1" t="s">
        <v>4496</v>
      </c>
      <c r="J1692" s="1" t="s">
        <v>643</v>
      </c>
      <c r="K1692" s="1" t="s">
        <v>890</v>
      </c>
      <c r="L1692" s="1" t="s">
        <v>3373</v>
      </c>
      <c r="M1692" s="1"/>
      <c r="N1692" s="1"/>
      <c r="O1692" s="1"/>
      <c r="P1692" s="40">
        <v>520.2421677420059</v>
      </c>
    </row>
    <row r="1693" spans="1:16">
      <c r="A1693" s="39"/>
      <c r="B1693" s="1" t="s">
        <v>700</v>
      </c>
      <c r="C1693" s="1" t="s">
        <v>1370</v>
      </c>
      <c r="D1693" s="1" t="s">
        <v>17</v>
      </c>
      <c r="E1693" s="1" t="s">
        <v>17</v>
      </c>
      <c r="F1693" s="2">
        <v>45535</v>
      </c>
      <c r="G1693" s="2">
        <v>45505</v>
      </c>
      <c r="H1693" s="1" t="s">
        <v>4497</v>
      </c>
      <c r="I1693" s="1" t="s">
        <v>4498</v>
      </c>
      <c r="J1693" s="1" t="s">
        <v>639</v>
      </c>
      <c r="K1693" s="1" t="s">
        <v>889</v>
      </c>
      <c r="L1693" s="1" t="s">
        <v>1254</v>
      </c>
      <c r="M1693" s="1"/>
      <c r="N1693" s="1"/>
      <c r="O1693" s="1"/>
      <c r="P1693" s="40">
        <v>440.20491116631274</v>
      </c>
    </row>
    <row r="1694" spans="1:16">
      <c r="A1694" s="39"/>
      <c r="B1694" s="1" t="s">
        <v>700</v>
      </c>
      <c r="C1694" s="1" t="s">
        <v>1370</v>
      </c>
      <c r="D1694" s="1" t="s">
        <v>17</v>
      </c>
      <c r="E1694" s="1" t="s">
        <v>17</v>
      </c>
      <c r="F1694" s="2">
        <v>45535</v>
      </c>
      <c r="G1694" s="2">
        <v>45505</v>
      </c>
      <c r="H1694" s="1" t="s">
        <v>4499</v>
      </c>
      <c r="I1694" s="1" t="s">
        <v>4500</v>
      </c>
      <c r="J1694" s="1" t="s">
        <v>645</v>
      </c>
      <c r="K1694" s="1" t="s">
        <v>891</v>
      </c>
      <c r="L1694" s="1" t="s">
        <v>3332</v>
      </c>
      <c r="M1694" s="1"/>
      <c r="N1694" s="1"/>
      <c r="O1694" s="1"/>
      <c r="P1694" s="40">
        <v>560.2607960298526</v>
      </c>
    </row>
    <row r="1695" spans="1:16">
      <c r="A1695" s="39"/>
      <c r="B1695" s="1" t="s">
        <v>700</v>
      </c>
      <c r="C1695" s="1" t="s">
        <v>1370</v>
      </c>
      <c r="D1695" s="1" t="s">
        <v>17</v>
      </c>
      <c r="E1695" s="1" t="s">
        <v>17</v>
      </c>
      <c r="F1695" s="2">
        <v>45535</v>
      </c>
      <c r="G1695" s="2">
        <v>45505</v>
      </c>
      <c r="H1695" s="1" t="s">
        <v>4501</v>
      </c>
      <c r="I1695" s="1" t="s">
        <v>4502</v>
      </c>
      <c r="J1695" s="1" t="s">
        <v>645</v>
      </c>
      <c r="K1695" s="1" t="s">
        <v>891</v>
      </c>
      <c r="L1695" s="1" t="s">
        <v>3332</v>
      </c>
      <c r="M1695" s="1"/>
      <c r="N1695" s="1"/>
      <c r="O1695" s="1"/>
      <c r="P1695" s="40">
        <v>480.22353945415932</v>
      </c>
    </row>
    <row r="1696" spans="1:16">
      <c r="A1696" s="39"/>
      <c r="B1696" s="1" t="s">
        <v>700</v>
      </c>
      <c r="C1696" s="1" t="s">
        <v>1370</v>
      </c>
      <c r="D1696" s="1" t="s">
        <v>17</v>
      </c>
      <c r="E1696" s="1" t="s">
        <v>17</v>
      </c>
      <c r="F1696" s="2">
        <v>45535</v>
      </c>
      <c r="G1696" s="2">
        <v>45505</v>
      </c>
      <c r="H1696" s="1" t="s">
        <v>4503</v>
      </c>
      <c r="I1696" s="1" t="s">
        <v>4504</v>
      </c>
      <c r="J1696" s="1" t="s">
        <v>620</v>
      </c>
      <c r="K1696" s="1" t="s">
        <v>862</v>
      </c>
      <c r="L1696" s="1" t="s">
        <v>3343</v>
      </c>
      <c r="M1696" s="1"/>
      <c r="N1696" s="1"/>
      <c r="O1696" s="1"/>
      <c r="P1696" s="40">
        <v>280.1303980149263</v>
      </c>
    </row>
    <row r="1697" spans="1:16">
      <c r="A1697" s="39"/>
      <c r="B1697" s="1" t="s">
        <v>700</v>
      </c>
      <c r="C1697" s="1" t="s">
        <v>1370</v>
      </c>
      <c r="D1697" s="1" t="s">
        <v>17</v>
      </c>
      <c r="E1697" s="1" t="s">
        <v>17</v>
      </c>
      <c r="F1697" s="2">
        <v>45535</v>
      </c>
      <c r="G1697" s="2">
        <v>45505</v>
      </c>
      <c r="H1697" s="1" t="s">
        <v>4505</v>
      </c>
      <c r="I1697" s="1" t="s">
        <v>4506</v>
      </c>
      <c r="J1697" s="1" t="s">
        <v>812</v>
      </c>
      <c r="K1697" s="1" t="s">
        <v>795</v>
      </c>
      <c r="L1697" s="1" t="s">
        <v>3324</v>
      </c>
      <c r="M1697" s="1"/>
      <c r="N1697" s="1"/>
      <c r="O1697" s="1"/>
      <c r="P1697" s="40">
        <v>384.17883156332749</v>
      </c>
    </row>
    <row r="1698" spans="1:16">
      <c r="A1698" s="39"/>
      <c r="B1698" s="1" t="s">
        <v>700</v>
      </c>
      <c r="C1698" s="1" t="s">
        <v>1370</v>
      </c>
      <c r="D1698" s="1" t="s">
        <v>17</v>
      </c>
      <c r="E1698" s="1" t="s">
        <v>17</v>
      </c>
      <c r="F1698" s="2">
        <v>45535</v>
      </c>
      <c r="G1698" s="2">
        <v>45505</v>
      </c>
      <c r="H1698" s="1" t="s">
        <v>4507</v>
      </c>
      <c r="I1698" s="1" t="s">
        <v>4508</v>
      </c>
      <c r="J1698" s="1" t="s">
        <v>587</v>
      </c>
      <c r="K1698" s="1" t="s">
        <v>840</v>
      </c>
      <c r="L1698" s="1" t="s">
        <v>3446</v>
      </c>
      <c r="M1698" s="1"/>
      <c r="N1698" s="1"/>
      <c r="O1698" s="1"/>
      <c r="P1698" s="40">
        <v>360.16765459061952</v>
      </c>
    </row>
    <row r="1699" spans="1:16">
      <c r="A1699" s="39"/>
      <c r="B1699" s="1" t="s">
        <v>700</v>
      </c>
      <c r="C1699" s="1" t="s">
        <v>701</v>
      </c>
      <c r="D1699" s="1" t="s">
        <v>17</v>
      </c>
      <c r="E1699" s="1" t="s">
        <v>17</v>
      </c>
      <c r="F1699" s="2">
        <v>45535</v>
      </c>
      <c r="G1699" s="2">
        <v>45505</v>
      </c>
      <c r="H1699" s="1" t="s">
        <v>4509</v>
      </c>
      <c r="I1699" s="1" t="s">
        <v>4510</v>
      </c>
      <c r="J1699" s="1" t="s">
        <v>666</v>
      </c>
      <c r="K1699" s="1" t="s">
        <v>917</v>
      </c>
      <c r="L1699" s="1" t="s">
        <v>1865</v>
      </c>
      <c r="M1699" s="1"/>
      <c r="N1699" s="1"/>
      <c r="O1699" s="1"/>
      <c r="P1699" s="40">
        <v>32467.7</v>
      </c>
    </row>
    <row r="1700" spans="1:16">
      <c r="A1700" s="39"/>
      <c r="B1700" s="1" t="s">
        <v>700</v>
      </c>
      <c r="C1700" s="1" t="s">
        <v>1370</v>
      </c>
      <c r="D1700" s="1" t="s">
        <v>17</v>
      </c>
      <c r="E1700" s="1" t="s">
        <v>17</v>
      </c>
      <c r="F1700" s="2">
        <v>45535</v>
      </c>
      <c r="G1700" s="2">
        <v>45505</v>
      </c>
      <c r="H1700" s="1" t="s">
        <v>4511</v>
      </c>
      <c r="I1700" s="1" t="s">
        <v>4512</v>
      </c>
      <c r="J1700" s="1" t="s">
        <v>812</v>
      </c>
      <c r="K1700" s="1" t="s">
        <v>795</v>
      </c>
      <c r="L1700" s="1" t="s">
        <v>3324</v>
      </c>
      <c r="M1700" s="1"/>
      <c r="N1700" s="1"/>
      <c r="O1700" s="1"/>
      <c r="P1700" s="40">
        <v>392.1825572208968</v>
      </c>
    </row>
    <row r="1701" spans="1:16">
      <c r="A1701" s="39"/>
      <c r="B1701" s="1" t="s">
        <v>700</v>
      </c>
      <c r="C1701" s="1" t="s">
        <v>1370</v>
      </c>
      <c r="D1701" s="1" t="s">
        <v>17</v>
      </c>
      <c r="E1701" s="1" t="s">
        <v>17</v>
      </c>
      <c r="F1701" s="2">
        <v>45535</v>
      </c>
      <c r="G1701" s="2">
        <v>45505</v>
      </c>
      <c r="H1701" s="1" t="s">
        <v>4513</v>
      </c>
      <c r="I1701" s="1" t="s">
        <v>4514</v>
      </c>
      <c r="J1701" s="1" t="s">
        <v>587</v>
      </c>
      <c r="K1701" s="1" t="s">
        <v>840</v>
      </c>
      <c r="L1701" s="1" t="s">
        <v>3446</v>
      </c>
      <c r="M1701" s="1"/>
      <c r="N1701" s="1"/>
      <c r="O1701" s="1"/>
      <c r="P1701" s="40">
        <v>360.16765459061952</v>
      </c>
    </row>
    <row r="1702" spans="1:16">
      <c r="A1702" s="39"/>
      <c r="B1702" s="1" t="s">
        <v>700</v>
      </c>
      <c r="C1702" s="1" t="s">
        <v>1370</v>
      </c>
      <c r="D1702" s="1" t="s">
        <v>17</v>
      </c>
      <c r="E1702" s="1" t="s">
        <v>17</v>
      </c>
      <c r="F1702" s="2">
        <v>45535</v>
      </c>
      <c r="G1702" s="2">
        <v>45505</v>
      </c>
      <c r="H1702" s="1" t="s">
        <v>4515</v>
      </c>
      <c r="I1702" s="1" t="s">
        <v>4516</v>
      </c>
      <c r="J1702" s="1" t="s">
        <v>645</v>
      </c>
      <c r="K1702" s="1" t="s">
        <v>891</v>
      </c>
      <c r="L1702" s="1" t="s">
        <v>3332</v>
      </c>
      <c r="M1702" s="1"/>
      <c r="N1702" s="1"/>
      <c r="O1702" s="1"/>
      <c r="P1702" s="40">
        <v>440.20491116631274</v>
      </c>
    </row>
    <row r="1703" spans="1:16">
      <c r="A1703" s="39"/>
      <c r="B1703" s="1" t="s">
        <v>700</v>
      </c>
      <c r="C1703" s="1" t="s">
        <v>1370</v>
      </c>
      <c r="D1703" s="1" t="s">
        <v>17</v>
      </c>
      <c r="E1703" s="1" t="s">
        <v>17</v>
      </c>
      <c r="F1703" s="2">
        <v>45535</v>
      </c>
      <c r="G1703" s="2">
        <v>45505</v>
      </c>
      <c r="H1703" s="1" t="s">
        <v>4517</v>
      </c>
      <c r="I1703" s="1" t="s">
        <v>4518</v>
      </c>
      <c r="J1703" s="1" t="s">
        <v>620</v>
      </c>
      <c r="K1703" s="1" t="s">
        <v>862</v>
      </c>
      <c r="L1703" s="1" t="s">
        <v>3343</v>
      </c>
      <c r="M1703" s="1"/>
      <c r="N1703" s="1"/>
      <c r="O1703" s="1"/>
      <c r="P1703" s="40">
        <v>280.1303980149263</v>
      </c>
    </row>
    <row r="1704" spans="1:16">
      <c r="A1704" s="39"/>
      <c r="B1704" s="1" t="s">
        <v>700</v>
      </c>
      <c r="C1704" s="1" t="s">
        <v>701</v>
      </c>
      <c r="D1704" s="1" t="s">
        <v>17</v>
      </c>
      <c r="E1704" s="1" t="s">
        <v>17</v>
      </c>
      <c r="F1704" s="2">
        <v>45535</v>
      </c>
      <c r="G1704" s="2">
        <v>45505</v>
      </c>
      <c r="H1704" s="1" t="s">
        <v>4519</v>
      </c>
      <c r="I1704" s="1" t="s">
        <v>4520</v>
      </c>
      <c r="J1704" s="1" t="s">
        <v>497</v>
      </c>
      <c r="K1704" s="1" t="s">
        <v>745</v>
      </c>
      <c r="L1704" s="1" t="s">
        <v>1822</v>
      </c>
      <c r="M1704" s="1"/>
      <c r="N1704" s="1"/>
      <c r="O1704" s="1" t="s">
        <v>1369</v>
      </c>
      <c r="P1704" s="40">
        <v>25374.35</v>
      </c>
    </row>
    <row r="1705" spans="1:16">
      <c r="A1705" s="39"/>
      <c r="B1705" s="1" t="s">
        <v>700</v>
      </c>
      <c r="C1705" s="1" t="s">
        <v>1370</v>
      </c>
      <c r="D1705" s="1" t="s">
        <v>17</v>
      </c>
      <c r="E1705" s="1" t="s">
        <v>17</v>
      </c>
      <c r="F1705" s="2">
        <v>45535</v>
      </c>
      <c r="G1705" s="2">
        <v>45505</v>
      </c>
      <c r="H1705" s="1" t="s">
        <v>4521</v>
      </c>
      <c r="I1705" s="1" t="s">
        <v>4522</v>
      </c>
      <c r="J1705" s="1" t="s">
        <v>617</v>
      </c>
      <c r="K1705" s="1" t="s">
        <v>860</v>
      </c>
      <c r="L1705" s="1" t="s">
        <v>2892</v>
      </c>
      <c r="M1705" s="1"/>
      <c r="N1705" s="1"/>
      <c r="O1705" s="1"/>
      <c r="P1705" s="40">
        <v>320.14902630277288</v>
      </c>
    </row>
    <row r="1706" spans="1:16">
      <c r="A1706" s="39"/>
      <c r="B1706" s="1" t="s">
        <v>700</v>
      </c>
      <c r="C1706" s="1" t="s">
        <v>1370</v>
      </c>
      <c r="D1706" s="1" t="s">
        <v>17</v>
      </c>
      <c r="E1706" s="1" t="s">
        <v>17</v>
      </c>
      <c r="F1706" s="2">
        <v>45535</v>
      </c>
      <c r="G1706" s="2">
        <v>45505</v>
      </c>
      <c r="H1706" s="1" t="s">
        <v>4523</v>
      </c>
      <c r="I1706" s="1" t="s">
        <v>4524</v>
      </c>
      <c r="J1706" s="1" t="s">
        <v>617</v>
      </c>
      <c r="K1706" s="1" t="s">
        <v>860</v>
      </c>
      <c r="L1706" s="1" t="s">
        <v>2892</v>
      </c>
      <c r="M1706" s="1"/>
      <c r="N1706" s="1"/>
      <c r="O1706" s="1"/>
      <c r="P1706" s="40">
        <v>464.21608813902071</v>
      </c>
    </row>
    <row r="1707" spans="1:16">
      <c r="A1707" s="39"/>
      <c r="B1707" s="1" t="s">
        <v>700</v>
      </c>
      <c r="C1707" s="1" t="s">
        <v>1370</v>
      </c>
      <c r="D1707" s="1" t="s">
        <v>17</v>
      </c>
      <c r="E1707" s="1" t="s">
        <v>17</v>
      </c>
      <c r="F1707" s="2">
        <v>45535</v>
      </c>
      <c r="G1707" s="2">
        <v>45505</v>
      </c>
      <c r="H1707" s="1" t="s">
        <v>4525</v>
      </c>
      <c r="I1707" s="1" t="s">
        <v>4526</v>
      </c>
      <c r="J1707" s="1" t="s">
        <v>612</v>
      </c>
      <c r="K1707" s="1" t="s">
        <v>853</v>
      </c>
      <c r="L1707" s="1" t="s">
        <v>3335</v>
      </c>
      <c r="M1707" s="1"/>
      <c r="N1707" s="1"/>
      <c r="O1707" s="1"/>
      <c r="P1707" s="40">
        <v>258.12015245661064</v>
      </c>
    </row>
    <row r="1708" spans="1:16">
      <c r="A1708" s="39"/>
      <c r="B1708" s="1" t="s">
        <v>700</v>
      </c>
      <c r="C1708" s="1" t="s">
        <v>701</v>
      </c>
      <c r="D1708" s="1" t="s">
        <v>17</v>
      </c>
      <c r="E1708" s="1" t="s">
        <v>17</v>
      </c>
      <c r="F1708" s="2">
        <v>45535</v>
      </c>
      <c r="G1708" s="2">
        <v>45505</v>
      </c>
      <c r="H1708" s="1" t="s">
        <v>4527</v>
      </c>
      <c r="I1708" s="1" t="s">
        <v>4528</v>
      </c>
      <c r="J1708" s="1" t="s">
        <v>507</v>
      </c>
      <c r="K1708" s="1" t="s">
        <v>769</v>
      </c>
      <c r="L1708" s="1" t="s">
        <v>1881</v>
      </c>
      <c r="M1708" s="1"/>
      <c r="N1708" s="1"/>
      <c r="O1708" s="1"/>
      <c r="P1708" s="40">
        <v>-19890</v>
      </c>
    </row>
    <row r="1709" spans="1:16">
      <c r="A1709" s="39"/>
      <c r="B1709" s="1" t="s">
        <v>700</v>
      </c>
      <c r="C1709" s="1" t="s">
        <v>1370</v>
      </c>
      <c r="D1709" s="1" t="s">
        <v>17</v>
      </c>
      <c r="E1709" s="1" t="s">
        <v>17</v>
      </c>
      <c r="F1709" s="2">
        <v>45535</v>
      </c>
      <c r="G1709" s="2">
        <v>45505</v>
      </c>
      <c r="H1709" s="1" t="s">
        <v>4529</v>
      </c>
      <c r="I1709" s="1" t="s">
        <v>4530</v>
      </c>
      <c r="J1709" s="1" t="s">
        <v>641</v>
      </c>
      <c r="K1709" s="1" t="s">
        <v>886</v>
      </c>
      <c r="L1709" s="1" t="s">
        <v>3668</v>
      </c>
      <c r="M1709" s="1"/>
      <c r="N1709" s="1"/>
      <c r="O1709" s="1"/>
      <c r="P1709" s="40">
        <v>504.23471642686729</v>
      </c>
    </row>
    <row r="1710" spans="1:16">
      <c r="A1710" s="39"/>
      <c r="B1710" s="1" t="s">
        <v>700</v>
      </c>
      <c r="C1710" s="1" t="s">
        <v>1370</v>
      </c>
      <c r="D1710" s="1" t="s">
        <v>17</v>
      </c>
      <c r="E1710" s="1" t="s">
        <v>17</v>
      </c>
      <c r="F1710" s="2">
        <v>45535</v>
      </c>
      <c r="G1710" s="2">
        <v>45505</v>
      </c>
      <c r="H1710" s="1" t="s">
        <v>4531</v>
      </c>
      <c r="I1710" s="1" t="s">
        <v>4532</v>
      </c>
      <c r="J1710" s="1" t="s">
        <v>799</v>
      </c>
      <c r="K1710" s="1" t="s">
        <v>797</v>
      </c>
      <c r="L1710" s="1" t="s">
        <v>3338</v>
      </c>
      <c r="M1710" s="1"/>
      <c r="N1710" s="1"/>
      <c r="O1710" s="1"/>
      <c r="P1710" s="40">
        <v>180.08382729530976</v>
      </c>
    </row>
    <row r="1711" spans="1:16">
      <c r="A1711" s="39"/>
      <c r="B1711" s="1" t="s">
        <v>700</v>
      </c>
      <c r="C1711" s="1" t="s">
        <v>1370</v>
      </c>
      <c r="D1711" s="1" t="s">
        <v>17</v>
      </c>
      <c r="E1711" s="1" t="s">
        <v>17</v>
      </c>
      <c r="F1711" s="2">
        <v>45535</v>
      </c>
      <c r="G1711" s="2">
        <v>45505</v>
      </c>
      <c r="H1711" s="1" t="s">
        <v>4533</v>
      </c>
      <c r="I1711" s="1" t="s">
        <v>4534</v>
      </c>
      <c r="J1711" s="1" t="s">
        <v>818</v>
      </c>
      <c r="K1711" s="1" t="s">
        <v>796</v>
      </c>
      <c r="L1711" s="1" t="s">
        <v>3346</v>
      </c>
      <c r="M1711" s="1"/>
      <c r="N1711" s="1"/>
      <c r="O1711" s="1"/>
      <c r="P1711" s="40">
        <v>520.2421677420059</v>
      </c>
    </row>
    <row r="1712" spans="1:16">
      <c r="A1712" s="39"/>
      <c r="B1712" s="1" t="s">
        <v>700</v>
      </c>
      <c r="C1712" s="1" t="s">
        <v>701</v>
      </c>
      <c r="D1712" s="1" t="s">
        <v>17</v>
      </c>
      <c r="E1712" s="1" t="s">
        <v>17</v>
      </c>
      <c r="F1712" s="2">
        <v>45535</v>
      </c>
      <c r="G1712" s="2">
        <v>45505</v>
      </c>
      <c r="H1712" s="1" t="s">
        <v>1844</v>
      </c>
      <c r="I1712" s="1" t="s">
        <v>1845</v>
      </c>
      <c r="J1712" s="1" t="s">
        <v>277</v>
      </c>
      <c r="K1712" s="1"/>
      <c r="L1712" s="1"/>
      <c r="M1712" s="1" t="s">
        <v>1701</v>
      </c>
      <c r="N1712" s="1"/>
      <c r="O1712" s="1" t="s">
        <v>4535</v>
      </c>
      <c r="P1712" s="40">
        <v>-237.11</v>
      </c>
    </row>
    <row r="1713" spans="1:16">
      <c r="A1713" s="39"/>
      <c r="B1713" s="1" t="s">
        <v>700</v>
      </c>
      <c r="C1713" s="1" t="s">
        <v>1370</v>
      </c>
      <c r="D1713" s="1" t="s">
        <v>17</v>
      </c>
      <c r="E1713" s="1" t="s">
        <v>17</v>
      </c>
      <c r="F1713" s="2">
        <v>45535</v>
      </c>
      <c r="G1713" s="2">
        <v>45505</v>
      </c>
      <c r="H1713" s="1" t="s">
        <v>4536</v>
      </c>
      <c r="I1713" s="1" t="s">
        <v>4537</v>
      </c>
      <c r="J1713" s="1" t="s">
        <v>645</v>
      </c>
      <c r="K1713" s="1" t="s">
        <v>891</v>
      </c>
      <c r="L1713" s="1" t="s">
        <v>3332</v>
      </c>
      <c r="M1713" s="1"/>
      <c r="N1713" s="1"/>
      <c r="O1713" s="1"/>
      <c r="P1713" s="40">
        <v>560.2607960298526</v>
      </c>
    </row>
    <row r="1714" spans="1:16">
      <c r="A1714" s="39"/>
      <c r="B1714" s="1" t="s">
        <v>700</v>
      </c>
      <c r="C1714" s="1" t="s">
        <v>1370</v>
      </c>
      <c r="D1714" s="1" t="s">
        <v>17</v>
      </c>
      <c r="E1714" s="1" t="s">
        <v>17</v>
      </c>
      <c r="F1714" s="2">
        <v>45535</v>
      </c>
      <c r="G1714" s="2">
        <v>45505</v>
      </c>
      <c r="H1714" s="1" t="s">
        <v>4538</v>
      </c>
      <c r="I1714" s="1" t="s">
        <v>4539</v>
      </c>
      <c r="J1714" s="1" t="s">
        <v>818</v>
      </c>
      <c r="K1714" s="1" t="s">
        <v>796</v>
      </c>
      <c r="L1714" s="1" t="s">
        <v>3346</v>
      </c>
      <c r="M1714" s="1"/>
      <c r="N1714" s="1"/>
      <c r="O1714" s="1"/>
      <c r="P1714" s="40">
        <v>648.30177826311512</v>
      </c>
    </row>
    <row r="1715" spans="1:16">
      <c r="A1715" s="39"/>
      <c r="B1715" s="1" t="s">
        <v>700</v>
      </c>
      <c r="C1715" s="1" t="s">
        <v>1370</v>
      </c>
      <c r="D1715" s="1" t="s">
        <v>17</v>
      </c>
      <c r="E1715" s="1" t="s">
        <v>17</v>
      </c>
      <c r="F1715" s="2">
        <v>45535</v>
      </c>
      <c r="G1715" s="2">
        <v>45505</v>
      </c>
      <c r="H1715" s="1" t="s">
        <v>4540</v>
      </c>
      <c r="I1715" s="1" t="s">
        <v>4541</v>
      </c>
      <c r="J1715" s="1" t="s">
        <v>617</v>
      </c>
      <c r="K1715" s="1" t="s">
        <v>860</v>
      </c>
      <c r="L1715" s="1" t="s">
        <v>2892</v>
      </c>
      <c r="M1715" s="1"/>
      <c r="N1715" s="1"/>
      <c r="O1715" s="1"/>
      <c r="P1715" s="40">
        <v>320.14902630277288</v>
      </c>
    </row>
    <row r="1716" spans="1:16">
      <c r="A1716" s="39"/>
      <c r="B1716" s="1" t="s">
        <v>700</v>
      </c>
      <c r="C1716" s="1" t="s">
        <v>1370</v>
      </c>
      <c r="D1716" s="1" t="s">
        <v>17</v>
      </c>
      <c r="E1716" s="1" t="s">
        <v>17</v>
      </c>
      <c r="F1716" s="2">
        <v>45535</v>
      </c>
      <c r="G1716" s="2">
        <v>45505</v>
      </c>
      <c r="H1716" s="1" t="s">
        <v>4542</v>
      </c>
      <c r="I1716" s="1" t="s">
        <v>4543</v>
      </c>
      <c r="J1716" s="1" t="s">
        <v>816</v>
      </c>
      <c r="K1716" s="1" t="s">
        <v>798</v>
      </c>
      <c r="L1716" s="1" t="s">
        <v>3413</v>
      </c>
      <c r="M1716" s="1"/>
      <c r="N1716" s="1"/>
      <c r="O1716" s="1"/>
      <c r="P1716" s="40">
        <v>376.17510590575813</v>
      </c>
    </row>
    <row r="1717" spans="1:16">
      <c r="A1717" s="39"/>
      <c r="B1717" s="1" t="s">
        <v>700</v>
      </c>
      <c r="C1717" s="1" t="s">
        <v>1370</v>
      </c>
      <c r="D1717" s="1" t="s">
        <v>17</v>
      </c>
      <c r="E1717" s="1" t="s">
        <v>17</v>
      </c>
      <c r="F1717" s="2">
        <v>45535</v>
      </c>
      <c r="G1717" s="2">
        <v>45505</v>
      </c>
      <c r="H1717" s="1" t="s">
        <v>4544</v>
      </c>
      <c r="I1717" s="1" t="s">
        <v>4545</v>
      </c>
      <c r="J1717" s="1" t="s">
        <v>587</v>
      </c>
      <c r="K1717" s="1" t="s">
        <v>840</v>
      </c>
      <c r="L1717" s="1" t="s">
        <v>3446</v>
      </c>
      <c r="M1717" s="1"/>
      <c r="N1717" s="1"/>
      <c r="O1717" s="1"/>
      <c r="P1717" s="40">
        <v>270.12574094296463</v>
      </c>
    </row>
    <row r="1718" spans="1:16">
      <c r="A1718" s="39"/>
      <c r="B1718" s="1" t="s">
        <v>700</v>
      </c>
      <c r="C1718" s="1" t="s">
        <v>1370</v>
      </c>
      <c r="D1718" s="1" t="s">
        <v>17</v>
      </c>
      <c r="E1718" s="1" t="s">
        <v>17</v>
      </c>
      <c r="F1718" s="2">
        <v>45535</v>
      </c>
      <c r="G1718" s="2">
        <v>45505</v>
      </c>
      <c r="H1718" s="1" t="s">
        <v>4546</v>
      </c>
      <c r="I1718" s="1" t="s">
        <v>4547</v>
      </c>
      <c r="J1718" s="1" t="s">
        <v>641</v>
      </c>
      <c r="K1718" s="1" t="s">
        <v>886</v>
      </c>
      <c r="L1718" s="1" t="s">
        <v>3668</v>
      </c>
      <c r="M1718" s="1"/>
      <c r="N1718" s="1"/>
      <c r="O1718" s="1"/>
      <c r="P1718" s="40">
        <v>504.23471642686729</v>
      </c>
    </row>
    <row r="1719" spans="1:16">
      <c r="A1719" s="39"/>
      <c r="B1719" s="1" t="s">
        <v>700</v>
      </c>
      <c r="C1719" s="1" t="s">
        <v>701</v>
      </c>
      <c r="D1719" s="1" t="s">
        <v>17</v>
      </c>
      <c r="E1719" s="1" t="s">
        <v>17</v>
      </c>
      <c r="F1719" s="2">
        <v>45535</v>
      </c>
      <c r="G1719" s="2">
        <v>45505</v>
      </c>
      <c r="H1719" s="1" t="s">
        <v>4548</v>
      </c>
      <c r="I1719" s="1" t="s">
        <v>4549</v>
      </c>
      <c r="J1719" s="1" t="s">
        <v>936</v>
      </c>
      <c r="K1719" s="1" t="s">
        <v>909</v>
      </c>
      <c r="L1719" s="1" t="s">
        <v>4550</v>
      </c>
      <c r="M1719" s="1"/>
      <c r="N1719" s="1"/>
      <c r="O1719" s="1"/>
      <c r="P1719" s="40">
        <v>4820.1400000000003</v>
      </c>
    </row>
    <row r="1720" spans="1:16">
      <c r="A1720" s="39"/>
      <c r="B1720" s="1" t="s">
        <v>700</v>
      </c>
      <c r="C1720" s="1" t="s">
        <v>1370</v>
      </c>
      <c r="D1720" s="1" t="s">
        <v>17</v>
      </c>
      <c r="E1720" s="1" t="s">
        <v>17</v>
      </c>
      <c r="F1720" s="2">
        <v>45535</v>
      </c>
      <c r="G1720" s="2">
        <v>45505</v>
      </c>
      <c r="H1720" s="1" t="s">
        <v>4551</v>
      </c>
      <c r="I1720" s="1" t="s">
        <v>4552</v>
      </c>
      <c r="J1720" s="1" t="s">
        <v>617</v>
      </c>
      <c r="K1720" s="1" t="s">
        <v>860</v>
      </c>
      <c r="L1720" s="1" t="s">
        <v>2892</v>
      </c>
      <c r="M1720" s="1"/>
      <c r="N1720" s="1"/>
      <c r="O1720" s="1"/>
      <c r="P1720" s="40">
        <v>320.14902630277288</v>
      </c>
    </row>
    <row r="1721" spans="1:16">
      <c r="A1721" s="39"/>
      <c r="B1721" s="1" t="s">
        <v>700</v>
      </c>
      <c r="C1721" s="1" t="s">
        <v>1370</v>
      </c>
      <c r="D1721" s="1" t="s">
        <v>17</v>
      </c>
      <c r="E1721" s="1" t="s">
        <v>17</v>
      </c>
      <c r="F1721" s="2">
        <v>45535</v>
      </c>
      <c r="G1721" s="2">
        <v>45505</v>
      </c>
      <c r="H1721" s="1" t="s">
        <v>4553</v>
      </c>
      <c r="I1721" s="1" t="s">
        <v>4554</v>
      </c>
      <c r="J1721" s="1" t="s">
        <v>593</v>
      </c>
      <c r="K1721" s="1" t="s">
        <v>842</v>
      </c>
      <c r="L1721" s="1" t="s">
        <v>1809</v>
      </c>
      <c r="M1721" s="1"/>
      <c r="N1721" s="1"/>
      <c r="O1721" s="1"/>
      <c r="P1721" s="40">
        <v>336.15647761791155</v>
      </c>
    </row>
    <row r="1722" spans="1:16">
      <c r="A1722" s="39"/>
      <c r="B1722" s="1" t="s">
        <v>700</v>
      </c>
      <c r="C1722" s="1" t="s">
        <v>1370</v>
      </c>
      <c r="D1722" s="1" t="s">
        <v>17</v>
      </c>
      <c r="E1722" s="1" t="s">
        <v>17</v>
      </c>
      <c r="F1722" s="2">
        <v>45535</v>
      </c>
      <c r="G1722" s="2">
        <v>45505</v>
      </c>
      <c r="H1722" s="1" t="s">
        <v>4555</v>
      </c>
      <c r="I1722" s="1" t="s">
        <v>4556</v>
      </c>
      <c r="J1722" s="1" t="s">
        <v>617</v>
      </c>
      <c r="K1722" s="1" t="s">
        <v>860</v>
      </c>
      <c r="L1722" s="1" t="s">
        <v>2892</v>
      </c>
      <c r="M1722" s="1"/>
      <c r="N1722" s="1"/>
      <c r="O1722" s="1"/>
      <c r="P1722" s="40">
        <v>432.20118550874338</v>
      </c>
    </row>
    <row r="1723" spans="1:16">
      <c r="A1723" s="39"/>
      <c r="B1723" s="1" t="s">
        <v>700</v>
      </c>
      <c r="C1723" s="1" t="s">
        <v>1370</v>
      </c>
      <c r="D1723" s="1" t="s">
        <v>17</v>
      </c>
      <c r="E1723" s="1" t="s">
        <v>17</v>
      </c>
      <c r="F1723" s="2">
        <v>45535</v>
      </c>
      <c r="G1723" s="2">
        <v>45505</v>
      </c>
      <c r="H1723" s="1" t="s">
        <v>4557</v>
      </c>
      <c r="I1723" s="1" t="s">
        <v>4558</v>
      </c>
      <c r="J1723" s="1" t="s">
        <v>816</v>
      </c>
      <c r="K1723" s="1" t="s">
        <v>798</v>
      </c>
      <c r="L1723" s="1" t="s">
        <v>3413</v>
      </c>
      <c r="M1723" s="1"/>
      <c r="N1723" s="1"/>
      <c r="O1723" s="1"/>
      <c r="P1723" s="40">
        <v>376.17510590575813</v>
      </c>
    </row>
    <row r="1724" spans="1:16">
      <c r="A1724" s="39"/>
      <c r="B1724" s="1" t="s">
        <v>700</v>
      </c>
      <c r="C1724" s="1" t="s">
        <v>1370</v>
      </c>
      <c r="D1724" s="1" t="s">
        <v>17</v>
      </c>
      <c r="E1724" s="1" t="s">
        <v>17</v>
      </c>
      <c r="F1724" s="2">
        <v>45535</v>
      </c>
      <c r="G1724" s="2">
        <v>45505</v>
      </c>
      <c r="H1724" s="1" t="s">
        <v>4559</v>
      </c>
      <c r="I1724" s="1" t="s">
        <v>4560</v>
      </c>
      <c r="J1724" s="1" t="s">
        <v>587</v>
      </c>
      <c r="K1724" s="1" t="s">
        <v>840</v>
      </c>
      <c r="L1724" s="1" t="s">
        <v>3446</v>
      </c>
      <c r="M1724" s="1"/>
      <c r="N1724" s="1"/>
      <c r="O1724" s="1"/>
      <c r="P1724" s="40">
        <v>520.2421677420059</v>
      </c>
    </row>
    <row r="1725" spans="1:16">
      <c r="A1725" s="39"/>
      <c r="B1725" s="1" t="s">
        <v>700</v>
      </c>
      <c r="C1725" s="1" t="s">
        <v>1370</v>
      </c>
      <c r="D1725" s="1" t="s">
        <v>17</v>
      </c>
      <c r="E1725" s="1" t="s">
        <v>17</v>
      </c>
      <c r="F1725" s="2">
        <v>45535</v>
      </c>
      <c r="G1725" s="2">
        <v>45505</v>
      </c>
      <c r="H1725" s="1" t="s">
        <v>4561</v>
      </c>
      <c r="I1725" s="1" t="s">
        <v>4562</v>
      </c>
      <c r="J1725" s="1" t="s">
        <v>593</v>
      </c>
      <c r="K1725" s="1" t="s">
        <v>842</v>
      </c>
      <c r="L1725" s="1" t="s">
        <v>1809</v>
      </c>
      <c r="M1725" s="1"/>
      <c r="N1725" s="1"/>
      <c r="O1725" s="1"/>
      <c r="P1725" s="40">
        <v>336.15647761791155</v>
      </c>
    </row>
    <row r="1726" spans="1:16">
      <c r="A1726" s="39"/>
      <c r="B1726" s="1" t="s">
        <v>700</v>
      </c>
      <c r="C1726" s="1" t="s">
        <v>1370</v>
      </c>
      <c r="D1726" s="1" t="s">
        <v>17</v>
      </c>
      <c r="E1726" s="1" t="s">
        <v>17</v>
      </c>
      <c r="F1726" s="2">
        <v>45535</v>
      </c>
      <c r="G1726" s="2">
        <v>45505</v>
      </c>
      <c r="H1726" s="1" t="s">
        <v>4563</v>
      </c>
      <c r="I1726" s="1" t="s">
        <v>4564</v>
      </c>
      <c r="J1726" s="1" t="s">
        <v>799</v>
      </c>
      <c r="K1726" s="1" t="s">
        <v>797</v>
      </c>
      <c r="L1726" s="1" t="s">
        <v>3338</v>
      </c>
      <c r="M1726" s="1"/>
      <c r="N1726" s="1"/>
      <c r="O1726" s="1"/>
      <c r="P1726" s="40">
        <v>180.08382729530976</v>
      </c>
    </row>
    <row r="1727" spans="1:16">
      <c r="A1727" s="39"/>
      <c r="B1727" s="1" t="s">
        <v>700</v>
      </c>
      <c r="C1727" s="1" t="s">
        <v>1370</v>
      </c>
      <c r="D1727" s="1" t="s">
        <v>17</v>
      </c>
      <c r="E1727" s="1" t="s">
        <v>17</v>
      </c>
      <c r="F1727" s="2">
        <v>45535</v>
      </c>
      <c r="G1727" s="2">
        <v>45505</v>
      </c>
      <c r="H1727" s="1" t="s">
        <v>4565</v>
      </c>
      <c r="I1727" s="1" t="s">
        <v>4566</v>
      </c>
      <c r="J1727" s="1" t="s">
        <v>617</v>
      </c>
      <c r="K1727" s="1" t="s">
        <v>860</v>
      </c>
      <c r="L1727" s="1" t="s">
        <v>2892</v>
      </c>
      <c r="M1727" s="1"/>
      <c r="N1727" s="1"/>
      <c r="O1727" s="1"/>
      <c r="P1727" s="40">
        <v>320.14902630277288</v>
      </c>
    </row>
    <row r="1728" spans="1:16">
      <c r="A1728" s="39"/>
      <c r="B1728" s="1" t="s">
        <v>700</v>
      </c>
      <c r="C1728" s="1" t="s">
        <v>1370</v>
      </c>
      <c r="D1728" s="1" t="s">
        <v>17</v>
      </c>
      <c r="E1728" s="1" t="s">
        <v>17</v>
      </c>
      <c r="F1728" s="2">
        <v>45535</v>
      </c>
      <c r="G1728" s="2">
        <v>45505</v>
      </c>
      <c r="H1728" s="1" t="s">
        <v>4567</v>
      </c>
      <c r="I1728" s="1" t="s">
        <v>4568</v>
      </c>
      <c r="J1728" s="1" t="s">
        <v>644</v>
      </c>
      <c r="K1728" s="1" t="s">
        <v>888</v>
      </c>
      <c r="L1728" s="1" t="s">
        <v>3388</v>
      </c>
      <c r="M1728" s="1"/>
      <c r="N1728" s="1"/>
      <c r="O1728" s="1"/>
      <c r="P1728" s="40">
        <v>560.2607960298526</v>
      </c>
    </row>
    <row r="1729" spans="1:16">
      <c r="A1729" s="39"/>
      <c r="B1729" s="1" t="s">
        <v>700</v>
      </c>
      <c r="C1729" s="1" t="s">
        <v>1370</v>
      </c>
      <c r="D1729" s="1" t="s">
        <v>17</v>
      </c>
      <c r="E1729" s="1" t="s">
        <v>17</v>
      </c>
      <c r="F1729" s="2">
        <v>45535</v>
      </c>
      <c r="G1729" s="2">
        <v>45505</v>
      </c>
      <c r="H1729" s="1" t="s">
        <v>4569</v>
      </c>
      <c r="I1729" s="1" t="s">
        <v>4570</v>
      </c>
      <c r="J1729" s="1" t="s">
        <v>617</v>
      </c>
      <c r="K1729" s="1" t="s">
        <v>860</v>
      </c>
      <c r="L1729" s="1" t="s">
        <v>2892</v>
      </c>
      <c r="M1729" s="1"/>
      <c r="N1729" s="1"/>
      <c r="O1729" s="1"/>
      <c r="P1729" s="40">
        <v>504.23471642686729</v>
      </c>
    </row>
    <row r="1730" spans="1:16">
      <c r="A1730" s="39"/>
      <c r="B1730" s="1" t="s">
        <v>700</v>
      </c>
      <c r="C1730" s="1" t="s">
        <v>701</v>
      </c>
      <c r="D1730" s="1" t="s">
        <v>17</v>
      </c>
      <c r="E1730" s="1" t="s">
        <v>17</v>
      </c>
      <c r="F1730" s="2">
        <v>45535</v>
      </c>
      <c r="G1730" s="2">
        <v>45505</v>
      </c>
      <c r="H1730" s="1" t="s">
        <v>4571</v>
      </c>
      <c r="I1730" s="1" t="s">
        <v>4572</v>
      </c>
      <c r="J1730" s="1" t="s">
        <v>666</v>
      </c>
      <c r="K1730" s="1" t="s">
        <v>917</v>
      </c>
      <c r="L1730" s="1" t="s">
        <v>1865</v>
      </c>
      <c r="M1730" s="1"/>
      <c r="N1730" s="1"/>
      <c r="O1730" s="1"/>
      <c r="P1730" s="40">
        <v>1916.01</v>
      </c>
    </row>
    <row r="1731" spans="1:16">
      <c r="A1731" s="39"/>
      <c r="B1731" s="1" t="s">
        <v>700</v>
      </c>
      <c r="C1731" s="1" t="s">
        <v>1370</v>
      </c>
      <c r="D1731" s="1" t="s">
        <v>17</v>
      </c>
      <c r="E1731" s="1" t="s">
        <v>17</v>
      </c>
      <c r="F1731" s="2">
        <v>45535</v>
      </c>
      <c r="G1731" s="2">
        <v>45505</v>
      </c>
      <c r="H1731" s="1" t="s">
        <v>4573</v>
      </c>
      <c r="I1731" s="1" t="s">
        <v>4574</v>
      </c>
      <c r="J1731" s="1" t="s">
        <v>638</v>
      </c>
      <c r="K1731" s="1" t="s">
        <v>885</v>
      </c>
      <c r="L1731" s="1" t="s">
        <v>3435</v>
      </c>
      <c r="M1731" s="1"/>
      <c r="N1731" s="1"/>
      <c r="O1731" s="1"/>
      <c r="P1731" s="40">
        <v>536.24961905714463</v>
      </c>
    </row>
    <row r="1732" spans="1:16">
      <c r="A1732" s="39"/>
      <c r="B1732" s="1" t="s">
        <v>700</v>
      </c>
      <c r="C1732" s="1" t="s">
        <v>1370</v>
      </c>
      <c r="D1732" s="1" t="s">
        <v>17</v>
      </c>
      <c r="E1732" s="1" t="s">
        <v>17</v>
      </c>
      <c r="F1732" s="2">
        <v>45535</v>
      </c>
      <c r="G1732" s="2">
        <v>45505</v>
      </c>
      <c r="H1732" s="1" t="s">
        <v>4575</v>
      </c>
      <c r="I1732" s="1" t="s">
        <v>4576</v>
      </c>
      <c r="J1732" s="1" t="s">
        <v>812</v>
      </c>
      <c r="K1732" s="1" t="s">
        <v>795</v>
      </c>
      <c r="L1732" s="1" t="s">
        <v>3324</v>
      </c>
      <c r="M1732" s="1"/>
      <c r="N1732" s="1"/>
      <c r="O1732" s="1"/>
      <c r="P1732" s="40">
        <v>336.15647761791155</v>
      </c>
    </row>
    <row r="1733" spans="1:16">
      <c r="A1733" s="39"/>
      <c r="B1733" s="1" t="s">
        <v>700</v>
      </c>
      <c r="C1733" s="1" t="s">
        <v>1370</v>
      </c>
      <c r="D1733" s="1" t="s">
        <v>17</v>
      </c>
      <c r="E1733" s="1" t="s">
        <v>17</v>
      </c>
      <c r="F1733" s="2">
        <v>45535</v>
      </c>
      <c r="G1733" s="2">
        <v>45505</v>
      </c>
      <c r="H1733" s="1" t="s">
        <v>4577</v>
      </c>
      <c r="I1733" s="1" t="s">
        <v>4578</v>
      </c>
      <c r="J1733" s="1" t="s">
        <v>617</v>
      </c>
      <c r="K1733" s="1" t="s">
        <v>860</v>
      </c>
      <c r="L1733" s="1" t="s">
        <v>2892</v>
      </c>
      <c r="M1733" s="1"/>
      <c r="N1733" s="1"/>
      <c r="O1733" s="1"/>
      <c r="P1733" s="40">
        <v>540.25148188592925</v>
      </c>
    </row>
    <row r="1734" spans="1:16">
      <c r="A1734" s="39"/>
      <c r="B1734" s="1" t="s">
        <v>700</v>
      </c>
      <c r="C1734" s="1" t="s">
        <v>1370</v>
      </c>
      <c r="D1734" s="1" t="s">
        <v>17</v>
      </c>
      <c r="E1734" s="1" t="s">
        <v>17</v>
      </c>
      <c r="F1734" s="2">
        <v>45535</v>
      </c>
      <c r="G1734" s="2">
        <v>45505</v>
      </c>
      <c r="H1734" s="1" t="s">
        <v>4579</v>
      </c>
      <c r="I1734" s="1" t="s">
        <v>4580</v>
      </c>
      <c r="J1734" s="1" t="s">
        <v>643</v>
      </c>
      <c r="K1734" s="1" t="s">
        <v>890</v>
      </c>
      <c r="L1734" s="1" t="s">
        <v>3373</v>
      </c>
      <c r="M1734" s="1"/>
      <c r="N1734" s="1"/>
      <c r="O1734" s="1"/>
      <c r="P1734" s="40">
        <v>520.2421677420059</v>
      </c>
    </row>
    <row r="1735" spans="1:16">
      <c r="A1735" s="39"/>
      <c r="B1735" s="1" t="s">
        <v>700</v>
      </c>
      <c r="C1735" s="1" t="s">
        <v>1370</v>
      </c>
      <c r="D1735" s="1" t="s">
        <v>17</v>
      </c>
      <c r="E1735" s="1" t="s">
        <v>17</v>
      </c>
      <c r="F1735" s="2">
        <v>45535</v>
      </c>
      <c r="G1735" s="2">
        <v>45505</v>
      </c>
      <c r="H1735" s="1" t="s">
        <v>4581</v>
      </c>
      <c r="I1735" s="1" t="s">
        <v>4582</v>
      </c>
      <c r="J1735" s="1" t="s">
        <v>632</v>
      </c>
      <c r="K1735" s="1" t="s">
        <v>874</v>
      </c>
      <c r="L1735" s="1" t="s">
        <v>3637</v>
      </c>
      <c r="M1735" s="1"/>
      <c r="N1735" s="1"/>
      <c r="O1735" s="1"/>
      <c r="P1735" s="40">
        <v>408.19000853603541</v>
      </c>
    </row>
    <row r="1736" spans="1:16">
      <c r="A1736" s="39"/>
      <c r="B1736" s="1" t="s">
        <v>700</v>
      </c>
      <c r="C1736" s="1" t="s">
        <v>701</v>
      </c>
      <c r="D1736" s="1" t="s">
        <v>17</v>
      </c>
      <c r="E1736" s="1" t="s">
        <v>17</v>
      </c>
      <c r="F1736" s="2">
        <v>45535</v>
      </c>
      <c r="G1736" s="2">
        <v>45505</v>
      </c>
      <c r="H1736" s="1" t="s">
        <v>4583</v>
      </c>
      <c r="I1736" s="1" t="s">
        <v>4584</v>
      </c>
      <c r="J1736" s="1" t="s">
        <v>790</v>
      </c>
      <c r="K1736" s="1" t="s">
        <v>781</v>
      </c>
      <c r="L1736" s="1"/>
      <c r="M1736" s="1"/>
      <c r="N1736" s="1"/>
      <c r="O1736" s="1" t="s">
        <v>2776</v>
      </c>
      <c r="P1736" s="40">
        <v>10000</v>
      </c>
    </row>
    <row r="1737" spans="1:16">
      <c r="A1737" s="39"/>
      <c r="B1737" s="1" t="s">
        <v>700</v>
      </c>
      <c r="C1737" s="1" t="s">
        <v>701</v>
      </c>
      <c r="D1737" s="1" t="s">
        <v>17</v>
      </c>
      <c r="E1737" s="1" t="s">
        <v>17</v>
      </c>
      <c r="F1737" s="2">
        <v>45535</v>
      </c>
      <c r="G1737" s="2">
        <v>45505</v>
      </c>
      <c r="H1737" s="1" t="s">
        <v>4585</v>
      </c>
      <c r="I1737" s="1" t="s">
        <v>4586</v>
      </c>
      <c r="J1737" s="1" t="s">
        <v>530</v>
      </c>
      <c r="K1737" s="1" t="s">
        <v>787</v>
      </c>
      <c r="L1737" s="1" t="s">
        <v>2128</v>
      </c>
      <c r="M1737" s="1"/>
      <c r="N1737" s="1"/>
      <c r="O1737" s="1" t="s">
        <v>1369</v>
      </c>
      <c r="P1737" s="40">
        <v>187159.83</v>
      </c>
    </row>
    <row r="1738" spans="1:16">
      <c r="A1738" s="39"/>
      <c r="B1738" s="1" t="s">
        <v>700</v>
      </c>
      <c r="C1738" s="1" t="s">
        <v>701</v>
      </c>
      <c r="D1738" s="1" t="s">
        <v>17</v>
      </c>
      <c r="E1738" s="1" t="s">
        <v>17</v>
      </c>
      <c r="F1738" s="2">
        <v>45535</v>
      </c>
      <c r="G1738" s="2">
        <v>45505</v>
      </c>
      <c r="H1738" s="1" t="s">
        <v>4587</v>
      </c>
      <c r="I1738" s="1" t="s">
        <v>4588</v>
      </c>
      <c r="J1738" s="1" t="s">
        <v>657</v>
      </c>
      <c r="K1738" s="1" t="s">
        <v>905</v>
      </c>
      <c r="L1738" s="1" t="s">
        <v>3131</v>
      </c>
      <c r="M1738" s="1"/>
      <c r="N1738" s="1"/>
      <c r="O1738" s="1"/>
      <c r="P1738" s="40">
        <v>15001.46</v>
      </c>
    </row>
    <row r="1739" spans="1:16">
      <c r="A1739" s="39"/>
      <c r="B1739" s="1" t="s">
        <v>700</v>
      </c>
      <c r="C1739" s="1" t="s">
        <v>1370</v>
      </c>
      <c r="D1739" s="1" t="s">
        <v>17</v>
      </c>
      <c r="E1739" s="1" t="s">
        <v>17</v>
      </c>
      <c r="F1739" s="2">
        <v>45535</v>
      </c>
      <c r="G1739" s="2">
        <v>45505</v>
      </c>
      <c r="H1739" s="1" t="s">
        <v>4589</v>
      </c>
      <c r="I1739" s="1" t="s">
        <v>4590</v>
      </c>
      <c r="J1739" s="1" t="s">
        <v>617</v>
      </c>
      <c r="K1739" s="1" t="s">
        <v>860</v>
      </c>
      <c r="L1739" s="1" t="s">
        <v>2892</v>
      </c>
      <c r="M1739" s="1"/>
      <c r="N1739" s="1"/>
      <c r="O1739" s="1"/>
      <c r="P1739" s="40">
        <v>432.20118550874338</v>
      </c>
    </row>
    <row r="1740" spans="1:16">
      <c r="A1740" s="39"/>
      <c r="B1740" s="1" t="s">
        <v>700</v>
      </c>
      <c r="C1740" s="1" t="s">
        <v>1370</v>
      </c>
      <c r="D1740" s="1" t="s">
        <v>17</v>
      </c>
      <c r="E1740" s="1" t="s">
        <v>17</v>
      </c>
      <c r="F1740" s="2">
        <v>45535</v>
      </c>
      <c r="G1740" s="2">
        <v>45505</v>
      </c>
      <c r="H1740" s="1" t="s">
        <v>4591</v>
      </c>
      <c r="I1740" s="1" t="s">
        <v>4592</v>
      </c>
      <c r="J1740" s="1" t="s">
        <v>617</v>
      </c>
      <c r="K1740" s="1" t="s">
        <v>860</v>
      </c>
      <c r="L1740" s="1" t="s">
        <v>2892</v>
      </c>
      <c r="M1740" s="1"/>
      <c r="N1740" s="1"/>
      <c r="O1740" s="1"/>
      <c r="P1740" s="40">
        <v>320.14902630277288</v>
      </c>
    </row>
    <row r="1741" spans="1:16">
      <c r="A1741" s="39"/>
      <c r="B1741" s="1" t="s">
        <v>700</v>
      </c>
      <c r="C1741" s="1" t="s">
        <v>701</v>
      </c>
      <c r="D1741" s="1" t="s">
        <v>17</v>
      </c>
      <c r="E1741" s="1" t="s">
        <v>17</v>
      </c>
      <c r="F1741" s="2">
        <v>45535</v>
      </c>
      <c r="G1741" s="2">
        <v>45505</v>
      </c>
      <c r="H1741" s="1" t="s">
        <v>4593</v>
      </c>
      <c r="I1741" s="1" t="s">
        <v>4594</v>
      </c>
      <c r="J1741" s="1" t="s">
        <v>515</v>
      </c>
      <c r="K1741" s="1" t="s">
        <v>776</v>
      </c>
      <c r="L1741" s="1" t="s">
        <v>2345</v>
      </c>
      <c r="M1741" s="1"/>
      <c r="N1741" s="1"/>
      <c r="O1741" s="1"/>
      <c r="P1741" s="40">
        <v>727.83</v>
      </c>
    </row>
    <row r="1742" spans="1:16">
      <c r="A1742" s="39"/>
      <c r="B1742" s="1" t="s">
        <v>700</v>
      </c>
      <c r="C1742" s="1" t="s">
        <v>1370</v>
      </c>
      <c r="D1742" s="1" t="s">
        <v>17</v>
      </c>
      <c r="E1742" s="1" t="s">
        <v>17</v>
      </c>
      <c r="F1742" s="2">
        <v>45535</v>
      </c>
      <c r="G1742" s="2">
        <v>45505</v>
      </c>
      <c r="H1742" s="1" t="s">
        <v>4595</v>
      </c>
      <c r="I1742" s="1" t="s">
        <v>4596</v>
      </c>
      <c r="J1742" s="1" t="s">
        <v>617</v>
      </c>
      <c r="K1742" s="1" t="s">
        <v>860</v>
      </c>
      <c r="L1742" s="1" t="s">
        <v>2892</v>
      </c>
      <c r="M1742" s="1"/>
      <c r="N1742" s="1"/>
      <c r="O1742" s="1"/>
      <c r="P1742" s="40">
        <v>210.0977985111947</v>
      </c>
    </row>
    <row r="1743" spans="1:16">
      <c r="A1743" s="39"/>
      <c r="B1743" s="1" t="s">
        <v>700</v>
      </c>
      <c r="C1743" s="1" t="s">
        <v>701</v>
      </c>
      <c r="D1743" s="1" t="s">
        <v>17</v>
      </c>
      <c r="E1743" s="1" t="s">
        <v>17</v>
      </c>
      <c r="F1743" s="2">
        <v>45535</v>
      </c>
      <c r="G1743" s="2">
        <v>45505</v>
      </c>
      <c r="H1743" s="1" t="s">
        <v>4597</v>
      </c>
      <c r="I1743" s="1" t="s">
        <v>4598</v>
      </c>
      <c r="J1743" s="1" t="s">
        <v>648</v>
      </c>
      <c r="K1743" s="1" t="s">
        <v>900</v>
      </c>
      <c r="L1743" s="1" t="s">
        <v>2254</v>
      </c>
      <c r="M1743" s="1"/>
      <c r="N1743" s="1"/>
      <c r="O1743" s="1"/>
      <c r="P1743" s="40">
        <v>27006.99</v>
      </c>
    </row>
    <row r="1744" spans="1:16">
      <c r="A1744" s="39"/>
      <c r="B1744" s="1" t="s">
        <v>700</v>
      </c>
      <c r="C1744" s="1" t="s">
        <v>1370</v>
      </c>
      <c r="D1744" s="1" t="s">
        <v>17</v>
      </c>
      <c r="E1744" s="1" t="s">
        <v>17</v>
      </c>
      <c r="F1744" s="2">
        <v>45535</v>
      </c>
      <c r="G1744" s="2">
        <v>45505</v>
      </c>
      <c r="H1744" s="1" t="s">
        <v>4599</v>
      </c>
      <c r="I1744" s="1" t="s">
        <v>4600</v>
      </c>
      <c r="J1744" s="1" t="s">
        <v>645</v>
      </c>
      <c r="K1744" s="1" t="s">
        <v>891</v>
      </c>
      <c r="L1744" s="1" t="s">
        <v>3332</v>
      </c>
      <c r="M1744" s="1"/>
      <c r="N1744" s="1"/>
      <c r="O1744" s="1"/>
      <c r="P1744" s="40">
        <v>480.22353945415932</v>
      </c>
    </row>
    <row r="1745" spans="1:16">
      <c r="A1745" s="39"/>
      <c r="B1745" s="1" t="s">
        <v>700</v>
      </c>
      <c r="C1745" s="1" t="s">
        <v>1370</v>
      </c>
      <c r="D1745" s="1" t="s">
        <v>17</v>
      </c>
      <c r="E1745" s="1" t="s">
        <v>17</v>
      </c>
      <c r="F1745" s="2">
        <v>45535</v>
      </c>
      <c r="G1745" s="2">
        <v>45505</v>
      </c>
      <c r="H1745" s="1" t="s">
        <v>4601</v>
      </c>
      <c r="I1745" s="1" t="s">
        <v>4602</v>
      </c>
      <c r="J1745" s="1" t="s">
        <v>639</v>
      </c>
      <c r="K1745" s="1" t="s">
        <v>889</v>
      </c>
      <c r="L1745" s="1" t="s">
        <v>1254</v>
      </c>
      <c r="M1745" s="1"/>
      <c r="N1745" s="1"/>
      <c r="O1745" s="1"/>
      <c r="P1745" s="40">
        <v>440.20491116631274</v>
      </c>
    </row>
    <row r="1746" spans="1:16">
      <c r="A1746" s="39"/>
      <c r="B1746" s="1" t="s">
        <v>700</v>
      </c>
      <c r="C1746" s="1" t="s">
        <v>1370</v>
      </c>
      <c r="D1746" s="1" t="s">
        <v>17</v>
      </c>
      <c r="E1746" s="1" t="s">
        <v>17</v>
      </c>
      <c r="F1746" s="2">
        <v>45535</v>
      </c>
      <c r="G1746" s="2">
        <v>45505</v>
      </c>
      <c r="H1746" s="1" t="s">
        <v>4603</v>
      </c>
      <c r="I1746" s="1" t="s">
        <v>4604</v>
      </c>
      <c r="J1746" s="1" t="s">
        <v>617</v>
      </c>
      <c r="K1746" s="1" t="s">
        <v>860</v>
      </c>
      <c r="L1746" s="1" t="s">
        <v>2892</v>
      </c>
      <c r="M1746" s="1"/>
      <c r="N1746" s="1"/>
      <c r="O1746" s="1"/>
      <c r="P1746" s="40">
        <v>360.16765459061952</v>
      </c>
    </row>
    <row r="1747" spans="1:16">
      <c r="A1747" s="39"/>
      <c r="B1747" s="1" t="s">
        <v>700</v>
      </c>
      <c r="C1747" s="1" t="s">
        <v>1370</v>
      </c>
      <c r="D1747" s="1" t="s">
        <v>17</v>
      </c>
      <c r="E1747" s="1" t="s">
        <v>17</v>
      </c>
      <c r="F1747" s="2">
        <v>45535</v>
      </c>
      <c r="G1747" s="2">
        <v>45505</v>
      </c>
      <c r="H1747" s="1" t="s">
        <v>4605</v>
      </c>
      <c r="I1747" s="1" t="s">
        <v>4606</v>
      </c>
      <c r="J1747" s="1" t="s">
        <v>631</v>
      </c>
      <c r="K1747" s="1" t="s">
        <v>873</v>
      </c>
      <c r="L1747" s="1" t="s">
        <v>3355</v>
      </c>
      <c r="M1747" s="1"/>
      <c r="N1747" s="1"/>
      <c r="O1747" s="1"/>
      <c r="P1747" s="40">
        <v>520.2421677420059</v>
      </c>
    </row>
    <row r="1748" spans="1:16">
      <c r="A1748" s="39"/>
      <c r="B1748" s="1" t="s">
        <v>700</v>
      </c>
      <c r="C1748" s="1" t="s">
        <v>1370</v>
      </c>
      <c r="D1748" s="1" t="s">
        <v>17</v>
      </c>
      <c r="E1748" s="1" t="s">
        <v>17</v>
      </c>
      <c r="F1748" s="2">
        <v>45535</v>
      </c>
      <c r="G1748" s="2">
        <v>45505</v>
      </c>
      <c r="H1748" s="1" t="s">
        <v>4607</v>
      </c>
      <c r="I1748" s="1" t="s">
        <v>4608</v>
      </c>
      <c r="J1748" s="1" t="s">
        <v>639</v>
      </c>
      <c r="K1748" s="1" t="s">
        <v>889</v>
      </c>
      <c r="L1748" s="1" t="s">
        <v>1254</v>
      </c>
      <c r="M1748" s="1"/>
      <c r="N1748" s="1"/>
      <c r="O1748" s="1"/>
      <c r="P1748" s="40">
        <v>440.20491116631274</v>
      </c>
    </row>
    <row r="1749" spans="1:16">
      <c r="A1749" s="39"/>
      <c r="B1749" s="1" t="s">
        <v>700</v>
      </c>
      <c r="C1749" s="1" t="s">
        <v>1370</v>
      </c>
      <c r="D1749" s="1" t="s">
        <v>17</v>
      </c>
      <c r="E1749" s="1" t="s">
        <v>17</v>
      </c>
      <c r="F1749" s="2">
        <v>45535</v>
      </c>
      <c r="G1749" s="2">
        <v>45505</v>
      </c>
      <c r="H1749" s="1" t="s">
        <v>4609</v>
      </c>
      <c r="I1749" s="1" t="s">
        <v>4610</v>
      </c>
      <c r="J1749" s="1" t="s">
        <v>617</v>
      </c>
      <c r="K1749" s="1" t="s">
        <v>860</v>
      </c>
      <c r="L1749" s="1" t="s">
        <v>2892</v>
      </c>
      <c r="M1749" s="1"/>
      <c r="N1749" s="1"/>
      <c r="O1749" s="1"/>
      <c r="P1749" s="40">
        <v>504.23471642686729</v>
      </c>
    </row>
    <row r="1750" spans="1:16">
      <c r="A1750" s="39"/>
      <c r="B1750" s="1" t="s">
        <v>700</v>
      </c>
      <c r="C1750" s="1" t="s">
        <v>1370</v>
      </c>
      <c r="D1750" s="1" t="s">
        <v>17</v>
      </c>
      <c r="E1750" s="1" t="s">
        <v>17</v>
      </c>
      <c r="F1750" s="2">
        <v>45535</v>
      </c>
      <c r="G1750" s="2">
        <v>45505</v>
      </c>
      <c r="H1750" s="1" t="s">
        <v>4611</v>
      </c>
      <c r="I1750" s="1" t="s">
        <v>4612</v>
      </c>
      <c r="J1750" s="1" t="s">
        <v>645</v>
      </c>
      <c r="K1750" s="1" t="s">
        <v>891</v>
      </c>
      <c r="L1750" s="1" t="s">
        <v>3332</v>
      </c>
      <c r="M1750" s="1"/>
      <c r="N1750" s="1"/>
      <c r="O1750" s="1"/>
      <c r="P1750" s="40">
        <v>480.22353945415932</v>
      </c>
    </row>
    <row r="1751" spans="1:16">
      <c r="A1751" s="39"/>
      <c r="B1751" s="1" t="s">
        <v>700</v>
      </c>
      <c r="C1751" s="1" t="s">
        <v>1370</v>
      </c>
      <c r="D1751" s="1" t="s">
        <v>17</v>
      </c>
      <c r="E1751" s="1" t="s">
        <v>17</v>
      </c>
      <c r="F1751" s="2">
        <v>45535</v>
      </c>
      <c r="G1751" s="2">
        <v>45505</v>
      </c>
      <c r="H1751" s="1" t="s">
        <v>4613</v>
      </c>
      <c r="I1751" s="1" t="s">
        <v>4614</v>
      </c>
      <c r="J1751" s="1" t="s">
        <v>645</v>
      </c>
      <c r="K1751" s="1" t="s">
        <v>891</v>
      </c>
      <c r="L1751" s="1" t="s">
        <v>3332</v>
      </c>
      <c r="M1751" s="1"/>
      <c r="N1751" s="1"/>
      <c r="O1751" s="1"/>
      <c r="P1751" s="40">
        <v>440.20491116631274</v>
      </c>
    </row>
    <row r="1752" spans="1:16">
      <c r="A1752" s="39"/>
      <c r="B1752" s="1" t="s">
        <v>700</v>
      </c>
      <c r="C1752" s="1" t="s">
        <v>1370</v>
      </c>
      <c r="D1752" s="1" t="s">
        <v>17</v>
      </c>
      <c r="E1752" s="1" t="s">
        <v>17</v>
      </c>
      <c r="F1752" s="2">
        <v>45535</v>
      </c>
      <c r="G1752" s="2">
        <v>45505</v>
      </c>
      <c r="H1752" s="1" t="s">
        <v>4615</v>
      </c>
      <c r="I1752" s="1" t="s">
        <v>4616</v>
      </c>
      <c r="J1752" s="1" t="s">
        <v>617</v>
      </c>
      <c r="K1752" s="1" t="s">
        <v>860</v>
      </c>
      <c r="L1752" s="1" t="s">
        <v>2892</v>
      </c>
      <c r="M1752" s="1"/>
      <c r="N1752" s="1"/>
      <c r="O1752" s="1"/>
      <c r="P1752" s="40">
        <v>464.21608813902071</v>
      </c>
    </row>
    <row r="1753" spans="1:16">
      <c r="A1753" s="39"/>
      <c r="B1753" s="1" t="s">
        <v>700</v>
      </c>
      <c r="C1753" s="1" t="s">
        <v>1370</v>
      </c>
      <c r="D1753" s="1" t="s">
        <v>17</v>
      </c>
      <c r="E1753" s="1" t="s">
        <v>17</v>
      </c>
      <c r="F1753" s="2">
        <v>45535</v>
      </c>
      <c r="G1753" s="2">
        <v>45505</v>
      </c>
      <c r="H1753" s="1" t="s">
        <v>4617</v>
      </c>
      <c r="I1753" s="1" t="s">
        <v>4618</v>
      </c>
      <c r="J1753" s="1" t="s">
        <v>812</v>
      </c>
      <c r="K1753" s="1" t="s">
        <v>795</v>
      </c>
      <c r="L1753" s="1" t="s">
        <v>3324</v>
      </c>
      <c r="M1753" s="1"/>
      <c r="N1753" s="1"/>
      <c r="O1753" s="1"/>
      <c r="P1753" s="40">
        <v>448.20863682388205</v>
      </c>
    </row>
    <row r="1754" spans="1:16">
      <c r="A1754" s="39"/>
      <c r="B1754" s="1" t="s">
        <v>700</v>
      </c>
      <c r="C1754" s="1" t="s">
        <v>1370</v>
      </c>
      <c r="D1754" s="1" t="s">
        <v>17</v>
      </c>
      <c r="E1754" s="1" t="s">
        <v>17</v>
      </c>
      <c r="F1754" s="2">
        <v>45535</v>
      </c>
      <c r="G1754" s="2">
        <v>45505</v>
      </c>
      <c r="H1754" s="1" t="s">
        <v>4619</v>
      </c>
      <c r="I1754" s="1" t="s">
        <v>4620</v>
      </c>
      <c r="J1754" s="1" t="s">
        <v>617</v>
      </c>
      <c r="K1754" s="1" t="s">
        <v>860</v>
      </c>
      <c r="L1754" s="1" t="s">
        <v>2892</v>
      </c>
      <c r="M1754" s="1"/>
      <c r="N1754" s="1"/>
      <c r="O1754" s="1"/>
      <c r="P1754" s="40">
        <v>232.10804406951036</v>
      </c>
    </row>
    <row r="1755" spans="1:16">
      <c r="A1755" s="39"/>
      <c r="B1755" s="1" t="s">
        <v>700</v>
      </c>
      <c r="C1755" s="1" t="s">
        <v>1370</v>
      </c>
      <c r="D1755" s="1" t="s">
        <v>17</v>
      </c>
      <c r="E1755" s="1" t="s">
        <v>17</v>
      </c>
      <c r="F1755" s="2">
        <v>45535</v>
      </c>
      <c r="G1755" s="2">
        <v>45505</v>
      </c>
      <c r="H1755" s="1" t="s">
        <v>4621</v>
      </c>
      <c r="I1755" s="1" t="s">
        <v>4622</v>
      </c>
      <c r="J1755" s="1" t="s">
        <v>617</v>
      </c>
      <c r="K1755" s="1" t="s">
        <v>860</v>
      </c>
      <c r="L1755" s="1" t="s">
        <v>2892</v>
      </c>
      <c r="M1755" s="1"/>
      <c r="N1755" s="1"/>
      <c r="O1755" s="1"/>
      <c r="P1755" s="40">
        <v>280.1303980149263</v>
      </c>
    </row>
    <row r="1756" spans="1:16">
      <c r="A1756" s="39"/>
      <c r="B1756" s="1" t="s">
        <v>700</v>
      </c>
      <c r="C1756" s="1" t="s">
        <v>1370</v>
      </c>
      <c r="D1756" s="1" t="s">
        <v>17</v>
      </c>
      <c r="E1756" s="1" t="s">
        <v>17</v>
      </c>
      <c r="F1756" s="2">
        <v>45535</v>
      </c>
      <c r="G1756" s="2">
        <v>45505</v>
      </c>
      <c r="H1756" s="1" t="s">
        <v>4623</v>
      </c>
      <c r="I1756" s="1" t="s">
        <v>4624</v>
      </c>
      <c r="J1756" s="1" t="s">
        <v>818</v>
      </c>
      <c r="K1756" s="1" t="s">
        <v>796</v>
      </c>
      <c r="L1756" s="1" t="s">
        <v>3346</v>
      </c>
      <c r="M1756" s="1"/>
      <c r="N1756" s="1"/>
      <c r="O1756" s="1"/>
      <c r="P1756" s="40">
        <v>648.30177826311512</v>
      </c>
    </row>
    <row r="1757" spans="1:16">
      <c r="A1757" s="39"/>
      <c r="B1757" s="1" t="s">
        <v>700</v>
      </c>
      <c r="C1757" s="1" t="s">
        <v>1370</v>
      </c>
      <c r="D1757" s="1" t="s">
        <v>17</v>
      </c>
      <c r="E1757" s="1" t="s">
        <v>17</v>
      </c>
      <c r="F1757" s="2">
        <v>45535</v>
      </c>
      <c r="G1757" s="2">
        <v>45505</v>
      </c>
      <c r="H1757" s="1" t="s">
        <v>4625</v>
      </c>
      <c r="I1757" s="1" t="s">
        <v>4626</v>
      </c>
      <c r="J1757" s="1" t="s">
        <v>644</v>
      </c>
      <c r="K1757" s="1" t="s">
        <v>888</v>
      </c>
      <c r="L1757" s="1" t="s">
        <v>3388</v>
      </c>
      <c r="M1757" s="1"/>
      <c r="N1757" s="1"/>
      <c r="O1757" s="1"/>
      <c r="P1757" s="40">
        <v>560.2607960298526</v>
      </c>
    </row>
    <row r="1758" spans="1:16">
      <c r="A1758" s="39"/>
      <c r="B1758" s="1" t="s">
        <v>700</v>
      </c>
      <c r="C1758" s="1" t="s">
        <v>1370</v>
      </c>
      <c r="D1758" s="1" t="s">
        <v>17</v>
      </c>
      <c r="E1758" s="1" t="s">
        <v>17</v>
      </c>
      <c r="F1758" s="2">
        <v>45535</v>
      </c>
      <c r="G1758" s="2">
        <v>45505</v>
      </c>
      <c r="H1758" s="1" t="s">
        <v>4627</v>
      </c>
      <c r="I1758" s="1" t="s">
        <v>4628</v>
      </c>
      <c r="J1758" s="1" t="s">
        <v>818</v>
      </c>
      <c r="K1758" s="1" t="s">
        <v>796</v>
      </c>
      <c r="L1758" s="1" t="s">
        <v>3346</v>
      </c>
      <c r="M1758" s="1"/>
      <c r="N1758" s="1"/>
      <c r="O1758" s="1"/>
      <c r="P1758" s="40">
        <v>520.2421677420059</v>
      </c>
    </row>
    <row r="1759" spans="1:16">
      <c r="A1759" s="39"/>
      <c r="B1759" s="1" t="s">
        <v>700</v>
      </c>
      <c r="C1759" s="1" t="s">
        <v>1370</v>
      </c>
      <c r="D1759" s="1" t="s">
        <v>17</v>
      </c>
      <c r="E1759" s="1" t="s">
        <v>17</v>
      </c>
      <c r="F1759" s="2">
        <v>45535</v>
      </c>
      <c r="G1759" s="2">
        <v>45505</v>
      </c>
      <c r="H1759" s="1" t="s">
        <v>4629</v>
      </c>
      <c r="I1759" s="1" t="s">
        <v>4630</v>
      </c>
      <c r="J1759" s="1" t="s">
        <v>645</v>
      </c>
      <c r="K1759" s="1" t="s">
        <v>891</v>
      </c>
      <c r="L1759" s="1" t="s">
        <v>3332</v>
      </c>
      <c r="M1759" s="1"/>
      <c r="N1759" s="1"/>
      <c r="O1759" s="1"/>
      <c r="P1759" s="40">
        <v>560.2607960298526</v>
      </c>
    </row>
    <row r="1760" spans="1:16">
      <c r="A1760" s="39"/>
      <c r="B1760" s="1" t="s">
        <v>700</v>
      </c>
      <c r="C1760" s="1" t="s">
        <v>1370</v>
      </c>
      <c r="D1760" s="1" t="s">
        <v>17</v>
      </c>
      <c r="E1760" s="1" t="s">
        <v>17</v>
      </c>
      <c r="F1760" s="2">
        <v>45535</v>
      </c>
      <c r="G1760" s="2">
        <v>45505</v>
      </c>
      <c r="H1760" s="1" t="s">
        <v>4631</v>
      </c>
      <c r="I1760" s="1" t="s">
        <v>4632</v>
      </c>
      <c r="J1760" s="1" t="s">
        <v>620</v>
      </c>
      <c r="K1760" s="1" t="s">
        <v>862</v>
      </c>
      <c r="L1760" s="1" t="s">
        <v>3343</v>
      </c>
      <c r="M1760" s="1"/>
      <c r="N1760" s="1"/>
      <c r="O1760" s="1"/>
      <c r="P1760" s="40">
        <v>240.11176972707966</v>
      </c>
    </row>
    <row r="1761" spans="1:16">
      <c r="A1761" s="39"/>
      <c r="B1761" s="1" t="s">
        <v>700</v>
      </c>
      <c r="C1761" s="1" t="s">
        <v>701</v>
      </c>
      <c r="D1761" s="1" t="s">
        <v>17</v>
      </c>
      <c r="E1761" s="1" t="s">
        <v>17</v>
      </c>
      <c r="F1761" s="2">
        <v>45535</v>
      </c>
      <c r="G1761" s="2">
        <v>45505</v>
      </c>
      <c r="H1761" s="1" t="s">
        <v>4633</v>
      </c>
      <c r="I1761" s="1" t="s">
        <v>4634</v>
      </c>
      <c r="J1761" s="1" t="s">
        <v>651</v>
      </c>
      <c r="K1761" s="1" t="s">
        <v>902</v>
      </c>
      <c r="L1761" s="1" t="s">
        <v>2279</v>
      </c>
      <c r="M1761" s="1"/>
      <c r="N1761" s="1"/>
      <c r="O1761" s="1"/>
      <c r="P1761" s="40">
        <v>2774.57</v>
      </c>
    </row>
    <row r="1762" spans="1:16">
      <c r="A1762" s="39"/>
      <c r="B1762" s="1" t="s">
        <v>700</v>
      </c>
      <c r="C1762" s="1" t="s">
        <v>1370</v>
      </c>
      <c r="D1762" s="1" t="s">
        <v>17</v>
      </c>
      <c r="E1762" s="1" t="s">
        <v>17</v>
      </c>
      <c r="F1762" s="2">
        <v>45535</v>
      </c>
      <c r="G1762" s="2">
        <v>45505</v>
      </c>
      <c r="H1762" s="1" t="s">
        <v>4635</v>
      </c>
      <c r="I1762" s="1" t="s">
        <v>4636</v>
      </c>
      <c r="J1762" s="1" t="s">
        <v>915</v>
      </c>
      <c r="K1762" s="1" t="s">
        <v>896</v>
      </c>
      <c r="L1762" s="1" t="s">
        <v>3739</v>
      </c>
      <c r="M1762" s="1"/>
      <c r="N1762" s="1"/>
      <c r="O1762" s="1"/>
      <c r="P1762" s="40">
        <v>536.24961905714463</v>
      </c>
    </row>
    <row r="1763" spans="1:16">
      <c r="A1763" s="39"/>
      <c r="B1763" s="1" t="s">
        <v>700</v>
      </c>
      <c r="C1763" s="1" t="s">
        <v>1370</v>
      </c>
      <c r="D1763" s="1" t="s">
        <v>17</v>
      </c>
      <c r="E1763" s="1" t="s">
        <v>17</v>
      </c>
      <c r="F1763" s="2">
        <v>45535</v>
      </c>
      <c r="G1763" s="2">
        <v>45505</v>
      </c>
      <c r="H1763" s="1" t="s">
        <v>4637</v>
      </c>
      <c r="I1763" s="1" t="s">
        <v>4638</v>
      </c>
      <c r="J1763" s="1" t="s">
        <v>617</v>
      </c>
      <c r="K1763" s="1" t="s">
        <v>860</v>
      </c>
      <c r="L1763" s="1" t="s">
        <v>2892</v>
      </c>
      <c r="M1763" s="1"/>
      <c r="N1763" s="1"/>
      <c r="O1763" s="1"/>
      <c r="P1763" s="40">
        <v>360.16765459061952</v>
      </c>
    </row>
    <row r="1764" spans="1:16">
      <c r="A1764" s="39"/>
      <c r="B1764" s="1" t="s">
        <v>700</v>
      </c>
      <c r="C1764" s="1" t="s">
        <v>1370</v>
      </c>
      <c r="D1764" s="1" t="s">
        <v>17</v>
      </c>
      <c r="E1764" s="1" t="s">
        <v>17</v>
      </c>
      <c r="F1764" s="2">
        <v>45535</v>
      </c>
      <c r="G1764" s="2">
        <v>45505</v>
      </c>
      <c r="H1764" s="1" t="s">
        <v>4639</v>
      </c>
      <c r="I1764" s="1" t="s">
        <v>4640</v>
      </c>
      <c r="J1764" s="1" t="s">
        <v>820</v>
      </c>
      <c r="K1764" s="1" t="s">
        <v>800</v>
      </c>
      <c r="L1764" s="1" t="s">
        <v>3718</v>
      </c>
      <c r="M1764" s="1"/>
      <c r="N1764" s="1"/>
      <c r="O1764" s="1"/>
      <c r="P1764" s="40">
        <v>560.2607960298526</v>
      </c>
    </row>
    <row r="1765" spans="1:16">
      <c r="A1765" s="39"/>
      <c r="B1765" s="1" t="s">
        <v>700</v>
      </c>
      <c r="C1765" s="1" t="s">
        <v>1370</v>
      </c>
      <c r="D1765" s="1" t="s">
        <v>17</v>
      </c>
      <c r="E1765" s="1" t="s">
        <v>17</v>
      </c>
      <c r="F1765" s="2">
        <v>45535</v>
      </c>
      <c r="G1765" s="2">
        <v>45505</v>
      </c>
      <c r="H1765" s="1" t="s">
        <v>4641</v>
      </c>
      <c r="I1765" s="1" t="s">
        <v>4642</v>
      </c>
      <c r="J1765" s="1" t="s">
        <v>820</v>
      </c>
      <c r="K1765" s="1" t="s">
        <v>800</v>
      </c>
      <c r="L1765" s="1" t="s">
        <v>3718</v>
      </c>
      <c r="M1765" s="1"/>
      <c r="N1765" s="1"/>
      <c r="O1765" s="1"/>
      <c r="P1765" s="40">
        <v>630.29339553358409</v>
      </c>
    </row>
    <row r="1766" spans="1:16">
      <c r="A1766" s="39"/>
      <c r="B1766" s="1" t="s">
        <v>700</v>
      </c>
      <c r="C1766" s="1" t="s">
        <v>1370</v>
      </c>
      <c r="D1766" s="1" t="s">
        <v>17</v>
      </c>
      <c r="E1766" s="1" t="s">
        <v>17</v>
      </c>
      <c r="F1766" s="2">
        <v>45535</v>
      </c>
      <c r="G1766" s="2">
        <v>45505</v>
      </c>
      <c r="H1766" s="1" t="s">
        <v>4643</v>
      </c>
      <c r="I1766" s="1" t="s">
        <v>4644</v>
      </c>
      <c r="J1766" s="1" t="s">
        <v>818</v>
      </c>
      <c r="K1766" s="1" t="s">
        <v>796</v>
      </c>
      <c r="L1766" s="1" t="s">
        <v>3346</v>
      </c>
      <c r="M1766" s="1"/>
      <c r="N1766" s="1"/>
      <c r="O1766" s="1"/>
      <c r="P1766" s="40">
        <v>648.30177826311512</v>
      </c>
    </row>
    <row r="1767" spans="1:16">
      <c r="A1767" s="39"/>
      <c r="B1767" s="1" t="s">
        <v>700</v>
      </c>
      <c r="C1767" s="1" t="s">
        <v>1370</v>
      </c>
      <c r="D1767" s="1" t="s">
        <v>17</v>
      </c>
      <c r="E1767" s="1" t="s">
        <v>17</v>
      </c>
      <c r="F1767" s="2">
        <v>45535</v>
      </c>
      <c r="G1767" s="2">
        <v>45505</v>
      </c>
      <c r="H1767" s="1" t="s">
        <v>4645</v>
      </c>
      <c r="I1767" s="1" t="s">
        <v>4646</v>
      </c>
      <c r="J1767" s="1" t="s">
        <v>816</v>
      </c>
      <c r="K1767" s="1" t="s">
        <v>798</v>
      </c>
      <c r="L1767" s="1" t="s">
        <v>3413</v>
      </c>
      <c r="M1767" s="1"/>
      <c r="N1767" s="1"/>
      <c r="O1767" s="1"/>
      <c r="P1767" s="40">
        <v>270.12574094296463</v>
      </c>
    </row>
    <row r="1768" spans="1:16">
      <c r="A1768" s="39"/>
      <c r="B1768" s="1" t="s">
        <v>700</v>
      </c>
      <c r="C1768" s="1" t="s">
        <v>1370</v>
      </c>
      <c r="D1768" s="1" t="s">
        <v>17</v>
      </c>
      <c r="E1768" s="1" t="s">
        <v>17</v>
      </c>
      <c r="F1768" s="2">
        <v>45535</v>
      </c>
      <c r="G1768" s="2">
        <v>45505</v>
      </c>
      <c r="H1768" s="1" t="s">
        <v>4647</v>
      </c>
      <c r="I1768" s="1" t="s">
        <v>4648</v>
      </c>
      <c r="J1768" s="1" t="s">
        <v>593</v>
      </c>
      <c r="K1768" s="1" t="s">
        <v>842</v>
      </c>
      <c r="L1768" s="1" t="s">
        <v>1809</v>
      </c>
      <c r="M1768" s="1"/>
      <c r="N1768" s="1"/>
      <c r="O1768" s="1"/>
      <c r="P1768" s="40">
        <v>400.1862828784661</v>
      </c>
    </row>
    <row r="1769" spans="1:16">
      <c r="A1769" s="39"/>
      <c r="B1769" s="1" t="s">
        <v>700</v>
      </c>
      <c r="C1769" s="1" t="s">
        <v>1370</v>
      </c>
      <c r="D1769" s="1" t="s">
        <v>17</v>
      </c>
      <c r="E1769" s="1" t="s">
        <v>17</v>
      </c>
      <c r="F1769" s="2">
        <v>45535</v>
      </c>
      <c r="G1769" s="2">
        <v>45505</v>
      </c>
      <c r="H1769" s="1" t="s">
        <v>4649</v>
      </c>
      <c r="I1769" s="1" t="s">
        <v>4650</v>
      </c>
      <c r="J1769" s="1" t="s">
        <v>617</v>
      </c>
      <c r="K1769" s="1" t="s">
        <v>860</v>
      </c>
      <c r="L1769" s="1" t="s">
        <v>2892</v>
      </c>
      <c r="M1769" s="1"/>
      <c r="N1769" s="1"/>
      <c r="O1769" s="1"/>
      <c r="P1769" s="40">
        <v>360.16765459061952</v>
      </c>
    </row>
    <row r="1770" spans="1:16">
      <c r="A1770" s="39"/>
      <c r="B1770" s="1" t="s">
        <v>700</v>
      </c>
      <c r="C1770" s="1" t="s">
        <v>1370</v>
      </c>
      <c r="D1770" s="1" t="s">
        <v>17</v>
      </c>
      <c r="E1770" s="1" t="s">
        <v>17</v>
      </c>
      <c r="F1770" s="2">
        <v>45535</v>
      </c>
      <c r="G1770" s="2">
        <v>45505</v>
      </c>
      <c r="H1770" s="1" t="s">
        <v>4651</v>
      </c>
      <c r="I1770" s="1" t="s">
        <v>4652</v>
      </c>
      <c r="J1770" s="1" t="s">
        <v>612</v>
      </c>
      <c r="K1770" s="1" t="s">
        <v>853</v>
      </c>
      <c r="L1770" s="1" t="s">
        <v>3335</v>
      </c>
      <c r="M1770" s="1"/>
      <c r="N1770" s="1"/>
      <c r="O1770" s="1"/>
      <c r="P1770" s="40">
        <v>258.12015245661064</v>
      </c>
    </row>
    <row r="1771" spans="1:16">
      <c r="A1771" s="39"/>
      <c r="B1771" s="1" t="s">
        <v>700</v>
      </c>
      <c r="C1771" s="1" t="s">
        <v>1370</v>
      </c>
      <c r="D1771" s="1" t="s">
        <v>17</v>
      </c>
      <c r="E1771" s="1" t="s">
        <v>17</v>
      </c>
      <c r="F1771" s="2">
        <v>45535</v>
      </c>
      <c r="G1771" s="2">
        <v>45505</v>
      </c>
      <c r="H1771" s="1" t="s">
        <v>4653</v>
      </c>
      <c r="I1771" s="1" t="s">
        <v>4654</v>
      </c>
      <c r="J1771" s="1" t="s">
        <v>612</v>
      </c>
      <c r="K1771" s="1" t="s">
        <v>853</v>
      </c>
      <c r="L1771" s="1" t="s">
        <v>3335</v>
      </c>
      <c r="M1771" s="1"/>
      <c r="N1771" s="1"/>
      <c r="O1771" s="1"/>
      <c r="P1771" s="40">
        <v>258.12015245661064</v>
      </c>
    </row>
    <row r="1772" spans="1:16">
      <c r="A1772" s="39"/>
      <c r="B1772" s="1" t="s">
        <v>700</v>
      </c>
      <c r="C1772" s="1" t="s">
        <v>701</v>
      </c>
      <c r="D1772" s="1" t="s">
        <v>17</v>
      </c>
      <c r="E1772" s="1" t="s">
        <v>17</v>
      </c>
      <c r="F1772" s="2">
        <v>45535</v>
      </c>
      <c r="G1772" s="2">
        <v>45505</v>
      </c>
      <c r="H1772" s="1" t="s">
        <v>4655</v>
      </c>
      <c r="I1772" s="1" t="s">
        <v>4656</v>
      </c>
      <c r="J1772" s="1" t="s">
        <v>648</v>
      </c>
      <c r="K1772" s="1" t="s">
        <v>900</v>
      </c>
      <c r="L1772" s="1" t="s">
        <v>2254</v>
      </c>
      <c r="M1772" s="1"/>
      <c r="N1772" s="1"/>
      <c r="O1772" s="1"/>
      <c r="P1772" s="40">
        <v>494.68</v>
      </c>
    </row>
    <row r="1773" spans="1:16">
      <c r="A1773" s="39"/>
      <c r="B1773" s="1" t="s">
        <v>700</v>
      </c>
      <c r="C1773" s="1" t="s">
        <v>1370</v>
      </c>
      <c r="D1773" s="1" t="s">
        <v>17</v>
      </c>
      <c r="E1773" s="1" t="s">
        <v>17</v>
      </c>
      <c r="F1773" s="2">
        <v>45535</v>
      </c>
      <c r="G1773" s="2">
        <v>45505</v>
      </c>
      <c r="H1773" s="1" t="s">
        <v>4657</v>
      </c>
      <c r="I1773" s="1" t="s">
        <v>4658</v>
      </c>
      <c r="J1773" s="1" t="s">
        <v>617</v>
      </c>
      <c r="K1773" s="1" t="s">
        <v>860</v>
      </c>
      <c r="L1773" s="1" t="s">
        <v>2892</v>
      </c>
      <c r="M1773" s="1"/>
      <c r="N1773" s="1"/>
      <c r="O1773" s="1"/>
      <c r="P1773" s="40">
        <v>464.21608813902071</v>
      </c>
    </row>
    <row r="1774" spans="1:16">
      <c r="A1774" s="39"/>
      <c r="B1774" s="1" t="s">
        <v>700</v>
      </c>
      <c r="C1774" s="1" t="s">
        <v>1370</v>
      </c>
      <c r="D1774" s="1" t="s">
        <v>17</v>
      </c>
      <c r="E1774" s="1" t="s">
        <v>17</v>
      </c>
      <c r="F1774" s="2">
        <v>45535</v>
      </c>
      <c r="G1774" s="2">
        <v>45505</v>
      </c>
      <c r="H1774" s="1" t="s">
        <v>4659</v>
      </c>
      <c r="I1774" s="1" t="s">
        <v>4660</v>
      </c>
      <c r="J1774" s="1" t="s">
        <v>593</v>
      </c>
      <c r="K1774" s="1" t="s">
        <v>842</v>
      </c>
      <c r="L1774" s="1" t="s">
        <v>1809</v>
      </c>
      <c r="M1774" s="1"/>
      <c r="N1774" s="1"/>
      <c r="O1774" s="1"/>
      <c r="P1774" s="40">
        <v>464.21608813902071</v>
      </c>
    </row>
    <row r="1775" spans="1:16">
      <c r="A1775" s="39"/>
      <c r="B1775" s="1" t="s">
        <v>700</v>
      </c>
      <c r="C1775" s="1" t="s">
        <v>1370</v>
      </c>
      <c r="D1775" s="1" t="s">
        <v>17</v>
      </c>
      <c r="E1775" s="1" t="s">
        <v>17</v>
      </c>
      <c r="F1775" s="2">
        <v>45535</v>
      </c>
      <c r="G1775" s="2">
        <v>45505</v>
      </c>
      <c r="H1775" s="1" t="s">
        <v>4661</v>
      </c>
      <c r="I1775" s="1" t="s">
        <v>4662</v>
      </c>
      <c r="J1775" s="1" t="s">
        <v>645</v>
      </c>
      <c r="K1775" s="1" t="s">
        <v>891</v>
      </c>
      <c r="L1775" s="1" t="s">
        <v>3332</v>
      </c>
      <c r="M1775" s="1"/>
      <c r="N1775" s="1"/>
      <c r="O1775" s="1"/>
      <c r="P1775" s="40">
        <v>560.2607960298526</v>
      </c>
    </row>
    <row r="1776" spans="1:16">
      <c r="A1776" s="39"/>
      <c r="B1776" s="1" t="s">
        <v>700</v>
      </c>
      <c r="C1776" s="1" t="s">
        <v>1370</v>
      </c>
      <c r="D1776" s="1" t="s">
        <v>17</v>
      </c>
      <c r="E1776" s="1" t="s">
        <v>17</v>
      </c>
      <c r="F1776" s="2">
        <v>45535</v>
      </c>
      <c r="G1776" s="2">
        <v>45505</v>
      </c>
      <c r="H1776" s="1" t="s">
        <v>4663</v>
      </c>
      <c r="I1776" s="1" t="s">
        <v>4664</v>
      </c>
      <c r="J1776" s="1" t="s">
        <v>621</v>
      </c>
      <c r="K1776" s="1" t="s">
        <v>861</v>
      </c>
      <c r="L1776" s="1" t="s">
        <v>3500</v>
      </c>
      <c r="M1776" s="1"/>
      <c r="N1776" s="1"/>
      <c r="O1776" s="1"/>
      <c r="P1776" s="40">
        <v>168.07823880895577</v>
      </c>
    </row>
    <row r="1777" spans="1:16">
      <c r="A1777" s="39"/>
      <c r="B1777" s="1" t="s">
        <v>700</v>
      </c>
      <c r="C1777" s="1" t="s">
        <v>1370</v>
      </c>
      <c r="D1777" s="1" t="s">
        <v>17</v>
      </c>
      <c r="E1777" s="1" t="s">
        <v>17</v>
      </c>
      <c r="F1777" s="2">
        <v>45535</v>
      </c>
      <c r="G1777" s="2">
        <v>45505</v>
      </c>
      <c r="H1777" s="1" t="s">
        <v>4665</v>
      </c>
      <c r="I1777" s="1" t="s">
        <v>4666</v>
      </c>
      <c r="J1777" s="1" t="s">
        <v>617</v>
      </c>
      <c r="K1777" s="1" t="s">
        <v>860</v>
      </c>
      <c r="L1777" s="1" t="s">
        <v>2892</v>
      </c>
      <c r="M1777" s="1"/>
      <c r="N1777" s="1"/>
      <c r="O1777" s="1"/>
      <c r="P1777" s="40">
        <v>464.21608813902071</v>
      </c>
    </row>
    <row r="1778" spans="1:16">
      <c r="A1778" s="39"/>
      <c r="B1778" s="1" t="s">
        <v>700</v>
      </c>
      <c r="C1778" s="1" t="s">
        <v>1370</v>
      </c>
      <c r="D1778" s="1" t="s">
        <v>17</v>
      </c>
      <c r="E1778" s="1" t="s">
        <v>17</v>
      </c>
      <c r="F1778" s="2">
        <v>45535</v>
      </c>
      <c r="G1778" s="2">
        <v>45505</v>
      </c>
      <c r="H1778" s="1" t="s">
        <v>4667</v>
      </c>
      <c r="I1778" s="1" t="s">
        <v>4668</v>
      </c>
      <c r="J1778" s="1" t="s">
        <v>620</v>
      </c>
      <c r="K1778" s="1" t="s">
        <v>862</v>
      </c>
      <c r="L1778" s="1" t="s">
        <v>3343</v>
      </c>
      <c r="M1778" s="1"/>
      <c r="N1778" s="1"/>
      <c r="O1778" s="1"/>
      <c r="P1778" s="40">
        <v>280.1303980149263</v>
      </c>
    </row>
    <row r="1779" spans="1:16">
      <c r="A1779" s="39"/>
      <c r="B1779" s="1" t="s">
        <v>700</v>
      </c>
      <c r="C1779" s="1" t="s">
        <v>1390</v>
      </c>
      <c r="D1779" s="1" t="s">
        <v>17</v>
      </c>
      <c r="E1779" s="1" t="s">
        <v>17</v>
      </c>
      <c r="F1779" s="2">
        <v>45535</v>
      </c>
      <c r="G1779" s="2">
        <v>45505</v>
      </c>
      <c r="H1779" s="1" t="s">
        <v>4669</v>
      </c>
      <c r="I1779" s="1" t="s">
        <v>4670</v>
      </c>
      <c r="J1779" s="1" t="s">
        <v>2170</v>
      </c>
      <c r="K1779" s="1" t="s">
        <v>2171</v>
      </c>
      <c r="L1779" s="1"/>
      <c r="M1779" s="1"/>
      <c r="N1779" s="1"/>
      <c r="O1779" s="1"/>
      <c r="P1779" s="40">
        <v>21836.119098832776</v>
      </c>
    </row>
    <row r="1780" spans="1:16">
      <c r="A1780" s="39"/>
      <c r="B1780" s="1" t="s">
        <v>700</v>
      </c>
      <c r="C1780" s="1" t="s">
        <v>1370</v>
      </c>
      <c r="D1780" s="1" t="s">
        <v>17</v>
      </c>
      <c r="E1780" s="1" t="s">
        <v>17</v>
      </c>
      <c r="F1780" s="2">
        <v>45535</v>
      </c>
      <c r="G1780" s="2">
        <v>45505</v>
      </c>
      <c r="H1780" s="1" t="s">
        <v>4671</v>
      </c>
      <c r="I1780" s="1" t="s">
        <v>4672</v>
      </c>
      <c r="J1780" s="1" t="s">
        <v>612</v>
      </c>
      <c r="K1780" s="1" t="s">
        <v>853</v>
      </c>
      <c r="L1780" s="1" t="s">
        <v>3335</v>
      </c>
      <c r="M1780" s="1"/>
      <c r="N1780" s="1"/>
      <c r="O1780" s="1"/>
      <c r="P1780" s="40">
        <v>258.12015245661064</v>
      </c>
    </row>
    <row r="1781" spans="1:16">
      <c r="A1781" s="39"/>
      <c r="B1781" s="1" t="s">
        <v>700</v>
      </c>
      <c r="C1781" s="1" t="s">
        <v>1370</v>
      </c>
      <c r="D1781" s="1" t="s">
        <v>17</v>
      </c>
      <c r="E1781" s="1" t="s">
        <v>17</v>
      </c>
      <c r="F1781" s="2">
        <v>45535</v>
      </c>
      <c r="G1781" s="2">
        <v>45505</v>
      </c>
      <c r="H1781" s="1" t="s">
        <v>4673</v>
      </c>
      <c r="I1781" s="1" t="s">
        <v>4674</v>
      </c>
      <c r="J1781" s="1" t="s">
        <v>645</v>
      </c>
      <c r="K1781" s="1" t="s">
        <v>891</v>
      </c>
      <c r="L1781" s="1" t="s">
        <v>3332</v>
      </c>
      <c r="M1781" s="1"/>
      <c r="N1781" s="1"/>
      <c r="O1781" s="1"/>
      <c r="P1781" s="40">
        <v>480.22353945415932</v>
      </c>
    </row>
    <row r="1782" spans="1:16">
      <c r="A1782" s="39"/>
      <c r="B1782" s="1" t="s">
        <v>700</v>
      </c>
      <c r="C1782" s="1" t="s">
        <v>1370</v>
      </c>
      <c r="D1782" s="1" t="s">
        <v>17</v>
      </c>
      <c r="E1782" s="1" t="s">
        <v>17</v>
      </c>
      <c r="F1782" s="2">
        <v>45535</v>
      </c>
      <c r="G1782" s="2">
        <v>45505</v>
      </c>
      <c r="H1782" s="1" t="s">
        <v>4675</v>
      </c>
      <c r="I1782" s="1" t="s">
        <v>4676</v>
      </c>
      <c r="J1782" s="1" t="s">
        <v>630</v>
      </c>
      <c r="K1782" s="1" t="s">
        <v>872</v>
      </c>
      <c r="L1782" s="1" t="s">
        <v>3484</v>
      </c>
      <c r="M1782" s="1"/>
      <c r="N1782" s="1"/>
      <c r="O1782" s="1"/>
      <c r="P1782" s="40">
        <v>400.1862828784661</v>
      </c>
    </row>
    <row r="1783" spans="1:16">
      <c r="A1783" s="39"/>
      <c r="B1783" s="1" t="s">
        <v>700</v>
      </c>
      <c r="C1783" s="1" t="s">
        <v>1370</v>
      </c>
      <c r="D1783" s="1" t="s">
        <v>17</v>
      </c>
      <c r="E1783" s="1" t="s">
        <v>17</v>
      </c>
      <c r="F1783" s="2">
        <v>45535</v>
      </c>
      <c r="G1783" s="2">
        <v>45505</v>
      </c>
      <c r="H1783" s="1" t="s">
        <v>4677</v>
      </c>
      <c r="I1783" s="1" t="s">
        <v>4678</v>
      </c>
      <c r="J1783" s="1" t="s">
        <v>632</v>
      </c>
      <c r="K1783" s="1" t="s">
        <v>874</v>
      </c>
      <c r="L1783" s="1" t="s">
        <v>3637</v>
      </c>
      <c r="M1783" s="1"/>
      <c r="N1783" s="1"/>
      <c r="O1783" s="1"/>
      <c r="P1783" s="40">
        <v>408.19000853603541</v>
      </c>
    </row>
    <row r="1784" spans="1:16">
      <c r="A1784" s="39"/>
      <c r="B1784" s="1" t="s">
        <v>700</v>
      </c>
      <c r="C1784" s="1" t="s">
        <v>1370</v>
      </c>
      <c r="D1784" s="1" t="s">
        <v>17</v>
      </c>
      <c r="E1784" s="1" t="s">
        <v>17</v>
      </c>
      <c r="F1784" s="2">
        <v>45535</v>
      </c>
      <c r="G1784" s="2">
        <v>45505</v>
      </c>
      <c r="H1784" s="1" t="s">
        <v>4679</v>
      </c>
      <c r="I1784" s="1" t="s">
        <v>4680</v>
      </c>
      <c r="J1784" s="1" t="s">
        <v>818</v>
      </c>
      <c r="K1784" s="1" t="s">
        <v>796</v>
      </c>
      <c r="L1784" s="1" t="s">
        <v>3346</v>
      </c>
      <c r="M1784" s="1"/>
      <c r="N1784" s="1"/>
      <c r="O1784" s="1"/>
      <c r="P1784" s="40">
        <v>648.30177826311512</v>
      </c>
    </row>
    <row r="1785" spans="1:16">
      <c r="A1785" s="39"/>
      <c r="B1785" s="1" t="s">
        <v>700</v>
      </c>
      <c r="C1785" s="1" t="s">
        <v>1370</v>
      </c>
      <c r="D1785" s="1" t="s">
        <v>17</v>
      </c>
      <c r="E1785" s="1" t="s">
        <v>17</v>
      </c>
      <c r="F1785" s="2">
        <v>45535</v>
      </c>
      <c r="G1785" s="2">
        <v>45505</v>
      </c>
      <c r="H1785" s="1" t="s">
        <v>4681</v>
      </c>
      <c r="I1785" s="1" t="s">
        <v>4682</v>
      </c>
      <c r="J1785" s="1" t="s">
        <v>799</v>
      </c>
      <c r="K1785" s="1" t="s">
        <v>797</v>
      </c>
      <c r="L1785" s="1" t="s">
        <v>3338</v>
      </c>
      <c r="M1785" s="1"/>
      <c r="N1785" s="1"/>
      <c r="O1785" s="1"/>
      <c r="P1785" s="40">
        <v>160.07451315138644</v>
      </c>
    </row>
    <row r="1786" spans="1:16">
      <c r="A1786" s="39"/>
      <c r="B1786" s="1" t="s">
        <v>700</v>
      </c>
      <c r="C1786" s="1" t="s">
        <v>1370</v>
      </c>
      <c r="D1786" s="1" t="s">
        <v>17</v>
      </c>
      <c r="E1786" s="1" t="s">
        <v>17</v>
      </c>
      <c r="F1786" s="2">
        <v>45535</v>
      </c>
      <c r="G1786" s="2">
        <v>45505</v>
      </c>
      <c r="H1786" s="1" t="s">
        <v>4683</v>
      </c>
      <c r="I1786" s="1" t="s">
        <v>4684</v>
      </c>
      <c r="J1786" s="1" t="s">
        <v>812</v>
      </c>
      <c r="K1786" s="1" t="s">
        <v>795</v>
      </c>
      <c r="L1786" s="1" t="s">
        <v>3324</v>
      </c>
      <c r="M1786" s="1"/>
      <c r="N1786" s="1"/>
      <c r="O1786" s="1"/>
      <c r="P1786" s="40">
        <v>392.1825572208968</v>
      </c>
    </row>
    <row r="1787" spans="1:16">
      <c r="A1787" s="39"/>
      <c r="B1787" s="1" t="s">
        <v>700</v>
      </c>
      <c r="C1787" s="1" t="s">
        <v>1370</v>
      </c>
      <c r="D1787" s="1" t="s">
        <v>17</v>
      </c>
      <c r="E1787" s="1" t="s">
        <v>17</v>
      </c>
      <c r="F1787" s="2">
        <v>45535</v>
      </c>
      <c r="G1787" s="2">
        <v>45505</v>
      </c>
      <c r="H1787" s="1" t="s">
        <v>4685</v>
      </c>
      <c r="I1787" s="1" t="s">
        <v>4686</v>
      </c>
      <c r="J1787" s="1" t="s">
        <v>643</v>
      </c>
      <c r="K1787" s="1" t="s">
        <v>890</v>
      </c>
      <c r="L1787" s="1" t="s">
        <v>3373</v>
      </c>
      <c r="M1787" s="1"/>
      <c r="N1787" s="1"/>
      <c r="O1787" s="1"/>
      <c r="P1787" s="40">
        <v>520.2421677420059</v>
      </c>
    </row>
    <row r="1788" spans="1:16">
      <c r="A1788" s="39"/>
      <c r="B1788" s="1" t="s">
        <v>700</v>
      </c>
      <c r="C1788" s="1" t="s">
        <v>1370</v>
      </c>
      <c r="D1788" s="1" t="s">
        <v>17</v>
      </c>
      <c r="E1788" s="1" t="s">
        <v>17</v>
      </c>
      <c r="F1788" s="2">
        <v>45535</v>
      </c>
      <c r="G1788" s="2">
        <v>45505</v>
      </c>
      <c r="H1788" s="1" t="s">
        <v>4687</v>
      </c>
      <c r="I1788" s="1" t="s">
        <v>4688</v>
      </c>
      <c r="J1788" s="1" t="s">
        <v>812</v>
      </c>
      <c r="K1788" s="1" t="s">
        <v>795</v>
      </c>
      <c r="L1788" s="1" t="s">
        <v>3324</v>
      </c>
      <c r="M1788" s="1"/>
      <c r="N1788" s="1"/>
      <c r="O1788" s="1"/>
      <c r="P1788" s="40">
        <v>448.20863682388205</v>
      </c>
    </row>
    <row r="1789" spans="1:16">
      <c r="A1789" s="39"/>
      <c r="B1789" s="1" t="s">
        <v>700</v>
      </c>
      <c r="C1789" s="1" t="s">
        <v>1370</v>
      </c>
      <c r="D1789" s="1" t="s">
        <v>17</v>
      </c>
      <c r="E1789" s="1" t="s">
        <v>17</v>
      </c>
      <c r="F1789" s="2">
        <v>45535</v>
      </c>
      <c r="G1789" s="2">
        <v>45505</v>
      </c>
      <c r="H1789" s="1" t="s">
        <v>4689</v>
      </c>
      <c r="I1789" s="1" t="s">
        <v>4690</v>
      </c>
      <c r="J1789" s="1" t="s">
        <v>621</v>
      </c>
      <c r="K1789" s="1" t="s">
        <v>861</v>
      </c>
      <c r="L1789" s="1" t="s">
        <v>3500</v>
      </c>
      <c r="M1789" s="1"/>
      <c r="N1789" s="1"/>
      <c r="O1789" s="1"/>
      <c r="P1789" s="40">
        <v>240.11176972707966</v>
      </c>
    </row>
    <row r="1790" spans="1:16">
      <c r="A1790" s="39"/>
      <c r="B1790" s="1" t="s">
        <v>700</v>
      </c>
      <c r="C1790" s="1" t="s">
        <v>1370</v>
      </c>
      <c r="D1790" s="1" t="s">
        <v>17</v>
      </c>
      <c r="E1790" s="1" t="s">
        <v>17</v>
      </c>
      <c r="F1790" s="2">
        <v>45535</v>
      </c>
      <c r="G1790" s="2">
        <v>45505</v>
      </c>
      <c r="H1790" s="1" t="s">
        <v>4691</v>
      </c>
      <c r="I1790" s="1" t="s">
        <v>4692</v>
      </c>
      <c r="J1790" s="1" t="s">
        <v>632</v>
      </c>
      <c r="K1790" s="1" t="s">
        <v>874</v>
      </c>
      <c r="L1790" s="1" t="s">
        <v>3637</v>
      </c>
      <c r="M1790" s="1"/>
      <c r="N1790" s="1"/>
      <c r="O1790" s="1"/>
      <c r="P1790" s="40">
        <v>408.19000853603541</v>
      </c>
    </row>
    <row r="1791" spans="1:16">
      <c r="A1791" s="39"/>
      <c r="B1791" s="1" t="s">
        <v>700</v>
      </c>
      <c r="C1791" s="1" t="s">
        <v>1370</v>
      </c>
      <c r="D1791" s="1" t="s">
        <v>17</v>
      </c>
      <c r="E1791" s="1" t="s">
        <v>17</v>
      </c>
      <c r="F1791" s="2">
        <v>45535</v>
      </c>
      <c r="G1791" s="2">
        <v>45505</v>
      </c>
      <c r="H1791" s="1" t="s">
        <v>4693</v>
      </c>
      <c r="I1791" s="1" t="s">
        <v>4694</v>
      </c>
      <c r="J1791" s="1" t="s">
        <v>641</v>
      </c>
      <c r="K1791" s="1" t="s">
        <v>886</v>
      </c>
      <c r="L1791" s="1" t="s">
        <v>3668</v>
      </c>
      <c r="M1791" s="1"/>
      <c r="N1791" s="1"/>
      <c r="O1791" s="1"/>
      <c r="P1791" s="40">
        <v>560.2607960298526</v>
      </c>
    </row>
    <row r="1792" spans="1:16">
      <c r="A1792" s="39"/>
      <c r="B1792" s="1" t="s">
        <v>700</v>
      </c>
      <c r="C1792" s="1" t="s">
        <v>1370</v>
      </c>
      <c r="D1792" s="1" t="s">
        <v>17</v>
      </c>
      <c r="E1792" s="1" t="s">
        <v>17</v>
      </c>
      <c r="F1792" s="2">
        <v>45535</v>
      </c>
      <c r="G1792" s="2">
        <v>45505</v>
      </c>
      <c r="H1792" s="1" t="s">
        <v>4695</v>
      </c>
      <c r="I1792" s="1" t="s">
        <v>4696</v>
      </c>
      <c r="J1792" s="1" t="s">
        <v>645</v>
      </c>
      <c r="K1792" s="1" t="s">
        <v>891</v>
      </c>
      <c r="L1792" s="1" t="s">
        <v>3332</v>
      </c>
      <c r="M1792" s="1"/>
      <c r="N1792" s="1"/>
      <c r="O1792" s="1"/>
      <c r="P1792" s="40">
        <v>480.22353945415932</v>
      </c>
    </row>
    <row r="1793" spans="1:16">
      <c r="A1793" s="39"/>
      <c r="B1793" s="1" t="s">
        <v>700</v>
      </c>
      <c r="C1793" s="1" t="s">
        <v>1370</v>
      </c>
      <c r="D1793" s="1" t="s">
        <v>17</v>
      </c>
      <c r="E1793" s="1" t="s">
        <v>17</v>
      </c>
      <c r="F1793" s="2">
        <v>45535</v>
      </c>
      <c r="G1793" s="2">
        <v>45505</v>
      </c>
      <c r="H1793" s="1" t="s">
        <v>4697</v>
      </c>
      <c r="I1793" s="1" t="s">
        <v>4698</v>
      </c>
      <c r="J1793" s="1" t="s">
        <v>812</v>
      </c>
      <c r="K1793" s="1" t="s">
        <v>795</v>
      </c>
      <c r="L1793" s="1" t="s">
        <v>3324</v>
      </c>
      <c r="M1793" s="1"/>
      <c r="N1793" s="1"/>
      <c r="O1793" s="1"/>
      <c r="P1793" s="40">
        <v>392.1825572208968</v>
      </c>
    </row>
    <row r="1794" spans="1:16">
      <c r="A1794" s="39"/>
      <c r="B1794" s="1" t="s">
        <v>700</v>
      </c>
      <c r="C1794" s="1" t="s">
        <v>1370</v>
      </c>
      <c r="D1794" s="1" t="s">
        <v>17</v>
      </c>
      <c r="E1794" s="1" t="s">
        <v>17</v>
      </c>
      <c r="F1794" s="2">
        <v>45535</v>
      </c>
      <c r="G1794" s="2">
        <v>45505</v>
      </c>
      <c r="H1794" s="1" t="s">
        <v>4699</v>
      </c>
      <c r="I1794" s="1" t="s">
        <v>4700</v>
      </c>
      <c r="J1794" s="1" t="s">
        <v>641</v>
      </c>
      <c r="K1794" s="1" t="s">
        <v>886</v>
      </c>
      <c r="L1794" s="1" t="s">
        <v>3668</v>
      </c>
      <c r="M1794" s="1"/>
      <c r="N1794" s="1"/>
      <c r="O1794" s="1"/>
      <c r="P1794" s="40">
        <v>504.23471642686729</v>
      </c>
    </row>
    <row r="1795" spans="1:16">
      <c r="A1795" s="39"/>
      <c r="B1795" s="1" t="s">
        <v>700</v>
      </c>
      <c r="C1795" s="1" t="s">
        <v>1370</v>
      </c>
      <c r="D1795" s="1" t="s">
        <v>17</v>
      </c>
      <c r="E1795" s="1" t="s">
        <v>17</v>
      </c>
      <c r="F1795" s="2">
        <v>45535</v>
      </c>
      <c r="G1795" s="2">
        <v>45505</v>
      </c>
      <c r="H1795" s="1" t="s">
        <v>4701</v>
      </c>
      <c r="I1795" s="1" t="s">
        <v>4702</v>
      </c>
      <c r="J1795" s="1" t="s">
        <v>645</v>
      </c>
      <c r="K1795" s="1" t="s">
        <v>891</v>
      </c>
      <c r="L1795" s="1" t="s">
        <v>3332</v>
      </c>
      <c r="M1795" s="1"/>
      <c r="N1795" s="1"/>
      <c r="O1795" s="1"/>
      <c r="P1795" s="40">
        <v>480.22353945415932</v>
      </c>
    </row>
    <row r="1796" spans="1:16">
      <c r="A1796" s="39"/>
      <c r="B1796" s="1" t="s">
        <v>700</v>
      </c>
      <c r="C1796" s="1" t="s">
        <v>1370</v>
      </c>
      <c r="D1796" s="1" t="s">
        <v>17</v>
      </c>
      <c r="E1796" s="1" t="s">
        <v>17</v>
      </c>
      <c r="F1796" s="2">
        <v>45535</v>
      </c>
      <c r="G1796" s="2">
        <v>45505</v>
      </c>
      <c r="H1796" s="1" t="s">
        <v>4703</v>
      </c>
      <c r="I1796" s="1" t="s">
        <v>4704</v>
      </c>
      <c r="J1796" s="1" t="s">
        <v>621</v>
      </c>
      <c r="K1796" s="1" t="s">
        <v>861</v>
      </c>
      <c r="L1796" s="1" t="s">
        <v>3500</v>
      </c>
      <c r="M1796" s="1"/>
      <c r="N1796" s="1"/>
      <c r="O1796" s="1"/>
      <c r="P1796" s="40">
        <v>252.11735821343365</v>
      </c>
    </row>
    <row r="1797" spans="1:16">
      <c r="A1797" s="39"/>
      <c r="B1797" s="1" t="s">
        <v>700</v>
      </c>
      <c r="C1797" s="1" t="s">
        <v>1370</v>
      </c>
      <c r="D1797" s="1" t="s">
        <v>17</v>
      </c>
      <c r="E1797" s="1" t="s">
        <v>17</v>
      </c>
      <c r="F1797" s="2">
        <v>45535</v>
      </c>
      <c r="G1797" s="2">
        <v>45505</v>
      </c>
      <c r="H1797" s="1" t="s">
        <v>4705</v>
      </c>
      <c r="I1797" s="1" t="s">
        <v>4706</v>
      </c>
      <c r="J1797" s="1" t="s">
        <v>818</v>
      </c>
      <c r="K1797" s="1" t="s">
        <v>796</v>
      </c>
      <c r="L1797" s="1" t="s">
        <v>3346</v>
      </c>
      <c r="M1797" s="1"/>
      <c r="N1797" s="1"/>
      <c r="O1797" s="1"/>
      <c r="P1797" s="40">
        <v>520.2421677420059</v>
      </c>
    </row>
    <row r="1798" spans="1:16">
      <c r="A1798" s="39"/>
      <c r="B1798" s="1" t="s">
        <v>700</v>
      </c>
      <c r="C1798" s="1" t="s">
        <v>1370</v>
      </c>
      <c r="D1798" s="1" t="s">
        <v>17</v>
      </c>
      <c r="E1798" s="1" t="s">
        <v>17</v>
      </c>
      <c r="F1798" s="2">
        <v>45535</v>
      </c>
      <c r="G1798" s="2">
        <v>45505</v>
      </c>
      <c r="H1798" s="1" t="s">
        <v>4707</v>
      </c>
      <c r="I1798" s="1" t="s">
        <v>4708</v>
      </c>
      <c r="J1798" s="1" t="s">
        <v>818</v>
      </c>
      <c r="K1798" s="1" t="s">
        <v>796</v>
      </c>
      <c r="L1798" s="1" t="s">
        <v>3346</v>
      </c>
      <c r="M1798" s="1"/>
      <c r="N1798" s="1"/>
      <c r="O1798" s="1"/>
      <c r="P1798" s="40">
        <v>520.2421677420059</v>
      </c>
    </row>
    <row r="1799" spans="1:16">
      <c r="A1799" s="39"/>
      <c r="B1799" s="1" t="s">
        <v>700</v>
      </c>
      <c r="C1799" s="1" t="s">
        <v>1370</v>
      </c>
      <c r="D1799" s="1" t="s">
        <v>17</v>
      </c>
      <c r="E1799" s="1" t="s">
        <v>17</v>
      </c>
      <c r="F1799" s="2">
        <v>45535</v>
      </c>
      <c r="G1799" s="2">
        <v>45505</v>
      </c>
      <c r="H1799" s="1" t="s">
        <v>4709</v>
      </c>
      <c r="I1799" s="1" t="s">
        <v>4710</v>
      </c>
      <c r="J1799" s="1" t="s">
        <v>612</v>
      </c>
      <c r="K1799" s="1" t="s">
        <v>853</v>
      </c>
      <c r="L1799" s="1" t="s">
        <v>3335</v>
      </c>
      <c r="M1799" s="1"/>
      <c r="N1799" s="1"/>
      <c r="O1799" s="1"/>
      <c r="P1799" s="40">
        <v>258.12015245661064</v>
      </c>
    </row>
    <row r="1800" spans="1:16">
      <c r="A1800" s="39"/>
      <c r="B1800" s="1" t="s">
        <v>700</v>
      </c>
      <c r="C1800" s="1" t="s">
        <v>1370</v>
      </c>
      <c r="D1800" s="1" t="s">
        <v>17</v>
      </c>
      <c r="E1800" s="1" t="s">
        <v>17</v>
      </c>
      <c r="F1800" s="2">
        <v>45535</v>
      </c>
      <c r="G1800" s="2">
        <v>45505</v>
      </c>
      <c r="H1800" s="1" t="s">
        <v>4711</v>
      </c>
      <c r="I1800" s="1" t="s">
        <v>4712</v>
      </c>
      <c r="J1800" s="1" t="s">
        <v>617</v>
      </c>
      <c r="K1800" s="1" t="s">
        <v>860</v>
      </c>
      <c r="L1800" s="1" t="s">
        <v>2892</v>
      </c>
      <c r="M1800" s="1"/>
      <c r="N1800" s="1"/>
      <c r="O1800" s="1"/>
      <c r="P1800" s="40">
        <v>567.26417990760183</v>
      </c>
    </row>
    <row r="1801" spans="1:16">
      <c r="A1801" s="39"/>
      <c r="B1801" s="1" t="s">
        <v>700</v>
      </c>
      <c r="C1801" s="1" t="s">
        <v>1370</v>
      </c>
      <c r="D1801" s="1" t="s">
        <v>17</v>
      </c>
      <c r="E1801" s="1" t="s">
        <v>17</v>
      </c>
      <c r="F1801" s="2">
        <v>45535</v>
      </c>
      <c r="G1801" s="2">
        <v>45505</v>
      </c>
      <c r="H1801" s="1" t="s">
        <v>4713</v>
      </c>
      <c r="I1801" s="1" t="s">
        <v>4714</v>
      </c>
      <c r="J1801" s="1" t="s">
        <v>812</v>
      </c>
      <c r="K1801" s="1" t="s">
        <v>795</v>
      </c>
      <c r="L1801" s="1" t="s">
        <v>3324</v>
      </c>
      <c r="M1801" s="1"/>
      <c r="N1801" s="1"/>
      <c r="O1801" s="1"/>
      <c r="P1801" s="40">
        <v>384.17883156332749</v>
      </c>
    </row>
    <row r="1802" spans="1:16">
      <c r="A1802" s="39"/>
      <c r="B1802" s="1" t="s">
        <v>700</v>
      </c>
      <c r="C1802" s="1" t="s">
        <v>1370</v>
      </c>
      <c r="D1802" s="1" t="s">
        <v>17</v>
      </c>
      <c r="E1802" s="1" t="s">
        <v>17</v>
      </c>
      <c r="F1802" s="2">
        <v>45535</v>
      </c>
      <c r="G1802" s="2">
        <v>45505</v>
      </c>
      <c r="H1802" s="1" t="s">
        <v>4715</v>
      </c>
      <c r="I1802" s="1" t="s">
        <v>4716</v>
      </c>
      <c r="J1802" s="1" t="s">
        <v>587</v>
      </c>
      <c r="K1802" s="1" t="s">
        <v>840</v>
      </c>
      <c r="L1802" s="1" t="s">
        <v>3446</v>
      </c>
      <c r="M1802" s="1"/>
      <c r="N1802" s="1"/>
      <c r="O1802" s="1"/>
      <c r="P1802" s="40">
        <v>240.11176972707966</v>
      </c>
    </row>
    <row r="1803" spans="1:16">
      <c r="A1803" s="39"/>
      <c r="B1803" s="1" t="s">
        <v>700</v>
      </c>
      <c r="C1803" s="1" t="s">
        <v>1370</v>
      </c>
      <c r="D1803" s="1" t="s">
        <v>17</v>
      </c>
      <c r="E1803" s="1" t="s">
        <v>17</v>
      </c>
      <c r="F1803" s="2">
        <v>45535</v>
      </c>
      <c r="G1803" s="2">
        <v>45505</v>
      </c>
      <c r="H1803" s="1" t="s">
        <v>4717</v>
      </c>
      <c r="I1803" s="1" t="s">
        <v>4718</v>
      </c>
      <c r="J1803" s="1" t="s">
        <v>617</v>
      </c>
      <c r="K1803" s="1" t="s">
        <v>860</v>
      </c>
      <c r="L1803" s="1" t="s">
        <v>2892</v>
      </c>
      <c r="M1803" s="1"/>
      <c r="N1803" s="1"/>
      <c r="O1803" s="1"/>
      <c r="P1803" s="40">
        <v>432.20118550874338</v>
      </c>
    </row>
    <row r="1804" spans="1:16">
      <c r="A1804" s="39"/>
      <c r="B1804" s="1" t="s">
        <v>700</v>
      </c>
      <c r="C1804" s="1" t="s">
        <v>1370</v>
      </c>
      <c r="D1804" s="1" t="s">
        <v>17</v>
      </c>
      <c r="E1804" s="1" t="s">
        <v>17</v>
      </c>
      <c r="F1804" s="2">
        <v>45535</v>
      </c>
      <c r="G1804" s="2">
        <v>45505</v>
      </c>
      <c r="H1804" s="1" t="s">
        <v>4719</v>
      </c>
      <c r="I1804" s="1" t="s">
        <v>4720</v>
      </c>
      <c r="J1804" s="1" t="s">
        <v>618</v>
      </c>
      <c r="K1804" s="1" t="s">
        <v>859</v>
      </c>
      <c r="L1804" s="1" t="s">
        <v>3495</v>
      </c>
      <c r="M1804" s="1"/>
      <c r="N1804" s="1"/>
      <c r="O1804" s="1"/>
      <c r="P1804" s="40">
        <v>480.22353945415932</v>
      </c>
    </row>
    <row r="1805" spans="1:16">
      <c r="A1805" s="39"/>
      <c r="B1805" s="1" t="s">
        <v>700</v>
      </c>
      <c r="C1805" s="1" t="s">
        <v>1370</v>
      </c>
      <c r="D1805" s="1" t="s">
        <v>17</v>
      </c>
      <c r="E1805" s="1" t="s">
        <v>17</v>
      </c>
      <c r="F1805" s="2">
        <v>45535</v>
      </c>
      <c r="G1805" s="2">
        <v>45505</v>
      </c>
      <c r="H1805" s="1" t="s">
        <v>4721</v>
      </c>
      <c r="I1805" s="1" t="s">
        <v>4722</v>
      </c>
      <c r="J1805" s="1" t="s">
        <v>645</v>
      </c>
      <c r="K1805" s="1" t="s">
        <v>891</v>
      </c>
      <c r="L1805" s="1" t="s">
        <v>3332</v>
      </c>
      <c r="M1805" s="1"/>
      <c r="N1805" s="1"/>
      <c r="O1805" s="1"/>
      <c r="P1805" s="40">
        <v>480.22353945415932</v>
      </c>
    </row>
    <row r="1806" spans="1:16">
      <c r="A1806" s="39"/>
      <c r="B1806" s="1" t="s">
        <v>700</v>
      </c>
      <c r="C1806" s="1" t="s">
        <v>1370</v>
      </c>
      <c r="D1806" s="1" t="s">
        <v>17</v>
      </c>
      <c r="E1806" s="1" t="s">
        <v>17</v>
      </c>
      <c r="F1806" s="2">
        <v>45535</v>
      </c>
      <c r="G1806" s="2">
        <v>45505</v>
      </c>
      <c r="H1806" s="1" t="s">
        <v>4723</v>
      </c>
      <c r="I1806" s="1" t="s">
        <v>4724</v>
      </c>
      <c r="J1806" s="1" t="s">
        <v>642</v>
      </c>
      <c r="K1806" s="1" t="s">
        <v>881</v>
      </c>
      <c r="L1806" s="1" t="s">
        <v>3416</v>
      </c>
      <c r="M1806" s="1"/>
      <c r="N1806" s="1"/>
      <c r="O1806" s="1"/>
      <c r="P1806" s="40">
        <v>520.2421677420059</v>
      </c>
    </row>
    <row r="1807" spans="1:16">
      <c r="A1807" s="39"/>
      <c r="B1807" s="1" t="s">
        <v>700</v>
      </c>
      <c r="C1807" s="1" t="s">
        <v>1370</v>
      </c>
      <c r="D1807" s="1" t="s">
        <v>17</v>
      </c>
      <c r="E1807" s="1" t="s">
        <v>17</v>
      </c>
      <c r="F1807" s="2">
        <v>45535</v>
      </c>
      <c r="G1807" s="2">
        <v>45505</v>
      </c>
      <c r="H1807" s="1" t="s">
        <v>4725</v>
      </c>
      <c r="I1807" s="1" t="s">
        <v>4726</v>
      </c>
      <c r="J1807" s="1" t="s">
        <v>818</v>
      </c>
      <c r="K1807" s="1" t="s">
        <v>796</v>
      </c>
      <c r="L1807" s="1" t="s">
        <v>3346</v>
      </c>
      <c r="M1807" s="1"/>
      <c r="N1807" s="1"/>
      <c r="O1807" s="1"/>
      <c r="P1807" s="40">
        <v>520.2421677420059</v>
      </c>
    </row>
    <row r="1808" spans="1:16">
      <c r="A1808" s="39"/>
      <c r="B1808" s="1" t="s">
        <v>700</v>
      </c>
      <c r="C1808" s="1" t="s">
        <v>1370</v>
      </c>
      <c r="D1808" s="1" t="s">
        <v>17</v>
      </c>
      <c r="E1808" s="1" t="s">
        <v>17</v>
      </c>
      <c r="F1808" s="2">
        <v>45535</v>
      </c>
      <c r="G1808" s="2">
        <v>45505</v>
      </c>
      <c r="H1808" s="1" t="s">
        <v>4727</v>
      </c>
      <c r="I1808" s="1" t="s">
        <v>4728</v>
      </c>
      <c r="J1808" s="1" t="s">
        <v>641</v>
      </c>
      <c r="K1808" s="1" t="s">
        <v>886</v>
      </c>
      <c r="L1808" s="1" t="s">
        <v>3668</v>
      </c>
      <c r="M1808" s="1"/>
      <c r="N1808" s="1"/>
      <c r="O1808" s="1"/>
      <c r="P1808" s="40">
        <v>560.2607960298526</v>
      </c>
    </row>
    <row r="1809" spans="1:16">
      <c r="A1809" s="39"/>
      <c r="B1809" s="1" t="s">
        <v>700</v>
      </c>
      <c r="C1809" s="1" t="s">
        <v>1370</v>
      </c>
      <c r="D1809" s="1" t="s">
        <v>17</v>
      </c>
      <c r="E1809" s="1" t="s">
        <v>17</v>
      </c>
      <c r="F1809" s="2">
        <v>45535</v>
      </c>
      <c r="G1809" s="2">
        <v>45505</v>
      </c>
      <c r="H1809" s="1" t="s">
        <v>4729</v>
      </c>
      <c r="I1809" s="1" t="s">
        <v>4730</v>
      </c>
      <c r="J1809" s="1" t="s">
        <v>617</v>
      </c>
      <c r="K1809" s="1" t="s">
        <v>860</v>
      </c>
      <c r="L1809" s="1" t="s">
        <v>2892</v>
      </c>
      <c r="M1809" s="1"/>
      <c r="N1809" s="1"/>
      <c r="O1809" s="1"/>
      <c r="P1809" s="40">
        <v>464.21608813902071</v>
      </c>
    </row>
    <row r="1810" spans="1:16">
      <c r="A1810" s="39"/>
      <c r="B1810" s="1" t="s">
        <v>700</v>
      </c>
      <c r="C1810" s="1" t="s">
        <v>1370</v>
      </c>
      <c r="D1810" s="1" t="s">
        <v>17</v>
      </c>
      <c r="E1810" s="1" t="s">
        <v>17</v>
      </c>
      <c r="F1810" s="2">
        <v>45535</v>
      </c>
      <c r="G1810" s="2">
        <v>45505</v>
      </c>
      <c r="H1810" s="1" t="s">
        <v>4731</v>
      </c>
      <c r="I1810" s="1" t="s">
        <v>4732</v>
      </c>
      <c r="J1810" s="1" t="s">
        <v>617</v>
      </c>
      <c r="K1810" s="1" t="s">
        <v>860</v>
      </c>
      <c r="L1810" s="1" t="s">
        <v>2892</v>
      </c>
      <c r="M1810" s="1"/>
      <c r="N1810" s="1"/>
      <c r="O1810" s="1"/>
      <c r="P1810" s="40">
        <v>320.14902630277288</v>
      </c>
    </row>
    <row r="1811" spans="1:16">
      <c r="A1811" s="39"/>
      <c r="B1811" s="1" t="s">
        <v>700</v>
      </c>
      <c r="C1811" s="1" t="s">
        <v>1370</v>
      </c>
      <c r="D1811" s="1" t="s">
        <v>17</v>
      </c>
      <c r="E1811" s="1" t="s">
        <v>17</v>
      </c>
      <c r="F1811" s="2">
        <v>45535</v>
      </c>
      <c r="G1811" s="2">
        <v>45505</v>
      </c>
      <c r="H1811" s="1" t="s">
        <v>4733</v>
      </c>
      <c r="I1811" s="1" t="s">
        <v>4734</v>
      </c>
      <c r="J1811" s="1" t="s">
        <v>818</v>
      </c>
      <c r="K1811" s="1" t="s">
        <v>796</v>
      </c>
      <c r="L1811" s="1" t="s">
        <v>3346</v>
      </c>
      <c r="M1811" s="1"/>
      <c r="N1811" s="1"/>
      <c r="O1811" s="1"/>
      <c r="P1811" s="40">
        <v>648.30177826311512</v>
      </c>
    </row>
    <row r="1812" spans="1:16">
      <c r="A1812" s="39"/>
      <c r="B1812" s="1" t="s">
        <v>700</v>
      </c>
      <c r="C1812" s="1" t="s">
        <v>1370</v>
      </c>
      <c r="D1812" s="1" t="s">
        <v>17</v>
      </c>
      <c r="E1812" s="1" t="s">
        <v>17</v>
      </c>
      <c r="F1812" s="2">
        <v>45535</v>
      </c>
      <c r="G1812" s="2">
        <v>45505</v>
      </c>
      <c r="H1812" s="1" t="s">
        <v>4735</v>
      </c>
      <c r="I1812" s="1" t="s">
        <v>4736</v>
      </c>
      <c r="J1812" s="1" t="s">
        <v>818</v>
      </c>
      <c r="K1812" s="1" t="s">
        <v>796</v>
      </c>
      <c r="L1812" s="1" t="s">
        <v>3346</v>
      </c>
      <c r="M1812" s="1"/>
      <c r="N1812" s="1"/>
      <c r="O1812" s="1"/>
      <c r="P1812" s="40">
        <v>648.30177826311512</v>
      </c>
    </row>
    <row r="1813" spans="1:16">
      <c r="A1813" s="39"/>
      <c r="B1813" s="1" t="s">
        <v>700</v>
      </c>
      <c r="C1813" s="1" t="s">
        <v>1370</v>
      </c>
      <c r="D1813" s="1" t="s">
        <v>17</v>
      </c>
      <c r="E1813" s="1" t="s">
        <v>17</v>
      </c>
      <c r="F1813" s="2">
        <v>45535</v>
      </c>
      <c r="G1813" s="2">
        <v>45505</v>
      </c>
      <c r="H1813" s="1" t="s">
        <v>4737</v>
      </c>
      <c r="I1813" s="1" t="s">
        <v>4738</v>
      </c>
      <c r="J1813" s="1" t="s">
        <v>617</v>
      </c>
      <c r="K1813" s="1" t="s">
        <v>860</v>
      </c>
      <c r="L1813" s="1" t="s">
        <v>2892</v>
      </c>
      <c r="M1813" s="1"/>
      <c r="N1813" s="1"/>
      <c r="O1813" s="1"/>
      <c r="P1813" s="40">
        <v>425.19804948574631</v>
      </c>
    </row>
    <row r="1814" spans="1:16">
      <c r="A1814" s="39"/>
      <c r="B1814" s="1" t="s">
        <v>700</v>
      </c>
      <c r="C1814" s="1" t="s">
        <v>1370</v>
      </c>
      <c r="D1814" s="1" t="s">
        <v>17</v>
      </c>
      <c r="E1814" s="1" t="s">
        <v>17</v>
      </c>
      <c r="F1814" s="2">
        <v>45535</v>
      </c>
      <c r="G1814" s="2">
        <v>45505</v>
      </c>
      <c r="H1814" s="1" t="s">
        <v>4739</v>
      </c>
      <c r="I1814" s="1" t="s">
        <v>4740</v>
      </c>
      <c r="J1814" s="1" t="s">
        <v>612</v>
      </c>
      <c r="K1814" s="1" t="s">
        <v>853</v>
      </c>
      <c r="L1814" s="1" t="s">
        <v>3335</v>
      </c>
      <c r="M1814" s="1"/>
      <c r="N1814" s="1"/>
      <c r="O1814" s="1"/>
      <c r="P1814" s="40">
        <v>258.12015245661064</v>
      </c>
    </row>
    <row r="1815" spans="1:16">
      <c r="A1815" s="39"/>
      <c r="B1815" s="1" t="s">
        <v>700</v>
      </c>
      <c r="C1815" s="1" t="s">
        <v>1370</v>
      </c>
      <c r="D1815" s="1" t="s">
        <v>17</v>
      </c>
      <c r="E1815" s="1" t="s">
        <v>17</v>
      </c>
      <c r="F1815" s="2">
        <v>45535</v>
      </c>
      <c r="G1815" s="2">
        <v>45505</v>
      </c>
      <c r="H1815" s="1" t="s">
        <v>4741</v>
      </c>
      <c r="I1815" s="1" t="s">
        <v>4742</v>
      </c>
      <c r="J1815" s="1" t="s">
        <v>645</v>
      </c>
      <c r="K1815" s="1" t="s">
        <v>891</v>
      </c>
      <c r="L1815" s="1" t="s">
        <v>3332</v>
      </c>
      <c r="M1815" s="1"/>
      <c r="N1815" s="1"/>
      <c r="O1815" s="1"/>
      <c r="P1815" s="40">
        <v>480.22353945415932</v>
      </c>
    </row>
    <row r="1816" spans="1:16">
      <c r="A1816" s="39"/>
      <c r="B1816" s="1" t="s">
        <v>700</v>
      </c>
      <c r="C1816" s="1" t="s">
        <v>1370</v>
      </c>
      <c r="D1816" s="1" t="s">
        <v>17</v>
      </c>
      <c r="E1816" s="1" t="s">
        <v>17</v>
      </c>
      <c r="F1816" s="2">
        <v>45535</v>
      </c>
      <c r="G1816" s="2">
        <v>45505</v>
      </c>
      <c r="H1816" s="1" t="s">
        <v>4743</v>
      </c>
      <c r="I1816" s="1" t="s">
        <v>4744</v>
      </c>
      <c r="J1816" s="1" t="s">
        <v>645</v>
      </c>
      <c r="K1816" s="1" t="s">
        <v>891</v>
      </c>
      <c r="L1816" s="1" t="s">
        <v>3332</v>
      </c>
      <c r="M1816" s="1"/>
      <c r="N1816" s="1"/>
      <c r="O1816" s="1"/>
      <c r="P1816" s="40">
        <v>560.2607960298526</v>
      </c>
    </row>
    <row r="1817" spans="1:16">
      <c r="A1817" s="39"/>
      <c r="B1817" s="1" t="s">
        <v>700</v>
      </c>
      <c r="C1817" s="1" t="s">
        <v>1370</v>
      </c>
      <c r="D1817" s="1" t="s">
        <v>17</v>
      </c>
      <c r="E1817" s="1" t="s">
        <v>17</v>
      </c>
      <c r="F1817" s="2">
        <v>45535</v>
      </c>
      <c r="G1817" s="2">
        <v>45505</v>
      </c>
      <c r="H1817" s="1" t="s">
        <v>4745</v>
      </c>
      <c r="I1817" s="1" t="s">
        <v>4746</v>
      </c>
      <c r="J1817" s="1" t="s">
        <v>799</v>
      </c>
      <c r="K1817" s="1" t="s">
        <v>797</v>
      </c>
      <c r="L1817" s="1" t="s">
        <v>3338</v>
      </c>
      <c r="M1817" s="1"/>
      <c r="N1817" s="1"/>
      <c r="O1817" s="1"/>
      <c r="P1817" s="40">
        <v>180.08382729530976</v>
      </c>
    </row>
    <row r="1818" spans="1:16">
      <c r="A1818" s="39"/>
      <c r="B1818" s="1" t="s">
        <v>700</v>
      </c>
      <c r="C1818" s="1" t="s">
        <v>1370</v>
      </c>
      <c r="D1818" s="1" t="s">
        <v>17</v>
      </c>
      <c r="E1818" s="1" t="s">
        <v>17</v>
      </c>
      <c r="F1818" s="2">
        <v>45535</v>
      </c>
      <c r="G1818" s="2">
        <v>45505</v>
      </c>
      <c r="H1818" s="1" t="s">
        <v>4747</v>
      </c>
      <c r="I1818" s="1" t="s">
        <v>4748</v>
      </c>
      <c r="J1818" s="1" t="s">
        <v>799</v>
      </c>
      <c r="K1818" s="1" t="s">
        <v>797</v>
      </c>
      <c r="L1818" s="1" t="s">
        <v>3338</v>
      </c>
      <c r="M1818" s="1"/>
      <c r="N1818" s="1"/>
      <c r="O1818" s="1"/>
      <c r="P1818" s="40">
        <v>160.07451315138644</v>
      </c>
    </row>
    <row r="1819" spans="1:16">
      <c r="A1819" s="39"/>
      <c r="B1819" s="1" t="s">
        <v>700</v>
      </c>
      <c r="C1819" s="1" t="s">
        <v>1370</v>
      </c>
      <c r="D1819" s="1" t="s">
        <v>17</v>
      </c>
      <c r="E1819" s="1" t="s">
        <v>17</v>
      </c>
      <c r="F1819" s="2">
        <v>45535</v>
      </c>
      <c r="G1819" s="2">
        <v>45505</v>
      </c>
      <c r="H1819" s="1" t="s">
        <v>4749</v>
      </c>
      <c r="I1819" s="1" t="s">
        <v>4750</v>
      </c>
      <c r="J1819" s="1" t="s">
        <v>617</v>
      </c>
      <c r="K1819" s="1" t="s">
        <v>860</v>
      </c>
      <c r="L1819" s="1" t="s">
        <v>2892</v>
      </c>
      <c r="M1819" s="1"/>
      <c r="N1819" s="1"/>
      <c r="O1819" s="1"/>
      <c r="P1819" s="40">
        <v>432.20118550874338</v>
      </c>
    </row>
    <row r="1820" spans="1:16">
      <c r="A1820" s="39"/>
      <c r="B1820" s="1" t="s">
        <v>700</v>
      </c>
      <c r="C1820" s="1" t="s">
        <v>1370</v>
      </c>
      <c r="D1820" s="1" t="s">
        <v>17</v>
      </c>
      <c r="E1820" s="1" t="s">
        <v>17</v>
      </c>
      <c r="F1820" s="2">
        <v>45535</v>
      </c>
      <c r="G1820" s="2">
        <v>45505</v>
      </c>
      <c r="H1820" s="1" t="s">
        <v>4751</v>
      </c>
      <c r="I1820" s="1" t="s">
        <v>4752</v>
      </c>
      <c r="J1820" s="1" t="s">
        <v>643</v>
      </c>
      <c r="K1820" s="1" t="s">
        <v>890</v>
      </c>
      <c r="L1820" s="1" t="s">
        <v>3373</v>
      </c>
      <c r="M1820" s="1"/>
      <c r="N1820" s="1"/>
      <c r="O1820" s="1"/>
      <c r="P1820" s="40">
        <v>520.2421677420059</v>
      </c>
    </row>
    <row r="1821" spans="1:16">
      <c r="A1821" s="39"/>
      <c r="B1821" s="1" t="s">
        <v>700</v>
      </c>
      <c r="C1821" s="1" t="s">
        <v>1370</v>
      </c>
      <c r="D1821" s="1" t="s">
        <v>17</v>
      </c>
      <c r="E1821" s="1" t="s">
        <v>17</v>
      </c>
      <c r="F1821" s="2">
        <v>45535</v>
      </c>
      <c r="G1821" s="2">
        <v>45505</v>
      </c>
      <c r="H1821" s="1" t="s">
        <v>4753</v>
      </c>
      <c r="I1821" s="1" t="s">
        <v>4754</v>
      </c>
      <c r="J1821" s="1" t="s">
        <v>617</v>
      </c>
      <c r="K1821" s="1" t="s">
        <v>860</v>
      </c>
      <c r="L1821" s="1" t="s">
        <v>2892</v>
      </c>
      <c r="M1821" s="1"/>
      <c r="N1821" s="1"/>
      <c r="O1821" s="1"/>
      <c r="P1821" s="40">
        <v>464.21608813902071</v>
      </c>
    </row>
    <row r="1822" spans="1:16">
      <c r="A1822" s="39"/>
      <c r="B1822" s="1" t="s">
        <v>700</v>
      </c>
      <c r="C1822" s="1" t="s">
        <v>1370</v>
      </c>
      <c r="D1822" s="1" t="s">
        <v>17</v>
      </c>
      <c r="E1822" s="1" t="s">
        <v>17</v>
      </c>
      <c r="F1822" s="2">
        <v>45535</v>
      </c>
      <c r="G1822" s="2">
        <v>45505</v>
      </c>
      <c r="H1822" s="1" t="s">
        <v>4755</v>
      </c>
      <c r="I1822" s="1" t="s">
        <v>4756</v>
      </c>
      <c r="J1822" s="1" t="s">
        <v>617</v>
      </c>
      <c r="K1822" s="1" t="s">
        <v>860</v>
      </c>
      <c r="L1822" s="1" t="s">
        <v>2892</v>
      </c>
      <c r="M1822" s="1"/>
      <c r="N1822" s="1"/>
      <c r="O1822" s="1"/>
      <c r="P1822" s="40">
        <v>320.14902630277288</v>
      </c>
    </row>
    <row r="1823" spans="1:16">
      <c r="A1823" s="39"/>
      <c r="B1823" s="1" t="s">
        <v>700</v>
      </c>
      <c r="C1823" s="1" t="s">
        <v>1370</v>
      </c>
      <c r="D1823" s="1" t="s">
        <v>17</v>
      </c>
      <c r="E1823" s="1" t="s">
        <v>17</v>
      </c>
      <c r="F1823" s="2">
        <v>45535</v>
      </c>
      <c r="G1823" s="2">
        <v>45505</v>
      </c>
      <c r="H1823" s="1" t="s">
        <v>4757</v>
      </c>
      <c r="I1823" s="1" t="s">
        <v>4758</v>
      </c>
      <c r="J1823" s="1" t="s">
        <v>638</v>
      </c>
      <c r="K1823" s="1" t="s">
        <v>885</v>
      </c>
      <c r="L1823" s="1" t="s">
        <v>3435</v>
      </c>
      <c r="M1823" s="1"/>
      <c r="N1823" s="1"/>
      <c r="O1823" s="1"/>
      <c r="P1823" s="40">
        <v>536.24961905714463</v>
      </c>
    </row>
    <row r="1824" spans="1:16">
      <c r="A1824" s="39"/>
      <c r="B1824" s="1" t="s">
        <v>700</v>
      </c>
      <c r="C1824" s="1" t="s">
        <v>1370</v>
      </c>
      <c r="D1824" s="1" t="s">
        <v>17</v>
      </c>
      <c r="E1824" s="1" t="s">
        <v>17</v>
      </c>
      <c r="F1824" s="2">
        <v>45535</v>
      </c>
      <c r="G1824" s="2">
        <v>45505</v>
      </c>
      <c r="H1824" s="1" t="s">
        <v>4759</v>
      </c>
      <c r="I1824" s="1" t="s">
        <v>4760</v>
      </c>
      <c r="J1824" s="1" t="s">
        <v>640</v>
      </c>
      <c r="K1824" s="1" t="s">
        <v>884</v>
      </c>
      <c r="L1824" s="1" t="s">
        <v>3366</v>
      </c>
      <c r="M1824" s="1"/>
      <c r="N1824" s="1"/>
      <c r="O1824" s="1"/>
      <c r="P1824" s="40">
        <v>560.2607960298526</v>
      </c>
    </row>
    <row r="1825" spans="1:16">
      <c r="A1825" s="39"/>
      <c r="B1825" s="1" t="s">
        <v>700</v>
      </c>
      <c r="C1825" s="1" t="s">
        <v>701</v>
      </c>
      <c r="D1825" s="1" t="s">
        <v>17</v>
      </c>
      <c r="E1825" s="1" t="s">
        <v>17</v>
      </c>
      <c r="F1825" s="2">
        <v>45535</v>
      </c>
      <c r="G1825" s="2">
        <v>45505</v>
      </c>
      <c r="H1825" s="1" t="s">
        <v>4761</v>
      </c>
      <c r="I1825" s="1" t="s">
        <v>4762</v>
      </c>
      <c r="J1825" s="1" t="s">
        <v>940</v>
      </c>
      <c r="K1825" s="1" t="s">
        <v>924</v>
      </c>
      <c r="L1825" s="1" t="s">
        <v>4763</v>
      </c>
      <c r="M1825" s="1"/>
      <c r="N1825" s="1"/>
      <c r="O1825" s="1" t="s">
        <v>1369</v>
      </c>
      <c r="P1825" s="40">
        <v>2810</v>
      </c>
    </row>
    <row r="1826" spans="1:16">
      <c r="A1826" s="39"/>
      <c r="B1826" s="1" t="s">
        <v>700</v>
      </c>
      <c r="C1826" s="1" t="s">
        <v>1370</v>
      </c>
      <c r="D1826" s="1" t="s">
        <v>17</v>
      </c>
      <c r="E1826" s="1" t="s">
        <v>17</v>
      </c>
      <c r="F1826" s="2">
        <v>45535</v>
      </c>
      <c r="G1826" s="2">
        <v>45505</v>
      </c>
      <c r="H1826" s="1" t="s">
        <v>4764</v>
      </c>
      <c r="I1826" s="1" t="s">
        <v>4765</v>
      </c>
      <c r="J1826" s="1" t="s">
        <v>621</v>
      </c>
      <c r="K1826" s="1" t="s">
        <v>861</v>
      </c>
      <c r="L1826" s="1" t="s">
        <v>3500</v>
      </c>
      <c r="M1826" s="1"/>
      <c r="N1826" s="1"/>
      <c r="O1826" s="1"/>
      <c r="P1826" s="40">
        <v>294.1369179156726</v>
      </c>
    </row>
    <row r="1827" spans="1:16">
      <c r="A1827" s="39"/>
      <c r="B1827" s="1" t="s">
        <v>700</v>
      </c>
      <c r="C1827" s="1" t="s">
        <v>1370</v>
      </c>
      <c r="D1827" s="1" t="s">
        <v>17</v>
      </c>
      <c r="E1827" s="1" t="s">
        <v>17</v>
      </c>
      <c r="F1827" s="2">
        <v>45535</v>
      </c>
      <c r="G1827" s="2">
        <v>45505</v>
      </c>
      <c r="H1827" s="1" t="s">
        <v>4766</v>
      </c>
      <c r="I1827" s="1" t="s">
        <v>4767</v>
      </c>
      <c r="J1827" s="1" t="s">
        <v>617</v>
      </c>
      <c r="K1827" s="1" t="s">
        <v>860</v>
      </c>
      <c r="L1827" s="1" t="s">
        <v>2892</v>
      </c>
      <c r="M1827" s="1"/>
      <c r="N1827" s="1"/>
      <c r="O1827" s="1"/>
      <c r="P1827" s="40">
        <v>320.14902630277288</v>
      </c>
    </row>
    <row r="1828" spans="1:16">
      <c r="A1828" s="39"/>
      <c r="B1828" s="1" t="s">
        <v>700</v>
      </c>
      <c r="C1828" s="1" t="s">
        <v>1370</v>
      </c>
      <c r="D1828" s="1" t="s">
        <v>17</v>
      </c>
      <c r="E1828" s="1" t="s">
        <v>17</v>
      </c>
      <c r="F1828" s="2">
        <v>45535</v>
      </c>
      <c r="G1828" s="2">
        <v>45505</v>
      </c>
      <c r="H1828" s="1" t="s">
        <v>4768</v>
      </c>
      <c r="I1828" s="1" t="s">
        <v>4769</v>
      </c>
      <c r="J1828" s="1" t="s">
        <v>617</v>
      </c>
      <c r="K1828" s="1" t="s">
        <v>860</v>
      </c>
      <c r="L1828" s="1" t="s">
        <v>2892</v>
      </c>
      <c r="M1828" s="1"/>
      <c r="N1828" s="1"/>
      <c r="O1828" s="1"/>
      <c r="P1828" s="40">
        <v>320.14902630277288</v>
      </c>
    </row>
    <row r="1829" spans="1:16">
      <c r="A1829" s="39"/>
      <c r="B1829" s="1" t="s">
        <v>700</v>
      </c>
      <c r="C1829" s="1" t="s">
        <v>1370</v>
      </c>
      <c r="D1829" s="1" t="s">
        <v>17</v>
      </c>
      <c r="E1829" s="1" t="s">
        <v>17</v>
      </c>
      <c r="F1829" s="2">
        <v>45535</v>
      </c>
      <c r="G1829" s="2">
        <v>45505</v>
      </c>
      <c r="H1829" s="1" t="s">
        <v>4770</v>
      </c>
      <c r="I1829" s="1" t="s">
        <v>4771</v>
      </c>
      <c r="J1829" s="1" t="s">
        <v>617</v>
      </c>
      <c r="K1829" s="1" t="s">
        <v>860</v>
      </c>
      <c r="L1829" s="1" t="s">
        <v>2892</v>
      </c>
      <c r="M1829" s="1"/>
      <c r="N1829" s="1"/>
      <c r="O1829" s="1"/>
      <c r="P1829" s="40">
        <v>400.1862828784661</v>
      </c>
    </row>
    <row r="1830" spans="1:16">
      <c r="A1830" s="39"/>
      <c r="B1830" s="1" t="s">
        <v>700</v>
      </c>
      <c r="C1830" s="1" t="s">
        <v>1370</v>
      </c>
      <c r="D1830" s="1" t="s">
        <v>17</v>
      </c>
      <c r="E1830" s="1" t="s">
        <v>17</v>
      </c>
      <c r="F1830" s="2">
        <v>45535</v>
      </c>
      <c r="G1830" s="2">
        <v>45505</v>
      </c>
      <c r="H1830" s="1" t="s">
        <v>4772</v>
      </c>
      <c r="I1830" s="1" t="s">
        <v>4773</v>
      </c>
      <c r="J1830" s="1" t="s">
        <v>617</v>
      </c>
      <c r="K1830" s="1" t="s">
        <v>860</v>
      </c>
      <c r="L1830" s="1" t="s">
        <v>2892</v>
      </c>
      <c r="M1830" s="1"/>
      <c r="N1830" s="1"/>
      <c r="O1830" s="1"/>
      <c r="P1830" s="40">
        <v>320.14902630277288</v>
      </c>
    </row>
    <row r="1831" spans="1:16">
      <c r="A1831" s="39"/>
      <c r="B1831" s="1" t="s">
        <v>700</v>
      </c>
      <c r="C1831" s="1" t="s">
        <v>1370</v>
      </c>
      <c r="D1831" s="1" t="s">
        <v>17</v>
      </c>
      <c r="E1831" s="1" t="s">
        <v>17</v>
      </c>
      <c r="F1831" s="2">
        <v>45535</v>
      </c>
      <c r="G1831" s="2">
        <v>45505</v>
      </c>
      <c r="H1831" s="1" t="s">
        <v>4774</v>
      </c>
      <c r="I1831" s="1" t="s">
        <v>4775</v>
      </c>
      <c r="J1831" s="1" t="s">
        <v>640</v>
      </c>
      <c r="K1831" s="1" t="s">
        <v>884</v>
      </c>
      <c r="L1831" s="1" t="s">
        <v>3366</v>
      </c>
      <c r="M1831" s="1"/>
      <c r="N1831" s="1"/>
      <c r="O1831" s="1"/>
      <c r="P1831" s="40">
        <v>560.2607960298526</v>
      </c>
    </row>
    <row r="1832" spans="1:16">
      <c r="A1832" s="39"/>
      <c r="B1832" s="1" t="s">
        <v>700</v>
      </c>
      <c r="C1832" s="1" t="s">
        <v>1370</v>
      </c>
      <c r="D1832" s="1" t="s">
        <v>17</v>
      </c>
      <c r="E1832" s="1" t="s">
        <v>17</v>
      </c>
      <c r="F1832" s="2">
        <v>45535</v>
      </c>
      <c r="G1832" s="2">
        <v>45505</v>
      </c>
      <c r="H1832" s="1" t="s">
        <v>4776</v>
      </c>
      <c r="I1832" s="1" t="s">
        <v>4777</v>
      </c>
      <c r="J1832" s="1" t="s">
        <v>593</v>
      </c>
      <c r="K1832" s="1" t="s">
        <v>842</v>
      </c>
      <c r="L1832" s="1" t="s">
        <v>1809</v>
      </c>
      <c r="M1832" s="1"/>
      <c r="N1832" s="1"/>
      <c r="O1832" s="1"/>
      <c r="P1832" s="40">
        <v>400.1862828784661</v>
      </c>
    </row>
    <row r="1833" spans="1:16">
      <c r="A1833" s="39"/>
      <c r="B1833" s="1" t="s">
        <v>700</v>
      </c>
      <c r="C1833" s="1" t="s">
        <v>1370</v>
      </c>
      <c r="D1833" s="1" t="s">
        <v>17</v>
      </c>
      <c r="E1833" s="1" t="s">
        <v>17</v>
      </c>
      <c r="F1833" s="2">
        <v>45535</v>
      </c>
      <c r="G1833" s="2">
        <v>45505</v>
      </c>
      <c r="H1833" s="1" t="s">
        <v>4778</v>
      </c>
      <c r="I1833" s="1" t="s">
        <v>4779</v>
      </c>
      <c r="J1833" s="1" t="s">
        <v>617</v>
      </c>
      <c r="K1833" s="1" t="s">
        <v>860</v>
      </c>
      <c r="L1833" s="1" t="s">
        <v>2892</v>
      </c>
      <c r="M1833" s="1"/>
      <c r="N1833" s="1"/>
      <c r="O1833" s="1"/>
      <c r="P1833" s="40">
        <v>480.22353945415932</v>
      </c>
    </row>
    <row r="1834" spans="1:16">
      <c r="A1834" s="39"/>
      <c r="B1834" s="1" t="s">
        <v>700</v>
      </c>
      <c r="C1834" s="1" t="s">
        <v>1370</v>
      </c>
      <c r="D1834" s="1" t="s">
        <v>17</v>
      </c>
      <c r="E1834" s="1" t="s">
        <v>17</v>
      </c>
      <c r="F1834" s="2">
        <v>45535</v>
      </c>
      <c r="G1834" s="2">
        <v>45505</v>
      </c>
      <c r="H1834" s="1" t="s">
        <v>4780</v>
      </c>
      <c r="I1834" s="1" t="s">
        <v>4781</v>
      </c>
      <c r="J1834" s="1" t="s">
        <v>816</v>
      </c>
      <c r="K1834" s="1" t="s">
        <v>798</v>
      </c>
      <c r="L1834" s="1" t="s">
        <v>3413</v>
      </c>
      <c r="M1834" s="1"/>
      <c r="N1834" s="1"/>
      <c r="O1834" s="1"/>
      <c r="P1834" s="40">
        <v>376.17510590575813</v>
      </c>
    </row>
    <row r="1835" spans="1:16">
      <c r="A1835" s="39"/>
      <c r="B1835" s="1" t="s">
        <v>700</v>
      </c>
      <c r="C1835" s="1" t="s">
        <v>1370</v>
      </c>
      <c r="D1835" s="1" t="s">
        <v>17</v>
      </c>
      <c r="E1835" s="1" t="s">
        <v>17</v>
      </c>
      <c r="F1835" s="2">
        <v>45535</v>
      </c>
      <c r="G1835" s="2">
        <v>45505</v>
      </c>
      <c r="H1835" s="1" t="s">
        <v>4782</v>
      </c>
      <c r="I1835" s="1" t="s">
        <v>4783</v>
      </c>
      <c r="J1835" s="1" t="s">
        <v>617</v>
      </c>
      <c r="K1835" s="1" t="s">
        <v>860</v>
      </c>
      <c r="L1835" s="1" t="s">
        <v>2892</v>
      </c>
      <c r="M1835" s="1"/>
      <c r="N1835" s="1"/>
      <c r="O1835" s="1"/>
      <c r="P1835" s="40">
        <v>320.14902630277288</v>
      </c>
    </row>
    <row r="1836" spans="1:16">
      <c r="A1836" s="39"/>
      <c r="B1836" s="1" t="s">
        <v>700</v>
      </c>
      <c r="C1836" s="1" t="s">
        <v>1370</v>
      </c>
      <c r="D1836" s="1" t="s">
        <v>17</v>
      </c>
      <c r="E1836" s="1" t="s">
        <v>17</v>
      </c>
      <c r="F1836" s="2">
        <v>45535</v>
      </c>
      <c r="G1836" s="2">
        <v>45505</v>
      </c>
      <c r="H1836" s="1" t="s">
        <v>4784</v>
      </c>
      <c r="I1836" s="1" t="s">
        <v>4785</v>
      </c>
      <c r="J1836" s="1" t="s">
        <v>617</v>
      </c>
      <c r="K1836" s="1" t="s">
        <v>860</v>
      </c>
      <c r="L1836" s="1" t="s">
        <v>2892</v>
      </c>
      <c r="M1836" s="1"/>
      <c r="N1836" s="1"/>
      <c r="O1836" s="1"/>
      <c r="P1836" s="40">
        <v>210.0977985111947</v>
      </c>
    </row>
    <row r="1837" spans="1:16">
      <c r="A1837" s="39"/>
      <c r="B1837" s="1" t="s">
        <v>700</v>
      </c>
      <c r="C1837" s="1" t="s">
        <v>1370</v>
      </c>
      <c r="D1837" s="1" t="s">
        <v>17</v>
      </c>
      <c r="E1837" s="1" t="s">
        <v>17</v>
      </c>
      <c r="F1837" s="2">
        <v>45535</v>
      </c>
      <c r="G1837" s="2">
        <v>45505</v>
      </c>
      <c r="H1837" s="1" t="s">
        <v>4786</v>
      </c>
      <c r="I1837" s="1" t="s">
        <v>4787</v>
      </c>
      <c r="J1837" s="1" t="s">
        <v>593</v>
      </c>
      <c r="K1837" s="1" t="s">
        <v>842</v>
      </c>
      <c r="L1837" s="1" t="s">
        <v>1809</v>
      </c>
      <c r="M1837" s="1"/>
      <c r="N1837" s="1"/>
      <c r="O1837" s="1"/>
      <c r="P1837" s="40">
        <v>416.19373419360477</v>
      </c>
    </row>
    <row r="1838" spans="1:16">
      <c r="A1838" s="39"/>
      <c r="B1838" s="1" t="s">
        <v>700</v>
      </c>
      <c r="C1838" s="1" t="s">
        <v>701</v>
      </c>
      <c r="D1838" s="1" t="s">
        <v>17</v>
      </c>
      <c r="E1838" s="1" t="s">
        <v>17</v>
      </c>
      <c r="F1838" s="2">
        <v>45535</v>
      </c>
      <c r="G1838" s="2">
        <v>45505</v>
      </c>
      <c r="H1838" s="1" t="s">
        <v>4788</v>
      </c>
      <c r="I1838" s="1" t="s">
        <v>4789</v>
      </c>
      <c r="J1838" s="1" t="s">
        <v>666</v>
      </c>
      <c r="K1838" s="1" t="s">
        <v>917</v>
      </c>
      <c r="L1838" s="1" t="s">
        <v>1865</v>
      </c>
      <c r="M1838" s="1"/>
      <c r="N1838" s="1"/>
      <c r="O1838" s="1"/>
      <c r="P1838" s="40">
        <v>13816.98</v>
      </c>
    </row>
    <row r="1839" spans="1:16">
      <c r="A1839" s="39"/>
      <c r="B1839" s="1" t="s">
        <v>700</v>
      </c>
      <c r="C1839" s="1" t="s">
        <v>1370</v>
      </c>
      <c r="D1839" s="1" t="s">
        <v>17</v>
      </c>
      <c r="E1839" s="1" t="s">
        <v>17</v>
      </c>
      <c r="F1839" s="2">
        <v>45535</v>
      </c>
      <c r="G1839" s="2">
        <v>45505</v>
      </c>
      <c r="H1839" s="1" t="s">
        <v>4790</v>
      </c>
      <c r="I1839" s="1" t="s">
        <v>4791</v>
      </c>
      <c r="J1839" s="1" t="s">
        <v>617</v>
      </c>
      <c r="K1839" s="1" t="s">
        <v>860</v>
      </c>
      <c r="L1839" s="1" t="s">
        <v>2892</v>
      </c>
      <c r="M1839" s="1"/>
      <c r="N1839" s="1"/>
      <c r="O1839" s="1"/>
      <c r="P1839" s="40">
        <v>430.20025409435107</v>
      </c>
    </row>
    <row r="1840" spans="1:16">
      <c r="A1840" s="39"/>
      <c r="B1840" s="1" t="s">
        <v>700</v>
      </c>
      <c r="C1840" s="1" t="s">
        <v>1370</v>
      </c>
      <c r="D1840" s="1" t="s">
        <v>17</v>
      </c>
      <c r="E1840" s="1" t="s">
        <v>17</v>
      </c>
      <c r="F1840" s="2">
        <v>45535</v>
      </c>
      <c r="G1840" s="2">
        <v>45505</v>
      </c>
      <c r="H1840" s="1" t="s">
        <v>4792</v>
      </c>
      <c r="I1840" s="1" t="s">
        <v>4793</v>
      </c>
      <c r="J1840" s="1" t="s">
        <v>816</v>
      </c>
      <c r="K1840" s="1" t="s">
        <v>798</v>
      </c>
      <c r="L1840" s="1" t="s">
        <v>3413</v>
      </c>
      <c r="M1840" s="1"/>
      <c r="N1840" s="1"/>
      <c r="O1840" s="1"/>
      <c r="P1840" s="40">
        <v>376.17510590575813</v>
      </c>
    </row>
    <row r="1841" spans="1:16">
      <c r="A1841" s="39"/>
      <c r="B1841" s="1" t="s">
        <v>700</v>
      </c>
      <c r="C1841" s="1" t="s">
        <v>1370</v>
      </c>
      <c r="D1841" s="1" t="s">
        <v>17</v>
      </c>
      <c r="E1841" s="1" t="s">
        <v>17</v>
      </c>
      <c r="F1841" s="2">
        <v>45535</v>
      </c>
      <c r="G1841" s="2">
        <v>45505</v>
      </c>
      <c r="H1841" s="1" t="s">
        <v>4794</v>
      </c>
      <c r="I1841" s="1" t="s">
        <v>4795</v>
      </c>
      <c r="J1841" s="1" t="s">
        <v>645</v>
      </c>
      <c r="K1841" s="1" t="s">
        <v>891</v>
      </c>
      <c r="L1841" s="1" t="s">
        <v>3332</v>
      </c>
      <c r="M1841" s="1"/>
      <c r="N1841" s="1"/>
      <c r="O1841" s="1"/>
      <c r="P1841" s="40">
        <v>536.24961905714463</v>
      </c>
    </row>
    <row r="1842" spans="1:16">
      <c r="A1842" s="39"/>
      <c r="B1842" s="1" t="s">
        <v>700</v>
      </c>
      <c r="C1842" s="1" t="s">
        <v>1370</v>
      </c>
      <c r="D1842" s="1" t="s">
        <v>17</v>
      </c>
      <c r="E1842" s="1" t="s">
        <v>17</v>
      </c>
      <c r="F1842" s="2">
        <v>45535</v>
      </c>
      <c r="G1842" s="2">
        <v>45505</v>
      </c>
      <c r="H1842" s="1" t="s">
        <v>4796</v>
      </c>
      <c r="I1842" s="1" t="s">
        <v>4797</v>
      </c>
      <c r="J1842" s="1" t="s">
        <v>645</v>
      </c>
      <c r="K1842" s="1" t="s">
        <v>891</v>
      </c>
      <c r="L1842" s="1" t="s">
        <v>3332</v>
      </c>
      <c r="M1842" s="1"/>
      <c r="N1842" s="1"/>
      <c r="O1842" s="1"/>
      <c r="P1842" s="40">
        <v>536.24961905714463</v>
      </c>
    </row>
    <row r="1843" spans="1:16">
      <c r="A1843" s="39"/>
      <c r="B1843" s="1" t="s">
        <v>700</v>
      </c>
      <c r="C1843" s="1" t="s">
        <v>1370</v>
      </c>
      <c r="D1843" s="1" t="s">
        <v>17</v>
      </c>
      <c r="E1843" s="1" t="s">
        <v>17</v>
      </c>
      <c r="F1843" s="2">
        <v>45535</v>
      </c>
      <c r="G1843" s="2">
        <v>45505</v>
      </c>
      <c r="H1843" s="1" t="s">
        <v>4798</v>
      </c>
      <c r="I1843" s="1" t="s">
        <v>4799</v>
      </c>
      <c r="J1843" s="1" t="s">
        <v>617</v>
      </c>
      <c r="K1843" s="1" t="s">
        <v>860</v>
      </c>
      <c r="L1843" s="1" t="s">
        <v>2892</v>
      </c>
      <c r="M1843" s="1"/>
      <c r="N1843" s="1"/>
      <c r="O1843" s="1"/>
      <c r="P1843" s="40">
        <v>360.16765459061952</v>
      </c>
    </row>
    <row r="1844" spans="1:16">
      <c r="A1844" s="39"/>
      <c r="B1844" s="1" t="s">
        <v>700</v>
      </c>
      <c r="C1844" s="1" t="s">
        <v>1370</v>
      </c>
      <c r="D1844" s="1" t="s">
        <v>17</v>
      </c>
      <c r="E1844" s="1" t="s">
        <v>17</v>
      </c>
      <c r="F1844" s="2">
        <v>45535</v>
      </c>
      <c r="G1844" s="2">
        <v>45505</v>
      </c>
      <c r="H1844" s="1" t="s">
        <v>4800</v>
      </c>
      <c r="I1844" s="1" t="s">
        <v>4801</v>
      </c>
      <c r="J1844" s="1" t="s">
        <v>915</v>
      </c>
      <c r="K1844" s="1" t="s">
        <v>896</v>
      </c>
      <c r="L1844" s="1" t="s">
        <v>3739</v>
      </c>
      <c r="M1844" s="1"/>
      <c r="N1844" s="1"/>
      <c r="O1844" s="1"/>
      <c r="P1844" s="40">
        <v>536.24961905714463</v>
      </c>
    </row>
    <row r="1845" spans="1:16">
      <c r="A1845" s="39"/>
      <c r="B1845" s="1" t="s">
        <v>700</v>
      </c>
      <c r="C1845" s="1" t="s">
        <v>1370</v>
      </c>
      <c r="D1845" s="1" t="s">
        <v>17</v>
      </c>
      <c r="E1845" s="1" t="s">
        <v>17</v>
      </c>
      <c r="F1845" s="2">
        <v>45535</v>
      </c>
      <c r="G1845" s="2">
        <v>45505</v>
      </c>
      <c r="H1845" s="1" t="s">
        <v>4802</v>
      </c>
      <c r="I1845" s="1" t="s">
        <v>4803</v>
      </c>
      <c r="J1845" s="1" t="s">
        <v>617</v>
      </c>
      <c r="K1845" s="1" t="s">
        <v>860</v>
      </c>
      <c r="L1845" s="1" t="s">
        <v>2892</v>
      </c>
      <c r="M1845" s="1"/>
      <c r="N1845" s="1"/>
      <c r="O1845" s="1"/>
      <c r="P1845" s="40">
        <v>320.14902630277288</v>
      </c>
    </row>
    <row r="1846" spans="1:16">
      <c r="A1846" s="39"/>
      <c r="B1846" s="1" t="s">
        <v>700</v>
      </c>
      <c r="C1846" s="1" t="s">
        <v>1370</v>
      </c>
      <c r="D1846" s="1" t="s">
        <v>17</v>
      </c>
      <c r="E1846" s="1" t="s">
        <v>17</v>
      </c>
      <c r="F1846" s="2">
        <v>45535</v>
      </c>
      <c r="G1846" s="2">
        <v>45505</v>
      </c>
      <c r="H1846" s="1" t="s">
        <v>4804</v>
      </c>
      <c r="I1846" s="1" t="s">
        <v>4805</v>
      </c>
      <c r="J1846" s="1" t="s">
        <v>913</v>
      </c>
      <c r="K1846" s="1" t="s">
        <v>894</v>
      </c>
      <c r="L1846" s="1" t="s">
        <v>3327</v>
      </c>
      <c r="M1846" s="1"/>
      <c r="N1846" s="1"/>
      <c r="O1846" s="1"/>
      <c r="P1846" s="40">
        <v>560.2607960298526</v>
      </c>
    </row>
    <row r="1847" spans="1:16">
      <c r="A1847" s="39"/>
      <c r="B1847" s="1" t="s">
        <v>700</v>
      </c>
      <c r="C1847" s="1" t="s">
        <v>1370</v>
      </c>
      <c r="D1847" s="1" t="s">
        <v>17</v>
      </c>
      <c r="E1847" s="1" t="s">
        <v>17</v>
      </c>
      <c r="F1847" s="2">
        <v>45535</v>
      </c>
      <c r="G1847" s="2">
        <v>45505</v>
      </c>
      <c r="H1847" s="1" t="s">
        <v>4806</v>
      </c>
      <c r="I1847" s="1" t="s">
        <v>4807</v>
      </c>
      <c r="J1847" s="1" t="s">
        <v>617</v>
      </c>
      <c r="K1847" s="1" t="s">
        <v>860</v>
      </c>
      <c r="L1847" s="1" t="s">
        <v>2892</v>
      </c>
      <c r="M1847" s="1"/>
      <c r="N1847" s="1"/>
      <c r="O1847" s="1"/>
      <c r="P1847" s="40">
        <v>480.22353945415932</v>
      </c>
    </row>
    <row r="1848" spans="1:16">
      <c r="A1848" s="39"/>
      <c r="B1848" s="1" t="s">
        <v>700</v>
      </c>
      <c r="C1848" s="1" t="s">
        <v>1370</v>
      </c>
      <c r="D1848" s="1" t="s">
        <v>17</v>
      </c>
      <c r="E1848" s="1" t="s">
        <v>17</v>
      </c>
      <c r="F1848" s="2">
        <v>45535</v>
      </c>
      <c r="G1848" s="2">
        <v>45505</v>
      </c>
      <c r="H1848" s="1" t="s">
        <v>4808</v>
      </c>
      <c r="I1848" s="1" t="s">
        <v>4809</v>
      </c>
      <c r="J1848" s="1" t="s">
        <v>617</v>
      </c>
      <c r="K1848" s="1" t="s">
        <v>860</v>
      </c>
      <c r="L1848" s="1" t="s">
        <v>2892</v>
      </c>
      <c r="M1848" s="1"/>
      <c r="N1848" s="1"/>
      <c r="O1848" s="1"/>
      <c r="P1848" s="40">
        <v>504.23471642686729</v>
      </c>
    </row>
    <row r="1849" spans="1:16">
      <c r="A1849" s="39"/>
      <c r="B1849" s="1" t="s">
        <v>700</v>
      </c>
      <c r="C1849" s="1" t="s">
        <v>1370</v>
      </c>
      <c r="D1849" s="1" t="s">
        <v>17</v>
      </c>
      <c r="E1849" s="1" t="s">
        <v>17</v>
      </c>
      <c r="F1849" s="2">
        <v>45535</v>
      </c>
      <c r="G1849" s="2">
        <v>45505</v>
      </c>
      <c r="H1849" s="1" t="s">
        <v>4810</v>
      </c>
      <c r="I1849" s="1" t="s">
        <v>4811</v>
      </c>
      <c r="J1849" s="1" t="s">
        <v>612</v>
      </c>
      <c r="K1849" s="1" t="s">
        <v>853</v>
      </c>
      <c r="L1849" s="1" t="s">
        <v>3335</v>
      </c>
      <c r="M1849" s="1"/>
      <c r="N1849" s="1"/>
      <c r="O1849" s="1"/>
      <c r="P1849" s="40">
        <v>258.12015245661064</v>
      </c>
    </row>
    <row r="1850" spans="1:16">
      <c r="A1850" s="39"/>
      <c r="B1850" s="1" t="s">
        <v>700</v>
      </c>
      <c r="C1850" s="1" t="s">
        <v>1370</v>
      </c>
      <c r="D1850" s="1" t="s">
        <v>17</v>
      </c>
      <c r="E1850" s="1" t="s">
        <v>17</v>
      </c>
      <c r="F1850" s="2">
        <v>45535</v>
      </c>
      <c r="G1850" s="2">
        <v>45505</v>
      </c>
      <c r="H1850" s="1" t="s">
        <v>4812</v>
      </c>
      <c r="I1850" s="1" t="s">
        <v>4813</v>
      </c>
      <c r="J1850" s="1" t="s">
        <v>593</v>
      </c>
      <c r="K1850" s="1" t="s">
        <v>842</v>
      </c>
      <c r="L1850" s="1" t="s">
        <v>1809</v>
      </c>
      <c r="M1850" s="1"/>
      <c r="N1850" s="1"/>
      <c r="O1850" s="1"/>
      <c r="P1850" s="40">
        <v>638.29712119115345</v>
      </c>
    </row>
    <row r="1851" spans="1:16">
      <c r="A1851" s="39"/>
      <c r="B1851" s="1" t="s">
        <v>700</v>
      </c>
      <c r="C1851" s="1" t="s">
        <v>1370</v>
      </c>
      <c r="D1851" s="1" t="s">
        <v>17</v>
      </c>
      <c r="E1851" s="1" t="s">
        <v>17</v>
      </c>
      <c r="F1851" s="2">
        <v>45535</v>
      </c>
      <c r="G1851" s="2">
        <v>45505</v>
      </c>
      <c r="H1851" s="1" t="s">
        <v>4814</v>
      </c>
      <c r="I1851" s="1" t="s">
        <v>4815</v>
      </c>
      <c r="J1851" s="1" t="s">
        <v>617</v>
      </c>
      <c r="K1851" s="1" t="s">
        <v>860</v>
      </c>
      <c r="L1851" s="1" t="s">
        <v>2892</v>
      </c>
      <c r="M1851" s="1"/>
      <c r="N1851" s="1"/>
      <c r="O1851" s="1"/>
      <c r="P1851" s="40">
        <v>432.20118550874338</v>
      </c>
    </row>
    <row r="1852" spans="1:16">
      <c r="A1852" s="39"/>
      <c r="B1852" s="1" t="s">
        <v>700</v>
      </c>
      <c r="C1852" s="1" t="s">
        <v>1370</v>
      </c>
      <c r="D1852" s="1" t="s">
        <v>17</v>
      </c>
      <c r="E1852" s="1" t="s">
        <v>17</v>
      </c>
      <c r="F1852" s="2">
        <v>45535</v>
      </c>
      <c r="G1852" s="2">
        <v>45505</v>
      </c>
      <c r="H1852" s="1" t="s">
        <v>4816</v>
      </c>
      <c r="I1852" s="1" t="s">
        <v>4817</v>
      </c>
      <c r="J1852" s="1" t="s">
        <v>643</v>
      </c>
      <c r="K1852" s="1" t="s">
        <v>890</v>
      </c>
      <c r="L1852" s="1" t="s">
        <v>3373</v>
      </c>
      <c r="M1852" s="1"/>
      <c r="N1852" s="1"/>
      <c r="O1852" s="1"/>
      <c r="P1852" s="40">
        <v>520.2421677420059</v>
      </c>
    </row>
    <row r="1853" spans="1:16">
      <c r="A1853" s="39"/>
      <c r="B1853" s="1" t="s">
        <v>700</v>
      </c>
      <c r="C1853" s="1" t="s">
        <v>1370</v>
      </c>
      <c r="D1853" s="1" t="s">
        <v>17</v>
      </c>
      <c r="E1853" s="1" t="s">
        <v>17</v>
      </c>
      <c r="F1853" s="2">
        <v>45535</v>
      </c>
      <c r="G1853" s="2">
        <v>45505</v>
      </c>
      <c r="H1853" s="1" t="s">
        <v>4818</v>
      </c>
      <c r="I1853" s="1" t="s">
        <v>4819</v>
      </c>
      <c r="J1853" s="1" t="s">
        <v>617</v>
      </c>
      <c r="K1853" s="1" t="s">
        <v>860</v>
      </c>
      <c r="L1853" s="1" t="s">
        <v>2892</v>
      </c>
      <c r="M1853" s="1"/>
      <c r="N1853" s="1"/>
      <c r="O1853" s="1"/>
      <c r="P1853" s="40">
        <v>432.20118550874338</v>
      </c>
    </row>
    <row r="1854" spans="1:16">
      <c r="A1854" s="39"/>
      <c r="B1854" s="1" t="s">
        <v>700</v>
      </c>
      <c r="C1854" s="1" t="s">
        <v>1370</v>
      </c>
      <c r="D1854" s="1" t="s">
        <v>17</v>
      </c>
      <c r="E1854" s="1" t="s">
        <v>17</v>
      </c>
      <c r="F1854" s="2">
        <v>45535</v>
      </c>
      <c r="G1854" s="2">
        <v>45505</v>
      </c>
      <c r="H1854" s="1" t="s">
        <v>4820</v>
      </c>
      <c r="I1854" s="1" t="s">
        <v>4821</v>
      </c>
      <c r="J1854" s="1" t="s">
        <v>799</v>
      </c>
      <c r="K1854" s="1" t="s">
        <v>797</v>
      </c>
      <c r="L1854" s="1" t="s">
        <v>3338</v>
      </c>
      <c r="M1854" s="1"/>
      <c r="N1854" s="1"/>
      <c r="O1854" s="1"/>
      <c r="P1854" s="40">
        <v>160.07451315138644</v>
      </c>
    </row>
    <row r="1855" spans="1:16">
      <c r="A1855" s="39"/>
      <c r="B1855" s="1" t="s">
        <v>700</v>
      </c>
      <c r="C1855" s="1" t="s">
        <v>1370</v>
      </c>
      <c r="D1855" s="1" t="s">
        <v>17</v>
      </c>
      <c r="E1855" s="1" t="s">
        <v>17</v>
      </c>
      <c r="F1855" s="2">
        <v>45535</v>
      </c>
      <c r="G1855" s="2">
        <v>45505</v>
      </c>
      <c r="H1855" s="1" t="s">
        <v>4822</v>
      </c>
      <c r="I1855" s="1" t="s">
        <v>4823</v>
      </c>
      <c r="J1855" s="1" t="s">
        <v>632</v>
      </c>
      <c r="K1855" s="1" t="s">
        <v>874</v>
      </c>
      <c r="L1855" s="1" t="s">
        <v>3637</v>
      </c>
      <c r="M1855" s="1"/>
      <c r="N1855" s="1"/>
      <c r="O1855" s="1"/>
      <c r="P1855" s="40">
        <v>408.19000853603541</v>
      </c>
    </row>
    <row r="1856" spans="1:16">
      <c r="A1856" s="39"/>
      <c r="B1856" s="1" t="s">
        <v>700</v>
      </c>
      <c r="C1856" s="1" t="s">
        <v>1370</v>
      </c>
      <c r="D1856" s="1" t="s">
        <v>17</v>
      </c>
      <c r="E1856" s="1" t="s">
        <v>17</v>
      </c>
      <c r="F1856" s="2">
        <v>45535</v>
      </c>
      <c r="G1856" s="2">
        <v>45505</v>
      </c>
      <c r="H1856" s="1" t="s">
        <v>4824</v>
      </c>
      <c r="I1856" s="1" t="s">
        <v>4825</v>
      </c>
      <c r="J1856" s="1" t="s">
        <v>645</v>
      </c>
      <c r="K1856" s="1" t="s">
        <v>891</v>
      </c>
      <c r="L1856" s="1" t="s">
        <v>3332</v>
      </c>
      <c r="M1856" s="1"/>
      <c r="N1856" s="1"/>
      <c r="O1856" s="1"/>
      <c r="P1856" s="40">
        <v>560.2607960298526</v>
      </c>
    </row>
    <row r="1857" spans="1:16">
      <c r="A1857" s="39"/>
      <c r="B1857" s="1" t="s">
        <v>700</v>
      </c>
      <c r="C1857" s="1" t="s">
        <v>1395</v>
      </c>
      <c r="D1857" s="1" t="s">
        <v>17</v>
      </c>
      <c r="E1857" s="1" t="s">
        <v>17</v>
      </c>
      <c r="F1857" s="2">
        <v>45535</v>
      </c>
      <c r="G1857" s="2">
        <v>45505</v>
      </c>
      <c r="H1857" s="1" t="s">
        <v>4826</v>
      </c>
      <c r="I1857" s="1" t="s">
        <v>4827</v>
      </c>
      <c r="J1857" s="1" t="s">
        <v>3679</v>
      </c>
      <c r="K1857" s="1" t="s">
        <v>3680</v>
      </c>
      <c r="L1857" s="1"/>
      <c r="M1857" s="1"/>
      <c r="N1857" s="1"/>
      <c r="O1857" s="1"/>
      <c r="P1857" s="40">
        <v>123.40055700000001</v>
      </c>
    </row>
    <row r="1858" spans="1:16">
      <c r="A1858" s="39"/>
      <c r="B1858" s="1" t="s">
        <v>700</v>
      </c>
      <c r="C1858" s="1" t="s">
        <v>1390</v>
      </c>
      <c r="D1858" s="1" t="s">
        <v>17</v>
      </c>
      <c r="E1858" s="1" t="s">
        <v>17</v>
      </c>
      <c r="F1858" s="2">
        <v>45535</v>
      </c>
      <c r="G1858" s="2">
        <v>45505</v>
      </c>
      <c r="H1858" s="1" t="s">
        <v>4828</v>
      </c>
      <c r="I1858" s="1" t="s">
        <v>4829</v>
      </c>
      <c r="J1858" s="1" t="s">
        <v>3799</v>
      </c>
      <c r="K1858" s="1" t="s">
        <v>3800</v>
      </c>
      <c r="L1858" s="1"/>
      <c r="M1858" s="1"/>
      <c r="N1858" s="1"/>
      <c r="O1858" s="1"/>
      <c r="P1858" s="40">
        <v>1483.2875405691398</v>
      </c>
    </row>
    <row r="1859" spans="1:16">
      <c r="A1859" s="39"/>
      <c r="B1859" s="1" t="s">
        <v>700</v>
      </c>
      <c r="C1859" s="1" t="s">
        <v>701</v>
      </c>
      <c r="D1859" s="1" t="s">
        <v>17</v>
      </c>
      <c r="E1859" s="1" t="s">
        <v>17</v>
      </c>
      <c r="F1859" s="2">
        <v>45535</v>
      </c>
      <c r="G1859" s="2">
        <v>45505</v>
      </c>
      <c r="H1859" s="1" t="s">
        <v>4830</v>
      </c>
      <c r="I1859" s="1" t="s">
        <v>4831</v>
      </c>
      <c r="J1859" s="1" t="s">
        <v>683</v>
      </c>
      <c r="K1859" s="1" t="s">
        <v>931</v>
      </c>
      <c r="L1859" s="1" t="s">
        <v>1968</v>
      </c>
      <c r="M1859" s="1"/>
      <c r="N1859" s="1"/>
      <c r="O1859" s="1" t="s">
        <v>1369</v>
      </c>
      <c r="P1859" s="40">
        <v>16374.15</v>
      </c>
    </row>
    <row r="1860" spans="1:16">
      <c r="A1860" s="39"/>
      <c r="B1860" s="1" t="s">
        <v>700</v>
      </c>
      <c r="C1860" s="1" t="s">
        <v>701</v>
      </c>
      <c r="D1860" s="1" t="s">
        <v>17</v>
      </c>
      <c r="E1860" s="1" t="s">
        <v>17</v>
      </c>
      <c r="F1860" s="2">
        <v>45535</v>
      </c>
      <c r="G1860" s="2">
        <v>45505</v>
      </c>
      <c r="H1860" s="1" t="s">
        <v>4832</v>
      </c>
      <c r="I1860" s="1" t="s">
        <v>4833</v>
      </c>
      <c r="J1860" s="1" t="s">
        <v>583</v>
      </c>
      <c r="K1860" s="1" t="s">
        <v>832</v>
      </c>
      <c r="L1860" s="1" t="s">
        <v>2020</v>
      </c>
      <c r="M1860" s="1"/>
      <c r="N1860" s="1"/>
      <c r="O1860" s="1" t="s">
        <v>1369</v>
      </c>
      <c r="P1860" s="40">
        <v>8982.64</v>
      </c>
    </row>
    <row r="1861" spans="1:16">
      <c r="A1861" s="39"/>
      <c r="B1861" s="1" t="s">
        <v>700</v>
      </c>
      <c r="C1861" s="1" t="s">
        <v>1370</v>
      </c>
      <c r="D1861" s="1" t="s">
        <v>17</v>
      </c>
      <c r="E1861" s="1" t="s">
        <v>17</v>
      </c>
      <c r="F1861" s="2">
        <v>45535</v>
      </c>
      <c r="G1861" s="2">
        <v>45505</v>
      </c>
      <c r="H1861" s="1" t="s">
        <v>4834</v>
      </c>
      <c r="I1861" s="1" t="s">
        <v>4835</v>
      </c>
      <c r="J1861" s="1" t="s">
        <v>621</v>
      </c>
      <c r="K1861" s="1" t="s">
        <v>861</v>
      </c>
      <c r="L1861" s="1" t="s">
        <v>3500</v>
      </c>
      <c r="M1861" s="1"/>
      <c r="N1861" s="1"/>
      <c r="O1861" s="1"/>
      <c r="P1861" s="40">
        <v>273.12726199192923</v>
      </c>
    </row>
    <row r="1862" spans="1:16">
      <c r="A1862" s="39"/>
      <c r="B1862" s="1" t="s">
        <v>700</v>
      </c>
      <c r="C1862" s="1" t="s">
        <v>1370</v>
      </c>
      <c r="D1862" s="1" t="s">
        <v>17</v>
      </c>
      <c r="E1862" s="1" t="s">
        <v>17</v>
      </c>
      <c r="F1862" s="2">
        <v>45535</v>
      </c>
      <c r="G1862" s="2">
        <v>45505</v>
      </c>
      <c r="H1862" s="1" t="s">
        <v>4836</v>
      </c>
      <c r="I1862" s="1" t="s">
        <v>4837</v>
      </c>
      <c r="J1862" s="1" t="s">
        <v>816</v>
      </c>
      <c r="K1862" s="1" t="s">
        <v>798</v>
      </c>
      <c r="L1862" s="1" t="s">
        <v>3413</v>
      </c>
      <c r="M1862" s="1"/>
      <c r="N1862" s="1"/>
      <c r="O1862" s="1"/>
      <c r="P1862" s="40">
        <v>360.16765459061952</v>
      </c>
    </row>
    <row r="1863" spans="1:16">
      <c r="A1863" s="39"/>
      <c r="B1863" s="1" t="s">
        <v>700</v>
      </c>
      <c r="C1863" s="1" t="s">
        <v>1370</v>
      </c>
      <c r="D1863" s="1" t="s">
        <v>17</v>
      </c>
      <c r="E1863" s="1" t="s">
        <v>17</v>
      </c>
      <c r="F1863" s="2">
        <v>45535</v>
      </c>
      <c r="G1863" s="2">
        <v>45505</v>
      </c>
      <c r="H1863" s="1" t="s">
        <v>4838</v>
      </c>
      <c r="I1863" s="1" t="s">
        <v>4839</v>
      </c>
      <c r="J1863" s="1" t="s">
        <v>645</v>
      </c>
      <c r="K1863" s="1" t="s">
        <v>891</v>
      </c>
      <c r="L1863" s="1" t="s">
        <v>3332</v>
      </c>
      <c r="M1863" s="1"/>
      <c r="N1863" s="1"/>
      <c r="O1863" s="1"/>
      <c r="P1863" s="40">
        <v>560.2607960298526</v>
      </c>
    </row>
    <row r="1864" spans="1:16">
      <c r="A1864" s="39"/>
      <c r="B1864" s="1" t="s">
        <v>700</v>
      </c>
      <c r="C1864" s="1" t="s">
        <v>1370</v>
      </c>
      <c r="D1864" s="1" t="s">
        <v>17</v>
      </c>
      <c r="E1864" s="1" t="s">
        <v>17</v>
      </c>
      <c r="F1864" s="2">
        <v>45535</v>
      </c>
      <c r="G1864" s="2">
        <v>45505</v>
      </c>
      <c r="H1864" s="1" t="s">
        <v>4840</v>
      </c>
      <c r="I1864" s="1" t="s">
        <v>4841</v>
      </c>
      <c r="J1864" s="1" t="s">
        <v>617</v>
      </c>
      <c r="K1864" s="1" t="s">
        <v>860</v>
      </c>
      <c r="L1864" s="1" t="s">
        <v>2892</v>
      </c>
      <c r="M1864" s="1"/>
      <c r="N1864" s="1"/>
      <c r="O1864" s="1"/>
      <c r="P1864" s="40">
        <v>320.14902630277288</v>
      </c>
    </row>
    <row r="1865" spans="1:16">
      <c r="A1865" s="39"/>
      <c r="B1865" s="1" t="s">
        <v>700</v>
      </c>
      <c r="C1865" s="1" t="s">
        <v>1370</v>
      </c>
      <c r="D1865" s="1" t="s">
        <v>17</v>
      </c>
      <c r="E1865" s="1" t="s">
        <v>17</v>
      </c>
      <c r="F1865" s="2">
        <v>45535</v>
      </c>
      <c r="G1865" s="2">
        <v>45505</v>
      </c>
      <c r="H1865" s="1" t="s">
        <v>4842</v>
      </c>
      <c r="I1865" s="1" t="s">
        <v>4843</v>
      </c>
      <c r="J1865" s="1" t="s">
        <v>812</v>
      </c>
      <c r="K1865" s="1" t="s">
        <v>795</v>
      </c>
      <c r="L1865" s="1" t="s">
        <v>3324</v>
      </c>
      <c r="M1865" s="1"/>
      <c r="N1865" s="1"/>
      <c r="O1865" s="1"/>
      <c r="P1865" s="40">
        <v>384.17883156332749</v>
      </c>
    </row>
    <row r="1866" spans="1:16">
      <c r="A1866" s="39"/>
      <c r="B1866" s="1" t="s">
        <v>700</v>
      </c>
      <c r="C1866" s="1" t="s">
        <v>1370</v>
      </c>
      <c r="D1866" s="1" t="s">
        <v>17</v>
      </c>
      <c r="E1866" s="1" t="s">
        <v>17</v>
      </c>
      <c r="F1866" s="2">
        <v>45535</v>
      </c>
      <c r="G1866" s="2">
        <v>45505</v>
      </c>
      <c r="H1866" s="1" t="s">
        <v>4844</v>
      </c>
      <c r="I1866" s="1" t="s">
        <v>4845</v>
      </c>
      <c r="J1866" s="1" t="s">
        <v>645</v>
      </c>
      <c r="K1866" s="1" t="s">
        <v>891</v>
      </c>
      <c r="L1866" s="1" t="s">
        <v>3332</v>
      </c>
      <c r="M1866" s="1"/>
      <c r="N1866" s="1"/>
      <c r="O1866" s="1"/>
      <c r="P1866" s="40">
        <v>440.20491116631274</v>
      </c>
    </row>
    <row r="1867" spans="1:16">
      <c r="A1867" s="39"/>
      <c r="B1867" s="1" t="s">
        <v>700</v>
      </c>
      <c r="C1867" s="1" t="s">
        <v>1370</v>
      </c>
      <c r="D1867" s="1" t="s">
        <v>17</v>
      </c>
      <c r="E1867" s="1" t="s">
        <v>17</v>
      </c>
      <c r="F1867" s="2">
        <v>45535</v>
      </c>
      <c r="G1867" s="2">
        <v>45505</v>
      </c>
      <c r="H1867" s="1" t="s">
        <v>4846</v>
      </c>
      <c r="I1867" s="1" t="s">
        <v>4847</v>
      </c>
      <c r="J1867" s="1" t="s">
        <v>593</v>
      </c>
      <c r="K1867" s="1" t="s">
        <v>842</v>
      </c>
      <c r="L1867" s="1" t="s">
        <v>1809</v>
      </c>
      <c r="M1867" s="1"/>
      <c r="N1867" s="1"/>
      <c r="O1867" s="1"/>
      <c r="P1867" s="40">
        <v>400.1862828784661</v>
      </c>
    </row>
    <row r="1868" spans="1:16">
      <c r="A1868" s="39"/>
      <c r="B1868" s="1" t="s">
        <v>700</v>
      </c>
      <c r="C1868" s="1" t="s">
        <v>1370</v>
      </c>
      <c r="D1868" s="1" t="s">
        <v>17</v>
      </c>
      <c r="E1868" s="1" t="s">
        <v>17</v>
      </c>
      <c r="F1868" s="2">
        <v>45535</v>
      </c>
      <c r="G1868" s="2">
        <v>45505</v>
      </c>
      <c r="H1868" s="1" t="s">
        <v>4848</v>
      </c>
      <c r="I1868" s="1" t="s">
        <v>4849</v>
      </c>
      <c r="J1868" s="1" t="s">
        <v>645</v>
      </c>
      <c r="K1868" s="1" t="s">
        <v>891</v>
      </c>
      <c r="L1868" s="1" t="s">
        <v>3332</v>
      </c>
      <c r="M1868" s="1"/>
      <c r="N1868" s="1"/>
      <c r="O1868" s="1"/>
      <c r="P1868" s="40">
        <v>480.22353945415932</v>
      </c>
    </row>
    <row r="1869" spans="1:16">
      <c r="A1869" s="39"/>
      <c r="B1869" s="1" t="s">
        <v>700</v>
      </c>
      <c r="C1869" s="1" t="s">
        <v>1370</v>
      </c>
      <c r="D1869" s="1" t="s">
        <v>17</v>
      </c>
      <c r="E1869" s="1" t="s">
        <v>17</v>
      </c>
      <c r="F1869" s="2">
        <v>45535</v>
      </c>
      <c r="G1869" s="2">
        <v>45505</v>
      </c>
      <c r="H1869" s="1" t="s">
        <v>4850</v>
      </c>
      <c r="I1869" s="1" t="s">
        <v>4851</v>
      </c>
      <c r="J1869" s="1" t="s">
        <v>593</v>
      </c>
      <c r="K1869" s="1" t="s">
        <v>842</v>
      </c>
      <c r="L1869" s="1" t="s">
        <v>1809</v>
      </c>
      <c r="M1869" s="1"/>
      <c r="N1869" s="1"/>
      <c r="O1869" s="1"/>
      <c r="P1869" s="40">
        <v>496.23099076929799</v>
      </c>
    </row>
    <row r="1870" spans="1:16">
      <c r="A1870" s="39"/>
      <c r="B1870" s="1" t="s">
        <v>700</v>
      </c>
      <c r="C1870" s="1" t="s">
        <v>1370</v>
      </c>
      <c r="D1870" s="1" t="s">
        <v>17</v>
      </c>
      <c r="E1870" s="1" t="s">
        <v>17</v>
      </c>
      <c r="F1870" s="2">
        <v>45535</v>
      </c>
      <c r="G1870" s="2">
        <v>45505</v>
      </c>
      <c r="H1870" s="1" t="s">
        <v>4852</v>
      </c>
      <c r="I1870" s="1" t="s">
        <v>4853</v>
      </c>
      <c r="J1870" s="1" t="s">
        <v>617</v>
      </c>
      <c r="K1870" s="1" t="s">
        <v>860</v>
      </c>
      <c r="L1870" s="1" t="s">
        <v>2892</v>
      </c>
      <c r="M1870" s="1"/>
      <c r="N1870" s="1"/>
      <c r="O1870" s="1"/>
      <c r="P1870" s="40">
        <v>480.22353945415932</v>
      </c>
    </row>
    <row r="1871" spans="1:16">
      <c r="A1871" s="39"/>
      <c r="B1871" s="1" t="s">
        <v>700</v>
      </c>
      <c r="C1871" s="1" t="s">
        <v>1370</v>
      </c>
      <c r="D1871" s="1" t="s">
        <v>17</v>
      </c>
      <c r="E1871" s="1" t="s">
        <v>17</v>
      </c>
      <c r="F1871" s="2">
        <v>45535</v>
      </c>
      <c r="G1871" s="2">
        <v>45505</v>
      </c>
      <c r="H1871" s="1" t="s">
        <v>4854</v>
      </c>
      <c r="I1871" s="1" t="s">
        <v>4855</v>
      </c>
      <c r="J1871" s="1" t="s">
        <v>617</v>
      </c>
      <c r="K1871" s="1" t="s">
        <v>860</v>
      </c>
      <c r="L1871" s="1" t="s">
        <v>2892</v>
      </c>
      <c r="M1871" s="1"/>
      <c r="N1871" s="1"/>
      <c r="O1871" s="1"/>
      <c r="P1871" s="40">
        <v>360.16765459061952</v>
      </c>
    </row>
    <row r="1872" spans="1:16">
      <c r="A1872" s="39"/>
      <c r="B1872" s="1" t="s">
        <v>700</v>
      </c>
      <c r="C1872" s="1" t="s">
        <v>1370</v>
      </c>
      <c r="D1872" s="1" t="s">
        <v>17</v>
      </c>
      <c r="E1872" s="1" t="s">
        <v>17</v>
      </c>
      <c r="F1872" s="2">
        <v>45535</v>
      </c>
      <c r="G1872" s="2">
        <v>45505</v>
      </c>
      <c r="H1872" s="1" t="s">
        <v>4856</v>
      </c>
      <c r="I1872" s="1" t="s">
        <v>4857</v>
      </c>
      <c r="J1872" s="1" t="s">
        <v>645</v>
      </c>
      <c r="K1872" s="1" t="s">
        <v>891</v>
      </c>
      <c r="L1872" s="1" t="s">
        <v>3332</v>
      </c>
      <c r="M1872" s="1"/>
      <c r="N1872" s="1"/>
      <c r="O1872" s="1"/>
      <c r="P1872" s="40">
        <v>320.14902630277288</v>
      </c>
    </row>
    <row r="1873" spans="1:16">
      <c r="A1873" s="39"/>
      <c r="B1873" s="1" t="s">
        <v>700</v>
      </c>
      <c r="C1873" s="1" t="s">
        <v>1370</v>
      </c>
      <c r="D1873" s="1" t="s">
        <v>17</v>
      </c>
      <c r="E1873" s="1" t="s">
        <v>17</v>
      </c>
      <c r="F1873" s="2">
        <v>45535</v>
      </c>
      <c r="G1873" s="2">
        <v>45505</v>
      </c>
      <c r="H1873" s="1" t="s">
        <v>4858</v>
      </c>
      <c r="I1873" s="1" t="s">
        <v>4859</v>
      </c>
      <c r="J1873" s="1" t="s">
        <v>617</v>
      </c>
      <c r="K1873" s="1" t="s">
        <v>860</v>
      </c>
      <c r="L1873" s="1" t="s">
        <v>2892</v>
      </c>
      <c r="M1873" s="1"/>
      <c r="N1873" s="1"/>
      <c r="O1873" s="1"/>
      <c r="P1873" s="40">
        <v>464.21608813902071</v>
      </c>
    </row>
    <row r="1874" spans="1:16">
      <c r="A1874" s="39"/>
      <c r="B1874" s="1" t="s">
        <v>700</v>
      </c>
      <c r="C1874" s="1" t="s">
        <v>1370</v>
      </c>
      <c r="D1874" s="1" t="s">
        <v>17</v>
      </c>
      <c r="E1874" s="1" t="s">
        <v>17</v>
      </c>
      <c r="F1874" s="2">
        <v>45535</v>
      </c>
      <c r="G1874" s="2">
        <v>45505</v>
      </c>
      <c r="H1874" s="1" t="s">
        <v>4860</v>
      </c>
      <c r="I1874" s="1" t="s">
        <v>4861</v>
      </c>
      <c r="J1874" s="1" t="s">
        <v>620</v>
      </c>
      <c r="K1874" s="1" t="s">
        <v>862</v>
      </c>
      <c r="L1874" s="1" t="s">
        <v>3343</v>
      </c>
      <c r="M1874" s="1"/>
      <c r="N1874" s="1"/>
      <c r="O1874" s="1"/>
      <c r="P1874" s="40">
        <v>200.09314143923305</v>
      </c>
    </row>
    <row r="1875" spans="1:16">
      <c r="A1875" s="39"/>
      <c r="B1875" s="1" t="s">
        <v>700</v>
      </c>
      <c r="C1875" s="1" t="s">
        <v>1370</v>
      </c>
      <c r="D1875" s="1" t="s">
        <v>17</v>
      </c>
      <c r="E1875" s="1" t="s">
        <v>17</v>
      </c>
      <c r="F1875" s="2">
        <v>45535</v>
      </c>
      <c r="G1875" s="2">
        <v>45505</v>
      </c>
      <c r="H1875" s="1" t="s">
        <v>4862</v>
      </c>
      <c r="I1875" s="1" t="s">
        <v>4863</v>
      </c>
      <c r="J1875" s="1" t="s">
        <v>641</v>
      </c>
      <c r="K1875" s="1" t="s">
        <v>886</v>
      </c>
      <c r="L1875" s="1" t="s">
        <v>3668</v>
      </c>
      <c r="M1875" s="1"/>
      <c r="N1875" s="1"/>
      <c r="O1875" s="1"/>
      <c r="P1875" s="40">
        <v>560.2607960298526</v>
      </c>
    </row>
    <row r="1876" spans="1:16">
      <c r="A1876" s="39"/>
      <c r="B1876" s="1" t="s">
        <v>700</v>
      </c>
      <c r="C1876" s="1" t="s">
        <v>1370</v>
      </c>
      <c r="D1876" s="1" t="s">
        <v>17</v>
      </c>
      <c r="E1876" s="1" t="s">
        <v>17</v>
      </c>
      <c r="F1876" s="2">
        <v>45535</v>
      </c>
      <c r="G1876" s="2">
        <v>45505</v>
      </c>
      <c r="H1876" s="1" t="s">
        <v>4864</v>
      </c>
      <c r="I1876" s="1" t="s">
        <v>4865</v>
      </c>
      <c r="J1876" s="1" t="s">
        <v>812</v>
      </c>
      <c r="K1876" s="1" t="s">
        <v>795</v>
      </c>
      <c r="L1876" s="1" t="s">
        <v>3324</v>
      </c>
      <c r="M1876" s="1"/>
      <c r="N1876" s="1"/>
      <c r="O1876" s="1"/>
      <c r="P1876" s="40">
        <v>392.1825572208968</v>
      </c>
    </row>
    <row r="1877" spans="1:16">
      <c r="A1877" s="39"/>
      <c r="B1877" s="1" t="s">
        <v>700</v>
      </c>
      <c r="C1877" s="1" t="s">
        <v>1370</v>
      </c>
      <c r="D1877" s="1" t="s">
        <v>17</v>
      </c>
      <c r="E1877" s="1" t="s">
        <v>17</v>
      </c>
      <c r="F1877" s="2">
        <v>45535</v>
      </c>
      <c r="G1877" s="2">
        <v>45505</v>
      </c>
      <c r="H1877" s="1" t="s">
        <v>4866</v>
      </c>
      <c r="I1877" s="1" t="s">
        <v>4867</v>
      </c>
      <c r="J1877" s="1" t="s">
        <v>618</v>
      </c>
      <c r="K1877" s="1" t="s">
        <v>859</v>
      </c>
      <c r="L1877" s="1" t="s">
        <v>3495</v>
      </c>
      <c r="M1877" s="1"/>
      <c r="N1877" s="1"/>
      <c r="O1877" s="1"/>
      <c r="P1877" s="40">
        <v>480.22353945415932</v>
      </c>
    </row>
    <row r="1878" spans="1:16">
      <c r="A1878" s="39"/>
      <c r="B1878" s="1" t="s">
        <v>700</v>
      </c>
      <c r="C1878" s="1" t="s">
        <v>701</v>
      </c>
      <c r="D1878" s="1" t="s">
        <v>17</v>
      </c>
      <c r="E1878" s="1" t="s">
        <v>17</v>
      </c>
      <c r="F1878" s="2">
        <v>45535</v>
      </c>
      <c r="G1878" s="2">
        <v>45505</v>
      </c>
      <c r="H1878" s="1" t="s">
        <v>4868</v>
      </c>
      <c r="I1878" s="1" t="s">
        <v>4869</v>
      </c>
      <c r="J1878" s="1" t="s">
        <v>668</v>
      </c>
      <c r="K1878" s="1" t="s">
        <v>922</v>
      </c>
      <c r="L1878" s="1" t="s">
        <v>2946</v>
      </c>
      <c r="M1878" s="1"/>
      <c r="N1878" s="1"/>
      <c r="O1878" s="1"/>
      <c r="P1878" s="40">
        <v>4212.16</v>
      </c>
    </row>
    <row r="1879" spans="1:16">
      <c r="A1879" s="39"/>
      <c r="B1879" s="1" t="s">
        <v>700</v>
      </c>
      <c r="C1879" s="1" t="s">
        <v>1370</v>
      </c>
      <c r="D1879" s="1" t="s">
        <v>17</v>
      </c>
      <c r="E1879" s="1" t="s">
        <v>17</v>
      </c>
      <c r="F1879" s="2">
        <v>45535</v>
      </c>
      <c r="G1879" s="2">
        <v>45505</v>
      </c>
      <c r="H1879" s="1" t="s">
        <v>4870</v>
      </c>
      <c r="I1879" s="1" t="s">
        <v>4871</v>
      </c>
      <c r="J1879" s="1" t="s">
        <v>617</v>
      </c>
      <c r="K1879" s="1" t="s">
        <v>860</v>
      </c>
      <c r="L1879" s="1" t="s">
        <v>2892</v>
      </c>
      <c r="M1879" s="1"/>
      <c r="N1879" s="1"/>
      <c r="O1879" s="1"/>
      <c r="P1879" s="40">
        <v>320.14902630277288</v>
      </c>
    </row>
    <row r="1880" spans="1:16">
      <c r="A1880" s="39"/>
      <c r="B1880" s="1" t="s">
        <v>700</v>
      </c>
      <c r="C1880" s="1" t="s">
        <v>701</v>
      </c>
      <c r="D1880" s="1" t="s">
        <v>17</v>
      </c>
      <c r="E1880" s="1" t="s">
        <v>17</v>
      </c>
      <c r="F1880" s="2">
        <v>45535</v>
      </c>
      <c r="G1880" s="2">
        <v>45505</v>
      </c>
      <c r="H1880" s="1" t="s">
        <v>4872</v>
      </c>
      <c r="I1880" s="1" t="s">
        <v>4873</v>
      </c>
      <c r="J1880" s="1" t="s">
        <v>562</v>
      </c>
      <c r="K1880" s="1" t="s">
        <v>823</v>
      </c>
      <c r="L1880" s="1" t="s">
        <v>3880</v>
      </c>
      <c r="M1880" s="1"/>
      <c r="N1880" s="1"/>
      <c r="O1880" s="1"/>
      <c r="P1880" s="40">
        <v>9274.84</v>
      </c>
    </row>
    <row r="1881" spans="1:16">
      <c r="A1881" s="39"/>
      <c r="B1881" s="1" t="s">
        <v>700</v>
      </c>
      <c r="C1881" s="1" t="s">
        <v>1370</v>
      </c>
      <c r="D1881" s="1" t="s">
        <v>17</v>
      </c>
      <c r="E1881" s="1" t="s">
        <v>17</v>
      </c>
      <c r="F1881" s="2">
        <v>45535</v>
      </c>
      <c r="G1881" s="2">
        <v>45505</v>
      </c>
      <c r="H1881" s="1" t="s">
        <v>4874</v>
      </c>
      <c r="I1881" s="1" t="s">
        <v>4875</v>
      </c>
      <c r="J1881" s="1" t="s">
        <v>617</v>
      </c>
      <c r="K1881" s="1" t="s">
        <v>860</v>
      </c>
      <c r="L1881" s="1" t="s">
        <v>2892</v>
      </c>
      <c r="M1881" s="1"/>
      <c r="N1881" s="1"/>
      <c r="O1881" s="1"/>
      <c r="P1881" s="40">
        <v>280.1303980149263</v>
      </c>
    </row>
    <row r="1882" spans="1:16">
      <c r="A1882" s="39"/>
      <c r="B1882" s="1" t="s">
        <v>700</v>
      </c>
      <c r="C1882" s="1" t="s">
        <v>1390</v>
      </c>
      <c r="D1882" s="1" t="s">
        <v>17</v>
      </c>
      <c r="E1882" s="1" t="s">
        <v>17</v>
      </c>
      <c r="F1882" s="2">
        <v>45535</v>
      </c>
      <c r="G1882" s="2">
        <v>45505</v>
      </c>
      <c r="H1882" s="1" t="s">
        <v>4876</v>
      </c>
      <c r="I1882" s="1" t="s">
        <v>4877</v>
      </c>
      <c r="J1882" s="1" t="s">
        <v>4878</v>
      </c>
      <c r="K1882" s="1" t="s">
        <v>4879</v>
      </c>
      <c r="L1882" s="1"/>
      <c r="M1882" s="1"/>
      <c r="N1882" s="1"/>
      <c r="O1882" s="1"/>
      <c r="P1882" s="40">
        <v>25002.185300579895</v>
      </c>
    </row>
    <row r="1883" spans="1:16">
      <c r="A1883" s="39"/>
      <c r="B1883" s="1" t="s">
        <v>700</v>
      </c>
      <c r="C1883" s="1" t="s">
        <v>1390</v>
      </c>
      <c r="D1883" s="1" t="s">
        <v>17</v>
      </c>
      <c r="E1883" s="1" t="s">
        <v>17</v>
      </c>
      <c r="F1883" s="2">
        <v>45535</v>
      </c>
      <c r="G1883" s="2">
        <v>45505</v>
      </c>
      <c r="H1883" s="1" t="s">
        <v>4880</v>
      </c>
      <c r="I1883" s="1" t="s">
        <v>4881</v>
      </c>
      <c r="J1883" s="1" t="s">
        <v>2923</v>
      </c>
      <c r="K1883" s="1" t="s">
        <v>2924</v>
      </c>
      <c r="L1883" s="1"/>
      <c r="M1883" s="1"/>
      <c r="N1883" s="1"/>
      <c r="O1883" s="1"/>
      <c r="P1883" s="40">
        <v>14185.450396855329</v>
      </c>
    </row>
    <row r="1884" spans="1:16">
      <c r="A1884" s="39"/>
      <c r="B1884" s="1" t="s">
        <v>700</v>
      </c>
      <c r="C1884" s="1" t="s">
        <v>1370</v>
      </c>
      <c r="D1884" s="1" t="s">
        <v>17</v>
      </c>
      <c r="E1884" s="1" t="s">
        <v>17</v>
      </c>
      <c r="F1884" s="2">
        <v>45535</v>
      </c>
      <c r="G1884" s="2">
        <v>45505</v>
      </c>
      <c r="H1884" s="1" t="s">
        <v>4882</v>
      </c>
      <c r="I1884" s="1" t="s">
        <v>4883</v>
      </c>
      <c r="J1884" s="1" t="s">
        <v>587</v>
      </c>
      <c r="K1884" s="1" t="s">
        <v>840</v>
      </c>
      <c r="L1884" s="1" t="s">
        <v>3446</v>
      </c>
      <c r="M1884" s="1"/>
      <c r="N1884" s="1"/>
      <c r="O1884" s="1"/>
      <c r="P1884" s="40">
        <v>240.11176972707966</v>
      </c>
    </row>
    <row r="1885" spans="1:16">
      <c r="A1885" s="39"/>
      <c r="B1885" s="1" t="s">
        <v>700</v>
      </c>
      <c r="C1885" s="1" t="s">
        <v>1370</v>
      </c>
      <c r="D1885" s="1" t="s">
        <v>17</v>
      </c>
      <c r="E1885" s="1" t="s">
        <v>17</v>
      </c>
      <c r="F1885" s="2">
        <v>45535</v>
      </c>
      <c r="G1885" s="2">
        <v>45505</v>
      </c>
      <c r="H1885" s="1" t="s">
        <v>4884</v>
      </c>
      <c r="I1885" s="1" t="s">
        <v>4885</v>
      </c>
      <c r="J1885" s="1" t="s">
        <v>617</v>
      </c>
      <c r="K1885" s="1" t="s">
        <v>860</v>
      </c>
      <c r="L1885" s="1" t="s">
        <v>2892</v>
      </c>
      <c r="M1885" s="1"/>
      <c r="N1885" s="1"/>
      <c r="O1885" s="1"/>
      <c r="P1885" s="40">
        <v>320.14902630277288</v>
      </c>
    </row>
    <row r="1886" spans="1:16">
      <c r="A1886" s="39"/>
      <c r="B1886" s="1" t="s">
        <v>700</v>
      </c>
      <c r="C1886" s="1" t="s">
        <v>1370</v>
      </c>
      <c r="D1886" s="1" t="s">
        <v>17</v>
      </c>
      <c r="E1886" s="1" t="s">
        <v>17</v>
      </c>
      <c r="F1886" s="2">
        <v>45535</v>
      </c>
      <c r="G1886" s="2">
        <v>45505</v>
      </c>
      <c r="H1886" s="1" t="s">
        <v>4886</v>
      </c>
      <c r="I1886" s="1" t="s">
        <v>4887</v>
      </c>
      <c r="J1886" s="1" t="s">
        <v>617</v>
      </c>
      <c r="K1886" s="1" t="s">
        <v>860</v>
      </c>
      <c r="L1886" s="1" t="s">
        <v>2892</v>
      </c>
      <c r="M1886" s="1"/>
      <c r="N1886" s="1"/>
      <c r="O1886" s="1"/>
      <c r="P1886" s="40">
        <v>320.14902630277288</v>
      </c>
    </row>
    <row r="1887" spans="1:16">
      <c r="A1887" s="39"/>
      <c r="B1887" s="1" t="s">
        <v>700</v>
      </c>
      <c r="C1887" s="1" t="s">
        <v>1370</v>
      </c>
      <c r="D1887" s="1" t="s">
        <v>17</v>
      </c>
      <c r="E1887" s="1" t="s">
        <v>17</v>
      </c>
      <c r="F1887" s="2">
        <v>45535</v>
      </c>
      <c r="G1887" s="2">
        <v>45505</v>
      </c>
      <c r="H1887" s="1" t="s">
        <v>4888</v>
      </c>
      <c r="I1887" s="1" t="s">
        <v>4889</v>
      </c>
      <c r="J1887" s="1" t="s">
        <v>641</v>
      </c>
      <c r="K1887" s="1" t="s">
        <v>886</v>
      </c>
      <c r="L1887" s="1" t="s">
        <v>3668</v>
      </c>
      <c r="M1887" s="1"/>
      <c r="N1887" s="1"/>
      <c r="O1887" s="1"/>
      <c r="P1887" s="40">
        <v>504.23471642686729</v>
      </c>
    </row>
    <row r="1888" spans="1:16">
      <c r="A1888" s="39"/>
      <c r="B1888" s="1" t="s">
        <v>700</v>
      </c>
      <c r="C1888" s="1" t="s">
        <v>1370</v>
      </c>
      <c r="D1888" s="1" t="s">
        <v>17</v>
      </c>
      <c r="E1888" s="1" t="s">
        <v>17</v>
      </c>
      <c r="F1888" s="2">
        <v>45535</v>
      </c>
      <c r="G1888" s="2">
        <v>45505</v>
      </c>
      <c r="H1888" s="1" t="s">
        <v>4890</v>
      </c>
      <c r="I1888" s="1" t="s">
        <v>4891</v>
      </c>
      <c r="J1888" s="1" t="s">
        <v>536</v>
      </c>
      <c r="K1888" s="1" t="s">
        <v>792</v>
      </c>
      <c r="L1888" s="1" t="s">
        <v>3512</v>
      </c>
      <c r="M1888" s="1"/>
      <c r="N1888" s="1"/>
      <c r="O1888" s="1"/>
      <c r="P1888" s="40">
        <v>360.16765459061952</v>
      </c>
    </row>
    <row r="1889" spans="1:16">
      <c r="A1889" s="39"/>
      <c r="B1889" s="1" t="s">
        <v>700</v>
      </c>
      <c r="C1889" s="1" t="s">
        <v>1370</v>
      </c>
      <c r="D1889" s="1" t="s">
        <v>17</v>
      </c>
      <c r="E1889" s="1" t="s">
        <v>17</v>
      </c>
      <c r="F1889" s="2">
        <v>45535</v>
      </c>
      <c r="G1889" s="2">
        <v>45505</v>
      </c>
      <c r="H1889" s="1" t="s">
        <v>4892</v>
      </c>
      <c r="I1889" s="1" t="s">
        <v>4893</v>
      </c>
      <c r="J1889" s="1" t="s">
        <v>642</v>
      </c>
      <c r="K1889" s="1" t="s">
        <v>881</v>
      </c>
      <c r="L1889" s="1" t="s">
        <v>3416</v>
      </c>
      <c r="M1889" s="1"/>
      <c r="N1889" s="1"/>
      <c r="O1889" s="1"/>
      <c r="P1889" s="40">
        <v>520.2421677420059</v>
      </c>
    </row>
    <row r="1890" spans="1:16">
      <c r="A1890" s="39"/>
      <c r="B1890" s="1" t="s">
        <v>700</v>
      </c>
      <c r="C1890" s="1" t="s">
        <v>1370</v>
      </c>
      <c r="D1890" s="1" t="s">
        <v>17</v>
      </c>
      <c r="E1890" s="1" t="s">
        <v>17</v>
      </c>
      <c r="F1890" s="2">
        <v>45535</v>
      </c>
      <c r="G1890" s="2">
        <v>45505</v>
      </c>
      <c r="H1890" s="1" t="s">
        <v>4894</v>
      </c>
      <c r="I1890" s="1" t="s">
        <v>4895</v>
      </c>
      <c r="J1890" s="1" t="s">
        <v>639</v>
      </c>
      <c r="K1890" s="1" t="s">
        <v>889</v>
      </c>
      <c r="L1890" s="1" t="s">
        <v>1254</v>
      </c>
      <c r="M1890" s="1"/>
      <c r="N1890" s="1"/>
      <c r="O1890" s="1"/>
      <c r="P1890" s="40">
        <v>440.20491116631274</v>
      </c>
    </row>
    <row r="1891" spans="1:16">
      <c r="A1891" s="39"/>
      <c r="B1891" s="1" t="s">
        <v>700</v>
      </c>
      <c r="C1891" s="1" t="s">
        <v>1370</v>
      </c>
      <c r="D1891" s="1" t="s">
        <v>17</v>
      </c>
      <c r="E1891" s="1" t="s">
        <v>17</v>
      </c>
      <c r="F1891" s="2">
        <v>45535</v>
      </c>
      <c r="G1891" s="2">
        <v>45505</v>
      </c>
      <c r="H1891" s="1" t="s">
        <v>4896</v>
      </c>
      <c r="I1891" s="1" t="s">
        <v>4897</v>
      </c>
      <c r="J1891" s="1" t="s">
        <v>535</v>
      </c>
      <c r="K1891" s="1" t="s">
        <v>791</v>
      </c>
      <c r="L1891" s="1" t="s">
        <v>4898</v>
      </c>
      <c r="M1891" s="1"/>
      <c r="N1891" s="1"/>
      <c r="O1891" s="1"/>
      <c r="P1891" s="40">
        <v>544.25334471471388</v>
      </c>
    </row>
    <row r="1892" spans="1:16">
      <c r="A1892" s="39"/>
      <c r="B1892" s="1" t="s">
        <v>700</v>
      </c>
      <c r="C1892" s="1" t="s">
        <v>1370</v>
      </c>
      <c r="D1892" s="1" t="s">
        <v>17</v>
      </c>
      <c r="E1892" s="1" t="s">
        <v>17</v>
      </c>
      <c r="F1892" s="2">
        <v>45535</v>
      </c>
      <c r="G1892" s="2">
        <v>45505</v>
      </c>
      <c r="H1892" s="1" t="s">
        <v>4899</v>
      </c>
      <c r="I1892" s="1" t="s">
        <v>4900</v>
      </c>
      <c r="J1892" s="1" t="s">
        <v>799</v>
      </c>
      <c r="K1892" s="1" t="s">
        <v>797</v>
      </c>
      <c r="L1892" s="1" t="s">
        <v>3338</v>
      </c>
      <c r="M1892" s="1"/>
      <c r="N1892" s="1"/>
      <c r="O1892" s="1"/>
      <c r="P1892" s="40">
        <v>160.07451315138644</v>
      </c>
    </row>
    <row r="1893" spans="1:16">
      <c r="A1893" s="39"/>
      <c r="B1893" s="1" t="s">
        <v>700</v>
      </c>
      <c r="C1893" s="1" t="s">
        <v>1370</v>
      </c>
      <c r="D1893" s="1" t="s">
        <v>17</v>
      </c>
      <c r="E1893" s="1" t="s">
        <v>17</v>
      </c>
      <c r="F1893" s="2">
        <v>45535</v>
      </c>
      <c r="G1893" s="2">
        <v>45505</v>
      </c>
      <c r="H1893" s="1" t="s">
        <v>4901</v>
      </c>
      <c r="I1893" s="1" t="s">
        <v>4902</v>
      </c>
      <c r="J1893" s="1" t="s">
        <v>812</v>
      </c>
      <c r="K1893" s="1" t="s">
        <v>795</v>
      </c>
      <c r="L1893" s="1" t="s">
        <v>3324</v>
      </c>
      <c r="M1893" s="1"/>
      <c r="N1893" s="1"/>
      <c r="O1893" s="1"/>
      <c r="P1893" s="40">
        <v>384.17883156332749</v>
      </c>
    </row>
    <row r="1894" spans="1:16">
      <c r="A1894" s="39"/>
      <c r="B1894" s="1" t="s">
        <v>700</v>
      </c>
      <c r="C1894" s="1" t="s">
        <v>1370</v>
      </c>
      <c r="D1894" s="1" t="s">
        <v>17</v>
      </c>
      <c r="E1894" s="1" t="s">
        <v>17</v>
      </c>
      <c r="F1894" s="2">
        <v>45535</v>
      </c>
      <c r="G1894" s="2">
        <v>45505</v>
      </c>
      <c r="H1894" s="1" t="s">
        <v>4903</v>
      </c>
      <c r="I1894" s="1" t="s">
        <v>4904</v>
      </c>
      <c r="J1894" s="1" t="s">
        <v>617</v>
      </c>
      <c r="K1894" s="1" t="s">
        <v>860</v>
      </c>
      <c r="L1894" s="1" t="s">
        <v>2892</v>
      </c>
      <c r="M1894" s="1"/>
      <c r="N1894" s="1"/>
      <c r="O1894" s="1"/>
      <c r="P1894" s="40">
        <v>210.0977985111947</v>
      </c>
    </row>
    <row r="1895" spans="1:16">
      <c r="A1895" s="39"/>
      <c r="B1895" s="1" t="s">
        <v>700</v>
      </c>
      <c r="C1895" s="1" t="s">
        <v>1370</v>
      </c>
      <c r="D1895" s="1" t="s">
        <v>17</v>
      </c>
      <c r="E1895" s="1" t="s">
        <v>17</v>
      </c>
      <c r="F1895" s="2">
        <v>45535</v>
      </c>
      <c r="G1895" s="2">
        <v>45505</v>
      </c>
      <c r="H1895" s="1" t="s">
        <v>4905</v>
      </c>
      <c r="I1895" s="1" t="s">
        <v>4906</v>
      </c>
      <c r="J1895" s="1" t="s">
        <v>587</v>
      </c>
      <c r="K1895" s="1" t="s">
        <v>840</v>
      </c>
      <c r="L1895" s="1" t="s">
        <v>3446</v>
      </c>
      <c r="M1895" s="1"/>
      <c r="N1895" s="1"/>
      <c r="O1895" s="1"/>
      <c r="P1895" s="40">
        <v>360.16765459061952</v>
      </c>
    </row>
    <row r="1896" spans="1:16">
      <c r="A1896" s="39"/>
      <c r="B1896" s="1" t="s">
        <v>700</v>
      </c>
      <c r="C1896" s="1" t="s">
        <v>1370</v>
      </c>
      <c r="D1896" s="1" t="s">
        <v>17</v>
      </c>
      <c r="E1896" s="1" t="s">
        <v>17</v>
      </c>
      <c r="F1896" s="2">
        <v>45535</v>
      </c>
      <c r="G1896" s="2">
        <v>45505</v>
      </c>
      <c r="H1896" s="1" t="s">
        <v>4907</v>
      </c>
      <c r="I1896" s="1" t="s">
        <v>4908</v>
      </c>
      <c r="J1896" s="1" t="s">
        <v>814</v>
      </c>
      <c r="K1896" s="1" t="s">
        <v>801</v>
      </c>
      <c r="L1896" s="1" t="s">
        <v>4168</v>
      </c>
      <c r="M1896" s="1"/>
      <c r="N1896" s="1"/>
      <c r="O1896" s="1"/>
      <c r="P1896" s="40">
        <v>544.25334471471388</v>
      </c>
    </row>
    <row r="1897" spans="1:16">
      <c r="A1897" s="39"/>
      <c r="B1897" s="1" t="s">
        <v>700</v>
      </c>
      <c r="C1897" s="1" t="s">
        <v>1370</v>
      </c>
      <c r="D1897" s="1" t="s">
        <v>17</v>
      </c>
      <c r="E1897" s="1" t="s">
        <v>17</v>
      </c>
      <c r="F1897" s="2">
        <v>45535</v>
      </c>
      <c r="G1897" s="2">
        <v>45505</v>
      </c>
      <c r="H1897" s="1" t="s">
        <v>4909</v>
      </c>
      <c r="I1897" s="1" t="s">
        <v>4910</v>
      </c>
      <c r="J1897" s="1" t="s">
        <v>645</v>
      </c>
      <c r="K1897" s="1" t="s">
        <v>891</v>
      </c>
      <c r="L1897" s="1" t="s">
        <v>3332</v>
      </c>
      <c r="M1897" s="1"/>
      <c r="N1897" s="1"/>
      <c r="O1897" s="1"/>
      <c r="P1897" s="40">
        <v>320.14902630277288</v>
      </c>
    </row>
    <row r="1898" spans="1:16">
      <c r="A1898" s="39"/>
      <c r="B1898" s="1" t="s">
        <v>700</v>
      </c>
      <c r="C1898" s="1" t="s">
        <v>1370</v>
      </c>
      <c r="D1898" s="1" t="s">
        <v>17</v>
      </c>
      <c r="E1898" s="1" t="s">
        <v>17</v>
      </c>
      <c r="F1898" s="2">
        <v>45535</v>
      </c>
      <c r="G1898" s="2">
        <v>45505</v>
      </c>
      <c r="H1898" s="1" t="s">
        <v>4911</v>
      </c>
      <c r="I1898" s="1" t="s">
        <v>4912</v>
      </c>
      <c r="J1898" s="1" t="s">
        <v>617</v>
      </c>
      <c r="K1898" s="1" t="s">
        <v>860</v>
      </c>
      <c r="L1898" s="1" t="s">
        <v>2892</v>
      </c>
      <c r="M1898" s="1"/>
      <c r="N1898" s="1"/>
      <c r="O1898" s="1"/>
      <c r="P1898" s="40">
        <v>435.20270655770798</v>
      </c>
    </row>
    <row r="1899" spans="1:16">
      <c r="A1899" s="39"/>
      <c r="B1899" s="1" t="s">
        <v>700</v>
      </c>
      <c r="C1899" s="1" t="s">
        <v>1370</v>
      </c>
      <c r="D1899" s="1" t="s">
        <v>17</v>
      </c>
      <c r="E1899" s="1" t="s">
        <v>17</v>
      </c>
      <c r="F1899" s="2">
        <v>45535</v>
      </c>
      <c r="G1899" s="2">
        <v>45505</v>
      </c>
      <c r="H1899" s="1" t="s">
        <v>4913</v>
      </c>
      <c r="I1899" s="1" t="s">
        <v>4914</v>
      </c>
      <c r="J1899" s="1" t="s">
        <v>617</v>
      </c>
      <c r="K1899" s="1" t="s">
        <v>860</v>
      </c>
      <c r="L1899" s="1" t="s">
        <v>2892</v>
      </c>
      <c r="M1899" s="1"/>
      <c r="N1899" s="1"/>
      <c r="O1899" s="1"/>
      <c r="P1899" s="40">
        <v>360.16765459061952</v>
      </c>
    </row>
    <row r="1900" spans="1:16">
      <c r="A1900" s="39"/>
      <c r="B1900" s="1" t="s">
        <v>700</v>
      </c>
      <c r="C1900" s="1" t="s">
        <v>1370</v>
      </c>
      <c r="D1900" s="1" t="s">
        <v>17</v>
      </c>
      <c r="E1900" s="1" t="s">
        <v>17</v>
      </c>
      <c r="F1900" s="2">
        <v>45535</v>
      </c>
      <c r="G1900" s="2">
        <v>45505</v>
      </c>
      <c r="H1900" s="1" t="s">
        <v>4915</v>
      </c>
      <c r="I1900" s="1" t="s">
        <v>4916</v>
      </c>
      <c r="J1900" s="1" t="s">
        <v>617</v>
      </c>
      <c r="K1900" s="1" t="s">
        <v>860</v>
      </c>
      <c r="L1900" s="1" t="s">
        <v>2892</v>
      </c>
      <c r="M1900" s="1"/>
      <c r="N1900" s="1"/>
      <c r="O1900" s="1"/>
      <c r="P1900" s="40">
        <v>395.1840782698614</v>
      </c>
    </row>
    <row r="1901" spans="1:16">
      <c r="A1901" s="39"/>
      <c r="B1901" s="1" t="s">
        <v>700</v>
      </c>
      <c r="C1901" s="1" t="s">
        <v>1370</v>
      </c>
      <c r="D1901" s="1" t="s">
        <v>17</v>
      </c>
      <c r="E1901" s="1" t="s">
        <v>17</v>
      </c>
      <c r="F1901" s="2">
        <v>45535</v>
      </c>
      <c r="G1901" s="2">
        <v>45505</v>
      </c>
      <c r="H1901" s="1" t="s">
        <v>4917</v>
      </c>
      <c r="I1901" s="1" t="s">
        <v>4918</v>
      </c>
      <c r="J1901" s="1" t="s">
        <v>617</v>
      </c>
      <c r="K1901" s="1" t="s">
        <v>860</v>
      </c>
      <c r="L1901" s="1" t="s">
        <v>2892</v>
      </c>
      <c r="M1901" s="1"/>
      <c r="N1901" s="1"/>
      <c r="O1901" s="1"/>
      <c r="P1901" s="40">
        <v>320.14902630277288</v>
      </c>
    </row>
    <row r="1902" spans="1:16">
      <c r="A1902" s="39"/>
      <c r="B1902" s="1" t="s">
        <v>700</v>
      </c>
      <c r="C1902" s="1" t="s">
        <v>1370</v>
      </c>
      <c r="D1902" s="1" t="s">
        <v>17</v>
      </c>
      <c r="E1902" s="1" t="s">
        <v>17</v>
      </c>
      <c r="F1902" s="2">
        <v>45535</v>
      </c>
      <c r="G1902" s="2">
        <v>45505</v>
      </c>
      <c r="H1902" s="1" t="s">
        <v>4919</v>
      </c>
      <c r="I1902" s="1" t="s">
        <v>4920</v>
      </c>
      <c r="J1902" s="1" t="s">
        <v>640</v>
      </c>
      <c r="K1902" s="1" t="s">
        <v>884</v>
      </c>
      <c r="L1902" s="1" t="s">
        <v>3366</v>
      </c>
      <c r="M1902" s="1"/>
      <c r="N1902" s="1"/>
      <c r="O1902" s="1"/>
      <c r="P1902" s="40">
        <v>560.2607960298526</v>
      </c>
    </row>
    <row r="1903" spans="1:16">
      <c r="A1903" s="39"/>
      <c r="B1903" s="1" t="s">
        <v>700</v>
      </c>
      <c r="C1903" s="1" t="s">
        <v>1370</v>
      </c>
      <c r="D1903" s="1" t="s">
        <v>17</v>
      </c>
      <c r="E1903" s="1" t="s">
        <v>17</v>
      </c>
      <c r="F1903" s="2">
        <v>45535</v>
      </c>
      <c r="G1903" s="2">
        <v>45505</v>
      </c>
      <c r="H1903" s="1" t="s">
        <v>4921</v>
      </c>
      <c r="I1903" s="1" t="s">
        <v>4922</v>
      </c>
      <c r="J1903" s="1" t="s">
        <v>645</v>
      </c>
      <c r="K1903" s="1" t="s">
        <v>891</v>
      </c>
      <c r="L1903" s="1" t="s">
        <v>3332</v>
      </c>
      <c r="M1903" s="1"/>
      <c r="N1903" s="1"/>
      <c r="O1903" s="1"/>
      <c r="P1903" s="40">
        <v>320.14902630277288</v>
      </c>
    </row>
    <row r="1904" spans="1:16">
      <c r="A1904" s="39"/>
      <c r="B1904" s="1" t="s">
        <v>700</v>
      </c>
      <c r="C1904" s="1" t="s">
        <v>1370</v>
      </c>
      <c r="D1904" s="1" t="s">
        <v>17</v>
      </c>
      <c r="E1904" s="1" t="s">
        <v>17</v>
      </c>
      <c r="F1904" s="2">
        <v>45535</v>
      </c>
      <c r="G1904" s="2">
        <v>45505</v>
      </c>
      <c r="H1904" s="1" t="s">
        <v>4923</v>
      </c>
      <c r="I1904" s="1" t="s">
        <v>4924</v>
      </c>
      <c r="J1904" s="1" t="s">
        <v>915</v>
      </c>
      <c r="K1904" s="1" t="s">
        <v>896</v>
      </c>
      <c r="L1904" s="1" t="s">
        <v>3739</v>
      </c>
      <c r="M1904" s="1"/>
      <c r="N1904" s="1"/>
      <c r="O1904" s="1"/>
      <c r="P1904" s="40">
        <v>536.24961905714463</v>
      </c>
    </row>
    <row r="1905" spans="1:16">
      <c r="A1905" s="39"/>
      <c r="B1905" s="1" t="s">
        <v>700</v>
      </c>
      <c r="C1905" s="1" t="s">
        <v>1370</v>
      </c>
      <c r="D1905" s="1" t="s">
        <v>17</v>
      </c>
      <c r="E1905" s="1" t="s">
        <v>17</v>
      </c>
      <c r="F1905" s="2">
        <v>45535</v>
      </c>
      <c r="G1905" s="2">
        <v>45505</v>
      </c>
      <c r="H1905" s="1" t="s">
        <v>4925</v>
      </c>
      <c r="I1905" s="1" t="s">
        <v>4926</v>
      </c>
      <c r="J1905" s="1" t="s">
        <v>617</v>
      </c>
      <c r="K1905" s="1" t="s">
        <v>860</v>
      </c>
      <c r="L1905" s="1" t="s">
        <v>2892</v>
      </c>
      <c r="M1905" s="1"/>
      <c r="N1905" s="1"/>
      <c r="O1905" s="1"/>
      <c r="P1905" s="40">
        <v>360.16765459061952</v>
      </c>
    </row>
    <row r="1906" spans="1:16">
      <c r="A1906" s="39"/>
      <c r="B1906" s="1" t="s">
        <v>700</v>
      </c>
      <c r="C1906" s="1" t="s">
        <v>1370</v>
      </c>
      <c r="D1906" s="1" t="s">
        <v>17</v>
      </c>
      <c r="E1906" s="1" t="s">
        <v>17</v>
      </c>
      <c r="F1906" s="2">
        <v>45535</v>
      </c>
      <c r="G1906" s="2">
        <v>45505</v>
      </c>
      <c r="H1906" s="1" t="s">
        <v>4927</v>
      </c>
      <c r="I1906" s="1" t="s">
        <v>4928</v>
      </c>
      <c r="J1906" s="1" t="s">
        <v>645</v>
      </c>
      <c r="K1906" s="1" t="s">
        <v>891</v>
      </c>
      <c r="L1906" s="1" t="s">
        <v>3332</v>
      </c>
      <c r="M1906" s="1"/>
      <c r="N1906" s="1"/>
      <c r="O1906" s="1"/>
      <c r="P1906" s="40">
        <v>560.2607960298526</v>
      </c>
    </row>
    <row r="1907" spans="1:16">
      <c r="A1907" s="39"/>
      <c r="B1907" s="1" t="s">
        <v>700</v>
      </c>
      <c r="C1907" s="1" t="s">
        <v>1370</v>
      </c>
      <c r="D1907" s="1" t="s">
        <v>17</v>
      </c>
      <c r="E1907" s="1" t="s">
        <v>17</v>
      </c>
      <c r="F1907" s="2">
        <v>45535</v>
      </c>
      <c r="G1907" s="2">
        <v>45505</v>
      </c>
      <c r="H1907" s="1" t="s">
        <v>4929</v>
      </c>
      <c r="I1907" s="1" t="s">
        <v>4930</v>
      </c>
      <c r="J1907" s="1" t="s">
        <v>617</v>
      </c>
      <c r="K1907" s="1" t="s">
        <v>860</v>
      </c>
      <c r="L1907" s="1" t="s">
        <v>2892</v>
      </c>
      <c r="M1907" s="1"/>
      <c r="N1907" s="1"/>
      <c r="O1907" s="1"/>
      <c r="P1907" s="40">
        <v>432.20118550874338</v>
      </c>
    </row>
    <row r="1908" spans="1:16">
      <c r="A1908" s="39"/>
      <c r="B1908" s="1" t="s">
        <v>700</v>
      </c>
      <c r="C1908" s="1" t="s">
        <v>1370</v>
      </c>
      <c r="D1908" s="1" t="s">
        <v>17</v>
      </c>
      <c r="E1908" s="1" t="s">
        <v>17</v>
      </c>
      <c r="F1908" s="2">
        <v>45535</v>
      </c>
      <c r="G1908" s="2">
        <v>45505</v>
      </c>
      <c r="H1908" s="1" t="s">
        <v>4931</v>
      </c>
      <c r="I1908" s="1" t="s">
        <v>4932</v>
      </c>
      <c r="J1908" s="1" t="s">
        <v>630</v>
      </c>
      <c r="K1908" s="1" t="s">
        <v>872</v>
      </c>
      <c r="L1908" s="1" t="s">
        <v>3484</v>
      </c>
      <c r="M1908" s="1"/>
      <c r="N1908" s="1"/>
      <c r="O1908" s="1"/>
      <c r="P1908" s="40">
        <v>400.1862828784661</v>
      </c>
    </row>
    <row r="1909" spans="1:16">
      <c r="A1909" s="39"/>
      <c r="B1909" s="1" t="s">
        <v>700</v>
      </c>
      <c r="C1909" s="1" t="s">
        <v>1370</v>
      </c>
      <c r="D1909" s="1" t="s">
        <v>17</v>
      </c>
      <c r="E1909" s="1" t="s">
        <v>17</v>
      </c>
      <c r="F1909" s="2">
        <v>45535</v>
      </c>
      <c r="G1909" s="2">
        <v>45505</v>
      </c>
      <c r="H1909" s="1" t="s">
        <v>4933</v>
      </c>
      <c r="I1909" s="1" t="s">
        <v>4934</v>
      </c>
      <c r="J1909" s="1" t="s">
        <v>812</v>
      </c>
      <c r="K1909" s="1" t="s">
        <v>795</v>
      </c>
      <c r="L1909" s="1" t="s">
        <v>3324</v>
      </c>
      <c r="M1909" s="1"/>
      <c r="N1909" s="1"/>
      <c r="O1909" s="1"/>
      <c r="P1909" s="40">
        <v>448.20863682388205</v>
      </c>
    </row>
    <row r="1910" spans="1:16">
      <c r="A1910" s="39"/>
      <c r="B1910" s="1" t="s">
        <v>700</v>
      </c>
      <c r="C1910" s="1" t="s">
        <v>1370</v>
      </c>
      <c r="D1910" s="1" t="s">
        <v>17</v>
      </c>
      <c r="E1910" s="1" t="s">
        <v>17</v>
      </c>
      <c r="F1910" s="2">
        <v>45535</v>
      </c>
      <c r="G1910" s="2">
        <v>45505</v>
      </c>
      <c r="H1910" s="1" t="s">
        <v>4935</v>
      </c>
      <c r="I1910" s="1" t="s">
        <v>4936</v>
      </c>
      <c r="J1910" s="1" t="s">
        <v>617</v>
      </c>
      <c r="K1910" s="1" t="s">
        <v>860</v>
      </c>
      <c r="L1910" s="1" t="s">
        <v>2892</v>
      </c>
      <c r="M1910" s="1"/>
      <c r="N1910" s="1"/>
      <c r="O1910" s="1"/>
      <c r="P1910" s="40">
        <v>432.20118550874338</v>
      </c>
    </row>
    <row r="1911" spans="1:16">
      <c r="A1911" s="39"/>
      <c r="B1911" s="1" t="s">
        <v>700</v>
      </c>
      <c r="C1911" s="1" t="s">
        <v>1370</v>
      </c>
      <c r="D1911" s="1" t="s">
        <v>17</v>
      </c>
      <c r="E1911" s="1" t="s">
        <v>17</v>
      </c>
      <c r="F1911" s="2">
        <v>45535</v>
      </c>
      <c r="G1911" s="2">
        <v>45505</v>
      </c>
      <c r="H1911" s="1" t="s">
        <v>4937</v>
      </c>
      <c r="I1911" s="1" t="s">
        <v>4938</v>
      </c>
      <c r="J1911" s="1" t="s">
        <v>645</v>
      </c>
      <c r="K1911" s="1" t="s">
        <v>891</v>
      </c>
      <c r="L1911" s="1" t="s">
        <v>3332</v>
      </c>
      <c r="M1911" s="1"/>
      <c r="N1911" s="1"/>
      <c r="O1911" s="1"/>
      <c r="P1911" s="40">
        <v>480.22353945415932</v>
      </c>
    </row>
    <row r="1912" spans="1:16">
      <c r="A1912" s="39"/>
      <c r="B1912" s="1" t="s">
        <v>700</v>
      </c>
      <c r="C1912" s="1" t="s">
        <v>1370</v>
      </c>
      <c r="D1912" s="1" t="s">
        <v>17</v>
      </c>
      <c r="E1912" s="1" t="s">
        <v>17</v>
      </c>
      <c r="F1912" s="2">
        <v>45535</v>
      </c>
      <c r="G1912" s="2">
        <v>45505</v>
      </c>
      <c r="H1912" s="1" t="s">
        <v>4939</v>
      </c>
      <c r="I1912" s="1" t="s">
        <v>4940</v>
      </c>
      <c r="J1912" s="1" t="s">
        <v>637</v>
      </c>
      <c r="K1912" s="1" t="s">
        <v>893</v>
      </c>
      <c r="L1912" s="1" t="s">
        <v>3465</v>
      </c>
      <c r="M1912" s="1"/>
      <c r="N1912" s="1"/>
      <c r="O1912" s="1"/>
      <c r="P1912" s="40">
        <v>536.24961905714463</v>
      </c>
    </row>
    <row r="1913" spans="1:16">
      <c r="A1913" s="39"/>
      <c r="B1913" s="1" t="s">
        <v>700</v>
      </c>
      <c r="C1913" s="1" t="s">
        <v>1370</v>
      </c>
      <c r="D1913" s="1" t="s">
        <v>17</v>
      </c>
      <c r="E1913" s="1" t="s">
        <v>17</v>
      </c>
      <c r="F1913" s="2">
        <v>45535</v>
      </c>
      <c r="G1913" s="2">
        <v>45505</v>
      </c>
      <c r="H1913" s="1" t="s">
        <v>4941</v>
      </c>
      <c r="I1913" s="1" t="s">
        <v>4942</v>
      </c>
      <c r="J1913" s="1" t="s">
        <v>587</v>
      </c>
      <c r="K1913" s="1" t="s">
        <v>840</v>
      </c>
      <c r="L1913" s="1" t="s">
        <v>3446</v>
      </c>
      <c r="M1913" s="1"/>
      <c r="N1913" s="1"/>
      <c r="O1913" s="1"/>
      <c r="P1913" s="40">
        <v>270.12574094296463</v>
      </c>
    </row>
    <row r="1914" spans="1:16">
      <c r="A1914" s="39"/>
      <c r="B1914" s="1" t="s">
        <v>700</v>
      </c>
      <c r="C1914" s="1" t="s">
        <v>701</v>
      </c>
      <c r="D1914" s="1" t="s">
        <v>17</v>
      </c>
      <c r="E1914" s="1" t="s">
        <v>17</v>
      </c>
      <c r="F1914" s="2">
        <v>45535</v>
      </c>
      <c r="G1914" s="2">
        <v>45505</v>
      </c>
      <c r="H1914" s="1" t="s">
        <v>4943</v>
      </c>
      <c r="I1914" s="1" t="s">
        <v>4944</v>
      </c>
      <c r="J1914" s="1" t="s">
        <v>666</v>
      </c>
      <c r="K1914" s="1" t="s">
        <v>917</v>
      </c>
      <c r="L1914" s="1" t="s">
        <v>1865</v>
      </c>
      <c r="M1914" s="1"/>
      <c r="N1914" s="1"/>
      <c r="O1914" s="1"/>
      <c r="P1914" s="40">
        <v>23.05</v>
      </c>
    </row>
    <row r="1915" spans="1:16">
      <c r="A1915" s="39"/>
      <c r="B1915" s="1" t="s">
        <v>700</v>
      </c>
      <c r="C1915" s="1" t="s">
        <v>1370</v>
      </c>
      <c r="D1915" s="1" t="s">
        <v>17</v>
      </c>
      <c r="E1915" s="1" t="s">
        <v>17</v>
      </c>
      <c r="F1915" s="2">
        <v>45535</v>
      </c>
      <c r="G1915" s="2">
        <v>45505</v>
      </c>
      <c r="H1915" s="1" t="s">
        <v>4945</v>
      </c>
      <c r="I1915" s="1" t="s">
        <v>4946</v>
      </c>
      <c r="J1915" s="1" t="s">
        <v>913</v>
      </c>
      <c r="K1915" s="1" t="s">
        <v>894</v>
      </c>
      <c r="L1915" s="1" t="s">
        <v>3327</v>
      </c>
      <c r="M1915" s="1"/>
      <c r="N1915" s="1"/>
      <c r="O1915" s="1"/>
      <c r="P1915" s="40">
        <v>560.2607960298526</v>
      </c>
    </row>
    <row r="1916" spans="1:16">
      <c r="A1916" s="39"/>
      <c r="B1916" s="1" t="s">
        <v>700</v>
      </c>
      <c r="C1916" s="1" t="s">
        <v>1370</v>
      </c>
      <c r="D1916" s="1" t="s">
        <v>17</v>
      </c>
      <c r="E1916" s="1" t="s">
        <v>17</v>
      </c>
      <c r="F1916" s="2">
        <v>45535</v>
      </c>
      <c r="G1916" s="2">
        <v>45505</v>
      </c>
      <c r="H1916" s="1" t="s">
        <v>4947</v>
      </c>
      <c r="I1916" s="1" t="s">
        <v>4948</v>
      </c>
      <c r="J1916" s="1" t="s">
        <v>645</v>
      </c>
      <c r="K1916" s="1" t="s">
        <v>891</v>
      </c>
      <c r="L1916" s="1" t="s">
        <v>3332</v>
      </c>
      <c r="M1916" s="1"/>
      <c r="N1916" s="1"/>
      <c r="O1916" s="1"/>
      <c r="P1916" s="40">
        <v>480.22353945415932</v>
      </c>
    </row>
    <row r="1917" spans="1:16">
      <c r="A1917" s="39"/>
      <c r="B1917" s="1" t="s">
        <v>700</v>
      </c>
      <c r="C1917" s="1" t="s">
        <v>1370</v>
      </c>
      <c r="D1917" s="1" t="s">
        <v>17</v>
      </c>
      <c r="E1917" s="1" t="s">
        <v>17</v>
      </c>
      <c r="F1917" s="2">
        <v>45535</v>
      </c>
      <c r="G1917" s="2">
        <v>45505</v>
      </c>
      <c r="H1917" s="1" t="s">
        <v>4949</v>
      </c>
      <c r="I1917" s="1" t="s">
        <v>4950</v>
      </c>
      <c r="J1917" s="1" t="s">
        <v>617</v>
      </c>
      <c r="K1917" s="1" t="s">
        <v>860</v>
      </c>
      <c r="L1917" s="1" t="s">
        <v>2892</v>
      </c>
      <c r="M1917" s="1"/>
      <c r="N1917" s="1"/>
      <c r="O1917" s="1"/>
      <c r="P1917" s="40">
        <v>360.16765459061952</v>
      </c>
    </row>
    <row r="1918" spans="1:16">
      <c r="A1918" s="39"/>
      <c r="B1918" s="1" t="s">
        <v>700</v>
      </c>
      <c r="C1918" s="1" t="s">
        <v>1370</v>
      </c>
      <c r="D1918" s="1" t="s">
        <v>17</v>
      </c>
      <c r="E1918" s="1" t="s">
        <v>17</v>
      </c>
      <c r="F1918" s="2">
        <v>45535</v>
      </c>
      <c r="G1918" s="2">
        <v>45505</v>
      </c>
      <c r="H1918" s="1" t="s">
        <v>4951</v>
      </c>
      <c r="I1918" s="1" t="s">
        <v>4952</v>
      </c>
      <c r="J1918" s="1" t="s">
        <v>812</v>
      </c>
      <c r="K1918" s="1" t="s">
        <v>795</v>
      </c>
      <c r="L1918" s="1" t="s">
        <v>3324</v>
      </c>
      <c r="M1918" s="1"/>
      <c r="N1918" s="1"/>
      <c r="O1918" s="1"/>
      <c r="P1918" s="40">
        <v>504.23471642686729</v>
      </c>
    </row>
    <row r="1919" spans="1:16">
      <c r="A1919" s="39"/>
      <c r="B1919" s="1" t="s">
        <v>700</v>
      </c>
      <c r="C1919" s="1" t="s">
        <v>1370</v>
      </c>
      <c r="D1919" s="1" t="s">
        <v>17</v>
      </c>
      <c r="E1919" s="1" t="s">
        <v>17</v>
      </c>
      <c r="F1919" s="2">
        <v>45535</v>
      </c>
      <c r="G1919" s="2">
        <v>45505</v>
      </c>
      <c r="H1919" s="1" t="s">
        <v>4953</v>
      </c>
      <c r="I1919" s="1" t="s">
        <v>4954</v>
      </c>
      <c r="J1919" s="1" t="s">
        <v>613</v>
      </c>
      <c r="K1919" s="1" t="s">
        <v>854</v>
      </c>
      <c r="L1919" s="1"/>
      <c r="M1919" s="1"/>
      <c r="N1919" s="1"/>
      <c r="O1919" s="1"/>
      <c r="P1919" s="40">
        <v>312.14530064520358</v>
      </c>
    </row>
    <row r="1920" spans="1:16">
      <c r="A1920" s="39"/>
      <c r="B1920" s="1" t="s">
        <v>700</v>
      </c>
      <c r="C1920" s="1" t="s">
        <v>1370</v>
      </c>
      <c r="D1920" s="1" t="s">
        <v>17</v>
      </c>
      <c r="E1920" s="1" t="s">
        <v>17</v>
      </c>
      <c r="F1920" s="2">
        <v>45535</v>
      </c>
      <c r="G1920" s="2">
        <v>45505</v>
      </c>
      <c r="H1920" s="1" t="s">
        <v>4955</v>
      </c>
      <c r="I1920" s="1" t="s">
        <v>4956</v>
      </c>
      <c r="J1920" s="1" t="s">
        <v>617</v>
      </c>
      <c r="K1920" s="1" t="s">
        <v>860</v>
      </c>
      <c r="L1920" s="1" t="s">
        <v>2892</v>
      </c>
      <c r="M1920" s="1"/>
      <c r="N1920" s="1"/>
      <c r="O1920" s="1"/>
      <c r="P1920" s="40">
        <v>432.20118550874338</v>
      </c>
    </row>
    <row r="1921" spans="1:16">
      <c r="A1921" s="39"/>
      <c r="B1921" s="1" t="s">
        <v>700</v>
      </c>
      <c r="C1921" s="1" t="s">
        <v>1370</v>
      </c>
      <c r="D1921" s="1" t="s">
        <v>17</v>
      </c>
      <c r="E1921" s="1" t="s">
        <v>17</v>
      </c>
      <c r="F1921" s="2">
        <v>45535</v>
      </c>
      <c r="G1921" s="2">
        <v>45505</v>
      </c>
      <c r="H1921" s="1" t="s">
        <v>4957</v>
      </c>
      <c r="I1921" s="1" t="s">
        <v>4958</v>
      </c>
      <c r="J1921" s="1" t="s">
        <v>617</v>
      </c>
      <c r="K1921" s="1" t="s">
        <v>860</v>
      </c>
      <c r="L1921" s="1" t="s">
        <v>2892</v>
      </c>
      <c r="M1921" s="1"/>
      <c r="N1921" s="1"/>
      <c r="O1921" s="1"/>
      <c r="P1921" s="40">
        <v>210.0977985111947</v>
      </c>
    </row>
    <row r="1922" spans="1:16">
      <c r="A1922" s="39"/>
      <c r="B1922" s="1" t="s">
        <v>700</v>
      </c>
      <c r="C1922" s="1" t="s">
        <v>1370</v>
      </c>
      <c r="D1922" s="1" t="s">
        <v>17</v>
      </c>
      <c r="E1922" s="1" t="s">
        <v>17</v>
      </c>
      <c r="F1922" s="2">
        <v>45535</v>
      </c>
      <c r="G1922" s="2">
        <v>45505</v>
      </c>
      <c r="H1922" s="1" t="s">
        <v>4959</v>
      </c>
      <c r="I1922" s="1" t="s">
        <v>4960</v>
      </c>
      <c r="J1922" s="1" t="s">
        <v>642</v>
      </c>
      <c r="K1922" s="1" t="s">
        <v>881</v>
      </c>
      <c r="L1922" s="1" t="s">
        <v>3416</v>
      </c>
      <c r="M1922" s="1"/>
      <c r="N1922" s="1"/>
      <c r="O1922" s="1"/>
      <c r="P1922" s="40">
        <v>560.2607960298526</v>
      </c>
    </row>
    <row r="1923" spans="1:16">
      <c r="A1923" s="39"/>
      <c r="B1923" s="1" t="s">
        <v>700</v>
      </c>
      <c r="C1923" s="1" t="s">
        <v>701</v>
      </c>
      <c r="D1923" s="1" t="s">
        <v>17</v>
      </c>
      <c r="E1923" s="1" t="s">
        <v>17</v>
      </c>
      <c r="F1923" s="2">
        <v>45535</v>
      </c>
      <c r="G1923" s="2">
        <v>45505</v>
      </c>
      <c r="H1923" s="1" t="s">
        <v>4961</v>
      </c>
      <c r="I1923" s="1" t="s">
        <v>4962</v>
      </c>
      <c r="J1923" s="1" t="s">
        <v>562</v>
      </c>
      <c r="K1923" s="1" t="s">
        <v>823</v>
      </c>
      <c r="L1923" s="1" t="s">
        <v>3880</v>
      </c>
      <c r="M1923" s="1"/>
      <c r="N1923" s="1"/>
      <c r="O1923" s="1"/>
      <c r="P1923" s="40">
        <v>13.22</v>
      </c>
    </row>
    <row r="1924" spans="1:16">
      <c r="A1924" s="39"/>
      <c r="B1924" s="1" t="s">
        <v>700</v>
      </c>
      <c r="C1924" s="1" t="s">
        <v>1370</v>
      </c>
      <c r="D1924" s="1" t="s">
        <v>17</v>
      </c>
      <c r="E1924" s="1" t="s">
        <v>17</v>
      </c>
      <c r="F1924" s="2">
        <v>45535</v>
      </c>
      <c r="G1924" s="2">
        <v>45505</v>
      </c>
      <c r="H1924" s="1" t="s">
        <v>4963</v>
      </c>
      <c r="I1924" s="1" t="s">
        <v>4964</v>
      </c>
      <c r="J1924" s="1" t="s">
        <v>617</v>
      </c>
      <c r="K1924" s="1" t="s">
        <v>860</v>
      </c>
      <c r="L1924" s="1" t="s">
        <v>2892</v>
      </c>
      <c r="M1924" s="1"/>
      <c r="N1924" s="1"/>
      <c r="O1924" s="1"/>
      <c r="P1924" s="40">
        <v>210.0977985111947</v>
      </c>
    </row>
    <row r="1925" spans="1:16">
      <c r="A1925" s="39"/>
      <c r="B1925" s="1" t="s">
        <v>700</v>
      </c>
      <c r="C1925" s="1" t="s">
        <v>1370</v>
      </c>
      <c r="D1925" s="1" t="s">
        <v>17</v>
      </c>
      <c r="E1925" s="1" t="s">
        <v>17</v>
      </c>
      <c r="F1925" s="2">
        <v>45535</v>
      </c>
      <c r="G1925" s="2">
        <v>45505</v>
      </c>
      <c r="H1925" s="1" t="s">
        <v>4965</v>
      </c>
      <c r="I1925" s="1" t="s">
        <v>4966</v>
      </c>
      <c r="J1925" s="1" t="s">
        <v>638</v>
      </c>
      <c r="K1925" s="1" t="s">
        <v>885</v>
      </c>
      <c r="L1925" s="1" t="s">
        <v>3435</v>
      </c>
      <c r="M1925" s="1"/>
      <c r="N1925" s="1"/>
      <c r="O1925" s="1"/>
      <c r="P1925" s="40">
        <v>536.24961905714463</v>
      </c>
    </row>
    <row r="1926" spans="1:16">
      <c r="A1926" s="39"/>
      <c r="B1926" s="1" t="s">
        <v>700</v>
      </c>
      <c r="C1926" s="1" t="s">
        <v>1370</v>
      </c>
      <c r="D1926" s="1" t="s">
        <v>17</v>
      </c>
      <c r="E1926" s="1" t="s">
        <v>17</v>
      </c>
      <c r="F1926" s="2">
        <v>45535</v>
      </c>
      <c r="G1926" s="2">
        <v>45505</v>
      </c>
      <c r="H1926" s="1" t="s">
        <v>4967</v>
      </c>
      <c r="I1926" s="1" t="s">
        <v>4968</v>
      </c>
      <c r="J1926" s="1" t="s">
        <v>617</v>
      </c>
      <c r="K1926" s="1" t="s">
        <v>860</v>
      </c>
      <c r="L1926" s="1" t="s">
        <v>2892</v>
      </c>
      <c r="M1926" s="1"/>
      <c r="N1926" s="1"/>
      <c r="O1926" s="1"/>
      <c r="P1926" s="40">
        <v>464.21608813902071</v>
      </c>
    </row>
    <row r="1927" spans="1:16">
      <c r="A1927" s="39"/>
      <c r="B1927" s="1" t="s">
        <v>700</v>
      </c>
      <c r="C1927" s="1" t="s">
        <v>1370</v>
      </c>
      <c r="D1927" s="1" t="s">
        <v>17</v>
      </c>
      <c r="E1927" s="1" t="s">
        <v>17</v>
      </c>
      <c r="F1927" s="2">
        <v>45535</v>
      </c>
      <c r="G1927" s="2">
        <v>45505</v>
      </c>
      <c r="H1927" s="1" t="s">
        <v>4969</v>
      </c>
      <c r="I1927" s="1" t="s">
        <v>4970</v>
      </c>
      <c r="J1927" s="1" t="s">
        <v>799</v>
      </c>
      <c r="K1927" s="1" t="s">
        <v>797</v>
      </c>
      <c r="L1927" s="1" t="s">
        <v>3338</v>
      </c>
      <c r="M1927" s="1"/>
      <c r="N1927" s="1"/>
      <c r="O1927" s="1" t="s">
        <v>4971</v>
      </c>
      <c r="P1927" s="40">
        <v>-8563.9864535991746</v>
      </c>
    </row>
    <row r="1928" spans="1:16">
      <c r="A1928" s="39"/>
      <c r="B1928" s="1" t="s">
        <v>700</v>
      </c>
      <c r="C1928" s="1" t="s">
        <v>1370</v>
      </c>
      <c r="D1928" s="1" t="s">
        <v>17</v>
      </c>
      <c r="E1928" s="1" t="s">
        <v>17</v>
      </c>
      <c r="F1928" s="2">
        <v>45535</v>
      </c>
      <c r="G1928" s="2">
        <v>45505</v>
      </c>
      <c r="H1928" s="1" t="s">
        <v>4972</v>
      </c>
      <c r="I1928" s="1" t="s">
        <v>4973</v>
      </c>
      <c r="J1928" s="1" t="s">
        <v>617</v>
      </c>
      <c r="K1928" s="1" t="s">
        <v>860</v>
      </c>
      <c r="L1928" s="1" t="s">
        <v>2892</v>
      </c>
      <c r="M1928" s="1"/>
      <c r="N1928" s="1"/>
      <c r="O1928" s="1"/>
      <c r="P1928" s="40">
        <v>86.040050818870213</v>
      </c>
    </row>
    <row r="1929" spans="1:16">
      <c r="A1929" s="39"/>
      <c r="B1929" s="1" t="s">
        <v>700</v>
      </c>
      <c r="C1929" s="1" t="s">
        <v>701</v>
      </c>
      <c r="D1929" s="1" t="s">
        <v>17</v>
      </c>
      <c r="E1929" s="1" t="s">
        <v>17</v>
      </c>
      <c r="F1929" s="2">
        <v>45535</v>
      </c>
      <c r="G1929" s="2">
        <v>45505</v>
      </c>
      <c r="H1929" s="1" t="s">
        <v>4974</v>
      </c>
      <c r="I1929" s="1" t="s">
        <v>4975</v>
      </c>
      <c r="J1929" s="1" t="s">
        <v>648</v>
      </c>
      <c r="K1929" s="1" t="s">
        <v>900</v>
      </c>
      <c r="L1929" s="1" t="s">
        <v>2254</v>
      </c>
      <c r="M1929" s="1"/>
      <c r="N1929" s="1"/>
      <c r="O1929" s="1"/>
      <c r="P1929" s="40">
        <v>452.78</v>
      </c>
    </row>
    <row r="1930" spans="1:16">
      <c r="A1930" s="39"/>
      <c r="B1930" s="1" t="s">
        <v>700</v>
      </c>
      <c r="C1930" s="1" t="s">
        <v>1370</v>
      </c>
      <c r="D1930" s="1" t="s">
        <v>17</v>
      </c>
      <c r="E1930" s="1" t="s">
        <v>17</v>
      </c>
      <c r="F1930" s="2">
        <v>45535</v>
      </c>
      <c r="G1930" s="2">
        <v>45505</v>
      </c>
      <c r="H1930" s="1" t="s">
        <v>4976</v>
      </c>
      <c r="I1930" s="1" t="s">
        <v>4977</v>
      </c>
      <c r="J1930" s="1" t="s">
        <v>593</v>
      </c>
      <c r="K1930" s="1" t="s">
        <v>842</v>
      </c>
      <c r="L1930" s="1" t="s">
        <v>1809</v>
      </c>
      <c r="M1930" s="1"/>
      <c r="N1930" s="1"/>
      <c r="O1930" s="1"/>
      <c r="P1930" s="40">
        <v>496.23099076929799</v>
      </c>
    </row>
    <row r="1931" spans="1:16">
      <c r="A1931" s="39"/>
      <c r="B1931" s="1" t="s">
        <v>700</v>
      </c>
      <c r="C1931" s="1" t="s">
        <v>1370</v>
      </c>
      <c r="D1931" s="1" t="s">
        <v>17</v>
      </c>
      <c r="E1931" s="1" t="s">
        <v>17</v>
      </c>
      <c r="F1931" s="2">
        <v>45535</v>
      </c>
      <c r="G1931" s="2">
        <v>45505</v>
      </c>
      <c r="H1931" s="1" t="s">
        <v>4978</v>
      </c>
      <c r="I1931" s="1" t="s">
        <v>4979</v>
      </c>
      <c r="J1931" s="1" t="s">
        <v>630</v>
      </c>
      <c r="K1931" s="1" t="s">
        <v>872</v>
      </c>
      <c r="L1931" s="1" t="s">
        <v>3484</v>
      </c>
      <c r="M1931" s="1"/>
      <c r="N1931" s="1"/>
      <c r="O1931" s="1"/>
      <c r="P1931" s="40">
        <v>400.1862828784661</v>
      </c>
    </row>
    <row r="1932" spans="1:16">
      <c r="A1932" s="39"/>
      <c r="B1932" s="1" t="s">
        <v>700</v>
      </c>
      <c r="C1932" s="1" t="s">
        <v>1370</v>
      </c>
      <c r="D1932" s="1" t="s">
        <v>17</v>
      </c>
      <c r="E1932" s="1" t="s">
        <v>17</v>
      </c>
      <c r="F1932" s="2">
        <v>45535</v>
      </c>
      <c r="G1932" s="2">
        <v>45505</v>
      </c>
      <c r="H1932" s="1" t="s">
        <v>4980</v>
      </c>
      <c r="I1932" s="1" t="s">
        <v>4981</v>
      </c>
      <c r="J1932" s="1" t="s">
        <v>640</v>
      </c>
      <c r="K1932" s="1" t="s">
        <v>884</v>
      </c>
      <c r="L1932" s="1" t="s">
        <v>3366</v>
      </c>
      <c r="M1932" s="1"/>
      <c r="N1932" s="1"/>
      <c r="O1932" s="1"/>
      <c r="P1932" s="40">
        <v>560.2607960298526</v>
      </c>
    </row>
    <row r="1933" spans="1:16">
      <c r="A1933" s="39"/>
      <c r="B1933" s="1" t="s">
        <v>700</v>
      </c>
      <c r="C1933" s="1" t="s">
        <v>1370</v>
      </c>
      <c r="D1933" s="1" t="s">
        <v>17</v>
      </c>
      <c r="E1933" s="1" t="s">
        <v>17</v>
      </c>
      <c r="F1933" s="2">
        <v>45535</v>
      </c>
      <c r="G1933" s="2">
        <v>45505</v>
      </c>
      <c r="H1933" s="1" t="s">
        <v>4982</v>
      </c>
      <c r="I1933" s="1" t="s">
        <v>4983</v>
      </c>
      <c r="J1933" s="1" t="s">
        <v>639</v>
      </c>
      <c r="K1933" s="1" t="s">
        <v>889</v>
      </c>
      <c r="L1933" s="1" t="s">
        <v>1254</v>
      </c>
      <c r="M1933" s="1"/>
      <c r="N1933" s="1"/>
      <c r="O1933" s="1"/>
      <c r="P1933" s="40">
        <v>440.20491116631274</v>
      </c>
    </row>
    <row r="1934" spans="1:16">
      <c r="A1934" s="39"/>
      <c r="B1934" s="1" t="s">
        <v>700</v>
      </c>
      <c r="C1934" s="1" t="s">
        <v>1370</v>
      </c>
      <c r="D1934" s="1" t="s">
        <v>17</v>
      </c>
      <c r="E1934" s="1" t="s">
        <v>17</v>
      </c>
      <c r="F1934" s="2">
        <v>45535</v>
      </c>
      <c r="G1934" s="2">
        <v>45505</v>
      </c>
      <c r="H1934" s="1" t="s">
        <v>4984</v>
      </c>
      <c r="I1934" s="1" t="s">
        <v>4985</v>
      </c>
      <c r="J1934" s="1" t="s">
        <v>645</v>
      </c>
      <c r="K1934" s="1" t="s">
        <v>891</v>
      </c>
      <c r="L1934" s="1" t="s">
        <v>3332</v>
      </c>
      <c r="M1934" s="1"/>
      <c r="N1934" s="1"/>
      <c r="O1934" s="1"/>
      <c r="P1934" s="40">
        <v>560.2607960298526</v>
      </c>
    </row>
    <row r="1935" spans="1:16">
      <c r="A1935" s="39"/>
      <c r="B1935" s="1" t="s">
        <v>700</v>
      </c>
      <c r="C1935" s="1" t="s">
        <v>1370</v>
      </c>
      <c r="D1935" s="1" t="s">
        <v>17</v>
      </c>
      <c r="E1935" s="1" t="s">
        <v>17</v>
      </c>
      <c r="F1935" s="2">
        <v>45535</v>
      </c>
      <c r="G1935" s="2">
        <v>45505</v>
      </c>
      <c r="H1935" s="1" t="s">
        <v>4986</v>
      </c>
      <c r="I1935" s="1" t="s">
        <v>4987</v>
      </c>
      <c r="J1935" s="1" t="s">
        <v>631</v>
      </c>
      <c r="K1935" s="1" t="s">
        <v>873</v>
      </c>
      <c r="L1935" s="1" t="s">
        <v>3355</v>
      </c>
      <c r="M1935" s="1"/>
      <c r="N1935" s="1"/>
      <c r="O1935" s="1"/>
      <c r="P1935" s="40">
        <v>520.2421677420059</v>
      </c>
    </row>
    <row r="1936" spans="1:16">
      <c r="A1936" s="39"/>
      <c r="B1936" s="1" t="s">
        <v>700</v>
      </c>
      <c r="C1936" s="1" t="s">
        <v>1370</v>
      </c>
      <c r="D1936" s="1" t="s">
        <v>17</v>
      </c>
      <c r="E1936" s="1" t="s">
        <v>17</v>
      </c>
      <c r="F1936" s="2">
        <v>45535</v>
      </c>
      <c r="G1936" s="2">
        <v>45505</v>
      </c>
      <c r="H1936" s="1" t="s">
        <v>4988</v>
      </c>
      <c r="I1936" s="1" t="s">
        <v>4989</v>
      </c>
      <c r="J1936" s="1" t="s">
        <v>638</v>
      </c>
      <c r="K1936" s="1" t="s">
        <v>885</v>
      </c>
      <c r="L1936" s="1" t="s">
        <v>3435</v>
      </c>
      <c r="M1936" s="1"/>
      <c r="N1936" s="1"/>
      <c r="O1936" s="1"/>
      <c r="P1936" s="40">
        <v>536.24961905714463</v>
      </c>
    </row>
    <row r="1937" spans="1:16">
      <c r="A1937" s="39"/>
      <c r="B1937" s="1" t="s">
        <v>700</v>
      </c>
      <c r="C1937" s="1" t="s">
        <v>1370</v>
      </c>
      <c r="D1937" s="1" t="s">
        <v>17</v>
      </c>
      <c r="E1937" s="1" t="s">
        <v>17</v>
      </c>
      <c r="F1937" s="2">
        <v>45535</v>
      </c>
      <c r="G1937" s="2">
        <v>45505</v>
      </c>
      <c r="H1937" s="1" t="s">
        <v>4990</v>
      </c>
      <c r="I1937" s="1" t="s">
        <v>4991</v>
      </c>
      <c r="J1937" s="1" t="s">
        <v>637</v>
      </c>
      <c r="K1937" s="1" t="s">
        <v>893</v>
      </c>
      <c r="L1937" s="1" t="s">
        <v>3465</v>
      </c>
      <c r="M1937" s="1"/>
      <c r="N1937" s="1"/>
      <c r="O1937" s="1"/>
      <c r="P1937" s="40">
        <v>536.24961905714463</v>
      </c>
    </row>
    <row r="1938" spans="1:16">
      <c r="A1938" s="39"/>
      <c r="B1938" s="1" t="s">
        <v>700</v>
      </c>
      <c r="C1938" s="1" t="s">
        <v>1390</v>
      </c>
      <c r="D1938" s="1" t="s">
        <v>17</v>
      </c>
      <c r="E1938" s="1" t="s">
        <v>17</v>
      </c>
      <c r="F1938" s="2">
        <v>45535</v>
      </c>
      <c r="G1938" s="2">
        <v>45505</v>
      </c>
      <c r="H1938" s="1" t="s">
        <v>4992</v>
      </c>
      <c r="I1938" s="1" t="s">
        <v>4993</v>
      </c>
      <c r="J1938" s="1" t="s">
        <v>3799</v>
      </c>
      <c r="K1938" s="1" t="s">
        <v>3800</v>
      </c>
      <c r="L1938" s="1"/>
      <c r="M1938" s="1"/>
      <c r="N1938" s="1"/>
      <c r="O1938" s="1"/>
      <c r="P1938" s="40">
        <v>1483.2875405691398</v>
      </c>
    </row>
    <row r="1939" spans="1:16">
      <c r="A1939" s="39"/>
      <c r="B1939" s="1" t="s">
        <v>700</v>
      </c>
      <c r="C1939" s="1" t="s">
        <v>1370</v>
      </c>
      <c r="D1939" s="1" t="s">
        <v>17</v>
      </c>
      <c r="E1939" s="1" t="s">
        <v>17</v>
      </c>
      <c r="F1939" s="2">
        <v>45535</v>
      </c>
      <c r="G1939" s="2">
        <v>45505</v>
      </c>
      <c r="H1939" s="1" t="s">
        <v>4994</v>
      </c>
      <c r="I1939" s="1" t="s">
        <v>4995</v>
      </c>
      <c r="J1939" s="1" t="s">
        <v>617</v>
      </c>
      <c r="K1939" s="1" t="s">
        <v>860</v>
      </c>
      <c r="L1939" s="1" t="s">
        <v>2892</v>
      </c>
      <c r="M1939" s="1"/>
      <c r="N1939" s="1"/>
      <c r="O1939" s="1"/>
      <c r="P1939" s="40">
        <v>320.14902630277288</v>
      </c>
    </row>
    <row r="1940" spans="1:16">
      <c r="A1940" s="39"/>
      <c r="B1940" s="1" t="s">
        <v>700</v>
      </c>
      <c r="C1940" s="1" t="s">
        <v>1370</v>
      </c>
      <c r="D1940" s="1" t="s">
        <v>17</v>
      </c>
      <c r="E1940" s="1" t="s">
        <v>17</v>
      </c>
      <c r="F1940" s="2">
        <v>45535</v>
      </c>
      <c r="G1940" s="2">
        <v>45505</v>
      </c>
      <c r="H1940" s="1" t="s">
        <v>4996</v>
      </c>
      <c r="I1940" s="1" t="s">
        <v>4997</v>
      </c>
      <c r="J1940" s="1" t="s">
        <v>621</v>
      </c>
      <c r="K1940" s="1" t="s">
        <v>861</v>
      </c>
      <c r="L1940" s="1" t="s">
        <v>3500</v>
      </c>
      <c r="M1940" s="1"/>
      <c r="N1940" s="1"/>
      <c r="O1940" s="1"/>
      <c r="P1940" s="40">
        <v>240.11176972707966</v>
      </c>
    </row>
    <row r="1941" spans="1:16">
      <c r="A1941" s="39"/>
      <c r="B1941" s="1" t="s">
        <v>700</v>
      </c>
      <c r="C1941" s="1" t="s">
        <v>1370</v>
      </c>
      <c r="D1941" s="1" t="s">
        <v>17</v>
      </c>
      <c r="E1941" s="1" t="s">
        <v>17</v>
      </c>
      <c r="F1941" s="2">
        <v>45535</v>
      </c>
      <c r="G1941" s="2">
        <v>45505</v>
      </c>
      <c r="H1941" s="1" t="s">
        <v>4998</v>
      </c>
      <c r="I1941" s="1" t="s">
        <v>4999</v>
      </c>
      <c r="J1941" s="1" t="s">
        <v>645</v>
      </c>
      <c r="K1941" s="1" t="s">
        <v>891</v>
      </c>
      <c r="L1941" s="1" t="s">
        <v>3332</v>
      </c>
      <c r="M1941" s="1"/>
      <c r="N1941" s="1"/>
      <c r="O1941" s="1"/>
      <c r="P1941" s="40">
        <v>560.2607960298526</v>
      </c>
    </row>
    <row r="1942" spans="1:16">
      <c r="A1942" s="39"/>
      <c r="B1942" s="1" t="s">
        <v>700</v>
      </c>
      <c r="C1942" s="1" t="s">
        <v>1370</v>
      </c>
      <c r="D1942" s="1" t="s">
        <v>17</v>
      </c>
      <c r="E1942" s="1" t="s">
        <v>17</v>
      </c>
      <c r="F1942" s="2">
        <v>45535</v>
      </c>
      <c r="G1942" s="2">
        <v>45505</v>
      </c>
      <c r="H1942" s="1" t="s">
        <v>5000</v>
      </c>
      <c r="I1942" s="1" t="s">
        <v>5001</v>
      </c>
      <c r="J1942" s="1" t="s">
        <v>818</v>
      </c>
      <c r="K1942" s="1" t="s">
        <v>796</v>
      </c>
      <c r="L1942" s="1" t="s">
        <v>3346</v>
      </c>
      <c r="M1942" s="1"/>
      <c r="N1942" s="1"/>
      <c r="O1942" s="1"/>
      <c r="P1942" s="40">
        <v>648.30177826311512</v>
      </c>
    </row>
    <row r="1943" spans="1:16">
      <c r="A1943" s="39"/>
      <c r="B1943" s="1" t="s">
        <v>700</v>
      </c>
      <c r="C1943" s="1" t="s">
        <v>1370</v>
      </c>
      <c r="D1943" s="1" t="s">
        <v>17</v>
      </c>
      <c r="E1943" s="1" t="s">
        <v>17</v>
      </c>
      <c r="F1943" s="2">
        <v>45535</v>
      </c>
      <c r="G1943" s="2">
        <v>45505</v>
      </c>
      <c r="H1943" s="1" t="s">
        <v>5002</v>
      </c>
      <c r="I1943" s="1" t="s">
        <v>5003</v>
      </c>
      <c r="J1943" s="1" t="s">
        <v>816</v>
      </c>
      <c r="K1943" s="1" t="s">
        <v>798</v>
      </c>
      <c r="L1943" s="1" t="s">
        <v>3413</v>
      </c>
      <c r="M1943" s="1"/>
      <c r="N1943" s="1"/>
      <c r="O1943" s="1"/>
      <c r="P1943" s="40">
        <v>360.16765459061952</v>
      </c>
    </row>
    <row r="1944" spans="1:16">
      <c r="A1944" s="39"/>
      <c r="B1944" s="1" t="s">
        <v>700</v>
      </c>
      <c r="C1944" s="1" t="s">
        <v>1370</v>
      </c>
      <c r="D1944" s="1" t="s">
        <v>17</v>
      </c>
      <c r="E1944" s="1" t="s">
        <v>17</v>
      </c>
      <c r="F1944" s="2">
        <v>45535</v>
      </c>
      <c r="G1944" s="2">
        <v>45505</v>
      </c>
      <c r="H1944" s="1" t="s">
        <v>5004</v>
      </c>
      <c r="I1944" s="1" t="s">
        <v>5005</v>
      </c>
      <c r="J1944" s="1" t="s">
        <v>587</v>
      </c>
      <c r="K1944" s="1" t="s">
        <v>840</v>
      </c>
      <c r="L1944" s="1" t="s">
        <v>3446</v>
      </c>
      <c r="M1944" s="1"/>
      <c r="N1944" s="1"/>
      <c r="O1944" s="1"/>
      <c r="P1944" s="40">
        <v>240.11176972707966</v>
      </c>
    </row>
    <row r="1945" spans="1:16">
      <c r="A1945" s="39"/>
      <c r="B1945" s="1" t="s">
        <v>700</v>
      </c>
      <c r="C1945" s="1" t="s">
        <v>1370</v>
      </c>
      <c r="D1945" s="1" t="s">
        <v>17</v>
      </c>
      <c r="E1945" s="1" t="s">
        <v>17</v>
      </c>
      <c r="F1945" s="2">
        <v>45535</v>
      </c>
      <c r="G1945" s="2">
        <v>45505</v>
      </c>
      <c r="H1945" s="1" t="s">
        <v>5006</v>
      </c>
      <c r="I1945" s="1" t="s">
        <v>5007</v>
      </c>
      <c r="J1945" s="1" t="s">
        <v>641</v>
      </c>
      <c r="K1945" s="1" t="s">
        <v>886</v>
      </c>
      <c r="L1945" s="1" t="s">
        <v>3668</v>
      </c>
      <c r="M1945" s="1"/>
      <c r="N1945" s="1"/>
      <c r="O1945" s="1"/>
      <c r="P1945" s="40">
        <v>504.23471642686729</v>
      </c>
    </row>
    <row r="1946" spans="1:16">
      <c r="A1946" s="39"/>
      <c r="B1946" s="1" t="s">
        <v>700</v>
      </c>
      <c r="C1946" s="1" t="s">
        <v>1370</v>
      </c>
      <c r="D1946" s="1" t="s">
        <v>17</v>
      </c>
      <c r="E1946" s="1" t="s">
        <v>17</v>
      </c>
      <c r="F1946" s="2">
        <v>45535</v>
      </c>
      <c r="G1946" s="2">
        <v>45505</v>
      </c>
      <c r="H1946" s="1" t="s">
        <v>5008</v>
      </c>
      <c r="I1946" s="1" t="s">
        <v>5009</v>
      </c>
      <c r="J1946" s="1" t="s">
        <v>617</v>
      </c>
      <c r="K1946" s="1" t="s">
        <v>860</v>
      </c>
      <c r="L1946" s="1" t="s">
        <v>2892</v>
      </c>
      <c r="M1946" s="1"/>
      <c r="N1946" s="1"/>
      <c r="O1946" s="1"/>
      <c r="P1946" s="40">
        <v>158.0735817369941</v>
      </c>
    </row>
    <row r="1947" spans="1:16">
      <c r="A1947" s="39"/>
      <c r="B1947" s="1" t="s">
        <v>700</v>
      </c>
      <c r="C1947" s="1" t="s">
        <v>1370</v>
      </c>
      <c r="D1947" s="1" t="s">
        <v>17</v>
      </c>
      <c r="E1947" s="1" t="s">
        <v>17</v>
      </c>
      <c r="F1947" s="2">
        <v>45535</v>
      </c>
      <c r="G1947" s="2">
        <v>45505</v>
      </c>
      <c r="H1947" s="1" t="s">
        <v>5010</v>
      </c>
      <c r="I1947" s="1" t="s">
        <v>5011</v>
      </c>
      <c r="J1947" s="1" t="s">
        <v>536</v>
      </c>
      <c r="K1947" s="1" t="s">
        <v>792</v>
      </c>
      <c r="L1947" s="1" t="s">
        <v>3512</v>
      </c>
      <c r="M1947" s="1"/>
      <c r="N1947" s="1"/>
      <c r="O1947" s="1"/>
      <c r="P1947" s="40">
        <v>360.16765459061952</v>
      </c>
    </row>
    <row r="1948" spans="1:16">
      <c r="A1948" s="39"/>
      <c r="B1948" s="1" t="s">
        <v>700</v>
      </c>
      <c r="C1948" s="1" t="s">
        <v>1370</v>
      </c>
      <c r="D1948" s="1" t="s">
        <v>17</v>
      </c>
      <c r="E1948" s="1" t="s">
        <v>17</v>
      </c>
      <c r="F1948" s="2">
        <v>45535</v>
      </c>
      <c r="G1948" s="2">
        <v>45505</v>
      </c>
      <c r="H1948" s="1" t="s">
        <v>5012</v>
      </c>
      <c r="I1948" s="1" t="s">
        <v>5013</v>
      </c>
      <c r="J1948" s="1" t="s">
        <v>617</v>
      </c>
      <c r="K1948" s="1" t="s">
        <v>860</v>
      </c>
      <c r="L1948" s="1" t="s">
        <v>2892</v>
      </c>
      <c r="M1948" s="1"/>
      <c r="N1948" s="1"/>
      <c r="O1948" s="1"/>
      <c r="P1948" s="40">
        <v>464.21608813902071</v>
      </c>
    </row>
    <row r="1949" spans="1:16">
      <c r="A1949" s="39"/>
      <c r="B1949" s="1" t="s">
        <v>700</v>
      </c>
      <c r="C1949" s="1" t="s">
        <v>1370</v>
      </c>
      <c r="D1949" s="1" t="s">
        <v>17</v>
      </c>
      <c r="E1949" s="1" t="s">
        <v>17</v>
      </c>
      <c r="F1949" s="2">
        <v>45535</v>
      </c>
      <c r="G1949" s="2">
        <v>45505</v>
      </c>
      <c r="H1949" s="1" t="s">
        <v>5014</v>
      </c>
      <c r="I1949" s="1" t="s">
        <v>5015</v>
      </c>
      <c r="J1949" s="1" t="s">
        <v>645</v>
      </c>
      <c r="K1949" s="1" t="s">
        <v>891</v>
      </c>
      <c r="L1949" s="1" t="s">
        <v>3332</v>
      </c>
      <c r="M1949" s="1"/>
      <c r="N1949" s="1"/>
      <c r="O1949" s="1"/>
      <c r="P1949" s="40">
        <v>560.2607960298526</v>
      </c>
    </row>
    <row r="1950" spans="1:16">
      <c r="A1950" s="39"/>
      <c r="B1950" s="1" t="s">
        <v>700</v>
      </c>
      <c r="C1950" s="1" t="s">
        <v>1370</v>
      </c>
      <c r="D1950" s="1" t="s">
        <v>17</v>
      </c>
      <c r="E1950" s="1" t="s">
        <v>17</v>
      </c>
      <c r="F1950" s="2">
        <v>45535</v>
      </c>
      <c r="G1950" s="2">
        <v>45505</v>
      </c>
      <c r="H1950" s="1" t="s">
        <v>5016</v>
      </c>
      <c r="I1950" s="1" t="s">
        <v>5017</v>
      </c>
      <c r="J1950" s="1" t="s">
        <v>617</v>
      </c>
      <c r="K1950" s="1" t="s">
        <v>860</v>
      </c>
      <c r="L1950" s="1" t="s">
        <v>2892</v>
      </c>
      <c r="M1950" s="1"/>
      <c r="N1950" s="1"/>
      <c r="O1950" s="1"/>
      <c r="P1950" s="40">
        <v>432.20118550874338</v>
      </c>
    </row>
    <row r="1951" spans="1:16">
      <c r="A1951" s="39"/>
      <c r="B1951" s="1" t="s">
        <v>700</v>
      </c>
      <c r="C1951" s="1" t="s">
        <v>1370</v>
      </c>
      <c r="D1951" s="1" t="s">
        <v>17</v>
      </c>
      <c r="E1951" s="1" t="s">
        <v>17</v>
      </c>
      <c r="F1951" s="2">
        <v>45535</v>
      </c>
      <c r="G1951" s="2">
        <v>45505</v>
      </c>
      <c r="H1951" s="1" t="s">
        <v>5018</v>
      </c>
      <c r="I1951" s="1" t="s">
        <v>5019</v>
      </c>
      <c r="J1951" s="1" t="s">
        <v>645</v>
      </c>
      <c r="K1951" s="1" t="s">
        <v>891</v>
      </c>
      <c r="L1951" s="1" t="s">
        <v>3332</v>
      </c>
      <c r="M1951" s="1"/>
      <c r="N1951" s="1"/>
      <c r="O1951" s="1"/>
      <c r="P1951" s="40">
        <v>560.2607960298526</v>
      </c>
    </row>
    <row r="1952" spans="1:16">
      <c r="A1952" s="39"/>
      <c r="B1952" s="1" t="s">
        <v>700</v>
      </c>
      <c r="C1952" s="1" t="s">
        <v>1370</v>
      </c>
      <c r="D1952" s="1" t="s">
        <v>17</v>
      </c>
      <c r="E1952" s="1" t="s">
        <v>17</v>
      </c>
      <c r="F1952" s="2">
        <v>45535</v>
      </c>
      <c r="G1952" s="2">
        <v>45505</v>
      </c>
      <c r="H1952" s="1" t="s">
        <v>5020</v>
      </c>
      <c r="I1952" s="1" t="s">
        <v>5021</v>
      </c>
      <c r="J1952" s="1" t="s">
        <v>642</v>
      </c>
      <c r="K1952" s="1" t="s">
        <v>881</v>
      </c>
      <c r="L1952" s="1" t="s">
        <v>3416</v>
      </c>
      <c r="M1952" s="1"/>
      <c r="N1952" s="1"/>
      <c r="O1952" s="1"/>
      <c r="P1952" s="40">
        <v>520.2421677420059</v>
      </c>
    </row>
    <row r="1953" spans="1:16">
      <c r="A1953" s="39"/>
      <c r="B1953" s="1" t="s">
        <v>700</v>
      </c>
      <c r="C1953" s="1" t="s">
        <v>1370</v>
      </c>
      <c r="D1953" s="1" t="s">
        <v>17</v>
      </c>
      <c r="E1953" s="1" t="s">
        <v>17</v>
      </c>
      <c r="F1953" s="2">
        <v>45535</v>
      </c>
      <c r="G1953" s="2">
        <v>45505</v>
      </c>
      <c r="H1953" s="1" t="s">
        <v>5022</v>
      </c>
      <c r="I1953" s="1" t="s">
        <v>5023</v>
      </c>
      <c r="J1953" s="1" t="s">
        <v>642</v>
      </c>
      <c r="K1953" s="1" t="s">
        <v>881</v>
      </c>
      <c r="L1953" s="1" t="s">
        <v>3416</v>
      </c>
      <c r="M1953" s="1"/>
      <c r="N1953" s="1"/>
      <c r="O1953" s="1"/>
      <c r="P1953" s="40">
        <v>560.2607960298526</v>
      </c>
    </row>
    <row r="1954" spans="1:16">
      <c r="A1954" s="39"/>
      <c r="B1954" s="1" t="s">
        <v>700</v>
      </c>
      <c r="C1954" s="1" t="s">
        <v>1370</v>
      </c>
      <c r="D1954" s="1" t="s">
        <v>17</v>
      </c>
      <c r="E1954" s="1" t="s">
        <v>17</v>
      </c>
      <c r="F1954" s="2">
        <v>45535</v>
      </c>
      <c r="G1954" s="2">
        <v>45505</v>
      </c>
      <c r="H1954" s="1" t="s">
        <v>5024</v>
      </c>
      <c r="I1954" s="1" t="s">
        <v>5025</v>
      </c>
      <c r="J1954" s="1" t="s">
        <v>818</v>
      </c>
      <c r="K1954" s="1" t="s">
        <v>796</v>
      </c>
      <c r="L1954" s="1" t="s">
        <v>3346</v>
      </c>
      <c r="M1954" s="1"/>
      <c r="N1954" s="1"/>
      <c r="O1954" s="1"/>
      <c r="P1954" s="40">
        <v>520.2421677420059</v>
      </c>
    </row>
    <row r="1955" spans="1:16">
      <c r="A1955" s="39"/>
      <c r="B1955" s="1" t="s">
        <v>700</v>
      </c>
      <c r="C1955" s="1" t="s">
        <v>1370</v>
      </c>
      <c r="D1955" s="1" t="s">
        <v>17</v>
      </c>
      <c r="E1955" s="1" t="s">
        <v>17</v>
      </c>
      <c r="F1955" s="2">
        <v>45535</v>
      </c>
      <c r="G1955" s="2">
        <v>45505</v>
      </c>
      <c r="H1955" s="1" t="s">
        <v>5026</v>
      </c>
      <c r="I1955" s="1" t="s">
        <v>5027</v>
      </c>
      <c r="J1955" s="1" t="s">
        <v>617</v>
      </c>
      <c r="K1955" s="1" t="s">
        <v>860</v>
      </c>
      <c r="L1955" s="1" t="s">
        <v>2892</v>
      </c>
      <c r="M1955" s="1"/>
      <c r="N1955" s="1"/>
      <c r="O1955" s="1"/>
      <c r="P1955" s="40">
        <v>504.23471642686729</v>
      </c>
    </row>
    <row r="1956" spans="1:16">
      <c r="A1956" s="39"/>
      <c r="B1956" s="1" t="s">
        <v>700</v>
      </c>
      <c r="C1956" s="1" t="s">
        <v>1370</v>
      </c>
      <c r="D1956" s="1" t="s">
        <v>17</v>
      </c>
      <c r="E1956" s="1" t="s">
        <v>17</v>
      </c>
      <c r="F1956" s="2">
        <v>45535</v>
      </c>
      <c r="G1956" s="2">
        <v>45505</v>
      </c>
      <c r="H1956" s="1" t="s">
        <v>5028</v>
      </c>
      <c r="I1956" s="1" t="s">
        <v>5029</v>
      </c>
      <c r="J1956" s="1" t="s">
        <v>644</v>
      </c>
      <c r="K1956" s="1" t="s">
        <v>888</v>
      </c>
      <c r="L1956" s="1" t="s">
        <v>3388</v>
      </c>
      <c r="M1956" s="1"/>
      <c r="N1956" s="1"/>
      <c r="O1956" s="1"/>
      <c r="P1956" s="40">
        <v>560.2607960298526</v>
      </c>
    </row>
    <row r="1957" spans="1:16">
      <c r="A1957" s="39"/>
      <c r="B1957" s="1" t="s">
        <v>700</v>
      </c>
      <c r="C1957" s="1" t="s">
        <v>1370</v>
      </c>
      <c r="D1957" s="1" t="s">
        <v>17</v>
      </c>
      <c r="E1957" s="1" t="s">
        <v>17</v>
      </c>
      <c r="F1957" s="2">
        <v>45535</v>
      </c>
      <c r="G1957" s="2">
        <v>45505</v>
      </c>
      <c r="H1957" s="1" t="s">
        <v>5030</v>
      </c>
      <c r="I1957" s="1" t="s">
        <v>5031</v>
      </c>
      <c r="J1957" s="1" t="s">
        <v>535</v>
      </c>
      <c r="K1957" s="1" t="s">
        <v>791</v>
      </c>
      <c r="L1957" s="1" t="s">
        <v>4898</v>
      </c>
      <c r="M1957" s="1"/>
      <c r="N1957" s="1"/>
      <c r="O1957" s="1"/>
      <c r="P1957" s="40">
        <v>544.25334471471388</v>
      </c>
    </row>
    <row r="1958" spans="1:16">
      <c r="A1958" s="39"/>
      <c r="B1958" s="1" t="s">
        <v>700</v>
      </c>
      <c r="C1958" s="1" t="s">
        <v>1370</v>
      </c>
      <c r="D1958" s="1" t="s">
        <v>17</v>
      </c>
      <c r="E1958" s="1" t="s">
        <v>17</v>
      </c>
      <c r="F1958" s="2">
        <v>45535</v>
      </c>
      <c r="G1958" s="2">
        <v>45505</v>
      </c>
      <c r="H1958" s="1" t="s">
        <v>5032</v>
      </c>
      <c r="I1958" s="1" t="s">
        <v>5033</v>
      </c>
      <c r="J1958" s="1" t="s">
        <v>645</v>
      </c>
      <c r="K1958" s="1" t="s">
        <v>891</v>
      </c>
      <c r="L1958" s="1" t="s">
        <v>3332</v>
      </c>
      <c r="M1958" s="1"/>
      <c r="N1958" s="1"/>
      <c r="O1958" s="1"/>
      <c r="P1958" s="40">
        <v>560.2607960298526</v>
      </c>
    </row>
    <row r="1959" spans="1:16">
      <c r="A1959" s="39"/>
      <c r="B1959" s="1" t="s">
        <v>700</v>
      </c>
      <c r="C1959" s="1" t="s">
        <v>1370</v>
      </c>
      <c r="D1959" s="1" t="s">
        <v>17</v>
      </c>
      <c r="E1959" s="1" t="s">
        <v>17</v>
      </c>
      <c r="F1959" s="2">
        <v>45535</v>
      </c>
      <c r="G1959" s="2">
        <v>45505</v>
      </c>
      <c r="H1959" s="1" t="s">
        <v>5034</v>
      </c>
      <c r="I1959" s="1" t="s">
        <v>5035</v>
      </c>
      <c r="J1959" s="1" t="s">
        <v>617</v>
      </c>
      <c r="K1959" s="1" t="s">
        <v>860</v>
      </c>
      <c r="L1959" s="1" t="s">
        <v>2892</v>
      </c>
      <c r="M1959" s="1"/>
      <c r="N1959" s="1"/>
      <c r="O1959" s="1"/>
      <c r="P1959" s="40">
        <v>380.17696873454281</v>
      </c>
    </row>
    <row r="1960" spans="1:16">
      <c r="A1960" s="39"/>
      <c r="B1960" s="1" t="s">
        <v>700</v>
      </c>
      <c r="C1960" s="1" t="s">
        <v>1370</v>
      </c>
      <c r="D1960" s="1" t="s">
        <v>17</v>
      </c>
      <c r="E1960" s="1" t="s">
        <v>17</v>
      </c>
      <c r="F1960" s="2">
        <v>45535</v>
      </c>
      <c r="G1960" s="2">
        <v>45505</v>
      </c>
      <c r="H1960" s="1" t="s">
        <v>5036</v>
      </c>
      <c r="I1960" s="1" t="s">
        <v>5037</v>
      </c>
      <c r="J1960" s="1" t="s">
        <v>536</v>
      </c>
      <c r="K1960" s="1" t="s">
        <v>792</v>
      </c>
      <c r="L1960" s="1" t="s">
        <v>3512</v>
      </c>
      <c r="M1960" s="1"/>
      <c r="N1960" s="1"/>
      <c r="O1960" s="1"/>
      <c r="P1960" s="40">
        <v>360.16765459061952</v>
      </c>
    </row>
    <row r="1961" spans="1:16">
      <c r="A1961" s="39"/>
      <c r="B1961" s="1" t="s">
        <v>700</v>
      </c>
      <c r="C1961" s="1" t="s">
        <v>1370</v>
      </c>
      <c r="D1961" s="1" t="s">
        <v>17</v>
      </c>
      <c r="E1961" s="1" t="s">
        <v>17</v>
      </c>
      <c r="F1961" s="2">
        <v>45535</v>
      </c>
      <c r="G1961" s="2">
        <v>45505</v>
      </c>
      <c r="H1961" s="1" t="s">
        <v>5038</v>
      </c>
      <c r="I1961" s="1" t="s">
        <v>5039</v>
      </c>
      <c r="J1961" s="1" t="s">
        <v>641</v>
      </c>
      <c r="K1961" s="1" t="s">
        <v>886</v>
      </c>
      <c r="L1961" s="1" t="s">
        <v>3668</v>
      </c>
      <c r="M1961" s="1"/>
      <c r="N1961" s="1"/>
      <c r="O1961" s="1"/>
      <c r="P1961" s="40">
        <v>560.2607960298526</v>
      </c>
    </row>
    <row r="1962" spans="1:16">
      <c r="A1962" s="39"/>
      <c r="B1962" s="1" t="s">
        <v>700</v>
      </c>
      <c r="C1962" s="1" t="s">
        <v>1370</v>
      </c>
      <c r="D1962" s="1" t="s">
        <v>17</v>
      </c>
      <c r="E1962" s="1" t="s">
        <v>17</v>
      </c>
      <c r="F1962" s="2">
        <v>45535</v>
      </c>
      <c r="G1962" s="2">
        <v>45505</v>
      </c>
      <c r="H1962" s="1" t="s">
        <v>5040</v>
      </c>
      <c r="I1962" s="1" t="s">
        <v>5041</v>
      </c>
      <c r="J1962" s="1" t="s">
        <v>645</v>
      </c>
      <c r="K1962" s="1" t="s">
        <v>891</v>
      </c>
      <c r="L1962" s="1" t="s">
        <v>3332</v>
      </c>
      <c r="M1962" s="1"/>
      <c r="N1962" s="1"/>
      <c r="O1962" s="1"/>
      <c r="P1962" s="40">
        <v>536.24961905714463</v>
      </c>
    </row>
    <row r="1963" spans="1:16">
      <c r="A1963" s="39"/>
      <c r="B1963" s="1" t="s">
        <v>700</v>
      </c>
      <c r="C1963" s="1" t="s">
        <v>701</v>
      </c>
      <c r="D1963" s="1" t="s">
        <v>17</v>
      </c>
      <c r="E1963" s="1" t="s">
        <v>17</v>
      </c>
      <c r="F1963" s="2">
        <v>45535</v>
      </c>
      <c r="G1963" s="2">
        <v>45505</v>
      </c>
      <c r="H1963" s="1" t="s">
        <v>1844</v>
      </c>
      <c r="I1963" s="1" t="s">
        <v>1845</v>
      </c>
      <c r="J1963" s="1" t="s">
        <v>277</v>
      </c>
      <c r="K1963" s="1"/>
      <c r="L1963" s="1"/>
      <c r="M1963" s="1" t="s">
        <v>1656</v>
      </c>
      <c r="N1963" s="1"/>
      <c r="O1963" s="1" t="s">
        <v>1846</v>
      </c>
      <c r="P1963" s="40">
        <v>-37417.43</v>
      </c>
    </row>
    <row r="1964" spans="1:16">
      <c r="A1964" s="39"/>
      <c r="B1964" s="1" t="s">
        <v>700</v>
      </c>
      <c r="C1964" s="1" t="s">
        <v>701</v>
      </c>
      <c r="D1964" s="1" t="s">
        <v>17</v>
      </c>
      <c r="E1964" s="1" t="s">
        <v>17</v>
      </c>
      <c r="F1964" s="2">
        <v>45535</v>
      </c>
      <c r="G1964" s="2">
        <v>45505</v>
      </c>
      <c r="H1964" s="1" t="s">
        <v>5042</v>
      </c>
      <c r="I1964" s="1" t="s">
        <v>5043</v>
      </c>
      <c r="J1964" s="1" t="s">
        <v>509</v>
      </c>
      <c r="K1964" s="1" t="s">
        <v>759</v>
      </c>
      <c r="L1964" s="1" t="s">
        <v>2047</v>
      </c>
      <c r="M1964" s="1"/>
      <c r="N1964" s="1"/>
      <c r="O1964" s="1"/>
      <c r="P1964" s="40">
        <v>9010</v>
      </c>
    </row>
    <row r="1965" spans="1:16">
      <c r="A1965" s="39"/>
      <c r="B1965" s="1" t="s">
        <v>700</v>
      </c>
      <c r="C1965" s="1" t="s">
        <v>1370</v>
      </c>
      <c r="D1965" s="1" t="s">
        <v>17</v>
      </c>
      <c r="E1965" s="1" t="s">
        <v>17</v>
      </c>
      <c r="F1965" s="2">
        <v>45535</v>
      </c>
      <c r="G1965" s="2">
        <v>45505</v>
      </c>
      <c r="H1965" s="1" t="s">
        <v>5044</v>
      </c>
      <c r="I1965" s="1" t="s">
        <v>5045</v>
      </c>
      <c r="J1965" s="1" t="s">
        <v>816</v>
      </c>
      <c r="K1965" s="1" t="s">
        <v>798</v>
      </c>
      <c r="L1965" s="1" t="s">
        <v>3413</v>
      </c>
      <c r="M1965" s="1"/>
      <c r="N1965" s="1"/>
      <c r="O1965" s="1"/>
      <c r="P1965" s="40">
        <v>315.14682169416818</v>
      </c>
    </row>
    <row r="1966" spans="1:16">
      <c r="A1966" s="39"/>
      <c r="B1966" s="1" t="s">
        <v>700</v>
      </c>
      <c r="C1966" s="1" t="s">
        <v>1370</v>
      </c>
      <c r="D1966" s="1" t="s">
        <v>17</v>
      </c>
      <c r="E1966" s="1" t="s">
        <v>17</v>
      </c>
      <c r="F1966" s="2">
        <v>45535</v>
      </c>
      <c r="G1966" s="2">
        <v>45505</v>
      </c>
      <c r="H1966" s="1" t="s">
        <v>5046</v>
      </c>
      <c r="I1966" s="1" t="s">
        <v>5047</v>
      </c>
      <c r="J1966" s="1" t="s">
        <v>637</v>
      </c>
      <c r="K1966" s="1" t="s">
        <v>893</v>
      </c>
      <c r="L1966" s="1" t="s">
        <v>3465</v>
      </c>
      <c r="M1966" s="1"/>
      <c r="N1966" s="1"/>
      <c r="O1966" s="1"/>
      <c r="P1966" s="40">
        <v>536.24961905714463</v>
      </c>
    </row>
    <row r="1967" spans="1:16">
      <c r="A1967" s="39"/>
      <c r="B1967" s="1" t="s">
        <v>700</v>
      </c>
      <c r="C1967" s="1" t="s">
        <v>1370</v>
      </c>
      <c r="D1967" s="1" t="s">
        <v>17</v>
      </c>
      <c r="E1967" s="1" t="s">
        <v>17</v>
      </c>
      <c r="F1967" s="2">
        <v>45535</v>
      </c>
      <c r="G1967" s="2">
        <v>45505</v>
      </c>
      <c r="H1967" s="1" t="s">
        <v>5048</v>
      </c>
      <c r="I1967" s="1" t="s">
        <v>5049</v>
      </c>
      <c r="J1967" s="1" t="s">
        <v>799</v>
      </c>
      <c r="K1967" s="1" t="s">
        <v>797</v>
      </c>
      <c r="L1967" s="1" t="s">
        <v>3338</v>
      </c>
      <c r="M1967" s="1"/>
      <c r="N1967" s="1"/>
      <c r="O1967" s="1"/>
      <c r="P1967" s="40">
        <v>160.07451315138644</v>
      </c>
    </row>
    <row r="1968" spans="1:16">
      <c r="A1968" s="39"/>
      <c r="B1968" s="1" t="s">
        <v>700</v>
      </c>
      <c r="C1968" s="1" t="s">
        <v>1370</v>
      </c>
      <c r="D1968" s="1" t="s">
        <v>17</v>
      </c>
      <c r="E1968" s="1" t="s">
        <v>17</v>
      </c>
      <c r="F1968" s="2">
        <v>45535</v>
      </c>
      <c r="G1968" s="2">
        <v>45505</v>
      </c>
      <c r="H1968" s="1" t="s">
        <v>5050</v>
      </c>
      <c r="I1968" s="1" t="s">
        <v>5051</v>
      </c>
      <c r="J1968" s="1" t="s">
        <v>799</v>
      </c>
      <c r="K1968" s="1" t="s">
        <v>797</v>
      </c>
      <c r="L1968" s="1" t="s">
        <v>3338</v>
      </c>
      <c r="M1968" s="1"/>
      <c r="N1968" s="1"/>
      <c r="O1968" s="1"/>
      <c r="P1968" s="40">
        <v>180.08382729530976</v>
      </c>
    </row>
    <row r="1969" spans="1:16">
      <c r="A1969" s="39"/>
      <c r="B1969" s="1" t="s">
        <v>700</v>
      </c>
      <c r="C1969" s="1" t="s">
        <v>1370</v>
      </c>
      <c r="D1969" s="1" t="s">
        <v>17</v>
      </c>
      <c r="E1969" s="1" t="s">
        <v>17</v>
      </c>
      <c r="F1969" s="2">
        <v>45535</v>
      </c>
      <c r="G1969" s="2">
        <v>45505</v>
      </c>
      <c r="H1969" s="1" t="s">
        <v>5052</v>
      </c>
      <c r="I1969" s="1" t="s">
        <v>5053</v>
      </c>
      <c r="J1969" s="1" t="s">
        <v>641</v>
      </c>
      <c r="K1969" s="1" t="s">
        <v>886</v>
      </c>
      <c r="L1969" s="1" t="s">
        <v>3668</v>
      </c>
      <c r="M1969" s="1"/>
      <c r="N1969" s="1"/>
      <c r="O1969" s="1"/>
      <c r="P1969" s="40">
        <v>504.23471642686729</v>
      </c>
    </row>
    <row r="1970" spans="1:16">
      <c r="A1970" s="39"/>
      <c r="B1970" s="1" t="s">
        <v>700</v>
      </c>
      <c r="C1970" s="1" t="s">
        <v>1370</v>
      </c>
      <c r="D1970" s="1" t="s">
        <v>17</v>
      </c>
      <c r="E1970" s="1" t="s">
        <v>17</v>
      </c>
      <c r="F1970" s="2">
        <v>45535</v>
      </c>
      <c r="G1970" s="2">
        <v>45505</v>
      </c>
      <c r="H1970" s="1" t="s">
        <v>5054</v>
      </c>
      <c r="I1970" s="1" t="s">
        <v>5055</v>
      </c>
      <c r="J1970" s="1" t="s">
        <v>640</v>
      </c>
      <c r="K1970" s="1" t="s">
        <v>884</v>
      </c>
      <c r="L1970" s="1" t="s">
        <v>3366</v>
      </c>
      <c r="M1970" s="1"/>
      <c r="N1970" s="1"/>
      <c r="O1970" s="1"/>
      <c r="P1970" s="40">
        <v>560.2607960298526</v>
      </c>
    </row>
    <row r="1971" spans="1:16">
      <c r="A1971" s="39"/>
      <c r="B1971" s="1" t="s">
        <v>700</v>
      </c>
      <c r="C1971" s="1" t="s">
        <v>1370</v>
      </c>
      <c r="D1971" s="1" t="s">
        <v>17</v>
      </c>
      <c r="E1971" s="1" t="s">
        <v>17</v>
      </c>
      <c r="F1971" s="2">
        <v>45535</v>
      </c>
      <c r="G1971" s="2">
        <v>45505</v>
      </c>
      <c r="H1971" s="1" t="s">
        <v>5056</v>
      </c>
      <c r="I1971" s="1" t="s">
        <v>5057</v>
      </c>
      <c r="J1971" s="1" t="s">
        <v>593</v>
      </c>
      <c r="K1971" s="1" t="s">
        <v>842</v>
      </c>
      <c r="L1971" s="1" t="s">
        <v>1809</v>
      </c>
      <c r="M1971" s="1"/>
      <c r="N1971" s="1"/>
      <c r="O1971" s="1"/>
      <c r="P1971" s="40">
        <v>580.27011017377583</v>
      </c>
    </row>
    <row r="1972" spans="1:16">
      <c r="A1972" s="39"/>
      <c r="B1972" s="1" t="s">
        <v>700</v>
      </c>
      <c r="C1972" s="1" t="s">
        <v>1370</v>
      </c>
      <c r="D1972" s="1" t="s">
        <v>17</v>
      </c>
      <c r="E1972" s="1" t="s">
        <v>17</v>
      </c>
      <c r="F1972" s="2">
        <v>45535</v>
      </c>
      <c r="G1972" s="2">
        <v>45505</v>
      </c>
      <c r="H1972" s="1" t="s">
        <v>5058</v>
      </c>
      <c r="I1972" s="1" t="s">
        <v>5059</v>
      </c>
      <c r="J1972" s="1" t="s">
        <v>617</v>
      </c>
      <c r="K1972" s="1" t="s">
        <v>860</v>
      </c>
      <c r="L1972" s="1" t="s">
        <v>2892</v>
      </c>
      <c r="M1972" s="1"/>
      <c r="N1972" s="1"/>
      <c r="O1972" s="1"/>
      <c r="P1972" s="40">
        <v>360.16765459061952</v>
      </c>
    </row>
    <row r="1973" spans="1:16">
      <c r="A1973" s="39"/>
      <c r="B1973" s="1" t="s">
        <v>700</v>
      </c>
      <c r="C1973" s="1" t="s">
        <v>1370</v>
      </c>
      <c r="D1973" s="1" t="s">
        <v>17</v>
      </c>
      <c r="E1973" s="1" t="s">
        <v>17</v>
      </c>
      <c r="F1973" s="2">
        <v>45535</v>
      </c>
      <c r="G1973" s="2">
        <v>45505</v>
      </c>
      <c r="H1973" s="1" t="s">
        <v>5060</v>
      </c>
      <c r="I1973" s="1" t="s">
        <v>5061</v>
      </c>
      <c r="J1973" s="1" t="s">
        <v>915</v>
      </c>
      <c r="K1973" s="1" t="s">
        <v>896</v>
      </c>
      <c r="L1973" s="1" t="s">
        <v>3739</v>
      </c>
      <c r="M1973" s="1"/>
      <c r="N1973" s="1"/>
      <c r="O1973" s="1"/>
      <c r="P1973" s="40">
        <v>536.24961905714463</v>
      </c>
    </row>
    <row r="1974" spans="1:16">
      <c r="A1974" s="39"/>
      <c r="B1974" s="1" t="s">
        <v>700</v>
      </c>
      <c r="C1974" s="1" t="s">
        <v>701</v>
      </c>
      <c r="D1974" s="1" t="s">
        <v>17</v>
      </c>
      <c r="E1974" s="1" t="s">
        <v>17</v>
      </c>
      <c r="F1974" s="2">
        <v>45535</v>
      </c>
      <c r="G1974" s="2">
        <v>45505</v>
      </c>
      <c r="H1974" s="1" t="s">
        <v>5062</v>
      </c>
      <c r="I1974" s="1" t="s">
        <v>5063</v>
      </c>
      <c r="J1974" s="1" t="s">
        <v>666</v>
      </c>
      <c r="K1974" s="1" t="s">
        <v>917</v>
      </c>
      <c r="L1974" s="1" t="s">
        <v>1865</v>
      </c>
      <c r="M1974" s="1"/>
      <c r="N1974" s="1"/>
      <c r="O1974" s="1"/>
      <c r="P1974" s="40">
        <v>331.87</v>
      </c>
    </row>
    <row r="1975" spans="1:16">
      <c r="A1975" s="39"/>
      <c r="B1975" s="1" t="s">
        <v>700</v>
      </c>
      <c r="C1975" s="1" t="s">
        <v>1370</v>
      </c>
      <c r="D1975" s="1" t="s">
        <v>17</v>
      </c>
      <c r="E1975" s="1" t="s">
        <v>17</v>
      </c>
      <c r="F1975" s="2">
        <v>45535</v>
      </c>
      <c r="G1975" s="2">
        <v>45505</v>
      </c>
      <c r="H1975" s="1" t="s">
        <v>5064</v>
      </c>
      <c r="I1975" s="1" t="s">
        <v>5065</v>
      </c>
      <c r="J1975" s="1" t="s">
        <v>645</v>
      </c>
      <c r="K1975" s="1" t="s">
        <v>891</v>
      </c>
      <c r="L1975" s="1" t="s">
        <v>3332</v>
      </c>
      <c r="M1975" s="1"/>
      <c r="N1975" s="1"/>
      <c r="O1975" s="1"/>
      <c r="P1975" s="40">
        <v>440.20491116631274</v>
      </c>
    </row>
    <row r="1976" spans="1:16">
      <c r="A1976" s="39"/>
      <c r="B1976" s="1" t="s">
        <v>700</v>
      </c>
      <c r="C1976" s="1" t="s">
        <v>1370</v>
      </c>
      <c r="D1976" s="1" t="s">
        <v>17</v>
      </c>
      <c r="E1976" s="1" t="s">
        <v>17</v>
      </c>
      <c r="F1976" s="2">
        <v>45535</v>
      </c>
      <c r="G1976" s="2">
        <v>45505</v>
      </c>
      <c r="H1976" s="1" t="s">
        <v>5066</v>
      </c>
      <c r="I1976" s="1" t="s">
        <v>5067</v>
      </c>
      <c r="J1976" s="1" t="s">
        <v>617</v>
      </c>
      <c r="K1976" s="1" t="s">
        <v>860</v>
      </c>
      <c r="L1976" s="1" t="s">
        <v>2892</v>
      </c>
      <c r="M1976" s="1"/>
      <c r="N1976" s="1"/>
      <c r="O1976" s="1"/>
      <c r="P1976" s="40">
        <v>240.11176972707966</v>
      </c>
    </row>
    <row r="1977" spans="1:16">
      <c r="A1977" s="39"/>
      <c r="B1977" s="1" t="s">
        <v>700</v>
      </c>
      <c r="C1977" s="1" t="s">
        <v>1370</v>
      </c>
      <c r="D1977" s="1" t="s">
        <v>17</v>
      </c>
      <c r="E1977" s="1" t="s">
        <v>17</v>
      </c>
      <c r="F1977" s="2">
        <v>45535</v>
      </c>
      <c r="G1977" s="2">
        <v>45505</v>
      </c>
      <c r="H1977" s="1" t="s">
        <v>5068</v>
      </c>
      <c r="I1977" s="1" t="s">
        <v>5069</v>
      </c>
      <c r="J1977" s="1" t="s">
        <v>641</v>
      </c>
      <c r="K1977" s="1" t="s">
        <v>886</v>
      </c>
      <c r="L1977" s="1" t="s">
        <v>3668</v>
      </c>
      <c r="M1977" s="1"/>
      <c r="N1977" s="1"/>
      <c r="O1977" s="1"/>
      <c r="P1977" s="40">
        <v>560.2607960298526</v>
      </c>
    </row>
    <row r="1978" spans="1:16">
      <c r="A1978" s="39"/>
      <c r="B1978" s="1" t="s">
        <v>700</v>
      </c>
      <c r="C1978" s="1" t="s">
        <v>701</v>
      </c>
      <c r="D1978" s="1" t="s">
        <v>17</v>
      </c>
      <c r="E1978" s="1" t="s">
        <v>17</v>
      </c>
      <c r="F1978" s="2">
        <v>45535</v>
      </c>
      <c r="G1978" s="2">
        <v>45505</v>
      </c>
      <c r="H1978" s="1" t="s">
        <v>5070</v>
      </c>
      <c r="I1978" s="1" t="s">
        <v>5071</v>
      </c>
      <c r="J1978" s="1" t="s">
        <v>558</v>
      </c>
      <c r="K1978" s="1" t="s">
        <v>817</v>
      </c>
      <c r="L1978" s="1" t="s">
        <v>2009</v>
      </c>
      <c r="M1978" s="1"/>
      <c r="N1978" s="1"/>
      <c r="O1978" s="1"/>
      <c r="P1978" s="40">
        <v>2566.81</v>
      </c>
    </row>
    <row r="1979" spans="1:16">
      <c r="A1979" s="39"/>
      <c r="B1979" s="1" t="s">
        <v>700</v>
      </c>
      <c r="C1979" s="1" t="s">
        <v>1370</v>
      </c>
      <c r="D1979" s="1" t="s">
        <v>17</v>
      </c>
      <c r="E1979" s="1" t="s">
        <v>17</v>
      </c>
      <c r="F1979" s="2">
        <v>45535</v>
      </c>
      <c r="G1979" s="2">
        <v>45505</v>
      </c>
      <c r="H1979" s="1" t="s">
        <v>5072</v>
      </c>
      <c r="I1979" s="1" t="s">
        <v>5073</v>
      </c>
      <c r="J1979" s="1" t="s">
        <v>617</v>
      </c>
      <c r="K1979" s="1" t="s">
        <v>860</v>
      </c>
      <c r="L1979" s="1" t="s">
        <v>2892</v>
      </c>
      <c r="M1979" s="1"/>
      <c r="N1979" s="1"/>
      <c r="O1979" s="1"/>
      <c r="P1979" s="40">
        <v>360.16765459061952</v>
      </c>
    </row>
    <row r="1980" spans="1:16">
      <c r="A1980" s="39"/>
      <c r="B1980" s="1" t="s">
        <v>700</v>
      </c>
      <c r="C1980" s="1" t="s">
        <v>1370</v>
      </c>
      <c r="D1980" s="1" t="s">
        <v>17</v>
      </c>
      <c r="E1980" s="1" t="s">
        <v>17</v>
      </c>
      <c r="F1980" s="2">
        <v>45535</v>
      </c>
      <c r="G1980" s="2">
        <v>45505</v>
      </c>
      <c r="H1980" s="1" t="s">
        <v>5074</v>
      </c>
      <c r="I1980" s="1" t="s">
        <v>5075</v>
      </c>
      <c r="J1980" s="1" t="s">
        <v>645</v>
      </c>
      <c r="K1980" s="1" t="s">
        <v>891</v>
      </c>
      <c r="L1980" s="1" t="s">
        <v>3332</v>
      </c>
      <c r="M1980" s="1"/>
      <c r="N1980" s="1"/>
      <c r="O1980" s="1"/>
      <c r="P1980" s="40">
        <v>560.2607960298526</v>
      </c>
    </row>
    <row r="1981" spans="1:16">
      <c r="A1981" s="39"/>
      <c r="B1981" s="1" t="s">
        <v>700</v>
      </c>
      <c r="C1981" s="1" t="s">
        <v>1370</v>
      </c>
      <c r="D1981" s="1" t="s">
        <v>17</v>
      </c>
      <c r="E1981" s="1" t="s">
        <v>17</v>
      </c>
      <c r="F1981" s="2">
        <v>45535</v>
      </c>
      <c r="G1981" s="2">
        <v>45505</v>
      </c>
      <c r="H1981" s="1" t="s">
        <v>5076</v>
      </c>
      <c r="I1981" s="1" t="s">
        <v>5077</v>
      </c>
      <c r="J1981" s="1" t="s">
        <v>645</v>
      </c>
      <c r="K1981" s="1" t="s">
        <v>891</v>
      </c>
      <c r="L1981" s="1" t="s">
        <v>3332</v>
      </c>
      <c r="M1981" s="1"/>
      <c r="N1981" s="1"/>
      <c r="O1981" s="1"/>
      <c r="P1981" s="40">
        <v>560.2607960298526</v>
      </c>
    </row>
    <row r="1982" spans="1:16">
      <c r="A1982" s="39"/>
      <c r="B1982" s="1" t="s">
        <v>700</v>
      </c>
      <c r="C1982" s="1" t="s">
        <v>1370</v>
      </c>
      <c r="D1982" s="1" t="s">
        <v>17</v>
      </c>
      <c r="E1982" s="1" t="s">
        <v>17</v>
      </c>
      <c r="F1982" s="2">
        <v>45535</v>
      </c>
      <c r="G1982" s="2">
        <v>45505</v>
      </c>
      <c r="H1982" s="1" t="s">
        <v>5078</v>
      </c>
      <c r="I1982" s="1" t="s">
        <v>5079</v>
      </c>
      <c r="J1982" s="1" t="s">
        <v>913</v>
      </c>
      <c r="K1982" s="1" t="s">
        <v>894</v>
      </c>
      <c r="L1982" s="1" t="s">
        <v>3327</v>
      </c>
      <c r="M1982" s="1"/>
      <c r="N1982" s="1"/>
      <c r="O1982" s="1"/>
      <c r="P1982" s="40">
        <v>560.2607960298526</v>
      </c>
    </row>
    <row r="1983" spans="1:16">
      <c r="A1983" s="39"/>
      <c r="B1983" s="1" t="s">
        <v>700</v>
      </c>
      <c r="C1983" s="1" t="s">
        <v>1370</v>
      </c>
      <c r="D1983" s="1" t="s">
        <v>17</v>
      </c>
      <c r="E1983" s="1" t="s">
        <v>17</v>
      </c>
      <c r="F1983" s="2">
        <v>45535</v>
      </c>
      <c r="G1983" s="2">
        <v>45505</v>
      </c>
      <c r="H1983" s="1" t="s">
        <v>5080</v>
      </c>
      <c r="I1983" s="1" t="s">
        <v>5081</v>
      </c>
      <c r="J1983" s="1" t="s">
        <v>620</v>
      </c>
      <c r="K1983" s="1" t="s">
        <v>862</v>
      </c>
      <c r="L1983" s="1" t="s">
        <v>3343</v>
      </c>
      <c r="M1983" s="1"/>
      <c r="N1983" s="1"/>
      <c r="O1983" s="1"/>
      <c r="P1983" s="40">
        <v>280.1303980149263</v>
      </c>
    </row>
    <row r="1984" spans="1:16">
      <c r="A1984" s="39"/>
      <c r="B1984" s="1" t="s">
        <v>700</v>
      </c>
      <c r="C1984" s="1" t="s">
        <v>1370</v>
      </c>
      <c r="D1984" s="1" t="s">
        <v>17</v>
      </c>
      <c r="E1984" s="1" t="s">
        <v>17</v>
      </c>
      <c r="F1984" s="2">
        <v>45535</v>
      </c>
      <c r="G1984" s="2">
        <v>45505</v>
      </c>
      <c r="H1984" s="1" t="s">
        <v>5082</v>
      </c>
      <c r="I1984" s="1" t="s">
        <v>5083</v>
      </c>
      <c r="J1984" s="1" t="s">
        <v>617</v>
      </c>
      <c r="K1984" s="1" t="s">
        <v>860</v>
      </c>
      <c r="L1984" s="1" t="s">
        <v>2892</v>
      </c>
      <c r="M1984" s="1"/>
      <c r="N1984" s="1"/>
      <c r="O1984" s="1"/>
      <c r="P1984" s="40">
        <v>360.16765459061952</v>
      </c>
    </row>
    <row r="1985" spans="1:16">
      <c r="A1985" s="39"/>
      <c r="B1985" s="1" t="s">
        <v>700</v>
      </c>
      <c r="C1985" s="1" t="s">
        <v>1370</v>
      </c>
      <c r="D1985" s="1" t="s">
        <v>17</v>
      </c>
      <c r="E1985" s="1" t="s">
        <v>17</v>
      </c>
      <c r="F1985" s="2">
        <v>45535</v>
      </c>
      <c r="G1985" s="2">
        <v>45505</v>
      </c>
      <c r="H1985" s="1" t="s">
        <v>5084</v>
      </c>
      <c r="I1985" s="1" t="s">
        <v>5085</v>
      </c>
      <c r="J1985" s="1" t="s">
        <v>645</v>
      </c>
      <c r="K1985" s="1" t="s">
        <v>891</v>
      </c>
      <c r="L1985" s="1" t="s">
        <v>3332</v>
      </c>
      <c r="M1985" s="1"/>
      <c r="N1985" s="1"/>
      <c r="O1985" s="1"/>
      <c r="P1985" s="40">
        <v>560.2607960298526</v>
      </c>
    </row>
    <row r="1986" spans="1:16">
      <c r="A1986" s="39"/>
      <c r="B1986" s="1" t="s">
        <v>700</v>
      </c>
      <c r="C1986" s="1" t="s">
        <v>701</v>
      </c>
      <c r="D1986" s="1" t="s">
        <v>17</v>
      </c>
      <c r="E1986" s="1" t="s">
        <v>17</v>
      </c>
      <c r="F1986" s="2">
        <v>45535</v>
      </c>
      <c r="G1986" s="2">
        <v>45505</v>
      </c>
      <c r="H1986" s="1" t="s">
        <v>5086</v>
      </c>
      <c r="I1986" s="1" t="s">
        <v>5087</v>
      </c>
      <c r="J1986" s="1" t="s">
        <v>648</v>
      </c>
      <c r="K1986" s="1" t="s">
        <v>900</v>
      </c>
      <c r="L1986" s="1" t="s">
        <v>2254</v>
      </c>
      <c r="M1986" s="1"/>
      <c r="N1986" s="1"/>
      <c r="O1986" s="1"/>
      <c r="P1986" s="40">
        <v>20946.009999999998</v>
      </c>
    </row>
    <row r="1987" spans="1:16">
      <c r="A1987" s="39"/>
      <c r="B1987" s="1" t="s">
        <v>700</v>
      </c>
      <c r="C1987" s="1" t="s">
        <v>1370</v>
      </c>
      <c r="D1987" s="1" t="s">
        <v>17</v>
      </c>
      <c r="E1987" s="1" t="s">
        <v>17</v>
      </c>
      <c r="F1987" s="2">
        <v>45535</v>
      </c>
      <c r="G1987" s="2">
        <v>45505</v>
      </c>
      <c r="H1987" s="1" t="s">
        <v>5088</v>
      </c>
      <c r="I1987" s="1" t="s">
        <v>5089</v>
      </c>
      <c r="J1987" s="1" t="s">
        <v>617</v>
      </c>
      <c r="K1987" s="1" t="s">
        <v>860</v>
      </c>
      <c r="L1987" s="1" t="s">
        <v>2892</v>
      </c>
      <c r="M1987" s="1"/>
      <c r="N1987" s="1"/>
      <c r="O1987" s="1"/>
      <c r="P1987" s="40">
        <v>210.0977985111947</v>
      </c>
    </row>
    <row r="1988" spans="1:16">
      <c r="A1988" s="39"/>
      <c r="B1988" s="1" t="s">
        <v>700</v>
      </c>
      <c r="C1988" s="1" t="s">
        <v>1370</v>
      </c>
      <c r="D1988" s="1" t="s">
        <v>17</v>
      </c>
      <c r="E1988" s="1" t="s">
        <v>17</v>
      </c>
      <c r="F1988" s="2">
        <v>45535</v>
      </c>
      <c r="G1988" s="2">
        <v>45505</v>
      </c>
      <c r="H1988" s="1" t="s">
        <v>5090</v>
      </c>
      <c r="I1988" s="1" t="s">
        <v>5091</v>
      </c>
      <c r="J1988" s="1" t="s">
        <v>617</v>
      </c>
      <c r="K1988" s="1" t="s">
        <v>860</v>
      </c>
      <c r="L1988" s="1" t="s">
        <v>2892</v>
      </c>
      <c r="M1988" s="1"/>
      <c r="N1988" s="1"/>
      <c r="O1988" s="1"/>
      <c r="P1988" s="40">
        <v>320.14902630277288</v>
      </c>
    </row>
    <row r="1989" spans="1:16">
      <c r="A1989" s="39"/>
      <c r="B1989" s="1" t="s">
        <v>700</v>
      </c>
      <c r="C1989" s="1" t="s">
        <v>1370</v>
      </c>
      <c r="D1989" s="1" t="s">
        <v>17</v>
      </c>
      <c r="E1989" s="1" t="s">
        <v>17</v>
      </c>
      <c r="F1989" s="2">
        <v>45535</v>
      </c>
      <c r="G1989" s="2">
        <v>45505</v>
      </c>
      <c r="H1989" s="1" t="s">
        <v>5092</v>
      </c>
      <c r="I1989" s="1" t="s">
        <v>5093</v>
      </c>
      <c r="J1989" s="1" t="s">
        <v>618</v>
      </c>
      <c r="K1989" s="1" t="s">
        <v>859</v>
      </c>
      <c r="L1989" s="1" t="s">
        <v>3495</v>
      </c>
      <c r="M1989" s="1"/>
      <c r="N1989" s="1"/>
      <c r="O1989" s="1"/>
      <c r="P1989" s="40">
        <v>480.22353945415932</v>
      </c>
    </row>
    <row r="1990" spans="1:16">
      <c r="A1990" s="39"/>
      <c r="B1990" s="1" t="s">
        <v>700</v>
      </c>
      <c r="C1990" s="1" t="s">
        <v>1370</v>
      </c>
      <c r="D1990" s="1" t="s">
        <v>17</v>
      </c>
      <c r="E1990" s="1" t="s">
        <v>17</v>
      </c>
      <c r="F1990" s="2">
        <v>45535</v>
      </c>
      <c r="G1990" s="2">
        <v>45505</v>
      </c>
      <c r="H1990" s="1" t="s">
        <v>5094</v>
      </c>
      <c r="I1990" s="1" t="s">
        <v>5095</v>
      </c>
      <c r="J1990" s="1" t="s">
        <v>818</v>
      </c>
      <c r="K1990" s="1" t="s">
        <v>796</v>
      </c>
      <c r="L1990" s="1" t="s">
        <v>3346</v>
      </c>
      <c r="M1990" s="1"/>
      <c r="N1990" s="1"/>
      <c r="O1990" s="1"/>
      <c r="P1990" s="40">
        <v>648.30177826311512</v>
      </c>
    </row>
    <row r="1991" spans="1:16">
      <c r="A1991" s="39"/>
      <c r="B1991" s="1" t="s">
        <v>700</v>
      </c>
      <c r="C1991" s="1" t="s">
        <v>1370</v>
      </c>
      <c r="D1991" s="1" t="s">
        <v>17</v>
      </c>
      <c r="E1991" s="1" t="s">
        <v>17</v>
      </c>
      <c r="F1991" s="2">
        <v>45535</v>
      </c>
      <c r="G1991" s="2">
        <v>45505</v>
      </c>
      <c r="H1991" s="1" t="s">
        <v>5096</v>
      </c>
      <c r="I1991" s="1" t="s">
        <v>5097</v>
      </c>
      <c r="J1991" s="1" t="s">
        <v>617</v>
      </c>
      <c r="K1991" s="1" t="s">
        <v>860</v>
      </c>
      <c r="L1991" s="1" t="s">
        <v>2892</v>
      </c>
      <c r="M1991" s="1"/>
      <c r="N1991" s="1"/>
      <c r="O1991" s="1"/>
      <c r="P1991" s="40">
        <v>432.20118550874338</v>
      </c>
    </row>
    <row r="1992" spans="1:16">
      <c r="A1992" s="39"/>
      <c r="B1992" s="1" t="s">
        <v>700</v>
      </c>
      <c r="C1992" s="1" t="s">
        <v>1370</v>
      </c>
      <c r="D1992" s="1" t="s">
        <v>17</v>
      </c>
      <c r="E1992" s="1" t="s">
        <v>17</v>
      </c>
      <c r="F1992" s="2">
        <v>45535</v>
      </c>
      <c r="G1992" s="2">
        <v>45505</v>
      </c>
      <c r="H1992" s="1" t="s">
        <v>5098</v>
      </c>
      <c r="I1992" s="1" t="s">
        <v>5099</v>
      </c>
      <c r="J1992" s="1" t="s">
        <v>816</v>
      </c>
      <c r="K1992" s="1" t="s">
        <v>798</v>
      </c>
      <c r="L1992" s="1" t="s">
        <v>3413</v>
      </c>
      <c r="M1992" s="1"/>
      <c r="N1992" s="1"/>
      <c r="O1992" s="1"/>
      <c r="P1992" s="40">
        <v>270.12574094296463</v>
      </c>
    </row>
    <row r="1993" spans="1:16">
      <c r="A1993" s="39"/>
      <c r="B1993" s="1" t="s">
        <v>700</v>
      </c>
      <c r="C1993" s="1" t="s">
        <v>1370</v>
      </c>
      <c r="D1993" s="1" t="s">
        <v>17</v>
      </c>
      <c r="E1993" s="1" t="s">
        <v>17</v>
      </c>
      <c r="F1993" s="2">
        <v>45535</v>
      </c>
      <c r="G1993" s="2">
        <v>45505</v>
      </c>
      <c r="H1993" s="1" t="s">
        <v>5100</v>
      </c>
      <c r="I1993" s="1" t="s">
        <v>5101</v>
      </c>
      <c r="J1993" s="1" t="s">
        <v>618</v>
      </c>
      <c r="K1993" s="1" t="s">
        <v>859</v>
      </c>
      <c r="L1993" s="1" t="s">
        <v>3495</v>
      </c>
      <c r="M1993" s="1"/>
      <c r="N1993" s="1"/>
      <c r="O1993" s="1"/>
      <c r="P1993" s="40">
        <v>480.22353945415932</v>
      </c>
    </row>
    <row r="1994" spans="1:16">
      <c r="A1994" s="39"/>
      <c r="B1994" s="1" t="s">
        <v>700</v>
      </c>
      <c r="C1994" s="1" t="s">
        <v>1370</v>
      </c>
      <c r="D1994" s="1" t="s">
        <v>17</v>
      </c>
      <c r="E1994" s="1" t="s">
        <v>17</v>
      </c>
      <c r="F1994" s="2">
        <v>45535</v>
      </c>
      <c r="G1994" s="2">
        <v>45505</v>
      </c>
      <c r="H1994" s="1" t="s">
        <v>5102</v>
      </c>
      <c r="I1994" s="1" t="s">
        <v>5103</v>
      </c>
      <c r="J1994" s="1" t="s">
        <v>617</v>
      </c>
      <c r="K1994" s="1" t="s">
        <v>860</v>
      </c>
      <c r="L1994" s="1" t="s">
        <v>2892</v>
      </c>
      <c r="M1994" s="1"/>
      <c r="N1994" s="1"/>
      <c r="O1994" s="1"/>
      <c r="P1994" s="40">
        <v>432.20118550874338</v>
      </c>
    </row>
    <row r="1995" spans="1:16">
      <c r="A1995" s="39"/>
      <c r="B1995" s="1" t="s">
        <v>700</v>
      </c>
      <c r="C1995" s="1" t="s">
        <v>1370</v>
      </c>
      <c r="D1995" s="1" t="s">
        <v>17</v>
      </c>
      <c r="E1995" s="1" t="s">
        <v>17</v>
      </c>
      <c r="F1995" s="2">
        <v>45535</v>
      </c>
      <c r="G1995" s="2">
        <v>45505</v>
      </c>
      <c r="H1995" s="1" t="s">
        <v>5104</v>
      </c>
      <c r="I1995" s="1" t="s">
        <v>5105</v>
      </c>
      <c r="J1995" s="1" t="s">
        <v>812</v>
      </c>
      <c r="K1995" s="1" t="s">
        <v>795</v>
      </c>
      <c r="L1995" s="1" t="s">
        <v>3324</v>
      </c>
      <c r="M1995" s="1"/>
      <c r="N1995" s="1"/>
      <c r="O1995" s="1"/>
      <c r="P1995" s="40">
        <v>392.1825572208968</v>
      </c>
    </row>
    <row r="1996" spans="1:16">
      <c r="A1996" s="39"/>
      <c r="B1996" s="1" t="s">
        <v>700</v>
      </c>
      <c r="C1996" s="1" t="s">
        <v>1370</v>
      </c>
      <c r="D1996" s="1" t="s">
        <v>17</v>
      </c>
      <c r="E1996" s="1" t="s">
        <v>17</v>
      </c>
      <c r="F1996" s="2">
        <v>45535</v>
      </c>
      <c r="G1996" s="2">
        <v>45505</v>
      </c>
      <c r="H1996" s="1" t="s">
        <v>5106</v>
      </c>
      <c r="I1996" s="1" t="s">
        <v>5107</v>
      </c>
      <c r="J1996" s="1" t="s">
        <v>642</v>
      </c>
      <c r="K1996" s="1" t="s">
        <v>881</v>
      </c>
      <c r="L1996" s="1" t="s">
        <v>3416</v>
      </c>
      <c r="M1996" s="1"/>
      <c r="N1996" s="1"/>
      <c r="O1996" s="1"/>
      <c r="P1996" s="40">
        <v>560.2607960298526</v>
      </c>
    </row>
    <row r="1997" spans="1:16">
      <c r="A1997" s="39"/>
      <c r="B1997" s="1" t="s">
        <v>700</v>
      </c>
      <c r="C1997" s="1" t="s">
        <v>1370</v>
      </c>
      <c r="D1997" s="1" t="s">
        <v>17</v>
      </c>
      <c r="E1997" s="1" t="s">
        <v>17</v>
      </c>
      <c r="F1997" s="2">
        <v>45535</v>
      </c>
      <c r="G1997" s="2">
        <v>45505</v>
      </c>
      <c r="H1997" s="1" t="s">
        <v>5108</v>
      </c>
      <c r="I1997" s="1" t="s">
        <v>5109</v>
      </c>
      <c r="J1997" s="1" t="s">
        <v>617</v>
      </c>
      <c r="K1997" s="1" t="s">
        <v>860</v>
      </c>
      <c r="L1997" s="1" t="s">
        <v>2892</v>
      </c>
      <c r="M1997" s="1"/>
      <c r="N1997" s="1"/>
      <c r="O1997" s="1"/>
      <c r="P1997" s="40">
        <v>464.21608813902071</v>
      </c>
    </row>
    <row r="1998" spans="1:16">
      <c r="A1998" s="39"/>
      <c r="B1998" s="1" t="s">
        <v>700</v>
      </c>
      <c r="C1998" s="1" t="s">
        <v>1370</v>
      </c>
      <c r="D1998" s="1" t="s">
        <v>17</v>
      </c>
      <c r="E1998" s="1" t="s">
        <v>17</v>
      </c>
      <c r="F1998" s="2">
        <v>45535</v>
      </c>
      <c r="G1998" s="2">
        <v>45505</v>
      </c>
      <c r="H1998" s="1" t="s">
        <v>5110</v>
      </c>
      <c r="I1998" s="1" t="s">
        <v>5111</v>
      </c>
      <c r="J1998" s="1" t="s">
        <v>644</v>
      </c>
      <c r="K1998" s="1" t="s">
        <v>888</v>
      </c>
      <c r="L1998" s="1" t="s">
        <v>3388</v>
      </c>
      <c r="M1998" s="1"/>
      <c r="N1998" s="1"/>
      <c r="O1998" s="1"/>
      <c r="P1998" s="40">
        <v>560.2607960298526</v>
      </c>
    </row>
    <row r="1999" spans="1:16">
      <c r="A1999" s="39"/>
      <c r="B1999" s="1" t="s">
        <v>700</v>
      </c>
      <c r="C1999" s="1" t="s">
        <v>1370</v>
      </c>
      <c r="D1999" s="1" t="s">
        <v>17</v>
      </c>
      <c r="E1999" s="1" t="s">
        <v>17</v>
      </c>
      <c r="F1999" s="2">
        <v>45535</v>
      </c>
      <c r="G1999" s="2">
        <v>45505</v>
      </c>
      <c r="H1999" s="1" t="s">
        <v>5112</v>
      </c>
      <c r="I1999" s="1" t="s">
        <v>5113</v>
      </c>
      <c r="J1999" s="1" t="s">
        <v>645</v>
      </c>
      <c r="K1999" s="1" t="s">
        <v>891</v>
      </c>
      <c r="L1999" s="1" t="s">
        <v>3332</v>
      </c>
      <c r="M1999" s="1"/>
      <c r="N1999" s="1"/>
      <c r="O1999" s="1"/>
      <c r="P1999" s="40">
        <v>320.14902630277288</v>
      </c>
    </row>
    <row r="2000" spans="1:16">
      <c r="A2000" s="39"/>
      <c r="B2000" s="1" t="s">
        <v>700</v>
      </c>
      <c r="C2000" s="1" t="s">
        <v>1370</v>
      </c>
      <c r="D2000" s="1" t="s">
        <v>17</v>
      </c>
      <c r="E2000" s="1" t="s">
        <v>17</v>
      </c>
      <c r="F2000" s="2">
        <v>45535</v>
      </c>
      <c r="G2000" s="2">
        <v>45505</v>
      </c>
      <c r="H2000" s="1" t="s">
        <v>5114</v>
      </c>
      <c r="I2000" s="1" t="s">
        <v>5115</v>
      </c>
      <c r="J2000" s="1" t="s">
        <v>617</v>
      </c>
      <c r="K2000" s="1" t="s">
        <v>860</v>
      </c>
      <c r="L2000" s="1" t="s">
        <v>2892</v>
      </c>
      <c r="M2000" s="1"/>
      <c r="N2000" s="1"/>
      <c r="O2000" s="1"/>
      <c r="P2000" s="40">
        <v>320.14902630277288</v>
      </c>
    </row>
    <row r="2001" spans="1:16">
      <c r="A2001" s="39"/>
      <c r="B2001" s="1" t="s">
        <v>700</v>
      </c>
      <c r="C2001" s="1" t="s">
        <v>701</v>
      </c>
      <c r="D2001" s="1" t="s">
        <v>17</v>
      </c>
      <c r="E2001" s="1" t="s">
        <v>17</v>
      </c>
      <c r="F2001" s="2">
        <v>45535</v>
      </c>
      <c r="G2001" s="2">
        <v>45505</v>
      </c>
      <c r="H2001" s="1" t="s">
        <v>5116</v>
      </c>
      <c r="I2001" s="1" t="s">
        <v>5117</v>
      </c>
      <c r="J2001" s="1" t="s">
        <v>671</v>
      </c>
      <c r="K2001" s="1" t="s">
        <v>916</v>
      </c>
      <c r="L2001" s="1"/>
      <c r="M2001" s="1"/>
      <c r="N2001" s="1"/>
      <c r="O2001" s="1"/>
      <c r="P2001" s="40">
        <v>38835.67</v>
      </c>
    </row>
    <row r="2002" spans="1:16">
      <c r="A2002" s="39"/>
      <c r="B2002" s="1" t="s">
        <v>700</v>
      </c>
      <c r="C2002" s="1" t="s">
        <v>1370</v>
      </c>
      <c r="D2002" s="1" t="s">
        <v>17</v>
      </c>
      <c r="E2002" s="1" t="s">
        <v>17</v>
      </c>
      <c r="F2002" s="2">
        <v>45535</v>
      </c>
      <c r="G2002" s="2">
        <v>45505</v>
      </c>
      <c r="H2002" s="1" t="s">
        <v>5118</v>
      </c>
      <c r="I2002" s="1" t="s">
        <v>5119</v>
      </c>
      <c r="J2002" s="1" t="s">
        <v>617</v>
      </c>
      <c r="K2002" s="1" t="s">
        <v>860</v>
      </c>
      <c r="L2002" s="1" t="s">
        <v>2892</v>
      </c>
      <c r="M2002" s="1"/>
      <c r="N2002" s="1"/>
      <c r="O2002" s="1"/>
      <c r="P2002" s="40">
        <v>210.0977985111947</v>
      </c>
    </row>
    <row r="2003" spans="1:16">
      <c r="A2003" s="39"/>
      <c r="B2003" s="1" t="s">
        <v>700</v>
      </c>
      <c r="C2003" s="1" t="s">
        <v>1370</v>
      </c>
      <c r="D2003" s="1" t="s">
        <v>17</v>
      </c>
      <c r="E2003" s="1" t="s">
        <v>17</v>
      </c>
      <c r="F2003" s="2">
        <v>45535</v>
      </c>
      <c r="G2003" s="2">
        <v>45505</v>
      </c>
      <c r="H2003" s="1" t="s">
        <v>5120</v>
      </c>
      <c r="I2003" s="1" t="s">
        <v>5121</v>
      </c>
      <c r="J2003" s="1" t="s">
        <v>913</v>
      </c>
      <c r="K2003" s="1" t="s">
        <v>894</v>
      </c>
      <c r="L2003" s="1" t="s">
        <v>3327</v>
      </c>
      <c r="M2003" s="1"/>
      <c r="N2003" s="1"/>
      <c r="O2003" s="1"/>
      <c r="P2003" s="40">
        <v>560.2607960298526</v>
      </c>
    </row>
    <row r="2004" spans="1:16">
      <c r="A2004" s="39"/>
      <c r="B2004" s="1" t="s">
        <v>700</v>
      </c>
      <c r="C2004" s="1" t="s">
        <v>1370</v>
      </c>
      <c r="D2004" s="1" t="s">
        <v>17</v>
      </c>
      <c r="E2004" s="1" t="s">
        <v>17</v>
      </c>
      <c r="F2004" s="2">
        <v>45535</v>
      </c>
      <c r="G2004" s="2">
        <v>45505</v>
      </c>
      <c r="H2004" s="1" t="s">
        <v>5122</v>
      </c>
      <c r="I2004" s="1" t="s">
        <v>5123</v>
      </c>
      <c r="J2004" s="1" t="s">
        <v>812</v>
      </c>
      <c r="K2004" s="1" t="s">
        <v>795</v>
      </c>
      <c r="L2004" s="1" t="s">
        <v>3324</v>
      </c>
      <c r="M2004" s="1"/>
      <c r="N2004" s="1"/>
      <c r="O2004" s="1"/>
      <c r="P2004" s="40">
        <v>504.23471642686729</v>
      </c>
    </row>
    <row r="2005" spans="1:16">
      <c r="A2005" s="39"/>
      <c r="B2005" s="1" t="s">
        <v>700</v>
      </c>
      <c r="C2005" s="1" t="s">
        <v>1370</v>
      </c>
      <c r="D2005" s="1" t="s">
        <v>17</v>
      </c>
      <c r="E2005" s="1" t="s">
        <v>17</v>
      </c>
      <c r="F2005" s="2">
        <v>45535</v>
      </c>
      <c r="G2005" s="2">
        <v>45505</v>
      </c>
      <c r="H2005" s="1" t="s">
        <v>5124</v>
      </c>
      <c r="I2005" s="1" t="s">
        <v>5125</v>
      </c>
      <c r="J2005" s="1" t="s">
        <v>812</v>
      </c>
      <c r="K2005" s="1" t="s">
        <v>795</v>
      </c>
      <c r="L2005" s="1" t="s">
        <v>3324</v>
      </c>
      <c r="M2005" s="1"/>
      <c r="N2005" s="1"/>
      <c r="O2005" s="1"/>
      <c r="P2005" s="40">
        <v>294.1369179156726</v>
      </c>
    </row>
    <row r="2006" spans="1:16">
      <c r="A2006" s="39"/>
      <c r="B2006" s="1" t="s">
        <v>700</v>
      </c>
      <c r="C2006" s="1" t="s">
        <v>1370</v>
      </c>
      <c r="D2006" s="1" t="s">
        <v>17</v>
      </c>
      <c r="E2006" s="1" t="s">
        <v>17</v>
      </c>
      <c r="F2006" s="2">
        <v>45535</v>
      </c>
      <c r="G2006" s="2">
        <v>45505</v>
      </c>
      <c r="H2006" s="1" t="s">
        <v>5126</v>
      </c>
      <c r="I2006" s="1" t="s">
        <v>5127</v>
      </c>
      <c r="J2006" s="1" t="s">
        <v>617</v>
      </c>
      <c r="K2006" s="1" t="s">
        <v>860</v>
      </c>
      <c r="L2006" s="1" t="s">
        <v>2892</v>
      </c>
      <c r="M2006" s="1"/>
      <c r="N2006" s="1"/>
      <c r="O2006" s="1"/>
      <c r="P2006" s="40">
        <v>400.1862828784661</v>
      </c>
    </row>
    <row r="2007" spans="1:16">
      <c r="A2007" s="39"/>
      <c r="B2007" s="1" t="s">
        <v>700</v>
      </c>
      <c r="C2007" s="1" t="s">
        <v>1370</v>
      </c>
      <c r="D2007" s="1" t="s">
        <v>17</v>
      </c>
      <c r="E2007" s="1" t="s">
        <v>17</v>
      </c>
      <c r="F2007" s="2">
        <v>45535</v>
      </c>
      <c r="G2007" s="2">
        <v>45505</v>
      </c>
      <c r="H2007" s="1" t="s">
        <v>5128</v>
      </c>
      <c r="I2007" s="1" t="s">
        <v>5129</v>
      </c>
      <c r="J2007" s="1" t="s">
        <v>645</v>
      </c>
      <c r="K2007" s="1" t="s">
        <v>891</v>
      </c>
      <c r="L2007" s="1" t="s">
        <v>3332</v>
      </c>
      <c r="M2007" s="1"/>
      <c r="N2007" s="1"/>
      <c r="O2007" s="1"/>
      <c r="P2007" s="40">
        <v>480.22353945415932</v>
      </c>
    </row>
    <row r="2008" spans="1:16">
      <c r="A2008" s="39"/>
      <c r="B2008" s="1" t="s">
        <v>700</v>
      </c>
      <c r="C2008" s="1" t="s">
        <v>1370</v>
      </c>
      <c r="D2008" s="1" t="s">
        <v>17</v>
      </c>
      <c r="E2008" s="1" t="s">
        <v>17</v>
      </c>
      <c r="F2008" s="2">
        <v>45535</v>
      </c>
      <c r="G2008" s="2">
        <v>45505</v>
      </c>
      <c r="H2008" s="1" t="s">
        <v>5130</v>
      </c>
      <c r="I2008" s="1" t="s">
        <v>5131</v>
      </c>
      <c r="J2008" s="1" t="s">
        <v>593</v>
      </c>
      <c r="K2008" s="1" t="s">
        <v>842</v>
      </c>
      <c r="L2008" s="1" t="s">
        <v>1809</v>
      </c>
      <c r="M2008" s="1"/>
      <c r="N2008" s="1"/>
      <c r="O2008" s="1"/>
      <c r="P2008" s="40">
        <v>400.1862828784661</v>
      </c>
    </row>
    <row r="2009" spans="1:16">
      <c r="A2009" s="39"/>
      <c r="B2009" s="1" t="s">
        <v>700</v>
      </c>
      <c r="C2009" s="1" t="s">
        <v>1370</v>
      </c>
      <c r="D2009" s="1" t="s">
        <v>17</v>
      </c>
      <c r="E2009" s="1" t="s">
        <v>17</v>
      </c>
      <c r="F2009" s="2">
        <v>45535</v>
      </c>
      <c r="G2009" s="2">
        <v>45505</v>
      </c>
      <c r="H2009" s="1" t="s">
        <v>5132</v>
      </c>
      <c r="I2009" s="1" t="s">
        <v>5133</v>
      </c>
      <c r="J2009" s="1" t="s">
        <v>645</v>
      </c>
      <c r="K2009" s="1" t="s">
        <v>891</v>
      </c>
      <c r="L2009" s="1" t="s">
        <v>3332</v>
      </c>
      <c r="M2009" s="1"/>
      <c r="N2009" s="1"/>
      <c r="O2009" s="1"/>
      <c r="P2009" s="40">
        <v>480.22353945415932</v>
      </c>
    </row>
    <row r="2010" spans="1:16">
      <c r="A2010" s="39"/>
      <c r="B2010" s="1" t="s">
        <v>700</v>
      </c>
      <c r="C2010" s="1" t="s">
        <v>1370</v>
      </c>
      <c r="D2010" s="1" t="s">
        <v>17</v>
      </c>
      <c r="E2010" s="1" t="s">
        <v>17</v>
      </c>
      <c r="F2010" s="2">
        <v>45535</v>
      </c>
      <c r="G2010" s="2">
        <v>45505</v>
      </c>
      <c r="H2010" s="1" t="s">
        <v>5134</v>
      </c>
      <c r="I2010" s="1" t="s">
        <v>5135</v>
      </c>
      <c r="J2010" s="1" t="s">
        <v>645</v>
      </c>
      <c r="K2010" s="1" t="s">
        <v>891</v>
      </c>
      <c r="L2010" s="1" t="s">
        <v>3332</v>
      </c>
      <c r="M2010" s="1"/>
      <c r="N2010" s="1"/>
      <c r="O2010" s="1"/>
      <c r="P2010" s="40">
        <v>560.2607960298526</v>
      </c>
    </row>
    <row r="2011" spans="1:16">
      <c r="A2011" s="39"/>
      <c r="B2011" s="1" t="s">
        <v>700</v>
      </c>
      <c r="C2011" s="1" t="s">
        <v>701</v>
      </c>
      <c r="D2011" s="1" t="s">
        <v>17</v>
      </c>
      <c r="E2011" s="1" t="s">
        <v>17</v>
      </c>
      <c r="F2011" s="2">
        <v>45535</v>
      </c>
      <c r="G2011" s="2">
        <v>45505</v>
      </c>
      <c r="H2011" s="1" t="s">
        <v>5136</v>
      </c>
      <c r="I2011" s="1" t="s">
        <v>5137</v>
      </c>
      <c r="J2011" s="1" t="s">
        <v>648</v>
      </c>
      <c r="K2011" s="1" t="s">
        <v>900</v>
      </c>
      <c r="L2011" s="1" t="s">
        <v>2254</v>
      </c>
      <c r="M2011" s="1"/>
      <c r="N2011" s="1"/>
      <c r="O2011" s="1"/>
      <c r="P2011" s="40">
        <v>18621.14</v>
      </c>
    </row>
    <row r="2012" spans="1:16">
      <c r="A2012" s="39"/>
      <c r="B2012" s="1" t="s">
        <v>700</v>
      </c>
      <c r="C2012" s="1" t="s">
        <v>1370</v>
      </c>
      <c r="D2012" s="1" t="s">
        <v>17</v>
      </c>
      <c r="E2012" s="1" t="s">
        <v>17</v>
      </c>
      <c r="F2012" s="2">
        <v>45535</v>
      </c>
      <c r="G2012" s="2">
        <v>45505</v>
      </c>
      <c r="H2012" s="1" t="s">
        <v>5138</v>
      </c>
      <c r="I2012" s="1" t="s">
        <v>5139</v>
      </c>
      <c r="J2012" s="1" t="s">
        <v>617</v>
      </c>
      <c r="K2012" s="1" t="s">
        <v>860</v>
      </c>
      <c r="L2012" s="1" t="s">
        <v>2892</v>
      </c>
      <c r="M2012" s="1"/>
      <c r="N2012" s="1"/>
      <c r="O2012" s="1"/>
      <c r="P2012" s="40">
        <v>567.26417990760183</v>
      </c>
    </row>
    <row r="2013" spans="1:16">
      <c r="A2013" s="39"/>
      <c r="B2013" s="1" t="s">
        <v>700</v>
      </c>
      <c r="C2013" s="1" t="s">
        <v>1370</v>
      </c>
      <c r="D2013" s="1" t="s">
        <v>17</v>
      </c>
      <c r="E2013" s="1" t="s">
        <v>17</v>
      </c>
      <c r="F2013" s="2">
        <v>45535</v>
      </c>
      <c r="G2013" s="2">
        <v>45505</v>
      </c>
      <c r="H2013" s="1" t="s">
        <v>5140</v>
      </c>
      <c r="I2013" s="1" t="s">
        <v>5141</v>
      </c>
      <c r="J2013" s="1" t="s">
        <v>799</v>
      </c>
      <c r="K2013" s="1" t="s">
        <v>797</v>
      </c>
      <c r="L2013" s="1" t="s">
        <v>3338</v>
      </c>
      <c r="M2013" s="1"/>
      <c r="N2013" s="1"/>
      <c r="O2013" s="1"/>
      <c r="P2013" s="40">
        <v>180.08382729530976</v>
      </c>
    </row>
    <row r="2014" spans="1:16">
      <c r="A2014" s="39"/>
      <c r="B2014" s="1" t="s">
        <v>700</v>
      </c>
      <c r="C2014" s="1" t="s">
        <v>1370</v>
      </c>
      <c r="D2014" s="1" t="s">
        <v>17</v>
      </c>
      <c r="E2014" s="1" t="s">
        <v>17</v>
      </c>
      <c r="F2014" s="2">
        <v>45535</v>
      </c>
      <c r="G2014" s="2">
        <v>45505</v>
      </c>
      <c r="H2014" s="1" t="s">
        <v>5142</v>
      </c>
      <c r="I2014" s="1" t="s">
        <v>5143</v>
      </c>
      <c r="J2014" s="1" t="s">
        <v>617</v>
      </c>
      <c r="K2014" s="1" t="s">
        <v>860</v>
      </c>
      <c r="L2014" s="1" t="s">
        <v>2892</v>
      </c>
      <c r="M2014" s="1"/>
      <c r="N2014" s="1"/>
      <c r="O2014" s="1"/>
      <c r="P2014" s="40">
        <v>180.08382729530976</v>
      </c>
    </row>
    <row r="2015" spans="1:16">
      <c r="A2015" s="39"/>
      <c r="B2015" s="1" t="s">
        <v>700</v>
      </c>
      <c r="C2015" s="1" t="s">
        <v>1370</v>
      </c>
      <c r="D2015" s="1" t="s">
        <v>17</v>
      </c>
      <c r="E2015" s="1" t="s">
        <v>17</v>
      </c>
      <c r="F2015" s="2">
        <v>45535</v>
      </c>
      <c r="G2015" s="2">
        <v>45505</v>
      </c>
      <c r="H2015" s="1" t="s">
        <v>5144</v>
      </c>
      <c r="I2015" s="1" t="s">
        <v>5145</v>
      </c>
      <c r="J2015" s="1" t="s">
        <v>640</v>
      </c>
      <c r="K2015" s="1" t="s">
        <v>884</v>
      </c>
      <c r="L2015" s="1" t="s">
        <v>3366</v>
      </c>
      <c r="M2015" s="1"/>
      <c r="N2015" s="1"/>
      <c r="O2015" s="1"/>
      <c r="P2015" s="40">
        <v>560.2607960298526</v>
      </c>
    </row>
    <row r="2016" spans="1:16">
      <c r="A2016" s="39"/>
      <c r="B2016" s="1" t="s">
        <v>700</v>
      </c>
      <c r="C2016" s="1" t="s">
        <v>1370</v>
      </c>
      <c r="D2016" s="1" t="s">
        <v>17</v>
      </c>
      <c r="E2016" s="1" t="s">
        <v>17</v>
      </c>
      <c r="F2016" s="2">
        <v>45535</v>
      </c>
      <c r="G2016" s="2">
        <v>45505</v>
      </c>
      <c r="H2016" s="1" t="s">
        <v>5146</v>
      </c>
      <c r="I2016" s="1" t="s">
        <v>5147</v>
      </c>
      <c r="J2016" s="1" t="s">
        <v>617</v>
      </c>
      <c r="K2016" s="1" t="s">
        <v>860</v>
      </c>
      <c r="L2016" s="1" t="s">
        <v>2892</v>
      </c>
      <c r="M2016" s="1"/>
      <c r="N2016" s="1"/>
      <c r="O2016" s="1"/>
      <c r="P2016" s="40">
        <v>210.0977985111947</v>
      </c>
    </row>
    <row r="2017" spans="1:16">
      <c r="A2017" s="39"/>
      <c r="B2017" s="1" t="s">
        <v>700</v>
      </c>
      <c r="C2017" s="1" t="s">
        <v>1370</v>
      </c>
      <c r="D2017" s="1" t="s">
        <v>17</v>
      </c>
      <c r="E2017" s="1" t="s">
        <v>17</v>
      </c>
      <c r="F2017" s="2">
        <v>45535</v>
      </c>
      <c r="G2017" s="2">
        <v>45505</v>
      </c>
      <c r="H2017" s="1" t="s">
        <v>5148</v>
      </c>
      <c r="I2017" s="1" t="s">
        <v>5149</v>
      </c>
      <c r="J2017" s="1" t="s">
        <v>587</v>
      </c>
      <c r="K2017" s="1" t="s">
        <v>840</v>
      </c>
      <c r="L2017" s="1" t="s">
        <v>3446</v>
      </c>
      <c r="M2017" s="1"/>
      <c r="N2017" s="1"/>
      <c r="O2017" s="1"/>
      <c r="P2017" s="40">
        <v>360.16765459061952</v>
      </c>
    </row>
    <row r="2018" spans="1:16">
      <c r="A2018" s="39"/>
      <c r="B2018" s="1" t="s">
        <v>700</v>
      </c>
      <c r="C2018" s="1" t="s">
        <v>1370</v>
      </c>
      <c r="D2018" s="1" t="s">
        <v>17</v>
      </c>
      <c r="E2018" s="1" t="s">
        <v>17</v>
      </c>
      <c r="F2018" s="2">
        <v>45535</v>
      </c>
      <c r="G2018" s="2">
        <v>45505</v>
      </c>
      <c r="H2018" s="1" t="s">
        <v>5150</v>
      </c>
      <c r="I2018" s="1" t="s">
        <v>5151</v>
      </c>
      <c r="J2018" s="1" t="s">
        <v>587</v>
      </c>
      <c r="K2018" s="1" t="s">
        <v>840</v>
      </c>
      <c r="L2018" s="1" t="s">
        <v>3446</v>
      </c>
      <c r="M2018" s="1"/>
      <c r="N2018" s="1"/>
      <c r="O2018" s="1"/>
      <c r="P2018" s="40">
        <v>455.21202070163127</v>
      </c>
    </row>
    <row r="2019" spans="1:16">
      <c r="A2019" s="39"/>
      <c r="B2019" s="1" t="s">
        <v>700</v>
      </c>
      <c r="C2019" s="1" t="s">
        <v>1370</v>
      </c>
      <c r="D2019" s="1" t="s">
        <v>17</v>
      </c>
      <c r="E2019" s="1" t="s">
        <v>17</v>
      </c>
      <c r="F2019" s="2">
        <v>45535</v>
      </c>
      <c r="G2019" s="2">
        <v>45505</v>
      </c>
      <c r="H2019" s="1" t="s">
        <v>5152</v>
      </c>
      <c r="I2019" s="1" t="s">
        <v>5153</v>
      </c>
      <c r="J2019" s="1" t="s">
        <v>617</v>
      </c>
      <c r="K2019" s="1" t="s">
        <v>860</v>
      </c>
      <c r="L2019" s="1" t="s">
        <v>2892</v>
      </c>
      <c r="M2019" s="1"/>
      <c r="N2019" s="1"/>
      <c r="O2019" s="1"/>
      <c r="P2019" s="40">
        <v>320.14902630277288</v>
      </c>
    </row>
    <row r="2020" spans="1:16">
      <c r="A2020" s="39"/>
      <c r="B2020" s="1" t="s">
        <v>700</v>
      </c>
      <c r="C2020" s="1" t="s">
        <v>1370</v>
      </c>
      <c r="D2020" s="1" t="s">
        <v>17</v>
      </c>
      <c r="E2020" s="1" t="s">
        <v>17</v>
      </c>
      <c r="F2020" s="2">
        <v>45535</v>
      </c>
      <c r="G2020" s="2">
        <v>45505</v>
      </c>
      <c r="H2020" s="1" t="s">
        <v>5154</v>
      </c>
      <c r="I2020" s="1" t="s">
        <v>5155</v>
      </c>
      <c r="J2020" s="1" t="s">
        <v>617</v>
      </c>
      <c r="K2020" s="1" t="s">
        <v>860</v>
      </c>
      <c r="L2020" s="1" t="s">
        <v>2892</v>
      </c>
      <c r="M2020" s="1"/>
      <c r="N2020" s="1"/>
      <c r="O2020" s="1"/>
      <c r="P2020" s="40">
        <v>400.1862828784661</v>
      </c>
    </row>
    <row r="2021" spans="1:16">
      <c r="A2021" s="39"/>
      <c r="B2021" s="1" t="s">
        <v>700</v>
      </c>
      <c r="C2021" s="1" t="s">
        <v>1370</v>
      </c>
      <c r="D2021" s="1" t="s">
        <v>17</v>
      </c>
      <c r="E2021" s="1" t="s">
        <v>17</v>
      </c>
      <c r="F2021" s="2">
        <v>45535</v>
      </c>
      <c r="G2021" s="2">
        <v>45505</v>
      </c>
      <c r="H2021" s="1" t="s">
        <v>5156</v>
      </c>
      <c r="I2021" s="1" t="s">
        <v>5157</v>
      </c>
      <c r="J2021" s="1" t="s">
        <v>644</v>
      </c>
      <c r="K2021" s="1" t="s">
        <v>888</v>
      </c>
      <c r="L2021" s="1" t="s">
        <v>3388</v>
      </c>
      <c r="M2021" s="1"/>
      <c r="N2021" s="1"/>
      <c r="O2021" s="1"/>
      <c r="P2021" s="40">
        <v>560.2607960298526</v>
      </c>
    </row>
    <row r="2022" spans="1:16">
      <c r="A2022" s="39"/>
      <c r="B2022" s="1" t="s">
        <v>700</v>
      </c>
      <c r="C2022" s="1" t="s">
        <v>701</v>
      </c>
      <c r="D2022" s="1" t="s">
        <v>17</v>
      </c>
      <c r="E2022" s="1" t="s">
        <v>17</v>
      </c>
      <c r="F2022" s="2">
        <v>45535</v>
      </c>
      <c r="G2022" s="2">
        <v>45505</v>
      </c>
      <c r="H2022" s="1" t="s">
        <v>5158</v>
      </c>
      <c r="I2022" s="1" t="s">
        <v>5159</v>
      </c>
      <c r="J2022" s="1" t="s">
        <v>790</v>
      </c>
      <c r="K2022" s="1" t="s">
        <v>781</v>
      </c>
      <c r="L2022" s="1"/>
      <c r="M2022" s="1"/>
      <c r="N2022" s="1"/>
      <c r="O2022" s="1" t="s">
        <v>5160</v>
      </c>
      <c r="P2022" s="40">
        <v>-10000</v>
      </c>
    </row>
    <row r="2023" spans="1:16">
      <c r="A2023" s="39"/>
      <c r="B2023" s="1" t="s">
        <v>700</v>
      </c>
      <c r="C2023" s="1" t="s">
        <v>1370</v>
      </c>
      <c r="D2023" s="1" t="s">
        <v>17</v>
      </c>
      <c r="E2023" s="1" t="s">
        <v>17</v>
      </c>
      <c r="F2023" s="2">
        <v>45535</v>
      </c>
      <c r="G2023" s="2">
        <v>45505</v>
      </c>
      <c r="H2023" s="1" t="s">
        <v>5161</v>
      </c>
      <c r="I2023" s="1" t="s">
        <v>5162</v>
      </c>
      <c r="J2023" s="1" t="s">
        <v>617</v>
      </c>
      <c r="K2023" s="1" t="s">
        <v>860</v>
      </c>
      <c r="L2023" s="1" t="s">
        <v>2892</v>
      </c>
      <c r="M2023" s="1"/>
      <c r="N2023" s="1"/>
      <c r="O2023" s="1"/>
      <c r="P2023" s="40">
        <v>520.2421677420059</v>
      </c>
    </row>
    <row r="2024" spans="1:16">
      <c r="A2024" s="39"/>
      <c r="B2024" s="1" t="s">
        <v>700</v>
      </c>
      <c r="C2024" s="1" t="s">
        <v>1370</v>
      </c>
      <c r="D2024" s="1" t="s">
        <v>17</v>
      </c>
      <c r="E2024" s="1" t="s">
        <v>17</v>
      </c>
      <c r="F2024" s="2">
        <v>45535</v>
      </c>
      <c r="G2024" s="2">
        <v>45505</v>
      </c>
      <c r="H2024" s="1" t="s">
        <v>5163</v>
      </c>
      <c r="I2024" s="1" t="s">
        <v>5164</v>
      </c>
      <c r="J2024" s="1" t="s">
        <v>645</v>
      </c>
      <c r="K2024" s="1" t="s">
        <v>891</v>
      </c>
      <c r="L2024" s="1" t="s">
        <v>3332</v>
      </c>
      <c r="M2024" s="1"/>
      <c r="N2024" s="1"/>
      <c r="O2024" s="1"/>
      <c r="P2024" s="40">
        <v>280.1303980149263</v>
      </c>
    </row>
    <row r="2025" spans="1:16">
      <c r="A2025" s="39"/>
      <c r="B2025" s="1" t="s">
        <v>700</v>
      </c>
      <c r="C2025" s="1" t="s">
        <v>1370</v>
      </c>
      <c r="D2025" s="1" t="s">
        <v>17</v>
      </c>
      <c r="E2025" s="1" t="s">
        <v>17</v>
      </c>
      <c r="F2025" s="2">
        <v>45535</v>
      </c>
      <c r="G2025" s="2">
        <v>45505</v>
      </c>
      <c r="H2025" s="1" t="s">
        <v>5165</v>
      </c>
      <c r="I2025" s="1" t="s">
        <v>5166</v>
      </c>
      <c r="J2025" s="1" t="s">
        <v>618</v>
      </c>
      <c r="K2025" s="1" t="s">
        <v>859</v>
      </c>
      <c r="L2025" s="1" t="s">
        <v>3495</v>
      </c>
      <c r="M2025" s="1"/>
      <c r="N2025" s="1"/>
      <c r="O2025" s="1"/>
      <c r="P2025" s="40">
        <v>480.22353945415932</v>
      </c>
    </row>
    <row r="2026" spans="1:16">
      <c r="A2026" s="39"/>
      <c r="B2026" s="1" t="s">
        <v>700</v>
      </c>
      <c r="C2026" s="1" t="s">
        <v>1370</v>
      </c>
      <c r="D2026" s="1" t="s">
        <v>17</v>
      </c>
      <c r="E2026" s="1" t="s">
        <v>17</v>
      </c>
      <c r="F2026" s="2">
        <v>45535</v>
      </c>
      <c r="G2026" s="2">
        <v>45505</v>
      </c>
      <c r="H2026" s="1" t="s">
        <v>5167</v>
      </c>
      <c r="I2026" s="1" t="s">
        <v>5168</v>
      </c>
      <c r="J2026" s="1" t="s">
        <v>818</v>
      </c>
      <c r="K2026" s="1" t="s">
        <v>796</v>
      </c>
      <c r="L2026" s="1" t="s">
        <v>3346</v>
      </c>
      <c r="M2026" s="1"/>
      <c r="N2026" s="1"/>
      <c r="O2026" s="1"/>
      <c r="P2026" s="40">
        <v>648.30177826311512</v>
      </c>
    </row>
    <row r="2027" spans="1:16">
      <c r="A2027" s="39"/>
      <c r="B2027" s="1" t="s">
        <v>700</v>
      </c>
      <c r="C2027" s="1" t="s">
        <v>1370</v>
      </c>
      <c r="D2027" s="1" t="s">
        <v>17</v>
      </c>
      <c r="E2027" s="1" t="s">
        <v>17</v>
      </c>
      <c r="F2027" s="2">
        <v>45535</v>
      </c>
      <c r="G2027" s="2">
        <v>45505</v>
      </c>
      <c r="H2027" s="1" t="s">
        <v>5169</v>
      </c>
      <c r="I2027" s="1" t="s">
        <v>5170</v>
      </c>
      <c r="J2027" s="1" t="s">
        <v>617</v>
      </c>
      <c r="K2027" s="1" t="s">
        <v>860</v>
      </c>
      <c r="L2027" s="1" t="s">
        <v>2892</v>
      </c>
      <c r="M2027" s="1"/>
      <c r="N2027" s="1"/>
      <c r="O2027" s="1"/>
      <c r="P2027" s="40">
        <v>158.0735817369941</v>
      </c>
    </row>
    <row r="2028" spans="1:16">
      <c r="A2028" s="39"/>
      <c r="B2028" s="1" t="s">
        <v>700</v>
      </c>
      <c r="C2028" s="1" t="s">
        <v>1370</v>
      </c>
      <c r="D2028" s="1" t="s">
        <v>17</v>
      </c>
      <c r="E2028" s="1" t="s">
        <v>17</v>
      </c>
      <c r="F2028" s="2">
        <v>45535</v>
      </c>
      <c r="G2028" s="2">
        <v>45505</v>
      </c>
      <c r="H2028" s="1" t="s">
        <v>5171</v>
      </c>
      <c r="I2028" s="1" t="s">
        <v>5172</v>
      </c>
      <c r="J2028" s="1" t="s">
        <v>617</v>
      </c>
      <c r="K2028" s="1" t="s">
        <v>860</v>
      </c>
      <c r="L2028" s="1" t="s">
        <v>2892</v>
      </c>
      <c r="M2028" s="1"/>
      <c r="N2028" s="1"/>
      <c r="O2028" s="1"/>
      <c r="P2028" s="40">
        <v>480.22353945415932</v>
      </c>
    </row>
    <row r="2029" spans="1:16">
      <c r="A2029" s="39"/>
      <c r="B2029" s="1" t="s">
        <v>700</v>
      </c>
      <c r="C2029" s="1" t="s">
        <v>701</v>
      </c>
      <c r="D2029" s="1" t="s">
        <v>17</v>
      </c>
      <c r="E2029" s="1" t="s">
        <v>17</v>
      </c>
      <c r="F2029" s="2">
        <v>45535</v>
      </c>
      <c r="G2029" s="2">
        <v>45505</v>
      </c>
      <c r="H2029" s="1" t="s">
        <v>2108</v>
      </c>
      <c r="I2029" s="1" t="s">
        <v>2109</v>
      </c>
      <c r="J2029" s="1" t="s">
        <v>277</v>
      </c>
      <c r="K2029" s="1"/>
      <c r="L2029" s="1"/>
      <c r="M2029" s="1" t="s">
        <v>2166</v>
      </c>
      <c r="N2029" s="1"/>
      <c r="O2029" s="1" t="s">
        <v>5173</v>
      </c>
      <c r="P2029" s="40">
        <v>-14543.27</v>
      </c>
    </row>
    <row r="2030" spans="1:16">
      <c r="A2030" s="39"/>
      <c r="B2030" s="1" t="s">
        <v>700</v>
      </c>
      <c r="C2030" s="1" t="s">
        <v>1370</v>
      </c>
      <c r="D2030" s="1" t="s">
        <v>17</v>
      </c>
      <c r="E2030" s="1" t="s">
        <v>17</v>
      </c>
      <c r="F2030" s="2">
        <v>45535</v>
      </c>
      <c r="G2030" s="2">
        <v>45505</v>
      </c>
      <c r="H2030" s="1" t="s">
        <v>5174</v>
      </c>
      <c r="I2030" s="1" t="s">
        <v>5175</v>
      </c>
      <c r="J2030" s="1" t="s">
        <v>617</v>
      </c>
      <c r="K2030" s="1" t="s">
        <v>860</v>
      </c>
      <c r="L2030" s="1" t="s">
        <v>2892</v>
      </c>
      <c r="M2030" s="1"/>
      <c r="N2030" s="1"/>
      <c r="O2030" s="1"/>
      <c r="P2030" s="40">
        <v>360.16765459061952</v>
      </c>
    </row>
    <row r="2031" spans="1:16">
      <c r="A2031" s="39"/>
      <c r="B2031" s="1" t="s">
        <v>700</v>
      </c>
      <c r="C2031" s="1" t="s">
        <v>1370</v>
      </c>
      <c r="D2031" s="1" t="s">
        <v>17</v>
      </c>
      <c r="E2031" s="1" t="s">
        <v>17</v>
      </c>
      <c r="F2031" s="2">
        <v>45535</v>
      </c>
      <c r="G2031" s="2">
        <v>45505</v>
      </c>
      <c r="H2031" s="1" t="s">
        <v>5176</v>
      </c>
      <c r="I2031" s="1" t="s">
        <v>5177</v>
      </c>
      <c r="J2031" s="1" t="s">
        <v>593</v>
      </c>
      <c r="K2031" s="1" t="s">
        <v>842</v>
      </c>
      <c r="L2031" s="1" t="s">
        <v>1809</v>
      </c>
      <c r="M2031" s="1"/>
      <c r="N2031" s="1"/>
      <c r="O2031" s="1"/>
      <c r="P2031" s="40">
        <v>416.19373419360477</v>
      </c>
    </row>
    <row r="2032" spans="1:16">
      <c r="A2032" s="39"/>
      <c r="B2032" s="1" t="s">
        <v>700</v>
      </c>
      <c r="C2032" s="1" t="s">
        <v>1370</v>
      </c>
      <c r="D2032" s="1" t="s">
        <v>17</v>
      </c>
      <c r="E2032" s="1" t="s">
        <v>17</v>
      </c>
      <c r="F2032" s="2">
        <v>45535</v>
      </c>
      <c r="G2032" s="2">
        <v>45505</v>
      </c>
      <c r="H2032" s="1" t="s">
        <v>5178</v>
      </c>
      <c r="I2032" s="1" t="s">
        <v>5179</v>
      </c>
      <c r="J2032" s="1" t="s">
        <v>593</v>
      </c>
      <c r="K2032" s="1" t="s">
        <v>842</v>
      </c>
      <c r="L2032" s="1" t="s">
        <v>1809</v>
      </c>
      <c r="M2032" s="1"/>
      <c r="N2032" s="1"/>
      <c r="O2032" s="1"/>
      <c r="P2032" s="40">
        <v>416.19373419360477</v>
      </c>
    </row>
    <row r="2033" spans="1:16">
      <c r="A2033" s="39"/>
      <c r="B2033" s="1" t="s">
        <v>700</v>
      </c>
      <c r="C2033" s="1" t="s">
        <v>1370</v>
      </c>
      <c r="D2033" s="1" t="s">
        <v>17</v>
      </c>
      <c r="E2033" s="1" t="s">
        <v>17</v>
      </c>
      <c r="F2033" s="2">
        <v>45535</v>
      </c>
      <c r="G2033" s="2">
        <v>45505</v>
      </c>
      <c r="H2033" s="1" t="s">
        <v>5180</v>
      </c>
      <c r="I2033" s="1" t="s">
        <v>5181</v>
      </c>
      <c r="J2033" s="1" t="s">
        <v>645</v>
      </c>
      <c r="K2033" s="1" t="s">
        <v>891</v>
      </c>
      <c r="L2033" s="1" t="s">
        <v>3332</v>
      </c>
      <c r="M2033" s="1"/>
      <c r="N2033" s="1"/>
      <c r="O2033" s="1"/>
      <c r="P2033" s="40">
        <v>440.20491116631274</v>
      </c>
    </row>
    <row r="2034" spans="1:16">
      <c r="A2034" s="39"/>
      <c r="B2034" s="1" t="s">
        <v>700</v>
      </c>
      <c r="C2034" s="1" t="s">
        <v>1370</v>
      </c>
      <c r="D2034" s="1" t="s">
        <v>17</v>
      </c>
      <c r="E2034" s="1" t="s">
        <v>17</v>
      </c>
      <c r="F2034" s="2">
        <v>45535</v>
      </c>
      <c r="G2034" s="2">
        <v>45505</v>
      </c>
      <c r="H2034" s="1" t="s">
        <v>5182</v>
      </c>
      <c r="I2034" s="1" t="s">
        <v>5183</v>
      </c>
      <c r="J2034" s="1" t="s">
        <v>617</v>
      </c>
      <c r="K2034" s="1" t="s">
        <v>860</v>
      </c>
      <c r="L2034" s="1" t="s">
        <v>2892</v>
      </c>
      <c r="M2034" s="1"/>
      <c r="N2034" s="1"/>
      <c r="O2034" s="1"/>
      <c r="P2034" s="40">
        <v>320.14902630277288</v>
      </c>
    </row>
    <row r="2035" spans="1:16">
      <c r="A2035" s="39"/>
      <c r="B2035" s="1" t="s">
        <v>700</v>
      </c>
      <c r="C2035" s="1" t="s">
        <v>1370</v>
      </c>
      <c r="D2035" s="1" t="s">
        <v>17</v>
      </c>
      <c r="E2035" s="1" t="s">
        <v>17</v>
      </c>
      <c r="F2035" s="2">
        <v>45535</v>
      </c>
      <c r="G2035" s="2">
        <v>45505</v>
      </c>
      <c r="H2035" s="1" t="s">
        <v>5184</v>
      </c>
      <c r="I2035" s="1" t="s">
        <v>5185</v>
      </c>
      <c r="J2035" s="1" t="s">
        <v>645</v>
      </c>
      <c r="K2035" s="1" t="s">
        <v>891</v>
      </c>
      <c r="L2035" s="1" t="s">
        <v>3332</v>
      </c>
      <c r="M2035" s="1"/>
      <c r="N2035" s="1"/>
      <c r="O2035" s="1"/>
      <c r="P2035" s="40">
        <v>560.2607960298526</v>
      </c>
    </row>
    <row r="2036" spans="1:16">
      <c r="A2036" s="39"/>
      <c r="B2036" s="1" t="s">
        <v>700</v>
      </c>
      <c r="C2036" s="1" t="s">
        <v>701</v>
      </c>
      <c r="D2036" s="1" t="s">
        <v>17</v>
      </c>
      <c r="E2036" s="1" t="s">
        <v>17</v>
      </c>
      <c r="F2036" s="2">
        <v>45535</v>
      </c>
      <c r="G2036" s="2">
        <v>45505</v>
      </c>
      <c r="H2036" s="1" t="s">
        <v>5186</v>
      </c>
      <c r="I2036" s="1" t="s">
        <v>5187</v>
      </c>
      <c r="J2036" s="1" t="s">
        <v>559</v>
      </c>
      <c r="K2036" s="1" t="s">
        <v>813</v>
      </c>
      <c r="L2036" s="1" t="s">
        <v>2305</v>
      </c>
      <c r="M2036" s="1"/>
      <c r="N2036" s="1"/>
      <c r="O2036" s="1"/>
      <c r="P2036" s="40">
        <v>31655.83</v>
      </c>
    </row>
    <row r="2037" spans="1:16">
      <c r="A2037" s="39"/>
      <c r="B2037" s="1" t="s">
        <v>700</v>
      </c>
      <c r="C2037" s="1" t="s">
        <v>1370</v>
      </c>
      <c r="D2037" s="1" t="s">
        <v>17</v>
      </c>
      <c r="E2037" s="1" t="s">
        <v>17</v>
      </c>
      <c r="F2037" s="2">
        <v>45535</v>
      </c>
      <c r="G2037" s="2">
        <v>45505</v>
      </c>
      <c r="H2037" s="1" t="s">
        <v>5188</v>
      </c>
      <c r="I2037" s="1" t="s">
        <v>5189</v>
      </c>
      <c r="J2037" s="1" t="s">
        <v>645</v>
      </c>
      <c r="K2037" s="1" t="s">
        <v>891</v>
      </c>
      <c r="L2037" s="1" t="s">
        <v>3332</v>
      </c>
      <c r="M2037" s="1"/>
      <c r="N2037" s="1"/>
      <c r="O2037" s="1"/>
      <c r="P2037" s="40">
        <v>480.22353945415932</v>
      </c>
    </row>
    <row r="2038" spans="1:16">
      <c r="A2038" s="39"/>
      <c r="B2038" s="1" t="s">
        <v>700</v>
      </c>
      <c r="C2038" s="1" t="s">
        <v>1370</v>
      </c>
      <c r="D2038" s="1" t="s">
        <v>17</v>
      </c>
      <c r="E2038" s="1" t="s">
        <v>17</v>
      </c>
      <c r="F2038" s="2">
        <v>45535</v>
      </c>
      <c r="G2038" s="2">
        <v>45505</v>
      </c>
      <c r="H2038" s="1" t="s">
        <v>5190</v>
      </c>
      <c r="I2038" s="1" t="s">
        <v>5191</v>
      </c>
      <c r="J2038" s="1" t="s">
        <v>631</v>
      </c>
      <c r="K2038" s="1" t="s">
        <v>873</v>
      </c>
      <c r="L2038" s="1" t="s">
        <v>3355</v>
      </c>
      <c r="M2038" s="1"/>
      <c r="N2038" s="1"/>
      <c r="O2038" s="1"/>
      <c r="P2038" s="40">
        <v>520.2421677420059</v>
      </c>
    </row>
    <row r="2039" spans="1:16">
      <c r="A2039" s="39"/>
      <c r="B2039" s="1" t="s">
        <v>700</v>
      </c>
      <c r="C2039" s="1" t="s">
        <v>1370</v>
      </c>
      <c r="D2039" s="1" t="s">
        <v>17</v>
      </c>
      <c r="E2039" s="1" t="s">
        <v>17</v>
      </c>
      <c r="F2039" s="2">
        <v>45535</v>
      </c>
      <c r="G2039" s="2">
        <v>45505</v>
      </c>
      <c r="H2039" s="1" t="s">
        <v>5192</v>
      </c>
      <c r="I2039" s="1" t="s">
        <v>5193</v>
      </c>
      <c r="J2039" s="1" t="s">
        <v>618</v>
      </c>
      <c r="K2039" s="1" t="s">
        <v>859</v>
      </c>
      <c r="L2039" s="1" t="s">
        <v>3495</v>
      </c>
      <c r="M2039" s="1"/>
      <c r="N2039" s="1"/>
      <c r="O2039" s="1"/>
      <c r="P2039" s="40">
        <v>480.22353945415932</v>
      </c>
    </row>
    <row r="2040" spans="1:16">
      <c r="A2040" s="39"/>
      <c r="B2040" s="1" t="s">
        <v>700</v>
      </c>
      <c r="C2040" s="1" t="s">
        <v>1370</v>
      </c>
      <c r="D2040" s="1" t="s">
        <v>17</v>
      </c>
      <c r="E2040" s="1" t="s">
        <v>17</v>
      </c>
      <c r="F2040" s="2">
        <v>45535</v>
      </c>
      <c r="G2040" s="2">
        <v>45505</v>
      </c>
      <c r="H2040" s="1" t="s">
        <v>5194</v>
      </c>
      <c r="I2040" s="1" t="s">
        <v>5195</v>
      </c>
      <c r="J2040" s="1" t="s">
        <v>812</v>
      </c>
      <c r="K2040" s="1" t="s">
        <v>795</v>
      </c>
      <c r="L2040" s="1" t="s">
        <v>3324</v>
      </c>
      <c r="M2040" s="1"/>
      <c r="N2040" s="1"/>
      <c r="O2040" s="1"/>
      <c r="P2040" s="40">
        <v>384.17883156332749</v>
      </c>
    </row>
    <row r="2041" spans="1:16">
      <c r="A2041" s="39"/>
      <c r="B2041" s="1" t="s">
        <v>700</v>
      </c>
      <c r="C2041" s="1" t="s">
        <v>1370</v>
      </c>
      <c r="D2041" s="1" t="s">
        <v>17</v>
      </c>
      <c r="E2041" s="1" t="s">
        <v>17</v>
      </c>
      <c r="F2041" s="2">
        <v>45535</v>
      </c>
      <c r="G2041" s="2">
        <v>45505</v>
      </c>
      <c r="H2041" s="1" t="s">
        <v>5196</v>
      </c>
      <c r="I2041" s="1" t="s">
        <v>5197</v>
      </c>
      <c r="J2041" s="1" t="s">
        <v>587</v>
      </c>
      <c r="K2041" s="1" t="s">
        <v>840</v>
      </c>
      <c r="L2041" s="1" t="s">
        <v>3446</v>
      </c>
      <c r="M2041" s="1"/>
      <c r="N2041" s="1"/>
      <c r="O2041" s="1"/>
      <c r="P2041" s="40">
        <v>360.16765459061952</v>
      </c>
    </row>
    <row r="2042" spans="1:16">
      <c r="A2042" s="39"/>
      <c r="B2042" s="1" t="s">
        <v>700</v>
      </c>
      <c r="C2042" s="1" t="s">
        <v>1370</v>
      </c>
      <c r="D2042" s="1" t="s">
        <v>17</v>
      </c>
      <c r="E2042" s="1" t="s">
        <v>17</v>
      </c>
      <c r="F2042" s="2">
        <v>45535</v>
      </c>
      <c r="G2042" s="2">
        <v>45505</v>
      </c>
      <c r="H2042" s="1" t="s">
        <v>5198</v>
      </c>
      <c r="I2042" s="1" t="s">
        <v>5199</v>
      </c>
      <c r="J2042" s="1" t="s">
        <v>816</v>
      </c>
      <c r="K2042" s="1" t="s">
        <v>798</v>
      </c>
      <c r="L2042" s="1" t="s">
        <v>3413</v>
      </c>
      <c r="M2042" s="1"/>
      <c r="N2042" s="1"/>
      <c r="O2042" s="1"/>
      <c r="P2042" s="40">
        <v>376.17510590575813</v>
      </c>
    </row>
    <row r="2043" spans="1:16">
      <c r="A2043" s="39"/>
      <c r="B2043" s="1" t="s">
        <v>700</v>
      </c>
      <c r="C2043" s="1" t="s">
        <v>1370</v>
      </c>
      <c r="D2043" s="1" t="s">
        <v>17</v>
      </c>
      <c r="E2043" s="1" t="s">
        <v>17</v>
      </c>
      <c r="F2043" s="2">
        <v>45535</v>
      </c>
      <c r="G2043" s="2">
        <v>45505</v>
      </c>
      <c r="H2043" s="1" t="s">
        <v>5200</v>
      </c>
      <c r="I2043" s="1" t="s">
        <v>5201</v>
      </c>
      <c r="J2043" s="1" t="s">
        <v>645</v>
      </c>
      <c r="K2043" s="1" t="s">
        <v>891</v>
      </c>
      <c r="L2043" s="1" t="s">
        <v>3332</v>
      </c>
      <c r="M2043" s="1"/>
      <c r="N2043" s="1"/>
      <c r="O2043" s="1"/>
      <c r="P2043" s="40">
        <v>560.2607960298526</v>
      </c>
    </row>
    <row r="2044" spans="1:16">
      <c r="A2044" s="39"/>
      <c r="B2044" s="1" t="s">
        <v>700</v>
      </c>
      <c r="C2044" s="1" t="s">
        <v>1370</v>
      </c>
      <c r="D2044" s="1" t="s">
        <v>17</v>
      </c>
      <c r="E2044" s="1" t="s">
        <v>17</v>
      </c>
      <c r="F2044" s="2">
        <v>45535</v>
      </c>
      <c r="G2044" s="2">
        <v>45505</v>
      </c>
      <c r="H2044" s="1" t="s">
        <v>5202</v>
      </c>
      <c r="I2044" s="1" t="s">
        <v>5203</v>
      </c>
      <c r="J2044" s="1" t="s">
        <v>621</v>
      </c>
      <c r="K2044" s="1" t="s">
        <v>861</v>
      </c>
      <c r="L2044" s="1" t="s">
        <v>3500</v>
      </c>
      <c r="M2044" s="1"/>
      <c r="N2044" s="1"/>
      <c r="O2044" s="1"/>
      <c r="P2044" s="40">
        <v>240.11176972707966</v>
      </c>
    </row>
    <row r="2045" spans="1:16">
      <c r="A2045" s="39"/>
      <c r="B2045" s="1" t="s">
        <v>700</v>
      </c>
      <c r="C2045" s="1" t="s">
        <v>1370</v>
      </c>
      <c r="D2045" s="1" t="s">
        <v>17</v>
      </c>
      <c r="E2045" s="1" t="s">
        <v>17</v>
      </c>
      <c r="F2045" s="2">
        <v>45535</v>
      </c>
      <c r="G2045" s="2">
        <v>45505</v>
      </c>
      <c r="H2045" s="1" t="s">
        <v>5204</v>
      </c>
      <c r="I2045" s="1" t="s">
        <v>5205</v>
      </c>
      <c r="J2045" s="1" t="s">
        <v>612</v>
      </c>
      <c r="K2045" s="1" t="s">
        <v>853</v>
      </c>
      <c r="L2045" s="1" t="s">
        <v>3335</v>
      </c>
      <c r="M2045" s="1"/>
      <c r="N2045" s="1"/>
      <c r="O2045" s="1"/>
      <c r="P2045" s="40">
        <v>258.12015245661064</v>
      </c>
    </row>
    <row r="2046" spans="1:16">
      <c r="A2046" s="39"/>
      <c r="B2046" s="1" t="s">
        <v>700</v>
      </c>
      <c r="C2046" s="1" t="s">
        <v>1370</v>
      </c>
      <c r="D2046" s="1" t="s">
        <v>17</v>
      </c>
      <c r="E2046" s="1" t="s">
        <v>17</v>
      </c>
      <c r="F2046" s="2">
        <v>45535</v>
      </c>
      <c r="G2046" s="2">
        <v>45505</v>
      </c>
      <c r="H2046" s="1" t="s">
        <v>5206</v>
      </c>
      <c r="I2046" s="1" t="s">
        <v>5207</v>
      </c>
      <c r="J2046" s="1" t="s">
        <v>617</v>
      </c>
      <c r="K2046" s="1" t="s">
        <v>860</v>
      </c>
      <c r="L2046" s="1" t="s">
        <v>2892</v>
      </c>
      <c r="M2046" s="1"/>
      <c r="N2046" s="1"/>
      <c r="O2046" s="1"/>
      <c r="P2046" s="40">
        <v>432.20118550874338</v>
      </c>
    </row>
    <row r="2047" spans="1:16">
      <c r="A2047" s="39"/>
      <c r="B2047" s="1" t="s">
        <v>700</v>
      </c>
      <c r="C2047" s="1" t="s">
        <v>1370</v>
      </c>
      <c r="D2047" s="1" t="s">
        <v>17</v>
      </c>
      <c r="E2047" s="1" t="s">
        <v>17</v>
      </c>
      <c r="F2047" s="2">
        <v>45535</v>
      </c>
      <c r="G2047" s="2">
        <v>45505</v>
      </c>
      <c r="H2047" s="1" t="s">
        <v>5208</v>
      </c>
      <c r="I2047" s="1" t="s">
        <v>5209</v>
      </c>
      <c r="J2047" s="1" t="s">
        <v>617</v>
      </c>
      <c r="K2047" s="1" t="s">
        <v>860</v>
      </c>
      <c r="L2047" s="1" t="s">
        <v>2892</v>
      </c>
      <c r="M2047" s="1"/>
      <c r="N2047" s="1"/>
      <c r="O2047" s="1"/>
      <c r="P2047" s="40">
        <v>320.14902630277288</v>
      </c>
    </row>
    <row r="2048" spans="1:16">
      <c r="A2048" s="39"/>
      <c r="B2048" s="1" t="s">
        <v>700</v>
      </c>
      <c r="C2048" s="1" t="s">
        <v>1370</v>
      </c>
      <c r="D2048" s="1" t="s">
        <v>17</v>
      </c>
      <c r="E2048" s="1" t="s">
        <v>17</v>
      </c>
      <c r="F2048" s="2">
        <v>45535</v>
      </c>
      <c r="G2048" s="2">
        <v>45505</v>
      </c>
      <c r="H2048" s="1" t="s">
        <v>5210</v>
      </c>
      <c r="I2048" s="1" t="s">
        <v>5211</v>
      </c>
      <c r="J2048" s="1" t="s">
        <v>593</v>
      </c>
      <c r="K2048" s="1" t="s">
        <v>842</v>
      </c>
      <c r="L2048" s="1" t="s">
        <v>1809</v>
      </c>
      <c r="M2048" s="1"/>
      <c r="N2048" s="1"/>
      <c r="O2048" s="1"/>
      <c r="P2048" s="40">
        <v>400.1862828784661</v>
      </c>
    </row>
    <row r="2049" spans="1:16">
      <c r="A2049" s="39"/>
      <c r="B2049" s="1" t="s">
        <v>700</v>
      </c>
      <c r="C2049" s="1" t="s">
        <v>701</v>
      </c>
      <c r="D2049" s="1" t="s">
        <v>17</v>
      </c>
      <c r="E2049" s="1" t="s">
        <v>17</v>
      </c>
      <c r="F2049" s="2">
        <v>45535</v>
      </c>
      <c r="G2049" s="2">
        <v>45505</v>
      </c>
      <c r="H2049" s="1" t="s">
        <v>5212</v>
      </c>
      <c r="I2049" s="1" t="s">
        <v>5213</v>
      </c>
      <c r="J2049" s="1" t="s">
        <v>666</v>
      </c>
      <c r="K2049" s="1" t="s">
        <v>917</v>
      </c>
      <c r="L2049" s="1" t="s">
        <v>1865</v>
      </c>
      <c r="M2049" s="1"/>
      <c r="N2049" s="1"/>
      <c r="O2049" s="1"/>
      <c r="P2049" s="40">
        <v>-483.98</v>
      </c>
    </row>
    <row r="2050" spans="1:16">
      <c r="A2050" s="39"/>
      <c r="B2050" s="1" t="s">
        <v>700</v>
      </c>
      <c r="C2050" s="1" t="s">
        <v>1370</v>
      </c>
      <c r="D2050" s="1" t="s">
        <v>17</v>
      </c>
      <c r="E2050" s="1" t="s">
        <v>17</v>
      </c>
      <c r="F2050" s="2">
        <v>45535</v>
      </c>
      <c r="G2050" s="2">
        <v>45505</v>
      </c>
      <c r="H2050" s="1" t="s">
        <v>5214</v>
      </c>
      <c r="I2050" s="1" t="s">
        <v>5215</v>
      </c>
      <c r="J2050" s="1" t="s">
        <v>645</v>
      </c>
      <c r="K2050" s="1" t="s">
        <v>891</v>
      </c>
      <c r="L2050" s="1" t="s">
        <v>3332</v>
      </c>
      <c r="M2050" s="1"/>
      <c r="N2050" s="1"/>
      <c r="O2050" s="1"/>
      <c r="P2050" s="40">
        <v>536.24961905714463</v>
      </c>
    </row>
    <row r="2051" spans="1:16">
      <c r="A2051" s="39"/>
      <c r="B2051" s="1" t="s">
        <v>700</v>
      </c>
      <c r="C2051" s="1" t="s">
        <v>1370</v>
      </c>
      <c r="D2051" s="1" t="s">
        <v>17</v>
      </c>
      <c r="E2051" s="1" t="s">
        <v>17</v>
      </c>
      <c r="F2051" s="2">
        <v>45535</v>
      </c>
      <c r="G2051" s="2">
        <v>45505</v>
      </c>
      <c r="H2051" s="1" t="s">
        <v>5216</v>
      </c>
      <c r="I2051" s="1" t="s">
        <v>5217</v>
      </c>
      <c r="J2051" s="1" t="s">
        <v>617</v>
      </c>
      <c r="K2051" s="1" t="s">
        <v>860</v>
      </c>
      <c r="L2051" s="1" t="s">
        <v>2892</v>
      </c>
      <c r="M2051" s="1"/>
      <c r="N2051" s="1"/>
      <c r="O2051" s="1"/>
      <c r="P2051" s="40">
        <v>320.14902630277288</v>
      </c>
    </row>
    <row r="2052" spans="1:16">
      <c r="A2052" s="39"/>
      <c r="B2052" s="1" t="s">
        <v>700</v>
      </c>
      <c r="C2052" s="1" t="s">
        <v>1370</v>
      </c>
      <c r="D2052" s="1" t="s">
        <v>17</v>
      </c>
      <c r="E2052" s="1" t="s">
        <v>17</v>
      </c>
      <c r="F2052" s="2">
        <v>45535</v>
      </c>
      <c r="G2052" s="2">
        <v>45505</v>
      </c>
      <c r="H2052" s="1" t="s">
        <v>5218</v>
      </c>
      <c r="I2052" s="1" t="s">
        <v>5219</v>
      </c>
      <c r="J2052" s="1" t="s">
        <v>631</v>
      </c>
      <c r="K2052" s="1" t="s">
        <v>873</v>
      </c>
      <c r="L2052" s="1" t="s">
        <v>3355</v>
      </c>
      <c r="M2052" s="1"/>
      <c r="N2052" s="1"/>
      <c r="O2052" s="1"/>
      <c r="P2052" s="40">
        <v>520.2421677420059</v>
      </c>
    </row>
    <row r="2053" spans="1:16">
      <c r="A2053" s="39"/>
      <c r="B2053" s="1" t="s">
        <v>700</v>
      </c>
      <c r="C2053" s="1" t="s">
        <v>1370</v>
      </c>
      <c r="D2053" s="1" t="s">
        <v>17</v>
      </c>
      <c r="E2053" s="1" t="s">
        <v>17</v>
      </c>
      <c r="F2053" s="2">
        <v>45535</v>
      </c>
      <c r="G2053" s="2">
        <v>45505</v>
      </c>
      <c r="H2053" s="1" t="s">
        <v>5220</v>
      </c>
      <c r="I2053" s="1" t="s">
        <v>5221</v>
      </c>
      <c r="J2053" s="1" t="s">
        <v>919</v>
      </c>
      <c r="K2053" s="1" t="s">
        <v>895</v>
      </c>
      <c r="L2053" s="1" t="s">
        <v>3507</v>
      </c>
      <c r="M2053" s="1"/>
      <c r="N2053" s="1"/>
      <c r="O2053" s="1"/>
      <c r="P2053" s="40">
        <v>440.20491116631274</v>
      </c>
    </row>
    <row r="2054" spans="1:16">
      <c r="A2054" s="39"/>
      <c r="B2054" s="1" t="s">
        <v>700</v>
      </c>
      <c r="C2054" s="1" t="s">
        <v>1370</v>
      </c>
      <c r="D2054" s="1" t="s">
        <v>17</v>
      </c>
      <c r="E2054" s="1" t="s">
        <v>17</v>
      </c>
      <c r="F2054" s="2">
        <v>45535</v>
      </c>
      <c r="G2054" s="2">
        <v>45505</v>
      </c>
      <c r="H2054" s="1" t="s">
        <v>5222</v>
      </c>
      <c r="I2054" s="1" t="s">
        <v>5223</v>
      </c>
      <c r="J2054" s="1" t="s">
        <v>536</v>
      </c>
      <c r="K2054" s="1" t="s">
        <v>792</v>
      </c>
      <c r="L2054" s="1" t="s">
        <v>3512</v>
      </c>
      <c r="M2054" s="1"/>
      <c r="N2054" s="1"/>
      <c r="O2054" s="1"/>
      <c r="P2054" s="40">
        <v>360.16765459061952</v>
      </c>
    </row>
    <row r="2055" spans="1:16">
      <c r="A2055" s="39"/>
      <c r="B2055" s="1" t="s">
        <v>700</v>
      </c>
      <c r="C2055" s="1" t="s">
        <v>1370</v>
      </c>
      <c r="D2055" s="1" t="s">
        <v>17</v>
      </c>
      <c r="E2055" s="1" t="s">
        <v>17</v>
      </c>
      <c r="F2055" s="2">
        <v>45535</v>
      </c>
      <c r="G2055" s="2">
        <v>45505</v>
      </c>
      <c r="H2055" s="1" t="s">
        <v>5224</v>
      </c>
      <c r="I2055" s="1" t="s">
        <v>5225</v>
      </c>
      <c r="J2055" s="1" t="s">
        <v>617</v>
      </c>
      <c r="K2055" s="1" t="s">
        <v>860</v>
      </c>
      <c r="L2055" s="1" t="s">
        <v>2892</v>
      </c>
      <c r="M2055" s="1"/>
      <c r="N2055" s="1"/>
      <c r="O2055" s="1"/>
      <c r="P2055" s="40">
        <v>320.14902630277288</v>
      </c>
    </row>
    <row r="2056" spans="1:16">
      <c r="A2056" s="39"/>
      <c r="B2056" s="1" t="s">
        <v>700</v>
      </c>
      <c r="C2056" s="1" t="s">
        <v>1370</v>
      </c>
      <c r="D2056" s="1" t="s">
        <v>17</v>
      </c>
      <c r="E2056" s="1" t="s">
        <v>17</v>
      </c>
      <c r="F2056" s="2">
        <v>45535</v>
      </c>
      <c r="G2056" s="2">
        <v>45505</v>
      </c>
      <c r="H2056" s="1" t="s">
        <v>5226</v>
      </c>
      <c r="I2056" s="1" t="s">
        <v>5227</v>
      </c>
      <c r="J2056" s="1" t="s">
        <v>617</v>
      </c>
      <c r="K2056" s="1" t="s">
        <v>860</v>
      </c>
      <c r="L2056" s="1" t="s">
        <v>2892</v>
      </c>
      <c r="M2056" s="1"/>
      <c r="N2056" s="1"/>
      <c r="O2056" s="1"/>
      <c r="P2056" s="40">
        <v>320.14902630277288</v>
      </c>
    </row>
    <row r="2057" spans="1:16">
      <c r="A2057" s="39"/>
      <c r="B2057" s="1" t="s">
        <v>700</v>
      </c>
      <c r="C2057" s="1" t="s">
        <v>1370</v>
      </c>
      <c r="D2057" s="1" t="s">
        <v>17</v>
      </c>
      <c r="E2057" s="1" t="s">
        <v>17</v>
      </c>
      <c r="F2057" s="2">
        <v>45535</v>
      </c>
      <c r="G2057" s="2">
        <v>45505</v>
      </c>
      <c r="H2057" s="1" t="s">
        <v>5228</v>
      </c>
      <c r="I2057" s="1" t="s">
        <v>5229</v>
      </c>
      <c r="J2057" s="1" t="s">
        <v>642</v>
      </c>
      <c r="K2057" s="1" t="s">
        <v>881</v>
      </c>
      <c r="L2057" s="1" t="s">
        <v>3416</v>
      </c>
      <c r="M2057" s="1"/>
      <c r="N2057" s="1"/>
      <c r="O2057" s="1"/>
      <c r="P2057" s="40">
        <v>560.2607960298526</v>
      </c>
    </row>
    <row r="2058" spans="1:16">
      <c r="A2058" s="39"/>
      <c r="B2058" s="1" t="s">
        <v>700</v>
      </c>
      <c r="C2058" s="1" t="s">
        <v>1370</v>
      </c>
      <c r="D2058" s="1" t="s">
        <v>17</v>
      </c>
      <c r="E2058" s="1" t="s">
        <v>17</v>
      </c>
      <c r="F2058" s="2">
        <v>45535</v>
      </c>
      <c r="G2058" s="2">
        <v>45505</v>
      </c>
      <c r="H2058" s="1" t="s">
        <v>5230</v>
      </c>
      <c r="I2058" s="1" t="s">
        <v>5231</v>
      </c>
      <c r="J2058" s="1" t="s">
        <v>630</v>
      </c>
      <c r="K2058" s="1" t="s">
        <v>872</v>
      </c>
      <c r="L2058" s="1" t="s">
        <v>3484</v>
      </c>
      <c r="M2058" s="1"/>
      <c r="N2058" s="1"/>
      <c r="O2058" s="1"/>
      <c r="P2058" s="40">
        <v>400.1862828784661</v>
      </c>
    </row>
    <row r="2059" spans="1:16">
      <c r="A2059" s="39"/>
      <c r="B2059" s="1" t="s">
        <v>700</v>
      </c>
      <c r="C2059" s="1" t="s">
        <v>1370</v>
      </c>
      <c r="D2059" s="1" t="s">
        <v>17</v>
      </c>
      <c r="E2059" s="1" t="s">
        <v>17</v>
      </c>
      <c r="F2059" s="2">
        <v>45535</v>
      </c>
      <c r="G2059" s="2">
        <v>45505</v>
      </c>
      <c r="H2059" s="1" t="s">
        <v>5232</v>
      </c>
      <c r="I2059" s="1" t="s">
        <v>5233</v>
      </c>
      <c r="J2059" s="1" t="s">
        <v>593</v>
      </c>
      <c r="K2059" s="1" t="s">
        <v>842</v>
      </c>
      <c r="L2059" s="1" t="s">
        <v>1809</v>
      </c>
      <c r="M2059" s="1"/>
      <c r="N2059" s="1"/>
      <c r="O2059" s="1"/>
      <c r="P2059" s="40">
        <v>400.1862828784661</v>
      </c>
    </row>
    <row r="2060" spans="1:16">
      <c r="A2060" s="39"/>
      <c r="B2060" s="1" t="s">
        <v>700</v>
      </c>
      <c r="C2060" s="1" t="s">
        <v>1370</v>
      </c>
      <c r="D2060" s="1" t="s">
        <v>17</v>
      </c>
      <c r="E2060" s="1" t="s">
        <v>17</v>
      </c>
      <c r="F2060" s="2">
        <v>45535</v>
      </c>
      <c r="G2060" s="2">
        <v>45505</v>
      </c>
      <c r="H2060" s="1" t="s">
        <v>5234</v>
      </c>
      <c r="I2060" s="1" t="s">
        <v>5235</v>
      </c>
      <c r="J2060" s="1" t="s">
        <v>812</v>
      </c>
      <c r="K2060" s="1" t="s">
        <v>795</v>
      </c>
      <c r="L2060" s="1" t="s">
        <v>3324</v>
      </c>
      <c r="M2060" s="1"/>
      <c r="N2060" s="1"/>
      <c r="O2060" s="1"/>
      <c r="P2060" s="40">
        <v>384.17883156332749</v>
      </c>
    </row>
    <row r="2061" spans="1:16">
      <c r="A2061" s="39"/>
      <c r="B2061" s="1" t="s">
        <v>700</v>
      </c>
      <c r="C2061" s="1" t="s">
        <v>1370</v>
      </c>
      <c r="D2061" s="1" t="s">
        <v>17</v>
      </c>
      <c r="E2061" s="1" t="s">
        <v>17</v>
      </c>
      <c r="F2061" s="2">
        <v>45535</v>
      </c>
      <c r="G2061" s="2">
        <v>45505</v>
      </c>
      <c r="H2061" s="1" t="s">
        <v>5236</v>
      </c>
      <c r="I2061" s="1" t="s">
        <v>5237</v>
      </c>
      <c r="J2061" s="1" t="s">
        <v>617</v>
      </c>
      <c r="K2061" s="1" t="s">
        <v>860</v>
      </c>
      <c r="L2061" s="1" t="s">
        <v>2892</v>
      </c>
      <c r="M2061" s="1"/>
      <c r="N2061" s="1"/>
      <c r="O2061" s="1"/>
      <c r="P2061" s="40">
        <v>320.14902630277288</v>
      </c>
    </row>
    <row r="2062" spans="1:16">
      <c r="A2062" s="39"/>
      <c r="B2062" s="1" t="s">
        <v>700</v>
      </c>
      <c r="C2062" s="1" t="s">
        <v>1370</v>
      </c>
      <c r="D2062" s="1" t="s">
        <v>17</v>
      </c>
      <c r="E2062" s="1" t="s">
        <v>17</v>
      </c>
      <c r="F2062" s="2">
        <v>45535</v>
      </c>
      <c r="G2062" s="2">
        <v>45505</v>
      </c>
      <c r="H2062" s="1" t="s">
        <v>5238</v>
      </c>
      <c r="I2062" s="1" t="s">
        <v>5239</v>
      </c>
      <c r="J2062" s="1" t="s">
        <v>617</v>
      </c>
      <c r="K2062" s="1" t="s">
        <v>860</v>
      </c>
      <c r="L2062" s="1" t="s">
        <v>2892</v>
      </c>
      <c r="M2062" s="1"/>
      <c r="N2062" s="1"/>
      <c r="O2062" s="1"/>
      <c r="P2062" s="40">
        <v>360.16765459061952</v>
      </c>
    </row>
    <row r="2063" spans="1:16">
      <c r="A2063" s="39"/>
      <c r="B2063" s="1" t="s">
        <v>700</v>
      </c>
      <c r="C2063" s="1" t="s">
        <v>1370</v>
      </c>
      <c r="D2063" s="1" t="s">
        <v>17</v>
      </c>
      <c r="E2063" s="1" t="s">
        <v>17</v>
      </c>
      <c r="F2063" s="2">
        <v>45535</v>
      </c>
      <c r="G2063" s="2">
        <v>45505</v>
      </c>
      <c r="H2063" s="1" t="s">
        <v>5240</v>
      </c>
      <c r="I2063" s="1" t="s">
        <v>5241</v>
      </c>
      <c r="J2063" s="1" t="s">
        <v>645</v>
      </c>
      <c r="K2063" s="1" t="s">
        <v>891</v>
      </c>
      <c r="L2063" s="1" t="s">
        <v>3332</v>
      </c>
      <c r="M2063" s="1"/>
      <c r="N2063" s="1"/>
      <c r="O2063" s="1"/>
      <c r="P2063" s="40">
        <v>320.14902630277288</v>
      </c>
    </row>
    <row r="2064" spans="1:16">
      <c r="A2064" s="39"/>
      <c r="B2064" s="1" t="s">
        <v>700</v>
      </c>
      <c r="C2064" s="1" t="s">
        <v>1370</v>
      </c>
      <c r="D2064" s="1" t="s">
        <v>17</v>
      </c>
      <c r="E2064" s="1" t="s">
        <v>17</v>
      </c>
      <c r="F2064" s="2">
        <v>45535</v>
      </c>
      <c r="G2064" s="2">
        <v>45505</v>
      </c>
      <c r="H2064" s="1" t="s">
        <v>5242</v>
      </c>
      <c r="I2064" s="1" t="s">
        <v>5243</v>
      </c>
      <c r="J2064" s="1" t="s">
        <v>617</v>
      </c>
      <c r="K2064" s="1" t="s">
        <v>860</v>
      </c>
      <c r="L2064" s="1" t="s">
        <v>2892</v>
      </c>
      <c r="M2064" s="1"/>
      <c r="N2064" s="1"/>
      <c r="O2064" s="1"/>
      <c r="P2064" s="40">
        <v>464.21608813902071</v>
      </c>
    </row>
    <row r="2065" spans="1:16">
      <c r="A2065" s="39"/>
      <c r="B2065" s="1" t="s">
        <v>700</v>
      </c>
      <c r="C2065" s="1" t="s">
        <v>701</v>
      </c>
      <c r="D2065" s="1" t="s">
        <v>17</v>
      </c>
      <c r="E2065" s="1" t="s">
        <v>17</v>
      </c>
      <c r="F2065" s="2">
        <v>45535</v>
      </c>
      <c r="G2065" s="2">
        <v>45505</v>
      </c>
      <c r="H2065" s="1" t="s">
        <v>5244</v>
      </c>
      <c r="I2065" s="1" t="s">
        <v>5245</v>
      </c>
      <c r="J2065" s="1" t="s">
        <v>497</v>
      </c>
      <c r="K2065" s="1" t="s">
        <v>745</v>
      </c>
      <c r="L2065" s="1" t="s">
        <v>1822</v>
      </c>
      <c r="M2065" s="1"/>
      <c r="N2065" s="1"/>
      <c r="O2065" s="1" t="s">
        <v>1895</v>
      </c>
      <c r="P2065" s="40">
        <v>31960.85</v>
      </c>
    </row>
    <row r="2066" spans="1:16">
      <c r="A2066" s="39"/>
      <c r="B2066" s="1" t="s">
        <v>700</v>
      </c>
      <c r="C2066" s="1" t="s">
        <v>1370</v>
      </c>
      <c r="D2066" s="1" t="s">
        <v>17</v>
      </c>
      <c r="E2066" s="1" t="s">
        <v>17</v>
      </c>
      <c r="F2066" s="2">
        <v>45535</v>
      </c>
      <c r="G2066" s="2">
        <v>45505</v>
      </c>
      <c r="H2066" s="1" t="s">
        <v>5246</v>
      </c>
      <c r="I2066" s="1" t="s">
        <v>5247</v>
      </c>
      <c r="J2066" s="1" t="s">
        <v>535</v>
      </c>
      <c r="K2066" s="1" t="s">
        <v>791</v>
      </c>
      <c r="L2066" s="1" t="s">
        <v>4898</v>
      </c>
      <c r="M2066" s="1"/>
      <c r="N2066" s="1"/>
      <c r="O2066" s="1"/>
      <c r="P2066" s="40">
        <v>544.25334471471388</v>
      </c>
    </row>
    <row r="2067" spans="1:16">
      <c r="A2067" s="39"/>
      <c r="B2067" s="1" t="s">
        <v>700</v>
      </c>
      <c r="C2067" s="1" t="s">
        <v>1370</v>
      </c>
      <c r="D2067" s="1" t="s">
        <v>17</v>
      </c>
      <c r="E2067" s="1" t="s">
        <v>17</v>
      </c>
      <c r="F2067" s="2">
        <v>45535</v>
      </c>
      <c r="G2067" s="2">
        <v>45505</v>
      </c>
      <c r="H2067" s="1" t="s">
        <v>5248</v>
      </c>
      <c r="I2067" s="1" t="s">
        <v>5249</v>
      </c>
      <c r="J2067" s="1" t="s">
        <v>593</v>
      </c>
      <c r="K2067" s="1" t="s">
        <v>842</v>
      </c>
      <c r="L2067" s="1" t="s">
        <v>1809</v>
      </c>
      <c r="M2067" s="1"/>
      <c r="N2067" s="1"/>
      <c r="O2067" s="1"/>
      <c r="P2067" s="40">
        <v>400.1862828784661</v>
      </c>
    </row>
    <row r="2068" spans="1:16">
      <c r="A2068" s="39"/>
      <c r="B2068" s="1" t="s">
        <v>700</v>
      </c>
      <c r="C2068" s="1" t="s">
        <v>1370</v>
      </c>
      <c r="D2068" s="1" t="s">
        <v>17</v>
      </c>
      <c r="E2068" s="1" t="s">
        <v>17</v>
      </c>
      <c r="F2068" s="2">
        <v>45535</v>
      </c>
      <c r="G2068" s="2">
        <v>45505</v>
      </c>
      <c r="H2068" s="1" t="s">
        <v>5250</v>
      </c>
      <c r="I2068" s="1" t="s">
        <v>5251</v>
      </c>
      <c r="J2068" s="1" t="s">
        <v>593</v>
      </c>
      <c r="K2068" s="1" t="s">
        <v>842</v>
      </c>
      <c r="L2068" s="1" t="s">
        <v>1809</v>
      </c>
      <c r="M2068" s="1"/>
      <c r="N2068" s="1"/>
      <c r="O2068" s="1"/>
      <c r="P2068" s="40">
        <v>496.23099076929799</v>
      </c>
    </row>
    <row r="2069" spans="1:16">
      <c r="A2069" s="39"/>
      <c r="B2069" s="1" t="s">
        <v>700</v>
      </c>
      <c r="C2069" s="1" t="s">
        <v>1370</v>
      </c>
      <c r="D2069" s="1" t="s">
        <v>17</v>
      </c>
      <c r="E2069" s="1" t="s">
        <v>17</v>
      </c>
      <c r="F2069" s="2">
        <v>45535</v>
      </c>
      <c r="G2069" s="2">
        <v>45505</v>
      </c>
      <c r="H2069" s="1" t="s">
        <v>5252</v>
      </c>
      <c r="I2069" s="1" t="s">
        <v>5253</v>
      </c>
      <c r="J2069" s="1" t="s">
        <v>645</v>
      </c>
      <c r="K2069" s="1" t="s">
        <v>891</v>
      </c>
      <c r="L2069" s="1" t="s">
        <v>3332</v>
      </c>
      <c r="M2069" s="1"/>
      <c r="N2069" s="1"/>
      <c r="O2069" s="1"/>
      <c r="P2069" s="40">
        <v>560.2607960298526</v>
      </c>
    </row>
    <row r="2070" spans="1:16">
      <c r="A2070" s="39"/>
      <c r="B2070" s="1" t="s">
        <v>700</v>
      </c>
      <c r="C2070" s="1" t="s">
        <v>701</v>
      </c>
      <c r="D2070" s="1" t="s">
        <v>17</v>
      </c>
      <c r="E2070" s="1" t="s">
        <v>17</v>
      </c>
      <c r="F2070" s="2">
        <v>45535</v>
      </c>
      <c r="G2070" s="2">
        <v>45505</v>
      </c>
      <c r="H2070" s="1" t="s">
        <v>5254</v>
      </c>
      <c r="I2070" s="1" t="s">
        <v>5255</v>
      </c>
      <c r="J2070" s="1" t="s">
        <v>668</v>
      </c>
      <c r="K2070" s="1" t="s">
        <v>922</v>
      </c>
      <c r="L2070" s="1" t="s">
        <v>2946</v>
      </c>
      <c r="M2070" s="1"/>
      <c r="N2070" s="1"/>
      <c r="O2070" s="1"/>
      <c r="P2070" s="40">
        <v>9367.73</v>
      </c>
    </row>
    <row r="2071" spans="1:16">
      <c r="A2071" s="39"/>
      <c r="B2071" s="1" t="s">
        <v>700</v>
      </c>
      <c r="C2071" s="1" t="s">
        <v>1370</v>
      </c>
      <c r="D2071" s="1" t="s">
        <v>17</v>
      </c>
      <c r="E2071" s="1" t="s">
        <v>17</v>
      </c>
      <c r="F2071" s="2">
        <v>45535</v>
      </c>
      <c r="G2071" s="2">
        <v>45505</v>
      </c>
      <c r="H2071" s="1" t="s">
        <v>5256</v>
      </c>
      <c r="I2071" s="1" t="s">
        <v>5257</v>
      </c>
      <c r="J2071" s="1" t="s">
        <v>617</v>
      </c>
      <c r="K2071" s="1" t="s">
        <v>860</v>
      </c>
      <c r="L2071" s="1" t="s">
        <v>2892</v>
      </c>
      <c r="M2071" s="1"/>
      <c r="N2071" s="1"/>
      <c r="O2071" s="1"/>
      <c r="P2071" s="40">
        <v>480.22353945415932</v>
      </c>
    </row>
    <row r="2072" spans="1:16">
      <c r="A2072" s="39"/>
      <c r="B2072" s="1" t="s">
        <v>700</v>
      </c>
      <c r="C2072" s="1" t="s">
        <v>1370</v>
      </c>
      <c r="D2072" s="1" t="s">
        <v>17</v>
      </c>
      <c r="E2072" s="1" t="s">
        <v>17</v>
      </c>
      <c r="F2072" s="2">
        <v>45535</v>
      </c>
      <c r="G2072" s="2">
        <v>45505</v>
      </c>
      <c r="H2072" s="1" t="s">
        <v>5258</v>
      </c>
      <c r="I2072" s="1" t="s">
        <v>5259</v>
      </c>
      <c r="J2072" s="1" t="s">
        <v>587</v>
      </c>
      <c r="K2072" s="1" t="s">
        <v>840</v>
      </c>
      <c r="L2072" s="1" t="s">
        <v>3446</v>
      </c>
      <c r="M2072" s="1"/>
      <c r="N2072" s="1"/>
      <c r="O2072" s="1"/>
      <c r="P2072" s="40">
        <v>270.12574094296463</v>
      </c>
    </row>
    <row r="2073" spans="1:16">
      <c r="A2073" s="39"/>
      <c r="B2073" s="1" t="s">
        <v>700</v>
      </c>
      <c r="C2073" s="1" t="s">
        <v>1370</v>
      </c>
      <c r="D2073" s="1" t="s">
        <v>17</v>
      </c>
      <c r="E2073" s="1" t="s">
        <v>17</v>
      </c>
      <c r="F2073" s="2">
        <v>45535</v>
      </c>
      <c r="G2073" s="2">
        <v>45505</v>
      </c>
      <c r="H2073" s="1" t="s">
        <v>5260</v>
      </c>
      <c r="I2073" s="1" t="s">
        <v>5261</v>
      </c>
      <c r="J2073" s="1" t="s">
        <v>617</v>
      </c>
      <c r="K2073" s="1" t="s">
        <v>860</v>
      </c>
      <c r="L2073" s="1" t="s">
        <v>2892</v>
      </c>
      <c r="M2073" s="1"/>
      <c r="N2073" s="1"/>
      <c r="O2073" s="1"/>
      <c r="P2073" s="40">
        <v>360.16765459061952</v>
      </c>
    </row>
    <row r="2074" spans="1:16">
      <c r="A2074" s="39"/>
      <c r="B2074" s="1" t="s">
        <v>700</v>
      </c>
      <c r="C2074" s="1" t="s">
        <v>1370</v>
      </c>
      <c r="D2074" s="1" t="s">
        <v>17</v>
      </c>
      <c r="E2074" s="1" t="s">
        <v>17</v>
      </c>
      <c r="F2074" s="2">
        <v>45535</v>
      </c>
      <c r="G2074" s="2">
        <v>45505</v>
      </c>
      <c r="H2074" s="1" t="s">
        <v>5262</v>
      </c>
      <c r="I2074" s="1" t="s">
        <v>5263</v>
      </c>
      <c r="J2074" s="1" t="s">
        <v>617</v>
      </c>
      <c r="K2074" s="1" t="s">
        <v>860</v>
      </c>
      <c r="L2074" s="1" t="s">
        <v>2892</v>
      </c>
      <c r="M2074" s="1"/>
      <c r="N2074" s="1"/>
      <c r="O2074" s="1"/>
      <c r="P2074" s="40">
        <v>344.16020327548085</v>
      </c>
    </row>
    <row r="2075" spans="1:16">
      <c r="A2075" s="39"/>
      <c r="B2075" s="1" t="s">
        <v>700</v>
      </c>
      <c r="C2075" s="1" t="s">
        <v>1370</v>
      </c>
      <c r="D2075" s="1" t="s">
        <v>17</v>
      </c>
      <c r="E2075" s="1" t="s">
        <v>17</v>
      </c>
      <c r="F2075" s="2">
        <v>45535</v>
      </c>
      <c r="G2075" s="2">
        <v>45505</v>
      </c>
      <c r="H2075" s="1" t="s">
        <v>5264</v>
      </c>
      <c r="I2075" s="1" t="s">
        <v>5265</v>
      </c>
      <c r="J2075" s="1" t="s">
        <v>639</v>
      </c>
      <c r="K2075" s="1" t="s">
        <v>889</v>
      </c>
      <c r="L2075" s="1" t="s">
        <v>1254</v>
      </c>
      <c r="M2075" s="1"/>
      <c r="N2075" s="1"/>
      <c r="O2075" s="1"/>
      <c r="P2075" s="40">
        <v>440.20491116631274</v>
      </c>
    </row>
    <row r="2076" spans="1:16">
      <c r="A2076" s="39"/>
      <c r="B2076" s="1" t="s">
        <v>700</v>
      </c>
      <c r="C2076" s="1" t="s">
        <v>1370</v>
      </c>
      <c r="D2076" s="1" t="s">
        <v>17</v>
      </c>
      <c r="E2076" s="1" t="s">
        <v>17</v>
      </c>
      <c r="F2076" s="2">
        <v>45535</v>
      </c>
      <c r="G2076" s="2">
        <v>45505</v>
      </c>
      <c r="H2076" s="1" t="s">
        <v>5266</v>
      </c>
      <c r="I2076" s="1" t="s">
        <v>5267</v>
      </c>
      <c r="J2076" s="1" t="s">
        <v>617</v>
      </c>
      <c r="K2076" s="1" t="s">
        <v>860</v>
      </c>
      <c r="L2076" s="1" t="s">
        <v>2892</v>
      </c>
      <c r="M2076" s="1"/>
      <c r="N2076" s="1"/>
      <c r="O2076" s="1"/>
      <c r="P2076" s="40">
        <v>320.14902630277288</v>
      </c>
    </row>
    <row r="2077" spans="1:16">
      <c r="A2077" s="39"/>
      <c r="B2077" s="1" t="s">
        <v>700</v>
      </c>
      <c r="C2077" s="1" t="s">
        <v>1370</v>
      </c>
      <c r="D2077" s="1" t="s">
        <v>17</v>
      </c>
      <c r="E2077" s="1" t="s">
        <v>17</v>
      </c>
      <c r="F2077" s="2">
        <v>45535</v>
      </c>
      <c r="G2077" s="2">
        <v>45505</v>
      </c>
      <c r="H2077" s="1" t="s">
        <v>5268</v>
      </c>
      <c r="I2077" s="1" t="s">
        <v>5269</v>
      </c>
      <c r="J2077" s="1" t="s">
        <v>618</v>
      </c>
      <c r="K2077" s="1" t="s">
        <v>859</v>
      </c>
      <c r="L2077" s="1" t="s">
        <v>3495</v>
      </c>
      <c r="M2077" s="1"/>
      <c r="N2077" s="1"/>
      <c r="O2077" s="1"/>
      <c r="P2077" s="40">
        <v>480.22353945415932</v>
      </c>
    </row>
    <row r="2078" spans="1:16">
      <c r="A2078" s="39"/>
      <c r="B2078" s="1" t="s">
        <v>700</v>
      </c>
      <c r="C2078" s="1" t="s">
        <v>1370</v>
      </c>
      <c r="D2078" s="1" t="s">
        <v>17</v>
      </c>
      <c r="E2078" s="1" t="s">
        <v>17</v>
      </c>
      <c r="F2078" s="2">
        <v>45535</v>
      </c>
      <c r="G2078" s="2">
        <v>45505</v>
      </c>
      <c r="H2078" s="1" t="s">
        <v>5270</v>
      </c>
      <c r="I2078" s="1" t="s">
        <v>5271</v>
      </c>
      <c r="J2078" s="1" t="s">
        <v>535</v>
      </c>
      <c r="K2078" s="1" t="s">
        <v>791</v>
      </c>
      <c r="L2078" s="1" t="s">
        <v>4898</v>
      </c>
      <c r="M2078" s="1"/>
      <c r="N2078" s="1"/>
      <c r="O2078" s="1"/>
      <c r="P2078" s="40">
        <v>544.25334471471388</v>
      </c>
    </row>
    <row r="2079" spans="1:16">
      <c r="A2079" s="39"/>
      <c r="B2079" s="1" t="s">
        <v>700</v>
      </c>
      <c r="C2079" s="1" t="s">
        <v>701</v>
      </c>
      <c r="D2079" s="1" t="s">
        <v>17</v>
      </c>
      <c r="E2079" s="1" t="s">
        <v>17</v>
      </c>
      <c r="F2079" s="2">
        <v>45535</v>
      </c>
      <c r="G2079" s="2">
        <v>45505</v>
      </c>
      <c r="H2079" s="1" t="s">
        <v>5272</v>
      </c>
      <c r="I2079" s="1" t="s">
        <v>5273</v>
      </c>
      <c r="J2079" s="1" t="s">
        <v>605</v>
      </c>
      <c r="K2079" s="1" t="s">
        <v>850</v>
      </c>
      <c r="L2079" s="1" t="s">
        <v>3752</v>
      </c>
      <c r="M2079" s="1"/>
      <c r="N2079" s="1"/>
      <c r="O2079" s="1"/>
      <c r="P2079" s="40">
        <v>19114.09</v>
      </c>
    </row>
    <row r="2080" spans="1:16">
      <c r="A2080" s="39"/>
      <c r="B2080" s="1" t="s">
        <v>700</v>
      </c>
      <c r="C2080" s="1" t="s">
        <v>1370</v>
      </c>
      <c r="D2080" s="1" t="s">
        <v>17</v>
      </c>
      <c r="E2080" s="1" t="s">
        <v>17</v>
      </c>
      <c r="F2080" s="2">
        <v>45535</v>
      </c>
      <c r="G2080" s="2">
        <v>45505</v>
      </c>
      <c r="H2080" s="1" t="s">
        <v>5274</v>
      </c>
      <c r="I2080" s="1" t="s">
        <v>5275</v>
      </c>
      <c r="J2080" s="1" t="s">
        <v>812</v>
      </c>
      <c r="K2080" s="1" t="s">
        <v>795</v>
      </c>
      <c r="L2080" s="1" t="s">
        <v>3324</v>
      </c>
      <c r="M2080" s="1"/>
      <c r="N2080" s="1"/>
      <c r="O2080" s="1"/>
      <c r="P2080" s="40">
        <v>448.20863682388205</v>
      </c>
    </row>
    <row r="2081" spans="1:16">
      <c r="A2081" s="39"/>
      <c r="B2081" s="1" t="s">
        <v>700</v>
      </c>
      <c r="C2081" s="1" t="s">
        <v>1370</v>
      </c>
      <c r="D2081" s="1" t="s">
        <v>17</v>
      </c>
      <c r="E2081" s="1" t="s">
        <v>17</v>
      </c>
      <c r="F2081" s="2">
        <v>45535</v>
      </c>
      <c r="G2081" s="2">
        <v>45505</v>
      </c>
      <c r="H2081" s="1" t="s">
        <v>5276</v>
      </c>
      <c r="I2081" s="1" t="s">
        <v>5277</v>
      </c>
      <c r="J2081" s="1" t="s">
        <v>645</v>
      </c>
      <c r="K2081" s="1" t="s">
        <v>891</v>
      </c>
      <c r="L2081" s="1" t="s">
        <v>3332</v>
      </c>
      <c r="M2081" s="1"/>
      <c r="N2081" s="1"/>
      <c r="O2081" s="1"/>
      <c r="P2081" s="40">
        <v>480.22353945415932</v>
      </c>
    </row>
    <row r="2082" spans="1:16">
      <c r="A2082" s="39"/>
      <c r="B2082" s="1" t="s">
        <v>700</v>
      </c>
      <c r="C2082" s="1" t="s">
        <v>1370</v>
      </c>
      <c r="D2082" s="1" t="s">
        <v>17</v>
      </c>
      <c r="E2082" s="1" t="s">
        <v>17</v>
      </c>
      <c r="F2082" s="2">
        <v>45535</v>
      </c>
      <c r="G2082" s="2">
        <v>45505</v>
      </c>
      <c r="H2082" s="1" t="s">
        <v>5278</v>
      </c>
      <c r="I2082" s="1" t="s">
        <v>5279</v>
      </c>
      <c r="J2082" s="1" t="s">
        <v>617</v>
      </c>
      <c r="K2082" s="1" t="s">
        <v>860</v>
      </c>
      <c r="L2082" s="1" t="s">
        <v>2892</v>
      </c>
      <c r="M2082" s="1"/>
      <c r="N2082" s="1"/>
      <c r="O2082" s="1"/>
      <c r="P2082" s="40">
        <v>320.14902630277288</v>
      </c>
    </row>
    <row r="2083" spans="1:16">
      <c r="A2083" s="39"/>
      <c r="B2083" s="1" t="s">
        <v>700</v>
      </c>
      <c r="C2083" s="1" t="s">
        <v>1370</v>
      </c>
      <c r="D2083" s="1" t="s">
        <v>17</v>
      </c>
      <c r="E2083" s="1" t="s">
        <v>17</v>
      </c>
      <c r="F2083" s="2">
        <v>45535</v>
      </c>
      <c r="G2083" s="2">
        <v>45505</v>
      </c>
      <c r="H2083" s="1" t="s">
        <v>5280</v>
      </c>
      <c r="I2083" s="1" t="s">
        <v>5281</v>
      </c>
      <c r="J2083" s="1" t="s">
        <v>642</v>
      </c>
      <c r="K2083" s="1" t="s">
        <v>881</v>
      </c>
      <c r="L2083" s="1" t="s">
        <v>3416</v>
      </c>
      <c r="M2083" s="1"/>
      <c r="N2083" s="1"/>
      <c r="O2083" s="1"/>
      <c r="P2083" s="40">
        <v>520.2421677420059</v>
      </c>
    </row>
    <row r="2084" spans="1:16">
      <c r="A2084" s="39"/>
      <c r="B2084" s="1" t="s">
        <v>700</v>
      </c>
      <c r="C2084" s="1" t="s">
        <v>1370</v>
      </c>
      <c r="D2084" s="1" t="s">
        <v>17</v>
      </c>
      <c r="E2084" s="1" t="s">
        <v>17</v>
      </c>
      <c r="F2084" s="2">
        <v>45535</v>
      </c>
      <c r="G2084" s="2">
        <v>45505</v>
      </c>
      <c r="H2084" s="1" t="s">
        <v>5282</v>
      </c>
      <c r="I2084" s="1" t="s">
        <v>5283</v>
      </c>
      <c r="J2084" s="1" t="s">
        <v>643</v>
      </c>
      <c r="K2084" s="1" t="s">
        <v>890</v>
      </c>
      <c r="L2084" s="1" t="s">
        <v>3373</v>
      </c>
      <c r="M2084" s="1"/>
      <c r="N2084" s="1"/>
      <c r="O2084" s="1"/>
      <c r="P2084" s="40">
        <v>520.2421677420059</v>
      </c>
    </row>
    <row r="2085" spans="1:16">
      <c r="A2085" s="39"/>
      <c r="B2085" s="1" t="s">
        <v>700</v>
      </c>
      <c r="C2085" s="1" t="s">
        <v>1370</v>
      </c>
      <c r="D2085" s="1" t="s">
        <v>17</v>
      </c>
      <c r="E2085" s="1" t="s">
        <v>17</v>
      </c>
      <c r="F2085" s="2">
        <v>45535</v>
      </c>
      <c r="G2085" s="2">
        <v>45505</v>
      </c>
      <c r="H2085" s="1" t="s">
        <v>5284</v>
      </c>
      <c r="I2085" s="1" t="s">
        <v>5285</v>
      </c>
      <c r="J2085" s="1" t="s">
        <v>617</v>
      </c>
      <c r="K2085" s="1" t="s">
        <v>860</v>
      </c>
      <c r="L2085" s="1" t="s">
        <v>2892</v>
      </c>
      <c r="M2085" s="1"/>
      <c r="N2085" s="1"/>
      <c r="O2085" s="1"/>
      <c r="P2085" s="40">
        <v>464.21608813902071</v>
      </c>
    </row>
    <row r="2086" spans="1:16">
      <c r="A2086" s="39"/>
      <c r="B2086" s="1" t="s">
        <v>700</v>
      </c>
      <c r="C2086" s="1" t="s">
        <v>1370</v>
      </c>
      <c r="D2086" s="1" t="s">
        <v>17</v>
      </c>
      <c r="E2086" s="1" t="s">
        <v>17</v>
      </c>
      <c r="F2086" s="2">
        <v>45535</v>
      </c>
      <c r="G2086" s="2">
        <v>45505</v>
      </c>
      <c r="H2086" s="1" t="s">
        <v>5286</v>
      </c>
      <c r="I2086" s="1" t="s">
        <v>5287</v>
      </c>
      <c r="J2086" s="1" t="s">
        <v>617</v>
      </c>
      <c r="K2086" s="1" t="s">
        <v>860</v>
      </c>
      <c r="L2086" s="1" t="s">
        <v>2892</v>
      </c>
      <c r="M2086" s="1"/>
      <c r="N2086" s="1"/>
      <c r="O2086" s="1"/>
      <c r="P2086" s="40">
        <v>464.21608813902071</v>
      </c>
    </row>
    <row r="2087" spans="1:16">
      <c r="A2087" s="39"/>
      <c r="B2087" s="1" t="s">
        <v>700</v>
      </c>
      <c r="C2087" s="1" t="s">
        <v>1370</v>
      </c>
      <c r="D2087" s="1" t="s">
        <v>17</v>
      </c>
      <c r="E2087" s="1" t="s">
        <v>17</v>
      </c>
      <c r="F2087" s="2">
        <v>45535</v>
      </c>
      <c r="G2087" s="2">
        <v>45505</v>
      </c>
      <c r="H2087" s="1" t="s">
        <v>5288</v>
      </c>
      <c r="I2087" s="1" t="s">
        <v>5289</v>
      </c>
      <c r="J2087" s="1" t="s">
        <v>644</v>
      </c>
      <c r="K2087" s="1" t="s">
        <v>888</v>
      </c>
      <c r="L2087" s="1" t="s">
        <v>3388</v>
      </c>
      <c r="M2087" s="1"/>
      <c r="N2087" s="1"/>
      <c r="O2087" s="1"/>
      <c r="P2087" s="40">
        <v>560.2607960298526</v>
      </c>
    </row>
    <row r="2088" spans="1:16">
      <c r="A2088" s="39"/>
      <c r="B2088" s="1" t="s">
        <v>700</v>
      </c>
      <c r="C2088" s="1" t="s">
        <v>1370</v>
      </c>
      <c r="D2088" s="1" t="s">
        <v>17</v>
      </c>
      <c r="E2088" s="1" t="s">
        <v>17</v>
      </c>
      <c r="F2088" s="2">
        <v>45535</v>
      </c>
      <c r="G2088" s="2">
        <v>45505</v>
      </c>
      <c r="H2088" s="1" t="s">
        <v>5290</v>
      </c>
      <c r="I2088" s="1" t="s">
        <v>5291</v>
      </c>
      <c r="J2088" s="1" t="s">
        <v>638</v>
      </c>
      <c r="K2088" s="1" t="s">
        <v>885</v>
      </c>
      <c r="L2088" s="1" t="s">
        <v>3435</v>
      </c>
      <c r="M2088" s="1"/>
      <c r="N2088" s="1"/>
      <c r="O2088" s="1"/>
      <c r="P2088" s="40">
        <v>536.24961905714463</v>
      </c>
    </row>
    <row r="2089" spans="1:16">
      <c r="A2089" s="39"/>
      <c r="B2089" s="1" t="s">
        <v>700</v>
      </c>
      <c r="C2089" s="1" t="s">
        <v>1370</v>
      </c>
      <c r="D2089" s="1" t="s">
        <v>17</v>
      </c>
      <c r="E2089" s="1" t="s">
        <v>17</v>
      </c>
      <c r="F2089" s="2">
        <v>45535</v>
      </c>
      <c r="G2089" s="2">
        <v>45505</v>
      </c>
      <c r="H2089" s="1" t="s">
        <v>5292</v>
      </c>
      <c r="I2089" s="1" t="s">
        <v>5293</v>
      </c>
      <c r="J2089" s="1" t="s">
        <v>631</v>
      </c>
      <c r="K2089" s="1" t="s">
        <v>873</v>
      </c>
      <c r="L2089" s="1" t="s">
        <v>3355</v>
      </c>
      <c r="M2089" s="1"/>
      <c r="N2089" s="1"/>
      <c r="O2089" s="1"/>
      <c r="P2089" s="40">
        <v>520.2421677420059</v>
      </c>
    </row>
    <row r="2090" spans="1:16">
      <c r="A2090" s="39"/>
      <c r="B2090" s="1" t="s">
        <v>700</v>
      </c>
      <c r="C2090" s="1" t="s">
        <v>1370</v>
      </c>
      <c r="D2090" s="1" t="s">
        <v>17</v>
      </c>
      <c r="E2090" s="1" t="s">
        <v>17</v>
      </c>
      <c r="F2090" s="2">
        <v>45535</v>
      </c>
      <c r="G2090" s="2">
        <v>45505</v>
      </c>
      <c r="H2090" s="1" t="s">
        <v>5294</v>
      </c>
      <c r="I2090" s="1" t="s">
        <v>5295</v>
      </c>
      <c r="J2090" s="1" t="s">
        <v>645</v>
      </c>
      <c r="K2090" s="1" t="s">
        <v>891</v>
      </c>
      <c r="L2090" s="1" t="s">
        <v>3332</v>
      </c>
      <c r="M2090" s="1"/>
      <c r="N2090" s="1"/>
      <c r="O2090" s="1"/>
      <c r="P2090" s="40">
        <v>560.2607960298526</v>
      </c>
    </row>
    <row r="2091" spans="1:16">
      <c r="A2091" s="39"/>
      <c r="B2091" s="1" t="s">
        <v>700</v>
      </c>
      <c r="C2091" s="1" t="s">
        <v>1370</v>
      </c>
      <c r="D2091" s="1" t="s">
        <v>17</v>
      </c>
      <c r="E2091" s="1" t="s">
        <v>17</v>
      </c>
      <c r="F2091" s="2">
        <v>45535</v>
      </c>
      <c r="G2091" s="2">
        <v>45505</v>
      </c>
      <c r="H2091" s="1" t="s">
        <v>5296</v>
      </c>
      <c r="I2091" s="1" t="s">
        <v>5297</v>
      </c>
      <c r="J2091" s="1" t="s">
        <v>799</v>
      </c>
      <c r="K2091" s="1" t="s">
        <v>797</v>
      </c>
      <c r="L2091" s="1" t="s">
        <v>3338</v>
      </c>
      <c r="M2091" s="1"/>
      <c r="N2091" s="1"/>
      <c r="O2091" s="1"/>
      <c r="P2091" s="40">
        <v>180.08382729530976</v>
      </c>
    </row>
    <row r="2092" spans="1:16">
      <c r="A2092" s="39"/>
      <c r="B2092" s="1" t="s">
        <v>700</v>
      </c>
      <c r="C2092" s="1" t="s">
        <v>1370</v>
      </c>
      <c r="D2092" s="1" t="s">
        <v>17</v>
      </c>
      <c r="E2092" s="1" t="s">
        <v>17</v>
      </c>
      <c r="F2092" s="2">
        <v>45535</v>
      </c>
      <c r="G2092" s="2">
        <v>45505</v>
      </c>
      <c r="H2092" s="1" t="s">
        <v>5298</v>
      </c>
      <c r="I2092" s="1" t="s">
        <v>5299</v>
      </c>
      <c r="J2092" s="1" t="s">
        <v>638</v>
      </c>
      <c r="K2092" s="1" t="s">
        <v>885</v>
      </c>
      <c r="L2092" s="1" t="s">
        <v>3435</v>
      </c>
      <c r="M2092" s="1"/>
      <c r="N2092" s="1"/>
      <c r="O2092" s="1"/>
      <c r="P2092" s="40">
        <v>536.24961905714463</v>
      </c>
    </row>
    <row r="2093" spans="1:16">
      <c r="A2093" s="39"/>
      <c r="B2093" s="1" t="s">
        <v>700</v>
      </c>
      <c r="C2093" s="1" t="s">
        <v>1370</v>
      </c>
      <c r="D2093" s="1" t="s">
        <v>17</v>
      </c>
      <c r="E2093" s="1" t="s">
        <v>17</v>
      </c>
      <c r="F2093" s="2">
        <v>45535</v>
      </c>
      <c r="G2093" s="2">
        <v>45505</v>
      </c>
      <c r="H2093" s="1" t="s">
        <v>5300</v>
      </c>
      <c r="I2093" s="1" t="s">
        <v>5301</v>
      </c>
      <c r="J2093" s="1" t="s">
        <v>818</v>
      </c>
      <c r="K2093" s="1" t="s">
        <v>796</v>
      </c>
      <c r="L2093" s="1" t="s">
        <v>3346</v>
      </c>
      <c r="M2093" s="1"/>
      <c r="N2093" s="1"/>
      <c r="O2093" s="1"/>
      <c r="P2093" s="40">
        <v>520.2421677420059</v>
      </c>
    </row>
    <row r="2094" spans="1:16">
      <c r="A2094" s="39"/>
      <c r="B2094" s="1" t="s">
        <v>700</v>
      </c>
      <c r="C2094" s="1" t="s">
        <v>1370</v>
      </c>
      <c r="D2094" s="1" t="s">
        <v>17</v>
      </c>
      <c r="E2094" s="1" t="s">
        <v>17</v>
      </c>
      <c r="F2094" s="2">
        <v>45535</v>
      </c>
      <c r="G2094" s="2">
        <v>45505</v>
      </c>
      <c r="H2094" s="1" t="s">
        <v>5302</v>
      </c>
      <c r="I2094" s="1" t="s">
        <v>5303</v>
      </c>
      <c r="J2094" s="1" t="s">
        <v>617</v>
      </c>
      <c r="K2094" s="1" t="s">
        <v>860</v>
      </c>
      <c r="L2094" s="1" t="s">
        <v>2892</v>
      </c>
      <c r="M2094" s="1"/>
      <c r="N2094" s="1"/>
      <c r="O2094" s="1"/>
      <c r="P2094" s="40">
        <v>320.14902630277288</v>
      </c>
    </row>
    <row r="2095" spans="1:16">
      <c r="A2095" s="39"/>
      <c r="B2095" s="1" t="s">
        <v>700</v>
      </c>
      <c r="C2095" s="1" t="s">
        <v>1370</v>
      </c>
      <c r="D2095" s="1" t="s">
        <v>17</v>
      </c>
      <c r="E2095" s="1" t="s">
        <v>17</v>
      </c>
      <c r="F2095" s="2">
        <v>45535</v>
      </c>
      <c r="G2095" s="2">
        <v>45505</v>
      </c>
      <c r="H2095" s="1" t="s">
        <v>5304</v>
      </c>
      <c r="I2095" s="1" t="s">
        <v>5305</v>
      </c>
      <c r="J2095" s="1" t="s">
        <v>617</v>
      </c>
      <c r="K2095" s="1" t="s">
        <v>860</v>
      </c>
      <c r="L2095" s="1" t="s">
        <v>2892</v>
      </c>
      <c r="M2095" s="1"/>
      <c r="N2095" s="1"/>
      <c r="O2095" s="1"/>
      <c r="P2095" s="40">
        <v>320.14902630277288</v>
      </c>
    </row>
    <row r="2096" spans="1:16">
      <c r="A2096" s="39"/>
      <c r="B2096" s="1" t="s">
        <v>700</v>
      </c>
      <c r="C2096" s="1" t="s">
        <v>1370</v>
      </c>
      <c r="D2096" s="1" t="s">
        <v>17</v>
      </c>
      <c r="E2096" s="1" t="s">
        <v>17</v>
      </c>
      <c r="F2096" s="2">
        <v>45535</v>
      </c>
      <c r="G2096" s="2">
        <v>45505</v>
      </c>
      <c r="H2096" s="1" t="s">
        <v>5306</v>
      </c>
      <c r="I2096" s="1" t="s">
        <v>5307</v>
      </c>
      <c r="J2096" s="1" t="s">
        <v>643</v>
      </c>
      <c r="K2096" s="1" t="s">
        <v>890</v>
      </c>
      <c r="L2096" s="1" t="s">
        <v>3373</v>
      </c>
      <c r="M2096" s="1"/>
      <c r="N2096" s="1"/>
      <c r="O2096" s="1"/>
      <c r="P2096" s="40">
        <v>520.2421677420059</v>
      </c>
    </row>
    <row r="2097" spans="1:16">
      <c r="A2097" s="39"/>
      <c r="B2097" s="1" t="s">
        <v>700</v>
      </c>
      <c r="C2097" s="1" t="s">
        <v>1370</v>
      </c>
      <c r="D2097" s="1" t="s">
        <v>17</v>
      </c>
      <c r="E2097" s="1" t="s">
        <v>17</v>
      </c>
      <c r="F2097" s="2">
        <v>45535</v>
      </c>
      <c r="G2097" s="2">
        <v>45505</v>
      </c>
      <c r="H2097" s="1" t="s">
        <v>5308</v>
      </c>
      <c r="I2097" s="1" t="s">
        <v>5309</v>
      </c>
      <c r="J2097" s="1" t="s">
        <v>617</v>
      </c>
      <c r="K2097" s="1" t="s">
        <v>860</v>
      </c>
      <c r="L2097" s="1" t="s">
        <v>2892</v>
      </c>
      <c r="M2097" s="1"/>
      <c r="N2097" s="1"/>
      <c r="O2097" s="1"/>
      <c r="P2097" s="40">
        <v>320.14902630277288</v>
      </c>
    </row>
    <row r="2098" spans="1:16">
      <c r="A2098" s="39"/>
      <c r="B2098" s="1" t="s">
        <v>700</v>
      </c>
      <c r="C2098" s="1" t="s">
        <v>1370</v>
      </c>
      <c r="D2098" s="1" t="s">
        <v>17</v>
      </c>
      <c r="E2098" s="1" t="s">
        <v>17</v>
      </c>
      <c r="F2098" s="2">
        <v>45535</v>
      </c>
      <c r="G2098" s="2">
        <v>45505</v>
      </c>
      <c r="H2098" s="1" t="s">
        <v>5310</v>
      </c>
      <c r="I2098" s="1" t="s">
        <v>5311</v>
      </c>
      <c r="J2098" s="1" t="s">
        <v>617</v>
      </c>
      <c r="K2098" s="1" t="s">
        <v>860</v>
      </c>
      <c r="L2098" s="1" t="s">
        <v>2892</v>
      </c>
      <c r="M2098" s="1"/>
      <c r="N2098" s="1"/>
      <c r="O2098" s="1"/>
      <c r="P2098" s="40">
        <v>360.16765459061952</v>
      </c>
    </row>
    <row r="2099" spans="1:16">
      <c r="A2099" s="39"/>
      <c r="B2099" s="1" t="s">
        <v>700</v>
      </c>
      <c r="C2099" s="1" t="s">
        <v>1370</v>
      </c>
      <c r="D2099" s="1" t="s">
        <v>17</v>
      </c>
      <c r="E2099" s="1" t="s">
        <v>17</v>
      </c>
      <c r="F2099" s="2">
        <v>45535</v>
      </c>
      <c r="G2099" s="2">
        <v>45505</v>
      </c>
      <c r="H2099" s="1" t="s">
        <v>5312</v>
      </c>
      <c r="I2099" s="1" t="s">
        <v>5313</v>
      </c>
      <c r="J2099" s="1" t="s">
        <v>593</v>
      </c>
      <c r="K2099" s="1" t="s">
        <v>842</v>
      </c>
      <c r="L2099" s="1" t="s">
        <v>1809</v>
      </c>
      <c r="M2099" s="1"/>
      <c r="N2099" s="1"/>
      <c r="O2099" s="1"/>
      <c r="P2099" s="40">
        <v>496.23099076929799</v>
      </c>
    </row>
    <row r="2100" spans="1:16">
      <c r="A2100" s="39"/>
      <c r="B2100" s="1" t="s">
        <v>700</v>
      </c>
      <c r="C2100" s="1" t="s">
        <v>1370</v>
      </c>
      <c r="D2100" s="1" t="s">
        <v>17</v>
      </c>
      <c r="E2100" s="1" t="s">
        <v>17</v>
      </c>
      <c r="F2100" s="2">
        <v>45535</v>
      </c>
      <c r="G2100" s="2">
        <v>45505</v>
      </c>
      <c r="H2100" s="1" t="s">
        <v>5314</v>
      </c>
      <c r="I2100" s="1" t="s">
        <v>5315</v>
      </c>
      <c r="J2100" s="1" t="s">
        <v>799</v>
      </c>
      <c r="K2100" s="1" t="s">
        <v>797</v>
      </c>
      <c r="L2100" s="1" t="s">
        <v>3338</v>
      </c>
      <c r="M2100" s="1"/>
      <c r="N2100" s="1"/>
      <c r="O2100" s="1"/>
      <c r="P2100" s="40">
        <v>160.07451315138644</v>
      </c>
    </row>
    <row r="2101" spans="1:16">
      <c r="A2101" s="39"/>
      <c r="B2101" s="1" t="s">
        <v>700</v>
      </c>
      <c r="C2101" s="1" t="s">
        <v>1370</v>
      </c>
      <c r="D2101" s="1" t="s">
        <v>17</v>
      </c>
      <c r="E2101" s="1" t="s">
        <v>17</v>
      </c>
      <c r="F2101" s="2">
        <v>45535</v>
      </c>
      <c r="G2101" s="2">
        <v>45505</v>
      </c>
      <c r="H2101" s="1" t="s">
        <v>5316</v>
      </c>
      <c r="I2101" s="1" t="s">
        <v>5317</v>
      </c>
      <c r="J2101" s="1" t="s">
        <v>818</v>
      </c>
      <c r="K2101" s="1" t="s">
        <v>796</v>
      </c>
      <c r="L2101" s="1" t="s">
        <v>3346</v>
      </c>
      <c r="M2101" s="1"/>
      <c r="N2101" s="1"/>
      <c r="O2101" s="1"/>
      <c r="P2101" s="40">
        <v>520.2421677420059</v>
      </c>
    </row>
    <row r="2102" spans="1:16">
      <c r="A2102" s="39"/>
      <c r="B2102" s="1" t="s">
        <v>700</v>
      </c>
      <c r="C2102" s="1" t="s">
        <v>1370</v>
      </c>
      <c r="D2102" s="1" t="s">
        <v>17</v>
      </c>
      <c r="E2102" s="1" t="s">
        <v>17</v>
      </c>
      <c r="F2102" s="2">
        <v>45535</v>
      </c>
      <c r="G2102" s="2">
        <v>45505</v>
      </c>
      <c r="H2102" s="1" t="s">
        <v>5318</v>
      </c>
      <c r="I2102" s="1" t="s">
        <v>5319</v>
      </c>
      <c r="J2102" s="1" t="s">
        <v>640</v>
      </c>
      <c r="K2102" s="1" t="s">
        <v>884</v>
      </c>
      <c r="L2102" s="1" t="s">
        <v>3366</v>
      </c>
      <c r="M2102" s="1"/>
      <c r="N2102" s="1"/>
      <c r="O2102" s="1"/>
      <c r="P2102" s="40">
        <v>560.2607960298526</v>
      </c>
    </row>
    <row r="2103" spans="1:16">
      <c r="A2103" s="39"/>
      <c r="B2103" s="1" t="s">
        <v>700</v>
      </c>
      <c r="C2103" s="1" t="s">
        <v>1370</v>
      </c>
      <c r="D2103" s="1" t="s">
        <v>17</v>
      </c>
      <c r="E2103" s="1" t="s">
        <v>17</v>
      </c>
      <c r="F2103" s="2">
        <v>45535</v>
      </c>
      <c r="G2103" s="2">
        <v>45505</v>
      </c>
      <c r="H2103" s="1" t="s">
        <v>5320</v>
      </c>
      <c r="I2103" s="1" t="s">
        <v>5321</v>
      </c>
      <c r="J2103" s="1" t="s">
        <v>816</v>
      </c>
      <c r="K2103" s="1" t="s">
        <v>798</v>
      </c>
      <c r="L2103" s="1" t="s">
        <v>3413</v>
      </c>
      <c r="M2103" s="1"/>
      <c r="N2103" s="1"/>
      <c r="O2103" s="1"/>
      <c r="P2103" s="40">
        <v>376.17510590575813</v>
      </c>
    </row>
    <row r="2104" spans="1:16">
      <c r="A2104" s="39"/>
      <c r="B2104" s="1" t="s">
        <v>700</v>
      </c>
      <c r="C2104" s="1" t="s">
        <v>1370</v>
      </c>
      <c r="D2104" s="1" t="s">
        <v>17</v>
      </c>
      <c r="E2104" s="1" t="s">
        <v>17</v>
      </c>
      <c r="F2104" s="2">
        <v>45535</v>
      </c>
      <c r="G2104" s="2">
        <v>45505</v>
      </c>
      <c r="H2104" s="1" t="s">
        <v>5322</v>
      </c>
      <c r="I2104" s="1" t="s">
        <v>5323</v>
      </c>
      <c r="J2104" s="1" t="s">
        <v>812</v>
      </c>
      <c r="K2104" s="1" t="s">
        <v>795</v>
      </c>
      <c r="L2104" s="1" t="s">
        <v>3324</v>
      </c>
      <c r="M2104" s="1"/>
      <c r="N2104" s="1"/>
      <c r="O2104" s="1"/>
      <c r="P2104" s="40">
        <v>392.1825572208968</v>
      </c>
    </row>
    <row r="2105" spans="1:16">
      <c r="A2105" s="39"/>
      <c r="B2105" s="1" t="s">
        <v>700</v>
      </c>
      <c r="C2105" s="1" t="s">
        <v>1370</v>
      </c>
      <c r="D2105" s="1" t="s">
        <v>17</v>
      </c>
      <c r="E2105" s="1" t="s">
        <v>17</v>
      </c>
      <c r="F2105" s="2">
        <v>45535</v>
      </c>
      <c r="G2105" s="2">
        <v>45505</v>
      </c>
      <c r="H2105" s="1" t="s">
        <v>5324</v>
      </c>
      <c r="I2105" s="1" t="s">
        <v>5325</v>
      </c>
      <c r="J2105" s="1" t="s">
        <v>617</v>
      </c>
      <c r="K2105" s="1" t="s">
        <v>860</v>
      </c>
      <c r="L2105" s="1" t="s">
        <v>2892</v>
      </c>
      <c r="M2105" s="1"/>
      <c r="N2105" s="1"/>
      <c r="O2105" s="1"/>
      <c r="P2105" s="40">
        <v>464.21608813902071</v>
      </c>
    </row>
    <row r="2106" spans="1:16">
      <c r="A2106" s="39"/>
      <c r="B2106" s="1" t="s">
        <v>700</v>
      </c>
      <c r="C2106" s="1" t="s">
        <v>1370</v>
      </c>
      <c r="D2106" s="1" t="s">
        <v>17</v>
      </c>
      <c r="E2106" s="1" t="s">
        <v>17</v>
      </c>
      <c r="F2106" s="2">
        <v>45535</v>
      </c>
      <c r="G2106" s="2">
        <v>45505</v>
      </c>
      <c r="H2106" s="1" t="s">
        <v>5326</v>
      </c>
      <c r="I2106" s="1" t="s">
        <v>5327</v>
      </c>
      <c r="J2106" s="1" t="s">
        <v>799</v>
      </c>
      <c r="K2106" s="1" t="s">
        <v>797</v>
      </c>
      <c r="L2106" s="1" t="s">
        <v>3338</v>
      </c>
      <c r="M2106" s="1"/>
      <c r="N2106" s="1"/>
      <c r="O2106" s="1"/>
      <c r="P2106" s="40">
        <v>160.07451315138644</v>
      </c>
    </row>
    <row r="2107" spans="1:16">
      <c r="A2107" s="39"/>
      <c r="B2107" s="1" t="s">
        <v>700</v>
      </c>
      <c r="C2107" s="1" t="s">
        <v>1370</v>
      </c>
      <c r="D2107" s="1" t="s">
        <v>17</v>
      </c>
      <c r="E2107" s="1" t="s">
        <v>17</v>
      </c>
      <c r="F2107" s="2">
        <v>45535</v>
      </c>
      <c r="G2107" s="2">
        <v>45505</v>
      </c>
      <c r="H2107" s="1" t="s">
        <v>5328</v>
      </c>
      <c r="I2107" s="1" t="s">
        <v>5329</v>
      </c>
      <c r="J2107" s="1" t="s">
        <v>812</v>
      </c>
      <c r="K2107" s="1" t="s">
        <v>795</v>
      </c>
      <c r="L2107" s="1" t="s">
        <v>3324</v>
      </c>
      <c r="M2107" s="1"/>
      <c r="N2107" s="1"/>
      <c r="O2107" s="1"/>
      <c r="P2107" s="40">
        <v>504.23471642686729</v>
      </c>
    </row>
    <row r="2108" spans="1:16">
      <c r="A2108" s="39"/>
      <c r="B2108" s="1" t="s">
        <v>700</v>
      </c>
      <c r="C2108" s="1" t="s">
        <v>1370</v>
      </c>
      <c r="D2108" s="1" t="s">
        <v>17</v>
      </c>
      <c r="E2108" s="1" t="s">
        <v>17</v>
      </c>
      <c r="F2108" s="2">
        <v>45535</v>
      </c>
      <c r="G2108" s="2">
        <v>45505</v>
      </c>
      <c r="H2108" s="1" t="s">
        <v>5330</v>
      </c>
      <c r="I2108" s="1" t="s">
        <v>5331</v>
      </c>
      <c r="J2108" s="1" t="s">
        <v>587</v>
      </c>
      <c r="K2108" s="1" t="s">
        <v>840</v>
      </c>
      <c r="L2108" s="1" t="s">
        <v>3446</v>
      </c>
      <c r="M2108" s="1"/>
      <c r="N2108" s="1"/>
      <c r="O2108" s="1"/>
      <c r="P2108" s="40">
        <v>270.12574094296463</v>
      </c>
    </row>
    <row r="2109" spans="1:16">
      <c r="A2109" s="39"/>
      <c r="B2109" s="1" t="s">
        <v>700</v>
      </c>
      <c r="C2109" s="1" t="s">
        <v>1370</v>
      </c>
      <c r="D2109" s="1" t="s">
        <v>17</v>
      </c>
      <c r="E2109" s="1" t="s">
        <v>17</v>
      </c>
      <c r="F2109" s="2">
        <v>45535</v>
      </c>
      <c r="G2109" s="2">
        <v>45505</v>
      </c>
      <c r="H2109" s="1" t="s">
        <v>5332</v>
      </c>
      <c r="I2109" s="1" t="s">
        <v>5333</v>
      </c>
      <c r="J2109" s="1" t="s">
        <v>812</v>
      </c>
      <c r="K2109" s="1" t="s">
        <v>795</v>
      </c>
      <c r="L2109" s="1" t="s">
        <v>3324</v>
      </c>
      <c r="M2109" s="1"/>
      <c r="N2109" s="1"/>
      <c r="O2109" s="1"/>
      <c r="P2109" s="40">
        <v>384.17883156332749</v>
      </c>
    </row>
    <row r="2110" spans="1:16">
      <c r="A2110" s="39"/>
      <c r="B2110" s="1" t="s">
        <v>700</v>
      </c>
      <c r="C2110" s="1" t="s">
        <v>1370</v>
      </c>
      <c r="D2110" s="1" t="s">
        <v>17</v>
      </c>
      <c r="E2110" s="1" t="s">
        <v>17</v>
      </c>
      <c r="F2110" s="2">
        <v>45535</v>
      </c>
      <c r="G2110" s="2">
        <v>45505</v>
      </c>
      <c r="H2110" s="1" t="s">
        <v>5334</v>
      </c>
      <c r="I2110" s="1" t="s">
        <v>5335</v>
      </c>
      <c r="J2110" s="1" t="s">
        <v>617</v>
      </c>
      <c r="K2110" s="1" t="s">
        <v>860</v>
      </c>
      <c r="L2110" s="1" t="s">
        <v>2892</v>
      </c>
      <c r="M2110" s="1"/>
      <c r="N2110" s="1"/>
      <c r="O2110" s="1"/>
      <c r="P2110" s="40">
        <v>504.23471642686729</v>
      </c>
    </row>
    <row r="2111" spans="1:16">
      <c r="A2111" s="39"/>
      <c r="B2111" s="1" t="s">
        <v>700</v>
      </c>
      <c r="C2111" s="1" t="s">
        <v>701</v>
      </c>
      <c r="D2111" s="1" t="s">
        <v>17</v>
      </c>
      <c r="E2111" s="1" t="s">
        <v>17</v>
      </c>
      <c r="F2111" s="2">
        <v>45535</v>
      </c>
      <c r="G2111" s="2">
        <v>45505</v>
      </c>
      <c r="H2111" s="1" t="s">
        <v>5336</v>
      </c>
      <c r="I2111" s="1" t="s">
        <v>5337</v>
      </c>
      <c r="J2111" s="1" t="s">
        <v>497</v>
      </c>
      <c r="K2111" s="1" t="s">
        <v>745</v>
      </c>
      <c r="L2111" s="1" t="s">
        <v>1822</v>
      </c>
      <c r="M2111" s="1"/>
      <c r="N2111" s="1"/>
      <c r="O2111" s="1"/>
      <c r="P2111" s="40">
        <v>-25274.35</v>
      </c>
    </row>
    <row r="2112" spans="1:16">
      <c r="A2112" s="39"/>
      <c r="B2112" s="1" t="s">
        <v>700</v>
      </c>
      <c r="C2112" s="1" t="s">
        <v>701</v>
      </c>
      <c r="D2112" s="1" t="s">
        <v>17</v>
      </c>
      <c r="E2112" s="1" t="s">
        <v>17</v>
      </c>
      <c r="F2112" s="2">
        <v>45535</v>
      </c>
      <c r="G2112" s="2">
        <v>45505</v>
      </c>
      <c r="H2112" s="1" t="s">
        <v>5338</v>
      </c>
      <c r="I2112" s="1" t="s">
        <v>5339</v>
      </c>
      <c r="J2112" s="1" t="s">
        <v>515</v>
      </c>
      <c r="K2112" s="1" t="s">
        <v>776</v>
      </c>
      <c r="L2112" s="1" t="s">
        <v>2345</v>
      </c>
      <c r="M2112" s="1"/>
      <c r="N2112" s="1"/>
      <c r="O2112" s="1"/>
      <c r="P2112" s="40">
        <v>66.319999999999993</v>
      </c>
    </row>
    <row r="2113" spans="1:16">
      <c r="A2113" s="39"/>
      <c r="B2113" s="1" t="s">
        <v>700</v>
      </c>
      <c r="C2113" s="1" t="s">
        <v>1370</v>
      </c>
      <c r="D2113" s="1" t="s">
        <v>17</v>
      </c>
      <c r="E2113" s="1" t="s">
        <v>17</v>
      </c>
      <c r="F2113" s="2">
        <v>45535</v>
      </c>
      <c r="G2113" s="2">
        <v>45505</v>
      </c>
      <c r="H2113" s="1" t="s">
        <v>5340</v>
      </c>
      <c r="I2113" s="1" t="s">
        <v>5341</v>
      </c>
      <c r="J2113" s="1" t="s">
        <v>913</v>
      </c>
      <c r="K2113" s="1" t="s">
        <v>894</v>
      </c>
      <c r="L2113" s="1" t="s">
        <v>3327</v>
      </c>
      <c r="M2113" s="1"/>
      <c r="N2113" s="1"/>
      <c r="O2113" s="1"/>
      <c r="P2113" s="40">
        <v>560.2607960298526</v>
      </c>
    </row>
    <row r="2114" spans="1:16">
      <c r="A2114" s="39"/>
      <c r="B2114" s="1" t="s">
        <v>700</v>
      </c>
      <c r="C2114" s="1" t="s">
        <v>1370</v>
      </c>
      <c r="D2114" s="1" t="s">
        <v>17</v>
      </c>
      <c r="E2114" s="1" t="s">
        <v>17</v>
      </c>
      <c r="F2114" s="2">
        <v>45535</v>
      </c>
      <c r="G2114" s="2">
        <v>45505</v>
      </c>
      <c r="H2114" s="1" t="s">
        <v>5342</v>
      </c>
      <c r="I2114" s="1" t="s">
        <v>5343</v>
      </c>
      <c r="J2114" s="1" t="s">
        <v>617</v>
      </c>
      <c r="K2114" s="1" t="s">
        <v>860</v>
      </c>
      <c r="L2114" s="1" t="s">
        <v>2892</v>
      </c>
      <c r="M2114" s="1"/>
      <c r="N2114" s="1"/>
      <c r="O2114" s="1"/>
      <c r="P2114" s="40">
        <v>432.20118550874338</v>
      </c>
    </row>
    <row r="2115" spans="1:16">
      <c r="A2115" s="39"/>
      <c r="B2115" s="1" t="s">
        <v>700</v>
      </c>
      <c r="C2115" s="1" t="s">
        <v>1370</v>
      </c>
      <c r="D2115" s="1" t="s">
        <v>17</v>
      </c>
      <c r="E2115" s="1" t="s">
        <v>17</v>
      </c>
      <c r="F2115" s="2">
        <v>45535</v>
      </c>
      <c r="G2115" s="2">
        <v>45505</v>
      </c>
      <c r="H2115" s="1" t="s">
        <v>5344</v>
      </c>
      <c r="I2115" s="1" t="s">
        <v>5345</v>
      </c>
      <c r="J2115" s="1" t="s">
        <v>645</v>
      </c>
      <c r="K2115" s="1" t="s">
        <v>891</v>
      </c>
      <c r="L2115" s="1" t="s">
        <v>3332</v>
      </c>
      <c r="M2115" s="1"/>
      <c r="N2115" s="1"/>
      <c r="O2115" s="1"/>
      <c r="P2115" s="40">
        <v>560.2607960298526</v>
      </c>
    </row>
    <row r="2116" spans="1:16">
      <c r="A2116" s="39"/>
      <c r="B2116" s="1" t="s">
        <v>700</v>
      </c>
      <c r="C2116" s="1" t="s">
        <v>1370</v>
      </c>
      <c r="D2116" s="1" t="s">
        <v>17</v>
      </c>
      <c r="E2116" s="1" t="s">
        <v>17</v>
      </c>
      <c r="F2116" s="2">
        <v>45535</v>
      </c>
      <c r="G2116" s="2">
        <v>45505</v>
      </c>
      <c r="H2116" s="1" t="s">
        <v>5346</v>
      </c>
      <c r="I2116" s="1" t="s">
        <v>5347</v>
      </c>
      <c r="J2116" s="1" t="s">
        <v>799</v>
      </c>
      <c r="K2116" s="1" t="s">
        <v>797</v>
      </c>
      <c r="L2116" s="1" t="s">
        <v>3338</v>
      </c>
      <c r="M2116" s="1"/>
      <c r="N2116" s="1"/>
      <c r="O2116" s="1"/>
      <c r="P2116" s="40">
        <v>180.08382729530976</v>
      </c>
    </row>
    <row r="2117" spans="1:16">
      <c r="A2117" s="39"/>
      <c r="B2117" s="1" t="s">
        <v>700</v>
      </c>
      <c r="C2117" s="1" t="s">
        <v>1370</v>
      </c>
      <c r="D2117" s="1" t="s">
        <v>17</v>
      </c>
      <c r="E2117" s="1" t="s">
        <v>17</v>
      </c>
      <c r="F2117" s="2">
        <v>45535</v>
      </c>
      <c r="G2117" s="2">
        <v>45505</v>
      </c>
      <c r="H2117" s="1" t="s">
        <v>5348</v>
      </c>
      <c r="I2117" s="1" t="s">
        <v>5349</v>
      </c>
      <c r="J2117" s="1" t="s">
        <v>617</v>
      </c>
      <c r="K2117" s="1" t="s">
        <v>860</v>
      </c>
      <c r="L2117" s="1" t="s">
        <v>2892</v>
      </c>
      <c r="M2117" s="1"/>
      <c r="N2117" s="1"/>
      <c r="O2117" s="1"/>
      <c r="P2117" s="40">
        <v>567.26417990760183</v>
      </c>
    </row>
    <row r="2118" spans="1:16">
      <c r="A2118" s="39"/>
      <c r="B2118" s="1" t="s">
        <v>700</v>
      </c>
      <c r="C2118" s="1" t="s">
        <v>1370</v>
      </c>
      <c r="D2118" s="1" t="s">
        <v>17</v>
      </c>
      <c r="E2118" s="1" t="s">
        <v>17</v>
      </c>
      <c r="F2118" s="2">
        <v>45535</v>
      </c>
      <c r="G2118" s="2">
        <v>45505</v>
      </c>
      <c r="H2118" s="1" t="s">
        <v>5350</v>
      </c>
      <c r="I2118" s="1" t="s">
        <v>5351</v>
      </c>
      <c r="J2118" s="1" t="s">
        <v>641</v>
      </c>
      <c r="K2118" s="1" t="s">
        <v>886</v>
      </c>
      <c r="L2118" s="1" t="s">
        <v>3668</v>
      </c>
      <c r="M2118" s="1"/>
      <c r="N2118" s="1"/>
      <c r="O2118" s="1"/>
      <c r="P2118" s="40">
        <v>560.2607960298526</v>
      </c>
    </row>
    <row r="2119" spans="1:16">
      <c r="A2119" s="39"/>
      <c r="B2119" s="1" t="s">
        <v>700</v>
      </c>
      <c r="C2119" s="1" t="s">
        <v>1370</v>
      </c>
      <c r="D2119" s="1" t="s">
        <v>17</v>
      </c>
      <c r="E2119" s="1" t="s">
        <v>17</v>
      </c>
      <c r="F2119" s="2">
        <v>45535</v>
      </c>
      <c r="G2119" s="2">
        <v>45505</v>
      </c>
      <c r="H2119" s="1" t="s">
        <v>5352</v>
      </c>
      <c r="I2119" s="1" t="s">
        <v>5353</v>
      </c>
      <c r="J2119" s="1" t="s">
        <v>818</v>
      </c>
      <c r="K2119" s="1" t="s">
        <v>796</v>
      </c>
      <c r="L2119" s="1" t="s">
        <v>3346</v>
      </c>
      <c r="M2119" s="1"/>
      <c r="N2119" s="1"/>
      <c r="O2119" s="1"/>
      <c r="P2119" s="40">
        <v>520.2421677420059</v>
      </c>
    </row>
    <row r="2120" spans="1:16">
      <c r="A2120" s="39"/>
      <c r="B2120" s="1" t="s">
        <v>700</v>
      </c>
      <c r="C2120" s="1" t="s">
        <v>1370</v>
      </c>
      <c r="D2120" s="1" t="s">
        <v>17</v>
      </c>
      <c r="E2120" s="1" t="s">
        <v>17</v>
      </c>
      <c r="F2120" s="2">
        <v>45535</v>
      </c>
      <c r="G2120" s="2">
        <v>45505</v>
      </c>
      <c r="H2120" s="1" t="s">
        <v>5354</v>
      </c>
      <c r="I2120" s="1" t="s">
        <v>5355</v>
      </c>
      <c r="J2120" s="1" t="s">
        <v>644</v>
      </c>
      <c r="K2120" s="1" t="s">
        <v>888</v>
      </c>
      <c r="L2120" s="1" t="s">
        <v>3388</v>
      </c>
      <c r="M2120" s="1"/>
      <c r="N2120" s="1"/>
      <c r="O2120" s="1"/>
      <c r="P2120" s="40">
        <v>560.2607960298526</v>
      </c>
    </row>
    <row r="2121" spans="1:16">
      <c r="A2121" s="39"/>
      <c r="B2121" s="1" t="s">
        <v>700</v>
      </c>
      <c r="C2121" s="1" t="s">
        <v>1370</v>
      </c>
      <c r="D2121" s="1" t="s">
        <v>17</v>
      </c>
      <c r="E2121" s="1" t="s">
        <v>17</v>
      </c>
      <c r="F2121" s="2">
        <v>45535</v>
      </c>
      <c r="G2121" s="2">
        <v>45505</v>
      </c>
      <c r="H2121" s="1" t="s">
        <v>5356</v>
      </c>
      <c r="I2121" s="1" t="s">
        <v>5357</v>
      </c>
      <c r="J2121" s="1" t="s">
        <v>640</v>
      </c>
      <c r="K2121" s="1" t="s">
        <v>884</v>
      </c>
      <c r="L2121" s="1" t="s">
        <v>3366</v>
      </c>
      <c r="M2121" s="1"/>
      <c r="N2121" s="1"/>
      <c r="O2121" s="1"/>
      <c r="P2121" s="40">
        <v>560.2607960298526</v>
      </c>
    </row>
    <row r="2122" spans="1:16">
      <c r="A2122" s="39"/>
      <c r="B2122" s="1" t="s">
        <v>700</v>
      </c>
      <c r="C2122" s="1" t="s">
        <v>1370</v>
      </c>
      <c r="D2122" s="1" t="s">
        <v>17</v>
      </c>
      <c r="E2122" s="1" t="s">
        <v>17</v>
      </c>
      <c r="F2122" s="2">
        <v>45535</v>
      </c>
      <c r="G2122" s="2">
        <v>45505</v>
      </c>
      <c r="H2122" s="1" t="s">
        <v>5358</v>
      </c>
      <c r="I2122" s="1" t="s">
        <v>5359</v>
      </c>
      <c r="J2122" s="1" t="s">
        <v>593</v>
      </c>
      <c r="K2122" s="1" t="s">
        <v>842</v>
      </c>
      <c r="L2122" s="1" t="s">
        <v>1809</v>
      </c>
      <c r="M2122" s="1"/>
      <c r="N2122" s="1"/>
      <c r="O2122" s="1"/>
      <c r="P2122" s="40">
        <v>400.1862828784661</v>
      </c>
    </row>
    <row r="2123" spans="1:16">
      <c r="A2123" s="39"/>
      <c r="B2123" s="1" t="s">
        <v>700</v>
      </c>
      <c r="C2123" s="1" t="s">
        <v>1370</v>
      </c>
      <c r="D2123" s="1" t="s">
        <v>17</v>
      </c>
      <c r="E2123" s="1" t="s">
        <v>17</v>
      </c>
      <c r="F2123" s="2">
        <v>45535</v>
      </c>
      <c r="G2123" s="2">
        <v>45505</v>
      </c>
      <c r="H2123" s="1" t="s">
        <v>5360</v>
      </c>
      <c r="I2123" s="1" t="s">
        <v>5361</v>
      </c>
      <c r="J2123" s="1" t="s">
        <v>641</v>
      </c>
      <c r="K2123" s="1" t="s">
        <v>886</v>
      </c>
      <c r="L2123" s="1" t="s">
        <v>3668</v>
      </c>
      <c r="M2123" s="1"/>
      <c r="N2123" s="1"/>
      <c r="O2123" s="1"/>
      <c r="P2123" s="40">
        <v>504.23471642686729</v>
      </c>
    </row>
    <row r="2124" spans="1:16">
      <c r="A2124" s="39"/>
      <c r="B2124" s="1" t="s">
        <v>700</v>
      </c>
      <c r="C2124" s="1" t="s">
        <v>1370</v>
      </c>
      <c r="D2124" s="1" t="s">
        <v>17</v>
      </c>
      <c r="E2124" s="1" t="s">
        <v>17</v>
      </c>
      <c r="F2124" s="2">
        <v>45535</v>
      </c>
      <c r="G2124" s="2">
        <v>45505</v>
      </c>
      <c r="H2124" s="1" t="s">
        <v>5362</v>
      </c>
      <c r="I2124" s="1" t="s">
        <v>5363</v>
      </c>
      <c r="J2124" s="1" t="s">
        <v>587</v>
      </c>
      <c r="K2124" s="1" t="s">
        <v>840</v>
      </c>
      <c r="L2124" s="1" t="s">
        <v>3446</v>
      </c>
      <c r="M2124" s="1"/>
      <c r="N2124" s="1"/>
      <c r="O2124" s="1"/>
      <c r="P2124" s="40">
        <v>360.16765459061952</v>
      </c>
    </row>
    <row r="2125" spans="1:16">
      <c r="A2125" s="39"/>
      <c r="B2125" s="1" t="s">
        <v>700</v>
      </c>
      <c r="C2125" s="1" t="s">
        <v>1370</v>
      </c>
      <c r="D2125" s="1" t="s">
        <v>17</v>
      </c>
      <c r="E2125" s="1" t="s">
        <v>17</v>
      </c>
      <c r="F2125" s="2">
        <v>45535</v>
      </c>
      <c r="G2125" s="2">
        <v>45505</v>
      </c>
      <c r="H2125" s="1" t="s">
        <v>5364</v>
      </c>
      <c r="I2125" s="1" t="s">
        <v>5365</v>
      </c>
      <c r="J2125" s="1" t="s">
        <v>617</v>
      </c>
      <c r="K2125" s="1" t="s">
        <v>860</v>
      </c>
      <c r="L2125" s="1" t="s">
        <v>2892</v>
      </c>
      <c r="M2125" s="1"/>
      <c r="N2125" s="1"/>
      <c r="O2125" s="1"/>
      <c r="P2125" s="40">
        <v>500.23285359808261</v>
      </c>
    </row>
    <row r="2126" spans="1:16">
      <c r="A2126" s="39"/>
      <c r="B2126" s="1" t="s">
        <v>700</v>
      </c>
      <c r="C2126" s="1" t="s">
        <v>1370</v>
      </c>
      <c r="D2126" s="1" t="s">
        <v>17</v>
      </c>
      <c r="E2126" s="1" t="s">
        <v>17</v>
      </c>
      <c r="F2126" s="2">
        <v>45535</v>
      </c>
      <c r="G2126" s="2">
        <v>45505</v>
      </c>
      <c r="H2126" s="1" t="s">
        <v>5366</v>
      </c>
      <c r="I2126" s="1" t="s">
        <v>5367</v>
      </c>
      <c r="J2126" s="1" t="s">
        <v>587</v>
      </c>
      <c r="K2126" s="1" t="s">
        <v>840</v>
      </c>
      <c r="L2126" s="1" t="s">
        <v>3446</v>
      </c>
      <c r="M2126" s="1"/>
      <c r="N2126" s="1"/>
      <c r="O2126" s="1"/>
      <c r="P2126" s="40">
        <v>270.12574094296463</v>
      </c>
    </row>
    <row r="2127" spans="1:16">
      <c r="A2127" s="39"/>
      <c r="B2127" s="1" t="s">
        <v>700</v>
      </c>
      <c r="C2127" s="1" t="s">
        <v>1390</v>
      </c>
      <c r="D2127" s="1" t="s">
        <v>17</v>
      </c>
      <c r="E2127" s="1" t="s">
        <v>17</v>
      </c>
      <c r="F2127" s="2">
        <v>45535</v>
      </c>
      <c r="G2127" s="2">
        <v>45505</v>
      </c>
      <c r="H2127" s="1" t="s">
        <v>5368</v>
      </c>
      <c r="I2127" s="1" t="s">
        <v>5369</v>
      </c>
      <c r="J2127" s="1" t="s">
        <v>3799</v>
      </c>
      <c r="K2127" s="1" t="s">
        <v>3800</v>
      </c>
      <c r="L2127" s="1"/>
      <c r="M2127" s="1"/>
      <c r="N2127" s="1"/>
      <c r="O2127" s="1"/>
      <c r="P2127" s="40">
        <v>1483.2875405691398</v>
      </c>
    </row>
    <row r="2128" spans="1:16">
      <c r="A2128" s="39"/>
      <c r="B2128" s="1" t="s">
        <v>700</v>
      </c>
      <c r="C2128" s="1" t="s">
        <v>701</v>
      </c>
      <c r="D2128" s="1" t="s">
        <v>17</v>
      </c>
      <c r="E2128" s="1" t="s">
        <v>17</v>
      </c>
      <c r="F2128" s="2">
        <v>45535</v>
      </c>
      <c r="G2128" s="2">
        <v>45505</v>
      </c>
      <c r="H2128" s="1" t="s">
        <v>5370</v>
      </c>
      <c r="I2128" s="1" t="s">
        <v>5371</v>
      </c>
      <c r="J2128" s="1" t="s">
        <v>507</v>
      </c>
      <c r="K2128" s="1" t="s">
        <v>769</v>
      </c>
      <c r="L2128" s="1" t="s">
        <v>1881</v>
      </c>
      <c r="M2128" s="1"/>
      <c r="N2128" s="1"/>
      <c r="O2128" s="1"/>
      <c r="P2128" s="40">
        <v>19890</v>
      </c>
    </row>
    <row r="2129" spans="1:16">
      <c r="A2129" s="39"/>
      <c r="B2129" s="1" t="s">
        <v>700</v>
      </c>
      <c r="C2129" s="1" t="s">
        <v>1370</v>
      </c>
      <c r="D2129" s="1" t="s">
        <v>17</v>
      </c>
      <c r="E2129" s="1" t="s">
        <v>17</v>
      </c>
      <c r="F2129" s="2">
        <v>45535</v>
      </c>
      <c r="G2129" s="2">
        <v>45505</v>
      </c>
      <c r="H2129" s="1" t="s">
        <v>5372</v>
      </c>
      <c r="I2129" s="1" t="s">
        <v>5373</v>
      </c>
      <c r="J2129" s="1" t="s">
        <v>617</v>
      </c>
      <c r="K2129" s="1" t="s">
        <v>860</v>
      </c>
      <c r="L2129" s="1" t="s">
        <v>2892</v>
      </c>
      <c r="M2129" s="1"/>
      <c r="N2129" s="1"/>
      <c r="O2129" s="1"/>
      <c r="P2129" s="40">
        <v>360.16765459061952</v>
      </c>
    </row>
    <row r="2130" spans="1:16">
      <c r="A2130" s="39"/>
      <c r="B2130" s="1" t="s">
        <v>700</v>
      </c>
      <c r="C2130" s="1" t="s">
        <v>1370</v>
      </c>
      <c r="D2130" s="1" t="s">
        <v>17</v>
      </c>
      <c r="E2130" s="1" t="s">
        <v>17</v>
      </c>
      <c r="F2130" s="2">
        <v>45535</v>
      </c>
      <c r="G2130" s="2">
        <v>45505</v>
      </c>
      <c r="H2130" s="1" t="s">
        <v>5374</v>
      </c>
      <c r="I2130" s="1" t="s">
        <v>5375</v>
      </c>
      <c r="J2130" s="1" t="s">
        <v>820</v>
      </c>
      <c r="K2130" s="1" t="s">
        <v>800</v>
      </c>
      <c r="L2130" s="1" t="s">
        <v>3718</v>
      </c>
      <c r="M2130" s="1"/>
      <c r="N2130" s="1"/>
      <c r="O2130" s="1"/>
      <c r="P2130" s="40">
        <v>560.2607960298526</v>
      </c>
    </row>
    <row r="2131" spans="1:16">
      <c r="A2131" s="39"/>
      <c r="B2131" s="1" t="s">
        <v>700</v>
      </c>
      <c r="C2131" s="1" t="s">
        <v>1370</v>
      </c>
      <c r="D2131" s="1" t="s">
        <v>17</v>
      </c>
      <c r="E2131" s="1" t="s">
        <v>17</v>
      </c>
      <c r="F2131" s="2">
        <v>45535</v>
      </c>
      <c r="G2131" s="2">
        <v>45505</v>
      </c>
      <c r="H2131" s="1" t="s">
        <v>5376</v>
      </c>
      <c r="I2131" s="1" t="s">
        <v>5377</v>
      </c>
      <c r="J2131" s="1" t="s">
        <v>617</v>
      </c>
      <c r="K2131" s="1" t="s">
        <v>860</v>
      </c>
      <c r="L2131" s="1" t="s">
        <v>2892</v>
      </c>
      <c r="M2131" s="1"/>
      <c r="N2131" s="1"/>
      <c r="O2131" s="1"/>
      <c r="P2131" s="40">
        <v>540.25148188592925</v>
      </c>
    </row>
    <row r="2132" spans="1:16">
      <c r="A2132" s="39"/>
      <c r="B2132" s="1" t="s">
        <v>700</v>
      </c>
      <c r="C2132" s="1" t="s">
        <v>1370</v>
      </c>
      <c r="D2132" s="1" t="s">
        <v>17</v>
      </c>
      <c r="E2132" s="1" t="s">
        <v>17</v>
      </c>
      <c r="F2132" s="2">
        <v>45535</v>
      </c>
      <c r="G2132" s="2">
        <v>45505</v>
      </c>
      <c r="H2132" s="1" t="s">
        <v>5378</v>
      </c>
      <c r="I2132" s="1" t="s">
        <v>5379</v>
      </c>
      <c r="J2132" s="1" t="s">
        <v>593</v>
      </c>
      <c r="K2132" s="1" t="s">
        <v>842</v>
      </c>
      <c r="L2132" s="1" t="s">
        <v>1809</v>
      </c>
      <c r="M2132" s="1"/>
      <c r="N2132" s="1"/>
      <c r="O2132" s="1"/>
      <c r="P2132" s="40">
        <v>336.15647761791155</v>
      </c>
    </row>
    <row r="2133" spans="1:16">
      <c r="A2133" s="39"/>
      <c r="B2133" s="1" t="s">
        <v>700</v>
      </c>
      <c r="C2133" s="1" t="s">
        <v>1370</v>
      </c>
      <c r="D2133" s="1" t="s">
        <v>17</v>
      </c>
      <c r="E2133" s="1" t="s">
        <v>17</v>
      </c>
      <c r="F2133" s="2">
        <v>45535</v>
      </c>
      <c r="G2133" s="2">
        <v>45505</v>
      </c>
      <c r="H2133" s="1" t="s">
        <v>5380</v>
      </c>
      <c r="I2133" s="1" t="s">
        <v>5381</v>
      </c>
      <c r="J2133" s="1" t="s">
        <v>645</v>
      </c>
      <c r="K2133" s="1" t="s">
        <v>891</v>
      </c>
      <c r="L2133" s="1" t="s">
        <v>3332</v>
      </c>
      <c r="M2133" s="1"/>
      <c r="N2133" s="1"/>
      <c r="O2133" s="1"/>
      <c r="P2133" s="40">
        <v>440.20491116631274</v>
      </c>
    </row>
    <row r="2134" spans="1:16">
      <c r="A2134" s="39"/>
      <c r="B2134" s="1" t="s">
        <v>700</v>
      </c>
      <c r="C2134" s="1" t="s">
        <v>1370</v>
      </c>
      <c r="D2134" s="1" t="s">
        <v>17</v>
      </c>
      <c r="E2134" s="1" t="s">
        <v>17</v>
      </c>
      <c r="F2134" s="2">
        <v>45535</v>
      </c>
      <c r="G2134" s="2">
        <v>45505</v>
      </c>
      <c r="H2134" s="1" t="s">
        <v>5382</v>
      </c>
      <c r="I2134" s="1" t="s">
        <v>5383</v>
      </c>
      <c r="J2134" s="1" t="s">
        <v>612</v>
      </c>
      <c r="K2134" s="1" t="s">
        <v>853</v>
      </c>
      <c r="L2134" s="1" t="s">
        <v>3335</v>
      </c>
      <c r="M2134" s="1"/>
      <c r="N2134" s="1"/>
      <c r="O2134" s="1"/>
      <c r="P2134" s="40">
        <v>258.12015245661064</v>
      </c>
    </row>
    <row r="2135" spans="1:16">
      <c r="A2135" s="39"/>
      <c r="B2135" s="1" t="s">
        <v>700</v>
      </c>
      <c r="C2135" s="1" t="s">
        <v>1370</v>
      </c>
      <c r="D2135" s="1" t="s">
        <v>17</v>
      </c>
      <c r="E2135" s="1" t="s">
        <v>17</v>
      </c>
      <c r="F2135" s="2">
        <v>45535</v>
      </c>
      <c r="G2135" s="2">
        <v>45505</v>
      </c>
      <c r="H2135" s="1" t="s">
        <v>5384</v>
      </c>
      <c r="I2135" s="1" t="s">
        <v>5385</v>
      </c>
      <c r="J2135" s="1" t="s">
        <v>642</v>
      </c>
      <c r="K2135" s="1" t="s">
        <v>881</v>
      </c>
      <c r="L2135" s="1" t="s">
        <v>3416</v>
      </c>
      <c r="M2135" s="1"/>
      <c r="N2135" s="1"/>
      <c r="O2135" s="1"/>
      <c r="P2135" s="40">
        <v>520.2421677420059</v>
      </c>
    </row>
    <row r="2136" spans="1:16">
      <c r="A2136" s="39"/>
      <c r="B2136" s="1" t="s">
        <v>700</v>
      </c>
      <c r="C2136" s="1" t="s">
        <v>1370</v>
      </c>
      <c r="D2136" s="1" t="s">
        <v>17</v>
      </c>
      <c r="E2136" s="1" t="s">
        <v>17</v>
      </c>
      <c r="F2136" s="2">
        <v>45535</v>
      </c>
      <c r="G2136" s="2">
        <v>45505</v>
      </c>
      <c r="H2136" s="1" t="s">
        <v>5386</v>
      </c>
      <c r="I2136" s="1" t="s">
        <v>5387</v>
      </c>
      <c r="J2136" s="1" t="s">
        <v>818</v>
      </c>
      <c r="K2136" s="1" t="s">
        <v>796</v>
      </c>
      <c r="L2136" s="1" t="s">
        <v>3346</v>
      </c>
      <c r="M2136" s="1"/>
      <c r="N2136" s="1"/>
      <c r="O2136" s="1"/>
      <c r="P2136" s="40">
        <v>520.2421677420059</v>
      </c>
    </row>
    <row r="2137" spans="1:16">
      <c r="A2137" s="39"/>
      <c r="B2137" s="1" t="s">
        <v>700</v>
      </c>
      <c r="C2137" s="1" t="s">
        <v>1370</v>
      </c>
      <c r="D2137" s="1" t="s">
        <v>17</v>
      </c>
      <c r="E2137" s="1" t="s">
        <v>17</v>
      </c>
      <c r="F2137" s="2">
        <v>45535</v>
      </c>
      <c r="G2137" s="2">
        <v>45505</v>
      </c>
      <c r="H2137" s="1" t="s">
        <v>5388</v>
      </c>
      <c r="I2137" s="1" t="s">
        <v>5389</v>
      </c>
      <c r="J2137" s="1" t="s">
        <v>816</v>
      </c>
      <c r="K2137" s="1" t="s">
        <v>798</v>
      </c>
      <c r="L2137" s="1" t="s">
        <v>3413</v>
      </c>
      <c r="M2137" s="1"/>
      <c r="N2137" s="1"/>
      <c r="O2137" s="1"/>
      <c r="P2137" s="40">
        <v>270.12574094296463</v>
      </c>
    </row>
    <row r="2138" spans="1:16">
      <c r="A2138" s="39"/>
      <c r="B2138" s="1" t="s">
        <v>700</v>
      </c>
      <c r="C2138" s="1" t="s">
        <v>1370</v>
      </c>
      <c r="D2138" s="1" t="s">
        <v>17</v>
      </c>
      <c r="E2138" s="1" t="s">
        <v>17</v>
      </c>
      <c r="F2138" s="2">
        <v>45535</v>
      </c>
      <c r="G2138" s="2">
        <v>45505</v>
      </c>
      <c r="H2138" s="1" t="s">
        <v>5390</v>
      </c>
      <c r="I2138" s="1" t="s">
        <v>5391</v>
      </c>
      <c r="J2138" s="1" t="s">
        <v>816</v>
      </c>
      <c r="K2138" s="1" t="s">
        <v>798</v>
      </c>
      <c r="L2138" s="1" t="s">
        <v>3413</v>
      </c>
      <c r="M2138" s="1"/>
      <c r="N2138" s="1"/>
      <c r="O2138" s="1"/>
      <c r="P2138" s="40">
        <v>376.17510590575813</v>
      </c>
    </row>
    <row r="2139" spans="1:16">
      <c r="A2139" s="39"/>
      <c r="B2139" s="1" t="s">
        <v>700</v>
      </c>
      <c r="C2139" s="1" t="s">
        <v>1370</v>
      </c>
      <c r="D2139" s="1" t="s">
        <v>17</v>
      </c>
      <c r="E2139" s="1" t="s">
        <v>17</v>
      </c>
      <c r="F2139" s="2">
        <v>45535</v>
      </c>
      <c r="G2139" s="2">
        <v>45505</v>
      </c>
      <c r="H2139" s="1" t="s">
        <v>5392</v>
      </c>
      <c r="I2139" s="1" t="s">
        <v>5393</v>
      </c>
      <c r="J2139" s="1" t="s">
        <v>587</v>
      </c>
      <c r="K2139" s="1" t="s">
        <v>840</v>
      </c>
      <c r="L2139" s="1" t="s">
        <v>3446</v>
      </c>
      <c r="M2139" s="1"/>
      <c r="N2139" s="1"/>
      <c r="O2139" s="1"/>
      <c r="P2139" s="40">
        <v>520.2421677420059</v>
      </c>
    </row>
    <row r="2140" spans="1:16">
      <c r="A2140" s="39"/>
      <c r="B2140" s="1" t="s">
        <v>700</v>
      </c>
      <c r="C2140" s="1" t="s">
        <v>1370</v>
      </c>
      <c r="D2140" s="1" t="s">
        <v>17</v>
      </c>
      <c r="E2140" s="1" t="s">
        <v>17</v>
      </c>
      <c r="F2140" s="2">
        <v>45535</v>
      </c>
      <c r="G2140" s="2">
        <v>45505</v>
      </c>
      <c r="H2140" s="1" t="s">
        <v>5394</v>
      </c>
      <c r="I2140" s="1" t="s">
        <v>5395</v>
      </c>
      <c r="J2140" s="1" t="s">
        <v>587</v>
      </c>
      <c r="K2140" s="1" t="s">
        <v>840</v>
      </c>
      <c r="L2140" s="1" t="s">
        <v>3446</v>
      </c>
      <c r="M2140" s="1"/>
      <c r="N2140" s="1"/>
      <c r="O2140" s="1"/>
      <c r="P2140" s="40">
        <v>520.2421677420059</v>
      </c>
    </row>
    <row r="2141" spans="1:16">
      <c r="A2141" s="39"/>
      <c r="B2141" s="1" t="s">
        <v>700</v>
      </c>
      <c r="C2141" s="1" t="s">
        <v>1370</v>
      </c>
      <c r="D2141" s="1" t="s">
        <v>17</v>
      </c>
      <c r="E2141" s="1" t="s">
        <v>17</v>
      </c>
      <c r="F2141" s="2">
        <v>45535</v>
      </c>
      <c r="G2141" s="2">
        <v>45505</v>
      </c>
      <c r="H2141" s="1" t="s">
        <v>5396</v>
      </c>
      <c r="I2141" s="1" t="s">
        <v>5397</v>
      </c>
      <c r="J2141" s="1" t="s">
        <v>617</v>
      </c>
      <c r="K2141" s="1" t="s">
        <v>860</v>
      </c>
      <c r="L2141" s="1" t="s">
        <v>2892</v>
      </c>
      <c r="M2141" s="1"/>
      <c r="N2141" s="1"/>
      <c r="O2141" s="1"/>
      <c r="P2141" s="40">
        <v>480.22353945415932</v>
      </c>
    </row>
    <row r="2142" spans="1:16">
      <c r="A2142" s="39"/>
      <c r="B2142" s="1" t="s">
        <v>700</v>
      </c>
      <c r="C2142" s="1" t="s">
        <v>1370</v>
      </c>
      <c r="D2142" s="1" t="s">
        <v>17</v>
      </c>
      <c r="E2142" s="1" t="s">
        <v>17</v>
      </c>
      <c r="F2142" s="2">
        <v>45535</v>
      </c>
      <c r="G2142" s="2">
        <v>45505</v>
      </c>
      <c r="H2142" s="1" t="s">
        <v>5398</v>
      </c>
      <c r="I2142" s="1" t="s">
        <v>5399</v>
      </c>
      <c r="J2142" s="1" t="s">
        <v>617</v>
      </c>
      <c r="K2142" s="1" t="s">
        <v>860</v>
      </c>
      <c r="L2142" s="1" t="s">
        <v>2892</v>
      </c>
      <c r="M2142" s="1"/>
      <c r="N2142" s="1"/>
      <c r="O2142" s="1"/>
      <c r="P2142" s="40">
        <v>432.20118550874338</v>
      </c>
    </row>
    <row r="2143" spans="1:16">
      <c r="A2143" s="39"/>
      <c r="B2143" s="1" t="s">
        <v>700</v>
      </c>
      <c r="C2143" s="1" t="s">
        <v>1370</v>
      </c>
      <c r="D2143" s="1" t="s">
        <v>17</v>
      </c>
      <c r="E2143" s="1" t="s">
        <v>17</v>
      </c>
      <c r="F2143" s="2">
        <v>45535</v>
      </c>
      <c r="G2143" s="2">
        <v>45505</v>
      </c>
      <c r="H2143" s="1" t="s">
        <v>5400</v>
      </c>
      <c r="I2143" s="1" t="s">
        <v>5401</v>
      </c>
      <c r="J2143" s="1" t="s">
        <v>593</v>
      </c>
      <c r="K2143" s="1" t="s">
        <v>842</v>
      </c>
      <c r="L2143" s="1" t="s">
        <v>1809</v>
      </c>
      <c r="M2143" s="1"/>
      <c r="N2143" s="1"/>
      <c r="O2143" s="1"/>
      <c r="P2143" s="40">
        <v>400.1862828784661</v>
      </c>
    </row>
    <row r="2144" spans="1:16">
      <c r="A2144" s="39"/>
      <c r="B2144" s="1" t="s">
        <v>700</v>
      </c>
      <c r="C2144" s="1" t="s">
        <v>1370</v>
      </c>
      <c r="D2144" s="1" t="s">
        <v>17</v>
      </c>
      <c r="E2144" s="1" t="s">
        <v>17</v>
      </c>
      <c r="F2144" s="2">
        <v>45535</v>
      </c>
      <c r="G2144" s="2">
        <v>45505</v>
      </c>
      <c r="H2144" s="1" t="s">
        <v>5402</v>
      </c>
      <c r="I2144" s="1" t="s">
        <v>5403</v>
      </c>
      <c r="J2144" s="1" t="s">
        <v>631</v>
      </c>
      <c r="K2144" s="1" t="s">
        <v>873</v>
      </c>
      <c r="L2144" s="1" t="s">
        <v>3355</v>
      </c>
      <c r="M2144" s="1"/>
      <c r="N2144" s="1"/>
      <c r="O2144" s="1"/>
      <c r="P2144" s="40">
        <v>520.2421677420059</v>
      </c>
    </row>
    <row r="2145" spans="1:16">
      <c r="A2145" s="39"/>
      <c r="B2145" s="1" t="s">
        <v>700</v>
      </c>
      <c r="C2145" s="1" t="s">
        <v>1370</v>
      </c>
      <c r="D2145" s="1" t="s">
        <v>17</v>
      </c>
      <c r="E2145" s="1" t="s">
        <v>17</v>
      </c>
      <c r="F2145" s="2">
        <v>45535</v>
      </c>
      <c r="G2145" s="2">
        <v>45505</v>
      </c>
      <c r="H2145" s="1" t="s">
        <v>5404</v>
      </c>
      <c r="I2145" s="1" t="s">
        <v>5405</v>
      </c>
      <c r="J2145" s="1" t="s">
        <v>638</v>
      </c>
      <c r="K2145" s="1" t="s">
        <v>885</v>
      </c>
      <c r="L2145" s="1" t="s">
        <v>3435</v>
      </c>
      <c r="M2145" s="1"/>
      <c r="N2145" s="1"/>
      <c r="O2145" s="1"/>
      <c r="P2145" s="40">
        <v>536.24961905714463</v>
      </c>
    </row>
    <row r="2146" spans="1:16">
      <c r="A2146" s="39"/>
      <c r="B2146" s="1" t="s">
        <v>700</v>
      </c>
      <c r="C2146" s="1" t="s">
        <v>701</v>
      </c>
      <c r="D2146" s="1" t="s">
        <v>17</v>
      </c>
      <c r="E2146" s="1" t="s">
        <v>17</v>
      </c>
      <c r="F2146" s="2">
        <v>45535</v>
      </c>
      <c r="G2146" s="2">
        <v>45505</v>
      </c>
      <c r="H2146" s="1" t="s">
        <v>5406</v>
      </c>
      <c r="I2146" s="1" t="s">
        <v>5407</v>
      </c>
      <c r="J2146" s="1" t="s">
        <v>667</v>
      </c>
      <c r="K2146" s="1" t="s">
        <v>921</v>
      </c>
      <c r="L2146" s="1" t="s">
        <v>3058</v>
      </c>
      <c r="M2146" s="1"/>
      <c r="N2146" s="1"/>
      <c r="O2146" s="1"/>
      <c r="P2146" s="40">
        <v>-390.57</v>
      </c>
    </row>
    <row r="2147" spans="1:16">
      <c r="A2147" s="39"/>
      <c r="B2147" s="1" t="s">
        <v>700</v>
      </c>
      <c r="C2147" s="1" t="s">
        <v>1370</v>
      </c>
      <c r="D2147" s="1" t="s">
        <v>17</v>
      </c>
      <c r="E2147" s="1" t="s">
        <v>17</v>
      </c>
      <c r="F2147" s="2">
        <v>45535</v>
      </c>
      <c r="G2147" s="2">
        <v>45505</v>
      </c>
      <c r="H2147" s="1" t="s">
        <v>5408</v>
      </c>
      <c r="I2147" s="1" t="s">
        <v>5409</v>
      </c>
      <c r="J2147" s="1" t="s">
        <v>617</v>
      </c>
      <c r="K2147" s="1" t="s">
        <v>860</v>
      </c>
      <c r="L2147" s="1" t="s">
        <v>2892</v>
      </c>
      <c r="M2147" s="1"/>
      <c r="N2147" s="1"/>
      <c r="O2147" s="1"/>
      <c r="P2147" s="40">
        <v>360.16765459061952</v>
      </c>
    </row>
    <row r="2148" spans="1:16">
      <c r="A2148" s="39"/>
      <c r="B2148" s="1" t="s">
        <v>700</v>
      </c>
      <c r="C2148" s="1" t="s">
        <v>1370</v>
      </c>
      <c r="D2148" s="1" t="s">
        <v>17</v>
      </c>
      <c r="E2148" s="1" t="s">
        <v>17</v>
      </c>
      <c r="F2148" s="2">
        <v>45535</v>
      </c>
      <c r="G2148" s="2">
        <v>45505</v>
      </c>
      <c r="H2148" s="1" t="s">
        <v>5410</v>
      </c>
      <c r="I2148" s="1" t="s">
        <v>5411</v>
      </c>
      <c r="J2148" s="1" t="s">
        <v>812</v>
      </c>
      <c r="K2148" s="1" t="s">
        <v>795</v>
      </c>
      <c r="L2148" s="1" t="s">
        <v>3324</v>
      </c>
      <c r="M2148" s="1"/>
      <c r="N2148" s="1"/>
      <c r="O2148" s="1"/>
      <c r="P2148" s="40">
        <v>432.20118550874338</v>
      </c>
    </row>
    <row r="2149" spans="1:16">
      <c r="A2149" s="39"/>
      <c r="B2149" s="1" t="s">
        <v>700</v>
      </c>
      <c r="C2149" s="1" t="s">
        <v>1390</v>
      </c>
      <c r="D2149" s="1" t="s">
        <v>17</v>
      </c>
      <c r="E2149" s="1" t="s">
        <v>17</v>
      </c>
      <c r="F2149" s="2">
        <v>45535</v>
      </c>
      <c r="G2149" s="2">
        <v>45505</v>
      </c>
      <c r="H2149" s="1" t="s">
        <v>5412</v>
      </c>
      <c r="I2149" s="1" t="s">
        <v>5413</v>
      </c>
      <c r="J2149" s="1" t="s">
        <v>3799</v>
      </c>
      <c r="K2149" s="1" t="s">
        <v>3800</v>
      </c>
      <c r="L2149" s="1"/>
      <c r="M2149" s="1"/>
      <c r="N2149" s="1"/>
      <c r="O2149" s="1"/>
      <c r="P2149" s="40">
        <v>1483.2875405691398</v>
      </c>
    </row>
    <row r="2150" spans="1:16">
      <c r="A2150" s="39"/>
      <c r="B2150" s="1" t="s">
        <v>700</v>
      </c>
      <c r="C2150" s="1" t="s">
        <v>1370</v>
      </c>
      <c r="D2150" s="1" t="s">
        <v>17</v>
      </c>
      <c r="E2150" s="1" t="s">
        <v>17</v>
      </c>
      <c r="F2150" s="2">
        <v>45535</v>
      </c>
      <c r="G2150" s="2">
        <v>45505</v>
      </c>
      <c r="H2150" s="1" t="s">
        <v>5414</v>
      </c>
      <c r="I2150" s="1" t="s">
        <v>5415</v>
      </c>
      <c r="J2150" s="1" t="s">
        <v>617</v>
      </c>
      <c r="K2150" s="1" t="s">
        <v>860</v>
      </c>
      <c r="L2150" s="1" t="s">
        <v>2892</v>
      </c>
      <c r="M2150" s="1"/>
      <c r="N2150" s="1"/>
      <c r="O2150" s="1"/>
      <c r="P2150" s="40">
        <v>432.20118550874338</v>
      </c>
    </row>
    <row r="2151" spans="1:16">
      <c r="A2151" s="39"/>
      <c r="B2151" s="1" t="s">
        <v>700</v>
      </c>
      <c r="C2151" s="1" t="s">
        <v>1370</v>
      </c>
      <c r="D2151" s="1" t="s">
        <v>17</v>
      </c>
      <c r="E2151" s="1" t="s">
        <v>17</v>
      </c>
      <c r="F2151" s="2">
        <v>45535</v>
      </c>
      <c r="G2151" s="2">
        <v>45505</v>
      </c>
      <c r="H2151" s="1" t="s">
        <v>5416</v>
      </c>
      <c r="I2151" s="1" t="s">
        <v>5417</v>
      </c>
      <c r="J2151" s="1" t="s">
        <v>617</v>
      </c>
      <c r="K2151" s="1" t="s">
        <v>860</v>
      </c>
      <c r="L2151" s="1" t="s">
        <v>2892</v>
      </c>
      <c r="M2151" s="1"/>
      <c r="N2151" s="1"/>
      <c r="O2151" s="1"/>
      <c r="P2151" s="40">
        <v>210.0977985111947</v>
      </c>
    </row>
    <row r="2152" spans="1:16">
      <c r="A2152" s="39"/>
      <c r="B2152" s="1" t="s">
        <v>700</v>
      </c>
      <c r="C2152" s="1" t="s">
        <v>1370</v>
      </c>
      <c r="D2152" s="1" t="s">
        <v>17</v>
      </c>
      <c r="E2152" s="1" t="s">
        <v>17</v>
      </c>
      <c r="F2152" s="2">
        <v>45535</v>
      </c>
      <c r="G2152" s="2">
        <v>45505</v>
      </c>
      <c r="H2152" s="1" t="s">
        <v>5418</v>
      </c>
      <c r="I2152" s="1" t="s">
        <v>5419</v>
      </c>
      <c r="J2152" s="1" t="s">
        <v>812</v>
      </c>
      <c r="K2152" s="1" t="s">
        <v>795</v>
      </c>
      <c r="L2152" s="1" t="s">
        <v>3324</v>
      </c>
      <c r="M2152" s="1"/>
      <c r="N2152" s="1"/>
      <c r="O2152" s="1"/>
      <c r="P2152" s="40">
        <v>392.1825572208968</v>
      </c>
    </row>
    <row r="2153" spans="1:16">
      <c r="A2153" s="39"/>
      <c r="B2153" s="1" t="s">
        <v>700</v>
      </c>
      <c r="C2153" s="1" t="s">
        <v>1370</v>
      </c>
      <c r="D2153" s="1" t="s">
        <v>17</v>
      </c>
      <c r="E2153" s="1" t="s">
        <v>17</v>
      </c>
      <c r="F2153" s="2">
        <v>45535</v>
      </c>
      <c r="G2153" s="2">
        <v>45505</v>
      </c>
      <c r="H2153" s="1" t="s">
        <v>5420</v>
      </c>
      <c r="I2153" s="1" t="s">
        <v>5421</v>
      </c>
      <c r="J2153" s="1" t="s">
        <v>645</v>
      </c>
      <c r="K2153" s="1" t="s">
        <v>891</v>
      </c>
      <c r="L2153" s="1" t="s">
        <v>3332</v>
      </c>
      <c r="M2153" s="1"/>
      <c r="N2153" s="1"/>
      <c r="O2153" s="1"/>
      <c r="P2153" s="40">
        <v>560.2607960298526</v>
      </c>
    </row>
    <row r="2154" spans="1:16">
      <c r="A2154" s="39"/>
      <c r="B2154" s="1" t="s">
        <v>700</v>
      </c>
      <c r="C2154" s="1" t="s">
        <v>1370</v>
      </c>
      <c r="D2154" s="1" t="s">
        <v>17</v>
      </c>
      <c r="E2154" s="1" t="s">
        <v>17</v>
      </c>
      <c r="F2154" s="2">
        <v>45535</v>
      </c>
      <c r="G2154" s="2">
        <v>45505</v>
      </c>
      <c r="H2154" s="1" t="s">
        <v>5422</v>
      </c>
      <c r="I2154" s="1" t="s">
        <v>5423</v>
      </c>
      <c r="J2154" s="1" t="s">
        <v>645</v>
      </c>
      <c r="K2154" s="1" t="s">
        <v>891</v>
      </c>
      <c r="L2154" s="1" t="s">
        <v>3332</v>
      </c>
      <c r="M2154" s="1"/>
      <c r="N2154" s="1"/>
      <c r="O2154" s="1"/>
      <c r="P2154" s="40">
        <v>560.2607960298526</v>
      </c>
    </row>
    <row r="2155" spans="1:16">
      <c r="A2155" s="39"/>
      <c r="B2155" s="1" t="s">
        <v>700</v>
      </c>
      <c r="C2155" s="1" t="s">
        <v>1370</v>
      </c>
      <c r="D2155" s="1" t="s">
        <v>17</v>
      </c>
      <c r="E2155" s="1" t="s">
        <v>17</v>
      </c>
      <c r="F2155" s="2">
        <v>45535</v>
      </c>
      <c r="G2155" s="2">
        <v>45505</v>
      </c>
      <c r="H2155" s="1" t="s">
        <v>5424</v>
      </c>
      <c r="I2155" s="1" t="s">
        <v>5425</v>
      </c>
      <c r="J2155" s="1" t="s">
        <v>617</v>
      </c>
      <c r="K2155" s="1" t="s">
        <v>860</v>
      </c>
      <c r="L2155" s="1" t="s">
        <v>2892</v>
      </c>
      <c r="M2155" s="1"/>
      <c r="N2155" s="1"/>
      <c r="O2155" s="1"/>
      <c r="P2155" s="40">
        <v>630.29339553358409</v>
      </c>
    </row>
    <row r="2156" spans="1:16">
      <c r="A2156" s="39"/>
      <c r="B2156" s="1" t="s">
        <v>700</v>
      </c>
      <c r="C2156" s="1" t="s">
        <v>1370</v>
      </c>
      <c r="D2156" s="1" t="s">
        <v>17</v>
      </c>
      <c r="E2156" s="1" t="s">
        <v>17</v>
      </c>
      <c r="F2156" s="2">
        <v>45535</v>
      </c>
      <c r="G2156" s="2">
        <v>45505</v>
      </c>
      <c r="H2156" s="1" t="s">
        <v>5426</v>
      </c>
      <c r="I2156" s="1" t="s">
        <v>5427</v>
      </c>
      <c r="J2156" s="1" t="s">
        <v>617</v>
      </c>
      <c r="K2156" s="1" t="s">
        <v>860</v>
      </c>
      <c r="L2156" s="1" t="s">
        <v>2892</v>
      </c>
      <c r="M2156" s="1"/>
      <c r="N2156" s="1"/>
      <c r="O2156" s="1"/>
      <c r="P2156" s="40">
        <v>400.1862828784661</v>
      </c>
    </row>
    <row r="2157" spans="1:16">
      <c r="A2157" s="39"/>
      <c r="B2157" s="1" t="s">
        <v>700</v>
      </c>
      <c r="C2157" s="1" t="s">
        <v>701</v>
      </c>
      <c r="D2157" s="1" t="s">
        <v>17</v>
      </c>
      <c r="E2157" s="1" t="s">
        <v>17</v>
      </c>
      <c r="F2157" s="2">
        <v>45535</v>
      </c>
      <c r="G2157" s="2">
        <v>45505</v>
      </c>
      <c r="H2157" s="1" t="s">
        <v>1844</v>
      </c>
      <c r="I2157" s="1" t="s">
        <v>1845</v>
      </c>
      <c r="J2157" s="1" t="s">
        <v>277</v>
      </c>
      <c r="K2157" s="1"/>
      <c r="L2157" s="1"/>
      <c r="M2157" s="1" t="s">
        <v>1699</v>
      </c>
      <c r="N2157" s="1"/>
      <c r="O2157" s="1" t="s">
        <v>5428</v>
      </c>
      <c r="P2157" s="40">
        <v>-3916.82</v>
      </c>
    </row>
    <row r="2158" spans="1:16">
      <c r="A2158" s="39"/>
      <c r="B2158" s="1" t="s">
        <v>700</v>
      </c>
      <c r="C2158" s="1" t="s">
        <v>1370</v>
      </c>
      <c r="D2158" s="1" t="s">
        <v>17</v>
      </c>
      <c r="E2158" s="1" t="s">
        <v>17</v>
      </c>
      <c r="F2158" s="2">
        <v>45535</v>
      </c>
      <c r="G2158" s="2">
        <v>45505</v>
      </c>
      <c r="H2158" s="1" t="s">
        <v>5429</v>
      </c>
      <c r="I2158" s="1" t="s">
        <v>5430</v>
      </c>
      <c r="J2158" s="1" t="s">
        <v>816</v>
      </c>
      <c r="K2158" s="1" t="s">
        <v>798</v>
      </c>
      <c r="L2158" s="1" t="s">
        <v>3413</v>
      </c>
      <c r="M2158" s="1"/>
      <c r="N2158" s="1"/>
      <c r="O2158" s="1"/>
      <c r="P2158" s="40">
        <v>360.16765459061952</v>
      </c>
    </row>
    <row r="2159" spans="1:16">
      <c r="A2159" s="39"/>
      <c r="B2159" s="1" t="s">
        <v>700</v>
      </c>
      <c r="C2159" s="1" t="s">
        <v>1370</v>
      </c>
      <c r="D2159" s="1" t="s">
        <v>17</v>
      </c>
      <c r="E2159" s="1" t="s">
        <v>17</v>
      </c>
      <c r="F2159" s="2">
        <v>45535</v>
      </c>
      <c r="G2159" s="2">
        <v>45505</v>
      </c>
      <c r="H2159" s="1" t="s">
        <v>5431</v>
      </c>
      <c r="I2159" s="1" t="s">
        <v>5432</v>
      </c>
      <c r="J2159" s="1" t="s">
        <v>915</v>
      </c>
      <c r="K2159" s="1" t="s">
        <v>896</v>
      </c>
      <c r="L2159" s="1" t="s">
        <v>3739</v>
      </c>
      <c r="M2159" s="1"/>
      <c r="N2159" s="1"/>
      <c r="O2159" s="1"/>
      <c r="P2159" s="40">
        <v>536.24961905714463</v>
      </c>
    </row>
    <row r="2160" spans="1:16">
      <c r="A2160" s="39"/>
      <c r="B2160" s="1" t="s">
        <v>700</v>
      </c>
      <c r="C2160" s="1" t="s">
        <v>1370</v>
      </c>
      <c r="D2160" s="1" t="s">
        <v>17</v>
      </c>
      <c r="E2160" s="1" t="s">
        <v>17</v>
      </c>
      <c r="F2160" s="2">
        <v>45535</v>
      </c>
      <c r="G2160" s="2">
        <v>45505</v>
      </c>
      <c r="H2160" s="1" t="s">
        <v>5433</v>
      </c>
      <c r="I2160" s="1" t="s">
        <v>5434</v>
      </c>
      <c r="J2160" s="1" t="s">
        <v>645</v>
      </c>
      <c r="K2160" s="1" t="s">
        <v>891</v>
      </c>
      <c r="L2160" s="1" t="s">
        <v>3332</v>
      </c>
      <c r="M2160" s="1"/>
      <c r="N2160" s="1"/>
      <c r="O2160" s="1"/>
      <c r="P2160" s="40">
        <v>560.2607960298526</v>
      </c>
    </row>
    <row r="2161" spans="1:16">
      <c r="A2161" s="39"/>
      <c r="B2161" s="1" t="s">
        <v>700</v>
      </c>
      <c r="C2161" s="1" t="s">
        <v>1370</v>
      </c>
      <c r="D2161" s="1" t="s">
        <v>17</v>
      </c>
      <c r="E2161" s="1" t="s">
        <v>17</v>
      </c>
      <c r="F2161" s="2">
        <v>45535</v>
      </c>
      <c r="G2161" s="2">
        <v>45505</v>
      </c>
      <c r="H2161" s="1" t="s">
        <v>5435</v>
      </c>
      <c r="I2161" s="1" t="s">
        <v>5436</v>
      </c>
      <c r="J2161" s="1" t="s">
        <v>643</v>
      </c>
      <c r="K2161" s="1" t="s">
        <v>890</v>
      </c>
      <c r="L2161" s="1" t="s">
        <v>3373</v>
      </c>
      <c r="M2161" s="1"/>
      <c r="N2161" s="1"/>
      <c r="O2161" s="1"/>
      <c r="P2161" s="40">
        <v>520.2421677420059</v>
      </c>
    </row>
    <row r="2162" spans="1:16">
      <c r="A2162" s="39"/>
      <c r="B2162" s="1" t="s">
        <v>700</v>
      </c>
      <c r="C2162" s="1" t="s">
        <v>1370</v>
      </c>
      <c r="D2162" s="1" t="s">
        <v>17</v>
      </c>
      <c r="E2162" s="1" t="s">
        <v>17</v>
      </c>
      <c r="F2162" s="2">
        <v>45535</v>
      </c>
      <c r="G2162" s="2">
        <v>45505</v>
      </c>
      <c r="H2162" s="1" t="s">
        <v>5437</v>
      </c>
      <c r="I2162" s="1" t="s">
        <v>5438</v>
      </c>
      <c r="J2162" s="1" t="s">
        <v>643</v>
      </c>
      <c r="K2162" s="1" t="s">
        <v>890</v>
      </c>
      <c r="L2162" s="1" t="s">
        <v>3373</v>
      </c>
      <c r="M2162" s="1"/>
      <c r="N2162" s="1"/>
      <c r="O2162" s="1"/>
      <c r="P2162" s="40">
        <v>520.2421677420059</v>
      </c>
    </row>
    <row r="2163" spans="1:16">
      <c r="A2163" s="39"/>
      <c r="B2163" s="1" t="s">
        <v>700</v>
      </c>
      <c r="C2163" s="1" t="s">
        <v>701</v>
      </c>
      <c r="D2163" s="1" t="s">
        <v>17</v>
      </c>
      <c r="E2163" s="1" t="s">
        <v>17</v>
      </c>
      <c r="F2163" s="2">
        <v>45535</v>
      </c>
      <c r="G2163" s="2">
        <v>45505</v>
      </c>
      <c r="H2163" s="1" t="s">
        <v>5439</v>
      </c>
      <c r="I2163" s="1" t="s">
        <v>5440</v>
      </c>
      <c r="J2163" s="1" t="s">
        <v>527</v>
      </c>
      <c r="K2163" s="1" t="s">
        <v>786</v>
      </c>
      <c r="L2163" s="1" t="s">
        <v>1949</v>
      </c>
      <c r="M2163" s="1"/>
      <c r="N2163" s="1"/>
      <c r="O2163" s="1"/>
      <c r="P2163" s="40">
        <v>3274.55</v>
      </c>
    </row>
    <row r="2164" spans="1:16">
      <c r="A2164" s="39"/>
      <c r="B2164" s="1" t="s">
        <v>700</v>
      </c>
      <c r="C2164" s="1" t="s">
        <v>1370</v>
      </c>
      <c r="D2164" s="1" t="s">
        <v>17</v>
      </c>
      <c r="E2164" s="1" t="s">
        <v>17</v>
      </c>
      <c r="F2164" s="2">
        <v>45535</v>
      </c>
      <c r="G2164" s="2">
        <v>45505</v>
      </c>
      <c r="H2164" s="1" t="s">
        <v>5441</v>
      </c>
      <c r="I2164" s="1" t="s">
        <v>5442</v>
      </c>
      <c r="J2164" s="1" t="s">
        <v>818</v>
      </c>
      <c r="K2164" s="1" t="s">
        <v>796</v>
      </c>
      <c r="L2164" s="1" t="s">
        <v>3346</v>
      </c>
      <c r="M2164" s="1"/>
      <c r="N2164" s="1"/>
      <c r="O2164" s="1"/>
      <c r="P2164" s="40">
        <v>729.33962447338058</v>
      </c>
    </row>
    <row r="2165" spans="1:16">
      <c r="A2165" s="39"/>
      <c r="B2165" s="1" t="s">
        <v>700</v>
      </c>
      <c r="C2165" s="1" t="s">
        <v>1370</v>
      </c>
      <c r="D2165" s="1" t="s">
        <v>17</v>
      </c>
      <c r="E2165" s="1" t="s">
        <v>17</v>
      </c>
      <c r="F2165" s="2">
        <v>45535</v>
      </c>
      <c r="G2165" s="2">
        <v>45505</v>
      </c>
      <c r="H2165" s="1" t="s">
        <v>5443</v>
      </c>
      <c r="I2165" s="1" t="s">
        <v>5444</v>
      </c>
      <c r="J2165" s="1" t="s">
        <v>631</v>
      </c>
      <c r="K2165" s="1" t="s">
        <v>873</v>
      </c>
      <c r="L2165" s="1" t="s">
        <v>3355</v>
      </c>
      <c r="M2165" s="1"/>
      <c r="N2165" s="1"/>
      <c r="O2165" s="1"/>
      <c r="P2165" s="40">
        <v>520.2421677420059</v>
      </c>
    </row>
    <row r="2166" spans="1:16">
      <c r="A2166" s="39"/>
      <c r="B2166" s="1" t="s">
        <v>700</v>
      </c>
      <c r="C2166" s="1" t="s">
        <v>1370</v>
      </c>
      <c r="D2166" s="1" t="s">
        <v>17</v>
      </c>
      <c r="E2166" s="1" t="s">
        <v>17</v>
      </c>
      <c r="F2166" s="2">
        <v>45535</v>
      </c>
      <c r="G2166" s="2">
        <v>45505</v>
      </c>
      <c r="H2166" s="1" t="s">
        <v>5445</v>
      </c>
      <c r="I2166" s="1" t="s">
        <v>5446</v>
      </c>
      <c r="J2166" s="1" t="s">
        <v>913</v>
      </c>
      <c r="K2166" s="1" t="s">
        <v>894</v>
      </c>
      <c r="L2166" s="1" t="s">
        <v>3327</v>
      </c>
      <c r="M2166" s="1"/>
      <c r="N2166" s="1"/>
      <c r="O2166" s="1"/>
      <c r="P2166" s="40">
        <v>560.2607960298526</v>
      </c>
    </row>
    <row r="2167" spans="1:16">
      <c r="A2167" s="39"/>
      <c r="B2167" s="1" t="s">
        <v>700</v>
      </c>
      <c r="C2167" s="1" t="s">
        <v>1370</v>
      </c>
      <c r="D2167" s="1" t="s">
        <v>17</v>
      </c>
      <c r="E2167" s="1" t="s">
        <v>17</v>
      </c>
      <c r="F2167" s="2">
        <v>45535</v>
      </c>
      <c r="G2167" s="2">
        <v>45505</v>
      </c>
      <c r="H2167" s="1" t="s">
        <v>5447</v>
      </c>
      <c r="I2167" s="1" t="s">
        <v>5448</v>
      </c>
      <c r="J2167" s="1" t="s">
        <v>617</v>
      </c>
      <c r="K2167" s="1" t="s">
        <v>860</v>
      </c>
      <c r="L2167" s="1" t="s">
        <v>2892</v>
      </c>
      <c r="M2167" s="1"/>
      <c r="N2167" s="1"/>
      <c r="O2167" s="1"/>
      <c r="P2167" s="40">
        <v>320.14902630277288</v>
      </c>
    </row>
    <row r="2168" spans="1:16">
      <c r="A2168" s="39"/>
      <c r="B2168" s="1" t="s">
        <v>700</v>
      </c>
      <c r="C2168" s="1" t="s">
        <v>1370</v>
      </c>
      <c r="D2168" s="1" t="s">
        <v>17</v>
      </c>
      <c r="E2168" s="1" t="s">
        <v>17</v>
      </c>
      <c r="F2168" s="2">
        <v>45535</v>
      </c>
      <c r="G2168" s="2">
        <v>45505</v>
      </c>
      <c r="H2168" s="1" t="s">
        <v>5449</v>
      </c>
      <c r="I2168" s="1" t="s">
        <v>5450</v>
      </c>
      <c r="J2168" s="1" t="s">
        <v>621</v>
      </c>
      <c r="K2168" s="1" t="s">
        <v>861</v>
      </c>
      <c r="L2168" s="1" t="s">
        <v>3500</v>
      </c>
      <c r="M2168" s="1"/>
      <c r="N2168" s="1"/>
      <c r="O2168" s="1"/>
      <c r="P2168" s="40">
        <v>240.11176972707966</v>
      </c>
    </row>
    <row r="2169" spans="1:16">
      <c r="A2169" s="39"/>
      <c r="B2169" s="1" t="s">
        <v>700</v>
      </c>
      <c r="C2169" s="1" t="s">
        <v>1370</v>
      </c>
      <c r="D2169" s="1" t="s">
        <v>17</v>
      </c>
      <c r="E2169" s="1" t="s">
        <v>17</v>
      </c>
      <c r="F2169" s="2">
        <v>45535</v>
      </c>
      <c r="G2169" s="2">
        <v>45505</v>
      </c>
      <c r="H2169" s="1" t="s">
        <v>5451</v>
      </c>
      <c r="I2169" s="1" t="s">
        <v>5452</v>
      </c>
      <c r="J2169" s="1" t="s">
        <v>612</v>
      </c>
      <c r="K2169" s="1" t="s">
        <v>853</v>
      </c>
      <c r="L2169" s="1" t="s">
        <v>3335</v>
      </c>
      <c r="M2169" s="1"/>
      <c r="N2169" s="1"/>
      <c r="O2169" s="1"/>
      <c r="P2169" s="40">
        <v>258.12015245661064</v>
      </c>
    </row>
    <row r="2170" spans="1:16">
      <c r="A2170" s="39"/>
      <c r="B2170" s="1" t="s">
        <v>700</v>
      </c>
      <c r="C2170" s="1" t="s">
        <v>1370</v>
      </c>
      <c r="D2170" s="1" t="s">
        <v>17</v>
      </c>
      <c r="E2170" s="1" t="s">
        <v>17</v>
      </c>
      <c r="F2170" s="2">
        <v>45535</v>
      </c>
      <c r="G2170" s="2">
        <v>45505</v>
      </c>
      <c r="H2170" s="1" t="s">
        <v>5453</v>
      </c>
      <c r="I2170" s="1" t="s">
        <v>5454</v>
      </c>
      <c r="J2170" s="1" t="s">
        <v>613</v>
      </c>
      <c r="K2170" s="1" t="s">
        <v>854</v>
      </c>
      <c r="L2170" s="1"/>
      <c r="M2170" s="1"/>
      <c r="N2170" s="1"/>
      <c r="O2170" s="1"/>
      <c r="P2170" s="40">
        <v>312.14530064520358</v>
      </c>
    </row>
    <row r="2171" spans="1:16">
      <c r="A2171" s="39"/>
      <c r="B2171" s="1" t="s">
        <v>700</v>
      </c>
      <c r="C2171" s="1" t="s">
        <v>1370</v>
      </c>
      <c r="D2171" s="1" t="s">
        <v>17</v>
      </c>
      <c r="E2171" s="1" t="s">
        <v>17</v>
      </c>
      <c r="F2171" s="2">
        <v>45535</v>
      </c>
      <c r="G2171" s="2">
        <v>45505</v>
      </c>
      <c r="H2171" s="1" t="s">
        <v>5455</v>
      </c>
      <c r="I2171" s="1" t="s">
        <v>5456</v>
      </c>
      <c r="J2171" s="1" t="s">
        <v>613</v>
      </c>
      <c r="K2171" s="1" t="s">
        <v>854</v>
      </c>
      <c r="L2171" s="1"/>
      <c r="M2171" s="1"/>
      <c r="N2171" s="1"/>
      <c r="O2171" s="1"/>
      <c r="P2171" s="40">
        <v>312.14530064520358</v>
      </c>
    </row>
    <row r="2172" spans="1:16">
      <c r="A2172" s="39"/>
      <c r="B2172" s="1" t="s">
        <v>700</v>
      </c>
      <c r="C2172" s="1" t="s">
        <v>701</v>
      </c>
      <c r="D2172" s="1" t="s">
        <v>17</v>
      </c>
      <c r="E2172" s="1" t="s">
        <v>17</v>
      </c>
      <c r="F2172" s="2">
        <v>45535</v>
      </c>
      <c r="G2172" s="2">
        <v>45505</v>
      </c>
      <c r="H2172" s="1" t="s">
        <v>5457</v>
      </c>
      <c r="I2172" s="1" t="s">
        <v>5458</v>
      </c>
      <c r="J2172" s="1" t="s">
        <v>667</v>
      </c>
      <c r="K2172" s="1" t="s">
        <v>921</v>
      </c>
      <c r="L2172" s="1" t="s">
        <v>3058</v>
      </c>
      <c r="M2172" s="1"/>
      <c r="N2172" s="1"/>
      <c r="O2172" s="1"/>
      <c r="P2172" s="40">
        <v>-487.54</v>
      </c>
    </row>
    <row r="2173" spans="1:16">
      <c r="A2173" s="39"/>
      <c r="B2173" s="1" t="s">
        <v>700</v>
      </c>
      <c r="C2173" s="1" t="s">
        <v>1370</v>
      </c>
      <c r="D2173" s="1" t="s">
        <v>17</v>
      </c>
      <c r="E2173" s="1" t="s">
        <v>17</v>
      </c>
      <c r="F2173" s="2">
        <v>45535</v>
      </c>
      <c r="G2173" s="2">
        <v>45505</v>
      </c>
      <c r="H2173" s="1" t="s">
        <v>5459</v>
      </c>
      <c r="I2173" s="1" t="s">
        <v>5460</v>
      </c>
      <c r="J2173" s="1" t="s">
        <v>593</v>
      </c>
      <c r="K2173" s="1" t="s">
        <v>842</v>
      </c>
      <c r="L2173" s="1" t="s">
        <v>1809</v>
      </c>
      <c r="M2173" s="1"/>
      <c r="N2173" s="1"/>
      <c r="O2173" s="1"/>
      <c r="P2173" s="40">
        <v>174.08103305213277</v>
      </c>
    </row>
    <row r="2174" spans="1:16">
      <c r="A2174" s="39"/>
      <c r="B2174" s="1" t="s">
        <v>700</v>
      </c>
      <c r="C2174" s="1" t="s">
        <v>1370</v>
      </c>
      <c r="D2174" s="1" t="s">
        <v>17</v>
      </c>
      <c r="E2174" s="1" t="s">
        <v>17</v>
      </c>
      <c r="F2174" s="2">
        <v>45535</v>
      </c>
      <c r="G2174" s="2">
        <v>45505</v>
      </c>
      <c r="H2174" s="1" t="s">
        <v>5461</v>
      </c>
      <c r="I2174" s="1" t="s">
        <v>5462</v>
      </c>
      <c r="J2174" s="1" t="s">
        <v>641</v>
      </c>
      <c r="K2174" s="1" t="s">
        <v>886</v>
      </c>
      <c r="L2174" s="1" t="s">
        <v>3668</v>
      </c>
      <c r="M2174" s="1"/>
      <c r="N2174" s="1"/>
      <c r="O2174" s="1"/>
      <c r="P2174" s="40">
        <v>560.2607960298526</v>
      </c>
    </row>
    <row r="2175" spans="1:16">
      <c r="A2175" s="39"/>
      <c r="B2175" s="1" t="s">
        <v>700</v>
      </c>
      <c r="C2175" s="1" t="s">
        <v>1370</v>
      </c>
      <c r="D2175" s="1" t="s">
        <v>17</v>
      </c>
      <c r="E2175" s="1" t="s">
        <v>17</v>
      </c>
      <c r="F2175" s="2">
        <v>45535</v>
      </c>
      <c r="G2175" s="2">
        <v>45505</v>
      </c>
      <c r="H2175" s="1" t="s">
        <v>5463</v>
      </c>
      <c r="I2175" s="1" t="s">
        <v>5464</v>
      </c>
      <c r="J2175" s="1" t="s">
        <v>617</v>
      </c>
      <c r="K2175" s="1" t="s">
        <v>860</v>
      </c>
      <c r="L2175" s="1" t="s">
        <v>2892</v>
      </c>
      <c r="M2175" s="1"/>
      <c r="N2175" s="1"/>
      <c r="O2175" s="1"/>
      <c r="P2175" s="40">
        <v>320.14902630277288</v>
      </c>
    </row>
    <row r="2176" spans="1:16">
      <c r="A2176" s="39"/>
      <c r="B2176" s="1" t="s">
        <v>700</v>
      </c>
      <c r="C2176" s="1" t="s">
        <v>1370</v>
      </c>
      <c r="D2176" s="1" t="s">
        <v>17</v>
      </c>
      <c r="E2176" s="1" t="s">
        <v>17</v>
      </c>
      <c r="F2176" s="2">
        <v>45535</v>
      </c>
      <c r="G2176" s="2">
        <v>45505</v>
      </c>
      <c r="H2176" s="1" t="s">
        <v>5465</v>
      </c>
      <c r="I2176" s="1" t="s">
        <v>5466</v>
      </c>
      <c r="J2176" s="1" t="s">
        <v>638</v>
      </c>
      <c r="K2176" s="1" t="s">
        <v>885</v>
      </c>
      <c r="L2176" s="1" t="s">
        <v>3435</v>
      </c>
      <c r="M2176" s="1"/>
      <c r="N2176" s="1"/>
      <c r="O2176" s="1"/>
      <c r="P2176" s="40">
        <v>536.24961905714463</v>
      </c>
    </row>
    <row r="2177" spans="1:16">
      <c r="A2177" s="39"/>
      <c r="B2177" s="1" t="s">
        <v>700</v>
      </c>
      <c r="C2177" s="1" t="s">
        <v>701</v>
      </c>
      <c r="D2177" s="1" t="s">
        <v>17</v>
      </c>
      <c r="E2177" s="1" t="s">
        <v>17</v>
      </c>
      <c r="F2177" s="2">
        <v>45535</v>
      </c>
      <c r="G2177" s="2">
        <v>45505</v>
      </c>
      <c r="H2177" s="1" t="s">
        <v>5467</v>
      </c>
      <c r="I2177" s="1" t="s">
        <v>5468</v>
      </c>
      <c r="J2177" s="1" t="s">
        <v>461</v>
      </c>
      <c r="K2177" s="1" t="s">
        <v>715</v>
      </c>
      <c r="L2177" s="1" t="s">
        <v>1857</v>
      </c>
      <c r="M2177" s="1"/>
      <c r="N2177" s="1"/>
      <c r="O2177" s="1" t="s">
        <v>1369</v>
      </c>
      <c r="P2177" s="40">
        <v>23919.69</v>
      </c>
    </row>
    <row r="2178" spans="1:16">
      <c r="A2178" s="39"/>
      <c r="B2178" s="1" t="s">
        <v>700</v>
      </c>
      <c r="C2178" s="1" t="s">
        <v>1370</v>
      </c>
      <c r="D2178" s="1" t="s">
        <v>17</v>
      </c>
      <c r="E2178" s="1" t="s">
        <v>17</v>
      </c>
      <c r="F2178" s="2">
        <v>45535</v>
      </c>
      <c r="G2178" s="2">
        <v>45505</v>
      </c>
      <c r="H2178" s="1" t="s">
        <v>5469</v>
      </c>
      <c r="I2178" s="1" t="s">
        <v>5470</v>
      </c>
      <c r="J2178" s="1" t="s">
        <v>587</v>
      </c>
      <c r="K2178" s="1" t="s">
        <v>840</v>
      </c>
      <c r="L2178" s="1" t="s">
        <v>3446</v>
      </c>
      <c r="M2178" s="1"/>
      <c r="N2178" s="1"/>
      <c r="O2178" s="1"/>
      <c r="P2178" s="40">
        <v>520.2421677420059</v>
      </c>
    </row>
    <row r="2179" spans="1:16">
      <c r="A2179" s="39"/>
      <c r="B2179" s="1" t="s">
        <v>700</v>
      </c>
      <c r="C2179" s="1" t="s">
        <v>1370</v>
      </c>
      <c r="D2179" s="1" t="s">
        <v>17</v>
      </c>
      <c r="E2179" s="1" t="s">
        <v>17</v>
      </c>
      <c r="F2179" s="2">
        <v>45535</v>
      </c>
      <c r="G2179" s="2">
        <v>45505</v>
      </c>
      <c r="H2179" s="1" t="s">
        <v>5471</v>
      </c>
      <c r="I2179" s="1" t="s">
        <v>5472</v>
      </c>
      <c r="J2179" s="1" t="s">
        <v>641</v>
      </c>
      <c r="K2179" s="1" t="s">
        <v>886</v>
      </c>
      <c r="L2179" s="1" t="s">
        <v>3668</v>
      </c>
      <c r="M2179" s="1"/>
      <c r="N2179" s="1"/>
      <c r="O2179" s="1"/>
      <c r="P2179" s="40">
        <v>504.23471642686729</v>
      </c>
    </row>
    <row r="2180" spans="1:16">
      <c r="A2180" s="39"/>
      <c r="B2180" s="1" t="s">
        <v>700</v>
      </c>
      <c r="C2180" s="1" t="s">
        <v>1370</v>
      </c>
      <c r="D2180" s="1" t="s">
        <v>17</v>
      </c>
      <c r="E2180" s="1" t="s">
        <v>17</v>
      </c>
      <c r="F2180" s="2">
        <v>45535</v>
      </c>
      <c r="G2180" s="2">
        <v>45505</v>
      </c>
      <c r="H2180" s="1" t="s">
        <v>5473</v>
      </c>
      <c r="I2180" s="1" t="s">
        <v>5474</v>
      </c>
      <c r="J2180" s="1" t="s">
        <v>593</v>
      </c>
      <c r="K2180" s="1" t="s">
        <v>842</v>
      </c>
      <c r="L2180" s="1" t="s">
        <v>1809</v>
      </c>
      <c r="M2180" s="1"/>
      <c r="N2180" s="1"/>
      <c r="O2180" s="1"/>
      <c r="P2180" s="40">
        <v>464.21608813902071</v>
      </c>
    </row>
    <row r="2181" spans="1:16">
      <c r="A2181" s="39"/>
      <c r="B2181" s="1" t="s">
        <v>700</v>
      </c>
      <c r="C2181" s="1" t="s">
        <v>1370</v>
      </c>
      <c r="D2181" s="1" t="s">
        <v>17</v>
      </c>
      <c r="E2181" s="1" t="s">
        <v>17</v>
      </c>
      <c r="F2181" s="2">
        <v>45535</v>
      </c>
      <c r="G2181" s="2">
        <v>45505</v>
      </c>
      <c r="H2181" s="1" t="s">
        <v>5475</v>
      </c>
      <c r="I2181" s="1" t="s">
        <v>5476</v>
      </c>
      <c r="J2181" s="1" t="s">
        <v>818</v>
      </c>
      <c r="K2181" s="1" t="s">
        <v>796</v>
      </c>
      <c r="L2181" s="1" t="s">
        <v>3346</v>
      </c>
      <c r="M2181" s="1"/>
      <c r="N2181" s="1"/>
      <c r="O2181" s="1"/>
      <c r="P2181" s="40">
        <v>648.30177826311512</v>
      </c>
    </row>
    <row r="2182" spans="1:16">
      <c r="A2182" s="39"/>
      <c r="B2182" s="1" t="s">
        <v>700</v>
      </c>
      <c r="C2182" s="1" t="s">
        <v>1370</v>
      </c>
      <c r="D2182" s="1" t="s">
        <v>17</v>
      </c>
      <c r="E2182" s="1" t="s">
        <v>17</v>
      </c>
      <c r="F2182" s="2">
        <v>45535</v>
      </c>
      <c r="G2182" s="2">
        <v>45505</v>
      </c>
      <c r="H2182" s="1" t="s">
        <v>5477</v>
      </c>
      <c r="I2182" s="1" t="s">
        <v>5478</v>
      </c>
      <c r="J2182" s="1" t="s">
        <v>814</v>
      </c>
      <c r="K2182" s="1" t="s">
        <v>801</v>
      </c>
      <c r="L2182" s="1" t="s">
        <v>4168</v>
      </c>
      <c r="M2182" s="1"/>
      <c r="N2182" s="1"/>
      <c r="O2182" s="1"/>
      <c r="P2182" s="40">
        <v>544.25334471471388</v>
      </c>
    </row>
    <row r="2183" spans="1:16">
      <c r="A2183" s="39"/>
      <c r="B2183" s="1" t="s">
        <v>700</v>
      </c>
      <c r="C2183" s="1" t="s">
        <v>1370</v>
      </c>
      <c r="D2183" s="1" t="s">
        <v>17</v>
      </c>
      <c r="E2183" s="1" t="s">
        <v>17</v>
      </c>
      <c r="F2183" s="2">
        <v>45535</v>
      </c>
      <c r="G2183" s="2">
        <v>45505</v>
      </c>
      <c r="H2183" s="1" t="s">
        <v>5479</v>
      </c>
      <c r="I2183" s="1" t="s">
        <v>5480</v>
      </c>
      <c r="J2183" s="1" t="s">
        <v>919</v>
      </c>
      <c r="K2183" s="1" t="s">
        <v>895</v>
      </c>
      <c r="L2183" s="1" t="s">
        <v>3507</v>
      </c>
      <c r="M2183" s="1"/>
      <c r="N2183" s="1"/>
      <c r="O2183" s="1"/>
      <c r="P2183" s="40">
        <v>440.20491116631274</v>
      </c>
    </row>
    <row r="2184" spans="1:16">
      <c r="A2184" s="39"/>
      <c r="B2184" s="1" t="s">
        <v>700</v>
      </c>
      <c r="C2184" s="1" t="s">
        <v>1370</v>
      </c>
      <c r="D2184" s="1" t="s">
        <v>17</v>
      </c>
      <c r="E2184" s="1" t="s">
        <v>17</v>
      </c>
      <c r="F2184" s="2">
        <v>45535</v>
      </c>
      <c r="G2184" s="2">
        <v>45505</v>
      </c>
      <c r="H2184" s="1" t="s">
        <v>5481</v>
      </c>
      <c r="I2184" s="1" t="s">
        <v>5482</v>
      </c>
      <c r="J2184" s="1" t="s">
        <v>617</v>
      </c>
      <c r="K2184" s="1" t="s">
        <v>860</v>
      </c>
      <c r="L2184" s="1" t="s">
        <v>2892</v>
      </c>
      <c r="M2184" s="1"/>
      <c r="N2184" s="1"/>
      <c r="O2184" s="1"/>
      <c r="P2184" s="40">
        <v>320.14902630277288</v>
      </c>
    </row>
    <row r="2185" spans="1:16">
      <c r="A2185" s="39"/>
      <c r="B2185" s="1" t="s">
        <v>700</v>
      </c>
      <c r="C2185" s="1" t="s">
        <v>1370</v>
      </c>
      <c r="D2185" s="1" t="s">
        <v>17</v>
      </c>
      <c r="E2185" s="1" t="s">
        <v>17</v>
      </c>
      <c r="F2185" s="2">
        <v>45535</v>
      </c>
      <c r="G2185" s="2">
        <v>45505</v>
      </c>
      <c r="H2185" s="1" t="s">
        <v>5483</v>
      </c>
      <c r="I2185" s="1" t="s">
        <v>5484</v>
      </c>
      <c r="J2185" s="1" t="s">
        <v>617</v>
      </c>
      <c r="K2185" s="1" t="s">
        <v>860</v>
      </c>
      <c r="L2185" s="1" t="s">
        <v>2892</v>
      </c>
      <c r="M2185" s="1"/>
      <c r="N2185" s="1"/>
      <c r="O2185" s="1"/>
      <c r="P2185" s="40">
        <v>320.14902630277288</v>
      </c>
    </row>
    <row r="2186" spans="1:16">
      <c r="A2186" s="39"/>
      <c r="B2186" s="1" t="s">
        <v>700</v>
      </c>
      <c r="C2186" s="1" t="s">
        <v>1370</v>
      </c>
      <c r="D2186" s="1" t="s">
        <v>17</v>
      </c>
      <c r="E2186" s="1" t="s">
        <v>17</v>
      </c>
      <c r="F2186" s="2">
        <v>45535</v>
      </c>
      <c r="G2186" s="2">
        <v>45505</v>
      </c>
      <c r="H2186" s="1" t="s">
        <v>5485</v>
      </c>
      <c r="I2186" s="1" t="s">
        <v>5486</v>
      </c>
      <c r="J2186" s="1" t="s">
        <v>645</v>
      </c>
      <c r="K2186" s="1" t="s">
        <v>891</v>
      </c>
      <c r="L2186" s="1" t="s">
        <v>3332</v>
      </c>
      <c r="M2186" s="1"/>
      <c r="N2186" s="1"/>
      <c r="O2186" s="1"/>
      <c r="P2186" s="40">
        <v>560.2607960298526</v>
      </c>
    </row>
    <row r="2187" spans="1:16">
      <c r="A2187" s="39"/>
      <c r="B2187" s="1" t="s">
        <v>700</v>
      </c>
      <c r="C2187" s="1" t="s">
        <v>1370</v>
      </c>
      <c r="D2187" s="1" t="s">
        <v>17</v>
      </c>
      <c r="E2187" s="1" t="s">
        <v>17</v>
      </c>
      <c r="F2187" s="2">
        <v>45535</v>
      </c>
      <c r="G2187" s="2">
        <v>45505</v>
      </c>
      <c r="H2187" s="1" t="s">
        <v>5487</v>
      </c>
      <c r="I2187" s="1" t="s">
        <v>5488</v>
      </c>
      <c r="J2187" s="1" t="s">
        <v>799</v>
      </c>
      <c r="K2187" s="1" t="s">
        <v>797</v>
      </c>
      <c r="L2187" s="1" t="s">
        <v>3338</v>
      </c>
      <c r="M2187" s="1"/>
      <c r="N2187" s="1"/>
      <c r="O2187" s="1"/>
      <c r="P2187" s="40">
        <v>180.08382729530976</v>
      </c>
    </row>
    <row r="2188" spans="1:16">
      <c r="A2188" s="39"/>
      <c r="B2188" s="1" t="s">
        <v>700</v>
      </c>
      <c r="C2188" s="1" t="s">
        <v>1370</v>
      </c>
      <c r="D2188" s="1" t="s">
        <v>17</v>
      </c>
      <c r="E2188" s="1" t="s">
        <v>17</v>
      </c>
      <c r="F2188" s="2">
        <v>45535</v>
      </c>
      <c r="G2188" s="2">
        <v>45505</v>
      </c>
      <c r="H2188" s="1" t="s">
        <v>5489</v>
      </c>
      <c r="I2188" s="1" t="s">
        <v>5490</v>
      </c>
      <c r="J2188" s="1" t="s">
        <v>639</v>
      </c>
      <c r="K2188" s="1" t="s">
        <v>889</v>
      </c>
      <c r="L2188" s="1" t="s">
        <v>1254</v>
      </c>
      <c r="M2188" s="1"/>
      <c r="N2188" s="1"/>
      <c r="O2188" s="1"/>
      <c r="P2188" s="40">
        <v>440.20491116631274</v>
      </c>
    </row>
    <row r="2189" spans="1:16">
      <c r="A2189" s="39"/>
      <c r="B2189" s="1" t="s">
        <v>700</v>
      </c>
      <c r="C2189" s="1" t="s">
        <v>1370</v>
      </c>
      <c r="D2189" s="1" t="s">
        <v>17</v>
      </c>
      <c r="E2189" s="1" t="s">
        <v>17</v>
      </c>
      <c r="F2189" s="2">
        <v>45535</v>
      </c>
      <c r="G2189" s="2">
        <v>45505</v>
      </c>
      <c r="H2189" s="1" t="s">
        <v>5491</v>
      </c>
      <c r="I2189" s="1" t="s">
        <v>5492</v>
      </c>
      <c r="J2189" s="1" t="s">
        <v>617</v>
      </c>
      <c r="K2189" s="1" t="s">
        <v>860</v>
      </c>
      <c r="L2189" s="1" t="s">
        <v>2892</v>
      </c>
      <c r="M2189" s="1"/>
      <c r="N2189" s="1"/>
      <c r="O2189" s="1"/>
      <c r="P2189" s="40">
        <v>360.16765459061952</v>
      </c>
    </row>
    <row r="2190" spans="1:16">
      <c r="A2190" s="39"/>
      <c r="B2190" s="1" t="s">
        <v>700</v>
      </c>
      <c r="C2190" s="1" t="s">
        <v>701</v>
      </c>
      <c r="D2190" s="1" t="s">
        <v>17</v>
      </c>
      <c r="E2190" s="1" t="s">
        <v>17</v>
      </c>
      <c r="F2190" s="2">
        <v>45535</v>
      </c>
      <c r="G2190" s="2">
        <v>45505</v>
      </c>
      <c r="H2190" s="1" t="s">
        <v>5493</v>
      </c>
      <c r="I2190" s="1" t="s">
        <v>5494</v>
      </c>
      <c r="J2190" s="1" t="s">
        <v>523</v>
      </c>
      <c r="K2190" s="1" t="s">
        <v>782</v>
      </c>
      <c r="L2190" s="1" t="s">
        <v>2251</v>
      </c>
      <c r="M2190" s="1"/>
      <c r="N2190" s="1"/>
      <c r="O2190" s="1"/>
      <c r="P2190" s="40">
        <v>618.34</v>
      </c>
    </row>
    <row r="2191" spans="1:16">
      <c r="A2191" s="39"/>
      <c r="B2191" s="1" t="s">
        <v>700</v>
      </c>
      <c r="C2191" s="1" t="s">
        <v>1370</v>
      </c>
      <c r="D2191" s="1" t="s">
        <v>17</v>
      </c>
      <c r="E2191" s="1" t="s">
        <v>17</v>
      </c>
      <c r="F2191" s="2">
        <v>45535</v>
      </c>
      <c r="G2191" s="2">
        <v>45505</v>
      </c>
      <c r="H2191" s="1" t="s">
        <v>5495</v>
      </c>
      <c r="I2191" s="1" t="s">
        <v>5496</v>
      </c>
      <c r="J2191" s="1" t="s">
        <v>812</v>
      </c>
      <c r="K2191" s="1" t="s">
        <v>795</v>
      </c>
      <c r="L2191" s="1" t="s">
        <v>3324</v>
      </c>
      <c r="M2191" s="1"/>
      <c r="N2191" s="1"/>
      <c r="O2191" s="1"/>
      <c r="P2191" s="40">
        <v>336.15647761791155</v>
      </c>
    </row>
    <row r="2192" spans="1:16">
      <c r="A2192" s="39"/>
      <c r="B2192" s="1" t="s">
        <v>700</v>
      </c>
      <c r="C2192" s="1" t="s">
        <v>1370</v>
      </c>
      <c r="D2192" s="1" t="s">
        <v>17</v>
      </c>
      <c r="E2192" s="1" t="s">
        <v>17</v>
      </c>
      <c r="F2192" s="2">
        <v>45535</v>
      </c>
      <c r="G2192" s="2">
        <v>45505</v>
      </c>
      <c r="H2192" s="1" t="s">
        <v>5497</v>
      </c>
      <c r="I2192" s="1" t="s">
        <v>5498</v>
      </c>
      <c r="J2192" s="1" t="s">
        <v>617</v>
      </c>
      <c r="K2192" s="1" t="s">
        <v>860</v>
      </c>
      <c r="L2192" s="1" t="s">
        <v>2892</v>
      </c>
      <c r="M2192" s="1"/>
      <c r="N2192" s="1"/>
      <c r="O2192" s="1"/>
      <c r="P2192" s="40">
        <v>464.21608813902071</v>
      </c>
    </row>
    <row r="2193" spans="1:16">
      <c r="A2193" s="39"/>
      <c r="B2193" s="1" t="s">
        <v>700</v>
      </c>
      <c r="C2193" s="1" t="s">
        <v>1390</v>
      </c>
      <c r="D2193" s="1" t="s">
        <v>17</v>
      </c>
      <c r="E2193" s="1" t="s">
        <v>17</v>
      </c>
      <c r="F2193" s="2">
        <v>45535</v>
      </c>
      <c r="G2193" s="2">
        <v>45505</v>
      </c>
      <c r="H2193" s="1" t="s">
        <v>5499</v>
      </c>
      <c r="I2193" s="1" t="s">
        <v>5500</v>
      </c>
      <c r="J2193" s="1" t="s">
        <v>2923</v>
      </c>
      <c r="K2193" s="1" t="s">
        <v>2924</v>
      </c>
      <c r="L2193" s="1"/>
      <c r="M2193" s="1"/>
      <c r="N2193" s="1"/>
      <c r="O2193" s="1"/>
      <c r="P2193" s="40">
        <v>31754.749188470723</v>
      </c>
    </row>
    <row r="2194" spans="1:16">
      <c r="A2194" s="39"/>
      <c r="B2194" s="1" t="s">
        <v>700</v>
      </c>
      <c r="C2194" s="1" t="s">
        <v>1370</v>
      </c>
      <c r="D2194" s="1" t="s">
        <v>17</v>
      </c>
      <c r="E2194" s="1" t="s">
        <v>17</v>
      </c>
      <c r="F2194" s="2">
        <v>45535</v>
      </c>
      <c r="G2194" s="2">
        <v>45505</v>
      </c>
      <c r="H2194" s="1" t="s">
        <v>5501</v>
      </c>
      <c r="I2194" s="1" t="s">
        <v>5502</v>
      </c>
      <c r="J2194" s="1" t="s">
        <v>637</v>
      </c>
      <c r="K2194" s="1" t="s">
        <v>893</v>
      </c>
      <c r="L2194" s="1" t="s">
        <v>3465</v>
      </c>
      <c r="M2194" s="1"/>
      <c r="N2194" s="1"/>
      <c r="O2194" s="1"/>
      <c r="P2194" s="40">
        <v>536.24961905714463</v>
      </c>
    </row>
    <row r="2195" spans="1:16">
      <c r="A2195" s="39"/>
      <c r="B2195" s="1" t="s">
        <v>700</v>
      </c>
      <c r="C2195" s="1" t="s">
        <v>1370</v>
      </c>
      <c r="D2195" s="1" t="s">
        <v>17</v>
      </c>
      <c r="E2195" s="1" t="s">
        <v>17</v>
      </c>
      <c r="F2195" s="2">
        <v>45535</v>
      </c>
      <c r="G2195" s="2">
        <v>45505</v>
      </c>
      <c r="H2195" s="1" t="s">
        <v>5503</v>
      </c>
      <c r="I2195" s="1" t="s">
        <v>5504</v>
      </c>
      <c r="J2195" s="1" t="s">
        <v>639</v>
      </c>
      <c r="K2195" s="1" t="s">
        <v>889</v>
      </c>
      <c r="L2195" s="1" t="s">
        <v>1254</v>
      </c>
      <c r="M2195" s="1"/>
      <c r="N2195" s="1"/>
      <c r="O2195" s="1"/>
      <c r="P2195" s="40">
        <v>440.20491116631274</v>
      </c>
    </row>
    <row r="2196" spans="1:16">
      <c r="A2196" s="39"/>
      <c r="B2196" s="1" t="s">
        <v>700</v>
      </c>
      <c r="C2196" s="1" t="s">
        <v>1370</v>
      </c>
      <c r="D2196" s="1" t="s">
        <v>17</v>
      </c>
      <c r="E2196" s="1" t="s">
        <v>17</v>
      </c>
      <c r="F2196" s="2">
        <v>45535</v>
      </c>
      <c r="G2196" s="2">
        <v>45505</v>
      </c>
      <c r="H2196" s="1" t="s">
        <v>5505</v>
      </c>
      <c r="I2196" s="1" t="s">
        <v>5506</v>
      </c>
      <c r="J2196" s="1" t="s">
        <v>812</v>
      </c>
      <c r="K2196" s="1" t="s">
        <v>795</v>
      </c>
      <c r="L2196" s="1" t="s">
        <v>3324</v>
      </c>
      <c r="M2196" s="1"/>
      <c r="N2196" s="1"/>
      <c r="O2196" s="1"/>
      <c r="P2196" s="40">
        <v>336.15647761791155</v>
      </c>
    </row>
    <row r="2197" spans="1:16">
      <c r="A2197" s="39"/>
      <c r="B2197" s="1" t="s">
        <v>700</v>
      </c>
      <c r="C2197" s="1" t="s">
        <v>1370</v>
      </c>
      <c r="D2197" s="1" t="s">
        <v>17</v>
      </c>
      <c r="E2197" s="1" t="s">
        <v>17</v>
      </c>
      <c r="F2197" s="2">
        <v>45535</v>
      </c>
      <c r="G2197" s="2">
        <v>45505</v>
      </c>
      <c r="H2197" s="1" t="s">
        <v>5507</v>
      </c>
      <c r="I2197" s="1" t="s">
        <v>5508</v>
      </c>
      <c r="J2197" s="1" t="s">
        <v>617</v>
      </c>
      <c r="K2197" s="1" t="s">
        <v>860</v>
      </c>
      <c r="L2197" s="1" t="s">
        <v>2892</v>
      </c>
      <c r="M2197" s="1"/>
      <c r="N2197" s="1"/>
      <c r="O2197" s="1"/>
      <c r="P2197" s="40">
        <v>320.14902630277288</v>
      </c>
    </row>
    <row r="2198" spans="1:16">
      <c r="A2198" s="39"/>
      <c r="B2198" s="1" t="s">
        <v>700</v>
      </c>
      <c r="C2198" s="1" t="s">
        <v>1370</v>
      </c>
      <c r="D2198" s="1" t="s">
        <v>17</v>
      </c>
      <c r="E2198" s="1" t="s">
        <v>17</v>
      </c>
      <c r="F2198" s="2">
        <v>45535</v>
      </c>
      <c r="G2198" s="2">
        <v>45505</v>
      </c>
      <c r="H2198" s="1" t="s">
        <v>5509</v>
      </c>
      <c r="I2198" s="1" t="s">
        <v>5510</v>
      </c>
      <c r="J2198" s="1" t="s">
        <v>617</v>
      </c>
      <c r="K2198" s="1" t="s">
        <v>860</v>
      </c>
      <c r="L2198" s="1" t="s">
        <v>2892</v>
      </c>
      <c r="M2198" s="1"/>
      <c r="N2198" s="1"/>
      <c r="O2198" s="1"/>
      <c r="P2198" s="40">
        <v>135.06299439885839</v>
      </c>
    </row>
    <row r="2199" spans="1:16">
      <c r="A2199" s="39"/>
      <c r="B2199" s="1" t="s">
        <v>700</v>
      </c>
      <c r="C2199" s="1" t="s">
        <v>1370</v>
      </c>
      <c r="D2199" s="1" t="s">
        <v>17</v>
      </c>
      <c r="E2199" s="1" t="s">
        <v>17</v>
      </c>
      <c r="F2199" s="2">
        <v>45535</v>
      </c>
      <c r="G2199" s="2">
        <v>45505</v>
      </c>
      <c r="H2199" s="1" t="s">
        <v>5511</v>
      </c>
      <c r="I2199" s="1" t="s">
        <v>5512</v>
      </c>
      <c r="J2199" s="1" t="s">
        <v>645</v>
      </c>
      <c r="K2199" s="1" t="s">
        <v>891</v>
      </c>
      <c r="L2199" s="1" t="s">
        <v>3332</v>
      </c>
      <c r="M2199" s="1"/>
      <c r="N2199" s="1"/>
      <c r="O2199" s="1"/>
      <c r="P2199" s="40">
        <v>536.24961905714463</v>
      </c>
    </row>
    <row r="2200" spans="1:16">
      <c r="A2200" s="39"/>
      <c r="B2200" s="1" t="s">
        <v>700</v>
      </c>
      <c r="C2200" s="1" t="s">
        <v>1370</v>
      </c>
      <c r="D2200" s="1" t="s">
        <v>17</v>
      </c>
      <c r="E2200" s="1" t="s">
        <v>17</v>
      </c>
      <c r="F2200" s="2">
        <v>45535</v>
      </c>
      <c r="G2200" s="2">
        <v>45505</v>
      </c>
      <c r="H2200" s="1" t="s">
        <v>5513</v>
      </c>
      <c r="I2200" s="1" t="s">
        <v>5514</v>
      </c>
      <c r="J2200" s="1" t="s">
        <v>617</v>
      </c>
      <c r="K2200" s="1" t="s">
        <v>860</v>
      </c>
      <c r="L2200" s="1" t="s">
        <v>2892</v>
      </c>
      <c r="M2200" s="1"/>
      <c r="N2200" s="1"/>
      <c r="O2200" s="1"/>
      <c r="P2200" s="40">
        <v>464.21608813902071</v>
      </c>
    </row>
    <row r="2201" spans="1:16">
      <c r="A2201" s="39"/>
      <c r="B2201" s="1" t="s">
        <v>700</v>
      </c>
      <c r="C2201" s="1" t="s">
        <v>1370</v>
      </c>
      <c r="D2201" s="1" t="s">
        <v>17</v>
      </c>
      <c r="E2201" s="1" t="s">
        <v>17</v>
      </c>
      <c r="F2201" s="2">
        <v>45535</v>
      </c>
      <c r="G2201" s="2">
        <v>45505</v>
      </c>
      <c r="H2201" s="1" t="s">
        <v>5515</v>
      </c>
      <c r="I2201" s="1" t="s">
        <v>5516</v>
      </c>
      <c r="J2201" s="1" t="s">
        <v>816</v>
      </c>
      <c r="K2201" s="1" t="s">
        <v>798</v>
      </c>
      <c r="L2201" s="1" t="s">
        <v>3413</v>
      </c>
      <c r="M2201" s="1"/>
      <c r="N2201" s="1"/>
      <c r="O2201" s="1"/>
      <c r="P2201" s="40">
        <v>376.17510590575813</v>
      </c>
    </row>
    <row r="2202" spans="1:16">
      <c r="A2202" s="39"/>
      <c r="B2202" s="1" t="s">
        <v>700</v>
      </c>
      <c r="C2202" s="1" t="s">
        <v>1370</v>
      </c>
      <c r="D2202" s="1" t="s">
        <v>17</v>
      </c>
      <c r="E2202" s="1" t="s">
        <v>17</v>
      </c>
      <c r="F2202" s="2">
        <v>45535</v>
      </c>
      <c r="G2202" s="2">
        <v>45505</v>
      </c>
      <c r="H2202" s="1" t="s">
        <v>5517</v>
      </c>
      <c r="I2202" s="1" t="s">
        <v>5518</v>
      </c>
      <c r="J2202" s="1" t="s">
        <v>617</v>
      </c>
      <c r="K2202" s="1" t="s">
        <v>860</v>
      </c>
      <c r="L2202" s="1" t="s">
        <v>2892</v>
      </c>
      <c r="M2202" s="1"/>
      <c r="N2202" s="1"/>
      <c r="O2202" s="1"/>
      <c r="P2202" s="40">
        <v>320.14902630277288</v>
      </c>
    </row>
    <row r="2203" spans="1:16">
      <c r="A2203" s="39"/>
      <c r="B2203" s="1" t="s">
        <v>700</v>
      </c>
      <c r="C2203" s="1" t="s">
        <v>701</v>
      </c>
      <c r="D2203" s="1" t="s">
        <v>17</v>
      </c>
      <c r="E2203" s="1" t="s">
        <v>17</v>
      </c>
      <c r="F2203" s="2">
        <v>45535</v>
      </c>
      <c r="G2203" s="2">
        <v>45505</v>
      </c>
      <c r="H2203" s="1" t="s">
        <v>5519</v>
      </c>
      <c r="I2203" s="1" t="s">
        <v>5520</v>
      </c>
      <c r="J2203" s="1" t="s">
        <v>666</v>
      </c>
      <c r="K2203" s="1" t="s">
        <v>917</v>
      </c>
      <c r="L2203" s="1" t="s">
        <v>1865</v>
      </c>
      <c r="M2203" s="1"/>
      <c r="N2203" s="1"/>
      <c r="O2203" s="1"/>
      <c r="P2203" s="40">
        <v>41.38</v>
      </c>
    </row>
    <row r="2204" spans="1:16">
      <c r="A2204" s="39"/>
      <c r="B2204" s="1" t="s">
        <v>700</v>
      </c>
      <c r="C2204" s="1" t="s">
        <v>1370</v>
      </c>
      <c r="D2204" s="1" t="s">
        <v>17</v>
      </c>
      <c r="E2204" s="1" t="s">
        <v>17</v>
      </c>
      <c r="F2204" s="2">
        <v>45535</v>
      </c>
      <c r="G2204" s="2">
        <v>45505</v>
      </c>
      <c r="H2204" s="1" t="s">
        <v>5521</v>
      </c>
      <c r="I2204" s="1" t="s">
        <v>5522</v>
      </c>
      <c r="J2204" s="1" t="s">
        <v>593</v>
      </c>
      <c r="K2204" s="1" t="s">
        <v>842</v>
      </c>
      <c r="L2204" s="1" t="s">
        <v>1809</v>
      </c>
      <c r="M2204" s="1"/>
      <c r="N2204" s="1"/>
      <c r="O2204" s="1"/>
      <c r="P2204" s="40">
        <v>496.23099076929799</v>
      </c>
    </row>
    <row r="2205" spans="1:16">
      <c r="A2205" s="39"/>
      <c r="B2205" s="1" t="s">
        <v>700</v>
      </c>
      <c r="C2205" s="1" t="s">
        <v>1390</v>
      </c>
      <c r="D2205" s="1" t="s">
        <v>17</v>
      </c>
      <c r="E2205" s="1" t="s">
        <v>17</v>
      </c>
      <c r="F2205" s="2">
        <v>45535</v>
      </c>
      <c r="G2205" s="2">
        <v>45505</v>
      </c>
      <c r="H2205" s="1" t="s">
        <v>5523</v>
      </c>
      <c r="I2205" s="1" t="s">
        <v>5524</v>
      </c>
      <c r="J2205" s="1" t="s">
        <v>277</v>
      </c>
      <c r="K2205" s="1"/>
      <c r="L2205" s="1"/>
      <c r="M2205" s="1" t="s">
        <v>1710</v>
      </c>
      <c r="N2205" s="1"/>
      <c r="O2205" s="1" t="s">
        <v>5525</v>
      </c>
      <c r="P2205" s="40">
        <v>-160.42191631545762</v>
      </c>
    </row>
    <row r="2206" spans="1:16">
      <c r="A2206" s="39"/>
      <c r="B2206" s="1" t="s">
        <v>700</v>
      </c>
      <c r="C2206" s="1" t="s">
        <v>1370</v>
      </c>
      <c r="D2206" s="1" t="s">
        <v>17</v>
      </c>
      <c r="E2206" s="1" t="s">
        <v>17</v>
      </c>
      <c r="F2206" s="2">
        <v>45535</v>
      </c>
      <c r="G2206" s="2">
        <v>45505</v>
      </c>
      <c r="H2206" s="1" t="s">
        <v>5526</v>
      </c>
      <c r="I2206" s="1" t="s">
        <v>5527</v>
      </c>
      <c r="J2206" s="1" t="s">
        <v>645</v>
      </c>
      <c r="K2206" s="1" t="s">
        <v>891</v>
      </c>
      <c r="L2206" s="1" t="s">
        <v>3332</v>
      </c>
      <c r="M2206" s="1"/>
      <c r="N2206" s="1"/>
      <c r="O2206" s="1"/>
      <c r="P2206" s="40">
        <v>480.22353945415932</v>
      </c>
    </row>
    <row r="2207" spans="1:16">
      <c r="A2207" s="39"/>
      <c r="B2207" s="1" t="s">
        <v>700</v>
      </c>
      <c r="C2207" s="1" t="s">
        <v>701</v>
      </c>
      <c r="D2207" s="1" t="s">
        <v>17</v>
      </c>
      <c r="E2207" s="1" t="s">
        <v>17</v>
      </c>
      <c r="F2207" s="2">
        <v>45535</v>
      </c>
      <c r="G2207" s="2">
        <v>45505</v>
      </c>
      <c r="H2207" s="1" t="s">
        <v>5528</v>
      </c>
      <c r="I2207" s="1" t="s">
        <v>5529</v>
      </c>
      <c r="J2207" s="1" t="s">
        <v>648</v>
      </c>
      <c r="K2207" s="1" t="s">
        <v>900</v>
      </c>
      <c r="L2207" s="1" t="s">
        <v>2254</v>
      </c>
      <c r="M2207" s="1"/>
      <c r="N2207" s="1"/>
      <c r="O2207" s="1"/>
      <c r="P2207" s="40">
        <v>687.98</v>
      </c>
    </row>
    <row r="2208" spans="1:16">
      <c r="A2208" s="39"/>
      <c r="B2208" s="1" t="s">
        <v>700</v>
      </c>
      <c r="C2208" s="1" t="s">
        <v>701</v>
      </c>
      <c r="D2208" s="1" t="s">
        <v>17</v>
      </c>
      <c r="E2208" s="1" t="s">
        <v>17</v>
      </c>
      <c r="F2208" s="2">
        <v>45535</v>
      </c>
      <c r="G2208" s="2">
        <v>45505</v>
      </c>
      <c r="H2208" s="1" t="s">
        <v>5530</v>
      </c>
      <c r="I2208" s="1" t="s">
        <v>5531</v>
      </c>
      <c r="J2208" s="1" t="s">
        <v>510</v>
      </c>
      <c r="K2208" s="1" t="s">
        <v>750</v>
      </c>
      <c r="L2208" s="1" t="s">
        <v>5532</v>
      </c>
      <c r="M2208" s="1"/>
      <c r="N2208" s="1"/>
      <c r="O2208" s="1"/>
      <c r="P2208" s="40">
        <v>18870</v>
      </c>
    </row>
    <row r="2209" spans="1:16">
      <c r="A2209" s="39"/>
      <c r="B2209" s="1" t="s">
        <v>700</v>
      </c>
      <c r="C2209" s="1" t="s">
        <v>1370</v>
      </c>
      <c r="D2209" s="1" t="s">
        <v>17</v>
      </c>
      <c r="E2209" s="1" t="s">
        <v>17</v>
      </c>
      <c r="F2209" s="2">
        <v>45535</v>
      </c>
      <c r="G2209" s="2">
        <v>45505</v>
      </c>
      <c r="H2209" s="1" t="s">
        <v>5533</v>
      </c>
      <c r="I2209" s="1" t="s">
        <v>5534</v>
      </c>
      <c r="J2209" s="1" t="s">
        <v>814</v>
      </c>
      <c r="K2209" s="1" t="s">
        <v>801</v>
      </c>
      <c r="L2209" s="1" t="s">
        <v>4168</v>
      </c>
      <c r="M2209" s="1"/>
      <c r="N2209" s="1"/>
      <c r="O2209" s="1"/>
      <c r="P2209" s="40">
        <v>544.25334471471388</v>
      </c>
    </row>
    <row r="2210" spans="1:16">
      <c r="A2210" s="39"/>
      <c r="B2210" s="1" t="s">
        <v>700</v>
      </c>
      <c r="C2210" s="1" t="s">
        <v>1370</v>
      </c>
      <c r="D2210" s="1" t="s">
        <v>17</v>
      </c>
      <c r="E2210" s="1" t="s">
        <v>17</v>
      </c>
      <c r="F2210" s="2">
        <v>45535</v>
      </c>
      <c r="G2210" s="2">
        <v>45505</v>
      </c>
      <c r="H2210" s="1" t="s">
        <v>5535</v>
      </c>
      <c r="I2210" s="1" t="s">
        <v>5536</v>
      </c>
      <c r="J2210" s="1" t="s">
        <v>799</v>
      </c>
      <c r="K2210" s="1" t="s">
        <v>797</v>
      </c>
      <c r="L2210" s="1" t="s">
        <v>3338</v>
      </c>
      <c r="M2210" s="1"/>
      <c r="N2210" s="1"/>
      <c r="O2210" s="1"/>
      <c r="P2210" s="40">
        <v>160.07451315138644</v>
      </c>
    </row>
    <row r="2211" spans="1:16">
      <c r="A2211" s="39"/>
      <c r="B2211" s="1" t="s">
        <v>700</v>
      </c>
      <c r="C2211" s="1" t="s">
        <v>1370</v>
      </c>
      <c r="D2211" s="1" t="s">
        <v>17</v>
      </c>
      <c r="E2211" s="1" t="s">
        <v>17</v>
      </c>
      <c r="F2211" s="2">
        <v>45535</v>
      </c>
      <c r="G2211" s="2">
        <v>45505</v>
      </c>
      <c r="H2211" s="1" t="s">
        <v>5537</v>
      </c>
      <c r="I2211" s="1" t="s">
        <v>5538</v>
      </c>
      <c r="J2211" s="1" t="s">
        <v>536</v>
      </c>
      <c r="K2211" s="1" t="s">
        <v>792</v>
      </c>
      <c r="L2211" s="1" t="s">
        <v>3512</v>
      </c>
      <c r="M2211" s="1"/>
      <c r="N2211" s="1"/>
      <c r="O2211" s="1"/>
      <c r="P2211" s="40">
        <v>360.16765459061952</v>
      </c>
    </row>
    <row r="2212" spans="1:16">
      <c r="A2212" s="39"/>
      <c r="B2212" s="1" t="s">
        <v>700</v>
      </c>
      <c r="C2212" s="1" t="s">
        <v>1370</v>
      </c>
      <c r="D2212" s="1" t="s">
        <v>17</v>
      </c>
      <c r="E2212" s="1" t="s">
        <v>17</v>
      </c>
      <c r="F2212" s="2">
        <v>45535</v>
      </c>
      <c r="G2212" s="2">
        <v>45505</v>
      </c>
      <c r="H2212" s="1" t="s">
        <v>5539</v>
      </c>
      <c r="I2212" s="1" t="s">
        <v>5540</v>
      </c>
      <c r="J2212" s="1" t="s">
        <v>643</v>
      </c>
      <c r="K2212" s="1" t="s">
        <v>890</v>
      </c>
      <c r="L2212" s="1" t="s">
        <v>3373</v>
      </c>
      <c r="M2212" s="1"/>
      <c r="N2212" s="1"/>
      <c r="O2212" s="1"/>
      <c r="P2212" s="40">
        <v>520.2421677420059</v>
      </c>
    </row>
    <row r="2213" spans="1:16">
      <c r="A2213" s="39"/>
      <c r="B2213" s="1" t="s">
        <v>700</v>
      </c>
      <c r="C2213" s="1" t="s">
        <v>1370</v>
      </c>
      <c r="D2213" s="1" t="s">
        <v>17</v>
      </c>
      <c r="E2213" s="1" t="s">
        <v>17</v>
      </c>
      <c r="F2213" s="2">
        <v>45535</v>
      </c>
      <c r="G2213" s="2">
        <v>45505</v>
      </c>
      <c r="H2213" s="1" t="s">
        <v>5541</v>
      </c>
      <c r="I2213" s="1" t="s">
        <v>5542</v>
      </c>
      <c r="J2213" s="1" t="s">
        <v>642</v>
      </c>
      <c r="K2213" s="1" t="s">
        <v>881</v>
      </c>
      <c r="L2213" s="1" t="s">
        <v>3416</v>
      </c>
      <c r="M2213" s="1"/>
      <c r="N2213" s="1"/>
      <c r="O2213" s="1"/>
      <c r="P2213" s="40">
        <v>560.2607960298526</v>
      </c>
    </row>
    <row r="2214" spans="1:16">
      <c r="A2214" s="39"/>
      <c r="B2214" s="1" t="s">
        <v>700</v>
      </c>
      <c r="C2214" s="1" t="s">
        <v>1370</v>
      </c>
      <c r="D2214" s="1" t="s">
        <v>17</v>
      </c>
      <c r="E2214" s="1" t="s">
        <v>17</v>
      </c>
      <c r="F2214" s="2">
        <v>45535</v>
      </c>
      <c r="G2214" s="2">
        <v>45505</v>
      </c>
      <c r="H2214" s="1" t="s">
        <v>5543</v>
      </c>
      <c r="I2214" s="1" t="s">
        <v>5544</v>
      </c>
      <c r="J2214" s="1" t="s">
        <v>587</v>
      </c>
      <c r="K2214" s="1" t="s">
        <v>840</v>
      </c>
      <c r="L2214" s="1" t="s">
        <v>3446</v>
      </c>
      <c r="M2214" s="1"/>
      <c r="N2214" s="1"/>
      <c r="O2214" s="1"/>
      <c r="P2214" s="40">
        <v>520.2421677420059</v>
      </c>
    </row>
    <row r="2215" spans="1:16">
      <c r="A2215" s="39"/>
      <c r="B2215" s="1" t="s">
        <v>700</v>
      </c>
      <c r="C2215" s="1" t="s">
        <v>1370</v>
      </c>
      <c r="D2215" s="1" t="s">
        <v>17</v>
      </c>
      <c r="E2215" s="1" t="s">
        <v>17</v>
      </c>
      <c r="F2215" s="2">
        <v>45535</v>
      </c>
      <c r="G2215" s="2">
        <v>45505</v>
      </c>
      <c r="H2215" s="1" t="s">
        <v>5545</v>
      </c>
      <c r="I2215" s="1" t="s">
        <v>5546</v>
      </c>
      <c r="J2215" s="1" t="s">
        <v>617</v>
      </c>
      <c r="K2215" s="1" t="s">
        <v>860</v>
      </c>
      <c r="L2215" s="1" t="s">
        <v>2892</v>
      </c>
      <c r="M2215" s="1"/>
      <c r="N2215" s="1"/>
      <c r="O2215" s="1"/>
      <c r="P2215" s="40">
        <v>280.1303980149263</v>
      </c>
    </row>
    <row r="2216" spans="1:16">
      <c r="A2216" s="39"/>
      <c r="B2216" s="1" t="s">
        <v>700</v>
      </c>
      <c r="C2216" s="1" t="s">
        <v>701</v>
      </c>
      <c r="D2216" s="1" t="s">
        <v>17</v>
      </c>
      <c r="E2216" s="1" t="s">
        <v>17</v>
      </c>
      <c r="F2216" s="2">
        <v>45535</v>
      </c>
      <c r="G2216" s="2">
        <v>45505</v>
      </c>
      <c r="H2216" s="1" t="s">
        <v>5547</v>
      </c>
      <c r="I2216" s="1" t="s">
        <v>5548</v>
      </c>
      <c r="J2216" s="1" t="s">
        <v>666</v>
      </c>
      <c r="K2216" s="1" t="s">
        <v>917</v>
      </c>
      <c r="L2216" s="1" t="s">
        <v>1865</v>
      </c>
      <c r="M2216" s="1"/>
      <c r="N2216" s="1"/>
      <c r="O2216" s="1"/>
      <c r="P2216" s="40">
        <v>352.97</v>
      </c>
    </row>
    <row r="2217" spans="1:16">
      <c r="A2217" s="39"/>
      <c r="B2217" s="1" t="s">
        <v>700</v>
      </c>
      <c r="C2217" s="1" t="s">
        <v>1370</v>
      </c>
      <c r="D2217" s="1" t="s">
        <v>17</v>
      </c>
      <c r="E2217" s="1" t="s">
        <v>17</v>
      </c>
      <c r="F2217" s="2">
        <v>45535</v>
      </c>
      <c r="G2217" s="2">
        <v>45505</v>
      </c>
      <c r="H2217" s="1" t="s">
        <v>5549</v>
      </c>
      <c r="I2217" s="1" t="s">
        <v>5550</v>
      </c>
      <c r="J2217" s="1" t="s">
        <v>645</v>
      </c>
      <c r="K2217" s="1" t="s">
        <v>891</v>
      </c>
      <c r="L2217" s="1" t="s">
        <v>3332</v>
      </c>
      <c r="M2217" s="1"/>
      <c r="N2217" s="1"/>
      <c r="O2217" s="1"/>
      <c r="P2217" s="40">
        <v>440.20491116631274</v>
      </c>
    </row>
    <row r="2218" spans="1:16">
      <c r="A2218" s="39"/>
      <c r="B2218" s="1" t="s">
        <v>700</v>
      </c>
      <c r="C2218" s="1" t="s">
        <v>1370</v>
      </c>
      <c r="D2218" s="1" t="s">
        <v>17</v>
      </c>
      <c r="E2218" s="1" t="s">
        <v>17</v>
      </c>
      <c r="F2218" s="2">
        <v>45535</v>
      </c>
      <c r="G2218" s="2">
        <v>45505</v>
      </c>
      <c r="H2218" s="1" t="s">
        <v>5551</v>
      </c>
      <c r="I2218" s="1" t="s">
        <v>5552</v>
      </c>
      <c r="J2218" s="1" t="s">
        <v>617</v>
      </c>
      <c r="K2218" s="1" t="s">
        <v>860</v>
      </c>
      <c r="L2218" s="1" t="s">
        <v>2892</v>
      </c>
      <c r="M2218" s="1"/>
      <c r="N2218" s="1"/>
      <c r="O2218" s="1"/>
      <c r="P2218" s="40">
        <v>464.21608813902071</v>
      </c>
    </row>
    <row r="2219" spans="1:16">
      <c r="A2219" s="39"/>
      <c r="B2219" s="1" t="s">
        <v>700</v>
      </c>
      <c r="C2219" s="1" t="s">
        <v>1370</v>
      </c>
      <c r="D2219" s="1" t="s">
        <v>17</v>
      </c>
      <c r="E2219" s="1" t="s">
        <v>17</v>
      </c>
      <c r="F2219" s="2">
        <v>45535</v>
      </c>
      <c r="G2219" s="2">
        <v>45505</v>
      </c>
      <c r="H2219" s="1" t="s">
        <v>5553</v>
      </c>
      <c r="I2219" s="1" t="s">
        <v>5554</v>
      </c>
      <c r="J2219" s="1" t="s">
        <v>640</v>
      </c>
      <c r="K2219" s="1" t="s">
        <v>884</v>
      </c>
      <c r="L2219" s="1" t="s">
        <v>3366</v>
      </c>
      <c r="M2219" s="1"/>
      <c r="N2219" s="1"/>
      <c r="O2219" s="1"/>
      <c r="P2219" s="40">
        <v>560.2607960298526</v>
      </c>
    </row>
    <row r="2220" spans="1:16">
      <c r="A2220" s="39"/>
      <c r="B2220" s="1" t="s">
        <v>700</v>
      </c>
      <c r="C2220" s="1" t="s">
        <v>1370</v>
      </c>
      <c r="D2220" s="1" t="s">
        <v>17</v>
      </c>
      <c r="E2220" s="1" t="s">
        <v>17</v>
      </c>
      <c r="F2220" s="2">
        <v>45535</v>
      </c>
      <c r="G2220" s="2">
        <v>45505</v>
      </c>
      <c r="H2220" s="1" t="s">
        <v>5555</v>
      </c>
      <c r="I2220" s="1" t="s">
        <v>5556</v>
      </c>
      <c r="J2220" s="1" t="s">
        <v>593</v>
      </c>
      <c r="K2220" s="1" t="s">
        <v>842</v>
      </c>
      <c r="L2220" s="1" t="s">
        <v>1809</v>
      </c>
      <c r="M2220" s="1"/>
      <c r="N2220" s="1"/>
      <c r="O2220" s="1"/>
      <c r="P2220" s="40">
        <v>638.29712119115345</v>
      </c>
    </row>
    <row r="2221" spans="1:16">
      <c r="A2221" s="39"/>
      <c r="B2221" s="1" t="s">
        <v>700</v>
      </c>
      <c r="C2221" s="1" t="s">
        <v>1370</v>
      </c>
      <c r="D2221" s="1" t="s">
        <v>17</v>
      </c>
      <c r="E2221" s="1" t="s">
        <v>17</v>
      </c>
      <c r="F2221" s="2">
        <v>45535</v>
      </c>
      <c r="G2221" s="2">
        <v>45505</v>
      </c>
      <c r="H2221" s="1" t="s">
        <v>5557</v>
      </c>
      <c r="I2221" s="1" t="s">
        <v>5558</v>
      </c>
      <c r="J2221" s="1" t="s">
        <v>645</v>
      </c>
      <c r="K2221" s="1" t="s">
        <v>891</v>
      </c>
      <c r="L2221" s="1" t="s">
        <v>3332</v>
      </c>
      <c r="M2221" s="1"/>
      <c r="N2221" s="1"/>
      <c r="O2221" s="1"/>
      <c r="P2221" s="40">
        <v>560.2607960298526</v>
      </c>
    </row>
    <row r="2222" spans="1:16">
      <c r="A2222" s="39"/>
      <c r="B2222" s="1" t="s">
        <v>700</v>
      </c>
      <c r="C2222" s="1" t="s">
        <v>1370</v>
      </c>
      <c r="D2222" s="1" t="s">
        <v>17</v>
      </c>
      <c r="E2222" s="1" t="s">
        <v>17</v>
      </c>
      <c r="F2222" s="2">
        <v>45535</v>
      </c>
      <c r="G2222" s="2">
        <v>45505</v>
      </c>
      <c r="H2222" s="1" t="s">
        <v>5559</v>
      </c>
      <c r="I2222" s="1" t="s">
        <v>5560</v>
      </c>
      <c r="J2222" s="1" t="s">
        <v>618</v>
      </c>
      <c r="K2222" s="1" t="s">
        <v>859</v>
      </c>
      <c r="L2222" s="1" t="s">
        <v>3495</v>
      </c>
      <c r="M2222" s="1"/>
      <c r="N2222" s="1"/>
      <c r="O2222" s="1"/>
      <c r="P2222" s="40">
        <v>480.22353945415932</v>
      </c>
    </row>
    <row r="2223" spans="1:16">
      <c r="A2223" s="39"/>
      <c r="B2223" s="1" t="s">
        <v>700</v>
      </c>
      <c r="C2223" s="1" t="s">
        <v>1370</v>
      </c>
      <c r="D2223" s="1" t="s">
        <v>17</v>
      </c>
      <c r="E2223" s="1" t="s">
        <v>17</v>
      </c>
      <c r="F2223" s="2">
        <v>45535</v>
      </c>
      <c r="G2223" s="2">
        <v>45505</v>
      </c>
      <c r="H2223" s="1" t="s">
        <v>5561</v>
      </c>
      <c r="I2223" s="1" t="s">
        <v>5562</v>
      </c>
      <c r="J2223" s="1" t="s">
        <v>617</v>
      </c>
      <c r="K2223" s="1" t="s">
        <v>860</v>
      </c>
      <c r="L2223" s="1" t="s">
        <v>2892</v>
      </c>
      <c r="M2223" s="1"/>
      <c r="N2223" s="1"/>
      <c r="O2223" s="1"/>
      <c r="P2223" s="40">
        <v>360.16765459061952</v>
      </c>
    </row>
    <row r="2224" spans="1:16">
      <c r="A2224" s="39"/>
      <c r="B2224" s="1" t="s">
        <v>700</v>
      </c>
      <c r="C2224" s="1" t="s">
        <v>1370</v>
      </c>
      <c r="D2224" s="1" t="s">
        <v>17</v>
      </c>
      <c r="E2224" s="1" t="s">
        <v>17</v>
      </c>
      <c r="F2224" s="2">
        <v>45535</v>
      </c>
      <c r="G2224" s="2">
        <v>45505</v>
      </c>
      <c r="H2224" s="1" t="s">
        <v>5563</v>
      </c>
      <c r="I2224" s="1" t="s">
        <v>5564</v>
      </c>
      <c r="J2224" s="1" t="s">
        <v>617</v>
      </c>
      <c r="K2224" s="1" t="s">
        <v>860</v>
      </c>
      <c r="L2224" s="1" t="s">
        <v>2892</v>
      </c>
      <c r="M2224" s="1"/>
      <c r="N2224" s="1"/>
      <c r="O2224" s="1"/>
      <c r="P2224" s="40">
        <v>280.1303980149263</v>
      </c>
    </row>
    <row r="2225" spans="1:16">
      <c r="A2225" s="39"/>
      <c r="B2225" s="1" t="s">
        <v>700</v>
      </c>
      <c r="C2225" s="1" t="s">
        <v>1370</v>
      </c>
      <c r="D2225" s="1" t="s">
        <v>17</v>
      </c>
      <c r="E2225" s="1" t="s">
        <v>17</v>
      </c>
      <c r="F2225" s="2">
        <v>45535</v>
      </c>
      <c r="G2225" s="2">
        <v>45505</v>
      </c>
      <c r="H2225" s="1" t="s">
        <v>5565</v>
      </c>
      <c r="I2225" s="1" t="s">
        <v>5566</v>
      </c>
      <c r="J2225" s="1" t="s">
        <v>617</v>
      </c>
      <c r="K2225" s="1" t="s">
        <v>860</v>
      </c>
      <c r="L2225" s="1" t="s">
        <v>2892</v>
      </c>
      <c r="M2225" s="1"/>
      <c r="N2225" s="1"/>
      <c r="O2225" s="1"/>
      <c r="P2225" s="40">
        <v>480.22353945415932</v>
      </c>
    </row>
    <row r="2226" spans="1:16">
      <c r="A2226" s="39"/>
      <c r="B2226" s="1" t="s">
        <v>700</v>
      </c>
      <c r="C2226" s="1" t="s">
        <v>1370</v>
      </c>
      <c r="D2226" s="1" t="s">
        <v>17</v>
      </c>
      <c r="E2226" s="1" t="s">
        <v>17</v>
      </c>
      <c r="F2226" s="2">
        <v>45535</v>
      </c>
      <c r="G2226" s="2">
        <v>45505</v>
      </c>
      <c r="H2226" s="1" t="s">
        <v>5567</v>
      </c>
      <c r="I2226" s="1" t="s">
        <v>5568</v>
      </c>
      <c r="J2226" s="1" t="s">
        <v>812</v>
      </c>
      <c r="K2226" s="1" t="s">
        <v>795</v>
      </c>
      <c r="L2226" s="1" t="s">
        <v>3324</v>
      </c>
      <c r="M2226" s="1"/>
      <c r="N2226" s="1"/>
      <c r="O2226" s="1"/>
      <c r="P2226" s="40">
        <v>448.20863682388205</v>
      </c>
    </row>
    <row r="2227" spans="1:16">
      <c r="A2227" s="39"/>
      <c r="B2227" s="1" t="s">
        <v>700</v>
      </c>
      <c r="C2227" s="1" t="s">
        <v>1370</v>
      </c>
      <c r="D2227" s="1" t="s">
        <v>17</v>
      </c>
      <c r="E2227" s="1" t="s">
        <v>17</v>
      </c>
      <c r="F2227" s="2">
        <v>45535</v>
      </c>
      <c r="G2227" s="2">
        <v>45505</v>
      </c>
      <c r="H2227" s="1" t="s">
        <v>5569</v>
      </c>
      <c r="I2227" s="1" t="s">
        <v>5570</v>
      </c>
      <c r="J2227" s="1" t="s">
        <v>645</v>
      </c>
      <c r="K2227" s="1" t="s">
        <v>891</v>
      </c>
      <c r="L2227" s="1" t="s">
        <v>3332</v>
      </c>
      <c r="M2227" s="1"/>
      <c r="N2227" s="1"/>
      <c r="O2227" s="1"/>
      <c r="P2227" s="40">
        <v>480.22353945415932</v>
      </c>
    </row>
    <row r="2228" spans="1:16">
      <c r="A2228" s="39"/>
      <c r="B2228" s="1" t="s">
        <v>700</v>
      </c>
      <c r="C2228" s="1" t="s">
        <v>1370</v>
      </c>
      <c r="D2228" s="1" t="s">
        <v>17</v>
      </c>
      <c r="E2228" s="1" t="s">
        <v>17</v>
      </c>
      <c r="F2228" s="2">
        <v>45535</v>
      </c>
      <c r="G2228" s="2">
        <v>45505</v>
      </c>
      <c r="H2228" s="1" t="s">
        <v>5571</v>
      </c>
      <c r="I2228" s="1" t="s">
        <v>5572</v>
      </c>
      <c r="J2228" s="1" t="s">
        <v>642</v>
      </c>
      <c r="K2228" s="1" t="s">
        <v>881</v>
      </c>
      <c r="L2228" s="1" t="s">
        <v>3416</v>
      </c>
      <c r="M2228" s="1"/>
      <c r="N2228" s="1"/>
      <c r="O2228" s="1"/>
      <c r="P2228" s="40">
        <v>520.2421677420059</v>
      </c>
    </row>
    <row r="2229" spans="1:16">
      <c r="A2229" s="39"/>
      <c r="B2229" s="1" t="s">
        <v>700</v>
      </c>
      <c r="C2229" s="1" t="s">
        <v>1370</v>
      </c>
      <c r="D2229" s="1" t="s">
        <v>17</v>
      </c>
      <c r="E2229" s="1" t="s">
        <v>17</v>
      </c>
      <c r="F2229" s="2">
        <v>45535</v>
      </c>
      <c r="G2229" s="2">
        <v>45505</v>
      </c>
      <c r="H2229" s="1" t="s">
        <v>5573</v>
      </c>
      <c r="I2229" s="1" t="s">
        <v>5574</v>
      </c>
      <c r="J2229" s="1" t="s">
        <v>638</v>
      </c>
      <c r="K2229" s="1" t="s">
        <v>885</v>
      </c>
      <c r="L2229" s="1" t="s">
        <v>3435</v>
      </c>
      <c r="M2229" s="1"/>
      <c r="N2229" s="1"/>
      <c r="O2229" s="1"/>
      <c r="P2229" s="40">
        <v>536.24961905714463</v>
      </c>
    </row>
    <row r="2230" spans="1:16">
      <c r="A2230" s="39"/>
      <c r="B2230" s="1" t="s">
        <v>700</v>
      </c>
      <c r="C2230" s="1" t="s">
        <v>1370</v>
      </c>
      <c r="D2230" s="1" t="s">
        <v>17</v>
      </c>
      <c r="E2230" s="1" t="s">
        <v>17</v>
      </c>
      <c r="F2230" s="2">
        <v>45535</v>
      </c>
      <c r="G2230" s="2">
        <v>45505</v>
      </c>
      <c r="H2230" s="1" t="s">
        <v>5575</v>
      </c>
      <c r="I2230" s="1" t="s">
        <v>5576</v>
      </c>
      <c r="J2230" s="1" t="s">
        <v>617</v>
      </c>
      <c r="K2230" s="1" t="s">
        <v>860</v>
      </c>
      <c r="L2230" s="1" t="s">
        <v>2892</v>
      </c>
      <c r="M2230" s="1"/>
      <c r="N2230" s="1"/>
      <c r="O2230" s="1"/>
      <c r="P2230" s="40">
        <v>480.22353945415932</v>
      </c>
    </row>
    <row r="2231" spans="1:16">
      <c r="A2231" s="39"/>
      <c r="B2231" s="1" t="s">
        <v>700</v>
      </c>
      <c r="C2231" s="1" t="s">
        <v>1370</v>
      </c>
      <c r="D2231" s="1" t="s">
        <v>17</v>
      </c>
      <c r="E2231" s="1" t="s">
        <v>17</v>
      </c>
      <c r="F2231" s="2">
        <v>45535</v>
      </c>
      <c r="G2231" s="2">
        <v>45505</v>
      </c>
      <c r="H2231" s="1" t="s">
        <v>5577</v>
      </c>
      <c r="I2231" s="1" t="s">
        <v>5578</v>
      </c>
      <c r="J2231" s="1" t="s">
        <v>799</v>
      </c>
      <c r="K2231" s="1" t="s">
        <v>797</v>
      </c>
      <c r="L2231" s="1" t="s">
        <v>3338</v>
      </c>
      <c r="M2231" s="1"/>
      <c r="N2231" s="1"/>
      <c r="O2231" s="1"/>
      <c r="P2231" s="40">
        <v>160.07451315138644</v>
      </c>
    </row>
    <row r="2232" spans="1:16">
      <c r="A2232" s="39"/>
      <c r="B2232" s="1" t="s">
        <v>700</v>
      </c>
      <c r="C2232" s="1" t="s">
        <v>1370</v>
      </c>
      <c r="D2232" s="1" t="s">
        <v>17</v>
      </c>
      <c r="E2232" s="1" t="s">
        <v>17</v>
      </c>
      <c r="F2232" s="2">
        <v>45535</v>
      </c>
      <c r="G2232" s="2">
        <v>45505</v>
      </c>
      <c r="H2232" s="1" t="s">
        <v>5579</v>
      </c>
      <c r="I2232" s="1" t="s">
        <v>5580</v>
      </c>
      <c r="J2232" s="1" t="s">
        <v>593</v>
      </c>
      <c r="K2232" s="1" t="s">
        <v>842</v>
      </c>
      <c r="L2232" s="1" t="s">
        <v>1809</v>
      </c>
      <c r="M2232" s="1"/>
      <c r="N2232" s="1"/>
      <c r="O2232" s="1"/>
      <c r="P2232" s="40">
        <v>400.1862828784661</v>
      </c>
    </row>
    <row r="2233" spans="1:16">
      <c r="A2233" s="39"/>
      <c r="B2233" s="1" t="s">
        <v>700</v>
      </c>
      <c r="C2233" s="1" t="s">
        <v>1370</v>
      </c>
      <c r="D2233" s="1" t="s">
        <v>17</v>
      </c>
      <c r="E2233" s="1" t="s">
        <v>17</v>
      </c>
      <c r="F2233" s="2">
        <v>45535</v>
      </c>
      <c r="G2233" s="2">
        <v>45505</v>
      </c>
      <c r="H2233" s="1" t="s">
        <v>5581</v>
      </c>
      <c r="I2233" s="1" t="s">
        <v>5582</v>
      </c>
      <c r="J2233" s="1" t="s">
        <v>645</v>
      </c>
      <c r="K2233" s="1" t="s">
        <v>891</v>
      </c>
      <c r="L2233" s="1" t="s">
        <v>3332</v>
      </c>
      <c r="M2233" s="1"/>
      <c r="N2233" s="1"/>
      <c r="O2233" s="1"/>
      <c r="P2233" s="40">
        <v>480.22353945415932</v>
      </c>
    </row>
    <row r="2234" spans="1:16">
      <c r="A2234" s="39"/>
      <c r="B2234" s="1" t="s">
        <v>700</v>
      </c>
      <c r="C2234" s="1" t="s">
        <v>1370</v>
      </c>
      <c r="D2234" s="1" t="s">
        <v>17</v>
      </c>
      <c r="E2234" s="1" t="s">
        <v>17</v>
      </c>
      <c r="F2234" s="2">
        <v>45535</v>
      </c>
      <c r="G2234" s="2">
        <v>45505</v>
      </c>
      <c r="H2234" s="1" t="s">
        <v>5583</v>
      </c>
      <c r="I2234" s="1" t="s">
        <v>5584</v>
      </c>
      <c r="J2234" s="1" t="s">
        <v>641</v>
      </c>
      <c r="K2234" s="1" t="s">
        <v>886</v>
      </c>
      <c r="L2234" s="1" t="s">
        <v>3668</v>
      </c>
      <c r="M2234" s="1"/>
      <c r="N2234" s="1"/>
      <c r="O2234" s="1"/>
      <c r="P2234" s="40">
        <v>504.23471642686729</v>
      </c>
    </row>
    <row r="2235" spans="1:16">
      <c r="A2235" s="39"/>
      <c r="B2235" s="1" t="s">
        <v>700</v>
      </c>
      <c r="C2235" s="1" t="s">
        <v>1370</v>
      </c>
      <c r="D2235" s="1" t="s">
        <v>17</v>
      </c>
      <c r="E2235" s="1" t="s">
        <v>17</v>
      </c>
      <c r="F2235" s="2">
        <v>45535</v>
      </c>
      <c r="G2235" s="2">
        <v>45505</v>
      </c>
      <c r="H2235" s="1" t="s">
        <v>5585</v>
      </c>
      <c r="I2235" s="1" t="s">
        <v>5586</v>
      </c>
      <c r="J2235" s="1" t="s">
        <v>818</v>
      </c>
      <c r="K2235" s="1" t="s">
        <v>796</v>
      </c>
      <c r="L2235" s="1" t="s">
        <v>3346</v>
      </c>
      <c r="M2235" s="1"/>
      <c r="N2235" s="1"/>
      <c r="O2235" s="1"/>
      <c r="P2235" s="40">
        <v>648.30177826311512</v>
      </c>
    </row>
    <row r="2236" spans="1:16">
      <c r="A2236" s="39"/>
      <c r="B2236" s="1" t="s">
        <v>700</v>
      </c>
      <c r="C2236" s="1" t="s">
        <v>1370</v>
      </c>
      <c r="D2236" s="1" t="s">
        <v>17</v>
      </c>
      <c r="E2236" s="1" t="s">
        <v>17</v>
      </c>
      <c r="F2236" s="2">
        <v>45535</v>
      </c>
      <c r="G2236" s="2">
        <v>45505</v>
      </c>
      <c r="H2236" s="1" t="s">
        <v>5587</v>
      </c>
      <c r="I2236" s="1" t="s">
        <v>5588</v>
      </c>
      <c r="J2236" s="1" t="s">
        <v>642</v>
      </c>
      <c r="K2236" s="1" t="s">
        <v>881</v>
      </c>
      <c r="L2236" s="1" t="s">
        <v>3416</v>
      </c>
      <c r="M2236" s="1"/>
      <c r="N2236" s="1"/>
      <c r="O2236" s="1"/>
      <c r="P2236" s="40">
        <v>560.2607960298526</v>
      </c>
    </row>
    <row r="2237" spans="1:16">
      <c r="A2237" s="39"/>
      <c r="B2237" s="1" t="s">
        <v>700</v>
      </c>
      <c r="C2237" s="1" t="s">
        <v>1370</v>
      </c>
      <c r="D2237" s="1" t="s">
        <v>17</v>
      </c>
      <c r="E2237" s="1" t="s">
        <v>17</v>
      </c>
      <c r="F2237" s="2">
        <v>45535</v>
      </c>
      <c r="G2237" s="2">
        <v>45505</v>
      </c>
      <c r="H2237" s="1" t="s">
        <v>5589</v>
      </c>
      <c r="I2237" s="1" t="s">
        <v>5590</v>
      </c>
      <c r="J2237" s="1" t="s">
        <v>640</v>
      </c>
      <c r="K2237" s="1" t="s">
        <v>884</v>
      </c>
      <c r="L2237" s="1" t="s">
        <v>3366</v>
      </c>
      <c r="M2237" s="1"/>
      <c r="N2237" s="1"/>
      <c r="O2237" s="1"/>
      <c r="P2237" s="40">
        <v>560.2607960298526</v>
      </c>
    </row>
    <row r="2238" spans="1:16">
      <c r="A2238" s="39"/>
      <c r="B2238" s="1" t="s">
        <v>700</v>
      </c>
      <c r="C2238" s="1" t="s">
        <v>1395</v>
      </c>
      <c r="D2238" s="1" t="s">
        <v>17</v>
      </c>
      <c r="E2238" s="1" t="s">
        <v>17</v>
      </c>
      <c r="F2238" s="2">
        <v>45535</v>
      </c>
      <c r="G2238" s="2">
        <v>45505</v>
      </c>
      <c r="H2238" s="1" t="s">
        <v>5591</v>
      </c>
      <c r="I2238" s="1" t="s">
        <v>5592</v>
      </c>
      <c r="J2238" s="1" t="s">
        <v>1797</v>
      </c>
      <c r="K2238" s="1" t="s">
        <v>1798</v>
      </c>
      <c r="L2238" s="1"/>
      <c r="M2238" s="1"/>
      <c r="N2238" s="1"/>
      <c r="O2238" s="1"/>
      <c r="P2238" s="40">
        <v>8363.8155299999999</v>
      </c>
    </row>
    <row r="2239" spans="1:16">
      <c r="A2239" s="39"/>
      <c r="B2239" s="1" t="s">
        <v>700</v>
      </c>
      <c r="C2239" s="1" t="s">
        <v>1370</v>
      </c>
      <c r="D2239" s="1" t="s">
        <v>17</v>
      </c>
      <c r="E2239" s="1" t="s">
        <v>17</v>
      </c>
      <c r="F2239" s="2">
        <v>45535</v>
      </c>
      <c r="G2239" s="2">
        <v>45505</v>
      </c>
      <c r="H2239" s="1" t="s">
        <v>5593</v>
      </c>
      <c r="I2239" s="1" t="s">
        <v>5594</v>
      </c>
      <c r="J2239" s="1" t="s">
        <v>820</v>
      </c>
      <c r="K2239" s="1" t="s">
        <v>800</v>
      </c>
      <c r="L2239" s="1" t="s">
        <v>3718</v>
      </c>
      <c r="M2239" s="1"/>
      <c r="N2239" s="1"/>
      <c r="O2239" s="1"/>
      <c r="P2239" s="40">
        <v>560.2607960298526</v>
      </c>
    </row>
    <row r="2240" spans="1:16">
      <c r="A2240" s="39"/>
      <c r="B2240" s="1" t="s">
        <v>700</v>
      </c>
      <c r="C2240" s="1" t="s">
        <v>1370</v>
      </c>
      <c r="D2240" s="1" t="s">
        <v>17</v>
      </c>
      <c r="E2240" s="1" t="s">
        <v>17</v>
      </c>
      <c r="F2240" s="2">
        <v>45535</v>
      </c>
      <c r="G2240" s="2">
        <v>45505</v>
      </c>
      <c r="H2240" s="1" t="s">
        <v>5595</v>
      </c>
      <c r="I2240" s="1" t="s">
        <v>5596</v>
      </c>
      <c r="J2240" s="1" t="s">
        <v>818</v>
      </c>
      <c r="K2240" s="1" t="s">
        <v>796</v>
      </c>
      <c r="L2240" s="1" t="s">
        <v>3346</v>
      </c>
      <c r="M2240" s="1"/>
      <c r="N2240" s="1"/>
      <c r="O2240" s="1"/>
      <c r="P2240" s="40">
        <v>520.2421677420059</v>
      </c>
    </row>
    <row r="2241" spans="1:16">
      <c r="A2241" s="39"/>
      <c r="B2241" s="1" t="s">
        <v>700</v>
      </c>
      <c r="C2241" s="1" t="s">
        <v>1370</v>
      </c>
      <c r="D2241" s="1" t="s">
        <v>17</v>
      </c>
      <c r="E2241" s="1" t="s">
        <v>17</v>
      </c>
      <c r="F2241" s="2">
        <v>45535</v>
      </c>
      <c r="G2241" s="2">
        <v>45505</v>
      </c>
      <c r="H2241" s="1" t="s">
        <v>5597</v>
      </c>
      <c r="I2241" s="1" t="s">
        <v>5598</v>
      </c>
      <c r="J2241" s="1" t="s">
        <v>812</v>
      </c>
      <c r="K2241" s="1" t="s">
        <v>795</v>
      </c>
      <c r="L2241" s="1" t="s">
        <v>3324</v>
      </c>
      <c r="M2241" s="1"/>
      <c r="N2241" s="1"/>
      <c r="O2241" s="1"/>
      <c r="P2241" s="40">
        <v>504.23471642686729</v>
      </c>
    </row>
    <row r="2242" spans="1:16">
      <c r="A2242" s="39"/>
      <c r="B2242" s="1" t="s">
        <v>700</v>
      </c>
      <c r="C2242" s="1" t="s">
        <v>1370</v>
      </c>
      <c r="D2242" s="1" t="s">
        <v>17</v>
      </c>
      <c r="E2242" s="1" t="s">
        <v>17</v>
      </c>
      <c r="F2242" s="2">
        <v>45535</v>
      </c>
      <c r="G2242" s="2">
        <v>45505</v>
      </c>
      <c r="H2242" s="1" t="s">
        <v>5599</v>
      </c>
      <c r="I2242" s="1" t="s">
        <v>5600</v>
      </c>
      <c r="J2242" s="1" t="s">
        <v>593</v>
      </c>
      <c r="K2242" s="1" t="s">
        <v>842</v>
      </c>
      <c r="L2242" s="1" t="s">
        <v>1809</v>
      </c>
      <c r="M2242" s="1"/>
      <c r="N2242" s="1"/>
      <c r="O2242" s="1"/>
      <c r="P2242" s="40">
        <v>496.23099076929799</v>
      </c>
    </row>
    <row r="2243" spans="1:16">
      <c r="A2243" s="39"/>
      <c r="B2243" s="1" t="s">
        <v>700</v>
      </c>
      <c r="C2243" s="1" t="s">
        <v>1370</v>
      </c>
      <c r="D2243" s="1" t="s">
        <v>17</v>
      </c>
      <c r="E2243" s="1" t="s">
        <v>17</v>
      </c>
      <c r="F2243" s="2">
        <v>45535</v>
      </c>
      <c r="G2243" s="2">
        <v>45505</v>
      </c>
      <c r="H2243" s="1" t="s">
        <v>5601</v>
      </c>
      <c r="I2243" s="1" t="s">
        <v>5602</v>
      </c>
      <c r="J2243" s="1" t="s">
        <v>638</v>
      </c>
      <c r="K2243" s="1" t="s">
        <v>885</v>
      </c>
      <c r="L2243" s="1" t="s">
        <v>3435</v>
      </c>
      <c r="M2243" s="1"/>
      <c r="N2243" s="1"/>
      <c r="O2243" s="1"/>
      <c r="P2243" s="40">
        <v>536.24961905714463</v>
      </c>
    </row>
    <row r="2244" spans="1:16">
      <c r="A2244" s="39"/>
      <c r="B2244" s="1" t="s">
        <v>700</v>
      </c>
      <c r="C2244" s="1" t="s">
        <v>1370</v>
      </c>
      <c r="D2244" s="1" t="s">
        <v>17</v>
      </c>
      <c r="E2244" s="1" t="s">
        <v>17</v>
      </c>
      <c r="F2244" s="2">
        <v>45535</v>
      </c>
      <c r="G2244" s="2">
        <v>45505</v>
      </c>
      <c r="H2244" s="1" t="s">
        <v>5603</v>
      </c>
      <c r="I2244" s="1" t="s">
        <v>5604</v>
      </c>
      <c r="J2244" s="1" t="s">
        <v>621</v>
      </c>
      <c r="K2244" s="1" t="s">
        <v>861</v>
      </c>
      <c r="L2244" s="1" t="s">
        <v>3500</v>
      </c>
      <c r="M2244" s="1"/>
      <c r="N2244" s="1"/>
      <c r="O2244" s="1"/>
      <c r="P2244" s="40">
        <v>294.1369179156726</v>
      </c>
    </row>
    <row r="2245" spans="1:16">
      <c r="A2245" s="39"/>
      <c r="B2245" s="1" t="s">
        <v>700</v>
      </c>
      <c r="C2245" s="1" t="s">
        <v>1370</v>
      </c>
      <c r="D2245" s="1" t="s">
        <v>17</v>
      </c>
      <c r="E2245" s="1" t="s">
        <v>17</v>
      </c>
      <c r="F2245" s="2">
        <v>45535</v>
      </c>
      <c r="G2245" s="2">
        <v>45505</v>
      </c>
      <c r="H2245" s="1" t="s">
        <v>5605</v>
      </c>
      <c r="I2245" s="1" t="s">
        <v>5606</v>
      </c>
      <c r="J2245" s="1" t="s">
        <v>617</v>
      </c>
      <c r="K2245" s="1" t="s">
        <v>860</v>
      </c>
      <c r="L2245" s="1" t="s">
        <v>2892</v>
      </c>
      <c r="M2245" s="1"/>
      <c r="N2245" s="1"/>
      <c r="O2245" s="1"/>
      <c r="P2245" s="40">
        <v>600.27942431769918</v>
      </c>
    </row>
    <row r="2246" spans="1:16">
      <c r="A2246" s="39"/>
      <c r="B2246" s="1" t="s">
        <v>700</v>
      </c>
      <c r="C2246" s="1" t="s">
        <v>1370</v>
      </c>
      <c r="D2246" s="1" t="s">
        <v>17</v>
      </c>
      <c r="E2246" s="1" t="s">
        <v>17</v>
      </c>
      <c r="F2246" s="2">
        <v>45535</v>
      </c>
      <c r="G2246" s="2">
        <v>45505</v>
      </c>
      <c r="H2246" s="1" t="s">
        <v>5607</v>
      </c>
      <c r="I2246" s="1" t="s">
        <v>5608</v>
      </c>
      <c r="J2246" s="1" t="s">
        <v>638</v>
      </c>
      <c r="K2246" s="1" t="s">
        <v>885</v>
      </c>
      <c r="L2246" s="1" t="s">
        <v>3435</v>
      </c>
      <c r="M2246" s="1"/>
      <c r="N2246" s="1"/>
      <c r="O2246" s="1"/>
      <c r="P2246" s="40">
        <v>536.24961905714463</v>
      </c>
    </row>
    <row r="2247" spans="1:16">
      <c r="A2247" s="39"/>
      <c r="B2247" s="1" t="s">
        <v>700</v>
      </c>
      <c r="C2247" s="1" t="s">
        <v>1370</v>
      </c>
      <c r="D2247" s="1" t="s">
        <v>17</v>
      </c>
      <c r="E2247" s="1" t="s">
        <v>17</v>
      </c>
      <c r="F2247" s="2">
        <v>45535</v>
      </c>
      <c r="G2247" s="2">
        <v>45505</v>
      </c>
      <c r="H2247" s="1" t="s">
        <v>5609</v>
      </c>
      <c r="I2247" s="1" t="s">
        <v>5610</v>
      </c>
      <c r="J2247" s="1" t="s">
        <v>587</v>
      </c>
      <c r="K2247" s="1" t="s">
        <v>840</v>
      </c>
      <c r="L2247" s="1" t="s">
        <v>3446</v>
      </c>
      <c r="M2247" s="1"/>
      <c r="N2247" s="1"/>
      <c r="O2247" s="1"/>
      <c r="P2247" s="40">
        <v>360.16765459061952</v>
      </c>
    </row>
    <row r="2248" spans="1:16">
      <c r="A2248" s="39"/>
      <c r="B2248" s="1" t="s">
        <v>700</v>
      </c>
      <c r="C2248" s="1" t="s">
        <v>701</v>
      </c>
      <c r="D2248" s="1" t="s">
        <v>17</v>
      </c>
      <c r="E2248" s="1" t="s">
        <v>17</v>
      </c>
      <c r="F2248" s="2">
        <v>45535</v>
      </c>
      <c r="G2248" s="2">
        <v>45505</v>
      </c>
      <c r="H2248" s="1" t="s">
        <v>5611</v>
      </c>
      <c r="I2248" s="1" t="s">
        <v>5612</v>
      </c>
      <c r="J2248" s="1" t="s">
        <v>846</v>
      </c>
      <c r="K2248" s="1" t="s">
        <v>847</v>
      </c>
      <c r="L2248" s="1"/>
      <c r="M2248" s="1"/>
      <c r="N2248" s="1"/>
      <c r="O2248" s="1"/>
      <c r="P2248" s="40">
        <v>1890</v>
      </c>
    </row>
    <row r="2249" spans="1:16">
      <c r="A2249" s="39"/>
      <c r="B2249" s="1" t="s">
        <v>700</v>
      </c>
      <c r="C2249" s="1" t="s">
        <v>1370</v>
      </c>
      <c r="D2249" s="1" t="s">
        <v>17</v>
      </c>
      <c r="E2249" s="1" t="s">
        <v>17</v>
      </c>
      <c r="F2249" s="2">
        <v>45535</v>
      </c>
      <c r="G2249" s="2">
        <v>45505</v>
      </c>
      <c r="H2249" s="1" t="s">
        <v>5613</v>
      </c>
      <c r="I2249" s="1" t="s">
        <v>5614</v>
      </c>
      <c r="J2249" s="1" t="s">
        <v>620</v>
      </c>
      <c r="K2249" s="1" t="s">
        <v>862</v>
      </c>
      <c r="L2249" s="1" t="s">
        <v>3343</v>
      </c>
      <c r="M2249" s="1"/>
      <c r="N2249" s="1"/>
      <c r="O2249" s="1"/>
      <c r="P2249" s="40">
        <v>200.09314143923305</v>
      </c>
    </row>
    <row r="2250" spans="1:16">
      <c r="A2250" s="39"/>
      <c r="B2250" s="1" t="s">
        <v>700</v>
      </c>
      <c r="C2250" s="1" t="s">
        <v>1370</v>
      </c>
      <c r="D2250" s="1" t="s">
        <v>17</v>
      </c>
      <c r="E2250" s="1" t="s">
        <v>17</v>
      </c>
      <c r="F2250" s="2">
        <v>45535</v>
      </c>
      <c r="G2250" s="2">
        <v>45505</v>
      </c>
      <c r="H2250" s="1" t="s">
        <v>5615</v>
      </c>
      <c r="I2250" s="1" t="s">
        <v>5616</v>
      </c>
      <c r="J2250" s="1" t="s">
        <v>643</v>
      </c>
      <c r="K2250" s="1" t="s">
        <v>890</v>
      </c>
      <c r="L2250" s="1" t="s">
        <v>3373</v>
      </c>
      <c r="M2250" s="1"/>
      <c r="N2250" s="1"/>
      <c r="O2250" s="1"/>
      <c r="P2250" s="40">
        <v>520.2421677420059</v>
      </c>
    </row>
    <row r="2251" spans="1:16">
      <c r="A2251" s="39"/>
      <c r="B2251" s="1" t="s">
        <v>700</v>
      </c>
      <c r="C2251" s="1" t="s">
        <v>1370</v>
      </c>
      <c r="D2251" s="1" t="s">
        <v>17</v>
      </c>
      <c r="E2251" s="1" t="s">
        <v>17</v>
      </c>
      <c r="F2251" s="2">
        <v>45535</v>
      </c>
      <c r="G2251" s="2">
        <v>45505</v>
      </c>
      <c r="H2251" s="1" t="s">
        <v>5617</v>
      </c>
      <c r="I2251" s="1" t="s">
        <v>5618</v>
      </c>
      <c r="J2251" s="1" t="s">
        <v>617</v>
      </c>
      <c r="K2251" s="1" t="s">
        <v>860</v>
      </c>
      <c r="L2251" s="1" t="s">
        <v>2892</v>
      </c>
      <c r="M2251" s="1"/>
      <c r="N2251" s="1"/>
      <c r="O2251" s="1"/>
      <c r="P2251" s="40">
        <v>360.16765459061952</v>
      </c>
    </row>
    <row r="2252" spans="1:16">
      <c r="A2252" s="39"/>
      <c r="B2252" s="1" t="s">
        <v>700</v>
      </c>
      <c r="C2252" s="1" t="s">
        <v>1370</v>
      </c>
      <c r="D2252" s="1" t="s">
        <v>17</v>
      </c>
      <c r="E2252" s="1" t="s">
        <v>17</v>
      </c>
      <c r="F2252" s="2">
        <v>45535</v>
      </c>
      <c r="G2252" s="2">
        <v>45505</v>
      </c>
      <c r="H2252" s="1" t="s">
        <v>5619</v>
      </c>
      <c r="I2252" s="1" t="s">
        <v>5620</v>
      </c>
      <c r="J2252" s="1" t="s">
        <v>820</v>
      </c>
      <c r="K2252" s="1" t="s">
        <v>800</v>
      </c>
      <c r="L2252" s="1" t="s">
        <v>3718</v>
      </c>
      <c r="M2252" s="1"/>
      <c r="N2252" s="1"/>
      <c r="O2252" s="1"/>
      <c r="P2252" s="40">
        <v>560.2607960298526</v>
      </c>
    </row>
    <row r="2253" spans="1:16">
      <c r="A2253" s="39"/>
      <c r="B2253" s="1" t="s">
        <v>700</v>
      </c>
      <c r="C2253" s="1" t="s">
        <v>1370</v>
      </c>
      <c r="D2253" s="1" t="s">
        <v>17</v>
      </c>
      <c r="E2253" s="1" t="s">
        <v>17</v>
      </c>
      <c r="F2253" s="2">
        <v>45535</v>
      </c>
      <c r="G2253" s="2">
        <v>45505</v>
      </c>
      <c r="H2253" s="1" t="s">
        <v>5621</v>
      </c>
      <c r="I2253" s="1" t="s">
        <v>5622</v>
      </c>
      <c r="J2253" s="1" t="s">
        <v>638</v>
      </c>
      <c r="K2253" s="1" t="s">
        <v>885</v>
      </c>
      <c r="L2253" s="1" t="s">
        <v>3435</v>
      </c>
      <c r="M2253" s="1"/>
      <c r="N2253" s="1"/>
      <c r="O2253" s="1"/>
      <c r="P2253" s="40">
        <v>536.24961905714463</v>
      </c>
    </row>
    <row r="2254" spans="1:16">
      <c r="A2254" s="39"/>
      <c r="B2254" s="1" t="s">
        <v>700</v>
      </c>
      <c r="C2254" s="1" t="s">
        <v>1370</v>
      </c>
      <c r="D2254" s="1" t="s">
        <v>17</v>
      </c>
      <c r="E2254" s="1" t="s">
        <v>17</v>
      </c>
      <c r="F2254" s="2">
        <v>45535</v>
      </c>
      <c r="G2254" s="2">
        <v>45505</v>
      </c>
      <c r="H2254" s="1" t="s">
        <v>5623</v>
      </c>
      <c r="I2254" s="1" t="s">
        <v>5624</v>
      </c>
      <c r="J2254" s="1" t="s">
        <v>638</v>
      </c>
      <c r="K2254" s="1" t="s">
        <v>885</v>
      </c>
      <c r="L2254" s="1" t="s">
        <v>3435</v>
      </c>
      <c r="M2254" s="1"/>
      <c r="N2254" s="1"/>
      <c r="O2254" s="1"/>
      <c r="P2254" s="40">
        <v>536.24961905714463</v>
      </c>
    </row>
    <row r="2255" spans="1:16">
      <c r="A2255" s="39"/>
      <c r="B2255" s="1" t="s">
        <v>700</v>
      </c>
      <c r="C2255" s="1" t="s">
        <v>1370</v>
      </c>
      <c r="D2255" s="1" t="s">
        <v>17</v>
      </c>
      <c r="E2255" s="1" t="s">
        <v>17</v>
      </c>
      <c r="F2255" s="2">
        <v>45535</v>
      </c>
      <c r="G2255" s="2">
        <v>45505</v>
      </c>
      <c r="H2255" s="1" t="s">
        <v>5625</v>
      </c>
      <c r="I2255" s="1" t="s">
        <v>5626</v>
      </c>
      <c r="J2255" s="1" t="s">
        <v>618</v>
      </c>
      <c r="K2255" s="1" t="s">
        <v>859</v>
      </c>
      <c r="L2255" s="1" t="s">
        <v>3495</v>
      </c>
      <c r="M2255" s="1"/>
      <c r="N2255" s="1"/>
      <c r="O2255" s="1"/>
      <c r="P2255" s="40">
        <v>480.22353945415932</v>
      </c>
    </row>
    <row r="2256" spans="1:16">
      <c r="A2256" s="39"/>
      <c r="B2256" s="1" t="s">
        <v>700</v>
      </c>
      <c r="C2256" s="1" t="s">
        <v>1370</v>
      </c>
      <c r="D2256" s="1" t="s">
        <v>17</v>
      </c>
      <c r="E2256" s="1" t="s">
        <v>17</v>
      </c>
      <c r="F2256" s="2">
        <v>45535</v>
      </c>
      <c r="G2256" s="2">
        <v>45505</v>
      </c>
      <c r="H2256" s="1" t="s">
        <v>5627</v>
      </c>
      <c r="I2256" s="1" t="s">
        <v>5628</v>
      </c>
      <c r="J2256" s="1" t="s">
        <v>641</v>
      </c>
      <c r="K2256" s="1" t="s">
        <v>886</v>
      </c>
      <c r="L2256" s="1" t="s">
        <v>3668</v>
      </c>
      <c r="M2256" s="1"/>
      <c r="N2256" s="1"/>
      <c r="O2256" s="1"/>
      <c r="P2256" s="40">
        <v>504.23471642686729</v>
      </c>
    </row>
    <row r="2257" spans="1:16">
      <c r="A2257" s="39"/>
      <c r="B2257" s="1" t="s">
        <v>700</v>
      </c>
      <c r="C2257" s="1" t="s">
        <v>701</v>
      </c>
      <c r="D2257" s="1" t="s">
        <v>17</v>
      </c>
      <c r="E2257" s="1" t="s">
        <v>17</v>
      </c>
      <c r="F2257" s="2">
        <v>45535</v>
      </c>
      <c r="G2257" s="2">
        <v>45505</v>
      </c>
      <c r="H2257" s="1" t="s">
        <v>5629</v>
      </c>
      <c r="I2257" s="1" t="s">
        <v>5630</v>
      </c>
      <c r="J2257" s="1" t="s">
        <v>515</v>
      </c>
      <c r="K2257" s="1" t="s">
        <v>776</v>
      </c>
      <c r="L2257" s="1" t="s">
        <v>2345</v>
      </c>
      <c r="M2257" s="1"/>
      <c r="N2257" s="1"/>
      <c r="O2257" s="1"/>
      <c r="P2257" s="40">
        <v>46483</v>
      </c>
    </row>
    <row r="2258" spans="1:16">
      <c r="A2258" s="39"/>
      <c r="B2258" s="1" t="s">
        <v>700</v>
      </c>
      <c r="C2258" s="1" t="s">
        <v>1370</v>
      </c>
      <c r="D2258" s="1" t="s">
        <v>17</v>
      </c>
      <c r="E2258" s="1" t="s">
        <v>17</v>
      </c>
      <c r="F2258" s="2">
        <v>45535</v>
      </c>
      <c r="G2258" s="2">
        <v>45505</v>
      </c>
      <c r="H2258" s="1" t="s">
        <v>5631</v>
      </c>
      <c r="I2258" s="1" t="s">
        <v>5632</v>
      </c>
      <c r="J2258" s="1" t="s">
        <v>621</v>
      </c>
      <c r="K2258" s="1" t="s">
        <v>861</v>
      </c>
      <c r="L2258" s="1" t="s">
        <v>3500</v>
      </c>
      <c r="M2258" s="1"/>
      <c r="N2258" s="1"/>
      <c r="O2258" s="1"/>
      <c r="P2258" s="40">
        <v>240.11176972707966</v>
      </c>
    </row>
    <row r="2259" spans="1:16">
      <c r="A2259" s="39"/>
      <c r="B2259" s="1" t="s">
        <v>700</v>
      </c>
      <c r="C2259" s="1" t="s">
        <v>1370</v>
      </c>
      <c r="D2259" s="1" t="s">
        <v>17</v>
      </c>
      <c r="E2259" s="1" t="s">
        <v>17</v>
      </c>
      <c r="F2259" s="2">
        <v>45535</v>
      </c>
      <c r="G2259" s="2">
        <v>45505</v>
      </c>
      <c r="H2259" s="1" t="s">
        <v>5633</v>
      </c>
      <c r="I2259" s="1" t="s">
        <v>5634</v>
      </c>
      <c r="J2259" s="1" t="s">
        <v>645</v>
      </c>
      <c r="K2259" s="1" t="s">
        <v>891</v>
      </c>
      <c r="L2259" s="1" t="s">
        <v>3332</v>
      </c>
      <c r="M2259" s="1"/>
      <c r="N2259" s="1"/>
      <c r="O2259" s="1"/>
      <c r="P2259" s="40">
        <v>320.14902630277288</v>
      </c>
    </row>
    <row r="2260" spans="1:16">
      <c r="A2260" s="39"/>
      <c r="B2260" s="1" t="s">
        <v>700</v>
      </c>
      <c r="C2260" s="1" t="s">
        <v>1370</v>
      </c>
      <c r="D2260" s="1" t="s">
        <v>17</v>
      </c>
      <c r="E2260" s="1" t="s">
        <v>17</v>
      </c>
      <c r="F2260" s="2">
        <v>45535</v>
      </c>
      <c r="G2260" s="2">
        <v>45505</v>
      </c>
      <c r="H2260" s="1" t="s">
        <v>5635</v>
      </c>
      <c r="I2260" s="1" t="s">
        <v>5636</v>
      </c>
      <c r="J2260" s="1" t="s">
        <v>645</v>
      </c>
      <c r="K2260" s="1" t="s">
        <v>891</v>
      </c>
      <c r="L2260" s="1" t="s">
        <v>3332</v>
      </c>
      <c r="M2260" s="1"/>
      <c r="N2260" s="1"/>
      <c r="O2260" s="1"/>
      <c r="P2260" s="40">
        <v>320.14902630277288</v>
      </c>
    </row>
    <row r="2261" spans="1:16">
      <c r="A2261" s="39"/>
      <c r="B2261" s="1" t="s">
        <v>700</v>
      </c>
      <c r="C2261" s="1" t="s">
        <v>1370</v>
      </c>
      <c r="D2261" s="1" t="s">
        <v>17</v>
      </c>
      <c r="E2261" s="1" t="s">
        <v>17</v>
      </c>
      <c r="F2261" s="2">
        <v>45535</v>
      </c>
      <c r="G2261" s="2">
        <v>45505</v>
      </c>
      <c r="H2261" s="1" t="s">
        <v>5637</v>
      </c>
      <c r="I2261" s="1" t="s">
        <v>5638</v>
      </c>
      <c r="J2261" s="1" t="s">
        <v>617</v>
      </c>
      <c r="K2261" s="1" t="s">
        <v>860</v>
      </c>
      <c r="L2261" s="1" t="s">
        <v>2892</v>
      </c>
      <c r="M2261" s="1"/>
      <c r="N2261" s="1"/>
      <c r="O2261" s="1"/>
      <c r="P2261" s="40">
        <v>432.20118550874338</v>
      </c>
    </row>
    <row r="2262" spans="1:16">
      <c r="A2262" s="39"/>
      <c r="B2262" s="1" t="s">
        <v>700</v>
      </c>
      <c r="C2262" s="1" t="s">
        <v>1370</v>
      </c>
      <c r="D2262" s="1" t="s">
        <v>17</v>
      </c>
      <c r="E2262" s="1" t="s">
        <v>17</v>
      </c>
      <c r="F2262" s="2">
        <v>45535</v>
      </c>
      <c r="G2262" s="2">
        <v>45505</v>
      </c>
      <c r="H2262" s="1" t="s">
        <v>5639</v>
      </c>
      <c r="I2262" s="1" t="s">
        <v>5640</v>
      </c>
      <c r="J2262" s="1" t="s">
        <v>643</v>
      </c>
      <c r="K2262" s="1" t="s">
        <v>890</v>
      </c>
      <c r="L2262" s="1" t="s">
        <v>3373</v>
      </c>
      <c r="M2262" s="1"/>
      <c r="N2262" s="1"/>
      <c r="O2262" s="1"/>
      <c r="P2262" s="40">
        <v>520.2421677420059</v>
      </c>
    </row>
    <row r="2263" spans="1:16">
      <c r="A2263" s="39"/>
      <c r="B2263" s="1" t="s">
        <v>700</v>
      </c>
      <c r="C2263" s="1" t="s">
        <v>1370</v>
      </c>
      <c r="D2263" s="1" t="s">
        <v>17</v>
      </c>
      <c r="E2263" s="1" t="s">
        <v>17</v>
      </c>
      <c r="F2263" s="2">
        <v>45535</v>
      </c>
      <c r="G2263" s="2">
        <v>45505</v>
      </c>
      <c r="H2263" s="1" t="s">
        <v>5641</v>
      </c>
      <c r="I2263" s="1" t="s">
        <v>5642</v>
      </c>
      <c r="J2263" s="1" t="s">
        <v>617</v>
      </c>
      <c r="K2263" s="1" t="s">
        <v>860</v>
      </c>
      <c r="L2263" s="1" t="s">
        <v>2892</v>
      </c>
      <c r="M2263" s="1"/>
      <c r="N2263" s="1"/>
      <c r="O2263" s="1"/>
      <c r="P2263" s="40">
        <v>400.1862828784661</v>
      </c>
    </row>
    <row r="2264" spans="1:16">
      <c r="A2264" s="39"/>
      <c r="B2264" s="1" t="s">
        <v>700</v>
      </c>
      <c r="C2264" s="1" t="s">
        <v>1370</v>
      </c>
      <c r="D2264" s="1" t="s">
        <v>17</v>
      </c>
      <c r="E2264" s="1" t="s">
        <v>17</v>
      </c>
      <c r="F2264" s="2">
        <v>45535</v>
      </c>
      <c r="G2264" s="2">
        <v>45505</v>
      </c>
      <c r="H2264" s="1" t="s">
        <v>5643</v>
      </c>
      <c r="I2264" s="1" t="s">
        <v>5644</v>
      </c>
      <c r="J2264" s="1" t="s">
        <v>799</v>
      </c>
      <c r="K2264" s="1" t="s">
        <v>797</v>
      </c>
      <c r="L2264" s="1" t="s">
        <v>3338</v>
      </c>
      <c r="M2264" s="1"/>
      <c r="N2264" s="1"/>
      <c r="O2264" s="1"/>
      <c r="P2264" s="40">
        <v>160.07451315138644</v>
      </c>
    </row>
    <row r="2265" spans="1:16">
      <c r="A2265" s="39"/>
      <c r="B2265" s="1" t="s">
        <v>700</v>
      </c>
      <c r="C2265" s="1" t="s">
        <v>1370</v>
      </c>
      <c r="D2265" s="1" t="s">
        <v>17</v>
      </c>
      <c r="E2265" s="1" t="s">
        <v>17</v>
      </c>
      <c r="F2265" s="2">
        <v>45535</v>
      </c>
      <c r="G2265" s="2">
        <v>45505</v>
      </c>
      <c r="H2265" s="1" t="s">
        <v>5645</v>
      </c>
      <c r="I2265" s="1" t="s">
        <v>5646</v>
      </c>
      <c r="J2265" s="1" t="s">
        <v>617</v>
      </c>
      <c r="K2265" s="1" t="s">
        <v>860</v>
      </c>
      <c r="L2265" s="1" t="s">
        <v>2892</v>
      </c>
      <c r="M2265" s="1"/>
      <c r="N2265" s="1"/>
      <c r="O2265" s="1"/>
      <c r="P2265" s="40">
        <v>504.23471642686729</v>
      </c>
    </row>
    <row r="2266" spans="1:16">
      <c r="A2266" s="39"/>
      <c r="B2266" s="1" t="s">
        <v>700</v>
      </c>
      <c r="C2266" s="1" t="s">
        <v>1370</v>
      </c>
      <c r="D2266" s="1" t="s">
        <v>17</v>
      </c>
      <c r="E2266" s="1" t="s">
        <v>17</v>
      </c>
      <c r="F2266" s="2">
        <v>45535</v>
      </c>
      <c r="G2266" s="2">
        <v>45505</v>
      </c>
      <c r="H2266" s="1" t="s">
        <v>5647</v>
      </c>
      <c r="I2266" s="1" t="s">
        <v>5648</v>
      </c>
      <c r="J2266" s="1" t="s">
        <v>812</v>
      </c>
      <c r="K2266" s="1" t="s">
        <v>795</v>
      </c>
      <c r="L2266" s="1" t="s">
        <v>3324</v>
      </c>
      <c r="M2266" s="1"/>
      <c r="N2266" s="1"/>
      <c r="O2266" s="1"/>
      <c r="P2266" s="40">
        <v>392.1825572208968</v>
      </c>
    </row>
    <row r="2267" spans="1:16">
      <c r="A2267" s="39"/>
      <c r="B2267" s="1" t="s">
        <v>700</v>
      </c>
      <c r="C2267" s="1" t="s">
        <v>1370</v>
      </c>
      <c r="D2267" s="1" t="s">
        <v>17</v>
      </c>
      <c r="E2267" s="1" t="s">
        <v>17</v>
      </c>
      <c r="F2267" s="2">
        <v>45535</v>
      </c>
      <c r="G2267" s="2">
        <v>45505</v>
      </c>
      <c r="H2267" s="1" t="s">
        <v>5649</v>
      </c>
      <c r="I2267" s="1" t="s">
        <v>5650</v>
      </c>
      <c r="J2267" s="1" t="s">
        <v>812</v>
      </c>
      <c r="K2267" s="1" t="s">
        <v>795</v>
      </c>
      <c r="L2267" s="1" t="s">
        <v>3324</v>
      </c>
      <c r="M2267" s="1"/>
      <c r="N2267" s="1"/>
      <c r="O2267" s="1"/>
      <c r="P2267" s="40">
        <v>448.20863682388205</v>
      </c>
    </row>
    <row r="2268" spans="1:16">
      <c r="A2268" s="39"/>
      <c r="B2268" s="1" t="s">
        <v>700</v>
      </c>
      <c r="C2268" s="1" t="s">
        <v>701</v>
      </c>
      <c r="D2268" s="1" t="s">
        <v>17</v>
      </c>
      <c r="E2268" s="1" t="s">
        <v>17</v>
      </c>
      <c r="F2268" s="2">
        <v>45535</v>
      </c>
      <c r="G2268" s="2">
        <v>45505</v>
      </c>
      <c r="H2268" s="1" t="s">
        <v>5651</v>
      </c>
      <c r="I2268" s="1" t="s">
        <v>5652</v>
      </c>
      <c r="J2268" s="1" t="s">
        <v>666</v>
      </c>
      <c r="K2268" s="1" t="s">
        <v>917</v>
      </c>
      <c r="L2268" s="1" t="s">
        <v>1865</v>
      </c>
      <c r="M2268" s="1"/>
      <c r="N2268" s="1"/>
      <c r="O2268" s="1"/>
      <c r="P2268" s="40">
        <v>1968.95</v>
      </c>
    </row>
    <row r="2269" spans="1:16">
      <c r="A2269" s="39"/>
      <c r="B2269" s="1" t="s">
        <v>700</v>
      </c>
      <c r="C2269" s="1" t="s">
        <v>1370</v>
      </c>
      <c r="D2269" s="1" t="s">
        <v>17</v>
      </c>
      <c r="E2269" s="1" t="s">
        <v>17</v>
      </c>
      <c r="F2269" s="2">
        <v>45535</v>
      </c>
      <c r="G2269" s="2">
        <v>45505</v>
      </c>
      <c r="H2269" s="1" t="s">
        <v>5653</v>
      </c>
      <c r="I2269" s="1" t="s">
        <v>5654</v>
      </c>
      <c r="J2269" s="1" t="s">
        <v>799</v>
      </c>
      <c r="K2269" s="1" t="s">
        <v>797</v>
      </c>
      <c r="L2269" s="1" t="s">
        <v>3338</v>
      </c>
      <c r="M2269" s="1"/>
      <c r="N2269" s="1"/>
      <c r="O2269" s="1"/>
      <c r="P2269" s="40">
        <v>160.07451315138644</v>
      </c>
    </row>
    <row r="2270" spans="1:16">
      <c r="A2270" s="39"/>
      <c r="B2270" s="1" t="s">
        <v>700</v>
      </c>
      <c r="C2270" s="1" t="s">
        <v>1370</v>
      </c>
      <c r="D2270" s="1" t="s">
        <v>17</v>
      </c>
      <c r="E2270" s="1" t="s">
        <v>17</v>
      </c>
      <c r="F2270" s="2">
        <v>45535</v>
      </c>
      <c r="G2270" s="2">
        <v>45505</v>
      </c>
      <c r="H2270" s="1" t="s">
        <v>5655</v>
      </c>
      <c r="I2270" s="1" t="s">
        <v>5656</v>
      </c>
      <c r="J2270" s="1" t="s">
        <v>617</v>
      </c>
      <c r="K2270" s="1" t="s">
        <v>860</v>
      </c>
      <c r="L2270" s="1" t="s">
        <v>2892</v>
      </c>
      <c r="M2270" s="1"/>
      <c r="N2270" s="1"/>
      <c r="O2270" s="1"/>
      <c r="P2270" s="40">
        <v>320.14902630277288</v>
      </c>
    </row>
    <row r="2271" spans="1:16">
      <c r="A2271" s="39"/>
      <c r="B2271" s="1" t="s">
        <v>700</v>
      </c>
      <c r="C2271" s="1" t="s">
        <v>1370</v>
      </c>
      <c r="D2271" s="1" t="s">
        <v>17</v>
      </c>
      <c r="E2271" s="1" t="s">
        <v>17</v>
      </c>
      <c r="F2271" s="2">
        <v>45535</v>
      </c>
      <c r="G2271" s="2">
        <v>45505</v>
      </c>
      <c r="H2271" s="1" t="s">
        <v>5657</v>
      </c>
      <c r="I2271" s="1" t="s">
        <v>5658</v>
      </c>
      <c r="J2271" s="1" t="s">
        <v>617</v>
      </c>
      <c r="K2271" s="1" t="s">
        <v>860</v>
      </c>
      <c r="L2271" s="1" t="s">
        <v>2892</v>
      </c>
      <c r="M2271" s="1"/>
      <c r="N2271" s="1"/>
      <c r="O2271" s="1"/>
      <c r="P2271" s="40">
        <v>320.14902630277288</v>
      </c>
    </row>
    <row r="2272" spans="1:16">
      <c r="A2272" s="39"/>
      <c r="B2272" s="1" t="s">
        <v>700</v>
      </c>
      <c r="C2272" s="1" t="s">
        <v>1370</v>
      </c>
      <c r="D2272" s="1" t="s">
        <v>17</v>
      </c>
      <c r="E2272" s="1" t="s">
        <v>17</v>
      </c>
      <c r="F2272" s="2">
        <v>45535</v>
      </c>
      <c r="G2272" s="2">
        <v>45505</v>
      </c>
      <c r="H2272" s="1" t="s">
        <v>5659</v>
      </c>
      <c r="I2272" s="1" t="s">
        <v>5660</v>
      </c>
      <c r="J2272" s="1" t="s">
        <v>617</v>
      </c>
      <c r="K2272" s="1" t="s">
        <v>860</v>
      </c>
      <c r="L2272" s="1" t="s">
        <v>2892</v>
      </c>
      <c r="M2272" s="1"/>
      <c r="N2272" s="1"/>
      <c r="O2272" s="1"/>
      <c r="P2272" s="40">
        <v>540.25148188592925</v>
      </c>
    </row>
    <row r="2273" spans="1:16">
      <c r="A2273" s="39"/>
      <c r="B2273" s="1" t="s">
        <v>700</v>
      </c>
      <c r="C2273" s="1" t="s">
        <v>701</v>
      </c>
      <c r="D2273" s="1" t="s">
        <v>17</v>
      </c>
      <c r="E2273" s="1" t="s">
        <v>17</v>
      </c>
      <c r="F2273" s="2">
        <v>45535</v>
      </c>
      <c r="G2273" s="2">
        <v>45505</v>
      </c>
      <c r="H2273" s="1" t="s">
        <v>5661</v>
      </c>
      <c r="I2273" s="1" t="s">
        <v>5662</v>
      </c>
      <c r="J2273" s="1" t="s">
        <v>672</v>
      </c>
      <c r="K2273" s="1" t="s">
        <v>918</v>
      </c>
      <c r="L2273" s="1" t="s">
        <v>5663</v>
      </c>
      <c r="M2273" s="1"/>
      <c r="N2273" s="1"/>
      <c r="O2273" s="1" t="s">
        <v>1369</v>
      </c>
      <c r="P2273" s="40">
        <v>25400</v>
      </c>
    </row>
    <row r="2274" spans="1:16">
      <c r="A2274" s="39"/>
      <c r="B2274" s="1" t="s">
        <v>700</v>
      </c>
      <c r="C2274" s="1" t="s">
        <v>1370</v>
      </c>
      <c r="D2274" s="1" t="s">
        <v>17</v>
      </c>
      <c r="E2274" s="1" t="s">
        <v>17</v>
      </c>
      <c r="F2274" s="2">
        <v>45535</v>
      </c>
      <c r="G2274" s="2">
        <v>45505</v>
      </c>
      <c r="H2274" s="1" t="s">
        <v>5664</v>
      </c>
      <c r="I2274" s="1" t="s">
        <v>5665</v>
      </c>
      <c r="J2274" s="1" t="s">
        <v>618</v>
      </c>
      <c r="K2274" s="1" t="s">
        <v>859</v>
      </c>
      <c r="L2274" s="1" t="s">
        <v>3495</v>
      </c>
      <c r="M2274" s="1"/>
      <c r="N2274" s="1"/>
      <c r="O2274" s="1"/>
      <c r="P2274" s="40">
        <v>480.22353945415932</v>
      </c>
    </row>
    <row r="2275" spans="1:16">
      <c r="A2275" s="39"/>
      <c r="B2275" s="1" t="s">
        <v>700</v>
      </c>
      <c r="C2275" s="1" t="s">
        <v>1370</v>
      </c>
      <c r="D2275" s="1" t="s">
        <v>17</v>
      </c>
      <c r="E2275" s="1" t="s">
        <v>17</v>
      </c>
      <c r="F2275" s="2">
        <v>45535</v>
      </c>
      <c r="G2275" s="2">
        <v>45505</v>
      </c>
      <c r="H2275" s="1" t="s">
        <v>5666</v>
      </c>
      <c r="I2275" s="1" t="s">
        <v>5667</v>
      </c>
      <c r="J2275" s="1" t="s">
        <v>641</v>
      </c>
      <c r="K2275" s="1" t="s">
        <v>886</v>
      </c>
      <c r="L2275" s="1" t="s">
        <v>3668</v>
      </c>
      <c r="M2275" s="1"/>
      <c r="N2275" s="1"/>
      <c r="O2275" s="1"/>
      <c r="P2275" s="40">
        <v>560.2607960298526</v>
      </c>
    </row>
    <row r="2276" spans="1:16">
      <c r="A2276" s="39"/>
      <c r="B2276" s="1" t="s">
        <v>700</v>
      </c>
      <c r="C2276" s="1" t="s">
        <v>1370</v>
      </c>
      <c r="D2276" s="1" t="s">
        <v>17</v>
      </c>
      <c r="E2276" s="1" t="s">
        <v>17</v>
      </c>
      <c r="F2276" s="2">
        <v>45535</v>
      </c>
      <c r="G2276" s="2">
        <v>45505</v>
      </c>
      <c r="H2276" s="1" t="s">
        <v>5668</v>
      </c>
      <c r="I2276" s="1" t="s">
        <v>5669</v>
      </c>
      <c r="J2276" s="1" t="s">
        <v>617</v>
      </c>
      <c r="K2276" s="1" t="s">
        <v>860</v>
      </c>
      <c r="L2276" s="1" t="s">
        <v>2892</v>
      </c>
      <c r="M2276" s="1"/>
      <c r="N2276" s="1"/>
      <c r="O2276" s="1"/>
      <c r="P2276" s="40">
        <v>315.14682169416818</v>
      </c>
    </row>
    <row r="2277" spans="1:16">
      <c r="A2277" s="39"/>
      <c r="B2277" s="1" t="s">
        <v>700</v>
      </c>
      <c r="C2277" s="1" t="s">
        <v>1370</v>
      </c>
      <c r="D2277" s="1" t="s">
        <v>17</v>
      </c>
      <c r="E2277" s="1" t="s">
        <v>17</v>
      </c>
      <c r="F2277" s="2">
        <v>45535</v>
      </c>
      <c r="G2277" s="2">
        <v>45505</v>
      </c>
      <c r="H2277" s="1" t="s">
        <v>5670</v>
      </c>
      <c r="I2277" s="1" t="s">
        <v>5671</v>
      </c>
      <c r="J2277" s="1" t="s">
        <v>632</v>
      </c>
      <c r="K2277" s="1" t="s">
        <v>874</v>
      </c>
      <c r="L2277" s="1" t="s">
        <v>3637</v>
      </c>
      <c r="M2277" s="1"/>
      <c r="N2277" s="1"/>
      <c r="O2277" s="1"/>
      <c r="P2277" s="40">
        <v>408.19000853603541</v>
      </c>
    </row>
    <row r="2278" spans="1:16">
      <c r="A2278" s="39"/>
      <c r="B2278" s="1" t="s">
        <v>700</v>
      </c>
      <c r="C2278" s="1" t="s">
        <v>1370</v>
      </c>
      <c r="D2278" s="1" t="s">
        <v>17</v>
      </c>
      <c r="E2278" s="1" t="s">
        <v>17</v>
      </c>
      <c r="F2278" s="2">
        <v>45535</v>
      </c>
      <c r="G2278" s="2">
        <v>45505</v>
      </c>
      <c r="H2278" s="1" t="s">
        <v>5672</v>
      </c>
      <c r="I2278" s="1" t="s">
        <v>5673</v>
      </c>
      <c r="J2278" s="1" t="s">
        <v>632</v>
      </c>
      <c r="K2278" s="1" t="s">
        <v>874</v>
      </c>
      <c r="L2278" s="1" t="s">
        <v>3637</v>
      </c>
      <c r="M2278" s="1"/>
      <c r="N2278" s="1"/>
      <c r="O2278" s="1"/>
      <c r="P2278" s="40">
        <v>408.19000853603541</v>
      </c>
    </row>
    <row r="2279" spans="1:16">
      <c r="A2279" s="39"/>
      <c r="B2279" s="1" t="s">
        <v>700</v>
      </c>
      <c r="C2279" s="1" t="s">
        <v>1370</v>
      </c>
      <c r="D2279" s="1" t="s">
        <v>17</v>
      </c>
      <c r="E2279" s="1" t="s">
        <v>17</v>
      </c>
      <c r="F2279" s="2">
        <v>45535</v>
      </c>
      <c r="G2279" s="2">
        <v>45505</v>
      </c>
      <c r="H2279" s="1" t="s">
        <v>5674</v>
      </c>
      <c r="I2279" s="1" t="s">
        <v>5675</v>
      </c>
      <c r="J2279" s="1" t="s">
        <v>618</v>
      </c>
      <c r="K2279" s="1" t="s">
        <v>859</v>
      </c>
      <c r="L2279" s="1" t="s">
        <v>3495</v>
      </c>
      <c r="M2279" s="1"/>
      <c r="N2279" s="1"/>
      <c r="O2279" s="1"/>
      <c r="P2279" s="40">
        <v>480.22353945415932</v>
      </c>
    </row>
    <row r="2280" spans="1:16">
      <c r="A2280" s="39"/>
      <c r="B2280" s="1" t="s">
        <v>700</v>
      </c>
      <c r="C2280" s="1" t="s">
        <v>1370</v>
      </c>
      <c r="D2280" s="1" t="s">
        <v>17</v>
      </c>
      <c r="E2280" s="1" t="s">
        <v>17</v>
      </c>
      <c r="F2280" s="2">
        <v>45535</v>
      </c>
      <c r="G2280" s="2">
        <v>45505</v>
      </c>
      <c r="H2280" s="1" t="s">
        <v>5676</v>
      </c>
      <c r="I2280" s="1" t="s">
        <v>5677</v>
      </c>
      <c r="J2280" s="1" t="s">
        <v>645</v>
      </c>
      <c r="K2280" s="1" t="s">
        <v>891</v>
      </c>
      <c r="L2280" s="1" t="s">
        <v>3332</v>
      </c>
      <c r="M2280" s="1"/>
      <c r="N2280" s="1"/>
      <c r="O2280" s="1"/>
      <c r="P2280" s="40">
        <v>560.2607960298526</v>
      </c>
    </row>
    <row r="2281" spans="1:16">
      <c r="A2281" s="39"/>
      <c r="B2281" s="1" t="s">
        <v>700</v>
      </c>
      <c r="C2281" s="1" t="s">
        <v>1370</v>
      </c>
      <c r="D2281" s="1" t="s">
        <v>17</v>
      </c>
      <c r="E2281" s="1" t="s">
        <v>17</v>
      </c>
      <c r="F2281" s="2">
        <v>45535</v>
      </c>
      <c r="G2281" s="2">
        <v>45505</v>
      </c>
      <c r="H2281" s="1" t="s">
        <v>5678</v>
      </c>
      <c r="I2281" s="1" t="s">
        <v>5679</v>
      </c>
      <c r="J2281" s="1" t="s">
        <v>816</v>
      </c>
      <c r="K2281" s="1" t="s">
        <v>798</v>
      </c>
      <c r="L2281" s="1" t="s">
        <v>3413</v>
      </c>
      <c r="M2281" s="1"/>
      <c r="N2281" s="1"/>
      <c r="O2281" s="1"/>
      <c r="P2281" s="40">
        <v>376.17510590575813</v>
      </c>
    </row>
    <row r="2282" spans="1:16">
      <c r="A2282" s="39"/>
      <c r="B2282" s="1" t="s">
        <v>700</v>
      </c>
      <c r="C2282" s="1" t="s">
        <v>1370</v>
      </c>
      <c r="D2282" s="1" t="s">
        <v>17</v>
      </c>
      <c r="E2282" s="1" t="s">
        <v>17</v>
      </c>
      <c r="F2282" s="2">
        <v>45535</v>
      </c>
      <c r="G2282" s="2">
        <v>45505</v>
      </c>
      <c r="H2282" s="1" t="s">
        <v>5680</v>
      </c>
      <c r="I2282" s="1" t="s">
        <v>5681</v>
      </c>
      <c r="J2282" s="1" t="s">
        <v>816</v>
      </c>
      <c r="K2282" s="1" t="s">
        <v>798</v>
      </c>
      <c r="L2282" s="1" t="s">
        <v>3413</v>
      </c>
      <c r="M2282" s="1"/>
      <c r="N2282" s="1"/>
      <c r="O2282" s="1"/>
      <c r="P2282" s="40">
        <v>376.17510590575813</v>
      </c>
    </row>
    <row r="2283" spans="1:16">
      <c r="A2283" s="39"/>
      <c r="B2283" s="1" t="s">
        <v>700</v>
      </c>
      <c r="C2283" s="1" t="s">
        <v>1370</v>
      </c>
      <c r="D2283" s="1" t="s">
        <v>17</v>
      </c>
      <c r="E2283" s="1" t="s">
        <v>17</v>
      </c>
      <c r="F2283" s="2">
        <v>45535</v>
      </c>
      <c r="G2283" s="2">
        <v>45505</v>
      </c>
      <c r="H2283" s="1" t="s">
        <v>5682</v>
      </c>
      <c r="I2283" s="1" t="s">
        <v>5683</v>
      </c>
      <c r="J2283" s="1" t="s">
        <v>617</v>
      </c>
      <c r="K2283" s="1" t="s">
        <v>860</v>
      </c>
      <c r="L2283" s="1" t="s">
        <v>2892</v>
      </c>
      <c r="M2283" s="1"/>
      <c r="N2283" s="1"/>
      <c r="O2283" s="1"/>
      <c r="P2283" s="40">
        <v>432.20118550874338</v>
      </c>
    </row>
    <row r="2284" spans="1:16">
      <c r="A2284" s="39"/>
      <c r="B2284" s="1" t="s">
        <v>700</v>
      </c>
      <c r="C2284" s="1" t="s">
        <v>1370</v>
      </c>
      <c r="D2284" s="1" t="s">
        <v>17</v>
      </c>
      <c r="E2284" s="1" t="s">
        <v>17</v>
      </c>
      <c r="F2284" s="2">
        <v>45535</v>
      </c>
      <c r="G2284" s="2">
        <v>45505</v>
      </c>
      <c r="H2284" s="1" t="s">
        <v>5684</v>
      </c>
      <c r="I2284" s="1" t="s">
        <v>5685</v>
      </c>
      <c r="J2284" s="1" t="s">
        <v>632</v>
      </c>
      <c r="K2284" s="1" t="s">
        <v>874</v>
      </c>
      <c r="L2284" s="1" t="s">
        <v>3637</v>
      </c>
      <c r="M2284" s="1"/>
      <c r="N2284" s="1"/>
      <c r="O2284" s="1"/>
      <c r="P2284" s="40">
        <v>408.19000853603541</v>
      </c>
    </row>
    <row r="2285" spans="1:16">
      <c r="A2285" s="39"/>
      <c r="B2285" s="1" t="s">
        <v>700</v>
      </c>
      <c r="C2285" s="1" t="s">
        <v>1370</v>
      </c>
      <c r="D2285" s="1" t="s">
        <v>17</v>
      </c>
      <c r="E2285" s="1" t="s">
        <v>17</v>
      </c>
      <c r="F2285" s="2">
        <v>45535</v>
      </c>
      <c r="G2285" s="2">
        <v>45505</v>
      </c>
      <c r="H2285" s="1" t="s">
        <v>5686</v>
      </c>
      <c r="I2285" s="1" t="s">
        <v>5687</v>
      </c>
      <c r="J2285" s="1" t="s">
        <v>617</v>
      </c>
      <c r="K2285" s="1" t="s">
        <v>860</v>
      </c>
      <c r="L2285" s="1" t="s">
        <v>2892</v>
      </c>
      <c r="M2285" s="1"/>
      <c r="N2285" s="1"/>
      <c r="O2285" s="1"/>
      <c r="P2285" s="40">
        <v>344.16020327548085</v>
      </c>
    </row>
    <row r="2286" spans="1:16">
      <c r="A2286" s="39"/>
      <c r="B2286" s="1" t="s">
        <v>700</v>
      </c>
      <c r="C2286" s="1" t="s">
        <v>1370</v>
      </c>
      <c r="D2286" s="1" t="s">
        <v>17</v>
      </c>
      <c r="E2286" s="1" t="s">
        <v>17</v>
      </c>
      <c r="F2286" s="2">
        <v>45535</v>
      </c>
      <c r="G2286" s="2">
        <v>45505</v>
      </c>
      <c r="H2286" s="1" t="s">
        <v>5688</v>
      </c>
      <c r="I2286" s="1" t="s">
        <v>5689</v>
      </c>
      <c r="J2286" s="1" t="s">
        <v>639</v>
      </c>
      <c r="K2286" s="1" t="s">
        <v>889</v>
      </c>
      <c r="L2286" s="1" t="s">
        <v>1254</v>
      </c>
      <c r="M2286" s="1"/>
      <c r="N2286" s="1"/>
      <c r="O2286" s="1"/>
      <c r="P2286" s="40">
        <v>440.20491116631274</v>
      </c>
    </row>
    <row r="2287" spans="1:16">
      <c r="A2287" s="39"/>
      <c r="B2287" s="1" t="s">
        <v>700</v>
      </c>
      <c r="C2287" s="1" t="s">
        <v>1370</v>
      </c>
      <c r="D2287" s="1" t="s">
        <v>17</v>
      </c>
      <c r="E2287" s="1" t="s">
        <v>17</v>
      </c>
      <c r="F2287" s="2">
        <v>45535</v>
      </c>
      <c r="G2287" s="2">
        <v>45505</v>
      </c>
      <c r="H2287" s="1" t="s">
        <v>5690</v>
      </c>
      <c r="I2287" s="1" t="s">
        <v>5691</v>
      </c>
      <c r="J2287" s="1" t="s">
        <v>645</v>
      </c>
      <c r="K2287" s="1" t="s">
        <v>891</v>
      </c>
      <c r="L2287" s="1" t="s">
        <v>3332</v>
      </c>
      <c r="M2287" s="1"/>
      <c r="N2287" s="1"/>
      <c r="O2287" s="1"/>
      <c r="P2287" s="40">
        <v>560.2607960298526</v>
      </c>
    </row>
    <row r="2288" spans="1:16">
      <c r="A2288" s="39"/>
      <c r="B2288" s="1" t="s">
        <v>700</v>
      </c>
      <c r="C2288" s="1" t="s">
        <v>1370</v>
      </c>
      <c r="D2288" s="1" t="s">
        <v>17</v>
      </c>
      <c r="E2288" s="1" t="s">
        <v>17</v>
      </c>
      <c r="F2288" s="2">
        <v>45535</v>
      </c>
      <c r="G2288" s="2">
        <v>45505</v>
      </c>
      <c r="H2288" s="1" t="s">
        <v>5692</v>
      </c>
      <c r="I2288" s="1" t="s">
        <v>5693</v>
      </c>
      <c r="J2288" s="1" t="s">
        <v>587</v>
      </c>
      <c r="K2288" s="1" t="s">
        <v>840</v>
      </c>
      <c r="L2288" s="1" t="s">
        <v>3446</v>
      </c>
      <c r="M2288" s="1"/>
      <c r="N2288" s="1"/>
      <c r="O2288" s="1"/>
      <c r="P2288" s="40">
        <v>360.16765459061952</v>
      </c>
    </row>
    <row r="2289" spans="1:16">
      <c r="A2289" s="39"/>
      <c r="B2289" s="1" t="s">
        <v>700</v>
      </c>
      <c r="C2289" s="1" t="s">
        <v>1370</v>
      </c>
      <c r="D2289" s="1" t="s">
        <v>17</v>
      </c>
      <c r="E2289" s="1" t="s">
        <v>17</v>
      </c>
      <c r="F2289" s="2">
        <v>45535</v>
      </c>
      <c r="G2289" s="2">
        <v>45505</v>
      </c>
      <c r="H2289" s="1" t="s">
        <v>5694</v>
      </c>
      <c r="I2289" s="1" t="s">
        <v>5695</v>
      </c>
      <c r="J2289" s="1" t="s">
        <v>645</v>
      </c>
      <c r="K2289" s="1" t="s">
        <v>891</v>
      </c>
      <c r="L2289" s="1" t="s">
        <v>3332</v>
      </c>
      <c r="M2289" s="1"/>
      <c r="N2289" s="1"/>
      <c r="O2289" s="1"/>
      <c r="P2289" s="40">
        <v>536.24961905714463</v>
      </c>
    </row>
    <row r="2290" spans="1:16">
      <c r="A2290" s="39"/>
      <c r="B2290" s="1" t="s">
        <v>700</v>
      </c>
      <c r="C2290" s="1" t="s">
        <v>1370</v>
      </c>
      <c r="D2290" s="1" t="s">
        <v>17</v>
      </c>
      <c r="E2290" s="1" t="s">
        <v>17</v>
      </c>
      <c r="F2290" s="2">
        <v>45535</v>
      </c>
      <c r="G2290" s="2">
        <v>45505</v>
      </c>
      <c r="H2290" s="1" t="s">
        <v>5696</v>
      </c>
      <c r="I2290" s="1" t="s">
        <v>5697</v>
      </c>
      <c r="J2290" s="1" t="s">
        <v>621</v>
      </c>
      <c r="K2290" s="1" t="s">
        <v>861</v>
      </c>
      <c r="L2290" s="1" t="s">
        <v>3500</v>
      </c>
      <c r="M2290" s="1"/>
      <c r="N2290" s="1"/>
      <c r="O2290" s="1"/>
      <c r="P2290" s="40">
        <v>252.11735821343365</v>
      </c>
    </row>
    <row r="2291" spans="1:16">
      <c r="A2291" s="39"/>
      <c r="B2291" s="1" t="s">
        <v>700</v>
      </c>
      <c r="C2291" s="1" t="s">
        <v>1370</v>
      </c>
      <c r="D2291" s="1" t="s">
        <v>17</v>
      </c>
      <c r="E2291" s="1" t="s">
        <v>17</v>
      </c>
      <c r="F2291" s="2">
        <v>45535</v>
      </c>
      <c r="G2291" s="2">
        <v>45505</v>
      </c>
      <c r="H2291" s="1" t="s">
        <v>5698</v>
      </c>
      <c r="I2291" s="1" t="s">
        <v>5699</v>
      </c>
      <c r="J2291" s="1" t="s">
        <v>631</v>
      </c>
      <c r="K2291" s="1" t="s">
        <v>873</v>
      </c>
      <c r="L2291" s="1" t="s">
        <v>3355</v>
      </c>
      <c r="M2291" s="1"/>
      <c r="N2291" s="1"/>
      <c r="O2291" s="1"/>
      <c r="P2291" s="40">
        <v>520.2421677420059</v>
      </c>
    </row>
    <row r="2292" spans="1:16">
      <c r="A2292" s="39"/>
      <c r="B2292" s="1" t="s">
        <v>700</v>
      </c>
      <c r="C2292" s="1" t="s">
        <v>1370</v>
      </c>
      <c r="D2292" s="1" t="s">
        <v>17</v>
      </c>
      <c r="E2292" s="1" t="s">
        <v>17</v>
      </c>
      <c r="F2292" s="2">
        <v>45535</v>
      </c>
      <c r="G2292" s="2">
        <v>45505</v>
      </c>
      <c r="H2292" s="1" t="s">
        <v>5700</v>
      </c>
      <c r="I2292" s="1" t="s">
        <v>5701</v>
      </c>
      <c r="J2292" s="1" t="s">
        <v>812</v>
      </c>
      <c r="K2292" s="1" t="s">
        <v>795</v>
      </c>
      <c r="L2292" s="1" t="s">
        <v>3324</v>
      </c>
      <c r="M2292" s="1"/>
      <c r="N2292" s="1"/>
      <c r="O2292" s="1"/>
      <c r="P2292" s="40">
        <v>448.20863682388205</v>
      </c>
    </row>
    <row r="2293" spans="1:16">
      <c r="A2293" s="39"/>
      <c r="B2293" s="1" t="s">
        <v>700</v>
      </c>
      <c r="C2293" s="1" t="s">
        <v>1370</v>
      </c>
      <c r="D2293" s="1" t="s">
        <v>17</v>
      </c>
      <c r="E2293" s="1" t="s">
        <v>17</v>
      </c>
      <c r="F2293" s="2">
        <v>45535</v>
      </c>
      <c r="G2293" s="2">
        <v>45505</v>
      </c>
      <c r="H2293" s="1" t="s">
        <v>5702</v>
      </c>
      <c r="I2293" s="1" t="s">
        <v>5703</v>
      </c>
      <c r="J2293" s="1" t="s">
        <v>644</v>
      </c>
      <c r="K2293" s="1" t="s">
        <v>888</v>
      </c>
      <c r="L2293" s="1" t="s">
        <v>3388</v>
      </c>
      <c r="M2293" s="1"/>
      <c r="N2293" s="1"/>
      <c r="O2293" s="1"/>
      <c r="P2293" s="40">
        <v>560.2607960298526</v>
      </c>
    </row>
    <row r="2294" spans="1:16">
      <c r="A2294" s="39"/>
      <c r="B2294" s="1" t="s">
        <v>700</v>
      </c>
      <c r="C2294" s="1" t="s">
        <v>1370</v>
      </c>
      <c r="D2294" s="1" t="s">
        <v>17</v>
      </c>
      <c r="E2294" s="1" t="s">
        <v>17</v>
      </c>
      <c r="F2294" s="2">
        <v>45535</v>
      </c>
      <c r="G2294" s="2">
        <v>45505</v>
      </c>
      <c r="H2294" s="1" t="s">
        <v>5704</v>
      </c>
      <c r="I2294" s="1" t="s">
        <v>5705</v>
      </c>
      <c r="J2294" s="1" t="s">
        <v>641</v>
      </c>
      <c r="K2294" s="1" t="s">
        <v>886</v>
      </c>
      <c r="L2294" s="1" t="s">
        <v>3668</v>
      </c>
      <c r="M2294" s="1"/>
      <c r="N2294" s="1"/>
      <c r="O2294" s="1"/>
      <c r="P2294" s="40">
        <v>560.2607960298526</v>
      </c>
    </row>
    <row r="2295" spans="1:16">
      <c r="A2295" s="39"/>
      <c r="B2295" s="1" t="s">
        <v>700</v>
      </c>
      <c r="C2295" s="1" t="s">
        <v>1390</v>
      </c>
      <c r="D2295" s="1" t="s">
        <v>17</v>
      </c>
      <c r="E2295" s="1" t="s">
        <v>17</v>
      </c>
      <c r="F2295" s="2">
        <v>45535</v>
      </c>
      <c r="G2295" s="2">
        <v>45505</v>
      </c>
      <c r="H2295" s="1" t="s">
        <v>5706</v>
      </c>
      <c r="I2295" s="1" t="s">
        <v>5707</v>
      </c>
      <c r="J2295" s="1" t="s">
        <v>3799</v>
      </c>
      <c r="K2295" s="1" t="s">
        <v>3800</v>
      </c>
      <c r="L2295" s="1"/>
      <c r="M2295" s="1"/>
      <c r="N2295" s="1"/>
      <c r="O2295" s="1"/>
      <c r="P2295" s="40">
        <v>1483.2875405691398</v>
      </c>
    </row>
    <row r="2296" spans="1:16">
      <c r="A2296" s="39"/>
      <c r="B2296" s="1" t="s">
        <v>700</v>
      </c>
      <c r="C2296" s="1" t="s">
        <v>1390</v>
      </c>
      <c r="D2296" s="1" t="s">
        <v>17</v>
      </c>
      <c r="E2296" s="1" t="s">
        <v>17</v>
      </c>
      <c r="F2296" s="2">
        <v>45535</v>
      </c>
      <c r="G2296" s="2">
        <v>45505</v>
      </c>
      <c r="H2296" s="1" t="s">
        <v>5708</v>
      </c>
      <c r="I2296" s="1" t="s">
        <v>5709</v>
      </c>
      <c r="J2296" s="1" t="s">
        <v>3799</v>
      </c>
      <c r="K2296" s="1" t="s">
        <v>3800</v>
      </c>
      <c r="L2296" s="1"/>
      <c r="M2296" s="1"/>
      <c r="N2296" s="1"/>
      <c r="O2296" s="1"/>
      <c r="P2296" s="40">
        <v>1483.2875405691398</v>
      </c>
    </row>
    <row r="2297" spans="1:16">
      <c r="A2297" s="39"/>
      <c r="B2297" s="1" t="s">
        <v>700</v>
      </c>
      <c r="C2297" s="1" t="s">
        <v>1370</v>
      </c>
      <c r="D2297" s="1" t="s">
        <v>17</v>
      </c>
      <c r="E2297" s="1" t="s">
        <v>17</v>
      </c>
      <c r="F2297" s="2">
        <v>45535</v>
      </c>
      <c r="G2297" s="2">
        <v>45505</v>
      </c>
      <c r="H2297" s="1" t="s">
        <v>5710</v>
      </c>
      <c r="I2297" s="1" t="s">
        <v>5711</v>
      </c>
      <c r="J2297" s="1" t="s">
        <v>640</v>
      </c>
      <c r="K2297" s="1" t="s">
        <v>884</v>
      </c>
      <c r="L2297" s="1" t="s">
        <v>3366</v>
      </c>
      <c r="M2297" s="1"/>
      <c r="N2297" s="1"/>
      <c r="O2297" s="1"/>
      <c r="P2297" s="40">
        <v>560.2607960298526</v>
      </c>
    </row>
    <row r="2298" spans="1:16">
      <c r="A2298" s="39"/>
      <c r="B2298" s="1" t="s">
        <v>700</v>
      </c>
      <c r="C2298" s="1" t="s">
        <v>1370</v>
      </c>
      <c r="D2298" s="1" t="s">
        <v>17</v>
      </c>
      <c r="E2298" s="1" t="s">
        <v>17</v>
      </c>
      <c r="F2298" s="2">
        <v>45535</v>
      </c>
      <c r="G2298" s="2">
        <v>45505</v>
      </c>
      <c r="H2298" s="1" t="s">
        <v>5712</v>
      </c>
      <c r="I2298" s="1" t="s">
        <v>5713</v>
      </c>
      <c r="J2298" s="1" t="s">
        <v>799</v>
      </c>
      <c r="K2298" s="1" t="s">
        <v>797</v>
      </c>
      <c r="L2298" s="1" t="s">
        <v>3338</v>
      </c>
      <c r="M2298" s="1"/>
      <c r="N2298" s="1"/>
      <c r="O2298" s="1"/>
      <c r="P2298" s="40">
        <v>160.07451315138644</v>
      </c>
    </row>
    <row r="2299" spans="1:16">
      <c r="A2299" s="39"/>
      <c r="B2299" s="1" t="s">
        <v>700</v>
      </c>
      <c r="C2299" s="1" t="s">
        <v>1370</v>
      </c>
      <c r="D2299" s="1" t="s">
        <v>17</v>
      </c>
      <c r="E2299" s="1" t="s">
        <v>17</v>
      </c>
      <c r="F2299" s="2">
        <v>45535</v>
      </c>
      <c r="G2299" s="2">
        <v>45505</v>
      </c>
      <c r="H2299" s="1" t="s">
        <v>5714</v>
      </c>
      <c r="I2299" s="1" t="s">
        <v>5715</v>
      </c>
      <c r="J2299" s="1" t="s">
        <v>612</v>
      </c>
      <c r="K2299" s="1" t="s">
        <v>853</v>
      </c>
      <c r="L2299" s="1" t="s">
        <v>3335</v>
      </c>
      <c r="M2299" s="1"/>
      <c r="N2299" s="1"/>
      <c r="O2299" s="1"/>
      <c r="P2299" s="40">
        <v>258.12015245661064</v>
      </c>
    </row>
    <row r="2300" spans="1:16">
      <c r="A2300" s="39"/>
      <c r="B2300" s="1" t="s">
        <v>700</v>
      </c>
      <c r="C2300" s="1" t="s">
        <v>1370</v>
      </c>
      <c r="D2300" s="1" t="s">
        <v>17</v>
      </c>
      <c r="E2300" s="1" t="s">
        <v>17</v>
      </c>
      <c r="F2300" s="2">
        <v>45535</v>
      </c>
      <c r="G2300" s="2">
        <v>45505</v>
      </c>
      <c r="H2300" s="1" t="s">
        <v>5716</v>
      </c>
      <c r="I2300" s="1" t="s">
        <v>5717</v>
      </c>
      <c r="J2300" s="1" t="s">
        <v>587</v>
      </c>
      <c r="K2300" s="1" t="s">
        <v>840</v>
      </c>
      <c r="L2300" s="1" t="s">
        <v>3446</v>
      </c>
      <c r="M2300" s="1"/>
      <c r="N2300" s="1"/>
      <c r="O2300" s="1"/>
      <c r="P2300" s="40">
        <v>360.16765459061952</v>
      </c>
    </row>
    <row r="2301" spans="1:16">
      <c r="A2301" s="39"/>
      <c r="B2301" s="1" t="s">
        <v>700</v>
      </c>
      <c r="C2301" s="1" t="s">
        <v>1370</v>
      </c>
      <c r="D2301" s="1" t="s">
        <v>17</v>
      </c>
      <c r="E2301" s="1" t="s">
        <v>17</v>
      </c>
      <c r="F2301" s="2">
        <v>45535</v>
      </c>
      <c r="G2301" s="2">
        <v>45505</v>
      </c>
      <c r="H2301" s="1" t="s">
        <v>5718</v>
      </c>
      <c r="I2301" s="1" t="s">
        <v>5719</v>
      </c>
      <c r="J2301" s="1" t="s">
        <v>816</v>
      </c>
      <c r="K2301" s="1" t="s">
        <v>798</v>
      </c>
      <c r="L2301" s="1" t="s">
        <v>3413</v>
      </c>
      <c r="M2301" s="1"/>
      <c r="N2301" s="1"/>
      <c r="O2301" s="1"/>
      <c r="P2301" s="40">
        <v>376.17510590575813</v>
      </c>
    </row>
    <row r="2302" spans="1:16">
      <c r="A2302" s="39"/>
      <c r="B2302" s="1" t="s">
        <v>700</v>
      </c>
      <c r="C2302" s="1" t="s">
        <v>1370</v>
      </c>
      <c r="D2302" s="1" t="s">
        <v>17</v>
      </c>
      <c r="E2302" s="1" t="s">
        <v>17</v>
      </c>
      <c r="F2302" s="2">
        <v>45535</v>
      </c>
      <c r="G2302" s="2">
        <v>45505</v>
      </c>
      <c r="H2302" s="1" t="s">
        <v>5720</v>
      </c>
      <c r="I2302" s="1" t="s">
        <v>5721</v>
      </c>
      <c r="J2302" s="1" t="s">
        <v>645</v>
      </c>
      <c r="K2302" s="1" t="s">
        <v>891</v>
      </c>
      <c r="L2302" s="1" t="s">
        <v>3332</v>
      </c>
      <c r="M2302" s="1"/>
      <c r="N2302" s="1"/>
      <c r="O2302" s="1"/>
      <c r="P2302" s="40">
        <v>480.22353945415932</v>
      </c>
    </row>
    <row r="2303" spans="1:16">
      <c r="A2303" s="39"/>
      <c r="B2303" s="1" t="s">
        <v>700</v>
      </c>
      <c r="C2303" s="1" t="s">
        <v>1370</v>
      </c>
      <c r="D2303" s="1" t="s">
        <v>17</v>
      </c>
      <c r="E2303" s="1" t="s">
        <v>17</v>
      </c>
      <c r="F2303" s="2">
        <v>45535</v>
      </c>
      <c r="G2303" s="2">
        <v>45505</v>
      </c>
      <c r="H2303" s="1" t="s">
        <v>5722</v>
      </c>
      <c r="I2303" s="1" t="s">
        <v>5723</v>
      </c>
      <c r="J2303" s="1" t="s">
        <v>617</v>
      </c>
      <c r="K2303" s="1" t="s">
        <v>860</v>
      </c>
      <c r="L2303" s="1" t="s">
        <v>2892</v>
      </c>
      <c r="M2303" s="1"/>
      <c r="N2303" s="1"/>
      <c r="O2303" s="1"/>
      <c r="P2303" s="40">
        <v>400.1862828784661</v>
      </c>
    </row>
    <row r="2304" spans="1:16">
      <c r="A2304" s="39"/>
      <c r="B2304" s="1" t="s">
        <v>700</v>
      </c>
      <c r="C2304" s="1" t="s">
        <v>1370</v>
      </c>
      <c r="D2304" s="1" t="s">
        <v>17</v>
      </c>
      <c r="E2304" s="1" t="s">
        <v>17</v>
      </c>
      <c r="F2304" s="2">
        <v>45535</v>
      </c>
      <c r="G2304" s="2">
        <v>45505</v>
      </c>
      <c r="H2304" s="1" t="s">
        <v>5724</v>
      </c>
      <c r="I2304" s="1" t="s">
        <v>5725</v>
      </c>
      <c r="J2304" s="1" t="s">
        <v>816</v>
      </c>
      <c r="K2304" s="1" t="s">
        <v>798</v>
      </c>
      <c r="L2304" s="1" t="s">
        <v>3413</v>
      </c>
      <c r="M2304" s="1"/>
      <c r="N2304" s="1"/>
      <c r="O2304" s="1"/>
      <c r="P2304" s="40">
        <v>270.12574094296463</v>
      </c>
    </row>
    <row r="2305" spans="1:16">
      <c r="A2305" s="39"/>
      <c r="B2305" s="1" t="s">
        <v>700</v>
      </c>
      <c r="C2305" s="1" t="s">
        <v>1370</v>
      </c>
      <c r="D2305" s="1" t="s">
        <v>17</v>
      </c>
      <c r="E2305" s="1" t="s">
        <v>17</v>
      </c>
      <c r="F2305" s="2">
        <v>45535</v>
      </c>
      <c r="G2305" s="2">
        <v>45505</v>
      </c>
      <c r="H2305" s="1" t="s">
        <v>5726</v>
      </c>
      <c r="I2305" s="1" t="s">
        <v>5727</v>
      </c>
      <c r="J2305" s="1" t="s">
        <v>617</v>
      </c>
      <c r="K2305" s="1" t="s">
        <v>860</v>
      </c>
      <c r="L2305" s="1" t="s">
        <v>2892</v>
      </c>
      <c r="M2305" s="1"/>
      <c r="N2305" s="1"/>
      <c r="O2305" s="1"/>
      <c r="P2305" s="40">
        <v>464.21608813902071</v>
      </c>
    </row>
    <row r="2306" spans="1:16">
      <c r="A2306" s="39"/>
      <c r="B2306" s="1" t="s">
        <v>700</v>
      </c>
      <c r="C2306" s="1" t="s">
        <v>1370</v>
      </c>
      <c r="D2306" s="1" t="s">
        <v>17</v>
      </c>
      <c r="E2306" s="1" t="s">
        <v>17</v>
      </c>
      <c r="F2306" s="2">
        <v>45535</v>
      </c>
      <c r="G2306" s="2">
        <v>45505</v>
      </c>
      <c r="H2306" s="1" t="s">
        <v>5728</v>
      </c>
      <c r="I2306" s="1" t="s">
        <v>5729</v>
      </c>
      <c r="J2306" s="1" t="s">
        <v>915</v>
      </c>
      <c r="K2306" s="1" t="s">
        <v>896</v>
      </c>
      <c r="L2306" s="1" t="s">
        <v>3739</v>
      </c>
      <c r="M2306" s="1"/>
      <c r="N2306" s="1"/>
      <c r="O2306" s="1"/>
      <c r="P2306" s="40">
        <v>536.24961905714463</v>
      </c>
    </row>
    <row r="2307" spans="1:16">
      <c r="A2307" s="39"/>
      <c r="B2307" s="1" t="s">
        <v>700</v>
      </c>
      <c r="C2307" s="1" t="s">
        <v>1370</v>
      </c>
      <c r="D2307" s="1" t="s">
        <v>17</v>
      </c>
      <c r="E2307" s="1" t="s">
        <v>17</v>
      </c>
      <c r="F2307" s="2">
        <v>45535</v>
      </c>
      <c r="G2307" s="2">
        <v>45505</v>
      </c>
      <c r="H2307" s="1" t="s">
        <v>5730</v>
      </c>
      <c r="I2307" s="1" t="s">
        <v>5731</v>
      </c>
      <c r="J2307" s="1" t="s">
        <v>535</v>
      </c>
      <c r="K2307" s="1" t="s">
        <v>791</v>
      </c>
      <c r="L2307" s="1" t="s">
        <v>4898</v>
      </c>
      <c r="M2307" s="1"/>
      <c r="N2307" s="1"/>
      <c r="O2307" s="1"/>
      <c r="P2307" s="40">
        <v>544.25334471471388</v>
      </c>
    </row>
    <row r="2308" spans="1:16">
      <c r="A2308" s="39"/>
      <c r="B2308" s="1" t="s">
        <v>700</v>
      </c>
      <c r="C2308" s="1" t="s">
        <v>701</v>
      </c>
      <c r="D2308" s="1" t="s">
        <v>17</v>
      </c>
      <c r="E2308" s="1" t="s">
        <v>17</v>
      </c>
      <c r="F2308" s="2">
        <v>45535</v>
      </c>
      <c r="G2308" s="2">
        <v>45505</v>
      </c>
      <c r="H2308" s="1" t="s">
        <v>5732</v>
      </c>
      <c r="I2308" s="1" t="s">
        <v>5733</v>
      </c>
      <c r="J2308" s="1" t="s">
        <v>668</v>
      </c>
      <c r="K2308" s="1" t="s">
        <v>922</v>
      </c>
      <c r="L2308" s="1" t="s">
        <v>2946</v>
      </c>
      <c r="M2308" s="1"/>
      <c r="N2308" s="1"/>
      <c r="O2308" s="1"/>
      <c r="P2308" s="40">
        <v>3.02</v>
      </c>
    </row>
    <row r="2309" spans="1:16">
      <c r="A2309" s="39"/>
      <c r="B2309" s="1" t="s">
        <v>700</v>
      </c>
      <c r="C2309" s="1" t="s">
        <v>1370</v>
      </c>
      <c r="D2309" s="1" t="s">
        <v>17</v>
      </c>
      <c r="E2309" s="1" t="s">
        <v>17</v>
      </c>
      <c r="F2309" s="2">
        <v>45535</v>
      </c>
      <c r="G2309" s="2">
        <v>45505</v>
      </c>
      <c r="H2309" s="1" t="s">
        <v>5734</v>
      </c>
      <c r="I2309" s="1" t="s">
        <v>5735</v>
      </c>
      <c r="J2309" s="1" t="s">
        <v>645</v>
      </c>
      <c r="K2309" s="1" t="s">
        <v>891</v>
      </c>
      <c r="L2309" s="1" t="s">
        <v>3332</v>
      </c>
      <c r="M2309" s="1"/>
      <c r="N2309" s="1"/>
      <c r="O2309" s="1"/>
      <c r="P2309" s="40">
        <v>280.1303980149263</v>
      </c>
    </row>
    <row r="2310" spans="1:16">
      <c r="A2310" s="39"/>
      <c r="B2310" s="1" t="s">
        <v>700</v>
      </c>
      <c r="C2310" s="1" t="s">
        <v>1370</v>
      </c>
      <c r="D2310" s="1" t="s">
        <v>17</v>
      </c>
      <c r="E2310" s="1" t="s">
        <v>17</v>
      </c>
      <c r="F2310" s="2">
        <v>45535</v>
      </c>
      <c r="G2310" s="2">
        <v>45505</v>
      </c>
      <c r="H2310" s="1" t="s">
        <v>5736</v>
      </c>
      <c r="I2310" s="1" t="s">
        <v>5737</v>
      </c>
      <c r="J2310" s="1" t="s">
        <v>913</v>
      </c>
      <c r="K2310" s="1" t="s">
        <v>894</v>
      </c>
      <c r="L2310" s="1" t="s">
        <v>3327</v>
      </c>
      <c r="M2310" s="1"/>
      <c r="N2310" s="1"/>
      <c r="O2310" s="1"/>
      <c r="P2310" s="40">
        <v>560.2607960298526</v>
      </c>
    </row>
    <row r="2311" spans="1:16">
      <c r="A2311" s="39"/>
      <c r="B2311" s="1" t="s">
        <v>700</v>
      </c>
      <c r="C2311" s="1" t="s">
        <v>1370</v>
      </c>
      <c r="D2311" s="1" t="s">
        <v>17</v>
      </c>
      <c r="E2311" s="1" t="s">
        <v>17</v>
      </c>
      <c r="F2311" s="2">
        <v>45535</v>
      </c>
      <c r="G2311" s="2">
        <v>45505</v>
      </c>
      <c r="H2311" s="1" t="s">
        <v>5738</v>
      </c>
      <c r="I2311" s="1" t="s">
        <v>5739</v>
      </c>
      <c r="J2311" s="1" t="s">
        <v>617</v>
      </c>
      <c r="K2311" s="1" t="s">
        <v>860</v>
      </c>
      <c r="L2311" s="1" t="s">
        <v>2892</v>
      </c>
      <c r="M2311" s="1"/>
      <c r="N2311" s="1"/>
      <c r="O2311" s="1"/>
      <c r="P2311" s="40">
        <v>464.21608813902071</v>
      </c>
    </row>
    <row r="2312" spans="1:16">
      <c r="A2312" s="39"/>
      <c r="B2312" s="1" t="s">
        <v>700</v>
      </c>
      <c r="C2312" s="1" t="s">
        <v>1370</v>
      </c>
      <c r="D2312" s="1" t="s">
        <v>17</v>
      </c>
      <c r="E2312" s="1" t="s">
        <v>17</v>
      </c>
      <c r="F2312" s="2">
        <v>45535</v>
      </c>
      <c r="G2312" s="2">
        <v>45505</v>
      </c>
      <c r="H2312" s="1" t="s">
        <v>5740</v>
      </c>
      <c r="I2312" s="1" t="s">
        <v>5741</v>
      </c>
      <c r="J2312" s="1" t="s">
        <v>641</v>
      </c>
      <c r="K2312" s="1" t="s">
        <v>886</v>
      </c>
      <c r="L2312" s="1" t="s">
        <v>3668</v>
      </c>
      <c r="M2312" s="1"/>
      <c r="N2312" s="1"/>
      <c r="O2312" s="1"/>
      <c r="P2312" s="40">
        <v>504.23471642686729</v>
      </c>
    </row>
    <row r="2313" spans="1:16">
      <c r="A2313" s="39"/>
      <c r="B2313" s="1" t="s">
        <v>700</v>
      </c>
      <c r="C2313" s="1" t="s">
        <v>1370</v>
      </c>
      <c r="D2313" s="1" t="s">
        <v>17</v>
      </c>
      <c r="E2313" s="1" t="s">
        <v>17</v>
      </c>
      <c r="F2313" s="2">
        <v>45535</v>
      </c>
      <c r="G2313" s="2">
        <v>45505</v>
      </c>
      <c r="H2313" s="1" t="s">
        <v>5742</v>
      </c>
      <c r="I2313" s="1" t="s">
        <v>5743</v>
      </c>
      <c r="J2313" s="1" t="s">
        <v>812</v>
      </c>
      <c r="K2313" s="1" t="s">
        <v>795</v>
      </c>
      <c r="L2313" s="1" t="s">
        <v>3324</v>
      </c>
      <c r="M2313" s="1"/>
      <c r="N2313" s="1"/>
      <c r="O2313" s="1"/>
      <c r="P2313" s="40">
        <v>630.29339553358409</v>
      </c>
    </row>
    <row r="2314" spans="1:16">
      <c r="A2314" s="39"/>
      <c r="B2314" s="1" t="s">
        <v>700</v>
      </c>
      <c r="C2314" s="1" t="s">
        <v>1370</v>
      </c>
      <c r="D2314" s="1" t="s">
        <v>17</v>
      </c>
      <c r="E2314" s="1" t="s">
        <v>17</v>
      </c>
      <c r="F2314" s="2">
        <v>45535</v>
      </c>
      <c r="G2314" s="2">
        <v>45505</v>
      </c>
      <c r="H2314" s="1" t="s">
        <v>5744</v>
      </c>
      <c r="I2314" s="1" t="s">
        <v>5745</v>
      </c>
      <c r="J2314" s="1" t="s">
        <v>812</v>
      </c>
      <c r="K2314" s="1" t="s">
        <v>795</v>
      </c>
      <c r="L2314" s="1" t="s">
        <v>3324</v>
      </c>
      <c r="M2314" s="1"/>
      <c r="N2314" s="1"/>
      <c r="O2314" s="1"/>
      <c r="P2314" s="40">
        <v>504.23471642686729</v>
      </c>
    </row>
    <row r="2315" spans="1:16">
      <c r="A2315" s="39"/>
      <c r="B2315" s="1" t="s">
        <v>700</v>
      </c>
      <c r="C2315" s="1" t="s">
        <v>1370</v>
      </c>
      <c r="D2315" s="1" t="s">
        <v>17</v>
      </c>
      <c r="E2315" s="1" t="s">
        <v>17</v>
      </c>
      <c r="F2315" s="2">
        <v>45535</v>
      </c>
      <c r="G2315" s="2">
        <v>45505</v>
      </c>
      <c r="H2315" s="1" t="s">
        <v>5746</v>
      </c>
      <c r="I2315" s="1" t="s">
        <v>5747</v>
      </c>
      <c r="J2315" s="1" t="s">
        <v>621</v>
      </c>
      <c r="K2315" s="1" t="s">
        <v>861</v>
      </c>
      <c r="L2315" s="1" t="s">
        <v>3500</v>
      </c>
      <c r="M2315" s="1"/>
      <c r="N2315" s="1"/>
      <c r="O2315" s="1"/>
      <c r="P2315" s="40">
        <v>336.15647761791155</v>
      </c>
    </row>
    <row r="2316" spans="1:16">
      <c r="A2316" s="39"/>
      <c r="B2316" s="1" t="s">
        <v>700</v>
      </c>
      <c r="C2316" s="1" t="s">
        <v>1370</v>
      </c>
      <c r="D2316" s="1" t="s">
        <v>17</v>
      </c>
      <c r="E2316" s="1" t="s">
        <v>17</v>
      </c>
      <c r="F2316" s="2">
        <v>45535</v>
      </c>
      <c r="G2316" s="2">
        <v>45505</v>
      </c>
      <c r="H2316" s="1" t="s">
        <v>5748</v>
      </c>
      <c r="I2316" s="1" t="s">
        <v>5749</v>
      </c>
      <c r="J2316" s="1" t="s">
        <v>612</v>
      </c>
      <c r="K2316" s="1" t="s">
        <v>853</v>
      </c>
      <c r="L2316" s="1" t="s">
        <v>3335</v>
      </c>
      <c r="M2316" s="1"/>
      <c r="N2316" s="1"/>
      <c r="O2316" s="1"/>
      <c r="P2316" s="40">
        <v>258.12015245661064</v>
      </c>
    </row>
    <row r="2317" spans="1:16">
      <c r="A2317" s="39"/>
      <c r="B2317" s="1" t="s">
        <v>700</v>
      </c>
      <c r="C2317" s="1" t="s">
        <v>1370</v>
      </c>
      <c r="D2317" s="1" t="s">
        <v>17</v>
      </c>
      <c r="E2317" s="1" t="s">
        <v>17</v>
      </c>
      <c r="F2317" s="2">
        <v>45535</v>
      </c>
      <c r="G2317" s="2">
        <v>45505</v>
      </c>
      <c r="H2317" s="1" t="s">
        <v>5750</v>
      </c>
      <c r="I2317" s="1" t="s">
        <v>5751</v>
      </c>
      <c r="J2317" s="1" t="s">
        <v>593</v>
      </c>
      <c r="K2317" s="1" t="s">
        <v>842</v>
      </c>
      <c r="L2317" s="1" t="s">
        <v>1809</v>
      </c>
      <c r="M2317" s="1"/>
      <c r="N2317" s="1"/>
      <c r="O2317" s="1"/>
      <c r="P2317" s="40">
        <v>416.19373419360477</v>
      </c>
    </row>
    <row r="2318" spans="1:16">
      <c r="A2318" s="39"/>
      <c r="B2318" s="1" t="s">
        <v>700</v>
      </c>
      <c r="C2318" s="1" t="s">
        <v>1370</v>
      </c>
      <c r="D2318" s="1" t="s">
        <v>17</v>
      </c>
      <c r="E2318" s="1" t="s">
        <v>17</v>
      </c>
      <c r="F2318" s="2">
        <v>45535</v>
      </c>
      <c r="G2318" s="2">
        <v>45505</v>
      </c>
      <c r="H2318" s="1" t="s">
        <v>5752</v>
      </c>
      <c r="I2318" s="1" t="s">
        <v>5753</v>
      </c>
      <c r="J2318" s="1" t="s">
        <v>645</v>
      </c>
      <c r="K2318" s="1" t="s">
        <v>891</v>
      </c>
      <c r="L2318" s="1" t="s">
        <v>3332</v>
      </c>
      <c r="M2318" s="1"/>
      <c r="N2318" s="1"/>
      <c r="O2318" s="1"/>
      <c r="P2318" s="40">
        <v>320.14902630277288</v>
      </c>
    </row>
    <row r="2319" spans="1:16">
      <c r="A2319" s="39"/>
      <c r="B2319" s="1" t="s">
        <v>700</v>
      </c>
      <c r="C2319" s="1" t="s">
        <v>1370</v>
      </c>
      <c r="D2319" s="1" t="s">
        <v>17</v>
      </c>
      <c r="E2319" s="1" t="s">
        <v>17</v>
      </c>
      <c r="F2319" s="2">
        <v>45535</v>
      </c>
      <c r="G2319" s="2">
        <v>45505</v>
      </c>
      <c r="H2319" s="1" t="s">
        <v>5754</v>
      </c>
      <c r="I2319" s="1" t="s">
        <v>5755</v>
      </c>
      <c r="J2319" s="1" t="s">
        <v>818</v>
      </c>
      <c r="K2319" s="1" t="s">
        <v>796</v>
      </c>
      <c r="L2319" s="1" t="s">
        <v>3346</v>
      </c>
      <c r="M2319" s="1"/>
      <c r="N2319" s="1"/>
      <c r="O2319" s="1"/>
      <c r="P2319" s="40">
        <v>520.2421677420059</v>
      </c>
    </row>
    <row r="2320" spans="1:16">
      <c r="A2320" s="39"/>
      <c r="B2320" s="1" t="s">
        <v>700</v>
      </c>
      <c r="C2320" s="1" t="s">
        <v>1370</v>
      </c>
      <c r="D2320" s="1" t="s">
        <v>17</v>
      </c>
      <c r="E2320" s="1" t="s">
        <v>17</v>
      </c>
      <c r="F2320" s="2">
        <v>45535</v>
      </c>
      <c r="G2320" s="2">
        <v>45505</v>
      </c>
      <c r="H2320" s="1" t="s">
        <v>5756</v>
      </c>
      <c r="I2320" s="1" t="s">
        <v>5757</v>
      </c>
      <c r="J2320" s="1" t="s">
        <v>814</v>
      </c>
      <c r="K2320" s="1" t="s">
        <v>801</v>
      </c>
      <c r="L2320" s="1" t="s">
        <v>4168</v>
      </c>
      <c r="M2320" s="1"/>
      <c r="N2320" s="1"/>
      <c r="O2320" s="1"/>
      <c r="P2320" s="40">
        <v>544.25334471471388</v>
      </c>
    </row>
    <row r="2321" spans="1:16">
      <c r="A2321" s="39"/>
      <c r="B2321" s="1" t="s">
        <v>700</v>
      </c>
      <c r="C2321" s="1" t="s">
        <v>1370</v>
      </c>
      <c r="D2321" s="1" t="s">
        <v>17</v>
      </c>
      <c r="E2321" s="1" t="s">
        <v>17</v>
      </c>
      <c r="F2321" s="2">
        <v>45535</v>
      </c>
      <c r="G2321" s="2">
        <v>45505</v>
      </c>
      <c r="H2321" s="1" t="s">
        <v>5758</v>
      </c>
      <c r="I2321" s="1" t="s">
        <v>5759</v>
      </c>
      <c r="J2321" s="1" t="s">
        <v>799</v>
      </c>
      <c r="K2321" s="1" t="s">
        <v>797</v>
      </c>
      <c r="L2321" s="1" t="s">
        <v>3338</v>
      </c>
      <c r="M2321" s="1"/>
      <c r="N2321" s="1"/>
      <c r="O2321" s="1"/>
      <c r="P2321" s="40">
        <v>160.07451315138644</v>
      </c>
    </row>
    <row r="2322" spans="1:16">
      <c r="A2322" s="39"/>
      <c r="B2322" s="1" t="s">
        <v>700</v>
      </c>
      <c r="C2322" s="1" t="s">
        <v>1370</v>
      </c>
      <c r="D2322" s="1" t="s">
        <v>17</v>
      </c>
      <c r="E2322" s="1" t="s">
        <v>17</v>
      </c>
      <c r="F2322" s="2">
        <v>45535</v>
      </c>
      <c r="G2322" s="2">
        <v>45505</v>
      </c>
      <c r="H2322" s="1" t="s">
        <v>5760</v>
      </c>
      <c r="I2322" s="1" t="s">
        <v>5761</v>
      </c>
      <c r="J2322" s="1" t="s">
        <v>799</v>
      </c>
      <c r="K2322" s="1" t="s">
        <v>797</v>
      </c>
      <c r="L2322" s="1" t="s">
        <v>3338</v>
      </c>
      <c r="M2322" s="1"/>
      <c r="N2322" s="1"/>
      <c r="O2322" s="1"/>
      <c r="P2322" s="40">
        <v>160.07451315138644</v>
      </c>
    </row>
    <row r="2323" spans="1:16">
      <c r="A2323" s="39"/>
      <c r="B2323" s="1" t="s">
        <v>700</v>
      </c>
      <c r="C2323" s="1" t="s">
        <v>701</v>
      </c>
      <c r="D2323" s="1" t="s">
        <v>17</v>
      </c>
      <c r="E2323" s="1" t="s">
        <v>17</v>
      </c>
      <c r="F2323" s="2">
        <v>45535</v>
      </c>
      <c r="G2323" s="2">
        <v>45505</v>
      </c>
      <c r="H2323" s="1" t="s">
        <v>5762</v>
      </c>
      <c r="I2323" s="1" t="s">
        <v>5763</v>
      </c>
      <c r="J2323" s="1" t="s">
        <v>656</v>
      </c>
      <c r="K2323" s="1" t="s">
        <v>904</v>
      </c>
      <c r="L2323" s="1" t="s">
        <v>2938</v>
      </c>
      <c r="M2323" s="1"/>
      <c r="N2323" s="1"/>
      <c r="O2323" s="1"/>
      <c r="P2323" s="40">
        <v>4157.93</v>
      </c>
    </row>
    <row r="2324" spans="1:16">
      <c r="A2324" s="39"/>
      <c r="B2324" s="1" t="s">
        <v>700</v>
      </c>
      <c r="C2324" s="1" t="s">
        <v>1370</v>
      </c>
      <c r="D2324" s="1" t="s">
        <v>17</v>
      </c>
      <c r="E2324" s="1" t="s">
        <v>17</v>
      </c>
      <c r="F2324" s="2">
        <v>45535</v>
      </c>
      <c r="G2324" s="2">
        <v>45505</v>
      </c>
      <c r="H2324" s="1" t="s">
        <v>5764</v>
      </c>
      <c r="I2324" s="1" t="s">
        <v>5765</v>
      </c>
      <c r="J2324" s="1" t="s">
        <v>617</v>
      </c>
      <c r="K2324" s="1" t="s">
        <v>860</v>
      </c>
      <c r="L2324" s="1" t="s">
        <v>2892</v>
      </c>
      <c r="M2324" s="1"/>
      <c r="N2324" s="1"/>
      <c r="O2324" s="1"/>
      <c r="P2324" s="40">
        <v>493.2297175750856</v>
      </c>
    </row>
    <row r="2325" spans="1:16">
      <c r="A2325" s="39"/>
      <c r="B2325" s="1" t="s">
        <v>700</v>
      </c>
      <c r="C2325" s="1" t="s">
        <v>701</v>
      </c>
      <c r="D2325" s="1" t="s">
        <v>17</v>
      </c>
      <c r="E2325" s="1" t="s">
        <v>17</v>
      </c>
      <c r="F2325" s="2">
        <v>45535</v>
      </c>
      <c r="G2325" s="2">
        <v>45505</v>
      </c>
      <c r="H2325" s="1" t="s">
        <v>5766</v>
      </c>
      <c r="I2325" s="1" t="s">
        <v>5767</v>
      </c>
      <c r="J2325" s="1" t="s">
        <v>497</v>
      </c>
      <c r="K2325" s="1" t="s">
        <v>745</v>
      </c>
      <c r="L2325" s="1" t="s">
        <v>1822</v>
      </c>
      <c r="M2325" s="1"/>
      <c r="N2325" s="1"/>
      <c r="O2325" s="1"/>
      <c r="P2325" s="40">
        <v>11620.05</v>
      </c>
    </row>
    <row r="2326" spans="1:16">
      <c r="A2326" s="39"/>
      <c r="B2326" s="1" t="s">
        <v>700</v>
      </c>
      <c r="C2326" s="1" t="s">
        <v>1370</v>
      </c>
      <c r="D2326" s="1" t="s">
        <v>17</v>
      </c>
      <c r="E2326" s="1" t="s">
        <v>17</v>
      </c>
      <c r="F2326" s="2">
        <v>45535</v>
      </c>
      <c r="G2326" s="2">
        <v>45505</v>
      </c>
      <c r="H2326" s="1" t="s">
        <v>5768</v>
      </c>
      <c r="I2326" s="1" t="s">
        <v>5769</v>
      </c>
      <c r="J2326" s="1" t="s">
        <v>587</v>
      </c>
      <c r="K2326" s="1" t="s">
        <v>840</v>
      </c>
      <c r="L2326" s="1" t="s">
        <v>3446</v>
      </c>
      <c r="M2326" s="1"/>
      <c r="N2326" s="1"/>
      <c r="O2326" s="1"/>
      <c r="P2326" s="40">
        <v>520.2421677420059</v>
      </c>
    </row>
    <row r="2327" spans="1:16">
      <c r="A2327" s="39"/>
      <c r="B2327" s="1" t="s">
        <v>700</v>
      </c>
      <c r="C2327" s="1" t="s">
        <v>1370</v>
      </c>
      <c r="D2327" s="1" t="s">
        <v>17</v>
      </c>
      <c r="E2327" s="1" t="s">
        <v>17</v>
      </c>
      <c r="F2327" s="2">
        <v>45535</v>
      </c>
      <c r="G2327" s="2">
        <v>45505</v>
      </c>
      <c r="H2327" s="1" t="s">
        <v>5770</v>
      </c>
      <c r="I2327" s="1" t="s">
        <v>5771</v>
      </c>
      <c r="J2327" s="1" t="s">
        <v>621</v>
      </c>
      <c r="K2327" s="1" t="s">
        <v>861</v>
      </c>
      <c r="L2327" s="1" t="s">
        <v>3500</v>
      </c>
      <c r="M2327" s="1"/>
      <c r="N2327" s="1"/>
      <c r="O2327" s="1"/>
      <c r="P2327" s="40">
        <v>210.0977985111947</v>
      </c>
    </row>
    <row r="2328" spans="1:16">
      <c r="A2328" s="39"/>
      <c r="B2328" s="1" t="s">
        <v>700</v>
      </c>
      <c r="C2328" s="1" t="s">
        <v>1370</v>
      </c>
      <c r="D2328" s="1" t="s">
        <v>17</v>
      </c>
      <c r="E2328" s="1" t="s">
        <v>17</v>
      </c>
      <c r="F2328" s="2">
        <v>45535</v>
      </c>
      <c r="G2328" s="2">
        <v>45505</v>
      </c>
      <c r="H2328" s="1" t="s">
        <v>5772</v>
      </c>
      <c r="I2328" s="1" t="s">
        <v>5773</v>
      </c>
      <c r="J2328" s="1" t="s">
        <v>593</v>
      </c>
      <c r="K2328" s="1" t="s">
        <v>842</v>
      </c>
      <c r="L2328" s="1" t="s">
        <v>1809</v>
      </c>
      <c r="M2328" s="1"/>
      <c r="N2328" s="1"/>
      <c r="O2328" s="1"/>
      <c r="P2328" s="40">
        <v>416.19373419360477</v>
      </c>
    </row>
    <row r="2329" spans="1:16">
      <c r="A2329" s="39"/>
      <c r="B2329" s="1" t="s">
        <v>700</v>
      </c>
      <c r="C2329" s="1" t="s">
        <v>1370</v>
      </c>
      <c r="D2329" s="1" t="s">
        <v>17</v>
      </c>
      <c r="E2329" s="1" t="s">
        <v>17</v>
      </c>
      <c r="F2329" s="2">
        <v>45535</v>
      </c>
      <c r="G2329" s="2">
        <v>45505</v>
      </c>
      <c r="H2329" s="1" t="s">
        <v>5774</v>
      </c>
      <c r="I2329" s="1" t="s">
        <v>5775</v>
      </c>
      <c r="J2329" s="1" t="s">
        <v>620</v>
      </c>
      <c r="K2329" s="1" t="s">
        <v>862</v>
      </c>
      <c r="L2329" s="1" t="s">
        <v>3343</v>
      </c>
      <c r="M2329" s="1"/>
      <c r="N2329" s="1"/>
      <c r="O2329" s="1"/>
      <c r="P2329" s="40">
        <v>240.11176972707966</v>
      </c>
    </row>
    <row r="2330" spans="1:16">
      <c r="A2330" s="39"/>
      <c r="B2330" s="1" t="s">
        <v>700</v>
      </c>
      <c r="C2330" s="1" t="s">
        <v>1370</v>
      </c>
      <c r="D2330" s="1" t="s">
        <v>17</v>
      </c>
      <c r="E2330" s="1" t="s">
        <v>17</v>
      </c>
      <c r="F2330" s="2">
        <v>45535</v>
      </c>
      <c r="G2330" s="2">
        <v>45505</v>
      </c>
      <c r="H2330" s="1" t="s">
        <v>5776</v>
      </c>
      <c r="I2330" s="1" t="s">
        <v>5777</v>
      </c>
      <c r="J2330" s="1" t="s">
        <v>645</v>
      </c>
      <c r="K2330" s="1" t="s">
        <v>891</v>
      </c>
      <c r="L2330" s="1" t="s">
        <v>3332</v>
      </c>
      <c r="M2330" s="1"/>
      <c r="N2330" s="1"/>
      <c r="O2330" s="1"/>
      <c r="P2330" s="40">
        <v>440.20491116631274</v>
      </c>
    </row>
    <row r="2331" spans="1:16">
      <c r="A2331" s="39"/>
      <c r="B2331" s="1" t="s">
        <v>700</v>
      </c>
      <c r="C2331" s="1" t="s">
        <v>701</v>
      </c>
      <c r="D2331" s="1" t="s">
        <v>17</v>
      </c>
      <c r="E2331" s="1" t="s">
        <v>17</v>
      </c>
      <c r="F2331" s="2">
        <v>45535</v>
      </c>
      <c r="G2331" s="2">
        <v>45505</v>
      </c>
      <c r="H2331" s="1" t="s">
        <v>5778</v>
      </c>
      <c r="I2331" s="1" t="s">
        <v>5779</v>
      </c>
      <c r="J2331" s="1" t="s">
        <v>657</v>
      </c>
      <c r="K2331" s="1" t="s">
        <v>905</v>
      </c>
      <c r="L2331" s="1" t="s">
        <v>3131</v>
      </c>
      <c r="M2331" s="1"/>
      <c r="N2331" s="1"/>
      <c r="O2331" s="1"/>
      <c r="P2331" s="40">
        <v>10616.54</v>
      </c>
    </row>
    <row r="2332" spans="1:16">
      <c r="A2332" s="39"/>
      <c r="B2332" s="1" t="s">
        <v>700</v>
      </c>
      <c r="C2332" s="1" t="s">
        <v>1370</v>
      </c>
      <c r="D2332" s="1" t="s">
        <v>17</v>
      </c>
      <c r="E2332" s="1" t="s">
        <v>17</v>
      </c>
      <c r="F2332" s="2">
        <v>45535</v>
      </c>
      <c r="G2332" s="2">
        <v>45505</v>
      </c>
      <c r="H2332" s="1" t="s">
        <v>5780</v>
      </c>
      <c r="I2332" s="1" t="s">
        <v>5781</v>
      </c>
      <c r="J2332" s="1" t="s">
        <v>593</v>
      </c>
      <c r="K2332" s="1" t="s">
        <v>842</v>
      </c>
      <c r="L2332" s="1" t="s">
        <v>1809</v>
      </c>
      <c r="M2332" s="1"/>
      <c r="N2332" s="1"/>
      <c r="O2332" s="1"/>
      <c r="P2332" s="40">
        <v>496.23099076929799</v>
      </c>
    </row>
    <row r="2333" spans="1:16">
      <c r="A2333" s="39"/>
      <c r="B2333" s="1" t="s">
        <v>700</v>
      </c>
      <c r="C2333" s="1" t="s">
        <v>1370</v>
      </c>
      <c r="D2333" s="1" t="s">
        <v>17</v>
      </c>
      <c r="E2333" s="1" t="s">
        <v>17</v>
      </c>
      <c r="F2333" s="2">
        <v>45535</v>
      </c>
      <c r="G2333" s="2">
        <v>45505</v>
      </c>
      <c r="H2333" s="1" t="s">
        <v>5782</v>
      </c>
      <c r="I2333" s="1" t="s">
        <v>5783</v>
      </c>
      <c r="J2333" s="1" t="s">
        <v>617</v>
      </c>
      <c r="K2333" s="1" t="s">
        <v>860</v>
      </c>
      <c r="L2333" s="1" t="s">
        <v>2892</v>
      </c>
      <c r="M2333" s="1"/>
      <c r="N2333" s="1"/>
      <c r="O2333" s="1"/>
      <c r="P2333" s="40">
        <v>464.21608813902071</v>
      </c>
    </row>
    <row r="2334" spans="1:16">
      <c r="A2334" s="39"/>
      <c r="B2334" s="1" t="s">
        <v>700</v>
      </c>
      <c r="C2334" s="1" t="s">
        <v>1370</v>
      </c>
      <c r="D2334" s="1" t="s">
        <v>17</v>
      </c>
      <c r="E2334" s="1" t="s">
        <v>17</v>
      </c>
      <c r="F2334" s="2">
        <v>45535</v>
      </c>
      <c r="G2334" s="2">
        <v>45505</v>
      </c>
      <c r="H2334" s="1" t="s">
        <v>5784</v>
      </c>
      <c r="I2334" s="1" t="s">
        <v>5785</v>
      </c>
      <c r="J2334" s="1" t="s">
        <v>816</v>
      </c>
      <c r="K2334" s="1" t="s">
        <v>798</v>
      </c>
      <c r="L2334" s="1" t="s">
        <v>3413</v>
      </c>
      <c r="M2334" s="1"/>
      <c r="N2334" s="1"/>
      <c r="O2334" s="1"/>
      <c r="P2334" s="40">
        <v>360.16765459061952</v>
      </c>
    </row>
    <row r="2335" spans="1:16">
      <c r="A2335" s="39"/>
      <c r="B2335" s="1" t="s">
        <v>700</v>
      </c>
      <c r="C2335" s="1" t="s">
        <v>1370</v>
      </c>
      <c r="D2335" s="1" t="s">
        <v>17</v>
      </c>
      <c r="E2335" s="1" t="s">
        <v>17</v>
      </c>
      <c r="F2335" s="2">
        <v>45535</v>
      </c>
      <c r="G2335" s="2">
        <v>45505</v>
      </c>
      <c r="H2335" s="1" t="s">
        <v>5786</v>
      </c>
      <c r="I2335" s="1" t="s">
        <v>5787</v>
      </c>
      <c r="J2335" s="1" t="s">
        <v>812</v>
      </c>
      <c r="K2335" s="1" t="s">
        <v>795</v>
      </c>
      <c r="L2335" s="1" t="s">
        <v>3324</v>
      </c>
      <c r="M2335" s="1"/>
      <c r="N2335" s="1"/>
      <c r="O2335" s="1"/>
      <c r="P2335" s="40">
        <v>448.20863682388205</v>
      </c>
    </row>
    <row r="2336" spans="1:16">
      <c r="A2336" s="39"/>
      <c r="B2336" s="1" t="s">
        <v>700</v>
      </c>
      <c r="C2336" s="1" t="s">
        <v>1370</v>
      </c>
      <c r="D2336" s="1" t="s">
        <v>17</v>
      </c>
      <c r="E2336" s="1" t="s">
        <v>17</v>
      </c>
      <c r="F2336" s="2">
        <v>45535</v>
      </c>
      <c r="G2336" s="2">
        <v>45505</v>
      </c>
      <c r="H2336" s="1" t="s">
        <v>5788</v>
      </c>
      <c r="I2336" s="1" t="s">
        <v>5789</v>
      </c>
      <c r="J2336" s="1" t="s">
        <v>645</v>
      </c>
      <c r="K2336" s="1" t="s">
        <v>891</v>
      </c>
      <c r="L2336" s="1" t="s">
        <v>3332</v>
      </c>
      <c r="M2336" s="1"/>
      <c r="N2336" s="1"/>
      <c r="O2336" s="1"/>
      <c r="P2336" s="40">
        <v>480.22353945415932</v>
      </c>
    </row>
    <row r="2337" spans="1:16">
      <c r="A2337" s="39"/>
      <c r="B2337" s="1" t="s">
        <v>700</v>
      </c>
      <c r="C2337" s="1" t="s">
        <v>1370</v>
      </c>
      <c r="D2337" s="1" t="s">
        <v>17</v>
      </c>
      <c r="E2337" s="1" t="s">
        <v>17</v>
      </c>
      <c r="F2337" s="2">
        <v>45535</v>
      </c>
      <c r="G2337" s="2">
        <v>45505</v>
      </c>
      <c r="H2337" s="1" t="s">
        <v>5790</v>
      </c>
      <c r="I2337" s="1" t="s">
        <v>5791</v>
      </c>
      <c r="J2337" s="1" t="s">
        <v>645</v>
      </c>
      <c r="K2337" s="1" t="s">
        <v>891</v>
      </c>
      <c r="L2337" s="1" t="s">
        <v>3332</v>
      </c>
      <c r="M2337" s="1"/>
      <c r="N2337" s="1"/>
      <c r="O2337" s="1"/>
      <c r="P2337" s="40">
        <v>560.2607960298526</v>
      </c>
    </row>
    <row r="2338" spans="1:16">
      <c r="A2338" s="39"/>
      <c r="B2338" s="1" t="s">
        <v>700</v>
      </c>
      <c r="C2338" s="1" t="s">
        <v>1370</v>
      </c>
      <c r="D2338" s="1" t="s">
        <v>17</v>
      </c>
      <c r="E2338" s="1" t="s">
        <v>17</v>
      </c>
      <c r="F2338" s="2">
        <v>45535</v>
      </c>
      <c r="G2338" s="2">
        <v>45505</v>
      </c>
      <c r="H2338" s="1" t="s">
        <v>5792</v>
      </c>
      <c r="I2338" s="1" t="s">
        <v>5793</v>
      </c>
      <c r="J2338" s="1" t="s">
        <v>593</v>
      </c>
      <c r="K2338" s="1" t="s">
        <v>842</v>
      </c>
      <c r="L2338" s="1" t="s">
        <v>1809</v>
      </c>
      <c r="M2338" s="1"/>
      <c r="N2338" s="1"/>
      <c r="O2338" s="1"/>
      <c r="P2338" s="40">
        <v>522.24309915639833</v>
      </c>
    </row>
    <row r="2339" spans="1:16">
      <c r="A2339" s="39"/>
      <c r="B2339" s="1" t="s">
        <v>700</v>
      </c>
      <c r="C2339" s="1" t="s">
        <v>1370</v>
      </c>
      <c r="D2339" s="1" t="s">
        <v>17</v>
      </c>
      <c r="E2339" s="1" t="s">
        <v>17</v>
      </c>
      <c r="F2339" s="2">
        <v>45535</v>
      </c>
      <c r="G2339" s="2">
        <v>45505</v>
      </c>
      <c r="H2339" s="1" t="s">
        <v>5794</v>
      </c>
      <c r="I2339" s="1" t="s">
        <v>5795</v>
      </c>
      <c r="J2339" s="1" t="s">
        <v>630</v>
      </c>
      <c r="K2339" s="1" t="s">
        <v>872</v>
      </c>
      <c r="L2339" s="1" t="s">
        <v>3484</v>
      </c>
      <c r="M2339" s="1"/>
      <c r="N2339" s="1"/>
      <c r="O2339" s="1"/>
      <c r="P2339" s="40">
        <v>400.1862828784661</v>
      </c>
    </row>
    <row r="2340" spans="1:16">
      <c r="A2340" s="39"/>
      <c r="B2340" s="1" t="s">
        <v>700</v>
      </c>
      <c r="C2340" s="1" t="s">
        <v>1370</v>
      </c>
      <c r="D2340" s="1" t="s">
        <v>17</v>
      </c>
      <c r="E2340" s="1" t="s">
        <v>17</v>
      </c>
      <c r="F2340" s="2">
        <v>45535</v>
      </c>
      <c r="G2340" s="2">
        <v>45505</v>
      </c>
      <c r="H2340" s="1" t="s">
        <v>5796</v>
      </c>
      <c r="I2340" s="1" t="s">
        <v>5797</v>
      </c>
      <c r="J2340" s="1" t="s">
        <v>645</v>
      </c>
      <c r="K2340" s="1" t="s">
        <v>891</v>
      </c>
      <c r="L2340" s="1" t="s">
        <v>3332</v>
      </c>
      <c r="M2340" s="1"/>
      <c r="N2340" s="1"/>
      <c r="O2340" s="1"/>
      <c r="P2340" s="40">
        <v>560.2607960298526</v>
      </c>
    </row>
    <row r="2341" spans="1:16">
      <c r="A2341" s="39"/>
      <c r="B2341" s="1" t="s">
        <v>700</v>
      </c>
      <c r="C2341" s="1" t="s">
        <v>1370</v>
      </c>
      <c r="D2341" s="1" t="s">
        <v>17</v>
      </c>
      <c r="E2341" s="1" t="s">
        <v>17</v>
      </c>
      <c r="F2341" s="2">
        <v>45535</v>
      </c>
      <c r="G2341" s="2">
        <v>45505</v>
      </c>
      <c r="H2341" s="1" t="s">
        <v>5798</v>
      </c>
      <c r="I2341" s="1" t="s">
        <v>5799</v>
      </c>
      <c r="J2341" s="1" t="s">
        <v>645</v>
      </c>
      <c r="K2341" s="1" t="s">
        <v>891</v>
      </c>
      <c r="L2341" s="1" t="s">
        <v>3332</v>
      </c>
      <c r="M2341" s="1"/>
      <c r="N2341" s="1"/>
      <c r="O2341" s="1"/>
      <c r="P2341" s="40">
        <v>536.24961905714463</v>
      </c>
    </row>
    <row r="2342" spans="1:16">
      <c r="A2342" s="39"/>
      <c r="B2342" s="1" t="s">
        <v>700</v>
      </c>
      <c r="C2342" s="1" t="s">
        <v>1370</v>
      </c>
      <c r="D2342" s="1" t="s">
        <v>17</v>
      </c>
      <c r="E2342" s="1" t="s">
        <v>17</v>
      </c>
      <c r="F2342" s="2">
        <v>45535</v>
      </c>
      <c r="G2342" s="2">
        <v>45505</v>
      </c>
      <c r="H2342" s="1" t="s">
        <v>5800</v>
      </c>
      <c r="I2342" s="1" t="s">
        <v>5801</v>
      </c>
      <c r="J2342" s="1" t="s">
        <v>642</v>
      </c>
      <c r="K2342" s="1" t="s">
        <v>881</v>
      </c>
      <c r="L2342" s="1" t="s">
        <v>3416</v>
      </c>
      <c r="M2342" s="1"/>
      <c r="N2342" s="1"/>
      <c r="O2342" s="1"/>
      <c r="P2342" s="40">
        <v>560.2607960298526</v>
      </c>
    </row>
    <row r="2343" spans="1:16">
      <c r="A2343" s="39"/>
      <c r="B2343" s="1" t="s">
        <v>700</v>
      </c>
      <c r="C2343" s="1" t="s">
        <v>1370</v>
      </c>
      <c r="D2343" s="1" t="s">
        <v>17</v>
      </c>
      <c r="E2343" s="1" t="s">
        <v>17</v>
      </c>
      <c r="F2343" s="2">
        <v>45535</v>
      </c>
      <c r="G2343" s="2">
        <v>45505</v>
      </c>
      <c r="H2343" s="1" t="s">
        <v>5802</v>
      </c>
      <c r="I2343" s="1" t="s">
        <v>5803</v>
      </c>
      <c r="J2343" s="1" t="s">
        <v>617</v>
      </c>
      <c r="K2343" s="1" t="s">
        <v>860</v>
      </c>
      <c r="L2343" s="1" t="s">
        <v>2892</v>
      </c>
      <c r="M2343" s="1"/>
      <c r="N2343" s="1"/>
      <c r="O2343" s="1"/>
      <c r="P2343" s="40">
        <v>464.21608813902071</v>
      </c>
    </row>
    <row r="2344" spans="1:16">
      <c r="A2344" s="39"/>
      <c r="B2344" s="1" t="s">
        <v>700</v>
      </c>
      <c r="C2344" s="1" t="s">
        <v>1370</v>
      </c>
      <c r="D2344" s="1" t="s">
        <v>17</v>
      </c>
      <c r="E2344" s="1" t="s">
        <v>17</v>
      </c>
      <c r="F2344" s="2">
        <v>45535</v>
      </c>
      <c r="G2344" s="2">
        <v>45505</v>
      </c>
      <c r="H2344" s="1" t="s">
        <v>5804</v>
      </c>
      <c r="I2344" s="1" t="s">
        <v>5805</v>
      </c>
      <c r="J2344" s="1" t="s">
        <v>617</v>
      </c>
      <c r="K2344" s="1" t="s">
        <v>860</v>
      </c>
      <c r="L2344" s="1" t="s">
        <v>2892</v>
      </c>
      <c r="M2344" s="1"/>
      <c r="N2344" s="1"/>
      <c r="O2344" s="1"/>
      <c r="P2344" s="40">
        <v>240.11176972707966</v>
      </c>
    </row>
    <row r="2345" spans="1:16">
      <c r="A2345" s="39"/>
      <c r="B2345" s="1" t="s">
        <v>700</v>
      </c>
      <c r="C2345" s="1" t="s">
        <v>1370</v>
      </c>
      <c r="D2345" s="1" t="s">
        <v>17</v>
      </c>
      <c r="E2345" s="1" t="s">
        <v>17</v>
      </c>
      <c r="F2345" s="2">
        <v>45535</v>
      </c>
      <c r="G2345" s="2">
        <v>45505</v>
      </c>
      <c r="H2345" s="1" t="s">
        <v>5806</v>
      </c>
      <c r="I2345" s="1" t="s">
        <v>5807</v>
      </c>
      <c r="J2345" s="1" t="s">
        <v>645</v>
      </c>
      <c r="K2345" s="1" t="s">
        <v>891</v>
      </c>
      <c r="L2345" s="1" t="s">
        <v>3332</v>
      </c>
      <c r="M2345" s="1"/>
      <c r="N2345" s="1"/>
      <c r="O2345" s="1"/>
      <c r="P2345" s="40">
        <v>560.2607960298526</v>
      </c>
    </row>
    <row r="2346" spans="1:16">
      <c r="A2346" s="39"/>
      <c r="B2346" s="1" t="s">
        <v>700</v>
      </c>
      <c r="C2346" s="1" t="s">
        <v>1370</v>
      </c>
      <c r="D2346" s="1" t="s">
        <v>17</v>
      </c>
      <c r="E2346" s="1" t="s">
        <v>17</v>
      </c>
      <c r="F2346" s="2">
        <v>45535</v>
      </c>
      <c r="G2346" s="2">
        <v>45505</v>
      </c>
      <c r="H2346" s="1" t="s">
        <v>5808</v>
      </c>
      <c r="I2346" s="1" t="s">
        <v>5809</v>
      </c>
      <c r="J2346" s="1" t="s">
        <v>617</v>
      </c>
      <c r="K2346" s="1" t="s">
        <v>860</v>
      </c>
      <c r="L2346" s="1" t="s">
        <v>2892</v>
      </c>
      <c r="M2346" s="1"/>
      <c r="N2346" s="1"/>
      <c r="O2346" s="1"/>
      <c r="P2346" s="40">
        <v>320.14902630277288</v>
      </c>
    </row>
    <row r="2347" spans="1:16">
      <c r="A2347" s="39"/>
      <c r="B2347" s="1" t="s">
        <v>700</v>
      </c>
      <c r="C2347" s="1" t="s">
        <v>1370</v>
      </c>
      <c r="D2347" s="1" t="s">
        <v>17</v>
      </c>
      <c r="E2347" s="1" t="s">
        <v>17</v>
      </c>
      <c r="F2347" s="2">
        <v>45535</v>
      </c>
      <c r="G2347" s="2">
        <v>45505</v>
      </c>
      <c r="H2347" s="1" t="s">
        <v>5810</v>
      </c>
      <c r="I2347" s="1" t="s">
        <v>5811</v>
      </c>
      <c r="J2347" s="1" t="s">
        <v>641</v>
      </c>
      <c r="K2347" s="1" t="s">
        <v>886</v>
      </c>
      <c r="L2347" s="1" t="s">
        <v>3668</v>
      </c>
      <c r="M2347" s="1"/>
      <c r="N2347" s="1"/>
      <c r="O2347" s="1"/>
      <c r="P2347" s="40">
        <v>560.2607960298526</v>
      </c>
    </row>
    <row r="2348" spans="1:16">
      <c r="A2348" s="39"/>
      <c r="B2348" s="1" t="s">
        <v>700</v>
      </c>
      <c r="C2348" s="1" t="s">
        <v>1370</v>
      </c>
      <c r="D2348" s="1" t="s">
        <v>17</v>
      </c>
      <c r="E2348" s="1" t="s">
        <v>17</v>
      </c>
      <c r="F2348" s="2">
        <v>45535</v>
      </c>
      <c r="G2348" s="2">
        <v>45505</v>
      </c>
      <c r="H2348" s="1" t="s">
        <v>5812</v>
      </c>
      <c r="I2348" s="1" t="s">
        <v>5813</v>
      </c>
      <c r="J2348" s="1" t="s">
        <v>535</v>
      </c>
      <c r="K2348" s="1" t="s">
        <v>791</v>
      </c>
      <c r="L2348" s="1" t="s">
        <v>4898</v>
      </c>
      <c r="M2348" s="1"/>
      <c r="N2348" s="1"/>
      <c r="O2348" s="1"/>
      <c r="P2348" s="40">
        <v>544.25334471471388</v>
      </c>
    </row>
    <row r="2349" spans="1:16">
      <c r="A2349" s="39"/>
      <c r="B2349" s="1" t="s">
        <v>700</v>
      </c>
      <c r="C2349" s="1" t="s">
        <v>1370</v>
      </c>
      <c r="D2349" s="1" t="s">
        <v>17</v>
      </c>
      <c r="E2349" s="1" t="s">
        <v>17</v>
      </c>
      <c r="F2349" s="2">
        <v>45535</v>
      </c>
      <c r="G2349" s="2">
        <v>45505</v>
      </c>
      <c r="H2349" s="1" t="s">
        <v>5814</v>
      </c>
      <c r="I2349" s="1" t="s">
        <v>5815</v>
      </c>
      <c r="J2349" s="1" t="s">
        <v>617</v>
      </c>
      <c r="K2349" s="1" t="s">
        <v>860</v>
      </c>
      <c r="L2349" s="1" t="s">
        <v>2892</v>
      </c>
      <c r="M2349" s="1"/>
      <c r="N2349" s="1"/>
      <c r="O2349" s="1"/>
      <c r="P2349" s="40">
        <v>325.1514787661298</v>
      </c>
    </row>
    <row r="2350" spans="1:16">
      <c r="A2350" s="39"/>
      <c r="B2350" s="1" t="s">
        <v>700</v>
      </c>
      <c r="C2350" s="1" t="s">
        <v>1370</v>
      </c>
      <c r="D2350" s="1" t="s">
        <v>17</v>
      </c>
      <c r="E2350" s="1" t="s">
        <v>17</v>
      </c>
      <c r="F2350" s="2">
        <v>45535</v>
      </c>
      <c r="G2350" s="2">
        <v>45505</v>
      </c>
      <c r="H2350" s="1" t="s">
        <v>5816</v>
      </c>
      <c r="I2350" s="1" t="s">
        <v>5817</v>
      </c>
      <c r="J2350" s="1" t="s">
        <v>799</v>
      </c>
      <c r="K2350" s="1" t="s">
        <v>797</v>
      </c>
      <c r="L2350" s="1" t="s">
        <v>3338</v>
      </c>
      <c r="M2350" s="1"/>
      <c r="N2350" s="1"/>
      <c r="O2350" s="1"/>
      <c r="P2350" s="40">
        <v>160.07451315138644</v>
      </c>
    </row>
    <row r="2351" spans="1:16">
      <c r="A2351" s="39"/>
      <c r="B2351" s="1" t="s">
        <v>700</v>
      </c>
      <c r="C2351" s="1" t="s">
        <v>1370</v>
      </c>
      <c r="D2351" s="1" t="s">
        <v>17</v>
      </c>
      <c r="E2351" s="1" t="s">
        <v>17</v>
      </c>
      <c r="F2351" s="2">
        <v>45535</v>
      </c>
      <c r="G2351" s="2">
        <v>45505</v>
      </c>
      <c r="H2351" s="1" t="s">
        <v>5818</v>
      </c>
      <c r="I2351" s="1" t="s">
        <v>5819</v>
      </c>
      <c r="J2351" s="1" t="s">
        <v>645</v>
      </c>
      <c r="K2351" s="1" t="s">
        <v>891</v>
      </c>
      <c r="L2351" s="1" t="s">
        <v>3332</v>
      </c>
      <c r="M2351" s="1"/>
      <c r="N2351" s="1"/>
      <c r="O2351" s="1"/>
      <c r="P2351" s="40">
        <v>560.2607960298526</v>
      </c>
    </row>
    <row r="2352" spans="1:16">
      <c r="A2352" s="39"/>
      <c r="B2352" s="1" t="s">
        <v>700</v>
      </c>
      <c r="C2352" s="1" t="s">
        <v>701</v>
      </c>
      <c r="D2352" s="1" t="s">
        <v>17</v>
      </c>
      <c r="E2352" s="1" t="s">
        <v>17</v>
      </c>
      <c r="F2352" s="2">
        <v>45535</v>
      </c>
      <c r="G2352" s="2">
        <v>45505</v>
      </c>
      <c r="H2352" s="1" t="s">
        <v>5820</v>
      </c>
      <c r="I2352" s="1" t="s">
        <v>5821</v>
      </c>
      <c r="J2352" s="1" t="s">
        <v>558</v>
      </c>
      <c r="K2352" s="1" t="s">
        <v>817</v>
      </c>
      <c r="L2352" s="1" t="s">
        <v>2009</v>
      </c>
      <c r="M2352" s="1"/>
      <c r="N2352" s="1"/>
      <c r="O2352" s="1"/>
      <c r="P2352" s="40">
        <v>2334.94</v>
      </c>
    </row>
    <row r="2353" spans="1:16">
      <c r="A2353" s="39"/>
      <c r="B2353" s="1" t="s">
        <v>700</v>
      </c>
      <c r="C2353" s="1" t="s">
        <v>1370</v>
      </c>
      <c r="D2353" s="1" t="s">
        <v>17</v>
      </c>
      <c r="E2353" s="1" t="s">
        <v>17</v>
      </c>
      <c r="F2353" s="2">
        <v>45535</v>
      </c>
      <c r="G2353" s="2">
        <v>45505</v>
      </c>
      <c r="H2353" s="1" t="s">
        <v>5822</v>
      </c>
      <c r="I2353" s="1" t="s">
        <v>5823</v>
      </c>
      <c r="J2353" s="1" t="s">
        <v>535</v>
      </c>
      <c r="K2353" s="1" t="s">
        <v>791</v>
      </c>
      <c r="L2353" s="1" t="s">
        <v>4898</v>
      </c>
      <c r="M2353" s="1"/>
      <c r="N2353" s="1"/>
      <c r="O2353" s="1"/>
      <c r="P2353" s="40">
        <v>68.031668089339234</v>
      </c>
    </row>
    <row r="2354" spans="1:16">
      <c r="A2354" s="39"/>
      <c r="B2354" s="1" t="s">
        <v>700</v>
      </c>
      <c r="C2354" s="1" t="s">
        <v>1370</v>
      </c>
      <c r="D2354" s="1" t="s">
        <v>17</v>
      </c>
      <c r="E2354" s="1" t="s">
        <v>17</v>
      </c>
      <c r="F2354" s="2">
        <v>45535</v>
      </c>
      <c r="G2354" s="2">
        <v>45505</v>
      </c>
      <c r="H2354" s="1" t="s">
        <v>5824</v>
      </c>
      <c r="I2354" s="1" t="s">
        <v>5825</v>
      </c>
      <c r="J2354" s="1" t="s">
        <v>638</v>
      </c>
      <c r="K2354" s="1" t="s">
        <v>885</v>
      </c>
      <c r="L2354" s="1" t="s">
        <v>3435</v>
      </c>
      <c r="M2354" s="1"/>
      <c r="N2354" s="1"/>
      <c r="O2354" s="1"/>
      <c r="P2354" s="40">
        <v>536.24961905714463</v>
      </c>
    </row>
    <row r="2355" spans="1:16">
      <c r="A2355" s="39"/>
      <c r="B2355" s="1" t="s">
        <v>700</v>
      </c>
      <c r="C2355" s="1" t="s">
        <v>1370</v>
      </c>
      <c r="D2355" s="1" t="s">
        <v>17</v>
      </c>
      <c r="E2355" s="1" t="s">
        <v>17</v>
      </c>
      <c r="F2355" s="2">
        <v>45535</v>
      </c>
      <c r="G2355" s="2">
        <v>45505</v>
      </c>
      <c r="H2355" s="1" t="s">
        <v>5826</v>
      </c>
      <c r="I2355" s="1" t="s">
        <v>5827</v>
      </c>
      <c r="J2355" s="1" t="s">
        <v>645</v>
      </c>
      <c r="K2355" s="1" t="s">
        <v>891</v>
      </c>
      <c r="L2355" s="1" t="s">
        <v>3332</v>
      </c>
      <c r="M2355" s="1"/>
      <c r="N2355" s="1"/>
      <c r="O2355" s="1"/>
      <c r="P2355" s="40">
        <v>560.2607960298526</v>
      </c>
    </row>
    <row r="2356" spans="1:16">
      <c r="A2356" s="39"/>
      <c r="B2356" s="1" t="s">
        <v>700</v>
      </c>
      <c r="C2356" s="1" t="s">
        <v>1370</v>
      </c>
      <c r="D2356" s="1" t="s">
        <v>17</v>
      </c>
      <c r="E2356" s="1" t="s">
        <v>17</v>
      </c>
      <c r="F2356" s="2">
        <v>45535</v>
      </c>
      <c r="G2356" s="2">
        <v>45505</v>
      </c>
      <c r="H2356" s="1" t="s">
        <v>5828</v>
      </c>
      <c r="I2356" s="1" t="s">
        <v>5829</v>
      </c>
      <c r="J2356" s="1" t="s">
        <v>613</v>
      </c>
      <c r="K2356" s="1" t="s">
        <v>854</v>
      </c>
      <c r="L2356" s="1"/>
      <c r="M2356" s="1"/>
      <c r="N2356" s="1"/>
      <c r="O2356" s="1"/>
      <c r="P2356" s="40">
        <v>312.14530064520358</v>
      </c>
    </row>
    <row r="2357" spans="1:16">
      <c r="A2357" s="39"/>
      <c r="B2357" s="1" t="s">
        <v>700</v>
      </c>
      <c r="C2357" s="1" t="s">
        <v>1370</v>
      </c>
      <c r="D2357" s="1" t="s">
        <v>17</v>
      </c>
      <c r="E2357" s="1" t="s">
        <v>17</v>
      </c>
      <c r="F2357" s="2">
        <v>45535</v>
      </c>
      <c r="G2357" s="2">
        <v>45505</v>
      </c>
      <c r="H2357" s="1" t="s">
        <v>5830</v>
      </c>
      <c r="I2357" s="1" t="s">
        <v>5831</v>
      </c>
      <c r="J2357" s="1" t="s">
        <v>812</v>
      </c>
      <c r="K2357" s="1" t="s">
        <v>795</v>
      </c>
      <c r="L2357" s="1" t="s">
        <v>3324</v>
      </c>
      <c r="M2357" s="1"/>
      <c r="N2357" s="1"/>
      <c r="O2357" s="1"/>
      <c r="P2357" s="40">
        <v>392.1825572208968</v>
      </c>
    </row>
    <row r="2358" spans="1:16">
      <c r="A2358" s="39"/>
      <c r="B2358" s="1" t="s">
        <v>700</v>
      </c>
      <c r="C2358" s="1" t="s">
        <v>1370</v>
      </c>
      <c r="D2358" s="1" t="s">
        <v>17</v>
      </c>
      <c r="E2358" s="1" t="s">
        <v>17</v>
      </c>
      <c r="F2358" s="2">
        <v>45535</v>
      </c>
      <c r="G2358" s="2">
        <v>45505</v>
      </c>
      <c r="H2358" s="1" t="s">
        <v>5832</v>
      </c>
      <c r="I2358" s="1" t="s">
        <v>5833</v>
      </c>
      <c r="J2358" s="1" t="s">
        <v>617</v>
      </c>
      <c r="K2358" s="1" t="s">
        <v>860</v>
      </c>
      <c r="L2358" s="1" t="s">
        <v>2892</v>
      </c>
      <c r="M2358" s="1"/>
      <c r="N2358" s="1"/>
      <c r="O2358" s="1"/>
      <c r="P2358" s="40">
        <v>210.0977985111947</v>
      </c>
    </row>
    <row r="2359" spans="1:16">
      <c r="A2359" s="39"/>
      <c r="B2359" s="1" t="s">
        <v>700</v>
      </c>
      <c r="C2359" s="1" t="s">
        <v>1370</v>
      </c>
      <c r="D2359" s="1" t="s">
        <v>17</v>
      </c>
      <c r="E2359" s="1" t="s">
        <v>17</v>
      </c>
      <c r="F2359" s="2">
        <v>45535</v>
      </c>
      <c r="G2359" s="2">
        <v>45505</v>
      </c>
      <c r="H2359" s="1" t="s">
        <v>5834</v>
      </c>
      <c r="I2359" s="1" t="s">
        <v>5835</v>
      </c>
      <c r="J2359" s="1" t="s">
        <v>645</v>
      </c>
      <c r="K2359" s="1" t="s">
        <v>891</v>
      </c>
      <c r="L2359" s="1" t="s">
        <v>3332</v>
      </c>
      <c r="M2359" s="1"/>
      <c r="N2359" s="1"/>
      <c r="O2359" s="1"/>
      <c r="P2359" s="40">
        <v>480.22353945415932</v>
      </c>
    </row>
    <row r="2360" spans="1:16">
      <c r="A2360" s="39"/>
      <c r="B2360" s="1" t="s">
        <v>700</v>
      </c>
      <c r="C2360" s="1" t="s">
        <v>1370</v>
      </c>
      <c r="D2360" s="1" t="s">
        <v>17</v>
      </c>
      <c r="E2360" s="1" t="s">
        <v>17</v>
      </c>
      <c r="F2360" s="2">
        <v>45535</v>
      </c>
      <c r="G2360" s="2">
        <v>45505</v>
      </c>
      <c r="H2360" s="1" t="s">
        <v>5836</v>
      </c>
      <c r="I2360" s="1" t="s">
        <v>5837</v>
      </c>
      <c r="J2360" s="1" t="s">
        <v>645</v>
      </c>
      <c r="K2360" s="1" t="s">
        <v>891</v>
      </c>
      <c r="L2360" s="1" t="s">
        <v>3332</v>
      </c>
      <c r="M2360" s="1"/>
      <c r="N2360" s="1"/>
      <c r="O2360" s="1"/>
      <c r="P2360" s="40">
        <v>536.24961905714463</v>
      </c>
    </row>
    <row r="2361" spans="1:16">
      <c r="A2361" s="39"/>
      <c r="B2361" s="1" t="s">
        <v>700</v>
      </c>
      <c r="C2361" s="1" t="s">
        <v>1370</v>
      </c>
      <c r="D2361" s="1" t="s">
        <v>17</v>
      </c>
      <c r="E2361" s="1" t="s">
        <v>17</v>
      </c>
      <c r="F2361" s="2">
        <v>45535</v>
      </c>
      <c r="G2361" s="2">
        <v>45505</v>
      </c>
      <c r="H2361" s="1" t="s">
        <v>5838</v>
      </c>
      <c r="I2361" s="1" t="s">
        <v>5839</v>
      </c>
      <c r="J2361" s="1" t="s">
        <v>645</v>
      </c>
      <c r="K2361" s="1" t="s">
        <v>891</v>
      </c>
      <c r="L2361" s="1" t="s">
        <v>3332</v>
      </c>
      <c r="M2361" s="1"/>
      <c r="N2361" s="1"/>
      <c r="O2361" s="1"/>
      <c r="P2361" s="40">
        <v>320.14902630277288</v>
      </c>
    </row>
    <row r="2362" spans="1:16">
      <c r="A2362" s="39"/>
      <c r="B2362" s="1" t="s">
        <v>700</v>
      </c>
      <c r="C2362" s="1" t="s">
        <v>701</v>
      </c>
      <c r="D2362" s="1" t="s">
        <v>17</v>
      </c>
      <c r="E2362" s="1" t="s">
        <v>17</v>
      </c>
      <c r="F2362" s="2">
        <v>45535</v>
      </c>
      <c r="G2362" s="2">
        <v>45505</v>
      </c>
      <c r="H2362" s="1" t="s">
        <v>5840</v>
      </c>
      <c r="I2362" s="1" t="s">
        <v>5841</v>
      </c>
      <c r="J2362" s="1" t="s">
        <v>666</v>
      </c>
      <c r="K2362" s="1" t="s">
        <v>917</v>
      </c>
      <c r="L2362" s="1" t="s">
        <v>1865</v>
      </c>
      <c r="M2362" s="1"/>
      <c r="N2362" s="1"/>
      <c r="O2362" s="1"/>
      <c r="P2362" s="40">
        <v>140.36000000000001</v>
      </c>
    </row>
    <row r="2363" spans="1:16">
      <c r="A2363" s="39"/>
      <c r="B2363" s="1" t="s">
        <v>700</v>
      </c>
      <c r="C2363" s="1" t="s">
        <v>1370</v>
      </c>
      <c r="D2363" s="1" t="s">
        <v>17</v>
      </c>
      <c r="E2363" s="1" t="s">
        <v>17</v>
      </c>
      <c r="F2363" s="2">
        <v>45535</v>
      </c>
      <c r="G2363" s="2">
        <v>45505</v>
      </c>
      <c r="H2363" s="1" t="s">
        <v>5842</v>
      </c>
      <c r="I2363" s="1" t="s">
        <v>5843</v>
      </c>
      <c r="J2363" s="1" t="s">
        <v>913</v>
      </c>
      <c r="K2363" s="1" t="s">
        <v>894</v>
      </c>
      <c r="L2363" s="1" t="s">
        <v>3327</v>
      </c>
      <c r="M2363" s="1"/>
      <c r="N2363" s="1"/>
      <c r="O2363" s="1"/>
      <c r="P2363" s="40">
        <v>560.2607960298526</v>
      </c>
    </row>
    <row r="2364" spans="1:16">
      <c r="A2364" s="39"/>
      <c r="B2364" s="1" t="s">
        <v>700</v>
      </c>
      <c r="C2364" s="1" t="s">
        <v>1370</v>
      </c>
      <c r="D2364" s="1" t="s">
        <v>17</v>
      </c>
      <c r="E2364" s="1" t="s">
        <v>17</v>
      </c>
      <c r="F2364" s="2">
        <v>45535</v>
      </c>
      <c r="G2364" s="2">
        <v>45505</v>
      </c>
      <c r="H2364" s="1" t="s">
        <v>5844</v>
      </c>
      <c r="I2364" s="1" t="s">
        <v>5845</v>
      </c>
      <c r="J2364" s="1" t="s">
        <v>587</v>
      </c>
      <c r="K2364" s="1" t="s">
        <v>840</v>
      </c>
      <c r="L2364" s="1" t="s">
        <v>3446</v>
      </c>
      <c r="M2364" s="1"/>
      <c r="N2364" s="1"/>
      <c r="O2364" s="1"/>
      <c r="P2364" s="40">
        <v>240.11176972707966</v>
      </c>
    </row>
    <row r="2365" spans="1:16">
      <c r="A2365" s="39"/>
      <c r="B2365" s="1" t="s">
        <v>700</v>
      </c>
      <c r="C2365" s="1" t="s">
        <v>1370</v>
      </c>
      <c r="D2365" s="1" t="s">
        <v>17</v>
      </c>
      <c r="E2365" s="1" t="s">
        <v>17</v>
      </c>
      <c r="F2365" s="2">
        <v>45535</v>
      </c>
      <c r="G2365" s="2">
        <v>45505</v>
      </c>
      <c r="H2365" s="1" t="s">
        <v>5846</v>
      </c>
      <c r="I2365" s="1" t="s">
        <v>5847</v>
      </c>
      <c r="J2365" s="1" t="s">
        <v>816</v>
      </c>
      <c r="K2365" s="1" t="s">
        <v>798</v>
      </c>
      <c r="L2365" s="1" t="s">
        <v>3413</v>
      </c>
      <c r="M2365" s="1"/>
      <c r="N2365" s="1"/>
      <c r="O2365" s="1"/>
      <c r="P2365" s="40">
        <v>376.17510590575813</v>
      </c>
    </row>
    <row r="2366" spans="1:16">
      <c r="A2366" s="39"/>
      <c r="B2366" s="1" t="s">
        <v>700</v>
      </c>
      <c r="C2366" s="1" t="s">
        <v>1370</v>
      </c>
      <c r="D2366" s="1" t="s">
        <v>17</v>
      </c>
      <c r="E2366" s="1" t="s">
        <v>17</v>
      </c>
      <c r="F2366" s="2">
        <v>45535</v>
      </c>
      <c r="G2366" s="2">
        <v>45505</v>
      </c>
      <c r="H2366" s="1" t="s">
        <v>5848</v>
      </c>
      <c r="I2366" s="1" t="s">
        <v>5849</v>
      </c>
      <c r="J2366" s="1" t="s">
        <v>620</v>
      </c>
      <c r="K2366" s="1" t="s">
        <v>862</v>
      </c>
      <c r="L2366" s="1" t="s">
        <v>3343</v>
      </c>
      <c r="M2366" s="1"/>
      <c r="N2366" s="1"/>
      <c r="O2366" s="1"/>
      <c r="P2366" s="40">
        <v>160.07451315138644</v>
      </c>
    </row>
    <row r="2367" spans="1:16">
      <c r="A2367" s="39"/>
      <c r="B2367" s="1" t="s">
        <v>700</v>
      </c>
      <c r="C2367" s="1" t="s">
        <v>1370</v>
      </c>
      <c r="D2367" s="1" t="s">
        <v>17</v>
      </c>
      <c r="E2367" s="1" t="s">
        <v>17</v>
      </c>
      <c r="F2367" s="2">
        <v>45535</v>
      </c>
      <c r="G2367" s="2">
        <v>45505</v>
      </c>
      <c r="H2367" s="1" t="s">
        <v>5850</v>
      </c>
      <c r="I2367" s="1" t="s">
        <v>5851</v>
      </c>
      <c r="J2367" s="1" t="s">
        <v>617</v>
      </c>
      <c r="K2367" s="1" t="s">
        <v>860</v>
      </c>
      <c r="L2367" s="1" t="s">
        <v>2892</v>
      </c>
      <c r="M2367" s="1"/>
      <c r="N2367" s="1"/>
      <c r="O2367" s="1"/>
      <c r="P2367" s="40">
        <v>340.15834044669617</v>
      </c>
    </row>
    <row r="2368" spans="1:16">
      <c r="A2368" s="39"/>
      <c r="B2368" s="1" t="s">
        <v>700</v>
      </c>
      <c r="C2368" s="1" t="s">
        <v>1370</v>
      </c>
      <c r="D2368" s="1" t="s">
        <v>17</v>
      </c>
      <c r="E2368" s="1" t="s">
        <v>17</v>
      </c>
      <c r="F2368" s="2">
        <v>45535</v>
      </c>
      <c r="G2368" s="2">
        <v>45505</v>
      </c>
      <c r="H2368" s="1" t="s">
        <v>5852</v>
      </c>
      <c r="I2368" s="1" t="s">
        <v>5853</v>
      </c>
      <c r="J2368" s="1" t="s">
        <v>617</v>
      </c>
      <c r="K2368" s="1" t="s">
        <v>860</v>
      </c>
      <c r="L2368" s="1" t="s">
        <v>2892</v>
      </c>
      <c r="M2368" s="1"/>
      <c r="N2368" s="1"/>
      <c r="O2368" s="1"/>
      <c r="P2368" s="40">
        <v>320.14902630277288</v>
      </c>
    </row>
    <row r="2369" spans="1:16">
      <c r="A2369" s="39"/>
      <c r="B2369" s="1" t="s">
        <v>700</v>
      </c>
      <c r="C2369" s="1" t="s">
        <v>1370</v>
      </c>
      <c r="D2369" s="1" t="s">
        <v>17</v>
      </c>
      <c r="E2369" s="1" t="s">
        <v>17</v>
      </c>
      <c r="F2369" s="2">
        <v>45535</v>
      </c>
      <c r="G2369" s="2">
        <v>45505</v>
      </c>
      <c r="H2369" s="1" t="s">
        <v>5854</v>
      </c>
      <c r="I2369" s="1" t="s">
        <v>5855</v>
      </c>
      <c r="J2369" s="1" t="s">
        <v>799</v>
      </c>
      <c r="K2369" s="1" t="s">
        <v>797</v>
      </c>
      <c r="L2369" s="1" t="s">
        <v>3338</v>
      </c>
      <c r="M2369" s="1"/>
      <c r="N2369" s="1"/>
      <c r="O2369" s="1"/>
      <c r="P2369" s="40">
        <v>180.08382729530976</v>
      </c>
    </row>
    <row r="2370" spans="1:16">
      <c r="A2370" s="39"/>
      <c r="B2370" s="1" t="s">
        <v>700</v>
      </c>
      <c r="C2370" s="1" t="s">
        <v>1370</v>
      </c>
      <c r="D2370" s="1" t="s">
        <v>17</v>
      </c>
      <c r="E2370" s="1" t="s">
        <v>17</v>
      </c>
      <c r="F2370" s="2">
        <v>45535</v>
      </c>
      <c r="G2370" s="2">
        <v>45505</v>
      </c>
      <c r="H2370" s="1" t="s">
        <v>5856</v>
      </c>
      <c r="I2370" s="1" t="s">
        <v>5857</v>
      </c>
      <c r="J2370" s="1" t="s">
        <v>915</v>
      </c>
      <c r="K2370" s="1" t="s">
        <v>896</v>
      </c>
      <c r="L2370" s="1" t="s">
        <v>3739</v>
      </c>
      <c r="M2370" s="1"/>
      <c r="N2370" s="1"/>
      <c r="O2370" s="1"/>
      <c r="P2370" s="40">
        <v>536.24961905714463</v>
      </c>
    </row>
    <row r="2371" spans="1:16">
      <c r="A2371" s="39"/>
      <c r="B2371" s="1" t="s">
        <v>700</v>
      </c>
      <c r="C2371" s="1" t="s">
        <v>1370</v>
      </c>
      <c r="D2371" s="1" t="s">
        <v>17</v>
      </c>
      <c r="E2371" s="1" t="s">
        <v>17</v>
      </c>
      <c r="F2371" s="2">
        <v>45535</v>
      </c>
      <c r="G2371" s="2">
        <v>45505</v>
      </c>
      <c r="H2371" s="1" t="s">
        <v>5858</v>
      </c>
      <c r="I2371" s="1" t="s">
        <v>5859</v>
      </c>
      <c r="J2371" s="1" t="s">
        <v>617</v>
      </c>
      <c r="K2371" s="1" t="s">
        <v>860</v>
      </c>
      <c r="L2371" s="1" t="s">
        <v>2892</v>
      </c>
      <c r="M2371" s="1"/>
      <c r="N2371" s="1"/>
      <c r="O2371" s="1"/>
      <c r="P2371" s="40">
        <v>464.21608813902071</v>
      </c>
    </row>
    <row r="2372" spans="1:16">
      <c r="A2372" s="39"/>
      <c r="B2372" s="1" t="s">
        <v>700</v>
      </c>
      <c r="C2372" s="1" t="s">
        <v>1370</v>
      </c>
      <c r="D2372" s="1" t="s">
        <v>17</v>
      </c>
      <c r="E2372" s="1" t="s">
        <v>17</v>
      </c>
      <c r="F2372" s="2">
        <v>45535</v>
      </c>
      <c r="G2372" s="2">
        <v>45505</v>
      </c>
      <c r="H2372" s="1" t="s">
        <v>5860</v>
      </c>
      <c r="I2372" s="1" t="s">
        <v>5861</v>
      </c>
      <c r="J2372" s="1" t="s">
        <v>641</v>
      </c>
      <c r="K2372" s="1" t="s">
        <v>886</v>
      </c>
      <c r="L2372" s="1" t="s">
        <v>3668</v>
      </c>
      <c r="M2372" s="1"/>
      <c r="N2372" s="1"/>
      <c r="O2372" s="1"/>
      <c r="P2372" s="40">
        <v>504.23471642686729</v>
      </c>
    </row>
    <row r="2373" spans="1:16">
      <c r="A2373" s="39"/>
      <c r="B2373" s="1" t="s">
        <v>700</v>
      </c>
      <c r="C2373" s="1" t="s">
        <v>1390</v>
      </c>
      <c r="D2373" s="1" t="s">
        <v>17</v>
      </c>
      <c r="E2373" s="1" t="s">
        <v>17</v>
      </c>
      <c r="F2373" s="2">
        <v>45535</v>
      </c>
      <c r="G2373" s="2">
        <v>45505</v>
      </c>
      <c r="H2373" s="1" t="s">
        <v>5862</v>
      </c>
      <c r="I2373" s="1" t="s">
        <v>5863</v>
      </c>
      <c r="J2373" s="1" t="s">
        <v>3799</v>
      </c>
      <c r="K2373" s="1" t="s">
        <v>3800</v>
      </c>
      <c r="L2373" s="1"/>
      <c r="M2373" s="1"/>
      <c r="N2373" s="1"/>
      <c r="O2373" s="1"/>
      <c r="P2373" s="40">
        <v>1483.2875405691398</v>
      </c>
    </row>
    <row r="2374" spans="1:16">
      <c r="A2374" s="39"/>
      <c r="B2374" s="1" t="s">
        <v>700</v>
      </c>
      <c r="C2374" s="1" t="s">
        <v>1370</v>
      </c>
      <c r="D2374" s="1" t="s">
        <v>17</v>
      </c>
      <c r="E2374" s="1" t="s">
        <v>17</v>
      </c>
      <c r="F2374" s="2">
        <v>45535</v>
      </c>
      <c r="G2374" s="2">
        <v>45505</v>
      </c>
      <c r="H2374" s="1" t="s">
        <v>5864</v>
      </c>
      <c r="I2374" s="1" t="s">
        <v>5865</v>
      </c>
      <c r="J2374" s="1" t="s">
        <v>818</v>
      </c>
      <c r="K2374" s="1" t="s">
        <v>796</v>
      </c>
      <c r="L2374" s="1" t="s">
        <v>3346</v>
      </c>
      <c r="M2374" s="1"/>
      <c r="N2374" s="1"/>
      <c r="O2374" s="1"/>
      <c r="P2374" s="40">
        <v>520.2421677420059</v>
      </c>
    </row>
    <row r="2375" spans="1:16">
      <c r="A2375" s="39"/>
      <c r="B2375" s="1" t="s">
        <v>700</v>
      </c>
      <c r="C2375" s="1" t="s">
        <v>1370</v>
      </c>
      <c r="D2375" s="1" t="s">
        <v>17</v>
      </c>
      <c r="E2375" s="1" t="s">
        <v>17</v>
      </c>
      <c r="F2375" s="2">
        <v>45535</v>
      </c>
      <c r="G2375" s="2">
        <v>45505</v>
      </c>
      <c r="H2375" s="1" t="s">
        <v>5866</v>
      </c>
      <c r="I2375" s="1" t="s">
        <v>5867</v>
      </c>
      <c r="J2375" s="1" t="s">
        <v>587</v>
      </c>
      <c r="K2375" s="1" t="s">
        <v>840</v>
      </c>
      <c r="L2375" s="1" t="s">
        <v>3446</v>
      </c>
      <c r="M2375" s="1"/>
      <c r="N2375" s="1"/>
      <c r="O2375" s="1"/>
      <c r="P2375" s="40">
        <v>240.11176972707966</v>
      </c>
    </row>
    <row r="2376" spans="1:16">
      <c r="A2376" s="39"/>
      <c r="B2376" s="1" t="s">
        <v>700</v>
      </c>
      <c r="C2376" s="1" t="s">
        <v>1370</v>
      </c>
      <c r="D2376" s="1" t="s">
        <v>17</v>
      </c>
      <c r="E2376" s="1" t="s">
        <v>17</v>
      </c>
      <c r="F2376" s="2">
        <v>45535</v>
      </c>
      <c r="G2376" s="2">
        <v>45505</v>
      </c>
      <c r="H2376" s="1" t="s">
        <v>5868</v>
      </c>
      <c r="I2376" s="1" t="s">
        <v>5869</v>
      </c>
      <c r="J2376" s="1" t="s">
        <v>617</v>
      </c>
      <c r="K2376" s="1" t="s">
        <v>860</v>
      </c>
      <c r="L2376" s="1" t="s">
        <v>2892</v>
      </c>
      <c r="M2376" s="1"/>
      <c r="N2376" s="1"/>
      <c r="O2376" s="1"/>
      <c r="P2376" s="40">
        <v>360.16765459061952</v>
      </c>
    </row>
    <row r="2377" spans="1:16">
      <c r="A2377" s="39"/>
      <c r="B2377" s="1" t="s">
        <v>700</v>
      </c>
      <c r="C2377" s="1" t="s">
        <v>1370</v>
      </c>
      <c r="D2377" s="1" t="s">
        <v>17</v>
      </c>
      <c r="E2377" s="1" t="s">
        <v>17</v>
      </c>
      <c r="F2377" s="2">
        <v>45535</v>
      </c>
      <c r="G2377" s="2">
        <v>45505</v>
      </c>
      <c r="H2377" s="1" t="s">
        <v>5870</v>
      </c>
      <c r="I2377" s="1" t="s">
        <v>5871</v>
      </c>
      <c r="J2377" s="1" t="s">
        <v>617</v>
      </c>
      <c r="K2377" s="1" t="s">
        <v>860</v>
      </c>
      <c r="L2377" s="1" t="s">
        <v>2892</v>
      </c>
      <c r="M2377" s="1"/>
      <c r="N2377" s="1"/>
      <c r="O2377" s="1"/>
      <c r="P2377" s="40">
        <v>360.16765459061952</v>
      </c>
    </row>
    <row r="2378" spans="1:16">
      <c r="A2378" s="39"/>
      <c r="B2378" s="1" t="s">
        <v>700</v>
      </c>
      <c r="C2378" s="1" t="s">
        <v>1370</v>
      </c>
      <c r="D2378" s="1" t="s">
        <v>17</v>
      </c>
      <c r="E2378" s="1" t="s">
        <v>17</v>
      </c>
      <c r="F2378" s="2">
        <v>45535</v>
      </c>
      <c r="G2378" s="2">
        <v>45505</v>
      </c>
      <c r="H2378" s="1" t="s">
        <v>5872</v>
      </c>
      <c r="I2378" s="1" t="s">
        <v>5873</v>
      </c>
      <c r="J2378" s="1" t="s">
        <v>617</v>
      </c>
      <c r="K2378" s="1" t="s">
        <v>860</v>
      </c>
      <c r="L2378" s="1" t="s">
        <v>2892</v>
      </c>
      <c r="M2378" s="1"/>
      <c r="N2378" s="1"/>
      <c r="O2378" s="1"/>
      <c r="P2378" s="40">
        <v>79.036914795873145</v>
      </c>
    </row>
    <row r="2379" spans="1:16">
      <c r="A2379" s="39"/>
      <c r="B2379" s="1" t="s">
        <v>700</v>
      </c>
      <c r="C2379" s="1" t="s">
        <v>1370</v>
      </c>
      <c r="D2379" s="1" t="s">
        <v>17</v>
      </c>
      <c r="E2379" s="1" t="s">
        <v>17</v>
      </c>
      <c r="F2379" s="2">
        <v>45535</v>
      </c>
      <c r="G2379" s="2">
        <v>45505</v>
      </c>
      <c r="H2379" s="1" t="s">
        <v>5874</v>
      </c>
      <c r="I2379" s="1" t="s">
        <v>5875</v>
      </c>
      <c r="J2379" s="1" t="s">
        <v>645</v>
      </c>
      <c r="K2379" s="1" t="s">
        <v>891</v>
      </c>
      <c r="L2379" s="1" t="s">
        <v>3332</v>
      </c>
      <c r="M2379" s="1"/>
      <c r="N2379" s="1"/>
      <c r="O2379" s="1"/>
      <c r="P2379" s="40">
        <v>320.14902630277288</v>
      </c>
    </row>
    <row r="2380" spans="1:16">
      <c r="A2380" s="39"/>
      <c r="B2380" s="1" t="s">
        <v>700</v>
      </c>
      <c r="C2380" s="1" t="s">
        <v>1370</v>
      </c>
      <c r="D2380" s="1" t="s">
        <v>17</v>
      </c>
      <c r="E2380" s="1" t="s">
        <v>17</v>
      </c>
      <c r="F2380" s="2">
        <v>45535</v>
      </c>
      <c r="G2380" s="2">
        <v>45505</v>
      </c>
      <c r="H2380" s="1" t="s">
        <v>5876</v>
      </c>
      <c r="I2380" s="1" t="s">
        <v>5877</v>
      </c>
      <c r="J2380" s="1" t="s">
        <v>587</v>
      </c>
      <c r="K2380" s="1" t="s">
        <v>840</v>
      </c>
      <c r="L2380" s="1" t="s">
        <v>3446</v>
      </c>
      <c r="M2380" s="1"/>
      <c r="N2380" s="1"/>
      <c r="O2380" s="1"/>
      <c r="P2380" s="40">
        <v>270.12574094296463</v>
      </c>
    </row>
    <row r="2381" spans="1:16">
      <c r="A2381" s="39"/>
      <c r="B2381" s="1" t="s">
        <v>700</v>
      </c>
      <c r="C2381" s="1" t="s">
        <v>701</v>
      </c>
      <c r="D2381" s="1" t="s">
        <v>17</v>
      </c>
      <c r="E2381" s="1" t="s">
        <v>17</v>
      </c>
      <c r="F2381" s="2">
        <v>45535</v>
      </c>
      <c r="G2381" s="2">
        <v>45505</v>
      </c>
      <c r="H2381" s="1" t="s">
        <v>5878</v>
      </c>
      <c r="I2381" s="1" t="s">
        <v>5879</v>
      </c>
      <c r="J2381" s="1" t="s">
        <v>507</v>
      </c>
      <c r="K2381" s="1" t="s">
        <v>769</v>
      </c>
      <c r="L2381" s="1" t="s">
        <v>1881</v>
      </c>
      <c r="M2381" s="1"/>
      <c r="N2381" s="1"/>
      <c r="O2381" s="1"/>
      <c r="P2381" s="40">
        <v>29064</v>
      </c>
    </row>
    <row r="2382" spans="1:16">
      <c r="A2382" s="39"/>
      <c r="B2382" s="1" t="s">
        <v>700</v>
      </c>
      <c r="C2382" s="1" t="s">
        <v>1370</v>
      </c>
      <c r="D2382" s="1" t="s">
        <v>17</v>
      </c>
      <c r="E2382" s="1" t="s">
        <v>17</v>
      </c>
      <c r="F2382" s="2">
        <v>45535</v>
      </c>
      <c r="G2382" s="2">
        <v>45505</v>
      </c>
      <c r="H2382" s="1" t="s">
        <v>5880</v>
      </c>
      <c r="I2382" s="1" t="s">
        <v>5881</v>
      </c>
      <c r="J2382" s="1" t="s">
        <v>645</v>
      </c>
      <c r="K2382" s="1" t="s">
        <v>891</v>
      </c>
      <c r="L2382" s="1" t="s">
        <v>3332</v>
      </c>
      <c r="M2382" s="1"/>
      <c r="N2382" s="1"/>
      <c r="O2382" s="1"/>
      <c r="P2382" s="40">
        <v>480.22353945415932</v>
      </c>
    </row>
    <row r="2383" spans="1:16">
      <c r="A2383" s="39"/>
      <c r="B2383" s="1" t="s">
        <v>700</v>
      </c>
      <c r="C2383" s="1" t="s">
        <v>1370</v>
      </c>
      <c r="D2383" s="1" t="s">
        <v>17</v>
      </c>
      <c r="E2383" s="1" t="s">
        <v>17</v>
      </c>
      <c r="F2383" s="2">
        <v>45535</v>
      </c>
      <c r="G2383" s="2">
        <v>45505</v>
      </c>
      <c r="H2383" s="1" t="s">
        <v>5882</v>
      </c>
      <c r="I2383" s="1" t="s">
        <v>5883</v>
      </c>
      <c r="J2383" s="1" t="s">
        <v>812</v>
      </c>
      <c r="K2383" s="1" t="s">
        <v>795</v>
      </c>
      <c r="L2383" s="1" t="s">
        <v>3324</v>
      </c>
      <c r="M2383" s="1"/>
      <c r="N2383" s="1"/>
      <c r="O2383" s="1"/>
      <c r="P2383" s="40">
        <v>392.1825572208968</v>
      </c>
    </row>
    <row r="2384" spans="1:16">
      <c r="A2384" s="39"/>
      <c r="B2384" s="1" t="s">
        <v>700</v>
      </c>
      <c r="C2384" s="1" t="s">
        <v>701</v>
      </c>
      <c r="D2384" s="1" t="s">
        <v>17</v>
      </c>
      <c r="E2384" s="1" t="s">
        <v>17</v>
      </c>
      <c r="F2384" s="2">
        <v>45535</v>
      </c>
      <c r="G2384" s="2">
        <v>45505</v>
      </c>
      <c r="H2384" s="1" t="s">
        <v>5884</v>
      </c>
      <c r="I2384" s="1" t="s">
        <v>5885</v>
      </c>
      <c r="J2384" s="1" t="s">
        <v>493</v>
      </c>
      <c r="K2384" s="1" t="s">
        <v>744</v>
      </c>
      <c r="L2384" s="1" t="s">
        <v>2369</v>
      </c>
      <c r="M2384" s="1"/>
      <c r="N2384" s="1"/>
      <c r="O2384" s="1"/>
      <c r="P2384" s="40">
        <v>75380</v>
      </c>
    </row>
    <row r="2385" spans="1:16">
      <c r="A2385" s="39"/>
      <c r="B2385" s="1" t="s">
        <v>700</v>
      </c>
      <c r="C2385" s="1" t="s">
        <v>1370</v>
      </c>
      <c r="D2385" s="1" t="s">
        <v>17</v>
      </c>
      <c r="E2385" s="1" t="s">
        <v>17</v>
      </c>
      <c r="F2385" s="2">
        <v>45535</v>
      </c>
      <c r="G2385" s="2">
        <v>45505</v>
      </c>
      <c r="H2385" s="1" t="s">
        <v>5886</v>
      </c>
      <c r="I2385" s="1" t="s">
        <v>5887</v>
      </c>
      <c r="J2385" s="1" t="s">
        <v>816</v>
      </c>
      <c r="K2385" s="1" t="s">
        <v>798</v>
      </c>
      <c r="L2385" s="1" t="s">
        <v>3413</v>
      </c>
      <c r="M2385" s="1"/>
      <c r="N2385" s="1"/>
      <c r="O2385" s="1"/>
      <c r="P2385" s="40">
        <v>376.17510590575813</v>
      </c>
    </row>
    <row r="2386" spans="1:16">
      <c r="A2386" s="39"/>
      <c r="B2386" s="1" t="s">
        <v>700</v>
      </c>
      <c r="C2386" s="1" t="s">
        <v>1370</v>
      </c>
      <c r="D2386" s="1" t="s">
        <v>17</v>
      </c>
      <c r="E2386" s="1" t="s">
        <v>17</v>
      </c>
      <c r="F2386" s="2">
        <v>45535</v>
      </c>
      <c r="G2386" s="2">
        <v>45505</v>
      </c>
      <c r="H2386" s="1" t="s">
        <v>5888</v>
      </c>
      <c r="I2386" s="1" t="s">
        <v>5889</v>
      </c>
      <c r="J2386" s="1" t="s">
        <v>812</v>
      </c>
      <c r="K2386" s="1" t="s">
        <v>795</v>
      </c>
      <c r="L2386" s="1" t="s">
        <v>3324</v>
      </c>
      <c r="M2386" s="1"/>
      <c r="N2386" s="1"/>
      <c r="O2386" s="1"/>
      <c r="P2386" s="40">
        <v>448.20863682388205</v>
      </c>
    </row>
    <row r="2387" spans="1:16">
      <c r="A2387" s="39"/>
      <c r="B2387" s="1" t="s">
        <v>700</v>
      </c>
      <c r="C2387" s="1" t="s">
        <v>1370</v>
      </c>
      <c r="D2387" s="1" t="s">
        <v>17</v>
      </c>
      <c r="E2387" s="1" t="s">
        <v>17</v>
      </c>
      <c r="F2387" s="2">
        <v>45535</v>
      </c>
      <c r="G2387" s="2">
        <v>45505</v>
      </c>
      <c r="H2387" s="1" t="s">
        <v>5890</v>
      </c>
      <c r="I2387" s="1" t="s">
        <v>5891</v>
      </c>
      <c r="J2387" s="1" t="s">
        <v>617</v>
      </c>
      <c r="K2387" s="1" t="s">
        <v>860</v>
      </c>
      <c r="L2387" s="1" t="s">
        <v>2892</v>
      </c>
      <c r="M2387" s="1"/>
      <c r="N2387" s="1"/>
      <c r="O2387" s="1"/>
      <c r="P2387" s="40">
        <v>360.16765459061952</v>
      </c>
    </row>
    <row r="2388" spans="1:16">
      <c r="A2388" s="39"/>
      <c r="B2388" s="1" t="s">
        <v>700</v>
      </c>
      <c r="C2388" s="1" t="s">
        <v>1370</v>
      </c>
      <c r="D2388" s="1" t="s">
        <v>17</v>
      </c>
      <c r="E2388" s="1" t="s">
        <v>17</v>
      </c>
      <c r="F2388" s="2">
        <v>45535</v>
      </c>
      <c r="G2388" s="2">
        <v>45505</v>
      </c>
      <c r="H2388" s="1" t="s">
        <v>5892</v>
      </c>
      <c r="I2388" s="1" t="s">
        <v>5893</v>
      </c>
      <c r="J2388" s="1" t="s">
        <v>617</v>
      </c>
      <c r="K2388" s="1" t="s">
        <v>860</v>
      </c>
      <c r="L2388" s="1" t="s">
        <v>2892</v>
      </c>
      <c r="M2388" s="1"/>
      <c r="N2388" s="1"/>
      <c r="O2388" s="1"/>
      <c r="P2388" s="40">
        <v>360.16765459061952</v>
      </c>
    </row>
    <row r="2389" spans="1:16">
      <c r="A2389" s="39"/>
      <c r="B2389" s="1" t="s">
        <v>700</v>
      </c>
      <c r="C2389" s="1" t="s">
        <v>1370</v>
      </c>
      <c r="D2389" s="1" t="s">
        <v>17</v>
      </c>
      <c r="E2389" s="1" t="s">
        <v>17</v>
      </c>
      <c r="F2389" s="2">
        <v>45535</v>
      </c>
      <c r="G2389" s="2">
        <v>45505</v>
      </c>
      <c r="H2389" s="1" t="s">
        <v>5894</v>
      </c>
      <c r="I2389" s="1" t="s">
        <v>5895</v>
      </c>
      <c r="J2389" s="1" t="s">
        <v>645</v>
      </c>
      <c r="K2389" s="1" t="s">
        <v>891</v>
      </c>
      <c r="L2389" s="1" t="s">
        <v>3332</v>
      </c>
      <c r="M2389" s="1"/>
      <c r="N2389" s="1"/>
      <c r="O2389" s="1"/>
      <c r="P2389" s="40">
        <v>268.12480952857231</v>
      </c>
    </row>
    <row r="2390" spans="1:16">
      <c r="A2390" s="39"/>
      <c r="B2390" s="1" t="s">
        <v>700</v>
      </c>
      <c r="C2390" s="1" t="s">
        <v>1370</v>
      </c>
      <c r="D2390" s="1" t="s">
        <v>17</v>
      </c>
      <c r="E2390" s="1" t="s">
        <v>17</v>
      </c>
      <c r="F2390" s="2">
        <v>45535</v>
      </c>
      <c r="G2390" s="2">
        <v>45505</v>
      </c>
      <c r="H2390" s="1" t="s">
        <v>5896</v>
      </c>
      <c r="I2390" s="1" t="s">
        <v>5897</v>
      </c>
      <c r="J2390" s="1" t="s">
        <v>820</v>
      </c>
      <c r="K2390" s="1" t="s">
        <v>800</v>
      </c>
      <c r="L2390" s="1" t="s">
        <v>3718</v>
      </c>
      <c r="M2390" s="1"/>
      <c r="N2390" s="1"/>
      <c r="O2390" s="1"/>
      <c r="P2390" s="40">
        <v>560.2607960298526</v>
      </c>
    </row>
    <row r="2391" spans="1:16">
      <c r="A2391" s="39"/>
      <c r="B2391" s="1" t="s">
        <v>700</v>
      </c>
      <c r="C2391" s="1" t="s">
        <v>1370</v>
      </c>
      <c r="D2391" s="1" t="s">
        <v>17</v>
      </c>
      <c r="E2391" s="1" t="s">
        <v>17</v>
      </c>
      <c r="F2391" s="2">
        <v>45535</v>
      </c>
      <c r="G2391" s="2">
        <v>45505</v>
      </c>
      <c r="H2391" s="1" t="s">
        <v>5898</v>
      </c>
      <c r="I2391" s="1" t="s">
        <v>5899</v>
      </c>
      <c r="J2391" s="1" t="s">
        <v>816</v>
      </c>
      <c r="K2391" s="1" t="s">
        <v>798</v>
      </c>
      <c r="L2391" s="1" t="s">
        <v>3413</v>
      </c>
      <c r="M2391" s="1"/>
      <c r="N2391" s="1"/>
      <c r="O2391" s="1"/>
      <c r="P2391" s="40">
        <v>376.17510590575813</v>
      </c>
    </row>
    <row r="2392" spans="1:16">
      <c r="A2392" s="39"/>
      <c r="B2392" s="1" t="s">
        <v>700</v>
      </c>
      <c r="C2392" s="1" t="s">
        <v>1370</v>
      </c>
      <c r="D2392" s="1" t="s">
        <v>17</v>
      </c>
      <c r="E2392" s="1" t="s">
        <v>17</v>
      </c>
      <c r="F2392" s="2">
        <v>45535</v>
      </c>
      <c r="G2392" s="2">
        <v>45505</v>
      </c>
      <c r="H2392" s="1" t="s">
        <v>5900</v>
      </c>
      <c r="I2392" s="1" t="s">
        <v>5901</v>
      </c>
      <c r="J2392" s="1" t="s">
        <v>587</v>
      </c>
      <c r="K2392" s="1" t="s">
        <v>840</v>
      </c>
      <c r="L2392" s="1" t="s">
        <v>3446</v>
      </c>
      <c r="M2392" s="1"/>
      <c r="N2392" s="1"/>
      <c r="O2392" s="1"/>
      <c r="P2392" s="40">
        <v>520.2421677420059</v>
      </c>
    </row>
    <row r="2393" spans="1:16">
      <c r="A2393" s="39"/>
      <c r="B2393" s="1" t="s">
        <v>700</v>
      </c>
      <c r="C2393" s="1" t="s">
        <v>1370</v>
      </c>
      <c r="D2393" s="1" t="s">
        <v>17</v>
      </c>
      <c r="E2393" s="1" t="s">
        <v>17</v>
      </c>
      <c r="F2393" s="2">
        <v>45535</v>
      </c>
      <c r="G2393" s="2">
        <v>45505</v>
      </c>
      <c r="H2393" s="1" t="s">
        <v>5902</v>
      </c>
      <c r="I2393" s="1" t="s">
        <v>5903</v>
      </c>
      <c r="J2393" s="1" t="s">
        <v>617</v>
      </c>
      <c r="K2393" s="1" t="s">
        <v>860</v>
      </c>
      <c r="L2393" s="1" t="s">
        <v>2892</v>
      </c>
      <c r="M2393" s="1"/>
      <c r="N2393" s="1"/>
      <c r="O2393" s="1"/>
      <c r="P2393" s="40">
        <v>464.21608813902071</v>
      </c>
    </row>
    <row r="2394" spans="1:16">
      <c r="A2394" s="39"/>
      <c r="B2394" s="1" t="s">
        <v>700</v>
      </c>
      <c r="C2394" s="1" t="s">
        <v>1390</v>
      </c>
      <c r="D2394" s="1" t="s">
        <v>17</v>
      </c>
      <c r="E2394" s="1" t="s">
        <v>17</v>
      </c>
      <c r="F2394" s="2">
        <v>45535</v>
      </c>
      <c r="G2394" s="2">
        <v>45505</v>
      </c>
      <c r="H2394" s="1" t="s">
        <v>5523</v>
      </c>
      <c r="I2394" s="1" t="s">
        <v>5524</v>
      </c>
      <c r="J2394" s="1" t="s">
        <v>277</v>
      </c>
      <c r="K2394" s="1"/>
      <c r="L2394" s="1"/>
      <c r="M2394" s="1" t="s">
        <v>1710</v>
      </c>
      <c r="N2394" s="1"/>
      <c r="O2394" s="1" t="s">
        <v>5904</v>
      </c>
      <c r="P2394" s="40">
        <v>-27353.298692932163</v>
      </c>
    </row>
    <row r="2395" spans="1:16">
      <c r="A2395" s="39"/>
      <c r="B2395" s="1" t="s">
        <v>700</v>
      </c>
      <c r="C2395" s="1" t="s">
        <v>1370</v>
      </c>
      <c r="D2395" s="1" t="s">
        <v>17</v>
      </c>
      <c r="E2395" s="1" t="s">
        <v>17</v>
      </c>
      <c r="F2395" s="2">
        <v>45535</v>
      </c>
      <c r="G2395" s="2">
        <v>45505</v>
      </c>
      <c r="H2395" s="1" t="s">
        <v>5905</v>
      </c>
      <c r="I2395" s="1" t="s">
        <v>5906</v>
      </c>
      <c r="J2395" s="1" t="s">
        <v>593</v>
      </c>
      <c r="K2395" s="1" t="s">
        <v>842</v>
      </c>
      <c r="L2395" s="1" t="s">
        <v>1809</v>
      </c>
      <c r="M2395" s="1"/>
      <c r="N2395" s="1"/>
      <c r="O2395" s="1"/>
      <c r="P2395" s="40">
        <v>496.23099076929799</v>
      </c>
    </row>
    <row r="2396" spans="1:16">
      <c r="A2396" s="39"/>
      <c r="B2396" s="1" t="s">
        <v>700</v>
      </c>
      <c r="C2396" s="1" t="s">
        <v>1370</v>
      </c>
      <c r="D2396" s="1" t="s">
        <v>17</v>
      </c>
      <c r="E2396" s="1" t="s">
        <v>17</v>
      </c>
      <c r="F2396" s="2">
        <v>45535</v>
      </c>
      <c r="G2396" s="2">
        <v>45505</v>
      </c>
      <c r="H2396" s="1" t="s">
        <v>5907</v>
      </c>
      <c r="I2396" s="1" t="s">
        <v>5908</v>
      </c>
      <c r="J2396" s="1" t="s">
        <v>612</v>
      </c>
      <c r="K2396" s="1" t="s">
        <v>853</v>
      </c>
      <c r="L2396" s="1" t="s">
        <v>3335</v>
      </c>
      <c r="M2396" s="1"/>
      <c r="N2396" s="1"/>
      <c r="O2396" s="1"/>
      <c r="P2396" s="40">
        <v>258.12015245661064</v>
      </c>
    </row>
    <row r="2397" spans="1:16">
      <c r="A2397" s="39"/>
      <c r="B2397" s="1" t="s">
        <v>700</v>
      </c>
      <c r="C2397" s="1" t="s">
        <v>1370</v>
      </c>
      <c r="D2397" s="1" t="s">
        <v>17</v>
      </c>
      <c r="E2397" s="1" t="s">
        <v>17</v>
      </c>
      <c r="F2397" s="2">
        <v>45535</v>
      </c>
      <c r="G2397" s="2">
        <v>45505</v>
      </c>
      <c r="H2397" s="1" t="s">
        <v>5909</v>
      </c>
      <c r="I2397" s="1" t="s">
        <v>5910</v>
      </c>
      <c r="J2397" s="1" t="s">
        <v>613</v>
      </c>
      <c r="K2397" s="1" t="s">
        <v>854</v>
      </c>
      <c r="L2397" s="1"/>
      <c r="M2397" s="1"/>
      <c r="N2397" s="1"/>
      <c r="O2397" s="1"/>
      <c r="P2397" s="40">
        <v>312.14530064520358</v>
      </c>
    </row>
    <row r="2398" spans="1:16">
      <c r="A2398" s="39"/>
      <c r="B2398" s="1" t="s">
        <v>700</v>
      </c>
      <c r="C2398" s="1" t="s">
        <v>1370</v>
      </c>
      <c r="D2398" s="1" t="s">
        <v>17</v>
      </c>
      <c r="E2398" s="1" t="s">
        <v>17</v>
      </c>
      <c r="F2398" s="2">
        <v>45535</v>
      </c>
      <c r="G2398" s="2">
        <v>45505</v>
      </c>
      <c r="H2398" s="1" t="s">
        <v>5911</v>
      </c>
      <c r="I2398" s="1" t="s">
        <v>5912</v>
      </c>
      <c r="J2398" s="1" t="s">
        <v>812</v>
      </c>
      <c r="K2398" s="1" t="s">
        <v>795</v>
      </c>
      <c r="L2398" s="1" t="s">
        <v>3324</v>
      </c>
      <c r="M2398" s="1"/>
      <c r="N2398" s="1"/>
      <c r="O2398" s="1"/>
      <c r="P2398" s="40">
        <v>630.29339553358409</v>
      </c>
    </row>
    <row r="2399" spans="1:16">
      <c r="A2399" s="39"/>
      <c r="B2399" s="1" t="s">
        <v>700</v>
      </c>
      <c r="C2399" s="1" t="s">
        <v>1370</v>
      </c>
      <c r="D2399" s="1" t="s">
        <v>17</v>
      </c>
      <c r="E2399" s="1" t="s">
        <v>17</v>
      </c>
      <c r="F2399" s="2">
        <v>45535</v>
      </c>
      <c r="G2399" s="2">
        <v>45505</v>
      </c>
      <c r="H2399" s="1" t="s">
        <v>5913</v>
      </c>
      <c r="I2399" s="1" t="s">
        <v>5914</v>
      </c>
      <c r="J2399" s="1" t="s">
        <v>645</v>
      </c>
      <c r="K2399" s="1" t="s">
        <v>891</v>
      </c>
      <c r="L2399" s="1" t="s">
        <v>3332</v>
      </c>
      <c r="M2399" s="1"/>
      <c r="N2399" s="1"/>
      <c r="O2399" s="1"/>
      <c r="P2399" s="40">
        <v>560.2607960298526</v>
      </c>
    </row>
    <row r="2400" spans="1:16">
      <c r="A2400" s="39"/>
      <c r="B2400" s="1" t="s">
        <v>700</v>
      </c>
      <c r="C2400" s="1" t="s">
        <v>1370</v>
      </c>
      <c r="D2400" s="1" t="s">
        <v>17</v>
      </c>
      <c r="E2400" s="1" t="s">
        <v>17</v>
      </c>
      <c r="F2400" s="2">
        <v>45535</v>
      </c>
      <c r="G2400" s="2">
        <v>45505</v>
      </c>
      <c r="H2400" s="1" t="s">
        <v>5915</v>
      </c>
      <c r="I2400" s="1" t="s">
        <v>5916</v>
      </c>
      <c r="J2400" s="1" t="s">
        <v>799</v>
      </c>
      <c r="K2400" s="1" t="s">
        <v>797</v>
      </c>
      <c r="L2400" s="1" t="s">
        <v>3338</v>
      </c>
      <c r="M2400" s="1"/>
      <c r="N2400" s="1"/>
      <c r="O2400" s="1"/>
      <c r="P2400" s="40">
        <v>180.08382729530976</v>
      </c>
    </row>
    <row r="2401" spans="1:16">
      <c r="A2401" s="39"/>
      <c r="B2401" s="1" t="s">
        <v>700</v>
      </c>
      <c r="C2401" s="1" t="s">
        <v>1370</v>
      </c>
      <c r="D2401" s="1" t="s">
        <v>17</v>
      </c>
      <c r="E2401" s="1" t="s">
        <v>17</v>
      </c>
      <c r="F2401" s="2">
        <v>45535</v>
      </c>
      <c r="G2401" s="2">
        <v>45505</v>
      </c>
      <c r="H2401" s="1" t="s">
        <v>5917</v>
      </c>
      <c r="I2401" s="1" t="s">
        <v>5918</v>
      </c>
      <c r="J2401" s="1" t="s">
        <v>645</v>
      </c>
      <c r="K2401" s="1" t="s">
        <v>891</v>
      </c>
      <c r="L2401" s="1" t="s">
        <v>3332</v>
      </c>
      <c r="M2401" s="1"/>
      <c r="N2401" s="1"/>
      <c r="O2401" s="1"/>
      <c r="P2401" s="40">
        <v>560.2607960298526</v>
      </c>
    </row>
    <row r="2402" spans="1:16">
      <c r="A2402" s="39"/>
      <c r="B2402" s="1" t="s">
        <v>700</v>
      </c>
      <c r="C2402" s="1" t="s">
        <v>1370</v>
      </c>
      <c r="D2402" s="1" t="s">
        <v>17</v>
      </c>
      <c r="E2402" s="1" t="s">
        <v>17</v>
      </c>
      <c r="F2402" s="2">
        <v>45535</v>
      </c>
      <c r="G2402" s="2">
        <v>45505</v>
      </c>
      <c r="H2402" s="1" t="s">
        <v>5919</v>
      </c>
      <c r="I2402" s="1" t="s">
        <v>5920</v>
      </c>
      <c r="J2402" s="1" t="s">
        <v>613</v>
      </c>
      <c r="K2402" s="1" t="s">
        <v>854</v>
      </c>
      <c r="L2402" s="1"/>
      <c r="M2402" s="1"/>
      <c r="N2402" s="1"/>
      <c r="O2402" s="1"/>
      <c r="P2402" s="40">
        <v>312.14530064520358</v>
      </c>
    </row>
    <row r="2403" spans="1:16">
      <c r="A2403" s="39"/>
      <c r="B2403" s="1" t="s">
        <v>700</v>
      </c>
      <c r="C2403" s="1" t="s">
        <v>1370</v>
      </c>
      <c r="D2403" s="1" t="s">
        <v>17</v>
      </c>
      <c r="E2403" s="1" t="s">
        <v>17</v>
      </c>
      <c r="F2403" s="2">
        <v>45535</v>
      </c>
      <c r="G2403" s="2">
        <v>45505</v>
      </c>
      <c r="H2403" s="1" t="s">
        <v>5921</v>
      </c>
      <c r="I2403" s="1" t="s">
        <v>5922</v>
      </c>
      <c r="J2403" s="1" t="s">
        <v>593</v>
      </c>
      <c r="K2403" s="1" t="s">
        <v>842</v>
      </c>
      <c r="L2403" s="1" t="s">
        <v>1809</v>
      </c>
      <c r="M2403" s="1"/>
      <c r="N2403" s="1"/>
      <c r="O2403" s="1"/>
      <c r="P2403" s="40">
        <v>400.1862828784661</v>
      </c>
    </row>
    <row r="2404" spans="1:16">
      <c r="A2404" s="39"/>
      <c r="B2404" s="1" t="s">
        <v>700</v>
      </c>
      <c r="C2404" s="1" t="s">
        <v>1370</v>
      </c>
      <c r="D2404" s="1" t="s">
        <v>17</v>
      </c>
      <c r="E2404" s="1" t="s">
        <v>17</v>
      </c>
      <c r="F2404" s="2">
        <v>45535</v>
      </c>
      <c r="G2404" s="2">
        <v>45505</v>
      </c>
      <c r="H2404" s="1" t="s">
        <v>5923</v>
      </c>
      <c r="I2404" s="1" t="s">
        <v>5924</v>
      </c>
      <c r="J2404" s="1" t="s">
        <v>617</v>
      </c>
      <c r="K2404" s="1" t="s">
        <v>860</v>
      </c>
      <c r="L2404" s="1" t="s">
        <v>2892</v>
      </c>
      <c r="M2404" s="1"/>
      <c r="N2404" s="1"/>
      <c r="O2404" s="1"/>
      <c r="P2404" s="40">
        <v>280.1303980149263</v>
      </c>
    </row>
    <row r="2405" spans="1:16">
      <c r="A2405" s="39"/>
      <c r="B2405" s="1" t="s">
        <v>700</v>
      </c>
      <c r="C2405" s="1" t="s">
        <v>1370</v>
      </c>
      <c r="D2405" s="1" t="s">
        <v>17</v>
      </c>
      <c r="E2405" s="1" t="s">
        <v>17</v>
      </c>
      <c r="F2405" s="2">
        <v>45535</v>
      </c>
      <c r="G2405" s="2">
        <v>45505</v>
      </c>
      <c r="H2405" s="1" t="s">
        <v>5925</v>
      </c>
      <c r="I2405" s="1" t="s">
        <v>5926</v>
      </c>
      <c r="J2405" s="1" t="s">
        <v>631</v>
      </c>
      <c r="K2405" s="1" t="s">
        <v>873</v>
      </c>
      <c r="L2405" s="1" t="s">
        <v>3355</v>
      </c>
      <c r="M2405" s="1"/>
      <c r="N2405" s="1"/>
      <c r="O2405" s="1"/>
      <c r="P2405" s="40">
        <v>520.2421677420059</v>
      </c>
    </row>
    <row r="2406" spans="1:16">
      <c r="A2406" s="39"/>
      <c r="B2406" s="1" t="s">
        <v>700</v>
      </c>
      <c r="C2406" s="1" t="s">
        <v>1370</v>
      </c>
      <c r="D2406" s="1" t="s">
        <v>17</v>
      </c>
      <c r="E2406" s="1" t="s">
        <v>17</v>
      </c>
      <c r="F2406" s="2">
        <v>45535</v>
      </c>
      <c r="G2406" s="2">
        <v>45505</v>
      </c>
      <c r="H2406" s="1" t="s">
        <v>5927</v>
      </c>
      <c r="I2406" s="1" t="s">
        <v>5928</v>
      </c>
      <c r="J2406" s="1" t="s">
        <v>620</v>
      </c>
      <c r="K2406" s="1" t="s">
        <v>862</v>
      </c>
      <c r="L2406" s="1" t="s">
        <v>3343</v>
      </c>
      <c r="M2406" s="1"/>
      <c r="N2406" s="1"/>
      <c r="O2406" s="1"/>
      <c r="P2406" s="40">
        <v>280.1303980149263</v>
      </c>
    </row>
    <row r="2407" spans="1:16">
      <c r="A2407" s="39"/>
      <c r="B2407" s="1" t="s">
        <v>700</v>
      </c>
      <c r="C2407" s="1" t="s">
        <v>1370</v>
      </c>
      <c r="D2407" s="1" t="s">
        <v>17</v>
      </c>
      <c r="E2407" s="1" t="s">
        <v>17</v>
      </c>
      <c r="F2407" s="2">
        <v>45535</v>
      </c>
      <c r="G2407" s="2">
        <v>45505</v>
      </c>
      <c r="H2407" s="1" t="s">
        <v>5929</v>
      </c>
      <c r="I2407" s="1" t="s">
        <v>5930</v>
      </c>
      <c r="J2407" s="1" t="s">
        <v>587</v>
      </c>
      <c r="K2407" s="1" t="s">
        <v>840</v>
      </c>
      <c r="L2407" s="1" t="s">
        <v>3446</v>
      </c>
      <c r="M2407" s="1"/>
      <c r="N2407" s="1"/>
      <c r="O2407" s="1"/>
      <c r="P2407" s="40">
        <v>270.12574094296463</v>
      </c>
    </row>
    <row r="2408" spans="1:16">
      <c r="A2408" s="39"/>
      <c r="B2408" s="1" t="s">
        <v>700</v>
      </c>
      <c r="C2408" s="1" t="s">
        <v>1370</v>
      </c>
      <c r="D2408" s="1" t="s">
        <v>17</v>
      </c>
      <c r="E2408" s="1" t="s">
        <v>17</v>
      </c>
      <c r="F2408" s="2">
        <v>45535</v>
      </c>
      <c r="G2408" s="2">
        <v>45505</v>
      </c>
      <c r="H2408" s="1" t="s">
        <v>5931</v>
      </c>
      <c r="I2408" s="1" t="s">
        <v>5932</v>
      </c>
      <c r="J2408" s="1" t="s">
        <v>617</v>
      </c>
      <c r="K2408" s="1" t="s">
        <v>860</v>
      </c>
      <c r="L2408" s="1" t="s">
        <v>2892</v>
      </c>
      <c r="M2408" s="1"/>
      <c r="N2408" s="1"/>
      <c r="O2408" s="1"/>
      <c r="P2408" s="40">
        <v>79.036914795873145</v>
      </c>
    </row>
    <row r="2409" spans="1:16">
      <c r="A2409" s="39"/>
      <c r="B2409" s="1" t="s">
        <v>700</v>
      </c>
      <c r="C2409" s="1" t="s">
        <v>1370</v>
      </c>
      <c r="D2409" s="1" t="s">
        <v>17</v>
      </c>
      <c r="E2409" s="1" t="s">
        <v>17</v>
      </c>
      <c r="F2409" s="2">
        <v>45535</v>
      </c>
      <c r="G2409" s="2">
        <v>45505</v>
      </c>
      <c r="H2409" s="1" t="s">
        <v>5933</v>
      </c>
      <c r="I2409" s="1" t="s">
        <v>5934</v>
      </c>
      <c r="J2409" s="1" t="s">
        <v>617</v>
      </c>
      <c r="K2409" s="1" t="s">
        <v>860</v>
      </c>
      <c r="L2409" s="1" t="s">
        <v>2892</v>
      </c>
      <c r="M2409" s="1"/>
      <c r="N2409" s="1"/>
      <c r="O2409" s="1"/>
      <c r="P2409" s="40">
        <v>320.14902630277288</v>
      </c>
    </row>
    <row r="2410" spans="1:16">
      <c r="A2410" s="39"/>
      <c r="B2410" s="1" t="s">
        <v>700</v>
      </c>
      <c r="C2410" s="1" t="s">
        <v>1370</v>
      </c>
      <c r="D2410" s="1" t="s">
        <v>17</v>
      </c>
      <c r="E2410" s="1" t="s">
        <v>17</v>
      </c>
      <c r="F2410" s="2">
        <v>45535</v>
      </c>
      <c r="G2410" s="2">
        <v>45505</v>
      </c>
      <c r="H2410" s="1" t="s">
        <v>5935</v>
      </c>
      <c r="I2410" s="1" t="s">
        <v>5936</v>
      </c>
      <c r="J2410" s="1" t="s">
        <v>632</v>
      </c>
      <c r="K2410" s="1" t="s">
        <v>874</v>
      </c>
      <c r="L2410" s="1" t="s">
        <v>3637</v>
      </c>
      <c r="M2410" s="1"/>
      <c r="N2410" s="1"/>
      <c r="O2410" s="1"/>
      <c r="P2410" s="40">
        <v>408.19000853603541</v>
      </c>
    </row>
    <row r="2411" spans="1:16">
      <c r="A2411" s="39"/>
      <c r="B2411" s="1" t="s">
        <v>700</v>
      </c>
      <c r="C2411" s="1" t="s">
        <v>1370</v>
      </c>
      <c r="D2411" s="1" t="s">
        <v>17</v>
      </c>
      <c r="E2411" s="1" t="s">
        <v>17</v>
      </c>
      <c r="F2411" s="2">
        <v>45535</v>
      </c>
      <c r="G2411" s="2">
        <v>45505</v>
      </c>
      <c r="H2411" s="1" t="s">
        <v>5937</v>
      </c>
      <c r="I2411" s="1" t="s">
        <v>5938</v>
      </c>
      <c r="J2411" s="1" t="s">
        <v>617</v>
      </c>
      <c r="K2411" s="1" t="s">
        <v>860</v>
      </c>
      <c r="L2411" s="1" t="s">
        <v>2892</v>
      </c>
      <c r="M2411" s="1"/>
      <c r="N2411" s="1"/>
      <c r="O2411" s="1"/>
      <c r="P2411" s="40">
        <v>464.21608813902071</v>
      </c>
    </row>
    <row r="2412" spans="1:16">
      <c r="A2412" s="39"/>
      <c r="B2412" s="1" t="s">
        <v>700</v>
      </c>
      <c r="C2412" s="1" t="s">
        <v>1370</v>
      </c>
      <c r="D2412" s="1" t="s">
        <v>17</v>
      </c>
      <c r="E2412" s="1" t="s">
        <v>17</v>
      </c>
      <c r="F2412" s="2">
        <v>45535</v>
      </c>
      <c r="G2412" s="2">
        <v>45505</v>
      </c>
      <c r="H2412" s="1" t="s">
        <v>5939</v>
      </c>
      <c r="I2412" s="1" t="s">
        <v>5940</v>
      </c>
      <c r="J2412" s="1" t="s">
        <v>617</v>
      </c>
      <c r="K2412" s="1" t="s">
        <v>860</v>
      </c>
      <c r="L2412" s="1" t="s">
        <v>2892</v>
      </c>
      <c r="M2412" s="1"/>
      <c r="N2412" s="1"/>
      <c r="O2412" s="1"/>
      <c r="P2412" s="40">
        <v>425.19804948574631</v>
      </c>
    </row>
    <row r="2413" spans="1:16">
      <c r="A2413" s="39"/>
      <c r="B2413" s="1" t="s">
        <v>700</v>
      </c>
      <c r="C2413" s="1" t="s">
        <v>701</v>
      </c>
      <c r="D2413" s="1" t="s">
        <v>17</v>
      </c>
      <c r="E2413" s="1" t="s">
        <v>17</v>
      </c>
      <c r="F2413" s="2">
        <v>45535</v>
      </c>
      <c r="G2413" s="2">
        <v>45505</v>
      </c>
      <c r="H2413" s="1" t="s">
        <v>5941</v>
      </c>
      <c r="I2413" s="1" t="s">
        <v>5942</v>
      </c>
      <c r="J2413" s="1" t="s">
        <v>666</v>
      </c>
      <c r="K2413" s="1" t="s">
        <v>917</v>
      </c>
      <c r="L2413" s="1" t="s">
        <v>1865</v>
      </c>
      <c r="M2413" s="1"/>
      <c r="N2413" s="1"/>
      <c r="O2413" s="1"/>
      <c r="P2413" s="40">
        <v>2.35</v>
      </c>
    </row>
    <row r="2414" spans="1:16">
      <c r="A2414" s="39"/>
      <c r="B2414" s="1" t="s">
        <v>700</v>
      </c>
      <c r="C2414" s="1" t="s">
        <v>1370</v>
      </c>
      <c r="D2414" s="1" t="s">
        <v>17</v>
      </c>
      <c r="E2414" s="1" t="s">
        <v>17</v>
      </c>
      <c r="F2414" s="2">
        <v>45535</v>
      </c>
      <c r="G2414" s="2">
        <v>45505</v>
      </c>
      <c r="H2414" s="1" t="s">
        <v>5943</v>
      </c>
      <c r="I2414" s="1" t="s">
        <v>5944</v>
      </c>
      <c r="J2414" s="1" t="s">
        <v>587</v>
      </c>
      <c r="K2414" s="1" t="s">
        <v>840</v>
      </c>
      <c r="L2414" s="1" t="s">
        <v>3446</v>
      </c>
      <c r="M2414" s="1"/>
      <c r="N2414" s="1"/>
      <c r="O2414" s="1"/>
      <c r="P2414" s="40">
        <v>360.16765459061952</v>
      </c>
    </row>
    <row r="2415" spans="1:16">
      <c r="A2415" s="39"/>
      <c r="B2415" s="1" t="s">
        <v>700</v>
      </c>
      <c r="C2415" s="1" t="s">
        <v>1370</v>
      </c>
      <c r="D2415" s="1" t="s">
        <v>17</v>
      </c>
      <c r="E2415" s="1" t="s">
        <v>17</v>
      </c>
      <c r="F2415" s="2">
        <v>45535</v>
      </c>
      <c r="G2415" s="2">
        <v>45505</v>
      </c>
      <c r="H2415" s="1" t="s">
        <v>5945</v>
      </c>
      <c r="I2415" s="1" t="s">
        <v>5946</v>
      </c>
      <c r="J2415" s="1" t="s">
        <v>820</v>
      </c>
      <c r="K2415" s="1" t="s">
        <v>800</v>
      </c>
      <c r="L2415" s="1" t="s">
        <v>3718</v>
      </c>
      <c r="M2415" s="1"/>
      <c r="N2415" s="1"/>
      <c r="O2415" s="1"/>
      <c r="P2415" s="40">
        <v>630.29339553358409</v>
      </c>
    </row>
    <row r="2416" spans="1:16">
      <c r="A2416" s="39"/>
      <c r="B2416" s="1" t="s">
        <v>700</v>
      </c>
      <c r="C2416" s="1" t="s">
        <v>1370</v>
      </c>
      <c r="D2416" s="1" t="s">
        <v>17</v>
      </c>
      <c r="E2416" s="1" t="s">
        <v>17</v>
      </c>
      <c r="F2416" s="2">
        <v>45535</v>
      </c>
      <c r="G2416" s="2">
        <v>45505</v>
      </c>
      <c r="H2416" s="1" t="s">
        <v>5947</v>
      </c>
      <c r="I2416" s="1" t="s">
        <v>5948</v>
      </c>
      <c r="J2416" s="1" t="s">
        <v>617</v>
      </c>
      <c r="K2416" s="1" t="s">
        <v>860</v>
      </c>
      <c r="L2416" s="1" t="s">
        <v>2892</v>
      </c>
      <c r="M2416" s="1"/>
      <c r="N2416" s="1"/>
      <c r="O2416" s="1"/>
      <c r="P2416" s="40">
        <v>320.14902630277288</v>
      </c>
    </row>
    <row r="2417" spans="1:16">
      <c r="A2417" s="39"/>
      <c r="B2417" s="1" t="s">
        <v>700</v>
      </c>
      <c r="C2417" s="1" t="s">
        <v>1370</v>
      </c>
      <c r="D2417" s="1" t="s">
        <v>17</v>
      </c>
      <c r="E2417" s="1" t="s">
        <v>17</v>
      </c>
      <c r="F2417" s="2">
        <v>45535</v>
      </c>
      <c r="G2417" s="2">
        <v>45505</v>
      </c>
      <c r="H2417" s="1" t="s">
        <v>5949</v>
      </c>
      <c r="I2417" s="1" t="s">
        <v>5950</v>
      </c>
      <c r="J2417" s="1" t="s">
        <v>812</v>
      </c>
      <c r="K2417" s="1" t="s">
        <v>795</v>
      </c>
      <c r="L2417" s="1" t="s">
        <v>3324</v>
      </c>
      <c r="M2417" s="1"/>
      <c r="N2417" s="1"/>
      <c r="O2417" s="1"/>
      <c r="P2417" s="40">
        <v>448.20863682388205</v>
      </c>
    </row>
    <row r="2418" spans="1:16">
      <c r="A2418" s="39"/>
      <c r="B2418" s="1" t="s">
        <v>700</v>
      </c>
      <c r="C2418" s="1" t="s">
        <v>1370</v>
      </c>
      <c r="D2418" s="1" t="s">
        <v>17</v>
      </c>
      <c r="E2418" s="1" t="s">
        <v>17</v>
      </c>
      <c r="F2418" s="2">
        <v>45535</v>
      </c>
      <c r="G2418" s="2">
        <v>45505</v>
      </c>
      <c r="H2418" s="1" t="s">
        <v>5951</v>
      </c>
      <c r="I2418" s="1" t="s">
        <v>5952</v>
      </c>
      <c r="J2418" s="1" t="s">
        <v>799</v>
      </c>
      <c r="K2418" s="1" t="s">
        <v>797</v>
      </c>
      <c r="L2418" s="1" t="s">
        <v>3338</v>
      </c>
      <c r="M2418" s="1"/>
      <c r="N2418" s="1"/>
      <c r="O2418" s="1"/>
      <c r="P2418" s="40">
        <v>180.08382729530976</v>
      </c>
    </row>
    <row r="2419" spans="1:16">
      <c r="A2419" s="39"/>
      <c r="B2419" s="1" t="s">
        <v>700</v>
      </c>
      <c r="C2419" s="1" t="s">
        <v>1370</v>
      </c>
      <c r="D2419" s="1" t="s">
        <v>17</v>
      </c>
      <c r="E2419" s="1" t="s">
        <v>17</v>
      </c>
      <c r="F2419" s="2">
        <v>45535</v>
      </c>
      <c r="G2419" s="2">
        <v>45505</v>
      </c>
      <c r="H2419" s="1" t="s">
        <v>5953</v>
      </c>
      <c r="I2419" s="1" t="s">
        <v>5954</v>
      </c>
      <c r="J2419" s="1" t="s">
        <v>820</v>
      </c>
      <c r="K2419" s="1" t="s">
        <v>800</v>
      </c>
      <c r="L2419" s="1" t="s">
        <v>3718</v>
      </c>
      <c r="M2419" s="1"/>
      <c r="N2419" s="1"/>
      <c r="O2419" s="1"/>
      <c r="P2419" s="40">
        <v>560.2607960298526</v>
      </c>
    </row>
    <row r="2420" spans="1:16">
      <c r="A2420" s="39"/>
      <c r="B2420" s="1" t="s">
        <v>700</v>
      </c>
      <c r="C2420" s="1" t="s">
        <v>1370</v>
      </c>
      <c r="D2420" s="1" t="s">
        <v>17</v>
      </c>
      <c r="E2420" s="1" t="s">
        <v>17</v>
      </c>
      <c r="F2420" s="2">
        <v>45535</v>
      </c>
      <c r="G2420" s="2">
        <v>45505</v>
      </c>
      <c r="H2420" s="1" t="s">
        <v>5955</v>
      </c>
      <c r="I2420" s="1" t="s">
        <v>5956</v>
      </c>
      <c r="J2420" s="1" t="s">
        <v>640</v>
      </c>
      <c r="K2420" s="1" t="s">
        <v>884</v>
      </c>
      <c r="L2420" s="1" t="s">
        <v>3366</v>
      </c>
      <c r="M2420" s="1"/>
      <c r="N2420" s="1"/>
      <c r="O2420" s="1"/>
      <c r="P2420" s="40">
        <v>560.2607960298526</v>
      </c>
    </row>
    <row r="2421" spans="1:16">
      <c r="A2421" s="39"/>
      <c r="B2421" s="1" t="s">
        <v>700</v>
      </c>
      <c r="C2421" s="1" t="s">
        <v>1370</v>
      </c>
      <c r="D2421" s="1" t="s">
        <v>17</v>
      </c>
      <c r="E2421" s="1" t="s">
        <v>17</v>
      </c>
      <c r="F2421" s="2">
        <v>45535</v>
      </c>
      <c r="G2421" s="2">
        <v>45505</v>
      </c>
      <c r="H2421" s="1" t="s">
        <v>5957</v>
      </c>
      <c r="I2421" s="1" t="s">
        <v>5958</v>
      </c>
      <c r="J2421" s="1" t="s">
        <v>645</v>
      </c>
      <c r="K2421" s="1" t="s">
        <v>891</v>
      </c>
      <c r="L2421" s="1" t="s">
        <v>3332</v>
      </c>
      <c r="M2421" s="1"/>
      <c r="N2421" s="1"/>
      <c r="O2421" s="1"/>
      <c r="P2421" s="40">
        <v>536.24961905714463</v>
      </c>
    </row>
    <row r="2422" spans="1:16">
      <c r="A2422" s="39"/>
      <c r="B2422" s="1" t="s">
        <v>700</v>
      </c>
      <c r="C2422" s="1" t="s">
        <v>1370</v>
      </c>
      <c r="D2422" s="1" t="s">
        <v>17</v>
      </c>
      <c r="E2422" s="1" t="s">
        <v>17</v>
      </c>
      <c r="F2422" s="2">
        <v>45535</v>
      </c>
      <c r="G2422" s="2">
        <v>45505</v>
      </c>
      <c r="H2422" s="1" t="s">
        <v>5959</v>
      </c>
      <c r="I2422" s="1" t="s">
        <v>5960</v>
      </c>
      <c r="J2422" s="1" t="s">
        <v>617</v>
      </c>
      <c r="K2422" s="1" t="s">
        <v>860</v>
      </c>
      <c r="L2422" s="1" t="s">
        <v>2892</v>
      </c>
      <c r="M2422" s="1"/>
      <c r="N2422" s="1"/>
      <c r="O2422" s="1"/>
      <c r="P2422" s="40">
        <v>464.21608813902071</v>
      </c>
    </row>
    <row r="2423" spans="1:16">
      <c r="A2423" s="39"/>
      <c r="B2423" s="1" t="s">
        <v>700</v>
      </c>
      <c r="C2423" s="1" t="s">
        <v>1370</v>
      </c>
      <c r="D2423" s="1" t="s">
        <v>17</v>
      </c>
      <c r="E2423" s="1" t="s">
        <v>17</v>
      </c>
      <c r="F2423" s="2">
        <v>45535</v>
      </c>
      <c r="G2423" s="2">
        <v>45505</v>
      </c>
      <c r="H2423" s="1" t="s">
        <v>5961</v>
      </c>
      <c r="I2423" s="1" t="s">
        <v>5962</v>
      </c>
      <c r="J2423" s="1" t="s">
        <v>645</v>
      </c>
      <c r="K2423" s="1" t="s">
        <v>891</v>
      </c>
      <c r="L2423" s="1" t="s">
        <v>3332</v>
      </c>
      <c r="M2423" s="1"/>
      <c r="N2423" s="1"/>
      <c r="O2423" s="1"/>
      <c r="P2423" s="40">
        <v>320.14902630277288</v>
      </c>
    </row>
    <row r="2424" spans="1:16">
      <c r="A2424" s="39"/>
      <c r="B2424" s="1" t="s">
        <v>700</v>
      </c>
      <c r="C2424" s="1" t="s">
        <v>1370</v>
      </c>
      <c r="D2424" s="1" t="s">
        <v>17</v>
      </c>
      <c r="E2424" s="1" t="s">
        <v>17</v>
      </c>
      <c r="F2424" s="2">
        <v>45535</v>
      </c>
      <c r="G2424" s="2">
        <v>45505</v>
      </c>
      <c r="H2424" s="1" t="s">
        <v>5963</v>
      </c>
      <c r="I2424" s="1" t="s">
        <v>5964</v>
      </c>
      <c r="J2424" s="1" t="s">
        <v>617</v>
      </c>
      <c r="K2424" s="1" t="s">
        <v>860</v>
      </c>
      <c r="L2424" s="1" t="s">
        <v>2892</v>
      </c>
      <c r="M2424" s="1"/>
      <c r="N2424" s="1"/>
      <c r="O2424" s="1"/>
      <c r="P2424" s="40">
        <v>432.20118550874338</v>
      </c>
    </row>
    <row r="2425" spans="1:16">
      <c r="A2425" s="39"/>
      <c r="B2425" s="1" t="s">
        <v>700</v>
      </c>
      <c r="C2425" s="1" t="s">
        <v>1370</v>
      </c>
      <c r="D2425" s="1" t="s">
        <v>17</v>
      </c>
      <c r="E2425" s="1" t="s">
        <v>17</v>
      </c>
      <c r="F2425" s="2">
        <v>45535</v>
      </c>
      <c r="G2425" s="2">
        <v>45505</v>
      </c>
      <c r="H2425" s="1" t="s">
        <v>5965</v>
      </c>
      <c r="I2425" s="1" t="s">
        <v>5966</v>
      </c>
      <c r="J2425" s="1" t="s">
        <v>816</v>
      </c>
      <c r="K2425" s="1" t="s">
        <v>798</v>
      </c>
      <c r="L2425" s="1" t="s">
        <v>3413</v>
      </c>
      <c r="M2425" s="1"/>
      <c r="N2425" s="1"/>
      <c r="O2425" s="1"/>
      <c r="P2425" s="40">
        <v>180.08382729530976</v>
      </c>
    </row>
    <row r="2426" spans="1:16">
      <c r="A2426" s="39"/>
      <c r="B2426" s="1" t="s">
        <v>700</v>
      </c>
      <c r="C2426" s="1" t="s">
        <v>1370</v>
      </c>
      <c r="D2426" s="1" t="s">
        <v>17</v>
      </c>
      <c r="E2426" s="1" t="s">
        <v>17</v>
      </c>
      <c r="F2426" s="2">
        <v>45535</v>
      </c>
      <c r="G2426" s="2">
        <v>45505</v>
      </c>
      <c r="H2426" s="1" t="s">
        <v>5967</v>
      </c>
      <c r="I2426" s="1" t="s">
        <v>5968</v>
      </c>
      <c r="J2426" s="1" t="s">
        <v>621</v>
      </c>
      <c r="K2426" s="1" t="s">
        <v>861</v>
      </c>
      <c r="L2426" s="1" t="s">
        <v>3500</v>
      </c>
      <c r="M2426" s="1"/>
      <c r="N2426" s="1"/>
      <c r="O2426" s="1"/>
      <c r="P2426" s="40">
        <v>240.11176972707966</v>
      </c>
    </row>
    <row r="2427" spans="1:16">
      <c r="A2427" s="39"/>
      <c r="B2427" s="1" t="s">
        <v>700</v>
      </c>
      <c r="C2427" s="1" t="s">
        <v>1370</v>
      </c>
      <c r="D2427" s="1" t="s">
        <v>17</v>
      </c>
      <c r="E2427" s="1" t="s">
        <v>17</v>
      </c>
      <c r="F2427" s="2">
        <v>45535</v>
      </c>
      <c r="G2427" s="2">
        <v>45505</v>
      </c>
      <c r="H2427" s="1" t="s">
        <v>5969</v>
      </c>
      <c r="I2427" s="1" t="s">
        <v>5970</v>
      </c>
      <c r="J2427" s="1" t="s">
        <v>617</v>
      </c>
      <c r="K2427" s="1" t="s">
        <v>860</v>
      </c>
      <c r="L2427" s="1" t="s">
        <v>2892</v>
      </c>
      <c r="M2427" s="1"/>
      <c r="N2427" s="1"/>
      <c r="O2427" s="1"/>
      <c r="P2427" s="40">
        <v>320.14902630277288</v>
      </c>
    </row>
    <row r="2428" spans="1:16">
      <c r="A2428" s="39"/>
      <c r="B2428" s="1" t="s">
        <v>700</v>
      </c>
      <c r="C2428" s="1" t="s">
        <v>1370</v>
      </c>
      <c r="D2428" s="1" t="s">
        <v>17</v>
      </c>
      <c r="E2428" s="1" t="s">
        <v>17</v>
      </c>
      <c r="F2428" s="2">
        <v>45535</v>
      </c>
      <c r="G2428" s="2">
        <v>45505</v>
      </c>
      <c r="H2428" s="1" t="s">
        <v>5971</v>
      </c>
      <c r="I2428" s="1" t="s">
        <v>5972</v>
      </c>
      <c r="J2428" s="1" t="s">
        <v>593</v>
      </c>
      <c r="K2428" s="1" t="s">
        <v>842</v>
      </c>
      <c r="L2428" s="1" t="s">
        <v>1809</v>
      </c>
      <c r="M2428" s="1"/>
      <c r="N2428" s="1"/>
      <c r="O2428" s="1"/>
      <c r="P2428" s="40">
        <v>400.1862828784661</v>
      </c>
    </row>
    <row r="2429" spans="1:16">
      <c r="A2429" s="39"/>
      <c r="B2429" s="1" t="s">
        <v>700</v>
      </c>
      <c r="C2429" s="1" t="s">
        <v>1370</v>
      </c>
      <c r="D2429" s="1" t="s">
        <v>17</v>
      </c>
      <c r="E2429" s="1" t="s">
        <v>17</v>
      </c>
      <c r="F2429" s="2">
        <v>45535</v>
      </c>
      <c r="G2429" s="2">
        <v>45505</v>
      </c>
      <c r="H2429" s="1" t="s">
        <v>5973</v>
      </c>
      <c r="I2429" s="1" t="s">
        <v>5974</v>
      </c>
      <c r="J2429" s="1" t="s">
        <v>617</v>
      </c>
      <c r="K2429" s="1" t="s">
        <v>860</v>
      </c>
      <c r="L2429" s="1" t="s">
        <v>2892</v>
      </c>
      <c r="M2429" s="1"/>
      <c r="N2429" s="1"/>
      <c r="O2429" s="1"/>
      <c r="P2429" s="40">
        <v>480.22353945415932</v>
      </c>
    </row>
    <row r="2430" spans="1:16">
      <c r="A2430" s="39"/>
      <c r="B2430" s="1" t="s">
        <v>700</v>
      </c>
      <c r="C2430" s="1" t="s">
        <v>1370</v>
      </c>
      <c r="D2430" s="1" t="s">
        <v>17</v>
      </c>
      <c r="E2430" s="1" t="s">
        <v>17</v>
      </c>
      <c r="F2430" s="2">
        <v>45535</v>
      </c>
      <c r="G2430" s="2">
        <v>45505</v>
      </c>
      <c r="H2430" s="1" t="s">
        <v>5975</v>
      </c>
      <c r="I2430" s="1" t="s">
        <v>5976</v>
      </c>
      <c r="J2430" s="1" t="s">
        <v>587</v>
      </c>
      <c r="K2430" s="1" t="s">
        <v>840</v>
      </c>
      <c r="L2430" s="1" t="s">
        <v>3446</v>
      </c>
      <c r="M2430" s="1"/>
      <c r="N2430" s="1"/>
      <c r="O2430" s="1"/>
      <c r="P2430" s="40">
        <v>360.16765459061952</v>
      </c>
    </row>
    <row r="2431" spans="1:16">
      <c r="A2431" s="39"/>
      <c r="B2431" s="1" t="s">
        <v>700</v>
      </c>
      <c r="C2431" s="1" t="s">
        <v>1370</v>
      </c>
      <c r="D2431" s="1" t="s">
        <v>17</v>
      </c>
      <c r="E2431" s="1" t="s">
        <v>17</v>
      </c>
      <c r="F2431" s="2">
        <v>45535</v>
      </c>
      <c r="G2431" s="2">
        <v>45505</v>
      </c>
      <c r="H2431" s="1" t="s">
        <v>5977</v>
      </c>
      <c r="I2431" s="1" t="s">
        <v>5978</v>
      </c>
      <c r="J2431" s="1" t="s">
        <v>617</v>
      </c>
      <c r="K2431" s="1" t="s">
        <v>860</v>
      </c>
      <c r="L2431" s="1" t="s">
        <v>2892</v>
      </c>
      <c r="M2431" s="1"/>
      <c r="N2431" s="1"/>
      <c r="O2431" s="1"/>
      <c r="P2431" s="40">
        <v>464.21608813902071</v>
      </c>
    </row>
    <row r="2432" spans="1:16">
      <c r="A2432" s="39"/>
      <c r="B2432" s="1" t="s">
        <v>700</v>
      </c>
      <c r="C2432" s="1" t="s">
        <v>1370</v>
      </c>
      <c r="D2432" s="1" t="s">
        <v>17</v>
      </c>
      <c r="E2432" s="1" t="s">
        <v>17</v>
      </c>
      <c r="F2432" s="2">
        <v>45535</v>
      </c>
      <c r="G2432" s="2">
        <v>45505</v>
      </c>
      <c r="H2432" s="1" t="s">
        <v>5979</v>
      </c>
      <c r="I2432" s="1" t="s">
        <v>5980</v>
      </c>
      <c r="J2432" s="1" t="s">
        <v>818</v>
      </c>
      <c r="K2432" s="1" t="s">
        <v>796</v>
      </c>
      <c r="L2432" s="1" t="s">
        <v>3346</v>
      </c>
      <c r="M2432" s="1"/>
      <c r="N2432" s="1"/>
      <c r="O2432" s="1"/>
      <c r="P2432" s="40">
        <v>567.26417990760183</v>
      </c>
    </row>
    <row r="2433" spans="1:16">
      <c r="A2433" s="39"/>
      <c r="B2433" s="1" t="s">
        <v>700</v>
      </c>
      <c r="C2433" s="1" t="s">
        <v>701</v>
      </c>
      <c r="D2433" s="1" t="s">
        <v>17</v>
      </c>
      <c r="E2433" s="1" t="s">
        <v>17</v>
      </c>
      <c r="F2433" s="2">
        <v>45535</v>
      </c>
      <c r="G2433" s="2">
        <v>45505</v>
      </c>
      <c r="H2433" s="1" t="s">
        <v>5981</v>
      </c>
      <c r="I2433" s="1" t="s">
        <v>5982</v>
      </c>
      <c r="J2433" s="1" t="s">
        <v>562</v>
      </c>
      <c r="K2433" s="1" t="s">
        <v>823</v>
      </c>
      <c r="L2433" s="1" t="s">
        <v>3880</v>
      </c>
      <c r="M2433" s="1"/>
      <c r="N2433" s="1"/>
      <c r="O2433" s="1"/>
      <c r="P2433" s="40">
        <v>3.05</v>
      </c>
    </row>
    <row r="2434" spans="1:16">
      <c r="A2434" s="39"/>
      <c r="B2434" s="1" t="s">
        <v>700</v>
      </c>
      <c r="C2434" s="1" t="s">
        <v>1370</v>
      </c>
      <c r="D2434" s="1" t="s">
        <v>17</v>
      </c>
      <c r="E2434" s="1" t="s">
        <v>17</v>
      </c>
      <c r="F2434" s="2">
        <v>45535</v>
      </c>
      <c r="G2434" s="2">
        <v>45505</v>
      </c>
      <c r="H2434" s="1" t="s">
        <v>5983</v>
      </c>
      <c r="I2434" s="1" t="s">
        <v>5984</v>
      </c>
      <c r="J2434" s="1" t="s">
        <v>818</v>
      </c>
      <c r="K2434" s="1" t="s">
        <v>796</v>
      </c>
      <c r="L2434" s="1" t="s">
        <v>3346</v>
      </c>
      <c r="M2434" s="1"/>
      <c r="N2434" s="1"/>
      <c r="O2434" s="1"/>
      <c r="P2434" s="40">
        <v>520.2421677420059</v>
      </c>
    </row>
    <row r="2435" spans="1:16">
      <c r="A2435" s="39"/>
      <c r="B2435" s="1" t="s">
        <v>700</v>
      </c>
      <c r="C2435" s="1" t="s">
        <v>1370</v>
      </c>
      <c r="D2435" s="1" t="s">
        <v>17</v>
      </c>
      <c r="E2435" s="1" t="s">
        <v>17</v>
      </c>
      <c r="F2435" s="2">
        <v>45535</v>
      </c>
      <c r="G2435" s="2">
        <v>45505</v>
      </c>
      <c r="H2435" s="1" t="s">
        <v>5985</v>
      </c>
      <c r="I2435" s="1" t="s">
        <v>5986</v>
      </c>
      <c r="J2435" s="1" t="s">
        <v>642</v>
      </c>
      <c r="K2435" s="1" t="s">
        <v>881</v>
      </c>
      <c r="L2435" s="1" t="s">
        <v>3416</v>
      </c>
      <c r="M2435" s="1"/>
      <c r="N2435" s="1"/>
      <c r="O2435" s="1"/>
      <c r="P2435" s="40">
        <v>520.2421677420059</v>
      </c>
    </row>
    <row r="2436" spans="1:16">
      <c r="A2436" s="39"/>
      <c r="B2436" s="1" t="s">
        <v>700</v>
      </c>
      <c r="C2436" s="1" t="s">
        <v>1370</v>
      </c>
      <c r="D2436" s="1" t="s">
        <v>17</v>
      </c>
      <c r="E2436" s="1" t="s">
        <v>17</v>
      </c>
      <c r="F2436" s="2">
        <v>45535</v>
      </c>
      <c r="G2436" s="2">
        <v>45505</v>
      </c>
      <c r="H2436" s="1" t="s">
        <v>5987</v>
      </c>
      <c r="I2436" s="1" t="s">
        <v>5988</v>
      </c>
      <c r="J2436" s="1" t="s">
        <v>632</v>
      </c>
      <c r="K2436" s="1" t="s">
        <v>874</v>
      </c>
      <c r="L2436" s="1" t="s">
        <v>3637</v>
      </c>
      <c r="M2436" s="1"/>
      <c r="N2436" s="1"/>
      <c r="O2436" s="1"/>
      <c r="P2436" s="40">
        <v>408.19000853603541</v>
      </c>
    </row>
    <row r="2437" spans="1:16">
      <c r="A2437" s="39"/>
      <c r="B2437" s="1" t="s">
        <v>700</v>
      </c>
      <c r="C2437" s="1" t="s">
        <v>1370</v>
      </c>
      <c r="D2437" s="1" t="s">
        <v>17</v>
      </c>
      <c r="E2437" s="1" t="s">
        <v>17</v>
      </c>
      <c r="F2437" s="2">
        <v>45535</v>
      </c>
      <c r="G2437" s="2">
        <v>45505</v>
      </c>
      <c r="H2437" s="1" t="s">
        <v>5989</v>
      </c>
      <c r="I2437" s="1" t="s">
        <v>5990</v>
      </c>
      <c r="J2437" s="1" t="s">
        <v>645</v>
      </c>
      <c r="K2437" s="1" t="s">
        <v>891</v>
      </c>
      <c r="L2437" s="1" t="s">
        <v>3332</v>
      </c>
      <c r="M2437" s="1"/>
      <c r="N2437" s="1"/>
      <c r="O2437" s="1"/>
      <c r="P2437" s="40">
        <v>560.2607960298526</v>
      </c>
    </row>
    <row r="2438" spans="1:16">
      <c r="A2438" s="39"/>
      <c r="B2438" s="1" t="s">
        <v>700</v>
      </c>
      <c r="C2438" s="1" t="s">
        <v>1370</v>
      </c>
      <c r="D2438" s="1" t="s">
        <v>17</v>
      </c>
      <c r="E2438" s="1" t="s">
        <v>17</v>
      </c>
      <c r="F2438" s="2">
        <v>45535</v>
      </c>
      <c r="G2438" s="2">
        <v>45505</v>
      </c>
      <c r="H2438" s="1" t="s">
        <v>5991</v>
      </c>
      <c r="I2438" s="1" t="s">
        <v>5992</v>
      </c>
      <c r="J2438" s="1" t="s">
        <v>915</v>
      </c>
      <c r="K2438" s="1" t="s">
        <v>896</v>
      </c>
      <c r="L2438" s="1" t="s">
        <v>3739</v>
      </c>
      <c r="M2438" s="1"/>
      <c r="N2438" s="1"/>
      <c r="O2438" s="1"/>
      <c r="P2438" s="40">
        <v>536.24961905714463</v>
      </c>
    </row>
    <row r="2439" spans="1:16">
      <c r="A2439" s="39"/>
      <c r="B2439" s="1" t="s">
        <v>700</v>
      </c>
      <c r="C2439" s="1" t="s">
        <v>1370</v>
      </c>
      <c r="D2439" s="1" t="s">
        <v>17</v>
      </c>
      <c r="E2439" s="1" t="s">
        <v>17</v>
      </c>
      <c r="F2439" s="2">
        <v>45535</v>
      </c>
      <c r="G2439" s="2">
        <v>45505</v>
      </c>
      <c r="H2439" s="1" t="s">
        <v>5993</v>
      </c>
      <c r="I2439" s="1" t="s">
        <v>5994</v>
      </c>
      <c r="J2439" s="1" t="s">
        <v>617</v>
      </c>
      <c r="K2439" s="1" t="s">
        <v>860</v>
      </c>
      <c r="L2439" s="1" t="s">
        <v>2892</v>
      </c>
      <c r="M2439" s="1"/>
      <c r="N2439" s="1"/>
      <c r="O2439" s="1"/>
      <c r="P2439" s="40">
        <v>210.0977985111947</v>
      </c>
    </row>
    <row r="2440" spans="1:16">
      <c r="A2440" s="39"/>
      <c r="B2440" s="1" t="s">
        <v>700</v>
      </c>
      <c r="C2440" s="1" t="s">
        <v>1370</v>
      </c>
      <c r="D2440" s="1" t="s">
        <v>17</v>
      </c>
      <c r="E2440" s="1" t="s">
        <v>17</v>
      </c>
      <c r="F2440" s="2">
        <v>45535</v>
      </c>
      <c r="G2440" s="2">
        <v>45505</v>
      </c>
      <c r="H2440" s="1" t="s">
        <v>5995</v>
      </c>
      <c r="I2440" s="1" t="s">
        <v>5996</v>
      </c>
      <c r="J2440" s="1" t="s">
        <v>642</v>
      </c>
      <c r="K2440" s="1" t="s">
        <v>881</v>
      </c>
      <c r="L2440" s="1" t="s">
        <v>3416</v>
      </c>
      <c r="M2440" s="1"/>
      <c r="N2440" s="1"/>
      <c r="O2440" s="1"/>
      <c r="P2440" s="40">
        <v>520.2421677420059</v>
      </c>
    </row>
    <row r="2441" spans="1:16">
      <c r="A2441" s="39"/>
      <c r="B2441" s="1" t="s">
        <v>700</v>
      </c>
      <c r="C2441" s="1" t="s">
        <v>1370</v>
      </c>
      <c r="D2441" s="1" t="s">
        <v>17</v>
      </c>
      <c r="E2441" s="1" t="s">
        <v>17</v>
      </c>
      <c r="F2441" s="2">
        <v>45535</v>
      </c>
      <c r="G2441" s="2">
        <v>45505</v>
      </c>
      <c r="H2441" s="1" t="s">
        <v>5997</v>
      </c>
      <c r="I2441" s="1" t="s">
        <v>5998</v>
      </c>
      <c r="J2441" s="1" t="s">
        <v>642</v>
      </c>
      <c r="K2441" s="1" t="s">
        <v>881</v>
      </c>
      <c r="L2441" s="1" t="s">
        <v>3416</v>
      </c>
      <c r="M2441" s="1"/>
      <c r="N2441" s="1"/>
      <c r="O2441" s="1"/>
      <c r="P2441" s="40">
        <v>520.2421677420059</v>
      </c>
    </row>
    <row r="2442" spans="1:16">
      <c r="A2442" s="39"/>
      <c r="B2442" s="1" t="s">
        <v>700</v>
      </c>
      <c r="C2442" s="1" t="s">
        <v>1370</v>
      </c>
      <c r="D2442" s="1" t="s">
        <v>17</v>
      </c>
      <c r="E2442" s="1" t="s">
        <v>17</v>
      </c>
      <c r="F2442" s="2">
        <v>45535</v>
      </c>
      <c r="G2442" s="2">
        <v>45505</v>
      </c>
      <c r="H2442" s="1" t="s">
        <v>5999</v>
      </c>
      <c r="I2442" s="1" t="s">
        <v>6000</v>
      </c>
      <c r="J2442" s="1" t="s">
        <v>617</v>
      </c>
      <c r="K2442" s="1" t="s">
        <v>860</v>
      </c>
      <c r="L2442" s="1" t="s">
        <v>2892</v>
      </c>
      <c r="M2442" s="1"/>
      <c r="N2442" s="1"/>
      <c r="O2442" s="1"/>
      <c r="P2442" s="40">
        <v>320.14902630277288</v>
      </c>
    </row>
    <row r="2443" spans="1:16">
      <c r="A2443" s="39"/>
      <c r="B2443" s="1" t="s">
        <v>700</v>
      </c>
      <c r="C2443" s="1" t="s">
        <v>1370</v>
      </c>
      <c r="D2443" s="1" t="s">
        <v>17</v>
      </c>
      <c r="E2443" s="1" t="s">
        <v>17</v>
      </c>
      <c r="F2443" s="2">
        <v>45535</v>
      </c>
      <c r="G2443" s="2">
        <v>45505</v>
      </c>
      <c r="H2443" s="1" t="s">
        <v>6001</v>
      </c>
      <c r="I2443" s="1" t="s">
        <v>6002</v>
      </c>
      <c r="J2443" s="1" t="s">
        <v>641</v>
      </c>
      <c r="K2443" s="1" t="s">
        <v>886</v>
      </c>
      <c r="L2443" s="1" t="s">
        <v>3668</v>
      </c>
      <c r="M2443" s="1"/>
      <c r="N2443" s="1"/>
      <c r="O2443" s="1"/>
      <c r="P2443" s="40">
        <v>504.23471642686729</v>
      </c>
    </row>
    <row r="2444" spans="1:16">
      <c r="A2444" s="39"/>
      <c r="B2444" s="1" t="s">
        <v>700</v>
      </c>
      <c r="C2444" s="1" t="s">
        <v>1370</v>
      </c>
      <c r="D2444" s="1" t="s">
        <v>17</v>
      </c>
      <c r="E2444" s="1" t="s">
        <v>17</v>
      </c>
      <c r="F2444" s="2">
        <v>45535</v>
      </c>
      <c r="G2444" s="2">
        <v>45505</v>
      </c>
      <c r="H2444" s="1" t="s">
        <v>6003</v>
      </c>
      <c r="I2444" s="1" t="s">
        <v>6004</v>
      </c>
      <c r="J2444" s="1" t="s">
        <v>617</v>
      </c>
      <c r="K2444" s="1" t="s">
        <v>860</v>
      </c>
      <c r="L2444" s="1" t="s">
        <v>2892</v>
      </c>
      <c r="M2444" s="1"/>
      <c r="N2444" s="1"/>
      <c r="O2444" s="1"/>
      <c r="P2444" s="40">
        <v>344.16020327548085</v>
      </c>
    </row>
    <row r="2445" spans="1:16">
      <c r="A2445" s="39"/>
      <c r="B2445" s="1" t="s">
        <v>700</v>
      </c>
      <c r="C2445" s="1" t="s">
        <v>1370</v>
      </c>
      <c r="D2445" s="1" t="s">
        <v>17</v>
      </c>
      <c r="E2445" s="1" t="s">
        <v>17</v>
      </c>
      <c r="F2445" s="2">
        <v>45535</v>
      </c>
      <c r="G2445" s="2">
        <v>45505</v>
      </c>
      <c r="H2445" s="1" t="s">
        <v>6005</v>
      </c>
      <c r="I2445" s="1" t="s">
        <v>6006</v>
      </c>
      <c r="J2445" s="1" t="s">
        <v>630</v>
      </c>
      <c r="K2445" s="1" t="s">
        <v>872</v>
      </c>
      <c r="L2445" s="1" t="s">
        <v>3484</v>
      </c>
      <c r="M2445" s="1"/>
      <c r="N2445" s="1"/>
      <c r="O2445" s="1"/>
      <c r="P2445" s="40">
        <v>400.1862828784661</v>
      </c>
    </row>
    <row r="2446" spans="1:16">
      <c r="A2446" s="39"/>
      <c r="B2446" s="1" t="s">
        <v>700</v>
      </c>
      <c r="C2446" s="1" t="s">
        <v>1370</v>
      </c>
      <c r="D2446" s="1" t="s">
        <v>17</v>
      </c>
      <c r="E2446" s="1" t="s">
        <v>17</v>
      </c>
      <c r="F2446" s="2">
        <v>45535</v>
      </c>
      <c r="G2446" s="2">
        <v>45505</v>
      </c>
      <c r="H2446" s="1" t="s">
        <v>6007</v>
      </c>
      <c r="I2446" s="1" t="s">
        <v>6008</v>
      </c>
      <c r="J2446" s="1" t="s">
        <v>645</v>
      </c>
      <c r="K2446" s="1" t="s">
        <v>891</v>
      </c>
      <c r="L2446" s="1" t="s">
        <v>3332</v>
      </c>
      <c r="M2446" s="1"/>
      <c r="N2446" s="1"/>
      <c r="O2446" s="1"/>
      <c r="P2446" s="40">
        <v>360.16765459061952</v>
      </c>
    </row>
    <row r="2447" spans="1:16">
      <c r="A2447" s="39"/>
      <c r="B2447" s="1" t="s">
        <v>700</v>
      </c>
      <c r="C2447" s="1" t="s">
        <v>1370</v>
      </c>
      <c r="D2447" s="1" t="s">
        <v>17</v>
      </c>
      <c r="E2447" s="1" t="s">
        <v>17</v>
      </c>
      <c r="F2447" s="2">
        <v>45535</v>
      </c>
      <c r="G2447" s="2">
        <v>45505</v>
      </c>
      <c r="H2447" s="1" t="s">
        <v>6009</v>
      </c>
      <c r="I2447" s="1" t="s">
        <v>6010</v>
      </c>
      <c r="J2447" s="1" t="s">
        <v>645</v>
      </c>
      <c r="K2447" s="1" t="s">
        <v>891</v>
      </c>
      <c r="L2447" s="1" t="s">
        <v>3332</v>
      </c>
      <c r="M2447" s="1"/>
      <c r="N2447" s="1"/>
      <c r="O2447" s="1"/>
      <c r="P2447" s="40">
        <v>440.20491116631274</v>
      </c>
    </row>
    <row r="2448" spans="1:16">
      <c r="A2448" s="39"/>
      <c r="B2448" s="1" t="s">
        <v>700</v>
      </c>
      <c r="C2448" s="1" t="s">
        <v>1370</v>
      </c>
      <c r="D2448" s="1" t="s">
        <v>17</v>
      </c>
      <c r="E2448" s="1" t="s">
        <v>17</v>
      </c>
      <c r="F2448" s="2">
        <v>45535</v>
      </c>
      <c r="G2448" s="2">
        <v>45505</v>
      </c>
      <c r="H2448" s="1" t="s">
        <v>6011</v>
      </c>
      <c r="I2448" s="1" t="s">
        <v>6012</v>
      </c>
      <c r="J2448" s="1" t="s">
        <v>617</v>
      </c>
      <c r="K2448" s="1" t="s">
        <v>860</v>
      </c>
      <c r="L2448" s="1" t="s">
        <v>2892</v>
      </c>
      <c r="M2448" s="1"/>
      <c r="N2448" s="1"/>
      <c r="O2448" s="1"/>
      <c r="P2448" s="40">
        <v>450.20956823827436</v>
      </c>
    </row>
    <row r="2449" spans="1:16">
      <c r="A2449" s="39"/>
      <c r="B2449" s="1" t="s">
        <v>700</v>
      </c>
      <c r="C2449" s="1" t="s">
        <v>1370</v>
      </c>
      <c r="D2449" s="1" t="s">
        <v>17</v>
      </c>
      <c r="E2449" s="1" t="s">
        <v>17</v>
      </c>
      <c r="F2449" s="2">
        <v>45535</v>
      </c>
      <c r="G2449" s="2">
        <v>45505</v>
      </c>
      <c r="H2449" s="1" t="s">
        <v>6013</v>
      </c>
      <c r="I2449" s="1" t="s">
        <v>6014</v>
      </c>
      <c r="J2449" s="1" t="s">
        <v>637</v>
      </c>
      <c r="K2449" s="1" t="s">
        <v>893</v>
      </c>
      <c r="L2449" s="1" t="s">
        <v>3465</v>
      </c>
      <c r="M2449" s="1"/>
      <c r="N2449" s="1"/>
      <c r="O2449" s="1"/>
      <c r="P2449" s="40">
        <v>536.24961905714463</v>
      </c>
    </row>
    <row r="2450" spans="1:16">
      <c r="A2450" s="39"/>
      <c r="B2450" s="1" t="s">
        <v>700</v>
      </c>
      <c r="C2450" s="1" t="s">
        <v>1370</v>
      </c>
      <c r="D2450" s="1" t="s">
        <v>17</v>
      </c>
      <c r="E2450" s="1" t="s">
        <v>17</v>
      </c>
      <c r="F2450" s="2">
        <v>45535</v>
      </c>
      <c r="G2450" s="2">
        <v>45505</v>
      </c>
      <c r="H2450" s="1" t="s">
        <v>6015</v>
      </c>
      <c r="I2450" s="1" t="s">
        <v>6016</v>
      </c>
      <c r="J2450" s="1" t="s">
        <v>637</v>
      </c>
      <c r="K2450" s="1" t="s">
        <v>893</v>
      </c>
      <c r="L2450" s="1" t="s">
        <v>3465</v>
      </c>
      <c r="M2450" s="1"/>
      <c r="N2450" s="1"/>
      <c r="O2450" s="1"/>
      <c r="P2450" s="40">
        <v>536.24961905714463</v>
      </c>
    </row>
    <row r="2451" spans="1:16">
      <c r="A2451" s="39"/>
      <c r="B2451" s="1" t="s">
        <v>700</v>
      </c>
      <c r="C2451" s="1" t="s">
        <v>1370</v>
      </c>
      <c r="D2451" s="1" t="s">
        <v>17</v>
      </c>
      <c r="E2451" s="1" t="s">
        <v>17</v>
      </c>
      <c r="F2451" s="2">
        <v>45535</v>
      </c>
      <c r="G2451" s="2">
        <v>45505</v>
      </c>
      <c r="H2451" s="1" t="s">
        <v>6017</v>
      </c>
      <c r="I2451" s="1" t="s">
        <v>6018</v>
      </c>
      <c r="J2451" s="1" t="s">
        <v>812</v>
      </c>
      <c r="K2451" s="1" t="s">
        <v>795</v>
      </c>
      <c r="L2451" s="1" t="s">
        <v>3324</v>
      </c>
      <c r="M2451" s="1"/>
      <c r="N2451" s="1"/>
      <c r="O2451" s="1"/>
      <c r="P2451" s="40">
        <v>384.17883156332749</v>
      </c>
    </row>
    <row r="2452" spans="1:16">
      <c r="A2452" s="39"/>
      <c r="B2452" s="1" t="s">
        <v>700</v>
      </c>
      <c r="C2452" s="1" t="s">
        <v>1370</v>
      </c>
      <c r="D2452" s="1" t="s">
        <v>17</v>
      </c>
      <c r="E2452" s="1" t="s">
        <v>17</v>
      </c>
      <c r="F2452" s="2">
        <v>45535</v>
      </c>
      <c r="G2452" s="2">
        <v>45505</v>
      </c>
      <c r="H2452" s="1" t="s">
        <v>6019</v>
      </c>
      <c r="I2452" s="1" t="s">
        <v>6020</v>
      </c>
      <c r="J2452" s="1" t="s">
        <v>638</v>
      </c>
      <c r="K2452" s="1" t="s">
        <v>885</v>
      </c>
      <c r="L2452" s="1" t="s">
        <v>3435</v>
      </c>
      <c r="M2452" s="1"/>
      <c r="N2452" s="1"/>
      <c r="O2452" s="1"/>
      <c r="P2452" s="40">
        <v>536.24961905714463</v>
      </c>
    </row>
    <row r="2453" spans="1:16">
      <c r="A2453" s="39"/>
      <c r="B2453" s="1" t="s">
        <v>700</v>
      </c>
      <c r="C2453" s="1" t="s">
        <v>1370</v>
      </c>
      <c r="D2453" s="1" t="s">
        <v>17</v>
      </c>
      <c r="E2453" s="1" t="s">
        <v>17</v>
      </c>
      <c r="F2453" s="2">
        <v>45535</v>
      </c>
      <c r="G2453" s="2">
        <v>45505</v>
      </c>
      <c r="H2453" s="1" t="s">
        <v>6021</v>
      </c>
      <c r="I2453" s="1" t="s">
        <v>6022</v>
      </c>
      <c r="J2453" s="1" t="s">
        <v>593</v>
      </c>
      <c r="K2453" s="1" t="s">
        <v>842</v>
      </c>
      <c r="L2453" s="1" t="s">
        <v>1809</v>
      </c>
      <c r="M2453" s="1"/>
      <c r="N2453" s="1"/>
      <c r="O2453" s="1"/>
      <c r="P2453" s="40">
        <v>416.19373419360477</v>
      </c>
    </row>
    <row r="2454" spans="1:16">
      <c r="A2454" s="39"/>
      <c r="B2454" s="1" t="s">
        <v>700</v>
      </c>
      <c r="C2454" s="1" t="s">
        <v>1370</v>
      </c>
      <c r="D2454" s="1" t="s">
        <v>17</v>
      </c>
      <c r="E2454" s="1" t="s">
        <v>17</v>
      </c>
      <c r="F2454" s="2">
        <v>45535</v>
      </c>
      <c r="G2454" s="2">
        <v>45505</v>
      </c>
      <c r="H2454" s="1" t="s">
        <v>6023</v>
      </c>
      <c r="I2454" s="1" t="s">
        <v>6024</v>
      </c>
      <c r="J2454" s="1" t="s">
        <v>617</v>
      </c>
      <c r="K2454" s="1" t="s">
        <v>860</v>
      </c>
      <c r="L2454" s="1" t="s">
        <v>2892</v>
      </c>
      <c r="M2454" s="1"/>
      <c r="N2454" s="1"/>
      <c r="O2454" s="1"/>
      <c r="P2454" s="40">
        <v>360.16765459061952</v>
      </c>
    </row>
    <row r="2455" spans="1:16">
      <c r="A2455" s="39"/>
      <c r="B2455" s="1" t="s">
        <v>700</v>
      </c>
      <c r="C2455" s="1" t="s">
        <v>701</v>
      </c>
      <c r="D2455" s="1" t="s">
        <v>17</v>
      </c>
      <c r="E2455" s="1" t="s">
        <v>17</v>
      </c>
      <c r="F2455" s="2">
        <v>45535</v>
      </c>
      <c r="G2455" s="2">
        <v>45505</v>
      </c>
      <c r="H2455" s="1" t="s">
        <v>6025</v>
      </c>
      <c r="I2455" s="1" t="s">
        <v>6026</v>
      </c>
      <c r="J2455" s="1" t="s">
        <v>666</v>
      </c>
      <c r="K2455" s="1" t="s">
        <v>917</v>
      </c>
      <c r="L2455" s="1" t="s">
        <v>1865</v>
      </c>
      <c r="M2455" s="1"/>
      <c r="N2455" s="1"/>
      <c r="O2455" s="1"/>
      <c r="P2455" s="40">
        <v>25236.51</v>
      </c>
    </row>
    <row r="2456" spans="1:16">
      <c r="A2456" s="39"/>
      <c r="B2456" s="1" t="s">
        <v>700</v>
      </c>
      <c r="C2456" s="1" t="s">
        <v>1370</v>
      </c>
      <c r="D2456" s="1" t="s">
        <v>17</v>
      </c>
      <c r="E2456" s="1" t="s">
        <v>17</v>
      </c>
      <c r="F2456" s="2">
        <v>45535</v>
      </c>
      <c r="G2456" s="2">
        <v>45505</v>
      </c>
      <c r="H2456" s="1" t="s">
        <v>6027</v>
      </c>
      <c r="I2456" s="1" t="s">
        <v>6028</v>
      </c>
      <c r="J2456" s="1" t="s">
        <v>645</v>
      </c>
      <c r="K2456" s="1" t="s">
        <v>891</v>
      </c>
      <c r="L2456" s="1" t="s">
        <v>3332</v>
      </c>
      <c r="M2456" s="1"/>
      <c r="N2456" s="1"/>
      <c r="O2456" s="1"/>
      <c r="P2456" s="40">
        <v>480.22353945415932</v>
      </c>
    </row>
    <row r="2457" spans="1:16">
      <c r="A2457" s="39"/>
      <c r="B2457" s="1" t="s">
        <v>700</v>
      </c>
      <c r="C2457" s="1" t="s">
        <v>1370</v>
      </c>
      <c r="D2457" s="1" t="s">
        <v>17</v>
      </c>
      <c r="E2457" s="1" t="s">
        <v>17</v>
      </c>
      <c r="F2457" s="2">
        <v>45535</v>
      </c>
      <c r="G2457" s="2">
        <v>45505</v>
      </c>
      <c r="H2457" s="1" t="s">
        <v>6029</v>
      </c>
      <c r="I2457" s="1" t="s">
        <v>6030</v>
      </c>
      <c r="J2457" s="1" t="s">
        <v>631</v>
      </c>
      <c r="K2457" s="1" t="s">
        <v>873</v>
      </c>
      <c r="L2457" s="1" t="s">
        <v>3355</v>
      </c>
      <c r="M2457" s="1"/>
      <c r="N2457" s="1"/>
      <c r="O2457" s="1"/>
      <c r="P2457" s="40">
        <v>520.2421677420059</v>
      </c>
    </row>
    <row r="2458" spans="1:16">
      <c r="A2458" s="39"/>
      <c r="B2458" s="1" t="s">
        <v>700</v>
      </c>
      <c r="C2458" s="1" t="s">
        <v>1370</v>
      </c>
      <c r="D2458" s="1" t="s">
        <v>17</v>
      </c>
      <c r="E2458" s="1" t="s">
        <v>17</v>
      </c>
      <c r="F2458" s="2">
        <v>45535</v>
      </c>
      <c r="G2458" s="2">
        <v>45505</v>
      </c>
      <c r="H2458" s="1" t="s">
        <v>6031</v>
      </c>
      <c r="I2458" s="1" t="s">
        <v>6032</v>
      </c>
      <c r="J2458" s="1" t="s">
        <v>617</v>
      </c>
      <c r="K2458" s="1" t="s">
        <v>860</v>
      </c>
      <c r="L2458" s="1" t="s">
        <v>2892</v>
      </c>
      <c r="M2458" s="1"/>
      <c r="N2458" s="1"/>
      <c r="O2458" s="1"/>
      <c r="P2458" s="40">
        <v>360.16765459061952</v>
      </c>
    </row>
    <row r="2459" spans="1:16">
      <c r="A2459" s="39"/>
      <c r="B2459" s="1" t="s">
        <v>700</v>
      </c>
      <c r="C2459" s="1" t="s">
        <v>1370</v>
      </c>
      <c r="D2459" s="1" t="s">
        <v>17</v>
      </c>
      <c r="E2459" s="1" t="s">
        <v>17</v>
      </c>
      <c r="F2459" s="2">
        <v>45535</v>
      </c>
      <c r="G2459" s="2">
        <v>45505</v>
      </c>
      <c r="H2459" s="1" t="s">
        <v>6033</v>
      </c>
      <c r="I2459" s="1" t="s">
        <v>6034</v>
      </c>
      <c r="J2459" s="1" t="s">
        <v>617</v>
      </c>
      <c r="K2459" s="1" t="s">
        <v>860</v>
      </c>
      <c r="L2459" s="1" t="s">
        <v>2892</v>
      </c>
      <c r="M2459" s="1"/>
      <c r="N2459" s="1"/>
      <c r="O2459" s="1"/>
      <c r="P2459" s="40">
        <v>79.036914795873145</v>
      </c>
    </row>
    <row r="2460" spans="1:16">
      <c r="A2460" s="39"/>
      <c r="B2460" s="1" t="s">
        <v>700</v>
      </c>
      <c r="C2460" s="1" t="s">
        <v>1370</v>
      </c>
      <c r="D2460" s="1" t="s">
        <v>17</v>
      </c>
      <c r="E2460" s="1" t="s">
        <v>17</v>
      </c>
      <c r="F2460" s="2">
        <v>45535</v>
      </c>
      <c r="G2460" s="2">
        <v>45505</v>
      </c>
      <c r="H2460" s="1" t="s">
        <v>6035</v>
      </c>
      <c r="I2460" s="1" t="s">
        <v>6036</v>
      </c>
      <c r="J2460" s="1" t="s">
        <v>587</v>
      </c>
      <c r="K2460" s="1" t="s">
        <v>840</v>
      </c>
      <c r="L2460" s="1" t="s">
        <v>3446</v>
      </c>
      <c r="M2460" s="1"/>
      <c r="N2460" s="1"/>
      <c r="O2460" s="1"/>
      <c r="P2460" s="40">
        <v>270.12574094296463</v>
      </c>
    </row>
    <row r="2461" spans="1:16">
      <c r="A2461" s="39"/>
      <c r="B2461" s="1" t="s">
        <v>700</v>
      </c>
      <c r="C2461" s="1" t="s">
        <v>1370</v>
      </c>
      <c r="D2461" s="1" t="s">
        <v>17</v>
      </c>
      <c r="E2461" s="1" t="s">
        <v>17</v>
      </c>
      <c r="F2461" s="2">
        <v>45535</v>
      </c>
      <c r="G2461" s="2">
        <v>45505</v>
      </c>
      <c r="H2461" s="1" t="s">
        <v>6037</v>
      </c>
      <c r="I2461" s="1" t="s">
        <v>6038</v>
      </c>
      <c r="J2461" s="1" t="s">
        <v>630</v>
      </c>
      <c r="K2461" s="1" t="s">
        <v>872</v>
      </c>
      <c r="L2461" s="1" t="s">
        <v>3484</v>
      </c>
      <c r="M2461" s="1"/>
      <c r="N2461" s="1"/>
      <c r="O2461" s="1"/>
      <c r="P2461" s="40">
        <v>400.1862828784661</v>
      </c>
    </row>
    <row r="2462" spans="1:16">
      <c r="A2462" s="39"/>
      <c r="B2462" s="1" t="s">
        <v>700</v>
      </c>
      <c r="C2462" s="1" t="s">
        <v>1370</v>
      </c>
      <c r="D2462" s="1" t="s">
        <v>17</v>
      </c>
      <c r="E2462" s="1" t="s">
        <v>17</v>
      </c>
      <c r="F2462" s="2">
        <v>45535</v>
      </c>
      <c r="G2462" s="2">
        <v>45505</v>
      </c>
      <c r="H2462" s="1" t="s">
        <v>6039</v>
      </c>
      <c r="I2462" s="1" t="s">
        <v>6040</v>
      </c>
      <c r="J2462" s="1" t="s">
        <v>593</v>
      </c>
      <c r="K2462" s="1" t="s">
        <v>842</v>
      </c>
      <c r="L2462" s="1" t="s">
        <v>1809</v>
      </c>
      <c r="M2462" s="1"/>
      <c r="N2462" s="1"/>
      <c r="O2462" s="1"/>
      <c r="P2462" s="40">
        <v>696.32413220853107</v>
      </c>
    </row>
    <row r="2463" spans="1:16">
      <c r="A2463" s="39"/>
      <c r="B2463" s="1" t="s">
        <v>700</v>
      </c>
      <c r="C2463" s="1" t="s">
        <v>1370</v>
      </c>
      <c r="D2463" s="1" t="s">
        <v>17</v>
      </c>
      <c r="E2463" s="1" t="s">
        <v>17</v>
      </c>
      <c r="F2463" s="2">
        <v>45535</v>
      </c>
      <c r="G2463" s="2">
        <v>45505</v>
      </c>
      <c r="H2463" s="1" t="s">
        <v>6041</v>
      </c>
      <c r="I2463" s="1" t="s">
        <v>6042</v>
      </c>
      <c r="J2463" s="1" t="s">
        <v>642</v>
      </c>
      <c r="K2463" s="1" t="s">
        <v>881</v>
      </c>
      <c r="L2463" s="1" t="s">
        <v>3416</v>
      </c>
      <c r="M2463" s="1"/>
      <c r="N2463" s="1"/>
      <c r="O2463" s="1"/>
      <c r="P2463" s="40">
        <v>520.2421677420059</v>
      </c>
    </row>
    <row r="2464" spans="1:16">
      <c r="A2464" s="39"/>
      <c r="B2464" s="1" t="s">
        <v>700</v>
      </c>
      <c r="C2464" s="1" t="s">
        <v>701</v>
      </c>
      <c r="D2464" s="1" t="s">
        <v>17</v>
      </c>
      <c r="E2464" s="1" t="s">
        <v>17</v>
      </c>
      <c r="F2464" s="2">
        <v>45535</v>
      </c>
      <c r="G2464" s="2">
        <v>45505</v>
      </c>
      <c r="H2464" s="1" t="s">
        <v>6043</v>
      </c>
      <c r="I2464" s="1" t="s">
        <v>6044</v>
      </c>
      <c r="J2464" s="1" t="s">
        <v>669</v>
      </c>
      <c r="K2464" s="1" t="s">
        <v>920</v>
      </c>
      <c r="L2464" s="1" t="s">
        <v>2985</v>
      </c>
      <c r="M2464" s="1"/>
      <c r="N2464" s="1"/>
      <c r="O2464" s="1"/>
      <c r="P2464" s="40">
        <v>5622.09</v>
      </c>
    </row>
    <row r="2465" spans="1:16">
      <c r="A2465" s="39"/>
      <c r="B2465" s="1" t="s">
        <v>700</v>
      </c>
      <c r="C2465" s="1" t="s">
        <v>1370</v>
      </c>
      <c r="D2465" s="1" t="s">
        <v>17</v>
      </c>
      <c r="E2465" s="1" t="s">
        <v>17</v>
      </c>
      <c r="F2465" s="2">
        <v>45535</v>
      </c>
      <c r="G2465" s="2">
        <v>45505</v>
      </c>
      <c r="H2465" s="1" t="s">
        <v>6045</v>
      </c>
      <c r="I2465" s="1" t="s">
        <v>6046</v>
      </c>
      <c r="J2465" s="1" t="s">
        <v>617</v>
      </c>
      <c r="K2465" s="1" t="s">
        <v>860</v>
      </c>
      <c r="L2465" s="1" t="s">
        <v>2892</v>
      </c>
      <c r="M2465" s="1"/>
      <c r="N2465" s="1"/>
      <c r="O2465" s="1"/>
      <c r="P2465" s="40">
        <v>320.14902630277288</v>
      </c>
    </row>
    <row r="2466" spans="1:16">
      <c r="A2466" s="39"/>
      <c r="B2466" s="1" t="s">
        <v>700</v>
      </c>
      <c r="C2466" s="1" t="s">
        <v>1370</v>
      </c>
      <c r="D2466" s="1" t="s">
        <v>17</v>
      </c>
      <c r="E2466" s="1" t="s">
        <v>17</v>
      </c>
      <c r="F2466" s="2">
        <v>45535</v>
      </c>
      <c r="G2466" s="2">
        <v>45505</v>
      </c>
      <c r="H2466" s="1" t="s">
        <v>6047</v>
      </c>
      <c r="I2466" s="1" t="s">
        <v>6048</v>
      </c>
      <c r="J2466" s="1" t="s">
        <v>593</v>
      </c>
      <c r="K2466" s="1" t="s">
        <v>842</v>
      </c>
      <c r="L2466" s="1" t="s">
        <v>1809</v>
      </c>
      <c r="M2466" s="1"/>
      <c r="N2466" s="1"/>
      <c r="O2466" s="1"/>
      <c r="P2466" s="40">
        <v>580.27011017377583</v>
      </c>
    </row>
    <row r="2467" spans="1:16">
      <c r="A2467" s="39"/>
      <c r="B2467" s="1" t="s">
        <v>700</v>
      </c>
      <c r="C2467" s="1" t="s">
        <v>1370</v>
      </c>
      <c r="D2467" s="1" t="s">
        <v>17</v>
      </c>
      <c r="E2467" s="1" t="s">
        <v>17</v>
      </c>
      <c r="F2467" s="2">
        <v>45535</v>
      </c>
      <c r="G2467" s="2">
        <v>45505</v>
      </c>
      <c r="H2467" s="1" t="s">
        <v>6049</v>
      </c>
      <c r="I2467" s="1" t="s">
        <v>6050</v>
      </c>
      <c r="J2467" s="1" t="s">
        <v>645</v>
      </c>
      <c r="K2467" s="1" t="s">
        <v>891</v>
      </c>
      <c r="L2467" s="1" t="s">
        <v>3332</v>
      </c>
      <c r="M2467" s="1"/>
      <c r="N2467" s="1"/>
      <c r="O2467" s="1"/>
      <c r="P2467" s="40">
        <v>440.20491116631274</v>
      </c>
    </row>
    <row r="2468" spans="1:16">
      <c r="A2468" s="39"/>
      <c r="B2468" s="1" t="s">
        <v>700</v>
      </c>
      <c r="C2468" s="1" t="s">
        <v>1370</v>
      </c>
      <c r="D2468" s="1" t="s">
        <v>17</v>
      </c>
      <c r="E2468" s="1" t="s">
        <v>17</v>
      </c>
      <c r="F2468" s="2">
        <v>45535</v>
      </c>
      <c r="G2468" s="2">
        <v>45505</v>
      </c>
      <c r="H2468" s="1" t="s">
        <v>6051</v>
      </c>
      <c r="I2468" s="1" t="s">
        <v>6052</v>
      </c>
      <c r="J2468" s="1" t="s">
        <v>643</v>
      </c>
      <c r="K2468" s="1" t="s">
        <v>890</v>
      </c>
      <c r="L2468" s="1" t="s">
        <v>3373</v>
      </c>
      <c r="M2468" s="1"/>
      <c r="N2468" s="1"/>
      <c r="O2468" s="1"/>
      <c r="P2468" s="40">
        <v>520.2421677420059</v>
      </c>
    </row>
    <row r="2469" spans="1:16">
      <c r="A2469" s="39"/>
      <c r="B2469" s="1" t="s">
        <v>700</v>
      </c>
      <c r="C2469" s="1" t="s">
        <v>1390</v>
      </c>
      <c r="D2469" s="1" t="s">
        <v>17</v>
      </c>
      <c r="E2469" s="1" t="s">
        <v>17</v>
      </c>
      <c r="F2469" s="2">
        <v>45535</v>
      </c>
      <c r="G2469" s="2">
        <v>45505</v>
      </c>
      <c r="H2469" s="1" t="s">
        <v>6053</v>
      </c>
      <c r="I2469" s="1" t="s">
        <v>6054</v>
      </c>
      <c r="J2469" s="1" t="s">
        <v>3799</v>
      </c>
      <c r="K2469" s="1" t="s">
        <v>3800</v>
      </c>
      <c r="L2469" s="1"/>
      <c r="M2469" s="1"/>
      <c r="N2469" s="1"/>
      <c r="O2469" s="1"/>
      <c r="P2469" s="40">
        <v>1483.2875405691398</v>
      </c>
    </row>
    <row r="2470" spans="1:16">
      <c r="A2470" s="39"/>
      <c r="B2470" s="1" t="s">
        <v>700</v>
      </c>
      <c r="C2470" s="1" t="s">
        <v>1370</v>
      </c>
      <c r="D2470" s="1" t="s">
        <v>17</v>
      </c>
      <c r="E2470" s="1" t="s">
        <v>17</v>
      </c>
      <c r="F2470" s="2">
        <v>45535</v>
      </c>
      <c r="G2470" s="2">
        <v>45505</v>
      </c>
      <c r="H2470" s="1" t="s">
        <v>6055</v>
      </c>
      <c r="I2470" s="1" t="s">
        <v>6056</v>
      </c>
      <c r="J2470" s="1" t="s">
        <v>617</v>
      </c>
      <c r="K2470" s="1" t="s">
        <v>860</v>
      </c>
      <c r="L2470" s="1" t="s">
        <v>2892</v>
      </c>
      <c r="M2470" s="1"/>
      <c r="N2470" s="1"/>
      <c r="O2470" s="1"/>
      <c r="P2470" s="40">
        <v>567.26417990760183</v>
      </c>
    </row>
    <row r="2471" spans="1:16">
      <c r="A2471" s="39"/>
      <c r="B2471" s="1" t="s">
        <v>700</v>
      </c>
      <c r="C2471" s="1" t="s">
        <v>1370</v>
      </c>
      <c r="D2471" s="1" t="s">
        <v>17</v>
      </c>
      <c r="E2471" s="1" t="s">
        <v>17</v>
      </c>
      <c r="F2471" s="2">
        <v>45535</v>
      </c>
      <c r="G2471" s="2">
        <v>45505</v>
      </c>
      <c r="H2471" s="1" t="s">
        <v>6057</v>
      </c>
      <c r="I2471" s="1" t="s">
        <v>6058</v>
      </c>
      <c r="J2471" s="1" t="s">
        <v>617</v>
      </c>
      <c r="K2471" s="1" t="s">
        <v>860</v>
      </c>
      <c r="L2471" s="1" t="s">
        <v>2892</v>
      </c>
      <c r="M2471" s="1"/>
      <c r="N2471" s="1"/>
      <c r="O2471" s="1"/>
      <c r="P2471" s="40">
        <v>464.21608813902071</v>
      </c>
    </row>
    <row r="2472" spans="1:16">
      <c r="A2472" s="39"/>
      <c r="B2472" s="1" t="s">
        <v>700</v>
      </c>
      <c r="C2472" s="1" t="s">
        <v>1370</v>
      </c>
      <c r="D2472" s="1" t="s">
        <v>17</v>
      </c>
      <c r="E2472" s="1" t="s">
        <v>17</v>
      </c>
      <c r="F2472" s="2">
        <v>45535</v>
      </c>
      <c r="G2472" s="2">
        <v>45505</v>
      </c>
      <c r="H2472" s="1" t="s">
        <v>6059</v>
      </c>
      <c r="I2472" s="1" t="s">
        <v>6060</v>
      </c>
      <c r="J2472" s="1" t="s">
        <v>645</v>
      </c>
      <c r="K2472" s="1" t="s">
        <v>891</v>
      </c>
      <c r="L2472" s="1" t="s">
        <v>3332</v>
      </c>
      <c r="M2472" s="1"/>
      <c r="N2472" s="1"/>
      <c r="O2472" s="1"/>
      <c r="P2472" s="40">
        <v>560.2607960298526</v>
      </c>
    </row>
    <row r="2473" spans="1:16">
      <c r="A2473" s="39"/>
      <c r="B2473" s="1" t="s">
        <v>700</v>
      </c>
      <c r="C2473" s="1" t="s">
        <v>1370</v>
      </c>
      <c r="D2473" s="1" t="s">
        <v>17</v>
      </c>
      <c r="E2473" s="1" t="s">
        <v>17</v>
      </c>
      <c r="F2473" s="2">
        <v>45535</v>
      </c>
      <c r="G2473" s="2">
        <v>45505</v>
      </c>
      <c r="H2473" s="1" t="s">
        <v>6061</v>
      </c>
      <c r="I2473" s="1" t="s">
        <v>6062</v>
      </c>
      <c r="J2473" s="1" t="s">
        <v>617</v>
      </c>
      <c r="K2473" s="1" t="s">
        <v>860</v>
      </c>
      <c r="L2473" s="1" t="s">
        <v>2892</v>
      </c>
      <c r="M2473" s="1"/>
      <c r="N2473" s="1"/>
      <c r="O2473" s="1"/>
      <c r="P2473" s="40">
        <v>380.17696873454281</v>
      </c>
    </row>
    <row r="2474" spans="1:16">
      <c r="A2474" s="39"/>
      <c r="B2474" s="1" t="s">
        <v>700</v>
      </c>
      <c r="C2474" s="1" t="s">
        <v>1370</v>
      </c>
      <c r="D2474" s="1" t="s">
        <v>17</v>
      </c>
      <c r="E2474" s="1" t="s">
        <v>17</v>
      </c>
      <c r="F2474" s="2">
        <v>45535</v>
      </c>
      <c r="G2474" s="2">
        <v>45505</v>
      </c>
      <c r="H2474" s="1" t="s">
        <v>6063</v>
      </c>
      <c r="I2474" s="1" t="s">
        <v>6064</v>
      </c>
      <c r="J2474" s="1" t="s">
        <v>645</v>
      </c>
      <c r="K2474" s="1" t="s">
        <v>891</v>
      </c>
      <c r="L2474" s="1" t="s">
        <v>3332</v>
      </c>
      <c r="M2474" s="1"/>
      <c r="N2474" s="1"/>
      <c r="O2474" s="1"/>
      <c r="P2474" s="40">
        <v>560.2607960298526</v>
      </c>
    </row>
    <row r="2475" spans="1:16">
      <c r="A2475" s="39"/>
      <c r="B2475" s="1" t="s">
        <v>700</v>
      </c>
      <c r="C2475" s="1" t="s">
        <v>1370</v>
      </c>
      <c r="D2475" s="1" t="s">
        <v>17</v>
      </c>
      <c r="E2475" s="1" t="s">
        <v>17</v>
      </c>
      <c r="F2475" s="2">
        <v>45535</v>
      </c>
      <c r="G2475" s="2">
        <v>45505</v>
      </c>
      <c r="H2475" s="1" t="s">
        <v>6065</v>
      </c>
      <c r="I2475" s="1" t="s">
        <v>6066</v>
      </c>
      <c r="J2475" s="1" t="s">
        <v>617</v>
      </c>
      <c r="K2475" s="1" t="s">
        <v>860</v>
      </c>
      <c r="L2475" s="1" t="s">
        <v>2892</v>
      </c>
      <c r="M2475" s="1"/>
      <c r="N2475" s="1"/>
      <c r="O2475" s="1"/>
      <c r="P2475" s="40">
        <v>320.14902630277288</v>
      </c>
    </row>
    <row r="2476" spans="1:16">
      <c r="A2476" s="39"/>
      <c r="B2476" s="1" t="s">
        <v>700</v>
      </c>
      <c r="C2476" s="1" t="s">
        <v>1370</v>
      </c>
      <c r="D2476" s="1" t="s">
        <v>17</v>
      </c>
      <c r="E2476" s="1" t="s">
        <v>17</v>
      </c>
      <c r="F2476" s="2">
        <v>45535</v>
      </c>
      <c r="G2476" s="2">
        <v>45505</v>
      </c>
      <c r="H2476" s="1" t="s">
        <v>6067</v>
      </c>
      <c r="I2476" s="1" t="s">
        <v>6068</v>
      </c>
      <c r="J2476" s="1" t="s">
        <v>617</v>
      </c>
      <c r="K2476" s="1" t="s">
        <v>860</v>
      </c>
      <c r="L2476" s="1" t="s">
        <v>2892</v>
      </c>
      <c r="M2476" s="1"/>
      <c r="N2476" s="1"/>
      <c r="O2476" s="1"/>
      <c r="P2476" s="40">
        <v>280.1303980149263</v>
      </c>
    </row>
    <row r="2477" spans="1:16">
      <c r="A2477" s="39"/>
      <c r="B2477" s="1" t="s">
        <v>700</v>
      </c>
      <c r="C2477" s="1" t="s">
        <v>1370</v>
      </c>
      <c r="D2477" s="1" t="s">
        <v>17</v>
      </c>
      <c r="E2477" s="1" t="s">
        <v>17</v>
      </c>
      <c r="F2477" s="2">
        <v>45535</v>
      </c>
      <c r="G2477" s="2">
        <v>45505</v>
      </c>
      <c r="H2477" s="1" t="s">
        <v>6069</v>
      </c>
      <c r="I2477" s="1" t="s">
        <v>6070</v>
      </c>
      <c r="J2477" s="1" t="s">
        <v>816</v>
      </c>
      <c r="K2477" s="1" t="s">
        <v>798</v>
      </c>
      <c r="L2477" s="1" t="s">
        <v>3413</v>
      </c>
      <c r="M2477" s="1"/>
      <c r="N2477" s="1"/>
      <c r="O2477" s="1"/>
      <c r="P2477" s="40">
        <v>360.16765459061952</v>
      </c>
    </row>
    <row r="2478" spans="1:16">
      <c r="A2478" s="39"/>
      <c r="B2478" s="1" t="s">
        <v>700</v>
      </c>
      <c r="C2478" s="1" t="s">
        <v>1370</v>
      </c>
      <c r="D2478" s="1" t="s">
        <v>17</v>
      </c>
      <c r="E2478" s="1" t="s">
        <v>17</v>
      </c>
      <c r="F2478" s="2">
        <v>45535</v>
      </c>
      <c r="G2478" s="2">
        <v>45505</v>
      </c>
      <c r="H2478" s="1" t="s">
        <v>6071</v>
      </c>
      <c r="I2478" s="1" t="s">
        <v>6072</v>
      </c>
      <c r="J2478" s="1" t="s">
        <v>587</v>
      </c>
      <c r="K2478" s="1" t="s">
        <v>840</v>
      </c>
      <c r="L2478" s="1" t="s">
        <v>3446</v>
      </c>
      <c r="M2478" s="1"/>
      <c r="N2478" s="1"/>
      <c r="O2478" s="1"/>
      <c r="P2478" s="40">
        <v>270.12574094296463</v>
      </c>
    </row>
    <row r="2479" spans="1:16">
      <c r="A2479" s="39"/>
      <c r="B2479" s="1" t="s">
        <v>700</v>
      </c>
      <c r="C2479" s="1" t="s">
        <v>1370</v>
      </c>
      <c r="D2479" s="1" t="s">
        <v>17</v>
      </c>
      <c r="E2479" s="1" t="s">
        <v>17</v>
      </c>
      <c r="F2479" s="2">
        <v>45535</v>
      </c>
      <c r="G2479" s="2">
        <v>45505</v>
      </c>
      <c r="H2479" s="1" t="s">
        <v>6073</v>
      </c>
      <c r="I2479" s="1" t="s">
        <v>6074</v>
      </c>
      <c r="J2479" s="1" t="s">
        <v>617</v>
      </c>
      <c r="K2479" s="1" t="s">
        <v>860</v>
      </c>
      <c r="L2479" s="1" t="s">
        <v>2892</v>
      </c>
      <c r="M2479" s="1"/>
      <c r="N2479" s="1"/>
      <c r="O2479" s="1"/>
      <c r="P2479" s="40">
        <v>432.20118550874338</v>
      </c>
    </row>
    <row r="2480" spans="1:16">
      <c r="A2480" s="39"/>
      <c r="B2480" s="1" t="s">
        <v>700</v>
      </c>
      <c r="C2480" s="1" t="s">
        <v>1370</v>
      </c>
      <c r="D2480" s="1" t="s">
        <v>17</v>
      </c>
      <c r="E2480" s="1" t="s">
        <v>17</v>
      </c>
      <c r="F2480" s="2">
        <v>45535</v>
      </c>
      <c r="G2480" s="2">
        <v>45505</v>
      </c>
      <c r="H2480" s="1" t="s">
        <v>6075</v>
      </c>
      <c r="I2480" s="1" t="s">
        <v>6076</v>
      </c>
      <c r="J2480" s="1" t="s">
        <v>640</v>
      </c>
      <c r="K2480" s="1" t="s">
        <v>884</v>
      </c>
      <c r="L2480" s="1" t="s">
        <v>3366</v>
      </c>
      <c r="M2480" s="1"/>
      <c r="N2480" s="1"/>
      <c r="O2480" s="1"/>
      <c r="P2480" s="40">
        <v>560.2607960298526</v>
      </c>
    </row>
    <row r="2481" spans="1:16">
      <c r="A2481" s="39"/>
      <c r="B2481" s="1" t="s">
        <v>700</v>
      </c>
      <c r="C2481" s="1" t="s">
        <v>1370</v>
      </c>
      <c r="D2481" s="1" t="s">
        <v>17</v>
      </c>
      <c r="E2481" s="1" t="s">
        <v>17</v>
      </c>
      <c r="F2481" s="2">
        <v>45535</v>
      </c>
      <c r="G2481" s="2">
        <v>45505</v>
      </c>
      <c r="H2481" s="1" t="s">
        <v>6077</v>
      </c>
      <c r="I2481" s="1" t="s">
        <v>6078</v>
      </c>
      <c r="J2481" s="1" t="s">
        <v>593</v>
      </c>
      <c r="K2481" s="1" t="s">
        <v>842</v>
      </c>
      <c r="L2481" s="1" t="s">
        <v>1809</v>
      </c>
      <c r="M2481" s="1"/>
      <c r="N2481" s="1"/>
      <c r="O2481" s="1"/>
      <c r="P2481" s="40">
        <v>174.08103305213277</v>
      </c>
    </row>
    <row r="2482" spans="1:16">
      <c r="A2482" s="39"/>
      <c r="B2482" s="1" t="s">
        <v>700</v>
      </c>
      <c r="C2482" s="1" t="s">
        <v>1370</v>
      </c>
      <c r="D2482" s="1" t="s">
        <v>17</v>
      </c>
      <c r="E2482" s="1" t="s">
        <v>17</v>
      </c>
      <c r="F2482" s="2">
        <v>45535</v>
      </c>
      <c r="G2482" s="2">
        <v>45505</v>
      </c>
      <c r="H2482" s="1" t="s">
        <v>6079</v>
      </c>
      <c r="I2482" s="1" t="s">
        <v>6080</v>
      </c>
      <c r="J2482" s="1" t="s">
        <v>620</v>
      </c>
      <c r="K2482" s="1" t="s">
        <v>862</v>
      </c>
      <c r="L2482" s="1" t="s">
        <v>3343</v>
      </c>
      <c r="M2482" s="1"/>
      <c r="N2482" s="1"/>
      <c r="O2482" s="1"/>
      <c r="P2482" s="40">
        <v>240.11176972707966</v>
      </c>
    </row>
    <row r="2483" spans="1:16">
      <c r="A2483" s="39"/>
      <c r="B2483" s="1" t="s">
        <v>700</v>
      </c>
      <c r="C2483" s="1" t="s">
        <v>1370</v>
      </c>
      <c r="D2483" s="1" t="s">
        <v>17</v>
      </c>
      <c r="E2483" s="1" t="s">
        <v>17</v>
      </c>
      <c r="F2483" s="2">
        <v>45535</v>
      </c>
      <c r="G2483" s="2">
        <v>45505</v>
      </c>
      <c r="H2483" s="1" t="s">
        <v>6081</v>
      </c>
      <c r="I2483" s="1" t="s">
        <v>6082</v>
      </c>
      <c r="J2483" s="1" t="s">
        <v>642</v>
      </c>
      <c r="K2483" s="1" t="s">
        <v>881</v>
      </c>
      <c r="L2483" s="1" t="s">
        <v>3416</v>
      </c>
      <c r="M2483" s="1"/>
      <c r="N2483" s="1"/>
      <c r="O2483" s="1"/>
      <c r="P2483" s="40">
        <v>560.2607960298526</v>
      </c>
    </row>
    <row r="2484" spans="1:16">
      <c r="A2484" s="39"/>
      <c r="B2484" s="1" t="s">
        <v>700</v>
      </c>
      <c r="C2484" s="1" t="s">
        <v>1370</v>
      </c>
      <c r="D2484" s="1" t="s">
        <v>17</v>
      </c>
      <c r="E2484" s="1" t="s">
        <v>17</v>
      </c>
      <c r="F2484" s="2">
        <v>45535</v>
      </c>
      <c r="G2484" s="2">
        <v>45505</v>
      </c>
      <c r="H2484" s="1" t="s">
        <v>6083</v>
      </c>
      <c r="I2484" s="1" t="s">
        <v>6084</v>
      </c>
      <c r="J2484" s="1" t="s">
        <v>593</v>
      </c>
      <c r="K2484" s="1" t="s">
        <v>842</v>
      </c>
      <c r="L2484" s="1" t="s">
        <v>1809</v>
      </c>
      <c r="M2484" s="1"/>
      <c r="N2484" s="1"/>
      <c r="O2484" s="1"/>
      <c r="P2484" s="40">
        <v>416.19373419360477</v>
      </c>
    </row>
    <row r="2485" spans="1:16">
      <c r="A2485" s="39"/>
      <c r="B2485" s="1" t="s">
        <v>700</v>
      </c>
      <c r="C2485" s="1" t="s">
        <v>1370</v>
      </c>
      <c r="D2485" s="1" t="s">
        <v>17</v>
      </c>
      <c r="E2485" s="1" t="s">
        <v>17</v>
      </c>
      <c r="F2485" s="2">
        <v>45535</v>
      </c>
      <c r="G2485" s="2">
        <v>45505</v>
      </c>
      <c r="H2485" s="1" t="s">
        <v>6085</v>
      </c>
      <c r="I2485" s="1" t="s">
        <v>6086</v>
      </c>
      <c r="J2485" s="1" t="s">
        <v>638</v>
      </c>
      <c r="K2485" s="1" t="s">
        <v>885</v>
      </c>
      <c r="L2485" s="1" t="s">
        <v>3435</v>
      </c>
      <c r="M2485" s="1"/>
      <c r="N2485" s="1"/>
      <c r="O2485" s="1"/>
      <c r="P2485" s="40">
        <v>536.24961905714463</v>
      </c>
    </row>
    <row r="2486" spans="1:16">
      <c r="A2486" s="39"/>
      <c r="B2486" s="1" t="s">
        <v>700</v>
      </c>
      <c r="C2486" s="1" t="s">
        <v>1370</v>
      </c>
      <c r="D2486" s="1" t="s">
        <v>17</v>
      </c>
      <c r="E2486" s="1" t="s">
        <v>17</v>
      </c>
      <c r="F2486" s="2">
        <v>45535</v>
      </c>
      <c r="G2486" s="2">
        <v>45505</v>
      </c>
      <c r="H2486" s="1" t="s">
        <v>6087</v>
      </c>
      <c r="I2486" s="1" t="s">
        <v>6088</v>
      </c>
      <c r="J2486" s="1" t="s">
        <v>913</v>
      </c>
      <c r="K2486" s="1" t="s">
        <v>894</v>
      </c>
      <c r="L2486" s="1" t="s">
        <v>3327</v>
      </c>
      <c r="M2486" s="1"/>
      <c r="N2486" s="1"/>
      <c r="O2486" s="1"/>
      <c r="P2486" s="40">
        <v>560.2607960298526</v>
      </c>
    </row>
    <row r="2487" spans="1:16">
      <c r="A2487" s="39"/>
      <c r="B2487" s="1" t="s">
        <v>700</v>
      </c>
      <c r="C2487" s="1" t="s">
        <v>1370</v>
      </c>
      <c r="D2487" s="1" t="s">
        <v>17</v>
      </c>
      <c r="E2487" s="1" t="s">
        <v>17</v>
      </c>
      <c r="F2487" s="2">
        <v>45535</v>
      </c>
      <c r="G2487" s="2">
        <v>45505</v>
      </c>
      <c r="H2487" s="1" t="s">
        <v>6089</v>
      </c>
      <c r="I2487" s="1" t="s">
        <v>6090</v>
      </c>
      <c r="J2487" s="1" t="s">
        <v>814</v>
      </c>
      <c r="K2487" s="1" t="s">
        <v>801</v>
      </c>
      <c r="L2487" s="1" t="s">
        <v>4168</v>
      </c>
      <c r="M2487" s="1"/>
      <c r="N2487" s="1"/>
      <c r="O2487" s="1"/>
      <c r="P2487" s="40">
        <v>544.25334471471388</v>
      </c>
    </row>
    <row r="2488" spans="1:16">
      <c r="A2488" s="39"/>
      <c r="B2488" s="1" t="s">
        <v>700</v>
      </c>
      <c r="C2488" s="1" t="s">
        <v>1370</v>
      </c>
      <c r="D2488" s="1" t="s">
        <v>17</v>
      </c>
      <c r="E2488" s="1" t="s">
        <v>17</v>
      </c>
      <c r="F2488" s="2">
        <v>45535</v>
      </c>
      <c r="G2488" s="2">
        <v>45505</v>
      </c>
      <c r="H2488" s="1" t="s">
        <v>6091</v>
      </c>
      <c r="I2488" s="1" t="s">
        <v>6092</v>
      </c>
      <c r="J2488" s="1" t="s">
        <v>645</v>
      </c>
      <c r="K2488" s="1" t="s">
        <v>891</v>
      </c>
      <c r="L2488" s="1" t="s">
        <v>3332</v>
      </c>
      <c r="M2488" s="1"/>
      <c r="N2488" s="1"/>
      <c r="O2488" s="1"/>
      <c r="P2488" s="40">
        <v>560.2607960298526</v>
      </c>
    </row>
    <row r="2489" spans="1:16">
      <c r="A2489" s="39"/>
      <c r="B2489" s="1" t="s">
        <v>700</v>
      </c>
      <c r="C2489" s="1" t="s">
        <v>1370</v>
      </c>
      <c r="D2489" s="1" t="s">
        <v>17</v>
      </c>
      <c r="E2489" s="1" t="s">
        <v>17</v>
      </c>
      <c r="F2489" s="2">
        <v>45535</v>
      </c>
      <c r="G2489" s="2">
        <v>45505</v>
      </c>
      <c r="H2489" s="1" t="s">
        <v>6093</v>
      </c>
      <c r="I2489" s="1" t="s">
        <v>6094</v>
      </c>
      <c r="J2489" s="1" t="s">
        <v>799</v>
      </c>
      <c r="K2489" s="1" t="s">
        <v>797</v>
      </c>
      <c r="L2489" s="1" t="s">
        <v>3338</v>
      </c>
      <c r="M2489" s="1"/>
      <c r="N2489" s="1"/>
      <c r="O2489" s="1"/>
      <c r="P2489" s="40">
        <v>160.07451315138644</v>
      </c>
    </row>
    <row r="2490" spans="1:16">
      <c r="A2490" s="39"/>
      <c r="B2490" s="1" t="s">
        <v>700</v>
      </c>
      <c r="C2490" s="1" t="s">
        <v>1370</v>
      </c>
      <c r="D2490" s="1" t="s">
        <v>17</v>
      </c>
      <c r="E2490" s="1" t="s">
        <v>17</v>
      </c>
      <c r="F2490" s="2">
        <v>45535</v>
      </c>
      <c r="G2490" s="2">
        <v>45505</v>
      </c>
      <c r="H2490" s="1" t="s">
        <v>6095</v>
      </c>
      <c r="I2490" s="1" t="s">
        <v>6096</v>
      </c>
      <c r="J2490" s="1" t="s">
        <v>593</v>
      </c>
      <c r="K2490" s="1" t="s">
        <v>842</v>
      </c>
      <c r="L2490" s="1" t="s">
        <v>1809</v>
      </c>
      <c r="M2490" s="1"/>
      <c r="N2490" s="1"/>
      <c r="O2490" s="1"/>
      <c r="P2490" s="40">
        <v>400.1862828784661</v>
      </c>
    </row>
    <row r="2491" spans="1:16">
      <c r="A2491" s="39"/>
      <c r="B2491" s="1" t="s">
        <v>700</v>
      </c>
      <c r="C2491" s="1" t="s">
        <v>1390</v>
      </c>
      <c r="D2491" s="1" t="s">
        <v>17</v>
      </c>
      <c r="E2491" s="1" t="s">
        <v>17</v>
      </c>
      <c r="F2491" s="2">
        <v>45535</v>
      </c>
      <c r="G2491" s="2">
        <v>45505</v>
      </c>
      <c r="H2491" s="1" t="s">
        <v>6097</v>
      </c>
      <c r="I2491" s="1" t="s">
        <v>6098</v>
      </c>
      <c r="J2491" s="1" t="s">
        <v>2231</v>
      </c>
      <c r="K2491" s="1" t="s">
        <v>2232</v>
      </c>
      <c r="L2491" s="1" t="s">
        <v>2233</v>
      </c>
      <c r="M2491" s="1"/>
      <c r="N2491" s="1"/>
      <c r="O2491" s="1"/>
      <c r="P2491" s="40">
        <v>28566.588950344831</v>
      </c>
    </row>
    <row r="2492" spans="1:16">
      <c r="A2492" s="39"/>
      <c r="B2492" s="1" t="s">
        <v>700</v>
      </c>
      <c r="C2492" s="1" t="s">
        <v>1370</v>
      </c>
      <c r="D2492" s="1" t="s">
        <v>17</v>
      </c>
      <c r="E2492" s="1" t="s">
        <v>17</v>
      </c>
      <c r="F2492" s="2">
        <v>45535</v>
      </c>
      <c r="G2492" s="2">
        <v>45505</v>
      </c>
      <c r="H2492" s="1" t="s">
        <v>6099</v>
      </c>
      <c r="I2492" s="1" t="s">
        <v>6100</v>
      </c>
      <c r="J2492" s="1" t="s">
        <v>812</v>
      </c>
      <c r="K2492" s="1" t="s">
        <v>795</v>
      </c>
      <c r="L2492" s="1" t="s">
        <v>3324</v>
      </c>
      <c r="M2492" s="1"/>
      <c r="N2492" s="1"/>
      <c r="O2492" s="1"/>
      <c r="P2492" s="40">
        <v>504.23471642686729</v>
      </c>
    </row>
    <row r="2493" spans="1:16">
      <c r="A2493" s="39"/>
      <c r="B2493" s="1" t="s">
        <v>700</v>
      </c>
      <c r="C2493" s="1" t="s">
        <v>1370</v>
      </c>
      <c r="D2493" s="1" t="s">
        <v>17</v>
      </c>
      <c r="E2493" s="1" t="s">
        <v>17</v>
      </c>
      <c r="F2493" s="2">
        <v>45535</v>
      </c>
      <c r="G2493" s="2">
        <v>45505</v>
      </c>
      <c r="H2493" s="1" t="s">
        <v>6101</v>
      </c>
      <c r="I2493" s="1" t="s">
        <v>6102</v>
      </c>
      <c r="J2493" s="1" t="s">
        <v>617</v>
      </c>
      <c r="K2493" s="1" t="s">
        <v>860</v>
      </c>
      <c r="L2493" s="1" t="s">
        <v>2892</v>
      </c>
      <c r="M2493" s="1"/>
      <c r="N2493" s="1"/>
      <c r="O2493" s="1"/>
      <c r="P2493" s="40">
        <v>210.0977985111947</v>
      </c>
    </row>
    <row r="2494" spans="1:16">
      <c r="A2494" s="39"/>
      <c r="B2494" s="1" t="s">
        <v>700</v>
      </c>
      <c r="C2494" s="1" t="s">
        <v>1370</v>
      </c>
      <c r="D2494" s="1" t="s">
        <v>17</v>
      </c>
      <c r="E2494" s="1" t="s">
        <v>17</v>
      </c>
      <c r="F2494" s="2">
        <v>45535</v>
      </c>
      <c r="G2494" s="2">
        <v>45505</v>
      </c>
      <c r="H2494" s="1" t="s">
        <v>6103</v>
      </c>
      <c r="I2494" s="1" t="s">
        <v>6104</v>
      </c>
      <c r="J2494" s="1" t="s">
        <v>617</v>
      </c>
      <c r="K2494" s="1" t="s">
        <v>860</v>
      </c>
      <c r="L2494" s="1" t="s">
        <v>2892</v>
      </c>
      <c r="M2494" s="1"/>
      <c r="N2494" s="1"/>
      <c r="O2494" s="1"/>
      <c r="P2494" s="40">
        <v>432.20118550874338</v>
      </c>
    </row>
    <row r="2495" spans="1:16">
      <c r="A2495" s="39"/>
      <c r="B2495" s="1" t="s">
        <v>700</v>
      </c>
      <c r="C2495" s="1" t="s">
        <v>1370</v>
      </c>
      <c r="D2495" s="1" t="s">
        <v>17</v>
      </c>
      <c r="E2495" s="1" t="s">
        <v>17</v>
      </c>
      <c r="F2495" s="2">
        <v>45535</v>
      </c>
      <c r="G2495" s="2">
        <v>45505</v>
      </c>
      <c r="H2495" s="1" t="s">
        <v>6105</v>
      </c>
      <c r="I2495" s="1" t="s">
        <v>6106</v>
      </c>
      <c r="J2495" s="1" t="s">
        <v>617</v>
      </c>
      <c r="K2495" s="1" t="s">
        <v>860</v>
      </c>
      <c r="L2495" s="1" t="s">
        <v>2892</v>
      </c>
      <c r="M2495" s="1"/>
      <c r="N2495" s="1"/>
      <c r="O2495" s="1"/>
      <c r="P2495" s="40">
        <v>360.16765459061952</v>
      </c>
    </row>
    <row r="2496" spans="1:16">
      <c r="A2496" s="39"/>
      <c r="B2496" s="1" t="s">
        <v>700</v>
      </c>
      <c r="C2496" s="1" t="s">
        <v>1370</v>
      </c>
      <c r="D2496" s="1" t="s">
        <v>17</v>
      </c>
      <c r="E2496" s="1" t="s">
        <v>17</v>
      </c>
      <c r="F2496" s="2">
        <v>45535</v>
      </c>
      <c r="G2496" s="2">
        <v>45505</v>
      </c>
      <c r="H2496" s="1" t="s">
        <v>6107</v>
      </c>
      <c r="I2496" s="1" t="s">
        <v>6108</v>
      </c>
      <c r="J2496" s="1" t="s">
        <v>593</v>
      </c>
      <c r="K2496" s="1" t="s">
        <v>842</v>
      </c>
      <c r="L2496" s="1" t="s">
        <v>1809</v>
      </c>
      <c r="M2496" s="1"/>
      <c r="N2496" s="1"/>
      <c r="O2496" s="1"/>
      <c r="P2496" s="40">
        <v>416.19373419360477</v>
      </c>
    </row>
    <row r="2497" spans="1:16">
      <c r="A2497" s="39"/>
      <c r="B2497" s="1" t="s">
        <v>700</v>
      </c>
      <c r="C2497" s="1" t="s">
        <v>1370</v>
      </c>
      <c r="D2497" s="1" t="s">
        <v>17</v>
      </c>
      <c r="E2497" s="1" t="s">
        <v>17</v>
      </c>
      <c r="F2497" s="2">
        <v>45535</v>
      </c>
      <c r="G2497" s="2">
        <v>45505</v>
      </c>
      <c r="H2497" s="1" t="s">
        <v>6109</v>
      </c>
      <c r="I2497" s="1" t="s">
        <v>6110</v>
      </c>
      <c r="J2497" s="1" t="s">
        <v>644</v>
      </c>
      <c r="K2497" s="1" t="s">
        <v>888</v>
      </c>
      <c r="L2497" s="1" t="s">
        <v>3388</v>
      </c>
      <c r="M2497" s="1"/>
      <c r="N2497" s="1"/>
      <c r="O2497" s="1"/>
      <c r="P2497" s="40">
        <v>560.2607960298526</v>
      </c>
    </row>
    <row r="2498" spans="1:16">
      <c r="A2498" s="39"/>
      <c r="B2498" s="1" t="s">
        <v>700</v>
      </c>
      <c r="C2498" s="1" t="s">
        <v>1370</v>
      </c>
      <c r="D2498" s="1" t="s">
        <v>17</v>
      </c>
      <c r="E2498" s="1" t="s">
        <v>17</v>
      </c>
      <c r="F2498" s="2">
        <v>45535</v>
      </c>
      <c r="G2498" s="2">
        <v>45505</v>
      </c>
      <c r="H2498" s="1" t="s">
        <v>6111</v>
      </c>
      <c r="I2498" s="1" t="s">
        <v>6112</v>
      </c>
      <c r="J2498" s="1" t="s">
        <v>621</v>
      </c>
      <c r="K2498" s="1" t="s">
        <v>861</v>
      </c>
      <c r="L2498" s="1" t="s">
        <v>3500</v>
      </c>
      <c r="M2498" s="1"/>
      <c r="N2498" s="1"/>
      <c r="O2498" s="1"/>
      <c r="P2498" s="40">
        <v>294.1369179156726</v>
      </c>
    </row>
    <row r="2499" spans="1:16">
      <c r="A2499" s="39"/>
      <c r="B2499" s="1" t="s">
        <v>700</v>
      </c>
      <c r="C2499" s="1" t="s">
        <v>1370</v>
      </c>
      <c r="D2499" s="1" t="s">
        <v>17</v>
      </c>
      <c r="E2499" s="1" t="s">
        <v>17</v>
      </c>
      <c r="F2499" s="2">
        <v>45535</v>
      </c>
      <c r="G2499" s="2">
        <v>45505</v>
      </c>
      <c r="H2499" s="1" t="s">
        <v>6113</v>
      </c>
      <c r="I2499" s="1" t="s">
        <v>6114</v>
      </c>
      <c r="J2499" s="1" t="s">
        <v>617</v>
      </c>
      <c r="K2499" s="1" t="s">
        <v>860</v>
      </c>
      <c r="L2499" s="1" t="s">
        <v>2892</v>
      </c>
      <c r="M2499" s="1"/>
      <c r="N2499" s="1"/>
      <c r="O2499" s="1"/>
      <c r="P2499" s="40">
        <v>360.16765459061952</v>
      </c>
    </row>
    <row r="2500" spans="1:16">
      <c r="A2500" s="39"/>
      <c r="B2500" s="1" t="s">
        <v>700</v>
      </c>
      <c r="C2500" s="1" t="s">
        <v>1370</v>
      </c>
      <c r="D2500" s="1" t="s">
        <v>17</v>
      </c>
      <c r="E2500" s="1" t="s">
        <v>17</v>
      </c>
      <c r="F2500" s="2">
        <v>45535</v>
      </c>
      <c r="G2500" s="2">
        <v>45505</v>
      </c>
      <c r="H2500" s="1" t="s">
        <v>6115</v>
      </c>
      <c r="I2500" s="1" t="s">
        <v>6116</v>
      </c>
      <c r="J2500" s="1" t="s">
        <v>617</v>
      </c>
      <c r="K2500" s="1" t="s">
        <v>860</v>
      </c>
      <c r="L2500" s="1" t="s">
        <v>2892</v>
      </c>
      <c r="M2500" s="1"/>
      <c r="N2500" s="1"/>
      <c r="O2500" s="1"/>
      <c r="P2500" s="40">
        <v>504.23471642686729</v>
      </c>
    </row>
    <row r="2501" spans="1:16">
      <c r="A2501" s="39"/>
      <c r="B2501" s="1" t="s">
        <v>700</v>
      </c>
      <c r="C2501" s="1" t="s">
        <v>1370</v>
      </c>
      <c r="D2501" s="1" t="s">
        <v>17</v>
      </c>
      <c r="E2501" s="1" t="s">
        <v>17</v>
      </c>
      <c r="F2501" s="2">
        <v>45535</v>
      </c>
      <c r="G2501" s="2">
        <v>45505</v>
      </c>
      <c r="H2501" s="1" t="s">
        <v>6117</v>
      </c>
      <c r="I2501" s="1" t="s">
        <v>6118</v>
      </c>
      <c r="J2501" s="1" t="s">
        <v>642</v>
      </c>
      <c r="K2501" s="1" t="s">
        <v>881</v>
      </c>
      <c r="L2501" s="1" t="s">
        <v>3416</v>
      </c>
      <c r="M2501" s="1"/>
      <c r="N2501" s="1"/>
      <c r="O2501" s="1"/>
      <c r="P2501" s="40">
        <v>560.2607960298526</v>
      </c>
    </row>
    <row r="2502" spans="1:16">
      <c r="A2502" s="39"/>
      <c r="B2502" s="1" t="s">
        <v>700</v>
      </c>
      <c r="C2502" s="1" t="s">
        <v>1370</v>
      </c>
      <c r="D2502" s="1" t="s">
        <v>17</v>
      </c>
      <c r="E2502" s="1" t="s">
        <v>17</v>
      </c>
      <c r="F2502" s="2">
        <v>45535</v>
      </c>
      <c r="G2502" s="2">
        <v>45505</v>
      </c>
      <c r="H2502" s="1" t="s">
        <v>6119</v>
      </c>
      <c r="I2502" s="1" t="s">
        <v>6120</v>
      </c>
      <c r="J2502" s="1" t="s">
        <v>617</v>
      </c>
      <c r="K2502" s="1" t="s">
        <v>860</v>
      </c>
      <c r="L2502" s="1" t="s">
        <v>2892</v>
      </c>
      <c r="M2502" s="1"/>
      <c r="N2502" s="1"/>
      <c r="O2502" s="1"/>
      <c r="P2502" s="40">
        <v>464.21608813902071</v>
      </c>
    </row>
    <row r="2503" spans="1:16">
      <c r="A2503" s="39"/>
      <c r="B2503" s="1" t="s">
        <v>700</v>
      </c>
      <c r="C2503" s="1" t="s">
        <v>1370</v>
      </c>
      <c r="D2503" s="1" t="s">
        <v>17</v>
      </c>
      <c r="E2503" s="1" t="s">
        <v>17</v>
      </c>
      <c r="F2503" s="2">
        <v>45535</v>
      </c>
      <c r="G2503" s="2">
        <v>45505</v>
      </c>
      <c r="H2503" s="1" t="s">
        <v>6121</v>
      </c>
      <c r="I2503" s="1" t="s">
        <v>6122</v>
      </c>
      <c r="J2503" s="1" t="s">
        <v>645</v>
      </c>
      <c r="K2503" s="1" t="s">
        <v>891</v>
      </c>
      <c r="L2503" s="1" t="s">
        <v>3332</v>
      </c>
      <c r="M2503" s="1"/>
      <c r="N2503" s="1"/>
      <c r="O2503" s="1"/>
      <c r="P2503" s="40">
        <v>560.2607960298526</v>
      </c>
    </row>
    <row r="2504" spans="1:16">
      <c r="A2504" s="39"/>
      <c r="B2504" s="1" t="s">
        <v>700</v>
      </c>
      <c r="C2504" s="1" t="s">
        <v>1370</v>
      </c>
      <c r="D2504" s="1" t="s">
        <v>17</v>
      </c>
      <c r="E2504" s="1" t="s">
        <v>17</v>
      </c>
      <c r="F2504" s="2">
        <v>45535</v>
      </c>
      <c r="G2504" s="2">
        <v>45505</v>
      </c>
      <c r="H2504" s="1" t="s">
        <v>6123</v>
      </c>
      <c r="I2504" s="1" t="s">
        <v>6124</v>
      </c>
      <c r="J2504" s="1" t="s">
        <v>645</v>
      </c>
      <c r="K2504" s="1" t="s">
        <v>891</v>
      </c>
      <c r="L2504" s="1" t="s">
        <v>3332</v>
      </c>
      <c r="M2504" s="1"/>
      <c r="N2504" s="1"/>
      <c r="O2504" s="1"/>
      <c r="P2504" s="40">
        <v>560.2607960298526</v>
      </c>
    </row>
    <row r="2505" spans="1:16">
      <c r="A2505" s="39"/>
      <c r="B2505" s="1" t="s">
        <v>700</v>
      </c>
      <c r="C2505" s="1" t="s">
        <v>1370</v>
      </c>
      <c r="D2505" s="1" t="s">
        <v>17</v>
      </c>
      <c r="E2505" s="1" t="s">
        <v>17</v>
      </c>
      <c r="F2505" s="2">
        <v>45535</v>
      </c>
      <c r="G2505" s="2">
        <v>45505</v>
      </c>
      <c r="H2505" s="1" t="s">
        <v>6125</v>
      </c>
      <c r="I2505" s="1" t="s">
        <v>6126</v>
      </c>
      <c r="J2505" s="1" t="s">
        <v>645</v>
      </c>
      <c r="K2505" s="1" t="s">
        <v>891</v>
      </c>
      <c r="L2505" s="1" t="s">
        <v>3332</v>
      </c>
      <c r="M2505" s="1"/>
      <c r="N2505" s="1"/>
      <c r="O2505" s="1"/>
      <c r="P2505" s="40">
        <v>560.2607960298526</v>
      </c>
    </row>
    <row r="2506" spans="1:16">
      <c r="A2506" s="39"/>
      <c r="B2506" s="1" t="s">
        <v>700</v>
      </c>
      <c r="C2506" s="1" t="s">
        <v>1370</v>
      </c>
      <c r="D2506" s="1" t="s">
        <v>17</v>
      </c>
      <c r="E2506" s="1" t="s">
        <v>17</v>
      </c>
      <c r="F2506" s="2">
        <v>45535</v>
      </c>
      <c r="G2506" s="2">
        <v>45505</v>
      </c>
      <c r="H2506" s="1" t="s">
        <v>6127</v>
      </c>
      <c r="I2506" s="1" t="s">
        <v>6128</v>
      </c>
      <c r="J2506" s="1" t="s">
        <v>645</v>
      </c>
      <c r="K2506" s="1" t="s">
        <v>891</v>
      </c>
      <c r="L2506" s="1" t="s">
        <v>3332</v>
      </c>
      <c r="M2506" s="1"/>
      <c r="N2506" s="1"/>
      <c r="O2506" s="1"/>
      <c r="P2506" s="40">
        <v>536.24961905714463</v>
      </c>
    </row>
    <row r="2507" spans="1:16">
      <c r="A2507" s="39"/>
      <c r="B2507" s="1" t="s">
        <v>700</v>
      </c>
      <c r="C2507" s="1" t="s">
        <v>1370</v>
      </c>
      <c r="D2507" s="1" t="s">
        <v>17</v>
      </c>
      <c r="E2507" s="1" t="s">
        <v>17</v>
      </c>
      <c r="F2507" s="2">
        <v>45535</v>
      </c>
      <c r="G2507" s="2">
        <v>45505</v>
      </c>
      <c r="H2507" s="1" t="s">
        <v>6129</v>
      </c>
      <c r="I2507" s="1" t="s">
        <v>6130</v>
      </c>
      <c r="J2507" s="1" t="s">
        <v>645</v>
      </c>
      <c r="K2507" s="1" t="s">
        <v>891</v>
      </c>
      <c r="L2507" s="1" t="s">
        <v>3332</v>
      </c>
      <c r="M2507" s="1"/>
      <c r="N2507" s="1"/>
      <c r="O2507" s="1"/>
      <c r="P2507" s="40">
        <v>560.2607960298526</v>
      </c>
    </row>
    <row r="2508" spans="1:16">
      <c r="A2508" s="39"/>
      <c r="B2508" s="1" t="s">
        <v>700</v>
      </c>
      <c r="C2508" s="1" t="s">
        <v>1370</v>
      </c>
      <c r="D2508" s="1" t="s">
        <v>17</v>
      </c>
      <c r="E2508" s="1" t="s">
        <v>17</v>
      </c>
      <c r="F2508" s="2">
        <v>45535</v>
      </c>
      <c r="G2508" s="2">
        <v>45505</v>
      </c>
      <c r="H2508" s="1" t="s">
        <v>6131</v>
      </c>
      <c r="I2508" s="1" t="s">
        <v>6132</v>
      </c>
      <c r="J2508" s="1" t="s">
        <v>645</v>
      </c>
      <c r="K2508" s="1" t="s">
        <v>891</v>
      </c>
      <c r="L2508" s="1" t="s">
        <v>3332</v>
      </c>
      <c r="M2508" s="1"/>
      <c r="N2508" s="1"/>
      <c r="O2508" s="1"/>
      <c r="P2508" s="40">
        <v>536.24961905714463</v>
      </c>
    </row>
    <row r="2509" spans="1:16">
      <c r="A2509" s="39"/>
      <c r="B2509" s="1" t="s">
        <v>700</v>
      </c>
      <c r="C2509" s="1" t="s">
        <v>1370</v>
      </c>
      <c r="D2509" s="1" t="s">
        <v>17</v>
      </c>
      <c r="E2509" s="1" t="s">
        <v>17</v>
      </c>
      <c r="F2509" s="2">
        <v>45535</v>
      </c>
      <c r="G2509" s="2">
        <v>45505</v>
      </c>
      <c r="H2509" s="1" t="s">
        <v>6133</v>
      </c>
      <c r="I2509" s="1" t="s">
        <v>6134</v>
      </c>
      <c r="J2509" s="1" t="s">
        <v>812</v>
      </c>
      <c r="K2509" s="1" t="s">
        <v>795</v>
      </c>
      <c r="L2509" s="1" t="s">
        <v>3324</v>
      </c>
      <c r="M2509" s="1"/>
      <c r="N2509" s="1"/>
      <c r="O2509" s="1"/>
      <c r="P2509" s="40">
        <v>448.20863682388205</v>
      </c>
    </row>
    <row r="2510" spans="1:16">
      <c r="A2510" s="39"/>
      <c r="B2510" s="1" t="s">
        <v>700</v>
      </c>
      <c r="C2510" s="1" t="s">
        <v>1370</v>
      </c>
      <c r="D2510" s="1" t="s">
        <v>17</v>
      </c>
      <c r="E2510" s="1" t="s">
        <v>17</v>
      </c>
      <c r="F2510" s="2">
        <v>45535</v>
      </c>
      <c r="G2510" s="2">
        <v>45505</v>
      </c>
      <c r="H2510" s="1" t="s">
        <v>6135</v>
      </c>
      <c r="I2510" s="1" t="s">
        <v>6136</v>
      </c>
      <c r="J2510" s="1" t="s">
        <v>617</v>
      </c>
      <c r="K2510" s="1" t="s">
        <v>860</v>
      </c>
      <c r="L2510" s="1" t="s">
        <v>2892</v>
      </c>
      <c r="M2510" s="1"/>
      <c r="N2510" s="1"/>
      <c r="O2510" s="1"/>
      <c r="P2510" s="40">
        <v>360.16765459061952</v>
      </c>
    </row>
    <row r="2511" spans="1:16">
      <c r="A2511" s="39"/>
      <c r="B2511" s="1" t="s">
        <v>700</v>
      </c>
      <c r="C2511" s="1" t="s">
        <v>1395</v>
      </c>
      <c r="D2511" s="1" t="s">
        <v>17</v>
      </c>
      <c r="E2511" s="1" t="s">
        <v>17</v>
      </c>
      <c r="F2511" s="2">
        <v>45535</v>
      </c>
      <c r="G2511" s="2">
        <v>45505</v>
      </c>
      <c r="H2511" s="1" t="s">
        <v>6137</v>
      </c>
      <c r="I2511" s="1" t="s">
        <v>6138</v>
      </c>
      <c r="J2511" s="1" t="s">
        <v>2213</v>
      </c>
      <c r="K2511" s="1" t="s">
        <v>2214</v>
      </c>
      <c r="L2511" s="1" t="s">
        <v>2215</v>
      </c>
      <c r="M2511" s="1"/>
      <c r="N2511" s="1"/>
      <c r="O2511" s="1"/>
      <c r="P2511" s="40">
        <v>24931.684002204001</v>
      </c>
    </row>
    <row r="2512" spans="1:16">
      <c r="A2512" s="39"/>
      <c r="B2512" s="1" t="s">
        <v>700</v>
      </c>
      <c r="C2512" s="1" t="s">
        <v>1370</v>
      </c>
      <c r="D2512" s="1" t="s">
        <v>17</v>
      </c>
      <c r="E2512" s="1" t="s">
        <v>17</v>
      </c>
      <c r="F2512" s="2">
        <v>45535</v>
      </c>
      <c r="G2512" s="2">
        <v>45505</v>
      </c>
      <c r="H2512" s="1" t="s">
        <v>6139</v>
      </c>
      <c r="I2512" s="1" t="s">
        <v>6140</v>
      </c>
      <c r="J2512" s="1" t="s">
        <v>799</v>
      </c>
      <c r="K2512" s="1" t="s">
        <v>797</v>
      </c>
      <c r="L2512" s="1" t="s">
        <v>3338</v>
      </c>
      <c r="M2512" s="1"/>
      <c r="N2512" s="1"/>
      <c r="O2512" s="1"/>
      <c r="P2512" s="40">
        <v>160.07451315138644</v>
      </c>
    </row>
    <row r="2513" spans="1:16">
      <c r="A2513" s="39"/>
      <c r="B2513" s="1" t="s">
        <v>700</v>
      </c>
      <c r="C2513" s="1" t="s">
        <v>1370</v>
      </c>
      <c r="D2513" s="1" t="s">
        <v>17</v>
      </c>
      <c r="E2513" s="1" t="s">
        <v>17</v>
      </c>
      <c r="F2513" s="2">
        <v>45535</v>
      </c>
      <c r="G2513" s="2">
        <v>45505</v>
      </c>
      <c r="H2513" s="1" t="s">
        <v>6141</v>
      </c>
      <c r="I2513" s="1" t="s">
        <v>6142</v>
      </c>
      <c r="J2513" s="1" t="s">
        <v>617</v>
      </c>
      <c r="K2513" s="1" t="s">
        <v>860</v>
      </c>
      <c r="L2513" s="1" t="s">
        <v>2892</v>
      </c>
      <c r="M2513" s="1"/>
      <c r="N2513" s="1"/>
      <c r="O2513" s="1"/>
      <c r="P2513" s="40">
        <v>320.14902630277288</v>
      </c>
    </row>
    <row r="2514" spans="1:16">
      <c r="A2514" s="39"/>
      <c r="B2514" s="1" t="s">
        <v>700</v>
      </c>
      <c r="C2514" s="1" t="s">
        <v>1370</v>
      </c>
      <c r="D2514" s="1" t="s">
        <v>17</v>
      </c>
      <c r="E2514" s="1" t="s">
        <v>17</v>
      </c>
      <c r="F2514" s="2">
        <v>45535</v>
      </c>
      <c r="G2514" s="2">
        <v>45505</v>
      </c>
      <c r="H2514" s="1" t="s">
        <v>6143</v>
      </c>
      <c r="I2514" s="1" t="s">
        <v>6144</v>
      </c>
      <c r="J2514" s="1" t="s">
        <v>617</v>
      </c>
      <c r="K2514" s="1" t="s">
        <v>860</v>
      </c>
      <c r="L2514" s="1" t="s">
        <v>2892</v>
      </c>
      <c r="M2514" s="1"/>
      <c r="N2514" s="1"/>
      <c r="O2514" s="1"/>
      <c r="P2514" s="40">
        <v>756.352074640301</v>
      </c>
    </row>
    <row r="2515" spans="1:16">
      <c r="A2515" s="39"/>
      <c r="B2515" s="1" t="s">
        <v>700</v>
      </c>
      <c r="C2515" s="1" t="s">
        <v>1370</v>
      </c>
      <c r="D2515" s="1" t="s">
        <v>17</v>
      </c>
      <c r="E2515" s="1" t="s">
        <v>17</v>
      </c>
      <c r="F2515" s="2">
        <v>45535</v>
      </c>
      <c r="G2515" s="2">
        <v>45505</v>
      </c>
      <c r="H2515" s="1" t="s">
        <v>6145</v>
      </c>
      <c r="I2515" s="1" t="s">
        <v>6146</v>
      </c>
      <c r="J2515" s="1" t="s">
        <v>617</v>
      </c>
      <c r="K2515" s="1" t="s">
        <v>860</v>
      </c>
      <c r="L2515" s="1" t="s">
        <v>2892</v>
      </c>
      <c r="M2515" s="1"/>
      <c r="N2515" s="1"/>
      <c r="O2515" s="1"/>
      <c r="P2515" s="40">
        <v>320.14902630277288</v>
      </c>
    </row>
    <row r="2516" spans="1:16">
      <c r="A2516" s="39"/>
      <c r="B2516" s="1" t="s">
        <v>700</v>
      </c>
      <c r="C2516" s="1" t="s">
        <v>1370</v>
      </c>
      <c r="D2516" s="1" t="s">
        <v>17</v>
      </c>
      <c r="E2516" s="1" t="s">
        <v>17</v>
      </c>
      <c r="F2516" s="2">
        <v>45535</v>
      </c>
      <c r="G2516" s="2">
        <v>45505</v>
      </c>
      <c r="H2516" s="1" t="s">
        <v>6147</v>
      </c>
      <c r="I2516" s="1" t="s">
        <v>6148</v>
      </c>
      <c r="J2516" s="1" t="s">
        <v>816</v>
      </c>
      <c r="K2516" s="1" t="s">
        <v>798</v>
      </c>
      <c r="L2516" s="1" t="s">
        <v>3413</v>
      </c>
      <c r="M2516" s="1"/>
      <c r="N2516" s="1"/>
      <c r="O2516" s="1"/>
      <c r="P2516" s="40">
        <v>270.12574094296463</v>
      </c>
    </row>
    <row r="2517" spans="1:16">
      <c r="A2517" s="39"/>
      <c r="B2517" s="1" t="s">
        <v>700</v>
      </c>
      <c r="C2517" s="1" t="s">
        <v>1370</v>
      </c>
      <c r="D2517" s="1" t="s">
        <v>17</v>
      </c>
      <c r="E2517" s="1" t="s">
        <v>17</v>
      </c>
      <c r="F2517" s="2">
        <v>45535</v>
      </c>
      <c r="G2517" s="2">
        <v>45505</v>
      </c>
      <c r="H2517" s="1" t="s">
        <v>6149</v>
      </c>
      <c r="I2517" s="1" t="s">
        <v>6150</v>
      </c>
      <c r="J2517" s="1" t="s">
        <v>812</v>
      </c>
      <c r="K2517" s="1" t="s">
        <v>795</v>
      </c>
      <c r="L2517" s="1" t="s">
        <v>3324</v>
      </c>
      <c r="M2517" s="1"/>
      <c r="N2517" s="1"/>
      <c r="O2517" s="1"/>
      <c r="P2517" s="40">
        <v>392.1825572208968</v>
      </c>
    </row>
    <row r="2518" spans="1:16">
      <c r="A2518" s="39"/>
      <c r="B2518" s="1" t="s">
        <v>700</v>
      </c>
      <c r="C2518" s="1" t="s">
        <v>1370</v>
      </c>
      <c r="D2518" s="1" t="s">
        <v>17</v>
      </c>
      <c r="E2518" s="1" t="s">
        <v>17</v>
      </c>
      <c r="F2518" s="2">
        <v>45535</v>
      </c>
      <c r="G2518" s="2">
        <v>45505</v>
      </c>
      <c r="H2518" s="1" t="s">
        <v>6151</v>
      </c>
      <c r="I2518" s="1" t="s">
        <v>6152</v>
      </c>
      <c r="J2518" s="1" t="s">
        <v>643</v>
      </c>
      <c r="K2518" s="1" t="s">
        <v>890</v>
      </c>
      <c r="L2518" s="1" t="s">
        <v>3373</v>
      </c>
      <c r="M2518" s="1"/>
      <c r="N2518" s="1"/>
      <c r="O2518" s="1"/>
      <c r="P2518" s="40">
        <v>520.2421677420059</v>
      </c>
    </row>
    <row r="2519" spans="1:16">
      <c r="A2519" s="39"/>
      <c r="B2519" s="1" t="s">
        <v>700</v>
      </c>
      <c r="C2519" s="1" t="s">
        <v>701</v>
      </c>
      <c r="D2519" s="1" t="s">
        <v>17</v>
      </c>
      <c r="E2519" s="1" t="s">
        <v>17</v>
      </c>
      <c r="F2519" s="2">
        <v>45535</v>
      </c>
      <c r="G2519" s="2">
        <v>45505</v>
      </c>
      <c r="H2519" s="1" t="s">
        <v>6153</v>
      </c>
      <c r="I2519" s="1" t="s">
        <v>6154</v>
      </c>
      <c r="J2519" s="1" t="s">
        <v>666</v>
      </c>
      <c r="K2519" s="1" t="s">
        <v>917</v>
      </c>
      <c r="L2519" s="1" t="s">
        <v>1865</v>
      </c>
      <c r="M2519" s="1"/>
      <c r="N2519" s="1"/>
      <c r="O2519" s="1"/>
      <c r="P2519" s="40">
        <v>256.51</v>
      </c>
    </row>
    <row r="2520" spans="1:16">
      <c r="A2520" s="39"/>
      <c r="B2520" s="1" t="s">
        <v>700</v>
      </c>
      <c r="C2520" s="1" t="s">
        <v>1370</v>
      </c>
      <c r="D2520" s="1" t="s">
        <v>17</v>
      </c>
      <c r="E2520" s="1" t="s">
        <v>17</v>
      </c>
      <c r="F2520" s="2">
        <v>45535</v>
      </c>
      <c r="G2520" s="2">
        <v>45505</v>
      </c>
      <c r="H2520" s="1" t="s">
        <v>6155</v>
      </c>
      <c r="I2520" s="1" t="s">
        <v>6156</v>
      </c>
      <c r="J2520" s="1" t="s">
        <v>816</v>
      </c>
      <c r="K2520" s="1" t="s">
        <v>798</v>
      </c>
      <c r="L2520" s="1" t="s">
        <v>3413</v>
      </c>
      <c r="M2520" s="1"/>
      <c r="N2520" s="1"/>
      <c r="O2520" s="1"/>
      <c r="P2520" s="40">
        <v>405.18873534182302</v>
      </c>
    </row>
    <row r="2521" spans="1:16">
      <c r="A2521" s="39"/>
      <c r="B2521" s="1" t="s">
        <v>700</v>
      </c>
      <c r="C2521" s="1" t="s">
        <v>1370</v>
      </c>
      <c r="D2521" s="1" t="s">
        <v>17</v>
      </c>
      <c r="E2521" s="1" t="s">
        <v>17</v>
      </c>
      <c r="F2521" s="2">
        <v>45535</v>
      </c>
      <c r="G2521" s="2">
        <v>45505</v>
      </c>
      <c r="H2521" s="1" t="s">
        <v>6157</v>
      </c>
      <c r="I2521" s="1" t="s">
        <v>6158</v>
      </c>
      <c r="J2521" s="1" t="s">
        <v>642</v>
      </c>
      <c r="K2521" s="1" t="s">
        <v>881</v>
      </c>
      <c r="L2521" s="1" t="s">
        <v>3416</v>
      </c>
      <c r="M2521" s="1"/>
      <c r="N2521" s="1"/>
      <c r="O2521" s="1"/>
      <c r="P2521" s="40">
        <v>520.2421677420059</v>
      </c>
    </row>
    <row r="2522" spans="1:16">
      <c r="A2522" s="39"/>
      <c r="B2522" s="1" t="s">
        <v>700</v>
      </c>
      <c r="C2522" s="1" t="s">
        <v>1370</v>
      </c>
      <c r="D2522" s="1" t="s">
        <v>17</v>
      </c>
      <c r="E2522" s="1" t="s">
        <v>17</v>
      </c>
      <c r="F2522" s="2">
        <v>45535</v>
      </c>
      <c r="G2522" s="2">
        <v>45505</v>
      </c>
      <c r="H2522" s="1" t="s">
        <v>6159</v>
      </c>
      <c r="I2522" s="1" t="s">
        <v>6160</v>
      </c>
      <c r="J2522" s="1" t="s">
        <v>641</v>
      </c>
      <c r="K2522" s="1" t="s">
        <v>886</v>
      </c>
      <c r="L2522" s="1" t="s">
        <v>3668</v>
      </c>
      <c r="M2522" s="1"/>
      <c r="N2522" s="1"/>
      <c r="O2522" s="1"/>
      <c r="P2522" s="40">
        <v>504.23471642686729</v>
      </c>
    </row>
    <row r="2523" spans="1:16">
      <c r="A2523" s="39"/>
      <c r="B2523" s="1" t="s">
        <v>700</v>
      </c>
      <c r="C2523" s="1" t="s">
        <v>1370</v>
      </c>
      <c r="D2523" s="1" t="s">
        <v>17</v>
      </c>
      <c r="E2523" s="1" t="s">
        <v>17</v>
      </c>
      <c r="F2523" s="2">
        <v>45535</v>
      </c>
      <c r="G2523" s="2">
        <v>45505</v>
      </c>
      <c r="H2523" s="1" t="s">
        <v>6161</v>
      </c>
      <c r="I2523" s="1" t="s">
        <v>6162</v>
      </c>
      <c r="J2523" s="1" t="s">
        <v>587</v>
      </c>
      <c r="K2523" s="1" t="s">
        <v>840</v>
      </c>
      <c r="L2523" s="1" t="s">
        <v>3446</v>
      </c>
      <c r="M2523" s="1"/>
      <c r="N2523" s="1"/>
      <c r="O2523" s="1"/>
      <c r="P2523" s="40">
        <v>270.12574094296463</v>
      </c>
    </row>
    <row r="2524" spans="1:16">
      <c r="A2524" s="39"/>
      <c r="B2524" s="1" t="s">
        <v>700</v>
      </c>
      <c r="C2524" s="1" t="s">
        <v>1370</v>
      </c>
      <c r="D2524" s="1" t="s">
        <v>17</v>
      </c>
      <c r="E2524" s="1" t="s">
        <v>17</v>
      </c>
      <c r="F2524" s="2">
        <v>45535</v>
      </c>
      <c r="G2524" s="2">
        <v>45505</v>
      </c>
      <c r="H2524" s="1" t="s">
        <v>6163</v>
      </c>
      <c r="I2524" s="1" t="s">
        <v>6164</v>
      </c>
      <c r="J2524" s="1" t="s">
        <v>812</v>
      </c>
      <c r="K2524" s="1" t="s">
        <v>795</v>
      </c>
      <c r="L2524" s="1" t="s">
        <v>3324</v>
      </c>
      <c r="M2524" s="1"/>
      <c r="N2524" s="1"/>
      <c r="O2524" s="1"/>
      <c r="P2524" s="40">
        <v>384.17883156332749</v>
      </c>
    </row>
    <row r="2525" spans="1:16">
      <c r="A2525" s="39"/>
      <c r="B2525" s="1" t="s">
        <v>700</v>
      </c>
      <c r="C2525" s="1" t="s">
        <v>1370</v>
      </c>
      <c r="D2525" s="1" t="s">
        <v>17</v>
      </c>
      <c r="E2525" s="1" t="s">
        <v>17</v>
      </c>
      <c r="F2525" s="2">
        <v>45535</v>
      </c>
      <c r="G2525" s="2">
        <v>45505</v>
      </c>
      <c r="H2525" s="1" t="s">
        <v>6165</v>
      </c>
      <c r="I2525" s="1" t="s">
        <v>6166</v>
      </c>
      <c r="J2525" s="1" t="s">
        <v>620</v>
      </c>
      <c r="K2525" s="1" t="s">
        <v>862</v>
      </c>
      <c r="L2525" s="1" t="s">
        <v>3343</v>
      </c>
      <c r="M2525" s="1"/>
      <c r="N2525" s="1"/>
      <c r="O2525" s="1"/>
      <c r="P2525" s="40">
        <v>240.11176972707966</v>
      </c>
    </row>
    <row r="2526" spans="1:16">
      <c r="A2526" s="39"/>
      <c r="B2526" s="1" t="s">
        <v>700</v>
      </c>
      <c r="C2526" s="1" t="s">
        <v>1370</v>
      </c>
      <c r="D2526" s="1" t="s">
        <v>17</v>
      </c>
      <c r="E2526" s="1" t="s">
        <v>17</v>
      </c>
      <c r="F2526" s="2">
        <v>45535</v>
      </c>
      <c r="G2526" s="2">
        <v>45505</v>
      </c>
      <c r="H2526" s="1" t="s">
        <v>6167</v>
      </c>
      <c r="I2526" s="1" t="s">
        <v>6168</v>
      </c>
      <c r="J2526" s="1" t="s">
        <v>593</v>
      </c>
      <c r="K2526" s="1" t="s">
        <v>842</v>
      </c>
      <c r="L2526" s="1" t="s">
        <v>1809</v>
      </c>
      <c r="M2526" s="1"/>
      <c r="N2526" s="1"/>
      <c r="O2526" s="1"/>
      <c r="P2526" s="40">
        <v>496.23099076929799</v>
      </c>
    </row>
    <row r="2527" spans="1:16">
      <c r="A2527" s="39"/>
      <c r="B2527" s="1" t="s">
        <v>700</v>
      </c>
      <c r="C2527" s="1" t="s">
        <v>1370</v>
      </c>
      <c r="D2527" s="1" t="s">
        <v>17</v>
      </c>
      <c r="E2527" s="1" t="s">
        <v>17</v>
      </c>
      <c r="F2527" s="2">
        <v>45535</v>
      </c>
      <c r="G2527" s="2">
        <v>45505</v>
      </c>
      <c r="H2527" s="1" t="s">
        <v>6169</v>
      </c>
      <c r="I2527" s="1" t="s">
        <v>6170</v>
      </c>
      <c r="J2527" s="1" t="s">
        <v>593</v>
      </c>
      <c r="K2527" s="1" t="s">
        <v>842</v>
      </c>
      <c r="L2527" s="1" t="s">
        <v>1809</v>
      </c>
      <c r="M2527" s="1"/>
      <c r="N2527" s="1"/>
      <c r="O2527" s="1"/>
      <c r="P2527" s="40">
        <v>336.15647761791155</v>
      </c>
    </row>
    <row r="2528" spans="1:16">
      <c r="A2528" s="39"/>
      <c r="B2528" s="1" t="s">
        <v>700</v>
      </c>
      <c r="C2528" s="1" t="s">
        <v>1370</v>
      </c>
      <c r="D2528" s="1" t="s">
        <v>17</v>
      </c>
      <c r="E2528" s="1" t="s">
        <v>17</v>
      </c>
      <c r="F2528" s="2">
        <v>45535</v>
      </c>
      <c r="G2528" s="2">
        <v>45505</v>
      </c>
      <c r="H2528" s="1" t="s">
        <v>6171</v>
      </c>
      <c r="I2528" s="1" t="s">
        <v>6172</v>
      </c>
      <c r="J2528" s="1" t="s">
        <v>620</v>
      </c>
      <c r="K2528" s="1" t="s">
        <v>862</v>
      </c>
      <c r="L2528" s="1" t="s">
        <v>3343</v>
      </c>
      <c r="M2528" s="1"/>
      <c r="N2528" s="1"/>
      <c r="O2528" s="1"/>
      <c r="P2528" s="40">
        <v>200.09314143923305</v>
      </c>
    </row>
    <row r="2529" spans="1:16">
      <c r="A2529" s="39"/>
      <c r="B2529" s="1" t="s">
        <v>700</v>
      </c>
      <c r="C2529" s="1" t="s">
        <v>1370</v>
      </c>
      <c r="D2529" s="1" t="s">
        <v>17</v>
      </c>
      <c r="E2529" s="1" t="s">
        <v>17</v>
      </c>
      <c r="F2529" s="2">
        <v>45535</v>
      </c>
      <c r="G2529" s="2">
        <v>45505</v>
      </c>
      <c r="H2529" s="1" t="s">
        <v>6173</v>
      </c>
      <c r="I2529" s="1" t="s">
        <v>6174</v>
      </c>
      <c r="J2529" s="1" t="s">
        <v>814</v>
      </c>
      <c r="K2529" s="1" t="s">
        <v>801</v>
      </c>
      <c r="L2529" s="1" t="s">
        <v>4168</v>
      </c>
      <c r="M2529" s="1"/>
      <c r="N2529" s="1"/>
      <c r="O2529" s="1"/>
      <c r="P2529" s="40">
        <v>272.12667235735694</v>
      </c>
    </row>
    <row r="2530" spans="1:16">
      <c r="A2530" s="39"/>
      <c r="B2530" s="1" t="s">
        <v>700</v>
      </c>
      <c r="C2530" s="1" t="s">
        <v>1370</v>
      </c>
      <c r="D2530" s="1" t="s">
        <v>17</v>
      </c>
      <c r="E2530" s="1" t="s">
        <v>17</v>
      </c>
      <c r="F2530" s="2">
        <v>45535</v>
      </c>
      <c r="G2530" s="2">
        <v>45505</v>
      </c>
      <c r="H2530" s="1" t="s">
        <v>6175</v>
      </c>
      <c r="I2530" s="1" t="s">
        <v>6176</v>
      </c>
      <c r="J2530" s="1" t="s">
        <v>645</v>
      </c>
      <c r="K2530" s="1" t="s">
        <v>891</v>
      </c>
      <c r="L2530" s="1" t="s">
        <v>3332</v>
      </c>
      <c r="M2530" s="1"/>
      <c r="N2530" s="1"/>
      <c r="O2530" s="1"/>
      <c r="P2530" s="40">
        <v>440.20491116631274</v>
      </c>
    </row>
    <row r="2531" spans="1:16">
      <c r="A2531" s="39"/>
      <c r="B2531" s="1" t="s">
        <v>700</v>
      </c>
      <c r="C2531" s="1" t="s">
        <v>1390</v>
      </c>
      <c r="D2531" s="1" t="s">
        <v>17</v>
      </c>
      <c r="E2531" s="1" t="s">
        <v>17</v>
      </c>
      <c r="F2531" s="2">
        <v>45535</v>
      </c>
      <c r="G2531" s="2">
        <v>45505</v>
      </c>
      <c r="H2531" s="1" t="s">
        <v>6177</v>
      </c>
      <c r="I2531" s="1" t="s">
        <v>6178</v>
      </c>
      <c r="J2531" s="1" t="s">
        <v>2170</v>
      </c>
      <c r="K2531" s="1" t="s">
        <v>2171</v>
      </c>
      <c r="L2531" s="1"/>
      <c r="M2531" s="1"/>
      <c r="N2531" s="1"/>
      <c r="O2531" s="1"/>
      <c r="P2531" s="40">
        <v>11537.85056397287</v>
      </c>
    </row>
    <row r="2532" spans="1:16">
      <c r="A2532" s="39"/>
      <c r="B2532" s="1" t="s">
        <v>700</v>
      </c>
      <c r="C2532" s="1" t="s">
        <v>1370</v>
      </c>
      <c r="D2532" s="1" t="s">
        <v>17</v>
      </c>
      <c r="E2532" s="1" t="s">
        <v>17</v>
      </c>
      <c r="F2532" s="2">
        <v>45535</v>
      </c>
      <c r="G2532" s="2">
        <v>45505</v>
      </c>
      <c r="H2532" s="1" t="s">
        <v>6179</v>
      </c>
      <c r="I2532" s="1" t="s">
        <v>6180</v>
      </c>
      <c r="J2532" s="1" t="s">
        <v>617</v>
      </c>
      <c r="K2532" s="1" t="s">
        <v>860</v>
      </c>
      <c r="L2532" s="1" t="s">
        <v>2892</v>
      </c>
      <c r="M2532" s="1"/>
      <c r="N2532" s="1"/>
      <c r="O2532" s="1"/>
      <c r="P2532" s="40">
        <v>464.21608813902071</v>
      </c>
    </row>
    <row r="2533" spans="1:16">
      <c r="A2533" s="39"/>
      <c r="B2533" s="1" t="s">
        <v>700</v>
      </c>
      <c r="C2533" s="1" t="s">
        <v>1370</v>
      </c>
      <c r="D2533" s="1" t="s">
        <v>17</v>
      </c>
      <c r="E2533" s="1" t="s">
        <v>17</v>
      </c>
      <c r="F2533" s="2">
        <v>45535</v>
      </c>
      <c r="G2533" s="2">
        <v>45505</v>
      </c>
      <c r="H2533" s="1" t="s">
        <v>6181</v>
      </c>
      <c r="I2533" s="1" t="s">
        <v>6182</v>
      </c>
      <c r="J2533" s="1" t="s">
        <v>593</v>
      </c>
      <c r="K2533" s="1" t="s">
        <v>842</v>
      </c>
      <c r="L2533" s="1" t="s">
        <v>1809</v>
      </c>
      <c r="M2533" s="1"/>
      <c r="N2533" s="1"/>
      <c r="O2533" s="1"/>
      <c r="P2533" s="40">
        <v>336.15647761791155</v>
      </c>
    </row>
    <row r="2534" spans="1:16">
      <c r="A2534" s="39"/>
      <c r="B2534" s="1" t="s">
        <v>700</v>
      </c>
      <c r="C2534" s="1" t="s">
        <v>1370</v>
      </c>
      <c r="D2534" s="1" t="s">
        <v>17</v>
      </c>
      <c r="E2534" s="1" t="s">
        <v>17</v>
      </c>
      <c r="F2534" s="2">
        <v>45535</v>
      </c>
      <c r="G2534" s="2">
        <v>45505</v>
      </c>
      <c r="H2534" s="1" t="s">
        <v>6183</v>
      </c>
      <c r="I2534" s="1" t="s">
        <v>6184</v>
      </c>
      <c r="J2534" s="1" t="s">
        <v>642</v>
      </c>
      <c r="K2534" s="1" t="s">
        <v>881</v>
      </c>
      <c r="L2534" s="1" t="s">
        <v>3416</v>
      </c>
      <c r="M2534" s="1"/>
      <c r="N2534" s="1"/>
      <c r="O2534" s="1"/>
      <c r="P2534" s="40">
        <v>560.2607960298526</v>
      </c>
    </row>
    <row r="2535" spans="1:16">
      <c r="A2535" s="39"/>
      <c r="B2535" s="1" t="s">
        <v>700</v>
      </c>
      <c r="C2535" s="1" t="s">
        <v>1370</v>
      </c>
      <c r="D2535" s="1" t="s">
        <v>17</v>
      </c>
      <c r="E2535" s="1" t="s">
        <v>17</v>
      </c>
      <c r="F2535" s="2">
        <v>45535</v>
      </c>
      <c r="G2535" s="2">
        <v>45505</v>
      </c>
      <c r="H2535" s="1" t="s">
        <v>6185</v>
      </c>
      <c r="I2535" s="1" t="s">
        <v>6186</v>
      </c>
      <c r="J2535" s="1" t="s">
        <v>617</v>
      </c>
      <c r="K2535" s="1" t="s">
        <v>860</v>
      </c>
      <c r="L2535" s="1" t="s">
        <v>2892</v>
      </c>
      <c r="M2535" s="1"/>
      <c r="N2535" s="1"/>
      <c r="O2535" s="1"/>
      <c r="P2535" s="40">
        <v>344.16020327548085</v>
      </c>
    </row>
    <row r="2536" spans="1:16">
      <c r="A2536" s="39"/>
      <c r="B2536" s="1" t="s">
        <v>700</v>
      </c>
      <c r="C2536" s="1" t="s">
        <v>1370</v>
      </c>
      <c r="D2536" s="1" t="s">
        <v>17</v>
      </c>
      <c r="E2536" s="1" t="s">
        <v>17</v>
      </c>
      <c r="F2536" s="2">
        <v>45535</v>
      </c>
      <c r="G2536" s="2">
        <v>45505</v>
      </c>
      <c r="H2536" s="1" t="s">
        <v>6187</v>
      </c>
      <c r="I2536" s="1" t="s">
        <v>6188</v>
      </c>
      <c r="J2536" s="1" t="s">
        <v>641</v>
      </c>
      <c r="K2536" s="1" t="s">
        <v>886</v>
      </c>
      <c r="L2536" s="1" t="s">
        <v>3668</v>
      </c>
      <c r="M2536" s="1"/>
      <c r="N2536" s="1"/>
      <c r="O2536" s="1"/>
      <c r="P2536" s="40">
        <v>560.2607960298526</v>
      </c>
    </row>
    <row r="2537" spans="1:16">
      <c r="A2537" s="39"/>
      <c r="B2537" s="1" t="s">
        <v>700</v>
      </c>
      <c r="C2537" s="1" t="s">
        <v>701</v>
      </c>
      <c r="D2537" s="1" t="s">
        <v>17</v>
      </c>
      <c r="E2537" s="1" t="s">
        <v>17</v>
      </c>
      <c r="F2537" s="2">
        <v>45535</v>
      </c>
      <c r="G2537" s="2">
        <v>45505</v>
      </c>
      <c r="H2537" s="1" t="s">
        <v>6189</v>
      </c>
      <c r="I2537" s="1" t="s">
        <v>6190</v>
      </c>
      <c r="J2537" s="1" t="s">
        <v>655</v>
      </c>
      <c r="K2537" s="1" t="s">
        <v>903</v>
      </c>
      <c r="L2537" s="1" t="s">
        <v>3278</v>
      </c>
      <c r="M2537" s="1"/>
      <c r="N2537" s="1"/>
      <c r="O2537" s="1" t="s">
        <v>1369</v>
      </c>
      <c r="P2537" s="40">
        <v>14773.97</v>
      </c>
    </row>
    <row r="2538" spans="1:16">
      <c r="A2538" s="39"/>
      <c r="B2538" s="1" t="s">
        <v>700</v>
      </c>
      <c r="C2538" s="1" t="s">
        <v>1370</v>
      </c>
      <c r="D2538" s="1" t="s">
        <v>17</v>
      </c>
      <c r="E2538" s="1" t="s">
        <v>17</v>
      </c>
      <c r="F2538" s="2">
        <v>45535</v>
      </c>
      <c r="G2538" s="2">
        <v>45505</v>
      </c>
      <c r="H2538" s="1" t="s">
        <v>6191</v>
      </c>
      <c r="I2538" s="1" t="s">
        <v>6192</v>
      </c>
      <c r="J2538" s="1" t="s">
        <v>645</v>
      </c>
      <c r="K2538" s="1" t="s">
        <v>891</v>
      </c>
      <c r="L2538" s="1" t="s">
        <v>3332</v>
      </c>
      <c r="M2538" s="1"/>
      <c r="N2538" s="1"/>
      <c r="O2538" s="1"/>
      <c r="P2538" s="40">
        <v>320.14902630277288</v>
      </c>
    </row>
    <row r="2539" spans="1:16">
      <c r="A2539" s="39"/>
      <c r="B2539" s="1" t="s">
        <v>700</v>
      </c>
      <c r="C2539" s="1" t="s">
        <v>1370</v>
      </c>
      <c r="D2539" s="1" t="s">
        <v>17</v>
      </c>
      <c r="E2539" s="1" t="s">
        <v>17</v>
      </c>
      <c r="F2539" s="2">
        <v>45535</v>
      </c>
      <c r="G2539" s="2">
        <v>45505</v>
      </c>
      <c r="H2539" s="1" t="s">
        <v>6193</v>
      </c>
      <c r="I2539" s="1" t="s">
        <v>6194</v>
      </c>
      <c r="J2539" s="1" t="s">
        <v>617</v>
      </c>
      <c r="K2539" s="1" t="s">
        <v>860</v>
      </c>
      <c r="L2539" s="1" t="s">
        <v>2892</v>
      </c>
      <c r="M2539" s="1"/>
      <c r="N2539" s="1"/>
      <c r="O2539" s="1"/>
      <c r="P2539" s="40">
        <v>480.22353945415932</v>
      </c>
    </row>
    <row r="2540" spans="1:16">
      <c r="A2540" s="39"/>
      <c r="B2540" s="1" t="s">
        <v>700</v>
      </c>
      <c r="C2540" s="1" t="s">
        <v>1370</v>
      </c>
      <c r="D2540" s="1" t="s">
        <v>17</v>
      </c>
      <c r="E2540" s="1" t="s">
        <v>17</v>
      </c>
      <c r="F2540" s="2">
        <v>45535</v>
      </c>
      <c r="G2540" s="2">
        <v>45505</v>
      </c>
      <c r="H2540" s="1" t="s">
        <v>6195</v>
      </c>
      <c r="I2540" s="1" t="s">
        <v>6196</v>
      </c>
      <c r="J2540" s="1" t="s">
        <v>645</v>
      </c>
      <c r="K2540" s="1" t="s">
        <v>891</v>
      </c>
      <c r="L2540" s="1" t="s">
        <v>3332</v>
      </c>
      <c r="M2540" s="1"/>
      <c r="N2540" s="1"/>
      <c r="O2540" s="1"/>
      <c r="P2540" s="40">
        <v>480.22353945415932</v>
      </c>
    </row>
    <row r="2541" spans="1:16">
      <c r="A2541" s="39"/>
      <c r="B2541" s="1" t="s">
        <v>700</v>
      </c>
      <c r="C2541" s="1" t="s">
        <v>701</v>
      </c>
      <c r="D2541" s="1" t="s">
        <v>17</v>
      </c>
      <c r="E2541" s="1" t="s">
        <v>17</v>
      </c>
      <c r="F2541" s="2">
        <v>45535</v>
      </c>
      <c r="G2541" s="2">
        <v>45505</v>
      </c>
      <c r="H2541" s="1" t="s">
        <v>1844</v>
      </c>
      <c r="I2541" s="1" t="s">
        <v>1845</v>
      </c>
      <c r="J2541" s="1" t="s">
        <v>277</v>
      </c>
      <c r="K2541" s="1"/>
      <c r="L2541" s="1"/>
      <c r="M2541" s="1" t="s">
        <v>1715</v>
      </c>
      <c r="N2541" s="1"/>
      <c r="O2541" s="1" t="s">
        <v>6197</v>
      </c>
      <c r="P2541" s="40">
        <v>-11405.31</v>
      </c>
    </row>
    <row r="2542" spans="1:16">
      <c r="A2542" s="39"/>
      <c r="B2542" s="1" t="s">
        <v>700</v>
      </c>
      <c r="C2542" s="1" t="s">
        <v>1370</v>
      </c>
      <c r="D2542" s="1" t="s">
        <v>17</v>
      </c>
      <c r="E2542" s="1" t="s">
        <v>17</v>
      </c>
      <c r="F2542" s="2">
        <v>45535</v>
      </c>
      <c r="G2542" s="2">
        <v>45505</v>
      </c>
      <c r="H2542" s="1" t="s">
        <v>6198</v>
      </c>
      <c r="I2542" s="1" t="s">
        <v>6199</v>
      </c>
      <c r="J2542" s="1" t="s">
        <v>645</v>
      </c>
      <c r="K2542" s="1" t="s">
        <v>891</v>
      </c>
      <c r="L2542" s="1" t="s">
        <v>3332</v>
      </c>
      <c r="M2542" s="1"/>
      <c r="N2542" s="1"/>
      <c r="O2542" s="1"/>
      <c r="P2542" s="40">
        <v>560.2607960298526</v>
      </c>
    </row>
    <row r="2543" spans="1:16">
      <c r="A2543" s="39"/>
      <c r="B2543" s="1" t="s">
        <v>700</v>
      </c>
      <c r="C2543" s="1" t="s">
        <v>1370</v>
      </c>
      <c r="D2543" s="1" t="s">
        <v>17</v>
      </c>
      <c r="E2543" s="1" t="s">
        <v>17</v>
      </c>
      <c r="F2543" s="2">
        <v>45535</v>
      </c>
      <c r="G2543" s="2">
        <v>45505</v>
      </c>
      <c r="H2543" s="1" t="s">
        <v>6200</v>
      </c>
      <c r="I2543" s="1" t="s">
        <v>6201</v>
      </c>
      <c r="J2543" s="1" t="s">
        <v>587</v>
      </c>
      <c r="K2543" s="1" t="s">
        <v>840</v>
      </c>
      <c r="L2543" s="1" t="s">
        <v>3446</v>
      </c>
      <c r="M2543" s="1"/>
      <c r="N2543" s="1"/>
      <c r="O2543" s="1"/>
      <c r="P2543" s="40">
        <v>270.12574094296463</v>
      </c>
    </row>
    <row r="2544" spans="1:16">
      <c r="A2544" s="39"/>
      <c r="B2544" s="1" t="s">
        <v>700</v>
      </c>
      <c r="C2544" s="1" t="s">
        <v>1370</v>
      </c>
      <c r="D2544" s="1" t="s">
        <v>17</v>
      </c>
      <c r="E2544" s="1" t="s">
        <v>17</v>
      </c>
      <c r="F2544" s="2">
        <v>45535</v>
      </c>
      <c r="G2544" s="2">
        <v>45505</v>
      </c>
      <c r="H2544" s="1" t="s">
        <v>6202</v>
      </c>
      <c r="I2544" s="1" t="s">
        <v>6203</v>
      </c>
      <c r="J2544" s="1" t="s">
        <v>812</v>
      </c>
      <c r="K2544" s="1" t="s">
        <v>795</v>
      </c>
      <c r="L2544" s="1" t="s">
        <v>3324</v>
      </c>
      <c r="M2544" s="1"/>
      <c r="N2544" s="1"/>
      <c r="O2544" s="1"/>
      <c r="P2544" s="40">
        <v>504.23471642686729</v>
      </c>
    </row>
    <row r="2545" spans="1:16">
      <c r="A2545" s="39"/>
      <c r="B2545" s="1" t="s">
        <v>700</v>
      </c>
      <c r="C2545" s="1" t="s">
        <v>1370</v>
      </c>
      <c r="D2545" s="1" t="s">
        <v>17</v>
      </c>
      <c r="E2545" s="1" t="s">
        <v>17</v>
      </c>
      <c r="F2545" s="2">
        <v>45535</v>
      </c>
      <c r="G2545" s="2">
        <v>45505</v>
      </c>
      <c r="H2545" s="1" t="s">
        <v>6204</v>
      </c>
      <c r="I2545" s="1" t="s">
        <v>6205</v>
      </c>
      <c r="J2545" s="1" t="s">
        <v>799</v>
      </c>
      <c r="K2545" s="1" t="s">
        <v>797</v>
      </c>
      <c r="L2545" s="1" t="s">
        <v>3338</v>
      </c>
      <c r="M2545" s="1"/>
      <c r="N2545" s="1"/>
      <c r="O2545" s="1"/>
      <c r="P2545" s="40">
        <v>180.08382729530976</v>
      </c>
    </row>
    <row r="2546" spans="1:16">
      <c r="A2546" s="39"/>
      <c r="B2546" s="1" t="s">
        <v>700</v>
      </c>
      <c r="C2546" s="1" t="s">
        <v>1370</v>
      </c>
      <c r="D2546" s="1" t="s">
        <v>17</v>
      </c>
      <c r="E2546" s="1" t="s">
        <v>17</v>
      </c>
      <c r="F2546" s="2">
        <v>45535</v>
      </c>
      <c r="G2546" s="2">
        <v>45505</v>
      </c>
      <c r="H2546" s="1" t="s">
        <v>6206</v>
      </c>
      <c r="I2546" s="1" t="s">
        <v>6207</v>
      </c>
      <c r="J2546" s="1" t="s">
        <v>617</v>
      </c>
      <c r="K2546" s="1" t="s">
        <v>860</v>
      </c>
      <c r="L2546" s="1" t="s">
        <v>2892</v>
      </c>
      <c r="M2546" s="1"/>
      <c r="N2546" s="1"/>
      <c r="O2546" s="1"/>
      <c r="P2546" s="40">
        <v>320.14902630277288</v>
      </c>
    </row>
    <row r="2547" spans="1:16">
      <c r="A2547" s="39"/>
      <c r="B2547" s="1" t="s">
        <v>700</v>
      </c>
      <c r="C2547" s="1" t="s">
        <v>701</v>
      </c>
      <c r="D2547" s="1" t="s">
        <v>17</v>
      </c>
      <c r="E2547" s="1" t="s">
        <v>17</v>
      </c>
      <c r="F2547" s="2">
        <v>45535</v>
      </c>
      <c r="G2547" s="2">
        <v>45505</v>
      </c>
      <c r="H2547" s="1" t="s">
        <v>6208</v>
      </c>
      <c r="I2547" s="1" t="s">
        <v>6209</v>
      </c>
      <c r="J2547" s="1" t="s">
        <v>648</v>
      </c>
      <c r="K2547" s="1" t="s">
        <v>900</v>
      </c>
      <c r="L2547" s="1" t="s">
        <v>2254</v>
      </c>
      <c r="M2547" s="1"/>
      <c r="N2547" s="1"/>
      <c r="O2547" s="1"/>
      <c r="P2547" s="40">
        <v>770.38</v>
      </c>
    </row>
    <row r="2548" spans="1:16">
      <c r="A2548" s="39"/>
      <c r="B2548" s="1" t="s">
        <v>700</v>
      </c>
      <c r="C2548" s="1" t="s">
        <v>1370</v>
      </c>
      <c r="D2548" s="1" t="s">
        <v>17</v>
      </c>
      <c r="E2548" s="1" t="s">
        <v>17</v>
      </c>
      <c r="F2548" s="2">
        <v>45535</v>
      </c>
      <c r="G2548" s="2">
        <v>45505</v>
      </c>
      <c r="H2548" s="1" t="s">
        <v>6210</v>
      </c>
      <c r="I2548" s="1" t="s">
        <v>6211</v>
      </c>
      <c r="J2548" s="1" t="s">
        <v>818</v>
      </c>
      <c r="K2548" s="1" t="s">
        <v>796</v>
      </c>
      <c r="L2548" s="1" t="s">
        <v>3346</v>
      </c>
      <c r="M2548" s="1"/>
      <c r="N2548" s="1"/>
      <c r="O2548" s="1"/>
      <c r="P2548" s="40">
        <v>648.30177826311512</v>
      </c>
    </row>
    <row r="2549" spans="1:16">
      <c r="A2549" s="39"/>
      <c r="B2549" s="1" t="s">
        <v>700</v>
      </c>
      <c r="C2549" s="1" t="s">
        <v>1370</v>
      </c>
      <c r="D2549" s="1" t="s">
        <v>17</v>
      </c>
      <c r="E2549" s="1" t="s">
        <v>17</v>
      </c>
      <c r="F2549" s="2">
        <v>45535</v>
      </c>
      <c r="G2549" s="2">
        <v>45505</v>
      </c>
      <c r="H2549" s="1" t="s">
        <v>6212</v>
      </c>
      <c r="I2549" s="1" t="s">
        <v>6213</v>
      </c>
      <c r="J2549" s="1" t="s">
        <v>617</v>
      </c>
      <c r="K2549" s="1" t="s">
        <v>860</v>
      </c>
      <c r="L2549" s="1" t="s">
        <v>2892</v>
      </c>
      <c r="M2549" s="1"/>
      <c r="N2549" s="1"/>
      <c r="O2549" s="1"/>
      <c r="P2549" s="40">
        <v>464.21608813902071</v>
      </c>
    </row>
    <row r="2550" spans="1:16">
      <c r="A2550" s="39"/>
      <c r="B2550" s="1" t="s">
        <v>700</v>
      </c>
      <c r="C2550" s="1" t="s">
        <v>1370</v>
      </c>
      <c r="D2550" s="1" t="s">
        <v>17</v>
      </c>
      <c r="E2550" s="1" t="s">
        <v>17</v>
      </c>
      <c r="F2550" s="2">
        <v>45535</v>
      </c>
      <c r="G2550" s="2">
        <v>45505</v>
      </c>
      <c r="H2550" s="1" t="s">
        <v>6214</v>
      </c>
      <c r="I2550" s="1" t="s">
        <v>6215</v>
      </c>
      <c r="J2550" s="1" t="s">
        <v>812</v>
      </c>
      <c r="K2550" s="1" t="s">
        <v>795</v>
      </c>
      <c r="L2550" s="1" t="s">
        <v>3324</v>
      </c>
      <c r="M2550" s="1"/>
      <c r="N2550" s="1"/>
      <c r="O2550" s="1"/>
      <c r="P2550" s="40">
        <v>245.11422219043658</v>
      </c>
    </row>
    <row r="2551" spans="1:16">
      <c r="A2551" s="39"/>
      <c r="B2551" s="1" t="s">
        <v>700</v>
      </c>
      <c r="C2551" s="1" t="s">
        <v>1370</v>
      </c>
      <c r="D2551" s="1" t="s">
        <v>17</v>
      </c>
      <c r="E2551" s="1" t="s">
        <v>17</v>
      </c>
      <c r="F2551" s="2">
        <v>45535</v>
      </c>
      <c r="G2551" s="2">
        <v>45505</v>
      </c>
      <c r="H2551" s="1" t="s">
        <v>6216</v>
      </c>
      <c r="I2551" s="1" t="s">
        <v>6217</v>
      </c>
      <c r="J2551" s="1" t="s">
        <v>919</v>
      </c>
      <c r="K2551" s="1" t="s">
        <v>895</v>
      </c>
      <c r="L2551" s="1" t="s">
        <v>3507</v>
      </c>
      <c r="M2551" s="1"/>
      <c r="N2551" s="1"/>
      <c r="O2551" s="1"/>
      <c r="P2551" s="40">
        <v>440.20491116631274</v>
      </c>
    </row>
    <row r="2552" spans="1:16">
      <c r="A2552" s="39"/>
      <c r="B2552" s="1" t="s">
        <v>700</v>
      </c>
      <c r="C2552" s="1" t="s">
        <v>1370</v>
      </c>
      <c r="D2552" s="1" t="s">
        <v>17</v>
      </c>
      <c r="E2552" s="1" t="s">
        <v>17</v>
      </c>
      <c r="F2552" s="2">
        <v>45535</v>
      </c>
      <c r="G2552" s="2">
        <v>45505</v>
      </c>
      <c r="H2552" s="1" t="s">
        <v>6218</v>
      </c>
      <c r="I2552" s="1" t="s">
        <v>6219</v>
      </c>
      <c r="J2552" s="1" t="s">
        <v>645</v>
      </c>
      <c r="K2552" s="1" t="s">
        <v>891</v>
      </c>
      <c r="L2552" s="1" t="s">
        <v>3332</v>
      </c>
      <c r="M2552" s="1"/>
      <c r="N2552" s="1"/>
      <c r="O2552" s="1"/>
      <c r="P2552" s="40">
        <v>480.22353945415932</v>
      </c>
    </row>
    <row r="2553" spans="1:16">
      <c r="A2553" s="39"/>
      <c r="B2553" s="1" t="s">
        <v>700</v>
      </c>
      <c r="C2553" s="1" t="s">
        <v>1370</v>
      </c>
      <c r="D2553" s="1" t="s">
        <v>17</v>
      </c>
      <c r="E2553" s="1" t="s">
        <v>17</v>
      </c>
      <c r="F2553" s="2">
        <v>45535</v>
      </c>
      <c r="G2553" s="2">
        <v>45505</v>
      </c>
      <c r="H2553" s="1" t="s">
        <v>6220</v>
      </c>
      <c r="I2553" s="1" t="s">
        <v>6221</v>
      </c>
      <c r="J2553" s="1" t="s">
        <v>587</v>
      </c>
      <c r="K2553" s="1" t="s">
        <v>840</v>
      </c>
      <c r="L2553" s="1" t="s">
        <v>3446</v>
      </c>
      <c r="M2553" s="1"/>
      <c r="N2553" s="1"/>
      <c r="O2553" s="1"/>
      <c r="P2553" s="40">
        <v>240.11176972707966</v>
      </c>
    </row>
    <row r="2554" spans="1:16">
      <c r="A2554" s="39"/>
      <c r="B2554" s="1" t="s">
        <v>700</v>
      </c>
      <c r="C2554" s="1" t="s">
        <v>1370</v>
      </c>
      <c r="D2554" s="1" t="s">
        <v>17</v>
      </c>
      <c r="E2554" s="1" t="s">
        <v>17</v>
      </c>
      <c r="F2554" s="2">
        <v>45535</v>
      </c>
      <c r="G2554" s="2">
        <v>45505</v>
      </c>
      <c r="H2554" s="1" t="s">
        <v>6222</v>
      </c>
      <c r="I2554" s="1" t="s">
        <v>6223</v>
      </c>
      <c r="J2554" s="1" t="s">
        <v>587</v>
      </c>
      <c r="K2554" s="1" t="s">
        <v>840</v>
      </c>
      <c r="L2554" s="1" t="s">
        <v>3446</v>
      </c>
      <c r="M2554" s="1"/>
      <c r="N2554" s="1"/>
      <c r="O2554" s="1"/>
      <c r="P2554" s="40">
        <v>455.21202070163127</v>
      </c>
    </row>
    <row r="2555" spans="1:16">
      <c r="A2555" s="39"/>
      <c r="B2555" s="1" t="s">
        <v>700</v>
      </c>
      <c r="C2555" s="1" t="s">
        <v>1370</v>
      </c>
      <c r="D2555" s="1" t="s">
        <v>17</v>
      </c>
      <c r="E2555" s="1" t="s">
        <v>17</v>
      </c>
      <c r="F2555" s="2">
        <v>45535</v>
      </c>
      <c r="G2555" s="2">
        <v>45505</v>
      </c>
      <c r="H2555" s="1" t="s">
        <v>6224</v>
      </c>
      <c r="I2555" s="1" t="s">
        <v>6225</v>
      </c>
      <c r="J2555" s="1" t="s">
        <v>812</v>
      </c>
      <c r="K2555" s="1" t="s">
        <v>795</v>
      </c>
      <c r="L2555" s="1" t="s">
        <v>3324</v>
      </c>
      <c r="M2555" s="1"/>
      <c r="N2555" s="1"/>
      <c r="O2555" s="1"/>
      <c r="P2555" s="40">
        <v>504.23471642686729</v>
      </c>
    </row>
    <row r="2556" spans="1:16">
      <c r="A2556" s="39"/>
      <c r="B2556" s="1" t="s">
        <v>700</v>
      </c>
      <c r="C2556" s="1" t="s">
        <v>1370</v>
      </c>
      <c r="D2556" s="1" t="s">
        <v>17</v>
      </c>
      <c r="E2556" s="1" t="s">
        <v>17</v>
      </c>
      <c r="F2556" s="2">
        <v>45535</v>
      </c>
      <c r="G2556" s="2">
        <v>45505</v>
      </c>
      <c r="H2556" s="1" t="s">
        <v>6226</v>
      </c>
      <c r="I2556" s="1" t="s">
        <v>6227</v>
      </c>
      <c r="J2556" s="1" t="s">
        <v>535</v>
      </c>
      <c r="K2556" s="1" t="s">
        <v>791</v>
      </c>
      <c r="L2556" s="1" t="s">
        <v>4898</v>
      </c>
      <c r="M2556" s="1"/>
      <c r="N2556" s="1"/>
      <c r="O2556" s="1"/>
      <c r="P2556" s="40">
        <v>544.25334471471388</v>
      </c>
    </row>
    <row r="2557" spans="1:16">
      <c r="A2557" s="39"/>
      <c r="B2557" s="1" t="s">
        <v>700</v>
      </c>
      <c r="C2557" s="1" t="s">
        <v>1370</v>
      </c>
      <c r="D2557" s="1" t="s">
        <v>17</v>
      </c>
      <c r="E2557" s="1" t="s">
        <v>17</v>
      </c>
      <c r="F2557" s="2">
        <v>45535</v>
      </c>
      <c r="G2557" s="2">
        <v>45505</v>
      </c>
      <c r="H2557" s="1" t="s">
        <v>6228</v>
      </c>
      <c r="I2557" s="1" t="s">
        <v>6229</v>
      </c>
      <c r="J2557" s="1" t="s">
        <v>645</v>
      </c>
      <c r="K2557" s="1" t="s">
        <v>891</v>
      </c>
      <c r="L2557" s="1" t="s">
        <v>3332</v>
      </c>
      <c r="M2557" s="1"/>
      <c r="N2557" s="1"/>
      <c r="O2557" s="1"/>
      <c r="P2557" s="40">
        <v>480.22353945415932</v>
      </c>
    </row>
    <row r="2558" spans="1:16">
      <c r="A2558" s="39"/>
      <c r="B2558" s="1" t="s">
        <v>700</v>
      </c>
      <c r="C2558" s="1" t="s">
        <v>1370</v>
      </c>
      <c r="D2558" s="1" t="s">
        <v>17</v>
      </c>
      <c r="E2558" s="1" t="s">
        <v>17</v>
      </c>
      <c r="F2558" s="2">
        <v>45535</v>
      </c>
      <c r="G2558" s="2">
        <v>45505</v>
      </c>
      <c r="H2558" s="1" t="s">
        <v>6230</v>
      </c>
      <c r="I2558" s="1" t="s">
        <v>6231</v>
      </c>
      <c r="J2558" s="1" t="s">
        <v>645</v>
      </c>
      <c r="K2558" s="1" t="s">
        <v>891</v>
      </c>
      <c r="L2558" s="1" t="s">
        <v>3332</v>
      </c>
      <c r="M2558" s="1"/>
      <c r="N2558" s="1"/>
      <c r="O2558" s="1"/>
      <c r="P2558" s="40">
        <v>440.20491116631274</v>
      </c>
    </row>
    <row r="2559" spans="1:16">
      <c r="A2559" s="39"/>
      <c r="B2559" s="1" t="s">
        <v>700</v>
      </c>
      <c r="C2559" s="1" t="s">
        <v>1370</v>
      </c>
      <c r="D2559" s="1" t="s">
        <v>17</v>
      </c>
      <c r="E2559" s="1" t="s">
        <v>17</v>
      </c>
      <c r="F2559" s="2">
        <v>45535</v>
      </c>
      <c r="G2559" s="2">
        <v>45505</v>
      </c>
      <c r="H2559" s="1" t="s">
        <v>6232</v>
      </c>
      <c r="I2559" s="1" t="s">
        <v>6233</v>
      </c>
      <c r="J2559" s="1" t="s">
        <v>617</v>
      </c>
      <c r="K2559" s="1" t="s">
        <v>860</v>
      </c>
      <c r="L2559" s="1" t="s">
        <v>2892</v>
      </c>
      <c r="M2559" s="1"/>
      <c r="N2559" s="1"/>
      <c r="O2559" s="1"/>
      <c r="P2559" s="40">
        <v>464.21608813902071</v>
      </c>
    </row>
    <row r="2560" spans="1:16">
      <c r="A2560" s="39"/>
      <c r="B2560" s="1" t="s">
        <v>700</v>
      </c>
      <c r="C2560" s="1" t="s">
        <v>1370</v>
      </c>
      <c r="D2560" s="1" t="s">
        <v>17</v>
      </c>
      <c r="E2560" s="1" t="s">
        <v>17</v>
      </c>
      <c r="F2560" s="2">
        <v>45535</v>
      </c>
      <c r="G2560" s="2">
        <v>45505</v>
      </c>
      <c r="H2560" s="1" t="s">
        <v>6234</v>
      </c>
      <c r="I2560" s="1" t="s">
        <v>6235</v>
      </c>
      <c r="J2560" s="1" t="s">
        <v>587</v>
      </c>
      <c r="K2560" s="1" t="s">
        <v>840</v>
      </c>
      <c r="L2560" s="1" t="s">
        <v>3446</v>
      </c>
      <c r="M2560" s="1"/>
      <c r="N2560" s="1"/>
      <c r="O2560" s="1"/>
      <c r="P2560" s="40">
        <v>520.2421677420059</v>
      </c>
    </row>
    <row r="2561" spans="1:16">
      <c r="A2561" s="39"/>
      <c r="B2561" s="1" t="s">
        <v>700</v>
      </c>
      <c r="C2561" s="1" t="s">
        <v>1370</v>
      </c>
      <c r="D2561" s="1" t="s">
        <v>17</v>
      </c>
      <c r="E2561" s="1" t="s">
        <v>17</v>
      </c>
      <c r="F2561" s="2">
        <v>45535</v>
      </c>
      <c r="G2561" s="2">
        <v>45505</v>
      </c>
      <c r="H2561" s="1" t="s">
        <v>6236</v>
      </c>
      <c r="I2561" s="1" t="s">
        <v>6237</v>
      </c>
      <c r="J2561" s="1" t="s">
        <v>638</v>
      </c>
      <c r="K2561" s="1" t="s">
        <v>885</v>
      </c>
      <c r="L2561" s="1" t="s">
        <v>3435</v>
      </c>
      <c r="M2561" s="1"/>
      <c r="N2561" s="1"/>
      <c r="O2561" s="1"/>
      <c r="P2561" s="40">
        <v>536.24961905714463</v>
      </c>
    </row>
    <row r="2562" spans="1:16">
      <c r="A2562" s="39"/>
      <c r="B2562" s="1" t="s">
        <v>700</v>
      </c>
      <c r="C2562" s="1" t="s">
        <v>1370</v>
      </c>
      <c r="D2562" s="1" t="s">
        <v>17</v>
      </c>
      <c r="E2562" s="1" t="s">
        <v>17</v>
      </c>
      <c r="F2562" s="2">
        <v>45535</v>
      </c>
      <c r="G2562" s="2">
        <v>45505</v>
      </c>
      <c r="H2562" s="1" t="s">
        <v>6238</v>
      </c>
      <c r="I2562" s="1" t="s">
        <v>6239</v>
      </c>
      <c r="J2562" s="1" t="s">
        <v>645</v>
      </c>
      <c r="K2562" s="1" t="s">
        <v>891</v>
      </c>
      <c r="L2562" s="1" t="s">
        <v>3332</v>
      </c>
      <c r="M2562" s="1"/>
      <c r="N2562" s="1"/>
      <c r="O2562" s="1"/>
      <c r="P2562" s="40">
        <v>560.2607960298526</v>
      </c>
    </row>
    <row r="2563" spans="1:16">
      <c r="A2563" s="39"/>
      <c r="B2563" s="1" t="s">
        <v>700</v>
      </c>
      <c r="C2563" s="1" t="s">
        <v>1370</v>
      </c>
      <c r="D2563" s="1" t="s">
        <v>17</v>
      </c>
      <c r="E2563" s="1" t="s">
        <v>17</v>
      </c>
      <c r="F2563" s="2">
        <v>45535</v>
      </c>
      <c r="G2563" s="2">
        <v>45505</v>
      </c>
      <c r="H2563" s="1" t="s">
        <v>6240</v>
      </c>
      <c r="I2563" s="1" t="s">
        <v>6241</v>
      </c>
      <c r="J2563" s="1" t="s">
        <v>593</v>
      </c>
      <c r="K2563" s="1" t="s">
        <v>842</v>
      </c>
      <c r="L2563" s="1" t="s">
        <v>1809</v>
      </c>
      <c r="M2563" s="1"/>
      <c r="N2563" s="1"/>
      <c r="O2563" s="1"/>
      <c r="P2563" s="40">
        <v>496.23099076929799</v>
      </c>
    </row>
    <row r="2564" spans="1:16">
      <c r="A2564" s="39"/>
      <c r="B2564" s="1" t="s">
        <v>700</v>
      </c>
      <c r="C2564" s="1" t="s">
        <v>1370</v>
      </c>
      <c r="D2564" s="1" t="s">
        <v>17</v>
      </c>
      <c r="E2564" s="1" t="s">
        <v>17</v>
      </c>
      <c r="F2564" s="2">
        <v>45535</v>
      </c>
      <c r="G2564" s="2">
        <v>45505</v>
      </c>
      <c r="H2564" s="1" t="s">
        <v>6242</v>
      </c>
      <c r="I2564" s="1" t="s">
        <v>6243</v>
      </c>
      <c r="J2564" s="1" t="s">
        <v>637</v>
      </c>
      <c r="K2564" s="1" t="s">
        <v>893</v>
      </c>
      <c r="L2564" s="1" t="s">
        <v>3465</v>
      </c>
      <c r="M2564" s="1"/>
      <c r="N2564" s="1"/>
      <c r="O2564" s="1"/>
      <c r="P2564" s="40">
        <v>536.24961905714463</v>
      </c>
    </row>
    <row r="2565" spans="1:16">
      <c r="A2565" s="39"/>
      <c r="B2565" s="1" t="s">
        <v>700</v>
      </c>
      <c r="C2565" s="1" t="s">
        <v>1370</v>
      </c>
      <c r="D2565" s="1" t="s">
        <v>17</v>
      </c>
      <c r="E2565" s="1" t="s">
        <v>17</v>
      </c>
      <c r="F2565" s="2">
        <v>45535</v>
      </c>
      <c r="G2565" s="2">
        <v>45505</v>
      </c>
      <c r="H2565" s="1" t="s">
        <v>6244</v>
      </c>
      <c r="I2565" s="1" t="s">
        <v>6245</v>
      </c>
      <c r="J2565" s="1" t="s">
        <v>818</v>
      </c>
      <c r="K2565" s="1" t="s">
        <v>796</v>
      </c>
      <c r="L2565" s="1" t="s">
        <v>3346</v>
      </c>
      <c r="M2565" s="1"/>
      <c r="N2565" s="1"/>
      <c r="O2565" s="1"/>
      <c r="P2565" s="40">
        <v>520.2421677420059</v>
      </c>
    </row>
    <row r="2566" spans="1:16">
      <c r="A2566" s="39"/>
      <c r="B2566" s="1" t="s">
        <v>700</v>
      </c>
      <c r="C2566" s="1" t="s">
        <v>701</v>
      </c>
      <c r="D2566" s="1" t="s">
        <v>17</v>
      </c>
      <c r="E2566" s="1" t="s">
        <v>17</v>
      </c>
      <c r="F2566" s="2">
        <v>45535</v>
      </c>
      <c r="G2566" s="2">
        <v>45505</v>
      </c>
      <c r="H2566" s="1" t="s">
        <v>1844</v>
      </c>
      <c r="I2566" s="1" t="s">
        <v>1845</v>
      </c>
      <c r="J2566" s="1" t="s">
        <v>277</v>
      </c>
      <c r="K2566" s="1"/>
      <c r="L2566" s="1"/>
      <c r="M2566" s="1" t="s">
        <v>1704</v>
      </c>
      <c r="N2566" s="1"/>
      <c r="O2566" s="1" t="s">
        <v>6246</v>
      </c>
      <c r="P2566" s="40">
        <v>-25419.84</v>
      </c>
    </row>
    <row r="2567" spans="1:16">
      <c r="A2567" s="39"/>
      <c r="B2567" s="1" t="s">
        <v>700</v>
      </c>
      <c r="C2567" s="1" t="s">
        <v>1370</v>
      </c>
      <c r="D2567" s="1" t="s">
        <v>17</v>
      </c>
      <c r="E2567" s="1" t="s">
        <v>17</v>
      </c>
      <c r="F2567" s="2">
        <v>45535</v>
      </c>
      <c r="G2567" s="2">
        <v>45505</v>
      </c>
      <c r="H2567" s="1" t="s">
        <v>6247</v>
      </c>
      <c r="I2567" s="1" t="s">
        <v>6248</v>
      </c>
      <c r="J2567" s="1" t="s">
        <v>617</v>
      </c>
      <c r="K2567" s="1" t="s">
        <v>860</v>
      </c>
      <c r="L2567" s="1" t="s">
        <v>2892</v>
      </c>
      <c r="M2567" s="1"/>
      <c r="N2567" s="1"/>
      <c r="O2567" s="1"/>
      <c r="P2567" s="40">
        <v>432.20118550874338</v>
      </c>
    </row>
    <row r="2568" spans="1:16">
      <c r="A2568" s="39"/>
      <c r="B2568" s="1" t="s">
        <v>700</v>
      </c>
      <c r="C2568" s="1" t="s">
        <v>701</v>
      </c>
      <c r="D2568" s="1" t="s">
        <v>17</v>
      </c>
      <c r="E2568" s="1" t="s">
        <v>17</v>
      </c>
      <c r="F2568" s="2">
        <v>45535</v>
      </c>
      <c r="G2568" s="2">
        <v>45505</v>
      </c>
      <c r="H2568" s="1" t="s">
        <v>6249</v>
      </c>
      <c r="I2568" s="1" t="s">
        <v>6250</v>
      </c>
      <c r="J2568" s="1" t="s">
        <v>542</v>
      </c>
      <c r="K2568" s="1" t="s">
        <v>802</v>
      </c>
      <c r="L2568" s="1" t="s">
        <v>1876</v>
      </c>
      <c r="M2568" s="1"/>
      <c r="N2568" s="1"/>
      <c r="O2568" s="1"/>
      <c r="P2568" s="40">
        <v>2980.43</v>
      </c>
    </row>
    <row r="2569" spans="1:16">
      <c r="A2569" s="39"/>
      <c r="B2569" s="1" t="s">
        <v>700</v>
      </c>
      <c r="C2569" s="1" t="s">
        <v>1370</v>
      </c>
      <c r="D2569" s="1" t="s">
        <v>17</v>
      </c>
      <c r="E2569" s="1" t="s">
        <v>17</v>
      </c>
      <c r="F2569" s="2">
        <v>45535</v>
      </c>
      <c r="G2569" s="2">
        <v>45505</v>
      </c>
      <c r="H2569" s="1" t="s">
        <v>6251</v>
      </c>
      <c r="I2569" s="1" t="s">
        <v>6252</v>
      </c>
      <c r="J2569" s="1" t="s">
        <v>816</v>
      </c>
      <c r="K2569" s="1" t="s">
        <v>798</v>
      </c>
      <c r="L2569" s="1" t="s">
        <v>3413</v>
      </c>
      <c r="M2569" s="1"/>
      <c r="N2569" s="1"/>
      <c r="O2569" s="1"/>
      <c r="P2569" s="40">
        <v>270.12574094296463</v>
      </c>
    </row>
    <row r="2570" spans="1:16">
      <c r="A2570" s="39"/>
      <c r="B2570" s="1" t="s">
        <v>700</v>
      </c>
      <c r="C2570" s="1" t="s">
        <v>1370</v>
      </c>
      <c r="D2570" s="1" t="s">
        <v>17</v>
      </c>
      <c r="E2570" s="1" t="s">
        <v>17</v>
      </c>
      <c r="F2570" s="2">
        <v>45535</v>
      </c>
      <c r="G2570" s="2">
        <v>45505</v>
      </c>
      <c r="H2570" s="1" t="s">
        <v>6253</v>
      </c>
      <c r="I2570" s="1" t="s">
        <v>6254</v>
      </c>
      <c r="J2570" s="1" t="s">
        <v>617</v>
      </c>
      <c r="K2570" s="1" t="s">
        <v>860</v>
      </c>
      <c r="L2570" s="1" t="s">
        <v>2892</v>
      </c>
      <c r="M2570" s="1"/>
      <c r="N2570" s="1"/>
      <c r="O2570" s="1"/>
      <c r="P2570" s="40">
        <v>432.20118550874338</v>
      </c>
    </row>
    <row r="2571" spans="1:16">
      <c r="A2571" s="39"/>
      <c r="B2571" s="1" t="s">
        <v>700</v>
      </c>
      <c r="C2571" s="1" t="s">
        <v>1370</v>
      </c>
      <c r="D2571" s="1" t="s">
        <v>17</v>
      </c>
      <c r="E2571" s="1" t="s">
        <v>17</v>
      </c>
      <c r="F2571" s="2">
        <v>45535</v>
      </c>
      <c r="G2571" s="2">
        <v>45505</v>
      </c>
      <c r="H2571" s="1" t="s">
        <v>6255</v>
      </c>
      <c r="I2571" s="1" t="s">
        <v>6256</v>
      </c>
      <c r="J2571" s="1" t="s">
        <v>645</v>
      </c>
      <c r="K2571" s="1" t="s">
        <v>891</v>
      </c>
      <c r="L2571" s="1" t="s">
        <v>3332</v>
      </c>
      <c r="M2571" s="1"/>
      <c r="N2571" s="1"/>
      <c r="O2571" s="1"/>
      <c r="P2571" s="40">
        <v>480.22353945415932</v>
      </c>
    </row>
    <row r="2572" spans="1:16">
      <c r="A2572" s="39"/>
      <c r="B2572" s="1" t="s">
        <v>700</v>
      </c>
      <c r="C2572" s="1" t="s">
        <v>1370</v>
      </c>
      <c r="D2572" s="1" t="s">
        <v>17</v>
      </c>
      <c r="E2572" s="1" t="s">
        <v>17</v>
      </c>
      <c r="F2572" s="2">
        <v>45535</v>
      </c>
      <c r="G2572" s="2">
        <v>45505</v>
      </c>
      <c r="H2572" s="1" t="s">
        <v>6257</v>
      </c>
      <c r="I2572" s="1" t="s">
        <v>6258</v>
      </c>
      <c r="J2572" s="1" t="s">
        <v>816</v>
      </c>
      <c r="K2572" s="1" t="s">
        <v>798</v>
      </c>
      <c r="L2572" s="1" t="s">
        <v>3413</v>
      </c>
      <c r="M2572" s="1"/>
      <c r="N2572" s="1"/>
      <c r="O2572" s="1"/>
      <c r="P2572" s="40">
        <v>360.16765459061952</v>
      </c>
    </row>
    <row r="2573" spans="1:16">
      <c r="A2573" s="39"/>
      <c r="B2573" s="1" t="s">
        <v>700</v>
      </c>
      <c r="C2573" s="1" t="s">
        <v>701</v>
      </c>
      <c r="D2573" s="1" t="s">
        <v>17</v>
      </c>
      <c r="E2573" s="1" t="s">
        <v>17</v>
      </c>
      <c r="F2573" s="2">
        <v>45535</v>
      </c>
      <c r="G2573" s="2">
        <v>45505</v>
      </c>
      <c r="H2573" s="1" t="s">
        <v>6259</v>
      </c>
      <c r="I2573" s="1" t="s">
        <v>6260</v>
      </c>
      <c r="J2573" s="1" t="s">
        <v>666</v>
      </c>
      <c r="K2573" s="1" t="s">
        <v>917</v>
      </c>
      <c r="L2573" s="1" t="s">
        <v>1865</v>
      </c>
      <c r="M2573" s="1"/>
      <c r="N2573" s="1"/>
      <c r="O2573" s="1"/>
      <c r="P2573" s="40">
        <v>17.7</v>
      </c>
    </row>
    <row r="2574" spans="1:16">
      <c r="A2574" s="39"/>
      <c r="B2574" s="1" t="s">
        <v>700</v>
      </c>
      <c r="C2574" s="1" t="s">
        <v>1370</v>
      </c>
      <c r="D2574" s="1" t="s">
        <v>17</v>
      </c>
      <c r="E2574" s="1" t="s">
        <v>17</v>
      </c>
      <c r="F2574" s="2">
        <v>45535</v>
      </c>
      <c r="G2574" s="2">
        <v>45505</v>
      </c>
      <c r="H2574" s="1" t="s">
        <v>6261</v>
      </c>
      <c r="I2574" s="1" t="s">
        <v>6262</v>
      </c>
      <c r="J2574" s="1" t="s">
        <v>621</v>
      </c>
      <c r="K2574" s="1" t="s">
        <v>861</v>
      </c>
      <c r="L2574" s="1" t="s">
        <v>3500</v>
      </c>
      <c r="M2574" s="1"/>
      <c r="N2574" s="1"/>
      <c r="O2574" s="1"/>
      <c r="P2574" s="40">
        <v>240.11176972707966</v>
      </c>
    </row>
    <row r="2575" spans="1:16">
      <c r="A2575" s="39"/>
      <c r="B2575" s="1" t="s">
        <v>700</v>
      </c>
      <c r="C2575" s="1" t="s">
        <v>1370</v>
      </c>
      <c r="D2575" s="1" t="s">
        <v>17</v>
      </c>
      <c r="E2575" s="1" t="s">
        <v>17</v>
      </c>
      <c r="F2575" s="2">
        <v>45535</v>
      </c>
      <c r="G2575" s="2">
        <v>45505</v>
      </c>
      <c r="H2575" s="1" t="s">
        <v>6263</v>
      </c>
      <c r="I2575" s="1" t="s">
        <v>6264</v>
      </c>
      <c r="J2575" s="1" t="s">
        <v>593</v>
      </c>
      <c r="K2575" s="1" t="s">
        <v>842</v>
      </c>
      <c r="L2575" s="1" t="s">
        <v>1809</v>
      </c>
      <c r="M2575" s="1"/>
      <c r="N2575" s="1"/>
      <c r="O2575" s="1"/>
      <c r="P2575" s="40">
        <v>336.15647761791155</v>
      </c>
    </row>
    <row r="2576" spans="1:16">
      <c r="A2576" s="39"/>
      <c r="B2576" s="1" t="s">
        <v>700</v>
      </c>
      <c r="C2576" s="1" t="s">
        <v>1370</v>
      </c>
      <c r="D2576" s="1" t="s">
        <v>17</v>
      </c>
      <c r="E2576" s="1" t="s">
        <v>17</v>
      </c>
      <c r="F2576" s="2">
        <v>45535</v>
      </c>
      <c r="G2576" s="2">
        <v>45505</v>
      </c>
      <c r="H2576" s="1" t="s">
        <v>6265</v>
      </c>
      <c r="I2576" s="1" t="s">
        <v>6266</v>
      </c>
      <c r="J2576" s="1" t="s">
        <v>593</v>
      </c>
      <c r="K2576" s="1" t="s">
        <v>842</v>
      </c>
      <c r="L2576" s="1" t="s">
        <v>1809</v>
      </c>
      <c r="M2576" s="1"/>
      <c r="N2576" s="1"/>
      <c r="O2576" s="1"/>
      <c r="P2576" s="40">
        <v>400.1862828784661</v>
      </c>
    </row>
    <row r="2577" spans="1:16">
      <c r="A2577" s="39"/>
      <c r="B2577" s="1" t="s">
        <v>700</v>
      </c>
      <c r="C2577" s="1" t="s">
        <v>1370</v>
      </c>
      <c r="D2577" s="1" t="s">
        <v>17</v>
      </c>
      <c r="E2577" s="1" t="s">
        <v>17</v>
      </c>
      <c r="F2577" s="2">
        <v>45535</v>
      </c>
      <c r="G2577" s="2">
        <v>45505</v>
      </c>
      <c r="H2577" s="1" t="s">
        <v>6267</v>
      </c>
      <c r="I2577" s="1" t="s">
        <v>6268</v>
      </c>
      <c r="J2577" s="1" t="s">
        <v>618</v>
      </c>
      <c r="K2577" s="1" t="s">
        <v>859</v>
      </c>
      <c r="L2577" s="1" t="s">
        <v>3495</v>
      </c>
      <c r="M2577" s="1"/>
      <c r="N2577" s="1"/>
      <c r="O2577" s="1"/>
      <c r="P2577" s="40">
        <v>480.22353945415932</v>
      </c>
    </row>
    <row r="2578" spans="1:16">
      <c r="A2578" s="39"/>
      <c r="B2578" s="1" t="s">
        <v>700</v>
      </c>
      <c r="C2578" s="1" t="s">
        <v>1370</v>
      </c>
      <c r="D2578" s="1" t="s">
        <v>17</v>
      </c>
      <c r="E2578" s="1" t="s">
        <v>17</v>
      </c>
      <c r="F2578" s="2">
        <v>45535</v>
      </c>
      <c r="G2578" s="2">
        <v>45505</v>
      </c>
      <c r="H2578" s="1" t="s">
        <v>6269</v>
      </c>
      <c r="I2578" s="1" t="s">
        <v>6270</v>
      </c>
      <c r="J2578" s="1" t="s">
        <v>637</v>
      </c>
      <c r="K2578" s="1" t="s">
        <v>893</v>
      </c>
      <c r="L2578" s="1" t="s">
        <v>3465</v>
      </c>
      <c r="M2578" s="1"/>
      <c r="N2578" s="1"/>
      <c r="O2578" s="1"/>
      <c r="P2578" s="40">
        <v>536.24961905714463</v>
      </c>
    </row>
    <row r="2579" spans="1:16">
      <c r="A2579" s="39"/>
      <c r="B2579" s="1" t="s">
        <v>700</v>
      </c>
      <c r="C2579" s="1" t="s">
        <v>1370</v>
      </c>
      <c r="D2579" s="1" t="s">
        <v>17</v>
      </c>
      <c r="E2579" s="1" t="s">
        <v>17</v>
      </c>
      <c r="F2579" s="2">
        <v>45535</v>
      </c>
      <c r="G2579" s="2">
        <v>45505</v>
      </c>
      <c r="H2579" s="1" t="s">
        <v>6271</v>
      </c>
      <c r="I2579" s="1" t="s">
        <v>6272</v>
      </c>
      <c r="J2579" s="1" t="s">
        <v>645</v>
      </c>
      <c r="K2579" s="1" t="s">
        <v>891</v>
      </c>
      <c r="L2579" s="1" t="s">
        <v>3332</v>
      </c>
      <c r="M2579" s="1"/>
      <c r="N2579" s="1"/>
      <c r="O2579" s="1"/>
      <c r="P2579" s="40">
        <v>480.22353945415932</v>
      </c>
    </row>
    <row r="2580" spans="1:16">
      <c r="A2580" s="39"/>
      <c r="B2580" s="1" t="s">
        <v>700</v>
      </c>
      <c r="C2580" s="1" t="s">
        <v>1370</v>
      </c>
      <c r="D2580" s="1" t="s">
        <v>17</v>
      </c>
      <c r="E2580" s="1" t="s">
        <v>17</v>
      </c>
      <c r="F2580" s="2">
        <v>45535</v>
      </c>
      <c r="G2580" s="2">
        <v>45505</v>
      </c>
      <c r="H2580" s="1" t="s">
        <v>6273</v>
      </c>
      <c r="I2580" s="1" t="s">
        <v>6274</v>
      </c>
      <c r="J2580" s="1" t="s">
        <v>621</v>
      </c>
      <c r="K2580" s="1" t="s">
        <v>861</v>
      </c>
      <c r="L2580" s="1" t="s">
        <v>3500</v>
      </c>
      <c r="M2580" s="1"/>
      <c r="N2580" s="1"/>
      <c r="O2580" s="1"/>
      <c r="P2580" s="40">
        <v>210.0977985111947</v>
      </c>
    </row>
    <row r="2581" spans="1:16">
      <c r="A2581" s="39"/>
      <c r="B2581" s="1" t="s">
        <v>700</v>
      </c>
      <c r="C2581" s="1" t="s">
        <v>1370</v>
      </c>
      <c r="D2581" s="1" t="s">
        <v>17</v>
      </c>
      <c r="E2581" s="1" t="s">
        <v>17</v>
      </c>
      <c r="F2581" s="2">
        <v>45535</v>
      </c>
      <c r="G2581" s="2">
        <v>45505</v>
      </c>
      <c r="H2581" s="1" t="s">
        <v>6275</v>
      </c>
      <c r="I2581" s="1" t="s">
        <v>6276</v>
      </c>
      <c r="J2581" s="1" t="s">
        <v>644</v>
      </c>
      <c r="K2581" s="1" t="s">
        <v>888</v>
      </c>
      <c r="L2581" s="1" t="s">
        <v>3388</v>
      </c>
      <c r="M2581" s="1"/>
      <c r="N2581" s="1"/>
      <c r="O2581" s="1"/>
      <c r="P2581" s="40">
        <v>560.2607960298526</v>
      </c>
    </row>
    <row r="2582" spans="1:16">
      <c r="A2582" s="39"/>
      <c r="B2582" s="1" t="s">
        <v>700</v>
      </c>
      <c r="C2582" s="1" t="s">
        <v>1370</v>
      </c>
      <c r="D2582" s="1" t="s">
        <v>17</v>
      </c>
      <c r="E2582" s="1" t="s">
        <v>17</v>
      </c>
      <c r="F2582" s="2">
        <v>45535</v>
      </c>
      <c r="G2582" s="2">
        <v>45505</v>
      </c>
      <c r="H2582" s="1" t="s">
        <v>6277</v>
      </c>
      <c r="I2582" s="1" t="s">
        <v>6278</v>
      </c>
      <c r="J2582" s="1" t="s">
        <v>617</v>
      </c>
      <c r="K2582" s="1" t="s">
        <v>860</v>
      </c>
      <c r="L2582" s="1" t="s">
        <v>2892</v>
      </c>
      <c r="M2582" s="1"/>
      <c r="N2582" s="1"/>
      <c r="O2582" s="1"/>
      <c r="P2582" s="40">
        <v>210.0977985111947</v>
      </c>
    </row>
    <row r="2583" spans="1:16">
      <c r="A2583" s="39"/>
      <c r="B2583" s="1" t="s">
        <v>700</v>
      </c>
      <c r="C2583" s="1" t="s">
        <v>1370</v>
      </c>
      <c r="D2583" s="1" t="s">
        <v>17</v>
      </c>
      <c r="E2583" s="1" t="s">
        <v>17</v>
      </c>
      <c r="F2583" s="2">
        <v>45535</v>
      </c>
      <c r="G2583" s="2">
        <v>45505</v>
      </c>
      <c r="H2583" s="1" t="s">
        <v>6279</v>
      </c>
      <c r="I2583" s="1" t="s">
        <v>6280</v>
      </c>
      <c r="J2583" s="1" t="s">
        <v>642</v>
      </c>
      <c r="K2583" s="1" t="s">
        <v>881</v>
      </c>
      <c r="L2583" s="1" t="s">
        <v>3416</v>
      </c>
      <c r="M2583" s="1"/>
      <c r="N2583" s="1"/>
      <c r="O2583" s="1"/>
      <c r="P2583" s="40">
        <v>520.2421677420059</v>
      </c>
    </row>
    <row r="2584" spans="1:16">
      <c r="A2584" s="39"/>
      <c r="B2584" s="1" t="s">
        <v>700</v>
      </c>
      <c r="C2584" s="1" t="s">
        <v>1370</v>
      </c>
      <c r="D2584" s="1" t="s">
        <v>17</v>
      </c>
      <c r="E2584" s="1" t="s">
        <v>17</v>
      </c>
      <c r="F2584" s="2">
        <v>45535</v>
      </c>
      <c r="G2584" s="2">
        <v>45505</v>
      </c>
      <c r="H2584" s="1" t="s">
        <v>6281</v>
      </c>
      <c r="I2584" s="1" t="s">
        <v>6282</v>
      </c>
      <c r="J2584" s="1" t="s">
        <v>643</v>
      </c>
      <c r="K2584" s="1" t="s">
        <v>890</v>
      </c>
      <c r="L2584" s="1" t="s">
        <v>3373</v>
      </c>
      <c r="M2584" s="1"/>
      <c r="N2584" s="1"/>
      <c r="O2584" s="1"/>
      <c r="P2584" s="40">
        <v>520.2421677420059</v>
      </c>
    </row>
    <row r="2585" spans="1:16">
      <c r="A2585" s="39"/>
      <c r="B2585" s="1" t="s">
        <v>700</v>
      </c>
      <c r="C2585" s="1" t="s">
        <v>1370</v>
      </c>
      <c r="D2585" s="1" t="s">
        <v>17</v>
      </c>
      <c r="E2585" s="1" t="s">
        <v>17</v>
      </c>
      <c r="F2585" s="2">
        <v>45535</v>
      </c>
      <c r="G2585" s="2">
        <v>45505</v>
      </c>
      <c r="H2585" s="1" t="s">
        <v>6283</v>
      </c>
      <c r="I2585" s="1" t="s">
        <v>6284</v>
      </c>
      <c r="J2585" s="1" t="s">
        <v>645</v>
      </c>
      <c r="K2585" s="1" t="s">
        <v>891</v>
      </c>
      <c r="L2585" s="1" t="s">
        <v>3332</v>
      </c>
      <c r="M2585" s="1"/>
      <c r="N2585" s="1"/>
      <c r="O2585" s="1"/>
      <c r="P2585" s="40">
        <v>560.2607960298526</v>
      </c>
    </row>
    <row r="2586" spans="1:16">
      <c r="A2586" s="39"/>
      <c r="B2586" s="1" t="s">
        <v>700</v>
      </c>
      <c r="C2586" s="1" t="s">
        <v>1370</v>
      </c>
      <c r="D2586" s="1" t="s">
        <v>17</v>
      </c>
      <c r="E2586" s="1" t="s">
        <v>17</v>
      </c>
      <c r="F2586" s="2">
        <v>45535</v>
      </c>
      <c r="G2586" s="2">
        <v>45505</v>
      </c>
      <c r="H2586" s="1" t="s">
        <v>6285</v>
      </c>
      <c r="I2586" s="1" t="s">
        <v>6286</v>
      </c>
      <c r="J2586" s="1" t="s">
        <v>631</v>
      </c>
      <c r="K2586" s="1" t="s">
        <v>873</v>
      </c>
      <c r="L2586" s="1" t="s">
        <v>3355</v>
      </c>
      <c r="M2586" s="1"/>
      <c r="N2586" s="1"/>
      <c r="O2586" s="1"/>
      <c r="P2586" s="40">
        <v>520.2421677420059</v>
      </c>
    </row>
    <row r="2587" spans="1:16">
      <c r="A2587" s="39"/>
      <c r="B2587" s="1" t="s">
        <v>700</v>
      </c>
      <c r="C2587" s="1" t="s">
        <v>1370</v>
      </c>
      <c r="D2587" s="1" t="s">
        <v>17</v>
      </c>
      <c r="E2587" s="1" t="s">
        <v>17</v>
      </c>
      <c r="F2587" s="2">
        <v>45535</v>
      </c>
      <c r="G2587" s="2">
        <v>45505</v>
      </c>
      <c r="H2587" s="1" t="s">
        <v>6287</v>
      </c>
      <c r="I2587" s="1" t="s">
        <v>6288</v>
      </c>
      <c r="J2587" s="1" t="s">
        <v>617</v>
      </c>
      <c r="K2587" s="1" t="s">
        <v>860</v>
      </c>
      <c r="L2587" s="1" t="s">
        <v>2892</v>
      </c>
      <c r="M2587" s="1"/>
      <c r="N2587" s="1"/>
      <c r="O2587" s="1"/>
      <c r="P2587" s="40">
        <v>504.23471642686729</v>
      </c>
    </row>
    <row r="2588" spans="1:16">
      <c r="A2588" s="39"/>
      <c r="B2588" s="1" t="s">
        <v>700</v>
      </c>
      <c r="C2588" s="1" t="s">
        <v>1390</v>
      </c>
      <c r="D2588" s="1" t="s">
        <v>17</v>
      </c>
      <c r="E2588" s="1" t="s">
        <v>17</v>
      </c>
      <c r="F2588" s="2">
        <v>45535</v>
      </c>
      <c r="G2588" s="2">
        <v>45505</v>
      </c>
      <c r="H2588" s="1" t="s">
        <v>6289</v>
      </c>
      <c r="I2588" s="1" t="s">
        <v>6290</v>
      </c>
      <c r="J2588" s="1" t="s">
        <v>1445</v>
      </c>
      <c r="K2588" s="1" t="s">
        <v>740</v>
      </c>
      <c r="L2588" s="1"/>
      <c r="M2588" s="1"/>
      <c r="N2588" s="1"/>
      <c r="O2588" s="1"/>
      <c r="P2588" s="40">
        <v>526.36179580168198</v>
      </c>
    </row>
    <row r="2589" spans="1:16">
      <c r="A2589" s="39"/>
      <c r="B2589" s="1" t="s">
        <v>700</v>
      </c>
      <c r="C2589" s="1" t="s">
        <v>1390</v>
      </c>
      <c r="D2589" s="1" t="s">
        <v>17</v>
      </c>
      <c r="E2589" s="1" t="s">
        <v>17</v>
      </c>
      <c r="F2589" s="2">
        <v>45535</v>
      </c>
      <c r="G2589" s="2">
        <v>45505</v>
      </c>
      <c r="H2589" s="1" t="s">
        <v>6291</v>
      </c>
      <c r="I2589" s="1" t="s">
        <v>6292</v>
      </c>
      <c r="J2589" s="1" t="s">
        <v>6293</v>
      </c>
      <c r="K2589" s="1" t="s">
        <v>6294</v>
      </c>
      <c r="L2589" s="1"/>
      <c r="M2589" s="1"/>
      <c r="N2589" s="1"/>
      <c r="O2589" s="1"/>
      <c r="P2589" s="40">
        <v>4605.6657132647179</v>
      </c>
    </row>
    <row r="2590" spans="1:16">
      <c r="A2590" s="39"/>
      <c r="B2590" s="1" t="s">
        <v>700</v>
      </c>
      <c r="C2590" s="1" t="s">
        <v>701</v>
      </c>
      <c r="D2590" s="1" t="s">
        <v>17</v>
      </c>
      <c r="E2590" s="1" t="s">
        <v>17</v>
      </c>
      <c r="F2590" s="2">
        <v>45535</v>
      </c>
      <c r="G2590" s="2">
        <v>45505</v>
      </c>
      <c r="H2590" s="1" t="s">
        <v>6295</v>
      </c>
      <c r="I2590" s="1" t="s">
        <v>6296</v>
      </c>
      <c r="J2590" s="1" t="s">
        <v>628</v>
      </c>
      <c r="K2590" s="1" t="s">
        <v>870</v>
      </c>
      <c r="L2590" s="1" t="s">
        <v>6297</v>
      </c>
      <c r="M2590" s="1"/>
      <c r="N2590" s="1"/>
      <c r="O2590" s="1" t="s">
        <v>1369</v>
      </c>
      <c r="P2590" s="40">
        <v>27080</v>
      </c>
    </row>
    <row r="2591" spans="1:16">
      <c r="A2591" s="39"/>
      <c r="B2591" s="1" t="s">
        <v>700</v>
      </c>
      <c r="C2591" s="1" t="s">
        <v>1370</v>
      </c>
      <c r="D2591" s="1" t="s">
        <v>17</v>
      </c>
      <c r="E2591" s="1" t="s">
        <v>17</v>
      </c>
      <c r="F2591" s="2">
        <v>45535</v>
      </c>
      <c r="G2591" s="2">
        <v>45505</v>
      </c>
      <c r="H2591" s="1" t="s">
        <v>6298</v>
      </c>
      <c r="I2591" s="1" t="s">
        <v>6299</v>
      </c>
      <c r="J2591" s="1" t="s">
        <v>799</v>
      </c>
      <c r="K2591" s="1" t="s">
        <v>797</v>
      </c>
      <c r="L2591" s="1" t="s">
        <v>3338</v>
      </c>
      <c r="M2591" s="1"/>
      <c r="N2591" s="1"/>
      <c r="O2591" s="1"/>
      <c r="P2591" s="40">
        <v>160.07451315138644</v>
      </c>
    </row>
    <row r="2592" spans="1:16">
      <c r="A2592" s="39"/>
      <c r="B2592" s="1" t="s">
        <v>700</v>
      </c>
      <c r="C2592" s="1" t="s">
        <v>701</v>
      </c>
      <c r="D2592" s="1" t="s">
        <v>17</v>
      </c>
      <c r="E2592" s="1" t="s">
        <v>17</v>
      </c>
      <c r="F2592" s="2">
        <v>45535</v>
      </c>
      <c r="G2592" s="2">
        <v>45505</v>
      </c>
      <c r="H2592" s="1" t="s">
        <v>6300</v>
      </c>
      <c r="I2592" s="1" t="s">
        <v>6301</v>
      </c>
      <c r="J2592" s="1" t="s">
        <v>648</v>
      </c>
      <c r="K2592" s="1" t="s">
        <v>900</v>
      </c>
      <c r="L2592" s="1" t="s">
        <v>2254</v>
      </c>
      <c r="M2592" s="1"/>
      <c r="N2592" s="1"/>
      <c r="O2592" s="1"/>
      <c r="P2592" s="40">
        <v>447.14</v>
      </c>
    </row>
    <row r="2593" spans="1:16">
      <c r="A2593" s="39"/>
      <c r="B2593" s="1" t="s">
        <v>700</v>
      </c>
      <c r="C2593" s="1" t="s">
        <v>1370</v>
      </c>
      <c r="D2593" s="1" t="s">
        <v>17</v>
      </c>
      <c r="E2593" s="1" t="s">
        <v>17</v>
      </c>
      <c r="F2593" s="2">
        <v>45535</v>
      </c>
      <c r="G2593" s="2">
        <v>45505</v>
      </c>
      <c r="H2593" s="1" t="s">
        <v>6302</v>
      </c>
      <c r="I2593" s="1" t="s">
        <v>6303</v>
      </c>
      <c r="J2593" s="1" t="s">
        <v>645</v>
      </c>
      <c r="K2593" s="1" t="s">
        <v>891</v>
      </c>
      <c r="L2593" s="1" t="s">
        <v>3332</v>
      </c>
      <c r="M2593" s="1"/>
      <c r="N2593" s="1"/>
      <c r="O2593" s="1"/>
      <c r="P2593" s="40">
        <v>480.22353945415932</v>
      </c>
    </row>
    <row r="2594" spans="1:16">
      <c r="A2594" s="39"/>
      <c r="B2594" s="1" t="s">
        <v>700</v>
      </c>
      <c r="C2594" s="1" t="s">
        <v>1370</v>
      </c>
      <c r="D2594" s="1" t="s">
        <v>17</v>
      </c>
      <c r="E2594" s="1" t="s">
        <v>17</v>
      </c>
      <c r="F2594" s="2">
        <v>45535</v>
      </c>
      <c r="G2594" s="2">
        <v>45505</v>
      </c>
      <c r="H2594" s="1" t="s">
        <v>6304</v>
      </c>
      <c r="I2594" s="1" t="s">
        <v>6305</v>
      </c>
      <c r="J2594" s="1" t="s">
        <v>820</v>
      </c>
      <c r="K2594" s="1" t="s">
        <v>800</v>
      </c>
      <c r="L2594" s="1" t="s">
        <v>3718</v>
      </c>
      <c r="M2594" s="1"/>
      <c r="N2594" s="1"/>
      <c r="O2594" s="1"/>
      <c r="P2594" s="40">
        <v>560.2607960298526</v>
      </c>
    </row>
    <row r="2595" spans="1:16">
      <c r="A2595" s="39"/>
      <c r="B2595" s="1" t="s">
        <v>700</v>
      </c>
      <c r="C2595" s="1" t="s">
        <v>1370</v>
      </c>
      <c r="D2595" s="1" t="s">
        <v>17</v>
      </c>
      <c r="E2595" s="1" t="s">
        <v>17</v>
      </c>
      <c r="F2595" s="2">
        <v>45535</v>
      </c>
      <c r="G2595" s="2">
        <v>45505</v>
      </c>
      <c r="H2595" s="1" t="s">
        <v>6306</v>
      </c>
      <c r="I2595" s="1" t="s">
        <v>6307</v>
      </c>
      <c r="J2595" s="1" t="s">
        <v>617</v>
      </c>
      <c r="K2595" s="1" t="s">
        <v>860</v>
      </c>
      <c r="L2595" s="1" t="s">
        <v>2892</v>
      </c>
      <c r="M2595" s="1"/>
      <c r="N2595" s="1"/>
      <c r="O2595" s="1"/>
      <c r="P2595" s="40">
        <v>320.14902630277288</v>
      </c>
    </row>
    <row r="2596" spans="1:16">
      <c r="A2596" s="39"/>
      <c r="B2596" s="1" t="s">
        <v>700</v>
      </c>
      <c r="C2596" s="1" t="s">
        <v>1370</v>
      </c>
      <c r="D2596" s="1" t="s">
        <v>17</v>
      </c>
      <c r="E2596" s="1" t="s">
        <v>17</v>
      </c>
      <c r="F2596" s="2">
        <v>45535</v>
      </c>
      <c r="G2596" s="2">
        <v>45505</v>
      </c>
      <c r="H2596" s="1" t="s">
        <v>6308</v>
      </c>
      <c r="I2596" s="1" t="s">
        <v>6309</v>
      </c>
      <c r="J2596" s="1" t="s">
        <v>621</v>
      </c>
      <c r="K2596" s="1" t="s">
        <v>861</v>
      </c>
      <c r="L2596" s="1" t="s">
        <v>3500</v>
      </c>
      <c r="M2596" s="1"/>
      <c r="N2596" s="1"/>
      <c r="O2596" s="1"/>
      <c r="P2596" s="40">
        <v>231.10770228969028</v>
      </c>
    </row>
    <row r="2597" spans="1:16">
      <c r="A2597" s="39"/>
      <c r="B2597" s="1" t="s">
        <v>700</v>
      </c>
      <c r="C2597" s="1" t="s">
        <v>1370</v>
      </c>
      <c r="D2597" s="1" t="s">
        <v>17</v>
      </c>
      <c r="E2597" s="1" t="s">
        <v>17</v>
      </c>
      <c r="F2597" s="2">
        <v>45535</v>
      </c>
      <c r="G2597" s="2">
        <v>45505</v>
      </c>
      <c r="H2597" s="1" t="s">
        <v>6310</v>
      </c>
      <c r="I2597" s="1" t="s">
        <v>6311</v>
      </c>
      <c r="J2597" s="1" t="s">
        <v>637</v>
      </c>
      <c r="K2597" s="1" t="s">
        <v>893</v>
      </c>
      <c r="L2597" s="1" t="s">
        <v>3465</v>
      </c>
      <c r="M2597" s="1"/>
      <c r="N2597" s="1"/>
      <c r="O2597" s="1"/>
      <c r="P2597" s="40">
        <v>536.24961905714463</v>
      </c>
    </row>
    <row r="2598" spans="1:16">
      <c r="A2598" s="39"/>
      <c r="B2598" s="1" t="s">
        <v>700</v>
      </c>
      <c r="C2598" s="1" t="s">
        <v>1370</v>
      </c>
      <c r="D2598" s="1" t="s">
        <v>17</v>
      </c>
      <c r="E2598" s="1" t="s">
        <v>17</v>
      </c>
      <c r="F2598" s="2">
        <v>45535</v>
      </c>
      <c r="G2598" s="2">
        <v>45505</v>
      </c>
      <c r="H2598" s="1" t="s">
        <v>6312</v>
      </c>
      <c r="I2598" s="1" t="s">
        <v>6313</v>
      </c>
      <c r="J2598" s="1" t="s">
        <v>816</v>
      </c>
      <c r="K2598" s="1" t="s">
        <v>798</v>
      </c>
      <c r="L2598" s="1" t="s">
        <v>3413</v>
      </c>
      <c r="M2598" s="1"/>
      <c r="N2598" s="1"/>
      <c r="O2598" s="1"/>
      <c r="P2598" s="40">
        <v>360.16765459061952</v>
      </c>
    </row>
    <row r="2599" spans="1:16">
      <c r="A2599" s="39"/>
      <c r="B2599" s="1" t="s">
        <v>700</v>
      </c>
      <c r="C2599" s="1" t="s">
        <v>1370</v>
      </c>
      <c r="D2599" s="1" t="s">
        <v>17</v>
      </c>
      <c r="E2599" s="1" t="s">
        <v>17</v>
      </c>
      <c r="F2599" s="2">
        <v>45535</v>
      </c>
      <c r="G2599" s="2">
        <v>45505</v>
      </c>
      <c r="H2599" s="1" t="s">
        <v>6314</v>
      </c>
      <c r="I2599" s="1" t="s">
        <v>6315</v>
      </c>
      <c r="J2599" s="1" t="s">
        <v>816</v>
      </c>
      <c r="K2599" s="1" t="s">
        <v>798</v>
      </c>
      <c r="L2599" s="1" t="s">
        <v>3413</v>
      </c>
      <c r="M2599" s="1"/>
      <c r="N2599" s="1"/>
      <c r="O2599" s="1"/>
      <c r="P2599" s="40">
        <v>360.16765459061952</v>
      </c>
    </row>
    <row r="2600" spans="1:16">
      <c r="A2600" s="39"/>
      <c r="B2600" s="1" t="s">
        <v>700</v>
      </c>
      <c r="C2600" s="1" t="s">
        <v>1370</v>
      </c>
      <c r="D2600" s="1" t="s">
        <v>17</v>
      </c>
      <c r="E2600" s="1" t="s">
        <v>17</v>
      </c>
      <c r="F2600" s="2">
        <v>45535</v>
      </c>
      <c r="G2600" s="2">
        <v>45505</v>
      </c>
      <c r="H2600" s="1" t="s">
        <v>6316</v>
      </c>
      <c r="I2600" s="1" t="s">
        <v>6317</v>
      </c>
      <c r="J2600" s="1" t="s">
        <v>816</v>
      </c>
      <c r="K2600" s="1" t="s">
        <v>798</v>
      </c>
      <c r="L2600" s="1" t="s">
        <v>3413</v>
      </c>
      <c r="M2600" s="1"/>
      <c r="N2600" s="1"/>
      <c r="O2600" s="1"/>
      <c r="P2600" s="40">
        <v>360.16765459061952</v>
      </c>
    </row>
    <row r="2601" spans="1:16">
      <c r="A2601" s="39"/>
      <c r="B2601" s="1" t="s">
        <v>700</v>
      </c>
      <c r="C2601" s="1" t="s">
        <v>1370</v>
      </c>
      <c r="D2601" s="1" t="s">
        <v>17</v>
      </c>
      <c r="E2601" s="1" t="s">
        <v>17</v>
      </c>
      <c r="F2601" s="2">
        <v>45535</v>
      </c>
      <c r="G2601" s="2">
        <v>45505</v>
      </c>
      <c r="H2601" s="1" t="s">
        <v>6318</v>
      </c>
      <c r="I2601" s="1" t="s">
        <v>6319</v>
      </c>
      <c r="J2601" s="1" t="s">
        <v>816</v>
      </c>
      <c r="K2601" s="1" t="s">
        <v>798</v>
      </c>
      <c r="L2601" s="1" t="s">
        <v>3413</v>
      </c>
      <c r="M2601" s="1"/>
      <c r="N2601" s="1"/>
      <c r="O2601" s="1"/>
      <c r="P2601" s="40">
        <v>376.17510590575813</v>
      </c>
    </row>
    <row r="2602" spans="1:16">
      <c r="A2602" s="39"/>
      <c r="B2602" s="1" t="s">
        <v>700</v>
      </c>
      <c r="C2602" s="1" t="s">
        <v>1370</v>
      </c>
      <c r="D2602" s="1" t="s">
        <v>17</v>
      </c>
      <c r="E2602" s="1" t="s">
        <v>17</v>
      </c>
      <c r="F2602" s="2">
        <v>45535</v>
      </c>
      <c r="G2602" s="2">
        <v>45505</v>
      </c>
      <c r="H2602" s="1" t="s">
        <v>6320</v>
      </c>
      <c r="I2602" s="1" t="s">
        <v>6321</v>
      </c>
      <c r="J2602" s="1" t="s">
        <v>816</v>
      </c>
      <c r="K2602" s="1" t="s">
        <v>798</v>
      </c>
      <c r="L2602" s="1" t="s">
        <v>3413</v>
      </c>
      <c r="M2602" s="1"/>
      <c r="N2602" s="1"/>
      <c r="O2602" s="1"/>
      <c r="P2602" s="40">
        <v>360.16765459061952</v>
      </c>
    </row>
    <row r="2603" spans="1:16">
      <c r="A2603" s="39"/>
      <c r="B2603" s="1" t="s">
        <v>700</v>
      </c>
      <c r="C2603" s="1" t="s">
        <v>1370</v>
      </c>
      <c r="D2603" s="1" t="s">
        <v>17</v>
      </c>
      <c r="E2603" s="1" t="s">
        <v>17</v>
      </c>
      <c r="F2603" s="2">
        <v>45535</v>
      </c>
      <c r="G2603" s="2">
        <v>45505</v>
      </c>
      <c r="H2603" s="1" t="s">
        <v>6322</v>
      </c>
      <c r="I2603" s="1" t="s">
        <v>6323</v>
      </c>
      <c r="J2603" s="1" t="s">
        <v>645</v>
      </c>
      <c r="K2603" s="1" t="s">
        <v>891</v>
      </c>
      <c r="L2603" s="1" t="s">
        <v>3332</v>
      </c>
      <c r="M2603" s="1"/>
      <c r="N2603" s="1"/>
      <c r="O2603" s="1"/>
      <c r="P2603" s="40">
        <v>320.14902630277288</v>
      </c>
    </row>
    <row r="2604" spans="1:16">
      <c r="A2604" s="39"/>
      <c r="B2604" s="1" t="s">
        <v>700</v>
      </c>
      <c r="C2604" s="1" t="s">
        <v>1370</v>
      </c>
      <c r="D2604" s="1" t="s">
        <v>17</v>
      </c>
      <c r="E2604" s="1" t="s">
        <v>17</v>
      </c>
      <c r="F2604" s="2">
        <v>45535</v>
      </c>
      <c r="G2604" s="2">
        <v>45505</v>
      </c>
      <c r="H2604" s="1" t="s">
        <v>6324</v>
      </c>
      <c r="I2604" s="1" t="s">
        <v>6325</v>
      </c>
      <c r="J2604" s="1" t="s">
        <v>642</v>
      </c>
      <c r="K2604" s="1" t="s">
        <v>881</v>
      </c>
      <c r="L2604" s="1" t="s">
        <v>3416</v>
      </c>
      <c r="M2604" s="1"/>
      <c r="N2604" s="1"/>
      <c r="O2604" s="1"/>
      <c r="P2604" s="40">
        <v>560.2607960298526</v>
      </c>
    </row>
    <row r="2605" spans="1:16">
      <c r="A2605" s="39"/>
      <c r="B2605" s="1" t="s">
        <v>700</v>
      </c>
      <c r="C2605" s="1" t="s">
        <v>1370</v>
      </c>
      <c r="D2605" s="1" t="s">
        <v>17</v>
      </c>
      <c r="E2605" s="1" t="s">
        <v>17</v>
      </c>
      <c r="F2605" s="2">
        <v>45535</v>
      </c>
      <c r="G2605" s="2">
        <v>45505</v>
      </c>
      <c r="H2605" s="1" t="s">
        <v>6326</v>
      </c>
      <c r="I2605" s="1" t="s">
        <v>6327</v>
      </c>
      <c r="J2605" s="1" t="s">
        <v>644</v>
      </c>
      <c r="K2605" s="1" t="s">
        <v>888</v>
      </c>
      <c r="L2605" s="1" t="s">
        <v>3388</v>
      </c>
      <c r="M2605" s="1"/>
      <c r="N2605" s="1"/>
      <c r="O2605" s="1"/>
      <c r="P2605" s="40">
        <v>560.2607960298526</v>
      </c>
    </row>
    <row r="2606" spans="1:16">
      <c r="A2606" s="39"/>
      <c r="B2606" s="1" t="s">
        <v>700</v>
      </c>
      <c r="C2606" s="1" t="s">
        <v>1370</v>
      </c>
      <c r="D2606" s="1" t="s">
        <v>17</v>
      </c>
      <c r="E2606" s="1" t="s">
        <v>17</v>
      </c>
      <c r="F2606" s="2">
        <v>45535</v>
      </c>
      <c r="G2606" s="2">
        <v>45505</v>
      </c>
      <c r="H2606" s="1" t="s">
        <v>6328</v>
      </c>
      <c r="I2606" s="1" t="s">
        <v>6329</v>
      </c>
      <c r="J2606" s="1" t="s">
        <v>632</v>
      </c>
      <c r="K2606" s="1" t="s">
        <v>874</v>
      </c>
      <c r="L2606" s="1" t="s">
        <v>3637</v>
      </c>
      <c r="M2606" s="1"/>
      <c r="N2606" s="1"/>
      <c r="O2606" s="1"/>
      <c r="P2606" s="40">
        <v>408.19000853603541</v>
      </c>
    </row>
    <row r="2607" spans="1:16">
      <c r="A2607" s="39"/>
      <c r="B2607" s="1" t="s">
        <v>700</v>
      </c>
      <c r="C2607" s="1" t="s">
        <v>701</v>
      </c>
      <c r="D2607" s="1" t="s">
        <v>17</v>
      </c>
      <c r="E2607" s="1" t="s">
        <v>17</v>
      </c>
      <c r="F2607" s="2">
        <v>45535</v>
      </c>
      <c r="G2607" s="2">
        <v>45505</v>
      </c>
      <c r="H2607" s="1" t="s">
        <v>6330</v>
      </c>
      <c r="I2607" s="1" t="s">
        <v>6331</v>
      </c>
      <c r="J2607" s="1" t="s">
        <v>666</v>
      </c>
      <c r="K2607" s="1" t="s">
        <v>917</v>
      </c>
      <c r="L2607" s="1" t="s">
        <v>1865</v>
      </c>
      <c r="M2607" s="1"/>
      <c r="N2607" s="1"/>
      <c r="O2607" s="1"/>
      <c r="P2607" s="40">
        <v>39.82</v>
      </c>
    </row>
    <row r="2608" spans="1:16">
      <c r="A2608" s="39"/>
      <c r="B2608" s="1" t="s">
        <v>700</v>
      </c>
      <c r="C2608" s="1" t="s">
        <v>1390</v>
      </c>
      <c r="D2608" s="1" t="s">
        <v>17</v>
      </c>
      <c r="E2608" s="1" t="s">
        <v>17</v>
      </c>
      <c r="F2608" s="2">
        <v>45535</v>
      </c>
      <c r="G2608" s="2">
        <v>45505</v>
      </c>
      <c r="H2608" s="1" t="s">
        <v>6332</v>
      </c>
      <c r="I2608" s="1" t="s">
        <v>6333</v>
      </c>
      <c r="J2608" s="1" t="s">
        <v>3799</v>
      </c>
      <c r="K2608" s="1" t="s">
        <v>3800</v>
      </c>
      <c r="L2608" s="1"/>
      <c r="M2608" s="1"/>
      <c r="N2608" s="1"/>
      <c r="O2608" s="1"/>
      <c r="P2608" s="40">
        <v>1483.2875405691398</v>
      </c>
    </row>
    <row r="2609" spans="1:16">
      <c r="A2609" s="39"/>
      <c r="B2609" s="1" t="s">
        <v>700</v>
      </c>
      <c r="C2609" s="1" t="s">
        <v>1370</v>
      </c>
      <c r="D2609" s="1" t="s">
        <v>17</v>
      </c>
      <c r="E2609" s="1" t="s">
        <v>17</v>
      </c>
      <c r="F2609" s="2">
        <v>45535</v>
      </c>
      <c r="G2609" s="2">
        <v>45505</v>
      </c>
      <c r="H2609" s="1" t="s">
        <v>6334</v>
      </c>
      <c r="I2609" s="1" t="s">
        <v>6335</v>
      </c>
      <c r="J2609" s="1" t="s">
        <v>642</v>
      </c>
      <c r="K2609" s="1" t="s">
        <v>881</v>
      </c>
      <c r="L2609" s="1" t="s">
        <v>3416</v>
      </c>
      <c r="M2609" s="1"/>
      <c r="N2609" s="1"/>
      <c r="O2609" s="1"/>
      <c r="P2609" s="40">
        <v>520.2421677420059</v>
      </c>
    </row>
    <row r="2610" spans="1:16">
      <c r="A2610" s="39"/>
      <c r="B2610" s="1" t="s">
        <v>700</v>
      </c>
      <c r="C2610" s="1" t="s">
        <v>1370</v>
      </c>
      <c r="D2610" s="1" t="s">
        <v>17</v>
      </c>
      <c r="E2610" s="1" t="s">
        <v>17</v>
      </c>
      <c r="F2610" s="2">
        <v>45535</v>
      </c>
      <c r="G2610" s="2">
        <v>45505</v>
      </c>
      <c r="H2610" s="1" t="s">
        <v>6336</v>
      </c>
      <c r="I2610" s="1" t="s">
        <v>6337</v>
      </c>
      <c r="J2610" s="1" t="s">
        <v>617</v>
      </c>
      <c r="K2610" s="1" t="s">
        <v>860</v>
      </c>
      <c r="L2610" s="1" t="s">
        <v>2892</v>
      </c>
      <c r="M2610" s="1"/>
      <c r="N2610" s="1"/>
      <c r="O2610" s="1"/>
      <c r="P2610" s="40">
        <v>320.14902630277288</v>
      </c>
    </row>
    <row r="2611" spans="1:16">
      <c r="A2611" s="39"/>
      <c r="B2611" s="1" t="s">
        <v>700</v>
      </c>
      <c r="C2611" s="1" t="s">
        <v>1370</v>
      </c>
      <c r="D2611" s="1" t="s">
        <v>17</v>
      </c>
      <c r="E2611" s="1" t="s">
        <v>17</v>
      </c>
      <c r="F2611" s="2">
        <v>45535</v>
      </c>
      <c r="G2611" s="2">
        <v>45505</v>
      </c>
      <c r="H2611" s="1" t="s">
        <v>6338</v>
      </c>
      <c r="I2611" s="1" t="s">
        <v>6339</v>
      </c>
      <c r="J2611" s="1" t="s">
        <v>812</v>
      </c>
      <c r="K2611" s="1" t="s">
        <v>795</v>
      </c>
      <c r="L2611" s="1" t="s">
        <v>3324</v>
      </c>
      <c r="M2611" s="1"/>
      <c r="N2611" s="1"/>
      <c r="O2611" s="1"/>
      <c r="P2611" s="40">
        <v>392.1825572208968</v>
      </c>
    </row>
    <row r="2612" spans="1:16">
      <c r="A2612" s="39"/>
      <c r="B2612" s="1" t="s">
        <v>700</v>
      </c>
      <c r="C2612" s="1" t="s">
        <v>701</v>
      </c>
      <c r="D2612" s="1" t="s">
        <v>17</v>
      </c>
      <c r="E2612" s="1" t="s">
        <v>17</v>
      </c>
      <c r="F2612" s="2">
        <v>45535</v>
      </c>
      <c r="G2612" s="2">
        <v>45505</v>
      </c>
      <c r="H2612" s="1" t="s">
        <v>6340</v>
      </c>
      <c r="I2612" s="1" t="s">
        <v>6341</v>
      </c>
      <c r="J2612" s="1" t="s">
        <v>502</v>
      </c>
      <c r="K2612" s="1" t="s">
        <v>761</v>
      </c>
      <c r="L2612" s="1" t="s">
        <v>6342</v>
      </c>
      <c r="M2612" s="1"/>
      <c r="N2612" s="1"/>
      <c r="O2612" s="1"/>
      <c r="P2612" s="40">
        <v>11792</v>
      </c>
    </row>
    <row r="2613" spans="1:16">
      <c r="A2613" s="39"/>
      <c r="B2613" s="1" t="s">
        <v>700</v>
      </c>
      <c r="C2613" s="1" t="s">
        <v>701</v>
      </c>
      <c r="D2613" s="1" t="s">
        <v>17</v>
      </c>
      <c r="E2613" s="1" t="s">
        <v>17</v>
      </c>
      <c r="F2613" s="2">
        <v>45535</v>
      </c>
      <c r="G2613" s="2">
        <v>45505</v>
      </c>
      <c r="H2613" s="1" t="s">
        <v>6343</v>
      </c>
      <c r="I2613" s="1" t="s">
        <v>6344</v>
      </c>
      <c r="J2613" s="1" t="s">
        <v>523</v>
      </c>
      <c r="K2613" s="1" t="s">
        <v>782</v>
      </c>
      <c r="L2613" s="1" t="s">
        <v>2251</v>
      </c>
      <c r="M2613" s="1"/>
      <c r="N2613" s="1"/>
      <c r="O2613" s="1"/>
      <c r="P2613" s="40">
        <v>24984.35</v>
      </c>
    </row>
    <row r="2614" spans="1:16">
      <c r="A2614" s="39"/>
      <c r="B2614" s="1" t="s">
        <v>700</v>
      </c>
      <c r="C2614" s="1" t="s">
        <v>1370</v>
      </c>
      <c r="D2614" s="1" t="s">
        <v>17</v>
      </c>
      <c r="E2614" s="1" t="s">
        <v>17</v>
      </c>
      <c r="F2614" s="2">
        <v>45535</v>
      </c>
      <c r="G2614" s="2">
        <v>45505</v>
      </c>
      <c r="H2614" s="1" t="s">
        <v>6345</v>
      </c>
      <c r="I2614" s="1" t="s">
        <v>6346</v>
      </c>
      <c r="J2614" s="1" t="s">
        <v>645</v>
      </c>
      <c r="K2614" s="1" t="s">
        <v>891</v>
      </c>
      <c r="L2614" s="1" t="s">
        <v>3332</v>
      </c>
      <c r="M2614" s="1"/>
      <c r="N2614" s="1"/>
      <c r="O2614" s="1"/>
      <c r="P2614" s="40">
        <v>480.22353945415932</v>
      </c>
    </row>
    <row r="2615" spans="1:16">
      <c r="A2615" s="39"/>
      <c r="B2615" s="1" t="s">
        <v>700</v>
      </c>
      <c r="C2615" s="1" t="s">
        <v>1370</v>
      </c>
      <c r="D2615" s="1" t="s">
        <v>17</v>
      </c>
      <c r="E2615" s="1" t="s">
        <v>17</v>
      </c>
      <c r="F2615" s="2">
        <v>45535</v>
      </c>
      <c r="G2615" s="2">
        <v>45505</v>
      </c>
      <c r="H2615" s="1" t="s">
        <v>6347</v>
      </c>
      <c r="I2615" s="1" t="s">
        <v>6348</v>
      </c>
      <c r="J2615" s="1" t="s">
        <v>640</v>
      </c>
      <c r="K2615" s="1" t="s">
        <v>884</v>
      </c>
      <c r="L2615" s="1" t="s">
        <v>3366</v>
      </c>
      <c r="M2615" s="1"/>
      <c r="N2615" s="1"/>
      <c r="O2615" s="1"/>
      <c r="P2615" s="40">
        <v>560.2607960298526</v>
      </c>
    </row>
    <row r="2616" spans="1:16">
      <c r="A2616" s="39"/>
      <c r="B2616" s="1" t="s">
        <v>700</v>
      </c>
      <c r="C2616" s="1" t="s">
        <v>1370</v>
      </c>
      <c r="D2616" s="1" t="s">
        <v>17</v>
      </c>
      <c r="E2616" s="1" t="s">
        <v>17</v>
      </c>
      <c r="F2616" s="2">
        <v>45535</v>
      </c>
      <c r="G2616" s="2">
        <v>45505</v>
      </c>
      <c r="H2616" s="1" t="s">
        <v>6349</v>
      </c>
      <c r="I2616" s="1" t="s">
        <v>6350</v>
      </c>
      <c r="J2616" s="1" t="s">
        <v>820</v>
      </c>
      <c r="K2616" s="1" t="s">
        <v>800</v>
      </c>
      <c r="L2616" s="1" t="s">
        <v>3718</v>
      </c>
      <c r="M2616" s="1"/>
      <c r="N2616" s="1"/>
      <c r="O2616" s="1"/>
      <c r="P2616" s="40">
        <v>560.2607960298526</v>
      </c>
    </row>
    <row r="2617" spans="1:16">
      <c r="A2617" s="39"/>
      <c r="B2617" s="1" t="s">
        <v>700</v>
      </c>
      <c r="C2617" s="1" t="s">
        <v>1370</v>
      </c>
      <c r="D2617" s="1" t="s">
        <v>17</v>
      </c>
      <c r="E2617" s="1" t="s">
        <v>17</v>
      </c>
      <c r="F2617" s="2">
        <v>45535</v>
      </c>
      <c r="G2617" s="2">
        <v>45505</v>
      </c>
      <c r="H2617" s="1" t="s">
        <v>6351</v>
      </c>
      <c r="I2617" s="1" t="s">
        <v>6352</v>
      </c>
      <c r="J2617" s="1" t="s">
        <v>814</v>
      </c>
      <c r="K2617" s="1" t="s">
        <v>801</v>
      </c>
      <c r="L2617" s="1" t="s">
        <v>4168</v>
      </c>
      <c r="M2617" s="1"/>
      <c r="N2617" s="1"/>
      <c r="O2617" s="1"/>
      <c r="P2617" s="40">
        <v>544.25334471471388</v>
      </c>
    </row>
    <row r="2618" spans="1:16">
      <c r="A2618" s="39"/>
      <c r="B2618" s="1" t="s">
        <v>700</v>
      </c>
      <c r="C2618" s="1" t="s">
        <v>1370</v>
      </c>
      <c r="D2618" s="1" t="s">
        <v>17</v>
      </c>
      <c r="E2618" s="1" t="s">
        <v>17</v>
      </c>
      <c r="F2618" s="2">
        <v>45535</v>
      </c>
      <c r="G2618" s="2">
        <v>45505</v>
      </c>
      <c r="H2618" s="1" t="s">
        <v>6353</v>
      </c>
      <c r="I2618" s="1" t="s">
        <v>6354</v>
      </c>
      <c r="J2618" s="1" t="s">
        <v>915</v>
      </c>
      <c r="K2618" s="1" t="s">
        <v>896</v>
      </c>
      <c r="L2618" s="1" t="s">
        <v>3739</v>
      </c>
      <c r="M2618" s="1"/>
      <c r="N2618" s="1"/>
      <c r="O2618" s="1"/>
      <c r="P2618" s="40">
        <v>536.24961905714463</v>
      </c>
    </row>
    <row r="2619" spans="1:16">
      <c r="A2619" s="39"/>
      <c r="B2619" s="1" t="s">
        <v>700</v>
      </c>
      <c r="C2619" s="1" t="s">
        <v>1370</v>
      </c>
      <c r="D2619" s="1" t="s">
        <v>17</v>
      </c>
      <c r="E2619" s="1" t="s">
        <v>17</v>
      </c>
      <c r="F2619" s="2">
        <v>45535</v>
      </c>
      <c r="G2619" s="2">
        <v>45505</v>
      </c>
      <c r="H2619" s="1" t="s">
        <v>6355</v>
      </c>
      <c r="I2619" s="1" t="s">
        <v>6356</v>
      </c>
      <c r="J2619" s="1" t="s">
        <v>617</v>
      </c>
      <c r="K2619" s="1" t="s">
        <v>860</v>
      </c>
      <c r="L2619" s="1" t="s">
        <v>2892</v>
      </c>
      <c r="M2619" s="1"/>
      <c r="N2619" s="1"/>
      <c r="O2619" s="1"/>
      <c r="P2619" s="40">
        <v>320.14902630277288</v>
      </c>
    </row>
    <row r="2620" spans="1:16">
      <c r="A2620" s="39"/>
      <c r="B2620" s="1" t="s">
        <v>700</v>
      </c>
      <c r="C2620" s="1" t="s">
        <v>701</v>
      </c>
      <c r="D2620" s="1" t="s">
        <v>17</v>
      </c>
      <c r="E2620" s="1" t="s">
        <v>17</v>
      </c>
      <c r="F2620" s="2">
        <v>45535</v>
      </c>
      <c r="G2620" s="2">
        <v>45505</v>
      </c>
      <c r="H2620" s="1" t="s">
        <v>6357</v>
      </c>
      <c r="I2620" s="1" t="s">
        <v>6358</v>
      </c>
      <c r="J2620" s="1" t="s">
        <v>529</v>
      </c>
      <c r="K2620" s="1" t="s">
        <v>788</v>
      </c>
      <c r="L2620" s="1" t="s">
        <v>2000</v>
      </c>
      <c r="M2620" s="1"/>
      <c r="N2620" s="1"/>
      <c r="O2620" s="1"/>
      <c r="P2620" s="40">
        <v>43400</v>
      </c>
    </row>
    <row r="2621" spans="1:16">
      <c r="A2621" s="39"/>
      <c r="B2621" s="1" t="s">
        <v>700</v>
      </c>
      <c r="C2621" s="1" t="s">
        <v>1370</v>
      </c>
      <c r="D2621" s="1" t="s">
        <v>17</v>
      </c>
      <c r="E2621" s="1" t="s">
        <v>17</v>
      </c>
      <c r="F2621" s="2">
        <v>45535</v>
      </c>
      <c r="G2621" s="2">
        <v>45505</v>
      </c>
      <c r="H2621" s="1" t="s">
        <v>6359</v>
      </c>
      <c r="I2621" s="1" t="s">
        <v>6360</v>
      </c>
      <c r="J2621" s="1" t="s">
        <v>617</v>
      </c>
      <c r="K2621" s="1" t="s">
        <v>860</v>
      </c>
      <c r="L2621" s="1" t="s">
        <v>2892</v>
      </c>
      <c r="M2621" s="1"/>
      <c r="N2621" s="1"/>
      <c r="O2621" s="1"/>
      <c r="P2621" s="40">
        <v>400.1862828784661</v>
      </c>
    </row>
    <row r="2622" spans="1:16">
      <c r="A2622" s="39"/>
      <c r="B2622" s="1" t="s">
        <v>700</v>
      </c>
      <c r="C2622" s="1" t="s">
        <v>1370</v>
      </c>
      <c r="D2622" s="1" t="s">
        <v>17</v>
      </c>
      <c r="E2622" s="1" t="s">
        <v>17</v>
      </c>
      <c r="F2622" s="2">
        <v>45535</v>
      </c>
      <c r="G2622" s="2">
        <v>45505</v>
      </c>
      <c r="H2622" s="1" t="s">
        <v>6361</v>
      </c>
      <c r="I2622" s="1" t="s">
        <v>6362</v>
      </c>
      <c r="J2622" s="1" t="s">
        <v>632</v>
      </c>
      <c r="K2622" s="1" t="s">
        <v>874</v>
      </c>
      <c r="L2622" s="1" t="s">
        <v>3637</v>
      </c>
      <c r="M2622" s="1"/>
      <c r="N2622" s="1"/>
      <c r="O2622" s="1"/>
      <c r="P2622" s="40">
        <v>408.19000853603541</v>
      </c>
    </row>
    <row r="2623" spans="1:16">
      <c r="A2623" s="39"/>
      <c r="B2623" s="1" t="s">
        <v>700</v>
      </c>
      <c r="C2623" s="1" t="s">
        <v>1370</v>
      </c>
      <c r="D2623" s="1" t="s">
        <v>17</v>
      </c>
      <c r="E2623" s="1" t="s">
        <v>17</v>
      </c>
      <c r="F2623" s="2">
        <v>45535</v>
      </c>
      <c r="G2623" s="2">
        <v>45505</v>
      </c>
      <c r="H2623" s="1" t="s">
        <v>6363</v>
      </c>
      <c r="I2623" s="1" t="s">
        <v>6364</v>
      </c>
      <c r="J2623" s="1" t="s">
        <v>799</v>
      </c>
      <c r="K2623" s="1" t="s">
        <v>797</v>
      </c>
      <c r="L2623" s="1" t="s">
        <v>3338</v>
      </c>
      <c r="M2623" s="1"/>
      <c r="N2623" s="1"/>
      <c r="O2623" s="1"/>
      <c r="P2623" s="40">
        <v>160.07451315138644</v>
      </c>
    </row>
    <row r="2624" spans="1:16">
      <c r="A2624" s="39"/>
      <c r="B2624" s="1" t="s">
        <v>700</v>
      </c>
      <c r="C2624" s="1" t="s">
        <v>1370</v>
      </c>
      <c r="D2624" s="1" t="s">
        <v>17</v>
      </c>
      <c r="E2624" s="1" t="s">
        <v>17</v>
      </c>
      <c r="F2624" s="2">
        <v>45535</v>
      </c>
      <c r="G2624" s="2">
        <v>45505</v>
      </c>
      <c r="H2624" s="1" t="s">
        <v>6365</v>
      </c>
      <c r="I2624" s="1" t="s">
        <v>6366</v>
      </c>
      <c r="J2624" s="1" t="s">
        <v>645</v>
      </c>
      <c r="K2624" s="1" t="s">
        <v>891</v>
      </c>
      <c r="L2624" s="1" t="s">
        <v>3332</v>
      </c>
      <c r="M2624" s="1"/>
      <c r="N2624" s="1"/>
      <c r="O2624" s="1"/>
      <c r="P2624" s="40">
        <v>480.22353945415932</v>
      </c>
    </row>
    <row r="2625" spans="1:16">
      <c r="A2625" s="39"/>
      <c r="B2625" s="1" t="s">
        <v>700</v>
      </c>
      <c r="C2625" s="1" t="s">
        <v>1370</v>
      </c>
      <c r="D2625" s="1" t="s">
        <v>17</v>
      </c>
      <c r="E2625" s="1" t="s">
        <v>17</v>
      </c>
      <c r="F2625" s="2">
        <v>45535</v>
      </c>
      <c r="G2625" s="2">
        <v>45505</v>
      </c>
      <c r="H2625" s="1" t="s">
        <v>6367</v>
      </c>
      <c r="I2625" s="1" t="s">
        <v>6368</v>
      </c>
      <c r="J2625" s="1" t="s">
        <v>630</v>
      </c>
      <c r="K2625" s="1" t="s">
        <v>872</v>
      </c>
      <c r="L2625" s="1" t="s">
        <v>3484</v>
      </c>
      <c r="M2625" s="1"/>
      <c r="N2625" s="1"/>
      <c r="O2625" s="1"/>
      <c r="P2625" s="40">
        <v>400.1862828784661</v>
      </c>
    </row>
    <row r="2626" spans="1:16">
      <c r="A2626" s="39"/>
      <c r="B2626" s="1" t="s">
        <v>700</v>
      </c>
      <c r="C2626" s="1" t="s">
        <v>1370</v>
      </c>
      <c r="D2626" s="1" t="s">
        <v>17</v>
      </c>
      <c r="E2626" s="1" t="s">
        <v>17</v>
      </c>
      <c r="F2626" s="2">
        <v>45535</v>
      </c>
      <c r="G2626" s="2">
        <v>45505</v>
      </c>
      <c r="H2626" s="1" t="s">
        <v>6369</v>
      </c>
      <c r="I2626" s="1" t="s">
        <v>6370</v>
      </c>
      <c r="J2626" s="1" t="s">
        <v>632</v>
      </c>
      <c r="K2626" s="1" t="s">
        <v>874</v>
      </c>
      <c r="L2626" s="1" t="s">
        <v>3637</v>
      </c>
      <c r="M2626" s="1"/>
      <c r="N2626" s="1"/>
      <c r="O2626" s="1"/>
      <c r="P2626" s="40">
        <v>408.19000853603541</v>
      </c>
    </row>
    <row r="2627" spans="1:16">
      <c r="A2627" s="39"/>
      <c r="B2627" s="1" t="s">
        <v>700</v>
      </c>
      <c r="C2627" s="1" t="s">
        <v>1370</v>
      </c>
      <c r="D2627" s="1" t="s">
        <v>17</v>
      </c>
      <c r="E2627" s="1" t="s">
        <v>17</v>
      </c>
      <c r="F2627" s="2">
        <v>45535</v>
      </c>
      <c r="G2627" s="2">
        <v>45505</v>
      </c>
      <c r="H2627" s="1" t="s">
        <v>6371</v>
      </c>
      <c r="I2627" s="1" t="s">
        <v>6372</v>
      </c>
      <c r="J2627" s="1" t="s">
        <v>593</v>
      </c>
      <c r="K2627" s="1" t="s">
        <v>842</v>
      </c>
      <c r="L2627" s="1" t="s">
        <v>1809</v>
      </c>
      <c r="M2627" s="1"/>
      <c r="N2627" s="1"/>
      <c r="O2627" s="1"/>
      <c r="P2627" s="40">
        <v>174.08103305213277</v>
      </c>
    </row>
    <row r="2628" spans="1:16">
      <c r="A2628" s="39"/>
      <c r="B2628" s="1" t="s">
        <v>700</v>
      </c>
      <c r="C2628" s="1" t="s">
        <v>1370</v>
      </c>
      <c r="D2628" s="1" t="s">
        <v>17</v>
      </c>
      <c r="E2628" s="1" t="s">
        <v>17</v>
      </c>
      <c r="F2628" s="2">
        <v>45535</v>
      </c>
      <c r="G2628" s="2">
        <v>45505</v>
      </c>
      <c r="H2628" s="1" t="s">
        <v>6373</v>
      </c>
      <c r="I2628" s="1" t="s">
        <v>6374</v>
      </c>
      <c r="J2628" s="1" t="s">
        <v>617</v>
      </c>
      <c r="K2628" s="1" t="s">
        <v>860</v>
      </c>
      <c r="L2628" s="1" t="s">
        <v>2892</v>
      </c>
      <c r="M2628" s="1"/>
      <c r="N2628" s="1"/>
      <c r="O2628" s="1"/>
      <c r="P2628" s="40">
        <v>320.14902630277288</v>
      </c>
    </row>
    <row r="2629" spans="1:16">
      <c r="A2629" s="39"/>
      <c r="B2629" s="1" t="s">
        <v>700</v>
      </c>
      <c r="C2629" s="1" t="s">
        <v>1370</v>
      </c>
      <c r="D2629" s="1" t="s">
        <v>17</v>
      </c>
      <c r="E2629" s="1" t="s">
        <v>17</v>
      </c>
      <c r="F2629" s="2">
        <v>45535</v>
      </c>
      <c r="G2629" s="2">
        <v>45505</v>
      </c>
      <c r="H2629" s="1" t="s">
        <v>6375</v>
      </c>
      <c r="I2629" s="1" t="s">
        <v>6376</v>
      </c>
      <c r="J2629" s="1" t="s">
        <v>812</v>
      </c>
      <c r="K2629" s="1" t="s">
        <v>795</v>
      </c>
      <c r="L2629" s="1" t="s">
        <v>3324</v>
      </c>
      <c r="M2629" s="1"/>
      <c r="N2629" s="1"/>
      <c r="O2629" s="1"/>
      <c r="P2629" s="40">
        <v>504.23471642686729</v>
      </c>
    </row>
    <row r="2630" spans="1:16">
      <c r="A2630" s="39"/>
      <c r="B2630" s="1" t="s">
        <v>700</v>
      </c>
      <c r="C2630" s="1" t="s">
        <v>1370</v>
      </c>
      <c r="D2630" s="1" t="s">
        <v>17</v>
      </c>
      <c r="E2630" s="1" t="s">
        <v>17</v>
      </c>
      <c r="F2630" s="2">
        <v>45535</v>
      </c>
      <c r="G2630" s="2">
        <v>45505</v>
      </c>
      <c r="H2630" s="1" t="s">
        <v>6377</v>
      </c>
      <c r="I2630" s="1" t="s">
        <v>6378</v>
      </c>
      <c r="J2630" s="1" t="s">
        <v>617</v>
      </c>
      <c r="K2630" s="1" t="s">
        <v>860</v>
      </c>
      <c r="L2630" s="1" t="s">
        <v>2892</v>
      </c>
      <c r="M2630" s="1"/>
      <c r="N2630" s="1"/>
      <c r="O2630" s="1"/>
      <c r="P2630" s="40">
        <v>360.16765459061952</v>
      </c>
    </row>
    <row r="2631" spans="1:16">
      <c r="A2631" s="39"/>
      <c r="B2631" s="1" t="s">
        <v>700</v>
      </c>
      <c r="C2631" s="1" t="s">
        <v>1370</v>
      </c>
      <c r="D2631" s="1" t="s">
        <v>17</v>
      </c>
      <c r="E2631" s="1" t="s">
        <v>17</v>
      </c>
      <c r="F2631" s="2">
        <v>45535</v>
      </c>
      <c r="G2631" s="2">
        <v>45505</v>
      </c>
      <c r="H2631" s="1" t="s">
        <v>6379</v>
      </c>
      <c r="I2631" s="1" t="s">
        <v>6380</v>
      </c>
      <c r="J2631" s="1" t="s">
        <v>617</v>
      </c>
      <c r="K2631" s="1" t="s">
        <v>860</v>
      </c>
      <c r="L2631" s="1" t="s">
        <v>2892</v>
      </c>
      <c r="M2631" s="1"/>
      <c r="N2631" s="1"/>
      <c r="O2631" s="1"/>
      <c r="P2631" s="40">
        <v>320.14902630277288</v>
      </c>
    </row>
    <row r="2632" spans="1:16">
      <c r="A2632" s="39"/>
      <c r="B2632" s="1" t="s">
        <v>700</v>
      </c>
      <c r="C2632" s="1" t="s">
        <v>1370</v>
      </c>
      <c r="D2632" s="1" t="s">
        <v>17</v>
      </c>
      <c r="E2632" s="1" t="s">
        <v>17</v>
      </c>
      <c r="F2632" s="2">
        <v>45535</v>
      </c>
      <c r="G2632" s="2">
        <v>45505</v>
      </c>
      <c r="H2632" s="1" t="s">
        <v>6381</v>
      </c>
      <c r="I2632" s="1" t="s">
        <v>6382</v>
      </c>
      <c r="J2632" s="1" t="s">
        <v>621</v>
      </c>
      <c r="K2632" s="1" t="s">
        <v>861</v>
      </c>
      <c r="L2632" s="1" t="s">
        <v>3500</v>
      </c>
      <c r="M2632" s="1"/>
      <c r="N2632" s="1"/>
      <c r="O2632" s="1"/>
      <c r="P2632" s="40">
        <v>231.10770228969028</v>
      </c>
    </row>
    <row r="2633" spans="1:16">
      <c r="A2633" s="39"/>
      <c r="B2633" s="1" t="s">
        <v>700</v>
      </c>
      <c r="C2633" s="1" t="s">
        <v>1370</v>
      </c>
      <c r="D2633" s="1" t="s">
        <v>17</v>
      </c>
      <c r="E2633" s="1" t="s">
        <v>17</v>
      </c>
      <c r="F2633" s="2">
        <v>45535</v>
      </c>
      <c r="G2633" s="2">
        <v>45505</v>
      </c>
      <c r="H2633" s="1" t="s">
        <v>6383</v>
      </c>
      <c r="I2633" s="1" t="s">
        <v>6384</v>
      </c>
      <c r="J2633" s="1" t="s">
        <v>617</v>
      </c>
      <c r="K2633" s="1" t="s">
        <v>860</v>
      </c>
      <c r="L2633" s="1" t="s">
        <v>2892</v>
      </c>
      <c r="M2633" s="1"/>
      <c r="N2633" s="1"/>
      <c r="O2633" s="1"/>
      <c r="P2633" s="40">
        <v>600.27942431769918</v>
      </c>
    </row>
    <row r="2634" spans="1:16">
      <c r="A2634" s="39"/>
      <c r="B2634" s="1" t="s">
        <v>700</v>
      </c>
      <c r="C2634" s="1" t="s">
        <v>1370</v>
      </c>
      <c r="D2634" s="1" t="s">
        <v>17</v>
      </c>
      <c r="E2634" s="1" t="s">
        <v>17</v>
      </c>
      <c r="F2634" s="2">
        <v>45535</v>
      </c>
      <c r="G2634" s="2">
        <v>45505</v>
      </c>
      <c r="H2634" s="1" t="s">
        <v>6385</v>
      </c>
      <c r="I2634" s="1" t="s">
        <v>6386</v>
      </c>
      <c r="J2634" s="1" t="s">
        <v>617</v>
      </c>
      <c r="K2634" s="1" t="s">
        <v>860</v>
      </c>
      <c r="L2634" s="1" t="s">
        <v>2892</v>
      </c>
      <c r="M2634" s="1"/>
      <c r="N2634" s="1"/>
      <c r="O2634" s="1"/>
      <c r="P2634" s="40">
        <v>320.14902630277288</v>
      </c>
    </row>
    <row r="2635" spans="1:16">
      <c r="A2635" s="39"/>
      <c r="B2635" s="1" t="s">
        <v>700</v>
      </c>
      <c r="C2635" s="1" t="s">
        <v>1370</v>
      </c>
      <c r="D2635" s="1" t="s">
        <v>17</v>
      </c>
      <c r="E2635" s="1" t="s">
        <v>17</v>
      </c>
      <c r="F2635" s="2">
        <v>45535</v>
      </c>
      <c r="G2635" s="2">
        <v>45505</v>
      </c>
      <c r="H2635" s="1" t="s">
        <v>6387</v>
      </c>
      <c r="I2635" s="1" t="s">
        <v>6388</v>
      </c>
      <c r="J2635" s="1" t="s">
        <v>642</v>
      </c>
      <c r="K2635" s="1" t="s">
        <v>881</v>
      </c>
      <c r="L2635" s="1" t="s">
        <v>3416</v>
      </c>
      <c r="M2635" s="1"/>
      <c r="N2635" s="1"/>
      <c r="O2635" s="1"/>
      <c r="P2635" s="40">
        <v>560.2607960298526</v>
      </c>
    </row>
    <row r="2636" spans="1:16">
      <c r="A2636" s="39"/>
      <c r="B2636" s="1" t="s">
        <v>700</v>
      </c>
      <c r="C2636" s="1" t="s">
        <v>1370</v>
      </c>
      <c r="D2636" s="1" t="s">
        <v>17</v>
      </c>
      <c r="E2636" s="1" t="s">
        <v>17</v>
      </c>
      <c r="F2636" s="2">
        <v>45535</v>
      </c>
      <c r="G2636" s="2">
        <v>45505</v>
      </c>
      <c r="H2636" s="1" t="s">
        <v>6389</v>
      </c>
      <c r="I2636" s="1" t="s">
        <v>6390</v>
      </c>
      <c r="J2636" s="1" t="s">
        <v>820</v>
      </c>
      <c r="K2636" s="1" t="s">
        <v>800</v>
      </c>
      <c r="L2636" s="1" t="s">
        <v>3718</v>
      </c>
      <c r="M2636" s="1"/>
      <c r="N2636" s="1"/>
      <c r="O2636" s="1"/>
      <c r="P2636" s="40">
        <v>630.29339553358409</v>
      </c>
    </row>
    <row r="2637" spans="1:16">
      <c r="A2637" s="39"/>
      <c r="B2637" s="1" t="s">
        <v>700</v>
      </c>
      <c r="C2637" s="1" t="s">
        <v>701</v>
      </c>
      <c r="D2637" s="1" t="s">
        <v>17</v>
      </c>
      <c r="E2637" s="1" t="s">
        <v>17</v>
      </c>
      <c r="F2637" s="2">
        <v>45535</v>
      </c>
      <c r="G2637" s="2">
        <v>45505</v>
      </c>
      <c r="H2637" s="1" t="s">
        <v>6391</v>
      </c>
      <c r="I2637" s="1" t="s">
        <v>6392</v>
      </c>
      <c r="J2637" s="1" t="s">
        <v>666</v>
      </c>
      <c r="K2637" s="1" t="s">
        <v>917</v>
      </c>
      <c r="L2637" s="1" t="s">
        <v>1865</v>
      </c>
      <c r="M2637" s="1"/>
      <c r="N2637" s="1"/>
      <c r="O2637" s="1"/>
      <c r="P2637" s="40">
        <v>17.98</v>
      </c>
    </row>
    <row r="2638" spans="1:16">
      <c r="A2638" s="39"/>
      <c r="B2638" s="1" t="s">
        <v>700</v>
      </c>
      <c r="C2638" s="1" t="s">
        <v>1370</v>
      </c>
      <c r="D2638" s="1" t="s">
        <v>17</v>
      </c>
      <c r="E2638" s="1" t="s">
        <v>17</v>
      </c>
      <c r="F2638" s="2">
        <v>45535</v>
      </c>
      <c r="G2638" s="2">
        <v>45505</v>
      </c>
      <c r="H2638" s="1" t="s">
        <v>6393</v>
      </c>
      <c r="I2638" s="1" t="s">
        <v>6394</v>
      </c>
      <c r="J2638" s="1" t="s">
        <v>617</v>
      </c>
      <c r="K2638" s="1" t="s">
        <v>860</v>
      </c>
      <c r="L2638" s="1" t="s">
        <v>2892</v>
      </c>
      <c r="M2638" s="1"/>
      <c r="N2638" s="1"/>
      <c r="O2638" s="1"/>
      <c r="P2638" s="40">
        <v>480.22353945415932</v>
      </c>
    </row>
    <row r="2639" spans="1:16">
      <c r="A2639" s="39"/>
      <c r="B2639" s="1" t="s">
        <v>700</v>
      </c>
      <c r="C2639" s="1" t="s">
        <v>1370</v>
      </c>
      <c r="D2639" s="1" t="s">
        <v>17</v>
      </c>
      <c r="E2639" s="1" t="s">
        <v>17</v>
      </c>
      <c r="F2639" s="2">
        <v>45535</v>
      </c>
      <c r="G2639" s="2">
        <v>45505</v>
      </c>
      <c r="H2639" s="1" t="s">
        <v>6395</v>
      </c>
      <c r="I2639" s="1" t="s">
        <v>6396</v>
      </c>
      <c r="J2639" s="1" t="s">
        <v>812</v>
      </c>
      <c r="K2639" s="1" t="s">
        <v>795</v>
      </c>
      <c r="L2639" s="1" t="s">
        <v>3324</v>
      </c>
      <c r="M2639" s="1"/>
      <c r="N2639" s="1"/>
      <c r="O2639" s="1"/>
      <c r="P2639" s="40">
        <v>392.1825572208968</v>
      </c>
    </row>
    <row r="2640" spans="1:16">
      <c r="A2640" s="39"/>
      <c r="B2640" s="1" t="s">
        <v>700</v>
      </c>
      <c r="C2640" s="1" t="s">
        <v>1370</v>
      </c>
      <c r="D2640" s="1" t="s">
        <v>17</v>
      </c>
      <c r="E2640" s="1" t="s">
        <v>17</v>
      </c>
      <c r="F2640" s="2">
        <v>45535</v>
      </c>
      <c r="G2640" s="2">
        <v>45505</v>
      </c>
      <c r="H2640" s="1" t="s">
        <v>6397</v>
      </c>
      <c r="I2640" s="1" t="s">
        <v>6398</v>
      </c>
      <c r="J2640" s="1" t="s">
        <v>816</v>
      </c>
      <c r="K2640" s="1" t="s">
        <v>798</v>
      </c>
      <c r="L2640" s="1" t="s">
        <v>3413</v>
      </c>
      <c r="M2640" s="1"/>
      <c r="N2640" s="1"/>
      <c r="O2640" s="1"/>
      <c r="P2640" s="40">
        <v>315.14682169416818</v>
      </c>
    </row>
    <row r="2641" spans="1:16">
      <c r="A2641" s="39"/>
      <c r="B2641" s="1" t="s">
        <v>700</v>
      </c>
      <c r="C2641" s="1" t="s">
        <v>1370</v>
      </c>
      <c r="D2641" s="1" t="s">
        <v>17</v>
      </c>
      <c r="E2641" s="1" t="s">
        <v>17</v>
      </c>
      <c r="F2641" s="2">
        <v>45535</v>
      </c>
      <c r="G2641" s="2">
        <v>45505</v>
      </c>
      <c r="H2641" s="1" t="s">
        <v>6399</v>
      </c>
      <c r="I2641" s="1" t="s">
        <v>6400</v>
      </c>
      <c r="J2641" s="1" t="s">
        <v>617</v>
      </c>
      <c r="K2641" s="1" t="s">
        <v>860</v>
      </c>
      <c r="L2641" s="1" t="s">
        <v>2892</v>
      </c>
      <c r="M2641" s="1"/>
      <c r="N2641" s="1"/>
      <c r="O2641" s="1"/>
      <c r="P2641" s="40">
        <v>450.20956823827436</v>
      </c>
    </row>
    <row r="2642" spans="1:16">
      <c r="A2642" s="39"/>
      <c r="B2642" s="1" t="s">
        <v>700</v>
      </c>
      <c r="C2642" s="1" t="s">
        <v>1370</v>
      </c>
      <c r="D2642" s="1" t="s">
        <v>17</v>
      </c>
      <c r="E2642" s="1" t="s">
        <v>17</v>
      </c>
      <c r="F2642" s="2">
        <v>45535</v>
      </c>
      <c r="G2642" s="2">
        <v>45505</v>
      </c>
      <c r="H2642" s="1" t="s">
        <v>6401</v>
      </c>
      <c r="I2642" s="1" t="s">
        <v>6402</v>
      </c>
      <c r="J2642" s="1" t="s">
        <v>639</v>
      </c>
      <c r="K2642" s="1" t="s">
        <v>889</v>
      </c>
      <c r="L2642" s="1" t="s">
        <v>1254</v>
      </c>
      <c r="M2642" s="1"/>
      <c r="N2642" s="1"/>
      <c r="O2642" s="1"/>
      <c r="P2642" s="40">
        <v>440.20491116631274</v>
      </c>
    </row>
    <row r="2643" spans="1:16">
      <c r="A2643" s="39"/>
      <c r="B2643" s="1" t="s">
        <v>700</v>
      </c>
      <c r="C2643" s="1" t="s">
        <v>1370</v>
      </c>
      <c r="D2643" s="1" t="s">
        <v>17</v>
      </c>
      <c r="E2643" s="1" t="s">
        <v>17</v>
      </c>
      <c r="F2643" s="2">
        <v>45535</v>
      </c>
      <c r="G2643" s="2">
        <v>45505</v>
      </c>
      <c r="H2643" s="1" t="s">
        <v>6403</v>
      </c>
      <c r="I2643" s="1" t="s">
        <v>6404</v>
      </c>
      <c r="J2643" s="1" t="s">
        <v>645</v>
      </c>
      <c r="K2643" s="1" t="s">
        <v>891</v>
      </c>
      <c r="L2643" s="1" t="s">
        <v>3332</v>
      </c>
      <c r="M2643" s="1"/>
      <c r="N2643" s="1"/>
      <c r="O2643" s="1"/>
      <c r="P2643" s="40">
        <v>560.2607960298526</v>
      </c>
    </row>
    <row r="2644" spans="1:16">
      <c r="A2644" s="39"/>
      <c r="B2644" s="1" t="s">
        <v>700</v>
      </c>
      <c r="C2644" s="1" t="s">
        <v>1370</v>
      </c>
      <c r="D2644" s="1" t="s">
        <v>17</v>
      </c>
      <c r="E2644" s="1" t="s">
        <v>17</v>
      </c>
      <c r="F2644" s="2">
        <v>45535</v>
      </c>
      <c r="G2644" s="2">
        <v>45505</v>
      </c>
      <c r="H2644" s="1" t="s">
        <v>6405</v>
      </c>
      <c r="I2644" s="1" t="s">
        <v>6406</v>
      </c>
      <c r="J2644" s="1" t="s">
        <v>617</v>
      </c>
      <c r="K2644" s="1" t="s">
        <v>860</v>
      </c>
      <c r="L2644" s="1" t="s">
        <v>2892</v>
      </c>
      <c r="M2644" s="1"/>
      <c r="N2644" s="1"/>
      <c r="O2644" s="1"/>
      <c r="P2644" s="40">
        <v>210.0977985111947</v>
      </c>
    </row>
    <row r="2645" spans="1:16">
      <c r="A2645" s="39"/>
      <c r="B2645" s="1" t="s">
        <v>700</v>
      </c>
      <c r="C2645" s="1" t="s">
        <v>1370</v>
      </c>
      <c r="D2645" s="1" t="s">
        <v>17</v>
      </c>
      <c r="E2645" s="1" t="s">
        <v>17</v>
      </c>
      <c r="F2645" s="2">
        <v>45535</v>
      </c>
      <c r="G2645" s="2">
        <v>45505</v>
      </c>
      <c r="H2645" s="1" t="s">
        <v>6407</v>
      </c>
      <c r="I2645" s="1" t="s">
        <v>6408</v>
      </c>
      <c r="J2645" s="1" t="s">
        <v>645</v>
      </c>
      <c r="K2645" s="1" t="s">
        <v>891</v>
      </c>
      <c r="L2645" s="1" t="s">
        <v>3332</v>
      </c>
      <c r="M2645" s="1"/>
      <c r="N2645" s="1"/>
      <c r="O2645" s="1"/>
      <c r="P2645" s="40">
        <v>440.20491116631274</v>
      </c>
    </row>
    <row r="2646" spans="1:16">
      <c r="A2646" s="39"/>
      <c r="B2646" s="1" t="s">
        <v>700</v>
      </c>
      <c r="C2646" s="1" t="s">
        <v>1370</v>
      </c>
      <c r="D2646" s="1" t="s">
        <v>17</v>
      </c>
      <c r="E2646" s="1" t="s">
        <v>17</v>
      </c>
      <c r="F2646" s="2">
        <v>45535</v>
      </c>
      <c r="G2646" s="2">
        <v>45505</v>
      </c>
      <c r="H2646" s="1" t="s">
        <v>6409</v>
      </c>
      <c r="I2646" s="1" t="s">
        <v>6410</v>
      </c>
      <c r="J2646" s="1" t="s">
        <v>630</v>
      </c>
      <c r="K2646" s="1" t="s">
        <v>872</v>
      </c>
      <c r="L2646" s="1" t="s">
        <v>3484</v>
      </c>
      <c r="M2646" s="1"/>
      <c r="N2646" s="1"/>
      <c r="O2646" s="1"/>
      <c r="P2646" s="40">
        <v>400.1862828784661</v>
      </c>
    </row>
    <row r="2647" spans="1:16">
      <c r="A2647" s="39"/>
      <c r="B2647" s="1" t="s">
        <v>700</v>
      </c>
      <c r="C2647" s="1" t="s">
        <v>1370</v>
      </c>
      <c r="D2647" s="1" t="s">
        <v>17</v>
      </c>
      <c r="E2647" s="1" t="s">
        <v>17</v>
      </c>
      <c r="F2647" s="2">
        <v>45535</v>
      </c>
      <c r="G2647" s="2">
        <v>45505</v>
      </c>
      <c r="H2647" s="1" t="s">
        <v>6411</v>
      </c>
      <c r="I2647" s="1" t="s">
        <v>6412</v>
      </c>
      <c r="J2647" s="1" t="s">
        <v>812</v>
      </c>
      <c r="K2647" s="1" t="s">
        <v>795</v>
      </c>
      <c r="L2647" s="1" t="s">
        <v>3324</v>
      </c>
      <c r="M2647" s="1"/>
      <c r="N2647" s="1"/>
      <c r="O2647" s="1"/>
      <c r="P2647" s="40">
        <v>96.044707890831873</v>
      </c>
    </row>
    <row r="2648" spans="1:16">
      <c r="A2648" s="39"/>
      <c r="B2648" s="1" t="s">
        <v>700</v>
      </c>
      <c r="C2648" s="1" t="s">
        <v>1370</v>
      </c>
      <c r="D2648" s="1" t="s">
        <v>17</v>
      </c>
      <c r="E2648" s="1" t="s">
        <v>17</v>
      </c>
      <c r="F2648" s="2">
        <v>45535</v>
      </c>
      <c r="G2648" s="2">
        <v>45505</v>
      </c>
      <c r="H2648" s="1" t="s">
        <v>6413</v>
      </c>
      <c r="I2648" s="1" t="s">
        <v>6414</v>
      </c>
      <c r="J2648" s="1" t="s">
        <v>642</v>
      </c>
      <c r="K2648" s="1" t="s">
        <v>881</v>
      </c>
      <c r="L2648" s="1" t="s">
        <v>3416</v>
      </c>
      <c r="M2648" s="1"/>
      <c r="N2648" s="1"/>
      <c r="O2648" s="1"/>
      <c r="P2648" s="40">
        <v>560.2607960298526</v>
      </c>
    </row>
    <row r="2649" spans="1:16">
      <c r="A2649" s="39"/>
      <c r="B2649" s="1" t="s">
        <v>700</v>
      </c>
      <c r="C2649" s="1" t="s">
        <v>701</v>
      </c>
      <c r="D2649" s="1" t="s">
        <v>17</v>
      </c>
      <c r="E2649" s="1" t="s">
        <v>17</v>
      </c>
      <c r="F2649" s="2">
        <v>45535</v>
      </c>
      <c r="G2649" s="2">
        <v>45505</v>
      </c>
      <c r="H2649" s="1" t="s">
        <v>6415</v>
      </c>
      <c r="I2649" s="1" t="s">
        <v>6416</v>
      </c>
      <c r="J2649" s="1" t="s">
        <v>666</v>
      </c>
      <c r="K2649" s="1" t="s">
        <v>917</v>
      </c>
      <c r="L2649" s="1" t="s">
        <v>1865</v>
      </c>
      <c r="M2649" s="1"/>
      <c r="N2649" s="1"/>
      <c r="O2649" s="1"/>
      <c r="P2649" s="40">
        <v>117.85</v>
      </c>
    </row>
    <row r="2650" spans="1:16">
      <c r="A2650" s="39"/>
      <c r="B2650" s="1" t="s">
        <v>700</v>
      </c>
      <c r="C2650" s="1" t="s">
        <v>1370</v>
      </c>
      <c r="D2650" s="1" t="s">
        <v>17</v>
      </c>
      <c r="E2650" s="1" t="s">
        <v>17</v>
      </c>
      <c r="F2650" s="2">
        <v>45535</v>
      </c>
      <c r="G2650" s="2">
        <v>45505</v>
      </c>
      <c r="H2650" s="1" t="s">
        <v>6417</v>
      </c>
      <c r="I2650" s="1" t="s">
        <v>6418</v>
      </c>
      <c r="J2650" s="1" t="s">
        <v>799</v>
      </c>
      <c r="K2650" s="1" t="s">
        <v>797</v>
      </c>
      <c r="L2650" s="1" t="s">
        <v>3338</v>
      </c>
      <c r="M2650" s="1"/>
      <c r="N2650" s="1"/>
      <c r="O2650" s="1"/>
      <c r="P2650" s="40">
        <v>160.07451315138644</v>
      </c>
    </row>
    <row r="2651" spans="1:16">
      <c r="A2651" s="39"/>
      <c r="B2651" s="1" t="s">
        <v>700</v>
      </c>
      <c r="C2651" s="1" t="s">
        <v>1370</v>
      </c>
      <c r="D2651" s="1" t="s">
        <v>17</v>
      </c>
      <c r="E2651" s="1" t="s">
        <v>17</v>
      </c>
      <c r="F2651" s="2">
        <v>45535</v>
      </c>
      <c r="G2651" s="2">
        <v>45505</v>
      </c>
      <c r="H2651" s="1" t="s">
        <v>6419</v>
      </c>
      <c r="I2651" s="1" t="s">
        <v>6420</v>
      </c>
      <c r="J2651" s="1" t="s">
        <v>644</v>
      </c>
      <c r="K2651" s="1" t="s">
        <v>888</v>
      </c>
      <c r="L2651" s="1" t="s">
        <v>3388</v>
      </c>
      <c r="M2651" s="1"/>
      <c r="N2651" s="1"/>
      <c r="O2651" s="1"/>
      <c r="P2651" s="40">
        <v>560.2607960298526</v>
      </c>
    </row>
    <row r="2652" spans="1:16">
      <c r="A2652" s="39"/>
      <c r="B2652" s="1" t="s">
        <v>700</v>
      </c>
      <c r="C2652" s="1" t="s">
        <v>1370</v>
      </c>
      <c r="D2652" s="1" t="s">
        <v>17</v>
      </c>
      <c r="E2652" s="1" t="s">
        <v>17</v>
      </c>
      <c r="F2652" s="2">
        <v>45535</v>
      </c>
      <c r="G2652" s="2">
        <v>45505</v>
      </c>
      <c r="H2652" s="1" t="s">
        <v>6421</v>
      </c>
      <c r="I2652" s="1" t="s">
        <v>6422</v>
      </c>
      <c r="J2652" s="1" t="s">
        <v>637</v>
      </c>
      <c r="K2652" s="1" t="s">
        <v>893</v>
      </c>
      <c r="L2652" s="1" t="s">
        <v>3465</v>
      </c>
      <c r="M2652" s="1"/>
      <c r="N2652" s="1"/>
      <c r="O2652" s="1"/>
      <c r="P2652" s="40">
        <v>536.24961905714463</v>
      </c>
    </row>
    <row r="2653" spans="1:16">
      <c r="A2653" s="39"/>
      <c r="B2653" s="1" t="s">
        <v>700</v>
      </c>
      <c r="C2653" s="1" t="s">
        <v>1370</v>
      </c>
      <c r="D2653" s="1" t="s">
        <v>17</v>
      </c>
      <c r="E2653" s="1" t="s">
        <v>17</v>
      </c>
      <c r="F2653" s="2">
        <v>45535</v>
      </c>
      <c r="G2653" s="2">
        <v>45505</v>
      </c>
      <c r="H2653" s="1" t="s">
        <v>6423</v>
      </c>
      <c r="I2653" s="1" t="s">
        <v>6424</v>
      </c>
      <c r="J2653" s="1" t="s">
        <v>617</v>
      </c>
      <c r="K2653" s="1" t="s">
        <v>860</v>
      </c>
      <c r="L2653" s="1" t="s">
        <v>2892</v>
      </c>
      <c r="M2653" s="1"/>
      <c r="N2653" s="1"/>
      <c r="O2653" s="1"/>
      <c r="P2653" s="40">
        <v>210.0977985111947</v>
      </c>
    </row>
    <row r="2654" spans="1:16">
      <c r="A2654" s="39"/>
      <c r="B2654" s="1" t="s">
        <v>700</v>
      </c>
      <c r="C2654" s="1" t="s">
        <v>701</v>
      </c>
      <c r="D2654" s="1" t="s">
        <v>17</v>
      </c>
      <c r="E2654" s="1" t="s">
        <v>17</v>
      </c>
      <c r="F2654" s="2">
        <v>45535</v>
      </c>
      <c r="G2654" s="2">
        <v>45505</v>
      </c>
      <c r="H2654" s="1" t="s">
        <v>6425</v>
      </c>
      <c r="I2654" s="1" t="s">
        <v>6426</v>
      </c>
      <c r="J2654" s="1" t="s">
        <v>581</v>
      </c>
      <c r="K2654" s="1" t="s">
        <v>831</v>
      </c>
      <c r="L2654" s="1" t="s">
        <v>2849</v>
      </c>
      <c r="M2654" s="1"/>
      <c r="N2654" s="1"/>
      <c r="O2654" s="1" t="s">
        <v>1369</v>
      </c>
      <c r="P2654" s="40">
        <v>65676.479999999996</v>
      </c>
    </row>
    <row r="2655" spans="1:16">
      <c r="A2655" s="39"/>
      <c r="B2655" s="1" t="s">
        <v>700</v>
      </c>
      <c r="C2655" s="1" t="s">
        <v>1370</v>
      </c>
      <c r="D2655" s="1" t="s">
        <v>17</v>
      </c>
      <c r="E2655" s="1" t="s">
        <v>17</v>
      </c>
      <c r="F2655" s="2">
        <v>45535</v>
      </c>
      <c r="G2655" s="2">
        <v>45505</v>
      </c>
      <c r="H2655" s="1" t="s">
        <v>6427</v>
      </c>
      <c r="I2655" s="1" t="s">
        <v>6428</v>
      </c>
      <c r="J2655" s="1" t="s">
        <v>621</v>
      </c>
      <c r="K2655" s="1" t="s">
        <v>861</v>
      </c>
      <c r="L2655" s="1" t="s">
        <v>3500</v>
      </c>
      <c r="M2655" s="1"/>
      <c r="N2655" s="1"/>
      <c r="O2655" s="1"/>
      <c r="P2655" s="40">
        <v>231.10770228969028</v>
      </c>
    </row>
    <row r="2656" spans="1:16">
      <c r="A2656" s="39"/>
      <c r="B2656" s="1" t="s">
        <v>700</v>
      </c>
      <c r="C2656" s="1" t="s">
        <v>1370</v>
      </c>
      <c r="D2656" s="1" t="s">
        <v>17</v>
      </c>
      <c r="E2656" s="1" t="s">
        <v>17</v>
      </c>
      <c r="F2656" s="2">
        <v>45535</v>
      </c>
      <c r="G2656" s="2">
        <v>45505</v>
      </c>
      <c r="H2656" s="1" t="s">
        <v>6429</v>
      </c>
      <c r="I2656" s="1" t="s">
        <v>6430</v>
      </c>
      <c r="J2656" s="1" t="s">
        <v>617</v>
      </c>
      <c r="K2656" s="1" t="s">
        <v>860</v>
      </c>
      <c r="L2656" s="1" t="s">
        <v>2892</v>
      </c>
      <c r="M2656" s="1"/>
      <c r="N2656" s="1"/>
      <c r="O2656" s="1"/>
      <c r="P2656" s="40">
        <v>210.0977985111947</v>
      </c>
    </row>
    <row r="2657" spans="1:16">
      <c r="A2657" s="39"/>
      <c r="B2657" s="1" t="s">
        <v>700</v>
      </c>
      <c r="C2657" s="1" t="s">
        <v>701</v>
      </c>
      <c r="D2657" s="1" t="s">
        <v>17</v>
      </c>
      <c r="E2657" s="1" t="s">
        <v>17</v>
      </c>
      <c r="F2657" s="2">
        <v>45535</v>
      </c>
      <c r="G2657" s="2">
        <v>45505</v>
      </c>
      <c r="H2657" s="1" t="s">
        <v>6431</v>
      </c>
      <c r="I2657" s="1" t="s">
        <v>6432</v>
      </c>
      <c r="J2657" s="1" t="s">
        <v>648</v>
      </c>
      <c r="K2657" s="1" t="s">
        <v>900</v>
      </c>
      <c r="L2657" s="1" t="s">
        <v>2254</v>
      </c>
      <c r="M2657" s="1"/>
      <c r="N2657" s="1"/>
      <c r="O2657" s="1"/>
      <c r="P2657" s="40">
        <v>28665.87</v>
      </c>
    </row>
    <row r="2658" spans="1:16">
      <c r="A2658" s="39"/>
      <c r="B2658" s="1" t="s">
        <v>700</v>
      </c>
      <c r="C2658" s="1" t="s">
        <v>1370</v>
      </c>
      <c r="D2658" s="1" t="s">
        <v>17</v>
      </c>
      <c r="E2658" s="1" t="s">
        <v>17</v>
      </c>
      <c r="F2658" s="2">
        <v>45535</v>
      </c>
      <c r="G2658" s="2">
        <v>45505</v>
      </c>
      <c r="H2658" s="1" t="s">
        <v>6433</v>
      </c>
      <c r="I2658" s="1" t="s">
        <v>6434</v>
      </c>
      <c r="J2658" s="1" t="s">
        <v>812</v>
      </c>
      <c r="K2658" s="1" t="s">
        <v>795</v>
      </c>
      <c r="L2658" s="1" t="s">
        <v>3324</v>
      </c>
      <c r="M2658" s="1"/>
      <c r="N2658" s="1"/>
      <c r="O2658" s="1"/>
      <c r="P2658" s="40">
        <v>630.29339553358409</v>
      </c>
    </row>
    <row r="2659" spans="1:16">
      <c r="A2659" s="39"/>
      <c r="B2659" s="1" t="s">
        <v>700</v>
      </c>
      <c r="C2659" s="1" t="s">
        <v>1370</v>
      </c>
      <c r="D2659" s="1" t="s">
        <v>17</v>
      </c>
      <c r="E2659" s="1" t="s">
        <v>17</v>
      </c>
      <c r="F2659" s="2">
        <v>45535</v>
      </c>
      <c r="G2659" s="2">
        <v>45505</v>
      </c>
      <c r="H2659" s="1" t="s">
        <v>6435</v>
      </c>
      <c r="I2659" s="1" t="s">
        <v>6436</v>
      </c>
      <c r="J2659" s="1" t="s">
        <v>645</v>
      </c>
      <c r="K2659" s="1" t="s">
        <v>891</v>
      </c>
      <c r="L2659" s="1" t="s">
        <v>3332</v>
      </c>
      <c r="M2659" s="1"/>
      <c r="N2659" s="1"/>
      <c r="O2659" s="1"/>
      <c r="P2659" s="40">
        <v>560.2607960298526</v>
      </c>
    </row>
    <row r="2660" spans="1:16">
      <c r="A2660" s="39"/>
      <c r="B2660" s="1" t="s">
        <v>700</v>
      </c>
      <c r="C2660" s="1" t="s">
        <v>1370</v>
      </c>
      <c r="D2660" s="1" t="s">
        <v>17</v>
      </c>
      <c r="E2660" s="1" t="s">
        <v>17</v>
      </c>
      <c r="F2660" s="2">
        <v>45535</v>
      </c>
      <c r="G2660" s="2">
        <v>45505</v>
      </c>
      <c r="H2660" s="1" t="s">
        <v>6437</v>
      </c>
      <c r="I2660" s="1" t="s">
        <v>6438</v>
      </c>
      <c r="J2660" s="1" t="s">
        <v>617</v>
      </c>
      <c r="K2660" s="1" t="s">
        <v>860</v>
      </c>
      <c r="L2660" s="1" t="s">
        <v>2892</v>
      </c>
      <c r="M2660" s="1"/>
      <c r="N2660" s="1"/>
      <c r="O2660" s="1"/>
      <c r="P2660" s="40">
        <v>480.22353945415932</v>
      </c>
    </row>
    <row r="2661" spans="1:16">
      <c r="A2661" s="39"/>
      <c r="B2661" s="1" t="s">
        <v>700</v>
      </c>
      <c r="C2661" s="1" t="s">
        <v>1370</v>
      </c>
      <c r="D2661" s="1" t="s">
        <v>17</v>
      </c>
      <c r="E2661" s="1" t="s">
        <v>17</v>
      </c>
      <c r="F2661" s="2">
        <v>45535</v>
      </c>
      <c r="G2661" s="2">
        <v>45505</v>
      </c>
      <c r="H2661" s="1" t="s">
        <v>6439</v>
      </c>
      <c r="I2661" s="1" t="s">
        <v>6440</v>
      </c>
      <c r="J2661" s="1" t="s">
        <v>617</v>
      </c>
      <c r="K2661" s="1" t="s">
        <v>860</v>
      </c>
      <c r="L2661" s="1" t="s">
        <v>2892</v>
      </c>
      <c r="M2661" s="1"/>
      <c r="N2661" s="1"/>
      <c r="O2661" s="1"/>
      <c r="P2661" s="40">
        <v>210.0977985111947</v>
      </c>
    </row>
    <row r="2662" spans="1:16">
      <c r="A2662" s="39"/>
      <c r="B2662" s="1" t="s">
        <v>700</v>
      </c>
      <c r="C2662" s="1" t="s">
        <v>1370</v>
      </c>
      <c r="D2662" s="1" t="s">
        <v>17</v>
      </c>
      <c r="E2662" s="1" t="s">
        <v>17</v>
      </c>
      <c r="F2662" s="2">
        <v>45535</v>
      </c>
      <c r="G2662" s="2">
        <v>45505</v>
      </c>
      <c r="H2662" s="1" t="s">
        <v>6441</v>
      </c>
      <c r="I2662" s="1" t="s">
        <v>6442</v>
      </c>
      <c r="J2662" s="1" t="s">
        <v>645</v>
      </c>
      <c r="K2662" s="1" t="s">
        <v>891</v>
      </c>
      <c r="L2662" s="1" t="s">
        <v>3332</v>
      </c>
      <c r="M2662" s="1"/>
      <c r="N2662" s="1"/>
      <c r="O2662" s="1"/>
      <c r="P2662" s="40">
        <v>480.22353945415932</v>
      </c>
    </row>
    <row r="2663" spans="1:16">
      <c r="A2663" s="39"/>
      <c r="B2663" s="1" t="s">
        <v>700</v>
      </c>
      <c r="C2663" s="1" t="s">
        <v>1370</v>
      </c>
      <c r="D2663" s="1" t="s">
        <v>17</v>
      </c>
      <c r="E2663" s="1" t="s">
        <v>17</v>
      </c>
      <c r="F2663" s="2">
        <v>45535</v>
      </c>
      <c r="G2663" s="2">
        <v>45505</v>
      </c>
      <c r="H2663" s="1" t="s">
        <v>6443</v>
      </c>
      <c r="I2663" s="1" t="s">
        <v>6444</v>
      </c>
      <c r="J2663" s="1" t="s">
        <v>618</v>
      </c>
      <c r="K2663" s="1" t="s">
        <v>859</v>
      </c>
      <c r="L2663" s="1" t="s">
        <v>3495</v>
      </c>
      <c r="M2663" s="1"/>
      <c r="N2663" s="1"/>
      <c r="O2663" s="1"/>
      <c r="P2663" s="40">
        <v>480.22353945415932</v>
      </c>
    </row>
    <row r="2664" spans="1:16">
      <c r="A2664" s="39"/>
      <c r="B2664" s="1" t="s">
        <v>700</v>
      </c>
      <c r="C2664" s="1" t="s">
        <v>1370</v>
      </c>
      <c r="D2664" s="1" t="s">
        <v>17</v>
      </c>
      <c r="E2664" s="1" t="s">
        <v>17</v>
      </c>
      <c r="F2664" s="2">
        <v>45535</v>
      </c>
      <c r="G2664" s="2">
        <v>45505</v>
      </c>
      <c r="H2664" s="1" t="s">
        <v>6445</v>
      </c>
      <c r="I2664" s="1" t="s">
        <v>6446</v>
      </c>
      <c r="J2664" s="1" t="s">
        <v>618</v>
      </c>
      <c r="K2664" s="1" t="s">
        <v>859</v>
      </c>
      <c r="L2664" s="1" t="s">
        <v>3495</v>
      </c>
      <c r="M2664" s="1"/>
      <c r="N2664" s="1"/>
      <c r="O2664" s="1"/>
      <c r="P2664" s="40">
        <v>480.22353945415932</v>
      </c>
    </row>
    <row r="2665" spans="1:16">
      <c r="A2665" s="39"/>
      <c r="B2665" s="1" t="s">
        <v>700</v>
      </c>
      <c r="C2665" s="1" t="s">
        <v>1370</v>
      </c>
      <c r="D2665" s="1" t="s">
        <v>17</v>
      </c>
      <c r="E2665" s="1" t="s">
        <v>17</v>
      </c>
      <c r="F2665" s="2">
        <v>45535</v>
      </c>
      <c r="G2665" s="2">
        <v>45505</v>
      </c>
      <c r="H2665" s="1" t="s">
        <v>6447</v>
      </c>
      <c r="I2665" s="1" t="s">
        <v>6448</v>
      </c>
      <c r="J2665" s="1" t="s">
        <v>587</v>
      </c>
      <c r="K2665" s="1" t="s">
        <v>840</v>
      </c>
      <c r="L2665" s="1" t="s">
        <v>3446</v>
      </c>
      <c r="M2665" s="1"/>
      <c r="N2665" s="1"/>
      <c r="O2665" s="1"/>
      <c r="P2665" s="40">
        <v>520.2421677420059</v>
      </c>
    </row>
    <row r="2666" spans="1:16">
      <c r="A2666" s="39"/>
      <c r="B2666" s="1" t="s">
        <v>700</v>
      </c>
      <c r="C2666" s="1" t="s">
        <v>1370</v>
      </c>
      <c r="D2666" s="1" t="s">
        <v>17</v>
      </c>
      <c r="E2666" s="1" t="s">
        <v>17</v>
      </c>
      <c r="F2666" s="2">
        <v>45535</v>
      </c>
      <c r="G2666" s="2">
        <v>45505</v>
      </c>
      <c r="H2666" s="1" t="s">
        <v>6449</v>
      </c>
      <c r="I2666" s="1" t="s">
        <v>6450</v>
      </c>
      <c r="J2666" s="1" t="s">
        <v>816</v>
      </c>
      <c r="K2666" s="1" t="s">
        <v>798</v>
      </c>
      <c r="L2666" s="1" t="s">
        <v>3413</v>
      </c>
      <c r="M2666" s="1"/>
      <c r="N2666" s="1"/>
      <c r="O2666" s="1"/>
      <c r="P2666" s="40">
        <v>360.16765459061952</v>
      </c>
    </row>
    <row r="2667" spans="1:16">
      <c r="A2667" s="39"/>
      <c r="B2667" s="1" t="s">
        <v>700</v>
      </c>
      <c r="C2667" s="1" t="s">
        <v>1370</v>
      </c>
      <c r="D2667" s="1" t="s">
        <v>17</v>
      </c>
      <c r="E2667" s="1" t="s">
        <v>17</v>
      </c>
      <c r="F2667" s="2">
        <v>45535</v>
      </c>
      <c r="G2667" s="2">
        <v>45505</v>
      </c>
      <c r="H2667" s="1" t="s">
        <v>6451</v>
      </c>
      <c r="I2667" s="1" t="s">
        <v>6452</v>
      </c>
      <c r="J2667" s="1" t="s">
        <v>617</v>
      </c>
      <c r="K2667" s="1" t="s">
        <v>860</v>
      </c>
      <c r="L2667" s="1" t="s">
        <v>2892</v>
      </c>
      <c r="M2667" s="1"/>
      <c r="N2667" s="1"/>
      <c r="O2667" s="1"/>
      <c r="P2667" s="40">
        <v>400.1862828784661</v>
      </c>
    </row>
    <row r="2668" spans="1:16">
      <c r="A2668" s="39"/>
      <c r="B2668" s="1" t="s">
        <v>700</v>
      </c>
      <c r="C2668" s="1" t="s">
        <v>1370</v>
      </c>
      <c r="D2668" s="1" t="s">
        <v>17</v>
      </c>
      <c r="E2668" s="1" t="s">
        <v>17</v>
      </c>
      <c r="F2668" s="2">
        <v>45535</v>
      </c>
      <c r="G2668" s="2">
        <v>45505</v>
      </c>
      <c r="H2668" s="1" t="s">
        <v>6453</v>
      </c>
      <c r="I2668" s="1" t="s">
        <v>6454</v>
      </c>
      <c r="J2668" s="1" t="s">
        <v>630</v>
      </c>
      <c r="K2668" s="1" t="s">
        <v>872</v>
      </c>
      <c r="L2668" s="1" t="s">
        <v>3484</v>
      </c>
      <c r="M2668" s="1"/>
      <c r="N2668" s="1"/>
      <c r="O2668" s="1"/>
      <c r="P2668" s="40">
        <v>400.1862828784661</v>
      </c>
    </row>
    <row r="2669" spans="1:16">
      <c r="A2669" s="39"/>
      <c r="B2669" s="1" t="s">
        <v>700</v>
      </c>
      <c r="C2669" s="1" t="s">
        <v>701</v>
      </c>
      <c r="D2669" s="1" t="s">
        <v>17</v>
      </c>
      <c r="E2669" s="1" t="s">
        <v>17</v>
      </c>
      <c r="F2669" s="2">
        <v>45535</v>
      </c>
      <c r="G2669" s="2">
        <v>45505</v>
      </c>
      <c r="H2669" s="1" t="s">
        <v>6455</v>
      </c>
      <c r="I2669" s="1" t="s">
        <v>6456</v>
      </c>
      <c r="J2669" s="1" t="s">
        <v>666</v>
      </c>
      <c r="K2669" s="1" t="s">
        <v>917</v>
      </c>
      <c r="L2669" s="1" t="s">
        <v>1865</v>
      </c>
      <c r="M2669" s="1"/>
      <c r="N2669" s="1"/>
      <c r="O2669" s="1"/>
      <c r="P2669" s="40">
        <v>4144.78</v>
      </c>
    </row>
    <row r="2670" spans="1:16">
      <c r="A2670" s="39"/>
      <c r="B2670" s="1" t="s">
        <v>700</v>
      </c>
      <c r="C2670" s="1" t="s">
        <v>1370</v>
      </c>
      <c r="D2670" s="1" t="s">
        <v>17</v>
      </c>
      <c r="E2670" s="1" t="s">
        <v>17</v>
      </c>
      <c r="F2670" s="2">
        <v>45535</v>
      </c>
      <c r="G2670" s="2">
        <v>45505</v>
      </c>
      <c r="H2670" s="1" t="s">
        <v>6457</v>
      </c>
      <c r="I2670" s="1" t="s">
        <v>6458</v>
      </c>
      <c r="J2670" s="1" t="s">
        <v>617</v>
      </c>
      <c r="K2670" s="1" t="s">
        <v>860</v>
      </c>
      <c r="L2670" s="1" t="s">
        <v>2892</v>
      </c>
      <c r="M2670" s="1"/>
      <c r="N2670" s="1"/>
      <c r="O2670" s="1"/>
      <c r="P2670" s="40">
        <v>522.24309915639833</v>
      </c>
    </row>
    <row r="2671" spans="1:16">
      <c r="A2671" s="39"/>
      <c r="B2671" s="1" t="s">
        <v>700</v>
      </c>
      <c r="C2671" s="1" t="s">
        <v>1370</v>
      </c>
      <c r="D2671" s="1" t="s">
        <v>17</v>
      </c>
      <c r="E2671" s="1" t="s">
        <v>17</v>
      </c>
      <c r="F2671" s="2">
        <v>45535</v>
      </c>
      <c r="G2671" s="2">
        <v>45505</v>
      </c>
      <c r="H2671" s="1" t="s">
        <v>6459</v>
      </c>
      <c r="I2671" s="1" t="s">
        <v>6460</v>
      </c>
      <c r="J2671" s="1" t="s">
        <v>645</v>
      </c>
      <c r="K2671" s="1" t="s">
        <v>891</v>
      </c>
      <c r="L2671" s="1" t="s">
        <v>3332</v>
      </c>
      <c r="M2671" s="1"/>
      <c r="N2671" s="1"/>
      <c r="O2671" s="1"/>
      <c r="P2671" s="40">
        <v>560.2607960298526</v>
      </c>
    </row>
    <row r="2672" spans="1:16">
      <c r="A2672" s="39"/>
      <c r="B2672" s="1" t="s">
        <v>700</v>
      </c>
      <c r="C2672" s="1" t="s">
        <v>1370</v>
      </c>
      <c r="D2672" s="1" t="s">
        <v>17</v>
      </c>
      <c r="E2672" s="1" t="s">
        <v>17</v>
      </c>
      <c r="F2672" s="2">
        <v>45535</v>
      </c>
      <c r="G2672" s="2">
        <v>45505</v>
      </c>
      <c r="H2672" s="1" t="s">
        <v>6461</v>
      </c>
      <c r="I2672" s="1" t="s">
        <v>6462</v>
      </c>
      <c r="J2672" s="1" t="s">
        <v>617</v>
      </c>
      <c r="K2672" s="1" t="s">
        <v>860</v>
      </c>
      <c r="L2672" s="1" t="s">
        <v>2892</v>
      </c>
      <c r="M2672" s="1"/>
      <c r="N2672" s="1"/>
      <c r="O2672" s="1"/>
      <c r="P2672" s="40">
        <v>360.16765459061952</v>
      </c>
    </row>
    <row r="2673" spans="1:16">
      <c r="A2673" s="39"/>
      <c r="B2673" s="1" t="s">
        <v>700</v>
      </c>
      <c r="C2673" s="1" t="s">
        <v>1370</v>
      </c>
      <c r="D2673" s="1" t="s">
        <v>17</v>
      </c>
      <c r="E2673" s="1" t="s">
        <v>17</v>
      </c>
      <c r="F2673" s="2">
        <v>45535</v>
      </c>
      <c r="G2673" s="2">
        <v>45505</v>
      </c>
      <c r="H2673" s="1" t="s">
        <v>6463</v>
      </c>
      <c r="I2673" s="1" t="s">
        <v>6464</v>
      </c>
      <c r="J2673" s="1" t="s">
        <v>617</v>
      </c>
      <c r="K2673" s="1" t="s">
        <v>860</v>
      </c>
      <c r="L2673" s="1" t="s">
        <v>2892</v>
      </c>
      <c r="M2673" s="1"/>
      <c r="N2673" s="1"/>
      <c r="O2673" s="1"/>
      <c r="P2673" s="40">
        <v>320.14902630277288</v>
      </c>
    </row>
    <row r="2674" spans="1:16">
      <c r="A2674" s="39"/>
      <c r="B2674" s="1" t="s">
        <v>700</v>
      </c>
      <c r="C2674" s="1" t="s">
        <v>1370</v>
      </c>
      <c r="D2674" s="1" t="s">
        <v>17</v>
      </c>
      <c r="E2674" s="1" t="s">
        <v>17</v>
      </c>
      <c r="F2674" s="2">
        <v>45535</v>
      </c>
      <c r="G2674" s="2">
        <v>45505</v>
      </c>
      <c r="H2674" s="1" t="s">
        <v>6465</v>
      </c>
      <c r="I2674" s="1" t="s">
        <v>6466</v>
      </c>
      <c r="J2674" s="1" t="s">
        <v>645</v>
      </c>
      <c r="K2674" s="1" t="s">
        <v>891</v>
      </c>
      <c r="L2674" s="1" t="s">
        <v>3332</v>
      </c>
      <c r="M2674" s="1"/>
      <c r="N2674" s="1"/>
      <c r="O2674" s="1"/>
      <c r="P2674" s="40">
        <v>440.20491116631274</v>
      </c>
    </row>
    <row r="2675" spans="1:16">
      <c r="A2675" s="39"/>
      <c r="B2675" s="1" t="s">
        <v>700</v>
      </c>
      <c r="C2675" s="1" t="s">
        <v>1370</v>
      </c>
      <c r="D2675" s="1" t="s">
        <v>17</v>
      </c>
      <c r="E2675" s="1" t="s">
        <v>17</v>
      </c>
      <c r="F2675" s="2">
        <v>45535</v>
      </c>
      <c r="G2675" s="2">
        <v>45505</v>
      </c>
      <c r="H2675" s="1" t="s">
        <v>6467</v>
      </c>
      <c r="I2675" s="1" t="s">
        <v>6468</v>
      </c>
      <c r="J2675" s="1" t="s">
        <v>621</v>
      </c>
      <c r="K2675" s="1" t="s">
        <v>861</v>
      </c>
      <c r="L2675" s="1" t="s">
        <v>3500</v>
      </c>
      <c r="M2675" s="1"/>
      <c r="N2675" s="1"/>
      <c r="O2675" s="1"/>
      <c r="P2675" s="40">
        <v>252.11735821343365</v>
      </c>
    </row>
    <row r="2676" spans="1:16">
      <c r="A2676" s="39"/>
      <c r="B2676" s="1" t="s">
        <v>700</v>
      </c>
      <c r="C2676" s="1" t="s">
        <v>1370</v>
      </c>
      <c r="D2676" s="1" t="s">
        <v>17</v>
      </c>
      <c r="E2676" s="1" t="s">
        <v>17</v>
      </c>
      <c r="F2676" s="2">
        <v>45535</v>
      </c>
      <c r="G2676" s="2">
        <v>45505</v>
      </c>
      <c r="H2676" s="1" t="s">
        <v>6469</v>
      </c>
      <c r="I2676" s="1" t="s">
        <v>6470</v>
      </c>
      <c r="J2676" s="1" t="s">
        <v>617</v>
      </c>
      <c r="K2676" s="1" t="s">
        <v>860</v>
      </c>
      <c r="L2676" s="1" t="s">
        <v>2892</v>
      </c>
      <c r="M2676" s="1"/>
      <c r="N2676" s="1"/>
      <c r="O2676" s="1"/>
      <c r="P2676" s="40">
        <v>360.16765459061952</v>
      </c>
    </row>
    <row r="2677" spans="1:16">
      <c r="A2677" s="39"/>
      <c r="B2677" s="1" t="s">
        <v>700</v>
      </c>
      <c r="C2677" s="1" t="s">
        <v>1370</v>
      </c>
      <c r="D2677" s="1" t="s">
        <v>17</v>
      </c>
      <c r="E2677" s="1" t="s">
        <v>17</v>
      </c>
      <c r="F2677" s="2">
        <v>45535</v>
      </c>
      <c r="G2677" s="2">
        <v>45505</v>
      </c>
      <c r="H2677" s="1" t="s">
        <v>6471</v>
      </c>
      <c r="I2677" s="1" t="s">
        <v>6472</v>
      </c>
      <c r="J2677" s="1" t="s">
        <v>645</v>
      </c>
      <c r="K2677" s="1" t="s">
        <v>891</v>
      </c>
      <c r="L2677" s="1" t="s">
        <v>3332</v>
      </c>
      <c r="M2677" s="1"/>
      <c r="N2677" s="1"/>
      <c r="O2677" s="1"/>
      <c r="P2677" s="40">
        <v>480.22353945415932</v>
      </c>
    </row>
    <row r="2678" spans="1:16">
      <c r="A2678" s="39"/>
      <c r="B2678" s="1" t="s">
        <v>700</v>
      </c>
      <c r="C2678" s="1" t="s">
        <v>1370</v>
      </c>
      <c r="D2678" s="1" t="s">
        <v>17</v>
      </c>
      <c r="E2678" s="1" t="s">
        <v>17</v>
      </c>
      <c r="F2678" s="2">
        <v>45535</v>
      </c>
      <c r="G2678" s="2">
        <v>45505</v>
      </c>
      <c r="H2678" s="1" t="s">
        <v>6473</v>
      </c>
      <c r="I2678" s="1" t="s">
        <v>6474</v>
      </c>
      <c r="J2678" s="1" t="s">
        <v>617</v>
      </c>
      <c r="K2678" s="1" t="s">
        <v>860</v>
      </c>
      <c r="L2678" s="1" t="s">
        <v>2892</v>
      </c>
      <c r="M2678" s="1"/>
      <c r="N2678" s="1"/>
      <c r="O2678" s="1"/>
      <c r="P2678" s="40">
        <v>504.23471642686729</v>
      </c>
    </row>
    <row r="2679" spans="1:16">
      <c r="A2679" s="39"/>
      <c r="B2679" s="1" t="s">
        <v>700</v>
      </c>
      <c r="C2679" s="1" t="s">
        <v>1370</v>
      </c>
      <c r="D2679" s="1" t="s">
        <v>17</v>
      </c>
      <c r="E2679" s="1" t="s">
        <v>17</v>
      </c>
      <c r="F2679" s="2">
        <v>45535</v>
      </c>
      <c r="G2679" s="2">
        <v>45505</v>
      </c>
      <c r="H2679" s="1" t="s">
        <v>6475</v>
      </c>
      <c r="I2679" s="1" t="s">
        <v>6476</v>
      </c>
      <c r="J2679" s="1" t="s">
        <v>915</v>
      </c>
      <c r="K2679" s="1" t="s">
        <v>896</v>
      </c>
      <c r="L2679" s="1" t="s">
        <v>3739</v>
      </c>
      <c r="M2679" s="1"/>
      <c r="N2679" s="1"/>
      <c r="O2679" s="1"/>
      <c r="P2679" s="40">
        <v>536.24961905714463</v>
      </c>
    </row>
    <row r="2680" spans="1:16">
      <c r="A2680" s="39"/>
      <c r="B2680" s="1" t="s">
        <v>700</v>
      </c>
      <c r="C2680" s="1" t="s">
        <v>1370</v>
      </c>
      <c r="D2680" s="1" t="s">
        <v>17</v>
      </c>
      <c r="E2680" s="1" t="s">
        <v>17</v>
      </c>
      <c r="F2680" s="2">
        <v>45535</v>
      </c>
      <c r="G2680" s="2">
        <v>45505</v>
      </c>
      <c r="H2680" s="1" t="s">
        <v>6477</v>
      </c>
      <c r="I2680" s="1" t="s">
        <v>6478</v>
      </c>
      <c r="J2680" s="1" t="s">
        <v>593</v>
      </c>
      <c r="K2680" s="1" t="s">
        <v>842</v>
      </c>
      <c r="L2680" s="1" t="s">
        <v>1809</v>
      </c>
      <c r="M2680" s="1"/>
      <c r="N2680" s="1"/>
      <c r="O2680" s="1"/>
      <c r="P2680" s="40">
        <v>696.32413220853107</v>
      </c>
    </row>
    <row r="2681" spans="1:16">
      <c r="A2681" s="39"/>
      <c r="B2681" s="1" t="s">
        <v>700</v>
      </c>
      <c r="C2681" s="1" t="s">
        <v>1370</v>
      </c>
      <c r="D2681" s="1" t="s">
        <v>17</v>
      </c>
      <c r="E2681" s="1" t="s">
        <v>17</v>
      </c>
      <c r="F2681" s="2">
        <v>45535</v>
      </c>
      <c r="G2681" s="2">
        <v>45505</v>
      </c>
      <c r="H2681" s="1" t="s">
        <v>6479</v>
      </c>
      <c r="I2681" s="1" t="s">
        <v>6480</v>
      </c>
      <c r="J2681" s="1" t="s">
        <v>645</v>
      </c>
      <c r="K2681" s="1" t="s">
        <v>891</v>
      </c>
      <c r="L2681" s="1" t="s">
        <v>3332</v>
      </c>
      <c r="M2681" s="1"/>
      <c r="N2681" s="1"/>
      <c r="O2681" s="1"/>
      <c r="P2681" s="40">
        <v>480.22353945415932</v>
      </c>
    </row>
    <row r="2682" spans="1:16">
      <c r="A2682" s="39"/>
      <c r="B2682" s="1" t="s">
        <v>700</v>
      </c>
      <c r="C2682" s="1" t="s">
        <v>1370</v>
      </c>
      <c r="D2682" s="1" t="s">
        <v>17</v>
      </c>
      <c r="E2682" s="1" t="s">
        <v>17</v>
      </c>
      <c r="F2682" s="2">
        <v>45535</v>
      </c>
      <c r="G2682" s="2">
        <v>45505</v>
      </c>
      <c r="H2682" s="1" t="s">
        <v>6481</v>
      </c>
      <c r="I2682" s="1" t="s">
        <v>6482</v>
      </c>
      <c r="J2682" s="1" t="s">
        <v>617</v>
      </c>
      <c r="K2682" s="1" t="s">
        <v>860</v>
      </c>
      <c r="L2682" s="1" t="s">
        <v>2892</v>
      </c>
      <c r="M2682" s="1"/>
      <c r="N2682" s="1"/>
      <c r="O2682" s="1"/>
      <c r="P2682" s="40">
        <v>320.14902630277288</v>
      </c>
    </row>
    <row r="2683" spans="1:16">
      <c r="A2683" s="39"/>
      <c r="B2683" s="1" t="s">
        <v>700</v>
      </c>
      <c r="C2683" s="1" t="s">
        <v>1370</v>
      </c>
      <c r="D2683" s="1" t="s">
        <v>17</v>
      </c>
      <c r="E2683" s="1" t="s">
        <v>17</v>
      </c>
      <c r="F2683" s="2">
        <v>45535</v>
      </c>
      <c r="G2683" s="2">
        <v>45505</v>
      </c>
      <c r="H2683" s="1" t="s">
        <v>6483</v>
      </c>
      <c r="I2683" s="1" t="s">
        <v>6484</v>
      </c>
      <c r="J2683" s="1" t="s">
        <v>587</v>
      </c>
      <c r="K2683" s="1" t="s">
        <v>840</v>
      </c>
      <c r="L2683" s="1" t="s">
        <v>3446</v>
      </c>
      <c r="M2683" s="1"/>
      <c r="N2683" s="1"/>
      <c r="O2683" s="1"/>
      <c r="P2683" s="40">
        <v>270.12574094296463</v>
      </c>
    </row>
    <row r="2684" spans="1:16">
      <c r="A2684" s="39"/>
      <c r="B2684" s="1" t="s">
        <v>700</v>
      </c>
      <c r="C2684" s="1" t="s">
        <v>1390</v>
      </c>
      <c r="D2684" s="1" t="s">
        <v>17</v>
      </c>
      <c r="E2684" s="1" t="s">
        <v>17</v>
      </c>
      <c r="F2684" s="2">
        <v>45535</v>
      </c>
      <c r="G2684" s="2">
        <v>45505</v>
      </c>
      <c r="H2684" s="1" t="s">
        <v>6485</v>
      </c>
      <c r="I2684" s="1" t="s">
        <v>6486</v>
      </c>
      <c r="J2684" s="1" t="s">
        <v>3799</v>
      </c>
      <c r="K2684" s="1" t="s">
        <v>3800</v>
      </c>
      <c r="L2684" s="1"/>
      <c r="M2684" s="1"/>
      <c r="N2684" s="1"/>
      <c r="O2684" s="1"/>
      <c r="P2684" s="40">
        <v>1483.2875405691398</v>
      </c>
    </row>
    <row r="2685" spans="1:16">
      <c r="A2685" s="39"/>
      <c r="B2685" s="1" t="s">
        <v>700</v>
      </c>
      <c r="C2685" s="1" t="s">
        <v>1390</v>
      </c>
      <c r="D2685" s="1" t="s">
        <v>17</v>
      </c>
      <c r="E2685" s="1" t="s">
        <v>17</v>
      </c>
      <c r="F2685" s="2">
        <v>45535</v>
      </c>
      <c r="G2685" s="2">
        <v>45505</v>
      </c>
      <c r="H2685" s="1" t="s">
        <v>6487</v>
      </c>
      <c r="I2685" s="1" t="s">
        <v>6488</v>
      </c>
      <c r="J2685" s="1" t="s">
        <v>3799</v>
      </c>
      <c r="K2685" s="1" t="s">
        <v>3800</v>
      </c>
      <c r="L2685" s="1"/>
      <c r="M2685" s="1"/>
      <c r="N2685" s="1"/>
      <c r="O2685" s="1"/>
      <c r="P2685" s="40">
        <v>1483.2875405691398</v>
      </c>
    </row>
    <row r="2686" spans="1:16">
      <c r="A2686" s="39"/>
      <c r="B2686" s="1" t="s">
        <v>700</v>
      </c>
      <c r="C2686" s="1" t="s">
        <v>1390</v>
      </c>
      <c r="D2686" s="1" t="s">
        <v>17</v>
      </c>
      <c r="E2686" s="1" t="s">
        <v>17</v>
      </c>
      <c r="F2686" s="2">
        <v>45535</v>
      </c>
      <c r="G2686" s="2">
        <v>45505</v>
      </c>
      <c r="H2686" s="1" t="s">
        <v>6489</v>
      </c>
      <c r="I2686" s="1" t="s">
        <v>6490</v>
      </c>
      <c r="J2686" s="1" t="s">
        <v>3799</v>
      </c>
      <c r="K2686" s="1" t="s">
        <v>3800</v>
      </c>
      <c r="L2686" s="1"/>
      <c r="M2686" s="1"/>
      <c r="N2686" s="1"/>
      <c r="O2686" s="1"/>
      <c r="P2686" s="40">
        <v>1483.2875405691398</v>
      </c>
    </row>
    <row r="2687" spans="1:16">
      <c r="A2687" s="39"/>
      <c r="B2687" s="1" t="s">
        <v>700</v>
      </c>
      <c r="C2687" s="1" t="s">
        <v>1370</v>
      </c>
      <c r="D2687" s="1" t="s">
        <v>17</v>
      </c>
      <c r="E2687" s="1" t="s">
        <v>17</v>
      </c>
      <c r="F2687" s="2">
        <v>45535</v>
      </c>
      <c r="G2687" s="2">
        <v>45505</v>
      </c>
      <c r="H2687" s="1" t="s">
        <v>6491</v>
      </c>
      <c r="I2687" s="1" t="s">
        <v>6492</v>
      </c>
      <c r="J2687" s="1" t="s">
        <v>631</v>
      </c>
      <c r="K2687" s="1" t="s">
        <v>873</v>
      </c>
      <c r="L2687" s="1" t="s">
        <v>3355</v>
      </c>
      <c r="M2687" s="1"/>
      <c r="N2687" s="1"/>
      <c r="O2687" s="1"/>
      <c r="P2687" s="40">
        <v>520.2421677420059</v>
      </c>
    </row>
    <row r="2688" spans="1:16">
      <c r="A2688" s="39"/>
      <c r="B2688" s="1" t="s">
        <v>700</v>
      </c>
      <c r="C2688" s="1" t="s">
        <v>1370</v>
      </c>
      <c r="D2688" s="1" t="s">
        <v>17</v>
      </c>
      <c r="E2688" s="1" t="s">
        <v>17</v>
      </c>
      <c r="F2688" s="2">
        <v>45535</v>
      </c>
      <c r="G2688" s="2">
        <v>45505</v>
      </c>
      <c r="H2688" s="1" t="s">
        <v>6493</v>
      </c>
      <c r="I2688" s="1" t="s">
        <v>6494</v>
      </c>
      <c r="J2688" s="1" t="s">
        <v>645</v>
      </c>
      <c r="K2688" s="1" t="s">
        <v>891</v>
      </c>
      <c r="L2688" s="1" t="s">
        <v>3332</v>
      </c>
      <c r="M2688" s="1"/>
      <c r="N2688" s="1"/>
      <c r="O2688" s="1"/>
      <c r="P2688" s="40">
        <v>480.22353945415932</v>
      </c>
    </row>
    <row r="2689" spans="1:16">
      <c r="A2689" s="39"/>
      <c r="B2689" s="1" t="s">
        <v>700</v>
      </c>
      <c r="C2689" s="1" t="s">
        <v>1370</v>
      </c>
      <c r="D2689" s="1" t="s">
        <v>17</v>
      </c>
      <c r="E2689" s="1" t="s">
        <v>17</v>
      </c>
      <c r="F2689" s="2">
        <v>45535</v>
      </c>
      <c r="G2689" s="2">
        <v>45505</v>
      </c>
      <c r="H2689" s="1" t="s">
        <v>6495</v>
      </c>
      <c r="I2689" s="1" t="s">
        <v>6496</v>
      </c>
      <c r="J2689" s="1" t="s">
        <v>642</v>
      </c>
      <c r="K2689" s="1" t="s">
        <v>881</v>
      </c>
      <c r="L2689" s="1" t="s">
        <v>3416</v>
      </c>
      <c r="M2689" s="1"/>
      <c r="N2689" s="1"/>
      <c r="O2689" s="1"/>
      <c r="P2689" s="40">
        <v>520.2421677420059</v>
      </c>
    </row>
    <row r="2690" spans="1:16">
      <c r="A2690" s="39"/>
      <c r="B2690" s="1" t="s">
        <v>700</v>
      </c>
      <c r="C2690" s="1" t="s">
        <v>1370</v>
      </c>
      <c r="D2690" s="1" t="s">
        <v>17</v>
      </c>
      <c r="E2690" s="1" t="s">
        <v>17</v>
      </c>
      <c r="F2690" s="2">
        <v>45535</v>
      </c>
      <c r="G2690" s="2">
        <v>45505</v>
      </c>
      <c r="H2690" s="1" t="s">
        <v>6497</v>
      </c>
      <c r="I2690" s="1" t="s">
        <v>6498</v>
      </c>
      <c r="J2690" s="1" t="s">
        <v>637</v>
      </c>
      <c r="K2690" s="1" t="s">
        <v>893</v>
      </c>
      <c r="L2690" s="1" t="s">
        <v>3465</v>
      </c>
      <c r="M2690" s="1"/>
      <c r="N2690" s="1"/>
      <c r="O2690" s="1"/>
      <c r="P2690" s="40">
        <v>536.24961905714463</v>
      </c>
    </row>
    <row r="2691" spans="1:16">
      <c r="A2691" s="39"/>
      <c r="B2691" s="1" t="s">
        <v>700</v>
      </c>
      <c r="C2691" s="1" t="s">
        <v>1390</v>
      </c>
      <c r="D2691" s="1" t="s">
        <v>17</v>
      </c>
      <c r="E2691" s="1" t="s">
        <v>17</v>
      </c>
      <c r="F2691" s="2">
        <v>45535</v>
      </c>
      <c r="G2691" s="2">
        <v>45505</v>
      </c>
      <c r="H2691" s="1" t="s">
        <v>6499</v>
      </c>
      <c r="I2691" s="1" t="s">
        <v>6500</v>
      </c>
      <c r="J2691" s="1" t="s">
        <v>2003</v>
      </c>
      <c r="K2691" s="1" t="s">
        <v>2004</v>
      </c>
      <c r="L2691" s="1"/>
      <c r="M2691" s="1"/>
      <c r="N2691" s="1"/>
      <c r="O2691" s="1"/>
      <c r="P2691" s="40">
        <v>81626.871388435335</v>
      </c>
    </row>
    <row r="2692" spans="1:16">
      <c r="A2692" s="39"/>
      <c r="B2692" s="1" t="s">
        <v>700</v>
      </c>
      <c r="C2692" s="1" t="s">
        <v>1370</v>
      </c>
      <c r="D2692" s="1" t="s">
        <v>17</v>
      </c>
      <c r="E2692" s="1" t="s">
        <v>17</v>
      </c>
      <c r="F2692" s="2">
        <v>45535</v>
      </c>
      <c r="G2692" s="2">
        <v>45505</v>
      </c>
      <c r="H2692" s="1" t="s">
        <v>6501</v>
      </c>
      <c r="I2692" s="1" t="s">
        <v>6502</v>
      </c>
      <c r="J2692" s="1" t="s">
        <v>639</v>
      </c>
      <c r="K2692" s="1" t="s">
        <v>889</v>
      </c>
      <c r="L2692" s="1" t="s">
        <v>1254</v>
      </c>
      <c r="M2692" s="1"/>
      <c r="N2692" s="1"/>
      <c r="O2692" s="1"/>
      <c r="P2692" s="40">
        <v>440.20491116631274</v>
      </c>
    </row>
    <row r="2693" spans="1:16">
      <c r="A2693" s="39"/>
      <c r="B2693" s="1" t="s">
        <v>700</v>
      </c>
      <c r="C2693" s="1" t="s">
        <v>1370</v>
      </c>
      <c r="D2693" s="1" t="s">
        <v>17</v>
      </c>
      <c r="E2693" s="1" t="s">
        <v>17</v>
      </c>
      <c r="F2693" s="2">
        <v>45535</v>
      </c>
      <c r="G2693" s="2">
        <v>45505</v>
      </c>
      <c r="H2693" s="1" t="s">
        <v>6503</v>
      </c>
      <c r="I2693" s="1" t="s">
        <v>6504</v>
      </c>
      <c r="J2693" s="1" t="s">
        <v>617</v>
      </c>
      <c r="K2693" s="1" t="s">
        <v>860</v>
      </c>
      <c r="L2693" s="1" t="s">
        <v>2892</v>
      </c>
      <c r="M2693" s="1"/>
      <c r="N2693" s="1"/>
      <c r="O2693" s="1"/>
      <c r="P2693" s="40">
        <v>320.14902630277288</v>
      </c>
    </row>
    <row r="2694" spans="1:16">
      <c r="A2694" s="39"/>
      <c r="B2694" s="1" t="s">
        <v>700</v>
      </c>
      <c r="C2694" s="1" t="s">
        <v>1370</v>
      </c>
      <c r="D2694" s="1" t="s">
        <v>17</v>
      </c>
      <c r="E2694" s="1" t="s">
        <v>17</v>
      </c>
      <c r="F2694" s="2">
        <v>45535</v>
      </c>
      <c r="G2694" s="2">
        <v>45505</v>
      </c>
      <c r="H2694" s="1" t="s">
        <v>6505</v>
      </c>
      <c r="I2694" s="1" t="s">
        <v>6506</v>
      </c>
      <c r="J2694" s="1" t="s">
        <v>799</v>
      </c>
      <c r="K2694" s="1" t="s">
        <v>797</v>
      </c>
      <c r="L2694" s="1" t="s">
        <v>3338</v>
      </c>
      <c r="M2694" s="1"/>
      <c r="N2694" s="1"/>
      <c r="O2694" s="1"/>
      <c r="P2694" s="40">
        <v>180.08382729530976</v>
      </c>
    </row>
    <row r="2695" spans="1:16">
      <c r="A2695" s="39"/>
      <c r="B2695" s="1" t="s">
        <v>700</v>
      </c>
      <c r="C2695" s="1" t="s">
        <v>1370</v>
      </c>
      <c r="D2695" s="1" t="s">
        <v>17</v>
      </c>
      <c r="E2695" s="1" t="s">
        <v>17</v>
      </c>
      <c r="F2695" s="2">
        <v>45535</v>
      </c>
      <c r="G2695" s="2">
        <v>45505</v>
      </c>
      <c r="H2695" s="1" t="s">
        <v>6507</v>
      </c>
      <c r="I2695" s="1" t="s">
        <v>6508</v>
      </c>
      <c r="J2695" s="1" t="s">
        <v>617</v>
      </c>
      <c r="K2695" s="1" t="s">
        <v>860</v>
      </c>
      <c r="L2695" s="1" t="s">
        <v>2892</v>
      </c>
      <c r="M2695" s="1"/>
      <c r="N2695" s="1"/>
      <c r="O2695" s="1"/>
      <c r="P2695" s="40">
        <v>480.22353945415932</v>
      </c>
    </row>
    <row r="2696" spans="1:16">
      <c r="A2696" s="39"/>
      <c r="B2696" s="1" t="s">
        <v>700</v>
      </c>
      <c r="C2696" s="1" t="s">
        <v>1370</v>
      </c>
      <c r="D2696" s="1" t="s">
        <v>17</v>
      </c>
      <c r="E2696" s="1" t="s">
        <v>17</v>
      </c>
      <c r="F2696" s="2">
        <v>45535</v>
      </c>
      <c r="G2696" s="2">
        <v>45505</v>
      </c>
      <c r="H2696" s="1" t="s">
        <v>6509</v>
      </c>
      <c r="I2696" s="1" t="s">
        <v>6510</v>
      </c>
      <c r="J2696" s="1" t="s">
        <v>620</v>
      </c>
      <c r="K2696" s="1" t="s">
        <v>862</v>
      </c>
      <c r="L2696" s="1" t="s">
        <v>3343</v>
      </c>
      <c r="M2696" s="1"/>
      <c r="N2696" s="1"/>
      <c r="O2696" s="1"/>
      <c r="P2696" s="40">
        <v>240.11176972707966</v>
      </c>
    </row>
    <row r="2697" spans="1:16">
      <c r="A2697" s="39"/>
      <c r="B2697" s="1" t="s">
        <v>700</v>
      </c>
      <c r="C2697" s="1" t="s">
        <v>1370</v>
      </c>
      <c r="D2697" s="1" t="s">
        <v>17</v>
      </c>
      <c r="E2697" s="1" t="s">
        <v>17</v>
      </c>
      <c r="F2697" s="2">
        <v>45535</v>
      </c>
      <c r="G2697" s="2">
        <v>45505</v>
      </c>
      <c r="H2697" s="1" t="s">
        <v>6511</v>
      </c>
      <c r="I2697" s="1" t="s">
        <v>6512</v>
      </c>
      <c r="J2697" s="1" t="s">
        <v>593</v>
      </c>
      <c r="K2697" s="1" t="s">
        <v>842</v>
      </c>
      <c r="L2697" s="1" t="s">
        <v>1809</v>
      </c>
      <c r="M2697" s="1"/>
      <c r="N2697" s="1"/>
      <c r="O2697" s="1"/>
      <c r="P2697" s="40">
        <v>336.15647761791155</v>
      </c>
    </row>
    <row r="2698" spans="1:16">
      <c r="A2698" s="39"/>
      <c r="B2698" s="1" t="s">
        <v>700</v>
      </c>
      <c r="C2698" s="1" t="s">
        <v>1370</v>
      </c>
      <c r="D2698" s="1" t="s">
        <v>17</v>
      </c>
      <c r="E2698" s="1" t="s">
        <v>17</v>
      </c>
      <c r="F2698" s="2">
        <v>45535</v>
      </c>
      <c r="G2698" s="2">
        <v>45505</v>
      </c>
      <c r="H2698" s="1" t="s">
        <v>6513</v>
      </c>
      <c r="I2698" s="1" t="s">
        <v>6514</v>
      </c>
      <c r="J2698" s="1" t="s">
        <v>593</v>
      </c>
      <c r="K2698" s="1" t="s">
        <v>842</v>
      </c>
      <c r="L2698" s="1" t="s">
        <v>1809</v>
      </c>
      <c r="M2698" s="1"/>
      <c r="N2698" s="1"/>
      <c r="O2698" s="1"/>
      <c r="P2698" s="40">
        <v>336.15647761791155</v>
      </c>
    </row>
    <row r="2699" spans="1:16">
      <c r="A2699" s="39"/>
      <c r="B2699" s="1" t="s">
        <v>700</v>
      </c>
      <c r="C2699" s="1" t="s">
        <v>1370</v>
      </c>
      <c r="D2699" s="1" t="s">
        <v>17</v>
      </c>
      <c r="E2699" s="1" t="s">
        <v>17</v>
      </c>
      <c r="F2699" s="2">
        <v>45535</v>
      </c>
      <c r="G2699" s="2">
        <v>45505</v>
      </c>
      <c r="H2699" s="1" t="s">
        <v>6515</v>
      </c>
      <c r="I2699" s="1" t="s">
        <v>6516</v>
      </c>
      <c r="J2699" s="1" t="s">
        <v>617</v>
      </c>
      <c r="K2699" s="1" t="s">
        <v>860</v>
      </c>
      <c r="L2699" s="1" t="s">
        <v>2892</v>
      </c>
      <c r="M2699" s="1"/>
      <c r="N2699" s="1"/>
      <c r="O2699" s="1"/>
      <c r="P2699" s="40">
        <v>480.22353945415932</v>
      </c>
    </row>
    <row r="2700" spans="1:16">
      <c r="A2700" s="39"/>
      <c r="B2700" s="1" t="s">
        <v>700</v>
      </c>
      <c r="C2700" s="1" t="s">
        <v>1370</v>
      </c>
      <c r="D2700" s="1" t="s">
        <v>17</v>
      </c>
      <c r="E2700" s="1" t="s">
        <v>17</v>
      </c>
      <c r="F2700" s="2">
        <v>45535</v>
      </c>
      <c r="G2700" s="2">
        <v>45505</v>
      </c>
      <c r="H2700" s="1" t="s">
        <v>6517</v>
      </c>
      <c r="I2700" s="1" t="s">
        <v>6518</v>
      </c>
      <c r="J2700" s="1" t="s">
        <v>593</v>
      </c>
      <c r="K2700" s="1" t="s">
        <v>842</v>
      </c>
      <c r="L2700" s="1" t="s">
        <v>1809</v>
      </c>
      <c r="M2700" s="1"/>
      <c r="N2700" s="1"/>
      <c r="O2700" s="1"/>
      <c r="P2700" s="40">
        <v>496.23099076929799</v>
      </c>
    </row>
    <row r="2701" spans="1:16">
      <c r="A2701" s="39"/>
      <c r="B2701" s="1" t="s">
        <v>700</v>
      </c>
      <c r="C2701" s="1" t="s">
        <v>701</v>
      </c>
      <c r="D2701" s="1" t="s">
        <v>17</v>
      </c>
      <c r="E2701" s="1" t="s">
        <v>17</v>
      </c>
      <c r="F2701" s="2">
        <v>45535</v>
      </c>
      <c r="G2701" s="2">
        <v>45505</v>
      </c>
      <c r="H2701" s="1" t="s">
        <v>6519</v>
      </c>
      <c r="I2701" s="1" t="s">
        <v>6520</v>
      </c>
      <c r="J2701" s="1" t="s">
        <v>652</v>
      </c>
      <c r="K2701" s="1" t="s">
        <v>899</v>
      </c>
      <c r="L2701" s="1" t="s">
        <v>2257</v>
      </c>
      <c r="M2701" s="1"/>
      <c r="N2701" s="1"/>
      <c r="O2701" s="1"/>
      <c r="P2701" s="40">
        <v>8844.73</v>
      </c>
    </row>
    <row r="2702" spans="1:16">
      <c r="A2702" s="39"/>
      <c r="B2702" s="1" t="s">
        <v>700</v>
      </c>
      <c r="C2702" s="1" t="s">
        <v>1370</v>
      </c>
      <c r="D2702" s="1" t="s">
        <v>17</v>
      </c>
      <c r="E2702" s="1" t="s">
        <v>17</v>
      </c>
      <c r="F2702" s="2">
        <v>45535</v>
      </c>
      <c r="G2702" s="2">
        <v>45505</v>
      </c>
      <c r="H2702" s="1" t="s">
        <v>6521</v>
      </c>
      <c r="I2702" s="1" t="s">
        <v>6522</v>
      </c>
      <c r="J2702" s="1" t="s">
        <v>587</v>
      </c>
      <c r="K2702" s="1" t="s">
        <v>840</v>
      </c>
      <c r="L2702" s="1" t="s">
        <v>3446</v>
      </c>
      <c r="M2702" s="1"/>
      <c r="N2702" s="1"/>
      <c r="O2702" s="1"/>
      <c r="P2702" s="40">
        <v>520.2421677420059</v>
      </c>
    </row>
    <row r="2703" spans="1:16">
      <c r="A2703" s="39"/>
      <c r="B2703" s="1" t="s">
        <v>700</v>
      </c>
      <c r="C2703" s="1" t="s">
        <v>1370</v>
      </c>
      <c r="D2703" s="1" t="s">
        <v>17</v>
      </c>
      <c r="E2703" s="1" t="s">
        <v>17</v>
      </c>
      <c r="F2703" s="2">
        <v>45535</v>
      </c>
      <c r="G2703" s="2">
        <v>45505</v>
      </c>
      <c r="H2703" s="1" t="s">
        <v>6523</v>
      </c>
      <c r="I2703" s="1" t="s">
        <v>6524</v>
      </c>
      <c r="J2703" s="1" t="s">
        <v>617</v>
      </c>
      <c r="K2703" s="1" t="s">
        <v>860</v>
      </c>
      <c r="L2703" s="1" t="s">
        <v>2892</v>
      </c>
      <c r="M2703" s="1"/>
      <c r="N2703" s="1"/>
      <c r="O2703" s="1"/>
      <c r="P2703" s="40">
        <v>360.16765459061952</v>
      </c>
    </row>
    <row r="2704" spans="1:16">
      <c r="A2704" s="39"/>
      <c r="B2704" s="1" t="s">
        <v>700</v>
      </c>
      <c r="C2704" s="1" t="s">
        <v>1370</v>
      </c>
      <c r="D2704" s="1" t="s">
        <v>17</v>
      </c>
      <c r="E2704" s="1" t="s">
        <v>17</v>
      </c>
      <c r="F2704" s="2">
        <v>45535</v>
      </c>
      <c r="G2704" s="2">
        <v>45505</v>
      </c>
      <c r="H2704" s="1" t="s">
        <v>6525</v>
      </c>
      <c r="I2704" s="1" t="s">
        <v>6526</v>
      </c>
      <c r="J2704" s="1" t="s">
        <v>641</v>
      </c>
      <c r="K2704" s="1" t="s">
        <v>886</v>
      </c>
      <c r="L2704" s="1" t="s">
        <v>3668</v>
      </c>
      <c r="M2704" s="1"/>
      <c r="N2704" s="1"/>
      <c r="O2704" s="1"/>
      <c r="P2704" s="40">
        <v>560.2607960298526</v>
      </c>
    </row>
    <row r="2705" spans="1:16">
      <c r="A2705" s="39"/>
      <c r="B2705" s="1" t="s">
        <v>700</v>
      </c>
      <c r="C2705" s="1" t="s">
        <v>1370</v>
      </c>
      <c r="D2705" s="1" t="s">
        <v>17</v>
      </c>
      <c r="E2705" s="1" t="s">
        <v>17</v>
      </c>
      <c r="F2705" s="2">
        <v>45535</v>
      </c>
      <c r="G2705" s="2">
        <v>45505</v>
      </c>
      <c r="H2705" s="1" t="s">
        <v>6527</v>
      </c>
      <c r="I2705" s="1" t="s">
        <v>6528</v>
      </c>
      <c r="J2705" s="1" t="s">
        <v>617</v>
      </c>
      <c r="K2705" s="1" t="s">
        <v>860</v>
      </c>
      <c r="L2705" s="1" t="s">
        <v>2892</v>
      </c>
      <c r="M2705" s="1"/>
      <c r="N2705" s="1"/>
      <c r="O2705" s="1"/>
      <c r="P2705" s="40">
        <v>360.16765459061952</v>
      </c>
    </row>
    <row r="2706" spans="1:16">
      <c r="A2706" s="39"/>
      <c r="B2706" s="1" t="s">
        <v>700</v>
      </c>
      <c r="C2706" s="1" t="s">
        <v>701</v>
      </c>
      <c r="D2706" s="1" t="s">
        <v>17</v>
      </c>
      <c r="E2706" s="1" t="s">
        <v>17</v>
      </c>
      <c r="F2706" s="2">
        <v>45535</v>
      </c>
      <c r="G2706" s="2">
        <v>45505</v>
      </c>
      <c r="H2706" s="1" t="s">
        <v>6529</v>
      </c>
      <c r="I2706" s="1" t="s">
        <v>6530</v>
      </c>
      <c r="J2706" s="1" t="s">
        <v>542</v>
      </c>
      <c r="K2706" s="1" t="s">
        <v>802</v>
      </c>
      <c r="L2706" s="1" t="s">
        <v>1876</v>
      </c>
      <c r="M2706" s="1"/>
      <c r="N2706" s="1"/>
      <c r="O2706" s="1"/>
      <c r="P2706" s="40">
        <v>-4347.3900000000003</v>
      </c>
    </row>
    <row r="2707" spans="1:16">
      <c r="A2707" s="39"/>
      <c r="B2707" s="1" t="s">
        <v>700</v>
      </c>
      <c r="C2707" s="1" t="s">
        <v>1370</v>
      </c>
      <c r="D2707" s="1" t="s">
        <v>17</v>
      </c>
      <c r="E2707" s="1" t="s">
        <v>17</v>
      </c>
      <c r="F2707" s="2">
        <v>45535</v>
      </c>
      <c r="G2707" s="2">
        <v>45505</v>
      </c>
      <c r="H2707" s="1" t="s">
        <v>6531</v>
      </c>
      <c r="I2707" s="1" t="s">
        <v>6532</v>
      </c>
      <c r="J2707" s="1" t="s">
        <v>645</v>
      </c>
      <c r="K2707" s="1" t="s">
        <v>891</v>
      </c>
      <c r="L2707" s="1" t="s">
        <v>3332</v>
      </c>
      <c r="M2707" s="1"/>
      <c r="N2707" s="1"/>
      <c r="O2707" s="1"/>
      <c r="P2707" s="40">
        <v>560.2607960298526</v>
      </c>
    </row>
    <row r="2708" spans="1:16">
      <c r="A2708" s="39"/>
      <c r="B2708" s="1" t="s">
        <v>700</v>
      </c>
      <c r="C2708" s="1" t="s">
        <v>1370</v>
      </c>
      <c r="D2708" s="1" t="s">
        <v>17</v>
      </c>
      <c r="E2708" s="1" t="s">
        <v>17</v>
      </c>
      <c r="F2708" s="2">
        <v>45535</v>
      </c>
      <c r="G2708" s="2">
        <v>45505</v>
      </c>
      <c r="H2708" s="1" t="s">
        <v>6533</v>
      </c>
      <c r="I2708" s="1" t="s">
        <v>6534</v>
      </c>
      <c r="J2708" s="1" t="s">
        <v>645</v>
      </c>
      <c r="K2708" s="1" t="s">
        <v>891</v>
      </c>
      <c r="L2708" s="1" t="s">
        <v>3332</v>
      </c>
      <c r="M2708" s="1"/>
      <c r="N2708" s="1"/>
      <c r="O2708" s="1"/>
      <c r="P2708" s="40">
        <v>480.22353945415932</v>
      </c>
    </row>
    <row r="2709" spans="1:16">
      <c r="A2709" s="39"/>
      <c r="B2709" s="1" t="s">
        <v>700</v>
      </c>
      <c r="C2709" s="1" t="s">
        <v>1370</v>
      </c>
      <c r="D2709" s="1" t="s">
        <v>17</v>
      </c>
      <c r="E2709" s="1" t="s">
        <v>17</v>
      </c>
      <c r="F2709" s="2">
        <v>45535</v>
      </c>
      <c r="G2709" s="2">
        <v>45505</v>
      </c>
      <c r="H2709" s="1" t="s">
        <v>6535</v>
      </c>
      <c r="I2709" s="1" t="s">
        <v>6536</v>
      </c>
      <c r="J2709" s="1" t="s">
        <v>617</v>
      </c>
      <c r="K2709" s="1" t="s">
        <v>860</v>
      </c>
      <c r="L2709" s="1" t="s">
        <v>2892</v>
      </c>
      <c r="M2709" s="1"/>
      <c r="N2709" s="1"/>
      <c r="O2709" s="1"/>
      <c r="P2709" s="40">
        <v>320.14902630277288</v>
      </c>
    </row>
    <row r="2710" spans="1:16">
      <c r="A2710" s="39"/>
      <c r="B2710" s="1" t="s">
        <v>700</v>
      </c>
      <c r="C2710" s="1" t="s">
        <v>701</v>
      </c>
      <c r="D2710" s="1" t="s">
        <v>17</v>
      </c>
      <c r="E2710" s="1" t="s">
        <v>17</v>
      </c>
      <c r="F2710" s="2">
        <v>45535</v>
      </c>
      <c r="G2710" s="2">
        <v>45505</v>
      </c>
      <c r="H2710" s="1" t="s">
        <v>6537</v>
      </c>
      <c r="I2710" s="1" t="s">
        <v>6538</v>
      </c>
      <c r="J2710" s="1" t="s">
        <v>560</v>
      </c>
      <c r="K2710" s="1" t="s">
        <v>815</v>
      </c>
      <c r="L2710" s="1" t="s">
        <v>6539</v>
      </c>
      <c r="M2710" s="1"/>
      <c r="N2710" s="1"/>
      <c r="O2710" s="1"/>
      <c r="P2710" s="40">
        <v>27200</v>
      </c>
    </row>
    <row r="2711" spans="1:16">
      <c r="A2711" s="39"/>
      <c r="B2711" s="1" t="s">
        <v>700</v>
      </c>
      <c r="C2711" s="1" t="s">
        <v>1370</v>
      </c>
      <c r="D2711" s="1" t="s">
        <v>17</v>
      </c>
      <c r="E2711" s="1" t="s">
        <v>17</v>
      </c>
      <c r="F2711" s="2">
        <v>45535</v>
      </c>
      <c r="G2711" s="2">
        <v>45505</v>
      </c>
      <c r="H2711" s="1" t="s">
        <v>6540</v>
      </c>
      <c r="I2711" s="1" t="s">
        <v>6541</v>
      </c>
      <c r="J2711" s="1" t="s">
        <v>617</v>
      </c>
      <c r="K2711" s="1" t="s">
        <v>860</v>
      </c>
      <c r="L2711" s="1" t="s">
        <v>2892</v>
      </c>
      <c r="M2711" s="1"/>
      <c r="N2711" s="1"/>
      <c r="O2711" s="1"/>
      <c r="P2711" s="40">
        <v>320.14902630277288</v>
      </c>
    </row>
    <row r="2712" spans="1:16">
      <c r="A2712" s="39"/>
      <c r="B2712" s="1" t="s">
        <v>700</v>
      </c>
      <c r="C2712" s="1" t="s">
        <v>1370</v>
      </c>
      <c r="D2712" s="1" t="s">
        <v>17</v>
      </c>
      <c r="E2712" s="1" t="s">
        <v>17</v>
      </c>
      <c r="F2712" s="2">
        <v>45535</v>
      </c>
      <c r="G2712" s="2">
        <v>45505</v>
      </c>
      <c r="H2712" s="1" t="s">
        <v>6542</v>
      </c>
      <c r="I2712" s="1" t="s">
        <v>6543</v>
      </c>
      <c r="J2712" s="1" t="s">
        <v>617</v>
      </c>
      <c r="K2712" s="1" t="s">
        <v>860</v>
      </c>
      <c r="L2712" s="1" t="s">
        <v>2892</v>
      </c>
      <c r="M2712" s="1"/>
      <c r="N2712" s="1"/>
      <c r="O2712" s="1"/>
      <c r="P2712" s="40">
        <v>360.16765459061952</v>
      </c>
    </row>
    <row r="2713" spans="1:16">
      <c r="A2713" s="39"/>
      <c r="B2713" s="1" t="s">
        <v>700</v>
      </c>
      <c r="C2713" s="1" t="s">
        <v>1370</v>
      </c>
      <c r="D2713" s="1" t="s">
        <v>17</v>
      </c>
      <c r="E2713" s="1" t="s">
        <v>17</v>
      </c>
      <c r="F2713" s="2">
        <v>45535</v>
      </c>
      <c r="G2713" s="2">
        <v>45505</v>
      </c>
      <c r="H2713" s="1" t="s">
        <v>6544</v>
      </c>
      <c r="I2713" s="1" t="s">
        <v>6545</v>
      </c>
      <c r="J2713" s="1" t="s">
        <v>812</v>
      </c>
      <c r="K2713" s="1" t="s">
        <v>795</v>
      </c>
      <c r="L2713" s="1" t="s">
        <v>3324</v>
      </c>
      <c r="M2713" s="1"/>
      <c r="N2713" s="1"/>
      <c r="O2713" s="1"/>
      <c r="P2713" s="40">
        <v>448.20863682388205</v>
      </c>
    </row>
    <row r="2714" spans="1:16">
      <c r="A2714" s="39"/>
      <c r="B2714" s="1" t="s">
        <v>700</v>
      </c>
      <c r="C2714" s="1" t="s">
        <v>1370</v>
      </c>
      <c r="D2714" s="1" t="s">
        <v>17</v>
      </c>
      <c r="E2714" s="1" t="s">
        <v>17</v>
      </c>
      <c r="F2714" s="2">
        <v>45535</v>
      </c>
      <c r="G2714" s="2">
        <v>45505</v>
      </c>
      <c r="H2714" s="1" t="s">
        <v>6546</v>
      </c>
      <c r="I2714" s="1" t="s">
        <v>6547</v>
      </c>
      <c r="J2714" s="1" t="s">
        <v>617</v>
      </c>
      <c r="K2714" s="1" t="s">
        <v>860</v>
      </c>
      <c r="L2714" s="1" t="s">
        <v>2892</v>
      </c>
      <c r="M2714" s="1"/>
      <c r="N2714" s="1"/>
      <c r="O2714" s="1"/>
      <c r="P2714" s="40">
        <v>432.20118550874338</v>
      </c>
    </row>
    <row r="2715" spans="1:16">
      <c r="A2715" s="39"/>
      <c r="B2715" s="1" t="s">
        <v>700</v>
      </c>
      <c r="C2715" s="1" t="s">
        <v>1370</v>
      </c>
      <c r="D2715" s="1" t="s">
        <v>17</v>
      </c>
      <c r="E2715" s="1" t="s">
        <v>17</v>
      </c>
      <c r="F2715" s="2">
        <v>45535</v>
      </c>
      <c r="G2715" s="2">
        <v>45505</v>
      </c>
      <c r="H2715" s="1" t="s">
        <v>6548</v>
      </c>
      <c r="I2715" s="1" t="s">
        <v>6549</v>
      </c>
      <c r="J2715" s="1" t="s">
        <v>816</v>
      </c>
      <c r="K2715" s="1" t="s">
        <v>798</v>
      </c>
      <c r="L2715" s="1" t="s">
        <v>3413</v>
      </c>
      <c r="M2715" s="1"/>
      <c r="N2715" s="1"/>
      <c r="O2715" s="1"/>
      <c r="P2715" s="40">
        <v>360.16765459061952</v>
      </c>
    </row>
    <row r="2716" spans="1:16">
      <c r="A2716" s="39"/>
      <c r="B2716" s="1" t="s">
        <v>700</v>
      </c>
      <c r="C2716" s="1" t="s">
        <v>1370</v>
      </c>
      <c r="D2716" s="1" t="s">
        <v>17</v>
      </c>
      <c r="E2716" s="1" t="s">
        <v>17</v>
      </c>
      <c r="F2716" s="2">
        <v>45535</v>
      </c>
      <c r="G2716" s="2">
        <v>45505</v>
      </c>
      <c r="H2716" s="1" t="s">
        <v>6550</v>
      </c>
      <c r="I2716" s="1" t="s">
        <v>6551</v>
      </c>
      <c r="J2716" s="1" t="s">
        <v>617</v>
      </c>
      <c r="K2716" s="1" t="s">
        <v>860</v>
      </c>
      <c r="L2716" s="1" t="s">
        <v>2892</v>
      </c>
      <c r="M2716" s="1"/>
      <c r="N2716" s="1"/>
      <c r="O2716" s="1"/>
      <c r="P2716" s="40">
        <v>375.17476412593805</v>
      </c>
    </row>
    <row r="2717" spans="1:16">
      <c r="A2717" s="39"/>
      <c r="B2717" s="1" t="s">
        <v>700</v>
      </c>
      <c r="C2717" s="1" t="s">
        <v>701</v>
      </c>
      <c r="D2717" s="1" t="s">
        <v>17</v>
      </c>
      <c r="E2717" s="1" t="s">
        <v>17</v>
      </c>
      <c r="F2717" s="2">
        <v>45535</v>
      </c>
      <c r="G2717" s="2">
        <v>45505</v>
      </c>
      <c r="H2717" s="1" t="s">
        <v>1844</v>
      </c>
      <c r="I2717" s="1" t="s">
        <v>1845</v>
      </c>
      <c r="J2717" s="1" t="s">
        <v>277</v>
      </c>
      <c r="K2717" s="1"/>
      <c r="L2717" s="1"/>
      <c r="M2717" s="1" t="s">
        <v>1735</v>
      </c>
      <c r="N2717" s="1"/>
      <c r="O2717" s="1" t="s">
        <v>6552</v>
      </c>
      <c r="P2717" s="40">
        <v>-10564.92</v>
      </c>
    </row>
    <row r="2718" spans="1:16">
      <c r="A2718" s="39"/>
      <c r="B2718" s="1" t="s">
        <v>700</v>
      </c>
      <c r="C2718" s="1" t="s">
        <v>1370</v>
      </c>
      <c r="D2718" s="1" t="s">
        <v>17</v>
      </c>
      <c r="E2718" s="1" t="s">
        <v>17</v>
      </c>
      <c r="F2718" s="2">
        <v>45535</v>
      </c>
      <c r="G2718" s="2">
        <v>45505</v>
      </c>
      <c r="H2718" s="1" t="s">
        <v>6553</v>
      </c>
      <c r="I2718" s="1" t="s">
        <v>6554</v>
      </c>
      <c r="J2718" s="1" t="s">
        <v>632</v>
      </c>
      <c r="K2718" s="1" t="s">
        <v>874</v>
      </c>
      <c r="L2718" s="1" t="s">
        <v>3637</v>
      </c>
      <c r="M2718" s="1"/>
      <c r="N2718" s="1"/>
      <c r="O2718" s="1"/>
      <c r="P2718" s="40">
        <v>408.19000853603541</v>
      </c>
    </row>
    <row r="2719" spans="1:16">
      <c r="A2719" s="39"/>
      <c r="B2719" s="1" t="s">
        <v>700</v>
      </c>
      <c r="C2719" s="1" t="s">
        <v>1370</v>
      </c>
      <c r="D2719" s="1" t="s">
        <v>17</v>
      </c>
      <c r="E2719" s="1" t="s">
        <v>17</v>
      </c>
      <c r="F2719" s="2">
        <v>45535</v>
      </c>
      <c r="G2719" s="2">
        <v>45505</v>
      </c>
      <c r="H2719" s="1" t="s">
        <v>6555</v>
      </c>
      <c r="I2719" s="1" t="s">
        <v>6556</v>
      </c>
      <c r="J2719" s="1" t="s">
        <v>630</v>
      </c>
      <c r="K2719" s="1" t="s">
        <v>872</v>
      </c>
      <c r="L2719" s="1" t="s">
        <v>3484</v>
      </c>
      <c r="M2719" s="1"/>
      <c r="N2719" s="1"/>
      <c r="O2719" s="1"/>
      <c r="P2719" s="40">
        <v>400.1862828784661</v>
      </c>
    </row>
    <row r="2720" spans="1:16">
      <c r="A2720" s="39"/>
      <c r="B2720" s="1" t="s">
        <v>700</v>
      </c>
      <c r="C2720" s="1" t="s">
        <v>1370</v>
      </c>
      <c r="D2720" s="1" t="s">
        <v>17</v>
      </c>
      <c r="E2720" s="1" t="s">
        <v>17</v>
      </c>
      <c r="F2720" s="2">
        <v>45535</v>
      </c>
      <c r="G2720" s="2">
        <v>45505</v>
      </c>
      <c r="H2720" s="1" t="s">
        <v>6557</v>
      </c>
      <c r="I2720" s="1" t="s">
        <v>6558</v>
      </c>
      <c r="J2720" s="1" t="s">
        <v>617</v>
      </c>
      <c r="K2720" s="1" t="s">
        <v>860</v>
      </c>
      <c r="L2720" s="1" t="s">
        <v>2892</v>
      </c>
      <c r="M2720" s="1"/>
      <c r="N2720" s="1"/>
      <c r="O2720" s="1"/>
      <c r="P2720" s="40">
        <v>280.1303980149263</v>
      </c>
    </row>
    <row r="2721" spans="1:16">
      <c r="A2721" s="39"/>
      <c r="B2721" s="1" t="s">
        <v>700</v>
      </c>
      <c r="C2721" s="1" t="s">
        <v>1370</v>
      </c>
      <c r="D2721" s="1" t="s">
        <v>17</v>
      </c>
      <c r="E2721" s="1" t="s">
        <v>17</v>
      </c>
      <c r="F2721" s="2">
        <v>45535</v>
      </c>
      <c r="G2721" s="2">
        <v>45505</v>
      </c>
      <c r="H2721" s="1" t="s">
        <v>6559</v>
      </c>
      <c r="I2721" s="1" t="s">
        <v>6560</v>
      </c>
      <c r="J2721" s="1" t="s">
        <v>535</v>
      </c>
      <c r="K2721" s="1" t="s">
        <v>791</v>
      </c>
      <c r="L2721" s="1" t="s">
        <v>4898</v>
      </c>
      <c r="M2721" s="1"/>
      <c r="N2721" s="1"/>
      <c r="O2721" s="1"/>
      <c r="P2721" s="40">
        <v>476.2216766253747</v>
      </c>
    </row>
    <row r="2722" spans="1:16">
      <c r="A2722" s="39"/>
      <c r="B2722" s="1" t="s">
        <v>700</v>
      </c>
      <c r="C2722" s="1" t="s">
        <v>1370</v>
      </c>
      <c r="D2722" s="1" t="s">
        <v>17</v>
      </c>
      <c r="E2722" s="1" t="s">
        <v>17</v>
      </c>
      <c r="F2722" s="2">
        <v>45535</v>
      </c>
      <c r="G2722" s="2">
        <v>45505</v>
      </c>
      <c r="H2722" s="1" t="s">
        <v>6561</v>
      </c>
      <c r="I2722" s="1" t="s">
        <v>6562</v>
      </c>
      <c r="J2722" s="1" t="s">
        <v>587</v>
      </c>
      <c r="K2722" s="1" t="s">
        <v>840</v>
      </c>
      <c r="L2722" s="1" t="s">
        <v>3446</v>
      </c>
      <c r="M2722" s="1"/>
      <c r="N2722" s="1"/>
      <c r="O2722" s="1"/>
      <c r="P2722" s="40">
        <v>240.11176972707966</v>
      </c>
    </row>
    <row r="2723" spans="1:16">
      <c r="A2723" s="39"/>
      <c r="B2723" s="1" t="s">
        <v>700</v>
      </c>
      <c r="C2723" s="1" t="s">
        <v>1370</v>
      </c>
      <c r="D2723" s="1" t="s">
        <v>17</v>
      </c>
      <c r="E2723" s="1" t="s">
        <v>17</v>
      </c>
      <c r="F2723" s="2">
        <v>45535</v>
      </c>
      <c r="G2723" s="2">
        <v>45505</v>
      </c>
      <c r="H2723" s="1" t="s">
        <v>6563</v>
      </c>
      <c r="I2723" s="1" t="s">
        <v>6564</v>
      </c>
      <c r="J2723" s="1" t="s">
        <v>919</v>
      </c>
      <c r="K2723" s="1" t="s">
        <v>895</v>
      </c>
      <c r="L2723" s="1" t="s">
        <v>3507</v>
      </c>
      <c r="M2723" s="1"/>
      <c r="N2723" s="1"/>
      <c r="O2723" s="1"/>
      <c r="P2723" s="40">
        <v>440.20491116631274</v>
      </c>
    </row>
    <row r="2724" spans="1:16">
      <c r="A2724" s="39"/>
      <c r="B2724" s="1" t="s">
        <v>700</v>
      </c>
      <c r="C2724" s="1" t="s">
        <v>1370</v>
      </c>
      <c r="D2724" s="1" t="s">
        <v>17</v>
      </c>
      <c r="E2724" s="1" t="s">
        <v>17</v>
      </c>
      <c r="F2724" s="2">
        <v>45535</v>
      </c>
      <c r="G2724" s="2">
        <v>45505</v>
      </c>
      <c r="H2724" s="1" t="s">
        <v>6565</v>
      </c>
      <c r="I2724" s="1" t="s">
        <v>6566</v>
      </c>
      <c r="J2724" s="1" t="s">
        <v>645</v>
      </c>
      <c r="K2724" s="1" t="s">
        <v>891</v>
      </c>
      <c r="L2724" s="1" t="s">
        <v>3332</v>
      </c>
      <c r="M2724" s="1"/>
      <c r="N2724" s="1"/>
      <c r="O2724" s="1"/>
      <c r="P2724" s="40">
        <v>560.2607960298526</v>
      </c>
    </row>
    <row r="2725" spans="1:16">
      <c r="A2725" s="39"/>
      <c r="B2725" s="1" t="s">
        <v>700</v>
      </c>
      <c r="C2725" s="1" t="s">
        <v>1370</v>
      </c>
      <c r="D2725" s="1" t="s">
        <v>17</v>
      </c>
      <c r="E2725" s="1" t="s">
        <v>17</v>
      </c>
      <c r="F2725" s="2">
        <v>45535</v>
      </c>
      <c r="G2725" s="2">
        <v>45505</v>
      </c>
      <c r="H2725" s="1" t="s">
        <v>6567</v>
      </c>
      <c r="I2725" s="1" t="s">
        <v>6568</v>
      </c>
      <c r="J2725" s="1" t="s">
        <v>639</v>
      </c>
      <c r="K2725" s="1" t="s">
        <v>889</v>
      </c>
      <c r="L2725" s="1" t="s">
        <v>1254</v>
      </c>
      <c r="M2725" s="1"/>
      <c r="N2725" s="1"/>
      <c r="O2725" s="1"/>
      <c r="P2725" s="40">
        <v>440.20491116631274</v>
      </c>
    </row>
    <row r="2726" spans="1:16">
      <c r="A2726" s="39"/>
      <c r="B2726" s="1" t="s">
        <v>700</v>
      </c>
      <c r="C2726" s="1" t="s">
        <v>1370</v>
      </c>
      <c r="D2726" s="1" t="s">
        <v>17</v>
      </c>
      <c r="E2726" s="1" t="s">
        <v>17</v>
      </c>
      <c r="F2726" s="2">
        <v>45535</v>
      </c>
      <c r="G2726" s="2">
        <v>45505</v>
      </c>
      <c r="H2726" s="1" t="s">
        <v>6569</v>
      </c>
      <c r="I2726" s="1" t="s">
        <v>6570</v>
      </c>
      <c r="J2726" s="1" t="s">
        <v>620</v>
      </c>
      <c r="K2726" s="1" t="s">
        <v>862</v>
      </c>
      <c r="L2726" s="1" t="s">
        <v>3343</v>
      </c>
      <c r="M2726" s="1"/>
      <c r="N2726" s="1"/>
      <c r="O2726" s="1"/>
      <c r="P2726" s="40">
        <v>160.07451315138644</v>
      </c>
    </row>
    <row r="2727" spans="1:16">
      <c r="A2727" s="39"/>
      <c r="B2727" s="1" t="s">
        <v>700</v>
      </c>
      <c r="C2727" s="1" t="s">
        <v>1370</v>
      </c>
      <c r="D2727" s="1" t="s">
        <v>17</v>
      </c>
      <c r="E2727" s="1" t="s">
        <v>17</v>
      </c>
      <c r="F2727" s="2">
        <v>45535</v>
      </c>
      <c r="G2727" s="2">
        <v>45505</v>
      </c>
      <c r="H2727" s="1" t="s">
        <v>6571</v>
      </c>
      <c r="I2727" s="1" t="s">
        <v>6572</v>
      </c>
      <c r="J2727" s="1" t="s">
        <v>641</v>
      </c>
      <c r="K2727" s="1" t="s">
        <v>886</v>
      </c>
      <c r="L2727" s="1" t="s">
        <v>3668</v>
      </c>
      <c r="M2727" s="1"/>
      <c r="N2727" s="1"/>
      <c r="O2727" s="1"/>
      <c r="P2727" s="40">
        <v>560.2607960298526</v>
      </c>
    </row>
    <row r="2728" spans="1:16">
      <c r="A2728" s="39"/>
      <c r="B2728" s="1" t="s">
        <v>700</v>
      </c>
      <c r="C2728" s="1" t="s">
        <v>1370</v>
      </c>
      <c r="D2728" s="1" t="s">
        <v>17</v>
      </c>
      <c r="E2728" s="1" t="s">
        <v>17</v>
      </c>
      <c r="F2728" s="2">
        <v>45535</v>
      </c>
      <c r="G2728" s="2">
        <v>45505</v>
      </c>
      <c r="H2728" s="1" t="s">
        <v>6573</v>
      </c>
      <c r="I2728" s="1" t="s">
        <v>6574</v>
      </c>
      <c r="J2728" s="1" t="s">
        <v>645</v>
      </c>
      <c r="K2728" s="1" t="s">
        <v>891</v>
      </c>
      <c r="L2728" s="1" t="s">
        <v>3332</v>
      </c>
      <c r="M2728" s="1"/>
      <c r="N2728" s="1"/>
      <c r="O2728" s="1"/>
      <c r="P2728" s="40">
        <v>480.22353945415932</v>
      </c>
    </row>
    <row r="2729" spans="1:16">
      <c r="A2729" s="39"/>
      <c r="B2729" s="1" t="s">
        <v>700</v>
      </c>
      <c r="C2729" s="1" t="s">
        <v>1370</v>
      </c>
      <c r="D2729" s="1" t="s">
        <v>17</v>
      </c>
      <c r="E2729" s="1" t="s">
        <v>17</v>
      </c>
      <c r="F2729" s="2">
        <v>45535</v>
      </c>
      <c r="G2729" s="2">
        <v>45505</v>
      </c>
      <c r="H2729" s="1" t="s">
        <v>6575</v>
      </c>
      <c r="I2729" s="1" t="s">
        <v>6576</v>
      </c>
      <c r="J2729" s="1" t="s">
        <v>617</v>
      </c>
      <c r="K2729" s="1" t="s">
        <v>860</v>
      </c>
      <c r="L2729" s="1" t="s">
        <v>2892</v>
      </c>
      <c r="M2729" s="1"/>
      <c r="N2729" s="1"/>
      <c r="O2729" s="1"/>
      <c r="P2729" s="40">
        <v>320.14902630277288</v>
      </c>
    </row>
    <row r="2730" spans="1:16">
      <c r="A2730" s="39"/>
      <c r="B2730" s="1" t="s">
        <v>700</v>
      </c>
      <c r="C2730" s="1" t="s">
        <v>1370</v>
      </c>
      <c r="D2730" s="1" t="s">
        <v>17</v>
      </c>
      <c r="E2730" s="1" t="s">
        <v>17</v>
      </c>
      <c r="F2730" s="2">
        <v>45535</v>
      </c>
      <c r="G2730" s="2">
        <v>45505</v>
      </c>
      <c r="H2730" s="1" t="s">
        <v>6577</v>
      </c>
      <c r="I2730" s="1" t="s">
        <v>6578</v>
      </c>
      <c r="J2730" s="1" t="s">
        <v>617</v>
      </c>
      <c r="K2730" s="1" t="s">
        <v>860</v>
      </c>
      <c r="L2730" s="1" t="s">
        <v>2892</v>
      </c>
      <c r="M2730" s="1"/>
      <c r="N2730" s="1"/>
      <c r="O2730" s="1"/>
      <c r="P2730" s="40">
        <v>432.20118550874338</v>
      </c>
    </row>
    <row r="2731" spans="1:16">
      <c r="A2731" s="39"/>
      <c r="B2731" s="1" t="s">
        <v>700</v>
      </c>
      <c r="C2731" s="1" t="s">
        <v>1370</v>
      </c>
      <c r="D2731" s="1" t="s">
        <v>17</v>
      </c>
      <c r="E2731" s="1" t="s">
        <v>17</v>
      </c>
      <c r="F2731" s="2">
        <v>45535</v>
      </c>
      <c r="G2731" s="2">
        <v>45505</v>
      </c>
      <c r="H2731" s="1" t="s">
        <v>6579</v>
      </c>
      <c r="I2731" s="1" t="s">
        <v>6580</v>
      </c>
      <c r="J2731" s="1" t="s">
        <v>799</v>
      </c>
      <c r="K2731" s="1" t="s">
        <v>797</v>
      </c>
      <c r="L2731" s="1" t="s">
        <v>3338</v>
      </c>
      <c r="M2731" s="1"/>
      <c r="N2731" s="1"/>
      <c r="O2731" s="1"/>
      <c r="P2731" s="40">
        <v>160.07451315138644</v>
      </c>
    </row>
    <row r="2732" spans="1:16">
      <c r="A2732" s="39"/>
      <c r="B2732" s="1" t="s">
        <v>700</v>
      </c>
      <c r="C2732" s="1" t="s">
        <v>1370</v>
      </c>
      <c r="D2732" s="1" t="s">
        <v>17</v>
      </c>
      <c r="E2732" s="1" t="s">
        <v>17</v>
      </c>
      <c r="F2732" s="2">
        <v>45535</v>
      </c>
      <c r="G2732" s="2">
        <v>45505</v>
      </c>
      <c r="H2732" s="1" t="s">
        <v>6581</v>
      </c>
      <c r="I2732" s="1" t="s">
        <v>6582</v>
      </c>
      <c r="J2732" s="1" t="s">
        <v>645</v>
      </c>
      <c r="K2732" s="1" t="s">
        <v>891</v>
      </c>
      <c r="L2732" s="1" t="s">
        <v>3332</v>
      </c>
      <c r="M2732" s="1"/>
      <c r="N2732" s="1"/>
      <c r="O2732" s="1"/>
      <c r="P2732" s="40">
        <v>560.2607960298526</v>
      </c>
    </row>
    <row r="2733" spans="1:16">
      <c r="A2733" s="39"/>
      <c r="B2733" s="1" t="s">
        <v>700</v>
      </c>
      <c r="C2733" s="1" t="s">
        <v>1370</v>
      </c>
      <c r="D2733" s="1" t="s">
        <v>17</v>
      </c>
      <c r="E2733" s="1" t="s">
        <v>17</v>
      </c>
      <c r="F2733" s="2">
        <v>45535</v>
      </c>
      <c r="G2733" s="2">
        <v>45505</v>
      </c>
      <c r="H2733" s="1" t="s">
        <v>6583</v>
      </c>
      <c r="I2733" s="1" t="s">
        <v>6584</v>
      </c>
      <c r="J2733" s="1" t="s">
        <v>816</v>
      </c>
      <c r="K2733" s="1" t="s">
        <v>798</v>
      </c>
      <c r="L2733" s="1" t="s">
        <v>3413</v>
      </c>
      <c r="M2733" s="1"/>
      <c r="N2733" s="1"/>
      <c r="O2733" s="1"/>
      <c r="P2733" s="40">
        <v>376.17510590575813</v>
      </c>
    </row>
    <row r="2734" spans="1:16">
      <c r="A2734" s="39"/>
      <c r="B2734" s="1" t="s">
        <v>700</v>
      </c>
      <c r="C2734" s="1" t="s">
        <v>1370</v>
      </c>
      <c r="D2734" s="1" t="s">
        <v>17</v>
      </c>
      <c r="E2734" s="1" t="s">
        <v>17</v>
      </c>
      <c r="F2734" s="2">
        <v>45535</v>
      </c>
      <c r="G2734" s="2">
        <v>45505</v>
      </c>
      <c r="H2734" s="1" t="s">
        <v>6585</v>
      </c>
      <c r="I2734" s="1" t="s">
        <v>6586</v>
      </c>
      <c r="J2734" s="1" t="s">
        <v>593</v>
      </c>
      <c r="K2734" s="1" t="s">
        <v>842</v>
      </c>
      <c r="L2734" s="1" t="s">
        <v>1809</v>
      </c>
      <c r="M2734" s="1"/>
      <c r="N2734" s="1"/>
      <c r="O2734" s="1"/>
      <c r="P2734" s="40">
        <v>400.1862828784661</v>
      </c>
    </row>
    <row r="2735" spans="1:16">
      <c r="A2735" s="39"/>
      <c r="B2735" s="1" t="s">
        <v>700</v>
      </c>
      <c r="C2735" s="1" t="s">
        <v>1370</v>
      </c>
      <c r="D2735" s="1" t="s">
        <v>17</v>
      </c>
      <c r="E2735" s="1" t="s">
        <v>17</v>
      </c>
      <c r="F2735" s="2">
        <v>45535</v>
      </c>
      <c r="G2735" s="2">
        <v>45505</v>
      </c>
      <c r="H2735" s="1" t="s">
        <v>6587</v>
      </c>
      <c r="I2735" s="1" t="s">
        <v>6588</v>
      </c>
      <c r="J2735" s="1" t="s">
        <v>617</v>
      </c>
      <c r="K2735" s="1" t="s">
        <v>860</v>
      </c>
      <c r="L2735" s="1" t="s">
        <v>2892</v>
      </c>
      <c r="M2735" s="1"/>
      <c r="N2735" s="1"/>
      <c r="O2735" s="1"/>
      <c r="P2735" s="40">
        <v>320.14902630277288</v>
      </c>
    </row>
    <row r="2736" spans="1:16">
      <c r="A2736" s="39"/>
      <c r="B2736" s="1" t="s">
        <v>700</v>
      </c>
      <c r="C2736" s="1" t="s">
        <v>1370</v>
      </c>
      <c r="D2736" s="1" t="s">
        <v>17</v>
      </c>
      <c r="E2736" s="1" t="s">
        <v>17</v>
      </c>
      <c r="F2736" s="2">
        <v>45535</v>
      </c>
      <c r="G2736" s="2">
        <v>45505</v>
      </c>
      <c r="H2736" s="1" t="s">
        <v>6589</v>
      </c>
      <c r="I2736" s="1" t="s">
        <v>6590</v>
      </c>
      <c r="J2736" s="1" t="s">
        <v>812</v>
      </c>
      <c r="K2736" s="1" t="s">
        <v>795</v>
      </c>
      <c r="L2736" s="1" t="s">
        <v>3324</v>
      </c>
      <c r="M2736" s="1"/>
      <c r="N2736" s="1"/>
      <c r="O2736" s="1"/>
      <c r="P2736" s="40">
        <v>392.1825572208968</v>
      </c>
    </row>
    <row r="2737" spans="1:16">
      <c r="A2737" s="39"/>
      <c r="B2737" s="1" t="s">
        <v>700</v>
      </c>
      <c r="C2737" s="1" t="s">
        <v>1370</v>
      </c>
      <c r="D2737" s="1" t="s">
        <v>17</v>
      </c>
      <c r="E2737" s="1" t="s">
        <v>17</v>
      </c>
      <c r="F2737" s="2">
        <v>45535</v>
      </c>
      <c r="G2737" s="2">
        <v>45505</v>
      </c>
      <c r="H2737" s="1" t="s">
        <v>6591</v>
      </c>
      <c r="I2737" s="1" t="s">
        <v>6592</v>
      </c>
      <c r="J2737" s="1" t="s">
        <v>617</v>
      </c>
      <c r="K2737" s="1" t="s">
        <v>860</v>
      </c>
      <c r="L2737" s="1" t="s">
        <v>2892</v>
      </c>
      <c r="M2737" s="1"/>
      <c r="N2737" s="1"/>
      <c r="O2737" s="1"/>
      <c r="P2737" s="40">
        <v>464.21608813902071</v>
      </c>
    </row>
    <row r="2738" spans="1:16">
      <c r="A2738" s="39"/>
      <c r="B2738" s="1" t="s">
        <v>700</v>
      </c>
      <c r="C2738" s="1" t="s">
        <v>701</v>
      </c>
      <c r="D2738" s="1" t="s">
        <v>17</v>
      </c>
      <c r="E2738" s="1" t="s">
        <v>17</v>
      </c>
      <c r="F2738" s="2">
        <v>45535</v>
      </c>
      <c r="G2738" s="2">
        <v>45505</v>
      </c>
      <c r="H2738" s="1" t="s">
        <v>6593</v>
      </c>
      <c r="I2738" s="1" t="s">
        <v>6594</v>
      </c>
      <c r="J2738" s="1" t="s">
        <v>527</v>
      </c>
      <c r="K2738" s="1" t="s">
        <v>786</v>
      </c>
      <c r="L2738" s="1" t="s">
        <v>1949</v>
      </c>
      <c r="M2738" s="1"/>
      <c r="N2738" s="1"/>
      <c r="O2738" s="1"/>
      <c r="P2738" s="40">
        <v>6350.35</v>
      </c>
    </row>
    <row r="2739" spans="1:16">
      <c r="A2739" s="39"/>
      <c r="B2739" s="1" t="s">
        <v>700</v>
      </c>
      <c r="C2739" s="1" t="s">
        <v>1370</v>
      </c>
      <c r="D2739" s="1" t="s">
        <v>17</v>
      </c>
      <c r="E2739" s="1" t="s">
        <v>17</v>
      </c>
      <c r="F2739" s="2">
        <v>45535</v>
      </c>
      <c r="G2739" s="2">
        <v>45505</v>
      </c>
      <c r="H2739" s="1" t="s">
        <v>6595</v>
      </c>
      <c r="I2739" s="1" t="s">
        <v>6596</v>
      </c>
      <c r="J2739" s="1" t="s">
        <v>617</v>
      </c>
      <c r="K2739" s="1" t="s">
        <v>860</v>
      </c>
      <c r="L2739" s="1" t="s">
        <v>2892</v>
      </c>
      <c r="M2739" s="1"/>
      <c r="N2739" s="1"/>
      <c r="O2739" s="1"/>
      <c r="P2739" s="40">
        <v>320.14902630277288</v>
      </c>
    </row>
    <row r="2740" spans="1:16">
      <c r="A2740" s="39"/>
      <c r="B2740" s="1" t="s">
        <v>700</v>
      </c>
      <c r="C2740" s="1" t="s">
        <v>701</v>
      </c>
      <c r="D2740" s="1" t="s">
        <v>17</v>
      </c>
      <c r="E2740" s="1" t="s">
        <v>17</v>
      </c>
      <c r="F2740" s="2">
        <v>45535</v>
      </c>
      <c r="G2740" s="2">
        <v>45505</v>
      </c>
      <c r="H2740" s="1" t="s">
        <v>1844</v>
      </c>
      <c r="I2740" s="1" t="s">
        <v>1845</v>
      </c>
      <c r="J2740" s="1" t="s">
        <v>277</v>
      </c>
      <c r="K2740" s="1"/>
      <c r="L2740" s="1"/>
      <c r="M2740" s="1" t="s">
        <v>1716</v>
      </c>
      <c r="N2740" s="1"/>
      <c r="O2740" s="1" t="s">
        <v>2320</v>
      </c>
      <c r="P2740" s="40">
        <v>-8804.1</v>
      </c>
    </row>
    <row r="2741" spans="1:16">
      <c r="A2741" s="39"/>
      <c r="B2741" s="1" t="s">
        <v>700</v>
      </c>
      <c r="C2741" s="1" t="s">
        <v>1370</v>
      </c>
      <c r="D2741" s="1" t="s">
        <v>17</v>
      </c>
      <c r="E2741" s="1" t="s">
        <v>17</v>
      </c>
      <c r="F2741" s="2">
        <v>45535</v>
      </c>
      <c r="G2741" s="2">
        <v>45505</v>
      </c>
      <c r="H2741" s="1" t="s">
        <v>6597</v>
      </c>
      <c r="I2741" s="1" t="s">
        <v>6598</v>
      </c>
      <c r="J2741" s="1" t="s">
        <v>645</v>
      </c>
      <c r="K2741" s="1" t="s">
        <v>891</v>
      </c>
      <c r="L2741" s="1" t="s">
        <v>3332</v>
      </c>
      <c r="M2741" s="1"/>
      <c r="N2741" s="1"/>
      <c r="O2741" s="1"/>
      <c r="P2741" s="40">
        <v>536.24961905714463</v>
      </c>
    </row>
    <row r="2742" spans="1:16">
      <c r="A2742" s="39"/>
      <c r="B2742" s="1" t="s">
        <v>700</v>
      </c>
      <c r="C2742" s="1" t="s">
        <v>1370</v>
      </c>
      <c r="D2742" s="1" t="s">
        <v>17</v>
      </c>
      <c r="E2742" s="1" t="s">
        <v>17</v>
      </c>
      <c r="F2742" s="2">
        <v>45535</v>
      </c>
      <c r="G2742" s="2">
        <v>45505</v>
      </c>
      <c r="H2742" s="1" t="s">
        <v>6599</v>
      </c>
      <c r="I2742" s="1" t="s">
        <v>6600</v>
      </c>
      <c r="J2742" s="1" t="s">
        <v>593</v>
      </c>
      <c r="K2742" s="1" t="s">
        <v>842</v>
      </c>
      <c r="L2742" s="1" t="s">
        <v>1809</v>
      </c>
      <c r="M2742" s="1"/>
      <c r="N2742" s="1"/>
      <c r="O2742" s="1"/>
      <c r="P2742" s="40">
        <v>496.23099076929799</v>
      </c>
    </row>
    <row r="2743" spans="1:16">
      <c r="A2743" s="39"/>
      <c r="B2743" s="1" t="s">
        <v>700</v>
      </c>
      <c r="C2743" s="1" t="s">
        <v>1370</v>
      </c>
      <c r="D2743" s="1" t="s">
        <v>17</v>
      </c>
      <c r="E2743" s="1" t="s">
        <v>17</v>
      </c>
      <c r="F2743" s="2">
        <v>45535</v>
      </c>
      <c r="G2743" s="2">
        <v>45505</v>
      </c>
      <c r="H2743" s="1" t="s">
        <v>6601</v>
      </c>
      <c r="I2743" s="1" t="s">
        <v>6602</v>
      </c>
      <c r="J2743" s="1" t="s">
        <v>617</v>
      </c>
      <c r="K2743" s="1" t="s">
        <v>860</v>
      </c>
      <c r="L2743" s="1" t="s">
        <v>2892</v>
      </c>
      <c r="M2743" s="1"/>
      <c r="N2743" s="1"/>
      <c r="O2743" s="1"/>
      <c r="P2743" s="40">
        <v>320.14902630277288</v>
      </c>
    </row>
    <row r="2744" spans="1:16">
      <c r="A2744" s="39"/>
      <c r="B2744" s="1" t="s">
        <v>700</v>
      </c>
      <c r="C2744" s="1" t="s">
        <v>1370</v>
      </c>
      <c r="D2744" s="1" t="s">
        <v>17</v>
      </c>
      <c r="E2744" s="1" t="s">
        <v>17</v>
      </c>
      <c r="F2744" s="2">
        <v>45535</v>
      </c>
      <c r="G2744" s="2">
        <v>45505</v>
      </c>
      <c r="H2744" s="1" t="s">
        <v>6603</v>
      </c>
      <c r="I2744" s="1" t="s">
        <v>6604</v>
      </c>
      <c r="J2744" s="1" t="s">
        <v>618</v>
      </c>
      <c r="K2744" s="1" t="s">
        <v>859</v>
      </c>
      <c r="L2744" s="1" t="s">
        <v>3495</v>
      </c>
      <c r="M2744" s="1"/>
      <c r="N2744" s="1"/>
      <c r="O2744" s="1"/>
      <c r="P2744" s="40">
        <v>480.22353945415932</v>
      </c>
    </row>
    <row r="2745" spans="1:16">
      <c r="A2745" s="39"/>
      <c r="B2745" s="1" t="s">
        <v>700</v>
      </c>
      <c r="C2745" s="1" t="s">
        <v>1370</v>
      </c>
      <c r="D2745" s="1" t="s">
        <v>17</v>
      </c>
      <c r="E2745" s="1" t="s">
        <v>17</v>
      </c>
      <c r="F2745" s="2">
        <v>45535</v>
      </c>
      <c r="G2745" s="2">
        <v>45505</v>
      </c>
      <c r="H2745" s="1" t="s">
        <v>6605</v>
      </c>
      <c r="I2745" s="1" t="s">
        <v>6606</v>
      </c>
      <c r="J2745" s="1" t="s">
        <v>587</v>
      </c>
      <c r="K2745" s="1" t="s">
        <v>840</v>
      </c>
      <c r="L2745" s="1" t="s">
        <v>3446</v>
      </c>
      <c r="M2745" s="1"/>
      <c r="N2745" s="1"/>
      <c r="O2745" s="1"/>
      <c r="P2745" s="40">
        <v>270.12574094296463</v>
      </c>
    </row>
    <row r="2746" spans="1:16">
      <c r="A2746" s="39"/>
      <c r="B2746" s="1" t="s">
        <v>700</v>
      </c>
      <c r="C2746" s="1" t="s">
        <v>1370</v>
      </c>
      <c r="D2746" s="1" t="s">
        <v>17</v>
      </c>
      <c r="E2746" s="1" t="s">
        <v>17</v>
      </c>
      <c r="F2746" s="2">
        <v>45535</v>
      </c>
      <c r="G2746" s="2">
        <v>45505</v>
      </c>
      <c r="H2746" s="1" t="s">
        <v>6607</v>
      </c>
      <c r="I2746" s="1" t="s">
        <v>6608</v>
      </c>
      <c r="J2746" s="1" t="s">
        <v>587</v>
      </c>
      <c r="K2746" s="1" t="s">
        <v>840</v>
      </c>
      <c r="L2746" s="1" t="s">
        <v>3446</v>
      </c>
      <c r="M2746" s="1"/>
      <c r="N2746" s="1"/>
      <c r="O2746" s="1"/>
      <c r="P2746" s="40">
        <v>520.2421677420059</v>
      </c>
    </row>
    <row r="2747" spans="1:16">
      <c r="A2747" s="39"/>
      <c r="B2747" s="1" t="s">
        <v>700</v>
      </c>
      <c r="C2747" s="1" t="s">
        <v>701</v>
      </c>
      <c r="D2747" s="1" t="s">
        <v>17</v>
      </c>
      <c r="E2747" s="1" t="s">
        <v>17</v>
      </c>
      <c r="F2747" s="2">
        <v>45535</v>
      </c>
      <c r="G2747" s="2">
        <v>45505</v>
      </c>
      <c r="H2747" s="1" t="s">
        <v>6609</v>
      </c>
      <c r="I2747" s="1" t="s">
        <v>6610</v>
      </c>
      <c r="J2747" s="1" t="s">
        <v>667</v>
      </c>
      <c r="K2747" s="1" t="s">
        <v>921</v>
      </c>
      <c r="L2747" s="1" t="s">
        <v>3058</v>
      </c>
      <c r="M2747" s="1"/>
      <c r="N2747" s="1"/>
      <c r="O2747" s="1"/>
      <c r="P2747" s="40">
        <v>5387.23</v>
      </c>
    </row>
    <row r="2748" spans="1:16">
      <c r="A2748" s="39"/>
      <c r="B2748" s="1" t="s">
        <v>700</v>
      </c>
      <c r="C2748" s="1" t="s">
        <v>1370</v>
      </c>
      <c r="D2748" s="1" t="s">
        <v>17</v>
      </c>
      <c r="E2748" s="1" t="s">
        <v>17</v>
      </c>
      <c r="F2748" s="2">
        <v>45535</v>
      </c>
      <c r="G2748" s="2">
        <v>45505</v>
      </c>
      <c r="H2748" s="1" t="s">
        <v>6611</v>
      </c>
      <c r="I2748" s="1" t="s">
        <v>6612</v>
      </c>
      <c r="J2748" s="1" t="s">
        <v>617</v>
      </c>
      <c r="K2748" s="1" t="s">
        <v>860</v>
      </c>
      <c r="L2748" s="1" t="s">
        <v>2892</v>
      </c>
      <c r="M2748" s="1"/>
      <c r="N2748" s="1"/>
      <c r="O2748" s="1"/>
      <c r="P2748" s="40">
        <v>432.20118550874338</v>
      </c>
    </row>
    <row r="2749" spans="1:16">
      <c r="A2749" s="39"/>
      <c r="B2749" s="1" t="s">
        <v>700</v>
      </c>
      <c r="C2749" s="1" t="s">
        <v>1370</v>
      </c>
      <c r="D2749" s="1" t="s">
        <v>17</v>
      </c>
      <c r="E2749" s="1" t="s">
        <v>17</v>
      </c>
      <c r="F2749" s="2">
        <v>45535</v>
      </c>
      <c r="G2749" s="2">
        <v>45505</v>
      </c>
      <c r="H2749" s="1" t="s">
        <v>6613</v>
      </c>
      <c r="I2749" s="1" t="s">
        <v>6614</v>
      </c>
      <c r="J2749" s="1" t="s">
        <v>617</v>
      </c>
      <c r="K2749" s="1" t="s">
        <v>860</v>
      </c>
      <c r="L2749" s="1" t="s">
        <v>2892</v>
      </c>
      <c r="M2749" s="1"/>
      <c r="N2749" s="1"/>
      <c r="O2749" s="1"/>
      <c r="P2749" s="40">
        <v>432.20118550874338</v>
      </c>
    </row>
    <row r="2750" spans="1:16">
      <c r="A2750" s="39"/>
      <c r="B2750" s="1" t="s">
        <v>700</v>
      </c>
      <c r="C2750" s="1" t="s">
        <v>1370</v>
      </c>
      <c r="D2750" s="1" t="s">
        <v>17</v>
      </c>
      <c r="E2750" s="1" t="s">
        <v>17</v>
      </c>
      <c r="F2750" s="2">
        <v>45535</v>
      </c>
      <c r="G2750" s="2">
        <v>45505</v>
      </c>
      <c r="H2750" s="1" t="s">
        <v>6615</v>
      </c>
      <c r="I2750" s="1" t="s">
        <v>6616</v>
      </c>
      <c r="J2750" s="1" t="s">
        <v>621</v>
      </c>
      <c r="K2750" s="1" t="s">
        <v>861</v>
      </c>
      <c r="L2750" s="1" t="s">
        <v>3500</v>
      </c>
      <c r="M2750" s="1"/>
      <c r="N2750" s="1"/>
      <c r="O2750" s="1"/>
      <c r="P2750" s="40">
        <v>294.1369179156726</v>
      </c>
    </row>
    <row r="2751" spans="1:16">
      <c r="A2751" s="39"/>
      <c r="B2751" s="1" t="s">
        <v>700</v>
      </c>
      <c r="C2751" s="1" t="s">
        <v>1370</v>
      </c>
      <c r="D2751" s="1" t="s">
        <v>17</v>
      </c>
      <c r="E2751" s="1" t="s">
        <v>17</v>
      </c>
      <c r="F2751" s="2">
        <v>45535</v>
      </c>
      <c r="G2751" s="2">
        <v>45505</v>
      </c>
      <c r="H2751" s="1" t="s">
        <v>6617</v>
      </c>
      <c r="I2751" s="1" t="s">
        <v>6618</v>
      </c>
      <c r="J2751" s="1" t="s">
        <v>642</v>
      </c>
      <c r="K2751" s="1" t="s">
        <v>881</v>
      </c>
      <c r="L2751" s="1" t="s">
        <v>3416</v>
      </c>
      <c r="M2751" s="1"/>
      <c r="N2751" s="1"/>
      <c r="O2751" s="1"/>
      <c r="P2751" s="40">
        <v>560.2607960298526</v>
      </c>
    </row>
    <row r="2752" spans="1:16">
      <c r="A2752" s="39"/>
      <c r="B2752" s="1" t="s">
        <v>700</v>
      </c>
      <c r="C2752" s="1" t="s">
        <v>1370</v>
      </c>
      <c r="D2752" s="1" t="s">
        <v>17</v>
      </c>
      <c r="E2752" s="1" t="s">
        <v>17</v>
      </c>
      <c r="F2752" s="2">
        <v>45535</v>
      </c>
      <c r="G2752" s="2">
        <v>45505</v>
      </c>
      <c r="H2752" s="1" t="s">
        <v>6619</v>
      </c>
      <c r="I2752" s="1" t="s">
        <v>6620</v>
      </c>
      <c r="J2752" s="1" t="s">
        <v>812</v>
      </c>
      <c r="K2752" s="1" t="s">
        <v>795</v>
      </c>
      <c r="L2752" s="1" t="s">
        <v>3324</v>
      </c>
      <c r="M2752" s="1"/>
      <c r="N2752" s="1"/>
      <c r="O2752" s="1"/>
      <c r="P2752" s="40">
        <v>504.23471642686729</v>
      </c>
    </row>
    <row r="2753" spans="1:16">
      <c r="A2753" s="39"/>
      <c r="B2753" s="1" t="s">
        <v>700</v>
      </c>
      <c r="C2753" s="1" t="s">
        <v>1370</v>
      </c>
      <c r="D2753" s="1" t="s">
        <v>17</v>
      </c>
      <c r="E2753" s="1" t="s">
        <v>17</v>
      </c>
      <c r="F2753" s="2">
        <v>45535</v>
      </c>
      <c r="G2753" s="2">
        <v>45505</v>
      </c>
      <c r="H2753" s="1" t="s">
        <v>6621</v>
      </c>
      <c r="I2753" s="1" t="s">
        <v>6622</v>
      </c>
      <c r="J2753" s="1" t="s">
        <v>617</v>
      </c>
      <c r="K2753" s="1" t="s">
        <v>860</v>
      </c>
      <c r="L2753" s="1" t="s">
        <v>2892</v>
      </c>
      <c r="M2753" s="1"/>
      <c r="N2753" s="1"/>
      <c r="O2753" s="1"/>
      <c r="P2753" s="40">
        <v>480.22353945415932</v>
      </c>
    </row>
    <row r="2754" spans="1:16">
      <c r="A2754" s="39"/>
      <c r="B2754" s="1" t="s">
        <v>700</v>
      </c>
      <c r="C2754" s="1" t="s">
        <v>1370</v>
      </c>
      <c r="D2754" s="1" t="s">
        <v>17</v>
      </c>
      <c r="E2754" s="1" t="s">
        <v>17</v>
      </c>
      <c r="F2754" s="2">
        <v>45535</v>
      </c>
      <c r="G2754" s="2">
        <v>45505</v>
      </c>
      <c r="H2754" s="1" t="s">
        <v>6623</v>
      </c>
      <c r="I2754" s="1" t="s">
        <v>6624</v>
      </c>
      <c r="J2754" s="1" t="s">
        <v>645</v>
      </c>
      <c r="K2754" s="1" t="s">
        <v>891</v>
      </c>
      <c r="L2754" s="1" t="s">
        <v>3332</v>
      </c>
      <c r="M2754" s="1"/>
      <c r="N2754" s="1"/>
      <c r="O2754" s="1"/>
      <c r="P2754" s="40">
        <v>560.2607960298526</v>
      </c>
    </row>
    <row r="2755" spans="1:16">
      <c r="A2755" s="39"/>
      <c r="B2755" s="1" t="s">
        <v>700</v>
      </c>
      <c r="C2755" s="1" t="s">
        <v>1370</v>
      </c>
      <c r="D2755" s="1" t="s">
        <v>17</v>
      </c>
      <c r="E2755" s="1" t="s">
        <v>17</v>
      </c>
      <c r="F2755" s="2">
        <v>45535</v>
      </c>
      <c r="G2755" s="2">
        <v>45505</v>
      </c>
      <c r="H2755" s="1" t="s">
        <v>6625</v>
      </c>
      <c r="I2755" s="1" t="s">
        <v>6626</v>
      </c>
      <c r="J2755" s="1" t="s">
        <v>915</v>
      </c>
      <c r="K2755" s="1" t="s">
        <v>896</v>
      </c>
      <c r="L2755" s="1" t="s">
        <v>3739</v>
      </c>
      <c r="M2755" s="1"/>
      <c r="N2755" s="1"/>
      <c r="O2755" s="1"/>
      <c r="P2755" s="40">
        <v>536.24961905714463</v>
      </c>
    </row>
    <row r="2756" spans="1:16">
      <c r="A2756" s="39"/>
      <c r="B2756" s="1" t="s">
        <v>700</v>
      </c>
      <c r="C2756" s="1" t="s">
        <v>1370</v>
      </c>
      <c r="D2756" s="1" t="s">
        <v>17</v>
      </c>
      <c r="E2756" s="1" t="s">
        <v>17</v>
      </c>
      <c r="F2756" s="2">
        <v>45535</v>
      </c>
      <c r="G2756" s="2">
        <v>45505</v>
      </c>
      <c r="H2756" s="1" t="s">
        <v>6627</v>
      </c>
      <c r="I2756" s="1" t="s">
        <v>6628</v>
      </c>
      <c r="J2756" s="1" t="s">
        <v>644</v>
      </c>
      <c r="K2756" s="1" t="s">
        <v>888</v>
      </c>
      <c r="L2756" s="1" t="s">
        <v>3388</v>
      </c>
      <c r="M2756" s="1"/>
      <c r="N2756" s="1"/>
      <c r="O2756" s="1"/>
      <c r="P2756" s="40">
        <v>560.2607960298526</v>
      </c>
    </row>
    <row r="2757" spans="1:16">
      <c r="A2757" s="39"/>
      <c r="B2757" s="1" t="s">
        <v>700</v>
      </c>
      <c r="C2757" s="1" t="s">
        <v>1370</v>
      </c>
      <c r="D2757" s="1" t="s">
        <v>17</v>
      </c>
      <c r="E2757" s="1" t="s">
        <v>17</v>
      </c>
      <c r="F2757" s="2">
        <v>45535</v>
      </c>
      <c r="G2757" s="2">
        <v>45505</v>
      </c>
      <c r="H2757" s="1" t="s">
        <v>6629</v>
      </c>
      <c r="I2757" s="1" t="s">
        <v>6630</v>
      </c>
      <c r="J2757" s="1" t="s">
        <v>617</v>
      </c>
      <c r="K2757" s="1" t="s">
        <v>860</v>
      </c>
      <c r="L2757" s="1" t="s">
        <v>2892</v>
      </c>
      <c r="M2757" s="1"/>
      <c r="N2757" s="1"/>
      <c r="O2757" s="1"/>
      <c r="P2757" s="40">
        <v>432.20118550874338</v>
      </c>
    </row>
    <row r="2758" spans="1:16">
      <c r="A2758" s="39"/>
      <c r="B2758" s="1" t="s">
        <v>700</v>
      </c>
      <c r="C2758" s="1" t="s">
        <v>1370</v>
      </c>
      <c r="D2758" s="1" t="s">
        <v>17</v>
      </c>
      <c r="E2758" s="1" t="s">
        <v>17</v>
      </c>
      <c r="F2758" s="2">
        <v>45535</v>
      </c>
      <c r="G2758" s="2">
        <v>45505</v>
      </c>
      <c r="H2758" s="1" t="s">
        <v>6631</v>
      </c>
      <c r="I2758" s="1" t="s">
        <v>6632</v>
      </c>
      <c r="J2758" s="1" t="s">
        <v>617</v>
      </c>
      <c r="K2758" s="1" t="s">
        <v>860</v>
      </c>
      <c r="L2758" s="1" t="s">
        <v>2892</v>
      </c>
      <c r="M2758" s="1"/>
      <c r="N2758" s="1"/>
      <c r="O2758" s="1"/>
      <c r="P2758" s="40">
        <v>432.20118550874338</v>
      </c>
    </row>
    <row r="2759" spans="1:16">
      <c r="A2759" s="39"/>
      <c r="B2759" s="1" t="s">
        <v>700</v>
      </c>
      <c r="C2759" s="1" t="s">
        <v>1370</v>
      </c>
      <c r="D2759" s="1" t="s">
        <v>17</v>
      </c>
      <c r="E2759" s="1" t="s">
        <v>17</v>
      </c>
      <c r="F2759" s="2">
        <v>45535</v>
      </c>
      <c r="G2759" s="2">
        <v>45505</v>
      </c>
      <c r="H2759" s="1" t="s">
        <v>6633</v>
      </c>
      <c r="I2759" s="1" t="s">
        <v>6634</v>
      </c>
      <c r="J2759" s="1" t="s">
        <v>587</v>
      </c>
      <c r="K2759" s="1" t="s">
        <v>840</v>
      </c>
      <c r="L2759" s="1" t="s">
        <v>3446</v>
      </c>
      <c r="M2759" s="1"/>
      <c r="N2759" s="1"/>
      <c r="O2759" s="1"/>
      <c r="P2759" s="40">
        <v>520.2421677420059</v>
      </c>
    </row>
    <row r="2760" spans="1:16">
      <c r="A2760" s="39"/>
      <c r="B2760" s="1" t="s">
        <v>700</v>
      </c>
      <c r="C2760" s="1" t="s">
        <v>1370</v>
      </c>
      <c r="D2760" s="1" t="s">
        <v>17</v>
      </c>
      <c r="E2760" s="1" t="s">
        <v>17</v>
      </c>
      <c r="F2760" s="2">
        <v>45535</v>
      </c>
      <c r="G2760" s="2">
        <v>45505</v>
      </c>
      <c r="H2760" s="1" t="s">
        <v>6635</v>
      </c>
      <c r="I2760" s="1" t="s">
        <v>6636</v>
      </c>
      <c r="J2760" s="1" t="s">
        <v>617</v>
      </c>
      <c r="K2760" s="1" t="s">
        <v>860</v>
      </c>
      <c r="L2760" s="1" t="s">
        <v>2892</v>
      </c>
      <c r="M2760" s="1"/>
      <c r="N2760" s="1"/>
      <c r="O2760" s="1"/>
      <c r="P2760" s="40">
        <v>504.23471642686729</v>
      </c>
    </row>
    <row r="2761" spans="1:16">
      <c r="A2761" s="39"/>
      <c r="B2761" s="1" t="s">
        <v>700</v>
      </c>
      <c r="C2761" s="1" t="s">
        <v>1370</v>
      </c>
      <c r="D2761" s="1" t="s">
        <v>17</v>
      </c>
      <c r="E2761" s="1" t="s">
        <v>17</v>
      </c>
      <c r="F2761" s="2">
        <v>45535</v>
      </c>
      <c r="G2761" s="2">
        <v>45505</v>
      </c>
      <c r="H2761" s="1" t="s">
        <v>6637</v>
      </c>
      <c r="I2761" s="1" t="s">
        <v>6638</v>
      </c>
      <c r="J2761" s="1" t="s">
        <v>617</v>
      </c>
      <c r="K2761" s="1" t="s">
        <v>860</v>
      </c>
      <c r="L2761" s="1" t="s">
        <v>2892</v>
      </c>
      <c r="M2761" s="1"/>
      <c r="N2761" s="1"/>
      <c r="O2761" s="1"/>
      <c r="P2761" s="40">
        <v>432.20118550874338</v>
      </c>
    </row>
    <row r="2762" spans="1:16">
      <c r="A2762" s="39"/>
      <c r="B2762" s="1" t="s">
        <v>700</v>
      </c>
      <c r="C2762" s="1" t="s">
        <v>1370</v>
      </c>
      <c r="D2762" s="1" t="s">
        <v>17</v>
      </c>
      <c r="E2762" s="1" t="s">
        <v>17</v>
      </c>
      <c r="F2762" s="2">
        <v>45535</v>
      </c>
      <c r="G2762" s="2">
        <v>45505</v>
      </c>
      <c r="H2762" s="1" t="s">
        <v>6639</v>
      </c>
      <c r="I2762" s="1" t="s">
        <v>6640</v>
      </c>
      <c r="J2762" s="1" t="s">
        <v>645</v>
      </c>
      <c r="K2762" s="1" t="s">
        <v>891</v>
      </c>
      <c r="L2762" s="1" t="s">
        <v>3332</v>
      </c>
      <c r="M2762" s="1"/>
      <c r="N2762" s="1"/>
      <c r="O2762" s="1"/>
      <c r="P2762" s="40">
        <v>560.2607960298526</v>
      </c>
    </row>
    <row r="2763" spans="1:16">
      <c r="A2763" s="39"/>
      <c r="B2763" s="1" t="s">
        <v>700</v>
      </c>
      <c r="C2763" s="1" t="s">
        <v>1370</v>
      </c>
      <c r="D2763" s="1" t="s">
        <v>17</v>
      </c>
      <c r="E2763" s="1" t="s">
        <v>17</v>
      </c>
      <c r="F2763" s="2">
        <v>45535</v>
      </c>
      <c r="G2763" s="2">
        <v>45505</v>
      </c>
      <c r="H2763" s="1" t="s">
        <v>6641</v>
      </c>
      <c r="I2763" s="1" t="s">
        <v>6642</v>
      </c>
      <c r="J2763" s="1" t="s">
        <v>645</v>
      </c>
      <c r="K2763" s="1" t="s">
        <v>891</v>
      </c>
      <c r="L2763" s="1" t="s">
        <v>3332</v>
      </c>
      <c r="M2763" s="1"/>
      <c r="N2763" s="1"/>
      <c r="O2763" s="1"/>
      <c r="P2763" s="40">
        <v>480.22353945415932</v>
      </c>
    </row>
    <row r="2764" spans="1:16">
      <c r="A2764" s="39"/>
      <c r="B2764" s="1" t="s">
        <v>700</v>
      </c>
      <c r="C2764" s="1" t="s">
        <v>1370</v>
      </c>
      <c r="D2764" s="1" t="s">
        <v>17</v>
      </c>
      <c r="E2764" s="1" t="s">
        <v>17</v>
      </c>
      <c r="F2764" s="2">
        <v>45535</v>
      </c>
      <c r="G2764" s="2">
        <v>45505</v>
      </c>
      <c r="H2764" s="1" t="s">
        <v>6643</v>
      </c>
      <c r="I2764" s="1" t="s">
        <v>6644</v>
      </c>
      <c r="J2764" s="1" t="s">
        <v>593</v>
      </c>
      <c r="K2764" s="1" t="s">
        <v>842</v>
      </c>
      <c r="L2764" s="1" t="s">
        <v>1809</v>
      </c>
      <c r="M2764" s="1"/>
      <c r="N2764" s="1"/>
      <c r="O2764" s="1"/>
      <c r="P2764" s="40">
        <v>416.19373419360477</v>
      </c>
    </row>
    <row r="2765" spans="1:16">
      <c r="A2765" s="39"/>
      <c r="B2765" s="1" t="s">
        <v>700</v>
      </c>
      <c r="C2765" s="1" t="s">
        <v>1370</v>
      </c>
      <c r="D2765" s="1" t="s">
        <v>17</v>
      </c>
      <c r="E2765" s="1" t="s">
        <v>17</v>
      </c>
      <c r="F2765" s="2">
        <v>45535</v>
      </c>
      <c r="G2765" s="2">
        <v>45505</v>
      </c>
      <c r="H2765" s="1" t="s">
        <v>6645</v>
      </c>
      <c r="I2765" s="1" t="s">
        <v>6646</v>
      </c>
      <c r="J2765" s="1" t="s">
        <v>617</v>
      </c>
      <c r="K2765" s="1" t="s">
        <v>860</v>
      </c>
      <c r="L2765" s="1" t="s">
        <v>2892</v>
      </c>
      <c r="M2765" s="1"/>
      <c r="N2765" s="1"/>
      <c r="O2765" s="1"/>
      <c r="P2765" s="40">
        <v>464.21608813902071</v>
      </c>
    </row>
    <row r="2766" spans="1:16">
      <c r="A2766" s="39"/>
      <c r="B2766" s="1" t="s">
        <v>700</v>
      </c>
      <c r="C2766" s="1" t="s">
        <v>1370</v>
      </c>
      <c r="D2766" s="1" t="s">
        <v>17</v>
      </c>
      <c r="E2766" s="1" t="s">
        <v>17</v>
      </c>
      <c r="F2766" s="2">
        <v>45535</v>
      </c>
      <c r="G2766" s="2">
        <v>45505</v>
      </c>
      <c r="H2766" s="1" t="s">
        <v>6647</v>
      </c>
      <c r="I2766" s="1" t="s">
        <v>6648</v>
      </c>
      <c r="J2766" s="1" t="s">
        <v>617</v>
      </c>
      <c r="K2766" s="1" t="s">
        <v>860</v>
      </c>
      <c r="L2766" s="1" t="s">
        <v>2892</v>
      </c>
      <c r="M2766" s="1"/>
      <c r="N2766" s="1"/>
      <c r="O2766" s="1"/>
      <c r="P2766" s="40">
        <v>400.1862828784661</v>
      </c>
    </row>
    <row r="2767" spans="1:16">
      <c r="A2767" s="39"/>
      <c r="B2767" s="1" t="s">
        <v>700</v>
      </c>
      <c r="C2767" s="1" t="s">
        <v>1439</v>
      </c>
      <c r="D2767" s="1" t="s">
        <v>17</v>
      </c>
      <c r="E2767" s="1" t="s">
        <v>17</v>
      </c>
      <c r="F2767" s="2">
        <v>45535</v>
      </c>
      <c r="G2767" s="2">
        <v>45505</v>
      </c>
      <c r="H2767" s="1" t="s">
        <v>2138</v>
      </c>
      <c r="I2767" s="1" t="s">
        <v>2139</v>
      </c>
      <c r="J2767" s="1" t="s">
        <v>277</v>
      </c>
      <c r="K2767" s="1"/>
      <c r="L2767" s="1"/>
      <c r="M2767" s="1" t="s">
        <v>1696</v>
      </c>
      <c r="N2767" s="1"/>
      <c r="O2767" s="1" t="s">
        <v>6649</v>
      </c>
      <c r="P2767" s="40">
        <v>-16583.735409980247</v>
      </c>
    </row>
    <row r="2768" spans="1:16">
      <c r="A2768" s="39"/>
      <c r="B2768" s="1" t="s">
        <v>700</v>
      </c>
      <c r="C2768" s="1" t="s">
        <v>1370</v>
      </c>
      <c r="D2768" s="1" t="s">
        <v>17</v>
      </c>
      <c r="E2768" s="1" t="s">
        <v>17</v>
      </c>
      <c r="F2768" s="2">
        <v>45535</v>
      </c>
      <c r="G2768" s="2">
        <v>45505</v>
      </c>
      <c r="H2768" s="1" t="s">
        <v>6650</v>
      </c>
      <c r="I2768" s="1" t="s">
        <v>6651</v>
      </c>
      <c r="J2768" s="1" t="s">
        <v>535</v>
      </c>
      <c r="K2768" s="1" t="s">
        <v>791</v>
      </c>
      <c r="L2768" s="1" t="s">
        <v>4898</v>
      </c>
      <c r="M2768" s="1"/>
      <c r="N2768" s="1"/>
      <c r="O2768" s="1"/>
      <c r="P2768" s="40">
        <v>544.25334471471388</v>
      </c>
    </row>
    <row r="2769" spans="1:16">
      <c r="A2769" s="39"/>
      <c r="B2769" s="1" t="s">
        <v>700</v>
      </c>
      <c r="C2769" s="1" t="s">
        <v>1370</v>
      </c>
      <c r="D2769" s="1" t="s">
        <v>17</v>
      </c>
      <c r="E2769" s="1" t="s">
        <v>17</v>
      </c>
      <c r="F2769" s="2">
        <v>45535</v>
      </c>
      <c r="G2769" s="2">
        <v>45505</v>
      </c>
      <c r="H2769" s="1" t="s">
        <v>6652</v>
      </c>
      <c r="I2769" s="1" t="s">
        <v>6653</v>
      </c>
      <c r="J2769" s="1" t="s">
        <v>617</v>
      </c>
      <c r="K2769" s="1" t="s">
        <v>860</v>
      </c>
      <c r="L2769" s="1" t="s">
        <v>2892</v>
      </c>
      <c r="M2769" s="1"/>
      <c r="N2769" s="1"/>
      <c r="O2769" s="1"/>
      <c r="P2769" s="40">
        <v>360.16765459061952</v>
      </c>
    </row>
    <row r="2770" spans="1:16">
      <c r="A2770" s="39"/>
      <c r="B2770" s="1" t="s">
        <v>700</v>
      </c>
      <c r="C2770" s="1" t="s">
        <v>1370</v>
      </c>
      <c r="D2770" s="1" t="s">
        <v>17</v>
      </c>
      <c r="E2770" s="1" t="s">
        <v>17</v>
      </c>
      <c r="F2770" s="2">
        <v>45535</v>
      </c>
      <c r="G2770" s="2">
        <v>45505</v>
      </c>
      <c r="H2770" s="1" t="s">
        <v>6654</v>
      </c>
      <c r="I2770" s="1" t="s">
        <v>6655</v>
      </c>
      <c r="J2770" s="1" t="s">
        <v>617</v>
      </c>
      <c r="K2770" s="1" t="s">
        <v>860</v>
      </c>
      <c r="L2770" s="1" t="s">
        <v>2892</v>
      </c>
      <c r="M2770" s="1"/>
      <c r="N2770" s="1"/>
      <c r="O2770" s="1"/>
      <c r="P2770" s="40">
        <v>464.21608813902071</v>
      </c>
    </row>
    <row r="2771" spans="1:16">
      <c r="A2771" s="39"/>
      <c r="B2771" s="1" t="s">
        <v>700</v>
      </c>
      <c r="C2771" s="1" t="s">
        <v>1370</v>
      </c>
      <c r="D2771" s="1" t="s">
        <v>17</v>
      </c>
      <c r="E2771" s="1" t="s">
        <v>17</v>
      </c>
      <c r="F2771" s="2">
        <v>45535</v>
      </c>
      <c r="G2771" s="2">
        <v>45505</v>
      </c>
      <c r="H2771" s="1" t="s">
        <v>6656</v>
      </c>
      <c r="I2771" s="1" t="s">
        <v>6657</v>
      </c>
      <c r="J2771" s="1" t="s">
        <v>593</v>
      </c>
      <c r="K2771" s="1" t="s">
        <v>842</v>
      </c>
      <c r="L2771" s="1" t="s">
        <v>1809</v>
      </c>
      <c r="M2771" s="1"/>
      <c r="N2771" s="1"/>
      <c r="O2771" s="1"/>
      <c r="P2771" s="40">
        <v>416.19373419360477</v>
      </c>
    </row>
    <row r="2772" spans="1:16">
      <c r="A2772" s="39"/>
      <c r="B2772" s="1" t="s">
        <v>700</v>
      </c>
      <c r="C2772" s="1" t="s">
        <v>1370</v>
      </c>
      <c r="D2772" s="1" t="s">
        <v>17</v>
      </c>
      <c r="E2772" s="1" t="s">
        <v>17</v>
      </c>
      <c r="F2772" s="2">
        <v>45535</v>
      </c>
      <c r="G2772" s="2">
        <v>45505</v>
      </c>
      <c r="H2772" s="1" t="s">
        <v>6658</v>
      </c>
      <c r="I2772" s="1" t="s">
        <v>6659</v>
      </c>
      <c r="J2772" s="1" t="s">
        <v>818</v>
      </c>
      <c r="K2772" s="1" t="s">
        <v>796</v>
      </c>
      <c r="L2772" s="1" t="s">
        <v>3346</v>
      </c>
      <c r="M2772" s="1"/>
      <c r="N2772" s="1"/>
      <c r="O2772" s="1"/>
      <c r="P2772" s="40">
        <v>520.2421677420059</v>
      </c>
    </row>
    <row r="2773" spans="1:16">
      <c r="A2773" s="39"/>
      <c r="B2773" s="1" t="s">
        <v>700</v>
      </c>
      <c r="C2773" s="1" t="s">
        <v>1370</v>
      </c>
      <c r="D2773" s="1" t="s">
        <v>17</v>
      </c>
      <c r="E2773" s="1" t="s">
        <v>17</v>
      </c>
      <c r="F2773" s="2">
        <v>45535</v>
      </c>
      <c r="G2773" s="2">
        <v>45505</v>
      </c>
      <c r="H2773" s="1" t="s">
        <v>6660</v>
      </c>
      <c r="I2773" s="1" t="s">
        <v>6661</v>
      </c>
      <c r="J2773" s="1" t="s">
        <v>820</v>
      </c>
      <c r="K2773" s="1" t="s">
        <v>800</v>
      </c>
      <c r="L2773" s="1" t="s">
        <v>3718</v>
      </c>
      <c r="M2773" s="1"/>
      <c r="N2773" s="1"/>
      <c r="O2773" s="1"/>
      <c r="P2773" s="40">
        <v>700.32599503731569</v>
      </c>
    </row>
    <row r="2774" spans="1:16">
      <c r="A2774" s="39"/>
      <c r="B2774" s="1" t="s">
        <v>700</v>
      </c>
      <c r="C2774" s="1" t="s">
        <v>701</v>
      </c>
      <c r="D2774" s="1" t="s">
        <v>17</v>
      </c>
      <c r="E2774" s="1" t="s">
        <v>17</v>
      </c>
      <c r="F2774" s="2">
        <v>45535</v>
      </c>
      <c r="G2774" s="2">
        <v>45505</v>
      </c>
      <c r="H2774" s="1" t="s">
        <v>1844</v>
      </c>
      <c r="I2774" s="1" t="s">
        <v>1845</v>
      </c>
      <c r="J2774" s="1" t="s">
        <v>277</v>
      </c>
      <c r="K2774" s="1"/>
      <c r="L2774" s="1"/>
      <c r="M2774" s="1" t="s">
        <v>1702</v>
      </c>
      <c r="N2774" s="1"/>
      <c r="O2774" s="1" t="s">
        <v>6662</v>
      </c>
      <c r="P2774" s="40">
        <v>-26692.43</v>
      </c>
    </row>
    <row r="2775" spans="1:16">
      <c r="A2775" s="39"/>
      <c r="B2775" s="1" t="s">
        <v>700</v>
      </c>
      <c r="C2775" s="1" t="s">
        <v>1370</v>
      </c>
      <c r="D2775" s="1" t="s">
        <v>17</v>
      </c>
      <c r="E2775" s="1" t="s">
        <v>17</v>
      </c>
      <c r="F2775" s="2">
        <v>45535</v>
      </c>
      <c r="G2775" s="2">
        <v>45505</v>
      </c>
      <c r="H2775" s="1" t="s">
        <v>6663</v>
      </c>
      <c r="I2775" s="1" t="s">
        <v>6664</v>
      </c>
      <c r="J2775" s="1" t="s">
        <v>620</v>
      </c>
      <c r="K2775" s="1" t="s">
        <v>862</v>
      </c>
      <c r="L2775" s="1" t="s">
        <v>3343</v>
      </c>
      <c r="M2775" s="1"/>
      <c r="N2775" s="1"/>
      <c r="O2775" s="1"/>
      <c r="P2775" s="40">
        <v>280.1303980149263</v>
      </c>
    </row>
    <row r="2776" spans="1:16">
      <c r="A2776" s="39"/>
      <c r="B2776" s="1" t="s">
        <v>700</v>
      </c>
      <c r="C2776" s="1" t="s">
        <v>1370</v>
      </c>
      <c r="D2776" s="1" t="s">
        <v>17</v>
      </c>
      <c r="E2776" s="1" t="s">
        <v>17</v>
      </c>
      <c r="F2776" s="2">
        <v>45535</v>
      </c>
      <c r="G2776" s="2">
        <v>45505</v>
      </c>
      <c r="H2776" s="1" t="s">
        <v>6665</v>
      </c>
      <c r="I2776" s="1" t="s">
        <v>6666</v>
      </c>
      <c r="J2776" s="1" t="s">
        <v>613</v>
      </c>
      <c r="K2776" s="1" t="s">
        <v>854</v>
      </c>
      <c r="L2776" s="1"/>
      <c r="M2776" s="1"/>
      <c r="N2776" s="1"/>
      <c r="O2776" s="1"/>
      <c r="P2776" s="40">
        <v>312.14530064520358</v>
      </c>
    </row>
    <row r="2777" spans="1:16">
      <c r="A2777" s="39"/>
      <c r="B2777" s="1" t="s">
        <v>700</v>
      </c>
      <c r="C2777" s="1" t="s">
        <v>701</v>
      </c>
      <c r="D2777" s="1" t="s">
        <v>17</v>
      </c>
      <c r="E2777" s="1" t="s">
        <v>17</v>
      </c>
      <c r="F2777" s="2">
        <v>45535</v>
      </c>
      <c r="G2777" s="2">
        <v>45505</v>
      </c>
      <c r="H2777" s="1" t="s">
        <v>6667</v>
      </c>
      <c r="I2777" s="1" t="s">
        <v>6668</v>
      </c>
      <c r="J2777" s="1" t="s">
        <v>666</v>
      </c>
      <c r="K2777" s="1" t="s">
        <v>917</v>
      </c>
      <c r="L2777" s="1" t="s">
        <v>1865</v>
      </c>
      <c r="M2777" s="1"/>
      <c r="N2777" s="1"/>
      <c r="O2777" s="1"/>
      <c r="P2777" s="40">
        <v>817.82</v>
      </c>
    </row>
    <row r="2778" spans="1:16">
      <c r="A2778" s="39"/>
      <c r="B2778" s="1" t="s">
        <v>700</v>
      </c>
      <c r="C2778" s="1" t="s">
        <v>1370</v>
      </c>
      <c r="D2778" s="1" t="s">
        <v>17</v>
      </c>
      <c r="E2778" s="1" t="s">
        <v>17</v>
      </c>
      <c r="F2778" s="2">
        <v>45535</v>
      </c>
      <c r="G2778" s="2">
        <v>45505</v>
      </c>
      <c r="H2778" s="1" t="s">
        <v>6669</v>
      </c>
      <c r="I2778" s="1" t="s">
        <v>6670</v>
      </c>
      <c r="J2778" s="1" t="s">
        <v>617</v>
      </c>
      <c r="K2778" s="1" t="s">
        <v>860</v>
      </c>
      <c r="L2778" s="1" t="s">
        <v>2892</v>
      </c>
      <c r="M2778" s="1"/>
      <c r="N2778" s="1"/>
      <c r="O2778" s="1"/>
      <c r="P2778" s="40">
        <v>360.16765459061952</v>
      </c>
    </row>
    <row r="2779" spans="1:16">
      <c r="A2779" s="39"/>
      <c r="B2779" s="1" t="s">
        <v>700</v>
      </c>
      <c r="C2779" s="1" t="s">
        <v>1370</v>
      </c>
      <c r="D2779" s="1" t="s">
        <v>17</v>
      </c>
      <c r="E2779" s="1" t="s">
        <v>17</v>
      </c>
      <c r="F2779" s="2">
        <v>45535</v>
      </c>
      <c r="G2779" s="2">
        <v>45505</v>
      </c>
      <c r="H2779" s="1" t="s">
        <v>6671</v>
      </c>
      <c r="I2779" s="1" t="s">
        <v>6672</v>
      </c>
      <c r="J2779" s="1" t="s">
        <v>617</v>
      </c>
      <c r="K2779" s="1" t="s">
        <v>860</v>
      </c>
      <c r="L2779" s="1" t="s">
        <v>2892</v>
      </c>
      <c r="M2779" s="1"/>
      <c r="N2779" s="1"/>
      <c r="O2779" s="1"/>
      <c r="P2779" s="40">
        <v>464.21608813902071</v>
      </c>
    </row>
    <row r="2780" spans="1:16">
      <c r="A2780" s="39"/>
      <c r="B2780" s="1" t="s">
        <v>700</v>
      </c>
      <c r="C2780" s="1" t="s">
        <v>1390</v>
      </c>
      <c r="D2780" s="1" t="s">
        <v>17</v>
      </c>
      <c r="E2780" s="1" t="s">
        <v>17</v>
      </c>
      <c r="F2780" s="2">
        <v>45535</v>
      </c>
      <c r="G2780" s="2">
        <v>45505</v>
      </c>
      <c r="H2780" s="1" t="s">
        <v>6673</v>
      </c>
      <c r="I2780" s="1" t="s">
        <v>6674</v>
      </c>
      <c r="J2780" s="1" t="s">
        <v>3799</v>
      </c>
      <c r="K2780" s="1" t="s">
        <v>3800</v>
      </c>
      <c r="L2780" s="1"/>
      <c r="M2780" s="1"/>
      <c r="N2780" s="1"/>
      <c r="O2780" s="1"/>
      <c r="P2780" s="40">
        <v>1483.2875405691398</v>
      </c>
    </row>
    <row r="2781" spans="1:16">
      <c r="A2781" s="39"/>
      <c r="B2781" s="1" t="s">
        <v>700</v>
      </c>
      <c r="C2781" s="1" t="s">
        <v>1390</v>
      </c>
      <c r="D2781" s="1" t="s">
        <v>17</v>
      </c>
      <c r="E2781" s="1" t="s">
        <v>17</v>
      </c>
      <c r="F2781" s="2">
        <v>45535</v>
      </c>
      <c r="G2781" s="2">
        <v>45505</v>
      </c>
      <c r="H2781" s="1" t="s">
        <v>6675</v>
      </c>
      <c r="I2781" s="1" t="s">
        <v>6676</v>
      </c>
      <c r="J2781" s="1" t="s">
        <v>3799</v>
      </c>
      <c r="K2781" s="1" t="s">
        <v>3800</v>
      </c>
      <c r="L2781" s="1"/>
      <c r="M2781" s="1"/>
      <c r="N2781" s="1"/>
      <c r="O2781" s="1"/>
      <c r="P2781" s="40">
        <v>1483.2875405691398</v>
      </c>
    </row>
    <row r="2782" spans="1:16">
      <c r="A2782" s="39"/>
      <c r="B2782" s="1" t="s">
        <v>700</v>
      </c>
      <c r="C2782" s="1" t="s">
        <v>1390</v>
      </c>
      <c r="D2782" s="1" t="s">
        <v>17</v>
      </c>
      <c r="E2782" s="1" t="s">
        <v>17</v>
      </c>
      <c r="F2782" s="2">
        <v>45535</v>
      </c>
      <c r="G2782" s="2">
        <v>45505</v>
      </c>
      <c r="H2782" s="1" t="s">
        <v>6677</v>
      </c>
      <c r="I2782" s="1" t="s">
        <v>6678</v>
      </c>
      <c r="J2782" s="1" t="s">
        <v>3799</v>
      </c>
      <c r="K2782" s="1" t="s">
        <v>3800</v>
      </c>
      <c r="L2782" s="1"/>
      <c r="M2782" s="1"/>
      <c r="N2782" s="1"/>
      <c r="O2782" s="1"/>
      <c r="P2782" s="40">
        <v>741.64377028456988</v>
      </c>
    </row>
    <row r="2783" spans="1:16">
      <c r="A2783" s="39"/>
      <c r="B2783" s="1" t="s">
        <v>700</v>
      </c>
      <c r="C2783" s="1" t="s">
        <v>1370</v>
      </c>
      <c r="D2783" s="1" t="s">
        <v>17</v>
      </c>
      <c r="E2783" s="1" t="s">
        <v>17</v>
      </c>
      <c r="F2783" s="2">
        <v>45535</v>
      </c>
      <c r="G2783" s="2">
        <v>45505</v>
      </c>
      <c r="H2783" s="1" t="s">
        <v>6679</v>
      </c>
      <c r="I2783" s="1" t="s">
        <v>6680</v>
      </c>
      <c r="J2783" s="1" t="s">
        <v>638</v>
      </c>
      <c r="K2783" s="1" t="s">
        <v>885</v>
      </c>
      <c r="L2783" s="1" t="s">
        <v>3435</v>
      </c>
      <c r="M2783" s="1"/>
      <c r="N2783" s="1"/>
      <c r="O2783" s="1"/>
      <c r="P2783" s="40">
        <v>536.24961905714463</v>
      </c>
    </row>
    <row r="2784" spans="1:16">
      <c r="A2784" s="39"/>
      <c r="B2784" s="1" t="s">
        <v>700</v>
      </c>
      <c r="C2784" s="1" t="s">
        <v>1370</v>
      </c>
      <c r="D2784" s="1" t="s">
        <v>17</v>
      </c>
      <c r="E2784" s="1" t="s">
        <v>17</v>
      </c>
      <c r="F2784" s="2">
        <v>45535</v>
      </c>
      <c r="G2784" s="2">
        <v>45505</v>
      </c>
      <c r="H2784" s="1" t="s">
        <v>6681</v>
      </c>
      <c r="I2784" s="1" t="s">
        <v>6682</v>
      </c>
      <c r="J2784" s="1" t="s">
        <v>812</v>
      </c>
      <c r="K2784" s="1" t="s">
        <v>795</v>
      </c>
      <c r="L2784" s="1" t="s">
        <v>3324</v>
      </c>
      <c r="M2784" s="1"/>
      <c r="N2784" s="1"/>
      <c r="O2784" s="1"/>
      <c r="P2784" s="40">
        <v>504.23471642686729</v>
      </c>
    </row>
    <row r="2785" spans="1:16">
      <c r="A2785" s="39"/>
      <c r="B2785" s="1" t="s">
        <v>700</v>
      </c>
      <c r="C2785" s="1" t="s">
        <v>1370</v>
      </c>
      <c r="D2785" s="1" t="s">
        <v>17</v>
      </c>
      <c r="E2785" s="1" t="s">
        <v>17</v>
      </c>
      <c r="F2785" s="2">
        <v>45535</v>
      </c>
      <c r="G2785" s="2">
        <v>45505</v>
      </c>
      <c r="H2785" s="1" t="s">
        <v>6683</v>
      </c>
      <c r="I2785" s="1" t="s">
        <v>6684</v>
      </c>
      <c r="J2785" s="1" t="s">
        <v>644</v>
      </c>
      <c r="K2785" s="1" t="s">
        <v>888</v>
      </c>
      <c r="L2785" s="1" t="s">
        <v>3388</v>
      </c>
      <c r="M2785" s="1"/>
      <c r="N2785" s="1"/>
      <c r="O2785" s="1"/>
      <c r="P2785" s="40">
        <v>560.2607960298526</v>
      </c>
    </row>
    <row r="2786" spans="1:16">
      <c r="A2786" s="39"/>
      <c r="B2786" s="1" t="s">
        <v>700</v>
      </c>
      <c r="C2786" s="1" t="s">
        <v>1370</v>
      </c>
      <c r="D2786" s="1" t="s">
        <v>17</v>
      </c>
      <c r="E2786" s="1" t="s">
        <v>17</v>
      </c>
      <c r="F2786" s="2">
        <v>45535</v>
      </c>
      <c r="G2786" s="2">
        <v>45505</v>
      </c>
      <c r="H2786" s="1" t="s">
        <v>6685</v>
      </c>
      <c r="I2786" s="1" t="s">
        <v>6686</v>
      </c>
      <c r="J2786" s="1" t="s">
        <v>642</v>
      </c>
      <c r="K2786" s="1" t="s">
        <v>881</v>
      </c>
      <c r="L2786" s="1" t="s">
        <v>3416</v>
      </c>
      <c r="M2786" s="1"/>
      <c r="N2786" s="1"/>
      <c r="O2786" s="1"/>
      <c r="P2786" s="40">
        <v>520.2421677420059</v>
      </c>
    </row>
    <row r="2787" spans="1:16">
      <c r="A2787" s="39"/>
      <c r="B2787" s="1" t="s">
        <v>700</v>
      </c>
      <c r="C2787" s="1" t="s">
        <v>1370</v>
      </c>
      <c r="D2787" s="1" t="s">
        <v>17</v>
      </c>
      <c r="E2787" s="1" t="s">
        <v>17</v>
      </c>
      <c r="F2787" s="2">
        <v>45535</v>
      </c>
      <c r="G2787" s="2">
        <v>45505</v>
      </c>
      <c r="H2787" s="1" t="s">
        <v>6687</v>
      </c>
      <c r="I2787" s="1" t="s">
        <v>6688</v>
      </c>
      <c r="J2787" s="1" t="s">
        <v>812</v>
      </c>
      <c r="K2787" s="1" t="s">
        <v>795</v>
      </c>
      <c r="L2787" s="1" t="s">
        <v>3324</v>
      </c>
      <c r="M2787" s="1"/>
      <c r="N2787" s="1"/>
      <c r="O2787" s="1"/>
      <c r="P2787" s="40">
        <v>448.20863682388205</v>
      </c>
    </row>
    <row r="2788" spans="1:16">
      <c r="A2788" s="39"/>
      <c r="B2788" s="1" t="s">
        <v>700</v>
      </c>
      <c r="C2788" s="1" t="s">
        <v>1370</v>
      </c>
      <c r="D2788" s="1" t="s">
        <v>17</v>
      </c>
      <c r="E2788" s="1" t="s">
        <v>17</v>
      </c>
      <c r="F2788" s="2">
        <v>45535</v>
      </c>
      <c r="G2788" s="2">
        <v>45505</v>
      </c>
      <c r="H2788" s="1" t="s">
        <v>6689</v>
      </c>
      <c r="I2788" s="1" t="s">
        <v>6690</v>
      </c>
      <c r="J2788" s="1" t="s">
        <v>812</v>
      </c>
      <c r="K2788" s="1" t="s">
        <v>795</v>
      </c>
      <c r="L2788" s="1" t="s">
        <v>3324</v>
      </c>
      <c r="M2788" s="1"/>
      <c r="N2788" s="1"/>
      <c r="O2788" s="1"/>
      <c r="P2788" s="40">
        <v>384.17883156332749</v>
      </c>
    </row>
    <row r="2789" spans="1:16">
      <c r="A2789" s="39"/>
      <c r="B2789" s="1" t="s">
        <v>700</v>
      </c>
      <c r="C2789" s="1" t="s">
        <v>1370</v>
      </c>
      <c r="D2789" s="1" t="s">
        <v>17</v>
      </c>
      <c r="E2789" s="1" t="s">
        <v>17</v>
      </c>
      <c r="F2789" s="2">
        <v>45535</v>
      </c>
      <c r="G2789" s="2">
        <v>45505</v>
      </c>
      <c r="H2789" s="1" t="s">
        <v>6691</v>
      </c>
      <c r="I2789" s="1" t="s">
        <v>6692</v>
      </c>
      <c r="J2789" s="1" t="s">
        <v>637</v>
      </c>
      <c r="K2789" s="1" t="s">
        <v>893</v>
      </c>
      <c r="L2789" s="1" t="s">
        <v>3465</v>
      </c>
      <c r="M2789" s="1"/>
      <c r="N2789" s="1"/>
      <c r="O2789" s="1"/>
      <c r="P2789" s="40">
        <v>536.24961905714463</v>
      </c>
    </row>
    <row r="2790" spans="1:16">
      <c r="A2790" s="39"/>
      <c r="B2790" s="1" t="s">
        <v>700</v>
      </c>
      <c r="C2790" s="1" t="s">
        <v>1370</v>
      </c>
      <c r="D2790" s="1" t="s">
        <v>17</v>
      </c>
      <c r="E2790" s="1" t="s">
        <v>17</v>
      </c>
      <c r="F2790" s="2">
        <v>45535</v>
      </c>
      <c r="G2790" s="2">
        <v>45505</v>
      </c>
      <c r="H2790" s="1" t="s">
        <v>6693</v>
      </c>
      <c r="I2790" s="1" t="s">
        <v>6694</v>
      </c>
      <c r="J2790" s="1" t="s">
        <v>645</v>
      </c>
      <c r="K2790" s="1" t="s">
        <v>891</v>
      </c>
      <c r="L2790" s="1" t="s">
        <v>3332</v>
      </c>
      <c r="M2790" s="1"/>
      <c r="N2790" s="1"/>
      <c r="O2790" s="1"/>
      <c r="P2790" s="40">
        <v>480.22353945415932</v>
      </c>
    </row>
    <row r="2791" spans="1:16">
      <c r="A2791" s="39"/>
      <c r="B2791" s="1" t="s">
        <v>700</v>
      </c>
      <c r="C2791" s="1" t="s">
        <v>1370</v>
      </c>
      <c r="D2791" s="1" t="s">
        <v>17</v>
      </c>
      <c r="E2791" s="1" t="s">
        <v>17</v>
      </c>
      <c r="F2791" s="2">
        <v>45535</v>
      </c>
      <c r="G2791" s="2">
        <v>45505</v>
      </c>
      <c r="H2791" s="1" t="s">
        <v>6695</v>
      </c>
      <c r="I2791" s="1" t="s">
        <v>6696</v>
      </c>
      <c r="J2791" s="1" t="s">
        <v>593</v>
      </c>
      <c r="K2791" s="1" t="s">
        <v>842</v>
      </c>
      <c r="L2791" s="1" t="s">
        <v>1809</v>
      </c>
      <c r="M2791" s="1"/>
      <c r="N2791" s="1"/>
      <c r="O2791" s="1"/>
      <c r="P2791" s="40">
        <v>336.15647761791155</v>
      </c>
    </row>
    <row r="2792" spans="1:16">
      <c r="A2792" s="39"/>
      <c r="B2792" s="1" t="s">
        <v>700</v>
      </c>
      <c r="C2792" s="1" t="s">
        <v>701</v>
      </c>
      <c r="D2792" s="1" t="s">
        <v>17</v>
      </c>
      <c r="E2792" s="1" t="s">
        <v>17</v>
      </c>
      <c r="F2792" s="2">
        <v>45535</v>
      </c>
      <c r="G2792" s="2">
        <v>45505</v>
      </c>
      <c r="H2792" s="1" t="s">
        <v>6697</v>
      </c>
      <c r="I2792" s="1" t="s">
        <v>6698</v>
      </c>
      <c r="J2792" s="1" t="s">
        <v>529</v>
      </c>
      <c r="K2792" s="1" t="s">
        <v>788</v>
      </c>
      <c r="L2792" s="1" t="s">
        <v>2000</v>
      </c>
      <c r="M2792" s="1"/>
      <c r="N2792" s="1"/>
      <c r="O2792" s="1"/>
      <c r="P2792" s="40">
        <v>34774.370000000003</v>
      </c>
    </row>
    <row r="2793" spans="1:16">
      <c r="A2793" s="39"/>
      <c r="B2793" s="1" t="s">
        <v>700</v>
      </c>
      <c r="C2793" s="1" t="s">
        <v>1370</v>
      </c>
      <c r="D2793" s="1" t="s">
        <v>17</v>
      </c>
      <c r="E2793" s="1" t="s">
        <v>17</v>
      </c>
      <c r="F2793" s="2">
        <v>45535</v>
      </c>
      <c r="G2793" s="2">
        <v>45505</v>
      </c>
      <c r="H2793" s="1" t="s">
        <v>6699</v>
      </c>
      <c r="I2793" s="1" t="s">
        <v>6700</v>
      </c>
      <c r="J2793" s="1" t="s">
        <v>593</v>
      </c>
      <c r="K2793" s="1" t="s">
        <v>842</v>
      </c>
      <c r="L2793" s="1" t="s">
        <v>1809</v>
      </c>
      <c r="M2793" s="1"/>
      <c r="N2793" s="1"/>
      <c r="O2793" s="1"/>
      <c r="P2793" s="40">
        <v>416.19373419360477</v>
      </c>
    </row>
    <row r="2794" spans="1:16">
      <c r="A2794" s="39"/>
      <c r="B2794" s="1" t="s">
        <v>700</v>
      </c>
      <c r="C2794" s="1" t="s">
        <v>1370</v>
      </c>
      <c r="D2794" s="1" t="s">
        <v>17</v>
      </c>
      <c r="E2794" s="1" t="s">
        <v>17</v>
      </c>
      <c r="F2794" s="2">
        <v>45535</v>
      </c>
      <c r="G2794" s="2">
        <v>45505</v>
      </c>
      <c r="H2794" s="1" t="s">
        <v>6701</v>
      </c>
      <c r="I2794" s="1" t="s">
        <v>6702</v>
      </c>
      <c r="J2794" s="1" t="s">
        <v>621</v>
      </c>
      <c r="K2794" s="1" t="s">
        <v>861</v>
      </c>
      <c r="L2794" s="1" t="s">
        <v>3500</v>
      </c>
      <c r="M2794" s="1"/>
      <c r="N2794" s="1"/>
      <c r="O2794" s="1"/>
      <c r="P2794" s="40">
        <v>240.11176972707966</v>
      </c>
    </row>
    <row r="2795" spans="1:16">
      <c r="A2795" s="39"/>
      <c r="B2795" s="1" t="s">
        <v>700</v>
      </c>
      <c r="C2795" s="1" t="s">
        <v>1370</v>
      </c>
      <c r="D2795" s="1" t="s">
        <v>17</v>
      </c>
      <c r="E2795" s="1" t="s">
        <v>17</v>
      </c>
      <c r="F2795" s="2">
        <v>45535</v>
      </c>
      <c r="G2795" s="2">
        <v>45505</v>
      </c>
      <c r="H2795" s="1" t="s">
        <v>6703</v>
      </c>
      <c r="I2795" s="1" t="s">
        <v>6704</v>
      </c>
      <c r="J2795" s="1" t="s">
        <v>617</v>
      </c>
      <c r="K2795" s="1" t="s">
        <v>860</v>
      </c>
      <c r="L2795" s="1" t="s">
        <v>2892</v>
      </c>
      <c r="M2795" s="1"/>
      <c r="N2795" s="1"/>
      <c r="O2795" s="1"/>
      <c r="P2795" s="40">
        <v>344.16020327548085</v>
      </c>
    </row>
    <row r="2796" spans="1:16">
      <c r="A2796" s="39"/>
      <c r="B2796" s="1" t="s">
        <v>700</v>
      </c>
      <c r="C2796" s="1" t="s">
        <v>1370</v>
      </c>
      <c r="D2796" s="1" t="s">
        <v>17</v>
      </c>
      <c r="E2796" s="1" t="s">
        <v>17</v>
      </c>
      <c r="F2796" s="2">
        <v>45535</v>
      </c>
      <c r="G2796" s="2">
        <v>45505</v>
      </c>
      <c r="H2796" s="1" t="s">
        <v>6705</v>
      </c>
      <c r="I2796" s="1" t="s">
        <v>6706</v>
      </c>
      <c r="J2796" s="1" t="s">
        <v>641</v>
      </c>
      <c r="K2796" s="1" t="s">
        <v>886</v>
      </c>
      <c r="L2796" s="1" t="s">
        <v>3668</v>
      </c>
      <c r="M2796" s="1"/>
      <c r="N2796" s="1"/>
      <c r="O2796" s="1"/>
      <c r="P2796" s="40">
        <v>504.23471642686729</v>
      </c>
    </row>
    <row r="2797" spans="1:16">
      <c r="A2797" s="39"/>
      <c r="B2797" s="1" t="s">
        <v>700</v>
      </c>
      <c r="C2797" s="1" t="s">
        <v>1370</v>
      </c>
      <c r="D2797" s="1" t="s">
        <v>17</v>
      </c>
      <c r="E2797" s="1" t="s">
        <v>17</v>
      </c>
      <c r="F2797" s="2">
        <v>45535</v>
      </c>
      <c r="G2797" s="2">
        <v>45505</v>
      </c>
      <c r="H2797" s="1" t="s">
        <v>6707</v>
      </c>
      <c r="I2797" s="1" t="s">
        <v>6708</v>
      </c>
      <c r="J2797" s="1" t="s">
        <v>913</v>
      </c>
      <c r="K2797" s="1" t="s">
        <v>894</v>
      </c>
      <c r="L2797" s="1" t="s">
        <v>3327</v>
      </c>
      <c r="M2797" s="1"/>
      <c r="N2797" s="1"/>
      <c r="O2797" s="1"/>
      <c r="P2797" s="40">
        <v>560.2607960298526</v>
      </c>
    </row>
    <row r="2798" spans="1:16">
      <c r="A2798" s="39"/>
      <c r="B2798" s="1" t="s">
        <v>700</v>
      </c>
      <c r="C2798" s="1" t="s">
        <v>1370</v>
      </c>
      <c r="D2798" s="1" t="s">
        <v>17</v>
      </c>
      <c r="E2798" s="1" t="s">
        <v>17</v>
      </c>
      <c r="F2798" s="2">
        <v>45535</v>
      </c>
      <c r="G2798" s="2">
        <v>45505</v>
      </c>
      <c r="H2798" s="1" t="s">
        <v>6709</v>
      </c>
      <c r="I2798" s="1" t="s">
        <v>6710</v>
      </c>
      <c r="J2798" s="1" t="s">
        <v>799</v>
      </c>
      <c r="K2798" s="1" t="s">
        <v>797</v>
      </c>
      <c r="L2798" s="1" t="s">
        <v>3338</v>
      </c>
      <c r="M2798" s="1"/>
      <c r="N2798" s="1"/>
      <c r="O2798" s="1"/>
      <c r="P2798" s="40">
        <v>160.07451315138644</v>
      </c>
    </row>
    <row r="2799" spans="1:16">
      <c r="A2799" s="39"/>
      <c r="B2799" s="1" t="s">
        <v>700</v>
      </c>
      <c r="C2799" s="1" t="s">
        <v>1370</v>
      </c>
      <c r="D2799" s="1" t="s">
        <v>17</v>
      </c>
      <c r="E2799" s="1" t="s">
        <v>17</v>
      </c>
      <c r="F2799" s="2">
        <v>45535</v>
      </c>
      <c r="G2799" s="2">
        <v>45505</v>
      </c>
      <c r="H2799" s="1" t="s">
        <v>6711</v>
      </c>
      <c r="I2799" s="1" t="s">
        <v>6712</v>
      </c>
      <c r="J2799" s="1" t="s">
        <v>816</v>
      </c>
      <c r="K2799" s="1" t="s">
        <v>798</v>
      </c>
      <c r="L2799" s="1" t="s">
        <v>3413</v>
      </c>
      <c r="M2799" s="1"/>
      <c r="N2799" s="1"/>
      <c r="O2799" s="1"/>
      <c r="P2799" s="40">
        <v>376.17510590575813</v>
      </c>
    </row>
    <row r="2800" spans="1:16">
      <c r="A2800" s="39"/>
      <c r="B2800" s="1" t="s">
        <v>700</v>
      </c>
      <c r="C2800" s="1" t="s">
        <v>1370</v>
      </c>
      <c r="D2800" s="1" t="s">
        <v>17</v>
      </c>
      <c r="E2800" s="1" t="s">
        <v>17</v>
      </c>
      <c r="F2800" s="2">
        <v>45535</v>
      </c>
      <c r="G2800" s="2">
        <v>45505</v>
      </c>
      <c r="H2800" s="1" t="s">
        <v>6713</v>
      </c>
      <c r="I2800" s="1" t="s">
        <v>6714</v>
      </c>
      <c r="J2800" s="1" t="s">
        <v>617</v>
      </c>
      <c r="K2800" s="1" t="s">
        <v>860</v>
      </c>
      <c r="L2800" s="1" t="s">
        <v>2892</v>
      </c>
      <c r="M2800" s="1"/>
      <c r="N2800" s="1"/>
      <c r="O2800" s="1"/>
      <c r="P2800" s="40">
        <v>360.16765459061952</v>
      </c>
    </row>
    <row r="2801" spans="1:16">
      <c r="A2801" s="39"/>
      <c r="B2801" s="1" t="s">
        <v>700</v>
      </c>
      <c r="C2801" s="1" t="s">
        <v>1370</v>
      </c>
      <c r="D2801" s="1" t="s">
        <v>17</v>
      </c>
      <c r="E2801" s="1" t="s">
        <v>17</v>
      </c>
      <c r="F2801" s="2">
        <v>45535</v>
      </c>
      <c r="G2801" s="2">
        <v>45505</v>
      </c>
      <c r="H2801" s="1" t="s">
        <v>6715</v>
      </c>
      <c r="I2801" s="1" t="s">
        <v>6716</v>
      </c>
      <c r="J2801" s="1" t="s">
        <v>812</v>
      </c>
      <c r="K2801" s="1" t="s">
        <v>795</v>
      </c>
      <c r="L2801" s="1" t="s">
        <v>3324</v>
      </c>
      <c r="M2801" s="1"/>
      <c r="N2801" s="1"/>
      <c r="O2801" s="1"/>
      <c r="P2801" s="40">
        <v>448.20863682388205</v>
      </c>
    </row>
    <row r="2802" spans="1:16">
      <c r="A2802" s="39"/>
      <c r="B2802" s="1" t="s">
        <v>700</v>
      </c>
      <c r="C2802" s="1" t="s">
        <v>1370</v>
      </c>
      <c r="D2802" s="1" t="s">
        <v>17</v>
      </c>
      <c r="E2802" s="1" t="s">
        <v>17</v>
      </c>
      <c r="F2802" s="2">
        <v>45535</v>
      </c>
      <c r="G2802" s="2">
        <v>45505</v>
      </c>
      <c r="H2802" s="1" t="s">
        <v>6717</v>
      </c>
      <c r="I2802" s="1" t="s">
        <v>6718</v>
      </c>
      <c r="J2802" s="1" t="s">
        <v>617</v>
      </c>
      <c r="K2802" s="1" t="s">
        <v>860</v>
      </c>
      <c r="L2802" s="1" t="s">
        <v>2892</v>
      </c>
      <c r="M2802" s="1"/>
      <c r="N2802" s="1"/>
      <c r="O2802" s="1"/>
      <c r="P2802" s="40">
        <v>464.21608813902071</v>
      </c>
    </row>
    <row r="2803" spans="1:16">
      <c r="A2803" s="39"/>
      <c r="B2803" s="1" t="s">
        <v>700</v>
      </c>
      <c r="C2803" s="1" t="s">
        <v>1370</v>
      </c>
      <c r="D2803" s="1" t="s">
        <v>17</v>
      </c>
      <c r="E2803" s="1" t="s">
        <v>17</v>
      </c>
      <c r="F2803" s="2">
        <v>45535</v>
      </c>
      <c r="G2803" s="2">
        <v>45505</v>
      </c>
      <c r="H2803" s="1" t="s">
        <v>6719</v>
      </c>
      <c r="I2803" s="1" t="s">
        <v>6720</v>
      </c>
      <c r="J2803" s="1" t="s">
        <v>641</v>
      </c>
      <c r="K2803" s="1" t="s">
        <v>886</v>
      </c>
      <c r="L2803" s="1" t="s">
        <v>3668</v>
      </c>
      <c r="M2803" s="1"/>
      <c r="N2803" s="1"/>
      <c r="O2803" s="1"/>
      <c r="P2803" s="40">
        <v>560.2607960298526</v>
      </c>
    </row>
    <row r="2804" spans="1:16">
      <c r="A2804" s="39"/>
      <c r="B2804" s="1" t="s">
        <v>700</v>
      </c>
      <c r="C2804" s="1" t="s">
        <v>1370</v>
      </c>
      <c r="D2804" s="1" t="s">
        <v>17</v>
      </c>
      <c r="E2804" s="1" t="s">
        <v>17</v>
      </c>
      <c r="F2804" s="2">
        <v>45535</v>
      </c>
      <c r="G2804" s="2">
        <v>45505</v>
      </c>
      <c r="H2804" s="1" t="s">
        <v>6721</v>
      </c>
      <c r="I2804" s="1" t="s">
        <v>6722</v>
      </c>
      <c r="J2804" s="1" t="s">
        <v>645</v>
      </c>
      <c r="K2804" s="1" t="s">
        <v>891</v>
      </c>
      <c r="L2804" s="1" t="s">
        <v>3332</v>
      </c>
      <c r="M2804" s="1"/>
      <c r="N2804" s="1"/>
      <c r="O2804" s="1"/>
      <c r="P2804" s="40">
        <v>440.20491116631274</v>
      </c>
    </row>
    <row r="2805" spans="1:16">
      <c r="A2805" s="39"/>
      <c r="B2805" s="1" t="s">
        <v>700</v>
      </c>
      <c r="C2805" s="1" t="s">
        <v>1370</v>
      </c>
      <c r="D2805" s="1" t="s">
        <v>17</v>
      </c>
      <c r="E2805" s="1" t="s">
        <v>17</v>
      </c>
      <c r="F2805" s="2">
        <v>45535</v>
      </c>
      <c r="G2805" s="2">
        <v>45505</v>
      </c>
      <c r="H2805" s="1" t="s">
        <v>6723</v>
      </c>
      <c r="I2805" s="1" t="s">
        <v>6724</v>
      </c>
      <c r="J2805" s="1" t="s">
        <v>645</v>
      </c>
      <c r="K2805" s="1" t="s">
        <v>891</v>
      </c>
      <c r="L2805" s="1" t="s">
        <v>3332</v>
      </c>
      <c r="M2805" s="1"/>
      <c r="N2805" s="1"/>
      <c r="O2805" s="1"/>
      <c r="P2805" s="40">
        <v>480.22353945415932</v>
      </c>
    </row>
    <row r="2806" spans="1:16">
      <c r="A2806" s="39"/>
      <c r="B2806" s="1" t="s">
        <v>700</v>
      </c>
      <c r="C2806" s="1" t="s">
        <v>1370</v>
      </c>
      <c r="D2806" s="1" t="s">
        <v>17</v>
      </c>
      <c r="E2806" s="1" t="s">
        <v>17</v>
      </c>
      <c r="F2806" s="2">
        <v>45535</v>
      </c>
      <c r="G2806" s="2">
        <v>45505</v>
      </c>
      <c r="H2806" s="1" t="s">
        <v>6725</v>
      </c>
      <c r="I2806" s="1" t="s">
        <v>6726</v>
      </c>
      <c r="J2806" s="1" t="s">
        <v>535</v>
      </c>
      <c r="K2806" s="1" t="s">
        <v>791</v>
      </c>
      <c r="L2806" s="1" t="s">
        <v>4898</v>
      </c>
      <c r="M2806" s="1"/>
      <c r="N2806" s="1"/>
      <c r="O2806" s="1"/>
      <c r="P2806" s="40">
        <v>544.25334471471388</v>
      </c>
    </row>
    <row r="2807" spans="1:16">
      <c r="A2807" s="39"/>
      <c r="B2807" s="1" t="s">
        <v>700</v>
      </c>
      <c r="C2807" s="1" t="s">
        <v>1370</v>
      </c>
      <c r="D2807" s="1" t="s">
        <v>17</v>
      </c>
      <c r="E2807" s="1" t="s">
        <v>17</v>
      </c>
      <c r="F2807" s="2">
        <v>45535</v>
      </c>
      <c r="G2807" s="2">
        <v>45505</v>
      </c>
      <c r="H2807" s="1" t="s">
        <v>6727</v>
      </c>
      <c r="I2807" s="1" t="s">
        <v>6728</v>
      </c>
      <c r="J2807" s="1" t="s">
        <v>915</v>
      </c>
      <c r="K2807" s="1" t="s">
        <v>896</v>
      </c>
      <c r="L2807" s="1" t="s">
        <v>3739</v>
      </c>
      <c r="M2807" s="1"/>
      <c r="N2807" s="1"/>
      <c r="O2807" s="1"/>
      <c r="P2807" s="40">
        <v>268.12480952857231</v>
      </c>
    </row>
    <row r="2808" spans="1:16">
      <c r="A2808" s="112" t="s">
        <v>7630</v>
      </c>
      <c r="B2808" s="113"/>
      <c r="C2808" s="113"/>
      <c r="D2808" s="113"/>
      <c r="E2808" s="113"/>
      <c r="F2808" s="114"/>
      <c r="G2808" s="114"/>
      <c r="H2808" s="113"/>
      <c r="I2808" s="113"/>
      <c r="J2808" s="113"/>
      <c r="K2808" s="113"/>
      <c r="L2808" s="113"/>
      <c r="M2808" s="113"/>
      <c r="N2808" s="113"/>
      <c r="O2808" s="113"/>
      <c r="P2808" s="115">
        <f>SUM(P1113:P2807)</f>
        <v>2179908.0588278384</v>
      </c>
    </row>
    <row r="2809" spans="1:16">
      <c r="A2809" s="111" t="s">
        <v>7631</v>
      </c>
      <c r="B2809" s="38"/>
      <c r="C2809" s="38"/>
      <c r="D2809" s="38"/>
      <c r="E2809" s="38"/>
      <c r="F2809" s="108"/>
      <c r="G2809" s="108"/>
      <c r="H2809" s="38"/>
      <c r="I2809" s="38"/>
      <c r="J2809" s="38"/>
      <c r="K2809" s="38"/>
      <c r="L2809" s="38"/>
      <c r="M2809" s="38"/>
      <c r="N2809" s="38"/>
      <c r="O2809" s="38"/>
      <c r="P2809" s="109"/>
    </row>
    <row r="2810" spans="1:16">
      <c r="A2810" s="112" t="s">
        <v>7632</v>
      </c>
      <c r="B2810" s="113"/>
      <c r="C2810" s="113"/>
      <c r="D2810" s="113"/>
      <c r="E2810" s="113"/>
      <c r="F2810" s="114"/>
      <c r="G2810" s="114"/>
      <c r="H2810" s="113"/>
      <c r="I2810" s="113"/>
      <c r="J2810" s="113"/>
      <c r="K2810" s="113"/>
      <c r="L2810" s="113"/>
      <c r="M2810" s="113"/>
      <c r="N2810" s="113"/>
      <c r="O2810" s="113"/>
      <c r="P2810" s="115">
        <v>0</v>
      </c>
    </row>
    <row r="2811" spans="1:16">
      <c r="A2811" s="111" t="s">
        <v>7633</v>
      </c>
      <c r="B2811" s="38"/>
      <c r="C2811" s="38"/>
      <c r="D2811" s="38"/>
      <c r="E2811" s="38"/>
      <c r="F2811" s="108"/>
      <c r="G2811" s="108"/>
      <c r="H2811" s="38"/>
      <c r="I2811" s="38"/>
      <c r="J2811" s="38"/>
      <c r="K2811" s="38"/>
      <c r="L2811" s="38"/>
      <c r="M2811" s="38"/>
      <c r="N2811" s="38"/>
      <c r="O2811" s="38"/>
      <c r="P2811" s="109"/>
    </row>
    <row r="2812" spans="1:16">
      <c r="A2812" s="112" t="s">
        <v>7634</v>
      </c>
      <c r="B2812" s="113"/>
      <c r="C2812" s="113"/>
      <c r="D2812" s="113"/>
      <c r="E2812" s="113"/>
      <c r="F2812" s="114"/>
      <c r="G2812" s="114"/>
      <c r="H2812" s="113"/>
      <c r="I2812" s="113"/>
      <c r="J2812" s="113"/>
      <c r="K2812" s="113"/>
      <c r="L2812" s="113"/>
      <c r="M2812" s="113"/>
      <c r="N2812" s="113"/>
      <c r="O2812" s="113"/>
      <c r="P2812" s="115">
        <v>0</v>
      </c>
    </row>
    <row r="2813" spans="1:16">
      <c r="A2813" s="111" t="s">
        <v>7635</v>
      </c>
      <c r="B2813" s="38"/>
      <c r="C2813" s="38"/>
      <c r="D2813" s="38"/>
      <c r="E2813" s="38"/>
      <c r="F2813" s="108"/>
      <c r="G2813" s="108"/>
      <c r="H2813" s="38"/>
      <c r="I2813" s="38"/>
      <c r="J2813" s="38"/>
      <c r="K2813" s="38"/>
      <c r="L2813" s="38"/>
      <c r="M2813" s="38"/>
      <c r="N2813" s="38"/>
      <c r="O2813" s="38"/>
      <c r="P2813" s="109"/>
    </row>
    <row r="2814" spans="1:16">
      <c r="A2814" s="112" t="s">
        <v>7636</v>
      </c>
      <c r="B2814" s="113"/>
      <c r="C2814" s="113"/>
      <c r="D2814" s="113"/>
      <c r="E2814" s="113"/>
      <c r="F2814" s="114"/>
      <c r="G2814" s="114"/>
      <c r="H2814" s="113"/>
      <c r="I2814" s="113"/>
      <c r="J2814" s="113"/>
      <c r="K2814" s="113"/>
      <c r="L2814" s="113"/>
      <c r="M2814" s="113"/>
      <c r="N2814" s="113"/>
      <c r="O2814" s="113"/>
      <c r="P2814" s="115">
        <v>0</v>
      </c>
    </row>
    <row r="2815" spans="1:16">
      <c r="A2815" s="111" t="s">
        <v>7637</v>
      </c>
      <c r="B2815" s="38"/>
      <c r="C2815" s="38"/>
      <c r="D2815" s="38"/>
      <c r="E2815" s="38"/>
      <c r="F2815" s="108"/>
      <c r="G2815" s="108"/>
      <c r="H2815" s="38"/>
      <c r="I2815" s="38"/>
      <c r="J2815" s="38"/>
      <c r="K2815" s="38"/>
      <c r="L2815" s="38"/>
      <c r="M2815" s="38"/>
      <c r="N2815" s="38"/>
      <c r="O2815" s="38"/>
      <c r="P2815" s="109"/>
    </row>
    <row r="2816" spans="1:16">
      <c r="A2816" s="112" t="s">
        <v>7638</v>
      </c>
      <c r="B2816" s="113"/>
      <c r="C2816" s="113"/>
      <c r="D2816" s="113"/>
      <c r="E2816" s="113"/>
      <c r="F2816" s="114"/>
      <c r="G2816" s="114"/>
      <c r="H2816" s="113"/>
      <c r="I2816" s="113"/>
      <c r="J2816" s="113"/>
      <c r="K2816" s="113"/>
      <c r="L2816" s="113"/>
      <c r="M2816" s="113"/>
      <c r="N2816" s="113"/>
      <c r="O2816" s="113"/>
      <c r="P2816" s="115">
        <v>0</v>
      </c>
    </row>
    <row r="2817" spans="1:16">
      <c r="A2817" s="111" t="s">
        <v>7639</v>
      </c>
      <c r="B2817" s="38"/>
      <c r="C2817" s="38"/>
      <c r="D2817" s="38"/>
      <c r="E2817" s="38"/>
      <c r="F2817" s="108"/>
      <c r="G2817" s="108"/>
      <c r="H2817" s="38"/>
      <c r="I2817" s="38"/>
      <c r="J2817" s="38"/>
      <c r="K2817" s="38"/>
      <c r="L2817" s="38"/>
      <c r="M2817" s="38"/>
      <c r="N2817" s="38"/>
      <c r="O2817" s="38"/>
      <c r="P2817" s="109"/>
    </row>
    <row r="2818" spans="1:16">
      <c r="A2818" s="39"/>
      <c r="B2818" s="1" t="s">
        <v>700</v>
      </c>
      <c r="C2818" s="1" t="s">
        <v>701</v>
      </c>
      <c r="D2818" s="1" t="s">
        <v>20</v>
      </c>
      <c r="E2818" s="1" t="s">
        <v>6729</v>
      </c>
      <c r="F2818" s="2">
        <v>45535</v>
      </c>
      <c r="G2818" s="2">
        <v>45505</v>
      </c>
      <c r="H2818" s="1" t="s">
        <v>2458</v>
      </c>
      <c r="I2818" s="1" t="s">
        <v>2459</v>
      </c>
      <c r="J2818" s="1" t="s">
        <v>499</v>
      </c>
      <c r="K2818" s="1" t="s">
        <v>771</v>
      </c>
      <c r="L2818" s="1"/>
      <c r="M2818" s="1"/>
      <c r="N2818" s="1"/>
      <c r="O2818" s="1" t="s">
        <v>6730</v>
      </c>
      <c r="P2818" s="40">
        <v>10550</v>
      </c>
    </row>
    <row r="2819" spans="1:16">
      <c r="A2819" s="39"/>
      <c r="B2819" s="1" t="s">
        <v>700</v>
      </c>
      <c r="C2819" s="1" t="s">
        <v>701</v>
      </c>
      <c r="D2819" s="1" t="s">
        <v>20</v>
      </c>
      <c r="E2819" s="1" t="s">
        <v>6729</v>
      </c>
      <c r="F2819" s="2">
        <v>45535</v>
      </c>
      <c r="G2819" s="2">
        <v>45505</v>
      </c>
      <c r="H2819" s="1" t="s">
        <v>2458</v>
      </c>
      <c r="I2819" s="1" t="s">
        <v>2459</v>
      </c>
      <c r="J2819" s="1" t="s">
        <v>499</v>
      </c>
      <c r="K2819" s="1" t="s">
        <v>771</v>
      </c>
      <c r="L2819" s="1"/>
      <c r="M2819" s="1"/>
      <c r="N2819" s="1"/>
      <c r="O2819" s="1" t="s">
        <v>6731</v>
      </c>
      <c r="P2819" s="40">
        <v>11100</v>
      </c>
    </row>
    <row r="2820" spans="1:16">
      <c r="A2820" s="112" t="s">
        <v>7640</v>
      </c>
      <c r="B2820" s="113"/>
      <c r="C2820" s="113"/>
      <c r="D2820" s="113"/>
      <c r="E2820" s="113"/>
      <c r="F2820" s="114"/>
      <c r="G2820" s="114"/>
      <c r="H2820" s="113"/>
      <c r="I2820" s="113"/>
      <c r="J2820" s="113"/>
      <c r="K2820" s="113"/>
      <c r="L2820" s="113"/>
      <c r="M2820" s="113"/>
      <c r="N2820" s="113"/>
      <c r="O2820" s="113"/>
      <c r="P2820" s="115">
        <f>SUM(P2818:P2819)</f>
        <v>21650</v>
      </c>
    </row>
    <row r="2821" spans="1:16">
      <c r="A2821" s="111" t="s">
        <v>7641</v>
      </c>
      <c r="B2821" s="38"/>
      <c r="C2821" s="38"/>
      <c r="D2821" s="38"/>
      <c r="E2821" s="38"/>
      <c r="F2821" s="108"/>
      <c r="G2821" s="108"/>
      <c r="H2821" s="38"/>
      <c r="I2821" s="38"/>
      <c r="J2821" s="38"/>
      <c r="K2821" s="38"/>
      <c r="L2821" s="38"/>
      <c r="M2821" s="38"/>
      <c r="N2821" s="38"/>
      <c r="O2821" s="38"/>
      <c r="P2821" s="109"/>
    </row>
    <row r="2822" spans="1:16">
      <c r="A2822" s="39"/>
      <c r="B2822" s="1" t="s">
        <v>700</v>
      </c>
      <c r="C2822" s="1" t="s">
        <v>1383</v>
      </c>
      <c r="D2822" s="1" t="s">
        <v>24</v>
      </c>
      <c r="E2822" s="1" t="s">
        <v>6732</v>
      </c>
      <c r="F2822" s="2">
        <v>45535</v>
      </c>
      <c r="G2822" s="2">
        <v>45505</v>
      </c>
      <c r="H2822" s="1" t="s">
        <v>6733</v>
      </c>
      <c r="I2822" s="1" t="s">
        <v>6734</v>
      </c>
      <c r="J2822" s="1" t="s">
        <v>6735</v>
      </c>
      <c r="K2822" s="1" t="s">
        <v>6736</v>
      </c>
      <c r="L2822" s="1" t="s">
        <v>6737</v>
      </c>
      <c r="M2822" s="1"/>
      <c r="N2822" s="1"/>
      <c r="O2822" s="1"/>
      <c r="P2822" s="40">
        <v>209.19815519182038</v>
      </c>
    </row>
    <row r="2823" spans="1:16">
      <c r="A2823" s="39"/>
      <c r="B2823" s="1" t="s">
        <v>700</v>
      </c>
      <c r="C2823" s="1" t="s">
        <v>1395</v>
      </c>
      <c r="D2823" s="1" t="s">
        <v>24</v>
      </c>
      <c r="E2823" s="1" t="s">
        <v>6732</v>
      </c>
      <c r="F2823" s="2">
        <v>45535</v>
      </c>
      <c r="G2823" s="2">
        <v>45505</v>
      </c>
      <c r="H2823" s="1" t="s">
        <v>6738</v>
      </c>
      <c r="I2823" s="1" t="s">
        <v>6739</v>
      </c>
      <c r="J2823" s="1" t="s">
        <v>6740</v>
      </c>
      <c r="K2823" s="1" t="s">
        <v>6741</v>
      </c>
      <c r="L2823" s="1"/>
      <c r="M2823" s="1"/>
      <c r="N2823" s="1"/>
      <c r="O2823" s="1"/>
      <c r="P2823" s="40">
        <v>90.493741799999995</v>
      </c>
    </row>
    <row r="2824" spans="1:16">
      <c r="A2824" s="39"/>
      <c r="B2824" s="1" t="s">
        <v>700</v>
      </c>
      <c r="C2824" s="1" t="s">
        <v>1395</v>
      </c>
      <c r="D2824" s="1" t="s">
        <v>24</v>
      </c>
      <c r="E2824" s="1" t="s">
        <v>6732</v>
      </c>
      <c r="F2824" s="2">
        <v>45535</v>
      </c>
      <c r="G2824" s="2">
        <v>45505</v>
      </c>
      <c r="H2824" s="1" t="s">
        <v>6742</v>
      </c>
      <c r="I2824" s="1" t="s">
        <v>6743</v>
      </c>
      <c r="J2824" s="1" t="s">
        <v>6744</v>
      </c>
      <c r="K2824" s="1" t="s">
        <v>6745</v>
      </c>
      <c r="L2824" s="1" t="s">
        <v>6746</v>
      </c>
      <c r="M2824" s="1"/>
      <c r="N2824" s="1"/>
      <c r="O2824" s="1"/>
      <c r="P2824" s="40">
        <v>482.63328960000001</v>
      </c>
    </row>
    <row r="2825" spans="1:16">
      <c r="A2825" s="39"/>
      <c r="B2825" s="1" t="s">
        <v>700</v>
      </c>
      <c r="C2825" s="1" t="s">
        <v>1395</v>
      </c>
      <c r="D2825" s="1" t="s">
        <v>24</v>
      </c>
      <c r="E2825" s="1" t="s">
        <v>6732</v>
      </c>
      <c r="F2825" s="2">
        <v>45535</v>
      </c>
      <c r="G2825" s="2">
        <v>45505</v>
      </c>
      <c r="H2825" s="1" t="s">
        <v>6747</v>
      </c>
      <c r="I2825" s="1" t="s">
        <v>6748</v>
      </c>
      <c r="J2825" s="1" t="s">
        <v>6749</v>
      </c>
      <c r="K2825" s="1" t="s">
        <v>6750</v>
      </c>
      <c r="L2825" s="1" t="s">
        <v>6751</v>
      </c>
      <c r="M2825" s="1"/>
      <c r="N2825" s="1"/>
      <c r="O2825" s="1"/>
      <c r="P2825" s="40">
        <v>137.11172999999999</v>
      </c>
    </row>
    <row r="2826" spans="1:16">
      <c r="A2826" s="39"/>
      <c r="B2826" s="1" t="s">
        <v>700</v>
      </c>
      <c r="C2826" s="1" t="s">
        <v>1383</v>
      </c>
      <c r="D2826" s="1" t="s">
        <v>24</v>
      </c>
      <c r="E2826" s="1" t="s">
        <v>6732</v>
      </c>
      <c r="F2826" s="2">
        <v>45535</v>
      </c>
      <c r="G2826" s="2">
        <v>45505</v>
      </c>
      <c r="H2826" s="1" t="s">
        <v>6752</v>
      </c>
      <c r="I2826" s="1" t="s">
        <v>6753</v>
      </c>
      <c r="J2826" s="1" t="s">
        <v>6754</v>
      </c>
      <c r="K2826" s="1" t="s">
        <v>6755</v>
      </c>
      <c r="L2826" s="1" t="s">
        <v>6756</v>
      </c>
      <c r="M2826" s="1"/>
      <c r="N2826" s="1"/>
      <c r="O2826" s="1"/>
      <c r="P2826" s="40">
        <v>363.25881211602922</v>
      </c>
    </row>
    <row r="2827" spans="1:16">
      <c r="A2827" s="39"/>
      <c r="B2827" s="1" t="s">
        <v>700</v>
      </c>
      <c r="C2827" s="1" t="s">
        <v>1383</v>
      </c>
      <c r="D2827" s="1" t="s">
        <v>24</v>
      </c>
      <c r="E2827" s="1" t="s">
        <v>6732</v>
      </c>
      <c r="F2827" s="2">
        <v>45535</v>
      </c>
      <c r="G2827" s="2">
        <v>45505</v>
      </c>
      <c r="H2827" s="1" t="s">
        <v>6757</v>
      </c>
      <c r="I2827" s="1" t="s">
        <v>6758</v>
      </c>
      <c r="J2827" s="1" t="s">
        <v>6754</v>
      </c>
      <c r="K2827" s="1" t="s">
        <v>6755</v>
      </c>
      <c r="L2827" s="1" t="s">
        <v>6756</v>
      </c>
      <c r="M2827" s="1"/>
      <c r="N2827" s="1"/>
      <c r="O2827" s="1"/>
      <c r="P2827" s="40">
        <v>363.25881211602922</v>
      </c>
    </row>
    <row r="2828" spans="1:16">
      <c r="A2828" s="39"/>
      <c r="B2828" s="1" t="s">
        <v>700</v>
      </c>
      <c r="C2828" s="1" t="s">
        <v>1395</v>
      </c>
      <c r="D2828" s="1" t="s">
        <v>24</v>
      </c>
      <c r="E2828" s="1" t="s">
        <v>6732</v>
      </c>
      <c r="F2828" s="2">
        <v>45535</v>
      </c>
      <c r="G2828" s="2">
        <v>45505</v>
      </c>
      <c r="H2828" s="1" t="s">
        <v>6759</v>
      </c>
      <c r="I2828" s="1" t="s">
        <v>6760</v>
      </c>
      <c r="J2828" s="1" t="s">
        <v>6761</v>
      </c>
      <c r="K2828" s="1" t="s">
        <v>6762</v>
      </c>
      <c r="L2828" s="1" t="s">
        <v>6763</v>
      </c>
      <c r="M2828" s="1"/>
      <c r="N2828" s="1"/>
      <c r="O2828" s="1"/>
      <c r="P2828" s="40">
        <v>459.05007203999998</v>
      </c>
    </row>
    <row r="2829" spans="1:16">
      <c r="A2829" s="39"/>
      <c r="B2829" s="1" t="s">
        <v>700</v>
      </c>
      <c r="C2829" s="1" t="s">
        <v>1395</v>
      </c>
      <c r="D2829" s="1" t="s">
        <v>24</v>
      </c>
      <c r="E2829" s="1" t="s">
        <v>6732</v>
      </c>
      <c r="F2829" s="2">
        <v>45535</v>
      </c>
      <c r="G2829" s="2">
        <v>45505</v>
      </c>
      <c r="H2829" s="1" t="s">
        <v>6764</v>
      </c>
      <c r="I2829" s="1" t="s">
        <v>6765</v>
      </c>
      <c r="J2829" s="1" t="s">
        <v>6761</v>
      </c>
      <c r="K2829" s="1" t="s">
        <v>6762</v>
      </c>
      <c r="L2829" s="1" t="s">
        <v>6763</v>
      </c>
      <c r="M2829" s="1"/>
      <c r="N2829" s="1"/>
      <c r="O2829" s="1"/>
      <c r="P2829" s="40">
        <v>255.02781780000001</v>
      </c>
    </row>
    <row r="2830" spans="1:16">
      <c r="A2830" s="39"/>
      <c r="B2830" s="1" t="s">
        <v>700</v>
      </c>
      <c r="C2830" s="1" t="s">
        <v>1383</v>
      </c>
      <c r="D2830" s="1" t="s">
        <v>24</v>
      </c>
      <c r="E2830" s="1" t="s">
        <v>6732</v>
      </c>
      <c r="F2830" s="2">
        <v>45535</v>
      </c>
      <c r="G2830" s="2">
        <v>45505</v>
      </c>
      <c r="H2830" s="1" t="s">
        <v>6766</v>
      </c>
      <c r="I2830" s="1" t="s">
        <v>6767</v>
      </c>
      <c r="J2830" s="1" t="s">
        <v>6768</v>
      </c>
      <c r="K2830" s="1" t="s">
        <v>6769</v>
      </c>
      <c r="L2830" s="1" t="s">
        <v>6770</v>
      </c>
      <c r="M2830" s="1"/>
      <c r="N2830" s="1"/>
      <c r="O2830" s="1"/>
      <c r="P2830" s="40">
        <v>217.38445199343519</v>
      </c>
    </row>
    <row r="2831" spans="1:16">
      <c r="A2831" s="39"/>
      <c r="B2831" s="1" t="s">
        <v>700</v>
      </c>
      <c r="C2831" s="1" t="s">
        <v>1383</v>
      </c>
      <c r="D2831" s="1" t="s">
        <v>24</v>
      </c>
      <c r="E2831" s="1" t="s">
        <v>6732</v>
      </c>
      <c r="F2831" s="2">
        <v>45535</v>
      </c>
      <c r="G2831" s="2">
        <v>45505</v>
      </c>
      <c r="H2831" s="1" t="s">
        <v>6771</v>
      </c>
      <c r="I2831" s="1" t="s">
        <v>6772</v>
      </c>
      <c r="J2831" s="1" t="s">
        <v>6768</v>
      </c>
      <c r="K2831" s="1" t="s">
        <v>6769</v>
      </c>
      <c r="L2831" s="1" t="s">
        <v>6770</v>
      </c>
      <c r="M2831" s="1"/>
      <c r="N2831" s="1"/>
      <c r="O2831" s="1"/>
      <c r="P2831" s="40">
        <v>54.346112998358798</v>
      </c>
    </row>
    <row r="2832" spans="1:16">
      <c r="A2832" s="39"/>
      <c r="B2832" s="1" t="s">
        <v>700</v>
      </c>
      <c r="C2832" s="1" t="s">
        <v>1383</v>
      </c>
      <c r="D2832" s="1" t="s">
        <v>24</v>
      </c>
      <c r="E2832" s="1" t="s">
        <v>6732</v>
      </c>
      <c r="F2832" s="2">
        <v>45535</v>
      </c>
      <c r="G2832" s="2">
        <v>45505</v>
      </c>
      <c r="H2832" s="1" t="s">
        <v>6773</v>
      </c>
      <c r="I2832" s="1" t="s">
        <v>6774</v>
      </c>
      <c r="J2832" s="1" t="s">
        <v>6735</v>
      </c>
      <c r="K2832" s="1" t="s">
        <v>6736</v>
      </c>
      <c r="L2832" s="1" t="s">
        <v>6737</v>
      </c>
      <c r="M2832" s="1"/>
      <c r="N2832" s="1"/>
      <c r="O2832" s="1"/>
      <c r="P2832" s="40">
        <v>167.3585241534563</v>
      </c>
    </row>
    <row r="2833" spans="1:16">
      <c r="A2833" s="39"/>
      <c r="B2833" s="1" t="s">
        <v>700</v>
      </c>
      <c r="C2833" s="1" t="s">
        <v>1395</v>
      </c>
      <c r="D2833" s="1" t="s">
        <v>24</v>
      </c>
      <c r="E2833" s="1" t="s">
        <v>6732</v>
      </c>
      <c r="F2833" s="2">
        <v>45535</v>
      </c>
      <c r="G2833" s="2">
        <v>45505</v>
      </c>
      <c r="H2833" s="1" t="s">
        <v>6775</v>
      </c>
      <c r="I2833" s="1" t="s">
        <v>6776</v>
      </c>
      <c r="J2833" s="1" t="s">
        <v>6777</v>
      </c>
      <c r="K2833" s="1" t="s">
        <v>6778</v>
      </c>
      <c r="L2833" s="1" t="s">
        <v>6779</v>
      </c>
      <c r="M2833" s="1"/>
      <c r="N2833" s="1"/>
      <c r="O2833" s="1"/>
      <c r="P2833" s="40">
        <v>104.2049148</v>
      </c>
    </row>
    <row r="2834" spans="1:16">
      <c r="A2834" s="39"/>
      <c r="B2834" s="1" t="s">
        <v>700</v>
      </c>
      <c r="C2834" s="1" t="s">
        <v>1383</v>
      </c>
      <c r="D2834" s="1" t="s">
        <v>24</v>
      </c>
      <c r="E2834" s="1" t="s">
        <v>6732</v>
      </c>
      <c r="F2834" s="2">
        <v>45535</v>
      </c>
      <c r="G2834" s="2">
        <v>45505</v>
      </c>
      <c r="H2834" s="1" t="s">
        <v>6780</v>
      </c>
      <c r="I2834" s="1" t="s">
        <v>6781</v>
      </c>
      <c r="J2834" s="1" t="s">
        <v>1430</v>
      </c>
      <c r="K2834" s="1" t="s">
        <v>6782</v>
      </c>
      <c r="L2834" s="1"/>
      <c r="M2834" s="1"/>
      <c r="N2834" s="1"/>
      <c r="O2834" s="1"/>
      <c r="P2834" s="40">
        <v>86.948591385772417</v>
      </c>
    </row>
    <row r="2835" spans="1:16">
      <c r="A2835" s="39"/>
      <c r="B2835" s="1" t="s">
        <v>700</v>
      </c>
      <c r="C2835" s="1" t="s">
        <v>1395</v>
      </c>
      <c r="D2835" s="1" t="s">
        <v>24</v>
      </c>
      <c r="E2835" s="1" t="s">
        <v>6732</v>
      </c>
      <c r="F2835" s="2">
        <v>45535</v>
      </c>
      <c r="G2835" s="2">
        <v>45505</v>
      </c>
      <c r="H2835" s="1" t="s">
        <v>6783</v>
      </c>
      <c r="I2835" s="1" t="s">
        <v>6784</v>
      </c>
      <c r="J2835" s="1" t="s">
        <v>6761</v>
      </c>
      <c r="K2835" s="1" t="s">
        <v>6762</v>
      </c>
      <c r="L2835" s="1" t="s">
        <v>6763</v>
      </c>
      <c r="M2835" s="1"/>
      <c r="N2835" s="1"/>
      <c r="O2835" s="1"/>
      <c r="P2835" s="40">
        <v>127.5139089</v>
      </c>
    </row>
    <row r="2836" spans="1:16">
      <c r="A2836" s="39"/>
      <c r="B2836" s="1" t="s">
        <v>700</v>
      </c>
      <c r="C2836" s="1" t="s">
        <v>1383</v>
      </c>
      <c r="D2836" s="1" t="s">
        <v>24</v>
      </c>
      <c r="E2836" s="1" t="s">
        <v>6732</v>
      </c>
      <c r="F2836" s="2">
        <v>45535</v>
      </c>
      <c r="G2836" s="2">
        <v>45505</v>
      </c>
      <c r="H2836" s="1" t="s">
        <v>6785</v>
      </c>
      <c r="I2836" s="1" t="s">
        <v>6786</v>
      </c>
      <c r="J2836" s="1" t="s">
        <v>6768</v>
      </c>
      <c r="K2836" s="1" t="s">
        <v>6769</v>
      </c>
      <c r="L2836" s="1" t="s">
        <v>6770</v>
      </c>
      <c r="M2836" s="1"/>
      <c r="N2836" s="1"/>
      <c r="O2836" s="1"/>
      <c r="P2836" s="40">
        <v>271.73056499179398</v>
      </c>
    </row>
    <row r="2837" spans="1:16">
      <c r="A2837" s="39"/>
      <c r="B2837" s="1" t="s">
        <v>700</v>
      </c>
      <c r="C2837" s="1" t="s">
        <v>1395</v>
      </c>
      <c r="D2837" s="1" t="s">
        <v>24</v>
      </c>
      <c r="E2837" s="1" t="s">
        <v>6732</v>
      </c>
      <c r="F2837" s="2">
        <v>45535</v>
      </c>
      <c r="G2837" s="2">
        <v>45505</v>
      </c>
      <c r="H2837" s="1" t="s">
        <v>6787</v>
      </c>
      <c r="I2837" s="1" t="s">
        <v>6788</v>
      </c>
      <c r="J2837" s="1" t="s">
        <v>6744</v>
      </c>
      <c r="K2837" s="1" t="s">
        <v>6745</v>
      </c>
      <c r="L2837" s="1" t="s">
        <v>6746</v>
      </c>
      <c r="M2837" s="1"/>
      <c r="N2837" s="1"/>
      <c r="O2837" s="1"/>
      <c r="P2837" s="40">
        <v>120.6583224</v>
      </c>
    </row>
    <row r="2838" spans="1:16">
      <c r="A2838" s="39"/>
      <c r="B2838" s="1" t="s">
        <v>700</v>
      </c>
      <c r="C2838" s="1" t="s">
        <v>1395</v>
      </c>
      <c r="D2838" s="1" t="s">
        <v>24</v>
      </c>
      <c r="E2838" s="1" t="s">
        <v>6732</v>
      </c>
      <c r="F2838" s="2">
        <v>45535</v>
      </c>
      <c r="G2838" s="2">
        <v>45505</v>
      </c>
      <c r="H2838" s="1" t="s">
        <v>6789</v>
      </c>
      <c r="I2838" s="1" t="s">
        <v>6790</v>
      </c>
      <c r="J2838" s="1" t="s">
        <v>6777</v>
      </c>
      <c r="K2838" s="1" t="s">
        <v>6778</v>
      </c>
      <c r="L2838" s="1" t="s">
        <v>6779</v>
      </c>
      <c r="M2838" s="1"/>
      <c r="N2838" s="1"/>
      <c r="O2838" s="1"/>
      <c r="P2838" s="40">
        <v>68.555864999999997</v>
      </c>
    </row>
    <row r="2839" spans="1:16">
      <c r="A2839" s="39"/>
      <c r="B2839" s="1" t="s">
        <v>700</v>
      </c>
      <c r="C2839" s="1" t="s">
        <v>1395</v>
      </c>
      <c r="D2839" s="1" t="s">
        <v>24</v>
      </c>
      <c r="E2839" s="1" t="s">
        <v>6732</v>
      </c>
      <c r="F2839" s="2">
        <v>45535</v>
      </c>
      <c r="G2839" s="2">
        <v>45505</v>
      </c>
      <c r="H2839" s="1" t="s">
        <v>6791</v>
      </c>
      <c r="I2839" s="1" t="s">
        <v>6792</v>
      </c>
      <c r="J2839" s="1" t="s">
        <v>6761</v>
      </c>
      <c r="K2839" s="1" t="s">
        <v>6762</v>
      </c>
      <c r="L2839" s="1" t="s">
        <v>6763</v>
      </c>
      <c r="M2839" s="1"/>
      <c r="N2839" s="1"/>
      <c r="O2839" s="1"/>
      <c r="P2839" s="40">
        <v>255.02781780000001</v>
      </c>
    </row>
    <row r="2840" spans="1:16">
      <c r="A2840" s="39"/>
      <c r="B2840" s="1" t="s">
        <v>700</v>
      </c>
      <c r="C2840" s="1" t="s">
        <v>1383</v>
      </c>
      <c r="D2840" s="1" t="s">
        <v>24</v>
      </c>
      <c r="E2840" s="1" t="s">
        <v>6732</v>
      </c>
      <c r="F2840" s="2">
        <v>45535</v>
      </c>
      <c r="G2840" s="2">
        <v>45505</v>
      </c>
      <c r="H2840" s="1" t="s">
        <v>6793</v>
      </c>
      <c r="I2840" s="1" t="s">
        <v>6794</v>
      </c>
      <c r="J2840" s="1" t="s">
        <v>1430</v>
      </c>
      <c r="K2840" s="1" t="s">
        <v>6782</v>
      </c>
      <c r="L2840" s="1"/>
      <c r="M2840" s="1"/>
      <c r="N2840" s="1"/>
      <c r="O2840" s="1"/>
      <c r="P2840" s="40">
        <v>1217.3321735168304</v>
      </c>
    </row>
    <row r="2841" spans="1:16">
      <c r="A2841" s="39"/>
      <c r="B2841" s="1" t="s">
        <v>700</v>
      </c>
      <c r="C2841" s="1" t="s">
        <v>1395</v>
      </c>
      <c r="D2841" s="1" t="s">
        <v>24</v>
      </c>
      <c r="E2841" s="1" t="s">
        <v>6732</v>
      </c>
      <c r="F2841" s="2">
        <v>45535</v>
      </c>
      <c r="G2841" s="2">
        <v>45505</v>
      </c>
      <c r="H2841" s="1" t="s">
        <v>6795</v>
      </c>
      <c r="I2841" s="1" t="s">
        <v>6796</v>
      </c>
      <c r="J2841" s="1" t="s">
        <v>6797</v>
      </c>
      <c r="K2841" s="1" t="s">
        <v>6798</v>
      </c>
      <c r="L2841" s="1" t="s">
        <v>6799</v>
      </c>
      <c r="M2841" s="1"/>
      <c r="N2841" s="1"/>
      <c r="O2841" s="1"/>
      <c r="P2841" s="40">
        <v>833.63931839999998</v>
      </c>
    </row>
    <row r="2842" spans="1:16">
      <c r="A2842" s="39"/>
      <c r="B2842" s="1" t="s">
        <v>700</v>
      </c>
      <c r="C2842" s="1" t="s">
        <v>1395</v>
      </c>
      <c r="D2842" s="1" t="s">
        <v>24</v>
      </c>
      <c r="E2842" s="1" t="s">
        <v>6732</v>
      </c>
      <c r="F2842" s="2">
        <v>45535</v>
      </c>
      <c r="G2842" s="2">
        <v>45505</v>
      </c>
      <c r="H2842" s="1" t="s">
        <v>6800</v>
      </c>
      <c r="I2842" s="1" t="s">
        <v>6801</v>
      </c>
      <c r="J2842" s="1" t="s">
        <v>6740</v>
      </c>
      <c r="K2842" s="1" t="s">
        <v>6741</v>
      </c>
      <c r="L2842" s="1"/>
      <c r="M2842" s="1"/>
      <c r="N2842" s="1"/>
      <c r="O2842" s="1"/>
      <c r="P2842" s="40">
        <v>180.98748359999999</v>
      </c>
    </row>
    <row r="2843" spans="1:16">
      <c r="A2843" s="39"/>
      <c r="B2843" s="1" t="s">
        <v>700</v>
      </c>
      <c r="C2843" s="1" t="s">
        <v>1395</v>
      </c>
      <c r="D2843" s="1" t="s">
        <v>24</v>
      </c>
      <c r="E2843" s="1" t="s">
        <v>6732</v>
      </c>
      <c r="F2843" s="2">
        <v>45535</v>
      </c>
      <c r="G2843" s="2">
        <v>45505</v>
      </c>
      <c r="H2843" s="1" t="s">
        <v>6802</v>
      </c>
      <c r="I2843" s="1" t="s">
        <v>6803</v>
      </c>
      <c r="J2843" s="1" t="s">
        <v>6740</v>
      </c>
      <c r="K2843" s="1" t="s">
        <v>6741</v>
      </c>
      <c r="L2843" s="1"/>
      <c r="M2843" s="1"/>
      <c r="N2843" s="1"/>
      <c r="O2843" s="1"/>
      <c r="P2843" s="40">
        <v>148.08066840000001</v>
      </c>
    </row>
    <row r="2844" spans="1:16">
      <c r="A2844" s="39"/>
      <c r="B2844" s="1" t="s">
        <v>700</v>
      </c>
      <c r="C2844" s="1" t="s">
        <v>1383</v>
      </c>
      <c r="D2844" s="1" t="s">
        <v>24</v>
      </c>
      <c r="E2844" s="1" t="s">
        <v>6732</v>
      </c>
      <c r="F2844" s="2">
        <v>45535</v>
      </c>
      <c r="G2844" s="2">
        <v>45505</v>
      </c>
      <c r="H2844" s="1" t="s">
        <v>6804</v>
      </c>
      <c r="I2844" s="1" t="s">
        <v>6805</v>
      </c>
      <c r="J2844" s="1" t="s">
        <v>6768</v>
      </c>
      <c r="K2844" s="1" t="s">
        <v>6769</v>
      </c>
      <c r="L2844" s="1" t="s">
        <v>6770</v>
      </c>
      <c r="M2844" s="1"/>
      <c r="N2844" s="1"/>
      <c r="O2844" s="1"/>
      <c r="P2844" s="40">
        <v>133.39382522060757</v>
      </c>
    </row>
    <row r="2845" spans="1:16">
      <c r="A2845" s="39"/>
      <c r="B2845" s="1" t="s">
        <v>700</v>
      </c>
      <c r="C2845" s="1" t="s">
        <v>1395</v>
      </c>
      <c r="D2845" s="1" t="s">
        <v>24</v>
      </c>
      <c r="E2845" s="1" t="s">
        <v>6732</v>
      </c>
      <c r="F2845" s="2">
        <v>45535</v>
      </c>
      <c r="G2845" s="2">
        <v>45505</v>
      </c>
      <c r="H2845" s="1" t="s">
        <v>6806</v>
      </c>
      <c r="I2845" s="1" t="s">
        <v>6807</v>
      </c>
      <c r="J2845" s="1" t="s">
        <v>6744</v>
      </c>
      <c r="K2845" s="1" t="s">
        <v>6745</v>
      </c>
      <c r="L2845" s="1" t="s">
        <v>6746</v>
      </c>
      <c r="M2845" s="1"/>
      <c r="N2845" s="1"/>
      <c r="O2845" s="1"/>
      <c r="P2845" s="40">
        <v>120.6583224</v>
      </c>
    </row>
    <row r="2846" spans="1:16">
      <c r="A2846" s="39"/>
      <c r="B2846" s="1" t="s">
        <v>700</v>
      </c>
      <c r="C2846" s="1" t="s">
        <v>1395</v>
      </c>
      <c r="D2846" s="1" t="s">
        <v>24</v>
      </c>
      <c r="E2846" s="1" t="s">
        <v>6732</v>
      </c>
      <c r="F2846" s="2">
        <v>45535</v>
      </c>
      <c r="G2846" s="2">
        <v>45505</v>
      </c>
      <c r="H2846" s="1" t="s">
        <v>6808</v>
      </c>
      <c r="I2846" s="1" t="s">
        <v>6809</v>
      </c>
      <c r="J2846" s="1" t="s">
        <v>6744</v>
      </c>
      <c r="K2846" s="1" t="s">
        <v>6745</v>
      </c>
      <c r="L2846" s="1" t="s">
        <v>6746</v>
      </c>
      <c r="M2846" s="1"/>
      <c r="N2846" s="1"/>
      <c r="O2846" s="1"/>
      <c r="P2846" s="40">
        <v>120.6583224</v>
      </c>
    </row>
    <row r="2847" spans="1:16">
      <c r="A2847" s="39"/>
      <c r="B2847" s="1" t="s">
        <v>700</v>
      </c>
      <c r="C2847" s="1" t="s">
        <v>1395</v>
      </c>
      <c r="D2847" s="1" t="s">
        <v>24</v>
      </c>
      <c r="E2847" s="1" t="s">
        <v>6732</v>
      </c>
      <c r="F2847" s="2">
        <v>45535</v>
      </c>
      <c r="G2847" s="2">
        <v>45505</v>
      </c>
      <c r="H2847" s="1" t="s">
        <v>6810</v>
      </c>
      <c r="I2847" s="1" t="s">
        <v>6811</v>
      </c>
      <c r="J2847" s="1" t="s">
        <v>6761</v>
      </c>
      <c r="K2847" s="1" t="s">
        <v>6762</v>
      </c>
      <c r="L2847" s="1" t="s">
        <v>6763</v>
      </c>
      <c r="M2847" s="1"/>
      <c r="N2847" s="1"/>
      <c r="O2847" s="1"/>
      <c r="P2847" s="40">
        <v>459.05007203999998</v>
      </c>
    </row>
    <row r="2848" spans="1:16">
      <c r="A2848" s="39"/>
      <c r="B2848" s="1" t="s">
        <v>700</v>
      </c>
      <c r="C2848" s="1" t="s">
        <v>1383</v>
      </c>
      <c r="D2848" s="1" t="s">
        <v>24</v>
      </c>
      <c r="E2848" s="1" t="s">
        <v>6732</v>
      </c>
      <c r="F2848" s="2">
        <v>45535</v>
      </c>
      <c r="G2848" s="2">
        <v>45505</v>
      </c>
      <c r="H2848" s="1" t="s">
        <v>6812</v>
      </c>
      <c r="I2848" s="1" t="s">
        <v>6813</v>
      </c>
      <c r="J2848" s="1" t="s">
        <v>6768</v>
      </c>
      <c r="K2848" s="1" t="s">
        <v>6769</v>
      </c>
      <c r="L2848" s="1" t="s">
        <v>6770</v>
      </c>
      <c r="M2848" s="1"/>
      <c r="N2848" s="1"/>
      <c r="O2848" s="1"/>
      <c r="P2848" s="40">
        <v>163.0383389950764</v>
      </c>
    </row>
    <row r="2849" spans="1:16">
      <c r="A2849" s="39"/>
      <c r="B2849" s="1" t="s">
        <v>700</v>
      </c>
      <c r="C2849" s="1" t="s">
        <v>1395</v>
      </c>
      <c r="D2849" s="1" t="s">
        <v>24</v>
      </c>
      <c r="E2849" s="1" t="s">
        <v>6732</v>
      </c>
      <c r="F2849" s="2">
        <v>45535</v>
      </c>
      <c r="G2849" s="2">
        <v>45505</v>
      </c>
      <c r="H2849" s="1" t="s">
        <v>6814</v>
      </c>
      <c r="I2849" s="1" t="s">
        <v>6815</v>
      </c>
      <c r="J2849" s="1" t="s">
        <v>6816</v>
      </c>
      <c r="K2849" s="1" t="s">
        <v>6817</v>
      </c>
      <c r="L2849" s="1"/>
      <c r="M2849" s="1"/>
      <c r="N2849" s="1"/>
      <c r="O2849" s="1"/>
      <c r="P2849" s="40">
        <v>482.63328960000001</v>
      </c>
    </row>
    <row r="2850" spans="1:16">
      <c r="A2850" s="39"/>
      <c r="B2850" s="1" t="s">
        <v>700</v>
      </c>
      <c r="C2850" s="1" t="s">
        <v>1395</v>
      </c>
      <c r="D2850" s="1" t="s">
        <v>24</v>
      </c>
      <c r="E2850" s="1" t="s">
        <v>6732</v>
      </c>
      <c r="F2850" s="2">
        <v>45535</v>
      </c>
      <c r="G2850" s="2">
        <v>45505</v>
      </c>
      <c r="H2850" s="1" t="s">
        <v>6818</v>
      </c>
      <c r="I2850" s="1" t="s">
        <v>6819</v>
      </c>
      <c r="J2850" s="1" t="s">
        <v>6744</v>
      </c>
      <c r="K2850" s="1" t="s">
        <v>6745</v>
      </c>
      <c r="L2850" s="1" t="s">
        <v>6746</v>
      </c>
      <c r="M2850" s="1"/>
      <c r="N2850" s="1"/>
      <c r="O2850" s="1"/>
      <c r="P2850" s="40">
        <v>120.6583224</v>
      </c>
    </row>
    <row r="2851" spans="1:16">
      <c r="A2851" s="39"/>
      <c r="B2851" s="1" t="s">
        <v>700</v>
      </c>
      <c r="C2851" s="1" t="s">
        <v>1395</v>
      </c>
      <c r="D2851" s="1" t="s">
        <v>24</v>
      </c>
      <c r="E2851" s="1" t="s">
        <v>6732</v>
      </c>
      <c r="F2851" s="2">
        <v>45535</v>
      </c>
      <c r="G2851" s="2">
        <v>45505</v>
      </c>
      <c r="H2851" s="1" t="s">
        <v>6820</v>
      </c>
      <c r="I2851" s="1" t="s">
        <v>6821</v>
      </c>
      <c r="J2851" s="1" t="s">
        <v>6822</v>
      </c>
      <c r="K2851" s="1" t="s">
        <v>6823</v>
      </c>
      <c r="L2851" s="1"/>
      <c r="M2851" s="1"/>
      <c r="N2851" s="1"/>
      <c r="O2851" s="1"/>
      <c r="P2851" s="40">
        <v>2106.0361727999998</v>
      </c>
    </row>
    <row r="2852" spans="1:16">
      <c r="A2852" s="39"/>
      <c r="B2852" s="1" t="s">
        <v>700</v>
      </c>
      <c r="C2852" s="1" t="s">
        <v>1395</v>
      </c>
      <c r="D2852" s="1" t="s">
        <v>24</v>
      </c>
      <c r="E2852" s="1" t="s">
        <v>6732</v>
      </c>
      <c r="F2852" s="2">
        <v>45535</v>
      </c>
      <c r="G2852" s="2">
        <v>45505</v>
      </c>
      <c r="H2852" s="1" t="s">
        <v>6824</v>
      </c>
      <c r="I2852" s="1" t="s">
        <v>6825</v>
      </c>
      <c r="J2852" s="1" t="s">
        <v>6740</v>
      </c>
      <c r="K2852" s="1" t="s">
        <v>6741</v>
      </c>
      <c r="L2852" s="1"/>
      <c r="M2852" s="1"/>
      <c r="N2852" s="1"/>
      <c r="O2852" s="1"/>
      <c r="P2852" s="40">
        <v>-37.020167100000002</v>
      </c>
    </row>
    <row r="2853" spans="1:16">
      <c r="A2853" s="39"/>
      <c r="B2853" s="1" t="s">
        <v>700</v>
      </c>
      <c r="C2853" s="1" t="s">
        <v>1395</v>
      </c>
      <c r="D2853" s="1" t="s">
        <v>24</v>
      </c>
      <c r="E2853" s="1" t="s">
        <v>6732</v>
      </c>
      <c r="F2853" s="2">
        <v>45535</v>
      </c>
      <c r="G2853" s="2">
        <v>45505</v>
      </c>
      <c r="H2853" s="1" t="s">
        <v>6826</v>
      </c>
      <c r="I2853" s="1" t="s">
        <v>6827</v>
      </c>
      <c r="J2853" s="1" t="s">
        <v>6816</v>
      </c>
      <c r="K2853" s="1" t="s">
        <v>6817</v>
      </c>
      <c r="L2853" s="1"/>
      <c r="M2853" s="1"/>
      <c r="N2853" s="1"/>
      <c r="O2853" s="1"/>
      <c r="P2853" s="40">
        <v>142.5961992</v>
      </c>
    </row>
    <row r="2854" spans="1:16">
      <c r="A2854" s="39"/>
      <c r="B2854" s="1" t="s">
        <v>700</v>
      </c>
      <c r="C2854" s="1" t="s">
        <v>1383</v>
      </c>
      <c r="D2854" s="1" t="s">
        <v>24</v>
      </c>
      <c r="E2854" s="1" t="s">
        <v>6732</v>
      </c>
      <c r="F2854" s="2">
        <v>45535</v>
      </c>
      <c r="G2854" s="2">
        <v>45505</v>
      </c>
      <c r="H2854" s="1" t="s">
        <v>6828</v>
      </c>
      <c r="I2854" s="1" t="s">
        <v>6829</v>
      </c>
      <c r="J2854" s="1" t="s">
        <v>6754</v>
      </c>
      <c r="K2854" s="1" t="s">
        <v>6755</v>
      </c>
      <c r="L2854" s="1" t="s">
        <v>6756</v>
      </c>
      <c r="M2854" s="1"/>
      <c r="N2854" s="1"/>
      <c r="O2854" s="1"/>
      <c r="P2854" s="40">
        <v>136.22205454351095</v>
      </c>
    </row>
    <row r="2855" spans="1:16">
      <c r="A2855" s="39"/>
      <c r="B2855" s="1" t="s">
        <v>700</v>
      </c>
      <c r="C2855" s="1" t="s">
        <v>1383</v>
      </c>
      <c r="D2855" s="1" t="s">
        <v>24</v>
      </c>
      <c r="E2855" s="1" t="s">
        <v>6732</v>
      </c>
      <c r="F2855" s="2">
        <v>45535</v>
      </c>
      <c r="G2855" s="2">
        <v>45505</v>
      </c>
      <c r="H2855" s="1" t="s">
        <v>6830</v>
      </c>
      <c r="I2855" s="1" t="s">
        <v>6831</v>
      </c>
      <c r="J2855" s="1" t="s">
        <v>6754</v>
      </c>
      <c r="K2855" s="1" t="s">
        <v>6755</v>
      </c>
      <c r="L2855" s="1" t="s">
        <v>6756</v>
      </c>
      <c r="M2855" s="1"/>
      <c r="N2855" s="1"/>
      <c r="O2855" s="1"/>
      <c r="P2855" s="40">
        <v>272.4441090870219</v>
      </c>
    </row>
    <row r="2856" spans="1:16">
      <c r="A2856" s="39"/>
      <c r="B2856" s="1" t="s">
        <v>700</v>
      </c>
      <c r="C2856" s="1" t="s">
        <v>1395</v>
      </c>
      <c r="D2856" s="1" t="s">
        <v>24</v>
      </c>
      <c r="E2856" s="1" t="s">
        <v>6732</v>
      </c>
      <c r="F2856" s="2">
        <v>45535</v>
      </c>
      <c r="G2856" s="2">
        <v>45505</v>
      </c>
      <c r="H2856" s="1" t="s">
        <v>6832</v>
      </c>
      <c r="I2856" s="1" t="s">
        <v>6833</v>
      </c>
      <c r="J2856" s="1" t="s">
        <v>6834</v>
      </c>
      <c r="K2856" s="1" t="s">
        <v>6835</v>
      </c>
      <c r="L2856" s="1"/>
      <c r="M2856" s="1"/>
      <c r="N2856" s="1"/>
      <c r="O2856" s="1"/>
      <c r="P2856" s="40">
        <v>159.04960679999999</v>
      </c>
    </row>
    <row r="2857" spans="1:16">
      <c r="A2857" s="39"/>
      <c r="B2857" s="1" t="s">
        <v>700</v>
      </c>
      <c r="C2857" s="1" t="s">
        <v>1383</v>
      </c>
      <c r="D2857" s="1" t="s">
        <v>24</v>
      </c>
      <c r="E2857" s="1" t="s">
        <v>6732</v>
      </c>
      <c r="F2857" s="2">
        <v>45535</v>
      </c>
      <c r="G2857" s="2">
        <v>45505</v>
      </c>
      <c r="H2857" s="1" t="s">
        <v>6836</v>
      </c>
      <c r="I2857" s="1" t="s">
        <v>6837</v>
      </c>
      <c r="J2857" s="1" t="s">
        <v>6768</v>
      </c>
      <c r="K2857" s="1" t="s">
        <v>6769</v>
      </c>
      <c r="L2857" s="1" t="s">
        <v>6770</v>
      </c>
      <c r="M2857" s="1"/>
      <c r="N2857" s="1"/>
      <c r="O2857" s="1"/>
      <c r="P2857" s="40">
        <v>54.346112998358798</v>
      </c>
    </row>
    <row r="2858" spans="1:16">
      <c r="A2858" s="39"/>
      <c r="B2858" s="1" t="s">
        <v>700</v>
      </c>
      <c r="C2858" s="1" t="s">
        <v>1395</v>
      </c>
      <c r="D2858" s="1" t="s">
        <v>24</v>
      </c>
      <c r="E2858" s="1" t="s">
        <v>6732</v>
      </c>
      <c r="F2858" s="2">
        <v>45535</v>
      </c>
      <c r="G2858" s="2">
        <v>45505</v>
      </c>
      <c r="H2858" s="1" t="s">
        <v>6838</v>
      </c>
      <c r="I2858" s="1" t="s">
        <v>6839</v>
      </c>
      <c r="J2858" s="1" t="s">
        <v>6744</v>
      </c>
      <c r="K2858" s="1" t="s">
        <v>6745</v>
      </c>
      <c r="L2858" s="1" t="s">
        <v>6746</v>
      </c>
      <c r="M2858" s="1"/>
      <c r="N2858" s="1"/>
      <c r="O2858" s="1"/>
      <c r="P2858" s="40">
        <v>120.6583224</v>
      </c>
    </row>
    <row r="2859" spans="1:16">
      <c r="A2859" s="39"/>
      <c r="B2859" s="1" t="s">
        <v>700</v>
      </c>
      <c r="C2859" s="1" t="s">
        <v>1383</v>
      </c>
      <c r="D2859" s="1" t="s">
        <v>24</v>
      </c>
      <c r="E2859" s="1" t="s">
        <v>6732</v>
      </c>
      <c r="F2859" s="2">
        <v>45535</v>
      </c>
      <c r="G2859" s="2">
        <v>45505</v>
      </c>
      <c r="H2859" s="1" t="s">
        <v>6840</v>
      </c>
      <c r="I2859" s="1" t="s">
        <v>6841</v>
      </c>
      <c r="J2859" s="1" t="s">
        <v>6754</v>
      </c>
      <c r="K2859" s="1" t="s">
        <v>6755</v>
      </c>
      <c r="L2859" s="1" t="s">
        <v>6756</v>
      </c>
      <c r="M2859" s="1"/>
      <c r="N2859" s="1"/>
      <c r="O2859" s="1"/>
      <c r="P2859" s="40">
        <v>181.62940605801461</v>
      </c>
    </row>
    <row r="2860" spans="1:16">
      <c r="A2860" s="39"/>
      <c r="B2860" s="1" t="s">
        <v>700</v>
      </c>
      <c r="C2860" s="1" t="s">
        <v>1395</v>
      </c>
      <c r="D2860" s="1" t="s">
        <v>24</v>
      </c>
      <c r="E2860" s="1" t="s">
        <v>6732</v>
      </c>
      <c r="F2860" s="2">
        <v>45535</v>
      </c>
      <c r="G2860" s="2">
        <v>45505</v>
      </c>
      <c r="H2860" s="1" t="s">
        <v>6842</v>
      </c>
      <c r="I2860" s="1" t="s">
        <v>6843</v>
      </c>
      <c r="J2860" s="1" t="s">
        <v>6797</v>
      </c>
      <c r="K2860" s="1" t="s">
        <v>6798</v>
      </c>
      <c r="L2860" s="1" t="s">
        <v>6799</v>
      </c>
      <c r="M2860" s="1"/>
      <c r="N2860" s="1"/>
      <c r="O2860" s="1"/>
      <c r="P2860" s="40">
        <v>833.63931839999998</v>
      </c>
    </row>
    <row r="2861" spans="1:16">
      <c r="A2861" s="39"/>
      <c r="B2861" s="1" t="s">
        <v>700</v>
      </c>
      <c r="C2861" s="1" t="s">
        <v>1395</v>
      </c>
      <c r="D2861" s="1" t="s">
        <v>24</v>
      </c>
      <c r="E2861" s="1" t="s">
        <v>6732</v>
      </c>
      <c r="F2861" s="2">
        <v>45535</v>
      </c>
      <c r="G2861" s="2">
        <v>45505</v>
      </c>
      <c r="H2861" s="1" t="s">
        <v>6844</v>
      </c>
      <c r="I2861" s="1" t="s">
        <v>6845</v>
      </c>
      <c r="J2861" s="1" t="s">
        <v>6740</v>
      </c>
      <c r="K2861" s="1" t="s">
        <v>6741</v>
      </c>
      <c r="L2861" s="1"/>
      <c r="M2861" s="1"/>
      <c r="N2861" s="1"/>
      <c r="O2861" s="1"/>
      <c r="P2861" s="40">
        <v>271.48122540000003</v>
      </c>
    </row>
    <row r="2862" spans="1:16">
      <c r="A2862" s="39"/>
      <c r="B2862" s="1" t="s">
        <v>700</v>
      </c>
      <c r="C2862" s="1" t="s">
        <v>1383</v>
      </c>
      <c r="D2862" s="1" t="s">
        <v>24</v>
      </c>
      <c r="E2862" s="1" t="s">
        <v>6732</v>
      </c>
      <c r="F2862" s="2">
        <v>45535</v>
      </c>
      <c r="G2862" s="2">
        <v>45505</v>
      </c>
      <c r="H2862" s="1" t="s">
        <v>6846</v>
      </c>
      <c r="I2862" s="1" t="s">
        <v>6847</v>
      </c>
      <c r="J2862" s="1" t="s">
        <v>6735</v>
      </c>
      <c r="K2862" s="1" t="s">
        <v>6736</v>
      </c>
      <c r="L2862" s="1" t="s">
        <v>6737</v>
      </c>
      <c r="M2862" s="1"/>
      <c r="N2862" s="1"/>
      <c r="O2862" s="1"/>
      <c r="P2862" s="40">
        <v>83.679262076728151</v>
      </c>
    </row>
    <row r="2863" spans="1:16">
      <c r="A2863" s="39"/>
      <c r="B2863" s="1" t="s">
        <v>700</v>
      </c>
      <c r="C2863" s="1" t="s">
        <v>1383</v>
      </c>
      <c r="D2863" s="1" t="s">
        <v>24</v>
      </c>
      <c r="E2863" s="1" t="s">
        <v>6732</v>
      </c>
      <c r="F2863" s="2">
        <v>45535</v>
      </c>
      <c r="G2863" s="2">
        <v>45505</v>
      </c>
      <c r="H2863" s="1" t="s">
        <v>6848</v>
      </c>
      <c r="I2863" s="1" t="s">
        <v>6849</v>
      </c>
      <c r="J2863" s="1" t="s">
        <v>6768</v>
      </c>
      <c r="K2863" s="1" t="s">
        <v>6769</v>
      </c>
      <c r="L2863" s="1" t="s">
        <v>6770</v>
      </c>
      <c r="M2863" s="1"/>
      <c r="N2863" s="1"/>
      <c r="O2863" s="1"/>
      <c r="P2863" s="40">
        <v>135.85879573139493</v>
      </c>
    </row>
    <row r="2864" spans="1:16">
      <c r="A2864" s="39"/>
      <c r="B2864" s="1" t="s">
        <v>700</v>
      </c>
      <c r="C2864" s="1" t="s">
        <v>1383</v>
      </c>
      <c r="D2864" s="1" t="s">
        <v>24</v>
      </c>
      <c r="E2864" s="1" t="s">
        <v>6732</v>
      </c>
      <c r="F2864" s="2">
        <v>45535</v>
      </c>
      <c r="G2864" s="2">
        <v>45505</v>
      </c>
      <c r="H2864" s="1" t="s">
        <v>6850</v>
      </c>
      <c r="I2864" s="1" t="s">
        <v>6851</v>
      </c>
      <c r="J2864" s="1" t="s">
        <v>6768</v>
      </c>
      <c r="K2864" s="1" t="s">
        <v>6769</v>
      </c>
      <c r="L2864" s="1" t="s">
        <v>6770</v>
      </c>
      <c r="M2864" s="1"/>
      <c r="N2864" s="1"/>
      <c r="O2864" s="1"/>
      <c r="P2864" s="40">
        <v>190.20490872975373</v>
      </c>
    </row>
    <row r="2865" spans="1:16">
      <c r="A2865" s="39"/>
      <c r="B2865" s="1" t="s">
        <v>700</v>
      </c>
      <c r="C2865" s="1" t="s">
        <v>1383</v>
      </c>
      <c r="D2865" s="1" t="s">
        <v>24</v>
      </c>
      <c r="E2865" s="1" t="s">
        <v>6732</v>
      </c>
      <c r="F2865" s="2">
        <v>45535</v>
      </c>
      <c r="G2865" s="2">
        <v>45505</v>
      </c>
      <c r="H2865" s="1" t="s">
        <v>6852</v>
      </c>
      <c r="I2865" s="1" t="s">
        <v>6853</v>
      </c>
      <c r="J2865" s="1" t="s">
        <v>6768</v>
      </c>
      <c r="K2865" s="1" t="s">
        <v>6769</v>
      </c>
      <c r="L2865" s="1" t="s">
        <v>6770</v>
      </c>
      <c r="M2865" s="1"/>
      <c r="N2865" s="1"/>
      <c r="O2865" s="1"/>
      <c r="P2865" s="40">
        <v>133.39382522060757</v>
      </c>
    </row>
    <row r="2866" spans="1:16">
      <c r="A2866" s="39"/>
      <c r="B2866" s="1" t="s">
        <v>700</v>
      </c>
      <c r="C2866" s="1" t="s">
        <v>1395</v>
      </c>
      <c r="D2866" s="1" t="s">
        <v>24</v>
      </c>
      <c r="E2866" s="1" t="s">
        <v>6732</v>
      </c>
      <c r="F2866" s="2">
        <v>45535</v>
      </c>
      <c r="G2866" s="2">
        <v>45505</v>
      </c>
      <c r="H2866" s="1" t="s">
        <v>6854</v>
      </c>
      <c r="I2866" s="1" t="s">
        <v>6855</v>
      </c>
      <c r="J2866" s="1" t="s">
        <v>6856</v>
      </c>
      <c r="K2866" s="1" t="s">
        <v>6857</v>
      </c>
      <c r="L2866" s="1" t="s">
        <v>6858</v>
      </c>
      <c r="M2866" s="1"/>
      <c r="N2866" s="1"/>
      <c r="O2866" s="1"/>
      <c r="P2866" s="40">
        <v>10673.2596964896</v>
      </c>
    </row>
    <row r="2867" spans="1:16">
      <c r="A2867" s="39"/>
      <c r="B2867" s="1" t="s">
        <v>700</v>
      </c>
      <c r="C2867" s="1" t="s">
        <v>1395</v>
      </c>
      <c r="D2867" s="1" t="s">
        <v>24</v>
      </c>
      <c r="E2867" s="1" t="s">
        <v>6732</v>
      </c>
      <c r="F2867" s="2">
        <v>45535</v>
      </c>
      <c r="G2867" s="2">
        <v>45505</v>
      </c>
      <c r="H2867" s="1" t="s">
        <v>6859</v>
      </c>
      <c r="I2867" s="1" t="s">
        <v>6860</v>
      </c>
      <c r="J2867" s="1" t="s">
        <v>6797</v>
      </c>
      <c r="K2867" s="1" t="s">
        <v>6798</v>
      </c>
      <c r="L2867" s="1" t="s">
        <v>6799</v>
      </c>
      <c r="M2867" s="1"/>
      <c r="N2867" s="1"/>
      <c r="O2867" s="1"/>
      <c r="P2867" s="40">
        <v>833.63931839999998</v>
      </c>
    </row>
    <row r="2868" spans="1:16">
      <c r="A2868" s="39"/>
      <c r="B2868" s="1" t="s">
        <v>700</v>
      </c>
      <c r="C2868" s="1" t="s">
        <v>1395</v>
      </c>
      <c r="D2868" s="1" t="s">
        <v>24</v>
      </c>
      <c r="E2868" s="1" t="s">
        <v>6732</v>
      </c>
      <c r="F2868" s="2">
        <v>45535</v>
      </c>
      <c r="G2868" s="2">
        <v>45505</v>
      </c>
      <c r="H2868" s="1" t="s">
        <v>6861</v>
      </c>
      <c r="I2868" s="1" t="s">
        <v>6862</v>
      </c>
      <c r="J2868" s="1" t="s">
        <v>6816</v>
      </c>
      <c r="K2868" s="1" t="s">
        <v>6817</v>
      </c>
      <c r="L2868" s="1"/>
      <c r="M2868" s="1"/>
      <c r="N2868" s="1"/>
      <c r="O2868" s="1"/>
      <c r="P2868" s="40">
        <v>361.97496719999998</v>
      </c>
    </row>
    <row r="2869" spans="1:16">
      <c r="A2869" s="39"/>
      <c r="B2869" s="1" t="s">
        <v>700</v>
      </c>
      <c r="C2869" s="1" t="s">
        <v>1395</v>
      </c>
      <c r="D2869" s="1" t="s">
        <v>24</v>
      </c>
      <c r="E2869" s="1" t="s">
        <v>6732</v>
      </c>
      <c r="F2869" s="2">
        <v>45535</v>
      </c>
      <c r="G2869" s="2">
        <v>45505</v>
      </c>
      <c r="H2869" s="1" t="s">
        <v>6863</v>
      </c>
      <c r="I2869" s="1" t="s">
        <v>6864</v>
      </c>
      <c r="J2869" s="1" t="s">
        <v>6740</v>
      </c>
      <c r="K2869" s="1" t="s">
        <v>6741</v>
      </c>
      <c r="L2869" s="1"/>
      <c r="M2869" s="1"/>
      <c r="N2869" s="1"/>
      <c r="O2869" s="1"/>
      <c r="P2869" s="40">
        <v>37.020167100000002</v>
      </c>
    </row>
    <row r="2870" spans="1:16">
      <c r="A2870" s="39"/>
      <c r="B2870" s="1" t="s">
        <v>700</v>
      </c>
      <c r="C2870" s="1" t="s">
        <v>1383</v>
      </c>
      <c r="D2870" s="1" t="s">
        <v>24</v>
      </c>
      <c r="E2870" s="1" t="s">
        <v>6732</v>
      </c>
      <c r="F2870" s="2">
        <v>45535</v>
      </c>
      <c r="G2870" s="2">
        <v>45505</v>
      </c>
      <c r="H2870" s="1" t="s">
        <v>6865</v>
      </c>
      <c r="I2870" s="1" t="s">
        <v>6866</v>
      </c>
      <c r="J2870" s="1" t="s">
        <v>6867</v>
      </c>
      <c r="K2870" s="1" t="s">
        <v>6868</v>
      </c>
      <c r="L2870" s="1" t="s">
        <v>6869</v>
      </c>
      <c r="M2870" s="1"/>
      <c r="N2870" s="1"/>
      <c r="O2870" s="1"/>
      <c r="P2870" s="40">
        <v>1106.6549975824789</v>
      </c>
    </row>
    <row r="2871" spans="1:16">
      <c r="A2871" s="39"/>
      <c r="B2871" s="1" t="s">
        <v>700</v>
      </c>
      <c r="C2871" s="1" t="s">
        <v>1383</v>
      </c>
      <c r="D2871" s="1" t="s">
        <v>24</v>
      </c>
      <c r="E2871" s="1" t="s">
        <v>6732</v>
      </c>
      <c r="F2871" s="2">
        <v>45535</v>
      </c>
      <c r="G2871" s="2">
        <v>45505</v>
      </c>
      <c r="H2871" s="1" t="s">
        <v>6870</v>
      </c>
      <c r="I2871" s="1" t="s">
        <v>6871</v>
      </c>
      <c r="J2871" s="1" t="s">
        <v>6754</v>
      </c>
      <c r="K2871" s="1" t="s">
        <v>6755</v>
      </c>
      <c r="L2871" s="1" t="s">
        <v>6756</v>
      </c>
      <c r="M2871" s="1"/>
      <c r="N2871" s="1"/>
      <c r="O2871" s="1"/>
      <c r="P2871" s="40">
        <v>181.62940605801461</v>
      </c>
    </row>
    <row r="2872" spans="1:16">
      <c r="A2872" s="39"/>
      <c r="B2872" s="1" t="s">
        <v>700</v>
      </c>
      <c r="C2872" s="1" t="s">
        <v>1395</v>
      </c>
      <c r="D2872" s="1" t="s">
        <v>24</v>
      </c>
      <c r="E2872" s="1" t="s">
        <v>6732</v>
      </c>
      <c r="F2872" s="2">
        <v>45535</v>
      </c>
      <c r="G2872" s="2">
        <v>45505</v>
      </c>
      <c r="H2872" s="1" t="s">
        <v>6872</v>
      </c>
      <c r="I2872" s="1" t="s">
        <v>6873</v>
      </c>
      <c r="J2872" s="1" t="s">
        <v>6761</v>
      </c>
      <c r="K2872" s="1" t="s">
        <v>6762</v>
      </c>
      <c r="L2872" s="1" t="s">
        <v>6763</v>
      </c>
      <c r="M2872" s="1"/>
      <c r="N2872" s="1"/>
      <c r="O2872" s="1"/>
      <c r="P2872" s="40">
        <v>306.03338136000002</v>
      </c>
    </row>
    <row r="2873" spans="1:16">
      <c r="A2873" s="39"/>
      <c r="B2873" s="1" t="s">
        <v>700</v>
      </c>
      <c r="C2873" s="1" t="s">
        <v>1383</v>
      </c>
      <c r="D2873" s="1" t="s">
        <v>24</v>
      </c>
      <c r="E2873" s="1" t="s">
        <v>6732</v>
      </c>
      <c r="F2873" s="2">
        <v>45535</v>
      </c>
      <c r="G2873" s="2">
        <v>45505</v>
      </c>
      <c r="H2873" s="1" t="s">
        <v>6874</v>
      </c>
      <c r="I2873" s="1" t="s">
        <v>6875</v>
      </c>
      <c r="J2873" s="1" t="s">
        <v>6768</v>
      </c>
      <c r="K2873" s="1" t="s">
        <v>6769</v>
      </c>
      <c r="L2873" s="1" t="s">
        <v>6770</v>
      </c>
      <c r="M2873" s="1"/>
      <c r="N2873" s="1"/>
      <c r="O2873" s="1"/>
      <c r="P2873" s="40">
        <v>163.0383389950764</v>
      </c>
    </row>
    <row r="2874" spans="1:16">
      <c r="A2874" s="39"/>
      <c r="B2874" s="1" t="s">
        <v>700</v>
      </c>
      <c r="C2874" s="1" t="s">
        <v>1395</v>
      </c>
      <c r="D2874" s="1" t="s">
        <v>24</v>
      </c>
      <c r="E2874" s="1" t="s">
        <v>6732</v>
      </c>
      <c r="F2874" s="2">
        <v>45535</v>
      </c>
      <c r="G2874" s="2">
        <v>45505</v>
      </c>
      <c r="H2874" s="1" t="s">
        <v>6876</v>
      </c>
      <c r="I2874" s="1" t="s">
        <v>6877</v>
      </c>
      <c r="J2874" s="1" t="s">
        <v>6816</v>
      </c>
      <c r="K2874" s="1" t="s">
        <v>6817</v>
      </c>
      <c r="L2874" s="1"/>
      <c r="M2874" s="1"/>
      <c r="N2874" s="1"/>
      <c r="O2874" s="1"/>
      <c r="P2874" s="40">
        <v>93.235976399999998</v>
      </c>
    </row>
    <row r="2875" spans="1:16">
      <c r="A2875" s="39"/>
      <c r="B2875" s="1" t="s">
        <v>700</v>
      </c>
      <c r="C2875" s="1" t="s">
        <v>1395</v>
      </c>
      <c r="D2875" s="1" t="s">
        <v>24</v>
      </c>
      <c r="E2875" s="1" t="s">
        <v>6732</v>
      </c>
      <c r="F2875" s="2">
        <v>45535</v>
      </c>
      <c r="G2875" s="2">
        <v>45505</v>
      </c>
      <c r="H2875" s="1" t="s">
        <v>6878</v>
      </c>
      <c r="I2875" s="1" t="s">
        <v>6879</v>
      </c>
      <c r="J2875" s="1" t="s">
        <v>6740</v>
      </c>
      <c r="K2875" s="1" t="s">
        <v>6741</v>
      </c>
      <c r="L2875" s="1"/>
      <c r="M2875" s="1"/>
      <c r="N2875" s="1"/>
      <c r="O2875" s="1"/>
      <c r="P2875" s="40">
        <v>37.020167100000002</v>
      </c>
    </row>
    <row r="2876" spans="1:16">
      <c r="A2876" s="39"/>
      <c r="B2876" s="1" t="s">
        <v>700</v>
      </c>
      <c r="C2876" s="1" t="s">
        <v>1395</v>
      </c>
      <c r="D2876" s="1" t="s">
        <v>24</v>
      </c>
      <c r="E2876" s="1" t="s">
        <v>6732</v>
      </c>
      <c r="F2876" s="2">
        <v>45535</v>
      </c>
      <c r="G2876" s="2">
        <v>45505</v>
      </c>
      <c r="H2876" s="1" t="s">
        <v>6880</v>
      </c>
      <c r="I2876" s="1" t="s">
        <v>6881</v>
      </c>
      <c r="J2876" s="1" t="s">
        <v>6761</v>
      </c>
      <c r="K2876" s="1" t="s">
        <v>6762</v>
      </c>
      <c r="L2876" s="1" t="s">
        <v>6763</v>
      </c>
      <c r="M2876" s="1"/>
      <c r="N2876" s="1"/>
      <c r="O2876" s="1"/>
      <c r="P2876" s="40">
        <v>382.54172670000003</v>
      </c>
    </row>
    <row r="2877" spans="1:16">
      <c r="A2877" s="39"/>
      <c r="B2877" s="1" t="s">
        <v>700</v>
      </c>
      <c r="C2877" s="1" t="s">
        <v>1383</v>
      </c>
      <c r="D2877" s="1" t="s">
        <v>24</v>
      </c>
      <c r="E2877" s="1" t="s">
        <v>6732</v>
      </c>
      <c r="F2877" s="2">
        <v>45535</v>
      </c>
      <c r="G2877" s="2">
        <v>45505</v>
      </c>
      <c r="H2877" s="1" t="s">
        <v>6882</v>
      </c>
      <c r="I2877" s="1" t="s">
        <v>6883</v>
      </c>
      <c r="J2877" s="1" t="s">
        <v>1430</v>
      </c>
      <c r="K2877" s="1" t="s">
        <v>6782</v>
      </c>
      <c r="L2877" s="1"/>
      <c r="M2877" s="1"/>
      <c r="N2877" s="1"/>
      <c r="O2877" s="1"/>
      <c r="P2877" s="40">
        <v>-695.61467814418768</v>
      </c>
    </row>
    <row r="2878" spans="1:16">
      <c r="A2878" s="39"/>
      <c r="B2878" s="1" t="s">
        <v>700</v>
      </c>
      <c r="C2878" s="1" t="s">
        <v>1395</v>
      </c>
      <c r="D2878" s="1" t="s">
        <v>24</v>
      </c>
      <c r="E2878" s="1" t="s">
        <v>6732</v>
      </c>
      <c r="F2878" s="2">
        <v>45535</v>
      </c>
      <c r="G2878" s="2">
        <v>45505</v>
      </c>
      <c r="H2878" s="1" t="s">
        <v>6884</v>
      </c>
      <c r="I2878" s="1" t="s">
        <v>6885</v>
      </c>
      <c r="J2878" s="1" t="s">
        <v>6761</v>
      </c>
      <c r="K2878" s="1" t="s">
        <v>6762</v>
      </c>
      <c r="L2878" s="1" t="s">
        <v>6763</v>
      </c>
      <c r="M2878" s="1"/>
      <c r="N2878" s="1"/>
      <c r="O2878" s="1"/>
      <c r="P2878" s="40">
        <v>127.5139089</v>
      </c>
    </row>
    <row r="2879" spans="1:16">
      <c r="A2879" s="39"/>
      <c r="B2879" s="1" t="s">
        <v>700</v>
      </c>
      <c r="C2879" s="1" t="s">
        <v>1395</v>
      </c>
      <c r="D2879" s="1" t="s">
        <v>24</v>
      </c>
      <c r="E2879" s="1" t="s">
        <v>6732</v>
      </c>
      <c r="F2879" s="2">
        <v>45535</v>
      </c>
      <c r="G2879" s="2">
        <v>45505</v>
      </c>
      <c r="H2879" s="1" t="s">
        <v>6886</v>
      </c>
      <c r="I2879" s="1" t="s">
        <v>6887</v>
      </c>
      <c r="J2879" s="1" t="s">
        <v>6888</v>
      </c>
      <c r="K2879" s="1" t="s">
        <v>6889</v>
      </c>
      <c r="L2879" s="1" t="s">
        <v>6890</v>
      </c>
      <c r="M2879" s="1"/>
      <c r="N2879" s="1"/>
      <c r="O2879" s="1"/>
      <c r="P2879" s="40">
        <v>148.08066840000001</v>
      </c>
    </row>
    <row r="2880" spans="1:16">
      <c r="A2880" s="39"/>
      <c r="B2880" s="1" t="s">
        <v>700</v>
      </c>
      <c r="C2880" s="1" t="s">
        <v>1383</v>
      </c>
      <c r="D2880" s="1" t="s">
        <v>24</v>
      </c>
      <c r="E2880" s="1" t="s">
        <v>6732</v>
      </c>
      <c r="F2880" s="2">
        <v>45535</v>
      </c>
      <c r="G2880" s="2">
        <v>45505</v>
      </c>
      <c r="H2880" s="1" t="s">
        <v>6891</v>
      </c>
      <c r="I2880" s="1" t="s">
        <v>6892</v>
      </c>
      <c r="J2880" s="1" t="s">
        <v>6768</v>
      </c>
      <c r="K2880" s="1" t="s">
        <v>6769</v>
      </c>
      <c r="L2880" s="1" t="s">
        <v>6770</v>
      </c>
      <c r="M2880" s="1"/>
      <c r="N2880" s="1"/>
      <c r="O2880" s="1"/>
      <c r="P2880" s="40">
        <v>133.39382522060757</v>
      </c>
    </row>
    <row r="2881" spans="1:16">
      <c r="A2881" s="39"/>
      <c r="B2881" s="1" t="s">
        <v>700</v>
      </c>
      <c r="C2881" s="1" t="s">
        <v>1383</v>
      </c>
      <c r="D2881" s="1" t="s">
        <v>24</v>
      </c>
      <c r="E2881" s="1" t="s">
        <v>6732</v>
      </c>
      <c r="F2881" s="2">
        <v>45535</v>
      </c>
      <c r="G2881" s="2">
        <v>45505</v>
      </c>
      <c r="H2881" s="1" t="s">
        <v>6893</v>
      </c>
      <c r="I2881" s="1" t="s">
        <v>6894</v>
      </c>
      <c r="J2881" s="1" t="s">
        <v>1430</v>
      </c>
      <c r="K2881" s="1" t="s">
        <v>6782</v>
      </c>
      <c r="L2881" s="1"/>
      <c r="M2881" s="1"/>
      <c r="N2881" s="1"/>
      <c r="O2881" s="1"/>
      <c r="P2881" s="40">
        <v>521.71749537264282</v>
      </c>
    </row>
    <row r="2882" spans="1:16">
      <c r="A2882" s="39"/>
      <c r="B2882" s="1" t="s">
        <v>700</v>
      </c>
      <c r="C2882" s="1" t="s">
        <v>1395</v>
      </c>
      <c r="D2882" s="1" t="s">
        <v>24</v>
      </c>
      <c r="E2882" s="1" t="s">
        <v>6732</v>
      </c>
      <c r="F2882" s="2">
        <v>45535</v>
      </c>
      <c r="G2882" s="2">
        <v>45505</v>
      </c>
      <c r="H2882" s="1" t="s">
        <v>6895</v>
      </c>
      <c r="I2882" s="1" t="s">
        <v>6896</v>
      </c>
      <c r="J2882" s="1" t="s">
        <v>6761</v>
      </c>
      <c r="K2882" s="1" t="s">
        <v>6762</v>
      </c>
      <c r="L2882" s="1" t="s">
        <v>6763</v>
      </c>
      <c r="M2882" s="1"/>
      <c r="N2882" s="1"/>
      <c r="O2882" s="1"/>
      <c r="P2882" s="40">
        <v>637.56954450000001</v>
      </c>
    </row>
    <row r="2883" spans="1:16">
      <c r="A2883" s="39"/>
      <c r="B2883" s="1" t="s">
        <v>700</v>
      </c>
      <c r="C2883" s="1" t="s">
        <v>6897</v>
      </c>
      <c r="D2883" s="1" t="s">
        <v>24</v>
      </c>
      <c r="E2883" s="1" t="s">
        <v>6732</v>
      </c>
      <c r="F2883" s="2">
        <v>45535</v>
      </c>
      <c r="G2883" s="2">
        <v>45505</v>
      </c>
      <c r="H2883" s="1" t="s">
        <v>6898</v>
      </c>
      <c r="I2883" s="1" t="s">
        <v>6899</v>
      </c>
      <c r="J2883" s="1" t="s">
        <v>6900</v>
      </c>
      <c r="K2883" s="1" t="s">
        <v>6901</v>
      </c>
      <c r="L2883" s="1" t="s">
        <v>6902</v>
      </c>
      <c r="M2883" s="1"/>
      <c r="N2883" s="1"/>
      <c r="O2883" s="1"/>
      <c r="P2883" s="40">
        <v>57.061211515983977</v>
      </c>
    </row>
    <row r="2884" spans="1:16">
      <c r="A2884" s="39"/>
      <c r="B2884" s="1" t="s">
        <v>700</v>
      </c>
      <c r="C2884" s="1" t="s">
        <v>1395</v>
      </c>
      <c r="D2884" s="1" t="s">
        <v>24</v>
      </c>
      <c r="E2884" s="1" t="s">
        <v>6732</v>
      </c>
      <c r="F2884" s="2">
        <v>45535</v>
      </c>
      <c r="G2884" s="2">
        <v>45505</v>
      </c>
      <c r="H2884" s="1" t="s">
        <v>6903</v>
      </c>
      <c r="I2884" s="1" t="s">
        <v>6904</v>
      </c>
      <c r="J2884" s="1" t="s">
        <v>6749</v>
      </c>
      <c r="K2884" s="1" t="s">
        <v>6750</v>
      </c>
      <c r="L2884" s="1" t="s">
        <v>6751</v>
      </c>
      <c r="M2884" s="1"/>
      <c r="N2884" s="1"/>
      <c r="O2884" s="1"/>
      <c r="P2884" s="40">
        <v>411.33519000000001</v>
      </c>
    </row>
    <row r="2885" spans="1:16">
      <c r="A2885" s="39"/>
      <c r="B2885" s="1" t="s">
        <v>700</v>
      </c>
      <c r="C2885" s="1" t="s">
        <v>1383</v>
      </c>
      <c r="D2885" s="1" t="s">
        <v>24</v>
      </c>
      <c r="E2885" s="1" t="s">
        <v>6732</v>
      </c>
      <c r="F2885" s="2">
        <v>45535</v>
      </c>
      <c r="G2885" s="2">
        <v>45505</v>
      </c>
      <c r="H2885" s="1" t="s">
        <v>6905</v>
      </c>
      <c r="I2885" s="1" t="s">
        <v>6906</v>
      </c>
      <c r="J2885" s="1" t="s">
        <v>6768</v>
      </c>
      <c r="K2885" s="1" t="s">
        <v>6769</v>
      </c>
      <c r="L2885" s="1" t="s">
        <v>6770</v>
      </c>
      <c r="M2885" s="1"/>
      <c r="N2885" s="1"/>
      <c r="O2885" s="1"/>
      <c r="P2885" s="40">
        <v>54.346112998358798</v>
      </c>
    </row>
    <row r="2886" spans="1:16">
      <c r="A2886" s="39"/>
      <c r="B2886" s="1" t="s">
        <v>700</v>
      </c>
      <c r="C2886" s="1" t="s">
        <v>1395</v>
      </c>
      <c r="D2886" s="1" t="s">
        <v>24</v>
      </c>
      <c r="E2886" s="1" t="s">
        <v>6732</v>
      </c>
      <c r="F2886" s="2">
        <v>45535</v>
      </c>
      <c r="G2886" s="2">
        <v>45505</v>
      </c>
      <c r="H2886" s="1" t="s">
        <v>6907</v>
      </c>
      <c r="I2886" s="1" t="s">
        <v>6908</v>
      </c>
      <c r="J2886" s="1" t="s">
        <v>6744</v>
      </c>
      <c r="K2886" s="1" t="s">
        <v>6745</v>
      </c>
      <c r="L2886" s="1" t="s">
        <v>6746</v>
      </c>
      <c r="M2886" s="1"/>
      <c r="N2886" s="1"/>
      <c r="O2886" s="1"/>
      <c r="P2886" s="40">
        <v>241.31664480000001</v>
      </c>
    </row>
    <row r="2887" spans="1:16">
      <c r="A2887" s="39"/>
      <c r="B2887" s="1" t="s">
        <v>700</v>
      </c>
      <c r="C2887" s="1" t="s">
        <v>1395</v>
      </c>
      <c r="D2887" s="1" t="s">
        <v>24</v>
      </c>
      <c r="E2887" s="1" t="s">
        <v>6732</v>
      </c>
      <c r="F2887" s="2">
        <v>45535</v>
      </c>
      <c r="G2887" s="2">
        <v>45505</v>
      </c>
      <c r="H2887" s="1" t="s">
        <v>6909</v>
      </c>
      <c r="I2887" s="1" t="s">
        <v>6910</v>
      </c>
      <c r="J2887" s="1" t="s">
        <v>6740</v>
      </c>
      <c r="K2887" s="1" t="s">
        <v>6741</v>
      </c>
      <c r="L2887" s="1"/>
      <c r="M2887" s="1"/>
      <c r="N2887" s="1"/>
      <c r="O2887" s="1"/>
      <c r="P2887" s="40">
        <v>180.98748359999999</v>
      </c>
    </row>
    <row r="2888" spans="1:16">
      <c r="A2888" s="39"/>
      <c r="B2888" s="1" t="s">
        <v>700</v>
      </c>
      <c r="C2888" s="1" t="s">
        <v>1395</v>
      </c>
      <c r="D2888" s="1" t="s">
        <v>24</v>
      </c>
      <c r="E2888" s="1" t="s">
        <v>6732</v>
      </c>
      <c r="F2888" s="2">
        <v>45535</v>
      </c>
      <c r="G2888" s="2">
        <v>45505</v>
      </c>
      <c r="H2888" s="1" t="s">
        <v>6911</v>
      </c>
      <c r="I2888" s="1" t="s">
        <v>6912</v>
      </c>
      <c r="J2888" s="1" t="s">
        <v>6761</v>
      </c>
      <c r="K2888" s="1" t="s">
        <v>6762</v>
      </c>
      <c r="L2888" s="1" t="s">
        <v>6763</v>
      </c>
      <c r="M2888" s="1"/>
      <c r="N2888" s="1"/>
      <c r="O2888" s="1"/>
      <c r="P2888" s="40">
        <v>191.2763478192</v>
      </c>
    </row>
    <row r="2889" spans="1:16">
      <c r="A2889" s="39"/>
      <c r="B2889" s="1" t="s">
        <v>700</v>
      </c>
      <c r="C2889" s="1" t="s">
        <v>1383</v>
      </c>
      <c r="D2889" s="1" t="s">
        <v>24</v>
      </c>
      <c r="E2889" s="1" t="s">
        <v>6732</v>
      </c>
      <c r="F2889" s="2">
        <v>45535</v>
      </c>
      <c r="G2889" s="2">
        <v>45505</v>
      </c>
      <c r="H2889" s="1" t="s">
        <v>6913</v>
      </c>
      <c r="I2889" s="1" t="s">
        <v>6914</v>
      </c>
      <c r="J2889" s="1" t="s">
        <v>6768</v>
      </c>
      <c r="K2889" s="1" t="s">
        <v>6769</v>
      </c>
      <c r="L2889" s="1" t="s">
        <v>6770</v>
      </c>
      <c r="M2889" s="1"/>
      <c r="N2889" s="1"/>
      <c r="O2889" s="1"/>
      <c r="P2889" s="40">
        <v>163.0383389950764</v>
      </c>
    </row>
    <row r="2890" spans="1:16">
      <c r="A2890" s="39"/>
      <c r="B2890" s="1" t="s">
        <v>700</v>
      </c>
      <c r="C2890" s="1" t="s">
        <v>1395</v>
      </c>
      <c r="D2890" s="1" t="s">
        <v>24</v>
      </c>
      <c r="E2890" s="1" t="s">
        <v>6732</v>
      </c>
      <c r="F2890" s="2">
        <v>45535</v>
      </c>
      <c r="G2890" s="2">
        <v>45505</v>
      </c>
      <c r="H2890" s="1" t="s">
        <v>6915</v>
      </c>
      <c r="I2890" s="1" t="s">
        <v>6916</v>
      </c>
      <c r="J2890" s="1" t="s">
        <v>6744</v>
      </c>
      <c r="K2890" s="1" t="s">
        <v>6745</v>
      </c>
      <c r="L2890" s="1" t="s">
        <v>6746</v>
      </c>
      <c r="M2890" s="1"/>
      <c r="N2890" s="1"/>
      <c r="O2890" s="1"/>
      <c r="P2890" s="40">
        <v>120.6583224</v>
      </c>
    </row>
    <row r="2891" spans="1:16">
      <c r="A2891" s="39"/>
      <c r="B2891" s="1" t="s">
        <v>700</v>
      </c>
      <c r="C2891" s="1" t="s">
        <v>1395</v>
      </c>
      <c r="D2891" s="1" t="s">
        <v>24</v>
      </c>
      <c r="E2891" s="1" t="s">
        <v>6732</v>
      </c>
      <c r="F2891" s="2">
        <v>45535</v>
      </c>
      <c r="G2891" s="2">
        <v>45505</v>
      </c>
      <c r="H2891" s="1" t="s">
        <v>6917</v>
      </c>
      <c r="I2891" s="1" t="s">
        <v>6918</v>
      </c>
      <c r="J2891" s="1" t="s">
        <v>6761</v>
      </c>
      <c r="K2891" s="1" t="s">
        <v>6762</v>
      </c>
      <c r="L2891" s="1" t="s">
        <v>6763</v>
      </c>
      <c r="M2891" s="1"/>
      <c r="N2891" s="1"/>
      <c r="O2891" s="1"/>
      <c r="P2891" s="40">
        <v>306.03338136000002</v>
      </c>
    </row>
    <row r="2892" spans="1:16">
      <c r="A2892" s="39"/>
      <c r="B2892" s="1" t="s">
        <v>700</v>
      </c>
      <c r="C2892" s="1" t="s">
        <v>1395</v>
      </c>
      <c r="D2892" s="1" t="s">
        <v>24</v>
      </c>
      <c r="E2892" s="1" t="s">
        <v>6732</v>
      </c>
      <c r="F2892" s="2">
        <v>45535</v>
      </c>
      <c r="G2892" s="2">
        <v>45505</v>
      </c>
      <c r="H2892" s="1" t="s">
        <v>6919</v>
      </c>
      <c r="I2892" s="1" t="s">
        <v>6920</v>
      </c>
      <c r="J2892" s="1" t="s">
        <v>6761</v>
      </c>
      <c r="K2892" s="1" t="s">
        <v>6762</v>
      </c>
      <c r="L2892" s="1" t="s">
        <v>6763</v>
      </c>
      <c r="M2892" s="1"/>
      <c r="N2892" s="1"/>
      <c r="O2892" s="1"/>
      <c r="P2892" s="40">
        <v>612.06676272000004</v>
      </c>
    </row>
    <row r="2893" spans="1:16">
      <c r="A2893" s="39"/>
      <c r="B2893" s="1" t="s">
        <v>700</v>
      </c>
      <c r="C2893" s="1" t="s">
        <v>1383</v>
      </c>
      <c r="D2893" s="1" t="s">
        <v>24</v>
      </c>
      <c r="E2893" s="1" t="s">
        <v>6732</v>
      </c>
      <c r="F2893" s="2">
        <v>45535</v>
      </c>
      <c r="G2893" s="2">
        <v>45505</v>
      </c>
      <c r="H2893" s="1" t="s">
        <v>6921</v>
      </c>
      <c r="I2893" s="1" t="s">
        <v>6922</v>
      </c>
      <c r="J2893" s="1" t="s">
        <v>6754</v>
      </c>
      <c r="K2893" s="1" t="s">
        <v>6755</v>
      </c>
      <c r="L2893" s="1" t="s">
        <v>6756</v>
      </c>
      <c r="M2893" s="1"/>
      <c r="N2893" s="1"/>
      <c r="O2893" s="1"/>
      <c r="P2893" s="40">
        <v>181.62940605801461</v>
      </c>
    </row>
    <row r="2894" spans="1:16">
      <c r="A2894" s="39"/>
      <c r="B2894" s="1" t="s">
        <v>700</v>
      </c>
      <c r="C2894" s="1" t="s">
        <v>1395</v>
      </c>
      <c r="D2894" s="1" t="s">
        <v>24</v>
      </c>
      <c r="E2894" s="1" t="s">
        <v>6732</v>
      </c>
      <c r="F2894" s="2">
        <v>45535</v>
      </c>
      <c r="G2894" s="2">
        <v>45505</v>
      </c>
      <c r="H2894" s="1" t="s">
        <v>6923</v>
      </c>
      <c r="I2894" s="1" t="s">
        <v>6924</v>
      </c>
      <c r="J2894" s="1" t="s">
        <v>6761</v>
      </c>
      <c r="K2894" s="1" t="s">
        <v>6762</v>
      </c>
      <c r="L2894" s="1" t="s">
        <v>6763</v>
      </c>
      <c r="M2894" s="1"/>
      <c r="N2894" s="1"/>
      <c r="O2894" s="1"/>
      <c r="P2894" s="40">
        <v>191.2763478192</v>
      </c>
    </row>
    <row r="2895" spans="1:16">
      <c r="A2895" s="39"/>
      <c r="B2895" s="1" t="s">
        <v>700</v>
      </c>
      <c r="C2895" s="1" t="s">
        <v>1383</v>
      </c>
      <c r="D2895" s="1" t="s">
        <v>24</v>
      </c>
      <c r="E2895" s="1" t="s">
        <v>6732</v>
      </c>
      <c r="F2895" s="2">
        <v>45535</v>
      </c>
      <c r="G2895" s="2">
        <v>45505</v>
      </c>
      <c r="H2895" s="1" t="s">
        <v>6925</v>
      </c>
      <c r="I2895" s="1" t="s">
        <v>6926</v>
      </c>
      <c r="J2895" s="1" t="s">
        <v>6768</v>
      </c>
      <c r="K2895" s="1" t="s">
        <v>6769</v>
      </c>
      <c r="L2895" s="1" t="s">
        <v>6770</v>
      </c>
      <c r="M2895" s="1"/>
      <c r="N2895" s="1"/>
      <c r="O2895" s="1"/>
      <c r="P2895" s="40">
        <v>54.346112998358798</v>
      </c>
    </row>
    <row r="2896" spans="1:16">
      <c r="A2896" s="39"/>
      <c r="B2896" s="1" t="s">
        <v>700</v>
      </c>
      <c r="C2896" s="1" t="s">
        <v>1383</v>
      </c>
      <c r="D2896" s="1" t="s">
        <v>24</v>
      </c>
      <c r="E2896" s="1" t="s">
        <v>6732</v>
      </c>
      <c r="F2896" s="2">
        <v>45535</v>
      </c>
      <c r="G2896" s="2">
        <v>45505</v>
      </c>
      <c r="H2896" s="1" t="s">
        <v>6927</v>
      </c>
      <c r="I2896" s="1" t="s">
        <v>6928</v>
      </c>
      <c r="J2896" s="1" t="s">
        <v>1430</v>
      </c>
      <c r="K2896" s="1" t="s">
        <v>6782</v>
      </c>
      <c r="L2896" s="1"/>
      <c r="M2896" s="1"/>
      <c r="N2896" s="1"/>
      <c r="O2896" s="1"/>
      <c r="P2896" s="40">
        <v>347.80733907209384</v>
      </c>
    </row>
    <row r="2897" spans="1:16">
      <c r="A2897" s="39"/>
      <c r="B2897" s="1" t="s">
        <v>700</v>
      </c>
      <c r="C2897" s="1" t="s">
        <v>6897</v>
      </c>
      <c r="D2897" s="1" t="s">
        <v>24</v>
      </c>
      <c r="E2897" s="1" t="s">
        <v>6732</v>
      </c>
      <c r="F2897" s="2">
        <v>45535</v>
      </c>
      <c r="G2897" s="2">
        <v>45505</v>
      </c>
      <c r="H2897" s="1" t="s">
        <v>6929</v>
      </c>
      <c r="I2897" s="1" t="s">
        <v>6930</v>
      </c>
      <c r="J2897" s="1" t="s">
        <v>6900</v>
      </c>
      <c r="K2897" s="1" t="s">
        <v>6901</v>
      </c>
      <c r="L2897" s="1" t="s">
        <v>6902</v>
      </c>
      <c r="M2897" s="1"/>
      <c r="N2897" s="1"/>
      <c r="O2897" s="1"/>
      <c r="P2897" s="40">
        <v>171.18363454795193</v>
      </c>
    </row>
    <row r="2898" spans="1:16">
      <c r="A2898" s="39"/>
      <c r="B2898" s="1" t="s">
        <v>700</v>
      </c>
      <c r="C2898" s="1" t="s">
        <v>1395</v>
      </c>
      <c r="D2898" s="1" t="s">
        <v>24</v>
      </c>
      <c r="E2898" s="1" t="s">
        <v>6732</v>
      </c>
      <c r="F2898" s="2">
        <v>45535</v>
      </c>
      <c r="G2898" s="2">
        <v>45505</v>
      </c>
      <c r="H2898" s="1" t="s">
        <v>6931</v>
      </c>
      <c r="I2898" s="1" t="s">
        <v>6932</v>
      </c>
      <c r="J2898" s="1" t="s">
        <v>6761</v>
      </c>
      <c r="K2898" s="1" t="s">
        <v>6762</v>
      </c>
      <c r="L2898" s="1" t="s">
        <v>6763</v>
      </c>
      <c r="M2898" s="1"/>
      <c r="N2898" s="1"/>
      <c r="O2898" s="1"/>
      <c r="P2898" s="40">
        <v>127.5139089</v>
      </c>
    </row>
    <row r="2899" spans="1:16">
      <c r="A2899" s="39"/>
      <c r="B2899" s="1" t="s">
        <v>700</v>
      </c>
      <c r="C2899" s="1" t="s">
        <v>1395</v>
      </c>
      <c r="D2899" s="1" t="s">
        <v>24</v>
      </c>
      <c r="E2899" s="1" t="s">
        <v>6732</v>
      </c>
      <c r="F2899" s="2">
        <v>45535</v>
      </c>
      <c r="G2899" s="2">
        <v>45505</v>
      </c>
      <c r="H2899" s="1" t="s">
        <v>6933</v>
      </c>
      <c r="I2899" s="1" t="s">
        <v>6934</v>
      </c>
      <c r="J2899" s="1" t="s">
        <v>6761</v>
      </c>
      <c r="K2899" s="1" t="s">
        <v>6762</v>
      </c>
      <c r="L2899" s="1" t="s">
        <v>6763</v>
      </c>
      <c r="M2899" s="1"/>
      <c r="N2899" s="1"/>
      <c r="O2899" s="1"/>
      <c r="P2899" s="40">
        <v>637.56954450000001</v>
      </c>
    </row>
    <row r="2900" spans="1:16">
      <c r="A2900" s="39"/>
      <c r="B2900" s="1" t="s">
        <v>700</v>
      </c>
      <c r="C2900" s="1" t="s">
        <v>1395</v>
      </c>
      <c r="D2900" s="1" t="s">
        <v>24</v>
      </c>
      <c r="E2900" s="1" t="s">
        <v>6732</v>
      </c>
      <c r="F2900" s="2">
        <v>45535</v>
      </c>
      <c r="G2900" s="2">
        <v>45505</v>
      </c>
      <c r="H2900" s="1" t="s">
        <v>6935</v>
      </c>
      <c r="I2900" s="1" t="s">
        <v>6936</v>
      </c>
      <c r="J2900" s="1" t="s">
        <v>6761</v>
      </c>
      <c r="K2900" s="1" t="s">
        <v>6762</v>
      </c>
      <c r="L2900" s="1" t="s">
        <v>6763</v>
      </c>
      <c r="M2900" s="1"/>
      <c r="N2900" s="1"/>
      <c r="O2900" s="1"/>
      <c r="P2900" s="40">
        <v>127.5139089</v>
      </c>
    </row>
    <row r="2901" spans="1:16">
      <c r="A2901" s="39"/>
      <c r="B2901" s="1" t="s">
        <v>700</v>
      </c>
      <c r="C2901" s="1" t="s">
        <v>1395</v>
      </c>
      <c r="D2901" s="1" t="s">
        <v>24</v>
      </c>
      <c r="E2901" s="1" t="s">
        <v>6732</v>
      </c>
      <c r="F2901" s="2">
        <v>45535</v>
      </c>
      <c r="G2901" s="2">
        <v>45505</v>
      </c>
      <c r="H2901" s="1" t="s">
        <v>6937</v>
      </c>
      <c r="I2901" s="1" t="s">
        <v>6938</v>
      </c>
      <c r="J2901" s="1" t="s">
        <v>6744</v>
      </c>
      <c r="K2901" s="1" t="s">
        <v>6745</v>
      </c>
      <c r="L2901" s="1" t="s">
        <v>6746</v>
      </c>
      <c r="M2901" s="1"/>
      <c r="N2901" s="1"/>
      <c r="O2901" s="1"/>
      <c r="P2901" s="40">
        <v>120.6583224</v>
      </c>
    </row>
    <row r="2902" spans="1:16">
      <c r="A2902" s="39"/>
      <c r="B2902" s="1" t="s">
        <v>700</v>
      </c>
      <c r="C2902" s="1" t="s">
        <v>1383</v>
      </c>
      <c r="D2902" s="1" t="s">
        <v>24</v>
      </c>
      <c r="E2902" s="1" t="s">
        <v>6732</v>
      </c>
      <c r="F2902" s="2">
        <v>45535</v>
      </c>
      <c r="G2902" s="2">
        <v>45505</v>
      </c>
      <c r="H2902" s="1" t="s">
        <v>6939</v>
      </c>
      <c r="I2902" s="1" t="s">
        <v>6940</v>
      </c>
      <c r="J2902" s="1" t="s">
        <v>6768</v>
      </c>
      <c r="K2902" s="1" t="s">
        <v>6769</v>
      </c>
      <c r="L2902" s="1" t="s">
        <v>6770</v>
      </c>
      <c r="M2902" s="1"/>
      <c r="N2902" s="1"/>
      <c r="O2902" s="1"/>
      <c r="P2902" s="40">
        <v>133.39382522060757</v>
      </c>
    </row>
    <row r="2903" spans="1:16">
      <c r="A2903" s="39"/>
      <c r="B2903" s="1" t="s">
        <v>700</v>
      </c>
      <c r="C2903" s="1" t="s">
        <v>1383</v>
      </c>
      <c r="D2903" s="1" t="s">
        <v>24</v>
      </c>
      <c r="E2903" s="1" t="s">
        <v>6732</v>
      </c>
      <c r="F2903" s="2">
        <v>45535</v>
      </c>
      <c r="G2903" s="2">
        <v>45505</v>
      </c>
      <c r="H2903" s="1" t="s">
        <v>6941</v>
      </c>
      <c r="I2903" s="1" t="s">
        <v>6942</v>
      </c>
      <c r="J2903" s="1" t="s">
        <v>6768</v>
      </c>
      <c r="K2903" s="1" t="s">
        <v>6769</v>
      </c>
      <c r="L2903" s="1" t="s">
        <v>6770</v>
      </c>
      <c r="M2903" s="1"/>
      <c r="N2903" s="1"/>
      <c r="O2903" s="1"/>
      <c r="P2903" s="40">
        <v>217.38445199343519</v>
      </c>
    </row>
    <row r="2904" spans="1:16">
      <c r="A2904" s="39"/>
      <c r="B2904" s="1" t="s">
        <v>700</v>
      </c>
      <c r="C2904" s="1" t="s">
        <v>1383</v>
      </c>
      <c r="D2904" s="1" t="s">
        <v>24</v>
      </c>
      <c r="E2904" s="1" t="s">
        <v>6732</v>
      </c>
      <c r="F2904" s="2">
        <v>45535</v>
      </c>
      <c r="G2904" s="2">
        <v>45505</v>
      </c>
      <c r="H2904" s="1" t="s">
        <v>6943</v>
      </c>
      <c r="I2904" s="1" t="s">
        <v>6944</v>
      </c>
      <c r="J2904" s="1" t="s">
        <v>6945</v>
      </c>
      <c r="K2904" s="1" t="s">
        <v>6946</v>
      </c>
      <c r="L2904" s="1"/>
      <c r="M2904" s="1"/>
      <c r="N2904" s="1"/>
      <c r="O2904" s="1"/>
      <c r="P2904" s="40">
        <v>214.06322856837434</v>
      </c>
    </row>
    <row r="2905" spans="1:16">
      <c r="A2905" s="39"/>
      <c r="B2905" s="1" t="s">
        <v>700</v>
      </c>
      <c r="C2905" s="1" t="s">
        <v>1395</v>
      </c>
      <c r="D2905" s="1" t="s">
        <v>24</v>
      </c>
      <c r="E2905" s="1" t="s">
        <v>6732</v>
      </c>
      <c r="F2905" s="2">
        <v>45535</v>
      </c>
      <c r="G2905" s="2">
        <v>45505</v>
      </c>
      <c r="H2905" s="1" t="s">
        <v>6947</v>
      </c>
      <c r="I2905" s="1" t="s">
        <v>6948</v>
      </c>
      <c r="J2905" s="1" t="s">
        <v>6816</v>
      </c>
      <c r="K2905" s="1" t="s">
        <v>6817</v>
      </c>
      <c r="L2905" s="1"/>
      <c r="M2905" s="1"/>
      <c r="N2905" s="1"/>
      <c r="O2905" s="1"/>
      <c r="P2905" s="40">
        <v>142.5961992</v>
      </c>
    </row>
    <row r="2906" spans="1:16">
      <c r="A2906" s="39"/>
      <c r="B2906" s="1" t="s">
        <v>700</v>
      </c>
      <c r="C2906" s="1" t="s">
        <v>1395</v>
      </c>
      <c r="D2906" s="1" t="s">
        <v>24</v>
      </c>
      <c r="E2906" s="1" t="s">
        <v>6732</v>
      </c>
      <c r="F2906" s="2">
        <v>45535</v>
      </c>
      <c r="G2906" s="2">
        <v>45505</v>
      </c>
      <c r="H2906" s="1" t="s">
        <v>6949</v>
      </c>
      <c r="I2906" s="1" t="s">
        <v>6950</v>
      </c>
      <c r="J2906" s="1" t="s">
        <v>6797</v>
      </c>
      <c r="K2906" s="1" t="s">
        <v>6798</v>
      </c>
      <c r="L2906" s="1" t="s">
        <v>6799</v>
      </c>
      <c r="M2906" s="1"/>
      <c r="N2906" s="1"/>
      <c r="O2906" s="1"/>
      <c r="P2906" s="40">
        <v>781.53686100000004</v>
      </c>
    </row>
    <row r="2907" spans="1:16">
      <c r="A2907" s="39"/>
      <c r="B2907" s="1" t="s">
        <v>700</v>
      </c>
      <c r="C2907" s="1" t="s">
        <v>1383</v>
      </c>
      <c r="D2907" s="1" t="s">
        <v>24</v>
      </c>
      <c r="E2907" s="1" t="s">
        <v>6732</v>
      </c>
      <c r="F2907" s="2">
        <v>45535</v>
      </c>
      <c r="G2907" s="2">
        <v>45505</v>
      </c>
      <c r="H2907" s="1" t="s">
        <v>6951</v>
      </c>
      <c r="I2907" s="1" t="s">
        <v>6952</v>
      </c>
      <c r="J2907" s="1" t="s">
        <v>6735</v>
      </c>
      <c r="K2907" s="1" t="s">
        <v>6736</v>
      </c>
      <c r="L2907" s="1" t="s">
        <v>6737</v>
      </c>
      <c r="M2907" s="1"/>
      <c r="N2907" s="1"/>
      <c r="O2907" s="1"/>
      <c r="P2907" s="40">
        <v>83.679262076728151</v>
      </c>
    </row>
    <row r="2908" spans="1:16">
      <c r="A2908" s="39"/>
      <c r="B2908" s="1" t="s">
        <v>700</v>
      </c>
      <c r="C2908" s="1" t="s">
        <v>1395</v>
      </c>
      <c r="D2908" s="1" t="s">
        <v>24</v>
      </c>
      <c r="E2908" s="1" t="s">
        <v>6732</v>
      </c>
      <c r="F2908" s="2">
        <v>45535</v>
      </c>
      <c r="G2908" s="2">
        <v>45505</v>
      </c>
      <c r="H2908" s="1" t="s">
        <v>6953</v>
      </c>
      <c r="I2908" s="1" t="s">
        <v>6954</v>
      </c>
      <c r="J2908" s="1" t="s">
        <v>6955</v>
      </c>
      <c r="K2908" s="1" t="s">
        <v>6956</v>
      </c>
      <c r="L2908" s="1" t="s">
        <v>6957</v>
      </c>
      <c r="M2908" s="1"/>
      <c r="N2908" s="1"/>
      <c r="O2908" s="1"/>
      <c r="P2908" s="40">
        <v>131.62726079999999</v>
      </c>
    </row>
    <row r="2909" spans="1:16">
      <c r="A2909" s="39"/>
      <c r="B2909" s="1" t="s">
        <v>700</v>
      </c>
      <c r="C2909" s="1" t="s">
        <v>1383</v>
      </c>
      <c r="D2909" s="1" t="s">
        <v>24</v>
      </c>
      <c r="E2909" s="1" t="s">
        <v>6732</v>
      </c>
      <c r="F2909" s="2">
        <v>45535</v>
      </c>
      <c r="G2909" s="2">
        <v>45505</v>
      </c>
      <c r="H2909" s="1" t="s">
        <v>6958</v>
      </c>
      <c r="I2909" s="1" t="s">
        <v>6959</v>
      </c>
      <c r="J2909" s="1" t="s">
        <v>6960</v>
      </c>
      <c r="K2909" s="1" t="s">
        <v>6961</v>
      </c>
      <c r="L2909" s="1" t="s">
        <v>6962</v>
      </c>
      <c r="M2909" s="1"/>
      <c r="N2909" s="1"/>
      <c r="O2909" s="1"/>
      <c r="P2909" s="40">
        <v>93.863482344981122</v>
      </c>
    </row>
    <row r="2910" spans="1:16">
      <c r="A2910" s="39"/>
      <c r="B2910" s="1" t="s">
        <v>700</v>
      </c>
      <c r="C2910" s="1" t="s">
        <v>1395</v>
      </c>
      <c r="D2910" s="1" t="s">
        <v>24</v>
      </c>
      <c r="E2910" s="1" t="s">
        <v>6732</v>
      </c>
      <c r="F2910" s="2">
        <v>45535</v>
      </c>
      <c r="G2910" s="2">
        <v>45505</v>
      </c>
      <c r="H2910" s="1" t="s">
        <v>6963</v>
      </c>
      <c r="I2910" s="1" t="s">
        <v>6964</v>
      </c>
      <c r="J2910" s="1" t="s">
        <v>6777</v>
      </c>
      <c r="K2910" s="1" t="s">
        <v>6778</v>
      </c>
      <c r="L2910" s="1" t="s">
        <v>6779</v>
      </c>
      <c r="M2910" s="1"/>
      <c r="N2910" s="1"/>
      <c r="O2910" s="1"/>
      <c r="P2910" s="40">
        <v>68.555864999999997</v>
      </c>
    </row>
    <row r="2911" spans="1:16">
      <c r="A2911" s="39"/>
      <c r="B2911" s="1" t="s">
        <v>700</v>
      </c>
      <c r="C2911" s="1" t="s">
        <v>1383</v>
      </c>
      <c r="D2911" s="1" t="s">
        <v>24</v>
      </c>
      <c r="E2911" s="1" t="s">
        <v>6732</v>
      </c>
      <c r="F2911" s="2">
        <v>45535</v>
      </c>
      <c r="G2911" s="2">
        <v>45505</v>
      </c>
      <c r="H2911" s="1" t="s">
        <v>6965</v>
      </c>
      <c r="I2911" s="1" t="s">
        <v>6966</v>
      </c>
      <c r="J2911" s="1" t="s">
        <v>6754</v>
      </c>
      <c r="K2911" s="1" t="s">
        <v>6755</v>
      </c>
      <c r="L2911" s="1" t="s">
        <v>6756</v>
      </c>
      <c r="M2911" s="1"/>
      <c r="N2911" s="1"/>
      <c r="O2911" s="1"/>
      <c r="P2911" s="40">
        <v>181.62940605801461</v>
      </c>
    </row>
    <row r="2912" spans="1:16">
      <c r="A2912" s="39"/>
      <c r="B2912" s="1" t="s">
        <v>700</v>
      </c>
      <c r="C2912" s="1" t="s">
        <v>1383</v>
      </c>
      <c r="D2912" s="1" t="s">
        <v>24</v>
      </c>
      <c r="E2912" s="1" t="s">
        <v>6732</v>
      </c>
      <c r="F2912" s="2">
        <v>45535</v>
      </c>
      <c r="G2912" s="2">
        <v>45505</v>
      </c>
      <c r="H2912" s="1" t="s">
        <v>6967</v>
      </c>
      <c r="I2912" s="1" t="s">
        <v>6968</v>
      </c>
      <c r="J2912" s="1" t="s">
        <v>6768</v>
      </c>
      <c r="K2912" s="1" t="s">
        <v>6769</v>
      </c>
      <c r="L2912" s="1" t="s">
        <v>6770</v>
      </c>
      <c r="M2912" s="1"/>
      <c r="N2912" s="1"/>
      <c r="O2912" s="1"/>
      <c r="P2912" s="40">
        <v>271.73056499179398</v>
      </c>
    </row>
    <row r="2913" spans="1:16">
      <c r="A2913" s="39"/>
      <c r="B2913" s="1" t="s">
        <v>700</v>
      </c>
      <c r="C2913" s="1" t="s">
        <v>1383</v>
      </c>
      <c r="D2913" s="1" t="s">
        <v>24</v>
      </c>
      <c r="E2913" s="1" t="s">
        <v>6732</v>
      </c>
      <c r="F2913" s="2">
        <v>45535</v>
      </c>
      <c r="G2913" s="2">
        <v>45505</v>
      </c>
      <c r="H2913" s="1" t="s">
        <v>6969</v>
      </c>
      <c r="I2913" s="1" t="s">
        <v>6970</v>
      </c>
      <c r="J2913" s="1" t="s">
        <v>6768</v>
      </c>
      <c r="K2913" s="1" t="s">
        <v>6769</v>
      </c>
      <c r="L2913" s="1" t="s">
        <v>6770</v>
      </c>
      <c r="M2913" s="1"/>
      <c r="N2913" s="1"/>
      <c r="O2913" s="1"/>
      <c r="P2913" s="40">
        <v>108.6922259967176</v>
      </c>
    </row>
    <row r="2914" spans="1:16">
      <c r="A2914" s="39"/>
      <c r="B2914" s="1" t="s">
        <v>700</v>
      </c>
      <c r="C2914" s="1" t="s">
        <v>1395</v>
      </c>
      <c r="D2914" s="1" t="s">
        <v>24</v>
      </c>
      <c r="E2914" s="1" t="s">
        <v>6732</v>
      </c>
      <c r="F2914" s="2">
        <v>45535</v>
      </c>
      <c r="G2914" s="2">
        <v>45505</v>
      </c>
      <c r="H2914" s="1" t="s">
        <v>6971</v>
      </c>
      <c r="I2914" s="1" t="s">
        <v>6972</v>
      </c>
      <c r="J2914" s="1" t="s">
        <v>6777</v>
      </c>
      <c r="K2914" s="1" t="s">
        <v>6778</v>
      </c>
      <c r="L2914" s="1" t="s">
        <v>6779</v>
      </c>
      <c r="M2914" s="1"/>
      <c r="N2914" s="1"/>
      <c r="O2914" s="1"/>
      <c r="P2914" s="40">
        <v>137.11172999999999</v>
      </c>
    </row>
    <row r="2915" spans="1:16">
      <c r="A2915" s="39"/>
      <c r="B2915" s="1" t="s">
        <v>700</v>
      </c>
      <c r="C2915" s="1" t="s">
        <v>1395</v>
      </c>
      <c r="D2915" s="1" t="s">
        <v>24</v>
      </c>
      <c r="E2915" s="1" t="s">
        <v>6732</v>
      </c>
      <c r="F2915" s="2">
        <v>45535</v>
      </c>
      <c r="G2915" s="2">
        <v>45505</v>
      </c>
      <c r="H2915" s="1" t="s">
        <v>6973</v>
      </c>
      <c r="I2915" s="1" t="s">
        <v>6974</v>
      </c>
      <c r="J2915" s="1" t="s">
        <v>6761</v>
      </c>
      <c r="K2915" s="1" t="s">
        <v>6762</v>
      </c>
      <c r="L2915" s="1" t="s">
        <v>6763</v>
      </c>
      <c r="M2915" s="1"/>
      <c r="N2915" s="1"/>
      <c r="O2915" s="1"/>
      <c r="P2915" s="40">
        <v>58.661882563200002</v>
      </c>
    </row>
    <row r="2916" spans="1:16">
      <c r="A2916" s="39"/>
      <c r="B2916" s="1" t="s">
        <v>700</v>
      </c>
      <c r="C2916" s="1" t="s">
        <v>6897</v>
      </c>
      <c r="D2916" s="1" t="s">
        <v>24</v>
      </c>
      <c r="E2916" s="1" t="s">
        <v>6732</v>
      </c>
      <c r="F2916" s="2">
        <v>45535</v>
      </c>
      <c r="G2916" s="2">
        <v>45505</v>
      </c>
      <c r="H2916" s="1" t="s">
        <v>6975</v>
      </c>
      <c r="I2916" s="1" t="s">
        <v>6976</v>
      </c>
      <c r="J2916" s="1" t="s">
        <v>6977</v>
      </c>
      <c r="K2916" s="1" t="s">
        <v>6978</v>
      </c>
      <c r="L2916" s="1" t="s">
        <v>6979</v>
      </c>
      <c r="M2916" s="1"/>
      <c r="N2916" s="1"/>
      <c r="O2916" s="1"/>
      <c r="P2916" s="40">
        <v>142.07904597032237</v>
      </c>
    </row>
    <row r="2917" spans="1:16">
      <c r="A2917" s="39"/>
      <c r="B2917" s="1" t="s">
        <v>700</v>
      </c>
      <c r="C2917" s="1" t="s">
        <v>1383</v>
      </c>
      <c r="D2917" s="1" t="s">
        <v>24</v>
      </c>
      <c r="E2917" s="1" t="s">
        <v>6732</v>
      </c>
      <c r="F2917" s="2">
        <v>45535</v>
      </c>
      <c r="G2917" s="2">
        <v>45505</v>
      </c>
      <c r="H2917" s="1" t="s">
        <v>6980</v>
      </c>
      <c r="I2917" s="1" t="s">
        <v>6981</v>
      </c>
      <c r="J2917" s="1" t="s">
        <v>6768</v>
      </c>
      <c r="K2917" s="1" t="s">
        <v>6769</v>
      </c>
      <c r="L2917" s="1" t="s">
        <v>6770</v>
      </c>
      <c r="M2917" s="1"/>
      <c r="N2917" s="1"/>
      <c r="O2917" s="1"/>
      <c r="P2917" s="40">
        <v>217.38445199343519</v>
      </c>
    </row>
    <row r="2918" spans="1:16">
      <c r="A2918" s="39"/>
      <c r="B2918" s="1" t="s">
        <v>700</v>
      </c>
      <c r="C2918" s="1" t="s">
        <v>1383</v>
      </c>
      <c r="D2918" s="1" t="s">
        <v>24</v>
      </c>
      <c r="E2918" s="1" t="s">
        <v>6732</v>
      </c>
      <c r="F2918" s="2">
        <v>45535</v>
      </c>
      <c r="G2918" s="2">
        <v>45505</v>
      </c>
      <c r="H2918" s="1" t="s">
        <v>6982</v>
      </c>
      <c r="I2918" s="1" t="s">
        <v>6983</v>
      </c>
      <c r="J2918" s="1" t="s">
        <v>6768</v>
      </c>
      <c r="K2918" s="1" t="s">
        <v>6769</v>
      </c>
      <c r="L2918" s="1" t="s">
        <v>6770</v>
      </c>
      <c r="M2918" s="1"/>
      <c r="N2918" s="1"/>
      <c r="O2918" s="1"/>
      <c r="P2918" s="40">
        <v>108.6922259967176</v>
      </c>
    </row>
    <row r="2919" spans="1:16">
      <c r="A2919" s="39"/>
      <c r="B2919" s="1" t="s">
        <v>700</v>
      </c>
      <c r="C2919" s="1" t="s">
        <v>1395</v>
      </c>
      <c r="D2919" s="1" t="s">
        <v>24</v>
      </c>
      <c r="E2919" s="1" t="s">
        <v>6732</v>
      </c>
      <c r="F2919" s="2">
        <v>45535</v>
      </c>
      <c r="G2919" s="2">
        <v>45505</v>
      </c>
      <c r="H2919" s="1" t="s">
        <v>6984</v>
      </c>
      <c r="I2919" s="1" t="s">
        <v>6985</v>
      </c>
      <c r="J2919" s="1" t="s">
        <v>6749</v>
      </c>
      <c r="K2919" s="1" t="s">
        <v>6750</v>
      </c>
      <c r="L2919" s="1" t="s">
        <v>6751</v>
      </c>
      <c r="M2919" s="1"/>
      <c r="N2919" s="1"/>
      <c r="O2919" s="1"/>
      <c r="P2919" s="40">
        <v>137.11172999999999</v>
      </c>
    </row>
    <row r="2920" spans="1:16">
      <c r="A2920" s="39"/>
      <c r="B2920" s="1" t="s">
        <v>700</v>
      </c>
      <c r="C2920" s="1" t="s">
        <v>1395</v>
      </c>
      <c r="D2920" s="1" t="s">
        <v>24</v>
      </c>
      <c r="E2920" s="1" t="s">
        <v>6732</v>
      </c>
      <c r="F2920" s="2">
        <v>45535</v>
      </c>
      <c r="G2920" s="2">
        <v>45505</v>
      </c>
      <c r="H2920" s="1" t="s">
        <v>6986</v>
      </c>
      <c r="I2920" s="1" t="s">
        <v>6987</v>
      </c>
      <c r="J2920" s="1" t="s">
        <v>6888</v>
      </c>
      <c r="K2920" s="1" t="s">
        <v>6889</v>
      </c>
      <c r="L2920" s="1" t="s">
        <v>6890</v>
      </c>
      <c r="M2920" s="1"/>
      <c r="N2920" s="1"/>
      <c r="O2920" s="1"/>
      <c r="P2920" s="40">
        <v>74.040334200000004</v>
      </c>
    </row>
    <row r="2921" spans="1:16">
      <c r="A2921" s="39"/>
      <c r="B2921" s="1" t="s">
        <v>700</v>
      </c>
      <c r="C2921" s="1" t="s">
        <v>1383</v>
      </c>
      <c r="D2921" s="1" t="s">
        <v>24</v>
      </c>
      <c r="E2921" s="1" t="s">
        <v>6732</v>
      </c>
      <c r="F2921" s="2">
        <v>45535</v>
      </c>
      <c r="G2921" s="2">
        <v>45505</v>
      </c>
      <c r="H2921" s="1" t="s">
        <v>6988</v>
      </c>
      <c r="I2921" s="1" t="s">
        <v>6989</v>
      </c>
      <c r="J2921" s="1" t="s">
        <v>6768</v>
      </c>
      <c r="K2921" s="1" t="s">
        <v>6769</v>
      </c>
      <c r="L2921" s="1" t="s">
        <v>6770</v>
      </c>
      <c r="M2921" s="1"/>
      <c r="N2921" s="1"/>
      <c r="O2921" s="1"/>
      <c r="P2921" s="40">
        <v>54.346112998358798</v>
      </c>
    </row>
    <row r="2922" spans="1:16">
      <c r="A2922" s="39"/>
      <c r="B2922" s="1" t="s">
        <v>700</v>
      </c>
      <c r="C2922" s="1" t="s">
        <v>1383</v>
      </c>
      <c r="D2922" s="1" t="s">
        <v>24</v>
      </c>
      <c r="E2922" s="1" t="s">
        <v>6732</v>
      </c>
      <c r="F2922" s="2">
        <v>45535</v>
      </c>
      <c r="G2922" s="2">
        <v>45505</v>
      </c>
      <c r="H2922" s="1" t="s">
        <v>6990</v>
      </c>
      <c r="I2922" s="1" t="s">
        <v>6991</v>
      </c>
      <c r="J2922" s="1" t="s">
        <v>6735</v>
      </c>
      <c r="K2922" s="1" t="s">
        <v>6736</v>
      </c>
      <c r="L2922" s="1" t="s">
        <v>6737</v>
      </c>
      <c r="M2922" s="1"/>
      <c r="N2922" s="1"/>
      <c r="O2922" s="1"/>
      <c r="P2922" s="40">
        <v>83.679262076728151</v>
      </c>
    </row>
    <row r="2923" spans="1:16">
      <c r="A2923" s="39"/>
      <c r="B2923" s="1" t="s">
        <v>700</v>
      </c>
      <c r="C2923" s="1" t="s">
        <v>1383</v>
      </c>
      <c r="D2923" s="1" t="s">
        <v>24</v>
      </c>
      <c r="E2923" s="1" t="s">
        <v>6732</v>
      </c>
      <c r="F2923" s="2">
        <v>45535</v>
      </c>
      <c r="G2923" s="2">
        <v>45505</v>
      </c>
      <c r="H2923" s="1" t="s">
        <v>6992</v>
      </c>
      <c r="I2923" s="1" t="s">
        <v>6993</v>
      </c>
      <c r="J2923" s="1" t="s">
        <v>1430</v>
      </c>
      <c r="K2923" s="1" t="s">
        <v>6782</v>
      </c>
      <c r="L2923" s="1"/>
      <c r="M2923" s="1"/>
      <c r="N2923" s="1"/>
      <c r="O2923" s="1"/>
      <c r="P2923" s="40">
        <v>608.66608675841519</v>
      </c>
    </row>
    <row r="2924" spans="1:16">
      <c r="A2924" s="39"/>
      <c r="B2924" s="1" t="s">
        <v>700</v>
      </c>
      <c r="C2924" s="1" t="s">
        <v>1395</v>
      </c>
      <c r="D2924" s="1" t="s">
        <v>24</v>
      </c>
      <c r="E2924" s="1" t="s">
        <v>6732</v>
      </c>
      <c r="F2924" s="2">
        <v>45535</v>
      </c>
      <c r="G2924" s="2">
        <v>45505</v>
      </c>
      <c r="H2924" s="1" t="s">
        <v>6994</v>
      </c>
      <c r="I2924" s="1" t="s">
        <v>6995</v>
      </c>
      <c r="J2924" s="1" t="s">
        <v>6761</v>
      </c>
      <c r="K2924" s="1" t="s">
        <v>6762</v>
      </c>
      <c r="L2924" s="1" t="s">
        <v>6763</v>
      </c>
      <c r="M2924" s="1"/>
      <c r="N2924" s="1"/>
      <c r="O2924" s="1"/>
      <c r="P2924" s="40">
        <v>459.05007203999998</v>
      </c>
    </row>
    <row r="2925" spans="1:16">
      <c r="A2925" s="39"/>
      <c r="B2925" s="1" t="s">
        <v>700</v>
      </c>
      <c r="C2925" s="1" t="s">
        <v>1395</v>
      </c>
      <c r="D2925" s="1" t="s">
        <v>24</v>
      </c>
      <c r="E2925" s="1" t="s">
        <v>6732</v>
      </c>
      <c r="F2925" s="2">
        <v>45535</v>
      </c>
      <c r="G2925" s="2">
        <v>45505</v>
      </c>
      <c r="H2925" s="1" t="s">
        <v>6996</v>
      </c>
      <c r="I2925" s="1" t="s">
        <v>6997</v>
      </c>
      <c r="J2925" s="1" t="s">
        <v>6797</v>
      </c>
      <c r="K2925" s="1" t="s">
        <v>6798</v>
      </c>
      <c r="L2925" s="1" t="s">
        <v>6799</v>
      </c>
      <c r="M2925" s="1"/>
      <c r="N2925" s="1"/>
      <c r="O2925" s="1"/>
      <c r="P2925" s="40">
        <v>833.63931839999998</v>
      </c>
    </row>
    <row r="2926" spans="1:16">
      <c r="A2926" s="39"/>
      <c r="B2926" s="1" t="s">
        <v>700</v>
      </c>
      <c r="C2926" s="1" t="s">
        <v>1383</v>
      </c>
      <c r="D2926" s="1" t="s">
        <v>24</v>
      </c>
      <c r="E2926" s="1" t="s">
        <v>6732</v>
      </c>
      <c r="F2926" s="2">
        <v>45535</v>
      </c>
      <c r="G2926" s="2">
        <v>45505</v>
      </c>
      <c r="H2926" s="1" t="s">
        <v>6998</v>
      </c>
      <c r="I2926" s="1" t="s">
        <v>6999</v>
      </c>
      <c r="J2926" s="1" t="s">
        <v>6768</v>
      </c>
      <c r="K2926" s="1" t="s">
        <v>6769</v>
      </c>
      <c r="L2926" s="1" t="s">
        <v>6770</v>
      </c>
      <c r="M2926" s="1"/>
      <c r="N2926" s="1"/>
      <c r="O2926" s="1"/>
      <c r="P2926" s="40">
        <v>54.346112998358798</v>
      </c>
    </row>
    <row r="2927" spans="1:16">
      <c r="A2927" s="39"/>
      <c r="B2927" s="1" t="s">
        <v>700</v>
      </c>
      <c r="C2927" s="1" t="s">
        <v>1383</v>
      </c>
      <c r="D2927" s="1" t="s">
        <v>24</v>
      </c>
      <c r="E2927" s="1" t="s">
        <v>6732</v>
      </c>
      <c r="F2927" s="2">
        <v>45535</v>
      </c>
      <c r="G2927" s="2">
        <v>45505</v>
      </c>
      <c r="H2927" s="1" t="s">
        <v>7000</v>
      </c>
      <c r="I2927" s="1" t="s">
        <v>7001</v>
      </c>
      <c r="J2927" s="1" t="s">
        <v>6960</v>
      </c>
      <c r="K2927" s="1" t="s">
        <v>6961</v>
      </c>
      <c r="L2927" s="1" t="s">
        <v>6962</v>
      </c>
      <c r="M2927" s="1"/>
      <c r="N2927" s="1"/>
      <c r="O2927" s="1"/>
      <c r="P2927" s="40">
        <v>108.6922259967176</v>
      </c>
    </row>
    <row r="2928" spans="1:16">
      <c r="A2928" s="39"/>
      <c r="B2928" s="1" t="s">
        <v>700</v>
      </c>
      <c r="C2928" s="1" t="s">
        <v>1383</v>
      </c>
      <c r="D2928" s="1" t="s">
        <v>24</v>
      </c>
      <c r="E2928" s="1" t="s">
        <v>6732</v>
      </c>
      <c r="F2928" s="2">
        <v>45535</v>
      </c>
      <c r="G2928" s="2">
        <v>45505</v>
      </c>
      <c r="H2928" s="1" t="s">
        <v>7002</v>
      </c>
      <c r="I2928" s="1" t="s">
        <v>7003</v>
      </c>
      <c r="J2928" s="1" t="s">
        <v>6768</v>
      </c>
      <c r="K2928" s="1" t="s">
        <v>6769</v>
      </c>
      <c r="L2928" s="1" t="s">
        <v>6770</v>
      </c>
      <c r="M2928" s="1"/>
      <c r="N2928" s="1"/>
      <c r="O2928" s="1"/>
      <c r="P2928" s="40">
        <v>133.39382522060757</v>
      </c>
    </row>
    <row r="2929" spans="1:16">
      <c r="A2929" s="39"/>
      <c r="B2929" s="1" t="s">
        <v>700</v>
      </c>
      <c r="C2929" s="1" t="s">
        <v>1395</v>
      </c>
      <c r="D2929" s="1" t="s">
        <v>24</v>
      </c>
      <c r="E2929" s="1" t="s">
        <v>6732</v>
      </c>
      <c r="F2929" s="2">
        <v>45535</v>
      </c>
      <c r="G2929" s="2">
        <v>45505</v>
      </c>
      <c r="H2929" s="1" t="s">
        <v>7004</v>
      </c>
      <c r="I2929" s="1" t="s">
        <v>7005</v>
      </c>
      <c r="J2929" s="1" t="s">
        <v>6749</v>
      </c>
      <c r="K2929" s="1" t="s">
        <v>6750</v>
      </c>
      <c r="L2929" s="1" t="s">
        <v>6751</v>
      </c>
      <c r="M2929" s="1"/>
      <c r="N2929" s="1"/>
      <c r="O2929" s="1"/>
      <c r="P2929" s="40">
        <v>137.11172999999999</v>
      </c>
    </row>
    <row r="2930" spans="1:16">
      <c r="A2930" s="39"/>
      <c r="B2930" s="1" t="s">
        <v>700</v>
      </c>
      <c r="C2930" s="1" t="s">
        <v>1395</v>
      </c>
      <c r="D2930" s="1" t="s">
        <v>24</v>
      </c>
      <c r="E2930" s="1" t="s">
        <v>6732</v>
      </c>
      <c r="F2930" s="2">
        <v>45535</v>
      </c>
      <c r="G2930" s="2">
        <v>45505</v>
      </c>
      <c r="H2930" s="1" t="s">
        <v>7006</v>
      </c>
      <c r="I2930" s="1" t="s">
        <v>7007</v>
      </c>
      <c r="J2930" s="1" t="s">
        <v>6761</v>
      </c>
      <c r="K2930" s="1" t="s">
        <v>6762</v>
      </c>
      <c r="L2930" s="1" t="s">
        <v>6763</v>
      </c>
      <c r="M2930" s="1"/>
      <c r="N2930" s="1"/>
      <c r="O2930" s="1"/>
      <c r="P2930" s="40">
        <v>234.62559237599999</v>
      </c>
    </row>
    <row r="2931" spans="1:16">
      <c r="A2931" s="39"/>
      <c r="B2931" s="1" t="s">
        <v>700</v>
      </c>
      <c r="C2931" s="1" t="s">
        <v>1395</v>
      </c>
      <c r="D2931" s="1" t="s">
        <v>24</v>
      </c>
      <c r="E2931" s="1" t="s">
        <v>6732</v>
      </c>
      <c r="F2931" s="2">
        <v>45535</v>
      </c>
      <c r="G2931" s="2">
        <v>45505</v>
      </c>
      <c r="H2931" s="1" t="s">
        <v>7008</v>
      </c>
      <c r="I2931" s="1" t="s">
        <v>7009</v>
      </c>
      <c r="J2931" s="1" t="s">
        <v>6740</v>
      </c>
      <c r="K2931" s="1" t="s">
        <v>6741</v>
      </c>
      <c r="L2931" s="1"/>
      <c r="M2931" s="1"/>
      <c r="N2931" s="1"/>
      <c r="O2931" s="1"/>
      <c r="P2931" s="40">
        <v>-37.020167100000002</v>
      </c>
    </row>
    <row r="2932" spans="1:16">
      <c r="A2932" s="39"/>
      <c r="B2932" s="1" t="s">
        <v>700</v>
      </c>
      <c r="C2932" s="1" t="s">
        <v>1383</v>
      </c>
      <c r="D2932" s="1" t="s">
        <v>24</v>
      </c>
      <c r="E2932" s="1" t="s">
        <v>6732</v>
      </c>
      <c r="F2932" s="2">
        <v>45535</v>
      </c>
      <c r="G2932" s="2">
        <v>45505</v>
      </c>
      <c r="H2932" s="1" t="s">
        <v>7010</v>
      </c>
      <c r="I2932" s="1" t="s">
        <v>7011</v>
      </c>
      <c r="J2932" s="1" t="s">
        <v>6768</v>
      </c>
      <c r="K2932" s="1" t="s">
        <v>6769</v>
      </c>
      <c r="L2932" s="1" t="s">
        <v>6770</v>
      </c>
      <c r="M2932" s="1"/>
      <c r="N2932" s="1"/>
      <c r="O2932" s="1"/>
      <c r="P2932" s="40">
        <v>271.73056499179398</v>
      </c>
    </row>
    <row r="2933" spans="1:16">
      <c r="A2933" s="39"/>
      <c r="B2933" s="1" t="s">
        <v>700</v>
      </c>
      <c r="C2933" s="1" t="s">
        <v>1395</v>
      </c>
      <c r="D2933" s="1" t="s">
        <v>24</v>
      </c>
      <c r="E2933" s="1" t="s">
        <v>6732</v>
      </c>
      <c r="F2933" s="2">
        <v>45535</v>
      </c>
      <c r="G2933" s="2">
        <v>45505</v>
      </c>
      <c r="H2933" s="1" t="s">
        <v>7012</v>
      </c>
      <c r="I2933" s="1" t="s">
        <v>7013</v>
      </c>
      <c r="J2933" s="1" t="s">
        <v>6777</v>
      </c>
      <c r="K2933" s="1" t="s">
        <v>6778</v>
      </c>
      <c r="L2933" s="1" t="s">
        <v>6779</v>
      </c>
      <c r="M2933" s="1"/>
      <c r="N2933" s="1"/>
      <c r="O2933" s="1"/>
      <c r="P2933" s="40">
        <v>52.102457399999999</v>
      </c>
    </row>
    <row r="2934" spans="1:16">
      <c r="A2934" s="39"/>
      <c r="B2934" s="1" t="s">
        <v>700</v>
      </c>
      <c r="C2934" s="1" t="s">
        <v>1395</v>
      </c>
      <c r="D2934" s="1" t="s">
        <v>24</v>
      </c>
      <c r="E2934" s="1" t="s">
        <v>6732</v>
      </c>
      <c r="F2934" s="2">
        <v>45535</v>
      </c>
      <c r="G2934" s="2">
        <v>45505</v>
      </c>
      <c r="H2934" s="1" t="s">
        <v>7014</v>
      </c>
      <c r="I2934" s="1" t="s">
        <v>7015</v>
      </c>
      <c r="J2934" s="1" t="s">
        <v>6761</v>
      </c>
      <c r="K2934" s="1" t="s">
        <v>6762</v>
      </c>
      <c r="L2934" s="1" t="s">
        <v>6763</v>
      </c>
      <c r="M2934" s="1"/>
      <c r="N2934" s="1"/>
      <c r="O2934" s="1"/>
      <c r="P2934" s="40">
        <v>127.5139089</v>
      </c>
    </row>
    <row r="2935" spans="1:16">
      <c r="A2935" s="39"/>
      <c r="B2935" s="1" t="s">
        <v>700</v>
      </c>
      <c r="C2935" s="1" t="s">
        <v>1395</v>
      </c>
      <c r="D2935" s="1" t="s">
        <v>24</v>
      </c>
      <c r="E2935" s="1" t="s">
        <v>6732</v>
      </c>
      <c r="F2935" s="2">
        <v>45535</v>
      </c>
      <c r="G2935" s="2">
        <v>45505</v>
      </c>
      <c r="H2935" s="1" t="s">
        <v>7016</v>
      </c>
      <c r="I2935" s="1" t="s">
        <v>7017</v>
      </c>
      <c r="J2935" s="1" t="s">
        <v>6761</v>
      </c>
      <c r="K2935" s="1" t="s">
        <v>6762</v>
      </c>
      <c r="L2935" s="1" t="s">
        <v>6763</v>
      </c>
      <c r="M2935" s="1"/>
      <c r="N2935" s="1"/>
      <c r="O2935" s="1"/>
      <c r="P2935" s="40">
        <v>612.06676272000004</v>
      </c>
    </row>
    <row r="2936" spans="1:16">
      <c r="A2936" s="39"/>
      <c r="B2936" s="1" t="s">
        <v>700</v>
      </c>
      <c r="C2936" s="1" t="s">
        <v>1383</v>
      </c>
      <c r="D2936" s="1" t="s">
        <v>24</v>
      </c>
      <c r="E2936" s="1" t="s">
        <v>6732</v>
      </c>
      <c r="F2936" s="2">
        <v>45535</v>
      </c>
      <c r="G2936" s="2">
        <v>45505</v>
      </c>
      <c r="H2936" s="1" t="s">
        <v>7018</v>
      </c>
      <c r="I2936" s="1" t="s">
        <v>7019</v>
      </c>
      <c r="J2936" s="1" t="s">
        <v>1430</v>
      </c>
      <c r="K2936" s="1" t="s">
        <v>6782</v>
      </c>
      <c r="L2936" s="1"/>
      <c r="M2936" s="1"/>
      <c r="N2936" s="1"/>
      <c r="O2936" s="1"/>
      <c r="P2936" s="40">
        <v>260.85874768632141</v>
      </c>
    </row>
    <row r="2937" spans="1:16">
      <c r="A2937" s="39"/>
      <c r="B2937" s="1" t="s">
        <v>700</v>
      </c>
      <c r="C2937" s="1" t="s">
        <v>1383</v>
      </c>
      <c r="D2937" s="1" t="s">
        <v>24</v>
      </c>
      <c r="E2937" s="1" t="s">
        <v>6732</v>
      </c>
      <c r="F2937" s="2">
        <v>45535</v>
      </c>
      <c r="G2937" s="2">
        <v>45505</v>
      </c>
      <c r="H2937" s="1" t="s">
        <v>7020</v>
      </c>
      <c r="I2937" s="1" t="s">
        <v>7021</v>
      </c>
      <c r="J2937" s="1" t="s">
        <v>6754</v>
      </c>
      <c r="K2937" s="1" t="s">
        <v>6755</v>
      </c>
      <c r="L2937" s="1" t="s">
        <v>6756</v>
      </c>
      <c r="M2937" s="1"/>
      <c r="N2937" s="1"/>
      <c r="O2937" s="1"/>
      <c r="P2937" s="40">
        <v>181.62940605801461</v>
      </c>
    </row>
    <row r="2938" spans="1:16">
      <c r="A2938" s="39"/>
      <c r="B2938" s="1" t="s">
        <v>700</v>
      </c>
      <c r="C2938" s="1" t="s">
        <v>1395</v>
      </c>
      <c r="D2938" s="1" t="s">
        <v>24</v>
      </c>
      <c r="E2938" s="1" t="s">
        <v>6732</v>
      </c>
      <c r="F2938" s="2">
        <v>45535</v>
      </c>
      <c r="G2938" s="2">
        <v>45505</v>
      </c>
      <c r="H2938" s="1" t="s">
        <v>7022</v>
      </c>
      <c r="I2938" s="1" t="s">
        <v>7023</v>
      </c>
      <c r="J2938" s="1" t="s">
        <v>6761</v>
      </c>
      <c r="K2938" s="1" t="s">
        <v>6762</v>
      </c>
      <c r="L2938" s="1" t="s">
        <v>6763</v>
      </c>
      <c r="M2938" s="1"/>
      <c r="N2938" s="1"/>
      <c r="O2938" s="1"/>
      <c r="P2938" s="40">
        <v>765.08345340000005</v>
      </c>
    </row>
    <row r="2939" spans="1:16">
      <c r="A2939" s="39"/>
      <c r="B2939" s="1" t="s">
        <v>700</v>
      </c>
      <c r="C2939" s="1" t="s">
        <v>1383</v>
      </c>
      <c r="D2939" s="1" t="s">
        <v>24</v>
      </c>
      <c r="E2939" s="1" t="s">
        <v>6732</v>
      </c>
      <c r="F2939" s="2">
        <v>45535</v>
      </c>
      <c r="G2939" s="2">
        <v>45505</v>
      </c>
      <c r="H2939" s="1" t="s">
        <v>7024</v>
      </c>
      <c r="I2939" s="1" t="s">
        <v>7025</v>
      </c>
      <c r="J2939" s="1" t="s">
        <v>6960</v>
      </c>
      <c r="K2939" s="1" t="s">
        <v>6961</v>
      </c>
      <c r="L2939" s="1" t="s">
        <v>6962</v>
      </c>
      <c r="M2939" s="1"/>
      <c r="N2939" s="1"/>
      <c r="O2939" s="1"/>
      <c r="P2939" s="40">
        <v>375.47987643793277</v>
      </c>
    </row>
    <row r="2940" spans="1:16">
      <c r="A2940" s="39"/>
      <c r="B2940" s="1" t="s">
        <v>700</v>
      </c>
      <c r="C2940" s="1" t="s">
        <v>1395</v>
      </c>
      <c r="D2940" s="1" t="s">
        <v>24</v>
      </c>
      <c r="E2940" s="1" t="s">
        <v>6732</v>
      </c>
      <c r="F2940" s="2">
        <v>45535</v>
      </c>
      <c r="G2940" s="2">
        <v>45505</v>
      </c>
      <c r="H2940" s="1" t="s">
        <v>7026</v>
      </c>
      <c r="I2940" s="1" t="s">
        <v>7027</v>
      </c>
      <c r="J2940" s="1" t="s">
        <v>6816</v>
      </c>
      <c r="K2940" s="1" t="s">
        <v>6817</v>
      </c>
      <c r="L2940" s="1"/>
      <c r="M2940" s="1"/>
      <c r="N2940" s="1"/>
      <c r="O2940" s="1"/>
      <c r="P2940" s="40">
        <v>93.235976399999998</v>
      </c>
    </row>
    <row r="2941" spans="1:16">
      <c r="A2941" s="39"/>
      <c r="B2941" s="1" t="s">
        <v>700</v>
      </c>
      <c r="C2941" s="1" t="s">
        <v>1395</v>
      </c>
      <c r="D2941" s="1" t="s">
        <v>24</v>
      </c>
      <c r="E2941" s="1" t="s">
        <v>6732</v>
      </c>
      <c r="F2941" s="2">
        <v>45535</v>
      </c>
      <c r="G2941" s="2">
        <v>45505</v>
      </c>
      <c r="H2941" s="1" t="s">
        <v>7028</v>
      </c>
      <c r="I2941" s="1" t="s">
        <v>7029</v>
      </c>
      <c r="J2941" s="1" t="s">
        <v>6761</v>
      </c>
      <c r="K2941" s="1" t="s">
        <v>6762</v>
      </c>
      <c r="L2941" s="1" t="s">
        <v>6763</v>
      </c>
      <c r="M2941" s="1"/>
      <c r="N2941" s="1"/>
      <c r="O2941" s="1"/>
      <c r="P2941" s="40">
        <v>510.05563560000002</v>
      </c>
    </row>
    <row r="2942" spans="1:16">
      <c r="A2942" s="39"/>
      <c r="B2942" s="1" t="s">
        <v>700</v>
      </c>
      <c r="C2942" s="1" t="s">
        <v>1395</v>
      </c>
      <c r="D2942" s="1" t="s">
        <v>24</v>
      </c>
      <c r="E2942" s="1" t="s">
        <v>6732</v>
      </c>
      <c r="F2942" s="2">
        <v>45535</v>
      </c>
      <c r="G2942" s="2">
        <v>45505</v>
      </c>
      <c r="H2942" s="1" t="s">
        <v>7030</v>
      </c>
      <c r="I2942" s="1" t="s">
        <v>7031</v>
      </c>
      <c r="J2942" s="1" t="s">
        <v>6761</v>
      </c>
      <c r="K2942" s="1" t="s">
        <v>6762</v>
      </c>
      <c r="L2942" s="1" t="s">
        <v>6763</v>
      </c>
      <c r="M2942" s="1"/>
      <c r="N2942" s="1"/>
      <c r="O2942" s="1"/>
      <c r="P2942" s="40">
        <v>117.31279618799999</v>
      </c>
    </row>
    <row r="2943" spans="1:16">
      <c r="A2943" s="39"/>
      <c r="B2943" s="1" t="s">
        <v>700</v>
      </c>
      <c r="C2943" s="1" t="s">
        <v>6897</v>
      </c>
      <c r="D2943" s="1" t="s">
        <v>24</v>
      </c>
      <c r="E2943" s="1" t="s">
        <v>6732</v>
      </c>
      <c r="F2943" s="2">
        <v>45535</v>
      </c>
      <c r="G2943" s="2">
        <v>45505</v>
      </c>
      <c r="H2943" s="1" t="s">
        <v>7032</v>
      </c>
      <c r="I2943" s="1" t="s">
        <v>7033</v>
      </c>
      <c r="J2943" s="1" t="s">
        <v>7034</v>
      </c>
      <c r="K2943" s="1" t="s">
        <v>7035</v>
      </c>
      <c r="L2943" s="1"/>
      <c r="M2943" s="1"/>
      <c r="N2943" s="1"/>
      <c r="O2943" s="1"/>
      <c r="P2943" s="40">
        <v>71.03904145595007</v>
      </c>
    </row>
    <row r="2944" spans="1:16">
      <c r="A2944" s="39"/>
      <c r="B2944" s="1" t="s">
        <v>700</v>
      </c>
      <c r="C2944" s="1" t="s">
        <v>1383</v>
      </c>
      <c r="D2944" s="1" t="s">
        <v>24</v>
      </c>
      <c r="E2944" s="1" t="s">
        <v>6732</v>
      </c>
      <c r="F2944" s="2">
        <v>45535</v>
      </c>
      <c r="G2944" s="2">
        <v>45505</v>
      </c>
      <c r="H2944" s="1" t="s">
        <v>7036</v>
      </c>
      <c r="I2944" s="1" t="s">
        <v>7037</v>
      </c>
      <c r="J2944" s="1" t="s">
        <v>6735</v>
      </c>
      <c r="K2944" s="1" t="s">
        <v>6736</v>
      </c>
      <c r="L2944" s="1" t="s">
        <v>6737</v>
      </c>
      <c r="M2944" s="1"/>
      <c r="N2944" s="1"/>
      <c r="O2944" s="1"/>
      <c r="P2944" s="40">
        <v>83.679262076728151</v>
      </c>
    </row>
    <row r="2945" spans="1:16">
      <c r="A2945" s="39"/>
      <c r="B2945" s="1" t="s">
        <v>700</v>
      </c>
      <c r="C2945" s="1" t="s">
        <v>1395</v>
      </c>
      <c r="D2945" s="1" t="s">
        <v>24</v>
      </c>
      <c r="E2945" s="1" t="s">
        <v>6732</v>
      </c>
      <c r="F2945" s="2">
        <v>45535</v>
      </c>
      <c r="G2945" s="2">
        <v>45505</v>
      </c>
      <c r="H2945" s="1" t="s">
        <v>7038</v>
      </c>
      <c r="I2945" s="1" t="s">
        <v>7039</v>
      </c>
      <c r="J2945" s="1" t="s">
        <v>6740</v>
      </c>
      <c r="K2945" s="1" t="s">
        <v>6741</v>
      </c>
      <c r="L2945" s="1"/>
      <c r="M2945" s="1"/>
      <c r="N2945" s="1"/>
      <c r="O2945" s="1"/>
      <c r="P2945" s="40">
        <v>180.98748359999999</v>
      </c>
    </row>
    <row r="2946" spans="1:16">
      <c r="A2946" s="39"/>
      <c r="B2946" s="1" t="s">
        <v>700</v>
      </c>
      <c r="C2946" s="1" t="s">
        <v>1395</v>
      </c>
      <c r="D2946" s="1" t="s">
        <v>24</v>
      </c>
      <c r="E2946" s="1" t="s">
        <v>6732</v>
      </c>
      <c r="F2946" s="2">
        <v>45535</v>
      </c>
      <c r="G2946" s="2">
        <v>45505</v>
      </c>
      <c r="H2946" s="1" t="s">
        <v>7040</v>
      </c>
      <c r="I2946" s="1" t="s">
        <v>7041</v>
      </c>
      <c r="J2946" s="1" t="s">
        <v>6834</v>
      </c>
      <c r="K2946" s="1" t="s">
        <v>6835</v>
      </c>
      <c r="L2946" s="1"/>
      <c r="M2946" s="1"/>
      <c r="N2946" s="1"/>
      <c r="O2946" s="1"/>
      <c r="P2946" s="40">
        <v>318.09921359999998</v>
      </c>
    </row>
    <row r="2947" spans="1:16">
      <c r="A2947" s="39"/>
      <c r="B2947" s="1" t="s">
        <v>700</v>
      </c>
      <c r="C2947" s="1" t="s">
        <v>1383</v>
      </c>
      <c r="D2947" s="1" t="s">
        <v>24</v>
      </c>
      <c r="E2947" s="1" t="s">
        <v>6732</v>
      </c>
      <c r="F2947" s="2">
        <v>45535</v>
      </c>
      <c r="G2947" s="2">
        <v>45505</v>
      </c>
      <c r="H2947" s="1" t="s">
        <v>7042</v>
      </c>
      <c r="I2947" s="1" t="s">
        <v>7043</v>
      </c>
      <c r="J2947" s="1" t="s">
        <v>1430</v>
      </c>
      <c r="K2947" s="1" t="s">
        <v>6782</v>
      </c>
      <c r="L2947" s="1"/>
      <c r="M2947" s="1"/>
      <c r="N2947" s="1"/>
      <c r="O2947" s="1"/>
      <c r="P2947" s="40">
        <v>347.80733907209384</v>
      </c>
    </row>
    <row r="2948" spans="1:16">
      <c r="A2948" s="39"/>
      <c r="B2948" s="1" t="s">
        <v>700</v>
      </c>
      <c r="C2948" s="1" t="s">
        <v>1395</v>
      </c>
      <c r="D2948" s="1" t="s">
        <v>24</v>
      </c>
      <c r="E2948" s="1" t="s">
        <v>6732</v>
      </c>
      <c r="F2948" s="2">
        <v>45535</v>
      </c>
      <c r="G2948" s="2">
        <v>45505</v>
      </c>
      <c r="H2948" s="1" t="s">
        <v>7044</v>
      </c>
      <c r="I2948" s="1" t="s">
        <v>7045</v>
      </c>
      <c r="J2948" s="1" t="s">
        <v>6797</v>
      </c>
      <c r="K2948" s="1" t="s">
        <v>6798</v>
      </c>
      <c r="L2948" s="1" t="s">
        <v>6799</v>
      </c>
      <c r="M2948" s="1"/>
      <c r="N2948" s="1"/>
      <c r="O2948" s="1"/>
      <c r="P2948" s="40">
        <v>781.53686100000004</v>
      </c>
    </row>
    <row r="2949" spans="1:16">
      <c r="A2949" s="39"/>
      <c r="B2949" s="1" t="s">
        <v>700</v>
      </c>
      <c r="C2949" s="1" t="s">
        <v>1395</v>
      </c>
      <c r="D2949" s="1" t="s">
        <v>24</v>
      </c>
      <c r="E2949" s="1" t="s">
        <v>6732</v>
      </c>
      <c r="F2949" s="2">
        <v>45535</v>
      </c>
      <c r="G2949" s="2">
        <v>45505</v>
      </c>
      <c r="H2949" s="1" t="s">
        <v>7046</v>
      </c>
      <c r="I2949" s="1" t="s">
        <v>7047</v>
      </c>
      <c r="J2949" s="1" t="s">
        <v>6740</v>
      </c>
      <c r="K2949" s="1" t="s">
        <v>6741</v>
      </c>
      <c r="L2949" s="1"/>
      <c r="M2949" s="1"/>
      <c r="N2949" s="1"/>
      <c r="O2949" s="1"/>
      <c r="P2949" s="40">
        <v>271.48122540000003</v>
      </c>
    </row>
    <row r="2950" spans="1:16">
      <c r="A2950" s="39"/>
      <c r="B2950" s="1" t="s">
        <v>700</v>
      </c>
      <c r="C2950" s="1" t="s">
        <v>1395</v>
      </c>
      <c r="D2950" s="1" t="s">
        <v>24</v>
      </c>
      <c r="E2950" s="1" t="s">
        <v>6732</v>
      </c>
      <c r="F2950" s="2">
        <v>45535</v>
      </c>
      <c r="G2950" s="2">
        <v>45505</v>
      </c>
      <c r="H2950" s="1" t="s">
        <v>7048</v>
      </c>
      <c r="I2950" s="1" t="s">
        <v>7049</v>
      </c>
      <c r="J2950" s="1" t="s">
        <v>6744</v>
      </c>
      <c r="K2950" s="1" t="s">
        <v>6745</v>
      </c>
      <c r="L2950" s="1" t="s">
        <v>6746</v>
      </c>
      <c r="M2950" s="1"/>
      <c r="N2950" s="1"/>
      <c r="O2950" s="1"/>
      <c r="P2950" s="40">
        <v>120.6583224</v>
      </c>
    </row>
    <row r="2951" spans="1:16">
      <c r="A2951" s="39"/>
      <c r="B2951" s="1" t="s">
        <v>700</v>
      </c>
      <c r="C2951" s="1" t="s">
        <v>1395</v>
      </c>
      <c r="D2951" s="1" t="s">
        <v>24</v>
      </c>
      <c r="E2951" s="1" t="s">
        <v>6732</v>
      </c>
      <c r="F2951" s="2">
        <v>45535</v>
      </c>
      <c r="G2951" s="2">
        <v>45505</v>
      </c>
      <c r="H2951" s="1" t="s">
        <v>7050</v>
      </c>
      <c r="I2951" s="1" t="s">
        <v>7051</v>
      </c>
      <c r="J2951" s="1" t="s">
        <v>7052</v>
      </c>
      <c r="K2951" s="1" t="s">
        <v>7053</v>
      </c>
      <c r="L2951" s="1" t="s">
        <v>7054</v>
      </c>
      <c r="M2951" s="1"/>
      <c r="N2951" s="1"/>
      <c r="O2951" s="1"/>
      <c r="P2951" s="40">
        <v>22901.300597548801</v>
      </c>
    </row>
    <row r="2952" spans="1:16">
      <c r="A2952" s="39"/>
      <c r="B2952" s="1" t="s">
        <v>700</v>
      </c>
      <c r="C2952" s="1" t="s">
        <v>1395</v>
      </c>
      <c r="D2952" s="1" t="s">
        <v>24</v>
      </c>
      <c r="E2952" s="1" t="s">
        <v>6732</v>
      </c>
      <c r="F2952" s="2">
        <v>45535</v>
      </c>
      <c r="G2952" s="2">
        <v>45505</v>
      </c>
      <c r="H2952" s="1" t="s">
        <v>7055</v>
      </c>
      <c r="I2952" s="1" t="s">
        <v>7056</v>
      </c>
      <c r="J2952" s="1" t="s">
        <v>6761</v>
      </c>
      <c r="K2952" s="1" t="s">
        <v>6762</v>
      </c>
      <c r="L2952" s="1" t="s">
        <v>6763</v>
      </c>
      <c r="M2952" s="1"/>
      <c r="N2952" s="1"/>
      <c r="O2952" s="1"/>
      <c r="P2952" s="40">
        <v>382.54172670000003</v>
      </c>
    </row>
    <row r="2953" spans="1:16">
      <c r="A2953" s="39"/>
      <c r="B2953" s="1" t="s">
        <v>700</v>
      </c>
      <c r="C2953" s="1" t="s">
        <v>6897</v>
      </c>
      <c r="D2953" s="1" t="s">
        <v>24</v>
      </c>
      <c r="E2953" s="1" t="s">
        <v>6732</v>
      </c>
      <c r="F2953" s="2">
        <v>45535</v>
      </c>
      <c r="G2953" s="2">
        <v>45505</v>
      </c>
      <c r="H2953" s="1" t="s">
        <v>7057</v>
      </c>
      <c r="I2953" s="1" t="s">
        <v>7058</v>
      </c>
      <c r="J2953" s="1" t="s">
        <v>7059</v>
      </c>
      <c r="K2953" s="1" t="s">
        <v>7060</v>
      </c>
      <c r="L2953" s="1" t="s">
        <v>7061</v>
      </c>
      <c r="M2953" s="1"/>
      <c r="N2953" s="1"/>
      <c r="O2953" s="1"/>
      <c r="P2953" s="40">
        <v>3752.7873131069009</v>
      </c>
    </row>
    <row r="2954" spans="1:16">
      <c r="A2954" s="39"/>
      <c r="B2954" s="1" t="s">
        <v>700</v>
      </c>
      <c r="C2954" s="1" t="s">
        <v>1395</v>
      </c>
      <c r="D2954" s="1" t="s">
        <v>24</v>
      </c>
      <c r="E2954" s="1" t="s">
        <v>6732</v>
      </c>
      <c r="F2954" s="2">
        <v>45535</v>
      </c>
      <c r="G2954" s="2">
        <v>45505</v>
      </c>
      <c r="H2954" s="1" t="s">
        <v>7062</v>
      </c>
      <c r="I2954" s="1" t="s">
        <v>7063</v>
      </c>
      <c r="J2954" s="1" t="s">
        <v>6749</v>
      </c>
      <c r="K2954" s="1" t="s">
        <v>6750</v>
      </c>
      <c r="L2954" s="1" t="s">
        <v>6751</v>
      </c>
      <c r="M2954" s="1"/>
      <c r="N2954" s="1"/>
      <c r="O2954" s="1"/>
      <c r="P2954" s="40">
        <v>68.555864999999997</v>
      </c>
    </row>
    <row r="2955" spans="1:16">
      <c r="A2955" s="39"/>
      <c r="B2955" s="1" t="s">
        <v>700</v>
      </c>
      <c r="C2955" s="1" t="s">
        <v>1383</v>
      </c>
      <c r="D2955" s="1" t="s">
        <v>24</v>
      </c>
      <c r="E2955" s="1" t="s">
        <v>6732</v>
      </c>
      <c r="F2955" s="2">
        <v>45535</v>
      </c>
      <c r="G2955" s="2">
        <v>45505</v>
      </c>
      <c r="H2955" s="1" t="s">
        <v>7064</v>
      </c>
      <c r="I2955" s="1" t="s">
        <v>7065</v>
      </c>
      <c r="J2955" s="1" t="s">
        <v>6768</v>
      </c>
      <c r="K2955" s="1" t="s">
        <v>6769</v>
      </c>
      <c r="L2955" s="1" t="s">
        <v>6770</v>
      </c>
      <c r="M2955" s="1"/>
      <c r="N2955" s="1"/>
      <c r="O2955" s="1"/>
      <c r="P2955" s="40">
        <v>326.06370446114863</v>
      </c>
    </row>
    <row r="2956" spans="1:16">
      <c r="A2956" s="39"/>
      <c r="B2956" s="1" t="s">
        <v>700</v>
      </c>
      <c r="C2956" s="1" t="s">
        <v>1383</v>
      </c>
      <c r="D2956" s="1" t="s">
        <v>24</v>
      </c>
      <c r="E2956" s="1" t="s">
        <v>6732</v>
      </c>
      <c r="F2956" s="2">
        <v>45535</v>
      </c>
      <c r="G2956" s="2">
        <v>45505</v>
      </c>
      <c r="H2956" s="1" t="s">
        <v>7066</v>
      </c>
      <c r="I2956" s="1" t="s">
        <v>7067</v>
      </c>
      <c r="J2956" s="1" t="s">
        <v>6768</v>
      </c>
      <c r="K2956" s="1" t="s">
        <v>6769</v>
      </c>
      <c r="L2956" s="1" t="s">
        <v>6770</v>
      </c>
      <c r="M2956" s="1"/>
      <c r="N2956" s="1"/>
      <c r="O2956" s="1"/>
      <c r="P2956" s="40">
        <v>108.6922259967176</v>
      </c>
    </row>
    <row r="2957" spans="1:16">
      <c r="A2957" s="39"/>
      <c r="B2957" s="1" t="s">
        <v>700</v>
      </c>
      <c r="C2957" s="1" t="s">
        <v>1383</v>
      </c>
      <c r="D2957" s="1" t="s">
        <v>24</v>
      </c>
      <c r="E2957" s="1" t="s">
        <v>6732</v>
      </c>
      <c r="F2957" s="2">
        <v>45535</v>
      </c>
      <c r="G2957" s="2">
        <v>45505</v>
      </c>
      <c r="H2957" s="1" t="s">
        <v>7068</v>
      </c>
      <c r="I2957" s="1" t="s">
        <v>7069</v>
      </c>
      <c r="J2957" s="1" t="s">
        <v>6768</v>
      </c>
      <c r="K2957" s="1" t="s">
        <v>6769</v>
      </c>
      <c r="L2957" s="1" t="s">
        <v>6770</v>
      </c>
      <c r="M2957" s="1"/>
      <c r="N2957" s="1"/>
      <c r="O2957" s="1"/>
      <c r="P2957" s="40">
        <v>54.346112998358798</v>
      </c>
    </row>
    <row r="2958" spans="1:16">
      <c r="A2958" s="39"/>
      <c r="B2958" s="1" t="s">
        <v>700</v>
      </c>
      <c r="C2958" s="1" t="s">
        <v>1395</v>
      </c>
      <c r="D2958" s="1" t="s">
        <v>24</v>
      </c>
      <c r="E2958" s="1" t="s">
        <v>6732</v>
      </c>
      <c r="F2958" s="2">
        <v>45535</v>
      </c>
      <c r="G2958" s="2">
        <v>45505</v>
      </c>
      <c r="H2958" s="1" t="s">
        <v>7070</v>
      </c>
      <c r="I2958" s="1" t="s">
        <v>7071</v>
      </c>
      <c r="J2958" s="1" t="s">
        <v>6761</v>
      </c>
      <c r="K2958" s="1" t="s">
        <v>6762</v>
      </c>
      <c r="L2958" s="1" t="s">
        <v>6763</v>
      </c>
      <c r="M2958" s="1"/>
      <c r="N2958" s="1"/>
      <c r="O2958" s="1"/>
      <c r="P2958" s="40">
        <v>127.4810020848</v>
      </c>
    </row>
    <row r="2959" spans="1:16">
      <c r="A2959" s="39"/>
      <c r="B2959" s="1" t="s">
        <v>700</v>
      </c>
      <c r="C2959" s="1" t="s">
        <v>1395</v>
      </c>
      <c r="D2959" s="1" t="s">
        <v>24</v>
      </c>
      <c r="E2959" s="1" t="s">
        <v>6732</v>
      </c>
      <c r="F2959" s="2">
        <v>45535</v>
      </c>
      <c r="G2959" s="2">
        <v>45505</v>
      </c>
      <c r="H2959" s="1" t="s">
        <v>7072</v>
      </c>
      <c r="I2959" s="1" t="s">
        <v>7073</v>
      </c>
      <c r="J2959" s="1" t="s">
        <v>6761</v>
      </c>
      <c r="K2959" s="1" t="s">
        <v>6762</v>
      </c>
      <c r="L2959" s="1" t="s">
        <v>6763</v>
      </c>
      <c r="M2959" s="1"/>
      <c r="N2959" s="1"/>
      <c r="O2959" s="1"/>
      <c r="P2959" s="40">
        <v>63.762438919200001</v>
      </c>
    </row>
    <row r="2960" spans="1:16">
      <c r="A2960" s="39"/>
      <c r="B2960" s="1" t="s">
        <v>700</v>
      </c>
      <c r="C2960" s="1" t="s">
        <v>1383</v>
      </c>
      <c r="D2960" s="1" t="s">
        <v>24</v>
      </c>
      <c r="E2960" s="1" t="s">
        <v>6732</v>
      </c>
      <c r="F2960" s="2">
        <v>45535</v>
      </c>
      <c r="G2960" s="2">
        <v>45505</v>
      </c>
      <c r="H2960" s="1" t="s">
        <v>7074</v>
      </c>
      <c r="I2960" s="1" t="s">
        <v>7075</v>
      </c>
      <c r="J2960" s="1" t="s">
        <v>6768</v>
      </c>
      <c r="K2960" s="1" t="s">
        <v>6769</v>
      </c>
      <c r="L2960" s="1" t="s">
        <v>6770</v>
      </c>
      <c r="M2960" s="1"/>
      <c r="N2960" s="1"/>
      <c r="O2960" s="1"/>
      <c r="P2960" s="40">
        <v>434.75593045786621</v>
      </c>
    </row>
    <row r="2961" spans="1:16">
      <c r="A2961" s="39"/>
      <c r="B2961" s="1" t="s">
        <v>700</v>
      </c>
      <c r="C2961" s="1" t="s">
        <v>1395</v>
      </c>
      <c r="D2961" s="1" t="s">
        <v>24</v>
      </c>
      <c r="E2961" s="1" t="s">
        <v>6732</v>
      </c>
      <c r="F2961" s="2">
        <v>45535</v>
      </c>
      <c r="G2961" s="2">
        <v>45505</v>
      </c>
      <c r="H2961" s="1" t="s">
        <v>7076</v>
      </c>
      <c r="I2961" s="1" t="s">
        <v>7077</v>
      </c>
      <c r="J2961" s="1" t="s">
        <v>6777</v>
      </c>
      <c r="K2961" s="1" t="s">
        <v>6778</v>
      </c>
      <c r="L2961" s="1" t="s">
        <v>6779</v>
      </c>
      <c r="M2961" s="1"/>
      <c r="N2961" s="1"/>
      <c r="O2961" s="1"/>
      <c r="P2961" s="40">
        <v>104.2049148</v>
      </c>
    </row>
    <row r="2962" spans="1:16">
      <c r="A2962" s="39"/>
      <c r="B2962" s="1" t="s">
        <v>700</v>
      </c>
      <c r="C2962" s="1" t="s">
        <v>1395</v>
      </c>
      <c r="D2962" s="1" t="s">
        <v>24</v>
      </c>
      <c r="E2962" s="1" t="s">
        <v>6732</v>
      </c>
      <c r="F2962" s="2">
        <v>45535</v>
      </c>
      <c r="G2962" s="2">
        <v>45505</v>
      </c>
      <c r="H2962" s="1" t="s">
        <v>7078</v>
      </c>
      <c r="I2962" s="1" t="s">
        <v>7079</v>
      </c>
      <c r="J2962" s="1" t="s">
        <v>6761</v>
      </c>
      <c r="K2962" s="1" t="s">
        <v>6762</v>
      </c>
      <c r="L2962" s="1" t="s">
        <v>6763</v>
      </c>
      <c r="M2962" s="1"/>
      <c r="N2962" s="1"/>
      <c r="O2962" s="1"/>
      <c r="P2962" s="40">
        <v>58.661882563200002</v>
      </c>
    </row>
    <row r="2963" spans="1:16">
      <c r="A2963" s="39"/>
      <c r="B2963" s="1" t="s">
        <v>700</v>
      </c>
      <c r="C2963" s="1" t="s">
        <v>1395</v>
      </c>
      <c r="D2963" s="1" t="s">
        <v>24</v>
      </c>
      <c r="E2963" s="1" t="s">
        <v>6732</v>
      </c>
      <c r="F2963" s="2">
        <v>45535</v>
      </c>
      <c r="G2963" s="2">
        <v>45505</v>
      </c>
      <c r="H2963" s="1" t="s">
        <v>7080</v>
      </c>
      <c r="I2963" s="1" t="s">
        <v>7081</v>
      </c>
      <c r="J2963" s="1" t="s">
        <v>6797</v>
      </c>
      <c r="K2963" s="1" t="s">
        <v>6798</v>
      </c>
      <c r="L2963" s="1" t="s">
        <v>6799</v>
      </c>
      <c r="M2963" s="1"/>
      <c r="N2963" s="1"/>
      <c r="O2963" s="1"/>
      <c r="P2963" s="40">
        <v>833.63931839999998</v>
      </c>
    </row>
    <row r="2964" spans="1:16">
      <c r="A2964" s="39"/>
      <c r="B2964" s="1" t="s">
        <v>700</v>
      </c>
      <c r="C2964" s="1" t="s">
        <v>1383</v>
      </c>
      <c r="D2964" s="1" t="s">
        <v>24</v>
      </c>
      <c r="E2964" s="1" t="s">
        <v>6732</v>
      </c>
      <c r="F2964" s="2">
        <v>45535</v>
      </c>
      <c r="G2964" s="2">
        <v>45505</v>
      </c>
      <c r="H2964" s="1" t="s">
        <v>7082</v>
      </c>
      <c r="I2964" s="1" t="s">
        <v>7083</v>
      </c>
      <c r="J2964" s="1" t="s">
        <v>6768</v>
      </c>
      <c r="K2964" s="1" t="s">
        <v>6769</v>
      </c>
      <c r="L2964" s="1" t="s">
        <v>6770</v>
      </c>
      <c r="M2964" s="1"/>
      <c r="N2964" s="1"/>
      <c r="O2964" s="1"/>
      <c r="P2964" s="40">
        <v>133.39382522060757</v>
      </c>
    </row>
    <row r="2965" spans="1:16">
      <c r="A2965" s="39"/>
      <c r="B2965" s="1" t="s">
        <v>700</v>
      </c>
      <c r="C2965" s="1" t="s">
        <v>1395</v>
      </c>
      <c r="D2965" s="1" t="s">
        <v>24</v>
      </c>
      <c r="E2965" s="1" t="s">
        <v>6732</v>
      </c>
      <c r="F2965" s="2">
        <v>45535</v>
      </c>
      <c r="G2965" s="2">
        <v>45505</v>
      </c>
      <c r="H2965" s="1" t="s">
        <v>7084</v>
      </c>
      <c r="I2965" s="1" t="s">
        <v>7085</v>
      </c>
      <c r="J2965" s="1" t="s">
        <v>6744</v>
      </c>
      <c r="K2965" s="1" t="s">
        <v>6745</v>
      </c>
      <c r="L2965" s="1" t="s">
        <v>6746</v>
      </c>
      <c r="M2965" s="1"/>
      <c r="N2965" s="1"/>
      <c r="O2965" s="1"/>
      <c r="P2965" s="40">
        <v>60.329161200000001</v>
      </c>
    </row>
    <row r="2966" spans="1:16">
      <c r="A2966" s="39"/>
      <c r="B2966" s="1" t="s">
        <v>700</v>
      </c>
      <c r="C2966" s="1" t="s">
        <v>1395</v>
      </c>
      <c r="D2966" s="1" t="s">
        <v>24</v>
      </c>
      <c r="E2966" s="1" t="s">
        <v>6732</v>
      </c>
      <c r="F2966" s="2">
        <v>45535</v>
      </c>
      <c r="G2966" s="2">
        <v>45505</v>
      </c>
      <c r="H2966" s="1" t="s">
        <v>7086</v>
      </c>
      <c r="I2966" s="1" t="s">
        <v>7087</v>
      </c>
      <c r="J2966" s="1" t="s">
        <v>6744</v>
      </c>
      <c r="K2966" s="1" t="s">
        <v>6745</v>
      </c>
      <c r="L2966" s="1" t="s">
        <v>6746</v>
      </c>
      <c r="M2966" s="1"/>
      <c r="N2966" s="1"/>
      <c r="O2966" s="1"/>
      <c r="P2966" s="40">
        <v>241.31664480000001</v>
      </c>
    </row>
    <row r="2967" spans="1:16">
      <c r="A2967" s="39"/>
      <c r="B2967" s="1" t="s">
        <v>700</v>
      </c>
      <c r="C2967" s="1" t="s">
        <v>1383</v>
      </c>
      <c r="D2967" s="1" t="s">
        <v>24</v>
      </c>
      <c r="E2967" s="1" t="s">
        <v>6732</v>
      </c>
      <c r="F2967" s="2">
        <v>45535</v>
      </c>
      <c r="G2967" s="2">
        <v>45505</v>
      </c>
      <c r="H2967" s="1" t="s">
        <v>7088</v>
      </c>
      <c r="I2967" s="1" t="s">
        <v>7089</v>
      </c>
      <c r="J2967" s="1" t="s">
        <v>6735</v>
      </c>
      <c r="K2967" s="1" t="s">
        <v>6736</v>
      </c>
      <c r="L2967" s="1" t="s">
        <v>6737</v>
      </c>
      <c r="M2967" s="1"/>
      <c r="N2967" s="1"/>
      <c r="O2967" s="1"/>
      <c r="P2967" s="40">
        <v>167.3585241534563</v>
      </c>
    </row>
    <row r="2968" spans="1:16">
      <c r="A2968" s="39"/>
      <c r="B2968" s="1" t="s">
        <v>700</v>
      </c>
      <c r="C2968" s="1" t="s">
        <v>1395</v>
      </c>
      <c r="D2968" s="1" t="s">
        <v>24</v>
      </c>
      <c r="E2968" s="1" t="s">
        <v>6732</v>
      </c>
      <c r="F2968" s="2">
        <v>45535</v>
      </c>
      <c r="G2968" s="2">
        <v>45505</v>
      </c>
      <c r="H2968" s="1" t="s">
        <v>7090</v>
      </c>
      <c r="I2968" s="1" t="s">
        <v>7091</v>
      </c>
      <c r="J2968" s="1" t="s">
        <v>6761</v>
      </c>
      <c r="K2968" s="1" t="s">
        <v>6762</v>
      </c>
      <c r="L2968" s="1" t="s">
        <v>6763</v>
      </c>
      <c r="M2968" s="1"/>
      <c r="N2968" s="1"/>
      <c r="O2968" s="1"/>
      <c r="P2968" s="40">
        <v>459.05007203999998</v>
      </c>
    </row>
    <row r="2969" spans="1:16">
      <c r="A2969" s="39"/>
      <c r="B2969" s="1" t="s">
        <v>700</v>
      </c>
      <c r="C2969" s="1" t="s">
        <v>1383</v>
      </c>
      <c r="D2969" s="1" t="s">
        <v>24</v>
      </c>
      <c r="E2969" s="1" t="s">
        <v>6732</v>
      </c>
      <c r="F2969" s="2">
        <v>45535</v>
      </c>
      <c r="G2969" s="2">
        <v>45505</v>
      </c>
      <c r="H2969" s="1" t="s">
        <v>7092</v>
      </c>
      <c r="I2969" s="1" t="s">
        <v>7093</v>
      </c>
      <c r="J2969" s="1" t="s">
        <v>6768</v>
      </c>
      <c r="K2969" s="1" t="s">
        <v>6769</v>
      </c>
      <c r="L2969" s="1" t="s">
        <v>6770</v>
      </c>
      <c r="M2969" s="1"/>
      <c r="N2969" s="1"/>
      <c r="O2969" s="1"/>
      <c r="P2969" s="40">
        <v>133.39382522060757</v>
      </c>
    </row>
    <row r="2970" spans="1:16">
      <c r="A2970" s="39"/>
      <c r="B2970" s="1" t="s">
        <v>700</v>
      </c>
      <c r="C2970" s="1" t="s">
        <v>1383</v>
      </c>
      <c r="D2970" s="1" t="s">
        <v>24</v>
      </c>
      <c r="E2970" s="1" t="s">
        <v>6732</v>
      </c>
      <c r="F2970" s="2">
        <v>45535</v>
      </c>
      <c r="G2970" s="2">
        <v>45505</v>
      </c>
      <c r="H2970" s="1" t="s">
        <v>7094</v>
      </c>
      <c r="I2970" s="1" t="s">
        <v>7095</v>
      </c>
      <c r="J2970" s="1" t="s">
        <v>6768</v>
      </c>
      <c r="K2970" s="1" t="s">
        <v>6769</v>
      </c>
      <c r="L2970" s="1" t="s">
        <v>6770</v>
      </c>
      <c r="M2970" s="1"/>
      <c r="N2970" s="1"/>
      <c r="O2970" s="1"/>
      <c r="P2970" s="40">
        <v>54.346112998358798</v>
      </c>
    </row>
    <row r="2971" spans="1:16">
      <c r="A2971" s="39"/>
      <c r="B2971" s="1" t="s">
        <v>700</v>
      </c>
      <c r="C2971" s="1" t="s">
        <v>1383</v>
      </c>
      <c r="D2971" s="1" t="s">
        <v>24</v>
      </c>
      <c r="E2971" s="1" t="s">
        <v>6732</v>
      </c>
      <c r="F2971" s="2">
        <v>45535</v>
      </c>
      <c r="G2971" s="2">
        <v>45505</v>
      </c>
      <c r="H2971" s="1" t="s">
        <v>7096</v>
      </c>
      <c r="I2971" s="1" t="s">
        <v>7097</v>
      </c>
      <c r="J2971" s="1" t="s">
        <v>6754</v>
      </c>
      <c r="K2971" s="1" t="s">
        <v>6755</v>
      </c>
      <c r="L2971" s="1" t="s">
        <v>6756</v>
      </c>
      <c r="M2971" s="1"/>
      <c r="N2971" s="1"/>
      <c r="O2971" s="1"/>
      <c r="P2971" s="40">
        <v>181.62940605801461</v>
      </c>
    </row>
    <row r="2972" spans="1:16">
      <c r="A2972" s="39"/>
      <c r="B2972" s="1" t="s">
        <v>700</v>
      </c>
      <c r="C2972" s="1" t="s">
        <v>1395</v>
      </c>
      <c r="D2972" s="1" t="s">
        <v>24</v>
      </c>
      <c r="E2972" s="1" t="s">
        <v>6732</v>
      </c>
      <c r="F2972" s="2">
        <v>45535</v>
      </c>
      <c r="G2972" s="2">
        <v>45505</v>
      </c>
      <c r="H2972" s="1" t="s">
        <v>7098</v>
      </c>
      <c r="I2972" s="1" t="s">
        <v>7099</v>
      </c>
      <c r="J2972" s="1" t="s">
        <v>6761</v>
      </c>
      <c r="K2972" s="1" t="s">
        <v>6762</v>
      </c>
      <c r="L2972" s="1" t="s">
        <v>6763</v>
      </c>
      <c r="M2972" s="1"/>
      <c r="N2972" s="1"/>
      <c r="O2972" s="1"/>
      <c r="P2972" s="40">
        <v>255.02781780000001</v>
      </c>
    </row>
    <row r="2973" spans="1:16">
      <c r="A2973" s="39"/>
      <c r="B2973" s="1" t="s">
        <v>700</v>
      </c>
      <c r="C2973" s="1" t="s">
        <v>1395</v>
      </c>
      <c r="D2973" s="1" t="s">
        <v>24</v>
      </c>
      <c r="E2973" s="1" t="s">
        <v>6732</v>
      </c>
      <c r="F2973" s="2">
        <v>45535</v>
      </c>
      <c r="G2973" s="2">
        <v>45505</v>
      </c>
      <c r="H2973" s="1" t="s">
        <v>7100</v>
      </c>
      <c r="I2973" s="1" t="s">
        <v>7101</v>
      </c>
      <c r="J2973" s="1" t="s">
        <v>6761</v>
      </c>
      <c r="K2973" s="1" t="s">
        <v>6762</v>
      </c>
      <c r="L2973" s="1" t="s">
        <v>6763</v>
      </c>
      <c r="M2973" s="1"/>
      <c r="N2973" s="1"/>
      <c r="O2973" s="1"/>
      <c r="P2973" s="40">
        <v>234.62559237599999</v>
      </c>
    </row>
    <row r="2974" spans="1:16">
      <c r="A2974" s="39"/>
      <c r="B2974" s="1" t="s">
        <v>700</v>
      </c>
      <c r="C2974" s="1" t="s">
        <v>1383</v>
      </c>
      <c r="D2974" s="1" t="s">
        <v>24</v>
      </c>
      <c r="E2974" s="1" t="s">
        <v>6732</v>
      </c>
      <c r="F2974" s="2">
        <v>45535</v>
      </c>
      <c r="G2974" s="2">
        <v>45505</v>
      </c>
      <c r="H2974" s="1" t="s">
        <v>7102</v>
      </c>
      <c r="I2974" s="1" t="s">
        <v>7103</v>
      </c>
      <c r="J2974" s="1" t="s">
        <v>6754</v>
      </c>
      <c r="K2974" s="1" t="s">
        <v>6755</v>
      </c>
      <c r="L2974" s="1" t="s">
        <v>6756</v>
      </c>
      <c r="M2974" s="1"/>
      <c r="N2974" s="1"/>
      <c r="O2974" s="1"/>
      <c r="P2974" s="40">
        <v>181.62940605801461</v>
      </c>
    </row>
    <row r="2975" spans="1:16">
      <c r="A2975" s="39"/>
      <c r="B2975" s="1" t="s">
        <v>700</v>
      </c>
      <c r="C2975" s="1" t="s">
        <v>1383</v>
      </c>
      <c r="D2975" s="1" t="s">
        <v>24</v>
      </c>
      <c r="E2975" s="1" t="s">
        <v>6732</v>
      </c>
      <c r="F2975" s="2">
        <v>45535</v>
      </c>
      <c r="G2975" s="2">
        <v>45505</v>
      </c>
      <c r="H2975" s="1" t="s">
        <v>7104</v>
      </c>
      <c r="I2975" s="1" t="s">
        <v>7105</v>
      </c>
      <c r="J2975" s="1" t="s">
        <v>6735</v>
      </c>
      <c r="K2975" s="1" t="s">
        <v>6736</v>
      </c>
      <c r="L2975" s="1" t="s">
        <v>6737</v>
      </c>
      <c r="M2975" s="1"/>
      <c r="N2975" s="1"/>
      <c r="O2975" s="1"/>
      <c r="P2975" s="40">
        <v>334.7170483069126</v>
      </c>
    </row>
    <row r="2976" spans="1:16">
      <c r="A2976" s="39"/>
      <c r="B2976" s="1" t="s">
        <v>700</v>
      </c>
      <c r="C2976" s="1" t="s">
        <v>1383</v>
      </c>
      <c r="D2976" s="1" t="s">
        <v>24</v>
      </c>
      <c r="E2976" s="1" t="s">
        <v>6732</v>
      </c>
      <c r="F2976" s="2">
        <v>45535</v>
      </c>
      <c r="G2976" s="2">
        <v>45505</v>
      </c>
      <c r="H2976" s="1" t="s">
        <v>7106</v>
      </c>
      <c r="I2976" s="1" t="s">
        <v>7107</v>
      </c>
      <c r="J2976" s="1" t="s">
        <v>6768</v>
      </c>
      <c r="K2976" s="1" t="s">
        <v>6769</v>
      </c>
      <c r="L2976" s="1" t="s">
        <v>6770</v>
      </c>
      <c r="M2976" s="1"/>
      <c r="N2976" s="1"/>
      <c r="O2976" s="1"/>
      <c r="P2976" s="40">
        <v>380.40981745950745</v>
      </c>
    </row>
    <row r="2977" spans="1:16">
      <c r="A2977" s="39"/>
      <c r="B2977" s="1" t="s">
        <v>700</v>
      </c>
      <c r="C2977" s="1" t="s">
        <v>1383</v>
      </c>
      <c r="D2977" s="1" t="s">
        <v>24</v>
      </c>
      <c r="E2977" s="1" t="s">
        <v>6732</v>
      </c>
      <c r="F2977" s="2">
        <v>45535</v>
      </c>
      <c r="G2977" s="2">
        <v>45505</v>
      </c>
      <c r="H2977" s="1" t="s">
        <v>7108</v>
      </c>
      <c r="I2977" s="1" t="s">
        <v>7109</v>
      </c>
      <c r="J2977" s="1" t="s">
        <v>6867</v>
      </c>
      <c r="K2977" s="1" t="s">
        <v>6868</v>
      </c>
      <c r="L2977" s="1" t="s">
        <v>6869</v>
      </c>
      <c r="M2977" s="1"/>
      <c r="N2977" s="1"/>
      <c r="O2977" s="1"/>
      <c r="P2977" s="40">
        <v>1936.6624626805931</v>
      </c>
    </row>
    <row r="2978" spans="1:16">
      <c r="A2978" s="39"/>
      <c r="B2978" s="1" t="s">
        <v>700</v>
      </c>
      <c r="C2978" s="1" t="s">
        <v>6897</v>
      </c>
      <c r="D2978" s="1" t="s">
        <v>24</v>
      </c>
      <c r="E2978" s="1" t="s">
        <v>6732</v>
      </c>
      <c r="F2978" s="2">
        <v>45535</v>
      </c>
      <c r="G2978" s="2">
        <v>45505</v>
      </c>
      <c r="H2978" s="1" t="s">
        <v>7110</v>
      </c>
      <c r="I2978" s="1" t="s">
        <v>7111</v>
      </c>
      <c r="J2978" s="1" t="s">
        <v>6900</v>
      </c>
      <c r="K2978" s="1" t="s">
        <v>6901</v>
      </c>
      <c r="L2978" s="1" t="s">
        <v>6902</v>
      </c>
      <c r="M2978" s="1"/>
      <c r="N2978" s="1"/>
      <c r="O2978" s="1"/>
      <c r="P2978" s="40">
        <v>114.12242303196795</v>
      </c>
    </row>
    <row r="2979" spans="1:16">
      <c r="A2979" s="39"/>
      <c r="B2979" s="1" t="s">
        <v>700</v>
      </c>
      <c r="C2979" s="1" t="s">
        <v>1395</v>
      </c>
      <c r="D2979" s="1" t="s">
        <v>24</v>
      </c>
      <c r="E2979" s="1" t="s">
        <v>6732</v>
      </c>
      <c r="F2979" s="2">
        <v>45535</v>
      </c>
      <c r="G2979" s="2">
        <v>45505</v>
      </c>
      <c r="H2979" s="1" t="s">
        <v>7112</v>
      </c>
      <c r="I2979" s="1" t="s">
        <v>7113</v>
      </c>
      <c r="J2979" s="1" t="s">
        <v>6761</v>
      </c>
      <c r="K2979" s="1" t="s">
        <v>6762</v>
      </c>
      <c r="L2979" s="1" t="s">
        <v>6763</v>
      </c>
      <c r="M2979" s="1"/>
      <c r="N2979" s="1"/>
      <c r="O2979" s="1"/>
      <c r="P2979" s="40">
        <v>612.06676272000004</v>
      </c>
    </row>
    <row r="2980" spans="1:16">
      <c r="A2980" s="39"/>
      <c r="B2980" s="1" t="s">
        <v>700</v>
      </c>
      <c r="C2980" s="1" t="s">
        <v>1395</v>
      </c>
      <c r="D2980" s="1" t="s">
        <v>24</v>
      </c>
      <c r="E2980" s="1" t="s">
        <v>6732</v>
      </c>
      <c r="F2980" s="2">
        <v>45535</v>
      </c>
      <c r="G2980" s="2">
        <v>45505</v>
      </c>
      <c r="H2980" s="1" t="s">
        <v>7114</v>
      </c>
      <c r="I2980" s="1" t="s">
        <v>7115</v>
      </c>
      <c r="J2980" s="1" t="s">
        <v>6740</v>
      </c>
      <c r="K2980" s="1" t="s">
        <v>6741</v>
      </c>
      <c r="L2980" s="1"/>
      <c r="M2980" s="1"/>
      <c r="N2980" s="1"/>
      <c r="O2980" s="1"/>
      <c r="P2980" s="40">
        <v>45.246870899999998</v>
      </c>
    </row>
    <row r="2981" spans="1:16">
      <c r="A2981" s="39"/>
      <c r="B2981" s="1" t="s">
        <v>700</v>
      </c>
      <c r="C2981" s="1" t="s">
        <v>1395</v>
      </c>
      <c r="D2981" s="1" t="s">
        <v>24</v>
      </c>
      <c r="E2981" s="1" t="s">
        <v>6732</v>
      </c>
      <c r="F2981" s="2">
        <v>45535</v>
      </c>
      <c r="G2981" s="2">
        <v>45505</v>
      </c>
      <c r="H2981" s="1" t="s">
        <v>7116</v>
      </c>
      <c r="I2981" s="1" t="s">
        <v>7117</v>
      </c>
      <c r="J2981" s="1" t="s">
        <v>6816</v>
      </c>
      <c r="K2981" s="1" t="s">
        <v>6817</v>
      </c>
      <c r="L2981" s="1"/>
      <c r="M2981" s="1"/>
      <c r="N2981" s="1"/>
      <c r="O2981" s="1"/>
      <c r="P2981" s="40">
        <v>93.235976399999998</v>
      </c>
    </row>
    <row r="2982" spans="1:16">
      <c r="A2982" s="39"/>
      <c r="B2982" s="1" t="s">
        <v>700</v>
      </c>
      <c r="C2982" s="1" t="s">
        <v>1395</v>
      </c>
      <c r="D2982" s="1" t="s">
        <v>24</v>
      </c>
      <c r="E2982" s="1" t="s">
        <v>6732</v>
      </c>
      <c r="F2982" s="2">
        <v>45535</v>
      </c>
      <c r="G2982" s="2">
        <v>45505</v>
      </c>
      <c r="H2982" s="1" t="s">
        <v>7118</v>
      </c>
      <c r="I2982" s="1" t="s">
        <v>7119</v>
      </c>
      <c r="J2982" s="1" t="s">
        <v>7120</v>
      </c>
      <c r="K2982" s="1" t="s">
        <v>7121</v>
      </c>
      <c r="L2982" s="1" t="s">
        <v>7122</v>
      </c>
      <c r="M2982" s="1"/>
      <c r="N2982" s="1"/>
      <c r="O2982" s="1"/>
      <c r="P2982" s="40">
        <v>1480.8066839999999</v>
      </c>
    </row>
    <row r="2983" spans="1:16">
      <c r="A2983" s="39"/>
      <c r="B2983" s="1" t="s">
        <v>700</v>
      </c>
      <c r="C2983" s="1" t="s">
        <v>6897</v>
      </c>
      <c r="D2983" s="1" t="s">
        <v>24</v>
      </c>
      <c r="E2983" s="1" t="s">
        <v>6732</v>
      </c>
      <c r="F2983" s="2">
        <v>45535</v>
      </c>
      <c r="G2983" s="2">
        <v>45505</v>
      </c>
      <c r="H2983" s="1" t="s">
        <v>7123</v>
      </c>
      <c r="I2983" s="1" t="s">
        <v>7124</v>
      </c>
      <c r="J2983" s="1" t="s">
        <v>6900</v>
      </c>
      <c r="K2983" s="1" t="s">
        <v>6901</v>
      </c>
      <c r="L2983" s="1" t="s">
        <v>6902</v>
      </c>
      <c r="M2983" s="1"/>
      <c r="N2983" s="1"/>
      <c r="O2983" s="1"/>
      <c r="P2983" s="40">
        <v>114.12242303196795</v>
      </c>
    </row>
    <row r="2984" spans="1:16">
      <c r="A2984" s="39"/>
      <c r="B2984" s="1" t="s">
        <v>700</v>
      </c>
      <c r="C2984" s="1" t="s">
        <v>6897</v>
      </c>
      <c r="D2984" s="1" t="s">
        <v>24</v>
      </c>
      <c r="E2984" s="1" t="s">
        <v>6732</v>
      </c>
      <c r="F2984" s="2">
        <v>45535</v>
      </c>
      <c r="G2984" s="2">
        <v>45505</v>
      </c>
      <c r="H2984" s="1" t="s">
        <v>7125</v>
      </c>
      <c r="I2984" s="1" t="s">
        <v>7126</v>
      </c>
      <c r="J2984" s="1" t="s">
        <v>6900</v>
      </c>
      <c r="K2984" s="1" t="s">
        <v>6901</v>
      </c>
      <c r="L2984" s="1" t="s">
        <v>6902</v>
      </c>
      <c r="M2984" s="1"/>
      <c r="N2984" s="1"/>
      <c r="O2984" s="1"/>
      <c r="P2984" s="40">
        <v>114.12242303196795</v>
      </c>
    </row>
    <row r="2985" spans="1:16">
      <c r="A2985" s="39"/>
      <c r="B2985" s="1" t="s">
        <v>700</v>
      </c>
      <c r="C2985" s="1" t="s">
        <v>1383</v>
      </c>
      <c r="D2985" s="1" t="s">
        <v>24</v>
      </c>
      <c r="E2985" s="1" t="s">
        <v>6732</v>
      </c>
      <c r="F2985" s="2">
        <v>45535</v>
      </c>
      <c r="G2985" s="2">
        <v>45505</v>
      </c>
      <c r="H2985" s="1" t="s">
        <v>7127</v>
      </c>
      <c r="I2985" s="1" t="s">
        <v>7128</v>
      </c>
      <c r="J2985" s="1" t="s">
        <v>6768</v>
      </c>
      <c r="K2985" s="1" t="s">
        <v>6769</v>
      </c>
      <c r="L2985" s="1" t="s">
        <v>6770</v>
      </c>
      <c r="M2985" s="1"/>
      <c r="N2985" s="1"/>
      <c r="O2985" s="1"/>
      <c r="P2985" s="40">
        <v>108.6922259967176</v>
      </c>
    </row>
    <row r="2986" spans="1:16">
      <c r="A2986" s="39"/>
      <c r="B2986" s="1" t="s">
        <v>700</v>
      </c>
      <c r="C2986" s="1" t="s">
        <v>1383</v>
      </c>
      <c r="D2986" s="1" t="s">
        <v>24</v>
      </c>
      <c r="E2986" s="1" t="s">
        <v>6732</v>
      </c>
      <c r="F2986" s="2">
        <v>45535</v>
      </c>
      <c r="G2986" s="2">
        <v>45505</v>
      </c>
      <c r="H2986" s="1" t="s">
        <v>7129</v>
      </c>
      <c r="I2986" s="1" t="s">
        <v>7130</v>
      </c>
      <c r="J2986" s="1" t="s">
        <v>6768</v>
      </c>
      <c r="K2986" s="1" t="s">
        <v>6769</v>
      </c>
      <c r="L2986" s="1" t="s">
        <v>6770</v>
      </c>
      <c r="M2986" s="1"/>
      <c r="N2986" s="1"/>
      <c r="O2986" s="1"/>
      <c r="P2986" s="40">
        <v>163.0383389950764</v>
      </c>
    </row>
    <row r="2987" spans="1:16">
      <c r="A2987" s="39"/>
      <c r="B2987" s="1" t="s">
        <v>700</v>
      </c>
      <c r="C2987" s="1" t="s">
        <v>1383</v>
      </c>
      <c r="D2987" s="1" t="s">
        <v>24</v>
      </c>
      <c r="E2987" s="1" t="s">
        <v>6732</v>
      </c>
      <c r="F2987" s="2">
        <v>45535</v>
      </c>
      <c r="G2987" s="2">
        <v>45505</v>
      </c>
      <c r="H2987" s="1" t="s">
        <v>7131</v>
      </c>
      <c r="I2987" s="1" t="s">
        <v>7132</v>
      </c>
      <c r="J2987" s="1" t="s">
        <v>6768</v>
      </c>
      <c r="K2987" s="1" t="s">
        <v>6769</v>
      </c>
      <c r="L2987" s="1" t="s">
        <v>6770</v>
      </c>
      <c r="M2987" s="1"/>
      <c r="N2987" s="1"/>
      <c r="O2987" s="1"/>
      <c r="P2987" s="40">
        <v>177.85410911780872</v>
      </c>
    </row>
    <row r="2988" spans="1:16">
      <c r="A2988" s="39"/>
      <c r="B2988" s="1" t="s">
        <v>700</v>
      </c>
      <c r="C2988" s="1" t="s">
        <v>1383</v>
      </c>
      <c r="D2988" s="1" t="s">
        <v>24</v>
      </c>
      <c r="E2988" s="1" t="s">
        <v>6732</v>
      </c>
      <c r="F2988" s="2">
        <v>45535</v>
      </c>
      <c r="G2988" s="2">
        <v>45505</v>
      </c>
      <c r="H2988" s="1" t="s">
        <v>7133</v>
      </c>
      <c r="I2988" s="1" t="s">
        <v>7134</v>
      </c>
      <c r="J2988" s="1" t="s">
        <v>1430</v>
      </c>
      <c r="K2988" s="1" t="s">
        <v>6782</v>
      </c>
      <c r="L2988" s="1"/>
      <c r="M2988" s="1"/>
      <c r="N2988" s="1"/>
      <c r="O2988" s="1"/>
      <c r="P2988" s="40">
        <v>695.61467814418768</v>
      </c>
    </row>
    <row r="2989" spans="1:16">
      <c r="A2989" s="39"/>
      <c r="B2989" s="1" t="s">
        <v>700</v>
      </c>
      <c r="C2989" s="1" t="s">
        <v>1383</v>
      </c>
      <c r="D2989" s="1" t="s">
        <v>24</v>
      </c>
      <c r="E2989" s="1" t="s">
        <v>6732</v>
      </c>
      <c r="F2989" s="2">
        <v>45535</v>
      </c>
      <c r="G2989" s="2">
        <v>45505</v>
      </c>
      <c r="H2989" s="1" t="s">
        <v>7135</v>
      </c>
      <c r="I2989" s="1" t="s">
        <v>7136</v>
      </c>
      <c r="J2989" s="1" t="s">
        <v>1430</v>
      </c>
      <c r="K2989" s="1" t="s">
        <v>6782</v>
      </c>
      <c r="L2989" s="1"/>
      <c r="M2989" s="1"/>
      <c r="N2989" s="1"/>
      <c r="O2989" s="1"/>
      <c r="P2989" s="40">
        <v>86.948591385772417</v>
      </c>
    </row>
    <row r="2990" spans="1:16">
      <c r="A2990" s="39"/>
      <c r="B2990" s="1" t="s">
        <v>700</v>
      </c>
      <c r="C2990" s="1" t="s">
        <v>6897</v>
      </c>
      <c r="D2990" s="1" t="s">
        <v>24</v>
      </c>
      <c r="E2990" s="1" t="s">
        <v>6732</v>
      </c>
      <c r="F2990" s="2">
        <v>45535</v>
      </c>
      <c r="G2990" s="2">
        <v>45505</v>
      </c>
      <c r="H2990" s="1" t="s">
        <v>7137</v>
      </c>
      <c r="I2990" s="1" t="s">
        <v>7138</v>
      </c>
      <c r="J2990" s="1" t="s">
        <v>6977</v>
      </c>
      <c r="K2990" s="1" t="s">
        <v>6978</v>
      </c>
      <c r="L2990" s="1" t="s">
        <v>6979</v>
      </c>
      <c r="M2990" s="1"/>
      <c r="N2990" s="1"/>
      <c r="O2990" s="1"/>
      <c r="P2990" s="40">
        <v>71.03904145595007</v>
      </c>
    </row>
    <row r="2991" spans="1:16">
      <c r="A2991" s="39"/>
      <c r="B2991" s="1" t="s">
        <v>700</v>
      </c>
      <c r="C2991" s="1" t="s">
        <v>1395</v>
      </c>
      <c r="D2991" s="1" t="s">
        <v>24</v>
      </c>
      <c r="E2991" s="1" t="s">
        <v>6732</v>
      </c>
      <c r="F2991" s="2">
        <v>45535</v>
      </c>
      <c r="G2991" s="2">
        <v>45505</v>
      </c>
      <c r="H2991" s="1" t="s">
        <v>7139</v>
      </c>
      <c r="I2991" s="1" t="s">
        <v>7140</v>
      </c>
      <c r="J2991" s="1" t="s">
        <v>6761</v>
      </c>
      <c r="K2991" s="1" t="s">
        <v>6762</v>
      </c>
      <c r="L2991" s="1" t="s">
        <v>6763</v>
      </c>
      <c r="M2991" s="1"/>
      <c r="N2991" s="1"/>
      <c r="O2991" s="1"/>
      <c r="P2991" s="40">
        <v>63.762438919200001</v>
      </c>
    </row>
    <row r="2992" spans="1:16">
      <c r="A2992" s="39"/>
      <c r="B2992" s="1" t="s">
        <v>700</v>
      </c>
      <c r="C2992" s="1" t="s">
        <v>1395</v>
      </c>
      <c r="D2992" s="1" t="s">
        <v>24</v>
      </c>
      <c r="E2992" s="1" t="s">
        <v>6732</v>
      </c>
      <c r="F2992" s="2">
        <v>45535</v>
      </c>
      <c r="G2992" s="2">
        <v>45505</v>
      </c>
      <c r="H2992" s="1" t="s">
        <v>7141</v>
      </c>
      <c r="I2992" s="1" t="s">
        <v>7142</v>
      </c>
      <c r="J2992" s="1" t="s">
        <v>6777</v>
      </c>
      <c r="K2992" s="1" t="s">
        <v>6778</v>
      </c>
      <c r="L2992" s="1" t="s">
        <v>6779</v>
      </c>
      <c r="M2992" s="1"/>
      <c r="N2992" s="1"/>
      <c r="O2992" s="1"/>
      <c r="P2992" s="40">
        <v>137.11172999999999</v>
      </c>
    </row>
    <row r="2993" spans="1:16">
      <c r="A2993" s="39"/>
      <c r="B2993" s="1" t="s">
        <v>700</v>
      </c>
      <c r="C2993" s="1" t="s">
        <v>6897</v>
      </c>
      <c r="D2993" s="1" t="s">
        <v>24</v>
      </c>
      <c r="E2993" s="1" t="s">
        <v>6732</v>
      </c>
      <c r="F2993" s="2">
        <v>45535</v>
      </c>
      <c r="G2993" s="2">
        <v>45505</v>
      </c>
      <c r="H2993" s="1" t="s">
        <v>7143</v>
      </c>
      <c r="I2993" s="1" t="s">
        <v>7144</v>
      </c>
      <c r="J2993" s="1" t="s">
        <v>6900</v>
      </c>
      <c r="K2993" s="1" t="s">
        <v>6901</v>
      </c>
      <c r="L2993" s="1" t="s">
        <v>6902</v>
      </c>
      <c r="M2993" s="1"/>
      <c r="N2993" s="1"/>
      <c r="O2993" s="1"/>
      <c r="P2993" s="40">
        <v>65.006443499222243</v>
      </c>
    </row>
    <row r="2994" spans="1:16">
      <c r="A2994" s="39"/>
      <c r="B2994" s="1" t="s">
        <v>700</v>
      </c>
      <c r="C2994" s="1" t="s">
        <v>1395</v>
      </c>
      <c r="D2994" s="1" t="s">
        <v>24</v>
      </c>
      <c r="E2994" s="1" t="s">
        <v>6732</v>
      </c>
      <c r="F2994" s="2">
        <v>45535</v>
      </c>
      <c r="G2994" s="2">
        <v>45505</v>
      </c>
      <c r="H2994" s="1" t="s">
        <v>7145</v>
      </c>
      <c r="I2994" s="1" t="s">
        <v>7146</v>
      </c>
      <c r="J2994" s="1" t="s">
        <v>6797</v>
      </c>
      <c r="K2994" s="1" t="s">
        <v>6798</v>
      </c>
      <c r="L2994" s="1" t="s">
        <v>6799</v>
      </c>
      <c r="M2994" s="1"/>
      <c r="N2994" s="1"/>
      <c r="O2994" s="1"/>
      <c r="P2994" s="40">
        <v>104.2049148</v>
      </c>
    </row>
    <row r="2995" spans="1:16">
      <c r="A2995" s="39"/>
      <c r="B2995" s="1" t="s">
        <v>700</v>
      </c>
      <c r="C2995" s="1" t="s">
        <v>1383</v>
      </c>
      <c r="D2995" s="1" t="s">
        <v>24</v>
      </c>
      <c r="E2995" s="1" t="s">
        <v>6732</v>
      </c>
      <c r="F2995" s="2">
        <v>45535</v>
      </c>
      <c r="G2995" s="2">
        <v>45505</v>
      </c>
      <c r="H2995" s="1" t="s">
        <v>7147</v>
      </c>
      <c r="I2995" s="1" t="s">
        <v>7148</v>
      </c>
      <c r="J2995" s="1" t="s">
        <v>6735</v>
      </c>
      <c r="K2995" s="1" t="s">
        <v>6736</v>
      </c>
      <c r="L2995" s="1" t="s">
        <v>6737</v>
      </c>
      <c r="M2995" s="1"/>
      <c r="N2995" s="1"/>
      <c r="O2995" s="1"/>
      <c r="P2995" s="40">
        <v>83.679262076728151</v>
      </c>
    </row>
    <row r="2996" spans="1:16">
      <c r="A2996" s="39"/>
      <c r="B2996" s="1" t="s">
        <v>700</v>
      </c>
      <c r="C2996" s="1" t="s">
        <v>1383</v>
      </c>
      <c r="D2996" s="1" t="s">
        <v>24</v>
      </c>
      <c r="E2996" s="1" t="s">
        <v>6732</v>
      </c>
      <c r="F2996" s="2">
        <v>45535</v>
      </c>
      <c r="G2996" s="2">
        <v>45505</v>
      </c>
      <c r="H2996" s="1" t="s">
        <v>7149</v>
      </c>
      <c r="I2996" s="1" t="s">
        <v>7150</v>
      </c>
      <c r="J2996" s="1" t="s">
        <v>6768</v>
      </c>
      <c r="K2996" s="1" t="s">
        <v>6769</v>
      </c>
      <c r="L2996" s="1" t="s">
        <v>6770</v>
      </c>
      <c r="M2996" s="1"/>
      <c r="N2996" s="1"/>
      <c r="O2996" s="1"/>
      <c r="P2996" s="40">
        <v>108.6922259967176</v>
      </c>
    </row>
    <row r="2997" spans="1:16">
      <c r="A2997" s="39"/>
      <c r="B2997" s="1" t="s">
        <v>700</v>
      </c>
      <c r="C2997" s="1" t="s">
        <v>1383</v>
      </c>
      <c r="D2997" s="1" t="s">
        <v>24</v>
      </c>
      <c r="E2997" s="1" t="s">
        <v>6732</v>
      </c>
      <c r="F2997" s="2">
        <v>45535</v>
      </c>
      <c r="G2997" s="2">
        <v>45505</v>
      </c>
      <c r="H2997" s="1" t="s">
        <v>7151</v>
      </c>
      <c r="I2997" s="1" t="s">
        <v>7152</v>
      </c>
      <c r="J2997" s="1" t="s">
        <v>6768</v>
      </c>
      <c r="K2997" s="1" t="s">
        <v>6769</v>
      </c>
      <c r="L2997" s="1" t="s">
        <v>6770</v>
      </c>
      <c r="M2997" s="1"/>
      <c r="N2997" s="1"/>
      <c r="O2997" s="1"/>
      <c r="P2997" s="40">
        <v>108.6922259967176</v>
      </c>
    </row>
    <row r="2998" spans="1:16">
      <c r="A2998" s="39"/>
      <c r="B2998" s="1" t="s">
        <v>700</v>
      </c>
      <c r="C2998" s="1" t="s">
        <v>1395</v>
      </c>
      <c r="D2998" s="1" t="s">
        <v>24</v>
      </c>
      <c r="E2998" s="1" t="s">
        <v>6732</v>
      </c>
      <c r="F2998" s="2">
        <v>45535</v>
      </c>
      <c r="G2998" s="2">
        <v>45505</v>
      </c>
      <c r="H2998" s="1" t="s">
        <v>7153</v>
      </c>
      <c r="I2998" s="1" t="s">
        <v>7154</v>
      </c>
      <c r="J2998" s="1" t="s">
        <v>6744</v>
      </c>
      <c r="K2998" s="1" t="s">
        <v>6745</v>
      </c>
      <c r="L2998" s="1" t="s">
        <v>6746</v>
      </c>
      <c r="M2998" s="1"/>
      <c r="N2998" s="1"/>
      <c r="O2998" s="1"/>
      <c r="P2998" s="40">
        <v>120.6583224</v>
      </c>
    </row>
    <row r="2999" spans="1:16">
      <c r="A2999" s="39"/>
      <c r="B2999" s="1" t="s">
        <v>700</v>
      </c>
      <c r="C2999" s="1" t="s">
        <v>1395</v>
      </c>
      <c r="D2999" s="1" t="s">
        <v>24</v>
      </c>
      <c r="E2999" s="1" t="s">
        <v>6732</v>
      </c>
      <c r="F2999" s="2">
        <v>45535</v>
      </c>
      <c r="G2999" s="2">
        <v>45505</v>
      </c>
      <c r="H2999" s="1" t="s">
        <v>7155</v>
      </c>
      <c r="I2999" s="1" t="s">
        <v>7156</v>
      </c>
      <c r="J2999" s="1" t="s">
        <v>6816</v>
      </c>
      <c r="K2999" s="1" t="s">
        <v>6817</v>
      </c>
      <c r="L2999" s="1"/>
      <c r="M2999" s="1"/>
      <c r="N2999" s="1"/>
      <c r="O2999" s="1"/>
      <c r="P2999" s="40">
        <v>241.31664480000001</v>
      </c>
    </row>
    <row r="3000" spans="1:16">
      <c r="A3000" s="39"/>
      <c r="B3000" s="1" t="s">
        <v>700</v>
      </c>
      <c r="C3000" s="1" t="s">
        <v>1395</v>
      </c>
      <c r="D3000" s="1" t="s">
        <v>24</v>
      </c>
      <c r="E3000" s="1" t="s">
        <v>6732</v>
      </c>
      <c r="F3000" s="2">
        <v>45535</v>
      </c>
      <c r="G3000" s="2">
        <v>45505</v>
      </c>
      <c r="H3000" s="1" t="s">
        <v>7157</v>
      </c>
      <c r="I3000" s="1" t="s">
        <v>7158</v>
      </c>
      <c r="J3000" s="1" t="s">
        <v>6761</v>
      </c>
      <c r="K3000" s="1" t="s">
        <v>6762</v>
      </c>
      <c r="L3000" s="1" t="s">
        <v>6763</v>
      </c>
      <c r="M3000" s="1"/>
      <c r="N3000" s="1"/>
      <c r="O3000" s="1"/>
      <c r="P3000" s="40">
        <v>382.54172670000003</v>
      </c>
    </row>
    <row r="3001" spans="1:16">
      <c r="A3001" s="39"/>
      <c r="B3001" s="1" t="s">
        <v>700</v>
      </c>
      <c r="C3001" s="1" t="s">
        <v>1383</v>
      </c>
      <c r="D3001" s="1" t="s">
        <v>24</v>
      </c>
      <c r="E3001" s="1" t="s">
        <v>6732</v>
      </c>
      <c r="F3001" s="2">
        <v>45535</v>
      </c>
      <c r="G3001" s="2">
        <v>45505</v>
      </c>
      <c r="H3001" s="1" t="s">
        <v>7159</v>
      </c>
      <c r="I3001" s="1" t="s">
        <v>7160</v>
      </c>
      <c r="J3001" s="1" t="s">
        <v>6867</v>
      </c>
      <c r="K3001" s="1" t="s">
        <v>6868</v>
      </c>
      <c r="L3001" s="1" t="s">
        <v>6869</v>
      </c>
      <c r="M3001" s="1"/>
      <c r="N3001" s="1"/>
      <c r="O3001" s="1"/>
      <c r="P3001" s="40">
        <v>553.33398555574149</v>
      </c>
    </row>
    <row r="3002" spans="1:16">
      <c r="A3002" s="39"/>
      <c r="B3002" s="1" t="s">
        <v>700</v>
      </c>
      <c r="C3002" s="1" t="s">
        <v>1383</v>
      </c>
      <c r="D3002" s="1" t="s">
        <v>24</v>
      </c>
      <c r="E3002" s="1" t="s">
        <v>6732</v>
      </c>
      <c r="F3002" s="2">
        <v>45535</v>
      </c>
      <c r="G3002" s="2">
        <v>45505</v>
      </c>
      <c r="H3002" s="1" t="s">
        <v>7161</v>
      </c>
      <c r="I3002" s="1" t="s">
        <v>7162</v>
      </c>
      <c r="J3002" s="1" t="s">
        <v>1430</v>
      </c>
      <c r="K3002" s="1" t="s">
        <v>6782</v>
      </c>
      <c r="L3002" s="1"/>
      <c r="M3002" s="1"/>
      <c r="N3002" s="1"/>
      <c r="O3002" s="1"/>
      <c r="P3002" s="40">
        <v>173.91015630054898</v>
      </c>
    </row>
    <row r="3003" spans="1:16">
      <c r="A3003" s="39"/>
      <c r="B3003" s="1" t="s">
        <v>700</v>
      </c>
      <c r="C3003" s="1" t="s">
        <v>1395</v>
      </c>
      <c r="D3003" s="1" t="s">
        <v>24</v>
      </c>
      <c r="E3003" s="1" t="s">
        <v>6732</v>
      </c>
      <c r="F3003" s="2">
        <v>45535</v>
      </c>
      <c r="G3003" s="2">
        <v>45505</v>
      </c>
      <c r="H3003" s="1" t="s">
        <v>7163</v>
      </c>
      <c r="I3003" s="1" t="s">
        <v>7164</v>
      </c>
      <c r="J3003" s="1" t="s">
        <v>6761</v>
      </c>
      <c r="K3003" s="1" t="s">
        <v>6762</v>
      </c>
      <c r="L3003" s="1" t="s">
        <v>6763</v>
      </c>
      <c r="M3003" s="1"/>
      <c r="N3003" s="1"/>
      <c r="O3003" s="1"/>
      <c r="P3003" s="40">
        <v>318.79025671919999</v>
      </c>
    </row>
    <row r="3004" spans="1:16">
      <c r="A3004" s="39"/>
      <c r="B3004" s="1" t="s">
        <v>700</v>
      </c>
      <c r="C3004" s="1" t="s">
        <v>1395</v>
      </c>
      <c r="D3004" s="1" t="s">
        <v>24</v>
      </c>
      <c r="E3004" s="1" t="s">
        <v>6732</v>
      </c>
      <c r="F3004" s="2">
        <v>45535</v>
      </c>
      <c r="G3004" s="2">
        <v>45505</v>
      </c>
      <c r="H3004" s="1" t="s">
        <v>7165</v>
      </c>
      <c r="I3004" s="1" t="s">
        <v>7166</v>
      </c>
      <c r="J3004" s="1" t="s">
        <v>6797</v>
      </c>
      <c r="K3004" s="1" t="s">
        <v>6798</v>
      </c>
      <c r="L3004" s="1" t="s">
        <v>6799</v>
      </c>
      <c r="M3004" s="1"/>
      <c r="N3004" s="1"/>
      <c r="O3004" s="1"/>
      <c r="P3004" s="40">
        <v>833.63931839999998</v>
      </c>
    </row>
    <row r="3005" spans="1:16">
      <c r="A3005" s="39"/>
      <c r="B3005" s="1" t="s">
        <v>700</v>
      </c>
      <c r="C3005" s="1" t="s">
        <v>1395</v>
      </c>
      <c r="D3005" s="1" t="s">
        <v>24</v>
      </c>
      <c r="E3005" s="1" t="s">
        <v>6732</v>
      </c>
      <c r="F3005" s="2">
        <v>45535</v>
      </c>
      <c r="G3005" s="2">
        <v>45505</v>
      </c>
      <c r="H3005" s="1" t="s">
        <v>7167</v>
      </c>
      <c r="I3005" s="1" t="s">
        <v>7168</v>
      </c>
      <c r="J3005" s="1" t="s">
        <v>6797</v>
      </c>
      <c r="K3005" s="1" t="s">
        <v>6798</v>
      </c>
      <c r="L3005" s="1" t="s">
        <v>6799</v>
      </c>
      <c r="M3005" s="1"/>
      <c r="N3005" s="1"/>
      <c r="O3005" s="1"/>
      <c r="P3005" s="40">
        <v>781.53686100000004</v>
      </c>
    </row>
    <row r="3006" spans="1:16">
      <c r="A3006" s="39"/>
      <c r="B3006" s="1" t="s">
        <v>700</v>
      </c>
      <c r="C3006" s="1" t="s">
        <v>1383</v>
      </c>
      <c r="D3006" s="1" t="s">
        <v>24</v>
      </c>
      <c r="E3006" s="1" t="s">
        <v>6732</v>
      </c>
      <c r="F3006" s="2">
        <v>45535</v>
      </c>
      <c r="G3006" s="2">
        <v>45505</v>
      </c>
      <c r="H3006" s="1" t="s">
        <v>7169</v>
      </c>
      <c r="I3006" s="1" t="s">
        <v>7170</v>
      </c>
      <c r="J3006" s="1" t="s">
        <v>6768</v>
      </c>
      <c r="K3006" s="1" t="s">
        <v>6769</v>
      </c>
      <c r="L3006" s="1" t="s">
        <v>6770</v>
      </c>
      <c r="M3006" s="1"/>
      <c r="N3006" s="1"/>
      <c r="O3006" s="1"/>
      <c r="P3006" s="40">
        <v>326.06370446114863</v>
      </c>
    </row>
    <row r="3007" spans="1:16">
      <c r="A3007" s="39"/>
      <c r="B3007" s="1" t="s">
        <v>700</v>
      </c>
      <c r="C3007" s="1" t="s">
        <v>1383</v>
      </c>
      <c r="D3007" s="1" t="s">
        <v>24</v>
      </c>
      <c r="E3007" s="1" t="s">
        <v>6732</v>
      </c>
      <c r="F3007" s="2">
        <v>45535</v>
      </c>
      <c r="G3007" s="2">
        <v>45505</v>
      </c>
      <c r="H3007" s="1" t="s">
        <v>7171</v>
      </c>
      <c r="I3007" s="1" t="s">
        <v>7172</v>
      </c>
      <c r="J3007" s="1" t="s">
        <v>6768</v>
      </c>
      <c r="K3007" s="1" t="s">
        <v>6769</v>
      </c>
      <c r="L3007" s="1" t="s">
        <v>6770</v>
      </c>
      <c r="M3007" s="1"/>
      <c r="N3007" s="1"/>
      <c r="O3007" s="1"/>
      <c r="P3007" s="40">
        <v>108.6922259967176</v>
      </c>
    </row>
    <row r="3008" spans="1:16">
      <c r="A3008" s="39"/>
      <c r="B3008" s="1" t="s">
        <v>700</v>
      </c>
      <c r="C3008" s="1" t="s">
        <v>1383</v>
      </c>
      <c r="D3008" s="1" t="s">
        <v>24</v>
      </c>
      <c r="E3008" s="1" t="s">
        <v>6732</v>
      </c>
      <c r="F3008" s="2">
        <v>45535</v>
      </c>
      <c r="G3008" s="2">
        <v>45505</v>
      </c>
      <c r="H3008" s="1" t="s">
        <v>7173</v>
      </c>
      <c r="I3008" s="1" t="s">
        <v>7174</v>
      </c>
      <c r="J3008" s="1" t="s">
        <v>6735</v>
      </c>
      <c r="K3008" s="1" t="s">
        <v>6736</v>
      </c>
      <c r="L3008" s="1" t="s">
        <v>6737</v>
      </c>
      <c r="M3008" s="1"/>
      <c r="N3008" s="1"/>
      <c r="O3008" s="1"/>
      <c r="P3008" s="40">
        <v>83.679262076728151</v>
      </c>
    </row>
    <row r="3009" spans="1:16">
      <c r="A3009" s="39"/>
      <c r="B3009" s="1" t="s">
        <v>700</v>
      </c>
      <c r="C3009" s="1" t="s">
        <v>1395</v>
      </c>
      <c r="D3009" s="1" t="s">
        <v>24</v>
      </c>
      <c r="E3009" s="1" t="s">
        <v>6732</v>
      </c>
      <c r="F3009" s="2">
        <v>45535</v>
      </c>
      <c r="G3009" s="2">
        <v>45505</v>
      </c>
      <c r="H3009" s="1" t="s">
        <v>7175</v>
      </c>
      <c r="I3009" s="1" t="s">
        <v>7176</v>
      </c>
      <c r="J3009" s="1" t="s">
        <v>6777</v>
      </c>
      <c r="K3009" s="1" t="s">
        <v>6778</v>
      </c>
      <c r="L3009" s="1" t="s">
        <v>6779</v>
      </c>
      <c r="M3009" s="1"/>
      <c r="N3009" s="1"/>
      <c r="O3009" s="1"/>
      <c r="P3009" s="40">
        <v>104.2049148</v>
      </c>
    </row>
    <row r="3010" spans="1:16">
      <c r="A3010" s="39"/>
      <c r="B3010" s="1" t="s">
        <v>700</v>
      </c>
      <c r="C3010" s="1" t="s">
        <v>1395</v>
      </c>
      <c r="D3010" s="1" t="s">
        <v>24</v>
      </c>
      <c r="E3010" s="1" t="s">
        <v>6732</v>
      </c>
      <c r="F3010" s="2">
        <v>45535</v>
      </c>
      <c r="G3010" s="2">
        <v>45505</v>
      </c>
      <c r="H3010" s="1" t="s">
        <v>7177</v>
      </c>
      <c r="I3010" s="1" t="s">
        <v>7178</v>
      </c>
      <c r="J3010" s="1" t="s">
        <v>6761</v>
      </c>
      <c r="K3010" s="1" t="s">
        <v>6762</v>
      </c>
      <c r="L3010" s="1" t="s">
        <v>6763</v>
      </c>
      <c r="M3010" s="1"/>
      <c r="N3010" s="1"/>
      <c r="O3010" s="1"/>
      <c r="P3010" s="40">
        <v>193.821141528</v>
      </c>
    </row>
    <row r="3011" spans="1:16">
      <c r="A3011" s="39"/>
      <c r="B3011" s="1" t="s">
        <v>700</v>
      </c>
      <c r="C3011" s="1" t="s">
        <v>1395</v>
      </c>
      <c r="D3011" s="1" t="s">
        <v>24</v>
      </c>
      <c r="E3011" s="1" t="s">
        <v>6732</v>
      </c>
      <c r="F3011" s="2">
        <v>45535</v>
      </c>
      <c r="G3011" s="2">
        <v>45505</v>
      </c>
      <c r="H3011" s="1" t="s">
        <v>7179</v>
      </c>
      <c r="I3011" s="1" t="s">
        <v>7180</v>
      </c>
      <c r="J3011" s="1" t="s">
        <v>6761</v>
      </c>
      <c r="K3011" s="1" t="s">
        <v>6762</v>
      </c>
      <c r="L3011" s="1" t="s">
        <v>6763</v>
      </c>
      <c r="M3011" s="1"/>
      <c r="N3011" s="1"/>
      <c r="O3011" s="1"/>
      <c r="P3011" s="40">
        <v>387.642283056</v>
      </c>
    </row>
    <row r="3012" spans="1:16">
      <c r="A3012" s="39"/>
      <c r="B3012" s="1" t="s">
        <v>700</v>
      </c>
      <c r="C3012" s="1" t="s">
        <v>1395</v>
      </c>
      <c r="D3012" s="1" t="s">
        <v>24</v>
      </c>
      <c r="E3012" s="1" t="s">
        <v>6732</v>
      </c>
      <c r="F3012" s="2">
        <v>45535</v>
      </c>
      <c r="G3012" s="2">
        <v>45505</v>
      </c>
      <c r="H3012" s="1" t="s">
        <v>7181</v>
      </c>
      <c r="I3012" s="1" t="s">
        <v>7182</v>
      </c>
      <c r="J3012" s="1" t="s">
        <v>6761</v>
      </c>
      <c r="K3012" s="1" t="s">
        <v>6762</v>
      </c>
      <c r="L3012" s="1" t="s">
        <v>6763</v>
      </c>
      <c r="M3012" s="1"/>
      <c r="N3012" s="1"/>
      <c r="O3012" s="1"/>
      <c r="P3012" s="40">
        <v>48.460769851199998</v>
      </c>
    </row>
    <row r="3013" spans="1:16">
      <c r="A3013" s="39"/>
      <c r="B3013" s="1" t="s">
        <v>700</v>
      </c>
      <c r="C3013" s="1" t="s">
        <v>1383</v>
      </c>
      <c r="D3013" s="1" t="s">
        <v>24</v>
      </c>
      <c r="E3013" s="1" t="s">
        <v>6732</v>
      </c>
      <c r="F3013" s="2">
        <v>45535</v>
      </c>
      <c r="G3013" s="2">
        <v>45505</v>
      </c>
      <c r="H3013" s="1" t="s">
        <v>7183</v>
      </c>
      <c r="I3013" s="1" t="s">
        <v>7184</v>
      </c>
      <c r="J3013" s="1" t="s">
        <v>6768</v>
      </c>
      <c r="K3013" s="1" t="s">
        <v>6769</v>
      </c>
      <c r="L3013" s="1" t="s">
        <v>6770</v>
      </c>
      <c r="M3013" s="1"/>
      <c r="N3013" s="1"/>
      <c r="O3013" s="1"/>
      <c r="P3013" s="40">
        <v>217.38445199343519</v>
      </c>
    </row>
    <row r="3014" spans="1:16">
      <c r="A3014" s="39"/>
      <c r="B3014" s="1" t="s">
        <v>700</v>
      </c>
      <c r="C3014" s="1" t="s">
        <v>1395</v>
      </c>
      <c r="D3014" s="1" t="s">
        <v>24</v>
      </c>
      <c r="E3014" s="1" t="s">
        <v>6732</v>
      </c>
      <c r="F3014" s="2">
        <v>45535</v>
      </c>
      <c r="G3014" s="2">
        <v>45505</v>
      </c>
      <c r="H3014" s="1" t="s">
        <v>7185</v>
      </c>
      <c r="I3014" s="1" t="s">
        <v>7186</v>
      </c>
      <c r="J3014" s="1" t="s">
        <v>6777</v>
      </c>
      <c r="K3014" s="1" t="s">
        <v>6778</v>
      </c>
      <c r="L3014" s="1" t="s">
        <v>6779</v>
      </c>
      <c r="M3014" s="1"/>
      <c r="N3014" s="1"/>
      <c r="O3014" s="1"/>
      <c r="P3014" s="40">
        <v>52.102457399999999</v>
      </c>
    </row>
    <row r="3015" spans="1:16">
      <c r="A3015" s="39"/>
      <c r="B3015" s="1" t="s">
        <v>700</v>
      </c>
      <c r="C3015" s="1" t="s">
        <v>1395</v>
      </c>
      <c r="D3015" s="1" t="s">
        <v>24</v>
      </c>
      <c r="E3015" s="1" t="s">
        <v>6732</v>
      </c>
      <c r="F3015" s="2">
        <v>45535</v>
      </c>
      <c r="G3015" s="2">
        <v>45505</v>
      </c>
      <c r="H3015" s="1" t="s">
        <v>7187</v>
      </c>
      <c r="I3015" s="1" t="s">
        <v>7188</v>
      </c>
      <c r="J3015" s="1" t="s">
        <v>6777</v>
      </c>
      <c r="K3015" s="1" t="s">
        <v>6778</v>
      </c>
      <c r="L3015" s="1" t="s">
        <v>6779</v>
      </c>
      <c r="M3015" s="1"/>
      <c r="N3015" s="1"/>
      <c r="O3015" s="1"/>
      <c r="P3015" s="40">
        <v>104.2049148</v>
      </c>
    </row>
    <row r="3016" spans="1:16">
      <c r="A3016" s="39"/>
      <c r="B3016" s="1" t="s">
        <v>700</v>
      </c>
      <c r="C3016" s="1" t="s">
        <v>1395</v>
      </c>
      <c r="D3016" s="1" t="s">
        <v>24</v>
      </c>
      <c r="E3016" s="1" t="s">
        <v>6732</v>
      </c>
      <c r="F3016" s="2">
        <v>45535</v>
      </c>
      <c r="G3016" s="2">
        <v>45505</v>
      </c>
      <c r="H3016" s="1" t="s">
        <v>7189</v>
      </c>
      <c r="I3016" s="1" t="s">
        <v>7190</v>
      </c>
      <c r="J3016" s="1" t="s">
        <v>6761</v>
      </c>
      <c r="K3016" s="1" t="s">
        <v>6762</v>
      </c>
      <c r="L3016" s="1" t="s">
        <v>6763</v>
      </c>
      <c r="M3016" s="1"/>
      <c r="N3016" s="1"/>
      <c r="O3016" s="1"/>
      <c r="P3016" s="40">
        <v>234.62559237599999</v>
      </c>
    </row>
    <row r="3017" spans="1:16">
      <c r="A3017" s="39"/>
      <c r="B3017" s="1" t="s">
        <v>700</v>
      </c>
      <c r="C3017" s="1" t="s">
        <v>1383</v>
      </c>
      <c r="D3017" s="1" t="s">
        <v>24</v>
      </c>
      <c r="E3017" s="1" t="s">
        <v>6732</v>
      </c>
      <c r="F3017" s="2">
        <v>45535</v>
      </c>
      <c r="G3017" s="2">
        <v>45505</v>
      </c>
      <c r="H3017" s="1" t="s">
        <v>7191</v>
      </c>
      <c r="I3017" s="1" t="s">
        <v>7192</v>
      </c>
      <c r="J3017" s="1" t="s">
        <v>1430</v>
      </c>
      <c r="K3017" s="1" t="s">
        <v>6782</v>
      </c>
      <c r="L3017" s="1"/>
      <c r="M3017" s="1"/>
      <c r="N3017" s="1"/>
      <c r="O3017" s="1"/>
      <c r="P3017" s="40">
        <v>347.80733907209384</v>
      </c>
    </row>
    <row r="3018" spans="1:16">
      <c r="A3018" s="39"/>
      <c r="B3018" s="1" t="s">
        <v>700</v>
      </c>
      <c r="C3018" s="1" t="s">
        <v>1395</v>
      </c>
      <c r="D3018" s="1" t="s">
        <v>24</v>
      </c>
      <c r="E3018" s="1" t="s">
        <v>6732</v>
      </c>
      <c r="F3018" s="2">
        <v>45535</v>
      </c>
      <c r="G3018" s="2">
        <v>45505</v>
      </c>
      <c r="H3018" s="1" t="s">
        <v>7193</v>
      </c>
      <c r="I3018" s="1" t="s">
        <v>7194</v>
      </c>
      <c r="J3018" s="1" t="s">
        <v>6761</v>
      </c>
      <c r="K3018" s="1" t="s">
        <v>6762</v>
      </c>
      <c r="L3018" s="1" t="s">
        <v>6763</v>
      </c>
      <c r="M3018" s="1"/>
      <c r="N3018" s="1"/>
      <c r="O3018" s="1"/>
      <c r="P3018" s="40">
        <v>127.5139089</v>
      </c>
    </row>
    <row r="3019" spans="1:16">
      <c r="A3019" s="39"/>
      <c r="B3019" s="1" t="s">
        <v>700</v>
      </c>
      <c r="C3019" s="1" t="s">
        <v>1383</v>
      </c>
      <c r="D3019" s="1" t="s">
        <v>24</v>
      </c>
      <c r="E3019" s="1" t="s">
        <v>6732</v>
      </c>
      <c r="F3019" s="2">
        <v>45535</v>
      </c>
      <c r="G3019" s="2">
        <v>45505</v>
      </c>
      <c r="H3019" s="1" t="s">
        <v>7195</v>
      </c>
      <c r="I3019" s="1" t="s">
        <v>7196</v>
      </c>
      <c r="J3019" s="1" t="s">
        <v>6960</v>
      </c>
      <c r="K3019" s="1" t="s">
        <v>6961</v>
      </c>
      <c r="L3019" s="1" t="s">
        <v>6962</v>
      </c>
      <c r="M3019" s="1"/>
      <c r="N3019" s="1"/>
      <c r="O3019" s="1"/>
      <c r="P3019" s="40">
        <v>108.6922259967176</v>
      </c>
    </row>
    <row r="3020" spans="1:16">
      <c r="A3020" s="39"/>
      <c r="B3020" s="1" t="s">
        <v>700</v>
      </c>
      <c r="C3020" s="1" t="s">
        <v>1383</v>
      </c>
      <c r="D3020" s="1" t="s">
        <v>24</v>
      </c>
      <c r="E3020" s="1" t="s">
        <v>6732</v>
      </c>
      <c r="F3020" s="2">
        <v>45535</v>
      </c>
      <c r="G3020" s="2">
        <v>45505</v>
      </c>
      <c r="H3020" s="1" t="s">
        <v>7197</v>
      </c>
      <c r="I3020" s="1" t="s">
        <v>7198</v>
      </c>
      <c r="J3020" s="1" t="s">
        <v>6768</v>
      </c>
      <c r="K3020" s="1" t="s">
        <v>6769</v>
      </c>
      <c r="L3020" s="1" t="s">
        <v>6770</v>
      </c>
      <c r="M3020" s="1"/>
      <c r="N3020" s="1"/>
      <c r="O3020" s="1"/>
      <c r="P3020" s="40">
        <v>434.75593045786621</v>
      </c>
    </row>
    <row r="3021" spans="1:16">
      <c r="A3021" s="39"/>
      <c r="B3021" s="1" t="s">
        <v>700</v>
      </c>
      <c r="C3021" s="1" t="s">
        <v>1383</v>
      </c>
      <c r="D3021" s="1" t="s">
        <v>24</v>
      </c>
      <c r="E3021" s="1" t="s">
        <v>6732</v>
      </c>
      <c r="F3021" s="2">
        <v>45535</v>
      </c>
      <c r="G3021" s="2">
        <v>45505</v>
      </c>
      <c r="H3021" s="1" t="s">
        <v>7199</v>
      </c>
      <c r="I3021" s="1" t="s">
        <v>7200</v>
      </c>
      <c r="J3021" s="1" t="s">
        <v>6768</v>
      </c>
      <c r="K3021" s="1" t="s">
        <v>6769</v>
      </c>
      <c r="L3021" s="1" t="s">
        <v>6770</v>
      </c>
      <c r="M3021" s="1"/>
      <c r="N3021" s="1"/>
      <c r="O3021" s="1"/>
      <c r="P3021" s="40">
        <v>133.39382522060757</v>
      </c>
    </row>
    <row r="3022" spans="1:16">
      <c r="A3022" s="39"/>
      <c r="B3022" s="1" t="s">
        <v>700</v>
      </c>
      <c r="C3022" s="1" t="s">
        <v>1395</v>
      </c>
      <c r="D3022" s="1" t="s">
        <v>24</v>
      </c>
      <c r="E3022" s="1" t="s">
        <v>6732</v>
      </c>
      <c r="F3022" s="2">
        <v>45535</v>
      </c>
      <c r="G3022" s="2">
        <v>45505</v>
      </c>
      <c r="H3022" s="1" t="s">
        <v>7201</v>
      </c>
      <c r="I3022" s="1" t="s">
        <v>7202</v>
      </c>
      <c r="J3022" s="1" t="s">
        <v>6761</v>
      </c>
      <c r="K3022" s="1" t="s">
        <v>6762</v>
      </c>
      <c r="L3022" s="1" t="s">
        <v>6763</v>
      </c>
      <c r="M3022" s="1"/>
      <c r="N3022" s="1"/>
      <c r="O3022" s="1"/>
      <c r="P3022" s="40">
        <v>459.05007203999998</v>
      </c>
    </row>
    <row r="3023" spans="1:16">
      <c r="A3023" s="39"/>
      <c r="B3023" s="1" t="s">
        <v>700</v>
      </c>
      <c r="C3023" s="1" t="s">
        <v>6897</v>
      </c>
      <c r="D3023" s="1" t="s">
        <v>24</v>
      </c>
      <c r="E3023" s="1" t="s">
        <v>6732</v>
      </c>
      <c r="F3023" s="2">
        <v>45535</v>
      </c>
      <c r="G3023" s="2">
        <v>45505</v>
      </c>
      <c r="H3023" s="1" t="s">
        <v>7203</v>
      </c>
      <c r="I3023" s="1" t="s">
        <v>7204</v>
      </c>
      <c r="J3023" s="1" t="s">
        <v>7034</v>
      </c>
      <c r="K3023" s="1" t="s">
        <v>7035</v>
      </c>
      <c r="L3023" s="1"/>
      <c r="M3023" s="1"/>
      <c r="N3023" s="1"/>
      <c r="O3023" s="1"/>
      <c r="P3023" s="40">
        <v>71.03904145595007</v>
      </c>
    </row>
    <row r="3024" spans="1:16">
      <c r="A3024" s="39"/>
      <c r="B3024" s="1" t="s">
        <v>700</v>
      </c>
      <c r="C3024" s="1" t="s">
        <v>1395</v>
      </c>
      <c r="D3024" s="1" t="s">
        <v>24</v>
      </c>
      <c r="E3024" s="1" t="s">
        <v>6732</v>
      </c>
      <c r="F3024" s="2">
        <v>45535</v>
      </c>
      <c r="G3024" s="2">
        <v>45505</v>
      </c>
      <c r="H3024" s="1" t="s">
        <v>7205</v>
      </c>
      <c r="I3024" s="1" t="s">
        <v>7206</v>
      </c>
      <c r="J3024" s="1" t="s">
        <v>6761</v>
      </c>
      <c r="K3024" s="1" t="s">
        <v>6762</v>
      </c>
      <c r="L3024" s="1" t="s">
        <v>6763</v>
      </c>
      <c r="M3024" s="1"/>
      <c r="N3024" s="1"/>
      <c r="O3024" s="1"/>
      <c r="P3024" s="40">
        <v>306.03338136000002</v>
      </c>
    </row>
    <row r="3025" spans="1:16">
      <c r="A3025" s="39"/>
      <c r="B3025" s="1" t="s">
        <v>700</v>
      </c>
      <c r="C3025" s="1" t="s">
        <v>1383</v>
      </c>
      <c r="D3025" s="1" t="s">
        <v>24</v>
      </c>
      <c r="E3025" s="1" t="s">
        <v>6732</v>
      </c>
      <c r="F3025" s="2">
        <v>45535</v>
      </c>
      <c r="G3025" s="2">
        <v>45505</v>
      </c>
      <c r="H3025" s="1" t="s">
        <v>7207</v>
      </c>
      <c r="I3025" s="1" t="s">
        <v>7208</v>
      </c>
      <c r="J3025" s="1" t="s">
        <v>1430</v>
      </c>
      <c r="K3025" s="1" t="s">
        <v>6782</v>
      </c>
      <c r="L3025" s="1"/>
      <c r="M3025" s="1"/>
      <c r="N3025" s="1"/>
      <c r="O3025" s="1"/>
      <c r="P3025" s="40">
        <v>521.71749537264282</v>
      </c>
    </row>
    <row r="3026" spans="1:16">
      <c r="A3026" s="39"/>
      <c r="B3026" s="1" t="s">
        <v>700</v>
      </c>
      <c r="C3026" s="1" t="s">
        <v>1383</v>
      </c>
      <c r="D3026" s="1" t="s">
        <v>24</v>
      </c>
      <c r="E3026" s="1" t="s">
        <v>6732</v>
      </c>
      <c r="F3026" s="2">
        <v>45535</v>
      </c>
      <c r="G3026" s="2">
        <v>45505</v>
      </c>
      <c r="H3026" s="1" t="s">
        <v>7209</v>
      </c>
      <c r="I3026" s="1" t="s">
        <v>7210</v>
      </c>
      <c r="J3026" s="1" t="s">
        <v>6735</v>
      </c>
      <c r="K3026" s="1" t="s">
        <v>6736</v>
      </c>
      <c r="L3026" s="1" t="s">
        <v>6737</v>
      </c>
      <c r="M3026" s="1"/>
      <c r="N3026" s="1"/>
      <c r="O3026" s="1"/>
      <c r="P3026" s="40">
        <v>83.679262076728151</v>
      </c>
    </row>
    <row r="3027" spans="1:16">
      <c r="A3027" s="39"/>
      <c r="B3027" s="1" t="s">
        <v>700</v>
      </c>
      <c r="C3027" s="1" t="s">
        <v>1395</v>
      </c>
      <c r="D3027" s="1" t="s">
        <v>24</v>
      </c>
      <c r="E3027" s="1" t="s">
        <v>6732</v>
      </c>
      <c r="F3027" s="2">
        <v>45535</v>
      </c>
      <c r="G3027" s="2">
        <v>45505</v>
      </c>
      <c r="H3027" s="1" t="s">
        <v>7211</v>
      </c>
      <c r="I3027" s="1" t="s">
        <v>7212</v>
      </c>
      <c r="J3027" s="1" t="s">
        <v>6740</v>
      </c>
      <c r="K3027" s="1" t="s">
        <v>6741</v>
      </c>
      <c r="L3027" s="1"/>
      <c r="M3027" s="1"/>
      <c r="N3027" s="1"/>
      <c r="O3027" s="1"/>
      <c r="P3027" s="40">
        <v>271.48122540000003</v>
      </c>
    </row>
    <row r="3028" spans="1:16">
      <c r="A3028" s="39"/>
      <c r="B3028" s="1" t="s">
        <v>700</v>
      </c>
      <c r="C3028" s="1" t="s">
        <v>1395</v>
      </c>
      <c r="D3028" s="1" t="s">
        <v>24</v>
      </c>
      <c r="E3028" s="1" t="s">
        <v>6732</v>
      </c>
      <c r="F3028" s="2">
        <v>45535</v>
      </c>
      <c r="G3028" s="2">
        <v>45505</v>
      </c>
      <c r="H3028" s="1" t="s">
        <v>7213</v>
      </c>
      <c r="I3028" s="1" t="s">
        <v>7214</v>
      </c>
      <c r="J3028" s="1" t="s">
        <v>6777</v>
      </c>
      <c r="K3028" s="1" t="s">
        <v>6778</v>
      </c>
      <c r="L3028" s="1" t="s">
        <v>6779</v>
      </c>
      <c r="M3028" s="1"/>
      <c r="N3028" s="1"/>
      <c r="O3028" s="1"/>
      <c r="P3028" s="40">
        <v>68.555864999999997</v>
      </c>
    </row>
    <row r="3029" spans="1:16">
      <c r="A3029" s="39"/>
      <c r="B3029" s="1" t="s">
        <v>700</v>
      </c>
      <c r="C3029" s="1" t="s">
        <v>1383</v>
      </c>
      <c r="D3029" s="1" t="s">
        <v>24</v>
      </c>
      <c r="E3029" s="1" t="s">
        <v>6732</v>
      </c>
      <c r="F3029" s="2">
        <v>45535</v>
      </c>
      <c r="G3029" s="2">
        <v>45505</v>
      </c>
      <c r="H3029" s="1" t="s">
        <v>7215</v>
      </c>
      <c r="I3029" s="1" t="s">
        <v>7216</v>
      </c>
      <c r="J3029" s="1" t="s">
        <v>1430</v>
      </c>
      <c r="K3029" s="1" t="s">
        <v>6782</v>
      </c>
      <c r="L3029" s="1"/>
      <c r="M3029" s="1"/>
      <c r="N3029" s="1"/>
      <c r="O3029" s="1"/>
      <c r="P3029" s="40">
        <v>86.948591385772417</v>
      </c>
    </row>
    <row r="3030" spans="1:16">
      <c r="A3030" s="39"/>
      <c r="B3030" s="1" t="s">
        <v>700</v>
      </c>
      <c r="C3030" s="1" t="s">
        <v>1395</v>
      </c>
      <c r="D3030" s="1" t="s">
        <v>24</v>
      </c>
      <c r="E3030" s="1" t="s">
        <v>6732</v>
      </c>
      <c r="F3030" s="2">
        <v>45535</v>
      </c>
      <c r="G3030" s="2">
        <v>45505</v>
      </c>
      <c r="H3030" s="1" t="s">
        <v>7217</v>
      </c>
      <c r="I3030" s="1" t="s">
        <v>7218</v>
      </c>
      <c r="J3030" s="1" t="s">
        <v>6777</v>
      </c>
      <c r="K3030" s="1" t="s">
        <v>6778</v>
      </c>
      <c r="L3030" s="1" t="s">
        <v>6779</v>
      </c>
      <c r="M3030" s="1"/>
      <c r="N3030" s="1"/>
      <c r="O3030" s="1"/>
      <c r="P3030" s="40">
        <v>312.61474440000001</v>
      </c>
    </row>
    <row r="3031" spans="1:16">
      <c r="A3031" s="39"/>
      <c r="B3031" s="1" t="s">
        <v>700</v>
      </c>
      <c r="C3031" s="1" t="s">
        <v>1395</v>
      </c>
      <c r="D3031" s="1" t="s">
        <v>24</v>
      </c>
      <c r="E3031" s="1" t="s">
        <v>6732</v>
      </c>
      <c r="F3031" s="2">
        <v>45535</v>
      </c>
      <c r="G3031" s="2">
        <v>45505</v>
      </c>
      <c r="H3031" s="1" t="s">
        <v>7219</v>
      </c>
      <c r="I3031" s="1" t="s">
        <v>7220</v>
      </c>
      <c r="J3031" s="1" t="s">
        <v>6797</v>
      </c>
      <c r="K3031" s="1" t="s">
        <v>6798</v>
      </c>
      <c r="L3031" s="1" t="s">
        <v>6799</v>
      </c>
      <c r="M3031" s="1"/>
      <c r="N3031" s="1"/>
      <c r="O3031" s="1"/>
      <c r="P3031" s="40">
        <v>833.63931839999998</v>
      </c>
    </row>
    <row r="3032" spans="1:16">
      <c r="A3032" s="39"/>
      <c r="B3032" s="1" t="s">
        <v>700</v>
      </c>
      <c r="C3032" s="1" t="s">
        <v>1395</v>
      </c>
      <c r="D3032" s="1" t="s">
        <v>24</v>
      </c>
      <c r="E3032" s="1" t="s">
        <v>6732</v>
      </c>
      <c r="F3032" s="2">
        <v>45535</v>
      </c>
      <c r="G3032" s="2">
        <v>45505</v>
      </c>
      <c r="H3032" s="1" t="s">
        <v>7221</v>
      </c>
      <c r="I3032" s="1" t="s">
        <v>7222</v>
      </c>
      <c r="J3032" s="1" t="s">
        <v>7223</v>
      </c>
      <c r="K3032" s="1" t="s">
        <v>7224</v>
      </c>
      <c r="L3032" s="1" t="s">
        <v>7225</v>
      </c>
      <c r="M3032" s="1"/>
      <c r="N3032" s="1"/>
      <c r="O3032" s="1"/>
      <c r="P3032" s="40">
        <v>1509.6001472999999</v>
      </c>
    </row>
    <row r="3033" spans="1:16">
      <c r="A3033" s="39"/>
      <c r="B3033" s="1" t="s">
        <v>700</v>
      </c>
      <c r="C3033" s="1" t="s">
        <v>1395</v>
      </c>
      <c r="D3033" s="1" t="s">
        <v>24</v>
      </c>
      <c r="E3033" s="1" t="s">
        <v>6732</v>
      </c>
      <c r="F3033" s="2">
        <v>45535</v>
      </c>
      <c r="G3033" s="2">
        <v>45505</v>
      </c>
      <c r="H3033" s="1" t="s">
        <v>7226</v>
      </c>
      <c r="I3033" s="1" t="s">
        <v>7227</v>
      </c>
      <c r="J3033" s="1" t="s">
        <v>6816</v>
      </c>
      <c r="K3033" s="1" t="s">
        <v>6817</v>
      </c>
      <c r="L3033" s="1"/>
      <c r="M3033" s="1"/>
      <c r="N3033" s="1"/>
      <c r="O3033" s="1"/>
      <c r="P3033" s="40">
        <v>93.235976399999998</v>
      </c>
    </row>
    <row r="3034" spans="1:16">
      <c r="A3034" s="39"/>
      <c r="B3034" s="1" t="s">
        <v>700</v>
      </c>
      <c r="C3034" s="1" t="s">
        <v>1383</v>
      </c>
      <c r="D3034" s="1" t="s">
        <v>24</v>
      </c>
      <c r="E3034" s="1" t="s">
        <v>6732</v>
      </c>
      <c r="F3034" s="2">
        <v>45535</v>
      </c>
      <c r="G3034" s="2">
        <v>45505</v>
      </c>
      <c r="H3034" s="1" t="s">
        <v>7228</v>
      </c>
      <c r="I3034" s="1" t="s">
        <v>7229</v>
      </c>
      <c r="J3034" s="1" t="s">
        <v>6768</v>
      </c>
      <c r="K3034" s="1" t="s">
        <v>6769</v>
      </c>
      <c r="L3034" s="1" t="s">
        <v>6770</v>
      </c>
      <c r="M3034" s="1"/>
      <c r="N3034" s="1"/>
      <c r="O3034" s="1"/>
      <c r="P3034" s="40">
        <v>217.38445199343519</v>
      </c>
    </row>
    <row r="3035" spans="1:16">
      <c r="A3035" s="39"/>
      <c r="B3035" s="1" t="s">
        <v>700</v>
      </c>
      <c r="C3035" s="1" t="s">
        <v>1383</v>
      </c>
      <c r="D3035" s="1" t="s">
        <v>24</v>
      </c>
      <c r="E3035" s="1" t="s">
        <v>6732</v>
      </c>
      <c r="F3035" s="2">
        <v>45535</v>
      </c>
      <c r="G3035" s="2">
        <v>45505</v>
      </c>
      <c r="H3035" s="1" t="s">
        <v>7230</v>
      </c>
      <c r="I3035" s="1" t="s">
        <v>7231</v>
      </c>
      <c r="J3035" s="1" t="s">
        <v>6768</v>
      </c>
      <c r="K3035" s="1" t="s">
        <v>6769</v>
      </c>
      <c r="L3035" s="1" t="s">
        <v>6770</v>
      </c>
      <c r="M3035" s="1"/>
      <c r="N3035" s="1"/>
      <c r="O3035" s="1"/>
      <c r="P3035" s="40">
        <v>108.6922259967176</v>
      </c>
    </row>
    <row r="3036" spans="1:16">
      <c r="A3036" s="39"/>
      <c r="B3036" s="1" t="s">
        <v>700</v>
      </c>
      <c r="C3036" s="1" t="s">
        <v>1383</v>
      </c>
      <c r="D3036" s="1" t="s">
        <v>24</v>
      </c>
      <c r="E3036" s="1" t="s">
        <v>6732</v>
      </c>
      <c r="F3036" s="2">
        <v>45535</v>
      </c>
      <c r="G3036" s="2">
        <v>45505</v>
      </c>
      <c r="H3036" s="1" t="s">
        <v>7232</v>
      </c>
      <c r="I3036" s="1" t="s">
        <v>7233</v>
      </c>
      <c r="J3036" s="1" t="s">
        <v>6754</v>
      </c>
      <c r="K3036" s="1" t="s">
        <v>6755</v>
      </c>
      <c r="L3036" s="1" t="s">
        <v>6756</v>
      </c>
      <c r="M3036" s="1"/>
      <c r="N3036" s="1"/>
      <c r="O3036" s="1"/>
      <c r="P3036" s="40">
        <v>1680.072006036635</v>
      </c>
    </row>
    <row r="3037" spans="1:16">
      <c r="A3037" s="39"/>
      <c r="B3037" s="1" t="s">
        <v>700</v>
      </c>
      <c r="C3037" s="1" t="s">
        <v>1383</v>
      </c>
      <c r="D3037" s="1" t="s">
        <v>24</v>
      </c>
      <c r="E3037" s="1" t="s">
        <v>6732</v>
      </c>
      <c r="F3037" s="2">
        <v>45535</v>
      </c>
      <c r="G3037" s="2">
        <v>45505</v>
      </c>
      <c r="H3037" s="1" t="s">
        <v>7234</v>
      </c>
      <c r="I3037" s="1" t="s">
        <v>7235</v>
      </c>
      <c r="J3037" s="1" t="s">
        <v>1430</v>
      </c>
      <c r="K3037" s="1" t="s">
        <v>6782</v>
      </c>
      <c r="L3037" s="1"/>
      <c r="M3037" s="1"/>
      <c r="N3037" s="1"/>
      <c r="O3037" s="1"/>
      <c r="P3037" s="40">
        <v>521.71749537264282</v>
      </c>
    </row>
    <row r="3038" spans="1:16">
      <c r="A3038" s="39"/>
      <c r="B3038" s="1" t="s">
        <v>700</v>
      </c>
      <c r="C3038" s="1" t="s">
        <v>1395</v>
      </c>
      <c r="D3038" s="1" t="s">
        <v>24</v>
      </c>
      <c r="E3038" s="1" t="s">
        <v>6732</v>
      </c>
      <c r="F3038" s="2">
        <v>45535</v>
      </c>
      <c r="G3038" s="2">
        <v>45505</v>
      </c>
      <c r="H3038" s="1" t="s">
        <v>7236</v>
      </c>
      <c r="I3038" s="1" t="s">
        <v>7237</v>
      </c>
      <c r="J3038" s="1" t="s">
        <v>6761</v>
      </c>
      <c r="K3038" s="1" t="s">
        <v>6762</v>
      </c>
      <c r="L3038" s="1" t="s">
        <v>6763</v>
      </c>
      <c r="M3038" s="1"/>
      <c r="N3038" s="1"/>
      <c r="O3038" s="1"/>
      <c r="P3038" s="40">
        <v>255.02781780000001</v>
      </c>
    </row>
    <row r="3039" spans="1:16">
      <c r="A3039" s="39"/>
      <c r="B3039" s="1" t="s">
        <v>700</v>
      </c>
      <c r="C3039" s="1" t="s">
        <v>1395</v>
      </c>
      <c r="D3039" s="1" t="s">
        <v>24</v>
      </c>
      <c r="E3039" s="1" t="s">
        <v>6732</v>
      </c>
      <c r="F3039" s="2">
        <v>45535</v>
      </c>
      <c r="G3039" s="2">
        <v>45505</v>
      </c>
      <c r="H3039" s="1" t="s">
        <v>7238</v>
      </c>
      <c r="I3039" s="1" t="s">
        <v>7239</v>
      </c>
      <c r="J3039" s="1" t="s">
        <v>6761</v>
      </c>
      <c r="K3039" s="1" t="s">
        <v>6762</v>
      </c>
      <c r="L3039" s="1" t="s">
        <v>6763</v>
      </c>
      <c r="M3039" s="1"/>
      <c r="N3039" s="1"/>
      <c r="O3039" s="1"/>
      <c r="P3039" s="40">
        <v>255.02781780000001</v>
      </c>
    </row>
    <row r="3040" spans="1:16">
      <c r="A3040" s="39"/>
      <c r="B3040" s="1" t="s">
        <v>700</v>
      </c>
      <c r="C3040" s="1" t="s">
        <v>6897</v>
      </c>
      <c r="D3040" s="1" t="s">
        <v>24</v>
      </c>
      <c r="E3040" s="1" t="s">
        <v>6732</v>
      </c>
      <c r="F3040" s="2">
        <v>45535</v>
      </c>
      <c r="G3040" s="2">
        <v>45505</v>
      </c>
      <c r="H3040" s="1" t="s">
        <v>7240</v>
      </c>
      <c r="I3040" s="1" t="s">
        <v>7241</v>
      </c>
      <c r="J3040" s="1" t="s">
        <v>6977</v>
      </c>
      <c r="K3040" s="1" t="s">
        <v>6978</v>
      </c>
      <c r="L3040" s="1" t="s">
        <v>6979</v>
      </c>
      <c r="M3040" s="1"/>
      <c r="N3040" s="1"/>
      <c r="O3040" s="1"/>
      <c r="P3040" s="40">
        <v>71.03904145595007</v>
      </c>
    </row>
    <row r="3041" spans="1:16">
      <c r="A3041" s="39"/>
      <c r="B3041" s="1" t="s">
        <v>700</v>
      </c>
      <c r="C3041" s="1" t="s">
        <v>1383</v>
      </c>
      <c r="D3041" s="1" t="s">
        <v>24</v>
      </c>
      <c r="E3041" s="1" t="s">
        <v>6732</v>
      </c>
      <c r="F3041" s="2">
        <v>45535</v>
      </c>
      <c r="G3041" s="2">
        <v>45505</v>
      </c>
      <c r="H3041" s="1" t="s">
        <v>7242</v>
      </c>
      <c r="I3041" s="1" t="s">
        <v>7243</v>
      </c>
      <c r="J3041" s="1" t="s">
        <v>6768</v>
      </c>
      <c r="K3041" s="1" t="s">
        <v>6769</v>
      </c>
      <c r="L3041" s="1" t="s">
        <v>6770</v>
      </c>
      <c r="M3041" s="1"/>
      <c r="N3041" s="1"/>
      <c r="O3041" s="1"/>
      <c r="P3041" s="40">
        <v>108.6922259967176</v>
      </c>
    </row>
    <row r="3042" spans="1:16">
      <c r="A3042" s="39"/>
      <c r="B3042" s="1" t="s">
        <v>700</v>
      </c>
      <c r="C3042" s="1" t="s">
        <v>1395</v>
      </c>
      <c r="D3042" s="1" t="s">
        <v>24</v>
      </c>
      <c r="E3042" s="1" t="s">
        <v>6732</v>
      </c>
      <c r="F3042" s="2">
        <v>45535</v>
      </c>
      <c r="G3042" s="2">
        <v>45505</v>
      </c>
      <c r="H3042" s="1" t="s">
        <v>7244</v>
      </c>
      <c r="I3042" s="1" t="s">
        <v>7245</v>
      </c>
      <c r="J3042" s="1" t="s">
        <v>7246</v>
      </c>
      <c r="K3042" s="1" t="s">
        <v>7247</v>
      </c>
      <c r="L3042" s="1"/>
      <c r="M3042" s="1"/>
      <c r="N3042" s="1"/>
      <c r="O3042" s="1"/>
      <c r="P3042" s="40">
        <v>109.689384</v>
      </c>
    </row>
    <row r="3043" spans="1:16">
      <c r="A3043" s="39"/>
      <c r="B3043" s="1" t="s">
        <v>700</v>
      </c>
      <c r="C3043" s="1" t="s">
        <v>1395</v>
      </c>
      <c r="D3043" s="1" t="s">
        <v>24</v>
      </c>
      <c r="E3043" s="1" t="s">
        <v>6732</v>
      </c>
      <c r="F3043" s="2">
        <v>45535</v>
      </c>
      <c r="G3043" s="2">
        <v>45505</v>
      </c>
      <c r="H3043" s="1" t="s">
        <v>7248</v>
      </c>
      <c r="I3043" s="1" t="s">
        <v>7249</v>
      </c>
      <c r="J3043" s="1" t="s">
        <v>6761</v>
      </c>
      <c r="K3043" s="1" t="s">
        <v>6762</v>
      </c>
      <c r="L3043" s="1" t="s">
        <v>6763</v>
      </c>
      <c r="M3043" s="1"/>
      <c r="N3043" s="1"/>
      <c r="O3043" s="1"/>
      <c r="P3043" s="40">
        <v>612.06676272000004</v>
      </c>
    </row>
    <row r="3044" spans="1:16">
      <c r="A3044" s="39"/>
      <c r="B3044" s="1" t="s">
        <v>700</v>
      </c>
      <c r="C3044" s="1" t="s">
        <v>6897</v>
      </c>
      <c r="D3044" s="1" t="s">
        <v>24</v>
      </c>
      <c r="E3044" s="1" t="s">
        <v>6732</v>
      </c>
      <c r="F3044" s="2">
        <v>45535</v>
      </c>
      <c r="G3044" s="2">
        <v>45505</v>
      </c>
      <c r="H3044" s="1" t="s">
        <v>7250</v>
      </c>
      <c r="I3044" s="1" t="s">
        <v>7251</v>
      </c>
      <c r="J3044" s="1" t="s">
        <v>6900</v>
      </c>
      <c r="K3044" s="1" t="s">
        <v>6901</v>
      </c>
      <c r="L3044" s="1" t="s">
        <v>6902</v>
      </c>
      <c r="M3044" s="1"/>
      <c r="N3044" s="1"/>
      <c r="O3044" s="1"/>
      <c r="P3044" s="40">
        <v>57.061211515983977</v>
      </c>
    </row>
    <row r="3045" spans="1:16">
      <c r="A3045" s="39"/>
      <c r="B3045" s="1" t="s">
        <v>700</v>
      </c>
      <c r="C3045" s="1" t="s">
        <v>1395</v>
      </c>
      <c r="D3045" s="1" t="s">
        <v>24</v>
      </c>
      <c r="E3045" s="1" t="s">
        <v>6732</v>
      </c>
      <c r="F3045" s="2">
        <v>45535</v>
      </c>
      <c r="G3045" s="2">
        <v>45505</v>
      </c>
      <c r="H3045" s="1" t="s">
        <v>7252</v>
      </c>
      <c r="I3045" s="1" t="s">
        <v>7253</v>
      </c>
      <c r="J3045" s="1" t="s">
        <v>6797</v>
      </c>
      <c r="K3045" s="1" t="s">
        <v>6798</v>
      </c>
      <c r="L3045" s="1" t="s">
        <v>6799</v>
      </c>
      <c r="M3045" s="1"/>
      <c r="N3045" s="1"/>
      <c r="O3045" s="1"/>
      <c r="P3045" s="40">
        <v>781.53686100000004</v>
      </c>
    </row>
    <row r="3046" spans="1:16">
      <c r="A3046" s="39"/>
      <c r="B3046" s="1" t="s">
        <v>700</v>
      </c>
      <c r="C3046" s="1" t="s">
        <v>1395</v>
      </c>
      <c r="D3046" s="1" t="s">
        <v>24</v>
      </c>
      <c r="E3046" s="1" t="s">
        <v>6732</v>
      </c>
      <c r="F3046" s="2">
        <v>45535</v>
      </c>
      <c r="G3046" s="2">
        <v>45505</v>
      </c>
      <c r="H3046" s="1" t="s">
        <v>7254</v>
      </c>
      <c r="I3046" s="1" t="s">
        <v>7255</v>
      </c>
      <c r="J3046" s="1" t="s">
        <v>6744</v>
      </c>
      <c r="K3046" s="1" t="s">
        <v>6745</v>
      </c>
      <c r="L3046" s="1" t="s">
        <v>6746</v>
      </c>
      <c r="M3046" s="1"/>
      <c r="N3046" s="1"/>
      <c r="O3046" s="1"/>
      <c r="P3046" s="40">
        <v>120.6583224</v>
      </c>
    </row>
    <row r="3047" spans="1:16">
      <c r="A3047" s="39"/>
      <c r="B3047" s="1" t="s">
        <v>700</v>
      </c>
      <c r="C3047" s="1" t="s">
        <v>1383</v>
      </c>
      <c r="D3047" s="1" t="s">
        <v>24</v>
      </c>
      <c r="E3047" s="1" t="s">
        <v>6732</v>
      </c>
      <c r="F3047" s="2">
        <v>45535</v>
      </c>
      <c r="G3047" s="2">
        <v>45505</v>
      </c>
      <c r="H3047" s="1" t="s">
        <v>7256</v>
      </c>
      <c r="I3047" s="1" t="s">
        <v>7257</v>
      </c>
      <c r="J3047" s="1" t="s">
        <v>6768</v>
      </c>
      <c r="K3047" s="1" t="s">
        <v>6769</v>
      </c>
      <c r="L3047" s="1" t="s">
        <v>6770</v>
      </c>
      <c r="M3047" s="1"/>
      <c r="N3047" s="1"/>
      <c r="O3047" s="1"/>
      <c r="P3047" s="40">
        <v>54.346112998358798</v>
      </c>
    </row>
    <row r="3048" spans="1:16">
      <c r="A3048" s="39"/>
      <c r="B3048" s="1" t="s">
        <v>700</v>
      </c>
      <c r="C3048" s="1" t="s">
        <v>1383</v>
      </c>
      <c r="D3048" s="1" t="s">
        <v>24</v>
      </c>
      <c r="E3048" s="1" t="s">
        <v>6732</v>
      </c>
      <c r="F3048" s="2">
        <v>45535</v>
      </c>
      <c r="G3048" s="2">
        <v>45505</v>
      </c>
      <c r="H3048" s="1" t="s">
        <v>7258</v>
      </c>
      <c r="I3048" s="1" t="s">
        <v>7259</v>
      </c>
      <c r="J3048" s="1" t="s">
        <v>6735</v>
      </c>
      <c r="K3048" s="1" t="s">
        <v>6736</v>
      </c>
      <c r="L3048" s="1" t="s">
        <v>6737</v>
      </c>
      <c r="M3048" s="1"/>
      <c r="N3048" s="1"/>
      <c r="O3048" s="1"/>
      <c r="P3048" s="40">
        <v>167.3585241534563</v>
      </c>
    </row>
    <row r="3049" spans="1:16">
      <c r="A3049" s="39"/>
      <c r="B3049" s="1" t="s">
        <v>700</v>
      </c>
      <c r="C3049" s="1" t="s">
        <v>1395</v>
      </c>
      <c r="D3049" s="1" t="s">
        <v>24</v>
      </c>
      <c r="E3049" s="1" t="s">
        <v>6732</v>
      </c>
      <c r="F3049" s="2">
        <v>45535</v>
      </c>
      <c r="G3049" s="2">
        <v>45505</v>
      </c>
      <c r="H3049" s="1" t="s">
        <v>7260</v>
      </c>
      <c r="I3049" s="1" t="s">
        <v>7261</v>
      </c>
      <c r="J3049" s="1" t="s">
        <v>6888</v>
      </c>
      <c r="K3049" s="1" t="s">
        <v>6889</v>
      </c>
      <c r="L3049" s="1" t="s">
        <v>6890</v>
      </c>
      <c r="M3049" s="1"/>
      <c r="N3049" s="1"/>
      <c r="O3049" s="1"/>
      <c r="P3049" s="40">
        <v>148.08066840000001</v>
      </c>
    </row>
    <row r="3050" spans="1:16">
      <c r="A3050" s="39"/>
      <c r="B3050" s="1" t="s">
        <v>700</v>
      </c>
      <c r="C3050" s="1" t="s">
        <v>1395</v>
      </c>
      <c r="D3050" s="1" t="s">
        <v>24</v>
      </c>
      <c r="E3050" s="1" t="s">
        <v>6732</v>
      </c>
      <c r="F3050" s="2">
        <v>45535</v>
      </c>
      <c r="G3050" s="2">
        <v>45505</v>
      </c>
      <c r="H3050" s="1" t="s">
        <v>7262</v>
      </c>
      <c r="I3050" s="1" t="s">
        <v>7263</v>
      </c>
      <c r="J3050" s="1" t="s">
        <v>6955</v>
      </c>
      <c r="K3050" s="1" t="s">
        <v>6956</v>
      </c>
      <c r="L3050" s="1" t="s">
        <v>6957</v>
      </c>
      <c r="M3050" s="1"/>
      <c r="N3050" s="1"/>
      <c r="O3050" s="1"/>
      <c r="P3050" s="40">
        <v>54.844692000000002</v>
      </c>
    </row>
    <row r="3051" spans="1:16">
      <c r="A3051" s="39"/>
      <c r="B3051" s="1" t="s">
        <v>700</v>
      </c>
      <c r="C3051" s="1" t="s">
        <v>1395</v>
      </c>
      <c r="D3051" s="1" t="s">
        <v>24</v>
      </c>
      <c r="E3051" s="1" t="s">
        <v>6732</v>
      </c>
      <c r="F3051" s="2">
        <v>45535</v>
      </c>
      <c r="G3051" s="2">
        <v>45505</v>
      </c>
      <c r="H3051" s="1" t="s">
        <v>7264</v>
      </c>
      <c r="I3051" s="1" t="s">
        <v>7265</v>
      </c>
      <c r="J3051" s="1" t="s">
        <v>6816</v>
      </c>
      <c r="K3051" s="1" t="s">
        <v>6817</v>
      </c>
      <c r="L3051" s="1"/>
      <c r="M3051" s="1"/>
      <c r="N3051" s="1"/>
      <c r="O3051" s="1"/>
      <c r="P3051" s="40">
        <v>186.4719528</v>
      </c>
    </row>
    <row r="3052" spans="1:16">
      <c r="A3052" s="39"/>
      <c r="B3052" s="1" t="s">
        <v>700</v>
      </c>
      <c r="C3052" s="1" t="s">
        <v>1395</v>
      </c>
      <c r="D3052" s="1" t="s">
        <v>24</v>
      </c>
      <c r="E3052" s="1" t="s">
        <v>6732</v>
      </c>
      <c r="F3052" s="2">
        <v>45535</v>
      </c>
      <c r="G3052" s="2">
        <v>45505</v>
      </c>
      <c r="H3052" s="1" t="s">
        <v>7266</v>
      </c>
      <c r="I3052" s="1" t="s">
        <v>7267</v>
      </c>
      <c r="J3052" s="1" t="s">
        <v>6761</v>
      </c>
      <c r="K3052" s="1" t="s">
        <v>6762</v>
      </c>
      <c r="L3052" s="1" t="s">
        <v>6763</v>
      </c>
      <c r="M3052" s="1"/>
      <c r="N3052" s="1"/>
      <c r="O3052" s="1"/>
      <c r="P3052" s="40">
        <v>255.02781780000001</v>
      </c>
    </row>
    <row r="3053" spans="1:16">
      <c r="A3053" s="39"/>
      <c r="B3053" s="1" t="s">
        <v>700</v>
      </c>
      <c r="C3053" s="1" t="s">
        <v>1395</v>
      </c>
      <c r="D3053" s="1" t="s">
        <v>24</v>
      </c>
      <c r="E3053" s="1" t="s">
        <v>6732</v>
      </c>
      <c r="F3053" s="2">
        <v>45535</v>
      </c>
      <c r="G3053" s="2">
        <v>45505</v>
      </c>
      <c r="H3053" s="1" t="s">
        <v>7268</v>
      </c>
      <c r="I3053" s="1" t="s">
        <v>7269</v>
      </c>
      <c r="J3053" s="1" t="s">
        <v>6744</v>
      </c>
      <c r="K3053" s="1" t="s">
        <v>6745</v>
      </c>
      <c r="L3053" s="1" t="s">
        <v>6746</v>
      </c>
      <c r="M3053" s="1"/>
      <c r="N3053" s="1"/>
      <c r="O3053" s="1"/>
      <c r="P3053" s="40">
        <v>241.31664480000001</v>
      </c>
    </row>
    <row r="3054" spans="1:16">
      <c r="A3054" s="39"/>
      <c r="B3054" s="1" t="s">
        <v>700</v>
      </c>
      <c r="C3054" s="1" t="s">
        <v>1395</v>
      </c>
      <c r="D3054" s="1" t="s">
        <v>24</v>
      </c>
      <c r="E3054" s="1" t="s">
        <v>6732</v>
      </c>
      <c r="F3054" s="2">
        <v>45535</v>
      </c>
      <c r="G3054" s="2">
        <v>45505</v>
      </c>
      <c r="H3054" s="1" t="s">
        <v>7270</v>
      </c>
      <c r="I3054" s="1" t="s">
        <v>7271</v>
      </c>
      <c r="J3054" s="1" t="s">
        <v>6740</v>
      </c>
      <c r="K3054" s="1" t="s">
        <v>6741</v>
      </c>
      <c r="L3054" s="1"/>
      <c r="M3054" s="1"/>
      <c r="N3054" s="1"/>
      <c r="O3054" s="1"/>
      <c r="P3054" s="40">
        <v>135.74061270000001</v>
      </c>
    </row>
    <row r="3055" spans="1:16">
      <c r="A3055" s="39"/>
      <c r="B3055" s="1" t="s">
        <v>700</v>
      </c>
      <c r="C3055" s="1" t="s">
        <v>1383</v>
      </c>
      <c r="D3055" s="1" t="s">
        <v>24</v>
      </c>
      <c r="E3055" s="1" t="s">
        <v>6732</v>
      </c>
      <c r="F3055" s="2">
        <v>45535</v>
      </c>
      <c r="G3055" s="2">
        <v>45505</v>
      </c>
      <c r="H3055" s="1" t="s">
        <v>7272</v>
      </c>
      <c r="I3055" s="1" t="s">
        <v>7273</v>
      </c>
      <c r="J3055" s="1" t="s">
        <v>6768</v>
      </c>
      <c r="K3055" s="1" t="s">
        <v>6769</v>
      </c>
      <c r="L3055" s="1" t="s">
        <v>6770</v>
      </c>
      <c r="M3055" s="1"/>
      <c r="N3055" s="1"/>
      <c r="O3055" s="1"/>
      <c r="P3055" s="40">
        <v>489.10204345622503</v>
      </c>
    </row>
    <row r="3056" spans="1:16">
      <c r="A3056" s="39"/>
      <c r="B3056" s="1" t="s">
        <v>700</v>
      </c>
      <c r="C3056" s="1" t="s">
        <v>1383</v>
      </c>
      <c r="D3056" s="1" t="s">
        <v>24</v>
      </c>
      <c r="E3056" s="1" t="s">
        <v>6732</v>
      </c>
      <c r="F3056" s="2">
        <v>45535</v>
      </c>
      <c r="G3056" s="2">
        <v>45505</v>
      </c>
      <c r="H3056" s="1" t="s">
        <v>7274</v>
      </c>
      <c r="I3056" s="1" t="s">
        <v>7275</v>
      </c>
      <c r="J3056" s="1" t="s">
        <v>1430</v>
      </c>
      <c r="K3056" s="1" t="s">
        <v>6782</v>
      </c>
      <c r="L3056" s="1"/>
      <c r="M3056" s="1"/>
      <c r="N3056" s="1"/>
      <c r="O3056" s="1"/>
      <c r="P3056" s="40">
        <v>347.80733907209384</v>
      </c>
    </row>
    <row r="3057" spans="1:16">
      <c r="A3057" s="39"/>
      <c r="B3057" s="1" t="s">
        <v>700</v>
      </c>
      <c r="C3057" s="1" t="s">
        <v>1395</v>
      </c>
      <c r="D3057" s="1" t="s">
        <v>24</v>
      </c>
      <c r="E3057" s="1" t="s">
        <v>6732</v>
      </c>
      <c r="F3057" s="2">
        <v>45535</v>
      </c>
      <c r="G3057" s="2">
        <v>45505</v>
      </c>
      <c r="H3057" s="1" t="s">
        <v>7276</v>
      </c>
      <c r="I3057" s="1" t="s">
        <v>7277</v>
      </c>
      <c r="J3057" s="1" t="s">
        <v>6744</v>
      </c>
      <c r="K3057" s="1" t="s">
        <v>6745</v>
      </c>
      <c r="L3057" s="1" t="s">
        <v>6746</v>
      </c>
      <c r="M3057" s="1"/>
      <c r="N3057" s="1"/>
      <c r="O3057" s="1"/>
      <c r="P3057" s="40">
        <v>120.6583224</v>
      </c>
    </row>
    <row r="3058" spans="1:16">
      <c r="A3058" s="39"/>
      <c r="B3058" s="1" t="s">
        <v>700</v>
      </c>
      <c r="C3058" s="1" t="s">
        <v>1395</v>
      </c>
      <c r="D3058" s="1" t="s">
        <v>24</v>
      </c>
      <c r="E3058" s="1" t="s">
        <v>6732</v>
      </c>
      <c r="F3058" s="2">
        <v>45535</v>
      </c>
      <c r="G3058" s="2">
        <v>45505</v>
      </c>
      <c r="H3058" s="1" t="s">
        <v>7278</v>
      </c>
      <c r="I3058" s="1" t="s">
        <v>7279</v>
      </c>
      <c r="J3058" s="1" t="s">
        <v>6816</v>
      </c>
      <c r="K3058" s="1" t="s">
        <v>6817</v>
      </c>
      <c r="L3058" s="1"/>
      <c r="M3058" s="1"/>
      <c r="N3058" s="1"/>
      <c r="O3058" s="1"/>
      <c r="P3058" s="40">
        <v>603.29161199999999</v>
      </c>
    </row>
    <row r="3059" spans="1:16">
      <c r="A3059" s="39"/>
      <c r="B3059" s="1" t="s">
        <v>700</v>
      </c>
      <c r="C3059" s="1" t="s">
        <v>1395</v>
      </c>
      <c r="D3059" s="1" t="s">
        <v>24</v>
      </c>
      <c r="E3059" s="1" t="s">
        <v>6732</v>
      </c>
      <c r="F3059" s="2">
        <v>45535</v>
      </c>
      <c r="G3059" s="2">
        <v>45505</v>
      </c>
      <c r="H3059" s="1" t="s">
        <v>7280</v>
      </c>
      <c r="I3059" s="1" t="s">
        <v>7281</v>
      </c>
      <c r="J3059" s="1" t="s">
        <v>6761</v>
      </c>
      <c r="K3059" s="1" t="s">
        <v>6762</v>
      </c>
      <c r="L3059" s="1" t="s">
        <v>6763</v>
      </c>
      <c r="M3059" s="1"/>
      <c r="N3059" s="1"/>
      <c r="O3059" s="1"/>
      <c r="P3059" s="40">
        <v>127.5139089</v>
      </c>
    </row>
    <row r="3060" spans="1:16">
      <c r="A3060" s="39"/>
      <c r="B3060" s="1" t="s">
        <v>700</v>
      </c>
      <c r="C3060" s="1" t="s">
        <v>1395</v>
      </c>
      <c r="D3060" s="1" t="s">
        <v>24</v>
      </c>
      <c r="E3060" s="1" t="s">
        <v>6732</v>
      </c>
      <c r="F3060" s="2">
        <v>45535</v>
      </c>
      <c r="G3060" s="2">
        <v>45505</v>
      </c>
      <c r="H3060" s="1" t="s">
        <v>7282</v>
      </c>
      <c r="I3060" s="1" t="s">
        <v>7283</v>
      </c>
      <c r="J3060" s="1" t="s">
        <v>6761</v>
      </c>
      <c r="K3060" s="1" t="s">
        <v>6762</v>
      </c>
      <c r="L3060" s="1" t="s">
        <v>6763</v>
      </c>
      <c r="M3060" s="1"/>
      <c r="N3060" s="1"/>
      <c r="O3060" s="1"/>
      <c r="P3060" s="40">
        <v>193.821141528</v>
      </c>
    </row>
    <row r="3061" spans="1:16">
      <c r="A3061" s="39"/>
      <c r="B3061" s="1" t="s">
        <v>700</v>
      </c>
      <c r="C3061" s="1" t="s">
        <v>1395</v>
      </c>
      <c r="D3061" s="1" t="s">
        <v>24</v>
      </c>
      <c r="E3061" s="1" t="s">
        <v>6732</v>
      </c>
      <c r="F3061" s="2">
        <v>45535</v>
      </c>
      <c r="G3061" s="2">
        <v>45505</v>
      </c>
      <c r="H3061" s="1" t="s">
        <v>7284</v>
      </c>
      <c r="I3061" s="1" t="s">
        <v>7285</v>
      </c>
      <c r="J3061" s="1" t="s">
        <v>6797</v>
      </c>
      <c r="K3061" s="1" t="s">
        <v>6798</v>
      </c>
      <c r="L3061" s="1" t="s">
        <v>6799</v>
      </c>
      <c r="M3061" s="1"/>
      <c r="N3061" s="1"/>
      <c r="O3061" s="1"/>
      <c r="P3061" s="40">
        <v>729.4344036</v>
      </c>
    </row>
    <row r="3062" spans="1:16">
      <c r="A3062" s="39"/>
      <c r="B3062" s="1" t="s">
        <v>700</v>
      </c>
      <c r="C3062" s="1" t="s">
        <v>1383</v>
      </c>
      <c r="D3062" s="1" t="s">
        <v>24</v>
      </c>
      <c r="E3062" s="1" t="s">
        <v>6732</v>
      </c>
      <c r="F3062" s="2">
        <v>45535</v>
      </c>
      <c r="G3062" s="2">
        <v>45505</v>
      </c>
      <c r="H3062" s="1" t="s">
        <v>7286</v>
      </c>
      <c r="I3062" s="1" t="s">
        <v>7287</v>
      </c>
      <c r="J3062" s="1" t="s">
        <v>6768</v>
      </c>
      <c r="K3062" s="1" t="s">
        <v>6769</v>
      </c>
      <c r="L3062" s="1" t="s">
        <v>6770</v>
      </c>
      <c r="M3062" s="1"/>
      <c r="N3062" s="1"/>
      <c r="O3062" s="1"/>
      <c r="P3062" s="40">
        <v>217.38445199343519</v>
      </c>
    </row>
    <row r="3063" spans="1:16">
      <c r="A3063" s="39"/>
      <c r="B3063" s="1" t="s">
        <v>700</v>
      </c>
      <c r="C3063" s="1" t="s">
        <v>1383</v>
      </c>
      <c r="D3063" s="1" t="s">
        <v>24</v>
      </c>
      <c r="E3063" s="1" t="s">
        <v>6732</v>
      </c>
      <c r="F3063" s="2">
        <v>45535</v>
      </c>
      <c r="G3063" s="2">
        <v>45505</v>
      </c>
      <c r="H3063" s="1" t="s">
        <v>7288</v>
      </c>
      <c r="I3063" s="1" t="s">
        <v>7289</v>
      </c>
      <c r="J3063" s="1" t="s">
        <v>6735</v>
      </c>
      <c r="K3063" s="1" t="s">
        <v>6736</v>
      </c>
      <c r="L3063" s="1" t="s">
        <v>6737</v>
      </c>
      <c r="M3063" s="1"/>
      <c r="N3063" s="1"/>
      <c r="O3063" s="1"/>
      <c r="P3063" s="40">
        <v>83.679262076728151</v>
      </c>
    </row>
    <row r="3064" spans="1:16">
      <c r="A3064" s="39"/>
      <c r="B3064" s="1" t="s">
        <v>700</v>
      </c>
      <c r="C3064" s="1" t="s">
        <v>1395</v>
      </c>
      <c r="D3064" s="1" t="s">
        <v>24</v>
      </c>
      <c r="E3064" s="1" t="s">
        <v>6732</v>
      </c>
      <c r="F3064" s="2">
        <v>45535</v>
      </c>
      <c r="G3064" s="2">
        <v>45505</v>
      </c>
      <c r="H3064" s="1" t="s">
        <v>7290</v>
      </c>
      <c r="I3064" s="1" t="s">
        <v>7291</v>
      </c>
      <c r="J3064" s="1" t="s">
        <v>6797</v>
      </c>
      <c r="K3064" s="1" t="s">
        <v>6798</v>
      </c>
      <c r="L3064" s="1" t="s">
        <v>6799</v>
      </c>
      <c r="M3064" s="1"/>
      <c r="N3064" s="1"/>
      <c r="O3064" s="1"/>
      <c r="P3064" s="40">
        <v>104.2049148</v>
      </c>
    </row>
    <row r="3065" spans="1:16">
      <c r="A3065" s="39"/>
      <c r="B3065" s="1" t="s">
        <v>700</v>
      </c>
      <c r="C3065" s="1" t="s">
        <v>1395</v>
      </c>
      <c r="D3065" s="1" t="s">
        <v>24</v>
      </c>
      <c r="E3065" s="1" t="s">
        <v>6732</v>
      </c>
      <c r="F3065" s="2">
        <v>45535</v>
      </c>
      <c r="G3065" s="2">
        <v>45505</v>
      </c>
      <c r="H3065" s="1" t="s">
        <v>7292</v>
      </c>
      <c r="I3065" s="1" t="s">
        <v>7293</v>
      </c>
      <c r="J3065" s="1" t="s">
        <v>6749</v>
      </c>
      <c r="K3065" s="1" t="s">
        <v>6750</v>
      </c>
      <c r="L3065" s="1" t="s">
        <v>6751</v>
      </c>
      <c r="M3065" s="1"/>
      <c r="N3065" s="1"/>
      <c r="O3065" s="1"/>
      <c r="P3065" s="40">
        <v>411.33519000000001</v>
      </c>
    </row>
    <row r="3066" spans="1:16">
      <c r="A3066" s="39"/>
      <c r="B3066" s="1" t="s">
        <v>700</v>
      </c>
      <c r="C3066" s="1" t="s">
        <v>1395</v>
      </c>
      <c r="D3066" s="1" t="s">
        <v>24</v>
      </c>
      <c r="E3066" s="1" t="s">
        <v>6732</v>
      </c>
      <c r="F3066" s="2">
        <v>45535</v>
      </c>
      <c r="G3066" s="2">
        <v>45505</v>
      </c>
      <c r="H3066" s="1" t="s">
        <v>7294</v>
      </c>
      <c r="I3066" s="1" t="s">
        <v>7295</v>
      </c>
      <c r="J3066" s="1" t="s">
        <v>6761</v>
      </c>
      <c r="K3066" s="1" t="s">
        <v>6762</v>
      </c>
      <c r="L3066" s="1" t="s">
        <v>6763</v>
      </c>
      <c r="M3066" s="1"/>
      <c r="N3066" s="1"/>
      <c r="O3066" s="1"/>
      <c r="P3066" s="40">
        <v>117.31279618799999</v>
      </c>
    </row>
    <row r="3067" spans="1:16">
      <c r="A3067" s="39"/>
      <c r="B3067" s="1" t="s">
        <v>700</v>
      </c>
      <c r="C3067" s="1" t="s">
        <v>1395</v>
      </c>
      <c r="D3067" s="1" t="s">
        <v>24</v>
      </c>
      <c r="E3067" s="1" t="s">
        <v>6732</v>
      </c>
      <c r="F3067" s="2">
        <v>45535</v>
      </c>
      <c r="G3067" s="2">
        <v>45505</v>
      </c>
      <c r="H3067" s="1" t="s">
        <v>7296</v>
      </c>
      <c r="I3067" s="1" t="s">
        <v>7297</v>
      </c>
      <c r="J3067" s="1" t="s">
        <v>6816</v>
      </c>
      <c r="K3067" s="1" t="s">
        <v>6817</v>
      </c>
      <c r="L3067" s="1"/>
      <c r="M3067" s="1"/>
      <c r="N3067" s="1"/>
      <c r="O3067" s="1"/>
      <c r="P3067" s="40">
        <v>723.94993439999996</v>
      </c>
    </row>
    <row r="3068" spans="1:16">
      <c r="A3068" s="39"/>
      <c r="B3068" s="1" t="s">
        <v>700</v>
      </c>
      <c r="C3068" s="1" t="s">
        <v>1395</v>
      </c>
      <c r="D3068" s="1" t="s">
        <v>24</v>
      </c>
      <c r="E3068" s="1" t="s">
        <v>6732</v>
      </c>
      <c r="F3068" s="2">
        <v>45535</v>
      </c>
      <c r="G3068" s="2">
        <v>45505</v>
      </c>
      <c r="H3068" s="1" t="s">
        <v>7298</v>
      </c>
      <c r="I3068" s="1" t="s">
        <v>7299</v>
      </c>
      <c r="J3068" s="1" t="s">
        <v>6744</v>
      </c>
      <c r="K3068" s="1" t="s">
        <v>6745</v>
      </c>
      <c r="L3068" s="1" t="s">
        <v>6746</v>
      </c>
      <c r="M3068" s="1"/>
      <c r="N3068" s="1"/>
      <c r="O3068" s="1"/>
      <c r="P3068" s="40">
        <v>241.31664480000001</v>
      </c>
    </row>
    <row r="3069" spans="1:16">
      <c r="A3069" s="39"/>
      <c r="B3069" s="1" t="s">
        <v>700</v>
      </c>
      <c r="C3069" s="1" t="s">
        <v>1395</v>
      </c>
      <c r="D3069" s="1" t="s">
        <v>24</v>
      </c>
      <c r="E3069" s="1" t="s">
        <v>6732</v>
      </c>
      <c r="F3069" s="2">
        <v>45535</v>
      </c>
      <c r="G3069" s="2">
        <v>45505</v>
      </c>
      <c r="H3069" s="1" t="s">
        <v>7300</v>
      </c>
      <c r="I3069" s="1" t="s">
        <v>7301</v>
      </c>
      <c r="J3069" s="1" t="s">
        <v>6761</v>
      </c>
      <c r="K3069" s="1" t="s">
        <v>6762</v>
      </c>
      <c r="L3069" s="1" t="s">
        <v>6763</v>
      </c>
      <c r="M3069" s="1"/>
      <c r="N3069" s="1"/>
      <c r="O3069" s="1"/>
      <c r="P3069" s="40">
        <v>153.01669068000001</v>
      </c>
    </row>
    <row r="3070" spans="1:16">
      <c r="A3070" s="39"/>
      <c r="B3070" s="1" t="s">
        <v>700</v>
      </c>
      <c r="C3070" s="1" t="s">
        <v>1383</v>
      </c>
      <c r="D3070" s="1" t="s">
        <v>24</v>
      </c>
      <c r="E3070" s="1" t="s">
        <v>6732</v>
      </c>
      <c r="F3070" s="2">
        <v>45535</v>
      </c>
      <c r="G3070" s="2">
        <v>45505</v>
      </c>
      <c r="H3070" s="1" t="s">
        <v>7302</v>
      </c>
      <c r="I3070" s="1" t="s">
        <v>7303</v>
      </c>
      <c r="J3070" s="1" t="s">
        <v>6754</v>
      </c>
      <c r="K3070" s="1" t="s">
        <v>6755</v>
      </c>
      <c r="L3070" s="1" t="s">
        <v>6756</v>
      </c>
      <c r="M3070" s="1"/>
      <c r="N3070" s="1"/>
      <c r="O3070" s="1"/>
      <c r="P3070" s="40">
        <v>181.62940605801461</v>
      </c>
    </row>
    <row r="3071" spans="1:16">
      <c r="A3071" s="39"/>
      <c r="B3071" s="1" t="s">
        <v>700</v>
      </c>
      <c r="C3071" s="1" t="s">
        <v>1395</v>
      </c>
      <c r="D3071" s="1" t="s">
        <v>24</v>
      </c>
      <c r="E3071" s="1" t="s">
        <v>6732</v>
      </c>
      <c r="F3071" s="2">
        <v>45535</v>
      </c>
      <c r="G3071" s="2">
        <v>45505</v>
      </c>
      <c r="H3071" s="1" t="s">
        <v>7304</v>
      </c>
      <c r="I3071" s="1" t="s">
        <v>7305</v>
      </c>
      <c r="J3071" s="1" t="s">
        <v>6761</v>
      </c>
      <c r="K3071" s="1" t="s">
        <v>6762</v>
      </c>
      <c r="L3071" s="1" t="s">
        <v>6763</v>
      </c>
      <c r="M3071" s="1"/>
      <c r="N3071" s="1"/>
      <c r="O3071" s="1"/>
      <c r="P3071" s="40">
        <v>117.31279618799999</v>
      </c>
    </row>
    <row r="3072" spans="1:16">
      <c r="A3072" s="39"/>
      <c r="B3072" s="1" t="s">
        <v>700</v>
      </c>
      <c r="C3072" s="1" t="s">
        <v>6897</v>
      </c>
      <c r="D3072" s="1" t="s">
        <v>24</v>
      </c>
      <c r="E3072" s="1" t="s">
        <v>6732</v>
      </c>
      <c r="F3072" s="2">
        <v>45535</v>
      </c>
      <c r="G3072" s="2">
        <v>45505</v>
      </c>
      <c r="H3072" s="1" t="s">
        <v>7306</v>
      </c>
      <c r="I3072" s="1" t="s">
        <v>7307</v>
      </c>
      <c r="J3072" s="1" t="s">
        <v>6900</v>
      </c>
      <c r="K3072" s="1" t="s">
        <v>6901</v>
      </c>
      <c r="L3072" s="1" t="s">
        <v>6902</v>
      </c>
      <c r="M3072" s="1"/>
      <c r="N3072" s="1"/>
      <c r="O3072" s="1"/>
      <c r="P3072" s="40">
        <v>57.061211515983977</v>
      </c>
    </row>
    <row r="3073" spans="1:16">
      <c r="A3073" s="39"/>
      <c r="B3073" s="1" t="s">
        <v>700</v>
      </c>
      <c r="C3073" s="1" t="s">
        <v>1395</v>
      </c>
      <c r="D3073" s="1" t="s">
        <v>24</v>
      </c>
      <c r="E3073" s="1" t="s">
        <v>6732</v>
      </c>
      <c r="F3073" s="2">
        <v>45535</v>
      </c>
      <c r="G3073" s="2">
        <v>45505</v>
      </c>
      <c r="H3073" s="1" t="s">
        <v>7308</v>
      </c>
      <c r="I3073" s="1" t="s">
        <v>7309</v>
      </c>
      <c r="J3073" s="1" t="s">
        <v>6816</v>
      </c>
      <c r="K3073" s="1" t="s">
        <v>6817</v>
      </c>
      <c r="L3073" s="1"/>
      <c r="M3073" s="1"/>
      <c r="N3073" s="1"/>
      <c r="O3073" s="1"/>
      <c r="P3073" s="40">
        <v>93.235976399999998</v>
      </c>
    </row>
    <row r="3074" spans="1:16">
      <c r="A3074" s="39"/>
      <c r="B3074" s="1" t="s">
        <v>700</v>
      </c>
      <c r="C3074" s="1" t="s">
        <v>1383</v>
      </c>
      <c r="D3074" s="1" t="s">
        <v>24</v>
      </c>
      <c r="E3074" s="1" t="s">
        <v>6732</v>
      </c>
      <c r="F3074" s="2">
        <v>45535</v>
      </c>
      <c r="G3074" s="2">
        <v>45505</v>
      </c>
      <c r="H3074" s="1" t="s">
        <v>7310</v>
      </c>
      <c r="I3074" s="1" t="s">
        <v>7311</v>
      </c>
      <c r="J3074" s="1" t="s">
        <v>6735</v>
      </c>
      <c r="K3074" s="1" t="s">
        <v>6736</v>
      </c>
      <c r="L3074" s="1" t="s">
        <v>6737</v>
      </c>
      <c r="M3074" s="1"/>
      <c r="N3074" s="1"/>
      <c r="O3074" s="1"/>
      <c r="P3074" s="40">
        <v>125.51889311509223</v>
      </c>
    </row>
    <row r="3075" spans="1:16">
      <c r="A3075" s="39"/>
      <c r="B3075" s="1" t="s">
        <v>700</v>
      </c>
      <c r="C3075" s="1" t="s">
        <v>1383</v>
      </c>
      <c r="D3075" s="1" t="s">
        <v>24</v>
      </c>
      <c r="E3075" s="1" t="s">
        <v>6732</v>
      </c>
      <c r="F3075" s="2">
        <v>45535</v>
      </c>
      <c r="G3075" s="2">
        <v>45505</v>
      </c>
      <c r="H3075" s="1" t="s">
        <v>7312</v>
      </c>
      <c r="I3075" s="1" t="s">
        <v>7313</v>
      </c>
      <c r="J3075" s="1" t="s">
        <v>6768</v>
      </c>
      <c r="K3075" s="1" t="s">
        <v>6769</v>
      </c>
      <c r="L3075" s="1" t="s">
        <v>6770</v>
      </c>
      <c r="M3075" s="1"/>
      <c r="N3075" s="1"/>
      <c r="O3075" s="1"/>
      <c r="P3075" s="40">
        <v>54.346112998358798</v>
      </c>
    </row>
    <row r="3076" spans="1:16">
      <c r="A3076" s="39"/>
      <c r="B3076" s="1" t="s">
        <v>700</v>
      </c>
      <c r="C3076" s="1" t="s">
        <v>1383</v>
      </c>
      <c r="D3076" s="1" t="s">
        <v>24</v>
      </c>
      <c r="E3076" s="1" t="s">
        <v>6732</v>
      </c>
      <c r="F3076" s="2">
        <v>45535</v>
      </c>
      <c r="G3076" s="2">
        <v>45505</v>
      </c>
      <c r="H3076" s="1" t="s">
        <v>7314</v>
      </c>
      <c r="I3076" s="1" t="s">
        <v>7315</v>
      </c>
      <c r="J3076" s="1" t="s">
        <v>6768</v>
      </c>
      <c r="K3076" s="1" t="s">
        <v>6769</v>
      </c>
      <c r="L3076" s="1" t="s">
        <v>6770</v>
      </c>
      <c r="M3076" s="1"/>
      <c r="N3076" s="1"/>
      <c r="O3076" s="1"/>
      <c r="P3076" s="40">
        <v>570.62769971826526</v>
      </c>
    </row>
    <row r="3077" spans="1:16">
      <c r="A3077" s="39"/>
      <c r="B3077" s="1" t="s">
        <v>700</v>
      </c>
      <c r="C3077" s="1" t="s">
        <v>1383</v>
      </c>
      <c r="D3077" s="1" t="s">
        <v>24</v>
      </c>
      <c r="E3077" s="1" t="s">
        <v>6732</v>
      </c>
      <c r="F3077" s="2">
        <v>45535</v>
      </c>
      <c r="G3077" s="2">
        <v>45505</v>
      </c>
      <c r="H3077" s="1" t="s">
        <v>7316</v>
      </c>
      <c r="I3077" s="1" t="s">
        <v>7317</v>
      </c>
      <c r="J3077" s="1" t="s">
        <v>6768</v>
      </c>
      <c r="K3077" s="1" t="s">
        <v>6769</v>
      </c>
      <c r="L3077" s="1" t="s">
        <v>6770</v>
      </c>
      <c r="M3077" s="1"/>
      <c r="N3077" s="1"/>
      <c r="O3077" s="1"/>
      <c r="P3077" s="40">
        <v>177.85410911780872</v>
      </c>
    </row>
    <row r="3078" spans="1:16">
      <c r="A3078" s="39"/>
      <c r="B3078" s="1" t="s">
        <v>700</v>
      </c>
      <c r="C3078" s="1" t="s">
        <v>1383</v>
      </c>
      <c r="D3078" s="1" t="s">
        <v>24</v>
      </c>
      <c r="E3078" s="1" t="s">
        <v>6732</v>
      </c>
      <c r="F3078" s="2">
        <v>45535</v>
      </c>
      <c r="G3078" s="2">
        <v>45505</v>
      </c>
      <c r="H3078" s="1" t="s">
        <v>7318</v>
      </c>
      <c r="I3078" s="1" t="s">
        <v>7319</v>
      </c>
      <c r="J3078" s="1" t="s">
        <v>6960</v>
      </c>
      <c r="K3078" s="1" t="s">
        <v>6961</v>
      </c>
      <c r="L3078" s="1" t="s">
        <v>6962</v>
      </c>
      <c r="M3078" s="1"/>
      <c r="N3078" s="1"/>
      <c r="O3078" s="1"/>
      <c r="P3078" s="40">
        <v>108.6922259967176</v>
      </c>
    </row>
    <row r="3079" spans="1:16">
      <c r="A3079" s="39"/>
      <c r="B3079" s="1" t="s">
        <v>700</v>
      </c>
      <c r="C3079" s="1" t="s">
        <v>1383</v>
      </c>
      <c r="D3079" s="1" t="s">
        <v>24</v>
      </c>
      <c r="E3079" s="1" t="s">
        <v>6732</v>
      </c>
      <c r="F3079" s="2">
        <v>45535</v>
      </c>
      <c r="G3079" s="2">
        <v>45505</v>
      </c>
      <c r="H3079" s="1" t="s">
        <v>7320</v>
      </c>
      <c r="I3079" s="1" t="s">
        <v>7321</v>
      </c>
      <c r="J3079" s="1" t="s">
        <v>6754</v>
      </c>
      <c r="K3079" s="1" t="s">
        <v>6755</v>
      </c>
      <c r="L3079" s="1" t="s">
        <v>6756</v>
      </c>
      <c r="M3079" s="1"/>
      <c r="N3079" s="1"/>
      <c r="O3079" s="1"/>
      <c r="P3079" s="40">
        <v>544.8882181740438</v>
      </c>
    </row>
    <row r="3080" spans="1:16">
      <c r="A3080" s="39"/>
      <c r="B3080" s="1" t="s">
        <v>700</v>
      </c>
      <c r="C3080" s="1" t="s">
        <v>1383</v>
      </c>
      <c r="D3080" s="1" t="s">
        <v>24</v>
      </c>
      <c r="E3080" s="1" t="s">
        <v>6732</v>
      </c>
      <c r="F3080" s="2">
        <v>45535</v>
      </c>
      <c r="G3080" s="2">
        <v>45505</v>
      </c>
      <c r="H3080" s="1" t="s">
        <v>7322</v>
      </c>
      <c r="I3080" s="1" t="s">
        <v>7323</v>
      </c>
      <c r="J3080" s="1" t="s">
        <v>1430</v>
      </c>
      <c r="K3080" s="1" t="s">
        <v>6782</v>
      </c>
      <c r="L3080" s="1"/>
      <c r="M3080" s="1"/>
      <c r="N3080" s="1"/>
      <c r="O3080" s="1"/>
      <c r="P3080" s="40">
        <v>86.948591385772417</v>
      </c>
    </row>
    <row r="3081" spans="1:16">
      <c r="A3081" s="39"/>
      <c r="B3081" s="1" t="s">
        <v>700</v>
      </c>
      <c r="C3081" s="1" t="s">
        <v>6897</v>
      </c>
      <c r="D3081" s="1" t="s">
        <v>24</v>
      </c>
      <c r="E3081" s="1" t="s">
        <v>6732</v>
      </c>
      <c r="F3081" s="2">
        <v>45535</v>
      </c>
      <c r="G3081" s="2">
        <v>45505</v>
      </c>
      <c r="H3081" s="1" t="s">
        <v>7324</v>
      </c>
      <c r="I3081" s="1" t="s">
        <v>7325</v>
      </c>
      <c r="J3081" s="1" t="s">
        <v>6977</v>
      </c>
      <c r="K3081" s="1" t="s">
        <v>6978</v>
      </c>
      <c r="L3081" s="1" t="s">
        <v>6979</v>
      </c>
      <c r="M3081" s="1"/>
      <c r="N3081" s="1"/>
      <c r="O3081" s="1"/>
      <c r="P3081" s="40">
        <v>568.31522082286722</v>
      </c>
    </row>
    <row r="3082" spans="1:16">
      <c r="A3082" s="39"/>
      <c r="B3082" s="1" t="s">
        <v>700</v>
      </c>
      <c r="C3082" s="1" t="s">
        <v>1383</v>
      </c>
      <c r="D3082" s="1" t="s">
        <v>24</v>
      </c>
      <c r="E3082" s="1" t="s">
        <v>6732</v>
      </c>
      <c r="F3082" s="2">
        <v>45535</v>
      </c>
      <c r="G3082" s="2">
        <v>45505</v>
      </c>
      <c r="H3082" s="1" t="s">
        <v>7326</v>
      </c>
      <c r="I3082" s="1" t="s">
        <v>7327</v>
      </c>
      <c r="J3082" s="1" t="s">
        <v>6768</v>
      </c>
      <c r="K3082" s="1" t="s">
        <v>6769</v>
      </c>
      <c r="L3082" s="1" t="s">
        <v>6770</v>
      </c>
      <c r="M3082" s="1"/>
      <c r="N3082" s="1"/>
      <c r="O3082" s="1"/>
      <c r="P3082" s="40">
        <v>108.6922259967176</v>
      </c>
    </row>
    <row r="3083" spans="1:16">
      <c r="A3083" s="39"/>
      <c r="B3083" s="1" t="s">
        <v>700</v>
      </c>
      <c r="C3083" s="1" t="s">
        <v>1383</v>
      </c>
      <c r="D3083" s="1" t="s">
        <v>24</v>
      </c>
      <c r="E3083" s="1" t="s">
        <v>6732</v>
      </c>
      <c r="F3083" s="2">
        <v>45535</v>
      </c>
      <c r="G3083" s="2">
        <v>45505</v>
      </c>
      <c r="H3083" s="1" t="s">
        <v>7328</v>
      </c>
      <c r="I3083" s="1" t="s">
        <v>7329</v>
      </c>
      <c r="J3083" s="1" t="s">
        <v>6960</v>
      </c>
      <c r="K3083" s="1" t="s">
        <v>6961</v>
      </c>
      <c r="L3083" s="1" t="s">
        <v>6962</v>
      </c>
      <c r="M3083" s="1"/>
      <c r="N3083" s="1"/>
      <c r="O3083" s="1"/>
      <c r="P3083" s="40">
        <v>74.104797671669957</v>
      </c>
    </row>
    <row r="3084" spans="1:16">
      <c r="A3084" s="39"/>
      <c r="B3084" s="1" t="s">
        <v>700</v>
      </c>
      <c r="C3084" s="1" t="s">
        <v>1395</v>
      </c>
      <c r="D3084" s="1" t="s">
        <v>24</v>
      </c>
      <c r="E3084" s="1" t="s">
        <v>6732</v>
      </c>
      <c r="F3084" s="2">
        <v>45535</v>
      </c>
      <c r="G3084" s="2">
        <v>45505</v>
      </c>
      <c r="H3084" s="1" t="s">
        <v>7330</v>
      </c>
      <c r="I3084" s="1" t="s">
        <v>7331</v>
      </c>
      <c r="J3084" s="1" t="s">
        <v>6761</v>
      </c>
      <c r="K3084" s="1" t="s">
        <v>6762</v>
      </c>
      <c r="L3084" s="1" t="s">
        <v>6763</v>
      </c>
      <c r="M3084" s="1"/>
      <c r="N3084" s="1"/>
      <c r="O3084" s="1"/>
      <c r="P3084" s="40">
        <v>127.5139089</v>
      </c>
    </row>
    <row r="3085" spans="1:16">
      <c r="A3085" s="39"/>
      <c r="B3085" s="1" t="s">
        <v>700</v>
      </c>
      <c r="C3085" s="1" t="s">
        <v>1395</v>
      </c>
      <c r="D3085" s="1" t="s">
        <v>24</v>
      </c>
      <c r="E3085" s="1" t="s">
        <v>6732</v>
      </c>
      <c r="F3085" s="2">
        <v>45535</v>
      </c>
      <c r="G3085" s="2">
        <v>45505</v>
      </c>
      <c r="H3085" s="1" t="s">
        <v>7332</v>
      </c>
      <c r="I3085" s="1" t="s">
        <v>7333</v>
      </c>
      <c r="J3085" s="1" t="s">
        <v>6834</v>
      </c>
      <c r="K3085" s="1" t="s">
        <v>6835</v>
      </c>
      <c r="L3085" s="1"/>
      <c r="M3085" s="1"/>
      <c r="N3085" s="1"/>
      <c r="O3085" s="1"/>
      <c r="P3085" s="40">
        <v>238.57441019999999</v>
      </c>
    </row>
    <row r="3086" spans="1:16">
      <c r="A3086" s="39"/>
      <c r="B3086" s="1" t="s">
        <v>700</v>
      </c>
      <c r="C3086" s="1" t="s">
        <v>1395</v>
      </c>
      <c r="D3086" s="1" t="s">
        <v>24</v>
      </c>
      <c r="E3086" s="1" t="s">
        <v>6732</v>
      </c>
      <c r="F3086" s="2">
        <v>45535</v>
      </c>
      <c r="G3086" s="2">
        <v>45505</v>
      </c>
      <c r="H3086" s="1" t="s">
        <v>7334</v>
      </c>
      <c r="I3086" s="1" t="s">
        <v>7335</v>
      </c>
      <c r="J3086" s="1" t="s">
        <v>6761</v>
      </c>
      <c r="K3086" s="1" t="s">
        <v>6762</v>
      </c>
      <c r="L3086" s="1" t="s">
        <v>6763</v>
      </c>
      <c r="M3086" s="1"/>
      <c r="N3086" s="1"/>
      <c r="O3086" s="1"/>
      <c r="P3086" s="40">
        <v>63.762438919200001</v>
      </c>
    </row>
    <row r="3087" spans="1:16">
      <c r="A3087" s="39"/>
      <c r="B3087" s="1" t="s">
        <v>700</v>
      </c>
      <c r="C3087" s="1" t="s">
        <v>1395</v>
      </c>
      <c r="D3087" s="1" t="s">
        <v>24</v>
      </c>
      <c r="E3087" s="1" t="s">
        <v>6732</v>
      </c>
      <c r="F3087" s="2">
        <v>45535</v>
      </c>
      <c r="G3087" s="2">
        <v>45505</v>
      </c>
      <c r="H3087" s="1" t="s">
        <v>7336</v>
      </c>
      <c r="I3087" s="1" t="s">
        <v>7337</v>
      </c>
      <c r="J3087" s="1" t="s">
        <v>6777</v>
      </c>
      <c r="K3087" s="1" t="s">
        <v>6778</v>
      </c>
      <c r="L3087" s="1" t="s">
        <v>6779</v>
      </c>
      <c r="M3087" s="1"/>
      <c r="N3087" s="1"/>
      <c r="O3087" s="1"/>
      <c r="P3087" s="40">
        <v>137.11172999999999</v>
      </c>
    </row>
    <row r="3088" spans="1:16">
      <c r="A3088" s="39"/>
      <c r="B3088" s="1" t="s">
        <v>700</v>
      </c>
      <c r="C3088" s="1" t="s">
        <v>1395</v>
      </c>
      <c r="D3088" s="1" t="s">
        <v>24</v>
      </c>
      <c r="E3088" s="1" t="s">
        <v>6732</v>
      </c>
      <c r="F3088" s="2">
        <v>45535</v>
      </c>
      <c r="G3088" s="2">
        <v>45505</v>
      </c>
      <c r="H3088" s="1" t="s">
        <v>7338</v>
      </c>
      <c r="I3088" s="1" t="s">
        <v>7339</v>
      </c>
      <c r="J3088" s="1" t="s">
        <v>6740</v>
      </c>
      <c r="K3088" s="1" t="s">
        <v>6741</v>
      </c>
      <c r="L3088" s="1"/>
      <c r="M3088" s="1"/>
      <c r="N3088" s="1"/>
      <c r="O3088" s="1"/>
      <c r="P3088" s="40">
        <v>90.493741799999995</v>
      </c>
    </row>
    <row r="3089" spans="1:16">
      <c r="A3089" s="39"/>
      <c r="B3089" s="1" t="s">
        <v>700</v>
      </c>
      <c r="C3089" s="1" t="s">
        <v>1383</v>
      </c>
      <c r="D3089" s="1" t="s">
        <v>24</v>
      </c>
      <c r="E3089" s="1" t="s">
        <v>6732</v>
      </c>
      <c r="F3089" s="2">
        <v>45535</v>
      </c>
      <c r="G3089" s="2">
        <v>45505</v>
      </c>
      <c r="H3089" s="1" t="s">
        <v>7340</v>
      </c>
      <c r="I3089" s="1" t="s">
        <v>7341</v>
      </c>
      <c r="J3089" s="1" t="s">
        <v>6768</v>
      </c>
      <c r="K3089" s="1" t="s">
        <v>6769</v>
      </c>
      <c r="L3089" s="1" t="s">
        <v>6770</v>
      </c>
      <c r="M3089" s="1"/>
      <c r="N3089" s="1"/>
      <c r="O3089" s="1"/>
      <c r="P3089" s="40">
        <v>54.346112998358798</v>
      </c>
    </row>
    <row r="3090" spans="1:16">
      <c r="A3090" s="39"/>
      <c r="B3090" s="1" t="s">
        <v>700</v>
      </c>
      <c r="C3090" s="1" t="s">
        <v>1395</v>
      </c>
      <c r="D3090" s="1" t="s">
        <v>24</v>
      </c>
      <c r="E3090" s="1" t="s">
        <v>6732</v>
      </c>
      <c r="F3090" s="2">
        <v>45535</v>
      </c>
      <c r="G3090" s="2">
        <v>45505</v>
      </c>
      <c r="H3090" s="1" t="s">
        <v>7342</v>
      </c>
      <c r="I3090" s="1" t="s">
        <v>7343</v>
      </c>
      <c r="J3090" s="1" t="s">
        <v>6744</v>
      </c>
      <c r="K3090" s="1" t="s">
        <v>6745</v>
      </c>
      <c r="L3090" s="1" t="s">
        <v>6746</v>
      </c>
      <c r="M3090" s="1"/>
      <c r="N3090" s="1"/>
      <c r="O3090" s="1"/>
      <c r="P3090" s="40">
        <v>241.31664480000001</v>
      </c>
    </row>
    <row r="3091" spans="1:16">
      <c r="A3091" s="39"/>
      <c r="B3091" s="1" t="s">
        <v>700</v>
      </c>
      <c r="C3091" s="1" t="s">
        <v>1395</v>
      </c>
      <c r="D3091" s="1" t="s">
        <v>24</v>
      </c>
      <c r="E3091" s="1" t="s">
        <v>6732</v>
      </c>
      <c r="F3091" s="2">
        <v>45535</v>
      </c>
      <c r="G3091" s="2">
        <v>45505</v>
      </c>
      <c r="H3091" s="1" t="s">
        <v>7344</v>
      </c>
      <c r="I3091" s="1" t="s">
        <v>7345</v>
      </c>
      <c r="J3091" s="1" t="s">
        <v>7346</v>
      </c>
      <c r="K3091" s="1" t="s">
        <v>7347</v>
      </c>
      <c r="L3091" s="1" t="s">
        <v>7348</v>
      </c>
      <c r="M3091" s="1"/>
      <c r="N3091" s="1"/>
      <c r="O3091" s="1"/>
      <c r="P3091" s="40">
        <v>3570.3894491999999</v>
      </c>
    </row>
    <row r="3092" spans="1:16">
      <c r="A3092" s="39"/>
      <c r="B3092" s="1" t="s">
        <v>700</v>
      </c>
      <c r="C3092" s="1" t="s">
        <v>1395</v>
      </c>
      <c r="D3092" s="1" t="s">
        <v>24</v>
      </c>
      <c r="E3092" s="1" t="s">
        <v>6732</v>
      </c>
      <c r="F3092" s="2">
        <v>45535</v>
      </c>
      <c r="G3092" s="2">
        <v>45505</v>
      </c>
      <c r="H3092" s="1" t="s">
        <v>7349</v>
      </c>
      <c r="I3092" s="1" t="s">
        <v>7350</v>
      </c>
      <c r="J3092" s="1" t="s">
        <v>6761</v>
      </c>
      <c r="K3092" s="1" t="s">
        <v>6762</v>
      </c>
      <c r="L3092" s="1" t="s">
        <v>6763</v>
      </c>
      <c r="M3092" s="1"/>
      <c r="N3092" s="1"/>
      <c r="O3092" s="1"/>
      <c r="P3092" s="40">
        <v>96.910570763999999</v>
      </c>
    </row>
    <row r="3093" spans="1:16">
      <c r="A3093" s="39"/>
      <c r="B3093" s="1" t="s">
        <v>700</v>
      </c>
      <c r="C3093" s="1" t="s">
        <v>1395</v>
      </c>
      <c r="D3093" s="1" t="s">
        <v>24</v>
      </c>
      <c r="E3093" s="1" t="s">
        <v>6732</v>
      </c>
      <c r="F3093" s="2">
        <v>45535</v>
      </c>
      <c r="G3093" s="2">
        <v>45505</v>
      </c>
      <c r="H3093" s="1" t="s">
        <v>7351</v>
      </c>
      <c r="I3093" s="1" t="s">
        <v>7352</v>
      </c>
      <c r="J3093" s="1" t="s">
        <v>6761</v>
      </c>
      <c r="K3093" s="1" t="s">
        <v>6762</v>
      </c>
      <c r="L3093" s="1" t="s">
        <v>6763</v>
      </c>
      <c r="M3093" s="1"/>
      <c r="N3093" s="1"/>
      <c r="O3093" s="1"/>
      <c r="P3093" s="40">
        <v>382.54172670000003</v>
      </c>
    </row>
    <row r="3094" spans="1:16">
      <c r="A3094" s="39"/>
      <c r="B3094" s="1" t="s">
        <v>700</v>
      </c>
      <c r="C3094" s="1" t="s">
        <v>6897</v>
      </c>
      <c r="D3094" s="1" t="s">
        <v>24</v>
      </c>
      <c r="E3094" s="1" t="s">
        <v>6732</v>
      </c>
      <c r="F3094" s="2">
        <v>45535</v>
      </c>
      <c r="G3094" s="2">
        <v>45505</v>
      </c>
      <c r="H3094" s="1" t="s">
        <v>7353</v>
      </c>
      <c r="I3094" s="1" t="s">
        <v>7354</v>
      </c>
      <c r="J3094" s="1" t="s">
        <v>6900</v>
      </c>
      <c r="K3094" s="1" t="s">
        <v>6901</v>
      </c>
      <c r="L3094" s="1" t="s">
        <v>6902</v>
      </c>
      <c r="M3094" s="1"/>
      <c r="N3094" s="1"/>
      <c r="O3094" s="1"/>
      <c r="P3094" s="40">
        <v>65.006443499222243</v>
      </c>
    </row>
    <row r="3095" spans="1:16">
      <c r="A3095" s="39"/>
      <c r="B3095" s="1" t="s">
        <v>700</v>
      </c>
      <c r="C3095" s="1" t="s">
        <v>6897</v>
      </c>
      <c r="D3095" s="1" t="s">
        <v>24</v>
      </c>
      <c r="E3095" s="1" t="s">
        <v>6732</v>
      </c>
      <c r="F3095" s="2">
        <v>45535</v>
      </c>
      <c r="G3095" s="2">
        <v>45505</v>
      </c>
      <c r="H3095" s="1" t="s">
        <v>7355</v>
      </c>
      <c r="I3095" s="1" t="s">
        <v>7356</v>
      </c>
      <c r="J3095" s="1" t="s">
        <v>6977</v>
      </c>
      <c r="K3095" s="1" t="s">
        <v>6978</v>
      </c>
      <c r="L3095" s="1" t="s">
        <v>6979</v>
      </c>
      <c r="M3095" s="1"/>
      <c r="N3095" s="1"/>
      <c r="O3095" s="1"/>
      <c r="P3095" s="40">
        <v>71.03904145595007</v>
      </c>
    </row>
    <row r="3096" spans="1:16">
      <c r="A3096" s="39"/>
      <c r="B3096" s="1" t="s">
        <v>700</v>
      </c>
      <c r="C3096" s="1" t="s">
        <v>6897</v>
      </c>
      <c r="D3096" s="1" t="s">
        <v>24</v>
      </c>
      <c r="E3096" s="1" t="s">
        <v>6732</v>
      </c>
      <c r="F3096" s="2">
        <v>45535</v>
      </c>
      <c r="G3096" s="2">
        <v>45505</v>
      </c>
      <c r="H3096" s="1" t="s">
        <v>7357</v>
      </c>
      <c r="I3096" s="1" t="s">
        <v>7358</v>
      </c>
      <c r="J3096" s="1" t="s">
        <v>7034</v>
      </c>
      <c r="K3096" s="1" t="s">
        <v>7035</v>
      </c>
      <c r="L3096" s="1"/>
      <c r="M3096" s="1"/>
      <c r="N3096" s="1"/>
      <c r="O3096" s="1"/>
      <c r="P3096" s="40">
        <v>71.03904145595007</v>
      </c>
    </row>
    <row r="3097" spans="1:16">
      <c r="A3097" s="39"/>
      <c r="B3097" s="1" t="s">
        <v>700</v>
      </c>
      <c r="C3097" s="1" t="s">
        <v>1395</v>
      </c>
      <c r="D3097" s="1" t="s">
        <v>24</v>
      </c>
      <c r="E3097" s="1" t="s">
        <v>6732</v>
      </c>
      <c r="F3097" s="2">
        <v>45535</v>
      </c>
      <c r="G3097" s="2">
        <v>45505</v>
      </c>
      <c r="H3097" s="1" t="s">
        <v>7359</v>
      </c>
      <c r="I3097" s="1" t="s">
        <v>7360</v>
      </c>
      <c r="J3097" s="1" t="s">
        <v>6777</v>
      </c>
      <c r="K3097" s="1" t="s">
        <v>6778</v>
      </c>
      <c r="L3097" s="1" t="s">
        <v>6779</v>
      </c>
      <c r="M3097" s="1"/>
      <c r="N3097" s="1"/>
      <c r="O3097" s="1"/>
      <c r="P3097" s="40">
        <v>52.102457399999999</v>
      </c>
    </row>
    <row r="3098" spans="1:16">
      <c r="A3098" s="39"/>
      <c r="B3098" s="1" t="s">
        <v>700</v>
      </c>
      <c r="C3098" s="1" t="s">
        <v>1383</v>
      </c>
      <c r="D3098" s="1" t="s">
        <v>24</v>
      </c>
      <c r="E3098" s="1" t="s">
        <v>6732</v>
      </c>
      <c r="F3098" s="2">
        <v>45535</v>
      </c>
      <c r="G3098" s="2">
        <v>45505</v>
      </c>
      <c r="H3098" s="1" t="s">
        <v>7361</v>
      </c>
      <c r="I3098" s="1" t="s">
        <v>7362</v>
      </c>
      <c r="J3098" s="1" t="s">
        <v>6754</v>
      </c>
      <c r="K3098" s="1" t="s">
        <v>6755</v>
      </c>
      <c r="L3098" s="1" t="s">
        <v>6756</v>
      </c>
      <c r="M3098" s="1"/>
      <c r="N3098" s="1"/>
      <c r="O3098" s="1"/>
      <c r="P3098" s="40">
        <v>363.25881211602922</v>
      </c>
    </row>
    <row r="3099" spans="1:16">
      <c r="A3099" s="39"/>
      <c r="B3099" s="1" t="s">
        <v>700</v>
      </c>
      <c r="C3099" s="1" t="s">
        <v>1395</v>
      </c>
      <c r="D3099" s="1" t="s">
        <v>24</v>
      </c>
      <c r="E3099" s="1" t="s">
        <v>6732</v>
      </c>
      <c r="F3099" s="2">
        <v>45535</v>
      </c>
      <c r="G3099" s="2">
        <v>45505</v>
      </c>
      <c r="H3099" s="1" t="s">
        <v>7363</v>
      </c>
      <c r="I3099" s="1" t="s">
        <v>7364</v>
      </c>
      <c r="J3099" s="1" t="s">
        <v>6761</v>
      </c>
      <c r="K3099" s="1" t="s">
        <v>6762</v>
      </c>
      <c r="L3099" s="1" t="s">
        <v>6763</v>
      </c>
      <c r="M3099" s="1"/>
      <c r="N3099" s="1"/>
      <c r="O3099" s="1"/>
      <c r="P3099" s="40">
        <v>117.31279618799999</v>
      </c>
    </row>
    <row r="3100" spans="1:16">
      <c r="A3100" s="39"/>
      <c r="B3100" s="1" t="s">
        <v>700</v>
      </c>
      <c r="C3100" s="1" t="s">
        <v>1395</v>
      </c>
      <c r="D3100" s="1" t="s">
        <v>24</v>
      </c>
      <c r="E3100" s="1" t="s">
        <v>6732</v>
      </c>
      <c r="F3100" s="2">
        <v>45535</v>
      </c>
      <c r="G3100" s="2">
        <v>45505</v>
      </c>
      <c r="H3100" s="1" t="s">
        <v>7365</v>
      </c>
      <c r="I3100" s="1" t="s">
        <v>7366</v>
      </c>
      <c r="J3100" s="1" t="s">
        <v>6744</v>
      </c>
      <c r="K3100" s="1" t="s">
        <v>6745</v>
      </c>
      <c r="L3100" s="1" t="s">
        <v>6746</v>
      </c>
      <c r="M3100" s="1"/>
      <c r="N3100" s="1"/>
      <c r="O3100" s="1"/>
      <c r="P3100" s="40">
        <v>180.98748359999999</v>
      </c>
    </row>
    <row r="3101" spans="1:16">
      <c r="A3101" s="39"/>
      <c r="B3101" s="1" t="s">
        <v>700</v>
      </c>
      <c r="C3101" s="1" t="s">
        <v>1395</v>
      </c>
      <c r="D3101" s="1" t="s">
        <v>24</v>
      </c>
      <c r="E3101" s="1" t="s">
        <v>6732</v>
      </c>
      <c r="F3101" s="2">
        <v>45535</v>
      </c>
      <c r="G3101" s="2">
        <v>45505</v>
      </c>
      <c r="H3101" s="1" t="s">
        <v>7367</v>
      </c>
      <c r="I3101" s="1" t="s">
        <v>7368</v>
      </c>
      <c r="J3101" s="1" t="s">
        <v>6761</v>
      </c>
      <c r="K3101" s="1" t="s">
        <v>6762</v>
      </c>
      <c r="L3101" s="1" t="s">
        <v>6763</v>
      </c>
      <c r="M3101" s="1"/>
      <c r="N3101" s="1"/>
      <c r="O3101" s="1"/>
      <c r="P3101" s="40">
        <v>255.02781780000001</v>
      </c>
    </row>
    <row r="3102" spans="1:16">
      <c r="A3102" s="39"/>
      <c r="B3102" s="1" t="s">
        <v>700</v>
      </c>
      <c r="C3102" s="1" t="s">
        <v>1395</v>
      </c>
      <c r="D3102" s="1" t="s">
        <v>24</v>
      </c>
      <c r="E3102" s="1" t="s">
        <v>6732</v>
      </c>
      <c r="F3102" s="2">
        <v>45535</v>
      </c>
      <c r="G3102" s="2">
        <v>45505</v>
      </c>
      <c r="H3102" s="1" t="s">
        <v>7369</v>
      </c>
      <c r="I3102" s="1" t="s">
        <v>7370</v>
      </c>
      <c r="J3102" s="1" t="s">
        <v>6797</v>
      </c>
      <c r="K3102" s="1" t="s">
        <v>6798</v>
      </c>
      <c r="L3102" s="1" t="s">
        <v>6799</v>
      </c>
      <c r="M3102" s="1"/>
      <c r="N3102" s="1"/>
      <c r="O3102" s="1"/>
      <c r="P3102" s="40">
        <v>104.2049148</v>
      </c>
    </row>
    <row r="3103" spans="1:16">
      <c r="A3103" s="39"/>
      <c r="B3103" s="1" t="s">
        <v>700</v>
      </c>
      <c r="C3103" s="1" t="s">
        <v>1383</v>
      </c>
      <c r="D3103" s="1" t="s">
        <v>24</v>
      </c>
      <c r="E3103" s="1" t="s">
        <v>6732</v>
      </c>
      <c r="F3103" s="2">
        <v>45535</v>
      </c>
      <c r="G3103" s="2">
        <v>45505</v>
      </c>
      <c r="H3103" s="1" t="s">
        <v>7371</v>
      </c>
      <c r="I3103" s="1" t="s">
        <v>7372</v>
      </c>
      <c r="J3103" s="1" t="s">
        <v>6735</v>
      </c>
      <c r="K3103" s="1" t="s">
        <v>6736</v>
      </c>
      <c r="L3103" s="1" t="s">
        <v>6737</v>
      </c>
      <c r="M3103" s="1"/>
      <c r="N3103" s="1"/>
      <c r="O3103" s="1"/>
      <c r="P3103" s="40">
        <v>334.7170483069126</v>
      </c>
    </row>
    <row r="3104" spans="1:16">
      <c r="A3104" s="39"/>
      <c r="B3104" s="1" t="s">
        <v>700</v>
      </c>
      <c r="C3104" s="1" t="s">
        <v>1383</v>
      </c>
      <c r="D3104" s="1" t="s">
        <v>24</v>
      </c>
      <c r="E3104" s="1" t="s">
        <v>6732</v>
      </c>
      <c r="F3104" s="2">
        <v>45535</v>
      </c>
      <c r="G3104" s="2">
        <v>45505</v>
      </c>
      <c r="H3104" s="1" t="s">
        <v>7373</v>
      </c>
      <c r="I3104" s="1" t="s">
        <v>7374</v>
      </c>
      <c r="J3104" s="1" t="s">
        <v>6768</v>
      </c>
      <c r="K3104" s="1" t="s">
        <v>6769</v>
      </c>
      <c r="L3104" s="1" t="s">
        <v>6770</v>
      </c>
      <c r="M3104" s="1"/>
      <c r="N3104" s="1"/>
      <c r="O3104" s="1"/>
      <c r="P3104" s="40">
        <v>217.38445199343519</v>
      </c>
    </row>
    <row r="3105" spans="1:16">
      <c r="A3105" s="39"/>
      <c r="B3105" s="1" t="s">
        <v>700</v>
      </c>
      <c r="C3105" s="1" t="s">
        <v>1383</v>
      </c>
      <c r="D3105" s="1" t="s">
        <v>24</v>
      </c>
      <c r="E3105" s="1" t="s">
        <v>6732</v>
      </c>
      <c r="F3105" s="2">
        <v>45535</v>
      </c>
      <c r="G3105" s="2">
        <v>45505</v>
      </c>
      <c r="H3105" s="1" t="s">
        <v>7375</v>
      </c>
      <c r="I3105" s="1" t="s">
        <v>7376</v>
      </c>
      <c r="J3105" s="1" t="s">
        <v>6754</v>
      </c>
      <c r="K3105" s="1" t="s">
        <v>6755</v>
      </c>
      <c r="L3105" s="1" t="s">
        <v>6756</v>
      </c>
      <c r="M3105" s="1"/>
      <c r="N3105" s="1"/>
      <c r="O3105" s="1"/>
      <c r="P3105" s="40">
        <v>181.62940605801461</v>
      </c>
    </row>
    <row r="3106" spans="1:16">
      <c r="A3106" s="39"/>
      <c r="B3106" s="1" t="s">
        <v>700</v>
      </c>
      <c r="C3106" s="1" t="s">
        <v>1395</v>
      </c>
      <c r="D3106" s="1" t="s">
        <v>24</v>
      </c>
      <c r="E3106" s="1" t="s">
        <v>6732</v>
      </c>
      <c r="F3106" s="2">
        <v>45535</v>
      </c>
      <c r="G3106" s="2">
        <v>45505</v>
      </c>
      <c r="H3106" s="1" t="s">
        <v>7377</v>
      </c>
      <c r="I3106" s="1" t="s">
        <v>7378</v>
      </c>
      <c r="J3106" s="1" t="s">
        <v>6761</v>
      </c>
      <c r="K3106" s="1" t="s">
        <v>6762</v>
      </c>
      <c r="L3106" s="1" t="s">
        <v>6763</v>
      </c>
      <c r="M3106" s="1"/>
      <c r="N3106" s="1"/>
      <c r="O3106" s="1"/>
      <c r="P3106" s="40">
        <v>127.5139089</v>
      </c>
    </row>
    <row r="3107" spans="1:16">
      <c r="A3107" s="39"/>
      <c r="B3107" s="1" t="s">
        <v>700</v>
      </c>
      <c r="C3107" s="1" t="s">
        <v>1395</v>
      </c>
      <c r="D3107" s="1" t="s">
        <v>24</v>
      </c>
      <c r="E3107" s="1" t="s">
        <v>6732</v>
      </c>
      <c r="F3107" s="2">
        <v>45535</v>
      </c>
      <c r="G3107" s="2">
        <v>45505</v>
      </c>
      <c r="H3107" s="1" t="s">
        <v>7379</v>
      </c>
      <c r="I3107" s="1" t="s">
        <v>7380</v>
      </c>
      <c r="J3107" s="1" t="s">
        <v>6740</v>
      </c>
      <c r="K3107" s="1" t="s">
        <v>6741</v>
      </c>
      <c r="L3107" s="1"/>
      <c r="M3107" s="1"/>
      <c r="N3107" s="1"/>
      <c r="O3107" s="1"/>
      <c r="P3107" s="40">
        <v>45.246870899999998</v>
      </c>
    </row>
    <row r="3108" spans="1:16">
      <c r="A3108" s="39"/>
      <c r="B3108" s="1" t="s">
        <v>700</v>
      </c>
      <c r="C3108" s="1" t="s">
        <v>1395</v>
      </c>
      <c r="D3108" s="1" t="s">
        <v>24</v>
      </c>
      <c r="E3108" s="1" t="s">
        <v>6732</v>
      </c>
      <c r="F3108" s="2">
        <v>45535</v>
      </c>
      <c r="G3108" s="2">
        <v>45505</v>
      </c>
      <c r="H3108" s="1" t="s">
        <v>7381</v>
      </c>
      <c r="I3108" s="1" t="s">
        <v>7382</v>
      </c>
      <c r="J3108" s="1" t="s">
        <v>6761</v>
      </c>
      <c r="K3108" s="1" t="s">
        <v>6762</v>
      </c>
      <c r="L3108" s="1" t="s">
        <v>6763</v>
      </c>
      <c r="M3108" s="1"/>
      <c r="N3108" s="1"/>
      <c r="O3108" s="1"/>
      <c r="P3108" s="40">
        <v>127.5139089</v>
      </c>
    </row>
    <row r="3109" spans="1:16">
      <c r="A3109" s="39"/>
      <c r="B3109" s="1" t="s">
        <v>700</v>
      </c>
      <c r="C3109" s="1" t="s">
        <v>1383</v>
      </c>
      <c r="D3109" s="1" t="s">
        <v>24</v>
      </c>
      <c r="E3109" s="1" t="s">
        <v>6732</v>
      </c>
      <c r="F3109" s="2">
        <v>45535</v>
      </c>
      <c r="G3109" s="2">
        <v>45505</v>
      </c>
      <c r="H3109" s="1" t="s">
        <v>7383</v>
      </c>
      <c r="I3109" s="1" t="s">
        <v>7384</v>
      </c>
      <c r="J3109" s="1" t="s">
        <v>6754</v>
      </c>
      <c r="K3109" s="1" t="s">
        <v>6755</v>
      </c>
      <c r="L3109" s="1" t="s">
        <v>6756</v>
      </c>
      <c r="M3109" s="1"/>
      <c r="N3109" s="1"/>
      <c r="O3109" s="1"/>
      <c r="P3109" s="40">
        <v>181.62940605801461</v>
      </c>
    </row>
    <row r="3110" spans="1:16">
      <c r="A3110" s="39"/>
      <c r="B3110" s="1" t="s">
        <v>700</v>
      </c>
      <c r="C3110" s="1" t="s">
        <v>1395</v>
      </c>
      <c r="D3110" s="1" t="s">
        <v>24</v>
      </c>
      <c r="E3110" s="1" t="s">
        <v>6732</v>
      </c>
      <c r="F3110" s="2">
        <v>45535</v>
      </c>
      <c r="G3110" s="2">
        <v>45505</v>
      </c>
      <c r="H3110" s="1" t="s">
        <v>7385</v>
      </c>
      <c r="I3110" s="1" t="s">
        <v>7386</v>
      </c>
      <c r="J3110" s="1" t="s">
        <v>6797</v>
      </c>
      <c r="K3110" s="1" t="s">
        <v>6798</v>
      </c>
      <c r="L3110" s="1" t="s">
        <v>6799</v>
      </c>
      <c r="M3110" s="1"/>
      <c r="N3110" s="1"/>
      <c r="O3110" s="1"/>
      <c r="P3110" s="40">
        <v>833.63931839999998</v>
      </c>
    </row>
    <row r="3111" spans="1:16">
      <c r="A3111" s="39"/>
      <c r="B3111" s="1" t="s">
        <v>700</v>
      </c>
      <c r="C3111" s="1" t="s">
        <v>1390</v>
      </c>
      <c r="D3111" s="1" t="s">
        <v>24</v>
      </c>
      <c r="E3111" s="1" t="s">
        <v>6732</v>
      </c>
      <c r="F3111" s="2">
        <v>45535</v>
      </c>
      <c r="G3111" s="2">
        <v>45505</v>
      </c>
      <c r="H3111" s="1" t="s">
        <v>7387</v>
      </c>
      <c r="I3111" s="1" t="s">
        <v>7388</v>
      </c>
      <c r="J3111" s="1" t="s">
        <v>7389</v>
      </c>
      <c r="K3111" s="1" t="s">
        <v>7390</v>
      </c>
      <c r="L3111" s="1"/>
      <c r="M3111" s="1"/>
      <c r="N3111" s="1"/>
      <c r="O3111" s="1"/>
      <c r="P3111" s="40">
        <v>5634.9398868651169</v>
      </c>
    </row>
    <row r="3112" spans="1:16">
      <c r="A3112" s="39"/>
      <c r="B3112" s="1" t="s">
        <v>700</v>
      </c>
      <c r="C3112" s="1" t="s">
        <v>1383</v>
      </c>
      <c r="D3112" s="1" t="s">
        <v>24</v>
      </c>
      <c r="E3112" s="1" t="s">
        <v>6732</v>
      </c>
      <c r="F3112" s="2">
        <v>45535</v>
      </c>
      <c r="G3112" s="2">
        <v>45505</v>
      </c>
      <c r="H3112" s="1" t="s">
        <v>7391</v>
      </c>
      <c r="I3112" s="1" t="s">
        <v>7392</v>
      </c>
      <c r="J3112" s="1" t="s">
        <v>6768</v>
      </c>
      <c r="K3112" s="1" t="s">
        <v>6769</v>
      </c>
      <c r="L3112" s="1" t="s">
        <v>6770</v>
      </c>
      <c r="M3112" s="1"/>
      <c r="N3112" s="1"/>
      <c r="O3112" s="1"/>
      <c r="P3112" s="40">
        <v>54.346112998358798</v>
      </c>
    </row>
    <row r="3113" spans="1:16">
      <c r="A3113" s="39"/>
      <c r="B3113" s="1" t="s">
        <v>700</v>
      </c>
      <c r="C3113" s="1" t="s">
        <v>1395</v>
      </c>
      <c r="D3113" s="1" t="s">
        <v>24</v>
      </c>
      <c r="E3113" s="1" t="s">
        <v>6732</v>
      </c>
      <c r="F3113" s="2">
        <v>45535</v>
      </c>
      <c r="G3113" s="2">
        <v>45505</v>
      </c>
      <c r="H3113" s="1" t="s">
        <v>7393</v>
      </c>
      <c r="I3113" s="1" t="s">
        <v>7394</v>
      </c>
      <c r="J3113" s="1" t="s">
        <v>6761</v>
      </c>
      <c r="K3113" s="1" t="s">
        <v>6762</v>
      </c>
      <c r="L3113" s="1" t="s">
        <v>6763</v>
      </c>
      <c r="M3113" s="1"/>
      <c r="N3113" s="1"/>
      <c r="O3113" s="1"/>
      <c r="P3113" s="40">
        <v>191.2763478192</v>
      </c>
    </row>
    <row r="3114" spans="1:16">
      <c r="A3114" s="39"/>
      <c r="B3114" s="1" t="s">
        <v>700</v>
      </c>
      <c r="C3114" s="1" t="s">
        <v>1395</v>
      </c>
      <c r="D3114" s="1" t="s">
        <v>24</v>
      </c>
      <c r="E3114" s="1" t="s">
        <v>6732</v>
      </c>
      <c r="F3114" s="2">
        <v>45535</v>
      </c>
      <c r="G3114" s="2">
        <v>45505</v>
      </c>
      <c r="H3114" s="1" t="s">
        <v>7395</v>
      </c>
      <c r="I3114" s="1" t="s">
        <v>7396</v>
      </c>
      <c r="J3114" s="1" t="s">
        <v>6761</v>
      </c>
      <c r="K3114" s="1" t="s">
        <v>6762</v>
      </c>
      <c r="L3114" s="1" t="s">
        <v>6763</v>
      </c>
      <c r="M3114" s="1"/>
      <c r="N3114" s="1"/>
      <c r="O3114" s="1"/>
      <c r="P3114" s="40">
        <v>127.5139089</v>
      </c>
    </row>
    <row r="3115" spans="1:16">
      <c r="A3115" s="39"/>
      <c r="B3115" s="1" t="s">
        <v>700</v>
      </c>
      <c r="C3115" s="1" t="s">
        <v>1395</v>
      </c>
      <c r="D3115" s="1" t="s">
        <v>24</v>
      </c>
      <c r="E3115" s="1" t="s">
        <v>6732</v>
      </c>
      <c r="F3115" s="2">
        <v>45535</v>
      </c>
      <c r="G3115" s="2">
        <v>45505</v>
      </c>
      <c r="H3115" s="1" t="s">
        <v>7397</v>
      </c>
      <c r="I3115" s="1" t="s">
        <v>7398</v>
      </c>
      <c r="J3115" s="1" t="s">
        <v>6761</v>
      </c>
      <c r="K3115" s="1" t="s">
        <v>6762</v>
      </c>
      <c r="L3115" s="1" t="s">
        <v>6763</v>
      </c>
      <c r="M3115" s="1"/>
      <c r="N3115" s="1"/>
      <c r="O3115" s="1"/>
      <c r="P3115" s="40">
        <v>612.06676272000004</v>
      </c>
    </row>
    <row r="3116" spans="1:16">
      <c r="A3116" s="39"/>
      <c r="B3116" s="1" t="s">
        <v>700</v>
      </c>
      <c r="C3116" s="1" t="s">
        <v>1395</v>
      </c>
      <c r="D3116" s="1" t="s">
        <v>24</v>
      </c>
      <c r="E3116" s="1" t="s">
        <v>6732</v>
      </c>
      <c r="F3116" s="2">
        <v>45535</v>
      </c>
      <c r="G3116" s="2">
        <v>45505</v>
      </c>
      <c r="H3116" s="1" t="s">
        <v>7399</v>
      </c>
      <c r="I3116" s="1" t="s">
        <v>7400</v>
      </c>
      <c r="J3116" s="1" t="s">
        <v>6744</v>
      </c>
      <c r="K3116" s="1" t="s">
        <v>6745</v>
      </c>
      <c r="L3116" s="1" t="s">
        <v>6746</v>
      </c>
      <c r="M3116" s="1"/>
      <c r="N3116" s="1"/>
      <c r="O3116" s="1"/>
      <c r="P3116" s="40">
        <v>120.6583224</v>
      </c>
    </row>
    <row r="3117" spans="1:16">
      <c r="A3117" s="39"/>
      <c r="B3117" s="1" t="s">
        <v>700</v>
      </c>
      <c r="C3117" s="1" t="s">
        <v>1383</v>
      </c>
      <c r="D3117" s="1" t="s">
        <v>24</v>
      </c>
      <c r="E3117" s="1" t="s">
        <v>6732</v>
      </c>
      <c r="F3117" s="2">
        <v>45535</v>
      </c>
      <c r="G3117" s="2">
        <v>45505</v>
      </c>
      <c r="H3117" s="1" t="s">
        <v>7401</v>
      </c>
      <c r="I3117" s="1" t="s">
        <v>7402</v>
      </c>
      <c r="J3117" s="1" t="s">
        <v>6768</v>
      </c>
      <c r="K3117" s="1" t="s">
        <v>6769</v>
      </c>
      <c r="L3117" s="1" t="s">
        <v>6770</v>
      </c>
      <c r="M3117" s="1"/>
      <c r="N3117" s="1"/>
      <c r="O3117" s="1"/>
      <c r="P3117" s="40">
        <v>133.39382522060757</v>
      </c>
    </row>
    <row r="3118" spans="1:16">
      <c r="A3118" s="39"/>
      <c r="B3118" s="1" t="s">
        <v>700</v>
      </c>
      <c r="C3118" s="1" t="s">
        <v>1383</v>
      </c>
      <c r="D3118" s="1" t="s">
        <v>24</v>
      </c>
      <c r="E3118" s="1" t="s">
        <v>6732</v>
      </c>
      <c r="F3118" s="2">
        <v>45535</v>
      </c>
      <c r="G3118" s="2">
        <v>45505</v>
      </c>
      <c r="H3118" s="1" t="s">
        <v>7403</v>
      </c>
      <c r="I3118" s="1" t="s">
        <v>7404</v>
      </c>
      <c r="J3118" s="1" t="s">
        <v>1430</v>
      </c>
      <c r="K3118" s="1" t="s">
        <v>6782</v>
      </c>
      <c r="L3118" s="1"/>
      <c r="M3118" s="1"/>
      <c r="N3118" s="1"/>
      <c r="O3118" s="1"/>
      <c r="P3118" s="40">
        <v>347.80733907209384</v>
      </c>
    </row>
    <row r="3119" spans="1:16">
      <c r="A3119" s="39"/>
      <c r="B3119" s="1" t="s">
        <v>700</v>
      </c>
      <c r="C3119" s="1" t="s">
        <v>1383</v>
      </c>
      <c r="D3119" s="1" t="s">
        <v>24</v>
      </c>
      <c r="E3119" s="1" t="s">
        <v>6732</v>
      </c>
      <c r="F3119" s="2">
        <v>45535</v>
      </c>
      <c r="G3119" s="2">
        <v>45505</v>
      </c>
      <c r="H3119" s="1" t="s">
        <v>7405</v>
      </c>
      <c r="I3119" s="1" t="s">
        <v>7406</v>
      </c>
      <c r="J3119" s="1" t="s">
        <v>6754</v>
      </c>
      <c r="K3119" s="1" t="s">
        <v>6755</v>
      </c>
      <c r="L3119" s="1" t="s">
        <v>6756</v>
      </c>
      <c r="M3119" s="1"/>
      <c r="N3119" s="1"/>
      <c r="O3119" s="1"/>
      <c r="P3119" s="40">
        <v>181.62940605801461</v>
      </c>
    </row>
    <row r="3120" spans="1:16">
      <c r="A3120" s="39"/>
      <c r="B3120" s="1" t="s">
        <v>700</v>
      </c>
      <c r="C3120" s="1" t="s">
        <v>1395</v>
      </c>
      <c r="D3120" s="1" t="s">
        <v>24</v>
      </c>
      <c r="E3120" s="1" t="s">
        <v>6732</v>
      </c>
      <c r="F3120" s="2">
        <v>45535</v>
      </c>
      <c r="G3120" s="2">
        <v>45505</v>
      </c>
      <c r="H3120" s="1" t="s">
        <v>7407</v>
      </c>
      <c r="I3120" s="1" t="s">
        <v>7408</v>
      </c>
      <c r="J3120" s="1" t="s">
        <v>6888</v>
      </c>
      <c r="K3120" s="1" t="s">
        <v>6889</v>
      </c>
      <c r="L3120" s="1" t="s">
        <v>6890</v>
      </c>
      <c r="M3120" s="1"/>
      <c r="N3120" s="1"/>
      <c r="O3120" s="1"/>
      <c r="P3120" s="40">
        <v>170.01854520000001</v>
      </c>
    </row>
    <row r="3121" spans="1:16">
      <c r="A3121" s="39"/>
      <c r="B3121" s="1" t="s">
        <v>700</v>
      </c>
      <c r="C3121" s="1" t="s">
        <v>1383</v>
      </c>
      <c r="D3121" s="1" t="s">
        <v>24</v>
      </c>
      <c r="E3121" s="1" t="s">
        <v>6732</v>
      </c>
      <c r="F3121" s="2">
        <v>45535</v>
      </c>
      <c r="G3121" s="2">
        <v>45505</v>
      </c>
      <c r="H3121" s="1" t="s">
        <v>7409</v>
      </c>
      <c r="I3121" s="1" t="s">
        <v>7410</v>
      </c>
      <c r="J3121" s="1" t="s">
        <v>6768</v>
      </c>
      <c r="K3121" s="1" t="s">
        <v>6769</v>
      </c>
      <c r="L3121" s="1" t="s">
        <v>6770</v>
      </c>
      <c r="M3121" s="1"/>
      <c r="N3121" s="1"/>
      <c r="O3121" s="1"/>
      <c r="P3121" s="40">
        <v>489.10204345622503</v>
      </c>
    </row>
    <row r="3122" spans="1:16">
      <c r="A3122" s="39"/>
      <c r="B3122" s="1" t="s">
        <v>700</v>
      </c>
      <c r="C3122" s="1" t="s">
        <v>1383</v>
      </c>
      <c r="D3122" s="1" t="s">
        <v>24</v>
      </c>
      <c r="E3122" s="1" t="s">
        <v>6732</v>
      </c>
      <c r="F3122" s="2">
        <v>45535</v>
      </c>
      <c r="G3122" s="2">
        <v>45505</v>
      </c>
      <c r="H3122" s="1" t="s">
        <v>7411</v>
      </c>
      <c r="I3122" s="1" t="s">
        <v>7412</v>
      </c>
      <c r="J3122" s="1" t="s">
        <v>6768</v>
      </c>
      <c r="K3122" s="1" t="s">
        <v>6769</v>
      </c>
      <c r="L3122" s="1" t="s">
        <v>6770</v>
      </c>
      <c r="M3122" s="1"/>
      <c r="N3122" s="1"/>
      <c r="O3122" s="1"/>
      <c r="P3122" s="40">
        <v>54.346112998358798</v>
      </c>
    </row>
    <row r="3123" spans="1:16">
      <c r="A3123" s="39"/>
      <c r="B3123" s="1" t="s">
        <v>700</v>
      </c>
      <c r="C3123" s="1" t="s">
        <v>1383</v>
      </c>
      <c r="D3123" s="1" t="s">
        <v>24</v>
      </c>
      <c r="E3123" s="1" t="s">
        <v>6732</v>
      </c>
      <c r="F3123" s="2">
        <v>45535</v>
      </c>
      <c r="G3123" s="2">
        <v>45505</v>
      </c>
      <c r="H3123" s="1" t="s">
        <v>7413</v>
      </c>
      <c r="I3123" s="1" t="s">
        <v>7414</v>
      </c>
      <c r="J3123" s="1" t="s">
        <v>6768</v>
      </c>
      <c r="K3123" s="1" t="s">
        <v>6769</v>
      </c>
      <c r="L3123" s="1" t="s">
        <v>6770</v>
      </c>
      <c r="M3123" s="1"/>
      <c r="N3123" s="1"/>
      <c r="O3123" s="1"/>
      <c r="P3123" s="40">
        <v>135.85879573139493</v>
      </c>
    </row>
    <row r="3124" spans="1:16">
      <c r="A3124" s="39"/>
      <c r="B3124" s="1" t="s">
        <v>700</v>
      </c>
      <c r="C3124" s="1" t="s">
        <v>1395</v>
      </c>
      <c r="D3124" s="1" t="s">
        <v>24</v>
      </c>
      <c r="E3124" s="1" t="s">
        <v>6732</v>
      </c>
      <c r="F3124" s="2">
        <v>45535</v>
      </c>
      <c r="G3124" s="2">
        <v>45505</v>
      </c>
      <c r="H3124" s="1" t="s">
        <v>7415</v>
      </c>
      <c r="I3124" s="1" t="s">
        <v>7416</v>
      </c>
      <c r="J3124" s="1" t="s">
        <v>6740</v>
      </c>
      <c r="K3124" s="1" t="s">
        <v>6741</v>
      </c>
      <c r="L3124" s="1"/>
      <c r="M3124" s="1"/>
      <c r="N3124" s="1"/>
      <c r="O3124" s="1"/>
      <c r="P3124" s="40">
        <v>180.98748359999999</v>
      </c>
    </row>
    <row r="3125" spans="1:16">
      <c r="A3125" s="39"/>
      <c r="B3125" s="1" t="s">
        <v>700</v>
      </c>
      <c r="C3125" s="1" t="s">
        <v>1395</v>
      </c>
      <c r="D3125" s="1" t="s">
        <v>24</v>
      </c>
      <c r="E3125" s="1" t="s">
        <v>6732</v>
      </c>
      <c r="F3125" s="2">
        <v>45535</v>
      </c>
      <c r="G3125" s="2">
        <v>45505</v>
      </c>
      <c r="H3125" s="1" t="s">
        <v>7417</v>
      </c>
      <c r="I3125" s="1" t="s">
        <v>7418</v>
      </c>
      <c r="J3125" s="1" t="s">
        <v>6816</v>
      </c>
      <c r="K3125" s="1" t="s">
        <v>6817</v>
      </c>
      <c r="L3125" s="1"/>
      <c r="M3125" s="1"/>
      <c r="N3125" s="1"/>
      <c r="O3125" s="1"/>
      <c r="P3125" s="40">
        <v>361.97496719999998</v>
      </c>
    </row>
    <row r="3126" spans="1:16">
      <c r="A3126" s="39"/>
      <c r="B3126" s="1" t="s">
        <v>700</v>
      </c>
      <c r="C3126" s="1" t="s">
        <v>1383</v>
      </c>
      <c r="D3126" s="1" t="s">
        <v>24</v>
      </c>
      <c r="E3126" s="1" t="s">
        <v>6732</v>
      </c>
      <c r="F3126" s="2">
        <v>45535</v>
      </c>
      <c r="G3126" s="2">
        <v>45505</v>
      </c>
      <c r="H3126" s="1" t="s">
        <v>7419</v>
      </c>
      <c r="I3126" s="1" t="s">
        <v>7420</v>
      </c>
      <c r="J3126" s="1" t="s">
        <v>1430</v>
      </c>
      <c r="K3126" s="1" t="s">
        <v>6782</v>
      </c>
      <c r="L3126" s="1"/>
      <c r="M3126" s="1"/>
      <c r="N3126" s="1"/>
      <c r="O3126" s="1"/>
      <c r="P3126" s="40">
        <v>347.80733907209384</v>
      </c>
    </row>
    <row r="3127" spans="1:16">
      <c r="A3127" s="39"/>
      <c r="B3127" s="1" t="s">
        <v>700</v>
      </c>
      <c r="C3127" s="1" t="s">
        <v>1383</v>
      </c>
      <c r="D3127" s="1" t="s">
        <v>24</v>
      </c>
      <c r="E3127" s="1" t="s">
        <v>6732</v>
      </c>
      <c r="F3127" s="2">
        <v>45535</v>
      </c>
      <c r="G3127" s="2">
        <v>45505</v>
      </c>
      <c r="H3127" s="1" t="s">
        <v>7421</v>
      </c>
      <c r="I3127" s="1" t="s">
        <v>7422</v>
      </c>
      <c r="J3127" s="1" t="s">
        <v>1430</v>
      </c>
      <c r="K3127" s="1" t="s">
        <v>6782</v>
      </c>
      <c r="L3127" s="1"/>
      <c r="M3127" s="1"/>
      <c r="N3127" s="1"/>
      <c r="O3127" s="1"/>
      <c r="P3127" s="40">
        <v>347.80733907209384</v>
      </c>
    </row>
    <row r="3128" spans="1:16">
      <c r="A3128" s="39"/>
      <c r="B3128" s="1" t="s">
        <v>700</v>
      </c>
      <c r="C3128" s="1" t="s">
        <v>1383</v>
      </c>
      <c r="D3128" s="1" t="s">
        <v>24</v>
      </c>
      <c r="E3128" s="1" t="s">
        <v>6732</v>
      </c>
      <c r="F3128" s="2">
        <v>45535</v>
      </c>
      <c r="G3128" s="2">
        <v>45505</v>
      </c>
      <c r="H3128" s="1" t="s">
        <v>7423</v>
      </c>
      <c r="I3128" s="1" t="s">
        <v>7424</v>
      </c>
      <c r="J3128" s="1" t="s">
        <v>1430</v>
      </c>
      <c r="K3128" s="1" t="s">
        <v>6782</v>
      </c>
      <c r="L3128" s="1"/>
      <c r="M3128" s="1"/>
      <c r="N3128" s="1"/>
      <c r="O3128" s="1"/>
      <c r="P3128" s="40">
        <v>347.80733907209384</v>
      </c>
    </row>
    <row r="3129" spans="1:16">
      <c r="A3129" s="39"/>
      <c r="B3129" s="1" t="s">
        <v>700</v>
      </c>
      <c r="C3129" s="1" t="s">
        <v>1395</v>
      </c>
      <c r="D3129" s="1" t="s">
        <v>24</v>
      </c>
      <c r="E3129" s="1" t="s">
        <v>6732</v>
      </c>
      <c r="F3129" s="2">
        <v>45535</v>
      </c>
      <c r="G3129" s="2">
        <v>45505</v>
      </c>
      <c r="H3129" s="1" t="s">
        <v>7425</v>
      </c>
      <c r="I3129" s="1" t="s">
        <v>7426</v>
      </c>
      <c r="J3129" s="1" t="s">
        <v>6761</v>
      </c>
      <c r="K3129" s="1" t="s">
        <v>6762</v>
      </c>
      <c r="L3129" s="1" t="s">
        <v>6763</v>
      </c>
      <c r="M3129" s="1"/>
      <c r="N3129" s="1"/>
      <c r="O3129" s="1"/>
      <c r="P3129" s="40">
        <v>117.31279618799999</v>
      </c>
    </row>
    <row r="3130" spans="1:16">
      <c r="A3130" s="39"/>
      <c r="B3130" s="1" t="s">
        <v>700</v>
      </c>
      <c r="C3130" s="1" t="s">
        <v>1395</v>
      </c>
      <c r="D3130" s="1" t="s">
        <v>24</v>
      </c>
      <c r="E3130" s="1" t="s">
        <v>6732</v>
      </c>
      <c r="F3130" s="2">
        <v>45535</v>
      </c>
      <c r="G3130" s="2">
        <v>45505</v>
      </c>
      <c r="H3130" s="1" t="s">
        <v>7427</v>
      </c>
      <c r="I3130" s="1" t="s">
        <v>7428</v>
      </c>
      <c r="J3130" s="1" t="s">
        <v>6749</v>
      </c>
      <c r="K3130" s="1" t="s">
        <v>6750</v>
      </c>
      <c r="L3130" s="1" t="s">
        <v>6751</v>
      </c>
      <c r="M3130" s="1"/>
      <c r="N3130" s="1"/>
      <c r="O3130" s="1"/>
      <c r="P3130" s="40">
        <v>68.555864999999997</v>
      </c>
    </row>
    <row r="3131" spans="1:16">
      <c r="A3131" s="39"/>
      <c r="B3131" s="1" t="s">
        <v>700</v>
      </c>
      <c r="C3131" s="1" t="s">
        <v>1395</v>
      </c>
      <c r="D3131" s="1" t="s">
        <v>24</v>
      </c>
      <c r="E3131" s="1" t="s">
        <v>6732</v>
      </c>
      <c r="F3131" s="2">
        <v>45535</v>
      </c>
      <c r="G3131" s="2">
        <v>45505</v>
      </c>
      <c r="H3131" s="1" t="s">
        <v>7429</v>
      </c>
      <c r="I3131" s="1" t="s">
        <v>7430</v>
      </c>
      <c r="J3131" s="1" t="s">
        <v>6740</v>
      </c>
      <c r="K3131" s="1" t="s">
        <v>6741</v>
      </c>
      <c r="L3131" s="1"/>
      <c r="M3131" s="1"/>
      <c r="N3131" s="1"/>
      <c r="O3131" s="1"/>
      <c r="P3131" s="40">
        <v>90.493741799999995</v>
      </c>
    </row>
    <row r="3132" spans="1:16">
      <c r="A3132" s="39"/>
      <c r="B3132" s="1" t="s">
        <v>700</v>
      </c>
      <c r="C3132" s="1" t="s">
        <v>1395</v>
      </c>
      <c r="D3132" s="1" t="s">
        <v>24</v>
      </c>
      <c r="E3132" s="1" t="s">
        <v>6732</v>
      </c>
      <c r="F3132" s="2">
        <v>45535</v>
      </c>
      <c r="G3132" s="2">
        <v>45505</v>
      </c>
      <c r="H3132" s="1" t="s">
        <v>7431</v>
      </c>
      <c r="I3132" s="1" t="s">
        <v>7432</v>
      </c>
      <c r="J3132" s="1" t="s">
        <v>6761</v>
      </c>
      <c r="K3132" s="1" t="s">
        <v>6762</v>
      </c>
      <c r="L3132" s="1" t="s">
        <v>6763</v>
      </c>
      <c r="M3132" s="1"/>
      <c r="N3132" s="1"/>
      <c r="O3132" s="1"/>
      <c r="P3132" s="40">
        <v>127.5139089</v>
      </c>
    </row>
    <row r="3133" spans="1:16">
      <c r="A3133" s="39"/>
      <c r="B3133" s="1" t="s">
        <v>700</v>
      </c>
      <c r="C3133" s="1" t="s">
        <v>1395</v>
      </c>
      <c r="D3133" s="1" t="s">
        <v>24</v>
      </c>
      <c r="E3133" s="1" t="s">
        <v>6732</v>
      </c>
      <c r="F3133" s="2">
        <v>45535</v>
      </c>
      <c r="G3133" s="2">
        <v>45505</v>
      </c>
      <c r="H3133" s="1" t="s">
        <v>7433</v>
      </c>
      <c r="I3133" s="1" t="s">
        <v>7434</v>
      </c>
      <c r="J3133" s="1" t="s">
        <v>6761</v>
      </c>
      <c r="K3133" s="1" t="s">
        <v>6762</v>
      </c>
      <c r="L3133" s="1" t="s">
        <v>6763</v>
      </c>
      <c r="M3133" s="1"/>
      <c r="N3133" s="1"/>
      <c r="O3133" s="1"/>
      <c r="P3133" s="40">
        <v>127.5139089</v>
      </c>
    </row>
    <row r="3134" spans="1:16">
      <c r="A3134" s="39"/>
      <c r="B3134" s="1" t="s">
        <v>700</v>
      </c>
      <c r="C3134" s="1" t="s">
        <v>1395</v>
      </c>
      <c r="D3134" s="1" t="s">
        <v>24</v>
      </c>
      <c r="E3134" s="1" t="s">
        <v>6732</v>
      </c>
      <c r="F3134" s="2">
        <v>45535</v>
      </c>
      <c r="G3134" s="2">
        <v>45505</v>
      </c>
      <c r="H3134" s="1" t="s">
        <v>7435</v>
      </c>
      <c r="I3134" s="1" t="s">
        <v>7436</v>
      </c>
      <c r="J3134" s="1" t="s">
        <v>6761</v>
      </c>
      <c r="K3134" s="1" t="s">
        <v>6762</v>
      </c>
      <c r="L3134" s="1" t="s">
        <v>6763</v>
      </c>
      <c r="M3134" s="1"/>
      <c r="N3134" s="1"/>
      <c r="O3134" s="1"/>
      <c r="P3134" s="40">
        <v>193.821141528</v>
      </c>
    </row>
    <row r="3135" spans="1:16">
      <c r="A3135" s="39"/>
      <c r="B3135" s="1" t="s">
        <v>700</v>
      </c>
      <c r="C3135" s="1" t="s">
        <v>1395</v>
      </c>
      <c r="D3135" s="1" t="s">
        <v>24</v>
      </c>
      <c r="E3135" s="1" t="s">
        <v>6732</v>
      </c>
      <c r="F3135" s="2">
        <v>45535</v>
      </c>
      <c r="G3135" s="2">
        <v>45505</v>
      </c>
      <c r="H3135" s="1" t="s">
        <v>7437</v>
      </c>
      <c r="I3135" s="1" t="s">
        <v>7438</v>
      </c>
      <c r="J3135" s="1" t="s">
        <v>7439</v>
      </c>
      <c r="K3135" s="1" t="s">
        <v>7440</v>
      </c>
      <c r="L3135" s="1"/>
      <c r="M3135" s="1"/>
      <c r="N3135" s="1"/>
      <c r="O3135" s="1"/>
      <c r="P3135" s="40">
        <v>3510.0602880000001</v>
      </c>
    </row>
    <row r="3136" spans="1:16">
      <c r="A3136" s="39"/>
      <c r="B3136" s="1" t="s">
        <v>700</v>
      </c>
      <c r="C3136" s="1" t="s">
        <v>1395</v>
      </c>
      <c r="D3136" s="1" t="s">
        <v>24</v>
      </c>
      <c r="E3136" s="1" t="s">
        <v>6732</v>
      </c>
      <c r="F3136" s="2">
        <v>45535</v>
      </c>
      <c r="G3136" s="2">
        <v>45505</v>
      </c>
      <c r="H3136" s="1" t="s">
        <v>7441</v>
      </c>
      <c r="I3136" s="1" t="s">
        <v>7442</v>
      </c>
      <c r="J3136" s="1" t="s">
        <v>7443</v>
      </c>
      <c r="K3136" s="1" t="s">
        <v>7444</v>
      </c>
      <c r="L3136" s="1"/>
      <c r="M3136" s="1"/>
      <c r="N3136" s="1"/>
      <c r="O3136" s="1"/>
      <c r="P3136" s="40">
        <v>3290.6815200000001</v>
      </c>
    </row>
    <row r="3137" spans="1:16">
      <c r="A3137" s="39"/>
      <c r="B3137" s="1" t="s">
        <v>700</v>
      </c>
      <c r="C3137" s="1" t="s">
        <v>1383</v>
      </c>
      <c r="D3137" s="1" t="s">
        <v>24</v>
      </c>
      <c r="E3137" s="1" t="s">
        <v>6732</v>
      </c>
      <c r="F3137" s="2">
        <v>45535</v>
      </c>
      <c r="G3137" s="2">
        <v>45505</v>
      </c>
      <c r="H3137" s="1" t="s">
        <v>7445</v>
      </c>
      <c r="I3137" s="1" t="s">
        <v>7446</v>
      </c>
      <c r="J3137" s="1" t="s">
        <v>6754</v>
      </c>
      <c r="K3137" s="1" t="s">
        <v>6755</v>
      </c>
      <c r="L3137" s="1" t="s">
        <v>6756</v>
      </c>
      <c r="M3137" s="1"/>
      <c r="N3137" s="1"/>
      <c r="O3137" s="1"/>
      <c r="P3137" s="40">
        <v>272.4441090870219</v>
      </c>
    </row>
    <row r="3138" spans="1:16">
      <c r="A3138" s="39"/>
      <c r="B3138" s="1" t="s">
        <v>700</v>
      </c>
      <c r="C3138" s="1" t="s">
        <v>1395</v>
      </c>
      <c r="D3138" s="1" t="s">
        <v>24</v>
      </c>
      <c r="E3138" s="1" t="s">
        <v>6732</v>
      </c>
      <c r="F3138" s="2">
        <v>45535</v>
      </c>
      <c r="G3138" s="2">
        <v>45505</v>
      </c>
      <c r="H3138" s="1" t="s">
        <v>7447</v>
      </c>
      <c r="I3138" s="1" t="s">
        <v>7448</v>
      </c>
      <c r="J3138" s="1" t="s">
        <v>6888</v>
      </c>
      <c r="K3138" s="1" t="s">
        <v>6889</v>
      </c>
      <c r="L3138" s="1" t="s">
        <v>6890</v>
      </c>
      <c r="M3138" s="1"/>
      <c r="N3138" s="1"/>
      <c r="O3138" s="1"/>
      <c r="P3138" s="40">
        <v>148.08066840000001</v>
      </c>
    </row>
    <row r="3139" spans="1:16">
      <c r="A3139" s="112" t="s">
        <v>7642</v>
      </c>
      <c r="B3139" s="113"/>
      <c r="C3139" s="113"/>
      <c r="D3139" s="113"/>
      <c r="E3139" s="113"/>
      <c r="F3139" s="114"/>
      <c r="G3139" s="114"/>
      <c r="H3139" s="113"/>
      <c r="I3139" s="113"/>
      <c r="J3139" s="113"/>
      <c r="K3139" s="113"/>
      <c r="L3139" s="113"/>
      <c r="M3139" s="113"/>
      <c r="N3139" s="113"/>
      <c r="O3139" s="113"/>
      <c r="P3139" s="115">
        <f>SUM(P2822:P3138)</f>
        <v>132809.21292109703</v>
      </c>
    </row>
    <row r="3140" spans="1:16">
      <c r="A3140" s="111" t="s">
        <v>7643</v>
      </c>
      <c r="B3140" s="38"/>
      <c r="C3140" s="38"/>
      <c r="D3140" s="38"/>
      <c r="E3140" s="38"/>
      <c r="F3140" s="108"/>
      <c r="G3140" s="108"/>
      <c r="H3140" s="38"/>
      <c r="I3140" s="38"/>
      <c r="J3140" s="38"/>
      <c r="K3140" s="38"/>
      <c r="L3140" s="38"/>
      <c r="M3140" s="38"/>
      <c r="N3140" s="38"/>
      <c r="O3140" s="38"/>
      <c r="P3140" s="109"/>
    </row>
    <row r="3141" spans="1:16">
      <c r="A3141" s="112" t="s">
        <v>7644</v>
      </c>
      <c r="B3141" s="113"/>
      <c r="C3141" s="113"/>
      <c r="D3141" s="113"/>
      <c r="E3141" s="113"/>
      <c r="F3141" s="114"/>
      <c r="G3141" s="114"/>
      <c r="H3141" s="113"/>
      <c r="I3141" s="113"/>
      <c r="J3141" s="113"/>
      <c r="K3141" s="113"/>
      <c r="L3141" s="113"/>
      <c r="M3141" s="113"/>
      <c r="N3141" s="113"/>
      <c r="O3141" s="113"/>
      <c r="P3141" s="115">
        <v>0</v>
      </c>
    </row>
    <row r="3142" spans="1:16">
      <c r="A3142" s="111" t="s">
        <v>7645</v>
      </c>
      <c r="B3142" s="38"/>
      <c r="C3142" s="38"/>
      <c r="D3142" s="38"/>
      <c r="E3142" s="38"/>
      <c r="F3142" s="108"/>
      <c r="G3142" s="108"/>
      <c r="H3142" s="38"/>
      <c r="I3142" s="38"/>
      <c r="J3142" s="38"/>
      <c r="K3142" s="38"/>
      <c r="L3142" s="38"/>
      <c r="M3142" s="38"/>
      <c r="N3142" s="38"/>
      <c r="O3142" s="38"/>
      <c r="P3142" s="109"/>
    </row>
    <row r="3143" spans="1:16">
      <c r="A3143" s="39"/>
      <c r="B3143" s="1" t="s">
        <v>700</v>
      </c>
      <c r="C3143" s="1" t="s">
        <v>1383</v>
      </c>
      <c r="D3143" s="1" t="s">
        <v>24</v>
      </c>
      <c r="E3143" s="1" t="s">
        <v>7449</v>
      </c>
      <c r="F3143" s="2">
        <v>45535</v>
      </c>
      <c r="G3143" s="2">
        <v>45505</v>
      </c>
      <c r="H3143" s="1" t="s">
        <v>7450</v>
      </c>
      <c r="I3143" s="1" t="s">
        <v>7451</v>
      </c>
      <c r="J3143" s="1" t="s">
        <v>7452</v>
      </c>
      <c r="K3143" s="1" t="s">
        <v>7453</v>
      </c>
      <c r="L3143" s="1" t="s">
        <v>7454</v>
      </c>
      <c r="M3143" s="1"/>
      <c r="N3143" s="1"/>
      <c r="O3143" s="1"/>
      <c r="P3143" s="40">
        <v>1272.4956188424503</v>
      </c>
    </row>
    <row r="3144" spans="1:16">
      <c r="A3144" s="39"/>
      <c r="B3144" s="1" t="s">
        <v>700</v>
      </c>
      <c r="C3144" s="1" t="s">
        <v>6897</v>
      </c>
      <c r="D3144" s="1" t="s">
        <v>24</v>
      </c>
      <c r="E3144" s="1" t="s">
        <v>7449</v>
      </c>
      <c r="F3144" s="2">
        <v>45535</v>
      </c>
      <c r="G3144" s="2">
        <v>45505</v>
      </c>
      <c r="H3144" s="1" t="s">
        <v>7455</v>
      </c>
      <c r="I3144" s="1" t="s">
        <v>7456</v>
      </c>
      <c r="J3144" s="1" t="s">
        <v>7457</v>
      </c>
      <c r="K3144" s="1" t="s">
        <v>7458</v>
      </c>
      <c r="L3144" s="1"/>
      <c r="M3144" s="1"/>
      <c r="N3144" s="1"/>
      <c r="O3144" s="1"/>
      <c r="P3144" s="40">
        <v>218.58248091389595</v>
      </c>
    </row>
    <row r="3145" spans="1:16">
      <c r="A3145" s="39"/>
      <c r="B3145" s="1" t="s">
        <v>700</v>
      </c>
      <c r="C3145" s="1" t="s">
        <v>1383</v>
      </c>
      <c r="D3145" s="1" t="s">
        <v>24</v>
      </c>
      <c r="E3145" s="1" t="s">
        <v>7449</v>
      </c>
      <c r="F3145" s="2">
        <v>45535</v>
      </c>
      <c r="G3145" s="2">
        <v>45505</v>
      </c>
      <c r="H3145" s="1" t="s">
        <v>7459</v>
      </c>
      <c r="I3145" s="1" t="s">
        <v>7460</v>
      </c>
      <c r="J3145" s="1" t="s">
        <v>7461</v>
      </c>
      <c r="K3145" s="1" t="s">
        <v>7462</v>
      </c>
      <c r="L3145" s="1"/>
      <c r="M3145" s="1"/>
      <c r="N3145" s="1"/>
      <c r="O3145" s="1"/>
      <c r="P3145" s="40">
        <v>1615.5286992410192</v>
      </c>
    </row>
    <row r="3146" spans="1:16">
      <c r="A3146" s="39"/>
      <c r="B3146" s="1" t="s">
        <v>700</v>
      </c>
      <c r="C3146" s="1" t="s">
        <v>6897</v>
      </c>
      <c r="D3146" s="1" t="s">
        <v>24</v>
      </c>
      <c r="E3146" s="1" t="s">
        <v>7449</v>
      </c>
      <c r="F3146" s="2">
        <v>45535</v>
      </c>
      <c r="G3146" s="2">
        <v>45505</v>
      </c>
      <c r="H3146" s="1" t="s">
        <v>7463</v>
      </c>
      <c r="I3146" s="1" t="s">
        <v>7464</v>
      </c>
      <c r="J3146" s="1" t="s">
        <v>7465</v>
      </c>
      <c r="K3146" s="1" t="s">
        <v>7466</v>
      </c>
      <c r="L3146" s="1" t="s">
        <v>7467</v>
      </c>
      <c r="M3146" s="1"/>
      <c r="N3146" s="1"/>
      <c r="O3146" s="1"/>
      <c r="P3146" s="40">
        <v>932.36960252853385</v>
      </c>
    </row>
    <row r="3147" spans="1:16">
      <c r="A3147" s="39"/>
      <c r="B3147" s="1" t="s">
        <v>700</v>
      </c>
      <c r="C3147" s="1" t="s">
        <v>1395</v>
      </c>
      <c r="D3147" s="1" t="s">
        <v>24</v>
      </c>
      <c r="E3147" s="1" t="s">
        <v>7449</v>
      </c>
      <c r="F3147" s="2">
        <v>45535</v>
      </c>
      <c r="G3147" s="2">
        <v>45505</v>
      </c>
      <c r="H3147" s="1" t="s">
        <v>7468</v>
      </c>
      <c r="I3147" s="1" t="s">
        <v>7469</v>
      </c>
      <c r="J3147" s="1" t="s">
        <v>7470</v>
      </c>
      <c r="K3147" s="1" t="s">
        <v>7471</v>
      </c>
      <c r="L3147" s="1"/>
      <c r="M3147" s="1"/>
      <c r="N3147" s="1"/>
      <c r="O3147" s="1"/>
      <c r="P3147" s="40">
        <v>577.7559234048</v>
      </c>
    </row>
    <row r="3148" spans="1:16">
      <c r="A3148" s="39"/>
      <c r="B3148" s="1" t="s">
        <v>700</v>
      </c>
      <c r="C3148" s="1" t="s">
        <v>6897</v>
      </c>
      <c r="D3148" s="1" t="s">
        <v>24</v>
      </c>
      <c r="E3148" s="1" t="s">
        <v>7449</v>
      </c>
      <c r="F3148" s="2">
        <v>45535</v>
      </c>
      <c r="G3148" s="2">
        <v>45505</v>
      </c>
      <c r="H3148" s="1" t="s">
        <v>7472</v>
      </c>
      <c r="I3148" s="1" t="s">
        <v>7473</v>
      </c>
      <c r="J3148" s="1" t="s">
        <v>7474</v>
      </c>
      <c r="K3148" s="1" t="s">
        <v>7475</v>
      </c>
      <c r="L3148" s="1" t="s">
        <v>7476</v>
      </c>
      <c r="M3148" s="1"/>
      <c r="N3148" s="1"/>
      <c r="O3148" s="1"/>
      <c r="P3148" s="40">
        <v>1556.5499163069994</v>
      </c>
    </row>
    <row r="3149" spans="1:16">
      <c r="A3149" s="39"/>
      <c r="B3149" s="1" t="s">
        <v>700</v>
      </c>
      <c r="C3149" s="1" t="s">
        <v>1383</v>
      </c>
      <c r="D3149" s="1" t="s">
        <v>24</v>
      </c>
      <c r="E3149" s="1" t="s">
        <v>7449</v>
      </c>
      <c r="F3149" s="2">
        <v>45535</v>
      </c>
      <c r="G3149" s="2">
        <v>45505</v>
      </c>
      <c r="H3149" s="1" t="s">
        <v>7477</v>
      </c>
      <c r="I3149" s="1" t="s">
        <v>7478</v>
      </c>
      <c r="J3149" s="1" t="s">
        <v>7479</v>
      </c>
      <c r="K3149" s="1" t="s">
        <v>7480</v>
      </c>
      <c r="L3149" s="1" t="s">
        <v>7481</v>
      </c>
      <c r="M3149" s="1"/>
      <c r="N3149" s="1"/>
      <c r="O3149" s="1"/>
      <c r="P3149" s="40">
        <v>1478.9823064724046</v>
      </c>
    </row>
    <row r="3150" spans="1:16">
      <c r="A3150" s="39"/>
      <c r="B3150" s="1" t="s">
        <v>700</v>
      </c>
      <c r="C3150" s="1" t="s">
        <v>6897</v>
      </c>
      <c r="D3150" s="1" t="s">
        <v>24</v>
      </c>
      <c r="E3150" s="1" t="s">
        <v>7449</v>
      </c>
      <c r="F3150" s="2">
        <v>45535</v>
      </c>
      <c r="G3150" s="2">
        <v>45505</v>
      </c>
      <c r="H3150" s="1" t="s">
        <v>7482</v>
      </c>
      <c r="I3150" s="1" t="s">
        <v>7483</v>
      </c>
      <c r="J3150" s="1" t="s">
        <v>7484</v>
      </c>
      <c r="K3150" s="1" t="s">
        <v>7485</v>
      </c>
      <c r="L3150" s="1"/>
      <c r="M3150" s="1"/>
      <c r="N3150" s="1"/>
      <c r="O3150" s="1"/>
      <c r="P3150" s="40">
        <v>1229.921911005285</v>
      </c>
    </row>
    <row r="3151" spans="1:16">
      <c r="A3151" s="39"/>
      <c r="B3151" s="1" t="s">
        <v>700</v>
      </c>
      <c r="C3151" s="1" t="s">
        <v>1383</v>
      </c>
      <c r="D3151" s="1" t="s">
        <v>24</v>
      </c>
      <c r="E3151" s="1" t="s">
        <v>7449</v>
      </c>
      <c r="F3151" s="2">
        <v>45535</v>
      </c>
      <c r="G3151" s="2">
        <v>45505</v>
      </c>
      <c r="H3151" s="1" t="s">
        <v>7486</v>
      </c>
      <c r="I3151" s="1" t="s">
        <v>7487</v>
      </c>
      <c r="J3151" s="1" t="s">
        <v>7488</v>
      </c>
      <c r="K3151" s="1" t="s">
        <v>7489</v>
      </c>
      <c r="L3151" s="1" t="s">
        <v>7490</v>
      </c>
      <c r="M3151" s="1"/>
      <c r="N3151" s="1"/>
      <c r="O3151" s="1"/>
      <c r="P3151" s="40">
        <v>1235.1188817815116</v>
      </c>
    </row>
    <row r="3152" spans="1:16">
      <c r="A3152" s="39"/>
      <c r="B3152" s="1" t="s">
        <v>700</v>
      </c>
      <c r="C3152" s="1" t="s">
        <v>1395</v>
      </c>
      <c r="D3152" s="1" t="s">
        <v>24</v>
      </c>
      <c r="E3152" s="1" t="s">
        <v>7449</v>
      </c>
      <c r="F3152" s="2">
        <v>45535</v>
      </c>
      <c r="G3152" s="2">
        <v>45505</v>
      </c>
      <c r="H3152" s="1" t="s">
        <v>7491</v>
      </c>
      <c r="I3152" s="1" t="s">
        <v>7492</v>
      </c>
      <c r="J3152" s="1" t="s">
        <v>7493</v>
      </c>
      <c r="K3152" s="1" t="s">
        <v>7494</v>
      </c>
      <c r="L3152" s="1"/>
      <c r="M3152" s="1"/>
      <c r="N3152" s="1"/>
      <c r="O3152" s="1"/>
      <c r="P3152" s="40">
        <v>460.69541279999999</v>
      </c>
    </row>
    <row r="3153" spans="1:16">
      <c r="A3153" s="39"/>
      <c r="B3153" s="1" t="s">
        <v>700</v>
      </c>
      <c r="C3153" s="1" t="s">
        <v>1395</v>
      </c>
      <c r="D3153" s="1" t="s">
        <v>24</v>
      </c>
      <c r="E3153" s="1" t="s">
        <v>7449</v>
      </c>
      <c r="F3153" s="2">
        <v>45535</v>
      </c>
      <c r="G3153" s="2">
        <v>45505</v>
      </c>
      <c r="H3153" s="1" t="s">
        <v>7495</v>
      </c>
      <c r="I3153" s="1" t="s">
        <v>7496</v>
      </c>
      <c r="J3153" s="1" t="s">
        <v>7497</v>
      </c>
      <c r="K3153" s="1" t="s">
        <v>7498</v>
      </c>
      <c r="L3153" s="1"/>
      <c r="M3153" s="1"/>
      <c r="N3153" s="1"/>
      <c r="O3153" s="1"/>
      <c r="P3153" s="40">
        <v>701.9462439696</v>
      </c>
    </row>
    <row r="3154" spans="1:16">
      <c r="A3154" s="39"/>
      <c r="B3154" s="1" t="s">
        <v>700</v>
      </c>
      <c r="C3154" s="1" t="s">
        <v>1395</v>
      </c>
      <c r="D3154" s="1" t="s">
        <v>24</v>
      </c>
      <c r="E3154" s="1" t="s">
        <v>7449</v>
      </c>
      <c r="F3154" s="2">
        <v>45535</v>
      </c>
      <c r="G3154" s="2">
        <v>45505</v>
      </c>
      <c r="H3154" s="1" t="s">
        <v>7499</v>
      </c>
      <c r="I3154" s="1" t="s">
        <v>7500</v>
      </c>
      <c r="J3154" s="1" t="s">
        <v>7501</v>
      </c>
      <c r="K3154" s="1" t="s">
        <v>7502</v>
      </c>
      <c r="L3154" s="1"/>
      <c r="M3154" s="1"/>
      <c r="N3154" s="1"/>
      <c r="O3154" s="1"/>
      <c r="P3154" s="40">
        <v>228.51589368719999</v>
      </c>
    </row>
    <row r="3155" spans="1:16">
      <c r="A3155" s="39"/>
      <c r="B3155" s="1" t="s">
        <v>700</v>
      </c>
      <c r="C3155" s="1" t="s">
        <v>1395</v>
      </c>
      <c r="D3155" s="1" t="s">
        <v>24</v>
      </c>
      <c r="E3155" s="1" t="s">
        <v>7449</v>
      </c>
      <c r="F3155" s="2">
        <v>45535</v>
      </c>
      <c r="G3155" s="2">
        <v>45505</v>
      </c>
      <c r="H3155" s="1" t="s">
        <v>7503</v>
      </c>
      <c r="I3155" s="1" t="s">
        <v>7504</v>
      </c>
      <c r="J3155" s="1" t="s">
        <v>7505</v>
      </c>
      <c r="K3155" s="1" t="s">
        <v>7506</v>
      </c>
      <c r="L3155" s="1" t="s">
        <v>7122</v>
      </c>
      <c r="M3155" s="1"/>
      <c r="N3155" s="1"/>
      <c r="O3155" s="1"/>
      <c r="P3155" s="40">
        <v>2010.9683836872</v>
      </c>
    </row>
    <row r="3156" spans="1:16">
      <c r="A3156" s="39"/>
      <c r="B3156" s="1" t="s">
        <v>700</v>
      </c>
      <c r="C3156" s="1" t="s">
        <v>1395</v>
      </c>
      <c r="D3156" s="1" t="s">
        <v>24</v>
      </c>
      <c r="E3156" s="1" t="s">
        <v>7449</v>
      </c>
      <c r="F3156" s="2">
        <v>45535</v>
      </c>
      <c r="G3156" s="2">
        <v>45505</v>
      </c>
      <c r="H3156" s="1" t="s">
        <v>7507</v>
      </c>
      <c r="I3156" s="1" t="s">
        <v>7508</v>
      </c>
      <c r="J3156" s="1" t="s">
        <v>7509</v>
      </c>
      <c r="K3156" s="1" t="s">
        <v>7510</v>
      </c>
      <c r="L3156" s="1" t="s">
        <v>7511</v>
      </c>
      <c r="M3156" s="1"/>
      <c r="N3156" s="1"/>
      <c r="O3156" s="1"/>
      <c r="P3156" s="40">
        <v>383.91284400000001</v>
      </c>
    </row>
    <row r="3157" spans="1:16">
      <c r="A3157" s="39"/>
      <c r="B3157" s="1" t="s">
        <v>700</v>
      </c>
      <c r="C3157" s="1" t="s">
        <v>1395</v>
      </c>
      <c r="D3157" s="1" t="s">
        <v>24</v>
      </c>
      <c r="E3157" s="1" t="s">
        <v>7449</v>
      </c>
      <c r="F3157" s="2">
        <v>45535</v>
      </c>
      <c r="G3157" s="2">
        <v>45505</v>
      </c>
      <c r="H3157" s="1" t="s">
        <v>7512</v>
      </c>
      <c r="I3157" s="1" t="s">
        <v>7513</v>
      </c>
      <c r="J3157" s="1" t="s">
        <v>7514</v>
      </c>
      <c r="K3157" s="1" t="s">
        <v>7515</v>
      </c>
      <c r="L3157" s="1"/>
      <c r="M3157" s="1"/>
      <c r="N3157" s="1"/>
      <c r="O3157" s="1"/>
      <c r="P3157" s="40">
        <v>100.55225831280001</v>
      </c>
    </row>
    <row r="3158" spans="1:16">
      <c r="A3158" s="39"/>
      <c r="B3158" s="1" t="s">
        <v>700</v>
      </c>
      <c r="C3158" s="1" t="s">
        <v>1395</v>
      </c>
      <c r="D3158" s="1" t="s">
        <v>24</v>
      </c>
      <c r="E3158" s="1" t="s">
        <v>7449</v>
      </c>
      <c r="F3158" s="2">
        <v>45535</v>
      </c>
      <c r="G3158" s="2">
        <v>45505</v>
      </c>
      <c r="H3158" s="1" t="s">
        <v>7516</v>
      </c>
      <c r="I3158" s="1" t="s">
        <v>7517</v>
      </c>
      <c r="J3158" s="1" t="s">
        <v>7518</v>
      </c>
      <c r="K3158" s="1" t="s">
        <v>7519</v>
      </c>
      <c r="L3158" s="1"/>
      <c r="M3158" s="1"/>
      <c r="N3158" s="1"/>
      <c r="O3158" s="1"/>
      <c r="P3158" s="40">
        <v>4387.5753599999998</v>
      </c>
    </row>
    <row r="3159" spans="1:16">
      <c r="A3159" s="39"/>
      <c r="B3159" s="1" t="s">
        <v>700</v>
      </c>
      <c r="C3159" s="1" t="s">
        <v>1395</v>
      </c>
      <c r="D3159" s="1" t="s">
        <v>24</v>
      </c>
      <c r="E3159" s="1" t="s">
        <v>7449</v>
      </c>
      <c r="F3159" s="2">
        <v>45535</v>
      </c>
      <c r="G3159" s="2">
        <v>45505</v>
      </c>
      <c r="H3159" s="1" t="s">
        <v>7520</v>
      </c>
      <c r="I3159" s="1" t="s">
        <v>7521</v>
      </c>
      <c r="J3159" s="1" t="s">
        <v>7522</v>
      </c>
      <c r="K3159" s="1" t="s">
        <v>7523</v>
      </c>
      <c r="L3159" s="1"/>
      <c r="M3159" s="1"/>
      <c r="N3159" s="1"/>
      <c r="O3159" s="1"/>
      <c r="P3159" s="40">
        <v>450.72464779440003</v>
      </c>
    </row>
    <row r="3160" spans="1:16">
      <c r="A3160" s="39"/>
      <c r="B3160" s="1" t="s">
        <v>700</v>
      </c>
      <c r="C3160" s="1" t="s">
        <v>6897</v>
      </c>
      <c r="D3160" s="1" t="s">
        <v>24</v>
      </c>
      <c r="E3160" s="1" t="s">
        <v>7449</v>
      </c>
      <c r="F3160" s="2">
        <v>45535</v>
      </c>
      <c r="G3160" s="2">
        <v>45505</v>
      </c>
      <c r="H3160" s="1" t="s">
        <v>7524</v>
      </c>
      <c r="I3160" s="1" t="s">
        <v>7525</v>
      </c>
      <c r="J3160" s="1" t="s">
        <v>7526</v>
      </c>
      <c r="K3160" s="1" t="s">
        <v>7527</v>
      </c>
      <c r="L3160" s="1"/>
      <c r="M3160" s="1"/>
      <c r="N3160" s="1"/>
      <c r="O3160" s="1"/>
      <c r="P3160" s="40">
        <v>240.76460555267499</v>
      </c>
    </row>
    <row r="3161" spans="1:16">
      <c r="A3161" s="39"/>
      <c r="B3161" s="1" t="s">
        <v>700</v>
      </c>
      <c r="C3161" s="1" t="s">
        <v>1395</v>
      </c>
      <c r="D3161" s="1" t="s">
        <v>24</v>
      </c>
      <c r="E3161" s="1" t="s">
        <v>7449</v>
      </c>
      <c r="F3161" s="2">
        <v>45535</v>
      </c>
      <c r="G3161" s="2">
        <v>45505</v>
      </c>
      <c r="H3161" s="1" t="s">
        <v>7528</v>
      </c>
      <c r="I3161" s="1" t="s">
        <v>7529</v>
      </c>
      <c r="J3161" s="1" t="s">
        <v>7530</v>
      </c>
      <c r="K3161" s="1" t="s">
        <v>7531</v>
      </c>
      <c r="L3161" s="1" t="s">
        <v>7532</v>
      </c>
      <c r="M3161" s="1"/>
      <c r="N3161" s="1"/>
      <c r="O3161" s="1"/>
      <c r="P3161" s="40">
        <v>1919.56422</v>
      </c>
    </row>
    <row r="3162" spans="1:16">
      <c r="A3162" s="39"/>
      <c r="B3162" s="1" t="s">
        <v>700</v>
      </c>
      <c r="C3162" s="1" t="s">
        <v>6897</v>
      </c>
      <c r="D3162" s="1" t="s">
        <v>24</v>
      </c>
      <c r="E3162" s="1" t="s">
        <v>7449</v>
      </c>
      <c r="F3162" s="2">
        <v>45535</v>
      </c>
      <c r="G3162" s="2">
        <v>45505</v>
      </c>
      <c r="H3162" s="1" t="s">
        <v>7533</v>
      </c>
      <c r="I3162" s="1" t="s">
        <v>7534</v>
      </c>
      <c r="J3162" s="1" t="s">
        <v>7535</v>
      </c>
      <c r="K3162" s="1" t="s">
        <v>7536</v>
      </c>
      <c r="L3162" s="1"/>
      <c r="M3162" s="1"/>
      <c r="N3162" s="1"/>
      <c r="O3162" s="1"/>
      <c r="P3162" s="40">
        <v>24557.989766372852</v>
      </c>
    </row>
    <row r="3163" spans="1:16">
      <c r="A3163" s="39"/>
      <c r="B3163" s="1" t="s">
        <v>700</v>
      </c>
      <c r="C3163" s="1" t="s">
        <v>1383</v>
      </c>
      <c r="D3163" s="1" t="s">
        <v>24</v>
      </c>
      <c r="E3163" s="1" t="s">
        <v>7449</v>
      </c>
      <c r="F3163" s="2">
        <v>45535</v>
      </c>
      <c r="G3163" s="2">
        <v>45505</v>
      </c>
      <c r="H3163" s="1" t="s">
        <v>7537</v>
      </c>
      <c r="I3163" s="1" t="s">
        <v>7538</v>
      </c>
      <c r="J3163" s="1" t="s">
        <v>7539</v>
      </c>
      <c r="K3163" s="1" t="s">
        <v>7540</v>
      </c>
      <c r="L3163" s="1"/>
      <c r="M3163" s="1"/>
      <c r="N3163" s="1"/>
      <c r="O3163" s="1"/>
      <c r="P3163" s="40">
        <v>389.80265245850762</v>
      </c>
    </row>
    <row r="3164" spans="1:16">
      <c r="A3164" s="112" t="s">
        <v>7646</v>
      </c>
      <c r="B3164" s="113"/>
      <c r="C3164" s="113"/>
      <c r="D3164" s="113"/>
      <c r="E3164" s="113"/>
      <c r="F3164" s="114"/>
      <c r="G3164" s="114"/>
      <c r="H3164" s="113"/>
      <c r="I3164" s="113"/>
      <c r="J3164" s="113"/>
      <c r="K3164" s="113"/>
      <c r="L3164" s="113"/>
      <c r="M3164" s="113"/>
      <c r="N3164" s="113"/>
      <c r="O3164" s="113"/>
      <c r="P3164" s="115">
        <f>SUM(P3143:P3163)</f>
        <v>45950.317629132136</v>
      </c>
    </row>
    <row r="3165" spans="1:16">
      <c r="A3165" s="111" t="s">
        <v>7647</v>
      </c>
      <c r="B3165" s="38"/>
      <c r="C3165" s="38"/>
      <c r="D3165" s="38"/>
      <c r="E3165" s="38"/>
      <c r="F3165" s="108"/>
      <c r="G3165" s="108"/>
      <c r="H3165" s="38"/>
      <c r="I3165" s="38"/>
      <c r="J3165" s="38"/>
      <c r="K3165" s="38"/>
      <c r="L3165" s="38"/>
      <c r="M3165" s="38"/>
      <c r="N3165" s="38"/>
      <c r="O3165" s="38"/>
      <c r="P3165" s="109"/>
    </row>
    <row r="3166" spans="1:16">
      <c r="A3166" s="112" t="s">
        <v>7648</v>
      </c>
      <c r="B3166" s="113"/>
      <c r="C3166" s="113"/>
      <c r="D3166" s="113"/>
      <c r="E3166" s="113"/>
      <c r="F3166" s="114"/>
      <c r="G3166" s="114"/>
      <c r="H3166" s="113"/>
      <c r="I3166" s="113"/>
      <c r="J3166" s="113"/>
      <c r="K3166" s="113"/>
      <c r="L3166" s="113"/>
      <c r="M3166" s="113"/>
      <c r="N3166" s="113"/>
      <c r="O3166" s="113"/>
      <c r="P3166" s="115">
        <v>0</v>
      </c>
    </row>
    <row r="3167" spans="1:16">
      <c r="A3167" s="111" t="s">
        <v>7649</v>
      </c>
      <c r="B3167" s="38"/>
      <c r="C3167" s="38"/>
      <c r="D3167" s="38"/>
      <c r="E3167" s="38"/>
      <c r="F3167" s="108"/>
      <c r="G3167" s="108"/>
      <c r="H3167" s="38"/>
      <c r="I3167" s="38"/>
      <c r="J3167" s="38"/>
      <c r="K3167" s="38"/>
      <c r="L3167" s="38"/>
      <c r="M3167" s="38"/>
      <c r="N3167" s="38"/>
      <c r="O3167" s="38"/>
      <c r="P3167" s="109"/>
    </row>
    <row r="3168" spans="1:16">
      <c r="A3168" s="112" t="s">
        <v>7650</v>
      </c>
      <c r="B3168" s="113"/>
      <c r="C3168" s="113"/>
      <c r="D3168" s="113"/>
      <c r="E3168" s="113"/>
      <c r="F3168" s="114"/>
      <c r="G3168" s="114"/>
      <c r="H3168" s="113"/>
      <c r="I3168" s="113"/>
      <c r="J3168" s="113"/>
      <c r="K3168" s="113"/>
      <c r="L3168" s="113"/>
      <c r="M3168" s="113"/>
      <c r="N3168" s="113"/>
      <c r="O3168" s="113"/>
      <c r="P3168" s="115">
        <v>0</v>
      </c>
    </row>
    <row r="3169" spans="1:16">
      <c r="A3169" s="111" t="s">
        <v>7651</v>
      </c>
      <c r="B3169" s="38"/>
      <c r="C3169" s="38"/>
      <c r="D3169" s="38"/>
      <c r="E3169" s="38"/>
      <c r="F3169" s="108"/>
      <c r="G3169" s="108"/>
      <c r="H3169" s="38"/>
      <c r="I3169" s="38"/>
      <c r="J3169" s="38"/>
      <c r="K3169" s="38"/>
      <c r="L3169" s="38"/>
      <c r="M3169" s="38"/>
      <c r="N3169" s="38"/>
      <c r="O3169" s="38"/>
      <c r="P3169" s="109"/>
    </row>
    <row r="3170" spans="1:16">
      <c r="A3170" s="112" t="s">
        <v>7652</v>
      </c>
      <c r="B3170" s="113"/>
      <c r="C3170" s="113"/>
      <c r="D3170" s="113"/>
      <c r="E3170" s="113"/>
      <c r="F3170" s="114"/>
      <c r="G3170" s="114"/>
      <c r="H3170" s="113"/>
      <c r="I3170" s="113"/>
      <c r="J3170" s="113"/>
      <c r="K3170" s="113"/>
      <c r="L3170" s="113"/>
      <c r="M3170" s="113"/>
      <c r="N3170" s="113"/>
      <c r="O3170" s="113"/>
      <c r="P3170" s="115">
        <v>0</v>
      </c>
    </row>
    <row r="3171" spans="1:16">
      <c r="A3171" s="111" t="s">
        <v>7653</v>
      </c>
      <c r="B3171" s="38"/>
      <c r="C3171" s="38"/>
      <c r="D3171" s="38"/>
      <c r="E3171" s="38"/>
      <c r="F3171" s="108"/>
      <c r="G3171" s="108"/>
      <c r="H3171" s="38"/>
      <c r="I3171" s="38"/>
      <c r="J3171" s="38"/>
      <c r="K3171" s="38"/>
      <c r="L3171" s="38"/>
      <c r="M3171" s="38"/>
      <c r="N3171" s="38"/>
      <c r="O3171" s="38"/>
      <c r="P3171" s="109"/>
    </row>
    <row r="3172" spans="1:16">
      <c r="A3172" s="112" t="s">
        <v>7654</v>
      </c>
      <c r="B3172" s="113"/>
      <c r="C3172" s="113"/>
      <c r="D3172" s="113"/>
      <c r="E3172" s="113"/>
      <c r="F3172" s="114"/>
      <c r="G3172" s="114"/>
      <c r="H3172" s="113"/>
      <c r="I3172" s="113"/>
      <c r="J3172" s="113"/>
      <c r="K3172" s="113"/>
      <c r="L3172" s="113"/>
      <c r="M3172" s="113"/>
      <c r="N3172" s="113"/>
      <c r="O3172" s="113"/>
      <c r="P3172" s="115">
        <v>0</v>
      </c>
    </row>
    <row r="3173" spans="1:16">
      <c r="A3173" s="111" t="s">
        <v>7655</v>
      </c>
      <c r="B3173" s="38"/>
      <c r="C3173" s="38"/>
      <c r="D3173" s="38"/>
      <c r="E3173" s="38"/>
      <c r="F3173" s="108"/>
      <c r="G3173" s="108"/>
      <c r="H3173" s="38"/>
      <c r="I3173" s="38"/>
      <c r="J3173" s="38"/>
      <c r="K3173" s="38"/>
      <c r="L3173" s="38"/>
      <c r="M3173" s="38"/>
      <c r="N3173" s="38"/>
      <c r="O3173" s="38"/>
      <c r="P3173" s="109"/>
    </row>
    <row r="3174" spans="1:16">
      <c r="A3174" s="112" t="s">
        <v>7656</v>
      </c>
      <c r="B3174" s="113"/>
      <c r="C3174" s="113"/>
      <c r="D3174" s="113"/>
      <c r="E3174" s="113"/>
      <c r="F3174" s="114"/>
      <c r="G3174" s="114"/>
      <c r="H3174" s="113"/>
      <c r="I3174" s="113"/>
      <c r="J3174" s="113"/>
      <c r="K3174" s="113"/>
      <c r="L3174" s="113"/>
      <c r="M3174" s="113"/>
      <c r="N3174" s="113"/>
      <c r="O3174" s="113"/>
      <c r="P3174" s="115">
        <v>0</v>
      </c>
    </row>
    <row r="3175" spans="1:16">
      <c r="A3175" s="111" t="s">
        <v>7657</v>
      </c>
      <c r="B3175" s="38"/>
      <c r="C3175" s="38"/>
      <c r="D3175" s="38"/>
      <c r="E3175" s="38"/>
      <c r="F3175" s="108"/>
      <c r="G3175" s="108"/>
      <c r="H3175" s="38"/>
      <c r="I3175" s="38"/>
      <c r="J3175" s="38"/>
      <c r="K3175" s="38"/>
      <c r="L3175" s="38"/>
      <c r="M3175" s="38"/>
      <c r="N3175" s="38"/>
      <c r="O3175" s="38"/>
      <c r="P3175" s="109"/>
    </row>
    <row r="3176" spans="1:16">
      <c r="A3176" s="112" t="s">
        <v>7658</v>
      </c>
      <c r="B3176" s="113"/>
      <c r="C3176" s="113"/>
      <c r="D3176" s="113"/>
      <c r="E3176" s="113"/>
      <c r="F3176" s="114"/>
      <c r="G3176" s="114"/>
      <c r="H3176" s="113"/>
      <c r="I3176" s="113"/>
      <c r="J3176" s="113"/>
      <c r="K3176" s="113"/>
      <c r="L3176" s="113"/>
      <c r="M3176" s="113"/>
      <c r="N3176" s="113"/>
      <c r="O3176" s="113"/>
      <c r="P3176" s="115">
        <v>0</v>
      </c>
    </row>
    <row r="3177" spans="1:16">
      <c r="A3177" s="111" t="s">
        <v>7659</v>
      </c>
      <c r="B3177" s="38"/>
      <c r="C3177" s="38"/>
      <c r="D3177" s="38"/>
      <c r="E3177" s="38"/>
      <c r="F3177" s="108"/>
      <c r="G3177" s="108"/>
      <c r="H3177" s="38"/>
      <c r="I3177" s="38"/>
      <c r="J3177" s="38"/>
      <c r="K3177" s="38"/>
      <c r="L3177" s="38"/>
      <c r="M3177" s="38"/>
      <c r="N3177" s="38"/>
      <c r="O3177" s="38"/>
      <c r="P3177" s="109"/>
    </row>
    <row r="3178" spans="1:16">
      <c r="A3178" s="112" t="s">
        <v>7660</v>
      </c>
      <c r="B3178" s="113"/>
      <c r="C3178" s="113"/>
      <c r="D3178" s="113"/>
      <c r="E3178" s="113"/>
      <c r="F3178" s="114"/>
      <c r="G3178" s="114"/>
      <c r="H3178" s="113"/>
      <c r="I3178" s="113"/>
      <c r="J3178" s="113"/>
      <c r="K3178" s="113"/>
      <c r="L3178" s="113"/>
      <c r="M3178" s="113"/>
      <c r="N3178" s="113"/>
      <c r="O3178" s="113"/>
      <c r="P3178" s="115">
        <v>0</v>
      </c>
    </row>
    <row r="3179" spans="1:16">
      <c r="A3179" s="111" t="s">
        <v>7661</v>
      </c>
      <c r="B3179" s="38"/>
      <c r="C3179" s="38"/>
      <c r="D3179" s="38"/>
      <c r="E3179" s="38"/>
      <c r="F3179" s="108"/>
      <c r="G3179" s="108"/>
      <c r="H3179" s="38"/>
      <c r="I3179" s="38"/>
      <c r="J3179" s="38"/>
      <c r="K3179" s="38"/>
      <c r="L3179" s="38"/>
      <c r="M3179" s="38"/>
      <c r="N3179" s="38"/>
      <c r="O3179" s="38"/>
      <c r="P3179" s="109"/>
    </row>
    <row r="3180" spans="1:16">
      <c r="A3180" s="112" t="s">
        <v>7662</v>
      </c>
      <c r="B3180" s="113"/>
      <c r="C3180" s="113"/>
      <c r="D3180" s="113"/>
      <c r="E3180" s="113"/>
      <c r="F3180" s="114"/>
      <c r="G3180" s="114"/>
      <c r="H3180" s="113"/>
      <c r="I3180" s="113"/>
      <c r="J3180" s="113"/>
      <c r="K3180" s="113"/>
      <c r="L3180" s="113"/>
      <c r="M3180" s="113"/>
      <c r="N3180" s="113"/>
      <c r="O3180" s="113"/>
      <c r="P3180" s="115">
        <v>0</v>
      </c>
    </row>
    <row r="3181" spans="1:16">
      <c r="A3181" s="111" t="s">
        <v>7663</v>
      </c>
      <c r="B3181" s="38"/>
      <c r="C3181" s="38"/>
      <c r="D3181" s="38"/>
      <c r="E3181" s="38"/>
      <c r="F3181" s="108"/>
      <c r="G3181" s="108"/>
      <c r="H3181" s="38"/>
      <c r="I3181" s="38"/>
      <c r="J3181" s="38"/>
      <c r="K3181" s="38"/>
      <c r="L3181" s="38"/>
      <c r="M3181" s="38"/>
      <c r="N3181" s="38"/>
      <c r="O3181" s="38"/>
      <c r="P3181" s="109"/>
    </row>
    <row r="3182" spans="1:16">
      <c r="A3182" s="112" t="s">
        <v>7664</v>
      </c>
      <c r="B3182" s="113"/>
      <c r="C3182" s="113"/>
      <c r="D3182" s="113"/>
      <c r="E3182" s="113"/>
      <c r="F3182" s="114"/>
      <c r="G3182" s="114"/>
      <c r="H3182" s="113"/>
      <c r="I3182" s="113"/>
      <c r="J3182" s="113"/>
      <c r="K3182" s="113"/>
      <c r="L3182" s="113"/>
      <c r="M3182" s="113"/>
      <c r="N3182" s="113"/>
      <c r="O3182" s="113"/>
      <c r="P3182" s="115">
        <v>0</v>
      </c>
    </row>
    <row r="3183" spans="1:16">
      <c r="A3183" s="111" t="s">
        <v>7665</v>
      </c>
      <c r="B3183" s="38"/>
      <c r="C3183" s="38"/>
      <c r="D3183" s="38"/>
      <c r="E3183" s="38"/>
      <c r="F3183" s="108"/>
      <c r="G3183" s="108"/>
      <c r="H3183" s="38"/>
      <c r="I3183" s="38"/>
      <c r="J3183" s="38"/>
      <c r="K3183" s="38"/>
      <c r="L3183" s="38"/>
      <c r="M3183" s="38"/>
      <c r="N3183" s="38"/>
      <c r="O3183" s="38"/>
      <c r="P3183" s="109"/>
    </row>
    <row r="3184" spans="1:16">
      <c r="A3184" s="112" t="s">
        <v>7666</v>
      </c>
      <c r="B3184" s="113"/>
      <c r="C3184" s="113"/>
      <c r="D3184" s="113"/>
      <c r="E3184" s="113"/>
      <c r="F3184" s="114"/>
      <c r="G3184" s="114"/>
      <c r="H3184" s="113"/>
      <c r="I3184" s="113"/>
      <c r="J3184" s="113"/>
      <c r="K3184" s="113"/>
      <c r="L3184" s="113"/>
      <c r="M3184" s="113"/>
      <c r="N3184" s="113"/>
      <c r="O3184" s="113"/>
      <c r="P3184" s="115">
        <v>0</v>
      </c>
    </row>
    <row r="3185" spans="1:16">
      <c r="A3185" s="111" t="s">
        <v>7667</v>
      </c>
      <c r="B3185" s="38"/>
      <c r="C3185" s="38"/>
      <c r="D3185" s="38"/>
      <c r="E3185" s="38"/>
      <c r="F3185" s="108"/>
      <c r="G3185" s="108"/>
      <c r="H3185" s="38"/>
      <c r="I3185" s="38"/>
      <c r="J3185" s="38"/>
      <c r="K3185" s="38"/>
      <c r="L3185" s="38"/>
      <c r="M3185" s="38"/>
      <c r="N3185" s="38"/>
      <c r="O3185" s="38"/>
      <c r="P3185" s="109"/>
    </row>
    <row r="3186" spans="1:16">
      <c r="A3186" s="112" t="s">
        <v>7668</v>
      </c>
      <c r="B3186" s="113"/>
      <c r="C3186" s="113"/>
      <c r="D3186" s="113"/>
      <c r="E3186" s="113"/>
      <c r="F3186" s="114"/>
      <c r="G3186" s="114"/>
      <c r="H3186" s="113"/>
      <c r="I3186" s="113"/>
      <c r="J3186" s="113"/>
      <c r="K3186" s="113"/>
      <c r="L3186" s="113"/>
      <c r="M3186" s="113"/>
      <c r="N3186" s="113"/>
      <c r="O3186" s="113"/>
      <c r="P3186" s="115">
        <v>0</v>
      </c>
    </row>
    <row r="3187" spans="1:16">
      <c r="A3187" s="111" t="s">
        <v>7669</v>
      </c>
      <c r="B3187" s="38"/>
      <c r="C3187" s="38"/>
      <c r="D3187" s="38"/>
      <c r="E3187" s="38"/>
      <c r="F3187" s="108"/>
      <c r="G3187" s="108"/>
      <c r="H3187" s="38"/>
      <c r="I3187" s="38"/>
      <c r="J3187" s="38"/>
      <c r="K3187" s="38"/>
      <c r="L3187" s="38"/>
      <c r="M3187" s="38"/>
      <c r="N3187" s="38"/>
      <c r="O3187" s="38"/>
      <c r="P3187" s="109"/>
    </row>
    <row r="3188" spans="1:16">
      <c r="A3188" s="112" t="s">
        <v>7670</v>
      </c>
      <c r="B3188" s="113"/>
      <c r="C3188" s="113"/>
      <c r="D3188" s="113"/>
      <c r="E3188" s="113"/>
      <c r="F3188" s="114"/>
      <c r="G3188" s="114"/>
      <c r="H3188" s="113"/>
      <c r="I3188" s="113"/>
      <c r="J3188" s="113"/>
      <c r="K3188" s="113"/>
      <c r="L3188" s="113"/>
      <c r="M3188" s="113"/>
      <c r="N3188" s="113"/>
      <c r="O3188" s="113"/>
      <c r="P3188" s="115">
        <v>0</v>
      </c>
    </row>
    <row r="3189" spans="1:16">
      <c r="A3189" s="111" t="s">
        <v>7671</v>
      </c>
      <c r="B3189" s="38"/>
      <c r="C3189" s="38"/>
      <c r="D3189" s="38"/>
      <c r="E3189" s="38"/>
      <c r="F3189" s="108"/>
      <c r="G3189" s="108"/>
      <c r="H3189" s="38"/>
      <c r="I3189" s="38"/>
      <c r="J3189" s="38"/>
      <c r="K3189" s="38"/>
      <c r="L3189" s="38"/>
      <c r="M3189" s="38"/>
      <c r="N3189" s="38"/>
      <c r="O3189" s="38"/>
      <c r="P3189" s="109"/>
    </row>
    <row r="3190" spans="1:16">
      <c r="A3190" s="39"/>
      <c r="B3190" s="1" t="s">
        <v>700</v>
      </c>
      <c r="C3190" s="1" t="s">
        <v>701</v>
      </c>
      <c r="D3190" s="1" t="s">
        <v>20</v>
      </c>
      <c r="E3190" s="1" t="s">
        <v>29</v>
      </c>
      <c r="F3190" s="2">
        <v>45505</v>
      </c>
      <c r="G3190" s="2">
        <v>45505</v>
      </c>
      <c r="H3190" s="1" t="s">
        <v>7541</v>
      </c>
      <c r="I3190" s="1" t="s">
        <v>7542</v>
      </c>
      <c r="J3190" s="1" t="s">
        <v>469</v>
      </c>
      <c r="K3190" s="1" t="s">
        <v>720</v>
      </c>
      <c r="L3190" s="1"/>
      <c r="M3190" s="1"/>
      <c r="N3190" s="1"/>
      <c r="O3190" s="1" t="s">
        <v>7543</v>
      </c>
      <c r="P3190" s="40">
        <v>-87.1</v>
      </c>
    </row>
    <row r="3191" spans="1:16">
      <c r="A3191" s="39"/>
      <c r="B3191" s="1" t="s">
        <v>700</v>
      </c>
      <c r="C3191" s="1" t="s">
        <v>701</v>
      </c>
      <c r="D3191" s="1" t="s">
        <v>20</v>
      </c>
      <c r="E3191" s="1" t="s">
        <v>29</v>
      </c>
      <c r="F3191" s="2">
        <v>45509</v>
      </c>
      <c r="G3191" s="2">
        <v>45505</v>
      </c>
      <c r="H3191" s="1" t="s">
        <v>7544</v>
      </c>
      <c r="I3191" s="1" t="s">
        <v>7545</v>
      </c>
      <c r="J3191" s="1" t="s">
        <v>469</v>
      </c>
      <c r="K3191" s="1" t="s">
        <v>720</v>
      </c>
      <c r="L3191" s="1"/>
      <c r="M3191" s="1"/>
      <c r="N3191" s="1"/>
      <c r="O3191" s="1" t="s">
        <v>7543</v>
      </c>
      <c r="P3191" s="40">
        <v>-317.23</v>
      </c>
    </row>
    <row r="3192" spans="1:16">
      <c r="A3192" s="39"/>
      <c r="B3192" s="1" t="s">
        <v>700</v>
      </c>
      <c r="C3192" s="1" t="s">
        <v>701</v>
      </c>
      <c r="D3192" s="1" t="s">
        <v>20</v>
      </c>
      <c r="E3192" s="1" t="s">
        <v>29</v>
      </c>
      <c r="F3192" s="2">
        <v>45512</v>
      </c>
      <c r="G3192" s="2">
        <v>45505</v>
      </c>
      <c r="H3192" s="1" t="s">
        <v>7546</v>
      </c>
      <c r="I3192" s="1" t="s">
        <v>7547</v>
      </c>
      <c r="J3192" s="1" t="s">
        <v>469</v>
      </c>
      <c r="K3192" s="1" t="s">
        <v>720</v>
      </c>
      <c r="L3192" s="1"/>
      <c r="M3192" s="1"/>
      <c r="N3192" s="1"/>
      <c r="O3192" s="1" t="s">
        <v>7543</v>
      </c>
      <c r="P3192" s="40">
        <v>-82.8</v>
      </c>
    </row>
    <row r="3193" spans="1:16">
      <c r="A3193" s="39"/>
      <c r="B3193" s="1" t="s">
        <v>700</v>
      </c>
      <c r="C3193" s="1" t="s">
        <v>701</v>
      </c>
      <c r="D3193" s="1" t="s">
        <v>20</v>
      </c>
      <c r="E3193" s="1" t="s">
        <v>29</v>
      </c>
      <c r="F3193" s="2">
        <v>45514</v>
      </c>
      <c r="G3193" s="2">
        <v>45505</v>
      </c>
      <c r="H3193" s="1" t="s">
        <v>7548</v>
      </c>
      <c r="I3193" s="1" t="s">
        <v>7549</v>
      </c>
      <c r="J3193" s="1" t="s">
        <v>469</v>
      </c>
      <c r="K3193" s="1" t="s">
        <v>720</v>
      </c>
      <c r="L3193" s="1"/>
      <c r="M3193" s="1"/>
      <c r="N3193" s="1"/>
      <c r="O3193" s="1" t="s">
        <v>7543</v>
      </c>
      <c r="P3193" s="40">
        <v>-3835.72</v>
      </c>
    </row>
    <row r="3194" spans="1:16">
      <c r="A3194" s="39"/>
      <c r="B3194" s="1" t="s">
        <v>700</v>
      </c>
      <c r="C3194" s="1" t="s">
        <v>701</v>
      </c>
      <c r="D3194" s="1" t="s">
        <v>20</v>
      </c>
      <c r="E3194" s="1" t="s">
        <v>29</v>
      </c>
      <c r="F3194" s="2">
        <v>45516</v>
      </c>
      <c r="G3194" s="2">
        <v>45505</v>
      </c>
      <c r="H3194" s="1" t="s">
        <v>7550</v>
      </c>
      <c r="I3194" s="1" t="s">
        <v>7551</v>
      </c>
      <c r="J3194" s="1" t="s">
        <v>469</v>
      </c>
      <c r="K3194" s="1" t="s">
        <v>720</v>
      </c>
      <c r="L3194" s="1"/>
      <c r="M3194" s="1"/>
      <c r="N3194" s="1"/>
      <c r="O3194" s="1" t="s">
        <v>7543</v>
      </c>
      <c r="P3194" s="40">
        <v>-2219.8200000000002</v>
      </c>
    </row>
    <row r="3195" spans="1:16">
      <c r="A3195" s="39"/>
      <c r="B3195" s="1" t="s">
        <v>700</v>
      </c>
      <c r="C3195" s="1" t="s">
        <v>701</v>
      </c>
      <c r="D3195" s="1" t="s">
        <v>20</v>
      </c>
      <c r="E3195" s="1" t="s">
        <v>29</v>
      </c>
      <c r="F3195" s="2">
        <v>45520</v>
      </c>
      <c r="G3195" s="2">
        <v>45505</v>
      </c>
      <c r="H3195" s="1" t="s">
        <v>7552</v>
      </c>
      <c r="I3195" s="1" t="s">
        <v>7553</v>
      </c>
      <c r="J3195" s="1" t="s">
        <v>469</v>
      </c>
      <c r="K3195" s="1" t="s">
        <v>720</v>
      </c>
      <c r="L3195" s="1"/>
      <c r="M3195" s="1"/>
      <c r="N3195" s="1"/>
      <c r="O3195" s="1" t="s">
        <v>7543</v>
      </c>
      <c r="P3195" s="40">
        <v>-16993.169999999998</v>
      </c>
    </row>
    <row r="3196" spans="1:16">
      <c r="A3196" s="39"/>
      <c r="B3196" s="1" t="s">
        <v>700</v>
      </c>
      <c r="C3196" s="1" t="s">
        <v>701</v>
      </c>
      <c r="D3196" s="1" t="s">
        <v>20</v>
      </c>
      <c r="E3196" s="1" t="s">
        <v>29</v>
      </c>
      <c r="F3196" s="2">
        <v>45521</v>
      </c>
      <c r="G3196" s="2">
        <v>45505</v>
      </c>
      <c r="H3196" s="1" t="s">
        <v>7554</v>
      </c>
      <c r="I3196" s="1" t="s">
        <v>7555</v>
      </c>
      <c r="J3196" s="1" t="s">
        <v>469</v>
      </c>
      <c r="K3196" s="1" t="s">
        <v>720</v>
      </c>
      <c r="L3196" s="1"/>
      <c r="M3196" s="1"/>
      <c r="N3196" s="1"/>
      <c r="O3196" s="1" t="s">
        <v>7543</v>
      </c>
      <c r="P3196" s="40">
        <v>-348.38</v>
      </c>
    </row>
    <row r="3197" spans="1:16">
      <c r="A3197" s="39"/>
      <c r="B3197" s="1" t="s">
        <v>700</v>
      </c>
      <c r="C3197" s="1" t="s">
        <v>701</v>
      </c>
      <c r="D3197" s="1" t="s">
        <v>20</v>
      </c>
      <c r="E3197" s="1" t="s">
        <v>29</v>
      </c>
      <c r="F3197" s="2">
        <v>45523</v>
      </c>
      <c r="G3197" s="2">
        <v>45505</v>
      </c>
      <c r="H3197" s="1" t="s">
        <v>7556</v>
      </c>
      <c r="I3197" s="1" t="s">
        <v>7557</v>
      </c>
      <c r="J3197" s="1" t="s">
        <v>469</v>
      </c>
      <c r="K3197" s="1" t="s">
        <v>720</v>
      </c>
      <c r="L3197" s="1"/>
      <c r="M3197" s="1"/>
      <c r="N3197" s="1"/>
      <c r="O3197" s="1" t="s">
        <v>7543</v>
      </c>
      <c r="P3197" s="40">
        <v>-1168.58</v>
      </c>
    </row>
    <row r="3198" spans="1:16">
      <c r="A3198" s="39"/>
      <c r="B3198" s="1" t="s">
        <v>700</v>
      </c>
      <c r="C3198" s="1" t="s">
        <v>701</v>
      </c>
      <c r="D3198" s="1" t="s">
        <v>20</v>
      </c>
      <c r="E3198" s="1" t="s">
        <v>29</v>
      </c>
      <c r="F3198" s="2">
        <v>45526</v>
      </c>
      <c r="G3198" s="2">
        <v>45505</v>
      </c>
      <c r="H3198" s="1" t="s">
        <v>7558</v>
      </c>
      <c r="I3198" s="1" t="s">
        <v>7559</v>
      </c>
      <c r="J3198" s="1" t="s">
        <v>469</v>
      </c>
      <c r="K3198" s="1" t="s">
        <v>720</v>
      </c>
      <c r="L3198" s="1"/>
      <c r="M3198" s="1"/>
      <c r="N3198" s="1"/>
      <c r="O3198" s="1" t="s">
        <v>7543</v>
      </c>
      <c r="P3198" s="40">
        <v>-82.8</v>
      </c>
    </row>
    <row r="3199" spans="1:16">
      <c r="A3199" s="39"/>
      <c r="B3199" s="1" t="s">
        <v>700</v>
      </c>
      <c r="C3199" s="1" t="s">
        <v>701</v>
      </c>
      <c r="D3199" s="1" t="s">
        <v>20</v>
      </c>
      <c r="E3199" s="1" t="s">
        <v>29</v>
      </c>
      <c r="F3199" s="2">
        <v>45530</v>
      </c>
      <c r="G3199" s="2">
        <v>45505</v>
      </c>
      <c r="H3199" s="1" t="s">
        <v>7560</v>
      </c>
      <c r="I3199" s="1" t="s">
        <v>7561</v>
      </c>
      <c r="J3199" s="1" t="s">
        <v>469</v>
      </c>
      <c r="K3199" s="1" t="s">
        <v>720</v>
      </c>
      <c r="L3199" s="1"/>
      <c r="M3199" s="1"/>
      <c r="N3199" s="1"/>
      <c r="O3199" s="1" t="s">
        <v>7543</v>
      </c>
      <c r="P3199" s="40">
        <v>-1623.72</v>
      </c>
    </row>
    <row r="3200" spans="1:16">
      <c r="A3200" s="39"/>
      <c r="B3200" s="1" t="s">
        <v>700</v>
      </c>
      <c r="C3200" s="1" t="s">
        <v>701</v>
      </c>
      <c r="D3200" s="1" t="s">
        <v>20</v>
      </c>
      <c r="E3200" s="1" t="s">
        <v>29</v>
      </c>
      <c r="F3200" s="2">
        <v>45533</v>
      </c>
      <c r="G3200" s="2">
        <v>45505</v>
      </c>
      <c r="H3200" s="1" t="s">
        <v>7562</v>
      </c>
      <c r="I3200" s="1" t="s">
        <v>7563</v>
      </c>
      <c r="J3200" s="1" t="s">
        <v>469</v>
      </c>
      <c r="K3200" s="1" t="s">
        <v>720</v>
      </c>
      <c r="L3200" s="1"/>
      <c r="M3200" s="1"/>
      <c r="N3200" s="1"/>
      <c r="O3200" s="1" t="s">
        <v>7543</v>
      </c>
      <c r="P3200" s="40">
        <v>-2014.08</v>
      </c>
    </row>
    <row r="3201" spans="1:16">
      <c r="A3201" s="39"/>
      <c r="B3201" s="1" t="s">
        <v>700</v>
      </c>
      <c r="C3201" s="1" t="s">
        <v>701</v>
      </c>
      <c r="D3201" s="1" t="s">
        <v>9</v>
      </c>
      <c r="E3201" s="1" t="s">
        <v>29</v>
      </c>
      <c r="F3201" s="2">
        <v>45535</v>
      </c>
      <c r="G3201" s="2">
        <v>45505</v>
      </c>
      <c r="H3201" s="1" t="s">
        <v>702</v>
      </c>
      <c r="I3201" s="1" t="s">
        <v>703</v>
      </c>
      <c r="J3201" s="1" t="s">
        <v>592</v>
      </c>
      <c r="K3201" s="1" t="s">
        <v>704</v>
      </c>
      <c r="L3201" s="1" t="s">
        <v>705</v>
      </c>
      <c r="M3201" s="1"/>
      <c r="N3201" s="1"/>
      <c r="O3201" s="1" t="s">
        <v>706</v>
      </c>
      <c r="P3201" s="40">
        <v>-2383.5700000000002</v>
      </c>
    </row>
    <row r="3202" spans="1:16">
      <c r="A3202" s="39"/>
      <c r="B3202" s="1" t="s">
        <v>700</v>
      </c>
      <c r="C3202" s="1" t="s">
        <v>701</v>
      </c>
      <c r="D3202" s="1" t="s">
        <v>20</v>
      </c>
      <c r="E3202" s="1" t="s">
        <v>29</v>
      </c>
      <c r="F3202" s="2">
        <v>45535</v>
      </c>
      <c r="G3202" s="2">
        <v>45505</v>
      </c>
      <c r="H3202" s="1" t="s">
        <v>7564</v>
      </c>
      <c r="I3202" s="1" t="s">
        <v>7565</v>
      </c>
      <c r="J3202" s="1" t="s">
        <v>469</v>
      </c>
      <c r="K3202" s="1" t="s">
        <v>720</v>
      </c>
      <c r="L3202" s="1"/>
      <c r="M3202" s="1"/>
      <c r="N3202" s="1"/>
      <c r="O3202" s="1" t="s">
        <v>7543</v>
      </c>
      <c r="P3202" s="40">
        <v>-82.8</v>
      </c>
    </row>
    <row r="3203" spans="1:16">
      <c r="A3203" s="39"/>
      <c r="B3203" s="1" t="s">
        <v>700</v>
      </c>
      <c r="C3203" s="1" t="s">
        <v>701</v>
      </c>
      <c r="D3203" s="1" t="s">
        <v>20</v>
      </c>
      <c r="E3203" s="1" t="s">
        <v>29</v>
      </c>
      <c r="F3203" s="2">
        <v>45535</v>
      </c>
      <c r="G3203" s="2">
        <v>45505</v>
      </c>
      <c r="H3203" s="1" t="s">
        <v>702</v>
      </c>
      <c r="I3203" s="1" t="s">
        <v>703</v>
      </c>
      <c r="J3203" s="1" t="s">
        <v>594</v>
      </c>
      <c r="K3203" s="1" t="s">
        <v>843</v>
      </c>
      <c r="L3203" s="1"/>
      <c r="M3203" s="1"/>
      <c r="N3203" s="1"/>
      <c r="O3203" s="1" t="s">
        <v>706</v>
      </c>
      <c r="P3203" s="40">
        <v>-3486.28</v>
      </c>
    </row>
    <row r="3204" spans="1:16">
      <c r="A3204" s="39"/>
      <c r="B3204" s="1" t="s">
        <v>700</v>
      </c>
      <c r="C3204" s="1" t="s">
        <v>701</v>
      </c>
      <c r="D3204" s="1" t="s">
        <v>20</v>
      </c>
      <c r="E3204" s="1" t="s">
        <v>29</v>
      </c>
      <c r="F3204" s="2">
        <v>45535</v>
      </c>
      <c r="G3204" s="2">
        <v>45505</v>
      </c>
      <c r="H3204" s="1" t="s">
        <v>702</v>
      </c>
      <c r="I3204" s="1" t="s">
        <v>703</v>
      </c>
      <c r="J3204" s="1" t="s">
        <v>491</v>
      </c>
      <c r="K3204" s="1" t="s">
        <v>743</v>
      </c>
      <c r="L3204" s="1"/>
      <c r="M3204" s="1"/>
      <c r="N3204" s="1"/>
      <c r="O3204" s="1" t="s">
        <v>706</v>
      </c>
      <c r="P3204" s="40">
        <v>-2428.7600000000002</v>
      </c>
    </row>
    <row r="3205" spans="1:16">
      <c r="A3205" s="39"/>
      <c r="B3205" s="1" t="s">
        <v>700</v>
      </c>
      <c r="C3205" s="1" t="s">
        <v>701</v>
      </c>
      <c r="D3205" s="1" t="s">
        <v>20</v>
      </c>
      <c r="E3205" s="1" t="s">
        <v>29</v>
      </c>
      <c r="F3205" s="2">
        <v>45535</v>
      </c>
      <c r="G3205" s="2">
        <v>45505</v>
      </c>
      <c r="H3205" s="1" t="s">
        <v>702</v>
      </c>
      <c r="I3205" s="1" t="s">
        <v>703</v>
      </c>
      <c r="J3205" s="1" t="s">
        <v>513</v>
      </c>
      <c r="K3205" s="1" t="s">
        <v>775</v>
      </c>
      <c r="L3205" s="1"/>
      <c r="M3205" s="1"/>
      <c r="N3205" s="1"/>
      <c r="O3205" s="1" t="s">
        <v>706</v>
      </c>
      <c r="P3205" s="40">
        <v>-466.8</v>
      </c>
    </row>
    <row r="3206" spans="1:16">
      <c r="A3206" s="112" t="s">
        <v>7672</v>
      </c>
      <c r="B3206" s="113"/>
      <c r="C3206" s="113"/>
      <c r="D3206" s="113"/>
      <c r="E3206" s="113"/>
      <c r="F3206" s="114"/>
      <c r="G3206" s="114"/>
      <c r="H3206" s="113"/>
      <c r="I3206" s="113"/>
      <c r="J3206" s="113"/>
      <c r="K3206" s="113"/>
      <c r="L3206" s="113"/>
      <c r="M3206" s="113"/>
      <c r="N3206" s="113"/>
      <c r="O3206" s="113"/>
      <c r="P3206" s="115">
        <f>SUM(P3190:P3205)</f>
        <v>-37621.61</v>
      </c>
    </row>
    <row r="3207" spans="1:16">
      <c r="A3207" s="111" t="s">
        <v>7673</v>
      </c>
      <c r="B3207" s="38"/>
      <c r="C3207" s="38"/>
      <c r="D3207" s="38"/>
      <c r="E3207" s="38"/>
      <c r="F3207" s="108"/>
      <c r="G3207" s="108"/>
      <c r="H3207" s="38"/>
      <c r="I3207" s="38"/>
      <c r="J3207" s="38"/>
      <c r="K3207" s="38"/>
      <c r="L3207" s="38"/>
      <c r="M3207" s="38"/>
      <c r="N3207" s="38"/>
      <c r="O3207" s="38"/>
      <c r="P3207" s="109"/>
    </row>
    <row r="3208" spans="1:16">
      <c r="A3208" s="112" t="s">
        <v>7674</v>
      </c>
      <c r="B3208" s="113"/>
      <c r="C3208" s="113"/>
      <c r="D3208" s="113"/>
      <c r="E3208" s="113"/>
      <c r="F3208" s="114"/>
      <c r="G3208" s="114"/>
      <c r="H3208" s="113"/>
      <c r="I3208" s="113"/>
      <c r="J3208" s="113"/>
      <c r="K3208" s="113"/>
      <c r="L3208" s="113"/>
      <c r="M3208" s="113"/>
      <c r="N3208" s="113"/>
      <c r="O3208" s="113"/>
      <c r="P3208" s="115">
        <v>0</v>
      </c>
    </row>
    <row r="3209" spans="1:16">
      <c r="A3209" s="116" t="s">
        <v>7675</v>
      </c>
      <c r="B3209" s="113"/>
      <c r="C3209" s="113"/>
      <c r="D3209" s="113"/>
      <c r="E3209" s="113"/>
      <c r="F3209" s="114"/>
      <c r="G3209" s="114"/>
      <c r="H3209" s="113"/>
      <c r="I3209" s="113"/>
      <c r="J3209" s="113"/>
      <c r="K3209" s="113"/>
      <c r="L3209" s="113"/>
      <c r="M3209" s="113"/>
      <c r="N3209" s="113"/>
      <c r="O3209" s="113"/>
      <c r="P3209" s="115">
        <f>SUM(P11,P40,P45,P57,P104,P139,P141,P152,P154,P159,P173,P179,P181,P183,P185,P187,P189,P192,P344,P359,P361,P406,P476,P839,P850)+SUM(P881,P887,P889,P1111,P2808,P2810,P2812,P2814,P2816,P2820,P3139,P3141,P3164,P3166,P3168,P3170,P3172,P3174,P3176,P3178,P3180,P3182,P3184,P3186,P3188)+SUM(P3206,P3208)</f>
        <v>11601225.670591347</v>
      </c>
    </row>
    <row r="3210" spans="1:16">
      <c r="A3210" s="110" t="s">
        <v>7676</v>
      </c>
      <c r="B3210" s="38"/>
      <c r="C3210" s="38"/>
      <c r="D3210" s="38"/>
      <c r="E3210" s="38"/>
      <c r="F3210" s="108"/>
      <c r="G3210" s="108"/>
      <c r="H3210" s="38"/>
      <c r="I3210" s="38"/>
      <c r="J3210" s="38"/>
      <c r="K3210" s="38"/>
      <c r="L3210" s="38"/>
      <c r="M3210" s="38"/>
      <c r="N3210" s="38"/>
      <c r="O3210" s="38"/>
      <c r="P3210" s="109"/>
    </row>
    <row r="3211" spans="1:16">
      <c r="A3211" s="111" t="s">
        <v>7677</v>
      </c>
      <c r="B3211" s="38"/>
      <c r="C3211" s="38"/>
      <c r="D3211" s="38"/>
      <c r="E3211" s="38"/>
      <c r="F3211" s="108"/>
      <c r="G3211" s="108"/>
      <c r="H3211" s="38"/>
      <c r="I3211" s="38"/>
      <c r="J3211" s="38"/>
      <c r="K3211" s="38"/>
      <c r="L3211" s="38"/>
      <c r="M3211" s="38"/>
      <c r="N3211" s="38"/>
      <c r="O3211" s="38"/>
      <c r="P3211" s="109"/>
    </row>
    <row r="3212" spans="1:16">
      <c r="A3212" s="112" t="s">
        <v>7678</v>
      </c>
      <c r="B3212" s="113"/>
      <c r="C3212" s="113"/>
      <c r="D3212" s="113"/>
      <c r="E3212" s="113"/>
      <c r="F3212" s="114"/>
      <c r="G3212" s="114"/>
      <c r="H3212" s="113"/>
      <c r="I3212" s="113"/>
      <c r="J3212" s="113"/>
      <c r="K3212" s="113"/>
      <c r="L3212" s="113"/>
      <c r="M3212" s="113"/>
      <c r="N3212" s="113"/>
      <c r="O3212" s="113"/>
      <c r="P3212" s="115">
        <v>0</v>
      </c>
    </row>
    <row r="3213" spans="1:16">
      <c r="A3213" s="111" t="s">
        <v>7679</v>
      </c>
      <c r="B3213" s="38"/>
      <c r="C3213" s="38"/>
      <c r="D3213" s="38"/>
      <c r="E3213" s="38"/>
      <c r="F3213" s="108"/>
      <c r="G3213" s="108"/>
      <c r="H3213" s="38"/>
      <c r="I3213" s="38"/>
      <c r="J3213" s="38"/>
      <c r="K3213" s="38"/>
      <c r="L3213" s="38"/>
      <c r="M3213" s="38"/>
      <c r="N3213" s="38"/>
      <c r="O3213" s="38"/>
      <c r="P3213" s="109"/>
    </row>
    <row r="3214" spans="1:16">
      <c r="A3214" s="112" t="s">
        <v>7680</v>
      </c>
      <c r="B3214" s="113"/>
      <c r="C3214" s="113"/>
      <c r="D3214" s="113"/>
      <c r="E3214" s="113"/>
      <c r="F3214" s="114"/>
      <c r="G3214" s="114"/>
      <c r="H3214" s="113"/>
      <c r="I3214" s="113"/>
      <c r="J3214" s="113"/>
      <c r="K3214" s="113"/>
      <c r="L3214" s="113"/>
      <c r="M3214" s="113"/>
      <c r="N3214" s="113"/>
      <c r="O3214" s="113"/>
      <c r="P3214" s="115">
        <v>0</v>
      </c>
    </row>
    <row r="3215" spans="1:16">
      <c r="A3215" s="111" t="s">
        <v>7681</v>
      </c>
      <c r="B3215" s="38"/>
      <c r="C3215" s="38"/>
      <c r="D3215" s="38"/>
      <c r="E3215" s="38"/>
      <c r="F3215" s="108"/>
      <c r="G3215" s="108"/>
      <c r="H3215" s="38"/>
      <c r="I3215" s="38"/>
      <c r="J3215" s="38"/>
      <c r="K3215" s="38"/>
      <c r="L3215" s="38"/>
      <c r="M3215" s="38"/>
      <c r="N3215" s="38"/>
      <c r="O3215" s="38"/>
      <c r="P3215" s="109"/>
    </row>
    <row r="3216" spans="1:16">
      <c r="A3216" s="112" t="s">
        <v>7682</v>
      </c>
      <c r="B3216" s="113"/>
      <c r="C3216" s="113"/>
      <c r="D3216" s="113"/>
      <c r="E3216" s="113"/>
      <c r="F3216" s="114"/>
      <c r="G3216" s="114"/>
      <c r="H3216" s="113"/>
      <c r="I3216" s="113"/>
      <c r="J3216" s="113"/>
      <c r="K3216" s="113"/>
      <c r="L3216" s="113"/>
      <c r="M3216" s="113"/>
      <c r="N3216" s="113"/>
      <c r="O3216" s="113"/>
      <c r="P3216" s="115">
        <v>0</v>
      </c>
    </row>
    <row r="3217" spans="1:16">
      <c r="A3217" s="111" t="s">
        <v>7683</v>
      </c>
      <c r="B3217" s="38"/>
      <c r="C3217" s="38"/>
      <c r="D3217" s="38"/>
      <c r="E3217" s="38"/>
      <c r="F3217" s="108"/>
      <c r="G3217" s="108"/>
      <c r="H3217" s="38"/>
      <c r="I3217" s="38"/>
      <c r="J3217" s="38"/>
      <c r="K3217" s="38"/>
      <c r="L3217" s="38"/>
      <c r="M3217" s="38"/>
      <c r="N3217" s="38"/>
      <c r="O3217" s="38"/>
      <c r="P3217" s="109"/>
    </row>
    <row r="3218" spans="1:16">
      <c r="A3218" s="112" t="s">
        <v>7684</v>
      </c>
      <c r="B3218" s="113"/>
      <c r="C3218" s="113"/>
      <c r="D3218" s="113"/>
      <c r="E3218" s="113"/>
      <c r="F3218" s="114"/>
      <c r="G3218" s="114"/>
      <c r="H3218" s="113"/>
      <c r="I3218" s="113"/>
      <c r="J3218" s="113"/>
      <c r="K3218" s="113"/>
      <c r="L3218" s="113"/>
      <c r="M3218" s="113"/>
      <c r="N3218" s="113"/>
      <c r="O3218" s="113"/>
      <c r="P3218" s="115">
        <v>0</v>
      </c>
    </row>
    <row r="3219" spans="1:16">
      <c r="A3219" s="111" t="s">
        <v>7685</v>
      </c>
      <c r="B3219" s="38"/>
      <c r="C3219" s="38"/>
      <c r="D3219" s="38"/>
      <c r="E3219" s="38"/>
      <c r="F3219" s="108"/>
      <c r="G3219" s="108"/>
      <c r="H3219" s="38"/>
      <c r="I3219" s="38"/>
      <c r="J3219" s="38"/>
      <c r="K3219" s="38"/>
      <c r="L3219" s="38"/>
      <c r="M3219" s="38"/>
      <c r="N3219" s="38"/>
      <c r="O3219" s="38"/>
      <c r="P3219" s="109"/>
    </row>
    <row r="3220" spans="1:16">
      <c r="A3220" s="112" t="s">
        <v>7686</v>
      </c>
      <c r="B3220" s="113"/>
      <c r="C3220" s="113"/>
      <c r="D3220" s="113"/>
      <c r="E3220" s="113"/>
      <c r="F3220" s="114"/>
      <c r="G3220" s="114"/>
      <c r="H3220" s="113"/>
      <c r="I3220" s="113"/>
      <c r="J3220" s="113"/>
      <c r="K3220" s="113"/>
      <c r="L3220" s="113"/>
      <c r="M3220" s="113"/>
      <c r="N3220" s="113"/>
      <c r="O3220" s="113"/>
      <c r="P3220" s="115">
        <v>0</v>
      </c>
    </row>
    <row r="3221" spans="1:16">
      <c r="A3221" s="111" t="s">
        <v>7687</v>
      </c>
      <c r="B3221" s="38"/>
      <c r="C3221" s="38"/>
      <c r="D3221" s="38"/>
      <c r="E3221" s="38"/>
      <c r="F3221" s="108"/>
      <c r="G3221" s="108"/>
      <c r="H3221" s="38"/>
      <c r="I3221" s="38"/>
      <c r="J3221" s="38"/>
      <c r="K3221" s="38"/>
      <c r="L3221" s="38"/>
      <c r="M3221" s="38"/>
      <c r="N3221" s="38"/>
      <c r="O3221" s="38"/>
      <c r="P3221" s="109"/>
    </row>
    <row r="3222" spans="1:16">
      <c r="A3222" s="112" t="s">
        <v>7688</v>
      </c>
      <c r="B3222" s="113"/>
      <c r="C3222" s="113"/>
      <c r="D3222" s="113"/>
      <c r="E3222" s="113"/>
      <c r="F3222" s="114"/>
      <c r="G3222" s="114"/>
      <c r="H3222" s="113"/>
      <c r="I3222" s="113"/>
      <c r="J3222" s="113"/>
      <c r="K3222" s="113"/>
      <c r="L3222" s="113"/>
      <c r="M3222" s="113"/>
      <c r="N3222" s="113"/>
      <c r="O3222" s="113"/>
      <c r="P3222" s="115">
        <v>0</v>
      </c>
    </row>
    <row r="3223" spans="1:16">
      <c r="A3223" s="111" t="s">
        <v>7689</v>
      </c>
      <c r="B3223" s="38"/>
      <c r="C3223" s="38"/>
      <c r="D3223" s="38"/>
      <c r="E3223" s="38"/>
      <c r="F3223" s="108"/>
      <c r="G3223" s="108"/>
      <c r="H3223" s="38"/>
      <c r="I3223" s="38"/>
      <c r="J3223" s="38"/>
      <c r="K3223" s="38"/>
      <c r="L3223" s="38"/>
      <c r="M3223" s="38"/>
      <c r="N3223" s="38"/>
      <c r="O3223" s="38"/>
      <c r="P3223" s="109"/>
    </row>
    <row r="3224" spans="1:16">
      <c r="A3224" s="112" t="s">
        <v>7690</v>
      </c>
      <c r="B3224" s="113"/>
      <c r="C3224" s="113"/>
      <c r="D3224" s="113"/>
      <c r="E3224" s="113"/>
      <c r="F3224" s="114"/>
      <c r="G3224" s="114"/>
      <c r="H3224" s="113"/>
      <c r="I3224" s="113"/>
      <c r="J3224" s="113"/>
      <c r="K3224" s="113"/>
      <c r="L3224" s="113"/>
      <c r="M3224" s="113"/>
      <c r="N3224" s="113"/>
      <c r="O3224" s="113"/>
      <c r="P3224" s="115">
        <v>0</v>
      </c>
    </row>
    <row r="3225" spans="1:16">
      <c r="A3225" s="111" t="s">
        <v>7691</v>
      </c>
      <c r="B3225" s="38"/>
      <c r="C3225" s="38"/>
      <c r="D3225" s="38"/>
      <c r="E3225" s="38"/>
      <c r="F3225" s="108"/>
      <c r="G3225" s="108"/>
      <c r="H3225" s="38"/>
      <c r="I3225" s="38"/>
      <c r="J3225" s="38"/>
      <c r="K3225" s="38"/>
      <c r="L3225" s="38"/>
      <c r="M3225" s="38"/>
      <c r="N3225" s="38"/>
      <c r="O3225" s="38"/>
      <c r="P3225" s="109"/>
    </row>
    <row r="3226" spans="1:16">
      <c r="A3226" s="112" t="s">
        <v>7692</v>
      </c>
      <c r="B3226" s="113"/>
      <c r="C3226" s="113"/>
      <c r="D3226" s="113"/>
      <c r="E3226" s="113"/>
      <c r="F3226" s="114"/>
      <c r="G3226" s="114"/>
      <c r="H3226" s="113"/>
      <c r="I3226" s="113"/>
      <c r="J3226" s="113"/>
      <c r="K3226" s="113"/>
      <c r="L3226" s="113"/>
      <c r="M3226" s="113"/>
      <c r="N3226" s="113"/>
      <c r="O3226" s="113"/>
      <c r="P3226" s="115">
        <v>0</v>
      </c>
    </row>
    <row r="3227" spans="1:16">
      <c r="A3227" s="111" t="s">
        <v>7693</v>
      </c>
      <c r="B3227" s="38"/>
      <c r="C3227" s="38"/>
      <c r="D3227" s="38"/>
      <c r="E3227" s="38"/>
      <c r="F3227" s="108"/>
      <c r="G3227" s="108"/>
      <c r="H3227" s="38"/>
      <c r="I3227" s="38"/>
      <c r="J3227" s="38"/>
      <c r="K3227" s="38"/>
      <c r="L3227" s="38"/>
      <c r="M3227" s="38"/>
      <c r="N3227" s="38"/>
      <c r="O3227" s="38"/>
      <c r="P3227" s="109"/>
    </row>
    <row r="3228" spans="1:16">
      <c r="A3228" s="112" t="s">
        <v>7694</v>
      </c>
      <c r="B3228" s="113"/>
      <c r="C3228" s="113"/>
      <c r="D3228" s="113"/>
      <c r="E3228" s="113"/>
      <c r="F3228" s="114"/>
      <c r="G3228" s="114"/>
      <c r="H3228" s="113"/>
      <c r="I3228" s="113"/>
      <c r="J3228" s="113"/>
      <c r="K3228" s="113"/>
      <c r="L3228" s="113"/>
      <c r="M3228" s="113"/>
      <c r="N3228" s="113"/>
      <c r="O3228" s="113"/>
      <c r="P3228" s="115">
        <v>0</v>
      </c>
    </row>
    <row r="3229" spans="1:16">
      <c r="A3229" s="111" t="s">
        <v>7695</v>
      </c>
      <c r="B3229" s="38"/>
      <c r="C3229" s="38"/>
      <c r="D3229" s="38"/>
      <c r="E3229" s="38"/>
      <c r="F3229" s="108"/>
      <c r="G3229" s="108"/>
      <c r="H3229" s="38"/>
      <c r="I3229" s="38"/>
      <c r="J3229" s="38"/>
      <c r="K3229" s="38"/>
      <c r="L3229" s="38"/>
      <c r="M3229" s="38"/>
      <c r="N3229" s="38"/>
      <c r="O3229" s="38"/>
      <c r="P3229" s="109"/>
    </row>
    <row r="3230" spans="1:16">
      <c r="A3230" s="112" t="s">
        <v>7696</v>
      </c>
      <c r="B3230" s="113"/>
      <c r="C3230" s="113"/>
      <c r="D3230" s="113"/>
      <c r="E3230" s="113"/>
      <c r="F3230" s="114"/>
      <c r="G3230" s="114"/>
      <c r="H3230" s="113"/>
      <c r="I3230" s="113"/>
      <c r="J3230" s="113"/>
      <c r="K3230" s="113"/>
      <c r="L3230" s="113"/>
      <c r="M3230" s="113"/>
      <c r="N3230" s="113"/>
      <c r="O3230" s="113"/>
      <c r="P3230" s="115">
        <v>0</v>
      </c>
    </row>
    <row r="3231" spans="1:16">
      <c r="A3231" s="111" t="s">
        <v>7697</v>
      </c>
      <c r="B3231" s="38"/>
      <c r="C3231" s="38"/>
      <c r="D3231" s="38"/>
      <c r="E3231" s="38"/>
      <c r="F3231" s="108"/>
      <c r="G3231" s="108"/>
      <c r="H3231" s="38"/>
      <c r="I3231" s="38"/>
      <c r="J3231" s="38"/>
      <c r="K3231" s="38"/>
      <c r="L3231" s="38"/>
      <c r="M3231" s="38"/>
      <c r="N3231" s="38"/>
      <c r="O3231" s="38"/>
      <c r="P3231" s="109"/>
    </row>
    <row r="3232" spans="1:16">
      <c r="A3232" s="112" t="s">
        <v>7698</v>
      </c>
      <c r="B3232" s="113"/>
      <c r="C3232" s="113"/>
      <c r="D3232" s="113"/>
      <c r="E3232" s="113"/>
      <c r="F3232" s="114"/>
      <c r="G3232" s="114"/>
      <c r="H3232" s="113"/>
      <c r="I3232" s="113"/>
      <c r="J3232" s="113"/>
      <c r="K3232" s="113"/>
      <c r="L3232" s="113"/>
      <c r="M3232" s="113"/>
      <c r="N3232" s="113"/>
      <c r="O3232" s="113"/>
      <c r="P3232" s="115">
        <v>0</v>
      </c>
    </row>
    <row r="3233" spans="1:16">
      <c r="A3233" s="111" t="s">
        <v>7699</v>
      </c>
      <c r="B3233" s="38"/>
      <c r="C3233" s="38"/>
      <c r="D3233" s="38"/>
      <c r="E3233" s="38"/>
      <c r="F3233" s="108"/>
      <c r="G3233" s="108"/>
      <c r="H3233" s="38"/>
      <c r="I3233" s="38"/>
      <c r="J3233" s="38"/>
      <c r="K3233" s="38"/>
      <c r="L3233" s="38"/>
      <c r="M3233" s="38"/>
      <c r="N3233" s="38"/>
      <c r="O3233" s="38"/>
      <c r="P3233" s="109"/>
    </row>
    <row r="3234" spans="1:16">
      <c r="A3234" s="112" t="s">
        <v>7700</v>
      </c>
      <c r="B3234" s="113"/>
      <c r="C3234" s="113"/>
      <c r="D3234" s="113"/>
      <c r="E3234" s="113"/>
      <c r="F3234" s="114"/>
      <c r="G3234" s="114"/>
      <c r="H3234" s="113"/>
      <c r="I3234" s="113"/>
      <c r="J3234" s="113"/>
      <c r="K3234" s="113"/>
      <c r="L3234" s="113"/>
      <c r="M3234" s="113"/>
      <c r="N3234" s="113"/>
      <c r="O3234" s="113"/>
      <c r="P3234" s="115">
        <v>0</v>
      </c>
    </row>
    <row r="3235" spans="1:16">
      <c r="A3235" s="111" t="s">
        <v>7701</v>
      </c>
      <c r="B3235" s="38"/>
      <c r="C3235" s="38"/>
      <c r="D3235" s="38"/>
      <c r="E3235" s="38"/>
      <c r="F3235" s="108"/>
      <c r="G3235" s="108"/>
      <c r="H3235" s="38"/>
      <c r="I3235" s="38"/>
      <c r="J3235" s="38"/>
      <c r="K3235" s="38"/>
      <c r="L3235" s="38"/>
      <c r="M3235" s="38"/>
      <c r="N3235" s="38"/>
      <c r="O3235" s="38"/>
      <c r="P3235" s="109"/>
    </row>
    <row r="3236" spans="1:16">
      <c r="A3236" s="112" t="s">
        <v>7702</v>
      </c>
      <c r="B3236" s="113"/>
      <c r="C3236" s="113"/>
      <c r="D3236" s="113"/>
      <c r="E3236" s="113"/>
      <c r="F3236" s="114"/>
      <c r="G3236" s="114"/>
      <c r="H3236" s="113"/>
      <c r="I3236" s="113"/>
      <c r="J3236" s="113"/>
      <c r="K3236" s="113"/>
      <c r="L3236" s="113"/>
      <c r="M3236" s="113"/>
      <c r="N3236" s="113"/>
      <c r="O3236" s="113"/>
      <c r="P3236" s="115">
        <v>0</v>
      </c>
    </row>
    <row r="3237" spans="1:16">
      <c r="A3237" s="111" t="s">
        <v>7703</v>
      </c>
      <c r="B3237" s="38"/>
      <c r="C3237" s="38"/>
      <c r="D3237" s="38"/>
      <c r="E3237" s="38"/>
      <c r="F3237" s="108"/>
      <c r="G3237" s="108"/>
      <c r="H3237" s="38"/>
      <c r="I3237" s="38"/>
      <c r="J3237" s="38"/>
      <c r="K3237" s="38"/>
      <c r="L3237" s="38"/>
      <c r="M3237" s="38"/>
      <c r="N3237" s="38"/>
      <c r="O3237" s="38"/>
      <c r="P3237" s="109"/>
    </row>
    <row r="3238" spans="1:16">
      <c r="A3238" s="112" t="s">
        <v>7704</v>
      </c>
      <c r="B3238" s="113"/>
      <c r="C3238" s="113"/>
      <c r="D3238" s="113"/>
      <c r="E3238" s="113"/>
      <c r="F3238" s="114"/>
      <c r="G3238" s="114"/>
      <c r="H3238" s="113"/>
      <c r="I3238" s="113"/>
      <c r="J3238" s="113"/>
      <c r="K3238" s="113"/>
      <c r="L3238" s="113"/>
      <c r="M3238" s="113"/>
      <c r="N3238" s="113"/>
      <c r="O3238" s="113"/>
      <c r="P3238" s="115">
        <v>0</v>
      </c>
    </row>
    <row r="3239" spans="1:16">
      <c r="A3239" s="111" t="s">
        <v>7705</v>
      </c>
      <c r="B3239" s="38"/>
      <c r="C3239" s="38"/>
      <c r="D3239" s="38"/>
      <c r="E3239" s="38"/>
      <c r="F3239" s="108"/>
      <c r="G3239" s="108"/>
      <c r="H3239" s="38"/>
      <c r="I3239" s="38"/>
      <c r="J3239" s="38"/>
      <c r="K3239" s="38"/>
      <c r="L3239" s="38"/>
      <c r="M3239" s="38"/>
      <c r="N3239" s="38"/>
      <c r="O3239" s="38"/>
      <c r="P3239" s="109"/>
    </row>
    <row r="3240" spans="1:16">
      <c r="A3240" s="112" t="s">
        <v>7706</v>
      </c>
      <c r="B3240" s="113"/>
      <c r="C3240" s="113"/>
      <c r="D3240" s="113"/>
      <c r="E3240" s="113"/>
      <c r="F3240" s="114"/>
      <c r="G3240" s="114"/>
      <c r="H3240" s="113"/>
      <c r="I3240" s="113"/>
      <c r="J3240" s="113"/>
      <c r="K3240" s="113"/>
      <c r="L3240" s="113"/>
      <c r="M3240" s="113"/>
      <c r="N3240" s="113"/>
      <c r="O3240" s="113"/>
      <c r="P3240" s="115">
        <v>0</v>
      </c>
    </row>
    <row r="3241" spans="1:16">
      <c r="A3241" s="111" t="s">
        <v>7707</v>
      </c>
      <c r="B3241" s="38"/>
      <c r="C3241" s="38"/>
      <c r="D3241" s="38"/>
      <c r="E3241" s="38"/>
      <c r="F3241" s="108"/>
      <c r="G3241" s="108"/>
      <c r="H3241" s="38"/>
      <c r="I3241" s="38"/>
      <c r="J3241" s="38"/>
      <c r="K3241" s="38"/>
      <c r="L3241" s="38"/>
      <c r="M3241" s="38"/>
      <c r="N3241" s="38"/>
      <c r="O3241" s="38"/>
      <c r="P3241" s="109"/>
    </row>
    <row r="3242" spans="1:16">
      <c r="A3242" s="112" t="s">
        <v>7708</v>
      </c>
      <c r="B3242" s="113"/>
      <c r="C3242" s="113"/>
      <c r="D3242" s="113"/>
      <c r="E3242" s="113"/>
      <c r="F3242" s="114"/>
      <c r="G3242" s="114"/>
      <c r="H3242" s="113"/>
      <c r="I3242" s="113"/>
      <c r="J3242" s="113"/>
      <c r="K3242" s="113"/>
      <c r="L3242" s="113"/>
      <c r="M3242" s="113"/>
      <c r="N3242" s="113"/>
      <c r="O3242" s="113"/>
      <c r="P3242" s="115">
        <v>0</v>
      </c>
    </row>
    <row r="3243" spans="1:16">
      <c r="A3243" s="111" t="s">
        <v>7709</v>
      </c>
      <c r="B3243" s="38"/>
      <c r="C3243" s="38"/>
      <c r="D3243" s="38"/>
      <c r="E3243" s="38"/>
      <c r="F3243" s="108"/>
      <c r="G3243" s="108"/>
      <c r="H3243" s="38"/>
      <c r="I3243" s="38"/>
      <c r="J3243" s="38"/>
      <c r="K3243" s="38"/>
      <c r="L3243" s="38"/>
      <c r="M3243" s="38"/>
      <c r="N3243" s="38"/>
      <c r="O3243" s="38"/>
      <c r="P3243" s="109"/>
    </row>
    <row r="3244" spans="1:16">
      <c r="A3244" s="112" t="s">
        <v>7710</v>
      </c>
      <c r="B3244" s="113"/>
      <c r="C3244" s="113"/>
      <c r="D3244" s="113"/>
      <c r="E3244" s="113"/>
      <c r="F3244" s="114"/>
      <c r="G3244" s="114"/>
      <c r="H3244" s="113"/>
      <c r="I3244" s="113"/>
      <c r="J3244" s="113"/>
      <c r="K3244" s="113"/>
      <c r="L3244" s="113"/>
      <c r="M3244" s="113"/>
      <c r="N3244" s="113"/>
      <c r="O3244" s="113"/>
      <c r="P3244" s="115">
        <v>0</v>
      </c>
    </row>
    <row r="3245" spans="1:16">
      <c r="A3245" s="111" t="s">
        <v>7711</v>
      </c>
      <c r="B3245" s="38"/>
      <c r="C3245" s="38"/>
      <c r="D3245" s="38"/>
      <c r="E3245" s="38"/>
      <c r="F3245" s="108"/>
      <c r="G3245" s="108"/>
      <c r="H3245" s="38"/>
      <c r="I3245" s="38"/>
      <c r="J3245" s="38"/>
      <c r="K3245" s="38"/>
      <c r="L3245" s="38"/>
      <c r="M3245" s="38"/>
      <c r="N3245" s="38"/>
      <c r="O3245" s="38"/>
      <c r="P3245" s="109"/>
    </row>
    <row r="3246" spans="1:16">
      <c r="A3246" s="112" t="s">
        <v>7712</v>
      </c>
      <c r="B3246" s="113"/>
      <c r="C3246" s="113"/>
      <c r="D3246" s="113"/>
      <c r="E3246" s="113"/>
      <c r="F3246" s="114"/>
      <c r="G3246" s="114"/>
      <c r="H3246" s="113"/>
      <c r="I3246" s="113"/>
      <c r="J3246" s="113"/>
      <c r="K3246" s="113"/>
      <c r="L3246" s="113"/>
      <c r="M3246" s="113"/>
      <c r="N3246" s="113"/>
      <c r="O3246" s="113"/>
      <c r="P3246" s="115">
        <v>0</v>
      </c>
    </row>
    <row r="3247" spans="1:16">
      <c r="A3247" s="111" t="s">
        <v>7713</v>
      </c>
      <c r="B3247" s="38"/>
      <c r="C3247" s="38"/>
      <c r="D3247" s="38"/>
      <c r="E3247" s="38"/>
      <c r="F3247" s="108"/>
      <c r="G3247" s="108"/>
      <c r="H3247" s="38"/>
      <c r="I3247" s="38"/>
      <c r="J3247" s="38"/>
      <c r="K3247" s="38"/>
      <c r="L3247" s="38"/>
      <c r="M3247" s="38"/>
      <c r="N3247" s="38"/>
      <c r="O3247" s="38"/>
      <c r="P3247" s="109"/>
    </row>
    <row r="3248" spans="1:16">
      <c r="A3248" s="112" t="s">
        <v>7714</v>
      </c>
      <c r="B3248" s="113"/>
      <c r="C3248" s="113"/>
      <c r="D3248" s="113"/>
      <c r="E3248" s="113"/>
      <c r="F3248" s="114"/>
      <c r="G3248" s="114"/>
      <c r="H3248" s="113"/>
      <c r="I3248" s="113"/>
      <c r="J3248" s="113"/>
      <c r="K3248" s="113"/>
      <c r="L3248" s="113"/>
      <c r="M3248" s="113"/>
      <c r="N3248" s="113"/>
      <c r="O3248" s="113"/>
      <c r="P3248" s="115">
        <v>0</v>
      </c>
    </row>
    <row r="3249" spans="1:16">
      <c r="A3249" s="111" t="s">
        <v>7715</v>
      </c>
      <c r="B3249" s="38"/>
      <c r="C3249" s="38"/>
      <c r="D3249" s="38"/>
      <c r="E3249" s="38"/>
      <c r="F3249" s="108"/>
      <c r="G3249" s="108"/>
      <c r="H3249" s="38"/>
      <c r="I3249" s="38"/>
      <c r="J3249" s="38"/>
      <c r="K3249" s="38"/>
      <c r="L3249" s="38"/>
      <c r="M3249" s="38"/>
      <c r="N3249" s="38"/>
      <c r="O3249" s="38"/>
      <c r="P3249" s="109"/>
    </row>
    <row r="3250" spans="1:16">
      <c r="A3250" s="112" t="s">
        <v>7716</v>
      </c>
      <c r="B3250" s="113"/>
      <c r="C3250" s="113"/>
      <c r="D3250" s="113"/>
      <c r="E3250" s="113"/>
      <c r="F3250" s="114"/>
      <c r="G3250" s="114"/>
      <c r="H3250" s="113"/>
      <c r="I3250" s="113"/>
      <c r="J3250" s="113"/>
      <c r="K3250" s="113"/>
      <c r="L3250" s="113"/>
      <c r="M3250" s="113"/>
      <c r="N3250" s="113"/>
      <c r="O3250" s="113"/>
      <c r="P3250" s="115">
        <v>0</v>
      </c>
    </row>
    <row r="3251" spans="1:16">
      <c r="A3251" s="111" t="s">
        <v>7717</v>
      </c>
      <c r="B3251" s="38"/>
      <c r="C3251" s="38"/>
      <c r="D3251" s="38"/>
      <c r="E3251" s="38"/>
      <c r="F3251" s="108"/>
      <c r="G3251" s="108"/>
      <c r="H3251" s="38"/>
      <c r="I3251" s="38"/>
      <c r="J3251" s="38"/>
      <c r="K3251" s="38"/>
      <c r="L3251" s="38"/>
      <c r="M3251" s="38"/>
      <c r="N3251" s="38"/>
      <c r="O3251" s="38"/>
      <c r="P3251" s="109"/>
    </row>
    <row r="3252" spans="1:16">
      <c r="A3252" s="112" t="s">
        <v>7718</v>
      </c>
      <c r="B3252" s="113"/>
      <c r="C3252" s="113"/>
      <c r="D3252" s="113"/>
      <c r="E3252" s="113"/>
      <c r="F3252" s="114"/>
      <c r="G3252" s="114"/>
      <c r="H3252" s="113"/>
      <c r="I3252" s="113"/>
      <c r="J3252" s="113"/>
      <c r="K3252" s="113"/>
      <c r="L3252" s="113"/>
      <c r="M3252" s="113"/>
      <c r="N3252" s="113"/>
      <c r="O3252" s="113"/>
      <c r="P3252" s="115">
        <v>0</v>
      </c>
    </row>
    <row r="3253" spans="1:16">
      <c r="A3253" s="111" t="s">
        <v>7719</v>
      </c>
      <c r="B3253" s="38"/>
      <c r="C3253" s="38"/>
      <c r="D3253" s="38"/>
      <c r="E3253" s="38"/>
      <c r="F3253" s="108"/>
      <c r="G3253" s="108"/>
      <c r="H3253" s="38"/>
      <c r="I3253" s="38"/>
      <c r="J3253" s="38"/>
      <c r="K3253" s="38"/>
      <c r="L3253" s="38"/>
      <c r="M3253" s="38"/>
      <c r="N3253" s="38"/>
      <c r="O3253" s="38"/>
      <c r="P3253" s="109"/>
    </row>
    <row r="3254" spans="1:16">
      <c r="A3254" s="112" t="s">
        <v>7720</v>
      </c>
      <c r="B3254" s="113"/>
      <c r="C3254" s="113"/>
      <c r="D3254" s="113"/>
      <c r="E3254" s="113"/>
      <c r="F3254" s="114"/>
      <c r="G3254" s="114"/>
      <c r="H3254" s="113"/>
      <c r="I3254" s="113"/>
      <c r="J3254" s="113"/>
      <c r="K3254" s="113"/>
      <c r="L3254" s="113"/>
      <c r="M3254" s="113"/>
      <c r="N3254" s="113"/>
      <c r="O3254" s="113"/>
      <c r="P3254" s="115">
        <v>0</v>
      </c>
    </row>
    <row r="3255" spans="1:16">
      <c r="A3255" s="111" t="s">
        <v>7721</v>
      </c>
      <c r="B3255" s="38"/>
      <c r="C3255" s="38"/>
      <c r="D3255" s="38"/>
      <c r="E3255" s="38"/>
      <c r="F3255" s="108"/>
      <c r="G3255" s="108"/>
      <c r="H3255" s="38"/>
      <c r="I3255" s="38"/>
      <c r="J3255" s="38"/>
      <c r="K3255" s="38"/>
      <c r="L3255" s="38"/>
      <c r="M3255" s="38"/>
      <c r="N3255" s="38"/>
      <c r="O3255" s="38"/>
      <c r="P3255" s="109"/>
    </row>
    <row r="3256" spans="1:16">
      <c r="A3256" s="112" t="s">
        <v>7722</v>
      </c>
      <c r="B3256" s="113"/>
      <c r="C3256" s="113"/>
      <c r="D3256" s="113"/>
      <c r="E3256" s="113"/>
      <c r="F3256" s="114"/>
      <c r="G3256" s="114"/>
      <c r="H3256" s="113"/>
      <c r="I3256" s="113"/>
      <c r="J3256" s="113"/>
      <c r="K3256" s="113"/>
      <c r="L3256" s="113"/>
      <c r="M3256" s="113"/>
      <c r="N3256" s="113"/>
      <c r="O3256" s="113"/>
      <c r="P3256" s="115">
        <v>0</v>
      </c>
    </row>
    <row r="3257" spans="1:16">
      <c r="A3257" s="111" t="s">
        <v>7723</v>
      </c>
      <c r="B3257" s="38"/>
      <c r="C3257" s="38"/>
      <c r="D3257" s="38"/>
      <c r="E3257" s="38"/>
      <c r="F3257" s="108"/>
      <c r="G3257" s="108"/>
      <c r="H3257" s="38"/>
      <c r="I3257" s="38"/>
      <c r="J3257" s="38"/>
      <c r="K3257" s="38"/>
      <c r="L3257" s="38"/>
      <c r="M3257" s="38"/>
      <c r="N3257" s="38"/>
      <c r="O3257" s="38"/>
      <c r="P3257" s="109"/>
    </row>
    <row r="3258" spans="1:16">
      <c r="A3258" s="112" t="s">
        <v>7724</v>
      </c>
      <c r="B3258" s="113"/>
      <c r="C3258" s="113"/>
      <c r="D3258" s="113"/>
      <c r="E3258" s="113"/>
      <c r="F3258" s="114"/>
      <c r="G3258" s="114"/>
      <c r="H3258" s="113"/>
      <c r="I3258" s="113"/>
      <c r="J3258" s="113"/>
      <c r="K3258" s="113"/>
      <c r="L3258" s="113"/>
      <c r="M3258" s="113"/>
      <c r="N3258" s="113"/>
      <c r="O3258" s="113"/>
      <c r="P3258" s="115">
        <v>0</v>
      </c>
    </row>
    <row r="3259" spans="1:16">
      <c r="A3259" s="111" t="s">
        <v>7725</v>
      </c>
      <c r="B3259" s="38"/>
      <c r="C3259" s="38"/>
      <c r="D3259" s="38"/>
      <c r="E3259" s="38"/>
      <c r="F3259" s="108"/>
      <c r="G3259" s="108"/>
      <c r="H3259" s="38"/>
      <c r="I3259" s="38"/>
      <c r="J3259" s="38"/>
      <c r="K3259" s="38"/>
      <c r="L3259" s="38"/>
      <c r="M3259" s="38"/>
      <c r="N3259" s="38"/>
      <c r="O3259" s="38"/>
      <c r="P3259" s="109"/>
    </row>
    <row r="3260" spans="1:16">
      <c r="A3260" s="112" t="s">
        <v>7726</v>
      </c>
      <c r="B3260" s="113"/>
      <c r="C3260" s="113"/>
      <c r="D3260" s="113"/>
      <c r="E3260" s="113"/>
      <c r="F3260" s="114"/>
      <c r="G3260" s="114"/>
      <c r="H3260" s="113"/>
      <c r="I3260" s="113"/>
      <c r="J3260" s="113"/>
      <c r="K3260" s="113"/>
      <c r="L3260" s="113"/>
      <c r="M3260" s="113"/>
      <c r="N3260" s="113"/>
      <c r="O3260" s="113"/>
      <c r="P3260" s="115">
        <v>0</v>
      </c>
    </row>
    <row r="3261" spans="1:16">
      <c r="A3261" s="111" t="s">
        <v>7727</v>
      </c>
      <c r="B3261" s="38"/>
      <c r="C3261" s="38"/>
      <c r="D3261" s="38"/>
      <c r="E3261" s="38"/>
      <c r="F3261" s="108"/>
      <c r="G3261" s="108"/>
      <c r="H3261" s="38"/>
      <c r="I3261" s="38"/>
      <c r="J3261" s="38"/>
      <c r="K3261" s="38"/>
      <c r="L3261" s="38"/>
      <c r="M3261" s="38"/>
      <c r="N3261" s="38"/>
      <c r="O3261" s="38"/>
      <c r="P3261" s="109"/>
    </row>
    <row r="3262" spans="1:16">
      <c r="A3262" s="112" t="s">
        <v>7728</v>
      </c>
      <c r="B3262" s="113"/>
      <c r="C3262" s="113"/>
      <c r="D3262" s="113"/>
      <c r="E3262" s="113"/>
      <c r="F3262" s="114"/>
      <c r="G3262" s="114"/>
      <c r="H3262" s="113"/>
      <c r="I3262" s="113"/>
      <c r="J3262" s="113"/>
      <c r="K3262" s="113"/>
      <c r="L3262" s="113"/>
      <c r="M3262" s="113"/>
      <c r="N3262" s="113"/>
      <c r="O3262" s="113"/>
      <c r="P3262" s="115">
        <v>0</v>
      </c>
    </row>
    <row r="3263" spans="1:16">
      <c r="A3263" s="111" t="s">
        <v>7729</v>
      </c>
      <c r="B3263" s="38"/>
      <c r="C3263" s="38"/>
      <c r="D3263" s="38"/>
      <c r="E3263" s="38"/>
      <c r="F3263" s="108"/>
      <c r="G3263" s="108"/>
      <c r="H3263" s="38"/>
      <c r="I3263" s="38"/>
      <c r="J3263" s="38"/>
      <c r="K3263" s="38"/>
      <c r="L3263" s="38"/>
      <c r="M3263" s="38"/>
      <c r="N3263" s="38"/>
      <c r="O3263" s="38"/>
      <c r="P3263" s="109"/>
    </row>
    <row r="3264" spans="1:16">
      <c r="A3264" s="117" t="s">
        <v>7730</v>
      </c>
      <c r="B3264" s="38"/>
      <c r="C3264" s="38"/>
      <c r="D3264" s="38"/>
      <c r="E3264" s="38"/>
      <c r="F3264" s="108"/>
      <c r="G3264" s="108"/>
      <c r="H3264" s="38"/>
      <c r="I3264" s="38"/>
      <c r="J3264" s="38"/>
      <c r="K3264" s="38"/>
      <c r="L3264" s="38"/>
      <c r="M3264" s="38"/>
      <c r="N3264" s="38"/>
      <c r="O3264" s="38"/>
      <c r="P3264" s="109"/>
    </row>
    <row r="3265" spans="1:16">
      <c r="A3265" s="118" t="s">
        <v>7731</v>
      </c>
      <c r="B3265" s="113"/>
      <c r="C3265" s="113"/>
      <c r="D3265" s="113"/>
      <c r="E3265" s="113"/>
      <c r="F3265" s="114"/>
      <c r="G3265" s="114"/>
      <c r="H3265" s="113"/>
      <c r="I3265" s="113"/>
      <c r="J3265" s="113"/>
      <c r="K3265" s="113"/>
      <c r="L3265" s="113"/>
      <c r="M3265" s="113"/>
      <c r="N3265" s="113"/>
      <c r="O3265" s="113"/>
      <c r="P3265" s="115">
        <v>0</v>
      </c>
    </row>
    <row r="3266" spans="1:16">
      <c r="A3266" s="112" t="s">
        <v>7732</v>
      </c>
      <c r="B3266" s="113"/>
      <c r="C3266" s="113"/>
      <c r="D3266" s="113"/>
      <c r="E3266" s="113"/>
      <c r="F3266" s="114"/>
      <c r="G3266" s="114"/>
      <c r="H3266" s="113"/>
      <c r="I3266" s="113"/>
      <c r="J3266" s="113"/>
      <c r="K3266" s="113"/>
      <c r="L3266" s="113"/>
      <c r="M3266" s="113"/>
      <c r="N3266" s="113"/>
      <c r="O3266" s="113"/>
      <c r="P3266" s="115">
        <f>SUM(P3265)</f>
        <v>0</v>
      </c>
    </row>
    <row r="3267" spans="1:16">
      <c r="A3267" s="111" t="s">
        <v>7733</v>
      </c>
      <c r="B3267" s="38"/>
      <c r="C3267" s="38"/>
      <c r="D3267" s="38"/>
      <c r="E3267" s="38"/>
      <c r="F3267" s="108"/>
      <c r="G3267" s="108"/>
      <c r="H3267" s="38"/>
      <c r="I3267" s="38"/>
      <c r="J3267" s="38"/>
      <c r="K3267" s="38"/>
      <c r="L3267" s="38"/>
      <c r="M3267" s="38"/>
      <c r="N3267" s="38"/>
      <c r="O3267" s="38"/>
      <c r="P3267" s="109"/>
    </row>
    <row r="3268" spans="1:16">
      <c r="A3268" s="112" t="s">
        <v>7734</v>
      </c>
      <c r="B3268" s="113"/>
      <c r="C3268" s="113"/>
      <c r="D3268" s="113"/>
      <c r="E3268" s="113"/>
      <c r="F3268" s="114"/>
      <c r="G3268" s="114"/>
      <c r="H3268" s="113"/>
      <c r="I3268" s="113"/>
      <c r="J3268" s="113"/>
      <c r="K3268" s="113"/>
      <c r="L3268" s="113"/>
      <c r="M3268" s="113"/>
      <c r="N3268" s="113"/>
      <c r="O3268" s="113"/>
      <c r="P3268" s="115">
        <v>0</v>
      </c>
    </row>
    <row r="3269" spans="1:16">
      <c r="A3269" s="111" t="s">
        <v>7735</v>
      </c>
      <c r="B3269" s="38"/>
      <c r="C3269" s="38"/>
      <c r="D3269" s="38"/>
      <c r="E3269" s="38"/>
      <c r="F3269" s="108"/>
      <c r="G3269" s="108"/>
      <c r="H3269" s="38"/>
      <c r="I3269" s="38"/>
      <c r="J3269" s="38"/>
      <c r="K3269" s="38"/>
      <c r="L3269" s="38"/>
      <c r="M3269" s="38"/>
      <c r="N3269" s="38"/>
      <c r="O3269" s="38"/>
      <c r="P3269" s="109"/>
    </row>
    <row r="3270" spans="1:16">
      <c r="A3270" s="112" t="s">
        <v>7736</v>
      </c>
      <c r="B3270" s="113"/>
      <c r="C3270" s="113"/>
      <c r="D3270" s="113"/>
      <c r="E3270" s="113"/>
      <c r="F3270" s="114"/>
      <c r="G3270" s="114"/>
      <c r="H3270" s="113"/>
      <c r="I3270" s="113"/>
      <c r="J3270" s="113"/>
      <c r="K3270" s="113"/>
      <c r="L3270" s="113"/>
      <c r="M3270" s="113"/>
      <c r="N3270" s="113"/>
      <c r="O3270" s="113"/>
      <c r="P3270" s="115">
        <v>0</v>
      </c>
    </row>
    <row r="3271" spans="1:16">
      <c r="A3271" s="111" t="s">
        <v>7737</v>
      </c>
      <c r="B3271" s="38"/>
      <c r="C3271" s="38"/>
      <c r="D3271" s="38"/>
      <c r="E3271" s="38"/>
      <c r="F3271" s="108"/>
      <c r="G3271" s="108"/>
      <c r="H3271" s="38"/>
      <c r="I3271" s="38"/>
      <c r="J3271" s="38"/>
      <c r="K3271" s="38"/>
      <c r="L3271" s="38"/>
      <c r="M3271" s="38"/>
      <c r="N3271" s="38"/>
      <c r="O3271" s="38"/>
      <c r="P3271" s="109"/>
    </row>
    <row r="3272" spans="1:16">
      <c r="A3272" s="112" t="s">
        <v>7738</v>
      </c>
      <c r="B3272" s="113"/>
      <c r="C3272" s="113"/>
      <c r="D3272" s="113"/>
      <c r="E3272" s="113"/>
      <c r="F3272" s="114"/>
      <c r="G3272" s="114"/>
      <c r="H3272" s="113"/>
      <c r="I3272" s="113"/>
      <c r="J3272" s="113"/>
      <c r="K3272" s="113"/>
      <c r="L3272" s="113"/>
      <c r="M3272" s="113"/>
      <c r="N3272" s="113"/>
      <c r="O3272" s="113"/>
      <c r="P3272" s="115">
        <v>0</v>
      </c>
    </row>
    <row r="3273" spans="1:16">
      <c r="A3273" s="111" t="s">
        <v>7739</v>
      </c>
      <c r="B3273" s="38"/>
      <c r="C3273" s="38"/>
      <c r="D3273" s="38"/>
      <c r="E3273" s="38"/>
      <c r="F3273" s="108"/>
      <c r="G3273" s="108"/>
      <c r="H3273" s="38"/>
      <c r="I3273" s="38"/>
      <c r="J3273" s="38"/>
      <c r="K3273" s="38"/>
      <c r="L3273" s="38"/>
      <c r="M3273" s="38"/>
      <c r="N3273" s="38"/>
      <c r="O3273" s="38"/>
      <c r="P3273" s="109"/>
    </row>
    <row r="3274" spans="1:16">
      <c r="A3274" s="112" t="s">
        <v>7740</v>
      </c>
      <c r="B3274" s="113"/>
      <c r="C3274" s="113"/>
      <c r="D3274" s="113"/>
      <c r="E3274" s="113"/>
      <c r="F3274" s="114"/>
      <c r="G3274" s="114"/>
      <c r="H3274" s="113"/>
      <c r="I3274" s="113"/>
      <c r="J3274" s="113"/>
      <c r="K3274" s="113"/>
      <c r="L3274" s="113"/>
      <c r="M3274" s="113"/>
      <c r="N3274" s="113"/>
      <c r="O3274" s="113"/>
      <c r="P3274" s="115">
        <v>0</v>
      </c>
    </row>
    <row r="3275" spans="1:16">
      <c r="A3275" s="111" t="s">
        <v>7741</v>
      </c>
      <c r="B3275" s="38"/>
      <c r="C3275" s="38"/>
      <c r="D3275" s="38"/>
      <c r="E3275" s="38"/>
      <c r="F3275" s="108"/>
      <c r="G3275" s="108"/>
      <c r="H3275" s="38"/>
      <c r="I3275" s="38"/>
      <c r="J3275" s="38"/>
      <c r="K3275" s="38"/>
      <c r="L3275" s="38"/>
      <c r="M3275" s="38"/>
      <c r="N3275" s="38"/>
      <c r="O3275" s="38"/>
      <c r="P3275" s="109"/>
    </row>
    <row r="3276" spans="1:16">
      <c r="A3276" s="112" t="s">
        <v>7742</v>
      </c>
      <c r="B3276" s="113"/>
      <c r="C3276" s="113"/>
      <c r="D3276" s="113"/>
      <c r="E3276" s="113"/>
      <c r="F3276" s="114"/>
      <c r="G3276" s="114"/>
      <c r="H3276" s="113"/>
      <c r="I3276" s="113"/>
      <c r="J3276" s="113"/>
      <c r="K3276" s="113"/>
      <c r="L3276" s="113"/>
      <c r="M3276" s="113"/>
      <c r="N3276" s="113"/>
      <c r="O3276" s="113"/>
      <c r="P3276" s="115">
        <v>0</v>
      </c>
    </row>
    <row r="3277" spans="1:16">
      <c r="A3277" s="111" t="s">
        <v>7743</v>
      </c>
      <c r="B3277" s="38"/>
      <c r="C3277" s="38"/>
      <c r="D3277" s="38"/>
      <c r="E3277" s="38"/>
      <c r="F3277" s="108"/>
      <c r="G3277" s="108"/>
      <c r="H3277" s="38"/>
      <c r="I3277" s="38"/>
      <c r="J3277" s="38"/>
      <c r="K3277" s="38"/>
      <c r="L3277" s="38"/>
      <c r="M3277" s="38"/>
      <c r="N3277" s="38"/>
      <c r="O3277" s="38"/>
      <c r="P3277" s="109"/>
    </row>
    <row r="3278" spans="1:16">
      <c r="A3278" s="112" t="s">
        <v>7744</v>
      </c>
      <c r="B3278" s="113"/>
      <c r="C3278" s="113"/>
      <c r="D3278" s="113"/>
      <c r="E3278" s="113"/>
      <c r="F3278" s="114"/>
      <c r="G3278" s="114"/>
      <c r="H3278" s="113"/>
      <c r="I3278" s="113"/>
      <c r="J3278" s="113"/>
      <c r="K3278" s="113"/>
      <c r="L3278" s="113"/>
      <c r="M3278" s="113"/>
      <c r="N3278" s="113"/>
      <c r="O3278" s="113"/>
      <c r="P3278" s="115">
        <v>0</v>
      </c>
    </row>
    <row r="3279" spans="1:16">
      <c r="A3279" s="111" t="s">
        <v>7745</v>
      </c>
      <c r="B3279" s="38"/>
      <c r="C3279" s="38"/>
      <c r="D3279" s="38"/>
      <c r="E3279" s="38"/>
      <c r="F3279" s="108"/>
      <c r="G3279" s="108"/>
      <c r="H3279" s="38"/>
      <c r="I3279" s="38"/>
      <c r="J3279" s="38"/>
      <c r="K3279" s="38"/>
      <c r="L3279" s="38"/>
      <c r="M3279" s="38"/>
      <c r="N3279" s="38"/>
      <c r="O3279" s="38"/>
      <c r="P3279" s="109"/>
    </row>
    <row r="3280" spans="1:16">
      <c r="A3280" s="112" t="s">
        <v>7746</v>
      </c>
      <c r="B3280" s="113"/>
      <c r="C3280" s="113"/>
      <c r="D3280" s="113"/>
      <c r="E3280" s="113"/>
      <c r="F3280" s="114"/>
      <c r="G3280" s="114"/>
      <c r="H3280" s="113"/>
      <c r="I3280" s="113"/>
      <c r="J3280" s="113"/>
      <c r="K3280" s="113"/>
      <c r="L3280" s="113"/>
      <c r="M3280" s="113"/>
      <c r="N3280" s="113"/>
      <c r="O3280" s="113"/>
      <c r="P3280" s="115">
        <v>0</v>
      </c>
    </row>
    <row r="3281" spans="1:16">
      <c r="A3281" s="111" t="s">
        <v>7747</v>
      </c>
      <c r="B3281" s="38"/>
      <c r="C3281" s="38"/>
      <c r="D3281" s="38"/>
      <c r="E3281" s="38"/>
      <c r="F3281" s="108"/>
      <c r="G3281" s="108"/>
      <c r="H3281" s="38"/>
      <c r="I3281" s="38"/>
      <c r="J3281" s="38"/>
      <c r="K3281" s="38"/>
      <c r="L3281" s="38"/>
      <c r="M3281" s="38"/>
      <c r="N3281" s="38"/>
      <c r="O3281" s="38"/>
      <c r="P3281" s="109"/>
    </row>
    <row r="3282" spans="1:16">
      <c r="A3282" s="112" t="s">
        <v>7748</v>
      </c>
      <c r="B3282" s="113"/>
      <c r="C3282" s="113"/>
      <c r="D3282" s="113"/>
      <c r="E3282" s="113"/>
      <c r="F3282" s="114"/>
      <c r="G3282" s="114"/>
      <c r="H3282" s="113"/>
      <c r="I3282" s="113"/>
      <c r="J3282" s="113"/>
      <c r="K3282" s="113"/>
      <c r="L3282" s="113"/>
      <c r="M3282" s="113"/>
      <c r="N3282" s="113"/>
      <c r="O3282" s="113"/>
      <c r="P3282" s="115">
        <v>0</v>
      </c>
    </row>
    <row r="3283" spans="1:16">
      <c r="A3283" s="111" t="s">
        <v>7749</v>
      </c>
      <c r="B3283" s="38"/>
      <c r="C3283" s="38"/>
      <c r="D3283" s="38"/>
      <c r="E3283" s="38"/>
      <c r="F3283" s="108"/>
      <c r="G3283" s="108"/>
      <c r="H3283" s="38"/>
      <c r="I3283" s="38"/>
      <c r="J3283" s="38"/>
      <c r="K3283" s="38"/>
      <c r="L3283" s="38"/>
      <c r="M3283" s="38"/>
      <c r="N3283" s="38"/>
      <c r="O3283" s="38"/>
      <c r="P3283" s="109"/>
    </row>
    <row r="3284" spans="1:16">
      <c r="A3284" s="112" t="s">
        <v>7750</v>
      </c>
      <c r="B3284" s="113"/>
      <c r="C3284" s="113"/>
      <c r="D3284" s="113"/>
      <c r="E3284" s="113"/>
      <c r="F3284" s="114"/>
      <c r="G3284" s="114"/>
      <c r="H3284" s="113"/>
      <c r="I3284" s="113"/>
      <c r="J3284" s="113"/>
      <c r="K3284" s="113"/>
      <c r="L3284" s="113"/>
      <c r="M3284" s="113"/>
      <c r="N3284" s="113"/>
      <c r="O3284" s="113"/>
      <c r="P3284" s="115">
        <v>0</v>
      </c>
    </row>
    <row r="3285" spans="1:16">
      <c r="A3285" s="111" t="s">
        <v>7751</v>
      </c>
      <c r="B3285" s="38"/>
      <c r="C3285" s="38"/>
      <c r="D3285" s="38"/>
      <c r="E3285" s="38"/>
      <c r="F3285" s="108"/>
      <c r="G3285" s="108"/>
      <c r="H3285" s="38"/>
      <c r="I3285" s="38"/>
      <c r="J3285" s="38"/>
      <c r="K3285" s="38"/>
      <c r="L3285" s="38"/>
      <c r="M3285" s="38"/>
      <c r="N3285" s="38"/>
      <c r="O3285" s="38"/>
      <c r="P3285" s="109"/>
    </row>
    <row r="3286" spans="1:16">
      <c r="A3286" s="112" t="s">
        <v>7752</v>
      </c>
      <c r="B3286" s="113"/>
      <c r="C3286" s="113"/>
      <c r="D3286" s="113"/>
      <c r="E3286" s="113"/>
      <c r="F3286" s="114"/>
      <c r="G3286" s="114"/>
      <c r="H3286" s="113"/>
      <c r="I3286" s="113"/>
      <c r="J3286" s="113"/>
      <c r="K3286" s="113"/>
      <c r="L3286" s="113"/>
      <c r="M3286" s="113"/>
      <c r="N3286" s="113"/>
      <c r="O3286" s="113"/>
      <c r="P3286" s="115">
        <v>0</v>
      </c>
    </row>
    <row r="3287" spans="1:16">
      <c r="A3287" s="111" t="s">
        <v>7753</v>
      </c>
      <c r="B3287" s="38"/>
      <c r="C3287" s="38"/>
      <c r="D3287" s="38"/>
      <c r="E3287" s="38"/>
      <c r="F3287" s="108"/>
      <c r="G3287" s="108"/>
      <c r="H3287" s="38"/>
      <c r="I3287" s="38"/>
      <c r="J3287" s="38"/>
      <c r="K3287" s="38"/>
      <c r="L3287" s="38"/>
      <c r="M3287" s="38"/>
      <c r="N3287" s="38"/>
      <c r="O3287" s="38"/>
      <c r="P3287" s="109"/>
    </row>
    <row r="3288" spans="1:16">
      <c r="A3288" s="112" t="s">
        <v>7754</v>
      </c>
      <c r="B3288" s="113"/>
      <c r="C3288" s="113"/>
      <c r="D3288" s="113"/>
      <c r="E3288" s="113"/>
      <c r="F3288" s="114"/>
      <c r="G3288" s="114"/>
      <c r="H3288" s="113"/>
      <c r="I3288" s="113"/>
      <c r="J3288" s="113"/>
      <c r="K3288" s="113"/>
      <c r="L3288" s="113"/>
      <c r="M3288" s="113"/>
      <c r="N3288" s="113"/>
      <c r="O3288" s="113"/>
      <c r="P3288" s="115">
        <v>0</v>
      </c>
    </row>
    <row r="3289" spans="1:16">
      <c r="A3289" s="111" t="s">
        <v>7755</v>
      </c>
      <c r="B3289" s="38"/>
      <c r="C3289" s="38"/>
      <c r="D3289" s="38"/>
      <c r="E3289" s="38"/>
      <c r="F3289" s="108"/>
      <c r="G3289" s="108"/>
      <c r="H3289" s="38"/>
      <c r="I3289" s="38"/>
      <c r="J3289" s="38"/>
      <c r="K3289" s="38"/>
      <c r="L3289" s="38"/>
      <c r="M3289" s="38"/>
      <c r="N3289" s="38"/>
      <c r="O3289" s="38"/>
      <c r="P3289" s="109"/>
    </row>
    <row r="3290" spans="1:16">
      <c r="A3290" s="112" t="s">
        <v>7756</v>
      </c>
      <c r="B3290" s="113"/>
      <c r="C3290" s="113"/>
      <c r="D3290" s="113"/>
      <c r="E3290" s="113"/>
      <c r="F3290" s="114"/>
      <c r="G3290" s="114"/>
      <c r="H3290" s="113"/>
      <c r="I3290" s="113"/>
      <c r="J3290" s="113"/>
      <c r="K3290" s="113"/>
      <c r="L3290" s="113"/>
      <c r="M3290" s="113"/>
      <c r="N3290" s="113"/>
      <c r="O3290" s="113"/>
      <c r="P3290" s="115">
        <v>0</v>
      </c>
    </row>
    <row r="3291" spans="1:16">
      <c r="A3291" s="111" t="s">
        <v>7757</v>
      </c>
      <c r="B3291" s="38"/>
      <c r="C3291" s="38"/>
      <c r="D3291" s="38"/>
      <c r="E3291" s="38"/>
      <c r="F3291" s="108"/>
      <c r="G3291" s="108"/>
      <c r="H3291" s="38"/>
      <c r="I3291" s="38"/>
      <c r="J3291" s="38"/>
      <c r="K3291" s="38"/>
      <c r="L3291" s="38"/>
      <c r="M3291" s="38"/>
      <c r="N3291" s="38"/>
      <c r="O3291" s="38"/>
      <c r="P3291" s="109"/>
    </row>
    <row r="3292" spans="1:16">
      <c r="A3292" s="112" t="s">
        <v>7758</v>
      </c>
      <c r="B3292" s="113"/>
      <c r="C3292" s="113"/>
      <c r="D3292" s="113"/>
      <c r="E3292" s="113"/>
      <c r="F3292" s="114"/>
      <c r="G3292" s="114"/>
      <c r="H3292" s="113"/>
      <c r="I3292" s="113"/>
      <c r="J3292" s="113"/>
      <c r="K3292" s="113"/>
      <c r="L3292" s="113"/>
      <c r="M3292" s="113"/>
      <c r="N3292" s="113"/>
      <c r="O3292" s="113"/>
      <c r="P3292" s="115">
        <v>0</v>
      </c>
    </row>
    <row r="3293" spans="1:16">
      <c r="A3293" s="111" t="s">
        <v>7759</v>
      </c>
      <c r="B3293" s="38"/>
      <c r="C3293" s="38"/>
      <c r="D3293" s="38"/>
      <c r="E3293" s="38"/>
      <c r="F3293" s="108"/>
      <c r="G3293" s="108"/>
      <c r="H3293" s="38"/>
      <c r="I3293" s="38"/>
      <c r="J3293" s="38"/>
      <c r="K3293" s="38"/>
      <c r="L3293" s="38"/>
      <c r="M3293" s="38"/>
      <c r="N3293" s="38"/>
      <c r="O3293" s="38"/>
      <c r="P3293" s="109"/>
    </row>
    <row r="3294" spans="1:16">
      <c r="A3294" s="112" t="s">
        <v>7760</v>
      </c>
      <c r="B3294" s="113"/>
      <c r="C3294" s="113"/>
      <c r="D3294" s="113"/>
      <c r="E3294" s="113"/>
      <c r="F3294" s="114"/>
      <c r="G3294" s="114"/>
      <c r="H3294" s="113"/>
      <c r="I3294" s="113"/>
      <c r="J3294" s="113"/>
      <c r="K3294" s="113"/>
      <c r="L3294" s="113"/>
      <c r="M3294" s="113"/>
      <c r="N3294" s="113"/>
      <c r="O3294" s="113"/>
      <c r="P3294" s="115">
        <v>0</v>
      </c>
    </row>
    <row r="3295" spans="1:16">
      <c r="A3295" s="111" t="s">
        <v>7761</v>
      </c>
      <c r="B3295" s="38"/>
      <c r="C3295" s="38"/>
      <c r="D3295" s="38"/>
      <c r="E3295" s="38"/>
      <c r="F3295" s="108"/>
      <c r="G3295" s="108"/>
      <c r="H3295" s="38"/>
      <c r="I3295" s="38"/>
      <c r="J3295" s="38"/>
      <c r="K3295" s="38"/>
      <c r="L3295" s="38"/>
      <c r="M3295" s="38"/>
      <c r="N3295" s="38"/>
      <c r="O3295" s="38"/>
      <c r="P3295" s="109"/>
    </row>
    <row r="3296" spans="1:16">
      <c r="A3296" s="112" t="s">
        <v>7762</v>
      </c>
      <c r="B3296" s="113"/>
      <c r="C3296" s="113"/>
      <c r="D3296" s="113"/>
      <c r="E3296" s="113"/>
      <c r="F3296" s="114"/>
      <c r="G3296" s="114"/>
      <c r="H3296" s="113"/>
      <c r="I3296" s="113"/>
      <c r="J3296" s="113"/>
      <c r="K3296" s="113"/>
      <c r="L3296" s="113"/>
      <c r="M3296" s="113"/>
      <c r="N3296" s="113"/>
      <c r="O3296" s="113"/>
      <c r="P3296" s="115">
        <v>0</v>
      </c>
    </row>
    <row r="3297" spans="1:16">
      <c r="A3297" s="111" t="s">
        <v>7763</v>
      </c>
      <c r="B3297" s="38"/>
      <c r="C3297" s="38"/>
      <c r="D3297" s="38"/>
      <c r="E3297" s="38"/>
      <c r="F3297" s="108"/>
      <c r="G3297" s="108"/>
      <c r="H3297" s="38"/>
      <c r="I3297" s="38"/>
      <c r="J3297" s="38"/>
      <c r="K3297" s="38"/>
      <c r="L3297" s="38"/>
      <c r="M3297" s="38"/>
      <c r="N3297" s="38"/>
      <c r="O3297" s="38"/>
      <c r="P3297" s="109"/>
    </row>
    <row r="3298" spans="1:16">
      <c r="A3298" s="112" t="s">
        <v>7764</v>
      </c>
      <c r="B3298" s="113"/>
      <c r="C3298" s="113"/>
      <c r="D3298" s="113"/>
      <c r="E3298" s="113"/>
      <c r="F3298" s="114"/>
      <c r="G3298" s="114"/>
      <c r="H3298" s="113"/>
      <c r="I3298" s="113"/>
      <c r="J3298" s="113"/>
      <c r="K3298" s="113"/>
      <c r="L3298" s="113"/>
      <c r="M3298" s="113"/>
      <c r="N3298" s="113"/>
      <c r="O3298" s="113"/>
      <c r="P3298" s="115">
        <v>0</v>
      </c>
    </row>
    <row r="3299" spans="1:16">
      <c r="A3299" s="111" t="s">
        <v>7765</v>
      </c>
      <c r="B3299" s="38"/>
      <c r="C3299" s="38"/>
      <c r="D3299" s="38"/>
      <c r="E3299" s="38"/>
      <c r="F3299" s="108"/>
      <c r="G3299" s="108"/>
      <c r="H3299" s="38"/>
      <c r="I3299" s="38"/>
      <c r="J3299" s="38"/>
      <c r="K3299" s="38"/>
      <c r="L3299" s="38"/>
      <c r="M3299" s="38"/>
      <c r="N3299" s="38"/>
      <c r="O3299" s="38"/>
      <c r="P3299" s="109"/>
    </row>
    <row r="3300" spans="1:16">
      <c r="A3300" s="112" t="s">
        <v>7766</v>
      </c>
      <c r="B3300" s="113"/>
      <c r="C3300" s="113"/>
      <c r="D3300" s="113"/>
      <c r="E3300" s="113"/>
      <c r="F3300" s="114"/>
      <c r="G3300" s="114"/>
      <c r="H3300" s="113"/>
      <c r="I3300" s="113"/>
      <c r="J3300" s="113"/>
      <c r="K3300" s="113"/>
      <c r="L3300" s="113"/>
      <c r="M3300" s="113"/>
      <c r="N3300" s="113"/>
      <c r="O3300" s="113"/>
      <c r="P3300" s="115">
        <v>0</v>
      </c>
    </row>
    <row r="3301" spans="1:16">
      <c r="A3301" s="111" t="s">
        <v>7767</v>
      </c>
      <c r="B3301" s="38"/>
      <c r="C3301" s="38"/>
      <c r="D3301" s="38"/>
      <c r="E3301" s="38"/>
      <c r="F3301" s="108"/>
      <c r="G3301" s="108"/>
      <c r="H3301" s="38"/>
      <c r="I3301" s="38"/>
      <c r="J3301" s="38"/>
      <c r="K3301" s="38"/>
      <c r="L3301" s="38"/>
      <c r="M3301" s="38"/>
      <c r="N3301" s="38"/>
      <c r="O3301" s="38"/>
      <c r="P3301" s="109"/>
    </row>
    <row r="3302" spans="1:16">
      <c r="A3302" s="112" t="s">
        <v>7768</v>
      </c>
      <c r="B3302" s="113"/>
      <c r="C3302" s="113"/>
      <c r="D3302" s="113"/>
      <c r="E3302" s="113"/>
      <c r="F3302" s="114"/>
      <c r="G3302" s="114"/>
      <c r="H3302" s="113"/>
      <c r="I3302" s="113"/>
      <c r="J3302" s="113"/>
      <c r="K3302" s="113"/>
      <c r="L3302" s="113"/>
      <c r="M3302" s="113"/>
      <c r="N3302" s="113"/>
      <c r="O3302" s="113"/>
      <c r="P3302" s="115">
        <v>0</v>
      </c>
    </row>
    <row r="3303" spans="1:16">
      <c r="A3303" s="111" t="s">
        <v>7769</v>
      </c>
      <c r="B3303" s="38"/>
      <c r="C3303" s="38"/>
      <c r="D3303" s="38"/>
      <c r="E3303" s="38"/>
      <c r="F3303" s="108"/>
      <c r="G3303" s="108"/>
      <c r="H3303" s="38"/>
      <c r="I3303" s="38"/>
      <c r="J3303" s="38"/>
      <c r="K3303" s="38"/>
      <c r="L3303" s="38"/>
      <c r="M3303" s="38"/>
      <c r="N3303" s="38"/>
      <c r="O3303" s="38"/>
      <c r="P3303" s="109"/>
    </row>
    <row r="3304" spans="1:16">
      <c r="A3304" s="112" t="s">
        <v>7770</v>
      </c>
      <c r="B3304" s="113"/>
      <c r="C3304" s="113"/>
      <c r="D3304" s="113"/>
      <c r="E3304" s="113"/>
      <c r="F3304" s="114"/>
      <c r="G3304" s="114"/>
      <c r="H3304" s="113"/>
      <c r="I3304" s="113"/>
      <c r="J3304" s="113"/>
      <c r="K3304" s="113"/>
      <c r="L3304" s="113"/>
      <c r="M3304" s="113"/>
      <c r="N3304" s="113"/>
      <c r="O3304" s="113"/>
      <c r="P3304" s="115">
        <v>0</v>
      </c>
    </row>
    <row r="3305" spans="1:16">
      <c r="A3305" s="116" t="s">
        <v>7771</v>
      </c>
      <c r="B3305" s="113"/>
      <c r="C3305" s="113"/>
      <c r="D3305" s="113"/>
      <c r="E3305" s="113"/>
      <c r="F3305" s="114"/>
      <c r="G3305" s="114"/>
      <c r="H3305" s="113"/>
      <c r="I3305" s="113"/>
      <c r="J3305" s="113"/>
      <c r="K3305" s="113"/>
      <c r="L3305" s="113"/>
      <c r="M3305" s="113"/>
      <c r="N3305" s="113"/>
      <c r="O3305" s="113"/>
      <c r="P3305" s="115">
        <f>SUM(P3212,P3214,P3216,P3218,P3220,P3222,P3224,P3226,P3228,P3230,P3232,P3234,P3236,P3238,P3240,P3242,P3244,P3246,P3248,P3250,P3252,P3254,P3256,P3258,P3260)+SUM(P3262,P3266,P3268,P3270,P3272,P3274,P3276,P3278,P3280,P3282,P3284,P3286,P3288,P3290,P3292,P3294,P3296,P3298,P3300,P3302,P3304)</f>
        <v>0</v>
      </c>
    </row>
    <row r="3306" spans="1:16">
      <c r="A3306" s="119" t="s">
        <v>7772</v>
      </c>
      <c r="B3306" s="120"/>
      <c r="C3306" s="120"/>
      <c r="D3306" s="120"/>
      <c r="E3306" s="120"/>
      <c r="F3306" s="121"/>
      <c r="G3306" s="121"/>
      <c r="H3306" s="120"/>
      <c r="I3306" s="120"/>
      <c r="J3306" s="120"/>
      <c r="K3306" s="120"/>
      <c r="L3306" s="120"/>
      <c r="M3306" s="120"/>
      <c r="N3306" s="120"/>
      <c r="O3306" s="120"/>
      <c r="P3306" s="122">
        <f>P3209-P3305</f>
        <v>11601225.670591347</v>
      </c>
    </row>
    <row r="3307" spans="1:16">
      <c r="A3307" s="110" t="s">
        <v>7773</v>
      </c>
      <c r="B3307" s="38"/>
      <c r="C3307" s="38"/>
      <c r="D3307" s="38"/>
      <c r="E3307" s="38"/>
      <c r="F3307" s="108"/>
      <c r="G3307" s="108"/>
      <c r="H3307" s="38"/>
      <c r="I3307" s="38"/>
      <c r="J3307" s="38"/>
      <c r="K3307" s="38"/>
      <c r="L3307" s="38"/>
      <c r="M3307" s="38"/>
      <c r="N3307" s="38"/>
      <c r="O3307" s="38"/>
      <c r="P3307" s="109"/>
    </row>
    <row r="3308" spans="1:16">
      <c r="A3308" s="111" t="s">
        <v>7774</v>
      </c>
      <c r="B3308" s="38"/>
      <c r="C3308" s="38"/>
      <c r="D3308" s="38"/>
      <c r="E3308" s="38"/>
      <c r="F3308" s="108"/>
      <c r="G3308" s="108"/>
      <c r="H3308" s="38"/>
      <c r="I3308" s="38"/>
      <c r="J3308" s="38"/>
      <c r="K3308" s="38"/>
      <c r="L3308" s="38"/>
      <c r="M3308" s="38"/>
      <c r="N3308" s="38"/>
      <c r="O3308" s="38"/>
      <c r="P3308" s="109"/>
    </row>
    <row r="3309" spans="1:16">
      <c r="A3309" s="117" t="s">
        <v>7775</v>
      </c>
      <c r="B3309" s="38"/>
      <c r="C3309" s="38"/>
      <c r="D3309" s="38"/>
      <c r="E3309" s="38"/>
      <c r="F3309" s="108"/>
      <c r="G3309" s="108"/>
      <c r="H3309" s="38"/>
      <c r="I3309" s="38"/>
      <c r="J3309" s="38"/>
      <c r="K3309" s="38"/>
      <c r="L3309" s="38"/>
      <c r="M3309" s="38"/>
      <c r="N3309" s="38"/>
      <c r="O3309" s="38"/>
      <c r="P3309" s="109"/>
    </row>
    <row r="3310" spans="1:16">
      <c r="A3310" s="123" t="s">
        <v>7776</v>
      </c>
      <c r="B3310" s="38"/>
      <c r="C3310" s="38"/>
      <c r="D3310" s="38"/>
      <c r="E3310" s="38"/>
      <c r="F3310" s="108"/>
      <c r="G3310" s="108"/>
      <c r="H3310" s="38"/>
      <c r="I3310" s="38"/>
      <c r="J3310" s="38"/>
      <c r="K3310" s="38"/>
      <c r="L3310" s="38"/>
      <c r="M3310" s="38"/>
      <c r="N3310" s="38"/>
      <c r="O3310" s="38"/>
      <c r="P3310" s="109"/>
    </row>
    <row r="3311" spans="1:16">
      <c r="A3311" s="124" t="s">
        <v>7777</v>
      </c>
      <c r="B3311" s="113"/>
      <c r="C3311" s="113"/>
      <c r="D3311" s="113"/>
      <c r="E3311" s="113"/>
      <c r="F3311" s="114"/>
      <c r="G3311" s="114"/>
      <c r="H3311" s="113"/>
      <c r="I3311" s="113"/>
      <c r="J3311" s="113"/>
      <c r="K3311" s="113"/>
      <c r="L3311" s="113"/>
      <c r="M3311" s="113"/>
      <c r="N3311" s="113"/>
      <c r="O3311" s="113"/>
      <c r="P3311" s="115">
        <v>0</v>
      </c>
    </row>
    <row r="3312" spans="1:16">
      <c r="A3312" s="123" t="s">
        <v>7778</v>
      </c>
      <c r="B3312" s="38"/>
      <c r="C3312" s="38"/>
      <c r="D3312" s="38"/>
      <c r="E3312" s="38"/>
      <c r="F3312" s="108"/>
      <c r="G3312" s="108"/>
      <c r="H3312" s="38"/>
      <c r="I3312" s="38"/>
      <c r="J3312" s="38"/>
      <c r="K3312" s="38"/>
      <c r="L3312" s="38"/>
      <c r="M3312" s="38"/>
      <c r="N3312" s="38"/>
      <c r="O3312" s="38"/>
      <c r="P3312" s="109"/>
    </row>
    <row r="3313" spans="1:16">
      <c r="A3313" s="124" t="s">
        <v>7779</v>
      </c>
      <c r="B3313" s="113"/>
      <c r="C3313" s="113"/>
      <c r="D3313" s="113"/>
      <c r="E3313" s="113"/>
      <c r="F3313" s="114"/>
      <c r="G3313" s="114"/>
      <c r="H3313" s="113"/>
      <c r="I3313" s="113"/>
      <c r="J3313" s="113"/>
      <c r="K3313" s="113"/>
      <c r="L3313" s="113"/>
      <c r="M3313" s="113"/>
      <c r="N3313" s="113"/>
      <c r="O3313" s="113"/>
      <c r="P3313" s="115">
        <v>0</v>
      </c>
    </row>
    <row r="3314" spans="1:16">
      <c r="A3314" s="118" t="s">
        <v>7780</v>
      </c>
      <c r="B3314" s="113"/>
      <c r="C3314" s="113"/>
      <c r="D3314" s="113"/>
      <c r="E3314" s="113"/>
      <c r="F3314" s="114"/>
      <c r="G3314" s="114"/>
      <c r="H3314" s="113"/>
      <c r="I3314" s="113"/>
      <c r="J3314" s="113"/>
      <c r="K3314" s="113"/>
      <c r="L3314" s="113"/>
      <c r="M3314" s="113"/>
      <c r="N3314" s="113"/>
      <c r="O3314" s="113"/>
      <c r="P3314" s="115">
        <f>SUM(P3311,P3313)</f>
        <v>0</v>
      </c>
    </row>
    <row r="3315" spans="1:16">
      <c r="A3315" s="117" t="s">
        <v>7781</v>
      </c>
      <c r="B3315" s="38"/>
      <c r="C3315" s="38"/>
      <c r="D3315" s="38"/>
      <c r="E3315" s="38"/>
      <c r="F3315" s="108"/>
      <c r="G3315" s="108"/>
      <c r="H3315" s="38"/>
      <c r="I3315" s="38"/>
      <c r="J3315" s="38"/>
      <c r="K3315" s="38"/>
      <c r="L3315" s="38"/>
      <c r="M3315" s="38"/>
      <c r="N3315" s="38"/>
      <c r="O3315" s="38"/>
      <c r="P3315" s="109"/>
    </row>
    <row r="3316" spans="1:16">
      <c r="A3316" s="118" t="s">
        <v>7782</v>
      </c>
      <c r="B3316" s="113"/>
      <c r="C3316" s="113"/>
      <c r="D3316" s="113"/>
      <c r="E3316" s="113"/>
      <c r="F3316" s="114"/>
      <c r="G3316" s="114"/>
      <c r="H3316" s="113"/>
      <c r="I3316" s="113"/>
      <c r="J3316" s="113"/>
      <c r="K3316" s="113"/>
      <c r="L3316" s="113"/>
      <c r="M3316" s="113"/>
      <c r="N3316" s="113"/>
      <c r="O3316" s="113"/>
      <c r="P3316" s="115">
        <v>0</v>
      </c>
    </row>
    <row r="3317" spans="1:16">
      <c r="A3317" s="117" t="s">
        <v>7783</v>
      </c>
      <c r="B3317" s="38"/>
      <c r="C3317" s="38"/>
      <c r="D3317" s="38"/>
      <c r="E3317" s="38"/>
      <c r="F3317" s="108"/>
      <c r="G3317" s="108"/>
      <c r="H3317" s="38"/>
      <c r="I3317" s="38"/>
      <c r="J3317" s="38"/>
      <c r="K3317" s="38"/>
      <c r="L3317" s="38"/>
      <c r="M3317" s="38"/>
      <c r="N3317" s="38"/>
      <c r="O3317" s="38"/>
      <c r="P3317" s="109"/>
    </row>
    <row r="3318" spans="1:16">
      <c r="A3318" s="118" t="s">
        <v>7784</v>
      </c>
      <c r="B3318" s="113"/>
      <c r="C3318" s="113"/>
      <c r="D3318" s="113"/>
      <c r="E3318" s="113"/>
      <c r="F3318" s="114"/>
      <c r="G3318" s="114"/>
      <c r="H3318" s="113"/>
      <c r="I3318" s="113"/>
      <c r="J3318" s="113"/>
      <c r="K3318" s="113"/>
      <c r="L3318" s="113"/>
      <c r="M3318" s="113"/>
      <c r="N3318" s="113"/>
      <c r="O3318" s="113"/>
      <c r="P3318" s="115">
        <v>0</v>
      </c>
    </row>
    <row r="3319" spans="1:16">
      <c r="A3319" s="117" t="s">
        <v>7785</v>
      </c>
      <c r="B3319" s="38"/>
      <c r="C3319" s="38"/>
      <c r="D3319" s="38"/>
      <c r="E3319" s="38"/>
      <c r="F3319" s="108"/>
      <c r="G3319" s="108"/>
      <c r="H3319" s="38"/>
      <c r="I3319" s="38"/>
      <c r="J3319" s="38"/>
      <c r="K3319" s="38"/>
      <c r="L3319" s="38"/>
      <c r="M3319" s="38"/>
      <c r="N3319" s="38"/>
      <c r="O3319" s="38"/>
      <c r="P3319" s="109"/>
    </row>
    <row r="3320" spans="1:16">
      <c r="A3320" s="118" t="s">
        <v>7786</v>
      </c>
      <c r="B3320" s="113"/>
      <c r="C3320" s="113"/>
      <c r="D3320" s="113"/>
      <c r="E3320" s="113"/>
      <c r="F3320" s="114"/>
      <c r="G3320" s="114"/>
      <c r="H3320" s="113"/>
      <c r="I3320" s="113"/>
      <c r="J3320" s="113"/>
      <c r="K3320" s="113"/>
      <c r="L3320" s="113"/>
      <c r="M3320" s="113"/>
      <c r="N3320" s="113"/>
      <c r="O3320" s="113"/>
      <c r="P3320" s="115">
        <v>0</v>
      </c>
    </row>
    <row r="3321" spans="1:16">
      <c r="A3321" s="117" t="s">
        <v>7787</v>
      </c>
      <c r="B3321" s="38"/>
      <c r="C3321" s="38"/>
      <c r="D3321" s="38"/>
      <c r="E3321" s="38"/>
      <c r="F3321" s="108"/>
      <c r="G3321" s="108"/>
      <c r="H3321" s="38"/>
      <c r="I3321" s="38"/>
      <c r="J3321" s="38"/>
      <c r="K3321" s="38"/>
      <c r="L3321" s="38"/>
      <c r="M3321" s="38"/>
      <c r="N3321" s="38"/>
      <c r="O3321" s="38"/>
      <c r="P3321" s="109"/>
    </row>
    <row r="3322" spans="1:16">
      <c r="A3322" s="118" t="s">
        <v>7788</v>
      </c>
      <c r="B3322" s="113"/>
      <c r="C3322" s="113"/>
      <c r="D3322" s="113"/>
      <c r="E3322" s="113"/>
      <c r="F3322" s="114"/>
      <c r="G3322" s="114"/>
      <c r="H3322" s="113"/>
      <c r="I3322" s="113"/>
      <c r="J3322" s="113"/>
      <c r="K3322" s="113"/>
      <c r="L3322" s="113"/>
      <c r="M3322" s="113"/>
      <c r="N3322" s="113"/>
      <c r="O3322" s="113"/>
      <c r="P3322" s="115">
        <v>0</v>
      </c>
    </row>
    <row r="3323" spans="1:16">
      <c r="A3323" s="112" t="s">
        <v>7789</v>
      </c>
      <c r="B3323" s="113"/>
      <c r="C3323" s="113"/>
      <c r="D3323" s="113"/>
      <c r="E3323" s="113"/>
      <c r="F3323" s="114"/>
      <c r="G3323" s="114"/>
      <c r="H3323" s="113"/>
      <c r="I3323" s="113"/>
      <c r="J3323" s="113"/>
      <c r="K3323" s="113"/>
      <c r="L3323" s="113"/>
      <c r="M3323" s="113"/>
      <c r="N3323" s="113"/>
      <c r="O3323" s="113"/>
      <c r="P3323" s="115">
        <f>SUM(P3314,P3316,P3318,P3320,P3322)</f>
        <v>0</v>
      </c>
    </row>
    <row r="3324" spans="1:16">
      <c r="A3324" s="111" t="s">
        <v>7790</v>
      </c>
      <c r="B3324" s="38"/>
      <c r="C3324" s="38"/>
      <c r="D3324" s="38"/>
      <c r="E3324" s="38"/>
      <c r="F3324" s="108"/>
      <c r="G3324" s="108"/>
      <c r="H3324" s="38"/>
      <c r="I3324" s="38"/>
      <c r="J3324" s="38"/>
      <c r="K3324" s="38"/>
      <c r="L3324" s="38"/>
      <c r="M3324" s="38"/>
      <c r="N3324" s="38"/>
      <c r="O3324" s="38"/>
      <c r="P3324" s="109"/>
    </row>
    <row r="3325" spans="1:16">
      <c r="A3325" s="117" t="s">
        <v>7791</v>
      </c>
      <c r="B3325" s="38"/>
      <c r="C3325" s="38"/>
      <c r="D3325" s="38"/>
      <c r="E3325" s="38"/>
      <c r="F3325" s="108"/>
      <c r="G3325" s="108"/>
      <c r="H3325" s="38"/>
      <c r="I3325" s="38"/>
      <c r="J3325" s="38"/>
      <c r="K3325" s="38"/>
      <c r="L3325" s="38"/>
      <c r="M3325" s="38"/>
      <c r="N3325" s="38"/>
      <c r="O3325" s="38"/>
      <c r="P3325" s="109"/>
    </row>
    <row r="3326" spans="1:16">
      <c r="A3326" s="123" t="s">
        <v>7792</v>
      </c>
      <c r="B3326" s="38"/>
      <c r="C3326" s="38"/>
      <c r="D3326" s="38"/>
      <c r="E3326" s="38"/>
      <c r="F3326" s="108"/>
      <c r="G3326" s="108"/>
      <c r="H3326" s="38"/>
      <c r="I3326" s="38"/>
      <c r="J3326" s="38"/>
      <c r="K3326" s="38"/>
      <c r="L3326" s="38"/>
      <c r="M3326" s="38"/>
      <c r="N3326" s="38"/>
      <c r="O3326" s="38"/>
      <c r="P3326" s="109"/>
    </row>
    <row r="3327" spans="1:16">
      <c r="A3327" s="124" t="s">
        <v>7793</v>
      </c>
      <c r="B3327" s="113"/>
      <c r="C3327" s="113"/>
      <c r="D3327" s="113"/>
      <c r="E3327" s="113"/>
      <c r="F3327" s="114"/>
      <c r="G3327" s="114"/>
      <c r="H3327" s="113"/>
      <c r="I3327" s="113"/>
      <c r="J3327" s="113"/>
      <c r="K3327" s="113"/>
      <c r="L3327" s="113"/>
      <c r="M3327" s="113"/>
      <c r="N3327" s="113"/>
      <c r="O3327" s="113"/>
      <c r="P3327" s="115">
        <v>0</v>
      </c>
    </row>
    <row r="3328" spans="1:16">
      <c r="A3328" s="123" t="s">
        <v>7794</v>
      </c>
      <c r="B3328" s="38"/>
      <c r="C3328" s="38"/>
      <c r="D3328" s="38"/>
      <c r="E3328" s="38"/>
      <c r="F3328" s="108"/>
      <c r="G3328" s="108"/>
      <c r="H3328" s="38"/>
      <c r="I3328" s="38"/>
      <c r="J3328" s="38"/>
      <c r="K3328" s="38"/>
      <c r="L3328" s="38"/>
      <c r="M3328" s="38"/>
      <c r="N3328" s="38"/>
      <c r="O3328" s="38"/>
      <c r="P3328" s="109"/>
    </row>
    <row r="3329" spans="1:16">
      <c r="A3329" s="124" t="s">
        <v>7795</v>
      </c>
      <c r="B3329" s="113"/>
      <c r="C3329" s="113"/>
      <c r="D3329" s="113"/>
      <c r="E3329" s="113"/>
      <c r="F3329" s="114"/>
      <c r="G3329" s="114"/>
      <c r="H3329" s="113"/>
      <c r="I3329" s="113"/>
      <c r="J3329" s="113"/>
      <c r="K3329" s="113"/>
      <c r="L3329" s="113"/>
      <c r="M3329" s="113"/>
      <c r="N3329" s="113"/>
      <c r="O3329" s="113"/>
      <c r="P3329" s="115">
        <v>0</v>
      </c>
    </row>
    <row r="3330" spans="1:16">
      <c r="A3330" s="123" t="s">
        <v>7796</v>
      </c>
      <c r="B3330" s="38"/>
      <c r="C3330" s="38"/>
      <c r="D3330" s="38"/>
      <c r="E3330" s="38"/>
      <c r="F3330" s="108"/>
      <c r="G3330" s="108"/>
      <c r="H3330" s="38"/>
      <c r="I3330" s="38"/>
      <c r="J3330" s="38"/>
      <c r="K3330" s="38"/>
      <c r="L3330" s="38"/>
      <c r="M3330" s="38"/>
      <c r="N3330" s="38"/>
      <c r="O3330" s="38"/>
      <c r="P3330" s="109"/>
    </row>
    <row r="3331" spans="1:16">
      <c r="A3331" s="124" t="s">
        <v>7797</v>
      </c>
      <c r="B3331" s="113"/>
      <c r="C3331" s="113"/>
      <c r="D3331" s="113"/>
      <c r="E3331" s="113"/>
      <c r="F3331" s="114"/>
      <c r="G3331" s="114"/>
      <c r="H3331" s="113"/>
      <c r="I3331" s="113"/>
      <c r="J3331" s="113"/>
      <c r="K3331" s="113"/>
      <c r="L3331" s="113"/>
      <c r="M3331" s="113"/>
      <c r="N3331" s="113"/>
      <c r="O3331" s="113"/>
      <c r="P3331" s="115">
        <v>0</v>
      </c>
    </row>
    <row r="3332" spans="1:16">
      <c r="A3332" s="123" t="s">
        <v>7798</v>
      </c>
      <c r="B3332" s="38"/>
      <c r="C3332" s="38"/>
      <c r="D3332" s="38"/>
      <c r="E3332" s="38"/>
      <c r="F3332" s="108"/>
      <c r="G3332" s="108"/>
      <c r="H3332" s="38"/>
      <c r="I3332" s="38"/>
      <c r="J3332" s="38"/>
      <c r="K3332" s="38"/>
      <c r="L3332" s="38"/>
      <c r="M3332" s="38"/>
      <c r="N3332" s="38"/>
      <c r="O3332" s="38"/>
      <c r="P3332" s="109"/>
    </row>
    <row r="3333" spans="1:16">
      <c r="A3333" s="124" t="s">
        <v>7799</v>
      </c>
      <c r="B3333" s="113"/>
      <c r="C3333" s="113"/>
      <c r="D3333" s="113"/>
      <c r="E3333" s="113"/>
      <c r="F3333" s="114"/>
      <c r="G3333" s="114"/>
      <c r="H3333" s="113"/>
      <c r="I3333" s="113"/>
      <c r="J3333" s="113"/>
      <c r="K3333" s="113"/>
      <c r="L3333" s="113"/>
      <c r="M3333" s="113"/>
      <c r="N3333" s="113"/>
      <c r="O3333" s="113"/>
      <c r="P3333" s="115">
        <v>0</v>
      </c>
    </row>
    <row r="3334" spans="1:16">
      <c r="A3334" s="123" t="s">
        <v>7800</v>
      </c>
      <c r="B3334" s="38"/>
      <c r="C3334" s="38"/>
      <c r="D3334" s="38"/>
      <c r="E3334" s="38"/>
      <c r="F3334" s="108"/>
      <c r="G3334" s="108"/>
      <c r="H3334" s="38"/>
      <c r="I3334" s="38"/>
      <c r="J3334" s="38"/>
      <c r="K3334" s="38"/>
      <c r="L3334" s="38"/>
      <c r="M3334" s="38"/>
      <c r="N3334" s="38"/>
      <c r="O3334" s="38"/>
      <c r="P3334" s="109"/>
    </row>
    <row r="3335" spans="1:16">
      <c r="A3335" s="124" t="s">
        <v>7801</v>
      </c>
      <c r="B3335" s="113"/>
      <c r="C3335" s="113"/>
      <c r="D3335" s="113"/>
      <c r="E3335" s="113"/>
      <c r="F3335" s="114"/>
      <c r="G3335" s="114"/>
      <c r="H3335" s="113"/>
      <c r="I3335" s="113"/>
      <c r="J3335" s="113"/>
      <c r="K3335" s="113"/>
      <c r="L3335" s="113"/>
      <c r="M3335" s="113"/>
      <c r="N3335" s="113"/>
      <c r="O3335" s="113"/>
      <c r="P3335" s="115">
        <v>0</v>
      </c>
    </row>
    <row r="3336" spans="1:16">
      <c r="A3336" s="123" t="s">
        <v>7802</v>
      </c>
      <c r="B3336" s="38"/>
      <c r="C3336" s="38"/>
      <c r="D3336" s="38"/>
      <c r="E3336" s="38"/>
      <c r="F3336" s="108"/>
      <c r="G3336" s="108"/>
      <c r="H3336" s="38"/>
      <c r="I3336" s="38"/>
      <c r="J3336" s="38"/>
      <c r="K3336" s="38"/>
      <c r="L3336" s="38"/>
      <c r="M3336" s="38"/>
      <c r="N3336" s="38"/>
      <c r="O3336" s="38"/>
      <c r="P3336" s="109"/>
    </row>
    <row r="3337" spans="1:16">
      <c r="A3337" s="124" t="s">
        <v>7803</v>
      </c>
      <c r="B3337" s="113"/>
      <c r="C3337" s="113"/>
      <c r="D3337" s="113"/>
      <c r="E3337" s="113"/>
      <c r="F3337" s="114"/>
      <c r="G3337" s="114"/>
      <c r="H3337" s="113"/>
      <c r="I3337" s="113"/>
      <c r="J3337" s="113"/>
      <c r="K3337" s="113"/>
      <c r="L3337" s="113"/>
      <c r="M3337" s="113"/>
      <c r="N3337" s="113"/>
      <c r="O3337" s="113"/>
      <c r="P3337" s="115">
        <v>0</v>
      </c>
    </row>
    <row r="3338" spans="1:16">
      <c r="A3338" s="123" t="s">
        <v>7804</v>
      </c>
      <c r="B3338" s="38"/>
      <c r="C3338" s="38"/>
      <c r="D3338" s="38"/>
      <c r="E3338" s="38"/>
      <c r="F3338" s="108"/>
      <c r="G3338" s="108"/>
      <c r="H3338" s="38"/>
      <c r="I3338" s="38"/>
      <c r="J3338" s="38"/>
      <c r="K3338" s="38"/>
      <c r="L3338" s="38"/>
      <c r="M3338" s="38"/>
      <c r="N3338" s="38"/>
      <c r="O3338" s="38"/>
      <c r="P3338" s="109"/>
    </row>
    <row r="3339" spans="1:16">
      <c r="A3339" s="124" t="s">
        <v>7805</v>
      </c>
      <c r="B3339" s="113"/>
      <c r="C3339" s="113"/>
      <c r="D3339" s="113"/>
      <c r="E3339" s="113"/>
      <c r="F3339" s="114"/>
      <c r="G3339" s="114"/>
      <c r="H3339" s="113"/>
      <c r="I3339" s="113"/>
      <c r="J3339" s="113"/>
      <c r="K3339" s="113"/>
      <c r="L3339" s="113"/>
      <c r="M3339" s="113"/>
      <c r="N3339" s="113"/>
      <c r="O3339" s="113"/>
      <c r="P3339" s="115">
        <v>0</v>
      </c>
    </row>
    <row r="3340" spans="1:16">
      <c r="A3340" s="123" t="s">
        <v>7806</v>
      </c>
      <c r="B3340" s="38"/>
      <c r="C3340" s="38"/>
      <c r="D3340" s="38"/>
      <c r="E3340" s="38"/>
      <c r="F3340" s="108"/>
      <c r="G3340" s="108"/>
      <c r="H3340" s="38"/>
      <c r="I3340" s="38"/>
      <c r="J3340" s="38"/>
      <c r="K3340" s="38"/>
      <c r="L3340" s="38"/>
      <c r="M3340" s="38"/>
      <c r="N3340" s="38"/>
      <c r="O3340" s="38"/>
      <c r="P3340" s="109"/>
    </row>
    <row r="3341" spans="1:16">
      <c r="A3341" s="124" t="s">
        <v>7807</v>
      </c>
      <c r="B3341" s="113"/>
      <c r="C3341" s="113"/>
      <c r="D3341" s="113"/>
      <c r="E3341" s="113"/>
      <c r="F3341" s="114"/>
      <c r="G3341" s="114"/>
      <c r="H3341" s="113"/>
      <c r="I3341" s="113"/>
      <c r="J3341" s="113"/>
      <c r="K3341" s="113"/>
      <c r="L3341" s="113"/>
      <c r="M3341" s="113"/>
      <c r="N3341" s="113"/>
      <c r="O3341" s="113"/>
      <c r="P3341" s="115">
        <v>0</v>
      </c>
    </row>
    <row r="3342" spans="1:16">
      <c r="A3342" s="123" t="s">
        <v>7808</v>
      </c>
      <c r="B3342" s="38"/>
      <c r="C3342" s="38"/>
      <c r="D3342" s="38"/>
      <c r="E3342" s="38"/>
      <c r="F3342" s="108"/>
      <c r="G3342" s="108"/>
      <c r="H3342" s="38"/>
      <c r="I3342" s="38"/>
      <c r="J3342" s="38"/>
      <c r="K3342" s="38"/>
      <c r="L3342" s="38"/>
      <c r="M3342" s="38"/>
      <c r="N3342" s="38"/>
      <c r="O3342" s="38"/>
      <c r="P3342" s="109"/>
    </row>
    <row r="3343" spans="1:16">
      <c r="A3343" s="124" t="s">
        <v>7809</v>
      </c>
      <c r="B3343" s="113"/>
      <c r="C3343" s="113"/>
      <c r="D3343" s="113"/>
      <c r="E3343" s="113"/>
      <c r="F3343" s="114"/>
      <c r="G3343" s="114"/>
      <c r="H3343" s="113"/>
      <c r="I3343" s="113"/>
      <c r="J3343" s="113"/>
      <c r="K3343" s="113"/>
      <c r="L3343" s="113"/>
      <c r="M3343" s="113"/>
      <c r="N3343" s="113"/>
      <c r="O3343" s="113"/>
      <c r="P3343" s="115">
        <v>0</v>
      </c>
    </row>
    <row r="3344" spans="1:16">
      <c r="A3344" s="123" t="s">
        <v>7810</v>
      </c>
      <c r="B3344" s="38"/>
      <c r="C3344" s="38"/>
      <c r="D3344" s="38"/>
      <c r="E3344" s="38"/>
      <c r="F3344" s="108"/>
      <c r="G3344" s="108"/>
      <c r="H3344" s="38"/>
      <c r="I3344" s="38"/>
      <c r="J3344" s="38"/>
      <c r="K3344" s="38"/>
      <c r="L3344" s="38"/>
      <c r="M3344" s="38"/>
      <c r="N3344" s="38"/>
      <c r="O3344" s="38"/>
      <c r="P3344" s="109"/>
    </row>
    <row r="3345" spans="1:16">
      <c r="A3345" s="124" t="s">
        <v>7811</v>
      </c>
      <c r="B3345" s="113"/>
      <c r="C3345" s="113"/>
      <c r="D3345" s="113"/>
      <c r="E3345" s="113"/>
      <c r="F3345" s="114"/>
      <c r="G3345" s="114"/>
      <c r="H3345" s="113"/>
      <c r="I3345" s="113"/>
      <c r="J3345" s="113"/>
      <c r="K3345" s="113"/>
      <c r="L3345" s="113"/>
      <c r="M3345" s="113"/>
      <c r="N3345" s="113"/>
      <c r="O3345" s="113"/>
      <c r="P3345" s="115">
        <v>0</v>
      </c>
    </row>
    <row r="3346" spans="1:16">
      <c r="A3346" s="123" t="s">
        <v>7812</v>
      </c>
      <c r="B3346" s="38"/>
      <c r="C3346" s="38"/>
      <c r="D3346" s="38"/>
      <c r="E3346" s="38"/>
      <c r="F3346" s="108"/>
      <c r="G3346" s="108"/>
      <c r="H3346" s="38"/>
      <c r="I3346" s="38"/>
      <c r="J3346" s="38"/>
      <c r="K3346" s="38"/>
      <c r="L3346" s="38"/>
      <c r="M3346" s="38"/>
      <c r="N3346" s="38"/>
      <c r="O3346" s="38"/>
      <c r="P3346" s="109"/>
    </row>
    <row r="3347" spans="1:16">
      <c r="A3347" s="124" t="s">
        <v>7813</v>
      </c>
      <c r="B3347" s="113"/>
      <c r="C3347" s="113"/>
      <c r="D3347" s="113"/>
      <c r="E3347" s="113"/>
      <c r="F3347" s="114"/>
      <c r="G3347" s="114"/>
      <c r="H3347" s="113"/>
      <c r="I3347" s="113"/>
      <c r="J3347" s="113"/>
      <c r="K3347" s="113"/>
      <c r="L3347" s="113"/>
      <c r="M3347" s="113"/>
      <c r="N3347" s="113"/>
      <c r="O3347" s="113"/>
      <c r="P3347" s="115">
        <v>0</v>
      </c>
    </row>
    <row r="3348" spans="1:16">
      <c r="A3348" s="123" t="s">
        <v>7814</v>
      </c>
      <c r="B3348" s="38"/>
      <c r="C3348" s="38"/>
      <c r="D3348" s="38"/>
      <c r="E3348" s="38"/>
      <c r="F3348" s="108"/>
      <c r="G3348" s="108"/>
      <c r="H3348" s="38"/>
      <c r="I3348" s="38"/>
      <c r="J3348" s="38"/>
      <c r="K3348" s="38"/>
      <c r="L3348" s="38"/>
      <c r="M3348" s="38"/>
      <c r="N3348" s="38"/>
      <c r="O3348" s="38"/>
      <c r="P3348" s="109"/>
    </row>
    <row r="3349" spans="1:16">
      <c r="A3349" s="124" t="s">
        <v>7815</v>
      </c>
      <c r="B3349" s="113"/>
      <c r="C3349" s="113"/>
      <c r="D3349" s="113"/>
      <c r="E3349" s="113"/>
      <c r="F3349" s="114"/>
      <c r="G3349" s="114"/>
      <c r="H3349" s="113"/>
      <c r="I3349" s="113"/>
      <c r="J3349" s="113"/>
      <c r="K3349" s="113"/>
      <c r="L3349" s="113"/>
      <c r="M3349" s="113"/>
      <c r="N3349" s="113"/>
      <c r="O3349" s="113"/>
      <c r="P3349" s="115">
        <v>0</v>
      </c>
    </row>
    <row r="3350" spans="1:16">
      <c r="A3350" s="123" t="s">
        <v>7816</v>
      </c>
      <c r="B3350" s="38"/>
      <c r="C3350" s="38"/>
      <c r="D3350" s="38"/>
      <c r="E3350" s="38"/>
      <c r="F3350" s="108"/>
      <c r="G3350" s="108"/>
      <c r="H3350" s="38"/>
      <c r="I3350" s="38"/>
      <c r="J3350" s="38"/>
      <c r="K3350" s="38"/>
      <c r="L3350" s="38"/>
      <c r="M3350" s="38"/>
      <c r="N3350" s="38"/>
      <c r="O3350" s="38"/>
      <c r="P3350" s="109"/>
    </row>
    <row r="3351" spans="1:16">
      <c r="A3351" s="124" t="s">
        <v>7817</v>
      </c>
      <c r="B3351" s="113"/>
      <c r="C3351" s="113"/>
      <c r="D3351" s="113"/>
      <c r="E3351" s="113"/>
      <c r="F3351" s="114"/>
      <c r="G3351" s="114"/>
      <c r="H3351" s="113"/>
      <c r="I3351" s="113"/>
      <c r="J3351" s="113"/>
      <c r="K3351" s="113"/>
      <c r="L3351" s="113"/>
      <c r="M3351" s="113"/>
      <c r="N3351" s="113"/>
      <c r="O3351" s="113"/>
      <c r="P3351" s="115">
        <v>0</v>
      </c>
    </row>
    <row r="3352" spans="1:16">
      <c r="A3352" s="123" t="s">
        <v>7818</v>
      </c>
      <c r="B3352" s="38"/>
      <c r="C3352" s="38"/>
      <c r="D3352" s="38"/>
      <c r="E3352" s="38"/>
      <c r="F3352" s="108"/>
      <c r="G3352" s="108"/>
      <c r="H3352" s="38"/>
      <c r="I3352" s="38"/>
      <c r="J3352" s="38"/>
      <c r="K3352" s="38"/>
      <c r="L3352" s="38"/>
      <c r="M3352" s="38"/>
      <c r="N3352" s="38"/>
      <c r="O3352" s="38"/>
      <c r="P3352" s="109"/>
    </row>
    <row r="3353" spans="1:16">
      <c r="A3353" s="124" t="s">
        <v>7819</v>
      </c>
      <c r="B3353" s="113"/>
      <c r="C3353" s="113"/>
      <c r="D3353" s="113"/>
      <c r="E3353" s="113"/>
      <c r="F3353" s="114"/>
      <c r="G3353" s="114"/>
      <c r="H3353" s="113"/>
      <c r="I3353" s="113"/>
      <c r="J3353" s="113"/>
      <c r="K3353" s="113"/>
      <c r="L3353" s="113"/>
      <c r="M3353" s="113"/>
      <c r="N3353" s="113"/>
      <c r="O3353" s="113"/>
      <c r="P3353" s="115">
        <v>0</v>
      </c>
    </row>
    <row r="3354" spans="1:16">
      <c r="A3354" s="123" t="s">
        <v>7820</v>
      </c>
      <c r="B3354" s="38"/>
      <c r="C3354" s="38"/>
      <c r="D3354" s="38"/>
      <c r="E3354" s="38"/>
      <c r="F3354" s="108"/>
      <c r="G3354" s="108"/>
      <c r="H3354" s="38"/>
      <c r="I3354" s="38"/>
      <c r="J3354" s="38"/>
      <c r="K3354" s="38"/>
      <c r="L3354" s="38"/>
      <c r="M3354" s="38"/>
      <c r="N3354" s="38"/>
      <c r="O3354" s="38"/>
      <c r="P3354" s="109"/>
    </row>
    <row r="3355" spans="1:16">
      <c r="A3355" s="124" t="s">
        <v>7821</v>
      </c>
      <c r="B3355" s="113"/>
      <c r="C3355" s="113"/>
      <c r="D3355" s="113"/>
      <c r="E3355" s="113"/>
      <c r="F3355" s="114"/>
      <c r="G3355" s="114"/>
      <c r="H3355" s="113"/>
      <c r="I3355" s="113"/>
      <c r="J3355" s="113"/>
      <c r="K3355" s="113"/>
      <c r="L3355" s="113"/>
      <c r="M3355" s="113"/>
      <c r="N3355" s="113"/>
      <c r="O3355" s="113"/>
      <c r="P3355" s="115">
        <v>0</v>
      </c>
    </row>
    <row r="3356" spans="1:16">
      <c r="A3356" s="123" t="s">
        <v>7822</v>
      </c>
      <c r="B3356" s="38"/>
      <c r="C3356" s="38"/>
      <c r="D3356" s="38"/>
      <c r="E3356" s="38"/>
      <c r="F3356" s="108"/>
      <c r="G3356" s="108"/>
      <c r="H3356" s="38"/>
      <c r="I3356" s="38"/>
      <c r="J3356" s="38"/>
      <c r="K3356" s="38"/>
      <c r="L3356" s="38"/>
      <c r="M3356" s="38"/>
      <c r="N3356" s="38"/>
      <c r="O3356" s="38"/>
      <c r="P3356" s="109"/>
    </row>
    <row r="3357" spans="1:16">
      <c r="A3357" s="124" t="s">
        <v>7823</v>
      </c>
      <c r="B3357" s="113"/>
      <c r="C3357" s="113"/>
      <c r="D3357" s="113"/>
      <c r="E3357" s="113"/>
      <c r="F3357" s="114"/>
      <c r="G3357" s="114"/>
      <c r="H3357" s="113"/>
      <c r="I3357" s="113"/>
      <c r="J3357" s="113"/>
      <c r="K3357" s="113"/>
      <c r="L3357" s="113"/>
      <c r="M3357" s="113"/>
      <c r="N3357" s="113"/>
      <c r="O3357" s="113"/>
      <c r="P3357" s="115">
        <v>0</v>
      </c>
    </row>
    <row r="3358" spans="1:16">
      <c r="A3358" s="123" t="s">
        <v>7824</v>
      </c>
      <c r="B3358" s="38"/>
      <c r="C3358" s="38"/>
      <c r="D3358" s="38"/>
      <c r="E3358" s="38"/>
      <c r="F3358" s="108"/>
      <c r="G3358" s="108"/>
      <c r="H3358" s="38"/>
      <c r="I3358" s="38"/>
      <c r="J3358" s="38"/>
      <c r="K3358" s="38"/>
      <c r="L3358" s="38"/>
      <c r="M3358" s="38"/>
      <c r="N3358" s="38"/>
      <c r="O3358" s="38"/>
      <c r="P3358" s="109"/>
    </row>
    <row r="3359" spans="1:16">
      <c r="A3359" s="124" t="s">
        <v>7825</v>
      </c>
      <c r="B3359" s="113"/>
      <c r="C3359" s="113"/>
      <c r="D3359" s="113"/>
      <c r="E3359" s="113"/>
      <c r="F3359" s="114"/>
      <c r="G3359" s="114"/>
      <c r="H3359" s="113"/>
      <c r="I3359" s="113"/>
      <c r="J3359" s="113"/>
      <c r="K3359" s="113"/>
      <c r="L3359" s="113"/>
      <c r="M3359" s="113"/>
      <c r="N3359" s="113"/>
      <c r="O3359" s="113"/>
      <c r="P3359" s="115">
        <v>0</v>
      </c>
    </row>
    <row r="3360" spans="1:16">
      <c r="A3360" s="123" t="s">
        <v>7826</v>
      </c>
      <c r="B3360" s="38"/>
      <c r="C3360" s="38"/>
      <c r="D3360" s="38"/>
      <c r="E3360" s="38"/>
      <c r="F3360" s="108"/>
      <c r="G3360" s="108"/>
      <c r="H3360" s="38"/>
      <c r="I3360" s="38"/>
      <c r="J3360" s="38"/>
      <c r="K3360" s="38"/>
      <c r="L3360" s="38"/>
      <c r="M3360" s="38"/>
      <c r="N3360" s="38"/>
      <c r="O3360" s="38"/>
      <c r="P3360" s="109"/>
    </row>
    <row r="3361" spans="1:16">
      <c r="A3361" s="124" t="s">
        <v>7827</v>
      </c>
      <c r="B3361" s="113"/>
      <c r="C3361" s="113"/>
      <c r="D3361" s="113"/>
      <c r="E3361" s="113"/>
      <c r="F3361" s="114"/>
      <c r="G3361" s="114"/>
      <c r="H3361" s="113"/>
      <c r="I3361" s="113"/>
      <c r="J3361" s="113"/>
      <c r="K3361" s="113"/>
      <c r="L3361" s="113"/>
      <c r="M3361" s="113"/>
      <c r="N3361" s="113"/>
      <c r="O3361" s="113"/>
      <c r="P3361" s="115">
        <v>0</v>
      </c>
    </row>
    <row r="3362" spans="1:16">
      <c r="A3362" s="123" t="s">
        <v>7828</v>
      </c>
      <c r="B3362" s="38"/>
      <c r="C3362" s="38"/>
      <c r="D3362" s="38"/>
      <c r="E3362" s="38"/>
      <c r="F3362" s="108"/>
      <c r="G3362" s="108"/>
      <c r="H3362" s="38"/>
      <c r="I3362" s="38"/>
      <c r="J3362" s="38"/>
      <c r="K3362" s="38"/>
      <c r="L3362" s="38"/>
      <c r="M3362" s="38"/>
      <c r="N3362" s="38"/>
      <c r="O3362" s="38"/>
      <c r="P3362" s="109"/>
    </row>
    <row r="3363" spans="1:16">
      <c r="A3363" s="124" t="s">
        <v>7829</v>
      </c>
      <c r="B3363" s="113"/>
      <c r="C3363" s="113"/>
      <c r="D3363" s="113"/>
      <c r="E3363" s="113"/>
      <c r="F3363" s="114"/>
      <c r="G3363" s="114"/>
      <c r="H3363" s="113"/>
      <c r="I3363" s="113"/>
      <c r="J3363" s="113"/>
      <c r="K3363" s="113"/>
      <c r="L3363" s="113"/>
      <c r="M3363" s="113"/>
      <c r="N3363" s="113"/>
      <c r="O3363" s="113"/>
      <c r="P3363" s="115">
        <v>0</v>
      </c>
    </row>
    <row r="3364" spans="1:16">
      <c r="A3364" s="123" t="s">
        <v>7830</v>
      </c>
      <c r="B3364" s="38"/>
      <c r="C3364" s="38"/>
      <c r="D3364" s="38"/>
      <c r="E3364" s="38"/>
      <c r="F3364" s="108"/>
      <c r="G3364" s="108"/>
      <c r="H3364" s="38"/>
      <c r="I3364" s="38"/>
      <c r="J3364" s="38"/>
      <c r="K3364" s="38"/>
      <c r="L3364" s="38"/>
      <c r="M3364" s="38"/>
      <c r="N3364" s="38"/>
      <c r="O3364" s="38"/>
      <c r="P3364" s="109"/>
    </row>
    <row r="3365" spans="1:16">
      <c r="A3365" s="124" t="s">
        <v>7831</v>
      </c>
      <c r="B3365" s="113"/>
      <c r="C3365" s="113"/>
      <c r="D3365" s="113"/>
      <c r="E3365" s="113"/>
      <c r="F3365" s="114"/>
      <c r="G3365" s="114"/>
      <c r="H3365" s="113"/>
      <c r="I3365" s="113"/>
      <c r="J3365" s="113"/>
      <c r="K3365" s="113"/>
      <c r="L3365" s="113"/>
      <c r="M3365" s="113"/>
      <c r="N3365" s="113"/>
      <c r="O3365" s="113"/>
      <c r="P3365" s="115">
        <v>0</v>
      </c>
    </row>
    <row r="3366" spans="1:16">
      <c r="A3366" s="123" t="s">
        <v>7832</v>
      </c>
      <c r="B3366" s="38"/>
      <c r="C3366" s="38"/>
      <c r="D3366" s="38"/>
      <c r="E3366" s="38"/>
      <c r="F3366" s="108"/>
      <c r="G3366" s="108"/>
      <c r="H3366" s="38"/>
      <c r="I3366" s="38"/>
      <c r="J3366" s="38"/>
      <c r="K3366" s="38"/>
      <c r="L3366" s="38"/>
      <c r="M3366" s="38"/>
      <c r="N3366" s="38"/>
      <c r="O3366" s="38"/>
      <c r="P3366" s="109"/>
    </row>
    <row r="3367" spans="1:16">
      <c r="A3367" s="124" t="s">
        <v>7833</v>
      </c>
      <c r="B3367" s="113"/>
      <c r="C3367" s="113"/>
      <c r="D3367" s="113"/>
      <c r="E3367" s="113"/>
      <c r="F3367" s="114"/>
      <c r="G3367" s="114"/>
      <c r="H3367" s="113"/>
      <c r="I3367" s="113"/>
      <c r="J3367" s="113"/>
      <c r="K3367" s="113"/>
      <c r="L3367" s="113"/>
      <c r="M3367" s="113"/>
      <c r="N3367" s="113"/>
      <c r="O3367" s="113"/>
      <c r="P3367" s="115">
        <v>0</v>
      </c>
    </row>
    <row r="3368" spans="1:16">
      <c r="A3368" s="123" t="s">
        <v>7834</v>
      </c>
      <c r="B3368" s="38"/>
      <c r="C3368" s="38"/>
      <c r="D3368" s="38"/>
      <c r="E3368" s="38"/>
      <c r="F3368" s="108"/>
      <c r="G3368" s="108"/>
      <c r="H3368" s="38"/>
      <c r="I3368" s="38"/>
      <c r="J3368" s="38"/>
      <c r="K3368" s="38"/>
      <c r="L3368" s="38"/>
      <c r="M3368" s="38"/>
      <c r="N3368" s="38"/>
      <c r="O3368" s="38"/>
      <c r="P3368" s="109"/>
    </row>
    <row r="3369" spans="1:16">
      <c r="A3369" s="124" t="s">
        <v>7835</v>
      </c>
      <c r="B3369" s="113"/>
      <c r="C3369" s="113"/>
      <c r="D3369" s="113"/>
      <c r="E3369" s="113"/>
      <c r="F3369" s="114"/>
      <c r="G3369" s="114"/>
      <c r="H3369" s="113"/>
      <c r="I3369" s="113"/>
      <c r="J3369" s="113"/>
      <c r="K3369" s="113"/>
      <c r="L3369" s="113"/>
      <c r="M3369" s="113"/>
      <c r="N3369" s="113"/>
      <c r="O3369" s="113"/>
      <c r="P3369" s="115">
        <v>0</v>
      </c>
    </row>
    <row r="3370" spans="1:16">
      <c r="A3370" s="123" t="s">
        <v>7836</v>
      </c>
      <c r="B3370" s="38"/>
      <c r="C3370" s="38"/>
      <c r="D3370" s="38"/>
      <c r="E3370" s="38"/>
      <c r="F3370" s="108"/>
      <c r="G3370" s="108"/>
      <c r="H3370" s="38"/>
      <c r="I3370" s="38"/>
      <c r="J3370" s="38"/>
      <c r="K3370" s="38"/>
      <c r="L3370" s="38"/>
      <c r="M3370" s="38"/>
      <c r="N3370" s="38"/>
      <c r="O3370" s="38"/>
      <c r="P3370" s="109"/>
    </row>
    <row r="3371" spans="1:16">
      <c r="A3371" s="124" t="s">
        <v>7837</v>
      </c>
      <c r="B3371" s="113"/>
      <c r="C3371" s="113"/>
      <c r="D3371" s="113"/>
      <c r="E3371" s="113"/>
      <c r="F3371" s="114"/>
      <c r="G3371" s="114"/>
      <c r="H3371" s="113"/>
      <c r="I3371" s="113"/>
      <c r="J3371" s="113"/>
      <c r="K3371" s="113"/>
      <c r="L3371" s="113"/>
      <c r="M3371" s="113"/>
      <c r="N3371" s="113"/>
      <c r="O3371" s="113"/>
      <c r="P3371" s="115">
        <v>0</v>
      </c>
    </row>
    <row r="3372" spans="1:16">
      <c r="A3372" s="123" t="s">
        <v>7838</v>
      </c>
      <c r="B3372" s="38"/>
      <c r="C3372" s="38"/>
      <c r="D3372" s="38"/>
      <c r="E3372" s="38"/>
      <c r="F3372" s="108"/>
      <c r="G3372" s="108"/>
      <c r="H3372" s="38"/>
      <c r="I3372" s="38"/>
      <c r="J3372" s="38"/>
      <c r="K3372" s="38"/>
      <c r="L3372" s="38"/>
      <c r="M3372" s="38"/>
      <c r="N3372" s="38"/>
      <c r="O3372" s="38"/>
      <c r="P3372" s="109"/>
    </row>
    <row r="3373" spans="1:16">
      <c r="A3373" s="124" t="s">
        <v>7839</v>
      </c>
      <c r="B3373" s="113"/>
      <c r="C3373" s="113"/>
      <c r="D3373" s="113"/>
      <c r="E3373" s="113"/>
      <c r="F3373" s="114"/>
      <c r="G3373" s="114"/>
      <c r="H3373" s="113"/>
      <c r="I3373" s="113"/>
      <c r="J3373" s="113"/>
      <c r="K3373" s="113"/>
      <c r="L3373" s="113"/>
      <c r="M3373" s="113"/>
      <c r="N3373" s="113"/>
      <c r="O3373" s="113"/>
      <c r="P3373" s="115">
        <v>0</v>
      </c>
    </row>
    <row r="3374" spans="1:16">
      <c r="A3374" s="123" t="s">
        <v>7840</v>
      </c>
      <c r="B3374" s="38"/>
      <c r="C3374" s="38"/>
      <c r="D3374" s="38"/>
      <c r="E3374" s="38"/>
      <c r="F3374" s="108"/>
      <c r="G3374" s="108"/>
      <c r="H3374" s="38"/>
      <c r="I3374" s="38"/>
      <c r="J3374" s="38"/>
      <c r="K3374" s="38"/>
      <c r="L3374" s="38"/>
      <c r="M3374" s="38"/>
      <c r="N3374" s="38"/>
      <c r="O3374" s="38"/>
      <c r="P3374" s="109"/>
    </row>
    <row r="3375" spans="1:16">
      <c r="A3375" s="124" t="s">
        <v>7841</v>
      </c>
      <c r="B3375" s="113"/>
      <c r="C3375" s="113"/>
      <c r="D3375" s="113"/>
      <c r="E3375" s="113"/>
      <c r="F3375" s="114"/>
      <c r="G3375" s="114"/>
      <c r="H3375" s="113"/>
      <c r="I3375" s="113"/>
      <c r="J3375" s="113"/>
      <c r="K3375" s="113"/>
      <c r="L3375" s="113"/>
      <c r="M3375" s="113"/>
      <c r="N3375" s="113"/>
      <c r="O3375" s="113"/>
      <c r="P3375" s="115">
        <v>0</v>
      </c>
    </row>
    <row r="3376" spans="1:16">
      <c r="A3376" s="123" t="s">
        <v>7842</v>
      </c>
      <c r="B3376" s="38"/>
      <c r="C3376" s="38"/>
      <c r="D3376" s="38"/>
      <c r="E3376" s="38"/>
      <c r="F3376" s="108"/>
      <c r="G3376" s="108"/>
      <c r="H3376" s="38"/>
      <c r="I3376" s="38"/>
      <c r="J3376" s="38"/>
      <c r="K3376" s="38"/>
      <c r="L3376" s="38"/>
      <c r="M3376" s="38"/>
      <c r="N3376" s="38"/>
      <c r="O3376" s="38"/>
      <c r="P3376" s="109"/>
    </row>
    <row r="3377" spans="1:16">
      <c r="A3377" s="124" t="s">
        <v>7843</v>
      </c>
      <c r="B3377" s="113"/>
      <c r="C3377" s="113"/>
      <c r="D3377" s="113"/>
      <c r="E3377" s="113"/>
      <c r="F3377" s="114"/>
      <c r="G3377" s="114"/>
      <c r="H3377" s="113"/>
      <c r="I3377" s="113"/>
      <c r="J3377" s="113"/>
      <c r="K3377" s="113"/>
      <c r="L3377" s="113"/>
      <c r="M3377" s="113"/>
      <c r="N3377" s="113"/>
      <c r="O3377" s="113"/>
      <c r="P3377" s="115">
        <v>0</v>
      </c>
    </row>
    <row r="3378" spans="1:16">
      <c r="A3378" s="123" t="s">
        <v>7844</v>
      </c>
      <c r="B3378" s="38"/>
      <c r="C3378" s="38"/>
      <c r="D3378" s="38"/>
      <c r="E3378" s="38"/>
      <c r="F3378" s="108"/>
      <c r="G3378" s="108"/>
      <c r="H3378" s="38"/>
      <c r="I3378" s="38"/>
      <c r="J3378" s="38"/>
      <c r="K3378" s="38"/>
      <c r="L3378" s="38"/>
      <c r="M3378" s="38"/>
      <c r="N3378" s="38"/>
      <c r="O3378" s="38"/>
      <c r="P3378" s="109"/>
    </row>
    <row r="3379" spans="1:16">
      <c r="A3379" s="124" t="s">
        <v>7845</v>
      </c>
      <c r="B3379" s="113"/>
      <c r="C3379" s="113"/>
      <c r="D3379" s="113"/>
      <c r="E3379" s="113"/>
      <c r="F3379" s="114"/>
      <c r="G3379" s="114"/>
      <c r="H3379" s="113"/>
      <c r="I3379" s="113"/>
      <c r="J3379" s="113"/>
      <c r="K3379" s="113"/>
      <c r="L3379" s="113"/>
      <c r="M3379" s="113"/>
      <c r="N3379" s="113"/>
      <c r="O3379" s="113"/>
      <c r="P3379" s="115">
        <v>0</v>
      </c>
    </row>
    <row r="3380" spans="1:16">
      <c r="A3380" s="123" t="s">
        <v>7846</v>
      </c>
      <c r="B3380" s="38"/>
      <c r="C3380" s="38"/>
      <c r="D3380" s="38"/>
      <c r="E3380" s="38"/>
      <c r="F3380" s="108"/>
      <c r="G3380" s="108"/>
      <c r="H3380" s="38"/>
      <c r="I3380" s="38"/>
      <c r="J3380" s="38"/>
      <c r="K3380" s="38"/>
      <c r="L3380" s="38"/>
      <c r="M3380" s="38"/>
      <c r="N3380" s="38"/>
      <c r="O3380" s="38"/>
      <c r="P3380" s="109"/>
    </row>
    <row r="3381" spans="1:16">
      <c r="A3381" s="124" t="s">
        <v>7847</v>
      </c>
      <c r="B3381" s="113"/>
      <c r="C3381" s="113"/>
      <c r="D3381" s="113"/>
      <c r="E3381" s="113"/>
      <c r="F3381" s="114"/>
      <c r="G3381" s="114"/>
      <c r="H3381" s="113"/>
      <c r="I3381" s="113"/>
      <c r="J3381" s="113"/>
      <c r="K3381" s="113"/>
      <c r="L3381" s="113"/>
      <c r="M3381" s="113"/>
      <c r="N3381" s="113"/>
      <c r="O3381" s="113"/>
      <c r="P3381" s="115">
        <v>0</v>
      </c>
    </row>
    <row r="3382" spans="1:16">
      <c r="A3382" s="123" t="s">
        <v>7848</v>
      </c>
      <c r="B3382" s="38"/>
      <c r="C3382" s="38"/>
      <c r="D3382" s="38"/>
      <c r="E3382" s="38"/>
      <c r="F3382" s="108"/>
      <c r="G3382" s="108"/>
      <c r="H3382" s="38"/>
      <c r="I3382" s="38"/>
      <c r="J3382" s="38"/>
      <c r="K3382" s="38"/>
      <c r="L3382" s="38"/>
      <c r="M3382" s="38"/>
      <c r="N3382" s="38"/>
      <c r="O3382" s="38"/>
      <c r="P3382" s="109"/>
    </row>
    <row r="3383" spans="1:16">
      <c r="A3383" s="124" t="s">
        <v>7849</v>
      </c>
      <c r="B3383" s="113"/>
      <c r="C3383" s="113"/>
      <c r="D3383" s="113"/>
      <c r="E3383" s="113"/>
      <c r="F3383" s="114"/>
      <c r="G3383" s="114"/>
      <c r="H3383" s="113"/>
      <c r="I3383" s="113"/>
      <c r="J3383" s="113"/>
      <c r="K3383" s="113"/>
      <c r="L3383" s="113"/>
      <c r="M3383" s="113"/>
      <c r="N3383" s="113"/>
      <c r="O3383" s="113"/>
      <c r="P3383" s="115">
        <v>0</v>
      </c>
    </row>
    <row r="3384" spans="1:16">
      <c r="A3384" s="123" t="s">
        <v>7850</v>
      </c>
      <c r="B3384" s="38"/>
      <c r="C3384" s="38"/>
      <c r="D3384" s="38"/>
      <c r="E3384" s="38"/>
      <c r="F3384" s="108"/>
      <c r="G3384" s="108"/>
      <c r="H3384" s="38"/>
      <c r="I3384" s="38"/>
      <c r="J3384" s="38"/>
      <c r="K3384" s="38"/>
      <c r="L3384" s="38"/>
      <c r="M3384" s="38"/>
      <c r="N3384" s="38"/>
      <c r="O3384" s="38"/>
      <c r="P3384" s="109"/>
    </row>
    <row r="3385" spans="1:16">
      <c r="A3385" s="124" t="s">
        <v>7851</v>
      </c>
      <c r="B3385" s="113"/>
      <c r="C3385" s="113"/>
      <c r="D3385" s="113"/>
      <c r="E3385" s="113"/>
      <c r="F3385" s="114"/>
      <c r="G3385" s="114"/>
      <c r="H3385" s="113"/>
      <c r="I3385" s="113"/>
      <c r="J3385" s="113"/>
      <c r="K3385" s="113"/>
      <c r="L3385" s="113"/>
      <c r="M3385" s="113"/>
      <c r="N3385" s="113"/>
      <c r="O3385" s="113"/>
      <c r="P3385" s="115">
        <v>0</v>
      </c>
    </row>
    <row r="3386" spans="1:16">
      <c r="A3386" s="123" t="s">
        <v>7852</v>
      </c>
      <c r="B3386" s="38"/>
      <c r="C3386" s="38"/>
      <c r="D3386" s="38"/>
      <c r="E3386" s="38"/>
      <c r="F3386" s="108"/>
      <c r="G3386" s="108"/>
      <c r="H3386" s="38"/>
      <c r="I3386" s="38"/>
      <c r="J3386" s="38"/>
      <c r="K3386" s="38"/>
      <c r="L3386" s="38"/>
      <c r="M3386" s="38"/>
      <c r="N3386" s="38"/>
      <c r="O3386" s="38"/>
      <c r="P3386" s="109"/>
    </row>
    <row r="3387" spans="1:16">
      <c r="A3387" s="124" t="s">
        <v>7853</v>
      </c>
      <c r="B3387" s="113"/>
      <c r="C3387" s="113"/>
      <c r="D3387" s="113"/>
      <c r="E3387" s="113"/>
      <c r="F3387" s="114"/>
      <c r="G3387" s="114"/>
      <c r="H3387" s="113"/>
      <c r="I3387" s="113"/>
      <c r="J3387" s="113"/>
      <c r="K3387" s="113"/>
      <c r="L3387" s="113"/>
      <c r="M3387" s="113"/>
      <c r="N3387" s="113"/>
      <c r="O3387" s="113"/>
      <c r="P3387" s="115">
        <v>0</v>
      </c>
    </row>
    <row r="3388" spans="1:16">
      <c r="A3388" s="118" t="s">
        <v>7854</v>
      </c>
      <c r="B3388" s="113"/>
      <c r="C3388" s="113"/>
      <c r="D3388" s="113"/>
      <c r="E3388" s="113"/>
      <c r="F3388" s="114"/>
      <c r="G3388" s="114"/>
      <c r="H3388" s="113"/>
      <c r="I3388" s="113"/>
      <c r="J3388" s="113"/>
      <c r="K3388" s="113"/>
      <c r="L3388" s="113"/>
      <c r="M3388" s="113"/>
      <c r="N3388" s="113"/>
      <c r="O3388" s="113"/>
      <c r="P3388" s="115">
        <f>SUM(P3327,P3329,P3331,P3333,P3335,P3337,P3339,P3341,P3343,P3345,P3347,P3349,P3351,P3353,P3355,P3357,P3359,P3361,P3363,P3365,P3367,P3369,P3371,P3373,P3375)+SUM(P3377,P3379,P3381,P3383,P3385,P3387)</f>
        <v>0</v>
      </c>
    </row>
    <row r="3389" spans="1:16">
      <c r="A3389" s="117" t="s">
        <v>7855</v>
      </c>
      <c r="B3389" s="38"/>
      <c r="C3389" s="38"/>
      <c r="D3389" s="38"/>
      <c r="E3389" s="38"/>
      <c r="F3389" s="108"/>
      <c r="G3389" s="108"/>
      <c r="H3389" s="38"/>
      <c r="I3389" s="38"/>
      <c r="J3389" s="38"/>
      <c r="K3389" s="38"/>
      <c r="L3389" s="38"/>
      <c r="M3389" s="38"/>
      <c r="N3389" s="38"/>
      <c r="O3389" s="38"/>
      <c r="P3389" s="109"/>
    </row>
    <row r="3390" spans="1:16">
      <c r="A3390" s="123" t="s">
        <v>7856</v>
      </c>
      <c r="B3390" s="38"/>
      <c r="C3390" s="38"/>
      <c r="D3390" s="38"/>
      <c r="E3390" s="38"/>
      <c r="F3390" s="108"/>
      <c r="G3390" s="108"/>
      <c r="H3390" s="38"/>
      <c r="I3390" s="38"/>
      <c r="J3390" s="38"/>
      <c r="K3390" s="38"/>
      <c r="L3390" s="38"/>
      <c r="M3390" s="38"/>
      <c r="N3390" s="38"/>
      <c r="O3390" s="38"/>
      <c r="P3390" s="109"/>
    </row>
    <row r="3391" spans="1:16">
      <c r="A3391" s="124" t="s">
        <v>7857</v>
      </c>
      <c r="B3391" s="113"/>
      <c r="C3391" s="113"/>
      <c r="D3391" s="113"/>
      <c r="E3391" s="113"/>
      <c r="F3391" s="114"/>
      <c r="G3391" s="114"/>
      <c r="H3391" s="113"/>
      <c r="I3391" s="113"/>
      <c r="J3391" s="113"/>
      <c r="K3391" s="113"/>
      <c r="L3391" s="113"/>
      <c r="M3391" s="113"/>
      <c r="N3391" s="113"/>
      <c r="O3391" s="113"/>
      <c r="P3391" s="115">
        <v>0</v>
      </c>
    </row>
    <row r="3392" spans="1:16">
      <c r="A3392" s="118" t="s">
        <v>7858</v>
      </c>
      <c r="B3392" s="113"/>
      <c r="C3392" s="113"/>
      <c r="D3392" s="113"/>
      <c r="E3392" s="113"/>
      <c r="F3392" s="114"/>
      <c r="G3392" s="114"/>
      <c r="H3392" s="113"/>
      <c r="I3392" s="113"/>
      <c r="J3392" s="113"/>
      <c r="K3392" s="113"/>
      <c r="L3392" s="113"/>
      <c r="M3392" s="113"/>
      <c r="N3392" s="113"/>
      <c r="O3392" s="113"/>
      <c r="P3392" s="115">
        <f>SUM(P3391)</f>
        <v>0</v>
      </c>
    </row>
    <row r="3393" spans="1:16">
      <c r="A3393" s="117" t="s">
        <v>7859</v>
      </c>
      <c r="B3393" s="38"/>
      <c r="C3393" s="38"/>
      <c r="D3393" s="38"/>
      <c r="E3393" s="38"/>
      <c r="F3393" s="108"/>
      <c r="G3393" s="108"/>
      <c r="H3393" s="38"/>
      <c r="I3393" s="38"/>
      <c r="J3393" s="38"/>
      <c r="K3393" s="38"/>
      <c r="L3393" s="38"/>
      <c r="M3393" s="38"/>
      <c r="N3393" s="38"/>
      <c r="O3393" s="38"/>
      <c r="P3393" s="109"/>
    </row>
    <row r="3394" spans="1:16">
      <c r="A3394" s="123" t="s">
        <v>7860</v>
      </c>
      <c r="B3394" s="38"/>
      <c r="C3394" s="38"/>
      <c r="D3394" s="38"/>
      <c r="E3394" s="38"/>
      <c r="F3394" s="108"/>
      <c r="G3394" s="108"/>
      <c r="H3394" s="38"/>
      <c r="I3394" s="38"/>
      <c r="J3394" s="38"/>
      <c r="K3394" s="38"/>
      <c r="L3394" s="38"/>
      <c r="M3394" s="38"/>
      <c r="N3394" s="38"/>
      <c r="O3394" s="38"/>
      <c r="P3394" s="109"/>
    </row>
    <row r="3395" spans="1:16">
      <c r="A3395" s="124" t="s">
        <v>7861</v>
      </c>
      <c r="B3395" s="113"/>
      <c r="C3395" s="113"/>
      <c r="D3395" s="113"/>
      <c r="E3395" s="113"/>
      <c r="F3395" s="114"/>
      <c r="G3395" s="114"/>
      <c r="H3395" s="113"/>
      <c r="I3395" s="113"/>
      <c r="J3395" s="113"/>
      <c r="K3395" s="113"/>
      <c r="L3395" s="113"/>
      <c r="M3395" s="113"/>
      <c r="N3395" s="113"/>
      <c r="O3395" s="113"/>
      <c r="P3395" s="115">
        <v>0</v>
      </c>
    </row>
    <row r="3396" spans="1:16">
      <c r="A3396" s="123" t="s">
        <v>7862</v>
      </c>
      <c r="B3396" s="38"/>
      <c r="C3396" s="38"/>
      <c r="D3396" s="38"/>
      <c r="E3396" s="38"/>
      <c r="F3396" s="108"/>
      <c r="G3396" s="108"/>
      <c r="H3396" s="38"/>
      <c r="I3396" s="38"/>
      <c r="J3396" s="38"/>
      <c r="K3396" s="38"/>
      <c r="L3396" s="38"/>
      <c r="M3396" s="38"/>
      <c r="N3396" s="38"/>
      <c r="O3396" s="38"/>
      <c r="P3396" s="109"/>
    </row>
    <row r="3397" spans="1:16">
      <c r="A3397" s="124" t="s">
        <v>7863</v>
      </c>
      <c r="B3397" s="113"/>
      <c r="C3397" s="113"/>
      <c r="D3397" s="113"/>
      <c r="E3397" s="113"/>
      <c r="F3397" s="114"/>
      <c r="G3397" s="114"/>
      <c r="H3397" s="113"/>
      <c r="I3397" s="113"/>
      <c r="J3397" s="113"/>
      <c r="K3397" s="113"/>
      <c r="L3397" s="113"/>
      <c r="M3397" s="113"/>
      <c r="N3397" s="113"/>
      <c r="O3397" s="113"/>
      <c r="P3397" s="115">
        <v>0</v>
      </c>
    </row>
    <row r="3398" spans="1:16">
      <c r="A3398" s="123" t="s">
        <v>7864</v>
      </c>
      <c r="B3398" s="38"/>
      <c r="C3398" s="38"/>
      <c r="D3398" s="38"/>
      <c r="E3398" s="38"/>
      <c r="F3398" s="108"/>
      <c r="G3398" s="108"/>
      <c r="H3398" s="38"/>
      <c r="I3398" s="38"/>
      <c r="J3398" s="38"/>
      <c r="K3398" s="38"/>
      <c r="L3398" s="38"/>
      <c r="M3398" s="38"/>
      <c r="N3398" s="38"/>
      <c r="O3398" s="38"/>
      <c r="P3398" s="109"/>
    </row>
    <row r="3399" spans="1:16">
      <c r="A3399" s="124" t="s">
        <v>7865</v>
      </c>
      <c r="B3399" s="113"/>
      <c r="C3399" s="113"/>
      <c r="D3399" s="113"/>
      <c r="E3399" s="113"/>
      <c r="F3399" s="114"/>
      <c r="G3399" s="114"/>
      <c r="H3399" s="113"/>
      <c r="I3399" s="113"/>
      <c r="J3399" s="113"/>
      <c r="K3399" s="113"/>
      <c r="L3399" s="113"/>
      <c r="M3399" s="113"/>
      <c r="N3399" s="113"/>
      <c r="O3399" s="113"/>
      <c r="P3399" s="115">
        <v>0</v>
      </c>
    </row>
    <row r="3400" spans="1:16">
      <c r="A3400" s="123" t="s">
        <v>7866</v>
      </c>
      <c r="B3400" s="38"/>
      <c r="C3400" s="38"/>
      <c r="D3400" s="38"/>
      <c r="E3400" s="38"/>
      <c r="F3400" s="108"/>
      <c r="G3400" s="108"/>
      <c r="H3400" s="38"/>
      <c r="I3400" s="38"/>
      <c r="J3400" s="38"/>
      <c r="K3400" s="38"/>
      <c r="L3400" s="38"/>
      <c r="M3400" s="38"/>
      <c r="N3400" s="38"/>
      <c r="O3400" s="38"/>
      <c r="P3400" s="109"/>
    </row>
    <row r="3401" spans="1:16">
      <c r="A3401" s="124" t="s">
        <v>7867</v>
      </c>
      <c r="B3401" s="113"/>
      <c r="C3401" s="113"/>
      <c r="D3401" s="113"/>
      <c r="E3401" s="113"/>
      <c r="F3401" s="114"/>
      <c r="G3401" s="114"/>
      <c r="H3401" s="113"/>
      <c r="I3401" s="113"/>
      <c r="J3401" s="113"/>
      <c r="K3401" s="113"/>
      <c r="L3401" s="113"/>
      <c r="M3401" s="113"/>
      <c r="N3401" s="113"/>
      <c r="O3401" s="113"/>
      <c r="P3401" s="115">
        <v>0</v>
      </c>
    </row>
    <row r="3402" spans="1:16">
      <c r="A3402" s="123" t="s">
        <v>7868</v>
      </c>
      <c r="B3402" s="38"/>
      <c r="C3402" s="38"/>
      <c r="D3402" s="38"/>
      <c r="E3402" s="38"/>
      <c r="F3402" s="108"/>
      <c r="G3402" s="108"/>
      <c r="H3402" s="38"/>
      <c r="I3402" s="38"/>
      <c r="J3402" s="38"/>
      <c r="K3402" s="38"/>
      <c r="L3402" s="38"/>
      <c r="M3402" s="38"/>
      <c r="N3402" s="38"/>
      <c r="O3402" s="38"/>
      <c r="P3402" s="109"/>
    </row>
    <row r="3403" spans="1:16">
      <c r="A3403" s="124" t="s">
        <v>7869</v>
      </c>
      <c r="B3403" s="113"/>
      <c r="C3403" s="113"/>
      <c r="D3403" s="113"/>
      <c r="E3403" s="113"/>
      <c r="F3403" s="114"/>
      <c r="G3403" s="114"/>
      <c r="H3403" s="113"/>
      <c r="I3403" s="113"/>
      <c r="J3403" s="113"/>
      <c r="K3403" s="113"/>
      <c r="L3403" s="113"/>
      <c r="M3403" s="113"/>
      <c r="N3403" s="113"/>
      <c r="O3403" s="113"/>
      <c r="P3403" s="115">
        <v>0</v>
      </c>
    </row>
    <row r="3404" spans="1:16">
      <c r="A3404" s="123" t="s">
        <v>7870</v>
      </c>
      <c r="B3404" s="38"/>
      <c r="C3404" s="38"/>
      <c r="D3404" s="38"/>
      <c r="E3404" s="38"/>
      <c r="F3404" s="108"/>
      <c r="G3404" s="108"/>
      <c r="H3404" s="38"/>
      <c r="I3404" s="38"/>
      <c r="J3404" s="38"/>
      <c r="K3404" s="38"/>
      <c r="L3404" s="38"/>
      <c r="M3404" s="38"/>
      <c r="N3404" s="38"/>
      <c r="O3404" s="38"/>
      <c r="P3404" s="109"/>
    </row>
    <row r="3405" spans="1:16">
      <c r="A3405" s="124" t="s">
        <v>7871</v>
      </c>
      <c r="B3405" s="113"/>
      <c r="C3405" s="113"/>
      <c r="D3405" s="113"/>
      <c r="E3405" s="113"/>
      <c r="F3405" s="114"/>
      <c r="G3405" s="114"/>
      <c r="H3405" s="113"/>
      <c r="I3405" s="113"/>
      <c r="J3405" s="113"/>
      <c r="K3405" s="113"/>
      <c r="L3405" s="113"/>
      <c r="M3405" s="113"/>
      <c r="N3405" s="113"/>
      <c r="O3405" s="113"/>
      <c r="P3405" s="115">
        <v>0</v>
      </c>
    </row>
    <row r="3406" spans="1:16">
      <c r="A3406" s="123" t="s">
        <v>7872</v>
      </c>
      <c r="B3406" s="38"/>
      <c r="C3406" s="38"/>
      <c r="D3406" s="38"/>
      <c r="E3406" s="38"/>
      <c r="F3406" s="108"/>
      <c r="G3406" s="108"/>
      <c r="H3406" s="38"/>
      <c r="I3406" s="38"/>
      <c r="J3406" s="38"/>
      <c r="K3406" s="38"/>
      <c r="L3406" s="38"/>
      <c r="M3406" s="38"/>
      <c r="N3406" s="38"/>
      <c r="O3406" s="38"/>
      <c r="P3406" s="109"/>
    </row>
    <row r="3407" spans="1:16">
      <c r="A3407" s="124" t="s">
        <v>7873</v>
      </c>
      <c r="B3407" s="113"/>
      <c r="C3407" s="113"/>
      <c r="D3407" s="113"/>
      <c r="E3407" s="113"/>
      <c r="F3407" s="114"/>
      <c r="G3407" s="114"/>
      <c r="H3407" s="113"/>
      <c r="I3407" s="113"/>
      <c r="J3407" s="113"/>
      <c r="K3407" s="113"/>
      <c r="L3407" s="113"/>
      <c r="M3407" s="113"/>
      <c r="N3407" s="113"/>
      <c r="O3407" s="113"/>
      <c r="P3407" s="115">
        <v>0</v>
      </c>
    </row>
    <row r="3408" spans="1:16">
      <c r="A3408" s="123" t="s">
        <v>7874</v>
      </c>
      <c r="B3408" s="38"/>
      <c r="C3408" s="38"/>
      <c r="D3408" s="38"/>
      <c r="E3408" s="38"/>
      <c r="F3408" s="108"/>
      <c r="G3408" s="108"/>
      <c r="H3408" s="38"/>
      <c r="I3408" s="38"/>
      <c r="J3408" s="38"/>
      <c r="K3408" s="38"/>
      <c r="L3408" s="38"/>
      <c r="M3408" s="38"/>
      <c r="N3408" s="38"/>
      <c r="O3408" s="38"/>
      <c r="P3408" s="109"/>
    </row>
    <row r="3409" spans="1:16">
      <c r="A3409" s="124" t="s">
        <v>7875</v>
      </c>
      <c r="B3409" s="113"/>
      <c r="C3409" s="113"/>
      <c r="D3409" s="113"/>
      <c r="E3409" s="113"/>
      <c r="F3409" s="114"/>
      <c r="G3409" s="114"/>
      <c r="H3409" s="113"/>
      <c r="I3409" s="113"/>
      <c r="J3409" s="113"/>
      <c r="K3409" s="113"/>
      <c r="L3409" s="113"/>
      <c r="M3409" s="113"/>
      <c r="N3409" s="113"/>
      <c r="O3409" s="113"/>
      <c r="P3409" s="115">
        <v>0</v>
      </c>
    </row>
    <row r="3410" spans="1:16">
      <c r="A3410" s="123" t="s">
        <v>7876</v>
      </c>
      <c r="B3410" s="38"/>
      <c r="C3410" s="38"/>
      <c r="D3410" s="38"/>
      <c r="E3410" s="38"/>
      <c r="F3410" s="108"/>
      <c r="G3410" s="108"/>
      <c r="H3410" s="38"/>
      <c r="I3410" s="38"/>
      <c r="J3410" s="38"/>
      <c r="K3410" s="38"/>
      <c r="L3410" s="38"/>
      <c r="M3410" s="38"/>
      <c r="N3410" s="38"/>
      <c r="O3410" s="38"/>
      <c r="P3410" s="109"/>
    </row>
    <row r="3411" spans="1:16">
      <c r="A3411" s="124" t="s">
        <v>7877</v>
      </c>
      <c r="B3411" s="113"/>
      <c r="C3411" s="113"/>
      <c r="D3411" s="113"/>
      <c r="E3411" s="113"/>
      <c r="F3411" s="114"/>
      <c r="G3411" s="114"/>
      <c r="H3411" s="113"/>
      <c r="I3411" s="113"/>
      <c r="J3411" s="113"/>
      <c r="K3411" s="113"/>
      <c r="L3411" s="113"/>
      <c r="M3411" s="113"/>
      <c r="N3411" s="113"/>
      <c r="O3411" s="113"/>
      <c r="P3411" s="115">
        <v>0</v>
      </c>
    </row>
    <row r="3412" spans="1:16">
      <c r="A3412" s="123" t="s">
        <v>7878</v>
      </c>
      <c r="B3412" s="38"/>
      <c r="C3412" s="38"/>
      <c r="D3412" s="38"/>
      <c r="E3412" s="38"/>
      <c r="F3412" s="108"/>
      <c r="G3412" s="108"/>
      <c r="H3412" s="38"/>
      <c r="I3412" s="38"/>
      <c r="J3412" s="38"/>
      <c r="K3412" s="38"/>
      <c r="L3412" s="38"/>
      <c r="M3412" s="38"/>
      <c r="N3412" s="38"/>
      <c r="O3412" s="38"/>
      <c r="P3412" s="109"/>
    </row>
    <row r="3413" spans="1:16">
      <c r="A3413" s="124" t="s">
        <v>7879</v>
      </c>
      <c r="B3413" s="113"/>
      <c r="C3413" s="113"/>
      <c r="D3413" s="113"/>
      <c r="E3413" s="113"/>
      <c r="F3413" s="114"/>
      <c r="G3413" s="114"/>
      <c r="H3413" s="113"/>
      <c r="I3413" s="113"/>
      <c r="J3413" s="113"/>
      <c r="K3413" s="113"/>
      <c r="L3413" s="113"/>
      <c r="M3413" s="113"/>
      <c r="N3413" s="113"/>
      <c r="O3413" s="113"/>
      <c r="P3413" s="115">
        <v>0</v>
      </c>
    </row>
    <row r="3414" spans="1:16">
      <c r="A3414" s="123" t="s">
        <v>7880</v>
      </c>
      <c r="B3414" s="38"/>
      <c r="C3414" s="38"/>
      <c r="D3414" s="38"/>
      <c r="E3414" s="38"/>
      <c r="F3414" s="108"/>
      <c r="G3414" s="108"/>
      <c r="H3414" s="38"/>
      <c r="I3414" s="38"/>
      <c r="J3414" s="38"/>
      <c r="K3414" s="38"/>
      <c r="L3414" s="38"/>
      <c r="M3414" s="38"/>
      <c r="N3414" s="38"/>
      <c r="O3414" s="38"/>
      <c r="P3414" s="109"/>
    </row>
    <row r="3415" spans="1:16">
      <c r="A3415" s="124" t="s">
        <v>7881</v>
      </c>
      <c r="B3415" s="113"/>
      <c r="C3415" s="113"/>
      <c r="D3415" s="113"/>
      <c r="E3415" s="113"/>
      <c r="F3415" s="114"/>
      <c r="G3415" s="114"/>
      <c r="H3415" s="113"/>
      <c r="I3415" s="113"/>
      <c r="J3415" s="113"/>
      <c r="K3415" s="113"/>
      <c r="L3415" s="113"/>
      <c r="M3415" s="113"/>
      <c r="N3415" s="113"/>
      <c r="O3415" s="113"/>
      <c r="P3415" s="115">
        <v>0</v>
      </c>
    </row>
    <row r="3416" spans="1:16">
      <c r="A3416" s="123" t="s">
        <v>7882</v>
      </c>
      <c r="B3416" s="38"/>
      <c r="C3416" s="38"/>
      <c r="D3416" s="38"/>
      <c r="E3416" s="38"/>
      <c r="F3416" s="108"/>
      <c r="G3416" s="108"/>
      <c r="H3416" s="38"/>
      <c r="I3416" s="38"/>
      <c r="J3416" s="38"/>
      <c r="K3416" s="38"/>
      <c r="L3416" s="38"/>
      <c r="M3416" s="38"/>
      <c r="N3416" s="38"/>
      <c r="O3416" s="38"/>
      <c r="P3416" s="109"/>
    </row>
    <row r="3417" spans="1:16">
      <c r="A3417" s="124" t="s">
        <v>7883</v>
      </c>
      <c r="B3417" s="113"/>
      <c r="C3417" s="113"/>
      <c r="D3417" s="113"/>
      <c r="E3417" s="113"/>
      <c r="F3417" s="114"/>
      <c r="G3417" s="114"/>
      <c r="H3417" s="113"/>
      <c r="I3417" s="113"/>
      <c r="J3417" s="113"/>
      <c r="K3417" s="113"/>
      <c r="L3417" s="113"/>
      <c r="M3417" s="113"/>
      <c r="N3417" s="113"/>
      <c r="O3417" s="113"/>
      <c r="P3417" s="115">
        <v>0</v>
      </c>
    </row>
    <row r="3418" spans="1:16">
      <c r="A3418" s="123" t="s">
        <v>7884</v>
      </c>
      <c r="B3418" s="38"/>
      <c r="C3418" s="38"/>
      <c r="D3418" s="38"/>
      <c r="E3418" s="38"/>
      <c r="F3418" s="108"/>
      <c r="G3418" s="108"/>
      <c r="H3418" s="38"/>
      <c r="I3418" s="38"/>
      <c r="J3418" s="38"/>
      <c r="K3418" s="38"/>
      <c r="L3418" s="38"/>
      <c r="M3418" s="38"/>
      <c r="N3418" s="38"/>
      <c r="O3418" s="38"/>
      <c r="P3418" s="109"/>
    </row>
    <row r="3419" spans="1:16">
      <c r="A3419" s="124" t="s">
        <v>7885</v>
      </c>
      <c r="B3419" s="113"/>
      <c r="C3419" s="113"/>
      <c r="D3419" s="113"/>
      <c r="E3419" s="113"/>
      <c r="F3419" s="114"/>
      <c r="G3419" s="114"/>
      <c r="H3419" s="113"/>
      <c r="I3419" s="113"/>
      <c r="J3419" s="113"/>
      <c r="K3419" s="113"/>
      <c r="L3419" s="113"/>
      <c r="M3419" s="113"/>
      <c r="N3419" s="113"/>
      <c r="O3419" s="113"/>
      <c r="P3419" s="115">
        <v>0</v>
      </c>
    </row>
    <row r="3420" spans="1:16">
      <c r="A3420" s="123" t="s">
        <v>7886</v>
      </c>
      <c r="B3420" s="38"/>
      <c r="C3420" s="38"/>
      <c r="D3420" s="38"/>
      <c r="E3420" s="38"/>
      <c r="F3420" s="108"/>
      <c r="G3420" s="108"/>
      <c r="H3420" s="38"/>
      <c r="I3420" s="38"/>
      <c r="J3420" s="38"/>
      <c r="K3420" s="38"/>
      <c r="L3420" s="38"/>
      <c r="M3420" s="38"/>
      <c r="N3420" s="38"/>
      <c r="O3420" s="38"/>
      <c r="P3420" s="109"/>
    </row>
    <row r="3421" spans="1:16">
      <c r="A3421" s="124" t="s">
        <v>7887</v>
      </c>
      <c r="B3421" s="113"/>
      <c r="C3421" s="113"/>
      <c r="D3421" s="113"/>
      <c r="E3421" s="113"/>
      <c r="F3421" s="114"/>
      <c r="G3421" s="114"/>
      <c r="H3421" s="113"/>
      <c r="I3421" s="113"/>
      <c r="J3421" s="113"/>
      <c r="K3421" s="113"/>
      <c r="L3421" s="113"/>
      <c r="M3421" s="113"/>
      <c r="N3421" s="113"/>
      <c r="O3421" s="113"/>
      <c r="P3421" s="115">
        <v>0</v>
      </c>
    </row>
    <row r="3422" spans="1:16">
      <c r="A3422" s="123" t="s">
        <v>7888</v>
      </c>
      <c r="B3422" s="38"/>
      <c r="C3422" s="38"/>
      <c r="D3422" s="38"/>
      <c r="E3422" s="38"/>
      <c r="F3422" s="108"/>
      <c r="G3422" s="108"/>
      <c r="H3422" s="38"/>
      <c r="I3422" s="38"/>
      <c r="J3422" s="38"/>
      <c r="K3422" s="38"/>
      <c r="L3422" s="38"/>
      <c r="M3422" s="38"/>
      <c r="N3422" s="38"/>
      <c r="O3422" s="38"/>
      <c r="P3422" s="109"/>
    </row>
    <row r="3423" spans="1:16">
      <c r="A3423" s="124" t="s">
        <v>7889</v>
      </c>
      <c r="B3423" s="113"/>
      <c r="C3423" s="113"/>
      <c r="D3423" s="113"/>
      <c r="E3423" s="113"/>
      <c r="F3423" s="114"/>
      <c r="G3423" s="114"/>
      <c r="H3423" s="113"/>
      <c r="I3423" s="113"/>
      <c r="J3423" s="113"/>
      <c r="K3423" s="113"/>
      <c r="L3423" s="113"/>
      <c r="M3423" s="113"/>
      <c r="N3423" s="113"/>
      <c r="O3423" s="113"/>
      <c r="P3423" s="115">
        <v>0</v>
      </c>
    </row>
    <row r="3424" spans="1:16">
      <c r="A3424" s="123" t="s">
        <v>7890</v>
      </c>
      <c r="B3424" s="38"/>
      <c r="C3424" s="38"/>
      <c r="D3424" s="38"/>
      <c r="E3424" s="38"/>
      <c r="F3424" s="108"/>
      <c r="G3424" s="108"/>
      <c r="H3424" s="38"/>
      <c r="I3424" s="38"/>
      <c r="J3424" s="38"/>
      <c r="K3424" s="38"/>
      <c r="L3424" s="38"/>
      <c r="M3424" s="38"/>
      <c r="N3424" s="38"/>
      <c r="O3424" s="38"/>
      <c r="P3424" s="109"/>
    </row>
    <row r="3425" spans="1:16">
      <c r="A3425" s="124" t="s">
        <v>7891</v>
      </c>
      <c r="B3425" s="113"/>
      <c r="C3425" s="113"/>
      <c r="D3425" s="113"/>
      <c r="E3425" s="113"/>
      <c r="F3425" s="114"/>
      <c r="G3425" s="114"/>
      <c r="H3425" s="113"/>
      <c r="I3425" s="113"/>
      <c r="J3425" s="113"/>
      <c r="K3425" s="113"/>
      <c r="L3425" s="113"/>
      <c r="M3425" s="113"/>
      <c r="N3425" s="113"/>
      <c r="O3425" s="113"/>
      <c r="P3425" s="115">
        <v>0</v>
      </c>
    </row>
    <row r="3426" spans="1:16">
      <c r="A3426" s="123" t="s">
        <v>7892</v>
      </c>
      <c r="B3426" s="38"/>
      <c r="C3426" s="38"/>
      <c r="D3426" s="38"/>
      <c r="E3426" s="38"/>
      <c r="F3426" s="108"/>
      <c r="G3426" s="108"/>
      <c r="H3426" s="38"/>
      <c r="I3426" s="38"/>
      <c r="J3426" s="38"/>
      <c r="K3426" s="38"/>
      <c r="L3426" s="38"/>
      <c r="M3426" s="38"/>
      <c r="N3426" s="38"/>
      <c r="O3426" s="38"/>
      <c r="P3426" s="109"/>
    </row>
    <row r="3427" spans="1:16">
      <c r="A3427" s="124" t="s">
        <v>7893</v>
      </c>
      <c r="B3427" s="113"/>
      <c r="C3427" s="113"/>
      <c r="D3427" s="113"/>
      <c r="E3427" s="113"/>
      <c r="F3427" s="114"/>
      <c r="G3427" s="114"/>
      <c r="H3427" s="113"/>
      <c r="I3427" s="113"/>
      <c r="J3427" s="113"/>
      <c r="K3427" s="113"/>
      <c r="L3427" s="113"/>
      <c r="M3427" s="113"/>
      <c r="N3427" s="113"/>
      <c r="O3427" s="113"/>
      <c r="P3427" s="115">
        <v>0</v>
      </c>
    </row>
    <row r="3428" spans="1:16">
      <c r="A3428" s="123" t="s">
        <v>7894</v>
      </c>
      <c r="B3428" s="38"/>
      <c r="C3428" s="38"/>
      <c r="D3428" s="38"/>
      <c r="E3428" s="38"/>
      <c r="F3428" s="108"/>
      <c r="G3428" s="108"/>
      <c r="H3428" s="38"/>
      <c r="I3428" s="38"/>
      <c r="J3428" s="38"/>
      <c r="K3428" s="38"/>
      <c r="L3428" s="38"/>
      <c r="M3428" s="38"/>
      <c r="N3428" s="38"/>
      <c r="O3428" s="38"/>
      <c r="P3428" s="109"/>
    </row>
    <row r="3429" spans="1:16">
      <c r="A3429" s="124" t="s">
        <v>7895</v>
      </c>
      <c r="B3429" s="113"/>
      <c r="C3429" s="113"/>
      <c r="D3429" s="113"/>
      <c r="E3429" s="113"/>
      <c r="F3429" s="114"/>
      <c r="G3429" s="114"/>
      <c r="H3429" s="113"/>
      <c r="I3429" s="113"/>
      <c r="J3429" s="113"/>
      <c r="K3429" s="113"/>
      <c r="L3429" s="113"/>
      <c r="M3429" s="113"/>
      <c r="N3429" s="113"/>
      <c r="O3429" s="113"/>
      <c r="P3429" s="115">
        <v>0</v>
      </c>
    </row>
    <row r="3430" spans="1:16">
      <c r="A3430" s="123" t="s">
        <v>7896</v>
      </c>
      <c r="B3430" s="38"/>
      <c r="C3430" s="38"/>
      <c r="D3430" s="38"/>
      <c r="E3430" s="38"/>
      <c r="F3430" s="108"/>
      <c r="G3430" s="108"/>
      <c r="H3430" s="38"/>
      <c r="I3430" s="38"/>
      <c r="J3430" s="38"/>
      <c r="K3430" s="38"/>
      <c r="L3430" s="38"/>
      <c r="M3430" s="38"/>
      <c r="N3430" s="38"/>
      <c r="O3430" s="38"/>
      <c r="P3430" s="109"/>
    </row>
    <row r="3431" spans="1:16">
      <c r="A3431" s="124" t="s">
        <v>7897</v>
      </c>
      <c r="B3431" s="113"/>
      <c r="C3431" s="113"/>
      <c r="D3431" s="113"/>
      <c r="E3431" s="113"/>
      <c r="F3431" s="114"/>
      <c r="G3431" s="114"/>
      <c r="H3431" s="113"/>
      <c r="I3431" s="113"/>
      <c r="J3431" s="113"/>
      <c r="K3431" s="113"/>
      <c r="L3431" s="113"/>
      <c r="M3431" s="113"/>
      <c r="N3431" s="113"/>
      <c r="O3431" s="113"/>
      <c r="P3431" s="115">
        <v>0</v>
      </c>
    </row>
    <row r="3432" spans="1:16">
      <c r="A3432" s="123" t="s">
        <v>7898</v>
      </c>
      <c r="B3432" s="38"/>
      <c r="C3432" s="38"/>
      <c r="D3432" s="38"/>
      <c r="E3432" s="38"/>
      <c r="F3432" s="108"/>
      <c r="G3432" s="108"/>
      <c r="H3432" s="38"/>
      <c r="I3432" s="38"/>
      <c r="J3432" s="38"/>
      <c r="K3432" s="38"/>
      <c r="L3432" s="38"/>
      <c r="M3432" s="38"/>
      <c r="N3432" s="38"/>
      <c r="O3432" s="38"/>
      <c r="P3432" s="109"/>
    </row>
    <row r="3433" spans="1:16">
      <c r="A3433" s="124" t="s">
        <v>7899</v>
      </c>
      <c r="B3433" s="113"/>
      <c r="C3433" s="113"/>
      <c r="D3433" s="113"/>
      <c r="E3433" s="113"/>
      <c r="F3433" s="114"/>
      <c r="G3433" s="114"/>
      <c r="H3433" s="113"/>
      <c r="I3433" s="113"/>
      <c r="J3433" s="113"/>
      <c r="K3433" s="113"/>
      <c r="L3433" s="113"/>
      <c r="M3433" s="113"/>
      <c r="N3433" s="113"/>
      <c r="O3433" s="113"/>
      <c r="P3433" s="115">
        <v>0</v>
      </c>
    </row>
    <row r="3434" spans="1:16">
      <c r="A3434" s="123" t="s">
        <v>7900</v>
      </c>
      <c r="B3434" s="38"/>
      <c r="C3434" s="38"/>
      <c r="D3434" s="38"/>
      <c r="E3434" s="38"/>
      <c r="F3434" s="108"/>
      <c r="G3434" s="108"/>
      <c r="H3434" s="38"/>
      <c r="I3434" s="38"/>
      <c r="J3434" s="38"/>
      <c r="K3434" s="38"/>
      <c r="L3434" s="38"/>
      <c r="M3434" s="38"/>
      <c r="N3434" s="38"/>
      <c r="O3434" s="38"/>
      <c r="P3434" s="109"/>
    </row>
    <row r="3435" spans="1:16">
      <c r="A3435" s="124" t="s">
        <v>7901</v>
      </c>
      <c r="B3435" s="113"/>
      <c r="C3435" s="113"/>
      <c r="D3435" s="113"/>
      <c r="E3435" s="113"/>
      <c r="F3435" s="114"/>
      <c r="G3435" s="114"/>
      <c r="H3435" s="113"/>
      <c r="I3435" s="113"/>
      <c r="J3435" s="113"/>
      <c r="K3435" s="113"/>
      <c r="L3435" s="113"/>
      <c r="M3435" s="113"/>
      <c r="N3435" s="113"/>
      <c r="O3435" s="113"/>
      <c r="P3435" s="115">
        <v>0</v>
      </c>
    </row>
    <row r="3436" spans="1:16">
      <c r="A3436" s="123" t="s">
        <v>7902</v>
      </c>
      <c r="B3436" s="38"/>
      <c r="C3436" s="38"/>
      <c r="D3436" s="38"/>
      <c r="E3436" s="38"/>
      <c r="F3436" s="108"/>
      <c r="G3436" s="108"/>
      <c r="H3436" s="38"/>
      <c r="I3436" s="38"/>
      <c r="J3436" s="38"/>
      <c r="K3436" s="38"/>
      <c r="L3436" s="38"/>
      <c r="M3436" s="38"/>
      <c r="N3436" s="38"/>
      <c r="O3436" s="38"/>
      <c r="P3436" s="109"/>
    </row>
    <row r="3437" spans="1:16">
      <c r="A3437" s="125" t="s">
        <v>7903</v>
      </c>
      <c r="B3437" s="38"/>
      <c r="C3437" s="38"/>
      <c r="D3437" s="38"/>
      <c r="E3437" s="38"/>
      <c r="F3437" s="108"/>
      <c r="G3437" s="108"/>
      <c r="H3437" s="38"/>
      <c r="I3437" s="38"/>
      <c r="J3437" s="38"/>
      <c r="K3437" s="38"/>
      <c r="L3437" s="38"/>
      <c r="M3437" s="38"/>
      <c r="N3437" s="38"/>
      <c r="O3437" s="38"/>
      <c r="P3437" s="109"/>
    </row>
    <row r="3438" spans="1:16">
      <c r="A3438" s="126" t="s">
        <v>7904</v>
      </c>
      <c r="B3438" s="113"/>
      <c r="C3438" s="113"/>
      <c r="D3438" s="113"/>
      <c r="E3438" s="113"/>
      <c r="F3438" s="114"/>
      <c r="G3438" s="114"/>
      <c r="H3438" s="113"/>
      <c r="I3438" s="113"/>
      <c r="J3438" s="113"/>
      <c r="K3438" s="113"/>
      <c r="L3438" s="113"/>
      <c r="M3438" s="113"/>
      <c r="N3438" s="113"/>
      <c r="O3438" s="113"/>
      <c r="P3438" s="115">
        <v>0</v>
      </c>
    </row>
    <row r="3439" spans="1:16">
      <c r="A3439" s="125" t="s">
        <v>7905</v>
      </c>
      <c r="B3439" s="38"/>
      <c r="C3439" s="38"/>
      <c r="D3439" s="38"/>
      <c r="E3439" s="38"/>
      <c r="F3439" s="108"/>
      <c r="G3439" s="108"/>
      <c r="H3439" s="38"/>
      <c r="I3439" s="38"/>
      <c r="J3439" s="38"/>
      <c r="K3439" s="38"/>
      <c r="L3439" s="38"/>
      <c r="M3439" s="38"/>
      <c r="N3439" s="38"/>
      <c r="O3439" s="38"/>
      <c r="P3439" s="109"/>
    </row>
    <row r="3440" spans="1:16">
      <c r="A3440" s="126" t="s">
        <v>7906</v>
      </c>
      <c r="B3440" s="113"/>
      <c r="C3440" s="113"/>
      <c r="D3440" s="113"/>
      <c r="E3440" s="113"/>
      <c r="F3440" s="114"/>
      <c r="G3440" s="114"/>
      <c r="H3440" s="113"/>
      <c r="I3440" s="113"/>
      <c r="J3440" s="113"/>
      <c r="K3440" s="113"/>
      <c r="L3440" s="113"/>
      <c r="M3440" s="113"/>
      <c r="N3440" s="113"/>
      <c r="O3440" s="113"/>
      <c r="P3440" s="115">
        <v>0</v>
      </c>
    </row>
    <row r="3441" spans="1:16">
      <c r="A3441" s="125" t="s">
        <v>7907</v>
      </c>
      <c r="B3441" s="38"/>
      <c r="C3441" s="38"/>
      <c r="D3441" s="38"/>
      <c r="E3441" s="38"/>
      <c r="F3441" s="108"/>
      <c r="G3441" s="108"/>
      <c r="H3441" s="38"/>
      <c r="I3441" s="38"/>
      <c r="J3441" s="38"/>
      <c r="K3441" s="38"/>
      <c r="L3441" s="38"/>
      <c r="M3441" s="38"/>
      <c r="N3441" s="38"/>
      <c r="O3441" s="38"/>
      <c r="P3441" s="109"/>
    </row>
    <row r="3442" spans="1:16">
      <c r="A3442" s="126" t="s">
        <v>7908</v>
      </c>
      <c r="B3442" s="113"/>
      <c r="C3442" s="113"/>
      <c r="D3442" s="113"/>
      <c r="E3442" s="113"/>
      <c r="F3442" s="114"/>
      <c r="G3442" s="114"/>
      <c r="H3442" s="113"/>
      <c r="I3442" s="113"/>
      <c r="J3442" s="113"/>
      <c r="K3442" s="113"/>
      <c r="L3442" s="113"/>
      <c r="M3442" s="113"/>
      <c r="N3442" s="113"/>
      <c r="O3442" s="113"/>
      <c r="P3442" s="115">
        <v>0</v>
      </c>
    </row>
    <row r="3443" spans="1:16">
      <c r="A3443" s="124" t="s">
        <v>7909</v>
      </c>
      <c r="B3443" s="113"/>
      <c r="C3443" s="113"/>
      <c r="D3443" s="113"/>
      <c r="E3443" s="113"/>
      <c r="F3443" s="114"/>
      <c r="G3443" s="114"/>
      <c r="H3443" s="113"/>
      <c r="I3443" s="113"/>
      <c r="J3443" s="113"/>
      <c r="K3443" s="113"/>
      <c r="L3443" s="113"/>
      <c r="M3443" s="113"/>
      <c r="N3443" s="113"/>
      <c r="O3443" s="113"/>
      <c r="P3443" s="115">
        <f>SUM(P3438,P3440,P3442)</f>
        <v>0</v>
      </c>
    </row>
    <row r="3444" spans="1:16">
      <c r="A3444" s="118" t="s">
        <v>7910</v>
      </c>
      <c r="B3444" s="113"/>
      <c r="C3444" s="113"/>
      <c r="D3444" s="113"/>
      <c r="E3444" s="113"/>
      <c r="F3444" s="114"/>
      <c r="G3444" s="114"/>
      <c r="H3444" s="113"/>
      <c r="I3444" s="113"/>
      <c r="J3444" s="113"/>
      <c r="K3444" s="113"/>
      <c r="L3444" s="113"/>
      <c r="M3444" s="113"/>
      <c r="N3444" s="113"/>
      <c r="O3444" s="113"/>
      <c r="P3444" s="115">
        <f>SUM(P3395,P3397,P3399,P3401,P3403,P3405,P3407,P3409,P3411,P3413,P3415,P3417,P3419,P3421,P3423,P3425,P3427,P3429,P3431,P3433,P3435,P3443)</f>
        <v>0</v>
      </c>
    </row>
    <row r="3445" spans="1:16">
      <c r="A3445" s="117" t="s">
        <v>7911</v>
      </c>
      <c r="B3445" s="38"/>
      <c r="C3445" s="38"/>
      <c r="D3445" s="38"/>
      <c r="E3445" s="38"/>
      <c r="F3445" s="108"/>
      <c r="G3445" s="108"/>
      <c r="H3445" s="38"/>
      <c r="I3445" s="38"/>
      <c r="J3445" s="38"/>
      <c r="K3445" s="38"/>
      <c r="L3445" s="38"/>
      <c r="M3445" s="38"/>
      <c r="N3445" s="38"/>
      <c r="O3445" s="38"/>
      <c r="P3445" s="109"/>
    </row>
    <row r="3446" spans="1:16">
      <c r="A3446" s="123" t="s">
        <v>7912</v>
      </c>
      <c r="B3446" s="38"/>
      <c r="C3446" s="38"/>
      <c r="D3446" s="38"/>
      <c r="E3446" s="38"/>
      <c r="F3446" s="108"/>
      <c r="G3446" s="108"/>
      <c r="H3446" s="38"/>
      <c r="I3446" s="38"/>
      <c r="J3446" s="38"/>
      <c r="K3446" s="38"/>
      <c r="L3446" s="38"/>
      <c r="M3446" s="38"/>
      <c r="N3446" s="38"/>
      <c r="O3446" s="38"/>
      <c r="P3446" s="109"/>
    </row>
    <row r="3447" spans="1:16">
      <c r="A3447" s="124" t="s">
        <v>7913</v>
      </c>
      <c r="B3447" s="113"/>
      <c r="C3447" s="113"/>
      <c r="D3447" s="113"/>
      <c r="E3447" s="113"/>
      <c r="F3447" s="114"/>
      <c r="G3447" s="114"/>
      <c r="H3447" s="113"/>
      <c r="I3447" s="113"/>
      <c r="J3447" s="113"/>
      <c r="K3447" s="113"/>
      <c r="L3447" s="113"/>
      <c r="M3447" s="113"/>
      <c r="N3447" s="113"/>
      <c r="O3447" s="113"/>
      <c r="P3447" s="115">
        <v>0</v>
      </c>
    </row>
    <row r="3448" spans="1:16">
      <c r="A3448" s="123" t="s">
        <v>7914</v>
      </c>
      <c r="B3448" s="38"/>
      <c r="C3448" s="38"/>
      <c r="D3448" s="38"/>
      <c r="E3448" s="38"/>
      <c r="F3448" s="108"/>
      <c r="G3448" s="108"/>
      <c r="H3448" s="38"/>
      <c r="I3448" s="38"/>
      <c r="J3448" s="38"/>
      <c r="K3448" s="38"/>
      <c r="L3448" s="38"/>
      <c r="M3448" s="38"/>
      <c r="N3448" s="38"/>
      <c r="O3448" s="38"/>
      <c r="P3448" s="109"/>
    </row>
    <row r="3449" spans="1:16">
      <c r="A3449" s="124" t="s">
        <v>7915</v>
      </c>
      <c r="B3449" s="113"/>
      <c r="C3449" s="113"/>
      <c r="D3449" s="113"/>
      <c r="E3449" s="113"/>
      <c r="F3449" s="114"/>
      <c r="G3449" s="114"/>
      <c r="H3449" s="113"/>
      <c r="I3449" s="113"/>
      <c r="J3449" s="113"/>
      <c r="K3449" s="113"/>
      <c r="L3449" s="113"/>
      <c r="M3449" s="113"/>
      <c r="N3449" s="113"/>
      <c r="O3449" s="113"/>
      <c r="P3449" s="115">
        <v>0</v>
      </c>
    </row>
    <row r="3450" spans="1:16">
      <c r="A3450" s="123" t="s">
        <v>7916</v>
      </c>
      <c r="B3450" s="38"/>
      <c r="C3450" s="38"/>
      <c r="D3450" s="38"/>
      <c r="E3450" s="38"/>
      <c r="F3450" s="108"/>
      <c r="G3450" s="108"/>
      <c r="H3450" s="38"/>
      <c r="I3450" s="38"/>
      <c r="J3450" s="38"/>
      <c r="K3450" s="38"/>
      <c r="L3450" s="38"/>
      <c r="M3450" s="38"/>
      <c r="N3450" s="38"/>
      <c r="O3450" s="38"/>
      <c r="P3450" s="109"/>
    </row>
    <row r="3451" spans="1:16">
      <c r="A3451" s="124" t="s">
        <v>7917</v>
      </c>
      <c r="B3451" s="113"/>
      <c r="C3451" s="113"/>
      <c r="D3451" s="113"/>
      <c r="E3451" s="113"/>
      <c r="F3451" s="114"/>
      <c r="G3451" s="114"/>
      <c r="H3451" s="113"/>
      <c r="I3451" s="113"/>
      <c r="J3451" s="113"/>
      <c r="K3451" s="113"/>
      <c r="L3451" s="113"/>
      <c r="M3451" s="113"/>
      <c r="N3451" s="113"/>
      <c r="O3451" s="113"/>
      <c r="P3451" s="115">
        <v>0</v>
      </c>
    </row>
    <row r="3452" spans="1:16">
      <c r="A3452" s="123" t="s">
        <v>7918</v>
      </c>
      <c r="B3452" s="38"/>
      <c r="C3452" s="38"/>
      <c r="D3452" s="38"/>
      <c r="E3452" s="38"/>
      <c r="F3452" s="108"/>
      <c r="G3452" s="108"/>
      <c r="H3452" s="38"/>
      <c r="I3452" s="38"/>
      <c r="J3452" s="38"/>
      <c r="K3452" s="38"/>
      <c r="L3452" s="38"/>
      <c r="M3452" s="38"/>
      <c r="N3452" s="38"/>
      <c r="O3452" s="38"/>
      <c r="P3452" s="109"/>
    </row>
    <row r="3453" spans="1:16">
      <c r="A3453" s="124" t="s">
        <v>7919</v>
      </c>
      <c r="B3453" s="113"/>
      <c r="C3453" s="113"/>
      <c r="D3453" s="113"/>
      <c r="E3453" s="113"/>
      <c r="F3453" s="114"/>
      <c r="G3453" s="114"/>
      <c r="H3453" s="113"/>
      <c r="I3453" s="113"/>
      <c r="J3453" s="113"/>
      <c r="K3453" s="113"/>
      <c r="L3453" s="113"/>
      <c r="M3453" s="113"/>
      <c r="N3453" s="113"/>
      <c r="O3453" s="113"/>
      <c r="P3453" s="115">
        <v>0</v>
      </c>
    </row>
    <row r="3454" spans="1:16">
      <c r="A3454" s="123" t="s">
        <v>7920</v>
      </c>
      <c r="B3454" s="38"/>
      <c r="C3454" s="38"/>
      <c r="D3454" s="38"/>
      <c r="E3454" s="38"/>
      <c r="F3454" s="108"/>
      <c r="G3454" s="108"/>
      <c r="H3454" s="38"/>
      <c r="I3454" s="38"/>
      <c r="J3454" s="38"/>
      <c r="K3454" s="38"/>
      <c r="L3454" s="38"/>
      <c r="M3454" s="38"/>
      <c r="N3454" s="38"/>
      <c r="O3454" s="38"/>
      <c r="P3454" s="109"/>
    </row>
    <row r="3455" spans="1:16">
      <c r="A3455" s="124" t="s">
        <v>7921</v>
      </c>
      <c r="B3455" s="113"/>
      <c r="C3455" s="113"/>
      <c r="D3455" s="113"/>
      <c r="E3455" s="113"/>
      <c r="F3455" s="114"/>
      <c r="G3455" s="114"/>
      <c r="H3455" s="113"/>
      <c r="I3455" s="113"/>
      <c r="J3455" s="113"/>
      <c r="K3455" s="113"/>
      <c r="L3455" s="113"/>
      <c r="M3455" s="113"/>
      <c r="N3455" s="113"/>
      <c r="O3455" s="113"/>
      <c r="P3455" s="115">
        <v>0</v>
      </c>
    </row>
    <row r="3456" spans="1:16">
      <c r="A3456" s="123" t="s">
        <v>7922</v>
      </c>
      <c r="B3456" s="38"/>
      <c r="C3456" s="38"/>
      <c r="D3456" s="38"/>
      <c r="E3456" s="38"/>
      <c r="F3456" s="108"/>
      <c r="G3456" s="108"/>
      <c r="H3456" s="38"/>
      <c r="I3456" s="38"/>
      <c r="J3456" s="38"/>
      <c r="K3456" s="38"/>
      <c r="L3456" s="38"/>
      <c r="M3456" s="38"/>
      <c r="N3456" s="38"/>
      <c r="O3456" s="38"/>
      <c r="P3456" s="109"/>
    </row>
    <row r="3457" spans="1:16">
      <c r="A3457" s="124" t="s">
        <v>7923</v>
      </c>
      <c r="B3457" s="113"/>
      <c r="C3457" s="113"/>
      <c r="D3457" s="113"/>
      <c r="E3457" s="113"/>
      <c r="F3457" s="114"/>
      <c r="G3457" s="114"/>
      <c r="H3457" s="113"/>
      <c r="I3457" s="113"/>
      <c r="J3457" s="113"/>
      <c r="K3457" s="113"/>
      <c r="L3457" s="113"/>
      <c r="M3457" s="113"/>
      <c r="N3457" s="113"/>
      <c r="O3457" s="113"/>
      <c r="P3457" s="115">
        <v>0</v>
      </c>
    </row>
    <row r="3458" spans="1:16">
      <c r="A3458" s="123" t="s">
        <v>7924</v>
      </c>
      <c r="B3458" s="38"/>
      <c r="C3458" s="38"/>
      <c r="D3458" s="38"/>
      <c r="E3458" s="38"/>
      <c r="F3458" s="108"/>
      <c r="G3458" s="108"/>
      <c r="H3458" s="38"/>
      <c r="I3458" s="38"/>
      <c r="J3458" s="38"/>
      <c r="K3458" s="38"/>
      <c r="L3458" s="38"/>
      <c r="M3458" s="38"/>
      <c r="N3458" s="38"/>
      <c r="O3458" s="38"/>
      <c r="P3458" s="109"/>
    </row>
    <row r="3459" spans="1:16">
      <c r="A3459" s="124" t="s">
        <v>7925</v>
      </c>
      <c r="B3459" s="113"/>
      <c r="C3459" s="113"/>
      <c r="D3459" s="113"/>
      <c r="E3459" s="113"/>
      <c r="F3459" s="114"/>
      <c r="G3459" s="114"/>
      <c r="H3459" s="113"/>
      <c r="I3459" s="113"/>
      <c r="J3459" s="113"/>
      <c r="K3459" s="113"/>
      <c r="L3459" s="113"/>
      <c r="M3459" s="113"/>
      <c r="N3459" s="113"/>
      <c r="O3459" s="113"/>
      <c r="P3459" s="115">
        <v>0</v>
      </c>
    </row>
    <row r="3460" spans="1:16">
      <c r="A3460" s="123" t="s">
        <v>7926</v>
      </c>
      <c r="B3460" s="38"/>
      <c r="C3460" s="38"/>
      <c r="D3460" s="38"/>
      <c r="E3460" s="38"/>
      <c r="F3460" s="108"/>
      <c r="G3460" s="108"/>
      <c r="H3460" s="38"/>
      <c r="I3460" s="38"/>
      <c r="J3460" s="38"/>
      <c r="K3460" s="38"/>
      <c r="L3460" s="38"/>
      <c r="M3460" s="38"/>
      <c r="N3460" s="38"/>
      <c r="O3460" s="38"/>
      <c r="P3460" s="109"/>
    </row>
    <row r="3461" spans="1:16">
      <c r="A3461" s="124" t="s">
        <v>7927</v>
      </c>
      <c r="B3461" s="113"/>
      <c r="C3461" s="113"/>
      <c r="D3461" s="113"/>
      <c r="E3461" s="113"/>
      <c r="F3461" s="114"/>
      <c r="G3461" s="114"/>
      <c r="H3461" s="113"/>
      <c r="I3461" s="113"/>
      <c r="J3461" s="113"/>
      <c r="K3461" s="113"/>
      <c r="L3461" s="113"/>
      <c r="M3461" s="113"/>
      <c r="N3461" s="113"/>
      <c r="O3461" s="113"/>
      <c r="P3461" s="115">
        <v>0</v>
      </c>
    </row>
    <row r="3462" spans="1:16">
      <c r="A3462" s="123" t="s">
        <v>7928</v>
      </c>
      <c r="B3462" s="38"/>
      <c r="C3462" s="38"/>
      <c r="D3462" s="38"/>
      <c r="E3462" s="38"/>
      <c r="F3462" s="108"/>
      <c r="G3462" s="108"/>
      <c r="H3462" s="38"/>
      <c r="I3462" s="38"/>
      <c r="J3462" s="38"/>
      <c r="K3462" s="38"/>
      <c r="L3462" s="38"/>
      <c r="M3462" s="38"/>
      <c r="N3462" s="38"/>
      <c r="O3462" s="38"/>
      <c r="P3462" s="109"/>
    </row>
    <row r="3463" spans="1:16">
      <c r="A3463" s="124" t="s">
        <v>7929</v>
      </c>
      <c r="B3463" s="113"/>
      <c r="C3463" s="113"/>
      <c r="D3463" s="113"/>
      <c r="E3463" s="113"/>
      <c r="F3463" s="114"/>
      <c r="G3463" s="114"/>
      <c r="H3463" s="113"/>
      <c r="I3463" s="113"/>
      <c r="J3463" s="113"/>
      <c r="K3463" s="113"/>
      <c r="L3463" s="113"/>
      <c r="M3463" s="113"/>
      <c r="N3463" s="113"/>
      <c r="O3463" s="113"/>
      <c r="P3463" s="115">
        <v>0</v>
      </c>
    </row>
    <row r="3464" spans="1:16">
      <c r="A3464" s="123" t="s">
        <v>7930</v>
      </c>
      <c r="B3464" s="38"/>
      <c r="C3464" s="38"/>
      <c r="D3464" s="38"/>
      <c r="E3464" s="38"/>
      <c r="F3464" s="108"/>
      <c r="G3464" s="108"/>
      <c r="H3464" s="38"/>
      <c r="I3464" s="38"/>
      <c r="J3464" s="38"/>
      <c r="K3464" s="38"/>
      <c r="L3464" s="38"/>
      <c r="M3464" s="38"/>
      <c r="N3464" s="38"/>
      <c r="O3464" s="38"/>
      <c r="P3464" s="109"/>
    </row>
    <row r="3465" spans="1:16">
      <c r="A3465" s="124" t="s">
        <v>7931</v>
      </c>
      <c r="B3465" s="113"/>
      <c r="C3465" s="113"/>
      <c r="D3465" s="113"/>
      <c r="E3465" s="113"/>
      <c r="F3465" s="114"/>
      <c r="G3465" s="114"/>
      <c r="H3465" s="113"/>
      <c r="I3465" s="113"/>
      <c r="J3465" s="113"/>
      <c r="K3465" s="113"/>
      <c r="L3465" s="113"/>
      <c r="M3465" s="113"/>
      <c r="N3465" s="113"/>
      <c r="O3465" s="113"/>
      <c r="P3465" s="115">
        <v>0</v>
      </c>
    </row>
    <row r="3466" spans="1:16">
      <c r="A3466" s="123" t="s">
        <v>7932</v>
      </c>
      <c r="B3466" s="38"/>
      <c r="C3466" s="38"/>
      <c r="D3466" s="38"/>
      <c r="E3466" s="38"/>
      <c r="F3466" s="108"/>
      <c r="G3466" s="108"/>
      <c r="H3466" s="38"/>
      <c r="I3466" s="38"/>
      <c r="J3466" s="38"/>
      <c r="K3466" s="38"/>
      <c r="L3466" s="38"/>
      <c r="M3466" s="38"/>
      <c r="N3466" s="38"/>
      <c r="O3466" s="38"/>
      <c r="P3466" s="109"/>
    </row>
    <row r="3467" spans="1:16">
      <c r="A3467" s="124" t="s">
        <v>7933</v>
      </c>
      <c r="B3467" s="113"/>
      <c r="C3467" s="113"/>
      <c r="D3467" s="113"/>
      <c r="E3467" s="113"/>
      <c r="F3467" s="114"/>
      <c r="G3467" s="114"/>
      <c r="H3467" s="113"/>
      <c r="I3467" s="113"/>
      <c r="J3467" s="113"/>
      <c r="K3467" s="113"/>
      <c r="L3467" s="113"/>
      <c r="M3467" s="113"/>
      <c r="N3467" s="113"/>
      <c r="O3467" s="113"/>
      <c r="P3467" s="115">
        <v>0</v>
      </c>
    </row>
    <row r="3468" spans="1:16">
      <c r="A3468" s="123" t="s">
        <v>7934</v>
      </c>
      <c r="B3468" s="38"/>
      <c r="C3468" s="38"/>
      <c r="D3468" s="38"/>
      <c r="E3468" s="38"/>
      <c r="F3468" s="108"/>
      <c r="G3468" s="108"/>
      <c r="H3468" s="38"/>
      <c r="I3468" s="38"/>
      <c r="J3468" s="38"/>
      <c r="K3468" s="38"/>
      <c r="L3468" s="38"/>
      <c r="M3468" s="38"/>
      <c r="N3468" s="38"/>
      <c r="O3468" s="38"/>
      <c r="P3468" s="109"/>
    </row>
    <row r="3469" spans="1:16">
      <c r="A3469" s="124" t="s">
        <v>7935</v>
      </c>
      <c r="B3469" s="113"/>
      <c r="C3469" s="113"/>
      <c r="D3469" s="113"/>
      <c r="E3469" s="113"/>
      <c r="F3469" s="114"/>
      <c r="G3469" s="114"/>
      <c r="H3469" s="113"/>
      <c r="I3469" s="113"/>
      <c r="J3469" s="113"/>
      <c r="K3469" s="113"/>
      <c r="L3469" s="113"/>
      <c r="M3469" s="113"/>
      <c r="N3469" s="113"/>
      <c r="O3469" s="113"/>
      <c r="P3469" s="115">
        <v>0</v>
      </c>
    </row>
    <row r="3470" spans="1:16">
      <c r="A3470" s="123" t="s">
        <v>7936</v>
      </c>
      <c r="B3470" s="38"/>
      <c r="C3470" s="38"/>
      <c r="D3470" s="38"/>
      <c r="E3470" s="38"/>
      <c r="F3470" s="108"/>
      <c r="G3470" s="108"/>
      <c r="H3470" s="38"/>
      <c r="I3470" s="38"/>
      <c r="J3470" s="38"/>
      <c r="K3470" s="38"/>
      <c r="L3470" s="38"/>
      <c r="M3470" s="38"/>
      <c r="N3470" s="38"/>
      <c r="O3470" s="38"/>
      <c r="P3470" s="109"/>
    </row>
    <row r="3471" spans="1:16">
      <c r="A3471" s="124" t="s">
        <v>7937</v>
      </c>
      <c r="B3471" s="113"/>
      <c r="C3471" s="113"/>
      <c r="D3471" s="113"/>
      <c r="E3471" s="113"/>
      <c r="F3471" s="114"/>
      <c r="G3471" s="114"/>
      <c r="H3471" s="113"/>
      <c r="I3471" s="113"/>
      <c r="J3471" s="113"/>
      <c r="K3471" s="113"/>
      <c r="L3471" s="113"/>
      <c r="M3471" s="113"/>
      <c r="N3471" s="113"/>
      <c r="O3471" s="113"/>
      <c r="P3471" s="115">
        <v>0</v>
      </c>
    </row>
    <row r="3472" spans="1:16">
      <c r="A3472" s="123" t="s">
        <v>7938</v>
      </c>
      <c r="B3472" s="38"/>
      <c r="C3472" s="38"/>
      <c r="D3472" s="38"/>
      <c r="E3472" s="38"/>
      <c r="F3472" s="108"/>
      <c r="G3472" s="108"/>
      <c r="H3472" s="38"/>
      <c r="I3472" s="38"/>
      <c r="J3472" s="38"/>
      <c r="K3472" s="38"/>
      <c r="L3472" s="38"/>
      <c r="M3472" s="38"/>
      <c r="N3472" s="38"/>
      <c r="O3472" s="38"/>
      <c r="P3472" s="109"/>
    </row>
    <row r="3473" spans="1:16">
      <c r="A3473" s="124" t="s">
        <v>7939</v>
      </c>
      <c r="B3473" s="113"/>
      <c r="C3473" s="113"/>
      <c r="D3473" s="113"/>
      <c r="E3473" s="113"/>
      <c r="F3473" s="114"/>
      <c r="G3473" s="114"/>
      <c r="H3473" s="113"/>
      <c r="I3473" s="113"/>
      <c r="J3473" s="113"/>
      <c r="K3473" s="113"/>
      <c r="L3473" s="113"/>
      <c r="M3473" s="113"/>
      <c r="N3473" s="113"/>
      <c r="O3473" s="113"/>
      <c r="P3473" s="115">
        <v>0</v>
      </c>
    </row>
    <row r="3474" spans="1:16">
      <c r="A3474" s="123" t="s">
        <v>7940</v>
      </c>
      <c r="B3474" s="38"/>
      <c r="C3474" s="38"/>
      <c r="D3474" s="38"/>
      <c r="E3474" s="38"/>
      <c r="F3474" s="108"/>
      <c r="G3474" s="108"/>
      <c r="H3474" s="38"/>
      <c r="I3474" s="38"/>
      <c r="J3474" s="38"/>
      <c r="K3474" s="38"/>
      <c r="L3474" s="38"/>
      <c r="M3474" s="38"/>
      <c r="N3474" s="38"/>
      <c r="O3474" s="38"/>
      <c r="P3474" s="109"/>
    </row>
    <row r="3475" spans="1:16">
      <c r="A3475" s="124" t="s">
        <v>7941</v>
      </c>
      <c r="B3475" s="113"/>
      <c r="C3475" s="113"/>
      <c r="D3475" s="113"/>
      <c r="E3475" s="113"/>
      <c r="F3475" s="114"/>
      <c r="G3475" s="114"/>
      <c r="H3475" s="113"/>
      <c r="I3475" s="113"/>
      <c r="J3475" s="113"/>
      <c r="K3475" s="113"/>
      <c r="L3475" s="113"/>
      <c r="M3475" s="113"/>
      <c r="N3475" s="113"/>
      <c r="O3475" s="113"/>
      <c r="P3475" s="115">
        <v>0</v>
      </c>
    </row>
    <row r="3476" spans="1:16">
      <c r="A3476" s="123" t="s">
        <v>7942</v>
      </c>
      <c r="B3476" s="38"/>
      <c r="C3476" s="38"/>
      <c r="D3476" s="38"/>
      <c r="E3476" s="38"/>
      <c r="F3476" s="108"/>
      <c r="G3476" s="108"/>
      <c r="H3476" s="38"/>
      <c r="I3476" s="38"/>
      <c r="J3476" s="38"/>
      <c r="K3476" s="38"/>
      <c r="L3476" s="38"/>
      <c r="M3476" s="38"/>
      <c r="N3476" s="38"/>
      <c r="O3476" s="38"/>
      <c r="P3476" s="109"/>
    </row>
    <row r="3477" spans="1:16">
      <c r="A3477" s="124" t="s">
        <v>7943</v>
      </c>
      <c r="B3477" s="113"/>
      <c r="C3477" s="113"/>
      <c r="D3477" s="113"/>
      <c r="E3477" s="113"/>
      <c r="F3477" s="114"/>
      <c r="G3477" s="114"/>
      <c r="H3477" s="113"/>
      <c r="I3477" s="113"/>
      <c r="J3477" s="113"/>
      <c r="K3477" s="113"/>
      <c r="L3477" s="113"/>
      <c r="M3477" s="113"/>
      <c r="N3477" s="113"/>
      <c r="O3477" s="113"/>
      <c r="P3477" s="115">
        <v>0</v>
      </c>
    </row>
    <row r="3478" spans="1:16">
      <c r="A3478" s="123" t="s">
        <v>7944</v>
      </c>
      <c r="B3478" s="38"/>
      <c r="C3478" s="38"/>
      <c r="D3478" s="38"/>
      <c r="E3478" s="38"/>
      <c r="F3478" s="108"/>
      <c r="G3478" s="108"/>
      <c r="H3478" s="38"/>
      <c r="I3478" s="38"/>
      <c r="J3478" s="38"/>
      <c r="K3478" s="38"/>
      <c r="L3478" s="38"/>
      <c r="M3478" s="38"/>
      <c r="N3478" s="38"/>
      <c r="O3478" s="38"/>
      <c r="P3478" s="109"/>
    </row>
    <row r="3479" spans="1:16">
      <c r="A3479" s="124" t="s">
        <v>7945</v>
      </c>
      <c r="B3479" s="113"/>
      <c r="C3479" s="113"/>
      <c r="D3479" s="113"/>
      <c r="E3479" s="113"/>
      <c r="F3479" s="114"/>
      <c r="G3479" s="114"/>
      <c r="H3479" s="113"/>
      <c r="I3479" s="113"/>
      <c r="J3479" s="113"/>
      <c r="K3479" s="113"/>
      <c r="L3479" s="113"/>
      <c r="M3479" s="113"/>
      <c r="N3479" s="113"/>
      <c r="O3479" s="113"/>
      <c r="P3479" s="115">
        <v>0</v>
      </c>
    </row>
    <row r="3480" spans="1:16">
      <c r="A3480" s="123" t="s">
        <v>7946</v>
      </c>
      <c r="B3480" s="38"/>
      <c r="C3480" s="38"/>
      <c r="D3480" s="38"/>
      <c r="E3480" s="38"/>
      <c r="F3480" s="108"/>
      <c r="G3480" s="108"/>
      <c r="H3480" s="38"/>
      <c r="I3480" s="38"/>
      <c r="J3480" s="38"/>
      <c r="K3480" s="38"/>
      <c r="L3480" s="38"/>
      <c r="M3480" s="38"/>
      <c r="N3480" s="38"/>
      <c r="O3480" s="38"/>
      <c r="P3480" s="109"/>
    </row>
    <row r="3481" spans="1:16">
      <c r="A3481" s="124" t="s">
        <v>7947</v>
      </c>
      <c r="B3481" s="113"/>
      <c r="C3481" s="113"/>
      <c r="D3481" s="113"/>
      <c r="E3481" s="113"/>
      <c r="F3481" s="114"/>
      <c r="G3481" s="114"/>
      <c r="H3481" s="113"/>
      <c r="I3481" s="113"/>
      <c r="J3481" s="113"/>
      <c r="K3481" s="113"/>
      <c r="L3481" s="113"/>
      <c r="M3481" s="113"/>
      <c r="N3481" s="113"/>
      <c r="O3481" s="113"/>
      <c r="P3481" s="115">
        <v>0</v>
      </c>
    </row>
    <row r="3482" spans="1:16">
      <c r="A3482" s="123" t="s">
        <v>7948</v>
      </c>
      <c r="B3482" s="38"/>
      <c r="C3482" s="38"/>
      <c r="D3482" s="38"/>
      <c r="E3482" s="38"/>
      <c r="F3482" s="108"/>
      <c r="G3482" s="108"/>
      <c r="H3482" s="38"/>
      <c r="I3482" s="38"/>
      <c r="J3482" s="38"/>
      <c r="K3482" s="38"/>
      <c r="L3482" s="38"/>
      <c r="M3482" s="38"/>
      <c r="N3482" s="38"/>
      <c r="O3482" s="38"/>
      <c r="P3482" s="109"/>
    </row>
    <row r="3483" spans="1:16">
      <c r="A3483" s="124" t="s">
        <v>7949</v>
      </c>
      <c r="B3483" s="113"/>
      <c r="C3483" s="113"/>
      <c r="D3483" s="113"/>
      <c r="E3483" s="113"/>
      <c r="F3483" s="114"/>
      <c r="G3483" s="114"/>
      <c r="H3483" s="113"/>
      <c r="I3483" s="113"/>
      <c r="J3483" s="113"/>
      <c r="K3483" s="113"/>
      <c r="L3483" s="113"/>
      <c r="M3483" s="113"/>
      <c r="N3483" s="113"/>
      <c r="O3483" s="113"/>
      <c r="P3483" s="115">
        <v>0</v>
      </c>
    </row>
    <row r="3484" spans="1:16">
      <c r="A3484" s="118" t="s">
        <v>7950</v>
      </c>
      <c r="B3484" s="113"/>
      <c r="C3484" s="113"/>
      <c r="D3484" s="113"/>
      <c r="E3484" s="113"/>
      <c r="F3484" s="114"/>
      <c r="G3484" s="114"/>
      <c r="H3484" s="113"/>
      <c r="I3484" s="113"/>
      <c r="J3484" s="113"/>
      <c r="K3484" s="113"/>
      <c r="L3484" s="113"/>
      <c r="M3484" s="113"/>
      <c r="N3484" s="113"/>
      <c r="O3484" s="113"/>
      <c r="P3484" s="115">
        <f>SUM(P3447,P3449,P3451,P3453,P3455,P3457,P3459,P3461,P3463,P3465,P3467,P3469,P3471,P3473,P3475,P3477,P3479,P3481,P3483)</f>
        <v>0</v>
      </c>
    </row>
    <row r="3485" spans="1:16">
      <c r="A3485" s="117" t="s">
        <v>7951</v>
      </c>
      <c r="B3485" s="38"/>
      <c r="C3485" s="38"/>
      <c r="D3485" s="38"/>
      <c r="E3485" s="38"/>
      <c r="F3485" s="108"/>
      <c r="G3485" s="108"/>
      <c r="H3485" s="38"/>
      <c r="I3485" s="38"/>
      <c r="J3485" s="38"/>
      <c r="K3485" s="38"/>
      <c r="L3485" s="38"/>
      <c r="M3485" s="38"/>
      <c r="N3485" s="38"/>
      <c r="O3485" s="38"/>
      <c r="P3485" s="109"/>
    </row>
    <row r="3486" spans="1:16">
      <c r="A3486" s="123" t="s">
        <v>7952</v>
      </c>
      <c r="B3486" s="38"/>
      <c r="C3486" s="38"/>
      <c r="D3486" s="38"/>
      <c r="E3486" s="38"/>
      <c r="F3486" s="108"/>
      <c r="G3486" s="108"/>
      <c r="H3486" s="38"/>
      <c r="I3486" s="38"/>
      <c r="J3486" s="38"/>
      <c r="K3486" s="38"/>
      <c r="L3486" s="38"/>
      <c r="M3486" s="38"/>
      <c r="N3486" s="38"/>
      <c r="O3486" s="38"/>
      <c r="P3486" s="109"/>
    </row>
    <row r="3487" spans="1:16">
      <c r="A3487" s="124" t="s">
        <v>7953</v>
      </c>
      <c r="B3487" s="113"/>
      <c r="C3487" s="113"/>
      <c r="D3487" s="113"/>
      <c r="E3487" s="113"/>
      <c r="F3487" s="114"/>
      <c r="G3487" s="114"/>
      <c r="H3487" s="113"/>
      <c r="I3487" s="113"/>
      <c r="J3487" s="113"/>
      <c r="K3487" s="113"/>
      <c r="L3487" s="113"/>
      <c r="M3487" s="113"/>
      <c r="N3487" s="113"/>
      <c r="O3487" s="113"/>
      <c r="P3487" s="115">
        <v>0</v>
      </c>
    </row>
    <row r="3488" spans="1:16">
      <c r="A3488" s="123" t="s">
        <v>7954</v>
      </c>
      <c r="B3488" s="38"/>
      <c r="C3488" s="38"/>
      <c r="D3488" s="38"/>
      <c r="E3488" s="38"/>
      <c r="F3488" s="108"/>
      <c r="G3488" s="108"/>
      <c r="H3488" s="38"/>
      <c r="I3488" s="38"/>
      <c r="J3488" s="38"/>
      <c r="K3488" s="38"/>
      <c r="L3488" s="38"/>
      <c r="M3488" s="38"/>
      <c r="N3488" s="38"/>
      <c r="O3488" s="38"/>
      <c r="P3488" s="109"/>
    </row>
    <row r="3489" spans="1:16">
      <c r="A3489" s="124" t="s">
        <v>7955</v>
      </c>
      <c r="B3489" s="113"/>
      <c r="C3489" s="113"/>
      <c r="D3489" s="113"/>
      <c r="E3489" s="113"/>
      <c r="F3489" s="114"/>
      <c r="G3489" s="114"/>
      <c r="H3489" s="113"/>
      <c r="I3489" s="113"/>
      <c r="J3489" s="113"/>
      <c r="K3489" s="113"/>
      <c r="L3489" s="113"/>
      <c r="M3489" s="113"/>
      <c r="N3489" s="113"/>
      <c r="O3489" s="113"/>
      <c r="P3489" s="115">
        <v>0</v>
      </c>
    </row>
    <row r="3490" spans="1:16">
      <c r="A3490" s="123" t="s">
        <v>7956</v>
      </c>
      <c r="B3490" s="38"/>
      <c r="C3490" s="38"/>
      <c r="D3490" s="38"/>
      <c r="E3490" s="38"/>
      <c r="F3490" s="108"/>
      <c r="G3490" s="108"/>
      <c r="H3490" s="38"/>
      <c r="I3490" s="38"/>
      <c r="J3490" s="38"/>
      <c r="K3490" s="38"/>
      <c r="L3490" s="38"/>
      <c r="M3490" s="38"/>
      <c r="N3490" s="38"/>
      <c r="O3490" s="38"/>
      <c r="P3490" s="109"/>
    </row>
    <row r="3491" spans="1:16">
      <c r="A3491" s="124" t="s">
        <v>7957</v>
      </c>
      <c r="B3491" s="113"/>
      <c r="C3491" s="113"/>
      <c r="D3491" s="113"/>
      <c r="E3491" s="113"/>
      <c r="F3491" s="114"/>
      <c r="G3491" s="114"/>
      <c r="H3491" s="113"/>
      <c r="I3491" s="113"/>
      <c r="J3491" s="113"/>
      <c r="K3491" s="113"/>
      <c r="L3491" s="113"/>
      <c r="M3491" s="113"/>
      <c r="N3491" s="113"/>
      <c r="O3491" s="113"/>
      <c r="P3491" s="115">
        <v>0</v>
      </c>
    </row>
    <row r="3492" spans="1:16">
      <c r="A3492" s="123" t="s">
        <v>7958</v>
      </c>
      <c r="B3492" s="38"/>
      <c r="C3492" s="38"/>
      <c r="D3492" s="38"/>
      <c r="E3492" s="38"/>
      <c r="F3492" s="108"/>
      <c r="G3492" s="108"/>
      <c r="H3492" s="38"/>
      <c r="I3492" s="38"/>
      <c r="J3492" s="38"/>
      <c r="K3492" s="38"/>
      <c r="L3492" s="38"/>
      <c r="M3492" s="38"/>
      <c r="N3492" s="38"/>
      <c r="O3492" s="38"/>
      <c r="P3492" s="109"/>
    </row>
    <row r="3493" spans="1:16">
      <c r="A3493" s="124" t="s">
        <v>7959</v>
      </c>
      <c r="B3493" s="113"/>
      <c r="C3493" s="113"/>
      <c r="D3493" s="113"/>
      <c r="E3493" s="113"/>
      <c r="F3493" s="114"/>
      <c r="G3493" s="114"/>
      <c r="H3493" s="113"/>
      <c r="I3493" s="113"/>
      <c r="J3493" s="113"/>
      <c r="K3493" s="113"/>
      <c r="L3493" s="113"/>
      <c r="M3493" s="113"/>
      <c r="N3493" s="113"/>
      <c r="O3493" s="113"/>
      <c r="P3493" s="115">
        <v>0</v>
      </c>
    </row>
    <row r="3494" spans="1:16">
      <c r="A3494" s="123" t="s">
        <v>7960</v>
      </c>
      <c r="B3494" s="38"/>
      <c r="C3494" s="38"/>
      <c r="D3494" s="38"/>
      <c r="E3494" s="38"/>
      <c r="F3494" s="108"/>
      <c r="G3494" s="108"/>
      <c r="H3494" s="38"/>
      <c r="I3494" s="38"/>
      <c r="J3494" s="38"/>
      <c r="K3494" s="38"/>
      <c r="L3494" s="38"/>
      <c r="M3494" s="38"/>
      <c r="N3494" s="38"/>
      <c r="O3494" s="38"/>
      <c r="P3494" s="109"/>
    </row>
    <row r="3495" spans="1:16">
      <c r="A3495" s="124" t="s">
        <v>7961</v>
      </c>
      <c r="B3495" s="113"/>
      <c r="C3495" s="113"/>
      <c r="D3495" s="113"/>
      <c r="E3495" s="113"/>
      <c r="F3495" s="114"/>
      <c r="G3495" s="114"/>
      <c r="H3495" s="113"/>
      <c r="I3495" s="113"/>
      <c r="J3495" s="113"/>
      <c r="K3495" s="113"/>
      <c r="L3495" s="113"/>
      <c r="M3495" s="113"/>
      <c r="N3495" s="113"/>
      <c r="O3495" s="113"/>
      <c r="P3495" s="115">
        <v>0</v>
      </c>
    </row>
    <row r="3496" spans="1:16">
      <c r="A3496" s="123" t="s">
        <v>7962</v>
      </c>
      <c r="B3496" s="38"/>
      <c r="C3496" s="38"/>
      <c r="D3496" s="38"/>
      <c r="E3496" s="38"/>
      <c r="F3496" s="108"/>
      <c r="G3496" s="108"/>
      <c r="H3496" s="38"/>
      <c r="I3496" s="38"/>
      <c r="J3496" s="38"/>
      <c r="K3496" s="38"/>
      <c r="L3496" s="38"/>
      <c r="M3496" s="38"/>
      <c r="N3496" s="38"/>
      <c r="O3496" s="38"/>
      <c r="P3496" s="109"/>
    </row>
    <row r="3497" spans="1:16">
      <c r="A3497" s="124" t="s">
        <v>7963</v>
      </c>
      <c r="B3497" s="113"/>
      <c r="C3497" s="113"/>
      <c r="D3497" s="113"/>
      <c r="E3497" s="113"/>
      <c r="F3497" s="114"/>
      <c r="G3497" s="114"/>
      <c r="H3497" s="113"/>
      <c r="I3497" s="113"/>
      <c r="J3497" s="113"/>
      <c r="K3497" s="113"/>
      <c r="L3497" s="113"/>
      <c r="M3497" s="113"/>
      <c r="N3497" s="113"/>
      <c r="O3497" s="113"/>
      <c r="P3497" s="115">
        <v>0</v>
      </c>
    </row>
    <row r="3498" spans="1:16">
      <c r="A3498" s="123" t="s">
        <v>7964</v>
      </c>
      <c r="B3498" s="38"/>
      <c r="C3498" s="38"/>
      <c r="D3498" s="38"/>
      <c r="E3498" s="38"/>
      <c r="F3498" s="108"/>
      <c r="G3498" s="108"/>
      <c r="H3498" s="38"/>
      <c r="I3498" s="38"/>
      <c r="J3498" s="38"/>
      <c r="K3498" s="38"/>
      <c r="L3498" s="38"/>
      <c r="M3498" s="38"/>
      <c r="N3498" s="38"/>
      <c r="O3498" s="38"/>
      <c r="P3498" s="109"/>
    </row>
    <row r="3499" spans="1:16">
      <c r="A3499" s="124" t="s">
        <v>7965</v>
      </c>
      <c r="B3499" s="113"/>
      <c r="C3499" s="113"/>
      <c r="D3499" s="113"/>
      <c r="E3499" s="113"/>
      <c r="F3499" s="114"/>
      <c r="G3499" s="114"/>
      <c r="H3499" s="113"/>
      <c r="I3499" s="113"/>
      <c r="J3499" s="113"/>
      <c r="K3499" s="113"/>
      <c r="L3499" s="113"/>
      <c r="M3499" s="113"/>
      <c r="N3499" s="113"/>
      <c r="O3499" s="113"/>
      <c r="P3499" s="115">
        <v>0</v>
      </c>
    </row>
    <row r="3500" spans="1:16">
      <c r="A3500" s="123" t="s">
        <v>7966</v>
      </c>
      <c r="B3500" s="38"/>
      <c r="C3500" s="38"/>
      <c r="D3500" s="38"/>
      <c r="E3500" s="38"/>
      <c r="F3500" s="108"/>
      <c r="G3500" s="108"/>
      <c r="H3500" s="38"/>
      <c r="I3500" s="38"/>
      <c r="J3500" s="38"/>
      <c r="K3500" s="38"/>
      <c r="L3500" s="38"/>
      <c r="M3500" s="38"/>
      <c r="N3500" s="38"/>
      <c r="O3500" s="38"/>
      <c r="P3500" s="109"/>
    </row>
    <row r="3501" spans="1:16">
      <c r="A3501" s="124" t="s">
        <v>7967</v>
      </c>
      <c r="B3501" s="113"/>
      <c r="C3501" s="113"/>
      <c r="D3501" s="113"/>
      <c r="E3501" s="113"/>
      <c r="F3501" s="114"/>
      <c r="G3501" s="114"/>
      <c r="H3501" s="113"/>
      <c r="I3501" s="113"/>
      <c r="J3501" s="113"/>
      <c r="K3501" s="113"/>
      <c r="L3501" s="113"/>
      <c r="M3501" s="113"/>
      <c r="N3501" s="113"/>
      <c r="O3501" s="113"/>
      <c r="P3501" s="115">
        <v>0</v>
      </c>
    </row>
    <row r="3502" spans="1:16">
      <c r="A3502" s="123" t="s">
        <v>7968</v>
      </c>
      <c r="B3502" s="38"/>
      <c r="C3502" s="38"/>
      <c r="D3502" s="38"/>
      <c r="E3502" s="38"/>
      <c r="F3502" s="108"/>
      <c r="G3502" s="108"/>
      <c r="H3502" s="38"/>
      <c r="I3502" s="38"/>
      <c r="J3502" s="38"/>
      <c r="K3502" s="38"/>
      <c r="L3502" s="38"/>
      <c r="M3502" s="38"/>
      <c r="N3502" s="38"/>
      <c r="O3502" s="38"/>
      <c r="P3502" s="109"/>
    </row>
    <row r="3503" spans="1:16">
      <c r="A3503" s="124" t="s">
        <v>7969</v>
      </c>
      <c r="B3503" s="113"/>
      <c r="C3503" s="113"/>
      <c r="D3503" s="113"/>
      <c r="E3503" s="113"/>
      <c r="F3503" s="114"/>
      <c r="G3503" s="114"/>
      <c r="H3503" s="113"/>
      <c r="I3503" s="113"/>
      <c r="J3503" s="113"/>
      <c r="K3503" s="113"/>
      <c r="L3503" s="113"/>
      <c r="M3503" s="113"/>
      <c r="N3503" s="113"/>
      <c r="O3503" s="113"/>
      <c r="P3503" s="115">
        <v>0</v>
      </c>
    </row>
    <row r="3504" spans="1:16">
      <c r="A3504" s="123" t="s">
        <v>7970</v>
      </c>
      <c r="B3504" s="38"/>
      <c r="C3504" s="38"/>
      <c r="D3504" s="38"/>
      <c r="E3504" s="38"/>
      <c r="F3504" s="108"/>
      <c r="G3504" s="108"/>
      <c r="H3504" s="38"/>
      <c r="I3504" s="38"/>
      <c r="J3504" s="38"/>
      <c r="K3504" s="38"/>
      <c r="L3504" s="38"/>
      <c r="M3504" s="38"/>
      <c r="N3504" s="38"/>
      <c r="O3504" s="38"/>
      <c r="P3504" s="109"/>
    </row>
    <row r="3505" spans="1:16">
      <c r="A3505" s="124" t="s">
        <v>7971</v>
      </c>
      <c r="B3505" s="113"/>
      <c r="C3505" s="113"/>
      <c r="D3505" s="113"/>
      <c r="E3505" s="113"/>
      <c r="F3505" s="114"/>
      <c r="G3505" s="114"/>
      <c r="H3505" s="113"/>
      <c r="I3505" s="113"/>
      <c r="J3505" s="113"/>
      <c r="K3505" s="113"/>
      <c r="L3505" s="113"/>
      <c r="M3505" s="113"/>
      <c r="N3505" s="113"/>
      <c r="O3505" s="113"/>
      <c r="P3505" s="115">
        <v>0</v>
      </c>
    </row>
    <row r="3506" spans="1:16">
      <c r="A3506" s="123" t="s">
        <v>7972</v>
      </c>
      <c r="B3506" s="38"/>
      <c r="C3506" s="38"/>
      <c r="D3506" s="38"/>
      <c r="E3506" s="38"/>
      <c r="F3506" s="108"/>
      <c r="G3506" s="108"/>
      <c r="H3506" s="38"/>
      <c r="I3506" s="38"/>
      <c r="J3506" s="38"/>
      <c r="K3506" s="38"/>
      <c r="L3506" s="38"/>
      <c r="M3506" s="38"/>
      <c r="N3506" s="38"/>
      <c r="O3506" s="38"/>
      <c r="P3506" s="109"/>
    </row>
    <row r="3507" spans="1:16">
      <c r="A3507" s="124" t="s">
        <v>7973</v>
      </c>
      <c r="B3507" s="113"/>
      <c r="C3507" s="113"/>
      <c r="D3507" s="113"/>
      <c r="E3507" s="113"/>
      <c r="F3507" s="114"/>
      <c r="G3507" s="114"/>
      <c r="H3507" s="113"/>
      <c r="I3507" s="113"/>
      <c r="J3507" s="113"/>
      <c r="K3507" s="113"/>
      <c r="L3507" s="113"/>
      <c r="M3507" s="113"/>
      <c r="N3507" s="113"/>
      <c r="O3507" s="113"/>
      <c r="P3507" s="115">
        <v>0</v>
      </c>
    </row>
    <row r="3508" spans="1:16">
      <c r="A3508" s="123" t="s">
        <v>7974</v>
      </c>
      <c r="B3508" s="38"/>
      <c r="C3508" s="38"/>
      <c r="D3508" s="38"/>
      <c r="E3508" s="38"/>
      <c r="F3508" s="108"/>
      <c r="G3508" s="108"/>
      <c r="H3508" s="38"/>
      <c r="I3508" s="38"/>
      <c r="J3508" s="38"/>
      <c r="K3508" s="38"/>
      <c r="L3508" s="38"/>
      <c r="M3508" s="38"/>
      <c r="N3508" s="38"/>
      <c r="O3508" s="38"/>
      <c r="P3508" s="109"/>
    </row>
    <row r="3509" spans="1:16">
      <c r="A3509" s="124" t="s">
        <v>7975</v>
      </c>
      <c r="B3509" s="113"/>
      <c r="C3509" s="113"/>
      <c r="D3509" s="113"/>
      <c r="E3509" s="113"/>
      <c r="F3509" s="114"/>
      <c r="G3509" s="114"/>
      <c r="H3509" s="113"/>
      <c r="I3509" s="113"/>
      <c r="J3509" s="113"/>
      <c r="K3509" s="113"/>
      <c r="L3509" s="113"/>
      <c r="M3509" s="113"/>
      <c r="N3509" s="113"/>
      <c r="O3509" s="113"/>
      <c r="P3509" s="115">
        <v>0</v>
      </c>
    </row>
    <row r="3510" spans="1:16">
      <c r="A3510" s="123" t="s">
        <v>7976</v>
      </c>
      <c r="B3510" s="38"/>
      <c r="C3510" s="38"/>
      <c r="D3510" s="38"/>
      <c r="E3510" s="38"/>
      <c r="F3510" s="108"/>
      <c r="G3510" s="108"/>
      <c r="H3510" s="38"/>
      <c r="I3510" s="38"/>
      <c r="J3510" s="38"/>
      <c r="K3510" s="38"/>
      <c r="L3510" s="38"/>
      <c r="M3510" s="38"/>
      <c r="N3510" s="38"/>
      <c r="O3510" s="38"/>
      <c r="P3510" s="109"/>
    </row>
    <row r="3511" spans="1:16">
      <c r="A3511" s="124" t="s">
        <v>7977</v>
      </c>
      <c r="B3511" s="113"/>
      <c r="C3511" s="113"/>
      <c r="D3511" s="113"/>
      <c r="E3511" s="113"/>
      <c r="F3511" s="114"/>
      <c r="G3511" s="114"/>
      <c r="H3511" s="113"/>
      <c r="I3511" s="113"/>
      <c r="J3511" s="113"/>
      <c r="K3511" s="113"/>
      <c r="L3511" s="113"/>
      <c r="M3511" s="113"/>
      <c r="N3511" s="113"/>
      <c r="O3511" s="113"/>
      <c r="P3511" s="115">
        <v>0</v>
      </c>
    </row>
    <row r="3512" spans="1:16">
      <c r="A3512" s="123" t="s">
        <v>7978</v>
      </c>
      <c r="B3512" s="38"/>
      <c r="C3512" s="38"/>
      <c r="D3512" s="38"/>
      <c r="E3512" s="38"/>
      <c r="F3512" s="108"/>
      <c r="G3512" s="108"/>
      <c r="H3512" s="38"/>
      <c r="I3512" s="38"/>
      <c r="J3512" s="38"/>
      <c r="K3512" s="38"/>
      <c r="L3512" s="38"/>
      <c r="M3512" s="38"/>
      <c r="N3512" s="38"/>
      <c r="O3512" s="38"/>
      <c r="P3512" s="109"/>
    </row>
    <row r="3513" spans="1:16">
      <c r="A3513" s="124" t="s">
        <v>7979</v>
      </c>
      <c r="B3513" s="113"/>
      <c r="C3513" s="113"/>
      <c r="D3513" s="113"/>
      <c r="E3513" s="113"/>
      <c r="F3513" s="114"/>
      <c r="G3513" s="114"/>
      <c r="H3513" s="113"/>
      <c r="I3513" s="113"/>
      <c r="J3513" s="113"/>
      <c r="K3513" s="113"/>
      <c r="L3513" s="113"/>
      <c r="M3513" s="113"/>
      <c r="N3513" s="113"/>
      <c r="O3513" s="113"/>
      <c r="P3513" s="115">
        <v>0</v>
      </c>
    </row>
    <row r="3514" spans="1:16">
      <c r="A3514" s="123" t="s">
        <v>7980</v>
      </c>
      <c r="B3514" s="38"/>
      <c r="C3514" s="38"/>
      <c r="D3514" s="38"/>
      <c r="E3514" s="38"/>
      <c r="F3514" s="108"/>
      <c r="G3514" s="108"/>
      <c r="H3514" s="38"/>
      <c r="I3514" s="38"/>
      <c r="J3514" s="38"/>
      <c r="K3514" s="38"/>
      <c r="L3514" s="38"/>
      <c r="M3514" s="38"/>
      <c r="N3514" s="38"/>
      <c r="O3514" s="38"/>
      <c r="P3514" s="109"/>
    </row>
    <row r="3515" spans="1:16">
      <c r="A3515" s="124" t="s">
        <v>7981</v>
      </c>
      <c r="B3515" s="113"/>
      <c r="C3515" s="113"/>
      <c r="D3515" s="113"/>
      <c r="E3515" s="113"/>
      <c r="F3515" s="114"/>
      <c r="G3515" s="114"/>
      <c r="H3515" s="113"/>
      <c r="I3515" s="113"/>
      <c r="J3515" s="113"/>
      <c r="K3515" s="113"/>
      <c r="L3515" s="113"/>
      <c r="M3515" s="113"/>
      <c r="N3515" s="113"/>
      <c r="O3515" s="113"/>
      <c r="P3515" s="115">
        <v>0</v>
      </c>
    </row>
    <row r="3516" spans="1:16">
      <c r="A3516" s="118" t="s">
        <v>7982</v>
      </c>
      <c r="B3516" s="113"/>
      <c r="C3516" s="113"/>
      <c r="D3516" s="113"/>
      <c r="E3516" s="113"/>
      <c r="F3516" s="114"/>
      <c r="G3516" s="114"/>
      <c r="H3516" s="113"/>
      <c r="I3516" s="113"/>
      <c r="J3516" s="113"/>
      <c r="K3516" s="113"/>
      <c r="L3516" s="113"/>
      <c r="M3516" s="113"/>
      <c r="N3516" s="113"/>
      <c r="O3516" s="113"/>
      <c r="P3516" s="115">
        <f>SUM(P3487,P3489,P3491,P3493,P3495,P3497,P3499,P3501,P3503,P3505,P3507,P3509,P3511,P3513,P3515)</f>
        <v>0</v>
      </c>
    </row>
    <row r="3517" spans="1:16">
      <c r="A3517" s="117" t="s">
        <v>7983</v>
      </c>
      <c r="B3517" s="38"/>
      <c r="C3517" s="38"/>
      <c r="D3517" s="38"/>
      <c r="E3517" s="38"/>
      <c r="F3517" s="108"/>
      <c r="G3517" s="108"/>
      <c r="H3517" s="38"/>
      <c r="I3517" s="38"/>
      <c r="J3517" s="38"/>
      <c r="K3517" s="38"/>
      <c r="L3517" s="38"/>
      <c r="M3517" s="38"/>
      <c r="N3517" s="38"/>
      <c r="O3517" s="38"/>
      <c r="P3517" s="109"/>
    </row>
    <row r="3518" spans="1:16">
      <c r="A3518" s="118" t="s">
        <v>7984</v>
      </c>
      <c r="B3518" s="113"/>
      <c r="C3518" s="113"/>
      <c r="D3518" s="113"/>
      <c r="E3518" s="113"/>
      <c r="F3518" s="114"/>
      <c r="G3518" s="114"/>
      <c r="H3518" s="113"/>
      <c r="I3518" s="113"/>
      <c r="J3518" s="113"/>
      <c r="K3518" s="113"/>
      <c r="L3518" s="113"/>
      <c r="M3518" s="113"/>
      <c r="N3518" s="113"/>
      <c r="O3518" s="113"/>
      <c r="P3518" s="115">
        <v>0</v>
      </c>
    </row>
    <row r="3519" spans="1:16">
      <c r="A3519" s="117" t="s">
        <v>7985</v>
      </c>
      <c r="B3519" s="38"/>
      <c r="C3519" s="38"/>
      <c r="D3519" s="38"/>
      <c r="E3519" s="38"/>
      <c r="F3519" s="108"/>
      <c r="G3519" s="108"/>
      <c r="H3519" s="38"/>
      <c r="I3519" s="38"/>
      <c r="J3519" s="38"/>
      <c r="K3519" s="38"/>
      <c r="L3519" s="38"/>
      <c r="M3519" s="38"/>
      <c r="N3519" s="38"/>
      <c r="O3519" s="38"/>
      <c r="P3519" s="109"/>
    </row>
    <row r="3520" spans="1:16">
      <c r="A3520" s="123" t="s">
        <v>7986</v>
      </c>
      <c r="B3520" s="38"/>
      <c r="C3520" s="38"/>
      <c r="D3520" s="38"/>
      <c r="E3520" s="38"/>
      <c r="F3520" s="108"/>
      <c r="G3520" s="108"/>
      <c r="H3520" s="38"/>
      <c r="I3520" s="38"/>
      <c r="J3520" s="38"/>
      <c r="K3520" s="38"/>
      <c r="L3520" s="38"/>
      <c r="M3520" s="38"/>
      <c r="N3520" s="38"/>
      <c r="O3520" s="38"/>
      <c r="P3520" s="109"/>
    </row>
    <row r="3521" spans="1:16">
      <c r="A3521" s="124" t="s">
        <v>7987</v>
      </c>
      <c r="B3521" s="113"/>
      <c r="C3521" s="113"/>
      <c r="D3521" s="113"/>
      <c r="E3521" s="113"/>
      <c r="F3521" s="114"/>
      <c r="G3521" s="114"/>
      <c r="H3521" s="113"/>
      <c r="I3521" s="113"/>
      <c r="J3521" s="113"/>
      <c r="K3521" s="113"/>
      <c r="L3521" s="113"/>
      <c r="M3521" s="113"/>
      <c r="N3521" s="113"/>
      <c r="O3521" s="113"/>
      <c r="P3521" s="115">
        <v>0</v>
      </c>
    </row>
    <row r="3522" spans="1:16">
      <c r="A3522" s="123" t="s">
        <v>7988</v>
      </c>
      <c r="B3522" s="38"/>
      <c r="C3522" s="38"/>
      <c r="D3522" s="38"/>
      <c r="E3522" s="38"/>
      <c r="F3522" s="108"/>
      <c r="G3522" s="108"/>
      <c r="H3522" s="38"/>
      <c r="I3522" s="38"/>
      <c r="J3522" s="38"/>
      <c r="K3522" s="38"/>
      <c r="L3522" s="38"/>
      <c r="M3522" s="38"/>
      <c r="N3522" s="38"/>
      <c r="O3522" s="38"/>
      <c r="P3522" s="109"/>
    </row>
    <row r="3523" spans="1:16">
      <c r="A3523" s="124" t="s">
        <v>7989</v>
      </c>
      <c r="B3523" s="113"/>
      <c r="C3523" s="113"/>
      <c r="D3523" s="113"/>
      <c r="E3523" s="113"/>
      <c r="F3523" s="114"/>
      <c r="G3523" s="114"/>
      <c r="H3523" s="113"/>
      <c r="I3523" s="113"/>
      <c r="J3523" s="113"/>
      <c r="K3523" s="113"/>
      <c r="L3523" s="113"/>
      <c r="M3523" s="113"/>
      <c r="N3523" s="113"/>
      <c r="O3523" s="113"/>
      <c r="P3523" s="115">
        <v>0</v>
      </c>
    </row>
    <row r="3524" spans="1:16">
      <c r="A3524" s="123" t="s">
        <v>7990</v>
      </c>
      <c r="B3524" s="38"/>
      <c r="C3524" s="38"/>
      <c r="D3524" s="38"/>
      <c r="E3524" s="38"/>
      <c r="F3524" s="108"/>
      <c r="G3524" s="108"/>
      <c r="H3524" s="38"/>
      <c r="I3524" s="38"/>
      <c r="J3524" s="38"/>
      <c r="K3524" s="38"/>
      <c r="L3524" s="38"/>
      <c r="M3524" s="38"/>
      <c r="N3524" s="38"/>
      <c r="O3524" s="38"/>
      <c r="P3524" s="109"/>
    </row>
    <row r="3525" spans="1:16">
      <c r="A3525" s="124" t="s">
        <v>7991</v>
      </c>
      <c r="B3525" s="113"/>
      <c r="C3525" s="113"/>
      <c r="D3525" s="113"/>
      <c r="E3525" s="113"/>
      <c r="F3525" s="114"/>
      <c r="G3525" s="114"/>
      <c r="H3525" s="113"/>
      <c r="I3525" s="113"/>
      <c r="J3525" s="113"/>
      <c r="K3525" s="113"/>
      <c r="L3525" s="113"/>
      <c r="M3525" s="113"/>
      <c r="N3525" s="113"/>
      <c r="O3525" s="113"/>
      <c r="P3525" s="115">
        <v>0</v>
      </c>
    </row>
    <row r="3526" spans="1:16">
      <c r="A3526" s="118" t="s">
        <v>7992</v>
      </c>
      <c r="B3526" s="113"/>
      <c r="C3526" s="113"/>
      <c r="D3526" s="113"/>
      <c r="E3526" s="113"/>
      <c r="F3526" s="114"/>
      <c r="G3526" s="114"/>
      <c r="H3526" s="113"/>
      <c r="I3526" s="113"/>
      <c r="J3526" s="113"/>
      <c r="K3526" s="113"/>
      <c r="L3526" s="113"/>
      <c r="M3526" s="113"/>
      <c r="N3526" s="113"/>
      <c r="O3526" s="113"/>
      <c r="P3526" s="115">
        <f>SUM(P3521,P3523,P3525)</f>
        <v>0</v>
      </c>
    </row>
    <row r="3527" spans="1:16">
      <c r="A3527" s="112" t="s">
        <v>7993</v>
      </c>
      <c r="B3527" s="113"/>
      <c r="C3527" s="113"/>
      <c r="D3527" s="113"/>
      <c r="E3527" s="113"/>
      <c r="F3527" s="114"/>
      <c r="G3527" s="114"/>
      <c r="H3527" s="113"/>
      <c r="I3527" s="113"/>
      <c r="J3527" s="113"/>
      <c r="K3527" s="113"/>
      <c r="L3527" s="113"/>
      <c r="M3527" s="113"/>
      <c r="N3527" s="113"/>
      <c r="O3527" s="113"/>
      <c r="P3527" s="115">
        <f>SUM(P3388,P3392,P3444,P3484,P3516,P3518,P3526)</f>
        <v>0</v>
      </c>
    </row>
    <row r="3528" spans="1:16">
      <c r="A3528" s="111" t="s">
        <v>7994</v>
      </c>
      <c r="B3528" s="38"/>
      <c r="C3528" s="38"/>
      <c r="D3528" s="38"/>
      <c r="E3528" s="38"/>
      <c r="F3528" s="108"/>
      <c r="G3528" s="108"/>
      <c r="H3528" s="38"/>
      <c r="I3528" s="38"/>
      <c r="J3528" s="38"/>
      <c r="K3528" s="38"/>
      <c r="L3528" s="38"/>
      <c r="M3528" s="38"/>
      <c r="N3528" s="38"/>
      <c r="O3528" s="38"/>
      <c r="P3528" s="109"/>
    </row>
    <row r="3529" spans="1:16">
      <c r="A3529" s="112" t="s">
        <v>7995</v>
      </c>
      <c r="B3529" s="113"/>
      <c r="C3529" s="113"/>
      <c r="D3529" s="113"/>
      <c r="E3529" s="113"/>
      <c r="F3529" s="114"/>
      <c r="G3529" s="114"/>
      <c r="H3529" s="113"/>
      <c r="I3529" s="113"/>
      <c r="J3529" s="113"/>
      <c r="K3529" s="113"/>
      <c r="L3529" s="113"/>
      <c r="M3529" s="113"/>
      <c r="N3529" s="113"/>
      <c r="O3529" s="113"/>
      <c r="P3529" s="115">
        <v>0</v>
      </c>
    </row>
    <row r="3530" spans="1:16">
      <c r="A3530" s="111" t="s">
        <v>7996</v>
      </c>
      <c r="B3530" s="38"/>
      <c r="C3530" s="38"/>
      <c r="D3530" s="38"/>
      <c r="E3530" s="38"/>
      <c r="F3530" s="108"/>
      <c r="G3530" s="108"/>
      <c r="H3530" s="38"/>
      <c r="I3530" s="38"/>
      <c r="J3530" s="38"/>
      <c r="K3530" s="38"/>
      <c r="L3530" s="38"/>
      <c r="M3530" s="38"/>
      <c r="N3530" s="38"/>
      <c r="O3530" s="38"/>
      <c r="P3530" s="109"/>
    </row>
    <row r="3531" spans="1:16">
      <c r="A3531" s="112" t="s">
        <v>7997</v>
      </c>
      <c r="B3531" s="113"/>
      <c r="C3531" s="113"/>
      <c r="D3531" s="113"/>
      <c r="E3531" s="113"/>
      <c r="F3531" s="114"/>
      <c r="G3531" s="114"/>
      <c r="H3531" s="113"/>
      <c r="I3531" s="113"/>
      <c r="J3531" s="113"/>
      <c r="K3531" s="113"/>
      <c r="L3531" s="113"/>
      <c r="M3531" s="113"/>
      <c r="N3531" s="113"/>
      <c r="O3531" s="113"/>
      <c r="P3531" s="115">
        <v>0</v>
      </c>
    </row>
    <row r="3532" spans="1:16">
      <c r="A3532" s="111" t="s">
        <v>7998</v>
      </c>
      <c r="B3532" s="38"/>
      <c r="C3532" s="38"/>
      <c r="D3532" s="38"/>
      <c r="E3532" s="38"/>
      <c r="F3532" s="108"/>
      <c r="G3532" s="108"/>
      <c r="H3532" s="38"/>
      <c r="I3532" s="38"/>
      <c r="J3532" s="38"/>
      <c r="K3532" s="38"/>
      <c r="L3532" s="38"/>
      <c r="M3532" s="38"/>
      <c r="N3532" s="38"/>
      <c r="O3532" s="38"/>
      <c r="P3532" s="109"/>
    </row>
    <row r="3533" spans="1:16">
      <c r="A3533" s="117" t="s">
        <v>7999</v>
      </c>
      <c r="B3533" s="38"/>
      <c r="C3533" s="38"/>
      <c r="D3533" s="38"/>
      <c r="E3533" s="38"/>
      <c r="F3533" s="108"/>
      <c r="G3533" s="108"/>
      <c r="H3533" s="38"/>
      <c r="I3533" s="38"/>
      <c r="J3533" s="38"/>
      <c r="K3533" s="38"/>
      <c r="L3533" s="38"/>
      <c r="M3533" s="38"/>
      <c r="N3533" s="38"/>
      <c r="O3533" s="38"/>
      <c r="P3533" s="109"/>
    </row>
    <row r="3534" spans="1:16">
      <c r="A3534" s="118" t="s">
        <v>8000</v>
      </c>
      <c r="B3534" s="113"/>
      <c r="C3534" s="113"/>
      <c r="D3534" s="113"/>
      <c r="E3534" s="113"/>
      <c r="F3534" s="114"/>
      <c r="G3534" s="114"/>
      <c r="H3534" s="113"/>
      <c r="I3534" s="113"/>
      <c r="J3534" s="113"/>
      <c r="K3534" s="113"/>
      <c r="L3534" s="113"/>
      <c r="M3534" s="113"/>
      <c r="N3534" s="113"/>
      <c r="O3534" s="113"/>
      <c r="P3534" s="115">
        <v>0</v>
      </c>
    </row>
    <row r="3535" spans="1:16">
      <c r="A3535" s="117" t="s">
        <v>8001</v>
      </c>
      <c r="B3535" s="38"/>
      <c r="C3535" s="38"/>
      <c r="D3535" s="38"/>
      <c r="E3535" s="38"/>
      <c r="F3535" s="108"/>
      <c r="G3535" s="108"/>
      <c r="H3535" s="38"/>
      <c r="I3535" s="38"/>
      <c r="J3535" s="38"/>
      <c r="K3535" s="38"/>
      <c r="L3535" s="38"/>
      <c r="M3535" s="38"/>
      <c r="N3535" s="38"/>
      <c r="O3535" s="38"/>
      <c r="P3535" s="109"/>
    </row>
    <row r="3536" spans="1:16">
      <c r="A3536" s="118" t="s">
        <v>8002</v>
      </c>
      <c r="B3536" s="113"/>
      <c r="C3536" s="113"/>
      <c r="D3536" s="113"/>
      <c r="E3536" s="113"/>
      <c r="F3536" s="114"/>
      <c r="G3536" s="114"/>
      <c r="H3536" s="113"/>
      <c r="I3536" s="113"/>
      <c r="J3536" s="113"/>
      <c r="K3536" s="113"/>
      <c r="L3536" s="113"/>
      <c r="M3536" s="113"/>
      <c r="N3536" s="113"/>
      <c r="O3536" s="113"/>
      <c r="P3536" s="115">
        <v>0</v>
      </c>
    </row>
    <row r="3537" spans="1:16">
      <c r="A3537" s="117" t="s">
        <v>8003</v>
      </c>
      <c r="B3537" s="38"/>
      <c r="C3537" s="38"/>
      <c r="D3537" s="38"/>
      <c r="E3537" s="38"/>
      <c r="F3537" s="108"/>
      <c r="G3537" s="108"/>
      <c r="H3537" s="38"/>
      <c r="I3537" s="38"/>
      <c r="J3537" s="38"/>
      <c r="K3537" s="38"/>
      <c r="L3537" s="38"/>
      <c r="M3537" s="38"/>
      <c r="N3537" s="38"/>
      <c r="O3537" s="38"/>
      <c r="P3537" s="109"/>
    </row>
    <row r="3538" spans="1:16">
      <c r="A3538" s="118" t="s">
        <v>8004</v>
      </c>
      <c r="B3538" s="113"/>
      <c r="C3538" s="113"/>
      <c r="D3538" s="113"/>
      <c r="E3538" s="113"/>
      <c r="F3538" s="114"/>
      <c r="G3538" s="114"/>
      <c r="H3538" s="113"/>
      <c r="I3538" s="113"/>
      <c r="J3538" s="113"/>
      <c r="K3538" s="113"/>
      <c r="L3538" s="113"/>
      <c r="M3538" s="113"/>
      <c r="N3538" s="113"/>
      <c r="O3538" s="113"/>
      <c r="P3538" s="115">
        <v>0</v>
      </c>
    </row>
    <row r="3539" spans="1:16">
      <c r="A3539" s="117" t="s">
        <v>8005</v>
      </c>
      <c r="B3539" s="38"/>
      <c r="C3539" s="38"/>
      <c r="D3539" s="38"/>
      <c r="E3539" s="38"/>
      <c r="F3539" s="108"/>
      <c r="G3539" s="108"/>
      <c r="H3539" s="38"/>
      <c r="I3539" s="38"/>
      <c r="J3539" s="38"/>
      <c r="K3539" s="38"/>
      <c r="L3539" s="38"/>
      <c r="M3539" s="38"/>
      <c r="N3539" s="38"/>
      <c r="O3539" s="38"/>
      <c r="P3539" s="109"/>
    </row>
    <row r="3540" spans="1:16">
      <c r="A3540" s="118" t="s">
        <v>8006</v>
      </c>
      <c r="B3540" s="113"/>
      <c r="C3540" s="113"/>
      <c r="D3540" s="113"/>
      <c r="E3540" s="113"/>
      <c r="F3540" s="114"/>
      <c r="G3540" s="114"/>
      <c r="H3540" s="113"/>
      <c r="I3540" s="113"/>
      <c r="J3540" s="113"/>
      <c r="K3540" s="113"/>
      <c r="L3540" s="113"/>
      <c r="M3540" s="113"/>
      <c r="N3540" s="113"/>
      <c r="O3540" s="113"/>
      <c r="P3540" s="115">
        <v>0</v>
      </c>
    </row>
    <row r="3541" spans="1:16">
      <c r="A3541" s="117" t="s">
        <v>8007</v>
      </c>
      <c r="B3541" s="38"/>
      <c r="C3541" s="38"/>
      <c r="D3541" s="38"/>
      <c r="E3541" s="38"/>
      <c r="F3541" s="108"/>
      <c r="G3541" s="108"/>
      <c r="H3541" s="38"/>
      <c r="I3541" s="38"/>
      <c r="J3541" s="38"/>
      <c r="K3541" s="38"/>
      <c r="L3541" s="38"/>
      <c r="M3541" s="38"/>
      <c r="N3541" s="38"/>
      <c r="O3541" s="38"/>
      <c r="P3541" s="109"/>
    </row>
    <row r="3542" spans="1:16">
      <c r="A3542" s="118" t="s">
        <v>8008</v>
      </c>
      <c r="B3542" s="113"/>
      <c r="C3542" s="113"/>
      <c r="D3542" s="113"/>
      <c r="E3542" s="113"/>
      <c r="F3542" s="114"/>
      <c r="G3542" s="114"/>
      <c r="H3542" s="113"/>
      <c r="I3542" s="113"/>
      <c r="J3542" s="113"/>
      <c r="K3542" s="113"/>
      <c r="L3542" s="113"/>
      <c r="M3542" s="113"/>
      <c r="N3542" s="113"/>
      <c r="O3542" s="113"/>
      <c r="P3542" s="115">
        <v>0</v>
      </c>
    </row>
    <row r="3543" spans="1:16">
      <c r="A3543" s="117" t="s">
        <v>8009</v>
      </c>
      <c r="B3543" s="38"/>
      <c r="C3543" s="38"/>
      <c r="D3543" s="38"/>
      <c r="E3543" s="38"/>
      <c r="F3543" s="108"/>
      <c r="G3543" s="108"/>
      <c r="H3543" s="38"/>
      <c r="I3543" s="38"/>
      <c r="J3543" s="38"/>
      <c r="K3543" s="38"/>
      <c r="L3543" s="38"/>
      <c r="M3543" s="38"/>
      <c r="N3543" s="38"/>
      <c r="O3543" s="38"/>
      <c r="P3543" s="109"/>
    </row>
    <row r="3544" spans="1:16">
      <c r="A3544" s="118" t="s">
        <v>8010</v>
      </c>
      <c r="B3544" s="113"/>
      <c r="C3544" s="113"/>
      <c r="D3544" s="113"/>
      <c r="E3544" s="113"/>
      <c r="F3544" s="114"/>
      <c r="G3544" s="114"/>
      <c r="H3544" s="113"/>
      <c r="I3544" s="113"/>
      <c r="J3544" s="113"/>
      <c r="K3544" s="113"/>
      <c r="L3544" s="113"/>
      <c r="M3544" s="113"/>
      <c r="N3544" s="113"/>
      <c r="O3544" s="113"/>
      <c r="P3544" s="115">
        <v>0</v>
      </c>
    </row>
    <row r="3545" spans="1:16">
      <c r="A3545" s="117" t="s">
        <v>8011</v>
      </c>
      <c r="B3545" s="38"/>
      <c r="C3545" s="38"/>
      <c r="D3545" s="38"/>
      <c r="E3545" s="38"/>
      <c r="F3545" s="108"/>
      <c r="G3545" s="108"/>
      <c r="H3545" s="38"/>
      <c r="I3545" s="38"/>
      <c r="J3545" s="38"/>
      <c r="K3545" s="38"/>
      <c r="L3545" s="38"/>
      <c r="M3545" s="38"/>
      <c r="N3545" s="38"/>
      <c r="O3545" s="38"/>
      <c r="P3545" s="109"/>
    </row>
    <row r="3546" spans="1:16">
      <c r="A3546" s="118" t="s">
        <v>8012</v>
      </c>
      <c r="B3546" s="113"/>
      <c r="C3546" s="113"/>
      <c r="D3546" s="113"/>
      <c r="E3546" s="113"/>
      <c r="F3546" s="114"/>
      <c r="G3546" s="114"/>
      <c r="H3546" s="113"/>
      <c r="I3546" s="113"/>
      <c r="J3546" s="113"/>
      <c r="K3546" s="113"/>
      <c r="L3546" s="113"/>
      <c r="M3546" s="113"/>
      <c r="N3546" s="113"/>
      <c r="O3546" s="113"/>
      <c r="P3546" s="115">
        <v>0</v>
      </c>
    </row>
    <row r="3547" spans="1:16">
      <c r="A3547" s="112" t="s">
        <v>8013</v>
      </c>
      <c r="B3547" s="113"/>
      <c r="C3547" s="113"/>
      <c r="D3547" s="113"/>
      <c r="E3547" s="113"/>
      <c r="F3547" s="114"/>
      <c r="G3547" s="114"/>
      <c r="H3547" s="113"/>
      <c r="I3547" s="113"/>
      <c r="J3547" s="113"/>
      <c r="K3547" s="113"/>
      <c r="L3547" s="113"/>
      <c r="M3547" s="113"/>
      <c r="N3547" s="113"/>
      <c r="O3547" s="113"/>
      <c r="P3547" s="115">
        <f>SUM(P3534,P3536,P3538,P3540,P3542,P3544,P3546)</f>
        <v>0</v>
      </c>
    </row>
    <row r="3548" spans="1:16">
      <c r="A3548" s="111" t="s">
        <v>8014</v>
      </c>
      <c r="B3548" s="38"/>
      <c r="C3548" s="38"/>
      <c r="D3548" s="38"/>
      <c r="E3548" s="38"/>
      <c r="F3548" s="108"/>
      <c r="G3548" s="108"/>
      <c r="H3548" s="38"/>
      <c r="I3548" s="38"/>
      <c r="J3548" s="38"/>
      <c r="K3548" s="38"/>
      <c r="L3548" s="38"/>
      <c r="M3548" s="38"/>
      <c r="N3548" s="38"/>
      <c r="O3548" s="38"/>
      <c r="P3548" s="109"/>
    </row>
    <row r="3549" spans="1:16">
      <c r="A3549" s="117" t="s">
        <v>8015</v>
      </c>
      <c r="B3549" s="38"/>
      <c r="C3549" s="38"/>
      <c r="D3549" s="38"/>
      <c r="E3549" s="38"/>
      <c r="F3549" s="108"/>
      <c r="G3549" s="108"/>
      <c r="H3549" s="38"/>
      <c r="I3549" s="38"/>
      <c r="J3549" s="38"/>
      <c r="K3549" s="38"/>
      <c r="L3549" s="38"/>
      <c r="M3549" s="38"/>
      <c r="N3549" s="38"/>
      <c r="O3549" s="38"/>
      <c r="P3549" s="109"/>
    </row>
    <row r="3550" spans="1:16">
      <c r="A3550" s="118" t="s">
        <v>8016</v>
      </c>
      <c r="B3550" s="113"/>
      <c r="C3550" s="113"/>
      <c r="D3550" s="113"/>
      <c r="E3550" s="113"/>
      <c r="F3550" s="114"/>
      <c r="G3550" s="114"/>
      <c r="H3550" s="113"/>
      <c r="I3550" s="113"/>
      <c r="J3550" s="113"/>
      <c r="K3550" s="113"/>
      <c r="L3550" s="113"/>
      <c r="M3550" s="113"/>
      <c r="N3550" s="113"/>
      <c r="O3550" s="113"/>
      <c r="P3550" s="115">
        <v>0</v>
      </c>
    </row>
    <row r="3551" spans="1:16">
      <c r="A3551" s="117" t="s">
        <v>8017</v>
      </c>
      <c r="B3551" s="38"/>
      <c r="C3551" s="38"/>
      <c r="D3551" s="38"/>
      <c r="E3551" s="38"/>
      <c r="F3551" s="108"/>
      <c r="G3551" s="108"/>
      <c r="H3551" s="38"/>
      <c r="I3551" s="38"/>
      <c r="J3551" s="38"/>
      <c r="K3551" s="38"/>
      <c r="L3551" s="38"/>
      <c r="M3551" s="38"/>
      <c r="N3551" s="38"/>
      <c r="O3551" s="38"/>
      <c r="P3551" s="109"/>
    </row>
    <row r="3552" spans="1:16">
      <c r="A3552" s="123" t="s">
        <v>8018</v>
      </c>
      <c r="B3552" s="38"/>
      <c r="C3552" s="38"/>
      <c r="D3552" s="38"/>
      <c r="E3552" s="38"/>
      <c r="F3552" s="108"/>
      <c r="G3552" s="108"/>
      <c r="H3552" s="38"/>
      <c r="I3552" s="38"/>
      <c r="J3552" s="38"/>
      <c r="K3552" s="38"/>
      <c r="L3552" s="38"/>
      <c r="M3552" s="38"/>
      <c r="N3552" s="38"/>
      <c r="O3552" s="38"/>
      <c r="P3552" s="109"/>
    </row>
    <row r="3553" spans="1:16">
      <c r="A3553" s="124" t="s">
        <v>8019</v>
      </c>
      <c r="B3553" s="113"/>
      <c r="C3553" s="113"/>
      <c r="D3553" s="113"/>
      <c r="E3553" s="113"/>
      <c r="F3553" s="114"/>
      <c r="G3553" s="114"/>
      <c r="H3553" s="113"/>
      <c r="I3553" s="113"/>
      <c r="J3553" s="113"/>
      <c r="K3553" s="113"/>
      <c r="L3553" s="113"/>
      <c r="M3553" s="113"/>
      <c r="N3553" s="113"/>
      <c r="O3553" s="113"/>
      <c r="P3553" s="115">
        <v>0</v>
      </c>
    </row>
    <row r="3554" spans="1:16">
      <c r="A3554" s="123" t="s">
        <v>8020</v>
      </c>
      <c r="B3554" s="38"/>
      <c r="C3554" s="38"/>
      <c r="D3554" s="38"/>
      <c r="E3554" s="38"/>
      <c r="F3554" s="108"/>
      <c r="G3554" s="108"/>
      <c r="H3554" s="38"/>
      <c r="I3554" s="38"/>
      <c r="J3554" s="38"/>
      <c r="K3554" s="38"/>
      <c r="L3554" s="38"/>
      <c r="M3554" s="38"/>
      <c r="N3554" s="38"/>
      <c r="O3554" s="38"/>
      <c r="P3554" s="109"/>
    </row>
    <row r="3555" spans="1:16">
      <c r="A3555" s="124" t="s">
        <v>8021</v>
      </c>
      <c r="B3555" s="113"/>
      <c r="C3555" s="113"/>
      <c r="D3555" s="113"/>
      <c r="E3555" s="113"/>
      <c r="F3555" s="114"/>
      <c r="G3555" s="114"/>
      <c r="H3555" s="113"/>
      <c r="I3555" s="113"/>
      <c r="J3555" s="113"/>
      <c r="K3555" s="113"/>
      <c r="L3555" s="113"/>
      <c r="M3555" s="113"/>
      <c r="N3555" s="113"/>
      <c r="O3555" s="113"/>
      <c r="P3555" s="115">
        <v>0</v>
      </c>
    </row>
    <row r="3556" spans="1:16">
      <c r="A3556" s="123" t="s">
        <v>8022</v>
      </c>
      <c r="B3556" s="38"/>
      <c r="C3556" s="38"/>
      <c r="D3556" s="38"/>
      <c r="E3556" s="38"/>
      <c r="F3556" s="108"/>
      <c r="G3556" s="108"/>
      <c r="H3556" s="38"/>
      <c r="I3556" s="38"/>
      <c r="J3556" s="38"/>
      <c r="K3556" s="38"/>
      <c r="L3556" s="38"/>
      <c r="M3556" s="38"/>
      <c r="N3556" s="38"/>
      <c r="O3556" s="38"/>
      <c r="P3556" s="109"/>
    </row>
    <row r="3557" spans="1:16">
      <c r="A3557" s="124" t="s">
        <v>8023</v>
      </c>
      <c r="B3557" s="113"/>
      <c r="C3557" s="113"/>
      <c r="D3557" s="113"/>
      <c r="E3557" s="113"/>
      <c r="F3557" s="114"/>
      <c r="G3557" s="114"/>
      <c r="H3557" s="113"/>
      <c r="I3557" s="113"/>
      <c r="J3557" s="113"/>
      <c r="K3557" s="113"/>
      <c r="L3557" s="113"/>
      <c r="M3557" s="113"/>
      <c r="N3557" s="113"/>
      <c r="O3557" s="113"/>
      <c r="P3557" s="115">
        <v>0</v>
      </c>
    </row>
    <row r="3558" spans="1:16">
      <c r="A3558" s="123" t="s">
        <v>8024</v>
      </c>
      <c r="B3558" s="38"/>
      <c r="C3558" s="38"/>
      <c r="D3558" s="38"/>
      <c r="E3558" s="38"/>
      <c r="F3558" s="108"/>
      <c r="G3558" s="108"/>
      <c r="H3558" s="38"/>
      <c r="I3558" s="38"/>
      <c r="J3558" s="38"/>
      <c r="K3558" s="38"/>
      <c r="L3558" s="38"/>
      <c r="M3558" s="38"/>
      <c r="N3558" s="38"/>
      <c r="O3558" s="38"/>
      <c r="P3558" s="109"/>
    </row>
    <row r="3559" spans="1:16">
      <c r="A3559" s="124" t="s">
        <v>8025</v>
      </c>
      <c r="B3559" s="113"/>
      <c r="C3559" s="113"/>
      <c r="D3559" s="113"/>
      <c r="E3559" s="113"/>
      <c r="F3559" s="114"/>
      <c r="G3559" s="114"/>
      <c r="H3559" s="113"/>
      <c r="I3559" s="113"/>
      <c r="J3559" s="113"/>
      <c r="K3559" s="113"/>
      <c r="L3559" s="113"/>
      <c r="M3559" s="113"/>
      <c r="N3559" s="113"/>
      <c r="O3559" s="113"/>
      <c r="P3559" s="115">
        <v>0</v>
      </c>
    </row>
    <row r="3560" spans="1:16">
      <c r="A3560" s="123" t="s">
        <v>8026</v>
      </c>
      <c r="B3560" s="38"/>
      <c r="C3560" s="38"/>
      <c r="D3560" s="38"/>
      <c r="E3560" s="38"/>
      <c r="F3560" s="108"/>
      <c r="G3560" s="108"/>
      <c r="H3560" s="38"/>
      <c r="I3560" s="38"/>
      <c r="J3560" s="38"/>
      <c r="K3560" s="38"/>
      <c r="L3560" s="38"/>
      <c r="M3560" s="38"/>
      <c r="N3560" s="38"/>
      <c r="O3560" s="38"/>
      <c r="P3560" s="109"/>
    </row>
    <row r="3561" spans="1:16">
      <c r="A3561" s="124" t="s">
        <v>8027</v>
      </c>
      <c r="B3561" s="113"/>
      <c r="C3561" s="113"/>
      <c r="D3561" s="113"/>
      <c r="E3561" s="113"/>
      <c r="F3561" s="114"/>
      <c r="G3561" s="114"/>
      <c r="H3561" s="113"/>
      <c r="I3561" s="113"/>
      <c r="J3561" s="113"/>
      <c r="K3561" s="113"/>
      <c r="L3561" s="113"/>
      <c r="M3561" s="113"/>
      <c r="N3561" s="113"/>
      <c r="O3561" s="113"/>
      <c r="P3561" s="115">
        <v>0</v>
      </c>
    </row>
    <row r="3562" spans="1:16">
      <c r="A3562" s="123" t="s">
        <v>8028</v>
      </c>
      <c r="B3562" s="38"/>
      <c r="C3562" s="38"/>
      <c r="D3562" s="38"/>
      <c r="E3562" s="38"/>
      <c r="F3562" s="108"/>
      <c r="G3562" s="108"/>
      <c r="H3562" s="38"/>
      <c r="I3562" s="38"/>
      <c r="J3562" s="38"/>
      <c r="K3562" s="38"/>
      <c r="L3562" s="38"/>
      <c r="M3562" s="38"/>
      <c r="N3562" s="38"/>
      <c r="O3562" s="38"/>
      <c r="P3562" s="109"/>
    </row>
    <row r="3563" spans="1:16">
      <c r="A3563" s="124" t="s">
        <v>8029</v>
      </c>
      <c r="B3563" s="113"/>
      <c r="C3563" s="113"/>
      <c r="D3563" s="113"/>
      <c r="E3563" s="113"/>
      <c r="F3563" s="114"/>
      <c r="G3563" s="114"/>
      <c r="H3563" s="113"/>
      <c r="I3563" s="113"/>
      <c r="J3563" s="113"/>
      <c r="K3563" s="113"/>
      <c r="L3563" s="113"/>
      <c r="M3563" s="113"/>
      <c r="N3563" s="113"/>
      <c r="O3563" s="113"/>
      <c r="P3563" s="115">
        <v>0</v>
      </c>
    </row>
    <row r="3564" spans="1:16">
      <c r="A3564" s="123" t="s">
        <v>8030</v>
      </c>
      <c r="B3564" s="38"/>
      <c r="C3564" s="38"/>
      <c r="D3564" s="38"/>
      <c r="E3564" s="38"/>
      <c r="F3564" s="108"/>
      <c r="G3564" s="108"/>
      <c r="H3564" s="38"/>
      <c r="I3564" s="38"/>
      <c r="J3564" s="38"/>
      <c r="K3564" s="38"/>
      <c r="L3564" s="38"/>
      <c r="M3564" s="38"/>
      <c r="N3564" s="38"/>
      <c r="O3564" s="38"/>
      <c r="P3564" s="109"/>
    </row>
    <row r="3565" spans="1:16">
      <c r="A3565" s="124" t="s">
        <v>8031</v>
      </c>
      <c r="B3565" s="113"/>
      <c r="C3565" s="113"/>
      <c r="D3565" s="113"/>
      <c r="E3565" s="113"/>
      <c r="F3565" s="114"/>
      <c r="G3565" s="114"/>
      <c r="H3565" s="113"/>
      <c r="I3565" s="113"/>
      <c r="J3565" s="113"/>
      <c r="K3565" s="113"/>
      <c r="L3565" s="113"/>
      <c r="M3565" s="113"/>
      <c r="N3565" s="113"/>
      <c r="O3565" s="113"/>
      <c r="P3565" s="115">
        <v>0</v>
      </c>
    </row>
    <row r="3566" spans="1:16">
      <c r="A3566" s="123" t="s">
        <v>8032</v>
      </c>
      <c r="B3566" s="38"/>
      <c r="C3566" s="38"/>
      <c r="D3566" s="38"/>
      <c r="E3566" s="38"/>
      <c r="F3566" s="108"/>
      <c r="G3566" s="108"/>
      <c r="H3566" s="38"/>
      <c r="I3566" s="38"/>
      <c r="J3566" s="38"/>
      <c r="K3566" s="38"/>
      <c r="L3566" s="38"/>
      <c r="M3566" s="38"/>
      <c r="N3566" s="38"/>
      <c r="O3566" s="38"/>
      <c r="P3566" s="109"/>
    </row>
    <row r="3567" spans="1:16">
      <c r="A3567" s="124" t="s">
        <v>8033</v>
      </c>
      <c r="B3567" s="113"/>
      <c r="C3567" s="113"/>
      <c r="D3567" s="113"/>
      <c r="E3567" s="113"/>
      <c r="F3567" s="114"/>
      <c r="G3567" s="114"/>
      <c r="H3567" s="113"/>
      <c r="I3567" s="113"/>
      <c r="J3567" s="113"/>
      <c r="K3567" s="113"/>
      <c r="L3567" s="113"/>
      <c r="M3567" s="113"/>
      <c r="N3567" s="113"/>
      <c r="O3567" s="113"/>
      <c r="P3567" s="115">
        <v>0</v>
      </c>
    </row>
    <row r="3568" spans="1:16">
      <c r="A3568" s="123" t="s">
        <v>8034</v>
      </c>
      <c r="B3568" s="38"/>
      <c r="C3568" s="38"/>
      <c r="D3568" s="38"/>
      <c r="E3568" s="38"/>
      <c r="F3568" s="108"/>
      <c r="G3568" s="108"/>
      <c r="H3568" s="38"/>
      <c r="I3568" s="38"/>
      <c r="J3568" s="38"/>
      <c r="K3568" s="38"/>
      <c r="L3568" s="38"/>
      <c r="M3568" s="38"/>
      <c r="N3568" s="38"/>
      <c r="O3568" s="38"/>
      <c r="P3568" s="109"/>
    </row>
    <row r="3569" spans="1:16">
      <c r="A3569" s="124" t="s">
        <v>8035</v>
      </c>
      <c r="B3569" s="113"/>
      <c r="C3569" s="113"/>
      <c r="D3569" s="113"/>
      <c r="E3569" s="113"/>
      <c r="F3569" s="114"/>
      <c r="G3569" s="114"/>
      <c r="H3569" s="113"/>
      <c r="I3569" s="113"/>
      <c r="J3569" s="113"/>
      <c r="K3569" s="113"/>
      <c r="L3569" s="113"/>
      <c r="M3569" s="113"/>
      <c r="N3569" s="113"/>
      <c r="O3569" s="113"/>
      <c r="P3569" s="115">
        <v>0</v>
      </c>
    </row>
    <row r="3570" spans="1:16">
      <c r="A3570" s="123" t="s">
        <v>8036</v>
      </c>
      <c r="B3570" s="38"/>
      <c r="C3570" s="38"/>
      <c r="D3570" s="38"/>
      <c r="E3570" s="38"/>
      <c r="F3570" s="108"/>
      <c r="G3570" s="108"/>
      <c r="H3570" s="38"/>
      <c r="I3570" s="38"/>
      <c r="J3570" s="38"/>
      <c r="K3570" s="38"/>
      <c r="L3570" s="38"/>
      <c r="M3570" s="38"/>
      <c r="N3570" s="38"/>
      <c r="O3570" s="38"/>
      <c r="P3570" s="109"/>
    </row>
    <row r="3571" spans="1:16">
      <c r="A3571" s="124" t="s">
        <v>8037</v>
      </c>
      <c r="B3571" s="113"/>
      <c r="C3571" s="113"/>
      <c r="D3571" s="113"/>
      <c r="E3571" s="113"/>
      <c r="F3571" s="114"/>
      <c r="G3571" s="114"/>
      <c r="H3571" s="113"/>
      <c r="I3571" s="113"/>
      <c r="J3571" s="113"/>
      <c r="K3571" s="113"/>
      <c r="L3571" s="113"/>
      <c r="M3571" s="113"/>
      <c r="N3571" s="113"/>
      <c r="O3571" s="113"/>
      <c r="P3571" s="115">
        <v>0</v>
      </c>
    </row>
    <row r="3572" spans="1:16">
      <c r="A3572" s="118" t="s">
        <v>8038</v>
      </c>
      <c r="B3572" s="113"/>
      <c r="C3572" s="113"/>
      <c r="D3572" s="113"/>
      <c r="E3572" s="113"/>
      <c r="F3572" s="114"/>
      <c r="G3572" s="114"/>
      <c r="H3572" s="113"/>
      <c r="I3572" s="113"/>
      <c r="J3572" s="113"/>
      <c r="K3572" s="113"/>
      <c r="L3572" s="113"/>
      <c r="M3572" s="113"/>
      <c r="N3572" s="113"/>
      <c r="O3572" s="113"/>
      <c r="P3572" s="115">
        <f>SUM(P3553,P3555,P3557,P3559,P3561,P3563,P3565,P3567,P3569,P3571)</f>
        <v>0</v>
      </c>
    </row>
    <row r="3573" spans="1:16">
      <c r="A3573" s="117" t="s">
        <v>8039</v>
      </c>
      <c r="B3573" s="38"/>
      <c r="C3573" s="38"/>
      <c r="D3573" s="38"/>
      <c r="E3573" s="38"/>
      <c r="F3573" s="108"/>
      <c r="G3573" s="108"/>
      <c r="H3573" s="38"/>
      <c r="I3573" s="38"/>
      <c r="J3573" s="38"/>
      <c r="K3573" s="38"/>
      <c r="L3573" s="38"/>
      <c r="M3573" s="38"/>
      <c r="N3573" s="38"/>
      <c r="O3573" s="38"/>
      <c r="P3573" s="109"/>
    </row>
    <row r="3574" spans="1:16">
      <c r="A3574" s="123" t="s">
        <v>8040</v>
      </c>
      <c r="B3574" s="38"/>
      <c r="C3574" s="38"/>
      <c r="D3574" s="38"/>
      <c r="E3574" s="38"/>
      <c r="F3574" s="108"/>
      <c r="G3574" s="108"/>
      <c r="H3574" s="38"/>
      <c r="I3574" s="38"/>
      <c r="J3574" s="38"/>
      <c r="K3574" s="38"/>
      <c r="L3574" s="38"/>
      <c r="M3574" s="38"/>
      <c r="N3574" s="38"/>
      <c r="O3574" s="38"/>
      <c r="P3574" s="109"/>
    </row>
    <row r="3575" spans="1:16">
      <c r="A3575" s="124" t="s">
        <v>8041</v>
      </c>
      <c r="B3575" s="113"/>
      <c r="C3575" s="113"/>
      <c r="D3575" s="113"/>
      <c r="E3575" s="113"/>
      <c r="F3575" s="114"/>
      <c r="G3575" s="114"/>
      <c r="H3575" s="113"/>
      <c r="I3575" s="113"/>
      <c r="J3575" s="113"/>
      <c r="K3575" s="113"/>
      <c r="L3575" s="113"/>
      <c r="M3575" s="113"/>
      <c r="N3575" s="113"/>
      <c r="O3575" s="113"/>
      <c r="P3575" s="115">
        <v>0</v>
      </c>
    </row>
    <row r="3576" spans="1:16">
      <c r="A3576" s="123" t="s">
        <v>8042</v>
      </c>
      <c r="B3576" s="38"/>
      <c r="C3576" s="38"/>
      <c r="D3576" s="38"/>
      <c r="E3576" s="38"/>
      <c r="F3576" s="108"/>
      <c r="G3576" s="108"/>
      <c r="H3576" s="38"/>
      <c r="I3576" s="38"/>
      <c r="J3576" s="38"/>
      <c r="K3576" s="38"/>
      <c r="L3576" s="38"/>
      <c r="M3576" s="38"/>
      <c r="N3576" s="38"/>
      <c r="O3576" s="38"/>
      <c r="P3576" s="109"/>
    </row>
    <row r="3577" spans="1:16">
      <c r="A3577" s="124" t="s">
        <v>8043</v>
      </c>
      <c r="B3577" s="113"/>
      <c r="C3577" s="113"/>
      <c r="D3577" s="113"/>
      <c r="E3577" s="113"/>
      <c r="F3577" s="114"/>
      <c r="G3577" s="114"/>
      <c r="H3577" s="113"/>
      <c r="I3577" s="113"/>
      <c r="J3577" s="113"/>
      <c r="K3577" s="113"/>
      <c r="L3577" s="113"/>
      <c r="M3577" s="113"/>
      <c r="N3577" s="113"/>
      <c r="O3577" s="113"/>
      <c r="P3577" s="115">
        <v>0</v>
      </c>
    </row>
    <row r="3578" spans="1:16">
      <c r="A3578" s="123" t="s">
        <v>8044</v>
      </c>
      <c r="B3578" s="38"/>
      <c r="C3578" s="38"/>
      <c r="D3578" s="38"/>
      <c r="E3578" s="38"/>
      <c r="F3578" s="108"/>
      <c r="G3578" s="108"/>
      <c r="H3578" s="38"/>
      <c r="I3578" s="38"/>
      <c r="J3578" s="38"/>
      <c r="K3578" s="38"/>
      <c r="L3578" s="38"/>
      <c r="M3578" s="38"/>
      <c r="N3578" s="38"/>
      <c r="O3578" s="38"/>
      <c r="P3578" s="109"/>
    </row>
    <row r="3579" spans="1:16">
      <c r="A3579" s="124" t="s">
        <v>8045</v>
      </c>
      <c r="B3579" s="113"/>
      <c r="C3579" s="113"/>
      <c r="D3579" s="113"/>
      <c r="E3579" s="113"/>
      <c r="F3579" s="114"/>
      <c r="G3579" s="114"/>
      <c r="H3579" s="113"/>
      <c r="I3579" s="113"/>
      <c r="J3579" s="113"/>
      <c r="K3579" s="113"/>
      <c r="L3579" s="113"/>
      <c r="M3579" s="113"/>
      <c r="N3579" s="113"/>
      <c r="O3579" s="113"/>
      <c r="P3579" s="115">
        <v>0</v>
      </c>
    </row>
    <row r="3580" spans="1:16">
      <c r="A3580" s="123" t="s">
        <v>8046</v>
      </c>
      <c r="B3580" s="38"/>
      <c r="C3580" s="38"/>
      <c r="D3580" s="38"/>
      <c r="E3580" s="38"/>
      <c r="F3580" s="108"/>
      <c r="G3580" s="108"/>
      <c r="H3580" s="38"/>
      <c r="I3580" s="38"/>
      <c r="J3580" s="38"/>
      <c r="K3580" s="38"/>
      <c r="L3580" s="38"/>
      <c r="M3580" s="38"/>
      <c r="N3580" s="38"/>
      <c r="O3580" s="38"/>
      <c r="P3580" s="109"/>
    </row>
    <row r="3581" spans="1:16">
      <c r="A3581" s="124" t="s">
        <v>8047</v>
      </c>
      <c r="B3581" s="113"/>
      <c r="C3581" s="113"/>
      <c r="D3581" s="113"/>
      <c r="E3581" s="113"/>
      <c r="F3581" s="114"/>
      <c r="G3581" s="114"/>
      <c r="H3581" s="113"/>
      <c r="I3581" s="113"/>
      <c r="J3581" s="113"/>
      <c r="K3581" s="113"/>
      <c r="L3581" s="113"/>
      <c r="M3581" s="113"/>
      <c r="N3581" s="113"/>
      <c r="O3581" s="113"/>
      <c r="P3581" s="115">
        <v>0</v>
      </c>
    </row>
    <row r="3582" spans="1:16">
      <c r="A3582" s="118" t="s">
        <v>8048</v>
      </c>
      <c r="B3582" s="113"/>
      <c r="C3582" s="113"/>
      <c r="D3582" s="113"/>
      <c r="E3582" s="113"/>
      <c r="F3582" s="114"/>
      <c r="G3582" s="114"/>
      <c r="H3582" s="113"/>
      <c r="I3582" s="113"/>
      <c r="J3582" s="113"/>
      <c r="K3582" s="113"/>
      <c r="L3582" s="113"/>
      <c r="M3582" s="113"/>
      <c r="N3582" s="113"/>
      <c r="O3582" s="113"/>
      <c r="P3582" s="115">
        <f>SUM(P3575,P3577,P3579,P3581)</f>
        <v>0</v>
      </c>
    </row>
    <row r="3583" spans="1:16">
      <c r="A3583" s="117" t="s">
        <v>8049</v>
      </c>
      <c r="B3583" s="38"/>
      <c r="C3583" s="38"/>
      <c r="D3583" s="38"/>
      <c r="E3583" s="38"/>
      <c r="F3583" s="108"/>
      <c r="G3583" s="108"/>
      <c r="H3583" s="38"/>
      <c r="I3583" s="38"/>
      <c r="J3583" s="38"/>
      <c r="K3583" s="38"/>
      <c r="L3583" s="38"/>
      <c r="M3583" s="38"/>
      <c r="N3583" s="38"/>
      <c r="O3583" s="38"/>
      <c r="P3583" s="109"/>
    </row>
    <row r="3584" spans="1:16">
      <c r="A3584" s="118" t="s">
        <v>8050</v>
      </c>
      <c r="B3584" s="113"/>
      <c r="C3584" s="113"/>
      <c r="D3584" s="113"/>
      <c r="E3584" s="113"/>
      <c r="F3584" s="114"/>
      <c r="G3584" s="114"/>
      <c r="H3584" s="113"/>
      <c r="I3584" s="113"/>
      <c r="J3584" s="113"/>
      <c r="K3584" s="113"/>
      <c r="L3584" s="113"/>
      <c r="M3584" s="113"/>
      <c r="N3584" s="113"/>
      <c r="O3584" s="113"/>
      <c r="P3584" s="115">
        <v>0</v>
      </c>
    </row>
    <row r="3585" spans="1:16">
      <c r="A3585" s="117" t="s">
        <v>8051</v>
      </c>
      <c r="B3585" s="38"/>
      <c r="C3585" s="38"/>
      <c r="D3585" s="38"/>
      <c r="E3585" s="38"/>
      <c r="F3585" s="108"/>
      <c r="G3585" s="108"/>
      <c r="H3585" s="38"/>
      <c r="I3585" s="38"/>
      <c r="J3585" s="38"/>
      <c r="K3585" s="38"/>
      <c r="L3585" s="38"/>
      <c r="M3585" s="38"/>
      <c r="N3585" s="38"/>
      <c r="O3585" s="38"/>
      <c r="P3585" s="109"/>
    </row>
    <row r="3586" spans="1:16">
      <c r="A3586" s="118" t="s">
        <v>8052</v>
      </c>
      <c r="B3586" s="113"/>
      <c r="C3586" s="113"/>
      <c r="D3586" s="113"/>
      <c r="E3586" s="113"/>
      <c r="F3586" s="114"/>
      <c r="G3586" s="114"/>
      <c r="H3586" s="113"/>
      <c r="I3586" s="113"/>
      <c r="J3586" s="113"/>
      <c r="K3586" s="113"/>
      <c r="L3586" s="113"/>
      <c r="M3586" s="113"/>
      <c r="N3586" s="113"/>
      <c r="O3586" s="113"/>
      <c r="P3586" s="115">
        <v>0</v>
      </c>
    </row>
    <row r="3587" spans="1:16">
      <c r="A3587" s="112" t="s">
        <v>8053</v>
      </c>
      <c r="B3587" s="113"/>
      <c r="C3587" s="113"/>
      <c r="D3587" s="113"/>
      <c r="E3587" s="113"/>
      <c r="F3587" s="114"/>
      <c r="G3587" s="114"/>
      <c r="H3587" s="113"/>
      <c r="I3587" s="113"/>
      <c r="J3587" s="113"/>
      <c r="K3587" s="113"/>
      <c r="L3587" s="113"/>
      <c r="M3587" s="113"/>
      <c r="N3587" s="113"/>
      <c r="O3587" s="113"/>
      <c r="P3587" s="115">
        <f>SUM(P3550,P3572,P3582,P3584,P3586)</f>
        <v>0</v>
      </c>
    </row>
    <row r="3588" spans="1:16">
      <c r="A3588" s="111" t="s">
        <v>8054</v>
      </c>
      <c r="B3588" s="38"/>
      <c r="C3588" s="38"/>
      <c r="D3588" s="38"/>
      <c r="E3588" s="38"/>
      <c r="F3588" s="108"/>
      <c r="G3588" s="108"/>
      <c r="H3588" s="38"/>
      <c r="I3588" s="38"/>
      <c r="J3588" s="38"/>
      <c r="K3588" s="38"/>
      <c r="L3588" s="38"/>
      <c r="M3588" s="38"/>
      <c r="N3588" s="38"/>
      <c r="O3588" s="38"/>
      <c r="P3588" s="109"/>
    </row>
    <row r="3589" spans="1:16">
      <c r="A3589" s="117" t="s">
        <v>8055</v>
      </c>
      <c r="B3589" s="38"/>
      <c r="C3589" s="38"/>
      <c r="D3589" s="38"/>
      <c r="E3589" s="38"/>
      <c r="F3589" s="108"/>
      <c r="G3589" s="108"/>
      <c r="H3589" s="38"/>
      <c r="I3589" s="38"/>
      <c r="J3589" s="38"/>
      <c r="K3589" s="38"/>
      <c r="L3589" s="38"/>
      <c r="M3589" s="38"/>
      <c r="N3589" s="38"/>
      <c r="O3589" s="38"/>
      <c r="P3589" s="109"/>
    </row>
    <row r="3590" spans="1:16">
      <c r="A3590" s="118" t="s">
        <v>8056</v>
      </c>
      <c r="B3590" s="113"/>
      <c r="C3590" s="113"/>
      <c r="D3590" s="113"/>
      <c r="E3590" s="113"/>
      <c r="F3590" s="114"/>
      <c r="G3590" s="114"/>
      <c r="H3590" s="113"/>
      <c r="I3590" s="113"/>
      <c r="J3590" s="113"/>
      <c r="K3590" s="113"/>
      <c r="L3590" s="113"/>
      <c r="M3590" s="113"/>
      <c r="N3590" s="113"/>
      <c r="O3590" s="113"/>
      <c r="P3590" s="115">
        <v>0</v>
      </c>
    </row>
    <row r="3591" spans="1:16">
      <c r="A3591" s="117" t="s">
        <v>8057</v>
      </c>
      <c r="B3591" s="38"/>
      <c r="C3591" s="38"/>
      <c r="D3591" s="38"/>
      <c r="E3591" s="38"/>
      <c r="F3591" s="108"/>
      <c r="G3591" s="108"/>
      <c r="H3591" s="38"/>
      <c r="I3591" s="38"/>
      <c r="J3591" s="38"/>
      <c r="K3591" s="38"/>
      <c r="L3591" s="38"/>
      <c r="M3591" s="38"/>
      <c r="N3591" s="38"/>
      <c r="O3591" s="38"/>
      <c r="P3591" s="109"/>
    </row>
    <row r="3592" spans="1:16">
      <c r="A3592" s="118" t="s">
        <v>8058</v>
      </c>
      <c r="B3592" s="113"/>
      <c r="C3592" s="113"/>
      <c r="D3592" s="113"/>
      <c r="E3592" s="113"/>
      <c r="F3592" s="114"/>
      <c r="G3592" s="114"/>
      <c r="H3592" s="113"/>
      <c r="I3592" s="113"/>
      <c r="J3592" s="113"/>
      <c r="K3592" s="113"/>
      <c r="L3592" s="113"/>
      <c r="M3592" s="113"/>
      <c r="N3592" s="113"/>
      <c r="O3592" s="113"/>
      <c r="P3592" s="115">
        <v>0</v>
      </c>
    </row>
    <row r="3593" spans="1:16">
      <c r="A3593" s="117" t="s">
        <v>8059</v>
      </c>
      <c r="B3593" s="38"/>
      <c r="C3593" s="38"/>
      <c r="D3593" s="38"/>
      <c r="E3593" s="38"/>
      <c r="F3593" s="108"/>
      <c r="G3593" s="108"/>
      <c r="H3593" s="38"/>
      <c r="I3593" s="38"/>
      <c r="J3593" s="38"/>
      <c r="K3593" s="38"/>
      <c r="L3593" s="38"/>
      <c r="M3593" s="38"/>
      <c r="N3593" s="38"/>
      <c r="O3593" s="38"/>
      <c r="P3593" s="109"/>
    </row>
    <row r="3594" spans="1:16">
      <c r="A3594" s="118" t="s">
        <v>8060</v>
      </c>
      <c r="B3594" s="113"/>
      <c r="C3594" s="113"/>
      <c r="D3594" s="113"/>
      <c r="E3594" s="113"/>
      <c r="F3594" s="114"/>
      <c r="G3594" s="114"/>
      <c r="H3594" s="113"/>
      <c r="I3594" s="113"/>
      <c r="J3594" s="113"/>
      <c r="K3594" s="113"/>
      <c r="L3594" s="113"/>
      <c r="M3594" s="113"/>
      <c r="N3594" s="113"/>
      <c r="O3594" s="113"/>
      <c r="P3594" s="115">
        <v>0</v>
      </c>
    </row>
    <row r="3595" spans="1:16">
      <c r="A3595" s="117" t="s">
        <v>8061</v>
      </c>
      <c r="B3595" s="38"/>
      <c r="C3595" s="38"/>
      <c r="D3595" s="38"/>
      <c r="E3595" s="38"/>
      <c r="F3595" s="108"/>
      <c r="G3595" s="108"/>
      <c r="H3595" s="38"/>
      <c r="I3595" s="38"/>
      <c r="J3595" s="38"/>
      <c r="K3595" s="38"/>
      <c r="L3595" s="38"/>
      <c r="M3595" s="38"/>
      <c r="N3595" s="38"/>
      <c r="O3595" s="38"/>
      <c r="P3595" s="109"/>
    </row>
    <row r="3596" spans="1:16">
      <c r="A3596" s="118" t="s">
        <v>8062</v>
      </c>
      <c r="B3596" s="113"/>
      <c r="C3596" s="113"/>
      <c r="D3596" s="113"/>
      <c r="E3596" s="113"/>
      <c r="F3596" s="114"/>
      <c r="G3596" s="114"/>
      <c r="H3596" s="113"/>
      <c r="I3596" s="113"/>
      <c r="J3596" s="113"/>
      <c r="K3596" s="113"/>
      <c r="L3596" s="113"/>
      <c r="M3596" s="113"/>
      <c r="N3596" s="113"/>
      <c r="O3596" s="113"/>
      <c r="P3596" s="115">
        <v>0</v>
      </c>
    </row>
    <row r="3597" spans="1:16">
      <c r="A3597" s="117" t="s">
        <v>8063</v>
      </c>
      <c r="B3597" s="38"/>
      <c r="C3597" s="38"/>
      <c r="D3597" s="38"/>
      <c r="E3597" s="38"/>
      <c r="F3597" s="108"/>
      <c r="G3597" s="108"/>
      <c r="H3597" s="38"/>
      <c r="I3597" s="38"/>
      <c r="J3597" s="38"/>
      <c r="K3597" s="38"/>
      <c r="L3597" s="38"/>
      <c r="M3597" s="38"/>
      <c r="N3597" s="38"/>
      <c r="O3597" s="38"/>
      <c r="P3597" s="109"/>
    </row>
    <row r="3598" spans="1:16">
      <c r="A3598" s="118" t="s">
        <v>8064</v>
      </c>
      <c r="B3598" s="113"/>
      <c r="C3598" s="113"/>
      <c r="D3598" s="113"/>
      <c r="E3598" s="113"/>
      <c r="F3598" s="114"/>
      <c r="G3598" s="114"/>
      <c r="H3598" s="113"/>
      <c r="I3598" s="113"/>
      <c r="J3598" s="113"/>
      <c r="K3598" s="113"/>
      <c r="L3598" s="113"/>
      <c r="M3598" s="113"/>
      <c r="N3598" s="113"/>
      <c r="O3598" s="113"/>
      <c r="P3598" s="115">
        <v>0</v>
      </c>
    </row>
    <row r="3599" spans="1:16">
      <c r="A3599" s="117" t="s">
        <v>8065</v>
      </c>
      <c r="B3599" s="38"/>
      <c r="C3599" s="38"/>
      <c r="D3599" s="38"/>
      <c r="E3599" s="38"/>
      <c r="F3599" s="108"/>
      <c r="G3599" s="108"/>
      <c r="H3599" s="38"/>
      <c r="I3599" s="38"/>
      <c r="J3599" s="38"/>
      <c r="K3599" s="38"/>
      <c r="L3599" s="38"/>
      <c r="M3599" s="38"/>
      <c r="N3599" s="38"/>
      <c r="O3599" s="38"/>
      <c r="P3599" s="109"/>
    </row>
    <row r="3600" spans="1:16">
      <c r="A3600" s="118" t="s">
        <v>8066</v>
      </c>
      <c r="B3600" s="113"/>
      <c r="C3600" s="113"/>
      <c r="D3600" s="113"/>
      <c r="E3600" s="113"/>
      <c r="F3600" s="114"/>
      <c r="G3600" s="114"/>
      <c r="H3600" s="113"/>
      <c r="I3600" s="113"/>
      <c r="J3600" s="113"/>
      <c r="K3600" s="113"/>
      <c r="L3600" s="113"/>
      <c r="M3600" s="113"/>
      <c r="N3600" s="113"/>
      <c r="O3600" s="113"/>
      <c r="P3600" s="115">
        <v>0</v>
      </c>
    </row>
    <row r="3601" spans="1:16">
      <c r="A3601" s="117" t="s">
        <v>8067</v>
      </c>
      <c r="B3601" s="38"/>
      <c r="C3601" s="38"/>
      <c r="D3601" s="38"/>
      <c r="E3601" s="38"/>
      <c r="F3601" s="108"/>
      <c r="G3601" s="108"/>
      <c r="H3601" s="38"/>
      <c r="I3601" s="38"/>
      <c r="J3601" s="38"/>
      <c r="K3601" s="38"/>
      <c r="L3601" s="38"/>
      <c r="M3601" s="38"/>
      <c r="N3601" s="38"/>
      <c r="O3601" s="38"/>
      <c r="P3601" s="109"/>
    </row>
    <row r="3602" spans="1:16">
      <c r="A3602" s="118" t="s">
        <v>8068</v>
      </c>
      <c r="B3602" s="113"/>
      <c r="C3602" s="113"/>
      <c r="D3602" s="113"/>
      <c r="E3602" s="113"/>
      <c r="F3602" s="114"/>
      <c r="G3602" s="114"/>
      <c r="H3602" s="113"/>
      <c r="I3602" s="113"/>
      <c r="J3602" s="113"/>
      <c r="K3602" s="113"/>
      <c r="L3602" s="113"/>
      <c r="M3602" s="113"/>
      <c r="N3602" s="113"/>
      <c r="O3602" s="113"/>
      <c r="P3602" s="115">
        <v>0</v>
      </c>
    </row>
    <row r="3603" spans="1:16">
      <c r="A3603" s="117" t="s">
        <v>8069</v>
      </c>
      <c r="B3603" s="38"/>
      <c r="C3603" s="38"/>
      <c r="D3603" s="38"/>
      <c r="E3603" s="38"/>
      <c r="F3603" s="108"/>
      <c r="G3603" s="108"/>
      <c r="H3603" s="38"/>
      <c r="I3603" s="38"/>
      <c r="J3603" s="38"/>
      <c r="K3603" s="38"/>
      <c r="L3603" s="38"/>
      <c r="M3603" s="38"/>
      <c r="N3603" s="38"/>
      <c r="O3603" s="38"/>
      <c r="P3603" s="109"/>
    </row>
    <row r="3604" spans="1:16">
      <c r="A3604" s="123" t="s">
        <v>8070</v>
      </c>
      <c r="B3604" s="38"/>
      <c r="C3604" s="38"/>
      <c r="D3604" s="38"/>
      <c r="E3604" s="38"/>
      <c r="F3604" s="108"/>
      <c r="G3604" s="108"/>
      <c r="H3604" s="38"/>
      <c r="I3604" s="38"/>
      <c r="J3604" s="38"/>
      <c r="K3604" s="38"/>
      <c r="L3604" s="38"/>
      <c r="M3604" s="38"/>
      <c r="N3604" s="38"/>
      <c r="O3604" s="38"/>
      <c r="P3604" s="109"/>
    </row>
    <row r="3605" spans="1:16">
      <c r="A3605" s="124" t="s">
        <v>8071</v>
      </c>
      <c r="B3605" s="113"/>
      <c r="C3605" s="113"/>
      <c r="D3605" s="113"/>
      <c r="E3605" s="113"/>
      <c r="F3605" s="114"/>
      <c r="G3605" s="114"/>
      <c r="H3605" s="113"/>
      <c r="I3605" s="113"/>
      <c r="J3605" s="113"/>
      <c r="K3605" s="113"/>
      <c r="L3605" s="113"/>
      <c r="M3605" s="113"/>
      <c r="N3605" s="113"/>
      <c r="O3605" s="113"/>
      <c r="P3605" s="115">
        <v>0</v>
      </c>
    </row>
    <row r="3606" spans="1:16">
      <c r="A3606" s="123" t="s">
        <v>8072</v>
      </c>
      <c r="B3606" s="38"/>
      <c r="C3606" s="38"/>
      <c r="D3606" s="38"/>
      <c r="E3606" s="38"/>
      <c r="F3606" s="108"/>
      <c r="G3606" s="108"/>
      <c r="H3606" s="38"/>
      <c r="I3606" s="38"/>
      <c r="J3606" s="38"/>
      <c r="K3606" s="38"/>
      <c r="L3606" s="38"/>
      <c r="M3606" s="38"/>
      <c r="N3606" s="38"/>
      <c r="O3606" s="38"/>
      <c r="P3606" s="109"/>
    </row>
    <row r="3607" spans="1:16">
      <c r="A3607" s="124" t="s">
        <v>8073</v>
      </c>
      <c r="B3607" s="113"/>
      <c r="C3607" s="113"/>
      <c r="D3607" s="113"/>
      <c r="E3607" s="113"/>
      <c r="F3607" s="114"/>
      <c r="G3607" s="114"/>
      <c r="H3607" s="113"/>
      <c r="I3607" s="113"/>
      <c r="J3607" s="113"/>
      <c r="K3607" s="113"/>
      <c r="L3607" s="113"/>
      <c r="M3607" s="113"/>
      <c r="N3607" s="113"/>
      <c r="O3607" s="113"/>
      <c r="P3607" s="115">
        <v>0</v>
      </c>
    </row>
    <row r="3608" spans="1:16">
      <c r="A3608" s="118" t="s">
        <v>8074</v>
      </c>
      <c r="B3608" s="113"/>
      <c r="C3608" s="113"/>
      <c r="D3608" s="113"/>
      <c r="E3608" s="113"/>
      <c r="F3608" s="114"/>
      <c r="G3608" s="114"/>
      <c r="H3608" s="113"/>
      <c r="I3608" s="113"/>
      <c r="J3608" s="113"/>
      <c r="K3608" s="113"/>
      <c r="L3608" s="113"/>
      <c r="M3608" s="113"/>
      <c r="N3608" s="113"/>
      <c r="O3608" s="113"/>
      <c r="P3608" s="115">
        <f>SUM(P3605,P3607)</f>
        <v>0</v>
      </c>
    </row>
    <row r="3609" spans="1:16">
      <c r="A3609" s="117" t="s">
        <v>8075</v>
      </c>
      <c r="B3609" s="38"/>
      <c r="C3609" s="38"/>
      <c r="D3609" s="38"/>
      <c r="E3609" s="38"/>
      <c r="F3609" s="108"/>
      <c r="G3609" s="108"/>
      <c r="H3609" s="38"/>
      <c r="I3609" s="38"/>
      <c r="J3609" s="38"/>
      <c r="K3609" s="38"/>
      <c r="L3609" s="38"/>
      <c r="M3609" s="38"/>
      <c r="N3609" s="38"/>
      <c r="O3609" s="38"/>
      <c r="P3609" s="109"/>
    </row>
    <row r="3610" spans="1:16">
      <c r="A3610" s="118" t="s">
        <v>8076</v>
      </c>
      <c r="B3610" s="113"/>
      <c r="C3610" s="113"/>
      <c r="D3610" s="113"/>
      <c r="E3610" s="113"/>
      <c r="F3610" s="114"/>
      <c r="G3610" s="114"/>
      <c r="H3610" s="113"/>
      <c r="I3610" s="113"/>
      <c r="J3610" s="113"/>
      <c r="K3610" s="113"/>
      <c r="L3610" s="113"/>
      <c r="M3610" s="113"/>
      <c r="N3610" s="113"/>
      <c r="O3610" s="113"/>
      <c r="P3610" s="115">
        <v>0</v>
      </c>
    </row>
    <row r="3611" spans="1:16">
      <c r="A3611" s="117" t="s">
        <v>8077</v>
      </c>
      <c r="B3611" s="38"/>
      <c r="C3611" s="38"/>
      <c r="D3611" s="38"/>
      <c r="E3611" s="38"/>
      <c r="F3611" s="108"/>
      <c r="G3611" s="108"/>
      <c r="H3611" s="38"/>
      <c r="I3611" s="38"/>
      <c r="J3611" s="38"/>
      <c r="K3611" s="38"/>
      <c r="L3611" s="38"/>
      <c r="M3611" s="38"/>
      <c r="N3611" s="38"/>
      <c r="O3611" s="38"/>
      <c r="P3611" s="109"/>
    </row>
    <row r="3612" spans="1:16">
      <c r="A3612" s="123" t="s">
        <v>8078</v>
      </c>
      <c r="B3612" s="38"/>
      <c r="C3612" s="38"/>
      <c r="D3612" s="38"/>
      <c r="E3612" s="38"/>
      <c r="F3612" s="108"/>
      <c r="G3612" s="108"/>
      <c r="H3612" s="38"/>
      <c r="I3612" s="38"/>
      <c r="J3612" s="38"/>
      <c r="K3612" s="38"/>
      <c r="L3612" s="38"/>
      <c r="M3612" s="38"/>
      <c r="N3612" s="38"/>
      <c r="O3612" s="38"/>
      <c r="P3612" s="109"/>
    </row>
    <row r="3613" spans="1:16">
      <c r="A3613" s="124" t="s">
        <v>8079</v>
      </c>
      <c r="B3613" s="113"/>
      <c r="C3613" s="113"/>
      <c r="D3613" s="113"/>
      <c r="E3613" s="113"/>
      <c r="F3613" s="114"/>
      <c r="G3613" s="114"/>
      <c r="H3613" s="113"/>
      <c r="I3613" s="113"/>
      <c r="J3613" s="113"/>
      <c r="K3613" s="113"/>
      <c r="L3613" s="113"/>
      <c r="M3613" s="113"/>
      <c r="N3613" s="113"/>
      <c r="O3613" s="113"/>
      <c r="P3613" s="115">
        <v>0</v>
      </c>
    </row>
    <row r="3614" spans="1:16">
      <c r="A3614" s="123" t="s">
        <v>8080</v>
      </c>
      <c r="B3614" s="38"/>
      <c r="C3614" s="38"/>
      <c r="D3614" s="38"/>
      <c r="E3614" s="38"/>
      <c r="F3614" s="108"/>
      <c r="G3614" s="108"/>
      <c r="H3614" s="38"/>
      <c r="I3614" s="38"/>
      <c r="J3614" s="38"/>
      <c r="K3614" s="38"/>
      <c r="L3614" s="38"/>
      <c r="M3614" s="38"/>
      <c r="N3614" s="38"/>
      <c r="O3614" s="38"/>
      <c r="P3614" s="109"/>
    </row>
    <row r="3615" spans="1:16">
      <c r="A3615" s="124" t="s">
        <v>8081</v>
      </c>
      <c r="B3615" s="113"/>
      <c r="C3615" s="113"/>
      <c r="D3615" s="113"/>
      <c r="E3615" s="113"/>
      <c r="F3615" s="114"/>
      <c r="G3615" s="114"/>
      <c r="H3615" s="113"/>
      <c r="I3615" s="113"/>
      <c r="J3615" s="113"/>
      <c r="K3615" s="113"/>
      <c r="L3615" s="113"/>
      <c r="M3615" s="113"/>
      <c r="N3615" s="113"/>
      <c r="O3615" s="113"/>
      <c r="P3615" s="115">
        <v>0</v>
      </c>
    </row>
    <row r="3616" spans="1:16">
      <c r="A3616" s="123" t="s">
        <v>8082</v>
      </c>
      <c r="B3616" s="38"/>
      <c r="C3616" s="38"/>
      <c r="D3616" s="38"/>
      <c r="E3616" s="38"/>
      <c r="F3616" s="108"/>
      <c r="G3616" s="108"/>
      <c r="H3616" s="38"/>
      <c r="I3616" s="38"/>
      <c r="J3616" s="38"/>
      <c r="K3616" s="38"/>
      <c r="L3616" s="38"/>
      <c r="M3616" s="38"/>
      <c r="N3616" s="38"/>
      <c r="O3616" s="38"/>
      <c r="P3616" s="109"/>
    </row>
    <row r="3617" spans="1:16">
      <c r="A3617" s="124" t="s">
        <v>8083</v>
      </c>
      <c r="B3617" s="113"/>
      <c r="C3617" s="113"/>
      <c r="D3617" s="113"/>
      <c r="E3617" s="113"/>
      <c r="F3617" s="114"/>
      <c r="G3617" s="114"/>
      <c r="H3617" s="113"/>
      <c r="I3617" s="113"/>
      <c r="J3617" s="113"/>
      <c r="K3617" s="113"/>
      <c r="L3617" s="113"/>
      <c r="M3617" s="113"/>
      <c r="N3617" s="113"/>
      <c r="O3617" s="113"/>
      <c r="P3617" s="115">
        <v>0</v>
      </c>
    </row>
    <row r="3618" spans="1:16">
      <c r="A3618" s="123" t="s">
        <v>8084</v>
      </c>
      <c r="B3618" s="38"/>
      <c r="C3618" s="38"/>
      <c r="D3618" s="38"/>
      <c r="E3618" s="38"/>
      <c r="F3618" s="108"/>
      <c r="G3618" s="108"/>
      <c r="H3618" s="38"/>
      <c r="I3618" s="38"/>
      <c r="J3618" s="38"/>
      <c r="K3618" s="38"/>
      <c r="L3618" s="38"/>
      <c r="M3618" s="38"/>
      <c r="N3618" s="38"/>
      <c r="O3618" s="38"/>
      <c r="P3618" s="109"/>
    </row>
    <row r="3619" spans="1:16">
      <c r="A3619" s="124" t="s">
        <v>8085</v>
      </c>
      <c r="B3619" s="113"/>
      <c r="C3619" s="113"/>
      <c r="D3619" s="113"/>
      <c r="E3619" s="113"/>
      <c r="F3619" s="114"/>
      <c r="G3619" s="114"/>
      <c r="H3619" s="113"/>
      <c r="I3619" s="113"/>
      <c r="J3619" s="113"/>
      <c r="K3619" s="113"/>
      <c r="L3619" s="113"/>
      <c r="M3619" s="113"/>
      <c r="N3619" s="113"/>
      <c r="O3619" s="113"/>
      <c r="P3619" s="115">
        <v>0</v>
      </c>
    </row>
    <row r="3620" spans="1:16">
      <c r="A3620" s="123" t="s">
        <v>8086</v>
      </c>
      <c r="B3620" s="38"/>
      <c r="C3620" s="38"/>
      <c r="D3620" s="38"/>
      <c r="E3620" s="38"/>
      <c r="F3620" s="108"/>
      <c r="G3620" s="108"/>
      <c r="H3620" s="38"/>
      <c r="I3620" s="38"/>
      <c r="J3620" s="38"/>
      <c r="K3620" s="38"/>
      <c r="L3620" s="38"/>
      <c r="M3620" s="38"/>
      <c r="N3620" s="38"/>
      <c r="O3620" s="38"/>
      <c r="P3620" s="109"/>
    </row>
    <row r="3621" spans="1:16">
      <c r="A3621" s="124" t="s">
        <v>8087</v>
      </c>
      <c r="B3621" s="113"/>
      <c r="C3621" s="113"/>
      <c r="D3621" s="113"/>
      <c r="E3621" s="113"/>
      <c r="F3621" s="114"/>
      <c r="G3621" s="114"/>
      <c r="H3621" s="113"/>
      <c r="I3621" s="113"/>
      <c r="J3621" s="113"/>
      <c r="K3621" s="113"/>
      <c r="L3621" s="113"/>
      <c r="M3621" s="113"/>
      <c r="N3621" s="113"/>
      <c r="O3621" s="113"/>
      <c r="P3621" s="115">
        <v>0</v>
      </c>
    </row>
    <row r="3622" spans="1:16">
      <c r="A3622" s="123" t="s">
        <v>8088</v>
      </c>
      <c r="B3622" s="38"/>
      <c r="C3622" s="38"/>
      <c r="D3622" s="38"/>
      <c r="E3622" s="38"/>
      <c r="F3622" s="108"/>
      <c r="G3622" s="108"/>
      <c r="H3622" s="38"/>
      <c r="I3622" s="38"/>
      <c r="J3622" s="38"/>
      <c r="K3622" s="38"/>
      <c r="L3622" s="38"/>
      <c r="M3622" s="38"/>
      <c r="N3622" s="38"/>
      <c r="O3622" s="38"/>
      <c r="P3622" s="109"/>
    </row>
    <row r="3623" spans="1:16">
      <c r="A3623" s="124" t="s">
        <v>8089</v>
      </c>
      <c r="B3623" s="113"/>
      <c r="C3623" s="113"/>
      <c r="D3623" s="113"/>
      <c r="E3623" s="113"/>
      <c r="F3623" s="114"/>
      <c r="G3623" s="114"/>
      <c r="H3623" s="113"/>
      <c r="I3623" s="113"/>
      <c r="J3623" s="113"/>
      <c r="K3623" s="113"/>
      <c r="L3623" s="113"/>
      <c r="M3623" s="113"/>
      <c r="N3623" s="113"/>
      <c r="O3623" s="113"/>
      <c r="P3623" s="115">
        <v>0</v>
      </c>
    </row>
    <row r="3624" spans="1:16">
      <c r="A3624" s="123" t="s">
        <v>8090</v>
      </c>
      <c r="B3624" s="38"/>
      <c r="C3624" s="38"/>
      <c r="D3624" s="38"/>
      <c r="E3624" s="38"/>
      <c r="F3624" s="108"/>
      <c r="G3624" s="108"/>
      <c r="H3624" s="38"/>
      <c r="I3624" s="38"/>
      <c r="J3624" s="38"/>
      <c r="K3624" s="38"/>
      <c r="L3624" s="38"/>
      <c r="M3624" s="38"/>
      <c r="N3624" s="38"/>
      <c r="O3624" s="38"/>
      <c r="P3624" s="109"/>
    </row>
    <row r="3625" spans="1:16">
      <c r="A3625" s="124" t="s">
        <v>8091</v>
      </c>
      <c r="B3625" s="113"/>
      <c r="C3625" s="113"/>
      <c r="D3625" s="113"/>
      <c r="E3625" s="113"/>
      <c r="F3625" s="114"/>
      <c r="G3625" s="114"/>
      <c r="H3625" s="113"/>
      <c r="I3625" s="113"/>
      <c r="J3625" s="113"/>
      <c r="K3625" s="113"/>
      <c r="L3625" s="113"/>
      <c r="M3625" s="113"/>
      <c r="N3625" s="113"/>
      <c r="O3625" s="113"/>
      <c r="P3625" s="115">
        <v>0</v>
      </c>
    </row>
    <row r="3626" spans="1:16">
      <c r="A3626" s="118" t="s">
        <v>8092</v>
      </c>
      <c r="B3626" s="113"/>
      <c r="C3626" s="113"/>
      <c r="D3626" s="113"/>
      <c r="E3626" s="113"/>
      <c r="F3626" s="114"/>
      <c r="G3626" s="114"/>
      <c r="H3626" s="113"/>
      <c r="I3626" s="113"/>
      <c r="J3626" s="113"/>
      <c r="K3626" s="113"/>
      <c r="L3626" s="113"/>
      <c r="M3626" s="113"/>
      <c r="N3626" s="113"/>
      <c r="O3626" s="113"/>
      <c r="P3626" s="115">
        <f>SUM(P3613,P3615,P3617,P3619,P3621,P3623,P3625)</f>
        <v>0</v>
      </c>
    </row>
    <row r="3627" spans="1:16">
      <c r="A3627" s="117" t="s">
        <v>8093</v>
      </c>
      <c r="B3627" s="38"/>
      <c r="C3627" s="38"/>
      <c r="D3627" s="38"/>
      <c r="E3627" s="38"/>
      <c r="F3627" s="108"/>
      <c r="G3627" s="108"/>
      <c r="H3627" s="38"/>
      <c r="I3627" s="38"/>
      <c r="J3627" s="38"/>
      <c r="K3627" s="38"/>
      <c r="L3627" s="38"/>
      <c r="M3627" s="38"/>
      <c r="N3627" s="38"/>
      <c r="O3627" s="38"/>
      <c r="P3627" s="109"/>
    </row>
    <row r="3628" spans="1:16">
      <c r="A3628" s="123" t="s">
        <v>8094</v>
      </c>
      <c r="B3628" s="38"/>
      <c r="C3628" s="38"/>
      <c r="D3628" s="38"/>
      <c r="E3628" s="38"/>
      <c r="F3628" s="108"/>
      <c r="G3628" s="108"/>
      <c r="H3628" s="38"/>
      <c r="I3628" s="38"/>
      <c r="J3628" s="38"/>
      <c r="K3628" s="38"/>
      <c r="L3628" s="38"/>
      <c r="M3628" s="38"/>
      <c r="N3628" s="38"/>
      <c r="O3628" s="38"/>
      <c r="P3628" s="109"/>
    </row>
    <row r="3629" spans="1:16">
      <c r="A3629" s="124" t="s">
        <v>8095</v>
      </c>
      <c r="B3629" s="113"/>
      <c r="C3629" s="113"/>
      <c r="D3629" s="113"/>
      <c r="E3629" s="113"/>
      <c r="F3629" s="114"/>
      <c r="G3629" s="114"/>
      <c r="H3629" s="113"/>
      <c r="I3629" s="113"/>
      <c r="J3629" s="113"/>
      <c r="K3629" s="113"/>
      <c r="L3629" s="113"/>
      <c r="M3629" s="113"/>
      <c r="N3629" s="113"/>
      <c r="O3629" s="113"/>
      <c r="P3629" s="115">
        <v>0</v>
      </c>
    </row>
    <row r="3630" spans="1:16">
      <c r="A3630" s="123" t="s">
        <v>8096</v>
      </c>
      <c r="B3630" s="38"/>
      <c r="C3630" s="38"/>
      <c r="D3630" s="38"/>
      <c r="E3630" s="38"/>
      <c r="F3630" s="108"/>
      <c r="G3630" s="108"/>
      <c r="H3630" s="38"/>
      <c r="I3630" s="38"/>
      <c r="J3630" s="38"/>
      <c r="K3630" s="38"/>
      <c r="L3630" s="38"/>
      <c r="M3630" s="38"/>
      <c r="N3630" s="38"/>
      <c r="O3630" s="38"/>
      <c r="P3630" s="109"/>
    </row>
    <row r="3631" spans="1:16">
      <c r="A3631" s="124" t="s">
        <v>8097</v>
      </c>
      <c r="B3631" s="113"/>
      <c r="C3631" s="113"/>
      <c r="D3631" s="113"/>
      <c r="E3631" s="113"/>
      <c r="F3631" s="114"/>
      <c r="G3631" s="114"/>
      <c r="H3631" s="113"/>
      <c r="I3631" s="113"/>
      <c r="J3631" s="113"/>
      <c r="K3631" s="113"/>
      <c r="L3631" s="113"/>
      <c r="M3631" s="113"/>
      <c r="N3631" s="113"/>
      <c r="O3631" s="113"/>
      <c r="P3631" s="115">
        <v>0</v>
      </c>
    </row>
    <row r="3632" spans="1:16">
      <c r="A3632" s="123" t="s">
        <v>8098</v>
      </c>
      <c r="B3632" s="38"/>
      <c r="C3632" s="38"/>
      <c r="D3632" s="38"/>
      <c r="E3632" s="38"/>
      <c r="F3632" s="108"/>
      <c r="G3632" s="108"/>
      <c r="H3632" s="38"/>
      <c r="I3632" s="38"/>
      <c r="J3632" s="38"/>
      <c r="K3632" s="38"/>
      <c r="L3632" s="38"/>
      <c r="M3632" s="38"/>
      <c r="N3632" s="38"/>
      <c r="O3632" s="38"/>
      <c r="P3632" s="109"/>
    </row>
    <row r="3633" spans="1:16">
      <c r="A3633" s="124" t="s">
        <v>8099</v>
      </c>
      <c r="B3633" s="113"/>
      <c r="C3633" s="113"/>
      <c r="D3633" s="113"/>
      <c r="E3633" s="113"/>
      <c r="F3633" s="114"/>
      <c r="G3633" s="114"/>
      <c r="H3633" s="113"/>
      <c r="I3633" s="113"/>
      <c r="J3633" s="113"/>
      <c r="K3633" s="113"/>
      <c r="L3633" s="113"/>
      <c r="M3633" s="113"/>
      <c r="N3633" s="113"/>
      <c r="O3633" s="113"/>
      <c r="P3633" s="115">
        <v>0</v>
      </c>
    </row>
    <row r="3634" spans="1:16">
      <c r="A3634" s="123" t="s">
        <v>8100</v>
      </c>
      <c r="B3634" s="38"/>
      <c r="C3634" s="38"/>
      <c r="D3634" s="38"/>
      <c r="E3634" s="38"/>
      <c r="F3634" s="108"/>
      <c r="G3634" s="108"/>
      <c r="H3634" s="38"/>
      <c r="I3634" s="38"/>
      <c r="J3634" s="38"/>
      <c r="K3634" s="38"/>
      <c r="L3634" s="38"/>
      <c r="M3634" s="38"/>
      <c r="N3634" s="38"/>
      <c r="O3634" s="38"/>
      <c r="P3634" s="109"/>
    </row>
    <row r="3635" spans="1:16">
      <c r="A3635" s="124" t="s">
        <v>8101</v>
      </c>
      <c r="B3635" s="113"/>
      <c r="C3635" s="113"/>
      <c r="D3635" s="113"/>
      <c r="E3635" s="113"/>
      <c r="F3635" s="114"/>
      <c r="G3635" s="114"/>
      <c r="H3635" s="113"/>
      <c r="I3635" s="113"/>
      <c r="J3635" s="113"/>
      <c r="K3635" s="113"/>
      <c r="L3635" s="113"/>
      <c r="M3635" s="113"/>
      <c r="N3635" s="113"/>
      <c r="O3635" s="113"/>
      <c r="P3635" s="115">
        <v>0</v>
      </c>
    </row>
    <row r="3636" spans="1:16">
      <c r="A3636" s="123" t="s">
        <v>8102</v>
      </c>
      <c r="B3636" s="38"/>
      <c r="C3636" s="38"/>
      <c r="D3636" s="38"/>
      <c r="E3636" s="38"/>
      <c r="F3636" s="108"/>
      <c r="G3636" s="108"/>
      <c r="H3636" s="38"/>
      <c r="I3636" s="38"/>
      <c r="J3636" s="38"/>
      <c r="K3636" s="38"/>
      <c r="L3636" s="38"/>
      <c r="M3636" s="38"/>
      <c r="N3636" s="38"/>
      <c r="O3636" s="38"/>
      <c r="P3636" s="109"/>
    </row>
    <row r="3637" spans="1:16">
      <c r="A3637" s="124" t="s">
        <v>8103</v>
      </c>
      <c r="B3637" s="113"/>
      <c r="C3637" s="113"/>
      <c r="D3637" s="113"/>
      <c r="E3637" s="113"/>
      <c r="F3637" s="114"/>
      <c r="G3637" s="114"/>
      <c r="H3637" s="113"/>
      <c r="I3637" s="113"/>
      <c r="J3637" s="113"/>
      <c r="K3637" s="113"/>
      <c r="L3637" s="113"/>
      <c r="M3637" s="113"/>
      <c r="N3637" s="113"/>
      <c r="O3637" s="113"/>
      <c r="P3637" s="115">
        <v>0</v>
      </c>
    </row>
    <row r="3638" spans="1:16">
      <c r="A3638" s="123" t="s">
        <v>8104</v>
      </c>
      <c r="B3638" s="38"/>
      <c r="C3638" s="38"/>
      <c r="D3638" s="38"/>
      <c r="E3638" s="38"/>
      <c r="F3638" s="108"/>
      <c r="G3638" s="108"/>
      <c r="H3638" s="38"/>
      <c r="I3638" s="38"/>
      <c r="J3638" s="38"/>
      <c r="K3638" s="38"/>
      <c r="L3638" s="38"/>
      <c r="M3638" s="38"/>
      <c r="N3638" s="38"/>
      <c r="O3638" s="38"/>
      <c r="P3638" s="109"/>
    </row>
    <row r="3639" spans="1:16">
      <c r="A3639" s="124" t="s">
        <v>8105</v>
      </c>
      <c r="B3639" s="113"/>
      <c r="C3639" s="113"/>
      <c r="D3639" s="113"/>
      <c r="E3639" s="113"/>
      <c r="F3639" s="114"/>
      <c r="G3639" s="114"/>
      <c r="H3639" s="113"/>
      <c r="I3639" s="113"/>
      <c r="J3639" s="113"/>
      <c r="K3639" s="113"/>
      <c r="L3639" s="113"/>
      <c r="M3639" s="113"/>
      <c r="N3639" s="113"/>
      <c r="O3639" s="113"/>
      <c r="P3639" s="115">
        <v>0</v>
      </c>
    </row>
    <row r="3640" spans="1:16">
      <c r="A3640" s="123" t="s">
        <v>8106</v>
      </c>
      <c r="B3640" s="38"/>
      <c r="C3640" s="38"/>
      <c r="D3640" s="38"/>
      <c r="E3640" s="38"/>
      <c r="F3640" s="108"/>
      <c r="G3640" s="108"/>
      <c r="H3640" s="38"/>
      <c r="I3640" s="38"/>
      <c r="J3640" s="38"/>
      <c r="K3640" s="38"/>
      <c r="L3640" s="38"/>
      <c r="M3640" s="38"/>
      <c r="N3640" s="38"/>
      <c r="O3640" s="38"/>
      <c r="P3640" s="109"/>
    </row>
    <row r="3641" spans="1:16">
      <c r="A3641" s="124" t="s">
        <v>8107</v>
      </c>
      <c r="B3641" s="113"/>
      <c r="C3641" s="113"/>
      <c r="D3641" s="113"/>
      <c r="E3641" s="113"/>
      <c r="F3641" s="114"/>
      <c r="G3641" s="114"/>
      <c r="H3641" s="113"/>
      <c r="I3641" s="113"/>
      <c r="J3641" s="113"/>
      <c r="K3641" s="113"/>
      <c r="L3641" s="113"/>
      <c r="M3641" s="113"/>
      <c r="N3641" s="113"/>
      <c r="O3641" s="113"/>
      <c r="P3641" s="115">
        <v>0</v>
      </c>
    </row>
    <row r="3642" spans="1:16">
      <c r="A3642" s="123" t="s">
        <v>8108</v>
      </c>
      <c r="B3642" s="38"/>
      <c r="C3642" s="38"/>
      <c r="D3642" s="38"/>
      <c r="E3642" s="38"/>
      <c r="F3642" s="108"/>
      <c r="G3642" s="108"/>
      <c r="H3642" s="38"/>
      <c r="I3642" s="38"/>
      <c r="J3642" s="38"/>
      <c r="K3642" s="38"/>
      <c r="L3642" s="38"/>
      <c r="M3642" s="38"/>
      <c r="N3642" s="38"/>
      <c r="O3642" s="38"/>
      <c r="P3642" s="109"/>
    </row>
    <row r="3643" spans="1:16">
      <c r="A3643" s="124" t="s">
        <v>8109</v>
      </c>
      <c r="B3643" s="113"/>
      <c r="C3643" s="113"/>
      <c r="D3643" s="113"/>
      <c r="E3643" s="113"/>
      <c r="F3643" s="114"/>
      <c r="G3643" s="114"/>
      <c r="H3643" s="113"/>
      <c r="I3643" s="113"/>
      <c r="J3643" s="113"/>
      <c r="K3643" s="113"/>
      <c r="L3643" s="113"/>
      <c r="M3643" s="113"/>
      <c r="N3643" s="113"/>
      <c r="O3643" s="113"/>
      <c r="P3643" s="115">
        <v>0</v>
      </c>
    </row>
    <row r="3644" spans="1:16">
      <c r="A3644" s="118" t="s">
        <v>8110</v>
      </c>
      <c r="B3644" s="113"/>
      <c r="C3644" s="113"/>
      <c r="D3644" s="113"/>
      <c r="E3644" s="113"/>
      <c r="F3644" s="114"/>
      <c r="G3644" s="114"/>
      <c r="H3644" s="113"/>
      <c r="I3644" s="113"/>
      <c r="J3644" s="113"/>
      <c r="K3644" s="113"/>
      <c r="L3644" s="113"/>
      <c r="M3644" s="113"/>
      <c r="N3644" s="113"/>
      <c r="O3644" s="113"/>
      <c r="P3644" s="115">
        <f>SUM(P3629,P3631,P3633,P3635,P3637,P3639,P3641,P3643)</f>
        <v>0</v>
      </c>
    </row>
    <row r="3645" spans="1:16">
      <c r="A3645" s="117" t="s">
        <v>8111</v>
      </c>
      <c r="B3645" s="38"/>
      <c r="C3645" s="38"/>
      <c r="D3645" s="38"/>
      <c r="E3645" s="38"/>
      <c r="F3645" s="108"/>
      <c r="G3645" s="108"/>
      <c r="H3645" s="38"/>
      <c r="I3645" s="38"/>
      <c r="J3645" s="38"/>
      <c r="K3645" s="38"/>
      <c r="L3645" s="38"/>
      <c r="M3645" s="38"/>
      <c r="N3645" s="38"/>
      <c r="O3645" s="38"/>
      <c r="P3645" s="109"/>
    </row>
    <row r="3646" spans="1:16">
      <c r="A3646" s="123" t="s">
        <v>8112</v>
      </c>
      <c r="B3646" s="38"/>
      <c r="C3646" s="38"/>
      <c r="D3646" s="38"/>
      <c r="E3646" s="38"/>
      <c r="F3646" s="108"/>
      <c r="G3646" s="108"/>
      <c r="H3646" s="38"/>
      <c r="I3646" s="38"/>
      <c r="J3646" s="38"/>
      <c r="K3646" s="38"/>
      <c r="L3646" s="38"/>
      <c r="M3646" s="38"/>
      <c r="N3646" s="38"/>
      <c r="O3646" s="38"/>
      <c r="P3646" s="109"/>
    </row>
    <row r="3647" spans="1:16">
      <c r="A3647" s="124" t="s">
        <v>8113</v>
      </c>
      <c r="B3647" s="113"/>
      <c r="C3647" s="113"/>
      <c r="D3647" s="113"/>
      <c r="E3647" s="113"/>
      <c r="F3647" s="114"/>
      <c r="G3647" s="114"/>
      <c r="H3647" s="113"/>
      <c r="I3647" s="113"/>
      <c r="J3647" s="113"/>
      <c r="K3647" s="113"/>
      <c r="L3647" s="113"/>
      <c r="M3647" s="113"/>
      <c r="N3647" s="113"/>
      <c r="O3647" s="113"/>
      <c r="P3647" s="115">
        <v>0</v>
      </c>
    </row>
    <row r="3648" spans="1:16">
      <c r="A3648" s="123" t="s">
        <v>8114</v>
      </c>
      <c r="B3648" s="38"/>
      <c r="C3648" s="38"/>
      <c r="D3648" s="38"/>
      <c r="E3648" s="38"/>
      <c r="F3648" s="108"/>
      <c r="G3648" s="108"/>
      <c r="H3648" s="38"/>
      <c r="I3648" s="38"/>
      <c r="J3648" s="38"/>
      <c r="K3648" s="38"/>
      <c r="L3648" s="38"/>
      <c r="M3648" s="38"/>
      <c r="N3648" s="38"/>
      <c r="O3648" s="38"/>
      <c r="P3648" s="109"/>
    </row>
    <row r="3649" spans="1:16">
      <c r="A3649" s="124" t="s">
        <v>8115</v>
      </c>
      <c r="B3649" s="113"/>
      <c r="C3649" s="113"/>
      <c r="D3649" s="113"/>
      <c r="E3649" s="113"/>
      <c r="F3649" s="114"/>
      <c r="G3649" s="114"/>
      <c r="H3649" s="113"/>
      <c r="I3649" s="113"/>
      <c r="J3649" s="113"/>
      <c r="K3649" s="113"/>
      <c r="L3649" s="113"/>
      <c r="M3649" s="113"/>
      <c r="N3649" s="113"/>
      <c r="O3649" s="113"/>
      <c r="P3649" s="115">
        <v>0</v>
      </c>
    </row>
    <row r="3650" spans="1:16">
      <c r="A3650" s="123" t="s">
        <v>8116</v>
      </c>
      <c r="B3650" s="38"/>
      <c r="C3650" s="38"/>
      <c r="D3650" s="38"/>
      <c r="E3650" s="38"/>
      <c r="F3650" s="108"/>
      <c r="G3650" s="108"/>
      <c r="H3650" s="38"/>
      <c r="I3650" s="38"/>
      <c r="J3650" s="38"/>
      <c r="K3650" s="38"/>
      <c r="L3650" s="38"/>
      <c r="M3650" s="38"/>
      <c r="N3650" s="38"/>
      <c r="O3650" s="38"/>
      <c r="P3650" s="109"/>
    </row>
    <row r="3651" spans="1:16">
      <c r="A3651" s="124" t="s">
        <v>8117</v>
      </c>
      <c r="B3651" s="113"/>
      <c r="C3651" s="113"/>
      <c r="D3651" s="113"/>
      <c r="E3651" s="113"/>
      <c r="F3651" s="114"/>
      <c r="G3651" s="114"/>
      <c r="H3651" s="113"/>
      <c r="I3651" s="113"/>
      <c r="J3651" s="113"/>
      <c r="K3651" s="113"/>
      <c r="L3651" s="113"/>
      <c r="M3651" s="113"/>
      <c r="N3651" s="113"/>
      <c r="O3651" s="113"/>
      <c r="P3651" s="115">
        <v>0</v>
      </c>
    </row>
    <row r="3652" spans="1:16">
      <c r="A3652" s="123" t="s">
        <v>8118</v>
      </c>
      <c r="B3652" s="38"/>
      <c r="C3652" s="38"/>
      <c r="D3652" s="38"/>
      <c r="E3652" s="38"/>
      <c r="F3652" s="108"/>
      <c r="G3652" s="108"/>
      <c r="H3652" s="38"/>
      <c r="I3652" s="38"/>
      <c r="J3652" s="38"/>
      <c r="K3652" s="38"/>
      <c r="L3652" s="38"/>
      <c r="M3652" s="38"/>
      <c r="N3652" s="38"/>
      <c r="O3652" s="38"/>
      <c r="P3652" s="109"/>
    </row>
    <row r="3653" spans="1:16">
      <c r="A3653" s="124" t="s">
        <v>8119</v>
      </c>
      <c r="B3653" s="113"/>
      <c r="C3653" s="113"/>
      <c r="D3653" s="113"/>
      <c r="E3653" s="113"/>
      <c r="F3653" s="114"/>
      <c r="G3653" s="114"/>
      <c r="H3653" s="113"/>
      <c r="I3653" s="113"/>
      <c r="J3653" s="113"/>
      <c r="K3653" s="113"/>
      <c r="L3653" s="113"/>
      <c r="M3653" s="113"/>
      <c r="N3653" s="113"/>
      <c r="O3653" s="113"/>
      <c r="P3653" s="115">
        <v>0</v>
      </c>
    </row>
    <row r="3654" spans="1:16">
      <c r="A3654" s="123" t="s">
        <v>8120</v>
      </c>
      <c r="B3654" s="38"/>
      <c r="C3654" s="38"/>
      <c r="D3654" s="38"/>
      <c r="E3654" s="38"/>
      <c r="F3654" s="108"/>
      <c r="G3654" s="108"/>
      <c r="H3654" s="38"/>
      <c r="I3654" s="38"/>
      <c r="J3654" s="38"/>
      <c r="K3654" s="38"/>
      <c r="L3654" s="38"/>
      <c r="M3654" s="38"/>
      <c r="N3654" s="38"/>
      <c r="O3654" s="38"/>
      <c r="P3654" s="109"/>
    </row>
    <row r="3655" spans="1:16">
      <c r="A3655" s="124" t="s">
        <v>8121</v>
      </c>
      <c r="B3655" s="113"/>
      <c r="C3655" s="113"/>
      <c r="D3655" s="113"/>
      <c r="E3655" s="113"/>
      <c r="F3655" s="114"/>
      <c r="G3655" s="114"/>
      <c r="H3655" s="113"/>
      <c r="I3655" s="113"/>
      <c r="J3655" s="113"/>
      <c r="K3655" s="113"/>
      <c r="L3655" s="113"/>
      <c r="M3655" s="113"/>
      <c r="N3655" s="113"/>
      <c r="O3655" s="113"/>
      <c r="P3655" s="115">
        <v>0</v>
      </c>
    </row>
    <row r="3656" spans="1:16">
      <c r="A3656" s="123" t="s">
        <v>8122</v>
      </c>
      <c r="B3656" s="38"/>
      <c r="C3656" s="38"/>
      <c r="D3656" s="38"/>
      <c r="E3656" s="38"/>
      <c r="F3656" s="108"/>
      <c r="G3656" s="108"/>
      <c r="H3656" s="38"/>
      <c r="I3656" s="38"/>
      <c r="J3656" s="38"/>
      <c r="K3656" s="38"/>
      <c r="L3656" s="38"/>
      <c r="M3656" s="38"/>
      <c r="N3656" s="38"/>
      <c r="O3656" s="38"/>
      <c r="P3656" s="109"/>
    </row>
    <row r="3657" spans="1:16">
      <c r="A3657" s="124" t="s">
        <v>8123</v>
      </c>
      <c r="B3657" s="113"/>
      <c r="C3657" s="113"/>
      <c r="D3657" s="113"/>
      <c r="E3657" s="113"/>
      <c r="F3657" s="114"/>
      <c r="G3657" s="114"/>
      <c r="H3657" s="113"/>
      <c r="I3657" s="113"/>
      <c r="J3657" s="113"/>
      <c r="K3657" s="113"/>
      <c r="L3657" s="113"/>
      <c r="M3657" s="113"/>
      <c r="N3657" s="113"/>
      <c r="O3657" s="113"/>
      <c r="P3657" s="115">
        <v>0</v>
      </c>
    </row>
    <row r="3658" spans="1:16">
      <c r="A3658" s="123" t="s">
        <v>8124</v>
      </c>
      <c r="B3658" s="38"/>
      <c r="C3658" s="38"/>
      <c r="D3658" s="38"/>
      <c r="E3658" s="38"/>
      <c r="F3658" s="108"/>
      <c r="G3658" s="108"/>
      <c r="H3658" s="38"/>
      <c r="I3658" s="38"/>
      <c r="J3658" s="38"/>
      <c r="K3658" s="38"/>
      <c r="L3658" s="38"/>
      <c r="M3658" s="38"/>
      <c r="N3658" s="38"/>
      <c r="O3658" s="38"/>
      <c r="P3658" s="109"/>
    </row>
    <row r="3659" spans="1:16">
      <c r="A3659" s="124" t="s">
        <v>8125</v>
      </c>
      <c r="B3659" s="113"/>
      <c r="C3659" s="113"/>
      <c r="D3659" s="113"/>
      <c r="E3659" s="113"/>
      <c r="F3659" s="114"/>
      <c r="G3659" s="114"/>
      <c r="H3659" s="113"/>
      <c r="I3659" s="113"/>
      <c r="J3659" s="113"/>
      <c r="K3659" s="113"/>
      <c r="L3659" s="113"/>
      <c r="M3659" s="113"/>
      <c r="N3659" s="113"/>
      <c r="O3659" s="113"/>
      <c r="P3659" s="115">
        <v>0</v>
      </c>
    </row>
    <row r="3660" spans="1:16">
      <c r="A3660" s="123" t="s">
        <v>8126</v>
      </c>
      <c r="B3660" s="38"/>
      <c r="C3660" s="38"/>
      <c r="D3660" s="38"/>
      <c r="E3660" s="38"/>
      <c r="F3660" s="108"/>
      <c r="G3660" s="108"/>
      <c r="H3660" s="38"/>
      <c r="I3660" s="38"/>
      <c r="J3660" s="38"/>
      <c r="K3660" s="38"/>
      <c r="L3660" s="38"/>
      <c r="M3660" s="38"/>
      <c r="N3660" s="38"/>
      <c r="O3660" s="38"/>
      <c r="P3660" s="109"/>
    </row>
    <row r="3661" spans="1:16">
      <c r="A3661" s="124" t="s">
        <v>8127</v>
      </c>
      <c r="B3661" s="113"/>
      <c r="C3661" s="113"/>
      <c r="D3661" s="113"/>
      <c r="E3661" s="113"/>
      <c r="F3661" s="114"/>
      <c r="G3661" s="114"/>
      <c r="H3661" s="113"/>
      <c r="I3661" s="113"/>
      <c r="J3661" s="113"/>
      <c r="K3661" s="113"/>
      <c r="L3661" s="113"/>
      <c r="M3661" s="113"/>
      <c r="N3661" s="113"/>
      <c r="O3661" s="113"/>
      <c r="P3661" s="115">
        <v>0</v>
      </c>
    </row>
    <row r="3662" spans="1:16">
      <c r="A3662" s="123" t="s">
        <v>8128</v>
      </c>
      <c r="B3662" s="38"/>
      <c r="C3662" s="38"/>
      <c r="D3662" s="38"/>
      <c r="E3662" s="38"/>
      <c r="F3662" s="108"/>
      <c r="G3662" s="108"/>
      <c r="H3662" s="38"/>
      <c r="I3662" s="38"/>
      <c r="J3662" s="38"/>
      <c r="K3662" s="38"/>
      <c r="L3662" s="38"/>
      <c r="M3662" s="38"/>
      <c r="N3662" s="38"/>
      <c r="O3662" s="38"/>
      <c r="P3662" s="109"/>
    </row>
    <row r="3663" spans="1:16">
      <c r="A3663" s="124" t="s">
        <v>8129</v>
      </c>
      <c r="B3663" s="113"/>
      <c r="C3663" s="113"/>
      <c r="D3663" s="113"/>
      <c r="E3663" s="113"/>
      <c r="F3663" s="114"/>
      <c r="G3663" s="114"/>
      <c r="H3663" s="113"/>
      <c r="I3663" s="113"/>
      <c r="J3663" s="113"/>
      <c r="K3663" s="113"/>
      <c r="L3663" s="113"/>
      <c r="M3663" s="113"/>
      <c r="N3663" s="113"/>
      <c r="O3663" s="113"/>
      <c r="P3663" s="115">
        <v>0</v>
      </c>
    </row>
    <row r="3664" spans="1:16">
      <c r="A3664" s="123" t="s">
        <v>8130</v>
      </c>
      <c r="B3664" s="38"/>
      <c r="C3664" s="38"/>
      <c r="D3664" s="38"/>
      <c r="E3664" s="38"/>
      <c r="F3664" s="108"/>
      <c r="G3664" s="108"/>
      <c r="H3664" s="38"/>
      <c r="I3664" s="38"/>
      <c r="J3664" s="38"/>
      <c r="K3664" s="38"/>
      <c r="L3664" s="38"/>
      <c r="M3664" s="38"/>
      <c r="N3664" s="38"/>
      <c r="O3664" s="38"/>
      <c r="P3664" s="109"/>
    </row>
    <row r="3665" spans="1:16">
      <c r="A3665" s="124" t="s">
        <v>8131</v>
      </c>
      <c r="B3665" s="113"/>
      <c r="C3665" s="113"/>
      <c r="D3665" s="113"/>
      <c r="E3665" s="113"/>
      <c r="F3665" s="114"/>
      <c r="G3665" s="114"/>
      <c r="H3665" s="113"/>
      <c r="I3665" s="113"/>
      <c r="J3665" s="113"/>
      <c r="K3665" s="113"/>
      <c r="L3665" s="113"/>
      <c r="M3665" s="113"/>
      <c r="N3665" s="113"/>
      <c r="O3665" s="113"/>
      <c r="P3665" s="115">
        <v>0</v>
      </c>
    </row>
    <row r="3666" spans="1:16">
      <c r="A3666" s="123" t="s">
        <v>8132</v>
      </c>
      <c r="B3666" s="38"/>
      <c r="C3666" s="38"/>
      <c r="D3666" s="38"/>
      <c r="E3666" s="38"/>
      <c r="F3666" s="108"/>
      <c r="G3666" s="108"/>
      <c r="H3666" s="38"/>
      <c r="I3666" s="38"/>
      <c r="J3666" s="38"/>
      <c r="K3666" s="38"/>
      <c r="L3666" s="38"/>
      <c r="M3666" s="38"/>
      <c r="N3666" s="38"/>
      <c r="O3666" s="38"/>
      <c r="P3666" s="109"/>
    </row>
    <row r="3667" spans="1:16">
      <c r="A3667" s="124" t="s">
        <v>8133</v>
      </c>
      <c r="B3667" s="113"/>
      <c r="C3667" s="113"/>
      <c r="D3667" s="113"/>
      <c r="E3667" s="113"/>
      <c r="F3667" s="114"/>
      <c r="G3667" s="114"/>
      <c r="H3667" s="113"/>
      <c r="I3667" s="113"/>
      <c r="J3667" s="113"/>
      <c r="K3667" s="113"/>
      <c r="L3667" s="113"/>
      <c r="M3667" s="113"/>
      <c r="N3667" s="113"/>
      <c r="O3667" s="113"/>
      <c r="P3667" s="115">
        <v>0</v>
      </c>
    </row>
    <row r="3668" spans="1:16">
      <c r="A3668" s="118" t="s">
        <v>8134</v>
      </c>
      <c r="B3668" s="113"/>
      <c r="C3668" s="113"/>
      <c r="D3668" s="113"/>
      <c r="E3668" s="113"/>
      <c r="F3668" s="114"/>
      <c r="G3668" s="114"/>
      <c r="H3668" s="113"/>
      <c r="I3668" s="113"/>
      <c r="J3668" s="113"/>
      <c r="K3668" s="113"/>
      <c r="L3668" s="113"/>
      <c r="M3668" s="113"/>
      <c r="N3668" s="113"/>
      <c r="O3668" s="113"/>
      <c r="P3668" s="115">
        <f>SUM(P3647,P3649,P3651,P3653,P3655,P3657,P3659,P3661,P3663,P3665,P3667)</f>
        <v>0</v>
      </c>
    </row>
    <row r="3669" spans="1:16">
      <c r="A3669" s="117" t="s">
        <v>8135</v>
      </c>
      <c r="B3669" s="38"/>
      <c r="C3669" s="38"/>
      <c r="D3669" s="38"/>
      <c r="E3669" s="38"/>
      <c r="F3669" s="108"/>
      <c r="G3669" s="108"/>
      <c r="H3669" s="38"/>
      <c r="I3669" s="38"/>
      <c r="J3669" s="38"/>
      <c r="K3669" s="38"/>
      <c r="L3669" s="38"/>
      <c r="M3669" s="38"/>
      <c r="N3669" s="38"/>
      <c r="O3669" s="38"/>
      <c r="P3669" s="109"/>
    </row>
    <row r="3670" spans="1:16">
      <c r="A3670" s="123" t="s">
        <v>8136</v>
      </c>
      <c r="B3670" s="38"/>
      <c r="C3670" s="38"/>
      <c r="D3670" s="38"/>
      <c r="E3670" s="38"/>
      <c r="F3670" s="108"/>
      <c r="G3670" s="108"/>
      <c r="H3670" s="38"/>
      <c r="I3670" s="38"/>
      <c r="J3670" s="38"/>
      <c r="K3670" s="38"/>
      <c r="L3670" s="38"/>
      <c r="M3670" s="38"/>
      <c r="N3670" s="38"/>
      <c r="O3670" s="38"/>
      <c r="P3670" s="109"/>
    </row>
    <row r="3671" spans="1:16">
      <c r="A3671" s="124" t="s">
        <v>8137</v>
      </c>
      <c r="B3671" s="113"/>
      <c r="C3671" s="113"/>
      <c r="D3671" s="113"/>
      <c r="E3671" s="113"/>
      <c r="F3671" s="114"/>
      <c r="G3671" s="114"/>
      <c r="H3671" s="113"/>
      <c r="I3671" s="113"/>
      <c r="J3671" s="113"/>
      <c r="K3671" s="113"/>
      <c r="L3671" s="113"/>
      <c r="M3671" s="113"/>
      <c r="N3671" s="113"/>
      <c r="O3671" s="113"/>
      <c r="P3671" s="115">
        <v>0</v>
      </c>
    </row>
    <row r="3672" spans="1:16">
      <c r="A3672" s="123" t="s">
        <v>8138</v>
      </c>
      <c r="B3672" s="38"/>
      <c r="C3672" s="38"/>
      <c r="D3672" s="38"/>
      <c r="E3672" s="38"/>
      <c r="F3672" s="108"/>
      <c r="G3672" s="108"/>
      <c r="H3672" s="38"/>
      <c r="I3672" s="38"/>
      <c r="J3672" s="38"/>
      <c r="K3672" s="38"/>
      <c r="L3672" s="38"/>
      <c r="M3672" s="38"/>
      <c r="N3672" s="38"/>
      <c r="O3672" s="38"/>
      <c r="P3672" s="109"/>
    </row>
    <row r="3673" spans="1:16">
      <c r="A3673" s="124" t="s">
        <v>8139</v>
      </c>
      <c r="B3673" s="113"/>
      <c r="C3673" s="113"/>
      <c r="D3673" s="113"/>
      <c r="E3673" s="113"/>
      <c r="F3673" s="114"/>
      <c r="G3673" s="114"/>
      <c r="H3673" s="113"/>
      <c r="I3673" s="113"/>
      <c r="J3673" s="113"/>
      <c r="K3673" s="113"/>
      <c r="L3673" s="113"/>
      <c r="M3673" s="113"/>
      <c r="N3673" s="113"/>
      <c r="O3673" s="113"/>
      <c r="P3673" s="115">
        <v>0</v>
      </c>
    </row>
    <row r="3674" spans="1:16">
      <c r="A3674" s="123" t="s">
        <v>8140</v>
      </c>
      <c r="B3674" s="38"/>
      <c r="C3674" s="38"/>
      <c r="D3674" s="38"/>
      <c r="E3674" s="38"/>
      <c r="F3674" s="108"/>
      <c r="G3674" s="108"/>
      <c r="H3674" s="38"/>
      <c r="I3674" s="38"/>
      <c r="J3674" s="38"/>
      <c r="K3674" s="38"/>
      <c r="L3674" s="38"/>
      <c r="M3674" s="38"/>
      <c r="N3674" s="38"/>
      <c r="O3674" s="38"/>
      <c r="P3674" s="109"/>
    </row>
    <row r="3675" spans="1:16">
      <c r="A3675" s="124" t="s">
        <v>8141</v>
      </c>
      <c r="B3675" s="113"/>
      <c r="C3675" s="113"/>
      <c r="D3675" s="113"/>
      <c r="E3675" s="113"/>
      <c r="F3675" s="114"/>
      <c r="G3675" s="114"/>
      <c r="H3675" s="113"/>
      <c r="I3675" s="113"/>
      <c r="J3675" s="113"/>
      <c r="K3675" s="113"/>
      <c r="L3675" s="113"/>
      <c r="M3675" s="113"/>
      <c r="N3675" s="113"/>
      <c r="O3675" s="113"/>
      <c r="P3675" s="115">
        <v>0</v>
      </c>
    </row>
    <row r="3676" spans="1:16">
      <c r="A3676" s="118" t="s">
        <v>8142</v>
      </c>
      <c r="B3676" s="113"/>
      <c r="C3676" s="113"/>
      <c r="D3676" s="113"/>
      <c r="E3676" s="113"/>
      <c r="F3676" s="114"/>
      <c r="G3676" s="114"/>
      <c r="H3676" s="113"/>
      <c r="I3676" s="113"/>
      <c r="J3676" s="113"/>
      <c r="K3676" s="113"/>
      <c r="L3676" s="113"/>
      <c r="M3676" s="113"/>
      <c r="N3676" s="113"/>
      <c r="O3676" s="113"/>
      <c r="P3676" s="115">
        <f>SUM(P3671,P3673,P3675)</f>
        <v>0</v>
      </c>
    </row>
    <row r="3677" spans="1:16">
      <c r="A3677" s="117" t="s">
        <v>8143</v>
      </c>
      <c r="B3677" s="38"/>
      <c r="C3677" s="38"/>
      <c r="D3677" s="38"/>
      <c r="E3677" s="38"/>
      <c r="F3677" s="108"/>
      <c r="G3677" s="108"/>
      <c r="H3677" s="38"/>
      <c r="I3677" s="38"/>
      <c r="J3677" s="38"/>
      <c r="K3677" s="38"/>
      <c r="L3677" s="38"/>
      <c r="M3677" s="38"/>
      <c r="N3677" s="38"/>
      <c r="O3677" s="38"/>
      <c r="P3677" s="109"/>
    </row>
    <row r="3678" spans="1:16">
      <c r="A3678" s="123" t="s">
        <v>8144</v>
      </c>
      <c r="B3678" s="38"/>
      <c r="C3678" s="38"/>
      <c r="D3678" s="38"/>
      <c r="E3678" s="38"/>
      <c r="F3678" s="108"/>
      <c r="G3678" s="108"/>
      <c r="H3678" s="38"/>
      <c r="I3678" s="38"/>
      <c r="J3678" s="38"/>
      <c r="K3678" s="38"/>
      <c r="L3678" s="38"/>
      <c r="M3678" s="38"/>
      <c r="N3678" s="38"/>
      <c r="O3678" s="38"/>
      <c r="P3678" s="109"/>
    </row>
    <row r="3679" spans="1:16">
      <c r="A3679" s="124" t="s">
        <v>8145</v>
      </c>
      <c r="B3679" s="113"/>
      <c r="C3679" s="113"/>
      <c r="D3679" s="113"/>
      <c r="E3679" s="113"/>
      <c r="F3679" s="114"/>
      <c r="G3679" s="114"/>
      <c r="H3679" s="113"/>
      <c r="I3679" s="113"/>
      <c r="J3679" s="113"/>
      <c r="K3679" s="113"/>
      <c r="L3679" s="113"/>
      <c r="M3679" s="113"/>
      <c r="N3679" s="113"/>
      <c r="O3679" s="113"/>
      <c r="P3679" s="115">
        <v>0</v>
      </c>
    </row>
    <row r="3680" spans="1:16">
      <c r="A3680" s="123" t="s">
        <v>8146</v>
      </c>
      <c r="B3680" s="38"/>
      <c r="C3680" s="38"/>
      <c r="D3680" s="38"/>
      <c r="E3680" s="38"/>
      <c r="F3680" s="108"/>
      <c r="G3680" s="108"/>
      <c r="H3680" s="38"/>
      <c r="I3680" s="38"/>
      <c r="J3680" s="38"/>
      <c r="K3680" s="38"/>
      <c r="L3680" s="38"/>
      <c r="M3680" s="38"/>
      <c r="N3680" s="38"/>
      <c r="O3680" s="38"/>
      <c r="P3680" s="109"/>
    </row>
    <row r="3681" spans="1:16">
      <c r="A3681" s="124" t="s">
        <v>8147</v>
      </c>
      <c r="B3681" s="113"/>
      <c r="C3681" s="113"/>
      <c r="D3681" s="113"/>
      <c r="E3681" s="113"/>
      <c r="F3681" s="114"/>
      <c r="G3681" s="114"/>
      <c r="H3681" s="113"/>
      <c r="I3681" s="113"/>
      <c r="J3681" s="113"/>
      <c r="K3681" s="113"/>
      <c r="L3681" s="113"/>
      <c r="M3681" s="113"/>
      <c r="N3681" s="113"/>
      <c r="O3681" s="113"/>
      <c r="P3681" s="115">
        <v>0</v>
      </c>
    </row>
    <row r="3682" spans="1:16">
      <c r="A3682" s="123" t="s">
        <v>8148</v>
      </c>
      <c r="B3682" s="38"/>
      <c r="C3682" s="38"/>
      <c r="D3682" s="38"/>
      <c r="E3682" s="38"/>
      <c r="F3682" s="108"/>
      <c r="G3682" s="108"/>
      <c r="H3682" s="38"/>
      <c r="I3682" s="38"/>
      <c r="J3682" s="38"/>
      <c r="K3682" s="38"/>
      <c r="L3682" s="38"/>
      <c r="M3682" s="38"/>
      <c r="N3682" s="38"/>
      <c r="O3682" s="38"/>
      <c r="P3682" s="109"/>
    </row>
    <row r="3683" spans="1:16">
      <c r="A3683" s="124" t="s">
        <v>8149</v>
      </c>
      <c r="B3683" s="113"/>
      <c r="C3683" s="113"/>
      <c r="D3683" s="113"/>
      <c r="E3683" s="113"/>
      <c r="F3683" s="114"/>
      <c r="G3683" s="114"/>
      <c r="H3683" s="113"/>
      <c r="I3683" s="113"/>
      <c r="J3683" s="113"/>
      <c r="K3683" s="113"/>
      <c r="L3683" s="113"/>
      <c r="M3683" s="113"/>
      <c r="N3683" s="113"/>
      <c r="O3683" s="113"/>
      <c r="P3683" s="115">
        <v>0</v>
      </c>
    </row>
    <row r="3684" spans="1:16">
      <c r="A3684" s="123" t="s">
        <v>8150</v>
      </c>
      <c r="B3684" s="38"/>
      <c r="C3684" s="38"/>
      <c r="D3684" s="38"/>
      <c r="E3684" s="38"/>
      <c r="F3684" s="108"/>
      <c r="G3684" s="108"/>
      <c r="H3684" s="38"/>
      <c r="I3684" s="38"/>
      <c r="J3684" s="38"/>
      <c r="K3684" s="38"/>
      <c r="L3684" s="38"/>
      <c r="M3684" s="38"/>
      <c r="N3684" s="38"/>
      <c r="O3684" s="38"/>
      <c r="P3684" s="109"/>
    </row>
    <row r="3685" spans="1:16">
      <c r="A3685" s="124" t="s">
        <v>8151</v>
      </c>
      <c r="B3685" s="113"/>
      <c r="C3685" s="113"/>
      <c r="D3685" s="113"/>
      <c r="E3685" s="113"/>
      <c r="F3685" s="114"/>
      <c r="G3685" s="114"/>
      <c r="H3685" s="113"/>
      <c r="I3685" s="113"/>
      <c r="J3685" s="113"/>
      <c r="K3685" s="113"/>
      <c r="L3685" s="113"/>
      <c r="M3685" s="113"/>
      <c r="N3685" s="113"/>
      <c r="O3685" s="113"/>
      <c r="P3685" s="115">
        <v>0</v>
      </c>
    </row>
    <row r="3686" spans="1:16">
      <c r="A3686" s="118" t="s">
        <v>8152</v>
      </c>
      <c r="B3686" s="113"/>
      <c r="C3686" s="113"/>
      <c r="D3686" s="113"/>
      <c r="E3686" s="113"/>
      <c r="F3686" s="114"/>
      <c r="G3686" s="114"/>
      <c r="H3686" s="113"/>
      <c r="I3686" s="113"/>
      <c r="J3686" s="113"/>
      <c r="K3686" s="113"/>
      <c r="L3686" s="113"/>
      <c r="M3686" s="113"/>
      <c r="N3686" s="113"/>
      <c r="O3686" s="113"/>
      <c r="P3686" s="115">
        <f>SUM(P3679,P3681,P3683,P3685)</f>
        <v>0</v>
      </c>
    </row>
    <row r="3687" spans="1:16">
      <c r="A3687" s="117" t="s">
        <v>8153</v>
      </c>
      <c r="B3687" s="38"/>
      <c r="C3687" s="38"/>
      <c r="D3687" s="38"/>
      <c r="E3687" s="38"/>
      <c r="F3687" s="108"/>
      <c r="G3687" s="108"/>
      <c r="H3687" s="38"/>
      <c r="I3687" s="38"/>
      <c r="J3687" s="38"/>
      <c r="K3687" s="38"/>
      <c r="L3687" s="38"/>
      <c r="M3687" s="38"/>
      <c r="N3687" s="38"/>
      <c r="O3687" s="38"/>
      <c r="P3687" s="109"/>
    </row>
    <row r="3688" spans="1:16">
      <c r="A3688" s="118" t="s">
        <v>8154</v>
      </c>
      <c r="B3688" s="113"/>
      <c r="C3688" s="113"/>
      <c r="D3688" s="113"/>
      <c r="E3688" s="113"/>
      <c r="F3688" s="114"/>
      <c r="G3688" s="114"/>
      <c r="H3688" s="113"/>
      <c r="I3688" s="113"/>
      <c r="J3688" s="113"/>
      <c r="K3688" s="113"/>
      <c r="L3688" s="113"/>
      <c r="M3688" s="113"/>
      <c r="N3688" s="113"/>
      <c r="O3688" s="113"/>
      <c r="P3688" s="115">
        <v>0</v>
      </c>
    </row>
    <row r="3689" spans="1:16">
      <c r="A3689" s="112" t="s">
        <v>8155</v>
      </c>
      <c r="B3689" s="113"/>
      <c r="C3689" s="113"/>
      <c r="D3689" s="113"/>
      <c r="E3689" s="113"/>
      <c r="F3689" s="114"/>
      <c r="G3689" s="114"/>
      <c r="H3689" s="113"/>
      <c r="I3689" s="113"/>
      <c r="J3689" s="113"/>
      <c r="K3689" s="113"/>
      <c r="L3689" s="113"/>
      <c r="M3689" s="113"/>
      <c r="N3689" s="113"/>
      <c r="O3689" s="113"/>
      <c r="P3689" s="115">
        <f>SUM(P3590,P3592,P3594,P3596,P3598,P3600,P3602,P3608,P3610,P3626,P3644,P3668,P3676,P3686,P3688)</f>
        <v>0</v>
      </c>
    </row>
    <row r="3690" spans="1:16">
      <c r="A3690" s="111" t="s">
        <v>8156</v>
      </c>
      <c r="B3690" s="38"/>
      <c r="C3690" s="38"/>
      <c r="D3690" s="38"/>
      <c r="E3690" s="38"/>
      <c r="F3690" s="108"/>
      <c r="G3690" s="108"/>
      <c r="H3690" s="38"/>
      <c r="I3690" s="38"/>
      <c r="J3690" s="38"/>
      <c r="K3690" s="38"/>
      <c r="L3690" s="38"/>
      <c r="M3690" s="38"/>
      <c r="N3690" s="38"/>
      <c r="O3690" s="38"/>
      <c r="P3690" s="109"/>
    </row>
    <row r="3691" spans="1:16">
      <c r="A3691" s="112" t="s">
        <v>8157</v>
      </c>
      <c r="B3691" s="113"/>
      <c r="C3691" s="113"/>
      <c r="D3691" s="113"/>
      <c r="E3691" s="113"/>
      <c r="F3691" s="114"/>
      <c r="G3691" s="114"/>
      <c r="H3691" s="113"/>
      <c r="I3691" s="113"/>
      <c r="J3691" s="113"/>
      <c r="K3691" s="113"/>
      <c r="L3691" s="113"/>
      <c r="M3691" s="113"/>
      <c r="N3691" s="113"/>
      <c r="O3691" s="113"/>
      <c r="P3691" s="115">
        <v>0</v>
      </c>
    </row>
    <row r="3692" spans="1:16">
      <c r="A3692" s="111" t="s">
        <v>8158</v>
      </c>
      <c r="B3692" s="38"/>
      <c r="C3692" s="38"/>
      <c r="D3692" s="38"/>
      <c r="E3692" s="38"/>
      <c r="F3692" s="108"/>
      <c r="G3692" s="108"/>
      <c r="H3692" s="38"/>
      <c r="I3692" s="38"/>
      <c r="J3692" s="38"/>
      <c r="K3692" s="38"/>
      <c r="L3692" s="38"/>
      <c r="M3692" s="38"/>
      <c r="N3692" s="38"/>
      <c r="O3692" s="38"/>
      <c r="P3692" s="109"/>
    </row>
    <row r="3693" spans="1:16">
      <c r="A3693" s="117" t="s">
        <v>8159</v>
      </c>
      <c r="B3693" s="38"/>
      <c r="C3693" s="38"/>
      <c r="D3693" s="38"/>
      <c r="E3693" s="38"/>
      <c r="F3693" s="108"/>
      <c r="G3693" s="108"/>
      <c r="H3693" s="38"/>
      <c r="I3693" s="38"/>
      <c r="J3693" s="38"/>
      <c r="K3693" s="38"/>
      <c r="L3693" s="38"/>
      <c r="M3693" s="38"/>
      <c r="N3693" s="38"/>
      <c r="O3693" s="38"/>
      <c r="P3693" s="109"/>
    </row>
    <row r="3694" spans="1:16">
      <c r="A3694" s="118" t="s">
        <v>8160</v>
      </c>
      <c r="B3694" s="113"/>
      <c r="C3694" s="113"/>
      <c r="D3694" s="113"/>
      <c r="E3694" s="113"/>
      <c r="F3694" s="114"/>
      <c r="G3694" s="114"/>
      <c r="H3694" s="113"/>
      <c r="I3694" s="113"/>
      <c r="J3694" s="113"/>
      <c r="K3694" s="113"/>
      <c r="L3694" s="113"/>
      <c r="M3694" s="113"/>
      <c r="N3694" s="113"/>
      <c r="O3694" s="113"/>
      <c r="P3694" s="115">
        <v>0</v>
      </c>
    </row>
    <row r="3695" spans="1:16">
      <c r="A3695" s="117" t="s">
        <v>8161</v>
      </c>
      <c r="B3695" s="38"/>
      <c r="C3695" s="38"/>
      <c r="D3695" s="38"/>
      <c r="E3695" s="38"/>
      <c r="F3695" s="108"/>
      <c r="G3695" s="108"/>
      <c r="H3695" s="38"/>
      <c r="I3695" s="38"/>
      <c r="J3695" s="38"/>
      <c r="K3695" s="38"/>
      <c r="L3695" s="38"/>
      <c r="M3695" s="38"/>
      <c r="N3695" s="38"/>
      <c r="O3695" s="38"/>
      <c r="P3695" s="109"/>
    </row>
    <row r="3696" spans="1:16">
      <c r="A3696" s="118" t="s">
        <v>8162</v>
      </c>
      <c r="B3696" s="113"/>
      <c r="C3696" s="113"/>
      <c r="D3696" s="113"/>
      <c r="E3696" s="113"/>
      <c r="F3696" s="114"/>
      <c r="G3696" s="114"/>
      <c r="H3696" s="113"/>
      <c r="I3696" s="113"/>
      <c r="J3696" s="113"/>
      <c r="K3696" s="113"/>
      <c r="L3696" s="113"/>
      <c r="M3696" s="113"/>
      <c r="N3696" s="113"/>
      <c r="O3696" s="113"/>
      <c r="P3696" s="115">
        <v>0</v>
      </c>
    </row>
    <row r="3697" spans="1:16">
      <c r="A3697" s="117" t="s">
        <v>8163</v>
      </c>
      <c r="B3697" s="38"/>
      <c r="C3697" s="38"/>
      <c r="D3697" s="38"/>
      <c r="E3697" s="38"/>
      <c r="F3697" s="108"/>
      <c r="G3697" s="108"/>
      <c r="H3697" s="38"/>
      <c r="I3697" s="38"/>
      <c r="J3697" s="38"/>
      <c r="K3697" s="38"/>
      <c r="L3697" s="38"/>
      <c r="M3697" s="38"/>
      <c r="N3697" s="38"/>
      <c r="O3697" s="38"/>
      <c r="P3697" s="109"/>
    </row>
    <row r="3698" spans="1:16">
      <c r="A3698" s="118" t="s">
        <v>8164</v>
      </c>
      <c r="B3698" s="113"/>
      <c r="C3698" s="113"/>
      <c r="D3698" s="113"/>
      <c r="E3698" s="113"/>
      <c r="F3698" s="114"/>
      <c r="G3698" s="114"/>
      <c r="H3698" s="113"/>
      <c r="I3698" s="113"/>
      <c r="J3698" s="113"/>
      <c r="K3698" s="113"/>
      <c r="L3698" s="113"/>
      <c r="M3698" s="113"/>
      <c r="N3698" s="113"/>
      <c r="O3698" s="113"/>
      <c r="P3698" s="115">
        <v>0</v>
      </c>
    </row>
    <row r="3699" spans="1:16">
      <c r="A3699" s="117" t="s">
        <v>8165</v>
      </c>
      <c r="B3699" s="38"/>
      <c r="C3699" s="38"/>
      <c r="D3699" s="38"/>
      <c r="E3699" s="38"/>
      <c r="F3699" s="108"/>
      <c r="G3699" s="108"/>
      <c r="H3699" s="38"/>
      <c r="I3699" s="38"/>
      <c r="J3699" s="38"/>
      <c r="K3699" s="38"/>
      <c r="L3699" s="38"/>
      <c r="M3699" s="38"/>
      <c r="N3699" s="38"/>
      <c r="O3699" s="38"/>
      <c r="P3699" s="109"/>
    </row>
    <row r="3700" spans="1:16">
      <c r="A3700" s="118" t="s">
        <v>8166</v>
      </c>
      <c r="B3700" s="113"/>
      <c r="C3700" s="113"/>
      <c r="D3700" s="113"/>
      <c r="E3700" s="113"/>
      <c r="F3700" s="114"/>
      <c r="G3700" s="114"/>
      <c r="H3700" s="113"/>
      <c r="I3700" s="113"/>
      <c r="J3700" s="113"/>
      <c r="K3700" s="113"/>
      <c r="L3700" s="113"/>
      <c r="M3700" s="113"/>
      <c r="N3700" s="113"/>
      <c r="O3700" s="113"/>
      <c r="P3700" s="115">
        <v>0</v>
      </c>
    </row>
    <row r="3701" spans="1:16">
      <c r="A3701" s="117" t="s">
        <v>8167</v>
      </c>
      <c r="B3701" s="38"/>
      <c r="C3701" s="38"/>
      <c r="D3701" s="38"/>
      <c r="E3701" s="38"/>
      <c r="F3701" s="108"/>
      <c r="G3701" s="108"/>
      <c r="H3701" s="38"/>
      <c r="I3701" s="38"/>
      <c r="J3701" s="38"/>
      <c r="K3701" s="38"/>
      <c r="L3701" s="38"/>
      <c r="M3701" s="38"/>
      <c r="N3701" s="38"/>
      <c r="O3701" s="38"/>
      <c r="P3701" s="109"/>
    </row>
    <row r="3702" spans="1:16">
      <c r="A3702" s="118" t="s">
        <v>8168</v>
      </c>
      <c r="B3702" s="113"/>
      <c r="C3702" s="113"/>
      <c r="D3702" s="113"/>
      <c r="E3702" s="113"/>
      <c r="F3702" s="114"/>
      <c r="G3702" s="114"/>
      <c r="H3702" s="113"/>
      <c r="I3702" s="113"/>
      <c r="J3702" s="113"/>
      <c r="K3702" s="113"/>
      <c r="L3702" s="113"/>
      <c r="M3702" s="113"/>
      <c r="N3702" s="113"/>
      <c r="O3702" s="113"/>
      <c r="P3702" s="115">
        <v>0</v>
      </c>
    </row>
    <row r="3703" spans="1:16">
      <c r="A3703" s="117" t="s">
        <v>8169</v>
      </c>
      <c r="B3703" s="38"/>
      <c r="C3703" s="38"/>
      <c r="D3703" s="38"/>
      <c r="E3703" s="38"/>
      <c r="F3703" s="108"/>
      <c r="G3703" s="108"/>
      <c r="H3703" s="38"/>
      <c r="I3703" s="38"/>
      <c r="J3703" s="38"/>
      <c r="K3703" s="38"/>
      <c r="L3703" s="38"/>
      <c r="M3703" s="38"/>
      <c r="N3703" s="38"/>
      <c r="O3703" s="38"/>
      <c r="P3703" s="109"/>
    </row>
    <row r="3704" spans="1:16">
      <c r="A3704" s="118" t="s">
        <v>8170</v>
      </c>
      <c r="B3704" s="113"/>
      <c r="C3704" s="113"/>
      <c r="D3704" s="113"/>
      <c r="E3704" s="113"/>
      <c r="F3704" s="114"/>
      <c r="G3704" s="114"/>
      <c r="H3704" s="113"/>
      <c r="I3704" s="113"/>
      <c r="J3704" s="113"/>
      <c r="K3704" s="113"/>
      <c r="L3704" s="113"/>
      <c r="M3704" s="113"/>
      <c r="N3704" s="113"/>
      <c r="O3704" s="113"/>
      <c r="P3704" s="115">
        <v>0</v>
      </c>
    </row>
    <row r="3705" spans="1:16">
      <c r="A3705" s="117" t="s">
        <v>8171</v>
      </c>
      <c r="B3705" s="38"/>
      <c r="C3705" s="38"/>
      <c r="D3705" s="38"/>
      <c r="E3705" s="38"/>
      <c r="F3705" s="108"/>
      <c r="G3705" s="108"/>
      <c r="H3705" s="38"/>
      <c r="I3705" s="38"/>
      <c r="J3705" s="38"/>
      <c r="K3705" s="38"/>
      <c r="L3705" s="38"/>
      <c r="M3705" s="38"/>
      <c r="N3705" s="38"/>
      <c r="O3705" s="38"/>
      <c r="P3705" s="109"/>
    </row>
    <row r="3706" spans="1:16">
      <c r="A3706" s="118" t="s">
        <v>8172</v>
      </c>
      <c r="B3706" s="113"/>
      <c r="C3706" s="113"/>
      <c r="D3706" s="113"/>
      <c r="E3706" s="113"/>
      <c r="F3706" s="114"/>
      <c r="G3706" s="114"/>
      <c r="H3706" s="113"/>
      <c r="I3706" s="113"/>
      <c r="J3706" s="113"/>
      <c r="K3706" s="113"/>
      <c r="L3706" s="113"/>
      <c r="M3706" s="113"/>
      <c r="N3706" s="113"/>
      <c r="O3706" s="113"/>
      <c r="P3706" s="115">
        <v>0</v>
      </c>
    </row>
    <row r="3707" spans="1:16">
      <c r="A3707" s="117" t="s">
        <v>8173</v>
      </c>
      <c r="B3707" s="38"/>
      <c r="C3707" s="38"/>
      <c r="D3707" s="38"/>
      <c r="E3707" s="38"/>
      <c r="F3707" s="108"/>
      <c r="G3707" s="108"/>
      <c r="H3707" s="38"/>
      <c r="I3707" s="38"/>
      <c r="J3707" s="38"/>
      <c r="K3707" s="38"/>
      <c r="L3707" s="38"/>
      <c r="M3707" s="38"/>
      <c r="N3707" s="38"/>
      <c r="O3707" s="38"/>
      <c r="P3707" s="109"/>
    </row>
    <row r="3708" spans="1:16">
      <c r="A3708" s="118" t="s">
        <v>8174</v>
      </c>
      <c r="B3708" s="113"/>
      <c r="C3708" s="113"/>
      <c r="D3708" s="113"/>
      <c r="E3708" s="113"/>
      <c r="F3708" s="114"/>
      <c r="G3708" s="114"/>
      <c r="H3708" s="113"/>
      <c r="I3708" s="113"/>
      <c r="J3708" s="113"/>
      <c r="K3708" s="113"/>
      <c r="L3708" s="113"/>
      <c r="M3708" s="113"/>
      <c r="N3708" s="113"/>
      <c r="O3708" s="113"/>
      <c r="P3708" s="115">
        <v>0</v>
      </c>
    </row>
    <row r="3709" spans="1:16">
      <c r="A3709" s="117" t="s">
        <v>8175</v>
      </c>
      <c r="B3709" s="38"/>
      <c r="C3709" s="38"/>
      <c r="D3709" s="38"/>
      <c r="E3709" s="38"/>
      <c r="F3709" s="108"/>
      <c r="G3709" s="108"/>
      <c r="H3709" s="38"/>
      <c r="I3709" s="38"/>
      <c r="J3709" s="38"/>
      <c r="K3709" s="38"/>
      <c r="L3709" s="38"/>
      <c r="M3709" s="38"/>
      <c r="N3709" s="38"/>
      <c r="O3709" s="38"/>
      <c r="P3709" s="109"/>
    </row>
    <row r="3710" spans="1:16">
      <c r="A3710" s="118" t="s">
        <v>8176</v>
      </c>
      <c r="B3710" s="113"/>
      <c r="C3710" s="113"/>
      <c r="D3710" s="113"/>
      <c r="E3710" s="113"/>
      <c r="F3710" s="114"/>
      <c r="G3710" s="114"/>
      <c r="H3710" s="113"/>
      <c r="I3710" s="113"/>
      <c r="J3710" s="113"/>
      <c r="K3710" s="113"/>
      <c r="L3710" s="113"/>
      <c r="M3710" s="113"/>
      <c r="N3710" s="113"/>
      <c r="O3710" s="113"/>
      <c r="P3710" s="115">
        <v>0</v>
      </c>
    </row>
    <row r="3711" spans="1:16">
      <c r="A3711" s="117" t="s">
        <v>8177</v>
      </c>
      <c r="B3711" s="38"/>
      <c r="C3711" s="38"/>
      <c r="D3711" s="38"/>
      <c r="E3711" s="38"/>
      <c r="F3711" s="108"/>
      <c r="G3711" s="108"/>
      <c r="H3711" s="38"/>
      <c r="I3711" s="38"/>
      <c r="J3711" s="38"/>
      <c r="K3711" s="38"/>
      <c r="L3711" s="38"/>
      <c r="M3711" s="38"/>
      <c r="N3711" s="38"/>
      <c r="O3711" s="38"/>
      <c r="P3711" s="109"/>
    </row>
    <row r="3712" spans="1:16">
      <c r="A3712" s="118" t="s">
        <v>8178</v>
      </c>
      <c r="B3712" s="113"/>
      <c r="C3712" s="113"/>
      <c r="D3712" s="113"/>
      <c r="E3712" s="113"/>
      <c r="F3712" s="114"/>
      <c r="G3712" s="114"/>
      <c r="H3712" s="113"/>
      <c r="I3712" s="113"/>
      <c r="J3712" s="113"/>
      <c r="K3712" s="113"/>
      <c r="L3712" s="113"/>
      <c r="M3712" s="113"/>
      <c r="N3712" s="113"/>
      <c r="O3712" s="113"/>
      <c r="P3712" s="115">
        <v>0</v>
      </c>
    </row>
    <row r="3713" spans="1:16">
      <c r="A3713" s="112" t="s">
        <v>8179</v>
      </c>
      <c r="B3713" s="113"/>
      <c r="C3713" s="113"/>
      <c r="D3713" s="113"/>
      <c r="E3713" s="113"/>
      <c r="F3713" s="114"/>
      <c r="G3713" s="114"/>
      <c r="H3713" s="113"/>
      <c r="I3713" s="113"/>
      <c r="J3713" s="113"/>
      <c r="K3713" s="113"/>
      <c r="L3713" s="113"/>
      <c r="M3713" s="113"/>
      <c r="N3713" s="113"/>
      <c r="O3713" s="113"/>
      <c r="P3713" s="115">
        <f>SUM(P3694,P3696,P3698,P3700,P3702,P3704,P3706,P3708,P3710,P3712)</f>
        <v>0</v>
      </c>
    </row>
    <row r="3714" spans="1:16">
      <c r="A3714" s="111" t="s">
        <v>8180</v>
      </c>
      <c r="B3714" s="38"/>
      <c r="C3714" s="38"/>
      <c r="D3714" s="38"/>
      <c r="E3714" s="38"/>
      <c r="F3714" s="108"/>
      <c r="G3714" s="108"/>
      <c r="H3714" s="38"/>
      <c r="I3714" s="38"/>
      <c r="J3714" s="38"/>
      <c r="K3714" s="38"/>
      <c r="L3714" s="38"/>
      <c r="M3714" s="38"/>
      <c r="N3714" s="38"/>
      <c r="O3714" s="38"/>
      <c r="P3714" s="109"/>
    </row>
    <row r="3715" spans="1:16">
      <c r="A3715" s="117" t="s">
        <v>8181</v>
      </c>
      <c r="B3715" s="38"/>
      <c r="C3715" s="38"/>
      <c r="D3715" s="38"/>
      <c r="E3715" s="38"/>
      <c r="F3715" s="108"/>
      <c r="G3715" s="108"/>
      <c r="H3715" s="38"/>
      <c r="I3715" s="38"/>
      <c r="J3715" s="38"/>
      <c r="K3715" s="38"/>
      <c r="L3715" s="38"/>
      <c r="M3715" s="38"/>
      <c r="N3715" s="38"/>
      <c r="O3715" s="38"/>
      <c r="P3715" s="109"/>
    </row>
    <row r="3716" spans="1:16">
      <c r="A3716" s="118" t="s">
        <v>8182</v>
      </c>
      <c r="B3716" s="113"/>
      <c r="C3716" s="113"/>
      <c r="D3716" s="113"/>
      <c r="E3716" s="113"/>
      <c r="F3716" s="114"/>
      <c r="G3716" s="114"/>
      <c r="H3716" s="113"/>
      <c r="I3716" s="113"/>
      <c r="J3716" s="113"/>
      <c r="K3716" s="113"/>
      <c r="L3716" s="113"/>
      <c r="M3716" s="113"/>
      <c r="N3716" s="113"/>
      <c r="O3716" s="113"/>
      <c r="P3716" s="115">
        <v>0</v>
      </c>
    </row>
    <row r="3717" spans="1:16">
      <c r="A3717" s="117" t="s">
        <v>8183</v>
      </c>
      <c r="B3717" s="38"/>
      <c r="C3717" s="38"/>
      <c r="D3717" s="38"/>
      <c r="E3717" s="38"/>
      <c r="F3717" s="108"/>
      <c r="G3717" s="108"/>
      <c r="H3717" s="38"/>
      <c r="I3717" s="38"/>
      <c r="J3717" s="38"/>
      <c r="K3717" s="38"/>
      <c r="L3717" s="38"/>
      <c r="M3717" s="38"/>
      <c r="N3717" s="38"/>
      <c r="O3717" s="38"/>
      <c r="P3717" s="109"/>
    </row>
    <row r="3718" spans="1:16">
      <c r="A3718" s="118" t="s">
        <v>8184</v>
      </c>
      <c r="B3718" s="113"/>
      <c r="C3718" s="113"/>
      <c r="D3718" s="113"/>
      <c r="E3718" s="113"/>
      <c r="F3718" s="114"/>
      <c r="G3718" s="114"/>
      <c r="H3718" s="113"/>
      <c r="I3718" s="113"/>
      <c r="J3718" s="113"/>
      <c r="K3718" s="113"/>
      <c r="L3718" s="113"/>
      <c r="M3718" s="113"/>
      <c r="N3718" s="113"/>
      <c r="O3718" s="113"/>
      <c r="P3718" s="115">
        <v>0</v>
      </c>
    </row>
    <row r="3719" spans="1:16">
      <c r="A3719" s="117" t="s">
        <v>8185</v>
      </c>
      <c r="B3719" s="38"/>
      <c r="C3719" s="38"/>
      <c r="D3719" s="38"/>
      <c r="E3719" s="38"/>
      <c r="F3719" s="108"/>
      <c r="G3719" s="108"/>
      <c r="H3719" s="38"/>
      <c r="I3719" s="38"/>
      <c r="J3719" s="38"/>
      <c r="K3719" s="38"/>
      <c r="L3719" s="38"/>
      <c r="M3719" s="38"/>
      <c r="N3719" s="38"/>
      <c r="O3719" s="38"/>
      <c r="P3719" s="109"/>
    </row>
    <row r="3720" spans="1:16">
      <c r="A3720" s="118" t="s">
        <v>8186</v>
      </c>
      <c r="B3720" s="113"/>
      <c r="C3720" s="113"/>
      <c r="D3720" s="113"/>
      <c r="E3720" s="113"/>
      <c r="F3720" s="114"/>
      <c r="G3720" s="114"/>
      <c r="H3720" s="113"/>
      <c r="I3720" s="113"/>
      <c r="J3720" s="113"/>
      <c r="K3720" s="113"/>
      <c r="L3720" s="113"/>
      <c r="M3720" s="113"/>
      <c r="N3720" s="113"/>
      <c r="O3720" s="113"/>
      <c r="P3720" s="115">
        <v>0</v>
      </c>
    </row>
    <row r="3721" spans="1:16">
      <c r="A3721" s="117" t="s">
        <v>8187</v>
      </c>
      <c r="B3721" s="38"/>
      <c r="C3721" s="38"/>
      <c r="D3721" s="38"/>
      <c r="E3721" s="38"/>
      <c r="F3721" s="108"/>
      <c r="G3721" s="108"/>
      <c r="H3721" s="38"/>
      <c r="I3721" s="38"/>
      <c r="J3721" s="38"/>
      <c r="K3721" s="38"/>
      <c r="L3721" s="38"/>
      <c r="M3721" s="38"/>
      <c r="N3721" s="38"/>
      <c r="O3721" s="38"/>
      <c r="P3721" s="109"/>
    </row>
    <row r="3722" spans="1:16">
      <c r="A3722" s="118" t="s">
        <v>8188</v>
      </c>
      <c r="B3722" s="113"/>
      <c r="C3722" s="113"/>
      <c r="D3722" s="113"/>
      <c r="E3722" s="113"/>
      <c r="F3722" s="114"/>
      <c r="G3722" s="114"/>
      <c r="H3722" s="113"/>
      <c r="I3722" s="113"/>
      <c r="J3722" s="113"/>
      <c r="K3722" s="113"/>
      <c r="L3722" s="113"/>
      <c r="M3722" s="113"/>
      <c r="N3722" s="113"/>
      <c r="O3722" s="113"/>
      <c r="P3722" s="115">
        <v>0</v>
      </c>
    </row>
    <row r="3723" spans="1:16">
      <c r="A3723" s="117" t="s">
        <v>8189</v>
      </c>
      <c r="B3723" s="38"/>
      <c r="C3723" s="38"/>
      <c r="D3723" s="38"/>
      <c r="E3723" s="38"/>
      <c r="F3723" s="108"/>
      <c r="G3723" s="108"/>
      <c r="H3723" s="38"/>
      <c r="I3723" s="38"/>
      <c r="J3723" s="38"/>
      <c r="K3723" s="38"/>
      <c r="L3723" s="38"/>
      <c r="M3723" s="38"/>
      <c r="N3723" s="38"/>
      <c r="O3723" s="38"/>
      <c r="P3723" s="109"/>
    </row>
    <row r="3724" spans="1:16">
      <c r="A3724" s="118" t="s">
        <v>8190</v>
      </c>
      <c r="B3724" s="113"/>
      <c r="C3724" s="113"/>
      <c r="D3724" s="113"/>
      <c r="E3724" s="113"/>
      <c r="F3724" s="114"/>
      <c r="G3724" s="114"/>
      <c r="H3724" s="113"/>
      <c r="I3724" s="113"/>
      <c r="J3724" s="113"/>
      <c r="K3724" s="113"/>
      <c r="L3724" s="113"/>
      <c r="M3724" s="113"/>
      <c r="N3724" s="113"/>
      <c r="O3724" s="113"/>
      <c r="P3724" s="115">
        <v>0</v>
      </c>
    </row>
    <row r="3725" spans="1:16">
      <c r="A3725" s="117" t="s">
        <v>8191</v>
      </c>
      <c r="B3725" s="38"/>
      <c r="C3725" s="38"/>
      <c r="D3725" s="38"/>
      <c r="E3725" s="38"/>
      <c r="F3725" s="108"/>
      <c r="G3725" s="108"/>
      <c r="H3725" s="38"/>
      <c r="I3725" s="38"/>
      <c r="J3725" s="38"/>
      <c r="K3725" s="38"/>
      <c r="L3725" s="38"/>
      <c r="M3725" s="38"/>
      <c r="N3725" s="38"/>
      <c r="O3725" s="38"/>
      <c r="P3725" s="109"/>
    </row>
    <row r="3726" spans="1:16">
      <c r="A3726" s="118" t="s">
        <v>8192</v>
      </c>
      <c r="B3726" s="113"/>
      <c r="C3726" s="113"/>
      <c r="D3726" s="113"/>
      <c r="E3726" s="113"/>
      <c r="F3726" s="114"/>
      <c r="G3726" s="114"/>
      <c r="H3726" s="113"/>
      <c r="I3726" s="113"/>
      <c r="J3726" s="113"/>
      <c r="K3726" s="113"/>
      <c r="L3726" s="113"/>
      <c r="M3726" s="113"/>
      <c r="N3726" s="113"/>
      <c r="O3726" s="113"/>
      <c r="P3726" s="115">
        <v>0</v>
      </c>
    </row>
    <row r="3727" spans="1:16">
      <c r="A3727" s="117" t="s">
        <v>8193</v>
      </c>
      <c r="B3727" s="38"/>
      <c r="C3727" s="38"/>
      <c r="D3727" s="38"/>
      <c r="E3727" s="38"/>
      <c r="F3727" s="108"/>
      <c r="G3727" s="108"/>
      <c r="H3727" s="38"/>
      <c r="I3727" s="38"/>
      <c r="J3727" s="38"/>
      <c r="K3727" s="38"/>
      <c r="L3727" s="38"/>
      <c r="M3727" s="38"/>
      <c r="N3727" s="38"/>
      <c r="O3727" s="38"/>
      <c r="P3727" s="109"/>
    </row>
    <row r="3728" spans="1:16">
      <c r="A3728" s="118" t="s">
        <v>8194</v>
      </c>
      <c r="B3728" s="113"/>
      <c r="C3728" s="113"/>
      <c r="D3728" s="113"/>
      <c r="E3728" s="113"/>
      <c r="F3728" s="114"/>
      <c r="G3728" s="114"/>
      <c r="H3728" s="113"/>
      <c r="I3728" s="113"/>
      <c r="J3728" s="113"/>
      <c r="K3728" s="113"/>
      <c r="L3728" s="113"/>
      <c r="M3728" s="113"/>
      <c r="N3728" s="113"/>
      <c r="O3728" s="113"/>
      <c r="P3728" s="115">
        <v>0</v>
      </c>
    </row>
    <row r="3729" spans="1:16">
      <c r="A3729" s="117" t="s">
        <v>8195</v>
      </c>
      <c r="B3729" s="38"/>
      <c r="C3729" s="38"/>
      <c r="D3729" s="38"/>
      <c r="E3729" s="38"/>
      <c r="F3729" s="108"/>
      <c r="G3729" s="108"/>
      <c r="H3729" s="38"/>
      <c r="I3729" s="38"/>
      <c r="J3729" s="38"/>
      <c r="K3729" s="38"/>
      <c r="L3729" s="38"/>
      <c r="M3729" s="38"/>
      <c r="N3729" s="38"/>
      <c r="O3729" s="38"/>
      <c r="P3729" s="109"/>
    </row>
    <row r="3730" spans="1:16">
      <c r="A3730" s="118" t="s">
        <v>8196</v>
      </c>
      <c r="B3730" s="113"/>
      <c r="C3730" s="113"/>
      <c r="D3730" s="113"/>
      <c r="E3730" s="113"/>
      <c r="F3730" s="114"/>
      <c r="G3730" s="114"/>
      <c r="H3730" s="113"/>
      <c r="I3730" s="113"/>
      <c r="J3730" s="113"/>
      <c r="K3730" s="113"/>
      <c r="L3730" s="113"/>
      <c r="M3730" s="113"/>
      <c r="N3730" s="113"/>
      <c r="O3730" s="113"/>
      <c r="P3730" s="115">
        <v>0</v>
      </c>
    </row>
    <row r="3731" spans="1:16">
      <c r="A3731" s="117" t="s">
        <v>8197</v>
      </c>
      <c r="B3731" s="38"/>
      <c r="C3731" s="38"/>
      <c r="D3731" s="38"/>
      <c r="E3731" s="38"/>
      <c r="F3731" s="108"/>
      <c r="G3731" s="108"/>
      <c r="H3731" s="38"/>
      <c r="I3731" s="38"/>
      <c r="J3731" s="38"/>
      <c r="K3731" s="38"/>
      <c r="L3731" s="38"/>
      <c r="M3731" s="38"/>
      <c r="N3731" s="38"/>
      <c r="O3731" s="38"/>
      <c r="P3731" s="109"/>
    </row>
    <row r="3732" spans="1:16">
      <c r="A3732" s="118" t="s">
        <v>8198</v>
      </c>
      <c r="B3732" s="113"/>
      <c r="C3732" s="113"/>
      <c r="D3732" s="113"/>
      <c r="E3732" s="113"/>
      <c r="F3732" s="114"/>
      <c r="G3732" s="114"/>
      <c r="H3732" s="113"/>
      <c r="I3732" s="113"/>
      <c r="J3732" s="113"/>
      <c r="K3732" s="113"/>
      <c r="L3732" s="113"/>
      <c r="M3732" s="113"/>
      <c r="N3732" s="113"/>
      <c r="O3732" s="113"/>
      <c r="P3732" s="115">
        <v>0</v>
      </c>
    </row>
    <row r="3733" spans="1:16">
      <c r="A3733" s="112" t="s">
        <v>8199</v>
      </c>
      <c r="B3733" s="113"/>
      <c r="C3733" s="113"/>
      <c r="D3733" s="113"/>
      <c r="E3733" s="113"/>
      <c r="F3733" s="114"/>
      <c r="G3733" s="114"/>
      <c r="H3733" s="113"/>
      <c r="I3733" s="113"/>
      <c r="J3733" s="113"/>
      <c r="K3733" s="113"/>
      <c r="L3733" s="113"/>
      <c r="M3733" s="113"/>
      <c r="N3733" s="113"/>
      <c r="O3733" s="113"/>
      <c r="P3733" s="115">
        <f>SUM(P3716,P3718,P3720,P3722,P3724,P3726,P3728,P3730,P3732)</f>
        <v>0</v>
      </c>
    </row>
    <row r="3734" spans="1:16">
      <c r="A3734" s="111" t="s">
        <v>8200</v>
      </c>
      <c r="B3734" s="38"/>
      <c r="C3734" s="38"/>
      <c r="D3734" s="38"/>
      <c r="E3734" s="38"/>
      <c r="F3734" s="108"/>
      <c r="G3734" s="108"/>
      <c r="H3734" s="38"/>
      <c r="I3734" s="38"/>
      <c r="J3734" s="38"/>
      <c r="K3734" s="38"/>
      <c r="L3734" s="38"/>
      <c r="M3734" s="38"/>
      <c r="N3734" s="38"/>
      <c r="O3734" s="38"/>
      <c r="P3734" s="109"/>
    </row>
    <row r="3735" spans="1:16">
      <c r="A3735" s="112" t="s">
        <v>8201</v>
      </c>
      <c r="B3735" s="113"/>
      <c r="C3735" s="113"/>
      <c r="D3735" s="113"/>
      <c r="E3735" s="113"/>
      <c r="F3735" s="114"/>
      <c r="G3735" s="114"/>
      <c r="H3735" s="113"/>
      <c r="I3735" s="113"/>
      <c r="J3735" s="113"/>
      <c r="K3735" s="113"/>
      <c r="L3735" s="113"/>
      <c r="M3735" s="113"/>
      <c r="N3735" s="113"/>
      <c r="O3735" s="113"/>
      <c r="P3735" s="115">
        <v>0</v>
      </c>
    </row>
    <row r="3736" spans="1:16">
      <c r="A3736" s="111" t="s">
        <v>8202</v>
      </c>
      <c r="B3736" s="38"/>
      <c r="C3736" s="38"/>
      <c r="D3736" s="38"/>
      <c r="E3736" s="38"/>
      <c r="F3736" s="108"/>
      <c r="G3736" s="108"/>
      <c r="H3736" s="38"/>
      <c r="I3736" s="38"/>
      <c r="J3736" s="38"/>
      <c r="K3736" s="38"/>
      <c r="L3736" s="38"/>
      <c r="M3736" s="38"/>
      <c r="N3736" s="38"/>
      <c r="O3736" s="38"/>
      <c r="P3736" s="109"/>
    </row>
    <row r="3737" spans="1:16">
      <c r="A3737" s="112" t="s">
        <v>8203</v>
      </c>
      <c r="B3737" s="113"/>
      <c r="C3737" s="113"/>
      <c r="D3737" s="113"/>
      <c r="E3737" s="113"/>
      <c r="F3737" s="114"/>
      <c r="G3737" s="114"/>
      <c r="H3737" s="113"/>
      <c r="I3737" s="113"/>
      <c r="J3737" s="113"/>
      <c r="K3737" s="113"/>
      <c r="L3737" s="113"/>
      <c r="M3737" s="113"/>
      <c r="N3737" s="113"/>
      <c r="O3737" s="113"/>
      <c r="P3737" s="115">
        <v>0</v>
      </c>
    </row>
    <row r="3738" spans="1:16">
      <c r="A3738" s="116" t="s">
        <v>8204</v>
      </c>
      <c r="B3738" s="113"/>
      <c r="C3738" s="113"/>
      <c r="D3738" s="113"/>
      <c r="E3738" s="113"/>
      <c r="F3738" s="114"/>
      <c r="G3738" s="114"/>
      <c r="H3738" s="113"/>
      <c r="I3738" s="113"/>
      <c r="J3738" s="113"/>
      <c r="K3738" s="113"/>
      <c r="L3738" s="113"/>
      <c r="M3738" s="113"/>
      <c r="N3738" s="113"/>
      <c r="O3738" s="113"/>
      <c r="P3738" s="115">
        <f>SUM(P3323,P3527,P3529,P3531,P3547,P3587,P3689,P3691,P3713,P3733,P3735,P3737)</f>
        <v>0</v>
      </c>
    </row>
    <row r="3739" spans="1:16">
      <c r="A3739" s="120" t="s">
        <v>8205</v>
      </c>
      <c r="B3739" s="120"/>
      <c r="C3739" s="120"/>
      <c r="D3739" s="120"/>
      <c r="E3739" s="120"/>
      <c r="F3739" s="121"/>
      <c r="G3739" s="121"/>
      <c r="H3739" s="120"/>
      <c r="I3739" s="120"/>
      <c r="J3739" s="120"/>
      <c r="K3739" s="120"/>
      <c r="L3739" s="120"/>
      <c r="M3739" s="120"/>
      <c r="N3739" s="120"/>
      <c r="O3739" s="120"/>
      <c r="P3739" s="122">
        <f>P3306-P3738</f>
        <v>11601225.670591347</v>
      </c>
    </row>
    <row r="3740" spans="1:16">
      <c r="A3740" s="38" t="s">
        <v>8206</v>
      </c>
      <c r="B3740" s="38"/>
      <c r="C3740" s="38"/>
      <c r="D3740" s="38"/>
      <c r="E3740" s="38"/>
      <c r="F3740" s="108"/>
      <c r="G3740" s="108"/>
      <c r="H3740" s="38"/>
      <c r="I3740" s="38"/>
      <c r="J3740" s="38"/>
      <c r="K3740" s="38"/>
      <c r="L3740" s="38"/>
      <c r="M3740" s="38"/>
      <c r="N3740" s="38"/>
      <c r="O3740" s="38"/>
      <c r="P3740" s="109"/>
    </row>
    <row r="3741" spans="1:16">
      <c r="A3741" s="110" t="s">
        <v>8207</v>
      </c>
      <c r="B3741" s="38"/>
      <c r="C3741" s="38"/>
      <c r="D3741" s="38"/>
      <c r="E3741" s="38"/>
      <c r="F3741" s="108"/>
      <c r="G3741" s="108"/>
      <c r="H3741" s="38"/>
      <c r="I3741" s="38"/>
      <c r="J3741" s="38"/>
      <c r="K3741" s="38"/>
      <c r="L3741" s="38"/>
      <c r="M3741" s="38"/>
      <c r="N3741" s="38"/>
      <c r="O3741" s="38"/>
      <c r="P3741" s="109"/>
    </row>
    <row r="3742" spans="1:16">
      <c r="A3742" s="111" t="s">
        <v>8208</v>
      </c>
      <c r="B3742" s="38"/>
      <c r="C3742" s="38"/>
      <c r="D3742" s="38"/>
      <c r="E3742" s="38"/>
      <c r="F3742" s="108"/>
      <c r="G3742" s="108"/>
      <c r="H3742" s="38"/>
      <c r="I3742" s="38"/>
      <c r="J3742" s="38"/>
      <c r="K3742" s="38"/>
      <c r="L3742" s="38"/>
      <c r="M3742" s="38"/>
      <c r="N3742" s="38"/>
      <c r="O3742" s="38"/>
      <c r="P3742" s="109"/>
    </row>
    <row r="3743" spans="1:16">
      <c r="A3743" s="117" t="s">
        <v>8209</v>
      </c>
      <c r="B3743" s="38"/>
      <c r="C3743" s="38"/>
      <c r="D3743" s="38"/>
      <c r="E3743" s="38"/>
      <c r="F3743" s="108"/>
      <c r="G3743" s="108"/>
      <c r="H3743" s="38"/>
      <c r="I3743" s="38"/>
      <c r="J3743" s="38"/>
      <c r="K3743" s="38"/>
      <c r="L3743" s="38"/>
      <c r="M3743" s="38"/>
      <c r="N3743" s="38"/>
      <c r="O3743" s="38"/>
      <c r="P3743" s="109"/>
    </row>
    <row r="3744" spans="1:16">
      <c r="A3744" s="118" t="s">
        <v>8210</v>
      </c>
      <c r="B3744" s="113"/>
      <c r="C3744" s="113"/>
      <c r="D3744" s="113"/>
      <c r="E3744" s="113"/>
      <c r="F3744" s="114"/>
      <c r="G3744" s="114"/>
      <c r="H3744" s="113"/>
      <c r="I3744" s="113"/>
      <c r="J3744" s="113"/>
      <c r="K3744" s="113"/>
      <c r="L3744" s="113"/>
      <c r="M3744" s="113"/>
      <c r="N3744" s="113"/>
      <c r="O3744" s="113"/>
      <c r="P3744" s="115">
        <v>0</v>
      </c>
    </row>
    <row r="3745" spans="1:16">
      <c r="A3745" s="117" t="s">
        <v>8211</v>
      </c>
      <c r="B3745" s="38"/>
      <c r="C3745" s="38"/>
      <c r="D3745" s="38"/>
      <c r="E3745" s="38"/>
      <c r="F3745" s="108"/>
      <c r="G3745" s="108"/>
      <c r="H3745" s="38"/>
      <c r="I3745" s="38"/>
      <c r="J3745" s="38"/>
      <c r="K3745" s="38"/>
      <c r="L3745" s="38"/>
      <c r="M3745" s="38"/>
      <c r="N3745" s="38"/>
      <c r="O3745" s="38"/>
      <c r="P3745" s="109"/>
    </row>
    <row r="3746" spans="1:16">
      <c r="A3746" s="118" t="s">
        <v>8212</v>
      </c>
      <c r="B3746" s="113"/>
      <c r="C3746" s="113"/>
      <c r="D3746" s="113"/>
      <c r="E3746" s="113"/>
      <c r="F3746" s="114"/>
      <c r="G3746" s="114"/>
      <c r="H3746" s="113"/>
      <c r="I3746" s="113"/>
      <c r="J3746" s="113"/>
      <c r="K3746" s="113"/>
      <c r="L3746" s="113"/>
      <c r="M3746" s="113"/>
      <c r="N3746" s="113"/>
      <c r="O3746" s="113"/>
      <c r="P3746" s="115">
        <v>0</v>
      </c>
    </row>
    <row r="3747" spans="1:16">
      <c r="A3747" s="112" t="s">
        <v>8213</v>
      </c>
      <c r="B3747" s="113"/>
      <c r="C3747" s="113"/>
      <c r="D3747" s="113"/>
      <c r="E3747" s="113"/>
      <c r="F3747" s="114"/>
      <c r="G3747" s="114"/>
      <c r="H3747" s="113"/>
      <c r="I3747" s="113"/>
      <c r="J3747" s="113"/>
      <c r="K3747" s="113"/>
      <c r="L3747" s="113"/>
      <c r="M3747" s="113"/>
      <c r="N3747" s="113"/>
      <c r="O3747" s="113"/>
      <c r="P3747" s="115">
        <f>SUM(P3744,P3746)</f>
        <v>0</v>
      </c>
    </row>
    <row r="3748" spans="1:16">
      <c r="A3748" s="111" t="s">
        <v>8214</v>
      </c>
      <c r="B3748" s="38"/>
      <c r="C3748" s="38"/>
      <c r="D3748" s="38"/>
      <c r="E3748" s="38"/>
      <c r="F3748" s="108"/>
      <c r="G3748" s="108"/>
      <c r="H3748" s="38"/>
      <c r="I3748" s="38"/>
      <c r="J3748" s="38"/>
      <c r="K3748" s="38"/>
      <c r="L3748" s="38"/>
      <c r="M3748" s="38"/>
      <c r="N3748" s="38"/>
      <c r="O3748" s="38"/>
      <c r="P3748" s="109"/>
    </row>
    <row r="3749" spans="1:16">
      <c r="A3749" s="112" t="s">
        <v>8215</v>
      </c>
      <c r="B3749" s="113"/>
      <c r="C3749" s="113"/>
      <c r="D3749" s="113"/>
      <c r="E3749" s="113"/>
      <c r="F3749" s="114"/>
      <c r="G3749" s="114"/>
      <c r="H3749" s="113"/>
      <c r="I3749" s="113"/>
      <c r="J3749" s="113"/>
      <c r="K3749" s="113"/>
      <c r="L3749" s="113"/>
      <c r="M3749" s="113"/>
      <c r="N3749" s="113"/>
      <c r="O3749" s="113"/>
      <c r="P3749" s="115">
        <v>0</v>
      </c>
    </row>
    <row r="3750" spans="1:16">
      <c r="A3750" s="111" t="s">
        <v>8216</v>
      </c>
      <c r="B3750" s="38"/>
      <c r="C3750" s="38"/>
      <c r="D3750" s="38"/>
      <c r="E3750" s="38"/>
      <c r="F3750" s="108"/>
      <c r="G3750" s="108"/>
      <c r="H3750" s="38"/>
      <c r="I3750" s="38"/>
      <c r="J3750" s="38"/>
      <c r="K3750" s="38"/>
      <c r="L3750" s="38"/>
      <c r="M3750" s="38"/>
      <c r="N3750" s="38"/>
      <c r="O3750" s="38"/>
      <c r="P3750" s="109"/>
    </row>
    <row r="3751" spans="1:16">
      <c r="A3751" s="112" t="s">
        <v>8217</v>
      </c>
      <c r="B3751" s="113"/>
      <c r="C3751" s="113"/>
      <c r="D3751" s="113"/>
      <c r="E3751" s="113"/>
      <c r="F3751" s="114"/>
      <c r="G3751" s="114"/>
      <c r="H3751" s="113"/>
      <c r="I3751" s="113"/>
      <c r="J3751" s="113"/>
      <c r="K3751" s="113"/>
      <c r="L3751" s="113"/>
      <c r="M3751" s="113"/>
      <c r="N3751" s="113"/>
      <c r="O3751" s="113"/>
      <c r="P3751" s="115">
        <v>0</v>
      </c>
    </row>
    <row r="3752" spans="1:16">
      <c r="A3752" s="111" t="s">
        <v>8218</v>
      </c>
      <c r="B3752" s="38"/>
      <c r="C3752" s="38"/>
      <c r="D3752" s="38"/>
      <c r="E3752" s="38"/>
      <c r="F3752" s="108"/>
      <c r="G3752" s="108"/>
      <c r="H3752" s="38"/>
      <c r="I3752" s="38"/>
      <c r="J3752" s="38"/>
      <c r="K3752" s="38"/>
      <c r="L3752" s="38"/>
      <c r="M3752" s="38"/>
      <c r="N3752" s="38"/>
      <c r="O3752" s="38"/>
      <c r="P3752" s="109"/>
    </row>
    <row r="3753" spans="1:16">
      <c r="A3753" s="112" t="s">
        <v>8219</v>
      </c>
      <c r="B3753" s="113"/>
      <c r="C3753" s="113"/>
      <c r="D3753" s="113"/>
      <c r="E3753" s="113"/>
      <c r="F3753" s="114"/>
      <c r="G3753" s="114"/>
      <c r="H3753" s="113"/>
      <c r="I3753" s="113"/>
      <c r="J3753" s="113"/>
      <c r="K3753" s="113"/>
      <c r="L3753" s="113"/>
      <c r="M3753" s="113"/>
      <c r="N3753" s="113"/>
      <c r="O3753" s="113"/>
      <c r="P3753" s="115">
        <v>0</v>
      </c>
    </row>
    <row r="3754" spans="1:16">
      <c r="A3754" s="116" t="s">
        <v>8220</v>
      </c>
      <c r="B3754" s="113"/>
      <c r="C3754" s="113"/>
      <c r="D3754" s="113"/>
      <c r="E3754" s="113"/>
      <c r="F3754" s="114"/>
      <c r="G3754" s="114"/>
      <c r="H3754" s="113"/>
      <c r="I3754" s="113"/>
      <c r="J3754" s="113"/>
      <c r="K3754" s="113"/>
      <c r="L3754" s="113"/>
      <c r="M3754" s="113"/>
      <c r="N3754" s="113"/>
      <c r="O3754" s="113"/>
      <c r="P3754" s="115">
        <f>SUM(P3747,P3749,P3751,P3753)</f>
        <v>0</v>
      </c>
    </row>
    <row r="3755" spans="1:16">
      <c r="A3755" s="110" t="s">
        <v>8221</v>
      </c>
      <c r="B3755" s="38"/>
      <c r="C3755" s="38"/>
      <c r="D3755" s="38"/>
      <c r="E3755" s="38"/>
      <c r="F3755" s="108"/>
      <c r="G3755" s="108"/>
      <c r="H3755" s="38"/>
      <c r="I3755" s="38"/>
      <c r="J3755" s="38"/>
      <c r="K3755" s="38"/>
      <c r="L3755" s="38"/>
      <c r="M3755" s="38"/>
      <c r="N3755" s="38"/>
      <c r="O3755" s="38"/>
      <c r="P3755" s="109"/>
    </row>
    <row r="3756" spans="1:16">
      <c r="A3756" s="111" t="s">
        <v>8222</v>
      </c>
      <c r="B3756" s="38"/>
      <c r="C3756" s="38"/>
      <c r="D3756" s="38"/>
      <c r="E3756" s="38"/>
      <c r="F3756" s="108"/>
      <c r="G3756" s="108"/>
      <c r="H3756" s="38"/>
      <c r="I3756" s="38"/>
      <c r="J3756" s="38"/>
      <c r="K3756" s="38"/>
      <c r="L3756" s="38"/>
      <c r="M3756" s="38"/>
      <c r="N3756" s="38"/>
      <c r="O3756" s="38"/>
      <c r="P3756" s="109"/>
    </row>
    <row r="3757" spans="1:16">
      <c r="A3757" s="112" t="s">
        <v>8223</v>
      </c>
      <c r="B3757" s="113"/>
      <c r="C3757" s="113"/>
      <c r="D3757" s="113"/>
      <c r="E3757" s="113"/>
      <c r="F3757" s="114"/>
      <c r="G3757" s="114"/>
      <c r="H3757" s="113"/>
      <c r="I3757" s="113"/>
      <c r="J3757" s="113"/>
      <c r="K3757" s="113"/>
      <c r="L3757" s="113"/>
      <c r="M3757" s="113"/>
      <c r="N3757" s="113"/>
      <c r="O3757" s="113"/>
      <c r="P3757" s="115">
        <v>0</v>
      </c>
    </row>
    <row r="3758" spans="1:16">
      <c r="A3758" s="111" t="s">
        <v>8224</v>
      </c>
      <c r="B3758" s="38"/>
      <c r="C3758" s="38"/>
      <c r="D3758" s="38"/>
      <c r="E3758" s="38"/>
      <c r="F3758" s="108"/>
      <c r="G3758" s="108"/>
      <c r="H3758" s="38"/>
      <c r="I3758" s="38"/>
      <c r="J3758" s="38"/>
      <c r="K3758" s="38"/>
      <c r="L3758" s="38"/>
      <c r="M3758" s="38"/>
      <c r="N3758" s="38"/>
      <c r="O3758" s="38"/>
      <c r="P3758" s="109"/>
    </row>
    <row r="3759" spans="1:16">
      <c r="A3759" s="112" t="s">
        <v>8225</v>
      </c>
      <c r="B3759" s="113"/>
      <c r="C3759" s="113"/>
      <c r="D3759" s="113"/>
      <c r="E3759" s="113"/>
      <c r="F3759" s="114"/>
      <c r="G3759" s="114"/>
      <c r="H3759" s="113"/>
      <c r="I3759" s="113"/>
      <c r="J3759" s="113"/>
      <c r="K3759" s="113"/>
      <c r="L3759" s="113"/>
      <c r="M3759" s="113"/>
      <c r="N3759" s="113"/>
      <c r="O3759" s="113"/>
      <c r="P3759" s="115">
        <v>0</v>
      </c>
    </row>
    <row r="3760" spans="1:16">
      <c r="A3760" s="111" t="s">
        <v>8226</v>
      </c>
      <c r="B3760" s="38"/>
      <c r="C3760" s="38"/>
      <c r="D3760" s="38"/>
      <c r="E3760" s="38"/>
      <c r="F3760" s="108"/>
      <c r="G3760" s="108"/>
      <c r="H3760" s="38"/>
      <c r="I3760" s="38"/>
      <c r="J3760" s="38"/>
      <c r="K3760" s="38"/>
      <c r="L3760" s="38"/>
      <c r="M3760" s="38"/>
      <c r="N3760" s="38"/>
      <c r="O3760" s="38"/>
      <c r="P3760" s="109"/>
    </row>
    <row r="3761" spans="1:16">
      <c r="A3761" s="112" t="s">
        <v>8227</v>
      </c>
      <c r="B3761" s="113"/>
      <c r="C3761" s="113"/>
      <c r="D3761" s="113"/>
      <c r="E3761" s="113"/>
      <c r="F3761" s="114"/>
      <c r="G3761" s="114"/>
      <c r="H3761" s="113"/>
      <c r="I3761" s="113"/>
      <c r="J3761" s="113"/>
      <c r="K3761" s="113"/>
      <c r="L3761" s="113"/>
      <c r="M3761" s="113"/>
      <c r="N3761" s="113"/>
      <c r="O3761" s="113"/>
      <c r="P3761" s="115">
        <v>0</v>
      </c>
    </row>
    <row r="3762" spans="1:16">
      <c r="A3762" s="111" t="s">
        <v>8228</v>
      </c>
      <c r="B3762" s="38"/>
      <c r="C3762" s="38"/>
      <c r="D3762" s="38"/>
      <c r="E3762" s="38"/>
      <c r="F3762" s="108"/>
      <c r="G3762" s="108"/>
      <c r="H3762" s="38"/>
      <c r="I3762" s="38"/>
      <c r="J3762" s="38"/>
      <c r="K3762" s="38"/>
      <c r="L3762" s="38"/>
      <c r="M3762" s="38"/>
      <c r="N3762" s="38"/>
      <c r="O3762" s="38"/>
      <c r="P3762" s="109"/>
    </row>
    <row r="3763" spans="1:16">
      <c r="A3763" s="112" t="s">
        <v>8229</v>
      </c>
      <c r="B3763" s="113"/>
      <c r="C3763" s="113"/>
      <c r="D3763" s="113"/>
      <c r="E3763" s="113"/>
      <c r="F3763" s="114"/>
      <c r="G3763" s="114"/>
      <c r="H3763" s="113"/>
      <c r="I3763" s="113"/>
      <c r="J3763" s="113"/>
      <c r="K3763" s="113"/>
      <c r="L3763" s="113"/>
      <c r="M3763" s="113"/>
      <c r="N3763" s="113"/>
      <c r="O3763" s="113"/>
      <c r="P3763" s="115">
        <v>0</v>
      </c>
    </row>
    <row r="3764" spans="1:16">
      <c r="A3764" s="111" t="s">
        <v>8230</v>
      </c>
      <c r="B3764" s="38"/>
      <c r="C3764" s="38"/>
      <c r="D3764" s="38"/>
      <c r="E3764" s="38"/>
      <c r="F3764" s="108"/>
      <c r="G3764" s="108"/>
      <c r="H3764" s="38"/>
      <c r="I3764" s="38"/>
      <c r="J3764" s="38"/>
      <c r="K3764" s="38"/>
      <c r="L3764" s="38"/>
      <c r="M3764" s="38"/>
      <c r="N3764" s="38"/>
      <c r="O3764" s="38"/>
      <c r="P3764" s="109"/>
    </row>
    <row r="3765" spans="1:16">
      <c r="A3765" s="112" t="s">
        <v>8231</v>
      </c>
      <c r="B3765" s="113"/>
      <c r="C3765" s="113"/>
      <c r="D3765" s="113"/>
      <c r="E3765" s="113"/>
      <c r="F3765" s="114"/>
      <c r="G3765" s="114"/>
      <c r="H3765" s="113"/>
      <c r="I3765" s="113"/>
      <c r="J3765" s="113"/>
      <c r="K3765" s="113"/>
      <c r="L3765" s="113"/>
      <c r="M3765" s="113"/>
      <c r="N3765" s="113"/>
      <c r="O3765" s="113"/>
      <c r="P3765" s="115">
        <v>0</v>
      </c>
    </row>
    <row r="3766" spans="1:16">
      <c r="A3766" s="111" t="s">
        <v>8232</v>
      </c>
      <c r="B3766" s="38"/>
      <c r="C3766" s="38"/>
      <c r="D3766" s="38"/>
      <c r="E3766" s="38"/>
      <c r="F3766" s="108"/>
      <c r="G3766" s="108"/>
      <c r="H3766" s="38"/>
      <c r="I3766" s="38"/>
      <c r="J3766" s="38"/>
      <c r="K3766" s="38"/>
      <c r="L3766" s="38"/>
      <c r="M3766" s="38"/>
      <c r="N3766" s="38"/>
      <c r="O3766" s="38"/>
      <c r="P3766" s="109"/>
    </row>
    <row r="3767" spans="1:16">
      <c r="A3767" s="112" t="s">
        <v>8233</v>
      </c>
      <c r="B3767" s="113"/>
      <c r="C3767" s="113"/>
      <c r="D3767" s="113"/>
      <c r="E3767" s="113"/>
      <c r="F3767" s="114"/>
      <c r="G3767" s="114"/>
      <c r="H3767" s="113"/>
      <c r="I3767" s="113"/>
      <c r="J3767" s="113"/>
      <c r="K3767" s="113"/>
      <c r="L3767" s="113"/>
      <c r="M3767" s="113"/>
      <c r="N3767" s="113"/>
      <c r="O3767" s="113"/>
      <c r="P3767" s="115">
        <v>0</v>
      </c>
    </row>
    <row r="3768" spans="1:16">
      <c r="A3768" s="111" t="s">
        <v>8234</v>
      </c>
      <c r="B3768" s="38"/>
      <c r="C3768" s="38"/>
      <c r="D3768" s="38"/>
      <c r="E3768" s="38"/>
      <c r="F3768" s="108"/>
      <c r="G3768" s="108"/>
      <c r="H3768" s="38"/>
      <c r="I3768" s="38"/>
      <c r="J3768" s="38"/>
      <c r="K3768" s="38"/>
      <c r="L3768" s="38"/>
      <c r="M3768" s="38"/>
      <c r="N3768" s="38"/>
      <c r="O3768" s="38"/>
      <c r="P3768" s="109"/>
    </row>
    <row r="3769" spans="1:16">
      <c r="A3769" s="117" t="s">
        <v>8235</v>
      </c>
      <c r="B3769" s="38"/>
      <c r="C3769" s="38"/>
      <c r="D3769" s="38"/>
      <c r="E3769" s="38"/>
      <c r="F3769" s="108"/>
      <c r="G3769" s="108"/>
      <c r="H3769" s="38"/>
      <c r="I3769" s="38"/>
      <c r="J3769" s="38"/>
      <c r="K3769" s="38"/>
      <c r="L3769" s="38"/>
      <c r="M3769" s="38"/>
      <c r="N3769" s="38"/>
      <c r="O3769" s="38"/>
      <c r="P3769" s="109"/>
    </row>
    <row r="3770" spans="1:16">
      <c r="A3770" s="118" t="s">
        <v>8236</v>
      </c>
      <c r="B3770" s="113"/>
      <c r="C3770" s="113"/>
      <c r="D3770" s="113"/>
      <c r="E3770" s="113"/>
      <c r="F3770" s="114"/>
      <c r="G3770" s="114"/>
      <c r="H3770" s="113"/>
      <c r="I3770" s="113"/>
      <c r="J3770" s="113"/>
      <c r="K3770" s="113"/>
      <c r="L3770" s="113"/>
      <c r="M3770" s="113"/>
      <c r="N3770" s="113"/>
      <c r="O3770" s="113"/>
      <c r="P3770" s="115">
        <v>0</v>
      </c>
    </row>
    <row r="3771" spans="1:16">
      <c r="A3771" s="117" t="s">
        <v>8237</v>
      </c>
      <c r="B3771" s="38"/>
      <c r="C3771" s="38"/>
      <c r="D3771" s="38"/>
      <c r="E3771" s="38"/>
      <c r="F3771" s="108"/>
      <c r="G3771" s="108"/>
      <c r="H3771" s="38"/>
      <c r="I3771" s="38"/>
      <c r="J3771" s="38"/>
      <c r="K3771" s="38"/>
      <c r="L3771" s="38"/>
      <c r="M3771" s="38"/>
      <c r="N3771" s="38"/>
      <c r="O3771" s="38"/>
      <c r="P3771" s="109"/>
    </row>
    <row r="3772" spans="1:16">
      <c r="A3772" s="118" t="s">
        <v>8238</v>
      </c>
      <c r="B3772" s="113"/>
      <c r="C3772" s="113"/>
      <c r="D3772" s="113"/>
      <c r="E3772" s="113"/>
      <c r="F3772" s="114"/>
      <c r="G3772" s="114"/>
      <c r="H3772" s="113"/>
      <c r="I3772" s="113"/>
      <c r="J3772" s="113"/>
      <c r="K3772" s="113"/>
      <c r="L3772" s="113"/>
      <c r="M3772" s="113"/>
      <c r="N3772" s="113"/>
      <c r="O3772" s="113"/>
      <c r="P3772" s="115">
        <v>0</v>
      </c>
    </row>
    <row r="3773" spans="1:16">
      <c r="A3773" s="112" t="s">
        <v>8239</v>
      </c>
      <c r="B3773" s="113"/>
      <c r="C3773" s="113"/>
      <c r="D3773" s="113"/>
      <c r="E3773" s="113"/>
      <c r="F3773" s="114"/>
      <c r="G3773" s="114"/>
      <c r="H3773" s="113"/>
      <c r="I3773" s="113"/>
      <c r="J3773" s="113"/>
      <c r="K3773" s="113"/>
      <c r="L3773" s="113"/>
      <c r="M3773" s="113"/>
      <c r="N3773" s="113"/>
      <c r="O3773" s="113"/>
      <c r="P3773" s="115">
        <f>SUM(P3770,P3772)</f>
        <v>0</v>
      </c>
    </row>
    <row r="3774" spans="1:16">
      <c r="A3774" s="111" t="s">
        <v>8240</v>
      </c>
      <c r="B3774" s="38"/>
      <c r="C3774" s="38"/>
      <c r="D3774" s="38"/>
      <c r="E3774" s="38"/>
      <c r="F3774" s="108"/>
      <c r="G3774" s="108"/>
      <c r="H3774" s="38"/>
      <c r="I3774" s="38"/>
      <c r="J3774" s="38"/>
      <c r="K3774" s="38"/>
      <c r="L3774" s="38"/>
      <c r="M3774" s="38"/>
      <c r="N3774" s="38"/>
      <c r="O3774" s="38"/>
      <c r="P3774" s="109"/>
    </row>
    <row r="3775" spans="1:16">
      <c r="A3775" s="112" t="s">
        <v>8241</v>
      </c>
      <c r="B3775" s="113"/>
      <c r="C3775" s="113"/>
      <c r="D3775" s="113"/>
      <c r="E3775" s="113"/>
      <c r="F3775" s="114"/>
      <c r="G3775" s="114"/>
      <c r="H3775" s="113"/>
      <c r="I3775" s="113"/>
      <c r="J3775" s="113"/>
      <c r="K3775" s="113"/>
      <c r="L3775" s="113"/>
      <c r="M3775" s="113"/>
      <c r="N3775" s="113"/>
      <c r="O3775" s="113"/>
      <c r="P3775" s="115">
        <v>0</v>
      </c>
    </row>
    <row r="3776" spans="1:16">
      <c r="A3776" s="111" t="s">
        <v>8242</v>
      </c>
      <c r="B3776" s="38"/>
      <c r="C3776" s="38"/>
      <c r="D3776" s="38"/>
      <c r="E3776" s="38"/>
      <c r="F3776" s="108"/>
      <c r="G3776" s="108"/>
      <c r="H3776" s="38"/>
      <c r="I3776" s="38"/>
      <c r="J3776" s="38"/>
      <c r="K3776" s="38"/>
      <c r="L3776" s="38"/>
      <c r="M3776" s="38"/>
      <c r="N3776" s="38"/>
      <c r="O3776" s="38"/>
      <c r="P3776" s="109"/>
    </row>
    <row r="3777" spans="1:16">
      <c r="A3777" s="112" t="s">
        <v>8243</v>
      </c>
      <c r="B3777" s="113"/>
      <c r="C3777" s="113"/>
      <c r="D3777" s="113"/>
      <c r="E3777" s="113"/>
      <c r="F3777" s="114"/>
      <c r="G3777" s="114"/>
      <c r="H3777" s="113"/>
      <c r="I3777" s="113"/>
      <c r="J3777" s="113"/>
      <c r="K3777" s="113"/>
      <c r="L3777" s="113"/>
      <c r="M3777" s="113"/>
      <c r="N3777" s="113"/>
      <c r="O3777" s="113"/>
      <c r="P3777" s="115">
        <v>0</v>
      </c>
    </row>
    <row r="3778" spans="1:16">
      <c r="A3778" s="111" t="s">
        <v>8244</v>
      </c>
      <c r="B3778" s="38"/>
      <c r="C3778" s="38"/>
      <c r="D3778" s="38"/>
      <c r="E3778" s="38"/>
      <c r="F3778" s="108"/>
      <c r="G3778" s="108"/>
      <c r="H3778" s="38"/>
      <c r="I3778" s="38"/>
      <c r="J3778" s="38"/>
      <c r="K3778" s="38"/>
      <c r="L3778" s="38"/>
      <c r="M3778" s="38"/>
      <c r="N3778" s="38"/>
      <c r="O3778" s="38"/>
      <c r="P3778" s="109"/>
    </row>
    <row r="3779" spans="1:16">
      <c r="A3779" s="112" t="s">
        <v>8245</v>
      </c>
      <c r="B3779" s="113"/>
      <c r="C3779" s="113"/>
      <c r="D3779" s="113"/>
      <c r="E3779" s="113"/>
      <c r="F3779" s="114"/>
      <c r="G3779" s="114"/>
      <c r="H3779" s="113"/>
      <c r="I3779" s="113"/>
      <c r="J3779" s="113"/>
      <c r="K3779" s="113"/>
      <c r="L3779" s="113"/>
      <c r="M3779" s="113"/>
      <c r="N3779" s="113"/>
      <c r="O3779" s="113"/>
      <c r="P3779" s="115">
        <v>0</v>
      </c>
    </row>
    <row r="3780" spans="1:16">
      <c r="A3780" s="111" t="s">
        <v>8246</v>
      </c>
      <c r="B3780" s="38"/>
      <c r="C3780" s="38"/>
      <c r="D3780" s="38"/>
      <c r="E3780" s="38"/>
      <c r="F3780" s="108"/>
      <c r="G3780" s="108"/>
      <c r="H3780" s="38"/>
      <c r="I3780" s="38"/>
      <c r="J3780" s="38"/>
      <c r="K3780" s="38"/>
      <c r="L3780" s="38"/>
      <c r="M3780" s="38"/>
      <c r="N3780" s="38"/>
      <c r="O3780" s="38"/>
      <c r="P3780" s="109"/>
    </row>
    <row r="3781" spans="1:16">
      <c r="A3781" s="112" t="s">
        <v>8247</v>
      </c>
      <c r="B3781" s="113"/>
      <c r="C3781" s="113"/>
      <c r="D3781" s="113"/>
      <c r="E3781" s="113"/>
      <c r="F3781" s="114"/>
      <c r="G3781" s="114"/>
      <c r="H3781" s="113"/>
      <c r="I3781" s="113"/>
      <c r="J3781" s="113"/>
      <c r="K3781" s="113"/>
      <c r="L3781" s="113"/>
      <c r="M3781" s="113"/>
      <c r="N3781" s="113"/>
      <c r="O3781" s="113"/>
      <c r="P3781" s="115">
        <v>0</v>
      </c>
    </row>
    <row r="3782" spans="1:16">
      <c r="A3782" s="111" t="s">
        <v>8248</v>
      </c>
      <c r="B3782" s="38"/>
      <c r="C3782" s="38"/>
      <c r="D3782" s="38"/>
      <c r="E3782" s="38"/>
      <c r="F3782" s="108"/>
      <c r="G3782" s="108"/>
      <c r="H3782" s="38"/>
      <c r="I3782" s="38"/>
      <c r="J3782" s="38"/>
      <c r="K3782" s="38"/>
      <c r="L3782" s="38"/>
      <c r="M3782" s="38"/>
      <c r="N3782" s="38"/>
      <c r="O3782" s="38"/>
      <c r="P3782" s="109"/>
    </row>
    <row r="3783" spans="1:16">
      <c r="A3783" s="117" t="s">
        <v>8249</v>
      </c>
      <c r="B3783" s="38"/>
      <c r="C3783" s="38"/>
      <c r="D3783" s="38"/>
      <c r="E3783" s="38"/>
      <c r="F3783" s="108"/>
      <c r="G3783" s="108"/>
      <c r="H3783" s="38"/>
      <c r="I3783" s="38"/>
      <c r="J3783" s="38"/>
      <c r="K3783" s="38"/>
      <c r="L3783" s="38"/>
      <c r="M3783" s="38"/>
      <c r="N3783" s="38"/>
      <c r="O3783" s="38"/>
      <c r="P3783" s="109"/>
    </row>
    <row r="3784" spans="1:16">
      <c r="A3784" s="118" t="s">
        <v>8250</v>
      </c>
      <c r="B3784" s="113"/>
      <c r="C3784" s="113"/>
      <c r="D3784" s="113"/>
      <c r="E3784" s="113"/>
      <c r="F3784" s="114"/>
      <c r="G3784" s="114"/>
      <c r="H3784" s="113"/>
      <c r="I3784" s="113"/>
      <c r="J3784" s="113"/>
      <c r="K3784" s="113"/>
      <c r="L3784" s="113"/>
      <c r="M3784" s="113"/>
      <c r="N3784" s="113"/>
      <c r="O3784" s="113"/>
      <c r="P3784" s="115">
        <v>0</v>
      </c>
    </row>
    <row r="3785" spans="1:16">
      <c r="A3785" s="117" t="s">
        <v>8251</v>
      </c>
      <c r="B3785" s="38"/>
      <c r="C3785" s="38"/>
      <c r="D3785" s="38"/>
      <c r="E3785" s="38"/>
      <c r="F3785" s="108"/>
      <c r="G3785" s="108"/>
      <c r="H3785" s="38"/>
      <c r="I3785" s="38"/>
      <c r="J3785" s="38"/>
      <c r="K3785" s="38"/>
      <c r="L3785" s="38"/>
      <c r="M3785" s="38"/>
      <c r="N3785" s="38"/>
      <c r="O3785" s="38"/>
      <c r="P3785" s="109"/>
    </row>
    <row r="3786" spans="1:16">
      <c r="A3786" s="123" t="s">
        <v>8252</v>
      </c>
      <c r="B3786" s="38"/>
      <c r="C3786" s="38"/>
      <c r="D3786" s="38"/>
      <c r="E3786" s="38"/>
      <c r="F3786" s="108"/>
      <c r="G3786" s="108"/>
      <c r="H3786" s="38"/>
      <c r="I3786" s="38"/>
      <c r="J3786" s="38"/>
      <c r="K3786" s="38"/>
      <c r="L3786" s="38"/>
      <c r="M3786" s="38"/>
      <c r="N3786" s="38"/>
      <c r="O3786" s="38"/>
      <c r="P3786" s="109"/>
    </row>
    <row r="3787" spans="1:16">
      <c r="A3787" s="124" t="s">
        <v>8253</v>
      </c>
      <c r="B3787" s="113"/>
      <c r="C3787" s="113"/>
      <c r="D3787" s="113"/>
      <c r="E3787" s="113"/>
      <c r="F3787" s="114"/>
      <c r="G3787" s="114"/>
      <c r="H3787" s="113"/>
      <c r="I3787" s="113"/>
      <c r="J3787" s="113"/>
      <c r="K3787" s="113"/>
      <c r="L3787" s="113"/>
      <c r="M3787" s="113"/>
      <c r="N3787" s="113"/>
      <c r="O3787" s="113"/>
      <c r="P3787" s="115">
        <v>0</v>
      </c>
    </row>
    <row r="3788" spans="1:16">
      <c r="A3788" s="123" t="s">
        <v>8254</v>
      </c>
      <c r="B3788" s="38"/>
      <c r="C3788" s="38"/>
      <c r="D3788" s="38"/>
      <c r="E3788" s="38"/>
      <c r="F3788" s="108"/>
      <c r="G3788" s="108"/>
      <c r="H3788" s="38"/>
      <c r="I3788" s="38"/>
      <c r="J3788" s="38"/>
      <c r="K3788" s="38"/>
      <c r="L3788" s="38"/>
      <c r="M3788" s="38"/>
      <c r="N3788" s="38"/>
      <c r="O3788" s="38"/>
      <c r="P3788" s="109"/>
    </row>
    <row r="3789" spans="1:16">
      <c r="A3789" s="124" t="s">
        <v>8255</v>
      </c>
      <c r="B3789" s="113"/>
      <c r="C3789" s="113"/>
      <c r="D3789" s="113"/>
      <c r="E3789" s="113"/>
      <c r="F3789" s="114"/>
      <c r="G3789" s="114"/>
      <c r="H3789" s="113"/>
      <c r="I3789" s="113"/>
      <c r="J3789" s="113"/>
      <c r="K3789" s="113"/>
      <c r="L3789" s="113"/>
      <c r="M3789" s="113"/>
      <c r="N3789" s="113"/>
      <c r="O3789" s="113"/>
      <c r="P3789" s="115">
        <v>0</v>
      </c>
    </row>
    <row r="3790" spans="1:16">
      <c r="A3790" s="123" t="s">
        <v>8256</v>
      </c>
      <c r="B3790" s="38"/>
      <c r="C3790" s="38"/>
      <c r="D3790" s="38"/>
      <c r="E3790" s="38"/>
      <c r="F3790" s="108"/>
      <c r="G3790" s="108"/>
      <c r="H3790" s="38"/>
      <c r="I3790" s="38"/>
      <c r="J3790" s="38"/>
      <c r="K3790" s="38"/>
      <c r="L3790" s="38"/>
      <c r="M3790" s="38"/>
      <c r="N3790" s="38"/>
      <c r="O3790" s="38"/>
      <c r="P3790" s="109"/>
    </row>
    <row r="3791" spans="1:16">
      <c r="A3791" s="124" t="s">
        <v>8257</v>
      </c>
      <c r="B3791" s="113"/>
      <c r="C3791" s="113"/>
      <c r="D3791" s="113"/>
      <c r="E3791" s="113"/>
      <c r="F3791" s="114"/>
      <c r="G3791" s="114"/>
      <c r="H3791" s="113"/>
      <c r="I3791" s="113"/>
      <c r="J3791" s="113"/>
      <c r="K3791" s="113"/>
      <c r="L3791" s="113"/>
      <c r="M3791" s="113"/>
      <c r="N3791" s="113"/>
      <c r="O3791" s="113"/>
      <c r="P3791" s="115">
        <v>0</v>
      </c>
    </row>
    <row r="3792" spans="1:16">
      <c r="A3792" s="123" t="s">
        <v>8258</v>
      </c>
      <c r="B3792" s="38"/>
      <c r="C3792" s="38"/>
      <c r="D3792" s="38"/>
      <c r="E3792" s="38"/>
      <c r="F3792" s="108"/>
      <c r="G3792" s="108"/>
      <c r="H3792" s="38"/>
      <c r="I3792" s="38"/>
      <c r="J3792" s="38"/>
      <c r="K3792" s="38"/>
      <c r="L3792" s="38"/>
      <c r="M3792" s="38"/>
      <c r="N3792" s="38"/>
      <c r="O3792" s="38"/>
      <c r="P3792" s="109"/>
    </row>
    <row r="3793" spans="1:16">
      <c r="A3793" s="124" t="s">
        <v>8259</v>
      </c>
      <c r="B3793" s="113"/>
      <c r="C3793" s="113"/>
      <c r="D3793" s="113"/>
      <c r="E3793" s="113"/>
      <c r="F3793" s="114"/>
      <c r="G3793" s="114"/>
      <c r="H3793" s="113"/>
      <c r="I3793" s="113"/>
      <c r="J3793" s="113"/>
      <c r="K3793" s="113"/>
      <c r="L3793" s="113"/>
      <c r="M3793" s="113"/>
      <c r="N3793" s="113"/>
      <c r="O3793" s="113"/>
      <c r="P3793" s="115">
        <v>0</v>
      </c>
    </row>
    <row r="3794" spans="1:16">
      <c r="A3794" s="123" t="s">
        <v>8260</v>
      </c>
      <c r="B3794" s="38"/>
      <c r="C3794" s="38"/>
      <c r="D3794" s="38"/>
      <c r="E3794" s="38"/>
      <c r="F3794" s="108"/>
      <c r="G3794" s="108"/>
      <c r="H3794" s="38"/>
      <c r="I3794" s="38"/>
      <c r="J3794" s="38"/>
      <c r="K3794" s="38"/>
      <c r="L3794" s="38"/>
      <c r="M3794" s="38"/>
      <c r="N3794" s="38"/>
      <c r="O3794" s="38"/>
      <c r="P3794" s="109"/>
    </row>
    <row r="3795" spans="1:16">
      <c r="A3795" s="124" t="s">
        <v>8261</v>
      </c>
      <c r="B3795" s="113"/>
      <c r="C3795" s="113"/>
      <c r="D3795" s="113"/>
      <c r="E3795" s="113"/>
      <c r="F3795" s="114"/>
      <c r="G3795" s="114"/>
      <c r="H3795" s="113"/>
      <c r="I3795" s="113"/>
      <c r="J3795" s="113"/>
      <c r="K3795" s="113"/>
      <c r="L3795" s="113"/>
      <c r="M3795" s="113"/>
      <c r="N3795" s="113"/>
      <c r="O3795" s="113"/>
      <c r="P3795" s="115">
        <v>0</v>
      </c>
    </row>
    <row r="3796" spans="1:16">
      <c r="A3796" s="123" t="s">
        <v>8262</v>
      </c>
      <c r="B3796" s="38"/>
      <c r="C3796" s="38"/>
      <c r="D3796" s="38"/>
      <c r="E3796" s="38"/>
      <c r="F3796" s="108"/>
      <c r="G3796" s="108"/>
      <c r="H3796" s="38"/>
      <c r="I3796" s="38"/>
      <c r="J3796" s="38"/>
      <c r="K3796" s="38"/>
      <c r="L3796" s="38"/>
      <c r="M3796" s="38"/>
      <c r="N3796" s="38"/>
      <c r="O3796" s="38"/>
      <c r="P3796" s="109"/>
    </row>
    <row r="3797" spans="1:16">
      <c r="A3797" s="124" t="s">
        <v>8263</v>
      </c>
      <c r="B3797" s="113"/>
      <c r="C3797" s="113"/>
      <c r="D3797" s="113"/>
      <c r="E3797" s="113"/>
      <c r="F3797" s="114"/>
      <c r="G3797" s="114"/>
      <c r="H3797" s="113"/>
      <c r="I3797" s="113"/>
      <c r="J3797" s="113"/>
      <c r="K3797" s="113"/>
      <c r="L3797" s="113"/>
      <c r="M3797" s="113"/>
      <c r="N3797" s="113"/>
      <c r="O3797" s="113"/>
      <c r="P3797" s="115">
        <v>0</v>
      </c>
    </row>
    <row r="3798" spans="1:16">
      <c r="A3798" s="123" t="s">
        <v>8264</v>
      </c>
      <c r="B3798" s="38"/>
      <c r="C3798" s="38"/>
      <c r="D3798" s="38"/>
      <c r="E3798" s="38"/>
      <c r="F3798" s="108"/>
      <c r="G3798" s="108"/>
      <c r="H3798" s="38"/>
      <c r="I3798" s="38"/>
      <c r="J3798" s="38"/>
      <c r="K3798" s="38"/>
      <c r="L3798" s="38"/>
      <c r="M3798" s="38"/>
      <c r="N3798" s="38"/>
      <c r="O3798" s="38"/>
      <c r="P3798" s="109"/>
    </row>
    <row r="3799" spans="1:16">
      <c r="A3799" s="124" t="s">
        <v>8265</v>
      </c>
      <c r="B3799" s="113"/>
      <c r="C3799" s="113"/>
      <c r="D3799" s="113"/>
      <c r="E3799" s="113"/>
      <c r="F3799" s="114"/>
      <c r="G3799" s="114"/>
      <c r="H3799" s="113"/>
      <c r="I3799" s="113"/>
      <c r="J3799" s="113"/>
      <c r="K3799" s="113"/>
      <c r="L3799" s="113"/>
      <c r="M3799" s="113"/>
      <c r="N3799" s="113"/>
      <c r="O3799" s="113"/>
      <c r="P3799" s="115">
        <v>0</v>
      </c>
    </row>
    <row r="3800" spans="1:16">
      <c r="A3800" s="118" t="s">
        <v>8266</v>
      </c>
      <c r="B3800" s="113"/>
      <c r="C3800" s="113"/>
      <c r="D3800" s="113"/>
      <c r="E3800" s="113"/>
      <c r="F3800" s="114"/>
      <c r="G3800" s="114"/>
      <c r="H3800" s="113"/>
      <c r="I3800" s="113"/>
      <c r="J3800" s="113"/>
      <c r="K3800" s="113"/>
      <c r="L3800" s="113"/>
      <c r="M3800" s="113"/>
      <c r="N3800" s="113"/>
      <c r="O3800" s="113"/>
      <c r="P3800" s="115">
        <f>SUM(P3787,P3789,P3791,P3793,P3795,P3797,P3799)</f>
        <v>0</v>
      </c>
    </row>
    <row r="3801" spans="1:16">
      <c r="A3801" s="112" t="s">
        <v>8267</v>
      </c>
      <c r="B3801" s="113"/>
      <c r="C3801" s="113"/>
      <c r="D3801" s="113"/>
      <c r="E3801" s="113"/>
      <c r="F3801" s="114"/>
      <c r="G3801" s="114"/>
      <c r="H3801" s="113"/>
      <c r="I3801" s="113"/>
      <c r="J3801" s="113"/>
      <c r="K3801" s="113"/>
      <c r="L3801" s="113"/>
      <c r="M3801" s="113"/>
      <c r="N3801" s="113"/>
      <c r="O3801" s="113"/>
      <c r="P3801" s="115">
        <f>SUM(P3784,P3800)</f>
        <v>0</v>
      </c>
    </row>
    <row r="3802" spans="1:16">
      <c r="A3802" s="111" t="s">
        <v>8268</v>
      </c>
      <c r="B3802" s="38"/>
      <c r="C3802" s="38"/>
      <c r="D3802" s="38"/>
      <c r="E3802" s="38"/>
      <c r="F3802" s="108"/>
      <c r="G3802" s="108"/>
      <c r="H3802" s="38"/>
      <c r="I3802" s="38"/>
      <c r="J3802" s="38"/>
      <c r="K3802" s="38"/>
      <c r="L3802" s="38"/>
      <c r="M3802" s="38"/>
      <c r="N3802" s="38"/>
      <c r="O3802" s="38"/>
      <c r="P3802" s="109"/>
    </row>
    <row r="3803" spans="1:16">
      <c r="A3803" s="112" t="s">
        <v>8269</v>
      </c>
      <c r="B3803" s="113"/>
      <c r="C3803" s="113"/>
      <c r="D3803" s="113"/>
      <c r="E3803" s="113"/>
      <c r="F3803" s="114"/>
      <c r="G3803" s="114"/>
      <c r="H3803" s="113"/>
      <c r="I3803" s="113"/>
      <c r="J3803" s="113"/>
      <c r="K3803" s="113"/>
      <c r="L3803" s="113"/>
      <c r="M3803" s="113"/>
      <c r="N3803" s="113"/>
      <c r="O3803" s="113"/>
      <c r="P3803" s="115">
        <v>0</v>
      </c>
    </row>
    <row r="3804" spans="1:16">
      <c r="A3804" s="111" t="s">
        <v>8270</v>
      </c>
      <c r="B3804" s="38"/>
      <c r="C3804" s="38"/>
      <c r="D3804" s="38"/>
      <c r="E3804" s="38"/>
      <c r="F3804" s="108"/>
      <c r="G3804" s="108"/>
      <c r="H3804" s="38"/>
      <c r="I3804" s="38"/>
      <c r="J3804" s="38"/>
      <c r="K3804" s="38"/>
      <c r="L3804" s="38"/>
      <c r="M3804" s="38"/>
      <c r="N3804" s="38"/>
      <c r="O3804" s="38"/>
      <c r="P3804" s="109"/>
    </row>
    <row r="3805" spans="1:16">
      <c r="A3805" s="112" t="s">
        <v>8271</v>
      </c>
      <c r="B3805" s="113"/>
      <c r="C3805" s="113"/>
      <c r="D3805" s="113"/>
      <c r="E3805" s="113"/>
      <c r="F3805" s="114"/>
      <c r="G3805" s="114"/>
      <c r="H3805" s="113"/>
      <c r="I3805" s="113"/>
      <c r="J3805" s="113"/>
      <c r="K3805" s="113"/>
      <c r="L3805" s="113"/>
      <c r="M3805" s="113"/>
      <c r="N3805" s="113"/>
      <c r="O3805" s="113"/>
      <c r="P3805" s="115">
        <v>0</v>
      </c>
    </row>
    <row r="3806" spans="1:16">
      <c r="A3806" s="111" t="s">
        <v>8272</v>
      </c>
      <c r="B3806" s="38"/>
      <c r="C3806" s="38"/>
      <c r="D3806" s="38"/>
      <c r="E3806" s="38"/>
      <c r="F3806" s="108"/>
      <c r="G3806" s="108"/>
      <c r="H3806" s="38"/>
      <c r="I3806" s="38"/>
      <c r="J3806" s="38"/>
      <c r="K3806" s="38"/>
      <c r="L3806" s="38"/>
      <c r="M3806" s="38"/>
      <c r="N3806" s="38"/>
      <c r="O3806" s="38"/>
      <c r="P3806" s="109"/>
    </row>
    <row r="3807" spans="1:16">
      <c r="A3807" s="117" t="s">
        <v>8273</v>
      </c>
      <c r="B3807" s="38"/>
      <c r="C3807" s="38"/>
      <c r="D3807" s="38"/>
      <c r="E3807" s="38"/>
      <c r="F3807" s="108"/>
      <c r="G3807" s="108"/>
      <c r="H3807" s="38"/>
      <c r="I3807" s="38"/>
      <c r="J3807" s="38"/>
      <c r="K3807" s="38"/>
      <c r="L3807" s="38"/>
      <c r="M3807" s="38"/>
      <c r="N3807" s="38"/>
      <c r="O3807" s="38"/>
      <c r="P3807" s="109"/>
    </row>
    <row r="3808" spans="1:16">
      <c r="A3808" s="118" t="s">
        <v>8274</v>
      </c>
      <c r="B3808" s="113"/>
      <c r="C3808" s="113"/>
      <c r="D3808" s="113"/>
      <c r="E3808" s="113"/>
      <c r="F3808" s="114"/>
      <c r="G3808" s="114"/>
      <c r="H3808" s="113"/>
      <c r="I3808" s="113"/>
      <c r="J3808" s="113"/>
      <c r="K3808" s="113"/>
      <c r="L3808" s="113"/>
      <c r="M3808" s="113"/>
      <c r="N3808" s="113"/>
      <c r="O3808" s="113"/>
      <c r="P3808" s="115">
        <v>0</v>
      </c>
    </row>
    <row r="3809" spans="1:16">
      <c r="A3809" s="117" t="s">
        <v>8275</v>
      </c>
      <c r="B3809" s="38"/>
      <c r="C3809" s="38"/>
      <c r="D3809" s="38"/>
      <c r="E3809" s="38"/>
      <c r="F3809" s="108"/>
      <c r="G3809" s="108"/>
      <c r="H3809" s="38"/>
      <c r="I3809" s="38"/>
      <c r="J3809" s="38"/>
      <c r="K3809" s="38"/>
      <c r="L3809" s="38"/>
      <c r="M3809" s="38"/>
      <c r="N3809" s="38"/>
      <c r="O3809" s="38"/>
      <c r="P3809" s="109"/>
    </row>
    <row r="3810" spans="1:16">
      <c r="A3810" s="118" t="s">
        <v>8276</v>
      </c>
      <c r="B3810" s="113"/>
      <c r="C3810" s="113"/>
      <c r="D3810" s="113"/>
      <c r="E3810" s="113"/>
      <c r="F3810" s="114"/>
      <c r="G3810" s="114"/>
      <c r="H3810" s="113"/>
      <c r="I3810" s="113"/>
      <c r="J3810" s="113"/>
      <c r="K3810" s="113"/>
      <c r="L3810" s="113"/>
      <c r="M3810" s="113"/>
      <c r="N3810" s="113"/>
      <c r="O3810" s="113"/>
      <c r="P3810" s="115">
        <v>0</v>
      </c>
    </row>
    <row r="3811" spans="1:16">
      <c r="A3811" s="112" t="s">
        <v>8277</v>
      </c>
      <c r="B3811" s="113"/>
      <c r="C3811" s="113"/>
      <c r="D3811" s="113"/>
      <c r="E3811" s="113"/>
      <c r="F3811" s="114"/>
      <c r="G3811" s="114"/>
      <c r="H3811" s="113"/>
      <c r="I3811" s="113"/>
      <c r="J3811" s="113"/>
      <c r="K3811" s="113"/>
      <c r="L3811" s="113"/>
      <c r="M3811" s="113"/>
      <c r="N3811" s="113"/>
      <c r="O3811" s="113"/>
      <c r="P3811" s="115">
        <f>SUM(P3808,P3810)</f>
        <v>0</v>
      </c>
    </row>
    <row r="3812" spans="1:16">
      <c r="A3812" s="111" t="s">
        <v>8278</v>
      </c>
      <c r="B3812" s="38"/>
      <c r="C3812" s="38"/>
      <c r="D3812" s="38"/>
      <c r="E3812" s="38"/>
      <c r="F3812" s="108"/>
      <c r="G3812" s="108"/>
      <c r="H3812" s="38"/>
      <c r="I3812" s="38"/>
      <c r="J3812" s="38"/>
      <c r="K3812" s="38"/>
      <c r="L3812" s="38"/>
      <c r="M3812" s="38"/>
      <c r="N3812" s="38"/>
      <c r="O3812" s="38"/>
      <c r="P3812" s="109"/>
    </row>
    <row r="3813" spans="1:16">
      <c r="A3813" s="112" t="s">
        <v>8279</v>
      </c>
      <c r="B3813" s="113"/>
      <c r="C3813" s="113"/>
      <c r="D3813" s="113"/>
      <c r="E3813" s="113"/>
      <c r="F3813" s="114"/>
      <c r="G3813" s="114"/>
      <c r="H3813" s="113"/>
      <c r="I3813" s="113"/>
      <c r="J3813" s="113"/>
      <c r="K3813" s="113"/>
      <c r="L3813" s="113"/>
      <c r="M3813" s="113"/>
      <c r="N3813" s="113"/>
      <c r="O3813" s="113"/>
      <c r="P3813" s="115">
        <v>0</v>
      </c>
    </row>
    <row r="3814" spans="1:16">
      <c r="A3814" s="111" t="s">
        <v>8280</v>
      </c>
      <c r="B3814" s="38"/>
      <c r="C3814" s="38"/>
      <c r="D3814" s="38"/>
      <c r="E3814" s="38"/>
      <c r="F3814" s="108"/>
      <c r="G3814" s="108"/>
      <c r="H3814" s="38"/>
      <c r="I3814" s="38"/>
      <c r="J3814" s="38"/>
      <c r="K3814" s="38"/>
      <c r="L3814" s="38"/>
      <c r="M3814" s="38"/>
      <c r="N3814" s="38"/>
      <c r="O3814" s="38"/>
      <c r="P3814" s="109"/>
    </row>
    <row r="3815" spans="1:16">
      <c r="A3815" s="112" t="s">
        <v>8281</v>
      </c>
      <c r="B3815" s="113"/>
      <c r="C3815" s="113"/>
      <c r="D3815" s="113"/>
      <c r="E3815" s="113"/>
      <c r="F3815" s="114"/>
      <c r="G3815" s="114"/>
      <c r="H3815" s="113"/>
      <c r="I3815" s="113"/>
      <c r="J3815" s="113"/>
      <c r="K3815" s="113"/>
      <c r="L3815" s="113"/>
      <c r="M3815" s="113"/>
      <c r="N3815" s="113"/>
      <c r="O3815" s="113"/>
      <c r="P3815" s="115">
        <v>0</v>
      </c>
    </row>
    <row r="3816" spans="1:16">
      <c r="A3816" s="116" t="s">
        <v>8282</v>
      </c>
      <c r="B3816" s="113"/>
      <c r="C3816" s="113"/>
      <c r="D3816" s="113"/>
      <c r="E3816" s="113"/>
      <c r="F3816" s="114"/>
      <c r="G3816" s="114"/>
      <c r="H3816" s="113"/>
      <c r="I3816" s="113"/>
      <c r="J3816" s="113"/>
      <c r="K3816" s="113"/>
      <c r="L3816" s="113"/>
      <c r="M3816" s="113"/>
      <c r="N3816" s="113"/>
      <c r="O3816" s="113"/>
      <c r="P3816" s="115">
        <f>SUM(P3757,P3759,P3761,P3763,P3765,P3767,P3773,P3775,P3777,P3779,P3781,P3801,P3803,P3805,P3811,P3813,P3815)</f>
        <v>0</v>
      </c>
    </row>
    <row r="3817" spans="1:16">
      <c r="A3817" s="120" t="s">
        <v>8283</v>
      </c>
      <c r="B3817" s="120"/>
      <c r="C3817" s="120"/>
      <c r="D3817" s="120"/>
      <c r="E3817" s="120"/>
      <c r="F3817" s="121"/>
      <c r="G3817" s="121"/>
      <c r="H3817" s="120"/>
      <c r="I3817" s="120"/>
      <c r="J3817" s="120"/>
      <c r="K3817" s="120"/>
      <c r="L3817" s="120"/>
      <c r="M3817" s="120"/>
      <c r="N3817" s="120"/>
      <c r="O3817" s="120"/>
      <c r="P3817" s="122">
        <f>P3754-P3816</f>
        <v>0</v>
      </c>
    </row>
    <row r="3818" spans="1:16">
      <c r="A3818" s="120" t="s">
        <v>8284</v>
      </c>
      <c r="B3818" s="120"/>
      <c r="C3818" s="120"/>
      <c r="D3818" s="120"/>
      <c r="E3818" s="120"/>
      <c r="F3818" s="121"/>
      <c r="G3818" s="121"/>
      <c r="H3818" s="120"/>
      <c r="I3818" s="120"/>
      <c r="J3818" s="120"/>
      <c r="K3818" s="120"/>
      <c r="L3818" s="120"/>
      <c r="M3818" s="120"/>
      <c r="N3818" s="120"/>
      <c r="O3818" s="120"/>
      <c r="P3818" s="122">
        <f>P3739+P3817</f>
        <v>11601225.670591347</v>
      </c>
    </row>
  </sheetData>
  <autoFilter ref="A7:P4046" xr:uid="{8DCFB0F7-7093-4D8F-925F-D40669C89D6F}"/>
  <mergeCells count="6">
    <mergeCell ref="A6:P6"/>
    <mergeCell ref="A1:P1"/>
    <mergeCell ref="A2:P2"/>
    <mergeCell ref="A3:P3"/>
    <mergeCell ref="A4:P4"/>
    <mergeCell ref="A5:P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16F21-FB7F-4443-A823-89478BEA16ED}">
  <sheetPr>
    <tabColor rgb="FFFFC000"/>
  </sheetPr>
  <dimension ref="A1:N210"/>
  <sheetViews>
    <sheetView topLeftCell="A170" workbookViewId="0">
      <selection activeCell="E208" sqref="E208"/>
    </sheetView>
  </sheetViews>
  <sheetFormatPr defaultRowHeight="10.15"/>
  <cols>
    <col min="1" max="1" width="48.6640625" bestFit="1" customWidth="1"/>
    <col min="2" max="2" width="32.33203125" bestFit="1" customWidth="1"/>
    <col min="3" max="4" width="45.1640625" bestFit="1" customWidth="1"/>
    <col min="5" max="5" width="12.83203125" bestFit="1" customWidth="1"/>
    <col min="6" max="6" width="13.5" bestFit="1" customWidth="1"/>
    <col min="8" max="8" width="43" bestFit="1" customWidth="1"/>
    <col min="9" max="9" width="6.5" bestFit="1" customWidth="1"/>
    <col min="12" max="12" width="101" bestFit="1" customWidth="1"/>
    <col min="13" max="13" width="53" bestFit="1" customWidth="1"/>
    <col min="14" max="14" width="9.1640625" style="25"/>
  </cols>
  <sheetData>
    <row r="1" spans="1:14">
      <c r="A1" s="10" t="s">
        <v>8285</v>
      </c>
      <c r="B1" s="10" t="s">
        <v>8286</v>
      </c>
      <c r="C1" s="10" t="s">
        <v>8287</v>
      </c>
      <c r="E1" s="10" t="s">
        <v>969</v>
      </c>
      <c r="F1" s="10" t="s">
        <v>970</v>
      </c>
      <c r="L1" s="10" t="s">
        <v>8288</v>
      </c>
    </row>
    <row r="2" spans="1:14">
      <c r="A2" s="4" t="s">
        <v>457</v>
      </c>
      <c r="B2" s="4" t="s">
        <v>47</v>
      </c>
      <c r="C2" t="s">
        <v>47</v>
      </c>
      <c r="D2" t="str">
        <f>VLOOKUP(C2,'Results vs Forecast'!B:B,1,0)</f>
        <v>AARP</v>
      </c>
      <c r="E2" s="4" t="str">
        <f>VLOOKUP($B2,Forecast!$A:$C,2,0)</f>
        <v>2</v>
      </c>
      <c r="F2" s="4" t="str">
        <f>VLOOKUP($B2,Forecast!$A:$C,3,0)</f>
        <v>2</v>
      </c>
      <c r="L2" s="1" t="s">
        <v>1645</v>
      </c>
      <c r="M2" t="str">
        <f t="shared" ref="M2:M43" si="0">_xlfn.TEXTAFTER(L2,": ")</f>
        <v>MGE/PMH/GPT 2024 Team</v>
      </c>
      <c r="N2" s="25" t="str">
        <f>_xlfn.XLOOKUP(M2,'NS Projects'!E:E,'NS Projects'!F:F)</f>
        <v>25980</v>
      </c>
    </row>
    <row r="3" spans="1:14">
      <c r="A3" s="4" t="s">
        <v>8289</v>
      </c>
      <c r="B3" s="4" t="e">
        <v>#N/A</v>
      </c>
      <c r="C3" t="s">
        <v>8290</v>
      </c>
      <c r="D3" t="e">
        <f>VLOOKUP(C3,'Results vs Forecast'!B:B,1,0)</f>
        <v>#N/A</v>
      </c>
      <c r="E3" s="4" t="e">
        <f>VLOOKUP($B3,Forecast!$A:$C,2,0)</f>
        <v>#N/A</v>
      </c>
      <c r="F3" s="4" t="e">
        <f>VLOOKUP($B3,Forecast!$A:$C,3,0)</f>
        <v>#N/A</v>
      </c>
      <c r="L3" s="1" t="s">
        <v>1650</v>
      </c>
      <c r="M3" t="str">
        <f t="shared" si="0"/>
        <v>RX Supply Chain DS (Halil)</v>
      </c>
      <c r="N3" s="25" t="str">
        <f>_xlfn.XLOOKUP(M3,'NS Projects'!E:E,'NS Projects'!F:F)</f>
        <v>28794</v>
      </c>
    </row>
    <row r="4" spans="1:14">
      <c r="A4" s="4" t="s">
        <v>8291</v>
      </c>
      <c r="B4" s="4" t="s">
        <v>992</v>
      </c>
      <c r="C4" t="s">
        <v>49</v>
      </c>
      <c r="D4" t="str">
        <f>VLOOKUP(C4,'Results vs Forecast'!B:B,1,0)</f>
        <v>Adtalem (Walden)</v>
      </c>
      <c r="E4" s="4" t="str">
        <f>VLOOKUP($B4,Forecast!$A:$C,2,0)</f>
        <v>168</v>
      </c>
      <c r="F4" s="4" t="str">
        <f>VLOOKUP($B4,Forecast!$A:$C,3,0)</f>
        <v>168</v>
      </c>
      <c r="L4" s="1" t="s">
        <v>1631</v>
      </c>
      <c r="M4" t="str">
        <f t="shared" si="0"/>
        <v>Franklin Templeton - Vasu POC Team</v>
      </c>
      <c r="N4" s="25" t="str">
        <f>_xlfn.XLOOKUP(M4,'NS Projects'!E:E,'NS Projects'!F:F)</f>
        <v>30470</v>
      </c>
    </row>
    <row r="5" spans="1:14">
      <c r="A5" t="s">
        <v>8292</v>
      </c>
      <c r="B5" s="4" t="s">
        <v>992</v>
      </c>
      <c r="C5" t="s">
        <v>49</v>
      </c>
      <c r="D5" t="str">
        <f>VLOOKUP(C5,'Results vs Forecast'!B:B,1,0)</f>
        <v>Adtalem (Walden)</v>
      </c>
      <c r="E5" s="4" t="str">
        <f>VLOOKUP($B5,Forecast!$A:$C,2,0)</f>
        <v>168</v>
      </c>
      <c r="F5" s="4" t="str">
        <f>VLOOKUP($B5,Forecast!$A:$C,3,0)</f>
        <v>168</v>
      </c>
      <c r="L5" s="1" t="s">
        <v>1652</v>
      </c>
      <c r="M5" t="str">
        <f t="shared" si="0"/>
        <v>Wyndham - Guest Analytics Retainer</v>
      </c>
      <c r="N5" s="25" t="str">
        <f>_xlfn.XLOOKUP(M5,'NS Projects'!E:E,'NS Projects'!F:F)</f>
        <v>25999</v>
      </c>
    </row>
    <row r="6" spans="1:14">
      <c r="A6" s="4" t="s">
        <v>8293</v>
      </c>
      <c r="B6" s="4" t="e">
        <v>#N/A</v>
      </c>
      <c r="C6" t="s">
        <v>466</v>
      </c>
      <c r="D6" t="e">
        <f>VLOOKUP(C6,'Results vs Forecast'!B:B,1,0)</f>
        <v>#N/A</v>
      </c>
      <c r="E6" s="4" t="e">
        <f>VLOOKUP($B6,Forecast!$A:$C,2,0)</f>
        <v>#N/A</v>
      </c>
      <c r="F6" s="4" t="e">
        <f>VLOOKUP($B6,Forecast!$A:$C,3,0)</f>
        <v>#N/A</v>
      </c>
      <c r="L6" s="1" t="s">
        <v>1635</v>
      </c>
      <c r="M6" t="str">
        <f t="shared" si="0"/>
        <v>Walmart - FY25 Marketing Advanced Analytics Retainer</v>
      </c>
      <c r="N6" s="25" t="str">
        <f>_xlfn.XLOOKUP(M6,'NS Projects'!E:E,'NS Projects'!F:F)</f>
        <v>36721</v>
      </c>
    </row>
    <row r="7" spans="1:14">
      <c r="A7" s="4" t="s">
        <v>8294</v>
      </c>
      <c r="B7" s="4" t="e">
        <v>#N/A</v>
      </c>
      <c r="C7" t="s">
        <v>214</v>
      </c>
      <c r="D7" t="str">
        <f>VLOOKUP(C7,'Results vs Forecast'!B:B,1,0)</f>
        <v>ALDI Business Services B.V.</v>
      </c>
      <c r="E7" s="4" t="e">
        <f>VLOOKUP($B7,Forecast!$A:$C,2,0)</f>
        <v>#N/A</v>
      </c>
      <c r="F7" s="4" t="e">
        <f>VLOOKUP($B7,Forecast!$A:$C,3,0)</f>
        <v>#N/A</v>
      </c>
      <c r="L7" s="1" t="s">
        <v>1643</v>
      </c>
      <c r="M7" t="str">
        <f t="shared" si="0"/>
        <v>Blackstone - DS Retainer 2024 H1</v>
      </c>
      <c r="N7" s="32">
        <v>24603</v>
      </c>
    </row>
    <row r="8" spans="1:14">
      <c r="A8" s="4" t="s">
        <v>8295</v>
      </c>
      <c r="B8" s="4" t="e">
        <v>#N/A</v>
      </c>
      <c r="C8" t="s">
        <v>228</v>
      </c>
      <c r="D8" t="str">
        <f>VLOOKUP(C8,'Results vs Forecast'!B:B,1,0)</f>
        <v>American Chemical Society</v>
      </c>
      <c r="E8" s="4" t="e">
        <f>VLOOKUP($B8,Forecast!$A:$C,2,0)</f>
        <v>#N/A</v>
      </c>
      <c r="F8" s="4" t="e">
        <f>VLOOKUP($B8,Forecast!$A:$C,3,0)</f>
        <v>#N/A</v>
      </c>
      <c r="L8" s="1" t="s">
        <v>1658</v>
      </c>
      <c r="M8" t="str">
        <f t="shared" si="0"/>
        <v>Franklin Templeton - Vasu POC Team</v>
      </c>
      <c r="N8" s="25" t="str">
        <f>_xlfn.XLOOKUP(M8,'NS Projects'!E:E,'NS Projects'!F:F)</f>
        <v>30470</v>
      </c>
    </row>
    <row r="9" spans="1:14">
      <c r="A9" s="4" t="s">
        <v>469</v>
      </c>
      <c r="B9" s="4" t="s">
        <v>67</v>
      </c>
      <c r="C9" t="s">
        <v>51</v>
      </c>
      <c r="D9" t="str">
        <f>VLOOKUP(C9,'Results vs Forecast'!B:B,1,0)</f>
        <v>American Express Company</v>
      </c>
      <c r="E9" s="4" t="str">
        <f>VLOOKUP($B9,Forecast!$A:$C,2,0)</f>
        <v>7</v>
      </c>
      <c r="F9" s="4" t="str">
        <f>VLOOKUP($B9,Forecast!$A:$C,3,0)</f>
        <v>7</v>
      </c>
      <c r="L9" s="1" t="s">
        <v>1639</v>
      </c>
      <c r="M9" t="str">
        <f t="shared" si="0"/>
        <v>Retail Analytics DS and BI - 2024</v>
      </c>
      <c r="N9" s="25" t="str">
        <f>_xlfn.XLOOKUP(M9,'NS Projects'!E:E,'NS Projects'!F:F)</f>
        <v>22863</v>
      </c>
    </row>
    <row r="10" spans="1:14">
      <c r="A10" s="36" t="s">
        <v>8296</v>
      </c>
      <c r="B10" s="4" t="s">
        <v>67</v>
      </c>
      <c r="C10" s="36" t="s">
        <v>51</v>
      </c>
      <c r="D10" s="36" t="str">
        <f>VLOOKUP(C10,'Results vs Forecast'!B:B,1,0)</f>
        <v>American Express Company</v>
      </c>
      <c r="E10" s="4" t="str">
        <f>VLOOKUP($B10,Forecast!$A:$C,2,0)</f>
        <v>7</v>
      </c>
      <c r="F10" s="4" t="str">
        <f>VLOOKUP($B10,Forecast!$A:$C,3,0)</f>
        <v>7</v>
      </c>
      <c r="L10" s="1" t="s">
        <v>1656</v>
      </c>
      <c r="M10" t="str">
        <f t="shared" si="0"/>
        <v>AWB 2.0 Pod 1H 2024 Extension</v>
      </c>
      <c r="N10" s="25" t="str">
        <f>_xlfn.XLOOKUP(M10,'NS Projects'!E:E,'NS Projects'!F:F)</f>
        <v>22983</v>
      </c>
    </row>
    <row r="11" spans="1:14">
      <c r="A11" s="4" t="s">
        <v>8297</v>
      </c>
      <c r="B11" s="4" t="s">
        <v>54</v>
      </c>
      <c r="C11" t="s">
        <v>54</v>
      </c>
      <c r="D11" t="str">
        <f>VLOOKUP(C11,'Results vs Forecast'!B:B,1,0)</f>
        <v>Amperity</v>
      </c>
      <c r="E11" s="4" t="str">
        <f>VLOOKUP($B11,Forecast!$A:$C,2,0)</f>
        <v>176</v>
      </c>
      <c r="F11" s="4" t="str">
        <f>VLOOKUP($B11,Forecast!$A:$C,3,0)</f>
        <v>176</v>
      </c>
      <c r="L11" s="1" t="s">
        <v>1748</v>
      </c>
      <c r="M11" t="str">
        <f t="shared" si="0"/>
        <v>GoodRx - Incremental BI Support</v>
      </c>
      <c r="N11" s="25" t="str">
        <f>_xlfn.XLOOKUP(M11,'NS Projects'!E:E,'NS Projects'!F:F)</f>
        <v>31316</v>
      </c>
    </row>
    <row r="12" spans="1:14">
      <c r="A12" s="36" t="s">
        <v>8298</v>
      </c>
      <c r="B12" s="4" t="s">
        <v>54</v>
      </c>
      <c r="C12" s="36" t="s">
        <v>54</v>
      </c>
      <c r="D12" s="36" t="str">
        <f>VLOOKUP(C12,'Results vs Forecast'!B:B,1,0)</f>
        <v>Amperity</v>
      </c>
      <c r="E12" s="4" t="str">
        <f>VLOOKUP($B12,Forecast!$A:$C,2,0)</f>
        <v>176</v>
      </c>
      <c r="F12" s="4" t="str">
        <f>VLOOKUP($B12,Forecast!$A:$C,3,0)</f>
        <v>176</v>
      </c>
      <c r="L12" s="1" t="s">
        <v>1704</v>
      </c>
      <c r="M12" t="str">
        <f t="shared" si="0"/>
        <v>Hyatt - GenAI Implementation</v>
      </c>
      <c r="N12" s="25" t="str">
        <f>_xlfn.XLOOKUP(M12,'NS Projects'!E:E,'NS Projects'!F:F)</f>
        <v>29630</v>
      </c>
    </row>
    <row r="13" spans="1:14">
      <c r="A13" s="36" t="s">
        <v>8299</v>
      </c>
      <c r="B13" s="4" t="s">
        <v>54</v>
      </c>
      <c r="C13" s="36" t="s">
        <v>54</v>
      </c>
      <c r="D13" s="36" t="str">
        <f>VLOOKUP(C13,'Results vs Forecast'!B:B,1,0)</f>
        <v>Amperity</v>
      </c>
      <c r="E13" s="4" t="str">
        <f>VLOOKUP($B13,Forecast!$A:$C,2,0)</f>
        <v>176</v>
      </c>
      <c r="F13" s="4" t="str">
        <f>VLOOKUP($B13,Forecast!$A:$C,3,0)</f>
        <v>176</v>
      </c>
      <c r="L13" s="1" t="s">
        <v>8300</v>
      </c>
      <c r="M13" t="str">
        <f t="shared" si="0"/>
        <v>Blackstone - DS Retainer 2024 H2 Renewal</v>
      </c>
      <c r="N13" s="25" t="str">
        <f>_xlfn.XLOOKUP(M13,'NS Projects'!E:E,'NS Projects'!F:F)</f>
        <v>34534</v>
      </c>
    </row>
    <row r="14" spans="1:14">
      <c r="A14" s="4" t="s">
        <v>8301</v>
      </c>
      <c r="B14" s="4" t="s">
        <v>56</v>
      </c>
      <c r="C14" t="s">
        <v>56</v>
      </c>
      <c r="D14" t="str">
        <f>VLOOKUP(C14,'Results vs Forecast'!B:B,1,0)</f>
        <v>Analytic Marketing</v>
      </c>
      <c r="E14" s="4" t="str">
        <f>VLOOKUP($B14,Forecast!$A:$C,2,0)</f>
        <v>254</v>
      </c>
      <c r="F14" s="4" t="str">
        <f>VLOOKUP($B14,Forecast!$A:$C,3,0)</f>
        <v>254</v>
      </c>
      <c r="L14" s="1" t="s">
        <v>1654</v>
      </c>
      <c r="M14" t="str">
        <f t="shared" si="0"/>
        <v>LinkedIn Measurement Experimentation Support (Zaid)</v>
      </c>
      <c r="N14" s="32">
        <v>20913</v>
      </c>
    </row>
    <row r="15" spans="1:14">
      <c r="A15" s="4" t="s">
        <v>8302</v>
      </c>
      <c r="B15" s="4" t="e">
        <v>#N/A</v>
      </c>
      <c r="C15" t="s">
        <v>216</v>
      </c>
      <c r="D15" t="str">
        <f>VLOOKUP(C15,'Results vs Forecast'!B:B,1,0)</f>
        <v>Arrow Electronics Inc and Subsidiaries</v>
      </c>
      <c r="E15" s="4" t="e">
        <f>VLOOKUP($B15,Forecast!$A:$C,2,0)</f>
        <v>#N/A</v>
      </c>
      <c r="F15" s="4" t="e">
        <f>VLOOKUP($B15,Forecast!$A:$C,3,0)</f>
        <v>#N/A</v>
      </c>
      <c r="L15" s="1" t="s">
        <v>1702</v>
      </c>
      <c r="M15" t="str">
        <f t="shared" si="0"/>
        <v>Monthly retainer - 6 months engagement</v>
      </c>
      <c r="N15" s="25" t="e">
        <f>_xlfn.XLOOKUP(M15,'NS Projects'!E:E,'NS Projects'!F:F)</f>
        <v>#N/A</v>
      </c>
    </row>
    <row r="16" spans="1:14">
      <c r="A16" s="4" t="s">
        <v>475</v>
      </c>
      <c r="B16" s="4" t="s">
        <v>58</v>
      </c>
      <c r="C16" t="s">
        <v>58</v>
      </c>
      <c r="D16" t="str">
        <f>VLOOKUP(C16,'Results vs Forecast'!B:B,1,0)</f>
        <v>ASME</v>
      </c>
      <c r="E16" s="4" t="str">
        <f>VLOOKUP($B16,Forecast!$A:$C,2,0)</f>
        <v>194</v>
      </c>
      <c r="F16" s="4" t="str">
        <f>VLOOKUP($B16,Forecast!$A:$C,3,0)</f>
        <v>194</v>
      </c>
      <c r="L16" s="1" t="s">
        <v>1720</v>
      </c>
      <c r="M16" t="str">
        <f t="shared" si="0"/>
        <v>Franklin Templeton - Tiger Teams Renewal (July - Sept)</v>
      </c>
      <c r="N16" s="25" t="str">
        <f>_xlfn.XLOOKUP(M16,'NS Projects'!E:E,'NS Projects'!F:F)</f>
        <v>34221</v>
      </c>
    </row>
    <row r="17" spans="1:14">
      <c r="A17" s="4" t="s">
        <v>8303</v>
      </c>
      <c r="B17" s="4" t="e">
        <v>#N/A</v>
      </c>
      <c r="C17" t="s">
        <v>218</v>
      </c>
      <c r="D17" t="str">
        <f>VLOOKUP(C17,'Results vs Forecast'!B:B,1,0)</f>
        <v>Atnahs Pharma UK Limited</v>
      </c>
      <c r="E17" s="4" t="e">
        <f>VLOOKUP($B17,Forecast!$A:$C,2,0)</f>
        <v>#N/A</v>
      </c>
      <c r="F17" s="4" t="e">
        <f>VLOOKUP($B17,Forecast!$A:$C,3,0)</f>
        <v>#N/A</v>
      </c>
      <c r="L17" s="1" t="s">
        <v>1663</v>
      </c>
      <c r="M17" t="str">
        <f t="shared" si="0"/>
        <v>AmEx - BTS</v>
      </c>
      <c r="N17" s="25" t="str">
        <f>_xlfn.XLOOKUP(M17,'NS Projects'!E:E,'NS Projects'!F:F)</f>
        <v>17217</v>
      </c>
    </row>
    <row r="18" spans="1:14">
      <c r="A18" s="4" t="s">
        <v>448</v>
      </c>
      <c r="B18" s="4" t="s">
        <v>80</v>
      </c>
      <c r="C18" t="s">
        <v>60</v>
      </c>
      <c r="D18" t="str">
        <f>VLOOKUP(C18,'Results vs Forecast'!B:B,1,0)</f>
        <v>Att</v>
      </c>
      <c r="E18" s="4" t="str">
        <f>VLOOKUP($B18,Forecast!$A:$C,2,0)</f>
        <v>10</v>
      </c>
      <c r="F18" s="4" t="str">
        <f>VLOOKUP($B18,Forecast!$A:$C,3,0)</f>
        <v>10</v>
      </c>
      <c r="L18" s="1" t="s">
        <v>8304</v>
      </c>
      <c r="M18" t="str">
        <f t="shared" si="0"/>
        <v>Analytics NBA Pega POC</v>
      </c>
      <c r="N18" s="32">
        <v>23409</v>
      </c>
    </row>
    <row r="19" spans="1:14">
      <c r="A19" s="4" t="s">
        <v>477</v>
      </c>
      <c r="B19" s="4" t="s">
        <v>80</v>
      </c>
      <c r="C19" t="s">
        <v>60</v>
      </c>
      <c r="D19" t="str">
        <f>VLOOKUP(C19,'Results vs Forecast'!B:B,1,0)</f>
        <v>Att</v>
      </c>
      <c r="E19" s="4" t="str">
        <f>VLOOKUP($B19,Forecast!$A:$C,2,0)</f>
        <v>10</v>
      </c>
      <c r="F19" s="4" t="str">
        <f>VLOOKUP($B19,Forecast!$A:$C,3,0)</f>
        <v>10</v>
      </c>
      <c r="L19" s="1" t="s">
        <v>8305</v>
      </c>
      <c r="M19" t="str">
        <f t="shared" si="0"/>
        <v>2022 Time - FreshDirect</v>
      </c>
      <c r="N19" s="32">
        <v>5166</v>
      </c>
    </row>
    <row r="20" spans="1:14">
      <c r="A20" s="4" t="s">
        <v>8306</v>
      </c>
      <c r="B20" s="4" t="e">
        <v>#N/A</v>
      </c>
      <c r="C20" t="s">
        <v>219</v>
      </c>
      <c r="D20" t="str">
        <f>VLOOKUP(C20,'Results vs Forecast'!B:B,1,0)</f>
        <v>Axa Investment Managers SA</v>
      </c>
      <c r="E20" s="4" t="e">
        <f>VLOOKUP($B20,Forecast!$A:$C,2,0)</f>
        <v>#N/A</v>
      </c>
      <c r="F20" s="4" t="e">
        <f>VLOOKUP($B20,Forecast!$A:$C,3,0)</f>
        <v>#N/A</v>
      </c>
      <c r="L20" s="1" t="s">
        <v>1667</v>
      </c>
      <c r="M20" t="str">
        <f t="shared" si="0"/>
        <v>Pega/FPAI Decisioning</v>
      </c>
      <c r="N20" s="25" t="str">
        <f>_xlfn.XLOOKUP(M20,'NS Projects'!E:E,'NS Projects'!F:F)</f>
        <v>31317</v>
      </c>
    </row>
    <row r="21" spans="1:14">
      <c r="A21" s="4" t="s">
        <v>8307</v>
      </c>
      <c r="B21" s="4" t="e">
        <v>#N/A</v>
      </c>
      <c r="C21" t="s">
        <v>225</v>
      </c>
      <c r="D21" t="str">
        <f>VLOOKUP(C21,'Results vs Forecast'!B:B,1,0)</f>
        <v>Belmond Management Limited</v>
      </c>
      <c r="E21" s="4" t="e">
        <f>VLOOKUP($B21,Forecast!$A:$C,2,0)</f>
        <v>#N/A</v>
      </c>
      <c r="F21" s="4" t="e">
        <f>VLOOKUP($B21,Forecast!$A:$C,3,0)</f>
        <v>#N/A</v>
      </c>
      <c r="L21" s="1" t="s">
        <v>1672</v>
      </c>
      <c r="M21" t="str">
        <f t="shared" si="0"/>
        <v>Carter's - Pega phase 1 implementation cx strategy</v>
      </c>
      <c r="N21" s="25" t="str">
        <f>_xlfn.XLOOKUP(M21,'NS Projects'!E:E,'NS Projects'!F:F)</f>
        <v>29104</v>
      </c>
    </row>
    <row r="22" spans="1:14">
      <c r="A22" s="4" t="s">
        <v>8308</v>
      </c>
      <c r="B22" s="4" t="e">
        <v>#N/A</v>
      </c>
      <c r="C22" t="s">
        <v>209</v>
      </c>
      <c r="D22" t="str">
        <f>VLOOKUP(C22,'Results vs Forecast'!B:B,1,0)</f>
        <v>Bonnier News AB</v>
      </c>
      <c r="E22" s="4" t="e">
        <f>VLOOKUP($B22,Forecast!$A:$C,2,0)</f>
        <v>#N/A</v>
      </c>
      <c r="F22" s="4" t="e">
        <f>VLOOKUP($B22,Forecast!$A:$C,3,0)</f>
        <v>#N/A</v>
      </c>
      <c r="L22" s="1" t="s">
        <v>8309</v>
      </c>
      <c r="M22" t="str">
        <f t="shared" si="0"/>
        <v>CD&amp;R - MCC - MDM Discovery &amp; Data Strategy Audit</v>
      </c>
      <c r="N22" s="25" t="e">
        <f>_xlfn.XLOOKUP(M22,'NS Projects'!E:E,'NS Projects'!F:F)</f>
        <v>#N/A</v>
      </c>
    </row>
    <row r="23" spans="1:14">
      <c r="A23" t="s">
        <v>66</v>
      </c>
      <c r="B23" s="4" t="e">
        <v>#N/A</v>
      </c>
      <c r="C23" t="s">
        <v>66</v>
      </c>
      <c r="E23" s="4" t="e">
        <f>VLOOKUP($B23,Forecast!$A:$C,2,0)</f>
        <v>#N/A</v>
      </c>
      <c r="F23" s="4" t="e">
        <f>VLOOKUP($B23,Forecast!$A:$C,3,0)</f>
        <v>#N/A</v>
      </c>
      <c r="L23" s="1" t="s">
        <v>1701</v>
      </c>
      <c r="M23" t="str">
        <f t="shared" si="0"/>
        <v>Franklin Templeton - PMO+Engineering Tiger Team</v>
      </c>
      <c r="N23" s="32">
        <v>22399</v>
      </c>
    </row>
    <row r="24" spans="1:14">
      <c r="A24" s="36" t="s">
        <v>8310</v>
      </c>
      <c r="B24" s="4" t="e">
        <v>#N/A</v>
      </c>
      <c r="C24" s="36" t="s">
        <v>66</v>
      </c>
      <c r="D24" s="36" t="str">
        <f>VLOOKUP(C24,'Results vs Forecast'!B:B,1,0)</f>
        <v>British Telecom</v>
      </c>
      <c r="E24" s="4" t="e">
        <f>VLOOKUP($B24,Forecast!$A:$C,2,0)</f>
        <v>#N/A</v>
      </c>
      <c r="F24" s="4" t="e">
        <f>VLOOKUP($B24,Forecast!$A:$C,3,0)</f>
        <v>#N/A</v>
      </c>
      <c r="L24" s="1" t="s">
        <v>1706</v>
      </c>
      <c r="M24" t="str">
        <f t="shared" si="0"/>
        <v>Under Armour - Analytics POD</v>
      </c>
      <c r="N24" s="25" t="str">
        <f>_xlfn.XLOOKUP(M24,'NS Projects'!E:E,'NS Projects'!F:F)</f>
        <v>32545</v>
      </c>
    </row>
    <row r="25" spans="1:14">
      <c r="A25" s="36" t="s">
        <v>8311</v>
      </c>
      <c r="B25" s="4" t="e">
        <v>#N/A</v>
      </c>
      <c r="C25" s="36" t="s">
        <v>66</v>
      </c>
      <c r="D25" s="36" t="str">
        <f>VLOOKUP(C25,'Results vs Forecast'!B:B,1,0)</f>
        <v>British Telecom</v>
      </c>
      <c r="E25" s="4" t="e">
        <f>VLOOKUP($B25,Forecast!$A:$C,2,0)</f>
        <v>#N/A</v>
      </c>
      <c r="F25" s="4" t="e">
        <f>VLOOKUP($B25,Forecast!$A:$C,3,0)</f>
        <v>#N/A</v>
      </c>
      <c r="L25" s="1" t="s">
        <v>1735</v>
      </c>
      <c r="M25" t="str">
        <f t="shared" si="0"/>
        <v>Foundry Targeting - Alpesh FED</v>
      </c>
      <c r="N25" s="25" t="str">
        <f>_xlfn.XLOOKUP(M25,'NS Projects'!E:E,'NS Projects'!F:F)</f>
        <v>29632</v>
      </c>
    </row>
    <row r="26" spans="1:14">
      <c r="A26" s="36" t="s">
        <v>8312</v>
      </c>
      <c r="B26" s="4" t="e">
        <v>#N/A</v>
      </c>
      <c r="C26" s="36" t="s">
        <v>66</v>
      </c>
      <c r="D26" s="36" t="str">
        <f>VLOOKUP(C26,'Results vs Forecast'!B:B,1,0)</f>
        <v>British Telecom</v>
      </c>
      <c r="E26" s="4" t="e">
        <f>VLOOKUP($B26,Forecast!$A:$C,2,0)</f>
        <v>#N/A</v>
      </c>
      <c r="F26" s="4" t="e">
        <f>VLOOKUP($B26,Forecast!$A:$C,3,0)</f>
        <v>#N/A</v>
      </c>
      <c r="L26" s="1" t="s">
        <v>1705</v>
      </c>
      <c r="M26" t="str">
        <f t="shared" si="0"/>
        <v>Foundry--FED Harleen</v>
      </c>
      <c r="N26" s="25" t="str">
        <f>_xlfn.XLOOKUP(M26,'NS Projects'!E:E,'NS Projects'!F:F)</f>
        <v>29631</v>
      </c>
    </row>
    <row r="27" spans="1:14">
      <c r="A27" s="36" t="s">
        <v>8313</v>
      </c>
      <c r="B27" s="4" t="e">
        <v>#N/A</v>
      </c>
      <c r="C27" s="36" t="s">
        <v>66</v>
      </c>
      <c r="D27" s="36" t="str">
        <f>VLOOKUP(C27,'Results vs Forecast'!B:B,1,0)</f>
        <v>British Telecom</v>
      </c>
      <c r="E27" s="4" t="e">
        <f>VLOOKUP($B27,Forecast!$A:$C,2,0)</f>
        <v>#N/A</v>
      </c>
      <c r="F27" s="4" t="e">
        <f>VLOOKUP($B27,Forecast!$A:$C,3,0)</f>
        <v>#N/A</v>
      </c>
      <c r="L27" s="1" t="s">
        <v>1727</v>
      </c>
      <c r="M27" t="str">
        <f t="shared" si="0"/>
        <v>Verizon: Turing- Personalization Phase 2 Capacity Service</v>
      </c>
      <c r="N27" s="25" t="str">
        <f>_xlfn.XLOOKUP(M27,'NS Projects'!E:E,'NS Projects'!F:F)</f>
        <v>30773</v>
      </c>
    </row>
    <row r="28" spans="1:14">
      <c r="A28" s="36" t="s">
        <v>8314</v>
      </c>
      <c r="B28" s="4" t="e">
        <v>#N/A</v>
      </c>
      <c r="C28" s="36" t="s">
        <v>66</v>
      </c>
      <c r="D28" s="36" t="str">
        <f>VLOOKUP(C28,'Results vs Forecast'!B:B,1,0)</f>
        <v>British Telecom</v>
      </c>
      <c r="E28" s="4" t="e">
        <f>VLOOKUP($B28,Forecast!$A:$C,2,0)</f>
        <v>#N/A</v>
      </c>
      <c r="F28" s="4" t="e">
        <f>VLOOKUP($B28,Forecast!$A:$C,3,0)</f>
        <v>#N/A</v>
      </c>
      <c r="L28" s="1" t="s">
        <v>1715</v>
      </c>
      <c r="M28" t="str">
        <f t="shared" si="0"/>
        <v>Prism (Wingspan) 2.0 Phase 2</v>
      </c>
      <c r="N28" s="32">
        <v>34755</v>
      </c>
    </row>
    <row r="29" spans="1:14">
      <c r="A29" s="4" t="s">
        <v>8315</v>
      </c>
      <c r="B29" s="4" t="e">
        <v>#N/A</v>
      </c>
      <c r="C29" t="s">
        <v>480</v>
      </c>
      <c r="D29" t="e">
        <f>VLOOKUP(C29,'Results vs Forecast'!B:B,1,0)</f>
        <v>#N/A</v>
      </c>
      <c r="E29" s="4" t="e">
        <f>VLOOKUP($B29,Forecast!$A:$C,2,0)</f>
        <v>#N/A</v>
      </c>
      <c r="F29" s="4" t="e">
        <f>VLOOKUP($B29,Forecast!$A:$C,3,0)</f>
        <v>#N/A</v>
      </c>
      <c r="L29" s="1" t="s">
        <v>8316</v>
      </c>
      <c r="M29" t="str">
        <f t="shared" si="0"/>
        <v>1: Dish - Integrated Data + Martech solution</v>
      </c>
      <c r="N29" s="32">
        <v>25994</v>
      </c>
    </row>
    <row r="30" spans="1:14">
      <c r="A30" s="4" t="s">
        <v>8317</v>
      </c>
      <c r="B30" s="4" t="e">
        <v>#N/A</v>
      </c>
      <c r="C30" t="s">
        <v>483</v>
      </c>
      <c r="D30" t="e">
        <f>VLOOKUP(C30,'Results vs Forecast'!B:B,1,0)</f>
        <v>#N/A</v>
      </c>
      <c r="E30" s="4" t="e">
        <f>VLOOKUP($B30,Forecast!$A:$C,2,0)</f>
        <v>#N/A</v>
      </c>
      <c r="F30" s="4" t="e">
        <f>VLOOKUP($B30,Forecast!$A:$C,3,0)</f>
        <v>#N/A</v>
      </c>
      <c r="L30" s="1" t="s">
        <v>1696</v>
      </c>
      <c r="M30" t="str">
        <f t="shared" si="0"/>
        <v>British Telecom - Technical BA - Rhiannon</v>
      </c>
      <c r="N30" s="25" t="str">
        <f>_xlfn.XLOOKUP(M30,'NS Projects'!E:E,'NS Projects'!F:F)</f>
        <v>28150</v>
      </c>
    </row>
    <row r="31" spans="1:14">
      <c r="A31" s="4" t="s">
        <v>8318</v>
      </c>
      <c r="B31" s="4" t="s">
        <v>68</v>
      </c>
      <c r="C31" t="s">
        <v>68</v>
      </c>
      <c r="D31" t="str">
        <f>VLOOKUP(C31,'Results vs Forecast'!B:B,1,0)</f>
        <v>Carter's</v>
      </c>
      <c r="E31" s="4" t="str">
        <f>VLOOKUP($B31,Forecast!$A:$C,2,0)</f>
        <v>492</v>
      </c>
      <c r="F31" s="4" t="str">
        <f>VLOOKUP($B31,Forecast!$A:$C,3,0)</f>
        <v>492</v>
      </c>
      <c r="L31" s="1" t="s">
        <v>1692</v>
      </c>
      <c r="M31" t="str">
        <f t="shared" si="0"/>
        <v>Legrand - Cablofil Managed Service Level Agreement</v>
      </c>
      <c r="N31" s="25" t="str">
        <f>_xlfn.XLOOKUP(M31,'NS Projects'!E:E,'NS Projects'!F:F)</f>
        <v>25755</v>
      </c>
    </row>
    <row r="32" spans="1:14">
      <c r="A32" t="s">
        <v>8319</v>
      </c>
      <c r="B32" s="4" t="s">
        <v>68</v>
      </c>
      <c r="C32" t="s">
        <v>68</v>
      </c>
      <c r="D32" t="str">
        <f>VLOOKUP(C32,'Results vs Forecast'!B:B,1,0)</f>
        <v>Carter's</v>
      </c>
      <c r="E32" s="4" t="str">
        <f>VLOOKUP($B32,Forecast!$A:$C,2,0)</f>
        <v>492</v>
      </c>
      <c r="F32" s="4" t="str">
        <f>VLOOKUP($B32,Forecast!$A:$C,3,0)</f>
        <v>492</v>
      </c>
      <c r="L32" s="1" t="s">
        <v>1716</v>
      </c>
      <c r="M32" t="str">
        <f t="shared" si="0"/>
        <v>Comcast: 2024 Loyalty and Rewards Pod</v>
      </c>
      <c r="N32" s="25" t="str">
        <f>_xlfn.XLOOKUP(M32,'NS Projects'!E:E,'NS Projects'!F:F)</f>
        <v>23415</v>
      </c>
    </row>
    <row r="33" spans="1:14">
      <c r="A33" s="4" t="s">
        <v>8320</v>
      </c>
      <c r="B33" s="4" t="s">
        <v>69</v>
      </c>
      <c r="C33" t="s">
        <v>69</v>
      </c>
      <c r="D33" t="str">
        <f>VLOOKUP(C33,'Results vs Forecast'!B:B,1,0)</f>
        <v>Chewy</v>
      </c>
      <c r="E33" s="4" t="str">
        <f>VLOOKUP($B33,Forecast!$A:$C,2,0)</f>
        <v>175</v>
      </c>
      <c r="F33" s="4" t="str">
        <f>VLOOKUP($B33,Forecast!$A:$C,3,0)</f>
        <v>175</v>
      </c>
      <c r="L33" s="1" t="s">
        <v>1776</v>
      </c>
      <c r="M33" t="str">
        <f t="shared" si="0"/>
        <v>Amperity Premium Services Pod_R1</v>
      </c>
      <c r="N33" s="25" t="str">
        <f>_xlfn.XLOOKUP(M33,'NS Projects'!E:E,'NS Projects'!F:F)</f>
        <v>23411</v>
      </c>
    </row>
    <row r="34" spans="1:14">
      <c r="A34" s="4" t="s">
        <v>8321</v>
      </c>
      <c r="B34" s="4" t="e">
        <v>#N/A</v>
      </c>
      <c r="C34" t="s">
        <v>273</v>
      </c>
      <c r="D34" t="str">
        <f>VLOOKUP(C34,'Results vs Forecast'!B:B,1,0)</f>
        <v>Circana (UK) Ltd</v>
      </c>
      <c r="E34" s="4" t="e">
        <f>VLOOKUP($B34,Forecast!$A:$C,2,0)</f>
        <v>#N/A</v>
      </c>
      <c r="F34" s="4" t="e">
        <f>VLOOKUP($B34,Forecast!$A:$C,3,0)</f>
        <v>#N/A</v>
      </c>
      <c r="L34" s="1" t="s">
        <v>8322</v>
      </c>
      <c r="M34" t="str">
        <f t="shared" si="0"/>
        <v>Business Development - Existing</v>
      </c>
      <c r="N34" s="32">
        <v>12947</v>
      </c>
    </row>
    <row r="35" spans="1:14">
      <c r="A35" s="4" t="s">
        <v>491</v>
      </c>
      <c r="B35" s="4" t="s">
        <v>119</v>
      </c>
      <c r="C35" t="s">
        <v>71</v>
      </c>
      <c r="D35" t="str">
        <f>VLOOKUP(C35,'Results vs Forecast'!B:B,1,0)</f>
        <v>citigroup</v>
      </c>
      <c r="E35" s="4" t="str">
        <f>VLOOKUP($B35,Forecast!$A:$C,2,0)</f>
        <v>8</v>
      </c>
      <c r="F35" s="4" t="str">
        <f>VLOOKUP($B35,Forecast!$A:$C,3,0)</f>
        <v>8</v>
      </c>
      <c r="L35" s="1" t="s">
        <v>1699</v>
      </c>
      <c r="M35" t="str">
        <f t="shared" si="0"/>
        <v>2: Dish - Integrated Data + Martech solution</v>
      </c>
      <c r="N35" s="25" t="str">
        <f>_xlfn.XLOOKUP(M35,'NS Projects'!E:E,'NS Projects'!F:F)</f>
        <v>32653</v>
      </c>
    </row>
    <row r="36" spans="1:14">
      <c r="A36" s="4" t="s">
        <v>8323</v>
      </c>
      <c r="B36" s="4" t="s">
        <v>128</v>
      </c>
      <c r="C36" t="s">
        <v>74</v>
      </c>
      <c r="D36" t="str">
        <f>VLOOKUP(C36,'Results vs Forecast'!B:B,1,0)</f>
        <v>Clayton, Dubilier &amp; Rice</v>
      </c>
      <c r="E36" s="4" t="str">
        <f>VLOOKUP($B36,Forecast!$A:$C,2,0)</f>
        <v>505</v>
      </c>
      <c r="F36" s="4" t="str">
        <f>VLOOKUP($B36,Forecast!$A:$C,3,0)</f>
        <v>451</v>
      </c>
      <c r="L36" s="1" t="s">
        <v>1758</v>
      </c>
      <c r="M36" t="str">
        <f t="shared" si="0"/>
        <v>Visa - Minerva dashboard automation</v>
      </c>
      <c r="N36" s="25" t="str">
        <f>_xlfn.XLOOKUP(M36,'NS Projects'!E:E,'NS Projects'!F:F)</f>
        <v>35679</v>
      </c>
    </row>
    <row r="37" spans="1:14">
      <c r="A37" t="s">
        <v>8324</v>
      </c>
      <c r="B37" s="4" t="s">
        <v>128</v>
      </c>
      <c r="C37" t="s">
        <v>74</v>
      </c>
      <c r="D37" t="str">
        <f>VLOOKUP(C37,'Results vs Forecast'!B:B,1,0)</f>
        <v>Clayton, Dubilier &amp; Rice</v>
      </c>
      <c r="E37" s="4" t="str">
        <f>VLOOKUP($B37,Forecast!$A:$C,2,0)</f>
        <v>505</v>
      </c>
      <c r="F37" s="4" t="str">
        <f>VLOOKUP($B37,Forecast!$A:$C,3,0)</f>
        <v>451</v>
      </c>
      <c r="L37" s="1" t="s">
        <v>1768</v>
      </c>
      <c r="M37" t="str">
        <f t="shared" si="0"/>
        <v>British Telecom - Delivery Lead 2024</v>
      </c>
      <c r="N37" s="25" t="str">
        <f>_xlfn.XLOOKUP(M37,'NS Projects'!E:E,'NS Projects'!F:F)</f>
        <v>25757</v>
      </c>
    </row>
    <row r="38" spans="1:14">
      <c r="A38" s="4" t="s">
        <v>8325</v>
      </c>
      <c r="B38" s="4" t="s">
        <v>123</v>
      </c>
      <c r="C38" t="s">
        <v>73</v>
      </c>
      <c r="D38" t="str">
        <f>VLOOKUP(C38,'Results vs Forecast'!B:B,1,0)</f>
        <v>Comcast Corporation</v>
      </c>
      <c r="E38" s="4" t="str">
        <f>VLOOKUP($B38,Forecast!$A:$C,2,0)</f>
        <v>174</v>
      </c>
      <c r="F38" s="4" t="str">
        <f>VLOOKUP($B38,Forecast!$A:$C,3,0)</f>
        <v>174</v>
      </c>
      <c r="L38" s="1" t="s">
        <v>1749</v>
      </c>
      <c r="M38" t="str">
        <f t="shared" si="0"/>
        <v>P1 Africa-Levant Reports Ongoing</v>
      </c>
      <c r="N38" s="25" t="str">
        <f>_xlfn.XLOOKUP(M38,'NS Projects'!E:E,'NS Projects'!F:F)</f>
        <v>20142</v>
      </c>
    </row>
    <row r="39" spans="1:14">
      <c r="A39" t="s">
        <v>8326</v>
      </c>
      <c r="B39" s="4" t="s">
        <v>123</v>
      </c>
      <c r="C39" t="s">
        <v>73</v>
      </c>
      <c r="D39" t="str">
        <f>VLOOKUP(C39,'Results vs Forecast'!B:B,1,0)</f>
        <v>Comcast Corporation</v>
      </c>
      <c r="E39" s="4" t="str">
        <f>VLOOKUP($B39,Forecast!$A:$C,2,0)</f>
        <v>174</v>
      </c>
      <c r="F39" s="4" t="str">
        <f>VLOOKUP($B39,Forecast!$A:$C,3,0)</f>
        <v>174</v>
      </c>
      <c r="L39" s="1" t="s">
        <v>1746</v>
      </c>
      <c r="M39" t="str">
        <f t="shared" si="0"/>
        <v>MUSST APAC-MEA Reporting Maintenance</v>
      </c>
      <c r="N39" s="25" t="str">
        <f>_xlfn.XLOOKUP(M39,'NS Projects'!E:E,'NS Projects'!F:F)</f>
        <v>20140</v>
      </c>
    </row>
    <row r="40" spans="1:14">
      <c r="A40" s="4" t="s">
        <v>8327</v>
      </c>
      <c r="B40" t="s">
        <v>128</v>
      </c>
      <c r="C40" t="s">
        <v>74</v>
      </c>
      <c r="D40" t="str">
        <f>VLOOKUP(C40,'Results vs Forecast'!B:B,1,0)</f>
        <v>Clayton, Dubilier &amp; Rice</v>
      </c>
      <c r="E40" s="4" t="str">
        <f>VLOOKUP($B40,Forecast!$A:$C,2,0)</f>
        <v>505</v>
      </c>
      <c r="F40" s="4" t="str">
        <f>VLOOKUP($B40,Forecast!$A:$C,3,0)</f>
        <v>451</v>
      </c>
      <c r="L40" s="1" t="s">
        <v>1742</v>
      </c>
      <c r="M40" t="str">
        <f t="shared" si="0"/>
        <v>British Telecom - Qlik Development</v>
      </c>
      <c r="N40" s="32">
        <v>20165</v>
      </c>
    </row>
    <row r="41" spans="1:14">
      <c r="A41" s="4" t="s">
        <v>499</v>
      </c>
      <c r="B41" s="4" t="s">
        <v>145</v>
      </c>
      <c r="C41" t="s">
        <v>76</v>
      </c>
      <c r="D41" t="str">
        <f>VLOOKUP(C41,'Results vs Forecast'!B:B,1,0)</f>
        <v>CVS Health</v>
      </c>
      <c r="E41" s="4" t="str">
        <f>VLOOKUP($B41,Forecast!$A:$C,2,0)</f>
        <v>170</v>
      </c>
      <c r="F41" s="4" t="str">
        <f>VLOOKUP($B41,Forecast!$A:$C,3,0)</f>
        <v xml:space="preserve"> </v>
      </c>
      <c r="L41" s="1" t="s">
        <v>1751</v>
      </c>
      <c r="M41" t="str">
        <f t="shared" si="0"/>
        <v>Offshore Business Insights Support</v>
      </c>
      <c r="N41" s="25" t="str">
        <f>_xlfn.XLOOKUP(M41,'NS Projects'!E:E,'NS Projects'!F:F)</f>
        <v>25538</v>
      </c>
    </row>
    <row r="42" spans="1:14">
      <c r="A42" t="s">
        <v>8328</v>
      </c>
      <c r="B42" s="4" t="s">
        <v>145</v>
      </c>
      <c r="C42" t="s">
        <v>76</v>
      </c>
      <c r="D42" t="str">
        <f>VLOOKUP(C42,'Results vs Forecast'!B:B,1,0)</f>
        <v>CVS Health</v>
      </c>
      <c r="E42" s="4" t="str">
        <f>VLOOKUP($B42,Forecast!$A:$C,2,0)</f>
        <v>170</v>
      </c>
      <c r="F42" s="4" t="str">
        <f>VLOOKUP($B42,Forecast!$A:$C,3,0)</f>
        <v xml:space="preserve"> </v>
      </c>
      <c r="L42" s="1" t="s">
        <v>1739</v>
      </c>
      <c r="M42" t="str">
        <f t="shared" si="0"/>
        <v>UDX: Digital Analytics - FTE Support</v>
      </c>
      <c r="N42" s="32"/>
    </row>
    <row r="43" spans="1:14">
      <c r="A43" t="s">
        <v>8329</v>
      </c>
      <c r="B43" s="4" t="s">
        <v>145</v>
      </c>
      <c r="C43" t="s">
        <v>76</v>
      </c>
      <c r="D43" t="str">
        <f>VLOOKUP(C43,'Results vs Forecast'!B:B,1,0)</f>
        <v>CVS Health</v>
      </c>
      <c r="E43" s="4" t="str">
        <f>VLOOKUP($B43,Forecast!$A:$C,2,0)</f>
        <v>170</v>
      </c>
      <c r="F43" s="4" t="str">
        <f>VLOOKUP($B43,Forecast!$A:$C,3,0)</f>
        <v xml:space="preserve"> </v>
      </c>
      <c r="L43" s="1" t="s">
        <v>1738</v>
      </c>
      <c r="M43" t="str">
        <f t="shared" si="0"/>
        <v>British Telecom - IDC resource Chaitanya</v>
      </c>
      <c r="N43" s="25" t="str">
        <f>_xlfn.XLOOKUP(M43,'NS Projects'!E:E,'NS Projects'!F:F)</f>
        <v>26564</v>
      </c>
    </row>
    <row r="44" spans="1:14">
      <c r="A44" t="s">
        <v>8330</v>
      </c>
      <c r="B44" s="4" t="s">
        <v>145</v>
      </c>
      <c r="C44" t="s">
        <v>76</v>
      </c>
      <c r="D44" t="str">
        <f>VLOOKUP(C44,'Results vs Forecast'!B:B,1,0)</f>
        <v>CVS Health</v>
      </c>
      <c r="E44" s="4" t="str">
        <f>VLOOKUP($B44,Forecast!$A:$C,2,0)</f>
        <v>170</v>
      </c>
      <c r="F44" s="4" t="str">
        <f>VLOOKUP($B44,Forecast!$A:$C,3,0)</f>
        <v xml:space="preserve"> </v>
      </c>
    </row>
    <row r="45" spans="1:14">
      <c r="A45" t="s">
        <v>8331</v>
      </c>
      <c r="B45" s="4" t="s">
        <v>145</v>
      </c>
      <c r="C45" t="s">
        <v>76</v>
      </c>
      <c r="D45" t="str">
        <f>VLOOKUP(C45,'Results vs Forecast'!B:B,1,0)</f>
        <v>CVS Health</v>
      </c>
      <c r="E45" s="4" t="str">
        <f>VLOOKUP($B45,Forecast!$A:$C,2,0)</f>
        <v>170</v>
      </c>
      <c r="F45" s="4" t="str">
        <f>VLOOKUP($B45,Forecast!$A:$C,3,0)</f>
        <v xml:space="preserve"> </v>
      </c>
    </row>
    <row r="46" spans="1:14">
      <c r="A46" t="s">
        <v>8332</v>
      </c>
      <c r="B46" s="4" t="s">
        <v>145</v>
      </c>
      <c r="C46" t="s">
        <v>76</v>
      </c>
      <c r="D46" t="str">
        <f>VLOOKUP(C46,'Results vs Forecast'!B:B,1,0)</f>
        <v>CVS Health</v>
      </c>
      <c r="E46" s="4" t="str">
        <f>VLOOKUP($B46,Forecast!$A:$C,2,0)</f>
        <v>170</v>
      </c>
      <c r="F46" s="4" t="str">
        <f>VLOOKUP($B46,Forecast!$A:$C,3,0)</f>
        <v xml:space="preserve"> </v>
      </c>
    </row>
    <row r="47" spans="1:14">
      <c r="A47" t="s">
        <v>8333</v>
      </c>
      <c r="B47" s="4" t="s">
        <v>145</v>
      </c>
      <c r="C47" t="s">
        <v>76</v>
      </c>
      <c r="D47" t="str">
        <f>VLOOKUP(C47,'Results vs Forecast'!B:B,1,0)</f>
        <v>CVS Health</v>
      </c>
      <c r="E47" s="4" t="str">
        <f>VLOOKUP($B47,Forecast!$A:$C,2,0)</f>
        <v>170</v>
      </c>
      <c r="F47" s="4" t="str">
        <f>VLOOKUP($B47,Forecast!$A:$C,3,0)</f>
        <v xml:space="preserve"> </v>
      </c>
    </row>
    <row r="48" spans="1:14">
      <c r="A48" t="s">
        <v>8334</v>
      </c>
      <c r="B48" s="4" t="s">
        <v>145</v>
      </c>
      <c r="C48" t="s">
        <v>76</v>
      </c>
      <c r="D48" t="str">
        <f>VLOOKUP(C48,'Results vs Forecast'!B:B,1,0)</f>
        <v>CVS Health</v>
      </c>
      <c r="E48" s="4" t="str">
        <f>VLOOKUP($B48,Forecast!$A:$C,2,0)</f>
        <v>170</v>
      </c>
      <c r="F48" s="4" t="str">
        <f>VLOOKUP($B48,Forecast!$A:$C,3,0)</f>
        <v xml:space="preserve"> </v>
      </c>
    </row>
    <row r="49" spans="1:6">
      <c r="A49" t="s">
        <v>8335</v>
      </c>
      <c r="B49" s="4" t="s">
        <v>145</v>
      </c>
      <c r="C49" t="s">
        <v>76</v>
      </c>
      <c r="D49" t="str">
        <f>VLOOKUP(C49,'Results vs Forecast'!B:B,1,0)</f>
        <v>CVS Health</v>
      </c>
      <c r="E49" s="4" t="str">
        <f>VLOOKUP($B49,Forecast!$A:$C,2,0)</f>
        <v>170</v>
      </c>
      <c r="F49" s="4" t="str">
        <f>VLOOKUP($B49,Forecast!$A:$C,3,0)</f>
        <v xml:space="preserve"> </v>
      </c>
    </row>
    <row r="50" spans="1:6">
      <c r="A50" s="4" t="s">
        <v>8336</v>
      </c>
      <c r="B50" s="4" t="e">
        <v>#N/A</v>
      </c>
      <c r="C50" t="s">
        <v>234</v>
      </c>
      <c r="D50" t="str">
        <f>VLOOKUP(C50,'Results vs Forecast'!B:B,1,0)</f>
        <v>CZ Verzekeringen</v>
      </c>
      <c r="E50" s="4" t="e">
        <f>VLOOKUP($B50,Forecast!$A:$C,2,0)</f>
        <v>#N/A</v>
      </c>
      <c r="F50" s="4" t="e">
        <f>VLOOKUP($B50,Forecast!$A:$C,3,0)</f>
        <v>#N/A</v>
      </c>
    </row>
    <row r="51" spans="1:6">
      <c r="A51" s="4" t="s">
        <v>8337</v>
      </c>
      <c r="B51" s="4" t="e">
        <v>#N/A</v>
      </c>
      <c r="C51" t="s">
        <v>245</v>
      </c>
      <c r="D51" t="str">
        <f>VLOOKUP(C51,'Results vs Forecast'!B:B,1,0)</f>
        <v>De Lage Landen International B.V</v>
      </c>
      <c r="E51" s="4" t="e">
        <f>VLOOKUP($B51,Forecast!$A:$C,2,0)</f>
        <v>#N/A</v>
      </c>
      <c r="F51" s="4" t="e">
        <f>VLOOKUP($B51,Forecast!$A:$C,3,0)</f>
        <v>#N/A</v>
      </c>
    </row>
    <row r="52" spans="1:6">
      <c r="A52" s="4" t="s">
        <v>513</v>
      </c>
      <c r="B52" s="4" t="s">
        <v>79</v>
      </c>
      <c r="C52" t="s">
        <v>79</v>
      </c>
      <c r="D52" t="str">
        <f>VLOOKUP(C52,'Results vs Forecast'!B:B,1,0)</f>
        <v>Discover</v>
      </c>
      <c r="E52" s="4" t="str">
        <f>VLOOKUP($B52,Forecast!$A:$C,2,0)</f>
        <v>453</v>
      </c>
      <c r="F52" s="4" t="str">
        <f>VLOOKUP($B52,Forecast!$A:$C,3,0)</f>
        <v>453</v>
      </c>
    </row>
    <row r="53" spans="1:6">
      <c r="A53" s="4" t="s">
        <v>512</v>
      </c>
      <c r="B53" s="4" t="s">
        <v>79</v>
      </c>
      <c r="C53" t="s">
        <v>79</v>
      </c>
      <c r="D53" t="str">
        <f>VLOOKUP(C53,'Results vs Forecast'!B:B,1,0)</f>
        <v>Discover</v>
      </c>
      <c r="E53" s="4" t="str">
        <f>VLOOKUP($B53,Forecast!$A:$C,2,0)</f>
        <v>453</v>
      </c>
      <c r="F53" s="4" t="str">
        <f>VLOOKUP($B53,Forecast!$A:$C,3,0)</f>
        <v>453</v>
      </c>
    </row>
    <row r="54" spans="1:6">
      <c r="A54" s="4" t="s">
        <v>8338</v>
      </c>
      <c r="B54" s="4" t="s">
        <v>188</v>
      </c>
      <c r="C54" t="s">
        <v>81</v>
      </c>
      <c r="D54" t="str">
        <f>VLOOKUP(C54,'Results vs Forecast'!B:B,1,0)</f>
        <v>Dish</v>
      </c>
      <c r="E54" s="4" t="str">
        <f>VLOOKUP($B54,Forecast!$A:$C,2,0)</f>
        <v>374</v>
      </c>
      <c r="F54" s="4" t="str">
        <f>VLOOKUP($B54,Forecast!$A:$C,3,0)</f>
        <v>374</v>
      </c>
    </row>
    <row r="55" spans="1:6">
      <c r="A55" t="s">
        <v>8339</v>
      </c>
      <c r="B55" s="4" t="s">
        <v>188</v>
      </c>
      <c r="C55" t="s">
        <v>81</v>
      </c>
      <c r="D55" t="str">
        <f>VLOOKUP(C55,'Results vs Forecast'!B:B,1,0)</f>
        <v>Dish</v>
      </c>
      <c r="E55" s="4" t="str">
        <f>VLOOKUP($B55,Forecast!$A:$C,2,0)</f>
        <v>374</v>
      </c>
      <c r="F55" s="4" t="str">
        <f>VLOOKUP($B55,Forecast!$A:$C,3,0)</f>
        <v>374</v>
      </c>
    </row>
    <row r="56" spans="1:6">
      <c r="A56" t="s">
        <v>8340</v>
      </c>
      <c r="B56" s="4" t="s">
        <v>188</v>
      </c>
      <c r="C56" t="s">
        <v>81</v>
      </c>
      <c r="D56" t="str">
        <f>VLOOKUP(C56,'Results vs Forecast'!B:B,1,0)</f>
        <v>Dish</v>
      </c>
      <c r="E56" s="4" t="str">
        <f>VLOOKUP($B56,Forecast!$A:$C,2,0)</f>
        <v>374</v>
      </c>
      <c r="F56" s="4" t="str">
        <f>VLOOKUP($B56,Forecast!$A:$C,3,0)</f>
        <v>374</v>
      </c>
    </row>
    <row r="57" spans="1:6">
      <c r="A57" s="4" t="s">
        <v>8341</v>
      </c>
      <c r="B57" s="4" t="s">
        <v>82</v>
      </c>
      <c r="C57" t="s">
        <v>82</v>
      </c>
      <c r="D57" t="str">
        <f>VLOOKUP(C57,'Results vs Forecast'!B:B,1,0)</f>
        <v>DMW Direct</v>
      </c>
      <c r="E57" s="4" t="str">
        <f>VLOOKUP($B57,Forecast!$A:$C,2,0)</f>
        <v>161</v>
      </c>
      <c r="F57" s="4" t="str">
        <f>VLOOKUP($B57,Forecast!$A:$C,3,0)</f>
        <v>161</v>
      </c>
    </row>
    <row r="58" spans="1:6">
      <c r="A58" t="s">
        <v>8342</v>
      </c>
      <c r="B58" s="4" t="e">
        <v>#N/A</v>
      </c>
      <c r="C58" t="s">
        <v>8342</v>
      </c>
      <c r="E58" s="4" t="e">
        <f>VLOOKUP($B58,Forecast!$A:$C,2,0)</f>
        <v>#N/A</v>
      </c>
      <c r="F58" s="4" t="e">
        <f>VLOOKUP($B58,Forecast!$A:$C,3,0)</f>
        <v>#N/A</v>
      </c>
    </row>
    <row r="59" spans="1:6">
      <c r="A59" s="4" t="s">
        <v>8343</v>
      </c>
      <c r="B59" s="4" t="e">
        <v>#N/A</v>
      </c>
      <c r="C59" t="s">
        <v>314</v>
      </c>
      <c r="D59" t="str">
        <f>VLOOKUP(C59,'Results vs Forecast'!B:B,1,0)</f>
        <v>EE Ltd</v>
      </c>
      <c r="E59" s="4" t="e">
        <f>VLOOKUP($B59,Forecast!$A:$C,2,0)</f>
        <v>#N/A</v>
      </c>
      <c r="F59" s="4" t="e">
        <f>VLOOKUP($B59,Forecast!$A:$C,3,0)</f>
        <v>#N/A</v>
      </c>
    </row>
    <row r="60" spans="1:6">
      <c r="A60" s="4" t="s">
        <v>8344</v>
      </c>
      <c r="B60" s="4" t="e">
        <v>#N/A</v>
      </c>
      <c r="C60" t="s">
        <v>8345</v>
      </c>
      <c r="D60" t="e">
        <f>VLOOKUP(C60,'Results vs Forecast'!B:B,1,0)</f>
        <v>#N/A</v>
      </c>
      <c r="E60" s="4" t="e">
        <f>VLOOKUP($B60,Forecast!$A:$C,2,0)</f>
        <v>#N/A</v>
      </c>
      <c r="F60" s="4" t="e">
        <f>VLOOKUP($B60,Forecast!$A:$C,3,0)</f>
        <v>#N/A</v>
      </c>
    </row>
    <row r="61" spans="1:6">
      <c r="A61" s="4" t="s">
        <v>8346</v>
      </c>
      <c r="B61" s="4" t="s">
        <v>84</v>
      </c>
      <c r="C61" t="s">
        <v>84</v>
      </c>
      <c r="D61" t="str">
        <f>VLOOKUP(C61,'Results vs Forecast'!B:B,1,0)</f>
        <v>ExploreLearning</v>
      </c>
      <c r="E61" s="4" t="str">
        <f>VLOOKUP($B61,Forecast!$A:$C,2,0)</f>
        <v>500</v>
      </c>
      <c r="F61" s="4" t="str">
        <f>VLOOKUP($B61,Forecast!$A:$C,3,0)</f>
        <v>500</v>
      </c>
    </row>
    <row r="62" spans="1:6">
      <c r="A62" t="s">
        <v>8347</v>
      </c>
      <c r="B62" t="s">
        <v>87</v>
      </c>
      <c r="C62" t="s">
        <v>87</v>
      </c>
      <c r="D62" t="str">
        <f>VLOOKUP(C62,'Results vs Forecast'!B:B,1,0)</f>
        <v>Fedefarma</v>
      </c>
      <c r="E62" s="4" t="e">
        <f>VLOOKUP($B62,Forecast!$A:$C,2,0)</f>
        <v>#N/A</v>
      </c>
      <c r="F62" s="4" t="e">
        <f>VLOOKUP($B62,Forecast!$A:$C,3,0)</f>
        <v>#N/A</v>
      </c>
    </row>
    <row r="63" spans="1:6">
      <c r="A63" t="s">
        <v>279</v>
      </c>
      <c r="B63" s="4" t="e">
        <v>#N/A</v>
      </c>
      <c r="C63" t="s">
        <v>279</v>
      </c>
      <c r="D63" t="str">
        <f>VLOOKUP(C63,'Results vs Forecast'!B:B,1,0)</f>
        <v>Ferraro</v>
      </c>
      <c r="E63" s="4" t="e">
        <f>VLOOKUP($B63,Forecast!$A:$C,2,0)</f>
        <v>#N/A</v>
      </c>
      <c r="F63" s="4" t="e">
        <f>VLOOKUP($B63,Forecast!$A:$C,3,0)</f>
        <v>#N/A</v>
      </c>
    </row>
    <row r="64" spans="1:6">
      <c r="A64" s="4" t="s">
        <v>525</v>
      </c>
      <c r="B64" s="4" t="s">
        <v>90</v>
      </c>
      <c r="C64" t="s">
        <v>90</v>
      </c>
      <c r="D64" t="str">
        <f>VLOOKUP(C64,'Results vs Forecast'!B:B,1,0)</f>
        <v>Flatiron Health</v>
      </c>
      <c r="E64" s="4" t="str">
        <f>VLOOKUP($B64,Forecast!$A:$C,2,0)</f>
        <v>364</v>
      </c>
      <c r="F64" s="4" t="str">
        <f>VLOOKUP($B64,Forecast!$A:$C,3,0)</f>
        <v>364</v>
      </c>
    </row>
    <row r="65" spans="1:6">
      <c r="A65" s="4" t="s">
        <v>8348</v>
      </c>
      <c r="B65" s="4" t="s">
        <v>92</v>
      </c>
      <c r="C65" t="s">
        <v>92</v>
      </c>
      <c r="D65" t="str">
        <f>VLOOKUP(C65,'Results vs Forecast'!B:B,1,0)</f>
        <v>Franklin Templeton</v>
      </c>
      <c r="E65" s="4" t="str">
        <f>VLOOKUP($B65,Forecast!$A:$C,2,0)</f>
        <v>417</v>
      </c>
      <c r="F65" s="4" t="str">
        <f>VLOOKUP($B65,Forecast!$A:$C,3,0)</f>
        <v>417</v>
      </c>
    </row>
    <row r="66" spans="1:6">
      <c r="A66" t="s">
        <v>8349</v>
      </c>
      <c r="B66" s="4" t="s">
        <v>92</v>
      </c>
      <c r="C66" t="s">
        <v>92</v>
      </c>
      <c r="D66" t="str">
        <f>VLOOKUP(C66,'Results vs Forecast'!B:B,1,0)</f>
        <v>Franklin Templeton</v>
      </c>
      <c r="E66" s="4" t="str">
        <f>VLOOKUP($B66,Forecast!$A:$C,2,0)</f>
        <v>417</v>
      </c>
      <c r="F66" s="4" t="str">
        <f>VLOOKUP($B66,Forecast!$A:$C,3,0)</f>
        <v>417</v>
      </c>
    </row>
    <row r="67" spans="1:6">
      <c r="A67" t="s">
        <v>8350</v>
      </c>
      <c r="B67" s="4" t="s">
        <v>92</v>
      </c>
      <c r="C67" t="s">
        <v>92</v>
      </c>
      <c r="D67" t="str">
        <f>VLOOKUP(C67,'Results vs Forecast'!B:B,1,0)</f>
        <v>Franklin Templeton</v>
      </c>
      <c r="E67" s="4" t="str">
        <f>VLOOKUP($B67,Forecast!$A:$C,2,0)</f>
        <v>417</v>
      </c>
      <c r="F67" s="4" t="str">
        <f>VLOOKUP($B67,Forecast!$A:$C,3,0)</f>
        <v>417</v>
      </c>
    </row>
    <row r="68" spans="1:6">
      <c r="A68" t="s">
        <v>8351</v>
      </c>
      <c r="B68" s="4" t="s">
        <v>92</v>
      </c>
      <c r="C68" t="s">
        <v>92</v>
      </c>
      <c r="D68" t="str">
        <f>VLOOKUP(C68,'Results vs Forecast'!B:B,1,0)</f>
        <v>Franklin Templeton</v>
      </c>
      <c r="E68" s="4" t="str">
        <f>VLOOKUP($B68,Forecast!$A:$C,2,0)</f>
        <v>417</v>
      </c>
      <c r="F68" s="4" t="str">
        <f>VLOOKUP($B68,Forecast!$A:$C,3,0)</f>
        <v>417</v>
      </c>
    </row>
    <row r="69" spans="1:6">
      <c r="A69" s="36" t="s">
        <v>8352</v>
      </c>
      <c r="B69" s="4" t="s">
        <v>92</v>
      </c>
      <c r="C69" s="36" t="s">
        <v>92</v>
      </c>
      <c r="D69" s="36" t="str">
        <f>VLOOKUP(C69,'Results vs Forecast'!B:B,1,0)</f>
        <v>Franklin Templeton</v>
      </c>
      <c r="E69" s="4" t="str">
        <f>VLOOKUP($B69,Forecast!$A:$C,2,0)</f>
        <v>417</v>
      </c>
      <c r="F69" s="4" t="str">
        <f>VLOOKUP($B69,Forecast!$A:$C,3,0)</f>
        <v>417</v>
      </c>
    </row>
    <row r="70" spans="1:6">
      <c r="A70" s="4" t="s">
        <v>8353</v>
      </c>
      <c r="B70" s="4" t="s">
        <v>94</v>
      </c>
      <c r="C70" t="s">
        <v>94</v>
      </c>
      <c r="D70" t="str">
        <f>VLOOKUP(C70,'Results vs Forecast'!B:B,1,0)</f>
        <v>Fresh Direct</v>
      </c>
      <c r="E70" s="4" t="str">
        <f>VLOOKUP($B70,Forecast!$A:$C,2,0)</f>
        <v>5</v>
      </c>
      <c r="F70" s="4" t="str">
        <f>VLOOKUP($B70,Forecast!$A:$C,3,0)</f>
        <v>5</v>
      </c>
    </row>
    <row r="71" spans="1:6">
      <c r="A71" t="s">
        <v>8354</v>
      </c>
      <c r="B71" s="4" t="s">
        <v>94</v>
      </c>
      <c r="C71" t="s">
        <v>94</v>
      </c>
      <c r="D71" t="str">
        <f>VLOOKUP(C71,'Results vs Forecast'!B:B,1,0)</f>
        <v>Fresh Direct</v>
      </c>
      <c r="E71" s="4" t="str">
        <f>VLOOKUP($B71,Forecast!$A:$C,2,0)</f>
        <v>5</v>
      </c>
      <c r="F71" s="4" t="str">
        <f>VLOOKUP($B71,Forecast!$A:$C,3,0)</f>
        <v>5</v>
      </c>
    </row>
    <row r="72" spans="1:6">
      <c r="A72" s="4" t="s">
        <v>8355</v>
      </c>
      <c r="B72" s="4" t="s">
        <v>226</v>
      </c>
      <c r="C72" t="s">
        <v>96</v>
      </c>
      <c r="D72" t="str">
        <f>VLOOKUP(C72,'Results vs Forecast'!B:B,1,0)</f>
        <v>Globalization Partners</v>
      </c>
      <c r="E72" s="4" t="str">
        <f>VLOOKUP($B72,Forecast!$A:$C,2,0)</f>
        <v>460</v>
      </c>
      <c r="F72" s="4" t="str">
        <f>VLOOKUP($B72,Forecast!$A:$C,3,0)</f>
        <v>460</v>
      </c>
    </row>
    <row r="73" spans="1:6">
      <c r="A73" s="4" t="s">
        <v>8356</v>
      </c>
      <c r="B73" s="4" t="s">
        <v>98</v>
      </c>
      <c r="C73" t="s">
        <v>98</v>
      </c>
      <c r="D73" t="str">
        <f>VLOOKUP(C73,'Results vs Forecast'!B:B,1,0)</f>
        <v>GlobalVetLink</v>
      </c>
      <c r="E73" s="4" t="str">
        <f>VLOOKUP($B73,Forecast!$A:$C,2,0)</f>
        <v>162</v>
      </c>
      <c r="F73" s="4" t="str">
        <f>VLOOKUP($B73,Forecast!$A:$C,3,0)</f>
        <v>162</v>
      </c>
    </row>
    <row r="74" spans="1:6">
      <c r="A74" s="4" t="s">
        <v>8357</v>
      </c>
      <c r="B74" s="4" t="e">
        <v>#N/A</v>
      </c>
      <c r="C74" t="s">
        <v>255</v>
      </c>
      <c r="D74" t="str">
        <f>VLOOKUP(C74,'Results vs Forecast'!B:B,1,0)</f>
        <v>GNT Group B.V.</v>
      </c>
      <c r="E74" s="4" t="e">
        <f>VLOOKUP($B74,Forecast!$A:$C,2,0)</f>
        <v>#N/A</v>
      </c>
      <c r="F74" s="4" t="e">
        <f>VLOOKUP($B74,Forecast!$A:$C,3,0)</f>
        <v>#N/A</v>
      </c>
    </row>
    <row r="75" spans="1:6">
      <c r="A75" s="4" t="s">
        <v>541</v>
      </c>
      <c r="B75" s="4" t="s">
        <v>100</v>
      </c>
      <c r="C75" t="s">
        <v>100</v>
      </c>
      <c r="D75" t="str">
        <f>VLOOKUP(C75,'Results vs Forecast'!B:B,1,0)</f>
        <v>GoodRx</v>
      </c>
      <c r="E75" s="4" t="str">
        <f>VLOOKUP($B75,Forecast!$A:$C,2,0)</f>
        <v>182</v>
      </c>
      <c r="F75" s="4" t="str">
        <f>VLOOKUP($B75,Forecast!$A:$C,3,0)</f>
        <v>182</v>
      </c>
    </row>
    <row r="76" spans="1:6">
      <c r="A76" t="s">
        <v>8358</v>
      </c>
      <c r="B76" s="4" t="s">
        <v>100</v>
      </c>
      <c r="C76" t="s">
        <v>100</v>
      </c>
      <c r="D76" t="str">
        <f>VLOOKUP(C76,'Results vs Forecast'!B:B,1,0)</f>
        <v>GoodRx</v>
      </c>
      <c r="E76" s="4" t="str">
        <f>VLOOKUP($B76,Forecast!$A:$C,2,0)</f>
        <v>182</v>
      </c>
      <c r="F76" s="4" t="str">
        <f>VLOOKUP($B76,Forecast!$A:$C,3,0)</f>
        <v>182</v>
      </c>
    </row>
    <row r="77" spans="1:6">
      <c r="A77" s="4" t="s">
        <v>8359</v>
      </c>
      <c r="B77" s="4" t="e">
        <v>#N/A</v>
      </c>
      <c r="C77" t="s">
        <v>8360</v>
      </c>
      <c r="D77" t="e">
        <f>VLOOKUP(C77,'Results vs Forecast'!B:B,1,0)</f>
        <v>#N/A</v>
      </c>
      <c r="E77" s="4" t="e">
        <f>VLOOKUP($B77,Forecast!$A:$C,2,0)</f>
        <v>#N/A</v>
      </c>
      <c r="F77" s="4" t="e">
        <f>VLOOKUP($B77,Forecast!$A:$C,3,0)</f>
        <v>#N/A</v>
      </c>
    </row>
    <row r="78" spans="1:6">
      <c r="A78" s="4" t="s">
        <v>545</v>
      </c>
      <c r="B78" s="4" t="s">
        <v>102</v>
      </c>
      <c r="C78" t="s">
        <v>102</v>
      </c>
      <c r="D78" t="str">
        <f>VLOOKUP(C78,'Results vs Forecast'!B:B,1,0)</f>
        <v>Grifols</v>
      </c>
      <c r="E78" s="4" t="str">
        <f>VLOOKUP($B78,Forecast!$A:$C,2,0)</f>
        <v>203</v>
      </c>
      <c r="F78" s="4" t="str">
        <f>VLOOKUP($B78,Forecast!$A:$C,3,0)</f>
        <v/>
      </c>
    </row>
    <row r="79" spans="1:6">
      <c r="A79" s="4" t="s">
        <v>8361</v>
      </c>
      <c r="B79" s="4" t="e">
        <v>#N/A</v>
      </c>
      <c r="C79" t="s">
        <v>242</v>
      </c>
      <c r="D79" t="str">
        <f>VLOOKUP(C79,'Results vs Forecast'!B:B,1,0)</f>
        <v>Gulp Consulting Services GmbH/Henkel AG &amp; Co KGaA</v>
      </c>
      <c r="E79" s="4" t="e">
        <f>VLOOKUP($B79,Forecast!$A:$C,2,0)</f>
        <v>#N/A</v>
      </c>
      <c r="F79" s="4" t="e">
        <f>VLOOKUP($B79,Forecast!$A:$C,3,0)</f>
        <v>#N/A</v>
      </c>
    </row>
    <row r="80" spans="1:6">
      <c r="A80" s="4" t="s">
        <v>8362</v>
      </c>
      <c r="B80" s="4" t="s">
        <v>302</v>
      </c>
      <c r="C80" t="s">
        <v>104</v>
      </c>
      <c r="D80" t="str">
        <f>VLOOKUP(C80,'Results vs Forecast'!B:B,1,0)</f>
        <v>H. Lundbeck A/S</v>
      </c>
      <c r="E80" s="4" t="str">
        <f>VLOOKUP($B80,Forecast!$A:$C,2,0)</f>
        <v>411</v>
      </c>
      <c r="F80" s="4" t="str">
        <f>VLOOKUP($B80,Forecast!$A:$C,3,0)</f>
        <v>411</v>
      </c>
    </row>
    <row r="81" spans="1:6">
      <c r="A81" s="4" t="s">
        <v>550</v>
      </c>
      <c r="B81" s="4" t="s">
        <v>106</v>
      </c>
      <c r="C81" t="s">
        <v>106</v>
      </c>
      <c r="D81" t="str">
        <f>VLOOKUP(C81,'Results vs Forecast'!B:B,1,0)</f>
        <v>Hancock Whitney</v>
      </c>
      <c r="E81" s="4" t="str">
        <f>VLOOKUP($B81,Forecast!$A:$C,2,0)</f>
        <v>192</v>
      </c>
      <c r="F81" s="4" t="str">
        <f>VLOOKUP($B81,Forecast!$A:$C,3,0)</f>
        <v>192</v>
      </c>
    </row>
    <row r="82" spans="1:6">
      <c r="A82" s="4" t="s">
        <v>8363</v>
      </c>
      <c r="B82" s="4" t="e">
        <v>#N/A</v>
      </c>
      <c r="C82" t="s">
        <v>251</v>
      </c>
      <c r="D82" t="str">
        <f>VLOOKUP(C82,'Results vs Forecast'!B:B,1,0)</f>
        <v>Henkel AG &amp; Co. KGaA</v>
      </c>
      <c r="E82" s="4" t="e">
        <f>VLOOKUP($B82,Forecast!$A:$C,2,0)</f>
        <v>#N/A</v>
      </c>
      <c r="F82" s="4" t="e">
        <f>VLOOKUP($B82,Forecast!$A:$C,3,0)</f>
        <v>#N/A</v>
      </c>
    </row>
    <row r="83" spans="1:6">
      <c r="A83" s="4" t="s">
        <v>8364</v>
      </c>
      <c r="B83" s="4" t="s">
        <v>243</v>
      </c>
      <c r="C83" t="s">
        <v>108</v>
      </c>
      <c r="D83" t="str">
        <f>VLOOKUP(C83,'Results vs Forecast'!B:B,1,0)</f>
        <v>HGV</v>
      </c>
      <c r="E83" s="4" t="str">
        <f>VLOOKUP($B83,Forecast!$A:$C,2,0)</f>
        <v>164</v>
      </c>
      <c r="F83" s="4" t="str">
        <f>VLOOKUP($B83,Forecast!$A:$C,3,0)</f>
        <v>164</v>
      </c>
    </row>
    <row r="84" spans="1:6">
      <c r="A84" s="4" t="s">
        <v>8365</v>
      </c>
      <c r="B84" s="4" t="e">
        <v>#N/A</v>
      </c>
      <c r="C84" t="s">
        <v>247</v>
      </c>
      <c r="D84" t="str">
        <f>VLOOKUP(C84,'Results vs Forecast'!B:B,1,0)</f>
        <v>HubSpot Ireland Ltd</v>
      </c>
      <c r="E84" s="4" t="e">
        <f>VLOOKUP($B84,Forecast!$A:$C,2,0)</f>
        <v>#N/A</v>
      </c>
      <c r="F84" s="4" t="e">
        <f>VLOOKUP($B84,Forecast!$A:$C,3,0)</f>
        <v>#N/A</v>
      </c>
    </row>
    <row r="85" spans="1:6">
      <c r="A85" s="4" t="s">
        <v>8366</v>
      </c>
      <c r="B85" s="4" t="s">
        <v>110</v>
      </c>
      <c r="C85" t="s">
        <v>110</v>
      </c>
      <c r="D85" t="str">
        <f>VLOOKUP(C85,'Results vs Forecast'!B:B,1,0)</f>
        <v>Hyatt</v>
      </c>
      <c r="E85" s="4" t="str">
        <f>VLOOKUP($B85,Forecast!$A:$C,2,0)</f>
        <v>382</v>
      </c>
      <c r="F85" s="4" t="str">
        <f>VLOOKUP($B85,Forecast!$A:$C,3,0)</f>
        <v>382</v>
      </c>
    </row>
    <row r="86" spans="1:6">
      <c r="A86" t="s">
        <v>8367</v>
      </c>
      <c r="B86" s="4" t="s">
        <v>110</v>
      </c>
      <c r="C86" t="s">
        <v>110</v>
      </c>
      <c r="D86" t="str">
        <f>VLOOKUP(C86,'Results vs Forecast'!B:B,1,0)</f>
        <v>Hyatt</v>
      </c>
      <c r="E86" s="4" t="str">
        <f>VLOOKUP($B86,Forecast!$A:$C,2,0)</f>
        <v>382</v>
      </c>
      <c r="F86" s="4" t="str">
        <f>VLOOKUP($B86,Forecast!$A:$C,3,0)</f>
        <v>382</v>
      </c>
    </row>
    <row r="87" spans="1:6">
      <c r="A87" s="4" t="s">
        <v>8368</v>
      </c>
      <c r="B87" s="4" t="s">
        <v>110</v>
      </c>
      <c r="C87" t="s">
        <v>110</v>
      </c>
      <c r="D87" t="str">
        <f>VLOOKUP(C87,'Results vs Forecast'!B:B,1,0)</f>
        <v>Hyatt</v>
      </c>
      <c r="E87" s="4" t="str">
        <f>VLOOKUP($B87,Forecast!$A:$C,2,0)</f>
        <v>382</v>
      </c>
      <c r="F87" s="4" t="str">
        <f>VLOOKUP($B87,Forecast!$A:$C,3,0)</f>
        <v>382</v>
      </c>
    </row>
    <row r="88" spans="1:6">
      <c r="A88" s="35" t="s">
        <v>8369</v>
      </c>
      <c r="B88" s="4" t="s">
        <v>265</v>
      </c>
      <c r="C88" s="36" t="s">
        <v>112</v>
      </c>
      <c r="D88" s="36" t="str">
        <f>VLOOKUP(C88,'Results vs Forecast'!B:B,1,0)</f>
        <v>IAC/InterActiveCorp</v>
      </c>
      <c r="E88" s="4" t="str">
        <f>VLOOKUP($B88,Forecast!$A:$C,2,0)</f>
        <v>489</v>
      </c>
      <c r="F88" s="4" t="str">
        <f>VLOOKUP($B88,Forecast!$A:$C,3,0)</f>
        <v>489</v>
      </c>
    </row>
    <row r="89" spans="1:6">
      <c r="A89" s="35" t="s">
        <v>8370</v>
      </c>
      <c r="B89" s="4" t="e">
        <v>#N/A</v>
      </c>
      <c r="C89" s="36" t="s">
        <v>120</v>
      </c>
      <c r="D89" s="36" t="str">
        <f>VLOOKUP(C89,'Results vs Forecast'!B:B,1,0)</f>
        <v>Legrand Cablofil Inc</v>
      </c>
      <c r="E89" s="4" t="e">
        <f>VLOOKUP($B89,Forecast!$A:$C,2,0)</f>
        <v>#N/A</v>
      </c>
      <c r="F89" s="4" t="e">
        <f>VLOOKUP($B89,Forecast!$A:$C,3,0)</f>
        <v>#N/A</v>
      </c>
    </row>
    <row r="90" spans="1:6">
      <c r="A90" s="36" t="s">
        <v>8371</v>
      </c>
      <c r="B90" s="4" t="e">
        <v>#N/A</v>
      </c>
      <c r="C90" s="36" t="s">
        <v>8371</v>
      </c>
      <c r="D90" s="36" t="e">
        <f>VLOOKUP(C90,'Results vs Forecast'!B:B,1,0)</f>
        <v>#N/A</v>
      </c>
      <c r="E90" s="4" t="e">
        <f>VLOOKUP($B90,Forecast!$A:$C,2,0)</f>
        <v>#N/A</v>
      </c>
      <c r="F90" s="4" t="e">
        <f>VLOOKUP($B90,Forecast!$A:$C,3,0)</f>
        <v>#N/A</v>
      </c>
    </row>
    <row r="91" spans="1:6">
      <c r="A91" s="4" t="s">
        <v>8372</v>
      </c>
      <c r="B91" s="4" t="e">
        <v>#N/A</v>
      </c>
      <c r="C91" t="s">
        <v>564</v>
      </c>
      <c r="D91" t="e">
        <f>VLOOKUP(C91,'Results vs Forecast'!B:B,1,0)</f>
        <v>#N/A</v>
      </c>
      <c r="E91" s="4" t="e">
        <f>VLOOKUP($B91,Forecast!$A:$C,2,0)</f>
        <v>#N/A</v>
      </c>
      <c r="F91" s="4" t="e">
        <f>VLOOKUP($B91,Forecast!$A:$C,3,0)</f>
        <v>#N/A</v>
      </c>
    </row>
    <row r="92" spans="1:6">
      <c r="A92" s="4" t="s">
        <v>8373</v>
      </c>
      <c r="B92" s="4" t="e">
        <v>#N/A</v>
      </c>
      <c r="C92" t="s">
        <v>278</v>
      </c>
      <c r="D92" t="str">
        <f>VLOOKUP(C92,'Results vs Forecast'!B:B,1,0)</f>
        <v>Ineos FPS Ltd</v>
      </c>
      <c r="E92" s="4" t="e">
        <f>VLOOKUP($B92,Forecast!$A:$C,2,0)</f>
        <v>#N/A</v>
      </c>
      <c r="F92" s="4" t="e">
        <f>VLOOKUP($B92,Forecast!$A:$C,3,0)</f>
        <v>#N/A</v>
      </c>
    </row>
    <row r="93" spans="1:6">
      <c r="A93" s="4" t="s">
        <v>8374</v>
      </c>
      <c r="B93" s="4" t="e">
        <v>#N/A</v>
      </c>
      <c r="C93" t="s">
        <v>276</v>
      </c>
      <c r="D93" t="str">
        <f>VLOOKUP(C93,'Results vs Forecast'!B:B,1,0)</f>
        <v>Inizio Healthcare Limited</v>
      </c>
      <c r="E93" s="4" t="e">
        <f>VLOOKUP($B93,Forecast!$A:$C,2,0)</f>
        <v>#N/A</v>
      </c>
      <c r="F93" s="4" t="e">
        <f>VLOOKUP($B93,Forecast!$A:$C,3,0)</f>
        <v>#N/A</v>
      </c>
    </row>
    <row r="94" spans="1:6">
      <c r="A94" s="4" t="s">
        <v>8375</v>
      </c>
      <c r="B94" s="4" t="e">
        <v>#N/A</v>
      </c>
      <c r="C94" t="s">
        <v>306</v>
      </c>
      <c r="D94" t="str">
        <f>VLOOKUP(C94,'Results vs Forecast'!B:B,1,0)</f>
        <v>Innova Solutions</v>
      </c>
      <c r="E94" s="4" t="e">
        <f>VLOOKUP($B94,Forecast!$A:$C,2,0)</f>
        <v>#N/A</v>
      </c>
      <c r="F94" s="4" t="e">
        <f>VLOOKUP($B94,Forecast!$A:$C,3,0)</f>
        <v>#N/A</v>
      </c>
    </row>
    <row r="95" spans="1:6">
      <c r="A95" s="4" t="s">
        <v>8376</v>
      </c>
      <c r="B95" s="4" t="e">
        <v>#N/A</v>
      </c>
      <c r="C95" t="s">
        <v>237</v>
      </c>
      <c r="D95" t="str">
        <f>VLOOKUP(C95,'Results vs Forecast'!B:B,1,0)</f>
        <v>INSEAD</v>
      </c>
      <c r="E95" s="4" t="e">
        <f>VLOOKUP($B95,Forecast!$A:$C,2,0)</f>
        <v>#N/A</v>
      </c>
      <c r="F95" s="4" t="e">
        <f>VLOOKUP($B95,Forecast!$A:$C,3,0)</f>
        <v>#N/A</v>
      </c>
    </row>
    <row r="96" spans="1:6">
      <c r="A96" s="4" t="s">
        <v>8377</v>
      </c>
      <c r="B96" s="4" t="e">
        <v>#N/A</v>
      </c>
      <c r="C96" t="s">
        <v>8378</v>
      </c>
      <c r="D96" t="e">
        <f>VLOOKUP(C96,'Results vs Forecast'!B:B,1,0)</f>
        <v>#N/A</v>
      </c>
      <c r="E96" s="4" t="e">
        <f>VLOOKUP($B96,Forecast!$A:$C,2,0)</f>
        <v>#N/A</v>
      </c>
      <c r="F96" s="4" t="e">
        <f>VLOOKUP($B96,Forecast!$A:$C,3,0)</f>
        <v>#N/A</v>
      </c>
    </row>
    <row r="97" spans="1:6">
      <c r="A97" s="4" t="s">
        <v>8379</v>
      </c>
      <c r="B97" s="4" t="e">
        <v>#N/A</v>
      </c>
      <c r="C97" t="s">
        <v>8380</v>
      </c>
      <c r="D97" t="e">
        <f>VLOOKUP(C97,'Results vs Forecast'!B:B,1,0)</f>
        <v>#N/A</v>
      </c>
      <c r="E97" s="4" t="e">
        <f>VLOOKUP($B97,Forecast!$A:$C,2,0)</f>
        <v>#N/A</v>
      </c>
      <c r="F97" s="4" t="e">
        <f>VLOOKUP($B97,Forecast!$A:$C,3,0)</f>
        <v>#N/A</v>
      </c>
    </row>
    <row r="98" spans="1:6">
      <c r="A98" t="s">
        <v>610</v>
      </c>
      <c r="B98" s="4" t="e">
        <v>#N/A</v>
      </c>
      <c r="C98" t="s">
        <v>610</v>
      </c>
      <c r="D98" t="e">
        <f>VLOOKUP(C98,'Results vs Forecast'!B:B,1,0)</f>
        <v>#N/A</v>
      </c>
      <c r="E98" s="4" t="e">
        <f>VLOOKUP($B98,Forecast!$A:$C,2,0)</f>
        <v>#N/A</v>
      </c>
      <c r="F98" s="4" t="e">
        <f>VLOOKUP($B98,Forecast!$A:$C,3,0)</f>
        <v>#N/A</v>
      </c>
    </row>
    <row r="99" spans="1:6">
      <c r="A99" t="s">
        <v>8381</v>
      </c>
      <c r="B99" s="4" t="e">
        <v>#N/A</v>
      </c>
      <c r="C99" t="s">
        <v>8381</v>
      </c>
      <c r="D99" t="e">
        <f>VLOOKUP(C99,'Results vs Forecast'!B:B,1,0)</f>
        <v>#N/A</v>
      </c>
      <c r="E99" s="4" t="e">
        <f>VLOOKUP($B99,Forecast!$A:$C,2,0)</f>
        <v>#N/A</v>
      </c>
      <c r="F99" s="4" t="e">
        <f>VLOOKUP($B99,Forecast!$A:$C,3,0)</f>
        <v>#N/A</v>
      </c>
    </row>
    <row r="100" spans="1:6">
      <c r="A100" s="4" t="s">
        <v>8382</v>
      </c>
      <c r="B100" s="4" t="e">
        <v>#N/A</v>
      </c>
      <c r="C100" t="s">
        <v>8383</v>
      </c>
      <c r="D100" t="e">
        <f>VLOOKUP(C100,'Results vs Forecast'!B:B,1,0)</f>
        <v>#N/A</v>
      </c>
      <c r="E100" s="4" t="e">
        <f>VLOOKUP($B100,Forecast!$A:$C,2,0)</f>
        <v>#N/A</v>
      </c>
      <c r="F100" s="4" t="e">
        <f>VLOOKUP($B100,Forecast!$A:$C,3,0)</f>
        <v>#N/A</v>
      </c>
    </row>
    <row r="101" spans="1:6">
      <c r="A101" s="4" t="s">
        <v>8384</v>
      </c>
      <c r="B101" s="4" t="e">
        <v>#N/A</v>
      </c>
      <c r="C101" t="s">
        <v>230</v>
      </c>
      <c r="D101" t="str">
        <f>VLOOKUP(C101,'Results vs Forecast'!B:B,1,0)</f>
        <v>Just Retirement Services Ltd</v>
      </c>
      <c r="E101" s="4" t="e">
        <f>VLOOKUP($B101,Forecast!$A:$C,2,0)</f>
        <v>#N/A</v>
      </c>
      <c r="F101" s="4" t="e">
        <f>VLOOKUP($B101,Forecast!$A:$C,3,0)</f>
        <v>#N/A</v>
      </c>
    </row>
    <row r="102" spans="1:6">
      <c r="A102" t="s">
        <v>114</v>
      </c>
      <c r="B102" s="4" t="s">
        <v>114</v>
      </c>
      <c r="C102" t="s">
        <v>114</v>
      </c>
      <c r="E102" s="4" t="str">
        <f>VLOOKUP($B102,Forecast!$A:$C,2,0)</f>
        <v>450</v>
      </c>
      <c r="F102" s="4" t="str">
        <f>VLOOKUP($B102,Forecast!$A:$C,3,0)</f>
        <v>450</v>
      </c>
    </row>
    <row r="103" spans="1:6">
      <c r="A103" t="s">
        <v>8385</v>
      </c>
      <c r="B103" s="4" t="s">
        <v>114</v>
      </c>
      <c r="C103" t="s">
        <v>114</v>
      </c>
      <c r="D103" t="str">
        <f>VLOOKUP(C103,'Results vs Forecast'!B:B,1,0)</f>
        <v>Know Your Cross</v>
      </c>
      <c r="E103" s="4" t="str">
        <f>VLOOKUP($B103,Forecast!$A:$C,2,0)</f>
        <v>450</v>
      </c>
      <c r="F103" s="4" t="str">
        <f>VLOOKUP($B103,Forecast!$A:$C,3,0)</f>
        <v>450</v>
      </c>
    </row>
    <row r="104" spans="1:6">
      <c r="A104" t="s">
        <v>8386</v>
      </c>
      <c r="B104" s="4" t="s">
        <v>114</v>
      </c>
      <c r="C104" t="s">
        <v>114</v>
      </c>
      <c r="D104" t="str">
        <f>VLOOKUP(C104,'Results vs Forecast'!B:B,1,0)</f>
        <v>Know Your Cross</v>
      </c>
      <c r="E104" s="4" t="str">
        <f>VLOOKUP($B104,Forecast!$A:$C,2,0)</f>
        <v>450</v>
      </c>
      <c r="F104" s="4" t="str">
        <f>VLOOKUP($B104,Forecast!$A:$C,3,0)</f>
        <v>450</v>
      </c>
    </row>
    <row r="105" spans="1:6">
      <c r="A105" s="4" t="s">
        <v>8387</v>
      </c>
      <c r="B105" s="4" t="s">
        <v>274</v>
      </c>
      <c r="C105" t="s">
        <v>116</v>
      </c>
      <c r="D105" t="str">
        <f>VLOOKUP(C105,'Results vs Forecast'!B:B,1,0)</f>
        <v>KSM</v>
      </c>
      <c r="E105" s="4" t="str">
        <f>VLOOKUP($B105,Forecast!$A:$C,2,0)</f>
        <v>178</v>
      </c>
      <c r="F105" s="4" t="str">
        <f>VLOOKUP($B105,Forecast!$A:$C,3,0)</f>
        <v>178</v>
      </c>
    </row>
    <row r="106" spans="1:6">
      <c r="A106" s="4" t="s">
        <v>8388</v>
      </c>
      <c r="B106" s="4" t="e">
        <v>#N/A</v>
      </c>
      <c r="C106" t="s">
        <v>239</v>
      </c>
      <c r="D106" t="str">
        <f>VLOOKUP(C106,'Results vs Forecast'!B:B,1,0)</f>
        <v>KYOCERA Document Solutions Europe B.V.</v>
      </c>
      <c r="E106" s="4" t="e">
        <f>VLOOKUP($B106,Forecast!$A:$C,2,0)</f>
        <v>#N/A</v>
      </c>
      <c r="F106" s="4" t="e">
        <f>VLOOKUP($B106,Forecast!$A:$C,3,0)</f>
        <v>#N/A</v>
      </c>
    </row>
    <row r="107" spans="1:6">
      <c r="A107" s="36" t="s">
        <v>8389</v>
      </c>
      <c r="B107" s="4" t="e">
        <v>#N/A</v>
      </c>
      <c r="C107" s="36" t="s">
        <v>120</v>
      </c>
      <c r="D107" s="36" t="str">
        <f>VLOOKUP(C107,'Results vs Forecast'!B:B,1,0)</f>
        <v>Legrand Cablofil Inc</v>
      </c>
      <c r="E107" s="4" t="e">
        <f>VLOOKUP($B107,Forecast!$A:$C,2,0)</f>
        <v>#N/A</v>
      </c>
      <c r="F107" s="4" t="e">
        <f>VLOOKUP($B107,Forecast!$A:$C,3,0)</f>
        <v>#N/A</v>
      </c>
    </row>
    <row r="108" spans="1:6">
      <c r="A108" s="4" t="s">
        <v>8390</v>
      </c>
      <c r="B108" s="4" t="e">
        <v>#N/A</v>
      </c>
      <c r="C108" t="s">
        <v>120</v>
      </c>
      <c r="D108" t="str">
        <f>VLOOKUP(C108,'Results vs Forecast'!B:B,1,0)</f>
        <v>Legrand Cablofil Inc</v>
      </c>
      <c r="E108" s="4" t="e">
        <f>VLOOKUP($B108,Forecast!$A:$C,2,0)</f>
        <v>#N/A</v>
      </c>
      <c r="F108" s="4" t="e">
        <f>VLOOKUP($B108,Forecast!$A:$C,3,0)</f>
        <v>#N/A</v>
      </c>
    </row>
    <row r="109" spans="1:6">
      <c r="A109" s="4" t="s">
        <v>573</v>
      </c>
      <c r="B109" s="4" t="s">
        <v>122</v>
      </c>
      <c r="C109" t="s">
        <v>122</v>
      </c>
      <c r="D109" t="str">
        <f>VLOOKUP(C109,'Results vs Forecast'!B:B,1,0)</f>
        <v>Leukemia &amp; Lymphoma Society</v>
      </c>
      <c r="E109" s="4" t="str">
        <f>VLOOKUP($B109,Forecast!$A:$C,2,0)</f>
        <v>195</v>
      </c>
      <c r="F109" s="4" t="str">
        <f>VLOOKUP($B109,Forecast!$A:$C,3,0)</f>
        <v>195</v>
      </c>
    </row>
    <row r="110" spans="1:6">
      <c r="A110" s="4" t="s">
        <v>8391</v>
      </c>
      <c r="B110" s="4" t="e">
        <v>#N/A</v>
      </c>
      <c r="C110" t="s">
        <v>308</v>
      </c>
      <c r="D110" t="str">
        <f>VLOOKUP(C110,'Results vs Forecast'!B:B,1,0)</f>
        <v>Lifetime Fitness</v>
      </c>
      <c r="E110" s="4" t="e">
        <f>VLOOKUP($B110,Forecast!$A:$C,2,0)</f>
        <v>#N/A</v>
      </c>
      <c r="F110" s="4" t="e">
        <f>VLOOKUP($B110,Forecast!$A:$C,3,0)</f>
        <v>#N/A</v>
      </c>
    </row>
    <row r="111" spans="1:6">
      <c r="A111" s="4" t="s">
        <v>8392</v>
      </c>
      <c r="B111" s="4" t="s">
        <v>283</v>
      </c>
      <c r="C111" t="s">
        <v>125</v>
      </c>
      <c r="D111" t="str">
        <f>VLOOKUP(C111,'Results vs Forecast'!B:B,1,0)</f>
        <v>lily.ai</v>
      </c>
      <c r="E111" s="4" t="str">
        <f>VLOOKUP($B111,Forecast!$A:$C,2,0)</f>
        <v>463</v>
      </c>
      <c r="F111" s="4" t="str">
        <f>VLOOKUP($B111,Forecast!$A:$C,3,0)</f>
        <v>463</v>
      </c>
    </row>
    <row r="112" spans="1:6">
      <c r="A112" s="4" t="s">
        <v>8393</v>
      </c>
      <c r="B112" s="4" t="e">
        <v>#N/A</v>
      </c>
      <c r="C112" t="s">
        <v>8394</v>
      </c>
      <c r="D112" t="e">
        <f>VLOOKUP(C112,'Results vs Forecast'!B:B,1,0)</f>
        <v>#N/A</v>
      </c>
      <c r="E112" s="4" t="e">
        <f>VLOOKUP($B112,Forecast!$A:$C,2,0)</f>
        <v>#N/A</v>
      </c>
      <c r="F112" s="4" t="e">
        <f>VLOOKUP($B112,Forecast!$A:$C,3,0)</f>
        <v>#N/A</v>
      </c>
    </row>
    <row r="113" spans="1:6">
      <c r="A113" s="4" t="s">
        <v>8395</v>
      </c>
      <c r="B113" s="4" t="e">
        <v>#N/A</v>
      </c>
      <c r="C113" t="s">
        <v>282</v>
      </c>
      <c r="D113" t="str">
        <f>VLOOKUP(C113,'Results vs Forecast'!B:B,1,0)</f>
        <v>Link Mobility Group AS</v>
      </c>
      <c r="E113" s="4" t="e">
        <f>VLOOKUP($B113,Forecast!$A:$C,2,0)</f>
        <v>#N/A</v>
      </c>
      <c r="F113" s="4" t="e">
        <f>VLOOKUP($B113,Forecast!$A:$C,3,0)</f>
        <v>#N/A</v>
      </c>
    </row>
    <row r="114" spans="1:6">
      <c r="A114" s="4" t="s">
        <v>8396</v>
      </c>
      <c r="B114" s="4" t="s">
        <v>127</v>
      </c>
      <c r="C114" t="s">
        <v>127</v>
      </c>
      <c r="D114" t="str">
        <f>VLOOKUP(C114,'Results vs Forecast'!B:B,1,0)</f>
        <v>LinkedIn</v>
      </c>
      <c r="E114" s="4" t="str">
        <f>VLOOKUP($B114,Forecast!$A:$C,2,0)</f>
        <v>169</v>
      </c>
      <c r="F114" s="4" t="str">
        <f>VLOOKUP($B114,Forecast!$A:$C,3,0)</f>
        <v>169</v>
      </c>
    </row>
    <row r="115" spans="1:6">
      <c r="A115" t="s">
        <v>8397</v>
      </c>
      <c r="B115" s="4" t="s">
        <v>127</v>
      </c>
      <c r="C115" t="s">
        <v>127</v>
      </c>
      <c r="D115" t="str">
        <f>VLOOKUP(C115,'Results vs Forecast'!B:B,1,0)</f>
        <v>LinkedIn</v>
      </c>
      <c r="E115" s="4" t="str">
        <f>VLOOKUP($B115,Forecast!$A:$C,2,0)</f>
        <v>169</v>
      </c>
      <c r="F115" s="4" t="str">
        <f>VLOOKUP($B115,Forecast!$A:$C,3,0)</f>
        <v>169</v>
      </c>
    </row>
    <row r="116" spans="1:6">
      <c r="A116" s="4" t="s">
        <v>8398</v>
      </c>
      <c r="B116" s="4" t="e">
        <v>#N/A</v>
      </c>
      <c r="C116" t="s">
        <v>211</v>
      </c>
      <c r="D116" t="str">
        <f>VLOOKUP(C116,'Results vs Forecast'!B:B,1,0)</f>
        <v>LOfavörFagforb</v>
      </c>
      <c r="E116" s="4" t="e">
        <f>VLOOKUP($B116,Forecast!$A:$C,2,0)</f>
        <v>#N/A</v>
      </c>
      <c r="F116" s="4" t="e">
        <f>VLOOKUP($B116,Forecast!$A:$C,3,0)</f>
        <v>#N/A</v>
      </c>
    </row>
    <row r="117" spans="1:6">
      <c r="A117" s="4" t="s">
        <v>8399</v>
      </c>
      <c r="B117" s="4" t="e">
        <v>#N/A</v>
      </c>
      <c r="C117" t="s">
        <v>8400</v>
      </c>
      <c r="D117" t="e">
        <f>VLOOKUP(C117,'Results vs Forecast'!B:B,1,0)</f>
        <v>#N/A</v>
      </c>
      <c r="E117" s="4" t="e">
        <f>VLOOKUP($B117,Forecast!$A:$C,2,0)</f>
        <v>#N/A</v>
      </c>
      <c r="F117" s="4" t="e">
        <f>VLOOKUP($B117,Forecast!$A:$C,3,0)</f>
        <v>#N/A</v>
      </c>
    </row>
    <row r="118" spans="1:6">
      <c r="A118" s="4" t="s">
        <v>8401</v>
      </c>
      <c r="B118" s="4" t="e">
        <v>#N/A</v>
      </c>
      <c r="C118" t="s">
        <v>289</v>
      </c>
      <c r="D118" t="str">
        <f>VLOOKUP(C118,'Results vs Forecast'!B:B,1,0)</f>
        <v>Loveelectric</v>
      </c>
      <c r="E118" s="4" t="e">
        <f>VLOOKUP($B118,Forecast!$A:$C,2,0)</f>
        <v>#N/A</v>
      </c>
      <c r="F118" s="4" t="e">
        <f>VLOOKUP($B118,Forecast!$A:$C,3,0)</f>
        <v>#N/A</v>
      </c>
    </row>
    <row r="119" spans="1:6">
      <c r="A119" s="4" t="s">
        <v>8402</v>
      </c>
      <c r="B119" s="4" t="s">
        <v>130</v>
      </c>
      <c r="C119" t="s">
        <v>130</v>
      </c>
      <c r="D119" t="str">
        <f>VLOOKUP(C119,'Results vs Forecast'!B:B,1,0)</f>
        <v>Madhive</v>
      </c>
      <c r="E119" s="4" t="str">
        <f>VLOOKUP($B119,Forecast!$A:$C,2,0)</f>
        <v>482</v>
      </c>
      <c r="F119" s="4" t="str">
        <f>VLOOKUP($B119,Forecast!$A:$C,3,0)</f>
        <v>482</v>
      </c>
    </row>
    <row r="120" spans="1:6">
      <c r="A120" s="4" t="s">
        <v>8403</v>
      </c>
      <c r="B120" s="4" t="s">
        <v>132</v>
      </c>
      <c r="C120" t="s">
        <v>132</v>
      </c>
      <c r="D120" t="str">
        <f>VLOOKUP(C120,'Results vs Forecast'!B:B,1,0)</f>
        <v>Marriott</v>
      </c>
      <c r="E120" s="4" t="str">
        <f>VLOOKUP($B120,Forecast!$A:$C,2,0)</f>
        <v>3</v>
      </c>
      <c r="F120" s="4" t="str">
        <f>VLOOKUP($B120,Forecast!$A:$C,3,0)</f>
        <v>3</v>
      </c>
    </row>
    <row r="121" spans="1:6">
      <c r="A121" s="4" t="s">
        <v>8404</v>
      </c>
      <c r="B121" s="4" t="s">
        <v>325</v>
      </c>
      <c r="C121" t="s">
        <v>134</v>
      </c>
      <c r="D121" t="str">
        <f>VLOOKUP(C121,'Results vs Forecast'!B:B,1,0)</f>
        <v>MasterCard</v>
      </c>
      <c r="E121" s="4" t="str">
        <f>VLOOKUP($B121,Forecast!$A:$C,2,0)</f>
        <v>9</v>
      </c>
      <c r="F121" s="4" t="str">
        <f>VLOOKUP($B121,Forecast!$A:$C,3,0)</f>
        <v>461</v>
      </c>
    </row>
    <row r="122" spans="1:6">
      <c r="A122" s="4" t="s">
        <v>594</v>
      </c>
      <c r="B122" s="4" t="s">
        <v>318</v>
      </c>
      <c r="C122" t="s">
        <v>134</v>
      </c>
      <c r="D122" t="str">
        <f>VLOOKUP(C122,'Results vs Forecast'!B:B,1,0)</f>
        <v>MasterCard</v>
      </c>
      <c r="E122" s="4" t="str">
        <f>VLOOKUP($B122,Forecast!$A:$C,2,0)</f>
        <v>9</v>
      </c>
      <c r="F122" s="4" t="str">
        <f>VLOOKUP($B122,Forecast!$A:$C,3,0)</f>
        <v>412</v>
      </c>
    </row>
    <row r="123" spans="1:6">
      <c r="A123" s="4" t="s">
        <v>8405</v>
      </c>
      <c r="B123" s="4" t="s">
        <v>318</v>
      </c>
      <c r="C123" t="s">
        <v>134</v>
      </c>
      <c r="D123" t="str">
        <f>VLOOKUP(C123,'Results vs Forecast'!B:B,1,0)</f>
        <v>MasterCard</v>
      </c>
      <c r="E123" s="4" t="str">
        <f>VLOOKUP($B123,Forecast!$A:$C,2,0)</f>
        <v>9</v>
      </c>
      <c r="F123" s="4" t="str">
        <f>VLOOKUP($B123,Forecast!$A:$C,3,0)</f>
        <v>412</v>
      </c>
    </row>
    <row r="124" spans="1:6">
      <c r="A124" t="s">
        <v>8406</v>
      </c>
      <c r="B124" s="4" t="s">
        <v>136</v>
      </c>
      <c r="C124" t="s">
        <v>136</v>
      </c>
      <c r="D124" t="str">
        <f>VLOOKUP(C124,'Results vs Forecast'!B:B,1,0)</f>
        <v>Maurices</v>
      </c>
      <c r="E124" s="4" t="str">
        <f>VLOOKUP($B124,Forecast!$A:$C,2,0)</f>
        <v>226</v>
      </c>
      <c r="F124" s="4" t="str">
        <f>VLOOKUP($B124,Forecast!$A:$C,3,0)</f>
        <v>226</v>
      </c>
    </row>
    <row r="125" spans="1:6">
      <c r="A125" s="4" t="s">
        <v>8407</v>
      </c>
      <c r="B125" s="4" t="e">
        <v>#N/A</v>
      </c>
      <c r="C125" t="s">
        <v>257</v>
      </c>
      <c r="D125" t="str">
        <f>VLOOKUP(C125,'Results vs Forecast'!B:B,1,0)</f>
        <v>Mazars N.V.</v>
      </c>
      <c r="E125" s="4" t="e">
        <f>VLOOKUP($B125,Forecast!$A:$C,2,0)</f>
        <v>#N/A</v>
      </c>
      <c r="F125" s="4" t="e">
        <f>VLOOKUP($B125,Forecast!$A:$C,3,0)</f>
        <v>#N/A</v>
      </c>
    </row>
    <row r="126" spans="1:6">
      <c r="A126" t="s">
        <v>8408</v>
      </c>
      <c r="B126" s="4" t="s">
        <v>138</v>
      </c>
      <c r="C126" t="s">
        <v>138</v>
      </c>
      <c r="D126" t="str">
        <f>VLOOKUP(C126,'Results vs Forecast'!B:B,1,0)</f>
        <v>MillerKnoll</v>
      </c>
      <c r="E126" s="4" t="str">
        <f>VLOOKUP($B126,Forecast!$A:$C,2,0)</f>
        <v>389</v>
      </c>
      <c r="F126" s="4" t="str">
        <f>VLOOKUP($B126,Forecast!$A:$C,3,0)</f>
        <v>389</v>
      </c>
    </row>
    <row r="127" spans="1:6">
      <c r="A127" s="4" t="s">
        <v>8409</v>
      </c>
      <c r="B127" s="4" t="e">
        <v>#N/A</v>
      </c>
      <c r="C127" t="s">
        <v>285</v>
      </c>
      <c r="D127" t="str">
        <f>VLOOKUP(C127,'Results vs Forecast'!B:B,1,0)</f>
        <v>Motorola Solutions, Inc.</v>
      </c>
      <c r="E127" s="4" t="e">
        <f>VLOOKUP($B127,Forecast!$A:$C,2,0)</f>
        <v>#N/A</v>
      </c>
      <c r="F127" s="4" t="e">
        <f>VLOOKUP($B127,Forecast!$A:$C,3,0)</f>
        <v>#N/A</v>
      </c>
    </row>
    <row r="128" spans="1:6">
      <c r="A128" s="4" t="s">
        <v>8410</v>
      </c>
      <c r="B128" s="4" t="s">
        <v>329</v>
      </c>
      <c r="C128" t="s">
        <v>74</v>
      </c>
      <c r="D128" t="str">
        <f>VLOOKUP(C128,'Results vs Forecast'!B:B,1,0)</f>
        <v>Clayton, Dubilier &amp; Rice</v>
      </c>
      <c r="E128" s="4" t="str">
        <f>VLOOKUP($B128,Forecast!$A:$C,2,0)</f>
        <v>505</v>
      </c>
      <c r="F128" s="4" t="str">
        <f>VLOOKUP($B128,Forecast!$A:$C,3,0)</f>
        <v>499</v>
      </c>
    </row>
    <row r="129" spans="1:6">
      <c r="A129" t="s">
        <v>8411</v>
      </c>
      <c r="B129" s="4" t="s">
        <v>329</v>
      </c>
      <c r="C129" t="s">
        <v>74</v>
      </c>
      <c r="D129" t="str">
        <f>VLOOKUP(C129,'Results vs Forecast'!B:B,1,0)</f>
        <v>Clayton, Dubilier &amp; Rice</v>
      </c>
      <c r="E129" s="4" t="str">
        <f>VLOOKUP($B129,Forecast!$A:$C,2,0)</f>
        <v>505</v>
      </c>
      <c r="F129" s="4" t="str">
        <f>VLOOKUP($B129,Forecast!$A:$C,3,0)</f>
        <v>499</v>
      </c>
    </row>
    <row r="130" spans="1:6">
      <c r="A130" s="4" t="s">
        <v>8412</v>
      </c>
      <c r="B130" s="4" t="e">
        <v>#N/A</v>
      </c>
      <c r="C130" t="s">
        <v>232</v>
      </c>
      <c r="D130" t="str">
        <f>VLOOKUP(C130,'Results vs Forecast'!B:B,1,0)</f>
        <v>Nana Wall Systems, Inc</v>
      </c>
      <c r="E130" s="4" t="e">
        <f>VLOOKUP($B130,Forecast!$A:$C,2,0)</f>
        <v>#N/A</v>
      </c>
      <c r="F130" s="4" t="e">
        <f>VLOOKUP($B130,Forecast!$A:$C,3,0)</f>
        <v>#N/A</v>
      </c>
    </row>
    <row r="131" spans="1:6">
      <c r="A131" s="4" t="s">
        <v>8413</v>
      </c>
      <c r="B131" s="4" t="s">
        <v>142</v>
      </c>
      <c r="C131" t="s">
        <v>142</v>
      </c>
      <c r="D131" t="str">
        <f>VLOOKUP(C131,'Results vs Forecast'!B:B,1,0)</f>
        <v>NBCU</v>
      </c>
      <c r="E131" s="4" t="str">
        <f>VLOOKUP($B131,Forecast!$A:$C,2,0)</f>
        <v>280</v>
      </c>
      <c r="F131" s="4" t="str">
        <f>VLOOKUP($B131,Forecast!$A:$C,3,0)</f>
        <v>280</v>
      </c>
    </row>
    <row r="132" spans="1:6">
      <c r="A132" t="s">
        <v>8414</v>
      </c>
      <c r="B132" s="4" t="s">
        <v>142</v>
      </c>
      <c r="C132" t="s">
        <v>142</v>
      </c>
      <c r="D132" t="str">
        <f>VLOOKUP(C132,'Results vs Forecast'!B:B,1,0)</f>
        <v>NBCU</v>
      </c>
      <c r="E132" s="4" t="str">
        <f>VLOOKUP($B132,Forecast!$A:$C,2,0)</f>
        <v>280</v>
      </c>
      <c r="F132" s="4" t="str">
        <f>VLOOKUP($B132,Forecast!$A:$C,3,0)</f>
        <v>280</v>
      </c>
    </row>
    <row r="133" spans="1:6">
      <c r="A133" t="s">
        <v>8415</v>
      </c>
      <c r="B133" s="4" t="s">
        <v>142</v>
      </c>
      <c r="C133" t="s">
        <v>142</v>
      </c>
      <c r="D133" t="str">
        <f>VLOOKUP(C133,'Results vs Forecast'!B:B,1,0)</f>
        <v>NBCU</v>
      </c>
      <c r="E133" s="4" t="str">
        <f>VLOOKUP($B133,Forecast!$A:$C,2,0)</f>
        <v>280</v>
      </c>
      <c r="F133" s="4" t="str">
        <f>VLOOKUP($B133,Forecast!$A:$C,3,0)</f>
        <v>280</v>
      </c>
    </row>
    <row r="134" spans="1:6">
      <c r="A134" s="4" t="s">
        <v>8416</v>
      </c>
      <c r="B134" s="4" t="e">
        <v>#N/A</v>
      </c>
      <c r="C134" t="s">
        <v>144</v>
      </c>
      <c r="D134" t="str">
        <f>VLOOKUP(C134,'Results vs Forecast'!B:B,1,0)</f>
        <v>Newfold</v>
      </c>
      <c r="E134" s="4" t="e">
        <f>VLOOKUP($B134,Forecast!$A:$C,2,0)</f>
        <v>#N/A</v>
      </c>
      <c r="F134" s="4" t="e">
        <f>VLOOKUP($B134,Forecast!$A:$C,3,0)</f>
        <v>#N/A</v>
      </c>
    </row>
    <row r="135" spans="1:6">
      <c r="A135" s="4" t="s">
        <v>8417</v>
      </c>
      <c r="B135" s="4" t="e">
        <v>#N/A</v>
      </c>
      <c r="C135" t="s">
        <v>144</v>
      </c>
      <c r="D135" t="str">
        <f>VLOOKUP(C135,'Results vs Forecast'!B:B,1,0)</f>
        <v>Newfold</v>
      </c>
      <c r="E135" s="4" t="e">
        <f>VLOOKUP($B135,Forecast!$A:$C,2,0)</f>
        <v>#N/A</v>
      </c>
      <c r="F135" s="4" t="e">
        <f>VLOOKUP($B135,Forecast!$A:$C,3,0)</f>
        <v>#N/A</v>
      </c>
    </row>
    <row r="136" spans="1:6">
      <c r="A136" s="4" t="s">
        <v>8418</v>
      </c>
      <c r="B136" s="4" t="e">
        <v>#N/A</v>
      </c>
      <c r="C136" t="s">
        <v>310</v>
      </c>
      <c r="D136" t="str">
        <f>VLOOKUP(C136,'Results vs Forecast'!B:B,1,0)</f>
        <v>Newfold Digital</v>
      </c>
      <c r="E136" s="4" t="e">
        <f>VLOOKUP($B136,Forecast!$A:$C,2,0)</f>
        <v>#N/A</v>
      </c>
      <c r="F136" s="4" t="e">
        <f>VLOOKUP($B136,Forecast!$A:$C,3,0)</f>
        <v>#N/A</v>
      </c>
    </row>
    <row r="137" spans="1:6">
      <c r="A137" s="4" t="s">
        <v>8419</v>
      </c>
      <c r="B137" s="4" t="e">
        <v>#N/A</v>
      </c>
      <c r="C137" t="s">
        <v>207</v>
      </c>
      <c r="D137" t="str">
        <f>VLOOKUP(C137,'Results vs Forecast'!B:B,1,0)</f>
        <v>Norges Automobil-Forbund</v>
      </c>
      <c r="E137" s="4" t="e">
        <f>VLOOKUP($B137,Forecast!$A:$C,2,0)</f>
        <v>#N/A</v>
      </c>
      <c r="F137" s="4" t="e">
        <f>VLOOKUP($B137,Forecast!$A:$C,3,0)</f>
        <v>#N/A</v>
      </c>
    </row>
    <row r="138" spans="1:6">
      <c r="A138" s="4" t="s">
        <v>8420</v>
      </c>
      <c r="B138" s="4" t="e">
        <v>#N/A</v>
      </c>
      <c r="C138" t="s">
        <v>240</v>
      </c>
      <c r="D138" t="str">
        <f>VLOOKUP(C138,'Results vs Forecast'!B:B,1,0)</f>
        <v>Omron Europe B.V.</v>
      </c>
      <c r="E138" s="4" t="e">
        <f>VLOOKUP($B138,Forecast!$A:$C,2,0)</f>
        <v>#N/A</v>
      </c>
      <c r="F138" s="4" t="e">
        <f>VLOOKUP($B138,Forecast!$A:$C,3,0)</f>
        <v>#N/A</v>
      </c>
    </row>
    <row r="139" spans="1:6">
      <c r="A139" s="4" t="s">
        <v>8421</v>
      </c>
      <c r="B139" s="4" t="e">
        <v>#N/A</v>
      </c>
      <c r="C139" t="s">
        <v>316</v>
      </c>
      <c r="D139" t="str">
        <f>VLOOKUP(C139,'Results vs Forecast'!B:B,1,0)</f>
        <v>Optima</v>
      </c>
      <c r="E139" s="4" t="e">
        <f>VLOOKUP($B139,Forecast!$A:$C,2,0)</f>
        <v>#N/A</v>
      </c>
      <c r="F139" s="4" t="e">
        <f>VLOOKUP($B139,Forecast!$A:$C,3,0)</f>
        <v>#N/A</v>
      </c>
    </row>
    <row r="140" spans="1:6">
      <c r="A140" s="4" t="s">
        <v>8422</v>
      </c>
      <c r="B140" s="4" t="e">
        <v>#N/A</v>
      </c>
      <c r="C140" t="s">
        <v>287</v>
      </c>
      <c r="D140" t="str">
        <f>VLOOKUP(C140,'Results vs Forecast'!B:B,1,0)</f>
        <v>Pearson</v>
      </c>
      <c r="E140" s="4" t="e">
        <f>VLOOKUP($B140,Forecast!$A:$C,2,0)</f>
        <v>#N/A</v>
      </c>
      <c r="F140" s="4" t="e">
        <f>VLOOKUP($B140,Forecast!$A:$C,3,0)</f>
        <v>#N/A</v>
      </c>
    </row>
    <row r="141" spans="1:6">
      <c r="A141" t="s">
        <v>8423</v>
      </c>
      <c r="B141" s="4" t="e">
        <v>#N/A</v>
      </c>
      <c r="C141" t="s">
        <v>323</v>
      </c>
      <c r="D141" t="str">
        <f>VLOOKUP(C141,'Results vs Forecast'!B:B,1,0)</f>
        <v>Pegasystems Inc</v>
      </c>
      <c r="E141" s="4" t="e">
        <f>VLOOKUP($B141,Forecast!$A:$C,2,0)</f>
        <v>#N/A</v>
      </c>
      <c r="F141" s="4" t="e">
        <f>VLOOKUP($B141,Forecast!$A:$C,3,0)</f>
        <v>#N/A</v>
      </c>
    </row>
    <row r="142" spans="1:6">
      <c r="A142" s="4" t="s">
        <v>8424</v>
      </c>
      <c r="B142" s="4" t="e">
        <v>#N/A</v>
      </c>
      <c r="C142" t="s">
        <v>249</v>
      </c>
      <c r="D142" t="str">
        <f>VLOOKUP(C142,'Results vs Forecast'!B:B,1,0)</f>
        <v>Perfetti van Melle</v>
      </c>
      <c r="E142" s="4" t="e">
        <f>VLOOKUP($B142,Forecast!$A:$C,2,0)</f>
        <v>#N/A</v>
      </c>
      <c r="F142" s="4" t="e">
        <f>VLOOKUP($B142,Forecast!$A:$C,3,0)</f>
        <v>#N/A</v>
      </c>
    </row>
    <row r="143" spans="1:6">
      <c r="A143" s="4" t="s">
        <v>8425</v>
      </c>
      <c r="B143" s="4" t="s">
        <v>150</v>
      </c>
      <c r="C143" t="s">
        <v>150</v>
      </c>
      <c r="D143" t="str">
        <f>VLOOKUP(C143,'Results vs Forecast'!B:B,1,0)</f>
        <v>Pixability</v>
      </c>
      <c r="E143" s="4" t="str">
        <f>VLOOKUP($B143,Forecast!$A:$C,2,0)</f>
        <v>466</v>
      </c>
      <c r="F143" s="4" t="str">
        <f>VLOOKUP($B143,Forecast!$A:$C,3,0)</f>
        <v>466</v>
      </c>
    </row>
    <row r="144" spans="1:6">
      <c r="A144" s="4" t="s">
        <v>8426</v>
      </c>
      <c r="B144" s="4" t="s">
        <v>152</v>
      </c>
      <c r="C144" t="s">
        <v>152</v>
      </c>
      <c r="D144" t="str">
        <f>VLOOKUP(C144,'Results vs Forecast'!B:B,1,0)</f>
        <v>Pragmatic Communications</v>
      </c>
      <c r="E144" s="4" t="str">
        <f>VLOOKUP($B144,Forecast!$A:$C,2,0)</f>
        <v>454</v>
      </c>
      <c r="F144" s="4" t="str">
        <f>VLOOKUP($B144,Forecast!$A:$C,3,0)</f>
        <v>454</v>
      </c>
    </row>
    <row r="145" spans="1:6">
      <c r="A145" s="4" t="s">
        <v>8427</v>
      </c>
      <c r="B145" s="4" t="e">
        <v>#N/A</v>
      </c>
      <c r="C145" t="s">
        <v>312</v>
      </c>
      <c r="D145" t="str">
        <f>VLOOKUP(C145,'Results vs Forecast'!B:B,1,0)</f>
        <v>ProCom Consulting, Inc.</v>
      </c>
      <c r="E145" s="4" t="e">
        <f>VLOOKUP($B145,Forecast!$A:$C,2,0)</f>
        <v>#N/A</v>
      </c>
      <c r="F145" s="4" t="e">
        <f>VLOOKUP($B145,Forecast!$A:$C,3,0)</f>
        <v>#N/A</v>
      </c>
    </row>
    <row r="146" spans="1:6">
      <c r="A146" s="4" t="s">
        <v>8428</v>
      </c>
      <c r="B146" s="4" t="e">
        <v>#N/A</v>
      </c>
      <c r="C146" t="s">
        <v>253</v>
      </c>
      <c r="D146" t="str">
        <f>VLOOKUP(C146,'Results vs Forecast'!B:B,1,0)</f>
        <v>PSV N.V.</v>
      </c>
      <c r="E146" s="4" t="e">
        <f>VLOOKUP($B146,Forecast!$A:$C,2,0)</f>
        <v>#N/A</v>
      </c>
      <c r="F146" s="4" t="e">
        <f>VLOOKUP($B146,Forecast!$A:$C,3,0)</f>
        <v>#N/A</v>
      </c>
    </row>
    <row r="147" spans="1:6">
      <c r="A147" s="4" t="s">
        <v>8429</v>
      </c>
      <c r="B147" s="4" t="e">
        <v>#N/A</v>
      </c>
      <c r="C147" t="s">
        <v>260</v>
      </c>
      <c r="D147" t="str">
        <f>VLOOKUP(C147,'Results vs Forecast'!B:B,1,0)</f>
        <v>Quadient</v>
      </c>
      <c r="E147" s="4" t="e">
        <f>VLOOKUP($B147,Forecast!$A:$C,2,0)</f>
        <v>#N/A</v>
      </c>
      <c r="F147" s="4" t="e">
        <f>VLOOKUP($B147,Forecast!$A:$C,3,0)</f>
        <v>#N/A</v>
      </c>
    </row>
    <row r="148" spans="1:6">
      <c r="A148" s="4" t="s">
        <v>8430</v>
      </c>
      <c r="B148" s="4" t="e">
        <v>#N/A</v>
      </c>
      <c r="C148" t="s">
        <v>264</v>
      </c>
      <c r="D148" t="str">
        <f>VLOOKUP(C148,'Results vs Forecast'!B:B,1,0)</f>
        <v>Repsol Resources UK Limited</v>
      </c>
      <c r="E148" s="4" t="e">
        <f>VLOOKUP($B148,Forecast!$A:$C,2,0)</f>
        <v>#N/A</v>
      </c>
      <c r="F148" s="4" t="e">
        <f>VLOOKUP($B148,Forecast!$A:$C,3,0)</f>
        <v>#N/A</v>
      </c>
    </row>
    <row r="149" spans="1:6">
      <c r="A149" s="4" t="s">
        <v>8431</v>
      </c>
      <c r="B149" s="4" t="s">
        <v>154</v>
      </c>
      <c r="C149" t="s">
        <v>154</v>
      </c>
      <c r="D149" t="str">
        <f>VLOOKUP(C149,'Results vs Forecast'!B:B,1,0)</f>
        <v>Roku</v>
      </c>
      <c r="E149" s="4" t="str">
        <f>VLOOKUP($B149,Forecast!$A:$C,2,0)</f>
        <v>459</v>
      </c>
      <c r="F149" s="4" t="str">
        <f>VLOOKUP($B149,Forecast!$A:$C,3,0)</f>
        <v>459</v>
      </c>
    </row>
    <row r="150" spans="1:6">
      <c r="A150" s="4" t="s">
        <v>8432</v>
      </c>
      <c r="B150" s="4" t="e">
        <v>#N/A</v>
      </c>
      <c r="C150" t="s">
        <v>221</v>
      </c>
      <c r="D150" t="str">
        <f>VLOOKUP(C150,'Results vs Forecast'!B:B,1,0)</f>
        <v>Shentel</v>
      </c>
      <c r="E150" s="4" t="e">
        <f>VLOOKUP($B150,Forecast!$A:$C,2,0)</f>
        <v>#N/A</v>
      </c>
      <c r="F150" s="4" t="e">
        <f>VLOOKUP($B150,Forecast!$A:$C,3,0)</f>
        <v>#N/A</v>
      </c>
    </row>
    <row r="151" spans="1:6">
      <c r="A151" s="4" t="s">
        <v>8433</v>
      </c>
      <c r="B151" s="4" t="s">
        <v>156</v>
      </c>
      <c r="C151" t="s">
        <v>156</v>
      </c>
      <c r="D151" t="str">
        <f>VLOOKUP(C151,'Results vs Forecast'!B:B,1,0)</f>
        <v>Sincera</v>
      </c>
      <c r="E151" s="4" t="str">
        <f>VLOOKUP($B151,Forecast!$A:$C,2,0)</f>
        <v>465</v>
      </c>
      <c r="F151" s="4" t="str">
        <f>VLOOKUP($B151,Forecast!$A:$C,3,0)</f>
        <v>465</v>
      </c>
    </row>
    <row r="152" spans="1:6">
      <c r="A152" s="4" t="s">
        <v>8434</v>
      </c>
      <c r="B152" s="4" t="s">
        <v>158</v>
      </c>
      <c r="C152" t="s">
        <v>158</v>
      </c>
      <c r="D152" t="str">
        <f>VLOOKUP(C152,'Results vs Forecast'!B:B,1,0)</f>
        <v>Solar Landscape</v>
      </c>
      <c r="E152" s="4" t="str">
        <f>VLOOKUP($B152,Forecast!$A:$C,2,0)</f>
        <v>507</v>
      </c>
      <c r="F152" s="4" t="str">
        <f>VLOOKUP($B152,Forecast!$A:$C,3,0)</f>
        <v>507</v>
      </c>
    </row>
    <row r="153" spans="1:6">
      <c r="A153" s="4" t="s">
        <v>8435</v>
      </c>
      <c r="B153" s="4" t="e">
        <v>#N/A</v>
      </c>
      <c r="C153" t="s">
        <v>160</v>
      </c>
      <c r="D153" t="str">
        <f>VLOOKUP(C153,'Results vs Forecast'!B:B,1,0)</f>
        <v>Soremartec S.A.</v>
      </c>
      <c r="E153" s="4" t="e">
        <f>VLOOKUP($B153,Forecast!$A:$C,2,0)</f>
        <v>#N/A</v>
      </c>
      <c r="F153" s="4" t="e">
        <f>VLOOKUP($B153,Forecast!$A:$C,3,0)</f>
        <v>#N/A</v>
      </c>
    </row>
    <row r="154" spans="1:6">
      <c r="A154" t="s">
        <v>8436</v>
      </c>
      <c r="B154" s="4" t="e">
        <v>#N/A</v>
      </c>
      <c r="C154" t="s">
        <v>160</v>
      </c>
      <c r="D154" t="str">
        <f>VLOOKUP(C154,'Results vs Forecast'!B:B,1,0)</f>
        <v>Soremartec S.A.</v>
      </c>
      <c r="E154" s="4" t="e">
        <f>VLOOKUP($B154,Forecast!$A:$C,2,0)</f>
        <v>#N/A</v>
      </c>
      <c r="F154" s="4" t="e">
        <f>VLOOKUP($B154,Forecast!$A:$C,3,0)</f>
        <v>#N/A</v>
      </c>
    </row>
    <row r="155" spans="1:6">
      <c r="A155" t="s">
        <v>8437</v>
      </c>
      <c r="B155" s="4" t="e">
        <v>#N/A</v>
      </c>
      <c r="C155" t="s">
        <v>160</v>
      </c>
      <c r="D155" t="str">
        <f>VLOOKUP(C155,'Results vs Forecast'!B:B,1,0)</f>
        <v>Soremartec S.A.</v>
      </c>
      <c r="E155" s="4" t="e">
        <f>VLOOKUP($B155,Forecast!$A:$C,2,0)</f>
        <v>#N/A</v>
      </c>
      <c r="F155" s="4" t="e">
        <f>VLOOKUP($B155,Forecast!$A:$C,3,0)</f>
        <v>#N/A</v>
      </c>
    </row>
    <row r="156" spans="1:6">
      <c r="A156" t="s">
        <v>8438</v>
      </c>
      <c r="B156" s="4" t="e">
        <v>#N/A</v>
      </c>
      <c r="C156" t="s">
        <v>160</v>
      </c>
      <c r="D156" t="str">
        <f>VLOOKUP(C156,'Results vs Forecast'!B:B,1,0)</f>
        <v>Soremartec S.A.</v>
      </c>
      <c r="E156" s="4" t="e">
        <f>VLOOKUP($B156,Forecast!$A:$C,2,0)</f>
        <v>#N/A</v>
      </c>
      <c r="F156" s="4" t="e">
        <f>VLOOKUP($B156,Forecast!$A:$C,3,0)</f>
        <v>#N/A</v>
      </c>
    </row>
    <row r="157" spans="1:6">
      <c r="A157" s="4" t="s">
        <v>8439</v>
      </c>
      <c r="B157" s="4" t="s">
        <v>162</v>
      </c>
      <c r="C157" t="s">
        <v>162</v>
      </c>
      <c r="D157" t="str">
        <f>VLOOKUP(C157,'Results vs Forecast'!B:B,1,0)</f>
        <v>SPARC</v>
      </c>
      <c r="E157" s="4" t="str">
        <f>VLOOKUP($B157,Forecast!$A:$C,2,0)</f>
        <v>393</v>
      </c>
      <c r="F157" s="4" t="str">
        <f>VLOOKUP($B157,Forecast!$A:$C,3,0)</f>
        <v>393</v>
      </c>
    </row>
    <row r="158" spans="1:6">
      <c r="A158" s="4" t="s">
        <v>8440</v>
      </c>
      <c r="B158" s="4" t="s">
        <v>361</v>
      </c>
      <c r="C158" t="s">
        <v>164</v>
      </c>
      <c r="D158" t="str">
        <f>VLOOKUP(C158,'Results vs Forecast'!B:B,1,0)</f>
        <v>Spire Orthopedic Partners</v>
      </c>
      <c r="E158" s="4" t="str">
        <f>VLOOKUP($B158,Forecast!$A:$C,2,0)</f>
        <v>245</v>
      </c>
      <c r="F158" s="4" t="str">
        <f>VLOOKUP($B158,Forecast!$A:$C,3,0)</f>
        <v>245</v>
      </c>
    </row>
    <row r="159" spans="1:6">
      <c r="A159" s="4" t="s">
        <v>8441</v>
      </c>
      <c r="B159" s="4" t="e">
        <v>#N/A</v>
      </c>
      <c r="C159" t="s">
        <v>223</v>
      </c>
      <c r="D159" t="str">
        <f>VLOOKUP(C159,'Results vs Forecast'!B:B,1,0)</f>
        <v>SSE AIRTRICITY LTD</v>
      </c>
      <c r="E159" s="4" t="e">
        <f>VLOOKUP($B159,Forecast!$A:$C,2,0)</f>
        <v>#N/A</v>
      </c>
      <c r="F159" s="4" t="e">
        <f>VLOOKUP($B159,Forecast!$A:$C,3,0)</f>
        <v>#N/A</v>
      </c>
    </row>
    <row r="160" spans="1:6">
      <c r="A160" s="4" t="s">
        <v>8442</v>
      </c>
      <c r="B160" s="4" t="s">
        <v>364</v>
      </c>
      <c r="C160" t="s">
        <v>166</v>
      </c>
      <c r="D160" t="str">
        <f>VLOOKUP(C160,'Results vs Forecast'!B:B,1,0)</f>
        <v>Stagwellglobal</v>
      </c>
      <c r="E160" s="4" t="str">
        <f>VLOOKUP($B160,Forecast!$A:$C,2,0)</f>
        <v>469</v>
      </c>
      <c r="F160" s="4" t="str">
        <f>VLOOKUP($B160,Forecast!$A:$C,3,0)</f>
        <v>469</v>
      </c>
    </row>
    <row r="161" spans="1:6">
      <c r="A161" s="4" t="s">
        <v>8443</v>
      </c>
      <c r="B161" s="4" t="s">
        <v>168</v>
      </c>
      <c r="C161" t="s">
        <v>168</v>
      </c>
      <c r="D161" t="str">
        <f>VLOOKUP(C161,'Results vs Forecast'!B:B,1,0)</f>
        <v>Stanley Black &amp; Decker</v>
      </c>
      <c r="E161" s="4" t="str">
        <f>VLOOKUP($B161,Forecast!$A:$C,2,0)</f>
        <v>181</v>
      </c>
      <c r="F161" s="4" t="str">
        <f>VLOOKUP($B161,Forecast!$A:$C,3,0)</f>
        <v>181</v>
      </c>
    </row>
    <row r="162" spans="1:6">
      <c r="A162" s="4" t="s">
        <v>8444</v>
      </c>
      <c r="B162" s="4" t="s">
        <v>85</v>
      </c>
      <c r="C162" t="s">
        <v>172</v>
      </c>
      <c r="D162" t="str">
        <f>VLOOKUP(C162,'Results vs Forecast'!B:B,1,0)</f>
        <v>The Blackstone Group</v>
      </c>
      <c r="E162" s="4" t="str">
        <f>VLOOKUP($B162,Forecast!$A:$C,2,0)</f>
        <v>218</v>
      </c>
      <c r="F162" s="4" t="str">
        <f>VLOOKUP($B162,Forecast!$A:$C,3,0)</f>
        <v>218</v>
      </c>
    </row>
    <row r="163" spans="1:6">
      <c r="A163" s="4" t="s">
        <v>8445</v>
      </c>
      <c r="B163" s="4" t="s">
        <v>85</v>
      </c>
      <c r="C163" t="s">
        <v>172</v>
      </c>
      <c r="D163" t="str">
        <f>VLOOKUP(C163,'Results vs Forecast'!B:B,1,0)</f>
        <v>The Blackstone Group</v>
      </c>
      <c r="E163" s="4" t="str">
        <f>VLOOKUP($B163,Forecast!$A:$C,2,0)</f>
        <v>218</v>
      </c>
      <c r="F163" s="4" t="str">
        <f>VLOOKUP($B163,Forecast!$A:$C,3,0)</f>
        <v>218</v>
      </c>
    </row>
    <row r="164" spans="1:6">
      <c r="A164" t="s">
        <v>8446</v>
      </c>
      <c r="B164" s="4" t="s">
        <v>85</v>
      </c>
      <c r="C164" t="s">
        <v>172</v>
      </c>
      <c r="D164" t="str">
        <f>VLOOKUP(C164,'Results vs Forecast'!B:B,1,0)</f>
        <v>The Blackstone Group</v>
      </c>
      <c r="E164" s="4" t="str">
        <f>VLOOKUP($B164,Forecast!$A:$C,2,0)</f>
        <v>218</v>
      </c>
      <c r="F164" s="4" t="str">
        <f>VLOOKUP($B164,Forecast!$A:$C,3,0)</f>
        <v>218</v>
      </c>
    </row>
    <row r="165" spans="1:6">
      <c r="A165" t="s">
        <v>8447</v>
      </c>
      <c r="B165" s="4" t="s">
        <v>88</v>
      </c>
      <c r="C165" t="s">
        <v>172</v>
      </c>
      <c r="D165" t="str">
        <f>VLOOKUP(C165,'Results vs Forecast'!B:B,1,0)</f>
        <v>The Blackstone Group</v>
      </c>
      <c r="E165" s="4" t="str">
        <f>VLOOKUP($B165,Forecast!$A:$C,2,0)</f>
        <v>218</v>
      </c>
      <c r="F165" s="4" t="str">
        <f>VLOOKUP($B165,Forecast!$A:$C,3,0)</f>
        <v>468</v>
      </c>
    </row>
    <row r="166" spans="1:6">
      <c r="A166" s="4" t="s">
        <v>8448</v>
      </c>
      <c r="B166" s="4" t="e">
        <v>#N/A</v>
      </c>
      <c r="C166" t="s">
        <v>262</v>
      </c>
      <c r="D166" t="str">
        <f>VLOOKUP(C166,'Results vs Forecast'!B:B,1,0)</f>
        <v>Total Energies E&amp;P UK Limited</v>
      </c>
      <c r="E166" s="4" t="e">
        <f>VLOOKUP($B166,Forecast!$A:$C,2,0)</f>
        <v>#N/A</v>
      </c>
      <c r="F166" s="4" t="e">
        <f>VLOOKUP($B166,Forecast!$A:$C,3,0)</f>
        <v>#N/A</v>
      </c>
    </row>
    <row r="167" spans="1:6">
      <c r="A167" s="36" t="s">
        <v>8449</v>
      </c>
      <c r="B167" s="4" t="s">
        <v>382</v>
      </c>
      <c r="C167" s="36" t="s">
        <v>174</v>
      </c>
      <c r="D167" s="36" t="str">
        <f>VLOOKUP(C167,'Results vs Forecast'!B:B,1,0)</f>
        <v>UDX</v>
      </c>
      <c r="E167" s="4" t="str">
        <f>VLOOKUP($B167,Forecast!$A:$C,2,0)</f>
        <v>362</v>
      </c>
      <c r="F167" s="4" t="str">
        <f>VLOOKUP($B167,Forecast!$A:$C,3,0)</f>
        <v>362</v>
      </c>
    </row>
    <row r="168" spans="1:6">
      <c r="A168" s="4" t="s">
        <v>8450</v>
      </c>
      <c r="B168" s="4" t="s">
        <v>382</v>
      </c>
      <c r="C168" t="s">
        <v>174</v>
      </c>
      <c r="D168" t="str">
        <f>VLOOKUP(C168,'Results vs Forecast'!B:B,1,0)</f>
        <v>UDX</v>
      </c>
      <c r="E168" s="4" t="str">
        <f>VLOOKUP($B168,Forecast!$A:$C,2,0)</f>
        <v>362</v>
      </c>
      <c r="F168" s="4" t="str">
        <f>VLOOKUP($B168,Forecast!$A:$C,3,0)</f>
        <v>362</v>
      </c>
    </row>
    <row r="169" spans="1:6">
      <c r="A169" s="4" t="s">
        <v>8451</v>
      </c>
      <c r="B169" s="4" t="s">
        <v>176</v>
      </c>
      <c r="C169" t="s">
        <v>176</v>
      </c>
      <c r="D169" t="str">
        <f>VLOOKUP(C169,'Results vs Forecast'!B:B,1,0)</f>
        <v>Under Armour</v>
      </c>
      <c r="E169" s="4" t="str">
        <f>VLOOKUP($B169,Forecast!$A:$C,2,0)</f>
        <v>276</v>
      </c>
      <c r="F169" s="4" t="str">
        <f>VLOOKUP($B169,Forecast!$A:$C,3,0)</f>
        <v>276</v>
      </c>
    </row>
    <row r="170" spans="1:6">
      <c r="A170" t="s">
        <v>8452</v>
      </c>
      <c r="B170" s="4" t="s">
        <v>176</v>
      </c>
      <c r="C170" t="s">
        <v>176</v>
      </c>
      <c r="D170" t="str">
        <f>VLOOKUP(C170,'Results vs Forecast'!B:B,1,0)</f>
        <v>Under Armour</v>
      </c>
      <c r="E170" s="4" t="str">
        <f>VLOOKUP($B170,Forecast!$A:$C,2,0)</f>
        <v>276</v>
      </c>
      <c r="F170" s="4" t="str">
        <f>VLOOKUP($B170,Forecast!$A:$C,3,0)</f>
        <v>276</v>
      </c>
    </row>
    <row r="171" spans="1:6">
      <c r="A171" s="4" t="s">
        <v>8453</v>
      </c>
      <c r="B171" s="4" t="s">
        <v>178</v>
      </c>
      <c r="C171" t="s">
        <v>178</v>
      </c>
      <c r="D171" t="str">
        <f>VLOOKUP(C171,'Results vs Forecast'!B:B,1,0)</f>
        <v>University of Phoenix</v>
      </c>
      <c r="E171" s="4" t="str">
        <f>VLOOKUP($B171,Forecast!$A:$C,2,0)</f>
        <v>166</v>
      </c>
      <c r="F171" s="4" t="str">
        <f>VLOOKUP($B171,Forecast!$A:$C,3,0)</f>
        <v>166</v>
      </c>
    </row>
    <row r="172" spans="1:6">
      <c r="A172" s="4" t="s">
        <v>8454</v>
      </c>
      <c r="B172" s="4" t="s">
        <v>401</v>
      </c>
      <c r="C172" t="s">
        <v>180</v>
      </c>
      <c r="D172" t="str">
        <f>VLOOKUP(C172,'Results vs Forecast'!B:B,1,0)</f>
        <v>Upfield</v>
      </c>
      <c r="E172" s="4" t="str">
        <f>VLOOKUP($B172,Forecast!$A:$C,2,0)</f>
        <v>405</v>
      </c>
      <c r="F172" s="4" t="str">
        <f>VLOOKUP($B172,Forecast!$A:$C,3,0)</f>
        <v>405</v>
      </c>
    </row>
    <row r="173" spans="1:6">
      <c r="A173" s="36" t="s">
        <v>8455</v>
      </c>
      <c r="B173" s="4" t="s">
        <v>182</v>
      </c>
      <c r="C173" s="36" t="s">
        <v>182</v>
      </c>
      <c r="D173" s="36" t="str">
        <f>VLOOKUP(C173,'Results vs Forecast'!B:B,1,0)</f>
        <v>Verizon</v>
      </c>
      <c r="E173" s="4" t="str">
        <f>VLOOKUP($B173,Forecast!$A:$C,2,0)</f>
        <v>449</v>
      </c>
      <c r="F173" s="4" t="str">
        <f>VLOOKUP($B173,Forecast!$A:$C,3,0)</f>
        <v>449</v>
      </c>
    </row>
    <row r="174" spans="1:6">
      <c r="A174" s="36" t="s">
        <v>8456</v>
      </c>
      <c r="B174" s="4" t="s">
        <v>182</v>
      </c>
      <c r="C174" s="36" t="s">
        <v>182</v>
      </c>
      <c r="D174" s="36" t="str">
        <f>VLOOKUP(C174,'Results vs Forecast'!B:B,1,0)</f>
        <v>Verizon</v>
      </c>
      <c r="E174" s="4" t="str">
        <f>VLOOKUP($B174,Forecast!$A:$C,2,0)</f>
        <v>449</v>
      </c>
      <c r="F174" s="4" t="str">
        <f>VLOOKUP($B174,Forecast!$A:$C,3,0)</f>
        <v>449</v>
      </c>
    </row>
    <row r="175" spans="1:6">
      <c r="A175" t="s">
        <v>182</v>
      </c>
      <c r="B175" s="4" t="s">
        <v>182</v>
      </c>
      <c r="C175" t="s">
        <v>182</v>
      </c>
      <c r="D175" t="str">
        <f>VLOOKUP(C175,'Results vs Forecast'!B:B,1,0)</f>
        <v>Verizon</v>
      </c>
      <c r="E175" s="4" t="str">
        <f>VLOOKUP($B175,Forecast!$A:$C,2,0)</f>
        <v>449</v>
      </c>
      <c r="F175" s="4" t="str">
        <f>VLOOKUP($B175,Forecast!$A:$C,3,0)</f>
        <v>449</v>
      </c>
    </row>
    <row r="176" spans="1:6">
      <c r="A176" s="4" t="s">
        <v>8457</v>
      </c>
      <c r="B176" s="4" t="s">
        <v>414</v>
      </c>
      <c r="C176" t="s">
        <v>183</v>
      </c>
      <c r="D176" t="str">
        <f>VLOOKUP(C176,'Results vs Forecast'!B:B,1,0)</f>
        <v>Visa</v>
      </c>
      <c r="E176" s="4" t="str">
        <f>VLOOKUP($B176,Forecast!$A:$C,2,0)</f>
        <v>11</v>
      </c>
      <c r="F176" s="4" t="str">
        <f>VLOOKUP($B176,Forecast!$A:$C,3,0)</f>
        <v>11</v>
      </c>
    </row>
    <row r="177" spans="1:6">
      <c r="A177" t="s">
        <v>8458</v>
      </c>
      <c r="B177" s="4" t="s">
        <v>414</v>
      </c>
      <c r="C177" t="s">
        <v>183</v>
      </c>
      <c r="D177" t="str">
        <f>VLOOKUP(C177,'Results vs Forecast'!B:B,1,0)</f>
        <v>Visa</v>
      </c>
      <c r="E177" s="4" t="str">
        <f>VLOOKUP($B177,Forecast!$A:$C,2,0)</f>
        <v>11</v>
      </c>
      <c r="F177" s="4" t="str">
        <f>VLOOKUP($B177,Forecast!$A:$C,3,0)</f>
        <v>11</v>
      </c>
    </row>
    <row r="178" spans="1:6">
      <c r="A178" s="4" t="s">
        <v>675</v>
      </c>
      <c r="B178" s="4" t="s">
        <v>406</v>
      </c>
      <c r="C178" t="s">
        <v>183</v>
      </c>
      <c r="D178" t="str">
        <f>VLOOKUP(C178,'Results vs Forecast'!B:B,1,0)</f>
        <v>Visa</v>
      </c>
      <c r="E178" s="4" t="str">
        <f>VLOOKUP($B178,Forecast!$A:$C,2,0)</f>
        <v>11</v>
      </c>
      <c r="F178" s="4" t="str">
        <f>VLOOKUP($B178,Forecast!$A:$C,3,0)</f>
        <v>269</v>
      </c>
    </row>
    <row r="179" spans="1:6">
      <c r="A179" s="4" t="s">
        <v>677</v>
      </c>
      <c r="B179" s="4" t="s">
        <v>185</v>
      </c>
      <c r="C179" t="s">
        <v>185</v>
      </c>
      <c r="D179" t="str">
        <f>VLOOKUP(C179,'Results vs Forecast'!B:B,1,0)</f>
        <v>Walmart</v>
      </c>
      <c r="E179" s="4" t="str">
        <f>VLOOKUP($B179,Forecast!$A:$C,2,0)</f>
        <v>173</v>
      </c>
      <c r="F179" s="4" t="str">
        <f>VLOOKUP($B179,Forecast!$A:$C,3,0)</f>
        <v>173</v>
      </c>
    </row>
    <row r="180" spans="1:6">
      <c r="A180" t="s">
        <v>8459</v>
      </c>
      <c r="B180" s="4" t="s">
        <v>185</v>
      </c>
      <c r="C180" t="s">
        <v>185</v>
      </c>
      <c r="D180" t="str">
        <f>VLOOKUP(C180,'Results vs Forecast'!B:B,1,0)</f>
        <v>Walmart</v>
      </c>
      <c r="E180" s="4" t="str">
        <f>VLOOKUP($B180,Forecast!$A:$C,2,0)</f>
        <v>173</v>
      </c>
      <c r="F180" s="4" t="str">
        <f>VLOOKUP($B180,Forecast!$A:$C,3,0)</f>
        <v>173</v>
      </c>
    </row>
    <row r="181" spans="1:6">
      <c r="A181" t="s">
        <v>8460</v>
      </c>
      <c r="B181" s="4" t="s">
        <v>443</v>
      </c>
      <c r="C181" t="s">
        <v>190</v>
      </c>
      <c r="D181" t="str">
        <f>VLOOKUP(C181,'Results vs Forecast'!B:B,1,0)</f>
        <v>Wyndham Hotels and Resorts, LLC</v>
      </c>
      <c r="E181" s="4" t="str">
        <f>VLOOKUP($B181,Forecast!$A:$C,2,0)</f>
        <v>473</v>
      </c>
      <c r="F181" s="4" t="str">
        <f>VLOOKUP($B181,Forecast!$A:$C,3,0)</f>
        <v>473</v>
      </c>
    </row>
    <row r="182" spans="1:6">
      <c r="A182" s="4" t="s">
        <v>8461</v>
      </c>
      <c r="B182" s="4" t="s">
        <v>443</v>
      </c>
      <c r="C182" t="s">
        <v>190</v>
      </c>
      <c r="D182" t="str">
        <f>VLOOKUP(C182,'Results vs Forecast'!B:B,1,0)</f>
        <v>Wyndham Hotels and Resorts, LLC</v>
      </c>
      <c r="E182" s="4" t="str">
        <f>VLOOKUP($B182,Forecast!$A:$C,2,0)</f>
        <v>473</v>
      </c>
      <c r="F182" s="4" t="str">
        <f>VLOOKUP($B182,Forecast!$A:$C,3,0)</f>
        <v>473</v>
      </c>
    </row>
    <row r="184" spans="1:6">
      <c r="B184" t="s">
        <v>77</v>
      </c>
    </row>
    <row r="185" spans="1:6">
      <c r="B185" t="s">
        <v>329</v>
      </c>
      <c r="C185" t="s">
        <v>74</v>
      </c>
      <c r="D185" t="str">
        <f>VLOOKUP(C185,'Results vs Forecast'!B:B,1,0)</f>
        <v>Clayton, Dubilier &amp; Rice</v>
      </c>
      <c r="E185" s="4" t="str">
        <f>VLOOKUP($B185,Forecast!$A:$C,2,0)</f>
        <v>505</v>
      </c>
      <c r="F185" s="4" t="str">
        <f>VLOOKUP($B185,Forecast!$A:$C,3,0)</f>
        <v>499</v>
      </c>
    </row>
    <row r="186" spans="1:6">
      <c r="B186" t="s">
        <v>370</v>
      </c>
      <c r="C186" t="s">
        <v>74</v>
      </c>
      <c r="D186" t="str">
        <f>VLOOKUP(C186,'Results vs Forecast'!B:B,1,0)</f>
        <v>Clayton, Dubilier &amp; Rice</v>
      </c>
      <c r="E186" s="4" t="str">
        <f>VLOOKUP($B186,Forecast!$A:$C,2,0)</f>
        <v>505</v>
      </c>
      <c r="F186" s="4" t="str">
        <f>VLOOKUP($B186,Forecast!$A:$C,3,0)</f>
        <v>526</v>
      </c>
    </row>
    <row r="187" spans="1:6">
      <c r="B187" t="s">
        <v>439</v>
      </c>
      <c r="C187" t="s">
        <v>74</v>
      </c>
      <c r="D187" t="str">
        <f>VLOOKUP(C187,'Results vs Forecast'!B:B,1,0)</f>
        <v>Clayton, Dubilier &amp; Rice</v>
      </c>
      <c r="E187" s="4" t="str">
        <f>VLOOKUP($B187,Forecast!$A:$C,2,0)</f>
        <v>505</v>
      </c>
      <c r="F187" s="4" t="str">
        <f>VLOOKUP($B187,Forecast!$A:$C,3,0)</f>
        <v>525</v>
      </c>
    </row>
    <row r="188" spans="1:6">
      <c r="B188" t="s">
        <v>268</v>
      </c>
      <c r="C188" t="s">
        <v>182</v>
      </c>
      <c r="D188" t="str">
        <f>VLOOKUP(C188,'Results vs Forecast'!B:B,1,0)</f>
        <v>Verizon</v>
      </c>
      <c r="E188" s="4" t="str">
        <f>VLOOKUP($B188,Forecast!$A:$C,2,0)</f>
        <v>474</v>
      </c>
      <c r="F188" s="4" t="str">
        <f>VLOOKUP($B188,Forecast!$A:$C,3,0)</f>
        <v>474</v>
      </c>
    </row>
    <row r="189" spans="1:6">
      <c r="B189" t="s">
        <v>270</v>
      </c>
      <c r="D189" t="e">
        <f>VLOOKUP(C189,'Results vs Forecast'!B:B,1,0)</f>
        <v>#N/A</v>
      </c>
      <c r="E189" s="4" t="str">
        <f>VLOOKUP($B189,Forecast!$A:$C,2,0)</f>
        <v>231</v>
      </c>
      <c r="F189" s="4" t="str">
        <f>VLOOKUP($B189,Forecast!$A:$C,3,0)</f>
        <v>231</v>
      </c>
    </row>
    <row r="190" spans="1:6">
      <c r="A190" t="s">
        <v>8462</v>
      </c>
      <c r="B190" t="s">
        <v>146</v>
      </c>
      <c r="C190" t="s">
        <v>146</v>
      </c>
      <c r="D190" t="str">
        <f>VLOOKUP(C190,'Results vs Forecast'!B:B,1,0)</f>
        <v>NUC University</v>
      </c>
      <c r="E190" s="4" t="str">
        <f>VLOOKUP($B190,Forecast!$A:$C,2,0)</f>
        <v>999999</v>
      </c>
      <c r="F190" s="4" t="str">
        <f>VLOOKUP($B190,Forecast!$A:$C,3,0)</f>
        <v xml:space="preserve"> </v>
      </c>
    </row>
    <row r="191" spans="1:6">
      <c r="B191" t="s">
        <v>342</v>
      </c>
      <c r="C191" t="s">
        <v>342</v>
      </c>
      <c r="D191" t="e">
        <f>VLOOKUP(C191,'Results vs Forecast'!B:B,1,0)</f>
        <v>#N/A</v>
      </c>
      <c r="E191" s="4" t="str">
        <f>VLOOKUP($B191,Forecast!$A:$C,2,0)</f>
        <v/>
      </c>
      <c r="F191" s="4" t="str">
        <f>VLOOKUP($B191,Forecast!$A:$C,3,0)</f>
        <v/>
      </c>
    </row>
    <row r="192" spans="1:6">
      <c r="A192" t="s">
        <v>882</v>
      </c>
      <c r="B192" t="s">
        <v>148</v>
      </c>
      <c r="C192" t="s">
        <v>148</v>
      </c>
      <c r="D192" t="str">
        <f>VLOOKUP(C192,'Results vs Forecast'!B:B,1,0)</f>
        <v>OceanSpray</v>
      </c>
      <c r="E192" s="4" t="str">
        <f>VLOOKUP($B192,Forecast!$A:$C,2,0)</f>
        <v>0</v>
      </c>
      <c r="F192" s="4" t="str">
        <f>VLOOKUP($B192,Forecast!$A:$C,3,0)</f>
        <v>0</v>
      </c>
    </row>
    <row r="193" spans="1:6">
      <c r="B193" t="s">
        <v>351</v>
      </c>
      <c r="D193" t="e">
        <f>VLOOKUP(C193,'Results vs Forecast'!B:B,1,0)</f>
        <v>#N/A</v>
      </c>
      <c r="E193" s="4" t="str">
        <f>VLOOKUP($B193,Forecast!$A:$C,2,0)</f>
        <v>416</v>
      </c>
      <c r="F193" s="4" t="str">
        <f>VLOOKUP($B193,Forecast!$A:$C,3,0)</f>
        <v>416</v>
      </c>
    </row>
    <row r="194" spans="1:6">
      <c r="B194" t="s">
        <v>403</v>
      </c>
      <c r="D194" t="e">
        <f>VLOOKUP(C194,'Results vs Forecast'!B:B,1,0)</f>
        <v>#N/A</v>
      </c>
      <c r="E194" s="4" t="str">
        <f>VLOOKUP($B194,Forecast!$A:$C,2,0)</f>
        <v xml:space="preserve"> </v>
      </c>
      <c r="F194" s="4" t="str">
        <f>VLOOKUP($B194,Forecast!$A:$C,3,0)</f>
        <v xml:space="preserve"> </v>
      </c>
    </row>
    <row r="195" spans="1:6">
      <c r="A195" t="s">
        <v>8463</v>
      </c>
      <c r="B195" t="s">
        <v>187</v>
      </c>
      <c r="C195" t="s">
        <v>187</v>
      </c>
      <c r="D195" t="str">
        <f>VLOOKUP(C195,'Results vs Forecast'!B:B,1,0)</f>
        <v>Wind Creek Casino</v>
      </c>
      <c r="E195" s="4" t="str">
        <f>VLOOKUP($B195,Forecast!$A:$C,2,0)</f>
        <v>510</v>
      </c>
      <c r="F195" s="4" t="str">
        <f>VLOOKUP($B195,Forecast!$A:$C,3,0)</f>
        <v>510</v>
      </c>
    </row>
    <row r="196" spans="1:6">
      <c r="A196" t="s">
        <v>8464</v>
      </c>
      <c r="B196" t="s">
        <v>276</v>
      </c>
      <c r="C196" t="s">
        <v>276</v>
      </c>
      <c r="D196" t="str">
        <f>VLOOKUP(C196,'Results vs Forecast'!B:B,1,0)</f>
        <v>Inizio Healthcare Limited</v>
      </c>
      <c r="E196" s="4" t="e">
        <f>VLOOKUP($B196,Forecast!$A:$C,2,0)</f>
        <v>#N/A</v>
      </c>
      <c r="F196" s="4" t="e">
        <f>VLOOKUP($B196,Forecast!$A:$C,3,0)</f>
        <v>#N/A</v>
      </c>
    </row>
    <row r="197" spans="1:6">
      <c r="A197" t="s">
        <v>793</v>
      </c>
      <c r="B197" t="s">
        <v>83</v>
      </c>
      <c r="C197" t="s">
        <v>83</v>
      </c>
      <c r="D197" t="str">
        <f>VLOOKUP(C197,'Results vs Forecast'!B:B,1,0)</f>
        <v>Ent Credit Union</v>
      </c>
      <c r="E197" s="4" t="e">
        <f>VLOOKUP($B197,Forecast!$A:$C,2,0)</f>
        <v>#N/A</v>
      </c>
      <c r="F197" s="4" t="e">
        <f>VLOOKUP($B197,Forecast!$A:$C,3,0)</f>
        <v>#N/A</v>
      </c>
    </row>
    <row r="198" spans="1:6">
      <c r="A198" t="s">
        <v>727</v>
      </c>
      <c r="B198" t="s">
        <v>80</v>
      </c>
      <c r="C198" t="s">
        <v>726</v>
      </c>
      <c r="D198" t="str">
        <f>VLOOKUP(C198,'Results vs Forecast'!B:B,1,0)</f>
        <v>Att</v>
      </c>
      <c r="E198" s="4" t="str">
        <f>VLOOKUP($B198,Forecast!$A:$C,2,0)</f>
        <v>10</v>
      </c>
      <c r="F198" s="4" t="str">
        <f>VLOOKUP($B198,Forecast!$A:$C,3,0)</f>
        <v>10</v>
      </c>
    </row>
    <row r="199" spans="1:6">
      <c r="A199" t="s">
        <v>8465</v>
      </c>
      <c r="B199" t="s">
        <v>8466</v>
      </c>
      <c r="C199" t="s">
        <v>152</v>
      </c>
      <c r="D199" t="str">
        <f>VLOOKUP(C199,'Results vs Forecast'!B:B,1,0)</f>
        <v>Pragmatic Communications</v>
      </c>
      <c r="E199" s="4" t="e">
        <f>VLOOKUP($B199,Forecast!$A:$C,2,0)</f>
        <v>#N/A</v>
      </c>
      <c r="F199" s="4" t="e">
        <f>VLOOKUP($B199,Forecast!$A:$C,3,0)</f>
        <v>#N/A</v>
      </c>
    </row>
    <row r="200" spans="1:6">
      <c r="A200" t="s">
        <v>737</v>
      </c>
      <c r="B200" t="s">
        <v>64</v>
      </c>
      <c r="C200" t="s">
        <v>64</v>
      </c>
      <c r="D200" t="str">
        <f>VLOOKUP(C200,'Results vs Forecast'!B:B,1,0)</f>
        <v>Blend360: DSX Internal</v>
      </c>
      <c r="E200" s="4" t="e">
        <f>VLOOKUP($B200,Forecast!$A:$C,2,0)</f>
        <v>#N/A</v>
      </c>
      <c r="F200" s="4" t="e">
        <f>VLOOKUP($B200,Forecast!$A:$C,3,0)</f>
        <v>#N/A</v>
      </c>
    </row>
    <row r="201" spans="1:6">
      <c r="A201" t="s">
        <v>734</v>
      </c>
      <c r="B201" t="s">
        <v>62</v>
      </c>
      <c r="C201" t="s">
        <v>62</v>
      </c>
      <c r="D201" t="str">
        <f>VLOOKUP(C201,'Results vs Forecast'!B:B,1,0)</f>
        <v>BAI Connect</v>
      </c>
      <c r="E201" s="4" t="e">
        <f>VLOOKUP($B201,Forecast!$A:$C,2,0)</f>
        <v>#N/A</v>
      </c>
      <c r="F201" s="4" t="e">
        <f>VLOOKUP($B201,Forecast!$A:$C,3,0)</f>
        <v>#N/A</v>
      </c>
    </row>
    <row r="202" spans="1:6">
      <c r="A202" t="s">
        <v>8467</v>
      </c>
      <c r="B202" t="s">
        <v>87</v>
      </c>
      <c r="C202" t="s">
        <v>87</v>
      </c>
      <c r="D202" t="str">
        <f>VLOOKUP(C202,'Results vs Forecast'!B:B,1,0)</f>
        <v>Fedefarma</v>
      </c>
      <c r="E202" s="4" t="e">
        <f>VLOOKUP($B202,Forecast!$A:$C,2,0)</f>
        <v>#N/A</v>
      </c>
      <c r="F202" s="4" t="e">
        <f>VLOOKUP($B202,Forecast!$A:$C,3,0)</f>
        <v>#N/A</v>
      </c>
    </row>
    <row r="203" spans="1:6">
      <c r="A203" t="s">
        <v>8468</v>
      </c>
      <c r="B203" t="s">
        <v>267</v>
      </c>
      <c r="C203" t="s">
        <v>267</v>
      </c>
      <c r="D203" t="str">
        <f>VLOOKUP(C203,'Results vs Forecast'!B:B,1,0)</f>
        <v>Platform Talent voor Technologie</v>
      </c>
      <c r="E203" s="4" t="e">
        <f>VLOOKUP($B203,Forecast!$A:$C,2,0)</f>
        <v>#N/A</v>
      </c>
      <c r="F203" s="4" t="e">
        <f>VLOOKUP($B203,Forecast!$A:$C,3,0)</f>
        <v>#N/A</v>
      </c>
    </row>
    <row r="204" spans="1:6">
      <c r="A204" t="s">
        <v>8469</v>
      </c>
      <c r="B204" t="s">
        <v>281</v>
      </c>
      <c r="C204" t="s">
        <v>281</v>
      </c>
      <c r="D204" t="str">
        <f>VLOOKUP(C204,'Results vs Forecast'!B:B,1,0)</f>
        <v>Louwman Group Services BV</v>
      </c>
      <c r="E204" s="4" t="e">
        <f>VLOOKUP($B204,Forecast!$A:$C,2,0)</f>
        <v>#N/A</v>
      </c>
      <c r="F204" s="4" t="e">
        <f>VLOOKUP($B204,Forecast!$A:$C,3,0)</f>
        <v>#N/A</v>
      </c>
    </row>
    <row r="205" spans="1:6">
      <c r="A205" t="s">
        <v>8470</v>
      </c>
      <c r="B205" t="s">
        <v>87</v>
      </c>
      <c r="C205" t="s">
        <v>87</v>
      </c>
      <c r="D205" t="str">
        <f>VLOOKUP(C205,'Results vs Forecast'!B:B,1,0)</f>
        <v>Fedefarma</v>
      </c>
      <c r="E205" s="4" t="e">
        <f>VLOOKUP($B205,Forecast!$A:$C,2,0)</f>
        <v>#N/A</v>
      </c>
      <c r="F205" s="4" t="e">
        <f>VLOOKUP($B205,Forecast!$A:$C,3,0)</f>
        <v>#N/A</v>
      </c>
    </row>
    <row r="206" spans="1:6">
      <c r="A206" t="s">
        <v>8471</v>
      </c>
      <c r="B206" t="s">
        <v>87</v>
      </c>
      <c r="C206" t="s">
        <v>87</v>
      </c>
      <c r="D206" t="str">
        <f>VLOOKUP(C206,'Results vs Forecast'!B:B,1,0)</f>
        <v>Fedefarma</v>
      </c>
      <c r="E206" s="4" t="e">
        <f>VLOOKUP($B206,Forecast!$A:$C,2,0)</f>
        <v>#N/A</v>
      </c>
      <c r="F206" s="4" t="e">
        <f>VLOOKUP($B206,Forecast!$A:$C,3,0)</f>
        <v>#N/A</v>
      </c>
    </row>
    <row r="207" spans="1:6">
      <c r="B207" t="s">
        <v>170</v>
      </c>
      <c r="C207" t="s">
        <v>170</v>
      </c>
      <c r="D207" t="str">
        <f>VLOOKUP(C207,'Results vs Forecast'!B:B,1,0)</f>
        <v>Teladoc</v>
      </c>
      <c r="E207" s="4" t="e">
        <f>VLOOKUP($B207,Forecast!$A:$C,2,0)</f>
        <v>#N/A</v>
      </c>
      <c r="F207" s="4" t="e">
        <f>VLOOKUP($B207,Forecast!$A:$C,3,0)</f>
        <v>#N/A</v>
      </c>
    </row>
    <row r="208" spans="1:6">
      <c r="B208" t="s">
        <v>118</v>
      </c>
      <c r="C208" t="s">
        <v>118</v>
      </c>
      <c r="D208" t="str">
        <f>VLOOKUP(C208,'Results vs Forecast'!B:B,1,0)</f>
        <v>Laird Superfood</v>
      </c>
      <c r="E208" s="4" t="e">
        <f>VLOOKUP($B208,Forecast!$A:$C,2,0)</f>
        <v>#N/A</v>
      </c>
      <c r="F208" s="4" t="e">
        <f>VLOOKUP($B208,Forecast!$A:$C,3,0)</f>
        <v>#N/A</v>
      </c>
    </row>
    <row r="209" spans="1:6">
      <c r="A209" t="s">
        <v>8472</v>
      </c>
      <c r="B209" t="s">
        <v>87</v>
      </c>
      <c r="C209" t="s">
        <v>87</v>
      </c>
      <c r="D209" t="str">
        <f>VLOOKUP(C209,'Results vs Forecast'!B:B,1,0)</f>
        <v>Fedefarma</v>
      </c>
      <c r="E209" s="4" t="e">
        <f>VLOOKUP($B209,Forecast!$A:$C,2,0)</f>
        <v>#N/A</v>
      </c>
      <c r="F209" s="4" t="e">
        <f>VLOOKUP($B209,Forecast!$A:$C,3,0)</f>
        <v>#N/A</v>
      </c>
    </row>
    <row r="210" spans="1:6">
      <c r="A210" t="s">
        <v>8473</v>
      </c>
      <c r="B210" t="s">
        <v>182</v>
      </c>
      <c r="C210" t="s">
        <v>182</v>
      </c>
      <c r="D210" t="str">
        <f>VLOOKUP(C210,'Results vs Forecast'!B:B,1,0)</f>
        <v>Verizon</v>
      </c>
      <c r="E210" s="4" t="str">
        <f>VLOOKUP($B210,Forecast!$A:$C,2,0)</f>
        <v>449</v>
      </c>
      <c r="F210" s="4" t="str">
        <f>VLOOKUP($B210,Forecast!$A:$C,3,0)</f>
        <v>449</v>
      </c>
    </row>
  </sheetData>
  <autoFilter ref="A1:F182" xr:uid="{95616F21-FB7F-4443-A823-89478BEA16ED}"/>
  <conditionalFormatting sqref="A1:A1048576">
    <cfRule type="duplicateValues" dxfId="0" priority="2"/>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48290-DF6F-4FDD-9960-D5423827F0DA}">
  <sheetPr>
    <tabColor rgb="FFFFC000"/>
  </sheetPr>
  <dimension ref="B1:F240"/>
  <sheetViews>
    <sheetView workbookViewId="0"/>
  </sheetViews>
  <sheetFormatPr defaultRowHeight="10.15"/>
  <cols>
    <col min="2" max="2" width="108.5" bestFit="1" customWidth="1"/>
    <col min="3" max="3" width="42.33203125" customWidth="1"/>
    <col min="4" max="4" width="15.1640625" customWidth="1"/>
    <col min="5" max="5" width="53" bestFit="1" customWidth="1"/>
  </cols>
  <sheetData>
    <row r="1" spans="2:6">
      <c r="B1" s="38" t="s">
        <v>8474</v>
      </c>
      <c r="C1" s="38" t="s">
        <v>453</v>
      </c>
      <c r="D1" s="38" t="s">
        <v>45</v>
      </c>
      <c r="E1" s="38" t="s">
        <v>45</v>
      </c>
      <c r="F1" s="38" t="s">
        <v>46</v>
      </c>
    </row>
    <row r="2" spans="2:6">
      <c r="B2" s="1" t="s">
        <v>277</v>
      </c>
    </row>
    <row r="3" spans="2:6">
      <c r="B3" s="1" t="s">
        <v>662</v>
      </c>
      <c r="C3" t="str">
        <f t="shared" ref="C3:C66" si="0">_xlfn.TEXTBEFORE(B3," :")</f>
        <v>474 ICC in Blend Represents FPAI Inc (OA)</v>
      </c>
      <c r="D3" t="str">
        <f t="shared" ref="D3:D66" si="1">_xlfn.TEXTAFTER(B3,": ")</f>
        <v>1225 Verizon: Turing- Personalization Phase 2 Capacity Service</v>
      </c>
      <c r="E3" t="str">
        <f t="shared" ref="E3:E66" si="2">_xlfn.TEXTAFTER(D3," ")</f>
        <v>Verizon: Turing- Personalization Phase 2 Capacity Service</v>
      </c>
      <c r="F3" t="str">
        <f>_xlfn.XLOOKUP(B3,Modified!J:J,Modified!K:K)</f>
        <v>30773</v>
      </c>
    </row>
    <row r="4" spans="2:6">
      <c r="B4" s="1" t="s">
        <v>8475</v>
      </c>
      <c r="C4" t="str">
        <f t="shared" si="0"/>
        <v>380 PSV N.V.</v>
      </c>
      <c r="D4" t="str">
        <f t="shared" si="1"/>
        <v>633 Data Engineer &amp; Support</v>
      </c>
      <c r="E4" t="str">
        <f t="shared" si="2"/>
        <v>Data Engineer &amp; Support</v>
      </c>
      <c r="F4" t="e">
        <f>_xlfn.XLOOKUP(B4,Modified!J:J,Modified!K:K)</f>
        <v>#N/A</v>
      </c>
    </row>
    <row r="5" spans="2:6">
      <c r="B5" s="1" t="s">
        <v>8476</v>
      </c>
      <c r="C5" t="str">
        <f t="shared" si="0"/>
        <v>377 Perfetti van Melle</v>
      </c>
      <c r="D5" t="str">
        <f t="shared" si="1"/>
        <v>1101 Price Elasticity Model - Phase  1.3 – Model &amp; Dashboard Maintenance</v>
      </c>
      <c r="E5" t="str">
        <f t="shared" si="2"/>
        <v>Price Elasticity Model - Phase  1.3 – Model &amp; Dashboard Maintenance</v>
      </c>
      <c r="F5" t="e">
        <f>_xlfn.XLOOKUP(B5,Modified!J:J,Modified!K:K)</f>
        <v>#N/A</v>
      </c>
    </row>
    <row r="6" spans="2:6">
      <c r="B6" s="1" t="s">
        <v>529</v>
      </c>
      <c r="C6" t="str">
        <f t="shared" si="0"/>
        <v>417 Franklin Templeton</v>
      </c>
      <c r="D6" t="str">
        <f t="shared" si="1"/>
        <v>1222 Franklin Templeton - Vasu POC Team</v>
      </c>
      <c r="E6" t="str">
        <f t="shared" si="2"/>
        <v>Franklin Templeton - Vasu POC Team</v>
      </c>
      <c r="F6" t="str">
        <f>_xlfn.XLOOKUP(B6,Modified!J:J,Modified!K:K)</f>
        <v>30470</v>
      </c>
    </row>
    <row r="7" spans="2:6">
      <c r="B7" s="1" t="s">
        <v>528</v>
      </c>
      <c r="C7" t="str">
        <f t="shared" si="0"/>
        <v>417 Franklin Templeton</v>
      </c>
      <c r="D7" t="str">
        <f t="shared" si="1"/>
        <v>1145 Franklin Templeton - DS Team</v>
      </c>
      <c r="E7" t="str">
        <f t="shared" si="2"/>
        <v>Franklin Templeton - DS Team</v>
      </c>
      <c r="F7" t="str">
        <f>_xlfn.XLOOKUP(B7,Modified!J:J,Modified!K:K)</f>
        <v>28144</v>
      </c>
    </row>
    <row r="8" spans="2:6">
      <c r="B8" s="1" t="s">
        <v>1800</v>
      </c>
      <c r="C8" t="str">
        <f t="shared" si="0"/>
        <v>402 ICC in Forth Point Represents Blend360</v>
      </c>
      <c r="D8" t="str">
        <f t="shared" si="1"/>
        <v>1377 Walmart - FY25 Marketing Advanced Analytics Retainer</v>
      </c>
      <c r="E8" t="str">
        <f t="shared" si="2"/>
        <v>Walmart - FY25 Marketing Advanced Analytics Retainer</v>
      </c>
      <c r="F8" t="str">
        <f>_xlfn.XLOOKUP(B8,Modified!J:J,Modified!K:K)</f>
        <v>36721</v>
      </c>
    </row>
    <row r="9" spans="2:6">
      <c r="B9" s="1" t="s">
        <v>575</v>
      </c>
      <c r="C9" t="str">
        <f t="shared" si="0"/>
        <v>463 OneLook Inc. D/B/A Lily AI</v>
      </c>
      <c r="D9" t="str">
        <f t="shared" si="1"/>
        <v>1016 Lily AI SOW#7</v>
      </c>
      <c r="E9" t="str">
        <f t="shared" si="2"/>
        <v>Lily AI SOW#7</v>
      </c>
      <c r="F9" t="str">
        <f>_xlfn.XLOOKUP(B9,Modified!J:J,Modified!K:K)</f>
        <v>25752</v>
      </c>
    </row>
    <row r="10" spans="2:6">
      <c r="B10" s="1" t="s">
        <v>518</v>
      </c>
      <c r="C10" t="str">
        <f t="shared" si="0"/>
        <v>161 DMW Direct</v>
      </c>
      <c r="D10" t="str">
        <f t="shared" si="1"/>
        <v>1283 DMW - Atrio AEP Model 2025</v>
      </c>
      <c r="E10" t="str">
        <f t="shared" si="2"/>
        <v>DMW - Atrio AEP Model 2025</v>
      </c>
      <c r="F10" t="str">
        <f>_xlfn.XLOOKUP(B10,Modified!J:J,Modified!K:K)</f>
        <v>32873</v>
      </c>
    </row>
    <row r="11" spans="2:6">
      <c r="B11" s="1" t="s">
        <v>517</v>
      </c>
      <c r="C11" t="str">
        <f t="shared" si="0"/>
        <v>161 DMW Direct</v>
      </c>
      <c r="D11" t="str">
        <f t="shared" si="1"/>
        <v>1218 DMW - MediGold Analytics and AEP Modeling</v>
      </c>
      <c r="E11" t="str">
        <f t="shared" si="2"/>
        <v>DMW - MediGold Analytics and AEP Modeling</v>
      </c>
      <c r="F11" t="e">
        <f>_xlfn.XLOOKUP(B11,Modified!J:J,Modified!K:K)</f>
        <v>#N/A</v>
      </c>
    </row>
    <row r="12" spans="2:6">
      <c r="B12" s="1" t="s">
        <v>576</v>
      </c>
      <c r="C12" t="str">
        <f t="shared" si="0"/>
        <v>463 OneLook Inc. D/B/A Lily AI</v>
      </c>
      <c r="D12" t="str">
        <f t="shared" si="1"/>
        <v>977 Lily AI SOW#5</v>
      </c>
      <c r="E12" t="str">
        <f t="shared" si="2"/>
        <v>Lily AI SOW#5</v>
      </c>
      <c r="F12" t="str">
        <f>_xlfn.XLOOKUP(B12,Modified!J:J,Modified!K:K)</f>
        <v>25149</v>
      </c>
    </row>
    <row r="13" spans="2:6">
      <c r="B13" s="1" t="s">
        <v>593</v>
      </c>
      <c r="C13" t="str">
        <f t="shared" si="0"/>
        <v>461 Session M Inc.</v>
      </c>
      <c r="D13" t="str">
        <f t="shared" si="1"/>
        <v>974 Mastercard SOW #6</v>
      </c>
      <c r="E13" t="str">
        <f t="shared" si="2"/>
        <v>Mastercard SOW #6</v>
      </c>
      <c r="F13" t="str">
        <f>_xlfn.XLOOKUP(B13,Modified!J:J,Modified!K:K)</f>
        <v>25146</v>
      </c>
    </row>
    <row r="14" spans="2:6">
      <c r="B14" s="1" t="s">
        <v>1827</v>
      </c>
      <c r="C14" t="str">
        <f t="shared" si="0"/>
        <v>402 ICC in Forth Point Represents Blend360</v>
      </c>
      <c r="D14" t="str">
        <f t="shared" si="1"/>
        <v>1364 Franklin Templeton - Vasu POC Team</v>
      </c>
      <c r="E14" t="str">
        <f t="shared" si="2"/>
        <v>Franklin Templeton - Vasu POC Team</v>
      </c>
      <c r="F14" t="str">
        <f>_xlfn.XLOOKUP(B14,Modified!J:J,Modified!K:K)</f>
        <v>36305</v>
      </c>
    </row>
    <row r="15" spans="2:6">
      <c r="B15" s="1" t="s">
        <v>596</v>
      </c>
      <c r="C15" t="str">
        <f t="shared" si="0"/>
        <v>226 Maurices</v>
      </c>
      <c r="D15" t="str">
        <f t="shared" si="1"/>
        <v>254 Multi-Dimensional Segmentation</v>
      </c>
      <c r="E15" t="str">
        <f t="shared" si="2"/>
        <v>Multi-Dimensional Segmentation</v>
      </c>
      <c r="F15" t="str">
        <f>_xlfn.XLOOKUP(B15,Modified!J:J,Modified!K:K)</f>
        <v>5354</v>
      </c>
    </row>
    <row r="16" spans="2:6">
      <c r="B16" s="1" t="s">
        <v>460</v>
      </c>
      <c r="C16" t="str">
        <f t="shared" si="0"/>
        <v>2 AARP</v>
      </c>
      <c r="D16" t="str">
        <f t="shared" si="1"/>
        <v>839 ASI - Business Analyst/BI Support 2024 - 2025</v>
      </c>
      <c r="E16" t="str">
        <f t="shared" si="2"/>
        <v>ASI - Business Analyst/BI Support 2024 - 2025</v>
      </c>
      <c r="F16" t="str">
        <f>_xlfn.XLOOKUP(B16,Modified!J:J,Modified!K:K)</f>
        <v>22404</v>
      </c>
    </row>
    <row r="17" spans="2:6">
      <c r="B17" s="1" t="s">
        <v>481</v>
      </c>
      <c r="C17" t="str">
        <f t="shared" si="0"/>
        <v>221 BullFrog AI</v>
      </c>
      <c r="D17" t="str">
        <f t="shared" si="1"/>
        <v>83 Staff Augmentation</v>
      </c>
      <c r="E17" t="str">
        <f t="shared" si="2"/>
        <v>Staff Augmentation</v>
      </c>
      <c r="F17" t="e">
        <f>_xlfn.XLOOKUP(B17,Modified!J:J,Modified!K:K)</f>
        <v>#N/A</v>
      </c>
    </row>
    <row r="18" spans="2:6">
      <c r="B18" s="1" t="s">
        <v>678</v>
      </c>
      <c r="C18" t="str">
        <f t="shared" si="0"/>
        <v>173 Walmart</v>
      </c>
      <c r="D18" t="str">
        <f t="shared" si="1"/>
        <v>1196 Walmart - FY25 LTA Projection Automation Team</v>
      </c>
      <c r="E18" t="str">
        <f t="shared" si="2"/>
        <v>Walmart - FY25 LTA Projection Automation Team</v>
      </c>
      <c r="F18" t="str">
        <f>_xlfn.XLOOKUP(B18,Modified!J:J,Modified!K:K)</f>
        <v>29521</v>
      </c>
    </row>
    <row r="19" spans="2:6">
      <c r="B19" s="1" t="s">
        <v>680</v>
      </c>
      <c r="C19" t="str">
        <f t="shared" si="0"/>
        <v>173 Walmart</v>
      </c>
      <c r="D19" t="str">
        <f t="shared" si="1"/>
        <v>1348 Walmart - Seller Risk Team 2024 July-Jan Extension</v>
      </c>
      <c r="E19" t="str">
        <f t="shared" si="2"/>
        <v>Walmart - Seller Risk Team 2024 July-Jan Extension</v>
      </c>
      <c r="F19" t="e">
        <f>_xlfn.XLOOKUP(B19,Modified!J:J,Modified!K:K)</f>
        <v>#N/A</v>
      </c>
    </row>
    <row r="20" spans="2:6">
      <c r="B20" s="1" t="s">
        <v>501</v>
      </c>
      <c r="C20" t="str">
        <f t="shared" si="0"/>
        <v>170 CVS Health</v>
      </c>
      <c r="D20" t="str">
        <f t="shared" si="1"/>
        <v>1178 RX Supply Chain DS (Halil)</v>
      </c>
      <c r="E20" t="str">
        <f t="shared" si="2"/>
        <v>RX Supply Chain DS (Halil)</v>
      </c>
      <c r="F20" t="str">
        <f>_xlfn.XLOOKUP(B20,Modified!J:J,Modified!K:K)</f>
        <v>28794</v>
      </c>
    </row>
    <row r="21" spans="2:6">
      <c r="B21" s="1" t="s">
        <v>8477</v>
      </c>
      <c r="C21" t="str">
        <f t="shared" si="0"/>
        <v>443 Clayton, Dubilier &amp; Rice</v>
      </c>
      <c r="D21" t="str">
        <f t="shared" si="1"/>
        <v>1321 Project Opal – Global Pricing data</v>
      </c>
      <c r="E21" t="str">
        <f t="shared" si="2"/>
        <v>Project Opal – Global Pricing data</v>
      </c>
      <c r="F21" t="e">
        <f>_xlfn.XLOOKUP(B21,Modified!J:J,Modified!K:K)</f>
        <v>#N/A</v>
      </c>
    </row>
    <row r="22" spans="2:6">
      <c r="B22" s="1" t="s">
        <v>666</v>
      </c>
      <c r="C22" t="str">
        <f t="shared" si="0"/>
        <v>11 Visa</v>
      </c>
      <c r="D22" t="str">
        <f t="shared" si="1"/>
        <v>1246 NextGen Solutions</v>
      </c>
      <c r="E22" t="str">
        <f t="shared" si="2"/>
        <v>NextGen Solutions</v>
      </c>
      <c r="F22" t="str">
        <f>_xlfn.XLOOKUP(B22,Modified!J:J,Modified!K:K)</f>
        <v>31318</v>
      </c>
    </row>
    <row r="23" spans="2:6">
      <c r="B23" s="1" t="s">
        <v>1960</v>
      </c>
      <c r="C23" t="str">
        <f t="shared" si="0"/>
        <v>418 Total Energies E&amp;P UK Limited</v>
      </c>
      <c r="D23" t="str">
        <f t="shared" si="1"/>
        <v>1009 Data Science Retainer (Daniel Seal)</v>
      </c>
      <c r="E23" t="str">
        <f t="shared" si="2"/>
        <v>Data Science Retainer (Daniel Seal)</v>
      </c>
      <c r="F23" t="str">
        <f>_xlfn.XLOOKUP(B23,Modified!J:J,Modified!K:K)</f>
        <v>25540</v>
      </c>
    </row>
    <row r="24" spans="2:6">
      <c r="B24" s="1" t="s">
        <v>467</v>
      </c>
      <c r="C24" t="str">
        <f t="shared" si="0"/>
        <v>504 Egen Solutions LLC</v>
      </c>
      <c r="D24" t="str">
        <f t="shared" si="1"/>
        <v>1238 Ahold / Egen Retail Media Network Strategy &amp; Design</v>
      </c>
      <c r="E24" t="str">
        <f t="shared" si="2"/>
        <v>Ahold / Egen Retail Media Network Strategy &amp; Design</v>
      </c>
      <c r="F24" t="e">
        <f>_xlfn.XLOOKUP(B24,Modified!J:J,Modified!K:K)</f>
        <v>#N/A</v>
      </c>
    </row>
    <row r="25" spans="2:6">
      <c r="B25" s="1" t="s">
        <v>558</v>
      </c>
      <c r="C25" t="str">
        <f t="shared" si="0"/>
        <v>382 Hyatt</v>
      </c>
      <c r="D25" t="str">
        <f t="shared" si="1"/>
        <v>1219 Hyatt - Segmentation Phase 2</v>
      </c>
      <c r="E25" t="str">
        <f t="shared" si="2"/>
        <v>Hyatt - Segmentation Phase 2</v>
      </c>
      <c r="F25" t="str">
        <f>_xlfn.XLOOKUP(B25,Modified!J:J,Modified!K:K)</f>
        <v>30365</v>
      </c>
    </row>
    <row r="26" spans="2:6">
      <c r="B26" s="1" t="s">
        <v>681</v>
      </c>
      <c r="C26" t="str">
        <f t="shared" si="0"/>
        <v>173 Walmart</v>
      </c>
      <c r="D26" t="str">
        <f t="shared" si="1"/>
        <v>939 Walmart - FY25 Marketing Advanced Analytics Retainer</v>
      </c>
      <c r="E26" t="str">
        <f t="shared" si="2"/>
        <v>Walmart - FY25 Marketing Advanced Analytics Retainer</v>
      </c>
      <c r="F26" t="str">
        <f>_xlfn.XLOOKUP(B26,Modified!J:J,Modified!K:K)</f>
        <v>24497</v>
      </c>
    </row>
    <row r="27" spans="2:6">
      <c r="B27" s="1" t="s">
        <v>547</v>
      </c>
      <c r="C27" t="str">
        <f t="shared" si="0"/>
        <v>411 H. Lundbeck A/S</v>
      </c>
      <c r="D27" t="str">
        <f t="shared" si="1"/>
        <v>1290 Lundbeck - Psych Franchise Analytics Support</v>
      </c>
      <c r="E27" t="str">
        <f t="shared" si="2"/>
        <v>Lundbeck - Psych Franchise Analytics Support</v>
      </c>
      <c r="F27" t="str">
        <f>_xlfn.XLOOKUP(B27,Modified!J:J,Modified!K:K)</f>
        <v>33282</v>
      </c>
    </row>
    <row r="28" spans="2:6">
      <c r="B28" s="1" t="s">
        <v>557</v>
      </c>
      <c r="C28" t="str">
        <f t="shared" si="0"/>
        <v>382 Hyatt</v>
      </c>
      <c r="D28" t="str">
        <f t="shared" si="1"/>
        <v>1202 Hyatt - GenAI Implementation</v>
      </c>
      <c r="E28" t="str">
        <f t="shared" si="2"/>
        <v>Hyatt - GenAI Implementation</v>
      </c>
      <c r="F28" t="str">
        <f>_xlfn.XLOOKUP(B28,Modified!J:J,Modified!K:K)</f>
        <v>29630</v>
      </c>
    </row>
    <row r="29" spans="2:6">
      <c r="B29" s="1" t="s">
        <v>553</v>
      </c>
      <c r="C29" t="str">
        <f t="shared" si="0"/>
        <v>164 HGV</v>
      </c>
      <c r="D29" t="str">
        <f t="shared" si="1"/>
        <v>1334 HGV - 2024 2H Services Retainer</v>
      </c>
      <c r="E29" t="str">
        <f t="shared" si="2"/>
        <v>HGV - 2024 2H Services Retainer</v>
      </c>
      <c r="F29" t="str">
        <f>_xlfn.XLOOKUP(B29,Modified!J:J,Modified!K:K)</f>
        <v>34756</v>
      </c>
    </row>
    <row r="30" spans="2:6">
      <c r="B30" s="1" t="s">
        <v>590</v>
      </c>
      <c r="C30" t="str">
        <f t="shared" si="0"/>
        <v>3 Marriott</v>
      </c>
      <c r="D30" t="str">
        <f t="shared" si="1"/>
        <v>641 Digital Analytics Reporting</v>
      </c>
      <c r="E30" t="str">
        <f t="shared" si="2"/>
        <v>Digital Analytics Reporting</v>
      </c>
      <c r="F30" t="str">
        <f>_xlfn.XLOOKUP(B30,Modified!J:J,Modified!K:K)</f>
        <v>16989</v>
      </c>
    </row>
    <row r="31" spans="2:6">
      <c r="B31" s="1" t="s">
        <v>530</v>
      </c>
      <c r="C31" t="str">
        <f t="shared" si="0"/>
        <v>417 Franklin Templeton</v>
      </c>
      <c r="D31" t="str">
        <f t="shared" si="1"/>
        <v>1312 Franklin Templeton - Tiger Teams Renewal (July - Sept)</v>
      </c>
      <c r="E31" t="str">
        <f t="shared" si="2"/>
        <v>Franklin Templeton - Tiger Teams Renewal (July - Sept)</v>
      </c>
      <c r="F31" t="str">
        <f>_xlfn.XLOOKUP(B31,Modified!J:J,Modified!K:K)</f>
        <v>34221</v>
      </c>
    </row>
    <row r="32" spans="2:6">
      <c r="B32" s="1" t="s">
        <v>603</v>
      </c>
      <c r="C32" t="str">
        <f t="shared" si="0"/>
        <v>499 Multi-Color Corporation (MCC)</v>
      </c>
      <c r="D32" t="str">
        <f t="shared" si="1"/>
        <v>1247 CD&amp;R - MCC - Forecasting Retainer</v>
      </c>
      <c r="E32" t="str">
        <f t="shared" si="2"/>
        <v>CD&amp;R - MCC - Forecasting Retainer</v>
      </c>
      <c r="F32" t="str">
        <f>_xlfn.XLOOKUP(B32,Modified!J:J,Modified!K:K)</f>
        <v>31319</v>
      </c>
    </row>
    <row r="33" spans="2:6">
      <c r="B33" s="1" t="s">
        <v>554</v>
      </c>
      <c r="C33" t="str">
        <f t="shared" si="0"/>
        <v>164 HGV</v>
      </c>
      <c r="D33" t="str">
        <f t="shared" si="1"/>
        <v>900 HGV - 2024 1H Services Retainer</v>
      </c>
      <c r="E33" t="str">
        <f t="shared" si="2"/>
        <v>HGV - 2024 1H Services Retainer</v>
      </c>
      <c r="F33" t="e">
        <f>_xlfn.XLOOKUP(B33,Modified!J:J,Modified!K:K)</f>
        <v>#N/A</v>
      </c>
    </row>
    <row r="34" spans="2:6">
      <c r="B34" s="1" t="s">
        <v>548</v>
      </c>
      <c r="C34" t="str">
        <f t="shared" si="0"/>
        <v>411 H. Lundbeck A/S</v>
      </c>
      <c r="D34" t="str">
        <f t="shared" si="1"/>
        <v>825 Lundbeck - 2024 Retainer</v>
      </c>
      <c r="E34" t="str">
        <f t="shared" si="2"/>
        <v>Lundbeck - 2024 Retainer</v>
      </c>
      <c r="F34" t="str">
        <f>_xlfn.XLOOKUP(B34,Modified!J:J,Modified!K:K)</f>
        <v>21575</v>
      </c>
    </row>
    <row r="35" spans="2:6">
      <c r="B35" s="1" t="s">
        <v>8478</v>
      </c>
      <c r="C35" t="str">
        <f t="shared" si="0"/>
        <v>476 Clayton, Dubilier &amp; Rice LLC</v>
      </c>
      <c r="D35" t="str">
        <f t="shared" si="1"/>
        <v>1357 Project Opal – Global Pricing data</v>
      </c>
      <c r="E35" t="str">
        <f t="shared" si="2"/>
        <v>Project Opal – Global Pricing data</v>
      </c>
      <c r="F35" t="e">
        <f>_xlfn.XLOOKUP(B35,Modified!J:J,Modified!K:K)</f>
        <v>#N/A</v>
      </c>
    </row>
    <row r="36" spans="2:6">
      <c r="B36" s="1" t="s">
        <v>583</v>
      </c>
      <c r="C36" t="str">
        <f t="shared" si="0"/>
        <v>169 LinkedIn Corporation</v>
      </c>
      <c r="D36" t="str">
        <f t="shared" si="1"/>
        <v>1314 LinkedIn FY2025H1 Measurement Oyster (Paul/Licurgo) Renewal</v>
      </c>
      <c r="E36" t="str">
        <f t="shared" si="2"/>
        <v>LinkedIn FY2025H1 Measurement Oyster (Paul/Licurgo) Renewal</v>
      </c>
      <c r="F36" t="str">
        <f>_xlfn.XLOOKUP(B36,Modified!J:J,Modified!K:K)</f>
        <v>34326</v>
      </c>
    </row>
    <row r="37" spans="2:6">
      <c r="B37" s="1" t="s">
        <v>496</v>
      </c>
      <c r="C37" t="str">
        <f t="shared" si="0"/>
        <v>451 Cornerstone Building Brands</v>
      </c>
      <c r="D37" t="str">
        <f t="shared" si="1"/>
        <v>1047 Cornerstone Building - Forecasting Tool Build</v>
      </c>
      <c r="E37" t="str">
        <f t="shared" si="2"/>
        <v>Cornerstone Building - Forecasting Tool Build</v>
      </c>
      <c r="F37" t="e">
        <f>_xlfn.XLOOKUP(B37,Modified!J:J,Modified!K:K)</f>
        <v>#N/A</v>
      </c>
    </row>
    <row r="38" spans="2:6">
      <c r="B38" s="1" t="s">
        <v>542</v>
      </c>
      <c r="C38" t="str">
        <f t="shared" si="0"/>
        <v>182 GoodRx</v>
      </c>
      <c r="D38" t="str">
        <f t="shared" si="1"/>
        <v>1142 GoodRx - April to October Renewal</v>
      </c>
      <c r="E38" t="str">
        <f t="shared" si="2"/>
        <v>GoodRx - April to October Renewal</v>
      </c>
      <c r="F38" t="str">
        <f>_xlfn.XLOOKUP(B38,Modified!J:J,Modified!K:K)</f>
        <v>28141</v>
      </c>
    </row>
    <row r="39" spans="2:6">
      <c r="B39" s="1" t="s">
        <v>527</v>
      </c>
      <c r="C39" t="str">
        <f t="shared" si="0"/>
        <v>417 Franklin Templeton</v>
      </c>
      <c r="D39" t="str">
        <f t="shared" si="1"/>
        <v>1045 Franklin Templeton - Portfolio Optimization - DS Need - Feb - Nov</v>
      </c>
      <c r="E39" t="str">
        <f t="shared" si="2"/>
        <v>Franklin Templeton - Portfolio Optimization - DS Need - Feb - Nov</v>
      </c>
      <c r="F39" t="str">
        <f>_xlfn.XLOOKUP(B39,Modified!J:J,Modified!K:K)</f>
        <v>25989</v>
      </c>
    </row>
    <row r="40" spans="2:6">
      <c r="B40" s="1" t="s">
        <v>578</v>
      </c>
      <c r="C40" t="str">
        <f t="shared" si="0"/>
        <v>169 LinkedIn Corporation</v>
      </c>
      <c r="D40" t="str">
        <f t="shared" si="1"/>
        <v>1302 LinkedIn Measurement Experimentation Support (Zaid) FY2025H1</v>
      </c>
      <c r="E40" t="str">
        <f t="shared" si="2"/>
        <v>LinkedIn Measurement Experimentation Support (Zaid) FY2025H1</v>
      </c>
      <c r="F40" t="str">
        <f>_xlfn.XLOOKUP(B40,Modified!J:J,Modified!K:K)</f>
        <v>34001</v>
      </c>
    </row>
    <row r="41" spans="2:6">
      <c r="B41" s="1" t="s">
        <v>552</v>
      </c>
      <c r="C41" t="str">
        <f t="shared" si="0"/>
        <v>164 HGV</v>
      </c>
      <c r="D41" t="str">
        <f t="shared" si="1"/>
        <v>1139 HGV - Data Management Support</v>
      </c>
      <c r="E41" t="str">
        <f t="shared" si="2"/>
        <v>HGV - Data Management Support</v>
      </c>
      <c r="F41" t="str">
        <f>_xlfn.XLOOKUP(B41,Modified!J:J,Modified!K:K)</f>
        <v>28138</v>
      </c>
    </row>
    <row r="42" spans="2:6">
      <c r="B42" s="1" t="s">
        <v>658</v>
      </c>
      <c r="C42" t="str">
        <f t="shared" si="0"/>
        <v>276 Under Armour</v>
      </c>
      <c r="D42" t="str">
        <f t="shared" si="1"/>
        <v>1262 Under Armour - Analytics POD</v>
      </c>
      <c r="E42" t="str">
        <f t="shared" si="2"/>
        <v>Under Armour - Analytics POD</v>
      </c>
      <c r="F42" t="str">
        <f>_xlfn.XLOOKUP(B42,Modified!J:J,Modified!K:K)</f>
        <v>32545</v>
      </c>
    </row>
    <row r="43" spans="2:6">
      <c r="B43" s="1" t="s">
        <v>592</v>
      </c>
      <c r="C43" t="str">
        <f t="shared" si="0"/>
        <v>412 MasterCard</v>
      </c>
      <c r="D43" t="str">
        <f t="shared" si="1"/>
        <v>942 MMM Build and Transition</v>
      </c>
      <c r="E43" t="str">
        <f t="shared" si="2"/>
        <v>MMM Build and Transition</v>
      </c>
      <c r="F43" t="str">
        <f>_xlfn.XLOOKUP(B43,Modified!J:J,Modified!K:K)</f>
        <v>24602</v>
      </c>
    </row>
    <row r="44" spans="2:6">
      <c r="B44" s="1" t="s">
        <v>8479</v>
      </c>
      <c r="C44" t="str">
        <f t="shared" si="0"/>
        <v>481 Inizio Healthcare Limited</v>
      </c>
      <c r="D44" t="str">
        <f t="shared" si="1"/>
        <v>1271 GenAI use cases risk/reward</v>
      </c>
      <c r="E44" t="str">
        <f t="shared" si="2"/>
        <v>GenAI use cases risk/reward</v>
      </c>
      <c r="F44" t="e">
        <f>_xlfn.XLOOKUP(B44,Modified!J:J,Modified!K:K)</f>
        <v>#N/A</v>
      </c>
    </row>
    <row r="45" spans="2:6">
      <c r="B45" s="1" t="s">
        <v>532</v>
      </c>
      <c r="C45" t="str">
        <f t="shared" si="0"/>
        <v>5 Fresh Direct</v>
      </c>
      <c r="D45" t="str">
        <f t="shared" si="1"/>
        <v>1311 Fresh Direct - August Campaign Execution</v>
      </c>
      <c r="E45" t="str">
        <f t="shared" si="2"/>
        <v>Fresh Direct - August Campaign Execution</v>
      </c>
      <c r="F45" t="e">
        <f>_xlfn.XLOOKUP(B45,Modified!J:J,Modified!K:K)</f>
        <v>#N/A</v>
      </c>
    </row>
    <row r="46" spans="2:6">
      <c r="B46" s="1" t="s">
        <v>500</v>
      </c>
      <c r="C46" t="str">
        <f t="shared" si="0"/>
        <v>170 CVS Health</v>
      </c>
      <c r="D46" t="str">
        <f t="shared" si="1"/>
        <v>1040 MGE/PMH/GPT 2024 Team</v>
      </c>
      <c r="E46" t="str">
        <f t="shared" si="2"/>
        <v>MGE/PMH/GPT 2024 Team</v>
      </c>
      <c r="F46" t="str">
        <f>_xlfn.XLOOKUP(B46,Modified!J:J,Modified!K:K)</f>
        <v>25980</v>
      </c>
    </row>
    <row r="47" spans="2:6">
      <c r="B47" s="1" t="s">
        <v>679</v>
      </c>
      <c r="C47" t="str">
        <f t="shared" si="0"/>
        <v>173 Walmart</v>
      </c>
      <c r="D47" t="str">
        <f t="shared" si="1"/>
        <v>1229 Walmart - FY25 Marketing Toys Campaign Modelling</v>
      </c>
      <c r="E47" t="str">
        <f t="shared" si="2"/>
        <v>Walmart - FY25 Marketing Toys Campaign Modelling</v>
      </c>
      <c r="F47" t="str">
        <f>_xlfn.XLOOKUP(B47,Modified!J:J,Modified!K:K)</f>
        <v>30777</v>
      </c>
    </row>
    <row r="48" spans="2:6">
      <c r="B48" s="1" t="s">
        <v>606</v>
      </c>
      <c r="C48" t="str">
        <f t="shared" si="0"/>
        <v>280 NBCU</v>
      </c>
      <c r="D48" t="str">
        <f t="shared" si="1"/>
        <v>880 AWB 2.0 Pod 1H 2024 Extension</v>
      </c>
      <c r="E48" t="str">
        <f t="shared" si="2"/>
        <v>AWB 2.0 Pod 1H 2024 Extension</v>
      </c>
      <c r="F48" t="str">
        <f>_xlfn.XLOOKUP(B48,Modified!J:J,Modified!K:K)</f>
        <v>22983</v>
      </c>
    </row>
    <row r="49" spans="2:6">
      <c r="B49" s="1" t="s">
        <v>509</v>
      </c>
      <c r="C49" t="str">
        <f t="shared" si="0"/>
        <v>170 CVS Health</v>
      </c>
      <c r="D49" t="str">
        <f t="shared" si="1"/>
        <v>867 Retail Analytics DS and BI - 2024</v>
      </c>
      <c r="E49" t="str">
        <f t="shared" si="2"/>
        <v>Retail Analytics DS and BI - 2024</v>
      </c>
      <c r="F49" t="str">
        <f>_xlfn.XLOOKUP(B49,Modified!J:J,Modified!K:K)</f>
        <v>22863</v>
      </c>
    </row>
    <row r="50" spans="2:6">
      <c r="B50" s="1" t="s">
        <v>683</v>
      </c>
      <c r="C50" t="str">
        <f t="shared" si="0"/>
        <v>473 Wyndham Hotels and Resorts</v>
      </c>
      <c r="D50" t="str">
        <f t="shared" si="1"/>
        <v>1051 Wyndham - Guest Analytics Retainer</v>
      </c>
      <c r="E50" t="str">
        <f t="shared" si="2"/>
        <v>Wyndham - Guest Analytics Retainer</v>
      </c>
      <c r="F50" t="str">
        <f>_xlfn.XLOOKUP(B50,Modified!J:J,Modified!K:K)</f>
        <v>25999</v>
      </c>
    </row>
    <row r="51" spans="2:6">
      <c r="B51" s="1" t="s">
        <v>636</v>
      </c>
      <c r="C51" t="str">
        <f t="shared" si="0"/>
        <v>218 The Blackstone Group</v>
      </c>
      <c r="D51" t="str">
        <f t="shared" si="1"/>
        <v>1320 Blackstone - DS Retainer 2024 H2 Renewal</v>
      </c>
      <c r="E51" t="str">
        <f t="shared" si="2"/>
        <v>Blackstone - DS Retainer 2024 H2 Renewal</v>
      </c>
      <c r="F51" t="str">
        <f>_xlfn.XLOOKUP(B51,Modified!J:J,Modified!K:K)</f>
        <v>34534</v>
      </c>
    </row>
    <row r="52" spans="2:6">
      <c r="B52" s="1" t="s">
        <v>8480</v>
      </c>
      <c r="C52" t="str">
        <f t="shared" si="0"/>
        <v>481 Inizio Healthcare Limited</v>
      </c>
      <c r="D52" t="str">
        <f t="shared" si="1"/>
        <v>1273 Discovery for GenAI use cases</v>
      </c>
      <c r="E52" t="str">
        <f t="shared" si="2"/>
        <v>Discovery for GenAI use cases</v>
      </c>
      <c r="F52" t="e">
        <f>_xlfn.XLOOKUP(B52,Modified!J:J,Modified!K:K)</f>
        <v>#N/A</v>
      </c>
    </row>
    <row r="53" spans="2:6">
      <c r="B53" s="1" t="s">
        <v>497</v>
      </c>
      <c r="C53" t="str">
        <f t="shared" si="0"/>
        <v>451 Cornerstone Building Brands</v>
      </c>
      <c r="D53" t="str">
        <f t="shared" si="1"/>
        <v>1212 Cornerstone Shelter Scheduling Implementation</v>
      </c>
      <c r="E53" t="str">
        <f t="shared" si="2"/>
        <v>Cornerstone Shelter Scheduling Implementation</v>
      </c>
      <c r="F53" t="str">
        <f>_xlfn.XLOOKUP(B53,Modified!J:J,Modified!K:K)</f>
        <v>30356</v>
      </c>
    </row>
    <row r="54" spans="2:6">
      <c r="B54" s="1" t="s">
        <v>2016</v>
      </c>
      <c r="C54" t="str">
        <f t="shared" si="0"/>
        <v>418 Total Energies E&amp;P UK Limited</v>
      </c>
      <c r="D54" t="str">
        <f t="shared" si="1"/>
        <v>1317 Data Science Resource (Alan Tominey)</v>
      </c>
      <c r="E54" t="str">
        <f t="shared" si="2"/>
        <v>Data Science Resource (Alan Tominey)</v>
      </c>
      <c r="F54" t="str">
        <f>_xlfn.XLOOKUP(B54,Modified!J:J,Modified!K:K)</f>
        <v>34429</v>
      </c>
    </row>
    <row r="55" spans="2:6">
      <c r="B55" s="1" t="s">
        <v>660</v>
      </c>
      <c r="C55" t="str">
        <f t="shared" si="0"/>
        <v>166 University of Phoenix</v>
      </c>
      <c r="D55" t="str">
        <f t="shared" si="1"/>
        <v>1259 UOP - Simulator Build</v>
      </c>
      <c r="E55" t="str">
        <f t="shared" si="2"/>
        <v>UOP - Simulator Build</v>
      </c>
      <c r="F55" t="str">
        <f>_xlfn.XLOOKUP(B55,Modified!J:J,Modified!K:K)</f>
        <v>32342</v>
      </c>
    </row>
    <row r="56" spans="2:6">
      <c r="B56" s="1" t="s">
        <v>556</v>
      </c>
      <c r="C56" t="str">
        <f t="shared" si="0"/>
        <v>382 Hyatt</v>
      </c>
      <c r="D56" t="str">
        <f t="shared" si="1"/>
        <v>1060 Hyatt - TLP Bridge Deal</v>
      </c>
      <c r="E56" t="str">
        <f t="shared" si="2"/>
        <v>Hyatt - TLP Bridge Deal</v>
      </c>
      <c r="F56" t="str">
        <f>_xlfn.XLOOKUP(B56,Modified!J:J,Modified!K:K)</f>
        <v>26519</v>
      </c>
    </row>
    <row r="57" spans="2:6">
      <c r="B57" s="1" t="s">
        <v>461</v>
      </c>
      <c r="C57" t="str">
        <f t="shared" si="0"/>
        <v>2 AARP</v>
      </c>
      <c r="D57" t="str">
        <f t="shared" si="1"/>
        <v>840 Journey Analytics - 2024</v>
      </c>
      <c r="E57" t="str">
        <f t="shared" si="2"/>
        <v>Journey Analytics - 2024</v>
      </c>
      <c r="F57" t="str">
        <f>_xlfn.XLOOKUP(B57,Modified!J:J,Modified!K:K)</f>
        <v>22405</v>
      </c>
    </row>
    <row r="58" spans="2:6">
      <c r="B58" s="1" t="s">
        <v>8343</v>
      </c>
      <c r="C58" t="e">
        <f t="shared" si="0"/>
        <v>#N/A</v>
      </c>
      <c r="D58" t="e">
        <f t="shared" si="1"/>
        <v>#N/A</v>
      </c>
      <c r="E58" t="e">
        <f t="shared" si="2"/>
        <v>#N/A</v>
      </c>
      <c r="F58" t="e">
        <f>_xlfn.XLOOKUP(B58,Modified!J:J,Modified!K:K)</f>
        <v>#N/A</v>
      </c>
    </row>
    <row r="59" spans="2:6">
      <c r="B59" s="1" t="s">
        <v>8423</v>
      </c>
      <c r="C59" t="e">
        <f t="shared" si="0"/>
        <v>#N/A</v>
      </c>
      <c r="D59" t="e">
        <f t="shared" si="1"/>
        <v>#N/A</v>
      </c>
      <c r="E59" t="e">
        <f t="shared" si="2"/>
        <v>#N/A</v>
      </c>
      <c r="F59" t="e">
        <f>_xlfn.XLOOKUP(B59,Modified!J:J,Modified!K:K)</f>
        <v>#N/A</v>
      </c>
    </row>
    <row r="60" spans="2:6">
      <c r="B60" s="1" t="s">
        <v>8421</v>
      </c>
      <c r="C60" t="e">
        <f t="shared" si="0"/>
        <v>#N/A</v>
      </c>
      <c r="D60" t="e">
        <f t="shared" si="1"/>
        <v>#N/A</v>
      </c>
      <c r="E60" t="e">
        <f t="shared" si="2"/>
        <v>#N/A</v>
      </c>
      <c r="F60" t="e">
        <f>_xlfn.XLOOKUP(B60,Modified!J:J,Modified!K:K)</f>
        <v>#N/A</v>
      </c>
    </row>
    <row r="61" spans="2:6">
      <c r="B61" s="1" t="s">
        <v>505</v>
      </c>
      <c r="C61" t="str">
        <f t="shared" si="0"/>
        <v>170 CVS Health</v>
      </c>
      <c r="D61" t="str">
        <f t="shared" si="1"/>
        <v>1245 Pega/FPAI Decisioning</v>
      </c>
      <c r="E61" t="str">
        <f t="shared" si="2"/>
        <v>Pega/FPAI Decisioning</v>
      </c>
      <c r="F61" t="str">
        <f>_xlfn.XLOOKUP(B61,Modified!J:J,Modified!K:K)</f>
        <v>31317</v>
      </c>
    </row>
    <row r="62" spans="2:6">
      <c r="B62" s="1" t="s">
        <v>8418</v>
      </c>
      <c r="C62" t="e">
        <f t="shared" si="0"/>
        <v>#N/A</v>
      </c>
      <c r="D62" t="e">
        <f t="shared" si="1"/>
        <v>#N/A</v>
      </c>
      <c r="E62" t="e">
        <f t="shared" si="2"/>
        <v>#N/A</v>
      </c>
      <c r="F62" t="e">
        <f>_xlfn.XLOOKUP(B62,Modified!J:J,Modified!K:K)</f>
        <v>#N/A</v>
      </c>
    </row>
    <row r="63" spans="2:6">
      <c r="B63" s="1" t="s">
        <v>8375</v>
      </c>
      <c r="C63" t="e">
        <f t="shared" si="0"/>
        <v>#N/A</v>
      </c>
      <c r="D63" t="e">
        <f t="shared" si="1"/>
        <v>#N/A</v>
      </c>
      <c r="E63" t="e">
        <f t="shared" si="2"/>
        <v>#N/A</v>
      </c>
      <c r="F63" t="e">
        <f>_xlfn.XLOOKUP(B63,Modified!J:J,Modified!K:K)</f>
        <v>#N/A</v>
      </c>
    </row>
    <row r="64" spans="2:6">
      <c r="B64" s="1" t="s">
        <v>8427</v>
      </c>
      <c r="C64" t="e">
        <f t="shared" si="0"/>
        <v>#N/A</v>
      </c>
      <c r="D64" t="e">
        <f t="shared" si="1"/>
        <v>#N/A</v>
      </c>
      <c r="E64" t="e">
        <f t="shared" si="2"/>
        <v>#N/A</v>
      </c>
      <c r="F64" t="e">
        <f>_xlfn.XLOOKUP(B64,Modified!J:J,Modified!K:K)</f>
        <v>#N/A</v>
      </c>
    </row>
    <row r="65" spans="2:6">
      <c r="B65" s="1" t="s">
        <v>8391</v>
      </c>
      <c r="C65" t="e">
        <f t="shared" si="0"/>
        <v>#N/A</v>
      </c>
      <c r="D65" t="e">
        <f t="shared" si="1"/>
        <v>#N/A</v>
      </c>
      <c r="E65" t="e">
        <f t="shared" si="2"/>
        <v>#N/A</v>
      </c>
      <c r="F65" t="e">
        <f>_xlfn.XLOOKUP(B65,Modified!J:J,Modified!K:K)</f>
        <v>#N/A</v>
      </c>
    </row>
    <row r="66" spans="2:6">
      <c r="B66" s="1" t="s">
        <v>487</v>
      </c>
      <c r="C66" t="str">
        <f t="shared" si="0"/>
        <v>492 The William Carter Company</v>
      </c>
      <c r="D66" t="str">
        <f t="shared" si="1"/>
        <v>1183 Carter's - Pega phase 1 implementation cx strategy</v>
      </c>
      <c r="E66" t="str">
        <f t="shared" si="2"/>
        <v>Carter's - Pega phase 1 implementation cx strategy</v>
      </c>
      <c r="F66" t="str">
        <f>_xlfn.XLOOKUP(B66,Modified!J:J,Modified!K:K)</f>
        <v>29104</v>
      </c>
    </row>
    <row r="67" spans="2:6">
      <c r="B67" s="1" t="s">
        <v>1441</v>
      </c>
      <c r="C67" t="str">
        <f t="shared" ref="C67:C130" si="3">_xlfn.TEXTBEFORE(B67," :")</f>
        <v>440 ICC in Forth Point Represents FutureproofAI</v>
      </c>
      <c r="D67" t="str">
        <f t="shared" ref="D67:D130" si="4">_xlfn.TEXTAFTER(B67,": ")</f>
        <v>1020 British Telecom - Delivery Lead 2024</v>
      </c>
      <c r="E67" t="str">
        <f t="shared" ref="E67:E130" si="5">_xlfn.TEXTAFTER(D67," ")</f>
        <v>British Telecom - Delivery Lead 2024</v>
      </c>
      <c r="F67" t="str">
        <f>_xlfn.XLOOKUP(B67,Modified!J:J,Modified!K:K)</f>
        <v>25757</v>
      </c>
    </row>
    <row r="68" spans="2:6">
      <c r="B68" s="1" t="s">
        <v>8481</v>
      </c>
      <c r="C68" t="str">
        <f t="shared" si="3"/>
        <v>481 Inizio Healthcare Limited</v>
      </c>
      <c r="D68" t="str">
        <f t="shared" si="4"/>
        <v>1322 Product Owner Role for GenAI Roadmap Requirements and Design Phase</v>
      </c>
      <c r="E68" t="str">
        <f t="shared" si="5"/>
        <v>Product Owner Role for GenAI Roadmap Requirements and Design Phase</v>
      </c>
      <c r="F68" t="e">
        <f>_xlfn.XLOOKUP(B68,Modified!J:J,Modified!K:K)</f>
        <v>#N/A</v>
      </c>
    </row>
    <row r="69" spans="2:6">
      <c r="B69" s="1" t="s">
        <v>8482</v>
      </c>
      <c r="C69" t="str">
        <f t="shared" si="3"/>
        <v>428 Intent HQ</v>
      </c>
      <c r="D69" t="str">
        <f t="shared" si="4"/>
        <v>1270 Syclla Decommissioning</v>
      </c>
      <c r="E69" t="str">
        <f t="shared" si="5"/>
        <v>Syclla Decommissioning</v>
      </c>
      <c r="F69" t="e">
        <f>_xlfn.XLOOKUP(B69,Modified!J:J,Modified!K:K)</f>
        <v>#N/A</v>
      </c>
    </row>
    <row r="70" spans="2:6">
      <c r="B70" s="1" t="s">
        <v>1433</v>
      </c>
      <c r="C70" t="str">
        <f t="shared" si="3"/>
        <v>402 ICC in Forth Point Represents Blend360</v>
      </c>
      <c r="D70" t="str">
        <f t="shared" si="4"/>
        <v>1019 Legrand - Cablofil Managed Service Level Agreement</v>
      </c>
      <c r="E70" t="str">
        <f t="shared" si="5"/>
        <v>Legrand - Cablofil Managed Service Level Agreement</v>
      </c>
      <c r="F70" t="str">
        <f>_xlfn.XLOOKUP(B70,Modified!J:J,Modified!K:K)</f>
        <v>25755</v>
      </c>
    </row>
    <row r="71" spans="2:6">
      <c r="B71" s="1" t="s">
        <v>2231</v>
      </c>
      <c r="C71" t="str">
        <f t="shared" si="3"/>
        <v>490 FEDERACIÓ FARMACÈUTICA, S.C.C.L</v>
      </c>
      <c r="D71" t="str">
        <f t="shared" si="4"/>
        <v>1343 Landing Zone Implementation Phase</v>
      </c>
      <c r="E71" t="str">
        <f t="shared" si="5"/>
        <v>Landing Zone Implementation Phase</v>
      </c>
      <c r="F71" t="str">
        <f>_xlfn.XLOOKUP(B71,Modified!J:J,Modified!K:K)</f>
        <v>35576</v>
      </c>
    </row>
    <row r="72" spans="2:6">
      <c r="B72" s="1" t="s">
        <v>2213</v>
      </c>
      <c r="C72" t="str">
        <f t="shared" si="3"/>
        <v>297 Atnahs Pharma UK Limited</v>
      </c>
      <c r="D72" t="str">
        <f t="shared" si="4"/>
        <v>1319 Lakehouse MVP</v>
      </c>
      <c r="E72" t="str">
        <f t="shared" si="5"/>
        <v>Lakehouse MVP</v>
      </c>
      <c r="F72" t="str">
        <f>_xlfn.XLOOKUP(B72,Modified!J:J,Modified!K:K)</f>
        <v>34533</v>
      </c>
    </row>
    <row r="73" spans="2:6">
      <c r="B73" s="1" t="s">
        <v>652</v>
      </c>
      <c r="C73" t="str">
        <f t="shared" si="3"/>
        <v>362 Universal Parks &amp; Resorts</v>
      </c>
      <c r="D73" t="str">
        <f t="shared" si="4"/>
        <v>810 Digital Analytics - FTE Support</v>
      </c>
      <c r="E73" t="str">
        <f t="shared" si="5"/>
        <v>Digital Analytics - FTE Support</v>
      </c>
      <c r="F73" t="str">
        <f>_xlfn.XLOOKUP(B73,Modified!J:J,Modified!K:K)</f>
        <v>21119</v>
      </c>
    </row>
    <row r="74" spans="2:6">
      <c r="B74" s="1" t="s">
        <v>523</v>
      </c>
      <c r="C74" t="str">
        <f t="shared" si="3"/>
        <v>500 ExploreLearning</v>
      </c>
      <c r="D74" t="str">
        <f t="shared" si="4"/>
        <v>1231 ExploreLearning - GA4 and Data Privacy Support</v>
      </c>
      <c r="E74" t="str">
        <f t="shared" si="5"/>
        <v>ExploreLearning - GA4 and Data Privacy Support</v>
      </c>
      <c r="F74" t="str">
        <f>_xlfn.XLOOKUP(B74,Modified!J:J,Modified!K:K)</f>
        <v>30780</v>
      </c>
    </row>
    <row r="75" spans="2:6">
      <c r="B75" s="1" t="s">
        <v>648</v>
      </c>
      <c r="C75" t="str">
        <f t="shared" si="3"/>
        <v>362 Universal Parks &amp; Resorts</v>
      </c>
      <c r="D75" t="str">
        <f t="shared" si="4"/>
        <v>1038 GMAT Data Governance - Phase 2</v>
      </c>
      <c r="E75" t="str">
        <f t="shared" si="5"/>
        <v>GMAT Data Governance - Phase 2</v>
      </c>
      <c r="F75" t="str">
        <f>_xlfn.XLOOKUP(B75,Modified!J:J,Modified!K:K)</f>
        <v>25978</v>
      </c>
    </row>
    <row r="76" spans="2:6">
      <c r="B76" s="1" t="s">
        <v>650</v>
      </c>
      <c r="C76" t="str">
        <f t="shared" si="3"/>
        <v>362 Universal Parks &amp; Resorts</v>
      </c>
      <c r="D76" t="str">
        <f t="shared" si="4"/>
        <v>1133 UDX - AdOps Support Renewal</v>
      </c>
      <c r="E76" t="str">
        <f t="shared" si="5"/>
        <v>UDX - AdOps Support Renewal</v>
      </c>
      <c r="F76" t="str">
        <f>_xlfn.XLOOKUP(B76,Modified!J:J,Modified!K:K)</f>
        <v>27529</v>
      </c>
    </row>
    <row r="77" spans="2:6">
      <c r="B77" s="1" t="s">
        <v>559</v>
      </c>
      <c r="C77" t="str">
        <f t="shared" si="3"/>
        <v>382 Hyatt</v>
      </c>
      <c r="D77" t="str">
        <f t="shared" si="4"/>
        <v>1254 Hyatt - Martech Architecture Rebuild - Phase 1 (Design)</v>
      </c>
      <c r="E77" t="str">
        <f t="shared" si="5"/>
        <v>Hyatt - Martech Architecture Rebuild - Phase 1 (Design)</v>
      </c>
      <c r="F77" t="str">
        <f>_xlfn.XLOOKUP(B77,Modified!J:J,Modified!K:K)</f>
        <v>32035</v>
      </c>
    </row>
    <row r="78" spans="2:6">
      <c r="B78" s="1" t="s">
        <v>653</v>
      </c>
      <c r="C78" t="str">
        <f t="shared" si="3"/>
        <v>362 Universal Parks &amp; Resorts</v>
      </c>
      <c r="D78" t="str">
        <f t="shared" si="4"/>
        <v>878 Analytics Implementation FTE Support</v>
      </c>
      <c r="E78" t="str">
        <f t="shared" si="5"/>
        <v>Analytics Implementation FTE Support</v>
      </c>
      <c r="F78" t="str">
        <f>_xlfn.XLOOKUP(B78,Modified!J:J,Modified!K:K)</f>
        <v>22981</v>
      </c>
    </row>
    <row r="79" spans="2:6">
      <c r="B79" s="1" t="s">
        <v>515</v>
      </c>
      <c r="C79" t="str">
        <f t="shared" si="3"/>
        <v>374 Dish</v>
      </c>
      <c r="D79" t="str">
        <f t="shared" si="4"/>
        <v>1268 2: Dish - Integrated Data + Martech solution</v>
      </c>
      <c r="E79" t="str">
        <f t="shared" si="5"/>
        <v>2: Dish - Integrated Data + Martech solution</v>
      </c>
      <c r="F79" t="str">
        <f>_xlfn.XLOOKUP(B79,Modified!J:J,Modified!K:K)</f>
        <v>32653</v>
      </c>
    </row>
    <row r="80" spans="2:6">
      <c r="B80" s="1" t="s">
        <v>462</v>
      </c>
      <c r="C80" t="str">
        <f t="shared" si="3"/>
        <v>2 AARP</v>
      </c>
      <c r="D80" t="str">
        <f t="shared" si="4"/>
        <v>883 AARP DAG Campaign Support 2024</v>
      </c>
      <c r="E80" t="str">
        <f t="shared" si="5"/>
        <v>AARP DAG Campaign Support 2024</v>
      </c>
      <c r="F80" t="str">
        <f>_xlfn.XLOOKUP(B80,Modified!J:J,Modified!K:K)</f>
        <v>22986</v>
      </c>
    </row>
    <row r="81" spans="2:6">
      <c r="B81" s="1" t="s">
        <v>651</v>
      </c>
      <c r="C81" t="str">
        <f t="shared" si="3"/>
        <v>362 Universal Parks &amp; Resorts</v>
      </c>
      <c r="D81" t="str">
        <f t="shared" si="4"/>
        <v>801 XDM/Server Side Analytics</v>
      </c>
      <c r="E81" t="str">
        <f t="shared" si="5"/>
        <v>XDM/Server Side Analytics</v>
      </c>
      <c r="F81" t="str">
        <f>_xlfn.XLOOKUP(B81,Modified!J:J,Modified!K:K)</f>
        <v>20704</v>
      </c>
    </row>
    <row r="82" spans="2:6">
      <c r="B82" s="1" t="s">
        <v>608</v>
      </c>
      <c r="C82" t="str">
        <f t="shared" si="3"/>
        <v>494 Newfold</v>
      </c>
      <c r="D82" t="str">
        <f t="shared" si="4"/>
        <v>1207 Newfold Adobe Analytics support</v>
      </c>
      <c r="E82" t="str">
        <f t="shared" si="5"/>
        <v>Newfold Adobe Analytics support</v>
      </c>
      <c r="F82" t="str">
        <f>_xlfn.XLOOKUP(B82,Modified!J:J,Modified!K:K)</f>
        <v>29839</v>
      </c>
    </row>
    <row r="83" spans="2:6">
      <c r="B83" s="1" t="s">
        <v>471</v>
      </c>
      <c r="C83" t="str">
        <f t="shared" si="3"/>
        <v>176 Amperity</v>
      </c>
      <c r="D83" t="str">
        <f t="shared" si="4"/>
        <v>892 Amperity Premium Services Pod_R1</v>
      </c>
      <c r="E83" t="str">
        <f t="shared" si="5"/>
        <v>Amperity Premium Services Pod_R1</v>
      </c>
      <c r="F83" t="str">
        <f>_xlfn.XLOOKUP(B83,Modified!J:J,Modified!K:K)</f>
        <v>23411</v>
      </c>
    </row>
    <row r="84" spans="2:6">
      <c r="B84" s="1" t="s">
        <v>484</v>
      </c>
      <c r="C84" t="str">
        <f t="shared" si="3"/>
        <v>363 Capital One</v>
      </c>
      <c r="D84" t="str">
        <f t="shared" si="4"/>
        <v>936 Capital One - Measurement Advisory</v>
      </c>
      <c r="E84" t="str">
        <f t="shared" si="5"/>
        <v>Capital One - Measurement Advisory</v>
      </c>
      <c r="F84" t="e">
        <f>_xlfn.XLOOKUP(B84,Modified!J:J,Modified!K:K)</f>
        <v>#N/A</v>
      </c>
    </row>
    <row r="85" spans="2:6">
      <c r="B85" s="1" t="s">
        <v>493</v>
      </c>
      <c r="C85" t="str">
        <f t="shared" si="3"/>
        <v>174 Comcast Corporation</v>
      </c>
      <c r="D85" t="str">
        <f t="shared" si="4"/>
        <v>895 Comcast: 2024 Loyalty and Rewards Pod</v>
      </c>
      <c r="E85" t="str">
        <f t="shared" si="5"/>
        <v>Comcast: 2024 Loyalty and Rewards Pod</v>
      </c>
      <c r="F85" t="str">
        <f>_xlfn.XLOOKUP(B85,Modified!J:J,Modified!K:K)</f>
        <v>23415</v>
      </c>
    </row>
    <row r="86" spans="2:6">
      <c r="B86" s="1" t="s">
        <v>469</v>
      </c>
      <c r="C86" t="e">
        <f t="shared" si="3"/>
        <v>#N/A</v>
      </c>
      <c r="D86" t="e">
        <f t="shared" si="4"/>
        <v>#N/A</v>
      </c>
      <c r="E86" t="e">
        <f t="shared" si="5"/>
        <v>#N/A</v>
      </c>
      <c r="F86" t="str">
        <f>_xlfn.XLOOKUP(B86,Modified!J:J,Modified!K:K)</f>
        <v>565</v>
      </c>
    </row>
    <row r="87" spans="2:6">
      <c r="B87" s="1" t="s">
        <v>491</v>
      </c>
      <c r="C87" t="e">
        <f t="shared" si="3"/>
        <v>#N/A</v>
      </c>
      <c r="D87" t="e">
        <f t="shared" si="4"/>
        <v>#N/A</v>
      </c>
      <c r="E87" t="e">
        <f t="shared" si="5"/>
        <v>#N/A</v>
      </c>
      <c r="F87" t="str">
        <f>_xlfn.XLOOKUP(B87,Modified!J:J,Modified!K:K)</f>
        <v>566</v>
      </c>
    </row>
    <row r="88" spans="2:6">
      <c r="B88" s="1" t="s">
        <v>504</v>
      </c>
      <c r="C88" t="str">
        <f t="shared" si="3"/>
        <v>170 CVS Health</v>
      </c>
      <c r="D88" t="str">
        <f t="shared" si="4"/>
        <v>1228 CVS-Soma King--Sr. Data Science</v>
      </c>
      <c r="E88" t="str">
        <f t="shared" si="5"/>
        <v>CVS-Soma King--Sr. Data Science</v>
      </c>
      <c r="F88" t="str">
        <f>_xlfn.XLOOKUP(B88,Modified!J:J,Modified!K:K)</f>
        <v>30776</v>
      </c>
    </row>
    <row r="89" spans="2:6">
      <c r="B89" s="1" t="s">
        <v>550</v>
      </c>
      <c r="C89" t="e">
        <f t="shared" si="3"/>
        <v>#N/A</v>
      </c>
      <c r="D89" t="e">
        <f t="shared" si="4"/>
        <v>#N/A</v>
      </c>
      <c r="E89" t="e">
        <f t="shared" si="5"/>
        <v>#N/A</v>
      </c>
      <c r="F89" t="str">
        <f>_xlfn.XLOOKUP(B89,Modified!J:J,Modified!K:K)</f>
        <v>3305</v>
      </c>
    </row>
    <row r="90" spans="2:6">
      <c r="B90" s="1" t="s">
        <v>545</v>
      </c>
      <c r="C90" t="e">
        <f t="shared" si="3"/>
        <v>#N/A</v>
      </c>
      <c r="D90" t="e">
        <f t="shared" si="4"/>
        <v>#N/A</v>
      </c>
      <c r="E90" t="e">
        <f t="shared" si="5"/>
        <v>#N/A</v>
      </c>
      <c r="F90" t="str">
        <f>_xlfn.XLOOKUP(B90,Modified!J:J,Modified!K:K)</f>
        <v>3316</v>
      </c>
    </row>
    <row r="91" spans="2:6">
      <c r="B91" s="1" t="s">
        <v>581</v>
      </c>
      <c r="C91" t="str">
        <f t="shared" si="3"/>
        <v>169 LinkedIn Corporation</v>
      </c>
      <c r="D91" t="str">
        <f t="shared" si="4"/>
        <v>1305 LinkedIn FY2025H1 Datawatch Extension (Anu/Jenee)_R1 Renewal</v>
      </c>
      <c r="E91" t="str">
        <f t="shared" si="5"/>
        <v>LinkedIn FY2025H1 Datawatch Extension (Anu/Jenee)_R1 Renewal</v>
      </c>
      <c r="F91" t="str">
        <f>_xlfn.XLOOKUP(B91,Modified!J:J,Modified!K:K)</f>
        <v>34004</v>
      </c>
    </row>
    <row r="92" spans="2:6">
      <c r="B92" s="1" t="s">
        <v>457</v>
      </c>
      <c r="C92" t="e">
        <f t="shared" si="3"/>
        <v>#N/A</v>
      </c>
      <c r="D92" t="e">
        <f t="shared" si="4"/>
        <v>#N/A</v>
      </c>
      <c r="E92" t="e">
        <f t="shared" si="5"/>
        <v>#N/A</v>
      </c>
      <c r="F92" t="str">
        <f>_xlfn.XLOOKUP(B92,Modified!J:J,Modified!K:K)</f>
        <v>560</v>
      </c>
    </row>
    <row r="93" spans="2:6">
      <c r="B93" s="1" t="s">
        <v>508</v>
      </c>
      <c r="C93" t="str">
        <f t="shared" si="3"/>
        <v>170 CVS Health</v>
      </c>
      <c r="D93" t="str">
        <f t="shared" si="4"/>
        <v>863 POD 8 Transition Support Team</v>
      </c>
      <c r="E93" t="str">
        <f t="shared" si="5"/>
        <v>POD 8 Transition Support Team</v>
      </c>
      <c r="F93" t="str">
        <f>_xlfn.XLOOKUP(B93,Modified!J:J,Modified!K:K)</f>
        <v>22854</v>
      </c>
    </row>
    <row r="94" spans="2:6">
      <c r="B94" s="1" t="s">
        <v>675</v>
      </c>
      <c r="C94" t="e">
        <f t="shared" si="3"/>
        <v>#N/A</v>
      </c>
      <c r="D94" t="e">
        <f t="shared" si="4"/>
        <v>#N/A</v>
      </c>
      <c r="E94" t="e">
        <f t="shared" si="5"/>
        <v>#N/A</v>
      </c>
      <c r="F94" t="str">
        <f>_xlfn.XLOOKUP(B94,Modified!J:J,Modified!K:K)</f>
        <v>5983</v>
      </c>
    </row>
    <row r="95" spans="2:6">
      <c r="B95" s="1" t="s">
        <v>582</v>
      </c>
      <c r="C95" t="str">
        <f t="shared" si="3"/>
        <v>169 LinkedIn Corporation</v>
      </c>
      <c r="D95" t="str">
        <f t="shared" si="4"/>
        <v>1313 LinkedIn LTS BI (Grace) FY2025 Renewal</v>
      </c>
      <c r="E95" t="str">
        <f t="shared" si="5"/>
        <v>LinkedIn LTS BI (Grace) FY2025 Renewal</v>
      </c>
      <c r="F95" t="str">
        <f>_xlfn.XLOOKUP(B95,Modified!J:J,Modified!K:K)</f>
        <v>34325</v>
      </c>
    </row>
    <row r="96" spans="2:6">
      <c r="B96" s="1" t="s">
        <v>594</v>
      </c>
      <c r="C96" t="e">
        <f t="shared" si="3"/>
        <v>#N/A</v>
      </c>
      <c r="D96" t="e">
        <f t="shared" si="4"/>
        <v>#N/A</v>
      </c>
      <c r="E96" t="e">
        <f t="shared" si="5"/>
        <v>#N/A</v>
      </c>
      <c r="F96" t="str">
        <f>_xlfn.XLOOKUP(B96,Modified!J:J,Modified!K:K)</f>
        <v>567</v>
      </c>
    </row>
    <row r="97" spans="2:6">
      <c r="B97" s="1" t="s">
        <v>525</v>
      </c>
      <c r="C97" t="e">
        <f t="shared" si="3"/>
        <v>#N/A</v>
      </c>
      <c r="D97" t="e">
        <f t="shared" si="4"/>
        <v>#N/A</v>
      </c>
      <c r="E97" t="e">
        <f t="shared" si="5"/>
        <v>#N/A</v>
      </c>
      <c r="F97" t="str">
        <f>_xlfn.XLOOKUP(B97,Modified!J:J,Modified!K:K)</f>
        <v>13364</v>
      </c>
    </row>
    <row r="98" spans="2:6">
      <c r="B98" s="1" t="s">
        <v>512</v>
      </c>
      <c r="C98" t="e">
        <f t="shared" si="3"/>
        <v>#N/A</v>
      </c>
      <c r="D98" t="e">
        <f t="shared" si="4"/>
        <v>#N/A</v>
      </c>
      <c r="E98" t="e">
        <f t="shared" si="5"/>
        <v>#N/A</v>
      </c>
      <c r="F98" t="e">
        <f>_xlfn.XLOOKUP(B98,Modified!J:J,Modified!K:K)</f>
        <v>#N/A</v>
      </c>
    </row>
    <row r="99" spans="2:6">
      <c r="B99" s="1" t="s">
        <v>499</v>
      </c>
      <c r="C99" t="e">
        <f t="shared" si="3"/>
        <v>#N/A</v>
      </c>
      <c r="D99" t="e">
        <f t="shared" si="4"/>
        <v>#N/A</v>
      </c>
      <c r="E99" t="e">
        <f t="shared" si="5"/>
        <v>#N/A</v>
      </c>
      <c r="F99" t="str">
        <f>_xlfn.XLOOKUP(B99,Modified!J:J,Modified!K:K)</f>
        <v>2020</v>
      </c>
    </row>
    <row r="100" spans="2:6">
      <c r="B100" s="1" t="s">
        <v>475</v>
      </c>
      <c r="C100" t="e">
        <f t="shared" si="3"/>
        <v>#N/A</v>
      </c>
      <c r="D100" t="e">
        <f t="shared" si="4"/>
        <v>#N/A</v>
      </c>
      <c r="E100" t="e">
        <f t="shared" si="5"/>
        <v>#N/A</v>
      </c>
      <c r="F100" t="str">
        <f>_xlfn.XLOOKUP(B100,Modified!J:J,Modified!K:K)</f>
        <v>3307</v>
      </c>
    </row>
    <row r="101" spans="2:6">
      <c r="B101" s="1" t="s">
        <v>477</v>
      </c>
      <c r="C101" t="e">
        <f t="shared" si="3"/>
        <v>#N/A</v>
      </c>
      <c r="D101" t="e">
        <f t="shared" si="4"/>
        <v>#N/A</v>
      </c>
      <c r="E101" t="e">
        <f t="shared" si="5"/>
        <v>#N/A</v>
      </c>
      <c r="F101" t="str">
        <f>_xlfn.XLOOKUP(B101,Modified!J:J,Modified!K:K)</f>
        <v>4160</v>
      </c>
    </row>
    <row r="102" spans="2:6">
      <c r="B102" s="1" t="s">
        <v>448</v>
      </c>
      <c r="C102" t="e">
        <f t="shared" si="3"/>
        <v>#N/A</v>
      </c>
      <c r="D102" t="e">
        <f t="shared" si="4"/>
        <v>#N/A</v>
      </c>
      <c r="E102" t="e">
        <f t="shared" si="5"/>
        <v>#N/A</v>
      </c>
      <c r="F102" t="str">
        <f>_xlfn.XLOOKUP(B102,Modified!J:J,Modified!K:K)</f>
        <v>26538</v>
      </c>
    </row>
    <row r="103" spans="2:6">
      <c r="B103" s="1" t="s">
        <v>677</v>
      </c>
      <c r="C103" t="e">
        <f t="shared" si="3"/>
        <v>#N/A</v>
      </c>
      <c r="D103" t="e">
        <f t="shared" si="4"/>
        <v>#N/A</v>
      </c>
      <c r="E103" t="e">
        <f t="shared" si="5"/>
        <v>#N/A</v>
      </c>
      <c r="F103" t="str">
        <f>_xlfn.XLOOKUP(B103,Modified!J:J,Modified!K:K)</f>
        <v>2023</v>
      </c>
    </row>
    <row r="104" spans="2:6">
      <c r="B104" s="1" t="s">
        <v>541</v>
      </c>
      <c r="C104" t="e">
        <f t="shared" si="3"/>
        <v>#N/A</v>
      </c>
      <c r="D104" t="e">
        <f t="shared" si="4"/>
        <v>#N/A</v>
      </c>
      <c r="E104" t="e">
        <f t="shared" si="5"/>
        <v>#N/A</v>
      </c>
      <c r="F104" t="str">
        <f>_xlfn.XLOOKUP(B104,Modified!J:J,Modified!K:K)</f>
        <v>2032</v>
      </c>
    </row>
    <row r="105" spans="2:6">
      <c r="B105" s="1" t="s">
        <v>1425</v>
      </c>
      <c r="C105" t="str">
        <f t="shared" si="3"/>
        <v>386 ICC in Engagement Factory UK Represents Represents Blend360</v>
      </c>
      <c r="D105" t="str">
        <f t="shared" si="4"/>
        <v>654 AmEx - BTS</v>
      </c>
      <c r="E105" t="str">
        <f t="shared" si="5"/>
        <v>AmEx - BTS</v>
      </c>
      <c r="F105" t="str">
        <f>_xlfn.XLOOKUP(B105,Modified!J:J,Modified!K:K)</f>
        <v>17217</v>
      </c>
    </row>
    <row r="106" spans="2:6">
      <c r="B106" s="1" t="s">
        <v>573</v>
      </c>
      <c r="C106" t="e">
        <f t="shared" si="3"/>
        <v>#N/A</v>
      </c>
      <c r="D106" t="e">
        <f t="shared" si="4"/>
        <v>#N/A</v>
      </c>
      <c r="E106" t="e">
        <f t="shared" si="5"/>
        <v>#N/A</v>
      </c>
      <c r="F106" t="str">
        <f>_xlfn.XLOOKUP(B106,Modified!J:J,Modified!K:K)</f>
        <v>3308</v>
      </c>
    </row>
    <row r="107" spans="2:6">
      <c r="B107" s="1" t="s">
        <v>598</v>
      </c>
      <c r="C107" t="str">
        <f t="shared" si="3"/>
        <v>389 MillerKnoll</v>
      </c>
      <c r="D107" t="str">
        <f t="shared" si="4"/>
        <v>1346 MillerKnoll - Consumer Data Append</v>
      </c>
      <c r="E107" t="str">
        <f t="shared" si="5"/>
        <v>MillerKnoll - Consumer Data Append</v>
      </c>
      <c r="F107" t="str">
        <f>_xlfn.XLOOKUP(B107,Modified!J:J,Modified!K:K)</f>
        <v>35782</v>
      </c>
    </row>
    <row r="108" spans="2:6">
      <c r="B108" s="1" t="s">
        <v>615</v>
      </c>
      <c r="C108" t="str">
        <f t="shared" si="3"/>
        <v>454 Pragmatic Communications</v>
      </c>
      <c r="D108" t="str">
        <f t="shared" si="4"/>
        <v>1267 Gusto DM FY 2025</v>
      </c>
      <c r="E108" t="str">
        <f t="shared" si="5"/>
        <v>Gusto DM FY 2025</v>
      </c>
      <c r="F108" t="str">
        <f>_xlfn.XLOOKUP(B108,Modified!J:J,Modified!K:K)</f>
        <v>32652</v>
      </c>
    </row>
    <row r="109" spans="2:6">
      <c r="B109" s="1" t="s">
        <v>473</v>
      </c>
      <c r="C109" t="str">
        <f t="shared" si="3"/>
        <v>254 Analytic Marketing</v>
      </c>
      <c r="D109" t="str">
        <f t="shared" si="4"/>
        <v>1188 Automated Appends 2024</v>
      </c>
      <c r="E109" t="str">
        <f t="shared" si="5"/>
        <v>Automated Appends 2024</v>
      </c>
      <c r="F109" t="str">
        <f>_xlfn.XLOOKUP(B109,Modified!J:J,Modified!K:K)</f>
        <v>29209</v>
      </c>
    </row>
    <row r="110" spans="2:6">
      <c r="B110" s="1" t="s">
        <v>519</v>
      </c>
      <c r="C110" t="str">
        <f t="shared" si="3"/>
        <v>161 DMW Direct</v>
      </c>
      <c r="D110" t="str">
        <f t="shared" si="4"/>
        <v>1336 DMW - MediGold AEP Data</v>
      </c>
      <c r="E110" t="str">
        <f t="shared" si="5"/>
        <v>DMW - MediGold AEP Data</v>
      </c>
      <c r="F110" t="str">
        <f>_xlfn.XLOOKUP(B110,Modified!J:J,Modified!K:K)</f>
        <v>34860</v>
      </c>
    </row>
    <row r="111" spans="2:6">
      <c r="B111" s="1" t="s">
        <v>623</v>
      </c>
      <c r="C111" t="str">
        <f t="shared" si="3"/>
        <v>507 Solar Landscape</v>
      </c>
      <c r="D111" t="str">
        <f t="shared" si="4"/>
        <v>1258 Solar Landscape - Direct Mail List Sourcing and Data Processing</v>
      </c>
      <c r="E111" t="str">
        <f t="shared" si="5"/>
        <v>Solar Landscape - Direct Mail List Sourcing and Data Processing</v>
      </c>
      <c r="F111" t="e">
        <f>_xlfn.XLOOKUP(B111,Modified!J:J,Modified!K:K)</f>
        <v>#N/A</v>
      </c>
    </row>
    <row r="112" spans="2:6">
      <c r="B112" s="1" t="s">
        <v>599</v>
      </c>
      <c r="C112" t="str">
        <f t="shared" si="3"/>
        <v>389 MillerKnoll</v>
      </c>
      <c r="D112" t="str">
        <f t="shared" si="4"/>
        <v>1347 MillerKnoll - B2B Firmographic Data Append</v>
      </c>
      <c r="E112" t="str">
        <f t="shared" si="5"/>
        <v>MillerKnoll - B2B Firmographic Data Append</v>
      </c>
      <c r="F112" t="str">
        <f>_xlfn.XLOOKUP(B112,Modified!J:J,Modified!K:K)</f>
        <v>35783</v>
      </c>
    </row>
    <row r="113" spans="2:6">
      <c r="B113" s="1" t="s">
        <v>520</v>
      </c>
      <c r="C113" t="str">
        <f t="shared" si="3"/>
        <v>161 DMW Direct</v>
      </c>
      <c r="D113" t="str">
        <f t="shared" si="4"/>
        <v>1369 BCBSRI - Incremental Epsilon Records</v>
      </c>
      <c r="E113" t="str">
        <f t="shared" si="5"/>
        <v>BCBSRI - Incremental Epsilon Records</v>
      </c>
      <c r="F113" t="e">
        <f>_xlfn.XLOOKUP(B113,Modified!J:J,Modified!K:K)</f>
        <v>#N/A</v>
      </c>
    </row>
    <row r="114" spans="2:6">
      <c r="B114" s="1" t="s">
        <v>580</v>
      </c>
      <c r="C114" t="str">
        <f t="shared" si="3"/>
        <v>169 LinkedIn Corporation</v>
      </c>
      <c r="D114" t="str">
        <f t="shared" si="4"/>
        <v>1304 LinkedIn FY2025H1 BI Retainer (Laura) CO9 Renewal</v>
      </c>
      <c r="E114" t="str">
        <f t="shared" si="5"/>
        <v>LinkedIn FY2025H1 BI Retainer (Laura) CO9 Renewal</v>
      </c>
      <c r="F114" t="str">
        <f>_xlfn.XLOOKUP(B114,Modified!J:J,Modified!K:K)</f>
        <v>34003</v>
      </c>
    </row>
    <row r="115" spans="2:6">
      <c r="B115" s="1" t="s">
        <v>605</v>
      </c>
      <c r="C115" t="str">
        <f t="shared" si="3"/>
        <v>280 NBCU</v>
      </c>
      <c r="D115" t="str">
        <f t="shared" si="4"/>
        <v>1333 NBCU - Prism (Wingspan) 2.0 Engineering Team Extension</v>
      </c>
      <c r="E115" t="str">
        <f t="shared" si="5"/>
        <v>NBCU - Prism (Wingspan) 2.0 Engineering Team Extension</v>
      </c>
      <c r="F115" t="str">
        <f>_xlfn.XLOOKUP(B115,Modified!J:J,Modified!K:K)</f>
        <v>34755</v>
      </c>
    </row>
    <row r="116" spans="2:6">
      <c r="B116" s="1" t="s">
        <v>570</v>
      </c>
      <c r="C116" t="str">
        <f t="shared" si="3"/>
        <v>178 KSM</v>
      </c>
      <c r="D116" t="str">
        <f t="shared" si="4"/>
        <v>149 CoE - Reporting &amp; Insights</v>
      </c>
      <c r="E116" t="str">
        <f t="shared" si="5"/>
        <v>CoE - Reporting &amp; Insights</v>
      </c>
      <c r="F116" t="e">
        <f>_xlfn.XLOOKUP(B116,Modified!J:J,Modified!K:K)</f>
        <v>#N/A</v>
      </c>
    </row>
    <row r="117" spans="2:6">
      <c r="B117" s="1" t="s">
        <v>670</v>
      </c>
      <c r="C117" t="str">
        <f t="shared" si="3"/>
        <v>11 Visa</v>
      </c>
      <c r="D117" t="str">
        <f t="shared" si="4"/>
        <v>676 BI Managed services - 1 year engagement</v>
      </c>
      <c r="E117" t="str">
        <f t="shared" si="5"/>
        <v>BI Managed services - 1 year engagement</v>
      </c>
      <c r="F117" t="str">
        <f>_xlfn.XLOOKUP(B117,Modified!J:J,Modified!K:K)</f>
        <v>17357</v>
      </c>
    </row>
    <row r="118" spans="2:6">
      <c r="B118" s="1" t="s">
        <v>521</v>
      </c>
      <c r="C118" t="str">
        <f t="shared" si="3"/>
        <v>161 DMW Direct</v>
      </c>
      <c r="D118" t="str">
        <f t="shared" si="4"/>
        <v>857 DMW - 2024 Core Retainer</v>
      </c>
      <c r="E118" t="str">
        <f t="shared" si="5"/>
        <v>DMW - 2024 Core Retainer</v>
      </c>
      <c r="F118" t="str">
        <f>_xlfn.XLOOKUP(B118,Modified!J:J,Modified!K:K)</f>
        <v>22644</v>
      </c>
    </row>
    <row r="119" spans="2:6">
      <c r="B119" s="1" t="s">
        <v>584</v>
      </c>
      <c r="C119" t="str">
        <f t="shared" si="3"/>
        <v>169 LinkedIn Corporation</v>
      </c>
      <c r="D119" t="str">
        <f t="shared" si="4"/>
        <v>1315 LinkedIn FY2025H1 Non-Profit BI (Leo) Renewal</v>
      </c>
      <c r="E119" t="str">
        <f t="shared" si="5"/>
        <v>LinkedIn FY2025H1 Non-Profit BI (Leo) Renewal</v>
      </c>
      <c r="F119" t="str">
        <f>_xlfn.XLOOKUP(B119,Modified!J:J,Modified!K:K)</f>
        <v>34327</v>
      </c>
    </row>
    <row r="120" spans="2:6">
      <c r="B120" s="1" t="s">
        <v>649</v>
      </c>
      <c r="C120" t="str">
        <f t="shared" si="3"/>
        <v>362 Universal Parks &amp; Resorts</v>
      </c>
      <c r="D120" t="str">
        <f t="shared" si="4"/>
        <v>1049 BI Implementation / Data Layer Build</v>
      </c>
      <c r="E120" t="str">
        <f t="shared" si="5"/>
        <v>BI Implementation / Data Layer Build</v>
      </c>
      <c r="F120" t="e">
        <f>_xlfn.XLOOKUP(B120,Modified!J:J,Modified!K:K)</f>
        <v>#N/A</v>
      </c>
    </row>
    <row r="121" spans="2:6">
      <c r="B121" s="1" t="s">
        <v>489</v>
      </c>
      <c r="C121" t="str">
        <f t="shared" si="3"/>
        <v>175 Chewy</v>
      </c>
      <c r="D121" t="str">
        <f t="shared" si="4"/>
        <v>739 BI Support - Canada Launch - Phase 1</v>
      </c>
      <c r="E121" t="str">
        <f t="shared" si="5"/>
        <v>BI Support - Canada Launch - Phase 1</v>
      </c>
      <c r="F121" t="str">
        <f>_xlfn.XLOOKUP(B121,Modified!J:J,Modified!K:K)</f>
        <v>19490</v>
      </c>
    </row>
    <row r="122" spans="2:6">
      <c r="B122" s="1" t="s">
        <v>569</v>
      </c>
      <c r="C122" t="str">
        <f t="shared" si="3"/>
        <v>178 KSM</v>
      </c>
      <c r="D122" t="str">
        <f t="shared" si="4"/>
        <v>1352 KSM - BI Support - 7/26/24 thru 3/26/25</v>
      </c>
      <c r="E122" t="str">
        <f t="shared" si="5"/>
        <v>KSM - BI Support - 7/26/24 thru 3/26/25</v>
      </c>
      <c r="F122" t="str">
        <f>_xlfn.XLOOKUP(B122,Modified!J:J,Modified!K:K)</f>
        <v>36090</v>
      </c>
    </row>
    <row r="123" spans="2:6">
      <c r="B123" s="1" t="s">
        <v>579</v>
      </c>
      <c r="C123" t="str">
        <f t="shared" si="3"/>
        <v>169 LinkedIn Corporation</v>
      </c>
      <c r="D123" t="str">
        <f t="shared" si="4"/>
        <v>1303 LinkedIn Targeting Renewal FY2025H1 (Paul)</v>
      </c>
      <c r="E123" t="str">
        <f t="shared" si="5"/>
        <v>LinkedIn Targeting Renewal FY2025H1 (Paul)</v>
      </c>
      <c r="F123" t="str">
        <f>_xlfn.XLOOKUP(B123,Modified!J:J,Modified!K:K)</f>
        <v>34002</v>
      </c>
    </row>
    <row r="124" spans="2:6">
      <c r="B124" s="1" t="s">
        <v>602</v>
      </c>
      <c r="C124" t="str">
        <f t="shared" si="3"/>
        <v>499 Multi-Color Corporation (MCC)</v>
      </c>
      <c r="D124" t="str">
        <f t="shared" si="4"/>
        <v>1221 CD&amp;R - MCC - MDM Discovery &amp; Data Strategy Audit</v>
      </c>
      <c r="E124" t="str">
        <f t="shared" si="5"/>
        <v>CD&amp;R - MCC - MDM Discovery &amp; Data Strategy Audit</v>
      </c>
      <c r="F124" t="e">
        <f>_xlfn.XLOOKUP(B124,Modified!J:J,Modified!K:K)</f>
        <v>#N/A</v>
      </c>
    </row>
    <row r="125" spans="2:6">
      <c r="B125" s="1" t="s">
        <v>617</v>
      </c>
      <c r="C125" t="str">
        <f t="shared" si="3"/>
        <v>459 Roku Inc.</v>
      </c>
      <c r="D125" t="str">
        <f t="shared" si="4"/>
        <v>966 SOW#1 2024 - DE &amp; BI Team</v>
      </c>
      <c r="E125" t="str">
        <f t="shared" si="5"/>
        <v>SOW#1 2024 - DE &amp; BI Team</v>
      </c>
      <c r="F125" t="str">
        <f>_xlfn.XLOOKUP(B125,Modified!J:J,Modified!K:K)</f>
        <v>25138</v>
      </c>
    </row>
    <row r="126" spans="2:6">
      <c r="B126" s="1" t="s">
        <v>657</v>
      </c>
      <c r="C126" t="str">
        <f t="shared" si="3"/>
        <v>276 Under Armour</v>
      </c>
      <c r="D126" t="str">
        <f t="shared" si="4"/>
        <v>1216 Executive Insights and Rev Mgmt Dashboards</v>
      </c>
      <c r="E126" t="str">
        <f t="shared" si="5"/>
        <v>Executive Insights and Rev Mgmt Dashboards</v>
      </c>
      <c r="F126" t="str">
        <f>_xlfn.XLOOKUP(B126,Modified!J:J,Modified!K:K)</f>
        <v>30362</v>
      </c>
    </row>
    <row r="127" spans="2:6">
      <c r="B127" s="1" t="s">
        <v>459</v>
      </c>
      <c r="C127" t="str">
        <f t="shared" si="3"/>
        <v>2 AARP</v>
      </c>
      <c r="D127" t="str">
        <f t="shared" si="4"/>
        <v>1269 AARP - Lead Gen and Digital Rep. July - Dec 2024</v>
      </c>
      <c r="E127" t="str">
        <f t="shared" si="5"/>
        <v>AARP - Lead Gen and Digital Rep. July - Dec 2024</v>
      </c>
      <c r="F127" t="str">
        <f>_xlfn.XLOOKUP(B127,Modified!J:J,Modified!K:K)</f>
        <v>32654</v>
      </c>
    </row>
    <row r="128" spans="2:6">
      <c r="B128" s="1" t="s">
        <v>646</v>
      </c>
      <c r="C128" t="str">
        <f t="shared" si="3"/>
        <v>468 Blackstone Inc.</v>
      </c>
      <c r="D128" t="str">
        <f t="shared" si="4"/>
        <v>989 Blackstone SOW #13</v>
      </c>
      <c r="E128" t="str">
        <f t="shared" si="5"/>
        <v>Blackstone SOW #13</v>
      </c>
      <c r="F128" t="str">
        <f>_xlfn.XLOOKUP(B128,Modified!J:J,Modified!K:K)</f>
        <v>25161</v>
      </c>
    </row>
    <row r="129" spans="2:6">
      <c r="B129" s="1" t="s">
        <v>458</v>
      </c>
      <c r="C129" t="str">
        <f t="shared" si="3"/>
        <v>2 AARP</v>
      </c>
      <c r="D129" t="str">
        <f t="shared" si="4"/>
        <v>1210 AARP - Digital First BI - 2024</v>
      </c>
      <c r="E129" t="str">
        <f t="shared" si="5"/>
        <v>AARP - Digital First BI - 2024</v>
      </c>
      <c r="F129" t="str">
        <f>_xlfn.XLOOKUP(B129,Modified!J:J,Modified!K:K)</f>
        <v>30049</v>
      </c>
    </row>
    <row r="130" spans="2:6">
      <c r="B130" s="1" t="s">
        <v>8483</v>
      </c>
      <c r="C130" t="str">
        <f t="shared" si="3"/>
        <v>443 Clayton, Dubilier &amp; Rice</v>
      </c>
      <c r="D130" t="str">
        <f t="shared" si="4"/>
        <v>1094 Inizio Data Pack Automation</v>
      </c>
      <c r="E130" t="str">
        <f t="shared" si="5"/>
        <v>Inizio Data Pack Automation</v>
      </c>
      <c r="F130" t="e">
        <f>_xlfn.XLOOKUP(B130,Modified!J:J,Modified!K:K)</f>
        <v>#N/A</v>
      </c>
    </row>
    <row r="131" spans="2:6">
      <c r="B131" s="1" t="s">
        <v>3003</v>
      </c>
      <c r="C131" t="str">
        <f t="shared" ref="C131:C194" si="6">_xlfn.TEXTBEFORE(B131," :")</f>
        <v>349 Soremartec S.A.</v>
      </c>
      <c r="D131" t="str">
        <f t="shared" ref="D131:D194" si="7">_xlfn.TEXTAFTER(B131,": ")</f>
        <v>1007 Offshore Business Insights Support</v>
      </c>
      <c r="E131" t="str">
        <f t="shared" ref="E131:E194" si="8">_xlfn.TEXTAFTER(D131," ")</f>
        <v>Offshore Business Insights Support</v>
      </c>
      <c r="F131" t="str">
        <f>_xlfn.XLOOKUP(B131,Modified!J:J,Modified!K:K)</f>
        <v>25538</v>
      </c>
    </row>
    <row r="132" spans="2:6">
      <c r="B132" s="1" t="s">
        <v>668</v>
      </c>
      <c r="C132" t="str">
        <f t="shared" si="6"/>
        <v>11 Visa</v>
      </c>
      <c r="D132" t="str">
        <f t="shared" si="7"/>
        <v>1264 VISA Consumer Payment - DE/BI project</v>
      </c>
      <c r="E132" t="str">
        <f t="shared" si="8"/>
        <v>VISA Consumer Payment - DE/BI project</v>
      </c>
      <c r="F132" t="str">
        <f>_xlfn.XLOOKUP(B132,Modified!J:J,Modified!K:K)</f>
        <v>32547</v>
      </c>
    </row>
    <row r="133" spans="2:6">
      <c r="B133" s="1" t="s">
        <v>669</v>
      </c>
      <c r="C133" t="str">
        <f t="shared" si="6"/>
        <v>11 Visa</v>
      </c>
      <c r="D133" t="str">
        <f t="shared" si="7"/>
        <v>1344 Visa - Minerva dashboard automation</v>
      </c>
      <c r="E133" t="str">
        <f t="shared" si="8"/>
        <v>Visa - Minerva dashboard automation</v>
      </c>
      <c r="F133" t="str">
        <f>_xlfn.XLOOKUP(B133,Modified!J:J,Modified!K:K)</f>
        <v>35679</v>
      </c>
    </row>
    <row r="134" spans="2:6">
      <c r="B134" s="1" t="s">
        <v>665</v>
      </c>
      <c r="C134" t="str">
        <f t="shared" si="6"/>
        <v>11 Visa</v>
      </c>
      <c r="D134" t="str">
        <f t="shared" si="7"/>
        <v>1242 BI retainer - Global Installments and Embedded Finance</v>
      </c>
      <c r="E134" t="str">
        <f t="shared" si="8"/>
        <v>BI retainer - Global Installments and Embedded Finance</v>
      </c>
      <c r="F134" t="str">
        <f>_xlfn.XLOOKUP(B134,Modified!J:J,Modified!K:K)</f>
        <v>31106</v>
      </c>
    </row>
    <row r="135" spans="2:6">
      <c r="B135" s="1" t="s">
        <v>667</v>
      </c>
      <c r="C135" t="str">
        <f t="shared" si="6"/>
        <v>11 Visa</v>
      </c>
      <c r="D135" t="str">
        <f t="shared" si="7"/>
        <v>1263 VISA Commercial Services - DE/BI project</v>
      </c>
      <c r="E135" t="str">
        <f t="shared" si="8"/>
        <v>VISA Commercial Services - DE/BI project</v>
      </c>
      <c r="F135" t="str">
        <f>_xlfn.XLOOKUP(B135,Modified!J:J,Modified!K:K)</f>
        <v>32546</v>
      </c>
    </row>
    <row r="136" spans="2:6">
      <c r="B136" s="1" t="s">
        <v>533</v>
      </c>
      <c r="C136" t="str">
        <f t="shared" si="6"/>
        <v>5 Fresh Direct</v>
      </c>
      <c r="D136" t="str">
        <f t="shared" si="7"/>
        <v>849 FreshDirect - 2024 PowerBI Support</v>
      </c>
      <c r="E136" t="str">
        <f t="shared" si="8"/>
        <v>FreshDirect - 2024 PowerBI Support</v>
      </c>
      <c r="F136" t="str">
        <f>_xlfn.XLOOKUP(B136,Modified!J:J,Modified!K:K)</f>
        <v>22531</v>
      </c>
    </row>
    <row r="137" spans="2:6">
      <c r="B137" s="1" t="s">
        <v>3085</v>
      </c>
      <c r="C137" t="str">
        <f t="shared" si="6"/>
        <v>349 Soremartec S.A.</v>
      </c>
      <c r="D137" t="str">
        <f t="shared" si="7"/>
        <v>770 P1 Africa-Levant Reports Ongoing</v>
      </c>
      <c r="E137" t="str">
        <f t="shared" si="8"/>
        <v>P1 Africa-Levant Reports Ongoing</v>
      </c>
      <c r="F137" t="str">
        <f>_xlfn.XLOOKUP(B137,Modified!J:J,Modified!K:K)</f>
        <v>20142</v>
      </c>
    </row>
    <row r="138" spans="2:6">
      <c r="B138" s="1" t="s">
        <v>543</v>
      </c>
      <c r="C138" t="str">
        <f t="shared" si="6"/>
        <v>182 GoodRx</v>
      </c>
      <c r="D138" t="str">
        <f t="shared" si="7"/>
        <v>1244 GoodRx - Incremental BI Support</v>
      </c>
      <c r="E138" t="str">
        <f t="shared" si="8"/>
        <v>GoodRx - Incremental BI Support</v>
      </c>
      <c r="F138" t="str">
        <f>_xlfn.XLOOKUP(B138,Modified!J:J,Modified!K:K)</f>
        <v>31316</v>
      </c>
    </row>
    <row r="139" spans="2:6">
      <c r="B139" s="1" t="s">
        <v>2923</v>
      </c>
      <c r="C139" t="str">
        <f t="shared" si="6"/>
        <v>419 Repsol Resources UK Limited</v>
      </c>
      <c r="D139" t="str">
        <f t="shared" si="7"/>
        <v>1093 Core Digital Team 2024</v>
      </c>
      <c r="E139" t="str">
        <f t="shared" si="8"/>
        <v>Core Digital Team 2024</v>
      </c>
      <c r="F139" t="str">
        <f>_xlfn.XLOOKUP(B139,Modified!J:J,Modified!K:K)</f>
        <v>26566</v>
      </c>
    </row>
    <row r="140" spans="2:6">
      <c r="B140" s="1" t="s">
        <v>664</v>
      </c>
      <c r="C140" t="str">
        <f t="shared" si="6"/>
        <v>11 Visa</v>
      </c>
      <c r="D140" t="str">
        <f t="shared" si="7"/>
        <v>1079 Visa - Cross Border Dashboard work - BI &amp; DE</v>
      </c>
      <c r="E140" t="str">
        <f t="shared" si="8"/>
        <v>Visa - Cross Border Dashboard work - BI &amp; DE</v>
      </c>
      <c r="F140" t="e">
        <f>_xlfn.XLOOKUP(B140,Modified!J:J,Modified!K:K)</f>
        <v>#N/A</v>
      </c>
    </row>
    <row r="141" spans="2:6">
      <c r="B141" s="1" t="s">
        <v>656</v>
      </c>
      <c r="C141" t="str">
        <f t="shared" si="6"/>
        <v>276 Under Armour</v>
      </c>
      <c r="D141" t="str">
        <f t="shared" si="7"/>
        <v>1167 EU Line List</v>
      </c>
      <c r="E141" t="str">
        <f t="shared" si="8"/>
        <v>EU Line List</v>
      </c>
      <c r="F141" t="str">
        <f>_xlfn.XLOOKUP(B141,Modified!J:J,Modified!K:K)</f>
        <v>28679</v>
      </c>
    </row>
    <row r="142" spans="2:6">
      <c r="B142" s="1" t="s">
        <v>589</v>
      </c>
      <c r="C142" t="str">
        <f t="shared" si="6"/>
        <v>3 Marriott</v>
      </c>
      <c r="D142" t="str">
        <f t="shared" si="7"/>
        <v>1119 Marriott - CEC Analytics PowerBI Transformation - Delivery &amp; Training</v>
      </c>
      <c r="E142" t="str">
        <f t="shared" si="8"/>
        <v>Marriott - CEC Analytics PowerBI Transformation - Delivery &amp; Training</v>
      </c>
      <c r="F142" t="e">
        <f>_xlfn.XLOOKUP(B142,Modified!J:J,Modified!K:K)</f>
        <v>#N/A</v>
      </c>
    </row>
    <row r="143" spans="2:6">
      <c r="B143" s="1" t="s">
        <v>1444</v>
      </c>
      <c r="C143" t="str">
        <f t="shared" si="6"/>
        <v>440 ICC in Forth Point Represents FutureproofAI</v>
      </c>
      <c r="D143" t="str">
        <f t="shared" si="7"/>
        <v>1137 British Telecom - IDC resource Anirudh</v>
      </c>
      <c r="E143" t="str">
        <f t="shared" si="8"/>
        <v>British Telecom - IDC resource Anirudh</v>
      </c>
      <c r="F143" t="str">
        <f>_xlfn.XLOOKUP(B143,Modified!J:J,Modified!K:K)</f>
        <v>27534</v>
      </c>
    </row>
    <row r="144" spans="2:6">
      <c r="B144" s="1" t="s">
        <v>1446</v>
      </c>
      <c r="C144" t="str">
        <f t="shared" si="6"/>
        <v>440 ICC in Forth Point Represents FutureproofAI</v>
      </c>
      <c r="D144" t="str">
        <f t="shared" si="7"/>
        <v>1091 British Telecom - IDC resource Chaitanya</v>
      </c>
      <c r="E144" t="str">
        <f t="shared" si="8"/>
        <v>British Telecom - IDC resource Chaitanya</v>
      </c>
      <c r="F144" t="str">
        <f>_xlfn.XLOOKUP(B144,Modified!J:J,Modified!K:K)</f>
        <v>26564</v>
      </c>
    </row>
    <row r="145" spans="2:6">
      <c r="B145" s="1" t="s">
        <v>463</v>
      </c>
      <c r="C145" t="str">
        <f t="shared" si="6"/>
        <v>2 AARP</v>
      </c>
      <c r="D145" t="str">
        <f t="shared" si="7"/>
        <v>891 DAG Web Dashboards - 2024</v>
      </c>
      <c r="E145" t="str">
        <f t="shared" si="8"/>
        <v>DAG Web Dashboards - 2024</v>
      </c>
      <c r="F145" t="str">
        <f>_xlfn.XLOOKUP(B145,Modified!J:J,Modified!K:K)</f>
        <v>23410</v>
      </c>
    </row>
    <row r="146" spans="2:6">
      <c r="B146" s="1" t="s">
        <v>2869</v>
      </c>
      <c r="C146" t="str">
        <f t="shared" si="6"/>
        <v>349 Soremartec S.A.</v>
      </c>
      <c r="D146" t="str">
        <f t="shared" si="7"/>
        <v>768 MUSST APAC-MEA Reporting Maintenance</v>
      </c>
      <c r="E146" t="str">
        <f t="shared" si="8"/>
        <v>MUSST APAC-MEA Reporting Maintenance</v>
      </c>
      <c r="F146" t="str">
        <f>_xlfn.XLOOKUP(B146,Modified!J:J,Modified!K:K)</f>
        <v>20140</v>
      </c>
    </row>
    <row r="147" spans="2:6">
      <c r="B147" s="1" t="s">
        <v>634</v>
      </c>
      <c r="C147" t="str">
        <f t="shared" si="6"/>
        <v>181 Stanley Black &amp; Decker</v>
      </c>
      <c r="D147" t="str">
        <f t="shared" si="7"/>
        <v>1291 SBD - Q3 BI</v>
      </c>
      <c r="E147" t="str">
        <f t="shared" si="8"/>
        <v>SBD - Q3 BI</v>
      </c>
      <c r="F147" t="str">
        <f>_xlfn.XLOOKUP(B147,Modified!J:J,Modified!K:K)</f>
        <v>33283</v>
      </c>
    </row>
    <row r="148" spans="2:6">
      <c r="B148" s="1" t="s">
        <v>626</v>
      </c>
      <c r="C148" t="str">
        <f t="shared" si="6"/>
        <v>393 SPARC</v>
      </c>
      <c r="D148" t="str">
        <f t="shared" si="7"/>
        <v>1025 SPARC 2024 Renewal</v>
      </c>
      <c r="E148" t="str">
        <f t="shared" si="8"/>
        <v>SPARC 2024 Renewal</v>
      </c>
      <c r="F148" t="str">
        <f>_xlfn.XLOOKUP(B148,Modified!J:J,Modified!K:K)</f>
        <v>25762</v>
      </c>
    </row>
    <row r="149" spans="2:6">
      <c r="B149" s="1" t="s">
        <v>3158</v>
      </c>
      <c r="C149" t="str">
        <f t="shared" si="6"/>
        <v>440 ICC in Forth Point Represents FutureproofAI</v>
      </c>
      <c r="D149" t="str">
        <f t="shared" si="7"/>
        <v>1380 British Telecom - IDC resource Premanand</v>
      </c>
      <c r="E149" t="str">
        <f t="shared" si="8"/>
        <v>British Telecom - IDC resource Premanand</v>
      </c>
      <c r="F149" t="str">
        <f>_xlfn.XLOOKUP(B149,Modified!J:J,Modified!K:K)</f>
        <v>36824</v>
      </c>
    </row>
    <row r="150" spans="2:6">
      <c r="B150" s="1" t="s">
        <v>506</v>
      </c>
      <c r="C150" t="str">
        <f t="shared" si="6"/>
        <v>170 CVS Health</v>
      </c>
      <c r="D150" t="str">
        <f t="shared" si="7"/>
        <v>1293 CVS PWC --ThoughtSpot--Jonathan Nawrocki</v>
      </c>
      <c r="E150" t="str">
        <f t="shared" si="8"/>
        <v>CVS PWC --ThoughtSpot--Jonathan Nawrocki</v>
      </c>
      <c r="F150" t="str">
        <f>_xlfn.XLOOKUP(B150,Modified!J:J,Modified!K:K)</f>
        <v>33385</v>
      </c>
    </row>
    <row r="151" spans="2:6">
      <c r="B151" s="1" t="s">
        <v>585</v>
      </c>
      <c r="C151" t="str">
        <f t="shared" si="6"/>
        <v>169 LinkedIn Corporation</v>
      </c>
      <c r="D151" t="str">
        <f t="shared" si="7"/>
        <v>671 LinkedIn FY2024 BI Retainer (Laura)</v>
      </c>
      <c r="E151" t="str">
        <f t="shared" si="8"/>
        <v>LinkedIn FY2024 BI Retainer (Laura)</v>
      </c>
      <c r="F151" t="e">
        <f>_xlfn.XLOOKUP(B151,Modified!J:J,Modified!K:K)</f>
        <v>#N/A</v>
      </c>
    </row>
    <row r="152" spans="2:6">
      <c r="B152" s="1" t="s">
        <v>645</v>
      </c>
      <c r="C152" t="str">
        <f t="shared" si="6"/>
        <v>468 Blackstone Inc.</v>
      </c>
      <c r="D152" t="str">
        <f t="shared" si="7"/>
        <v>988 Blackstone SOW #12</v>
      </c>
      <c r="E152" t="str">
        <f t="shared" si="8"/>
        <v>Blackstone SOW #12</v>
      </c>
      <c r="F152" t="str">
        <f>_xlfn.XLOOKUP(B152,Modified!J:J,Modified!K:K)</f>
        <v>25160</v>
      </c>
    </row>
    <row r="153" spans="2:6">
      <c r="B153" s="1" t="s">
        <v>587</v>
      </c>
      <c r="C153" t="str">
        <f t="shared" si="6"/>
        <v>482 Madhive</v>
      </c>
      <c r="D153" t="str">
        <f t="shared" si="7"/>
        <v>1111 Madhive - SOW1</v>
      </c>
      <c r="E153" t="str">
        <f t="shared" si="8"/>
        <v>Madhive - SOW1</v>
      </c>
      <c r="F153" t="str">
        <f>_xlfn.XLOOKUP(B153,Modified!J:J,Modified!K:K)</f>
        <v>26788</v>
      </c>
    </row>
    <row r="154" spans="2:6">
      <c r="B154" s="1" t="s">
        <v>632</v>
      </c>
      <c r="C154" t="str">
        <f t="shared" si="6"/>
        <v>469 Stagwell Marketing Cloud LLC</v>
      </c>
      <c r="D154" t="str">
        <f t="shared" si="7"/>
        <v>987 Stagwell SOW#3</v>
      </c>
      <c r="E154" t="str">
        <f t="shared" si="8"/>
        <v>Stagwell SOW#3</v>
      </c>
      <c r="F154" t="str">
        <f>_xlfn.XLOOKUP(B154,Modified!J:J,Modified!K:K)</f>
        <v>25159</v>
      </c>
    </row>
    <row r="155" spans="2:6">
      <c r="B155" s="1" t="s">
        <v>539</v>
      </c>
      <c r="C155" t="str">
        <f t="shared" si="6"/>
        <v>460 Globalization Partners Inc.</v>
      </c>
      <c r="D155" t="str">
        <f t="shared" si="7"/>
        <v>1116 GP SOW #37 - Data Engineering Team</v>
      </c>
      <c r="E155" t="str">
        <f t="shared" si="8"/>
        <v>GP SOW #37 - Data Engineering Team</v>
      </c>
      <c r="F155" t="e">
        <f>_xlfn.XLOOKUP(B155,Modified!J:J,Modified!K:K)</f>
        <v>#N/A</v>
      </c>
    </row>
    <row r="156" spans="2:6">
      <c r="B156" s="1" t="s">
        <v>640</v>
      </c>
      <c r="C156" t="str">
        <f t="shared" si="6"/>
        <v>468 Blackstone Inc.</v>
      </c>
      <c r="D156" t="str">
        <f t="shared" si="7"/>
        <v>1189 Blackstone - SOW#15 - Developer Experience Team (.Net)</v>
      </c>
      <c r="E156" t="str">
        <f t="shared" si="8"/>
        <v>Blackstone - SOW#15 - Developer Experience Team (.Net)</v>
      </c>
      <c r="F156" t="str">
        <f>_xlfn.XLOOKUP(B156,Modified!J:J,Modified!K:K)</f>
        <v>29210</v>
      </c>
    </row>
    <row r="157" spans="2:6">
      <c r="B157" s="1" t="s">
        <v>536</v>
      </c>
      <c r="C157" t="str">
        <f t="shared" si="6"/>
        <v>460 Globalization Partners Inc.</v>
      </c>
      <c r="D157" t="str">
        <f t="shared" si="7"/>
        <v>1029 GP SOW #34</v>
      </c>
      <c r="E157" t="str">
        <f t="shared" si="8"/>
        <v>GP SOW #34</v>
      </c>
      <c r="F157" t="str">
        <f>_xlfn.XLOOKUP(B157,Modified!J:J,Modified!K:K)</f>
        <v>25867</v>
      </c>
    </row>
    <row r="158" spans="2:6">
      <c r="B158" s="1" t="s">
        <v>612</v>
      </c>
      <c r="C158" t="str">
        <f t="shared" si="6"/>
        <v>466 Pixability Inc.</v>
      </c>
      <c r="D158" t="str">
        <f t="shared" si="7"/>
        <v>1331 Pixability SOW 4</v>
      </c>
      <c r="E158" t="str">
        <f t="shared" si="8"/>
        <v>Pixability SOW 4</v>
      </c>
      <c r="F158" t="str">
        <f>_xlfn.XLOOKUP(B158,Modified!J:J,Modified!K:K)</f>
        <v>34753</v>
      </c>
    </row>
    <row r="159" spans="2:6">
      <c r="B159" s="1" t="s">
        <v>613</v>
      </c>
      <c r="C159" t="str">
        <f t="shared" si="6"/>
        <v>466 Pixability Inc.</v>
      </c>
      <c r="D159" t="str">
        <f t="shared" si="7"/>
        <v>983 Pixability SOW#3</v>
      </c>
      <c r="E159" t="str">
        <f t="shared" si="8"/>
        <v>Pixability SOW#3</v>
      </c>
      <c r="F159" t="str">
        <f>_xlfn.XLOOKUP(B159,Modified!J:J,Modified!K:K)</f>
        <v>25155</v>
      </c>
    </row>
    <row r="160" spans="2:6">
      <c r="B160" s="1" t="s">
        <v>4241</v>
      </c>
      <c r="C160" t="str">
        <f t="shared" si="6"/>
        <v>353 De Lage Landen International B.V</v>
      </c>
      <c r="D160" t="str">
        <f t="shared" si="7"/>
        <v>634 Insurance Engine Phase 2</v>
      </c>
      <c r="E160" t="str">
        <f t="shared" si="8"/>
        <v>Insurance Engine Phase 2</v>
      </c>
      <c r="F160" t="str">
        <f>_xlfn.XLOOKUP(B160,Modified!J:J,Modified!K:K)</f>
        <v>16674</v>
      </c>
    </row>
    <row r="161" spans="2:6">
      <c r="B161" s="1" t="s">
        <v>630</v>
      </c>
      <c r="C161" t="str">
        <f t="shared" si="6"/>
        <v>469 Stagwell Marketing Cloud LLC</v>
      </c>
      <c r="D161" t="str">
        <f t="shared" si="7"/>
        <v>1190 Stagwell - SOW#4 - Data Engineering Team</v>
      </c>
      <c r="E161" t="str">
        <f t="shared" si="8"/>
        <v>Stagwell - SOW#4 - Data Engineering Team</v>
      </c>
      <c r="F161" t="str">
        <f>_xlfn.XLOOKUP(B161,Modified!J:J,Modified!K:K)</f>
        <v>29211</v>
      </c>
    </row>
    <row r="162" spans="2:6">
      <c r="B162" s="1" t="s">
        <v>538</v>
      </c>
      <c r="C162" t="str">
        <f t="shared" si="6"/>
        <v>460 Globalization Partners Inc.</v>
      </c>
      <c r="D162" t="str">
        <f t="shared" si="7"/>
        <v>1031 GP SOW #36</v>
      </c>
      <c r="E162" t="str">
        <f t="shared" si="8"/>
        <v>GP SOW #36</v>
      </c>
      <c r="F162" t="e">
        <f>_xlfn.XLOOKUP(B162,Modified!J:J,Modified!K:K)</f>
        <v>#N/A</v>
      </c>
    </row>
    <row r="163" spans="2:6">
      <c r="B163" s="1" t="s">
        <v>620</v>
      </c>
      <c r="C163" t="str">
        <f t="shared" si="6"/>
        <v>465 Sincera Technologies LLC</v>
      </c>
      <c r="D163" t="str">
        <f t="shared" si="7"/>
        <v>1146 Sincera SOW 4 - DE Team</v>
      </c>
      <c r="E163" t="str">
        <f t="shared" si="8"/>
        <v>Sincera SOW 4 - DE Team</v>
      </c>
      <c r="F163" t="str">
        <f>_xlfn.XLOOKUP(B163,Modified!J:J,Modified!K:K)</f>
        <v>28145</v>
      </c>
    </row>
    <row r="164" spans="2:6">
      <c r="B164" s="1" t="s">
        <v>642</v>
      </c>
      <c r="C164" t="str">
        <f t="shared" si="6"/>
        <v>468 Blackstone Inc.</v>
      </c>
      <c r="D164" t="str">
        <f t="shared" si="7"/>
        <v>1255 Blackstone - Python Engineers (James Team)</v>
      </c>
      <c r="E164" t="str">
        <f t="shared" si="8"/>
        <v>Blackstone - Python Engineers (James Team)</v>
      </c>
      <c r="F164" t="str">
        <f>_xlfn.XLOOKUP(B164,Modified!J:J,Modified!K:K)</f>
        <v>32036</v>
      </c>
    </row>
    <row r="165" spans="2:6">
      <c r="B165" s="1" t="s">
        <v>535</v>
      </c>
      <c r="C165" t="str">
        <f t="shared" si="6"/>
        <v>460 Globalization Partners Inc.</v>
      </c>
      <c r="D165" t="str">
        <f t="shared" si="7"/>
        <v>1028 GP SOW #33</v>
      </c>
      <c r="E165" t="str">
        <f t="shared" si="8"/>
        <v>GP SOW #33</v>
      </c>
      <c r="F165" t="str">
        <f>_xlfn.XLOOKUP(B165,Modified!J:J,Modified!K:K)</f>
        <v>25866</v>
      </c>
    </row>
    <row r="166" spans="2:6">
      <c r="B166" s="1" t="s">
        <v>560</v>
      </c>
      <c r="C166" t="str">
        <f t="shared" si="6"/>
        <v>382 Hyatt</v>
      </c>
      <c r="D166" t="str">
        <f t="shared" si="7"/>
        <v>1294 Hyatt - Product Manager Need</v>
      </c>
      <c r="E166" t="str">
        <f t="shared" si="8"/>
        <v>Hyatt - Product Manager Need</v>
      </c>
      <c r="F166" t="str">
        <f>_xlfn.XLOOKUP(B166,Modified!J:J,Modified!K:K)</f>
        <v>33387</v>
      </c>
    </row>
    <row r="167" spans="2:6">
      <c r="B167" s="1" t="s">
        <v>621</v>
      </c>
      <c r="C167" t="str">
        <f t="shared" si="6"/>
        <v>465 Sincera Technologies LLC</v>
      </c>
      <c r="D167" t="str">
        <f t="shared" si="7"/>
        <v>980 Sincera SOW 3 - Data Engineering Team</v>
      </c>
      <c r="E167" t="str">
        <f t="shared" si="8"/>
        <v>Sincera SOW 3 - Data Engineering Team</v>
      </c>
      <c r="F167" t="str">
        <f>_xlfn.XLOOKUP(B167,Modified!J:J,Modified!K:K)</f>
        <v>25152</v>
      </c>
    </row>
    <row r="168" spans="2:6">
      <c r="B168" s="1" t="s">
        <v>643</v>
      </c>
      <c r="C168" t="str">
        <f t="shared" si="6"/>
        <v>468 Blackstone Inc.</v>
      </c>
      <c r="D168" t="str">
        <f t="shared" si="7"/>
        <v>1285 Blackstone - SOW#24 FS Engineer (Seb Team)</v>
      </c>
      <c r="E168" t="str">
        <f t="shared" si="8"/>
        <v>Blackstone - SOW#24 FS Engineer (Seb Team)</v>
      </c>
      <c r="F168" t="str">
        <f>_xlfn.XLOOKUP(B168,Modified!J:J,Modified!K:K)</f>
        <v>32875</v>
      </c>
    </row>
    <row r="169" spans="2:6">
      <c r="B169" s="1" t="s">
        <v>631</v>
      </c>
      <c r="C169" t="str">
        <f t="shared" si="6"/>
        <v>469 Stagwell Marketing Cloud LLC</v>
      </c>
      <c r="D169" t="str">
        <f t="shared" si="7"/>
        <v>985 Stagwell SOW#1</v>
      </c>
      <c r="E169" t="str">
        <f t="shared" si="8"/>
        <v>Stagwell SOW#1</v>
      </c>
      <c r="F169" t="str">
        <f>_xlfn.XLOOKUP(B169,Modified!J:J,Modified!K:K)</f>
        <v>25157</v>
      </c>
    </row>
    <row r="170" spans="2:6">
      <c r="B170" s="1" t="s">
        <v>618</v>
      </c>
      <c r="C170" t="str">
        <f t="shared" si="6"/>
        <v>459 Roku Inc.</v>
      </c>
      <c r="D170" t="str">
        <f t="shared" si="7"/>
        <v>968 Roku SOW 2 - Data Engineering Team</v>
      </c>
      <c r="E170" t="str">
        <f t="shared" si="8"/>
        <v>Roku SOW 2 - Data Engineering Team</v>
      </c>
      <c r="F170" t="str">
        <f>_xlfn.XLOOKUP(B170,Modified!J:J,Modified!K:K)</f>
        <v>25140</v>
      </c>
    </row>
    <row r="171" spans="2:6">
      <c r="B171" s="1" t="s">
        <v>537</v>
      </c>
      <c r="C171" t="str">
        <f t="shared" si="6"/>
        <v>460 Globalization Partners Inc.</v>
      </c>
      <c r="D171" t="str">
        <f t="shared" si="7"/>
        <v>1030 GP SOW #35</v>
      </c>
      <c r="E171" t="str">
        <f t="shared" si="8"/>
        <v>GP SOW #35</v>
      </c>
      <c r="F171" t="e">
        <f>_xlfn.XLOOKUP(B171,Modified!J:J,Modified!K:K)</f>
        <v>#N/A</v>
      </c>
    </row>
    <row r="172" spans="2:6">
      <c r="B172" s="1" t="s">
        <v>628</v>
      </c>
      <c r="C172" t="str">
        <f t="shared" si="6"/>
        <v>245 Spire Orthopedic Partners</v>
      </c>
      <c r="D172" t="str">
        <f t="shared" si="7"/>
        <v>902 Spire 2024 retainer</v>
      </c>
      <c r="E172" t="str">
        <f t="shared" si="8"/>
        <v>Spire 2024 retainer</v>
      </c>
      <c r="F172" t="str">
        <f>_xlfn.XLOOKUP(B172,Modified!J:J,Modified!K:K)</f>
        <v>23422</v>
      </c>
    </row>
    <row r="173" spans="2:6">
      <c r="B173" s="1" t="s">
        <v>637</v>
      </c>
      <c r="C173" t="str">
        <f t="shared" si="6"/>
        <v>468 Blackstone Inc.</v>
      </c>
      <c r="D173" t="str">
        <f t="shared" si="7"/>
        <v>1013 Blackstone SOW#14 - Data Engineering Team</v>
      </c>
      <c r="E173" t="str">
        <f t="shared" si="8"/>
        <v>Blackstone SOW#14 - Data Engineering Team</v>
      </c>
      <c r="F173" t="str">
        <f>_xlfn.XLOOKUP(B173,Modified!J:J,Modified!K:K)</f>
        <v>25544</v>
      </c>
    </row>
    <row r="174" spans="2:6">
      <c r="B174" s="1" t="s">
        <v>562</v>
      </c>
      <c r="C174" t="str">
        <f t="shared" si="6"/>
        <v>489 IAC/InterActiveCorp</v>
      </c>
      <c r="D174" t="str">
        <f t="shared" si="7"/>
        <v>1163 IAC - Data Strategy &amp; Performance Measurement - Snowflake Sourced</v>
      </c>
      <c r="E174" t="str">
        <f t="shared" si="8"/>
        <v>IAC - Data Strategy &amp; Performance Measurement - Snowflake Sourced</v>
      </c>
      <c r="F174" t="str">
        <f>_xlfn.XLOOKUP(B174,Modified!J:J,Modified!K:K)</f>
        <v>28469</v>
      </c>
    </row>
    <row r="175" spans="2:6">
      <c r="B175" s="1" t="s">
        <v>639</v>
      </c>
      <c r="C175" t="str">
        <f t="shared" si="6"/>
        <v>468 Blackstone Inc.</v>
      </c>
      <c r="D175" t="str">
        <f t="shared" si="7"/>
        <v>1181 Blackstone - SOW#23 - DE Tech Lead (Rafael Team)</v>
      </c>
      <c r="E175" t="str">
        <f t="shared" si="8"/>
        <v>Blackstone - SOW#23 - DE Tech Lead (Rafael Team)</v>
      </c>
      <c r="F175" t="str">
        <f>_xlfn.XLOOKUP(B175,Modified!J:J,Modified!K:K)</f>
        <v>28998</v>
      </c>
    </row>
    <row r="176" spans="2:6">
      <c r="B176" s="1" t="s">
        <v>565</v>
      </c>
      <c r="C176" t="str">
        <f t="shared" si="6"/>
        <v>462 Indigo Ag Inc.</v>
      </c>
      <c r="D176" t="str">
        <f t="shared" si="7"/>
        <v>975 Indigo SOW #8</v>
      </c>
      <c r="E176" t="str">
        <f t="shared" si="8"/>
        <v>Indigo SOW #8</v>
      </c>
      <c r="F176" t="e">
        <f>_xlfn.XLOOKUP(B176,Modified!J:J,Modified!K:K)</f>
        <v>#N/A</v>
      </c>
    </row>
    <row r="177" spans="2:6">
      <c r="B177" s="1" t="s">
        <v>644</v>
      </c>
      <c r="C177" t="str">
        <f t="shared" si="6"/>
        <v>468 Blackstone Inc.</v>
      </c>
      <c r="D177" t="str">
        <f t="shared" si="7"/>
        <v>1329 Blackstone - SOW#19 - Exec Office Team (.Net)</v>
      </c>
      <c r="E177" t="str">
        <f t="shared" si="8"/>
        <v>Blackstone - SOW#19 - Exec Office Team (.Net)</v>
      </c>
      <c r="F177" t="str">
        <f>_xlfn.XLOOKUP(B177,Modified!J:J,Modified!K:K)</f>
        <v>34751</v>
      </c>
    </row>
    <row r="178" spans="2:6">
      <c r="B178" s="1" t="s">
        <v>641</v>
      </c>
      <c r="C178" t="str">
        <f t="shared" si="6"/>
        <v>468 Blackstone Inc.</v>
      </c>
      <c r="D178" t="str">
        <f t="shared" si="7"/>
        <v>1194 Blackstone - SOW#18 - Data Engineer with AWS (Puneet Team)</v>
      </c>
      <c r="E178" t="str">
        <f t="shared" si="8"/>
        <v>Blackstone - SOW#18 - Data Engineer with AWS (Puneet Team)</v>
      </c>
      <c r="F178" t="str">
        <f>_xlfn.XLOOKUP(B178,Modified!J:J,Modified!K:K)</f>
        <v>29419</v>
      </c>
    </row>
    <row r="179" spans="2:6">
      <c r="B179" s="1" t="s">
        <v>638</v>
      </c>
      <c r="C179" t="str">
        <f t="shared" si="6"/>
        <v>468 Blackstone Inc.</v>
      </c>
      <c r="D179" t="str">
        <f t="shared" si="7"/>
        <v>1141 Blackstone - SOW#16 - Exec Office Team (.Net)</v>
      </c>
      <c r="E179" t="str">
        <f t="shared" si="8"/>
        <v>Blackstone - SOW#16 - Exec Office Team (.Net)</v>
      </c>
      <c r="F179" t="str">
        <f>_xlfn.XLOOKUP(B179,Modified!J:J,Modified!K:K)</f>
        <v>28140</v>
      </c>
    </row>
    <row r="180" spans="2:6">
      <c r="B180" s="1" t="s">
        <v>8484</v>
      </c>
      <c r="C180" t="str">
        <f t="shared" si="6"/>
        <v>428 Intent HQ</v>
      </c>
      <c r="D180" t="str">
        <f t="shared" si="7"/>
        <v>1373 Scylla Time &amp; Materials Extension</v>
      </c>
      <c r="E180" t="str">
        <f t="shared" si="8"/>
        <v>Scylla Time &amp; Materials Extension</v>
      </c>
      <c r="F180" t="e">
        <f>_xlfn.XLOOKUP(B180,Modified!J:J,Modified!K:K)</f>
        <v>#N/A</v>
      </c>
    </row>
    <row r="181" spans="2:6">
      <c r="B181" s="1" t="s">
        <v>507</v>
      </c>
      <c r="C181" t="str">
        <f t="shared" si="6"/>
        <v>170 CVS Health</v>
      </c>
      <c r="D181" t="str">
        <f t="shared" si="7"/>
        <v>1296 PV Insights Portal PM</v>
      </c>
      <c r="E181" t="str">
        <f t="shared" si="8"/>
        <v>PV Insights Portal PM</v>
      </c>
      <c r="F181" t="str">
        <f>_xlfn.XLOOKUP(B181,Modified!J:J,Modified!K:K)</f>
        <v>33389</v>
      </c>
    </row>
    <row r="182" spans="2:6">
      <c r="B182" s="1" t="s">
        <v>510</v>
      </c>
      <c r="C182" t="str">
        <f t="shared" si="6"/>
        <v>170 CVS Health</v>
      </c>
      <c r="D182" t="str">
        <f t="shared" si="7"/>
        <v>944 CMX Stop Gap -- Chad</v>
      </c>
      <c r="E182" t="str">
        <f t="shared" si="8"/>
        <v>CMX Stop Gap -- Chad</v>
      </c>
      <c r="F182" t="str">
        <f>_xlfn.XLOOKUP(B182,Modified!J:J,Modified!K:K)</f>
        <v>24604</v>
      </c>
    </row>
    <row r="183" spans="2:6">
      <c r="B183" s="1" t="s">
        <v>503</v>
      </c>
      <c r="C183" t="str">
        <f t="shared" si="6"/>
        <v>170 CVS Health</v>
      </c>
      <c r="D183" t="str">
        <f t="shared" si="7"/>
        <v>1204 Foundry Targeting - Alpesh FED</v>
      </c>
      <c r="E183" t="str">
        <f t="shared" si="8"/>
        <v>Foundry Targeting - Alpesh FED</v>
      </c>
      <c r="F183" t="str">
        <f>_xlfn.XLOOKUP(B183,Modified!J:J,Modified!K:K)</f>
        <v>29632</v>
      </c>
    </row>
    <row r="184" spans="2:6">
      <c r="B184" s="1" t="s">
        <v>655</v>
      </c>
      <c r="C184" t="str">
        <f t="shared" si="6"/>
        <v>276 Under Armour</v>
      </c>
      <c r="D184" t="str">
        <f t="shared" si="7"/>
        <v>1041 E2E Planning System Implementation - Data Analytics and DE</v>
      </c>
      <c r="E184" t="str">
        <f t="shared" si="8"/>
        <v>E2E Planning System Implementation - Data Analytics and DE</v>
      </c>
      <c r="F184" t="str">
        <f>_xlfn.XLOOKUP(B184,Modified!J:J,Modified!K:K)</f>
        <v>25981</v>
      </c>
    </row>
    <row r="185" spans="2:6">
      <c r="B185" s="1" t="s">
        <v>671</v>
      </c>
      <c r="C185" t="str">
        <f t="shared" si="6"/>
        <v>11 Visa</v>
      </c>
      <c r="D185" t="str">
        <f t="shared" si="7"/>
        <v>679 Federated Data Mart - Product Management</v>
      </c>
      <c r="E185" t="str">
        <f t="shared" si="8"/>
        <v>Federated Data Mart - Product Management</v>
      </c>
      <c r="F185" t="str">
        <f>_xlfn.XLOOKUP(B185,Modified!J:J,Modified!K:K)</f>
        <v>17360</v>
      </c>
    </row>
    <row r="186" spans="2:6">
      <c r="B186" s="1" t="s">
        <v>4025</v>
      </c>
      <c r="C186" t="str">
        <f t="shared" si="6"/>
        <v>297 Atnahs Pharma UK Limited</v>
      </c>
      <c r="D186" t="str">
        <f t="shared" si="7"/>
        <v>1257 Data Engineering Ongoing Support</v>
      </c>
      <c r="E186" t="str">
        <f t="shared" si="8"/>
        <v>Data Engineering Ongoing Support</v>
      </c>
      <c r="F186" t="str">
        <f>_xlfn.XLOOKUP(B186,Modified!J:J,Modified!K:K)</f>
        <v>32038</v>
      </c>
    </row>
    <row r="187" spans="2:6">
      <c r="B187" s="1" t="s">
        <v>502</v>
      </c>
      <c r="C187" t="str">
        <f t="shared" si="6"/>
        <v>170 CVS Health</v>
      </c>
      <c r="D187" t="str">
        <f t="shared" si="7"/>
        <v>1203 Foundry--FED Harleen</v>
      </c>
      <c r="E187" t="str">
        <f t="shared" si="8"/>
        <v>Foundry--FED Harleen</v>
      </c>
      <c r="F187" t="str">
        <f>_xlfn.XLOOKUP(B187,Modified!J:J,Modified!K:K)</f>
        <v>29631</v>
      </c>
    </row>
    <row r="188" spans="2:6">
      <c r="B188" s="1" t="s">
        <v>1445</v>
      </c>
      <c r="C188" t="str">
        <f t="shared" si="6"/>
        <v>440 ICC in Forth Point Represents FutureproofAI</v>
      </c>
      <c r="D188" t="str">
        <f t="shared" si="7"/>
        <v>1151 British Telecom - Technical BA - Rhiannon</v>
      </c>
      <c r="E188" t="str">
        <f t="shared" si="8"/>
        <v>British Telecom - Technical BA - Rhiannon</v>
      </c>
      <c r="F188" t="str">
        <f>_xlfn.XLOOKUP(B188,Modified!J:J,Modified!K:K)</f>
        <v>28150</v>
      </c>
    </row>
    <row r="189" spans="2:6">
      <c r="B189" s="1" t="s">
        <v>567</v>
      </c>
      <c r="C189" t="str">
        <f t="shared" si="6"/>
        <v>450 Know Your Cross</v>
      </c>
      <c r="D189" t="str">
        <f t="shared" si="7"/>
        <v>1077 Monthly retainer - 6 months engagement</v>
      </c>
      <c r="E189" t="str">
        <f t="shared" si="8"/>
        <v>Monthly retainer - 6 months engagement</v>
      </c>
      <c r="F189" t="e">
        <f>_xlfn.XLOOKUP(B189,Modified!J:J,Modified!K:K)</f>
        <v>#N/A</v>
      </c>
    </row>
    <row r="190" spans="2:6">
      <c r="B190" s="1" t="s">
        <v>1797</v>
      </c>
      <c r="C190" t="str">
        <f t="shared" si="6"/>
        <v>294 ALDI Business Services B.V.</v>
      </c>
      <c r="D190" t="str">
        <f t="shared" si="7"/>
        <v>1149 MMM Rebuild &amp; Monthly Rescoring 2024</v>
      </c>
      <c r="E190" t="str">
        <f t="shared" si="8"/>
        <v>MMM Rebuild &amp; Monthly Rescoring 2024</v>
      </c>
      <c r="F190" t="str">
        <f>_xlfn.XLOOKUP(B190,Modified!J:J,Modified!K:K)</f>
        <v>28148</v>
      </c>
    </row>
    <row r="191" spans="2:6">
      <c r="B191" s="1" t="s">
        <v>672</v>
      </c>
      <c r="C191" t="str">
        <f t="shared" si="6"/>
        <v>11 Visa</v>
      </c>
      <c r="D191" t="str">
        <f t="shared" si="7"/>
        <v>905 VCA - PMO work extension</v>
      </c>
      <c r="E191" t="str">
        <f t="shared" si="8"/>
        <v>VCA - PMO work extension</v>
      </c>
      <c r="F191" t="str">
        <f>_xlfn.XLOOKUP(B191,Modified!J:J,Modified!K:K)</f>
        <v>23425</v>
      </c>
    </row>
    <row r="192" spans="2:6">
      <c r="B192" s="1" t="s">
        <v>4878</v>
      </c>
      <c r="C192" t="str">
        <f t="shared" si="6"/>
        <v>418 Total Energies E&amp;P UK Limited</v>
      </c>
      <c r="D192" t="str">
        <f t="shared" si="7"/>
        <v>1318 Data Engineering Resource (Alan Miller)</v>
      </c>
      <c r="E192" t="str">
        <f t="shared" si="8"/>
        <v>Data Engineering Resource (Alan Miller)</v>
      </c>
      <c r="F192" t="str">
        <f>_xlfn.XLOOKUP(B192,Modified!J:J,Modified!K:K)</f>
        <v>34430</v>
      </c>
    </row>
    <row r="193" spans="2:6">
      <c r="B193" s="1" t="s">
        <v>6749</v>
      </c>
      <c r="C193" t="str">
        <f t="shared" si="6"/>
        <v>346 KYOCERA Document Solutions Europe B.V.</v>
      </c>
      <c r="D193" t="str">
        <f t="shared" si="7"/>
        <v>435 KYO Pardot Support</v>
      </c>
      <c r="E193" t="str">
        <f t="shared" si="8"/>
        <v>KYO Pardot Support</v>
      </c>
      <c r="F193" t="str">
        <f>_xlfn.XLOOKUP(B193,Modified!J:J,Modified!K:K)</f>
        <v>10051</v>
      </c>
    </row>
    <row r="194" spans="2:6">
      <c r="B194" s="1" t="s">
        <v>1430</v>
      </c>
      <c r="C194" t="str">
        <f t="shared" si="6"/>
        <v>386 ICC in Engagement Factory UK Represents Represents Blend360</v>
      </c>
      <c r="D194" t="str">
        <f t="shared" si="7"/>
        <v>1126 Amperity Premium Services Pod_R1</v>
      </c>
      <c r="E194" t="str">
        <f t="shared" si="8"/>
        <v>Amperity Premium Services Pod_R1</v>
      </c>
      <c r="F194" t="str">
        <f>_xlfn.XLOOKUP(B194,Modified!J:J,Modified!K:K)</f>
        <v>27419</v>
      </c>
    </row>
    <row r="195" spans="2:6">
      <c r="B195" s="1" t="s">
        <v>6754</v>
      </c>
      <c r="C195" t="str">
        <f t="shared" ref="C195:C240" si="9">_xlfn.TEXTBEFORE(B195," :")</f>
        <v>329 Belmond Management Limited</v>
      </c>
      <c r="D195" t="str">
        <f t="shared" ref="D195:D240" si="10">_xlfn.TEXTAFTER(B195,": ")</f>
        <v>1003 Responsys Support 2024</v>
      </c>
      <c r="E195" t="str">
        <f t="shared" ref="E195:E240" si="11">_xlfn.TEXTAFTER(D195," ")</f>
        <v>Responsys Support 2024</v>
      </c>
      <c r="F195" t="str">
        <f>_xlfn.XLOOKUP(B195,Modified!J:J,Modified!K:K)</f>
        <v>25431</v>
      </c>
    </row>
    <row r="196" spans="2:6">
      <c r="B196" s="1" t="s">
        <v>6960</v>
      </c>
      <c r="C196" t="str">
        <f t="shared" si="9"/>
        <v>334 Nana Wall Systems, Inc</v>
      </c>
      <c r="D196" t="str">
        <f t="shared" si="10"/>
        <v>409 Eloqua Enablement</v>
      </c>
      <c r="E196" t="str">
        <f t="shared" si="11"/>
        <v>Eloqua Enablement</v>
      </c>
      <c r="F196" t="str">
        <f>_xlfn.XLOOKUP(B196,Modified!J:J,Modified!K:K)</f>
        <v>9647</v>
      </c>
    </row>
    <row r="197" spans="2:6">
      <c r="B197" s="1" t="s">
        <v>6797</v>
      </c>
      <c r="C197" t="str">
        <f t="shared" si="9"/>
        <v>340 CZ Verzekeringen</v>
      </c>
      <c r="D197" t="str">
        <f t="shared" si="10"/>
        <v>795 Dedicated Marketing Automation Support</v>
      </c>
      <c r="E197" t="str">
        <f t="shared" si="11"/>
        <v>Dedicated Marketing Automation Support</v>
      </c>
      <c r="F197" t="str">
        <f>_xlfn.XLOOKUP(B197,Modified!J:J,Modified!K:K)</f>
        <v>20491</v>
      </c>
    </row>
    <row r="198" spans="2:6">
      <c r="B198" s="1" t="s">
        <v>6761</v>
      </c>
      <c r="C198" t="str">
        <f t="shared" si="9"/>
        <v>379 Henkel AG &amp; Co. KGaA</v>
      </c>
      <c r="D198" t="str">
        <f t="shared" si="10"/>
        <v>629 Henkel SmartWash Customer Engagement Consultancy</v>
      </c>
      <c r="E198" t="str">
        <f t="shared" si="11"/>
        <v>Henkel SmartWash Customer Engagement Consultancy</v>
      </c>
      <c r="F198" t="str">
        <f>_xlfn.XLOOKUP(B198,Modified!J:J,Modified!K:K)</f>
        <v>16465</v>
      </c>
    </row>
    <row r="199" spans="2:6">
      <c r="B199" s="1" t="s">
        <v>6768</v>
      </c>
      <c r="C199" t="str">
        <f t="shared" si="9"/>
        <v>330 American Chemical Society</v>
      </c>
      <c r="D199" t="str">
        <f t="shared" si="10"/>
        <v>1338 Eloqua Enablement Support H2 2024</v>
      </c>
      <c r="E199" t="str">
        <f t="shared" si="11"/>
        <v>Eloqua Enablement Support H2 2024</v>
      </c>
      <c r="F199" t="str">
        <f>_xlfn.XLOOKUP(B199,Modified!J:J,Modified!K:K)</f>
        <v>34862</v>
      </c>
    </row>
    <row r="200" spans="2:6">
      <c r="B200" s="1" t="s">
        <v>6777</v>
      </c>
      <c r="C200" t="str">
        <f t="shared" si="9"/>
        <v>340 CZ Verzekeringen</v>
      </c>
      <c r="D200" t="str">
        <f t="shared" si="10"/>
        <v>910 Migration Webforms</v>
      </c>
      <c r="E200" t="str">
        <f t="shared" si="11"/>
        <v>Migration Webforms</v>
      </c>
      <c r="F200" t="str">
        <f>_xlfn.XLOOKUP(B200,Modified!J:J,Modified!K:K)</f>
        <v>23530</v>
      </c>
    </row>
    <row r="201" spans="2:6">
      <c r="B201" s="1" t="s">
        <v>7223</v>
      </c>
      <c r="C201" t="str">
        <f t="shared" si="9"/>
        <v>310 SSE AIRTRICITY LTD</v>
      </c>
      <c r="D201" t="str">
        <f t="shared" si="10"/>
        <v>544 Business Energy Data Integration - Addendum</v>
      </c>
      <c r="E201" t="str">
        <f t="shared" si="11"/>
        <v>Business Energy Data Integration - Addendum</v>
      </c>
      <c r="F201" t="str">
        <f>_xlfn.XLOOKUP(B201,Modified!J:J,Modified!K:K)</f>
        <v>12951</v>
      </c>
    </row>
    <row r="202" spans="2:6">
      <c r="B202" s="1" t="s">
        <v>6888</v>
      </c>
      <c r="C202" t="str">
        <f t="shared" si="9"/>
        <v>340 CZ Verzekeringen</v>
      </c>
      <c r="D202" t="str">
        <f t="shared" si="10"/>
        <v>1156 Business Support 2024</v>
      </c>
      <c r="E202" t="str">
        <f t="shared" si="11"/>
        <v>Business Support 2024</v>
      </c>
      <c r="F202" t="str">
        <f>_xlfn.XLOOKUP(B202,Modified!J:J,Modified!K:K)</f>
        <v>28257</v>
      </c>
    </row>
    <row r="203" spans="2:6">
      <c r="B203" s="1" t="s">
        <v>8485</v>
      </c>
      <c r="C203" t="str">
        <f t="shared" si="9"/>
        <v>299 Axa Investment Managers SA</v>
      </c>
      <c r="D203" t="str">
        <f t="shared" si="10"/>
        <v>699 Eloqua Support - Integration and testing Q2</v>
      </c>
      <c r="E203" t="str">
        <f t="shared" si="11"/>
        <v>Eloqua Support - Integration and testing Q2</v>
      </c>
      <c r="F203" t="e">
        <f>_xlfn.XLOOKUP(B203,Modified!J:J,Modified!K:K)</f>
        <v>#N/A</v>
      </c>
    </row>
    <row r="204" spans="2:6">
      <c r="B204" s="1" t="s">
        <v>7439</v>
      </c>
      <c r="C204" t="str">
        <f t="shared" si="9"/>
        <v>392 GNT Group B.V.</v>
      </c>
      <c r="D204" t="str">
        <f t="shared" si="10"/>
        <v>1226 Program Phase 3</v>
      </c>
      <c r="E204" t="str">
        <f t="shared" si="11"/>
        <v>Program Phase 3</v>
      </c>
      <c r="F204" t="str">
        <f>_xlfn.XLOOKUP(B204,Modified!J:J,Modified!K:K)</f>
        <v>30774</v>
      </c>
    </row>
    <row r="205" spans="2:6">
      <c r="B205" s="1" t="s">
        <v>6744</v>
      </c>
      <c r="C205" t="str">
        <f t="shared" si="9"/>
        <v>346 KYOCERA Document Solutions Europe B.V.</v>
      </c>
      <c r="D205" t="str">
        <f t="shared" si="10"/>
        <v>799 Sales Toolkit Development &amp; Support</v>
      </c>
      <c r="E205" t="str">
        <f t="shared" si="11"/>
        <v>Sales Toolkit Development &amp; Support</v>
      </c>
      <c r="F205" t="str">
        <f>_xlfn.XLOOKUP(B205,Modified!J:J,Modified!K:K)</f>
        <v>20698</v>
      </c>
    </row>
    <row r="206" spans="2:6">
      <c r="B206" s="1" t="s">
        <v>6834</v>
      </c>
      <c r="C206" t="str">
        <f t="shared" si="9"/>
        <v>399 Mazars N.V.</v>
      </c>
      <c r="D206" t="str">
        <f t="shared" si="10"/>
        <v>934 Eloqua Support en Integratie 2024</v>
      </c>
      <c r="E206" t="str">
        <f t="shared" si="11"/>
        <v>Eloqua Support en Integratie 2024</v>
      </c>
      <c r="F206" t="str">
        <f>_xlfn.XLOOKUP(B206,Modified!J:J,Modified!K:K)</f>
        <v>24387</v>
      </c>
    </row>
    <row r="207" spans="2:6">
      <c r="B207" s="1" t="s">
        <v>8486</v>
      </c>
      <c r="C207" t="str">
        <f t="shared" si="9"/>
        <v>330 American Chemical Society</v>
      </c>
      <c r="D207" t="str">
        <f t="shared" si="10"/>
        <v>1198 Dynamo Qualtrics Authors Integration</v>
      </c>
      <c r="E207" t="str">
        <f t="shared" si="11"/>
        <v>Dynamo Qualtrics Authors Integration</v>
      </c>
      <c r="F207" t="e">
        <f>_xlfn.XLOOKUP(B207,Modified!J:J,Modified!K:K)</f>
        <v>#N/A</v>
      </c>
    </row>
    <row r="208" spans="2:6">
      <c r="B208" s="1" t="s">
        <v>6867</v>
      </c>
      <c r="C208" t="str">
        <f t="shared" si="9"/>
        <v>330 American Chemical Society</v>
      </c>
      <c r="D208" t="str">
        <f t="shared" si="10"/>
        <v>1261 SEO Enablement and Reporting - June 24 / Nov 24</v>
      </c>
      <c r="E208" t="str">
        <f t="shared" si="11"/>
        <v>SEO Enablement and Reporting - June 24 / Nov 24</v>
      </c>
      <c r="F208" t="str">
        <f>_xlfn.XLOOKUP(B208,Modified!J:J,Modified!K:K)</f>
        <v>32544</v>
      </c>
    </row>
    <row r="209" spans="2:6">
      <c r="B209" s="1" t="s">
        <v>6900</v>
      </c>
      <c r="C209" t="str">
        <f t="shared" si="9"/>
        <v>286 Bonnier News AB</v>
      </c>
      <c r="D209" t="str">
        <f t="shared" si="10"/>
        <v>405 Ongoing Support</v>
      </c>
      <c r="E209" t="str">
        <f t="shared" si="11"/>
        <v>Ongoing Support</v>
      </c>
      <c r="F209" t="str">
        <f>_xlfn.XLOOKUP(B209,Modified!J:J,Modified!K:K)</f>
        <v>9643</v>
      </c>
    </row>
    <row r="210" spans="2:6">
      <c r="B210" s="1" t="s">
        <v>7120</v>
      </c>
      <c r="C210" t="str">
        <f t="shared" si="9"/>
        <v>310 SSE AIRTRICITY LTD</v>
      </c>
      <c r="D210" t="str">
        <f t="shared" si="10"/>
        <v>785 License - Dynamo Subscriptions Support (01-09-2023 / 31-08-2024)</v>
      </c>
      <c r="E210" t="str">
        <f t="shared" si="11"/>
        <v>License - Dynamo Subscriptions Support (01-09-2023 / 31-08-2024)</v>
      </c>
      <c r="F210" t="str">
        <f>_xlfn.XLOOKUP(B210,Modified!J:J,Modified!K:K)</f>
        <v>20169</v>
      </c>
    </row>
    <row r="211" spans="2:6">
      <c r="B211" s="1" t="s">
        <v>6735</v>
      </c>
      <c r="C211" t="str">
        <f t="shared" si="9"/>
        <v>333 Just Retirement Services Ltd</v>
      </c>
      <c r="D211" t="str">
        <f t="shared" si="10"/>
        <v>920 Technical Support Services 24</v>
      </c>
      <c r="E211" t="str">
        <f t="shared" si="11"/>
        <v>Technical Support Services 24</v>
      </c>
      <c r="F211" t="str">
        <f>_xlfn.XLOOKUP(B211,Modified!J:J,Modified!K:K)</f>
        <v>24052</v>
      </c>
    </row>
    <row r="212" spans="2:6">
      <c r="B212" s="1" t="s">
        <v>6955</v>
      </c>
      <c r="C212" t="str">
        <f t="shared" si="9"/>
        <v>310 SSE AIRTRICITY LTD</v>
      </c>
      <c r="D212" t="str">
        <f t="shared" si="10"/>
        <v>919 Dynamo SMS</v>
      </c>
      <c r="E212" t="str">
        <f t="shared" si="11"/>
        <v>Dynamo SMS</v>
      </c>
      <c r="F212" t="str">
        <f>_xlfn.XLOOKUP(B212,Modified!J:J,Modified!K:K)</f>
        <v>24048</v>
      </c>
    </row>
    <row r="213" spans="2:6">
      <c r="B213" s="1" t="s">
        <v>8487</v>
      </c>
      <c r="C213" t="str">
        <f t="shared" si="9"/>
        <v>493 Louwman ID&amp;D B.V.</v>
      </c>
      <c r="D213" t="str">
        <f t="shared" si="10"/>
        <v>1200 Louwman/ID&amp;D/programma CDP/CEC (240)</v>
      </c>
      <c r="E213" t="str">
        <f t="shared" si="11"/>
        <v>Louwman/ID&amp;D/programma CDP/CEC (240)</v>
      </c>
      <c r="F213" t="e">
        <f>_xlfn.XLOOKUP(B213,Modified!J:J,Modified!K:K)</f>
        <v>#N/A</v>
      </c>
    </row>
    <row r="214" spans="2:6">
      <c r="B214" s="1" t="s">
        <v>7389</v>
      </c>
      <c r="C214" t="str">
        <f t="shared" si="9"/>
        <v>475 Circana (UK) Ltd</v>
      </c>
      <c r="D214" t="str">
        <f t="shared" si="10"/>
        <v>1056 Mondelez MMM Project Management</v>
      </c>
      <c r="E214" t="str">
        <f t="shared" si="11"/>
        <v>Mondelez MMM Project Management</v>
      </c>
      <c r="F214" t="str">
        <f>_xlfn.XLOOKUP(B214,Modified!J:J,Modified!K:K)</f>
        <v>26408</v>
      </c>
    </row>
    <row r="215" spans="2:6">
      <c r="B215" s="1" t="s">
        <v>6856</v>
      </c>
      <c r="C215" t="str">
        <f t="shared" si="9"/>
        <v>296 Arrow Electronics Inc and Subsidiaries</v>
      </c>
      <c r="D215" t="str">
        <f t="shared" si="10"/>
        <v>401 Arrow USA Dedicated Resource</v>
      </c>
      <c r="E215" t="str">
        <f t="shared" si="11"/>
        <v>Arrow USA Dedicated Resource</v>
      </c>
      <c r="F215" t="str">
        <f>_xlfn.XLOOKUP(B215,Modified!J:J,Modified!K:K)</f>
        <v>9639</v>
      </c>
    </row>
    <row r="216" spans="2:6">
      <c r="B216" s="1" t="s">
        <v>7052</v>
      </c>
      <c r="C216" t="str">
        <f t="shared" si="9"/>
        <v>310 SSE AIRTRICITY LTD</v>
      </c>
      <c r="D216" t="str">
        <f t="shared" si="10"/>
        <v>1150 Dedicated Campaign Support</v>
      </c>
      <c r="E216" t="str">
        <f t="shared" si="11"/>
        <v>Dedicated Campaign Support</v>
      </c>
      <c r="F216" t="str">
        <f>_xlfn.XLOOKUP(B216,Modified!J:J,Modified!K:K)</f>
        <v>28149</v>
      </c>
    </row>
    <row r="217" spans="2:6">
      <c r="B217" s="1" t="s">
        <v>7059</v>
      </c>
      <c r="C217" t="str">
        <f t="shared" si="9"/>
        <v>285 Norges Automobil-Forbund</v>
      </c>
      <c r="D217" t="str">
        <f t="shared" si="10"/>
        <v>602 Eloqua Support (monthly retainer)</v>
      </c>
      <c r="E217" t="str">
        <f t="shared" si="11"/>
        <v>Eloqua Support (monthly retainer)</v>
      </c>
      <c r="F217" t="str">
        <f>_xlfn.XLOOKUP(B217,Modified!J:J,Modified!K:K)</f>
        <v>15101</v>
      </c>
    </row>
    <row r="218" spans="2:6">
      <c r="B218" s="1" t="s">
        <v>8488</v>
      </c>
      <c r="C218" t="str">
        <f t="shared" si="9"/>
        <v>292 LINK Mobility AB</v>
      </c>
      <c r="D218" t="str">
        <f t="shared" si="10"/>
        <v>1205 License - SMS App Cloud Connector Mexico</v>
      </c>
      <c r="E218" t="str">
        <f t="shared" si="11"/>
        <v>License - SMS App Cloud Connector Mexico</v>
      </c>
      <c r="F218" t="e">
        <f>_xlfn.XLOOKUP(B218,Modified!J:J,Modified!K:K)</f>
        <v>#N/A</v>
      </c>
    </row>
    <row r="219" spans="2:6">
      <c r="B219" s="1" t="s">
        <v>7518</v>
      </c>
      <c r="C219" t="str">
        <f t="shared" si="9"/>
        <v>368 HubSpot Ireland Ltd</v>
      </c>
      <c r="D219" t="str">
        <f t="shared" si="10"/>
        <v>564 Commission on closed client deals</v>
      </c>
      <c r="E219" t="str">
        <f t="shared" si="11"/>
        <v>Commission on closed client deals</v>
      </c>
      <c r="F219" t="str">
        <f>_xlfn.XLOOKUP(B219,Modified!J:J,Modified!K:K)</f>
        <v>14209</v>
      </c>
    </row>
    <row r="220" spans="2:6">
      <c r="B220" s="1" t="s">
        <v>7465</v>
      </c>
      <c r="C220" t="str">
        <f t="shared" si="9"/>
        <v>285 Norges Automobil-Forbund</v>
      </c>
      <c r="D220" t="str">
        <f t="shared" si="10"/>
        <v>587 License - Dynamo Eloqua Service</v>
      </c>
      <c r="E220" t="str">
        <f t="shared" si="11"/>
        <v>License - Dynamo Eloqua Service</v>
      </c>
      <c r="F220" t="str">
        <f>_xlfn.XLOOKUP(B220,Modified!J:J,Modified!K:K)</f>
        <v>14672</v>
      </c>
    </row>
    <row r="221" spans="2:6">
      <c r="B221" s="1" t="s">
        <v>7522</v>
      </c>
      <c r="C221" t="str">
        <f t="shared" si="9"/>
        <v>308 Shentel</v>
      </c>
      <c r="D221" t="str">
        <f t="shared" si="10"/>
        <v>1236 License - Eloqua SMS Cloud App 2024</v>
      </c>
      <c r="E221" t="str">
        <f t="shared" si="11"/>
        <v>License - Eloqua SMS Cloud App 2024</v>
      </c>
      <c r="F221" t="str">
        <f>_xlfn.XLOOKUP(B221,Modified!J:J,Modified!K:K)</f>
        <v>30991</v>
      </c>
    </row>
    <row r="222" spans="2:6">
      <c r="B222" s="1" t="s">
        <v>7539</v>
      </c>
      <c r="C222" t="str">
        <f t="shared" si="9"/>
        <v>498 Motorola Solutions, Inc.</v>
      </c>
      <c r="D222" t="str">
        <f t="shared" si="10"/>
        <v>1299 License - SMS App Cloud Connector (Jun 2024 / May 2025)</v>
      </c>
      <c r="E222" t="str">
        <f t="shared" si="11"/>
        <v>License - SMS App Cloud Connector (Jun 2024 / May 2025)</v>
      </c>
      <c r="F222" t="str">
        <f>_xlfn.XLOOKUP(B222,Modified!J:J,Modified!K:K)</f>
        <v>33796</v>
      </c>
    </row>
    <row r="223" spans="2:6">
      <c r="B223" s="1" t="s">
        <v>7461</v>
      </c>
      <c r="C223" t="str">
        <f t="shared" si="9"/>
        <v>498 Motorola Solutions, Inc.</v>
      </c>
      <c r="D223" t="str">
        <f t="shared" si="10"/>
        <v>1275 License - Dynamo Subscription (May 2024 / Apr 2025)</v>
      </c>
      <c r="E223" t="str">
        <f t="shared" si="11"/>
        <v>License - Dynamo Subscription (May 2024 / Apr 2025)</v>
      </c>
      <c r="F223" t="str">
        <f>_xlfn.XLOOKUP(B223,Modified!J:J,Modified!K:K)</f>
        <v>32760</v>
      </c>
    </row>
    <row r="224" spans="2:6">
      <c r="B224" s="1" t="s">
        <v>7452</v>
      </c>
      <c r="C224" t="str">
        <f t="shared" si="9"/>
        <v>330 American Chemical Society</v>
      </c>
      <c r="D224" t="str">
        <f t="shared" si="10"/>
        <v>941 License - Dynamo Contract Renewal - ACS Society Division (Feb 2024 / Jan 2025)</v>
      </c>
      <c r="E224" t="str">
        <f t="shared" si="11"/>
        <v>License - Dynamo Contract Renewal - ACS Society Division (Feb 2024 / Jan 2025)</v>
      </c>
      <c r="F224" t="str">
        <f>_xlfn.XLOOKUP(B224,Modified!J:J,Modified!K:K)</f>
        <v>24601</v>
      </c>
    </row>
    <row r="225" spans="2:6">
      <c r="B225" s="1" t="s">
        <v>7493</v>
      </c>
      <c r="C225" t="str">
        <f t="shared" si="9"/>
        <v>346 KYOCERA Document Solutions Europe B.V.</v>
      </c>
      <c r="D225" t="str">
        <f t="shared" si="10"/>
        <v>1152 License - STK hosting (April 2024/March 2025)</v>
      </c>
      <c r="E225" t="str">
        <f t="shared" si="11"/>
        <v>License - STK hosting (April 2024/March 2025)</v>
      </c>
      <c r="F225" t="str">
        <f>_xlfn.XLOOKUP(B225,Modified!J:J,Modified!K:K)</f>
        <v>28151</v>
      </c>
    </row>
    <row r="226" spans="2:6">
      <c r="B226" s="1" t="s">
        <v>7470</v>
      </c>
      <c r="C226" t="str">
        <f t="shared" si="9"/>
        <v>502 Pearson</v>
      </c>
      <c r="D226" t="str">
        <f t="shared" si="10"/>
        <v>1235 License - Eloqua Voucher Manager App 2024</v>
      </c>
      <c r="E226" t="str">
        <f t="shared" si="11"/>
        <v>License - Eloqua Voucher Manager App 2024</v>
      </c>
      <c r="F226" t="str">
        <f>_xlfn.XLOOKUP(B226,Modified!J:J,Modified!K:K)</f>
        <v>30890</v>
      </c>
    </row>
    <row r="227" spans="2:6">
      <c r="B227" s="1" t="s">
        <v>8489</v>
      </c>
      <c r="C227" t="str">
        <f t="shared" si="9"/>
        <v>330 American Chemical Society</v>
      </c>
      <c r="D227" t="str">
        <f t="shared" si="10"/>
        <v>781 License - Dynamo - ACS PUBS Division (Aug 2023  / July 2024)</v>
      </c>
      <c r="E227" t="str">
        <f t="shared" si="11"/>
        <v>License - Dynamo - ACS PUBS Division (Aug 2023  / July 2024)</v>
      </c>
      <c r="F227" t="e">
        <f>_xlfn.XLOOKUP(B227,Modified!J:J,Modified!K:K)</f>
        <v>#N/A</v>
      </c>
    </row>
    <row r="228" spans="2:6">
      <c r="B228" s="1" t="s">
        <v>7474</v>
      </c>
      <c r="C228" t="str">
        <f t="shared" si="9"/>
        <v>287 LOfavörFagforb</v>
      </c>
      <c r="D228" t="str">
        <f t="shared" si="10"/>
        <v>882 License - SMS Connectors Yearly Licenses (21/Oct/2023 – 20/Oct/2024)</v>
      </c>
      <c r="E228" t="str">
        <f t="shared" si="11"/>
        <v>License - SMS Connectors Yearly Licenses (21/Oct/2023 – 20/Oct/2024)</v>
      </c>
      <c r="F228" t="str">
        <f>_xlfn.XLOOKUP(B228,Modified!J:J,Modified!K:K)</f>
        <v>22985</v>
      </c>
    </row>
    <row r="229" spans="2:6">
      <c r="B229" s="1" t="s">
        <v>7484</v>
      </c>
      <c r="C229" t="str">
        <f t="shared" si="9"/>
        <v>286 Bonnier News AB</v>
      </c>
      <c r="D229" t="str">
        <f t="shared" si="10"/>
        <v>1006 License - Dynamo base license (Nov 2023 / Oct 2024)</v>
      </c>
      <c r="E229" t="str">
        <f t="shared" si="11"/>
        <v>License - Dynamo base license (Nov 2023 / Oct 2024)</v>
      </c>
      <c r="F229" t="str">
        <f>_xlfn.XLOOKUP(B229,Modified!J:J,Modified!K:K)</f>
        <v>25537</v>
      </c>
    </row>
    <row r="230" spans="2:6">
      <c r="B230" s="1" t="s">
        <v>7479</v>
      </c>
      <c r="C230" t="str">
        <f t="shared" si="9"/>
        <v>333 Just Retirement Services Ltd</v>
      </c>
      <c r="D230" t="str">
        <f t="shared" si="10"/>
        <v>838 License - Dynamo subscription 13-12-2023/12-12-2024</v>
      </c>
      <c r="E230" t="str">
        <f t="shared" si="11"/>
        <v>License - Dynamo subscription 13-12-2023/12-12-2024</v>
      </c>
      <c r="F230" t="str">
        <f>_xlfn.XLOOKUP(B230,Modified!J:J,Modified!K:K)</f>
        <v>22403</v>
      </c>
    </row>
    <row r="231" spans="2:6">
      <c r="B231" s="1" t="s">
        <v>7530</v>
      </c>
      <c r="C231" t="str">
        <f t="shared" si="9"/>
        <v>345 INSEAD</v>
      </c>
      <c r="D231" t="str">
        <f t="shared" si="10"/>
        <v>1067 Eloqua Dynamo Framework</v>
      </c>
      <c r="E231" t="str">
        <f t="shared" si="11"/>
        <v>Eloqua Dynamo Framework</v>
      </c>
      <c r="F231" t="str">
        <f>_xlfn.XLOOKUP(B231,Modified!J:J,Modified!K:K)</f>
        <v>26530</v>
      </c>
    </row>
    <row r="232" spans="2:6">
      <c r="B232" s="1" t="s">
        <v>7501</v>
      </c>
      <c r="C232" t="str">
        <f t="shared" si="9"/>
        <v>310 SSE AIRTRICITY LTD</v>
      </c>
      <c r="D232" t="str">
        <f t="shared" si="10"/>
        <v>1170 License - Litmus (01-04-2024 / 31-03-2025)</v>
      </c>
      <c r="E232" t="str">
        <f t="shared" si="11"/>
        <v>License - Litmus (01-04-2024 / 31-03-2025)</v>
      </c>
      <c r="F232" t="str">
        <f>_xlfn.XLOOKUP(B232,Modified!J:J,Modified!K:K)</f>
        <v>28684</v>
      </c>
    </row>
    <row r="233" spans="2:6">
      <c r="B233" s="1" t="s">
        <v>7497</v>
      </c>
      <c r="C233" t="str">
        <f t="shared" si="9"/>
        <v>296 Arrow Electronics Inc and Subsidiaries</v>
      </c>
      <c r="D233" t="str">
        <f t="shared" si="10"/>
        <v>872 License - Voucher Manager 01-09-2023 / 31-08-2024</v>
      </c>
      <c r="E233" t="str">
        <f t="shared" si="11"/>
        <v>License - Voucher Manager 01-09-2023 / 31-08-2024</v>
      </c>
      <c r="F233" t="str">
        <f>_xlfn.XLOOKUP(B233,Modified!J:J,Modified!K:K)</f>
        <v>22969</v>
      </c>
    </row>
    <row r="234" spans="2:6">
      <c r="B234" s="1" t="s">
        <v>7509</v>
      </c>
      <c r="C234" t="str">
        <f t="shared" si="9"/>
        <v>414 Quadient</v>
      </c>
      <c r="D234" t="str">
        <f t="shared" si="10"/>
        <v>804 License - Cloud App SMS Connector</v>
      </c>
      <c r="E234" t="str">
        <f t="shared" si="11"/>
        <v>License - Cloud App SMS Connector</v>
      </c>
      <c r="F234" t="str">
        <f>_xlfn.XLOOKUP(B234,Modified!J:J,Modified!K:K)</f>
        <v>20910</v>
      </c>
    </row>
    <row r="235" spans="2:6">
      <c r="B235" s="1" t="s">
        <v>7535</v>
      </c>
      <c r="C235" t="str">
        <f t="shared" si="9"/>
        <v>286 Bonnier News AB</v>
      </c>
      <c r="D235" t="str">
        <f t="shared" si="10"/>
        <v>930 License - Oracle Eloqua Marketing - Enterprise Cloud Service 2023/2024</v>
      </c>
      <c r="E235" t="str">
        <f t="shared" si="11"/>
        <v>License - Oracle Eloqua Marketing - Enterprise Cloud Service 2023/2024</v>
      </c>
      <c r="F235" t="str">
        <f>_xlfn.XLOOKUP(B235,Modified!J:J,Modified!K:K)</f>
        <v>24279</v>
      </c>
    </row>
    <row r="236" spans="2:6">
      <c r="B236" s="1" t="s">
        <v>7514</v>
      </c>
      <c r="C236" t="str">
        <f t="shared" si="9"/>
        <v>340 CZ Verzekeringen</v>
      </c>
      <c r="D236" t="str">
        <f t="shared" si="10"/>
        <v>1174 License - Azure Hosting 2024</v>
      </c>
      <c r="E236" t="str">
        <f t="shared" si="11"/>
        <v>License - Azure Hosting 2024</v>
      </c>
      <c r="F236" t="str">
        <f>_xlfn.XLOOKUP(B236,Modified!J:J,Modified!K:K)</f>
        <v>28790</v>
      </c>
    </row>
    <row r="237" spans="2:6">
      <c r="B237" s="1" t="s">
        <v>7505</v>
      </c>
      <c r="C237" t="str">
        <f t="shared" si="9"/>
        <v>310 SSE AIRTRICITY LTD</v>
      </c>
      <c r="D237" t="str">
        <f t="shared" si="10"/>
        <v>1034 License - Dynamo Subscriptions (01-09-2023 / 31-08-2024)</v>
      </c>
      <c r="E237" t="str">
        <f t="shared" si="11"/>
        <v>License - Dynamo Subscriptions (01-09-2023 / 31-08-2024)</v>
      </c>
      <c r="F237" t="str">
        <f>_xlfn.XLOOKUP(B237,Modified!J:J,Modified!K:K)</f>
        <v>25872</v>
      </c>
    </row>
    <row r="238" spans="2:6">
      <c r="B238" s="1" t="s">
        <v>7457</v>
      </c>
      <c r="C238" t="str">
        <f t="shared" si="9"/>
        <v>495 Link Mobility Group AS</v>
      </c>
      <c r="D238" t="str">
        <f t="shared" si="10"/>
        <v>1208 License - SMS App Cloud Connector Europe &amp; Mexico</v>
      </c>
      <c r="E238" t="str">
        <f t="shared" si="11"/>
        <v>License - SMS App Cloud Connector Europe &amp; Mexico</v>
      </c>
      <c r="F238" t="str">
        <f>_xlfn.XLOOKUP(B238,Modified!J:J,Modified!K:K)</f>
        <v>29842</v>
      </c>
    </row>
    <row r="239" spans="2:6">
      <c r="B239" s="1" t="s">
        <v>7526</v>
      </c>
      <c r="C239" t="str">
        <f t="shared" si="9"/>
        <v>286 Bonnier News AB</v>
      </c>
      <c r="D239" t="str">
        <f t="shared" si="10"/>
        <v>1154 License - EF Link Mobility SMS App + SMS feeder (2024-02 / 2024-10)</v>
      </c>
      <c r="E239" t="str">
        <f t="shared" si="11"/>
        <v>License - EF Link Mobility SMS App + SMS feeder (2024-02 / 2024-10)</v>
      </c>
      <c r="F239" t="str">
        <f>_xlfn.XLOOKUP(B239,Modified!J:J,Modified!K:K)</f>
        <v>28254</v>
      </c>
    </row>
    <row r="240" spans="2:6">
      <c r="B240" s="1" t="s">
        <v>513</v>
      </c>
      <c r="C240" t="e">
        <f t="shared" si="9"/>
        <v>#N/A</v>
      </c>
      <c r="D240" t="e">
        <f t="shared" si="10"/>
        <v>#N/A</v>
      </c>
      <c r="E240" t="e">
        <f t="shared" si="11"/>
        <v>#N/A</v>
      </c>
      <c r="F240" t="str">
        <f>_xlfn.XLOOKUP(B240,Modified!J:J,Modified!K:K)</f>
        <v>26790</v>
      </c>
    </row>
  </sheetData>
  <autoFilter ref="B1:D240" xr:uid="{CAF48290-DF6F-4FDD-9960-D5423827F0D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44FF6-C799-4143-8D69-887E6CE5EF50}">
  <sheetPr>
    <tabColor rgb="FFFFC000"/>
  </sheetPr>
  <dimension ref="A1:Y1151"/>
  <sheetViews>
    <sheetView workbookViewId="0"/>
  </sheetViews>
  <sheetFormatPr defaultRowHeight="10.15"/>
  <cols>
    <col min="1" max="1" width="34.5" customWidth="1"/>
    <col min="2" max="2" width="74.83203125" bestFit="1" customWidth="1"/>
    <col min="3" max="23" width="0" hidden="1" customWidth="1"/>
    <col min="24" max="24" width="20" bestFit="1" customWidth="1"/>
    <col min="25" max="25" width="26.5" bestFit="1" customWidth="1"/>
  </cols>
  <sheetData>
    <row r="1" spans="1:25">
      <c r="A1" t="s">
        <v>8490</v>
      </c>
    </row>
    <row r="2" spans="1:25">
      <c r="A2" t="s">
        <v>453</v>
      </c>
      <c r="B2" t="s">
        <v>695</v>
      </c>
      <c r="C2" t="s">
        <v>8491</v>
      </c>
      <c r="D2" t="s">
        <v>8492</v>
      </c>
      <c r="E2" t="s">
        <v>8493</v>
      </c>
      <c r="F2" t="s">
        <v>8494</v>
      </c>
      <c r="G2" t="s">
        <v>8495</v>
      </c>
      <c r="H2" t="s">
        <v>8496</v>
      </c>
      <c r="I2" t="s">
        <v>8497</v>
      </c>
      <c r="J2" t="s">
        <v>8498</v>
      </c>
      <c r="K2" t="s">
        <v>8499</v>
      </c>
      <c r="L2" t="s">
        <v>8500</v>
      </c>
      <c r="M2" t="s">
        <v>8501</v>
      </c>
      <c r="N2" t="s">
        <v>8502</v>
      </c>
      <c r="O2" t="s">
        <v>8503</v>
      </c>
      <c r="P2" t="s">
        <v>8504</v>
      </c>
      <c r="Q2" t="s">
        <v>8505</v>
      </c>
      <c r="R2" t="s">
        <v>8506</v>
      </c>
      <c r="S2" t="s">
        <v>8507</v>
      </c>
      <c r="T2" t="s">
        <v>8508</v>
      </c>
      <c r="U2" t="s">
        <v>8509</v>
      </c>
      <c r="V2" t="s">
        <v>8510</v>
      </c>
      <c r="W2" t="s">
        <v>8511</v>
      </c>
      <c r="X2" t="s">
        <v>8512</v>
      </c>
      <c r="Y2" t="s">
        <v>8513</v>
      </c>
    </row>
    <row r="3" spans="1:25">
      <c r="A3" t="s">
        <v>8514</v>
      </c>
      <c r="B3" t="s">
        <v>8515</v>
      </c>
      <c r="C3" t="s">
        <v>8516</v>
      </c>
      <c r="E3" t="s">
        <v>8517</v>
      </c>
      <c r="F3" t="s">
        <v>8518</v>
      </c>
      <c r="G3" t="s">
        <v>8519</v>
      </c>
      <c r="I3" s="6">
        <v>44487</v>
      </c>
      <c r="K3" s="6">
        <v>44669</v>
      </c>
      <c r="L3" s="6">
        <v>44487</v>
      </c>
      <c r="M3" t="s">
        <v>8520</v>
      </c>
      <c r="N3" t="s">
        <v>8521</v>
      </c>
      <c r="O3">
        <v>0</v>
      </c>
      <c r="Q3">
        <v>0</v>
      </c>
      <c r="R3">
        <v>1</v>
      </c>
      <c r="S3" t="s">
        <v>8522</v>
      </c>
      <c r="T3" t="s">
        <v>8523</v>
      </c>
      <c r="U3" t="s">
        <v>8518</v>
      </c>
      <c r="V3">
        <v>0.45</v>
      </c>
      <c r="W3">
        <v>0.55000000000000004</v>
      </c>
      <c r="X3">
        <v>5095</v>
      </c>
      <c r="Y3">
        <v>58</v>
      </c>
    </row>
    <row r="4" spans="1:25">
      <c r="A4" t="s">
        <v>8524</v>
      </c>
      <c r="B4" t="s">
        <v>8525</v>
      </c>
      <c r="C4" t="s">
        <v>8526</v>
      </c>
      <c r="E4" t="s">
        <v>8527</v>
      </c>
      <c r="F4" t="s">
        <v>8518</v>
      </c>
      <c r="G4" t="s">
        <v>8519</v>
      </c>
      <c r="I4" s="6">
        <v>44795</v>
      </c>
      <c r="K4" s="6">
        <v>44834</v>
      </c>
      <c r="L4" s="6">
        <v>44985</v>
      </c>
      <c r="M4" t="s">
        <v>8528</v>
      </c>
      <c r="N4" t="s">
        <v>8529</v>
      </c>
      <c r="O4">
        <v>581.20000000000005</v>
      </c>
      <c r="Q4">
        <v>0</v>
      </c>
      <c r="R4">
        <v>1</v>
      </c>
      <c r="S4" t="s">
        <v>8522</v>
      </c>
      <c r="T4" t="s">
        <v>8523</v>
      </c>
      <c r="U4" t="s">
        <v>8518</v>
      </c>
      <c r="V4">
        <v>0.45</v>
      </c>
      <c r="W4">
        <v>0.55000000000000004</v>
      </c>
      <c r="X4">
        <v>5101</v>
      </c>
      <c r="Y4">
        <v>64</v>
      </c>
    </row>
    <row r="5" spans="1:25">
      <c r="A5" t="s">
        <v>8530</v>
      </c>
      <c r="B5" t="s">
        <v>8531</v>
      </c>
      <c r="E5" t="s">
        <v>8517</v>
      </c>
      <c r="F5" t="s">
        <v>8518</v>
      </c>
      <c r="G5" t="s">
        <v>8519</v>
      </c>
      <c r="H5" t="s">
        <v>980</v>
      </c>
      <c r="I5" s="6">
        <v>44830</v>
      </c>
      <c r="K5" s="6">
        <v>44953</v>
      </c>
      <c r="L5" s="6">
        <v>44953</v>
      </c>
      <c r="M5" t="s">
        <v>8532</v>
      </c>
      <c r="N5" t="s">
        <v>8533</v>
      </c>
      <c r="O5">
        <v>894.4</v>
      </c>
      <c r="P5" t="s">
        <v>8534</v>
      </c>
      <c r="Q5">
        <v>1</v>
      </c>
      <c r="R5">
        <v>2</v>
      </c>
      <c r="S5" t="s">
        <v>8535</v>
      </c>
      <c r="T5" t="s">
        <v>8523</v>
      </c>
      <c r="U5" t="s">
        <v>8518</v>
      </c>
      <c r="V5">
        <v>0.45</v>
      </c>
      <c r="W5">
        <v>0.55000000000000004</v>
      </c>
      <c r="X5">
        <v>5105</v>
      </c>
      <c r="Y5">
        <v>61</v>
      </c>
    </row>
    <row r="6" spans="1:25">
      <c r="A6" t="s">
        <v>8536</v>
      </c>
      <c r="B6" t="s">
        <v>8537</v>
      </c>
      <c r="C6" t="s">
        <v>8538</v>
      </c>
      <c r="E6" t="s">
        <v>8527</v>
      </c>
      <c r="F6" t="s">
        <v>8518</v>
      </c>
      <c r="G6" t="s">
        <v>8519</v>
      </c>
      <c r="I6" s="6">
        <v>44802</v>
      </c>
      <c r="K6" s="6">
        <v>44886</v>
      </c>
      <c r="L6" s="6">
        <v>44895</v>
      </c>
      <c r="M6" t="s">
        <v>8539</v>
      </c>
      <c r="N6" t="s">
        <v>8540</v>
      </c>
      <c r="O6">
        <v>169.6</v>
      </c>
      <c r="P6" t="s">
        <v>8534</v>
      </c>
      <c r="Q6">
        <v>2</v>
      </c>
      <c r="R6">
        <v>6</v>
      </c>
      <c r="S6" t="s">
        <v>8535</v>
      </c>
      <c r="T6" t="s">
        <v>8523</v>
      </c>
      <c r="U6" t="s">
        <v>8518</v>
      </c>
      <c r="V6">
        <v>0.45</v>
      </c>
      <c r="W6">
        <v>0.55000000000000004</v>
      </c>
      <c r="X6">
        <v>5115</v>
      </c>
      <c r="Y6">
        <v>62</v>
      </c>
    </row>
    <row r="7" spans="1:25">
      <c r="A7" t="s">
        <v>85</v>
      </c>
      <c r="B7" t="s">
        <v>8541</v>
      </c>
      <c r="E7" t="s">
        <v>8517</v>
      </c>
      <c r="F7" t="s">
        <v>8518</v>
      </c>
      <c r="G7" t="s">
        <v>8519</v>
      </c>
      <c r="I7" s="6">
        <v>44567</v>
      </c>
      <c r="K7" s="6">
        <v>44748</v>
      </c>
      <c r="L7" s="6">
        <v>44567</v>
      </c>
      <c r="M7" t="s">
        <v>8528</v>
      </c>
      <c r="N7" t="s">
        <v>8542</v>
      </c>
      <c r="O7">
        <v>0</v>
      </c>
      <c r="Q7">
        <v>0</v>
      </c>
      <c r="R7">
        <v>0</v>
      </c>
      <c r="S7" t="s">
        <v>8522</v>
      </c>
      <c r="T7" t="s">
        <v>8523</v>
      </c>
      <c r="U7" t="s">
        <v>8518</v>
      </c>
      <c r="V7">
        <v>0.45</v>
      </c>
      <c r="W7">
        <v>0.55000000000000004</v>
      </c>
      <c r="X7">
        <v>5121</v>
      </c>
      <c r="Y7">
        <v>67</v>
      </c>
    </row>
    <row r="8" spans="1:25">
      <c r="A8" t="s">
        <v>85</v>
      </c>
      <c r="B8" t="s">
        <v>8543</v>
      </c>
      <c r="C8" t="s">
        <v>8544</v>
      </c>
      <c r="E8" t="s">
        <v>8517</v>
      </c>
      <c r="F8" t="s">
        <v>8518</v>
      </c>
      <c r="G8" t="s">
        <v>8519</v>
      </c>
      <c r="I8" s="6">
        <v>44743</v>
      </c>
      <c r="K8" s="6">
        <v>44926</v>
      </c>
      <c r="L8" s="6">
        <v>44925</v>
      </c>
      <c r="M8" t="s">
        <v>8528</v>
      </c>
      <c r="N8" t="s">
        <v>8545</v>
      </c>
      <c r="O8">
        <v>315.2</v>
      </c>
      <c r="P8" t="s">
        <v>8534</v>
      </c>
      <c r="Q8">
        <v>4</v>
      </c>
      <c r="R8">
        <v>1</v>
      </c>
      <c r="S8" t="s">
        <v>8535</v>
      </c>
      <c r="T8" t="s">
        <v>8523</v>
      </c>
      <c r="U8" t="s">
        <v>8518</v>
      </c>
      <c r="V8">
        <v>0.45</v>
      </c>
      <c r="W8">
        <v>0.55000000000000004</v>
      </c>
      <c r="X8">
        <v>5122</v>
      </c>
      <c r="Y8">
        <v>66</v>
      </c>
    </row>
    <row r="9" spans="1:25">
      <c r="A9" t="s">
        <v>8546</v>
      </c>
      <c r="B9" t="s">
        <v>8547</v>
      </c>
      <c r="E9" t="s">
        <v>8517</v>
      </c>
      <c r="F9" t="s">
        <v>8523</v>
      </c>
      <c r="G9" t="s">
        <v>8548</v>
      </c>
      <c r="H9" t="s">
        <v>980</v>
      </c>
      <c r="I9" s="6">
        <v>44690</v>
      </c>
      <c r="K9" s="6">
        <v>45421</v>
      </c>
      <c r="L9" s="6">
        <v>45421</v>
      </c>
      <c r="M9" t="s">
        <v>8539</v>
      </c>
      <c r="N9" t="s">
        <v>8549</v>
      </c>
      <c r="O9">
        <v>4045.76</v>
      </c>
      <c r="P9" t="s">
        <v>8534</v>
      </c>
      <c r="Q9">
        <v>6</v>
      </c>
      <c r="R9">
        <v>1</v>
      </c>
      <c r="S9" t="s">
        <v>8535</v>
      </c>
      <c r="T9" t="s">
        <v>8523</v>
      </c>
      <c r="U9" t="s">
        <v>8518</v>
      </c>
      <c r="V9">
        <v>0.45</v>
      </c>
      <c r="W9">
        <v>0.55000000000000004</v>
      </c>
      <c r="X9">
        <v>5125</v>
      </c>
      <c r="Y9">
        <v>68</v>
      </c>
    </row>
    <row r="10" spans="1:25">
      <c r="A10" t="s">
        <v>8550</v>
      </c>
      <c r="B10" t="s">
        <v>8551</v>
      </c>
      <c r="C10" t="s">
        <v>8552</v>
      </c>
      <c r="E10" t="s">
        <v>8527</v>
      </c>
      <c r="F10" t="s">
        <v>8518</v>
      </c>
      <c r="G10" t="s">
        <v>8519</v>
      </c>
      <c r="I10" s="6">
        <v>44781</v>
      </c>
      <c r="K10" s="6">
        <v>44834</v>
      </c>
      <c r="L10" s="6">
        <v>44895</v>
      </c>
      <c r="M10" t="s">
        <v>8532</v>
      </c>
      <c r="N10" t="s">
        <v>8553</v>
      </c>
      <c r="O10">
        <v>239.2</v>
      </c>
      <c r="P10" t="s">
        <v>8534</v>
      </c>
      <c r="Q10">
        <v>2</v>
      </c>
      <c r="R10">
        <v>0</v>
      </c>
      <c r="S10" t="s">
        <v>8522</v>
      </c>
      <c r="T10" t="s">
        <v>8523</v>
      </c>
      <c r="U10" t="s">
        <v>8518</v>
      </c>
      <c r="V10">
        <v>0.45</v>
      </c>
      <c r="W10">
        <v>0.55000000000000004</v>
      </c>
      <c r="X10">
        <v>5129</v>
      </c>
      <c r="Y10">
        <v>70</v>
      </c>
    </row>
    <row r="11" spans="1:25">
      <c r="A11" t="s">
        <v>8554</v>
      </c>
      <c r="B11" t="s">
        <v>8555</v>
      </c>
      <c r="E11" t="s">
        <v>8556</v>
      </c>
      <c r="F11" t="s">
        <v>8518</v>
      </c>
      <c r="G11" t="s">
        <v>8519</v>
      </c>
      <c r="I11" s="6">
        <v>44593</v>
      </c>
      <c r="K11" s="6">
        <v>44651</v>
      </c>
      <c r="L11" s="6">
        <v>44593</v>
      </c>
      <c r="M11" t="s">
        <v>8520</v>
      </c>
      <c r="N11" t="s">
        <v>8557</v>
      </c>
      <c r="O11">
        <v>0</v>
      </c>
      <c r="Q11">
        <v>0</v>
      </c>
      <c r="R11">
        <v>1</v>
      </c>
      <c r="S11" t="s">
        <v>8522</v>
      </c>
      <c r="T11" t="s">
        <v>8523</v>
      </c>
      <c r="U11" t="s">
        <v>8518</v>
      </c>
      <c r="V11">
        <v>0.45</v>
      </c>
      <c r="W11">
        <v>0.55000000000000004</v>
      </c>
      <c r="X11">
        <v>5135</v>
      </c>
      <c r="Y11">
        <v>71</v>
      </c>
    </row>
    <row r="12" spans="1:25">
      <c r="A12" t="s">
        <v>8558</v>
      </c>
      <c r="B12" t="s">
        <v>8559</v>
      </c>
      <c r="C12" t="s">
        <v>8560</v>
      </c>
      <c r="E12" t="s">
        <v>8527</v>
      </c>
      <c r="F12" t="s">
        <v>8518</v>
      </c>
      <c r="G12" t="s">
        <v>8519</v>
      </c>
      <c r="I12" s="6">
        <v>44562</v>
      </c>
      <c r="K12" s="6">
        <v>44681</v>
      </c>
      <c r="L12" s="6">
        <v>44895</v>
      </c>
      <c r="M12" t="s">
        <v>8532</v>
      </c>
      <c r="N12" t="s">
        <v>8561</v>
      </c>
      <c r="O12">
        <v>462.4</v>
      </c>
      <c r="Q12">
        <v>0</v>
      </c>
      <c r="R12">
        <v>1</v>
      </c>
      <c r="S12" t="s">
        <v>8522</v>
      </c>
      <c r="T12" t="s">
        <v>8523</v>
      </c>
      <c r="U12" t="s">
        <v>8518</v>
      </c>
      <c r="V12">
        <v>0.45</v>
      </c>
      <c r="W12">
        <v>0.55000000000000004</v>
      </c>
      <c r="X12">
        <v>5156</v>
      </c>
      <c r="Y12">
        <v>72</v>
      </c>
    </row>
    <row r="13" spans="1:25">
      <c r="A13" t="s">
        <v>8562</v>
      </c>
      <c r="B13" t="s">
        <v>8563</v>
      </c>
      <c r="C13" t="s">
        <v>8564</v>
      </c>
      <c r="E13" t="s">
        <v>8527</v>
      </c>
      <c r="F13" t="s">
        <v>8518</v>
      </c>
      <c r="G13" t="s">
        <v>8519</v>
      </c>
      <c r="I13" s="6">
        <v>44743</v>
      </c>
      <c r="K13" s="6">
        <v>44895</v>
      </c>
      <c r="L13" s="6">
        <v>44925</v>
      </c>
      <c r="M13" t="s">
        <v>8528</v>
      </c>
      <c r="N13" t="s">
        <v>8565</v>
      </c>
      <c r="O13">
        <v>22.8</v>
      </c>
      <c r="P13" t="s">
        <v>8534</v>
      </c>
      <c r="Q13">
        <v>3</v>
      </c>
      <c r="R13">
        <v>2</v>
      </c>
      <c r="S13" t="s">
        <v>8535</v>
      </c>
      <c r="T13" t="s">
        <v>8523</v>
      </c>
      <c r="U13" t="s">
        <v>8518</v>
      </c>
      <c r="V13">
        <v>0.45</v>
      </c>
      <c r="W13">
        <v>0.55000000000000004</v>
      </c>
      <c r="X13">
        <v>5162</v>
      </c>
      <c r="Y13">
        <v>73</v>
      </c>
    </row>
    <row r="14" spans="1:25">
      <c r="A14" t="s">
        <v>8562</v>
      </c>
      <c r="B14" t="s">
        <v>15</v>
      </c>
      <c r="C14" t="s">
        <v>8566</v>
      </c>
      <c r="E14" t="s">
        <v>15</v>
      </c>
      <c r="F14" t="s">
        <v>8518</v>
      </c>
      <c r="G14" t="s">
        <v>8519</v>
      </c>
      <c r="I14" s="6">
        <v>44835</v>
      </c>
      <c r="L14" s="6">
        <v>44895</v>
      </c>
      <c r="M14" t="s">
        <v>8528</v>
      </c>
      <c r="N14">
        <v>0</v>
      </c>
      <c r="O14">
        <v>0</v>
      </c>
      <c r="P14" t="s">
        <v>8534</v>
      </c>
      <c r="Q14">
        <v>3</v>
      </c>
      <c r="R14">
        <v>2</v>
      </c>
      <c r="S14" t="s">
        <v>8535</v>
      </c>
      <c r="T14" t="s">
        <v>8523</v>
      </c>
      <c r="U14" t="s">
        <v>8518</v>
      </c>
      <c r="V14">
        <v>0.3</v>
      </c>
      <c r="W14">
        <v>0.7</v>
      </c>
      <c r="X14">
        <v>5163</v>
      </c>
      <c r="Y14">
        <v>293</v>
      </c>
    </row>
    <row r="15" spans="1:25">
      <c r="A15" t="s">
        <v>8562</v>
      </c>
      <c r="B15" t="s">
        <v>8567</v>
      </c>
      <c r="C15" t="s">
        <v>8568</v>
      </c>
      <c r="E15" t="s">
        <v>8517</v>
      </c>
      <c r="F15" t="s">
        <v>8518</v>
      </c>
      <c r="G15" t="s">
        <v>8519</v>
      </c>
      <c r="H15" t="s">
        <v>980</v>
      </c>
      <c r="I15" s="6">
        <v>44835</v>
      </c>
      <c r="K15" s="6">
        <v>45016</v>
      </c>
      <c r="L15" s="6">
        <v>45044</v>
      </c>
      <c r="M15" t="s">
        <v>8528</v>
      </c>
      <c r="N15" t="s">
        <v>8569</v>
      </c>
      <c r="O15">
        <v>566.79999999999995</v>
      </c>
      <c r="P15" t="s">
        <v>8534</v>
      </c>
      <c r="Q15">
        <v>1</v>
      </c>
      <c r="R15">
        <v>2</v>
      </c>
      <c r="S15" t="s">
        <v>8535</v>
      </c>
      <c r="T15" t="s">
        <v>8523</v>
      </c>
      <c r="U15" t="s">
        <v>8518</v>
      </c>
      <c r="V15">
        <v>0.45</v>
      </c>
      <c r="W15">
        <v>0.55000000000000004</v>
      </c>
      <c r="X15">
        <v>5164</v>
      </c>
      <c r="Y15">
        <v>74</v>
      </c>
    </row>
    <row r="16" spans="1:25">
      <c r="A16" t="s">
        <v>8570</v>
      </c>
      <c r="B16" t="s">
        <v>8571</v>
      </c>
      <c r="C16" t="s">
        <v>8572</v>
      </c>
      <c r="E16" t="s">
        <v>8517</v>
      </c>
      <c r="F16" t="s">
        <v>8518</v>
      </c>
      <c r="G16" t="s">
        <v>8519</v>
      </c>
      <c r="I16" s="6">
        <v>44409</v>
      </c>
      <c r="K16" s="6">
        <v>44774</v>
      </c>
      <c r="L16" s="6">
        <v>44410</v>
      </c>
      <c r="M16" t="s">
        <v>8573</v>
      </c>
      <c r="N16" t="s">
        <v>8540</v>
      </c>
      <c r="O16">
        <v>0</v>
      </c>
      <c r="Q16">
        <v>0</v>
      </c>
      <c r="R16">
        <v>1</v>
      </c>
      <c r="S16" t="s">
        <v>8522</v>
      </c>
      <c r="T16" t="s">
        <v>8523</v>
      </c>
      <c r="U16" t="s">
        <v>8518</v>
      </c>
      <c r="V16">
        <v>0.45</v>
      </c>
      <c r="W16">
        <v>0.55000000000000004</v>
      </c>
      <c r="X16">
        <v>5165</v>
      </c>
      <c r="Y16">
        <v>75</v>
      </c>
    </row>
    <row r="17" spans="1:25">
      <c r="A17" t="s">
        <v>8574</v>
      </c>
      <c r="B17" t="s">
        <v>8575</v>
      </c>
      <c r="E17" t="s">
        <v>295</v>
      </c>
      <c r="F17" t="s">
        <v>8518</v>
      </c>
      <c r="G17" t="s">
        <v>8519</v>
      </c>
      <c r="I17" s="6">
        <v>44378</v>
      </c>
      <c r="K17" s="6">
        <v>44620</v>
      </c>
      <c r="L17" s="6">
        <v>44378</v>
      </c>
      <c r="M17" t="s">
        <v>8573</v>
      </c>
      <c r="N17" t="s">
        <v>8576</v>
      </c>
      <c r="O17">
        <v>0</v>
      </c>
      <c r="Q17">
        <v>0</v>
      </c>
      <c r="R17">
        <v>1</v>
      </c>
      <c r="S17" t="s">
        <v>8522</v>
      </c>
      <c r="T17" t="s">
        <v>8523</v>
      </c>
      <c r="U17" t="s">
        <v>8518</v>
      </c>
      <c r="V17">
        <v>0.45</v>
      </c>
      <c r="W17">
        <v>0.55000000000000004</v>
      </c>
      <c r="X17">
        <v>5182</v>
      </c>
      <c r="Y17">
        <v>77</v>
      </c>
    </row>
    <row r="18" spans="1:25">
      <c r="A18" t="s">
        <v>8577</v>
      </c>
      <c r="B18" t="s">
        <v>8578</v>
      </c>
      <c r="E18" t="s">
        <v>8517</v>
      </c>
      <c r="F18" t="s">
        <v>8518</v>
      </c>
      <c r="G18" t="s">
        <v>8519</v>
      </c>
      <c r="I18" s="6">
        <v>44487</v>
      </c>
      <c r="K18" s="6">
        <v>44666</v>
      </c>
      <c r="L18" s="6">
        <v>44487</v>
      </c>
      <c r="M18" t="s">
        <v>8532</v>
      </c>
      <c r="N18" t="s">
        <v>8579</v>
      </c>
      <c r="O18">
        <v>0</v>
      </c>
      <c r="Q18">
        <v>0</v>
      </c>
      <c r="R18">
        <v>1</v>
      </c>
      <c r="S18" t="s">
        <v>8522</v>
      </c>
      <c r="T18" t="s">
        <v>8523</v>
      </c>
      <c r="U18" t="s">
        <v>8518</v>
      </c>
      <c r="V18">
        <v>0.45</v>
      </c>
      <c r="W18">
        <v>0.55000000000000004</v>
      </c>
      <c r="X18">
        <v>5209</v>
      </c>
      <c r="Y18">
        <v>78</v>
      </c>
    </row>
    <row r="19" spans="1:25">
      <c r="A19" t="s">
        <v>8580</v>
      </c>
      <c r="B19" t="s">
        <v>8581</v>
      </c>
      <c r="E19" t="s">
        <v>295</v>
      </c>
      <c r="F19" t="s">
        <v>8518</v>
      </c>
      <c r="G19" t="s">
        <v>8519</v>
      </c>
      <c r="I19" s="6">
        <v>44562</v>
      </c>
      <c r="K19" s="6">
        <v>44926</v>
      </c>
      <c r="L19" s="6">
        <v>44564</v>
      </c>
      <c r="M19" t="s">
        <v>8573</v>
      </c>
      <c r="N19" t="s">
        <v>8582</v>
      </c>
      <c r="O19">
        <v>0</v>
      </c>
      <c r="Q19">
        <v>0</v>
      </c>
      <c r="R19">
        <v>1</v>
      </c>
      <c r="S19" t="s">
        <v>8522</v>
      </c>
      <c r="T19" t="s">
        <v>8523</v>
      </c>
      <c r="U19" t="s">
        <v>8518</v>
      </c>
      <c r="V19">
        <v>0.45</v>
      </c>
      <c r="W19">
        <v>0.55000000000000004</v>
      </c>
      <c r="X19">
        <v>5214</v>
      </c>
      <c r="Y19">
        <v>80</v>
      </c>
    </row>
    <row r="20" spans="1:25">
      <c r="A20" t="s">
        <v>8580</v>
      </c>
      <c r="B20" t="s">
        <v>8580</v>
      </c>
      <c r="E20" t="s">
        <v>295</v>
      </c>
      <c r="F20" t="s">
        <v>8518</v>
      </c>
      <c r="G20" t="s">
        <v>8519</v>
      </c>
      <c r="I20" s="6">
        <v>44562</v>
      </c>
      <c r="K20" s="6">
        <v>44926</v>
      </c>
      <c r="L20" s="6">
        <v>44564</v>
      </c>
      <c r="M20" t="s">
        <v>8573</v>
      </c>
      <c r="N20" t="s">
        <v>8583</v>
      </c>
      <c r="O20">
        <v>0</v>
      </c>
      <c r="Q20">
        <v>0</v>
      </c>
      <c r="R20">
        <v>1</v>
      </c>
      <c r="S20" t="s">
        <v>8522</v>
      </c>
      <c r="T20" t="s">
        <v>8523</v>
      </c>
      <c r="U20" t="s">
        <v>8518</v>
      </c>
      <c r="V20">
        <v>0.45</v>
      </c>
      <c r="W20">
        <v>0.55000000000000004</v>
      </c>
      <c r="X20">
        <v>5215</v>
      </c>
      <c r="Y20">
        <v>79</v>
      </c>
    </row>
    <row r="21" spans="1:25">
      <c r="A21" t="s">
        <v>8584</v>
      </c>
      <c r="B21" t="s">
        <v>8585</v>
      </c>
      <c r="E21" t="s">
        <v>15</v>
      </c>
      <c r="F21" t="s">
        <v>8518</v>
      </c>
      <c r="G21" t="s">
        <v>8519</v>
      </c>
      <c r="I21" s="6">
        <v>44382</v>
      </c>
      <c r="K21" s="6">
        <v>44592</v>
      </c>
      <c r="L21" s="6">
        <v>44382</v>
      </c>
      <c r="M21" t="s">
        <v>8573</v>
      </c>
      <c r="N21">
        <v>0</v>
      </c>
      <c r="O21">
        <v>0</v>
      </c>
      <c r="Q21">
        <v>0</v>
      </c>
      <c r="R21">
        <v>0</v>
      </c>
      <c r="S21" t="s">
        <v>8522</v>
      </c>
      <c r="T21" t="s">
        <v>8523</v>
      </c>
      <c r="U21" t="s">
        <v>8518</v>
      </c>
      <c r="V21">
        <v>0.3</v>
      </c>
      <c r="W21">
        <v>0.7</v>
      </c>
      <c r="X21">
        <v>5216</v>
      </c>
      <c r="Y21">
        <v>294</v>
      </c>
    </row>
    <row r="22" spans="1:25">
      <c r="A22" t="s">
        <v>8586</v>
      </c>
      <c r="B22" t="s">
        <v>8587</v>
      </c>
      <c r="C22" t="s">
        <v>8588</v>
      </c>
      <c r="E22" t="s">
        <v>8527</v>
      </c>
      <c r="F22" t="s">
        <v>8518</v>
      </c>
      <c r="G22" t="s">
        <v>8519</v>
      </c>
      <c r="I22" s="6">
        <v>44606</v>
      </c>
      <c r="K22" s="6">
        <v>44651</v>
      </c>
      <c r="L22" s="6">
        <v>45044</v>
      </c>
      <c r="M22" t="s">
        <v>8528</v>
      </c>
      <c r="N22" t="s">
        <v>8542</v>
      </c>
      <c r="O22">
        <v>172</v>
      </c>
      <c r="Q22">
        <v>0</v>
      </c>
      <c r="R22">
        <v>1</v>
      </c>
      <c r="S22" t="s">
        <v>8522</v>
      </c>
      <c r="T22" t="s">
        <v>8523</v>
      </c>
      <c r="U22" t="s">
        <v>8518</v>
      </c>
      <c r="V22">
        <v>0.45</v>
      </c>
      <c r="W22">
        <v>0.55000000000000004</v>
      </c>
      <c r="X22">
        <v>5220</v>
      </c>
      <c r="Y22">
        <v>82</v>
      </c>
    </row>
    <row r="23" spans="1:25">
      <c r="A23" t="s">
        <v>8586</v>
      </c>
      <c r="B23" t="s">
        <v>8589</v>
      </c>
      <c r="C23" t="s">
        <v>8590</v>
      </c>
      <c r="E23" t="s">
        <v>15</v>
      </c>
      <c r="F23" t="s">
        <v>8518</v>
      </c>
      <c r="G23" t="s">
        <v>8519</v>
      </c>
      <c r="I23" s="6">
        <v>44732</v>
      </c>
      <c r="K23" s="6">
        <v>44793</v>
      </c>
      <c r="L23" s="6">
        <v>44732</v>
      </c>
      <c r="M23" t="s">
        <v>8528</v>
      </c>
      <c r="N23">
        <v>0</v>
      </c>
      <c r="O23">
        <v>0</v>
      </c>
      <c r="P23" t="s">
        <v>8534</v>
      </c>
      <c r="Q23">
        <v>2</v>
      </c>
      <c r="R23">
        <v>2</v>
      </c>
      <c r="S23" t="s">
        <v>8522</v>
      </c>
      <c r="T23" t="s">
        <v>8523</v>
      </c>
      <c r="U23" t="s">
        <v>8518</v>
      </c>
      <c r="V23">
        <v>0.3</v>
      </c>
      <c r="W23">
        <v>0.7</v>
      </c>
      <c r="X23">
        <v>5221</v>
      </c>
      <c r="Y23">
        <v>0</v>
      </c>
    </row>
    <row r="24" spans="1:25">
      <c r="A24" t="s">
        <v>8591</v>
      </c>
      <c r="B24" t="s">
        <v>8592</v>
      </c>
      <c r="C24" t="s">
        <v>8593</v>
      </c>
      <c r="E24" t="s">
        <v>8527</v>
      </c>
      <c r="F24" t="s">
        <v>8518</v>
      </c>
      <c r="G24" t="s">
        <v>8519</v>
      </c>
      <c r="I24" s="6">
        <v>44713</v>
      </c>
      <c r="K24" s="6">
        <v>44742</v>
      </c>
      <c r="L24" s="6">
        <v>44895</v>
      </c>
      <c r="M24" t="s">
        <v>8532</v>
      </c>
      <c r="N24" t="s">
        <v>8594</v>
      </c>
      <c r="O24">
        <v>289.60000000000002</v>
      </c>
      <c r="Q24">
        <v>0</v>
      </c>
      <c r="R24">
        <v>1</v>
      </c>
      <c r="S24" t="s">
        <v>8522</v>
      </c>
      <c r="T24" t="s">
        <v>8523</v>
      </c>
      <c r="U24" t="s">
        <v>8518</v>
      </c>
      <c r="V24">
        <v>0.45</v>
      </c>
      <c r="W24">
        <v>0.55000000000000004</v>
      </c>
      <c r="X24">
        <v>5233</v>
      </c>
      <c r="Y24">
        <v>83</v>
      </c>
    </row>
    <row r="25" spans="1:25">
      <c r="A25" t="s">
        <v>8595</v>
      </c>
      <c r="B25" t="s">
        <v>8517</v>
      </c>
      <c r="C25" t="s">
        <v>8596</v>
      </c>
      <c r="E25" t="s">
        <v>8517</v>
      </c>
      <c r="F25" t="s">
        <v>8518</v>
      </c>
      <c r="G25" t="s">
        <v>8519</v>
      </c>
      <c r="I25" s="6">
        <v>44564</v>
      </c>
      <c r="K25" s="6">
        <v>44711</v>
      </c>
      <c r="L25" s="6">
        <v>44564</v>
      </c>
      <c r="M25" t="s">
        <v>8532</v>
      </c>
      <c r="N25" t="s">
        <v>8597</v>
      </c>
      <c r="O25">
        <v>0</v>
      </c>
      <c r="Q25">
        <v>0</v>
      </c>
      <c r="R25">
        <v>1</v>
      </c>
      <c r="S25" t="s">
        <v>8522</v>
      </c>
      <c r="T25" t="s">
        <v>8523</v>
      </c>
      <c r="U25" t="s">
        <v>8518</v>
      </c>
      <c r="V25">
        <v>0.45</v>
      </c>
      <c r="W25">
        <v>0.55000000000000004</v>
      </c>
      <c r="X25">
        <v>5245</v>
      </c>
      <c r="Y25">
        <v>84</v>
      </c>
    </row>
    <row r="26" spans="1:25">
      <c r="A26" t="s">
        <v>8598</v>
      </c>
      <c r="B26" t="s">
        <v>8599</v>
      </c>
      <c r="E26" t="s">
        <v>295</v>
      </c>
      <c r="F26" t="s">
        <v>8518</v>
      </c>
      <c r="G26" t="s">
        <v>8519</v>
      </c>
      <c r="I26" s="6">
        <v>44682</v>
      </c>
      <c r="L26" s="6">
        <v>44683</v>
      </c>
      <c r="M26" t="s">
        <v>8600</v>
      </c>
      <c r="N26">
        <v>0</v>
      </c>
      <c r="O26">
        <v>0</v>
      </c>
      <c r="Q26">
        <v>0</v>
      </c>
      <c r="R26">
        <v>0</v>
      </c>
      <c r="S26" t="s">
        <v>8522</v>
      </c>
      <c r="T26" t="s">
        <v>8523</v>
      </c>
      <c r="U26" t="s">
        <v>8518</v>
      </c>
      <c r="V26">
        <v>0</v>
      </c>
      <c r="W26">
        <v>0</v>
      </c>
      <c r="X26">
        <v>5246</v>
      </c>
      <c r="Y26">
        <v>0</v>
      </c>
    </row>
    <row r="27" spans="1:25">
      <c r="A27" t="s">
        <v>8601</v>
      </c>
      <c r="B27" t="s">
        <v>8601</v>
      </c>
      <c r="E27" t="s">
        <v>295</v>
      </c>
      <c r="F27" t="s">
        <v>8523</v>
      </c>
      <c r="G27" t="s">
        <v>8548</v>
      </c>
      <c r="I27" s="6">
        <v>44409</v>
      </c>
      <c r="L27" s="6">
        <v>44666</v>
      </c>
      <c r="M27" t="s">
        <v>8600</v>
      </c>
      <c r="N27">
        <v>0</v>
      </c>
      <c r="O27">
        <v>376</v>
      </c>
      <c r="Q27">
        <v>0</v>
      </c>
      <c r="R27">
        <v>0</v>
      </c>
      <c r="S27" t="s">
        <v>8522</v>
      </c>
      <c r="T27" t="s">
        <v>8523</v>
      </c>
      <c r="U27" t="s">
        <v>8518</v>
      </c>
      <c r="V27">
        <v>0</v>
      </c>
      <c r="W27">
        <v>0</v>
      </c>
      <c r="X27">
        <v>5248</v>
      </c>
      <c r="Y27">
        <v>0</v>
      </c>
    </row>
    <row r="28" spans="1:25">
      <c r="A28" t="s">
        <v>8602</v>
      </c>
      <c r="B28" t="s">
        <v>8603</v>
      </c>
      <c r="E28" t="s">
        <v>295</v>
      </c>
      <c r="F28" t="s">
        <v>8518</v>
      </c>
      <c r="G28" t="s">
        <v>8519</v>
      </c>
      <c r="I28" s="6">
        <v>44713</v>
      </c>
      <c r="L28" s="6">
        <v>44895</v>
      </c>
      <c r="M28" t="s">
        <v>8600</v>
      </c>
      <c r="N28">
        <v>0</v>
      </c>
      <c r="O28">
        <v>3.2</v>
      </c>
      <c r="P28" t="s">
        <v>8534</v>
      </c>
      <c r="Q28">
        <v>0</v>
      </c>
      <c r="R28">
        <v>3</v>
      </c>
      <c r="S28" t="s">
        <v>8535</v>
      </c>
      <c r="T28" t="s">
        <v>8518</v>
      </c>
      <c r="U28" t="s">
        <v>8518</v>
      </c>
      <c r="V28">
        <v>0</v>
      </c>
      <c r="W28">
        <v>0</v>
      </c>
      <c r="X28">
        <v>5249</v>
      </c>
      <c r="Y28">
        <v>0</v>
      </c>
    </row>
    <row r="29" spans="1:25">
      <c r="A29" t="s">
        <v>291</v>
      </c>
      <c r="B29" t="s">
        <v>8604</v>
      </c>
      <c r="E29" t="s">
        <v>295</v>
      </c>
      <c r="F29" t="s">
        <v>8518</v>
      </c>
      <c r="G29" t="s">
        <v>8519</v>
      </c>
      <c r="I29" s="6">
        <v>44713</v>
      </c>
      <c r="L29" s="6">
        <v>44713</v>
      </c>
      <c r="M29" t="s">
        <v>8600</v>
      </c>
      <c r="N29">
        <v>0</v>
      </c>
      <c r="O29">
        <v>0</v>
      </c>
      <c r="Q29">
        <v>0</v>
      </c>
      <c r="R29">
        <v>0</v>
      </c>
      <c r="S29" t="s">
        <v>8522</v>
      </c>
      <c r="T29" t="s">
        <v>8523</v>
      </c>
      <c r="U29" t="s">
        <v>8518</v>
      </c>
      <c r="V29">
        <v>0.45</v>
      </c>
      <c r="W29">
        <v>0.55000000000000004</v>
      </c>
      <c r="X29">
        <v>5250</v>
      </c>
      <c r="Y29">
        <v>0</v>
      </c>
    </row>
    <row r="30" spans="1:25">
      <c r="A30" t="s">
        <v>180</v>
      </c>
      <c r="B30" t="s">
        <v>8605</v>
      </c>
      <c r="E30" t="s">
        <v>295</v>
      </c>
      <c r="F30" t="s">
        <v>8523</v>
      </c>
      <c r="G30" t="s">
        <v>8548</v>
      </c>
      <c r="I30" s="6">
        <v>44682</v>
      </c>
      <c r="L30" s="6">
        <v>44925</v>
      </c>
      <c r="M30" t="s">
        <v>8600</v>
      </c>
      <c r="N30">
        <v>0</v>
      </c>
      <c r="O30">
        <v>515.20000000000005</v>
      </c>
      <c r="Q30">
        <v>0</v>
      </c>
      <c r="R30">
        <v>0</v>
      </c>
      <c r="S30" t="s">
        <v>8522</v>
      </c>
      <c r="T30" t="s">
        <v>8523</v>
      </c>
      <c r="U30" t="s">
        <v>8523</v>
      </c>
      <c r="V30">
        <v>0.45</v>
      </c>
      <c r="W30">
        <v>0.55000000000000004</v>
      </c>
      <c r="X30">
        <v>5252</v>
      </c>
      <c r="Y30">
        <v>0</v>
      </c>
    </row>
    <row r="31" spans="1:25">
      <c r="A31" t="s">
        <v>180</v>
      </c>
      <c r="B31" t="s">
        <v>8606</v>
      </c>
      <c r="E31" t="s">
        <v>295</v>
      </c>
      <c r="F31" t="s">
        <v>8523</v>
      </c>
      <c r="G31" t="s">
        <v>8548</v>
      </c>
      <c r="I31" s="6">
        <v>44682</v>
      </c>
      <c r="L31" s="6">
        <v>44683</v>
      </c>
      <c r="M31" t="s">
        <v>8600</v>
      </c>
      <c r="N31">
        <v>0</v>
      </c>
      <c r="O31">
        <v>0</v>
      </c>
      <c r="Q31">
        <v>0</v>
      </c>
      <c r="R31">
        <v>0</v>
      </c>
      <c r="S31" t="s">
        <v>8522</v>
      </c>
      <c r="T31" t="s">
        <v>8523</v>
      </c>
      <c r="U31" t="s">
        <v>8523</v>
      </c>
      <c r="V31">
        <v>0.45</v>
      </c>
      <c r="W31">
        <v>0.55000000000000004</v>
      </c>
      <c r="X31">
        <v>5253</v>
      </c>
      <c r="Y31">
        <v>0</v>
      </c>
    </row>
    <row r="32" spans="1:25">
      <c r="A32" t="s">
        <v>8607</v>
      </c>
      <c r="B32" t="s">
        <v>8608</v>
      </c>
      <c r="C32" t="s">
        <v>8609</v>
      </c>
      <c r="E32" t="s">
        <v>8527</v>
      </c>
      <c r="F32" t="s">
        <v>8518</v>
      </c>
      <c r="G32" t="s">
        <v>8519</v>
      </c>
      <c r="H32" t="s">
        <v>980</v>
      </c>
      <c r="I32" s="6">
        <v>44866</v>
      </c>
      <c r="L32" s="6">
        <v>44981</v>
      </c>
      <c r="M32" t="s">
        <v>8573</v>
      </c>
      <c r="N32" t="s">
        <v>8610</v>
      </c>
      <c r="O32">
        <v>659.52</v>
      </c>
      <c r="P32" t="s">
        <v>8534</v>
      </c>
      <c r="Q32">
        <v>2</v>
      </c>
      <c r="R32">
        <v>1</v>
      </c>
      <c r="S32" t="s">
        <v>8535</v>
      </c>
      <c r="T32" t="s">
        <v>8523</v>
      </c>
      <c r="U32" t="s">
        <v>8518</v>
      </c>
      <c r="V32">
        <v>0.45</v>
      </c>
      <c r="W32">
        <v>0.55000000000000004</v>
      </c>
      <c r="X32">
        <v>5345</v>
      </c>
      <c r="Y32">
        <v>85</v>
      </c>
    </row>
    <row r="33" spans="1:25">
      <c r="A33" t="s">
        <v>8611</v>
      </c>
      <c r="B33" t="s">
        <v>8612</v>
      </c>
      <c r="C33" t="s">
        <v>8613</v>
      </c>
      <c r="E33" t="s">
        <v>295</v>
      </c>
      <c r="F33" t="s">
        <v>8518</v>
      </c>
      <c r="G33" t="s">
        <v>8519</v>
      </c>
      <c r="I33" s="6">
        <v>44700</v>
      </c>
      <c r="K33" s="6">
        <v>44742</v>
      </c>
      <c r="L33" s="6">
        <v>44700</v>
      </c>
      <c r="M33" t="s">
        <v>8532</v>
      </c>
      <c r="N33" t="s">
        <v>8614</v>
      </c>
      <c r="O33">
        <v>0</v>
      </c>
      <c r="P33" t="s">
        <v>8534</v>
      </c>
      <c r="Q33">
        <v>4</v>
      </c>
      <c r="R33">
        <v>2</v>
      </c>
      <c r="S33" t="s">
        <v>8522</v>
      </c>
      <c r="T33" t="s">
        <v>8523</v>
      </c>
      <c r="U33" t="s">
        <v>8518</v>
      </c>
      <c r="V33">
        <v>0.45</v>
      </c>
      <c r="W33">
        <v>0.55000000000000004</v>
      </c>
      <c r="X33">
        <v>5346</v>
      </c>
      <c r="Y33">
        <v>87</v>
      </c>
    </row>
    <row r="34" spans="1:25">
      <c r="A34" t="s">
        <v>8615</v>
      </c>
      <c r="B34" t="s">
        <v>8616</v>
      </c>
      <c r="C34" t="s">
        <v>8617</v>
      </c>
      <c r="E34" t="s">
        <v>8527</v>
      </c>
      <c r="F34" t="s">
        <v>8518</v>
      </c>
      <c r="G34" t="s">
        <v>8519</v>
      </c>
      <c r="I34" s="6">
        <v>44816</v>
      </c>
      <c r="L34" s="6">
        <v>44897</v>
      </c>
      <c r="M34" t="s">
        <v>8573</v>
      </c>
      <c r="N34" t="s">
        <v>8618</v>
      </c>
      <c r="O34">
        <v>35.200000000000003</v>
      </c>
      <c r="P34" t="s">
        <v>8534</v>
      </c>
      <c r="Q34">
        <v>1</v>
      </c>
      <c r="R34">
        <v>2</v>
      </c>
      <c r="S34" t="s">
        <v>8522</v>
      </c>
      <c r="T34" t="s">
        <v>8523</v>
      </c>
      <c r="U34" t="s">
        <v>8518</v>
      </c>
      <c r="V34">
        <v>0.45</v>
      </c>
      <c r="W34">
        <v>0.55000000000000004</v>
      </c>
      <c r="X34">
        <v>5348</v>
      </c>
      <c r="Y34">
        <v>327</v>
      </c>
    </row>
    <row r="35" spans="1:25">
      <c r="A35" t="s">
        <v>136</v>
      </c>
      <c r="B35" t="s">
        <v>327</v>
      </c>
      <c r="E35" t="s">
        <v>8527</v>
      </c>
      <c r="F35" t="s">
        <v>8523</v>
      </c>
      <c r="G35" t="s">
        <v>8548</v>
      </c>
      <c r="H35" t="s">
        <v>980</v>
      </c>
      <c r="I35" s="6">
        <v>44725</v>
      </c>
      <c r="K35" s="6">
        <v>45657</v>
      </c>
      <c r="L35" s="6">
        <v>45657</v>
      </c>
      <c r="M35" t="s">
        <v>8539</v>
      </c>
      <c r="N35" t="s">
        <v>8619</v>
      </c>
      <c r="O35">
        <v>8091.2</v>
      </c>
      <c r="P35" t="s">
        <v>8534</v>
      </c>
      <c r="Q35">
        <v>6</v>
      </c>
      <c r="R35">
        <v>19</v>
      </c>
      <c r="S35" t="s">
        <v>8535</v>
      </c>
      <c r="T35" t="s">
        <v>8523</v>
      </c>
      <c r="U35" t="s">
        <v>8523</v>
      </c>
      <c r="V35">
        <v>0.45</v>
      </c>
      <c r="W35">
        <v>0.55000000000000004</v>
      </c>
      <c r="X35">
        <v>5354</v>
      </c>
      <c r="Y35">
        <v>88</v>
      </c>
    </row>
    <row r="36" spans="1:25">
      <c r="A36" t="s">
        <v>8620</v>
      </c>
      <c r="B36" t="s">
        <v>8621</v>
      </c>
      <c r="C36" t="s">
        <v>8622</v>
      </c>
      <c r="E36" t="s">
        <v>8527</v>
      </c>
      <c r="F36" t="s">
        <v>8518</v>
      </c>
      <c r="G36" t="s">
        <v>8519</v>
      </c>
      <c r="I36" s="6">
        <v>44727</v>
      </c>
      <c r="K36" s="6">
        <v>44864</v>
      </c>
      <c r="L36" s="6">
        <v>44727</v>
      </c>
      <c r="M36" t="s">
        <v>8532</v>
      </c>
      <c r="N36" t="s">
        <v>8623</v>
      </c>
      <c r="O36">
        <v>0</v>
      </c>
      <c r="P36" t="s">
        <v>8534</v>
      </c>
      <c r="Q36">
        <v>1</v>
      </c>
      <c r="R36">
        <v>1</v>
      </c>
      <c r="S36" t="s">
        <v>8522</v>
      </c>
      <c r="T36" t="s">
        <v>8523</v>
      </c>
      <c r="U36" t="s">
        <v>8518</v>
      </c>
      <c r="V36">
        <v>0.45</v>
      </c>
      <c r="W36">
        <v>0.55000000000000004</v>
      </c>
      <c r="X36">
        <v>5347</v>
      </c>
      <c r="Y36">
        <v>89</v>
      </c>
    </row>
    <row r="37" spans="1:25">
      <c r="A37" t="s">
        <v>8624</v>
      </c>
      <c r="B37" t="s">
        <v>8625</v>
      </c>
      <c r="C37" t="s">
        <v>8626</v>
      </c>
      <c r="E37" t="s">
        <v>8517</v>
      </c>
      <c r="F37" t="s">
        <v>8518</v>
      </c>
      <c r="G37" t="s">
        <v>8519</v>
      </c>
      <c r="H37" t="s">
        <v>980</v>
      </c>
      <c r="I37" s="6">
        <v>44620</v>
      </c>
      <c r="K37" s="6">
        <v>44834</v>
      </c>
      <c r="L37" s="6">
        <v>44988</v>
      </c>
      <c r="M37" t="s">
        <v>8627</v>
      </c>
      <c r="N37" t="s">
        <v>8628</v>
      </c>
      <c r="O37">
        <v>1928.32</v>
      </c>
      <c r="P37" t="s">
        <v>8534</v>
      </c>
      <c r="Q37">
        <v>7</v>
      </c>
      <c r="R37">
        <v>2</v>
      </c>
      <c r="S37" t="s">
        <v>8535</v>
      </c>
      <c r="T37" t="s">
        <v>8523</v>
      </c>
      <c r="U37" t="s">
        <v>8518</v>
      </c>
      <c r="V37">
        <v>0.45</v>
      </c>
      <c r="W37">
        <v>0.55000000000000004</v>
      </c>
      <c r="X37">
        <v>5349</v>
      </c>
      <c r="Y37">
        <v>97</v>
      </c>
    </row>
    <row r="38" spans="1:25">
      <c r="A38" t="s">
        <v>8624</v>
      </c>
      <c r="B38" t="s">
        <v>8629</v>
      </c>
      <c r="C38" t="s">
        <v>8630</v>
      </c>
      <c r="E38" t="s">
        <v>8517</v>
      </c>
      <c r="F38" t="s">
        <v>8518</v>
      </c>
      <c r="G38" t="s">
        <v>8519</v>
      </c>
      <c r="H38" t="s">
        <v>980</v>
      </c>
      <c r="I38" s="6">
        <v>44545</v>
      </c>
      <c r="K38" s="6">
        <v>44681</v>
      </c>
      <c r="L38" s="6">
        <v>45016</v>
      </c>
      <c r="M38" t="s">
        <v>8627</v>
      </c>
      <c r="N38" t="s">
        <v>8631</v>
      </c>
      <c r="O38">
        <v>686</v>
      </c>
      <c r="Q38">
        <v>0</v>
      </c>
      <c r="R38">
        <v>1</v>
      </c>
      <c r="S38" t="s">
        <v>8522</v>
      </c>
      <c r="T38" t="s">
        <v>8523</v>
      </c>
      <c r="U38" t="s">
        <v>8518</v>
      </c>
      <c r="V38">
        <v>0.45</v>
      </c>
      <c r="W38">
        <v>0.55000000000000004</v>
      </c>
      <c r="X38">
        <v>5350</v>
      </c>
      <c r="Y38">
        <v>96</v>
      </c>
    </row>
    <row r="39" spans="1:25">
      <c r="A39" t="s">
        <v>8624</v>
      </c>
      <c r="B39" t="s">
        <v>8632</v>
      </c>
      <c r="E39" t="s">
        <v>8517</v>
      </c>
      <c r="F39" t="s">
        <v>8518</v>
      </c>
      <c r="G39" t="s">
        <v>8519</v>
      </c>
      <c r="H39" t="s">
        <v>980</v>
      </c>
      <c r="I39" s="6">
        <v>44652</v>
      </c>
      <c r="K39" s="6">
        <v>44957</v>
      </c>
      <c r="L39" s="6">
        <v>45016</v>
      </c>
      <c r="M39" t="s">
        <v>8627</v>
      </c>
      <c r="N39" t="s">
        <v>8633</v>
      </c>
      <c r="O39">
        <v>4086.4</v>
      </c>
      <c r="P39" t="s">
        <v>8534</v>
      </c>
      <c r="Q39">
        <v>9</v>
      </c>
      <c r="R39">
        <v>2</v>
      </c>
      <c r="S39" t="s">
        <v>8535</v>
      </c>
      <c r="T39" t="s">
        <v>8523</v>
      </c>
      <c r="U39" t="s">
        <v>8518</v>
      </c>
      <c r="V39">
        <v>0.45</v>
      </c>
      <c r="W39">
        <v>0.55000000000000004</v>
      </c>
      <c r="X39">
        <v>5351</v>
      </c>
      <c r="Y39">
        <v>95</v>
      </c>
    </row>
    <row r="40" spans="1:25">
      <c r="A40" t="s">
        <v>8624</v>
      </c>
      <c r="B40" t="s">
        <v>8634</v>
      </c>
      <c r="E40" t="s">
        <v>8517</v>
      </c>
      <c r="F40" t="s">
        <v>8518</v>
      </c>
      <c r="G40" t="s">
        <v>8519</v>
      </c>
      <c r="H40" t="s">
        <v>980</v>
      </c>
      <c r="I40" s="6">
        <v>44545</v>
      </c>
      <c r="K40" s="6">
        <v>44651</v>
      </c>
      <c r="L40" s="6">
        <v>44545</v>
      </c>
      <c r="M40" t="s">
        <v>8627</v>
      </c>
      <c r="N40" t="s">
        <v>8635</v>
      </c>
      <c r="O40">
        <v>0</v>
      </c>
      <c r="Q40">
        <v>0</v>
      </c>
      <c r="R40">
        <v>1</v>
      </c>
      <c r="S40" t="s">
        <v>8522</v>
      </c>
      <c r="T40" t="s">
        <v>8523</v>
      </c>
      <c r="U40" t="s">
        <v>8518</v>
      </c>
      <c r="V40">
        <v>0.45</v>
      </c>
      <c r="W40">
        <v>0.55000000000000004</v>
      </c>
      <c r="X40">
        <v>5352</v>
      </c>
      <c r="Y40">
        <v>93</v>
      </c>
    </row>
    <row r="41" spans="1:25">
      <c r="A41" t="s">
        <v>8624</v>
      </c>
      <c r="B41" t="s">
        <v>8636</v>
      </c>
      <c r="E41" t="s">
        <v>8517</v>
      </c>
      <c r="F41" t="s">
        <v>8518</v>
      </c>
      <c r="G41" t="s">
        <v>8519</v>
      </c>
      <c r="H41" t="s">
        <v>980</v>
      </c>
      <c r="I41" s="6">
        <v>44753</v>
      </c>
      <c r="K41" s="6">
        <v>44936</v>
      </c>
      <c r="L41" s="6">
        <v>45021</v>
      </c>
      <c r="M41" t="s">
        <v>8627</v>
      </c>
      <c r="N41" t="s">
        <v>8637</v>
      </c>
      <c r="O41">
        <v>4587.4399999999996</v>
      </c>
      <c r="P41" t="s">
        <v>8534</v>
      </c>
      <c r="Q41">
        <v>10</v>
      </c>
      <c r="R41">
        <v>7</v>
      </c>
      <c r="S41" t="s">
        <v>8535</v>
      </c>
      <c r="T41" t="s">
        <v>8523</v>
      </c>
      <c r="U41" t="s">
        <v>8518</v>
      </c>
      <c r="V41">
        <v>0.45</v>
      </c>
      <c r="W41">
        <v>0.55000000000000004</v>
      </c>
      <c r="X41">
        <v>5353</v>
      </c>
      <c r="Y41">
        <v>92</v>
      </c>
    </row>
    <row r="42" spans="1:25">
      <c r="A42" t="s">
        <v>8638</v>
      </c>
      <c r="B42" t="s">
        <v>8639</v>
      </c>
      <c r="E42" t="s">
        <v>8527</v>
      </c>
      <c r="F42" t="s">
        <v>8518</v>
      </c>
      <c r="G42" t="s">
        <v>8548</v>
      </c>
      <c r="I42" s="6">
        <v>44120</v>
      </c>
      <c r="L42" s="6">
        <v>44981</v>
      </c>
      <c r="M42" t="s">
        <v>8532</v>
      </c>
      <c r="N42" t="s">
        <v>8542</v>
      </c>
      <c r="O42">
        <v>2890.56</v>
      </c>
      <c r="Q42">
        <v>0</v>
      </c>
      <c r="R42">
        <v>1</v>
      </c>
      <c r="S42" t="s">
        <v>8522</v>
      </c>
      <c r="T42" t="s">
        <v>8523</v>
      </c>
      <c r="U42" t="s">
        <v>8518</v>
      </c>
      <c r="V42">
        <v>0.45</v>
      </c>
      <c r="W42">
        <v>0.55000000000000004</v>
      </c>
      <c r="X42">
        <v>5084</v>
      </c>
      <c r="Y42">
        <v>102</v>
      </c>
    </row>
    <row r="43" spans="1:25">
      <c r="A43" t="s">
        <v>8638</v>
      </c>
      <c r="B43" t="s">
        <v>8640</v>
      </c>
      <c r="E43" t="s">
        <v>15</v>
      </c>
      <c r="F43" t="s">
        <v>8518</v>
      </c>
      <c r="G43" t="s">
        <v>8519</v>
      </c>
      <c r="I43" s="6">
        <v>44120</v>
      </c>
      <c r="L43" s="6">
        <v>44895</v>
      </c>
      <c r="M43" t="s">
        <v>8532</v>
      </c>
      <c r="N43">
        <v>0</v>
      </c>
      <c r="O43">
        <v>0</v>
      </c>
      <c r="P43" t="s">
        <v>8534</v>
      </c>
      <c r="Q43">
        <v>12</v>
      </c>
      <c r="R43">
        <v>3</v>
      </c>
      <c r="S43" t="s">
        <v>8535</v>
      </c>
      <c r="T43" t="s">
        <v>8523</v>
      </c>
      <c r="U43" t="s">
        <v>8518</v>
      </c>
      <c r="V43">
        <v>0.3</v>
      </c>
      <c r="W43">
        <v>0.7</v>
      </c>
      <c r="X43">
        <v>5085</v>
      </c>
      <c r="Y43">
        <v>141</v>
      </c>
    </row>
    <row r="44" spans="1:25">
      <c r="A44" t="s">
        <v>8641</v>
      </c>
      <c r="B44" t="s">
        <v>8642</v>
      </c>
      <c r="E44" t="s">
        <v>15</v>
      </c>
      <c r="F44" t="s">
        <v>8518</v>
      </c>
      <c r="G44" t="s">
        <v>8519</v>
      </c>
      <c r="I44" s="6">
        <v>44504</v>
      </c>
      <c r="K44" s="6">
        <v>44742</v>
      </c>
      <c r="L44" s="6">
        <v>44504</v>
      </c>
      <c r="M44" t="s">
        <v>8520</v>
      </c>
      <c r="N44" t="s">
        <v>8643</v>
      </c>
      <c r="O44">
        <v>0</v>
      </c>
      <c r="Q44">
        <v>0</v>
      </c>
      <c r="R44">
        <v>1</v>
      </c>
      <c r="S44" t="s">
        <v>8522</v>
      </c>
      <c r="T44" t="s">
        <v>8523</v>
      </c>
      <c r="U44" t="s">
        <v>8518</v>
      </c>
      <c r="V44">
        <v>0.3</v>
      </c>
      <c r="W44">
        <v>0.7</v>
      </c>
      <c r="X44">
        <v>5086</v>
      </c>
      <c r="Y44">
        <v>100</v>
      </c>
    </row>
    <row r="45" spans="1:25">
      <c r="A45" t="s">
        <v>8641</v>
      </c>
      <c r="B45" t="s">
        <v>8644</v>
      </c>
      <c r="E45" t="s">
        <v>8527</v>
      </c>
      <c r="F45" t="s">
        <v>8518</v>
      </c>
      <c r="G45" t="s">
        <v>8519</v>
      </c>
      <c r="I45" s="6">
        <v>44504</v>
      </c>
      <c r="K45" s="6">
        <v>44742</v>
      </c>
      <c r="L45" s="6">
        <v>44504</v>
      </c>
      <c r="M45" t="s">
        <v>8520</v>
      </c>
      <c r="N45" t="s">
        <v>8645</v>
      </c>
      <c r="O45">
        <v>0</v>
      </c>
      <c r="Q45">
        <v>0</v>
      </c>
      <c r="R45">
        <v>1</v>
      </c>
      <c r="S45" t="s">
        <v>8522</v>
      </c>
      <c r="T45" t="s">
        <v>8523</v>
      </c>
      <c r="U45" t="s">
        <v>8518</v>
      </c>
      <c r="V45">
        <v>0.45</v>
      </c>
      <c r="W45">
        <v>0.55000000000000004</v>
      </c>
      <c r="X45">
        <v>5087</v>
      </c>
      <c r="Y45">
        <v>99</v>
      </c>
    </row>
    <row r="46" spans="1:25">
      <c r="A46" t="s">
        <v>8641</v>
      </c>
      <c r="B46" t="s">
        <v>8646</v>
      </c>
      <c r="C46" t="s">
        <v>8647</v>
      </c>
      <c r="E46" t="s">
        <v>295</v>
      </c>
      <c r="F46" t="s">
        <v>8518</v>
      </c>
      <c r="G46" t="s">
        <v>8519</v>
      </c>
      <c r="I46" s="6">
        <v>44781</v>
      </c>
      <c r="L46" s="6">
        <v>44895</v>
      </c>
      <c r="M46" t="s">
        <v>8520</v>
      </c>
      <c r="N46" t="s">
        <v>8648</v>
      </c>
      <c r="O46">
        <v>0</v>
      </c>
      <c r="Q46">
        <v>0</v>
      </c>
      <c r="R46">
        <v>1</v>
      </c>
      <c r="S46" t="s">
        <v>8522</v>
      </c>
      <c r="T46" t="s">
        <v>8523</v>
      </c>
      <c r="U46" t="s">
        <v>8518</v>
      </c>
      <c r="V46">
        <v>0.45</v>
      </c>
      <c r="W46">
        <v>0.55000000000000004</v>
      </c>
      <c r="X46">
        <v>5088</v>
      </c>
      <c r="Y46">
        <v>142</v>
      </c>
    </row>
    <row r="47" spans="1:25">
      <c r="A47" t="s">
        <v>47</v>
      </c>
      <c r="B47" t="s">
        <v>8649</v>
      </c>
      <c r="C47" t="s">
        <v>8650</v>
      </c>
      <c r="E47" t="s">
        <v>8527</v>
      </c>
      <c r="F47" t="s">
        <v>8518</v>
      </c>
      <c r="G47" t="s">
        <v>8519</v>
      </c>
      <c r="I47" s="6">
        <v>44750</v>
      </c>
      <c r="K47" s="6">
        <v>44926</v>
      </c>
      <c r="L47" s="6">
        <v>44925</v>
      </c>
      <c r="M47" t="s">
        <v>8532</v>
      </c>
      <c r="N47" t="s">
        <v>8651</v>
      </c>
      <c r="O47">
        <v>1001.6</v>
      </c>
      <c r="P47" t="s">
        <v>8534</v>
      </c>
      <c r="Q47">
        <v>6</v>
      </c>
      <c r="R47">
        <v>2</v>
      </c>
      <c r="S47" t="s">
        <v>8535</v>
      </c>
      <c r="T47" t="s">
        <v>8523</v>
      </c>
      <c r="U47" t="s">
        <v>8518</v>
      </c>
      <c r="V47">
        <v>0.45</v>
      </c>
      <c r="W47">
        <v>0.55000000000000004</v>
      </c>
      <c r="X47">
        <v>5089</v>
      </c>
      <c r="Y47">
        <v>103</v>
      </c>
    </row>
    <row r="48" spans="1:25">
      <c r="A48" t="s">
        <v>47</v>
      </c>
      <c r="B48" t="s">
        <v>8652</v>
      </c>
      <c r="E48" t="s">
        <v>8517</v>
      </c>
      <c r="F48" t="s">
        <v>8518</v>
      </c>
      <c r="G48" t="s">
        <v>8519</v>
      </c>
      <c r="I48" s="6">
        <v>44788</v>
      </c>
      <c r="K48" s="6">
        <v>44926</v>
      </c>
      <c r="L48" s="6">
        <v>45016</v>
      </c>
      <c r="M48" t="s">
        <v>8532</v>
      </c>
      <c r="N48" t="s">
        <v>8653</v>
      </c>
      <c r="O48">
        <v>1993.6</v>
      </c>
      <c r="P48" t="s">
        <v>8534</v>
      </c>
      <c r="Q48">
        <v>6</v>
      </c>
      <c r="R48">
        <v>2</v>
      </c>
      <c r="S48" t="s">
        <v>8535</v>
      </c>
      <c r="T48" t="s">
        <v>8523</v>
      </c>
      <c r="U48" t="s">
        <v>8518</v>
      </c>
      <c r="V48">
        <v>0.45</v>
      </c>
      <c r="W48">
        <v>0.55000000000000004</v>
      </c>
      <c r="X48">
        <v>5090</v>
      </c>
      <c r="Y48">
        <v>105</v>
      </c>
    </row>
    <row r="49" spans="1:25">
      <c r="A49" t="s">
        <v>47</v>
      </c>
      <c r="B49" t="s">
        <v>8654</v>
      </c>
      <c r="C49" t="s">
        <v>8655</v>
      </c>
      <c r="E49" t="s">
        <v>8517</v>
      </c>
      <c r="F49" t="s">
        <v>8518</v>
      </c>
      <c r="G49" t="s">
        <v>8519</v>
      </c>
      <c r="I49" s="6">
        <v>44562</v>
      </c>
      <c r="K49" s="6">
        <v>44926</v>
      </c>
      <c r="L49" s="6">
        <v>45289</v>
      </c>
      <c r="M49" t="s">
        <v>8532</v>
      </c>
      <c r="N49" t="s">
        <v>8656</v>
      </c>
      <c r="O49">
        <v>11211.6</v>
      </c>
      <c r="P49" t="s">
        <v>8534</v>
      </c>
      <c r="Q49">
        <v>4</v>
      </c>
      <c r="R49">
        <v>2</v>
      </c>
      <c r="S49" t="s">
        <v>8535</v>
      </c>
      <c r="T49" t="s">
        <v>8523</v>
      </c>
      <c r="U49" t="s">
        <v>8518</v>
      </c>
      <c r="V49">
        <v>0.45</v>
      </c>
      <c r="W49">
        <v>0.55000000000000004</v>
      </c>
      <c r="X49">
        <v>5091</v>
      </c>
      <c r="Y49">
        <v>106</v>
      </c>
    </row>
    <row r="50" spans="1:25">
      <c r="A50" t="s">
        <v>47</v>
      </c>
      <c r="B50" t="s">
        <v>8657</v>
      </c>
      <c r="C50" t="s">
        <v>8658</v>
      </c>
      <c r="E50" t="s">
        <v>8517</v>
      </c>
      <c r="F50" t="s">
        <v>8518</v>
      </c>
      <c r="G50" t="s">
        <v>8519</v>
      </c>
      <c r="I50" s="6">
        <v>44564</v>
      </c>
      <c r="K50" s="6">
        <v>44925</v>
      </c>
      <c r="L50" s="6">
        <v>44895</v>
      </c>
      <c r="M50" t="s">
        <v>8532</v>
      </c>
      <c r="N50" t="s">
        <v>8659</v>
      </c>
      <c r="O50">
        <v>1.6</v>
      </c>
      <c r="P50" t="s">
        <v>8534</v>
      </c>
      <c r="Q50">
        <v>2</v>
      </c>
      <c r="R50">
        <v>2</v>
      </c>
      <c r="S50" t="s">
        <v>8535</v>
      </c>
      <c r="T50" t="s">
        <v>8523</v>
      </c>
      <c r="U50" t="s">
        <v>8518</v>
      </c>
      <c r="V50">
        <v>0.45</v>
      </c>
      <c r="W50">
        <v>0.55000000000000004</v>
      </c>
      <c r="X50">
        <v>5092</v>
      </c>
      <c r="Y50">
        <v>107</v>
      </c>
    </row>
    <row r="51" spans="1:25">
      <c r="A51" t="s">
        <v>47</v>
      </c>
      <c r="B51" t="s">
        <v>8660</v>
      </c>
      <c r="C51" t="s">
        <v>8661</v>
      </c>
      <c r="E51" t="s">
        <v>8556</v>
      </c>
      <c r="F51" t="s">
        <v>8518</v>
      </c>
      <c r="G51" t="s">
        <v>8519</v>
      </c>
      <c r="I51" s="6">
        <v>44564</v>
      </c>
      <c r="K51" s="6">
        <v>44681</v>
      </c>
      <c r="L51" s="6">
        <v>44895</v>
      </c>
      <c r="M51" t="s">
        <v>8532</v>
      </c>
      <c r="N51" t="s">
        <v>8662</v>
      </c>
      <c r="O51">
        <v>1.6</v>
      </c>
      <c r="Q51">
        <v>0</v>
      </c>
      <c r="R51">
        <v>1</v>
      </c>
      <c r="S51" t="s">
        <v>8522</v>
      </c>
      <c r="T51" t="s">
        <v>8523</v>
      </c>
      <c r="U51" t="s">
        <v>8518</v>
      </c>
      <c r="V51">
        <v>0.45</v>
      </c>
      <c r="W51">
        <v>0.55000000000000004</v>
      </c>
      <c r="X51">
        <v>5093</v>
      </c>
      <c r="Y51">
        <v>108</v>
      </c>
    </row>
    <row r="52" spans="1:25">
      <c r="A52" t="s">
        <v>47</v>
      </c>
      <c r="B52" t="s">
        <v>8663</v>
      </c>
      <c r="C52" t="s">
        <v>8664</v>
      </c>
      <c r="E52" t="s">
        <v>8517</v>
      </c>
      <c r="F52" t="s">
        <v>8518</v>
      </c>
      <c r="G52" t="s">
        <v>8519</v>
      </c>
      <c r="I52" s="6">
        <v>44564</v>
      </c>
      <c r="K52" s="6">
        <v>44926</v>
      </c>
      <c r="L52" s="6">
        <v>45077</v>
      </c>
      <c r="M52" t="s">
        <v>8532</v>
      </c>
      <c r="N52" t="s">
        <v>8665</v>
      </c>
      <c r="O52">
        <v>6265.6</v>
      </c>
      <c r="P52" t="s">
        <v>8534</v>
      </c>
      <c r="Q52">
        <v>6</v>
      </c>
      <c r="R52">
        <v>2</v>
      </c>
      <c r="S52" t="s">
        <v>8535</v>
      </c>
      <c r="T52" t="s">
        <v>8523</v>
      </c>
      <c r="U52" t="s">
        <v>8518</v>
      </c>
      <c r="V52">
        <v>0.45</v>
      </c>
      <c r="W52">
        <v>0.55000000000000004</v>
      </c>
      <c r="X52">
        <v>5094</v>
      </c>
      <c r="Y52">
        <v>109</v>
      </c>
    </row>
    <row r="53" spans="1:25">
      <c r="A53" t="s">
        <v>8666</v>
      </c>
      <c r="B53" t="s">
        <v>8667</v>
      </c>
      <c r="C53" t="s">
        <v>8668</v>
      </c>
      <c r="E53" t="s">
        <v>8517</v>
      </c>
      <c r="F53" t="s">
        <v>8518</v>
      </c>
      <c r="G53" t="s">
        <v>8519</v>
      </c>
      <c r="I53" s="6">
        <v>44607</v>
      </c>
      <c r="K53" s="6">
        <v>44696</v>
      </c>
      <c r="L53" s="6">
        <v>44895</v>
      </c>
      <c r="M53" t="s">
        <v>8573</v>
      </c>
      <c r="N53" t="s">
        <v>8533</v>
      </c>
      <c r="O53">
        <v>1.6</v>
      </c>
      <c r="Q53">
        <v>0</v>
      </c>
      <c r="R53">
        <v>1</v>
      </c>
      <c r="S53" t="s">
        <v>8522</v>
      </c>
      <c r="T53" t="s">
        <v>8523</v>
      </c>
      <c r="U53" t="s">
        <v>8518</v>
      </c>
      <c r="V53">
        <v>0.45</v>
      </c>
      <c r="W53">
        <v>0.55000000000000004</v>
      </c>
      <c r="X53">
        <v>5096</v>
      </c>
      <c r="Y53">
        <v>116</v>
      </c>
    </row>
    <row r="54" spans="1:25">
      <c r="A54" t="s">
        <v>992</v>
      </c>
      <c r="B54" t="s">
        <v>8669</v>
      </c>
      <c r="C54" t="s">
        <v>8670</v>
      </c>
      <c r="E54" t="s">
        <v>8527</v>
      </c>
      <c r="F54" t="s">
        <v>8518</v>
      </c>
      <c r="G54" t="s">
        <v>8519</v>
      </c>
      <c r="I54" s="6">
        <v>44818</v>
      </c>
      <c r="K54" s="6">
        <v>44855</v>
      </c>
      <c r="L54" s="6">
        <v>44925</v>
      </c>
      <c r="M54" t="s">
        <v>8532</v>
      </c>
      <c r="N54" t="s">
        <v>8579</v>
      </c>
      <c r="O54">
        <v>383.2</v>
      </c>
      <c r="Q54">
        <v>0</v>
      </c>
      <c r="R54">
        <v>3</v>
      </c>
      <c r="S54" t="s">
        <v>8522</v>
      </c>
      <c r="T54" t="s">
        <v>8523</v>
      </c>
      <c r="U54" t="s">
        <v>8518</v>
      </c>
      <c r="V54">
        <v>0.45</v>
      </c>
      <c r="W54">
        <v>0.55000000000000004</v>
      </c>
      <c r="X54">
        <v>5097</v>
      </c>
      <c r="Y54">
        <v>112</v>
      </c>
    </row>
    <row r="55" spans="1:25">
      <c r="A55" t="s">
        <v>992</v>
      </c>
      <c r="B55" t="s">
        <v>8671</v>
      </c>
      <c r="E55" t="s">
        <v>8517</v>
      </c>
      <c r="F55" t="s">
        <v>8518</v>
      </c>
      <c r="G55" t="s">
        <v>8519</v>
      </c>
      <c r="H55" t="s">
        <v>980</v>
      </c>
      <c r="I55" s="6">
        <v>44835</v>
      </c>
      <c r="K55" s="6">
        <v>44949</v>
      </c>
      <c r="L55" s="6">
        <v>44895</v>
      </c>
      <c r="M55" t="s">
        <v>8532</v>
      </c>
      <c r="N55" t="s">
        <v>8672</v>
      </c>
      <c r="O55">
        <v>4033.6</v>
      </c>
      <c r="P55" t="s">
        <v>8534</v>
      </c>
      <c r="Q55">
        <v>1</v>
      </c>
      <c r="R55">
        <v>2</v>
      </c>
      <c r="S55" t="s">
        <v>8535</v>
      </c>
      <c r="T55" t="s">
        <v>8523</v>
      </c>
      <c r="U55" t="s">
        <v>8518</v>
      </c>
      <c r="V55">
        <v>0.45</v>
      </c>
      <c r="W55">
        <v>0.55000000000000004</v>
      </c>
      <c r="X55">
        <v>5098</v>
      </c>
      <c r="Y55">
        <v>113</v>
      </c>
    </row>
    <row r="56" spans="1:25">
      <c r="A56" t="s">
        <v>992</v>
      </c>
      <c r="B56" t="s">
        <v>8673</v>
      </c>
      <c r="E56" t="s">
        <v>8517</v>
      </c>
      <c r="F56" t="s">
        <v>8518</v>
      </c>
      <c r="G56" t="s">
        <v>8519</v>
      </c>
      <c r="H56" t="s">
        <v>980</v>
      </c>
      <c r="I56" s="6">
        <v>44837</v>
      </c>
      <c r="K56" s="6">
        <v>45016</v>
      </c>
      <c r="L56" s="6">
        <v>45058</v>
      </c>
      <c r="M56" t="s">
        <v>8532</v>
      </c>
      <c r="N56" t="s">
        <v>8674</v>
      </c>
      <c r="O56">
        <v>1445.6</v>
      </c>
      <c r="P56" t="s">
        <v>8534</v>
      </c>
      <c r="Q56">
        <v>1</v>
      </c>
      <c r="R56">
        <v>4</v>
      </c>
      <c r="S56" t="s">
        <v>8535</v>
      </c>
      <c r="T56" t="s">
        <v>8523</v>
      </c>
      <c r="U56" t="s">
        <v>8518</v>
      </c>
      <c r="V56">
        <v>0.45</v>
      </c>
      <c r="W56">
        <v>0.55000000000000004</v>
      </c>
      <c r="X56">
        <v>5099</v>
      </c>
      <c r="Y56">
        <v>114</v>
      </c>
    </row>
    <row r="57" spans="1:25">
      <c r="A57" t="s">
        <v>992</v>
      </c>
      <c r="B57" t="s">
        <v>8675</v>
      </c>
      <c r="C57" t="s">
        <v>8676</v>
      </c>
      <c r="E57" t="s">
        <v>8517</v>
      </c>
      <c r="F57" t="s">
        <v>8518</v>
      </c>
      <c r="G57" t="s">
        <v>8519</v>
      </c>
      <c r="I57" s="6">
        <v>44743</v>
      </c>
      <c r="K57" s="6">
        <v>44926</v>
      </c>
      <c r="L57" s="6">
        <v>45016</v>
      </c>
      <c r="M57" t="s">
        <v>8532</v>
      </c>
      <c r="N57" t="s">
        <v>8677</v>
      </c>
      <c r="O57">
        <v>1425.6</v>
      </c>
      <c r="P57" t="s">
        <v>8534</v>
      </c>
      <c r="Q57">
        <v>1</v>
      </c>
      <c r="R57">
        <v>2</v>
      </c>
      <c r="S57" t="s">
        <v>8535</v>
      </c>
      <c r="T57" t="s">
        <v>8523</v>
      </c>
      <c r="U57" t="s">
        <v>8518</v>
      </c>
      <c r="V57">
        <v>0.45</v>
      </c>
      <c r="W57">
        <v>0.55000000000000004</v>
      </c>
      <c r="X57">
        <v>5100</v>
      </c>
      <c r="Y57">
        <v>115</v>
      </c>
    </row>
    <row r="58" spans="1:25">
      <c r="A58" t="s">
        <v>8678</v>
      </c>
      <c r="B58" t="s">
        <v>8679</v>
      </c>
      <c r="C58" t="s">
        <v>8680</v>
      </c>
      <c r="E58" t="s">
        <v>8517</v>
      </c>
      <c r="F58" t="s">
        <v>8518</v>
      </c>
      <c r="G58" t="s">
        <v>8519</v>
      </c>
      <c r="I58" s="6">
        <v>44578</v>
      </c>
      <c r="K58" s="6">
        <v>44926</v>
      </c>
      <c r="L58" s="6">
        <v>44925</v>
      </c>
      <c r="M58" t="s">
        <v>8573</v>
      </c>
      <c r="N58" t="s">
        <v>8681</v>
      </c>
      <c r="O58">
        <v>711.2</v>
      </c>
      <c r="Q58">
        <v>0</v>
      </c>
      <c r="R58">
        <v>2</v>
      </c>
      <c r="S58" t="s">
        <v>8522</v>
      </c>
      <c r="T58" t="s">
        <v>8523</v>
      </c>
      <c r="U58" t="s">
        <v>8518</v>
      </c>
      <c r="V58">
        <v>0.45</v>
      </c>
      <c r="W58">
        <v>0.55000000000000004</v>
      </c>
      <c r="X58">
        <v>5104</v>
      </c>
      <c r="Y58">
        <v>101</v>
      </c>
    </row>
    <row r="59" spans="1:25">
      <c r="A59" t="s">
        <v>54</v>
      </c>
      <c r="B59" t="s">
        <v>8682</v>
      </c>
      <c r="C59" t="s">
        <v>8683</v>
      </c>
      <c r="E59" t="s">
        <v>8527</v>
      </c>
      <c r="F59" t="s">
        <v>8518</v>
      </c>
      <c r="G59" t="s">
        <v>8519</v>
      </c>
      <c r="I59" s="6">
        <v>44735</v>
      </c>
      <c r="K59" s="6">
        <v>44773</v>
      </c>
      <c r="L59" s="6">
        <v>45107</v>
      </c>
      <c r="M59" t="s">
        <v>8528</v>
      </c>
      <c r="N59" t="s">
        <v>8684</v>
      </c>
      <c r="O59">
        <v>516</v>
      </c>
      <c r="Q59">
        <v>0</v>
      </c>
      <c r="R59">
        <v>1</v>
      </c>
      <c r="S59" t="s">
        <v>8522</v>
      </c>
      <c r="T59" t="s">
        <v>8523</v>
      </c>
      <c r="U59" t="s">
        <v>8518</v>
      </c>
      <c r="V59">
        <v>0.45</v>
      </c>
      <c r="W59">
        <v>0.55000000000000004</v>
      </c>
      <c r="X59">
        <v>5106</v>
      </c>
      <c r="Y59">
        <v>117</v>
      </c>
    </row>
    <row r="60" spans="1:25">
      <c r="A60" t="s">
        <v>8685</v>
      </c>
      <c r="B60" t="s">
        <v>8686</v>
      </c>
      <c r="C60" t="s">
        <v>8687</v>
      </c>
      <c r="E60" t="s">
        <v>8527</v>
      </c>
      <c r="F60" t="s">
        <v>8518</v>
      </c>
      <c r="G60" t="s">
        <v>8519</v>
      </c>
      <c r="I60" s="6">
        <v>44587</v>
      </c>
      <c r="K60" s="6">
        <v>44895</v>
      </c>
      <c r="L60" s="6">
        <v>44587</v>
      </c>
      <c r="M60" t="s">
        <v>8532</v>
      </c>
      <c r="N60" t="s">
        <v>8688</v>
      </c>
      <c r="O60">
        <v>0</v>
      </c>
      <c r="Q60">
        <v>0</v>
      </c>
      <c r="R60">
        <v>3</v>
      </c>
      <c r="S60" t="s">
        <v>8522</v>
      </c>
      <c r="T60" t="s">
        <v>8523</v>
      </c>
      <c r="U60" t="s">
        <v>8518</v>
      </c>
      <c r="V60">
        <v>0.45</v>
      </c>
      <c r="W60">
        <v>0.55000000000000004</v>
      </c>
      <c r="X60">
        <v>5107</v>
      </c>
      <c r="Y60">
        <v>118</v>
      </c>
    </row>
    <row r="61" spans="1:25">
      <c r="A61" t="s">
        <v>8685</v>
      </c>
      <c r="B61" t="s">
        <v>8689</v>
      </c>
      <c r="C61" t="s">
        <v>8690</v>
      </c>
      <c r="E61" t="s">
        <v>15</v>
      </c>
      <c r="F61" t="s">
        <v>8518</v>
      </c>
      <c r="G61" t="s">
        <v>8519</v>
      </c>
      <c r="I61" s="6">
        <v>44587</v>
      </c>
      <c r="K61" s="6">
        <v>44895</v>
      </c>
      <c r="L61" s="6">
        <v>44587</v>
      </c>
      <c r="M61" t="s">
        <v>8532</v>
      </c>
      <c r="N61">
        <v>0</v>
      </c>
      <c r="O61">
        <v>0</v>
      </c>
      <c r="Q61">
        <v>0</v>
      </c>
      <c r="R61">
        <v>1</v>
      </c>
      <c r="S61" t="s">
        <v>8522</v>
      </c>
      <c r="T61" t="s">
        <v>8523</v>
      </c>
      <c r="U61" t="s">
        <v>8518</v>
      </c>
      <c r="V61">
        <v>0.3</v>
      </c>
      <c r="W61">
        <v>0.7</v>
      </c>
      <c r="X61">
        <v>5108</v>
      </c>
      <c r="Y61">
        <v>119</v>
      </c>
    </row>
    <row r="62" spans="1:25">
      <c r="A62" t="s">
        <v>8691</v>
      </c>
      <c r="B62" t="s">
        <v>8692</v>
      </c>
      <c r="C62" t="s">
        <v>8693</v>
      </c>
      <c r="E62" t="s">
        <v>8527</v>
      </c>
      <c r="F62" t="s">
        <v>8518</v>
      </c>
      <c r="G62" t="s">
        <v>8519</v>
      </c>
      <c r="I62" s="6">
        <v>44704</v>
      </c>
      <c r="K62" s="6">
        <v>44771</v>
      </c>
      <c r="L62" s="6">
        <v>44704</v>
      </c>
      <c r="M62" t="s">
        <v>8528</v>
      </c>
      <c r="N62" t="s">
        <v>8694</v>
      </c>
      <c r="O62">
        <v>0</v>
      </c>
      <c r="Q62">
        <v>0</v>
      </c>
      <c r="R62">
        <v>1</v>
      </c>
      <c r="S62" t="s">
        <v>8522</v>
      </c>
      <c r="T62" t="s">
        <v>8523</v>
      </c>
      <c r="U62" t="s">
        <v>8518</v>
      </c>
      <c r="V62">
        <v>0.45</v>
      </c>
      <c r="W62">
        <v>0.55000000000000004</v>
      </c>
      <c r="X62">
        <v>5109</v>
      </c>
      <c r="Y62">
        <v>121</v>
      </c>
    </row>
    <row r="63" spans="1:25">
      <c r="A63" t="s">
        <v>8691</v>
      </c>
      <c r="B63" t="s">
        <v>8695</v>
      </c>
      <c r="C63" t="s">
        <v>8696</v>
      </c>
      <c r="E63" t="s">
        <v>8527</v>
      </c>
      <c r="F63" t="s">
        <v>8518</v>
      </c>
      <c r="G63" t="s">
        <v>8519</v>
      </c>
      <c r="I63" s="6">
        <v>44636</v>
      </c>
      <c r="K63" s="6">
        <v>44678</v>
      </c>
      <c r="L63" s="6">
        <v>44636</v>
      </c>
      <c r="M63" t="s">
        <v>8528</v>
      </c>
      <c r="N63" t="s">
        <v>8618</v>
      </c>
      <c r="O63">
        <v>0</v>
      </c>
      <c r="Q63">
        <v>0</v>
      </c>
      <c r="R63">
        <v>1</v>
      </c>
      <c r="S63" t="s">
        <v>8522</v>
      </c>
      <c r="T63" t="s">
        <v>8523</v>
      </c>
      <c r="U63" t="s">
        <v>8518</v>
      </c>
      <c r="V63">
        <v>0.45</v>
      </c>
      <c r="W63">
        <v>0.55000000000000004</v>
      </c>
      <c r="X63">
        <v>5110</v>
      </c>
      <c r="Y63">
        <v>120</v>
      </c>
    </row>
    <row r="64" spans="1:25">
      <c r="A64" t="s">
        <v>8697</v>
      </c>
      <c r="B64" t="s">
        <v>8698</v>
      </c>
      <c r="C64" t="s">
        <v>8699</v>
      </c>
      <c r="E64" t="s">
        <v>8527</v>
      </c>
      <c r="F64" t="s">
        <v>8518</v>
      </c>
      <c r="G64" t="s">
        <v>8519</v>
      </c>
      <c r="I64" s="6">
        <v>44562</v>
      </c>
      <c r="K64" s="6">
        <v>44926</v>
      </c>
      <c r="L64" s="6">
        <v>45107</v>
      </c>
      <c r="M64" t="s">
        <v>8573</v>
      </c>
      <c r="N64" t="s">
        <v>8700</v>
      </c>
      <c r="O64">
        <v>6391.2</v>
      </c>
      <c r="P64" t="s">
        <v>8534</v>
      </c>
      <c r="Q64">
        <v>2</v>
      </c>
      <c r="R64">
        <v>3</v>
      </c>
      <c r="S64" t="s">
        <v>8535</v>
      </c>
      <c r="T64" t="s">
        <v>8523</v>
      </c>
      <c r="U64" t="s">
        <v>8518</v>
      </c>
      <c r="V64">
        <v>0.45</v>
      </c>
      <c r="W64">
        <v>0.55000000000000004</v>
      </c>
      <c r="X64">
        <v>5116</v>
      </c>
      <c r="Y64">
        <v>122</v>
      </c>
    </row>
    <row r="65" spans="1:25">
      <c r="A65" t="s">
        <v>8697</v>
      </c>
      <c r="B65" t="s">
        <v>8701</v>
      </c>
      <c r="C65" t="s">
        <v>8702</v>
      </c>
      <c r="E65" t="s">
        <v>8556</v>
      </c>
      <c r="F65" t="s">
        <v>8518</v>
      </c>
      <c r="G65" t="s">
        <v>8519</v>
      </c>
      <c r="I65" s="6">
        <v>44562</v>
      </c>
      <c r="K65" s="6">
        <v>44926</v>
      </c>
      <c r="L65" s="6">
        <v>44564</v>
      </c>
      <c r="M65" t="s">
        <v>8573</v>
      </c>
      <c r="N65" t="s">
        <v>8688</v>
      </c>
      <c r="O65">
        <v>0</v>
      </c>
      <c r="Q65">
        <v>0</v>
      </c>
      <c r="R65">
        <v>1</v>
      </c>
      <c r="S65" t="s">
        <v>8522</v>
      </c>
      <c r="T65" t="s">
        <v>8523</v>
      </c>
      <c r="U65" t="s">
        <v>8518</v>
      </c>
      <c r="V65">
        <v>0.45</v>
      </c>
      <c r="W65">
        <v>0.55000000000000004</v>
      </c>
      <c r="X65">
        <v>5117</v>
      </c>
      <c r="Y65">
        <v>124</v>
      </c>
    </row>
    <row r="66" spans="1:25">
      <c r="A66" t="s">
        <v>8697</v>
      </c>
      <c r="B66" t="s">
        <v>8703</v>
      </c>
      <c r="E66" t="s">
        <v>8517</v>
      </c>
      <c r="F66" t="s">
        <v>8518</v>
      </c>
      <c r="G66" t="s">
        <v>8519</v>
      </c>
      <c r="I66" s="6">
        <v>44562</v>
      </c>
      <c r="K66" s="6">
        <v>44926</v>
      </c>
      <c r="L66" s="6">
        <v>44925</v>
      </c>
      <c r="M66" t="s">
        <v>8573</v>
      </c>
      <c r="N66" t="s">
        <v>8704</v>
      </c>
      <c r="O66">
        <v>3999.44</v>
      </c>
      <c r="P66" t="s">
        <v>8534</v>
      </c>
      <c r="Q66">
        <v>6</v>
      </c>
      <c r="R66">
        <v>2</v>
      </c>
      <c r="S66" t="s">
        <v>8535</v>
      </c>
      <c r="T66" t="s">
        <v>8523</v>
      </c>
      <c r="U66" t="s">
        <v>8518</v>
      </c>
      <c r="V66">
        <v>0.45</v>
      </c>
      <c r="W66">
        <v>0.55000000000000004</v>
      </c>
      <c r="X66">
        <v>5118</v>
      </c>
      <c r="Y66">
        <v>125</v>
      </c>
    </row>
    <row r="67" spans="1:25">
      <c r="A67" t="s">
        <v>8697</v>
      </c>
      <c r="B67" t="s">
        <v>15</v>
      </c>
      <c r="E67" t="s">
        <v>15</v>
      </c>
      <c r="F67" t="s">
        <v>8523</v>
      </c>
      <c r="G67" t="s">
        <v>8548</v>
      </c>
      <c r="H67" t="s">
        <v>980</v>
      </c>
      <c r="I67" s="6">
        <v>44593</v>
      </c>
      <c r="K67" s="6">
        <v>45291</v>
      </c>
      <c r="L67" s="6">
        <v>44593</v>
      </c>
      <c r="M67" t="s">
        <v>8573</v>
      </c>
      <c r="N67" t="s">
        <v>8705</v>
      </c>
      <c r="O67">
        <v>0</v>
      </c>
      <c r="P67" t="s">
        <v>8534</v>
      </c>
      <c r="Q67">
        <v>81</v>
      </c>
      <c r="R67">
        <v>3</v>
      </c>
      <c r="S67" t="s">
        <v>8522</v>
      </c>
      <c r="T67" t="s">
        <v>8523</v>
      </c>
      <c r="U67" t="s">
        <v>8523</v>
      </c>
      <c r="V67">
        <v>0.3</v>
      </c>
      <c r="W67">
        <v>0.7</v>
      </c>
      <c r="X67">
        <v>5119</v>
      </c>
      <c r="Y67">
        <v>127</v>
      </c>
    </row>
    <row r="68" spans="1:25">
      <c r="A68" t="s">
        <v>8697</v>
      </c>
      <c r="B68" t="s">
        <v>8706</v>
      </c>
      <c r="C68" t="s">
        <v>8707</v>
      </c>
      <c r="E68" t="s">
        <v>8556</v>
      </c>
      <c r="F68" t="s">
        <v>8518</v>
      </c>
      <c r="G68" t="s">
        <v>8519</v>
      </c>
      <c r="I68" s="6">
        <v>44774</v>
      </c>
      <c r="K68" s="6">
        <v>44834</v>
      </c>
      <c r="L68" s="6">
        <v>44834</v>
      </c>
      <c r="M68" t="s">
        <v>8573</v>
      </c>
      <c r="N68" t="s">
        <v>8694</v>
      </c>
      <c r="O68">
        <v>578</v>
      </c>
      <c r="Q68">
        <v>0</v>
      </c>
      <c r="R68">
        <v>1</v>
      </c>
      <c r="S68" t="s">
        <v>8522</v>
      </c>
      <c r="T68" t="s">
        <v>8523</v>
      </c>
      <c r="U68" t="s">
        <v>8518</v>
      </c>
      <c r="V68">
        <v>0.45</v>
      </c>
      <c r="W68">
        <v>0.55000000000000004</v>
      </c>
      <c r="X68">
        <v>5120</v>
      </c>
      <c r="Y68">
        <v>0</v>
      </c>
    </row>
    <row r="69" spans="1:25">
      <c r="A69" t="s">
        <v>8708</v>
      </c>
      <c r="B69" t="s">
        <v>8709</v>
      </c>
      <c r="E69" t="s">
        <v>8556</v>
      </c>
      <c r="F69" t="s">
        <v>8518</v>
      </c>
      <c r="G69" t="s">
        <v>8519</v>
      </c>
      <c r="I69" s="6">
        <v>44452</v>
      </c>
      <c r="K69" s="6">
        <v>44926</v>
      </c>
      <c r="L69" s="6">
        <v>44925</v>
      </c>
      <c r="M69" t="s">
        <v>8532</v>
      </c>
      <c r="N69" t="s">
        <v>8645</v>
      </c>
      <c r="O69">
        <v>2851.2</v>
      </c>
      <c r="P69" t="s">
        <v>8534</v>
      </c>
      <c r="Q69">
        <v>3</v>
      </c>
      <c r="R69">
        <v>2</v>
      </c>
      <c r="S69" t="s">
        <v>8535</v>
      </c>
      <c r="T69" t="s">
        <v>8523</v>
      </c>
      <c r="U69" t="s">
        <v>8518</v>
      </c>
      <c r="V69">
        <v>0.45</v>
      </c>
      <c r="W69">
        <v>0.55000000000000004</v>
      </c>
      <c r="X69">
        <v>5123</v>
      </c>
      <c r="Y69">
        <v>128</v>
      </c>
    </row>
    <row r="70" spans="1:25">
      <c r="A70" t="s">
        <v>8710</v>
      </c>
      <c r="B70" t="s">
        <v>8711</v>
      </c>
      <c r="C70" t="s">
        <v>8712</v>
      </c>
      <c r="E70" t="s">
        <v>8527</v>
      </c>
      <c r="F70" t="s">
        <v>8518</v>
      </c>
      <c r="G70" t="s">
        <v>8519</v>
      </c>
      <c r="I70" s="6">
        <v>44672</v>
      </c>
      <c r="K70" s="6">
        <v>44772</v>
      </c>
      <c r="L70" s="6">
        <v>44774</v>
      </c>
      <c r="M70" t="s">
        <v>8573</v>
      </c>
      <c r="N70" t="s">
        <v>8688</v>
      </c>
      <c r="O70">
        <v>193.2</v>
      </c>
      <c r="Q70">
        <v>0</v>
      </c>
      <c r="R70">
        <v>1</v>
      </c>
      <c r="S70" t="s">
        <v>8522</v>
      </c>
      <c r="T70" t="s">
        <v>8523</v>
      </c>
      <c r="U70" t="s">
        <v>8518</v>
      </c>
      <c r="V70">
        <v>0.45</v>
      </c>
      <c r="W70">
        <v>0.55000000000000004</v>
      </c>
      <c r="X70">
        <v>5124</v>
      </c>
      <c r="Y70">
        <v>129</v>
      </c>
    </row>
    <row r="71" spans="1:25">
      <c r="A71" t="s">
        <v>69</v>
      </c>
      <c r="B71" t="s">
        <v>8713</v>
      </c>
      <c r="E71" t="s">
        <v>8527</v>
      </c>
      <c r="F71" t="s">
        <v>8518</v>
      </c>
      <c r="G71" t="s">
        <v>8519</v>
      </c>
      <c r="I71" s="6">
        <v>44459</v>
      </c>
      <c r="K71" s="6">
        <v>44592</v>
      </c>
      <c r="L71" s="6">
        <v>44592</v>
      </c>
      <c r="M71" t="s">
        <v>8539</v>
      </c>
      <c r="N71" t="s">
        <v>8714</v>
      </c>
      <c r="O71">
        <v>486.4</v>
      </c>
      <c r="Q71">
        <v>0</v>
      </c>
      <c r="R71">
        <v>1</v>
      </c>
      <c r="S71" t="s">
        <v>8522</v>
      </c>
      <c r="T71" t="s">
        <v>8523</v>
      </c>
      <c r="U71" t="s">
        <v>8518</v>
      </c>
      <c r="V71">
        <v>0.45</v>
      </c>
      <c r="W71">
        <v>0.55000000000000004</v>
      </c>
      <c r="X71">
        <v>5126</v>
      </c>
      <c r="Y71">
        <v>130</v>
      </c>
    </row>
    <row r="72" spans="1:25">
      <c r="A72" t="s">
        <v>69</v>
      </c>
      <c r="B72" t="s">
        <v>8715</v>
      </c>
      <c r="C72" t="s">
        <v>8716</v>
      </c>
      <c r="E72" t="s">
        <v>8517</v>
      </c>
      <c r="F72" t="s">
        <v>8518</v>
      </c>
      <c r="G72" t="s">
        <v>8519</v>
      </c>
      <c r="H72" t="s">
        <v>980</v>
      </c>
      <c r="I72" s="6">
        <v>44805</v>
      </c>
      <c r="K72" s="6">
        <v>44929</v>
      </c>
      <c r="L72" s="6">
        <v>44929</v>
      </c>
      <c r="M72" t="s">
        <v>8539</v>
      </c>
      <c r="N72" t="s">
        <v>8717</v>
      </c>
      <c r="O72">
        <v>3004</v>
      </c>
      <c r="P72" t="s">
        <v>8534</v>
      </c>
      <c r="Q72">
        <v>1</v>
      </c>
      <c r="R72">
        <v>2</v>
      </c>
      <c r="S72" t="s">
        <v>8522</v>
      </c>
      <c r="T72" t="s">
        <v>8523</v>
      </c>
      <c r="U72" t="s">
        <v>8518</v>
      </c>
      <c r="V72">
        <v>0.45</v>
      </c>
      <c r="W72">
        <v>0.55000000000000004</v>
      </c>
      <c r="X72">
        <v>5127</v>
      </c>
      <c r="Y72">
        <v>134</v>
      </c>
    </row>
    <row r="73" spans="1:25">
      <c r="A73" t="s">
        <v>69</v>
      </c>
      <c r="B73" t="s">
        <v>8718</v>
      </c>
      <c r="C73" t="s">
        <v>8719</v>
      </c>
      <c r="E73" t="s">
        <v>8527</v>
      </c>
      <c r="F73" t="s">
        <v>8518</v>
      </c>
      <c r="G73" t="s">
        <v>8519</v>
      </c>
      <c r="I73" s="6">
        <v>44725</v>
      </c>
      <c r="K73" s="6">
        <v>44817</v>
      </c>
      <c r="L73" s="6">
        <v>44725</v>
      </c>
      <c r="M73" t="s">
        <v>8539</v>
      </c>
      <c r="N73" t="s">
        <v>8720</v>
      </c>
      <c r="O73">
        <v>0</v>
      </c>
      <c r="Q73">
        <v>0</v>
      </c>
      <c r="R73">
        <v>1</v>
      </c>
      <c r="S73" t="s">
        <v>8522</v>
      </c>
      <c r="T73" t="s">
        <v>8523</v>
      </c>
      <c r="U73" t="s">
        <v>8518</v>
      </c>
      <c r="V73">
        <v>0.45</v>
      </c>
      <c r="W73">
        <v>0.55000000000000004</v>
      </c>
      <c r="X73">
        <v>5128</v>
      </c>
      <c r="Y73">
        <v>135</v>
      </c>
    </row>
    <row r="74" spans="1:25">
      <c r="A74" t="s">
        <v>123</v>
      </c>
      <c r="B74" t="s">
        <v>8721</v>
      </c>
      <c r="E74" t="s">
        <v>8527</v>
      </c>
      <c r="F74" t="s">
        <v>8518</v>
      </c>
      <c r="G74" t="s">
        <v>8519</v>
      </c>
      <c r="I74" s="6">
        <v>44835</v>
      </c>
      <c r="K74" s="6">
        <v>44918</v>
      </c>
      <c r="L74" s="6">
        <v>44925</v>
      </c>
      <c r="M74" t="s">
        <v>8539</v>
      </c>
      <c r="N74" t="s">
        <v>8722</v>
      </c>
      <c r="O74">
        <v>969.6</v>
      </c>
      <c r="P74" t="s">
        <v>8534</v>
      </c>
      <c r="Q74">
        <v>7</v>
      </c>
      <c r="R74">
        <v>3</v>
      </c>
      <c r="S74" t="s">
        <v>8535</v>
      </c>
      <c r="T74" t="s">
        <v>8523</v>
      </c>
      <c r="U74" t="s">
        <v>8518</v>
      </c>
      <c r="V74">
        <v>0.45</v>
      </c>
      <c r="W74">
        <v>0.55000000000000004</v>
      </c>
      <c r="X74">
        <v>5130</v>
      </c>
      <c r="Y74">
        <v>136</v>
      </c>
    </row>
    <row r="75" spans="1:25">
      <c r="A75" t="s">
        <v>123</v>
      </c>
      <c r="B75" t="s">
        <v>8723</v>
      </c>
      <c r="C75" t="s">
        <v>8724</v>
      </c>
      <c r="E75" t="s">
        <v>8527</v>
      </c>
      <c r="F75" t="s">
        <v>8518</v>
      </c>
      <c r="G75" t="s">
        <v>8519</v>
      </c>
      <c r="I75" s="6">
        <v>44816</v>
      </c>
      <c r="K75" s="6">
        <v>44907</v>
      </c>
      <c r="L75" s="6">
        <v>44960</v>
      </c>
      <c r="M75" t="s">
        <v>8539</v>
      </c>
      <c r="N75" t="s">
        <v>8725</v>
      </c>
      <c r="O75">
        <v>2736</v>
      </c>
      <c r="P75" t="s">
        <v>8534</v>
      </c>
      <c r="Q75">
        <v>6</v>
      </c>
      <c r="R75">
        <v>4</v>
      </c>
      <c r="S75" t="s">
        <v>8535</v>
      </c>
      <c r="T75" t="s">
        <v>8523</v>
      </c>
      <c r="U75" t="s">
        <v>8518</v>
      </c>
      <c r="V75">
        <v>0.45</v>
      </c>
      <c r="W75">
        <v>0.55000000000000004</v>
      </c>
      <c r="X75">
        <v>5131</v>
      </c>
      <c r="Y75">
        <v>441</v>
      </c>
    </row>
    <row r="76" spans="1:25">
      <c r="A76" t="s">
        <v>123</v>
      </c>
      <c r="B76" t="s">
        <v>8726</v>
      </c>
      <c r="C76" t="s">
        <v>8727</v>
      </c>
      <c r="E76" t="s">
        <v>8527</v>
      </c>
      <c r="F76" t="s">
        <v>8518</v>
      </c>
      <c r="G76" t="s">
        <v>8519</v>
      </c>
      <c r="I76" s="6">
        <v>44713</v>
      </c>
      <c r="K76" s="6">
        <v>44887</v>
      </c>
      <c r="L76" s="6">
        <v>44932</v>
      </c>
      <c r="M76" t="s">
        <v>8539</v>
      </c>
      <c r="N76" t="s">
        <v>8728</v>
      </c>
      <c r="O76">
        <v>5837.2</v>
      </c>
      <c r="P76" t="s">
        <v>8534</v>
      </c>
      <c r="Q76">
        <v>2</v>
      </c>
      <c r="R76">
        <v>3</v>
      </c>
      <c r="S76" t="s">
        <v>8535</v>
      </c>
      <c r="T76" t="s">
        <v>8523</v>
      </c>
      <c r="U76" t="s">
        <v>8518</v>
      </c>
      <c r="V76">
        <v>0.45</v>
      </c>
      <c r="W76">
        <v>0.55000000000000004</v>
      </c>
      <c r="X76">
        <v>5132</v>
      </c>
      <c r="Y76">
        <v>138</v>
      </c>
    </row>
    <row r="77" spans="1:25">
      <c r="A77" t="s">
        <v>123</v>
      </c>
      <c r="B77" t="s">
        <v>8729</v>
      </c>
      <c r="E77" t="s">
        <v>8527</v>
      </c>
      <c r="F77" t="s">
        <v>8518</v>
      </c>
      <c r="G77" t="s">
        <v>8519</v>
      </c>
      <c r="I77" s="6">
        <v>44713</v>
      </c>
      <c r="K77" s="6">
        <v>44865</v>
      </c>
      <c r="L77" s="6">
        <v>45033</v>
      </c>
      <c r="M77" t="s">
        <v>8539</v>
      </c>
      <c r="N77" t="s">
        <v>8730</v>
      </c>
      <c r="O77">
        <v>513.6</v>
      </c>
      <c r="P77" t="s">
        <v>8534</v>
      </c>
      <c r="Q77">
        <v>9</v>
      </c>
      <c r="R77">
        <v>5</v>
      </c>
      <c r="S77" t="s">
        <v>8522</v>
      </c>
      <c r="T77" t="s">
        <v>8523</v>
      </c>
      <c r="U77" t="s">
        <v>8518</v>
      </c>
      <c r="V77">
        <v>0.45</v>
      </c>
      <c r="W77">
        <v>0.55000000000000004</v>
      </c>
      <c r="X77">
        <v>5133</v>
      </c>
      <c r="Y77">
        <v>143</v>
      </c>
    </row>
    <row r="78" spans="1:25">
      <c r="A78" t="s">
        <v>123</v>
      </c>
      <c r="B78" t="s">
        <v>8731</v>
      </c>
      <c r="C78" t="s">
        <v>8732</v>
      </c>
      <c r="E78" t="s">
        <v>8527</v>
      </c>
      <c r="F78" t="s">
        <v>8518</v>
      </c>
      <c r="G78" t="s">
        <v>8519</v>
      </c>
      <c r="I78" s="6">
        <v>44805</v>
      </c>
      <c r="K78" s="6">
        <v>44926</v>
      </c>
      <c r="L78" s="6">
        <v>44925</v>
      </c>
      <c r="M78" t="s">
        <v>8539</v>
      </c>
      <c r="N78" t="s">
        <v>8733</v>
      </c>
      <c r="O78">
        <v>2846.4</v>
      </c>
      <c r="P78" t="s">
        <v>8534</v>
      </c>
      <c r="Q78">
        <v>1</v>
      </c>
      <c r="R78">
        <v>3</v>
      </c>
      <c r="S78" t="s">
        <v>8535</v>
      </c>
      <c r="T78" t="s">
        <v>8523</v>
      </c>
      <c r="U78" t="s">
        <v>8518</v>
      </c>
      <c r="V78">
        <v>0.45</v>
      </c>
      <c r="W78">
        <v>0.55000000000000004</v>
      </c>
      <c r="X78">
        <v>5134</v>
      </c>
      <c r="Y78">
        <v>144</v>
      </c>
    </row>
    <row r="79" spans="1:25">
      <c r="A79" t="s">
        <v>8734</v>
      </c>
      <c r="B79" t="s">
        <v>8735</v>
      </c>
      <c r="C79" t="s">
        <v>8736</v>
      </c>
      <c r="E79" t="s">
        <v>8527</v>
      </c>
      <c r="F79" t="s">
        <v>8518</v>
      </c>
      <c r="G79" t="s">
        <v>8519</v>
      </c>
      <c r="I79" s="6">
        <v>44697</v>
      </c>
      <c r="K79" s="6">
        <v>44784</v>
      </c>
      <c r="L79" s="6">
        <v>44697</v>
      </c>
      <c r="M79" t="s">
        <v>8532</v>
      </c>
      <c r="N79" t="s">
        <v>8737</v>
      </c>
      <c r="O79">
        <v>0</v>
      </c>
      <c r="Q79">
        <v>0</v>
      </c>
      <c r="R79">
        <v>1</v>
      </c>
      <c r="S79" t="s">
        <v>8522</v>
      </c>
      <c r="T79" t="s">
        <v>8523</v>
      </c>
      <c r="U79" t="s">
        <v>8518</v>
      </c>
      <c r="V79">
        <v>0.45</v>
      </c>
      <c r="W79">
        <v>0.55000000000000004</v>
      </c>
      <c r="X79">
        <v>5136</v>
      </c>
      <c r="Y79">
        <v>145</v>
      </c>
    </row>
    <row r="80" spans="1:25">
      <c r="A80" t="s">
        <v>8734</v>
      </c>
      <c r="B80" t="s">
        <v>8738</v>
      </c>
      <c r="C80" t="s">
        <v>8739</v>
      </c>
      <c r="E80" t="s">
        <v>8556</v>
      </c>
      <c r="F80" t="s">
        <v>8518</v>
      </c>
      <c r="G80" t="s">
        <v>8519</v>
      </c>
      <c r="I80" s="6">
        <v>44562</v>
      </c>
      <c r="K80" s="6">
        <v>44712</v>
      </c>
      <c r="L80" s="6">
        <v>44680</v>
      </c>
      <c r="M80" t="s">
        <v>8532</v>
      </c>
      <c r="N80" t="s">
        <v>8740</v>
      </c>
      <c r="O80">
        <v>608.79999999999995</v>
      </c>
      <c r="Q80">
        <v>0</v>
      </c>
      <c r="R80">
        <v>2</v>
      </c>
      <c r="S80" t="s">
        <v>8522</v>
      </c>
      <c r="T80" t="s">
        <v>8523</v>
      </c>
      <c r="U80" t="s">
        <v>8518</v>
      </c>
      <c r="V80">
        <v>0.45</v>
      </c>
      <c r="W80">
        <v>0.55000000000000004</v>
      </c>
      <c r="X80">
        <v>5137</v>
      </c>
      <c r="Y80">
        <v>147</v>
      </c>
    </row>
    <row r="81" spans="1:25">
      <c r="A81" t="s">
        <v>8734</v>
      </c>
      <c r="B81" t="s">
        <v>8741</v>
      </c>
      <c r="C81" t="s">
        <v>8742</v>
      </c>
      <c r="E81" t="s">
        <v>8527</v>
      </c>
      <c r="F81" t="s">
        <v>8518</v>
      </c>
      <c r="G81" t="s">
        <v>8519</v>
      </c>
      <c r="I81" s="6">
        <v>44641</v>
      </c>
      <c r="K81" s="6">
        <v>44680</v>
      </c>
      <c r="L81" s="6">
        <v>44680</v>
      </c>
      <c r="M81" t="s">
        <v>8532</v>
      </c>
      <c r="N81" t="s">
        <v>8542</v>
      </c>
      <c r="O81">
        <v>104.4</v>
      </c>
      <c r="Q81">
        <v>0</v>
      </c>
      <c r="R81">
        <v>1</v>
      </c>
      <c r="S81" t="s">
        <v>8522</v>
      </c>
      <c r="T81" t="s">
        <v>8523</v>
      </c>
      <c r="U81" t="s">
        <v>8518</v>
      </c>
      <c r="V81">
        <v>0.45</v>
      </c>
      <c r="W81">
        <v>0.55000000000000004</v>
      </c>
      <c r="X81">
        <v>5138</v>
      </c>
      <c r="Y81">
        <v>148</v>
      </c>
    </row>
    <row r="82" spans="1:25">
      <c r="A82" t="s">
        <v>145</v>
      </c>
      <c r="B82" t="s">
        <v>8743</v>
      </c>
      <c r="C82" t="s">
        <v>8744</v>
      </c>
      <c r="E82" t="s">
        <v>8527</v>
      </c>
      <c r="F82" t="s">
        <v>8518</v>
      </c>
      <c r="G82" t="s">
        <v>8519</v>
      </c>
      <c r="I82" s="6">
        <v>44713</v>
      </c>
      <c r="K82" s="6">
        <v>44911</v>
      </c>
      <c r="L82" s="6">
        <v>45289</v>
      </c>
      <c r="M82" t="s">
        <v>8745</v>
      </c>
      <c r="N82" t="s">
        <v>8746</v>
      </c>
      <c r="O82">
        <v>47.52</v>
      </c>
      <c r="P82" t="s">
        <v>8534</v>
      </c>
      <c r="Q82">
        <v>1</v>
      </c>
      <c r="R82">
        <v>1</v>
      </c>
      <c r="S82" t="s">
        <v>8522</v>
      </c>
      <c r="T82" t="s">
        <v>8523</v>
      </c>
      <c r="U82" t="s">
        <v>8518</v>
      </c>
      <c r="V82">
        <v>0.45</v>
      </c>
      <c r="W82">
        <v>0.55000000000000004</v>
      </c>
      <c r="X82">
        <v>5139</v>
      </c>
      <c r="Y82">
        <v>149</v>
      </c>
    </row>
    <row r="83" spans="1:25">
      <c r="A83" t="s">
        <v>145</v>
      </c>
      <c r="B83" t="s">
        <v>8747</v>
      </c>
      <c r="E83" t="s">
        <v>295</v>
      </c>
      <c r="F83" t="s">
        <v>8518</v>
      </c>
      <c r="G83" t="s">
        <v>8519</v>
      </c>
      <c r="I83" s="6">
        <v>44566</v>
      </c>
      <c r="K83" s="6">
        <v>44687</v>
      </c>
      <c r="L83" s="6">
        <v>44566</v>
      </c>
      <c r="M83" t="s">
        <v>8745</v>
      </c>
      <c r="N83" t="s">
        <v>8748</v>
      </c>
      <c r="O83">
        <v>0</v>
      </c>
      <c r="Q83">
        <v>0</v>
      </c>
      <c r="R83">
        <v>1</v>
      </c>
      <c r="S83" t="s">
        <v>8522</v>
      </c>
      <c r="T83" t="s">
        <v>8523</v>
      </c>
      <c r="U83" t="s">
        <v>8518</v>
      </c>
      <c r="V83">
        <v>0.45</v>
      </c>
      <c r="W83">
        <v>0.55000000000000004</v>
      </c>
      <c r="X83">
        <v>5140</v>
      </c>
      <c r="Y83">
        <v>150</v>
      </c>
    </row>
    <row r="84" spans="1:25">
      <c r="A84" t="s">
        <v>145</v>
      </c>
      <c r="B84" t="s">
        <v>8749</v>
      </c>
      <c r="C84" t="s">
        <v>8750</v>
      </c>
      <c r="E84" t="s">
        <v>8517</v>
      </c>
      <c r="F84" t="s">
        <v>8518</v>
      </c>
      <c r="G84" t="s">
        <v>8519</v>
      </c>
      <c r="I84" s="6">
        <v>44774</v>
      </c>
      <c r="K84" s="6">
        <v>44926</v>
      </c>
      <c r="L84" s="6">
        <v>44957</v>
      </c>
      <c r="M84" t="s">
        <v>8745</v>
      </c>
      <c r="N84" t="s">
        <v>8751</v>
      </c>
      <c r="O84">
        <v>4189.2</v>
      </c>
      <c r="P84" t="s">
        <v>8534</v>
      </c>
      <c r="Q84">
        <v>2</v>
      </c>
      <c r="R84">
        <v>2</v>
      </c>
      <c r="S84" t="s">
        <v>8535</v>
      </c>
      <c r="T84" t="s">
        <v>8523</v>
      </c>
      <c r="U84" t="s">
        <v>8518</v>
      </c>
      <c r="V84">
        <v>0.45</v>
      </c>
      <c r="W84">
        <v>0.55000000000000004</v>
      </c>
      <c r="X84">
        <v>5141</v>
      </c>
      <c r="Y84">
        <v>152</v>
      </c>
    </row>
    <row r="85" spans="1:25">
      <c r="A85" t="s">
        <v>145</v>
      </c>
      <c r="B85" t="s">
        <v>8752</v>
      </c>
      <c r="C85" t="s">
        <v>8753</v>
      </c>
      <c r="E85" t="s">
        <v>8517</v>
      </c>
      <c r="F85" t="s">
        <v>8518</v>
      </c>
      <c r="G85" t="s">
        <v>8519</v>
      </c>
      <c r="I85" s="6">
        <v>44805</v>
      </c>
      <c r="K85" s="6">
        <v>44895</v>
      </c>
      <c r="L85" s="6">
        <v>44946</v>
      </c>
      <c r="M85" t="s">
        <v>8745</v>
      </c>
      <c r="N85" t="s">
        <v>8754</v>
      </c>
      <c r="O85">
        <v>919.2</v>
      </c>
      <c r="P85" t="s">
        <v>8534</v>
      </c>
      <c r="Q85">
        <v>4</v>
      </c>
      <c r="R85">
        <v>2</v>
      </c>
      <c r="S85" t="s">
        <v>8535</v>
      </c>
      <c r="T85" t="s">
        <v>8523</v>
      </c>
      <c r="U85" t="s">
        <v>8518</v>
      </c>
      <c r="V85">
        <v>0.45</v>
      </c>
      <c r="W85">
        <v>0.55000000000000004</v>
      </c>
      <c r="X85">
        <v>5142</v>
      </c>
      <c r="Y85">
        <v>154</v>
      </c>
    </row>
    <row r="86" spans="1:25">
      <c r="A86" t="s">
        <v>145</v>
      </c>
      <c r="B86" t="s">
        <v>8755</v>
      </c>
      <c r="E86" t="s">
        <v>295</v>
      </c>
      <c r="F86" t="s">
        <v>8518</v>
      </c>
      <c r="G86" t="s">
        <v>8519</v>
      </c>
      <c r="I86" s="6">
        <v>44197</v>
      </c>
      <c r="L86" s="6">
        <v>44895</v>
      </c>
      <c r="M86" t="s">
        <v>8745</v>
      </c>
      <c r="N86" t="s">
        <v>8542</v>
      </c>
      <c r="O86">
        <v>3.2</v>
      </c>
      <c r="Q86">
        <v>0</v>
      </c>
      <c r="R86">
        <v>1</v>
      </c>
      <c r="S86" t="s">
        <v>8522</v>
      </c>
      <c r="T86" t="s">
        <v>8523</v>
      </c>
      <c r="U86" t="s">
        <v>8518</v>
      </c>
      <c r="V86">
        <v>0.45</v>
      </c>
      <c r="W86">
        <v>0.55000000000000004</v>
      </c>
      <c r="X86">
        <v>5143</v>
      </c>
      <c r="Y86">
        <v>155</v>
      </c>
    </row>
    <row r="87" spans="1:25">
      <c r="A87" t="s">
        <v>145</v>
      </c>
      <c r="B87" t="s">
        <v>8756</v>
      </c>
      <c r="E87" t="s">
        <v>8517</v>
      </c>
      <c r="F87" t="s">
        <v>8518</v>
      </c>
      <c r="G87" t="s">
        <v>8519</v>
      </c>
      <c r="I87" s="6">
        <v>44805</v>
      </c>
      <c r="L87" s="6">
        <v>44957</v>
      </c>
      <c r="M87" t="s">
        <v>8745</v>
      </c>
      <c r="N87" t="s">
        <v>8757</v>
      </c>
      <c r="O87">
        <v>1823.6</v>
      </c>
      <c r="Q87">
        <v>0</v>
      </c>
      <c r="R87">
        <v>0</v>
      </c>
      <c r="S87" t="s">
        <v>8522</v>
      </c>
      <c r="T87" t="s">
        <v>8523</v>
      </c>
      <c r="U87" t="s">
        <v>8518</v>
      </c>
      <c r="V87">
        <v>0.45</v>
      </c>
      <c r="W87">
        <v>0.55000000000000004</v>
      </c>
      <c r="X87">
        <v>5144</v>
      </c>
      <c r="Y87">
        <v>156</v>
      </c>
    </row>
    <row r="88" spans="1:25">
      <c r="A88" t="s">
        <v>145</v>
      </c>
      <c r="B88" t="s">
        <v>8758</v>
      </c>
      <c r="C88" t="s">
        <v>8759</v>
      </c>
      <c r="E88" t="s">
        <v>8517</v>
      </c>
      <c r="F88" t="s">
        <v>8518</v>
      </c>
      <c r="G88" t="s">
        <v>8519</v>
      </c>
      <c r="I88" s="6">
        <v>44378</v>
      </c>
      <c r="K88" s="6">
        <v>44926</v>
      </c>
      <c r="L88" s="6">
        <v>44925</v>
      </c>
      <c r="M88" t="s">
        <v>8745</v>
      </c>
      <c r="N88" t="s">
        <v>8760</v>
      </c>
      <c r="O88">
        <v>4680.8</v>
      </c>
      <c r="P88" t="s">
        <v>8534</v>
      </c>
      <c r="Q88">
        <v>1</v>
      </c>
      <c r="R88">
        <v>2</v>
      </c>
      <c r="S88" t="s">
        <v>8535</v>
      </c>
      <c r="T88" t="s">
        <v>8523</v>
      </c>
      <c r="U88" t="s">
        <v>8518</v>
      </c>
      <c r="V88">
        <v>0.45</v>
      </c>
      <c r="W88">
        <v>0.55000000000000004</v>
      </c>
      <c r="X88">
        <v>5145</v>
      </c>
      <c r="Y88">
        <v>297</v>
      </c>
    </row>
    <row r="89" spans="1:25">
      <c r="A89" t="s">
        <v>145</v>
      </c>
      <c r="B89" t="s">
        <v>8761</v>
      </c>
      <c r="E89" t="s">
        <v>8517</v>
      </c>
      <c r="F89" t="s">
        <v>8518</v>
      </c>
      <c r="G89" t="s">
        <v>8519</v>
      </c>
      <c r="I89" s="6">
        <v>44562</v>
      </c>
      <c r="K89" s="6">
        <v>44926</v>
      </c>
      <c r="L89" s="6">
        <v>45016</v>
      </c>
      <c r="M89" t="s">
        <v>8745</v>
      </c>
      <c r="N89" t="s">
        <v>8762</v>
      </c>
      <c r="O89">
        <v>11311.2</v>
      </c>
      <c r="P89" t="s">
        <v>8534</v>
      </c>
      <c r="Q89">
        <v>7</v>
      </c>
      <c r="R89">
        <v>3</v>
      </c>
      <c r="S89" t="s">
        <v>8535</v>
      </c>
      <c r="T89" t="s">
        <v>8523</v>
      </c>
      <c r="U89" t="s">
        <v>8518</v>
      </c>
      <c r="V89">
        <v>0.45</v>
      </c>
      <c r="W89">
        <v>0.55000000000000004</v>
      </c>
      <c r="X89">
        <v>5146</v>
      </c>
      <c r="Y89">
        <v>157</v>
      </c>
    </row>
    <row r="90" spans="1:25">
      <c r="A90" t="s">
        <v>145</v>
      </c>
      <c r="B90" t="s">
        <v>8763</v>
      </c>
      <c r="C90" t="s">
        <v>8764</v>
      </c>
      <c r="E90" t="s">
        <v>8517</v>
      </c>
      <c r="F90" t="s">
        <v>8518</v>
      </c>
      <c r="G90" t="s">
        <v>8519</v>
      </c>
      <c r="H90" t="s">
        <v>980</v>
      </c>
      <c r="I90" s="6">
        <v>44774</v>
      </c>
      <c r="K90" s="6">
        <v>44985</v>
      </c>
      <c r="L90" s="6">
        <v>44974</v>
      </c>
      <c r="M90" t="s">
        <v>8745</v>
      </c>
      <c r="N90" t="s">
        <v>8765</v>
      </c>
      <c r="O90">
        <v>5259.2</v>
      </c>
      <c r="P90" t="s">
        <v>8534</v>
      </c>
      <c r="Q90">
        <v>1</v>
      </c>
      <c r="R90">
        <v>3</v>
      </c>
      <c r="S90" t="s">
        <v>8535</v>
      </c>
      <c r="T90" t="s">
        <v>8523</v>
      </c>
      <c r="U90" t="s">
        <v>8518</v>
      </c>
      <c r="V90">
        <v>0.45</v>
      </c>
      <c r="W90">
        <v>0.55000000000000004</v>
      </c>
      <c r="X90">
        <v>5147</v>
      </c>
      <c r="Y90">
        <v>291</v>
      </c>
    </row>
    <row r="91" spans="1:25">
      <c r="A91" t="s">
        <v>145</v>
      </c>
      <c r="B91" t="s">
        <v>8766</v>
      </c>
      <c r="C91" t="s">
        <v>8767</v>
      </c>
      <c r="E91" t="s">
        <v>8517</v>
      </c>
      <c r="F91" t="s">
        <v>8518</v>
      </c>
      <c r="G91" t="s">
        <v>8519</v>
      </c>
      <c r="I91" s="6">
        <v>44774</v>
      </c>
      <c r="K91" s="6">
        <v>44926</v>
      </c>
      <c r="L91" s="6">
        <v>45107</v>
      </c>
      <c r="M91" t="s">
        <v>8745</v>
      </c>
      <c r="N91" t="s">
        <v>8768</v>
      </c>
      <c r="O91">
        <v>14662</v>
      </c>
      <c r="P91" t="s">
        <v>8534</v>
      </c>
      <c r="Q91">
        <v>5</v>
      </c>
      <c r="R91">
        <v>3</v>
      </c>
      <c r="S91" t="s">
        <v>8535</v>
      </c>
      <c r="T91" t="s">
        <v>8523</v>
      </c>
      <c r="U91" t="s">
        <v>8518</v>
      </c>
      <c r="V91">
        <v>0.45</v>
      </c>
      <c r="W91">
        <v>0.55000000000000004</v>
      </c>
      <c r="X91">
        <v>5148</v>
      </c>
      <c r="Y91">
        <v>299</v>
      </c>
    </row>
    <row r="92" spans="1:25">
      <c r="A92" t="s">
        <v>145</v>
      </c>
      <c r="B92" t="s">
        <v>8769</v>
      </c>
      <c r="C92" t="s">
        <v>8770</v>
      </c>
      <c r="E92" t="s">
        <v>8527</v>
      </c>
      <c r="F92" t="s">
        <v>8518</v>
      </c>
      <c r="G92" t="s">
        <v>8519</v>
      </c>
      <c r="I92" s="6">
        <v>44713</v>
      </c>
      <c r="K92" s="6">
        <v>44940</v>
      </c>
      <c r="L92" s="6">
        <v>44960</v>
      </c>
      <c r="M92" t="s">
        <v>8745</v>
      </c>
      <c r="N92" t="s">
        <v>8771</v>
      </c>
      <c r="O92">
        <v>1584.4</v>
      </c>
      <c r="P92" t="s">
        <v>8534</v>
      </c>
      <c r="Q92">
        <v>1</v>
      </c>
      <c r="R92">
        <v>4</v>
      </c>
      <c r="S92" t="s">
        <v>8535</v>
      </c>
      <c r="T92" t="s">
        <v>8523</v>
      </c>
      <c r="U92" t="s">
        <v>8518</v>
      </c>
      <c r="V92">
        <v>0.45</v>
      </c>
      <c r="W92">
        <v>0.55000000000000004</v>
      </c>
      <c r="X92">
        <v>5149</v>
      </c>
      <c r="Y92">
        <v>161</v>
      </c>
    </row>
    <row r="93" spans="1:25">
      <c r="A93" t="s">
        <v>145</v>
      </c>
      <c r="B93" t="s">
        <v>8772</v>
      </c>
      <c r="E93" t="s">
        <v>8527</v>
      </c>
      <c r="F93" t="s">
        <v>8518</v>
      </c>
      <c r="G93" t="s">
        <v>8519</v>
      </c>
      <c r="I93" s="6">
        <v>44774</v>
      </c>
      <c r="K93" s="6">
        <v>44864</v>
      </c>
      <c r="L93" s="6">
        <v>44925</v>
      </c>
      <c r="M93" t="s">
        <v>8745</v>
      </c>
      <c r="N93" t="s">
        <v>8681</v>
      </c>
      <c r="O93">
        <v>1067.2</v>
      </c>
      <c r="P93" t="s">
        <v>8534</v>
      </c>
      <c r="Q93">
        <v>5</v>
      </c>
      <c r="R93">
        <v>2</v>
      </c>
      <c r="S93" t="s">
        <v>8522</v>
      </c>
      <c r="T93" t="s">
        <v>8523</v>
      </c>
      <c r="U93" t="s">
        <v>8518</v>
      </c>
      <c r="V93">
        <v>0.45</v>
      </c>
      <c r="W93">
        <v>0.55000000000000004</v>
      </c>
      <c r="X93">
        <v>5150</v>
      </c>
      <c r="Y93">
        <v>164</v>
      </c>
    </row>
    <row r="94" spans="1:25">
      <c r="A94" t="s">
        <v>145</v>
      </c>
      <c r="B94" t="s">
        <v>8773</v>
      </c>
      <c r="C94" t="s">
        <v>8774</v>
      </c>
      <c r="E94" t="s">
        <v>8517</v>
      </c>
      <c r="F94" t="s">
        <v>8518</v>
      </c>
      <c r="G94" t="s">
        <v>8519</v>
      </c>
      <c r="I94" s="6">
        <v>44805</v>
      </c>
      <c r="K94" s="6">
        <v>44926</v>
      </c>
      <c r="L94" s="6">
        <v>44925</v>
      </c>
      <c r="M94" t="s">
        <v>8745</v>
      </c>
      <c r="N94" t="s">
        <v>8775</v>
      </c>
      <c r="O94">
        <v>2913.6</v>
      </c>
      <c r="P94" t="s">
        <v>8534</v>
      </c>
      <c r="Q94">
        <v>3</v>
      </c>
      <c r="R94">
        <v>4</v>
      </c>
      <c r="S94" t="s">
        <v>8535</v>
      </c>
      <c r="T94" t="s">
        <v>8523</v>
      </c>
      <c r="U94" t="s">
        <v>8518</v>
      </c>
      <c r="V94">
        <v>0.45</v>
      </c>
      <c r="W94">
        <v>0.55000000000000004</v>
      </c>
      <c r="X94">
        <v>5151</v>
      </c>
      <c r="Y94">
        <v>166</v>
      </c>
    </row>
    <row r="95" spans="1:25">
      <c r="A95" t="s">
        <v>145</v>
      </c>
      <c r="B95" t="s">
        <v>8776</v>
      </c>
      <c r="E95" t="s">
        <v>8556</v>
      </c>
      <c r="F95" t="s">
        <v>8518</v>
      </c>
      <c r="G95" t="s">
        <v>8519</v>
      </c>
      <c r="I95" s="6">
        <v>44562</v>
      </c>
      <c r="K95" s="6">
        <v>44926</v>
      </c>
      <c r="L95" s="6">
        <v>44925</v>
      </c>
      <c r="M95" t="s">
        <v>8745</v>
      </c>
      <c r="N95" t="s">
        <v>8757</v>
      </c>
      <c r="O95">
        <v>1764</v>
      </c>
      <c r="Q95">
        <v>0</v>
      </c>
      <c r="R95">
        <v>1</v>
      </c>
      <c r="S95" t="s">
        <v>8522</v>
      </c>
      <c r="T95" t="s">
        <v>8523</v>
      </c>
      <c r="U95" t="s">
        <v>8518</v>
      </c>
      <c r="V95">
        <v>0.45</v>
      </c>
      <c r="W95">
        <v>0.55000000000000004</v>
      </c>
      <c r="X95">
        <v>5152</v>
      </c>
      <c r="Y95">
        <v>301</v>
      </c>
    </row>
    <row r="96" spans="1:25">
      <c r="A96" t="s">
        <v>145</v>
      </c>
      <c r="B96" t="s">
        <v>8777</v>
      </c>
      <c r="E96" t="s">
        <v>8527</v>
      </c>
      <c r="F96" t="s">
        <v>8518</v>
      </c>
      <c r="G96" t="s">
        <v>8519</v>
      </c>
      <c r="I96" s="6">
        <v>44805</v>
      </c>
      <c r="L96" s="6">
        <v>44895</v>
      </c>
      <c r="M96" t="s">
        <v>8745</v>
      </c>
      <c r="N96" t="s">
        <v>8645</v>
      </c>
      <c r="O96">
        <v>3.2</v>
      </c>
      <c r="Q96">
        <v>0</v>
      </c>
      <c r="R96">
        <v>2</v>
      </c>
      <c r="S96" t="s">
        <v>8522</v>
      </c>
      <c r="T96" t="s">
        <v>8523</v>
      </c>
      <c r="U96" t="s">
        <v>8518</v>
      </c>
      <c r="V96">
        <v>0.45</v>
      </c>
      <c r="W96">
        <v>0.55000000000000004</v>
      </c>
      <c r="X96">
        <v>5153</v>
      </c>
      <c r="Y96">
        <v>167</v>
      </c>
    </row>
    <row r="97" spans="1:25">
      <c r="A97" t="s">
        <v>145</v>
      </c>
      <c r="B97" t="s">
        <v>8778</v>
      </c>
      <c r="E97" t="s">
        <v>8527</v>
      </c>
      <c r="F97" t="s">
        <v>8518</v>
      </c>
      <c r="G97" t="s">
        <v>8519</v>
      </c>
      <c r="I97" s="6">
        <v>44621</v>
      </c>
      <c r="K97" s="6">
        <v>44804</v>
      </c>
      <c r="L97" s="6">
        <v>44895</v>
      </c>
      <c r="M97" t="s">
        <v>8745</v>
      </c>
      <c r="N97" t="s">
        <v>8779</v>
      </c>
      <c r="O97">
        <v>3.2</v>
      </c>
      <c r="Q97">
        <v>0</v>
      </c>
      <c r="R97">
        <v>1</v>
      </c>
      <c r="S97" t="s">
        <v>8522</v>
      </c>
      <c r="T97" t="s">
        <v>8523</v>
      </c>
      <c r="U97" t="s">
        <v>8518</v>
      </c>
      <c r="V97">
        <v>0.45</v>
      </c>
      <c r="W97">
        <v>0.55000000000000004</v>
      </c>
      <c r="X97">
        <v>5154</v>
      </c>
      <c r="Y97">
        <v>168</v>
      </c>
    </row>
    <row r="98" spans="1:25">
      <c r="A98" t="s">
        <v>145</v>
      </c>
      <c r="B98" t="s">
        <v>8780</v>
      </c>
      <c r="E98" t="s">
        <v>295</v>
      </c>
      <c r="F98" t="s">
        <v>8518</v>
      </c>
      <c r="G98" t="s">
        <v>8519</v>
      </c>
      <c r="I98" s="6">
        <v>44562</v>
      </c>
      <c r="K98" s="6">
        <v>44926</v>
      </c>
      <c r="L98" s="6">
        <v>44895</v>
      </c>
      <c r="M98" t="s">
        <v>8745</v>
      </c>
      <c r="N98" t="s">
        <v>8781</v>
      </c>
      <c r="O98">
        <v>3.2</v>
      </c>
      <c r="P98" t="s">
        <v>8534</v>
      </c>
      <c r="Q98">
        <v>3</v>
      </c>
      <c r="R98">
        <v>2</v>
      </c>
      <c r="S98" t="s">
        <v>8535</v>
      </c>
      <c r="T98" t="s">
        <v>8523</v>
      </c>
      <c r="U98" t="s">
        <v>8518</v>
      </c>
      <c r="V98">
        <v>0.45</v>
      </c>
      <c r="W98">
        <v>0.55000000000000004</v>
      </c>
      <c r="X98">
        <v>5155</v>
      </c>
      <c r="Y98">
        <v>169</v>
      </c>
    </row>
    <row r="99" spans="1:25">
      <c r="A99" t="s">
        <v>82</v>
      </c>
      <c r="B99" t="s">
        <v>8782</v>
      </c>
      <c r="C99" t="s">
        <v>8783</v>
      </c>
      <c r="E99" t="s">
        <v>8517</v>
      </c>
      <c r="F99" t="s">
        <v>8518</v>
      </c>
      <c r="G99" t="s">
        <v>8519</v>
      </c>
      <c r="I99" s="6">
        <v>44593</v>
      </c>
      <c r="K99" s="6">
        <v>44773</v>
      </c>
      <c r="L99" s="6">
        <v>45289</v>
      </c>
      <c r="M99" t="s">
        <v>8573</v>
      </c>
      <c r="N99" t="s">
        <v>8784</v>
      </c>
      <c r="O99">
        <v>3604.16</v>
      </c>
      <c r="P99" t="s">
        <v>8534</v>
      </c>
      <c r="Q99">
        <v>1</v>
      </c>
      <c r="R99">
        <v>3</v>
      </c>
      <c r="S99" t="s">
        <v>8535</v>
      </c>
      <c r="T99" t="s">
        <v>8523</v>
      </c>
      <c r="U99" t="s">
        <v>8518</v>
      </c>
      <c r="V99">
        <v>0.45</v>
      </c>
      <c r="W99">
        <v>0.55000000000000004</v>
      </c>
      <c r="X99">
        <v>5157</v>
      </c>
      <c r="Y99">
        <v>172</v>
      </c>
    </row>
    <row r="100" spans="1:25">
      <c r="A100" t="s">
        <v>82</v>
      </c>
      <c r="B100" t="s">
        <v>8785</v>
      </c>
      <c r="C100" t="s">
        <v>8786</v>
      </c>
      <c r="E100" t="s">
        <v>8527</v>
      </c>
      <c r="F100" t="s">
        <v>8518</v>
      </c>
      <c r="G100" t="s">
        <v>8519</v>
      </c>
      <c r="H100" t="s">
        <v>980</v>
      </c>
      <c r="I100" s="6">
        <v>44741</v>
      </c>
      <c r="K100" s="6">
        <v>44957</v>
      </c>
      <c r="L100" s="6">
        <v>45044</v>
      </c>
      <c r="M100" t="s">
        <v>8573</v>
      </c>
      <c r="N100" t="s">
        <v>8787</v>
      </c>
      <c r="O100">
        <v>0</v>
      </c>
      <c r="P100" t="s">
        <v>8534</v>
      </c>
      <c r="Q100">
        <v>1</v>
      </c>
      <c r="R100">
        <v>1</v>
      </c>
      <c r="S100" t="s">
        <v>8535</v>
      </c>
      <c r="T100" t="s">
        <v>8523</v>
      </c>
      <c r="U100" t="s">
        <v>8518</v>
      </c>
      <c r="V100">
        <v>0.45</v>
      </c>
      <c r="W100">
        <v>0.55000000000000004</v>
      </c>
      <c r="X100">
        <v>5158</v>
      </c>
      <c r="Y100">
        <v>174</v>
      </c>
    </row>
    <row r="101" spans="1:25">
      <c r="A101" t="s">
        <v>82</v>
      </c>
      <c r="B101" t="s">
        <v>8788</v>
      </c>
      <c r="E101" t="s">
        <v>8527</v>
      </c>
      <c r="F101" t="s">
        <v>8518</v>
      </c>
      <c r="G101" t="s">
        <v>8519</v>
      </c>
      <c r="I101" s="6">
        <v>44781</v>
      </c>
      <c r="K101" s="6">
        <v>44799</v>
      </c>
      <c r="L101" s="6">
        <v>44895</v>
      </c>
      <c r="M101" t="s">
        <v>8573</v>
      </c>
      <c r="N101" t="s">
        <v>8789</v>
      </c>
      <c r="O101">
        <v>3.2</v>
      </c>
      <c r="Q101">
        <v>0</v>
      </c>
      <c r="R101">
        <v>1</v>
      </c>
      <c r="S101" t="s">
        <v>8522</v>
      </c>
      <c r="T101" t="s">
        <v>8523</v>
      </c>
      <c r="U101" t="s">
        <v>8518</v>
      </c>
      <c r="V101">
        <v>0.45</v>
      </c>
      <c r="W101">
        <v>0.55000000000000004</v>
      </c>
      <c r="X101">
        <v>5159</v>
      </c>
      <c r="Y101">
        <v>176</v>
      </c>
    </row>
    <row r="102" spans="1:25">
      <c r="A102" t="s">
        <v>82</v>
      </c>
      <c r="B102" t="s">
        <v>8790</v>
      </c>
      <c r="C102" t="s">
        <v>8786</v>
      </c>
      <c r="E102" t="s">
        <v>15</v>
      </c>
      <c r="F102" t="s">
        <v>8518</v>
      </c>
      <c r="G102" t="s">
        <v>8519</v>
      </c>
      <c r="I102" s="6">
        <v>44741</v>
      </c>
      <c r="K102" s="6">
        <v>44957</v>
      </c>
      <c r="L102" s="6">
        <v>44741</v>
      </c>
      <c r="M102" t="s">
        <v>8573</v>
      </c>
      <c r="N102" t="s">
        <v>8791</v>
      </c>
      <c r="O102">
        <v>0</v>
      </c>
      <c r="Q102">
        <v>0</v>
      </c>
      <c r="R102">
        <v>3</v>
      </c>
      <c r="S102" t="s">
        <v>8535</v>
      </c>
      <c r="T102" t="s">
        <v>8523</v>
      </c>
      <c r="U102" t="s">
        <v>8518</v>
      </c>
      <c r="V102">
        <v>0.3</v>
      </c>
      <c r="W102">
        <v>0.7</v>
      </c>
      <c r="X102">
        <v>5160</v>
      </c>
      <c r="Y102">
        <v>175</v>
      </c>
    </row>
    <row r="103" spans="1:25">
      <c r="A103" t="s">
        <v>8792</v>
      </c>
      <c r="B103" t="s">
        <v>8793</v>
      </c>
      <c r="E103" t="s">
        <v>8517</v>
      </c>
      <c r="F103" t="s">
        <v>8518</v>
      </c>
      <c r="G103" t="s">
        <v>8519</v>
      </c>
      <c r="I103" s="6">
        <v>44452</v>
      </c>
      <c r="K103" s="6">
        <v>44803</v>
      </c>
      <c r="L103" s="6">
        <v>44895</v>
      </c>
      <c r="M103" t="s">
        <v>8573</v>
      </c>
      <c r="N103" t="s">
        <v>8794</v>
      </c>
      <c r="O103">
        <v>1361.6</v>
      </c>
      <c r="Q103">
        <v>0</v>
      </c>
      <c r="R103">
        <v>1</v>
      </c>
      <c r="S103" t="s">
        <v>8522</v>
      </c>
      <c r="T103" t="s">
        <v>8523</v>
      </c>
      <c r="U103" t="s">
        <v>8518</v>
      </c>
      <c r="V103">
        <v>0.45</v>
      </c>
      <c r="W103">
        <v>0.55000000000000004</v>
      </c>
      <c r="X103">
        <v>5161</v>
      </c>
      <c r="Y103">
        <v>177</v>
      </c>
    </row>
    <row r="104" spans="1:25">
      <c r="A104" t="s">
        <v>94</v>
      </c>
      <c r="B104" t="s">
        <v>8795</v>
      </c>
      <c r="E104" t="s">
        <v>8527</v>
      </c>
      <c r="F104" t="s">
        <v>8518</v>
      </c>
      <c r="G104" t="s">
        <v>8519</v>
      </c>
      <c r="I104" s="6">
        <v>43865</v>
      </c>
      <c r="K104" s="6">
        <v>44803</v>
      </c>
      <c r="L104" s="6">
        <v>44925</v>
      </c>
      <c r="M104" t="s">
        <v>8532</v>
      </c>
      <c r="N104" t="s">
        <v>8796</v>
      </c>
      <c r="O104">
        <v>3455.2</v>
      </c>
      <c r="P104" t="s">
        <v>8534</v>
      </c>
      <c r="Q104">
        <v>4</v>
      </c>
      <c r="R104">
        <v>0</v>
      </c>
      <c r="S104" t="s">
        <v>8522</v>
      </c>
      <c r="T104" t="s">
        <v>8523</v>
      </c>
      <c r="U104" t="s">
        <v>8518</v>
      </c>
      <c r="V104">
        <v>0.45</v>
      </c>
      <c r="W104">
        <v>0.55000000000000004</v>
      </c>
      <c r="X104">
        <v>5166</v>
      </c>
      <c r="Y104">
        <v>178</v>
      </c>
    </row>
    <row r="105" spans="1:25">
      <c r="A105" t="s">
        <v>94</v>
      </c>
      <c r="B105" t="s">
        <v>8797</v>
      </c>
      <c r="E105" t="s">
        <v>15</v>
      </c>
      <c r="F105" t="s">
        <v>8518</v>
      </c>
      <c r="G105" t="s">
        <v>8519</v>
      </c>
      <c r="I105" s="6">
        <v>43865</v>
      </c>
      <c r="K105" s="6">
        <v>44926</v>
      </c>
      <c r="L105" s="6">
        <v>44895</v>
      </c>
      <c r="M105" t="s">
        <v>8532</v>
      </c>
      <c r="N105" t="s">
        <v>8798</v>
      </c>
      <c r="O105">
        <v>0</v>
      </c>
      <c r="P105" t="s">
        <v>8534</v>
      </c>
      <c r="Q105">
        <v>7</v>
      </c>
      <c r="R105">
        <v>1</v>
      </c>
      <c r="S105" t="s">
        <v>8535</v>
      </c>
      <c r="T105" t="s">
        <v>8523</v>
      </c>
      <c r="U105" t="s">
        <v>8518</v>
      </c>
      <c r="V105">
        <v>0.3</v>
      </c>
      <c r="W105">
        <v>0.7</v>
      </c>
      <c r="X105">
        <v>5167</v>
      </c>
      <c r="Y105">
        <v>304</v>
      </c>
    </row>
    <row r="106" spans="1:25">
      <c r="A106" t="s">
        <v>94</v>
      </c>
      <c r="B106" t="s">
        <v>8799</v>
      </c>
      <c r="C106" t="s">
        <v>8800</v>
      </c>
      <c r="E106" t="s">
        <v>8517</v>
      </c>
      <c r="F106" t="s">
        <v>8518</v>
      </c>
      <c r="G106" t="s">
        <v>8519</v>
      </c>
      <c r="I106" s="6">
        <v>44562</v>
      </c>
      <c r="K106" s="6">
        <v>44926</v>
      </c>
      <c r="L106" s="6">
        <v>44957</v>
      </c>
      <c r="M106" t="s">
        <v>8532</v>
      </c>
      <c r="N106" t="s">
        <v>8801</v>
      </c>
      <c r="O106">
        <v>1870.4</v>
      </c>
      <c r="P106" t="s">
        <v>8534</v>
      </c>
      <c r="Q106">
        <v>1</v>
      </c>
      <c r="R106">
        <v>2</v>
      </c>
      <c r="S106" t="s">
        <v>8535</v>
      </c>
      <c r="T106" t="s">
        <v>8523</v>
      </c>
      <c r="U106" t="s">
        <v>8518</v>
      </c>
      <c r="V106">
        <v>0.45</v>
      </c>
      <c r="W106">
        <v>0.55000000000000004</v>
      </c>
      <c r="X106">
        <v>5168</v>
      </c>
      <c r="Y106">
        <v>302</v>
      </c>
    </row>
    <row r="107" spans="1:25">
      <c r="A107" t="s">
        <v>94</v>
      </c>
      <c r="B107" t="s">
        <v>8802</v>
      </c>
      <c r="C107" t="s">
        <v>8803</v>
      </c>
      <c r="E107" t="s">
        <v>8527</v>
      </c>
      <c r="F107" t="s">
        <v>8518</v>
      </c>
      <c r="G107" t="s">
        <v>8519</v>
      </c>
      <c r="I107" s="6">
        <v>44727</v>
      </c>
      <c r="K107" s="6">
        <v>44819</v>
      </c>
      <c r="L107" s="6">
        <v>44819</v>
      </c>
      <c r="M107" t="s">
        <v>8532</v>
      </c>
      <c r="N107" t="s">
        <v>8804</v>
      </c>
      <c r="O107">
        <v>67.2</v>
      </c>
      <c r="Q107">
        <v>0</v>
      </c>
      <c r="R107">
        <v>1</v>
      </c>
      <c r="S107" t="s">
        <v>8522</v>
      </c>
      <c r="T107" t="s">
        <v>8523</v>
      </c>
      <c r="U107" t="s">
        <v>8518</v>
      </c>
      <c r="V107">
        <v>0.45</v>
      </c>
      <c r="W107">
        <v>0.55000000000000004</v>
      </c>
      <c r="X107">
        <v>5169</v>
      </c>
      <c r="Y107">
        <v>189</v>
      </c>
    </row>
    <row r="108" spans="1:25">
      <c r="A108" t="s">
        <v>8805</v>
      </c>
      <c r="B108" t="s">
        <v>8806</v>
      </c>
      <c r="E108" t="s">
        <v>8527</v>
      </c>
      <c r="F108" t="s">
        <v>8518</v>
      </c>
      <c r="G108" t="s">
        <v>8519</v>
      </c>
      <c r="I108" s="6">
        <v>44753</v>
      </c>
      <c r="K108" s="6">
        <v>44926</v>
      </c>
      <c r="L108" s="6">
        <v>45044</v>
      </c>
      <c r="M108" t="s">
        <v>8528</v>
      </c>
      <c r="N108" t="s">
        <v>8807</v>
      </c>
      <c r="O108">
        <v>1322</v>
      </c>
      <c r="P108" t="s">
        <v>8534</v>
      </c>
      <c r="Q108">
        <v>2</v>
      </c>
      <c r="R108">
        <v>1</v>
      </c>
      <c r="S108" t="s">
        <v>8535</v>
      </c>
      <c r="T108" t="s">
        <v>8523</v>
      </c>
      <c r="U108" t="s">
        <v>8518</v>
      </c>
      <c r="V108">
        <v>0.45</v>
      </c>
      <c r="W108">
        <v>0.55000000000000004</v>
      </c>
      <c r="X108">
        <v>5170</v>
      </c>
      <c r="Y108">
        <v>192</v>
      </c>
    </row>
    <row r="109" spans="1:25">
      <c r="A109" t="s">
        <v>8805</v>
      </c>
      <c r="B109" t="s">
        <v>8808</v>
      </c>
      <c r="C109" t="s">
        <v>8809</v>
      </c>
      <c r="E109" t="s">
        <v>8527</v>
      </c>
      <c r="F109" t="s">
        <v>8518</v>
      </c>
      <c r="G109" t="s">
        <v>8519</v>
      </c>
      <c r="I109" s="6">
        <v>44835</v>
      </c>
      <c r="K109" s="6">
        <v>44926</v>
      </c>
      <c r="L109" s="6">
        <v>44837</v>
      </c>
      <c r="M109" t="s">
        <v>8528</v>
      </c>
      <c r="N109" t="s">
        <v>8810</v>
      </c>
      <c r="O109">
        <v>0</v>
      </c>
      <c r="P109" t="s">
        <v>8534</v>
      </c>
      <c r="Q109">
        <v>1</v>
      </c>
      <c r="R109">
        <v>2</v>
      </c>
      <c r="S109" t="s">
        <v>8522</v>
      </c>
      <c r="T109" t="s">
        <v>8523</v>
      </c>
      <c r="U109" t="s">
        <v>8518</v>
      </c>
      <c r="V109">
        <v>0.45</v>
      </c>
      <c r="W109">
        <v>0.55000000000000004</v>
      </c>
      <c r="X109">
        <v>5171</v>
      </c>
      <c r="Y109">
        <v>191</v>
      </c>
    </row>
    <row r="110" spans="1:25">
      <c r="A110" t="s">
        <v>8811</v>
      </c>
      <c r="B110" t="s">
        <v>8812</v>
      </c>
      <c r="E110" t="s">
        <v>8517</v>
      </c>
      <c r="F110" t="s">
        <v>8518</v>
      </c>
      <c r="G110" t="s">
        <v>8519</v>
      </c>
      <c r="I110" s="6">
        <v>44606</v>
      </c>
      <c r="K110" s="6">
        <v>44829</v>
      </c>
      <c r="L110" s="6">
        <v>44895</v>
      </c>
      <c r="M110" t="s">
        <v>8532</v>
      </c>
      <c r="N110" t="s">
        <v>8804</v>
      </c>
      <c r="O110">
        <v>1.6</v>
      </c>
      <c r="Q110">
        <v>0</v>
      </c>
      <c r="R110">
        <v>1</v>
      </c>
      <c r="S110" t="s">
        <v>8522</v>
      </c>
      <c r="T110" t="s">
        <v>8523</v>
      </c>
      <c r="U110" t="s">
        <v>8518</v>
      </c>
      <c r="V110">
        <v>0.45</v>
      </c>
      <c r="W110">
        <v>0.55000000000000004</v>
      </c>
      <c r="X110">
        <v>5172</v>
      </c>
      <c r="Y110">
        <v>193</v>
      </c>
    </row>
    <row r="111" spans="1:25">
      <c r="A111" t="s">
        <v>8811</v>
      </c>
      <c r="B111" t="s">
        <v>8813</v>
      </c>
      <c r="C111" t="s">
        <v>8814</v>
      </c>
      <c r="E111" t="s">
        <v>8517</v>
      </c>
      <c r="F111" t="s">
        <v>8518</v>
      </c>
      <c r="G111" t="s">
        <v>8519</v>
      </c>
      <c r="I111" s="6">
        <v>44562</v>
      </c>
      <c r="K111" s="6">
        <v>44742</v>
      </c>
      <c r="L111" s="6">
        <v>44895</v>
      </c>
      <c r="M111" t="s">
        <v>8532</v>
      </c>
      <c r="N111" t="s">
        <v>8815</v>
      </c>
      <c r="O111">
        <v>1.6</v>
      </c>
      <c r="Q111">
        <v>0</v>
      </c>
      <c r="R111">
        <v>1</v>
      </c>
      <c r="S111" t="s">
        <v>8522</v>
      </c>
      <c r="T111" t="s">
        <v>8523</v>
      </c>
      <c r="U111" t="s">
        <v>8518</v>
      </c>
      <c r="V111">
        <v>0.45</v>
      </c>
      <c r="W111">
        <v>0.55000000000000004</v>
      </c>
      <c r="X111">
        <v>5173</v>
      </c>
      <c r="Y111">
        <v>194</v>
      </c>
    </row>
    <row r="112" spans="1:25">
      <c r="A112" t="s">
        <v>8811</v>
      </c>
      <c r="B112" t="s">
        <v>8816</v>
      </c>
      <c r="C112" t="s">
        <v>8817</v>
      </c>
      <c r="E112" t="s">
        <v>8517</v>
      </c>
      <c r="F112" t="s">
        <v>8518</v>
      </c>
      <c r="G112" t="s">
        <v>8519</v>
      </c>
      <c r="I112" s="6">
        <v>44743</v>
      </c>
      <c r="K112" s="6">
        <v>44926</v>
      </c>
      <c r="L112" s="6">
        <v>44895</v>
      </c>
      <c r="M112" t="s">
        <v>8532</v>
      </c>
      <c r="N112" t="s">
        <v>8594</v>
      </c>
      <c r="O112">
        <v>1.6</v>
      </c>
      <c r="P112" t="s">
        <v>8534</v>
      </c>
      <c r="Q112">
        <v>1</v>
      </c>
      <c r="R112">
        <v>2</v>
      </c>
      <c r="S112" t="s">
        <v>8535</v>
      </c>
      <c r="T112" t="s">
        <v>8523</v>
      </c>
      <c r="U112" t="s">
        <v>8518</v>
      </c>
      <c r="V112">
        <v>0.45</v>
      </c>
      <c r="W112">
        <v>0.55000000000000004</v>
      </c>
      <c r="X112">
        <v>5174</v>
      </c>
      <c r="Y112">
        <v>195</v>
      </c>
    </row>
    <row r="113" spans="1:25">
      <c r="A113" t="s">
        <v>100</v>
      </c>
      <c r="B113" t="s">
        <v>8818</v>
      </c>
      <c r="E113" t="s">
        <v>8517</v>
      </c>
      <c r="F113" t="s">
        <v>8518</v>
      </c>
      <c r="G113" t="s">
        <v>8519</v>
      </c>
      <c r="H113" t="s">
        <v>980</v>
      </c>
      <c r="I113" s="6">
        <v>44697</v>
      </c>
      <c r="K113" s="6">
        <v>45061</v>
      </c>
      <c r="L113" s="6">
        <v>45159</v>
      </c>
      <c r="M113" t="s">
        <v>8573</v>
      </c>
      <c r="N113" t="s">
        <v>8819</v>
      </c>
      <c r="O113">
        <v>11842.8</v>
      </c>
      <c r="P113" t="s">
        <v>8534</v>
      </c>
      <c r="Q113">
        <v>6</v>
      </c>
      <c r="R113">
        <v>5</v>
      </c>
      <c r="S113" t="s">
        <v>8535</v>
      </c>
      <c r="T113" t="s">
        <v>8523</v>
      </c>
      <c r="U113" t="s">
        <v>8518</v>
      </c>
      <c r="V113">
        <v>0.45</v>
      </c>
      <c r="W113">
        <v>0.55000000000000004</v>
      </c>
      <c r="X113">
        <v>5175</v>
      </c>
      <c r="Y113">
        <v>196</v>
      </c>
    </row>
    <row r="114" spans="1:25">
      <c r="A114" t="s">
        <v>8360</v>
      </c>
      <c r="B114" t="s">
        <v>8820</v>
      </c>
      <c r="E114" t="s">
        <v>295</v>
      </c>
      <c r="F114" t="s">
        <v>8518</v>
      </c>
      <c r="G114" t="s">
        <v>8519</v>
      </c>
      <c r="I114" s="6">
        <v>44368</v>
      </c>
      <c r="K114" s="6">
        <v>44926</v>
      </c>
      <c r="L114" s="6">
        <v>44925</v>
      </c>
      <c r="N114" t="s">
        <v>8821</v>
      </c>
      <c r="O114">
        <v>19057.84</v>
      </c>
      <c r="P114" t="s">
        <v>8534</v>
      </c>
      <c r="Q114">
        <v>1</v>
      </c>
      <c r="R114">
        <v>2</v>
      </c>
      <c r="S114" t="s">
        <v>8535</v>
      </c>
      <c r="T114" t="s">
        <v>8523</v>
      </c>
      <c r="U114" t="s">
        <v>8518</v>
      </c>
      <c r="V114">
        <v>0.45</v>
      </c>
      <c r="W114">
        <v>0.55000000000000004</v>
      </c>
      <c r="X114">
        <v>5176</v>
      </c>
      <c r="Y114">
        <v>0</v>
      </c>
    </row>
    <row r="115" spans="1:25">
      <c r="A115" t="s">
        <v>8360</v>
      </c>
      <c r="B115" t="s">
        <v>15</v>
      </c>
      <c r="E115" t="s">
        <v>15</v>
      </c>
      <c r="F115" t="s">
        <v>8518</v>
      </c>
      <c r="G115" t="s">
        <v>8519</v>
      </c>
      <c r="I115" s="6">
        <v>44562</v>
      </c>
      <c r="K115" s="6">
        <v>44926</v>
      </c>
      <c r="L115" s="6">
        <v>44564</v>
      </c>
      <c r="N115">
        <v>0</v>
      </c>
      <c r="O115">
        <v>0</v>
      </c>
      <c r="Q115">
        <v>0</v>
      </c>
      <c r="R115">
        <v>0</v>
      </c>
      <c r="S115" t="s">
        <v>8522</v>
      </c>
      <c r="T115" t="s">
        <v>8523</v>
      </c>
      <c r="U115" t="s">
        <v>8518</v>
      </c>
      <c r="V115">
        <v>0.3</v>
      </c>
      <c r="W115">
        <v>0.7</v>
      </c>
      <c r="X115">
        <v>5177</v>
      </c>
      <c r="Y115">
        <v>0</v>
      </c>
    </row>
    <row r="116" spans="1:25">
      <c r="A116" t="s">
        <v>8360</v>
      </c>
      <c r="B116" t="s">
        <v>8822</v>
      </c>
      <c r="C116" t="s">
        <v>8823</v>
      </c>
      <c r="E116" t="s">
        <v>8517</v>
      </c>
      <c r="F116" t="s">
        <v>8518</v>
      </c>
      <c r="G116" t="s">
        <v>8519</v>
      </c>
      <c r="I116" s="6">
        <v>44774</v>
      </c>
      <c r="K116" s="6">
        <v>44926</v>
      </c>
      <c r="L116" s="6">
        <v>44774</v>
      </c>
      <c r="M116" t="s">
        <v>8824</v>
      </c>
      <c r="N116" t="s">
        <v>8825</v>
      </c>
      <c r="O116">
        <v>0</v>
      </c>
      <c r="P116" t="s">
        <v>8534</v>
      </c>
      <c r="Q116">
        <v>3</v>
      </c>
      <c r="R116">
        <v>1</v>
      </c>
      <c r="S116" t="s">
        <v>8535</v>
      </c>
      <c r="T116" t="s">
        <v>8523</v>
      </c>
      <c r="U116" t="s">
        <v>8518</v>
      </c>
      <c r="V116">
        <v>0.45</v>
      </c>
      <c r="W116">
        <v>0.55000000000000004</v>
      </c>
      <c r="X116">
        <v>5178</v>
      </c>
      <c r="Y116">
        <v>413</v>
      </c>
    </row>
    <row r="117" spans="1:25">
      <c r="A117" t="s">
        <v>8360</v>
      </c>
      <c r="B117" t="s">
        <v>8826</v>
      </c>
      <c r="C117" t="s">
        <v>8827</v>
      </c>
      <c r="E117" t="s">
        <v>8517</v>
      </c>
      <c r="F117" t="s">
        <v>8518</v>
      </c>
      <c r="G117" t="s">
        <v>8519</v>
      </c>
      <c r="I117" s="6">
        <v>44774</v>
      </c>
      <c r="K117" s="6">
        <v>44917</v>
      </c>
      <c r="L117" s="6">
        <v>44925</v>
      </c>
      <c r="N117" t="s">
        <v>8828</v>
      </c>
      <c r="O117">
        <v>1423.44</v>
      </c>
      <c r="P117" t="s">
        <v>8534</v>
      </c>
      <c r="Q117">
        <v>5</v>
      </c>
      <c r="R117">
        <v>1</v>
      </c>
      <c r="S117" t="s">
        <v>8535</v>
      </c>
      <c r="T117" t="s">
        <v>8523</v>
      </c>
      <c r="U117" t="s">
        <v>8518</v>
      </c>
      <c r="V117">
        <v>0.45</v>
      </c>
      <c r="W117">
        <v>0.55000000000000004</v>
      </c>
      <c r="X117">
        <v>5179</v>
      </c>
      <c r="Y117">
        <v>0</v>
      </c>
    </row>
    <row r="118" spans="1:25">
      <c r="A118" t="s">
        <v>8360</v>
      </c>
      <c r="B118" t="s">
        <v>8829</v>
      </c>
      <c r="E118" t="s">
        <v>15</v>
      </c>
      <c r="F118" t="s">
        <v>8518</v>
      </c>
      <c r="G118" t="s">
        <v>8519</v>
      </c>
      <c r="I118" s="6">
        <v>44368</v>
      </c>
      <c r="K118" s="6">
        <v>44772</v>
      </c>
      <c r="L118" s="6">
        <v>44368</v>
      </c>
      <c r="N118">
        <v>0</v>
      </c>
      <c r="O118">
        <v>0</v>
      </c>
      <c r="Q118">
        <v>0</v>
      </c>
      <c r="R118">
        <v>0</v>
      </c>
      <c r="S118" t="s">
        <v>8522</v>
      </c>
      <c r="T118" t="s">
        <v>8523</v>
      </c>
      <c r="U118" t="s">
        <v>8518</v>
      </c>
      <c r="V118">
        <v>0.3</v>
      </c>
      <c r="W118">
        <v>0.7</v>
      </c>
      <c r="X118">
        <v>5180</v>
      </c>
      <c r="Y118">
        <v>0</v>
      </c>
    </row>
    <row r="119" spans="1:25">
      <c r="A119" t="s">
        <v>98</v>
      </c>
      <c r="B119" t="s">
        <v>8830</v>
      </c>
      <c r="E119" t="s">
        <v>8517</v>
      </c>
      <c r="F119" t="s">
        <v>8518</v>
      </c>
      <c r="G119" t="s">
        <v>8519</v>
      </c>
      <c r="I119" s="6">
        <v>44562</v>
      </c>
      <c r="K119" s="6">
        <v>44926</v>
      </c>
      <c r="L119" s="6">
        <v>44925</v>
      </c>
      <c r="M119" t="s">
        <v>8532</v>
      </c>
      <c r="N119" t="s">
        <v>8831</v>
      </c>
      <c r="O119">
        <v>17.600000000000001</v>
      </c>
      <c r="P119" t="s">
        <v>8534</v>
      </c>
      <c r="Q119">
        <v>1</v>
      </c>
      <c r="R119">
        <v>3</v>
      </c>
      <c r="S119" t="s">
        <v>8535</v>
      </c>
      <c r="T119" t="s">
        <v>8523</v>
      </c>
      <c r="U119" t="s">
        <v>8518</v>
      </c>
      <c r="V119">
        <v>0.45</v>
      </c>
      <c r="W119">
        <v>0.55000000000000004</v>
      </c>
      <c r="X119">
        <v>5181</v>
      </c>
      <c r="Y119">
        <v>197</v>
      </c>
    </row>
    <row r="120" spans="1:25">
      <c r="A120" t="s">
        <v>243</v>
      </c>
      <c r="B120" t="s">
        <v>8578</v>
      </c>
      <c r="C120" t="s">
        <v>8832</v>
      </c>
      <c r="E120" t="s">
        <v>8517</v>
      </c>
      <c r="F120" t="s">
        <v>8518</v>
      </c>
      <c r="G120" t="s">
        <v>8519</v>
      </c>
      <c r="I120" s="6">
        <v>44562</v>
      </c>
      <c r="K120" s="6">
        <v>44926</v>
      </c>
      <c r="L120" s="6">
        <v>44925</v>
      </c>
      <c r="M120" t="s">
        <v>8539</v>
      </c>
      <c r="N120" t="s">
        <v>8833</v>
      </c>
      <c r="O120">
        <v>1808.08</v>
      </c>
      <c r="P120" t="s">
        <v>8534</v>
      </c>
      <c r="Q120">
        <v>4</v>
      </c>
      <c r="R120">
        <v>2</v>
      </c>
      <c r="S120" t="s">
        <v>8535</v>
      </c>
      <c r="T120" t="s">
        <v>8523</v>
      </c>
      <c r="U120" t="s">
        <v>8518</v>
      </c>
      <c r="V120">
        <v>0.45</v>
      </c>
      <c r="W120">
        <v>0.55000000000000004</v>
      </c>
      <c r="X120">
        <v>5183</v>
      </c>
      <c r="Y120">
        <v>198</v>
      </c>
    </row>
    <row r="121" spans="1:25">
      <c r="A121" t="s">
        <v>243</v>
      </c>
      <c r="B121" t="s">
        <v>8834</v>
      </c>
      <c r="C121" t="s">
        <v>8835</v>
      </c>
      <c r="E121" t="s">
        <v>8527</v>
      </c>
      <c r="F121" t="s">
        <v>8518</v>
      </c>
      <c r="G121" t="s">
        <v>8519</v>
      </c>
      <c r="I121" s="6">
        <v>44652</v>
      </c>
      <c r="K121" s="6">
        <v>44773</v>
      </c>
      <c r="L121" s="6">
        <v>45069</v>
      </c>
      <c r="M121" t="s">
        <v>8539</v>
      </c>
      <c r="N121" t="s">
        <v>8836</v>
      </c>
      <c r="O121">
        <v>3601.36</v>
      </c>
      <c r="Q121">
        <v>0</v>
      </c>
      <c r="R121">
        <v>1</v>
      </c>
      <c r="S121" t="s">
        <v>8522</v>
      </c>
      <c r="T121" t="s">
        <v>8523</v>
      </c>
      <c r="U121" t="s">
        <v>8518</v>
      </c>
      <c r="V121">
        <v>0.45</v>
      </c>
      <c r="W121">
        <v>0.55000000000000004</v>
      </c>
      <c r="X121">
        <v>5184</v>
      </c>
      <c r="Y121">
        <v>200</v>
      </c>
    </row>
    <row r="122" spans="1:25">
      <c r="A122" t="s">
        <v>8378</v>
      </c>
      <c r="B122" t="s">
        <v>8837</v>
      </c>
      <c r="E122" t="s">
        <v>295</v>
      </c>
      <c r="F122" t="s">
        <v>8518</v>
      </c>
      <c r="G122" t="s">
        <v>8519</v>
      </c>
      <c r="I122" s="6">
        <v>44562</v>
      </c>
      <c r="K122" s="6">
        <v>44926</v>
      </c>
      <c r="L122" s="6">
        <v>44985</v>
      </c>
      <c r="M122" t="s">
        <v>8539</v>
      </c>
      <c r="N122" t="s">
        <v>8838</v>
      </c>
      <c r="O122">
        <v>19132.400000000001</v>
      </c>
      <c r="P122" t="s">
        <v>8534</v>
      </c>
      <c r="Q122">
        <v>9</v>
      </c>
      <c r="R122">
        <v>2</v>
      </c>
      <c r="S122" t="s">
        <v>8535</v>
      </c>
      <c r="T122" t="s">
        <v>8523</v>
      </c>
      <c r="U122" t="s">
        <v>8518</v>
      </c>
      <c r="V122">
        <v>0.45</v>
      </c>
      <c r="W122">
        <v>0.55000000000000004</v>
      </c>
      <c r="X122">
        <v>5185</v>
      </c>
      <c r="Y122">
        <v>0</v>
      </c>
    </row>
    <row r="123" spans="1:25">
      <c r="A123" t="s">
        <v>8378</v>
      </c>
      <c r="B123" t="s">
        <v>8839</v>
      </c>
      <c r="E123" t="s">
        <v>8527</v>
      </c>
      <c r="F123" t="s">
        <v>8523</v>
      </c>
      <c r="G123" t="s">
        <v>8548</v>
      </c>
      <c r="H123" t="s">
        <v>980</v>
      </c>
      <c r="I123" s="6">
        <v>43966</v>
      </c>
      <c r="K123" s="6">
        <v>45046</v>
      </c>
      <c r="L123" s="6">
        <v>44981</v>
      </c>
      <c r="M123" t="s">
        <v>8539</v>
      </c>
      <c r="N123" t="s">
        <v>8840</v>
      </c>
      <c r="O123">
        <v>100.4</v>
      </c>
      <c r="Q123">
        <v>0</v>
      </c>
      <c r="R123">
        <v>0</v>
      </c>
      <c r="S123" t="s">
        <v>8522</v>
      </c>
      <c r="T123" t="s">
        <v>8523</v>
      </c>
      <c r="U123" t="s">
        <v>8518</v>
      </c>
      <c r="V123">
        <v>0.45</v>
      </c>
      <c r="W123">
        <v>0.55000000000000004</v>
      </c>
      <c r="X123">
        <v>5186</v>
      </c>
      <c r="Y123">
        <v>0</v>
      </c>
    </row>
    <row r="124" spans="1:25">
      <c r="A124" t="s">
        <v>8378</v>
      </c>
      <c r="B124" t="s">
        <v>8841</v>
      </c>
      <c r="E124" t="s">
        <v>15</v>
      </c>
      <c r="F124" t="s">
        <v>8523</v>
      </c>
      <c r="G124" t="s">
        <v>8548</v>
      </c>
      <c r="H124" t="s">
        <v>980</v>
      </c>
      <c r="I124" s="6">
        <v>43966</v>
      </c>
      <c r="K124" s="6">
        <v>45046</v>
      </c>
      <c r="L124" s="6">
        <v>44895</v>
      </c>
      <c r="M124" t="s">
        <v>8539</v>
      </c>
      <c r="N124" t="s">
        <v>8842</v>
      </c>
      <c r="O124">
        <v>3.61</v>
      </c>
      <c r="P124" t="s">
        <v>8534</v>
      </c>
      <c r="Q124">
        <v>11</v>
      </c>
      <c r="R124">
        <v>4</v>
      </c>
      <c r="S124" t="s">
        <v>8535</v>
      </c>
      <c r="T124" t="s">
        <v>8523</v>
      </c>
      <c r="U124" t="s">
        <v>8518</v>
      </c>
      <c r="V124">
        <v>0.3</v>
      </c>
      <c r="W124">
        <v>0.7</v>
      </c>
      <c r="X124">
        <v>5187</v>
      </c>
      <c r="Y124">
        <v>652</v>
      </c>
    </row>
    <row r="125" spans="1:25">
      <c r="A125" t="s">
        <v>8843</v>
      </c>
      <c r="B125" t="s">
        <v>8844</v>
      </c>
      <c r="C125" t="s">
        <v>8845</v>
      </c>
      <c r="E125" t="s">
        <v>8527</v>
      </c>
      <c r="F125" t="s">
        <v>8518</v>
      </c>
      <c r="G125" t="s">
        <v>8519</v>
      </c>
      <c r="I125" s="6">
        <v>44593</v>
      </c>
      <c r="K125" s="6">
        <v>44742</v>
      </c>
      <c r="L125" s="6">
        <v>44895</v>
      </c>
      <c r="M125" t="s">
        <v>8824</v>
      </c>
      <c r="N125" t="s">
        <v>8846</v>
      </c>
      <c r="O125">
        <v>1.6</v>
      </c>
      <c r="P125" t="s">
        <v>8534</v>
      </c>
      <c r="Q125">
        <v>1</v>
      </c>
      <c r="R125">
        <v>1</v>
      </c>
      <c r="S125" t="s">
        <v>8522</v>
      </c>
      <c r="T125" t="s">
        <v>8523</v>
      </c>
      <c r="U125" t="s">
        <v>8518</v>
      </c>
      <c r="V125">
        <v>0.45</v>
      </c>
      <c r="W125">
        <v>0.55000000000000004</v>
      </c>
      <c r="X125">
        <v>5188</v>
      </c>
      <c r="Y125">
        <v>202</v>
      </c>
    </row>
    <row r="126" spans="1:25">
      <c r="A126" t="s">
        <v>8843</v>
      </c>
      <c r="B126" t="s">
        <v>8847</v>
      </c>
      <c r="E126" t="s">
        <v>8527</v>
      </c>
      <c r="F126" t="s">
        <v>8518</v>
      </c>
      <c r="G126" t="s">
        <v>8519</v>
      </c>
      <c r="I126" s="6">
        <v>44501</v>
      </c>
      <c r="K126" s="6">
        <v>44711</v>
      </c>
      <c r="L126" s="6">
        <v>44932</v>
      </c>
      <c r="M126" t="s">
        <v>8824</v>
      </c>
      <c r="N126" t="s">
        <v>8754</v>
      </c>
      <c r="O126">
        <v>989.6</v>
      </c>
      <c r="Q126">
        <v>0</v>
      </c>
      <c r="R126">
        <v>1</v>
      </c>
      <c r="S126" t="s">
        <v>8522</v>
      </c>
      <c r="T126" t="s">
        <v>8523</v>
      </c>
      <c r="U126" t="s">
        <v>8518</v>
      </c>
      <c r="V126">
        <v>0.45</v>
      </c>
      <c r="W126">
        <v>0.55000000000000004</v>
      </c>
      <c r="X126">
        <v>5189</v>
      </c>
      <c r="Y126">
        <v>203</v>
      </c>
    </row>
    <row r="127" spans="1:25">
      <c r="A127" t="s">
        <v>8843</v>
      </c>
      <c r="B127" t="s">
        <v>8848</v>
      </c>
      <c r="C127" t="s">
        <v>8849</v>
      </c>
      <c r="E127" t="s">
        <v>8517</v>
      </c>
      <c r="F127" t="s">
        <v>8518</v>
      </c>
      <c r="G127" t="s">
        <v>8519</v>
      </c>
      <c r="I127" s="6">
        <v>44743</v>
      </c>
      <c r="K127" s="6">
        <v>44926</v>
      </c>
      <c r="L127" s="6">
        <v>45016</v>
      </c>
      <c r="N127" t="s">
        <v>8850</v>
      </c>
      <c r="O127">
        <v>9090.4</v>
      </c>
      <c r="P127" t="s">
        <v>8534</v>
      </c>
      <c r="Q127">
        <v>7</v>
      </c>
      <c r="R127">
        <v>5</v>
      </c>
      <c r="S127" t="s">
        <v>8535</v>
      </c>
      <c r="T127" t="s">
        <v>8523</v>
      </c>
      <c r="U127" t="s">
        <v>8518</v>
      </c>
      <c r="V127">
        <v>0.45</v>
      </c>
      <c r="W127">
        <v>0.55000000000000004</v>
      </c>
      <c r="X127">
        <v>5190</v>
      </c>
      <c r="Y127">
        <v>204</v>
      </c>
    </row>
    <row r="128" spans="1:25">
      <c r="A128" t="s">
        <v>274</v>
      </c>
      <c r="B128" t="s">
        <v>8851</v>
      </c>
      <c r="E128" t="s">
        <v>8517</v>
      </c>
      <c r="F128" t="s">
        <v>8523</v>
      </c>
      <c r="G128" t="s">
        <v>8548</v>
      </c>
      <c r="H128" t="s">
        <v>980</v>
      </c>
      <c r="I128" s="6">
        <v>44767</v>
      </c>
      <c r="K128" s="6">
        <v>45498</v>
      </c>
      <c r="L128" s="6">
        <v>45498</v>
      </c>
      <c r="M128" t="s">
        <v>8532</v>
      </c>
      <c r="N128" t="s">
        <v>8852</v>
      </c>
      <c r="O128">
        <v>4694.88</v>
      </c>
      <c r="P128" t="s">
        <v>8534</v>
      </c>
      <c r="Q128">
        <v>4</v>
      </c>
      <c r="R128">
        <v>2</v>
      </c>
      <c r="S128" t="s">
        <v>8535</v>
      </c>
      <c r="T128" t="s">
        <v>8523</v>
      </c>
      <c r="U128" t="s">
        <v>8523</v>
      </c>
      <c r="V128">
        <v>0.45</v>
      </c>
      <c r="W128">
        <v>0.55000000000000004</v>
      </c>
      <c r="X128">
        <v>5191</v>
      </c>
      <c r="Y128">
        <v>206</v>
      </c>
    </row>
    <row r="129" spans="1:25">
      <c r="A129" t="s">
        <v>274</v>
      </c>
      <c r="B129" t="s">
        <v>8853</v>
      </c>
      <c r="E129" t="s">
        <v>8527</v>
      </c>
      <c r="F129" t="s">
        <v>8518</v>
      </c>
      <c r="G129" t="s">
        <v>8519</v>
      </c>
      <c r="I129" s="6">
        <v>44652</v>
      </c>
      <c r="K129" s="6">
        <v>44742</v>
      </c>
      <c r="L129" s="6">
        <v>45138</v>
      </c>
      <c r="M129" t="s">
        <v>8532</v>
      </c>
      <c r="N129" t="s">
        <v>8854</v>
      </c>
      <c r="O129">
        <v>2272.8000000000002</v>
      </c>
      <c r="Q129">
        <v>0</v>
      </c>
      <c r="R129">
        <v>1</v>
      </c>
      <c r="S129" t="s">
        <v>8522</v>
      </c>
      <c r="T129" t="s">
        <v>8523</v>
      </c>
      <c r="U129" t="s">
        <v>8518</v>
      </c>
      <c r="V129">
        <v>0.45</v>
      </c>
      <c r="W129">
        <v>0.55000000000000004</v>
      </c>
      <c r="X129">
        <v>5192</v>
      </c>
      <c r="Y129">
        <v>205</v>
      </c>
    </row>
    <row r="130" spans="1:25">
      <c r="A130" t="s">
        <v>127</v>
      </c>
      <c r="B130" t="s">
        <v>8855</v>
      </c>
      <c r="C130" t="s">
        <v>8856</v>
      </c>
      <c r="E130" t="s">
        <v>8527</v>
      </c>
      <c r="F130" t="s">
        <v>8518</v>
      </c>
      <c r="G130" t="s">
        <v>8519</v>
      </c>
      <c r="I130" s="6">
        <v>44805</v>
      </c>
      <c r="K130" s="6">
        <v>44864</v>
      </c>
      <c r="L130" s="6">
        <v>44895</v>
      </c>
      <c r="M130" t="s">
        <v>8528</v>
      </c>
      <c r="N130" t="s">
        <v>8857</v>
      </c>
      <c r="O130">
        <v>115.2</v>
      </c>
      <c r="P130" t="s">
        <v>8534</v>
      </c>
      <c r="Q130">
        <v>1</v>
      </c>
      <c r="R130">
        <v>2</v>
      </c>
      <c r="S130" t="s">
        <v>8522</v>
      </c>
      <c r="T130" t="s">
        <v>8523</v>
      </c>
      <c r="U130" t="s">
        <v>8518</v>
      </c>
      <c r="V130">
        <v>0.45</v>
      </c>
      <c r="W130">
        <v>0.55000000000000004</v>
      </c>
      <c r="X130">
        <v>5193</v>
      </c>
      <c r="Y130">
        <v>208</v>
      </c>
    </row>
    <row r="131" spans="1:25">
      <c r="A131" t="s">
        <v>127</v>
      </c>
      <c r="B131" t="s">
        <v>8858</v>
      </c>
      <c r="E131" t="s">
        <v>8527</v>
      </c>
      <c r="F131" t="s">
        <v>8518</v>
      </c>
      <c r="G131" t="s">
        <v>8519</v>
      </c>
      <c r="H131" t="s">
        <v>980</v>
      </c>
      <c r="I131" s="6">
        <v>44927</v>
      </c>
      <c r="K131" s="6">
        <v>44985</v>
      </c>
      <c r="L131" s="6">
        <v>45016</v>
      </c>
      <c r="M131" t="s">
        <v>8528</v>
      </c>
      <c r="N131" t="s">
        <v>8859</v>
      </c>
      <c r="O131">
        <v>387.2</v>
      </c>
      <c r="P131" t="s">
        <v>8534</v>
      </c>
      <c r="Q131">
        <v>2</v>
      </c>
      <c r="R131">
        <v>2</v>
      </c>
      <c r="S131" t="s">
        <v>8535</v>
      </c>
      <c r="T131" t="s">
        <v>8523</v>
      </c>
      <c r="U131" t="s">
        <v>8518</v>
      </c>
      <c r="V131">
        <v>0.45</v>
      </c>
      <c r="W131">
        <v>0.55000000000000004</v>
      </c>
      <c r="X131">
        <v>5194</v>
      </c>
      <c r="Y131">
        <v>209</v>
      </c>
    </row>
    <row r="132" spans="1:25">
      <c r="A132" t="s">
        <v>127</v>
      </c>
      <c r="B132" t="s">
        <v>8860</v>
      </c>
      <c r="E132" t="s">
        <v>8527</v>
      </c>
      <c r="F132" t="s">
        <v>8518</v>
      </c>
      <c r="G132" t="s">
        <v>8519</v>
      </c>
      <c r="I132" s="6">
        <v>44635</v>
      </c>
      <c r="K132" s="6">
        <v>44834</v>
      </c>
      <c r="L132" s="6">
        <v>44895</v>
      </c>
      <c r="M132" t="s">
        <v>8528</v>
      </c>
      <c r="N132" t="s">
        <v>8861</v>
      </c>
      <c r="O132">
        <v>1308</v>
      </c>
      <c r="Q132">
        <v>0</v>
      </c>
      <c r="R132">
        <v>1</v>
      </c>
      <c r="S132" t="s">
        <v>8522</v>
      </c>
      <c r="T132" t="s">
        <v>8523</v>
      </c>
      <c r="U132" t="s">
        <v>8518</v>
      </c>
      <c r="V132">
        <v>0.45</v>
      </c>
      <c r="W132">
        <v>0.55000000000000004</v>
      </c>
      <c r="X132">
        <v>5195</v>
      </c>
      <c r="Y132">
        <v>210</v>
      </c>
    </row>
    <row r="133" spans="1:25">
      <c r="A133" t="s">
        <v>127</v>
      </c>
      <c r="B133" t="s">
        <v>8862</v>
      </c>
      <c r="C133" t="s">
        <v>8863</v>
      </c>
      <c r="E133" t="s">
        <v>8527</v>
      </c>
      <c r="F133" t="s">
        <v>8518</v>
      </c>
      <c r="G133" t="s">
        <v>8519</v>
      </c>
      <c r="I133" s="6">
        <v>44669</v>
      </c>
      <c r="K133" s="6">
        <v>44926</v>
      </c>
      <c r="L133" s="6">
        <v>44895</v>
      </c>
      <c r="M133" t="s">
        <v>8528</v>
      </c>
      <c r="N133" t="s">
        <v>8864</v>
      </c>
      <c r="O133">
        <v>200.4</v>
      </c>
      <c r="Q133">
        <v>0</v>
      </c>
      <c r="R133">
        <v>1</v>
      </c>
      <c r="S133" t="s">
        <v>8522</v>
      </c>
      <c r="T133" t="s">
        <v>8523</v>
      </c>
      <c r="U133" t="s">
        <v>8518</v>
      </c>
      <c r="V133">
        <v>0.45</v>
      </c>
      <c r="W133">
        <v>0.55000000000000004</v>
      </c>
      <c r="X133">
        <v>5196</v>
      </c>
      <c r="Y133">
        <v>211</v>
      </c>
    </row>
    <row r="134" spans="1:25">
      <c r="A134" t="s">
        <v>127</v>
      </c>
      <c r="B134" t="s">
        <v>8865</v>
      </c>
      <c r="C134" t="s">
        <v>8866</v>
      </c>
      <c r="E134" t="s">
        <v>8527</v>
      </c>
      <c r="F134" t="s">
        <v>8518</v>
      </c>
      <c r="G134" t="s">
        <v>8519</v>
      </c>
      <c r="I134" s="6">
        <v>44564</v>
      </c>
      <c r="K134" s="6">
        <v>44926</v>
      </c>
      <c r="L134" s="6">
        <v>44925</v>
      </c>
      <c r="M134" t="s">
        <v>8528</v>
      </c>
      <c r="N134" t="s">
        <v>8867</v>
      </c>
      <c r="O134">
        <v>1780</v>
      </c>
      <c r="P134" t="s">
        <v>8534</v>
      </c>
      <c r="Q134">
        <v>2</v>
      </c>
      <c r="R134">
        <v>2</v>
      </c>
      <c r="S134" t="s">
        <v>8535</v>
      </c>
      <c r="T134" t="s">
        <v>8523</v>
      </c>
      <c r="U134" t="s">
        <v>8518</v>
      </c>
      <c r="V134">
        <v>0.45</v>
      </c>
      <c r="W134">
        <v>0.55000000000000004</v>
      </c>
      <c r="X134">
        <v>5197</v>
      </c>
      <c r="Y134">
        <v>212</v>
      </c>
    </row>
    <row r="135" spans="1:25">
      <c r="A135" t="s">
        <v>127</v>
      </c>
      <c r="B135" t="s">
        <v>8868</v>
      </c>
      <c r="E135" t="s">
        <v>295</v>
      </c>
      <c r="F135" t="s">
        <v>8518</v>
      </c>
      <c r="G135" t="s">
        <v>8519</v>
      </c>
      <c r="I135" s="6">
        <v>44805</v>
      </c>
      <c r="K135" s="6">
        <v>44926</v>
      </c>
      <c r="L135" s="6">
        <v>44895</v>
      </c>
      <c r="M135" t="s">
        <v>8528</v>
      </c>
      <c r="N135" t="s">
        <v>8857</v>
      </c>
      <c r="O135">
        <v>24.8</v>
      </c>
      <c r="Q135">
        <v>0</v>
      </c>
      <c r="R135">
        <v>1</v>
      </c>
      <c r="S135" t="s">
        <v>8522</v>
      </c>
      <c r="T135" t="s">
        <v>8523</v>
      </c>
      <c r="U135" t="s">
        <v>8518</v>
      </c>
      <c r="V135">
        <v>0.45</v>
      </c>
      <c r="W135">
        <v>0.55000000000000004</v>
      </c>
      <c r="X135">
        <v>5198</v>
      </c>
      <c r="Y135">
        <v>0</v>
      </c>
    </row>
    <row r="136" spans="1:25">
      <c r="A136" t="s">
        <v>127</v>
      </c>
      <c r="B136" t="s">
        <v>8869</v>
      </c>
      <c r="C136" t="s">
        <v>8870</v>
      </c>
      <c r="E136" t="s">
        <v>8517</v>
      </c>
      <c r="F136" t="s">
        <v>8518</v>
      </c>
      <c r="G136" t="s">
        <v>8519</v>
      </c>
      <c r="I136" s="6">
        <v>44501</v>
      </c>
      <c r="K136" s="6">
        <v>44926</v>
      </c>
      <c r="L136" s="6">
        <v>45107</v>
      </c>
      <c r="M136" t="s">
        <v>8528</v>
      </c>
      <c r="N136" t="s">
        <v>8871</v>
      </c>
      <c r="O136">
        <v>3765.6</v>
      </c>
      <c r="P136" t="s">
        <v>8534</v>
      </c>
      <c r="Q136">
        <v>2</v>
      </c>
      <c r="R136">
        <v>3</v>
      </c>
      <c r="S136" t="s">
        <v>8535</v>
      </c>
      <c r="T136" t="s">
        <v>8523</v>
      </c>
      <c r="U136" t="s">
        <v>8518</v>
      </c>
      <c r="V136">
        <v>0.45</v>
      </c>
      <c r="W136">
        <v>0.55000000000000004</v>
      </c>
      <c r="X136">
        <v>5199</v>
      </c>
      <c r="Y136">
        <v>207</v>
      </c>
    </row>
    <row r="137" spans="1:25">
      <c r="A137" t="s">
        <v>127</v>
      </c>
      <c r="B137" t="s">
        <v>8872</v>
      </c>
      <c r="E137" t="s">
        <v>8527</v>
      </c>
      <c r="F137" t="s">
        <v>8518</v>
      </c>
      <c r="G137" t="s">
        <v>8519</v>
      </c>
      <c r="I137" s="6">
        <v>44725</v>
      </c>
      <c r="K137" s="6">
        <v>44794</v>
      </c>
      <c r="L137" s="6">
        <v>44895</v>
      </c>
      <c r="M137" t="s">
        <v>8528</v>
      </c>
      <c r="N137" t="s">
        <v>8873</v>
      </c>
      <c r="O137">
        <v>798.4</v>
      </c>
      <c r="Q137">
        <v>0</v>
      </c>
      <c r="R137">
        <v>0</v>
      </c>
      <c r="S137" t="s">
        <v>8522</v>
      </c>
      <c r="T137" t="s">
        <v>8523</v>
      </c>
      <c r="U137" t="s">
        <v>8518</v>
      </c>
      <c r="V137">
        <v>0.45</v>
      </c>
      <c r="W137">
        <v>0.55000000000000004</v>
      </c>
      <c r="X137">
        <v>5200</v>
      </c>
      <c r="Y137">
        <v>214</v>
      </c>
    </row>
    <row r="138" spans="1:25">
      <c r="A138" t="s">
        <v>127</v>
      </c>
      <c r="B138" t="s">
        <v>8874</v>
      </c>
      <c r="E138" t="s">
        <v>8527</v>
      </c>
      <c r="F138" t="s">
        <v>8518</v>
      </c>
      <c r="G138" t="s">
        <v>8519</v>
      </c>
      <c r="I138" s="6">
        <v>44805</v>
      </c>
      <c r="K138" s="6">
        <v>44896</v>
      </c>
      <c r="L138" s="6">
        <v>44925</v>
      </c>
      <c r="M138" t="s">
        <v>8528</v>
      </c>
      <c r="N138" t="s">
        <v>8836</v>
      </c>
      <c r="O138">
        <v>1256.8</v>
      </c>
      <c r="P138" t="s">
        <v>8534</v>
      </c>
      <c r="Q138">
        <v>1</v>
      </c>
      <c r="R138">
        <v>5</v>
      </c>
      <c r="S138" t="s">
        <v>8535</v>
      </c>
      <c r="T138" t="s">
        <v>8523</v>
      </c>
      <c r="U138" t="s">
        <v>8518</v>
      </c>
      <c r="V138">
        <v>0.45</v>
      </c>
      <c r="W138">
        <v>0.55000000000000004</v>
      </c>
      <c r="X138">
        <v>5201</v>
      </c>
      <c r="Y138">
        <v>215</v>
      </c>
    </row>
    <row r="139" spans="1:25">
      <c r="A139" t="s">
        <v>132</v>
      </c>
      <c r="B139" t="s">
        <v>8875</v>
      </c>
      <c r="C139" t="s">
        <v>8876</v>
      </c>
      <c r="E139" t="s">
        <v>8527</v>
      </c>
      <c r="F139" t="s">
        <v>8518</v>
      </c>
      <c r="G139" t="s">
        <v>8519</v>
      </c>
      <c r="I139" s="6">
        <v>44396</v>
      </c>
      <c r="K139" s="6">
        <v>44561</v>
      </c>
      <c r="L139" s="6">
        <v>44645</v>
      </c>
      <c r="M139" t="s">
        <v>8627</v>
      </c>
      <c r="N139" t="s">
        <v>8877</v>
      </c>
      <c r="O139">
        <v>776</v>
      </c>
      <c r="Q139">
        <v>0</v>
      </c>
      <c r="R139">
        <v>1</v>
      </c>
      <c r="S139" t="s">
        <v>8522</v>
      </c>
      <c r="T139" t="s">
        <v>8523</v>
      </c>
      <c r="U139" t="s">
        <v>8518</v>
      </c>
      <c r="V139">
        <v>0.45</v>
      </c>
      <c r="W139">
        <v>0.55000000000000004</v>
      </c>
      <c r="X139">
        <v>5202</v>
      </c>
      <c r="Y139">
        <v>216</v>
      </c>
    </row>
    <row r="140" spans="1:25">
      <c r="A140" t="s">
        <v>132</v>
      </c>
      <c r="B140" t="s">
        <v>8878</v>
      </c>
      <c r="C140" t="s">
        <v>8879</v>
      </c>
      <c r="E140" t="s">
        <v>8527</v>
      </c>
      <c r="F140" t="s">
        <v>8523</v>
      </c>
      <c r="G140" t="s">
        <v>8548</v>
      </c>
      <c r="H140" t="s">
        <v>980</v>
      </c>
      <c r="I140" s="6">
        <v>44774</v>
      </c>
      <c r="K140" s="6">
        <v>44914</v>
      </c>
      <c r="L140" s="6">
        <v>45065</v>
      </c>
      <c r="M140" t="s">
        <v>8627</v>
      </c>
      <c r="N140" t="s">
        <v>8880</v>
      </c>
      <c r="O140">
        <v>7818.88</v>
      </c>
      <c r="P140" t="s">
        <v>8534</v>
      </c>
      <c r="Q140">
        <v>2</v>
      </c>
      <c r="R140">
        <v>4</v>
      </c>
      <c r="S140" t="s">
        <v>8535</v>
      </c>
      <c r="T140" t="s">
        <v>8523</v>
      </c>
      <c r="U140" t="s">
        <v>8518</v>
      </c>
      <c r="V140">
        <v>0.45</v>
      </c>
      <c r="W140">
        <v>0.55000000000000004</v>
      </c>
      <c r="X140">
        <v>5203</v>
      </c>
      <c r="Y140">
        <v>217</v>
      </c>
    </row>
    <row r="141" spans="1:25">
      <c r="A141" t="s">
        <v>132</v>
      </c>
      <c r="B141" t="s">
        <v>8881</v>
      </c>
      <c r="C141" t="s">
        <v>8882</v>
      </c>
      <c r="E141" t="s">
        <v>8517</v>
      </c>
      <c r="F141" t="s">
        <v>8518</v>
      </c>
      <c r="G141" t="s">
        <v>8519</v>
      </c>
      <c r="H141" t="s">
        <v>980</v>
      </c>
      <c r="I141" s="6">
        <v>44593</v>
      </c>
      <c r="K141" s="6">
        <v>44967</v>
      </c>
      <c r="L141" s="6">
        <v>44895</v>
      </c>
      <c r="M141" t="s">
        <v>8627</v>
      </c>
      <c r="N141" t="s">
        <v>8883</v>
      </c>
      <c r="O141">
        <v>1420.64</v>
      </c>
      <c r="P141" t="s">
        <v>8534</v>
      </c>
      <c r="Q141">
        <v>2</v>
      </c>
      <c r="R141">
        <v>3</v>
      </c>
      <c r="S141" t="s">
        <v>8522</v>
      </c>
      <c r="T141" t="s">
        <v>8523</v>
      </c>
      <c r="U141" t="s">
        <v>8518</v>
      </c>
      <c r="V141">
        <v>0.45</v>
      </c>
      <c r="W141">
        <v>0.55000000000000004</v>
      </c>
      <c r="X141">
        <v>5204</v>
      </c>
      <c r="Y141">
        <v>218</v>
      </c>
    </row>
    <row r="142" spans="1:25">
      <c r="A142" t="s">
        <v>132</v>
      </c>
      <c r="B142" t="s">
        <v>8884</v>
      </c>
      <c r="C142" t="s">
        <v>8885</v>
      </c>
      <c r="E142" t="s">
        <v>8517</v>
      </c>
      <c r="F142" t="s">
        <v>8518</v>
      </c>
      <c r="G142" t="s">
        <v>8519</v>
      </c>
      <c r="I142" s="6">
        <v>44562</v>
      </c>
      <c r="K142" s="6">
        <v>44926</v>
      </c>
      <c r="L142" s="6">
        <v>44925</v>
      </c>
      <c r="M142" t="s">
        <v>8627</v>
      </c>
      <c r="N142" t="s">
        <v>8681</v>
      </c>
      <c r="O142">
        <v>2848</v>
      </c>
      <c r="P142" t="s">
        <v>8534</v>
      </c>
      <c r="Q142">
        <v>1</v>
      </c>
      <c r="R142">
        <v>3</v>
      </c>
      <c r="S142" t="s">
        <v>8535</v>
      </c>
      <c r="T142" t="s">
        <v>8523</v>
      </c>
      <c r="U142" t="s">
        <v>8518</v>
      </c>
      <c r="V142">
        <v>0.45</v>
      </c>
      <c r="W142">
        <v>0.55000000000000004</v>
      </c>
      <c r="X142">
        <v>5205</v>
      </c>
      <c r="Y142">
        <v>220</v>
      </c>
    </row>
    <row r="143" spans="1:25">
      <c r="A143" t="s">
        <v>8886</v>
      </c>
      <c r="B143" t="s">
        <v>8887</v>
      </c>
      <c r="E143" t="s">
        <v>8517</v>
      </c>
      <c r="F143" t="s">
        <v>8518</v>
      </c>
      <c r="G143" t="s">
        <v>8519</v>
      </c>
      <c r="I143" s="6">
        <v>44562</v>
      </c>
      <c r="K143" s="6">
        <v>44926</v>
      </c>
      <c r="L143" s="6">
        <v>45289</v>
      </c>
      <c r="M143" t="s">
        <v>8573</v>
      </c>
      <c r="N143" t="s">
        <v>8888</v>
      </c>
      <c r="O143">
        <v>1575.6</v>
      </c>
      <c r="P143" t="s">
        <v>8534</v>
      </c>
      <c r="Q143">
        <v>5</v>
      </c>
      <c r="R143">
        <v>3</v>
      </c>
      <c r="S143" t="s">
        <v>8535</v>
      </c>
      <c r="T143" t="s">
        <v>8523</v>
      </c>
      <c r="U143" t="s">
        <v>8518</v>
      </c>
      <c r="V143">
        <v>0.45</v>
      </c>
      <c r="W143">
        <v>0.55000000000000004</v>
      </c>
      <c r="X143">
        <v>5206</v>
      </c>
      <c r="Y143">
        <v>221</v>
      </c>
    </row>
    <row r="144" spans="1:25">
      <c r="A144" t="s">
        <v>8889</v>
      </c>
      <c r="B144" t="s">
        <v>15</v>
      </c>
      <c r="E144" t="s">
        <v>15</v>
      </c>
      <c r="F144" t="s">
        <v>8518</v>
      </c>
      <c r="G144" t="s">
        <v>8519</v>
      </c>
      <c r="I144" s="6">
        <v>44593</v>
      </c>
      <c r="K144" s="6">
        <v>44926</v>
      </c>
      <c r="L144" s="6">
        <v>44593</v>
      </c>
      <c r="M144" t="s">
        <v>8532</v>
      </c>
      <c r="N144" t="s">
        <v>8890</v>
      </c>
      <c r="O144">
        <v>0</v>
      </c>
      <c r="Q144">
        <v>0</v>
      </c>
      <c r="R144">
        <v>1</v>
      </c>
      <c r="S144" t="s">
        <v>8522</v>
      </c>
      <c r="T144" t="s">
        <v>8523</v>
      </c>
      <c r="U144" t="s">
        <v>8518</v>
      </c>
      <c r="V144">
        <v>0.3</v>
      </c>
      <c r="W144">
        <v>0.7</v>
      </c>
      <c r="X144">
        <v>5207</v>
      </c>
      <c r="Y144">
        <v>305</v>
      </c>
    </row>
    <row r="145" spans="1:25">
      <c r="A145" t="s">
        <v>8891</v>
      </c>
      <c r="B145" t="s">
        <v>8892</v>
      </c>
      <c r="E145" t="s">
        <v>15</v>
      </c>
      <c r="F145" t="s">
        <v>8518</v>
      </c>
      <c r="G145" t="s">
        <v>8519</v>
      </c>
      <c r="I145" s="6">
        <v>44552</v>
      </c>
      <c r="K145" s="6">
        <v>44926</v>
      </c>
      <c r="L145" s="6">
        <v>44552</v>
      </c>
      <c r="M145" t="s">
        <v>8573</v>
      </c>
      <c r="N145">
        <v>0</v>
      </c>
      <c r="O145">
        <v>0</v>
      </c>
      <c r="Q145">
        <v>0</v>
      </c>
      <c r="R145">
        <v>1</v>
      </c>
      <c r="S145" t="s">
        <v>8522</v>
      </c>
      <c r="T145" t="s">
        <v>8523</v>
      </c>
      <c r="U145" t="s">
        <v>8518</v>
      </c>
      <c r="V145">
        <v>0.3</v>
      </c>
      <c r="W145">
        <v>0.7</v>
      </c>
      <c r="X145">
        <v>5208</v>
      </c>
      <c r="Y145">
        <v>224</v>
      </c>
    </row>
    <row r="146" spans="1:25">
      <c r="A146" t="s">
        <v>8893</v>
      </c>
      <c r="B146" t="s">
        <v>8894</v>
      </c>
      <c r="E146" t="s">
        <v>8527</v>
      </c>
      <c r="F146" t="s">
        <v>8518</v>
      </c>
      <c r="G146" t="s">
        <v>8519</v>
      </c>
      <c r="I146" s="6">
        <v>44328</v>
      </c>
      <c r="K146" s="6">
        <v>44926</v>
      </c>
      <c r="L146" s="6">
        <v>44895</v>
      </c>
      <c r="M146" t="s">
        <v>8520</v>
      </c>
      <c r="N146" t="s">
        <v>8645</v>
      </c>
      <c r="O146">
        <v>3.2</v>
      </c>
      <c r="Q146">
        <v>0</v>
      </c>
      <c r="R146">
        <v>1</v>
      </c>
      <c r="S146" t="s">
        <v>8522</v>
      </c>
      <c r="T146" t="s">
        <v>8523</v>
      </c>
      <c r="U146" t="s">
        <v>8518</v>
      </c>
      <c r="V146">
        <v>0.45</v>
      </c>
      <c r="W146">
        <v>0.55000000000000004</v>
      </c>
      <c r="X146">
        <v>5210</v>
      </c>
      <c r="Y146">
        <v>272</v>
      </c>
    </row>
    <row r="147" spans="1:25">
      <c r="A147" t="s">
        <v>8895</v>
      </c>
      <c r="B147" t="s">
        <v>8896</v>
      </c>
      <c r="E147" t="s">
        <v>8527</v>
      </c>
      <c r="F147" t="s">
        <v>8518</v>
      </c>
      <c r="G147" t="s">
        <v>8519</v>
      </c>
      <c r="I147" s="6">
        <v>44743</v>
      </c>
      <c r="K147" s="6">
        <v>44926</v>
      </c>
      <c r="L147" s="6">
        <v>45289</v>
      </c>
      <c r="M147" t="s">
        <v>8520</v>
      </c>
      <c r="N147" t="s">
        <v>8645</v>
      </c>
      <c r="O147">
        <v>35.6</v>
      </c>
      <c r="Q147">
        <v>0</v>
      </c>
      <c r="R147">
        <v>1</v>
      </c>
      <c r="S147" t="s">
        <v>8522</v>
      </c>
      <c r="T147" t="s">
        <v>8523</v>
      </c>
      <c r="U147" t="s">
        <v>8518</v>
      </c>
      <c r="V147">
        <v>0.3</v>
      </c>
      <c r="W147">
        <v>0.7</v>
      </c>
      <c r="X147">
        <v>5211</v>
      </c>
      <c r="Y147">
        <v>269</v>
      </c>
    </row>
    <row r="148" spans="1:25">
      <c r="A148" t="s">
        <v>8893</v>
      </c>
      <c r="B148" t="s">
        <v>8897</v>
      </c>
      <c r="E148" t="s">
        <v>15</v>
      </c>
      <c r="F148" t="s">
        <v>8518</v>
      </c>
      <c r="G148" t="s">
        <v>8519</v>
      </c>
      <c r="I148" s="6">
        <v>44328</v>
      </c>
      <c r="K148" s="6">
        <v>44926</v>
      </c>
      <c r="L148" s="6">
        <v>44328</v>
      </c>
      <c r="M148" t="s">
        <v>8520</v>
      </c>
      <c r="N148">
        <v>0</v>
      </c>
      <c r="O148">
        <v>0</v>
      </c>
      <c r="Q148">
        <v>0</v>
      </c>
      <c r="R148">
        <v>1</v>
      </c>
      <c r="S148" t="s">
        <v>8522</v>
      </c>
      <c r="T148" t="s">
        <v>8523</v>
      </c>
      <c r="U148" t="s">
        <v>8518</v>
      </c>
      <c r="V148">
        <v>0.3</v>
      </c>
      <c r="W148">
        <v>0.7</v>
      </c>
      <c r="X148">
        <v>5212</v>
      </c>
      <c r="Y148">
        <v>306</v>
      </c>
    </row>
    <row r="149" spans="1:25">
      <c r="A149" t="s">
        <v>8895</v>
      </c>
      <c r="B149" t="s">
        <v>8898</v>
      </c>
      <c r="E149" t="s">
        <v>15</v>
      </c>
      <c r="F149" t="s">
        <v>8518</v>
      </c>
      <c r="G149" t="s">
        <v>8519</v>
      </c>
      <c r="H149" t="s">
        <v>980</v>
      </c>
      <c r="I149" s="6">
        <v>44743</v>
      </c>
      <c r="K149" s="6">
        <v>44926</v>
      </c>
      <c r="L149" s="6">
        <v>44743</v>
      </c>
      <c r="M149" t="s">
        <v>8520</v>
      </c>
      <c r="N149">
        <v>0</v>
      </c>
      <c r="O149">
        <v>0</v>
      </c>
      <c r="P149" t="s">
        <v>8534</v>
      </c>
      <c r="Q149">
        <v>16</v>
      </c>
      <c r="R149">
        <v>3</v>
      </c>
      <c r="S149" t="s">
        <v>8535</v>
      </c>
      <c r="T149" t="s">
        <v>8523</v>
      </c>
      <c r="U149" t="s">
        <v>8518</v>
      </c>
      <c r="V149">
        <v>0.3</v>
      </c>
      <c r="W149">
        <v>0.7</v>
      </c>
      <c r="X149">
        <v>5213</v>
      </c>
      <c r="Y149">
        <v>270</v>
      </c>
    </row>
    <row r="150" spans="1:25">
      <c r="A150" t="s">
        <v>168</v>
      </c>
      <c r="B150" t="s">
        <v>8899</v>
      </c>
      <c r="C150" t="s">
        <v>8900</v>
      </c>
      <c r="E150" t="s">
        <v>8517</v>
      </c>
      <c r="F150" t="s">
        <v>8518</v>
      </c>
      <c r="G150" t="s">
        <v>8519</v>
      </c>
      <c r="I150" s="6">
        <v>44562</v>
      </c>
      <c r="K150" s="6">
        <v>44926</v>
      </c>
      <c r="L150" s="6">
        <v>44974</v>
      </c>
      <c r="M150" t="s">
        <v>8901</v>
      </c>
      <c r="N150" t="s">
        <v>8902</v>
      </c>
      <c r="O150">
        <v>4853.6000000000004</v>
      </c>
      <c r="P150" t="s">
        <v>8534</v>
      </c>
      <c r="Q150">
        <v>1</v>
      </c>
      <c r="R150">
        <v>2</v>
      </c>
      <c r="S150" t="s">
        <v>8535</v>
      </c>
      <c r="T150" t="s">
        <v>8523</v>
      </c>
      <c r="U150" t="s">
        <v>8518</v>
      </c>
      <c r="V150">
        <v>0.45</v>
      </c>
      <c r="W150">
        <v>0.55000000000000004</v>
      </c>
      <c r="X150">
        <v>5217</v>
      </c>
      <c r="Y150">
        <v>226</v>
      </c>
    </row>
    <row r="151" spans="1:25">
      <c r="A151" t="s">
        <v>168</v>
      </c>
      <c r="B151" t="s">
        <v>8903</v>
      </c>
      <c r="C151" t="s">
        <v>8904</v>
      </c>
      <c r="E151" t="s">
        <v>8517</v>
      </c>
      <c r="F151" t="s">
        <v>8518</v>
      </c>
      <c r="G151" t="s">
        <v>8519</v>
      </c>
      <c r="I151" s="6">
        <v>44760</v>
      </c>
      <c r="K151" s="6">
        <v>44926</v>
      </c>
      <c r="L151" s="6">
        <v>44974</v>
      </c>
      <c r="M151" t="s">
        <v>8901</v>
      </c>
      <c r="N151" t="s">
        <v>8905</v>
      </c>
      <c r="O151">
        <v>1615.6</v>
      </c>
      <c r="P151" t="s">
        <v>8534</v>
      </c>
      <c r="Q151">
        <v>1</v>
      </c>
      <c r="R151">
        <v>3</v>
      </c>
      <c r="S151" t="s">
        <v>8535</v>
      </c>
      <c r="T151" t="s">
        <v>8523</v>
      </c>
      <c r="U151" t="s">
        <v>8518</v>
      </c>
      <c r="V151">
        <v>0.45</v>
      </c>
      <c r="W151">
        <v>0.55000000000000004</v>
      </c>
      <c r="X151">
        <v>5218</v>
      </c>
      <c r="Y151">
        <v>225</v>
      </c>
    </row>
    <row r="152" spans="1:25">
      <c r="A152" t="s">
        <v>8906</v>
      </c>
      <c r="B152" t="s">
        <v>8907</v>
      </c>
      <c r="C152" t="s">
        <v>8908</v>
      </c>
      <c r="E152" t="s">
        <v>8517</v>
      </c>
      <c r="F152" t="s">
        <v>8518</v>
      </c>
      <c r="G152" t="s">
        <v>8519</v>
      </c>
      <c r="H152" t="s">
        <v>980</v>
      </c>
      <c r="I152" s="6">
        <v>44563</v>
      </c>
      <c r="K152" s="6">
        <v>45016</v>
      </c>
      <c r="L152" s="6">
        <v>45044</v>
      </c>
      <c r="M152" t="s">
        <v>8573</v>
      </c>
      <c r="N152" t="s">
        <v>8909</v>
      </c>
      <c r="O152">
        <v>4429.2</v>
      </c>
      <c r="P152" t="s">
        <v>8534</v>
      </c>
      <c r="Q152">
        <v>3</v>
      </c>
      <c r="R152">
        <v>2</v>
      </c>
      <c r="S152" t="s">
        <v>8535</v>
      </c>
      <c r="T152" t="s">
        <v>8523</v>
      </c>
      <c r="U152" t="s">
        <v>8518</v>
      </c>
      <c r="V152">
        <v>0.45</v>
      </c>
      <c r="W152">
        <v>0.55000000000000004</v>
      </c>
      <c r="X152">
        <v>5219</v>
      </c>
      <c r="Y152">
        <v>230</v>
      </c>
    </row>
    <row r="153" spans="1:25">
      <c r="A153" t="s">
        <v>178</v>
      </c>
      <c r="B153" t="s">
        <v>8910</v>
      </c>
      <c r="E153" t="s">
        <v>8556</v>
      </c>
      <c r="F153" t="s">
        <v>8518</v>
      </c>
      <c r="G153" t="s">
        <v>8519</v>
      </c>
      <c r="I153" s="6">
        <v>44851</v>
      </c>
      <c r="K153" s="6">
        <v>44926</v>
      </c>
      <c r="L153" s="6">
        <v>44895</v>
      </c>
      <c r="M153" t="s">
        <v>8532</v>
      </c>
      <c r="N153" t="s">
        <v>8911</v>
      </c>
      <c r="O153">
        <v>1921.6</v>
      </c>
      <c r="P153" t="s">
        <v>8534</v>
      </c>
      <c r="Q153">
        <v>0</v>
      </c>
      <c r="R153">
        <v>1</v>
      </c>
      <c r="S153" t="s">
        <v>8522</v>
      </c>
      <c r="T153" t="s">
        <v>8523</v>
      </c>
      <c r="U153" t="s">
        <v>8518</v>
      </c>
      <c r="V153">
        <v>0.45</v>
      </c>
      <c r="W153">
        <v>0.55000000000000004</v>
      </c>
      <c r="X153">
        <v>5222</v>
      </c>
      <c r="Y153">
        <v>232</v>
      </c>
    </row>
    <row r="154" spans="1:25">
      <c r="A154" t="s">
        <v>178</v>
      </c>
      <c r="B154" t="s">
        <v>8912</v>
      </c>
      <c r="C154" t="s">
        <v>8913</v>
      </c>
      <c r="E154" t="s">
        <v>8556</v>
      </c>
      <c r="F154" t="s">
        <v>8518</v>
      </c>
      <c r="G154" t="s">
        <v>8519</v>
      </c>
      <c r="H154" t="s">
        <v>980</v>
      </c>
      <c r="I154" s="6">
        <v>44564</v>
      </c>
      <c r="K154" s="6">
        <v>44985</v>
      </c>
      <c r="L154" s="6">
        <v>44564</v>
      </c>
      <c r="M154" t="s">
        <v>8532</v>
      </c>
      <c r="N154" t="s">
        <v>8914</v>
      </c>
      <c r="O154">
        <v>0</v>
      </c>
      <c r="P154" t="s">
        <v>8534</v>
      </c>
      <c r="Q154">
        <v>5</v>
      </c>
      <c r="R154">
        <v>4</v>
      </c>
      <c r="S154" t="s">
        <v>8522</v>
      </c>
      <c r="T154" t="s">
        <v>8523</v>
      </c>
      <c r="U154" t="s">
        <v>8518</v>
      </c>
      <c r="V154">
        <v>0.45</v>
      </c>
      <c r="W154">
        <v>0.55000000000000004</v>
      </c>
      <c r="X154">
        <v>5223</v>
      </c>
      <c r="Y154">
        <v>233</v>
      </c>
    </row>
    <row r="155" spans="1:25">
      <c r="A155" t="s">
        <v>8915</v>
      </c>
      <c r="B155" t="s">
        <v>8621</v>
      </c>
      <c r="C155" t="s">
        <v>8916</v>
      </c>
      <c r="E155" t="s">
        <v>8527</v>
      </c>
      <c r="F155" t="s">
        <v>8518</v>
      </c>
      <c r="G155" t="s">
        <v>8519</v>
      </c>
      <c r="I155" s="6">
        <v>44670</v>
      </c>
      <c r="K155" s="6">
        <v>44712</v>
      </c>
      <c r="L155" s="6">
        <v>44727</v>
      </c>
      <c r="M155" t="s">
        <v>8532</v>
      </c>
      <c r="N155" t="s">
        <v>8917</v>
      </c>
      <c r="O155">
        <v>2</v>
      </c>
      <c r="Q155">
        <v>0</v>
      </c>
      <c r="R155">
        <v>1</v>
      </c>
      <c r="S155" t="s">
        <v>8522</v>
      </c>
      <c r="T155" t="s">
        <v>8523</v>
      </c>
      <c r="U155" t="s">
        <v>8518</v>
      </c>
      <c r="V155">
        <v>0.45</v>
      </c>
      <c r="W155">
        <v>0.55000000000000004</v>
      </c>
      <c r="X155">
        <v>5224</v>
      </c>
      <c r="Y155">
        <v>238</v>
      </c>
    </row>
    <row r="156" spans="1:25">
      <c r="A156" t="s">
        <v>8915</v>
      </c>
      <c r="B156" t="s">
        <v>8918</v>
      </c>
      <c r="C156" t="s">
        <v>8919</v>
      </c>
      <c r="E156" t="s">
        <v>8517</v>
      </c>
      <c r="F156" t="s">
        <v>8518</v>
      </c>
      <c r="G156" t="s">
        <v>8519</v>
      </c>
      <c r="I156" s="6">
        <v>44562</v>
      </c>
      <c r="K156" s="6">
        <v>44926</v>
      </c>
      <c r="L156" s="6">
        <v>45289</v>
      </c>
      <c r="M156" t="s">
        <v>8532</v>
      </c>
      <c r="N156" t="s">
        <v>8871</v>
      </c>
      <c r="O156">
        <v>996.88</v>
      </c>
      <c r="P156" t="s">
        <v>8534</v>
      </c>
      <c r="Q156">
        <v>4</v>
      </c>
      <c r="R156">
        <v>2</v>
      </c>
      <c r="S156" t="s">
        <v>8535</v>
      </c>
      <c r="T156" t="s">
        <v>8523</v>
      </c>
      <c r="U156" t="s">
        <v>8518</v>
      </c>
      <c r="V156">
        <v>0.45</v>
      </c>
      <c r="W156">
        <v>0.55000000000000004</v>
      </c>
      <c r="X156">
        <v>5225</v>
      </c>
      <c r="Y156">
        <v>236</v>
      </c>
    </row>
    <row r="157" spans="1:25">
      <c r="A157" t="s">
        <v>8915</v>
      </c>
      <c r="B157" t="s">
        <v>8571</v>
      </c>
      <c r="C157" t="s">
        <v>8920</v>
      </c>
      <c r="E157" t="s">
        <v>8517</v>
      </c>
      <c r="F157" t="s">
        <v>8518</v>
      </c>
      <c r="G157" t="s">
        <v>8519</v>
      </c>
      <c r="I157" s="6">
        <v>44713</v>
      </c>
      <c r="K157" s="6">
        <v>44926</v>
      </c>
      <c r="L157" s="6">
        <v>44895</v>
      </c>
      <c r="M157" t="s">
        <v>8532</v>
      </c>
      <c r="N157" t="s">
        <v>8921</v>
      </c>
      <c r="O157">
        <v>210</v>
      </c>
      <c r="P157" t="s">
        <v>8534</v>
      </c>
      <c r="Q157">
        <v>1</v>
      </c>
      <c r="R157">
        <v>1</v>
      </c>
      <c r="S157" t="s">
        <v>8522</v>
      </c>
      <c r="T157" t="s">
        <v>8523</v>
      </c>
      <c r="U157" t="s">
        <v>8518</v>
      </c>
      <c r="V157">
        <v>0.45</v>
      </c>
      <c r="W157">
        <v>0.55000000000000004</v>
      </c>
      <c r="X157">
        <v>5226</v>
      </c>
      <c r="Y157">
        <v>237</v>
      </c>
    </row>
    <row r="158" spans="1:25">
      <c r="A158" t="s">
        <v>8915</v>
      </c>
      <c r="B158" t="s">
        <v>8922</v>
      </c>
      <c r="C158" t="s">
        <v>8923</v>
      </c>
      <c r="E158" t="s">
        <v>8517</v>
      </c>
      <c r="F158" t="s">
        <v>8518</v>
      </c>
      <c r="G158" t="s">
        <v>8519</v>
      </c>
      <c r="I158" s="6">
        <v>44562</v>
      </c>
      <c r="K158" s="6">
        <v>44926</v>
      </c>
      <c r="L158" s="6">
        <v>45061</v>
      </c>
      <c r="M158" t="s">
        <v>8532</v>
      </c>
      <c r="N158" t="s">
        <v>8594</v>
      </c>
      <c r="O158">
        <v>448.32</v>
      </c>
      <c r="P158" t="s">
        <v>8534</v>
      </c>
      <c r="Q158">
        <v>2</v>
      </c>
      <c r="R158">
        <v>2</v>
      </c>
      <c r="S158" t="s">
        <v>8535</v>
      </c>
      <c r="T158" t="s">
        <v>8523</v>
      </c>
      <c r="U158" t="s">
        <v>8518</v>
      </c>
      <c r="V158">
        <v>0.45</v>
      </c>
      <c r="W158">
        <v>0.55000000000000004</v>
      </c>
      <c r="X158">
        <v>5227</v>
      </c>
      <c r="Y158">
        <v>235</v>
      </c>
    </row>
    <row r="159" spans="1:25">
      <c r="A159" t="s">
        <v>8924</v>
      </c>
      <c r="B159" t="s">
        <v>8925</v>
      </c>
      <c r="E159" t="s">
        <v>8527</v>
      </c>
      <c r="F159" t="s">
        <v>8518</v>
      </c>
      <c r="G159" t="s">
        <v>8519</v>
      </c>
      <c r="H159" t="s">
        <v>980</v>
      </c>
      <c r="I159" s="6">
        <v>44805</v>
      </c>
      <c r="K159" s="6">
        <v>45154</v>
      </c>
      <c r="L159" s="6">
        <v>44925</v>
      </c>
      <c r="M159" t="s">
        <v>8539</v>
      </c>
      <c r="N159" t="s">
        <v>8926</v>
      </c>
      <c r="O159">
        <v>5.92</v>
      </c>
      <c r="Q159">
        <v>0</v>
      </c>
      <c r="R159">
        <v>1</v>
      </c>
      <c r="S159" t="s">
        <v>8522</v>
      </c>
      <c r="T159" t="s">
        <v>8523</v>
      </c>
      <c r="U159" t="s">
        <v>8518</v>
      </c>
      <c r="V159">
        <v>0.45</v>
      </c>
      <c r="W159">
        <v>0.55000000000000004</v>
      </c>
      <c r="X159">
        <v>5228</v>
      </c>
      <c r="Y159">
        <v>242</v>
      </c>
    </row>
    <row r="160" spans="1:25">
      <c r="A160" t="s">
        <v>8924</v>
      </c>
      <c r="B160" t="s">
        <v>8927</v>
      </c>
      <c r="E160" t="s">
        <v>8527</v>
      </c>
      <c r="F160" t="s">
        <v>8518</v>
      </c>
      <c r="G160" t="s">
        <v>8519</v>
      </c>
      <c r="I160" s="6">
        <v>44593</v>
      </c>
      <c r="K160" s="6">
        <v>44651</v>
      </c>
      <c r="L160" s="6">
        <v>44925</v>
      </c>
      <c r="M160" t="s">
        <v>8539</v>
      </c>
      <c r="N160" t="s">
        <v>8928</v>
      </c>
      <c r="O160">
        <v>5.92</v>
      </c>
      <c r="Q160">
        <v>0</v>
      </c>
      <c r="R160">
        <v>1</v>
      </c>
      <c r="S160" t="s">
        <v>8522</v>
      </c>
      <c r="T160" t="s">
        <v>8523</v>
      </c>
      <c r="U160" t="s">
        <v>8518</v>
      </c>
      <c r="V160">
        <v>0.45</v>
      </c>
      <c r="W160">
        <v>0.55000000000000004</v>
      </c>
      <c r="X160">
        <v>5229</v>
      </c>
      <c r="Y160">
        <v>243</v>
      </c>
    </row>
    <row r="161" spans="1:25">
      <c r="A161" t="s">
        <v>8924</v>
      </c>
      <c r="B161" t="s">
        <v>8929</v>
      </c>
      <c r="E161" t="s">
        <v>15</v>
      </c>
      <c r="F161" t="s">
        <v>8518</v>
      </c>
      <c r="G161" t="s">
        <v>8519</v>
      </c>
      <c r="H161" t="s">
        <v>980</v>
      </c>
      <c r="I161" s="6">
        <v>44805</v>
      </c>
      <c r="K161" s="6">
        <v>45154</v>
      </c>
      <c r="L161" s="6">
        <v>44805</v>
      </c>
      <c r="M161" t="s">
        <v>8539</v>
      </c>
      <c r="N161">
        <v>0</v>
      </c>
      <c r="O161">
        <v>0</v>
      </c>
      <c r="Q161">
        <v>0</v>
      </c>
      <c r="R161">
        <v>1</v>
      </c>
      <c r="S161" t="s">
        <v>8522</v>
      </c>
      <c r="T161" t="s">
        <v>8523</v>
      </c>
      <c r="U161" t="s">
        <v>8518</v>
      </c>
      <c r="V161">
        <v>0.3</v>
      </c>
      <c r="W161">
        <v>0.7</v>
      </c>
      <c r="X161">
        <v>5230</v>
      </c>
      <c r="Y161">
        <v>307</v>
      </c>
    </row>
    <row r="162" spans="1:25">
      <c r="A162" t="s">
        <v>8930</v>
      </c>
      <c r="B162" t="s">
        <v>8931</v>
      </c>
      <c r="C162" t="s">
        <v>8932</v>
      </c>
      <c r="E162" t="s">
        <v>8517</v>
      </c>
      <c r="F162" t="s">
        <v>8518</v>
      </c>
      <c r="G162" t="s">
        <v>8519</v>
      </c>
      <c r="H162" t="s">
        <v>980</v>
      </c>
      <c r="I162" s="6">
        <v>44652</v>
      </c>
      <c r="K162" s="6">
        <v>45016</v>
      </c>
      <c r="L162" s="6">
        <v>44895</v>
      </c>
      <c r="M162" t="s">
        <v>8520</v>
      </c>
      <c r="N162" t="s">
        <v>8681</v>
      </c>
      <c r="O162">
        <v>1.6</v>
      </c>
      <c r="Q162">
        <v>0</v>
      </c>
      <c r="R162">
        <v>1</v>
      </c>
      <c r="S162" t="s">
        <v>8522</v>
      </c>
      <c r="T162" t="s">
        <v>8523</v>
      </c>
      <c r="U162" t="s">
        <v>8518</v>
      </c>
      <c r="V162">
        <v>0.45</v>
      </c>
      <c r="W162">
        <v>0.55000000000000004</v>
      </c>
      <c r="X162">
        <v>5231</v>
      </c>
      <c r="Y162">
        <v>244</v>
      </c>
    </row>
    <row r="163" spans="1:25">
      <c r="A163" t="s">
        <v>8930</v>
      </c>
      <c r="B163" t="s">
        <v>8933</v>
      </c>
      <c r="E163" t="s">
        <v>15</v>
      </c>
      <c r="F163" t="s">
        <v>8518</v>
      </c>
      <c r="G163" t="s">
        <v>8519</v>
      </c>
      <c r="H163" t="s">
        <v>980</v>
      </c>
      <c r="I163" s="6">
        <v>44652</v>
      </c>
      <c r="K163" s="6">
        <v>45016</v>
      </c>
      <c r="L163" s="6">
        <v>44895</v>
      </c>
      <c r="M163" t="s">
        <v>8520</v>
      </c>
      <c r="N163">
        <v>0</v>
      </c>
      <c r="O163">
        <v>1.6</v>
      </c>
      <c r="Q163">
        <v>0</v>
      </c>
      <c r="R163">
        <v>1</v>
      </c>
      <c r="S163" t="s">
        <v>8522</v>
      </c>
      <c r="T163" t="s">
        <v>8523</v>
      </c>
      <c r="U163" t="s">
        <v>8518</v>
      </c>
      <c r="V163">
        <v>0.3</v>
      </c>
      <c r="W163">
        <v>0.7</v>
      </c>
      <c r="X163">
        <v>5232</v>
      </c>
      <c r="Y163">
        <v>245</v>
      </c>
    </row>
    <row r="164" spans="1:25">
      <c r="A164" t="s">
        <v>414</v>
      </c>
      <c r="B164" t="s">
        <v>8934</v>
      </c>
      <c r="E164" t="s">
        <v>8527</v>
      </c>
      <c r="F164" t="s">
        <v>8518</v>
      </c>
      <c r="G164" t="s">
        <v>8519</v>
      </c>
      <c r="I164" s="6">
        <v>44564</v>
      </c>
      <c r="K164" s="6">
        <v>44666</v>
      </c>
      <c r="L164" s="6">
        <v>44866</v>
      </c>
      <c r="M164" t="s">
        <v>8901</v>
      </c>
      <c r="N164" t="s">
        <v>8935</v>
      </c>
      <c r="O164">
        <v>4557.6000000000004</v>
      </c>
      <c r="Q164">
        <v>0</v>
      </c>
      <c r="R164">
        <v>1</v>
      </c>
      <c r="S164" t="s">
        <v>8522</v>
      </c>
      <c r="T164" t="s">
        <v>8523</v>
      </c>
      <c r="U164" t="s">
        <v>8518</v>
      </c>
      <c r="V164">
        <v>0.45</v>
      </c>
      <c r="W164">
        <v>0.55000000000000004</v>
      </c>
      <c r="X164">
        <v>5234</v>
      </c>
      <c r="Y164">
        <v>246</v>
      </c>
    </row>
    <row r="165" spans="1:25">
      <c r="A165" t="s">
        <v>414</v>
      </c>
      <c r="B165" t="s">
        <v>8936</v>
      </c>
      <c r="C165" t="s">
        <v>8937</v>
      </c>
      <c r="E165" t="s">
        <v>8527</v>
      </c>
      <c r="F165" t="s">
        <v>8518</v>
      </c>
      <c r="G165" t="s">
        <v>8519</v>
      </c>
      <c r="I165" s="6">
        <v>44805</v>
      </c>
      <c r="K165" s="6">
        <v>44848</v>
      </c>
      <c r="L165" s="6">
        <v>44925</v>
      </c>
      <c r="M165" t="s">
        <v>8901</v>
      </c>
      <c r="N165" t="s">
        <v>8938</v>
      </c>
      <c r="O165">
        <v>84.4</v>
      </c>
      <c r="Q165">
        <v>0</v>
      </c>
      <c r="R165">
        <v>1</v>
      </c>
      <c r="S165" t="s">
        <v>8522</v>
      </c>
      <c r="T165" t="s">
        <v>8523</v>
      </c>
      <c r="U165" t="s">
        <v>8518</v>
      </c>
      <c r="V165">
        <v>0.45</v>
      </c>
      <c r="W165">
        <v>0.55000000000000004</v>
      </c>
      <c r="X165">
        <v>5235</v>
      </c>
      <c r="Y165">
        <v>248</v>
      </c>
    </row>
    <row r="166" spans="1:25">
      <c r="A166" t="s">
        <v>414</v>
      </c>
      <c r="B166" t="s">
        <v>8939</v>
      </c>
      <c r="C166" t="s">
        <v>8940</v>
      </c>
      <c r="E166" t="s">
        <v>8527</v>
      </c>
      <c r="F166" t="s">
        <v>8518</v>
      </c>
      <c r="G166" t="s">
        <v>8519</v>
      </c>
      <c r="I166" s="6">
        <v>44593</v>
      </c>
      <c r="K166" s="6">
        <v>44666</v>
      </c>
      <c r="L166" s="6">
        <v>44651</v>
      </c>
      <c r="M166" t="s">
        <v>8901</v>
      </c>
      <c r="N166" t="s">
        <v>8941</v>
      </c>
      <c r="O166">
        <v>151.19999999999999</v>
      </c>
      <c r="Q166">
        <v>0</v>
      </c>
      <c r="R166">
        <v>1</v>
      </c>
      <c r="S166" t="s">
        <v>8522</v>
      </c>
      <c r="T166" t="s">
        <v>8523</v>
      </c>
      <c r="U166" t="s">
        <v>8518</v>
      </c>
      <c r="V166">
        <v>0.45</v>
      </c>
      <c r="W166">
        <v>0.55000000000000004</v>
      </c>
      <c r="X166">
        <v>5236</v>
      </c>
      <c r="Y166">
        <v>249</v>
      </c>
    </row>
    <row r="167" spans="1:25">
      <c r="A167" t="s">
        <v>414</v>
      </c>
      <c r="B167" t="s">
        <v>8942</v>
      </c>
      <c r="C167" t="s">
        <v>8943</v>
      </c>
      <c r="E167" t="s">
        <v>8527</v>
      </c>
      <c r="F167" t="s">
        <v>8518</v>
      </c>
      <c r="G167" t="s">
        <v>8519</v>
      </c>
      <c r="I167" s="6">
        <v>44585</v>
      </c>
      <c r="K167" s="6">
        <v>44736</v>
      </c>
      <c r="L167" s="6">
        <v>44771</v>
      </c>
      <c r="M167" t="s">
        <v>8901</v>
      </c>
      <c r="N167" t="s">
        <v>8944</v>
      </c>
      <c r="O167">
        <v>2370</v>
      </c>
      <c r="Q167">
        <v>0</v>
      </c>
      <c r="R167">
        <v>1</v>
      </c>
      <c r="S167" t="s">
        <v>8522</v>
      </c>
      <c r="T167" t="s">
        <v>8523</v>
      </c>
      <c r="U167" t="s">
        <v>8518</v>
      </c>
      <c r="V167">
        <v>0.45</v>
      </c>
      <c r="W167">
        <v>0.55000000000000004</v>
      </c>
      <c r="X167">
        <v>5237</v>
      </c>
      <c r="Y167">
        <v>250</v>
      </c>
    </row>
    <row r="168" spans="1:25">
      <c r="A168" t="s">
        <v>414</v>
      </c>
      <c r="B168" t="s">
        <v>8945</v>
      </c>
      <c r="C168" t="s">
        <v>8946</v>
      </c>
      <c r="E168" t="s">
        <v>8527</v>
      </c>
      <c r="F168" t="s">
        <v>8518</v>
      </c>
      <c r="G168" t="s">
        <v>8519</v>
      </c>
      <c r="I168" s="6">
        <v>44725</v>
      </c>
      <c r="K168" s="6">
        <v>44841</v>
      </c>
      <c r="L168" s="6">
        <v>44865</v>
      </c>
      <c r="M168" t="s">
        <v>8901</v>
      </c>
      <c r="N168" t="s">
        <v>8947</v>
      </c>
      <c r="O168">
        <v>1604</v>
      </c>
      <c r="Q168">
        <v>0</v>
      </c>
      <c r="R168">
        <v>2</v>
      </c>
      <c r="S168" t="s">
        <v>8522</v>
      </c>
      <c r="T168" t="s">
        <v>8523</v>
      </c>
      <c r="U168" t="s">
        <v>8518</v>
      </c>
      <c r="V168">
        <v>0.45</v>
      </c>
      <c r="W168">
        <v>0.55000000000000004</v>
      </c>
      <c r="X168">
        <v>5238</v>
      </c>
      <c r="Y168">
        <v>251</v>
      </c>
    </row>
    <row r="169" spans="1:25">
      <c r="A169" t="s">
        <v>414</v>
      </c>
      <c r="B169" t="s">
        <v>8948</v>
      </c>
      <c r="E169" t="s">
        <v>8517</v>
      </c>
      <c r="F169" t="s">
        <v>8518</v>
      </c>
      <c r="G169" t="s">
        <v>8519</v>
      </c>
      <c r="I169" s="6">
        <v>44743</v>
      </c>
      <c r="K169" s="6">
        <v>44865</v>
      </c>
      <c r="L169" s="6">
        <v>44895</v>
      </c>
      <c r="M169" t="s">
        <v>8901</v>
      </c>
      <c r="N169" t="s">
        <v>8949</v>
      </c>
      <c r="O169">
        <v>516.79999999999995</v>
      </c>
      <c r="P169" t="s">
        <v>8534</v>
      </c>
      <c r="Q169">
        <v>3</v>
      </c>
      <c r="R169">
        <v>2</v>
      </c>
      <c r="S169" t="s">
        <v>8535</v>
      </c>
      <c r="T169" t="s">
        <v>8523</v>
      </c>
      <c r="U169" t="s">
        <v>8518</v>
      </c>
      <c r="V169">
        <v>0.45</v>
      </c>
      <c r="W169">
        <v>0.55000000000000004</v>
      </c>
      <c r="X169">
        <v>5239</v>
      </c>
      <c r="Y169">
        <v>252</v>
      </c>
    </row>
    <row r="170" spans="1:25">
      <c r="A170" t="s">
        <v>185</v>
      </c>
      <c r="B170" t="s">
        <v>8950</v>
      </c>
      <c r="C170" t="s">
        <v>8951</v>
      </c>
      <c r="E170" t="s">
        <v>8517</v>
      </c>
      <c r="F170" t="s">
        <v>8518</v>
      </c>
      <c r="G170" t="s">
        <v>8519</v>
      </c>
      <c r="H170" t="s">
        <v>980</v>
      </c>
      <c r="I170" s="6">
        <v>44593</v>
      </c>
      <c r="K170" s="6">
        <v>44957</v>
      </c>
      <c r="L170" s="6">
        <v>45077</v>
      </c>
      <c r="M170" t="s">
        <v>8627</v>
      </c>
      <c r="N170" t="s">
        <v>8529</v>
      </c>
      <c r="O170">
        <v>2108.16</v>
      </c>
      <c r="P170" t="s">
        <v>8534</v>
      </c>
      <c r="Q170">
        <v>1</v>
      </c>
      <c r="R170">
        <v>2</v>
      </c>
      <c r="S170" t="s">
        <v>8535</v>
      </c>
      <c r="T170" t="s">
        <v>8523</v>
      </c>
      <c r="U170" t="s">
        <v>8518</v>
      </c>
      <c r="V170">
        <v>0.45</v>
      </c>
      <c r="W170">
        <v>0.55000000000000004</v>
      </c>
      <c r="X170">
        <v>5240</v>
      </c>
      <c r="Y170">
        <v>255</v>
      </c>
    </row>
    <row r="171" spans="1:25">
      <c r="A171" t="s">
        <v>185</v>
      </c>
      <c r="B171" t="s">
        <v>8952</v>
      </c>
      <c r="C171" t="s">
        <v>8953</v>
      </c>
      <c r="E171" t="s">
        <v>8517</v>
      </c>
      <c r="F171" t="s">
        <v>8518</v>
      </c>
      <c r="G171" t="s">
        <v>8519</v>
      </c>
      <c r="I171" s="6">
        <v>44365</v>
      </c>
      <c r="K171" s="6">
        <v>44592</v>
      </c>
      <c r="L171" s="6">
        <v>45292</v>
      </c>
      <c r="M171" t="s">
        <v>8627</v>
      </c>
      <c r="N171" t="s">
        <v>8954</v>
      </c>
      <c r="O171">
        <v>217.6</v>
      </c>
      <c r="Q171">
        <v>0</v>
      </c>
      <c r="R171">
        <v>1</v>
      </c>
      <c r="S171" t="s">
        <v>8522</v>
      </c>
      <c r="T171" t="s">
        <v>8523</v>
      </c>
      <c r="U171" t="s">
        <v>8518</v>
      </c>
      <c r="V171">
        <v>0.45</v>
      </c>
      <c r="W171">
        <v>0.55000000000000004</v>
      </c>
      <c r="X171">
        <v>5241</v>
      </c>
      <c r="Y171">
        <v>257</v>
      </c>
    </row>
    <row r="172" spans="1:25">
      <c r="A172" t="s">
        <v>185</v>
      </c>
      <c r="B172" t="s">
        <v>8955</v>
      </c>
      <c r="C172" t="s">
        <v>8956</v>
      </c>
      <c r="E172" t="s">
        <v>8517</v>
      </c>
      <c r="F172" t="s">
        <v>8518</v>
      </c>
      <c r="G172" t="s">
        <v>8519</v>
      </c>
      <c r="H172" t="s">
        <v>980</v>
      </c>
      <c r="I172" s="6">
        <v>44743</v>
      </c>
      <c r="K172" s="6">
        <v>44957</v>
      </c>
      <c r="L172" s="6">
        <v>44957</v>
      </c>
      <c r="M172" t="s">
        <v>8627</v>
      </c>
      <c r="N172" t="s">
        <v>8957</v>
      </c>
      <c r="O172">
        <v>12279.6</v>
      </c>
      <c r="P172" t="s">
        <v>8534</v>
      </c>
      <c r="Q172">
        <v>14</v>
      </c>
      <c r="R172">
        <v>4</v>
      </c>
      <c r="S172" t="s">
        <v>8535</v>
      </c>
      <c r="T172" t="s">
        <v>8523</v>
      </c>
      <c r="U172" t="s">
        <v>8518</v>
      </c>
      <c r="V172">
        <v>0.45</v>
      </c>
      <c r="W172">
        <v>0.55000000000000004</v>
      </c>
      <c r="X172">
        <v>5242</v>
      </c>
      <c r="Y172">
        <v>258</v>
      </c>
    </row>
    <row r="173" spans="1:25">
      <c r="A173" t="s">
        <v>185</v>
      </c>
      <c r="B173" t="s">
        <v>8958</v>
      </c>
      <c r="C173" t="s">
        <v>8959</v>
      </c>
      <c r="E173" t="s">
        <v>8517</v>
      </c>
      <c r="F173" t="s">
        <v>8518</v>
      </c>
      <c r="G173" t="s">
        <v>8519</v>
      </c>
      <c r="H173" t="s">
        <v>980</v>
      </c>
      <c r="I173" s="6">
        <v>44593</v>
      </c>
      <c r="K173" s="6">
        <v>44949</v>
      </c>
      <c r="L173" s="6">
        <v>44956</v>
      </c>
      <c r="M173" t="s">
        <v>8627</v>
      </c>
      <c r="N173" t="s">
        <v>8960</v>
      </c>
      <c r="O173">
        <v>2171.6</v>
      </c>
      <c r="P173" t="s">
        <v>8534</v>
      </c>
      <c r="Q173">
        <v>4</v>
      </c>
      <c r="R173">
        <v>3</v>
      </c>
      <c r="S173" t="s">
        <v>8535</v>
      </c>
      <c r="T173" t="s">
        <v>8523</v>
      </c>
      <c r="U173" t="s">
        <v>8518</v>
      </c>
      <c r="V173">
        <v>0.45</v>
      </c>
      <c r="W173">
        <v>0.55000000000000004</v>
      </c>
      <c r="X173">
        <v>5243</v>
      </c>
      <c r="Y173">
        <v>259</v>
      </c>
    </row>
    <row r="174" spans="1:25">
      <c r="A174" t="s">
        <v>185</v>
      </c>
      <c r="B174" t="s">
        <v>8961</v>
      </c>
      <c r="E174" t="s">
        <v>8517</v>
      </c>
      <c r="F174" t="s">
        <v>8518</v>
      </c>
      <c r="G174" t="s">
        <v>8519</v>
      </c>
      <c r="I174" s="6">
        <v>44476</v>
      </c>
      <c r="K174" s="6">
        <v>44592</v>
      </c>
      <c r="L174" s="6">
        <v>44476</v>
      </c>
      <c r="M174" t="s">
        <v>8627</v>
      </c>
      <c r="N174" t="s">
        <v>8962</v>
      </c>
      <c r="O174">
        <v>2</v>
      </c>
      <c r="Q174">
        <v>0</v>
      </c>
      <c r="R174">
        <v>1</v>
      </c>
      <c r="S174" t="s">
        <v>8522</v>
      </c>
      <c r="T174" t="s">
        <v>8523</v>
      </c>
      <c r="U174" t="s">
        <v>8518</v>
      </c>
      <c r="V174">
        <v>0.45</v>
      </c>
      <c r="W174">
        <v>0.55000000000000004</v>
      </c>
      <c r="X174">
        <v>5244</v>
      </c>
      <c r="Y174">
        <v>260</v>
      </c>
    </row>
    <row r="175" spans="1:25">
      <c r="A175" t="s">
        <v>8963</v>
      </c>
      <c r="B175" t="s">
        <v>8964</v>
      </c>
      <c r="C175" t="s">
        <v>8965</v>
      </c>
      <c r="E175" t="s">
        <v>8527</v>
      </c>
      <c r="F175" t="s">
        <v>8518</v>
      </c>
      <c r="G175" t="s">
        <v>8519</v>
      </c>
      <c r="H175" t="s">
        <v>980</v>
      </c>
      <c r="I175" s="6">
        <v>44802</v>
      </c>
      <c r="K175" s="6">
        <v>44827</v>
      </c>
      <c r="L175" s="6">
        <v>44834</v>
      </c>
      <c r="M175" t="s">
        <v>8573</v>
      </c>
      <c r="N175" t="s">
        <v>8966</v>
      </c>
      <c r="O175">
        <v>67.2</v>
      </c>
      <c r="P175" t="s">
        <v>8534</v>
      </c>
      <c r="Q175">
        <v>1</v>
      </c>
      <c r="R175">
        <v>1</v>
      </c>
      <c r="S175" t="s">
        <v>8522</v>
      </c>
      <c r="T175" t="s">
        <v>8523</v>
      </c>
      <c r="U175" t="s">
        <v>8518</v>
      </c>
      <c r="V175">
        <v>0.45</v>
      </c>
      <c r="W175">
        <v>0.55000000000000004</v>
      </c>
      <c r="X175">
        <v>5254</v>
      </c>
      <c r="Y175">
        <v>170</v>
      </c>
    </row>
    <row r="176" spans="1:25">
      <c r="A176" t="s">
        <v>56</v>
      </c>
      <c r="B176" t="s">
        <v>8967</v>
      </c>
      <c r="C176" t="s">
        <v>8968</v>
      </c>
      <c r="E176" t="s">
        <v>15</v>
      </c>
      <c r="F176" t="s">
        <v>8518</v>
      </c>
      <c r="G176" t="s">
        <v>8519</v>
      </c>
      <c r="I176" s="6">
        <v>44743</v>
      </c>
      <c r="K176" s="6">
        <v>44773</v>
      </c>
      <c r="L176" s="6">
        <v>44743</v>
      </c>
      <c r="M176" t="s">
        <v>8520</v>
      </c>
      <c r="N176">
        <v>0</v>
      </c>
      <c r="O176">
        <v>0</v>
      </c>
      <c r="P176" t="s">
        <v>8534</v>
      </c>
      <c r="Q176">
        <v>1</v>
      </c>
      <c r="R176">
        <v>1</v>
      </c>
      <c r="S176" t="s">
        <v>8535</v>
      </c>
      <c r="T176" t="s">
        <v>8523</v>
      </c>
      <c r="U176" t="s">
        <v>8518</v>
      </c>
      <c r="V176">
        <v>0.3</v>
      </c>
      <c r="W176">
        <v>0.7</v>
      </c>
      <c r="X176">
        <v>5255</v>
      </c>
      <c r="Y176">
        <v>263</v>
      </c>
    </row>
    <row r="177" spans="1:25">
      <c r="A177" t="s">
        <v>8969</v>
      </c>
      <c r="B177" t="s">
        <v>15</v>
      </c>
      <c r="C177" t="s">
        <v>8970</v>
      </c>
      <c r="E177" t="s">
        <v>15</v>
      </c>
      <c r="F177" t="s">
        <v>8518</v>
      </c>
      <c r="G177" t="s">
        <v>8519</v>
      </c>
      <c r="I177" s="6">
        <v>44621</v>
      </c>
      <c r="K177" s="6">
        <v>44926</v>
      </c>
      <c r="L177" s="6">
        <v>44621</v>
      </c>
      <c r="M177" t="s">
        <v>8520</v>
      </c>
      <c r="N177">
        <v>0</v>
      </c>
      <c r="O177">
        <v>0</v>
      </c>
      <c r="Q177">
        <v>0</v>
      </c>
      <c r="R177">
        <v>1</v>
      </c>
      <c r="S177" t="s">
        <v>8522</v>
      </c>
      <c r="T177" t="s">
        <v>8523</v>
      </c>
      <c r="U177" t="s">
        <v>8518</v>
      </c>
      <c r="V177">
        <v>0.3</v>
      </c>
      <c r="W177">
        <v>0.7</v>
      </c>
      <c r="X177">
        <v>5257</v>
      </c>
      <c r="Y177">
        <v>265</v>
      </c>
    </row>
    <row r="178" spans="1:25">
      <c r="A178" t="s">
        <v>8971</v>
      </c>
      <c r="B178" t="s">
        <v>8972</v>
      </c>
      <c r="C178" t="s">
        <v>8973</v>
      </c>
      <c r="E178" t="s">
        <v>8527</v>
      </c>
      <c r="F178" t="s">
        <v>8518</v>
      </c>
      <c r="G178" t="s">
        <v>8519</v>
      </c>
      <c r="H178" t="s">
        <v>980</v>
      </c>
      <c r="I178" s="6">
        <v>44763</v>
      </c>
      <c r="K178" s="6">
        <v>45107</v>
      </c>
      <c r="L178" s="6">
        <v>44895</v>
      </c>
      <c r="M178" t="s">
        <v>8528</v>
      </c>
      <c r="N178" t="s">
        <v>8542</v>
      </c>
      <c r="O178">
        <v>3.2</v>
      </c>
      <c r="P178" t="s">
        <v>8534</v>
      </c>
      <c r="Q178">
        <v>1</v>
      </c>
      <c r="R178">
        <v>3</v>
      </c>
      <c r="S178" t="s">
        <v>8522</v>
      </c>
      <c r="T178" t="s">
        <v>8523</v>
      </c>
      <c r="U178" t="s">
        <v>8518</v>
      </c>
      <c r="V178">
        <v>0.45</v>
      </c>
      <c r="W178">
        <v>0.55000000000000004</v>
      </c>
      <c r="X178">
        <v>5258</v>
      </c>
      <c r="Y178">
        <v>267</v>
      </c>
    </row>
    <row r="179" spans="1:25">
      <c r="A179" t="s">
        <v>8971</v>
      </c>
      <c r="B179" t="s">
        <v>8974</v>
      </c>
      <c r="E179" t="s">
        <v>295</v>
      </c>
      <c r="F179" t="s">
        <v>8518</v>
      </c>
      <c r="G179" t="s">
        <v>8519</v>
      </c>
      <c r="I179" s="6">
        <v>44743</v>
      </c>
      <c r="K179" s="6">
        <v>44926</v>
      </c>
      <c r="L179" s="6">
        <v>44895</v>
      </c>
      <c r="M179" t="s">
        <v>8528</v>
      </c>
      <c r="N179">
        <v>0</v>
      </c>
      <c r="O179">
        <v>3.2</v>
      </c>
      <c r="Q179">
        <v>0</v>
      </c>
      <c r="R179">
        <v>0</v>
      </c>
      <c r="S179" t="s">
        <v>8522</v>
      </c>
      <c r="T179" t="s">
        <v>8523</v>
      </c>
      <c r="U179" t="s">
        <v>8518</v>
      </c>
      <c r="V179">
        <v>0.45</v>
      </c>
      <c r="W179">
        <v>0.55000000000000004</v>
      </c>
      <c r="X179">
        <v>5259</v>
      </c>
      <c r="Y179">
        <v>308</v>
      </c>
    </row>
    <row r="180" spans="1:25">
      <c r="A180" t="s">
        <v>8975</v>
      </c>
      <c r="B180" t="s">
        <v>8976</v>
      </c>
      <c r="E180" t="s">
        <v>15</v>
      </c>
      <c r="F180" t="s">
        <v>8518</v>
      </c>
      <c r="G180" t="s">
        <v>8519</v>
      </c>
      <c r="I180" s="6">
        <v>44747</v>
      </c>
      <c r="L180" s="6">
        <v>44747</v>
      </c>
      <c r="M180" t="s">
        <v>8520</v>
      </c>
      <c r="N180">
        <v>0</v>
      </c>
      <c r="O180">
        <v>0</v>
      </c>
      <c r="Q180">
        <v>0</v>
      </c>
      <c r="R180">
        <v>1</v>
      </c>
      <c r="S180" t="s">
        <v>8522</v>
      </c>
      <c r="T180" t="s">
        <v>8523</v>
      </c>
      <c r="U180" t="s">
        <v>8518</v>
      </c>
      <c r="V180">
        <v>0.3</v>
      </c>
      <c r="W180">
        <v>0.7</v>
      </c>
      <c r="X180">
        <v>5260</v>
      </c>
      <c r="Y180">
        <v>266</v>
      </c>
    </row>
    <row r="181" spans="1:25">
      <c r="A181" t="s">
        <v>8977</v>
      </c>
      <c r="B181" t="s">
        <v>8978</v>
      </c>
      <c r="E181" t="s">
        <v>295</v>
      </c>
      <c r="F181" t="s">
        <v>8518</v>
      </c>
      <c r="G181" t="s">
        <v>8519</v>
      </c>
      <c r="I181" s="6">
        <v>44562</v>
      </c>
      <c r="K181" s="6">
        <v>44926</v>
      </c>
      <c r="L181" s="6">
        <v>44564</v>
      </c>
      <c r="M181" t="s">
        <v>8528</v>
      </c>
      <c r="N181">
        <v>0</v>
      </c>
      <c r="O181">
        <v>0</v>
      </c>
      <c r="Q181">
        <v>0</v>
      </c>
      <c r="R181">
        <v>1</v>
      </c>
      <c r="S181" t="s">
        <v>8522</v>
      </c>
      <c r="T181" t="s">
        <v>8523</v>
      </c>
      <c r="U181" t="s">
        <v>8518</v>
      </c>
      <c r="V181">
        <v>0.45</v>
      </c>
      <c r="W181">
        <v>0.55000000000000004</v>
      </c>
      <c r="X181">
        <v>5261</v>
      </c>
      <c r="Y181">
        <v>271</v>
      </c>
    </row>
    <row r="182" spans="1:25">
      <c r="A182" t="s">
        <v>8979</v>
      </c>
      <c r="B182" t="s">
        <v>8980</v>
      </c>
      <c r="C182" t="s">
        <v>8981</v>
      </c>
      <c r="E182" t="s">
        <v>8527</v>
      </c>
      <c r="F182" t="s">
        <v>8518</v>
      </c>
      <c r="G182" t="s">
        <v>8519</v>
      </c>
      <c r="I182" s="6">
        <v>44743</v>
      </c>
      <c r="K182" s="6">
        <v>44773</v>
      </c>
      <c r="L182" s="6">
        <v>44895</v>
      </c>
      <c r="M182" t="s">
        <v>8901</v>
      </c>
      <c r="N182" t="s">
        <v>8831</v>
      </c>
      <c r="O182">
        <v>1.6</v>
      </c>
      <c r="Q182">
        <v>0</v>
      </c>
      <c r="R182">
        <v>1</v>
      </c>
      <c r="S182" t="s">
        <v>8522</v>
      </c>
      <c r="T182" t="s">
        <v>8523</v>
      </c>
      <c r="U182" t="s">
        <v>8518</v>
      </c>
      <c r="V182">
        <v>0.45</v>
      </c>
      <c r="W182">
        <v>0.55000000000000004</v>
      </c>
      <c r="X182">
        <v>5262</v>
      </c>
      <c r="Y182">
        <v>309</v>
      </c>
    </row>
    <row r="183" spans="1:25">
      <c r="A183" t="s">
        <v>8971</v>
      </c>
      <c r="B183" t="s">
        <v>8982</v>
      </c>
      <c r="E183" t="s">
        <v>15</v>
      </c>
      <c r="F183" t="s">
        <v>8518</v>
      </c>
      <c r="G183" t="s">
        <v>8519</v>
      </c>
      <c r="H183" t="s">
        <v>980</v>
      </c>
      <c r="I183" s="6">
        <v>44763</v>
      </c>
      <c r="K183" s="6">
        <v>45107</v>
      </c>
      <c r="L183" s="6">
        <v>44763</v>
      </c>
      <c r="M183" t="s">
        <v>8528</v>
      </c>
      <c r="N183" t="s">
        <v>8983</v>
      </c>
      <c r="O183">
        <v>0</v>
      </c>
      <c r="P183" t="s">
        <v>8534</v>
      </c>
      <c r="Q183">
        <v>3</v>
      </c>
      <c r="R183">
        <v>4</v>
      </c>
      <c r="S183" t="s">
        <v>8535</v>
      </c>
      <c r="T183" t="s">
        <v>8523</v>
      </c>
      <c r="U183" t="s">
        <v>8518</v>
      </c>
      <c r="V183">
        <v>0.3</v>
      </c>
      <c r="W183">
        <v>0.7</v>
      </c>
      <c r="X183">
        <v>5263</v>
      </c>
      <c r="Y183">
        <v>268</v>
      </c>
    </row>
    <row r="184" spans="1:25">
      <c r="A184" t="s">
        <v>8984</v>
      </c>
      <c r="B184" t="s">
        <v>8571</v>
      </c>
      <c r="C184" t="s">
        <v>8985</v>
      </c>
      <c r="E184" t="s">
        <v>8517</v>
      </c>
      <c r="F184" t="s">
        <v>8518</v>
      </c>
      <c r="G184" t="s">
        <v>8519</v>
      </c>
      <c r="I184" s="6">
        <v>44505</v>
      </c>
      <c r="K184" s="6">
        <v>44696</v>
      </c>
      <c r="L184" s="6">
        <v>44620</v>
      </c>
      <c r="M184" t="s">
        <v>8573</v>
      </c>
      <c r="N184" t="s">
        <v>8986</v>
      </c>
      <c r="O184">
        <v>23.2</v>
      </c>
      <c r="Q184">
        <v>0</v>
      </c>
      <c r="R184">
        <v>1</v>
      </c>
      <c r="S184" t="s">
        <v>8522</v>
      </c>
      <c r="T184" t="s">
        <v>8523</v>
      </c>
      <c r="U184" t="s">
        <v>8518</v>
      </c>
      <c r="V184">
        <v>0.45</v>
      </c>
      <c r="W184">
        <v>0.55000000000000004</v>
      </c>
      <c r="X184">
        <v>5264</v>
      </c>
      <c r="Y184">
        <v>273</v>
      </c>
    </row>
    <row r="185" spans="1:25">
      <c r="A185" t="s">
        <v>8987</v>
      </c>
      <c r="B185" t="s">
        <v>8988</v>
      </c>
      <c r="E185" t="s">
        <v>15</v>
      </c>
      <c r="F185" t="s">
        <v>8518</v>
      </c>
      <c r="G185" t="s">
        <v>8519</v>
      </c>
      <c r="I185" s="6">
        <v>44105</v>
      </c>
      <c r="K185" s="6">
        <v>44926</v>
      </c>
      <c r="L185" s="6">
        <v>44105</v>
      </c>
      <c r="M185" t="s">
        <v>8573</v>
      </c>
      <c r="N185">
        <v>0</v>
      </c>
      <c r="O185">
        <v>0</v>
      </c>
      <c r="Q185">
        <v>0</v>
      </c>
      <c r="R185">
        <v>1</v>
      </c>
      <c r="S185" t="s">
        <v>8522</v>
      </c>
      <c r="T185" t="s">
        <v>8523</v>
      </c>
      <c r="U185" t="s">
        <v>8518</v>
      </c>
      <c r="V185">
        <v>0.3</v>
      </c>
      <c r="W185">
        <v>0.7</v>
      </c>
      <c r="X185">
        <v>5265</v>
      </c>
      <c r="Y185">
        <v>274</v>
      </c>
    </row>
    <row r="186" spans="1:25">
      <c r="A186" t="s">
        <v>8989</v>
      </c>
      <c r="B186" t="s">
        <v>15</v>
      </c>
      <c r="E186" t="s">
        <v>15</v>
      </c>
      <c r="F186" t="s">
        <v>8518</v>
      </c>
      <c r="G186" t="s">
        <v>8519</v>
      </c>
      <c r="I186" s="6">
        <v>44562</v>
      </c>
      <c r="L186" s="6">
        <v>44561</v>
      </c>
      <c r="M186" t="s">
        <v>8573</v>
      </c>
      <c r="N186">
        <v>0</v>
      </c>
      <c r="O186">
        <v>0</v>
      </c>
      <c r="Q186">
        <v>0</v>
      </c>
      <c r="R186">
        <v>1</v>
      </c>
      <c r="S186" t="s">
        <v>8522</v>
      </c>
      <c r="T186" t="s">
        <v>8523</v>
      </c>
      <c r="U186" t="s">
        <v>8518</v>
      </c>
      <c r="V186">
        <v>0.3</v>
      </c>
      <c r="W186">
        <v>0.7</v>
      </c>
      <c r="X186">
        <v>5266</v>
      </c>
      <c r="Y186">
        <v>310</v>
      </c>
    </row>
    <row r="187" spans="1:25">
      <c r="A187" t="s">
        <v>8990</v>
      </c>
      <c r="B187" t="s">
        <v>8991</v>
      </c>
      <c r="C187" t="s">
        <v>8992</v>
      </c>
      <c r="E187" t="s">
        <v>15</v>
      </c>
      <c r="F187" t="s">
        <v>8518</v>
      </c>
      <c r="G187" t="s">
        <v>8519</v>
      </c>
      <c r="I187" s="6">
        <v>44501</v>
      </c>
      <c r="K187" s="6">
        <v>44522</v>
      </c>
      <c r="L187" s="6">
        <v>44501</v>
      </c>
      <c r="M187" t="s">
        <v>8520</v>
      </c>
      <c r="N187" t="s">
        <v>8993</v>
      </c>
      <c r="O187">
        <v>0</v>
      </c>
      <c r="Q187">
        <v>0</v>
      </c>
      <c r="R187">
        <v>1</v>
      </c>
      <c r="S187" t="s">
        <v>8522</v>
      </c>
      <c r="T187" t="s">
        <v>8523</v>
      </c>
      <c r="U187" t="s">
        <v>8518</v>
      </c>
      <c r="V187">
        <v>0.3</v>
      </c>
      <c r="W187">
        <v>0.7</v>
      </c>
      <c r="X187">
        <v>5267</v>
      </c>
      <c r="Y187">
        <v>275</v>
      </c>
    </row>
    <row r="188" spans="1:25">
      <c r="A188" t="s">
        <v>8994</v>
      </c>
      <c r="B188" t="s">
        <v>8994</v>
      </c>
      <c r="E188" t="s">
        <v>295</v>
      </c>
      <c r="F188" t="s">
        <v>8518</v>
      </c>
      <c r="G188" t="s">
        <v>8519</v>
      </c>
      <c r="I188" s="6">
        <v>44409</v>
      </c>
      <c r="L188" s="6">
        <v>44410</v>
      </c>
      <c r="M188" t="s">
        <v>8600</v>
      </c>
      <c r="N188">
        <v>0</v>
      </c>
      <c r="O188">
        <v>0</v>
      </c>
      <c r="Q188">
        <v>0</v>
      </c>
      <c r="R188">
        <v>0</v>
      </c>
      <c r="S188" t="s">
        <v>8522</v>
      </c>
      <c r="T188" t="s">
        <v>8523</v>
      </c>
      <c r="U188" t="s">
        <v>8518</v>
      </c>
      <c r="V188">
        <v>0</v>
      </c>
      <c r="W188">
        <v>0</v>
      </c>
      <c r="X188">
        <v>5268</v>
      </c>
      <c r="Y188">
        <v>0</v>
      </c>
    </row>
    <row r="189" spans="1:25">
      <c r="A189" t="s">
        <v>8994</v>
      </c>
      <c r="B189" t="s">
        <v>8995</v>
      </c>
      <c r="E189" t="s">
        <v>295</v>
      </c>
      <c r="F189" t="s">
        <v>8518</v>
      </c>
      <c r="G189" t="s">
        <v>8519</v>
      </c>
      <c r="I189" s="6">
        <v>44409</v>
      </c>
      <c r="L189" s="6">
        <v>44410</v>
      </c>
      <c r="M189" t="s">
        <v>8600</v>
      </c>
      <c r="N189">
        <v>0</v>
      </c>
      <c r="O189">
        <v>0</v>
      </c>
      <c r="Q189">
        <v>0</v>
      </c>
      <c r="R189">
        <v>0</v>
      </c>
      <c r="S189" t="s">
        <v>8522</v>
      </c>
      <c r="T189" t="s">
        <v>8523</v>
      </c>
      <c r="U189" t="s">
        <v>8518</v>
      </c>
      <c r="V189">
        <v>0</v>
      </c>
      <c r="W189">
        <v>0</v>
      </c>
      <c r="X189">
        <v>5269</v>
      </c>
      <c r="Y189">
        <v>0</v>
      </c>
    </row>
    <row r="190" spans="1:25">
      <c r="A190" t="s">
        <v>8994</v>
      </c>
      <c r="B190" t="s">
        <v>8996</v>
      </c>
      <c r="E190" t="s">
        <v>295</v>
      </c>
      <c r="F190" t="s">
        <v>8518</v>
      </c>
      <c r="G190" t="s">
        <v>8519</v>
      </c>
      <c r="I190" s="6">
        <v>44835</v>
      </c>
      <c r="L190" s="6">
        <v>44837</v>
      </c>
      <c r="M190" t="s">
        <v>8600</v>
      </c>
      <c r="N190">
        <v>0</v>
      </c>
      <c r="O190">
        <v>0</v>
      </c>
      <c r="Q190">
        <v>0</v>
      </c>
      <c r="R190">
        <v>0</v>
      </c>
      <c r="S190" t="s">
        <v>8522</v>
      </c>
      <c r="T190" t="s">
        <v>8523</v>
      </c>
      <c r="U190" t="s">
        <v>8518</v>
      </c>
      <c r="V190">
        <v>0</v>
      </c>
      <c r="W190">
        <v>0</v>
      </c>
      <c r="X190">
        <v>5270</v>
      </c>
      <c r="Y190">
        <v>0</v>
      </c>
    </row>
    <row r="191" spans="1:25">
      <c r="A191" t="s">
        <v>8994</v>
      </c>
      <c r="B191" t="s">
        <v>8997</v>
      </c>
      <c r="E191" t="s">
        <v>295</v>
      </c>
      <c r="F191" t="s">
        <v>8518</v>
      </c>
      <c r="G191" t="s">
        <v>8519</v>
      </c>
      <c r="I191" s="6">
        <v>44835</v>
      </c>
      <c r="L191" s="6">
        <v>44925</v>
      </c>
      <c r="M191" t="s">
        <v>8600</v>
      </c>
      <c r="N191">
        <v>0</v>
      </c>
      <c r="O191">
        <v>8.8000000000000007</v>
      </c>
      <c r="Q191">
        <v>0</v>
      </c>
      <c r="R191">
        <v>0</v>
      </c>
      <c r="S191" t="s">
        <v>8522</v>
      </c>
      <c r="T191" t="s">
        <v>8523</v>
      </c>
      <c r="U191" t="s">
        <v>8518</v>
      </c>
      <c r="V191">
        <v>0</v>
      </c>
      <c r="W191">
        <v>0</v>
      </c>
      <c r="X191">
        <v>5271</v>
      </c>
      <c r="Y191">
        <v>0</v>
      </c>
    </row>
    <row r="192" spans="1:25">
      <c r="A192" t="s">
        <v>8998</v>
      </c>
      <c r="B192" t="s">
        <v>8999</v>
      </c>
      <c r="E192" t="s">
        <v>295</v>
      </c>
      <c r="F192" t="s">
        <v>8518</v>
      </c>
      <c r="G192" t="s">
        <v>8519</v>
      </c>
      <c r="I192" s="6">
        <v>44621</v>
      </c>
      <c r="L192" s="6">
        <v>44621</v>
      </c>
      <c r="M192" t="s">
        <v>8600</v>
      </c>
      <c r="N192">
        <v>0</v>
      </c>
      <c r="O192">
        <v>0</v>
      </c>
      <c r="Q192">
        <v>0</v>
      </c>
      <c r="R192">
        <v>0</v>
      </c>
      <c r="S192" t="s">
        <v>8522</v>
      </c>
      <c r="T192" t="s">
        <v>8523</v>
      </c>
      <c r="U192" t="s">
        <v>8518</v>
      </c>
      <c r="V192">
        <v>0</v>
      </c>
      <c r="W192">
        <v>0</v>
      </c>
      <c r="X192">
        <v>5272</v>
      </c>
      <c r="Y192">
        <v>0</v>
      </c>
    </row>
    <row r="193" spans="1:25">
      <c r="A193" t="s">
        <v>9000</v>
      </c>
      <c r="B193" t="s">
        <v>9001</v>
      </c>
      <c r="E193" t="s">
        <v>295</v>
      </c>
      <c r="F193" t="s">
        <v>8518</v>
      </c>
      <c r="G193" t="s">
        <v>9002</v>
      </c>
      <c r="I193" s="6">
        <v>44501</v>
      </c>
      <c r="L193" s="6">
        <v>44911</v>
      </c>
      <c r="M193" t="s">
        <v>8600</v>
      </c>
      <c r="N193">
        <v>0</v>
      </c>
      <c r="O193">
        <v>693.6</v>
      </c>
      <c r="Q193">
        <v>0</v>
      </c>
      <c r="R193">
        <v>0</v>
      </c>
      <c r="S193" t="s">
        <v>8522</v>
      </c>
      <c r="T193" t="s">
        <v>8523</v>
      </c>
      <c r="U193" t="s">
        <v>8523</v>
      </c>
      <c r="V193">
        <v>0</v>
      </c>
      <c r="W193">
        <v>0</v>
      </c>
      <c r="X193">
        <v>5273</v>
      </c>
      <c r="Y193">
        <v>0</v>
      </c>
    </row>
    <row r="194" spans="1:25">
      <c r="A194" t="s">
        <v>9000</v>
      </c>
      <c r="B194" t="s">
        <v>9000</v>
      </c>
      <c r="E194" t="s">
        <v>295</v>
      </c>
      <c r="F194" t="s">
        <v>8518</v>
      </c>
      <c r="G194" t="s">
        <v>9002</v>
      </c>
      <c r="I194" s="6">
        <v>44501</v>
      </c>
      <c r="L194" s="6">
        <v>44501</v>
      </c>
      <c r="M194" t="s">
        <v>8600</v>
      </c>
      <c r="N194">
        <v>0</v>
      </c>
      <c r="O194">
        <v>0</v>
      </c>
      <c r="Q194">
        <v>0</v>
      </c>
      <c r="R194">
        <v>0</v>
      </c>
      <c r="S194" t="s">
        <v>8522</v>
      </c>
      <c r="T194" t="s">
        <v>8523</v>
      </c>
      <c r="U194" t="s">
        <v>8523</v>
      </c>
      <c r="V194">
        <v>0</v>
      </c>
      <c r="W194">
        <v>0</v>
      </c>
      <c r="X194">
        <v>5274</v>
      </c>
      <c r="Y194">
        <v>0</v>
      </c>
    </row>
    <row r="195" spans="1:25">
      <c r="A195" t="s">
        <v>9000</v>
      </c>
      <c r="B195" t="s">
        <v>9003</v>
      </c>
      <c r="E195" t="s">
        <v>295</v>
      </c>
      <c r="F195" t="s">
        <v>8518</v>
      </c>
      <c r="G195" t="s">
        <v>9002</v>
      </c>
      <c r="I195" s="6">
        <v>44501</v>
      </c>
      <c r="L195" s="6">
        <v>44501</v>
      </c>
      <c r="M195" t="s">
        <v>8600</v>
      </c>
      <c r="N195">
        <v>0</v>
      </c>
      <c r="O195">
        <v>0</v>
      </c>
      <c r="Q195">
        <v>0</v>
      </c>
      <c r="R195">
        <v>0</v>
      </c>
      <c r="S195" t="s">
        <v>8522</v>
      </c>
      <c r="T195" t="s">
        <v>8523</v>
      </c>
      <c r="U195" t="s">
        <v>8518</v>
      </c>
      <c r="V195">
        <v>0</v>
      </c>
      <c r="W195">
        <v>0</v>
      </c>
      <c r="X195">
        <v>5275</v>
      </c>
      <c r="Y195">
        <v>0</v>
      </c>
    </row>
    <row r="196" spans="1:25">
      <c r="A196" t="s">
        <v>9000</v>
      </c>
      <c r="B196" t="s">
        <v>9004</v>
      </c>
      <c r="E196" t="s">
        <v>295</v>
      </c>
      <c r="F196" t="s">
        <v>8518</v>
      </c>
      <c r="G196" t="s">
        <v>9002</v>
      </c>
      <c r="I196" s="6">
        <v>44501</v>
      </c>
      <c r="L196" s="6">
        <v>44501</v>
      </c>
      <c r="M196" t="s">
        <v>8600</v>
      </c>
      <c r="N196">
        <v>0</v>
      </c>
      <c r="O196">
        <v>0</v>
      </c>
      <c r="Q196">
        <v>0</v>
      </c>
      <c r="R196">
        <v>0</v>
      </c>
      <c r="S196" t="s">
        <v>8522</v>
      </c>
      <c r="T196" t="s">
        <v>8523</v>
      </c>
      <c r="U196" t="s">
        <v>8523</v>
      </c>
      <c r="V196">
        <v>0</v>
      </c>
      <c r="W196">
        <v>0</v>
      </c>
      <c r="X196">
        <v>5276</v>
      </c>
      <c r="Y196">
        <v>0</v>
      </c>
    </row>
    <row r="197" spans="1:25">
      <c r="A197" t="s">
        <v>9005</v>
      </c>
      <c r="B197" t="s">
        <v>9006</v>
      </c>
      <c r="E197" t="s">
        <v>295</v>
      </c>
      <c r="F197" t="s">
        <v>8523</v>
      </c>
      <c r="G197" t="s">
        <v>8548</v>
      </c>
      <c r="I197" s="6">
        <v>44531</v>
      </c>
      <c r="L197" s="6">
        <v>44890</v>
      </c>
      <c r="M197" t="s">
        <v>8600</v>
      </c>
      <c r="N197">
        <v>0</v>
      </c>
      <c r="O197">
        <v>1780.8</v>
      </c>
      <c r="Q197">
        <v>0</v>
      </c>
      <c r="R197">
        <v>0</v>
      </c>
      <c r="S197" t="s">
        <v>8522</v>
      </c>
      <c r="T197" t="s">
        <v>8523</v>
      </c>
      <c r="U197" t="s">
        <v>8523</v>
      </c>
      <c r="V197">
        <v>0</v>
      </c>
      <c r="W197">
        <v>0</v>
      </c>
      <c r="X197">
        <v>5277</v>
      </c>
      <c r="Y197">
        <v>0</v>
      </c>
    </row>
    <row r="198" spans="1:25">
      <c r="A198" t="s">
        <v>9005</v>
      </c>
      <c r="B198" t="s">
        <v>9007</v>
      </c>
      <c r="E198" t="s">
        <v>295</v>
      </c>
      <c r="F198" t="s">
        <v>8523</v>
      </c>
      <c r="G198" t="s">
        <v>8548</v>
      </c>
      <c r="I198" s="6">
        <v>44531</v>
      </c>
      <c r="L198" s="6">
        <v>44531</v>
      </c>
      <c r="M198" t="s">
        <v>8600</v>
      </c>
      <c r="N198">
        <v>0</v>
      </c>
      <c r="O198">
        <v>0</v>
      </c>
      <c r="Q198">
        <v>0</v>
      </c>
      <c r="R198">
        <v>0</v>
      </c>
      <c r="S198" t="s">
        <v>8522</v>
      </c>
      <c r="T198" t="s">
        <v>8523</v>
      </c>
      <c r="U198" t="s">
        <v>8523</v>
      </c>
      <c r="V198">
        <v>0</v>
      </c>
      <c r="W198">
        <v>0</v>
      </c>
      <c r="X198">
        <v>5278</v>
      </c>
      <c r="Y198">
        <v>0</v>
      </c>
    </row>
    <row r="199" spans="1:25">
      <c r="A199" t="s">
        <v>9005</v>
      </c>
      <c r="B199" t="s">
        <v>9008</v>
      </c>
      <c r="E199" t="s">
        <v>295</v>
      </c>
      <c r="F199" t="s">
        <v>8523</v>
      </c>
      <c r="G199" t="s">
        <v>8548</v>
      </c>
      <c r="I199" s="6">
        <v>44531</v>
      </c>
      <c r="L199" s="6">
        <v>44531</v>
      </c>
      <c r="M199" t="s">
        <v>8600</v>
      </c>
      <c r="N199">
        <v>0</v>
      </c>
      <c r="O199">
        <v>0</v>
      </c>
      <c r="Q199">
        <v>0</v>
      </c>
      <c r="R199">
        <v>0</v>
      </c>
      <c r="S199" t="s">
        <v>8522</v>
      </c>
      <c r="T199" t="s">
        <v>8523</v>
      </c>
      <c r="U199" t="s">
        <v>8523</v>
      </c>
      <c r="V199">
        <v>0</v>
      </c>
      <c r="W199">
        <v>0</v>
      </c>
      <c r="X199">
        <v>5279</v>
      </c>
      <c r="Y199">
        <v>0</v>
      </c>
    </row>
    <row r="200" spans="1:25">
      <c r="A200" t="s">
        <v>9009</v>
      </c>
      <c r="B200" t="s">
        <v>9010</v>
      </c>
      <c r="E200" t="s">
        <v>295</v>
      </c>
      <c r="F200" t="s">
        <v>8518</v>
      </c>
      <c r="G200" t="s">
        <v>9002</v>
      </c>
      <c r="I200" s="6">
        <v>44805</v>
      </c>
      <c r="L200" s="6">
        <v>45107</v>
      </c>
      <c r="M200" t="s">
        <v>8600</v>
      </c>
      <c r="N200">
        <v>0</v>
      </c>
      <c r="O200">
        <v>2410.4</v>
      </c>
      <c r="Q200">
        <v>0</v>
      </c>
      <c r="R200">
        <v>0</v>
      </c>
      <c r="S200" t="s">
        <v>8522</v>
      </c>
      <c r="T200" t="s">
        <v>8518</v>
      </c>
      <c r="U200" t="s">
        <v>8518</v>
      </c>
      <c r="V200">
        <v>0</v>
      </c>
      <c r="W200">
        <v>0</v>
      </c>
      <c r="X200">
        <v>5280</v>
      </c>
      <c r="Y200">
        <v>0</v>
      </c>
    </row>
    <row r="201" spans="1:25">
      <c r="A201" t="s">
        <v>9009</v>
      </c>
      <c r="B201" t="s">
        <v>9011</v>
      </c>
      <c r="E201" t="s">
        <v>295</v>
      </c>
      <c r="F201" t="s">
        <v>8518</v>
      </c>
      <c r="G201" t="s">
        <v>9002</v>
      </c>
      <c r="I201" s="6">
        <v>44805</v>
      </c>
      <c r="L201" s="6">
        <v>44805</v>
      </c>
      <c r="M201" t="s">
        <v>8600</v>
      </c>
      <c r="N201">
        <v>0</v>
      </c>
      <c r="O201">
        <v>0</v>
      </c>
      <c r="Q201">
        <v>0</v>
      </c>
      <c r="R201">
        <v>0</v>
      </c>
      <c r="S201" t="s">
        <v>8522</v>
      </c>
      <c r="T201" t="s">
        <v>8518</v>
      </c>
      <c r="U201" t="s">
        <v>8518</v>
      </c>
      <c r="V201">
        <v>0</v>
      </c>
      <c r="W201">
        <v>0</v>
      </c>
      <c r="X201">
        <v>5281</v>
      </c>
      <c r="Y201">
        <v>0</v>
      </c>
    </row>
    <row r="202" spans="1:25">
      <c r="A202" t="s">
        <v>9009</v>
      </c>
      <c r="B202" t="s">
        <v>9012</v>
      </c>
      <c r="E202" t="s">
        <v>295</v>
      </c>
      <c r="F202" t="s">
        <v>8518</v>
      </c>
      <c r="G202" t="s">
        <v>9002</v>
      </c>
      <c r="I202" s="6">
        <v>44805</v>
      </c>
      <c r="L202" s="6">
        <v>45016</v>
      </c>
      <c r="M202" t="s">
        <v>8600</v>
      </c>
      <c r="N202">
        <v>0</v>
      </c>
      <c r="O202">
        <v>226.8</v>
      </c>
      <c r="Q202">
        <v>0</v>
      </c>
      <c r="R202">
        <v>0</v>
      </c>
      <c r="S202" t="s">
        <v>8522</v>
      </c>
      <c r="T202" t="s">
        <v>8523</v>
      </c>
      <c r="U202" t="s">
        <v>8523</v>
      </c>
      <c r="V202">
        <v>0</v>
      </c>
      <c r="W202">
        <v>0</v>
      </c>
      <c r="X202">
        <v>5282</v>
      </c>
      <c r="Y202">
        <v>0</v>
      </c>
    </row>
    <row r="203" spans="1:25">
      <c r="A203" t="s">
        <v>9013</v>
      </c>
      <c r="B203" t="s">
        <v>9014</v>
      </c>
      <c r="E203" t="s">
        <v>295</v>
      </c>
      <c r="F203" t="s">
        <v>8518</v>
      </c>
      <c r="G203" t="s">
        <v>8519</v>
      </c>
      <c r="I203" s="6">
        <v>44719</v>
      </c>
      <c r="K203" s="6">
        <v>44804</v>
      </c>
      <c r="L203" s="6">
        <v>44719</v>
      </c>
      <c r="M203" t="s">
        <v>8600</v>
      </c>
      <c r="N203">
        <v>0</v>
      </c>
      <c r="O203">
        <v>0</v>
      </c>
      <c r="Q203">
        <v>0</v>
      </c>
      <c r="R203">
        <v>0</v>
      </c>
      <c r="S203" t="s">
        <v>8522</v>
      </c>
      <c r="T203" t="s">
        <v>8523</v>
      </c>
      <c r="U203" t="s">
        <v>8518</v>
      </c>
      <c r="V203">
        <v>0</v>
      </c>
      <c r="W203">
        <v>0</v>
      </c>
      <c r="X203">
        <v>5283</v>
      </c>
      <c r="Y203">
        <v>0</v>
      </c>
    </row>
    <row r="204" spans="1:25">
      <c r="A204" t="s">
        <v>9015</v>
      </c>
      <c r="B204" t="s">
        <v>9016</v>
      </c>
      <c r="E204" t="s">
        <v>8527</v>
      </c>
      <c r="F204" t="s">
        <v>8518</v>
      </c>
      <c r="G204" t="s">
        <v>8519</v>
      </c>
      <c r="I204" s="6">
        <v>44774</v>
      </c>
      <c r="L204" s="6">
        <v>44774</v>
      </c>
      <c r="M204" t="s">
        <v>8600</v>
      </c>
      <c r="N204">
        <v>0</v>
      </c>
      <c r="O204">
        <v>0</v>
      </c>
      <c r="Q204">
        <v>0</v>
      </c>
      <c r="R204">
        <v>0</v>
      </c>
      <c r="S204" t="s">
        <v>8522</v>
      </c>
      <c r="T204" t="s">
        <v>8523</v>
      </c>
      <c r="U204" t="s">
        <v>8518</v>
      </c>
      <c r="V204">
        <v>0</v>
      </c>
      <c r="W204">
        <v>0</v>
      </c>
      <c r="X204">
        <v>5284</v>
      </c>
      <c r="Y204">
        <v>0</v>
      </c>
    </row>
    <row r="205" spans="1:25">
      <c r="A205" t="s">
        <v>8624</v>
      </c>
      <c r="B205" t="s">
        <v>9017</v>
      </c>
      <c r="E205" t="s">
        <v>8527</v>
      </c>
      <c r="F205" t="s">
        <v>8518</v>
      </c>
      <c r="G205" t="s">
        <v>8519</v>
      </c>
      <c r="H205" t="s">
        <v>980</v>
      </c>
      <c r="I205" s="6">
        <v>44858</v>
      </c>
      <c r="K205" s="6">
        <v>44957</v>
      </c>
      <c r="L205" s="6">
        <v>44988</v>
      </c>
      <c r="M205" t="s">
        <v>8627</v>
      </c>
      <c r="N205" t="s">
        <v>9018</v>
      </c>
      <c r="O205">
        <v>2385.6</v>
      </c>
      <c r="P205" t="s">
        <v>8534</v>
      </c>
      <c r="Q205">
        <v>7</v>
      </c>
      <c r="R205">
        <v>4</v>
      </c>
      <c r="S205" t="s">
        <v>8535</v>
      </c>
      <c r="T205" t="s">
        <v>8523</v>
      </c>
      <c r="U205" t="s">
        <v>8518</v>
      </c>
      <c r="V205">
        <v>0.45</v>
      </c>
      <c r="W205">
        <v>0.55000000000000004</v>
      </c>
      <c r="X205">
        <v>5443</v>
      </c>
      <c r="Y205">
        <v>94</v>
      </c>
    </row>
    <row r="206" spans="1:25">
      <c r="A206" t="s">
        <v>145</v>
      </c>
      <c r="B206" t="s">
        <v>9019</v>
      </c>
      <c r="C206" t="s">
        <v>9020</v>
      </c>
      <c r="E206" t="s">
        <v>8527</v>
      </c>
      <c r="F206" t="s">
        <v>8518</v>
      </c>
      <c r="G206" t="s">
        <v>8519</v>
      </c>
      <c r="H206" t="s">
        <v>980</v>
      </c>
      <c r="I206" s="6">
        <v>44835</v>
      </c>
      <c r="K206" s="6">
        <v>44969</v>
      </c>
      <c r="L206" s="6">
        <v>44967</v>
      </c>
      <c r="M206" t="s">
        <v>8745</v>
      </c>
      <c r="N206" t="s">
        <v>9021</v>
      </c>
      <c r="O206">
        <v>1289.5999999999999</v>
      </c>
      <c r="P206" t="s">
        <v>8534</v>
      </c>
      <c r="Q206">
        <v>5</v>
      </c>
      <c r="R206">
        <v>5</v>
      </c>
      <c r="S206" t="s">
        <v>8535</v>
      </c>
      <c r="T206" t="s">
        <v>8523</v>
      </c>
      <c r="U206" t="s">
        <v>8518</v>
      </c>
      <c r="V206">
        <v>0.45</v>
      </c>
      <c r="W206">
        <v>0.55000000000000004</v>
      </c>
      <c r="X206">
        <v>5444</v>
      </c>
      <c r="Y206">
        <v>311</v>
      </c>
    </row>
    <row r="207" spans="1:25">
      <c r="A207" t="s">
        <v>8611</v>
      </c>
      <c r="B207" t="s">
        <v>9022</v>
      </c>
      <c r="E207" t="s">
        <v>295</v>
      </c>
      <c r="F207" t="s">
        <v>8518</v>
      </c>
      <c r="G207" t="s">
        <v>8519</v>
      </c>
      <c r="I207" s="6">
        <v>44682</v>
      </c>
      <c r="L207" s="6">
        <v>44895</v>
      </c>
      <c r="M207" t="s">
        <v>8532</v>
      </c>
      <c r="N207" t="s">
        <v>8614</v>
      </c>
      <c r="O207">
        <v>1.6</v>
      </c>
      <c r="Q207">
        <v>0</v>
      </c>
      <c r="R207">
        <v>0</v>
      </c>
      <c r="S207" t="s">
        <v>8522</v>
      </c>
      <c r="T207" t="s">
        <v>8523</v>
      </c>
      <c r="U207" t="s">
        <v>8518</v>
      </c>
      <c r="V207">
        <v>0.45</v>
      </c>
      <c r="W207">
        <v>0.55000000000000004</v>
      </c>
      <c r="X207">
        <v>5548</v>
      </c>
      <c r="Y207">
        <v>333</v>
      </c>
    </row>
    <row r="208" spans="1:25">
      <c r="A208" t="s">
        <v>8524</v>
      </c>
      <c r="B208" t="s">
        <v>9023</v>
      </c>
      <c r="C208" t="s">
        <v>9024</v>
      </c>
      <c r="E208" t="s">
        <v>8517</v>
      </c>
      <c r="F208" t="s">
        <v>8518</v>
      </c>
      <c r="G208" t="s">
        <v>8519</v>
      </c>
      <c r="I208" s="6">
        <v>44862</v>
      </c>
      <c r="K208" s="6">
        <v>44883</v>
      </c>
      <c r="L208" s="6">
        <v>44895</v>
      </c>
      <c r="M208" t="s">
        <v>8528</v>
      </c>
      <c r="N208" t="s">
        <v>9025</v>
      </c>
      <c r="O208">
        <v>153.6</v>
      </c>
      <c r="P208" t="s">
        <v>8534</v>
      </c>
      <c r="Q208">
        <v>1</v>
      </c>
      <c r="R208">
        <v>1</v>
      </c>
      <c r="S208" t="s">
        <v>8522</v>
      </c>
      <c r="T208" t="s">
        <v>8523</v>
      </c>
      <c r="U208" t="s">
        <v>8518</v>
      </c>
      <c r="V208">
        <v>0.45</v>
      </c>
      <c r="W208">
        <v>0.55000000000000004</v>
      </c>
      <c r="X208">
        <v>5776</v>
      </c>
      <c r="Y208">
        <v>65</v>
      </c>
    </row>
    <row r="209" spans="1:25">
      <c r="A209" t="s">
        <v>9026</v>
      </c>
      <c r="B209" t="s">
        <v>9027</v>
      </c>
      <c r="E209" t="s">
        <v>8517</v>
      </c>
      <c r="F209" t="s">
        <v>8518</v>
      </c>
      <c r="G209" t="s">
        <v>8519</v>
      </c>
      <c r="H209" t="s">
        <v>980</v>
      </c>
      <c r="I209" s="6">
        <v>44866</v>
      </c>
      <c r="K209" s="6">
        <v>45138</v>
      </c>
      <c r="L209" s="6">
        <v>45138</v>
      </c>
      <c r="M209" t="s">
        <v>8573</v>
      </c>
      <c r="N209" t="s">
        <v>9028</v>
      </c>
      <c r="O209">
        <v>5676.48</v>
      </c>
      <c r="P209" t="s">
        <v>8534</v>
      </c>
      <c r="Q209">
        <v>5</v>
      </c>
      <c r="R209">
        <v>3</v>
      </c>
      <c r="S209" t="s">
        <v>8535</v>
      </c>
      <c r="T209" t="s">
        <v>8523</v>
      </c>
      <c r="U209" t="s">
        <v>8518</v>
      </c>
      <c r="V209">
        <v>0.45</v>
      </c>
      <c r="W209">
        <v>0.55000000000000004</v>
      </c>
      <c r="X209">
        <v>5777</v>
      </c>
      <c r="Y209">
        <v>284</v>
      </c>
    </row>
    <row r="210" spans="1:25">
      <c r="A210" t="s">
        <v>361</v>
      </c>
      <c r="B210" t="s">
        <v>9029</v>
      </c>
      <c r="C210" t="s">
        <v>9030</v>
      </c>
      <c r="E210" t="s">
        <v>8517</v>
      </c>
      <c r="F210" t="s">
        <v>8518</v>
      </c>
      <c r="G210" t="s">
        <v>8519</v>
      </c>
      <c r="I210" s="6">
        <v>44851</v>
      </c>
      <c r="K210" s="6">
        <v>45033</v>
      </c>
      <c r="L210" s="6">
        <v>45044</v>
      </c>
      <c r="M210" t="s">
        <v>8901</v>
      </c>
      <c r="N210" t="s">
        <v>9031</v>
      </c>
      <c r="O210">
        <v>2730</v>
      </c>
      <c r="P210" t="s">
        <v>8534</v>
      </c>
      <c r="Q210">
        <v>4</v>
      </c>
      <c r="R210">
        <v>5</v>
      </c>
      <c r="S210" t="s">
        <v>8535</v>
      </c>
      <c r="T210" t="s">
        <v>8523</v>
      </c>
      <c r="U210" t="s">
        <v>8518</v>
      </c>
      <c r="V210">
        <v>0.45</v>
      </c>
      <c r="W210">
        <v>0.55000000000000004</v>
      </c>
      <c r="X210">
        <v>5778</v>
      </c>
      <c r="Y210">
        <v>276</v>
      </c>
    </row>
    <row r="211" spans="1:25">
      <c r="A211" t="s">
        <v>8994</v>
      </c>
      <c r="B211" t="s">
        <v>9032</v>
      </c>
      <c r="E211" t="s">
        <v>8517</v>
      </c>
      <c r="F211" t="s">
        <v>8518</v>
      </c>
      <c r="G211" t="s">
        <v>8519</v>
      </c>
      <c r="I211" s="6">
        <v>44848</v>
      </c>
      <c r="K211" s="6">
        <v>44926</v>
      </c>
      <c r="L211" s="6">
        <v>44925</v>
      </c>
      <c r="M211" t="s">
        <v>8600</v>
      </c>
      <c r="N211">
        <v>0</v>
      </c>
      <c r="O211">
        <v>360.8</v>
      </c>
      <c r="Q211">
        <v>0</v>
      </c>
      <c r="R211">
        <v>0</v>
      </c>
      <c r="S211" t="s">
        <v>8522</v>
      </c>
      <c r="T211" t="s">
        <v>8523</v>
      </c>
      <c r="U211" t="s">
        <v>8518</v>
      </c>
      <c r="V211">
        <v>0</v>
      </c>
      <c r="W211">
        <v>0</v>
      </c>
      <c r="X211">
        <v>5779</v>
      </c>
      <c r="Y211">
        <v>0</v>
      </c>
    </row>
    <row r="212" spans="1:25">
      <c r="A212" t="s">
        <v>8360</v>
      </c>
      <c r="B212" t="s">
        <v>9033</v>
      </c>
      <c r="C212" t="s">
        <v>9034</v>
      </c>
      <c r="E212" t="s">
        <v>8517</v>
      </c>
      <c r="F212" t="s">
        <v>8518</v>
      </c>
      <c r="G212" t="s">
        <v>8519</v>
      </c>
      <c r="I212" s="6">
        <v>44837</v>
      </c>
      <c r="K212" s="6">
        <v>44926</v>
      </c>
      <c r="L212" s="6">
        <v>44925</v>
      </c>
      <c r="M212" t="s">
        <v>8824</v>
      </c>
      <c r="N212" t="s">
        <v>9035</v>
      </c>
      <c r="O212">
        <v>4196.24</v>
      </c>
      <c r="P212" t="s">
        <v>8534</v>
      </c>
      <c r="Q212">
        <v>9</v>
      </c>
      <c r="R212">
        <v>2</v>
      </c>
      <c r="S212" t="s">
        <v>8535</v>
      </c>
      <c r="T212" t="s">
        <v>8523</v>
      </c>
      <c r="U212" t="s">
        <v>8518</v>
      </c>
      <c r="V212">
        <v>0.45</v>
      </c>
      <c r="W212">
        <v>0.55000000000000004</v>
      </c>
      <c r="X212">
        <v>5780</v>
      </c>
      <c r="Y212">
        <v>414</v>
      </c>
    </row>
    <row r="213" spans="1:25">
      <c r="A213" t="s">
        <v>9036</v>
      </c>
      <c r="B213" t="s">
        <v>9037</v>
      </c>
      <c r="E213" t="s">
        <v>8527</v>
      </c>
      <c r="F213" t="s">
        <v>8518</v>
      </c>
      <c r="G213" t="s">
        <v>8519</v>
      </c>
      <c r="H213" t="s">
        <v>980</v>
      </c>
      <c r="I213" s="6">
        <v>44896</v>
      </c>
      <c r="K213" s="6">
        <v>45033</v>
      </c>
      <c r="L213" s="6">
        <v>45002</v>
      </c>
      <c r="M213" t="s">
        <v>8539</v>
      </c>
      <c r="N213" t="s">
        <v>9038</v>
      </c>
      <c r="O213">
        <v>2807.6</v>
      </c>
      <c r="P213" t="s">
        <v>8534</v>
      </c>
      <c r="Q213">
        <v>3</v>
      </c>
      <c r="R213">
        <v>4</v>
      </c>
      <c r="S213" t="s">
        <v>8535</v>
      </c>
      <c r="T213" t="s">
        <v>8523</v>
      </c>
      <c r="U213" t="s">
        <v>8518</v>
      </c>
      <c r="V213">
        <v>0.45</v>
      </c>
      <c r="W213">
        <v>0.55000000000000004</v>
      </c>
      <c r="X213">
        <v>5995</v>
      </c>
      <c r="Y213">
        <v>397</v>
      </c>
    </row>
    <row r="214" spans="1:25">
      <c r="A214" t="s">
        <v>8584</v>
      </c>
      <c r="B214" t="s">
        <v>9039</v>
      </c>
      <c r="C214" t="s">
        <v>9040</v>
      </c>
      <c r="E214" t="s">
        <v>295</v>
      </c>
      <c r="F214" t="s">
        <v>8518</v>
      </c>
      <c r="G214" t="s">
        <v>8519</v>
      </c>
      <c r="I214" s="6">
        <v>44501</v>
      </c>
      <c r="K214" s="6">
        <v>44592</v>
      </c>
      <c r="L214" s="6">
        <v>44895</v>
      </c>
      <c r="M214" t="s">
        <v>8573</v>
      </c>
      <c r="N214" t="s">
        <v>8831</v>
      </c>
      <c r="O214">
        <v>1.6</v>
      </c>
      <c r="Q214">
        <v>0</v>
      </c>
      <c r="R214">
        <v>1</v>
      </c>
      <c r="S214" t="s">
        <v>8522</v>
      </c>
      <c r="T214" t="s">
        <v>8523</v>
      </c>
      <c r="U214" t="s">
        <v>8518</v>
      </c>
      <c r="V214">
        <v>0.45</v>
      </c>
      <c r="W214">
        <v>0.55000000000000004</v>
      </c>
      <c r="X214">
        <v>5997</v>
      </c>
      <c r="Y214">
        <v>140</v>
      </c>
    </row>
    <row r="215" spans="1:25">
      <c r="A215" t="s">
        <v>9041</v>
      </c>
      <c r="B215" t="s">
        <v>9042</v>
      </c>
      <c r="E215" t="s">
        <v>295</v>
      </c>
      <c r="F215" t="s">
        <v>8523</v>
      </c>
      <c r="G215" t="s">
        <v>8548</v>
      </c>
      <c r="I215" s="6">
        <v>44562</v>
      </c>
      <c r="L215" s="6">
        <v>44564</v>
      </c>
      <c r="M215" t="s">
        <v>8600</v>
      </c>
      <c r="N215">
        <v>0</v>
      </c>
      <c r="O215">
        <v>0</v>
      </c>
      <c r="Q215">
        <v>0</v>
      </c>
      <c r="R215">
        <v>0</v>
      </c>
      <c r="S215" t="s">
        <v>8522</v>
      </c>
      <c r="T215" t="s">
        <v>8523</v>
      </c>
      <c r="U215" t="s">
        <v>8523</v>
      </c>
      <c r="V215">
        <v>0.45</v>
      </c>
      <c r="W215">
        <v>0.55000000000000004</v>
      </c>
      <c r="X215">
        <v>5999</v>
      </c>
      <c r="Y215">
        <v>76</v>
      </c>
    </row>
    <row r="216" spans="1:25">
      <c r="A216" t="s">
        <v>8891</v>
      </c>
      <c r="B216" t="s">
        <v>9043</v>
      </c>
      <c r="C216" t="s">
        <v>9044</v>
      </c>
      <c r="E216" t="s">
        <v>295</v>
      </c>
      <c r="F216" t="s">
        <v>8518</v>
      </c>
      <c r="G216" t="s">
        <v>8519</v>
      </c>
      <c r="I216" s="6">
        <v>44552</v>
      </c>
      <c r="L216" s="6">
        <v>44552</v>
      </c>
      <c r="M216" t="s">
        <v>8573</v>
      </c>
      <c r="N216">
        <v>0</v>
      </c>
      <c r="O216">
        <v>0</v>
      </c>
      <c r="Q216">
        <v>0</v>
      </c>
      <c r="R216">
        <v>1</v>
      </c>
      <c r="S216" t="s">
        <v>8522</v>
      </c>
      <c r="T216" t="s">
        <v>8523</v>
      </c>
      <c r="U216" t="s">
        <v>8518</v>
      </c>
      <c r="V216">
        <v>0.45</v>
      </c>
      <c r="W216">
        <v>0.55000000000000004</v>
      </c>
      <c r="X216">
        <v>6000</v>
      </c>
      <c r="Y216">
        <v>223</v>
      </c>
    </row>
    <row r="217" spans="1:25">
      <c r="A217" t="s">
        <v>8586</v>
      </c>
      <c r="B217" t="s">
        <v>9045</v>
      </c>
      <c r="C217" t="s">
        <v>9046</v>
      </c>
      <c r="E217" t="s">
        <v>295</v>
      </c>
      <c r="F217" t="s">
        <v>8518</v>
      </c>
      <c r="G217" t="s">
        <v>8519</v>
      </c>
      <c r="I217" s="6">
        <v>44732</v>
      </c>
      <c r="K217" s="6">
        <v>44793</v>
      </c>
      <c r="L217" s="6">
        <v>44732</v>
      </c>
      <c r="M217" t="s">
        <v>8528</v>
      </c>
      <c r="N217" t="s">
        <v>9047</v>
      </c>
      <c r="O217">
        <v>0</v>
      </c>
      <c r="P217" t="s">
        <v>8534</v>
      </c>
      <c r="Q217">
        <v>1</v>
      </c>
      <c r="R217">
        <v>1</v>
      </c>
      <c r="S217" t="s">
        <v>8535</v>
      </c>
      <c r="T217" t="s">
        <v>8523</v>
      </c>
      <c r="U217" t="s">
        <v>8518</v>
      </c>
      <c r="V217">
        <v>0.45</v>
      </c>
      <c r="W217">
        <v>0.55000000000000004</v>
      </c>
      <c r="X217">
        <v>6001</v>
      </c>
      <c r="Y217">
        <v>81</v>
      </c>
    </row>
    <row r="218" spans="1:25">
      <c r="A218" t="s">
        <v>8624</v>
      </c>
      <c r="B218" t="s">
        <v>9048</v>
      </c>
      <c r="E218" t="s">
        <v>8556</v>
      </c>
      <c r="F218" t="s">
        <v>8518</v>
      </c>
      <c r="G218" t="s">
        <v>8519</v>
      </c>
      <c r="I218" s="6">
        <v>44378</v>
      </c>
      <c r="K218" s="6">
        <v>44650</v>
      </c>
      <c r="L218" s="6">
        <v>44378</v>
      </c>
      <c r="M218" t="s">
        <v>8627</v>
      </c>
      <c r="N218" t="s">
        <v>9049</v>
      </c>
      <c r="O218">
        <v>0</v>
      </c>
      <c r="Q218">
        <v>0</v>
      </c>
      <c r="R218">
        <v>1</v>
      </c>
      <c r="S218" t="s">
        <v>8522</v>
      </c>
      <c r="T218" t="s">
        <v>8523</v>
      </c>
      <c r="U218" t="s">
        <v>8518</v>
      </c>
      <c r="V218">
        <v>0.45</v>
      </c>
      <c r="W218">
        <v>0.55000000000000004</v>
      </c>
      <c r="X218">
        <v>6104</v>
      </c>
      <c r="Y218">
        <v>0</v>
      </c>
    </row>
    <row r="219" spans="1:25">
      <c r="A219" t="s">
        <v>8624</v>
      </c>
      <c r="B219" t="s">
        <v>9050</v>
      </c>
      <c r="E219" t="s">
        <v>8556</v>
      </c>
      <c r="F219" t="s">
        <v>8518</v>
      </c>
      <c r="G219" t="s">
        <v>8519</v>
      </c>
      <c r="I219" s="6">
        <v>44440</v>
      </c>
      <c r="L219" s="6">
        <v>44925</v>
      </c>
      <c r="M219" t="s">
        <v>8627</v>
      </c>
      <c r="N219">
        <v>0</v>
      </c>
      <c r="O219">
        <v>3657.6</v>
      </c>
      <c r="Q219">
        <v>0</v>
      </c>
      <c r="R219">
        <v>1</v>
      </c>
      <c r="S219" t="s">
        <v>8535</v>
      </c>
      <c r="T219" t="s">
        <v>8523</v>
      </c>
      <c r="U219" t="s">
        <v>8518</v>
      </c>
      <c r="V219">
        <v>0.45</v>
      </c>
      <c r="W219">
        <v>0.55000000000000004</v>
      </c>
      <c r="X219">
        <v>6105</v>
      </c>
      <c r="Y219">
        <v>0</v>
      </c>
    </row>
    <row r="220" spans="1:25">
      <c r="A220" t="s">
        <v>8624</v>
      </c>
      <c r="B220" t="s">
        <v>9051</v>
      </c>
      <c r="C220" t="s">
        <v>9052</v>
      </c>
      <c r="E220" t="s">
        <v>8556</v>
      </c>
      <c r="F220" t="s">
        <v>8518</v>
      </c>
      <c r="G220" t="s">
        <v>8519</v>
      </c>
      <c r="I220" s="6">
        <v>44621</v>
      </c>
      <c r="K220" s="6">
        <v>44712</v>
      </c>
      <c r="L220" s="6">
        <v>44621</v>
      </c>
      <c r="M220" t="s">
        <v>8627</v>
      </c>
      <c r="N220" t="s">
        <v>9053</v>
      </c>
      <c r="O220">
        <v>0</v>
      </c>
      <c r="Q220">
        <v>0</v>
      </c>
      <c r="R220">
        <v>1</v>
      </c>
      <c r="S220" t="s">
        <v>8522</v>
      </c>
      <c r="T220" t="s">
        <v>8523</v>
      </c>
      <c r="U220" t="s">
        <v>8518</v>
      </c>
      <c r="V220">
        <v>0.45</v>
      </c>
      <c r="W220">
        <v>0.55000000000000004</v>
      </c>
      <c r="X220">
        <v>6106</v>
      </c>
      <c r="Y220">
        <v>0</v>
      </c>
    </row>
    <row r="221" spans="1:25">
      <c r="A221" t="s">
        <v>8378</v>
      </c>
      <c r="B221" t="s">
        <v>9054</v>
      </c>
      <c r="C221" t="s">
        <v>9055</v>
      </c>
      <c r="E221" t="s">
        <v>8527</v>
      </c>
      <c r="F221" t="s">
        <v>8518</v>
      </c>
      <c r="G221" t="s">
        <v>8519</v>
      </c>
      <c r="I221" s="6">
        <v>44858</v>
      </c>
      <c r="J221" s="6">
        <v>44858</v>
      </c>
      <c r="K221" s="6">
        <v>44925</v>
      </c>
      <c r="L221" s="6">
        <v>44956</v>
      </c>
      <c r="M221" t="s">
        <v>8539</v>
      </c>
      <c r="N221" t="s">
        <v>9056</v>
      </c>
      <c r="O221">
        <v>627.20000000000005</v>
      </c>
      <c r="P221" t="s">
        <v>8534</v>
      </c>
      <c r="Q221">
        <v>3</v>
      </c>
      <c r="R221">
        <v>3</v>
      </c>
      <c r="S221" t="s">
        <v>8535</v>
      </c>
      <c r="T221" t="s">
        <v>8523</v>
      </c>
      <c r="U221" t="s">
        <v>8518</v>
      </c>
      <c r="V221">
        <v>0.45</v>
      </c>
      <c r="W221">
        <v>0.55000000000000004</v>
      </c>
      <c r="X221">
        <v>6107</v>
      </c>
      <c r="Y221">
        <v>279</v>
      </c>
    </row>
    <row r="222" spans="1:25">
      <c r="A222" t="s">
        <v>127</v>
      </c>
      <c r="B222" t="s">
        <v>9057</v>
      </c>
      <c r="E222" t="s">
        <v>8517</v>
      </c>
      <c r="F222" t="s">
        <v>8518</v>
      </c>
      <c r="G222" t="s">
        <v>8519</v>
      </c>
      <c r="H222" t="s">
        <v>980</v>
      </c>
      <c r="I222" s="6">
        <v>44880</v>
      </c>
      <c r="K222" s="6">
        <v>45473</v>
      </c>
      <c r="L222" s="6">
        <v>45471</v>
      </c>
      <c r="N222" t="s">
        <v>9058</v>
      </c>
      <c r="O222">
        <v>8683.52</v>
      </c>
      <c r="P222" t="s">
        <v>8534</v>
      </c>
      <c r="Q222">
        <v>8</v>
      </c>
      <c r="R222">
        <v>4</v>
      </c>
      <c r="S222" t="s">
        <v>8535</v>
      </c>
      <c r="T222" t="s">
        <v>8523</v>
      </c>
      <c r="U222" t="s">
        <v>8518</v>
      </c>
      <c r="V222">
        <v>0.45</v>
      </c>
      <c r="W222">
        <v>0.55000000000000004</v>
      </c>
      <c r="X222">
        <v>6108</v>
      </c>
      <c r="Y222">
        <v>317</v>
      </c>
    </row>
    <row r="223" spans="1:25">
      <c r="A223" t="s">
        <v>127</v>
      </c>
      <c r="B223" t="s">
        <v>9059</v>
      </c>
      <c r="C223" t="s">
        <v>9060</v>
      </c>
      <c r="E223" t="s">
        <v>295</v>
      </c>
      <c r="F223" t="s">
        <v>8518</v>
      </c>
      <c r="G223" t="s">
        <v>8519</v>
      </c>
      <c r="I223" s="6">
        <v>44743</v>
      </c>
      <c r="K223" s="6">
        <v>44926</v>
      </c>
      <c r="L223" s="6">
        <v>44925</v>
      </c>
      <c r="M223" t="s">
        <v>8528</v>
      </c>
      <c r="N223" t="s">
        <v>9061</v>
      </c>
      <c r="O223">
        <v>1159.2</v>
      </c>
      <c r="P223" t="s">
        <v>8534</v>
      </c>
      <c r="Q223">
        <v>2</v>
      </c>
      <c r="R223">
        <v>1</v>
      </c>
      <c r="S223" t="s">
        <v>8535</v>
      </c>
      <c r="T223" t="s">
        <v>8523</v>
      </c>
      <c r="U223" t="s">
        <v>8518</v>
      </c>
      <c r="V223">
        <v>0.45</v>
      </c>
      <c r="W223">
        <v>0.55000000000000004</v>
      </c>
      <c r="X223">
        <v>6112</v>
      </c>
      <c r="Y223">
        <v>318</v>
      </c>
    </row>
    <row r="224" spans="1:25">
      <c r="A224" t="s">
        <v>56</v>
      </c>
      <c r="B224" t="s">
        <v>9062</v>
      </c>
      <c r="C224" t="s">
        <v>9063</v>
      </c>
      <c r="E224" t="s">
        <v>15</v>
      </c>
      <c r="F224" t="s">
        <v>8518</v>
      </c>
      <c r="G224" t="s">
        <v>8519</v>
      </c>
      <c r="I224" s="6">
        <v>44853</v>
      </c>
      <c r="K224" s="6">
        <v>44865</v>
      </c>
      <c r="L224" s="6">
        <v>44853</v>
      </c>
      <c r="M224" t="s">
        <v>8520</v>
      </c>
      <c r="N224" t="s">
        <v>8993</v>
      </c>
      <c r="O224">
        <v>0</v>
      </c>
      <c r="P224" t="s">
        <v>8534</v>
      </c>
      <c r="Q224">
        <v>1</v>
      </c>
      <c r="R224">
        <v>1</v>
      </c>
      <c r="S224" t="s">
        <v>8535</v>
      </c>
      <c r="T224" t="s">
        <v>8523</v>
      </c>
      <c r="U224" t="s">
        <v>8518</v>
      </c>
      <c r="V224">
        <v>0.3</v>
      </c>
      <c r="W224">
        <v>0.7</v>
      </c>
      <c r="X224">
        <v>6515</v>
      </c>
      <c r="Y224">
        <v>264</v>
      </c>
    </row>
    <row r="225" spans="1:25">
      <c r="A225" t="s">
        <v>145</v>
      </c>
      <c r="B225" t="s">
        <v>9064</v>
      </c>
      <c r="E225" t="s">
        <v>8527</v>
      </c>
      <c r="F225" t="s">
        <v>8518</v>
      </c>
      <c r="G225" t="s">
        <v>8519</v>
      </c>
      <c r="H225" t="s">
        <v>980</v>
      </c>
      <c r="I225" s="6">
        <v>44866</v>
      </c>
      <c r="K225" s="6">
        <v>45034</v>
      </c>
      <c r="L225" s="6">
        <v>45034</v>
      </c>
      <c r="M225" t="s">
        <v>8745</v>
      </c>
      <c r="N225" t="s">
        <v>9065</v>
      </c>
      <c r="O225">
        <v>2126.08</v>
      </c>
      <c r="P225" t="s">
        <v>8534</v>
      </c>
      <c r="Q225">
        <v>4</v>
      </c>
      <c r="R225">
        <v>4</v>
      </c>
      <c r="S225" t="s">
        <v>8535</v>
      </c>
      <c r="T225" t="s">
        <v>8523</v>
      </c>
      <c r="U225" t="s">
        <v>8518</v>
      </c>
      <c r="V225">
        <v>0.45</v>
      </c>
      <c r="W225">
        <v>0.55000000000000004</v>
      </c>
      <c r="X225">
        <v>6724</v>
      </c>
      <c r="Y225">
        <v>280</v>
      </c>
    </row>
    <row r="226" spans="1:25">
      <c r="A226" t="s">
        <v>145</v>
      </c>
      <c r="B226" t="s">
        <v>9066</v>
      </c>
      <c r="C226" t="s">
        <v>9067</v>
      </c>
      <c r="E226" t="s">
        <v>8527</v>
      </c>
      <c r="F226" t="s">
        <v>8518</v>
      </c>
      <c r="G226" t="s">
        <v>8519</v>
      </c>
      <c r="H226" t="s">
        <v>980</v>
      </c>
      <c r="I226" s="6">
        <v>44866</v>
      </c>
      <c r="K226" s="6">
        <v>44975</v>
      </c>
      <c r="L226" s="6">
        <v>45016</v>
      </c>
      <c r="M226" t="s">
        <v>8745</v>
      </c>
      <c r="N226" t="s">
        <v>9068</v>
      </c>
      <c r="O226">
        <v>200.45</v>
      </c>
      <c r="P226" t="s">
        <v>8534</v>
      </c>
      <c r="Q226">
        <v>5</v>
      </c>
      <c r="R226">
        <v>2</v>
      </c>
      <c r="S226" t="s">
        <v>8535</v>
      </c>
      <c r="T226" t="s">
        <v>8523</v>
      </c>
      <c r="U226" t="s">
        <v>8518</v>
      </c>
      <c r="V226">
        <v>0.45</v>
      </c>
      <c r="W226">
        <v>0.55000000000000004</v>
      </c>
      <c r="X226">
        <v>6725</v>
      </c>
      <c r="Y226">
        <v>313</v>
      </c>
    </row>
    <row r="227" spans="1:25">
      <c r="A227" t="s">
        <v>9069</v>
      </c>
      <c r="B227" t="s">
        <v>8621</v>
      </c>
      <c r="C227" t="s">
        <v>9070</v>
      </c>
      <c r="E227" t="s">
        <v>8527</v>
      </c>
      <c r="F227" t="s">
        <v>8518</v>
      </c>
      <c r="G227" t="s">
        <v>8519</v>
      </c>
      <c r="I227" s="6">
        <v>44866</v>
      </c>
      <c r="L227" s="6">
        <v>44895</v>
      </c>
      <c r="M227" t="s">
        <v>8520</v>
      </c>
      <c r="N227" t="s">
        <v>8917</v>
      </c>
      <c r="O227">
        <v>1.6</v>
      </c>
      <c r="P227" t="s">
        <v>8534</v>
      </c>
      <c r="Q227">
        <v>2</v>
      </c>
      <c r="R227">
        <v>2</v>
      </c>
      <c r="S227" t="s">
        <v>8535</v>
      </c>
      <c r="T227" t="s">
        <v>8523</v>
      </c>
      <c r="U227" t="s">
        <v>8518</v>
      </c>
      <c r="V227">
        <v>0.45</v>
      </c>
      <c r="W227">
        <v>0.55000000000000004</v>
      </c>
      <c r="X227">
        <v>6727</v>
      </c>
      <c r="Y227">
        <v>0</v>
      </c>
    </row>
    <row r="228" spans="1:25">
      <c r="A228" t="s">
        <v>9069</v>
      </c>
      <c r="B228" t="s">
        <v>9071</v>
      </c>
      <c r="E228" t="s">
        <v>15</v>
      </c>
      <c r="F228" t="s">
        <v>8518</v>
      </c>
      <c r="G228" t="s">
        <v>8519</v>
      </c>
      <c r="I228" s="6">
        <v>44866</v>
      </c>
      <c r="L228" s="6">
        <v>44866</v>
      </c>
      <c r="M228" t="s">
        <v>8520</v>
      </c>
      <c r="N228">
        <v>0</v>
      </c>
      <c r="O228">
        <v>0</v>
      </c>
      <c r="Q228">
        <v>0</v>
      </c>
      <c r="R228">
        <v>0</v>
      </c>
      <c r="S228" t="s">
        <v>8522</v>
      </c>
      <c r="T228" t="s">
        <v>8523</v>
      </c>
      <c r="U228" t="s">
        <v>8518</v>
      </c>
      <c r="V228">
        <v>0.3</v>
      </c>
      <c r="W228">
        <v>0.7</v>
      </c>
      <c r="X228">
        <v>6728</v>
      </c>
      <c r="Y228">
        <v>0</v>
      </c>
    </row>
    <row r="229" spans="1:25">
      <c r="A229" t="s">
        <v>414</v>
      </c>
      <c r="B229" t="s">
        <v>9072</v>
      </c>
      <c r="E229" t="s">
        <v>8527</v>
      </c>
      <c r="F229" t="s">
        <v>8518</v>
      </c>
      <c r="G229" t="s">
        <v>8519</v>
      </c>
      <c r="H229" t="s">
        <v>980</v>
      </c>
      <c r="I229" s="6">
        <v>44893</v>
      </c>
      <c r="K229" s="6">
        <v>44926</v>
      </c>
      <c r="L229" s="6">
        <v>45282</v>
      </c>
      <c r="M229" t="s">
        <v>8901</v>
      </c>
      <c r="N229" t="s">
        <v>8618</v>
      </c>
      <c r="O229">
        <v>47.6</v>
      </c>
      <c r="P229" t="s">
        <v>8534</v>
      </c>
      <c r="Q229">
        <v>2</v>
      </c>
      <c r="R229">
        <v>1</v>
      </c>
      <c r="S229" t="s">
        <v>8535</v>
      </c>
      <c r="T229" t="s">
        <v>8523</v>
      </c>
      <c r="U229" t="s">
        <v>8518</v>
      </c>
      <c r="V229">
        <v>0.45</v>
      </c>
      <c r="W229">
        <v>0.55000000000000004</v>
      </c>
      <c r="X229">
        <v>6937</v>
      </c>
      <c r="Y229">
        <v>713</v>
      </c>
    </row>
    <row r="230" spans="1:25">
      <c r="A230" t="s">
        <v>414</v>
      </c>
      <c r="B230" t="s">
        <v>9073</v>
      </c>
      <c r="E230" t="s">
        <v>8527</v>
      </c>
      <c r="F230" t="s">
        <v>8518</v>
      </c>
      <c r="G230" t="s">
        <v>8519</v>
      </c>
      <c r="H230" t="s">
        <v>980</v>
      </c>
      <c r="I230" s="6">
        <v>44910</v>
      </c>
      <c r="K230" s="6">
        <v>45061</v>
      </c>
      <c r="L230" s="6">
        <v>45086</v>
      </c>
      <c r="M230" t="s">
        <v>8901</v>
      </c>
      <c r="N230" t="s">
        <v>8944</v>
      </c>
      <c r="O230">
        <v>1220.8</v>
      </c>
      <c r="P230" t="s">
        <v>8534</v>
      </c>
      <c r="Q230">
        <v>7</v>
      </c>
      <c r="R230">
        <v>1</v>
      </c>
      <c r="S230" t="s">
        <v>8535</v>
      </c>
      <c r="T230" t="s">
        <v>8523</v>
      </c>
      <c r="U230" t="s">
        <v>8518</v>
      </c>
      <c r="V230">
        <v>0.45</v>
      </c>
      <c r="W230">
        <v>0.55000000000000004</v>
      </c>
      <c r="X230">
        <v>6940</v>
      </c>
      <c r="Y230">
        <v>254</v>
      </c>
    </row>
    <row r="231" spans="1:25">
      <c r="A231" t="s">
        <v>176</v>
      </c>
      <c r="B231" t="s">
        <v>9074</v>
      </c>
      <c r="C231" t="s">
        <v>9075</v>
      </c>
      <c r="E231" t="s">
        <v>8527</v>
      </c>
      <c r="F231" t="s">
        <v>8518</v>
      </c>
      <c r="G231" t="s">
        <v>8519</v>
      </c>
      <c r="H231" t="s">
        <v>980</v>
      </c>
      <c r="I231" s="6">
        <v>44927</v>
      </c>
      <c r="K231" s="6">
        <v>45107</v>
      </c>
      <c r="L231" s="6">
        <v>45107</v>
      </c>
      <c r="M231" t="s">
        <v>8901</v>
      </c>
      <c r="N231" t="s">
        <v>9076</v>
      </c>
      <c r="O231">
        <v>3350.4</v>
      </c>
      <c r="P231" t="s">
        <v>8534</v>
      </c>
      <c r="Q231">
        <v>9</v>
      </c>
      <c r="R231">
        <v>2</v>
      </c>
      <c r="S231" t="s">
        <v>8535</v>
      </c>
      <c r="T231" t="s">
        <v>8523</v>
      </c>
      <c r="U231" t="s">
        <v>8518</v>
      </c>
      <c r="V231">
        <v>0.45</v>
      </c>
      <c r="W231">
        <v>0.55000000000000004</v>
      </c>
      <c r="X231">
        <v>6942</v>
      </c>
      <c r="Y231">
        <v>350</v>
      </c>
    </row>
    <row r="232" spans="1:25">
      <c r="A232" t="s">
        <v>8620</v>
      </c>
      <c r="B232" t="s">
        <v>9077</v>
      </c>
      <c r="E232" t="s">
        <v>8527</v>
      </c>
      <c r="F232" t="s">
        <v>8518</v>
      </c>
      <c r="G232" t="s">
        <v>8519</v>
      </c>
      <c r="I232" s="6">
        <v>44880</v>
      </c>
      <c r="K232" s="6">
        <v>44890</v>
      </c>
      <c r="L232" s="6">
        <v>44880</v>
      </c>
      <c r="M232" t="s">
        <v>8532</v>
      </c>
      <c r="N232" t="s">
        <v>8917</v>
      </c>
      <c r="O232">
        <v>0</v>
      </c>
      <c r="P232" t="s">
        <v>8534</v>
      </c>
      <c r="Q232">
        <v>1</v>
      </c>
      <c r="R232">
        <v>1</v>
      </c>
      <c r="S232" t="s">
        <v>8522</v>
      </c>
      <c r="T232" t="s">
        <v>8523</v>
      </c>
      <c r="U232" t="s">
        <v>8518</v>
      </c>
      <c r="V232">
        <v>0.45</v>
      </c>
      <c r="W232">
        <v>0.55000000000000004</v>
      </c>
      <c r="X232">
        <v>6943</v>
      </c>
      <c r="Y232">
        <v>91</v>
      </c>
    </row>
    <row r="233" spans="1:25">
      <c r="A233" t="s">
        <v>47</v>
      </c>
      <c r="B233" t="s">
        <v>9078</v>
      </c>
      <c r="E233" t="s">
        <v>8517</v>
      </c>
      <c r="F233" t="s">
        <v>8518</v>
      </c>
      <c r="G233" t="s">
        <v>8519</v>
      </c>
      <c r="H233" t="s">
        <v>980</v>
      </c>
      <c r="I233" s="6">
        <v>45139</v>
      </c>
      <c r="K233" s="6">
        <v>45291</v>
      </c>
      <c r="L233" s="6">
        <v>45289</v>
      </c>
      <c r="M233" t="s">
        <v>8532</v>
      </c>
      <c r="N233" t="s">
        <v>9079</v>
      </c>
      <c r="O233">
        <v>1004.96</v>
      </c>
      <c r="P233" t="s">
        <v>8534</v>
      </c>
      <c r="Q233">
        <v>1</v>
      </c>
      <c r="R233">
        <v>1</v>
      </c>
      <c r="S233" t="s">
        <v>8535</v>
      </c>
      <c r="T233" t="s">
        <v>8523</v>
      </c>
      <c r="U233" t="s">
        <v>8518</v>
      </c>
      <c r="V233">
        <v>0.45</v>
      </c>
      <c r="W233">
        <v>0.55000000000000004</v>
      </c>
      <c r="X233">
        <v>7047</v>
      </c>
      <c r="Y233">
        <v>569</v>
      </c>
    </row>
    <row r="234" spans="1:25">
      <c r="A234" t="s">
        <v>9080</v>
      </c>
      <c r="B234" t="s">
        <v>9081</v>
      </c>
      <c r="C234" t="s">
        <v>9082</v>
      </c>
      <c r="E234" t="s">
        <v>8517</v>
      </c>
      <c r="F234" t="s">
        <v>8518</v>
      </c>
      <c r="G234" t="s">
        <v>8519</v>
      </c>
      <c r="H234" t="s">
        <v>980</v>
      </c>
      <c r="I234" s="6">
        <v>44910</v>
      </c>
      <c r="K234" s="6">
        <v>45015</v>
      </c>
      <c r="L234" s="6">
        <v>44910</v>
      </c>
      <c r="M234" t="s">
        <v>8901</v>
      </c>
      <c r="N234" t="s">
        <v>9083</v>
      </c>
      <c r="O234">
        <v>530.4</v>
      </c>
      <c r="P234" t="s">
        <v>8534</v>
      </c>
      <c r="Q234">
        <v>2</v>
      </c>
      <c r="R234">
        <v>1</v>
      </c>
      <c r="S234" t="s">
        <v>8535</v>
      </c>
      <c r="T234" t="s">
        <v>8523</v>
      </c>
      <c r="U234" t="s">
        <v>8518</v>
      </c>
      <c r="V234">
        <v>0.45</v>
      </c>
      <c r="W234">
        <v>0.55000000000000004</v>
      </c>
      <c r="X234">
        <v>7057</v>
      </c>
      <c r="Y234">
        <v>640</v>
      </c>
    </row>
    <row r="235" spans="1:25">
      <c r="A235" t="s">
        <v>185</v>
      </c>
      <c r="B235" t="s">
        <v>9084</v>
      </c>
      <c r="D235">
        <v>14229901195</v>
      </c>
      <c r="E235" t="s">
        <v>8517</v>
      </c>
      <c r="F235" t="s">
        <v>8518</v>
      </c>
      <c r="G235" t="s">
        <v>8519</v>
      </c>
      <c r="H235" t="s">
        <v>980</v>
      </c>
      <c r="I235" s="6">
        <v>44958</v>
      </c>
      <c r="K235" s="6">
        <v>45322</v>
      </c>
      <c r="L235" s="6">
        <v>45322</v>
      </c>
      <c r="M235" t="s">
        <v>8627</v>
      </c>
      <c r="N235" t="s">
        <v>9085</v>
      </c>
      <c r="O235">
        <v>12140.48</v>
      </c>
      <c r="P235" t="s">
        <v>8534</v>
      </c>
      <c r="Q235">
        <v>6</v>
      </c>
      <c r="R235">
        <v>2</v>
      </c>
      <c r="S235" t="s">
        <v>8535</v>
      </c>
      <c r="T235" t="s">
        <v>8523</v>
      </c>
      <c r="U235" t="s">
        <v>8518</v>
      </c>
      <c r="V235">
        <v>0.45</v>
      </c>
      <c r="W235">
        <v>0.55000000000000004</v>
      </c>
      <c r="X235">
        <v>7059</v>
      </c>
      <c r="Y235">
        <v>337</v>
      </c>
    </row>
    <row r="236" spans="1:25">
      <c r="A236" t="s">
        <v>145</v>
      </c>
      <c r="B236" t="s">
        <v>9086</v>
      </c>
      <c r="E236" t="s">
        <v>8527</v>
      </c>
      <c r="F236" t="s">
        <v>8518</v>
      </c>
      <c r="G236" t="s">
        <v>9087</v>
      </c>
      <c r="H236" t="s">
        <v>987</v>
      </c>
      <c r="I236" s="6">
        <v>44927</v>
      </c>
      <c r="K236" s="6">
        <v>45044</v>
      </c>
      <c r="L236" s="6">
        <v>44928</v>
      </c>
      <c r="M236" t="s">
        <v>8745</v>
      </c>
      <c r="N236" t="s">
        <v>8529</v>
      </c>
      <c r="O236">
        <v>0</v>
      </c>
      <c r="Q236">
        <v>0</v>
      </c>
      <c r="R236">
        <v>0</v>
      </c>
      <c r="S236" t="s">
        <v>8522</v>
      </c>
      <c r="T236" t="s">
        <v>8523</v>
      </c>
      <c r="U236" t="s">
        <v>8518</v>
      </c>
      <c r="V236">
        <v>0.45</v>
      </c>
      <c r="W236">
        <v>0.55000000000000004</v>
      </c>
      <c r="X236">
        <v>7062</v>
      </c>
      <c r="Y236">
        <v>0</v>
      </c>
    </row>
    <row r="237" spans="1:25">
      <c r="A237" t="s">
        <v>145</v>
      </c>
      <c r="B237" t="s">
        <v>9088</v>
      </c>
      <c r="F237" t="s">
        <v>8518</v>
      </c>
      <c r="G237" t="s">
        <v>8519</v>
      </c>
      <c r="I237" s="6">
        <v>44835</v>
      </c>
      <c r="K237" s="6">
        <v>44924</v>
      </c>
      <c r="L237" s="6">
        <v>44837</v>
      </c>
      <c r="M237" t="s">
        <v>8745</v>
      </c>
      <c r="N237" t="s">
        <v>9089</v>
      </c>
      <c r="O237">
        <v>0</v>
      </c>
      <c r="P237" t="s">
        <v>8534</v>
      </c>
      <c r="Q237">
        <v>2</v>
      </c>
      <c r="R237">
        <v>2</v>
      </c>
      <c r="S237" t="s">
        <v>8535</v>
      </c>
      <c r="T237" t="s">
        <v>8523</v>
      </c>
      <c r="U237" t="s">
        <v>8518</v>
      </c>
      <c r="V237">
        <v>0.45</v>
      </c>
      <c r="W237">
        <v>0.55000000000000004</v>
      </c>
      <c r="X237">
        <v>7063</v>
      </c>
      <c r="Y237">
        <v>314</v>
      </c>
    </row>
    <row r="238" spans="1:25">
      <c r="A238" t="s">
        <v>9090</v>
      </c>
      <c r="B238" t="s">
        <v>9091</v>
      </c>
      <c r="C238" t="s">
        <v>9092</v>
      </c>
      <c r="F238" t="s">
        <v>8518</v>
      </c>
      <c r="G238" t="s">
        <v>9087</v>
      </c>
      <c r="H238" t="s">
        <v>983</v>
      </c>
      <c r="I238" s="6">
        <v>44927</v>
      </c>
      <c r="K238" s="6">
        <v>45000</v>
      </c>
      <c r="L238" s="6">
        <v>44929</v>
      </c>
      <c r="M238" t="s">
        <v>8573</v>
      </c>
      <c r="N238" t="s">
        <v>8529</v>
      </c>
      <c r="O238">
        <v>0</v>
      </c>
      <c r="Q238">
        <v>0</v>
      </c>
      <c r="R238">
        <v>0</v>
      </c>
      <c r="S238" t="s">
        <v>8522</v>
      </c>
      <c r="T238" t="s">
        <v>8523</v>
      </c>
      <c r="U238" t="s">
        <v>8518</v>
      </c>
      <c r="V238">
        <v>0.45</v>
      </c>
      <c r="W238">
        <v>0.55000000000000004</v>
      </c>
      <c r="X238">
        <v>7066</v>
      </c>
      <c r="Y238">
        <v>0</v>
      </c>
    </row>
    <row r="239" spans="1:25">
      <c r="A239" t="s">
        <v>8360</v>
      </c>
      <c r="B239" t="s">
        <v>9093</v>
      </c>
      <c r="E239" t="s">
        <v>295</v>
      </c>
      <c r="F239" t="s">
        <v>8518</v>
      </c>
      <c r="G239" t="s">
        <v>8519</v>
      </c>
      <c r="I239" s="6">
        <v>44866</v>
      </c>
      <c r="K239" s="6">
        <v>44866</v>
      </c>
      <c r="L239" s="6">
        <v>44866</v>
      </c>
      <c r="M239" t="s">
        <v>9094</v>
      </c>
      <c r="N239">
        <v>0</v>
      </c>
      <c r="O239">
        <v>0</v>
      </c>
      <c r="Q239">
        <v>0</v>
      </c>
      <c r="R239">
        <v>0</v>
      </c>
      <c r="S239" t="s">
        <v>8522</v>
      </c>
      <c r="T239" t="s">
        <v>8523</v>
      </c>
      <c r="U239" t="s">
        <v>8518</v>
      </c>
      <c r="V239">
        <v>0.45</v>
      </c>
      <c r="W239">
        <v>0.55000000000000004</v>
      </c>
      <c r="X239">
        <v>7404</v>
      </c>
      <c r="Y239">
        <v>0</v>
      </c>
    </row>
    <row r="240" spans="1:25">
      <c r="A240" t="s">
        <v>8624</v>
      </c>
      <c r="B240" t="s">
        <v>9093</v>
      </c>
      <c r="E240" t="s">
        <v>295</v>
      </c>
      <c r="F240" t="s">
        <v>8518</v>
      </c>
      <c r="G240" t="s">
        <v>8519</v>
      </c>
      <c r="I240" s="6">
        <v>44866</v>
      </c>
      <c r="K240" s="6">
        <v>44866</v>
      </c>
      <c r="L240" s="6">
        <v>44866</v>
      </c>
      <c r="M240" t="s">
        <v>8627</v>
      </c>
      <c r="N240">
        <v>0</v>
      </c>
      <c r="O240">
        <v>0</v>
      </c>
      <c r="Q240">
        <v>0</v>
      </c>
      <c r="R240">
        <v>0</v>
      </c>
      <c r="S240" t="s">
        <v>8522</v>
      </c>
      <c r="T240" t="s">
        <v>8523</v>
      </c>
      <c r="U240" t="s">
        <v>8518</v>
      </c>
      <c r="V240">
        <v>0.45</v>
      </c>
      <c r="W240">
        <v>0.55000000000000004</v>
      </c>
      <c r="X240">
        <v>7405</v>
      </c>
      <c r="Y240">
        <v>0</v>
      </c>
    </row>
    <row r="241" spans="1:25">
      <c r="A241" t="s">
        <v>361</v>
      </c>
      <c r="B241" t="s">
        <v>9093</v>
      </c>
      <c r="E241" t="s">
        <v>295</v>
      </c>
      <c r="F241" t="s">
        <v>8518</v>
      </c>
      <c r="G241" t="s">
        <v>8519</v>
      </c>
      <c r="I241" s="6">
        <v>44866</v>
      </c>
      <c r="K241" s="6">
        <v>44866</v>
      </c>
      <c r="L241" s="6">
        <v>44866</v>
      </c>
      <c r="M241" t="s">
        <v>8901</v>
      </c>
      <c r="N241">
        <v>0</v>
      </c>
      <c r="O241">
        <v>0</v>
      </c>
      <c r="Q241">
        <v>0</v>
      </c>
      <c r="R241">
        <v>0</v>
      </c>
      <c r="S241" t="s">
        <v>8522</v>
      </c>
      <c r="T241" t="s">
        <v>8523</v>
      </c>
      <c r="U241" t="s">
        <v>8518</v>
      </c>
      <c r="V241">
        <v>0.45</v>
      </c>
      <c r="W241">
        <v>0.55000000000000004</v>
      </c>
      <c r="X241">
        <v>7406</v>
      </c>
      <c r="Y241">
        <v>0</v>
      </c>
    </row>
    <row r="242" spans="1:25">
      <c r="A242" t="s">
        <v>168</v>
      </c>
      <c r="B242" t="s">
        <v>9095</v>
      </c>
      <c r="E242" t="s">
        <v>8517</v>
      </c>
      <c r="F242" t="s">
        <v>8518</v>
      </c>
      <c r="G242" t="s">
        <v>8519</v>
      </c>
      <c r="H242" t="s">
        <v>980</v>
      </c>
      <c r="I242" s="6">
        <v>44927</v>
      </c>
      <c r="K242" s="6">
        <v>45016</v>
      </c>
      <c r="L242" s="6">
        <v>45016</v>
      </c>
      <c r="M242" t="s">
        <v>8901</v>
      </c>
      <c r="N242" t="s">
        <v>9096</v>
      </c>
      <c r="O242">
        <v>247.2</v>
      </c>
      <c r="P242" t="s">
        <v>8534</v>
      </c>
      <c r="Q242">
        <v>1</v>
      </c>
      <c r="R242">
        <v>1</v>
      </c>
      <c r="S242" t="s">
        <v>8535</v>
      </c>
      <c r="T242" t="s">
        <v>8523</v>
      </c>
      <c r="U242" t="s">
        <v>8518</v>
      </c>
      <c r="V242">
        <v>0.45</v>
      </c>
      <c r="W242">
        <v>0.55000000000000004</v>
      </c>
      <c r="X242">
        <v>7428</v>
      </c>
      <c r="Y242">
        <v>229</v>
      </c>
    </row>
    <row r="243" spans="1:25">
      <c r="A243" t="s">
        <v>168</v>
      </c>
      <c r="B243" t="s">
        <v>9097</v>
      </c>
      <c r="E243" t="s">
        <v>8517</v>
      </c>
      <c r="F243" t="s">
        <v>8518</v>
      </c>
      <c r="G243" t="s">
        <v>8519</v>
      </c>
      <c r="H243" t="s">
        <v>980</v>
      </c>
      <c r="I243" s="6">
        <v>44927</v>
      </c>
      <c r="K243" s="6">
        <v>45016</v>
      </c>
      <c r="L243" s="6">
        <v>45016</v>
      </c>
      <c r="M243" t="s">
        <v>8901</v>
      </c>
      <c r="N243" t="s">
        <v>9098</v>
      </c>
      <c r="O243">
        <v>336</v>
      </c>
      <c r="P243" t="s">
        <v>8534</v>
      </c>
      <c r="Q243">
        <v>1</v>
      </c>
      <c r="R243">
        <v>1</v>
      </c>
      <c r="S243" t="s">
        <v>8535</v>
      </c>
      <c r="T243" t="s">
        <v>8523</v>
      </c>
      <c r="U243" t="s">
        <v>8518</v>
      </c>
      <c r="V243">
        <v>0.45</v>
      </c>
      <c r="W243">
        <v>0.55000000000000004</v>
      </c>
      <c r="X243">
        <v>7429</v>
      </c>
      <c r="Y243">
        <v>60</v>
      </c>
    </row>
    <row r="244" spans="1:25">
      <c r="A244" t="s">
        <v>145</v>
      </c>
      <c r="B244" t="s">
        <v>9099</v>
      </c>
      <c r="E244" t="s">
        <v>8517</v>
      </c>
      <c r="F244" t="s">
        <v>8518</v>
      </c>
      <c r="G244" t="s">
        <v>8519</v>
      </c>
      <c r="H244" t="s">
        <v>980</v>
      </c>
      <c r="I244" s="6">
        <v>44927</v>
      </c>
      <c r="K244" s="6">
        <v>45107</v>
      </c>
      <c r="L244" s="6">
        <v>45107</v>
      </c>
      <c r="M244" t="s">
        <v>8745</v>
      </c>
      <c r="N244" t="s">
        <v>9100</v>
      </c>
      <c r="O244">
        <v>3156.4</v>
      </c>
      <c r="P244" t="s">
        <v>8534</v>
      </c>
      <c r="Q244">
        <v>1</v>
      </c>
      <c r="R244">
        <v>2</v>
      </c>
      <c r="S244" t="s">
        <v>8535</v>
      </c>
      <c r="T244" t="s">
        <v>8523</v>
      </c>
      <c r="U244" t="s">
        <v>8518</v>
      </c>
      <c r="V244">
        <v>0.45</v>
      </c>
      <c r="W244">
        <v>0.55000000000000004</v>
      </c>
      <c r="X244">
        <v>7430</v>
      </c>
      <c r="Y244">
        <v>365</v>
      </c>
    </row>
    <row r="245" spans="1:25">
      <c r="A245" t="s">
        <v>8697</v>
      </c>
      <c r="B245" t="s">
        <v>9101</v>
      </c>
      <c r="C245" t="s">
        <v>9102</v>
      </c>
      <c r="E245" t="s">
        <v>8556</v>
      </c>
      <c r="F245" t="s">
        <v>8518</v>
      </c>
      <c r="G245" t="s">
        <v>8519</v>
      </c>
      <c r="H245" t="s">
        <v>980</v>
      </c>
      <c r="I245" s="6">
        <v>44927</v>
      </c>
      <c r="K245" s="6">
        <v>45016</v>
      </c>
      <c r="L245" s="6">
        <v>45016</v>
      </c>
      <c r="M245" t="s">
        <v>8528</v>
      </c>
      <c r="N245" t="s">
        <v>9103</v>
      </c>
      <c r="O245">
        <v>155.6</v>
      </c>
      <c r="P245" t="s">
        <v>8534</v>
      </c>
      <c r="Q245">
        <v>1</v>
      </c>
      <c r="R245">
        <v>1</v>
      </c>
      <c r="S245" t="s">
        <v>8535</v>
      </c>
      <c r="T245" t="s">
        <v>8523</v>
      </c>
      <c r="U245" t="s">
        <v>8518</v>
      </c>
      <c r="V245">
        <v>0.45</v>
      </c>
      <c r="W245">
        <v>0.55000000000000004</v>
      </c>
      <c r="X245">
        <v>7431</v>
      </c>
      <c r="Y245">
        <v>354</v>
      </c>
    </row>
    <row r="246" spans="1:25">
      <c r="A246" t="s">
        <v>145</v>
      </c>
      <c r="B246" t="s">
        <v>9104</v>
      </c>
      <c r="C246" t="s">
        <v>9105</v>
      </c>
      <c r="E246" t="s">
        <v>8517</v>
      </c>
      <c r="F246" t="s">
        <v>8518</v>
      </c>
      <c r="G246" t="s">
        <v>8519</v>
      </c>
      <c r="H246" t="s">
        <v>980</v>
      </c>
      <c r="I246" s="6">
        <v>44927</v>
      </c>
      <c r="K246" s="6">
        <v>45016</v>
      </c>
      <c r="L246" s="6">
        <v>45107</v>
      </c>
      <c r="M246" t="s">
        <v>8745</v>
      </c>
      <c r="N246" t="s">
        <v>9106</v>
      </c>
      <c r="O246">
        <v>1138</v>
      </c>
      <c r="P246" t="s">
        <v>8534</v>
      </c>
      <c r="Q246">
        <v>2</v>
      </c>
      <c r="R246">
        <v>0</v>
      </c>
      <c r="S246" t="s">
        <v>8522</v>
      </c>
      <c r="T246" t="s">
        <v>8523</v>
      </c>
      <c r="U246" t="s">
        <v>8518</v>
      </c>
      <c r="V246">
        <v>0.45</v>
      </c>
      <c r="W246">
        <v>0.55000000000000004</v>
      </c>
      <c r="X246">
        <v>7432</v>
      </c>
      <c r="Y246">
        <v>364</v>
      </c>
    </row>
    <row r="247" spans="1:25">
      <c r="A247" t="s">
        <v>8697</v>
      </c>
      <c r="B247" t="s">
        <v>9107</v>
      </c>
      <c r="C247" t="s">
        <v>9108</v>
      </c>
      <c r="E247" t="s">
        <v>8517</v>
      </c>
      <c r="F247" t="s">
        <v>8518</v>
      </c>
      <c r="G247" t="s">
        <v>8519</v>
      </c>
      <c r="H247" t="s">
        <v>980</v>
      </c>
      <c r="I247" s="6">
        <v>44927</v>
      </c>
      <c r="K247" s="6">
        <v>45107</v>
      </c>
      <c r="L247" s="6">
        <v>45016</v>
      </c>
      <c r="M247" t="s">
        <v>8528</v>
      </c>
      <c r="N247" t="s">
        <v>9109</v>
      </c>
      <c r="O247">
        <v>49.6</v>
      </c>
      <c r="P247" t="s">
        <v>8534</v>
      </c>
      <c r="Q247">
        <v>4</v>
      </c>
      <c r="R247">
        <v>2</v>
      </c>
      <c r="S247" t="s">
        <v>8535</v>
      </c>
      <c r="T247" t="s">
        <v>8523</v>
      </c>
      <c r="U247" t="s">
        <v>8518</v>
      </c>
      <c r="V247">
        <v>0.45</v>
      </c>
      <c r="W247">
        <v>0.55000000000000004</v>
      </c>
      <c r="X247">
        <v>7433</v>
      </c>
      <c r="Y247">
        <v>336</v>
      </c>
    </row>
    <row r="248" spans="1:25">
      <c r="A248" t="s">
        <v>9090</v>
      </c>
      <c r="B248" t="s">
        <v>9110</v>
      </c>
      <c r="E248" t="s">
        <v>8527</v>
      </c>
      <c r="F248" t="s">
        <v>8518</v>
      </c>
      <c r="G248" t="s">
        <v>9087</v>
      </c>
      <c r="H248" t="s">
        <v>983</v>
      </c>
      <c r="I248" s="6">
        <v>44927</v>
      </c>
      <c r="K248" s="6">
        <v>45000</v>
      </c>
      <c r="L248" s="6">
        <v>44929</v>
      </c>
      <c r="M248" t="s">
        <v>8573</v>
      </c>
      <c r="N248" t="s">
        <v>9111</v>
      </c>
      <c r="O248">
        <v>0</v>
      </c>
      <c r="Q248">
        <v>0</v>
      </c>
      <c r="R248">
        <v>0</v>
      </c>
      <c r="S248" t="s">
        <v>8522</v>
      </c>
      <c r="T248" t="s">
        <v>8523</v>
      </c>
      <c r="U248" t="s">
        <v>8518</v>
      </c>
      <c r="V248">
        <v>0.45</v>
      </c>
      <c r="W248">
        <v>0.55000000000000004</v>
      </c>
      <c r="X248">
        <v>7434</v>
      </c>
      <c r="Y248">
        <v>0</v>
      </c>
    </row>
    <row r="249" spans="1:25">
      <c r="A249" t="s">
        <v>168</v>
      </c>
      <c r="B249" t="s">
        <v>9112</v>
      </c>
      <c r="C249" t="s">
        <v>9113</v>
      </c>
      <c r="E249" t="s">
        <v>8517</v>
      </c>
      <c r="F249" t="s">
        <v>8518</v>
      </c>
      <c r="G249" t="s">
        <v>8519</v>
      </c>
      <c r="H249" t="s">
        <v>980</v>
      </c>
      <c r="I249" s="6">
        <v>44941</v>
      </c>
      <c r="K249" s="6">
        <v>45107</v>
      </c>
      <c r="L249" s="6">
        <v>45016</v>
      </c>
      <c r="M249" t="s">
        <v>8901</v>
      </c>
      <c r="N249" t="s">
        <v>9114</v>
      </c>
      <c r="O249">
        <v>173.6</v>
      </c>
      <c r="P249" t="s">
        <v>8534</v>
      </c>
      <c r="Q249">
        <v>3</v>
      </c>
      <c r="R249">
        <v>1</v>
      </c>
      <c r="S249" t="s">
        <v>8535</v>
      </c>
      <c r="T249" t="s">
        <v>8523</v>
      </c>
      <c r="U249" t="s">
        <v>8518</v>
      </c>
      <c r="V249">
        <v>0.45</v>
      </c>
      <c r="W249">
        <v>0.55000000000000004</v>
      </c>
      <c r="X249">
        <v>7435</v>
      </c>
      <c r="Y249">
        <v>349</v>
      </c>
    </row>
    <row r="250" spans="1:25">
      <c r="A250" t="s">
        <v>8607</v>
      </c>
      <c r="B250" t="s">
        <v>9115</v>
      </c>
      <c r="E250" t="s">
        <v>8527</v>
      </c>
      <c r="F250" t="s">
        <v>8518</v>
      </c>
      <c r="G250" t="s">
        <v>8519</v>
      </c>
      <c r="H250" t="s">
        <v>980</v>
      </c>
      <c r="I250" s="6">
        <v>44927</v>
      </c>
      <c r="J250" s="6">
        <v>44916</v>
      </c>
      <c r="K250" s="6">
        <v>45016</v>
      </c>
      <c r="L250" s="6">
        <v>45037</v>
      </c>
      <c r="M250" t="s">
        <v>8573</v>
      </c>
      <c r="N250" t="s">
        <v>9116</v>
      </c>
      <c r="O250">
        <v>1499.8</v>
      </c>
      <c r="P250" t="s">
        <v>8534</v>
      </c>
      <c r="Q250">
        <v>3</v>
      </c>
      <c r="R250">
        <v>1</v>
      </c>
      <c r="S250" t="s">
        <v>8535</v>
      </c>
      <c r="T250" t="s">
        <v>8523</v>
      </c>
      <c r="U250" t="s">
        <v>8518</v>
      </c>
      <c r="V250">
        <v>0.45</v>
      </c>
      <c r="W250">
        <v>0.55000000000000004</v>
      </c>
      <c r="X250">
        <v>7567</v>
      </c>
      <c r="Y250">
        <v>86</v>
      </c>
    </row>
    <row r="251" spans="1:25">
      <c r="A251" t="s">
        <v>142</v>
      </c>
      <c r="B251" t="s">
        <v>9117</v>
      </c>
      <c r="E251" t="s">
        <v>8527</v>
      </c>
      <c r="F251" t="s">
        <v>8518</v>
      </c>
      <c r="G251" t="s">
        <v>8519</v>
      </c>
      <c r="H251" t="s">
        <v>980</v>
      </c>
      <c r="I251" s="6">
        <v>44914</v>
      </c>
      <c r="J251" s="6">
        <v>44914</v>
      </c>
      <c r="K251" s="6">
        <v>45016</v>
      </c>
      <c r="L251" s="6">
        <v>45107</v>
      </c>
      <c r="N251" t="s">
        <v>9118</v>
      </c>
      <c r="O251">
        <v>2703.6</v>
      </c>
      <c r="P251" t="s">
        <v>8534</v>
      </c>
      <c r="Q251">
        <v>2</v>
      </c>
      <c r="R251">
        <v>1</v>
      </c>
      <c r="S251" t="s">
        <v>8535</v>
      </c>
      <c r="T251" t="s">
        <v>8523</v>
      </c>
      <c r="U251" t="s">
        <v>8518</v>
      </c>
      <c r="V251">
        <v>0.45</v>
      </c>
      <c r="W251">
        <v>0.55000000000000004</v>
      </c>
      <c r="X251">
        <v>7572</v>
      </c>
      <c r="Y251">
        <v>282</v>
      </c>
    </row>
    <row r="252" spans="1:25">
      <c r="A252" t="s">
        <v>145</v>
      </c>
      <c r="B252" t="s">
        <v>9119</v>
      </c>
      <c r="E252" t="s">
        <v>8517</v>
      </c>
      <c r="F252" t="s">
        <v>8518</v>
      </c>
      <c r="G252" t="s">
        <v>8519</v>
      </c>
      <c r="H252" t="s">
        <v>980</v>
      </c>
      <c r="I252" s="6">
        <v>44927</v>
      </c>
      <c r="J252" s="6">
        <v>44927</v>
      </c>
      <c r="K252" s="6">
        <v>45259</v>
      </c>
      <c r="L252" s="6">
        <v>45289</v>
      </c>
      <c r="M252" t="s">
        <v>8745</v>
      </c>
      <c r="N252" t="s">
        <v>9120</v>
      </c>
      <c r="O252">
        <v>2259.36</v>
      </c>
      <c r="P252" t="s">
        <v>8534</v>
      </c>
      <c r="Q252">
        <v>6</v>
      </c>
      <c r="R252">
        <v>4</v>
      </c>
      <c r="S252" t="s">
        <v>8535</v>
      </c>
      <c r="T252" t="s">
        <v>8523</v>
      </c>
      <c r="U252" t="s">
        <v>8518</v>
      </c>
      <c r="V252">
        <v>0.45</v>
      </c>
      <c r="W252">
        <v>0.55000000000000004</v>
      </c>
      <c r="X252">
        <v>7573</v>
      </c>
      <c r="Y252">
        <v>347</v>
      </c>
    </row>
    <row r="253" spans="1:25">
      <c r="A253" t="s">
        <v>123</v>
      </c>
      <c r="B253" t="s">
        <v>9121</v>
      </c>
      <c r="E253" t="s">
        <v>8517</v>
      </c>
      <c r="F253" t="s">
        <v>8518</v>
      </c>
      <c r="G253" t="s">
        <v>8519</v>
      </c>
      <c r="H253" t="s">
        <v>980</v>
      </c>
      <c r="I253" s="6">
        <v>44928</v>
      </c>
      <c r="J253" s="6">
        <v>44927</v>
      </c>
      <c r="K253" s="6">
        <v>45107</v>
      </c>
      <c r="L253" s="6">
        <v>45107</v>
      </c>
      <c r="M253" t="s">
        <v>8539</v>
      </c>
      <c r="N253" t="s">
        <v>9122</v>
      </c>
      <c r="O253">
        <v>752</v>
      </c>
      <c r="P253" t="s">
        <v>8534</v>
      </c>
      <c r="Q253">
        <v>5</v>
      </c>
      <c r="R253">
        <v>1</v>
      </c>
      <c r="S253" t="s">
        <v>8535</v>
      </c>
      <c r="T253" t="s">
        <v>8523</v>
      </c>
      <c r="U253" t="s">
        <v>8518</v>
      </c>
      <c r="V253">
        <v>0.45</v>
      </c>
      <c r="W253">
        <v>0.55000000000000004</v>
      </c>
      <c r="X253">
        <v>7575</v>
      </c>
      <c r="Y253">
        <v>591</v>
      </c>
    </row>
    <row r="254" spans="1:25">
      <c r="A254" t="s">
        <v>8536</v>
      </c>
      <c r="B254" t="s">
        <v>9123</v>
      </c>
      <c r="E254" t="s">
        <v>8527</v>
      </c>
      <c r="F254" t="s">
        <v>8518</v>
      </c>
      <c r="G254" t="s">
        <v>8519</v>
      </c>
      <c r="H254" t="s">
        <v>980</v>
      </c>
      <c r="I254" s="6">
        <v>44927</v>
      </c>
      <c r="J254" s="6">
        <v>44927</v>
      </c>
      <c r="K254" s="6">
        <v>45016</v>
      </c>
      <c r="L254" s="6">
        <v>44995</v>
      </c>
      <c r="M254" t="s">
        <v>8539</v>
      </c>
      <c r="N254" t="s">
        <v>8540</v>
      </c>
      <c r="O254">
        <v>524.4</v>
      </c>
      <c r="P254" t="s">
        <v>8534</v>
      </c>
      <c r="Q254">
        <v>2</v>
      </c>
      <c r="R254">
        <v>1</v>
      </c>
      <c r="S254" t="s">
        <v>8535</v>
      </c>
      <c r="T254" t="s">
        <v>8523</v>
      </c>
      <c r="U254" t="s">
        <v>8518</v>
      </c>
      <c r="V254">
        <v>0.45</v>
      </c>
      <c r="W254">
        <v>0.55000000000000004</v>
      </c>
      <c r="X254">
        <v>7577</v>
      </c>
      <c r="Y254">
        <v>63</v>
      </c>
    </row>
    <row r="255" spans="1:25">
      <c r="A255" t="s">
        <v>8886</v>
      </c>
      <c r="B255" t="s">
        <v>9124</v>
      </c>
      <c r="E255" t="s">
        <v>8517</v>
      </c>
      <c r="F255" t="s">
        <v>8523</v>
      </c>
      <c r="G255" t="s">
        <v>8548</v>
      </c>
      <c r="H255" t="s">
        <v>980</v>
      </c>
      <c r="I255" s="6">
        <v>44927</v>
      </c>
      <c r="J255" s="6">
        <v>44927</v>
      </c>
      <c r="K255" s="6">
        <v>45291</v>
      </c>
      <c r="L255" s="6">
        <v>45351</v>
      </c>
      <c r="M255" t="s">
        <v>8528</v>
      </c>
      <c r="N255" t="s">
        <v>9125</v>
      </c>
      <c r="O255">
        <v>1742.24</v>
      </c>
      <c r="P255" t="s">
        <v>8534</v>
      </c>
      <c r="Q255">
        <v>4</v>
      </c>
      <c r="R255">
        <v>2</v>
      </c>
      <c r="S255" t="s">
        <v>8535</v>
      </c>
      <c r="T255" t="s">
        <v>8523</v>
      </c>
      <c r="U255" t="s">
        <v>8523</v>
      </c>
      <c r="V255">
        <v>0.45</v>
      </c>
      <c r="W255">
        <v>0.55000000000000004</v>
      </c>
      <c r="X255">
        <v>7579</v>
      </c>
      <c r="Y255">
        <v>222</v>
      </c>
    </row>
    <row r="256" spans="1:25">
      <c r="A256" t="s">
        <v>127</v>
      </c>
      <c r="B256" t="s">
        <v>9126</v>
      </c>
      <c r="C256" t="s">
        <v>9127</v>
      </c>
      <c r="E256" t="s">
        <v>8527</v>
      </c>
      <c r="F256" t="s">
        <v>8518</v>
      </c>
      <c r="G256" t="s">
        <v>8519</v>
      </c>
      <c r="I256" s="6">
        <v>44866</v>
      </c>
      <c r="K256" s="6">
        <v>44926</v>
      </c>
      <c r="L256" s="6">
        <v>44925</v>
      </c>
      <c r="M256" t="s">
        <v>8528</v>
      </c>
      <c r="N256" t="s">
        <v>9128</v>
      </c>
      <c r="O256">
        <v>164</v>
      </c>
      <c r="P256" t="s">
        <v>8534</v>
      </c>
      <c r="Q256">
        <v>1</v>
      </c>
      <c r="R256">
        <v>4</v>
      </c>
      <c r="S256" t="s">
        <v>8535</v>
      </c>
      <c r="T256" t="s">
        <v>8523</v>
      </c>
      <c r="U256" t="s">
        <v>8518</v>
      </c>
      <c r="V256">
        <v>0.45</v>
      </c>
      <c r="W256">
        <v>0.55000000000000004</v>
      </c>
      <c r="X256">
        <v>7580</v>
      </c>
      <c r="Y256">
        <v>320</v>
      </c>
    </row>
    <row r="257" spans="1:25">
      <c r="A257" t="s">
        <v>127</v>
      </c>
      <c r="B257" t="s">
        <v>9129</v>
      </c>
      <c r="E257" t="s">
        <v>8517</v>
      </c>
      <c r="F257" t="s">
        <v>8518</v>
      </c>
      <c r="G257" t="s">
        <v>8519</v>
      </c>
      <c r="H257" t="s">
        <v>980</v>
      </c>
      <c r="I257" s="6">
        <v>44896</v>
      </c>
      <c r="J257" s="6">
        <v>44896</v>
      </c>
      <c r="K257" s="6">
        <v>45107</v>
      </c>
      <c r="L257" s="6">
        <v>45107</v>
      </c>
      <c r="M257" t="s">
        <v>8528</v>
      </c>
      <c r="N257" t="s">
        <v>9130</v>
      </c>
      <c r="O257">
        <v>1593.44</v>
      </c>
      <c r="P257" t="s">
        <v>8534</v>
      </c>
      <c r="Q257">
        <v>4</v>
      </c>
      <c r="R257">
        <v>1</v>
      </c>
      <c r="S257" t="s">
        <v>8535</v>
      </c>
      <c r="T257" t="s">
        <v>8523</v>
      </c>
      <c r="U257" t="s">
        <v>8518</v>
      </c>
      <c r="V257">
        <v>0.45</v>
      </c>
      <c r="W257">
        <v>0.55000000000000004</v>
      </c>
      <c r="X257">
        <v>7581</v>
      </c>
      <c r="Y257">
        <v>338</v>
      </c>
    </row>
    <row r="258" spans="1:25">
      <c r="A258" t="s">
        <v>69</v>
      </c>
      <c r="B258" t="s">
        <v>9131</v>
      </c>
      <c r="E258" t="s">
        <v>8517</v>
      </c>
      <c r="F258" t="s">
        <v>8518</v>
      </c>
      <c r="G258" t="s">
        <v>8519</v>
      </c>
      <c r="H258" t="s">
        <v>980</v>
      </c>
      <c r="I258" s="6">
        <v>44910</v>
      </c>
      <c r="K258" s="6">
        <v>45122</v>
      </c>
      <c r="L258" s="6">
        <v>45107</v>
      </c>
      <c r="M258" t="s">
        <v>8539</v>
      </c>
      <c r="N258" t="s">
        <v>9132</v>
      </c>
      <c r="O258">
        <v>1744</v>
      </c>
      <c r="P258" t="s">
        <v>8534</v>
      </c>
      <c r="Q258">
        <v>5</v>
      </c>
      <c r="R258">
        <v>5</v>
      </c>
      <c r="S258" t="s">
        <v>8535</v>
      </c>
      <c r="T258" t="s">
        <v>8523</v>
      </c>
      <c r="U258" t="s">
        <v>8518</v>
      </c>
      <c r="V258">
        <v>0.45</v>
      </c>
      <c r="W258">
        <v>0.55000000000000004</v>
      </c>
      <c r="X258">
        <v>7601</v>
      </c>
      <c r="Y258">
        <v>133</v>
      </c>
    </row>
    <row r="259" spans="1:25">
      <c r="A259" t="s">
        <v>9133</v>
      </c>
      <c r="B259" t="s">
        <v>9134</v>
      </c>
      <c r="F259" t="s">
        <v>8518</v>
      </c>
      <c r="G259" t="s">
        <v>8519</v>
      </c>
      <c r="H259" t="s">
        <v>1033</v>
      </c>
      <c r="I259" s="6">
        <v>44909</v>
      </c>
      <c r="K259" s="6">
        <v>44956</v>
      </c>
      <c r="L259" s="6">
        <v>44909</v>
      </c>
      <c r="M259" t="s">
        <v>8600</v>
      </c>
      <c r="N259" t="s">
        <v>9135</v>
      </c>
      <c r="O259">
        <v>0</v>
      </c>
      <c r="Q259">
        <v>0</v>
      </c>
      <c r="R259">
        <v>0</v>
      </c>
      <c r="S259" t="s">
        <v>8522</v>
      </c>
      <c r="T259" t="s">
        <v>8523</v>
      </c>
      <c r="U259" t="s">
        <v>8518</v>
      </c>
      <c r="V259">
        <v>0</v>
      </c>
      <c r="W259">
        <v>0</v>
      </c>
      <c r="X259">
        <v>7603</v>
      </c>
      <c r="Y259">
        <v>0</v>
      </c>
    </row>
    <row r="260" spans="1:25">
      <c r="A260" t="s">
        <v>145</v>
      </c>
      <c r="B260" t="s">
        <v>9136</v>
      </c>
      <c r="E260" t="s">
        <v>8517</v>
      </c>
      <c r="F260" t="s">
        <v>8518</v>
      </c>
      <c r="G260" t="s">
        <v>8519</v>
      </c>
      <c r="H260" t="s">
        <v>980</v>
      </c>
      <c r="I260" s="6">
        <v>44986</v>
      </c>
      <c r="K260" s="6">
        <v>45290</v>
      </c>
      <c r="L260" s="6">
        <v>45289</v>
      </c>
      <c r="M260" t="s">
        <v>8745</v>
      </c>
      <c r="N260" t="s">
        <v>9137</v>
      </c>
      <c r="O260">
        <v>3748.96</v>
      </c>
      <c r="P260" t="s">
        <v>8534</v>
      </c>
      <c r="Q260">
        <v>2</v>
      </c>
      <c r="R260">
        <v>1</v>
      </c>
      <c r="S260" t="s">
        <v>8535</v>
      </c>
      <c r="T260" t="s">
        <v>8523</v>
      </c>
      <c r="U260" t="s">
        <v>8518</v>
      </c>
      <c r="V260">
        <v>0.45</v>
      </c>
      <c r="W260">
        <v>0.55000000000000004</v>
      </c>
      <c r="X260">
        <v>7604</v>
      </c>
      <c r="Y260">
        <v>385</v>
      </c>
    </row>
    <row r="261" spans="1:25">
      <c r="A261" t="s">
        <v>9026</v>
      </c>
      <c r="B261" t="s">
        <v>9138</v>
      </c>
      <c r="E261" t="s">
        <v>8517</v>
      </c>
      <c r="F261" t="s">
        <v>8518</v>
      </c>
      <c r="G261" t="s">
        <v>8519</v>
      </c>
      <c r="H261" t="s">
        <v>980</v>
      </c>
      <c r="I261" s="6">
        <v>44927</v>
      </c>
      <c r="J261" s="6">
        <v>44935</v>
      </c>
      <c r="K261" s="6">
        <v>45025</v>
      </c>
      <c r="L261" s="6">
        <v>45107</v>
      </c>
      <c r="M261" t="s">
        <v>8573</v>
      </c>
      <c r="N261" t="s">
        <v>9139</v>
      </c>
      <c r="O261">
        <v>1887.04</v>
      </c>
      <c r="P261" t="s">
        <v>8534</v>
      </c>
      <c r="Q261">
        <v>10</v>
      </c>
      <c r="R261">
        <v>3</v>
      </c>
      <c r="S261" t="s">
        <v>8535</v>
      </c>
      <c r="T261" t="s">
        <v>8523</v>
      </c>
      <c r="U261" t="s">
        <v>8518</v>
      </c>
      <c r="V261">
        <v>0.45</v>
      </c>
      <c r="W261">
        <v>0.55000000000000004</v>
      </c>
      <c r="X261">
        <v>7605</v>
      </c>
      <c r="Y261">
        <v>285</v>
      </c>
    </row>
    <row r="262" spans="1:25">
      <c r="A262" t="s">
        <v>94</v>
      </c>
      <c r="B262" t="s">
        <v>9140</v>
      </c>
      <c r="E262" t="s">
        <v>8527</v>
      </c>
      <c r="F262" t="s">
        <v>8518</v>
      </c>
      <c r="G262" t="s">
        <v>8519</v>
      </c>
      <c r="H262" t="s">
        <v>980</v>
      </c>
      <c r="I262" s="6">
        <v>44848</v>
      </c>
      <c r="K262" s="6">
        <v>45046</v>
      </c>
      <c r="L262" s="6">
        <v>45016</v>
      </c>
      <c r="M262" t="s">
        <v>8532</v>
      </c>
      <c r="N262" t="s">
        <v>9141</v>
      </c>
      <c r="O262">
        <v>1172</v>
      </c>
      <c r="P262" t="s">
        <v>8534</v>
      </c>
      <c r="Q262">
        <v>17</v>
      </c>
      <c r="R262">
        <v>2</v>
      </c>
      <c r="S262" t="s">
        <v>8535</v>
      </c>
      <c r="T262" t="s">
        <v>8523</v>
      </c>
      <c r="U262" t="s">
        <v>8518</v>
      </c>
      <c r="V262">
        <v>0.45</v>
      </c>
      <c r="W262">
        <v>0.55000000000000004</v>
      </c>
      <c r="X262">
        <v>7609</v>
      </c>
      <c r="Y262">
        <v>190</v>
      </c>
    </row>
    <row r="263" spans="1:25">
      <c r="A263" t="s">
        <v>243</v>
      </c>
      <c r="B263" t="s">
        <v>9142</v>
      </c>
      <c r="C263" t="s">
        <v>9143</v>
      </c>
      <c r="E263" t="s">
        <v>8527</v>
      </c>
      <c r="F263" t="s">
        <v>8518</v>
      </c>
      <c r="G263" t="s">
        <v>8519</v>
      </c>
      <c r="I263" s="6">
        <v>44907</v>
      </c>
      <c r="K263" s="6">
        <v>44939</v>
      </c>
      <c r="L263" s="6">
        <v>44907</v>
      </c>
      <c r="M263" t="s">
        <v>8539</v>
      </c>
      <c r="N263" t="s">
        <v>8831</v>
      </c>
      <c r="O263">
        <v>0</v>
      </c>
      <c r="P263" t="s">
        <v>8534</v>
      </c>
      <c r="Q263">
        <v>1</v>
      </c>
      <c r="R263">
        <v>3</v>
      </c>
      <c r="S263" t="s">
        <v>8535</v>
      </c>
      <c r="T263" t="s">
        <v>8523</v>
      </c>
      <c r="U263" t="s">
        <v>8518</v>
      </c>
      <c r="V263">
        <v>0.45</v>
      </c>
      <c r="W263">
        <v>0.55000000000000004</v>
      </c>
      <c r="X263">
        <v>7610</v>
      </c>
      <c r="Y263">
        <v>201</v>
      </c>
    </row>
    <row r="264" spans="1:25">
      <c r="A264" t="s">
        <v>127</v>
      </c>
      <c r="B264" t="s">
        <v>9144</v>
      </c>
      <c r="E264" t="s">
        <v>8517</v>
      </c>
      <c r="F264" t="s">
        <v>8518</v>
      </c>
      <c r="G264" t="s">
        <v>8519</v>
      </c>
      <c r="H264" t="s">
        <v>980</v>
      </c>
      <c r="I264" s="6">
        <v>44958</v>
      </c>
      <c r="K264" s="6">
        <v>45199</v>
      </c>
      <c r="L264" s="6">
        <v>45205</v>
      </c>
      <c r="M264" t="s">
        <v>8528</v>
      </c>
      <c r="N264" t="s">
        <v>9145</v>
      </c>
      <c r="O264">
        <v>12873.76</v>
      </c>
      <c r="P264" t="s">
        <v>8534</v>
      </c>
      <c r="Q264">
        <v>4</v>
      </c>
      <c r="R264">
        <v>6</v>
      </c>
      <c r="S264" t="s">
        <v>8535</v>
      </c>
      <c r="T264" t="s">
        <v>8523</v>
      </c>
      <c r="U264" t="s">
        <v>8518</v>
      </c>
      <c r="V264">
        <v>0.45</v>
      </c>
      <c r="W264">
        <v>0.55000000000000004</v>
      </c>
      <c r="X264">
        <v>7611</v>
      </c>
      <c r="Y264">
        <v>361</v>
      </c>
    </row>
    <row r="265" spans="1:25">
      <c r="A265" t="s">
        <v>69</v>
      </c>
      <c r="B265" t="s">
        <v>9146</v>
      </c>
      <c r="E265" t="s">
        <v>8517</v>
      </c>
      <c r="F265" t="s">
        <v>8518</v>
      </c>
      <c r="G265" t="s">
        <v>8519</v>
      </c>
      <c r="H265" t="s">
        <v>9147</v>
      </c>
      <c r="I265" s="6">
        <v>44910</v>
      </c>
      <c r="K265" s="6">
        <v>45122</v>
      </c>
      <c r="L265" s="6">
        <v>44910</v>
      </c>
      <c r="M265" t="s">
        <v>8539</v>
      </c>
      <c r="N265">
        <v>0</v>
      </c>
      <c r="O265">
        <v>0</v>
      </c>
      <c r="Q265">
        <v>0</v>
      </c>
      <c r="R265">
        <v>0</v>
      </c>
      <c r="S265" t="s">
        <v>8522</v>
      </c>
      <c r="T265" t="s">
        <v>8523</v>
      </c>
      <c r="U265" t="s">
        <v>8518</v>
      </c>
      <c r="V265">
        <v>0.45</v>
      </c>
      <c r="W265">
        <v>0.55000000000000004</v>
      </c>
      <c r="X265">
        <v>7612</v>
      </c>
      <c r="Y265">
        <v>0</v>
      </c>
    </row>
    <row r="266" spans="1:25">
      <c r="A266" t="s">
        <v>8524</v>
      </c>
      <c r="B266" t="s">
        <v>9148</v>
      </c>
      <c r="C266" t="s">
        <v>9149</v>
      </c>
      <c r="E266" t="s">
        <v>8527</v>
      </c>
      <c r="F266" t="s">
        <v>8518</v>
      </c>
      <c r="G266" t="s">
        <v>8519</v>
      </c>
      <c r="H266" t="s">
        <v>980</v>
      </c>
      <c r="I266" s="6">
        <v>44958</v>
      </c>
      <c r="K266" s="6">
        <v>45077</v>
      </c>
      <c r="L266" s="6">
        <v>45077</v>
      </c>
      <c r="M266" t="s">
        <v>8528</v>
      </c>
      <c r="N266" t="s">
        <v>8949</v>
      </c>
      <c r="O266">
        <v>428.4</v>
      </c>
      <c r="P266" t="s">
        <v>8534</v>
      </c>
      <c r="Q266">
        <v>2</v>
      </c>
      <c r="R266">
        <v>2</v>
      </c>
      <c r="S266" t="s">
        <v>8535</v>
      </c>
      <c r="T266" t="s">
        <v>8523</v>
      </c>
      <c r="U266" t="s">
        <v>8518</v>
      </c>
      <c r="V266">
        <v>0.45</v>
      </c>
      <c r="W266">
        <v>0.55000000000000004</v>
      </c>
      <c r="X266">
        <v>7613</v>
      </c>
      <c r="Y266">
        <v>383</v>
      </c>
    </row>
    <row r="267" spans="1:25">
      <c r="A267" t="s">
        <v>8546</v>
      </c>
      <c r="B267" t="s">
        <v>9150</v>
      </c>
      <c r="E267" t="s">
        <v>8517</v>
      </c>
      <c r="F267" t="s">
        <v>8518</v>
      </c>
      <c r="G267" t="s">
        <v>9002</v>
      </c>
      <c r="I267" s="6">
        <v>44896</v>
      </c>
      <c r="K267" s="6">
        <v>45076</v>
      </c>
      <c r="L267" s="6">
        <v>44896</v>
      </c>
      <c r="M267" t="s">
        <v>8539</v>
      </c>
      <c r="N267">
        <v>0</v>
      </c>
      <c r="O267">
        <v>0</v>
      </c>
      <c r="Q267">
        <v>0</v>
      </c>
      <c r="R267">
        <v>0</v>
      </c>
      <c r="S267" t="s">
        <v>8522</v>
      </c>
      <c r="T267" t="s">
        <v>8523</v>
      </c>
      <c r="U267" t="s">
        <v>8518</v>
      </c>
      <c r="V267">
        <v>0.45</v>
      </c>
      <c r="W267">
        <v>0.55000000000000004</v>
      </c>
      <c r="X267">
        <v>7616</v>
      </c>
      <c r="Y267">
        <v>69</v>
      </c>
    </row>
    <row r="268" spans="1:25">
      <c r="A268" t="s">
        <v>176</v>
      </c>
      <c r="B268" t="s">
        <v>9151</v>
      </c>
      <c r="F268" t="s">
        <v>8518</v>
      </c>
      <c r="G268" t="s">
        <v>9087</v>
      </c>
      <c r="H268" t="s">
        <v>987</v>
      </c>
      <c r="I268" s="6">
        <v>44958</v>
      </c>
      <c r="K268" s="6">
        <v>45138</v>
      </c>
      <c r="L268" s="6">
        <v>45138</v>
      </c>
      <c r="M268" t="s">
        <v>8901</v>
      </c>
      <c r="N268" t="s">
        <v>9152</v>
      </c>
      <c r="O268">
        <v>0</v>
      </c>
      <c r="Q268">
        <v>0</v>
      </c>
      <c r="R268">
        <v>0</v>
      </c>
      <c r="S268" t="s">
        <v>8522</v>
      </c>
      <c r="T268" t="s">
        <v>8523</v>
      </c>
      <c r="U268" t="s">
        <v>8518</v>
      </c>
      <c r="V268">
        <v>0.45</v>
      </c>
      <c r="W268">
        <v>0.55000000000000004</v>
      </c>
      <c r="X268">
        <v>7725</v>
      </c>
      <c r="Y268">
        <v>0</v>
      </c>
    </row>
    <row r="269" spans="1:25">
      <c r="A269" t="s">
        <v>94</v>
      </c>
      <c r="B269" t="s">
        <v>9153</v>
      </c>
      <c r="E269" t="s">
        <v>15</v>
      </c>
      <c r="F269" t="s">
        <v>8518</v>
      </c>
      <c r="G269" t="s">
        <v>8519</v>
      </c>
      <c r="I269" s="6">
        <v>44866</v>
      </c>
      <c r="K269" s="6">
        <v>44895</v>
      </c>
      <c r="L269" s="6">
        <v>44866</v>
      </c>
      <c r="M269" t="s">
        <v>8532</v>
      </c>
      <c r="N269">
        <v>0</v>
      </c>
      <c r="O269">
        <v>0</v>
      </c>
      <c r="Q269">
        <v>0</v>
      </c>
      <c r="R269">
        <v>0</v>
      </c>
      <c r="S269" t="s">
        <v>8522</v>
      </c>
      <c r="T269" t="s">
        <v>8523</v>
      </c>
      <c r="U269" t="s">
        <v>8518</v>
      </c>
      <c r="V269">
        <v>0.3</v>
      </c>
      <c r="W269">
        <v>0.7</v>
      </c>
      <c r="X269">
        <v>7726</v>
      </c>
      <c r="Y269">
        <v>0</v>
      </c>
    </row>
    <row r="270" spans="1:25">
      <c r="A270" t="s">
        <v>8734</v>
      </c>
      <c r="B270" t="s">
        <v>9154</v>
      </c>
      <c r="E270" t="s">
        <v>8517</v>
      </c>
      <c r="F270" t="s">
        <v>8518</v>
      </c>
      <c r="G270" t="s">
        <v>8519</v>
      </c>
      <c r="H270" t="s">
        <v>980</v>
      </c>
      <c r="I270" s="6">
        <v>44972</v>
      </c>
      <c r="K270" s="6">
        <v>45089</v>
      </c>
      <c r="L270" s="6">
        <v>45065</v>
      </c>
      <c r="M270" t="s">
        <v>8532</v>
      </c>
      <c r="N270" t="s">
        <v>9155</v>
      </c>
      <c r="O270">
        <v>853.6</v>
      </c>
      <c r="P270" t="s">
        <v>8534</v>
      </c>
      <c r="Q270">
        <v>2</v>
      </c>
      <c r="R270">
        <v>1</v>
      </c>
      <c r="S270" t="s">
        <v>8535</v>
      </c>
      <c r="T270" t="s">
        <v>8523</v>
      </c>
      <c r="U270" t="s">
        <v>8518</v>
      </c>
      <c r="V270">
        <v>0.45</v>
      </c>
      <c r="W270">
        <v>0.55000000000000004</v>
      </c>
      <c r="X270">
        <v>7727</v>
      </c>
      <c r="Y270">
        <v>346</v>
      </c>
    </row>
    <row r="271" spans="1:25">
      <c r="A271" t="s">
        <v>9156</v>
      </c>
      <c r="B271" t="s">
        <v>9157</v>
      </c>
      <c r="E271" t="s">
        <v>15</v>
      </c>
      <c r="F271" t="s">
        <v>8518</v>
      </c>
      <c r="G271" t="s">
        <v>8519</v>
      </c>
      <c r="H271" t="s">
        <v>980</v>
      </c>
      <c r="I271" s="6">
        <v>44914</v>
      </c>
      <c r="K271" s="6">
        <v>44939</v>
      </c>
      <c r="L271" s="6">
        <v>44914</v>
      </c>
      <c r="M271" t="s">
        <v>8520</v>
      </c>
      <c r="N271" t="s">
        <v>9158</v>
      </c>
      <c r="O271">
        <v>0</v>
      </c>
      <c r="P271" t="s">
        <v>8534</v>
      </c>
      <c r="Q271">
        <v>6</v>
      </c>
      <c r="R271">
        <v>0</v>
      </c>
      <c r="S271" t="s">
        <v>8522</v>
      </c>
      <c r="T271" t="s">
        <v>8523</v>
      </c>
      <c r="U271" t="s">
        <v>8518</v>
      </c>
      <c r="V271">
        <v>0.3</v>
      </c>
      <c r="W271">
        <v>0.7</v>
      </c>
      <c r="X271">
        <v>8235</v>
      </c>
      <c r="Y271">
        <v>332</v>
      </c>
    </row>
    <row r="272" spans="1:25">
      <c r="A272" t="s">
        <v>82</v>
      </c>
      <c r="B272" t="s">
        <v>9159</v>
      </c>
      <c r="E272" t="s">
        <v>8517</v>
      </c>
      <c r="F272" t="s">
        <v>8518</v>
      </c>
      <c r="G272" t="s">
        <v>8519</v>
      </c>
      <c r="H272" t="s">
        <v>980</v>
      </c>
      <c r="I272" s="6">
        <v>44927</v>
      </c>
      <c r="K272" s="6">
        <v>45291</v>
      </c>
      <c r="L272" s="6">
        <v>45289</v>
      </c>
      <c r="N272" t="s">
        <v>9160</v>
      </c>
      <c r="O272">
        <v>2999.12</v>
      </c>
      <c r="P272" t="s">
        <v>8534</v>
      </c>
      <c r="Q272">
        <v>3</v>
      </c>
      <c r="R272">
        <v>1</v>
      </c>
      <c r="S272" t="s">
        <v>8535</v>
      </c>
      <c r="T272" t="s">
        <v>8523</v>
      </c>
      <c r="U272" t="s">
        <v>8518</v>
      </c>
      <c r="V272">
        <v>0.45</v>
      </c>
      <c r="W272">
        <v>0.55000000000000004</v>
      </c>
      <c r="X272">
        <v>8236</v>
      </c>
      <c r="Y272">
        <v>286</v>
      </c>
    </row>
    <row r="273" spans="1:25">
      <c r="A273" t="s">
        <v>185</v>
      </c>
      <c r="B273" t="s">
        <v>9161</v>
      </c>
      <c r="E273" t="s">
        <v>8517</v>
      </c>
      <c r="F273" t="s">
        <v>8523</v>
      </c>
      <c r="G273" t="s">
        <v>8548</v>
      </c>
      <c r="H273" t="s">
        <v>980</v>
      </c>
      <c r="I273" s="6">
        <v>44958</v>
      </c>
      <c r="K273" s="6">
        <v>45322</v>
      </c>
      <c r="L273" s="6">
        <v>45322</v>
      </c>
      <c r="M273" t="s">
        <v>8627</v>
      </c>
      <c r="N273" t="s">
        <v>9162</v>
      </c>
      <c r="O273">
        <v>27122.080000000002</v>
      </c>
      <c r="P273" t="s">
        <v>8534</v>
      </c>
      <c r="Q273">
        <v>10</v>
      </c>
      <c r="R273">
        <v>15</v>
      </c>
      <c r="S273" t="s">
        <v>8535</v>
      </c>
      <c r="T273" t="s">
        <v>8523</v>
      </c>
      <c r="U273" t="s">
        <v>8518</v>
      </c>
      <c r="V273">
        <v>0.45</v>
      </c>
      <c r="W273">
        <v>0.55000000000000004</v>
      </c>
      <c r="X273">
        <v>8238</v>
      </c>
      <c r="Y273">
        <v>355</v>
      </c>
    </row>
    <row r="274" spans="1:25">
      <c r="A274" t="s">
        <v>9163</v>
      </c>
      <c r="B274" t="s">
        <v>9164</v>
      </c>
      <c r="D274">
        <v>10993943316</v>
      </c>
      <c r="E274" t="s">
        <v>295</v>
      </c>
      <c r="F274" t="s">
        <v>8518</v>
      </c>
      <c r="G274" t="s">
        <v>8519</v>
      </c>
      <c r="I274" s="6">
        <v>44926</v>
      </c>
      <c r="L274" s="6">
        <v>45169</v>
      </c>
      <c r="M274" t="s">
        <v>8600</v>
      </c>
      <c r="N274" t="s">
        <v>9047</v>
      </c>
      <c r="O274">
        <v>163</v>
      </c>
      <c r="Q274">
        <v>5</v>
      </c>
      <c r="R274">
        <v>6</v>
      </c>
      <c r="S274" t="s">
        <v>8535</v>
      </c>
      <c r="T274" t="s">
        <v>8523</v>
      </c>
      <c r="U274" t="s">
        <v>8518</v>
      </c>
      <c r="V274">
        <v>0</v>
      </c>
      <c r="W274">
        <v>0</v>
      </c>
      <c r="X274">
        <v>9339</v>
      </c>
      <c r="Y274">
        <v>0</v>
      </c>
    </row>
    <row r="275" spans="1:25">
      <c r="A275" t="s">
        <v>9163</v>
      </c>
      <c r="B275" t="s">
        <v>9165</v>
      </c>
      <c r="D275">
        <v>10843747252</v>
      </c>
      <c r="E275" t="s">
        <v>8556</v>
      </c>
      <c r="F275" t="s">
        <v>8523</v>
      </c>
      <c r="G275" t="s">
        <v>8519</v>
      </c>
      <c r="I275" s="6">
        <v>44926</v>
      </c>
      <c r="L275" s="6">
        <v>45016</v>
      </c>
      <c r="M275" t="s">
        <v>8600</v>
      </c>
      <c r="N275">
        <v>0</v>
      </c>
      <c r="O275">
        <v>23</v>
      </c>
      <c r="Q275">
        <v>0</v>
      </c>
      <c r="R275">
        <v>0</v>
      </c>
      <c r="S275" t="s">
        <v>8522</v>
      </c>
      <c r="T275" t="s">
        <v>8523</v>
      </c>
      <c r="U275" t="s">
        <v>8518</v>
      </c>
      <c r="V275">
        <v>0</v>
      </c>
      <c r="W275">
        <v>0</v>
      </c>
      <c r="X275">
        <v>9340</v>
      </c>
      <c r="Y275">
        <v>0</v>
      </c>
    </row>
    <row r="276" spans="1:25">
      <c r="A276" t="s">
        <v>9163</v>
      </c>
      <c r="B276" t="s">
        <v>9166</v>
      </c>
      <c r="E276" t="s">
        <v>8556</v>
      </c>
      <c r="F276" t="s">
        <v>8518</v>
      </c>
      <c r="G276" t="s">
        <v>9002</v>
      </c>
      <c r="I276" s="6">
        <v>44926</v>
      </c>
      <c r="L276" s="6">
        <v>44929</v>
      </c>
      <c r="N276">
        <v>0</v>
      </c>
      <c r="O276">
        <v>0</v>
      </c>
      <c r="Q276">
        <v>0</v>
      </c>
      <c r="R276">
        <v>0</v>
      </c>
      <c r="S276" t="s">
        <v>8522</v>
      </c>
      <c r="T276" t="s">
        <v>8518</v>
      </c>
      <c r="U276" t="s">
        <v>8518</v>
      </c>
      <c r="V276">
        <v>0</v>
      </c>
      <c r="W276">
        <v>0</v>
      </c>
      <c r="X276">
        <v>9439</v>
      </c>
      <c r="Y276">
        <v>0</v>
      </c>
    </row>
    <row r="277" spans="1:25">
      <c r="A277" t="s">
        <v>9167</v>
      </c>
      <c r="B277" t="s">
        <v>9168</v>
      </c>
      <c r="D277">
        <v>5675164206</v>
      </c>
      <c r="E277" t="s">
        <v>8556</v>
      </c>
      <c r="F277" t="s">
        <v>8523</v>
      </c>
      <c r="G277" t="s">
        <v>9169</v>
      </c>
      <c r="I277" s="6">
        <v>44927</v>
      </c>
      <c r="L277" s="6">
        <v>45107</v>
      </c>
      <c r="M277" t="s">
        <v>8600</v>
      </c>
      <c r="N277" t="s">
        <v>9170</v>
      </c>
      <c r="O277">
        <v>185</v>
      </c>
      <c r="Q277">
        <v>0</v>
      </c>
      <c r="R277">
        <v>0</v>
      </c>
      <c r="S277" t="s">
        <v>8522</v>
      </c>
      <c r="T277" t="s">
        <v>8523</v>
      </c>
      <c r="U277" t="s">
        <v>8518</v>
      </c>
      <c r="V277">
        <v>0</v>
      </c>
      <c r="W277">
        <v>0</v>
      </c>
      <c r="X277">
        <v>9539</v>
      </c>
      <c r="Y277">
        <v>0</v>
      </c>
    </row>
    <row r="278" spans="1:25">
      <c r="A278" t="s">
        <v>9171</v>
      </c>
      <c r="B278" t="s">
        <v>9172</v>
      </c>
      <c r="D278">
        <v>16767474052</v>
      </c>
      <c r="E278" t="s">
        <v>8556</v>
      </c>
      <c r="F278" t="s">
        <v>8523</v>
      </c>
      <c r="G278" t="s">
        <v>8548</v>
      </c>
      <c r="I278" s="6">
        <v>44927</v>
      </c>
      <c r="L278" s="6">
        <v>45478</v>
      </c>
      <c r="M278" t="s">
        <v>8600</v>
      </c>
      <c r="N278" t="s">
        <v>9173</v>
      </c>
      <c r="O278">
        <v>511.2</v>
      </c>
      <c r="Q278">
        <v>7</v>
      </c>
      <c r="R278">
        <v>19</v>
      </c>
      <c r="S278" t="s">
        <v>8535</v>
      </c>
      <c r="T278" t="s">
        <v>8523</v>
      </c>
      <c r="U278" t="s">
        <v>8523</v>
      </c>
      <c r="V278">
        <v>0</v>
      </c>
      <c r="W278">
        <v>0</v>
      </c>
      <c r="X278">
        <v>9639</v>
      </c>
      <c r="Y278">
        <v>0</v>
      </c>
    </row>
    <row r="279" spans="1:25">
      <c r="A279" t="s">
        <v>9174</v>
      </c>
      <c r="B279" t="s">
        <v>9175</v>
      </c>
      <c r="D279">
        <v>7772824676</v>
      </c>
      <c r="E279" t="s">
        <v>8556</v>
      </c>
      <c r="F279" t="s">
        <v>8518</v>
      </c>
      <c r="G279" t="s">
        <v>8519</v>
      </c>
      <c r="I279" s="6">
        <v>44927</v>
      </c>
      <c r="L279" s="6">
        <v>45047</v>
      </c>
      <c r="M279" t="s">
        <v>8600</v>
      </c>
      <c r="N279">
        <v>0</v>
      </c>
      <c r="O279">
        <v>80</v>
      </c>
      <c r="Q279">
        <v>0</v>
      </c>
      <c r="R279">
        <v>0</v>
      </c>
      <c r="S279" t="s">
        <v>8522</v>
      </c>
      <c r="T279" t="s">
        <v>8523</v>
      </c>
      <c r="U279" t="s">
        <v>8518</v>
      </c>
      <c r="V279">
        <v>0</v>
      </c>
      <c r="W279">
        <v>0</v>
      </c>
      <c r="X279">
        <v>9641</v>
      </c>
      <c r="Y279">
        <v>0</v>
      </c>
    </row>
    <row r="280" spans="1:25">
      <c r="A280" t="s">
        <v>9176</v>
      </c>
      <c r="B280" t="s">
        <v>9177</v>
      </c>
      <c r="D280">
        <v>10683041295</v>
      </c>
      <c r="E280" t="s">
        <v>8556</v>
      </c>
      <c r="F280" t="s">
        <v>8523</v>
      </c>
      <c r="G280" t="s">
        <v>8519</v>
      </c>
      <c r="I280" s="6">
        <v>44927</v>
      </c>
      <c r="L280" s="6">
        <v>45289</v>
      </c>
      <c r="M280" t="s">
        <v>8600</v>
      </c>
      <c r="N280" t="s">
        <v>9178</v>
      </c>
      <c r="O280">
        <v>470.6</v>
      </c>
      <c r="Q280">
        <v>8</v>
      </c>
      <c r="R280">
        <v>14</v>
      </c>
      <c r="S280" t="s">
        <v>8535</v>
      </c>
      <c r="T280" t="s">
        <v>8523</v>
      </c>
      <c r="U280" t="s">
        <v>8518</v>
      </c>
      <c r="V280">
        <v>0</v>
      </c>
      <c r="W280">
        <v>0</v>
      </c>
      <c r="X280">
        <v>9642</v>
      </c>
      <c r="Y280">
        <v>0</v>
      </c>
    </row>
    <row r="281" spans="1:25">
      <c r="A281" t="s">
        <v>9179</v>
      </c>
      <c r="B281" t="s">
        <v>9180</v>
      </c>
      <c r="D281">
        <v>12560559931</v>
      </c>
      <c r="E281" t="s">
        <v>8556</v>
      </c>
      <c r="F281" t="s">
        <v>8523</v>
      </c>
      <c r="G281" t="s">
        <v>8548</v>
      </c>
      <c r="I281" s="6">
        <v>44927</v>
      </c>
      <c r="L281" s="6">
        <v>45380</v>
      </c>
      <c r="M281" t="s">
        <v>8600</v>
      </c>
      <c r="N281" t="s">
        <v>9181</v>
      </c>
      <c r="O281">
        <v>160.41999999999999</v>
      </c>
      <c r="Q281">
        <v>2</v>
      </c>
      <c r="R281">
        <v>19</v>
      </c>
      <c r="S281" t="s">
        <v>8535</v>
      </c>
      <c r="T281" t="s">
        <v>8523</v>
      </c>
      <c r="U281" t="s">
        <v>8523</v>
      </c>
      <c r="V281">
        <v>0</v>
      </c>
      <c r="W281">
        <v>0</v>
      </c>
      <c r="X281">
        <v>9643</v>
      </c>
      <c r="Y281">
        <v>0</v>
      </c>
    </row>
    <row r="282" spans="1:25">
      <c r="A282" t="s">
        <v>9182</v>
      </c>
      <c r="B282" t="s">
        <v>9183</v>
      </c>
      <c r="D282">
        <v>8900218517</v>
      </c>
      <c r="E282" t="s">
        <v>8556</v>
      </c>
      <c r="F282" t="s">
        <v>8518</v>
      </c>
      <c r="G282" t="s">
        <v>8519</v>
      </c>
      <c r="I282" s="6">
        <v>44927</v>
      </c>
      <c r="K282" s="6">
        <v>44957</v>
      </c>
      <c r="L282" s="6">
        <v>45289</v>
      </c>
      <c r="M282" t="s">
        <v>8600</v>
      </c>
      <c r="N282">
        <v>0</v>
      </c>
      <c r="O282">
        <v>109</v>
      </c>
      <c r="Q282">
        <v>0</v>
      </c>
      <c r="R282">
        <v>0</v>
      </c>
      <c r="S282" t="s">
        <v>8522</v>
      </c>
      <c r="T282" t="s">
        <v>8523</v>
      </c>
      <c r="U282" t="s">
        <v>8518</v>
      </c>
      <c r="V282">
        <v>0</v>
      </c>
      <c r="W282">
        <v>0</v>
      </c>
      <c r="X282">
        <v>9644</v>
      </c>
      <c r="Y282">
        <v>0</v>
      </c>
    </row>
    <row r="283" spans="1:25">
      <c r="A283" t="s">
        <v>9184</v>
      </c>
      <c r="B283" t="s">
        <v>9185</v>
      </c>
      <c r="E283" t="s">
        <v>8556</v>
      </c>
      <c r="F283" t="s">
        <v>8523</v>
      </c>
      <c r="G283" t="s">
        <v>8548</v>
      </c>
      <c r="I283" s="6">
        <v>44927</v>
      </c>
      <c r="L283" s="6">
        <v>45322</v>
      </c>
      <c r="M283" t="s">
        <v>8600</v>
      </c>
      <c r="N283" t="s">
        <v>9186</v>
      </c>
      <c r="O283">
        <v>60</v>
      </c>
      <c r="Q283">
        <v>5</v>
      </c>
      <c r="R283">
        <v>13</v>
      </c>
      <c r="S283" t="s">
        <v>8535</v>
      </c>
      <c r="T283" t="s">
        <v>8523</v>
      </c>
      <c r="U283" t="s">
        <v>8523</v>
      </c>
      <c r="V283">
        <v>0</v>
      </c>
      <c r="W283">
        <v>0</v>
      </c>
      <c r="X283">
        <v>9645</v>
      </c>
      <c r="Y283">
        <v>0</v>
      </c>
    </row>
    <row r="284" spans="1:25">
      <c r="A284" t="s">
        <v>9187</v>
      </c>
      <c r="B284" t="s">
        <v>9164</v>
      </c>
      <c r="D284">
        <v>10996678329</v>
      </c>
      <c r="E284" t="s">
        <v>8556</v>
      </c>
      <c r="F284" t="s">
        <v>8523</v>
      </c>
      <c r="G284" t="s">
        <v>8548</v>
      </c>
      <c r="I284" s="6">
        <v>44927</v>
      </c>
      <c r="L284" s="6">
        <v>45420</v>
      </c>
      <c r="M284" t="s">
        <v>8600</v>
      </c>
      <c r="N284">
        <v>0</v>
      </c>
      <c r="O284">
        <v>865.14</v>
      </c>
      <c r="Q284">
        <v>8</v>
      </c>
      <c r="R284">
        <v>18</v>
      </c>
      <c r="S284" t="s">
        <v>8535</v>
      </c>
      <c r="T284" t="s">
        <v>8523</v>
      </c>
      <c r="U284" t="s">
        <v>8523</v>
      </c>
      <c r="V284">
        <v>0.45</v>
      </c>
      <c r="W284">
        <v>0.55000000000000004</v>
      </c>
      <c r="X284">
        <v>9647</v>
      </c>
      <c r="Y284">
        <v>0</v>
      </c>
    </row>
    <row r="285" spans="1:25">
      <c r="A285" t="s">
        <v>9187</v>
      </c>
      <c r="B285" t="s">
        <v>9188</v>
      </c>
      <c r="E285" t="s">
        <v>8527</v>
      </c>
      <c r="F285" t="s">
        <v>8523</v>
      </c>
      <c r="G285" t="s">
        <v>8519</v>
      </c>
      <c r="I285" s="6">
        <v>44927</v>
      </c>
      <c r="L285" s="6">
        <v>45047</v>
      </c>
      <c r="M285" t="s">
        <v>8600</v>
      </c>
      <c r="N285" t="s">
        <v>9189</v>
      </c>
      <c r="O285">
        <v>95</v>
      </c>
      <c r="Q285">
        <v>2</v>
      </c>
      <c r="R285">
        <v>4</v>
      </c>
      <c r="S285" t="s">
        <v>8535</v>
      </c>
      <c r="T285" t="s">
        <v>8523</v>
      </c>
      <c r="U285" t="s">
        <v>8518</v>
      </c>
      <c r="V285">
        <v>0.45</v>
      </c>
      <c r="W285">
        <v>0.55000000000000004</v>
      </c>
      <c r="X285">
        <v>9648</v>
      </c>
      <c r="Y285">
        <v>0</v>
      </c>
    </row>
    <row r="286" spans="1:25">
      <c r="A286" t="s">
        <v>9190</v>
      </c>
      <c r="B286" t="s">
        <v>9191</v>
      </c>
      <c r="E286" t="s">
        <v>8556</v>
      </c>
      <c r="F286" t="s">
        <v>8518</v>
      </c>
      <c r="G286" t="s">
        <v>8519</v>
      </c>
      <c r="I286" s="6">
        <v>44621</v>
      </c>
      <c r="K286" s="6">
        <v>45199</v>
      </c>
      <c r="L286" s="6">
        <v>45198</v>
      </c>
      <c r="M286" t="s">
        <v>8600</v>
      </c>
      <c r="N286" t="s">
        <v>9192</v>
      </c>
      <c r="O286">
        <v>580</v>
      </c>
      <c r="Q286">
        <v>9</v>
      </c>
      <c r="R286">
        <v>4</v>
      </c>
      <c r="S286" t="s">
        <v>8535</v>
      </c>
      <c r="T286" t="s">
        <v>8523</v>
      </c>
      <c r="U286" t="s">
        <v>8518</v>
      </c>
      <c r="V286">
        <v>0</v>
      </c>
      <c r="W286">
        <v>0</v>
      </c>
      <c r="X286">
        <v>9640</v>
      </c>
      <c r="Y286">
        <v>0</v>
      </c>
    </row>
    <row r="287" spans="1:25">
      <c r="A287" t="s">
        <v>9193</v>
      </c>
      <c r="B287" t="s">
        <v>9194</v>
      </c>
      <c r="E287" t="s">
        <v>8517</v>
      </c>
      <c r="F287" t="s">
        <v>8518</v>
      </c>
      <c r="G287" t="s">
        <v>8519</v>
      </c>
      <c r="I287" s="6">
        <v>44927</v>
      </c>
      <c r="K287" s="6">
        <v>45016</v>
      </c>
      <c r="L287" s="6">
        <v>45047</v>
      </c>
      <c r="M287" t="s">
        <v>8600</v>
      </c>
      <c r="N287">
        <v>0</v>
      </c>
      <c r="O287">
        <v>263.8</v>
      </c>
      <c r="Q287">
        <v>2</v>
      </c>
      <c r="R287">
        <v>1</v>
      </c>
      <c r="S287" t="s">
        <v>8535</v>
      </c>
      <c r="T287" t="s">
        <v>8523</v>
      </c>
      <c r="U287" t="s">
        <v>8518</v>
      </c>
      <c r="V287">
        <v>0</v>
      </c>
      <c r="W287">
        <v>0</v>
      </c>
      <c r="X287">
        <v>9646</v>
      </c>
      <c r="Y287">
        <v>0</v>
      </c>
    </row>
    <row r="288" spans="1:25">
      <c r="A288" t="s">
        <v>9195</v>
      </c>
      <c r="B288" t="s">
        <v>9196</v>
      </c>
      <c r="E288" t="s">
        <v>8556</v>
      </c>
      <c r="F288" t="s">
        <v>8518</v>
      </c>
      <c r="G288" t="s">
        <v>8519</v>
      </c>
      <c r="I288" s="6">
        <v>44927</v>
      </c>
      <c r="L288" s="6">
        <v>45047</v>
      </c>
      <c r="M288" t="s">
        <v>8600</v>
      </c>
      <c r="N288">
        <v>0</v>
      </c>
      <c r="O288">
        <v>64</v>
      </c>
      <c r="Q288">
        <v>0</v>
      </c>
      <c r="R288">
        <v>0</v>
      </c>
      <c r="S288" t="s">
        <v>8522</v>
      </c>
      <c r="T288" t="s">
        <v>8523</v>
      </c>
      <c r="U288" t="s">
        <v>8518</v>
      </c>
      <c r="V288">
        <v>0.45</v>
      </c>
      <c r="W288">
        <v>0.55000000000000004</v>
      </c>
      <c r="X288">
        <v>9739</v>
      </c>
      <c r="Y288">
        <v>0</v>
      </c>
    </row>
    <row r="289" spans="1:25">
      <c r="A289" t="s">
        <v>9197</v>
      </c>
      <c r="B289" t="s">
        <v>9164</v>
      </c>
      <c r="D289">
        <v>10997029176</v>
      </c>
      <c r="E289" t="s">
        <v>8556</v>
      </c>
      <c r="F289" t="s">
        <v>8523</v>
      </c>
      <c r="G289" t="s">
        <v>8548</v>
      </c>
      <c r="I289" s="6">
        <v>44927</v>
      </c>
      <c r="L289" s="6">
        <v>45657</v>
      </c>
      <c r="M289" t="s">
        <v>8600</v>
      </c>
      <c r="N289" t="s">
        <v>9198</v>
      </c>
      <c r="O289">
        <v>610</v>
      </c>
      <c r="Q289">
        <v>11</v>
      </c>
      <c r="R289">
        <v>15</v>
      </c>
      <c r="S289" t="s">
        <v>8535</v>
      </c>
      <c r="T289" t="s">
        <v>8523</v>
      </c>
      <c r="U289" t="s">
        <v>8523</v>
      </c>
      <c r="V289">
        <v>0</v>
      </c>
      <c r="W289">
        <v>0</v>
      </c>
      <c r="X289">
        <v>9740</v>
      </c>
      <c r="Y289">
        <v>0</v>
      </c>
    </row>
    <row r="290" spans="1:25">
      <c r="A290" t="s">
        <v>9199</v>
      </c>
      <c r="B290" t="s">
        <v>9200</v>
      </c>
      <c r="E290" t="s">
        <v>8556</v>
      </c>
      <c r="F290" t="s">
        <v>8518</v>
      </c>
      <c r="G290" t="s">
        <v>8519</v>
      </c>
      <c r="I290" s="6">
        <v>44927</v>
      </c>
      <c r="L290" s="6">
        <v>45047</v>
      </c>
      <c r="M290" t="s">
        <v>8600</v>
      </c>
      <c r="N290">
        <v>0</v>
      </c>
      <c r="O290">
        <v>223.4</v>
      </c>
      <c r="Q290">
        <v>0</v>
      </c>
      <c r="R290">
        <v>0</v>
      </c>
      <c r="S290" t="s">
        <v>8522</v>
      </c>
      <c r="T290" t="s">
        <v>8523</v>
      </c>
      <c r="U290" t="s">
        <v>8518</v>
      </c>
      <c r="V290">
        <v>0</v>
      </c>
      <c r="W290">
        <v>0</v>
      </c>
      <c r="X290">
        <v>9741</v>
      </c>
      <c r="Y290">
        <v>0</v>
      </c>
    </row>
    <row r="291" spans="1:25">
      <c r="A291" t="s">
        <v>9201</v>
      </c>
      <c r="B291" t="s">
        <v>9202</v>
      </c>
      <c r="E291" t="s">
        <v>8556</v>
      </c>
      <c r="F291" t="s">
        <v>8518</v>
      </c>
      <c r="G291" t="s">
        <v>8519</v>
      </c>
      <c r="I291" s="6">
        <v>44927</v>
      </c>
      <c r="L291" s="6">
        <v>45138</v>
      </c>
      <c r="M291" t="s">
        <v>8600</v>
      </c>
      <c r="N291" t="s">
        <v>9203</v>
      </c>
      <c r="O291">
        <v>51</v>
      </c>
      <c r="Q291">
        <v>7</v>
      </c>
      <c r="R291">
        <v>7</v>
      </c>
      <c r="S291" t="s">
        <v>8535</v>
      </c>
      <c r="T291" t="s">
        <v>8523</v>
      </c>
      <c r="U291" t="s">
        <v>8518</v>
      </c>
      <c r="V291">
        <v>0</v>
      </c>
      <c r="W291">
        <v>0</v>
      </c>
      <c r="X291">
        <v>9742</v>
      </c>
      <c r="Y291">
        <v>0</v>
      </c>
    </row>
    <row r="292" spans="1:25">
      <c r="A292" t="s">
        <v>9201</v>
      </c>
      <c r="B292" t="s">
        <v>9204</v>
      </c>
      <c r="D292">
        <v>12153867593</v>
      </c>
      <c r="E292" t="s">
        <v>8556</v>
      </c>
      <c r="F292" t="s">
        <v>8523</v>
      </c>
      <c r="G292" t="s">
        <v>8519</v>
      </c>
      <c r="I292" s="6">
        <v>44927</v>
      </c>
      <c r="L292" s="6">
        <v>45322</v>
      </c>
      <c r="M292" t="s">
        <v>8600</v>
      </c>
      <c r="N292">
        <v>0</v>
      </c>
      <c r="O292">
        <v>510.03</v>
      </c>
      <c r="Q292">
        <v>18</v>
      </c>
      <c r="R292">
        <v>9</v>
      </c>
      <c r="S292" t="s">
        <v>8535</v>
      </c>
      <c r="T292" t="s">
        <v>8523</v>
      </c>
      <c r="U292" t="s">
        <v>8518</v>
      </c>
      <c r="V292">
        <v>0</v>
      </c>
      <c r="W292">
        <v>0</v>
      </c>
      <c r="X292">
        <v>9743</v>
      </c>
      <c r="Y292">
        <v>0</v>
      </c>
    </row>
    <row r="293" spans="1:25">
      <c r="A293" t="s">
        <v>9201</v>
      </c>
      <c r="B293" t="s">
        <v>9205</v>
      </c>
      <c r="E293" t="s">
        <v>8556</v>
      </c>
      <c r="F293" t="s">
        <v>8518</v>
      </c>
      <c r="G293" t="s">
        <v>8519</v>
      </c>
      <c r="I293" s="6">
        <v>44927</v>
      </c>
      <c r="L293" s="6">
        <v>45138</v>
      </c>
      <c r="M293" t="s">
        <v>8600</v>
      </c>
      <c r="N293" t="s">
        <v>9206</v>
      </c>
      <c r="O293">
        <v>54</v>
      </c>
      <c r="Q293">
        <v>0</v>
      </c>
      <c r="R293">
        <v>0</v>
      </c>
      <c r="S293" t="s">
        <v>8522</v>
      </c>
      <c r="T293" t="s">
        <v>8523</v>
      </c>
      <c r="U293" t="s">
        <v>8518</v>
      </c>
      <c r="V293">
        <v>0</v>
      </c>
      <c r="W293">
        <v>0</v>
      </c>
      <c r="X293">
        <v>9744</v>
      </c>
      <c r="Y293">
        <v>0</v>
      </c>
    </row>
    <row r="294" spans="1:25">
      <c r="A294" t="s">
        <v>9207</v>
      </c>
      <c r="B294" t="s">
        <v>9208</v>
      </c>
      <c r="D294">
        <v>10565002393</v>
      </c>
      <c r="E294" t="s">
        <v>8556</v>
      </c>
      <c r="F294" t="s">
        <v>8523</v>
      </c>
      <c r="G294" t="s">
        <v>8519</v>
      </c>
      <c r="I294" s="6">
        <v>44927</v>
      </c>
      <c r="L294" s="6">
        <v>45107</v>
      </c>
      <c r="M294" t="s">
        <v>8600</v>
      </c>
      <c r="N294" t="s">
        <v>9209</v>
      </c>
      <c r="O294">
        <v>132.6</v>
      </c>
      <c r="Q294">
        <v>2</v>
      </c>
      <c r="R294">
        <v>8</v>
      </c>
      <c r="S294" t="s">
        <v>8535</v>
      </c>
      <c r="T294" t="s">
        <v>8523</v>
      </c>
      <c r="U294" t="s">
        <v>8518</v>
      </c>
      <c r="V294">
        <v>0</v>
      </c>
      <c r="W294">
        <v>0</v>
      </c>
      <c r="X294">
        <v>9746</v>
      </c>
      <c r="Y294">
        <v>0</v>
      </c>
    </row>
    <row r="295" spans="1:25">
      <c r="A295" t="s">
        <v>9207</v>
      </c>
      <c r="B295" t="s">
        <v>9210</v>
      </c>
      <c r="E295" t="s">
        <v>8556</v>
      </c>
      <c r="F295" t="s">
        <v>8523</v>
      </c>
      <c r="G295" t="s">
        <v>8519</v>
      </c>
      <c r="I295" s="6">
        <v>44927</v>
      </c>
      <c r="L295" s="6">
        <v>45047</v>
      </c>
      <c r="M295" t="s">
        <v>8600</v>
      </c>
      <c r="N295" t="s">
        <v>9211</v>
      </c>
      <c r="O295">
        <v>72</v>
      </c>
      <c r="Q295">
        <v>1</v>
      </c>
      <c r="R295">
        <v>0</v>
      </c>
      <c r="S295" t="s">
        <v>8522</v>
      </c>
      <c r="T295" t="s">
        <v>8523</v>
      </c>
      <c r="U295" t="s">
        <v>8518</v>
      </c>
      <c r="V295">
        <v>0</v>
      </c>
      <c r="W295">
        <v>0</v>
      </c>
      <c r="X295">
        <v>9747</v>
      </c>
      <c r="Y295">
        <v>0</v>
      </c>
    </row>
    <row r="296" spans="1:25">
      <c r="A296" t="s">
        <v>9207</v>
      </c>
      <c r="B296" t="s">
        <v>9212</v>
      </c>
      <c r="D296">
        <v>7772707203</v>
      </c>
      <c r="E296" t="s">
        <v>8556</v>
      </c>
      <c r="F296" t="s">
        <v>8523</v>
      </c>
      <c r="G296" t="s">
        <v>8519</v>
      </c>
      <c r="I296" s="6">
        <v>44927</v>
      </c>
      <c r="L296" s="6">
        <v>45226</v>
      </c>
      <c r="M296" t="s">
        <v>8600</v>
      </c>
      <c r="N296" t="s">
        <v>9213</v>
      </c>
      <c r="O296">
        <v>91</v>
      </c>
      <c r="Q296">
        <v>1</v>
      </c>
      <c r="R296">
        <v>0</v>
      </c>
      <c r="S296" t="s">
        <v>8522</v>
      </c>
      <c r="T296" t="s">
        <v>8523</v>
      </c>
      <c r="U296" t="s">
        <v>8518</v>
      </c>
      <c r="V296">
        <v>0</v>
      </c>
      <c r="W296">
        <v>0</v>
      </c>
      <c r="X296">
        <v>9748</v>
      </c>
      <c r="Y296">
        <v>0</v>
      </c>
    </row>
    <row r="297" spans="1:25">
      <c r="A297" t="s">
        <v>9207</v>
      </c>
      <c r="B297" t="s">
        <v>9214</v>
      </c>
      <c r="E297" t="s">
        <v>8556</v>
      </c>
      <c r="F297" t="s">
        <v>8518</v>
      </c>
      <c r="G297" t="s">
        <v>8519</v>
      </c>
      <c r="H297" t="s">
        <v>980</v>
      </c>
      <c r="I297" s="6">
        <v>44927</v>
      </c>
      <c r="L297" s="6">
        <v>45047</v>
      </c>
      <c r="M297" t="s">
        <v>8600</v>
      </c>
      <c r="N297">
        <v>0</v>
      </c>
      <c r="O297">
        <v>64</v>
      </c>
      <c r="Q297">
        <v>0</v>
      </c>
      <c r="R297">
        <v>0</v>
      </c>
      <c r="S297" t="s">
        <v>8522</v>
      </c>
      <c r="T297" t="s">
        <v>8523</v>
      </c>
      <c r="U297" t="s">
        <v>8518</v>
      </c>
      <c r="V297">
        <v>0</v>
      </c>
      <c r="W297">
        <v>0</v>
      </c>
      <c r="X297">
        <v>9749</v>
      </c>
      <c r="Y297">
        <v>0</v>
      </c>
    </row>
    <row r="298" spans="1:25">
      <c r="A298" t="s">
        <v>9215</v>
      </c>
      <c r="B298" t="s">
        <v>9216</v>
      </c>
      <c r="D298">
        <v>9120120643</v>
      </c>
      <c r="E298" t="s">
        <v>8556</v>
      </c>
      <c r="F298" t="s">
        <v>8523</v>
      </c>
      <c r="G298" t="s">
        <v>8548</v>
      </c>
      <c r="I298" s="6">
        <v>44927</v>
      </c>
      <c r="L298" s="6">
        <v>45047</v>
      </c>
      <c r="M298" t="s">
        <v>8600</v>
      </c>
      <c r="N298">
        <v>0</v>
      </c>
      <c r="O298">
        <v>51</v>
      </c>
      <c r="Q298">
        <v>2</v>
      </c>
      <c r="R298">
        <v>15</v>
      </c>
      <c r="S298" t="s">
        <v>8535</v>
      </c>
      <c r="T298" t="s">
        <v>8523</v>
      </c>
      <c r="U298" t="s">
        <v>8523</v>
      </c>
      <c r="V298">
        <v>0</v>
      </c>
      <c r="W298">
        <v>0</v>
      </c>
      <c r="X298">
        <v>9750</v>
      </c>
      <c r="Y298">
        <v>0</v>
      </c>
    </row>
    <row r="299" spans="1:25">
      <c r="A299" t="s">
        <v>9217</v>
      </c>
      <c r="B299" t="s">
        <v>9218</v>
      </c>
      <c r="D299">
        <v>11224847520</v>
      </c>
      <c r="E299" t="s">
        <v>8527</v>
      </c>
      <c r="F299" t="s">
        <v>8518</v>
      </c>
      <c r="G299" t="s">
        <v>8519</v>
      </c>
      <c r="I299" s="6">
        <v>44915</v>
      </c>
      <c r="K299" s="6">
        <v>44958</v>
      </c>
      <c r="L299" s="6">
        <v>45047</v>
      </c>
      <c r="M299" t="s">
        <v>8600</v>
      </c>
      <c r="N299" t="s">
        <v>9219</v>
      </c>
      <c r="O299">
        <v>98</v>
      </c>
      <c r="Q299">
        <v>1</v>
      </c>
      <c r="R299">
        <v>1</v>
      </c>
      <c r="S299" t="s">
        <v>8535</v>
      </c>
      <c r="T299" t="s">
        <v>8523</v>
      </c>
      <c r="U299" t="s">
        <v>8518</v>
      </c>
      <c r="V299">
        <v>0</v>
      </c>
      <c r="W299">
        <v>0</v>
      </c>
      <c r="X299">
        <v>10039</v>
      </c>
      <c r="Y299">
        <v>0</v>
      </c>
    </row>
    <row r="300" spans="1:25">
      <c r="A300" t="s">
        <v>9220</v>
      </c>
      <c r="B300" t="s">
        <v>9221</v>
      </c>
      <c r="E300" t="s">
        <v>8556</v>
      </c>
      <c r="F300" t="s">
        <v>8523</v>
      </c>
      <c r="G300" t="s">
        <v>9169</v>
      </c>
      <c r="I300" s="6">
        <v>44928</v>
      </c>
      <c r="L300" s="6">
        <v>45047</v>
      </c>
      <c r="M300" t="s">
        <v>8600</v>
      </c>
      <c r="N300" t="s">
        <v>9222</v>
      </c>
      <c r="O300">
        <v>32</v>
      </c>
      <c r="Q300">
        <v>0</v>
      </c>
      <c r="R300">
        <v>1</v>
      </c>
      <c r="S300" t="s">
        <v>8522</v>
      </c>
      <c r="T300" t="s">
        <v>8523</v>
      </c>
      <c r="U300" t="s">
        <v>8523</v>
      </c>
      <c r="V300">
        <v>0</v>
      </c>
      <c r="W300">
        <v>0</v>
      </c>
      <c r="X300">
        <v>10040</v>
      </c>
      <c r="Y300">
        <v>0</v>
      </c>
    </row>
    <row r="301" spans="1:25">
      <c r="A301" t="s">
        <v>9223</v>
      </c>
      <c r="B301" t="s">
        <v>9224</v>
      </c>
      <c r="D301">
        <v>8898410819</v>
      </c>
      <c r="E301" t="s">
        <v>8556</v>
      </c>
      <c r="F301" t="s">
        <v>8518</v>
      </c>
      <c r="G301" t="s">
        <v>8519</v>
      </c>
      <c r="I301" s="6">
        <v>44928</v>
      </c>
      <c r="L301" s="6">
        <v>45380</v>
      </c>
      <c r="M301" t="s">
        <v>8600</v>
      </c>
      <c r="N301" t="s">
        <v>9225</v>
      </c>
      <c r="O301">
        <v>272</v>
      </c>
      <c r="Q301">
        <v>2</v>
      </c>
      <c r="R301">
        <v>15</v>
      </c>
      <c r="S301" t="s">
        <v>8535</v>
      </c>
      <c r="T301" t="s">
        <v>8523</v>
      </c>
      <c r="U301" t="s">
        <v>8518</v>
      </c>
      <c r="V301">
        <v>0.45</v>
      </c>
      <c r="W301">
        <v>0.55000000000000004</v>
      </c>
      <c r="X301">
        <v>10041</v>
      </c>
      <c r="Y301">
        <v>0</v>
      </c>
    </row>
    <row r="302" spans="1:25">
      <c r="A302" t="s">
        <v>9226</v>
      </c>
      <c r="B302" t="s">
        <v>9227</v>
      </c>
      <c r="D302">
        <v>12561291896</v>
      </c>
      <c r="E302" t="s">
        <v>8556</v>
      </c>
      <c r="F302" t="s">
        <v>8518</v>
      </c>
      <c r="G302" t="s">
        <v>8519</v>
      </c>
      <c r="I302" s="6">
        <v>44928</v>
      </c>
      <c r="L302" s="6">
        <v>45198</v>
      </c>
      <c r="M302" t="s">
        <v>8600</v>
      </c>
      <c r="N302">
        <v>0</v>
      </c>
      <c r="O302">
        <v>235</v>
      </c>
      <c r="Q302">
        <v>10</v>
      </c>
      <c r="R302">
        <v>5</v>
      </c>
      <c r="S302" t="s">
        <v>8535</v>
      </c>
      <c r="T302" t="s">
        <v>8523</v>
      </c>
      <c r="U302" t="s">
        <v>8518</v>
      </c>
      <c r="V302">
        <v>0</v>
      </c>
      <c r="W302">
        <v>0</v>
      </c>
      <c r="X302">
        <v>10042</v>
      </c>
      <c r="Y302">
        <v>0</v>
      </c>
    </row>
    <row r="303" spans="1:25">
      <c r="A303" t="s">
        <v>9228</v>
      </c>
      <c r="B303" t="s">
        <v>9229</v>
      </c>
      <c r="D303">
        <v>12253990721</v>
      </c>
      <c r="E303" t="s">
        <v>8556</v>
      </c>
      <c r="F303" t="s">
        <v>8518</v>
      </c>
      <c r="G303" t="s">
        <v>8519</v>
      </c>
      <c r="I303" s="6">
        <v>44928</v>
      </c>
      <c r="L303" s="6">
        <v>45047</v>
      </c>
      <c r="M303" t="s">
        <v>8600</v>
      </c>
      <c r="N303">
        <v>0</v>
      </c>
      <c r="O303">
        <v>203.6</v>
      </c>
      <c r="Q303">
        <v>2</v>
      </c>
      <c r="R303">
        <v>2</v>
      </c>
      <c r="S303" t="s">
        <v>8535</v>
      </c>
      <c r="T303" t="s">
        <v>8523</v>
      </c>
      <c r="U303" t="s">
        <v>8518</v>
      </c>
      <c r="V303">
        <v>0</v>
      </c>
      <c r="W303">
        <v>0</v>
      </c>
      <c r="X303">
        <v>10046</v>
      </c>
      <c r="Y303">
        <v>0</v>
      </c>
    </row>
    <row r="304" spans="1:25">
      <c r="A304" t="s">
        <v>9230</v>
      </c>
      <c r="B304" t="s">
        <v>9231</v>
      </c>
      <c r="D304">
        <v>12735559593</v>
      </c>
      <c r="E304" t="s">
        <v>8556</v>
      </c>
      <c r="F304" t="s">
        <v>8518</v>
      </c>
      <c r="G304" t="s">
        <v>8519</v>
      </c>
      <c r="I304" s="6">
        <v>44928</v>
      </c>
      <c r="L304" s="6">
        <v>45322</v>
      </c>
      <c r="M304" t="s">
        <v>8600</v>
      </c>
      <c r="N304" t="s">
        <v>9232</v>
      </c>
      <c r="O304">
        <v>238.6</v>
      </c>
      <c r="Q304">
        <v>5</v>
      </c>
      <c r="R304">
        <v>14</v>
      </c>
      <c r="S304" t="s">
        <v>8535</v>
      </c>
      <c r="T304" t="s">
        <v>8523</v>
      </c>
      <c r="U304" t="s">
        <v>8518</v>
      </c>
      <c r="V304">
        <v>0.45</v>
      </c>
      <c r="W304">
        <v>0.55000000000000004</v>
      </c>
      <c r="X304">
        <v>10047</v>
      </c>
      <c r="Y304">
        <v>0</v>
      </c>
    </row>
    <row r="305" spans="1:25">
      <c r="A305" t="s">
        <v>9233</v>
      </c>
      <c r="B305" t="s">
        <v>9234</v>
      </c>
      <c r="E305" t="s">
        <v>8556</v>
      </c>
      <c r="F305" t="s">
        <v>8523</v>
      </c>
      <c r="G305" t="s">
        <v>8548</v>
      </c>
      <c r="I305" s="6">
        <v>44928</v>
      </c>
      <c r="L305" s="6">
        <v>45380</v>
      </c>
      <c r="M305" t="s">
        <v>8600</v>
      </c>
      <c r="N305">
        <v>0</v>
      </c>
      <c r="O305">
        <v>1705</v>
      </c>
      <c r="Q305">
        <v>23</v>
      </c>
      <c r="R305">
        <v>23</v>
      </c>
      <c r="S305" t="s">
        <v>8535</v>
      </c>
      <c r="T305" t="s">
        <v>8523</v>
      </c>
      <c r="U305" t="s">
        <v>8523</v>
      </c>
      <c r="V305">
        <v>0</v>
      </c>
      <c r="W305">
        <v>0</v>
      </c>
      <c r="X305">
        <v>10049</v>
      </c>
      <c r="Y305">
        <v>0</v>
      </c>
    </row>
    <row r="306" spans="1:25">
      <c r="A306" t="s">
        <v>237</v>
      </c>
      <c r="B306" t="s">
        <v>9235</v>
      </c>
      <c r="D306">
        <v>11326146199</v>
      </c>
      <c r="E306" t="s">
        <v>8556</v>
      </c>
      <c r="F306" t="s">
        <v>8523</v>
      </c>
      <c r="G306" t="s">
        <v>8519</v>
      </c>
      <c r="I306" s="6">
        <v>44927</v>
      </c>
      <c r="K306" s="6">
        <v>45107</v>
      </c>
      <c r="L306" s="6">
        <v>45047</v>
      </c>
      <c r="M306" t="s">
        <v>8600</v>
      </c>
      <c r="N306" t="s">
        <v>9236</v>
      </c>
      <c r="O306">
        <v>48</v>
      </c>
      <c r="Q306">
        <v>1</v>
      </c>
      <c r="R306">
        <v>1</v>
      </c>
      <c r="S306" t="s">
        <v>8522</v>
      </c>
      <c r="T306" t="s">
        <v>8523</v>
      </c>
      <c r="U306" t="s">
        <v>8523</v>
      </c>
      <c r="V306">
        <v>0</v>
      </c>
      <c r="W306">
        <v>0</v>
      </c>
      <c r="X306">
        <v>10050</v>
      </c>
      <c r="Y306">
        <v>0</v>
      </c>
    </row>
    <row r="307" spans="1:25">
      <c r="A307" t="s">
        <v>9237</v>
      </c>
      <c r="B307" t="s">
        <v>9238</v>
      </c>
      <c r="D307">
        <v>12649095808</v>
      </c>
      <c r="E307" t="s">
        <v>8556</v>
      </c>
      <c r="F307" t="s">
        <v>8523</v>
      </c>
      <c r="G307" t="s">
        <v>8548</v>
      </c>
      <c r="I307" s="6">
        <v>44928</v>
      </c>
      <c r="L307" s="6">
        <v>45380</v>
      </c>
      <c r="M307" t="s">
        <v>8600</v>
      </c>
      <c r="N307" t="s">
        <v>9239</v>
      </c>
      <c r="O307">
        <v>139.99</v>
      </c>
      <c r="Q307">
        <v>5</v>
      </c>
      <c r="R307">
        <v>19</v>
      </c>
      <c r="S307" t="s">
        <v>8535</v>
      </c>
      <c r="T307" t="s">
        <v>8523</v>
      </c>
      <c r="U307" t="s">
        <v>8523</v>
      </c>
      <c r="V307">
        <v>0</v>
      </c>
      <c r="W307">
        <v>0</v>
      </c>
      <c r="X307">
        <v>10051</v>
      </c>
      <c r="Y307">
        <v>0</v>
      </c>
    </row>
    <row r="308" spans="1:25">
      <c r="A308" t="s">
        <v>9240</v>
      </c>
      <c r="B308" t="s">
        <v>9241</v>
      </c>
      <c r="D308">
        <v>11440230710</v>
      </c>
      <c r="E308" t="s">
        <v>8556</v>
      </c>
      <c r="F308" t="s">
        <v>8518</v>
      </c>
      <c r="G308" t="s">
        <v>8519</v>
      </c>
      <c r="I308" s="6">
        <v>44928</v>
      </c>
      <c r="K308" s="6">
        <v>44985</v>
      </c>
      <c r="L308" s="6">
        <v>45047</v>
      </c>
      <c r="M308" t="s">
        <v>8600</v>
      </c>
      <c r="N308" t="s">
        <v>9242</v>
      </c>
      <c r="O308">
        <v>50</v>
      </c>
      <c r="Q308">
        <v>0</v>
      </c>
      <c r="R308">
        <v>0</v>
      </c>
      <c r="S308" t="s">
        <v>8522</v>
      </c>
      <c r="T308" t="s">
        <v>8523</v>
      </c>
      <c r="U308" t="s">
        <v>8518</v>
      </c>
      <c r="V308">
        <v>0.45</v>
      </c>
      <c r="W308">
        <v>0.55000000000000004</v>
      </c>
      <c r="X308">
        <v>10053</v>
      </c>
      <c r="Y308">
        <v>0</v>
      </c>
    </row>
    <row r="309" spans="1:25">
      <c r="A309" t="s">
        <v>9243</v>
      </c>
      <c r="B309" t="s">
        <v>9244</v>
      </c>
      <c r="D309">
        <v>11040985431</v>
      </c>
      <c r="E309" t="s">
        <v>8556</v>
      </c>
      <c r="F309" t="s">
        <v>8518</v>
      </c>
      <c r="G309" t="s">
        <v>8519</v>
      </c>
      <c r="I309" s="6">
        <v>44928</v>
      </c>
      <c r="L309" s="6">
        <v>45047</v>
      </c>
      <c r="M309" t="s">
        <v>8600</v>
      </c>
      <c r="N309" t="s">
        <v>9245</v>
      </c>
      <c r="O309">
        <v>699</v>
      </c>
      <c r="Q309">
        <v>9</v>
      </c>
      <c r="R309">
        <v>9</v>
      </c>
      <c r="S309" t="s">
        <v>8535</v>
      </c>
      <c r="T309" t="s">
        <v>8523</v>
      </c>
      <c r="U309" t="s">
        <v>8518</v>
      </c>
      <c r="V309">
        <v>0</v>
      </c>
      <c r="W309">
        <v>0</v>
      </c>
      <c r="X309">
        <v>10043</v>
      </c>
      <c r="Y309">
        <v>0</v>
      </c>
    </row>
    <row r="310" spans="1:25">
      <c r="A310" t="s">
        <v>9243</v>
      </c>
      <c r="B310" t="s">
        <v>9246</v>
      </c>
      <c r="E310" t="s">
        <v>8556</v>
      </c>
      <c r="F310" t="s">
        <v>8518</v>
      </c>
      <c r="G310" t="s">
        <v>8519</v>
      </c>
      <c r="I310" s="6">
        <v>44928</v>
      </c>
      <c r="L310" s="6">
        <v>44929</v>
      </c>
      <c r="M310" t="s">
        <v>8600</v>
      </c>
      <c r="N310">
        <v>0</v>
      </c>
      <c r="O310">
        <v>0</v>
      </c>
      <c r="Q310">
        <v>0</v>
      </c>
      <c r="R310">
        <v>0</v>
      </c>
      <c r="S310" t="s">
        <v>8522</v>
      </c>
      <c r="T310" t="s">
        <v>8523</v>
      </c>
      <c r="U310" t="s">
        <v>8518</v>
      </c>
      <c r="V310">
        <v>0</v>
      </c>
      <c r="W310">
        <v>0</v>
      </c>
      <c r="X310">
        <v>10044</v>
      </c>
      <c r="Y310">
        <v>0</v>
      </c>
    </row>
    <row r="311" spans="1:25">
      <c r="A311" t="s">
        <v>9243</v>
      </c>
      <c r="B311" t="s">
        <v>9247</v>
      </c>
      <c r="D311">
        <v>11040985431</v>
      </c>
      <c r="E311" t="s">
        <v>8556</v>
      </c>
      <c r="F311" t="s">
        <v>8518</v>
      </c>
      <c r="G311" t="s">
        <v>8519</v>
      </c>
      <c r="I311" s="6">
        <v>44928</v>
      </c>
      <c r="L311" s="6">
        <v>45047</v>
      </c>
      <c r="M311" t="s">
        <v>8600</v>
      </c>
      <c r="N311">
        <v>0</v>
      </c>
      <c r="O311">
        <v>688</v>
      </c>
      <c r="Q311">
        <v>9</v>
      </c>
      <c r="R311">
        <v>9</v>
      </c>
      <c r="S311" t="s">
        <v>8535</v>
      </c>
      <c r="T311" t="s">
        <v>8523</v>
      </c>
      <c r="U311" t="s">
        <v>8518</v>
      </c>
      <c r="V311">
        <v>0</v>
      </c>
      <c r="W311">
        <v>0</v>
      </c>
      <c r="X311">
        <v>10045</v>
      </c>
      <c r="Y311">
        <v>0</v>
      </c>
    </row>
    <row r="312" spans="1:25">
      <c r="A312" t="s">
        <v>9248</v>
      </c>
      <c r="B312" t="s">
        <v>9249</v>
      </c>
      <c r="D312">
        <v>9364397604</v>
      </c>
      <c r="E312" t="s">
        <v>8556</v>
      </c>
      <c r="F312" t="s">
        <v>8523</v>
      </c>
      <c r="G312" t="s">
        <v>8519</v>
      </c>
      <c r="I312" s="6">
        <v>44928</v>
      </c>
      <c r="L312" s="6">
        <v>45077</v>
      </c>
      <c r="M312" t="s">
        <v>8600</v>
      </c>
      <c r="N312">
        <v>0</v>
      </c>
      <c r="O312">
        <v>23</v>
      </c>
      <c r="Q312">
        <v>1</v>
      </c>
      <c r="R312">
        <v>5</v>
      </c>
      <c r="S312" t="s">
        <v>8522</v>
      </c>
      <c r="T312" t="s">
        <v>8523</v>
      </c>
      <c r="U312" t="s">
        <v>8518</v>
      </c>
      <c r="V312">
        <v>0</v>
      </c>
      <c r="W312">
        <v>0</v>
      </c>
      <c r="X312">
        <v>10052</v>
      </c>
      <c r="Y312">
        <v>0</v>
      </c>
    </row>
    <row r="313" spans="1:25">
      <c r="A313" t="s">
        <v>9250</v>
      </c>
      <c r="B313" t="s">
        <v>9251</v>
      </c>
      <c r="D313">
        <v>10683123799</v>
      </c>
      <c r="E313" t="s">
        <v>8556</v>
      </c>
      <c r="F313" t="s">
        <v>8518</v>
      </c>
      <c r="G313" t="s">
        <v>8519</v>
      </c>
      <c r="I313" s="6">
        <v>44928</v>
      </c>
      <c r="L313" s="6">
        <v>45107</v>
      </c>
      <c r="M313" t="s">
        <v>8600</v>
      </c>
      <c r="N313" t="s">
        <v>9252</v>
      </c>
      <c r="O313">
        <v>252.96</v>
      </c>
      <c r="Q313">
        <v>0</v>
      </c>
      <c r="R313">
        <v>0</v>
      </c>
      <c r="S313" t="s">
        <v>8522</v>
      </c>
      <c r="T313" t="s">
        <v>8523</v>
      </c>
      <c r="U313" t="s">
        <v>8518</v>
      </c>
      <c r="V313">
        <v>0</v>
      </c>
      <c r="W313">
        <v>0</v>
      </c>
      <c r="X313">
        <v>10054</v>
      </c>
      <c r="Y313">
        <v>0</v>
      </c>
    </row>
    <row r="314" spans="1:25">
      <c r="A314" t="s">
        <v>9187</v>
      </c>
      <c r="B314" t="s">
        <v>9253</v>
      </c>
      <c r="E314" t="s">
        <v>8556</v>
      </c>
      <c r="F314" t="s">
        <v>8518</v>
      </c>
      <c r="G314" t="s">
        <v>8519</v>
      </c>
      <c r="I314" s="6">
        <v>44929</v>
      </c>
      <c r="L314" s="6">
        <v>44929</v>
      </c>
      <c r="M314" t="s">
        <v>8600</v>
      </c>
      <c r="N314">
        <v>0</v>
      </c>
      <c r="O314">
        <v>0</v>
      </c>
      <c r="Q314">
        <v>0</v>
      </c>
      <c r="R314">
        <v>0</v>
      </c>
      <c r="S314" t="s">
        <v>8522</v>
      </c>
      <c r="T314" t="s">
        <v>8523</v>
      </c>
      <c r="U314" t="s">
        <v>8518</v>
      </c>
      <c r="V314">
        <v>0.45</v>
      </c>
      <c r="W314">
        <v>0.55000000000000004</v>
      </c>
      <c r="X314">
        <v>10139</v>
      </c>
      <c r="Y314">
        <v>0</v>
      </c>
    </row>
    <row r="315" spans="1:25">
      <c r="A315" t="s">
        <v>9254</v>
      </c>
      <c r="B315" t="s">
        <v>9255</v>
      </c>
      <c r="E315" t="s">
        <v>8517</v>
      </c>
      <c r="F315" t="s">
        <v>8518</v>
      </c>
      <c r="G315" t="s">
        <v>8519</v>
      </c>
      <c r="H315" t="s">
        <v>980</v>
      </c>
      <c r="I315" s="6">
        <v>44927</v>
      </c>
      <c r="K315" s="6">
        <v>45046</v>
      </c>
      <c r="L315" s="6">
        <v>45044</v>
      </c>
      <c r="M315" t="s">
        <v>8528</v>
      </c>
      <c r="N315" t="s">
        <v>9256</v>
      </c>
      <c r="O315">
        <v>492</v>
      </c>
      <c r="P315" t="s">
        <v>8534</v>
      </c>
      <c r="Q315">
        <v>1</v>
      </c>
      <c r="R315">
        <v>1</v>
      </c>
      <c r="S315" t="s">
        <v>8535</v>
      </c>
      <c r="T315" t="s">
        <v>8523</v>
      </c>
      <c r="U315" t="s">
        <v>8518</v>
      </c>
      <c r="V315">
        <v>0.45</v>
      </c>
      <c r="W315">
        <v>0.55000000000000004</v>
      </c>
      <c r="X315">
        <v>10140</v>
      </c>
      <c r="Y315">
        <v>334</v>
      </c>
    </row>
    <row r="316" spans="1:25">
      <c r="A316" t="s">
        <v>9254</v>
      </c>
      <c r="B316" t="s">
        <v>9257</v>
      </c>
      <c r="E316" t="s">
        <v>8517</v>
      </c>
      <c r="F316" t="s">
        <v>8518</v>
      </c>
      <c r="G316" t="s">
        <v>8519</v>
      </c>
      <c r="H316" t="s">
        <v>980</v>
      </c>
      <c r="I316" s="6">
        <v>44927</v>
      </c>
      <c r="K316" s="6">
        <v>45016</v>
      </c>
      <c r="L316" s="6">
        <v>44929</v>
      </c>
      <c r="M316" t="s">
        <v>8528</v>
      </c>
      <c r="N316" t="s">
        <v>8810</v>
      </c>
      <c r="O316">
        <v>0</v>
      </c>
      <c r="P316" t="s">
        <v>8534</v>
      </c>
      <c r="Q316">
        <v>1</v>
      </c>
      <c r="R316">
        <v>1</v>
      </c>
      <c r="S316" t="s">
        <v>8535</v>
      </c>
      <c r="T316" t="s">
        <v>8523</v>
      </c>
      <c r="U316" t="s">
        <v>8518</v>
      </c>
      <c r="V316">
        <v>0.45</v>
      </c>
      <c r="W316">
        <v>0.55000000000000004</v>
      </c>
      <c r="X316">
        <v>10141</v>
      </c>
      <c r="Y316">
        <v>335</v>
      </c>
    </row>
    <row r="317" spans="1:25">
      <c r="A317" t="s">
        <v>9258</v>
      </c>
      <c r="B317" t="s">
        <v>9259</v>
      </c>
      <c r="D317">
        <v>8772237137</v>
      </c>
      <c r="E317" t="s">
        <v>8527</v>
      </c>
      <c r="F317" t="s">
        <v>8518</v>
      </c>
      <c r="G317" t="s">
        <v>8519</v>
      </c>
      <c r="I317" s="6">
        <v>44805</v>
      </c>
      <c r="K317" s="6">
        <v>45261</v>
      </c>
      <c r="L317" s="6">
        <v>45169</v>
      </c>
      <c r="M317" t="s">
        <v>8600</v>
      </c>
      <c r="N317" t="s">
        <v>9260</v>
      </c>
      <c r="O317">
        <v>646</v>
      </c>
      <c r="Q317">
        <v>5</v>
      </c>
      <c r="R317">
        <v>3</v>
      </c>
      <c r="S317" t="s">
        <v>8535</v>
      </c>
      <c r="T317" t="s">
        <v>8523</v>
      </c>
      <c r="U317" t="s">
        <v>8518</v>
      </c>
      <c r="V317">
        <v>0</v>
      </c>
      <c r="W317">
        <v>0</v>
      </c>
      <c r="X317">
        <v>10242</v>
      </c>
      <c r="Y317">
        <v>0</v>
      </c>
    </row>
    <row r="318" spans="1:25">
      <c r="A318" t="s">
        <v>8360</v>
      </c>
      <c r="B318" t="s">
        <v>9261</v>
      </c>
      <c r="E318" t="s">
        <v>8517</v>
      </c>
      <c r="F318" t="s">
        <v>8518</v>
      </c>
      <c r="G318" t="s">
        <v>8519</v>
      </c>
      <c r="H318" t="s">
        <v>980</v>
      </c>
      <c r="I318" s="6">
        <v>44927</v>
      </c>
      <c r="K318" s="6">
        <v>45291</v>
      </c>
      <c r="L318" s="6">
        <v>45289</v>
      </c>
      <c r="M318" t="s">
        <v>8824</v>
      </c>
      <c r="N318" t="s">
        <v>9262</v>
      </c>
      <c r="O318">
        <v>4708.16</v>
      </c>
      <c r="P318" t="s">
        <v>8534</v>
      </c>
      <c r="Q318">
        <v>6</v>
      </c>
      <c r="R318">
        <v>1</v>
      </c>
      <c r="S318" t="s">
        <v>8535</v>
      </c>
      <c r="T318" t="s">
        <v>8523</v>
      </c>
      <c r="U318" t="s">
        <v>8518</v>
      </c>
      <c r="V318">
        <v>0.45</v>
      </c>
      <c r="W318">
        <v>0.55000000000000004</v>
      </c>
      <c r="X318">
        <v>10244</v>
      </c>
      <c r="Y318">
        <v>408</v>
      </c>
    </row>
    <row r="319" spans="1:25">
      <c r="A319" t="s">
        <v>8360</v>
      </c>
      <c r="B319" t="s">
        <v>9263</v>
      </c>
      <c r="E319" t="s">
        <v>8517</v>
      </c>
      <c r="F319" t="s">
        <v>8518</v>
      </c>
      <c r="G319" t="s">
        <v>8519</v>
      </c>
      <c r="H319" t="s">
        <v>980</v>
      </c>
      <c r="I319" s="6">
        <v>44927</v>
      </c>
      <c r="K319" s="6">
        <v>45291</v>
      </c>
      <c r="L319" s="6">
        <v>45289</v>
      </c>
      <c r="M319" t="s">
        <v>8824</v>
      </c>
      <c r="N319" t="s">
        <v>9264</v>
      </c>
      <c r="O319">
        <v>7598.96</v>
      </c>
      <c r="P319" t="s">
        <v>8534</v>
      </c>
      <c r="Q319">
        <v>11</v>
      </c>
      <c r="R319">
        <v>2</v>
      </c>
      <c r="S319" t="s">
        <v>8535</v>
      </c>
      <c r="T319" t="s">
        <v>8523</v>
      </c>
      <c r="U319" t="s">
        <v>8518</v>
      </c>
      <c r="V319">
        <v>0.45</v>
      </c>
      <c r="W319">
        <v>0.55000000000000004</v>
      </c>
      <c r="X319">
        <v>10245</v>
      </c>
      <c r="Y319">
        <v>409</v>
      </c>
    </row>
    <row r="320" spans="1:25">
      <c r="A320" t="s">
        <v>8360</v>
      </c>
      <c r="B320" t="s">
        <v>9265</v>
      </c>
      <c r="E320" t="s">
        <v>8517</v>
      </c>
      <c r="F320" t="s">
        <v>8523</v>
      </c>
      <c r="G320" t="s">
        <v>8548</v>
      </c>
      <c r="H320" t="s">
        <v>980</v>
      </c>
      <c r="I320" s="6">
        <v>44927</v>
      </c>
      <c r="K320" s="6">
        <v>45473</v>
      </c>
      <c r="L320" s="6">
        <v>45471</v>
      </c>
      <c r="M320" t="s">
        <v>8824</v>
      </c>
      <c r="N320" t="s">
        <v>9266</v>
      </c>
      <c r="O320">
        <v>3466.16</v>
      </c>
      <c r="P320" t="s">
        <v>8534</v>
      </c>
      <c r="Q320">
        <v>8</v>
      </c>
      <c r="R320">
        <v>1</v>
      </c>
      <c r="S320" t="s">
        <v>8535</v>
      </c>
      <c r="T320" t="s">
        <v>8523</v>
      </c>
      <c r="U320" t="s">
        <v>8523</v>
      </c>
      <c r="V320">
        <v>0.45</v>
      </c>
      <c r="W320">
        <v>0.55000000000000004</v>
      </c>
      <c r="X320">
        <v>10246</v>
      </c>
      <c r="Y320">
        <v>410</v>
      </c>
    </row>
    <row r="321" spans="1:25">
      <c r="A321" t="s">
        <v>8360</v>
      </c>
      <c r="B321" t="s">
        <v>9267</v>
      </c>
      <c r="E321" t="s">
        <v>8517</v>
      </c>
      <c r="F321" t="s">
        <v>8518</v>
      </c>
      <c r="G321" t="s">
        <v>8519</v>
      </c>
      <c r="H321" t="s">
        <v>980</v>
      </c>
      <c r="I321" s="6">
        <v>44927</v>
      </c>
      <c r="K321" s="6">
        <v>45037</v>
      </c>
      <c r="L321" s="6">
        <v>45037</v>
      </c>
      <c r="N321" t="s">
        <v>9268</v>
      </c>
      <c r="O321">
        <v>1432.8</v>
      </c>
      <c r="P321" t="s">
        <v>8534</v>
      </c>
      <c r="Q321">
        <v>8</v>
      </c>
      <c r="R321">
        <v>1</v>
      </c>
      <c r="S321" t="s">
        <v>8535</v>
      </c>
      <c r="T321" t="s">
        <v>8523</v>
      </c>
      <c r="U321" t="s">
        <v>8518</v>
      </c>
      <c r="V321">
        <v>0.45</v>
      </c>
      <c r="W321">
        <v>0.55000000000000004</v>
      </c>
      <c r="X321">
        <v>10247</v>
      </c>
      <c r="Y321">
        <v>411</v>
      </c>
    </row>
    <row r="322" spans="1:25">
      <c r="A322" t="s">
        <v>243</v>
      </c>
      <c r="B322" t="s">
        <v>9269</v>
      </c>
      <c r="E322" t="s">
        <v>8517</v>
      </c>
      <c r="F322" t="s">
        <v>8523</v>
      </c>
      <c r="G322" t="s">
        <v>8548</v>
      </c>
      <c r="H322" t="s">
        <v>980</v>
      </c>
      <c r="I322" s="6">
        <v>44929</v>
      </c>
      <c r="K322" s="6">
        <v>45291</v>
      </c>
      <c r="L322" s="6">
        <v>45289</v>
      </c>
      <c r="M322" t="s">
        <v>8539</v>
      </c>
      <c r="N322" t="s">
        <v>9270</v>
      </c>
      <c r="O322">
        <v>11969.52</v>
      </c>
      <c r="P322" t="s">
        <v>8534</v>
      </c>
      <c r="Q322">
        <v>22</v>
      </c>
      <c r="R322">
        <v>3</v>
      </c>
      <c r="S322" t="s">
        <v>8535</v>
      </c>
      <c r="T322" t="s">
        <v>8523</v>
      </c>
      <c r="U322" t="s">
        <v>8518</v>
      </c>
      <c r="V322">
        <v>0.45</v>
      </c>
      <c r="W322">
        <v>0.55000000000000004</v>
      </c>
      <c r="X322">
        <v>10350</v>
      </c>
      <c r="Y322">
        <v>283</v>
      </c>
    </row>
    <row r="323" spans="1:25">
      <c r="A323" t="s">
        <v>9271</v>
      </c>
      <c r="B323" t="s">
        <v>9272</v>
      </c>
      <c r="D323">
        <v>10896141990</v>
      </c>
      <c r="F323" t="s">
        <v>8518</v>
      </c>
      <c r="G323" t="s">
        <v>8519</v>
      </c>
      <c r="H323" t="s">
        <v>1033</v>
      </c>
      <c r="I323" s="6">
        <v>44937</v>
      </c>
      <c r="K323" s="6">
        <v>45291</v>
      </c>
      <c r="L323" s="6">
        <v>45657</v>
      </c>
      <c r="M323" t="s">
        <v>8600</v>
      </c>
      <c r="N323" t="s">
        <v>9273</v>
      </c>
      <c r="O323">
        <v>4852.2</v>
      </c>
      <c r="Q323">
        <v>12</v>
      </c>
      <c r="R323">
        <v>12</v>
      </c>
      <c r="S323" t="s">
        <v>8535</v>
      </c>
      <c r="T323" t="s">
        <v>8523</v>
      </c>
      <c r="U323" t="s">
        <v>8518</v>
      </c>
      <c r="V323">
        <v>0</v>
      </c>
      <c r="W323">
        <v>0</v>
      </c>
      <c r="X323">
        <v>10351</v>
      </c>
      <c r="Y323">
        <v>0</v>
      </c>
    </row>
    <row r="324" spans="1:25">
      <c r="A324" t="s">
        <v>54</v>
      </c>
      <c r="B324" t="s">
        <v>9274</v>
      </c>
      <c r="E324" t="s">
        <v>8517</v>
      </c>
      <c r="F324" t="s">
        <v>8523</v>
      </c>
      <c r="G324" t="s">
        <v>8548</v>
      </c>
      <c r="H324" t="s">
        <v>980</v>
      </c>
      <c r="I324" s="6">
        <v>44958</v>
      </c>
      <c r="J324" s="6">
        <v>44958</v>
      </c>
      <c r="K324" s="6">
        <v>45291</v>
      </c>
      <c r="L324" s="6">
        <v>45310</v>
      </c>
      <c r="M324" t="s">
        <v>8528</v>
      </c>
      <c r="N324" t="s">
        <v>9275</v>
      </c>
      <c r="O324">
        <v>8487.0400000000009</v>
      </c>
      <c r="P324" t="s">
        <v>8534</v>
      </c>
      <c r="Q324">
        <v>12</v>
      </c>
      <c r="R324">
        <v>6</v>
      </c>
      <c r="S324" t="s">
        <v>8535</v>
      </c>
      <c r="T324" t="s">
        <v>8523</v>
      </c>
      <c r="U324" t="s">
        <v>8518</v>
      </c>
      <c r="V324">
        <v>0.45</v>
      </c>
      <c r="W324">
        <v>0.55000000000000004</v>
      </c>
      <c r="X324">
        <v>10352</v>
      </c>
      <c r="Y324">
        <v>381</v>
      </c>
    </row>
    <row r="325" spans="1:25">
      <c r="A325" t="s">
        <v>123</v>
      </c>
      <c r="B325" t="s">
        <v>9276</v>
      </c>
      <c r="E325" t="s">
        <v>8527</v>
      </c>
      <c r="F325" t="s">
        <v>8518</v>
      </c>
      <c r="G325" t="s">
        <v>8519</v>
      </c>
      <c r="H325" t="s">
        <v>980</v>
      </c>
      <c r="I325" s="6">
        <v>44942</v>
      </c>
      <c r="K325" s="6">
        <v>45031</v>
      </c>
      <c r="L325" s="6">
        <v>45076</v>
      </c>
      <c r="M325" t="s">
        <v>8539</v>
      </c>
      <c r="N325" t="s">
        <v>9277</v>
      </c>
      <c r="O325">
        <v>515.52</v>
      </c>
      <c r="P325" t="s">
        <v>8534</v>
      </c>
      <c r="Q325">
        <v>6</v>
      </c>
      <c r="R325">
        <v>1</v>
      </c>
      <c r="S325" t="s">
        <v>8535</v>
      </c>
      <c r="T325" t="s">
        <v>8523</v>
      </c>
      <c r="U325" t="s">
        <v>8518</v>
      </c>
      <c r="V325">
        <v>0.45</v>
      </c>
      <c r="W325">
        <v>0.55000000000000004</v>
      </c>
      <c r="X325">
        <v>10353</v>
      </c>
      <c r="Y325">
        <v>800</v>
      </c>
    </row>
    <row r="326" spans="1:25">
      <c r="A326" t="s">
        <v>69</v>
      </c>
      <c r="B326" t="s">
        <v>9278</v>
      </c>
      <c r="E326" t="s">
        <v>8517</v>
      </c>
      <c r="F326" t="s">
        <v>8518</v>
      </c>
      <c r="G326" t="s">
        <v>8519</v>
      </c>
      <c r="H326" t="s">
        <v>980</v>
      </c>
      <c r="I326" s="6">
        <v>44930</v>
      </c>
      <c r="K326" s="6">
        <v>44989</v>
      </c>
      <c r="L326" s="6">
        <v>45086</v>
      </c>
      <c r="M326" t="s">
        <v>8539</v>
      </c>
      <c r="N326" t="s">
        <v>9279</v>
      </c>
      <c r="O326">
        <v>610</v>
      </c>
      <c r="P326" t="s">
        <v>8534</v>
      </c>
      <c r="Q326">
        <v>1</v>
      </c>
      <c r="R326">
        <v>1</v>
      </c>
      <c r="S326" t="s">
        <v>8535</v>
      </c>
      <c r="T326" t="s">
        <v>8523</v>
      </c>
      <c r="U326" t="s">
        <v>8518</v>
      </c>
      <c r="V326">
        <v>0.45</v>
      </c>
      <c r="W326">
        <v>0.55000000000000004</v>
      </c>
      <c r="X326">
        <v>10354</v>
      </c>
      <c r="Y326">
        <v>59</v>
      </c>
    </row>
    <row r="327" spans="1:25">
      <c r="A327" t="s">
        <v>8624</v>
      </c>
      <c r="B327" t="s">
        <v>9280</v>
      </c>
      <c r="E327" t="s">
        <v>8517</v>
      </c>
      <c r="F327" t="s">
        <v>8518</v>
      </c>
      <c r="G327" t="s">
        <v>8519</v>
      </c>
      <c r="H327" t="s">
        <v>980</v>
      </c>
      <c r="I327" s="6">
        <v>44937</v>
      </c>
      <c r="K327" s="6">
        <v>45016</v>
      </c>
      <c r="L327" s="6">
        <v>44937</v>
      </c>
      <c r="M327" t="s">
        <v>8627</v>
      </c>
      <c r="N327" t="s">
        <v>9281</v>
      </c>
      <c r="O327">
        <v>304</v>
      </c>
      <c r="P327" t="s">
        <v>8534</v>
      </c>
      <c r="Q327">
        <v>2</v>
      </c>
      <c r="R327">
        <v>5</v>
      </c>
      <c r="S327" t="s">
        <v>8535</v>
      </c>
      <c r="T327" t="s">
        <v>8523</v>
      </c>
      <c r="U327" t="s">
        <v>8518</v>
      </c>
      <c r="V327">
        <v>0.45</v>
      </c>
      <c r="W327">
        <v>0.55000000000000004</v>
      </c>
      <c r="X327">
        <v>10355</v>
      </c>
      <c r="Y327">
        <v>644</v>
      </c>
    </row>
    <row r="328" spans="1:25">
      <c r="A328" t="s">
        <v>9282</v>
      </c>
      <c r="B328" t="s">
        <v>9283</v>
      </c>
      <c r="E328" t="s">
        <v>8527</v>
      </c>
      <c r="F328" t="s">
        <v>8518</v>
      </c>
      <c r="G328" t="s">
        <v>8519</v>
      </c>
      <c r="H328" t="s">
        <v>980</v>
      </c>
      <c r="I328" s="6">
        <v>44946</v>
      </c>
      <c r="K328" s="6">
        <v>45044</v>
      </c>
      <c r="L328" s="6">
        <v>45096</v>
      </c>
      <c r="M328" t="s">
        <v>8573</v>
      </c>
      <c r="N328" t="s">
        <v>9284</v>
      </c>
      <c r="O328">
        <v>605.20000000000005</v>
      </c>
      <c r="P328" t="s">
        <v>8534</v>
      </c>
      <c r="Q328">
        <v>4</v>
      </c>
      <c r="R328">
        <v>2</v>
      </c>
      <c r="S328" t="s">
        <v>8535</v>
      </c>
      <c r="T328" t="s">
        <v>8523</v>
      </c>
      <c r="U328" t="s">
        <v>8518</v>
      </c>
      <c r="V328">
        <v>0.45</v>
      </c>
      <c r="W328">
        <v>0.55000000000000004</v>
      </c>
      <c r="X328">
        <v>10759</v>
      </c>
      <c r="Y328">
        <v>372</v>
      </c>
    </row>
    <row r="329" spans="1:25">
      <c r="A329" t="s">
        <v>145</v>
      </c>
      <c r="B329" t="s">
        <v>9285</v>
      </c>
      <c r="E329" t="s">
        <v>8517</v>
      </c>
      <c r="F329" t="s">
        <v>8518</v>
      </c>
      <c r="G329" t="s">
        <v>9002</v>
      </c>
      <c r="H329" t="s">
        <v>987</v>
      </c>
      <c r="I329" s="6">
        <v>44942</v>
      </c>
      <c r="K329" s="6">
        <v>45107</v>
      </c>
      <c r="L329" s="6">
        <v>45044</v>
      </c>
      <c r="M329" t="s">
        <v>8745</v>
      </c>
      <c r="N329">
        <v>0</v>
      </c>
      <c r="O329">
        <v>14</v>
      </c>
      <c r="Q329">
        <v>0</v>
      </c>
      <c r="R329">
        <v>0</v>
      </c>
      <c r="S329" t="s">
        <v>8522</v>
      </c>
      <c r="T329" t="s">
        <v>8523</v>
      </c>
      <c r="U329" t="s">
        <v>8518</v>
      </c>
      <c r="V329">
        <v>0.45</v>
      </c>
      <c r="W329">
        <v>0.55000000000000004</v>
      </c>
      <c r="X329">
        <v>10760</v>
      </c>
      <c r="Y329">
        <v>0</v>
      </c>
    </row>
    <row r="330" spans="1:25">
      <c r="A330" t="s">
        <v>8915</v>
      </c>
      <c r="B330" t="s">
        <v>9286</v>
      </c>
      <c r="E330" t="s">
        <v>8527</v>
      </c>
      <c r="F330" t="s">
        <v>8518</v>
      </c>
      <c r="G330" t="s">
        <v>9087</v>
      </c>
      <c r="H330" t="s">
        <v>983</v>
      </c>
      <c r="I330" s="6">
        <v>44972</v>
      </c>
      <c r="K330" s="6">
        <v>45030</v>
      </c>
      <c r="L330" s="6">
        <v>44972</v>
      </c>
      <c r="M330" t="s">
        <v>8532</v>
      </c>
      <c r="N330">
        <v>0</v>
      </c>
      <c r="O330">
        <v>0</v>
      </c>
      <c r="Q330">
        <v>0</v>
      </c>
      <c r="R330">
        <v>0</v>
      </c>
      <c r="S330" t="s">
        <v>8522</v>
      </c>
      <c r="T330" t="s">
        <v>8523</v>
      </c>
      <c r="U330" t="s">
        <v>8518</v>
      </c>
      <c r="V330">
        <v>0.45</v>
      </c>
      <c r="W330">
        <v>0.55000000000000004</v>
      </c>
      <c r="X330">
        <v>10761</v>
      </c>
      <c r="Y330">
        <v>0</v>
      </c>
    </row>
    <row r="331" spans="1:25">
      <c r="A331" t="s">
        <v>127</v>
      </c>
      <c r="B331" t="s">
        <v>9287</v>
      </c>
      <c r="C331" t="s">
        <v>9288</v>
      </c>
      <c r="E331" t="s">
        <v>8517</v>
      </c>
      <c r="F331" t="s">
        <v>8518</v>
      </c>
      <c r="G331" t="s">
        <v>8519</v>
      </c>
      <c r="H331" t="s">
        <v>980</v>
      </c>
      <c r="I331" s="6">
        <v>44928</v>
      </c>
      <c r="K331" s="6">
        <v>45107</v>
      </c>
      <c r="L331" s="6">
        <v>45107</v>
      </c>
      <c r="M331" t="s">
        <v>8528</v>
      </c>
      <c r="N331" t="s">
        <v>9289</v>
      </c>
      <c r="O331">
        <v>1770.16</v>
      </c>
      <c r="P331" t="s">
        <v>8534</v>
      </c>
      <c r="Q331">
        <v>1</v>
      </c>
      <c r="R331">
        <v>1</v>
      </c>
      <c r="S331" t="s">
        <v>8535</v>
      </c>
      <c r="T331" t="s">
        <v>8523</v>
      </c>
      <c r="U331" t="s">
        <v>8518</v>
      </c>
      <c r="V331">
        <v>0.45</v>
      </c>
      <c r="W331">
        <v>0.55000000000000004</v>
      </c>
      <c r="X331">
        <v>10762</v>
      </c>
      <c r="Y331">
        <v>278</v>
      </c>
    </row>
    <row r="332" spans="1:25">
      <c r="A332" t="s">
        <v>127</v>
      </c>
      <c r="B332" t="s">
        <v>9290</v>
      </c>
      <c r="E332" t="s">
        <v>8527</v>
      </c>
      <c r="F332" t="s">
        <v>8518</v>
      </c>
      <c r="G332" t="s">
        <v>8519</v>
      </c>
      <c r="H332" t="s">
        <v>980</v>
      </c>
      <c r="I332" s="6">
        <v>44970</v>
      </c>
      <c r="K332" s="6">
        <v>45184</v>
      </c>
      <c r="L332" s="6">
        <v>45184</v>
      </c>
      <c r="M332" t="s">
        <v>8528</v>
      </c>
      <c r="N332" t="s">
        <v>9291</v>
      </c>
      <c r="O332">
        <v>2062.56</v>
      </c>
      <c r="P332" t="s">
        <v>8534</v>
      </c>
      <c r="Q332">
        <v>8</v>
      </c>
      <c r="R332">
        <v>3</v>
      </c>
      <c r="S332" t="s">
        <v>8535</v>
      </c>
      <c r="T332" t="s">
        <v>8523</v>
      </c>
      <c r="U332" t="s">
        <v>8518</v>
      </c>
      <c r="V332">
        <v>0.45</v>
      </c>
      <c r="W332">
        <v>0.55000000000000004</v>
      </c>
      <c r="X332">
        <v>10763</v>
      </c>
      <c r="Y332">
        <v>319</v>
      </c>
    </row>
    <row r="333" spans="1:25">
      <c r="A333" t="s">
        <v>47</v>
      </c>
      <c r="B333" t="s">
        <v>9292</v>
      </c>
      <c r="E333" t="s">
        <v>8517</v>
      </c>
      <c r="F333" t="s">
        <v>8518</v>
      </c>
      <c r="G333" t="s">
        <v>8519</v>
      </c>
      <c r="H333" t="s">
        <v>980</v>
      </c>
      <c r="I333" s="6">
        <v>44927</v>
      </c>
      <c r="K333" s="6">
        <v>45291</v>
      </c>
      <c r="L333" s="6">
        <v>45289</v>
      </c>
      <c r="M333" t="s">
        <v>8532</v>
      </c>
      <c r="N333" t="s">
        <v>9293</v>
      </c>
      <c r="O333">
        <v>3793.76</v>
      </c>
      <c r="P333" t="s">
        <v>8534</v>
      </c>
      <c r="Q333">
        <v>10</v>
      </c>
      <c r="R333">
        <v>2</v>
      </c>
      <c r="S333" t="s">
        <v>8535</v>
      </c>
      <c r="T333" t="s">
        <v>8523</v>
      </c>
      <c r="U333" t="s">
        <v>8518</v>
      </c>
      <c r="V333">
        <v>0.45</v>
      </c>
      <c r="W333">
        <v>0.55000000000000004</v>
      </c>
      <c r="X333">
        <v>10764</v>
      </c>
      <c r="Y333">
        <v>290</v>
      </c>
    </row>
    <row r="334" spans="1:25">
      <c r="A334" t="s">
        <v>47</v>
      </c>
      <c r="B334" t="s">
        <v>9294</v>
      </c>
      <c r="E334" t="s">
        <v>8517</v>
      </c>
      <c r="F334" t="s">
        <v>8518</v>
      </c>
      <c r="G334" t="s">
        <v>8519</v>
      </c>
      <c r="H334" t="s">
        <v>980</v>
      </c>
      <c r="I334" s="6">
        <v>44927</v>
      </c>
      <c r="K334" s="6">
        <v>45291</v>
      </c>
      <c r="L334" s="6">
        <v>45289</v>
      </c>
      <c r="M334" t="s">
        <v>8532</v>
      </c>
      <c r="N334" t="s">
        <v>9295</v>
      </c>
      <c r="O334">
        <v>6028.96</v>
      </c>
      <c r="P334" t="s">
        <v>8534</v>
      </c>
      <c r="Q334">
        <v>2</v>
      </c>
      <c r="R334">
        <v>1</v>
      </c>
      <c r="S334" t="s">
        <v>8535</v>
      </c>
      <c r="T334" t="s">
        <v>8523</v>
      </c>
      <c r="U334" t="s">
        <v>8518</v>
      </c>
      <c r="V334">
        <v>0.45</v>
      </c>
      <c r="W334">
        <v>0.55000000000000004</v>
      </c>
      <c r="X334">
        <v>10765</v>
      </c>
      <c r="Y334">
        <v>104</v>
      </c>
    </row>
    <row r="335" spans="1:25">
      <c r="A335" t="s">
        <v>47</v>
      </c>
      <c r="B335" t="s">
        <v>9296</v>
      </c>
      <c r="E335" t="s">
        <v>8517</v>
      </c>
      <c r="F335" t="s">
        <v>8518</v>
      </c>
      <c r="G335" t="s">
        <v>8519</v>
      </c>
      <c r="H335" t="s">
        <v>980</v>
      </c>
      <c r="I335" s="6">
        <v>44927</v>
      </c>
      <c r="K335" s="6">
        <v>45211</v>
      </c>
      <c r="L335" s="6">
        <v>45231</v>
      </c>
      <c r="M335" t="s">
        <v>8532</v>
      </c>
      <c r="N335" t="s">
        <v>9297</v>
      </c>
      <c r="O335">
        <v>5770.4</v>
      </c>
      <c r="P335" t="s">
        <v>8534</v>
      </c>
      <c r="Q335">
        <v>16</v>
      </c>
      <c r="R335">
        <v>5</v>
      </c>
      <c r="S335" t="s">
        <v>8535</v>
      </c>
      <c r="T335" t="s">
        <v>8523</v>
      </c>
      <c r="U335" t="s">
        <v>8518</v>
      </c>
      <c r="V335">
        <v>0.45</v>
      </c>
      <c r="W335">
        <v>0.55000000000000004</v>
      </c>
      <c r="X335">
        <v>10766</v>
      </c>
      <c r="Y335">
        <v>287</v>
      </c>
    </row>
    <row r="336" spans="1:25">
      <c r="A336" t="s">
        <v>9298</v>
      </c>
      <c r="B336" t="s">
        <v>9299</v>
      </c>
      <c r="D336">
        <v>9631253853</v>
      </c>
      <c r="E336" t="s">
        <v>8527</v>
      </c>
      <c r="F336" t="s">
        <v>8518</v>
      </c>
      <c r="G336" t="s">
        <v>8519</v>
      </c>
      <c r="I336" s="6">
        <v>44935</v>
      </c>
      <c r="K336" s="6">
        <v>45116</v>
      </c>
      <c r="L336" s="6">
        <v>45322</v>
      </c>
      <c r="M336" t="s">
        <v>8600</v>
      </c>
      <c r="N336" t="s">
        <v>9300</v>
      </c>
      <c r="O336">
        <v>403</v>
      </c>
      <c r="Q336">
        <v>11</v>
      </c>
      <c r="R336">
        <v>7</v>
      </c>
      <c r="S336" t="s">
        <v>8535</v>
      </c>
      <c r="T336" t="s">
        <v>8523</v>
      </c>
      <c r="U336" t="s">
        <v>8518</v>
      </c>
      <c r="V336">
        <v>0</v>
      </c>
      <c r="W336">
        <v>0</v>
      </c>
      <c r="X336">
        <v>10767</v>
      </c>
      <c r="Y336">
        <v>0</v>
      </c>
    </row>
    <row r="337" spans="1:25">
      <c r="A337" t="s">
        <v>9298</v>
      </c>
      <c r="B337" t="s">
        <v>9301</v>
      </c>
      <c r="D337">
        <v>6201332529</v>
      </c>
      <c r="E337" t="s">
        <v>8527</v>
      </c>
      <c r="F337" t="s">
        <v>8518</v>
      </c>
      <c r="G337" t="s">
        <v>8519</v>
      </c>
      <c r="I337" s="6">
        <v>44935</v>
      </c>
      <c r="K337" s="6">
        <v>45116</v>
      </c>
      <c r="L337" s="6">
        <v>45107</v>
      </c>
      <c r="M337" t="s">
        <v>8600</v>
      </c>
      <c r="N337" t="s">
        <v>9302</v>
      </c>
      <c r="O337">
        <v>2</v>
      </c>
      <c r="Q337">
        <v>0</v>
      </c>
      <c r="R337">
        <v>0</v>
      </c>
      <c r="S337" t="s">
        <v>8522</v>
      </c>
      <c r="T337" t="s">
        <v>8523</v>
      </c>
      <c r="U337" t="s">
        <v>8518</v>
      </c>
      <c r="V337">
        <v>0</v>
      </c>
      <c r="W337">
        <v>0</v>
      </c>
      <c r="X337">
        <v>10768</v>
      </c>
      <c r="Y337">
        <v>0</v>
      </c>
    </row>
    <row r="338" spans="1:25">
      <c r="A338" t="s">
        <v>9303</v>
      </c>
      <c r="B338" t="s">
        <v>9304</v>
      </c>
      <c r="D338">
        <v>11160263478</v>
      </c>
      <c r="F338" t="s">
        <v>8523</v>
      </c>
      <c r="G338" t="s">
        <v>8548</v>
      </c>
      <c r="I338" s="6">
        <v>44927</v>
      </c>
      <c r="K338" s="6">
        <v>45322</v>
      </c>
      <c r="L338" s="6">
        <v>45310</v>
      </c>
      <c r="M338" t="s">
        <v>8600</v>
      </c>
      <c r="N338">
        <v>0</v>
      </c>
      <c r="O338">
        <v>37</v>
      </c>
      <c r="Q338">
        <v>1</v>
      </c>
      <c r="R338">
        <v>0</v>
      </c>
      <c r="S338" t="s">
        <v>8522</v>
      </c>
      <c r="T338" t="s">
        <v>8523</v>
      </c>
      <c r="U338" t="s">
        <v>8523</v>
      </c>
      <c r="V338">
        <v>0</v>
      </c>
      <c r="W338">
        <v>0</v>
      </c>
      <c r="X338">
        <v>10779</v>
      </c>
      <c r="Y338">
        <v>0</v>
      </c>
    </row>
    <row r="339" spans="1:25">
      <c r="A339" t="s">
        <v>9305</v>
      </c>
      <c r="B339" t="s">
        <v>9306</v>
      </c>
      <c r="D339">
        <v>9284040520</v>
      </c>
      <c r="E339" t="s">
        <v>8556</v>
      </c>
      <c r="F339" t="s">
        <v>8518</v>
      </c>
      <c r="G339" t="s">
        <v>8519</v>
      </c>
      <c r="I339" s="6">
        <v>44927</v>
      </c>
      <c r="L339" s="6">
        <v>45050</v>
      </c>
      <c r="M339" t="s">
        <v>8600</v>
      </c>
      <c r="N339">
        <v>0</v>
      </c>
      <c r="O339">
        <v>235</v>
      </c>
      <c r="Q339">
        <v>12</v>
      </c>
      <c r="R339">
        <v>11</v>
      </c>
      <c r="S339" t="s">
        <v>8535</v>
      </c>
      <c r="T339" t="s">
        <v>8523</v>
      </c>
      <c r="U339" t="s">
        <v>8518</v>
      </c>
      <c r="V339">
        <v>0</v>
      </c>
      <c r="W339">
        <v>0</v>
      </c>
      <c r="X339">
        <v>10781</v>
      </c>
      <c r="Y339">
        <v>0</v>
      </c>
    </row>
    <row r="340" spans="1:25">
      <c r="A340" t="s">
        <v>9305</v>
      </c>
      <c r="B340" t="s">
        <v>9010</v>
      </c>
      <c r="E340" t="s">
        <v>8527</v>
      </c>
      <c r="F340" t="s">
        <v>8518</v>
      </c>
      <c r="G340" t="s">
        <v>8519</v>
      </c>
      <c r="I340" s="6">
        <v>44942</v>
      </c>
      <c r="L340" s="6">
        <v>45016</v>
      </c>
      <c r="M340" t="s">
        <v>8600</v>
      </c>
      <c r="N340" t="s">
        <v>9307</v>
      </c>
      <c r="O340">
        <v>6</v>
      </c>
      <c r="Q340">
        <v>3</v>
      </c>
      <c r="R340">
        <v>3</v>
      </c>
      <c r="S340" t="s">
        <v>8535</v>
      </c>
      <c r="T340" t="s">
        <v>8523</v>
      </c>
      <c r="U340" t="s">
        <v>8518</v>
      </c>
      <c r="V340">
        <v>0</v>
      </c>
      <c r="W340">
        <v>0</v>
      </c>
      <c r="X340">
        <v>10782</v>
      </c>
      <c r="Y340">
        <v>0</v>
      </c>
    </row>
    <row r="341" spans="1:25">
      <c r="A341" t="s">
        <v>9240</v>
      </c>
      <c r="B341" t="s">
        <v>9308</v>
      </c>
      <c r="D341">
        <v>8720172153</v>
      </c>
      <c r="E341" t="s">
        <v>8527</v>
      </c>
      <c r="F341" t="s">
        <v>8523</v>
      </c>
      <c r="G341" t="s">
        <v>8519</v>
      </c>
      <c r="I341" s="6">
        <v>44943</v>
      </c>
      <c r="K341" s="6">
        <v>45107</v>
      </c>
      <c r="L341" s="6">
        <v>44943</v>
      </c>
      <c r="M341" t="s">
        <v>8600</v>
      </c>
      <c r="N341">
        <v>0</v>
      </c>
      <c r="O341">
        <v>0</v>
      </c>
      <c r="Q341">
        <v>0</v>
      </c>
      <c r="R341">
        <v>0</v>
      </c>
      <c r="S341" t="s">
        <v>8522</v>
      </c>
      <c r="T341" t="s">
        <v>8523</v>
      </c>
      <c r="U341" t="s">
        <v>8518</v>
      </c>
      <c r="V341">
        <v>0.45</v>
      </c>
      <c r="W341">
        <v>0.55000000000000004</v>
      </c>
      <c r="X341">
        <v>10783</v>
      </c>
      <c r="Y341">
        <v>0</v>
      </c>
    </row>
    <row r="342" spans="1:25">
      <c r="A342" t="s">
        <v>9309</v>
      </c>
      <c r="B342" t="s">
        <v>9310</v>
      </c>
      <c r="D342">
        <v>9284036775</v>
      </c>
      <c r="F342" t="s">
        <v>8518</v>
      </c>
      <c r="G342" t="s">
        <v>8519</v>
      </c>
      <c r="I342" s="6">
        <v>44927</v>
      </c>
      <c r="L342" s="6">
        <v>44929</v>
      </c>
      <c r="M342" t="s">
        <v>8600</v>
      </c>
      <c r="N342">
        <v>0</v>
      </c>
      <c r="O342">
        <v>0</v>
      </c>
      <c r="Q342">
        <v>1</v>
      </c>
      <c r="R342">
        <v>3</v>
      </c>
      <c r="S342" t="s">
        <v>8535</v>
      </c>
      <c r="T342" t="s">
        <v>8523</v>
      </c>
      <c r="U342" t="s">
        <v>8518</v>
      </c>
      <c r="V342">
        <v>0</v>
      </c>
      <c r="W342">
        <v>0</v>
      </c>
      <c r="X342">
        <v>10816</v>
      </c>
      <c r="Y342">
        <v>0</v>
      </c>
    </row>
    <row r="343" spans="1:25">
      <c r="A343" t="s">
        <v>180</v>
      </c>
      <c r="B343" t="s">
        <v>9311</v>
      </c>
      <c r="F343" t="s">
        <v>8523</v>
      </c>
      <c r="G343" t="s">
        <v>8548</v>
      </c>
      <c r="I343" s="6">
        <v>44927</v>
      </c>
      <c r="L343" s="6">
        <v>45114</v>
      </c>
      <c r="M343" t="s">
        <v>8600</v>
      </c>
      <c r="N343">
        <v>0</v>
      </c>
      <c r="O343">
        <v>856.8</v>
      </c>
      <c r="Q343">
        <v>0</v>
      </c>
      <c r="R343">
        <v>0</v>
      </c>
      <c r="S343" t="s">
        <v>8522</v>
      </c>
      <c r="T343" t="s">
        <v>8523</v>
      </c>
      <c r="U343" t="s">
        <v>8523</v>
      </c>
      <c r="V343">
        <v>0.45</v>
      </c>
      <c r="W343">
        <v>0.55000000000000004</v>
      </c>
      <c r="X343">
        <v>11218</v>
      </c>
      <c r="Y343">
        <v>0</v>
      </c>
    </row>
    <row r="344" spans="1:25">
      <c r="A344" t="s">
        <v>9312</v>
      </c>
      <c r="B344" t="s">
        <v>9313</v>
      </c>
      <c r="E344" t="s">
        <v>8527</v>
      </c>
      <c r="F344" t="s">
        <v>8518</v>
      </c>
      <c r="G344" t="s">
        <v>8519</v>
      </c>
      <c r="H344" t="s">
        <v>980</v>
      </c>
      <c r="I344" s="6">
        <v>44958</v>
      </c>
      <c r="K344" s="6">
        <v>45261</v>
      </c>
      <c r="L344" s="6">
        <v>44995</v>
      </c>
      <c r="M344" t="s">
        <v>8600</v>
      </c>
      <c r="N344">
        <v>0</v>
      </c>
      <c r="O344">
        <v>59.2</v>
      </c>
      <c r="Q344">
        <v>0</v>
      </c>
      <c r="R344">
        <v>0</v>
      </c>
      <c r="S344" t="s">
        <v>8522</v>
      </c>
      <c r="T344" t="s">
        <v>8523</v>
      </c>
      <c r="U344" t="s">
        <v>8518</v>
      </c>
      <c r="V344">
        <v>0.45</v>
      </c>
      <c r="W344">
        <v>0.55000000000000004</v>
      </c>
      <c r="X344">
        <v>11220</v>
      </c>
      <c r="Y344">
        <v>328</v>
      </c>
    </row>
    <row r="345" spans="1:25">
      <c r="A345" t="s">
        <v>132</v>
      </c>
      <c r="B345" t="s">
        <v>9314</v>
      </c>
      <c r="C345" t="s">
        <v>8882</v>
      </c>
      <c r="E345" t="s">
        <v>8527</v>
      </c>
      <c r="F345" t="s">
        <v>8518</v>
      </c>
      <c r="G345" t="s">
        <v>8519</v>
      </c>
      <c r="H345" t="s">
        <v>980</v>
      </c>
      <c r="I345" s="6">
        <v>44896</v>
      </c>
      <c r="K345" s="6">
        <v>44926</v>
      </c>
      <c r="L345" s="6">
        <v>45016</v>
      </c>
      <c r="M345" t="s">
        <v>8627</v>
      </c>
      <c r="N345" t="s">
        <v>9315</v>
      </c>
      <c r="O345">
        <v>366.4</v>
      </c>
      <c r="Q345">
        <v>0</v>
      </c>
      <c r="R345">
        <v>3</v>
      </c>
      <c r="S345" t="s">
        <v>8535</v>
      </c>
      <c r="T345" t="s">
        <v>8523</v>
      </c>
      <c r="U345" t="s">
        <v>8518</v>
      </c>
      <c r="V345">
        <v>0.45</v>
      </c>
      <c r="W345">
        <v>0.55000000000000004</v>
      </c>
      <c r="X345">
        <v>11221</v>
      </c>
      <c r="Y345">
        <v>219</v>
      </c>
    </row>
    <row r="346" spans="1:25">
      <c r="A346" t="s">
        <v>9250</v>
      </c>
      <c r="B346" t="s">
        <v>9316</v>
      </c>
      <c r="D346">
        <v>10996805720</v>
      </c>
      <c r="E346" t="s">
        <v>8556</v>
      </c>
      <c r="F346" t="s">
        <v>8518</v>
      </c>
      <c r="G346" t="s">
        <v>8519</v>
      </c>
      <c r="I346" s="6">
        <v>44927</v>
      </c>
      <c r="L346" s="6">
        <v>44985</v>
      </c>
      <c r="M346" t="s">
        <v>8600</v>
      </c>
      <c r="N346" t="s">
        <v>9317</v>
      </c>
      <c r="O346">
        <v>1</v>
      </c>
      <c r="Q346">
        <v>2</v>
      </c>
      <c r="R346">
        <v>1</v>
      </c>
      <c r="S346" t="s">
        <v>8535</v>
      </c>
      <c r="T346" t="s">
        <v>8523</v>
      </c>
      <c r="U346" t="s">
        <v>8518</v>
      </c>
      <c r="V346">
        <v>0</v>
      </c>
      <c r="W346">
        <v>0</v>
      </c>
      <c r="X346">
        <v>11223</v>
      </c>
      <c r="Y346">
        <v>0</v>
      </c>
    </row>
    <row r="347" spans="1:25">
      <c r="A347" t="s">
        <v>8586</v>
      </c>
      <c r="B347" t="s">
        <v>9318</v>
      </c>
      <c r="E347" t="s">
        <v>8517</v>
      </c>
      <c r="F347" t="s">
        <v>8518</v>
      </c>
      <c r="G347" t="s">
        <v>8519</v>
      </c>
      <c r="H347" t="s">
        <v>980</v>
      </c>
      <c r="I347" s="6">
        <v>44958</v>
      </c>
      <c r="K347" s="6">
        <v>45199</v>
      </c>
      <c r="L347" s="6">
        <v>45107</v>
      </c>
      <c r="M347" t="s">
        <v>8528</v>
      </c>
      <c r="N347" t="s">
        <v>9319</v>
      </c>
      <c r="O347">
        <v>2299.1999999999998</v>
      </c>
      <c r="P347" t="s">
        <v>8534</v>
      </c>
      <c r="Q347">
        <v>2</v>
      </c>
      <c r="R347">
        <v>1</v>
      </c>
      <c r="S347" t="s">
        <v>8535</v>
      </c>
      <c r="T347" t="s">
        <v>8523</v>
      </c>
      <c r="U347" t="s">
        <v>8518</v>
      </c>
      <c r="V347">
        <v>0.45</v>
      </c>
      <c r="W347">
        <v>0.55000000000000004</v>
      </c>
      <c r="X347">
        <v>11227</v>
      </c>
      <c r="Y347">
        <v>340</v>
      </c>
    </row>
    <row r="348" spans="1:25">
      <c r="A348" t="s">
        <v>8915</v>
      </c>
      <c r="B348" t="s">
        <v>9320</v>
      </c>
      <c r="E348" t="s">
        <v>8517</v>
      </c>
      <c r="F348" t="s">
        <v>8518</v>
      </c>
      <c r="G348" t="s">
        <v>8548</v>
      </c>
      <c r="H348" t="s">
        <v>980</v>
      </c>
      <c r="I348" s="6">
        <v>44958</v>
      </c>
      <c r="K348" s="6">
        <v>45291</v>
      </c>
      <c r="L348" s="6">
        <v>45289</v>
      </c>
      <c r="M348" t="s">
        <v>8532</v>
      </c>
      <c r="N348" t="s">
        <v>8871</v>
      </c>
      <c r="O348">
        <v>1222.4000000000001</v>
      </c>
      <c r="P348" t="s">
        <v>8534</v>
      </c>
      <c r="Q348">
        <v>3</v>
      </c>
      <c r="R348">
        <v>1</v>
      </c>
      <c r="S348" t="s">
        <v>8535</v>
      </c>
      <c r="T348" t="s">
        <v>8523</v>
      </c>
      <c r="U348" t="s">
        <v>8518</v>
      </c>
      <c r="V348">
        <v>0.45</v>
      </c>
      <c r="W348">
        <v>0.55000000000000004</v>
      </c>
      <c r="X348">
        <v>11229</v>
      </c>
      <c r="Y348">
        <v>239</v>
      </c>
    </row>
    <row r="349" spans="1:25">
      <c r="A349" t="s">
        <v>8915</v>
      </c>
      <c r="B349" t="s">
        <v>9321</v>
      </c>
      <c r="E349" t="s">
        <v>8517</v>
      </c>
      <c r="F349" t="s">
        <v>8518</v>
      </c>
      <c r="G349" t="s">
        <v>8548</v>
      </c>
      <c r="H349" t="s">
        <v>980</v>
      </c>
      <c r="I349" s="6">
        <v>44929</v>
      </c>
      <c r="K349" s="6">
        <v>45291</v>
      </c>
      <c r="L349" s="6">
        <v>45289</v>
      </c>
      <c r="M349" t="s">
        <v>8532</v>
      </c>
      <c r="N349" t="s">
        <v>8594</v>
      </c>
      <c r="O349">
        <v>422.96</v>
      </c>
      <c r="P349" t="s">
        <v>8534</v>
      </c>
      <c r="Q349">
        <v>4</v>
      </c>
      <c r="R349">
        <v>1</v>
      </c>
      <c r="S349" t="s">
        <v>8535</v>
      </c>
      <c r="T349" t="s">
        <v>8523</v>
      </c>
      <c r="U349" t="s">
        <v>8518</v>
      </c>
      <c r="V349">
        <v>0.45</v>
      </c>
      <c r="W349">
        <v>0.55000000000000004</v>
      </c>
      <c r="X349">
        <v>11230</v>
      </c>
      <c r="Y349">
        <v>240</v>
      </c>
    </row>
    <row r="350" spans="1:25">
      <c r="A350" t="s">
        <v>123</v>
      </c>
      <c r="B350" t="s">
        <v>9322</v>
      </c>
      <c r="E350" t="s">
        <v>8517</v>
      </c>
      <c r="F350" t="s">
        <v>8523</v>
      </c>
      <c r="G350" t="s">
        <v>8548</v>
      </c>
      <c r="H350" t="s">
        <v>980</v>
      </c>
      <c r="I350" s="6">
        <v>44927</v>
      </c>
      <c r="K350" s="6">
        <v>45291</v>
      </c>
      <c r="L350" s="6">
        <v>45289</v>
      </c>
      <c r="M350" t="s">
        <v>8539</v>
      </c>
      <c r="N350" t="s">
        <v>9323</v>
      </c>
      <c r="O350">
        <v>13159.92</v>
      </c>
      <c r="P350" t="s">
        <v>8534</v>
      </c>
      <c r="Q350">
        <v>15</v>
      </c>
      <c r="R350">
        <v>2</v>
      </c>
      <c r="S350" t="s">
        <v>8535</v>
      </c>
      <c r="T350" t="s">
        <v>8523</v>
      </c>
      <c r="U350" t="s">
        <v>8518</v>
      </c>
      <c r="V350">
        <v>0.45</v>
      </c>
      <c r="W350">
        <v>0.55000000000000004</v>
      </c>
      <c r="X350">
        <v>11231</v>
      </c>
      <c r="Y350">
        <v>358</v>
      </c>
    </row>
    <row r="351" spans="1:25">
      <c r="A351" t="s">
        <v>94</v>
      </c>
      <c r="B351" t="s">
        <v>9324</v>
      </c>
      <c r="E351" t="s">
        <v>8517</v>
      </c>
      <c r="F351" t="s">
        <v>8518</v>
      </c>
      <c r="G351" t="s">
        <v>8519</v>
      </c>
      <c r="H351" t="s">
        <v>980</v>
      </c>
      <c r="I351" s="6">
        <v>44958</v>
      </c>
      <c r="K351" s="6">
        <v>45291</v>
      </c>
      <c r="L351" s="6">
        <v>45289</v>
      </c>
      <c r="M351" t="s">
        <v>8532</v>
      </c>
      <c r="N351" t="s">
        <v>8754</v>
      </c>
      <c r="O351">
        <v>1100.96</v>
      </c>
      <c r="P351" t="s">
        <v>8534</v>
      </c>
      <c r="Q351">
        <v>2</v>
      </c>
      <c r="R351">
        <v>1</v>
      </c>
      <c r="S351" t="s">
        <v>8535</v>
      </c>
      <c r="T351" t="s">
        <v>8523</v>
      </c>
      <c r="U351" t="s">
        <v>8518</v>
      </c>
      <c r="V351">
        <v>0.45</v>
      </c>
      <c r="W351">
        <v>0.55000000000000004</v>
      </c>
      <c r="X351">
        <v>11235</v>
      </c>
      <c r="Y351">
        <v>325</v>
      </c>
    </row>
    <row r="352" spans="1:25">
      <c r="A352" t="s">
        <v>8378</v>
      </c>
      <c r="B352" t="s">
        <v>9325</v>
      </c>
      <c r="E352" t="s">
        <v>8517</v>
      </c>
      <c r="F352" t="s">
        <v>8518</v>
      </c>
      <c r="G352" t="s">
        <v>8519</v>
      </c>
      <c r="H352" t="s">
        <v>980</v>
      </c>
      <c r="I352" s="6">
        <v>44927</v>
      </c>
      <c r="K352" s="6">
        <v>45291</v>
      </c>
      <c r="L352" s="6">
        <v>45289</v>
      </c>
      <c r="M352" t="s">
        <v>8539</v>
      </c>
      <c r="N352" t="s">
        <v>9326</v>
      </c>
      <c r="O352">
        <v>1303.28</v>
      </c>
      <c r="P352" t="s">
        <v>8534</v>
      </c>
      <c r="Q352">
        <v>1</v>
      </c>
      <c r="R352">
        <v>1</v>
      </c>
      <c r="S352" t="s">
        <v>8535</v>
      </c>
      <c r="T352" t="s">
        <v>8523</v>
      </c>
      <c r="U352" t="s">
        <v>8518</v>
      </c>
      <c r="V352">
        <v>0.45</v>
      </c>
      <c r="W352">
        <v>0.55000000000000004</v>
      </c>
      <c r="X352">
        <v>11236</v>
      </c>
      <c r="Y352">
        <v>321</v>
      </c>
    </row>
    <row r="353" spans="1:25">
      <c r="A353" t="s">
        <v>8378</v>
      </c>
      <c r="B353" t="s">
        <v>9327</v>
      </c>
      <c r="E353" t="s">
        <v>8517</v>
      </c>
      <c r="F353" t="s">
        <v>8518</v>
      </c>
      <c r="G353" t="s">
        <v>8519</v>
      </c>
      <c r="H353" t="s">
        <v>980</v>
      </c>
      <c r="I353" s="6">
        <v>44927</v>
      </c>
      <c r="K353" s="6">
        <v>45291</v>
      </c>
      <c r="L353" s="6">
        <v>45289</v>
      </c>
      <c r="M353" t="s">
        <v>8539</v>
      </c>
      <c r="N353" t="s">
        <v>9328</v>
      </c>
      <c r="O353">
        <v>2161.92</v>
      </c>
      <c r="P353" t="s">
        <v>8534</v>
      </c>
      <c r="Q353">
        <v>4</v>
      </c>
      <c r="R353">
        <v>1</v>
      </c>
      <c r="S353" t="s">
        <v>8535</v>
      </c>
      <c r="T353" t="s">
        <v>8523</v>
      </c>
      <c r="U353" t="s">
        <v>8518</v>
      </c>
      <c r="V353">
        <v>0.45</v>
      </c>
      <c r="W353">
        <v>0.55000000000000004</v>
      </c>
      <c r="X353">
        <v>11237</v>
      </c>
      <c r="Y353">
        <v>322</v>
      </c>
    </row>
    <row r="354" spans="1:25">
      <c r="A354" t="s">
        <v>8378</v>
      </c>
      <c r="B354" t="s">
        <v>9329</v>
      </c>
      <c r="D354">
        <v>14229937182</v>
      </c>
      <c r="E354" t="s">
        <v>8517</v>
      </c>
      <c r="F354" t="s">
        <v>8518</v>
      </c>
      <c r="G354" t="s">
        <v>8519</v>
      </c>
      <c r="H354" t="s">
        <v>980</v>
      </c>
      <c r="I354" s="6">
        <v>44927</v>
      </c>
      <c r="K354" s="6">
        <v>45397</v>
      </c>
      <c r="L354" s="6">
        <v>45138</v>
      </c>
      <c r="M354" t="s">
        <v>8539</v>
      </c>
      <c r="N354" t="s">
        <v>9330</v>
      </c>
      <c r="O354">
        <v>3036</v>
      </c>
      <c r="P354" t="s">
        <v>8534</v>
      </c>
      <c r="Q354">
        <v>7</v>
      </c>
      <c r="R354">
        <v>1</v>
      </c>
      <c r="S354" t="s">
        <v>8535</v>
      </c>
      <c r="T354" t="s">
        <v>8523</v>
      </c>
      <c r="U354" t="s">
        <v>8518</v>
      </c>
      <c r="V354">
        <v>0.45</v>
      </c>
      <c r="W354">
        <v>0.55000000000000004</v>
      </c>
      <c r="X354">
        <v>11238</v>
      </c>
      <c r="Y354">
        <v>323</v>
      </c>
    </row>
    <row r="355" spans="1:25">
      <c r="A355" t="s">
        <v>8378</v>
      </c>
      <c r="B355" t="s">
        <v>9331</v>
      </c>
      <c r="E355" t="s">
        <v>8517</v>
      </c>
      <c r="F355" t="s">
        <v>8518</v>
      </c>
      <c r="G355" t="s">
        <v>8519</v>
      </c>
      <c r="H355" t="s">
        <v>980</v>
      </c>
      <c r="I355" s="6">
        <v>44927</v>
      </c>
      <c r="K355" s="6">
        <v>45260</v>
      </c>
      <c r="L355" s="6">
        <v>45260</v>
      </c>
      <c r="M355" t="s">
        <v>8539</v>
      </c>
      <c r="N355" t="s">
        <v>9332</v>
      </c>
      <c r="O355">
        <v>1348.56</v>
      </c>
      <c r="P355" t="s">
        <v>8534</v>
      </c>
      <c r="Q355">
        <v>3</v>
      </c>
      <c r="R355">
        <v>4</v>
      </c>
      <c r="S355" t="s">
        <v>8535</v>
      </c>
      <c r="T355" t="s">
        <v>8523</v>
      </c>
      <c r="U355" t="s">
        <v>8518</v>
      </c>
      <c r="V355">
        <v>0.45</v>
      </c>
      <c r="W355">
        <v>0.55000000000000004</v>
      </c>
      <c r="X355">
        <v>11239</v>
      </c>
      <c r="Y355">
        <v>324</v>
      </c>
    </row>
    <row r="356" spans="1:25">
      <c r="A356" t="s">
        <v>9333</v>
      </c>
      <c r="B356" t="s">
        <v>9334</v>
      </c>
      <c r="E356" t="s">
        <v>8527</v>
      </c>
      <c r="F356" t="s">
        <v>8518</v>
      </c>
      <c r="G356" t="s">
        <v>8519</v>
      </c>
      <c r="H356" t="s">
        <v>980</v>
      </c>
      <c r="I356" s="6">
        <v>44977</v>
      </c>
      <c r="K356" s="6">
        <v>45036</v>
      </c>
      <c r="L356" s="6">
        <v>45051</v>
      </c>
      <c r="M356" t="s">
        <v>8532</v>
      </c>
      <c r="N356" t="s">
        <v>9047</v>
      </c>
      <c r="O356">
        <v>1538</v>
      </c>
      <c r="P356" t="s">
        <v>8534</v>
      </c>
      <c r="Q356">
        <v>2</v>
      </c>
      <c r="R356">
        <v>1</v>
      </c>
      <c r="S356" t="s">
        <v>8535</v>
      </c>
      <c r="T356" t="s">
        <v>8523</v>
      </c>
      <c r="U356" t="s">
        <v>8518</v>
      </c>
      <c r="V356">
        <v>0.45</v>
      </c>
      <c r="W356">
        <v>0.55000000000000004</v>
      </c>
      <c r="X356">
        <v>11233</v>
      </c>
      <c r="Y356">
        <v>343</v>
      </c>
    </row>
    <row r="357" spans="1:25">
      <c r="A357" t="s">
        <v>9335</v>
      </c>
      <c r="B357" t="s">
        <v>9336</v>
      </c>
      <c r="D357">
        <v>7626478641</v>
      </c>
      <c r="F357" t="s">
        <v>8523</v>
      </c>
      <c r="G357" t="s">
        <v>8519</v>
      </c>
      <c r="I357" s="6">
        <v>44743</v>
      </c>
      <c r="L357" s="6">
        <v>44743</v>
      </c>
      <c r="M357" t="s">
        <v>8600</v>
      </c>
      <c r="N357">
        <v>0</v>
      </c>
      <c r="O357">
        <v>0</v>
      </c>
      <c r="Q357">
        <v>0</v>
      </c>
      <c r="R357">
        <v>0</v>
      </c>
      <c r="S357" t="s">
        <v>8522</v>
      </c>
      <c r="T357" t="s">
        <v>8523</v>
      </c>
      <c r="U357" t="s">
        <v>8518</v>
      </c>
      <c r="V357">
        <v>0</v>
      </c>
      <c r="W357">
        <v>0</v>
      </c>
      <c r="X357">
        <v>11545</v>
      </c>
      <c r="Y357">
        <v>0</v>
      </c>
    </row>
    <row r="358" spans="1:25">
      <c r="A358" t="s">
        <v>9337</v>
      </c>
      <c r="B358" t="s">
        <v>9338</v>
      </c>
      <c r="F358" t="s">
        <v>8523</v>
      </c>
      <c r="G358" t="s">
        <v>8519</v>
      </c>
      <c r="I358" s="6">
        <v>44562</v>
      </c>
      <c r="L358" s="6">
        <v>44564</v>
      </c>
      <c r="M358" t="s">
        <v>8600</v>
      </c>
      <c r="N358">
        <v>0</v>
      </c>
      <c r="O358">
        <v>0</v>
      </c>
      <c r="Q358">
        <v>0</v>
      </c>
      <c r="R358">
        <v>0</v>
      </c>
      <c r="S358" t="s">
        <v>8522</v>
      </c>
      <c r="T358" t="s">
        <v>8523</v>
      </c>
      <c r="U358" t="s">
        <v>8518</v>
      </c>
      <c r="V358">
        <v>0</v>
      </c>
      <c r="W358">
        <v>0</v>
      </c>
      <c r="X358">
        <v>11546</v>
      </c>
      <c r="Y358">
        <v>0</v>
      </c>
    </row>
    <row r="359" spans="1:25">
      <c r="A359" t="s">
        <v>127</v>
      </c>
      <c r="B359" t="s">
        <v>9339</v>
      </c>
      <c r="E359" t="s">
        <v>8517</v>
      </c>
      <c r="F359" t="s">
        <v>8518</v>
      </c>
      <c r="G359" t="s">
        <v>8519</v>
      </c>
      <c r="H359" t="s">
        <v>980</v>
      </c>
      <c r="I359" s="6">
        <v>44958</v>
      </c>
      <c r="K359" s="6">
        <v>45107</v>
      </c>
      <c r="L359" s="6">
        <v>45107</v>
      </c>
      <c r="M359" t="s">
        <v>8528</v>
      </c>
      <c r="N359" t="s">
        <v>8871</v>
      </c>
      <c r="O359">
        <v>1699.12</v>
      </c>
      <c r="P359" t="s">
        <v>8534</v>
      </c>
      <c r="Q359">
        <v>1</v>
      </c>
      <c r="R359">
        <v>2</v>
      </c>
      <c r="S359" t="s">
        <v>8535</v>
      </c>
      <c r="T359" t="s">
        <v>8523</v>
      </c>
      <c r="U359" t="s">
        <v>8518</v>
      </c>
      <c r="V359">
        <v>0.45</v>
      </c>
      <c r="W359">
        <v>0.55000000000000004</v>
      </c>
      <c r="X359">
        <v>11547</v>
      </c>
      <c r="Y359">
        <v>367</v>
      </c>
    </row>
    <row r="360" spans="1:25">
      <c r="A360" t="s">
        <v>9340</v>
      </c>
      <c r="B360" t="s">
        <v>9341</v>
      </c>
      <c r="D360" t="s">
        <v>9342</v>
      </c>
      <c r="F360" t="s">
        <v>8523</v>
      </c>
      <c r="G360" t="s">
        <v>8519</v>
      </c>
      <c r="I360" s="6">
        <v>44866</v>
      </c>
      <c r="L360" s="6">
        <v>44866</v>
      </c>
      <c r="M360" t="s">
        <v>8600</v>
      </c>
      <c r="N360">
        <v>0</v>
      </c>
      <c r="O360">
        <v>0</v>
      </c>
      <c r="Q360">
        <v>0</v>
      </c>
      <c r="R360">
        <v>0</v>
      </c>
      <c r="S360" t="s">
        <v>8522</v>
      </c>
      <c r="T360" t="s">
        <v>8523</v>
      </c>
      <c r="U360" t="s">
        <v>8523</v>
      </c>
      <c r="V360">
        <v>0</v>
      </c>
      <c r="W360">
        <v>0</v>
      </c>
      <c r="X360">
        <v>11548</v>
      </c>
      <c r="Y360">
        <v>0</v>
      </c>
    </row>
    <row r="361" spans="1:25">
      <c r="A361" t="s">
        <v>9340</v>
      </c>
      <c r="B361" t="s">
        <v>9343</v>
      </c>
      <c r="F361" t="s">
        <v>8518</v>
      </c>
      <c r="G361" t="s">
        <v>8519</v>
      </c>
      <c r="I361" s="6">
        <v>44562</v>
      </c>
      <c r="L361" s="6">
        <v>44925</v>
      </c>
      <c r="M361" t="s">
        <v>8600</v>
      </c>
      <c r="N361">
        <v>0</v>
      </c>
      <c r="O361">
        <v>351.6</v>
      </c>
      <c r="Q361">
        <v>0</v>
      </c>
      <c r="R361">
        <v>0</v>
      </c>
      <c r="S361" t="s">
        <v>8522</v>
      </c>
      <c r="T361" t="s">
        <v>8523</v>
      </c>
      <c r="U361" t="s">
        <v>8518</v>
      </c>
      <c r="V361">
        <v>0</v>
      </c>
      <c r="W361">
        <v>0</v>
      </c>
      <c r="X361">
        <v>11549</v>
      </c>
      <c r="Y361">
        <v>0</v>
      </c>
    </row>
    <row r="362" spans="1:25">
      <c r="A362" t="s">
        <v>9340</v>
      </c>
      <c r="B362" t="s">
        <v>9344</v>
      </c>
      <c r="C362" t="s">
        <v>9345</v>
      </c>
      <c r="D362">
        <v>8656224297</v>
      </c>
      <c r="E362" t="s">
        <v>295</v>
      </c>
      <c r="F362" t="s">
        <v>8518</v>
      </c>
      <c r="G362" t="s">
        <v>8519</v>
      </c>
      <c r="I362" s="6">
        <v>44562</v>
      </c>
      <c r="L362" s="6">
        <v>45044</v>
      </c>
      <c r="M362" t="s">
        <v>8600</v>
      </c>
      <c r="N362">
        <v>0</v>
      </c>
      <c r="O362">
        <v>3.6</v>
      </c>
      <c r="Q362">
        <v>0</v>
      </c>
      <c r="R362">
        <v>0</v>
      </c>
      <c r="S362" t="s">
        <v>8522</v>
      </c>
      <c r="T362" t="s">
        <v>8523</v>
      </c>
      <c r="U362" t="s">
        <v>8518</v>
      </c>
      <c r="V362">
        <v>0.45</v>
      </c>
      <c r="W362">
        <v>0.55000000000000004</v>
      </c>
      <c r="X362">
        <v>11550</v>
      </c>
      <c r="Y362">
        <v>0</v>
      </c>
    </row>
    <row r="363" spans="1:25">
      <c r="A363" t="s">
        <v>9340</v>
      </c>
      <c r="B363" t="s">
        <v>9346</v>
      </c>
      <c r="C363" t="s">
        <v>9347</v>
      </c>
      <c r="E363" t="s">
        <v>295</v>
      </c>
      <c r="F363" t="s">
        <v>8518</v>
      </c>
      <c r="G363" t="s">
        <v>8519</v>
      </c>
      <c r="I363" s="6">
        <v>44562</v>
      </c>
      <c r="L363" s="6">
        <v>44890</v>
      </c>
      <c r="M363" t="s">
        <v>8600</v>
      </c>
      <c r="N363">
        <v>0</v>
      </c>
      <c r="O363">
        <v>1185.5999999999999</v>
      </c>
      <c r="Q363">
        <v>0</v>
      </c>
      <c r="R363">
        <v>0</v>
      </c>
      <c r="S363" t="s">
        <v>8522</v>
      </c>
      <c r="T363" t="s">
        <v>8523</v>
      </c>
      <c r="U363" t="s">
        <v>8518</v>
      </c>
      <c r="V363">
        <v>0.45</v>
      </c>
      <c r="W363">
        <v>0.55000000000000004</v>
      </c>
      <c r="X363">
        <v>11551</v>
      </c>
      <c r="Y363">
        <v>0</v>
      </c>
    </row>
    <row r="364" spans="1:25">
      <c r="A364" t="s">
        <v>9340</v>
      </c>
      <c r="B364" t="s">
        <v>9348</v>
      </c>
      <c r="E364" t="s">
        <v>295</v>
      </c>
      <c r="F364" t="s">
        <v>8518</v>
      </c>
      <c r="G364" t="s">
        <v>8519</v>
      </c>
      <c r="I364" s="6">
        <v>44562</v>
      </c>
      <c r="L364" s="6">
        <v>44564</v>
      </c>
      <c r="M364" t="s">
        <v>8600</v>
      </c>
      <c r="N364">
        <v>0</v>
      </c>
      <c r="O364">
        <v>0</v>
      </c>
      <c r="Q364">
        <v>0</v>
      </c>
      <c r="R364">
        <v>0</v>
      </c>
      <c r="S364" t="s">
        <v>8522</v>
      </c>
      <c r="T364" t="s">
        <v>8523</v>
      </c>
      <c r="U364" t="s">
        <v>8518</v>
      </c>
      <c r="V364">
        <v>0</v>
      </c>
      <c r="W364">
        <v>0</v>
      </c>
      <c r="X364">
        <v>11552</v>
      </c>
      <c r="Y364">
        <v>0</v>
      </c>
    </row>
    <row r="365" spans="1:25">
      <c r="A365" t="s">
        <v>9163</v>
      </c>
      <c r="B365" t="s">
        <v>9349</v>
      </c>
      <c r="D365">
        <v>7443725976</v>
      </c>
      <c r="E365" t="s">
        <v>295</v>
      </c>
      <c r="F365" t="s">
        <v>8518</v>
      </c>
      <c r="G365" t="s">
        <v>9002</v>
      </c>
      <c r="I365" s="6">
        <v>44713</v>
      </c>
      <c r="L365" s="6">
        <v>45078</v>
      </c>
      <c r="M365" t="s">
        <v>8600</v>
      </c>
      <c r="N365">
        <v>0</v>
      </c>
      <c r="O365">
        <v>103</v>
      </c>
      <c r="Q365">
        <v>0</v>
      </c>
      <c r="R365">
        <v>1</v>
      </c>
      <c r="S365" t="s">
        <v>8535</v>
      </c>
      <c r="T365" t="s">
        <v>8523</v>
      </c>
      <c r="U365" t="s">
        <v>8518</v>
      </c>
      <c r="V365">
        <v>0</v>
      </c>
      <c r="W365">
        <v>0</v>
      </c>
      <c r="X365">
        <v>11553</v>
      </c>
      <c r="Y365">
        <v>0</v>
      </c>
    </row>
    <row r="366" spans="1:25">
      <c r="A366" t="s">
        <v>9163</v>
      </c>
      <c r="B366" t="s">
        <v>9350</v>
      </c>
      <c r="D366">
        <v>7443725976</v>
      </c>
      <c r="E366" t="s">
        <v>295</v>
      </c>
      <c r="F366" t="s">
        <v>8518</v>
      </c>
      <c r="G366" t="s">
        <v>8519</v>
      </c>
      <c r="I366" s="6">
        <v>44713</v>
      </c>
      <c r="K366" s="6">
        <v>45078</v>
      </c>
      <c r="L366" s="6">
        <v>45077</v>
      </c>
      <c r="M366" t="s">
        <v>8600</v>
      </c>
      <c r="N366" t="s">
        <v>9351</v>
      </c>
      <c r="O366">
        <v>772.2</v>
      </c>
      <c r="Q366">
        <v>5</v>
      </c>
      <c r="R366">
        <v>4</v>
      </c>
      <c r="S366" t="s">
        <v>8535</v>
      </c>
      <c r="T366" t="s">
        <v>8523</v>
      </c>
      <c r="U366" t="s">
        <v>8518</v>
      </c>
      <c r="V366">
        <v>0</v>
      </c>
      <c r="W366">
        <v>0</v>
      </c>
      <c r="X366">
        <v>11554</v>
      </c>
      <c r="Y366">
        <v>0</v>
      </c>
    </row>
    <row r="367" spans="1:25">
      <c r="A367" t="s">
        <v>47</v>
      </c>
      <c r="B367" t="s">
        <v>9352</v>
      </c>
      <c r="E367" t="s">
        <v>8517</v>
      </c>
      <c r="F367" t="s">
        <v>8518</v>
      </c>
      <c r="G367" t="s">
        <v>8519</v>
      </c>
      <c r="H367" t="s">
        <v>980</v>
      </c>
      <c r="I367" s="6">
        <v>44949</v>
      </c>
      <c r="K367" s="6">
        <v>45282</v>
      </c>
      <c r="L367" s="6">
        <v>45289</v>
      </c>
      <c r="M367" t="s">
        <v>8532</v>
      </c>
      <c r="N367" t="s">
        <v>9353</v>
      </c>
      <c r="O367">
        <v>1888.96</v>
      </c>
      <c r="P367" t="s">
        <v>8534</v>
      </c>
      <c r="Q367">
        <v>1</v>
      </c>
      <c r="R367">
        <v>5</v>
      </c>
      <c r="S367" t="s">
        <v>8535</v>
      </c>
      <c r="T367" t="s">
        <v>8523</v>
      </c>
      <c r="U367" t="s">
        <v>8518</v>
      </c>
      <c r="V367">
        <v>0.45</v>
      </c>
      <c r="W367">
        <v>0.55000000000000004</v>
      </c>
      <c r="X367">
        <v>11555</v>
      </c>
      <c r="Y367">
        <v>330</v>
      </c>
    </row>
    <row r="368" spans="1:25">
      <c r="A368" t="s">
        <v>8906</v>
      </c>
      <c r="B368" t="s">
        <v>9354</v>
      </c>
      <c r="E368" t="s">
        <v>8517</v>
      </c>
      <c r="F368" t="s">
        <v>8518</v>
      </c>
      <c r="G368" t="s">
        <v>8519</v>
      </c>
      <c r="H368" t="s">
        <v>980</v>
      </c>
      <c r="I368" s="6">
        <v>45017</v>
      </c>
      <c r="K368" s="6">
        <v>45382</v>
      </c>
      <c r="L368" s="6">
        <v>45380</v>
      </c>
      <c r="N368" t="s">
        <v>9355</v>
      </c>
      <c r="O368">
        <v>7036.88</v>
      </c>
      <c r="P368" t="s">
        <v>8534</v>
      </c>
      <c r="Q368">
        <v>3</v>
      </c>
      <c r="R368">
        <v>1</v>
      </c>
      <c r="S368" t="s">
        <v>8535</v>
      </c>
      <c r="T368" t="s">
        <v>8523</v>
      </c>
      <c r="U368" t="s">
        <v>8518</v>
      </c>
      <c r="V368">
        <v>0.45</v>
      </c>
      <c r="W368">
        <v>0.55000000000000004</v>
      </c>
      <c r="X368">
        <v>11556</v>
      </c>
      <c r="Y368">
        <v>402</v>
      </c>
    </row>
    <row r="369" spans="1:25">
      <c r="A369" t="s">
        <v>47</v>
      </c>
      <c r="B369" t="s">
        <v>9356</v>
      </c>
      <c r="E369" t="s">
        <v>8517</v>
      </c>
      <c r="F369" t="s">
        <v>8518</v>
      </c>
      <c r="G369" t="s">
        <v>8519</v>
      </c>
      <c r="H369" t="s">
        <v>980</v>
      </c>
      <c r="I369" s="6">
        <v>44927</v>
      </c>
      <c r="K369" s="6">
        <v>45016</v>
      </c>
      <c r="L369" s="6">
        <v>44929</v>
      </c>
      <c r="M369" t="s">
        <v>8532</v>
      </c>
      <c r="N369" t="s">
        <v>9357</v>
      </c>
      <c r="O369">
        <v>0</v>
      </c>
      <c r="P369" t="s">
        <v>8534</v>
      </c>
      <c r="Q369">
        <v>2</v>
      </c>
      <c r="R369">
        <v>1</v>
      </c>
      <c r="S369" t="s">
        <v>8535</v>
      </c>
      <c r="T369" t="s">
        <v>8523</v>
      </c>
      <c r="U369" t="s">
        <v>8518</v>
      </c>
      <c r="V369">
        <v>0.45</v>
      </c>
      <c r="W369">
        <v>0.55000000000000004</v>
      </c>
      <c r="X369">
        <v>11557</v>
      </c>
      <c r="Y369">
        <v>289</v>
      </c>
    </row>
    <row r="370" spans="1:25">
      <c r="A370" t="s">
        <v>123</v>
      </c>
      <c r="B370" t="s">
        <v>9358</v>
      </c>
      <c r="F370" t="s">
        <v>8518</v>
      </c>
      <c r="G370" t="s">
        <v>9087</v>
      </c>
      <c r="H370" t="s">
        <v>983</v>
      </c>
      <c r="I370" s="6">
        <v>45016</v>
      </c>
      <c r="K370" s="6">
        <v>45291</v>
      </c>
      <c r="L370" s="6">
        <v>45016</v>
      </c>
      <c r="M370" t="s">
        <v>8539</v>
      </c>
      <c r="N370">
        <v>0</v>
      </c>
      <c r="O370">
        <v>0</v>
      </c>
      <c r="Q370">
        <v>0</v>
      </c>
      <c r="R370">
        <v>0</v>
      </c>
      <c r="S370" t="s">
        <v>8522</v>
      </c>
      <c r="T370" t="s">
        <v>8523</v>
      </c>
      <c r="U370" t="s">
        <v>8518</v>
      </c>
      <c r="V370">
        <v>0.45</v>
      </c>
      <c r="W370">
        <v>0.55000000000000004</v>
      </c>
      <c r="X370">
        <v>11569</v>
      </c>
      <c r="Y370">
        <v>0</v>
      </c>
    </row>
    <row r="371" spans="1:25">
      <c r="A371" t="s">
        <v>127</v>
      </c>
      <c r="B371" t="s">
        <v>9359</v>
      </c>
      <c r="F371" t="s">
        <v>8523</v>
      </c>
      <c r="G371" t="s">
        <v>9360</v>
      </c>
      <c r="H371" t="s">
        <v>983</v>
      </c>
      <c r="I371" s="6">
        <v>44986</v>
      </c>
      <c r="K371" s="6">
        <v>45046</v>
      </c>
      <c r="L371" s="6">
        <v>44986</v>
      </c>
      <c r="M371" t="s">
        <v>8528</v>
      </c>
      <c r="N371">
        <v>0</v>
      </c>
      <c r="O371">
        <v>0</v>
      </c>
      <c r="Q371">
        <v>0</v>
      </c>
      <c r="R371">
        <v>0</v>
      </c>
      <c r="S371" t="s">
        <v>8522</v>
      </c>
      <c r="T371" t="s">
        <v>8523</v>
      </c>
      <c r="U371" t="s">
        <v>8518</v>
      </c>
      <c r="V371">
        <v>0.45</v>
      </c>
      <c r="W371">
        <v>0.55000000000000004</v>
      </c>
      <c r="X371">
        <v>11571</v>
      </c>
      <c r="Y371">
        <v>0</v>
      </c>
    </row>
    <row r="372" spans="1:25">
      <c r="A372" t="s">
        <v>9207</v>
      </c>
      <c r="B372" t="s">
        <v>9361</v>
      </c>
      <c r="D372">
        <v>5116885804</v>
      </c>
      <c r="F372" t="s">
        <v>8523</v>
      </c>
      <c r="G372" t="s">
        <v>8519</v>
      </c>
      <c r="I372" s="6">
        <v>44958</v>
      </c>
      <c r="K372" s="6">
        <v>45016</v>
      </c>
      <c r="L372" s="6">
        <v>44958</v>
      </c>
      <c r="M372" t="s">
        <v>8600</v>
      </c>
      <c r="N372" t="s">
        <v>9362</v>
      </c>
      <c r="O372">
        <v>0</v>
      </c>
      <c r="Q372">
        <v>5</v>
      </c>
      <c r="R372">
        <v>6</v>
      </c>
      <c r="S372" t="s">
        <v>8535</v>
      </c>
      <c r="T372" t="s">
        <v>8523</v>
      </c>
      <c r="U372" t="s">
        <v>8518</v>
      </c>
      <c r="V372">
        <v>0</v>
      </c>
      <c r="W372">
        <v>0</v>
      </c>
      <c r="X372">
        <v>11672</v>
      </c>
      <c r="Y372">
        <v>0</v>
      </c>
    </row>
    <row r="373" spans="1:25">
      <c r="A373" t="s">
        <v>9250</v>
      </c>
      <c r="B373" t="s">
        <v>9363</v>
      </c>
      <c r="D373">
        <v>10996855220</v>
      </c>
      <c r="E373" t="s">
        <v>8556</v>
      </c>
      <c r="F373" t="s">
        <v>8518</v>
      </c>
      <c r="G373" t="s">
        <v>8519</v>
      </c>
      <c r="I373" s="6">
        <v>44958</v>
      </c>
      <c r="K373" s="6">
        <v>45000</v>
      </c>
      <c r="L373" s="6">
        <v>44985</v>
      </c>
      <c r="M373" t="s">
        <v>8600</v>
      </c>
      <c r="N373" t="s">
        <v>9364</v>
      </c>
      <c r="O373">
        <v>1</v>
      </c>
      <c r="Q373">
        <v>8</v>
      </c>
      <c r="R373">
        <v>1</v>
      </c>
      <c r="S373" t="s">
        <v>8535</v>
      </c>
      <c r="T373" t="s">
        <v>8523</v>
      </c>
      <c r="U373" t="s">
        <v>8518</v>
      </c>
      <c r="V373">
        <v>0</v>
      </c>
      <c r="W373">
        <v>0</v>
      </c>
      <c r="X373">
        <v>11977</v>
      </c>
      <c r="Y373">
        <v>0</v>
      </c>
    </row>
    <row r="374" spans="1:25">
      <c r="A374" t="s">
        <v>142</v>
      </c>
      <c r="B374" t="s">
        <v>9365</v>
      </c>
      <c r="E374" t="s">
        <v>8517</v>
      </c>
      <c r="F374" t="s">
        <v>8518</v>
      </c>
      <c r="G374" t="s">
        <v>8519</v>
      </c>
      <c r="H374" t="s">
        <v>980</v>
      </c>
      <c r="I374" s="6">
        <v>44958</v>
      </c>
      <c r="K374" s="6">
        <v>45016</v>
      </c>
      <c r="L374" s="6">
        <v>45016</v>
      </c>
      <c r="N374" t="s">
        <v>9366</v>
      </c>
      <c r="O374">
        <v>892</v>
      </c>
      <c r="P374" t="s">
        <v>8534</v>
      </c>
      <c r="Q374">
        <v>2</v>
      </c>
      <c r="R374">
        <v>2</v>
      </c>
      <c r="S374" t="s">
        <v>8535</v>
      </c>
      <c r="T374" t="s">
        <v>8523</v>
      </c>
      <c r="U374" t="s">
        <v>8518</v>
      </c>
      <c r="V374">
        <v>0.45</v>
      </c>
      <c r="W374">
        <v>0.55000000000000004</v>
      </c>
      <c r="X374">
        <v>11979</v>
      </c>
      <c r="Y374">
        <v>342</v>
      </c>
    </row>
    <row r="375" spans="1:25">
      <c r="A375" t="s">
        <v>94</v>
      </c>
      <c r="B375" t="s">
        <v>9367</v>
      </c>
      <c r="E375" t="s">
        <v>8527</v>
      </c>
      <c r="F375" t="s">
        <v>8523</v>
      </c>
      <c r="G375" t="s">
        <v>8548</v>
      </c>
      <c r="H375" t="s">
        <v>980</v>
      </c>
      <c r="I375" s="6">
        <v>44958</v>
      </c>
      <c r="K375" s="6">
        <v>45169</v>
      </c>
      <c r="L375" s="6">
        <v>45072</v>
      </c>
      <c r="M375" t="s">
        <v>8532</v>
      </c>
      <c r="N375" t="s">
        <v>9368</v>
      </c>
      <c r="O375">
        <v>800</v>
      </c>
      <c r="P375" t="s">
        <v>8534</v>
      </c>
      <c r="Q375">
        <v>24</v>
      </c>
      <c r="R375">
        <v>0</v>
      </c>
      <c r="S375" t="s">
        <v>8522</v>
      </c>
      <c r="T375" t="s">
        <v>8523</v>
      </c>
      <c r="U375" t="s">
        <v>8518</v>
      </c>
      <c r="V375">
        <v>0.45</v>
      </c>
      <c r="W375">
        <v>0.55000000000000004</v>
      </c>
      <c r="X375">
        <v>11980</v>
      </c>
      <c r="Y375">
        <v>651</v>
      </c>
    </row>
    <row r="376" spans="1:25">
      <c r="A376" t="s">
        <v>145</v>
      </c>
      <c r="B376" t="s">
        <v>9369</v>
      </c>
      <c r="E376" t="s">
        <v>8517</v>
      </c>
      <c r="F376" t="s">
        <v>8518</v>
      </c>
      <c r="G376" t="s">
        <v>8519</v>
      </c>
      <c r="H376" t="s">
        <v>980</v>
      </c>
      <c r="I376" s="6">
        <v>44970</v>
      </c>
      <c r="K376" s="6">
        <v>45016</v>
      </c>
      <c r="L376" s="6">
        <v>45058</v>
      </c>
      <c r="M376" t="s">
        <v>8745</v>
      </c>
      <c r="N376" t="s">
        <v>9370</v>
      </c>
      <c r="O376">
        <v>886</v>
      </c>
      <c r="P376" t="s">
        <v>8534</v>
      </c>
      <c r="Q376">
        <v>4</v>
      </c>
      <c r="R376">
        <v>2</v>
      </c>
      <c r="S376" t="s">
        <v>8535</v>
      </c>
      <c r="T376" t="s">
        <v>8523</v>
      </c>
      <c r="U376" t="s">
        <v>8518</v>
      </c>
      <c r="V376">
        <v>0.45</v>
      </c>
      <c r="W376">
        <v>0.55000000000000004</v>
      </c>
      <c r="X376">
        <v>12182</v>
      </c>
      <c r="Y376">
        <v>377</v>
      </c>
    </row>
    <row r="377" spans="1:25">
      <c r="A377" t="s">
        <v>142</v>
      </c>
      <c r="B377" t="s">
        <v>9371</v>
      </c>
      <c r="E377" t="s">
        <v>8517</v>
      </c>
      <c r="F377" t="s">
        <v>8518</v>
      </c>
      <c r="G377" t="s">
        <v>8519</v>
      </c>
      <c r="H377" t="s">
        <v>980</v>
      </c>
      <c r="I377" s="6">
        <v>44986</v>
      </c>
      <c r="K377" s="6">
        <v>45077</v>
      </c>
      <c r="L377" s="6">
        <v>45128</v>
      </c>
      <c r="N377" t="s">
        <v>9372</v>
      </c>
      <c r="O377">
        <v>4011.36</v>
      </c>
      <c r="P377" t="s">
        <v>8534</v>
      </c>
      <c r="Q377">
        <v>2</v>
      </c>
      <c r="R377">
        <v>1</v>
      </c>
      <c r="S377" t="s">
        <v>8535</v>
      </c>
      <c r="T377" t="s">
        <v>8523</v>
      </c>
      <c r="U377" t="s">
        <v>8518</v>
      </c>
      <c r="V377">
        <v>0.45</v>
      </c>
      <c r="W377">
        <v>0.55000000000000004</v>
      </c>
      <c r="X377">
        <v>12184</v>
      </c>
      <c r="Y377">
        <v>373</v>
      </c>
    </row>
    <row r="378" spans="1:25">
      <c r="A378" t="s">
        <v>9373</v>
      </c>
      <c r="B378" t="s">
        <v>9374</v>
      </c>
      <c r="E378" t="s">
        <v>8527</v>
      </c>
      <c r="F378" t="s">
        <v>8518</v>
      </c>
      <c r="G378" t="s">
        <v>8519</v>
      </c>
      <c r="I378" s="6">
        <v>44949</v>
      </c>
      <c r="K378" s="6">
        <v>45123</v>
      </c>
      <c r="L378" s="6">
        <v>45016</v>
      </c>
      <c r="M378" t="s">
        <v>8600</v>
      </c>
      <c r="N378" t="s">
        <v>9375</v>
      </c>
      <c r="O378">
        <v>1</v>
      </c>
      <c r="Q378">
        <v>1</v>
      </c>
      <c r="R378">
        <v>0</v>
      </c>
      <c r="S378" t="s">
        <v>8522</v>
      </c>
      <c r="T378" t="s">
        <v>8523</v>
      </c>
      <c r="U378" t="s">
        <v>8518</v>
      </c>
      <c r="V378">
        <v>0</v>
      </c>
      <c r="W378">
        <v>0</v>
      </c>
      <c r="X378">
        <v>12487</v>
      </c>
      <c r="Y378">
        <v>0</v>
      </c>
    </row>
    <row r="379" spans="1:25">
      <c r="A379" t="s">
        <v>9163</v>
      </c>
      <c r="B379" t="s">
        <v>9376</v>
      </c>
      <c r="D379">
        <v>10693984921</v>
      </c>
      <c r="E379" t="s">
        <v>8527</v>
      </c>
      <c r="F379" t="s">
        <v>8523</v>
      </c>
      <c r="G379" t="s">
        <v>8519</v>
      </c>
      <c r="I379" s="6">
        <v>44964</v>
      </c>
      <c r="L379" s="6">
        <v>44964</v>
      </c>
      <c r="M379" t="s">
        <v>8600</v>
      </c>
      <c r="N379" t="s">
        <v>8831</v>
      </c>
      <c r="O379">
        <v>0</v>
      </c>
      <c r="Q379">
        <v>0</v>
      </c>
      <c r="R379">
        <v>7</v>
      </c>
      <c r="S379" t="s">
        <v>8535</v>
      </c>
      <c r="T379" t="s">
        <v>8523</v>
      </c>
      <c r="U379" t="s">
        <v>8518</v>
      </c>
      <c r="V379">
        <v>0</v>
      </c>
      <c r="W379">
        <v>0</v>
      </c>
      <c r="X379">
        <v>12488</v>
      </c>
      <c r="Y379">
        <v>0</v>
      </c>
    </row>
    <row r="380" spans="1:25">
      <c r="A380" t="s">
        <v>992</v>
      </c>
      <c r="B380" t="s">
        <v>9377</v>
      </c>
      <c r="E380" t="s">
        <v>8517</v>
      </c>
      <c r="F380" t="s">
        <v>8518</v>
      </c>
      <c r="G380" t="s">
        <v>8519</v>
      </c>
      <c r="H380" t="s">
        <v>980</v>
      </c>
      <c r="I380" s="6">
        <v>44958</v>
      </c>
      <c r="K380" s="6">
        <v>45016</v>
      </c>
      <c r="L380" s="6">
        <v>45016</v>
      </c>
      <c r="M380" t="s">
        <v>8532</v>
      </c>
      <c r="N380" t="s">
        <v>9378</v>
      </c>
      <c r="O380">
        <v>1971.28</v>
      </c>
      <c r="P380" t="s">
        <v>8534</v>
      </c>
      <c r="Q380">
        <v>1</v>
      </c>
      <c r="R380">
        <v>1</v>
      </c>
      <c r="S380" t="s">
        <v>8535</v>
      </c>
      <c r="T380" t="s">
        <v>8523</v>
      </c>
      <c r="U380" t="s">
        <v>8518</v>
      </c>
      <c r="V380">
        <v>0.45</v>
      </c>
      <c r="W380">
        <v>0.55000000000000004</v>
      </c>
      <c r="X380">
        <v>12694</v>
      </c>
      <c r="Y380">
        <v>362</v>
      </c>
    </row>
    <row r="381" spans="1:25">
      <c r="A381" t="s">
        <v>8624</v>
      </c>
      <c r="B381" t="s">
        <v>9379</v>
      </c>
      <c r="C381" t="s">
        <v>9380</v>
      </c>
      <c r="E381" t="s">
        <v>8527</v>
      </c>
      <c r="F381" t="s">
        <v>8518</v>
      </c>
      <c r="G381" t="s">
        <v>8519</v>
      </c>
      <c r="H381" t="s">
        <v>980</v>
      </c>
      <c r="I381" s="6">
        <v>44965</v>
      </c>
      <c r="K381" s="6">
        <v>45053</v>
      </c>
      <c r="L381" s="6">
        <v>45077</v>
      </c>
      <c r="M381" t="s">
        <v>8573</v>
      </c>
      <c r="N381" t="s">
        <v>9381</v>
      </c>
      <c r="O381">
        <v>487.36</v>
      </c>
      <c r="P381" t="s">
        <v>8534</v>
      </c>
      <c r="Q381">
        <v>3</v>
      </c>
      <c r="R381">
        <v>2</v>
      </c>
      <c r="S381" t="s">
        <v>8535</v>
      </c>
      <c r="T381" t="s">
        <v>8523</v>
      </c>
      <c r="U381" t="s">
        <v>8518</v>
      </c>
      <c r="V381">
        <v>0</v>
      </c>
      <c r="W381">
        <v>0</v>
      </c>
      <c r="X381">
        <v>12695</v>
      </c>
      <c r="Y381">
        <v>363</v>
      </c>
    </row>
    <row r="382" spans="1:25">
      <c r="A382" t="s">
        <v>8624</v>
      </c>
      <c r="B382" t="s">
        <v>9382</v>
      </c>
      <c r="E382" t="s">
        <v>8517</v>
      </c>
      <c r="F382" t="s">
        <v>8518</v>
      </c>
      <c r="G382" t="s">
        <v>8519</v>
      </c>
      <c r="H382" t="s">
        <v>980</v>
      </c>
      <c r="I382" s="6">
        <v>44970</v>
      </c>
      <c r="K382" s="6">
        <v>45046</v>
      </c>
      <c r="L382" s="6">
        <v>45077</v>
      </c>
      <c r="M382" t="s">
        <v>8573</v>
      </c>
      <c r="N382" t="s">
        <v>9383</v>
      </c>
      <c r="O382">
        <v>642.5</v>
      </c>
      <c r="P382" t="s">
        <v>8534</v>
      </c>
      <c r="Q382">
        <v>3</v>
      </c>
      <c r="R382">
        <v>1</v>
      </c>
      <c r="S382" t="s">
        <v>8535</v>
      </c>
      <c r="T382" t="s">
        <v>8523</v>
      </c>
      <c r="U382" t="s">
        <v>8518</v>
      </c>
      <c r="V382">
        <v>0</v>
      </c>
      <c r="W382">
        <v>0</v>
      </c>
      <c r="X382">
        <v>12696</v>
      </c>
      <c r="Y382">
        <v>455</v>
      </c>
    </row>
    <row r="383" spans="1:25">
      <c r="A383" t="s">
        <v>145</v>
      </c>
      <c r="B383" t="s">
        <v>9384</v>
      </c>
      <c r="E383" t="s">
        <v>8527</v>
      </c>
      <c r="F383" t="s">
        <v>8518</v>
      </c>
      <c r="G383" t="s">
        <v>8519</v>
      </c>
      <c r="H383" t="s">
        <v>980</v>
      </c>
      <c r="I383" s="6">
        <v>45047</v>
      </c>
      <c r="K383" s="6">
        <v>45350</v>
      </c>
      <c r="L383" s="6">
        <v>45394</v>
      </c>
      <c r="M383" t="s">
        <v>8745</v>
      </c>
      <c r="N383" t="s">
        <v>8746</v>
      </c>
      <c r="O383">
        <v>251.56</v>
      </c>
      <c r="P383" t="s">
        <v>8534</v>
      </c>
      <c r="Q383">
        <v>3</v>
      </c>
      <c r="R383">
        <v>3</v>
      </c>
      <c r="S383" t="s">
        <v>8535</v>
      </c>
      <c r="T383" t="s">
        <v>8523</v>
      </c>
      <c r="U383" t="s">
        <v>8518</v>
      </c>
      <c r="V383">
        <v>0.45</v>
      </c>
      <c r="W383">
        <v>0.55000000000000004</v>
      </c>
      <c r="X383">
        <v>12697</v>
      </c>
      <c r="Y383">
        <v>417</v>
      </c>
    </row>
    <row r="384" spans="1:25">
      <c r="A384" t="s">
        <v>9207</v>
      </c>
      <c r="B384" t="s">
        <v>9385</v>
      </c>
      <c r="D384">
        <v>11815706509</v>
      </c>
      <c r="E384" t="s">
        <v>8556</v>
      </c>
      <c r="F384" t="s">
        <v>8518</v>
      </c>
      <c r="G384" t="s">
        <v>8519</v>
      </c>
      <c r="I384" s="6">
        <v>44956</v>
      </c>
      <c r="K384" s="6">
        <v>45107</v>
      </c>
      <c r="L384" s="6">
        <v>45177</v>
      </c>
      <c r="M384" t="s">
        <v>8600</v>
      </c>
      <c r="N384" t="s">
        <v>9386</v>
      </c>
      <c r="O384">
        <v>16</v>
      </c>
      <c r="Q384">
        <v>2</v>
      </c>
      <c r="R384">
        <v>2</v>
      </c>
      <c r="S384" t="s">
        <v>8535</v>
      </c>
      <c r="T384" t="s">
        <v>8518</v>
      </c>
      <c r="U384" t="s">
        <v>8518</v>
      </c>
      <c r="V384">
        <v>0</v>
      </c>
      <c r="W384">
        <v>0</v>
      </c>
      <c r="X384">
        <v>12702</v>
      </c>
      <c r="Y384">
        <v>0</v>
      </c>
    </row>
    <row r="385" spans="1:25">
      <c r="A385" t="s">
        <v>9207</v>
      </c>
      <c r="B385" t="s">
        <v>9387</v>
      </c>
      <c r="D385">
        <v>11778719384</v>
      </c>
      <c r="E385" t="s">
        <v>8556</v>
      </c>
      <c r="F385" t="s">
        <v>8523</v>
      </c>
      <c r="G385" t="s">
        <v>8519</v>
      </c>
      <c r="I385" s="6">
        <v>44943</v>
      </c>
      <c r="K385" s="6">
        <v>45016</v>
      </c>
      <c r="L385" s="6">
        <v>45016</v>
      </c>
      <c r="M385" t="s">
        <v>8600</v>
      </c>
      <c r="N385" t="s">
        <v>9388</v>
      </c>
      <c r="O385">
        <v>65</v>
      </c>
      <c r="Q385">
        <v>2</v>
      </c>
      <c r="R385">
        <v>1</v>
      </c>
      <c r="S385" t="s">
        <v>8535</v>
      </c>
      <c r="T385" t="s">
        <v>8523</v>
      </c>
      <c r="U385" t="s">
        <v>8518</v>
      </c>
      <c r="V385">
        <v>0</v>
      </c>
      <c r="W385">
        <v>0</v>
      </c>
      <c r="X385">
        <v>12703</v>
      </c>
      <c r="Y385">
        <v>0</v>
      </c>
    </row>
    <row r="386" spans="1:25">
      <c r="A386" t="s">
        <v>8895</v>
      </c>
      <c r="B386" t="s">
        <v>9389</v>
      </c>
      <c r="E386" t="s">
        <v>8527</v>
      </c>
      <c r="F386" t="s">
        <v>8518</v>
      </c>
      <c r="G386" t="s">
        <v>8519</v>
      </c>
      <c r="H386" t="s">
        <v>980</v>
      </c>
      <c r="I386" s="6">
        <v>44927</v>
      </c>
      <c r="K386" s="6">
        <v>45199</v>
      </c>
      <c r="L386" s="6">
        <v>45198</v>
      </c>
      <c r="M386" t="s">
        <v>8520</v>
      </c>
      <c r="N386">
        <v>0</v>
      </c>
      <c r="O386">
        <v>95.6</v>
      </c>
      <c r="Q386">
        <v>0</v>
      </c>
      <c r="R386">
        <v>0</v>
      </c>
      <c r="S386" t="s">
        <v>8522</v>
      </c>
      <c r="T386" t="s">
        <v>8523</v>
      </c>
      <c r="U386" t="s">
        <v>8518</v>
      </c>
      <c r="V386">
        <v>0</v>
      </c>
      <c r="W386">
        <v>0</v>
      </c>
      <c r="X386">
        <v>12719</v>
      </c>
      <c r="Y386">
        <v>500</v>
      </c>
    </row>
    <row r="387" spans="1:25">
      <c r="A387" t="s">
        <v>8895</v>
      </c>
      <c r="B387" t="s">
        <v>9390</v>
      </c>
      <c r="E387" t="s">
        <v>15</v>
      </c>
      <c r="F387" t="s">
        <v>8518</v>
      </c>
      <c r="G387" t="s">
        <v>8519</v>
      </c>
      <c r="H387" t="s">
        <v>980</v>
      </c>
      <c r="I387" s="6">
        <v>44927</v>
      </c>
      <c r="K387" s="6">
        <v>45199</v>
      </c>
      <c r="L387" s="6">
        <v>45198</v>
      </c>
      <c r="M387" t="s">
        <v>8520</v>
      </c>
      <c r="N387">
        <v>0</v>
      </c>
      <c r="O387">
        <v>76.8</v>
      </c>
      <c r="P387" t="s">
        <v>8534</v>
      </c>
      <c r="Q387">
        <v>65</v>
      </c>
      <c r="R387">
        <v>0</v>
      </c>
      <c r="S387" t="s">
        <v>8522</v>
      </c>
      <c r="T387" t="s">
        <v>8523</v>
      </c>
      <c r="U387" t="s">
        <v>8518</v>
      </c>
      <c r="V387">
        <v>0</v>
      </c>
      <c r="W387">
        <v>0</v>
      </c>
      <c r="X387">
        <v>12720</v>
      </c>
      <c r="Y387">
        <v>498</v>
      </c>
    </row>
    <row r="388" spans="1:25">
      <c r="A388" t="s">
        <v>8562</v>
      </c>
      <c r="B388" t="s">
        <v>9391</v>
      </c>
      <c r="E388" t="s">
        <v>15</v>
      </c>
      <c r="F388" t="s">
        <v>8518</v>
      </c>
      <c r="G388" t="s">
        <v>8519</v>
      </c>
      <c r="H388" t="s">
        <v>980</v>
      </c>
      <c r="I388" s="6">
        <v>44907</v>
      </c>
      <c r="K388" s="6">
        <v>45260</v>
      </c>
      <c r="L388" s="6">
        <v>45289</v>
      </c>
      <c r="M388" t="s">
        <v>8520</v>
      </c>
      <c r="N388" t="s">
        <v>9392</v>
      </c>
      <c r="O388">
        <v>138.19999999999999</v>
      </c>
      <c r="P388" t="s">
        <v>8534</v>
      </c>
      <c r="Q388">
        <v>2</v>
      </c>
      <c r="R388">
        <v>1</v>
      </c>
      <c r="S388" t="s">
        <v>8535</v>
      </c>
      <c r="T388" t="s">
        <v>8523</v>
      </c>
      <c r="U388" t="s">
        <v>8518</v>
      </c>
      <c r="V388">
        <v>0</v>
      </c>
      <c r="W388">
        <v>0</v>
      </c>
      <c r="X388">
        <v>12724</v>
      </c>
      <c r="Y388">
        <v>348</v>
      </c>
    </row>
    <row r="389" spans="1:25">
      <c r="A389" t="s">
        <v>145</v>
      </c>
      <c r="B389" t="s">
        <v>9393</v>
      </c>
      <c r="E389" t="s">
        <v>8517</v>
      </c>
      <c r="F389" t="s">
        <v>8518</v>
      </c>
      <c r="G389" t="s">
        <v>8519</v>
      </c>
      <c r="H389" t="s">
        <v>980</v>
      </c>
      <c r="I389" s="6">
        <v>44927</v>
      </c>
      <c r="K389" s="6">
        <v>45290</v>
      </c>
      <c r="L389" s="6">
        <v>45289</v>
      </c>
      <c r="M389" t="s">
        <v>8745</v>
      </c>
      <c r="N389" t="s">
        <v>9394</v>
      </c>
      <c r="O389">
        <v>12654.96</v>
      </c>
      <c r="P389" t="s">
        <v>8534</v>
      </c>
      <c r="Q389">
        <v>12</v>
      </c>
      <c r="R389">
        <v>1</v>
      </c>
      <c r="S389" t="s">
        <v>8535</v>
      </c>
      <c r="T389" t="s">
        <v>8523</v>
      </c>
      <c r="U389" t="s">
        <v>8518</v>
      </c>
      <c r="V389">
        <v>0</v>
      </c>
      <c r="W389">
        <v>0</v>
      </c>
      <c r="X389">
        <v>12727</v>
      </c>
      <c r="Y389">
        <v>341</v>
      </c>
    </row>
    <row r="390" spans="1:25">
      <c r="A390" t="s">
        <v>85</v>
      </c>
      <c r="B390" t="s">
        <v>9395</v>
      </c>
      <c r="E390" t="s">
        <v>8517</v>
      </c>
      <c r="F390" t="s">
        <v>8518</v>
      </c>
      <c r="G390" t="s">
        <v>8519</v>
      </c>
      <c r="H390" t="s">
        <v>980</v>
      </c>
      <c r="I390" s="6">
        <v>44927</v>
      </c>
      <c r="K390" s="6">
        <v>45291</v>
      </c>
      <c r="L390" s="6">
        <v>45289</v>
      </c>
      <c r="M390" t="s">
        <v>8528</v>
      </c>
      <c r="N390" t="s">
        <v>9396</v>
      </c>
      <c r="O390">
        <v>629.36</v>
      </c>
      <c r="P390" t="s">
        <v>8534</v>
      </c>
      <c r="Q390">
        <v>27</v>
      </c>
      <c r="R390">
        <v>5</v>
      </c>
      <c r="S390" t="s">
        <v>8535</v>
      </c>
      <c r="T390" t="s">
        <v>8523</v>
      </c>
      <c r="U390" t="s">
        <v>8518</v>
      </c>
      <c r="V390">
        <v>0.45</v>
      </c>
      <c r="W390">
        <v>0.55000000000000004</v>
      </c>
      <c r="X390">
        <v>12835</v>
      </c>
      <c r="Y390">
        <v>345</v>
      </c>
    </row>
    <row r="391" spans="1:25">
      <c r="A391" t="s">
        <v>176</v>
      </c>
      <c r="B391" t="s">
        <v>9341</v>
      </c>
      <c r="D391" t="s">
        <v>9397</v>
      </c>
      <c r="E391" t="s">
        <v>295</v>
      </c>
      <c r="F391" t="s">
        <v>8523</v>
      </c>
      <c r="G391" t="s">
        <v>9360</v>
      </c>
      <c r="I391" s="6">
        <v>44972</v>
      </c>
      <c r="L391" s="6">
        <v>45657</v>
      </c>
      <c r="M391" t="s">
        <v>8901</v>
      </c>
      <c r="N391">
        <v>0</v>
      </c>
      <c r="O391">
        <v>734.24</v>
      </c>
      <c r="Q391">
        <v>0</v>
      </c>
      <c r="R391">
        <v>0</v>
      </c>
      <c r="S391" t="s">
        <v>8522</v>
      </c>
      <c r="T391" t="s">
        <v>8523</v>
      </c>
      <c r="U391" t="s">
        <v>8523</v>
      </c>
      <c r="V391">
        <v>0</v>
      </c>
      <c r="W391">
        <v>0</v>
      </c>
      <c r="X391">
        <v>12936</v>
      </c>
      <c r="Y391">
        <v>0</v>
      </c>
    </row>
    <row r="392" spans="1:25">
      <c r="A392" t="s">
        <v>94</v>
      </c>
      <c r="B392" t="s">
        <v>9398</v>
      </c>
      <c r="E392" t="s">
        <v>15</v>
      </c>
      <c r="F392" t="s">
        <v>8523</v>
      </c>
      <c r="G392" t="s">
        <v>8548</v>
      </c>
      <c r="H392" t="s">
        <v>980</v>
      </c>
      <c r="I392" s="6">
        <v>44927</v>
      </c>
      <c r="K392" s="6">
        <v>45291</v>
      </c>
      <c r="L392" s="6">
        <v>45289</v>
      </c>
      <c r="M392" t="s">
        <v>8532</v>
      </c>
      <c r="N392" t="s">
        <v>9399</v>
      </c>
      <c r="O392">
        <v>4.96</v>
      </c>
      <c r="P392" t="s">
        <v>8534</v>
      </c>
      <c r="Q392">
        <v>25</v>
      </c>
      <c r="R392">
        <v>1</v>
      </c>
      <c r="S392" t="s">
        <v>8535</v>
      </c>
      <c r="T392" t="s">
        <v>8523</v>
      </c>
      <c r="U392" t="s">
        <v>8518</v>
      </c>
      <c r="V392">
        <v>0</v>
      </c>
      <c r="W392">
        <v>0</v>
      </c>
      <c r="X392">
        <v>12939</v>
      </c>
      <c r="Y392">
        <v>689</v>
      </c>
    </row>
    <row r="393" spans="1:25">
      <c r="A393" t="s">
        <v>382</v>
      </c>
      <c r="B393" t="s">
        <v>9400</v>
      </c>
      <c r="E393" t="s">
        <v>8517</v>
      </c>
      <c r="F393" t="s">
        <v>8518</v>
      </c>
      <c r="G393" t="s">
        <v>8519</v>
      </c>
      <c r="H393" t="s">
        <v>980</v>
      </c>
      <c r="I393" s="6">
        <v>44978</v>
      </c>
      <c r="K393" s="6">
        <v>45343</v>
      </c>
      <c r="L393" s="6">
        <v>45394</v>
      </c>
      <c r="N393" t="s">
        <v>9089</v>
      </c>
      <c r="O393">
        <v>4295.76</v>
      </c>
      <c r="P393" t="s">
        <v>8534</v>
      </c>
      <c r="Q393">
        <v>2</v>
      </c>
      <c r="R393">
        <v>4</v>
      </c>
      <c r="S393" t="s">
        <v>8535</v>
      </c>
      <c r="T393" t="s">
        <v>8523</v>
      </c>
      <c r="U393" t="s">
        <v>8518</v>
      </c>
      <c r="V393">
        <v>0</v>
      </c>
      <c r="W393">
        <v>0</v>
      </c>
      <c r="X393">
        <v>12938</v>
      </c>
      <c r="Y393">
        <v>391</v>
      </c>
    </row>
    <row r="394" spans="1:25">
      <c r="A394" t="s">
        <v>274</v>
      </c>
      <c r="B394" t="s">
        <v>9341</v>
      </c>
      <c r="D394" t="s">
        <v>9401</v>
      </c>
      <c r="E394" t="s">
        <v>295</v>
      </c>
      <c r="F394" t="s">
        <v>8523</v>
      </c>
      <c r="G394" t="s">
        <v>9360</v>
      </c>
      <c r="I394" s="6">
        <v>44974</v>
      </c>
      <c r="L394" s="6">
        <v>45747</v>
      </c>
      <c r="M394" t="s">
        <v>8532</v>
      </c>
      <c r="N394">
        <v>0</v>
      </c>
      <c r="O394">
        <v>1169.5899999999999</v>
      </c>
      <c r="Q394">
        <v>0</v>
      </c>
      <c r="R394">
        <v>0</v>
      </c>
      <c r="S394" t="s">
        <v>8522</v>
      </c>
      <c r="T394" t="s">
        <v>8523</v>
      </c>
      <c r="U394" t="s">
        <v>8523</v>
      </c>
      <c r="V394">
        <v>0</v>
      </c>
      <c r="W394">
        <v>0</v>
      </c>
      <c r="X394">
        <v>12946</v>
      </c>
      <c r="Y394">
        <v>0</v>
      </c>
    </row>
    <row r="395" spans="1:25">
      <c r="A395" t="s">
        <v>992</v>
      </c>
      <c r="B395" t="s">
        <v>9341</v>
      </c>
      <c r="D395" t="s">
        <v>9402</v>
      </c>
      <c r="E395" t="s">
        <v>295</v>
      </c>
      <c r="F395" t="s">
        <v>8523</v>
      </c>
      <c r="G395" t="s">
        <v>9360</v>
      </c>
      <c r="I395" s="6">
        <v>44974</v>
      </c>
      <c r="L395" s="6">
        <v>45657</v>
      </c>
      <c r="M395" t="s">
        <v>8532</v>
      </c>
      <c r="N395">
        <v>0</v>
      </c>
      <c r="O395">
        <v>647.44000000000005</v>
      </c>
      <c r="Q395">
        <v>0</v>
      </c>
      <c r="R395">
        <v>0</v>
      </c>
      <c r="S395" t="s">
        <v>8522</v>
      </c>
      <c r="T395" t="s">
        <v>8523</v>
      </c>
      <c r="U395" t="s">
        <v>8523</v>
      </c>
      <c r="V395">
        <v>0</v>
      </c>
      <c r="W395">
        <v>0</v>
      </c>
      <c r="X395">
        <v>12947</v>
      </c>
      <c r="Y395">
        <v>0</v>
      </c>
    </row>
    <row r="396" spans="1:25">
      <c r="A396" t="s">
        <v>9312</v>
      </c>
      <c r="B396" t="s">
        <v>9341</v>
      </c>
      <c r="D396" t="s">
        <v>9403</v>
      </c>
      <c r="E396" t="s">
        <v>295</v>
      </c>
      <c r="F396" t="s">
        <v>8518</v>
      </c>
      <c r="G396" t="s">
        <v>8519</v>
      </c>
      <c r="I396" s="6">
        <v>44974</v>
      </c>
      <c r="L396" s="6">
        <v>45105</v>
      </c>
      <c r="M396" t="s">
        <v>8600</v>
      </c>
      <c r="N396">
        <v>0</v>
      </c>
      <c r="O396">
        <v>76.8</v>
      </c>
      <c r="Q396">
        <v>0</v>
      </c>
      <c r="R396">
        <v>0</v>
      </c>
      <c r="S396" t="s">
        <v>8522</v>
      </c>
      <c r="T396" t="s">
        <v>8523</v>
      </c>
      <c r="U396" t="s">
        <v>8518</v>
      </c>
      <c r="V396">
        <v>0</v>
      </c>
      <c r="W396">
        <v>0</v>
      </c>
      <c r="X396">
        <v>12948</v>
      </c>
      <c r="Y396">
        <v>0</v>
      </c>
    </row>
    <row r="397" spans="1:25">
      <c r="A397" t="s">
        <v>9333</v>
      </c>
      <c r="B397" t="s">
        <v>9341</v>
      </c>
      <c r="D397" t="s">
        <v>9404</v>
      </c>
      <c r="E397" t="s">
        <v>295</v>
      </c>
      <c r="F397" t="s">
        <v>8523</v>
      </c>
      <c r="G397" t="s">
        <v>9360</v>
      </c>
      <c r="I397" s="6">
        <v>44974</v>
      </c>
      <c r="L397" s="6">
        <v>45657</v>
      </c>
      <c r="M397" t="s">
        <v>8532</v>
      </c>
      <c r="N397">
        <v>0</v>
      </c>
      <c r="O397">
        <v>151.24</v>
      </c>
      <c r="Q397">
        <v>0</v>
      </c>
      <c r="R397">
        <v>0</v>
      </c>
      <c r="S397" t="s">
        <v>8522</v>
      </c>
      <c r="T397" t="s">
        <v>8523</v>
      </c>
      <c r="U397" t="s">
        <v>8523</v>
      </c>
      <c r="V397">
        <v>0</v>
      </c>
      <c r="W397">
        <v>0</v>
      </c>
      <c r="X397">
        <v>12949</v>
      </c>
      <c r="Y397">
        <v>0</v>
      </c>
    </row>
    <row r="398" spans="1:25">
      <c r="A398" t="s">
        <v>9303</v>
      </c>
      <c r="B398" t="s">
        <v>9405</v>
      </c>
      <c r="D398">
        <v>11421117277</v>
      </c>
      <c r="E398" t="s">
        <v>8556</v>
      </c>
      <c r="F398" t="s">
        <v>8523</v>
      </c>
      <c r="G398" t="s">
        <v>8548</v>
      </c>
      <c r="I398" s="6">
        <v>44970</v>
      </c>
      <c r="L398" s="6">
        <v>45047</v>
      </c>
      <c r="M398" t="s">
        <v>8600</v>
      </c>
      <c r="N398" t="s">
        <v>9406</v>
      </c>
      <c r="O398">
        <v>18</v>
      </c>
      <c r="Q398">
        <v>3</v>
      </c>
      <c r="R398">
        <v>6</v>
      </c>
      <c r="S398" t="s">
        <v>8535</v>
      </c>
      <c r="T398" t="s">
        <v>8523</v>
      </c>
      <c r="U398" t="s">
        <v>8523</v>
      </c>
      <c r="V398">
        <v>0</v>
      </c>
      <c r="W398">
        <v>0</v>
      </c>
      <c r="X398">
        <v>12950</v>
      </c>
      <c r="Y398">
        <v>0</v>
      </c>
    </row>
    <row r="399" spans="1:25">
      <c r="A399" t="s">
        <v>9207</v>
      </c>
      <c r="B399" t="s">
        <v>9407</v>
      </c>
      <c r="D399">
        <v>10561512286</v>
      </c>
      <c r="E399" t="s">
        <v>8556</v>
      </c>
      <c r="F399" t="s">
        <v>8523</v>
      </c>
      <c r="G399" t="s">
        <v>8548</v>
      </c>
      <c r="I399" s="6">
        <v>44977</v>
      </c>
      <c r="L399" s="6">
        <v>45358</v>
      </c>
      <c r="M399" t="s">
        <v>8600</v>
      </c>
      <c r="N399" t="s">
        <v>9408</v>
      </c>
      <c r="O399">
        <v>78</v>
      </c>
      <c r="Q399">
        <v>7</v>
      </c>
      <c r="R399">
        <v>17</v>
      </c>
      <c r="S399" t="s">
        <v>8535</v>
      </c>
      <c r="T399" t="s">
        <v>8523</v>
      </c>
      <c r="U399" t="s">
        <v>8523</v>
      </c>
      <c r="V399">
        <v>0</v>
      </c>
      <c r="W399">
        <v>0</v>
      </c>
      <c r="X399">
        <v>12951</v>
      </c>
      <c r="Y399">
        <v>0</v>
      </c>
    </row>
    <row r="400" spans="1:25">
      <c r="A400" t="s">
        <v>56</v>
      </c>
      <c r="B400" t="s">
        <v>9341</v>
      </c>
      <c r="D400" t="s">
        <v>9409</v>
      </c>
      <c r="E400" t="s">
        <v>295</v>
      </c>
      <c r="F400" t="s">
        <v>8523</v>
      </c>
      <c r="G400" t="s">
        <v>9360</v>
      </c>
      <c r="I400" s="6">
        <v>44979</v>
      </c>
      <c r="L400" s="6">
        <v>45657</v>
      </c>
      <c r="M400" t="s">
        <v>8520</v>
      </c>
      <c r="N400">
        <v>0</v>
      </c>
      <c r="O400">
        <v>25.2</v>
      </c>
      <c r="Q400">
        <v>0</v>
      </c>
      <c r="R400">
        <v>0</v>
      </c>
      <c r="S400" t="s">
        <v>8522</v>
      </c>
      <c r="T400" t="s">
        <v>8523</v>
      </c>
      <c r="U400" t="s">
        <v>8523</v>
      </c>
      <c r="V400">
        <v>0</v>
      </c>
      <c r="W400">
        <v>0</v>
      </c>
      <c r="X400">
        <v>13052</v>
      </c>
      <c r="Y400">
        <v>0</v>
      </c>
    </row>
    <row r="401" spans="1:25">
      <c r="A401" t="s">
        <v>8524</v>
      </c>
      <c r="B401" t="s">
        <v>9410</v>
      </c>
      <c r="E401" t="s">
        <v>15</v>
      </c>
      <c r="F401" t="s">
        <v>8518</v>
      </c>
      <c r="G401" t="s">
        <v>8519</v>
      </c>
      <c r="H401" t="s">
        <v>980</v>
      </c>
      <c r="I401" s="6">
        <v>44978</v>
      </c>
      <c r="K401" s="6">
        <v>45023</v>
      </c>
      <c r="L401" s="6">
        <v>45352</v>
      </c>
      <c r="M401" t="s">
        <v>8573</v>
      </c>
      <c r="N401" t="s">
        <v>9411</v>
      </c>
      <c r="O401">
        <v>97.6</v>
      </c>
      <c r="P401" t="s">
        <v>8534</v>
      </c>
      <c r="Q401">
        <v>2</v>
      </c>
      <c r="R401">
        <v>3</v>
      </c>
      <c r="S401" t="s">
        <v>8535</v>
      </c>
      <c r="T401" t="s">
        <v>8523</v>
      </c>
      <c r="U401" t="s">
        <v>8518</v>
      </c>
      <c r="V401">
        <v>0.3</v>
      </c>
      <c r="W401">
        <v>0.7</v>
      </c>
      <c r="X401">
        <v>13255</v>
      </c>
      <c r="Y401">
        <v>416</v>
      </c>
    </row>
    <row r="402" spans="1:25">
      <c r="A402" t="s">
        <v>9254</v>
      </c>
      <c r="B402" t="s">
        <v>9341</v>
      </c>
      <c r="D402" t="s">
        <v>9412</v>
      </c>
      <c r="E402" t="s">
        <v>295</v>
      </c>
      <c r="F402" t="s">
        <v>8523</v>
      </c>
      <c r="G402" t="s">
        <v>9360</v>
      </c>
      <c r="I402" s="6">
        <v>44984</v>
      </c>
      <c r="L402" s="6">
        <v>44984</v>
      </c>
      <c r="M402" t="s">
        <v>8528</v>
      </c>
      <c r="N402">
        <v>0</v>
      </c>
      <c r="O402">
        <v>0</v>
      </c>
      <c r="Q402">
        <v>0</v>
      </c>
      <c r="R402">
        <v>0</v>
      </c>
      <c r="S402" t="s">
        <v>8522</v>
      </c>
      <c r="T402" t="s">
        <v>8523</v>
      </c>
      <c r="U402" t="s">
        <v>8523</v>
      </c>
      <c r="V402">
        <v>0</v>
      </c>
      <c r="W402">
        <v>0</v>
      </c>
      <c r="X402">
        <v>13361</v>
      </c>
      <c r="Y402">
        <v>0</v>
      </c>
    </row>
    <row r="403" spans="1:25">
      <c r="A403" t="s">
        <v>8586</v>
      </c>
      <c r="B403" t="s">
        <v>9341</v>
      </c>
      <c r="D403" t="s">
        <v>9413</v>
      </c>
      <c r="E403" t="s">
        <v>295</v>
      </c>
      <c r="F403" t="s">
        <v>8523</v>
      </c>
      <c r="G403" t="s">
        <v>9360</v>
      </c>
      <c r="I403" s="6">
        <v>44984</v>
      </c>
      <c r="L403" s="6">
        <v>44984</v>
      </c>
      <c r="M403" t="s">
        <v>8528</v>
      </c>
      <c r="N403">
        <v>0</v>
      </c>
      <c r="O403">
        <v>0</v>
      </c>
      <c r="Q403">
        <v>0</v>
      </c>
      <c r="R403">
        <v>0</v>
      </c>
      <c r="S403" t="s">
        <v>8522</v>
      </c>
      <c r="T403" t="s">
        <v>8523</v>
      </c>
      <c r="U403" t="s">
        <v>8523</v>
      </c>
      <c r="V403">
        <v>0</v>
      </c>
      <c r="W403">
        <v>0</v>
      </c>
      <c r="X403">
        <v>13362</v>
      </c>
      <c r="Y403">
        <v>0</v>
      </c>
    </row>
    <row r="404" spans="1:25">
      <c r="A404" t="s">
        <v>9340</v>
      </c>
      <c r="B404" t="s">
        <v>9414</v>
      </c>
      <c r="E404" t="s">
        <v>8527</v>
      </c>
      <c r="F404" t="s">
        <v>8518</v>
      </c>
      <c r="G404" t="s">
        <v>9002</v>
      </c>
      <c r="I404" s="6">
        <v>44927</v>
      </c>
      <c r="K404" s="6">
        <v>45560</v>
      </c>
      <c r="L404" s="6">
        <v>44929</v>
      </c>
      <c r="M404" t="s">
        <v>8600</v>
      </c>
      <c r="N404">
        <v>0</v>
      </c>
      <c r="O404">
        <v>0</v>
      </c>
      <c r="P404" t="s">
        <v>9415</v>
      </c>
      <c r="Q404">
        <v>0</v>
      </c>
      <c r="R404">
        <v>0</v>
      </c>
      <c r="S404" t="s">
        <v>8522</v>
      </c>
      <c r="T404" t="s">
        <v>8523</v>
      </c>
      <c r="U404" t="s">
        <v>8523</v>
      </c>
      <c r="V404">
        <v>0</v>
      </c>
      <c r="W404">
        <v>0</v>
      </c>
      <c r="X404">
        <v>13465</v>
      </c>
      <c r="Y404">
        <v>0</v>
      </c>
    </row>
    <row r="405" spans="1:25">
      <c r="A405" t="s">
        <v>9340</v>
      </c>
      <c r="B405" t="s">
        <v>9414</v>
      </c>
      <c r="D405">
        <v>9503838642</v>
      </c>
      <c r="E405" t="s">
        <v>8527</v>
      </c>
      <c r="F405" t="s">
        <v>8518</v>
      </c>
      <c r="G405" t="s">
        <v>8519</v>
      </c>
      <c r="I405" s="6">
        <v>44927</v>
      </c>
      <c r="K405" s="6">
        <v>45560</v>
      </c>
      <c r="L405" s="6">
        <v>44929</v>
      </c>
      <c r="M405" t="s">
        <v>8600</v>
      </c>
      <c r="N405" t="s">
        <v>9416</v>
      </c>
      <c r="O405">
        <v>0</v>
      </c>
      <c r="Q405">
        <v>8</v>
      </c>
      <c r="R405">
        <v>7</v>
      </c>
      <c r="S405" t="s">
        <v>8535</v>
      </c>
      <c r="T405" t="s">
        <v>8523</v>
      </c>
      <c r="U405" t="s">
        <v>8518</v>
      </c>
      <c r="V405">
        <v>0</v>
      </c>
      <c r="W405">
        <v>0</v>
      </c>
      <c r="X405">
        <v>13466</v>
      </c>
      <c r="Y405">
        <v>0</v>
      </c>
    </row>
    <row r="406" spans="1:25">
      <c r="A406" t="s">
        <v>69</v>
      </c>
      <c r="B406" t="s">
        <v>9417</v>
      </c>
      <c r="E406" t="s">
        <v>8527</v>
      </c>
      <c r="F406" t="s">
        <v>8518</v>
      </c>
      <c r="G406" t="s">
        <v>8519</v>
      </c>
      <c r="H406" t="s">
        <v>980</v>
      </c>
      <c r="I406" s="6">
        <v>44991</v>
      </c>
      <c r="K406" s="6">
        <v>45051</v>
      </c>
      <c r="L406" s="6">
        <v>45051</v>
      </c>
      <c r="M406" t="s">
        <v>8539</v>
      </c>
      <c r="N406" t="s">
        <v>9418</v>
      </c>
      <c r="O406">
        <v>849.6</v>
      </c>
      <c r="P406" t="s">
        <v>8534</v>
      </c>
      <c r="Q406">
        <v>1</v>
      </c>
      <c r="R406">
        <v>1</v>
      </c>
      <c r="S406" t="s">
        <v>8535</v>
      </c>
      <c r="T406" t="s">
        <v>8523</v>
      </c>
      <c r="U406" t="s">
        <v>8518</v>
      </c>
      <c r="V406">
        <v>0.45</v>
      </c>
      <c r="W406">
        <v>0.55000000000000004</v>
      </c>
      <c r="X406">
        <v>13874</v>
      </c>
      <c r="Y406">
        <v>384</v>
      </c>
    </row>
    <row r="407" spans="1:25">
      <c r="A407" t="s">
        <v>8607</v>
      </c>
      <c r="B407" t="s">
        <v>9419</v>
      </c>
      <c r="E407" t="s">
        <v>8527</v>
      </c>
      <c r="F407" t="s">
        <v>8518</v>
      </c>
      <c r="G407" t="s">
        <v>9002</v>
      </c>
      <c r="H407" t="s">
        <v>987</v>
      </c>
      <c r="I407" s="6">
        <v>45019</v>
      </c>
      <c r="K407" s="6">
        <v>45068</v>
      </c>
      <c r="L407" s="6">
        <v>45019</v>
      </c>
      <c r="M407" t="s">
        <v>8532</v>
      </c>
      <c r="N407">
        <v>0</v>
      </c>
      <c r="O407">
        <v>0</v>
      </c>
      <c r="Q407">
        <v>0</v>
      </c>
      <c r="R407">
        <v>0</v>
      </c>
      <c r="S407" t="s">
        <v>8522</v>
      </c>
      <c r="T407" t="s">
        <v>8523</v>
      </c>
      <c r="U407" t="s">
        <v>8518</v>
      </c>
      <c r="V407">
        <v>0</v>
      </c>
      <c r="W407">
        <v>0</v>
      </c>
      <c r="X407">
        <v>13875</v>
      </c>
      <c r="Y407">
        <v>0</v>
      </c>
    </row>
    <row r="408" spans="1:25">
      <c r="A408" t="s">
        <v>145</v>
      </c>
      <c r="B408" t="s">
        <v>9420</v>
      </c>
      <c r="E408" t="s">
        <v>8517</v>
      </c>
      <c r="F408" t="s">
        <v>8523</v>
      </c>
      <c r="G408" t="s">
        <v>8548</v>
      </c>
      <c r="H408" t="s">
        <v>980</v>
      </c>
      <c r="I408" s="6">
        <v>44927</v>
      </c>
      <c r="K408" s="6">
        <v>45291</v>
      </c>
      <c r="L408" s="6">
        <v>45289</v>
      </c>
      <c r="M408" t="s">
        <v>8745</v>
      </c>
      <c r="N408" t="s">
        <v>9421</v>
      </c>
      <c r="O408">
        <v>4487.2</v>
      </c>
      <c r="P408" t="s">
        <v>8534</v>
      </c>
      <c r="Q408">
        <v>19</v>
      </c>
      <c r="R408">
        <v>4</v>
      </c>
      <c r="S408" t="s">
        <v>8535</v>
      </c>
      <c r="T408" t="s">
        <v>8523</v>
      </c>
      <c r="U408" t="s">
        <v>8518</v>
      </c>
      <c r="V408">
        <v>0.45</v>
      </c>
      <c r="W408">
        <v>0.55000000000000004</v>
      </c>
      <c r="X408">
        <v>13876</v>
      </c>
      <c r="Y408">
        <v>366</v>
      </c>
    </row>
    <row r="409" spans="1:25">
      <c r="A409" t="s">
        <v>9422</v>
      </c>
      <c r="B409" t="s">
        <v>9423</v>
      </c>
      <c r="E409" t="s">
        <v>15</v>
      </c>
      <c r="F409" t="s">
        <v>8518</v>
      </c>
      <c r="G409" t="s">
        <v>8519</v>
      </c>
      <c r="H409" t="s">
        <v>980</v>
      </c>
      <c r="I409" s="6">
        <v>44713</v>
      </c>
      <c r="L409" s="6">
        <v>44713</v>
      </c>
      <c r="M409" t="s">
        <v>8520</v>
      </c>
      <c r="N409">
        <v>0</v>
      </c>
      <c r="O409">
        <v>0</v>
      </c>
      <c r="P409" t="s">
        <v>8534</v>
      </c>
      <c r="Q409">
        <v>4</v>
      </c>
      <c r="R409">
        <v>0</v>
      </c>
      <c r="S409" t="s">
        <v>8522</v>
      </c>
      <c r="T409" t="s">
        <v>8523</v>
      </c>
      <c r="U409" t="s">
        <v>8518</v>
      </c>
      <c r="V409">
        <v>0</v>
      </c>
      <c r="W409">
        <v>0</v>
      </c>
      <c r="X409">
        <v>13991</v>
      </c>
      <c r="Y409">
        <v>0</v>
      </c>
    </row>
    <row r="410" spans="1:25">
      <c r="A410" t="s">
        <v>1390</v>
      </c>
      <c r="B410" t="s">
        <v>9424</v>
      </c>
      <c r="E410" t="s">
        <v>8527</v>
      </c>
      <c r="F410" t="s">
        <v>8518</v>
      </c>
      <c r="G410" t="s">
        <v>8519</v>
      </c>
      <c r="H410" t="s">
        <v>980</v>
      </c>
      <c r="I410" s="6">
        <v>44958</v>
      </c>
      <c r="K410" s="6">
        <v>45261</v>
      </c>
      <c r="L410" s="6">
        <v>45261</v>
      </c>
      <c r="M410" t="s">
        <v>8532</v>
      </c>
      <c r="N410" t="s">
        <v>9425</v>
      </c>
      <c r="O410">
        <v>176.24</v>
      </c>
      <c r="Q410">
        <v>0</v>
      </c>
      <c r="R410">
        <v>0</v>
      </c>
      <c r="S410" t="s">
        <v>8522</v>
      </c>
      <c r="T410" t="s">
        <v>8523</v>
      </c>
      <c r="U410" t="s">
        <v>8518</v>
      </c>
      <c r="V410">
        <v>0</v>
      </c>
      <c r="W410">
        <v>0</v>
      </c>
      <c r="X410">
        <v>13992</v>
      </c>
      <c r="Y410">
        <v>360</v>
      </c>
    </row>
    <row r="411" spans="1:25">
      <c r="A411" t="s">
        <v>414</v>
      </c>
      <c r="B411" t="s">
        <v>9426</v>
      </c>
      <c r="E411" t="s">
        <v>8556</v>
      </c>
      <c r="F411" t="s">
        <v>8523</v>
      </c>
      <c r="G411" t="s">
        <v>8548</v>
      </c>
      <c r="H411" t="s">
        <v>980</v>
      </c>
      <c r="I411" s="6">
        <v>45019</v>
      </c>
      <c r="K411" s="6">
        <v>45289</v>
      </c>
      <c r="L411" s="6">
        <v>45380</v>
      </c>
      <c r="M411" t="s">
        <v>8901</v>
      </c>
      <c r="N411" t="s">
        <v>9427</v>
      </c>
      <c r="O411">
        <v>1720.96</v>
      </c>
      <c r="P411" t="s">
        <v>8534</v>
      </c>
      <c r="Q411">
        <v>7</v>
      </c>
      <c r="R411">
        <v>3</v>
      </c>
      <c r="S411" t="s">
        <v>8535</v>
      </c>
      <c r="T411" t="s">
        <v>8523</v>
      </c>
      <c r="U411" t="s">
        <v>8518</v>
      </c>
      <c r="V411">
        <v>0.45</v>
      </c>
      <c r="W411">
        <v>0.55000000000000004</v>
      </c>
      <c r="X411">
        <v>13993</v>
      </c>
      <c r="Y411">
        <v>380</v>
      </c>
    </row>
    <row r="412" spans="1:25">
      <c r="A412" t="s">
        <v>168</v>
      </c>
      <c r="B412" t="s">
        <v>9428</v>
      </c>
      <c r="E412" t="s">
        <v>8517</v>
      </c>
      <c r="F412" t="s">
        <v>8518</v>
      </c>
      <c r="G412" t="s">
        <v>8519</v>
      </c>
      <c r="H412" t="s">
        <v>980</v>
      </c>
      <c r="I412" s="6">
        <v>45017</v>
      </c>
      <c r="K412" s="6">
        <v>45199</v>
      </c>
      <c r="L412" s="6">
        <v>45198</v>
      </c>
      <c r="M412" t="s">
        <v>8901</v>
      </c>
      <c r="N412" t="s">
        <v>9429</v>
      </c>
      <c r="O412">
        <v>1008</v>
      </c>
      <c r="P412" t="s">
        <v>8534</v>
      </c>
      <c r="Q412">
        <v>2</v>
      </c>
      <c r="R412">
        <v>1</v>
      </c>
      <c r="S412" t="s">
        <v>8535</v>
      </c>
      <c r="T412" t="s">
        <v>8523</v>
      </c>
      <c r="U412" t="s">
        <v>8518</v>
      </c>
      <c r="V412">
        <v>0.45</v>
      </c>
      <c r="W412">
        <v>0.55000000000000004</v>
      </c>
      <c r="X412">
        <v>13994</v>
      </c>
      <c r="Y412">
        <v>375</v>
      </c>
    </row>
    <row r="413" spans="1:25">
      <c r="A413" t="s">
        <v>168</v>
      </c>
      <c r="B413" t="s">
        <v>9430</v>
      </c>
      <c r="E413" t="s">
        <v>8517</v>
      </c>
      <c r="F413" t="s">
        <v>8518</v>
      </c>
      <c r="G413" t="s">
        <v>8519</v>
      </c>
      <c r="H413" t="s">
        <v>980</v>
      </c>
      <c r="I413" s="6">
        <v>45017</v>
      </c>
      <c r="K413" s="6">
        <v>45199</v>
      </c>
      <c r="L413" s="6">
        <v>45198</v>
      </c>
      <c r="M413" t="s">
        <v>8901</v>
      </c>
      <c r="N413" t="s">
        <v>9431</v>
      </c>
      <c r="O413">
        <v>1583.2</v>
      </c>
      <c r="P413" t="s">
        <v>8534</v>
      </c>
      <c r="Q413">
        <v>4</v>
      </c>
      <c r="R413">
        <v>1</v>
      </c>
      <c r="S413" t="s">
        <v>8535</v>
      </c>
      <c r="T413" t="s">
        <v>8523</v>
      </c>
      <c r="U413" t="s">
        <v>8518</v>
      </c>
      <c r="V413">
        <v>0.45</v>
      </c>
      <c r="W413">
        <v>0.55000000000000004</v>
      </c>
      <c r="X413">
        <v>13995</v>
      </c>
      <c r="Y413">
        <v>419</v>
      </c>
    </row>
    <row r="414" spans="1:25">
      <c r="A414" t="s">
        <v>9432</v>
      </c>
      <c r="B414" t="s">
        <v>9433</v>
      </c>
      <c r="D414">
        <v>11579853111</v>
      </c>
      <c r="E414" t="s">
        <v>8556</v>
      </c>
      <c r="F414" t="s">
        <v>8518</v>
      </c>
      <c r="G414" t="s">
        <v>8519</v>
      </c>
      <c r="I414" s="6">
        <v>44985</v>
      </c>
      <c r="K414" s="6">
        <v>45168</v>
      </c>
      <c r="L414" s="6">
        <v>45139</v>
      </c>
      <c r="M414" t="s">
        <v>8600</v>
      </c>
      <c r="N414" t="s">
        <v>9434</v>
      </c>
      <c r="O414">
        <v>430</v>
      </c>
      <c r="Q414">
        <v>5</v>
      </c>
      <c r="R414">
        <v>7</v>
      </c>
      <c r="S414" t="s">
        <v>8535</v>
      </c>
      <c r="T414" t="s">
        <v>8523</v>
      </c>
      <c r="U414" t="s">
        <v>8518</v>
      </c>
      <c r="V414">
        <v>0</v>
      </c>
      <c r="W414">
        <v>0</v>
      </c>
      <c r="X414">
        <v>13988</v>
      </c>
      <c r="Y414">
        <v>0</v>
      </c>
    </row>
    <row r="415" spans="1:25">
      <c r="A415" t="s">
        <v>9435</v>
      </c>
      <c r="B415" t="s">
        <v>9436</v>
      </c>
      <c r="E415" t="s">
        <v>8527</v>
      </c>
      <c r="F415" t="s">
        <v>8523</v>
      </c>
      <c r="G415" t="s">
        <v>8548</v>
      </c>
      <c r="I415" s="6">
        <v>45292</v>
      </c>
      <c r="J415" s="6">
        <v>44927</v>
      </c>
      <c r="L415" s="6">
        <v>45292</v>
      </c>
      <c r="M415" t="s">
        <v>8600</v>
      </c>
      <c r="N415" t="s">
        <v>9437</v>
      </c>
      <c r="O415">
        <v>0</v>
      </c>
      <c r="Q415">
        <v>2</v>
      </c>
      <c r="R415">
        <v>13</v>
      </c>
      <c r="S415" t="s">
        <v>8535</v>
      </c>
      <c r="T415" t="s">
        <v>8523</v>
      </c>
      <c r="U415" t="s">
        <v>8523</v>
      </c>
      <c r="V415">
        <v>0</v>
      </c>
      <c r="W415">
        <v>0</v>
      </c>
      <c r="X415">
        <v>14209</v>
      </c>
      <c r="Y415">
        <v>0</v>
      </c>
    </row>
    <row r="416" spans="1:25">
      <c r="A416" t="s">
        <v>9435</v>
      </c>
      <c r="B416" t="s">
        <v>9438</v>
      </c>
      <c r="E416" t="s">
        <v>8527</v>
      </c>
      <c r="F416" t="s">
        <v>8523</v>
      </c>
      <c r="G416" t="s">
        <v>8519</v>
      </c>
      <c r="I416" s="6">
        <v>44927</v>
      </c>
      <c r="J416" s="6">
        <v>44927</v>
      </c>
      <c r="L416" s="6">
        <v>44925</v>
      </c>
      <c r="M416" t="s">
        <v>8600</v>
      </c>
      <c r="N416" t="s">
        <v>9439</v>
      </c>
      <c r="O416">
        <v>0</v>
      </c>
      <c r="Q416">
        <v>5</v>
      </c>
      <c r="R416">
        <v>13</v>
      </c>
      <c r="S416" t="s">
        <v>8535</v>
      </c>
      <c r="T416" t="s">
        <v>8523</v>
      </c>
      <c r="U416" t="s">
        <v>8523</v>
      </c>
      <c r="V416">
        <v>0</v>
      </c>
      <c r="W416">
        <v>0</v>
      </c>
      <c r="X416">
        <v>14210</v>
      </c>
      <c r="Y416">
        <v>0</v>
      </c>
    </row>
    <row r="417" spans="1:25">
      <c r="A417" t="s">
        <v>8360</v>
      </c>
      <c r="B417" t="s">
        <v>9440</v>
      </c>
      <c r="E417" t="s">
        <v>8517</v>
      </c>
      <c r="F417" t="s">
        <v>8518</v>
      </c>
      <c r="G417" t="s">
        <v>9169</v>
      </c>
      <c r="H417" t="s">
        <v>1033</v>
      </c>
      <c r="I417" s="6">
        <v>45017</v>
      </c>
      <c r="K417" s="6">
        <v>45138</v>
      </c>
      <c r="L417" s="6">
        <v>45019</v>
      </c>
      <c r="M417" t="s">
        <v>9094</v>
      </c>
      <c r="N417">
        <v>0</v>
      </c>
      <c r="O417">
        <v>0</v>
      </c>
      <c r="Q417">
        <v>0</v>
      </c>
      <c r="R417">
        <v>0</v>
      </c>
      <c r="S417" t="s">
        <v>8522</v>
      </c>
      <c r="T417" t="s">
        <v>8523</v>
      </c>
      <c r="U417" t="s">
        <v>8518</v>
      </c>
      <c r="V417">
        <v>0</v>
      </c>
      <c r="W417">
        <v>0</v>
      </c>
      <c r="X417">
        <v>14211</v>
      </c>
      <c r="Y417">
        <v>0</v>
      </c>
    </row>
    <row r="418" spans="1:25">
      <c r="A418" t="s">
        <v>9193</v>
      </c>
      <c r="B418" t="s">
        <v>9441</v>
      </c>
      <c r="E418" t="s">
        <v>8527</v>
      </c>
      <c r="F418" t="s">
        <v>8518</v>
      </c>
      <c r="G418" t="s">
        <v>8519</v>
      </c>
      <c r="I418" s="6">
        <v>44652</v>
      </c>
      <c r="K418" s="6">
        <v>45016</v>
      </c>
      <c r="L418" s="6">
        <v>44652</v>
      </c>
      <c r="M418" t="s">
        <v>8600</v>
      </c>
      <c r="N418">
        <v>0</v>
      </c>
      <c r="O418">
        <v>0</v>
      </c>
      <c r="Q418">
        <v>2</v>
      </c>
      <c r="R418">
        <v>3</v>
      </c>
      <c r="S418" t="s">
        <v>8522</v>
      </c>
      <c r="T418" t="s">
        <v>8523</v>
      </c>
      <c r="U418" t="s">
        <v>8518</v>
      </c>
      <c r="V418">
        <v>0</v>
      </c>
      <c r="W418">
        <v>0</v>
      </c>
      <c r="X418">
        <v>14212</v>
      </c>
      <c r="Y418">
        <v>0</v>
      </c>
    </row>
    <row r="419" spans="1:25">
      <c r="A419" t="s">
        <v>9184</v>
      </c>
      <c r="B419" t="s">
        <v>9442</v>
      </c>
      <c r="E419" t="s">
        <v>8527</v>
      </c>
      <c r="F419" t="s">
        <v>8518</v>
      </c>
      <c r="G419" t="s">
        <v>8519</v>
      </c>
      <c r="I419" s="6">
        <v>44855</v>
      </c>
      <c r="K419" s="6">
        <v>45219</v>
      </c>
      <c r="L419" s="6">
        <v>44855</v>
      </c>
      <c r="M419" t="s">
        <v>8600</v>
      </c>
      <c r="N419" t="s">
        <v>9443</v>
      </c>
      <c r="O419">
        <v>0</v>
      </c>
      <c r="Q419">
        <v>0</v>
      </c>
      <c r="R419">
        <v>0</v>
      </c>
      <c r="S419" t="s">
        <v>8522</v>
      </c>
      <c r="T419" t="s">
        <v>8523</v>
      </c>
      <c r="U419" t="s">
        <v>8518</v>
      </c>
      <c r="V419">
        <v>0</v>
      </c>
      <c r="W419">
        <v>0</v>
      </c>
      <c r="X419">
        <v>14213</v>
      </c>
      <c r="Y419">
        <v>0</v>
      </c>
    </row>
    <row r="420" spans="1:25">
      <c r="A420" t="s">
        <v>9179</v>
      </c>
      <c r="B420" t="s">
        <v>9444</v>
      </c>
      <c r="E420" t="s">
        <v>8527</v>
      </c>
      <c r="F420" t="s">
        <v>8518</v>
      </c>
      <c r="G420" t="s">
        <v>8519</v>
      </c>
      <c r="I420" s="6">
        <v>44864</v>
      </c>
      <c r="K420" s="6">
        <v>45228</v>
      </c>
      <c r="L420" s="6">
        <v>44862</v>
      </c>
      <c r="M420" t="s">
        <v>8600</v>
      </c>
      <c r="N420" t="s">
        <v>9445</v>
      </c>
      <c r="O420">
        <v>0</v>
      </c>
      <c r="Q420">
        <v>0</v>
      </c>
      <c r="R420">
        <v>11</v>
      </c>
      <c r="S420" t="s">
        <v>8535</v>
      </c>
      <c r="T420" t="s">
        <v>8523</v>
      </c>
      <c r="U420" t="s">
        <v>8518</v>
      </c>
      <c r="V420">
        <v>0</v>
      </c>
      <c r="W420">
        <v>0</v>
      </c>
      <c r="X420">
        <v>14214</v>
      </c>
      <c r="Y420">
        <v>0</v>
      </c>
    </row>
    <row r="421" spans="1:25">
      <c r="A421" t="s">
        <v>9179</v>
      </c>
      <c r="B421" t="s">
        <v>9446</v>
      </c>
      <c r="D421">
        <v>12187343397</v>
      </c>
      <c r="E421" t="s">
        <v>8527</v>
      </c>
      <c r="F421" t="s">
        <v>8523</v>
      </c>
      <c r="G421" t="s">
        <v>8519</v>
      </c>
      <c r="I421" s="6">
        <v>44927</v>
      </c>
      <c r="K421" s="6">
        <v>45230</v>
      </c>
      <c r="L421" s="6">
        <v>44925</v>
      </c>
      <c r="M421" t="s">
        <v>8600</v>
      </c>
      <c r="N421" t="s">
        <v>9447</v>
      </c>
      <c r="O421">
        <v>0</v>
      </c>
      <c r="Q421">
        <v>12</v>
      </c>
      <c r="R421">
        <v>11</v>
      </c>
      <c r="S421" t="s">
        <v>8535</v>
      </c>
      <c r="T421" t="s">
        <v>8523</v>
      </c>
      <c r="U421" t="s">
        <v>8523</v>
      </c>
      <c r="V421">
        <v>0</v>
      </c>
      <c r="W421">
        <v>0</v>
      </c>
      <c r="X421">
        <v>14215</v>
      </c>
      <c r="Y421">
        <v>0</v>
      </c>
    </row>
    <row r="422" spans="1:25">
      <c r="A422" t="s">
        <v>9179</v>
      </c>
      <c r="B422" t="s">
        <v>9448</v>
      </c>
      <c r="E422" t="s">
        <v>8527</v>
      </c>
      <c r="F422" t="s">
        <v>8523</v>
      </c>
      <c r="G422" t="s">
        <v>8519</v>
      </c>
      <c r="I422" s="6">
        <v>44958</v>
      </c>
      <c r="K422" s="6">
        <v>45322</v>
      </c>
      <c r="L422" s="6">
        <v>44958</v>
      </c>
      <c r="M422" t="s">
        <v>8600</v>
      </c>
      <c r="N422" t="s">
        <v>9449</v>
      </c>
      <c r="O422">
        <v>0</v>
      </c>
      <c r="Q422">
        <v>0</v>
      </c>
      <c r="R422">
        <v>11</v>
      </c>
      <c r="S422" t="s">
        <v>8535</v>
      </c>
      <c r="T422" t="s">
        <v>8523</v>
      </c>
      <c r="U422" t="s">
        <v>8523</v>
      </c>
      <c r="V422">
        <v>0</v>
      </c>
      <c r="W422">
        <v>0</v>
      </c>
      <c r="X422">
        <v>14216</v>
      </c>
      <c r="Y422">
        <v>0</v>
      </c>
    </row>
    <row r="423" spans="1:25">
      <c r="A423" t="s">
        <v>9201</v>
      </c>
      <c r="B423" t="s">
        <v>9450</v>
      </c>
      <c r="E423" t="s">
        <v>8527</v>
      </c>
      <c r="F423" t="s">
        <v>8518</v>
      </c>
      <c r="G423" t="s">
        <v>8519</v>
      </c>
      <c r="I423" s="6">
        <v>44927</v>
      </c>
      <c r="L423" s="6">
        <v>44925</v>
      </c>
      <c r="M423" t="s">
        <v>8600</v>
      </c>
      <c r="N423">
        <v>0</v>
      </c>
      <c r="O423">
        <v>0</v>
      </c>
      <c r="Q423">
        <v>20</v>
      </c>
      <c r="R423">
        <v>12</v>
      </c>
      <c r="S423" t="s">
        <v>8535</v>
      </c>
      <c r="T423" t="s">
        <v>8523</v>
      </c>
      <c r="U423" t="s">
        <v>8518</v>
      </c>
      <c r="V423">
        <v>0</v>
      </c>
      <c r="W423">
        <v>0</v>
      </c>
      <c r="X423">
        <v>14217</v>
      </c>
      <c r="Y423">
        <v>0</v>
      </c>
    </row>
    <row r="424" spans="1:25">
      <c r="A424" t="s">
        <v>9201</v>
      </c>
      <c r="B424" t="s">
        <v>9451</v>
      </c>
      <c r="D424">
        <v>11157691825</v>
      </c>
      <c r="E424" t="s">
        <v>8527</v>
      </c>
      <c r="F424" t="s">
        <v>8518</v>
      </c>
      <c r="G424" t="s">
        <v>8519</v>
      </c>
      <c r="I424" s="6">
        <v>44927</v>
      </c>
      <c r="L424" s="6">
        <v>44925</v>
      </c>
      <c r="M424" t="s">
        <v>8600</v>
      </c>
      <c r="N424" t="s">
        <v>9452</v>
      </c>
      <c r="O424">
        <v>0</v>
      </c>
      <c r="Q424">
        <v>30</v>
      </c>
      <c r="R424">
        <v>10</v>
      </c>
      <c r="S424" t="s">
        <v>8535</v>
      </c>
      <c r="T424" t="s">
        <v>8523</v>
      </c>
      <c r="U424" t="s">
        <v>8518</v>
      </c>
      <c r="V424">
        <v>0</v>
      </c>
      <c r="W424">
        <v>0</v>
      </c>
      <c r="X424">
        <v>14218</v>
      </c>
      <c r="Y424">
        <v>0</v>
      </c>
    </row>
    <row r="425" spans="1:25">
      <c r="A425" t="s">
        <v>9228</v>
      </c>
      <c r="B425" t="s">
        <v>9453</v>
      </c>
      <c r="D425">
        <v>3593293738</v>
      </c>
      <c r="E425" t="s">
        <v>8527</v>
      </c>
      <c r="F425" t="s">
        <v>8518</v>
      </c>
      <c r="G425" t="s">
        <v>8519</v>
      </c>
      <c r="I425" s="6">
        <v>44927</v>
      </c>
      <c r="K425" s="6">
        <v>45291</v>
      </c>
      <c r="L425" s="6">
        <v>44925</v>
      </c>
      <c r="M425" t="s">
        <v>8600</v>
      </c>
      <c r="N425" t="s">
        <v>9454</v>
      </c>
      <c r="O425">
        <v>0</v>
      </c>
      <c r="Q425">
        <v>3</v>
      </c>
      <c r="R425">
        <v>7</v>
      </c>
      <c r="S425" t="s">
        <v>8535</v>
      </c>
      <c r="T425" t="s">
        <v>8523</v>
      </c>
      <c r="U425" t="s">
        <v>8518</v>
      </c>
      <c r="V425">
        <v>0</v>
      </c>
      <c r="W425">
        <v>0</v>
      </c>
      <c r="X425">
        <v>14219</v>
      </c>
      <c r="Y425">
        <v>0</v>
      </c>
    </row>
    <row r="426" spans="1:25">
      <c r="A426" t="s">
        <v>237</v>
      </c>
      <c r="B426" t="s">
        <v>9455</v>
      </c>
      <c r="D426">
        <v>11326146199</v>
      </c>
      <c r="E426" t="s">
        <v>8527</v>
      </c>
      <c r="F426" t="s">
        <v>8518</v>
      </c>
      <c r="G426" t="s">
        <v>8519</v>
      </c>
      <c r="I426" s="6">
        <v>44927</v>
      </c>
      <c r="K426" s="6">
        <v>45107</v>
      </c>
      <c r="L426" s="6">
        <v>44925</v>
      </c>
      <c r="M426" t="s">
        <v>8600</v>
      </c>
      <c r="N426" t="s">
        <v>9456</v>
      </c>
      <c r="O426">
        <v>0</v>
      </c>
      <c r="Q426">
        <v>1</v>
      </c>
      <c r="R426">
        <v>5</v>
      </c>
      <c r="S426" t="s">
        <v>8535</v>
      </c>
      <c r="T426" t="s">
        <v>8523</v>
      </c>
      <c r="U426" t="s">
        <v>8518</v>
      </c>
      <c r="V426">
        <v>0</v>
      </c>
      <c r="W426">
        <v>0</v>
      </c>
      <c r="X426">
        <v>14220</v>
      </c>
      <c r="Y426">
        <v>0</v>
      </c>
    </row>
    <row r="427" spans="1:25">
      <c r="A427" t="s">
        <v>9182</v>
      </c>
      <c r="B427" t="s">
        <v>9457</v>
      </c>
      <c r="D427">
        <v>11602563902</v>
      </c>
      <c r="E427" t="s">
        <v>8527</v>
      </c>
      <c r="F427" t="s">
        <v>8523</v>
      </c>
      <c r="G427" t="s">
        <v>8519</v>
      </c>
      <c r="I427" s="6">
        <v>44908</v>
      </c>
      <c r="K427" s="6">
        <v>45272</v>
      </c>
      <c r="L427" s="6">
        <v>44908</v>
      </c>
      <c r="M427" t="s">
        <v>8600</v>
      </c>
      <c r="N427" t="s">
        <v>9458</v>
      </c>
      <c r="O427">
        <v>0</v>
      </c>
      <c r="Q427">
        <v>0</v>
      </c>
      <c r="R427">
        <v>0</v>
      </c>
      <c r="S427" t="s">
        <v>8522</v>
      </c>
      <c r="T427" t="s">
        <v>8523</v>
      </c>
      <c r="U427" t="s">
        <v>8518</v>
      </c>
      <c r="V427">
        <v>0</v>
      </c>
      <c r="W427">
        <v>0</v>
      </c>
      <c r="X427">
        <v>14223</v>
      </c>
      <c r="Y427">
        <v>0</v>
      </c>
    </row>
    <row r="428" spans="1:25">
      <c r="A428" t="s">
        <v>9036</v>
      </c>
      <c r="B428" t="s">
        <v>9459</v>
      </c>
      <c r="E428" t="s">
        <v>8527</v>
      </c>
      <c r="F428" t="s">
        <v>8518</v>
      </c>
      <c r="G428" t="s">
        <v>8519</v>
      </c>
      <c r="H428" t="s">
        <v>980</v>
      </c>
      <c r="I428" s="6">
        <v>45017</v>
      </c>
      <c r="K428" s="6">
        <v>45124</v>
      </c>
      <c r="L428" s="6">
        <v>45124</v>
      </c>
      <c r="M428" t="s">
        <v>8539</v>
      </c>
      <c r="N428" t="s">
        <v>9460</v>
      </c>
      <c r="O428">
        <v>842</v>
      </c>
      <c r="P428" t="s">
        <v>8534</v>
      </c>
      <c r="Q428">
        <v>2</v>
      </c>
      <c r="R428">
        <v>1</v>
      </c>
      <c r="S428" t="s">
        <v>8535</v>
      </c>
      <c r="T428" t="s">
        <v>8523</v>
      </c>
      <c r="U428" t="s">
        <v>8518</v>
      </c>
      <c r="V428">
        <v>0</v>
      </c>
      <c r="W428">
        <v>0</v>
      </c>
      <c r="X428">
        <v>14331</v>
      </c>
      <c r="Y428">
        <v>387</v>
      </c>
    </row>
    <row r="429" spans="1:25">
      <c r="A429" t="s">
        <v>145</v>
      </c>
      <c r="B429" t="s">
        <v>9461</v>
      </c>
      <c r="E429" t="s">
        <v>8517</v>
      </c>
      <c r="F429" t="s">
        <v>8523</v>
      </c>
      <c r="G429" t="s">
        <v>8548</v>
      </c>
      <c r="H429" t="s">
        <v>980</v>
      </c>
      <c r="I429" s="6">
        <v>45017</v>
      </c>
      <c r="K429" s="6">
        <v>45290</v>
      </c>
      <c r="L429" s="6">
        <v>45289</v>
      </c>
      <c r="M429" t="s">
        <v>8745</v>
      </c>
      <c r="N429" t="s">
        <v>9462</v>
      </c>
      <c r="O429">
        <v>5501.36</v>
      </c>
      <c r="P429" t="s">
        <v>8534</v>
      </c>
      <c r="Q429">
        <v>3</v>
      </c>
      <c r="R429">
        <v>1</v>
      </c>
      <c r="S429" t="s">
        <v>8535</v>
      </c>
      <c r="T429" t="s">
        <v>8523</v>
      </c>
      <c r="U429" t="s">
        <v>8518</v>
      </c>
      <c r="V429">
        <v>0</v>
      </c>
      <c r="W429">
        <v>0</v>
      </c>
      <c r="X429">
        <v>14332</v>
      </c>
      <c r="Y429">
        <v>418</v>
      </c>
    </row>
    <row r="430" spans="1:25">
      <c r="A430" t="s">
        <v>145</v>
      </c>
      <c r="B430" t="s">
        <v>9463</v>
      </c>
      <c r="C430" t="s">
        <v>9464</v>
      </c>
      <c r="E430" t="s">
        <v>8527</v>
      </c>
      <c r="F430" t="s">
        <v>8518</v>
      </c>
      <c r="G430" t="s">
        <v>8519</v>
      </c>
      <c r="H430" t="s">
        <v>980</v>
      </c>
      <c r="I430" s="6">
        <v>45017</v>
      </c>
      <c r="K430" s="6">
        <v>45080</v>
      </c>
      <c r="L430" s="6">
        <v>45077</v>
      </c>
      <c r="M430" t="s">
        <v>8745</v>
      </c>
      <c r="N430" t="s">
        <v>8871</v>
      </c>
      <c r="O430">
        <v>796.4</v>
      </c>
      <c r="P430" t="s">
        <v>8534</v>
      </c>
      <c r="Q430">
        <v>4</v>
      </c>
      <c r="R430">
        <v>1</v>
      </c>
      <c r="S430" t="s">
        <v>8535</v>
      </c>
      <c r="T430" t="s">
        <v>8523</v>
      </c>
      <c r="U430" t="s">
        <v>8518</v>
      </c>
      <c r="V430">
        <v>0</v>
      </c>
      <c r="W430">
        <v>0</v>
      </c>
      <c r="X430">
        <v>14333</v>
      </c>
      <c r="Y430">
        <v>379</v>
      </c>
    </row>
    <row r="431" spans="1:25">
      <c r="A431" t="s">
        <v>127</v>
      </c>
      <c r="B431" t="s">
        <v>9465</v>
      </c>
      <c r="F431" t="s">
        <v>8518</v>
      </c>
      <c r="G431" t="s">
        <v>9002</v>
      </c>
      <c r="I431" s="6">
        <v>45033</v>
      </c>
      <c r="K431" s="6">
        <v>45114</v>
      </c>
      <c r="L431" s="6">
        <v>45033</v>
      </c>
      <c r="M431" t="s">
        <v>8528</v>
      </c>
      <c r="N431">
        <v>0</v>
      </c>
      <c r="O431">
        <v>0</v>
      </c>
      <c r="Q431">
        <v>0</v>
      </c>
      <c r="R431">
        <v>0</v>
      </c>
      <c r="S431" t="s">
        <v>8522</v>
      </c>
      <c r="T431" t="s">
        <v>8523</v>
      </c>
      <c r="U431" t="s">
        <v>8518</v>
      </c>
      <c r="V431">
        <v>0</v>
      </c>
      <c r="W431">
        <v>0</v>
      </c>
      <c r="X431">
        <v>14669</v>
      </c>
      <c r="Y431">
        <v>0</v>
      </c>
    </row>
    <row r="432" spans="1:25">
      <c r="A432" t="s">
        <v>9237</v>
      </c>
      <c r="B432" t="s">
        <v>9466</v>
      </c>
      <c r="D432">
        <v>8984158361</v>
      </c>
      <c r="E432" t="s">
        <v>8527</v>
      </c>
      <c r="F432" t="s">
        <v>8518</v>
      </c>
      <c r="G432" t="s">
        <v>8519</v>
      </c>
      <c r="I432" s="6">
        <v>44713</v>
      </c>
      <c r="K432" s="6">
        <v>45016</v>
      </c>
      <c r="L432" s="6">
        <v>45184</v>
      </c>
      <c r="M432" t="s">
        <v>8600</v>
      </c>
      <c r="N432" t="s">
        <v>9467</v>
      </c>
      <c r="O432">
        <v>1</v>
      </c>
      <c r="Q432">
        <v>13</v>
      </c>
      <c r="R432">
        <v>13</v>
      </c>
      <c r="S432" t="s">
        <v>8535</v>
      </c>
      <c r="T432" t="s">
        <v>8523</v>
      </c>
      <c r="U432" t="s">
        <v>8518</v>
      </c>
      <c r="V432">
        <v>0</v>
      </c>
      <c r="W432">
        <v>0</v>
      </c>
      <c r="X432">
        <v>14466</v>
      </c>
      <c r="Y432">
        <v>0</v>
      </c>
    </row>
    <row r="433" spans="1:25">
      <c r="A433" t="s">
        <v>9193</v>
      </c>
      <c r="B433" t="s">
        <v>9468</v>
      </c>
      <c r="D433">
        <v>12761031697</v>
      </c>
      <c r="F433" t="s">
        <v>8523</v>
      </c>
      <c r="G433" t="s">
        <v>8548</v>
      </c>
      <c r="I433" s="6">
        <v>44927</v>
      </c>
      <c r="K433" s="6">
        <v>45657</v>
      </c>
      <c r="L433" s="6">
        <v>44925</v>
      </c>
      <c r="M433" t="s">
        <v>8600</v>
      </c>
      <c r="N433" t="s">
        <v>9469</v>
      </c>
      <c r="O433">
        <v>0</v>
      </c>
      <c r="Q433">
        <v>7</v>
      </c>
      <c r="R433">
        <v>16</v>
      </c>
      <c r="S433" t="s">
        <v>8535</v>
      </c>
      <c r="T433" t="s">
        <v>8523</v>
      </c>
      <c r="U433" t="s">
        <v>8523</v>
      </c>
      <c r="V433">
        <v>0</v>
      </c>
      <c r="W433">
        <v>0</v>
      </c>
      <c r="X433">
        <v>14672</v>
      </c>
      <c r="Y433">
        <v>0</v>
      </c>
    </row>
    <row r="434" spans="1:25">
      <c r="A434" t="s">
        <v>9182</v>
      </c>
      <c r="B434" t="s">
        <v>9470</v>
      </c>
      <c r="D434">
        <v>10997027915</v>
      </c>
      <c r="F434" t="s">
        <v>8523</v>
      </c>
      <c r="G434" t="s">
        <v>8519</v>
      </c>
      <c r="I434" s="6">
        <v>44927</v>
      </c>
      <c r="K434" s="6">
        <v>45291</v>
      </c>
      <c r="L434" s="6">
        <v>45289</v>
      </c>
      <c r="M434" t="s">
        <v>8600</v>
      </c>
      <c r="N434" t="s">
        <v>9471</v>
      </c>
      <c r="O434">
        <v>176</v>
      </c>
      <c r="Q434">
        <v>5</v>
      </c>
      <c r="R434">
        <v>14</v>
      </c>
      <c r="S434" t="s">
        <v>8535</v>
      </c>
      <c r="T434" t="s">
        <v>8523</v>
      </c>
      <c r="U434" t="s">
        <v>8518</v>
      </c>
      <c r="V434">
        <v>0</v>
      </c>
      <c r="W434">
        <v>0</v>
      </c>
      <c r="X434">
        <v>14673</v>
      </c>
      <c r="Y434">
        <v>0</v>
      </c>
    </row>
    <row r="435" spans="1:25">
      <c r="A435" t="s">
        <v>361</v>
      </c>
      <c r="B435" t="s">
        <v>9472</v>
      </c>
      <c r="E435" t="s">
        <v>8517</v>
      </c>
      <c r="F435" t="s">
        <v>8518</v>
      </c>
      <c r="G435" t="s">
        <v>8519</v>
      </c>
      <c r="H435" t="s">
        <v>980</v>
      </c>
      <c r="I435" s="6">
        <v>45034</v>
      </c>
      <c r="K435" s="6">
        <v>45291</v>
      </c>
      <c r="L435" s="6">
        <v>45289</v>
      </c>
      <c r="M435" t="s">
        <v>8901</v>
      </c>
      <c r="N435" t="s">
        <v>9473</v>
      </c>
      <c r="O435">
        <v>7231.36</v>
      </c>
      <c r="P435" t="s">
        <v>8534</v>
      </c>
      <c r="Q435">
        <v>4</v>
      </c>
      <c r="R435">
        <v>2</v>
      </c>
      <c r="S435" t="s">
        <v>8535</v>
      </c>
      <c r="T435" t="s">
        <v>8523</v>
      </c>
      <c r="U435" t="s">
        <v>8518</v>
      </c>
      <c r="V435">
        <v>0.45</v>
      </c>
      <c r="W435">
        <v>0.55000000000000004</v>
      </c>
      <c r="X435">
        <v>14675</v>
      </c>
      <c r="Y435">
        <v>901</v>
      </c>
    </row>
    <row r="436" spans="1:25">
      <c r="A436" t="s">
        <v>176</v>
      </c>
      <c r="B436" t="s">
        <v>9474</v>
      </c>
      <c r="E436" t="s">
        <v>8517</v>
      </c>
      <c r="F436" t="s">
        <v>8518</v>
      </c>
      <c r="G436" t="s">
        <v>8519</v>
      </c>
      <c r="H436" t="s">
        <v>980</v>
      </c>
      <c r="I436" s="6">
        <v>45019</v>
      </c>
      <c r="K436" s="6">
        <v>45107</v>
      </c>
      <c r="L436" s="6">
        <v>45107</v>
      </c>
      <c r="M436" t="s">
        <v>8901</v>
      </c>
      <c r="N436" t="s">
        <v>9475</v>
      </c>
      <c r="O436">
        <v>307.2</v>
      </c>
      <c r="P436" t="s">
        <v>8534</v>
      </c>
      <c r="Q436">
        <v>1</v>
      </c>
      <c r="R436">
        <v>2</v>
      </c>
      <c r="S436" t="s">
        <v>8535</v>
      </c>
      <c r="T436" t="s">
        <v>8523</v>
      </c>
      <c r="U436" t="s">
        <v>8518</v>
      </c>
      <c r="V436">
        <v>0.45</v>
      </c>
      <c r="W436">
        <v>0.55000000000000004</v>
      </c>
      <c r="X436">
        <v>14676</v>
      </c>
      <c r="Y436">
        <v>405</v>
      </c>
    </row>
    <row r="437" spans="1:25">
      <c r="A437" t="s">
        <v>9476</v>
      </c>
      <c r="B437" t="s">
        <v>9477</v>
      </c>
      <c r="D437">
        <v>9678281602</v>
      </c>
      <c r="E437" t="s">
        <v>8527</v>
      </c>
      <c r="F437" t="s">
        <v>8518</v>
      </c>
      <c r="G437" t="s">
        <v>8519</v>
      </c>
      <c r="I437" s="6">
        <v>44927</v>
      </c>
      <c r="J437" s="6">
        <v>44927</v>
      </c>
      <c r="K437" s="6">
        <v>45291</v>
      </c>
      <c r="L437" s="6">
        <v>44925</v>
      </c>
      <c r="M437" t="s">
        <v>8600</v>
      </c>
      <c r="N437" t="s">
        <v>9478</v>
      </c>
      <c r="O437">
        <v>0</v>
      </c>
      <c r="Q437">
        <v>3</v>
      </c>
      <c r="R437">
        <v>12</v>
      </c>
      <c r="S437" t="s">
        <v>8535</v>
      </c>
      <c r="T437" t="s">
        <v>8523</v>
      </c>
      <c r="U437" t="s">
        <v>8518</v>
      </c>
      <c r="V437">
        <v>0</v>
      </c>
      <c r="W437">
        <v>0</v>
      </c>
      <c r="X437">
        <v>14467</v>
      </c>
      <c r="Y437">
        <v>0</v>
      </c>
    </row>
    <row r="438" spans="1:25">
      <c r="A438" t="s">
        <v>145</v>
      </c>
      <c r="B438" t="s">
        <v>9479</v>
      </c>
      <c r="E438" t="s">
        <v>8527</v>
      </c>
      <c r="F438" t="s">
        <v>8523</v>
      </c>
      <c r="G438" t="s">
        <v>8548</v>
      </c>
      <c r="H438" t="s">
        <v>980</v>
      </c>
      <c r="I438" s="6">
        <v>44927</v>
      </c>
      <c r="K438" s="6">
        <v>45291</v>
      </c>
      <c r="L438" s="6">
        <v>44929</v>
      </c>
      <c r="M438" t="s">
        <v>8745</v>
      </c>
      <c r="N438" t="s">
        <v>9480</v>
      </c>
      <c r="O438">
        <v>0</v>
      </c>
      <c r="P438" t="s">
        <v>8534</v>
      </c>
      <c r="Q438">
        <v>9</v>
      </c>
      <c r="R438">
        <v>2</v>
      </c>
      <c r="S438" t="s">
        <v>8535</v>
      </c>
      <c r="T438" t="s">
        <v>8523</v>
      </c>
      <c r="U438" t="s">
        <v>8518</v>
      </c>
      <c r="V438">
        <v>0.45</v>
      </c>
      <c r="W438">
        <v>0.55000000000000004</v>
      </c>
      <c r="X438">
        <v>14777</v>
      </c>
      <c r="Y438">
        <v>400</v>
      </c>
    </row>
    <row r="439" spans="1:25">
      <c r="A439" t="s">
        <v>176</v>
      </c>
      <c r="B439" t="s">
        <v>9481</v>
      </c>
      <c r="E439" t="s">
        <v>8527</v>
      </c>
      <c r="F439" t="s">
        <v>8518</v>
      </c>
      <c r="G439" t="s">
        <v>8519</v>
      </c>
      <c r="H439" t="s">
        <v>980</v>
      </c>
      <c r="I439" s="6">
        <v>45019</v>
      </c>
      <c r="K439" s="6">
        <v>45013</v>
      </c>
      <c r="L439" s="6">
        <v>45051</v>
      </c>
      <c r="M439" t="s">
        <v>8901</v>
      </c>
      <c r="N439" t="s">
        <v>9482</v>
      </c>
      <c r="O439">
        <v>180.8</v>
      </c>
      <c r="P439" t="s">
        <v>8534</v>
      </c>
      <c r="Q439">
        <v>1</v>
      </c>
      <c r="R439">
        <v>1</v>
      </c>
      <c r="S439" t="s">
        <v>8535</v>
      </c>
      <c r="T439" t="s">
        <v>8523</v>
      </c>
      <c r="U439" t="s">
        <v>8518</v>
      </c>
      <c r="V439">
        <v>0.45</v>
      </c>
      <c r="W439">
        <v>0.55000000000000004</v>
      </c>
      <c r="X439">
        <v>14778</v>
      </c>
      <c r="Y439">
        <v>406</v>
      </c>
    </row>
    <row r="440" spans="1:25">
      <c r="A440" t="s">
        <v>9207</v>
      </c>
      <c r="B440" t="s">
        <v>9483</v>
      </c>
      <c r="E440" t="s">
        <v>8527</v>
      </c>
      <c r="F440" t="s">
        <v>8523</v>
      </c>
      <c r="G440" t="s">
        <v>9002</v>
      </c>
      <c r="I440" s="6">
        <v>45019</v>
      </c>
      <c r="K440" s="6">
        <v>45077</v>
      </c>
      <c r="L440" s="6">
        <v>45019</v>
      </c>
      <c r="M440" t="s">
        <v>8600</v>
      </c>
      <c r="N440" t="s">
        <v>9484</v>
      </c>
      <c r="O440">
        <v>0</v>
      </c>
      <c r="Q440">
        <v>2</v>
      </c>
      <c r="R440">
        <v>0</v>
      </c>
      <c r="S440" t="s">
        <v>8522</v>
      </c>
      <c r="T440" t="s">
        <v>8523</v>
      </c>
      <c r="U440" t="s">
        <v>8518</v>
      </c>
      <c r="V440">
        <v>0</v>
      </c>
      <c r="W440">
        <v>0</v>
      </c>
      <c r="X440">
        <v>14988</v>
      </c>
      <c r="Y440">
        <v>0</v>
      </c>
    </row>
    <row r="441" spans="1:25">
      <c r="A441" t="s">
        <v>9485</v>
      </c>
      <c r="B441" t="s">
        <v>9486</v>
      </c>
      <c r="D441">
        <v>11885752655</v>
      </c>
      <c r="E441" t="s">
        <v>8527</v>
      </c>
      <c r="F441" t="s">
        <v>8518</v>
      </c>
      <c r="G441" t="s">
        <v>8519</v>
      </c>
      <c r="I441" s="6">
        <v>45014</v>
      </c>
      <c r="K441" s="6">
        <v>45037</v>
      </c>
      <c r="L441" s="6">
        <v>45014</v>
      </c>
      <c r="M441" t="s">
        <v>8600</v>
      </c>
      <c r="N441" t="s">
        <v>9487</v>
      </c>
      <c r="O441">
        <v>0</v>
      </c>
      <c r="Q441">
        <v>4</v>
      </c>
      <c r="R441">
        <v>1</v>
      </c>
      <c r="S441" t="s">
        <v>8535</v>
      </c>
      <c r="T441" t="s">
        <v>8523</v>
      </c>
      <c r="U441" t="s">
        <v>8518</v>
      </c>
      <c r="V441">
        <v>0</v>
      </c>
      <c r="W441">
        <v>0</v>
      </c>
      <c r="X441">
        <v>14989</v>
      </c>
      <c r="Y441">
        <v>0</v>
      </c>
    </row>
    <row r="442" spans="1:25">
      <c r="A442" t="s">
        <v>9488</v>
      </c>
      <c r="B442" t="s">
        <v>9489</v>
      </c>
      <c r="F442" t="s">
        <v>8518</v>
      </c>
      <c r="G442" t="s">
        <v>9087</v>
      </c>
      <c r="I442" s="6">
        <v>44986</v>
      </c>
      <c r="L442" s="6">
        <v>44986</v>
      </c>
      <c r="M442" t="s">
        <v>8600</v>
      </c>
      <c r="N442">
        <v>0</v>
      </c>
      <c r="O442">
        <v>0</v>
      </c>
      <c r="Q442">
        <v>0</v>
      </c>
      <c r="R442">
        <v>0</v>
      </c>
      <c r="S442" t="s">
        <v>8522</v>
      </c>
      <c r="T442" t="s">
        <v>8523</v>
      </c>
      <c r="U442" t="s">
        <v>8518</v>
      </c>
      <c r="V442">
        <v>0</v>
      </c>
      <c r="W442">
        <v>0</v>
      </c>
      <c r="X442">
        <v>15095</v>
      </c>
      <c r="Y442">
        <v>0</v>
      </c>
    </row>
    <row r="443" spans="1:25">
      <c r="A443" t="s">
        <v>9373</v>
      </c>
      <c r="B443" t="s">
        <v>9490</v>
      </c>
      <c r="E443" t="s">
        <v>8556</v>
      </c>
      <c r="F443" t="s">
        <v>8523</v>
      </c>
      <c r="G443" t="s">
        <v>9360</v>
      </c>
      <c r="I443" s="6">
        <v>44984</v>
      </c>
      <c r="K443" s="6">
        <v>45023</v>
      </c>
      <c r="L443" s="6">
        <v>45023</v>
      </c>
      <c r="M443" t="s">
        <v>8600</v>
      </c>
      <c r="N443" t="s">
        <v>9491</v>
      </c>
      <c r="O443">
        <v>192</v>
      </c>
      <c r="Q443">
        <v>3</v>
      </c>
      <c r="R443">
        <v>1</v>
      </c>
      <c r="S443" t="s">
        <v>8522</v>
      </c>
      <c r="T443" t="s">
        <v>8523</v>
      </c>
      <c r="U443" t="s">
        <v>8523</v>
      </c>
      <c r="V443">
        <v>0</v>
      </c>
      <c r="W443">
        <v>0</v>
      </c>
      <c r="X443">
        <v>15096</v>
      </c>
      <c r="Y443">
        <v>0</v>
      </c>
    </row>
    <row r="444" spans="1:25">
      <c r="A444" t="s">
        <v>9373</v>
      </c>
      <c r="B444" t="s">
        <v>9492</v>
      </c>
      <c r="D444">
        <v>10683042093</v>
      </c>
      <c r="E444" t="s">
        <v>8527</v>
      </c>
      <c r="F444" t="s">
        <v>8523</v>
      </c>
      <c r="G444" t="s">
        <v>8548</v>
      </c>
      <c r="I444" s="6">
        <v>44958</v>
      </c>
      <c r="K444" s="6">
        <v>45291</v>
      </c>
      <c r="L444" s="6">
        <v>45310</v>
      </c>
      <c r="M444" t="s">
        <v>8600</v>
      </c>
      <c r="N444" t="s">
        <v>9493</v>
      </c>
      <c r="O444">
        <v>2053</v>
      </c>
      <c r="Q444">
        <v>4</v>
      </c>
      <c r="R444">
        <v>6</v>
      </c>
      <c r="S444" t="s">
        <v>8535</v>
      </c>
      <c r="T444" t="s">
        <v>8523</v>
      </c>
      <c r="U444" t="s">
        <v>8523</v>
      </c>
      <c r="V444">
        <v>0</v>
      </c>
      <c r="W444">
        <v>0</v>
      </c>
      <c r="X444">
        <v>15097</v>
      </c>
      <c r="Y444">
        <v>0</v>
      </c>
    </row>
    <row r="445" spans="1:25">
      <c r="A445" t="s">
        <v>9190</v>
      </c>
      <c r="B445" t="s">
        <v>9494</v>
      </c>
      <c r="E445" t="s">
        <v>8527</v>
      </c>
      <c r="F445" t="s">
        <v>8523</v>
      </c>
      <c r="G445" t="s">
        <v>8519</v>
      </c>
      <c r="I445" s="6">
        <v>44927</v>
      </c>
      <c r="K445" s="6">
        <v>45219</v>
      </c>
      <c r="L445" s="6">
        <v>44929</v>
      </c>
      <c r="M445" t="s">
        <v>8600</v>
      </c>
      <c r="N445" t="s">
        <v>9495</v>
      </c>
      <c r="O445">
        <v>0</v>
      </c>
      <c r="Q445">
        <v>2</v>
      </c>
      <c r="R445">
        <v>1</v>
      </c>
      <c r="S445" t="s">
        <v>8535</v>
      </c>
      <c r="T445" t="s">
        <v>8523</v>
      </c>
      <c r="U445" t="s">
        <v>8523</v>
      </c>
      <c r="V445">
        <v>0</v>
      </c>
      <c r="W445">
        <v>0</v>
      </c>
      <c r="X445">
        <v>15098</v>
      </c>
      <c r="Y445">
        <v>0</v>
      </c>
    </row>
    <row r="446" spans="1:25">
      <c r="A446" t="s">
        <v>9190</v>
      </c>
      <c r="B446" t="s">
        <v>9496</v>
      </c>
      <c r="E446" t="s">
        <v>8527</v>
      </c>
      <c r="F446" t="s">
        <v>8518</v>
      </c>
      <c r="G446" t="s">
        <v>9002</v>
      </c>
      <c r="I446" s="6">
        <v>45017</v>
      </c>
      <c r="K446" s="6">
        <v>45291</v>
      </c>
      <c r="L446" s="6">
        <v>45019</v>
      </c>
      <c r="M446" t="s">
        <v>8600</v>
      </c>
      <c r="N446" t="s">
        <v>9497</v>
      </c>
      <c r="O446">
        <v>0</v>
      </c>
      <c r="Q446">
        <v>0</v>
      </c>
      <c r="R446">
        <v>0</v>
      </c>
      <c r="S446" t="s">
        <v>8522</v>
      </c>
      <c r="T446" t="s">
        <v>8523</v>
      </c>
      <c r="U446" t="s">
        <v>8518</v>
      </c>
      <c r="V446">
        <v>0</v>
      </c>
      <c r="W446">
        <v>0</v>
      </c>
      <c r="X446">
        <v>15099</v>
      </c>
      <c r="Y446">
        <v>0</v>
      </c>
    </row>
    <row r="447" spans="1:25">
      <c r="A447" t="s">
        <v>9240</v>
      </c>
      <c r="B447" t="s">
        <v>9498</v>
      </c>
      <c r="D447">
        <v>11440230710</v>
      </c>
      <c r="E447" t="s">
        <v>8556</v>
      </c>
      <c r="F447" t="s">
        <v>8523</v>
      </c>
      <c r="G447" t="s">
        <v>8548</v>
      </c>
      <c r="I447" s="6">
        <v>45017</v>
      </c>
      <c r="K447" s="6">
        <v>45200</v>
      </c>
      <c r="L447" s="6">
        <v>45386</v>
      </c>
      <c r="M447" t="s">
        <v>8600</v>
      </c>
      <c r="N447" t="s">
        <v>9499</v>
      </c>
      <c r="O447">
        <v>1</v>
      </c>
      <c r="Q447">
        <v>1</v>
      </c>
      <c r="R447">
        <v>4</v>
      </c>
      <c r="S447" t="s">
        <v>8535</v>
      </c>
      <c r="T447" t="s">
        <v>8523</v>
      </c>
      <c r="U447" t="s">
        <v>8523</v>
      </c>
      <c r="V447">
        <v>0</v>
      </c>
      <c r="W447">
        <v>0</v>
      </c>
      <c r="X447">
        <v>15100</v>
      </c>
      <c r="Y447">
        <v>0</v>
      </c>
    </row>
    <row r="448" spans="1:25">
      <c r="A448" t="s">
        <v>9193</v>
      </c>
      <c r="B448" t="s">
        <v>9500</v>
      </c>
      <c r="D448">
        <v>11029184399</v>
      </c>
      <c r="E448" t="s">
        <v>8517</v>
      </c>
      <c r="F448" t="s">
        <v>8523</v>
      </c>
      <c r="G448" t="s">
        <v>8548</v>
      </c>
      <c r="I448" s="6">
        <v>45017</v>
      </c>
      <c r="K448" s="6">
        <v>45382</v>
      </c>
      <c r="L448" s="6">
        <v>45355</v>
      </c>
      <c r="M448" t="s">
        <v>8600</v>
      </c>
      <c r="N448" t="s">
        <v>9501</v>
      </c>
      <c r="O448">
        <v>1</v>
      </c>
      <c r="Q448">
        <v>16</v>
      </c>
      <c r="R448">
        <v>16</v>
      </c>
      <c r="S448" t="s">
        <v>8535</v>
      </c>
      <c r="T448" t="s">
        <v>8523</v>
      </c>
      <c r="U448" t="s">
        <v>8523</v>
      </c>
      <c r="V448">
        <v>0</v>
      </c>
      <c r="W448">
        <v>0</v>
      </c>
      <c r="X448">
        <v>15101</v>
      </c>
      <c r="Y448">
        <v>0</v>
      </c>
    </row>
    <row r="449" spans="1:25">
      <c r="A449" t="s">
        <v>9240</v>
      </c>
      <c r="B449" t="s">
        <v>9502</v>
      </c>
      <c r="D449">
        <v>11647351959</v>
      </c>
      <c r="E449" t="s">
        <v>8556</v>
      </c>
      <c r="F449" t="s">
        <v>8523</v>
      </c>
      <c r="G449" t="s">
        <v>8519</v>
      </c>
      <c r="I449" s="6">
        <v>44958</v>
      </c>
      <c r="K449" s="6">
        <v>45108</v>
      </c>
      <c r="L449" s="6">
        <v>45289</v>
      </c>
      <c r="M449" t="s">
        <v>8600</v>
      </c>
      <c r="N449" t="s">
        <v>9503</v>
      </c>
      <c r="O449">
        <v>3</v>
      </c>
      <c r="Q449">
        <v>2</v>
      </c>
      <c r="R449">
        <v>8</v>
      </c>
      <c r="S449" t="s">
        <v>8535</v>
      </c>
      <c r="T449" t="s">
        <v>8523</v>
      </c>
      <c r="U449" t="s">
        <v>8518</v>
      </c>
      <c r="V449">
        <v>0</v>
      </c>
      <c r="W449">
        <v>0</v>
      </c>
      <c r="X449">
        <v>15102</v>
      </c>
      <c r="Y449">
        <v>0</v>
      </c>
    </row>
    <row r="450" spans="1:25">
      <c r="A450" t="s">
        <v>9187</v>
      </c>
      <c r="B450" t="s">
        <v>8603</v>
      </c>
      <c r="E450" t="s">
        <v>8527</v>
      </c>
      <c r="F450" t="s">
        <v>8518</v>
      </c>
      <c r="G450" t="s">
        <v>8519</v>
      </c>
      <c r="I450" s="6">
        <v>44927</v>
      </c>
      <c r="L450" s="6">
        <v>44929</v>
      </c>
      <c r="M450" t="s">
        <v>8600</v>
      </c>
      <c r="N450" t="s">
        <v>9504</v>
      </c>
      <c r="O450">
        <v>0</v>
      </c>
      <c r="Q450">
        <v>1</v>
      </c>
      <c r="R450">
        <v>0</v>
      </c>
      <c r="S450" t="s">
        <v>8522</v>
      </c>
      <c r="T450" t="s">
        <v>8523</v>
      </c>
      <c r="U450" t="s">
        <v>8518</v>
      </c>
      <c r="V450">
        <v>0</v>
      </c>
      <c r="W450">
        <v>0</v>
      </c>
      <c r="X450">
        <v>15103</v>
      </c>
      <c r="Y450">
        <v>0</v>
      </c>
    </row>
    <row r="451" spans="1:25">
      <c r="A451" t="s">
        <v>127</v>
      </c>
      <c r="B451" t="s">
        <v>9505</v>
      </c>
      <c r="E451" t="s">
        <v>8517</v>
      </c>
      <c r="F451" t="s">
        <v>8518</v>
      </c>
      <c r="G451" t="s">
        <v>8519</v>
      </c>
      <c r="H451" t="s">
        <v>980</v>
      </c>
      <c r="I451" s="6">
        <v>45033</v>
      </c>
      <c r="K451" s="6">
        <v>45107</v>
      </c>
      <c r="L451" s="6">
        <v>45107</v>
      </c>
      <c r="M451" t="s">
        <v>8528</v>
      </c>
      <c r="N451" t="s">
        <v>9506</v>
      </c>
      <c r="O451">
        <v>1900.24</v>
      </c>
      <c r="P451" t="s">
        <v>8534</v>
      </c>
      <c r="Q451">
        <v>3</v>
      </c>
      <c r="R451">
        <v>2</v>
      </c>
      <c r="S451" t="s">
        <v>8535</v>
      </c>
      <c r="T451" t="s">
        <v>8523</v>
      </c>
      <c r="U451" t="s">
        <v>8518</v>
      </c>
      <c r="V451">
        <v>0.45</v>
      </c>
      <c r="W451">
        <v>0.55000000000000004</v>
      </c>
      <c r="X451">
        <v>15206</v>
      </c>
      <c r="Y451">
        <v>407</v>
      </c>
    </row>
    <row r="452" spans="1:25">
      <c r="A452" t="s">
        <v>188</v>
      </c>
      <c r="B452" t="s">
        <v>9507</v>
      </c>
      <c r="C452" t="s">
        <v>9508</v>
      </c>
      <c r="E452" t="s">
        <v>8527</v>
      </c>
      <c r="F452" t="s">
        <v>8518</v>
      </c>
      <c r="G452" t="s">
        <v>8519</v>
      </c>
      <c r="H452" t="s">
        <v>980</v>
      </c>
      <c r="I452" s="6">
        <v>45019</v>
      </c>
      <c r="K452" s="6">
        <v>45089</v>
      </c>
      <c r="L452" s="6">
        <v>45289</v>
      </c>
      <c r="M452" t="s">
        <v>8824</v>
      </c>
      <c r="N452" t="s">
        <v>8836</v>
      </c>
      <c r="O452">
        <v>1910.76</v>
      </c>
      <c r="P452" t="s">
        <v>8534</v>
      </c>
      <c r="Q452">
        <v>6</v>
      </c>
      <c r="R452">
        <v>1</v>
      </c>
      <c r="S452" t="s">
        <v>8535</v>
      </c>
      <c r="T452" t="s">
        <v>8523</v>
      </c>
      <c r="U452" t="s">
        <v>8518</v>
      </c>
      <c r="V452">
        <v>0</v>
      </c>
      <c r="W452">
        <v>0</v>
      </c>
      <c r="X452">
        <v>15209</v>
      </c>
      <c r="Y452">
        <v>420</v>
      </c>
    </row>
    <row r="453" spans="1:25">
      <c r="A453" t="s">
        <v>94</v>
      </c>
      <c r="B453" t="s">
        <v>9509</v>
      </c>
      <c r="E453" t="s">
        <v>8556</v>
      </c>
      <c r="F453" t="s">
        <v>8523</v>
      </c>
      <c r="G453" t="s">
        <v>8548</v>
      </c>
      <c r="H453" t="s">
        <v>980</v>
      </c>
      <c r="I453" s="6">
        <v>44927</v>
      </c>
      <c r="K453" s="6">
        <v>45291</v>
      </c>
      <c r="L453" s="6">
        <v>45289</v>
      </c>
      <c r="M453" t="s">
        <v>8532</v>
      </c>
      <c r="N453" t="s">
        <v>9510</v>
      </c>
      <c r="O453">
        <v>4.96</v>
      </c>
      <c r="P453" t="s">
        <v>8534</v>
      </c>
      <c r="Q453">
        <v>1</v>
      </c>
      <c r="R453">
        <v>0</v>
      </c>
      <c r="S453" t="s">
        <v>8522</v>
      </c>
      <c r="T453" t="s">
        <v>8523</v>
      </c>
      <c r="U453" t="s">
        <v>8518</v>
      </c>
      <c r="V453">
        <v>0</v>
      </c>
      <c r="W453">
        <v>0</v>
      </c>
      <c r="X453">
        <v>15212</v>
      </c>
      <c r="Y453">
        <v>374</v>
      </c>
    </row>
    <row r="454" spans="1:25">
      <c r="A454" t="s">
        <v>8536</v>
      </c>
      <c r="B454" t="s">
        <v>9511</v>
      </c>
      <c r="E454" t="s">
        <v>8527</v>
      </c>
      <c r="F454" t="s">
        <v>8518</v>
      </c>
      <c r="G454" t="s">
        <v>8519</v>
      </c>
      <c r="H454" t="s">
        <v>980</v>
      </c>
      <c r="I454" s="6">
        <v>45019</v>
      </c>
      <c r="K454" s="6">
        <v>45065</v>
      </c>
      <c r="L454" s="6">
        <v>45065</v>
      </c>
      <c r="M454" t="s">
        <v>8539</v>
      </c>
      <c r="N454" t="s">
        <v>8746</v>
      </c>
      <c r="O454">
        <v>227.6</v>
      </c>
      <c r="P454" t="s">
        <v>8534</v>
      </c>
      <c r="Q454">
        <v>2</v>
      </c>
      <c r="R454">
        <v>2</v>
      </c>
      <c r="S454" t="s">
        <v>8535</v>
      </c>
      <c r="T454" t="s">
        <v>8523</v>
      </c>
      <c r="U454" t="s">
        <v>8518</v>
      </c>
      <c r="V454">
        <v>0.45</v>
      </c>
      <c r="W454">
        <v>0.55000000000000004</v>
      </c>
      <c r="X454">
        <v>15215</v>
      </c>
      <c r="Y454">
        <v>422</v>
      </c>
    </row>
    <row r="455" spans="1:25">
      <c r="A455" t="s">
        <v>8697</v>
      </c>
      <c r="B455" t="s">
        <v>9512</v>
      </c>
      <c r="D455">
        <v>14229318249</v>
      </c>
      <c r="E455" t="s">
        <v>8517</v>
      </c>
      <c r="F455" t="s">
        <v>8518</v>
      </c>
      <c r="G455" t="s">
        <v>8519</v>
      </c>
      <c r="H455" t="s">
        <v>980</v>
      </c>
      <c r="I455" s="6">
        <v>45017</v>
      </c>
      <c r="K455" s="6">
        <v>45382</v>
      </c>
      <c r="L455" s="6">
        <v>45380</v>
      </c>
      <c r="N455" t="s">
        <v>9513</v>
      </c>
      <c r="O455">
        <v>2830.24</v>
      </c>
      <c r="P455" t="s">
        <v>8534</v>
      </c>
      <c r="Q455">
        <v>13</v>
      </c>
      <c r="R455">
        <v>3</v>
      </c>
      <c r="S455" t="s">
        <v>8535</v>
      </c>
      <c r="T455" t="s">
        <v>8523</v>
      </c>
      <c r="U455" t="s">
        <v>8518</v>
      </c>
      <c r="V455">
        <v>0.45</v>
      </c>
      <c r="W455">
        <v>0.55000000000000004</v>
      </c>
      <c r="X455">
        <v>15216</v>
      </c>
      <c r="Y455">
        <v>382</v>
      </c>
    </row>
    <row r="456" spans="1:25">
      <c r="A456" t="s">
        <v>188</v>
      </c>
      <c r="B456" t="s">
        <v>9341</v>
      </c>
      <c r="D456" t="s">
        <v>9514</v>
      </c>
      <c r="F456" t="s">
        <v>8523</v>
      </c>
      <c r="G456" t="s">
        <v>9360</v>
      </c>
      <c r="I456" s="6">
        <v>45019</v>
      </c>
      <c r="L456" s="6">
        <v>46022</v>
      </c>
      <c r="N456">
        <v>0</v>
      </c>
      <c r="O456">
        <v>728.28</v>
      </c>
      <c r="Q456">
        <v>0</v>
      </c>
      <c r="R456">
        <v>0</v>
      </c>
      <c r="S456" t="s">
        <v>8522</v>
      </c>
      <c r="T456" t="s">
        <v>8523</v>
      </c>
      <c r="U456" t="s">
        <v>8523</v>
      </c>
      <c r="V456">
        <v>0</v>
      </c>
      <c r="W456">
        <v>0</v>
      </c>
      <c r="X456">
        <v>15319</v>
      </c>
      <c r="Y456">
        <v>0</v>
      </c>
    </row>
    <row r="457" spans="1:25">
      <c r="A457" t="s">
        <v>9515</v>
      </c>
      <c r="B457" t="s">
        <v>9516</v>
      </c>
      <c r="D457">
        <v>12417071727</v>
      </c>
      <c r="E457" t="s">
        <v>8527</v>
      </c>
      <c r="F457" t="s">
        <v>8518</v>
      </c>
      <c r="G457" t="s">
        <v>8519</v>
      </c>
      <c r="I457" s="6">
        <v>45023</v>
      </c>
      <c r="L457" s="6">
        <v>45023</v>
      </c>
      <c r="M457" t="s">
        <v>8600</v>
      </c>
      <c r="N457" t="s">
        <v>9517</v>
      </c>
      <c r="O457">
        <v>0</v>
      </c>
      <c r="Q457">
        <v>1</v>
      </c>
      <c r="R457">
        <v>2</v>
      </c>
      <c r="S457" t="s">
        <v>8535</v>
      </c>
      <c r="T457" t="s">
        <v>8523</v>
      </c>
      <c r="U457" t="s">
        <v>8518</v>
      </c>
      <c r="V457">
        <v>0</v>
      </c>
      <c r="W457">
        <v>0</v>
      </c>
      <c r="X457">
        <v>15721</v>
      </c>
      <c r="Y457">
        <v>0</v>
      </c>
    </row>
    <row r="458" spans="1:25">
      <c r="A458" t="s">
        <v>94</v>
      </c>
      <c r="B458" t="s">
        <v>9518</v>
      </c>
      <c r="E458" t="s">
        <v>8527</v>
      </c>
      <c r="F458" t="s">
        <v>8518</v>
      </c>
      <c r="G458" t="s">
        <v>8519</v>
      </c>
      <c r="H458" t="s">
        <v>980</v>
      </c>
      <c r="I458" s="6">
        <v>45001</v>
      </c>
      <c r="K458" s="6">
        <v>45029</v>
      </c>
      <c r="L458" s="6">
        <v>45065</v>
      </c>
      <c r="M458" t="s">
        <v>8532</v>
      </c>
      <c r="N458" t="s">
        <v>9519</v>
      </c>
      <c r="O458">
        <v>352.4</v>
      </c>
      <c r="P458" t="s">
        <v>8534</v>
      </c>
      <c r="Q458">
        <v>1</v>
      </c>
      <c r="R458">
        <v>1</v>
      </c>
      <c r="S458" t="s">
        <v>8535</v>
      </c>
      <c r="T458" t="s">
        <v>8523</v>
      </c>
      <c r="U458" t="s">
        <v>8518</v>
      </c>
      <c r="V458">
        <v>0.45</v>
      </c>
      <c r="W458">
        <v>0.55000000000000004</v>
      </c>
      <c r="X458">
        <v>15726</v>
      </c>
      <c r="Y458">
        <v>429</v>
      </c>
    </row>
    <row r="459" spans="1:25">
      <c r="A459" t="s">
        <v>94</v>
      </c>
      <c r="B459" t="s">
        <v>9520</v>
      </c>
      <c r="E459" t="s">
        <v>8527</v>
      </c>
      <c r="F459" t="s">
        <v>8518</v>
      </c>
      <c r="G459" t="s">
        <v>8519</v>
      </c>
      <c r="H459" t="s">
        <v>980</v>
      </c>
      <c r="I459" s="6">
        <v>44992</v>
      </c>
      <c r="K459" s="6">
        <v>45021</v>
      </c>
      <c r="L459" s="6">
        <v>44992</v>
      </c>
      <c r="M459" t="s">
        <v>8532</v>
      </c>
      <c r="N459" t="s">
        <v>9521</v>
      </c>
      <c r="O459">
        <v>0</v>
      </c>
      <c r="P459" t="s">
        <v>8534</v>
      </c>
      <c r="Q459">
        <v>2</v>
      </c>
      <c r="R459">
        <v>0</v>
      </c>
      <c r="S459" t="s">
        <v>8522</v>
      </c>
      <c r="T459" t="s">
        <v>8523</v>
      </c>
      <c r="U459" t="s">
        <v>8518</v>
      </c>
      <c r="V459">
        <v>0.45</v>
      </c>
      <c r="W459">
        <v>0.55000000000000004</v>
      </c>
      <c r="X459">
        <v>16030</v>
      </c>
      <c r="Y459">
        <v>389</v>
      </c>
    </row>
    <row r="460" spans="1:25">
      <c r="A460" t="s">
        <v>185</v>
      </c>
      <c r="B460" t="s">
        <v>9522</v>
      </c>
      <c r="E460" t="s">
        <v>8517</v>
      </c>
      <c r="F460" t="s">
        <v>8518</v>
      </c>
      <c r="G460" t="s">
        <v>8519</v>
      </c>
      <c r="H460" t="s">
        <v>980</v>
      </c>
      <c r="I460" s="6">
        <v>45056</v>
      </c>
      <c r="K460" s="6">
        <v>45240</v>
      </c>
      <c r="L460" s="6">
        <v>45260</v>
      </c>
      <c r="M460" t="s">
        <v>8627</v>
      </c>
      <c r="N460" t="s">
        <v>9523</v>
      </c>
      <c r="O460">
        <v>2323.1999999999998</v>
      </c>
      <c r="P460" t="s">
        <v>8534</v>
      </c>
      <c r="Q460">
        <v>3</v>
      </c>
      <c r="R460">
        <v>3</v>
      </c>
      <c r="S460" t="s">
        <v>8535</v>
      </c>
      <c r="T460" t="s">
        <v>8523</v>
      </c>
      <c r="U460" t="s">
        <v>8518</v>
      </c>
      <c r="V460">
        <v>0.45</v>
      </c>
      <c r="W460">
        <v>0.55000000000000004</v>
      </c>
      <c r="X460">
        <v>16242</v>
      </c>
      <c r="Y460">
        <v>440</v>
      </c>
    </row>
    <row r="461" spans="1:25">
      <c r="A461" t="s">
        <v>414</v>
      </c>
      <c r="B461" t="s">
        <v>9524</v>
      </c>
      <c r="E461" t="s">
        <v>8527</v>
      </c>
      <c r="F461" t="s">
        <v>8518</v>
      </c>
      <c r="G461" t="s">
        <v>9087</v>
      </c>
      <c r="H461" t="s">
        <v>983</v>
      </c>
      <c r="I461" s="6">
        <v>45040</v>
      </c>
      <c r="K461" s="6">
        <v>45100</v>
      </c>
      <c r="L461" s="6">
        <v>45040</v>
      </c>
      <c r="M461" t="s">
        <v>8901</v>
      </c>
      <c r="N461">
        <v>0</v>
      </c>
      <c r="O461">
        <v>0</v>
      </c>
      <c r="Q461">
        <v>0</v>
      </c>
      <c r="R461">
        <v>0</v>
      </c>
      <c r="S461" t="s">
        <v>8522</v>
      </c>
      <c r="T461" t="s">
        <v>8523</v>
      </c>
      <c r="U461" t="s">
        <v>8518</v>
      </c>
      <c r="V461">
        <v>0</v>
      </c>
      <c r="W461">
        <v>0</v>
      </c>
      <c r="X461">
        <v>16243</v>
      </c>
      <c r="Y461">
        <v>0</v>
      </c>
    </row>
    <row r="462" spans="1:25">
      <c r="A462" t="s">
        <v>176</v>
      </c>
      <c r="B462" t="s">
        <v>9525</v>
      </c>
      <c r="E462" t="s">
        <v>8527</v>
      </c>
      <c r="F462" t="s">
        <v>8518</v>
      </c>
      <c r="G462" t="s">
        <v>8519</v>
      </c>
      <c r="H462" t="s">
        <v>980</v>
      </c>
      <c r="I462" s="6">
        <v>45061</v>
      </c>
      <c r="K462" s="6">
        <v>45238</v>
      </c>
      <c r="L462" s="6">
        <v>45245</v>
      </c>
      <c r="M462" t="s">
        <v>8901</v>
      </c>
      <c r="N462" t="s">
        <v>9526</v>
      </c>
      <c r="O462">
        <v>3079.04</v>
      </c>
      <c r="P462" t="s">
        <v>8534</v>
      </c>
      <c r="Q462">
        <v>7</v>
      </c>
      <c r="R462">
        <v>2</v>
      </c>
      <c r="S462" t="s">
        <v>8535</v>
      </c>
      <c r="T462" t="s">
        <v>8523</v>
      </c>
      <c r="U462" t="s">
        <v>8518</v>
      </c>
      <c r="V462">
        <v>0.45</v>
      </c>
      <c r="W462">
        <v>0.55000000000000004</v>
      </c>
      <c r="X462">
        <v>16244</v>
      </c>
      <c r="Y462">
        <v>457</v>
      </c>
    </row>
    <row r="463" spans="1:25">
      <c r="A463" t="s">
        <v>98</v>
      </c>
      <c r="B463" t="s">
        <v>9527</v>
      </c>
      <c r="E463" t="s">
        <v>8517</v>
      </c>
      <c r="F463" t="s">
        <v>8523</v>
      </c>
      <c r="G463" t="s">
        <v>8548</v>
      </c>
      <c r="H463" t="s">
        <v>980</v>
      </c>
      <c r="I463" s="6">
        <v>44927</v>
      </c>
      <c r="K463" s="6">
        <v>45291</v>
      </c>
      <c r="L463" s="6">
        <v>45289</v>
      </c>
      <c r="M463" t="s">
        <v>8532</v>
      </c>
      <c r="N463" t="s">
        <v>8831</v>
      </c>
      <c r="O463">
        <v>34.880000000000003</v>
      </c>
      <c r="P463" t="s">
        <v>8534</v>
      </c>
      <c r="Q463">
        <v>1</v>
      </c>
      <c r="R463">
        <v>0</v>
      </c>
      <c r="S463" t="s">
        <v>8522</v>
      </c>
      <c r="T463" t="s">
        <v>8523</v>
      </c>
      <c r="U463" t="s">
        <v>8523</v>
      </c>
      <c r="V463">
        <v>0</v>
      </c>
      <c r="W463">
        <v>0</v>
      </c>
      <c r="X463">
        <v>16245</v>
      </c>
      <c r="Y463">
        <v>798</v>
      </c>
    </row>
    <row r="464" spans="1:25">
      <c r="A464" t="s">
        <v>9240</v>
      </c>
      <c r="B464" t="s">
        <v>9528</v>
      </c>
      <c r="D464">
        <v>12433663051</v>
      </c>
      <c r="E464" t="s">
        <v>8556</v>
      </c>
      <c r="F464" t="s">
        <v>8523</v>
      </c>
      <c r="G464" t="s">
        <v>8519</v>
      </c>
      <c r="I464" s="6">
        <v>45030</v>
      </c>
      <c r="K464" s="6">
        <v>45103</v>
      </c>
      <c r="L464" s="6">
        <v>45142</v>
      </c>
      <c r="M464" t="s">
        <v>8600</v>
      </c>
      <c r="N464" t="s">
        <v>9529</v>
      </c>
      <c r="O464">
        <v>598.6</v>
      </c>
      <c r="Q464">
        <v>10</v>
      </c>
      <c r="R464">
        <v>8</v>
      </c>
      <c r="S464" t="s">
        <v>8535</v>
      </c>
      <c r="T464" t="s">
        <v>8518</v>
      </c>
      <c r="U464" t="s">
        <v>8518</v>
      </c>
      <c r="V464">
        <v>0</v>
      </c>
      <c r="W464">
        <v>0</v>
      </c>
      <c r="X464">
        <v>16246</v>
      </c>
      <c r="Y464">
        <v>0</v>
      </c>
    </row>
    <row r="465" spans="1:25">
      <c r="A465" t="s">
        <v>9530</v>
      </c>
      <c r="B465" t="s">
        <v>9531</v>
      </c>
      <c r="D465">
        <v>12354142491</v>
      </c>
      <c r="E465" t="s">
        <v>8527</v>
      </c>
      <c r="F465" t="s">
        <v>8518</v>
      </c>
      <c r="G465" t="s">
        <v>8519</v>
      </c>
      <c r="I465" s="6">
        <v>45033</v>
      </c>
      <c r="K465" s="6">
        <v>45058</v>
      </c>
      <c r="L465" s="6">
        <v>45033</v>
      </c>
      <c r="M465" t="s">
        <v>8600</v>
      </c>
      <c r="N465" t="s">
        <v>9532</v>
      </c>
      <c r="O465">
        <v>0</v>
      </c>
      <c r="Q465">
        <v>1</v>
      </c>
      <c r="R465">
        <v>2</v>
      </c>
      <c r="S465" t="s">
        <v>8535</v>
      </c>
      <c r="T465" t="s">
        <v>8523</v>
      </c>
      <c r="U465" t="s">
        <v>8518</v>
      </c>
      <c r="V465">
        <v>0</v>
      </c>
      <c r="W465">
        <v>0</v>
      </c>
      <c r="X465">
        <v>16250</v>
      </c>
      <c r="Y465">
        <v>0</v>
      </c>
    </row>
    <row r="466" spans="1:25">
      <c r="A466" t="s">
        <v>9533</v>
      </c>
      <c r="B466" t="s">
        <v>9534</v>
      </c>
      <c r="D466">
        <v>11286130361</v>
      </c>
      <c r="E466" t="s">
        <v>8527</v>
      </c>
      <c r="F466" t="s">
        <v>8523</v>
      </c>
      <c r="G466" t="s">
        <v>8519</v>
      </c>
      <c r="I466" s="6">
        <v>44963</v>
      </c>
      <c r="K466" s="6">
        <v>45016</v>
      </c>
      <c r="L466" s="6">
        <v>44963</v>
      </c>
      <c r="M466" t="s">
        <v>8600</v>
      </c>
      <c r="N466" t="s">
        <v>9535</v>
      </c>
      <c r="O466">
        <v>0</v>
      </c>
      <c r="Q466">
        <v>2</v>
      </c>
      <c r="R466">
        <v>4</v>
      </c>
      <c r="S466" t="s">
        <v>8522</v>
      </c>
      <c r="T466" t="s">
        <v>8523</v>
      </c>
      <c r="U466" t="s">
        <v>8518</v>
      </c>
      <c r="V466">
        <v>0</v>
      </c>
      <c r="W466">
        <v>0</v>
      </c>
      <c r="X466">
        <v>16251</v>
      </c>
      <c r="Y466">
        <v>0</v>
      </c>
    </row>
    <row r="467" spans="1:25">
      <c r="A467" t="s">
        <v>123</v>
      </c>
      <c r="B467" t="s">
        <v>9536</v>
      </c>
      <c r="E467" t="s">
        <v>8527</v>
      </c>
      <c r="F467" t="s">
        <v>8518</v>
      </c>
      <c r="G467" t="s">
        <v>8519</v>
      </c>
      <c r="H467" t="s">
        <v>980</v>
      </c>
      <c r="I467" s="6">
        <v>45047</v>
      </c>
      <c r="K467" s="6">
        <v>45230</v>
      </c>
      <c r="L467" s="6">
        <v>45230</v>
      </c>
      <c r="M467" t="s">
        <v>8539</v>
      </c>
      <c r="N467" t="s">
        <v>8720</v>
      </c>
      <c r="O467">
        <v>1698</v>
      </c>
      <c r="P467" t="s">
        <v>8534</v>
      </c>
      <c r="Q467">
        <v>1</v>
      </c>
      <c r="R467">
        <v>4</v>
      </c>
      <c r="S467" t="s">
        <v>8535</v>
      </c>
      <c r="T467" t="s">
        <v>8523</v>
      </c>
      <c r="U467" t="s">
        <v>8518</v>
      </c>
      <c r="V467">
        <v>0.45</v>
      </c>
      <c r="W467">
        <v>0.55000000000000004</v>
      </c>
      <c r="X467">
        <v>16253</v>
      </c>
      <c r="Y467">
        <v>447</v>
      </c>
    </row>
    <row r="468" spans="1:25">
      <c r="A468" t="s">
        <v>8290</v>
      </c>
      <c r="B468" t="s">
        <v>9537</v>
      </c>
      <c r="E468" t="s">
        <v>8517</v>
      </c>
      <c r="F468" t="s">
        <v>8523</v>
      </c>
      <c r="G468" t="s">
        <v>8548</v>
      </c>
      <c r="H468" t="s">
        <v>980</v>
      </c>
      <c r="I468" s="6">
        <v>45110</v>
      </c>
      <c r="K468" s="6">
        <v>45476</v>
      </c>
      <c r="L468" s="6">
        <v>45471</v>
      </c>
      <c r="M468" t="s">
        <v>8539</v>
      </c>
      <c r="N468" t="s">
        <v>9538</v>
      </c>
      <c r="O468">
        <v>6363.36</v>
      </c>
      <c r="P468" t="s">
        <v>8534</v>
      </c>
      <c r="Q468">
        <v>2</v>
      </c>
      <c r="R468">
        <v>3</v>
      </c>
      <c r="S468" t="s">
        <v>8535</v>
      </c>
      <c r="T468" t="s">
        <v>8523</v>
      </c>
      <c r="U468" t="s">
        <v>8523</v>
      </c>
      <c r="V468">
        <v>0</v>
      </c>
      <c r="W468">
        <v>0</v>
      </c>
      <c r="X468">
        <v>16254</v>
      </c>
      <c r="Y468">
        <v>544</v>
      </c>
    </row>
    <row r="469" spans="1:25">
      <c r="A469" t="s">
        <v>992</v>
      </c>
      <c r="B469" t="s">
        <v>9539</v>
      </c>
      <c r="E469" t="s">
        <v>8517</v>
      </c>
      <c r="F469" t="s">
        <v>8518</v>
      </c>
      <c r="G469" t="s">
        <v>8519</v>
      </c>
      <c r="H469" t="s">
        <v>980</v>
      </c>
      <c r="I469" s="6">
        <v>45017</v>
      </c>
      <c r="K469" s="6">
        <v>45291</v>
      </c>
      <c r="L469" s="6">
        <v>45296</v>
      </c>
      <c r="M469" t="s">
        <v>8532</v>
      </c>
      <c r="N469" t="s">
        <v>9540</v>
      </c>
      <c r="O469">
        <v>3459.36</v>
      </c>
      <c r="P469" t="s">
        <v>8534</v>
      </c>
      <c r="Q469">
        <v>1</v>
      </c>
      <c r="R469">
        <v>3</v>
      </c>
      <c r="S469" t="s">
        <v>8535</v>
      </c>
      <c r="T469" t="s">
        <v>8523</v>
      </c>
      <c r="U469" t="s">
        <v>8518</v>
      </c>
      <c r="V469">
        <v>0</v>
      </c>
      <c r="W469">
        <v>0</v>
      </c>
      <c r="X469">
        <v>16255</v>
      </c>
      <c r="Y469">
        <v>399</v>
      </c>
    </row>
    <row r="470" spans="1:25">
      <c r="A470" t="s">
        <v>992</v>
      </c>
      <c r="B470" t="s">
        <v>9541</v>
      </c>
      <c r="E470" t="s">
        <v>8517</v>
      </c>
      <c r="F470" t="s">
        <v>8518</v>
      </c>
      <c r="G470" t="s">
        <v>8519</v>
      </c>
      <c r="H470" t="s">
        <v>980</v>
      </c>
      <c r="I470" s="6">
        <v>45017</v>
      </c>
      <c r="K470" s="6">
        <v>45291</v>
      </c>
      <c r="L470" s="6">
        <v>45303</v>
      </c>
      <c r="M470" t="s">
        <v>8532</v>
      </c>
      <c r="N470" t="s">
        <v>9542</v>
      </c>
      <c r="O470">
        <v>1517.76</v>
      </c>
      <c r="P470" t="s">
        <v>8534</v>
      </c>
      <c r="Q470">
        <v>2</v>
      </c>
      <c r="R470">
        <v>2</v>
      </c>
      <c r="S470" t="s">
        <v>8535</v>
      </c>
      <c r="T470" t="s">
        <v>8523</v>
      </c>
      <c r="U470" t="s">
        <v>8518</v>
      </c>
      <c r="V470">
        <v>0.45</v>
      </c>
      <c r="W470">
        <v>0.55000000000000004</v>
      </c>
      <c r="X470">
        <v>16256</v>
      </c>
      <c r="Y470">
        <v>398</v>
      </c>
    </row>
    <row r="471" spans="1:25">
      <c r="A471" t="s">
        <v>9543</v>
      </c>
      <c r="B471" t="s">
        <v>9544</v>
      </c>
      <c r="D471">
        <v>8897859619</v>
      </c>
      <c r="E471" t="s">
        <v>8556</v>
      </c>
      <c r="F471" t="s">
        <v>8523</v>
      </c>
      <c r="G471" t="s">
        <v>8548</v>
      </c>
      <c r="I471" s="6">
        <v>45017</v>
      </c>
      <c r="K471" s="6">
        <v>45230</v>
      </c>
      <c r="L471" s="6">
        <v>45365</v>
      </c>
      <c r="M471" t="s">
        <v>8600</v>
      </c>
      <c r="N471" t="s">
        <v>9545</v>
      </c>
      <c r="O471">
        <v>820</v>
      </c>
      <c r="Q471">
        <v>21</v>
      </c>
      <c r="R471">
        <v>18</v>
      </c>
      <c r="S471" t="s">
        <v>8535</v>
      </c>
      <c r="T471" t="s">
        <v>8523</v>
      </c>
      <c r="U471" t="s">
        <v>8523</v>
      </c>
      <c r="V471">
        <v>0</v>
      </c>
      <c r="W471">
        <v>0</v>
      </c>
      <c r="X471">
        <v>16465</v>
      </c>
      <c r="Y471">
        <v>0</v>
      </c>
    </row>
    <row r="472" spans="1:25">
      <c r="A472" t="s">
        <v>9182</v>
      </c>
      <c r="B472" t="s">
        <v>9546</v>
      </c>
      <c r="E472" t="s">
        <v>8556</v>
      </c>
      <c r="F472" t="s">
        <v>8518</v>
      </c>
      <c r="G472" t="s">
        <v>8519</v>
      </c>
      <c r="I472" s="6">
        <v>45035</v>
      </c>
      <c r="K472" s="6">
        <v>45044</v>
      </c>
      <c r="L472" s="6">
        <v>45035</v>
      </c>
      <c r="M472" t="s">
        <v>8600</v>
      </c>
      <c r="N472" t="s">
        <v>9547</v>
      </c>
      <c r="O472">
        <v>0</v>
      </c>
      <c r="Q472">
        <v>2</v>
      </c>
      <c r="R472">
        <v>2</v>
      </c>
      <c r="S472" t="s">
        <v>8535</v>
      </c>
      <c r="T472" t="s">
        <v>8523</v>
      </c>
      <c r="U472" t="s">
        <v>8518</v>
      </c>
      <c r="V472">
        <v>0</v>
      </c>
      <c r="W472">
        <v>0</v>
      </c>
      <c r="X472">
        <v>16566</v>
      </c>
      <c r="Y472">
        <v>0</v>
      </c>
    </row>
    <row r="473" spans="1:25">
      <c r="A473" t="s">
        <v>9548</v>
      </c>
      <c r="B473" t="s">
        <v>9549</v>
      </c>
      <c r="D473">
        <v>10327984965</v>
      </c>
      <c r="E473" t="s">
        <v>8527</v>
      </c>
      <c r="F473" t="s">
        <v>8523</v>
      </c>
      <c r="G473" t="s">
        <v>8519</v>
      </c>
      <c r="I473" s="6">
        <v>44928</v>
      </c>
      <c r="K473" s="6">
        <v>45000</v>
      </c>
      <c r="L473" s="6">
        <v>44928</v>
      </c>
      <c r="M473" t="s">
        <v>8600</v>
      </c>
      <c r="N473" t="s">
        <v>9550</v>
      </c>
      <c r="O473">
        <v>0</v>
      </c>
      <c r="Q473">
        <v>1</v>
      </c>
      <c r="R473">
        <v>0</v>
      </c>
      <c r="S473" t="s">
        <v>8522</v>
      </c>
      <c r="T473" t="s">
        <v>8523</v>
      </c>
      <c r="U473" t="s">
        <v>8518</v>
      </c>
      <c r="V473">
        <v>0</v>
      </c>
      <c r="W473">
        <v>0</v>
      </c>
      <c r="X473">
        <v>14226</v>
      </c>
      <c r="Y473">
        <v>0</v>
      </c>
    </row>
    <row r="474" spans="1:25">
      <c r="A474" t="s">
        <v>8607</v>
      </c>
      <c r="B474" t="s">
        <v>9551</v>
      </c>
      <c r="E474" t="s">
        <v>8527</v>
      </c>
      <c r="F474" t="s">
        <v>8518</v>
      </c>
      <c r="G474" t="s">
        <v>8519</v>
      </c>
      <c r="H474" t="s">
        <v>980</v>
      </c>
      <c r="I474" s="6">
        <v>45047</v>
      </c>
      <c r="K474" s="6">
        <v>45100</v>
      </c>
      <c r="L474" s="6">
        <v>45107</v>
      </c>
      <c r="M474" t="s">
        <v>8573</v>
      </c>
      <c r="N474" t="s">
        <v>8569</v>
      </c>
      <c r="O474">
        <v>607.4</v>
      </c>
      <c r="P474" t="s">
        <v>8534</v>
      </c>
      <c r="Q474">
        <v>4</v>
      </c>
      <c r="R474">
        <v>2</v>
      </c>
      <c r="S474" t="s">
        <v>8535</v>
      </c>
      <c r="T474" t="s">
        <v>8523</v>
      </c>
      <c r="U474" t="s">
        <v>8518</v>
      </c>
      <c r="V474">
        <v>0.45</v>
      </c>
      <c r="W474">
        <v>0.55000000000000004</v>
      </c>
      <c r="X474">
        <v>16668</v>
      </c>
      <c r="Y474">
        <v>426</v>
      </c>
    </row>
    <row r="475" spans="1:25">
      <c r="A475" t="s">
        <v>145</v>
      </c>
      <c r="B475" t="s">
        <v>9552</v>
      </c>
      <c r="E475" t="s">
        <v>8517</v>
      </c>
      <c r="F475" t="s">
        <v>8518</v>
      </c>
      <c r="G475" t="s">
        <v>8519</v>
      </c>
      <c r="H475" t="s">
        <v>980</v>
      </c>
      <c r="I475" s="6">
        <v>45035</v>
      </c>
      <c r="K475" s="6">
        <v>45322</v>
      </c>
      <c r="L475" s="6">
        <v>45351</v>
      </c>
      <c r="M475" t="s">
        <v>8745</v>
      </c>
      <c r="N475" t="s">
        <v>9553</v>
      </c>
      <c r="O475">
        <v>6185.12</v>
      </c>
      <c r="P475" t="s">
        <v>8534</v>
      </c>
      <c r="Q475">
        <v>6</v>
      </c>
      <c r="R475">
        <v>1</v>
      </c>
      <c r="S475" t="s">
        <v>8535</v>
      </c>
      <c r="T475" t="s">
        <v>8523</v>
      </c>
      <c r="U475" t="s">
        <v>8518</v>
      </c>
      <c r="V475">
        <v>0</v>
      </c>
      <c r="W475">
        <v>0</v>
      </c>
      <c r="X475">
        <v>16669</v>
      </c>
      <c r="Y475">
        <v>423</v>
      </c>
    </row>
    <row r="476" spans="1:25">
      <c r="A476" t="s">
        <v>9554</v>
      </c>
      <c r="B476" t="s">
        <v>9555</v>
      </c>
      <c r="D476">
        <v>8298268504</v>
      </c>
      <c r="E476" t="s">
        <v>8527</v>
      </c>
      <c r="F476" t="s">
        <v>8523</v>
      </c>
      <c r="G476" t="s">
        <v>8548</v>
      </c>
      <c r="I476" s="6">
        <v>44986</v>
      </c>
      <c r="K476" s="6">
        <v>45504</v>
      </c>
      <c r="L476" s="6">
        <v>44986</v>
      </c>
      <c r="M476" t="s">
        <v>8600</v>
      </c>
      <c r="N476" t="s">
        <v>9556</v>
      </c>
      <c r="O476">
        <v>0</v>
      </c>
      <c r="Q476">
        <v>17</v>
      </c>
      <c r="R476">
        <v>17</v>
      </c>
      <c r="S476" t="s">
        <v>8535</v>
      </c>
      <c r="T476" t="s">
        <v>8523</v>
      </c>
      <c r="U476" t="s">
        <v>8523</v>
      </c>
      <c r="V476">
        <v>0</v>
      </c>
      <c r="W476">
        <v>0</v>
      </c>
      <c r="X476">
        <v>16672</v>
      </c>
      <c r="Y476">
        <v>0</v>
      </c>
    </row>
    <row r="477" spans="1:25">
      <c r="A477" t="s">
        <v>9309</v>
      </c>
      <c r="B477" t="s">
        <v>9557</v>
      </c>
      <c r="D477">
        <v>10642652269</v>
      </c>
      <c r="E477" t="s">
        <v>8556</v>
      </c>
      <c r="F477" t="s">
        <v>8523</v>
      </c>
      <c r="G477" t="s">
        <v>8548</v>
      </c>
      <c r="I477" s="6">
        <v>45027</v>
      </c>
      <c r="K477" s="6">
        <v>45199</v>
      </c>
      <c r="L477" s="6">
        <v>45027</v>
      </c>
      <c r="M477" t="s">
        <v>8600</v>
      </c>
      <c r="N477" t="s">
        <v>9558</v>
      </c>
      <c r="O477">
        <v>0</v>
      </c>
      <c r="Q477">
        <v>13</v>
      </c>
      <c r="R477">
        <v>16</v>
      </c>
      <c r="S477" t="s">
        <v>8535</v>
      </c>
      <c r="T477" t="s">
        <v>8523</v>
      </c>
      <c r="U477" t="s">
        <v>8523</v>
      </c>
      <c r="V477">
        <v>0</v>
      </c>
      <c r="W477">
        <v>0</v>
      </c>
      <c r="X477">
        <v>16674</v>
      </c>
      <c r="Y477">
        <v>0</v>
      </c>
    </row>
    <row r="478" spans="1:25">
      <c r="A478" t="s">
        <v>9340</v>
      </c>
      <c r="B478" t="s">
        <v>9559</v>
      </c>
      <c r="D478">
        <v>8342392158</v>
      </c>
      <c r="E478" t="s">
        <v>8527</v>
      </c>
      <c r="F478" t="s">
        <v>8523</v>
      </c>
      <c r="G478" t="s">
        <v>8519</v>
      </c>
      <c r="I478" s="6">
        <v>44774</v>
      </c>
      <c r="K478" s="6">
        <v>45046</v>
      </c>
      <c r="L478" s="6">
        <v>44774</v>
      </c>
      <c r="M478" t="s">
        <v>8600</v>
      </c>
      <c r="N478" t="s">
        <v>9560</v>
      </c>
      <c r="O478">
        <v>0</v>
      </c>
      <c r="Q478">
        <v>10</v>
      </c>
      <c r="R478">
        <v>0</v>
      </c>
      <c r="S478" t="s">
        <v>8522</v>
      </c>
      <c r="T478" t="s">
        <v>8523</v>
      </c>
      <c r="U478" t="s">
        <v>8523</v>
      </c>
      <c r="V478">
        <v>0</v>
      </c>
      <c r="W478">
        <v>0</v>
      </c>
      <c r="X478">
        <v>16675</v>
      </c>
      <c r="Y478">
        <v>0</v>
      </c>
    </row>
    <row r="479" spans="1:25">
      <c r="A479" t="s">
        <v>168</v>
      </c>
      <c r="B479" t="s">
        <v>9561</v>
      </c>
      <c r="E479" t="s">
        <v>8527</v>
      </c>
      <c r="F479" t="s">
        <v>8518</v>
      </c>
      <c r="G479" t="s">
        <v>8519</v>
      </c>
      <c r="I479" s="6">
        <v>45047</v>
      </c>
      <c r="K479" s="6">
        <v>45077</v>
      </c>
      <c r="L479" s="6">
        <v>45047</v>
      </c>
      <c r="M479" t="s">
        <v>8901</v>
      </c>
      <c r="N479">
        <v>0</v>
      </c>
      <c r="O479">
        <v>0</v>
      </c>
      <c r="P479" t="s">
        <v>8534</v>
      </c>
      <c r="Q479">
        <v>1</v>
      </c>
      <c r="R479">
        <v>0</v>
      </c>
      <c r="S479" t="s">
        <v>8522</v>
      </c>
      <c r="T479" t="s">
        <v>8523</v>
      </c>
      <c r="U479" t="s">
        <v>8518</v>
      </c>
      <c r="V479">
        <v>0</v>
      </c>
      <c r="W479">
        <v>0</v>
      </c>
      <c r="X479">
        <v>16780</v>
      </c>
      <c r="Y479">
        <v>0</v>
      </c>
    </row>
    <row r="480" spans="1:25">
      <c r="A480" t="s">
        <v>9562</v>
      </c>
      <c r="B480" t="s">
        <v>9563</v>
      </c>
      <c r="E480" t="s">
        <v>8556</v>
      </c>
      <c r="F480" t="s">
        <v>8523</v>
      </c>
      <c r="G480" t="s">
        <v>8519</v>
      </c>
      <c r="I480" s="6">
        <v>44887</v>
      </c>
      <c r="L480" s="6">
        <v>44887</v>
      </c>
      <c r="M480" t="s">
        <v>8600</v>
      </c>
      <c r="N480" t="s">
        <v>9564</v>
      </c>
      <c r="O480">
        <v>0</v>
      </c>
      <c r="Q480">
        <v>7</v>
      </c>
      <c r="R480">
        <v>5</v>
      </c>
      <c r="S480" t="s">
        <v>8535</v>
      </c>
      <c r="T480" t="s">
        <v>8523</v>
      </c>
      <c r="U480" t="s">
        <v>8523</v>
      </c>
      <c r="V480">
        <v>0</v>
      </c>
      <c r="W480">
        <v>0</v>
      </c>
      <c r="X480">
        <v>16882</v>
      </c>
      <c r="Y480">
        <v>0</v>
      </c>
    </row>
    <row r="481" spans="1:25">
      <c r="A481" t="s">
        <v>9565</v>
      </c>
      <c r="B481" t="s">
        <v>9566</v>
      </c>
      <c r="E481" t="s">
        <v>8527</v>
      </c>
      <c r="F481" t="s">
        <v>8518</v>
      </c>
      <c r="G481" t="s">
        <v>8519</v>
      </c>
      <c r="H481" t="s">
        <v>980</v>
      </c>
      <c r="I481" s="6">
        <v>45040</v>
      </c>
      <c r="K481" s="6">
        <v>45077</v>
      </c>
      <c r="L481" s="6">
        <v>45077</v>
      </c>
      <c r="M481" t="s">
        <v>8532</v>
      </c>
      <c r="N481" t="s">
        <v>8694</v>
      </c>
      <c r="O481">
        <v>134.4</v>
      </c>
      <c r="P481" t="s">
        <v>8534</v>
      </c>
      <c r="Q481">
        <v>1</v>
      </c>
      <c r="R481">
        <v>1</v>
      </c>
      <c r="S481" t="s">
        <v>8535</v>
      </c>
      <c r="T481" t="s">
        <v>8523</v>
      </c>
      <c r="U481" t="s">
        <v>8518</v>
      </c>
      <c r="V481">
        <v>0.45</v>
      </c>
      <c r="W481">
        <v>0.55000000000000004</v>
      </c>
      <c r="X481">
        <v>16885</v>
      </c>
      <c r="Y481">
        <v>456</v>
      </c>
    </row>
    <row r="482" spans="1:25">
      <c r="A482" t="s">
        <v>9179</v>
      </c>
      <c r="B482" t="s">
        <v>9567</v>
      </c>
      <c r="D482">
        <v>11644916651</v>
      </c>
      <c r="E482" t="s">
        <v>8527</v>
      </c>
      <c r="F482" t="s">
        <v>8518</v>
      </c>
      <c r="G482" t="s">
        <v>8519</v>
      </c>
      <c r="I482" s="6">
        <v>44967</v>
      </c>
      <c r="K482" s="6">
        <v>45230</v>
      </c>
      <c r="L482" s="6">
        <v>44967</v>
      </c>
      <c r="M482" t="s">
        <v>8600</v>
      </c>
      <c r="N482" t="s">
        <v>9568</v>
      </c>
      <c r="O482">
        <v>0</v>
      </c>
      <c r="Q482">
        <v>1</v>
      </c>
      <c r="R482">
        <v>5</v>
      </c>
      <c r="S482" t="s">
        <v>8535</v>
      </c>
      <c r="T482" t="s">
        <v>8523</v>
      </c>
      <c r="U482" t="s">
        <v>8518</v>
      </c>
      <c r="V482">
        <v>0</v>
      </c>
      <c r="W482">
        <v>0</v>
      </c>
      <c r="X482">
        <v>16986</v>
      </c>
      <c r="Y482">
        <v>0</v>
      </c>
    </row>
    <row r="483" spans="1:25">
      <c r="A483" t="s">
        <v>132</v>
      </c>
      <c r="B483" t="s">
        <v>313</v>
      </c>
      <c r="E483" t="s">
        <v>8517</v>
      </c>
      <c r="F483" t="s">
        <v>8523</v>
      </c>
      <c r="G483" t="s">
        <v>8548</v>
      </c>
      <c r="H483" t="s">
        <v>980</v>
      </c>
      <c r="I483" s="6">
        <v>45054</v>
      </c>
      <c r="K483" s="6">
        <v>45657</v>
      </c>
      <c r="L483" s="6">
        <v>45657</v>
      </c>
      <c r="M483" t="s">
        <v>8627</v>
      </c>
      <c r="N483" t="s">
        <v>9569</v>
      </c>
      <c r="O483">
        <v>3875.36</v>
      </c>
      <c r="P483" t="s">
        <v>8534</v>
      </c>
      <c r="Q483">
        <v>4</v>
      </c>
      <c r="R483">
        <v>3</v>
      </c>
      <c r="S483" t="s">
        <v>8535</v>
      </c>
      <c r="T483" t="s">
        <v>8523</v>
      </c>
      <c r="U483" t="s">
        <v>8523</v>
      </c>
      <c r="V483">
        <v>0.45</v>
      </c>
      <c r="W483">
        <v>0.55000000000000004</v>
      </c>
      <c r="X483">
        <v>16989</v>
      </c>
      <c r="Y483">
        <v>459</v>
      </c>
    </row>
    <row r="484" spans="1:25">
      <c r="A484" t="s">
        <v>176</v>
      </c>
      <c r="B484" t="s">
        <v>9570</v>
      </c>
      <c r="E484" t="s">
        <v>8517</v>
      </c>
      <c r="F484" t="s">
        <v>8518</v>
      </c>
      <c r="G484" t="s">
        <v>9002</v>
      </c>
      <c r="H484" t="s">
        <v>983</v>
      </c>
      <c r="I484" s="6">
        <v>45078</v>
      </c>
      <c r="K484" s="6">
        <v>45169</v>
      </c>
      <c r="L484" s="6">
        <v>45078</v>
      </c>
      <c r="M484" t="s">
        <v>8573</v>
      </c>
      <c r="N484">
        <v>0</v>
      </c>
      <c r="O484">
        <v>0</v>
      </c>
      <c r="Q484">
        <v>0</v>
      </c>
      <c r="R484">
        <v>0</v>
      </c>
      <c r="S484" t="s">
        <v>8522</v>
      </c>
      <c r="T484" t="s">
        <v>8523</v>
      </c>
      <c r="U484" t="s">
        <v>8518</v>
      </c>
      <c r="V484">
        <v>0</v>
      </c>
      <c r="W484">
        <v>0</v>
      </c>
      <c r="X484">
        <v>16990</v>
      </c>
      <c r="Y484">
        <v>0</v>
      </c>
    </row>
    <row r="485" spans="1:25">
      <c r="A485" t="s">
        <v>110</v>
      </c>
      <c r="B485" t="s">
        <v>9571</v>
      </c>
      <c r="E485" t="s">
        <v>8527</v>
      </c>
      <c r="F485" t="s">
        <v>8518</v>
      </c>
      <c r="G485" t="s">
        <v>8519</v>
      </c>
      <c r="H485" t="s">
        <v>980</v>
      </c>
      <c r="I485" s="6">
        <v>45099</v>
      </c>
      <c r="K485" s="6">
        <v>45320</v>
      </c>
      <c r="L485" s="6">
        <v>45322</v>
      </c>
      <c r="M485" t="s">
        <v>8539</v>
      </c>
      <c r="N485" t="s">
        <v>9572</v>
      </c>
      <c r="O485">
        <v>8247.52</v>
      </c>
      <c r="P485" t="s">
        <v>8534</v>
      </c>
      <c r="Q485">
        <v>2</v>
      </c>
      <c r="R485">
        <v>1</v>
      </c>
      <c r="S485" t="s">
        <v>8535</v>
      </c>
      <c r="T485" t="s">
        <v>8523</v>
      </c>
      <c r="U485" t="s">
        <v>8518</v>
      </c>
      <c r="V485">
        <v>0</v>
      </c>
      <c r="W485">
        <v>0</v>
      </c>
      <c r="X485">
        <v>16992</v>
      </c>
      <c r="Y485">
        <v>486</v>
      </c>
    </row>
    <row r="486" spans="1:25">
      <c r="A486" t="s">
        <v>185</v>
      </c>
      <c r="B486" t="s">
        <v>9573</v>
      </c>
      <c r="E486" t="s">
        <v>8517</v>
      </c>
      <c r="F486" t="s">
        <v>8518</v>
      </c>
      <c r="G486" t="s">
        <v>9087</v>
      </c>
      <c r="I486" s="6">
        <v>45061</v>
      </c>
      <c r="K486" s="6">
        <v>45184</v>
      </c>
      <c r="L486" s="6">
        <v>45061</v>
      </c>
      <c r="M486" t="s">
        <v>8627</v>
      </c>
      <c r="N486">
        <v>0</v>
      </c>
      <c r="O486">
        <v>0</v>
      </c>
      <c r="P486" t="s">
        <v>8534</v>
      </c>
      <c r="Q486">
        <v>0</v>
      </c>
      <c r="R486">
        <v>0</v>
      </c>
      <c r="S486" t="s">
        <v>8522</v>
      </c>
      <c r="T486" t="s">
        <v>8523</v>
      </c>
      <c r="U486" t="s">
        <v>8518</v>
      </c>
      <c r="V486">
        <v>0</v>
      </c>
      <c r="W486">
        <v>0</v>
      </c>
      <c r="X486">
        <v>16998</v>
      </c>
      <c r="Y486">
        <v>0</v>
      </c>
    </row>
    <row r="487" spans="1:25">
      <c r="A487" t="s">
        <v>100</v>
      </c>
      <c r="B487" t="s">
        <v>9574</v>
      </c>
      <c r="E487" t="s">
        <v>8517</v>
      </c>
      <c r="F487" t="s">
        <v>8523</v>
      </c>
      <c r="G487" t="s">
        <v>8548</v>
      </c>
      <c r="H487" t="s">
        <v>980</v>
      </c>
      <c r="I487" s="6">
        <v>45062</v>
      </c>
      <c r="K487" s="6">
        <v>45245</v>
      </c>
      <c r="L487" s="6">
        <v>45247</v>
      </c>
      <c r="M487" t="s">
        <v>8528</v>
      </c>
      <c r="N487" t="s">
        <v>9575</v>
      </c>
      <c r="O487">
        <v>3857.12</v>
      </c>
      <c r="P487" t="s">
        <v>8534</v>
      </c>
      <c r="Q487">
        <v>5</v>
      </c>
      <c r="R487">
        <v>2</v>
      </c>
      <c r="S487" t="s">
        <v>8535</v>
      </c>
      <c r="T487" t="s">
        <v>8523</v>
      </c>
      <c r="U487" t="s">
        <v>8518</v>
      </c>
      <c r="V487">
        <v>0.45</v>
      </c>
      <c r="W487">
        <v>0.55000000000000004</v>
      </c>
      <c r="X487">
        <v>16999</v>
      </c>
      <c r="Y487">
        <v>453</v>
      </c>
    </row>
    <row r="488" spans="1:25">
      <c r="A488" t="s">
        <v>9576</v>
      </c>
      <c r="B488" t="s">
        <v>9577</v>
      </c>
      <c r="E488" t="s">
        <v>8527</v>
      </c>
      <c r="F488" t="s">
        <v>8518</v>
      </c>
      <c r="G488" t="s">
        <v>9087</v>
      </c>
      <c r="H488" t="s">
        <v>983</v>
      </c>
      <c r="I488" s="6">
        <v>45063</v>
      </c>
      <c r="K488" s="6">
        <v>45247</v>
      </c>
      <c r="L488" s="6">
        <v>45247</v>
      </c>
      <c r="M488" t="s">
        <v>8532</v>
      </c>
      <c r="N488">
        <v>0</v>
      </c>
      <c r="O488">
        <v>2.8</v>
      </c>
      <c r="Q488">
        <v>0</v>
      </c>
      <c r="R488">
        <v>0</v>
      </c>
      <c r="S488" t="s">
        <v>8522</v>
      </c>
      <c r="T488" t="s">
        <v>8523</v>
      </c>
      <c r="U488" t="s">
        <v>8518</v>
      </c>
      <c r="V488">
        <v>0</v>
      </c>
      <c r="W488">
        <v>0</v>
      </c>
      <c r="X488">
        <v>17001</v>
      </c>
      <c r="Y488">
        <v>0</v>
      </c>
    </row>
    <row r="489" spans="1:25">
      <c r="A489" t="s">
        <v>9182</v>
      </c>
      <c r="B489" t="s">
        <v>9578</v>
      </c>
      <c r="D489">
        <v>8966192789</v>
      </c>
      <c r="E489" t="s">
        <v>8556</v>
      </c>
      <c r="F489" t="s">
        <v>8523</v>
      </c>
      <c r="G489" t="s">
        <v>8519</v>
      </c>
      <c r="I489" s="6">
        <v>45049</v>
      </c>
      <c r="K489" s="6">
        <v>45169</v>
      </c>
      <c r="L489" s="6">
        <v>45183</v>
      </c>
      <c r="M489" t="s">
        <v>8600</v>
      </c>
      <c r="N489" t="s">
        <v>9579</v>
      </c>
      <c r="O489">
        <v>32</v>
      </c>
      <c r="Q489">
        <v>5</v>
      </c>
      <c r="R489">
        <v>6</v>
      </c>
      <c r="S489" t="s">
        <v>8535</v>
      </c>
      <c r="T489" t="s">
        <v>8523</v>
      </c>
      <c r="U489" t="s">
        <v>8518</v>
      </c>
      <c r="V489">
        <v>0</v>
      </c>
      <c r="W489">
        <v>0</v>
      </c>
      <c r="X489">
        <v>17102</v>
      </c>
      <c r="Y489">
        <v>0</v>
      </c>
    </row>
    <row r="490" spans="1:25">
      <c r="A490" t="s">
        <v>9182</v>
      </c>
      <c r="B490" t="s">
        <v>9580</v>
      </c>
      <c r="D490">
        <v>12776001041</v>
      </c>
      <c r="E490" t="s">
        <v>8556</v>
      </c>
      <c r="F490" t="s">
        <v>8518</v>
      </c>
      <c r="G490" t="s">
        <v>8519</v>
      </c>
      <c r="I490" s="6">
        <v>45044</v>
      </c>
      <c r="K490" s="6">
        <v>45079</v>
      </c>
      <c r="L490" s="6">
        <v>45044</v>
      </c>
      <c r="M490" t="s">
        <v>8600</v>
      </c>
      <c r="N490" t="s">
        <v>9581</v>
      </c>
      <c r="O490">
        <v>0</v>
      </c>
      <c r="Q490">
        <v>5</v>
      </c>
      <c r="R490">
        <v>2</v>
      </c>
      <c r="S490" t="s">
        <v>8535</v>
      </c>
      <c r="T490" t="s">
        <v>8523</v>
      </c>
      <c r="U490" t="s">
        <v>8518</v>
      </c>
      <c r="V490">
        <v>0</v>
      </c>
      <c r="W490">
        <v>0</v>
      </c>
      <c r="X490">
        <v>17103</v>
      </c>
      <c r="Y490">
        <v>0</v>
      </c>
    </row>
    <row r="491" spans="1:25">
      <c r="A491" t="s">
        <v>9582</v>
      </c>
      <c r="B491" t="s">
        <v>9583</v>
      </c>
      <c r="E491" t="s">
        <v>8527</v>
      </c>
      <c r="F491" t="s">
        <v>8518</v>
      </c>
      <c r="G491" t="s">
        <v>8519</v>
      </c>
      <c r="H491" t="s">
        <v>980</v>
      </c>
      <c r="I491" s="6">
        <v>45047</v>
      </c>
      <c r="K491" s="6">
        <v>45107</v>
      </c>
      <c r="L491" s="6">
        <v>45107</v>
      </c>
      <c r="M491" t="s">
        <v>8573</v>
      </c>
      <c r="N491" t="s">
        <v>9584</v>
      </c>
      <c r="O491">
        <v>639.04</v>
      </c>
      <c r="P491" t="s">
        <v>8534</v>
      </c>
      <c r="Q491">
        <v>1</v>
      </c>
      <c r="R491">
        <v>1</v>
      </c>
      <c r="S491" t="s">
        <v>8535</v>
      </c>
      <c r="T491" t="s">
        <v>8523</v>
      </c>
      <c r="U491" t="s">
        <v>8518</v>
      </c>
      <c r="V491">
        <v>0.45</v>
      </c>
      <c r="W491">
        <v>0.55000000000000004</v>
      </c>
      <c r="X491">
        <v>17106</v>
      </c>
      <c r="Y491">
        <v>434</v>
      </c>
    </row>
    <row r="492" spans="1:25">
      <c r="A492" t="s">
        <v>9340</v>
      </c>
      <c r="B492" t="s">
        <v>9585</v>
      </c>
      <c r="E492" t="s">
        <v>295</v>
      </c>
      <c r="F492" t="s">
        <v>8518</v>
      </c>
      <c r="G492" t="s">
        <v>8519</v>
      </c>
      <c r="I492" s="6">
        <v>44927</v>
      </c>
      <c r="K492" s="6">
        <v>45291</v>
      </c>
      <c r="L492" s="6">
        <v>44925</v>
      </c>
      <c r="M492" t="s">
        <v>8600</v>
      </c>
      <c r="N492">
        <v>0</v>
      </c>
      <c r="O492">
        <v>0</v>
      </c>
      <c r="Q492">
        <v>6</v>
      </c>
      <c r="R492">
        <v>0</v>
      </c>
      <c r="S492" t="s">
        <v>8522</v>
      </c>
      <c r="T492" t="s">
        <v>8523</v>
      </c>
      <c r="U492" t="s">
        <v>8518</v>
      </c>
      <c r="V492">
        <v>0</v>
      </c>
      <c r="W492">
        <v>0</v>
      </c>
      <c r="X492">
        <v>17107</v>
      </c>
      <c r="Y492">
        <v>0</v>
      </c>
    </row>
    <row r="493" spans="1:25">
      <c r="A493" t="s">
        <v>9586</v>
      </c>
      <c r="B493" t="s">
        <v>9587</v>
      </c>
      <c r="D493">
        <v>11220860488</v>
      </c>
      <c r="E493" t="s">
        <v>8527</v>
      </c>
      <c r="F493" t="s">
        <v>8523</v>
      </c>
      <c r="G493" t="s">
        <v>8519</v>
      </c>
      <c r="I493" s="6">
        <v>44927</v>
      </c>
      <c r="K493" s="6">
        <v>45291</v>
      </c>
      <c r="L493" s="6">
        <v>44929</v>
      </c>
      <c r="M493" t="s">
        <v>8600</v>
      </c>
      <c r="N493">
        <v>0</v>
      </c>
      <c r="O493">
        <v>0</v>
      </c>
      <c r="Q493">
        <v>7</v>
      </c>
      <c r="R493">
        <v>7</v>
      </c>
      <c r="S493" t="s">
        <v>8535</v>
      </c>
      <c r="T493" t="s">
        <v>8523</v>
      </c>
      <c r="U493" t="s">
        <v>8518</v>
      </c>
      <c r="V493">
        <v>0</v>
      </c>
      <c r="W493">
        <v>0</v>
      </c>
      <c r="X493">
        <v>17109</v>
      </c>
      <c r="Y493">
        <v>0</v>
      </c>
    </row>
    <row r="494" spans="1:25">
      <c r="A494" t="s">
        <v>69</v>
      </c>
      <c r="B494" t="s">
        <v>9588</v>
      </c>
      <c r="E494" t="s">
        <v>8517</v>
      </c>
      <c r="F494" t="s">
        <v>8518</v>
      </c>
      <c r="G494" t="s">
        <v>8519</v>
      </c>
      <c r="H494" t="s">
        <v>980</v>
      </c>
      <c r="I494" s="6">
        <v>45054</v>
      </c>
      <c r="K494" s="6">
        <v>45206</v>
      </c>
      <c r="L494" s="6">
        <v>45205</v>
      </c>
      <c r="M494" t="s">
        <v>8539</v>
      </c>
      <c r="N494" t="s">
        <v>9589</v>
      </c>
      <c r="O494">
        <v>856.4</v>
      </c>
      <c r="P494" t="s">
        <v>8534</v>
      </c>
      <c r="Q494">
        <v>1</v>
      </c>
      <c r="R494">
        <v>5</v>
      </c>
      <c r="S494" t="s">
        <v>8535</v>
      </c>
      <c r="T494" t="s">
        <v>8523</v>
      </c>
      <c r="U494" t="s">
        <v>8518</v>
      </c>
      <c r="V494">
        <v>0.45</v>
      </c>
      <c r="W494">
        <v>0.55000000000000004</v>
      </c>
      <c r="X494">
        <v>17213</v>
      </c>
      <c r="Y494">
        <v>461</v>
      </c>
    </row>
    <row r="495" spans="1:25">
      <c r="A495" t="s">
        <v>9590</v>
      </c>
      <c r="B495" t="s">
        <v>719</v>
      </c>
      <c r="D495">
        <v>12002217473</v>
      </c>
      <c r="E495" t="s">
        <v>8556</v>
      </c>
      <c r="F495" t="s">
        <v>8523</v>
      </c>
      <c r="G495" t="s">
        <v>8548</v>
      </c>
      <c r="I495" s="6">
        <v>45019</v>
      </c>
      <c r="K495" s="6">
        <v>45384</v>
      </c>
      <c r="L495" s="6">
        <v>45019</v>
      </c>
      <c r="M495" t="s">
        <v>8600</v>
      </c>
      <c r="N495" t="s">
        <v>9591</v>
      </c>
      <c r="O495">
        <v>0</v>
      </c>
      <c r="Q495">
        <v>16</v>
      </c>
      <c r="R495">
        <v>19</v>
      </c>
      <c r="S495" t="s">
        <v>8535</v>
      </c>
      <c r="T495" t="s">
        <v>8523</v>
      </c>
      <c r="U495" t="s">
        <v>8523</v>
      </c>
      <c r="V495">
        <v>0</v>
      </c>
      <c r="W495">
        <v>0</v>
      </c>
      <c r="X495">
        <v>17217</v>
      </c>
      <c r="Y495">
        <v>0</v>
      </c>
    </row>
    <row r="496" spans="1:25">
      <c r="A496" t="s">
        <v>8524</v>
      </c>
      <c r="B496" t="s">
        <v>9592</v>
      </c>
      <c r="D496">
        <v>14230025375</v>
      </c>
      <c r="E496" t="s">
        <v>8527</v>
      </c>
      <c r="F496" t="s">
        <v>8518</v>
      </c>
      <c r="G496" t="s">
        <v>8519</v>
      </c>
      <c r="H496" t="s">
        <v>980</v>
      </c>
      <c r="I496" s="6">
        <v>45231</v>
      </c>
      <c r="J496" s="6">
        <v>45261</v>
      </c>
      <c r="K496" s="6">
        <v>45322</v>
      </c>
      <c r="L496" s="6">
        <v>45351</v>
      </c>
      <c r="N496" t="s">
        <v>9593</v>
      </c>
      <c r="O496">
        <v>1244.8800000000001</v>
      </c>
      <c r="P496" t="s">
        <v>8534</v>
      </c>
      <c r="Q496">
        <v>2</v>
      </c>
      <c r="R496">
        <v>4</v>
      </c>
      <c r="S496" t="s">
        <v>8535</v>
      </c>
      <c r="T496" t="s">
        <v>8523</v>
      </c>
      <c r="U496" t="s">
        <v>8518</v>
      </c>
      <c r="V496">
        <v>0</v>
      </c>
      <c r="W496">
        <v>0</v>
      </c>
      <c r="X496">
        <v>17219</v>
      </c>
      <c r="Y496">
        <v>783</v>
      </c>
    </row>
    <row r="497" spans="1:25">
      <c r="A497" t="s">
        <v>176</v>
      </c>
      <c r="B497" t="s">
        <v>9594</v>
      </c>
      <c r="D497">
        <v>14230036655</v>
      </c>
      <c r="E497" t="s">
        <v>8517</v>
      </c>
      <c r="F497" t="s">
        <v>8518</v>
      </c>
      <c r="G497" t="s">
        <v>8519</v>
      </c>
      <c r="H497" t="s">
        <v>980</v>
      </c>
      <c r="I497" s="6">
        <v>45103</v>
      </c>
      <c r="K497" s="6">
        <v>45373</v>
      </c>
      <c r="L497" s="6">
        <v>45373</v>
      </c>
      <c r="M497" t="s">
        <v>8901</v>
      </c>
      <c r="N497" t="s">
        <v>9595</v>
      </c>
      <c r="O497">
        <v>4587.5200000000004</v>
      </c>
      <c r="P497" t="s">
        <v>8534</v>
      </c>
      <c r="Q497">
        <v>2</v>
      </c>
      <c r="R497">
        <v>1</v>
      </c>
      <c r="S497" t="s">
        <v>8535</v>
      </c>
      <c r="T497" t="s">
        <v>8523</v>
      </c>
      <c r="U497" t="s">
        <v>8518</v>
      </c>
      <c r="V497">
        <v>0</v>
      </c>
      <c r="W497">
        <v>0</v>
      </c>
      <c r="X497">
        <v>17220</v>
      </c>
      <c r="Y497">
        <v>472</v>
      </c>
    </row>
    <row r="498" spans="1:25">
      <c r="A498" t="s">
        <v>8586</v>
      </c>
      <c r="B498" t="s">
        <v>9596</v>
      </c>
      <c r="E498" t="s">
        <v>8527</v>
      </c>
      <c r="F498" t="s">
        <v>8523</v>
      </c>
      <c r="G498" t="s">
        <v>9360</v>
      </c>
      <c r="H498" t="s">
        <v>983</v>
      </c>
      <c r="I498" s="6">
        <v>45078</v>
      </c>
      <c r="K498" s="6">
        <v>45291</v>
      </c>
      <c r="L498" s="6">
        <v>45289</v>
      </c>
      <c r="M498" t="s">
        <v>8528</v>
      </c>
      <c r="N498">
        <v>0</v>
      </c>
      <c r="O498">
        <v>4.96</v>
      </c>
      <c r="Q498">
        <v>0</v>
      </c>
      <c r="R498">
        <v>0</v>
      </c>
      <c r="S498" t="s">
        <v>8522</v>
      </c>
      <c r="T498" t="s">
        <v>8523</v>
      </c>
      <c r="U498" t="s">
        <v>8523</v>
      </c>
      <c r="V498">
        <v>0</v>
      </c>
      <c r="W498">
        <v>0</v>
      </c>
      <c r="X498">
        <v>17224</v>
      </c>
      <c r="Y498">
        <v>0</v>
      </c>
    </row>
    <row r="499" spans="1:25">
      <c r="A499" t="s">
        <v>9533</v>
      </c>
      <c r="B499" t="s">
        <v>9597</v>
      </c>
      <c r="D499">
        <v>12703469447</v>
      </c>
      <c r="E499" t="s">
        <v>8527</v>
      </c>
      <c r="F499" t="s">
        <v>8518</v>
      </c>
      <c r="G499" t="s">
        <v>8519</v>
      </c>
      <c r="I499" s="6">
        <v>45017</v>
      </c>
      <c r="K499" s="6">
        <v>45138</v>
      </c>
      <c r="L499" s="6">
        <v>45019</v>
      </c>
      <c r="M499" t="s">
        <v>8600</v>
      </c>
      <c r="N499" t="s">
        <v>9598</v>
      </c>
      <c r="O499">
        <v>0</v>
      </c>
      <c r="Q499">
        <v>4</v>
      </c>
      <c r="R499">
        <v>4</v>
      </c>
      <c r="S499" t="s">
        <v>8535</v>
      </c>
      <c r="T499" t="s">
        <v>8523</v>
      </c>
      <c r="U499" t="s">
        <v>8518</v>
      </c>
      <c r="V499">
        <v>0</v>
      </c>
      <c r="W499">
        <v>0</v>
      </c>
      <c r="X499">
        <v>17227</v>
      </c>
      <c r="Y499">
        <v>0</v>
      </c>
    </row>
    <row r="500" spans="1:25">
      <c r="A500" t="s">
        <v>9599</v>
      </c>
      <c r="B500" t="s">
        <v>9600</v>
      </c>
      <c r="E500" t="s">
        <v>8527</v>
      </c>
      <c r="F500" t="s">
        <v>8518</v>
      </c>
      <c r="G500" t="s">
        <v>8519</v>
      </c>
      <c r="I500" s="6">
        <v>45035</v>
      </c>
      <c r="K500" s="6">
        <v>45046</v>
      </c>
      <c r="L500" s="6">
        <v>45035</v>
      </c>
      <c r="M500" t="s">
        <v>8600</v>
      </c>
      <c r="N500" t="s">
        <v>9601</v>
      </c>
      <c r="O500">
        <v>0</v>
      </c>
      <c r="Q500">
        <v>2</v>
      </c>
      <c r="R500">
        <v>0</v>
      </c>
      <c r="S500" t="s">
        <v>8522</v>
      </c>
      <c r="T500" t="s">
        <v>8523</v>
      </c>
      <c r="U500" t="s">
        <v>8518</v>
      </c>
      <c r="V500">
        <v>0</v>
      </c>
      <c r="W500">
        <v>0</v>
      </c>
      <c r="X500">
        <v>17229</v>
      </c>
      <c r="Y500">
        <v>0</v>
      </c>
    </row>
    <row r="501" spans="1:25">
      <c r="A501" t="s">
        <v>9602</v>
      </c>
      <c r="B501" t="s">
        <v>9603</v>
      </c>
      <c r="D501">
        <v>12430832495</v>
      </c>
      <c r="E501" t="s">
        <v>8556</v>
      </c>
      <c r="F501" t="s">
        <v>8518</v>
      </c>
      <c r="G501" t="s">
        <v>8519</v>
      </c>
      <c r="I501" s="6">
        <v>45037</v>
      </c>
      <c r="K501" s="6">
        <v>45291</v>
      </c>
      <c r="L501" s="6">
        <v>45037</v>
      </c>
      <c r="M501" t="s">
        <v>8600</v>
      </c>
      <c r="N501">
        <v>0</v>
      </c>
      <c r="O501">
        <v>0</v>
      </c>
      <c r="Q501">
        <v>5</v>
      </c>
      <c r="R501">
        <v>6</v>
      </c>
      <c r="S501" t="s">
        <v>8535</v>
      </c>
      <c r="T501" t="s">
        <v>8523</v>
      </c>
      <c r="U501" t="s">
        <v>8518</v>
      </c>
      <c r="V501">
        <v>0</v>
      </c>
      <c r="W501">
        <v>0</v>
      </c>
      <c r="X501">
        <v>17230</v>
      </c>
      <c r="Y501">
        <v>0</v>
      </c>
    </row>
    <row r="502" spans="1:25">
      <c r="A502" t="s">
        <v>9207</v>
      </c>
      <c r="B502" t="s">
        <v>9604</v>
      </c>
      <c r="D502">
        <v>12670594210</v>
      </c>
      <c r="E502" t="s">
        <v>8556</v>
      </c>
      <c r="F502" t="s">
        <v>8523</v>
      </c>
      <c r="G502" t="s">
        <v>8519</v>
      </c>
      <c r="I502" s="6">
        <v>45033</v>
      </c>
      <c r="K502" s="6">
        <v>45062</v>
      </c>
      <c r="L502" s="6">
        <v>45230</v>
      </c>
      <c r="M502" t="s">
        <v>8600</v>
      </c>
      <c r="N502" t="s">
        <v>9605</v>
      </c>
      <c r="O502">
        <v>4</v>
      </c>
      <c r="Q502">
        <v>2</v>
      </c>
      <c r="R502">
        <v>6</v>
      </c>
      <c r="S502" t="s">
        <v>8535</v>
      </c>
      <c r="T502" t="s">
        <v>8523</v>
      </c>
      <c r="U502" t="s">
        <v>8518</v>
      </c>
      <c r="V502">
        <v>0</v>
      </c>
      <c r="W502">
        <v>0</v>
      </c>
      <c r="X502">
        <v>17232</v>
      </c>
      <c r="Y502">
        <v>0</v>
      </c>
    </row>
    <row r="503" spans="1:25">
      <c r="A503" t="s">
        <v>54</v>
      </c>
      <c r="B503" t="s">
        <v>9341</v>
      </c>
      <c r="D503" t="s">
        <v>9606</v>
      </c>
      <c r="E503" t="s">
        <v>295</v>
      </c>
      <c r="F503" t="s">
        <v>8523</v>
      </c>
      <c r="G503" t="s">
        <v>9360</v>
      </c>
      <c r="I503" s="6">
        <v>45017</v>
      </c>
      <c r="L503" s="6">
        <v>45412</v>
      </c>
      <c r="M503" t="s">
        <v>8528</v>
      </c>
      <c r="N503">
        <v>0</v>
      </c>
      <c r="O503">
        <v>379.39</v>
      </c>
      <c r="Q503">
        <v>0</v>
      </c>
      <c r="R503">
        <v>0</v>
      </c>
      <c r="S503" t="s">
        <v>8522</v>
      </c>
      <c r="T503" t="s">
        <v>8523</v>
      </c>
      <c r="U503" t="s">
        <v>8523</v>
      </c>
      <c r="V503">
        <v>0</v>
      </c>
      <c r="W503">
        <v>0</v>
      </c>
      <c r="X503">
        <v>17339</v>
      </c>
      <c r="Y503">
        <v>0</v>
      </c>
    </row>
    <row r="504" spans="1:25">
      <c r="A504" t="s">
        <v>127</v>
      </c>
      <c r="B504" t="s">
        <v>9607</v>
      </c>
      <c r="E504" t="s">
        <v>8517</v>
      </c>
      <c r="F504" t="s">
        <v>8518</v>
      </c>
      <c r="G504" t="s">
        <v>9087</v>
      </c>
      <c r="I504" s="6">
        <v>45108</v>
      </c>
      <c r="K504" s="6">
        <v>45467</v>
      </c>
      <c r="L504" s="6">
        <v>45467</v>
      </c>
      <c r="N504">
        <v>0</v>
      </c>
      <c r="O504">
        <v>14.72</v>
      </c>
      <c r="Q504">
        <v>0</v>
      </c>
      <c r="R504">
        <v>0</v>
      </c>
      <c r="S504" t="s">
        <v>8522</v>
      </c>
      <c r="T504" t="s">
        <v>8523</v>
      </c>
      <c r="U504" t="s">
        <v>8518</v>
      </c>
      <c r="V504">
        <v>0</v>
      </c>
      <c r="W504">
        <v>0</v>
      </c>
      <c r="X504">
        <v>17342</v>
      </c>
      <c r="Y504">
        <v>0</v>
      </c>
    </row>
    <row r="505" spans="1:25">
      <c r="A505" t="s">
        <v>8530</v>
      </c>
      <c r="B505" t="s">
        <v>9608</v>
      </c>
      <c r="E505" t="s">
        <v>8556</v>
      </c>
      <c r="F505" t="s">
        <v>8518</v>
      </c>
      <c r="G505" t="s">
        <v>8519</v>
      </c>
      <c r="H505" t="s">
        <v>980</v>
      </c>
      <c r="I505" s="6">
        <v>45061</v>
      </c>
      <c r="K505" s="6">
        <v>45079</v>
      </c>
      <c r="L505" s="6">
        <v>45079</v>
      </c>
      <c r="M505" t="s">
        <v>8532</v>
      </c>
      <c r="N505" t="s">
        <v>9609</v>
      </c>
      <c r="O505">
        <v>19.2</v>
      </c>
      <c r="P505" t="s">
        <v>8534</v>
      </c>
      <c r="Q505">
        <v>1</v>
      </c>
      <c r="R505">
        <v>1</v>
      </c>
      <c r="S505" t="s">
        <v>8535</v>
      </c>
      <c r="T505" t="s">
        <v>8523</v>
      </c>
      <c r="U505" t="s">
        <v>8518</v>
      </c>
      <c r="V505">
        <v>0</v>
      </c>
      <c r="W505">
        <v>0</v>
      </c>
      <c r="X505">
        <v>17344</v>
      </c>
      <c r="Y505">
        <v>577</v>
      </c>
    </row>
    <row r="506" spans="1:25">
      <c r="A506" t="s">
        <v>9422</v>
      </c>
      <c r="B506" t="s">
        <v>9610</v>
      </c>
      <c r="E506" t="s">
        <v>295</v>
      </c>
      <c r="F506" t="s">
        <v>8523</v>
      </c>
      <c r="G506" t="s">
        <v>8548</v>
      </c>
      <c r="I506" s="6">
        <v>45065</v>
      </c>
      <c r="L506" s="6">
        <v>45065</v>
      </c>
      <c r="M506" t="s">
        <v>8600</v>
      </c>
      <c r="N506">
        <v>0</v>
      </c>
      <c r="O506">
        <v>0</v>
      </c>
      <c r="P506" t="s">
        <v>8534</v>
      </c>
      <c r="Q506">
        <v>2</v>
      </c>
      <c r="R506">
        <v>0</v>
      </c>
      <c r="S506" t="s">
        <v>8522</v>
      </c>
      <c r="T506" t="s">
        <v>8523</v>
      </c>
      <c r="U506" t="s">
        <v>8518</v>
      </c>
      <c r="V506">
        <v>0</v>
      </c>
      <c r="W506">
        <v>0</v>
      </c>
      <c r="X506">
        <v>17345</v>
      </c>
      <c r="Y506">
        <v>0</v>
      </c>
    </row>
    <row r="507" spans="1:25">
      <c r="A507" t="s">
        <v>9611</v>
      </c>
      <c r="B507" t="s">
        <v>9612</v>
      </c>
      <c r="D507">
        <v>12787780421</v>
      </c>
      <c r="E507" t="s">
        <v>8527</v>
      </c>
      <c r="F507" t="s">
        <v>8523</v>
      </c>
      <c r="G507" t="s">
        <v>8519</v>
      </c>
      <c r="I507" s="6">
        <v>45061</v>
      </c>
      <c r="K507" s="6">
        <v>45139</v>
      </c>
      <c r="L507" s="6">
        <v>45061</v>
      </c>
      <c r="M507" t="s">
        <v>8600</v>
      </c>
      <c r="N507" t="s">
        <v>9613</v>
      </c>
      <c r="O507">
        <v>0</v>
      </c>
      <c r="Q507">
        <v>4</v>
      </c>
      <c r="R507">
        <v>2</v>
      </c>
      <c r="S507" t="s">
        <v>8522</v>
      </c>
      <c r="T507" t="s">
        <v>8523</v>
      </c>
      <c r="U507" t="s">
        <v>8518</v>
      </c>
      <c r="V507">
        <v>0</v>
      </c>
      <c r="W507">
        <v>0</v>
      </c>
      <c r="X507">
        <v>17347</v>
      </c>
      <c r="Y507">
        <v>0</v>
      </c>
    </row>
    <row r="508" spans="1:25">
      <c r="A508" t="s">
        <v>9163</v>
      </c>
      <c r="B508" t="s">
        <v>9614</v>
      </c>
      <c r="D508">
        <v>12669745968</v>
      </c>
      <c r="E508" t="s">
        <v>8527</v>
      </c>
      <c r="F508" t="s">
        <v>8523</v>
      </c>
      <c r="G508" t="s">
        <v>8519</v>
      </c>
      <c r="I508" s="6">
        <v>45078</v>
      </c>
      <c r="K508" s="6">
        <v>45443</v>
      </c>
      <c r="L508" s="6">
        <v>45352</v>
      </c>
      <c r="M508" t="s">
        <v>8600</v>
      </c>
      <c r="N508" t="s">
        <v>9615</v>
      </c>
      <c r="O508">
        <v>475</v>
      </c>
      <c r="Q508">
        <v>25</v>
      </c>
      <c r="R508">
        <v>12</v>
      </c>
      <c r="S508" t="s">
        <v>8535</v>
      </c>
      <c r="T508" t="s">
        <v>8523</v>
      </c>
      <c r="U508" t="s">
        <v>8518</v>
      </c>
      <c r="V508">
        <v>0</v>
      </c>
      <c r="W508">
        <v>0</v>
      </c>
      <c r="X508">
        <v>17350</v>
      </c>
      <c r="Y508">
        <v>0</v>
      </c>
    </row>
    <row r="509" spans="1:25">
      <c r="A509" t="s">
        <v>9163</v>
      </c>
      <c r="B509" t="s">
        <v>9616</v>
      </c>
      <c r="D509">
        <v>11990476418</v>
      </c>
      <c r="E509" t="s">
        <v>8527</v>
      </c>
      <c r="F509" t="s">
        <v>8523</v>
      </c>
      <c r="G509" t="s">
        <v>8519</v>
      </c>
      <c r="I509" s="6">
        <v>44958</v>
      </c>
      <c r="K509" s="6">
        <v>45322</v>
      </c>
      <c r="L509" s="6">
        <v>44958</v>
      </c>
      <c r="M509" t="s">
        <v>8600</v>
      </c>
      <c r="N509" t="s">
        <v>8804</v>
      </c>
      <c r="O509">
        <v>0</v>
      </c>
      <c r="Q509">
        <v>1</v>
      </c>
      <c r="R509">
        <v>7</v>
      </c>
      <c r="S509" t="s">
        <v>8535</v>
      </c>
      <c r="T509" t="s">
        <v>8523</v>
      </c>
      <c r="U509" t="s">
        <v>8523</v>
      </c>
      <c r="V509">
        <v>0</v>
      </c>
      <c r="W509">
        <v>0</v>
      </c>
      <c r="X509">
        <v>17351</v>
      </c>
      <c r="Y509">
        <v>0</v>
      </c>
    </row>
    <row r="510" spans="1:25">
      <c r="A510" t="s">
        <v>127</v>
      </c>
      <c r="B510" t="s">
        <v>9617</v>
      </c>
      <c r="D510">
        <v>14229911914</v>
      </c>
      <c r="E510" t="s">
        <v>8517</v>
      </c>
      <c r="F510" t="s">
        <v>8523</v>
      </c>
      <c r="G510" t="s">
        <v>8548</v>
      </c>
      <c r="H510" t="s">
        <v>980</v>
      </c>
      <c r="I510" s="6">
        <v>45107</v>
      </c>
      <c r="K510" s="6">
        <v>45504</v>
      </c>
      <c r="L510" s="6">
        <v>45471</v>
      </c>
      <c r="N510" t="s">
        <v>9618</v>
      </c>
      <c r="O510">
        <v>8134.4</v>
      </c>
      <c r="P510" t="s">
        <v>8534</v>
      </c>
      <c r="Q510">
        <v>14</v>
      </c>
      <c r="R510">
        <v>4</v>
      </c>
      <c r="S510" t="s">
        <v>8535</v>
      </c>
      <c r="T510" t="s">
        <v>8523</v>
      </c>
      <c r="U510" t="s">
        <v>8523</v>
      </c>
      <c r="V510">
        <v>0</v>
      </c>
      <c r="W510">
        <v>0</v>
      </c>
      <c r="X510">
        <v>17352</v>
      </c>
      <c r="Y510">
        <v>558</v>
      </c>
    </row>
    <row r="511" spans="1:25">
      <c r="A511" t="s">
        <v>127</v>
      </c>
      <c r="B511" t="s">
        <v>288</v>
      </c>
      <c r="D511">
        <v>14230055452</v>
      </c>
      <c r="E511" t="s">
        <v>8517</v>
      </c>
      <c r="F511" t="s">
        <v>8523</v>
      </c>
      <c r="G511" t="s">
        <v>8548</v>
      </c>
      <c r="H511" t="s">
        <v>980</v>
      </c>
      <c r="I511" s="6">
        <v>45170</v>
      </c>
      <c r="K511" s="6">
        <v>45473</v>
      </c>
      <c r="L511" s="6">
        <v>45471</v>
      </c>
      <c r="M511" t="s">
        <v>8528</v>
      </c>
      <c r="N511" t="s">
        <v>9619</v>
      </c>
      <c r="O511">
        <v>10672.16</v>
      </c>
      <c r="Q511">
        <v>8</v>
      </c>
      <c r="R511">
        <v>2</v>
      </c>
      <c r="S511" t="s">
        <v>8535</v>
      </c>
      <c r="T511" t="s">
        <v>8523</v>
      </c>
      <c r="U511" t="s">
        <v>8518</v>
      </c>
      <c r="V511">
        <v>0</v>
      </c>
      <c r="W511">
        <v>0</v>
      </c>
      <c r="X511">
        <v>17353</v>
      </c>
      <c r="Y511">
        <v>587</v>
      </c>
    </row>
    <row r="512" spans="1:25">
      <c r="A512" t="s">
        <v>127</v>
      </c>
      <c r="B512" t="s">
        <v>9620</v>
      </c>
      <c r="E512" t="s">
        <v>8517</v>
      </c>
      <c r="F512" t="s">
        <v>8518</v>
      </c>
      <c r="G512" t="s">
        <v>8519</v>
      </c>
      <c r="H512" t="s">
        <v>980</v>
      </c>
      <c r="I512" s="6">
        <v>45107</v>
      </c>
      <c r="K512" s="6">
        <v>45291</v>
      </c>
      <c r="L512" s="6">
        <v>45471</v>
      </c>
      <c r="M512" t="s">
        <v>8528</v>
      </c>
      <c r="N512" t="s">
        <v>9289</v>
      </c>
      <c r="O512">
        <v>1510</v>
      </c>
      <c r="P512" t="s">
        <v>8534</v>
      </c>
      <c r="Q512">
        <v>1</v>
      </c>
      <c r="R512">
        <v>1</v>
      </c>
      <c r="S512" t="s">
        <v>8535</v>
      </c>
      <c r="T512" t="s">
        <v>8523</v>
      </c>
      <c r="U512" t="s">
        <v>8518</v>
      </c>
      <c r="V512">
        <v>0.45</v>
      </c>
      <c r="W512">
        <v>0.55000000000000004</v>
      </c>
      <c r="X512">
        <v>17354</v>
      </c>
      <c r="Y512">
        <v>490</v>
      </c>
    </row>
    <row r="513" spans="1:25">
      <c r="A513" t="s">
        <v>127</v>
      </c>
      <c r="B513" t="s">
        <v>9621</v>
      </c>
      <c r="D513">
        <v>14229457677</v>
      </c>
      <c r="E513" t="s">
        <v>8517</v>
      </c>
      <c r="F513" t="s">
        <v>8523</v>
      </c>
      <c r="G513" t="s">
        <v>8548</v>
      </c>
      <c r="H513" t="s">
        <v>980</v>
      </c>
      <c r="I513" s="6">
        <v>45108</v>
      </c>
      <c r="K513" s="6">
        <v>45473</v>
      </c>
      <c r="L513" s="6">
        <v>45565</v>
      </c>
      <c r="N513" t="s">
        <v>9622</v>
      </c>
      <c r="O513">
        <v>2530.08</v>
      </c>
      <c r="P513" t="s">
        <v>8534</v>
      </c>
      <c r="Q513">
        <v>13</v>
      </c>
      <c r="R513">
        <v>4</v>
      </c>
      <c r="S513" t="s">
        <v>8535</v>
      </c>
      <c r="T513" t="s">
        <v>8523</v>
      </c>
      <c r="U513" t="s">
        <v>8518</v>
      </c>
      <c r="V513">
        <v>0.45</v>
      </c>
      <c r="W513">
        <v>0.55000000000000004</v>
      </c>
      <c r="X513">
        <v>17355</v>
      </c>
      <c r="Y513">
        <v>557</v>
      </c>
    </row>
    <row r="514" spans="1:25">
      <c r="A514" t="s">
        <v>176</v>
      </c>
      <c r="B514" t="s">
        <v>9623</v>
      </c>
      <c r="E514" t="s">
        <v>8517</v>
      </c>
      <c r="F514" t="s">
        <v>8523</v>
      </c>
      <c r="G514" t="s">
        <v>9360</v>
      </c>
      <c r="I514" s="6">
        <v>45096</v>
      </c>
      <c r="K514" s="6">
        <v>45291</v>
      </c>
      <c r="L514" s="6">
        <v>45289</v>
      </c>
      <c r="M514" t="s">
        <v>8901</v>
      </c>
      <c r="N514">
        <v>0</v>
      </c>
      <c r="O514">
        <v>4.96</v>
      </c>
      <c r="Q514">
        <v>0</v>
      </c>
      <c r="R514">
        <v>0</v>
      </c>
      <c r="S514" t="s">
        <v>8522</v>
      </c>
      <c r="T514" t="s">
        <v>8523</v>
      </c>
      <c r="U514" t="s">
        <v>8523</v>
      </c>
      <c r="V514">
        <v>0</v>
      </c>
      <c r="W514">
        <v>0</v>
      </c>
      <c r="X514">
        <v>17356</v>
      </c>
      <c r="Y514">
        <v>0</v>
      </c>
    </row>
    <row r="515" spans="1:25">
      <c r="A515" t="s">
        <v>414</v>
      </c>
      <c r="B515" t="s">
        <v>415</v>
      </c>
      <c r="D515">
        <v>14230165822</v>
      </c>
      <c r="E515" t="s">
        <v>8556</v>
      </c>
      <c r="F515" t="s">
        <v>8523</v>
      </c>
      <c r="G515" t="s">
        <v>8548</v>
      </c>
      <c r="H515" t="s">
        <v>980</v>
      </c>
      <c r="I515" s="6">
        <v>45138</v>
      </c>
      <c r="K515" s="6">
        <v>45565</v>
      </c>
      <c r="L515" s="6">
        <v>45657</v>
      </c>
      <c r="M515" t="s">
        <v>8901</v>
      </c>
      <c r="N515" t="s">
        <v>9624</v>
      </c>
      <c r="O515">
        <v>8235.76</v>
      </c>
      <c r="P515" t="s">
        <v>8534</v>
      </c>
      <c r="Q515">
        <v>6</v>
      </c>
      <c r="R515">
        <v>2</v>
      </c>
      <c r="S515" t="s">
        <v>8535</v>
      </c>
      <c r="T515" t="s">
        <v>8523</v>
      </c>
      <c r="U515" t="s">
        <v>8523</v>
      </c>
      <c r="V515">
        <v>0</v>
      </c>
      <c r="W515">
        <v>0</v>
      </c>
      <c r="X515">
        <v>17357</v>
      </c>
      <c r="Y515">
        <v>592</v>
      </c>
    </row>
    <row r="516" spans="1:25">
      <c r="A516" t="s">
        <v>145</v>
      </c>
      <c r="B516" t="s">
        <v>9625</v>
      </c>
      <c r="D516">
        <v>14229394296</v>
      </c>
      <c r="E516" t="s">
        <v>8517</v>
      </c>
      <c r="F516" t="s">
        <v>8523</v>
      </c>
      <c r="G516" t="s">
        <v>8548</v>
      </c>
      <c r="H516" t="s">
        <v>980</v>
      </c>
      <c r="I516" s="6">
        <v>45108</v>
      </c>
      <c r="K516" s="6">
        <v>45292</v>
      </c>
      <c r="L516" s="6">
        <v>45657</v>
      </c>
      <c r="M516" t="s">
        <v>8745</v>
      </c>
      <c r="N516" t="s">
        <v>9626</v>
      </c>
      <c r="O516">
        <v>2594.16</v>
      </c>
      <c r="P516" t="s">
        <v>8534</v>
      </c>
      <c r="Q516">
        <v>5</v>
      </c>
      <c r="R516">
        <v>4</v>
      </c>
      <c r="S516" t="s">
        <v>8535</v>
      </c>
      <c r="T516" t="s">
        <v>8523</v>
      </c>
      <c r="U516" t="s">
        <v>8518</v>
      </c>
      <c r="V516">
        <v>0</v>
      </c>
      <c r="W516">
        <v>0</v>
      </c>
      <c r="X516">
        <v>17358</v>
      </c>
      <c r="Y516">
        <v>548</v>
      </c>
    </row>
    <row r="517" spans="1:25">
      <c r="A517" t="s">
        <v>414</v>
      </c>
      <c r="B517" t="s">
        <v>418</v>
      </c>
      <c r="E517" t="s">
        <v>8527</v>
      </c>
      <c r="F517" t="s">
        <v>8523</v>
      </c>
      <c r="G517" t="s">
        <v>8548</v>
      </c>
      <c r="H517" t="s">
        <v>980</v>
      </c>
      <c r="I517" s="6">
        <v>45083</v>
      </c>
      <c r="K517" s="6">
        <v>45565</v>
      </c>
      <c r="L517" s="6">
        <v>45565</v>
      </c>
      <c r="M517" t="s">
        <v>8901</v>
      </c>
      <c r="N517" t="s">
        <v>9627</v>
      </c>
      <c r="O517">
        <v>7909.6</v>
      </c>
      <c r="P517" t="s">
        <v>8534</v>
      </c>
      <c r="Q517">
        <v>10</v>
      </c>
      <c r="R517">
        <v>4</v>
      </c>
      <c r="S517" t="s">
        <v>8535</v>
      </c>
      <c r="T517" t="s">
        <v>8523</v>
      </c>
      <c r="U517" t="s">
        <v>8523</v>
      </c>
      <c r="V517">
        <v>0.45</v>
      </c>
      <c r="W517">
        <v>0.55000000000000004</v>
      </c>
      <c r="X517">
        <v>17360</v>
      </c>
      <c r="Y517">
        <v>470</v>
      </c>
    </row>
    <row r="518" spans="1:25">
      <c r="A518" t="s">
        <v>9533</v>
      </c>
      <c r="B518" t="s">
        <v>9628</v>
      </c>
      <c r="E518" t="s">
        <v>8527</v>
      </c>
      <c r="F518" t="s">
        <v>8523</v>
      </c>
      <c r="G518" t="s">
        <v>8519</v>
      </c>
      <c r="I518" s="6">
        <v>45065</v>
      </c>
      <c r="K518" s="6">
        <v>45077</v>
      </c>
      <c r="L518" s="6">
        <v>45065</v>
      </c>
      <c r="M518" t="s">
        <v>8600</v>
      </c>
      <c r="N518" t="s">
        <v>9629</v>
      </c>
      <c r="O518">
        <v>0</v>
      </c>
      <c r="Q518">
        <v>5</v>
      </c>
      <c r="R518">
        <v>4</v>
      </c>
      <c r="S518" t="s">
        <v>8535</v>
      </c>
      <c r="T518" t="s">
        <v>8523</v>
      </c>
      <c r="U518" t="s">
        <v>8518</v>
      </c>
      <c r="V518">
        <v>0</v>
      </c>
      <c r="W518">
        <v>0</v>
      </c>
      <c r="X518">
        <v>17361</v>
      </c>
      <c r="Y518">
        <v>0</v>
      </c>
    </row>
    <row r="519" spans="1:25">
      <c r="A519" t="s">
        <v>9163</v>
      </c>
      <c r="B519" t="s">
        <v>9630</v>
      </c>
      <c r="D519">
        <v>3422030178</v>
      </c>
      <c r="E519" t="s">
        <v>8556</v>
      </c>
      <c r="F519" t="s">
        <v>8518</v>
      </c>
      <c r="G519" t="s">
        <v>8519</v>
      </c>
      <c r="I519" s="6">
        <v>45125</v>
      </c>
      <c r="K519" s="6">
        <v>45169</v>
      </c>
      <c r="L519" s="6">
        <v>45169</v>
      </c>
      <c r="M519" t="s">
        <v>8600</v>
      </c>
      <c r="N519" t="s">
        <v>9631</v>
      </c>
      <c r="O519">
        <v>38</v>
      </c>
      <c r="Q519">
        <v>1</v>
      </c>
      <c r="R519">
        <v>4</v>
      </c>
      <c r="S519" t="s">
        <v>8535</v>
      </c>
      <c r="T519" t="s">
        <v>8523</v>
      </c>
      <c r="U519" t="s">
        <v>8518</v>
      </c>
      <c r="V519">
        <v>0</v>
      </c>
      <c r="W519">
        <v>0</v>
      </c>
      <c r="X519">
        <v>17362</v>
      </c>
      <c r="Y519">
        <v>0</v>
      </c>
    </row>
    <row r="520" spans="1:25">
      <c r="A520" t="s">
        <v>142</v>
      </c>
      <c r="B520" t="s">
        <v>9632</v>
      </c>
      <c r="D520">
        <v>14229516195</v>
      </c>
      <c r="E520" t="s">
        <v>8517</v>
      </c>
      <c r="F520" t="s">
        <v>8518</v>
      </c>
      <c r="G520" t="s">
        <v>8519</v>
      </c>
      <c r="H520" t="s">
        <v>980</v>
      </c>
      <c r="I520" s="6">
        <v>45078</v>
      </c>
      <c r="K520" s="6">
        <v>45291</v>
      </c>
      <c r="L520" s="6">
        <v>45322</v>
      </c>
      <c r="M520" t="s">
        <v>8824</v>
      </c>
      <c r="N520" t="s">
        <v>9633</v>
      </c>
      <c r="O520">
        <v>10438</v>
      </c>
      <c r="P520" t="s">
        <v>8534</v>
      </c>
      <c r="Q520">
        <v>2</v>
      </c>
      <c r="R520">
        <v>5</v>
      </c>
      <c r="S520" t="s">
        <v>8535</v>
      </c>
      <c r="T520" t="s">
        <v>8523</v>
      </c>
      <c r="U520" t="s">
        <v>8518</v>
      </c>
      <c r="V520">
        <v>0.45</v>
      </c>
      <c r="W520">
        <v>0.55000000000000004</v>
      </c>
      <c r="X520">
        <v>17367</v>
      </c>
      <c r="Y520">
        <v>510</v>
      </c>
    </row>
    <row r="521" spans="1:25">
      <c r="A521" t="s">
        <v>138</v>
      </c>
      <c r="B521" t="s">
        <v>9634</v>
      </c>
      <c r="E521" t="s">
        <v>15</v>
      </c>
      <c r="F521" t="s">
        <v>8523</v>
      </c>
      <c r="G521" t="s">
        <v>8548</v>
      </c>
      <c r="H521" t="s">
        <v>980</v>
      </c>
      <c r="I521" s="6">
        <v>45021</v>
      </c>
      <c r="K521" s="6">
        <v>45387</v>
      </c>
      <c r="L521" s="6">
        <v>45107</v>
      </c>
      <c r="M521" t="s">
        <v>8520</v>
      </c>
      <c r="N521">
        <v>0</v>
      </c>
      <c r="O521">
        <v>8.98</v>
      </c>
      <c r="P521" t="s">
        <v>8534</v>
      </c>
      <c r="Q521">
        <v>2</v>
      </c>
      <c r="R521">
        <v>0</v>
      </c>
      <c r="S521" t="s">
        <v>8522</v>
      </c>
      <c r="T521" t="s">
        <v>8523</v>
      </c>
      <c r="U521" t="s">
        <v>8523</v>
      </c>
      <c r="V521">
        <v>0.3</v>
      </c>
      <c r="W521">
        <v>0.7</v>
      </c>
      <c r="X521">
        <v>17369</v>
      </c>
      <c r="Y521">
        <v>444</v>
      </c>
    </row>
    <row r="522" spans="1:25">
      <c r="A522" t="s">
        <v>9635</v>
      </c>
      <c r="B522" t="s">
        <v>9636</v>
      </c>
      <c r="F522" t="s">
        <v>8523</v>
      </c>
      <c r="G522" t="s">
        <v>8381</v>
      </c>
      <c r="I522" s="6">
        <v>45047</v>
      </c>
      <c r="L522" s="6">
        <v>45047</v>
      </c>
      <c r="M522" t="s">
        <v>8600</v>
      </c>
      <c r="N522">
        <v>0</v>
      </c>
      <c r="O522">
        <v>0</v>
      </c>
      <c r="Q522">
        <v>0</v>
      </c>
      <c r="R522">
        <v>0</v>
      </c>
      <c r="S522" t="s">
        <v>8522</v>
      </c>
      <c r="T522" t="s">
        <v>8523</v>
      </c>
      <c r="U522" t="s">
        <v>8523</v>
      </c>
      <c r="V522">
        <v>0</v>
      </c>
      <c r="W522">
        <v>0</v>
      </c>
      <c r="X522">
        <v>17576</v>
      </c>
      <c r="Y522">
        <v>0</v>
      </c>
    </row>
    <row r="523" spans="1:25">
      <c r="A523" t="s">
        <v>9167</v>
      </c>
      <c r="B523" t="s">
        <v>9637</v>
      </c>
      <c r="D523">
        <v>13506969347</v>
      </c>
      <c r="E523" t="s">
        <v>8527</v>
      </c>
      <c r="F523" t="s">
        <v>8518</v>
      </c>
      <c r="G523" t="s">
        <v>8519</v>
      </c>
      <c r="I523" s="6">
        <v>45047</v>
      </c>
      <c r="K523" s="6">
        <v>45138</v>
      </c>
      <c r="L523" s="6">
        <v>45047</v>
      </c>
      <c r="M523" t="s">
        <v>8600</v>
      </c>
      <c r="N523" t="s">
        <v>9638</v>
      </c>
      <c r="O523">
        <v>0</v>
      </c>
      <c r="Q523">
        <v>3</v>
      </c>
      <c r="R523">
        <v>1</v>
      </c>
      <c r="S523" t="s">
        <v>8535</v>
      </c>
      <c r="T523" t="s">
        <v>8523</v>
      </c>
      <c r="U523" t="s">
        <v>8518</v>
      </c>
      <c r="V523">
        <v>0</v>
      </c>
      <c r="W523">
        <v>0</v>
      </c>
      <c r="X523">
        <v>17578</v>
      </c>
      <c r="Y523">
        <v>0</v>
      </c>
    </row>
    <row r="524" spans="1:25">
      <c r="A524" t="s">
        <v>1390</v>
      </c>
      <c r="B524" t="s">
        <v>9639</v>
      </c>
      <c r="E524" t="s">
        <v>8527</v>
      </c>
      <c r="F524" t="s">
        <v>8523</v>
      </c>
      <c r="G524" t="s">
        <v>9360</v>
      </c>
      <c r="I524" s="6">
        <v>45075</v>
      </c>
      <c r="L524" s="6">
        <v>45198</v>
      </c>
      <c r="M524" t="s">
        <v>8573</v>
      </c>
      <c r="N524">
        <v>0</v>
      </c>
      <c r="O524">
        <v>700.16</v>
      </c>
      <c r="Q524">
        <v>0</v>
      </c>
      <c r="R524">
        <v>0</v>
      </c>
      <c r="S524" t="s">
        <v>8522</v>
      </c>
      <c r="T524" t="s">
        <v>8523</v>
      </c>
      <c r="U524" t="s">
        <v>8523</v>
      </c>
      <c r="V524">
        <v>0</v>
      </c>
      <c r="W524">
        <v>0</v>
      </c>
      <c r="X524">
        <v>17581</v>
      </c>
      <c r="Y524">
        <v>0</v>
      </c>
    </row>
    <row r="525" spans="1:25">
      <c r="A525" t="s">
        <v>138</v>
      </c>
      <c r="B525" t="s">
        <v>9640</v>
      </c>
      <c r="C525" t="s">
        <v>9641</v>
      </c>
      <c r="E525" t="s">
        <v>15</v>
      </c>
      <c r="F525" t="s">
        <v>8518</v>
      </c>
      <c r="G525" t="s">
        <v>8519</v>
      </c>
      <c r="H525" t="s">
        <v>980</v>
      </c>
      <c r="I525" s="6">
        <v>45070</v>
      </c>
      <c r="K525" s="6">
        <v>45079</v>
      </c>
      <c r="L525" s="6">
        <v>45070</v>
      </c>
      <c r="M525" t="s">
        <v>8573</v>
      </c>
      <c r="N525" t="s">
        <v>9642</v>
      </c>
      <c r="O525">
        <v>0</v>
      </c>
      <c r="P525" t="s">
        <v>8534</v>
      </c>
      <c r="Q525">
        <v>0</v>
      </c>
      <c r="R525">
        <v>0</v>
      </c>
      <c r="S525" t="s">
        <v>8522</v>
      </c>
      <c r="T525" t="s">
        <v>8523</v>
      </c>
      <c r="U525" t="s">
        <v>8518</v>
      </c>
      <c r="V525">
        <v>0.3</v>
      </c>
      <c r="W525">
        <v>0.7</v>
      </c>
      <c r="X525">
        <v>17582</v>
      </c>
      <c r="Y525">
        <v>522</v>
      </c>
    </row>
    <row r="526" spans="1:25">
      <c r="A526" t="s">
        <v>94</v>
      </c>
      <c r="B526" t="s">
        <v>9643</v>
      </c>
      <c r="E526" t="s">
        <v>8527</v>
      </c>
      <c r="F526" t="s">
        <v>8523</v>
      </c>
      <c r="G526" t="s">
        <v>8548</v>
      </c>
      <c r="H526" t="s">
        <v>980</v>
      </c>
      <c r="I526" s="6">
        <v>45079</v>
      </c>
      <c r="J526" s="6">
        <v>45079</v>
      </c>
      <c r="K526" s="6">
        <v>45291</v>
      </c>
      <c r="L526" s="6">
        <v>45289</v>
      </c>
      <c r="M526" t="s">
        <v>8532</v>
      </c>
      <c r="N526" t="s">
        <v>9644</v>
      </c>
      <c r="O526">
        <v>2675.36</v>
      </c>
      <c r="P526" t="s">
        <v>8534</v>
      </c>
      <c r="Q526">
        <v>13</v>
      </c>
      <c r="R526">
        <v>0</v>
      </c>
      <c r="S526" t="s">
        <v>8522</v>
      </c>
      <c r="T526" t="s">
        <v>8523</v>
      </c>
      <c r="U526" t="s">
        <v>8518</v>
      </c>
      <c r="V526">
        <v>0</v>
      </c>
      <c r="W526">
        <v>0</v>
      </c>
      <c r="X526">
        <v>17788</v>
      </c>
      <c r="Y526">
        <v>589</v>
      </c>
    </row>
    <row r="527" spans="1:25">
      <c r="A527" t="s">
        <v>9645</v>
      </c>
      <c r="B527" t="s">
        <v>9646</v>
      </c>
      <c r="D527">
        <v>11270313287</v>
      </c>
      <c r="E527" t="s">
        <v>8527</v>
      </c>
      <c r="F527" t="s">
        <v>8518</v>
      </c>
      <c r="G527" t="s">
        <v>8519</v>
      </c>
      <c r="I527" s="6">
        <v>45047</v>
      </c>
      <c r="K527" s="6">
        <v>45138</v>
      </c>
      <c r="L527" s="6">
        <v>45047</v>
      </c>
      <c r="M527" t="s">
        <v>8600</v>
      </c>
      <c r="N527" t="s">
        <v>9647</v>
      </c>
      <c r="O527">
        <v>0</v>
      </c>
      <c r="Q527">
        <v>2</v>
      </c>
      <c r="R527">
        <v>2</v>
      </c>
      <c r="S527" t="s">
        <v>8535</v>
      </c>
      <c r="T527" t="s">
        <v>8523</v>
      </c>
      <c r="U527" t="s">
        <v>8518</v>
      </c>
      <c r="V527">
        <v>0</v>
      </c>
      <c r="W527">
        <v>0</v>
      </c>
      <c r="X527">
        <v>17897</v>
      </c>
      <c r="Y527">
        <v>0</v>
      </c>
    </row>
    <row r="528" spans="1:25">
      <c r="A528" t="s">
        <v>414</v>
      </c>
      <c r="B528" t="s">
        <v>9648</v>
      </c>
      <c r="E528" t="s">
        <v>8527</v>
      </c>
      <c r="F528" t="s">
        <v>8518</v>
      </c>
      <c r="G528" t="s">
        <v>8519</v>
      </c>
      <c r="H528" t="s">
        <v>980</v>
      </c>
      <c r="I528" s="6">
        <v>45082</v>
      </c>
      <c r="K528" s="6">
        <v>45153</v>
      </c>
      <c r="L528" s="6">
        <v>45153</v>
      </c>
      <c r="M528" t="s">
        <v>8901</v>
      </c>
      <c r="N528" t="s">
        <v>9649</v>
      </c>
      <c r="O528">
        <v>222.88</v>
      </c>
      <c r="P528" t="s">
        <v>8534</v>
      </c>
      <c r="Q528">
        <v>4</v>
      </c>
      <c r="R528">
        <v>1</v>
      </c>
      <c r="S528" t="s">
        <v>8535</v>
      </c>
      <c r="T528" t="s">
        <v>8523</v>
      </c>
      <c r="U528" t="s">
        <v>8518</v>
      </c>
      <c r="V528">
        <v>0.45</v>
      </c>
      <c r="W528">
        <v>0.55000000000000004</v>
      </c>
      <c r="X528">
        <v>17898</v>
      </c>
      <c r="Y528">
        <v>471</v>
      </c>
    </row>
    <row r="529" spans="1:25">
      <c r="A529" t="s">
        <v>274</v>
      </c>
      <c r="B529" t="s">
        <v>9650</v>
      </c>
      <c r="E529" t="s">
        <v>8527</v>
      </c>
      <c r="F529" t="s">
        <v>8518</v>
      </c>
      <c r="G529" t="s">
        <v>8519</v>
      </c>
      <c r="H529" t="s">
        <v>980</v>
      </c>
      <c r="I529" s="6">
        <v>45084</v>
      </c>
      <c r="K529" s="6">
        <v>45100</v>
      </c>
      <c r="L529" s="6">
        <v>45100</v>
      </c>
      <c r="M529" t="s">
        <v>8532</v>
      </c>
      <c r="N529">
        <v>0</v>
      </c>
      <c r="O529">
        <v>36</v>
      </c>
      <c r="Q529">
        <v>0</v>
      </c>
      <c r="R529">
        <v>0</v>
      </c>
      <c r="S529" t="s">
        <v>8522</v>
      </c>
      <c r="T529" t="s">
        <v>8523</v>
      </c>
      <c r="U529" t="s">
        <v>8518</v>
      </c>
      <c r="V529">
        <v>0</v>
      </c>
      <c r="W529">
        <v>0</v>
      </c>
      <c r="X529">
        <v>17899</v>
      </c>
      <c r="Y529">
        <v>595</v>
      </c>
    </row>
    <row r="530" spans="1:25">
      <c r="A530" t="s">
        <v>8394</v>
      </c>
      <c r="B530" t="s">
        <v>9651</v>
      </c>
      <c r="E530" t="s">
        <v>8527</v>
      </c>
      <c r="F530" t="s">
        <v>8518</v>
      </c>
      <c r="G530" t="s">
        <v>8519</v>
      </c>
      <c r="I530" s="6">
        <v>45085</v>
      </c>
      <c r="L530" s="6">
        <v>45085</v>
      </c>
      <c r="M530" t="s">
        <v>8600</v>
      </c>
      <c r="N530" t="s">
        <v>9652</v>
      </c>
      <c r="O530">
        <v>0</v>
      </c>
      <c r="Q530">
        <v>1</v>
      </c>
      <c r="R530">
        <v>0</v>
      </c>
      <c r="S530" t="s">
        <v>8522</v>
      </c>
      <c r="T530" t="s">
        <v>8523</v>
      </c>
      <c r="U530" t="s">
        <v>8518</v>
      </c>
      <c r="V530">
        <v>0</v>
      </c>
      <c r="W530">
        <v>0</v>
      </c>
      <c r="X530">
        <v>17901</v>
      </c>
      <c r="Y530">
        <v>0</v>
      </c>
    </row>
    <row r="531" spans="1:25">
      <c r="A531" t="s">
        <v>123</v>
      </c>
      <c r="B531" t="s">
        <v>9653</v>
      </c>
      <c r="E531" t="s">
        <v>8517</v>
      </c>
      <c r="F531" t="s">
        <v>8523</v>
      </c>
      <c r="G531" t="s">
        <v>9360</v>
      </c>
      <c r="H531" t="s">
        <v>983</v>
      </c>
      <c r="I531" s="6">
        <v>45131</v>
      </c>
      <c r="K531" s="6">
        <v>45283</v>
      </c>
      <c r="L531" s="6">
        <v>45282</v>
      </c>
      <c r="M531" t="s">
        <v>8539</v>
      </c>
      <c r="N531">
        <v>0</v>
      </c>
      <c r="O531">
        <v>9.36</v>
      </c>
      <c r="Q531">
        <v>0</v>
      </c>
      <c r="R531">
        <v>0</v>
      </c>
      <c r="S531" t="s">
        <v>8522</v>
      </c>
      <c r="T531" t="s">
        <v>8523</v>
      </c>
      <c r="U531" t="s">
        <v>8523</v>
      </c>
      <c r="V531">
        <v>0</v>
      </c>
      <c r="W531">
        <v>0</v>
      </c>
      <c r="X531">
        <v>18006</v>
      </c>
      <c r="Y531">
        <v>0</v>
      </c>
    </row>
    <row r="532" spans="1:25">
      <c r="A532" t="s">
        <v>188</v>
      </c>
      <c r="B532" t="s">
        <v>9654</v>
      </c>
      <c r="C532" t="s">
        <v>9655</v>
      </c>
      <c r="E532" t="s">
        <v>8517</v>
      </c>
      <c r="F532" t="s">
        <v>8518</v>
      </c>
      <c r="G532" t="s">
        <v>8519</v>
      </c>
      <c r="H532" t="s">
        <v>980</v>
      </c>
      <c r="I532" s="6">
        <v>45047</v>
      </c>
      <c r="K532" s="6">
        <v>45169</v>
      </c>
      <c r="L532" s="6">
        <v>45047</v>
      </c>
      <c r="M532" t="s">
        <v>8824</v>
      </c>
      <c r="N532" t="s">
        <v>9656</v>
      </c>
      <c r="O532">
        <v>0</v>
      </c>
      <c r="P532" t="s">
        <v>8534</v>
      </c>
      <c r="Q532">
        <v>2</v>
      </c>
      <c r="R532">
        <v>1</v>
      </c>
      <c r="S532" t="s">
        <v>8535</v>
      </c>
      <c r="T532" t="s">
        <v>8523</v>
      </c>
      <c r="U532" t="s">
        <v>8518</v>
      </c>
      <c r="V532">
        <v>0.45</v>
      </c>
      <c r="W532">
        <v>0.55000000000000004</v>
      </c>
      <c r="X532">
        <v>18210</v>
      </c>
      <c r="Y532">
        <v>517</v>
      </c>
    </row>
    <row r="533" spans="1:25">
      <c r="A533" t="s">
        <v>9174</v>
      </c>
      <c r="B533" t="s">
        <v>9657</v>
      </c>
      <c r="D533">
        <v>13458564467</v>
      </c>
      <c r="E533" t="s">
        <v>8556</v>
      </c>
      <c r="F533" t="s">
        <v>8523</v>
      </c>
      <c r="G533" t="s">
        <v>9360</v>
      </c>
      <c r="I533" s="6">
        <v>45096</v>
      </c>
      <c r="K533" s="6">
        <v>45535</v>
      </c>
      <c r="L533" s="6">
        <v>45322</v>
      </c>
      <c r="M533" t="s">
        <v>8600</v>
      </c>
      <c r="N533" t="s">
        <v>9658</v>
      </c>
      <c r="O533">
        <v>201</v>
      </c>
      <c r="Q533">
        <v>18</v>
      </c>
      <c r="R533">
        <v>15</v>
      </c>
      <c r="S533" t="s">
        <v>8535</v>
      </c>
      <c r="T533" t="s">
        <v>8518</v>
      </c>
      <c r="U533" t="s">
        <v>8518</v>
      </c>
      <c r="V533">
        <v>0</v>
      </c>
      <c r="W533">
        <v>0</v>
      </c>
      <c r="X533">
        <v>18311</v>
      </c>
      <c r="Y533">
        <v>0</v>
      </c>
    </row>
    <row r="534" spans="1:25">
      <c r="A534" t="s">
        <v>132</v>
      </c>
      <c r="B534" t="s">
        <v>9659</v>
      </c>
      <c r="E534" t="s">
        <v>8517</v>
      </c>
      <c r="F534" t="s">
        <v>8518</v>
      </c>
      <c r="G534" t="s">
        <v>8519</v>
      </c>
      <c r="H534" t="s">
        <v>980</v>
      </c>
      <c r="I534" s="6">
        <v>45096</v>
      </c>
      <c r="K534" s="6">
        <v>45169</v>
      </c>
      <c r="L534" s="6">
        <v>45169</v>
      </c>
      <c r="M534" t="s">
        <v>8627</v>
      </c>
      <c r="N534" t="s">
        <v>9660</v>
      </c>
      <c r="O534">
        <v>333.6</v>
      </c>
      <c r="P534" t="s">
        <v>8534</v>
      </c>
      <c r="Q534">
        <v>5</v>
      </c>
      <c r="R534">
        <v>1</v>
      </c>
      <c r="S534" t="s">
        <v>8535</v>
      </c>
      <c r="T534" t="s">
        <v>8523</v>
      </c>
      <c r="U534" t="s">
        <v>8518</v>
      </c>
      <c r="V534">
        <v>0</v>
      </c>
      <c r="W534">
        <v>0</v>
      </c>
      <c r="X534">
        <v>18313</v>
      </c>
      <c r="Y534">
        <v>508</v>
      </c>
    </row>
    <row r="535" spans="1:25">
      <c r="A535" t="s">
        <v>127</v>
      </c>
      <c r="B535" t="s">
        <v>9661</v>
      </c>
      <c r="E535" t="s">
        <v>8527</v>
      </c>
      <c r="F535" t="s">
        <v>8518</v>
      </c>
      <c r="G535" t="s">
        <v>8519</v>
      </c>
      <c r="H535" t="s">
        <v>980</v>
      </c>
      <c r="I535" s="6">
        <v>45139</v>
      </c>
      <c r="K535" s="6">
        <v>45473</v>
      </c>
      <c r="L535" s="6">
        <v>45471</v>
      </c>
      <c r="N535" t="s">
        <v>8836</v>
      </c>
      <c r="O535">
        <v>3191.84</v>
      </c>
      <c r="P535" t="s">
        <v>8534</v>
      </c>
      <c r="Q535">
        <v>2</v>
      </c>
      <c r="R535">
        <v>7</v>
      </c>
      <c r="S535" t="s">
        <v>8535</v>
      </c>
      <c r="T535" t="s">
        <v>8523</v>
      </c>
      <c r="U535" t="s">
        <v>8518</v>
      </c>
      <c r="V535">
        <v>0</v>
      </c>
      <c r="W535">
        <v>0</v>
      </c>
      <c r="X535">
        <v>18314</v>
      </c>
      <c r="Y535">
        <v>714</v>
      </c>
    </row>
    <row r="536" spans="1:25">
      <c r="A536" t="s">
        <v>82</v>
      </c>
      <c r="B536" t="s">
        <v>9662</v>
      </c>
      <c r="E536" t="s">
        <v>15</v>
      </c>
      <c r="F536" t="s">
        <v>8523</v>
      </c>
      <c r="G536" t="s">
        <v>8548</v>
      </c>
      <c r="H536" t="s">
        <v>980</v>
      </c>
      <c r="I536" s="6">
        <v>45058</v>
      </c>
      <c r="K536" s="6">
        <v>45291</v>
      </c>
      <c r="L536" s="6">
        <v>45289</v>
      </c>
      <c r="M536" t="s">
        <v>8528</v>
      </c>
      <c r="N536" t="s">
        <v>9663</v>
      </c>
      <c r="O536">
        <v>122</v>
      </c>
      <c r="P536" t="s">
        <v>8534</v>
      </c>
      <c r="Q536">
        <v>2</v>
      </c>
      <c r="R536">
        <v>0</v>
      </c>
      <c r="S536" t="s">
        <v>8522</v>
      </c>
      <c r="T536" t="s">
        <v>8523</v>
      </c>
      <c r="U536" t="s">
        <v>8518</v>
      </c>
      <c r="V536">
        <v>0</v>
      </c>
      <c r="W536">
        <v>0</v>
      </c>
      <c r="X536">
        <v>18315</v>
      </c>
      <c r="Y536">
        <v>479</v>
      </c>
    </row>
    <row r="537" spans="1:25">
      <c r="A537" t="s">
        <v>9530</v>
      </c>
      <c r="B537" t="s">
        <v>9664</v>
      </c>
      <c r="E537" t="s">
        <v>8527</v>
      </c>
      <c r="F537" t="s">
        <v>8518</v>
      </c>
      <c r="G537" t="s">
        <v>8519</v>
      </c>
      <c r="I537" s="6">
        <v>45093</v>
      </c>
      <c r="L537" s="6">
        <v>45197</v>
      </c>
      <c r="M537" t="s">
        <v>8600</v>
      </c>
      <c r="N537" t="s">
        <v>9665</v>
      </c>
      <c r="O537">
        <v>616</v>
      </c>
      <c r="Q537">
        <v>2</v>
      </c>
      <c r="R537">
        <v>8</v>
      </c>
      <c r="S537" t="s">
        <v>8535</v>
      </c>
      <c r="T537" t="s">
        <v>8523</v>
      </c>
      <c r="U537" t="s">
        <v>8518</v>
      </c>
      <c r="V537">
        <v>0</v>
      </c>
      <c r="W537">
        <v>0</v>
      </c>
      <c r="X537">
        <v>18321</v>
      </c>
      <c r="Y537">
        <v>0</v>
      </c>
    </row>
    <row r="538" spans="1:25">
      <c r="A538" t="s">
        <v>82</v>
      </c>
      <c r="B538" t="s">
        <v>194</v>
      </c>
      <c r="E538" t="s">
        <v>8527</v>
      </c>
      <c r="F538" t="s">
        <v>8523</v>
      </c>
      <c r="G538" t="s">
        <v>8548</v>
      </c>
      <c r="H538" t="s">
        <v>980</v>
      </c>
      <c r="I538" s="6">
        <v>45108</v>
      </c>
      <c r="K538" s="6">
        <v>45352</v>
      </c>
      <c r="L538" s="6">
        <v>45380</v>
      </c>
      <c r="M538" t="s">
        <v>8528</v>
      </c>
      <c r="N538" t="s">
        <v>9649</v>
      </c>
      <c r="O538">
        <v>377.6</v>
      </c>
      <c r="P538" t="s">
        <v>8534</v>
      </c>
      <c r="Q538">
        <v>8</v>
      </c>
      <c r="R538">
        <v>2</v>
      </c>
      <c r="S538" t="s">
        <v>8535</v>
      </c>
      <c r="T538" t="s">
        <v>8523</v>
      </c>
      <c r="U538" t="s">
        <v>8518</v>
      </c>
      <c r="V538">
        <v>0</v>
      </c>
      <c r="W538">
        <v>0</v>
      </c>
      <c r="X538">
        <v>18322</v>
      </c>
      <c r="Y538">
        <v>484</v>
      </c>
    </row>
    <row r="539" spans="1:25">
      <c r="A539" t="s">
        <v>82</v>
      </c>
      <c r="B539" t="s">
        <v>9666</v>
      </c>
      <c r="E539" t="s">
        <v>8527</v>
      </c>
      <c r="F539" t="s">
        <v>8523</v>
      </c>
      <c r="G539" t="s">
        <v>8548</v>
      </c>
      <c r="H539" t="s">
        <v>980</v>
      </c>
      <c r="I539" s="6">
        <v>45108</v>
      </c>
      <c r="K539" s="6">
        <v>45352</v>
      </c>
      <c r="L539" s="6">
        <v>45380</v>
      </c>
      <c r="M539" t="s">
        <v>8528</v>
      </c>
      <c r="N539" t="s">
        <v>9667</v>
      </c>
      <c r="O539">
        <v>530</v>
      </c>
      <c r="P539" t="s">
        <v>8534</v>
      </c>
      <c r="Q539">
        <v>5</v>
      </c>
      <c r="R539">
        <v>1</v>
      </c>
      <c r="S539" t="s">
        <v>8535</v>
      </c>
      <c r="T539" t="s">
        <v>8523</v>
      </c>
      <c r="U539" t="s">
        <v>8518</v>
      </c>
      <c r="V539">
        <v>0</v>
      </c>
      <c r="W539">
        <v>0</v>
      </c>
      <c r="X539">
        <v>18323</v>
      </c>
      <c r="Y539">
        <v>483</v>
      </c>
    </row>
    <row r="540" spans="1:25">
      <c r="A540" t="s">
        <v>9668</v>
      </c>
      <c r="B540" t="s">
        <v>9669</v>
      </c>
      <c r="D540">
        <v>12132394053</v>
      </c>
      <c r="E540" t="s">
        <v>8527</v>
      </c>
      <c r="F540" t="s">
        <v>8518</v>
      </c>
      <c r="G540" t="s">
        <v>8519</v>
      </c>
      <c r="I540" s="6">
        <v>45096</v>
      </c>
      <c r="K540" s="6">
        <v>45170</v>
      </c>
      <c r="L540" s="6">
        <v>45170</v>
      </c>
      <c r="M540" t="s">
        <v>8600</v>
      </c>
      <c r="N540" t="s">
        <v>9670</v>
      </c>
      <c r="O540">
        <v>136</v>
      </c>
      <c r="Q540">
        <v>6</v>
      </c>
      <c r="R540">
        <v>3</v>
      </c>
      <c r="S540" t="s">
        <v>8535</v>
      </c>
      <c r="T540" t="s">
        <v>8523</v>
      </c>
      <c r="U540" t="s">
        <v>8518</v>
      </c>
      <c r="V540">
        <v>0</v>
      </c>
      <c r="W540">
        <v>0</v>
      </c>
      <c r="X540">
        <v>18526</v>
      </c>
      <c r="Y540">
        <v>0</v>
      </c>
    </row>
    <row r="541" spans="1:25">
      <c r="A541" t="s">
        <v>9174</v>
      </c>
      <c r="B541" t="s">
        <v>9671</v>
      </c>
      <c r="D541">
        <v>10996806555</v>
      </c>
      <c r="E541" t="s">
        <v>8556</v>
      </c>
      <c r="F541" t="s">
        <v>8518</v>
      </c>
      <c r="G541" t="s">
        <v>8519</v>
      </c>
      <c r="I541" s="6">
        <v>45089</v>
      </c>
      <c r="K541" s="6">
        <v>45291</v>
      </c>
      <c r="L541" s="6">
        <v>45322</v>
      </c>
      <c r="M541" t="s">
        <v>8600</v>
      </c>
      <c r="N541" t="s">
        <v>9672</v>
      </c>
      <c r="O541">
        <v>50</v>
      </c>
      <c r="Q541">
        <v>8</v>
      </c>
      <c r="R541">
        <v>9</v>
      </c>
      <c r="S541" t="s">
        <v>8535</v>
      </c>
      <c r="T541" t="s">
        <v>8518</v>
      </c>
      <c r="U541" t="s">
        <v>8518</v>
      </c>
      <c r="V541">
        <v>0</v>
      </c>
      <c r="W541">
        <v>0</v>
      </c>
      <c r="X541">
        <v>18527</v>
      </c>
      <c r="Y541">
        <v>0</v>
      </c>
    </row>
    <row r="542" spans="1:25">
      <c r="A542" t="s">
        <v>414</v>
      </c>
      <c r="B542" t="s">
        <v>9673</v>
      </c>
      <c r="E542" t="s">
        <v>8517</v>
      </c>
      <c r="F542" t="s">
        <v>8523</v>
      </c>
      <c r="G542" t="s">
        <v>8548</v>
      </c>
      <c r="H542" t="s">
        <v>980</v>
      </c>
      <c r="I542" s="6">
        <v>45103</v>
      </c>
      <c r="K542" s="6">
        <v>45289</v>
      </c>
      <c r="L542" s="6">
        <v>45289</v>
      </c>
      <c r="M542" t="s">
        <v>8901</v>
      </c>
      <c r="N542" t="s">
        <v>9674</v>
      </c>
      <c r="O542">
        <v>668.56</v>
      </c>
      <c r="P542" t="s">
        <v>8534</v>
      </c>
      <c r="Q542">
        <v>10</v>
      </c>
      <c r="R542">
        <v>1</v>
      </c>
      <c r="S542" t="s">
        <v>8535</v>
      </c>
      <c r="T542" t="s">
        <v>8523</v>
      </c>
      <c r="U542" t="s">
        <v>8518</v>
      </c>
      <c r="V542">
        <v>0</v>
      </c>
      <c r="W542">
        <v>0</v>
      </c>
      <c r="X542">
        <v>18528</v>
      </c>
      <c r="Y542">
        <v>492</v>
      </c>
    </row>
    <row r="543" spans="1:25">
      <c r="A543" t="s">
        <v>162</v>
      </c>
      <c r="B543" t="s">
        <v>9675</v>
      </c>
      <c r="E543" t="s">
        <v>8517</v>
      </c>
      <c r="F543" t="s">
        <v>8518</v>
      </c>
      <c r="G543" t="s">
        <v>8519</v>
      </c>
      <c r="H543" t="s">
        <v>980</v>
      </c>
      <c r="I543" s="6">
        <v>45184</v>
      </c>
      <c r="K543" s="6">
        <v>45275</v>
      </c>
      <c r="L543" s="6">
        <v>45412</v>
      </c>
      <c r="M543" t="s">
        <v>8901</v>
      </c>
      <c r="N543" t="s">
        <v>8688</v>
      </c>
      <c r="O543">
        <v>371.36</v>
      </c>
      <c r="P543" t="s">
        <v>8534</v>
      </c>
      <c r="Q543">
        <v>2</v>
      </c>
      <c r="R543">
        <v>1</v>
      </c>
      <c r="S543" t="s">
        <v>8535</v>
      </c>
      <c r="T543" t="s">
        <v>8523</v>
      </c>
      <c r="U543" t="s">
        <v>8518</v>
      </c>
      <c r="V543">
        <v>0</v>
      </c>
      <c r="W543">
        <v>0</v>
      </c>
      <c r="X543">
        <v>18530</v>
      </c>
      <c r="Y543">
        <v>627</v>
      </c>
    </row>
    <row r="544" spans="1:25">
      <c r="A544" t="s">
        <v>9282</v>
      </c>
      <c r="B544" t="s">
        <v>9676</v>
      </c>
      <c r="E544" t="s">
        <v>8527</v>
      </c>
      <c r="F544" t="s">
        <v>8518</v>
      </c>
      <c r="G544" t="s">
        <v>9087</v>
      </c>
      <c r="H544" t="s">
        <v>1033</v>
      </c>
      <c r="I544" s="6">
        <v>45096</v>
      </c>
      <c r="K544" s="6">
        <v>45187</v>
      </c>
      <c r="L544" s="6">
        <v>45135</v>
      </c>
      <c r="M544" t="s">
        <v>8532</v>
      </c>
      <c r="N544">
        <v>0</v>
      </c>
      <c r="O544">
        <v>162</v>
      </c>
      <c r="P544" t="s">
        <v>8534</v>
      </c>
      <c r="Q544">
        <v>1</v>
      </c>
      <c r="R544">
        <v>0</v>
      </c>
      <c r="S544" t="s">
        <v>8522</v>
      </c>
      <c r="T544" t="s">
        <v>8523</v>
      </c>
      <c r="U544" t="s">
        <v>8518</v>
      </c>
      <c r="V544">
        <v>0</v>
      </c>
      <c r="W544">
        <v>0</v>
      </c>
      <c r="X544">
        <v>18531</v>
      </c>
      <c r="Y544">
        <v>0</v>
      </c>
    </row>
    <row r="545" spans="1:25">
      <c r="A545" t="s">
        <v>8893</v>
      </c>
      <c r="B545" t="s">
        <v>9677</v>
      </c>
      <c r="E545" t="s">
        <v>8527</v>
      </c>
      <c r="F545" t="s">
        <v>8523</v>
      </c>
      <c r="G545" t="s">
        <v>8548</v>
      </c>
      <c r="H545" t="s">
        <v>980</v>
      </c>
      <c r="I545" s="6">
        <v>45033</v>
      </c>
      <c r="K545" s="6">
        <v>45412</v>
      </c>
      <c r="L545" s="6">
        <v>45443</v>
      </c>
      <c r="M545" t="s">
        <v>8520</v>
      </c>
      <c r="N545" t="s">
        <v>9678</v>
      </c>
      <c r="O545">
        <v>250.8</v>
      </c>
      <c r="P545" t="s">
        <v>8534</v>
      </c>
      <c r="Q545">
        <v>1</v>
      </c>
      <c r="R545">
        <v>1</v>
      </c>
      <c r="S545" t="s">
        <v>8522</v>
      </c>
      <c r="T545" t="s">
        <v>8523</v>
      </c>
      <c r="U545" t="s">
        <v>8518</v>
      </c>
      <c r="V545">
        <v>0</v>
      </c>
      <c r="W545">
        <v>0</v>
      </c>
      <c r="X545">
        <v>18533</v>
      </c>
      <c r="Y545">
        <v>497</v>
      </c>
    </row>
    <row r="546" spans="1:25">
      <c r="A546" t="s">
        <v>8893</v>
      </c>
      <c r="B546" t="s">
        <v>9679</v>
      </c>
      <c r="E546" t="s">
        <v>15</v>
      </c>
      <c r="F546" t="s">
        <v>8523</v>
      </c>
      <c r="G546" t="s">
        <v>8548</v>
      </c>
      <c r="H546" t="s">
        <v>980</v>
      </c>
      <c r="I546" s="6">
        <v>45033</v>
      </c>
      <c r="K546" s="6">
        <v>45412</v>
      </c>
      <c r="L546" s="6">
        <v>45443</v>
      </c>
      <c r="M546" t="s">
        <v>8520</v>
      </c>
      <c r="N546">
        <v>0</v>
      </c>
      <c r="O546">
        <v>303.60000000000002</v>
      </c>
      <c r="P546" t="s">
        <v>8534</v>
      </c>
      <c r="Q546">
        <v>191</v>
      </c>
      <c r="R546">
        <v>0</v>
      </c>
      <c r="S546" t="s">
        <v>8522</v>
      </c>
      <c r="T546" t="s">
        <v>8523</v>
      </c>
      <c r="U546" t="s">
        <v>8518</v>
      </c>
      <c r="V546">
        <v>0</v>
      </c>
      <c r="W546">
        <v>0</v>
      </c>
      <c r="X546">
        <v>18534</v>
      </c>
      <c r="Y546">
        <v>496</v>
      </c>
    </row>
    <row r="547" spans="1:25">
      <c r="A547" t="s">
        <v>9298</v>
      </c>
      <c r="B547" t="s">
        <v>9680</v>
      </c>
      <c r="E547" t="s">
        <v>8556</v>
      </c>
      <c r="F547" t="s">
        <v>8518</v>
      </c>
      <c r="G547" t="s">
        <v>8519</v>
      </c>
      <c r="I547" s="6">
        <v>45099</v>
      </c>
      <c r="L547" s="6">
        <v>45099</v>
      </c>
      <c r="M547" t="s">
        <v>8600</v>
      </c>
      <c r="N547" t="s">
        <v>9681</v>
      </c>
      <c r="O547">
        <v>0</v>
      </c>
      <c r="Q547">
        <v>0</v>
      </c>
      <c r="R547">
        <v>0</v>
      </c>
      <c r="S547" t="s">
        <v>8522</v>
      </c>
      <c r="T547" t="s">
        <v>8523</v>
      </c>
      <c r="U547" t="s">
        <v>8518</v>
      </c>
      <c r="V547">
        <v>0</v>
      </c>
      <c r="W547">
        <v>0</v>
      </c>
      <c r="X547">
        <v>18536</v>
      </c>
      <c r="Y547">
        <v>0</v>
      </c>
    </row>
    <row r="548" spans="1:25">
      <c r="A548" t="s">
        <v>9163</v>
      </c>
      <c r="B548" t="s">
        <v>9682</v>
      </c>
      <c r="D548">
        <v>13458455991</v>
      </c>
      <c r="E548" t="s">
        <v>8556</v>
      </c>
      <c r="F548" t="s">
        <v>8523</v>
      </c>
      <c r="G548" t="s">
        <v>8519</v>
      </c>
      <c r="I548" s="6">
        <v>45103</v>
      </c>
      <c r="K548" s="6">
        <v>45184</v>
      </c>
      <c r="L548" s="6">
        <v>45184</v>
      </c>
      <c r="M548" t="s">
        <v>8600</v>
      </c>
      <c r="N548" t="s">
        <v>9683</v>
      </c>
      <c r="O548">
        <v>180</v>
      </c>
      <c r="Q548">
        <v>3</v>
      </c>
      <c r="R548">
        <v>5</v>
      </c>
      <c r="S548" t="s">
        <v>8535</v>
      </c>
      <c r="T548" t="s">
        <v>8523</v>
      </c>
      <c r="U548" t="s">
        <v>8523</v>
      </c>
      <c r="V548">
        <v>0</v>
      </c>
      <c r="W548">
        <v>0</v>
      </c>
      <c r="X548">
        <v>18537</v>
      </c>
      <c r="Y548">
        <v>0</v>
      </c>
    </row>
    <row r="549" spans="1:25">
      <c r="A549" t="s">
        <v>8607</v>
      </c>
      <c r="B549" t="s">
        <v>9684</v>
      </c>
      <c r="E549" t="s">
        <v>8527</v>
      </c>
      <c r="F549" t="s">
        <v>8518</v>
      </c>
      <c r="G549" t="s">
        <v>8519</v>
      </c>
      <c r="H549" t="s">
        <v>980</v>
      </c>
      <c r="I549" s="6">
        <v>45098</v>
      </c>
      <c r="K549" s="6">
        <v>45350</v>
      </c>
      <c r="L549" s="6">
        <v>45133</v>
      </c>
      <c r="M549" t="s">
        <v>8573</v>
      </c>
      <c r="N549" t="s">
        <v>9685</v>
      </c>
      <c r="O549">
        <v>126.8</v>
      </c>
      <c r="P549" t="s">
        <v>8534</v>
      </c>
      <c r="Q549">
        <v>1</v>
      </c>
      <c r="R549">
        <v>4</v>
      </c>
      <c r="S549" t="s">
        <v>8535</v>
      </c>
      <c r="T549" t="s">
        <v>8523</v>
      </c>
      <c r="U549" t="s">
        <v>8518</v>
      </c>
      <c r="V549">
        <v>0.45</v>
      </c>
      <c r="W549">
        <v>0.55000000000000004</v>
      </c>
      <c r="X549">
        <v>18646</v>
      </c>
      <c r="Y549">
        <v>519</v>
      </c>
    </row>
    <row r="550" spans="1:25">
      <c r="A550" t="s">
        <v>145</v>
      </c>
      <c r="B550" t="s">
        <v>9686</v>
      </c>
      <c r="D550">
        <v>14229947933</v>
      </c>
      <c r="E550" t="s">
        <v>8517</v>
      </c>
      <c r="F550" t="s">
        <v>8523</v>
      </c>
      <c r="G550" t="s">
        <v>8548</v>
      </c>
      <c r="H550" t="s">
        <v>980</v>
      </c>
      <c r="I550" s="6">
        <v>45117</v>
      </c>
      <c r="K550" s="6">
        <v>45291</v>
      </c>
      <c r="L550" s="6">
        <v>45656</v>
      </c>
      <c r="M550" t="s">
        <v>8745</v>
      </c>
      <c r="N550" t="s">
        <v>9687</v>
      </c>
      <c r="O550">
        <v>2756.16</v>
      </c>
      <c r="P550" t="s">
        <v>8534</v>
      </c>
      <c r="Q550">
        <v>6</v>
      </c>
      <c r="R550">
        <v>4</v>
      </c>
      <c r="S550" t="s">
        <v>8535</v>
      </c>
      <c r="T550" t="s">
        <v>8523</v>
      </c>
      <c r="U550" t="s">
        <v>8518</v>
      </c>
      <c r="V550">
        <v>0</v>
      </c>
      <c r="W550">
        <v>0</v>
      </c>
      <c r="X550">
        <v>18647</v>
      </c>
      <c r="Y550">
        <v>549</v>
      </c>
    </row>
    <row r="551" spans="1:25">
      <c r="A551" t="s">
        <v>9533</v>
      </c>
      <c r="B551" t="s">
        <v>9688</v>
      </c>
      <c r="E551" t="s">
        <v>8527</v>
      </c>
      <c r="F551" t="s">
        <v>8518</v>
      </c>
      <c r="G551" t="s">
        <v>8519</v>
      </c>
      <c r="I551" s="6">
        <v>45108</v>
      </c>
      <c r="K551" s="6">
        <v>45169</v>
      </c>
      <c r="L551" s="6">
        <v>45168</v>
      </c>
      <c r="M551" t="s">
        <v>8600</v>
      </c>
      <c r="N551" t="s">
        <v>9503</v>
      </c>
      <c r="O551">
        <v>0</v>
      </c>
      <c r="Q551">
        <v>1</v>
      </c>
      <c r="R551">
        <v>2</v>
      </c>
      <c r="S551" t="s">
        <v>8535</v>
      </c>
      <c r="T551" t="s">
        <v>8523</v>
      </c>
      <c r="U551" t="s">
        <v>8518</v>
      </c>
      <c r="V551">
        <v>0</v>
      </c>
      <c r="W551">
        <v>0</v>
      </c>
      <c r="X551">
        <v>18856</v>
      </c>
      <c r="Y551">
        <v>0</v>
      </c>
    </row>
    <row r="552" spans="1:25">
      <c r="A552" t="s">
        <v>56</v>
      </c>
      <c r="B552" t="s">
        <v>9689</v>
      </c>
      <c r="E552" t="s">
        <v>15</v>
      </c>
      <c r="F552" t="s">
        <v>8518</v>
      </c>
      <c r="G552" t="s">
        <v>8519</v>
      </c>
      <c r="H552" t="s">
        <v>980</v>
      </c>
      <c r="I552" s="6">
        <v>45090</v>
      </c>
      <c r="K552" s="6">
        <v>45107</v>
      </c>
      <c r="L552" s="6">
        <v>45138</v>
      </c>
      <c r="M552" t="s">
        <v>8520</v>
      </c>
      <c r="N552" t="s">
        <v>9690</v>
      </c>
      <c r="O552">
        <v>16.8</v>
      </c>
      <c r="P552" t="s">
        <v>8534</v>
      </c>
      <c r="Q552">
        <v>10</v>
      </c>
      <c r="R552">
        <v>0</v>
      </c>
      <c r="S552" t="s">
        <v>8522</v>
      </c>
      <c r="T552" t="s">
        <v>8523</v>
      </c>
      <c r="U552" t="s">
        <v>8518</v>
      </c>
      <c r="V552">
        <v>0</v>
      </c>
      <c r="W552">
        <v>0</v>
      </c>
      <c r="X552">
        <v>18857</v>
      </c>
      <c r="Y552">
        <v>504</v>
      </c>
    </row>
    <row r="553" spans="1:25">
      <c r="A553" t="s">
        <v>8685</v>
      </c>
      <c r="B553" t="s">
        <v>9691</v>
      </c>
      <c r="E553" t="s">
        <v>8527</v>
      </c>
      <c r="F553" t="s">
        <v>8518</v>
      </c>
      <c r="G553" t="s">
        <v>8519</v>
      </c>
      <c r="H553" t="s">
        <v>980</v>
      </c>
      <c r="I553" s="6">
        <v>45092</v>
      </c>
      <c r="K553" s="6">
        <v>45199</v>
      </c>
      <c r="L553" s="6">
        <v>45092</v>
      </c>
      <c r="M553" t="s">
        <v>8532</v>
      </c>
      <c r="N553" t="s">
        <v>9692</v>
      </c>
      <c r="O553">
        <v>0</v>
      </c>
      <c r="P553" t="s">
        <v>8534</v>
      </c>
      <c r="Q553">
        <v>5</v>
      </c>
      <c r="R553">
        <v>0</v>
      </c>
      <c r="S553" t="s">
        <v>8522</v>
      </c>
      <c r="T553" t="s">
        <v>8523</v>
      </c>
      <c r="U553" t="s">
        <v>8518</v>
      </c>
      <c r="V553">
        <v>0</v>
      </c>
      <c r="W553">
        <v>0</v>
      </c>
      <c r="X553">
        <v>18858</v>
      </c>
      <c r="Y553">
        <v>506</v>
      </c>
    </row>
    <row r="554" spans="1:25">
      <c r="A554" t="s">
        <v>8685</v>
      </c>
      <c r="B554" t="s">
        <v>9693</v>
      </c>
      <c r="E554" t="s">
        <v>15</v>
      </c>
      <c r="F554" t="s">
        <v>8518</v>
      </c>
      <c r="G554" t="s">
        <v>8519</v>
      </c>
      <c r="H554" t="s">
        <v>980</v>
      </c>
      <c r="I554" s="6">
        <v>45092</v>
      </c>
      <c r="K554" s="6">
        <v>45199</v>
      </c>
      <c r="L554" s="6">
        <v>45092</v>
      </c>
      <c r="M554" t="s">
        <v>8532</v>
      </c>
      <c r="N554">
        <v>0</v>
      </c>
      <c r="O554">
        <v>0</v>
      </c>
      <c r="Q554">
        <v>0</v>
      </c>
      <c r="R554">
        <v>0</v>
      </c>
      <c r="S554" t="s">
        <v>8522</v>
      </c>
      <c r="T554" t="s">
        <v>8523</v>
      </c>
      <c r="U554" t="s">
        <v>8518</v>
      </c>
      <c r="V554">
        <v>0</v>
      </c>
      <c r="W554">
        <v>0</v>
      </c>
      <c r="X554">
        <v>18859</v>
      </c>
      <c r="Y554">
        <v>507</v>
      </c>
    </row>
    <row r="555" spans="1:25">
      <c r="A555" t="s">
        <v>9228</v>
      </c>
      <c r="B555" t="s">
        <v>9694</v>
      </c>
      <c r="E555" t="s">
        <v>8556</v>
      </c>
      <c r="F555" t="s">
        <v>8518</v>
      </c>
      <c r="G555" t="s">
        <v>8519</v>
      </c>
      <c r="I555" s="6">
        <v>45110</v>
      </c>
      <c r="K555" s="6">
        <v>45230</v>
      </c>
      <c r="L555" s="6">
        <v>45230</v>
      </c>
      <c r="M555" t="s">
        <v>8600</v>
      </c>
      <c r="N555" t="s">
        <v>9695</v>
      </c>
      <c r="O555">
        <v>0</v>
      </c>
      <c r="Q555">
        <v>1</v>
      </c>
      <c r="R555">
        <v>5</v>
      </c>
      <c r="S555" t="s">
        <v>8535</v>
      </c>
      <c r="T555" t="s">
        <v>8523</v>
      </c>
      <c r="U555" t="s">
        <v>8518</v>
      </c>
      <c r="V555">
        <v>0</v>
      </c>
      <c r="W555">
        <v>0</v>
      </c>
      <c r="X555">
        <v>18962</v>
      </c>
      <c r="Y555">
        <v>0</v>
      </c>
    </row>
    <row r="556" spans="1:25">
      <c r="A556" t="s">
        <v>9696</v>
      </c>
      <c r="B556" t="s">
        <v>9697</v>
      </c>
      <c r="D556">
        <v>13710118983</v>
      </c>
      <c r="E556" t="s">
        <v>8527</v>
      </c>
      <c r="F556" t="s">
        <v>8523</v>
      </c>
      <c r="G556" t="s">
        <v>8519</v>
      </c>
      <c r="I556" s="6">
        <v>45111</v>
      </c>
      <c r="L556" s="6">
        <v>45112</v>
      </c>
      <c r="M556" t="s">
        <v>8600</v>
      </c>
      <c r="N556" t="s">
        <v>9698</v>
      </c>
      <c r="O556">
        <v>0</v>
      </c>
      <c r="Q556">
        <v>2</v>
      </c>
      <c r="R556">
        <v>2</v>
      </c>
      <c r="S556" t="s">
        <v>8535</v>
      </c>
      <c r="T556" t="s">
        <v>8523</v>
      </c>
      <c r="U556" t="s">
        <v>8518</v>
      </c>
      <c r="V556">
        <v>0</v>
      </c>
      <c r="W556">
        <v>0</v>
      </c>
      <c r="X556">
        <v>18964</v>
      </c>
      <c r="Y556">
        <v>0</v>
      </c>
    </row>
    <row r="557" spans="1:25">
      <c r="A557" t="s">
        <v>9699</v>
      </c>
      <c r="B557" t="s">
        <v>9700</v>
      </c>
      <c r="E557" t="s">
        <v>8527</v>
      </c>
      <c r="F557" t="s">
        <v>8518</v>
      </c>
      <c r="G557" t="s">
        <v>8519</v>
      </c>
      <c r="H557" t="s">
        <v>980</v>
      </c>
      <c r="I557" s="6">
        <v>45078</v>
      </c>
      <c r="K557" s="6">
        <v>45112</v>
      </c>
      <c r="L557" s="6">
        <v>45078</v>
      </c>
      <c r="M557" t="s">
        <v>8573</v>
      </c>
      <c r="N557" t="s">
        <v>8917</v>
      </c>
      <c r="O557">
        <v>0</v>
      </c>
      <c r="P557" t="s">
        <v>8534</v>
      </c>
      <c r="Q557">
        <v>1</v>
      </c>
      <c r="R557">
        <v>1</v>
      </c>
      <c r="S557" t="s">
        <v>8535</v>
      </c>
      <c r="T557" t="s">
        <v>8523</v>
      </c>
      <c r="U557" t="s">
        <v>8518</v>
      </c>
      <c r="V557">
        <v>0</v>
      </c>
      <c r="W557">
        <v>0</v>
      </c>
      <c r="X557">
        <v>18967</v>
      </c>
      <c r="Y557">
        <v>514</v>
      </c>
    </row>
    <row r="558" spans="1:25">
      <c r="A558" t="s">
        <v>9422</v>
      </c>
      <c r="B558" t="s">
        <v>9701</v>
      </c>
      <c r="E558" t="s">
        <v>8527</v>
      </c>
      <c r="F558" t="s">
        <v>8523</v>
      </c>
      <c r="G558" t="s">
        <v>8548</v>
      </c>
      <c r="H558" t="s">
        <v>980</v>
      </c>
      <c r="I558" s="6">
        <v>44978</v>
      </c>
      <c r="L558" s="6">
        <v>44978</v>
      </c>
      <c r="M558" t="s">
        <v>8600</v>
      </c>
      <c r="N558">
        <v>0</v>
      </c>
      <c r="O558">
        <v>0</v>
      </c>
      <c r="P558" t="s">
        <v>8534</v>
      </c>
      <c r="Q558">
        <v>1</v>
      </c>
      <c r="R558">
        <v>0</v>
      </c>
      <c r="S558" t="s">
        <v>8522</v>
      </c>
      <c r="T558" t="s">
        <v>8523</v>
      </c>
      <c r="U558" t="s">
        <v>8518</v>
      </c>
      <c r="V558">
        <v>0</v>
      </c>
      <c r="W558">
        <v>0</v>
      </c>
      <c r="X558">
        <v>19071</v>
      </c>
      <c r="Y558">
        <v>513</v>
      </c>
    </row>
    <row r="559" spans="1:25">
      <c r="A559" t="s">
        <v>188</v>
      </c>
      <c r="B559" t="s">
        <v>9702</v>
      </c>
      <c r="E559" t="s">
        <v>8527</v>
      </c>
      <c r="F559" t="s">
        <v>8518</v>
      </c>
      <c r="G559" t="s">
        <v>8519</v>
      </c>
      <c r="H559" t="s">
        <v>980</v>
      </c>
      <c r="I559" s="6">
        <v>45078</v>
      </c>
      <c r="K559" s="6">
        <v>45290</v>
      </c>
      <c r="L559" s="6">
        <v>45289</v>
      </c>
      <c r="M559" t="s">
        <v>8824</v>
      </c>
      <c r="N559" t="s">
        <v>9703</v>
      </c>
      <c r="O559">
        <v>516.96</v>
      </c>
      <c r="P559" t="s">
        <v>8534</v>
      </c>
      <c r="Q559">
        <v>27</v>
      </c>
      <c r="R559">
        <v>18</v>
      </c>
      <c r="S559" t="s">
        <v>8535</v>
      </c>
      <c r="T559" t="s">
        <v>8523</v>
      </c>
      <c r="U559" t="s">
        <v>8518</v>
      </c>
      <c r="V559">
        <v>0</v>
      </c>
      <c r="W559">
        <v>0</v>
      </c>
      <c r="X559">
        <v>19072</v>
      </c>
      <c r="Y559">
        <v>533</v>
      </c>
    </row>
    <row r="560" spans="1:25">
      <c r="A560" t="s">
        <v>9645</v>
      </c>
      <c r="B560" t="s">
        <v>9704</v>
      </c>
      <c r="E560" t="s">
        <v>8527</v>
      </c>
      <c r="F560" t="s">
        <v>8518</v>
      </c>
      <c r="G560" t="s">
        <v>8519</v>
      </c>
      <c r="I560" s="6">
        <v>45124</v>
      </c>
      <c r="K560" s="6">
        <v>45153</v>
      </c>
      <c r="L560" s="6">
        <v>45153</v>
      </c>
      <c r="M560" t="s">
        <v>8600</v>
      </c>
      <c r="N560" t="s">
        <v>9629</v>
      </c>
      <c r="O560">
        <v>0</v>
      </c>
      <c r="Q560">
        <v>0</v>
      </c>
      <c r="R560">
        <v>0</v>
      </c>
      <c r="S560" t="s">
        <v>8522</v>
      </c>
      <c r="T560" t="s">
        <v>8523</v>
      </c>
      <c r="U560" t="s">
        <v>8518</v>
      </c>
      <c r="V560">
        <v>0</v>
      </c>
      <c r="W560">
        <v>0</v>
      </c>
      <c r="X560">
        <v>19273</v>
      </c>
      <c r="Y560">
        <v>0</v>
      </c>
    </row>
    <row r="561" spans="1:25">
      <c r="A561" t="s">
        <v>127</v>
      </c>
      <c r="B561" t="s">
        <v>9705</v>
      </c>
      <c r="E561" t="s">
        <v>8517</v>
      </c>
      <c r="F561" t="s">
        <v>8523</v>
      </c>
      <c r="G561" t="s">
        <v>8548</v>
      </c>
      <c r="H561" t="s">
        <v>980</v>
      </c>
      <c r="I561" s="6">
        <v>45184</v>
      </c>
      <c r="K561" s="6">
        <v>45473</v>
      </c>
      <c r="L561" s="6">
        <v>45471</v>
      </c>
      <c r="M561" t="s">
        <v>8528</v>
      </c>
      <c r="N561" t="s">
        <v>9706</v>
      </c>
      <c r="O561">
        <v>3108.88</v>
      </c>
      <c r="P561" t="s">
        <v>8534</v>
      </c>
      <c r="Q561">
        <v>3</v>
      </c>
      <c r="R561">
        <v>1</v>
      </c>
      <c r="S561" t="s">
        <v>8535</v>
      </c>
      <c r="T561" t="s">
        <v>8523</v>
      </c>
      <c r="U561" t="s">
        <v>8518</v>
      </c>
      <c r="V561">
        <v>0</v>
      </c>
      <c r="W561">
        <v>0</v>
      </c>
      <c r="X561">
        <v>19277</v>
      </c>
      <c r="Y561">
        <v>635</v>
      </c>
    </row>
    <row r="562" spans="1:25">
      <c r="A562" t="s">
        <v>9562</v>
      </c>
      <c r="B562" t="s">
        <v>9707</v>
      </c>
      <c r="E562" t="s">
        <v>8556</v>
      </c>
      <c r="F562" t="s">
        <v>8518</v>
      </c>
      <c r="G562" t="s">
        <v>8519</v>
      </c>
      <c r="I562" s="6">
        <v>44927</v>
      </c>
      <c r="L562" s="6">
        <v>44925</v>
      </c>
      <c r="M562" t="s">
        <v>8600</v>
      </c>
      <c r="N562">
        <v>0</v>
      </c>
      <c r="O562">
        <v>0</v>
      </c>
      <c r="Q562">
        <v>0</v>
      </c>
      <c r="R562">
        <v>0</v>
      </c>
      <c r="S562" t="s">
        <v>8522</v>
      </c>
      <c r="T562" t="s">
        <v>8523</v>
      </c>
      <c r="U562" t="s">
        <v>8518</v>
      </c>
      <c r="V562">
        <v>0</v>
      </c>
      <c r="W562">
        <v>0</v>
      </c>
      <c r="X562">
        <v>14228</v>
      </c>
      <c r="Y562">
        <v>0</v>
      </c>
    </row>
    <row r="563" spans="1:25">
      <c r="A563" t="s">
        <v>361</v>
      </c>
      <c r="B563" t="s">
        <v>9708</v>
      </c>
      <c r="E563" t="s">
        <v>8527</v>
      </c>
      <c r="F563" t="s">
        <v>8518</v>
      </c>
      <c r="G563" t="s">
        <v>8519</v>
      </c>
      <c r="H563" t="s">
        <v>980</v>
      </c>
      <c r="I563" s="6">
        <v>45117</v>
      </c>
      <c r="K563" s="6">
        <v>45260</v>
      </c>
      <c r="L563" s="6">
        <v>45282</v>
      </c>
      <c r="M563" t="s">
        <v>8901</v>
      </c>
      <c r="N563" t="s">
        <v>9709</v>
      </c>
      <c r="O563">
        <v>3322.72</v>
      </c>
      <c r="P563" t="s">
        <v>8534</v>
      </c>
      <c r="Q563">
        <v>1</v>
      </c>
      <c r="R563">
        <v>2</v>
      </c>
      <c r="S563" t="s">
        <v>8535</v>
      </c>
      <c r="T563" t="s">
        <v>8523</v>
      </c>
      <c r="U563" t="s">
        <v>8518</v>
      </c>
      <c r="V563">
        <v>0.45</v>
      </c>
      <c r="W563">
        <v>0.55000000000000004</v>
      </c>
      <c r="X563">
        <v>19380</v>
      </c>
      <c r="Y563">
        <v>537</v>
      </c>
    </row>
    <row r="564" spans="1:25">
      <c r="A564" t="s">
        <v>9710</v>
      </c>
      <c r="B564" t="s">
        <v>9711</v>
      </c>
      <c r="E564" t="s">
        <v>8527</v>
      </c>
      <c r="F564" t="s">
        <v>8518</v>
      </c>
      <c r="G564" t="s">
        <v>8519</v>
      </c>
      <c r="I564" s="6">
        <v>45047</v>
      </c>
      <c r="K564" s="6">
        <v>45138</v>
      </c>
      <c r="L564" s="6">
        <v>45047</v>
      </c>
      <c r="M564" t="s">
        <v>8600</v>
      </c>
      <c r="N564" t="s">
        <v>9647</v>
      </c>
      <c r="O564">
        <v>0</v>
      </c>
      <c r="Q564">
        <v>1</v>
      </c>
      <c r="R564">
        <v>0</v>
      </c>
      <c r="S564" t="s">
        <v>8522</v>
      </c>
      <c r="T564" t="s">
        <v>8523</v>
      </c>
      <c r="U564" t="s">
        <v>8518</v>
      </c>
      <c r="V564">
        <v>0</v>
      </c>
      <c r="W564">
        <v>0</v>
      </c>
      <c r="X564">
        <v>19382</v>
      </c>
      <c r="Y564">
        <v>0</v>
      </c>
    </row>
    <row r="565" spans="1:25">
      <c r="A565" t="s">
        <v>9710</v>
      </c>
      <c r="B565" t="s">
        <v>9712</v>
      </c>
      <c r="E565" t="s">
        <v>8527</v>
      </c>
      <c r="F565" t="s">
        <v>8518</v>
      </c>
      <c r="G565" t="s">
        <v>8519</v>
      </c>
      <c r="I565" s="6">
        <v>45047</v>
      </c>
      <c r="K565" s="6">
        <v>45077</v>
      </c>
      <c r="L565" s="6">
        <v>45047</v>
      </c>
      <c r="M565" t="s">
        <v>8600</v>
      </c>
      <c r="N565" t="s">
        <v>9713</v>
      </c>
      <c r="O565">
        <v>0</v>
      </c>
      <c r="Q565">
        <v>2</v>
      </c>
      <c r="R565">
        <v>0</v>
      </c>
      <c r="S565" t="s">
        <v>8522</v>
      </c>
      <c r="T565" t="s">
        <v>8523</v>
      </c>
      <c r="U565" t="s">
        <v>8518</v>
      </c>
      <c r="V565">
        <v>0</v>
      </c>
      <c r="W565">
        <v>0</v>
      </c>
      <c r="X565">
        <v>19383</v>
      </c>
      <c r="Y565">
        <v>0</v>
      </c>
    </row>
    <row r="566" spans="1:25">
      <c r="A566" t="s">
        <v>9714</v>
      </c>
      <c r="B566" t="s">
        <v>9715</v>
      </c>
      <c r="E566" t="s">
        <v>8527</v>
      </c>
      <c r="F566" t="s">
        <v>8518</v>
      </c>
      <c r="G566" t="s">
        <v>8519</v>
      </c>
      <c r="H566" t="s">
        <v>980</v>
      </c>
      <c r="I566" s="6">
        <v>45131</v>
      </c>
      <c r="K566" s="6">
        <v>45212</v>
      </c>
      <c r="L566" s="6">
        <v>45212</v>
      </c>
      <c r="M566" t="s">
        <v>8528</v>
      </c>
      <c r="N566" t="s">
        <v>9716</v>
      </c>
      <c r="O566">
        <v>1510.24</v>
      </c>
      <c r="P566" t="s">
        <v>8534</v>
      </c>
      <c r="Q566">
        <v>4</v>
      </c>
      <c r="R566">
        <v>5</v>
      </c>
      <c r="S566" t="s">
        <v>8535</v>
      </c>
      <c r="T566" t="s">
        <v>8523</v>
      </c>
      <c r="U566" t="s">
        <v>8518</v>
      </c>
      <c r="V566">
        <v>0</v>
      </c>
      <c r="W566">
        <v>0</v>
      </c>
      <c r="X566">
        <v>19387</v>
      </c>
      <c r="Y566">
        <v>542</v>
      </c>
    </row>
    <row r="567" spans="1:25">
      <c r="A567" t="s">
        <v>9163</v>
      </c>
      <c r="B567" t="s">
        <v>9717</v>
      </c>
      <c r="D567">
        <v>10993943316</v>
      </c>
      <c r="F567" t="s">
        <v>8518</v>
      </c>
      <c r="G567" t="s">
        <v>8519</v>
      </c>
      <c r="I567" s="6">
        <v>45108</v>
      </c>
      <c r="K567" s="6">
        <v>45291</v>
      </c>
      <c r="L567" s="6">
        <v>45324</v>
      </c>
      <c r="M567" t="s">
        <v>8600</v>
      </c>
      <c r="N567" t="s">
        <v>9047</v>
      </c>
      <c r="O567">
        <v>424</v>
      </c>
      <c r="Q567">
        <v>8</v>
      </c>
      <c r="R567">
        <v>9</v>
      </c>
      <c r="S567" t="s">
        <v>8535</v>
      </c>
      <c r="T567" t="s">
        <v>8523</v>
      </c>
      <c r="U567" t="s">
        <v>8518</v>
      </c>
      <c r="V567">
        <v>0</v>
      </c>
      <c r="W567">
        <v>0</v>
      </c>
      <c r="X567">
        <v>19488</v>
      </c>
      <c r="Y567">
        <v>0</v>
      </c>
    </row>
    <row r="568" spans="1:25">
      <c r="A568" t="s">
        <v>414</v>
      </c>
      <c r="B568" t="s">
        <v>9718</v>
      </c>
      <c r="E568" t="s">
        <v>8527</v>
      </c>
      <c r="F568" t="s">
        <v>8518</v>
      </c>
      <c r="G568" t="s">
        <v>9087</v>
      </c>
      <c r="H568" t="s">
        <v>983</v>
      </c>
      <c r="I568" s="6">
        <v>45139</v>
      </c>
      <c r="K568" s="6">
        <v>45199</v>
      </c>
      <c r="L568" s="6">
        <v>45198</v>
      </c>
      <c r="M568" t="s">
        <v>8901</v>
      </c>
      <c r="N568" t="s">
        <v>9047</v>
      </c>
      <c r="O568">
        <v>336</v>
      </c>
      <c r="Q568">
        <v>0</v>
      </c>
      <c r="R568">
        <v>0</v>
      </c>
      <c r="S568" t="s">
        <v>8522</v>
      </c>
      <c r="T568" t="s">
        <v>8523</v>
      </c>
      <c r="U568" t="s">
        <v>8518</v>
      </c>
      <c r="V568">
        <v>0</v>
      </c>
      <c r="W568">
        <v>0</v>
      </c>
      <c r="X568">
        <v>19489</v>
      </c>
      <c r="Y568">
        <v>0</v>
      </c>
    </row>
    <row r="569" spans="1:25">
      <c r="A569" t="s">
        <v>69</v>
      </c>
      <c r="B569" t="s">
        <v>117</v>
      </c>
      <c r="D569">
        <v>14229981754</v>
      </c>
      <c r="E569" t="s">
        <v>8517</v>
      </c>
      <c r="F569" t="s">
        <v>8523</v>
      </c>
      <c r="G569" t="s">
        <v>8548</v>
      </c>
      <c r="H569" t="s">
        <v>980</v>
      </c>
      <c r="I569" s="6">
        <v>45131</v>
      </c>
      <c r="K569" s="6">
        <v>45596</v>
      </c>
      <c r="L569" s="6">
        <v>45596</v>
      </c>
      <c r="M569" t="s">
        <v>8539</v>
      </c>
      <c r="N569" t="s">
        <v>9719</v>
      </c>
      <c r="O569">
        <v>3664.24</v>
      </c>
      <c r="P569" t="s">
        <v>8534</v>
      </c>
      <c r="Q569">
        <v>1</v>
      </c>
      <c r="R569">
        <v>1</v>
      </c>
      <c r="S569" t="s">
        <v>8535</v>
      </c>
      <c r="T569" t="s">
        <v>8523</v>
      </c>
      <c r="U569" t="s">
        <v>8523</v>
      </c>
      <c r="V569">
        <v>0</v>
      </c>
      <c r="W569">
        <v>0</v>
      </c>
      <c r="X569">
        <v>19490</v>
      </c>
      <c r="Y569">
        <v>559</v>
      </c>
    </row>
    <row r="570" spans="1:25">
      <c r="A570" t="s">
        <v>9240</v>
      </c>
      <c r="B570" t="s">
        <v>9720</v>
      </c>
      <c r="D570">
        <v>9857654319</v>
      </c>
      <c r="E570" t="s">
        <v>8527</v>
      </c>
      <c r="F570" t="s">
        <v>8523</v>
      </c>
      <c r="G570" t="s">
        <v>8519</v>
      </c>
      <c r="I570" s="6">
        <v>45108</v>
      </c>
      <c r="K570" s="6">
        <v>45291</v>
      </c>
      <c r="L570" s="6">
        <v>45107</v>
      </c>
      <c r="N570" t="s">
        <v>9721</v>
      </c>
      <c r="O570">
        <v>0</v>
      </c>
      <c r="Q570">
        <v>1</v>
      </c>
      <c r="R570">
        <v>6</v>
      </c>
      <c r="S570" t="s">
        <v>8535</v>
      </c>
      <c r="T570" t="s">
        <v>8523</v>
      </c>
      <c r="U570" t="s">
        <v>8523</v>
      </c>
      <c r="V570">
        <v>0</v>
      </c>
      <c r="W570">
        <v>0</v>
      </c>
      <c r="X570">
        <v>19491</v>
      </c>
      <c r="Y570">
        <v>0</v>
      </c>
    </row>
    <row r="571" spans="1:25">
      <c r="A571" t="s">
        <v>9226</v>
      </c>
      <c r="B571" t="s">
        <v>9722</v>
      </c>
      <c r="D571">
        <v>12561291896</v>
      </c>
      <c r="E571" t="s">
        <v>8527</v>
      </c>
      <c r="F571" t="s">
        <v>8518</v>
      </c>
      <c r="G571" t="s">
        <v>8519</v>
      </c>
      <c r="I571" s="6">
        <v>45108</v>
      </c>
      <c r="K571" s="6">
        <v>45291</v>
      </c>
      <c r="L571" s="6">
        <v>45198</v>
      </c>
      <c r="M571" t="s">
        <v>8600</v>
      </c>
      <c r="N571" t="s">
        <v>9723</v>
      </c>
      <c r="O571">
        <v>1</v>
      </c>
      <c r="Q571">
        <v>18</v>
      </c>
      <c r="R571">
        <v>6</v>
      </c>
      <c r="S571" t="s">
        <v>8535</v>
      </c>
      <c r="T571" t="s">
        <v>8523</v>
      </c>
      <c r="U571" t="s">
        <v>8518</v>
      </c>
      <c r="V571">
        <v>0</v>
      </c>
      <c r="W571">
        <v>0</v>
      </c>
      <c r="X571">
        <v>19594</v>
      </c>
      <c r="Y571">
        <v>0</v>
      </c>
    </row>
    <row r="572" spans="1:25">
      <c r="A572" t="s">
        <v>9724</v>
      </c>
      <c r="B572" t="s">
        <v>9725</v>
      </c>
      <c r="D572">
        <v>13793525762</v>
      </c>
      <c r="E572" t="s">
        <v>8556</v>
      </c>
      <c r="F572" t="s">
        <v>8518</v>
      </c>
      <c r="G572" t="s">
        <v>8519</v>
      </c>
      <c r="I572" s="6">
        <v>45108</v>
      </c>
      <c r="K572" s="6">
        <v>45230</v>
      </c>
      <c r="L572" s="6">
        <v>45230</v>
      </c>
      <c r="M572" t="s">
        <v>8600</v>
      </c>
      <c r="N572" t="s">
        <v>9726</v>
      </c>
      <c r="O572">
        <v>156</v>
      </c>
      <c r="Q572">
        <v>1</v>
      </c>
      <c r="R572">
        <v>6</v>
      </c>
      <c r="S572" t="s">
        <v>8535</v>
      </c>
      <c r="T572" t="s">
        <v>8523</v>
      </c>
      <c r="U572" t="s">
        <v>8518</v>
      </c>
      <c r="V572">
        <v>0</v>
      </c>
      <c r="W572">
        <v>0</v>
      </c>
      <c r="X572">
        <v>19596</v>
      </c>
      <c r="Y572">
        <v>0</v>
      </c>
    </row>
    <row r="573" spans="1:25">
      <c r="A573" t="s">
        <v>382</v>
      </c>
      <c r="B573" t="s">
        <v>9341</v>
      </c>
      <c r="D573" t="s">
        <v>9727</v>
      </c>
      <c r="E573" t="s">
        <v>295</v>
      </c>
      <c r="F573" t="s">
        <v>8523</v>
      </c>
      <c r="G573" t="s">
        <v>9360</v>
      </c>
      <c r="I573" s="6">
        <v>45108</v>
      </c>
      <c r="L573" s="6">
        <v>45888</v>
      </c>
      <c r="M573" t="s">
        <v>8824</v>
      </c>
      <c r="N573">
        <v>0</v>
      </c>
      <c r="O573">
        <v>2453.44</v>
      </c>
      <c r="Q573">
        <v>0</v>
      </c>
      <c r="R573">
        <v>0</v>
      </c>
      <c r="S573" t="s">
        <v>8522</v>
      </c>
      <c r="T573" t="s">
        <v>8523</v>
      </c>
      <c r="U573" t="s">
        <v>8523</v>
      </c>
      <c r="V573">
        <v>0</v>
      </c>
      <c r="W573">
        <v>0</v>
      </c>
      <c r="X573">
        <v>19697</v>
      </c>
      <c r="Y573">
        <v>0</v>
      </c>
    </row>
    <row r="574" spans="1:25">
      <c r="A574" t="s">
        <v>110</v>
      </c>
      <c r="B574" t="s">
        <v>9728</v>
      </c>
      <c r="D574">
        <v>14229444104</v>
      </c>
      <c r="E574" t="s">
        <v>8527</v>
      </c>
      <c r="F574" t="s">
        <v>8518</v>
      </c>
      <c r="G574" t="s">
        <v>8519</v>
      </c>
      <c r="H574" t="s">
        <v>980</v>
      </c>
      <c r="I574" s="6">
        <v>45215</v>
      </c>
      <c r="K574" s="6">
        <v>45306</v>
      </c>
      <c r="L574" s="6">
        <v>45373</v>
      </c>
      <c r="M574" t="s">
        <v>8539</v>
      </c>
      <c r="N574" t="s">
        <v>9729</v>
      </c>
      <c r="O574">
        <v>3270.48</v>
      </c>
      <c r="P574" t="s">
        <v>8534</v>
      </c>
      <c r="Q574">
        <v>3</v>
      </c>
      <c r="R574">
        <v>2</v>
      </c>
      <c r="S574" t="s">
        <v>8535</v>
      </c>
      <c r="T574" t="s">
        <v>8523</v>
      </c>
      <c r="U574" t="s">
        <v>8518</v>
      </c>
      <c r="V574">
        <v>0</v>
      </c>
      <c r="W574">
        <v>0</v>
      </c>
      <c r="X574">
        <v>19698</v>
      </c>
      <c r="Y574">
        <v>899</v>
      </c>
    </row>
    <row r="575" spans="1:25">
      <c r="A575" t="s">
        <v>188</v>
      </c>
      <c r="B575" t="s">
        <v>9730</v>
      </c>
      <c r="D575">
        <v>14230091420</v>
      </c>
      <c r="E575" t="s">
        <v>8527</v>
      </c>
      <c r="F575" t="s">
        <v>8518</v>
      </c>
      <c r="G575" t="s">
        <v>8519</v>
      </c>
      <c r="H575" t="s">
        <v>980</v>
      </c>
      <c r="I575" s="6">
        <v>45103</v>
      </c>
      <c r="J575" s="6">
        <v>45103</v>
      </c>
      <c r="K575" s="6">
        <v>45177</v>
      </c>
      <c r="L575" s="6">
        <v>45184</v>
      </c>
      <c r="M575" t="s">
        <v>8824</v>
      </c>
      <c r="N575" t="s">
        <v>8836</v>
      </c>
      <c r="O575">
        <v>1557.2</v>
      </c>
      <c r="P575" t="s">
        <v>8534</v>
      </c>
      <c r="Q575">
        <v>4</v>
      </c>
      <c r="R575">
        <v>1</v>
      </c>
      <c r="S575" t="s">
        <v>8535</v>
      </c>
      <c r="T575" t="s">
        <v>8523</v>
      </c>
      <c r="U575" t="s">
        <v>8518</v>
      </c>
      <c r="V575">
        <v>0.45</v>
      </c>
      <c r="W575">
        <v>0.55000000000000004</v>
      </c>
      <c r="X575">
        <v>19699</v>
      </c>
      <c r="Y575">
        <v>550</v>
      </c>
    </row>
    <row r="576" spans="1:25">
      <c r="A576" t="s">
        <v>382</v>
      </c>
      <c r="B576" t="s">
        <v>9731</v>
      </c>
      <c r="D576">
        <v>14230080938</v>
      </c>
      <c r="E576" t="s">
        <v>8527</v>
      </c>
      <c r="F576" t="s">
        <v>8518</v>
      </c>
      <c r="G576" t="s">
        <v>8519</v>
      </c>
      <c r="H576" t="s">
        <v>980</v>
      </c>
      <c r="I576" s="6">
        <v>45187</v>
      </c>
      <c r="K576" s="6">
        <v>45291</v>
      </c>
      <c r="L576" s="6">
        <v>45310</v>
      </c>
      <c r="M576" t="s">
        <v>8824</v>
      </c>
      <c r="N576" t="s">
        <v>9709</v>
      </c>
      <c r="O576">
        <v>2563.7600000000002</v>
      </c>
      <c r="P576" t="s">
        <v>8534</v>
      </c>
      <c r="Q576">
        <v>1</v>
      </c>
      <c r="R576">
        <v>1</v>
      </c>
      <c r="S576" t="s">
        <v>8535</v>
      </c>
      <c r="T576" t="s">
        <v>8523</v>
      </c>
      <c r="U576" t="s">
        <v>8518</v>
      </c>
      <c r="V576">
        <v>0</v>
      </c>
      <c r="W576">
        <v>0</v>
      </c>
      <c r="X576">
        <v>19701</v>
      </c>
      <c r="Y576">
        <v>647</v>
      </c>
    </row>
    <row r="577" spans="1:25">
      <c r="A577" t="s">
        <v>382</v>
      </c>
      <c r="B577" t="s">
        <v>9732</v>
      </c>
      <c r="D577">
        <v>14230130017</v>
      </c>
      <c r="E577" t="s">
        <v>8527</v>
      </c>
      <c r="F577" t="s">
        <v>8518</v>
      </c>
      <c r="G577" t="s">
        <v>8519</v>
      </c>
      <c r="H577" t="s">
        <v>980</v>
      </c>
      <c r="I577" s="6">
        <v>45210</v>
      </c>
      <c r="K577" s="6">
        <v>45282</v>
      </c>
      <c r="L577" s="6">
        <v>45322</v>
      </c>
      <c r="M577" t="s">
        <v>8824</v>
      </c>
      <c r="N577" t="s">
        <v>8944</v>
      </c>
      <c r="O577">
        <v>1274.4000000000001</v>
      </c>
      <c r="P577" t="s">
        <v>8534</v>
      </c>
      <c r="Q577">
        <v>1</v>
      </c>
      <c r="R577">
        <v>1</v>
      </c>
      <c r="S577" t="s">
        <v>8535</v>
      </c>
      <c r="T577" t="s">
        <v>8523</v>
      </c>
      <c r="U577" t="s">
        <v>8518</v>
      </c>
      <c r="V577">
        <v>0</v>
      </c>
      <c r="W577">
        <v>0</v>
      </c>
      <c r="X577">
        <v>19702</v>
      </c>
      <c r="Y577">
        <v>659</v>
      </c>
    </row>
    <row r="578" spans="1:25">
      <c r="A578" t="s">
        <v>9533</v>
      </c>
      <c r="B578" t="s">
        <v>9733</v>
      </c>
      <c r="E578" t="s">
        <v>8527</v>
      </c>
      <c r="F578" t="s">
        <v>8523</v>
      </c>
      <c r="G578" t="s">
        <v>8519</v>
      </c>
      <c r="I578" s="6">
        <v>45139</v>
      </c>
      <c r="K578" s="6">
        <v>45230</v>
      </c>
      <c r="L578" s="6">
        <v>45139</v>
      </c>
      <c r="M578" t="s">
        <v>8600</v>
      </c>
      <c r="N578" t="s">
        <v>9734</v>
      </c>
      <c r="O578">
        <v>0</v>
      </c>
      <c r="Q578">
        <v>13</v>
      </c>
      <c r="R578">
        <v>6</v>
      </c>
      <c r="S578" t="s">
        <v>8535</v>
      </c>
      <c r="T578" t="s">
        <v>8523</v>
      </c>
      <c r="U578" t="s">
        <v>8518</v>
      </c>
      <c r="V578">
        <v>0</v>
      </c>
      <c r="W578">
        <v>0</v>
      </c>
      <c r="X578">
        <v>19703</v>
      </c>
      <c r="Y578">
        <v>0</v>
      </c>
    </row>
    <row r="579" spans="1:25">
      <c r="A579" t="s">
        <v>110</v>
      </c>
      <c r="B579" t="s">
        <v>9341</v>
      </c>
      <c r="D579" t="s">
        <v>9735</v>
      </c>
      <c r="E579" t="s">
        <v>295</v>
      </c>
      <c r="F579" t="s">
        <v>8523</v>
      </c>
      <c r="G579" t="s">
        <v>9360</v>
      </c>
      <c r="I579" s="6">
        <v>45108</v>
      </c>
      <c r="L579" s="6">
        <v>45657</v>
      </c>
      <c r="M579" t="s">
        <v>8539</v>
      </c>
      <c r="N579">
        <v>0</v>
      </c>
      <c r="O579">
        <v>2024.24</v>
      </c>
      <c r="Q579">
        <v>0</v>
      </c>
      <c r="R579">
        <v>0</v>
      </c>
      <c r="S579" t="s">
        <v>8522</v>
      </c>
      <c r="T579" t="s">
        <v>8523</v>
      </c>
      <c r="U579" t="s">
        <v>8523</v>
      </c>
      <c r="V579">
        <v>0</v>
      </c>
      <c r="W579">
        <v>0</v>
      </c>
      <c r="X579">
        <v>19705</v>
      </c>
      <c r="Y579">
        <v>0</v>
      </c>
    </row>
    <row r="580" spans="1:25">
      <c r="A580" t="s">
        <v>9736</v>
      </c>
      <c r="B580" t="s">
        <v>9737</v>
      </c>
      <c r="E580" t="s">
        <v>8527</v>
      </c>
      <c r="F580" t="s">
        <v>8518</v>
      </c>
      <c r="G580" t="s">
        <v>8519</v>
      </c>
      <c r="H580" t="s">
        <v>980</v>
      </c>
      <c r="I580" s="6">
        <v>45124</v>
      </c>
      <c r="K580" s="6">
        <v>45205</v>
      </c>
      <c r="L580" s="6">
        <v>45124</v>
      </c>
      <c r="M580" t="s">
        <v>8573</v>
      </c>
      <c r="N580" t="s">
        <v>9738</v>
      </c>
      <c r="O580">
        <v>0</v>
      </c>
      <c r="P580" t="s">
        <v>8534</v>
      </c>
      <c r="Q580">
        <v>2</v>
      </c>
      <c r="R580">
        <v>0</v>
      </c>
      <c r="S580" t="s">
        <v>8522</v>
      </c>
      <c r="T580" t="s">
        <v>8523</v>
      </c>
      <c r="U580" t="s">
        <v>8518</v>
      </c>
      <c r="V580">
        <v>0</v>
      </c>
      <c r="W580">
        <v>0</v>
      </c>
      <c r="X580">
        <v>19710</v>
      </c>
      <c r="Y580">
        <v>767</v>
      </c>
    </row>
    <row r="581" spans="1:25">
      <c r="A581" t="s">
        <v>127</v>
      </c>
      <c r="B581" t="s">
        <v>9739</v>
      </c>
      <c r="D581">
        <v>14398099983</v>
      </c>
      <c r="E581" t="s">
        <v>8517</v>
      </c>
      <c r="F581" t="s">
        <v>8518</v>
      </c>
      <c r="G581" t="s">
        <v>9087</v>
      </c>
      <c r="H581" t="s">
        <v>983</v>
      </c>
      <c r="I581" s="6">
        <v>45170</v>
      </c>
      <c r="K581" s="6">
        <v>45473</v>
      </c>
      <c r="L581" s="6">
        <v>45289</v>
      </c>
      <c r="M581" t="s">
        <v>8528</v>
      </c>
      <c r="N581">
        <v>0</v>
      </c>
      <c r="O581">
        <v>0</v>
      </c>
      <c r="Q581">
        <v>0</v>
      </c>
      <c r="R581">
        <v>0</v>
      </c>
      <c r="S581" t="s">
        <v>8522</v>
      </c>
      <c r="T581" t="s">
        <v>8523</v>
      </c>
      <c r="U581" t="s">
        <v>8518</v>
      </c>
      <c r="V581">
        <v>0</v>
      </c>
      <c r="W581">
        <v>0</v>
      </c>
      <c r="X581">
        <v>19713</v>
      </c>
      <c r="Y581">
        <v>0</v>
      </c>
    </row>
    <row r="582" spans="1:25">
      <c r="A582" t="s">
        <v>127</v>
      </c>
      <c r="B582" t="s">
        <v>9740</v>
      </c>
      <c r="D582">
        <v>14316260634</v>
      </c>
      <c r="E582" t="s">
        <v>8517</v>
      </c>
      <c r="F582" t="s">
        <v>8523</v>
      </c>
      <c r="G582" t="s">
        <v>8548</v>
      </c>
      <c r="H582" t="s">
        <v>980</v>
      </c>
      <c r="I582" s="6">
        <v>45200</v>
      </c>
      <c r="K582" s="6">
        <v>45291</v>
      </c>
      <c r="L582" s="6">
        <v>45471</v>
      </c>
      <c r="N582" t="s">
        <v>9741</v>
      </c>
      <c r="O582">
        <v>15.04</v>
      </c>
      <c r="P582" t="s">
        <v>8534</v>
      </c>
      <c r="Q582">
        <v>1</v>
      </c>
      <c r="R582">
        <v>1</v>
      </c>
      <c r="S582" t="s">
        <v>8535</v>
      </c>
      <c r="T582" t="s">
        <v>8523</v>
      </c>
      <c r="U582" t="s">
        <v>8518</v>
      </c>
      <c r="V582">
        <v>0</v>
      </c>
      <c r="W582">
        <v>0</v>
      </c>
      <c r="X582">
        <v>19714</v>
      </c>
      <c r="Y582">
        <v>762</v>
      </c>
    </row>
    <row r="583" spans="1:25">
      <c r="A583" t="s">
        <v>9742</v>
      </c>
      <c r="B583" t="s">
        <v>9743</v>
      </c>
      <c r="E583" t="s">
        <v>8527</v>
      </c>
      <c r="F583" t="s">
        <v>8518</v>
      </c>
      <c r="G583" t="s">
        <v>8519</v>
      </c>
      <c r="I583" s="6">
        <v>45124</v>
      </c>
      <c r="K583" s="6">
        <v>45205</v>
      </c>
      <c r="L583" s="6">
        <v>45124</v>
      </c>
      <c r="M583" t="s">
        <v>8600</v>
      </c>
      <c r="N583" t="s">
        <v>9738</v>
      </c>
      <c r="O583">
        <v>0</v>
      </c>
      <c r="Q583">
        <v>0</v>
      </c>
      <c r="R583">
        <v>0</v>
      </c>
      <c r="S583" t="s">
        <v>8522</v>
      </c>
      <c r="T583" t="s">
        <v>8523</v>
      </c>
      <c r="U583" t="s">
        <v>8518</v>
      </c>
      <c r="V583">
        <v>0</v>
      </c>
      <c r="W583">
        <v>0</v>
      </c>
      <c r="X583">
        <v>19717</v>
      </c>
      <c r="Y583">
        <v>0</v>
      </c>
    </row>
    <row r="584" spans="1:25">
      <c r="A584" t="s">
        <v>9586</v>
      </c>
      <c r="B584" t="s">
        <v>9744</v>
      </c>
      <c r="E584" t="s">
        <v>8527</v>
      </c>
      <c r="F584" t="s">
        <v>8518</v>
      </c>
      <c r="G584" t="s">
        <v>8519</v>
      </c>
      <c r="H584" t="s">
        <v>980</v>
      </c>
      <c r="I584" s="6">
        <v>44562</v>
      </c>
      <c r="K584" s="6">
        <v>44926</v>
      </c>
      <c r="L584" s="6">
        <v>44564</v>
      </c>
      <c r="M584" t="s">
        <v>8573</v>
      </c>
      <c r="N584">
        <v>0</v>
      </c>
      <c r="O584">
        <v>0</v>
      </c>
      <c r="P584" t="s">
        <v>8534</v>
      </c>
      <c r="Q584">
        <v>1</v>
      </c>
      <c r="R584">
        <v>0</v>
      </c>
      <c r="S584" t="s">
        <v>8522</v>
      </c>
      <c r="T584" t="s">
        <v>8523</v>
      </c>
      <c r="U584" t="s">
        <v>8518</v>
      </c>
      <c r="V584">
        <v>0</v>
      </c>
      <c r="W584">
        <v>0</v>
      </c>
      <c r="X584">
        <v>19719</v>
      </c>
      <c r="Y584">
        <v>0</v>
      </c>
    </row>
    <row r="585" spans="1:25">
      <c r="A585" t="s">
        <v>237</v>
      </c>
      <c r="B585" t="s">
        <v>9745</v>
      </c>
      <c r="E585" t="s">
        <v>8556</v>
      </c>
      <c r="F585" t="s">
        <v>8523</v>
      </c>
      <c r="G585" t="s">
        <v>9087</v>
      </c>
      <c r="I585" s="6">
        <v>45108</v>
      </c>
      <c r="K585" s="6">
        <v>45291</v>
      </c>
      <c r="L585" s="6">
        <v>45110</v>
      </c>
      <c r="M585" t="s">
        <v>8600</v>
      </c>
      <c r="N585" t="s">
        <v>9746</v>
      </c>
      <c r="O585">
        <v>0</v>
      </c>
      <c r="Q585">
        <v>0</v>
      </c>
      <c r="R585">
        <v>0</v>
      </c>
      <c r="S585" t="s">
        <v>8522</v>
      </c>
      <c r="T585" t="s">
        <v>8523</v>
      </c>
      <c r="U585" t="s">
        <v>8523</v>
      </c>
      <c r="V585">
        <v>0</v>
      </c>
      <c r="W585">
        <v>0</v>
      </c>
      <c r="X585">
        <v>19824</v>
      </c>
      <c r="Y585">
        <v>0</v>
      </c>
    </row>
    <row r="586" spans="1:25">
      <c r="A586" t="s">
        <v>237</v>
      </c>
      <c r="B586" t="s">
        <v>9747</v>
      </c>
      <c r="D586">
        <v>13900683789</v>
      </c>
      <c r="E586" t="s">
        <v>8527</v>
      </c>
      <c r="F586" t="s">
        <v>8518</v>
      </c>
      <c r="G586" t="s">
        <v>8519</v>
      </c>
      <c r="I586" s="6">
        <v>45108</v>
      </c>
      <c r="K586" s="6">
        <v>45290</v>
      </c>
      <c r="L586" s="6">
        <v>45107</v>
      </c>
      <c r="M586" t="s">
        <v>8600</v>
      </c>
      <c r="N586" t="s">
        <v>9456</v>
      </c>
      <c r="O586">
        <v>0</v>
      </c>
      <c r="Q586">
        <v>2</v>
      </c>
      <c r="R586">
        <v>6</v>
      </c>
      <c r="S586" t="s">
        <v>8535</v>
      </c>
      <c r="T586" t="s">
        <v>8523</v>
      </c>
      <c r="U586" t="s">
        <v>8518</v>
      </c>
      <c r="V586">
        <v>0</v>
      </c>
      <c r="W586">
        <v>0</v>
      </c>
      <c r="X586">
        <v>19825</v>
      </c>
      <c r="Y586">
        <v>0</v>
      </c>
    </row>
    <row r="587" spans="1:25">
      <c r="A587" t="s">
        <v>8971</v>
      </c>
      <c r="B587" t="s">
        <v>9748</v>
      </c>
      <c r="E587" t="s">
        <v>8527</v>
      </c>
      <c r="F587" t="s">
        <v>8523</v>
      </c>
      <c r="G587" t="s">
        <v>8548</v>
      </c>
      <c r="H587" t="s">
        <v>980</v>
      </c>
      <c r="I587" s="6">
        <v>45122</v>
      </c>
      <c r="K587" s="6">
        <v>45473</v>
      </c>
      <c r="L587" s="6">
        <v>45471</v>
      </c>
      <c r="M587" t="s">
        <v>8520</v>
      </c>
      <c r="N587" t="s">
        <v>8694</v>
      </c>
      <c r="O587">
        <v>80.12</v>
      </c>
      <c r="Q587">
        <v>0</v>
      </c>
      <c r="R587">
        <v>0</v>
      </c>
      <c r="S587" t="s">
        <v>8522</v>
      </c>
      <c r="T587" t="s">
        <v>8523</v>
      </c>
      <c r="U587" t="s">
        <v>8523</v>
      </c>
      <c r="V587">
        <v>0</v>
      </c>
      <c r="W587">
        <v>0</v>
      </c>
      <c r="X587">
        <v>19827</v>
      </c>
      <c r="Y587">
        <v>551</v>
      </c>
    </row>
    <row r="588" spans="1:25">
      <c r="A588" t="s">
        <v>8971</v>
      </c>
      <c r="B588" t="s">
        <v>9749</v>
      </c>
      <c r="E588" t="s">
        <v>15</v>
      </c>
      <c r="F588" t="s">
        <v>8523</v>
      </c>
      <c r="G588" t="s">
        <v>8548</v>
      </c>
      <c r="H588" t="s">
        <v>980</v>
      </c>
      <c r="I588" s="6">
        <v>45122</v>
      </c>
      <c r="K588" s="6">
        <v>45473</v>
      </c>
      <c r="L588" s="6">
        <v>45124</v>
      </c>
      <c r="M588" t="s">
        <v>8520</v>
      </c>
      <c r="N588">
        <v>0</v>
      </c>
      <c r="O588">
        <v>3.79</v>
      </c>
      <c r="P588" t="s">
        <v>8534</v>
      </c>
      <c r="Q588">
        <v>29</v>
      </c>
      <c r="R588">
        <v>0</v>
      </c>
      <c r="S588" t="s">
        <v>8522</v>
      </c>
      <c r="T588" t="s">
        <v>8523</v>
      </c>
      <c r="U588" t="s">
        <v>8523</v>
      </c>
      <c r="V588">
        <v>0</v>
      </c>
      <c r="W588">
        <v>0</v>
      </c>
      <c r="X588">
        <v>19828</v>
      </c>
      <c r="Y588">
        <v>573</v>
      </c>
    </row>
    <row r="589" spans="1:25">
      <c r="A589" t="s">
        <v>145</v>
      </c>
      <c r="B589" t="s">
        <v>9750</v>
      </c>
      <c r="E589" t="s">
        <v>8527</v>
      </c>
      <c r="F589" t="s">
        <v>8518</v>
      </c>
      <c r="G589" t="s">
        <v>8519</v>
      </c>
      <c r="H589" t="s">
        <v>980</v>
      </c>
      <c r="I589" s="6">
        <v>45117</v>
      </c>
      <c r="K589" s="6">
        <v>45169</v>
      </c>
      <c r="L589" s="6">
        <v>45198</v>
      </c>
      <c r="M589" t="s">
        <v>8745</v>
      </c>
      <c r="N589" t="s">
        <v>9751</v>
      </c>
      <c r="O589">
        <v>3.44</v>
      </c>
      <c r="P589" t="s">
        <v>8534</v>
      </c>
      <c r="Q589">
        <v>1</v>
      </c>
      <c r="R589">
        <v>1</v>
      </c>
      <c r="S589" t="s">
        <v>8535</v>
      </c>
      <c r="T589" t="s">
        <v>8523</v>
      </c>
      <c r="U589" t="s">
        <v>8518</v>
      </c>
      <c r="V589">
        <v>0</v>
      </c>
      <c r="W589">
        <v>0</v>
      </c>
      <c r="X589">
        <v>19829</v>
      </c>
      <c r="Y589">
        <v>564</v>
      </c>
    </row>
    <row r="590" spans="1:25">
      <c r="A590" t="s">
        <v>145</v>
      </c>
      <c r="B590" t="s">
        <v>9752</v>
      </c>
      <c r="E590" t="s">
        <v>8527</v>
      </c>
      <c r="F590" t="s">
        <v>8523</v>
      </c>
      <c r="G590" t="s">
        <v>9360</v>
      </c>
      <c r="H590" t="s">
        <v>1033</v>
      </c>
      <c r="I590" s="6">
        <v>45145</v>
      </c>
      <c r="K590" s="6">
        <v>45219</v>
      </c>
      <c r="L590" s="6">
        <v>45289</v>
      </c>
      <c r="M590" t="s">
        <v>8745</v>
      </c>
      <c r="N590">
        <v>0</v>
      </c>
      <c r="O590">
        <v>2197.52</v>
      </c>
      <c r="Q590">
        <v>0</v>
      </c>
      <c r="R590">
        <v>0</v>
      </c>
      <c r="S590" t="s">
        <v>8522</v>
      </c>
      <c r="T590" t="s">
        <v>8523</v>
      </c>
      <c r="U590" t="s">
        <v>8518</v>
      </c>
      <c r="V590">
        <v>0</v>
      </c>
      <c r="W590">
        <v>0</v>
      </c>
      <c r="X590">
        <v>19830</v>
      </c>
      <c r="Y590">
        <v>0</v>
      </c>
    </row>
    <row r="591" spans="1:25">
      <c r="A591" t="s">
        <v>401</v>
      </c>
      <c r="B591" t="s">
        <v>402</v>
      </c>
      <c r="D591">
        <v>14229318250</v>
      </c>
      <c r="E591" t="s">
        <v>8527</v>
      </c>
      <c r="F591" t="s">
        <v>8523</v>
      </c>
      <c r="G591" t="s">
        <v>8548</v>
      </c>
      <c r="H591" t="s">
        <v>980</v>
      </c>
      <c r="I591" s="6">
        <v>45108</v>
      </c>
      <c r="K591" s="6">
        <v>45838</v>
      </c>
      <c r="L591" s="6">
        <v>45653</v>
      </c>
      <c r="M591" t="s">
        <v>8539</v>
      </c>
      <c r="N591" t="s">
        <v>9569</v>
      </c>
      <c r="O591">
        <v>6444.32</v>
      </c>
      <c r="P591" t="s">
        <v>8534</v>
      </c>
      <c r="Q591">
        <v>10</v>
      </c>
      <c r="R591">
        <v>10</v>
      </c>
      <c r="S591" t="s">
        <v>8535</v>
      </c>
      <c r="T591" t="s">
        <v>8523</v>
      </c>
      <c r="U591" t="s">
        <v>8523</v>
      </c>
      <c r="V591">
        <v>0.45</v>
      </c>
      <c r="W591">
        <v>0.55000000000000004</v>
      </c>
      <c r="X591">
        <v>20038</v>
      </c>
      <c r="Y591">
        <v>575</v>
      </c>
    </row>
    <row r="592" spans="1:25">
      <c r="A592" t="s">
        <v>9298</v>
      </c>
      <c r="B592" t="s">
        <v>9753</v>
      </c>
      <c r="D592">
        <v>14448068167</v>
      </c>
      <c r="E592" t="s">
        <v>8527</v>
      </c>
      <c r="F592" t="s">
        <v>8518</v>
      </c>
      <c r="G592" t="s">
        <v>8519</v>
      </c>
      <c r="I592" s="6">
        <v>45139</v>
      </c>
      <c r="J592" s="6">
        <v>45139</v>
      </c>
      <c r="K592" s="6">
        <v>45292</v>
      </c>
      <c r="L592" s="6">
        <v>45292</v>
      </c>
      <c r="M592" t="s">
        <v>8600</v>
      </c>
      <c r="N592" t="s">
        <v>9754</v>
      </c>
      <c r="O592">
        <v>0</v>
      </c>
      <c r="Q592">
        <v>4</v>
      </c>
      <c r="R592">
        <v>4</v>
      </c>
      <c r="S592" t="s">
        <v>8535</v>
      </c>
      <c r="T592" t="s">
        <v>8523</v>
      </c>
      <c r="U592" t="s">
        <v>8518</v>
      </c>
      <c r="V592">
        <v>0</v>
      </c>
      <c r="W592">
        <v>0</v>
      </c>
      <c r="X592">
        <v>20139</v>
      </c>
      <c r="Y592">
        <v>0</v>
      </c>
    </row>
    <row r="593" spans="1:25">
      <c r="A593" t="s">
        <v>9271</v>
      </c>
      <c r="B593" t="s">
        <v>863</v>
      </c>
      <c r="E593" t="s">
        <v>8527</v>
      </c>
      <c r="F593" t="s">
        <v>8523</v>
      </c>
      <c r="G593" t="s">
        <v>8548</v>
      </c>
      <c r="I593" s="6">
        <v>45138</v>
      </c>
      <c r="K593" s="6">
        <v>45900</v>
      </c>
      <c r="L593" s="6">
        <v>45898</v>
      </c>
      <c r="M593" t="s">
        <v>8600</v>
      </c>
      <c r="N593" t="s">
        <v>9755</v>
      </c>
      <c r="O593">
        <v>4</v>
      </c>
      <c r="Q593">
        <v>23</v>
      </c>
      <c r="R593">
        <v>13</v>
      </c>
      <c r="S593" t="s">
        <v>8535</v>
      </c>
      <c r="T593" t="s">
        <v>8523</v>
      </c>
      <c r="U593" t="s">
        <v>8523</v>
      </c>
      <c r="V593">
        <v>0</v>
      </c>
      <c r="W593">
        <v>0</v>
      </c>
      <c r="X593">
        <v>20140</v>
      </c>
      <c r="Y593">
        <v>0</v>
      </c>
    </row>
    <row r="594" spans="1:25">
      <c r="A594" t="s">
        <v>9271</v>
      </c>
      <c r="B594" t="s">
        <v>9756</v>
      </c>
      <c r="E594" t="s">
        <v>8527</v>
      </c>
      <c r="F594" t="s">
        <v>8518</v>
      </c>
      <c r="G594" t="s">
        <v>8519</v>
      </c>
      <c r="I594" s="6">
        <v>45139</v>
      </c>
      <c r="J594" s="6">
        <v>45139</v>
      </c>
      <c r="K594" s="6">
        <v>45184</v>
      </c>
      <c r="L594" s="6">
        <v>45184</v>
      </c>
      <c r="M594" t="s">
        <v>8600</v>
      </c>
      <c r="N594" t="s">
        <v>9757</v>
      </c>
      <c r="O594">
        <v>0</v>
      </c>
      <c r="Q594">
        <v>5</v>
      </c>
      <c r="R594">
        <v>1</v>
      </c>
      <c r="S594" t="s">
        <v>8535</v>
      </c>
      <c r="T594" t="s">
        <v>8523</v>
      </c>
      <c r="U594" t="s">
        <v>8518</v>
      </c>
      <c r="V594">
        <v>0</v>
      </c>
      <c r="W594">
        <v>0</v>
      </c>
      <c r="X594">
        <v>20141</v>
      </c>
      <c r="Y594">
        <v>0</v>
      </c>
    </row>
    <row r="595" spans="1:25">
      <c r="A595" t="s">
        <v>9271</v>
      </c>
      <c r="B595" t="s">
        <v>867</v>
      </c>
      <c r="E595" t="s">
        <v>8527</v>
      </c>
      <c r="F595" t="s">
        <v>8523</v>
      </c>
      <c r="G595" t="s">
        <v>8548</v>
      </c>
      <c r="I595" s="6">
        <v>45170</v>
      </c>
      <c r="K595" s="6">
        <v>45535</v>
      </c>
      <c r="L595" s="6">
        <v>45351</v>
      </c>
      <c r="M595" t="s">
        <v>8600</v>
      </c>
      <c r="N595" t="s">
        <v>9758</v>
      </c>
      <c r="O595">
        <v>2</v>
      </c>
      <c r="Q595">
        <v>14</v>
      </c>
      <c r="R595">
        <v>12</v>
      </c>
      <c r="S595" t="s">
        <v>8535</v>
      </c>
      <c r="T595" t="s">
        <v>8523</v>
      </c>
      <c r="U595" t="s">
        <v>8523</v>
      </c>
      <c r="V595">
        <v>0</v>
      </c>
      <c r="W595">
        <v>0</v>
      </c>
      <c r="X595">
        <v>20142</v>
      </c>
      <c r="Y595">
        <v>0</v>
      </c>
    </row>
    <row r="596" spans="1:25">
      <c r="A596" t="s">
        <v>9759</v>
      </c>
      <c r="B596" t="s">
        <v>9760</v>
      </c>
      <c r="D596">
        <v>14377237400</v>
      </c>
      <c r="E596" t="s">
        <v>8527</v>
      </c>
      <c r="F596" t="s">
        <v>8523</v>
      </c>
      <c r="G596" t="s">
        <v>8548</v>
      </c>
      <c r="H596" t="s">
        <v>980</v>
      </c>
      <c r="I596" s="6">
        <v>45200</v>
      </c>
      <c r="J596" s="6">
        <v>45166</v>
      </c>
      <c r="K596" s="6">
        <v>45268</v>
      </c>
      <c r="L596" s="6">
        <v>45345</v>
      </c>
      <c r="M596" t="s">
        <v>8901</v>
      </c>
      <c r="N596" t="s">
        <v>8694</v>
      </c>
      <c r="O596">
        <v>990.32</v>
      </c>
      <c r="P596" t="s">
        <v>8534</v>
      </c>
      <c r="Q596">
        <v>1</v>
      </c>
      <c r="R596">
        <v>1</v>
      </c>
      <c r="S596" t="s">
        <v>8535</v>
      </c>
      <c r="T596" t="s">
        <v>8523</v>
      </c>
      <c r="U596" t="s">
        <v>8523</v>
      </c>
      <c r="V596">
        <v>0</v>
      </c>
      <c r="W596">
        <v>0</v>
      </c>
      <c r="X596">
        <v>20144</v>
      </c>
      <c r="Y596">
        <v>674</v>
      </c>
    </row>
    <row r="597" spans="1:25">
      <c r="A597" t="s">
        <v>178</v>
      </c>
      <c r="B597" t="s">
        <v>9761</v>
      </c>
      <c r="E597" t="s">
        <v>8527</v>
      </c>
      <c r="F597" t="s">
        <v>8518</v>
      </c>
      <c r="G597" t="s">
        <v>8519</v>
      </c>
      <c r="H597" t="s">
        <v>980</v>
      </c>
      <c r="I597" s="6">
        <v>45139</v>
      </c>
      <c r="K597" s="6">
        <v>45174</v>
      </c>
      <c r="L597" s="6">
        <v>45184</v>
      </c>
      <c r="M597" t="s">
        <v>8532</v>
      </c>
      <c r="N597" t="s">
        <v>8542</v>
      </c>
      <c r="O597">
        <v>330</v>
      </c>
      <c r="P597" t="s">
        <v>8534</v>
      </c>
      <c r="Q597">
        <v>1</v>
      </c>
      <c r="R597">
        <v>1</v>
      </c>
      <c r="S597" t="s">
        <v>8535</v>
      </c>
      <c r="T597" t="s">
        <v>8523</v>
      </c>
      <c r="U597" t="s">
        <v>8518</v>
      </c>
      <c r="V597">
        <v>0</v>
      </c>
      <c r="W597">
        <v>0</v>
      </c>
      <c r="X597">
        <v>20148</v>
      </c>
      <c r="Y597">
        <v>572</v>
      </c>
    </row>
    <row r="598" spans="1:25">
      <c r="A598" t="s">
        <v>145</v>
      </c>
      <c r="B598" t="s">
        <v>9762</v>
      </c>
      <c r="D598">
        <v>14621922313</v>
      </c>
      <c r="E598" t="s">
        <v>8517</v>
      </c>
      <c r="F598" t="s">
        <v>8518</v>
      </c>
      <c r="G598" t="s">
        <v>8548</v>
      </c>
      <c r="H598" t="s">
        <v>980</v>
      </c>
      <c r="I598" s="6">
        <v>45159</v>
      </c>
      <c r="K598" s="6">
        <v>45471</v>
      </c>
      <c r="L598" s="6">
        <v>45471</v>
      </c>
      <c r="M598" t="s">
        <v>8745</v>
      </c>
      <c r="N598" t="s">
        <v>9763</v>
      </c>
      <c r="O598">
        <v>2700.08</v>
      </c>
      <c r="P598" t="s">
        <v>8534</v>
      </c>
      <c r="Q598">
        <v>5</v>
      </c>
      <c r="R598">
        <v>4</v>
      </c>
      <c r="S598" t="s">
        <v>8535</v>
      </c>
      <c r="T598" t="s">
        <v>8523</v>
      </c>
      <c r="U598" t="s">
        <v>8518</v>
      </c>
      <c r="V598">
        <v>0</v>
      </c>
      <c r="W598">
        <v>0</v>
      </c>
      <c r="X598">
        <v>20149</v>
      </c>
      <c r="Y598">
        <v>597</v>
      </c>
    </row>
    <row r="599" spans="1:25">
      <c r="A599" t="s">
        <v>483</v>
      </c>
      <c r="B599" t="s">
        <v>9764</v>
      </c>
      <c r="D599">
        <v>14230055457</v>
      </c>
      <c r="E599" t="s">
        <v>8556</v>
      </c>
      <c r="F599" t="s">
        <v>8518</v>
      </c>
      <c r="G599" t="s">
        <v>8519</v>
      </c>
      <c r="H599" t="s">
        <v>980</v>
      </c>
      <c r="I599" s="6">
        <v>45139</v>
      </c>
      <c r="J599" s="6">
        <v>45139</v>
      </c>
      <c r="K599" s="6">
        <v>45290</v>
      </c>
      <c r="L599" s="6">
        <v>45289</v>
      </c>
      <c r="M599" t="s">
        <v>8824</v>
      </c>
      <c r="N599" t="s">
        <v>9765</v>
      </c>
      <c r="O599">
        <v>1011.92</v>
      </c>
      <c r="P599" t="s">
        <v>8534</v>
      </c>
      <c r="Q599">
        <v>22</v>
      </c>
      <c r="R599">
        <v>7</v>
      </c>
      <c r="S599" t="s">
        <v>8535</v>
      </c>
      <c r="T599" t="s">
        <v>8523</v>
      </c>
      <c r="U599" t="s">
        <v>8518</v>
      </c>
      <c r="V599">
        <v>0</v>
      </c>
      <c r="W599">
        <v>0</v>
      </c>
      <c r="X599">
        <v>20150</v>
      </c>
      <c r="Y599">
        <v>888</v>
      </c>
    </row>
    <row r="600" spans="1:25">
      <c r="A600" t="s">
        <v>123</v>
      </c>
      <c r="B600" t="s">
        <v>9766</v>
      </c>
      <c r="D600">
        <v>14229964401</v>
      </c>
      <c r="E600" t="s">
        <v>8527</v>
      </c>
      <c r="F600" t="s">
        <v>8518</v>
      </c>
      <c r="G600" t="s">
        <v>9087</v>
      </c>
      <c r="H600" t="s">
        <v>987</v>
      </c>
      <c r="I600" s="6">
        <v>45170</v>
      </c>
      <c r="K600" s="6">
        <v>45291</v>
      </c>
      <c r="L600" s="6">
        <v>45289</v>
      </c>
      <c r="M600" t="s">
        <v>8573</v>
      </c>
      <c r="N600">
        <v>0</v>
      </c>
      <c r="O600">
        <v>0</v>
      </c>
      <c r="Q600">
        <v>0</v>
      </c>
      <c r="R600">
        <v>0</v>
      </c>
      <c r="S600" t="s">
        <v>8522</v>
      </c>
      <c r="T600" t="s">
        <v>8523</v>
      </c>
      <c r="U600" t="s">
        <v>8518</v>
      </c>
      <c r="V600">
        <v>0</v>
      </c>
      <c r="W600">
        <v>0</v>
      </c>
      <c r="X600">
        <v>20156</v>
      </c>
      <c r="Y600">
        <v>0</v>
      </c>
    </row>
    <row r="601" spans="1:25">
      <c r="A601" t="s">
        <v>9767</v>
      </c>
      <c r="B601" t="s">
        <v>9768</v>
      </c>
      <c r="D601">
        <v>13968203372</v>
      </c>
      <c r="E601" t="s">
        <v>8527</v>
      </c>
      <c r="F601" t="s">
        <v>8518</v>
      </c>
      <c r="G601" t="s">
        <v>8519</v>
      </c>
      <c r="I601" s="6">
        <v>45152</v>
      </c>
      <c r="J601" s="6">
        <v>45152</v>
      </c>
      <c r="K601" s="6">
        <v>45248</v>
      </c>
      <c r="L601" s="6">
        <v>45247</v>
      </c>
      <c r="M601" t="s">
        <v>8600</v>
      </c>
      <c r="N601" t="s">
        <v>9769</v>
      </c>
      <c r="O601">
        <v>0</v>
      </c>
      <c r="Q601">
        <v>3</v>
      </c>
      <c r="R601">
        <v>5</v>
      </c>
      <c r="S601" t="s">
        <v>8535</v>
      </c>
      <c r="T601" t="s">
        <v>8523</v>
      </c>
      <c r="U601" t="s">
        <v>8518</v>
      </c>
      <c r="V601">
        <v>0</v>
      </c>
      <c r="W601">
        <v>0</v>
      </c>
      <c r="X601">
        <v>20158</v>
      </c>
      <c r="Y601">
        <v>0</v>
      </c>
    </row>
    <row r="602" spans="1:25">
      <c r="A602" t="s">
        <v>9767</v>
      </c>
      <c r="B602" t="s">
        <v>9770</v>
      </c>
      <c r="D602">
        <v>12386415226</v>
      </c>
      <c r="E602" t="s">
        <v>8527</v>
      </c>
      <c r="F602" t="s">
        <v>8523</v>
      </c>
      <c r="G602" t="s">
        <v>8519</v>
      </c>
      <c r="I602" s="6">
        <v>45152</v>
      </c>
      <c r="K602" s="6">
        <v>45244</v>
      </c>
      <c r="L602" s="6">
        <v>45244</v>
      </c>
      <c r="M602" t="s">
        <v>8600</v>
      </c>
      <c r="N602" t="s">
        <v>9771</v>
      </c>
      <c r="O602">
        <v>0</v>
      </c>
      <c r="Q602">
        <v>3</v>
      </c>
      <c r="R602">
        <v>5</v>
      </c>
      <c r="S602" t="s">
        <v>8535</v>
      </c>
      <c r="T602" t="s">
        <v>8523</v>
      </c>
      <c r="U602" t="s">
        <v>8518</v>
      </c>
      <c r="V602">
        <v>0</v>
      </c>
      <c r="W602">
        <v>0</v>
      </c>
      <c r="X602">
        <v>20159</v>
      </c>
      <c r="Y602">
        <v>0</v>
      </c>
    </row>
    <row r="603" spans="1:25">
      <c r="A603" t="s">
        <v>291</v>
      </c>
      <c r="B603" t="s">
        <v>9772</v>
      </c>
      <c r="E603" t="s">
        <v>8527</v>
      </c>
      <c r="F603" t="s">
        <v>8523</v>
      </c>
      <c r="G603" t="s">
        <v>8519</v>
      </c>
      <c r="I603" s="6">
        <v>45167</v>
      </c>
      <c r="J603" s="6">
        <v>45167</v>
      </c>
      <c r="K603" s="6">
        <v>45177</v>
      </c>
      <c r="L603" s="6">
        <v>45177</v>
      </c>
      <c r="M603" t="s">
        <v>8600</v>
      </c>
      <c r="N603" t="s">
        <v>9773</v>
      </c>
      <c r="O603">
        <v>0</v>
      </c>
      <c r="Q603">
        <v>4</v>
      </c>
      <c r="R603">
        <v>1</v>
      </c>
      <c r="S603" t="s">
        <v>8535</v>
      </c>
      <c r="T603" t="s">
        <v>8523</v>
      </c>
      <c r="U603" t="s">
        <v>8523</v>
      </c>
      <c r="V603">
        <v>0</v>
      </c>
      <c r="W603">
        <v>0</v>
      </c>
      <c r="X603">
        <v>20160</v>
      </c>
      <c r="Y603">
        <v>0</v>
      </c>
    </row>
    <row r="604" spans="1:25">
      <c r="A604" t="s">
        <v>291</v>
      </c>
      <c r="B604" t="s">
        <v>9774</v>
      </c>
      <c r="E604" t="s">
        <v>8527</v>
      </c>
      <c r="F604" t="s">
        <v>8518</v>
      </c>
      <c r="G604" t="s">
        <v>8519</v>
      </c>
      <c r="I604" s="6">
        <v>45180</v>
      </c>
      <c r="J604" s="6">
        <v>45180</v>
      </c>
      <c r="K604" s="6">
        <v>45212</v>
      </c>
      <c r="L604" s="6">
        <v>45212</v>
      </c>
      <c r="M604" t="s">
        <v>8600</v>
      </c>
      <c r="N604" t="s">
        <v>9775</v>
      </c>
      <c r="O604">
        <v>0</v>
      </c>
      <c r="Q604">
        <v>4</v>
      </c>
      <c r="R604">
        <v>4</v>
      </c>
      <c r="S604" t="s">
        <v>8535</v>
      </c>
      <c r="T604" t="s">
        <v>8523</v>
      </c>
      <c r="U604" t="s">
        <v>8518</v>
      </c>
      <c r="V604">
        <v>0</v>
      </c>
      <c r="W604">
        <v>0</v>
      </c>
      <c r="X604">
        <v>20161</v>
      </c>
      <c r="Y604">
        <v>0</v>
      </c>
    </row>
    <row r="605" spans="1:25">
      <c r="A605" t="s">
        <v>9163</v>
      </c>
      <c r="B605" t="s">
        <v>9776</v>
      </c>
      <c r="D605">
        <v>13520406858</v>
      </c>
      <c r="E605" t="s">
        <v>8517</v>
      </c>
      <c r="F605" t="s">
        <v>8523</v>
      </c>
      <c r="G605" t="s">
        <v>8548</v>
      </c>
      <c r="I605" s="6">
        <v>45139</v>
      </c>
      <c r="K605" s="6">
        <v>45504</v>
      </c>
      <c r="L605" s="6">
        <v>45139</v>
      </c>
      <c r="M605" t="s">
        <v>8600</v>
      </c>
      <c r="N605" t="s">
        <v>8831</v>
      </c>
      <c r="O605">
        <v>0</v>
      </c>
      <c r="Q605">
        <v>1</v>
      </c>
      <c r="R605">
        <v>11</v>
      </c>
      <c r="S605" t="s">
        <v>8535</v>
      </c>
      <c r="T605" t="s">
        <v>8523</v>
      </c>
      <c r="U605" t="s">
        <v>8523</v>
      </c>
      <c r="V605">
        <v>0</v>
      </c>
      <c r="W605">
        <v>0</v>
      </c>
      <c r="X605">
        <v>20163</v>
      </c>
      <c r="Y605">
        <v>0</v>
      </c>
    </row>
    <row r="606" spans="1:25">
      <c r="A606" t="s">
        <v>9777</v>
      </c>
      <c r="B606" t="s">
        <v>736</v>
      </c>
      <c r="D606" t="s">
        <v>9778</v>
      </c>
      <c r="E606" t="s">
        <v>8517</v>
      </c>
      <c r="F606" t="s">
        <v>8523</v>
      </c>
      <c r="G606" t="s">
        <v>8548</v>
      </c>
      <c r="H606" t="s">
        <v>980</v>
      </c>
      <c r="I606" s="6">
        <v>45167</v>
      </c>
      <c r="K606" s="6">
        <v>45291</v>
      </c>
      <c r="L606" s="6">
        <v>45565</v>
      </c>
      <c r="M606" t="s">
        <v>8600</v>
      </c>
      <c r="N606">
        <v>0</v>
      </c>
      <c r="O606">
        <v>4525.6000000000004</v>
      </c>
      <c r="Q606">
        <v>0</v>
      </c>
      <c r="R606">
        <v>0</v>
      </c>
      <c r="S606" t="s">
        <v>8522</v>
      </c>
      <c r="T606" t="s">
        <v>8523</v>
      </c>
      <c r="U606" t="s">
        <v>8523</v>
      </c>
      <c r="V606">
        <v>0</v>
      </c>
      <c r="W606">
        <v>0</v>
      </c>
      <c r="X606">
        <v>20165</v>
      </c>
      <c r="Y606">
        <v>629</v>
      </c>
    </row>
    <row r="607" spans="1:25">
      <c r="A607" t="s">
        <v>8977</v>
      </c>
      <c r="B607" t="s">
        <v>9779</v>
      </c>
      <c r="D607">
        <v>14545804713</v>
      </c>
      <c r="E607" t="s">
        <v>15</v>
      </c>
      <c r="F607" t="s">
        <v>8518</v>
      </c>
      <c r="G607" t="s">
        <v>8548</v>
      </c>
      <c r="H607" t="s">
        <v>980</v>
      </c>
      <c r="I607" s="6">
        <v>45131</v>
      </c>
      <c r="K607" s="6">
        <v>45139</v>
      </c>
      <c r="L607" s="6">
        <v>45131</v>
      </c>
      <c r="M607" t="s">
        <v>8520</v>
      </c>
      <c r="N607" t="s">
        <v>9780</v>
      </c>
      <c r="O607">
        <v>0</v>
      </c>
      <c r="P607" t="s">
        <v>8534</v>
      </c>
      <c r="Q607">
        <v>1</v>
      </c>
      <c r="R607">
        <v>0</v>
      </c>
      <c r="S607" t="s">
        <v>8522</v>
      </c>
      <c r="T607" t="s">
        <v>8523</v>
      </c>
      <c r="U607" t="s">
        <v>8518</v>
      </c>
      <c r="V607">
        <v>0</v>
      </c>
      <c r="W607">
        <v>0</v>
      </c>
      <c r="X607">
        <v>20166</v>
      </c>
      <c r="Y607">
        <v>574</v>
      </c>
    </row>
    <row r="608" spans="1:25">
      <c r="A608" t="s">
        <v>142</v>
      </c>
      <c r="B608" t="s">
        <v>9781</v>
      </c>
      <c r="D608" t="s">
        <v>9782</v>
      </c>
      <c r="E608" t="s">
        <v>8527</v>
      </c>
      <c r="F608" t="s">
        <v>8518</v>
      </c>
      <c r="G608" t="s">
        <v>8519</v>
      </c>
      <c r="H608" t="s">
        <v>980</v>
      </c>
      <c r="I608" s="6">
        <v>45170</v>
      </c>
      <c r="K608" s="6">
        <v>45375</v>
      </c>
      <c r="L608" s="6">
        <v>45443</v>
      </c>
      <c r="M608" t="s">
        <v>8824</v>
      </c>
      <c r="N608" t="s">
        <v>9783</v>
      </c>
      <c r="O608">
        <v>3708.08</v>
      </c>
      <c r="P608" t="s">
        <v>8534</v>
      </c>
      <c r="Q608">
        <v>7</v>
      </c>
      <c r="R608">
        <v>3</v>
      </c>
      <c r="S608" t="s">
        <v>8535</v>
      </c>
      <c r="T608" t="s">
        <v>8523</v>
      </c>
      <c r="U608" t="s">
        <v>8518</v>
      </c>
      <c r="V608">
        <v>0</v>
      </c>
      <c r="W608">
        <v>0</v>
      </c>
      <c r="X608">
        <v>20167</v>
      </c>
      <c r="Y608">
        <v>669</v>
      </c>
    </row>
    <row r="609" spans="1:25">
      <c r="A609" t="s">
        <v>9207</v>
      </c>
      <c r="B609" t="s">
        <v>9784</v>
      </c>
      <c r="D609">
        <v>12775792989</v>
      </c>
      <c r="E609" t="s">
        <v>8517</v>
      </c>
      <c r="F609" t="s">
        <v>8523</v>
      </c>
      <c r="G609" t="s">
        <v>8548</v>
      </c>
      <c r="I609" s="6">
        <v>45170</v>
      </c>
      <c r="K609" s="6">
        <v>45504</v>
      </c>
      <c r="L609" s="6">
        <v>45534</v>
      </c>
      <c r="M609" t="s">
        <v>8600</v>
      </c>
      <c r="N609" t="s">
        <v>9785</v>
      </c>
      <c r="O609">
        <v>116.5</v>
      </c>
      <c r="Q609">
        <v>10</v>
      </c>
      <c r="R609">
        <v>15</v>
      </c>
      <c r="S609" t="s">
        <v>8535</v>
      </c>
      <c r="T609" t="s">
        <v>8523</v>
      </c>
      <c r="U609" t="s">
        <v>8523</v>
      </c>
      <c r="V609">
        <v>0</v>
      </c>
      <c r="W609">
        <v>0</v>
      </c>
      <c r="X609">
        <v>20169</v>
      </c>
      <c r="Y609">
        <v>0</v>
      </c>
    </row>
    <row r="610" spans="1:25">
      <c r="A610" t="s">
        <v>9786</v>
      </c>
      <c r="B610" t="s">
        <v>9787</v>
      </c>
      <c r="E610" t="s">
        <v>8527</v>
      </c>
      <c r="F610" t="s">
        <v>8523</v>
      </c>
      <c r="G610" t="s">
        <v>9002</v>
      </c>
      <c r="I610" s="6">
        <v>45162</v>
      </c>
      <c r="K610" s="6">
        <v>45183</v>
      </c>
      <c r="L610" s="6">
        <v>45162</v>
      </c>
      <c r="M610" t="s">
        <v>8600</v>
      </c>
      <c r="N610">
        <v>0</v>
      </c>
      <c r="O610">
        <v>0</v>
      </c>
      <c r="Q610">
        <v>1</v>
      </c>
      <c r="R610">
        <v>0</v>
      </c>
      <c r="S610" t="s">
        <v>8522</v>
      </c>
      <c r="T610" t="s">
        <v>8523</v>
      </c>
      <c r="U610" t="s">
        <v>8523</v>
      </c>
      <c r="V610">
        <v>0</v>
      </c>
      <c r="W610">
        <v>0</v>
      </c>
      <c r="X610">
        <v>20170</v>
      </c>
      <c r="Y610">
        <v>0</v>
      </c>
    </row>
    <row r="611" spans="1:25">
      <c r="A611" t="s">
        <v>85</v>
      </c>
      <c r="B611" t="s">
        <v>9341</v>
      </c>
      <c r="D611" t="s">
        <v>9788</v>
      </c>
      <c r="E611" t="s">
        <v>295</v>
      </c>
      <c r="F611" t="s">
        <v>8523</v>
      </c>
      <c r="G611" t="s">
        <v>9360</v>
      </c>
      <c r="I611" s="6">
        <v>45139</v>
      </c>
      <c r="L611" s="6">
        <v>45657</v>
      </c>
      <c r="M611" t="s">
        <v>8528</v>
      </c>
      <c r="N611">
        <v>0</v>
      </c>
      <c r="O611">
        <v>30.24</v>
      </c>
      <c r="Q611">
        <v>0</v>
      </c>
      <c r="R611">
        <v>0</v>
      </c>
      <c r="S611" t="s">
        <v>8522</v>
      </c>
      <c r="T611" t="s">
        <v>8523</v>
      </c>
      <c r="U611" t="s">
        <v>8523</v>
      </c>
      <c r="V611">
        <v>0</v>
      </c>
      <c r="W611">
        <v>0</v>
      </c>
      <c r="X611">
        <v>20173</v>
      </c>
      <c r="Y611">
        <v>0</v>
      </c>
    </row>
    <row r="612" spans="1:25">
      <c r="A612" t="s">
        <v>145</v>
      </c>
      <c r="B612" t="s">
        <v>9789</v>
      </c>
      <c r="D612">
        <v>14795111977</v>
      </c>
      <c r="E612" t="s">
        <v>8517</v>
      </c>
      <c r="F612" t="s">
        <v>8518</v>
      </c>
      <c r="G612" t="s">
        <v>9087</v>
      </c>
      <c r="H612" t="s">
        <v>1009</v>
      </c>
      <c r="I612" s="6">
        <v>45200</v>
      </c>
      <c r="K612" s="6">
        <v>45291</v>
      </c>
      <c r="L612" s="6">
        <v>45289</v>
      </c>
      <c r="M612" t="s">
        <v>8745</v>
      </c>
      <c r="N612">
        <v>0</v>
      </c>
      <c r="O612">
        <v>0</v>
      </c>
      <c r="Q612">
        <v>0</v>
      </c>
      <c r="R612">
        <v>0</v>
      </c>
      <c r="S612" t="s">
        <v>8522</v>
      </c>
      <c r="T612" t="s">
        <v>8523</v>
      </c>
      <c r="U612" t="s">
        <v>8518</v>
      </c>
      <c r="V612">
        <v>0</v>
      </c>
      <c r="W612">
        <v>0</v>
      </c>
      <c r="X612">
        <v>20274</v>
      </c>
      <c r="Y612">
        <v>0</v>
      </c>
    </row>
    <row r="613" spans="1:25">
      <c r="A613" t="s">
        <v>145</v>
      </c>
      <c r="B613" t="s">
        <v>9790</v>
      </c>
      <c r="D613">
        <v>14756129933</v>
      </c>
      <c r="E613" t="s">
        <v>8517</v>
      </c>
      <c r="F613" t="s">
        <v>8518</v>
      </c>
      <c r="G613" t="s">
        <v>8519</v>
      </c>
      <c r="H613" t="s">
        <v>980</v>
      </c>
      <c r="I613" s="6">
        <v>45170</v>
      </c>
      <c r="K613" s="6">
        <v>45275</v>
      </c>
      <c r="L613" s="6">
        <v>45289</v>
      </c>
      <c r="M613" t="s">
        <v>8745</v>
      </c>
      <c r="N613" t="s">
        <v>9791</v>
      </c>
      <c r="O613">
        <v>3361.68</v>
      </c>
      <c r="P613" t="s">
        <v>8534</v>
      </c>
      <c r="Q613">
        <v>2</v>
      </c>
      <c r="R613">
        <v>4</v>
      </c>
      <c r="S613" t="s">
        <v>8535</v>
      </c>
      <c r="T613" t="s">
        <v>8523</v>
      </c>
      <c r="U613" t="s">
        <v>8518</v>
      </c>
      <c r="V613">
        <v>0</v>
      </c>
      <c r="W613">
        <v>0</v>
      </c>
      <c r="X613">
        <v>20375</v>
      </c>
      <c r="Y613">
        <v>631</v>
      </c>
    </row>
    <row r="614" spans="1:25">
      <c r="A614" t="s">
        <v>145</v>
      </c>
      <c r="B614" t="s">
        <v>9792</v>
      </c>
      <c r="D614">
        <v>14917100297</v>
      </c>
      <c r="E614" t="s">
        <v>8517</v>
      </c>
      <c r="F614" t="s">
        <v>8518</v>
      </c>
      <c r="G614" t="s">
        <v>8519</v>
      </c>
      <c r="H614" t="s">
        <v>980</v>
      </c>
      <c r="I614" s="6">
        <v>45292</v>
      </c>
      <c r="K614" s="6">
        <v>45473</v>
      </c>
      <c r="L614" s="6">
        <v>45471</v>
      </c>
      <c r="M614" t="s">
        <v>8745</v>
      </c>
      <c r="N614" t="s">
        <v>9793</v>
      </c>
      <c r="O614">
        <v>669.12</v>
      </c>
      <c r="P614" t="s">
        <v>8534</v>
      </c>
      <c r="Q614">
        <v>2</v>
      </c>
      <c r="R614">
        <v>0</v>
      </c>
      <c r="S614" t="s">
        <v>8535</v>
      </c>
      <c r="T614" t="s">
        <v>8523</v>
      </c>
      <c r="U614" t="s">
        <v>8518</v>
      </c>
      <c r="V614">
        <v>0</v>
      </c>
      <c r="W614">
        <v>0</v>
      </c>
      <c r="X614">
        <v>20379</v>
      </c>
      <c r="Y614">
        <v>637</v>
      </c>
    </row>
    <row r="615" spans="1:25">
      <c r="A615" t="s">
        <v>382</v>
      </c>
      <c r="B615" t="s">
        <v>9794</v>
      </c>
      <c r="D615">
        <v>14788370308</v>
      </c>
      <c r="E615" t="s">
        <v>8527</v>
      </c>
      <c r="F615" t="s">
        <v>8518</v>
      </c>
      <c r="G615" t="s">
        <v>8519</v>
      </c>
      <c r="H615" t="s">
        <v>980</v>
      </c>
      <c r="I615" s="6">
        <v>45214</v>
      </c>
      <c r="J615" s="6">
        <v>45201</v>
      </c>
      <c r="K615" s="6">
        <v>45322</v>
      </c>
      <c r="L615" s="6">
        <v>45322</v>
      </c>
      <c r="M615" t="s">
        <v>8824</v>
      </c>
      <c r="N615" t="s">
        <v>8949</v>
      </c>
      <c r="O615">
        <v>682.8</v>
      </c>
      <c r="P615" t="s">
        <v>8534</v>
      </c>
      <c r="Q615">
        <v>2</v>
      </c>
      <c r="R615">
        <v>1</v>
      </c>
      <c r="S615" t="s">
        <v>8535</v>
      </c>
      <c r="T615" t="s">
        <v>8523</v>
      </c>
      <c r="U615" t="s">
        <v>8518</v>
      </c>
      <c r="V615">
        <v>0</v>
      </c>
      <c r="W615">
        <v>0</v>
      </c>
      <c r="X615">
        <v>20384</v>
      </c>
      <c r="Y615">
        <v>700</v>
      </c>
    </row>
    <row r="616" spans="1:25">
      <c r="A616" t="s">
        <v>9795</v>
      </c>
      <c r="B616" t="s">
        <v>9796</v>
      </c>
      <c r="D616">
        <v>14546089639</v>
      </c>
      <c r="E616" t="s">
        <v>15</v>
      </c>
      <c r="F616" t="s">
        <v>8518</v>
      </c>
      <c r="G616" t="s">
        <v>8519</v>
      </c>
      <c r="H616" t="s">
        <v>980</v>
      </c>
      <c r="I616" s="6">
        <v>45160</v>
      </c>
      <c r="K616" s="6">
        <v>45199</v>
      </c>
      <c r="L616" s="6">
        <v>45160</v>
      </c>
      <c r="M616" t="s">
        <v>8520</v>
      </c>
      <c r="N616" t="s">
        <v>8804</v>
      </c>
      <c r="O616">
        <v>0</v>
      </c>
      <c r="P616" t="s">
        <v>8534</v>
      </c>
      <c r="Q616">
        <v>2</v>
      </c>
      <c r="R616">
        <v>0</v>
      </c>
      <c r="S616" t="s">
        <v>8535</v>
      </c>
      <c r="T616" t="s">
        <v>8523</v>
      </c>
      <c r="U616" t="s">
        <v>8518</v>
      </c>
      <c r="V616">
        <v>0</v>
      </c>
      <c r="W616">
        <v>0</v>
      </c>
      <c r="X616">
        <v>20386</v>
      </c>
      <c r="Y616">
        <v>639</v>
      </c>
    </row>
    <row r="617" spans="1:25">
      <c r="A617" t="s">
        <v>82</v>
      </c>
      <c r="B617" t="s">
        <v>9797</v>
      </c>
      <c r="D617">
        <v>14230030121</v>
      </c>
      <c r="E617" t="s">
        <v>15</v>
      </c>
      <c r="F617" t="s">
        <v>8518</v>
      </c>
      <c r="G617" t="s">
        <v>8548</v>
      </c>
      <c r="H617" t="s">
        <v>980</v>
      </c>
      <c r="I617" s="6">
        <v>45139</v>
      </c>
      <c r="K617" s="6">
        <v>45199</v>
      </c>
      <c r="L617" s="6">
        <v>45289</v>
      </c>
      <c r="M617" t="s">
        <v>8528</v>
      </c>
      <c r="N617" t="s">
        <v>9798</v>
      </c>
      <c r="O617">
        <v>126.58</v>
      </c>
      <c r="P617" t="s">
        <v>8534</v>
      </c>
      <c r="Q617">
        <v>1</v>
      </c>
      <c r="R617">
        <v>1</v>
      </c>
      <c r="S617" t="s">
        <v>8535</v>
      </c>
      <c r="T617" t="s">
        <v>8523</v>
      </c>
      <c r="U617" t="s">
        <v>8518</v>
      </c>
      <c r="V617">
        <v>0</v>
      </c>
      <c r="W617">
        <v>0</v>
      </c>
      <c r="X617">
        <v>20388</v>
      </c>
      <c r="Y617">
        <v>636</v>
      </c>
    </row>
    <row r="618" spans="1:25">
      <c r="A618" t="s">
        <v>302</v>
      </c>
      <c r="B618" t="s">
        <v>9799</v>
      </c>
      <c r="D618">
        <v>14516230567</v>
      </c>
      <c r="E618" t="s">
        <v>8517</v>
      </c>
      <c r="F618" t="s">
        <v>8518</v>
      </c>
      <c r="G618" t="s">
        <v>8519</v>
      </c>
      <c r="H618" t="s">
        <v>980</v>
      </c>
      <c r="I618" s="6">
        <v>45201</v>
      </c>
      <c r="K618" s="6">
        <v>45382</v>
      </c>
      <c r="L618" s="6">
        <v>45289</v>
      </c>
      <c r="M618" t="s">
        <v>8528</v>
      </c>
      <c r="N618" t="s">
        <v>9800</v>
      </c>
      <c r="O618">
        <v>290.2</v>
      </c>
      <c r="P618" t="s">
        <v>8534</v>
      </c>
      <c r="Q618">
        <v>1</v>
      </c>
      <c r="R618">
        <v>1</v>
      </c>
      <c r="S618" t="s">
        <v>8535</v>
      </c>
      <c r="T618" t="s">
        <v>8523</v>
      </c>
      <c r="U618" t="s">
        <v>8518</v>
      </c>
      <c r="V618">
        <v>0</v>
      </c>
      <c r="W618">
        <v>0</v>
      </c>
      <c r="X618">
        <v>20490</v>
      </c>
      <c r="Y618">
        <v>655</v>
      </c>
    </row>
    <row r="619" spans="1:25">
      <c r="A619" t="s">
        <v>9223</v>
      </c>
      <c r="B619" t="s">
        <v>9801</v>
      </c>
      <c r="D619">
        <v>14040307053</v>
      </c>
      <c r="E619" t="s">
        <v>8556</v>
      </c>
      <c r="F619" t="s">
        <v>8523</v>
      </c>
      <c r="G619" t="s">
        <v>9360</v>
      </c>
      <c r="I619" s="6">
        <v>45170</v>
      </c>
      <c r="K619" s="6">
        <v>45291</v>
      </c>
      <c r="L619" s="6">
        <v>45380</v>
      </c>
      <c r="M619" t="s">
        <v>8600</v>
      </c>
      <c r="N619" t="s">
        <v>9802</v>
      </c>
      <c r="O619">
        <v>264</v>
      </c>
      <c r="Q619">
        <v>1</v>
      </c>
      <c r="R619">
        <v>16</v>
      </c>
      <c r="S619" t="s">
        <v>8535</v>
      </c>
      <c r="T619" t="s">
        <v>8523</v>
      </c>
      <c r="U619" t="s">
        <v>8523</v>
      </c>
      <c r="V619">
        <v>0</v>
      </c>
      <c r="W619">
        <v>0</v>
      </c>
      <c r="X619">
        <v>20491</v>
      </c>
      <c r="Y619">
        <v>0</v>
      </c>
    </row>
    <row r="620" spans="1:25">
      <c r="A620" t="s">
        <v>414</v>
      </c>
      <c r="B620" t="s">
        <v>9803</v>
      </c>
      <c r="D620">
        <v>15108742987</v>
      </c>
      <c r="E620" t="s">
        <v>8527</v>
      </c>
      <c r="F620" t="s">
        <v>8523</v>
      </c>
      <c r="G620" t="s">
        <v>9360</v>
      </c>
      <c r="H620" t="s">
        <v>1009</v>
      </c>
      <c r="I620" s="6">
        <v>45231</v>
      </c>
      <c r="K620" s="6">
        <v>45291</v>
      </c>
      <c r="L620" s="6">
        <v>45289</v>
      </c>
      <c r="M620" t="s">
        <v>8901</v>
      </c>
      <c r="N620">
        <v>0</v>
      </c>
      <c r="O620">
        <v>4.96</v>
      </c>
      <c r="Q620">
        <v>0</v>
      </c>
      <c r="R620">
        <v>0</v>
      </c>
      <c r="S620" t="s">
        <v>8522</v>
      </c>
      <c r="T620" t="s">
        <v>8523</v>
      </c>
      <c r="U620" t="s">
        <v>8523</v>
      </c>
      <c r="V620">
        <v>0</v>
      </c>
      <c r="W620">
        <v>0</v>
      </c>
      <c r="X620">
        <v>20694</v>
      </c>
      <c r="Y620">
        <v>0</v>
      </c>
    </row>
    <row r="621" spans="1:25">
      <c r="A621" t="s">
        <v>9333</v>
      </c>
      <c r="B621" t="s">
        <v>9804</v>
      </c>
      <c r="D621">
        <v>15070427288</v>
      </c>
      <c r="E621" t="s">
        <v>8527</v>
      </c>
      <c r="F621" t="s">
        <v>8518</v>
      </c>
      <c r="G621" t="s">
        <v>8519</v>
      </c>
      <c r="H621" t="s">
        <v>980</v>
      </c>
      <c r="I621" s="6">
        <v>45215</v>
      </c>
      <c r="K621" s="6">
        <v>45291</v>
      </c>
      <c r="L621" s="6">
        <v>45289</v>
      </c>
      <c r="M621" t="s">
        <v>8532</v>
      </c>
      <c r="N621" t="s">
        <v>8917</v>
      </c>
      <c r="O621">
        <v>494.4</v>
      </c>
      <c r="P621" t="s">
        <v>8534</v>
      </c>
      <c r="Q621">
        <v>3</v>
      </c>
      <c r="R621">
        <v>3</v>
      </c>
      <c r="S621" t="s">
        <v>8535</v>
      </c>
      <c r="T621" t="s">
        <v>8523</v>
      </c>
      <c r="U621" t="s">
        <v>8518</v>
      </c>
      <c r="V621">
        <v>0</v>
      </c>
      <c r="W621">
        <v>0</v>
      </c>
      <c r="X621">
        <v>20695</v>
      </c>
      <c r="Y621">
        <v>690</v>
      </c>
    </row>
    <row r="622" spans="1:25">
      <c r="A622" t="s">
        <v>318</v>
      </c>
      <c r="B622" t="s">
        <v>9805</v>
      </c>
      <c r="D622">
        <v>14229937177</v>
      </c>
      <c r="E622" t="s">
        <v>8527</v>
      </c>
      <c r="F622" t="s">
        <v>8518</v>
      </c>
      <c r="G622" t="s">
        <v>8519</v>
      </c>
      <c r="H622" t="s">
        <v>980</v>
      </c>
      <c r="I622" s="6">
        <v>45202</v>
      </c>
      <c r="J622" s="6">
        <v>45187</v>
      </c>
      <c r="K622" s="6">
        <v>45260</v>
      </c>
      <c r="L622" s="6">
        <v>45275</v>
      </c>
      <c r="M622" t="s">
        <v>8573</v>
      </c>
      <c r="N622" t="s">
        <v>9806</v>
      </c>
      <c r="O622">
        <v>1795.2</v>
      </c>
      <c r="P622" t="s">
        <v>8534</v>
      </c>
      <c r="Q622">
        <v>1</v>
      </c>
      <c r="R622">
        <v>1</v>
      </c>
      <c r="S622" t="s">
        <v>8535</v>
      </c>
      <c r="T622" t="s">
        <v>8523</v>
      </c>
      <c r="U622" t="s">
        <v>8518</v>
      </c>
      <c r="V622">
        <v>0</v>
      </c>
      <c r="W622">
        <v>0</v>
      </c>
      <c r="X622">
        <v>20696</v>
      </c>
      <c r="Y622">
        <v>698</v>
      </c>
    </row>
    <row r="623" spans="1:25">
      <c r="A623" t="s">
        <v>9237</v>
      </c>
      <c r="B623" t="s">
        <v>9807</v>
      </c>
      <c r="D623">
        <v>8504915609</v>
      </c>
      <c r="E623" t="s">
        <v>8556</v>
      </c>
      <c r="F623" t="s">
        <v>8523</v>
      </c>
      <c r="G623" t="s">
        <v>9360</v>
      </c>
      <c r="I623" s="6">
        <v>45170</v>
      </c>
      <c r="J623" s="6">
        <v>45170</v>
      </c>
      <c r="K623" s="6">
        <v>45535</v>
      </c>
      <c r="L623" s="6">
        <v>45380</v>
      </c>
      <c r="M623" t="s">
        <v>8600</v>
      </c>
      <c r="N623" t="s">
        <v>9808</v>
      </c>
      <c r="O623">
        <v>25.02</v>
      </c>
      <c r="Q623">
        <v>21</v>
      </c>
      <c r="R623">
        <v>11</v>
      </c>
      <c r="S623" t="s">
        <v>8535</v>
      </c>
      <c r="T623" t="s">
        <v>8523</v>
      </c>
      <c r="U623" t="s">
        <v>8523</v>
      </c>
      <c r="V623">
        <v>0</v>
      </c>
      <c r="W623">
        <v>0</v>
      </c>
      <c r="X623">
        <v>20698</v>
      </c>
      <c r="Y623">
        <v>0</v>
      </c>
    </row>
    <row r="624" spans="1:25">
      <c r="A624" t="s">
        <v>414</v>
      </c>
      <c r="B624" t="s">
        <v>9809</v>
      </c>
      <c r="D624">
        <v>15153276514</v>
      </c>
      <c r="E624" t="s">
        <v>8527</v>
      </c>
      <c r="F624" t="s">
        <v>8518</v>
      </c>
      <c r="G624" t="s">
        <v>9087</v>
      </c>
      <c r="H624" t="s">
        <v>1009</v>
      </c>
      <c r="I624" s="6">
        <v>45231</v>
      </c>
      <c r="K624" s="6">
        <v>45596</v>
      </c>
      <c r="L624" s="6">
        <v>45596</v>
      </c>
      <c r="M624" t="s">
        <v>8901</v>
      </c>
      <c r="N624">
        <v>0</v>
      </c>
      <c r="O624">
        <v>11.68</v>
      </c>
      <c r="Q624">
        <v>0</v>
      </c>
      <c r="R624">
        <v>0</v>
      </c>
      <c r="S624" t="s">
        <v>8522</v>
      </c>
      <c r="T624" t="s">
        <v>8523</v>
      </c>
      <c r="U624" t="s">
        <v>8518</v>
      </c>
      <c r="V624">
        <v>0</v>
      </c>
      <c r="W624">
        <v>0</v>
      </c>
      <c r="X624">
        <v>20703</v>
      </c>
      <c r="Y624">
        <v>0</v>
      </c>
    </row>
    <row r="625" spans="1:25">
      <c r="A625" t="s">
        <v>382</v>
      </c>
      <c r="B625" t="s">
        <v>391</v>
      </c>
      <c r="D625">
        <v>14229444098</v>
      </c>
      <c r="E625" t="s">
        <v>8527</v>
      </c>
      <c r="F625" t="s">
        <v>8523</v>
      </c>
      <c r="G625" t="s">
        <v>8548</v>
      </c>
      <c r="H625" t="s">
        <v>980</v>
      </c>
      <c r="I625" s="6">
        <v>45208</v>
      </c>
      <c r="K625" s="6">
        <v>45657</v>
      </c>
      <c r="L625" s="6">
        <v>45657</v>
      </c>
      <c r="M625" t="s">
        <v>8824</v>
      </c>
      <c r="N625" t="s">
        <v>8529</v>
      </c>
      <c r="O625">
        <v>590</v>
      </c>
      <c r="P625" t="s">
        <v>8534</v>
      </c>
      <c r="Q625">
        <v>1</v>
      </c>
      <c r="R625">
        <v>6</v>
      </c>
      <c r="S625" t="s">
        <v>8535</v>
      </c>
      <c r="T625" t="s">
        <v>8523</v>
      </c>
      <c r="U625" t="s">
        <v>8523</v>
      </c>
      <c r="V625">
        <v>0</v>
      </c>
      <c r="W625">
        <v>0</v>
      </c>
      <c r="X625">
        <v>20704</v>
      </c>
      <c r="Y625">
        <v>653</v>
      </c>
    </row>
    <row r="626" spans="1:25">
      <c r="A626" t="s">
        <v>9810</v>
      </c>
      <c r="B626" t="s">
        <v>9811</v>
      </c>
      <c r="E626" t="s">
        <v>8556</v>
      </c>
      <c r="F626" t="s">
        <v>8523</v>
      </c>
      <c r="G626" t="s">
        <v>8519</v>
      </c>
      <c r="I626" s="6">
        <v>45180</v>
      </c>
      <c r="K626" s="6">
        <v>45245</v>
      </c>
      <c r="L626" s="6">
        <v>45180</v>
      </c>
      <c r="M626" t="s">
        <v>8600</v>
      </c>
      <c r="N626" t="s">
        <v>9812</v>
      </c>
      <c r="O626">
        <v>0</v>
      </c>
      <c r="Q626">
        <v>2</v>
      </c>
      <c r="R626">
        <v>5</v>
      </c>
      <c r="S626" t="s">
        <v>8535</v>
      </c>
      <c r="T626" t="s">
        <v>8523</v>
      </c>
      <c r="U626" t="s">
        <v>8518</v>
      </c>
      <c r="V626">
        <v>0</v>
      </c>
      <c r="W626">
        <v>0</v>
      </c>
      <c r="X626">
        <v>20706</v>
      </c>
      <c r="Y626">
        <v>0</v>
      </c>
    </row>
    <row r="627" spans="1:25">
      <c r="A627" t="s">
        <v>47</v>
      </c>
      <c r="B627" t="s">
        <v>9813</v>
      </c>
      <c r="D627">
        <v>15103879576</v>
      </c>
      <c r="E627" t="s">
        <v>8527</v>
      </c>
      <c r="F627" t="s">
        <v>8518</v>
      </c>
      <c r="G627" t="s">
        <v>8519</v>
      </c>
      <c r="H627" t="s">
        <v>980</v>
      </c>
      <c r="I627" s="6">
        <v>45190</v>
      </c>
      <c r="K627" s="6">
        <v>45230</v>
      </c>
      <c r="L627" s="6">
        <v>45230</v>
      </c>
      <c r="M627" t="s">
        <v>8532</v>
      </c>
      <c r="N627" t="s">
        <v>9814</v>
      </c>
      <c r="O627">
        <v>284.16000000000003</v>
      </c>
      <c r="P627" t="s">
        <v>8534</v>
      </c>
      <c r="Q627">
        <v>1</v>
      </c>
      <c r="R627">
        <v>0</v>
      </c>
      <c r="S627" t="s">
        <v>8522</v>
      </c>
      <c r="T627" t="s">
        <v>8523</v>
      </c>
      <c r="U627" t="s">
        <v>8518</v>
      </c>
      <c r="V627">
        <v>0</v>
      </c>
      <c r="W627">
        <v>0</v>
      </c>
      <c r="X627">
        <v>20808</v>
      </c>
      <c r="Y627">
        <v>677</v>
      </c>
    </row>
    <row r="628" spans="1:25">
      <c r="A628" t="s">
        <v>260</v>
      </c>
      <c r="B628" t="s">
        <v>9815</v>
      </c>
      <c r="D628">
        <v>13995838308</v>
      </c>
      <c r="E628" t="s">
        <v>8527</v>
      </c>
      <c r="F628" t="s">
        <v>8523</v>
      </c>
      <c r="G628" t="s">
        <v>8548</v>
      </c>
      <c r="I628" s="6">
        <v>45183</v>
      </c>
      <c r="K628" s="6">
        <v>45566</v>
      </c>
      <c r="L628" s="6">
        <v>45183</v>
      </c>
      <c r="M628" t="s">
        <v>8600</v>
      </c>
      <c r="N628" t="s">
        <v>9816</v>
      </c>
      <c r="O628">
        <v>0</v>
      </c>
      <c r="Q628">
        <v>2</v>
      </c>
      <c r="R628">
        <v>10</v>
      </c>
      <c r="S628" t="s">
        <v>8535</v>
      </c>
      <c r="T628" t="s">
        <v>8523</v>
      </c>
      <c r="U628" t="s">
        <v>8523</v>
      </c>
      <c r="V628">
        <v>0</v>
      </c>
      <c r="W628">
        <v>0</v>
      </c>
      <c r="X628">
        <v>20910</v>
      </c>
      <c r="Y628">
        <v>0</v>
      </c>
    </row>
    <row r="629" spans="1:25">
      <c r="A629" t="s">
        <v>9217</v>
      </c>
      <c r="B629" t="s">
        <v>9817</v>
      </c>
      <c r="D629">
        <v>9847075873</v>
      </c>
      <c r="E629" t="s">
        <v>8527</v>
      </c>
      <c r="F629" t="s">
        <v>8523</v>
      </c>
      <c r="G629" t="s">
        <v>8519</v>
      </c>
      <c r="I629" s="6">
        <v>45187</v>
      </c>
      <c r="K629" s="6">
        <v>45219</v>
      </c>
      <c r="L629" s="6">
        <v>45187</v>
      </c>
      <c r="M629" t="s">
        <v>8600</v>
      </c>
      <c r="N629" t="s">
        <v>9818</v>
      </c>
      <c r="O629">
        <v>0</v>
      </c>
      <c r="Q629">
        <v>5</v>
      </c>
      <c r="R629">
        <v>5</v>
      </c>
      <c r="S629" t="s">
        <v>8535</v>
      </c>
      <c r="T629" t="s">
        <v>8523</v>
      </c>
      <c r="U629" t="s">
        <v>8523</v>
      </c>
      <c r="V629">
        <v>0</v>
      </c>
      <c r="W629">
        <v>0</v>
      </c>
      <c r="X629">
        <v>20911</v>
      </c>
      <c r="Y629">
        <v>0</v>
      </c>
    </row>
    <row r="630" spans="1:25">
      <c r="A630" t="s">
        <v>127</v>
      </c>
      <c r="B630" t="s">
        <v>836</v>
      </c>
      <c r="D630">
        <v>15115171712</v>
      </c>
      <c r="E630" t="s">
        <v>8517</v>
      </c>
      <c r="F630" t="s">
        <v>8523</v>
      </c>
      <c r="G630" t="s">
        <v>8548</v>
      </c>
      <c r="H630" t="s">
        <v>980</v>
      </c>
      <c r="I630" s="6">
        <v>45205</v>
      </c>
      <c r="K630" s="6">
        <v>45473</v>
      </c>
      <c r="L630" s="6">
        <v>45471</v>
      </c>
      <c r="M630" t="s">
        <v>8528</v>
      </c>
      <c r="N630" t="s">
        <v>9819</v>
      </c>
      <c r="O630">
        <v>3564.64</v>
      </c>
      <c r="P630" t="s">
        <v>8534</v>
      </c>
      <c r="Q630">
        <v>8</v>
      </c>
      <c r="R630">
        <v>2</v>
      </c>
      <c r="S630" t="s">
        <v>8535</v>
      </c>
      <c r="T630" t="s">
        <v>8523</v>
      </c>
      <c r="U630" t="s">
        <v>8518</v>
      </c>
      <c r="V630">
        <v>0</v>
      </c>
      <c r="W630">
        <v>0</v>
      </c>
      <c r="X630">
        <v>20913</v>
      </c>
      <c r="Y630">
        <v>715</v>
      </c>
    </row>
    <row r="631" spans="1:25">
      <c r="A631" t="s">
        <v>132</v>
      </c>
      <c r="B631" t="s">
        <v>9820</v>
      </c>
      <c r="D631">
        <v>14230130021</v>
      </c>
      <c r="E631" t="s">
        <v>8517</v>
      </c>
      <c r="F631" t="s">
        <v>8518</v>
      </c>
      <c r="G631" t="s">
        <v>8519</v>
      </c>
      <c r="H631" t="s">
        <v>980</v>
      </c>
      <c r="I631" s="6">
        <v>45201</v>
      </c>
      <c r="K631" s="6">
        <v>45260</v>
      </c>
      <c r="L631" s="6">
        <v>45261</v>
      </c>
      <c r="M631" t="s">
        <v>8627</v>
      </c>
      <c r="N631" t="s">
        <v>9821</v>
      </c>
      <c r="O631">
        <v>389.76</v>
      </c>
      <c r="P631" t="s">
        <v>8534</v>
      </c>
      <c r="Q631">
        <v>1</v>
      </c>
      <c r="R631">
        <v>1</v>
      </c>
      <c r="S631" t="s">
        <v>8535</v>
      </c>
      <c r="T631" t="s">
        <v>8523</v>
      </c>
      <c r="U631" t="s">
        <v>8518</v>
      </c>
      <c r="V631">
        <v>0</v>
      </c>
      <c r="W631">
        <v>0</v>
      </c>
      <c r="X631">
        <v>21116</v>
      </c>
      <c r="Y631">
        <v>707</v>
      </c>
    </row>
    <row r="632" spans="1:25">
      <c r="A632" t="s">
        <v>414</v>
      </c>
      <c r="B632" t="s">
        <v>9822</v>
      </c>
      <c r="D632">
        <v>15331840679</v>
      </c>
      <c r="E632" t="s">
        <v>8527</v>
      </c>
      <c r="F632" t="s">
        <v>8518</v>
      </c>
      <c r="G632" t="s">
        <v>9087</v>
      </c>
      <c r="H632" t="s">
        <v>1009</v>
      </c>
      <c r="I632" s="6">
        <v>45205</v>
      </c>
      <c r="K632" s="6">
        <v>45291</v>
      </c>
      <c r="L632" s="6">
        <v>45289</v>
      </c>
      <c r="M632" t="s">
        <v>8901</v>
      </c>
      <c r="N632">
        <v>0</v>
      </c>
      <c r="O632">
        <v>4.96</v>
      </c>
      <c r="Q632">
        <v>0</v>
      </c>
      <c r="R632">
        <v>0</v>
      </c>
      <c r="S632" t="s">
        <v>8522</v>
      </c>
      <c r="T632" t="s">
        <v>8523</v>
      </c>
      <c r="U632" t="s">
        <v>8518</v>
      </c>
      <c r="V632">
        <v>0</v>
      </c>
      <c r="W632">
        <v>0</v>
      </c>
      <c r="X632">
        <v>21117</v>
      </c>
      <c r="Y632">
        <v>0</v>
      </c>
    </row>
    <row r="633" spans="1:25">
      <c r="A633" t="s">
        <v>382</v>
      </c>
      <c r="B633" t="s">
        <v>9823</v>
      </c>
      <c r="D633">
        <v>14920261003</v>
      </c>
      <c r="E633" t="s">
        <v>8527</v>
      </c>
      <c r="F633" t="s">
        <v>8523</v>
      </c>
      <c r="G633" t="s">
        <v>8548</v>
      </c>
      <c r="H633" t="s">
        <v>980</v>
      </c>
      <c r="I633" s="6">
        <v>45231</v>
      </c>
      <c r="K633" s="6">
        <v>45338</v>
      </c>
      <c r="L633" s="6">
        <v>45359</v>
      </c>
      <c r="M633" t="s">
        <v>8824</v>
      </c>
      <c r="N633" t="s">
        <v>9824</v>
      </c>
      <c r="O633">
        <v>3804.16</v>
      </c>
      <c r="P633" t="s">
        <v>8534</v>
      </c>
      <c r="Q633">
        <v>2</v>
      </c>
      <c r="R633">
        <v>1</v>
      </c>
      <c r="S633" t="s">
        <v>8535</v>
      </c>
      <c r="T633" t="s">
        <v>8523</v>
      </c>
      <c r="U633" t="s">
        <v>8518</v>
      </c>
      <c r="V633">
        <v>0</v>
      </c>
      <c r="W633">
        <v>0</v>
      </c>
      <c r="X633">
        <v>21118</v>
      </c>
      <c r="Y633">
        <v>712</v>
      </c>
    </row>
    <row r="634" spans="1:25">
      <c r="A634" t="s">
        <v>382</v>
      </c>
      <c r="B634" t="s">
        <v>385</v>
      </c>
      <c r="D634">
        <v>14339724132</v>
      </c>
      <c r="E634" t="s">
        <v>8527</v>
      </c>
      <c r="F634" t="s">
        <v>8523</v>
      </c>
      <c r="G634" t="s">
        <v>8548</v>
      </c>
      <c r="H634" t="s">
        <v>980</v>
      </c>
      <c r="I634" s="6">
        <v>45200</v>
      </c>
      <c r="K634" s="6">
        <v>45656</v>
      </c>
      <c r="L634" s="6">
        <v>45656</v>
      </c>
      <c r="M634" t="s">
        <v>8824</v>
      </c>
      <c r="N634" t="s">
        <v>9295</v>
      </c>
      <c r="O634">
        <v>8543.52</v>
      </c>
      <c r="P634" t="s">
        <v>8534</v>
      </c>
      <c r="Q634">
        <v>3</v>
      </c>
      <c r="R634">
        <v>5</v>
      </c>
      <c r="S634" t="s">
        <v>8535</v>
      </c>
      <c r="T634" t="s">
        <v>8523</v>
      </c>
      <c r="U634" t="s">
        <v>8523</v>
      </c>
      <c r="V634">
        <v>0</v>
      </c>
      <c r="W634">
        <v>0</v>
      </c>
      <c r="X634">
        <v>21119</v>
      </c>
      <c r="Y634">
        <v>646</v>
      </c>
    </row>
    <row r="635" spans="1:25">
      <c r="A635" t="s">
        <v>9530</v>
      </c>
      <c r="B635" t="s">
        <v>9825</v>
      </c>
      <c r="E635" t="s">
        <v>8527</v>
      </c>
      <c r="F635" t="s">
        <v>8523</v>
      </c>
      <c r="G635" t="s">
        <v>8548</v>
      </c>
      <c r="I635" s="6">
        <v>45194</v>
      </c>
      <c r="K635" s="6">
        <v>45285</v>
      </c>
      <c r="L635" s="6">
        <v>45194</v>
      </c>
      <c r="M635" t="s">
        <v>8600</v>
      </c>
      <c r="N635" t="s">
        <v>9826</v>
      </c>
      <c r="O635">
        <v>0</v>
      </c>
      <c r="Q635">
        <v>3</v>
      </c>
      <c r="R635">
        <v>4</v>
      </c>
      <c r="S635" t="s">
        <v>8535</v>
      </c>
      <c r="T635" t="s">
        <v>8523</v>
      </c>
      <c r="U635" t="s">
        <v>8523</v>
      </c>
      <c r="V635">
        <v>0</v>
      </c>
      <c r="W635">
        <v>0</v>
      </c>
      <c r="X635">
        <v>21120</v>
      </c>
      <c r="Y635">
        <v>0</v>
      </c>
    </row>
    <row r="636" spans="1:25">
      <c r="A636" t="s">
        <v>9562</v>
      </c>
      <c r="B636" t="s">
        <v>9827</v>
      </c>
      <c r="E636" t="s">
        <v>8556</v>
      </c>
      <c r="F636" t="s">
        <v>8518</v>
      </c>
      <c r="G636" t="s">
        <v>8519</v>
      </c>
      <c r="I636" s="6">
        <v>45194</v>
      </c>
      <c r="K636" s="6">
        <v>45275</v>
      </c>
      <c r="L636" s="6">
        <v>45275</v>
      </c>
      <c r="M636" t="s">
        <v>8600</v>
      </c>
      <c r="N636">
        <v>0</v>
      </c>
      <c r="O636">
        <v>0</v>
      </c>
      <c r="Q636">
        <v>2</v>
      </c>
      <c r="R636">
        <v>2</v>
      </c>
      <c r="S636" t="s">
        <v>8535</v>
      </c>
      <c r="T636" t="s">
        <v>8523</v>
      </c>
      <c r="U636" t="s">
        <v>8518</v>
      </c>
      <c r="V636">
        <v>0</v>
      </c>
      <c r="W636">
        <v>0</v>
      </c>
      <c r="X636">
        <v>21237</v>
      </c>
      <c r="Y636">
        <v>0</v>
      </c>
    </row>
    <row r="637" spans="1:25">
      <c r="A637" t="s">
        <v>9635</v>
      </c>
      <c r="B637" t="s">
        <v>9828</v>
      </c>
      <c r="E637" t="s">
        <v>295</v>
      </c>
      <c r="F637" t="s">
        <v>8523</v>
      </c>
      <c r="G637" t="s">
        <v>9360</v>
      </c>
      <c r="I637" s="6">
        <v>45201</v>
      </c>
      <c r="L637" s="6">
        <v>45201</v>
      </c>
      <c r="M637" t="s">
        <v>8600</v>
      </c>
      <c r="N637">
        <v>0</v>
      </c>
      <c r="O637">
        <v>0</v>
      </c>
      <c r="Q637">
        <v>0</v>
      </c>
      <c r="R637">
        <v>0</v>
      </c>
      <c r="S637" t="s">
        <v>8522</v>
      </c>
      <c r="T637" t="s">
        <v>8523</v>
      </c>
      <c r="U637" t="s">
        <v>8523</v>
      </c>
      <c r="V637">
        <v>0</v>
      </c>
      <c r="W637">
        <v>0</v>
      </c>
      <c r="X637">
        <v>21239</v>
      </c>
      <c r="Y637">
        <v>0</v>
      </c>
    </row>
    <row r="638" spans="1:25">
      <c r="A638" t="s">
        <v>9635</v>
      </c>
      <c r="B638" t="s">
        <v>9829</v>
      </c>
      <c r="E638" t="s">
        <v>295</v>
      </c>
      <c r="F638" t="s">
        <v>8523</v>
      </c>
      <c r="G638" t="s">
        <v>9360</v>
      </c>
      <c r="I638" s="6">
        <v>45201</v>
      </c>
      <c r="L638" s="6">
        <v>45201</v>
      </c>
      <c r="M638" t="s">
        <v>8600</v>
      </c>
      <c r="N638">
        <v>0</v>
      </c>
      <c r="O638">
        <v>0</v>
      </c>
      <c r="Q638">
        <v>0</v>
      </c>
      <c r="R638">
        <v>0</v>
      </c>
      <c r="S638" t="s">
        <v>8522</v>
      </c>
      <c r="T638" t="s">
        <v>8523</v>
      </c>
      <c r="U638" t="s">
        <v>8523</v>
      </c>
      <c r="V638">
        <v>0</v>
      </c>
      <c r="W638">
        <v>0</v>
      </c>
      <c r="X638">
        <v>21240</v>
      </c>
      <c r="Y638">
        <v>0</v>
      </c>
    </row>
    <row r="639" spans="1:25">
      <c r="A639" t="s">
        <v>9635</v>
      </c>
      <c r="B639" t="s">
        <v>9830</v>
      </c>
      <c r="E639" t="s">
        <v>295</v>
      </c>
      <c r="F639" t="s">
        <v>8523</v>
      </c>
      <c r="G639" t="s">
        <v>8381</v>
      </c>
      <c r="I639" s="6">
        <v>45201</v>
      </c>
      <c r="L639" s="6">
        <v>45201</v>
      </c>
      <c r="M639" t="s">
        <v>8600</v>
      </c>
      <c r="N639">
        <v>0</v>
      </c>
      <c r="O639">
        <v>0</v>
      </c>
      <c r="Q639">
        <v>0</v>
      </c>
      <c r="R639">
        <v>0</v>
      </c>
      <c r="S639" t="s">
        <v>8522</v>
      </c>
      <c r="T639" t="s">
        <v>8523</v>
      </c>
      <c r="U639" t="s">
        <v>8523</v>
      </c>
      <c r="V639">
        <v>0</v>
      </c>
      <c r="W639">
        <v>0</v>
      </c>
      <c r="X639">
        <v>21241</v>
      </c>
      <c r="Y639">
        <v>0</v>
      </c>
    </row>
    <row r="640" spans="1:25">
      <c r="A640" t="s">
        <v>54</v>
      </c>
      <c r="B640" t="s">
        <v>9831</v>
      </c>
      <c r="D640">
        <v>15258265097</v>
      </c>
      <c r="E640" t="s">
        <v>8556</v>
      </c>
      <c r="F640" t="s">
        <v>8518</v>
      </c>
      <c r="G640" t="s">
        <v>8519</v>
      </c>
      <c r="H640" t="s">
        <v>980</v>
      </c>
      <c r="I640" s="6">
        <v>45194</v>
      </c>
      <c r="K640" s="6">
        <v>45275</v>
      </c>
      <c r="L640" s="6">
        <v>45289</v>
      </c>
      <c r="N640" t="s">
        <v>9832</v>
      </c>
      <c r="O640">
        <v>264.24</v>
      </c>
      <c r="P640" t="s">
        <v>8534</v>
      </c>
      <c r="Q640">
        <v>3</v>
      </c>
      <c r="R640">
        <v>2</v>
      </c>
      <c r="S640" t="s">
        <v>8535</v>
      </c>
      <c r="T640" t="s">
        <v>8523</v>
      </c>
      <c r="U640" t="s">
        <v>8518</v>
      </c>
      <c r="V640">
        <v>0</v>
      </c>
      <c r="W640">
        <v>0</v>
      </c>
      <c r="X640">
        <v>21242</v>
      </c>
      <c r="Y640">
        <v>693</v>
      </c>
    </row>
    <row r="641" spans="1:25">
      <c r="A641" t="s">
        <v>9833</v>
      </c>
      <c r="B641" t="s">
        <v>9834</v>
      </c>
      <c r="D641">
        <v>14229401617</v>
      </c>
      <c r="E641" t="s">
        <v>8517</v>
      </c>
      <c r="F641" t="s">
        <v>8518</v>
      </c>
      <c r="G641" t="s">
        <v>9087</v>
      </c>
      <c r="H641" t="s">
        <v>983</v>
      </c>
      <c r="I641" s="6">
        <v>45231</v>
      </c>
      <c r="K641" s="6">
        <v>45382</v>
      </c>
      <c r="L641" s="6">
        <v>45380</v>
      </c>
      <c r="M641" t="s">
        <v>8528</v>
      </c>
      <c r="N641">
        <v>0</v>
      </c>
      <c r="O641">
        <v>9.92</v>
      </c>
      <c r="Q641">
        <v>0</v>
      </c>
      <c r="R641">
        <v>0</v>
      </c>
      <c r="S641" t="s">
        <v>8522</v>
      </c>
      <c r="T641" t="s">
        <v>8523</v>
      </c>
      <c r="U641" t="s">
        <v>8518</v>
      </c>
      <c r="V641">
        <v>0</v>
      </c>
      <c r="W641">
        <v>0</v>
      </c>
      <c r="X641">
        <v>21244</v>
      </c>
      <c r="Y641">
        <v>0</v>
      </c>
    </row>
    <row r="642" spans="1:25">
      <c r="A642" t="s">
        <v>188</v>
      </c>
      <c r="B642" t="s">
        <v>9835</v>
      </c>
      <c r="D642">
        <v>14316273324</v>
      </c>
      <c r="E642" t="s">
        <v>8556</v>
      </c>
      <c r="F642" t="s">
        <v>8518</v>
      </c>
      <c r="G642" t="s">
        <v>8519</v>
      </c>
      <c r="H642" t="s">
        <v>980</v>
      </c>
      <c r="I642" s="6">
        <v>45187</v>
      </c>
      <c r="K642" s="6">
        <v>45260</v>
      </c>
      <c r="L642" s="6">
        <v>45260</v>
      </c>
      <c r="M642" t="s">
        <v>8824</v>
      </c>
      <c r="N642" t="s">
        <v>9836</v>
      </c>
      <c r="O642">
        <v>714.24</v>
      </c>
      <c r="P642" t="s">
        <v>8534</v>
      </c>
      <c r="Q642">
        <v>6</v>
      </c>
      <c r="R642">
        <v>3</v>
      </c>
      <c r="S642" t="s">
        <v>8535</v>
      </c>
      <c r="T642" t="s">
        <v>8523</v>
      </c>
      <c r="U642" t="s">
        <v>8518</v>
      </c>
      <c r="V642">
        <v>0</v>
      </c>
      <c r="W642">
        <v>0</v>
      </c>
      <c r="X642">
        <v>21245</v>
      </c>
      <c r="Y642">
        <v>695</v>
      </c>
    </row>
    <row r="643" spans="1:25">
      <c r="A643" t="s">
        <v>351</v>
      </c>
      <c r="B643" t="s">
        <v>9837</v>
      </c>
      <c r="D643">
        <v>14721592837</v>
      </c>
      <c r="E643" t="s">
        <v>8527</v>
      </c>
      <c r="F643" t="s">
        <v>8523</v>
      </c>
      <c r="G643" t="s">
        <v>8548</v>
      </c>
      <c r="H643" t="s">
        <v>980</v>
      </c>
      <c r="I643" s="6">
        <v>45201</v>
      </c>
      <c r="K643" s="6">
        <v>45322</v>
      </c>
      <c r="L643" s="6">
        <v>45322</v>
      </c>
      <c r="M643" t="s">
        <v>8539</v>
      </c>
      <c r="N643" t="s">
        <v>9838</v>
      </c>
      <c r="O643">
        <v>242.14</v>
      </c>
      <c r="P643" t="s">
        <v>8534</v>
      </c>
      <c r="Q643">
        <v>2</v>
      </c>
      <c r="R643">
        <v>0</v>
      </c>
      <c r="S643" t="s">
        <v>8535</v>
      </c>
      <c r="T643" t="s">
        <v>8523</v>
      </c>
      <c r="U643" t="s">
        <v>8518</v>
      </c>
      <c r="V643">
        <v>0</v>
      </c>
      <c r="W643">
        <v>0</v>
      </c>
      <c r="X643">
        <v>21254</v>
      </c>
      <c r="Y643">
        <v>790</v>
      </c>
    </row>
    <row r="644" spans="1:25">
      <c r="A644" t="s">
        <v>9668</v>
      </c>
      <c r="B644" t="s">
        <v>9839</v>
      </c>
      <c r="E644" t="s">
        <v>8556</v>
      </c>
      <c r="F644" t="s">
        <v>8518</v>
      </c>
      <c r="G644" t="s">
        <v>8519</v>
      </c>
      <c r="I644" s="6">
        <v>45201</v>
      </c>
      <c r="K644" s="6">
        <v>45351</v>
      </c>
      <c r="L644" s="6">
        <v>45404</v>
      </c>
      <c r="M644" t="s">
        <v>8600</v>
      </c>
      <c r="N644" t="s">
        <v>9840</v>
      </c>
      <c r="O644">
        <v>1</v>
      </c>
      <c r="Q644">
        <v>3</v>
      </c>
      <c r="R644">
        <v>5</v>
      </c>
      <c r="S644" t="s">
        <v>8535</v>
      </c>
      <c r="T644" t="s">
        <v>8523</v>
      </c>
      <c r="U644" t="s">
        <v>8518</v>
      </c>
      <c r="V644">
        <v>0</v>
      </c>
      <c r="W644">
        <v>0</v>
      </c>
      <c r="X644">
        <v>21459</v>
      </c>
      <c r="Y644">
        <v>0</v>
      </c>
    </row>
    <row r="645" spans="1:25">
      <c r="A645" t="s">
        <v>9036</v>
      </c>
      <c r="B645" t="s">
        <v>9841</v>
      </c>
      <c r="D645">
        <v>15468913717</v>
      </c>
      <c r="E645" t="s">
        <v>8527</v>
      </c>
      <c r="F645" t="s">
        <v>8518</v>
      </c>
      <c r="G645" t="s">
        <v>8519</v>
      </c>
      <c r="H645" t="s">
        <v>980</v>
      </c>
      <c r="I645" s="6">
        <v>45257</v>
      </c>
      <c r="K645" s="6">
        <v>45366</v>
      </c>
      <c r="L645" s="6">
        <v>45380</v>
      </c>
      <c r="M645" t="s">
        <v>8539</v>
      </c>
      <c r="N645" t="s">
        <v>9842</v>
      </c>
      <c r="O645">
        <v>2866.88</v>
      </c>
      <c r="P645" t="s">
        <v>8534</v>
      </c>
      <c r="Q645">
        <v>5</v>
      </c>
      <c r="R645">
        <v>1</v>
      </c>
      <c r="S645" t="s">
        <v>8535</v>
      </c>
      <c r="T645" t="s">
        <v>8523</v>
      </c>
      <c r="U645" t="s">
        <v>8518</v>
      </c>
      <c r="V645">
        <v>0</v>
      </c>
      <c r="W645">
        <v>0</v>
      </c>
      <c r="X645">
        <v>21572</v>
      </c>
      <c r="Y645">
        <v>834</v>
      </c>
    </row>
    <row r="646" spans="1:25">
      <c r="A646" t="s">
        <v>243</v>
      </c>
      <c r="B646" t="s">
        <v>9843</v>
      </c>
      <c r="D646">
        <v>14267137289</v>
      </c>
      <c r="E646" t="s">
        <v>8527</v>
      </c>
      <c r="F646" t="s">
        <v>8518</v>
      </c>
      <c r="G646" t="s">
        <v>8519</v>
      </c>
      <c r="H646" t="s">
        <v>980</v>
      </c>
      <c r="I646" s="6">
        <v>45205</v>
      </c>
      <c r="K646" s="6">
        <v>45345</v>
      </c>
      <c r="L646" s="6">
        <v>45345</v>
      </c>
      <c r="M646" t="s">
        <v>8539</v>
      </c>
      <c r="N646" t="s">
        <v>9844</v>
      </c>
      <c r="O646">
        <v>1663.2</v>
      </c>
      <c r="P646" t="s">
        <v>8534</v>
      </c>
      <c r="Q646">
        <v>2</v>
      </c>
      <c r="R646">
        <v>2</v>
      </c>
      <c r="S646" t="s">
        <v>8535</v>
      </c>
      <c r="T646" t="s">
        <v>8523</v>
      </c>
      <c r="U646" t="s">
        <v>8518</v>
      </c>
      <c r="V646">
        <v>0</v>
      </c>
      <c r="W646">
        <v>0</v>
      </c>
      <c r="X646">
        <v>21573</v>
      </c>
      <c r="Y646">
        <v>760</v>
      </c>
    </row>
    <row r="647" spans="1:25">
      <c r="A647" t="s">
        <v>47</v>
      </c>
      <c r="B647" t="s">
        <v>9845</v>
      </c>
      <c r="D647">
        <v>15490628789</v>
      </c>
      <c r="E647" t="s">
        <v>8527</v>
      </c>
      <c r="F647" t="s">
        <v>8518</v>
      </c>
      <c r="G647" t="s">
        <v>8519</v>
      </c>
      <c r="H647" t="s">
        <v>980</v>
      </c>
      <c r="I647" s="6">
        <v>45211</v>
      </c>
      <c r="K647" s="6">
        <v>45260</v>
      </c>
      <c r="L647" s="6">
        <v>45260</v>
      </c>
      <c r="M647" t="s">
        <v>8532</v>
      </c>
      <c r="N647" t="s">
        <v>9846</v>
      </c>
      <c r="O647">
        <v>326.39999999999998</v>
      </c>
      <c r="P647" t="s">
        <v>8534</v>
      </c>
      <c r="Q647">
        <v>1</v>
      </c>
      <c r="R647">
        <v>1</v>
      </c>
      <c r="S647" t="s">
        <v>8535</v>
      </c>
      <c r="T647" t="s">
        <v>8523</v>
      </c>
      <c r="U647" t="s">
        <v>8518</v>
      </c>
      <c r="V647">
        <v>0</v>
      </c>
      <c r="W647">
        <v>0</v>
      </c>
      <c r="X647">
        <v>21574</v>
      </c>
      <c r="Y647">
        <v>711</v>
      </c>
    </row>
    <row r="648" spans="1:25">
      <c r="A648" t="s">
        <v>302</v>
      </c>
      <c r="B648" t="s">
        <v>303</v>
      </c>
      <c r="D648">
        <v>14916644417</v>
      </c>
      <c r="E648" t="s">
        <v>8517</v>
      </c>
      <c r="F648" t="s">
        <v>8523</v>
      </c>
      <c r="G648" t="s">
        <v>8548</v>
      </c>
      <c r="H648" t="s">
        <v>980</v>
      </c>
      <c r="I648" s="6">
        <v>45292</v>
      </c>
      <c r="K648" s="6">
        <v>45565</v>
      </c>
      <c r="L648" s="6">
        <v>45565</v>
      </c>
      <c r="N648" t="s">
        <v>9847</v>
      </c>
      <c r="O648">
        <v>3888.8</v>
      </c>
      <c r="P648" t="s">
        <v>8534</v>
      </c>
      <c r="Q648">
        <v>5</v>
      </c>
      <c r="R648">
        <v>1</v>
      </c>
      <c r="S648" t="s">
        <v>8535</v>
      </c>
      <c r="T648" t="s">
        <v>8523</v>
      </c>
      <c r="U648" t="s">
        <v>8523</v>
      </c>
      <c r="V648">
        <v>0</v>
      </c>
      <c r="W648">
        <v>0</v>
      </c>
      <c r="X648">
        <v>21575</v>
      </c>
      <c r="Y648">
        <v>956</v>
      </c>
    </row>
    <row r="649" spans="1:25">
      <c r="A649" t="s">
        <v>92</v>
      </c>
      <c r="B649" t="s">
        <v>9848</v>
      </c>
      <c r="D649">
        <v>14229969426</v>
      </c>
      <c r="E649" t="s">
        <v>8556</v>
      </c>
      <c r="F649" t="s">
        <v>8523</v>
      </c>
      <c r="G649" t="s">
        <v>8548</v>
      </c>
      <c r="H649" t="s">
        <v>980</v>
      </c>
      <c r="I649" s="6">
        <v>45210</v>
      </c>
      <c r="K649" s="6">
        <v>45393</v>
      </c>
      <c r="L649" s="6">
        <v>45412</v>
      </c>
      <c r="M649" t="s">
        <v>8573</v>
      </c>
      <c r="N649" t="s">
        <v>9849</v>
      </c>
      <c r="O649">
        <v>2489.6</v>
      </c>
      <c r="P649" t="s">
        <v>8534</v>
      </c>
      <c r="Q649">
        <v>16</v>
      </c>
      <c r="R649">
        <v>9</v>
      </c>
      <c r="S649" t="s">
        <v>8535</v>
      </c>
      <c r="T649" t="s">
        <v>8523</v>
      </c>
      <c r="U649" t="s">
        <v>8523</v>
      </c>
      <c r="V649">
        <v>0</v>
      </c>
      <c r="W649">
        <v>0</v>
      </c>
      <c r="X649">
        <v>21577</v>
      </c>
      <c r="Y649">
        <v>717</v>
      </c>
    </row>
    <row r="650" spans="1:25">
      <c r="A650" t="s">
        <v>127</v>
      </c>
      <c r="B650" t="s">
        <v>9850</v>
      </c>
      <c r="D650">
        <v>15073329674</v>
      </c>
      <c r="E650" t="s">
        <v>8517</v>
      </c>
      <c r="F650" t="s">
        <v>8518</v>
      </c>
      <c r="G650" t="s">
        <v>8519</v>
      </c>
      <c r="H650" t="s">
        <v>980</v>
      </c>
      <c r="I650" s="6">
        <v>45231</v>
      </c>
      <c r="K650" s="6">
        <v>45473</v>
      </c>
      <c r="L650" s="6">
        <v>45471</v>
      </c>
      <c r="N650" t="s">
        <v>8720</v>
      </c>
      <c r="O650">
        <v>1328</v>
      </c>
      <c r="P650" t="s">
        <v>8534</v>
      </c>
      <c r="Q650">
        <v>2</v>
      </c>
      <c r="R650">
        <v>6</v>
      </c>
      <c r="S650" t="s">
        <v>8535</v>
      </c>
      <c r="T650" t="s">
        <v>8523</v>
      </c>
      <c r="U650" t="s">
        <v>8518</v>
      </c>
      <c r="V650">
        <v>0</v>
      </c>
      <c r="W650">
        <v>0</v>
      </c>
      <c r="X650">
        <v>21578</v>
      </c>
      <c r="Y650">
        <v>793</v>
      </c>
    </row>
    <row r="651" spans="1:25">
      <c r="A651" t="s">
        <v>145</v>
      </c>
      <c r="B651" t="s">
        <v>9851</v>
      </c>
      <c r="D651">
        <v>14230130027</v>
      </c>
      <c r="E651" t="s">
        <v>8527</v>
      </c>
      <c r="F651" t="s">
        <v>8523</v>
      </c>
      <c r="G651" t="s">
        <v>8548</v>
      </c>
      <c r="H651" t="s">
        <v>980</v>
      </c>
      <c r="I651" s="6">
        <v>45231</v>
      </c>
      <c r="K651" s="6">
        <v>45443</v>
      </c>
      <c r="L651" s="6">
        <v>45412</v>
      </c>
      <c r="M651" t="s">
        <v>8745</v>
      </c>
      <c r="N651" t="s">
        <v>9852</v>
      </c>
      <c r="O651">
        <v>2679.2</v>
      </c>
      <c r="P651" t="s">
        <v>8534</v>
      </c>
      <c r="Q651">
        <v>6</v>
      </c>
      <c r="R651">
        <v>9</v>
      </c>
      <c r="S651" t="s">
        <v>8535</v>
      </c>
      <c r="T651" t="s">
        <v>8523</v>
      </c>
      <c r="U651" t="s">
        <v>8518</v>
      </c>
      <c r="V651">
        <v>0</v>
      </c>
      <c r="W651">
        <v>0</v>
      </c>
      <c r="X651">
        <v>21579</v>
      </c>
      <c r="Y651">
        <v>718</v>
      </c>
    </row>
    <row r="652" spans="1:25">
      <c r="A652" t="s">
        <v>9207</v>
      </c>
      <c r="B652" t="s">
        <v>9853</v>
      </c>
      <c r="E652" t="s">
        <v>8556</v>
      </c>
      <c r="F652" t="s">
        <v>8523</v>
      </c>
      <c r="G652" t="s">
        <v>8519</v>
      </c>
      <c r="I652" s="6">
        <v>45170</v>
      </c>
      <c r="L652" s="6">
        <v>45170</v>
      </c>
      <c r="M652" t="s">
        <v>8600</v>
      </c>
      <c r="N652" t="s">
        <v>9854</v>
      </c>
      <c r="O652">
        <v>0</v>
      </c>
      <c r="Q652">
        <v>1</v>
      </c>
      <c r="R652">
        <v>3</v>
      </c>
      <c r="S652" t="s">
        <v>8535</v>
      </c>
      <c r="T652" t="s">
        <v>8523</v>
      </c>
      <c r="U652" t="s">
        <v>8518</v>
      </c>
      <c r="V652">
        <v>0</v>
      </c>
      <c r="W652">
        <v>0</v>
      </c>
      <c r="X652">
        <v>21580</v>
      </c>
      <c r="Y652">
        <v>0</v>
      </c>
    </row>
    <row r="653" spans="1:25">
      <c r="A653" t="s">
        <v>9611</v>
      </c>
      <c r="B653" t="s">
        <v>9855</v>
      </c>
      <c r="E653" t="s">
        <v>8556</v>
      </c>
      <c r="F653" t="s">
        <v>8523</v>
      </c>
      <c r="G653" t="s">
        <v>8548</v>
      </c>
      <c r="I653" s="6">
        <v>45200</v>
      </c>
      <c r="K653" s="6">
        <v>45566</v>
      </c>
      <c r="L653" s="6">
        <v>45201</v>
      </c>
      <c r="M653" t="s">
        <v>8600</v>
      </c>
      <c r="N653" t="s">
        <v>9186</v>
      </c>
      <c r="O653">
        <v>0</v>
      </c>
      <c r="Q653">
        <v>3</v>
      </c>
      <c r="R653">
        <v>7</v>
      </c>
      <c r="S653" t="s">
        <v>8535</v>
      </c>
      <c r="T653" t="s">
        <v>8523</v>
      </c>
      <c r="U653" t="s">
        <v>8523</v>
      </c>
      <c r="V653">
        <v>0</v>
      </c>
      <c r="W653">
        <v>0</v>
      </c>
      <c r="X653">
        <v>21581</v>
      </c>
      <c r="Y653">
        <v>0</v>
      </c>
    </row>
    <row r="654" spans="1:25">
      <c r="A654" t="s">
        <v>176</v>
      </c>
      <c r="B654" t="s">
        <v>9856</v>
      </c>
      <c r="D654">
        <v>14230104213</v>
      </c>
      <c r="E654" t="s">
        <v>8527</v>
      </c>
      <c r="F654" t="s">
        <v>8518</v>
      </c>
      <c r="G654" t="s">
        <v>8519</v>
      </c>
      <c r="H654" t="s">
        <v>980</v>
      </c>
      <c r="I654" s="6">
        <v>45222</v>
      </c>
      <c r="K654" s="6">
        <v>45322</v>
      </c>
      <c r="L654" s="6">
        <v>45337</v>
      </c>
      <c r="M654" t="s">
        <v>8901</v>
      </c>
      <c r="N654" t="s">
        <v>9857</v>
      </c>
      <c r="O654">
        <v>692.4</v>
      </c>
      <c r="P654" t="s">
        <v>8534</v>
      </c>
      <c r="Q654">
        <v>4</v>
      </c>
      <c r="R654">
        <v>1</v>
      </c>
      <c r="S654" t="s">
        <v>8535</v>
      </c>
      <c r="T654" t="s">
        <v>8523</v>
      </c>
      <c r="U654" t="s">
        <v>8518</v>
      </c>
      <c r="V654">
        <v>0</v>
      </c>
      <c r="W654">
        <v>0</v>
      </c>
      <c r="X654">
        <v>21682</v>
      </c>
      <c r="Y654">
        <v>705</v>
      </c>
    </row>
    <row r="655" spans="1:25">
      <c r="A655" t="s">
        <v>145</v>
      </c>
      <c r="B655" t="s">
        <v>9858</v>
      </c>
      <c r="D655">
        <v>15486745737</v>
      </c>
      <c r="E655" t="s">
        <v>8527</v>
      </c>
      <c r="F655" t="s">
        <v>8523</v>
      </c>
      <c r="G655" t="s">
        <v>8548</v>
      </c>
      <c r="H655" t="s">
        <v>980</v>
      </c>
      <c r="I655" s="6">
        <v>45205</v>
      </c>
      <c r="K655" s="6">
        <v>45289</v>
      </c>
      <c r="L655" s="6">
        <v>45322</v>
      </c>
      <c r="M655" t="s">
        <v>8745</v>
      </c>
      <c r="N655" t="s">
        <v>9859</v>
      </c>
      <c r="O655">
        <v>1397.6</v>
      </c>
      <c r="P655" t="s">
        <v>8534</v>
      </c>
      <c r="Q655">
        <v>2</v>
      </c>
      <c r="R655">
        <v>1</v>
      </c>
      <c r="S655" t="s">
        <v>8535</v>
      </c>
      <c r="T655" t="s">
        <v>8523</v>
      </c>
      <c r="U655" t="s">
        <v>8518</v>
      </c>
      <c r="V655">
        <v>0</v>
      </c>
      <c r="W655">
        <v>0</v>
      </c>
      <c r="X655">
        <v>21683</v>
      </c>
      <c r="Y655">
        <v>699</v>
      </c>
    </row>
    <row r="656" spans="1:25">
      <c r="A656" t="s">
        <v>94</v>
      </c>
      <c r="B656" t="s">
        <v>9860</v>
      </c>
      <c r="D656">
        <v>15249417303</v>
      </c>
      <c r="E656" t="s">
        <v>8527</v>
      </c>
      <c r="F656" t="s">
        <v>8518</v>
      </c>
      <c r="G656" t="s">
        <v>8519</v>
      </c>
      <c r="H656" t="s">
        <v>980</v>
      </c>
      <c r="I656" s="6">
        <v>45210</v>
      </c>
      <c r="K656" s="6">
        <v>45382</v>
      </c>
      <c r="L656" s="6">
        <v>45324</v>
      </c>
      <c r="M656" t="s">
        <v>8532</v>
      </c>
      <c r="N656" t="s">
        <v>9861</v>
      </c>
      <c r="O656">
        <v>400.4</v>
      </c>
      <c r="P656" t="s">
        <v>8534</v>
      </c>
      <c r="Q656">
        <v>8</v>
      </c>
      <c r="R656">
        <v>1</v>
      </c>
      <c r="S656" t="s">
        <v>8522</v>
      </c>
      <c r="T656" t="s">
        <v>8523</v>
      </c>
      <c r="U656" t="s">
        <v>8518</v>
      </c>
      <c r="V656">
        <v>0</v>
      </c>
      <c r="W656">
        <v>0</v>
      </c>
      <c r="X656">
        <v>22398</v>
      </c>
      <c r="Y656">
        <v>721</v>
      </c>
    </row>
    <row r="657" spans="1:25">
      <c r="A657" t="s">
        <v>92</v>
      </c>
      <c r="B657" t="s">
        <v>785</v>
      </c>
      <c r="D657">
        <v>15597946214</v>
      </c>
      <c r="E657" t="s">
        <v>8517</v>
      </c>
      <c r="F657" t="s">
        <v>8523</v>
      </c>
      <c r="G657" t="s">
        <v>8548</v>
      </c>
      <c r="H657" t="s">
        <v>980</v>
      </c>
      <c r="I657" s="6">
        <v>45296</v>
      </c>
      <c r="K657" s="6">
        <v>45473</v>
      </c>
      <c r="L657" s="6">
        <v>45471</v>
      </c>
      <c r="M657" t="s">
        <v>8573</v>
      </c>
      <c r="N657" t="s">
        <v>9862</v>
      </c>
      <c r="O657">
        <v>7734.4</v>
      </c>
      <c r="P657" t="s">
        <v>8534</v>
      </c>
      <c r="Q657">
        <v>9</v>
      </c>
      <c r="R657">
        <v>1</v>
      </c>
      <c r="S657" t="s">
        <v>8535</v>
      </c>
      <c r="T657" t="s">
        <v>8523</v>
      </c>
      <c r="U657" t="s">
        <v>8523</v>
      </c>
      <c r="V657">
        <v>0</v>
      </c>
      <c r="W657">
        <v>0</v>
      </c>
      <c r="X657">
        <v>22399</v>
      </c>
      <c r="Y657">
        <v>993</v>
      </c>
    </row>
    <row r="658" spans="1:25">
      <c r="A658" t="s">
        <v>8530</v>
      </c>
      <c r="B658" t="s">
        <v>9863</v>
      </c>
      <c r="D658">
        <v>15657178379</v>
      </c>
      <c r="E658" t="s">
        <v>8556</v>
      </c>
      <c r="F658" t="s">
        <v>8518</v>
      </c>
      <c r="G658" t="s">
        <v>8519</v>
      </c>
      <c r="H658" t="s">
        <v>980</v>
      </c>
      <c r="I658" s="6">
        <v>45222</v>
      </c>
      <c r="K658" s="6">
        <v>45260</v>
      </c>
      <c r="L658" s="6">
        <v>45289</v>
      </c>
      <c r="M658" t="s">
        <v>8532</v>
      </c>
      <c r="N658" t="s">
        <v>9864</v>
      </c>
      <c r="O658">
        <v>52.6</v>
      </c>
      <c r="P658" t="s">
        <v>8534</v>
      </c>
      <c r="Q658">
        <v>2</v>
      </c>
      <c r="R658">
        <v>0</v>
      </c>
      <c r="S658" t="s">
        <v>8535</v>
      </c>
      <c r="T658" t="s">
        <v>8523</v>
      </c>
      <c r="U658" t="s">
        <v>8518</v>
      </c>
      <c r="V658">
        <v>0</v>
      </c>
      <c r="W658">
        <v>0</v>
      </c>
      <c r="X658">
        <v>22400</v>
      </c>
      <c r="Y658">
        <v>709</v>
      </c>
    </row>
    <row r="659" spans="1:25">
      <c r="A659" t="s">
        <v>185</v>
      </c>
      <c r="B659" t="s">
        <v>9865</v>
      </c>
      <c r="D659">
        <v>15144848311</v>
      </c>
      <c r="E659" t="s">
        <v>8517</v>
      </c>
      <c r="F659" t="s">
        <v>8518</v>
      </c>
      <c r="G659" t="s">
        <v>8519</v>
      </c>
      <c r="H659" t="s">
        <v>980</v>
      </c>
      <c r="I659" s="6">
        <v>45261</v>
      </c>
      <c r="J659" s="6">
        <v>45229</v>
      </c>
      <c r="K659" s="6">
        <v>45322</v>
      </c>
      <c r="L659" s="6">
        <v>45289</v>
      </c>
      <c r="M659" t="s">
        <v>8627</v>
      </c>
      <c r="N659" t="s">
        <v>9866</v>
      </c>
      <c r="O659">
        <v>324</v>
      </c>
      <c r="P659" t="s">
        <v>8534</v>
      </c>
      <c r="Q659">
        <v>3</v>
      </c>
      <c r="R659">
        <v>2</v>
      </c>
      <c r="S659" t="s">
        <v>8535</v>
      </c>
      <c r="T659" t="s">
        <v>8523</v>
      </c>
      <c r="U659" t="s">
        <v>8518</v>
      </c>
      <c r="V659">
        <v>0</v>
      </c>
      <c r="W659">
        <v>0</v>
      </c>
      <c r="X659">
        <v>22401</v>
      </c>
      <c r="Y659">
        <v>918</v>
      </c>
    </row>
    <row r="660" spans="1:25">
      <c r="A660" t="s">
        <v>9184</v>
      </c>
      <c r="B660" t="s">
        <v>9867</v>
      </c>
      <c r="D660">
        <v>13965134170</v>
      </c>
      <c r="E660" t="s">
        <v>8556</v>
      </c>
      <c r="F660" t="s">
        <v>8518</v>
      </c>
      <c r="G660" t="s">
        <v>8519</v>
      </c>
      <c r="I660" s="6">
        <v>45219</v>
      </c>
      <c r="K660" s="6">
        <v>45260</v>
      </c>
      <c r="L660" s="6">
        <v>45260</v>
      </c>
      <c r="M660" t="s">
        <v>8600</v>
      </c>
      <c r="N660" t="s">
        <v>9868</v>
      </c>
      <c r="O660">
        <v>0</v>
      </c>
      <c r="Q660">
        <v>1</v>
      </c>
      <c r="R660">
        <v>1</v>
      </c>
      <c r="S660" t="s">
        <v>8535</v>
      </c>
      <c r="T660" t="s">
        <v>8523</v>
      </c>
      <c r="U660" t="s">
        <v>8518</v>
      </c>
      <c r="V660">
        <v>0</v>
      </c>
      <c r="W660">
        <v>0</v>
      </c>
      <c r="X660">
        <v>22402</v>
      </c>
      <c r="Y660">
        <v>0</v>
      </c>
    </row>
    <row r="661" spans="1:25">
      <c r="A661" t="s">
        <v>9182</v>
      </c>
      <c r="B661" t="s">
        <v>9869</v>
      </c>
      <c r="D661">
        <v>12776088900</v>
      </c>
      <c r="E661" t="s">
        <v>8517</v>
      </c>
      <c r="F661" t="s">
        <v>8523</v>
      </c>
      <c r="G661" t="s">
        <v>8548</v>
      </c>
      <c r="I661" s="6">
        <v>45273</v>
      </c>
      <c r="K661" s="6">
        <v>45638</v>
      </c>
      <c r="L661" s="6">
        <v>45273</v>
      </c>
      <c r="M661" t="s">
        <v>8600</v>
      </c>
      <c r="N661" t="s">
        <v>9458</v>
      </c>
      <c r="O661">
        <v>0</v>
      </c>
      <c r="Q661">
        <v>2</v>
      </c>
      <c r="R661">
        <v>12</v>
      </c>
      <c r="S661" t="s">
        <v>8535</v>
      </c>
      <c r="T661" t="s">
        <v>8523</v>
      </c>
      <c r="U661" t="s">
        <v>8523</v>
      </c>
      <c r="V661">
        <v>0</v>
      </c>
      <c r="W661">
        <v>0</v>
      </c>
      <c r="X661">
        <v>22403</v>
      </c>
      <c r="Y661">
        <v>0</v>
      </c>
    </row>
    <row r="662" spans="1:25">
      <c r="A662" t="s">
        <v>47</v>
      </c>
      <c r="B662" t="s">
        <v>61</v>
      </c>
      <c r="D662">
        <v>15339917917</v>
      </c>
      <c r="E662" t="s">
        <v>8517</v>
      </c>
      <c r="F662" t="s">
        <v>8523</v>
      </c>
      <c r="G662" t="s">
        <v>8548</v>
      </c>
      <c r="H662" t="s">
        <v>980</v>
      </c>
      <c r="I662" s="6">
        <v>45293</v>
      </c>
      <c r="K662" s="6">
        <v>46022</v>
      </c>
      <c r="L662" s="6">
        <v>46022</v>
      </c>
      <c r="M662" t="s">
        <v>8532</v>
      </c>
      <c r="N662" t="s">
        <v>9870</v>
      </c>
      <c r="O662">
        <v>10168</v>
      </c>
      <c r="P662" t="s">
        <v>8534</v>
      </c>
      <c r="Q662">
        <v>1</v>
      </c>
      <c r="R662">
        <v>1</v>
      </c>
      <c r="S662" t="s">
        <v>8535</v>
      </c>
      <c r="T662" t="s">
        <v>8523</v>
      </c>
      <c r="U662" t="s">
        <v>8523</v>
      </c>
      <c r="V662">
        <v>0</v>
      </c>
      <c r="W662">
        <v>0</v>
      </c>
      <c r="X662">
        <v>22404</v>
      </c>
      <c r="Y662">
        <v>1014</v>
      </c>
    </row>
    <row r="663" spans="1:25">
      <c r="A663" t="s">
        <v>47</v>
      </c>
      <c r="B663" t="s">
        <v>65</v>
      </c>
      <c r="D663">
        <v>14999340598</v>
      </c>
      <c r="E663" t="s">
        <v>8517</v>
      </c>
      <c r="F663" t="s">
        <v>8523</v>
      </c>
      <c r="G663" t="s">
        <v>8548</v>
      </c>
      <c r="H663" t="s">
        <v>980</v>
      </c>
      <c r="I663" s="6">
        <v>45306</v>
      </c>
      <c r="K663" s="6">
        <v>45657</v>
      </c>
      <c r="L663" s="6">
        <v>45657</v>
      </c>
      <c r="M663" t="s">
        <v>8532</v>
      </c>
      <c r="N663" t="s">
        <v>9871</v>
      </c>
      <c r="O663">
        <v>8637.24</v>
      </c>
      <c r="P663" t="s">
        <v>8534</v>
      </c>
      <c r="Q663">
        <v>3</v>
      </c>
      <c r="R663">
        <v>1</v>
      </c>
      <c r="S663" t="s">
        <v>8535</v>
      </c>
      <c r="T663" t="s">
        <v>8523</v>
      </c>
      <c r="U663" t="s">
        <v>8523</v>
      </c>
      <c r="V663">
        <v>0</v>
      </c>
      <c r="W663">
        <v>0</v>
      </c>
      <c r="X663">
        <v>22405</v>
      </c>
      <c r="Y663">
        <v>987</v>
      </c>
    </row>
    <row r="664" spans="1:25">
      <c r="A664" t="s">
        <v>9872</v>
      </c>
      <c r="B664" t="s">
        <v>9873</v>
      </c>
      <c r="D664">
        <v>15690705458</v>
      </c>
      <c r="E664" t="s">
        <v>8517</v>
      </c>
      <c r="F664" t="s">
        <v>8518</v>
      </c>
      <c r="G664" t="s">
        <v>9087</v>
      </c>
      <c r="H664" t="s">
        <v>987</v>
      </c>
      <c r="I664" s="6">
        <v>45231</v>
      </c>
      <c r="K664" s="6">
        <v>45596</v>
      </c>
      <c r="L664" s="6">
        <v>45596</v>
      </c>
      <c r="M664" t="s">
        <v>8573</v>
      </c>
      <c r="N664">
        <v>0</v>
      </c>
      <c r="O664">
        <v>253.6</v>
      </c>
      <c r="Q664">
        <v>0</v>
      </c>
      <c r="R664">
        <v>0</v>
      </c>
      <c r="S664" t="s">
        <v>8522</v>
      </c>
      <c r="T664" t="s">
        <v>8523</v>
      </c>
      <c r="U664" t="s">
        <v>8518</v>
      </c>
      <c r="V664">
        <v>0</v>
      </c>
      <c r="W664">
        <v>0</v>
      </c>
      <c r="X664">
        <v>22407</v>
      </c>
      <c r="Y664">
        <v>0</v>
      </c>
    </row>
    <row r="665" spans="1:25">
      <c r="A665" t="s">
        <v>94</v>
      </c>
      <c r="B665" t="s">
        <v>9874</v>
      </c>
      <c r="D665">
        <v>15249417303</v>
      </c>
      <c r="E665" t="s">
        <v>15</v>
      </c>
      <c r="F665" t="s">
        <v>8518</v>
      </c>
      <c r="G665" t="s">
        <v>8519</v>
      </c>
      <c r="H665" t="s">
        <v>980</v>
      </c>
      <c r="I665" s="6">
        <v>45210</v>
      </c>
      <c r="K665" s="6">
        <v>45382</v>
      </c>
      <c r="L665" s="6">
        <v>45210</v>
      </c>
      <c r="M665" t="s">
        <v>8532</v>
      </c>
      <c r="N665">
        <v>0</v>
      </c>
      <c r="O665">
        <v>0</v>
      </c>
      <c r="Q665">
        <v>0</v>
      </c>
      <c r="R665">
        <v>0</v>
      </c>
      <c r="S665" t="s">
        <v>8522</v>
      </c>
      <c r="T665" t="s">
        <v>8523</v>
      </c>
      <c r="U665" t="s">
        <v>8518</v>
      </c>
      <c r="V665">
        <v>0</v>
      </c>
      <c r="W665">
        <v>0</v>
      </c>
      <c r="X665">
        <v>22408</v>
      </c>
      <c r="Y665">
        <v>722</v>
      </c>
    </row>
    <row r="666" spans="1:25">
      <c r="A666" t="s">
        <v>8607</v>
      </c>
      <c r="B666" t="s">
        <v>9875</v>
      </c>
      <c r="D666">
        <v>14230044343</v>
      </c>
      <c r="E666" t="s">
        <v>15</v>
      </c>
      <c r="F666" t="s">
        <v>8523</v>
      </c>
      <c r="G666" t="s">
        <v>8548</v>
      </c>
      <c r="H666" t="s">
        <v>980</v>
      </c>
      <c r="I666" s="6">
        <v>45190</v>
      </c>
      <c r="K666" s="6">
        <v>45245</v>
      </c>
      <c r="L666" s="6">
        <v>45190</v>
      </c>
      <c r="M666" t="s">
        <v>8573</v>
      </c>
      <c r="N666" t="s">
        <v>9876</v>
      </c>
      <c r="O666">
        <v>0.68</v>
      </c>
      <c r="P666" t="s">
        <v>8534</v>
      </c>
      <c r="Q666">
        <v>2</v>
      </c>
      <c r="R666">
        <v>0</v>
      </c>
      <c r="S666" t="s">
        <v>8522</v>
      </c>
      <c r="T666" t="s">
        <v>8523</v>
      </c>
      <c r="U666" t="s">
        <v>8518</v>
      </c>
      <c r="V666">
        <v>0</v>
      </c>
      <c r="W666">
        <v>0</v>
      </c>
      <c r="X666">
        <v>22411</v>
      </c>
      <c r="Y666">
        <v>725</v>
      </c>
    </row>
    <row r="667" spans="1:25">
      <c r="A667" t="s">
        <v>8607</v>
      </c>
      <c r="B667" t="s">
        <v>9877</v>
      </c>
      <c r="D667">
        <v>15671693316</v>
      </c>
      <c r="E667" t="s">
        <v>15</v>
      </c>
      <c r="F667" t="s">
        <v>8523</v>
      </c>
      <c r="G667" t="s">
        <v>8548</v>
      </c>
      <c r="H667" t="s">
        <v>980</v>
      </c>
      <c r="I667" s="6">
        <v>45190</v>
      </c>
      <c r="K667" s="6">
        <v>45291</v>
      </c>
      <c r="L667" s="6">
        <v>45226</v>
      </c>
      <c r="M667" t="s">
        <v>8532</v>
      </c>
      <c r="N667" t="s">
        <v>9878</v>
      </c>
      <c r="O667">
        <v>41.16</v>
      </c>
      <c r="P667" t="s">
        <v>8534</v>
      </c>
      <c r="Q667">
        <v>1</v>
      </c>
      <c r="R667">
        <v>0</v>
      </c>
      <c r="S667" t="s">
        <v>8522</v>
      </c>
      <c r="T667" t="s">
        <v>8523</v>
      </c>
      <c r="U667" t="s">
        <v>8518</v>
      </c>
      <c r="V667">
        <v>0</v>
      </c>
      <c r="W667">
        <v>0</v>
      </c>
      <c r="X667">
        <v>22412</v>
      </c>
      <c r="Y667">
        <v>724</v>
      </c>
    </row>
    <row r="668" spans="1:25">
      <c r="A668" t="s">
        <v>9879</v>
      </c>
      <c r="B668" t="s">
        <v>9880</v>
      </c>
      <c r="D668">
        <v>14229969429</v>
      </c>
      <c r="E668" t="s">
        <v>8527</v>
      </c>
      <c r="F668" t="s">
        <v>8518</v>
      </c>
      <c r="G668" t="s">
        <v>8519</v>
      </c>
      <c r="H668" t="s">
        <v>980</v>
      </c>
      <c r="I668" s="6">
        <v>45246</v>
      </c>
      <c r="J668" s="6">
        <v>45243</v>
      </c>
      <c r="K668" s="6">
        <v>45383</v>
      </c>
      <c r="L668" s="6">
        <v>45380</v>
      </c>
      <c r="N668" t="s">
        <v>8540</v>
      </c>
      <c r="O668">
        <v>1536</v>
      </c>
      <c r="P668" t="s">
        <v>8534</v>
      </c>
      <c r="Q668">
        <v>2</v>
      </c>
      <c r="R668">
        <v>2</v>
      </c>
      <c r="S668" t="s">
        <v>8535</v>
      </c>
      <c r="T668" t="s">
        <v>8523</v>
      </c>
      <c r="U668" t="s">
        <v>8518</v>
      </c>
      <c r="V668">
        <v>0</v>
      </c>
      <c r="W668">
        <v>0</v>
      </c>
      <c r="X668">
        <v>22414</v>
      </c>
      <c r="Y668">
        <v>787</v>
      </c>
    </row>
    <row r="669" spans="1:25">
      <c r="A669" t="s">
        <v>9833</v>
      </c>
      <c r="B669" t="s">
        <v>9881</v>
      </c>
      <c r="D669">
        <v>15718157191</v>
      </c>
      <c r="E669" t="s">
        <v>8527</v>
      </c>
      <c r="F669" t="s">
        <v>8518</v>
      </c>
      <c r="G669" t="s">
        <v>9087</v>
      </c>
      <c r="H669" t="s">
        <v>983</v>
      </c>
      <c r="I669" s="6">
        <v>45245</v>
      </c>
      <c r="K669" s="6">
        <v>45322</v>
      </c>
      <c r="L669" s="6">
        <v>45245</v>
      </c>
      <c r="M669" t="s">
        <v>8528</v>
      </c>
      <c r="N669">
        <v>0</v>
      </c>
      <c r="O669">
        <v>0</v>
      </c>
      <c r="P669" t="s">
        <v>8534</v>
      </c>
      <c r="Q669">
        <v>0</v>
      </c>
      <c r="R669">
        <v>0</v>
      </c>
      <c r="S669" t="s">
        <v>8522</v>
      </c>
      <c r="T669" t="s">
        <v>8523</v>
      </c>
      <c r="U669" t="s">
        <v>8518</v>
      </c>
      <c r="V669">
        <v>0</v>
      </c>
      <c r="W669">
        <v>0</v>
      </c>
      <c r="X669">
        <v>22415</v>
      </c>
      <c r="Y669">
        <v>0</v>
      </c>
    </row>
    <row r="670" spans="1:25">
      <c r="A670" t="s">
        <v>9882</v>
      </c>
      <c r="B670" t="s">
        <v>9883</v>
      </c>
      <c r="D670">
        <v>15494860916</v>
      </c>
      <c r="E670" t="s">
        <v>8527</v>
      </c>
      <c r="F670" t="s">
        <v>8518</v>
      </c>
      <c r="G670" t="s">
        <v>8519</v>
      </c>
      <c r="H670" t="s">
        <v>980</v>
      </c>
      <c r="I670" s="6">
        <v>45309</v>
      </c>
      <c r="K670" s="6">
        <v>45400</v>
      </c>
      <c r="L670" s="6">
        <v>45401</v>
      </c>
      <c r="M670" t="s">
        <v>8901</v>
      </c>
      <c r="N670" t="s">
        <v>9884</v>
      </c>
      <c r="O670">
        <v>648.4</v>
      </c>
      <c r="P670" t="s">
        <v>8534</v>
      </c>
      <c r="Q670">
        <v>3</v>
      </c>
      <c r="R670">
        <v>1</v>
      </c>
      <c r="S670" t="s">
        <v>8535</v>
      </c>
      <c r="T670" t="s">
        <v>8523</v>
      </c>
      <c r="U670" t="s">
        <v>8518</v>
      </c>
      <c r="V670">
        <v>0</v>
      </c>
      <c r="W670">
        <v>0</v>
      </c>
      <c r="X670">
        <v>22529</v>
      </c>
      <c r="Y670">
        <v>970</v>
      </c>
    </row>
    <row r="671" spans="1:25">
      <c r="A671" t="s">
        <v>94</v>
      </c>
      <c r="B671" t="s">
        <v>215</v>
      </c>
      <c r="D671">
        <v>15767035179</v>
      </c>
      <c r="E671" t="s">
        <v>8517</v>
      </c>
      <c r="F671" t="s">
        <v>8523</v>
      </c>
      <c r="G671" t="s">
        <v>8548</v>
      </c>
      <c r="H671" t="s">
        <v>980</v>
      </c>
      <c r="I671" s="6">
        <v>45292</v>
      </c>
      <c r="K671" s="6">
        <v>45657</v>
      </c>
      <c r="L671" s="6">
        <v>45657</v>
      </c>
      <c r="M671" t="s">
        <v>8532</v>
      </c>
      <c r="N671" t="s">
        <v>8871</v>
      </c>
      <c r="O671">
        <v>2053.1999999999998</v>
      </c>
      <c r="P671" t="s">
        <v>8534</v>
      </c>
      <c r="Q671">
        <v>1</v>
      </c>
      <c r="R671">
        <v>1</v>
      </c>
      <c r="S671" t="s">
        <v>8535</v>
      </c>
      <c r="T671" t="s">
        <v>8523</v>
      </c>
      <c r="U671" t="s">
        <v>8523</v>
      </c>
      <c r="V671">
        <v>0</v>
      </c>
      <c r="W671">
        <v>0</v>
      </c>
      <c r="X671">
        <v>22531</v>
      </c>
      <c r="Y671">
        <v>976</v>
      </c>
    </row>
    <row r="672" spans="1:25">
      <c r="A672" t="s">
        <v>185</v>
      </c>
      <c r="B672" t="s">
        <v>9885</v>
      </c>
      <c r="D672">
        <v>14229394295</v>
      </c>
      <c r="E672" t="s">
        <v>8517</v>
      </c>
      <c r="F672" t="s">
        <v>8523</v>
      </c>
      <c r="G672" t="s">
        <v>8548</v>
      </c>
      <c r="H672" t="s">
        <v>980</v>
      </c>
      <c r="I672" s="6">
        <v>45261</v>
      </c>
      <c r="K672" s="6">
        <v>45459</v>
      </c>
      <c r="L672" s="6">
        <v>45471</v>
      </c>
      <c r="M672" t="s">
        <v>8627</v>
      </c>
      <c r="N672" t="s">
        <v>9886</v>
      </c>
      <c r="O672">
        <v>2715.2</v>
      </c>
      <c r="P672" t="s">
        <v>8534</v>
      </c>
      <c r="Q672">
        <v>7</v>
      </c>
      <c r="R672">
        <v>4</v>
      </c>
      <c r="S672" t="s">
        <v>8535</v>
      </c>
      <c r="T672" t="s">
        <v>8523</v>
      </c>
      <c r="U672" t="s">
        <v>8523</v>
      </c>
      <c r="V672">
        <v>0</v>
      </c>
      <c r="W672">
        <v>0</v>
      </c>
      <c r="X672">
        <v>22532</v>
      </c>
      <c r="Y672">
        <v>885</v>
      </c>
    </row>
    <row r="673" spans="1:25">
      <c r="A673" t="s">
        <v>8360</v>
      </c>
      <c r="B673" t="s">
        <v>9887</v>
      </c>
      <c r="D673">
        <v>15297108280</v>
      </c>
      <c r="E673" t="s">
        <v>8527</v>
      </c>
      <c r="F673" t="s">
        <v>8518</v>
      </c>
      <c r="G673" t="s">
        <v>8519</v>
      </c>
      <c r="H673" t="s">
        <v>980</v>
      </c>
      <c r="I673" s="6">
        <v>45271</v>
      </c>
      <c r="K673" s="6">
        <v>45331</v>
      </c>
      <c r="L673" s="6">
        <v>45331</v>
      </c>
      <c r="M673" t="s">
        <v>8824</v>
      </c>
      <c r="N673" t="s">
        <v>8579</v>
      </c>
      <c r="O673">
        <v>533.28</v>
      </c>
      <c r="P673" t="s">
        <v>8534</v>
      </c>
      <c r="Q673">
        <v>1</v>
      </c>
      <c r="R673">
        <v>2</v>
      </c>
      <c r="S673" t="s">
        <v>8535</v>
      </c>
      <c r="T673" t="s">
        <v>8523</v>
      </c>
      <c r="U673" t="s">
        <v>8518</v>
      </c>
      <c r="V673">
        <v>0</v>
      </c>
      <c r="W673">
        <v>0</v>
      </c>
      <c r="X673">
        <v>22533</v>
      </c>
      <c r="Y673">
        <v>749</v>
      </c>
    </row>
    <row r="674" spans="1:25">
      <c r="A674" t="s">
        <v>8624</v>
      </c>
      <c r="B674" t="s">
        <v>9888</v>
      </c>
      <c r="D674">
        <v>15759086867</v>
      </c>
      <c r="E674" t="s">
        <v>8527</v>
      </c>
      <c r="F674" t="s">
        <v>8518</v>
      </c>
      <c r="G674" t="s">
        <v>8519</v>
      </c>
      <c r="H674" t="s">
        <v>980</v>
      </c>
      <c r="I674" s="6">
        <v>45222</v>
      </c>
      <c r="K674" s="6">
        <v>45231</v>
      </c>
      <c r="L674" s="6">
        <v>45289</v>
      </c>
      <c r="M674" t="s">
        <v>8627</v>
      </c>
      <c r="N674" t="s">
        <v>9738</v>
      </c>
      <c r="O674">
        <v>203.76</v>
      </c>
      <c r="P674" t="s">
        <v>8534</v>
      </c>
      <c r="Q674">
        <v>2</v>
      </c>
      <c r="R674">
        <v>2</v>
      </c>
      <c r="S674" t="s">
        <v>8535</v>
      </c>
      <c r="T674" t="s">
        <v>8523</v>
      </c>
      <c r="U674" t="s">
        <v>8518</v>
      </c>
      <c r="V674">
        <v>0</v>
      </c>
      <c r="W674">
        <v>0</v>
      </c>
      <c r="X674">
        <v>22534</v>
      </c>
      <c r="Y674">
        <v>750</v>
      </c>
    </row>
    <row r="675" spans="1:25">
      <c r="A675" t="s">
        <v>176</v>
      </c>
      <c r="B675" t="s">
        <v>9889</v>
      </c>
      <c r="D675">
        <v>15742593052</v>
      </c>
      <c r="E675" t="s">
        <v>8527</v>
      </c>
      <c r="F675" t="s">
        <v>8518</v>
      </c>
      <c r="G675" t="s">
        <v>9087</v>
      </c>
      <c r="H675" t="s">
        <v>1009</v>
      </c>
      <c r="I675" s="6">
        <v>45261</v>
      </c>
      <c r="K675" s="6">
        <v>45443</v>
      </c>
      <c r="L675" s="6">
        <v>45261</v>
      </c>
      <c r="M675" t="s">
        <v>8901</v>
      </c>
      <c r="N675">
        <v>0</v>
      </c>
      <c r="O675">
        <v>0</v>
      </c>
      <c r="Q675">
        <v>0</v>
      </c>
      <c r="R675">
        <v>0</v>
      </c>
      <c r="S675" t="s">
        <v>8522</v>
      </c>
      <c r="T675" t="s">
        <v>8523</v>
      </c>
      <c r="U675" t="s">
        <v>8518</v>
      </c>
      <c r="V675">
        <v>0</v>
      </c>
      <c r="W675">
        <v>0</v>
      </c>
      <c r="X675">
        <v>22535</v>
      </c>
      <c r="Y675">
        <v>1156</v>
      </c>
    </row>
    <row r="676" spans="1:25">
      <c r="A676" t="s">
        <v>47</v>
      </c>
      <c r="B676" t="s">
        <v>9890</v>
      </c>
      <c r="D676">
        <v>15670285849</v>
      </c>
      <c r="E676" t="s">
        <v>8517</v>
      </c>
      <c r="F676" t="s">
        <v>8523</v>
      </c>
      <c r="G676" t="s">
        <v>8548</v>
      </c>
      <c r="H676" t="s">
        <v>980</v>
      </c>
      <c r="I676" s="6">
        <v>45292</v>
      </c>
      <c r="K676" s="6">
        <v>45473</v>
      </c>
      <c r="L676" s="6">
        <v>45471</v>
      </c>
      <c r="M676" t="s">
        <v>8532</v>
      </c>
      <c r="N676" t="s">
        <v>8540</v>
      </c>
      <c r="O676">
        <v>1201.5999999999999</v>
      </c>
      <c r="P676" t="s">
        <v>8534</v>
      </c>
      <c r="Q676">
        <v>1</v>
      </c>
      <c r="R676">
        <v>3</v>
      </c>
      <c r="S676" t="s">
        <v>8535</v>
      </c>
      <c r="T676" t="s">
        <v>8523</v>
      </c>
      <c r="U676" t="s">
        <v>8523</v>
      </c>
      <c r="V676">
        <v>0</v>
      </c>
      <c r="W676">
        <v>0</v>
      </c>
      <c r="X676">
        <v>22536</v>
      </c>
      <c r="Y676">
        <v>828</v>
      </c>
    </row>
    <row r="677" spans="1:25">
      <c r="A677" t="s">
        <v>94</v>
      </c>
      <c r="B677" t="s">
        <v>9891</v>
      </c>
      <c r="D677">
        <v>15682431259</v>
      </c>
      <c r="E677" t="s">
        <v>15</v>
      </c>
      <c r="F677" t="s">
        <v>8518</v>
      </c>
      <c r="G677" t="s">
        <v>8519</v>
      </c>
      <c r="H677" t="s">
        <v>980</v>
      </c>
      <c r="I677" s="6">
        <v>45200</v>
      </c>
      <c r="K677" s="6">
        <v>45230</v>
      </c>
      <c r="L677" s="6">
        <v>45201</v>
      </c>
      <c r="M677" t="s">
        <v>8532</v>
      </c>
      <c r="N677" t="s">
        <v>8831</v>
      </c>
      <c r="O677">
        <v>0</v>
      </c>
      <c r="P677" t="s">
        <v>8534</v>
      </c>
      <c r="Q677">
        <v>1</v>
      </c>
      <c r="R677">
        <v>0</v>
      </c>
      <c r="S677" t="s">
        <v>8522</v>
      </c>
      <c r="T677" t="s">
        <v>8523</v>
      </c>
      <c r="U677" t="s">
        <v>8518</v>
      </c>
      <c r="V677">
        <v>0</v>
      </c>
      <c r="W677">
        <v>0</v>
      </c>
      <c r="X677">
        <v>22537</v>
      </c>
      <c r="Y677">
        <v>720</v>
      </c>
    </row>
    <row r="678" spans="1:25">
      <c r="A678" t="s">
        <v>185</v>
      </c>
      <c r="B678" t="s">
        <v>9892</v>
      </c>
      <c r="D678">
        <v>14230030128</v>
      </c>
      <c r="E678" t="s">
        <v>8527</v>
      </c>
      <c r="F678" t="s">
        <v>8518</v>
      </c>
      <c r="G678" t="s">
        <v>8519</v>
      </c>
      <c r="H678" t="s">
        <v>980</v>
      </c>
      <c r="I678" s="6">
        <v>45240</v>
      </c>
      <c r="J678" s="6">
        <v>45240</v>
      </c>
      <c r="K678" s="6">
        <v>45322</v>
      </c>
      <c r="L678" s="6">
        <v>45322</v>
      </c>
      <c r="M678" t="s">
        <v>8627</v>
      </c>
      <c r="N678" t="s">
        <v>9893</v>
      </c>
      <c r="O678">
        <v>424</v>
      </c>
      <c r="P678" t="s">
        <v>8534</v>
      </c>
      <c r="Q678">
        <v>3</v>
      </c>
      <c r="R678">
        <v>0</v>
      </c>
      <c r="S678" t="s">
        <v>8522</v>
      </c>
      <c r="T678" t="s">
        <v>8523</v>
      </c>
      <c r="U678" t="s">
        <v>8518</v>
      </c>
      <c r="V678">
        <v>0</v>
      </c>
      <c r="W678">
        <v>0</v>
      </c>
      <c r="X678">
        <v>22643</v>
      </c>
      <c r="Y678">
        <v>952</v>
      </c>
    </row>
    <row r="679" spans="1:25">
      <c r="A679" t="s">
        <v>82</v>
      </c>
      <c r="B679" t="s">
        <v>195</v>
      </c>
      <c r="D679">
        <v>15413849724</v>
      </c>
      <c r="E679" t="s">
        <v>8517</v>
      </c>
      <c r="F679" t="s">
        <v>8523</v>
      </c>
      <c r="G679" t="s">
        <v>8548</v>
      </c>
      <c r="H679" t="s">
        <v>980</v>
      </c>
      <c r="I679" s="6">
        <v>45292</v>
      </c>
      <c r="K679" s="6">
        <v>45657</v>
      </c>
      <c r="L679" s="6">
        <v>45657</v>
      </c>
      <c r="M679" t="s">
        <v>8528</v>
      </c>
      <c r="N679" t="s">
        <v>9894</v>
      </c>
      <c r="O679">
        <v>1856</v>
      </c>
      <c r="P679" t="s">
        <v>8534</v>
      </c>
      <c r="Q679">
        <v>1</v>
      </c>
      <c r="R679">
        <v>1</v>
      </c>
      <c r="S679" t="s">
        <v>8535</v>
      </c>
      <c r="T679" t="s">
        <v>8523</v>
      </c>
      <c r="U679" t="s">
        <v>8523</v>
      </c>
      <c r="V679">
        <v>0</v>
      </c>
      <c r="W679">
        <v>0</v>
      </c>
      <c r="X679">
        <v>22644</v>
      </c>
      <c r="Y679">
        <v>1018</v>
      </c>
    </row>
    <row r="680" spans="1:25">
      <c r="A680" t="s">
        <v>414</v>
      </c>
      <c r="B680" t="s">
        <v>9895</v>
      </c>
      <c r="D680">
        <v>14378586798</v>
      </c>
      <c r="E680" t="s">
        <v>8527</v>
      </c>
      <c r="F680" t="s">
        <v>8518</v>
      </c>
      <c r="G680" t="s">
        <v>8519</v>
      </c>
      <c r="H680" t="s">
        <v>980</v>
      </c>
      <c r="I680" s="6">
        <v>45278</v>
      </c>
      <c r="J680" s="6">
        <v>45275</v>
      </c>
      <c r="K680" s="6">
        <v>45380</v>
      </c>
      <c r="L680" s="6">
        <v>45380</v>
      </c>
      <c r="M680" t="s">
        <v>8901</v>
      </c>
      <c r="N680" t="s">
        <v>9896</v>
      </c>
      <c r="O680">
        <v>892</v>
      </c>
      <c r="P680" t="s">
        <v>8534</v>
      </c>
      <c r="Q680">
        <v>5</v>
      </c>
      <c r="R680">
        <v>1</v>
      </c>
      <c r="S680" t="s">
        <v>8535</v>
      </c>
      <c r="T680" t="s">
        <v>8523</v>
      </c>
      <c r="U680" t="s">
        <v>8518</v>
      </c>
      <c r="V680">
        <v>0</v>
      </c>
      <c r="W680">
        <v>0</v>
      </c>
      <c r="X680">
        <v>22645</v>
      </c>
      <c r="Y680">
        <v>878</v>
      </c>
    </row>
    <row r="681" spans="1:25">
      <c r="A681" t="s">
        <v>9897</v>
      </c>
      <c r="B681" t="s">
        <v>9898</v>
      </c>
      <c r="D681">
        <v>15314268994</v>
      </c>
      <c r="E681" t="s">
        <v>8527</v>
      </c>
      <c r="F681" t="s">
        <v>8518</v>
      </c>
      <c r="G681" t="s">
        <v>8519</v>
      </c>
      <c r="H681" t="s">
        <v>980</v>
      </c>
      <c r="I681" s="6">
        <v>45222</v>
      </c>
      <c r="K681" s="6">
        <v>45252</v>
      </c>
      <c r="L681" s="6">
        <v>45260</v>
      </c>
      <c r="M681" t="s">
        <v>8539</v>
      </c>
      <c r="N681" t="s">
        <v>9738</v>
      </c>
      <c r="O681">
        <v>220.4</v>
      </c>
      <c r="P681" t="s">
        <v>8534</v>
      </c>
      <c r="Q681">
        <v>1</v>
      </c>
      <c r="R681">
        <v>1</v>
      </c>
      <c r="S681" t="s">
        <v>8535</v>
      </c>
      <c r="T681" t="s">
        <v>8523</v>
      </c>
      <c r="U681" t="s">
        <v>8518</v>
      </c>
      <c r="V681">
        <v>0</v>
      </c>
      <c r="W681">
        <v>0</v>
      </c>
      <c r="X681">
        <v>22749</v>
      </c>
      <c r="Y681">
        <v>811</v>
      </c>
    </row>
    <row r="682" spans="1:25">
      <c r="A682" t="s">
        <v>9899</v>
      </c>
      <c r="B682" t="s">
        <v>9900</v>
      </c>
      <c r="D682">
        <v>15772094767</v>
      </c>
      <c r="E682" t="s">
        <v>15</v>
      </c>
      <c r="F682" t="s">
        <v>8523</v>
      </c>
      <c r="G682" t="s">
        <v>8548</v>
      </c>
      <c r="H682" t="s">
        <v>980</v>
      </c>
      <c r="I682" s="6">
        <v>45210</v>
      </c>
      <c r="K682" s="6">
        <v>45230</v>
      </c>
      <c r="L682" s="6">
        <v>45210</v>
      </c>
      <c r="M682" t="s">
        <v>8520</v>
      </c>
      <c r="N682" t="s">
        <v>8993</v>
      </c>
      <c r="O682">
        <v>0.34</v>
      </c>
      <c r="P682" t="s">
        <v>8534</v>
      </c>
      <c r="Q682">
        <v>3</v>
      </c>
      <c r="R682">
        <v>0</v>
      </c>
      <c r="S682" t="s">
        <v>8522</v>
      </c>
      <c r="T682" t="s">
        <v>8523</v>
      </c>
      <c r="U682" t="s">
        <v>8518</v>
      </c>
      <c r="V682">
        <v>0</v>
      </c>
      <c r="W682">
        <v>0</v>
      </c>
      <c r="X682">
        <v>22750</v>
      </c>
      <c r="Y682">
        <v>766</v>
      </c>
    </row>
    <row r="683" spans="1:25">
      <c r="A683" t="s">
        <v>9901</v>
      </c>
      <c r="B683" t="s">
        <v>9902</v>
      </c>
      <c r="E683" t="s">
        <v>15</v>
      </c>
      <c r="F683" t="s">
        <v>8523</v>
      </c>
      <c r="G683" t="s">
        <v>8548</v>
      </c>
      <c r="H683" t="s">
        <v>980</v>
      </c>
      <c r="I683" s="6">
        <v>45224</v>
      </c>
      <c r="K683" s="6">
        <v>45657</v>
      </c>
      <c r="L683" s="6">
        <v>45224</v>
      </c>
      <c r="M683" t="s">
        <v>8520</v>
      </c>
      <c r="N683" t="s">
        <v>8993</v>
      </c>
      <c r="O683">
        <v>0</v>
      </c>
      <c r="P683" t="s">
        <v>8534</v>
      </c>
      <c r="Q683">
        <v>7</v>
      </c>
      <c r="R683">
        <v>1</v>
      </c>
      <c r="S683" t="s">
        <v>8535</v>
      </c>
      <c r="T683" t="s">
        <v>8523</v>
      </c>
      <c r="U683" t="s">
        <v>8523</v>
      </c>
      <c r="V683">
        <v>0</v>
      </c>
      <c r="W683">
        <v>0</v>
      </c>
      <c r="X683">
        <v>22751</v>
      </c>
      <c r="Y683">
        <v>789</v>
      </c>
    </row>
    <row r="684" spans="1:25">
      <c r="A684" t="s">
        <v>483</v>
      </c>
      <c r="B684" t="s">
        <v>9341</v>
      </c>
      <c r="D684" t="s">
        <v>9903</v>
      </c>
      <c r="E684" t="s">
        <v>295</v>
      </c>
      <c r="F684" t="s">
        <v>8523</v>
      </c>
      <c r="G684" t="s">
        <v>9360</v>
      </c>
      <c r="I684" s="6">
        <v>45200</v>
      </c>
      <c r="L684" s="6">
        <v>45712</v>
      </c>
      <c r="M684" t="s">
        <v>8824</v>
      </c>
      <c r="N684">
        <v>0</v>
      </c>
      <c r="O684">
        <v>244.4</v>
      </c>
      <c r="Q684">
        <v>0</v>
      </c>
      <c r="R684">
        <v>0</v>
      </c>
      <c r="S684" t="s">
        <v>8522</v>
      </c>
      <c r="T684" t="s">
        <v>8523</v>
      </c>
      <c r="U684" t="s">
        <v>8523</v>
      </c>
      <c r="V684">
        <v>0</v>
      </c>
      <c r="W684">
        <v>0</v>
      </c>
      <c r="X684">
        <v>22753</v>
      </c>
      <c r="Y684">
        <v>0</v>
      </c>
    </row>
    <row r="685" spans="1:25">
      <c r="A685" t="s">
        <v>145</v>
      </c>
      <c r="B685" t="s">
        <v>181</v>
      </c>
      <c r="D685">
        <v>15139729316</v>
      </c>
      <c r="E685" t="s">
        <v>8517</v>
      </c>
      <c r="F685" t="s">
        <v>8523</v>
      </c>
      <c r="G685" t="s">
        <v>8548</v>
      </c>
      <c r="H685" t="s">
        <v>980</v>
      </c>
      <c r="I685" s="6">
        <v>45201</v>
      </c>
      <c r="K685" s="6">
        <v>45473</v>
      </c>
      <c r="L685" s="6">
        <v>45338</v>
      </c>
      <c r="M685" t="s">
        <v>8745</v>
      </c>
      <c r="N685" t="s">
        <v>9904</v>
      </c>
      <c r="O685">
        <v>266.39999999999998</v>
      </c>
      <c r="P685" t="s">
        <v>8534</v>
      </c>
      <c r="Q685">
        <v>3</v>
      </c>
      <c r="R685">
        <v>8</v>
      </c>
      <c r="S685" t="s">
        <v>8535</v>
      </c>
      <c r="T685" t="s">
        <v>8523</v>
      </c>
      <c r="U685" t="s">
        <v>8518</v>
      </c>
      <c r="V685">
        <v>0</v>
      </c>
      <c r="W685">
        <v>0</v>
      </c>
      <c r="X685">
        <v>22854</v>
      </c>
      <c r="Y685">
        <v>735</v>
      </c>
    </row>
    <row r="686" spans="1:25">
      <c r="A686" t="s">
        <v>185</v>
      </c>
      <c r="B686" t="s">
        <v>9905</v>
      </c>
      <c r="D686">
        <v>15520800047</v>
      </c>
      <c r="E686" t="s">
        <v>8517</v>
      </c>
      <c r="F686" t="s">
        <v>8518</v>
      </c>
      <c r="G686" t="s">
        <v>8519</v>
      </c>
      <c r="H686" t="s">
        <v>980</v>
      </c>
      <c r="I686" s="6">
        <v>45231</v>
      </c>
      <c r="K686" s="6">
        <v>45260</v>
      </c>
      <c r="L686" s="6">
        <v>45282</v>
      </c>
      <c r="M686" t="s">
        <v>8627</v>
      </c>
      <c r="N686" t="s">
        <v>9906</v>
      </c>
      <c r="O686">
        <v>752</v>
      </c>
      <c r="Q686">
        <v>1</v>
      </c>
      <c r="R686">
        <v>1</v>
      </c>
      <c r="S686" t="s">
        <v>8535</v>
      </c>
      <c r="T686" t="s">
        <v>8523</v>
      </c>
      <c r="U686" t="s">
        <v>8518</v>
      </c>
      <c r="V686">
        <v>0</v>
      </c>
      <c r="W686">
        <v>0</v>
      </c>
      <c r="X686">
        <v>22856</v>
      </c>
      <c r="Y686">
        <v>791</v>
      </c>
    </row>
    <row r="687" spans="1:25">
      <c r="A687" t="s">
        <v>9833</v>
      </c>
      <c r="B687" t="s">
        <v>9907</v>
      </c>
      <c r="D687">
        <v>14377241643</v>
      </c>
      <c r="E687" t="s">
        <v>8517</v>
      </c>
      <c r="F687" t="s">
        <v>8518</v>
      </c>
      <c r="G687" t="s">
        <v>8519</v>
      </c>
      <c r="H687" t="s">
        <v>980</v>
      </c>
      <c r="I687" s="6">
        <v>45292</v>
      </c>
      <c r="K687" s="6">
        <v>45382</v>
      </c>
      <c r="L687" s="6">
        <v>45373</v>
      </c>
      <c r="N687" t="s">
        <v>9838</v>
      </c>
      <c r="O687">
        <v>114</v>
      </c>
      <c r="P687" t="s">
        <v>8534</v>
      </c>
      <c r="Q687">
        <v>2</v>
      </c>
      <c r="R687">
        <v>1</v>
      </c>
      <c r="S687" t="s">
        <v>8535</v>
      </c>
      <c r="T687" t="s">
        <v>8523</v>
      </c>
      <c r="U687" t="s">
        <v>8518</v>
      </c>
      <c r="V687">
        <v>0</v>
      </c>
      <c r="W687">
        <v>0</v>
      </c>
      <c r="X687">
        <v>22861</v>
      </c>
      <c r="Y687">
        <v>1005</v>
      </c>
    </row>
    <row r="688" spans="1:25">
      <c r="A688" t="s">
        <v>145</v>
      </c>
      <c r="B688" t="s">
        <v>9908</v>
      </c>
      <c r="D688">
        <v>15585856392</v>
      </c>
      <c r="E688" t="s">
        <v>8556</v>
      </c>
      <c r="F688" t="s">
        <v>8518</v>
      </c>
      <c r="G688" t="s">
        <v>9087</v>
      </c>
      <c r="H688" t="s">
        <v>1009</v>
      </c>
      <c r="I688" s="6">
        <v>45292</v>
      </c>
      <c r="K688" s="6">
        <v>45382</v>
      </c>
      <c r="L688" s="6">
        <v>45380</v>
      </c>
      <c r="M688" t="s">
        <v>8745</v>
      </c>
      <c r="N688">
        <v>0</v>
      </c>
      <c r="O688">
        <v>0</v>
      </c>
      <c r="Q688">
        <v>0</v>
      </c>
      <c r="R688">
        <v>0</v>
      </c>
      <c r="S688" t="s">
        <v>8522</v>
      </c>
      <c r="T688" t="s">
        <v>8523</v>
      </c>
      <c r="U688" t="s">
        <v>8518</v>
      </c>
      <c r="V688">
        <v>0</v>
      </c>
      <c r="W688">
        <v>0</v>
      </c>
      <c r="X688">
        <v>22862</v>
      </c>
      <c r="Y688">
        <v>0</v>
      </c>
    </row>
    <row r="689" spans="1:25">
      <c r="A689" t="s">
        <v>145</v>
      </c>
      <c r="B689" t="s">
        <v>770</v>
      </c>
      <c r="D689" t="s">
        <v>2047</v>
      </c>
      <c r="E689" t="s">
        <v>8517</v>
      </c>
      <c r="F689" t="s">
        <v>8523</v>
      </c>
      <c r="G689" t="s">
        <v>8548</v>
      </c>
      <c r="H689" t="s">
        <v>980</v>
      </c>
      <c r="I689" s="6">
        <v>45292</v>
      </c>
      <c r="K689" s="6">
        <v>45657</v>
      </c>
      <c r="L689" s="6">
        <v>45657</v>
      </c>
      <c r="M689" t="s">
        <v>8745</v>
      </c>
      <c r="N689" t="s">
        <v>9909</v>
      </c>
      <c r="O689">
        <v>19787.599999999999</v>
      </c>
      <c r="P689" t="s">
        <v>8534</v>
      </c>
      <c r="Q689">
        <v>25</v>
      </c>
      <c r="R689">
        <v>8</v>
      </c>
      <c r="S689" t="s">
        <v>8535</v>
      </c>
      <c r="T689" t="s">
        <v>8523</v>
      </c>
      <c r="U689" t="s">
        <v>8523</v>
      </c>
      <c r="V689">
        <v>0</v>
      </c>
      <c r="W689">
        <v>0</v>
      </c>
      <c r="X689">
        <v>22863</v>
      </c>
      <c r="Y689">
        <v>947</v>
      </c>
    </row>
    <row r="690" spans="1:25">
      <c r="A690" t="s">
        <v>9171</v>
      </c>
      <c r="B690" t="s">
        <v>9910</v>
      </c>
      <c r="E690" t="s">
        <v>8517</v>
      </c>
      <c r="F690" t="s">
        <v>8523</v>
      </c>
      <c r="G690" t="s">
        <v>9360</v>
      </c>
      <c r="I690" s="6">
        <v>45170</v>
      </c>
      <c r="K690" s="6">
        <v>45535</v>
      </c>
      <c r="L690" s="6">
        <v>45170</v>
      </c>
      <c r="M690" t="s">
        <v>8600</v>
      </c>
      <c r="N690" t="s">
        <v>9911</v>
      </c>
      <c r="O690">
        <v>0</v>
      </c>
      <c r="Q690">
        <v>1</v>
      </c>
      <c r="R690">
        <v>12</v>
      </c>
      <c r="S690" t="s">
        <v>8535</v>
      </c>
      <c r="T690" t="s">
        <v>8523</v>
      </c>
      <c r="U690" t="s">
        <v>8523</v>
      </c>
      <c r="V690">
        <v>0</v>
      </c>
      <c r="W690">
        <v>0</v>
      </c>
      <c r="X690">
        <v>22969</v>
      </c>
      <c r="Y690">
        <v>0</v>
      </c>
    </row>
    <row r="691" spans="1:25">
      <c r="A691" t="s">
        <v>9586</v>
      </c>
      <c r="B691" t="s">
        <v>9912</v>
      </c>
      <c r="E691" t="s">
        <v>8527</v>
      </c>
      <c r="F691" t="s">
        <v>8523</v>
      </c>
      <c r="G691" t="s">
        <v>9002</v>
      </c>
      <c r="I691" s="6">
        <v>45200</v>
      </c>
      <c r="K691" s="6">
        <v>45291</v>
      </c>
      <c r="L691" s="6">
        <v>45289</v>
      </c>
      <c r="M691" t="s">
        <v>8600</v>
      </c>
      <c r="N691">
        <v>0</v>
      </c>
      <c r="O691">
        <v>160</v>
      </c>
      <c r="Q691">
        <v>0</v>
      </c>
      <c r="R691">
        <v>0</v>
      </c>
      <c r="S691" t="s">
        <v>8522</v>
      </c>
      <c r="T691" t="s">
        <v>8523</v>
      </c>
      <c r="U691" t="s">
        <v>8523</v>
      </c>
      <c r="V691">
        <v>0</v>
      </c>
      <c r="W691">
        <v>0</v>
      </c>
      <c r="X691">
        <v>22973</v>
      </c>
      <c r="Y691">
        <v>0</v>
      </c>
    </row>
    <row r="692" spans="1:25">
      <c r="A692" t="s">
        <v>9913</v>
      </c>
      <c r="B692" t="s">
        <v>9914</v>
      </c>
      <c r="D692">
        <v>15865258560</v>
      </c>
      <c r="E692" t="s">
        <v>8527</v>
      </c>
      <c r="F692" t="s">
        <v>8523</v>
      </c>
      <c r="G692" t="s">
        <v>8548</v>
      </c>
      <c r="I692" s="6">
        <v>45236</v>
      </c>
      <c r="J692" s="6">
        <v>45236</v>
      </c>
      <c r="K692" s="6">
        <v>45275</v>
      </c>
      <c r="L692" s="6">
        <v>45236</v>
      </c>
      <c r="M692" t="s">
        <v>8600</v>
      </c>
      <c r="N692" t="s">
        <v>9915</v>
      </c>
      <c r="O692">
        <v>0</v>
      </c>
      <c r="Q692">
        <v>2</v>
      </c>
      <c r="R692">
        <v>3</v>
      </c>
      <c r="S692" t="s">
        <v>8535</v>
      </c>
      <c r="T692" t="s">
        <v>8518</v>
      </c>
      <c r="U692" t="s">
        <v>8518</v>
      </c>
      <c r="V692">
        <v>0</v>
      </c>
      <c r="W692">
        <v>0</v>
      </c>
      <c r="X692">
        <v>22975</v>
      </c>
      <c r="Y692">
        <v>0</v>
      </c>
    </row>
    <row r="693" spans="1:25">
      <c r="A693" t="s">
        <v>382</v>
      </c>
      <c r="B693" t="s">
        <v>383</v>
      </c>
      <c r="D693">
        <v>14341758873</v>
      </c>
      <c r="E693" t="s">
        <v>8517</v>
      </c>
      <c r="F693" t="s">
        <v>8523</v>
      </c>
      <c r="G693" t="s">
        <v>8548</v>
      </c>
      <c r="H693" t="s">
        <v>980</v>
      </c>
      <c r="I693" s="6">
        <v>45292</v>
      </c>
      <c r="K693" s="6">
        <v>45656</v>
      </c>
      <c r="L693" s="6">
        <v>45656</v>
      </c>
      <c r="M693" t="s">
        <v>8824</v>
      </c>
      <c r="N693" t="s">
        <v>9916</v>
      </c>
      <c r="O693">
        <v>2315.1999999999998</v>
      </c>
      <c r="P693" t="s">
        <v>8534</v>
      </c>
      <c r="Q693">
        <v>1</v>
      </c>
      <c r="R693">
        <v>3</v>
      </c>
      <c r="S693" t="s">
        <v>8535</v>
      </c>
      <c r="T693" t="s">
        <v>8523</v>
      </c>
      <c r="U693" t="s">
        <v>8523</v>
      </c>
      <c r="V693">
        <v>0</v>
      </c>
      <c r="W693">
        <v>0</v>
      </c>
      <c r="X693">
        <v>22981</v>
      </c>
      <c r="Y693">
        <v>1010</v>
      </c>
    </row>
    <row r="694" spans="1:25">
      <c r="A694" t="s">
        <v>142</v>
      </c>
      <c r="B694" t="s">
        <v>336</v>
      </c>
      <c r="D694">
        <v>14811023743</v>
      </c>
      <c r="E694" t="s">
        <v>8517</v>
      </c>
      <c r="F694" t="s">
        <v>8523</v>
      </c>
      <c r="G694" t="s">
        <v>8548</v>
      </c>
      <c r="H694" t="s">
        <v>980</v>
      </c>
      <c r="I694" s="6">
        <v>45292</v>
      </c>
      <c r="K694" s="6">
        <v>45653</v>
      </c>
      <c r="L694" s="6">
        <v>45657</v>
      </c>
      <c r="M694" t="s">
        <v>8824</v>
      </c>
      <c r="N694" t="s">
        <v>9917</v>
      </c>
      <c r="O694">
        <v>16544</v>
      </c>
      <c r="P694" t="s">
        <v>8534</v>
      </c>
      <c r="Q694">
        <v>18</v>
      </c>
      <c r="R694">
        <v>2</v>
      </c>
      <c r="S694" t="s">
        <v>8535</v>
      </c>
      <c r="T694" t="s">
        <v>8523</v>
      </c>
      <c r="U694" t="s">
        <v>8523</v>
      </c>
      <c r="V694">
        <v>0</v>
      </c>
      <c r="W694">
        <v>0</v>
      </c>
      <c r="X694">
        <v>22983</v>
      </c>
      <c r="Y694">
        <v>994</v>
      </c>
    </row>
    <row r="695" spans="1:25">
      <c r="A695" t="s">
        <v>145</v>
      </c>
      <c r="B695" t="s">
        <v>9918</v>
      </c>
      <c r="D695">
        <v>14230130030</v>
      </c>
      <c r="E695" t="s">
        <v>8517</v>
      </c>
      <c r="F695" t="s">
        <v>8518</v>
      </c>
      <c r="G695" t="s">
        <v>9087</v>
      </c>
      <c r="H695" t="s">
        <v>983</v>
      </c>
      <c r="I695" s="6">
        <v>45261</v>
      </c>
      <c r="K695" s="6">
        <v>45657</v>
      </c>
      <c r="L695" s="6">
        <v>45261</v>
      </c>
      <c r="M695" t="s">
        <v>8745</v>
      </c>
      <c r="N695">
        <v>0</v>
      </c>
      <c r="O695">
        <v>0</v>
      </c>
      <c r="Q695">
        <v>0</v>
      </c>
      <c r="R695">
        <v>0</v>
      </c>
      <c r="S695" t="s">
        <v>8522</v>
      </c>
      <c r="T695" t="s">
        <v>8523</v>
      </c>
      <c r="U695" t="s">
        <v>8518</v>
      </c>
      <c r="V695">
        <v>0</v>
      </c>
      <c r="W695">
        <v>0</v>
      </c>
      <c r="X695">
        <v>22984</v>
      </c>
      <c r="Y695">
        <v>0</v>
      </c>
    </row>
    <row r="696" spans="1:25">
      <c r="A696" t="s">
        <v>9184</v>
      </c>
      <c r="B696" t="s">
        <v>9919</v>
      </c>
      <c r="D696">
        <v>12561338483</v>
      </c>
      <c r="E696" t="s">
        <v>8517</v>
      </c>
      <c r="F696" t="s">
        <v>8523</v>
      </c>
      <c r="G696" t="s">
        <v>8548</v>
      </c>
      <c r="I696" s="6">
        <v>45220</v>
      </c>
      <c r="K696" s="6">
        <v>45585</v>
      </c>
      <c r="L696" s="6">
        <v>45219</v>
      </c>
      <c r="M696" t="s">
        <v>8600</v>
      </c>
      <c r="N696" t="s">
        <v>9920</v>
      </c>
      <c r="O696">
        <v>0</v>
      </c>
      <c r="Q696">
        <v>3</v>
      </c>
      <c r="R696">
        <v>15</v>
      </c>
      <c r="S696" t="s">
        <v>8535</v>
      </c>
      <c r="T696" t="s">
        <v>8523</v>
      </c>
      <c r="U696" t="s">
        <v>8523</v>
      </c>
      <c r="V696">
        <v>0</v>
      </c>
      <c r="W696">
        <v>0</v>
      </c>
      <c r="X696">
        <v>22985</v>
      </c>
      <c r="Y696">
        <v>0</v>
      </c>
    </row>
    <row r="697" spans="1:25">
      <c r="A697" t="s">
        <v>47</v>
      </c>
      <c r="B697" t="s">
        <v>59</v>
      </c>
      <c r="D697">
        <v>15340706956</v>
      </c>
      <c r="E697" t="s">
        <v>8517</v>
      </c>
      <c r="F697" t="s">
        <v>8523</v>
      </c>
      <c r="G697" t="s">
        <v>8548</v>
      </c>
      <c r="H697" t="s">
        <v>980</v>
      </c>
      <c r="I697" s="6">
        <v>45292</v>
      </c>
      <c r="K697" s="6">
        <v>45657</v>
      </c>
      <c r="L697" s="6">
        <v>45657</v>
      </c>
      <c r="M697" t="s">
        <v>8532</v>
      </c>
      <c r="N697" t="s">
        <v>9295</v>
      </c>
      <c r="O697">
        <v>5032</v>
      </c>
      <c r="P697" t="s">
        <v>8534</v>
      </c>
      <c r="Q697">
        <v>2</v>
      </c>
      <c r="R697">
        <v>1</v>
      </c>
      <c r="S697" t="s">
        <v>8535</v>
      </c>
      <c r="T697" t="s">
        <v>8523</v>
      </c>
      <c r="U697" t="s">
        <v>8523</v>
      </c>
      <c r="V697">
        <v>0</v>
      </c>
      <c r="W697">
        <v>0</v>
      </c>
      <c r="X697">
        <v>22986</v>
      </c>
      <c r="Y697">
        <v>1013</v>
      </c>
    </row>
    <row r="698" spans="1:25">
      <c r="A698" t="s">
        <v>176</v>
      </c>
      <c r="B698" t="s">
        <v>9921</v>
      </c>
      <c r="D698">
        <v>15971085210</v>
      </c>
      <c r="E698" t="s">
        <v>8517</v>
      </c>
      <c r="F698" t="s">
        <v>8518</v>
      </c>
      <c r="G698" t="s">
        <v>9087</v>
      </c>
      <c r="H698" t="s">
        <v>1009</v>
      </c>
      <c r="I698" s="6">
        <v>45293</v>
      </c>
      <c r="K698" s="6">
        <v>45473</v>
      </c>
      <c r="L698" s="6">
        <v>45293</v>
      </c>
      <c r="M698" t="s">
        <v>8901</v>
      </c>
      <c r="N698">
        <v>0</v>
      </c>
      <c r="O698">
        <v>0</v>
      </c>
      <c r="Q698">
        <v>0</v>
      </c>
      <c r="R698">
        <v>0</v>
      </c>
      <c r="S698" t="s">
        <v>8522</v>
      </c>
      <c r="T698" t="s">
        <v>8523</v>
      </c>
      <c r="U698" t="s">
        <v>8518</v>
      </c>
      <c r="V698">
        <v>0</v>
      </c>
      <c r="W698">
        <v>0</v>
      </c>
      <c r="X698">
        <v>22987</v>
      </c>
      <c r="Y698">
        <v>1157</v>
      </c>
    </row>
    <row r="699" spans="1:25">
      <c r="A699" t="s">
        <v>47</v>
      </c>
      <c r="B699" t="s">
        <v>9922</v>
      </c>
      <c r="D699">
        <v>15865079424</v>
      </c>
      <c r="E699" t="s">
        <v>8517</v>
      </c>
      <c r="F699" t="s">
        <v>8518</v>
      </c>
      <c r="G699" t="s">
        <v>8519</v>
      </c>
      <c r="H699" t="s">
        <v>1033</v>
      </c>
      <c r="I699" s="6">
        <v>45237</v>
      </c>
      <c r="K699" s="6">
        <v>45291</v>
      </c>
      <c r="L699" s="6">
        <v>45289</v>
      </c>
      <c r="M699" t="s">
        <v>8532</v>
      </c>
      <c r="N699" t="s">
        <v>9923</v>
      </c>
      <c r="O699">
        <v>595.04</v>
      </c>
      <c r="P699" t="s">
        <v>8534</v>
      </c>
      <c r="Q699">
        <v>2</v>
      </c>
      <c r="R699">
        <v>2</v>
      </c>
      <c r="S699" t="s">
        <v>8535</v>
      </c>
      <c r="T699" t="s">
        <v>8523</v>
      </c>
      <c r="U699" t="s">
        <v>8518</v>
      </c>
      <c r="V699">
        <v>0</v>
      </c>
      <c r="W699">
        <v>0</v>
      </c>
      <c r="X699">
        <v>23392</v>
      </c>
      <c r="Y699">
        <v>788</v>
      </c>
    </row>
    <row r="700" spans="1:25">
      <c r="A700" t="s">
        <v>8624</v>
      </c>
      <c r="B700" t="s">
        <v>9924</v>
      </c>
      <c r="D700">
        <v>15975489569</v>
      </c>
      <c r="E700" t="s">
        <v>8517</v>
      </c>
      <c r="F700" t="s">
        <v>8518</v>
      </c>
      <c r="G700" t="s">
        <v>8519</v>
      </c>
      <c r="H700" t="s">
        <v>980</v>
      </c>
      <c r="I700" s="6">
        <v>45243</v>
      </c>
      <c r="K700" s="6">
        <v>45261</v>
      </c>
      <c r="L700" s="6">
        <v>45268</v>
      </c>
      <c r="M700" t="s">
        <v>8627</v>
      </c>
      <c r="N700" t="s">
        <v>9838</v>
      </c>
      <c r="O700">
        <v>20.16</v>
      </c>
      <c r="P700" t="s">
        <v>8534</v>
      </c>
      <c r="Q700">
        <v>1</v>
      </c>
      <c r="R700">
        <v>2</v>
      </c>
      <c r="S700" t="s">
        <v>8535</v>
      </c>
      <c r="T700" t="s">
        <v>8523</v>
      </c>
      <c r="U700" t="s">
        <v>8518</v>
      </c>
      <c r="V700">
        <v>0</v>
      </c>
      <c r="W700">
        <v>0</v>
      </c>
      <c r="X700">
        <v>23395</v>
      </c>
      <c r="Y700">
        <v>786</v>
      </c>
    </row>
    <row r="701" spans="1:25">
      <c r="A701" t="s">
        <v>9576</v>
      </c>
      <c r="B701" t="s">
        <v>9925</v>
      </c>
      <c r="D701">
        <v>16054863944</v>
      </c>
      <c r="E701" t="s">
        <v>8517</v>
      </c>
      <c r="F701" t="s">
        <v>8518</v>
      </c>
      <c r="G701" t="s">
        <v>9087</v>
      </c>
      <c r="H701" t="s">
        <v>983</v>
      </c>
      <c r="I701" s="6">
        <v>45261</v>
      </c>
      <c r="K701" s="6">
        <v>45350</v>
      </c>
      <c r="L701" s="6">
        <v>45261</v>
      </c>
      <c r="M701" t="s">
        <v>8532</v>
      </c>
      <c r="N701">
        <v>0</v>
      </c>
      <c r="O701">
        <v>0</v>
      </c>
      <c r="Q701">
        <v>0</v>
      </c>
      <c r="R701">
        <v>0</v>
      </c>
      <c r="S701" t="s">
        <v>8522</v>
      </c>
      <c r="T701" t="s">
        <v>8523</v>
      </c>
      <c r="U701" t="s">
        <v>8518</v>
      </c>
      <c r="V701">
        <v>0</v>
      </c>
      <c r="W701">
        <v>0</v>
      </c>
      <c r="X701">
        <v>23396</v>
      </c>
      <c r="Y701">
        <v>0</v>
      </c>
    </row>
    <row r="702" spans="1:25">
      <c r="A702" t="s">
        <v>145</v>
      </c>
      <c r="B702" t="s">
        <v>9926</v>
      </c>
      <c r="D702">
        <v>15845767704</v>
      </c>
      <c r="E702" t="s">
        <v>8517</v>
      </c>
      <c r="F702" t="s">
        <v>8523</v>
      </c>
      <c r="G702" t="s">
        <v>8548</v>
      </c>
      <c r="H702" t="s">
        <v>980</v>
      </c>
      <c r="I702" s="6">
        <v>45231</v>
      </c>
      <c r="K702" s="6">
        <v>45350</v>
      </c>
      <c r="L702" s="6">
        <v>45350</v>
      </c>
      <c r="M702" t="s">
        <v>8745</v>
      </c>
      <c r="N702" t="s">
        <v>8840</v>
      </c>
      <c r="O702">
        <v>803.2</v>
      </c>
      <c r="P702" t="s">
        <v>8534</v>
      </c>
      <c r="Q702">
        <v>3</v>
      </c>
      <c r="R702">
        <v>1</v>
      </c>
      <c r="S702" t="s">
        <v>8522</v>
      </c>
      <c r="T702" t="s">
        <v>8523</v>
      </c>
      <c r="U702" t="s">
        <v>8518</v>
      </c>
      <c r="V702">
        <v>0</v>
      </c>
      <c r="W702">
        <v>0</v>
      </c>
      <c r="X702">
        <v>23397</v>
      </c>
      <c r="Y702">
        <v>815</v>
      </c>
    </row>
    <row r="703" spans="1:25">
      <c r="A703" t="s">
        <v>145</v>
      </c>
      <c r="B703" t="s">
        <v>9927</v>
      </c>
      <c r="D703">
        <v>15452738451</v>
      </c>
      <c r="E703" t="s">
        <v>8527</v>
      </c>
      <c r="F703" t="s">
        <v>8518</v>
      </c>
      <c r="G703" t="s">
        <v>8519</v>
      </c>
      <c r="H703" t="s">
        <v>980</v>
      </c>
      <c r="I703" s="6">
        <v>45202</v>
      </c>
      <c r="K703" s="6">
        <v>45292</v>
      </c>
      <c r="L703" s="6">
        <v>45202</v>
      </c>
      <c r="M703" t="s">
        <v>8745</v>
      </c>
      <c r="N703" t="s">
        <v>8579</v>
      </c>
      <c r="O703">
        <v>0</v>
      </c>
      <c r="P703" t="s">
        <v>8534</v>
      </c>
      <c r="Q703">
        <v>1</v>
      </c>
      <c r="R703">
        <v>0</v>
      </c>
      <c r="S703" t="s">
        <v>8522</v>
      </c>
      <c r="T703" t="s">
        <v>8523</v>
      </c>
      <c r="U703" t="s">
        <v>8518</v>
      </c>
      <c r="V703">
        <v>0</v>
      </c>
      <c r="W703">
        <v>0</v>
      </c>
      <c r="X703">
        <v>23409</v>
      </c>
      <c r="Y703">
        <v>771</v>
      </c>
    </row>
    <row r="704" spans="1:25">
      <c r="A704" t="s">
        <v>47</v>
      </c>
      <c r="B704" t="s">
        <v>63</v>
      </c>
      <c r="D704">
        <v>15799538994</v>
      </c>
      <c r="E704" t="s">
        <v>8517</v>
      </c>
      <c r="F704" t="s">
        <v>8523</v>
      </c>
      <c r="G704" t="s">
        <v>8548</v>
      </c>
      <c r="H704" t="s">
        <v>980</v>
      </c>
      <c r="I704" s="6">
        <v>45314</v>
      </c>
      <c r="K704" s="6">
        <v>45657</v>
      </c>
      <c r="L704" s="6">
        <v>45657</v>
      </c>
      <c r="M704" t="s">
        <v>8532</v>
      </c>
      <c r="N704" t="s">
        <v>9928</v>
      </c>
      <c r="O704">
        <v>2000</v>
      </c>
      <c r="P704" t="s">
        <v>8534</v>
      </c>
      <c r="Q704">
        <v>1</v>
      </c>
      <c r="R704">
        <v>2</v>
      </c>
      <c r="S704" t="s">
        <v>8535</v>
      </c>
      <c r="T704" t="s">
        <v>8523</v>
      </c>
      <c r="U704" t="s">
        <v>8523</v>
      </c>
      <c r="V704">
        <v>0</v>
      </c>
      <c r="W704">
        <v>0</v>
      </c>
      <c r="X704">
        <v>23410</v>
      </c>
      <c r="Y704">
        <v>948</v>
      </c>
    </row>
    <row r="705" spans="1:25">
      <c r="A705" t="s">
        <v>54</v>
      </c>
      <c r="B705" t="s">
        <v>70</v>
      </c>
      <c r="D705">
        <v>15755102130</v>
      </c>
      <c r="E705" t="s">
        <v>8556</v>
      </c>
      <c r="F705" t="s">
        <v>8523</v>
      </c>
      <c r="G705" t="s">
        <v>8548</v>
      </c>
      <c r="H705" t="s">
        <v>980</v>
      </c>
      <c r="I705" s="6">
        <v>45292</v>
      </c>
      <c r="K705" s="6">
        <v>45688</v>
      </c>
      <c r="L705" s="6">
        <v>45688</v>
      </c>
      <c r="M705" t="s">
        <v>8528</v>
      </c>
      <c r="N705" t="s">
        <v>9929</v>
      </c>
      <c r="O705">
        <v>15350.8</v>
      </c>
      <c r="P705" t="s">
        <v>8534</v>
      </c>
      <c r="Q705">
        <v>16</v>
      </c>
      <c r="R705">
        <v>2</v>
      </c>
      <c r="S705" t="s">
        <v>8535</v>
      </c>
      <c r="T705" t="s">
        <v>8523</v>
      </c>
      <c r="U705" t="s">
        <v>8523</v>
      </c>
      <c r="V705">
        <v>0</v>
      </c>
      <c r="W705">
        <v>0</v>
      </c>
      <c r="X705">
        <v>23411</v>
      </c>
      <c r="Y705">
        <v>960</v>
      </c>
    </row>
    <row r="706" spans="1:25">
      <c r="A706" t="s">
        <v>9930</v>
      </c>
      <c r="B706" t="s">
        <v>9931</v>
      </c>
      <c r="D706">
        <v>15866004739</v>
      </c>
      <c r="E706" t="s">
        <v>15</v>
      </c>
      <c r="F706" t="s">
        <v>8518</v>
      </c>
      <c r="G706" t="s">
        <v>9087</v>
      </c>
      <c r="H706" t="s">
        <v>1009</v>
      </c>
      <c r="I706" s="6">
        <v>45292</v>
      </c>
      <c r="K706" s="6">
        <v>45657</v>
      </c>
      <c r="L706" s="6">
        <v>45293</v>
      </c>
      <c r="N706">
        <v>0</v>
      </c>
      <c r="O706">
        <v>0</v>
      </c>
      <c r="Q706">
        <v>0</v>
      </c>
      <c r="R706">
        <v>0</v>
      </c>
      <c r="S706" t="s">
        <v>8522</v>
      </c>
      <c r="T706" t="s">
        <v>8523</v>
      </c>
      <c r="U706" t="s">
        <v>8518</v>
      </c>
      <c r="V706">
        <v>0</v>
      </c>
      <c r="W706">
        <v>0</v>
      </c>
      <c r="X706">
        <v>23413</v>
      </c>
      <c r="Y706">
        <v>1126</v>
      </c>
    </row>
    <row r="707" spans="1:25">
      <c r="A707" t="s">
        <v>69</v>
      </c>
      <c r="B707" t="s">
        <v>9932</v>
      </c>
      <c r="D707">
        <v>14229419131</v>
      </c>
      <c r="F707" t="s">
        <v>8518</v>
      </c>
      <c r="G707" t="s">
        <v>9087</v>
      </c>
      <c r="H707" t="s">
        <v>1009</v>
      </c>
      <c r="I707" s="6">
        <v>45380</v>
      </c>
      <c r="K707" s="6">
        <v>45535</v>
      </c>
      <c r="L707" s="6">
        <v>45380</v>
      </c>
      <c r="M707" t="s">
        <v>8539</v>
      </c>
      <c r="N707">
        <v>0</v>
      </c>
      <c r="O707">
        <v>0</v>
      </c>
      <c r="Q707">
        <v>0</v>
      </c>
      <c r="R707">
        <v>0</v>
      </c>
      <c r="S707" t="s">
        <v>8522</v>
      </c>
      <c r="T707" t="s">
        <v>8523</v>
      </c>
      <c r="U707" t="s">
        <v>8518</v>
      </c>
      <c r="V707">
        <v>0</v>
      </c>
      <c r="W707">
        <v>0</v>
      </c>
      <c r="X707">
        <v>23414</v>
      </c>
      <c r="Y707">
        <v>0</v>
      </c>
    </row>
    <row r="708" spans="1:25">
      <c r="A708" t="s">
        <v>123</v>
      </c>
      <c r="B708" t="s">
        <v>126</v>
      </c>
      <c r="D708">
        <v>15705783145</v>
      </c>
      <c r="E708" t="s">
        <v>8527</v>
      </c>
      <c r="F708" t="s">
        <v>8523</v>
      </c>
      <c r="G708" t="s">
        <v>8548</v>
      </c>
      <c r="H708" t="s">
        <v>980</v>
      </c>
      <c r="I708" s="6">
        <v>45292</v>
      </c>
      <c r="K708" s="6">
        <v>45565</v>
      </c>
      <c r="L708" s="6">
        <v>45657</v>
      </c>
      <c r="M708" t="s">
        <v>8539</v>
      </c>
      <c r="N708" t="s">
        <v>9933</v>
      </c>
      <c r="O708">
        <v>17176</v>
      </c>
      <c r="P708" t="s">
        <v>8534</v>
      </c>
      <c r="Q708">
        <v>8</v>
      </c>
      <c r="R708">
        <v>4</v>
      </c>
      <c r="S708" t="s">
        <v>8535</v>
      </c>
      <c r="T708" t="s">
        <v>8523</v>
      </c>
      <c r="U708" t="s">
        <v>8523</v>
      </c>
      <c r="V708">
        <v>0</v>
      </c>
      <c r="W708">
        <v>0</v>
      </c>
      <c r="X708">
        <v>23415</v>
      </c>
      <c r="Y708">
        <v>953</v>
      </c>
    </row>
    <row r="709" spans="1:25">
      <c r="A709" t="s">
        <v>145</v>
      </c>
      <c r="B709" t="s">
        <v>9934</v>
      </c>
      <c r="D709">
        <v>15585856930</v>
      </c>
      <c r="E709" t="s">
        <v>8517</v>
      </c>
      <c r="F709" t="s">
        <v>8518</v>
      </c>
      <c r="G709" t="s">
        <v>9087</v>
      </c>
      <c r="H709" t="s">
        <v>1009</v>
      </c>
      <c r="I709" s="6">
        <v>45292</v>
      </c>
      <c r="K709" s="6">
        <v>45382</v>
      </c>
      <c r="L709" s="6">
        <v>45293</v>
      </c>
      <c r="M709" t="s">
        <v>8745</v>
      </c>
      <c r="N709">
        <v>0</v>
      </c>
      <c r="O709">
        <v>0</v>
      </c>
      <c r="Q709">
        <v>0</v>
      </c>
      <c r="R709">
        <v>0</v>
      </c>
      <c r="S709" t="s">
        <v>8522</v>
      </c>
      <c r="T709" t="s">
        <v>8523</v>
      </c>
      <c r="U709" t="s">
        <v>8518</v>
      </c>
      <c r="V709">
        <v>0</v>
      </c>
      <c r="W709">
        <v>0</v>
      </c>
      <c r="X709">
        <v>23416</v>
      </c>
      <c r="Y709">
        <v>0</v>
      </c>
    </row>
    <row r="710" spans="1:25">
      <c r="A710" t="s">
        <v>188</v>
      </c>
      <c r="B710" t="s">
        <v>9935</v>
      </c>
      <c r="D710">
        <v>14230104202</v>
      </c>
      <c r="E710" t="s">
        <v>8517</v>
      </c>
      <c r="F710" t="s">
        <v>8518</v>
      </c>
      <c r="G710" t="s">
        <v>9087</v>
      </c>
      <c r="H710" t="s">
        <v>1009</v>
      </c>
      <c r="I710" s="6">
        <v>45352</v>
      </c>
      <c r="K710" s="6">
        <v>45504</v>
      </c>
      <c r="L710" s="6">
        <v>45352</v>
      </c>
      <c r="M710" t="s">
        <v>8824</v>
      </c>
      <c r="N710">
        <v>0</v>
      </c>
      <c r="O710">
        <v>0</v>
      </c>
      <c r="Q710">
        <v>0</v>
      </c>
      <c r="R710">
        <v>0</v>
      </c>
      <c r="S710" t="s">
        <v>8522</v>
      </c>
      <c r="T710" t="s">
        <v>8523</v>
      </c>
      <c r="U710" t="s">
        <v>8518</v>
      </c>
      <c r="V710">
        <v>0</v>
      </c>
      <c r="W710">
        <v>0</v>
      </c>
      <c r="X710">
        <v>23417</v>
      </c>
      <c r="Y710">
        <v>0</v>
      </c>
    </row>
    <row r="711" spans="1:25">
      <c r="A711" t="s">
        <v>8620</v>
      </c>
      <c r="B711" t="s">
        <v>9936</v>
      </c>
      <c r="D711">
        <v>15847956534</v>
      </c>
      <c r="E711" t="s">
        <v>15</v>
      </c>
      <c r="F711" t="s">
        <v>8518</v>
      </c>
      <c r="G711" t="s">
        <v>9087</v>
      </c>
      <c r="H711" t="s">
        <v>983</v>
      </c>
      <c r="I711" s="6">
        <v>45292</v>
      </c>
      <c r="K711" s="6">
        <v>45322</v>
      </c>
      <c r="L711" s="6">
        <v>45293</v>
      </c>
      <c r="M711" t="s">
        <v>8532</v>
      </c>
      <c r="N711">
        <v>0</v>
      </c>
      <c r="O711">
        <v>0</v>
      </c>
      <c r="Q711">
        <v>0</v>
      </c>
      <c r="R711">
        <v>0</v>
      </c>
      <c r="S711" t="s">
        <v>8522</v>
      </c>
      <c r="T711" t="s">
        <v>8523</v>
      </c>
      <c r="U711" t="s">
        <v>8518</v>
      </c>
      <c r="V711">
        <v>0</v>
      </c>
      <c r="W711">
        <v>0</v>
      </c>
      <c r="X711">
        <v>23418</v>
      </c>
      <c r="Y711">
        <v>0</v>
      </c>
    </row>
    <row r="712" spans="1:25">
      <c r="A712" t="s">
        <v>100</v>
      </c>
      <c r="B712" t="s">
        <v>9937</v>
      </c>
      <c r="D712">
        <v>14377617799</v>
      </c>
      <c r="E712" t="s">
        <v>8517</v>
      </c>
      <c r="F712" t="s">
        <v>8518</v>
      </c>
      <c r="G712" t="s">
        <v>8519</v>
      </c>
      <c r="H712" t="s">
        <v>980</v>
      </c>
      <c r="I712" s="6">
        <v>45246</v>
      </c>
      <c r="K712" s="6">
        <v>45382</v>
      </c>
      <c r="L712" s="6">
        <v>45380</v>
      </c>
      <c r="N712" t="s">
        <v>9938</v>
      </c>
      <c r="O712">
        <v>3193.2</v>
      </c>
      <c r="P712" t="s">
        <v>8534</v>
      </c>
      <c r="Q712">
        <v>4</v>
      </c>
      <c r="R712">
        <v>2</v>
      </c>
      <c r="S712" t="s">
        <v>8535</v>
      </c>
      <c r="T712" t="s">
        <v>8523</v>
      </c>
      <c r="U712" t="s">
        <v>8518</v>
      </c>
      <c r="V712">
        <v>0</v>
      </c>
      <c r="W712">
        <v>0</v>
      </c>
      <c r="X712">
        <v>23419</v>
      </c>
      <c r="Y712">
        <v>799</v>
      </c>
    </row>
    <row r="713" spans="1:25">
      <c r="A713" t="s">
        <v>243</v>
      </c>
      <c r="B713" t="s">
        <v>9939</v>
      </c>
      <c r="D713">
        <v>15495080513</v>
      </c>
      <c r="E713" t="s">
        <v>8517</v>
      </c>
      <c r="F713" t="s">
        <v>8523</v>
      </c>
      <c r="G713" t="s">
        <v>8548</v>
      </c>
      <c r="H713" t="s">
        <v>980</v>
      </c>
      <c r="I713" s="6">
        <v>45292</v>
      </c>
      <c r="K713" s="6">
        <v>45473</v>
      </c>
      <c r="L713" s="6">
        <v>45471</v>
      </c>
      <c r="M713" t="s">
        <v>8539</v>
      </c>
      <c r="N713" t="s">
        <v>9940</v>
      </c>
      <c r="O713">
        <v>7658.4</v>
      </c>
      <c r="P713" t="s">
        <v>8534</v>
      </c>
      <c r="Q713">
        <v>18</v>
      </c>
      <c r="R713">
        <v>2</v>
      </c>
      <c r="S713" t="s">
        <v>8535</v>
      </c>
      <c r="T713" t="s">
        <v>8523</v>
      </c>
      <c r="U713" t="s">
        <v>8523</v>
      </c>
      <c r="V713">
        <v>0</v>
      </c>
      <c r="W713">
        <v>0</v>
      </c>
      <c r="X713">
        <v>23420</v>
      </c>
      <c r="Y713">
        <v>1006</v>
      </c>
    </row>
    <row r="714" spans="1:25">
      <c r="A714" t="s">
        <v>127</v>
      </c>
      <c r="B714" t="s">
        <v>9941</v>
      </c>
      <c r="D714">
        <v>14863446710</v>
      </c>
      <c r="E714" t="s">
        <v>8517</v>
      </c>
      <c r="F714" t="s">
        <v>8518</v>
      </c>
      <c r="G714" t="s">
        <v>8519</v>
      </c>
      <c r="H714" t="s">
        <v>980</v>
      </c>
      <c r="I714" s="6">
        <v>45291</v>
      </c>
      <c r="K714" s="6">
        <v>45473</v>
      </c>
      <c r="L714" s="6">
        <v>45471</v>
      </c>
      <c r="N714" t="s">
        <v>9289</v>
      </c>
      <c r="O714">
        <v>1512</v>
      </c>
      <c r="P714" t="s">
        <v>8534</v>
      </c>
      <c r="Q714">
        <v>1</v>
      </c>
      <c r="R714">
        <v>1</v>
      </c>
      <c r="S714" t="s">
        <v>8535</v>
      </c>
      <c r="T714" t="s">
        <v>8523</v>
      </c>
      <c r="U714" t="s">
        <v>8518</v>
      </c>
      <c r="V714">
        <v>0</v>
      </c>
      <c r="W714">
        <v>0</v>
      </c>
      <c r="X714">
        <v>23421</v>
      </c>
      <c r="Y714">
        <v>833</v>
      </c>
    </row>
    <row r="715" spans="1:25">
      <c r="A715" t="s">
        <v>361</v>
      </c>
      <c r="B715" t="s">
        <v>363</v>
      </c>
      <c r="D715">
        <v>15865571503</v>
      </c>
      <c r="E715" t="s">
        <v>8517</v>
      </c>
      <c r="F715" t="s">
        <v>8523</v>
      </c>
      <c r="G715" t="s">
        <v>8548</v>
      </c>
      <c r="H715" t="s">
        <v>980</v>
      </c>
      <c r="I715" s="6">
        <v>45292</v>
      </c>
      <c r="K715" s="6">
        <v>45657</v>
      </c>
      <c r="L715" s="6">
        <v>45657</v>
      </c>
      <c r="M715" t="s">
        <v>8901</v>
      </c>
      <c r="N715" t="s">
        <v>9942</v>
      </c>
      <c r="O715">
        <v>5931.36</v>
      </c>
      <c r="P715" t="s">
        <v>8534</v>
      </c>
      <c r="Q715">
        <v>2</v>
      </c>
      <c r="R715">
        <v>1</v>
      </c>
      <c r="S715" t="s">
        <v>8535</v>
      </c>
      <c r="T715" t="s">
        <v>8523</v>
      </c>
      <c r="U715" t="s">
        <v>8523</v>
      </c>
      <c r="V715">
        <v>0</v>
      </c>
      <c r="W715">
        <v>0</v>
      </c>
      <c r="X715">
        <v>23422</v>
      </c>
      <c r="Y715">
        <v>958</v>
      </c>
    </row>
    <row r="716" spans="1:25">
      <c r="A716" t="s">
        <v>9833</v>
      </c>
      <c r="B716" t="s">
        <v>9943</v>
      </c>
      <c r="D716">
        <v>15785371536</v>
      </c>
      <c r="E716" t="s">
        <v>8517</v>
      </c>
      <c r="F716" t="s">
        <v>8518</v>
      </c>
      <c r="G716" t="s">
        <v>9087</v>
      </c>
      <c r="H716" t="s">
        <v>1009</v>
      </c>
      <c r="I716" s="6">
        <v>45383</v>
      </c>
      <c r="K716" s="6">
        <v>45747</v>
      </c>
      <c r="L716" s="6">
        <v>45383</v>
      </c>
      <c r="N716">
        <v>0</v>
      </c>
      <c r="O716">
        <v>0</v>
      </c>
      <c r="Q716">
        <v>0</v>
      </c>
      <c r="R716">
        <v>0</v>
      </c>
      <c r="S716" t="s">
        <v>8522</v>
      </c>
      <c r="T716" t="s">
        <v>8523</v>
      </c>
      <c r="U716" t="s">
        <v>8518</v>
      </c>
      <c r="V716">
        <v>0</v>
      </c>
      <c r="W716">
        <v>0</v>
      </c>
      <c r="X716">
        <v>23423</v>
      </c>
      <c r="Y716">
        <v>1160</v>
      </c>
    </row>
    <row r="717" spans="1:25">
      <c r="A717" t="s">
        <v>176</v>
      </c>
      <c r="B717" t="s">
        <v>9944</v>
      </c>
      <c r="D717">
        <v>15756949927</v>
      </c>
      <c r="E717" t="s">
        <v>8527</v>
      </c>
      <c r="F717" t="s">
        <v>8523</v>
      </c>
      <c r="G717" t="s">
        <v>9360</v>
      </c>
      <c r="H717" t="s">
        <v>1009</v>
      </c>
      <c r="I717" s="6">
        <v>45279</v>
      </c>
      <c r="K717" s="6">
        <v>45351</v>
      </c>
      <c r="L717" s="6">
        <v>45279</v>
      </c>
      <c r="M717" t="s">
        <v>8901</v>
      </c>
      <c r="N717">
        <v>0</v>
      </c>
      <c r="O717">
        <v>0</v>
      </c>
      <c r="Q717">
        <v>0</v>
      </c>
      <c r="R717">
        <v>0</v>
      </c>
      <c r="S717" t="s">
        <v>8522</v>
      </c>
      <c r="T717" t="s">
        <v>8523</v>
      </c>
      <c r="U717" t="s">
        <v>8523</v>
      </c>
      <c r="V717">
        <v>0</v>
      </c>
      <c r="W717">
        <v>0</v>
      </c>
      <c r="X717">
        <v>23424</v>
      </c>
      <c r="Y717">
        <v>0</v>
      </c>
    </row>
    <row r="718" spans="1:25">
      <c r="A718" t="s">
        <v>414</v>
      </c>
      <c r="B718" t="s">
        <v>420</v>
      </c>
      <c r="D718">
        <v>15930153517</v>
      </c>
      <c r="E718" t="s">
        <v>8517</v>
      </c>
      <c r="F718" t="s">
        <v>8523</v>
      </c>
      <c r="G718" t="s">
        <v>8548</v>
      </c>
      <c r="H718" t="s">
        <v>980</v>
      </c>
      <c r="I718" s="6">
        <v>45292</v>
      </c>
      <c r="K718" s="6">
        <v>45565</v>
      </c>
      <c r="L718" s="6">
        <v>45565</v>
      </c>
      <c r="M718" t="s">
        <v>8901</v>
      </c>
      <c r="N718" t="s">
        <v>9945</v>
      </c>
      <c r="O718">
        <v>1272</v>
      </c>
      <c r="P718" t="s">
        <v>8534</v>
      </c>
      <c r="Q718">
        <v>4</v>
      </c>
      <c r="R718">
        <v>1</v>
      </c>
      <c r="S718" t="s">
        <v>8535</v>
      </c>
      <c r="T718" t="s">
        <v>8523</v>
      </c>
      <c r="U718" t="s">
        <v>8523</v>
      </c>
      <c r="V718">
        <v>0</v>
      </c>
      <c r="W718">
        <v>0</v>
      </c>
      <c r="X718">
        <v>23425</v>
      </c>
      <c r="Y718">
        <v>951</v>
      </c>
    </row>
    <row r="719" spans="1:25">
      <c r="A719" t="s">
        <v>188</v>
      </c>
      <c r="B719" t="s">
        <v>9946</v>
      </c>
      <c r="D719">
        <v>14230122858</v>
      </c>
      <c r="E719" t="s">
        <v>8527</v>
      </c>
      <c r="F719" t="s">
        <v>8518</v>
      </c>
      <c r="G719" t="s">
        <v>9087</v>
      </c>
      <c r="H719" t="s">
        <v>1009</v>
      </c>
      <c r="I719" s="6">
        <v>45380</v>
      </c>
      <c r="K719" s="6">
        <v>45473</v>
      </c>
      <c r="L719" s="6">
        <v>45380</v>
      </c>
      <c r="M719" t="s">
        <v>8824</v>
      </c>
      <c r="N719">
        <v>0</v>
      </c>
      <c r="O719">
        <v>0</v>
      </c>
      <c r="Q719">
        <v>0</v>
      </c>
      <c r="R719">
        <v>0</v>
      </c>
      <c r="S719" t="s">
        <v>8522</v>
      </c>
      <c r="T719" t="s">
        <v>8523</v>
      </c>
      <c r="U719" t="s">
        <v>8518</v>
      </c>
      <c r="V719">
        <v>0</v>
      </c>
      <c r="W719">
        <v>0</v>
      </c>
      <c r="X719">
        <v>23426</v>
      </c>
      <c r="Y719">
        <v>0</v>
      </c>
    </row>
    <row r="720" spans="1:25">
      <c r="A720" t="s">
        <v>168</v>
      </c>
      <c r="B720" t="s">
        <v>9947</v>
      </c>
      <c r="D720">
        <v>15361607444</v>
      </c>
      <c r="E720" t="s">
        <v>8517</v>
      </c>
      <c r="F720" t="s">
        <v>8518</v>
      </c>
      <c r="G720" t="s">
        <v>8519</v>
      </c>
      <c r="H720" t="s">
        <v>980</v>
      </c>
      <c r="I720" s="6">
        <v>45292</v>
      </c>
      <c r="K720" s="6">
        <v>45473</v>
      </c>
      <c r="L720" s="6">
        <v>45471</v>
      </c>
      <c r="M720" t="s">
        <v>8901</v>
      </c>
      <c r="N720" t="s">
        <v>9948</v>
      </c>
      <c r="O720">
        <v>1400</v>
      </c>
      <c r="P720" t="s">
        <v>8534</v>
      </c>
      <c r="Q720">
        <v>1</v>
      </c>
      <c r="R720">
        <v>1</v>
      </c>
      <c r="S720" t="s">
        <v>8535</v>
      </c>
      <c r="T720" t="s">
        <v>8523</v>
      </c>
      <c r="U720" t="s">
        <v>8518</v>
      </c>
      <c r="V720">
        <v>0</v>
      </c>
      <c r="W720">
        <v>0</v>
      </c>
      <c r="X720">
        <v>23427</v>
      </c>
      <c r="Y720">
        <v>908</v>
      </c>
    </row>
    <row r="721" spans="1:25">
      <c r="A721" t="s">
        <v>168</v>
      </c>
      <c r="B721" t="s">
        <v>9949</v>
      </c>
      <c r="D721">
        <v>15361607846</v>
      </c>
      <c r="E721" t="s">
        <v>8517</v>
      </c>
      <c r="F721" t="s">
        <v>8518</v>
      </c>
      <c r="G721" t="s">
        <v>8519</v>
      </c>
      <c r="H721" t="s">
        <v>980</v>
      </c>
      <c r="I721" s="6">
        <v>45293</v>
      </c>
      <c r="K721" s="6">
        <v>45471</v>
      </c>
      <c r="L721" s="6">
        <v>45471</v>
      </c>
      <c r="M721" t="s">
        <v>8901</v>
      </c>
      <c r="N721" t="s">
        <v>8986</v>
      </c>
      <c r="O721">
        <v>1033.5999999999999</v>
      </c>
      <c r="P721" t="s">
        <v>8534</v>
      </c>
      <c r="Q721">
        <v>2</v>
      </c>
      <c r="R721">
        <v>1</v>
      </c>
      <c r="S721" t="s">
        <v>8535</v>
      </c>
      <c r="T721" t="s">
        <v>8523</v>
      </c>
      <c r="U721" t="s">
        <v>8518</v>
      </c>
      <c r="V721">
        <v>0</v>
      </c>
      <c r="W721">
        <v>0</v>
      </c>
      <c r="X721">
        <v>23428</v>
      </c>
      <c r="Y721">
        <v>909</v>
      </c>
    </row>
    <row r="722" spans="1:25">
      <c r="A722" t="s">
        <v>9190</v>
      </c>
      <c r="B722" t="s">
        <v>9950</v>
      </c>
      <c r="E722" t="s">
        <v>8527</v>
      </c>
      <c r="F722" t="s">
        <v>8518</v>
      </c>
      <c r="G722" t="s">
        <v>9002</v>
      </c>
      <c r="I722" s="6">
        <v>45250</v>
      </c>
      <c r="K722" s="6">
        <v>45323</v>
      </c>
      <c r="L722" s="6">
        <v>45323</v>
      </c>
      <c r="M722" t="s">
        <v>8600</v>
      </c>
      <c r="N722" t="s">
        <v>9951</v>
      </c>
      <c r="O722">
        <v>0</v>
      </c>
      <c r="Q722">
        <v>0</v>
      </c>
      <c r="R722">
        <v>0</v>
      </c>
      <c r="S722" t="s">
        <v>8522</v>
      </c>
      <c r="T722" t="s">
        <v>8523</v>
      </c>
      <c r="U722" t="s">
        <v>8518</v>
      </c>
      <c r="V722">
        <v>0</v>
      </c>
      <c r="W722">
        <v>0</v>
      </c>
      <c r="X722">
        <v>23529</v>
      </c>
      <c r="Y722">
        <v>0</v>
      </c>
    </row>
    <row r="723" spans="1:25">
      <c r="A723" t="s">
        <v>9223</v>
      </c>
      <c r="B723" t="s">
        <v>9952</v>
      </c>
      <c r="D723">
        <v>15310283836</v>
      </c>
      <c r="E723" t="s">
        <v>8556</v>
      </c>
      <c r="F723" t="s">
        <v>8523</v>
      </c>
      <c r="G723" t="s">
        <v>8548</v>
      </c>
      <c r="I723" s="6">
        <v>45250</v>
      </c>
      <c r="K723" s="6">
        <v>45282</v>
      </c>
      <c r="L723" s="6">
        <v>45289</v>
      </c>
      <c r="M723" t="s">
        <v>8600</v>
      </c>
      <c r="N723" t="s">
        <v>9953</v>
      </c>
      <c r="O723">
        <v>17</v>
      </c>
      <c r="Q723">
        <v>2</v>
      </c>
      <c r="R723">
        <v>14</v>
      </c>
      <c r="S723" t="s">
        <v>8535</v>
      </c>
      <c r="T723" t="s">
        <v>8523</v>
      </c>
      <c r="U723" t="s">
        <v>8523</v>
      </c>
      <c r="V723">
        <v>0</v>
      </c>
      <c r="W723">
        <v>0</v>
      </c>
      <c r="X723">
        <v>23530</v>
      </c>
      <c r="Y723">
        <v>0</v>
      </c>
    </row>
    <row r="724" spans="1:25">
      <c r="A724" t="s">
        <v>992</v>
      </c>
      <c r="B724" t="s">
        <v>9954</v>
      </c>
      <c r="D724">
        <v>16135403283</v>
      </c>
      <c r="E724" t="s">
        <v>8527</v>
      </c>
      <c r="F724" t="s">
        <v>8518</v>
      </c>
      <c r="G724" t="s">
        <v>8519</v>
      </c>
      <c r="H724" t="s">
        <v>980</v>
      </c>
      <c r="I724" s="6">
        <v>45264</v>
      </c>
      <c r="K724" s="6">
        <v>45306</v>
      </c>
      <c r="L724" s="6">
        <v>45310</v>
      </c>
      <c r="M724" t="s">
        <v>8532</v>
      </c>
      <c r="N724" t="s">
        <v>9955</v>
      </c>
      <c r="O724">
        <v>797.6</v>
      </c>
      <c r="P724" t="s">
        <v>8534</v>
      </c>
      <c r="Q724">
        <v>1</v>
      </c>
      <c r="R724">
        <v>1</v>
      </c>
      <c r="S724" t="s">
        <v>8535</v>
      </c>
      <c r="T724" t="s">
        <v>8523</v>
      </c>
      <c r="U724" t="s">
        <v>8518</v>
      </c>
      <c r="V724">
        <v>0</v>
      </c>
      <c r="W724">
        <v>0</v>
      </c>
      <c r="X724">
        <v>23533</v>
      </c>
      <c r="Y724">
        <v>831</v>
      </c>
    </row>
    <row r="725" spans="1:25">
      <c r="A725" t="s">
        <v>114</v>
      </c>
      <c r="B725" t="s">
        <v>9956</v>
      </c>
      <c r="D725">
        <v>16166153475</v>
      </c>
      <c r="E725" t="s">
        <v>8527</v>
      </c>
      <c r="F725" t="s">
        <v>8518</v>
      </c>
      <c r="G725" t="s">
        <v>8519</v>
      </c>
      <c r="H725" t="s">
        <v>980</v>
      </c>
      <c r="I725" s="6">
        <v>45258</v>
      </c>
      <c r="K725" s="6">
        <v>45338</v>
      </c>
      <c r="L725" s="6">
        <v>45471</v>
      </c>
      <c r="M725" t="s">
        <v>8901</v>
      </c>
      <c r="N725" t="s">
        <v>9957</v>
      </c>
      <c r="O725">
        <v>4694.8</v>
      </c>
      <c r="P725" t="s">
        <v>8534</v>
      </c>
      <c r="Q725">
        <v>2</v>
      </c>
      <c r="R725">
        <v>5</v>
      </c>
      <c r="S725" t="s">
        <v>8535</v>
      </c>
      <c r="T725" t="s">
        <v>8523</v>
      </c>
      <c r="U725" t="s">
        <v>8518</v>
      </c>
      <c r="V725">
        <v>0</v>
      </c>
      <c r="W725">
        <v>0</v>
      </c>
      <c r="X725">
        <v>23637</v>
      </c>
      <c r="Y725">
        <v>785</v>
      </c>
    </row>
    <row r="726" spans="1:25">
      <c r="A726" t="s">
        <v>9176</v>
      </c>
      <c r="B726" t="s">
        <v>9958</v>
      </c>
      <c r="D726">
        <v>15951612022</v>
      </c>
      <c r="E726" t="s">
        <v>8527</v>
      </c>
      <c r="F726" t="s">
        <v>8518</v>
      </c>
      <c r="G726" t="s">
        <v>8519</v>
      </c>
      <c r="I726" s="6">
        <v>45243</v>
      </c>
      <c r="K726" s="6">
        <v>45260</v>
      </c>
      <c r="L726" s="6">
        <v>45243</v>
      </c>
      <c r="M726" t="s">
        <v>8600</v>
      </c>
      <c r="N726" t="s">
        <v>9959</v>
      </c>
      <c r="O726">
        <v>0</v>
      </c>
      <c r="Q726">
        <v>2</v>
      </c>
      <c r="R726">
        <v>1</v>
      </c>
      <c r="S726" t="s">
        <v>8535</v>
      </c>
      <c r="T726" t="s">
        <v>8523</v>
      </c>
      <c r="U726" t="s">
        <v>8518</v>
      </c>
      <c r="V726">
        <v>0</v>
      </c>
      <c r="W726">
        <v>0</v>
      </c>
      <c r="X726">
        <v>23944</v>
      </c>
      <c r="Y726">
        <v>0</v>
      </c>
    </row>
    <row r="727" spans="1:25">
      <c r="A727" t="s">
        <v>58</v>
      </c>
      <c r="B727" t="s">
        <v>9960</v>
      </c>
      <c r="D727">
        <v>15770274169</v>
      </c>
      <c r="E727" t="s">
        <v>8517</v>
      </c>
      <c r="F727" t="s">
        <v>8518</v>
      </c>
      <c r="G727" t="s">
        <v>8519</v>
      </c>
      <c r="H727" t="s">
        <v>980</v>
      </c>
      <c r="I727" s="6">
        <v>45264</v>
      </c>
      <c r="K727" s="6">
        <v>45350</v>
      </c>
      <c r="L727" s="6">
        <v>45351</v>
      </c>
      <c r="M727" t="s">
        <v>8573</v>
      </c>
      <c r="N727" t="s">
        <v>8579</v>
      </c>
      <c r="O727">
        <v>1110</v>
      </c>
      <c r="P727" t="s">
        <v>9961</v>
      </c>
      <c r="Q727">
        <v>1</v>
      </c>
      <c r="R727">
        <v>2</v>
      </c>
      <c r="S727" t="s">
        <v>8535</v>
      </c>
      <c r="T727" t="s">
        <v>8523</v>
      </c>
      <c r="U727" t="s">
        <v>8518</v>
      </c>
      <c r="V727">
        <v>0</v>
      </c>
      <c r="W727">
        <v>0</v>
      </c>
      <c r="X727">
        <v>24045</v>
      </c>
      <c r="Y727">
        <v>857</v>
      </c>
    </row>
    <row r="728" spans="1:25">
      <c r="A728" t="s">
        <v>168</v>
      </c>
      <c r="B728" t="s">
        <v>9962</v>
      </c>
      <c r="D728">
        <v>14229318240</v>
      </c>
      <c r="E728" t="s">
        <v>8527</v>
      </c>
      <c r="F728" t="s">
        <v>8518</v>
      </c>
      <c r="G728" t="s">
        <v>8519</v>
      </c>
      <c r="H728" t="s">
        <v>980</v>
      </c>
      <c r="I728" s="6">
        <v>45257</v>
      </c>
      <c r="K728" s="6">
        <v>45296</v>
      </c>
      <c r="L728" s="6">
        <v>45322</v>
      </c>
      <c r="M728" t="s">
        <v>8901</v>
      </c>
      <c r="N728" t="s">
        <v>8831</v>
      </c>
      <c r="O728">
        <v>248.4</v>
      </c>
      <c r="P728" t="s">
        <v>8534</v>
      </c>
      <c r="Q728">
        <v>1</v>
      </c>
      <c r="R728">
        <v>1</v>
      </c>
      <c r="S728" t="s">
        <v>8535</v>
      </c>
      <c r="T728" t="s">
        <v>8523</v>
      </c>
      <c r="U728" t="s">
        <v>8518</v>
      </c>
      <c r="V728">
        <v>0</v>
      </c>
      <c r="W728">
        <v>0</v>
      </c>
      <c r="X728">
        <v>24046</v>
      </c>
      <c r="Y728">
        <v>840</v>
      </c>
    </row>
    <row r="729" spans="1:25">
      <c r="A729" t="s">
        <v>9190</v>
      </c>
      <c r="B729" t="s">
        <v>9963</v>
      </c>
      <c r="D729">
        <v>16265788833</v>
      </c>
      <c r="E729" t="s">
        <v>8527</v>
      </c>
      <c r="F729" t="s">
        <v>8523</v>
      </c>
      <c r="G729" t="s">
        <v>8519</v>
      </c>
      <c r="I729" s="6">
        <v>45243</v>
      </c>
      <c r="K729" s="6">
        <v>45260</v>
      </c>
      <c r="L729" s="6">
        <v>45243</v>
      </c>
      <c r="M729" t="s">
        <v>8600</v>
      </c>
      <c r="N729" t="s">
        <v>9964</v>
      </c>
      <c r="O729">
        <v>0</v>
      </c>
      <c r="Q729">
        <v>1</v>
      </c>
      <c r="R729">
        <v>1</v>
      </c>
      <c r="S729" t="s">
        <v>8535</v>
      </c>
      <c r="T729" t="s">
        <v>8523</v>
      </c>
      <c r="U729" t="s">
        <v>8518</v>
      </c>
      <c r="V729">
        <v>0</v>
      </c>
      <c r="W729">
        <v>0</v>
      </c>
      <c r="X729">
        <v>24047</v>
      </c>
      <c r="Y729">
        <v>0</v>
      </c>
    </row>
    <row r="730" spans="1:25">
      <c r="A730" t="s">
        <v>9207</v>
      </c>
      <c r="B730" t="s">
        <v>9965</v>
      </c>
      <c r="D730">
        <v>15517916068</v>
      </c>
      <c r="E730" t="s">
        <v>8556</v>
      </c>
      <c r="F730" t="s">
        <v>8523</v>
      </c>
      <c r="G730" t="s">
        <v>8548</v>
      </c>
      <c r="I730" s="6">
        <v>45362</v>
      </c>
      <c r="K730" s="6">
        <v>45408</v>
      </c>
      <c r="L730" s="6">
        <v>45504</v>
      </c>
      <c r="M730" t="s">
        <v>8600</v>
      </c>
      <c r="N730" t="s">
        <v>9966</v>
      </c>
      <c r="O730">
        <v>103</v>
      </c>
      <c r="Q730">
        <v>5</v>
      </c>
      <c r="R730">
        <v>1</v>
      </c>
      <c r="S730" t="s">
        <v>8535</v>
      </c>
      <c r="T730" t="s">
        <v>8523</v>
      </c>
      <c r="U730" t="s">
        <v>8523</v>
      </c>
      <c r="V730">
        <v>0</v>
      </c>
      <c r="W730">
        <v>0</v>
      </c>
      <c r="X730">
        <v>24048</v>
      </c>
      <c r="Y730">
        <v>0</v>
      </c>
    </row>
    <row r="731" spans="1:25">
      <c r="A731" t="s">
        <v>9182</v>
      </c>
      <c r="B731" t="s">
        <v>9967</v>
      </c>
      <c r="D731">
        <v>6056925267</v>
      </c>
      <c r="E731" t="s">
        <v>8556</v>
      </c>
      <c r="F731" t="s">
        <v>8523</v>
      </c>
      <c r="G731" t="s">
        <v>9360</v>
      </c>
      <c r="I731" s="6">
        <v>45292</v>
      </c>
      <c r="K731" s="6">
        <v>45657</v>
      </c>
      <c r="L731" s="6">
        <v>45534</v>
      </c>
      <c r="M731" t="s">
        <v>8600</v>
      </c>
      <c r="N731" t="s">
        <v>9968</v>
      </c>
      <c r="O731">
        <v>110</v>
      </c>
      <c r="Q731">
        <v>3</v>
      </c>
      <c r="R731">
        <v>7</v>
      </c>
      <c r="S731" t="s">
        <v>8535</v>
      </c>
      <c r="T731" t="s">
        <v>8523</v>
      </c>
      <c r="U731" t="s">
        <v>8523</v>
      </c>
      <c r="V731">
        <v>0</v>
      </c>
      <c r="W731">
        <v>0</v>
      </c>
      <c r="X731">
        <v>24052</v>
      </c>
      <c r="Y731">
        <v>0</v>
      </c>
    </row>
    <row r="732" spans="1:25">
      <c r="A732" t="s">
        <v>9182</v>
      </c>
      <c r="B732" t="s">
        <v>9969</v>
      </c>
      <c r="D732">
        <v>15611844413</v>
      </c>
      <c r="E732" t="s">
        <v>8556</v>
      </c>
      <c r="F732" t="s">
        <v>8523</v>
      </c>
      <c r="G732" t="s">
        <v>8519</v>
      </c>
      <c r="I732" s="6">
        <v>45243</v>
      </c>
      <c r="K732" s="6">
        <v>45351</v>
      </c>
      <c r="L732" s="6">
        <v>45296</v>
      </c>
      <c r="M732" t="s">
        <v>8600</v>
      </c>
      <c r="N732" t="s">
        <v>9970</v>
      </c>
      <c r="O732">
        <v>62.5</v>
      </c>
      <c r="Q732">
        <v>2</v>
      </c>
      <c r="R732">
        <v>4</v>
      </c>
      <c r="S732" t="s">
        <v>8535</v>
      </c>
      <c r="T732" t="s">
        <v>8523</v>
      </c>
      <c r="U732" t="s">
        <v>8518</v>
      </c>
      <c r="V732">
        <v>0</v>
      </c>
      <c r="W732">
        <v>0</v>
      </c>
      <c r="X732">
        <v>24053</v>
      </c>
      <c r="Y732">
        <v>0</v>
      </c>
    </row>
    <row r="733" spans="1:25">
      <c r="A733" t="s">
        <v>145</v>
      </c>
      <c r="B733" t="s">
        <v>9971</v>
      </c>
      <c r="D733">
        <v>16304680013</v>
      </c>
      <c r="E733" t="s">
        <v>8517</v>
      </c>
      <c r="F733" t="s">
        <v>8518</v>
      </c>
      <c r="G733" t="s">
        <v>9087</v>
      </c>
      <c r="H733" t="s">
        <v>983</v>
      </c>
      <c r="I733" s="6">
        <v>45292</v>
      </c>
      <c r="K733" s="6">
        <v>45473</v>
      </c>
      <c r="L733" s="6">
        <v>45293</v>
      </c>
      <c r="M733" t="s">
        <v>8745</v>
      </c>
      <c r="N733">
        <v>0</v>
      </c>
      <c r="O733">
        <v>0</v>
      </c>
      <c r="Q733">
        <v>0</v>
      </c>
      <c r="R733">
        <v>0</v>
      </c>
      <c r="S733" t="s">
        <v>8522</v>
      </c>
      <c r="T733" t="s">
        <v>8523</v>
      </c>
      <c r="U733" t="s">
        <v>8518</v>
      </c>
      <c r="V733">
        <v>0</v>
      </c>
      <c r="W733">
        <v>0</v>
      </c>
      <c r="X733">
        <v>24054</v>
      </c>
      <c r="Y733">
        <v>0</v>
      </c>
    </row>
    <row r="734" spans="1:25">
      <c r="A734" t="s">
        <v>302</v>
      </c>
      <c r="B734" t="s">
        <v>9972</v>
      </c>
      <c r="D734">
        <v>15972787091</v>
      </c>
      <c r="E734" t="s">
        <v>8527</v>
      </c>
      <c r="F734" t="s">
        <v>8518</v>
      </c>
      <c r="G734" t="s">
        <v>8519</v>
      </c>
      <c r="H734" t="s">
        <v>980</v>
      </c>
      <c r="I734" s="6">
        <v>45265</v>
      </c>
      <c r="K734" s="6">
        <v>45382</v>
      </c>
      <c r="L734" s="6">
        <v>45443</v>
      </c>
      <c r="N734" t="s">
        <v>8947</v>
      </c>
      <c r="O734">
        <v>1426</v>
      </c>
      <c r="P734" t="s">
        <v>8534</v>
      </c>
      <c r="Q734">
        <v>3</v>
      </c>
      <c r="R734">
        <v>3</v>
      </c>
      <c r="S734" t="s">
        <v>8535</v>
      </c>
      <c r="T734" t="s">
        <v>8523</v>
      </c>
      <c r="U734" t="s">
        <v>8518</v>
      </c>
      <c r="V734">
        <v>0</v>
      </c>
      <c r="W734">
        <v>0</v>
      </c>
      <c r="X734">
        <v>24055</v>
      </c>
      <c r="Y734">
        <v>841</v>
      </c>
    </row>
    <row r="735" spans="1:25">
      <c r="A735" t="s">
        <v>9879</v>
      </c>
      <c r="B735" t="s">
        <v>9341</v>
      </c>
      <c r="D735" t="s">
        <v>9973</v>
      </c>
      <c r="E735" t="s">
        <v>295</v>
      </c>
      <c r="F735" t="s">
        <v>8523</v>
      </c>
      <c r="G735" t="s">
        <v>9360</v>
      </c>
      <c r="I735" s="6">
        <v>45261</v>
      </c>
      <c r="L735" s="6">
        <v>45657</v>
      </c>
      <c r="M735" t="s">
        <v>8528</v>
      </c>
      <c r="N735">
        <v>0</v>
      </c>
      <c r="O735">
        <v>2092.2399999999998</v>
      </c>
      <c r="Q735">
        <v>0</v>
      </c>
      <c r="R735">
        <v>0</v>
      </c>
      <c r="S735" t="s">
        <v>8522</v>
      </c>
      <c r="T735" t="s">
        <v>8523</v>
      </c>
      <c r="U735" t="s">
        <v>8523</v>
      </c>
      <c r="V735">
        <v>0</v>
      </c>
      <c r="W735">
        <v>0</v>
      </c>
      <c r="X735">
        <v>24260</v>
      </c>
      <c r="Y735">
        <v>0</v>
      </c>
    </row>
    <row r="736" spans="1:25">
      <c r="A736" t="s">
        <v>483</v>
      </c>
      <c r="B736" t="s">
        <v>9974</v>
      </c>
      <c r="D736">
        <v>16277915311</v>
      </c>
      <c r="E736" t="s">
        <v>8556</v>
      </c>
      <c r="F736" t="s">
        <v>8518</v>
      </c>
      <c r="G736" t="s">
        <v>8519</v>
      </c>
      <c r="H736" t="s">
        <v>980</v>
      </c>
      <c r="I736" s="6">
        <v>45334</v>
      </c>
      <c r="K736" s="6">
        <v>45422</v>
      </c>
      <c r="L736" s="6">
        <v>45412</v>
      </c>
      <c r="M736" t="s">
        <v>8539</v>
      </c>
      <c r="N736" t="s">
        <v>9975</v>
      </c>
      <c r="O736">
        <v>1798.96</v>
      </c>
      <c r="P736" t="s">
        <v>8534</v>
      </c>
      <c r="Q736">
        <v>9</v>
      </c>
      <c r="R736">
        <v>8</v>
      </c>
      <c r="S736" t="s">
        <v>8535</v>
      </c>
      <c r="T736" t="s">
        <v>8523</v>
      </c>
      <c r="U736" t="s">
        <v>8518</v>
      </c>
      <c r="V736">
        <v>0</v>
      </c>
      <c r="W736">
        <v>0</v>
      </c>
      <c r="X736">
        <v>24261</v>
      </c>
      <c r="Y736">
        <v>1129</v>
      </c>
    </row>
    <row r="737" spans="1:25">
      <c r="A737" t="s">
        <v>8624</v>
      </c>
      <c r="B737" t="s">
        <v>9976</v>
      </c>
      <c r="D737">
        <v>16006569832</v>
      </c>
      <c r="E737" t="s">
        <v>8527</v>
      </c>
      <c r="F737" t="s">
        <v>8518</v>
      </c>
      <c r="G737" t="s">
        <v>8519</v>
      </c>
      <c r="H737" t="s">
        <v>980</v>
      </c>
      <c r="I737" s="6">
        <v>45257</v>
      </c>
      <c r="K737" s="6">
        <v>45322</v>
      </c>
      <c r="L737" s="6">
        <v>45289</v>
      </c>
      <c r="M737" t="s">
        <v>8627</v>
      </c>
      <c r="N737" t="s">
        <v>9738</v>
      </c>
      <c r="O737">
        <v>240</v>
      </c>
      <c r="P737" t="s">
        <v>8534</v>
      </c>
      <c r="Q737">
        <v>2</v>
      </c>
      <c r="R737">
        <v>3</v>
      </c>
      <c r="S737" t="s">
        <v>8535</v>
      </c>
      <c r="T737" t="s">
        <v>8523</v>
      </c>
      <c r="U737" t="s">
        <v>8518</v>
      </c>
      <c r="V737">
        <v>0</v>
      </c>
      <c r="W737">
        <v>0</v>
      </c>
      <c r="X737">
        <v>24262</v>
      </c>
      <c r="Y737">
        <v>863</v>
      </c>
    </row>
    <row r="738" spans="1:25">
      <c r="A738" t="s">
        <v>82</v>
      </c>
      <c r="B738" t="s">
        <v>9977</v>
      </c>
      <c r="D738">
        <v>16293138750</v>
      </c>
      <c r="E738" t="s">
        <v>15</v>
      </c>
      <c r="F738" t="s">
        <v>8523</v>
      </c>
      <c r="G738" t="s">
        <v>8548</v>
      </c>
      <c r="H738" t="s">
        <v>980</v>
      </c>
      <c r="I738" s="6">
        <v>45261</v>
      </c>
      <c r="K738" s="6">
        <v>45657</v>
      </c>
      <c r="L738" s="6">
        <v>45261</v>
      </c>
      <c r="M738" t="s">
        <v>8528</v>
      </c>
      <c r="N738" t="s">
        <v>9978</v>
      </c>
      <c r="O738">
        <v>0</v>
      </c>
      <c r="P738" t="s">
        <v>8534</v>
      </c>
      <c r="Q738">
        <v>3</v>
      </c>
      <c r="R738">
        <v>1</v>
      </c>
      <c r="S738" t="s">
        <v>8535</v>
      </c>
      <c r="T738" t="s">
        <v>8523</v>
      </c>
      <c r="U738" t="s">
        <v>8523</v>
      </c>
      <c r="V738">
        <v>0</v>
      </c>
      <c r="W738">
        <v>0</v>
      </c>
      <c r="X738">
        <v>24263</v>
      </c>
      <c r="Y738">
        <v>830</v>
      </c>
    </row>
    <row r="739" spans="1:25">
      <c r="A739" t="s">
        <v>9979</v>
      </c>
      <c r="B739" t="s">
        <v>9980</v>
      </c>
      <c r="E739" t="s">
        <v>8527</v>
      </c>
      <c r="F739" t="s">
        <v>8523</v>
      </c>
      <c r="G739" t="s">
        <v>9360</v>
      </c>
      <c r="I739" s="6">
        <v>45257</v>
      </c>
      <c r="K739" s="6">
        <v>45352</v>
      </c>
      <c r="L739" s="6">
        <v>45257</v>
      </c>
      <c r="M739" t="s">
        <v>8600</v>
      </c>
      <c r="N739" t="s">
        <v>9981</v>
      </c>
      <c r="O739">
        <v>0</v>
      </c>
      <c r="Q739">
        <v>9</v>
      </c>
      <c r="R739">
        <v>4</v>
      </c>
      <c r="S739" t="s">
        <v>8535</v>
      </c>
      <c r="T739" t="s">
        <v>8523</v>
      </c>
      <c r="U739" t="s">
        <v>8523</v>
      </c>
      <c r="V739">
        <v>0</v>
      </c>
      <c r="W739">
        <v>0</v>
      </c>
      <c r="X739">
        <v>24277</v>
      </c>
      <c r="Y739">
        <v>0</v>
      </c>
    </row>
    <row r="740" spans="1:25">
      <c r="A740" t="s">
        <v>9742</v>
      </c>
      <c r="B740" t="s">
        <v>9982</v>
      </c>
      <c r="E740" t="s">
        <v>8527</v>
      </c>
      <c r="F740" t="s">
        <v>8523</v>
      </c>
      <c r="G740" t="s">
        <v>8519</v>
      </c>
      <c r="I740" s="6">
        <v>45231</v>
      </c>
      <c r="K740" s="6">
        <v>45291</v>
      </c>
      <c r="L740" s="6">
        <v>45231</v>
      </c>
      <c r="M740" t="s">
        <v>8600</v>
      </c>
      <c r="N740">
        <v>0</v>
      </c>
      <c r="O740">
        <v>0</v>
      </c>
      <c r="Q740">
        <v>1</v>
      </c>
      <c r="R740">
        <v>0</v>
      </c>
      <c r="S740" t="s">
        <v>8522</v>
      </c>
      <c r="T740" t="s">
        <v>8523</v>
      </c>
      <c r="U740" t="s">
        <v>8523</v>
      </c>
      <c r="V740">
        <v>0</v>
      </c>
      <c r="W740">
        <v>0</v>
      </c>
      <c r="X740">
        <v>24278</v>
      </c>
      <c r="Y740">
        <v>0</v>
      </c>
    </row>
    <row r="741" spans="1:25">
      <c r="A741" t="s">
        <v>9179</v>
      </c>
      <c r="B741" t="s">
        <v>9983</v>
      </c>
      <c r="E741" t="s">
        <v>8527</v>
      </c>
      <c r="F741" t="s">
        <v>8523</v>
      </c>
      <c r="G741" t="s">
        <v>8548</v>
      </c>
      <c r="I741" s="6">
        <v>45230</v>
      </c>
      <c r="J741" s="6">
        <v>45230</v>
      </c>
      <c r="K741" s="6">
        <v>45595</v>
      </c>
      <c r="L741" s="6">
        <v>45230</v>
      </c>
      <c r="M741" t="s">
        <v>8600</v>
      </c>
      <c r="N741" t="s">
        <v>9984</v>
      </c>
      <c r="O741">
        <v>0</v>
      </c>
      <c r="Q741">
        <v>1</v>
      </c>
      <c r="R741">
        <v>12</v>
      </c>
      <c r="S741" t="s">
        <v>8535</v>
      </c>
      <c r="T741" t="s">
        <v>8523</v>
      </c>
      <c r="U741" t="s">
        <v>8523</v>
      </c>
      <c r="V741">
        <v>0</v>
      </c>
      <c r="W741">
        <v>0</v>
      </c>
      <c r="X741">
        <v>24279</v>
      </c>
      <c r="Y741">
        <v>0</v>
      </c>
    </row>
    <row r="742" spans="1:25">
      <c r="A742" t="s">
        <v>9223</v>
      </c>
      <c r="B742" t="s">
        <v>9985</v>
      </c>
      <c r="D742">
        <v>15999374872</v>
      </c>
      <c r="E742" t="s">
        <v>8556</v>
      </c>
      <c r="F742" t="s">
        <v>8523</v>
      </c>
      <c r="G742" t="s">
        <v>8548</v>
      </c>
      <c r="I742" s="6">
        <v>45261</v>
      </c>
      <c r="J742" s="6">
        <v>45261</v>
      </c>
      <c r="K742" s="6">
        <v>45291</v>
      </c>
      <c r="L742" s="6">
        <v>45261</v>
      </c>
      <c r="M742" t="s">
        <v>8600</v>
      </c>
      <c r="N742" t="s">
        <v>9517</v>
      </c>
      <c r="O742">
        <v>0</v>
      </c>
      <c r="Q742">
        <v>1</v>
      </c>
      <c r="R742">
        <v>0</v>
      </c>
      <c r="S742" t="s">
        <v>8522</v>
      </c>
      <c r="T742" t="s">
        <v>8523</v>
      </c>
      <c r="U742" t="s">
        <v>8523</v>
      </c>
      <c r="V742">
        <v>0</v>
      </c>
      <c r="W742">
        <v>0</v>
      </c>
      <c r="X742">
        <v>24280</v>
      </c>
      <c r="Y742">
        <v>0</v>
      </c>
    </row>
    <row r="743" spans="1:25">
      <c r="A743" t="s">
        <v>9167</v>
      </c>
      <c r="B743" t="s">
        <v>9986</v>
      </c>
      <c r="D743">
        <v>16353690022</v>
      </c>
      <c r="E743" t="s">
        <v>8527</v>
      </c>
      <c r="F743" t="s">
        <v>8523</v>
      </c>
      <c r="G743" t="s">
        <v>8519</v>
      </c>
      <c r="I743" s="6">
        <v>45271</v>
      </c>
      <c r="J743" s="6">
        <v>45271</v>
      </c>
      <c r="K743" s="6">
        <v>45291</v>
      </c>
      <c r="L743" s="6">
        <v>45271</v>
      </c>
      <c r="M743" t="s">
        <v>8600</v>
      </c>
      <c r="N743" t="s">
        <v>9987</v>
      </c>
      <c r="O743">
        <v>0</v>
      </c>
      <c r="Q743">
        <v>1</v>
      </c>
      <c r="R743">
        <v>1</v>
      </c>
      <c r="S743" t="s">
        <v>8535</v>
      </c>
      <c r="T743" t="s">
        <v>8523</v>
      </c>
      <c r="U743" t="s">
        <v>8518</v>
      </c>
      <c r="V743">
        <v>0</v>
      </c>
      <c r="W743">
        <v>0</v>
      </c>
      <c r="X743">
        <v>24282</v>
      </c>
      <c r="Y743">
        <v>0</v>
      </c>
    </row>
    <row r="744" spans="1:25">
      <c r="A744" t="s">
        <v>8607</v>
      </c>
      <c r="B744" t="s">
        <v>9988</v>
      </c>
      <c r="E744" t="s">
        <v>15</v>
      </c>
      <c r="F744" t="s">
        <v>8523</v>
      </c>
      <c r="G744" t="s">
        <v>8548</v>
      </c>
      <c r="H744" t="s">
        <v>980</v>
      </c>
      <c r="I744" s="6">
        <v>45239</v>
      </c>
      <c r="L744" s="6">
        <v>45239</v>
      </c>
      <c r="M744" t="s">
        <v>8532</v>
      </c>
      <c r="N744">
        <v>0</v>
      </c>
      <c r="O744">
        <v>0</v>
      </c>
      <c r="P744" t="s">
        <v>8534</v>
      </c>
      <c r="Q744">
        <v>1</v>
      </c>
      <c r="R744">
        <v>0</v>
      </c>
      <c r="S744" t="s">
        <v>8522</v>
      </c>
      <c r="T744" t="s">
        <v>8523</v>
      </c>
      <c r="U744" t="s">
        <v>8518</v>
      </c>
      <c r="V744">
        <v>0</v>
      </c>
      <c r="W744">
        <v>0</v>
      </c>
      <c r="X744">
        <v>24285</v>
      </c>
      <c r="Y744">
        <v>856</v>
      </c>
    </row>
    <row r="745" spans="1:25">
      <c r="A745" t="s">
        <v>9724</v>
      </c>
      <c r="B745" t="s">
        <v>9989</v>
      </c>
      <c r="E745" t="s">
        <v>8556</v>
      </c>
      <c r="F745" t="s">
        <v>8523</v>
      </c>
      <c r="G745" t="s">
        <v>9360</v>
      </c>
      <c r="I745" s="6">
        <v>45292</v>
      </c>
      <c r="K745" s="6">
        <v>45382</v>
      </c>
      <c r="L745" s="6">
        <v>45293</v>
      </c>
      <c r="M745" t="s">
        <v>8600</v>
      </c>
      <c r="N745" t="s">
        <v>9990</v>
      </c>
      <c r="O745">
        <v>0</v>
      </c>
      <c r="Q745">
        <v>1</v>
      </c>
      <c r="R745">
        <v>13</v>
      </c>
      <c r="S745" t="s">
        <v>8535</v>
      </c>
      <c r="T745" t="s">
        <v>8523</v>
      </c>
      <c r="U745" t="s">
        <v>8523</v>
      </c>
      <c r="V745">
        <v>0</v>
      </c>
      <c r="W745">
        <v>0</v>
      </c>
      <c r="X745">
        <v>24387</v>
      </c>
      <c r="Y745">
        <v>0</v>
      </c>
    </row>
    <row r="746" spans="1:25">
      <c r="A746" t="s">
        <v>9991</v>
      </c>
      <c r="B746" t="s">
        <v>9992</v>
      </c>
      <c r="D746">
        <v>15798400336</v>
      </c>
      <c r="E746" t="s">
        <v>15</v>
      </c>
      <c r="F746" t="s">
        <v>8523</v>
      </c>
      <c r="G746" t="s">
        <v>8548</v>
      </c>
      <c r="H746" t="s">
        <v>980</v>
      </c>
      <c r="I746" s="6">
        <v>45260</v>
      </c>
      <c r="J746" s="6">
        <v>45273</v>
      </c>
      <c r="K746" s="6">
        <v>45291</v>
      </c>
      <c r="L746" s="6">
        <v>45322</v>
      </c>
      <c r="M746" t="s">
        <v>8520</v>
      </c>
      <c r="N746" t="s">
        <v>9993</v>
      </c>
      <c r="O746">
        <v>34.799999999999997</v>
      </c>
      <c r="P746" t="s">
        <v>8534</v>
      </c>
      <c r="Q746">
        <v>4</v>
      </c>
      <c r="R746">
        <v>0</v>
      </c>
      <c r="S746" t="s">
        <v>8535</v>
      </c>
      <c r="T746" t="s">
        <v>8523</v>
      </c>
      <c r="U746" t="s">
        <v>8523</v>
      </c>
      <c r="V746">
        <v>0</v>
      </c>
      <c r="W746">
        <v>0</v>
      </c>
      <c r="X746">
        <v>24493</v>
      </c>
      <c r="Y746">
        <v>862</v>
      </c>
    </row>
    <row r="747" spans="1:25">
      <c r="A747" t="s">
        <v>483</v>
      </c>
      <c r="B747" t="s">
        <v>9994</v>
      </c>
      <c r="D747">
        <v>16476564004</v>
      </c>
      <c r="E747" t="s">
        <v>8517</v>
      </c>
      <c r="F747" t="s">
        <v>8523</v>
      </c>
      <c r="G747" t="s">
        <v>8548</v>
      </c>
      <c r="H747" t="s">
        <v>980</v>
      </c>
      <c r="I747" s="6">
        <v>45355</v>
      </c>
      <c r="K747" s="6">
        <v>45657</v>
      </c>
      <c r="L747" s="6">
        <v>45471</v>
      </c>
      <c r="M747" t="s">
        <v>8539</v>
      </c>
      <c r="N747" t="s">
        <v>8986</v>
      </c>
      <c r="O747">
        <v>402.4</v>
      </c>
      <c r="P747" t="s">
        <v>8534</v>
      </c>
      <c r="Q747">
        <v>0</v>
      </c>
      <c r="R747">
        <v>7</v>
      </c>
      <c r="S747" t="s">
        <v>8535</v>
      </c>
      <c r="T747" t="s">
        <v>8523</v>
      </c>
      <c r="U747" t="s">
        <v>8523</v>
      </c>
      <c r="V747">
        <v>0</v>
      </c>
      <c r="W747">
        <v>0</v>
      </c>
      <c r="X747">
        <v>24494</v>
      </c>
      <c r="Y747">
        <v>1067</v>
      </c>
    </row>
    <row r="748" spans="1:25">
      <c r="A748" t="s">
        <v>128</v>
      </c>
      <c r="B748" t="s">
        <v>9995</v>
      </c>
      <c r="D748">
        <v>16457306019</v>
      </c>
      <c r="E748" t="s">
        <v>8556</v>
      </c>
      <c r="F748" t="s">
        <v>8518</v>
      </c>
      <c r="G748" t="s">
        <v>8519</v>
      </c>
      <c r="H748" t="s">
        <v>980</v>
      </c>
      <c r="I748" s="6">
        <v>45278</v>
      </c>
      <c r="K748" s="6">
        <v>45350</v>
      </c>
      <c r="L748" s="6">
        <v>45418</v>
      </c>
      <c r="M748" t="s">
        <v>8573</v>
      </c>
      <c r="N748" t="s">
        <v>9411</v>
      </c>
      <c r="O748">
        <v>1762.16</v>
      </c>
      <c r="P748" t="s">
        <v>8534</v>
      </c>
      <c r="Q748">
        <v>4</v>
      </c>
      <c r="R748">
        <v>2</v>
      </c>
      <c r="S748" t="s">
        <v>8535</v>
      </c>
      <c r="T748" t="s">
        <v>8523</v>
      </c>
      <c r="U748" t="s">
        <v>8518</v>
      </c>
      <c r="V748">
        <v>0</v>
      </c>
      <c r="W748">
        <v>0</v>
      </c>
      <c r="X748">
        <v>24496</v>
      </c>
      <c r="Y748">
        <v>1035</v>
      </c>
    </row>
    <row r="749" spans="1:25">
      <c r="A749" t="s">
        <v>185</v>
      </c>
      <c r="B749" t="s">
        <v>433</v>
      </c>
      <c r="D749">
        <v>15845470578</v>
      </c>
      <c r="E749" t="s">
        <v>8517</v>
      </c>
      <c r="F749" t="s">
        <v>8523</v>
      </c>
      <c r="G749" t="s">
        <v>8548</v>
      </c>
      <c r="H749" t="s">
        <v>980</v>
      </c>
      <c r="I749" s="6">
        <v>45323</v>
      </c>
      <c r="K749" s="6">
        <v>45688</v>
      </c>
      <c r="L749" s="6">
        <v>45688</v>
      </c>
      <c r="M749" t="s">
        <v>8627</v>
      </c>
      <c r="N749" t="s">
        <v>9996</v>
      </c>
      <c r="O749">
        <v>23798</v>
      </c>
      <c r="P749" t="s">
        <v>8534</v>
      </c>
      <c r="Q749">
        <v>7</v>
      </c>
      <c r="R749">
        <v>1</v>
      </c>
      <c r="S749" t="s">
        <v>8535</v>
      </c>
      <c r="T749" t="s">
        <v>8523</v>
      </c>
      <c r="U749" t="s">
        <v>8523</v>
      </c>
      <c r="V749">
        <v>0</v>
      </c>
      <c r="W749">
        <v>0</v>
      </c>
      <c r="X749">
        <v>24497</v>
      </c>
      <c r="Y749">
        <v>1087</v>
      </c>
    </row>
    <row r="750" spans="1:25">
      <c r="A750" t="s">
        <v>9533</v>
      </c>
      <c r="B750" t="s">
        <v>9997</v>
      </c>
      <c r="E750" t="s">
        <v>8527</v>
      </c>
      <c r="F750" t="s">
        <v>8523</v>
      </c>
      <c r="G750" t="s">
        <v>8519</v>
      </c>
      <c r="I750" s="6">
        <v>45292</v>
      </c>
      <c r="J750" s="6">
        <v>45292</v>
      </c>
      <c r="K750" s="6">
        <v>45351</v>
      </c>
      <c r="L750" s="6">
        <v>45293</v>
      </c>
      <c r="M750" t="s">
        <v>8600</v>
      </c>
      <c r="N750" t="s">
        <v>9998</v>
      </c>
      <c r="O750">
        <v>0</v>
      </c>
      <c r="Q750">
        <v>4</v>
      </c>
      <c r="R750">
        <v>5</v>
      </c>
      <c r="S750" t="s">
        <v>8535</v>
      </c>
      <c r="T750" t="s">
        <v>8523</v>
      </c>
      <c r="U750" t="s">
        <v>8518</v>
      </c>
      <c r="V750">
        <v>0</v>
      </c>
      <c r="W750">
        <v>0</v>
      </c>
      <c r="X750">
        <v>24500</v>
      </c>
      <c r="Y750">
        <v>0</v>
      </c>
    </row>
    <row r="751" spans="1:25">
      <c r="A751" t="s">
        <v>9163</v>
      </c>
      <c r="B751" t="s">
        <v>9999</v>
      </c>
      <c r="D751">
        <v>15483828513</v>
      </c>
      <c r="E751" t="s">
        <v>8527</v>
      </c>
      <c r="F751" t="s">
        <v>8523</v>
      </c>
      <c r="G751" t="s">
        <v>8548</v>
      </c>
      <c r="I751" s="6">
        <v>45323</v>
      </c>
      <c r="K751" s="6">
        <v>45688</v>
      </c>
      <c r="L751" s="6">
        <v>45323</v>
      </c>
      <c r="M751" t="s">
        <v>8600</v>
      </c>
      <c r="N751" t="s">
        <v>8831</v>
      </c>
      <c r="O751">
        <v>0</v>
      </c>
      <c r="Q751">
        <v>2</v>
      </c>
      <c r="R751">
        <v>12</v>
      </c>
      <c r="S751" t="s">
        <v>8535</v>
      </c>
      <c r="T751" t="s">
        <v>8523</v>
      </c>
      <c r="U751" t="s">
        <v>8523</v>
      </c>
      <c r="V751">
        <v>0</v>
      </c>
      <c r="W751">
        <v>0</v>
      </c>
      <c r="X751">
        <v>24601</v>
      </c>
      <c r="Y751">
        <v>0</v>
      </c>
    </row>
    <row r="752" spans="1:25">
      <c r="A752" t="s">
        <v>318</v>
      </c>
      <c r="B752" t="s">
        <v>322</v>
      </c>
      <c r="D752">
        <v>14229907640</v>
      </c>
      <c r="E752" t="s">
        <v>8517</v>
      </c>
      <c r="F752" t="s">
        <v>8523</v>
      </c>
      <c r="G752" t="s">
        <v>8548</v>
      </c>
      <c r="H752" t="s">
        <v>980</v>
      </c>
      <c r="I752" s="6">
        <v>45320</v>
      </c>
      <c r="K752" s="6">
        <v>45503</v>
      </c>
      <c r="L752" s="6">
        <v>45534</v>
      </c>
      <c r="M752" t="s">
        <v>8573</v>
      </c>
      <c r="N752" t="s">
        <v>10000</v>
      </c>
      <c r="O752">
        <v>13959.92</v>
      </c>
      <c r="P752" t="s">
        <v>8534</v>
      </c>
      <c r="Q752">
        <v>1</v>
      </c>
      <c r="R752">
        <v>1</v>
      </c>
      <c r="S752" t="s">
        <v>8535</v>
      </c>
      <c r="T752" t="s">
        <v>8523</v>
      </c>
      <c r="U752" t="s">
        <v>8523</v>
      </c>
      <c r="V752">
        <v>0</v>
      </c>
      <c r="W752">
        <v>0</v>
      </c>
      <c r="X752">
        <v>24602</v>
      </c>
      <c r="Y752">
        <v>1083</v>
      </c>
    </row>
    <row r="753" spans="1:25">
      <c r="A753" t="s">
        <v>85</v>
      </c>
      <c r="B753" t="s">
        <v>877</v>
      </c>
      <c r="D753">
        <v>16508292867</v>
      </c>
      <c r="E753" t="s">
        <v>8517</v>
      </c>
      <c r="F753" t="s">
        <v>8523</v>
      </c>
      <c r="G753" t="s">
        <v>8548</v>
      </c>
      <c r="H753" t="s">
        <v>980</v>
      </c>
      <c r="I753" s="6">
        <v>45292</v>
      </c>
      <c r="K753" s="6">
        <v>45473</v>
      </c>
      <c r="L753" s="6">
        <v>45471</v>
      </c>
      <c r="N753" t="s">
        <v>10001</v>
      </c>
      <c r="O753">
        <v>668</v>
      </c>
      <c r="P753" t="s">
        <v>8534</v>
      </c>
      <c r="Q753">
        <v>1</v>
      </c>
      <c r="R753">
        <v>1</v>
      </c>
      <c r="S753" t="s">
        <v>8535</v>
      </c>
      <c r="T753" t="s">
        <v>8523</v>
      </c>
      <c r="U753" t="s">
        <v>8523</v>
      </c>
      <c r="V753">
        <v>0</v>
      </c>
      <c r="W753">
        <v>0</v>
      </c>
      <c r="X753">
        <v>24603</v>
      </c>
      <c r="Y753">
        <v>1015</v>
      </c>
    </row>
    <row r="754" spans="1:25">
      <c r="A754" t="s">
        <v>145</v>
      </c>
      <c r="B754" t="s">
        <v>749</v>
      </c>
      <c r="D754">
        <v>15866099972</v>
      </c>
      <c r="E754" t="s">
        <v>8517</v>
      </c>
      <c r="F754" t="s">
        <v>8523</v>
      </c>
      <c r="G754" t="s">
        <v>8548</v>
      </c>
      <c r="H754" t="s">
        <v>980</v>
      </c>
      <c r="I754" s="6">
        <v>45292</v>
      </c>
      <c r="K754" s="6">
        <v>45657</v>
      </c>
      <c r="L754" s="6">
        <v>45657</v>
      </c>
      <c r="M754" t="s">
        <v>8745</v>
      </c>
      <c r="N754" t="s">
        <v>10002</v>
      </c>
      <c r="O754">
        <v>976</v>
      </c>
      <c r="P754" t="s">
        <v>8534</v>
      </c>
      <c r="Q754">
        <v>2</v>
      </c>
      <c r="R754">
        <v>2</v>
      </c>
      <c r="S754" t="s">
        <v>8535</v>
      </c>
      <c r="T754" t="s">
        <v>8523</v>
      </c>
      <c r="U754" t="s">
        <v>8523</v>
      </c>
      <c r="V754">
        <v>0</v>
      </c>
      <c r="W754">
        <v>0</v>
      </c>
      <c r="X754">
        <v>24604</v>
      </c>
      <c r="Y754">
        <v>1016</v>
      </c>
    </row>
    <row r="755" spans="1:25">
      <c r="A755" t="s">
        <v>132</v>
      </c>
      <c r="B755" t="s">
        <v>10003</v>
      </c>
      <c r="D755">
        <v>14381170580</v>
      </c>
      <c r="E755" t="s">
        <v>8527</v>
      </c>
      <c r="F755" t="s">
        <v>8523</v>
      </c>
      <c r="G755" t="s">
        <v>9169</v>
      </c>
      <c r="H755" t="s">
        <v>980</v>
      </c>
      <c r="I755" s="6">
        <v>45261</v>
      </c>
      <c r="K755" s="6">
        <v>45382</v>
      </c>
      <c r="L755" s="6">
        <v>45412</v>
      </c>
      <c r="M755" t="s">
        <v>8627</v>
      </c>
      <c r="N755" t="s">
        <v>8986</v>
      </c>
      <c r="O755">
        <v>208.8</v>
      </c>
      <c r="P755" t="s">
        <v>8534</v>
      </c>
      <c r="Q755">
        <v>1</v>
      </c>
      <c r="R755">
        <v>1</v>
      </c>
      <c r="S755" t="s">
        <v>8535</v>
      </c>
      <c r="T755" t="s">
        <v>8523</v>
      </c>
      <c r="U755" t="s">
        <v>8518</v>
      </c>
      <c r="V755">
        <v>0</v>
      </c>
      <c r="W755">
        <v>0</v>
      </c>
      <c r="X755">
        <v>24605</v>
      </c>
      <c r="Y755">
        <v>875</v>
      </c>
    </row>
    <row r="756" spans="1:25">
      <c r="A756" t="s">
        <v>79</v>
      </c>
      <c r="B756" t="s">
        <v>10004</v>
      </c>
      <c r="D756">
        <v>16548116857</v>
      </c>
      <c r="E756" t="s">
        <v>8517</v>
      </c>
      <c r="F756" t="s">
        <v>8518</v>
      </c>
      <c r="G756" t="s">
        <v>8519</v>
      </c>
      <c r="H756" t="s">
        <v>980</v>
      </c>
      <c r="I756" s="6">
        <v>45342</v>
      </c>
      <c r="K756" s="6">
        <v>45401</v>
      </c>
      <c r="L756" s="6">
        <v>45404</v>
      </c>
      <c r="M756" t="s">
        <v>8573</v>
      </c>
      <c r="N756" t="s">
        <v>10005</v>
      </c>
      <c r="O756">
        <v>1024</v>
      </c>
      <c r="P756" t="s">
        <v>8534</v>
      </c>
      <c r="Q756">
        <v>1</v>
      </c>
      <c r="R756">
        <v>1</v>
      </c>
      <c r="S756" t="s">
        <v>8535</v>
      </c>
      <c r="T756" t="s">
        <v>8523</v>
      </c>
      <c r="U756" t="s">
        <v>8518</v>
      </c>
      <c r="V756">
        <v>0</v>
      </c>
      <c r="W756">
        <v>0</v>
      </c>
      <c r="X756">
        <v>24607</v>
      </c>
      <c r="Y756">
        <v>1135</v>
      </c>
    </row>
    <row r="757" spans="1:25">
      <c r="A757" t="s">
        <v>145</v>
      </c>
      <c r="B757" t="s">
        <v>10006</v>
      </c>
      <c r="D757">
        <v>16532313683</v>
      </c>
      <c r="E757" t="s">
        <v>8517</v>
      </c>
      <c r="F757" t="s">
        <v>8518</v>
      </c>
      <c r="G757" t="s">
        <v>8519</v>
      </c>
      <c r="H757" t="s">
        <v>980</v>
      </c>
      <c r="I757" s="6">
        <v>45293</v>
      </c>
      <c r="K757" s="6">
        <v>45322</v>
      </c>
      <c r="L757" s="6">
        <v>45322</v>
      </c>
      <c r="M757" t="s">
        <v>8745</v>
      </c>
      <c r="N757" t="s">
        <v>8674</v>
      </c>
      <c r="O757">
        <v>1949.28</v>
      </c>
      <c r="P757" t="s">
        <v>8534</v>
      </c>
      <c r="Q757">
        <v>2</v>
      </c>
      <c r="R757">
        <v>3</v>
      </c>
      <c r="S757" t="s">
        <v>8535</v>
      </c>
      <c r="T757" t="s">
        <v>8523</v>
      </c>
      <c r="U757" t="s">
        <v>8518</v>
      </c>
      <c r="V757">
        <v>0</v>
      </c>
      <c r="W757">
        <v>0</v>
      </c>
      <c r="X757">
        <v>24608</v>
      </c>
      <c r="Y757">
        <v>1039</v>
      </c>
    </row>
    <row r="758" spans="1:25">
      <c r="A758" t="s">
        <v>8915</v>
      </c>
      <c r="B758" t="s">
        <v>10007</v>
      </c>
      <c r="D758">
        <v>16166588162</v>
      </c>
      <c r="E758" t="s">
        <v>8517</v>
      </c>
      <c r="F758" t="s">
        <v>8518</v>
      </c>
      <c r="G758" t="s">
        <v>9002</v>
      </c>
      <c r="H758" t="s">
        <v>980</v>
      </c>
      <c r="I758" s="6">
        <v>45292</v>
      </c>
      <c r="K758" s="6">
        <v>45657</v>
      </c>
      <c r="L758" s="6">
        <v>45436</v>
      </c>
      <c r="M758" t="s">
        <v>8532</v>
      </c>
      <c r="N758" t="s">
        <v>10008</v>
      </c>
      <c r="O758">
        <v>318.2</v>
      </c>
      <c r="P758" t="s">
        <v>8534</v>
      </c>
      <c r="Q758">
        <v>4</v>
      </c>
      <c r="R758">
        <v>2</v>
      </c>
      <c r="S758" t="s">
        <v>8535</v>
      </c>
      <c r="T758" t="s">
        <v>8523</v>
      </c>
      <c r="U758" t="s">
        <v>8518</v>
      </c>
      <c r="V758">
        <v>0</v>
      </c>
      <c r="W758">
        <v>0</v>
      </c>
      <c r="X758">
        <v>24818</v>
      </c>
      <c r="Y758">
        <v>981</v>
      </c>
    </row>
    <row r="759" spans="1:25">
      <c r="A759" t="s">
        <v>152</v>
      </c>
      <c r="B759" t="s">
        <v>10009</v>
      </c>
      <c r="D759">
        <v>15032816916</v>
      </c>
      <c r="E759" t="s">
        <v>15</v>
      </c>
      <c r="F759" t="s">
        <v>8523</v>
      </c>
      <c r="G759" t="s">
        <v>8548</v>
      </c>
      <c r="H759" t="s">
        <v>980</v>
      </c>
      <c r="I759" s="6">
        <v>45260</v>
      </c>
      <c r="J759" s="6">
        <v>45279</v>
      </c>
      <c r="K759" s="6">
        <v>45291</v>
      </c>
      <c r="L759" s="6">
        <v>45260</v>
      </c>
      <c r="M759" t="s">
        <v>8520</v>
      </c>
      <c r="N759">
        <v>0</v>
      </c>
      <c r="O759">
        <v>0</v>
      </c>
      <c r="P759" t="s">
        <v>8534</v>
      </c>
      <c r="Q759">
        <v>1</v>
      </c>
      <c r="R759">
        <v>0</v>
      </c>
      <c r="S759" t="s">
        <v>8522</v>
      </c>
      <c r="T759" t="s">
        <v>8523</v>
      </c>
      <c r="U759" t="s">
        <v>8523</v>
      </c>
      <c r="V759">
        <v>0</v>
      </c>
      <c r="W759">
        <v>0</v>
      </c>
      <c r="X759">
        <v>24822</v>
      </c>
      <c r="Y759">
        <v>880</v>
      </c>
    </row>
    <row r="760" spans="1:25">
      <c r="A760" t="s">
        <v>9736</v>
      </c>
      <c r="B760" t="s">
        <v>280</v>
      </c>
      <c r="E760" t="s">
        <v>8527</v>
      </c>
      <c r="F760" t="s">
        <v>8523</v>
      </c>
      <c r="G760" t="s">
        <v>8548</v>
      </c>
      <c r="H760" t="s">
        <v>980</v>
      </c>
      <c r="I760" s="6">
        <v>45250</v>
      </c>
      <c r="K760" s="6">
        <v>45615</v>
      </c>
      <c r="L760" s="6">
        <v>45250</v>
      </c>
      <c r="M760" t="s">
        <v>8573</v>
      </c>
      <c r="N760" t="s">
        <v>10010</v>
      </c>
      <c r="O760">
        <v>0</v>
      </c>
      <c r="P760" t="s">
        <v>8534</v>
      </c>
      <c r="Q760">
        <v>2</v>
      </c>
      <c r="R760">
        <v>4</v>
      </c>
      <c r="S760" t="s">
        <v>8535</v>
      </c>
      <c r="T760" t="s">
        <v>8523</v>
      </c>
      <c r="U760" t="s">
        <v>8518</v>
      </c>
      <c r="V760">
        <v>0</v>
      </c>
      <c r="W760">
        <v>0</v>
      </c>
      <c r="X760">
        <v>24823</v>
      </c>
      <c r="Y760">
        <v>985</v>
      </c>
    </row>
    <row r="761" spans="1:25">
      <c r="A761" t="s">
        <v>10011</v>
      </c>
      <c r="B761" t="s">
        <v>10012</v>
      </c>
      <c r="E761" t="s">
        <v>295</v>
      </c>
      <c r="F761" t="s">
        <v>8518</v>
      </c>
      <c r="G761" t="s">
        <v>8381</v>
      </c>
      <c r="I761" s="6">
        <v>45292</v>
      </c>
      <c r="L761" s="6">
        <v>45292</v>
      </c>
      <c r="N761">
        <v>0</v>
      </c>
      <c r="O761">
        <v>0</v>
      </c>
      <c r="Q761">
        <v>0</v>
      </c>
      <c r="R761">
        <v>0</v>
      </c>
      <c r="S761" t="s">
        <v>8522</v>
      </c>
      <c r="T761" t="s">
        <v>8523</v>
      </c>
      <c r="U761" t="s">
        <v>8518</v>
      </c>
      <c r="V761">
        <v>0</v>
      </c>
      <c r="W761">
        <v>0</v>
      </c>
      <c r="X761">
        <v>24927</v>
      </c>
      <c r="Y761">
        <v>0</v>
      </c>
    </row>
    <row r="762" spans="1:25">
      <c r="A762" t="s">
        <v>10011</v>
      </c>
      <c r="B762" t="s">
        <v>10013</v>
      </c>
      <c r="E762" t="s">
        <v>295</v>
      </c>
      <c r="F762" t="s">
        <v>8523</v>
      </c>
      <c r="G762" t="s">
        <v>8381</v>
      </c>
      <c r="I762" s="6">
        <v>45292</v>
      </c>
      <c r="L762" s="6">
        <v>45293</v>
      </c>
      <c r="N762">
        <v>0</v>
      </c>
      <c r="O762">
        <v>0</v>
      </c>
      <c r="Q762">
        <v>0</v>
      </c>
      <c r="R762">
        <v>0</v>
      </c>
      <c r="S762" t="s">
        <v>8522</v>
      </c>
      <c r="T762" t="s">
        <v>8523</v>
      </c>
      <c r="U762" t="s">
        <v>8523</v>
      </c>
      <c r="V762">
        <v>0</v>
      </c>
      <c r="W762">
        <v>0</v>
      </c>
      <c r="X762">
        <v>24928</v>
      </c>
      <c r="Y762">
        <v>0</v>
      </c>
    </row>
    <row r="763" spans="1:25">
      <c r="A763" t="s">
        <v>10011</v>
      </c>
      <c r="B763" t="s">
        <v>10014</v>
      </c>
      <c r="E763" t="s">
        <v>295</v>
      </c>
      <c r="F763" t="s">
        <v>8518</v>
      </c>
      <c r="G763" t="s">
        <v>8381</v>
      </c>
      <c r="I763" s="6">
        <v>45292</v>
      </c>
      <c r="L763" s="6">
        <v>45292</v>
      </c>
      <c r="N763">
        <v>0</v>
      </c>
      <c r="O763">
        <v>0</v>
      </c>
      <c r="Q763">
        <v>0</v>
      </c>
      <c r="R763">
        <v>0</v>
      </c>
      <c r="S763" t="s">
        <v>8522</v>
      </c>
      <c r="T763" t="s">
        <v>8523</v>
      </c>
      <c r="U763" t="s">
        <v>8518</v>
      </c>
      <c r="V763">
        <v>0</v>
      </c>
      <c r="W763">
        <v>0</v>
      </c>
      <c r="X763">
        <v>24929</v>
      </c>
      <c r="Y763">
        <v>0</v>
      </c>
    </row>
    <row r="764" spans="1:25">
      <c r="A764" t="s">
        <v>10011</v>
      </c>
      <c r="B764" t="s">
        <v>10015</v>
      </c>
      <c r="E764" t="s">
        <v>295</v>
      </c>
      <c r="F764" t="s">
        <v>8518</v>
      </c>
      <c r="G764" t="s">
        <v>8381</v>
      </c>
      <c r="I764" s="6">
        <v>45292</v>
      </c>
      <c r="L764" s="6">
        <v>45292</v>
      </c>
      <c r="N764">
        <v>0</v>
      </c>
      <c r="O764">
        <v>0</v>
      </c>
      <c r="Q764">
        <v>0</v>
      </c>
      <c r="R764">
        <v>0</v>
      </c>
      <c r="S764" t="s">
        <v>8522</v>
      </c>
      <c r="T764" t="s">
        <v>8523</v>
      </c>
      <c r="U764" t="s">
        <v>8518</v>
      </c>
      <c r="V764">
        <v>0</v>
      </c>
      <c r="W764">
        <v>0</v>
      </c>
      <c r="X764">
        <v>24930</v>
      </c>
      <c r="Y764">
        <v>0</v>
      </c>
    </row>
    <row r="765" spans="1:25">
      <c r="A765" t="s">
        <v>10016</v>
      </c>
      <c r="B765" t="s">
        <v>10017</v>
      </c>
      <c r="F765" t="s">
        <v>8523</v>
      </c>
      <c r="G765" t="s">
        <v>8519</v>
      </c>
      <c r="I765" s="6">
        <v>45282</v>
      </c>
      <c r="L765" s="6">
        <v>45282</v>
      </c>
      <c r="M765" t="s">
        <v>8600</v>
      </c>
      <c r="N765" t="s">
        <v>10018</v>
      </c>
      <c r="O765">
        <v>0</v>
      </c>
      <c r="Q765">
        <v>0</v>
      </c>
      <c r="R765">
        <v>0</v>
      </c>
      <c r="S765" t="s">
        <v>8522</v>
      </c>
      <c r="T765" t="s">
        <v>8523</v>
      </c>
      <c r="U765" t="s">
        <v>8523</v>
      </c>
      <c r="V765">
        <v>0</v>
      </c>
      <c r="W765">
        <v>0</v>
      </c>
      <c r="X765">
        <v>22966</v>
      </c>
      <c r="Y765">
        <v>0</v>
      </c>
    </row>
    <row r="766" spans="1:25">
      <c r="A766" t="s">
        <v>262</v>
      </c>
      <c r="B766" t="s">
        <v>10019</v>
      </c>
      <c r="F766" t="s">
        <v>8523</v>
      </c>
      <c r="G766" t="s">
        <v>9360</v>
      </c>
      <c r="I766" s="6">
        <v>45282</v>
      </c>
      <c r="L766" s="6">
        <v>45282</v>
      </c>
      <c r="M766" t="s">
        <v>8600</v>
      </c>
      <c r="N766" t="s">
        <v>10020</v>
      </c>
      <c r="O766">
        <v>0</v>
      </c>
      <c r="Q766">
        <v>8</v>
      </c>
      <c r="R766">
        <v>7</v>
      </c>
      <c r="S766" t="s">
        <v>8535</v>
      </c>
      <c r="T766" t="s">
        <v>8523</v>
      </c>
      <c r="U766" t="s">
        <v>8523</v>
      </c>
      <c r="V766">
        <v>0</v>
      </c>
      <c r="W766">
        <v>0</v>
      </c>
      <c r="X766">
        <v>22967</v>
      </c>
      <c r="Y766">
        <v>0</v>
      </c>
    </row>
    <row r="767" spans="1:25">
      <c r="A767" t="s">
        <v>10021</v>
      </c>
      <c r="B767" t="s">
        <v>10022</v>
      </c>
      <c r="F767" t="s">
        <v>8523</v>
      </c>
      <c r="G767" t="s">
        <v>8519</v>
      </c>
      <c r="I767" s="6">
        <v>45282</v>
      </c>
      <c r="L767" s="6">
        <v>45282</v>
      </c>
      <c r="M767" t="s">
        <v>8600</v>
      </c>
      <c r="N767">
        <v>0</v>
      </c>
      <c r="O767">
        <v>0</v>
      </c>
      <c r="Q767">
        <v>1</v>
      </c>
      <c r="R767">
        <v>0</v>
      </c>
      <c r="S767" t="s">
        <v>8522</v>
      </c>
      <c r="T767" t="s">
        <v>8523</v>
      </c>
      <c r="U767" t="s">
        <v>8523</v>
      </c>
      <c r="V767">
        <v>0</v>
      </c>
      <c r="W767">
        <v>0</v>
      </c>
      <c r="X767">
        <v>22970</v>
      </c>
      <c r="Y767">
        <v>0</v>
      </c>
    </row>
    <row r="768" spans="1:25">
      <c r="A768" t="s">
        <v>10023</v>
      </c>
      <c r="B768" t="s">
        <v>10024</v>
      </c>
      <c r="F768" t="s">
        <v>8523</v>
      </c>
      <c r="G768" t="s">
        <v>8548</v>
      </c>
      <c r="I768" s="6">
        <v>45236</v>
      </c>
      <c r="L768" s="6">
        <v>45236</v>
      </c>
      <c r="M768" t="s">
        <v>8600</v>
      </c>
      <c r="N768" t="s">
        <v>10025</v>
      </c>
      <c r="O768">
        <v>0</v>
      </c>
      <c r="Q768">
        <v>15</v>
      </c>
      <c r="R768">
        <v>0</v>
      </c>
      <c r="S768" t="s">
        <v>8522</v>
      </c>
      <c r="T768" t="s">
        <v>8523</v>
      </c>
      <c r="U768" t="s">
        <v>8523</v>
      </c>
      <c r="V768">
        <v>0</v>
      </c>
      <c r="W768">
        <v>0</v>
      </c>
      <c r="X768">
        <v>22971</v>
      </c>
      <c r="Y768">
        <v>0</v>
      </c>
    </row>
    <row r="769" spans="1:25">
      <c r="A769" t="s">
        <v>9979</v>
      </c>
      <c r="B769" t="s">
        <v>10026</v>
      </c>
      <c r="E769" t="s">
        <v>8527</v>
      </c>
      <c r="F769" t="s">
        <v>8523</v>
      </c>
      <c r="G769" t="s">
        <v>8519</v>
      </c>
      <c r="I769" s="6">
        <v>45282</v>
      </c>
      <c r="L769" s="6">
        <v>45282</v>
      </c>
      <c r="M769" t="s">
        <v>8600</v>
      </c>
      <c r="N769" t="s">
        <v>10027</v>
      </c>
      <c r="O769">
        <v>0</v>
      </c>
      <c r="Q769">
        <v>1</v>
      </c>
      <c r="R769">
        <v>0</v>
      </c>
      <c r="S769" t="s">
        <v>8522</v>
      </c>
      <c r="T769" t="s">
        <v>8523</v>
      </c>
      <c r="U769" t="s">
        <v>8523</v>
      </c>
      <c r="V769">
        <v>0</v>
      </c>
      <c r="W769">
        <v>0</v>
      </c>
      <c r="X769">
        <v>22972</v>
      </c>
      <c r="Y769">
        <v>0</v>
      </c>
    </row>
    <row r="770" spans="1:25">
      <c r="A770" t="s">
        <v>10028</v>
      </c>
      <c r="B770" t="s">
        <v>10029</v>
      </c>
      <c r="D770">
        <v>17002558979</v>
      </c>
      <c r="E770" t="s">
        <v>8556</v>
      </c>
      <c r="F770" t="s">
        <v>8518</v>
      </c>
      <c r="G770" t="s">
        <v>8519</v>
      </c>
      <c r="H770" t="s">
        <v>980</v>
      </c>
      <c r="I770" s="6">
        <v>45183</v>
      </c>
      <c r="K770" s="6">
        <v>45350</v>
      </c>
      <c r="L770" s="6">
        <v>45350</v>
      </c>
      <c r="N770">
        <v>0</v>
      </c>
      <c r="O770">
        <v>1075.2</v>
      </c>
      <c r="Q770">
        <v>2</v>
      </c>
      <c r="R770">
        <v>1</v>
      </c>
      <c r="S770" t="s">
        <v>8535</v>
      </c>
      <c r="T770" t="s">
        <v>8523</v>
      </c>
      <c r="U770" t="s">
        <v>8518</v>
      </c>
      <c r="V770">
        <v>0</v>
      </c>
      <c r="W770">
        <v>0</v>
      </c>
      <c r="X770">
        <v>25128</v>
      </c>
      <c r="Y770">
        <v>0</v>
      </c>
    </row>
    <row r="771" spans="1:25">
      <c r="A771" t="s">
        <v>10030</v>
      </c>
      <c r="B771" t="s">
        <v>10031</v>
      </c>
      <c r="D771" t="s">
        <v>10032</v>
      </c>
      <c r="E771" t="s">
        <v>8556</v>
      </c>
      <c r="F771" t="s">
        <v>8523</v>
      </c>
      <c r="G771" t="s">
        <v>8548</v>
      </c>
      <c r="I771" s="6">
        <v>45275</v>
      </c>
      <c r="K771" s="6">
        <v>45291</v>
      </c>
      <c r="L771" s="6">
        <v>45345</v>
      </c>
      <c r="N771">
        <v>0</v>
      </c>
      <c r="O771">
        <v>344</v>
      </c>
      <c r="Q771">
        <v>1</v>
      </c>
      <c r="R771">
        <v>1</v>
      </c>
      <c r="S771" t="s">
        <v>8535</v>
      </c>
      <c r="T771" t="s">
        <v>8523</v>
      </c>
      <c r="U771" t="s">
        <v>8523</v>
      </c>
      <c r="V771">
        <v>0</v>
      </c>
      <c r="W771">
        <v>0</v>
      </c>
      <c r="X771">
        <v>25129</v>
      </c>
      <c r="Y771">
        <v>0</v>
      </c>
    </row>
    <row r="772" spans="1:25">
      <c r="A772" t="s">
        <v>10030</v>
      </c>
      <c r="B772" t="s">
        <v>10033</v>
      </c>
      <c r="D772" t="s">
        <v>10032</v>
      </c>
      <c r="E772" t="s">
        <v>8556</v>
      </c>
      <c r="F772" t="s">
        <v>8518</v>
      </c>
      <c r="G772" t="s">
        <v>8519</v>
      </c>
      <c r="I772" s="6">
        <v>45292</v>
      </c>
      <c r="K772" s="6">
        <v>45337</v>
      </c>
      <c r="L772" s="6">
        <v>45293</v>
      </c>
      <c r="N772">
        <v>0</v>
      </c>
      <c r="O772">
        <v>0</v>
      </c>
      <c r="Q772">
        <v>0</v>
      </c>
      <c r="R772">
        <v>1</v>
      </c>
      <c r="S772" t="s">
        <v>8522</v>
      </c>
      <c r="T772" t="s">
        <v>8523</v>
      </c>
      <c r="U772" t="s">
        <v>8518</v>
      </c>
      <c r="V772">
        <v>0</v>
      </c>
      <c r="W772">
        <v>0</v>
      </c>
      <c r="X772">
        <v>25130</v>
      </c>
      <c r="Y772">
        <v>0</v>
      </c>
    </row>
    <row r="773" spans="1:25">
      <c r="A773" t="s">
        <v>154</v>
      </c>
      <c r="B773" t="s">
        <v>356</v>
      </c>
      <c r="D773">
        <v>16977995014</v>
      </c>
      <c r="E773" t="s">
        <v>8556</v>
      </c>
      <c r="F773" t="s">
        <v>8523</v>
      </c>
      <c r="G773" t="s">
        <v>8548</v>
      </c>
      <c r="H773" t="s">
        <v>980</v>
      </c>
      <c r="I773" s="6">
        <v>45292</v>
      </c>
      <c r="K773" s="6">
        <v>45657</v>
      </c>
      <c r="L773" s="6">
        <v>45657</v>
      </c>
      <c r="N773">
        <v>0</v>
      </c>
      <c r="O773">
        <v>46324.32</v>
      </c>
      <c r="Q773">
        <v>2</v>
      </c>
      <c r="R773">
        <v>1</v>
      </c>
      <c r="S773" t="s">
        <v>8535</v>
      </c>
      <c r="T773" t="s">
        <v>8523</v>
      </c>
      <c r="U773" t="s">
        <v>8523</v>
      </c>
      <c r="V773">
        <v>0</v>
      </c>
      <c r="W773">
        <v>0</v>
      </c>
      <c r="X773">
        <v>25138</v>
      </c>
      <c r="Y773">
        <v>1200</v>
      </c>
    </row>
    <row r="774" spans="1:25">
      <c r="A774" t="s">
        <v>154</v>
      </c>
      <c r="B774" t="s">
        <v>10034</v>
      </c>
      <c r="D774">
        <v>16977891460</v>
      </c>
      <c r="E774" t="s">
        <v>8556</v>
      </c>
      <c r="F774" t="s">
        <v>8523</v>
      </c>
      <c r="G774" t="s">
        <v>8548</v>
      </c>
      <c r="I774" s="6">
        <v>45292</v>
      </c>
      <c r="K774" s="6">
        <v>45657</v>
      </c>
      <c r="L774" s="6">
        <v>45657</v>
      </c>
      <c r="N774">
        <v>0</v>
      </c>
      <c r="O774">
        <v>2512</v>
      </c>
      <c r="Q774">
        <v>1</v>
      </c>
      <c r="R774">
        <v>1</v>
      </c>
      <c r="S774" t="s">
        <v>8535</v>
      </c>
      <c r="T774" t="s">
        <v>8523</v>
      </c>
      <c r="U774" t="s">
        <v>8523</v>
      </c>
      <c r="V774">
        <v>0</v>
      </c>
      <c r="W774">
        <v>0</v>
      </c>
      <c r="X774">
        <v>25139</v>
      </c>
      <c r="Y774">
        <v>0</v>
      </c>
    </row>
    <row r="775" spans="1:25">
      <c r="A775" t="s">
        <v>154</v>
      </c>
      <c r="B775" t="s">
        <v>354</v>
      </c>
      <c r="D775">
        <v>16977994594</v>
      </c>
      <c r="E775" t="s">
        <v>8556</v>
      </c>
      <c r="F775" t="s">
        <v>8523</v>
      </c>
      <c r="G775" t="s">
        <v>8548</v>
      </c>
      <c r="I775" s="6">
        <v>45210</v>
      </c>
      <c r="K775" s="6">
        <v>45575</v>
      </c>
      <c r="L775" s="6">
        <v>45575</v>
      </c>
      <c r="N775">
        <v>0</v>
      </c>
      <c r="O775">
        <v>1776</v>
      </c>
      <c r="Q775">
        <v>1</v>
      </c>
      <c r="R775">
        <v>1</v>
      </c>
      <c r="S775" t="s">
        <v>8535</v>
      </c>
      <c r="T775" t="s">
        <v>8523</v>
      </c>
      <c r="U775" t="s">
        <v>8523</v>
      </c>
      <c r="V775">
        <v>0</v>
      </c>
      <c r="W775">
        <v>0</v>
      </c>
      <c r="X775">
        <v>25140</v>
      </c>
      <c r="Y775">
        <v>1295</v>
      </c>
    </row>
    <row r="776" spans="1:25">
      <c r="A776" t="s">
        <v>226</v>
      </c>
      <c r="B776" t="s">
        <v>10035</v>
      </c>
      <c r="D776">
        <v>17139522353</v>
      </c>
      <c r="E776" t="s">
        <v>8556</v>
      </c>
      <c r="F776" t="s">
        <v>8518</v>
      </c>
      <c r="G776" t="s">
        <v>8519</v>
      </c>
      <c r="H776" t="s">
        <v>980</v>
      </c>
      <c r="I776" s="6">
        <v>45139</v>
      </c>
      <c r="K776" s="6">
        <v>45322</v>
      </c>
      <c r="L776" s="6">
        <v>45322</v>
      </c>
      <c r="N776">
        <v>0</v>
      </c>
      <c r="O776">
        <v>1192</v>
      </c>
      <c r="Q776">
        <v>1</v>
      </c>
      <c r="R776">
        <v>1</v>
      </c>
      <c r="S776" t="s">
        <v>8535</v>
      </c>
      <c r="T776" t="s">
        <v>8523</v>
      </c>
      <c r="U776" t="s">
        <v>8518</v>
      </c>
      <c r="V776">
        <v>0</v>
      </c>
      <c r="W776">
        <v>0</v>
      </c>
      <c r="X776">
        <v>25141</v>
      </c>
      <c r="Y776">
        <v>0</v>
      </c>
    </row>
    <row r="777" spans="1:25">
      <c r="A777" t="s">
        <v>226</v>
      </c>
      <c r="B777" t="s">
        <v>10036</v>
      </c>
      <c r="D777">
        <v>17002222971</v>
      </c>
      <c r="E777" t="s">
        <v>8556</v>
      </c>
      <c r="F777" t="s">
        <v>8518</v>
      </c>
      <c r="G777" t="s">
        <v>8519</v>
      </c>
      <c r="H777" t="s">
        <v>980</v>
      </c>
      <c r="I777" s="6">
        <v>45139</v>
      </c>
      <c r="K777" s="6">
        <v>45322</v>
      </c>
      <c r="L777" s="6">
        <v>45322</v>
      </c>
      <c r="N777">
        <v>0</v>
      </c>
      <c r="O777">
        <v>4768</v>
      </c>
      <c r="Q777">
        <v>1</v>
      </c>
      <c r="R777">
        <v>1</v>
      </c>
      <c r="S777" t="s">
        <v>8535</v>
      </c>
      <c r="T777" t="s">
        <v>8523</v>
      </c>
      <c r="U777" t="s">
        <v>8518</v>
      </c>
      <c r="V777">
        <v>0</v>
      </c>
      <c r="W777">
        <v>0</v>
      </c>
      <c r="X777">
        <v>25142</v>
      </c>
      <c r="Y777">
        <v>0</v>
      </c>
    </row>
    <row r="778" spans="1:25">
      <c r="A778" t="s">
        <v>226</v>
      </c>
      <c r="B778" t="s">
        <v>10037</v>
      </c>
      <c r="D778">
        <v>17002433045</v>
      </c>
      <c r="E778" t="s">
        <v>8556</v>
      </c>
      <c r="F778" t="s">
        <v>8518</v>
      </c>
      <c r="G778" t="s">
        <v>8519</v>
      </c>
      <c r="H778" t="s">
        <v>980</v>
      </c>
      <c r="I778" s="6">
        <v>45139</v>
      </c>
      <c r="K778" s="6">
        <v>45322</v>
      </c>
      <c r="L778" s="6">
        <v>45322</v>
      </c>
      <c r="N778">
        <v>0</v>
      </c>
      <c r="O778">
        <v>2384</v>
      </c>
      <c r="Q778">
        <v>1</v>
      </c>
      <c r="R778">
        <v>1</v>
      </c>
      <c r="S778" t="s">
        <v>8535</v>
      </c>
      <c r="T778" t="s">
        <v>8523</v>
      </c>
      <c r="U778" t="s">
        <v>8518</v>
      </c>
      <c r="V778">
        <v>0</v>
      </c>
      <c r="W778">
        <v>0</v>
      </c>
      <c r="X778">
        <v>25143</v>
      </c>
      <c r="Y778">
        <v>0</v>
      </c>
    </row>
    <row r="779" spans="1:25">
      <c r="A779" t="s">
        <v>226</v>
      </c>
      <c r="B779" t="s">
        <v>10038</v>
      </c>
      <c r="D779">
        <v>17002224710</v>
      </c>
      <c r="E779" t="s">
        <v>8556</v>
      </c>
      <c r="F779" t="s">
        <v>8518</v>
      </c>
      <c r="G779" t="s">
        <v>8519</v>
      </c>
      <c r="H779" t="s">
        <v>980</v>
      </c>
      <c r="I779" s="6">
        <v>45139</v>
      </c>
      <c r="K779" s="6">
        <v>45322</v>
      </c>
      <c r="L779" s="6">
        <v>45322</v>
      </c>
      <c r="N779">
        <v>0</v>
      </c>
      <c r="O779">
        <v>3752</v>
      </c>
      <c r="Q779">
        <v>2</v>
      </c>
      <c r="R779">
        <v>1</v>
      </c>
      <c r="S779" t="s">
        <v>8535</v>
      </c>
      <c r="T779" t="s">
        <v>8523</v>
      </c>
      <c r="U779" t="s">
        <v>8518</v>
      </c>
      <c r="V779">
        <v>0</v>
      </c>
      <c r="W779">
        <v>0</v>
      </c>
      <c r="X779">
        <v>25144</v>
      </c>
      <c r="Y779">
        <v>0</v>
      </c>
    </row>
    <row r="780" spans="1:25">
      <c r="A780" t="s">
        <v>226</v>
      </c>
      <c r="B780" t="s">
        <v>10039</v>
      </c>
      <c r="E780" t="s">
        <v>8556</v>
      </c>
      <c r="F780" t="s">
        <v>8523</v>
      </c>
      <c r="G780" t="s">
        <v>8548</v>
      </c>
      <c r="I780" s="6">
        <v>45139</v>
      </c>
      <c r="K780" s="6">
        <v>45284</v>
      </c>
      <c r="L780" s="6">
        <v>45139</v>
      </c>
      <c r="N780">
        <v>0</v>
      </c>
      <c r="O780">
        <v>0</v>
      </c>
      <c r="Q780">
        <v>0</v>
      </c>
      <c r="R780">
        <v>1</v>
      </c>
      <c r="S780" t="s">
        <v>8522</v>
      </c>
      <c r="T780" t="s">
        <v>8523</v>
      </c>
      <c r="U780" t="s">
        <v>8523</v>
      </c>
      <c r="V780">
        <v>0</v>
      </c>
      <c r="W780">
        <v>0</v>
      </c>
      <c r="X780">
        <v>25145</v>
      </c>
      <c r="Y780">
        <v>0</v>
      </c>
    </row>
    <row r="781" spans="1:25">
      <c r="A781" t="s">
        <v>325</v>
      </c>
      <c r="B781" t="s">
        <v>326</v>
      </c>
      <c r="D781">
        <v>16716229170</v>
      </c>
      <c r="E781" t="s">
        <v>8556</v>
      </c>
      <c r="F781" t="s">
        <v>8523</v>
      </c>
      <c r="G781" t="s">
        <v>8548</v>
      </c>
      <c r="I781" s="6">
        <v>45292</v>
      </c>
      <c r="K781" s="6">
        <v>45657</v>
      </c>
      <c r="L781" s="6">
        <v>45657</v>
      </c>
      <c r="N781">
        <v>0</v>
      </c>
      <c r="O781">
        <v>18024</v>
      </c>
      <c r="Q781">
        <v>4</v>
      </c>
      <c r="R781">
        <v>1</v>
      </c>
      <c r="S781" t="s">
        <v>8535</v>
      </c>
      <c r="T781" t="s">
        <v>8523</v>
      </c>
      <c r="U781" t="s">
        <v>8523</v>
      </c>
      <c r="V781">
        <v>0</v>
      </c>
      <c r="W781">
        <v>0</v>
      </c>
      <c r="X781">
        <v>25146</v>
      </c>
      <c r="Y781">
        <v>0</v>
      </c>
    </row>
    <row r="782" spans="1:25">
      <c r="A782" t="s">
        <v>10040</v>
      </c>
      <c r="B782" t="s">
        <v>10041</v>
      </c>
      <c r="D782">
        <v>16977650851</v>
      </c>
      <c r="E782" t="s">
        <v>8556</v>
      </c>
      <c r="F782" t="s">
        <v>8523</v>
      </c>
      <c r="G782" t="s">
        <v>8548</v>
      </c>
      <c r="I782" s="6">
        <v>45292</v>
      </c>
      <c r="K782" s="6">
        <v>45657</v>
      </c>
      <c r="L782" s="6">
        <v>45478</v>
      </c>
      <c r="N782">
        <v>0</v>
      </c>
      <c r="O782">
        <v>3664</v>
      </c>
      <c r="Q782">
        <v>1</v>
      </c>
      <c r="R782">
        <v>1</v>
      </c>
      <c r="S782" t="s">
        <v>8535</v>
      </c>
      <c r="T782" t="s">
        <v>8523</v>
      </c>
      <c r="U782" t="s">
        <v>8523</v>
      </c>
      <c r="V782">
        <v>0</v>
      </c>
      <c r="W782">
        <v>0</v>
      </c>
      <c r="X782">
        <v>25147</v>
      </c>
      <c r="Y782">
        <v>0</v>
      </c>
    </row>
    <row r="783" spans="1:25">
      <c r="A783" t="s">
        <v>283</v>
      </c>
      <c r="B783" t="s">
        <v>10042</v>
      </c>
      <c r="E783" t="s">
        <v>8556</v>
      </c>
      <c r="F783" t="s">
        <v>8523</v>
      </c>
      <c r="G783" t="s">
        <v>9360</v>
      </c>
      <c r="I783" s="6">
        <v>45274</v>
      </c>
      <c r="K783" s="6">
        <v>45639</v>
      </c>
      <c r="L783" s="6">
        <v>45401</v>
      </c>
      <c r="N783">
        <v>0</v>
      </c>
      <c r="O783">
        <v>720</v>
      </c>
      <c r="Q783">
        <v>1</v>
      </c>
      <c r="R783">
        <v>1</v>
      </c>
      <c r="S783" t="s">
        <v>8535</v>
      </c>
      <c r="T783" t="s">
        <v>8523</v>
      </c>
      <c r="U783" t="s">
        <v>8523</v>
      </c>
      <c r="V783">
        <v>0</v>
      </c>
      <c r="W783">
        <v>0</v>
      </c>
      <c r="X783">
        <v>25148</v>
      </c>
      <c r="Y783">
        <v>0</v>
      </c>
    </row>
    <row r="784" spans="1:25">
      <c r="A784" t="s">
        <v>283</v>
      </c>
      <c r="B784" t="s">
        <v>284</v>
      </c>
      <c r="D784">
        <v>16997883282</v>
      </c>
      <c r="E784" t="s">
        <v>8556</v>
      </c>
      <c r="F784" t="s">
        <v>8523</v>
      </c>
      <c r="G784" t="s">
        <v>8548</v>
      </c>
      <c r="H784" t="s">
        <v>980</v>
      </c>
      <c r="I784" s="6">
        <v>45274</v>
      </c>
      <c r="K784" s="6">
        <v>45639</v>
      </c>
      <c r="L784" s="6">
        <v>45639</v>
      </c>
      <c r="N784">
        <v>0</v>
      </c>
      <c r="O784">
        <v>2064</v>
      </c>
      <c r="Q784">
        <v>1</v>
      </c>
      <c r="R784">
        <v>1</v>
      </c>
      <c r="S784" t="s">
        <v>8535</v>
      </c>
      <c r="T784" t="s">
        <v>8523</v>
      </c>
      <c r="U784" t="s">
        <v>8523</v>
      </c>
      <c r="V784">
        <v>0</v>
      </c>
      <c r="W784">
        <v>0</v>
      </c>
      <c r="X784">
        <v>25149</v>
      </c>
      <c r="Y784">
        <v>0</v>
      </c>
    </row>
    <row r="785" spans="1:25">
      <c r="A785" t="s">
        <v>10043</v>
      </c>
      <c r="B785" t="s">
        <v>10044</v>
      </c>
      <c r="D785">
        <v>17000956219</v>
      </c>
      <c r="E785" t="s">
        <v>8556</v>
      </c>
      <c r="F785" t="s">
        <v>8518</v>
      </c>
      <c r="G785" t="s">
        <v>8519</v>
      </c>
      <c r="H785" t="s">
        <v>980</v>
      </c>
      <c r="I785" s="6">
        <v>45000</v>
      </c>
      <c r="K785" s="6">
        <v>45365</v>
      </c>
      <c r="L785" s="6">
        <v>45365</v>
      </c>
      <c r="N785">
        <v>0</v>
      </c>
      <c r="O785">
        <v>2056</v>
      </c>
      <c r="Q785">
        <v>1</v>
      </c>
      <c r="R785">
        <v>1</v>
      </c>
      <c r="S785" t="s">
        <v>8535</v>
      </c>
      <c r="T785" t="s">
        <v>8523</v>
      </c>
      <c r="U785" t="s">
        <v>8518</v>
      </c>
      <c r="V785">
        <v>0</v>
      </c>
      <c r="W785">
        <v>0</v>
      </c>
      <c r="X785">
        <v>25150</v>
      </c>
      <c r="Y785">
        <v>0</v>
      </c>
    </row>
    <row r="786" spans="1:25">
      <c r="A786" t="s">
        <v>10043</v>
      </c>
      <c r="B786" t="s">
        <v>10045</v>
      </c>
      <c r="D786">
        <v>17000956465</v>
      </c>
      <c r="E786" t="s">
        <v>8556</v>
      </c>
      <c r="F786" t="s">
        <v>8518</v>
      </c>
      <c r="G786" t="s">
        <v>8519</v>
      </c>
      <c r="H786" t="s">
        <v>980</v>
      </c>
      <c r="I786" s="6">
        <v>44963</v>
      </c>
      <c r="K786" s="6">
        <v>45328</v>
      </c>
      <c r="L786" s="6">
        <v>45328</v>
      </c>
      <c r="N786">
        <v>0</v>
      </c>
      <c r="O786">
        <v>2056</v>
      </c>
      <c r="Q786">
        <v>1</v>
      </c>
      <c r="R786">
        <v>1</v>
      </c>
      <c r="S786" t="s">
        <v>8535</v>
      </c>
      <c r="T786" t="s">
        <v>8523</v>
      </c>
      <c r="U786" t="s">
        <v>8518</v>
      </c>
      <c r="V786">
        <v>0</v>
      </c>
      <c r="W786">
        <v>0</v>
      </c>
      <c r="X786">
        <v>25151</v>
      </c>
      <c r="Y786">
        <v>0</v>
      </c>
    </row>
    <row r="787" spans="1:25">
      <c r="A787" t="s">
        <v>156</v>
      </c>
      <c r="B787" t="s">
        <v>357</v>
      </c>
      <c r="D787">
        <v>17001844665</v>
      </c>
      <c r="E787" t="s">
        <v>8556</v>
      </c>
      <c r="F787" t="s">
        <v>8523</v>
      </c>
      <c r="G787" t="s">
        <v>8548</v>
      </c>
      <c r="I787" s="6">
        <v>45226</v>
      </c>
      <c r="K787" s="6">
        <v>45591</v>
      </c>
      <c r="L787" s="6">
        <v>45590</v>
      </c>
      <c r="N787">
        <v>0</v>
      </c>
      <c r="O787">
        <v>4112</v>
      </c>
      <c r="Q787">
        <v>1</v>
      </c>
      <c r="R787">
        <v>1</v>
      </c>
      <c r="S787" t="s">
        <v>8535</v>
      </c>
      <c r="T787" t="s">
        <v>8523</v>
      </c>
      <c r="U787" t="s">
        <v>8523</v>
      </c>
      <c r="V787">
        <v>0</v>
      </c>
      <c r="W787">
        <v>0</v>
      </c>
      <c r="X787">
        <v>25152</v>
      </c>
      <c r="Y787">
        <v>0</v>
      </c>
    </row>
    <row r="788" spans="1:25">
      <c r="A788" t="s">
        <v>156</v>
      </c>
      <c r="B788" t="s">
        <v>10046</v>
      </c>
      <c r="D788">
        <v>17002103833</v>
      </c>
      <c r="E788" t="s">
        <v>8556</v>
      </c>
      <c r="F788" t="s">
        <v>8523</v>
      </c>
      <c r="G788" t="s">
        <v>8548</v>
      </c>
      <c r="I788" s="6">
        <v>45226</v>
      </c>
      <c r="K788" s="6">
        <v>45591</v>
      </c>
      <c r="L788" s="6">
        <v>45365</v>
      </c>
      <c r="N788">
        <v>0</v>
      </c>
      <c r="O788">
        <v>2056</v>
      </c>
      <c r="Q788">
        <v>1</v>
      </c>
      <c r="R788">
        <v>1</v>
      </c>
      <c r="S788" t="s">
        <v>8535</v>
      </c>
      <c r="T788" t="s">
        <v>8523</v>
      </c>
      <c r="U788" t="s">
        <v>8523</v>
      </c>
      <c r="V788">
        <v>0</v>
      </c>
      <c r="W788">
        <v>0</v>
      </c>
      <c r="X788">
        <v>25153</v>
      </c>
      <c r="Y788">
        <v>0</v>
      </c>
    </row>
    <row r="789" spans="1:25">
      <c r="A789" t="s">
        <v>150</v>
      </c>
      <c r="B789" t="s">
        <v>10047</v>
      </c>
      <c r="E789" t="s">
        <v>8556</v>
      </c>
      <c r="F789" t="s">
        <v>8523</v>
      </c>
      <c r="G789" t="s">
        <v>8548</v>
      </c>
      <c r="I789" s="6">
        <v>45096</v>
      </c>
      <c r="K789" s="6">
        <v>45461</v>
      </c>
      <c r="L789" s="6">
        <v>45827</v>
      </c>
      <c r="N789">
        <v>0</v>
      </c>
      <c r="O789">
        <v>2056</v>
      </c>
      <c r="Q789">
        <v>1</v>
      </c>
      <c r="R789">
        <v>1</v>
      </c>
      <c r="S789" t="s">
        <v>8535</v>
      </c>
      <c r="T789" t="s">
        <v>8523</v>
      </c>
      <c r="U789" t="s">
        <v>8523</v>
      </c>
      <c r="V789">
        <v>0</v>
      </c>
      <c r="W789">
        <v>0</v>
      </c>
      <c r="X789">
        <v>25154</v>
      </c>
      <c r="Y789">
        <v>0</v>
      </c>
    </row>
    <row r="790" spans="1:25">
      <c r="A790" t="s">
        <v>150</v>
      </c>
      <c r="B790" t="s">
        <v>345</v>
      </c>
      <c r="E790" t="s">
        <v>8556</v>
      </c>
      <c r="F790" t="s">
        <v>8523</v>
      </c>
      <c r="G790" t="s">
        <v>8548</v>
      </c>
      <c r="I790" s="6">
        <v>45231</v>
      </c>
      <c r="K790" s="6">
        <v>45596</v>
      </c>
      <c r="L790" s="6">
        <v>45596</v>
      </c>
      <c r="N790">
        <v>0</v>
      </c>
      <c r="O790">
        <v>1032</v>
      </c>
      <c r="Q790">
        <v>1</v>
      </c>
      <c r="R790">
        <v>1</v>
      </c>
      <c r="S790" t="s">
        <v>8535</v>
      </c>
      <c r="T790" t="s">
        <v>8523</v>
      </c>
      <c r="U790" t="s">
        <v>8523</v>
      </c>
      <c r="V790">
        <v>0</v>
      </c>
      <c r="W790">
        <v>0</v>
      </c>
      <c r="X790">
        <v>25155</v>
      </c>
      <c r="Y790">
        <v>0</v>
      </c>
    </row>
    <row r="791" spans="1:25">
      <c r="A791" t="s">
        <v>10048</v>
      </c>
      <c r="B791" t="s">
        <v>10049</v>
      </c>
      <c r="D791">
        <v>17001346943</v>
      </c>
      <c r="E791" t="s">
        <v>8556</v>
      </c>
      <c r="F791" t="s">
        <v>8518</v>
      </c>
      <c r="G791" t="s">
        <v>8519</v>
      </c>
      <c r="H791" t="s">
        <v>980</v>
      </c>
      <c r="I791" s="6">
        <v>44965</v>
      </c>
      <c r="K791" s="6">
        <v>45330</v>
      </c>
      <c r="L791" s="6">
        <v>45337</v>
      </c>
      <c r="N791">
        <v>0</v>
      </c>
      <c r="O791">
        <v>132</v>
      </c>
      <c r="Q791">
        <v>1</v>
      </c>
      <c r="R791">
        <v>1</v>
      </c>
      <c r="S791" t="s">
        <v>8535</v>
      </c>
      <c r="T791" t="s">
        <v>8523</v>
      </c>
      <c r="U791" t="s">
        <v>8518</v>
      </c>
      <c r="V791">
        <v>0</v>
      </c>
      <c r="W791">
        <v>0</v>
      </c>
      <c r="X791">
        <v>25156</v>
      </c>
      <c r="Y791">
        <v>0</v>
      </c>
    </row>
    <row r="792" spans="1:25">
      <c r="A792" t="s">
        <v>364</v>
      </c>
      <c r="B792" t="s">
        <v>366</v>
      </c>
      <c r="D792">
        <v>17001841791</v>
      </c>
      <c r="E792" t="s">
        <v>8556</v>
      </c>
      <c r="F792" t="s">
        <v>8523</v>
      </c>
      <c r="G792" t="s">
        <v>8548</v>
      </c>
      <c r="H792" t="s">
        <v>980</v>
      </c>
      <c r="I792" s="6">
        <v>45166</v>
      </c>
      <c r="K792" s="6">
        <v>45531</v>
      </c>
      <c r="L792" s="6">
        <v>45531</v>
      </c>
      <c r="N792">
        <v>0</v>
      </c>
      <c r="O792">
        <v>2064</v>
      </c>
      <c r="Q792">
        <v>1</v>
      </c>
      <c r="R792">
        <v>1</v>
      </c>
      <c r="S792" t="s">
        <v>8535</v>
      </c>
      <c r="T792" t="s">
        <v>8523</v>
      </c>
      <c r="U792" t="s">
        <v>8523</v>
      </c>
      <c r="V792">
        <v>0</v>
      </c>
      <c r="W792">
        <v>0</v>
      </c>
      <c r="X792">
        <v>25157</v>
      </c>
      <c r="Y792">
        <v>0</v>
      </c>
    </row>
    <row r="793" spans="1:25">
      <c r="A793" t="s">
        <v>364</v>
      </c>
      <c r="B793" t="s">
        <v>367</v>
      </c>
      <c r="D793">
        <v>17001801289</v>
      </c>
      <c r="E793" t="s">
        <v>8556</v>
      </c>
      <c r="F793" t="s">
        <v>8523</v>
      </c>
      <c r="G793" t="s">
        <v>8548</v>
      </c>
      <c r="H793" t="s">
        <v>980</v>
      </c>
      <c r="I793" s="6">
        <v>45210</v>
      </c>
      <c r="K793" s="6">
        <v>45575</v>
      </c>
      <c r="L793" s="6">
        <v>45575</v>
      </c>
      <c r="N793">
        <v>0</v>
      </c>
      <c r="O793">
        <v>1732</v>
      </c>
      <c r="Q793">
        <v>1</v>
      </c>
      <c r="R793">
        <v>1</v>
      </c>
      <c r="S793" t="s">
        <v>8535</v>
      </c>
      <c r="T793" t="s">
        <v>8523</v>
      </c>
      <c r="U793" t="s">
        <v>8523</v>
      </c>
      <c r="V793">
        <v>0</v>
      </c>
      <c r="W793">
        <v>0</v>
      </c>
      <c r="X793">
        <v>25158</v>
      </c>
      <c r="Y793">
        <v>0</v>
      </c>
    </row>
    <row r="794" spans="1:25">
      <c r="A794" t="s">
        <v>364</v>
      </c>
      <c r="B794" t="s">
        <v>368</v>
      </c>
      <c r="D794">
        <v>17001802020</v>
      </c>
      <c r="E794" t="s">
        <v>8556</v>
      </c>
      <c r="F794" t="s">
        <v>8523</v>
      </c>
      <c r="G794" t="s">
        <v>8548</v>
      </c>
      <c r="H794" t="s">
        <v>980</v>
      </c>
      <c r="I794" s="6">
        <v>45231</v>
      </c>
      <c r="K794" s="6">
        <v>45596</v>
      </c>
      <c r="L794" s="6">
        <v>45596</v>
      </c>
      <c r="N794">
        <v>0</v>
      </c>
      <c r="O794">
        <v>2064</v>
      </c>
      <c r="Q794">
        <v>1</v>
      </c>
      <c r="R794">
        <v>1</v>
      </c>
      <c r="S794" t="s">
        <v>8535</v>
      </c>
      <c r="T794" t="s">
        <v>8523</v>
      </c>
      <c r="U794" t="s">
        <v>8523</v>
      </c>
      <c r="V794">
        <v>0</v>
      </c>
      <c r="W794">
        <v>0</v>
      </c>
      <c r="X794">
        <v>25159</v>
      </c>
      <c r="Y794">
        <v>0</v>
      </c>
    </row>
    <row r="795" spans="1:25">
      <c r="A795" t="s">
        <v>88</v>
      </c>
      <c r="B795" t="s">
        <v>109</v>
      </c>
      <c r="D795">
        <v>16856642182</v>
      </c>
      <c r="E795" t="s">
        <v>8556</v>
      </c>
      <c r="F795" t="s">
        <v>8523</v>
      </c>
      <c r="G795" t="s">
        <v>8548</v>
      </c>
      <c r="H795" t="s">
        <v>980</v>
      </c>
      <c r="I795" s="6">
        <v>45292</v>
      </c>
      <c r="K795" s="6">
        <v>45657</v>
      </c>
      <c r="L795" s="6">
        <v>45657</v>
      </c>
      <c r="N795">
        <v>0</v>
      </c>
      <c r="O795">
        <v>22490.400000000001</v>
      </c>
      <c r="Q795">
        <v>1</v>
      </c>
      <c r="R795">
        <v>1</v>
      </c>
      <c r="S795" t="s">
        <v>8535</v>
      </c>
      <c r="T795" t="s">
        <v>8523</v>
      </c>
      <c r="U795" t="s">
        <v>8523</v>
      </c>
      <c r="V795">
        <v>0</v>
      </c>
      <c r="W795">
        <v>0</v>
      </c>
      <c r="X795">
        <v>25160</v>
      </c>
      <c r="Y795">
        <v>1290</v>
      </c>
    </row>
    <row r="796" spans="1:25">
      <c r="A796" t="s">
        <v>88</v>
      </c>
      <c r="B796" t="s">
        <v>111</v>
      </c>
      <c r="D796">
        <v>16856641557</v>
      </c>
      <c r="E796" t="s">
        <v>8556</v>
      </c>
      <c r="F796" t="s">
        <v>8523</v>
      </c>
      <c r="G796" t="s">
        <v>8548</v>
      </c>
      <c r="H796" t="s">
        <v>980</v>
      </c>
      <c r="I796" s="6">
        <v>45292</v>
      </c>
      <c r="K796" s="6">
        <v>45657</v>
      </c>
      <c r="L796" s="6">
        <v>45657</v>
      </c>
      <c r="N796">
        <v>0</v>
      </c>
      <c r="O796">
        <v>2064</v>
      </c>
      <c r="Q796">
        <v>1</v>
      </c>
      <c r="R796">
        <v>1</v>
      </c>
      <c r="S796" t="s">
        <v>8535</v>
      </c>
      <c r="T796" t="s">
        <v>8523</v>
      </c>
      <c r="U796" t="s">
        <v>8523</v>
      </c>
      <c r="V796">
        <v>0</v>
      </c>
      <c r="W796">
        <v>0</v>
      </c>
      <c r="X796">
        <v>25161</v>
      </c>
      <c r="Y796">
        <v>1291</v>
      </c>
    </row>
    <row r="797" spans="1:25">
      <c r="A797" t="s">
        <v>318</v>
      </c>
      <c r="B797" t="s">
        <v>9341</v>
      </c>
      <c r="D797" t="s">
        <v>10050</v>
      </c>
      <c r="E797" t="s">
        <v>295</v>
      </c>
      <c r="F797" t="s">
        <v>8523</v>
      </c>
      <c r="G797" t="s">
        <v>9360</v>
      </c>
      <c r="I797" s="6">
        <v>45261</v>
      </c>
      <c r="L797" s="6">
        <v>45657</v>
      </c>
      <c r="M797" t="s">
        <v>8573</v>
      </c>
      <c r="N797">
        <v>0</v>
      </c>
      <c r="O797">
        <v>127.76</v>
      </c>
      <c r="Q797">
        <v>0</v>
      </c>
      <c r="R797">
        <v>0</v>
      </c>
      <c r="S797" t="s">
        <v>8522</v>
      </c>
      <c r="T797" t="s">
        <v>8523</v>
      </c>
      <c r="U797" t="s">
        <v>8523</v>
      </c>
      <c r="V797">
        <v>0</v>
      </c>
      <c r="W797">
        <v>0</v>
      </c>
      <c r="X797">
        <v>25328</v>
      </c>
      <c r="Y797">
        <v>0</v>
      </c>
    </row>
    <row r="798" spans="1:25">
      <c r="A798" t="s">
        <v>226</v>
      </c>
      <c r="B798" t="s">
        <v>10051</v>
      </c>
      <c r="D798" t="s">
        <v>10052</v>
      </c>
      <c r="E798" t="s">
        <v>295</v>
      </c>
      <c r="F798" t="s">
        <v>8523</v>
      </c>
      <c r="G798" t="s">
        <v>9360</v>
      </c>
      <c r="I798" s="6">
        <v>45292</v>
      </c>
      <c r="L798" s="6">
        <v>45657</v>
      </c>
      <c r="N798">
        <v>0</v>
      </c>
      <c r="O798">
        <v>537.6</v>
      </c>
      <c r="Q798">
        <v>0</v>
      </c>
      <c r="R798">
        <v>1</v>
      </c>
      <c r="S798" t="s">
        <v>8522</v>
      </c>
      <c r="T798" t="s">
        <v>8523</v>
      </c>
      <c r="U798" t="s">
        <v>8523</v>
      </c>
      <c r="V798">
        <v>0</v>
      </c>
      <c r="W798">
        <v>0</v>
      </c>
      <c r="X798">
        <v>25162</v>
      </c>
      <c r="Y798">
        <v>0</v>
      </c>
    </row>
    <row r="799" spans="1:25">
      <c r="A799" t="s">
        <v>325</v>
      </c>
      <c r="B799" t="s">
        <v>10051</v>
      </c>
      <c r="D799" t="s">
        <v>10053</v>
      </c>
      <c r="E799" t="s">
        <v>295</v>
      </c>
      <c r="F799" t="s">
        <v>8523</v>
      </c>
      <c r="G799" t="s">
        <v>9360</v>
      </c>
      <c r="I799" s="6">
        <v>45292</v>
      </c>
      <c r="L799" s="6">
        <v>45657</v>
      </c>
      <c r="N799">
        <v>0</v>
      </c>
      <c r="O799">
        <v>358.4</v>
      </c>
      <c r="Q799">
        <v>0</v>
      </c>
      <c r="R799">
        <v>1</v>
      </c>
      <c r="S799" t="s">
        <v>8522</v>
      </c>
      <c r="T799" t="s">
        <v>8523</v>
      </c>
      <c r="U799" t="s">
        <v>8523</v>
      </c>
      <c r="V799">
        <v>0</v>
      </c>
      <c r="W799">
        <v>0</v>
      </c>
      <c r="X799">
        <v>25163</v>
      </c>
      <c r="Y799">
        <v>0</v>
      </c>
    </row>
    <row r="800" spans="1:25">
      <c r="A800" t="s">
        <v>10040</v>
      </c>
      <c r="B800" t="s">
        <v>10051</v>
      </c>
      <c r="D800" t="s">
        <v>10054</v>
      </c>
      <c r="E800" t="s">
        <v>295</v>
      </c>
      <c r="F800" t="s">
        <v>8523</v>
      </c>
      <c r="G800" t="s">
        <v>9360</v>
      </c>
      <c r="I800" s="6">
        <v>45292</v>
      </c>
      <c r="L800" s="6">
        <v>45657</v>
      </c>
      <c r="N800">
        <v>0</v>
      </c>
      <c r="O800">
        <v>179.2</v>
      </c>
      <c r="Q800">
        <v>0</v>
      </c>
      <c r="R800">
        <v>1</v>
      </c>
      <c r="S800" t="s">
        <v>8522</v>
      </c>
      <c r="T800" t="s">
        <v>8523</v>
      </c>
      <c r="U800" t="s">
        <v>8523</v>
      </c>
      <c r="V800">
        <v>0</v>
      </c>
      <c r="W800">
        <v>0</v>
      </c>
      <c r="X800">
        <v>25164</v>
      </c>
      <c r="Y800">
        <v>0</v>
      </c>
    </row>
    <row r="801" spans="1:25">
      <c r="A801" t="s">
        <v>283</v>
      </c>
      <c r="B801" t="s">
        <v>10051</v>
      </c>
      <c r="D801" t="s">
        <v>10055</v>
      </c>
      <c r="E801" t="s">
        <v>295</v>
      </c>
      <c r="F801" t="s">
        <v>8523</v>
      </c>
      <c r="G801" t="s">
        <v>9360</v>
      </c>
      <c r="I801" s="6">
        <v>45292</v>
      </c>
      <c r="L801" s="6">
        <v>45657</v>
      </c>
      <c r="N801">
        <v>0</v>
      </c>
      <c r="O801">
        <v>179.2</v>
      </c>
      <c r="Q801">
        <v>0</v>
      </c>
      <c r="R801">
        <v>1</v>
      </c>
      <c r="S801" t="s">
        <v>8522</v>
      </c>
      <c r="T801" t="s">
        <v>8523</v>
      </c>
      <c r="U801" t="s">
        <v>8523</v>
      </c>
      <c r="V801">
        <v>0</v>
      </c>
      <c r="W801">
        <v>0</v>
      </c>
      <c r="X801">
        <v>25165</v>
      </c>
      <c r="Y801">
        <v>0</v>
      </c>
    </row>
    <row r="802" spans="1:25">
      <c r="A802" t="s">
        <v>10043</v>
      </c>
      <c r="B802" t="s">
        <v>10051</v>
      </c>
      <c r="D802" t="s">
        <v>10056</v>
      </c>
      <c r="E802" t="s">
        <v>295</v>
      </c>
      <c r="F802" t="s">
        <v>8523</v>
      </c>
      <c r="G802" t="s">
        <v>9360</v>
      </c>
      <c r="I802" s="6">
        <v>45292</v>
      </c>
      <c r="L802" s="6">
        <v>45293</v>
      </c>
      <c r="N802">
        <v>0</v>
      </c>
      <c r="O802">
        <v>0</v>
      </c>
      <c r="Q802">
        <v>0</v>
      </c>
      <c r="R802">
        <v>1</v>
      </c>
      <c r="S802" t="s">
        <v>8522</v>
      </c>
      <c r="T802" t="s">
        <v>8523</v>
      </c>
      <c r="U802" t="s">
        <v>8523</v>
      </c>
      <c r="V802">
        <v>0</v>
      </c>
      <c r="W802">
        <v>0</v>
      </c>
      <c r="X802">
        <v>25166</v>
      </c>
      <c r="Y802">
        <v>0</v>
      </c>
    </row>
    <row r="803" spans="1:25">
      <c r="A803" t="s">
        <v>10028</v>
      </c>
      <c r="B803" t="s">
        <v>10051</v>
      </c>
      <c r="D803" t="s">
        <v>10057</v>
      </c>
      <c r="E803" t="s">
        <v>295</v>
      </c>
      <c r="F803" t="s">
        <v>8523</v>
      </c>
      <c r="G803" t="s">
        <v>9360</v>
      </c>
      <c r="I803" s="6">
        <v>45292</v>
      </c>
      <c r="K803" s="6">
        <v>45412</v>
      </c>
      <c r="L803" s="6">
        <v>45293</v>
      </c>
      <c r="N803">
        <v>0</v>
      </c>
      <c r="O803">
        <v>0</v>
      </c>
      <c r="Q803">
        <v>0</v>
      </c>
      <c r="R803">
        <v>1</v>
      </c>
      <c r="S803" t="s">
        <v>8522</v>
      </c>
      <c r="T803" t="s">
        <v>8523</v>
      </c>
      <c r="U803" t="s">
        <v>8523</v>
      </c>
      <c r="V803">
        <v>0</v>
      </c>
      <c r="W803">
        <v>0</v>
      </c>
      <c r="X803">
        <v>25167</v>
      </c>
      <c r="Y803">
        <v>0</v>
      </c>
    </row>
    <row r="804" spans="1:25">
      <c r="A804" t="s">
        <v>10030</v>
      </c>
      <c r="B804" t="s">
        <v>10051</v>
      </c>
      <c r="D804" t="s">
        <v>10058</v>
      </c>
      <c r="E804" t="s">
        <v>295</v>
      </c>
      <c r="F804" t="s">
        <v>8523</v>
      </c>
      <c r="G804" t="s">
        <v>9360</v>
      </c>
      <c r="I804" s="6">
        <v>45292</v>
      </c>
      <c r="L804" s="6">
        <v>45322</v>
      </c>
      <c r="N804">
        <v>0</v>
      </c>
      <c r="O804">
        <v>17.600000000000001</v>
      </c>
      <c r="Q804">
        <v>0</v>
      </c>
      <c r="R804">
        <v>1</v>
      </c>
      <c r="S804" t="s">
        <v>8522</v>
      </c>
      <c r="T804" t="s">
        <v>8523</v>
      </c>
      <c r="U804" t="s">
        <v>8523</v>
      </c>
      <c r="V804">
        <v>0</v>
      </c>
      <c r="W804">
        <v>0</v>
      </c>
      <c r="X804">
        <v>25168</v>
      </c>
      <c r="Y804">
        <v>0</v>
      </c>
    </row>
    <row r="805" spans="1:25">
      <c r="A805" t="s">
        <v>154</v>
      </c>
      <c r="B805" t="s">
        <v>10051</v>
      </c>
      <c r="D805" t="s">
        <v>10059</v>
      </c>
      <c r="E805" t="s">
        <v>295</v>
      </c>
      <c r="F805" t="s">
        <v>8523</v>
      </c>
      <c r="G805" t="s">
        <v>9360</v>
      </c>
      <c r="I805" s="6">
        <v>45292</v>
      </c>
      <c r="L805" s="6">
        <v>45657</v>
      </c>
      <c r="N805">
        <v>0</v>
      </c>
      <c r="O805">
        <v>179.2</v>
      </c>
      <c r="Q805">
        <v>0</v>
      </c>
      <c r="R805">
        <v>1</v>
      </c>
      <c r="S805" t="s">
        <v>8522</v>
      </c>
      <c r="T805" t="s">
        <v>8523</v>
      </c>
      <c r="U805" t="s">
        <v>8523</v>
      </c>
      <c r="V805">
        <v>0</v>
      </c>
      <c r="W805">
        <v>0</v>
      </c>
      <c r="X805">
        <v>25169</v>
      </c>
      <c r="Y805">
        <v>0</v>
      </c>
    </row>
    <row r="806" spans="1:25">
      <c r="A806" t="s">
        <v>156</v>
      </c>
      <c r="B806" t="s">
        <v>10051</v>
      </c>
      <c r="D806" t="s">
        <v>10060</v>
      </c>
      <c r="E806" t="s">
        <v>295</v>
      </c>
      <c r="F806" t="s">
        <v>8523</v>
      </c>
      <c r="G806" t="s">
        <v>9360</v>
      </c>
      <c r="I806" s="6">
        <v>45292</v>
      </c>
      <c r="L806" s="6">
        <v>45657</v>
      </c>
      <c r="N806">
        <v>0</v>
      </c>
      <c r="O806">
        <v>179.2</v>
      </c>
      <c r="Q806">
        <v>0</v>
      </c>
      <c r="R806">
        <v>1</v>
      </c>
      <c r="S806" t="s">
        <v>8522</v>
      </c>
      <c r="T806" t="s">
        <v>8523</v>
      </c>
      <c r="U806" t="s">
        <v>8523</v>
      </c>
      <c r="V806">
        <v>0</v>
      </c>
      <c r="W806">
        <v>0</v>
      </c>
      <c r="X806">
        <v>25170</v>
      </c>
      <c r="Y806">
        <v>0</v>
      </c>
    </row>
    <row r="807" spans="1:25">
      <c r="A807" t="s">
        <v>150</v>
      </c>
      <c r="B807" t="s">
        <v>10051</v>
      </c>
      <c r="D807" t="s">
        <v>10061</v>
      </c>
      <c r="E807" t="s">
        <v>295</v>
      </c>
      <c r="F807" t="s">
        <v>8523</v>
      </c>
      <c r="G807" t="s">
        <v>9360</v>
      </c>
      <c r="I807" s="6">
        <v>45292</v>
      </c>
      <c r="L807" s="6">
        <v>45657</v>
      </c>
      <c r="N807">
        <v>0</v>
      </c>
      <c r="O807">
        <v>179.2</v>
      </c>
      <c r="Q807">
        <v>0</v>
      </c>
      <c r="R807">
        <v>1</v>
      </c>
      <c r="S807" t="s">
        <v>8522</v>
      </c>
      <c r="T807" t="s">
        <v>8523</v>
      </c>
      <c r="U807" t="s">
        <v>8523</v>
      </c>
      <c r="V807">
        <v>0</v>
      </c>
      <c r="W807">
        <v>0</v>
      </c>
      <c r="X807">
        <v>25171</v>
      </c>
      <c r="Y807">
        <v>0</v>
      </c>
    </row>
    <row r="808" spans="1:25">
      <c r="A808" t="s">
        <v>364</v>
      </c>
      <c r="B808" t="s">
        <v>10051</v>
      </c>
      <c r="D808" t="s">
        <v>10062</v>
      </c>
      <c r="E808" t="s">
        <v>295</v>
      </c>
      <c r="F808" t="s">
        <v>8523</v>
      </c>
      <c r="G808" t="s">
        <v>9360</v>
      </c>
      <c r="I808" s="6">
        <v>45292</v>
      </c>
      <c r="L808" s="6">
        <v>45657</v>
      </c>
      <c r="N808">
        <v>0</v>
      </c>
      <c r="O808">
        <v>179.2</v>
      </c>
      <c r="Q808">
        <v>0</v>
      </c>
      <c r="R808">
        <v>1</v>
      </c>
      <c r="S808" t="s">
        <v>8522</v>
      </c>
      <c r="T808" t="s">
        <v>8523</v>
      </c>
      <c r="U808" t="s">
        <v>8523</v>
      </c>
      <c r="V808">
        <v>0</v>
      </c>
      <c r="W808">
        <v>0</v>
      </c>
      <c r="X808">
        <v>25172</v>
      </c>
      <c r="Y808">
        <v>0</v>
      </c>
    </row>
    <row r="809" spans="1:25">
      <c r="A809" t="s">
        <v>88</v>
      </c>
      <c r="B809" t="s">
        <v>10051</v>
      </c>
      <c r="D809" t="s">
        <v>10063</v>
      </c>
      <c r="E809" t="s">
        <v>295</v>
      </c>
      <c r="F809" t="s">
        <v>8523</v>
      </c>
      <c r="G809" t="s">
        <v>9360</v>
      </c>
      <c r="I809" s="6">
        <v>45292</v>
      </c>
      <c r="L809" s="6">
        <v>45657</v>
      </c>
      <c r="N809">
        <v>0</v>
      </c>
      <c r="O809">
        <v>549.6</v>
      </c>
      <c r="Q809">
        <v>0</v>
      </c>
      <c r="R809">
        <v>1</v>
      </c>
      <c r="S809" t="s">
        <v>8522</v>
      </c>
      <c r="T809" t="s">
        <v>8523</v>
      </c>
      <c r="U809" t="s">
        <v>8523</v>
      </c>
      <c r="V809">
        <v>0</v>
      </c>
      <c r="W809">
        <v>0</v>
      </c>
      <c r="X809">
        <v>25173</v>
      </c>
      <c r="Y809">
        <v>0</v>
      </c>
    </row>
    <row r="810" spans="1:25">
      <c r="A810" t="s">
        <v>9176</v>
      </c>
      <c r="B810" t="s">
        <v>10064</v>
      </c>
      <c r="D810">
        <v>15951609682</v>
      </c>
      <c r="E810" t="s">
        <v>8556</v>
      </c>
      <c r="F810" t="s">
        <v>8523</v>
      </c>
      <c r="G810" t="s">
        <v>8548</v>
      </c>
      <c r="I810" s="6">
        <v>45292</v>
      </c>
      <c r="J810" s="6">
        <v>45293</v>
      </c>
      <c r="K810" s="6">
        <v>45657</v>
      </c>
      <c r="L810" s="6">
        <v>45657</v>
      </c>
      <c r="M810" t="s">
        <v>8600</v>
      </c>
      <c r="N810" t="s">
        <v>10065</v>
      </c>
      <c r="O810">
        <v>423</v>
      </c>
      <c r="Q810">
        <v>2</v>
      </c>
      <c r="R810">
        <v>8</v>
      </c>
      <c r="S810" t="s">
        <v>8535</v>
      </c>
      <c r="T810" t="s">
        <v>8523</v>
      </c>
      <c r="U810" t="s">
        <v>8523</v>
      </c>
      <c r="V810">
        <v>0</v>
      </c>
      <c r="W810">
        <v>0</v>
      </c>
      <c r="X810">
        <v>25431</v>
      </c>
      <c r="Y810">
        <v>0</v>
      </c>
    </row>
    <row r="811" spans="1:25">
      <c r="A811" t="s">
        <v>9635</v>
      </c>
      <c r="B811" t="s">
        <v>10066</v>
      </c>
      <c r="F811" t="s">
        <v>8523</v>
      </c>
      <c r="G811" t="s">
        <v>8381</v>
      </c>
      <c r="I811" s="6">
        <v>45261</v>
      </c>
      <c r="L811" s="6">
        <v>45261</v>
      </c>
      <c r="M811" t="s">
        <v>8600</v>
      </c>
      <c r="N811">
        <v>0</v>
      </c>
      <c r="O811">
        <v>0</v>
      </c>
      <c r="Q811">
        <v>0</v>
      </c>
      <c r="R811">
        <v>0</v>
      </c>
      <c r="S811" t="s">
        <v>8522</v>
      </c>
      <c r="T811" t="s">
        <v>8523</v>
      </c>
      <c r="U811" t="s">
        <v>8523</v>
      </c>
      <c r="V811">
        <v>0</v>
      </c>
      <c r="W811">
        <v>0</v>
      </c>
      <c r="X811">
        <v>25432</v>
      </c>
      <c r="Y811">
        <v>0</v>
      </c>
    </row>
    <row r="812" spans="1:25">
      <c r="A812" t="s">
        <v>9179</v>
      </c>
      <c r="B812" t="s">
        <v>10067</v>
      </c>
      <c r="E812" t="s">
        <v>8527</v>
      </c>
      <c r="F812" t="s">
        <v>8523</v>
      </c>
      <c r="G812" t="s">
        <v>9360</v>
      </c>
      <c r="I812" s="6">
        <v>45231</v>
      </c>
      <c r="J812" s="6">
        <v>45231</v>
      </c>
      <c r="K812" s="6">
        <v>45596</v>
      </c>
      <c r="L812" s="6">
        <v>45231</v>
      </c>
      <c r="M812" t="s">
        <v>8600</v>
      </c>
      <c r="N812" t="s">
        <v>10068</v>
      </c>
      <c r="O812">
        <v>0</v>
      </c>
      <c r="Q812">
        <v>12</v>
      </c>
      <c r="R812">
        <v>10</v>
      </c>
      <c r="S812" t="s">
        <v>8535</v>
      </c>
      <c r="T812" t="s">
        <v>8523</v>
      </c>
      <c r="U812" t="s">
        <v>8523</v>
      </c>
      <c r="V812">
        <v>0</v>
      </c>
      <c r="W812">
        <v>0</v>
      </c>
      <c r="X812">
        <v>25537</v>
      </c>
      <c r="Y812">
        <v>0</v>
      </c>
    </row>
    <row r="813" spans="1:25">
      <c r="A813" t="s">
        <v>9271</v>
      </c>
      <c r="B813" t="s">
        <v>865</v>
      </c>
      <c r="E813" t="s">
        <v>8527</v>
      </c>
      <c r="F813" t="s">
        <v>8523</v>
      </c>
      <c r="G813" t="s">
        <v>9360</v>
      </c>
      <c r="I813" s="6">
        <v>44927</v>
      </c>
      <c r="J813" s="6">
        <v>45292</v>
      </c>
      <c r="K813" s="6">
        <v>45900</v>
      </c>
      <c r="L813" s="6">
        <v>45898</v>
      </c>
      <c r="M813" t="s">
        <v>8600</v>
      </c>
      <c r="N813" t="s">
        <v>10069</v>
      </c>
      <c r="O813">
        <v>9878.6</v>
      </c>
      <c r="Q813">
        <v>8</v>
      </c>
      <c r="R813">
        <v>8</v>
      </c>
      <c r="S813" t="s">
        <v>8535</v>
      </c>
      <c r="T813" t="s">
        <v>8523</v>
      </c>
      <c r="U813" t="s">
        <v>8523</v>
      </c>
      <c r="V813">
        <v>0</v>
      </c>
      <c r="W813">
        <v>0</v>
      </c>
      <c r="X813">
        <v>25538</v>
      </c>
      <c r="Y813">
        <v>0</v>
      </c>
    </row>
    <row r="814" spans="1:25">
      <c r="A814" t="s">
        <v>9201</v>
      </c>
      <c r="B814" t="s">
        <v>10070</v>
      </c>
      <c r="E814" t="s">
        <v>8556</v>
      </c>
      <c r="F814" t="s">
        <v>8518</v>
      </c>
      <c r="G814" t="s">
        <v>8519</v>
      </c>
      <c r="I814" s="6">
        <v>45292</v>
      </c>
      <c r="J814" s="6">
        <v>45292</v>
      </c>
      <c r="K814" s="6">
        <v>45322</v>
      </c>
      <c r="L814" s="6">
        <v>45352</v>
      </c>
      <c r="M814" t="s">
        <v>8600</v>
      </c>
      <c r="N814">
        <v>0</v>
      </c>
      <c r="O814">
        <v>41</v>
      </c>
      <c r="Q814">
        <v>3</v>
      </c>
      <c r="R814">
        <v>1</v>
      </c>
      <c r="S814" t="s">
        <v>8535</v>
      </c>
      <c r="T814" t="s">
        <v>8523</v>
      </c>
      <c r="U814" t="s">
        <v>8518</v>
      </c>
      <c r="V814">
        <v>0</v>
      </c>
      <c r="W814">
        <v>0</v>
      </c>
      <c r="X814">
        <v>25539</v>
      </c>
      <c r="Y814">
        <v>0</v>
      </c>
    </row>
    <row r="815" spans="1:25">
      <c r="A815" t="s">
        <v>262</v>
      </c>
      <c r="B815" t="s">
        <v>10071</v>
      </c>
      <c r="E815" t="s">
        <v>8556</v>
      </c>
      <c r="F815" t="s">
        <v>8523</v>
      </c>
      <c r="G815" t="s">
        <v>9360</v>
      </c>
      <c r="I815" s="6">
        <v>45296</v>
      </c>
      <c r="L815" s="6">
        <v>45296</v>
      </c>
      <c r="M815" t="s">
        <v>8600</v>
      </c>
      <c r="N815" t="s">
        <v>10072</v>
      </c>
      <c r="O815">
        <v>0</v>
      </c>
      <c r="Q815">
        <v>9</v>
      </c>
      <c r="R815">
        <v>7</v>
      </c>
      <c r="S815" t="s">
        <v>8535</v>
      </c>
      <c r="T815" t="s">
        <v>8523</v>
      </c>
      <c r="U815" t="s">
        <v>8523</v>
      </c>
      <c r="V815">
        <v>0</v>
      </c>
      <c r="W815">
        <v>0</v>
      </c>
      <c r="X815">
        <v>25540</v>
      </c>
      <c r="Y815">
        <v>0</v>
      </c>
    </row>
    <row r="816" spans="1:25">
      <c r="A816" t="s">
        <v>262</v>
      </c>
      <c r="B816" t="s">
        <v>10073</v>
      </c>
      <c r="F816" t="s">
        <v>8518</v>
      </c>
      <c r="G816" t="s">
        <v>8519</v>
      </c>
      <c r="I816" s="6">
        <v>45296</v>
      </c>
      <c r="L816" s="6">
        <v>45296</v>
      </c>
      <c r="M816" t="s">
        <v>8600</v>
      </c>
      <c r="N816" t="s">
        <v>10074</v>
      </c>
      <c r="O816">
        <v>0</v>
      </c>
      <c r="Q816">
        <v>4</v>
      </c>
      <c r="R816">
        <v>3</v>
      </c>
      <c r="S816" t="s">
        <v>8535</v>
      </c>
      <c r="T816" t="s">
        <v>8523</v>
      </c>
      <c r="U816" t="s">
        <v>8518</v>
      </c>
      <c r="V816">
        <v>0</v>
      </c>
      <c r="W816">
        <v>0</v>
      </c>
      <c r="X816">
        <v>25541</v>
      </c>
      <c r="Y816">
        <v>0</v>
      </c>
    </row>
    <row r="817" spans="1:25">
      <c r="A817" t="s">
        <v>262</v>
      </c>
      <c r="B817" t="s">
        <v>10075</v>
      </c>
      <c r="F817" t="s">
        <v>8518</v>
      </c>
      <c r="G817" t="s">
        <v>8519</v>
      </c>
      <c r="I817" s="6">
        <v>45296</v>
      </c>
      <c r="L817" s="6">
        <v>45296</v>
      </c>
      <c r="M817" t="s">
        <v>8600</v>
      </c>
      <c r="N817" t="s">
        <v>10076</v>
      </c>
      <c r="O817">
        <v>0</v>
      </c>
      <c r="Q817">
        <v>2</v>
      </c>
      <c r="R817">
        <v>3</v>
      </c>
      <c r="S817" t="s">
        <v>8535</v>
      </c>
      <c r="T817" t="s">
        <v>8523</v>
      </c>
      <c r="U817" t="s">
        <v>8518</v>
      </c>
      <c r="V817">
        <v>0</v>
      </c>
      <c r="W817">
        <v>0</v>
      </c>
      <c r="X817">
        <v>25542</v>
      </c>
      <c r="Y817">
        <v>0</v>
      </c>
    </row>
    <row r="818" spans="1:25">
      <c r="A818" t="s">
        <v>10030</v>
      </c>
      <c r="B818" t="s">
        <v>10077</v>
      </c>
      <c r="D818">
        <v>16807953251</v>
      </c>
      <c r="E818" t="s">
        <v>8556</v>
      </c>
      <c r="F818" t="s">
        <v>8518</v>
      </c>
      <c r="G818" t="s">
        <v>8519</v>
      </c>
      <c r="H818" t="s">
        <v>980</v>
      </c>
      <c r="I818" s="6">
        <v>45292</v>
      </c>
      <c r="K818" s="6">
        <v>45345</v>
      </c>
      <c r="L818" s="6">
        <v>45293</v>
      </c>
      <c r="N818">
        <v>0</v>
      </c>
      <c r="O818">
        <v>0</v>
      </c>
      <c r="Q818">
        <v>0</v>
      </c>
      <c r="R818">
        <v>1</v>
      </c>
      <c r="S818" t="s">
        <v>8522</v>
      </c>
      <c r="T818" t="s">
        <v>8523</v>
      </c>
      <c r="U818" t="s">
        <v>8518</v>
      </c>
      <c r="V818">
        <v>0</v>
      </c>
      <c r="W818">
        <v>0</v>
      </c>
      <c r="X818">
        <v>25543</v>
      </c>
      <c r="Y818">
        <v>1165</v>
      </c>
    </row>
    <row r="819" spans="1:25">
      <c r="A819" t="s">
        <v>88</v>
      </c>
      <c r="B819" t="s">
        <v>113</v>
      </c>
      <c r="D819">
        <v>16807042572</v>
      </c>
      <c r="E819" t="s">
        <v>8556</v>
      </c>
      <c r="F819" t="s">
        <v>8523</v>
      </c>
      <c r="G819" t="s">
        <v>8548</v>
      </c>
      <c r="H819" t="s">
        <v>980</v>
      </c>
      <c r="I819" s="6">
        <v>45315</v>
      </c>
      <c r="K819" s="6">
        <v>45657</v>
      </c>
      <c r="L819" s="6">
        <v>45657</v>
      </c>
      <c r="N819">
        <v>0</v>
      </c>
      <c r="O819">
        <v>1936</v>
      </c>
      <c r="Q819">
        <v>1</v>
      </c>
      <c r="R819">
        <v>1</v>
      </c>
      <c r="S819" t="s">
        <v>8535</v>
      </c>
      <c r="T819" t="s">
        <v>8523</v>
      </c>
      <c r="U819" t="s">
        <v>8523</v>
      </c>
      <c r="V819">
        <v>0</v>
      </c>
      <c r="W819">
        <v>0</v>
      </c>
      <c r="X819">
        <v>25544</v>
      </c>
      <c r="Y819">
        <v>1292</v>
      </c>
    </row>
    <row r="820" spans="1:25">
      <c r="A820" t="s">
        <v>283</v>
      </c>
      <c r="B820" t="s">
        <v>286</v>
      </c>
      <c r="D820">
        <v>17000641921</v>
      </c>
      <c r="E820" t="s">
        <v>8556</v>
      </c>
      <c r="F820" t="s">
        <v>8523</v>
      </c>
      <c r="G820" t="s">
        <v>8548</v>
      </c>
      <c r="H820" t="s">
        <v>980</v>
      </c>
      <c r="I820" s="6">
        <v>45299</v>
      </c>
      <c r="K820" s="6">
        <v>45665</v>
      </c>
      <c r="L820" s="6">
        <v>45665</v>
      </c>
      <c r="N820">
        <v>0</v>
      </c>
      <c r="O820">
        <v>2112</v>
      </c>
      <c r="Q820">
        <v>1</v>
      </c>
      <c r="R820">
        <v>1</v>
      </c>
      <c r="S820" t="s">
        <v>8535</v>
      </c>
      <c r="T820" t="s">
        <v>8523</v>
      </c>
      <c r="U820" t="s">
        <v>8523</v>
      </c>
      <c r="V820">
        <v>0</v>
      </c>
      <c r="W820">
        <v>0</v>
      </c>
      <c r="X820">
        <v>25752</v>
      </c>
      <c r="Y820">
        <v>0</v>
      </c>
    </row>
    <row r="821" spans="1:25">
      <c r="A821" t="s">
        <v>10016</v>
      </c>
      <c r="B821" t="s">
        <v>10078</v>
      </c>
      <c r="E821" t="s">
        <v>8527</v>
      </c>
      <c r="F821" t="s">
        <v>8523</v>
      </c>
      <c r="G821" t="s">
        <v>8519</v>
      </c>
      <c r="I821" s="6">
        <v>45302</v>
      </c>
      <c r="L821" s="6">
        <v>45302</v>
      </c>
      <c r="M821" t="s">
        <v>8600</v>
      </c>
      <c r="N821" t="s">
        <v>10079</v>
      </c>
      <c r="O821">
        <v>0</v>
      </c>
      <c r="Q821">
        <v>1</v>
      </c>
      <c r="R821">
        <v>0</v>
      </c>
      <c r="S821" t="s">
        <v>8522</v>
      </c>
      <c r="T821" t="s">
        <v>8523</v>
      </c>
      <c r="U821" t="s">
        <v>8523</v>
      </c>
      <c r="V821">
        <v>0</v>
      </c>
      <c r="W821">
        <v>0</v>
      </c>
      <c r="X821">
        <v>25753</v>
      </c>
      <c r="Y821">
        <v>0</v>
      </c>
    </row>
    <row r="822" spans="1:25">
      <c r="A822" t="s">
        <v>10016</v>
      </c>
      <c r="B822" t="s">
        <v>10080</v>
      </c>
      <c r="E822" t="s">
        <v>8527</v>
      </c>
      <c r="F822" t="s">
        <v>8523</v>
      </c>
      <c r="G822" t="s">
        <v>8519</v>
      </c>
      <c r="I822" s="6">
        <v>45302</v>
      </c>
      <c r="L822" s="6">
        <v>45302</v>
      </c>
      <c r="M822" t="s">
        <v>8600</v>
      </c>
      <c r="N822" t="s">
        <v>10081</v>
      </c>
      <c r="O822">
        <v>0</v>
      </c>
      <c r="Q822">
        <v>1</v>
      </c>
      <c r="R822">
        <v>0</v>
      </c>
      <c r="S822" t="s">
        <v>8522</v>
      </c>
      <c r="T822" t="s">
        <v>8523</v>
      </c>
      <c r="U822" t="s">
        <v>8523</v>
      </c>
      <c r="V822">
        <v>0</v>
      </c>
      <c r="W822">
        <v>0</v>
      </c>
      <c r="X822">
        <v>25754</v>
      </c>
      <c r="Y822">
        <v>0</v>
      </c>
    </row>
    <row r="823" spans="1:25">
      <c r="A823" t="s">
        <v>9742</v>
      </c>
      <c r="B823" t="s">
        <v>825</v>
      </c>
      <c r="E823" t="s">
        <v>8527</v>
      </c>
      <c r="F823" t="s">
        <v>8523</v>
      </c>
      <c r="G823" t="s">
        <v>8548</v>
      </c>
      <c r="I823" s="6">
        <v>45250</v>
      </c>
      <c r="K823" s="6">
        <v>45615</v>
      </c>
      <c r="L823" s="6">
        <v>45250</v>
      </c>
      <c r="M823" t="s">
        <v>8600</v>
      </c>
      <c r="N823" t="s">
        <v>8746</v>
      </c>
      <c r="O823">
        <v>0</v>
      </c>
      <c r="Q823">
        <v>10</v>
      </c>
      <c r="R823">
        <v>8</v>
      </c>
      <c r="S823" t="s">
        <v>8535</v>
      </c>
      <c r="T823" t="s">
        <v>8523</v>
      </c>
      <c r="U823" t="s">
        <v>8523</v>
      </c>
      <c r="V823">
        <v>0</v>
      </c>
      <c r="W823">
        <v>0</v>
      </c>
      <c r="X823">
        <v>25755</v>
      </c>
      <c r="Y823">
        <v>0</v>
      </c>
    </row>
    <row r="824" spans="1:25">
      <c r="A824" t="s">
        <v>10021</v>
      </c>
      <c r="B824" t="s">
        <v>730</v>
      </c>
      <c r="F824" t="s">
        <v>8523</v>
      </c>
      <c r="G824" t="s">
        <v>9360</v>
      </c>
      <c r="I824" s="6">
        <v>45293</v>
      </c>
      <c r="J824" s="6">
        <v>45292</v>
      </c>
      <c r="K824" s="6">
        <v>45382</v>
      </c>
      <c r="L824" s="6">
        <v>45293</v>
      </c>
      <c r="M824" t="s">
        <v>8600</v>
      </c>
      <c r="N824" t="s">
        <v>10082</v>
      </c>
      <c r="O824">
        <v>0</v>
      </c>
      <c r="Q824">
        <v>16</v>
      </c>
      <c r="R824">
        <v>7</v>
      </c>
      <c r="S824" t="s">
        <v>8535</v>
      </c>
      <c r="T824" t="s">
        <v>8523</v>
      </c>
      <c r="U824" t="s">
        <v>8523</v>
      </c>
      <c r="V824">
        <v>0</v>
      </c>
      <c r="W824">
        <v>0</v>
      </c>
      <c r="X824">
        <v>25757</v>
      </c>
      <c r="Y824">
        <v>0</v>
      </c>
    </row>
    <row r="825" spans="1:25">
      <c r="A825" t="s">
        <v>162</v>
      </c>
      <c r="B825" t="s">
        <v>360</v>
      </c>
      <c r="D825">
        <v>16404709420</v>
      </c>
      <c r="E825" t="s">
        <v>8517</v>
      </c>
      <c r="F825" t="s">
        <v>8523</v>
      </c>
      <c r="G825" t="s">
        <v>8548</v>
      </c>
      <c r="H825" t="s">
        <v>980</v>
      </c>
      <c r="I825" s="6">
        <v>45276</v>
      </c>
      <c r="K825" s="6">
        <v>45642</v>
      </c>
      <c r="L825" s="6">
        <v>45519</v>
      </c>
      <c r="M825" t="s">
        <v>8901</v>
      </c>
      <c r="N825" t="s">
        <v>8871</v>
      </c>
      <c r="O825">
        <v>540</v>
      </c>
      <c r="P825" t="s">
        <v>8534</v>
      </c>
      <c r="Q825">
        <v>1</v>
      </c>
      <c r="R825">
        <v>1</v>
      </c>
      <c r="S825" t="s">
        <v>8535</v>
      </c>
      <c r="T825" t="s">
        <v>8523</v>
      </c>
      <c r="U825" t="s">
        <v>8523</v>
      </c>
      <c r="V825">
        <v>0</v>
      </c>
      <c r="W825">
        <v>0</v>
      </c>
      <c r="X825">
        <v>25762</v>
      </c>
      <c r="Y825">
        <v>964</v>
      </c>
    </row>
    <row r="826" spans="1:25">
      <c r="A826" t="s">
        <v>9533</v>
      </c>
      <c r="B826" t="s">
        <v>10083</v>
      </c>
      <c r="E826" t="s">
        <v>8556</v>
      </c>
      <c r="F826" t="s">
        <v>8523</v>
      </c>
      <c r="G826" t="s">
        <v>8519</v>
      </c>
      <c r="I826" s="6">
        <v>45300</v>
      </c>
      <c r="L826" s="6">
        <v>45300</v>
      </c>
      <c r="M826" t="s">
        <v>8600</v>
      </c>
      <c r="N826">
        <v>0</v>
      </c>
      <c r="O826">
        <v>0</v>
      </c>
      <c r="Q826">
        <v>1</v>
      </c>
      <c r="R826">
        <v>1</v>
      </c>
      <c r="S826" t="s">
        <v>8535</v>
      </c>
      <c r="T826" t="s">
        <v>8523</v>
      </c>
      <c r="U826" t="s">
        <v>8518</v>
      </c>
      <c r="V826">
        <v>0</v>
      </c>
      <c r="W826">
        <v>0</v>
      </c>
      <c r="X826">
        <v>25763</v>
      </c>
      <c r="Y826">
        <v>0</v>
      </c>
    </row>
    <row r="827" spans="1:25">
      <c r="A827" t="s">
        <v>226</v>
      </c>
      <c r="B827" t="s">
        <v>227</v>
      </c>
      <c r="D827">
        <v>16973568605</v>
      </c>
      <c r="E827" t="s">
        <v>8556</v>
      </c>
      <c r="F827" t="s">
        <v>8523</v>
      </c>
      <c r="G827" t="s">
        <v>8548</v>
      </c>
      <c r="H827" t="s">
        <v>980</v>
      </c>
      <c r="I827" s="6">
        <v>45323</v>
      </c>
      <c r="K827" s="6">
        <v>45504</v>
      </c>
      <c r="L827" s="6">
        <v>45504</v>
      </c>
      <c r="N827">
        <v>0</v>
      </c>
      <c r="O827">
        <v>1024</v>
      </c>
      <c r="Q827">
        <v>1</v>
      </c>
      <c r="R827">
        <v>1</v>
      </c>
      <c r="S827" t="s">
        <v>8535</v>
      </c>
      <c r="T827" t="s">
        <v>8523</v>
      </c>
      <c r="U827" t="s">
        <v>8523</v>
      </c>
      <c r="V827">
        <v>0</v>
      </c>
      <c r="W827">
        <v>0</v>
      </c>
      <c r="X827">
        <v>25866</v>
      </c>
      <c r="Y827">
        <v>0</v>
      </c>
    </row>
    <row r="828" spans="1:25">
      <c r="A828" t="s">
        <v>226</v>
      </c>
      <c r="B828" t="s">
        <v>229</v>
      </c>
      <c r="D828">
        <v>16974076254</v>
      </c>
      <c r="E828" t="s">
        <v>8556</v>
      </c>
      <c r="F828" t="s">
        <v>8523</v>
      </c>
      <c r="G828" t="s">
        <v>8548</v>
      </c>
      <c r="H828" t="s">
        <v>980</v>
      </c>
      <c r="I828" s="6">
        <v>45323</v>
      </c>
      <c r="K828" s="6">
        <v>45504</v>
      </c>
      <c r="L828" s="6">
        <v>45504</v>
      </c>
      <c r="N828">
        <v>0</v>
      </c>
      <c r="O828">
        <v>3240</v>
      </c>
      <c r="Q828">
        <v>1</v>
      </c>
      <c r="R828">
        <v>1</v>
      </c>
      <c r="S828" t="s">
        <v>8535</v>
      </c>
      <c r="T828" t="s">
        <v>8523</v>
      </c>
      <c r="U828" t="s">
        <v>8523</v>
      </c>
      <c r="V828">
        <v>0</v>
      </c>
      <c r="W828">
        <v>0</v>
      </c>
      <c r="X828">
        <v>25867</v>
      </c>
      <c r="Y828">
        <v>0</v>
      </c>
    </row>
    <row r="829" spans="1:25">
      <c r="A829" t="s">
        <v>226</v>
      </c>
      <c r="B829" t="s">
        <v>10084</v>
      </c>
      <c r="D829">
        <v>16974175491</v>
      </c>
      <c r="E829" t="s">
        <v>8556</v>
      </c>
      <c r="F829" t="s">
        <v>8523</v>
      </c>
      <c r="G829" t="s">
        <v>8548</v>
      </c>
      <c r="H829" t="s">
        <v>980</v>
      </c>
      <c r="I829" s="6">
        <v>45323</v>
      </c>
      <c r="K829" s="6">
        <v>45504</v>
      </c>
      <c r="L829" s="6">
        <v>45657</v>
      </c>
      <c r="N829">
        <v>0</v>
      </c>
      <c r="O829">
        <v>2048</v>
      </c>
      <c r="Q829">
        <v>1</v>
      </c>
      <c r="R829">
        <v>1</v>
      </c>
      <c r="S829" t="s">
        <v>8535</v>
      </c>
      <c r="T829" t="s">
        <v>8523</v>
      </c>
      <c r="U829" t="s">
        <v>8523</v>
      </c>
      <c r="V829">
        <v>0</v>
      </c>
      <c r="W829">
        <v>0</v>
      </c>
      <c r="X829">
        <v>25868</v>
      </c>
      <c r="Y829">
        <v>0</v>
      </c>
    </row>
    <row r="830" spans="1:25">
      <c r="A830" t="s">
        <v>226</v>
      </c>
      <c r="B830" t="s">
        <v>10085</v>
      </c>
      <c r="D830">
        <v>16974074989</v>
      </c>
      <c r="E830" t="s">
        <v>8556</v>
      </c>
      <c r="F830" t="s">
        <v>8523</v>
      </c>
      <c r="G830" t="s">
        <v>8548</v>
      </c>
      <c r="H830" t="s">
        <v>980</v>
      </c>
      <c r="I830" s="6">
        <v>45323</v>
      </c>
      <c r="K830" s="6">
        <v>45504</v>
      </c>
      <c r="L830" s="6">
        <v>45657</v>
      </c>
      <c r="N830">
        <v>0</v>
      </c>
      <c r="O830">
        <v>4096</v>
      </c>
      <c r="Q830">
        <v>1</v>
      </c>
      <c r="R830">
        <v>1</v>
      </c>
      <c r="S830" t="s">
        <v>8535</v>
      </c>
      <c r="T830" t="s">
        <v>8523</v>
      </c>
      <c r="U830" t="s">
        <v>8523</v>
      </c>
      <c r="V830">
        <v>0</v>
      </c>
      <c r="W830">
        <v>0</v>
      </c>
      <c r="X830">
        <v>25869</v>
      </c>
      <c r="Y830">
        <v>0</v>
      </c>
    </row>
    <row r="831" spans="1:25">
      <c r="A831" t="s">
        <v>10021</v>
      </c>
      <c r="B831" t="s">
        <v>10086</v>
      </c>
      <c r="E831" t="s">
        <v>8527</v>
      </c>
      <c r="F831" t="s">
        <v>8523</v>
      </c>
      <c r="G831" t="s">
        <v>8548</v>
      </c>
      <c r="I831" s="6">
        <v>45167</v>
      </c>
      <c r="L831" s="6">
        <v>45167</v>
      </c>
      <c r="M831" t="s">
        <v>8600</v>
      </c>
      <c r="N831">
        <v>0</v>
      </c>
      <c r="O831">
        <v>0</v>
      </c>
      <c r="Q831">
        <v>0</v>
      </c>
      <c r="R831">
        <v>2</v>
      </c>
      <c r="S831" t="s">
        <v>8535</v>
      </c>
      <c r="T831" t="s">
        <v>8523</v>
      </c>
      <c r="U831" t="s">
        <v>8523</v>
      </c>
      <c r="V831">
        <v>0</v>
      </c>
      <c r="W831">
        <v>0</v>
      </c>
      <c r="X831">
        <v>25870</v>
      </c>
      <c r="Y831">
        <v>0</v>
      </c>
    </row>
    <row r="832" spans="1:25">
      <c r="A832" t="s">
        <v>992</v>
      </c>
      <c r="B832" t="s">
        <v>10087</v>
      </c>
      <c r="D832">
        <v>16135554307</v>
      </c>
      <c r="E832" t="s">
        <v>8517</v>
      </c>
      <c r="F832" t="s">
        <v>8523</v>
      </c>
      <c r="G832" t="s">
        <v>8548</v>
      </c>
      <c r="H832" t="s">
        <v>980</v>
      </c>
      <c r="I832" s="6">
        <v>45292</v>
      </c>
      <c r="K832" s="6">
        <v>45473</v>
      </c>
      <c r="L832" s="6">
        <v>45471</v>
      </c>
      <c r="M832" t="s">
        <v>8532</v>
      </c>
      <c r="N832" t="s">
        <v>10088</v>
      </c>
      <c r="O832">
        <v>2536.4</v>
      </c>
      <c r="P832" t="s">
        <v>8534</v>
      </c>
      <c r="Q832">
        <v>2</v>
      </c>
      <c r="R832">
        <v>1</v>
      </c>
      <c r="S832" t="s">
        <v>8535</v>
      </c>
      <c r="T832" t="s">
        <v>8523</v>
      </c>
      <c r="U832" t="s">
        <v>8518</v>
      </c>
      <c r="V832">
        <v>0</v>
      </c>
      <c r="W832">
        <v>0</v>
      </c>
      <c r="X832">
        <v>25871</v>
      </c>
      <c r="Y832">
        <v>988</v>
      </c>
    </row>
    <row r="833" spans="1:25">
      <c r="A833" t="s">
        <v>9207</v>
      </c>
      <c r="B833" t="s">
        <v>10089</v>
      </c>
      <c r="D833">
        <v>12775792989</v>
      </c>
      <c r="E833" t="s">
        <v>8517</v>
      </c>
      <c r="F833" t="s">
        <v>8523</v>
      </c>
      <c r="G833" t="s">
        <v>8548</v>
      </c>
      <c r="I833" s="6">
        <v>45170</v>
      </c>
      <c r="K833" s="6">
        <v>45535</v>
      </c>
      <c r="L833" s="6">
        <v>45170</v>
      </c>
      <c r="M833" t="s">
        <v>8600</v>
      </c>
      <c r="N833">
        <v>0</v>
      </c>
      <c r="O833">
        <v>0</v>
      </c>
      <c r="Q833">
        <v>0</v>
      </c>
      <c r="R833">
        <v>8</v>
      </c>
      <c r="S833" t="s">
        <v>8535</v>
      </c>
      <c r="T833" t="s">
        <v>8523</v>
      </c>
      <c r="U833" t="s">
        <v>8523</v>
      </c>
      <c r="V833">
        <v>0</v>
      </c>
      <c r="W833">
        <v>0</v>
      </c>
      <c r="X833">
        <v>25872</v>
      </c>
      <c r="Y833">
        <v>0</v>
      </c>
    </row>
    <row r="834" spans="1:25">
      <c r="A834" t="s">
        <v>10090</v>
      </c>
      <c r="B834" t="s">
        <v>10091</v>
      </c>
      <c r="E834" t="s">
        <v>8556</v>
      </c>
      <c r="F834" t="s">
        <v>8523</v>
      </c>
      <c r="G834" t="s">
        <v>9360</v>
      </c>
      <c r="I834" s="6">
        <v>45309</v>
      </c>
      <c r="L834" s="6">
        <v>45309</v>
      </c>
      <c r="M834" t="s">
        <v>8600</v>
      </c>
      <c r="N834">
        <v>0</v>
      </c>
      <c r="O834">
        <v>0</v>
      </c>
      <c r="Q834">
        <v>2</v>
      </c>
      <c r="R834">
        <v>1</v>
      </c>
      <c r="S834" t="s">
        <v>8535</v>
      </c>
      <c r="T834" t="s">
        <v>8523</v>
      </c>
      <c r="U834" t="s">
        <v>8523</v>
      </c>
      <c r="V834">
        <v>0</v>
      </c>
      <c r="W834">
        <v>0</v>
      </c>
      <c r="X834">
        <v>22968</v>
      </c>
      <c r="Y834">
        <v>0</v>
      </c>
    </row>
    <row r="835" spans="1:25">
      <c r="A835" t="s">
        <v>10092</v>
      </c>
      <c r="B835" t="s">
        <v>10093</v>
      </c>
      <c r="E835" t="s">
        <v>8527</v>
      </c>
      <c r="F835" t="s">
        <v>8523</v>
      </c>
      <c r="G835" t="s">
        <v>9360</v>
      </c>
      <c r="I835" s="6">
        <v>45313</v>
      </c>
      <c r="K835" s="6">
        <v>45374</v>
      </c>
      <c r="L835" s="6">
        <v>45373</v>
      </c>
      <c r="N835" t="s">
        <v>10094</v>
      </c>
      <c r="O835">
        <v>0</v>
      </c>
      <c r="Q835">
        <v>1</v>
      </c>
      <c r="R835">
        <v>2</v>
      </c>
      <c r="S835" t="s">
        <v>8535</v>
      </c>
      <c r="T835" t="s">
        <v>8523</v>
      </c>
      <c r="U835" t="s">
        <v>8523</v>
      </c>
      <c r="V835">
        <v>0</v>
      </c>
      <c r="W835">
        <v>0</v>
      </c>
      <c r="X835">
        <v>25974</v>
      </c>
      <c r="Y835">
        <v>0</v>
      </c>
    </row>
    <row r="836" spans="1:25">
      <c r="A836" t="s">
        <v>98</v>
      </c>
      <c r="B836" t="s">
        <v>217</v>
      </c>
      <c r="D836">
        <v>16976305012</v>
      </c>
      <c r="E836" t="s">
        <v>8517</v>
      </c>
      <c r="F836" t="s">
        <v>8523</v>
      </c>
      <c r="G836" t="s">
        <v>8548</v>
      </c>
      <c r="H836" t="s">
        <v>980</v>
      </c>
      <c r="I836" s="6">
        <v>45292</v>
      </c>
      <c r="J836" s="6">
        <v>45313</v>
      </c>
      <c r="K836" s="6">
        <v>45657</v>
      </c>
      <c r="L836" s="6">
        <v>45657</v>
      </c>
      <c r="M836" t="s">
        <v>8532</v>
      </c>
      <c r="N836" t="s">
        <v>8831</v>
      </c>
      <c r="O836">
        <v>48.8</v>
      </c>
      <c r="P836" t="s">
        <v>8534</v>
      </c>
      <c r="Q836">
        <v>1</v>
      </c>
      <c r="R836">
        <v>1</v>
      </c>
      <c r="S836" t="s">
        <v>8535</v>
      </c>
      <c r="T836" t="s">
        <v>8523</v>
      </c>
      <c r="U836" t="s">
        <v>8523</v>
      </c>
      <c r="V836">
        <v>0</v>
      </c>
      <c r="W836">
        <v>0</v>
      </c>
      <c r="X836">
        <v>25976</v>
      </c>
      <c r="Y836">
        <v>978</v>
      </c>
    </row>
    <row r="837" spans="1:25">
      <c r="A837" t="s">
        <v>382</v>
      </c>
      <c r="B837" t="s">
        <v>10095</v>
      </c>
      <c r="D837">
        <v>16534047814</v>
      </c>
      <c r="E837" t="s">
        <v>8527</v>
      </c>
      <c r="F837" t="s">
        <v>8518</v>
      </c>
      <c r="G837" t="s">
        <v>9087</v>
      </c>
      <c r="H837" t="s">
        <v>987</v>
      </c>
      <c r="I837" s="6">
        <v>45337</v>
      </c>
      <c r="J837" s="6">
        <v>45337</v>
      </c>
      <c r="K837" s="6">
        <v>45535</v>
      </c>
      <c r="L837" s="6">
        <v>45534</v>
      </c>
      <c r="M837" t="s">
        <v>8824</v>
      </c>
      <c r="N837">
        <v>0</v>
      </c>
      <c r="O837">
        <v>324</v>
      </c>
      <c r="Q837">
        <v>0</v>
      </c>
      <c r="R837">
        <v>0</v>
      </c>
      <c r="S837" t="s">
        <v>8522</v>
      </c>
      <c r="T837" t="s">
        <v>8523</v>
      </c>
      <c r="U837" t="s">
        <v>8518</v>
      </c>
      <c r="V837">
        <v>0</v>
      </c>
      <c r="W837">
        <v>0</v>
      </c>
      <c r="X837">
        <v>25977</v>
      </c>
      <c r="Y837">
        <v>1158</v>
      </c>
    </row>
    <row r="838" spans="1:25">
      <c r="A838" t="s">
        <v>382</v>
      </c>
      <c r="B838" t="s">
        <v>386</v>
      </c>
      <c r="D838">
        <v>14545854040</v>
      </c>
      <c r="E838" t="s">
        <v>8527</v>
      </c>
      <c r="F838" t="s">
        <v>8523</v>
      </c>
      <c r="G838" t="s">
        <v>8548</v>
      </c>
      <c r="H838" t="s">
        <v>980</v>
      </c>
      <c r="I838" s="6">
        <v>45352</v>
      </c>
      <c r="J838" s="6">
        <v>45341</v>
      </c>
      <c r="K838" s="6">
        <v>45653</v>
      </c>
      <c r="L838" s="6">
        <v>45657</v>
      </c>
      <c r="M838" t="s">
        <v>8573</v>
      </c>
      <c r="N838" t="s">
        <v>10096</v>
      </c>
      <c r="O838">
        <v>6213.6</v>
      </c>
      <c r="P838" t="s">
        <v>8534</v>
      </c>
      <c r="Q838">
        <v>9</v>
      </c>
      <c r="R838">
        <v>1</v>
      </c>
      <c r="S838" t="s">
        <v>8535</v>
      </c>
      <c r="T838" t="s">
        <v>8523</v>
      </c>
      <c r="U838" t="s">
        <v>8523</v>
      </c>
      <c r="V838">
        <v>0</v>
      </c>
      <c r="W838">
        <v>0</v>
      </c>
      <c r="X838">
        <v>25978</v>
      </c>
      <c r="Y838">
        <v>1152</v>
      </c>
    </row>
    <row r="839" spans="1:25">
      <c r="A839" t="s">
        <v>382</v>
      </c>
      <c r="B839" t="s">
        <v>10097</v>
      </c>
      <c r="D839">
        <v>15958665906</v>
      </c>
      <c r="E839" t="s">
        <v>8517</v>
      </c>
      <c r="F839" t="s">
        <v>8518</v>
      </c>
      <c r="G839" t="s">
        <v>9087</v>
      </c>
      <c r="H839" t="s">
        <v>983</v>
      </c>
      <c r="I839" s="6">
        <v>45352</v>
      </c>
      <c r="J839" s="6">
        <v>45352</v>
      </c>
      <c r="K839" s="6">
        <v>45427</v>
      </c>
      <c r="L839" s="6">
        <v>45352</v>
      </c>
      <c r="M839" t="s">
        <v>8824</v>
      </c>
      <c r="N839">
        <v>0</v>
      </c>
      <c r="O839">
        <v>0</v>
      </c>
      <c r="Q839">
        <v>0</v>
      </c>
      <c r="R839">
        <v>0</v>
      </c>
      <c r="S839" t="s">
        <v>8522</v>
      </c>
      <c r="T839" t="s">
        <v>8523</v>
      </c>
      <c r="U839" t="s">
        <v>8518</v>
      </c>
      <c r="V839">
        <v>0</v>
      </c>
      <c r="W839">
        <v>0</v>
      </c>
      <c r="X839">
        <v>25979</v>
      </c>
      <c r="Y839">
        <v>1159</v>
      </c>
    </row>
    <row r="840" spans="1:25">
      <c r="A840" t="s">
        <v>145</v>
      </c>
      <c r="B840" t="s">
        <v>763</v>
      </c>
      <c r="D840">
        <v>15954185039</v>
      </c>
      <c r="E840" t="s">
        <v>8517</v>
      </c>
      <c r="F840" t="s">
        <v>8523</v>
      </c>
      <c r="G840" t="s">
        <v>8548</v>
      </c>
      <c r="H840" t="s">
        <v>980</v>
      </c>
      <c r="I840" s="6">
        <v>45323</v>
      </c>
      <c r="J840" s="6">
        <v>45323</v>
      </c>
      <c r="K840" s="6">
        <v>45657</v>
      </c>
      <c r="L840" s="6">
        <v>45657</v>
      </c>
      <c r="M840" t="s">
        <v>8745</v>
      </c>
      <c r="N840" t="s">
        <v>10098</v>
      </c>
      <c r="O840">
        <v>24088</v>
      </c>
      <c r="P840" t="s">
        <v>8534</v>
      </c>
      <c r="Q840">
        <v>10</v>
      </c>
      <c r="R840">
        <v>5</v>
      </c>
      <c r="S840" t="s">
        <v>8535</v>
      </c>
      <c r="T840" t="s">
        <v>8523</v>
      </c>
      <c r="U840" t="s">
        <v>8523</v>
      </c>
      <c r="V840">
        <v>0</v>
      </c>
      <c r="W840">
        <v>0</v>
      </c>
      <c r="X840">
        <v>25980</v>
      </c>
      <c r="Y840">
        <v>1164</v>
      </c>
    </row>
    <row r="841" spans="1:25">
      <c r="A841" t="s">
        <v>176</v>
      </c>
      <c r="B841" t="s">
        <v>393</v>
      </c>
      <c r="D841">
        <v>14230097156</v>
      </c>
      <c r="E841" t="s">
        <v>8517</v>
      </c>
      <c r="F841" t="s">
        <v>8523</v>
      </c>
      <c r="G841" t="s">
        <v>8548</v>
      </c>
      <c r="H841" t="s">
        <v>980</v>
      </c>
      <c r="I841" s="6">
        <v>45390</v>
      </c>
      <c r="J841" s="6">
        <v>45374</v>
      </c>
      <c r="K841" s="6">
        <v>45603</v>
      </c>
      <c r="L841" s="6">
        <v>45625</v>
      </c>
      <c r="M841" t="s">
        <v>8901</v>
      </c>
      <c r="N841" t="s">
        <v>10099</v>
      </c>
      <c r="O841">
        <v>1802.4</v>
      </c>
      <c r="P841" t="s">
        <v>8534</v>
      </c>
      <c r="Q841">
        <v>8</v>
      </c>
      <c r="R841">
        <v>1</v>
      </c>
      <c r="S841" t="s">
        <v>8535</v>
      </c>
      <c r="T841" t="s">
        <v>8523</v>
      </c>
      <c r="U841" t="s">
        <v>8523</v>
      </c>
      <c r="V841">
        <v>0</v>
      </c>
      <c r="W841">
        <v>0</v>
      </c>
      <c r="X841">
        <v>25981</v>
      </c>
      <c r="Y841">
        <v>1196</v>
      </c>
    </row>
    <row r="842" spans="1:25">
      <c r="A842" t="s">
        <v>9201</v>
      </c>
      <c r="B842" t="s">
        <v>10100</v>
      </c>
      <c r="E842" t="s">
        <v>8556</v>
      </c>
      <c r="F842" t="s">
        <v>8523</v>
      </c>
      <c r="G842" t="s">
        <v>8519</v>
      </c>
      <c r="I842" s="6">
        <v>45313</v>
      </c>
      <c r="K842" s="6">
        <v>45322</v>
      </c>
      <c r="L842" s="6">
        <v>45313</v>
      </c>
      <c r="M842" t="s">
        <v>8600</v>
      </c>
      <c r="N842" t="s">
        <v>10101</v>
      </c>
      <c r="O842">
        <v>0</v>
      </c>
      <c r="Q842">
        <v>3</v>
      </c>
      <c r="R842">
        <v>4</v>
      </c>
      <c r="S842" t="s">
        <v>8535</v>
      </c>
      <c r="T842" t="s">
        <v>8523</v>
      </c>
      <c r="U842" t="s">
        <v>8518</v>
      </c>
      <c r="V842">
        <v>0</v>
      </c>
      <c r="W842">
        <v>0</v>
      </c>
      <c r="X842">
        <v>25986</v>
      </c>
      <c r="Y842">
        <v>0</v>
      </c>
    </row>
    <row r="843" spans="1:25">
      <c r="A843" t="s">
        <v>9759</v>
      </c>
      <c r="B843" t="s">
        <v>10102</v>
      </c>
      <c r="D843">
        <v>16438182767</v>
      </c>
      <c r="E843" t="s">
        <v>8527</v>
      </c>
      <c r="F843" t="s">
        <v>8518</v>
      </c>
      <c r="G843" t="s">
        <v>8519</v>
      </c>
      <c r="H843" t="s">
        <v>980</v>
      </c>
      <c r="I843" s="6">
        <v>45323</v>
      </c>
      <c r="K843" s="6">
        <v>45382</v>
      </c>
      <c r="L843" s="6">
        <v>45387</v>
      </c>
      <c r="M843" t="s">
        <v>8901</v>
      </c>
      <c r="N843" t="s">
        <v>10103</v>
      </c>
      <c r="O843">
        <v>264</v>
      </c>
      <c r="P843" t="s">
        <v>8534</v>
      </c>
      <c r="Q843">
        <v>1</v>
      </c>
      <c r="R843">
        <v>1</v>
      </c>
      <c r="S843" t="s">
        <v>8535</v>
      </c>
      <c r="T843" t="s">
        <v>8523</v>
      </c>
      <c r="U843" t="s">
        <v>8518</v>
      </c>
      <c r="V843">
        <v>0</v>
      </c>
      <c r="W843">
        <v>0</v>
      </c>
      <c r="X843">
        <v>25987</v>
      </c>
      <c r="Y843">
        <v>1091</v>
      </c>
    </row>
    <row r="844" spans="1:25">
      <c r="A844" t="s">
        <v>92</v>
      </c>
      <c r="B844" t="s">
        <v>208</v>
      </c>
      <c r="D844">
        <v>16865883964</v>
      </c>
      <c r="E844" t="s">
        <v>8527</v>
      </c>
      <c r="F844" t="s">
        <v>8523</v>
      </c>
      <c r="G844" t="s">
        <v>8548</v>
      </c>
      <c r="H844" t="s">
        <v>980</v>
      </c>
      <c r="I844" s="6">
        <v>45327</v>
      </c>
      <c r="J844" s="6">
        <v>45323</v>
      </c>
      <c r="K844" s="6">
        <v>45596</v>
      </c>
      <c r="L844" s="6">
        <v>45657</v>
      </c>
      <c r="M844" t="s">
        <v>8573</v>
      </c>
      <c r="N844" t="s">
        <v>10104</v>
      </c>
      <c r="O844">
        <v>4072</v>
      </c>
      <c r="P844" t="s">
        <v>8534</v>
      </c>
      <c r="Q844">
        <v>6</v>
      </c>
      <c r="R844">
        <v>1</v>
      </c>
      <c r="S844" t="s">
        <v>8535</v>
      </c>
      <c r="T844" t="s">
        <v>8523</v>
      </c>
      <c r="U844" t="s">
        <v>8523</v>
      </c>
      <c r="V844">
        <v>0</v>
      </c>
      <c r="W844">
        <v>0</v>
      </c>
      <c r="X844">
        <v>25989</v>
      </c>
      <c r="Y844">
        <v>1069</v>
      </c>
    </row>
    <row r="845" spans="1:25">
      <c r="A845" t="s">
        <v>128</v>
      </c>
      <c r="B845" t="s">
        <v>10105</v>
      </c>
      <c r="D845">
        <v>16899606622</v>
      </c>
      <c r="E845" t="s">
        <v>8556</v>
      </c>
      <c r="F845" t="s">
        <v>8523</v>
      </c>
      <c r="G845" t="s">
        <v>8548</v>
      </c>
      <c r="H845" t="s">
        <v>980</v>
      </c>
      <c r="I845" s="6">
        <v>45316</v>
      </c>
      <c r="K845" s="6">
        <v>45657</v>
      </c>
      <c r="L845" s="6">
        <v>45478</v>
      </c>
      <c r="M845" t="s">
        <v>8573</v>
      </c>
      <c r="N845" t="s">
        <v>10106</v>
      </c>
      <c r="O845">
        <v>4390.08</v>
      </c>
      <c r="P845" t="s">
        <v>8534</v>
      </c>
      <c r="Q845">
        <v>5</v>
      </c>
      <c r="R845">
        <v>2</v>
      </c>
      <c r="S845" t="s">
        <v>8535</v>
      </c>
      <c r="T845" t="s">
        <v>8523</v>
      </c>
      <c r="U845" t="s">
        <v>8523</v>
      </c>
      <c r="V845">
        <v>0</v>
      </c>
      <c r="W845">
        <v>0</v>
      </c>
      <c r="X845">
        <v>25993</v>
      </c>
      <c r="Y845">
        <v>1060</v>
      </c>
    </row>
    <row r="846" spans="1:25">
      <c r="A846" t="s">
        <v>188</v>
      </c>
      <c r="B846" t="s">
        <v>10107</v>
      </c>
      <c r="D846">
        <v>15877404266</v>
      </c>
      <c r="E846" t="s">
        <v>8527</v>
      </c>
      <c r="F846" t="s">
        <v>8518</v>
      </c>
      <c r="G846" t="s">
        <v>8519</v>
      </c>
      <c r="H846" t="s">
        <v>980</v>
      </c>
      <c r="I846" s="6">
        <v>45356</v>
      </c>
      <c r="K846" s="6">
        <v>45447</v>
      </c>
      <c r="L846" s="6">
        <v>45443</v>
      </c>
      <c r="M846" t="s">
        <v>8573</v>
      </c>
      <c r="N846" t="s">
        <v>10108</v>
      </c>
      <c r="O846">
        <v>1089.2</v>
      </c>
      <c r="P846" t="s">
        <v>8534</v>
      </c>
      <c r="Q846">
        <v>3</v>
      </c>
      <c r="R846">
        <v>1</v>
      </c>
      <c r="S846" t="s">
        <v>8535</v>
      </c>
      <c r="T846" t="s">
        <v>8523</v>
      </c>
      <c r="U846" t="s">
        <v>8518</v>
      </c>
      <c r="V846">
        <v>0</v>
      </c>
      <c r="W846">
        <v>0</v>
      </c>
      <c r="X846">
        <v>25994</v>
      </c>
      <c r="Y846">
        <v>1133</v>
      </c>
    </row>
    <row r="847" spans="1:25">
      <c r="A847" t="s">
        <v>382</v>
      </c>
      <c r="B847" t="s">
        <v>384</v>
      </c>
      <c r="D847">
        <v>14300816419</v>
      </c>
      <c r="E847" t="s">
        <v>8527</v>
      </c>
      <c r="F847" t="s">
        <v>8523</v>
      </c>
      <c r="G847" t="s">
        <v>8548</v>
      </c>
      <c r="H847" t="s">
        <v>980</v>
      </c>
      <c r="I847" s="6">
        <v>45369</v>
      </c>
      <c r="K847" s="6">
        <v>45464</v>
      </c>
      <c r="L847" s="6">
        <v>45506</v>
      </c>
      <c r="M847" t="s">
        <v>8573</v>
      </c>
      <c r="N847" t="s">
        <v>10109</v>
      </c>
      <c r="O847">
        <v>2943.44</v>
      </c>
      <c r="P847" t="s">
        <v>8534</v>
      </c>
      <c r="Q847">
        <v>3</v>
      </c>
      <c r="R847">
        <v>1</v>
      </c>
      <c r="S847" t="s">
        <v>8535</v>
      </c>
      <c r="T847" t="s">
        <v>8523</v>
      </c>
      <c r="U847" t="s">
        <v>8523</v>
      </c>
      <c r="V847">
        <v>0</v>
      </c>
      <c r="W847">
        <v>0</v>
      </c>
      <c r="X847">
        <v>25995</v>
      </c>
      <c r="Y847">
        <v>1145</v>
      </c>
    </row>
    <row r="848" spans="1:25">
      <c r="A848" t="s">
        <v>10110</v>
      </c>
      <c r="B848" t="s">
        <v>10111</v>
      </c>
      <c r="D848">
        <v>14230122850</v>
      </c>
      <c r="E848" t="s">
        <v>8527</v>
      </c>
      <c r="F848" t="s">
        <v>8518</v>
      </c>
      <c r="G848" t="s">
        <v>9087</v>
      </c>
      <c r="H848" t="s">
        <v>1033</v>
      </c>
      <c r="I848" s="6">
        <v>45352</v>
      </c>
      <c r="J848" s="6">
        <v>45352</v>
      </c>
      <c r="K848" s="6">
        <v>45443</v>
      </c>
      <c r="L848" s="6">
        <v>45712</v>
      </c>
      <c r="N848">
        <v>0</v>
      </c>
      <c r="O848">
        <v>0</v>
      </c>
      <c r="Q848">
        <v>0</v>
      </c>
      <c r="R848">
        <v>0</v>
      </c>
      <c r="S848" t="s">
        <v>8522</v>
      </c>
      <c r="T848" t="s">
        <v>8518</v>
      </c>
      <c r="U848" t="s">
        <v>8518</v>
      </c>
      <c r="V848">
        <v>0</v>
      </c>
      <c r="W848">
        <v>0</v>
      </c>
      <c r="X848">
        <v>25997</v>
      </c>
      <c r="Y848">
        <v>0</v>
      </c>
    </row>
    <row r="849" spans="1:25">
      <c r="A849" t="s">
        <v>443</v>
      </c>
      <c r="B849" t="s">
        <v>445</v>
      </c>
      <c r="D849">
        <v>16336551605</v>
      </c>
      <c r="E849" t="s">
        <v>8517</v>
      </c>
      <c r="F849" t="s">
        <v>8523</v>
      </c>
      <c r="G849" t="s">
        <v>8548</v>
      </c>
      <c r="H849" t="s">
        <v>980</v>
      </c>
      <c r="I849" s="6">
        <v>45383</v>
      </c>
      <c r="J849" s="6">
        <v>45348</v>
      </c>
      <c r="K849" s="6">
        <v>45747</v>
      </c>
      <c r="L849" s="6">
        <v>45747</v>
      </c>
      <c r="M849" t="s">
        <v>8627</v>
      </c>
      <c r="N849" t="s">
        <v>10112</v>
      </c>
      <c r="O849">
        <v>10365.52</v>
      </c>
      <c r="P849" t="s">
        <v>8534</v>
      </c>
      <c r="Q849">
        <v>5</v>
      </c>
      <c r="R849">
        <v>3</v>
      </c>
      <c r="S849" t="s">
        <v>8535</v>
      </c>
      <c r="T849" t="s">
        <v>8523</v>
      </c>
      <c r="U849" t="s">
        <v>8523</v>
      </c>
      <c r="V849">
        <v>0</v>
      </c>
      <c r="W849">
        <v>0</v>
      </c>
      <c r="X849">
        <v>25999</v>
      </c>
      <c r="Y849">
        <v>1081</v>
      </c>
    </row>
    <row r="850" spans="1:25">
      <c r="A850" t="s">
        <v>443</v>
      </c>
      <c r="B850" t="s">
        <v>10113</v>
      </c>
      <c r="D850">
        <v>16581702209</v>
      </c>
      <c r="E850" t="s">
        <v>8517</v>
      </c>
      <c r="F850" t="s">
        <v>8518</v>
      </c>
      <c r="G850" t="s">
        <v>9087</v>
      </c>
      <c r="H850" t="s">
        <v>987</v>
      </c>
      <c r="I850" s="6">
        <v>45348</v>
      </c>
      <c r="K850" s="6">
        <v>45682</v>
      </c>
      <c r="L850" s="6">
        <v>45348</v>
      </c>
      <c r="M850" t="s">
        <v>8627</v>
      </c>
      <c r="N850">
        <v>0</v>
      </c>
      <c r="O850">
        <v>0</v>
      </c>
      <c r="Q850">
        <v>0</v>
      </c>
      <c r="R850">
        <v>0</v>
      </c>
      <c r="S850" t="s">
        <v>8522</v>
      </c>
      <c r="T850" t="s">
        <v>8518</v>
      </c>
      <c r="U850" t="s">
        <v>8518</v>
      </c>
      <c r="V850">
        <v>0</v>
      </c>
      <c r="W850">
        <v>0</v>
      </c>
      <c r="X850">
        <v>26000</v>
      </c>
      <c r="Y850">
        <v>0</v>
      </c>
    </row>
    <row r="851" spans="1:25">
      <c r="A851" t="s">
        <v>9230</v>
      </c>
      <c r="B851" t="s">
        <v>10114</v>
      </c>
      <c r="D851">
        <v>15444296989</v>
      </c>
      <c r="E851" t="s">
        <v>8556</v>
      </c>
      <c r="F851" t="s">
        <v>8523</v>
      </c>
      <c r="G851" t="s">
        <v>8548</v>
      </c>
      <c r="I851" s="6">
        <v>45292</v>
      </c>
      <c r="K851" s="6">
        <v>45382</v>
      </c>
      <c r="L851" s="6">
        <v>45308</v>
      </c>
      <c r="M851" t="s">
        <v>8600</v>
      </c>
      <c r="N851" t="s">
        <v>10115</v>
      </c>
      <c r="O851">
        <v>136</v>
      </c>
      <c r="Q851">
        <v>3</v>
      </c>
      <c r="R851">
        <v>5</v>
      </c>
      <c r="S851" t="s">
        <v>8535</v>
      </c>
      <c r="T851" t="s">
        <v>8518</v>
      </c>
      <c r="U851" t="s">
        <v>8518</v>
      </c>
      <c r="V851">
        <v>0</v>
      </c>
      <c r="W851">
        <v>0</v>
      </c>
      <c r="X851">
        <v>26103</v>
      </c>
      <c r="Y851">
        <v>0</v>
      </c>
    </row>
    <row r="852" spans="1:25">
      <c r="A852" t="s">
        <v>268</v>
      </c>
      <c r="B852" t="s">
        <v>10116</v>
      </c>
      <c r="D852">
        <v>15893507619</v>
      </c>
      <c r="E852" t="s">
        <v>8527</v>
      </c>
      <c r="F852" t="s">
        <v>8518</v>
      </c>
      <c r="G852" t="s">
        <v>8519</v>
      </c>
      <c r="H852" t="s">
        <v>980</v>
      </c>
      <c r="I852" s="6">
        <v>45286</v>
      </c>
      <c r="K852" s="6">
        <v>45382</v>
      </c>
      <c r="L852" s="6">
        <v>45401</v>
      </c>
      <c r="N852" t="s">
        <v>10117</v>
      </c>
      <c r="O852">
        <v>0</v>
      </c>
      <c r="P852" t="s">
        <v>8534</v>
      </c>
      <c r="Q852">
        <v>4</v>
      </c>
      <c r="R852">
        <v>1</v>
      </c>
      <c r="S852" t="s">
        <v>8535</v>
      </c>
      <c r="T852" t="s">
        <v>8523</v>
      </c>
      <c r="U852" t="s">
        <v>8518</v>
      </c>
      <c r="V852">
        <v>0</v>
      </c>
      <c r="W852">
        <v>0</v>
      </c>
      <c r="X852">
        <v>26405</v>
      </c>
      <c r="Y852">
        <v>1108</v>
      </c>
    </row>
    <row r="853" spans="1:25">
      <c r="A853" t="s">
        <v>182</v>
      </c>
      <c r="B853" t="s">
        <v>9341</v>
      </c>
      <c r="D853" t="s">
        <v>10118</v>
      </c>
      <c r="E853" t="s">
        <v>295</v>
      </c>
      <c r="F853" t="s">
        <v>8523</v>
      </c>
      <c r="G853" t="s">
        <v>9360</v>
      </c>
      <c r="I853" s="6">
        <v>45292</v>
      </c>
      <c r="L853" s="6">
        <v>45293</v>
      </c>
      <c r="N853">
        <v>0</v>
      </c>
      <c r="O853">
        <v>0</v>
      </c>
      <c r="Q853">
        <v>0</v>
      </c>
      <c r="R853">
        <v>0</v>
      </c>
      <c r="S853" t="s">
        <v>8522</v>
      </c>
      <c r="T853" t="s">
        <v>8523</v>
      </c>
      <c r="U853" t="s">
        <v>8523</v>
      </c>
      <c r="V853">
        <v>0</v>
      </c>
      <c r="W853">
        <v>0</v>
      </c>
      <c r="X853">
        <v>26406</v>
      </c>
      <c r="Y853">
        <v>0</v>
      </c>
    </row>
    <row r="854" spans="1:25">
      <c r="A854" t="s">
        <v>10119</v>
      </c>
      <c r="B854" t="s">
        <v>10120</v>
      </c>
      <c r="E854" t="s">
        <v>8527</v>
      </c>
      <c r="F854" t="s">
        <v>8523</v>
      </c>
      <c r="G854" t="s">
        <v>8548</v>
      </c>
      <c r="I854" s="6">
        <v>45292</v>
      </c>
      <c r="K854" s="6">
        <v>45596</v>
      </c>
      <c r="L854" s="6">
        <v>45293</v>
      </c>
      <c r="N854" t="s">
        <v>10121</v>
      </c>
      <c r="O854">
        <v>0</v>
      </c>
      <c r="Q854">
        <v>4</v>
      </c>
      <c r="R854">
        <v>10</v>
      </c>
      <c r="S854" t="s">
        <v>8535</v>
      </c>
      <c r="T854" t="s">
        <v>8523</v>
      </c>
      <c r="U854" t="s">
        <v>8523</v>
      </c>
      <c r="V854">
        <v>0</v>
      </c>
      <c r="W854">
        <v>0</v>
      </c>
      <c r="X854">
        <v>26408</v>
      </c>
      <c r="Y854">
        <v>0</v>
      </c>
    </row>
    <row r="855" spans="1:25">
      <c r="A855" t="s">
        <v>9258</v>
      </c>
      <c r="B855" t="s">
        <v>10122</v>
      </c>
      <c r="E855" t="s">
        <v>8527</v>
      </c>
      <c r="F855" t="s">
        <v>8518</v>
      </c>
      <c r="G855" t="s">
        <v>8519</v>
      </c>
      <c r="I855" s="6">
        <v>45313</v>
      </c>
      <c r="K855" s="6">
        <v>45338</v>
      </c>
      <c r="L855" s="6">
        <v>45338</v>
      </c>
      <c r="M855" t="s">
        <v>8600</v>
      </c>
      <c r="N855">
        <v>0</v>
      </c>
      <c r="O855">
        <v>0</v>
      </c>
      <c r="Q855">
        <v>1</v>
      </c>
      <c r="R855">
        <v>2</v>
      </c>
      <c r="S855" t="s">
        <v>8535</v>
      </c>
      <c r="T855" t="s">
        <v>8523</v>
      </c>
      <c r="U855" t="s">
        <v>8518</v>
      </c>
      <c r="V855">
        <v>0</v>
      </c>
      <c r="W855">
        <v>0</v>
      </c>
      <c r="X855">
        <v>26512</v>
      </c>
      <c r="Y855">
        <v>0</v>
      </c>
    </row>
    <row r="856" spans="1:25">
      <c r="A856" t="s">
        <v>9645</v>
      </c>
      <c r="B856" t="s">
        <v>10123</v>
      </c>
      <c r="E856" t="s">
        <v>8527</v>
      </c>
      <c r="F856" t="s">
        <v>8518</v>
      </c>
      <c r="G856" t="s">
        <v>8519</v>
      </c>
      <c r="I856" s="6">
        <v>45047</v>
      </c>
      <c r="K856" s="6">
        <v>45077</v>
      </c>
      <c r="L856" s="6">
        <v>45047</v>
      </c>
      <c r="M856" t="s">
        <v>8600</v>
      </c>
      <c r="N856">
        <v>0</v>
      </c>
      <c r="O856">
        <v>0</v>
      </c>
      <c r="Q856">
        <v>1</v>
      </c>
      <c r="R856">
        <v>0</v>
      </c>
      <c r="S856" t="s">
        <v>8522</v>
      </c>
      <c r="T856" t="s">
        <v>8523</v>
      </c>
      <c r="U856" t="s">
        <v>8518</v>
      </c>
      <c r="V856">
        <v>0</v>
      </c>
      <c r="W856">
        <v>0</v>
      </c>
      <c r="X856">
        <v>26513</v>
      </c>
      <c r="Y856">
        <v>0</v>
      </c>
    </row>
    <row r="857" spans="1:25">
      <c r="A857" t="s">
        <v>110</v>
      </c>
      <c r="B857" t="s">
        <v>263</v>
      </c>
      <c r="D857">
        <v>16644625585</v>
      </c>
      <c r="E857" t="s">
        <v>8517</v>
      </c>
      <c r="F857" t="s">
        <v>8523</v>
      </c>
      <c r="G857" t="s">
        <v>8548</v>
      </c>
      <c r="H857" t="s">
        <v>980</v>
      </c>
      <c r="I857" s="6">
        <v>45329</v>
      </c>
      <c r="J857" s="6">
        <v>45323</v>
      </c>
      <c r="K857" s="6">
        <v>45657</v>
      </c>
      <c r="L857" s="6">
        <v>45657</v>
      </c>
      <c r="M857" t="s">
        <v>8539</v>
      </c>
      <c r="N857" t="s">
        <v>10124</v>
      </c>
      <c r="O857">
        <v>6124.8</v>
      </c>
      <c r="P857" t="s">
        <v>8534</v>
      </c>
      <c r="Q857">
        <v>3</v>
      </c>
      <c r="R857">
        <v>2</v>
      </c>
      <c r="S857" t="s">
        <v>8535</v>
      </c>
      <c r="T857" t="s">
        <v>8523</v>
      </c>
      <c r="U857" t="s">
        <v>8523</v>
      </c>
      <c r="V857">
        <v>0</v>
      </c>
      <c r="W857">
        <v>0</v>
      </c>
      <c r="X857">
        <v>26519</v>
      </c>
      <c r="Y857">
        <v>1022</v>
      </c>
    </row>
    <row r="858" spans="1:25">
      <c r="A858" t="s">
        <v>132</v>
      </c>
      <c r="B858" t="s">
        <v>10125</v>
      </c>
      <c r="D858">
        <v>14381170580</v>
      </c>
      <c r="E858" t="s">
        <v>15</v>
      </c>
      <c r="F858" t="s">
        <v>8523</v>
      </c>
      <c r="G858" t="s">
        <v>8548</v>
      </c>
      <c r="H858" t="s">
        <v>980</v>
      </c>
      <c r="I858" s="6">
        <v>45261</v>
      </c>
      <c r="K858" s="6">
        <v>45382</v>
      </c>
      <c r="L858" s="6">
        <v>45261</v>
      </c>
      <c r="M858" t="s">
        <v>8627</v>
      </c>
      <c r="N858">
        <v>0</v>
      </c>
      <c r="O858">
        <v>0</v>
      </c>
      <c r="P858" t="s">
        <v>8534</v>
      </c>
      <c r="Q858">
        <v>1</v>
      </c>
      <c r="R858">
        <v>0</v>
      </c>
      <c r="S858" t="s">
        <v>8522</v>
      </c>
      <c r="T858" t="s">
        <v>8523</v>
      </c>
      <c r="U858" t="s">
        <v>8518</v>
      </c>
      <c r="V858">
        <v>0</v>
      </c>
      <c r="W858">
        <v>0</v>
      </c>
      <c r="X858">
        <v>26520</v>
      </c>
      <c r="Y858">
        <v>1011</v>
      </c>
    </row>
    <row r="859" spans="1:25">
      <c r="A859" t="s">
        <v>92</v>
      </c>
      <c r="B859" t="s">
        <v>10126</v>
      </c>
      <c r="D859">
        <v>16770890575</v>
      </c>
      <c r="E859" t="s">
        <v>8527</v>
      </c>
      <c r="F859" t="s">
        <v>8523</v>
      </c>
      <c r="G859" t="s">
        <v>8548</v>
      </c>
      <c r="H859" t="s">
        <v>980</v>
      </c>
      <c r="I859" s="6">
        <v>45341</v>
      </c>
      <c r="K859" s="6">
        <v>45473</v>
      </c>
      <c r="L859" s="6">
        <v>45471</v>
      </c>
      <c r="M859" t="s">
        <v>8573</v>
      </c>
      <c r="N859" t="s">
        <v>10127</v>
      </c>
      <c r="O859">
        <v>4016</v>
      </c>
      <c r="P859" t="s">
        <v>8534</v>
      </c>
      <c r="Q859">
        <v>5</v>
      </c>
      <c r="R859">
        <v>1</v>
      </c>
      <c r="S859" t="s">
        <v>8535</v>
      </c>
      <c r="T859" t="s">
        <v>8523</v>
      </c>
      <c r="U859" t="s">
        <v>8523</v>
      </c>
      <c r="V859">
        <v>0</v>
      </c>
      <c r="W859">
        <v>0</v>
      </c>
      <c r="X859">
        <v>26521</v>
      </c>
      <c r="Y859">
        <v>1096</v>
      </c>
    </row>
    <row r="860" spans="1:25">
      <c r="A860" t="s">
        <v>302</v>
      </c>
      <c r="B860" t="s">
        <v>10128</v>
      </c>
      <c r="D860">
        <v>17160216919</v>
      </c>
      <c r="E860" t="s">
        <v>8517</v>
      </c>
      <c r="F860" t="s">
        <v>8518</v>
      </c>
      <c r="G860" t="s">
        <v>8519</v>
      </c>
      <c r="H860" t="s">
        <v>980</v>
      </c>
      <c r="I860" s="6">
        <v>45327</v>
      </c>
      <c r="K860" s="6">
        <v>45412</v>
      </c>
      <c r="L860" s="6">
        <v>45380</v>
      </c>
      <c r="N860" t="s">
        <v>10001</v>
      </c>
      <c r="O860">
        <v>292</v>
      </c>
      <c r="P860" t="s">
        <v>8534</v>
      </c>
      <c r="Q860">
        <v>1</v>
      </c>
      <c r="R860">
        <v>1</v>
      </c>
      <c r="S860" t="s">
        <v>8535</v>
      </c>
      <c r="T860" t="s">
        <v>8523</v>
      </c>
      <c r="U860" t="s">
        <v>8518</v>
      </c>
      <c r="V860">
        <v>0</v>
      </c>
      <c r="W860">
        <v>0</v>
      </c>
      <c r="X860">
        <v>26523</v>
      </c>
      <c r="Y860">
        <v>1020</v>
      </c>
    </row>
    <row r="861" spans="1:25">
      <c r="A861" t="s">
        <v>92</v>
      </c>
      <c r="B861" t="s">
        <v>9341</v>
      </c>
      <c r="D861" t="s">
        <v>10129</v>
      </c>
      <c r="E861" t="s">
        <v>295</v>
      </c>
      <c r="F861" t="s">
        <v>8523</v>
      </c>
      <c r="G861" t="s">
        <v>9360</v>
      </c>
      <c r="I861" s="6">
        <v>45292</v>
      </c>
      <c r="L861" s="6">
        <v>45657</v>
      </c>
      <c r="M861" t="s">
        <v>8573</v>
      </c>
      <c r="N861">
        <v>0</v>
      </c>
      <c r="O861">
        <v>387.2</v>
      </c>
      <c r="Q861">
        <v>0</v>
      </c>
      <c r="R861">
        <v>0</v>
      </c>
      <c r="S861" t="s">
        <v>8522</v>
      </c>
      <c r="T861" t="s">
        <v>8523</v>
      </c>
      <c r="U861" t="s">
        <v>8523</v>
      </c>
      <c r="V861">
        <v>0</v>
      </c>
      <c r="W861">
        <v>0</v>
      </c>
      <c r="X861">
        <v>26524</v>
      </c>
      <c r="Y861">
        <v>0</v>
      </c>
    </row>
    <row r="862" spans="1:25">
      <c r="A862" t="s">
        <v>10130</v>
      </c>
      <c r="B862" t="s">
        <v>10024</v>
      </c>
      <c r="E862" t="s">
        <v>8527</v>
      </c>
      <c r="F862" t="s">
        <v>8523</v>
      </c>
      <c r="G862" t="s">
        <v>8548</v>
      </c>
      <c r="I862" s="6">
        <v>45236</v>
      </c>
      <c r="L862" s="6">
        <v>45236</v>
      </c>
      <c r="N862" t="s">
        <v>10025</v>
      </c>
      <c r="O862">
        <v>0</v>
      </c>
      <c r="Q862">
        <v>15</v>
      </c>
      <c r="R862">
        <v>2</v>
      </c>
      <c r="S862" t="s">
        <v>8535</v>
      </c>
      <c r="T862" t="s">
        <v>8523</v>
      </c>
      <c r="U862" t="s">
        <v>8523</v>
      </c>
      <c r="V862">
        <v>0</v>
      </c>
      <c r="W862">
        <v>0</v>
      </c>
      <c r="X862">
        <v>26526</v>
      </c>
      <c r="Y862">
        <v>0</v>
      </c>
    </row>
    <row r="863" spans="1:25">
      <c r="A863" t="s">
        <v>237</v>
      </c>
      <c r="B863" t="s">
        <v>10131</v>
      </c>
      <c r="D863">
        <v>13410093568</v>
      </c>
      <c r="E863" t="s">
        <v>8527</v>
      </c>
      <c r="F863" t="s">
        <v>8523</v>
      </c>
      <c r="G863" t="s">
        <v>8548</v>
      </c>
      <c r="I863" s="6">
        <v>45261</v>
      </c>
      <c r="K863" s="6">
        <v>45627</v>
      </c>
      <c r="L863" s="6">
        <v>45261</v>
      </c>
      <c r="M863" t="s">
        <v>8600</v>
      </c>
      <c r="N863" t="s">
        <v>10132</v>
      </c>
      <c r="O863">
        <v>0</v>
      </c>
      <c r="Q863">
        <v>3</v>
      </c>
      <c r="R863">
        <v>13</v>
      </c>
      <c r="S863" t="s">
        <v>8535</v>
      </c>
      <c r="T863" t="s">
        <v>8523</v>
      </c>
      <c r="U863" t="s">
        <v>8523</v>
      </c>
      <c r="V863">
        <v>0</v>
      </c>
      <c r="W863">
        <v>0</v>
      </c>
      <c r="X863">
        <v>26530</v>
      </c>
      <c r="Y863">
        <v>0</v>
      </c>
    </row>
    <row r="864" spans="1:25">
      <c r="A864" t="s">
        <v>8915</v>
      </c>
      <c r="B864" t="s">
        <v>10133</v>
      </c>
      <c r="D864">
        <v>16166588162</v>
      </c>
      <c r="E864" t="s">
        <v>8517</v>
      </c>
      <c r="F864" t="s">
        <v>8518</v>
      </c>
      <c r="G864" t="s">
        <v>9002</v>
      </c>
      <c r="H864" t="s">
        <v>980</v>
      </c>
      <c r="I864" s="6">
        <v>45292</v>
      </c>
      <c r="K864" s="6">
        <v>45657</v>
      </c>
      <c r="L864" s="6">
        <v>45436</v>
      </c>
      <c r="M864" t="s">
        <v>8532</v>
      </c>
      <c r="N864" t="s">
        <v>10134</v>
      </c>
      <c r="O864">
        <v>127.8</v>
      </c>
      <c r="P864" t="s">
        <v>8534</v>
      </c>
      <c r="Q864">
        <v>1</v>
      </c>
      <c r="R864">
        <v>2</v>
      </c>
      <c r="S864" t="s">
        <v>8535</v>
      </c>
      <c r="T864" t="s">
        <v>8523</v>
      </c>
      <c r="U864" t="s">
        <v>8518</v>
      </c>
      <c r="V864">
        <v>0</v>
      </c>
      <c r="W864">
        <v>0</v>
      </c>
      <c r="X864">
        <v>26533</v>
      </c>
      <c r="Y864">
        <v>1034</v>
      </c>
    </row>
    <row r="865" spans="1:25">
      <c r="A865" t="s">
        <v>8380</v>
      </c>
      <c r="B865" t="s">
        <v>10135</v>
      </c>
      <c r="E865" t="s">
        <v>8527</v>
      </c>
      <c r="F865" t="s">
        <v>8523</v>
      </c>
      <c r="G865" t="s">
        <v>9360</v>
      </c>
      <c r="I865" s="6">
        <v>45292</v>
      </c>
      <c r="L865" s="6">
        <v>45292</v>
      </c>
      <c r="M865" t="s">
        <v>8600</v>
      </c>
      <c r="N865" t="s">
        <v>8871</v>
      </c>
      <c r="O865">
        <v>0</v>
      </c>
      <c r="Q865">
        <v>2</v>
      </c>
      <c r="R865">
        <v>6</v>
      </c>
      <c r="S865" t="s">
        <v>8535</v>
      </c>
      <c r="T865" t="s">
        <v>8523</v>
      </c>
      <c r="U865" t="s">
        <v>8523</v>
      </c>
      <c r="V865">
        <v>0</v>
      </c>
      <c r="W865">
        <v>0</v>
      </c>
      <c r="X865">
        <v>26534</v>
      </c>
      <c r="Y865">
        <v>0</v>
      </c>
    </row>
    <row r="866" spans="1:25">
      <c r="A866" t="s">
        <v>9979</v>
      </c>
      <c r="B866" t="s">
        <v>10136</v>
      </c>
      <c r="E866" t="s">
        <v>8556</v>
      </c>
      <c r="F866" t="s">
        <v>8518</v>
      </c>
      <c r="G866" t="s">
        <v>8519</v>
      </c>
      <c r="I866" s="6">
        <v>45306</v>
      </c>
      <c r="K866" s="6">
        <v>45327</v>
      </c>
      <c r="L866" s="6">
        <v>45306</v>
      </c>
      <c r="M866" t="s">
        <v>8600</v>
      </c>
      <c r="N866" t="s">
        <v>10137</v>
      </c>
      <c r="O866">
        <v>0</v>
      </c>
      <c r="Q866">
        <v>2</v>
      </c>
      <c r="R866">
        <v>2</v>
      </c>
      <c r="S866" t="s">
        <v>8535</v>
      </c>
      <c r="T866" t="s">
        <v>8523</v>
      </c>
      <c r="U866" t="s">
        <v>8518</v>
      </c>
      <c r="V866">
        <v>0</v>
      </c>
      <c r="W866">
        <v>0</v>
      </c>
      <c r="X866">
        <v>26535</v>
      </c>
      <c r="Y866">
        <v>0</v>
      </c>
    </row>
    <row r="867" spans="1:25">
      <c r="A867" t="s">
        <v>9240</v>
      </c>
      <c r="B867" t="s">
        <v>10138</v>
      </c>
      <c r="D867">
        <v>16804063134</v>
      </c>
      <c r="E867" t="s">
        <v>8527</v>
      </c>
      <c r="F867" t="s">
        <v>8523</v>
      </c>
      <c r="G867" t="s">
        <v>9360</v>
      </c>
      <c r="I867" s="6">
        <v>45292</v>
      </c>
      <c r="K867" s="6">
        <v>45473</v>
      </c>
      <c r="L867" s="6">
        <v>45293</v>
      </c>
      <c r="M867" t="s">
        <v>8600</v>
      </c>
      <c r="N867" t="s">
        <v>9186</v>
      </c>
      <c r="O867">
        <v>0</v>
      </c>
      <c r="Q867">
        <v>1</v>
      </c>
      <c r="R867">
        <v>6</v>
      </c>
      <c r="S867" t="s">
        <v>8535</v>
      </c>
      <c r="T867" t="s">
        <v>8518</v>
      </c>
      <c r="U867" t="s">
        <v>8518</v>
      </c>
      <c r="V867">
        <v>0</v>
      </c>
      <c r="W867">
        <v>0</v>
      </c>
      <c r="X867">
        <v>26537</v>
      </c>
      <c r="Y867">
        <v>0</v>
      </c>
    </row>
    <row r="868" spans="1:25">
      <c r="A868" t="s">
        <v>9882</v>
      </c>
      <c r="B868" t="s">
        <v>9341</v>
      </c>
      <c r="D868" t="s">
        <v>10139</v>
      </c>
      <c r="E868" t="s">
        <v>295</v>
      </c>
      <c r="F868" t="s">
        <v>8523</v>
      </c>
      <c r="G868" t="s">
        <v>9360</v>
      </c>
      <c r="I868" s="6">
        <v>45323</v>
      </c>
      <c r="L868" s="6">
        <v>45471</v>
      </c>
      <c r="N868">
        <v>0</v>
      </c>
      <c r="O868">
        <v>42</v>
      </c>
      <c r="Q868">
        <v>0</v>
      </c>
      <c r="R868">
        <v>0</v>
      </c>
      <c r="S868" t="s">
        <v>8522</v>
      </c>
      <c r="T868" t="s">
        <v>8523</v>
      </c>
      <c r="U868" t="s">
        <v>8523</v>
      </c>
      <c r="V868">
        <v>0</v>
      </c>
      <c r="W868">
        <v>0</v>
      </c>
      <c r="X868">
        <v>26542</v>
      </c>
      <c r="Y868">
        <v>0</v>
      </c>
    </row>
    <row r="869" spans="1:25">
      <c r="A869" t="s">
        <v>114</v>
      </c>
      <c r="B869" t="s">
        <v>272</v>
      </c>
      <c r="D869">
        <v>17301984096</v>
      </c>
      <c r="E869" t="s">
        <v>8517</v>
      </c>
      <c r="F869" t="s">
        <v>8523</v>
      </c>
      <c r="G869" t="s">
        <v>8548</v>
      </c>
      <c r="H869" t="s">
        <v>980</v>
      </c>
      <c r="I869" s="6">
        <v>45474</v>
      </c>
      <c r="K869" s="6">
        <v>45657</v>
      </c>
      <c r="L869" s="6">
        <v>45657</v>
      </c>
      <c r="M869" t="s">
        <v>8901</v>
      </c>
      <c r="N869" t="s">
        <v>10140</v>
      </c>
      <c r="O869">
        <v>3384</v>
      </c>
      <c r="P869" t="s">
        <v>8534</v>
      </c>
      <c r="Q869">
        <v>6</v>
      </c>
      <c r="R869">
        <v>2</v>
      </c>
      <c r="S869" t="s">
        <v>8522</v>
      </c>
      <c r="T869" t="s">
        <v>8523</v>
      </c>
      <c r="U869" t="s">
        <v>8523</v>
      </c>
      <c r="V869">
        <v>0</v>
      </c>
      <c r="W869">
        <v>0</v>
      </c>
      <c r="X869">
        <v>26545</v>
      </c>
      <c r="Y869">
        <v>1423</v>
      </c>
    </row>
    <row r="870" spans="1:25">
      <c r="A870" t="s">
        <v>414</v>
      </c>
      <c r="B870" t="s">
        <v>10141</v>
      </c>
      <c r="D870">
        <v>14544872752</v>
      </c>
      <c r="E870" t="s">
        <v>8527</v>
      </c>
      <c r="F870" t="s">
        <v>8523</v>
      </c>
      <c r="G870" t="s">
        <v>8548</v>
      </c>
      <c r="H870" t="s">
        <v>980</v>
      </c>
      <c r="I870" s="6">
        <v>45348</v>
      </c>
      <c r="K870" s="6">
        <v>45464</v>
      </c>
      <c r="L870" s="6">
        <v>45492</v>
      </c>
      <c r="M870" t="s">
        <v>8901</v>
      </c>
      <c r="N870" t="s">
        <v>10142</v>
      </c>
      <c r="O870">
        <v>1494.8</v>
      </c>
      <c r="P870" t="s">
        <v>8534</v>
      </c>
      <c r="Q870">
        <v>5</v>
      </c>
      <c r="R870">
        <v>2</v>
      </c>
      <c r="S870" t="s">
        <v>8535</v>
      </c>
      <c r="T870" t="s">
        <v>8523</v>
      </c>
      <c r="U870" t="s">
        <v>8523</v>
      </c>
      <c r="V870">
        <v>0</v>
      </c>
      <c r="W870">
        <v>0</v>
      </c>
      <c r="X870">
        <v>26547</v>
      </c>
      <c r="Y870">
        <v>1121</v>
      </c>
    </row>
    <row r="871" spans="1:25">
      <c r="A871" t="s">
        <v>69</v>
      </c>
      <c r="B871" t="s">
        <v>10143</v>
      </c>
      <c r="D871">
        <v>16619510880</v>
      </c>
      <c r="E871" t="s">
        <v>8527</v>
      </c>
      <c r="F871" t="s">
        <v>8518</v>
      </c>
      <c r="G871" t="s">
        <v>9087</v>
      </c>
      <c r="H871" t="s">
        <v>983</v>
      </c>
      <c r="I871" s="6">
        <v>45383</v>
      </c>
      <c r="K871" s="6">
        <v>45412</v>
      </c>
      <c r="L871" s="6">
        <v>45383</v>
      </c>
      <c r="N871">
        <v>0</v>
      </c>
      <c r="O871">
        <v>0</v>
      </c>
      <c r="Q871">
        <v>0</v>
      </c>
      <c r="R871">
        <v>0</v>
      </c>
      <c r="S871" t="s">
        <v>8522</v>
      </c>
      <c r="T871" t="s">
        <v>8518</v>
      </c>
      <c r="U871" t="s">
        <v>8518</v>
      </c>
      <c r="V871">
        <v>0</v>
      </c>
      <c r="W871">
        <v>0</v>
      </c>
      <c r="X871">
        <v>26549</v>
      </c>
      <c r="Y871">
        <v>0</v>
      </c>
    </row>
    <row r="872" spans="1:25">
      <c r="A872" t="s">
        <v>10144</v>
      </c>
      <c r="B872" t="s">
        <v>10145</v>
      </c>
      <c r="E872" t="s">
        <v>8527</v>
      </c>
      <c r="F872" t="s">
        <v>8523</v>
      </c>
      <c r="G872" t="s">
        <v>8548</v>
      </c>
      <c r="I872" s="6">
        <v>45313</v>
      </c>
      <c r="K872" s="6">
        <v>45352</v>
      </c>
      <c r="L872" s="6">
        <v>45313</v>
      </c>
      <c r="N872" t="s">
        <v>10146</v>
      </c>
      <c r="O872">
        <v>0</v>
      </c>
      <c r="Q872">
        <v>5</v>
      </c>
      <c r="R872">
        <v>3</v>
      </c>
      <c r="S872" t="s">
        <v>8535</v>
      </c>
      <c r="T872" t="s">
        <v>8523</v>
      </c>
      <c r="U872" t="s">
        <v>8523</v>
      </c>
      <c r="V872">
        <v>0</v>
      </c>
      <c r="W872">
        <v>0</v>
      </c>
      <c r="X872">
        <v>26552</v>
      </c>
      <c r="Y872">
        <v>0</v>
      </c>
    </row>
    <row r="873" spans="1:25">
      <c r="A873" t="s">
        <v>10147</v>
      </c>
      <c r="B873" t="s">
        <v>10148</v>
      </c>
      <c r="F873" t="s">
        <v>8523</v>
      </c>
      <c r="G873" t="s">
        <v>9360</v>
      </c>
      <c r="I873" s="6">
        <v>45292</v>
      </c>
      <c r="L873" s="6">
        <v>45292</v>
      </c>
      <c r="N873" t="s">
        <v>9047</v>
      </c>
      <c r="O873">
        <v>0</v>
      </c>
      <c r="Q873">
        <v>2</v>
      </c>
      <c r="R873">
        <v>0</v>
      </c>
      <c r="S873" t="s">
        <v>8522</v>
      </c>
      <c r="T873" t="s">
        <v>8523</v>
      </c>
      <c r="U873" t="s">
        <v>8523</v>
      </c>
      <c r="V873">
        <v>0</v>
      </c>
      <c r="W873">
        <v>0</v>
      </c>
      <c r="X873">
        <v>26557</v>
      </c>
      <c r="Y873">
        <v>0</v>
      </c>
    </row>
    <row r="874" spans="1:25">
      <c r="A874" t="s">
        <v>10021</v>
      </c>
      <c r="B874" t="s">
        <v>732</v>
      </c>
      <c r="F874" t="s">
        <v>8523</v>
      </c>
      <c r="G874" t="s">
        <v>9360</v>
      </c>
      <c r="I874" s="6">
        <v>45293</v>
      </c>
      <c r="L874" s="6">
        <v>45293</v>
      </c>
      <c r="M874" t="s">
        <v>8600</v>
      </c>
      <c r="N874">
        <v>0</v>
      </c>
      <c r="O874">
        <v>0</v>
      </c>
      <c r="Q874">
        <v>0</v>
      </c>
      <c r="R874">
        <v>7</v>
      </c>
      <c r="S874" t="s">
        <v>8535</v>
      </c>
      <c r="T874" t="s">
        <v>8523</v>
      </c>
      <c r="U874" t="s">
        <v>8523</v>
      </c>
      <c r="V874">
        <v>0</v>
      </c>
      <c r="W874">
        <v>0</v>
      </c>
      <c r="X874">
        <v>26564</v>
      </c>
      <c r="Y874">
        <v>0</v>
      </c>
    </row>
    <row r="875" spans="1:25">
      <c r="A875" t="s">
        <v>10090</v>
      </c>
      <c r="B875" t="s">
        <v>10149</v>
      </c>
      <c r="E875" t="s">
        <v>8527</v>
      </c>
      <c r="F875" t="s">
        <v>8523</v>
      </c>
      <c r="G875" t="s">
        <v>9360</v>
      </c>
      <c r="I875" s="6">
        <v>45331</v>
      </c>
      <c r="L875" s="6">
        <v>45331</v>
      </c>
      <c r="M875" t="s">
        <v>8600</v>
      </c>
      <c r="N875">
        <v>0</v>
      </c>
      <c r="O875">
        <v>0</v>
      </c>
      <c r="Q875">
        <v>1</v>
      </c>
      <c r="R875">
        <v>1</v>
      </c>
      <c r="S875" t="s">
        <v>8535</v>
      </c>
      <c r="T875" t="s">
        <v>8523</v>
      </c>
      <c r="U875" t="s">
        <v>8523</v>
      </c>
      <c r="V875">
        <v>0</v>
      </c>
      <c r="W875">
        <v>0</v>
      </c>
      <c r="X875">
        <v>26565</v>
      </c>
      <c r="Y875">
        <v>0</v>
      </c>
    </row>
    <row r="876" spans="1:25">
      <c r="A876" t="s">
        <v>10016</v>
      </c>
      <c r="B876" t="s">
        <v>10150</v>
      </c>
      <c r="E876" t="s">
        <v>8527</v>
      </c>
      <c r="F876" t="s">
        <v>8523</v>
      </c>
      <c r="G876" t="s">
        <v>9360</v>
      </c>
      <c r="I876" s="6">
        <v>45331</v>
      </c>
      <c r="L876" s="6">
        <v>45331</v>
      </c>
      <c r="M876" t="s">
        <v>8600</v>
      </c>
      <c r="N876">
        <v>0</v>
      </c>
      <c r="O876">
        <v>0</v>
      </c>
      <c r="Q876">
        <v>30</v>
      </c>
      <c r="R876">
        <v>7</v>
      </c>
      <c r="S876" t="s">
        <v>8535</v>
      </c>
      <c r="T876" t="s">
        <v>8523</v>
      </c>
      <c r="U876" t="s">
        <v>8523</v>
      </c>
      <c r="V876">
        <v>0</v>
      </c>
      <c r="W876">
        <v>0</v>
      </c>
      <c r="X876">
        <v>26566</v>
      </c>
      <c r="Y876">
        <v>0</v>
      </c>
    </row>
    <row r="877" spans="1:25">
      <c r="A877" t="s">
        <v>10023</v>
      </c>
      <c r="B877" t="s">
        <v>10151</v>
      </c>
      <c r="E877" t="s">
        <v>8527</v>
      </c>
      <c r="F877" t="s">
        <v>8523</v>
      </c>
      <c r="G877" t="s">
        <v>9360</v>
      </c>
      <c r="I877" s="6">
        <v>45271</v>
      </c>
      <c r="K877" s="6">
        <v>45345</v>
      </c>
      <c r="L877" s="6">
        <v>45271</v>
      </c>
      <c r="M877" t="s">
        <v>8600</v>
      </c>
      <c r="N877" t="s">
        <v>10152</v>
      </c>
      <c r="O877">
        <v>0</v>
      </c>
      <c r="Q877">
        <v>0</v>
      </c>
      <c r="R877">
        <v>18</v>
      </c>
      <c r="S877" t="s">
        <v>8535</v>
      </c>
      <c r="T877" t="s">
        <v>8523</v>
      </c>
      <c r="U877" t="s">
        <v>8523</v>
      </c>
      <c r="V877">
        <v>0</v>
      </c>
      <c r="W877">
        <v>0</v>
      </c>
      <c r="X877">
        <v>26567</v>
      </c>
      <c r="Y877">
        <v>0</v>
      </c>
    </row>
    <row r="878" spans="1:25">
      <c r="A878" t="s">
        <v>10090</v>
      </c>
      <c r="B878" t="s">
        <v>10153</v>
      </c>
      <c r="E878" t="s">
        <v>8527</v>
      </c>
      <c r="F878" t="s">
        <v>8523</v>
      </c>
      <c r="G878" t="s">
        <v>9360</v>
      </c>
      <c r="I878" s="6">
        <v>45331</v>
      </c>
      <c r="L878" s="6">
        <v>45331</v>
      </c>
      <c r="M878" t="s">
        <v>8600</v>
      </c>
      <c r="N878" t="s">
        <v>10154</v>
      </c>
      <c r="O878">
        <v>0</v>
      </c>
      <c r="Q878">
        <v>1</v>
      </c>
      <c r="R878">
        <v>0</v>
      </c>
      <c r="S878" t="s">
        <v>8522</v>
      </c>
      <c r="T878" t="s">
        <v>8523</v>
      </c>
      <c r="U878" t="s">
        <v>8523</v>
      </c>
      <c r="V878">
        <v>0</v>
      </c>
      <c r="W878">
        <v>0</v>
      </c>
      <c r="X878">
        <v>26668</v>
      </c>
      <c r="Y878">
        <v>0</v>
      </c>
    </row>
    <row r="879" spans="1:25">
      <c r="A879" t="s">
        <v>119</v>
      </c>
      <c r="B879" t="s">
        <v>9341</v>
      </c>
      <c r="D879" t="s">
        <v>10155</v>
      </c>
      <c r="E879" t="s">
        <v>295</v>
      </c>
      <c r="F879" t="s">
        <v>8523</v>
      </c>
      <c r="G879" t="s">
        <v>9360</v>
      </c>
      <c r="I879" s="6">
        <v>45323</v>
      </c>
      <c r="L879" s="6">
        <v>45657</v>
      </c>
      <c r="N879">
        <v>0</v>
      </c>
      <c r="O879">
        <v>18.559999999999999</v>
      </c>
      <c r="Q879">
        <v>0</v>
      </c>
      <c r="R879">
        <v>0</v>
      </c>
      <c r="S879" t="s">
        <v>8522</v>
      </c>
      <c r="T879" t="s">
        <v>8523</v>
      </c>
      <c r="U879" t="s">
        <v>8523</v>
      </c>
      <c r="V879">
        <v>0</v>
      </c>
      <c r="W879">
        <v>0</v>
      </c>
      <c r="X879">
        <v>26670</v>
      </c>
      <c r="Y879">
        <v>0</v>
      </c>
    </row>
    <row r="880" spans="1:25">
      <c r="A880" t="s">
        <v>10156</v>
      </c>
      <c r="B880" t="s">
        <v>10157</v>
      </c>
      <c r="D880">
        <v>17134970373</v>
      </c>
      <c r="E880" t="s">
        <v>8517</v>
      </c>
      <c r="F880" t="s">
        <v>8523</v>
      </c>
      <c r="G880" t="s">
        <v>9360</v>
      </c>
      <c r="H880" t="s">
        <v>983</v>
      </c>
      <c r="I880" s="6">
        <v>45337</v>
      </c>
      <c r="K880" s="6">
        <v>45397</v>
      </c>
      <c r="L880" s="6">
        <v>45450</v>
      </c>
      <c r="N880">
        <v>0</v>
      </c>
      <c r="O880">
        <v>302.72000000000003</v>
      </c>
      <c r="Q880">
        <v>1</v>
      </c>
      <c r="R880">
        <v>1</v>
      </c>
      <c r="S880" t="s">
        <v>8535</v>
      </c>
      <c r="T880" t="s">
        <v>8523</v>
      </c>
      <c r="U880" t="s">
        <v>8523</v>
      </c>
      <c r="V880">
        <v>0</v>
      </c>
      <c r="W880">
        <v>0</v>
      </c>
      <c r="X880">
        <v>26673</v>
      </c>
      <c r="Y880">
        <v>0</v>
      </c>
    </row>
    <row r="881" spans="1:25">
      <c r="A881" t="s">
        <v>10158</v>
      </c>
      <c r="B881" t="s">
        <v>10159</v>
      </c>
      <c r="E881" t="s">
        <v>8527</v>
      </c>
      <c r="F881" t="s">
        <v>8523</v>
      </c>
      <c r="G881" t="s">
        <v>9360</v>
      </c>
      <c r="I881" s="6">
        <v>45323</v>
      </c>
      <c r="K881" s="6">
        <v>45338</v>
      </c>
      <c r="L881" s="6">
        <v>45323</v>
      </c>
      <c r="N881" t="s">
        <v>10160</v>
      </c>
      <c r="O881">
        <v>0</v>
      </c>
      <c r="Q881">
        <v>1</v>
      </c>
      <c r="R881">
        <v>1</v>
      </c>
      <c r="S881" t="s">
        <v>8535</v>
      </c>
      <c r="T881" t="s">
        <v>8523</v>
      </c>
      <c r="U881" t="s">
        <v>8523</v>
      </c>
      <c r="V881">
        <v>0</v>
      </c>
      <c r="W881">
        <v>0</v>
      </c>
      <c r="X881">
        <v>26775</v>
      </c>
      <c r="Y881">
        <v>0</v>
      </c>
    </row>
    <row r="882" spans="1:25">
      <c r="A882" t="s">
        <v>9530</v>
      </c>
      <c r="B882" t="s">
        <v>10161</v>
      </c>
      <c r="E882" t="s">
        <v>8527</v>
      </c>
      <c r="F882" t="s">
        <v>8523</v>
      </c>
      <c r="G882" t="s">
        <v>9360</v>
      </c>
      <c r="I882" s="6">
        <v>45336</v>
      </c>
      <c r="L882" s="6">
        <v>45336</v>
      </c>
      <c r="M882" t="s">
        <v>8600</v>
      </c>
      <c r="N882" t="s">
        <v>10162</v>
      </c>
      <c r="O882">
        <v>0</v>
      </c>
      <c r="Q882">
        <v>2</v>
      </c>
      <c r="R882">
        <v>5</v>
      </c>
      <c r="S882" t="s">
        <v>8535</v>
      </c>
      <c r="T882" t="s">
        <v>8523</v>
      </c>
      <c r="U882" t="s">
        <v>8523</v>
      </c>
      <c r="V882">
        <v>0</v>
      </c>
      <c r="W882">
        <v>0</v>
      </c>
      <c r="X882">
        <v>26776</v>
      </c>
      <c r="Y882">
        <v>0</v>
      </c>
    </row>
    <row r="883" spans="1:25">
      <c r="A883" t="s">
        <v>9533</v>
      </c>
      <c r="B883" t="s">
        <v>10163</v>
      </c>
      <c r="E883" t="s">
        <v>8527</v>
      </c>
      <c r="F883" t="s">
        <v>8518</v>
      </c>
      <c r="G883" t="s">
        <v>8519</v>
      </c>
      <c r="I883" s="6">
        <v>45352</v>
      </c>
      <c r="K883" s="6">
        <v>45382</v>
      </c>
      <c r="L883" s="6">
        <v>45352</v>
      </c>
      <c r="M883" t="s">
        <v>8600</v>
      </c>
      <c r="N883" t="s">
        <v>10164</v>
      </c>
      <c r="O883">
        <v>0</v>
      </c>
      <c r="Q883">
        <v>1</v>
      </c>
      <c r="R883">
        <v>1</v>
      </c>
      <c r="S883" t="s">
        <v>8535</v>
      </c>
      <c r="T883" t="s">
        <v>8523</v>
      </c>
      <c r="U883" t="s">
        <v>8518</v>
      </c>
      <c r="V883">
        <v>0</v>
      </c>
      <c r="W883">
        <v>0</v>
      </c>
      <c r="X883">
        <v>26777</v>
      </c>
      <c r="Y883">
        <v>0</v>
      </c>
    </row>
    <row r="884" spans="1:25">
      <c r="A884" t="s">
        <v>132</v>
      </c>
      <c r="B884" t="s">
        <v>10165</v>
      </c>
      <c r="D884">
        <v>14229947922</v>
      </c>
      <c r="E884" t="s">
        <v>8527</v>
      </c>
      <c r="F884" t="s">
        <v>8518</v>
      </c>
      <c r="G884" t="s">
        <v>8519</v>
      </c>
      <c r="H884" t="s">
        <v>980</v>
      </c>
      <c r="I884" s="6">
        <v>45362</v>
      </c>
      <c r="K884" s="6">
        <v>45396</v>
      </c>
      <c r="L884" s="6">
        <v>45394</v>
      </c>
      <c r="M884" t="s">
        <v>8627</v>
      </c>
      <c r="N884" t="s">
        <v>10166</v>
      </c>
      <c r="O884">
        <v>500</v>
      </c>
      <c r="P884" t="s">
        <v>8534</v>
      </c>
      <c r="Q884">
        <v>2</v>
      </c>
      <c r="R884">
        <v>1</v>
      </c>
      <c r="S884" t="s">
        <v>8535</v>
      </c>
      <c r="T884" t="s">
        <v>8523</v>
      </c>
      <c r="U884" t="s">
        <v>8518</v>
      </c>
      <c r="V884">
        <v>0</v>
      </c>
      <c r="W884">
        <v>0</v>
      </c>
      <c r="X884">
        <v>26778</v>
      </c>
      <c r="Y884">
        <v>1138</v>
      </c>
    </row>
    <row r="885" spans="1:25">
      <c r="A885" t="s">
        <v>302</v>
      </c>
      <c r="B885" t="s">
        <v>9341</v>
      </c>
      <c r="D885" t="s">
        <v>10167</v>
      </c>
      <c r="E885" t="s">
        <v>295</v>
      </c>
      <c r="F885" t="s">
        <v>8523</v>
      </c>
      <c r="G885" t="s">
        <v>9360</v>
      </c>
      <c r="I885" s="6">
        <v>45292</v>
      </c>
      <c r="L885" s="6">
        <v>45657</v>
      </c>
      <c r="M885" t="s">
        <v>8528</v>
      </c>
      <c r="N885">
        <v>0</v>
      </c>
      <c r="O885">
        <v>75.680000000000007</v>
      </c>
      <c r="Q885">
        <v>0</v>
      </c>
      <c r="R885">
        <v>0</v>
      </c>
      <c r="S885" t="s">
        <v>8522</v>
      </c>
      <c r="T885" t="s">
        <v>8523</v>
      </c>
      <c r="U885" t="s">
        <v>8523</v>
      </c>
      <c r="V885">
        <v>0</v>
      </c>
      <c r="W885">
        <v>0</v>
      </c>
      <c r="X885">
        <v>26780</v>
      </c>
      <c r="Y885">
        <v>0</v>
      </c>
    </row>
    <row r="886" spans="1:25">
      <c r="A886" t="s">
        <v>82</v>
      </c>
      <c r="B886" t="s">
        <v>10168</v>
      </c>
      <c r="D886">
        <v>17396574089</v>
      </c>
      <c r="E886" t="s">
        <v>15</v>
      </c>
      <c r="F886" t="s">
        <v>8523</v>
      </c>
      <c r="G886" t="s">
        <v>8548</v>
      </c>
      <c r="H886" t="s">
        <v>980</v>
      </c>
      <c r="I886" s="6">
        <v>45341</v>
      </c>
      <c r="K886" s="6">
        <v>45369</v>
      </c>
      <c r="L886" s="6">
        <v>45351</v>
      </c>
      <c r="M886" t="s">
        <v>8528</v>
      </c>
      <c r="N886">
        <v>0</v>
      </c>
      <c r="O886">
        <v>40</v>
      </c>
      <c r="P886" t="s">
        <v>8534</v>
      </c>
      <c r="Q886">
        <v>1</v>
      </c>
      <c r="R886">
        <v>0</v>
      </c>
      <c r="S886" t="s">
        <v>8522</v>
      </c>
      <c r="T886" t="s">
        <v>8523</v>
      </c>
      <c r="U886" t="s">
        <v>8523</v>
      </c>
      <c r="V886">
        <v>0</v>
      </c>
      <c r="W886">
        <v>0</v>
      </c>
      <c r="X886">
        <v>26781</v>
      </c>
      <c r="Y886">
        <v>1065</v>
      </c>
    </row>
    <row r="887" spans="1:25">
      <c r="A887" t="s">
        <v>8530</v>
      </c>
      <c r="B887" t="s">
        <v>10169</v>
      </c>
      <c r="D887">
        <v>17485333583</v>
      </c>
      <c r="E887" t="s">
        <v>8527</v>
      </c>
      <c r="F887" t="s">
        <v>8523</v>
      </c>
      <c r="G887" t="s">
        <v>8548</v>
      </c>
      <c r="H887" t="s">
        <v>980</v>
      </c>
      <c r="I887" s="6">
        <v>45314</v>
      </c>
      <c r="K887" s="6">
        <v>45657</v>
      </c>
      <c r="L887" s="6">
        <v>45351</v>
      </c>
      <c r="M887" t="s">
        <v>8532</v>
      </c>
      <c r="N887" t="s">
        <v>10170</v>
      </c>
      <c r="O887">
        <v>16</v>
      </c>
      <c r="P887" t="s">
        <v>8534</v>
      </c>
      <c r="Q887">
        <v>1</v>
      </c>
      <c r="R887">
        <v>0</v>
      </c>
      <c r="S887" t="s">
        <v>8522</v>
      </c>
      <c r="T887" t="s">
        <v>8523</v>
      </c>
      <c r="U887" t="s">
        <v>8523</v>
      </c>
      <c r="V887">
        <v>0</v>
      </c>
      <c r="W887">
        <v>0</v>
      </c>
      <c r="X887">
        <v>26782</v>
      </c>
      <c r="Y887">
        <v>1064</v>
      </c>
    </row>
    <row r="888" spans="1:25">
      <c r="A888" t="s">
        <v>8977</v>
      </c>
      <c r="B888" t="s">
        <v>10171</v>
      </c>
      <c r="D888">
        <v>17397444685</v>
      </c>
      <c r="E888" t="s">
        <v>15</v>
      </c>
      <c r="F888" t="s">
        <v>8523</v>
      </c>
      <c r="G888" t="s">
        <v>8548</v>
      </c>
      <c r="H888" t="s">
        <v>980</v>
      </c>
      <c r="I888" s="6">
        <v>45335</v>
      </c>
      <c r="K888" s="6">
        <v>45657</v>
      </c>
      <c r="L888" s="6">
        <v>45351</v>
      </c>
      <c r="M888" t="s">
        <v>8520</v>
      </c>
      <c r="N888">
        <v>0</v>
      </c>
      <c r="O888">
        <v>24</v>
      </c>
      <c r="P888" t="s">
        <v>8534</v>
      </c>
      <c r="Q888">
        <v>2</v>
      </c>
      <c r="R888">
        <v>0</v>
      </c>
      <c r="S888" t="s">
        <v>8522</v>
      </c>
      <c r="T888" t="s">
        <v>8523</v>
      </c>
      <c r="U888" t="s">
        <v>8518</v>
      </c>
      <c r="V888">
        <v>0</v>
      </c>
      <c r="W888">
        <v>0</v>
      </c>
      <c r="X888">
        <v>26783</v>
      </c>
      <c r="Y888">
        <v>1066</v>
      </c>
    </row>
    <row r="889" spans="1:25">
      <c r="A889" t="s">
        <v>58</v>
      </c>
      <c r="B889" t="s">
        <v>10172</v>
      </c>
      <c r="D889">
        <v>17436775575</v>
      </c>
      <c r="E889" t="s">
        <v>8517</v>
      </c>
      <c r="F889" t="s">
        <v>8523</v>
      </c>
      <c r="G889" t="s">
        <v>8548</v>
      </c>
      <c r="H889" t="s">
        <v>980</v>
      </c>
      <c r="I889" s="6">
        <v>45352</v>
      </c>
      <c r="K889" s="6">
        <v>45473</v>
      </c>
      <c r="L889" s="6">
        <v>45471</v>
      </c>
      <c r="N889" t="s">
        <v>8610</v>
      </c>
      <c r="O889">
        <v>1175.2</v>
      </c>
      <c r="P889" t="s">
        <v>8534</v>
      </c>
      <c r="Q889">
        <v>4</v>
      </c>
      <c r="R889">
        <v>2</v>
      </c>
      <c r="S889" t="s">
        <v>8535</v>
      </c>
      <c r="T889" t="s">
        <v>8523</v>
      </c>
      <c r="U889" t="s">
        <v>8523</v>
      </c>
      <c r="V889">
        <v>0</v>
      </c>
      <c r="W889">
        <v>0</v>
      </c>
      <c r="X889">
        <v>26784</v>
      </c>
      <c r="Y889">
        <v>1120</v>
      </c>
    </row>
    <row r="890" spans="1:25">
      <c r="A890" t="s">
        <v>79</v>
      </c>
      <c r="B890" t="s">
        <v>10173</v>
      </c>
      <c r="D890">
        <v>17157016989</v>
      </c>
      <c r="E890" t="s">
        <v>8517</v>
      </c>
      <c r="F890" t="s">
        <v>8523</v>
      </c>
      <c r="G890" t="s">
        <v>9360</v>
      </c>
      <c r="H890" t="s">
        <v>983</v>
      </c>
      <c r="I890" s="6">
        <v>45355</v>
      </c>
      <c r="K890" s="6">
        <v>45538</v>
      </c>
      <c r="L890" s="6">
        <v>45355</v>
      </c>
      <c r="N890">
        <v>0</v>
      </c>
      <c r="O890">
        <v>0</v>
      </c>
      <c r="P890" t="s">
        <v>8534</v>
      </c>
      <c r="Q890">
        <v>0</v>
      </c>
      <c r="R890">
        <v>1</v>
      </c>
      <c r="S890" t="s">
        <v>8535</v>
      </c>
      <c r="T890" t="s">
        <v>8523</v>
      </c>
      <c r="U890" t="s">
        <v>8523</v>
      </c>
      <c r="V890">
        <v>0</v>
      </c>
      <c r="W890">
        <v>0</v>
      </c>
      <c r="X890">
        <v>26785</v>
      </c>
      <c r="Y890">
        <v>1234</v>
      </c>
    </row>
    <row r="891" spans="1:25">
      <c r="A891" t="s">
        <v>130</v>
      </c>
      <c r="B891" t="s">
        <v>311</v>
      </c>
      <c r="D891">
        <v>16592846934</v>
      </c>
      <c r="E891" t="s">
        <v>8556</v>
      </c>
      <c r="F891" t="s">
        <v>8523</v>
      </c>
      <c r="G891" t="s">
        <v>8548</v>
      </c>
      <c r="H891" t="s">
        <v>980</v>
      </c>
      <c r="I891" s="6">
        <v>45348</v>
      </c>
      <c r="K891" s="6">
        <v>45581</v>
      </c>
      <c r="L891" s="6">
        <v>45581</v>
      </c>
      <c r="N891">
        <v>0</v>
      </c>
      <c r="O891">
        <v>3516.8</v>
      </c>
      <c r="Q891">
        <v>1</v>
      </c>
      <c r="R891">
        <v>1</v>
      </c>
      <c r="S891" t="s">
        <v>8535</v>
      </c>
      <c r="T891" t="s">
        <v>8523</v>
      </c>
      <c r="U891" t="s">
        <v>8523</v>
      </c>
      <c r="V891">
        <v>0</v>
      </c>
      <c r="W891">
        <v>0</v>
      </c>
      <c r="X891">
        <v>26788</v>
      </c>
      <c r="Y891">
        <v>0</v>
      </c>
    </row>
    <row r="892" spans="1:25">
      <c r="A892" t="s">
        <v>9190</v>
      </c>
      <c r="B892" t="s">
        <v>10174</v>
      </c>
      <c r="E892" t="s">
        <v>8556</v>
      </c>
      <c r="F892" t="s">
        <v>8523</v>
      </c>
      <c r="G892" t="s">
        <v>8548</v>
      </c>
      <c r="I892" s="6">
        <v>45341</v>
      </c>
      <c r="K892" s="6">
        <v>45474</v>
      </c>
      <c r="L892" s="6">
        <v>45342</v>
      </c>
      <c r="M892" t="s">
        <v>8600</v>
      </c>
      <c r="N892" t="s">
        <v>9517</v>
      </c>
      <c r="O892">
        <v>0</v>
      </c>
      <c r="Q892">
        <v>2</v>
      </c>
      <c r="R892">
        <v>2</v>
      </c>
      <c r="S892" t="s">
        <v>8535</v>
      </c>
      <c r="T892" t="s">
        <v>8523</v>
      </c>
      <c r="U892" t="s">
        <v>8523</v>
      </c>
      <c r="V892">
        <v>0</v>
      </c>
      <c r="W892">
        <v>0</v>
      </c>
      <c r="X892">
        <v>27098</v>
      </c>
      <c r="Y892">
        <v>0</v>
      </c>
    </row>
    <row r="893" spans="1:25">
      <c r="A893" t="s">
        <v>9476</v>
      </c>
      <c r="B893" t="s">
        <v>10175</v>
      </c>
      <c r="D893">
        <v>9678281602</v>
      </c>
      <c r="E893" t="s">
        <v>8527</v>
      </c>
      <c r="F893" t="s">
        <v>8523</v>
      </c>
      <c r="G893" t="s">
        <v>8519</v>
      </c>
      <c r="I893" s="6">
        <v>45292</v>
      </c>
      <c r="K893" s="6">
        <v>45382</v>
      </c>
      <c r="L893" s="6">
        <v>45292</v>
      </c>
      <c r="M893" t="s">
        <v>8600</v>
      </c>
      <c r="N893">
        <v>0</v>
      </c>
      <c r="O893">
        <v>0</v>
      </c>
      <c r="Q893">
        <v>1</v>
      </c>
      <c r="R893">
        <v>3</v>
      </c>
      <c r="S893" t="s">
        <v>8535</v>
      </c>
      <c r="T893" t="s">
        <v>8523</v>
      </c>
      <c r="U893" t="s">
        <v>8523</v>
      </c>
      <c r="V893">
        <v>0</v>
      </c>
      <c r="W893">
        <v>0</v>
      </c>
      <c r="X893">
        <v>27099</v>
      </c>
      <c r="Y893">
        <v>0</v>
      </c>
    </row>
    <row r="894" spans="1:25">
      <c r="A894" t="s">
        <v>226</v>
      </c>
      <c r="B894" t="s">
        <v>10176</v>
      </c>
      <c r="D894">
        <v>17579491979</v>
      </c>
      <c r="E894" t="s">
        <v>8556</v>
      </c>
      <c r="F894" t="s">
        <v>8523</v>
      </c>
      <c r="G894" t="s">
        <v>9360</v>
      </c>
      <c r="H894" t="s">
        <v>1033</v>
      </c>
      <c r="I894" s="6">
        <v>45504</v>
      </c>
      <c r="K894" s="6">
        <v>45688</v>
      </c>
      <c r="L894" s="6">
        <v>45657</v>
      </c>
      <c r="N894">
        <v>0</v>
      </c>
      <c r="O894">
        <v>1024</v>
      </c>
      <c r="Q894">
        <v>1</v>
      </c>
      <c r="R894">
        <v>1</v>
      </c>
      <c r="S894" t="s">
        <v>8535</v>
      </c>
      <c r="T894" t="s">
        <v>8523</v>
      </c>
      <c r="U894" t="s">
        <v>8523</v>
      </c>
      <c r="V894">
        <v>0</v>
      </c>
      <c r="W894">
        <v>0</v>
      </c>
      <c r="X894">
        <v>27101</v>
      </c>
      <c r="Y894">
        <v>0</v>
      </c>
    </row>
    <row r="895" spans="1:25">
      <c r="A895" t="s">
        <v>145</v>
      </c>
      <c r="B895" t="s">
        <v>10177</v>
      </c>
      <c r="D895">
        <v>17171085727</v>
      </c>
      <c r="E895" t="s">
        <v>8556</v>
      </c>
      <c r="F895" t="s">
        <v>8518</v>
      </c>
      <c r="G895" t="s">
        <v>9087</v>
      </c>
      <c r="H895" t="s">
        <v>1009</v>
      </c>
      <c r="I895" s="6">
        <v>45505</v>
      </c>
      <c r="K895" s="6">
        <v>45627</v>
      </c>
      <c r="L895" s="6">
        <v>45505</v>
      </c>
      <c r="M895" t="s">
        <v>8745</v>
      </c>
      <c r="N895" t="s">
        <v>10178</v>
      </c>
      <c r="O895">
        <v>0</v>
      </c>
      <c r="Q895">
        <v>0</v>
      </c>
      <c r="R895">
        <v>1</v>
      </c>
      <c r="S895" t="s">
        <v>8535</v>
      </c>
      <c r="T895" t="s">
        <v>8523</v>
      </c>
      <c r="U895" t="s">
        <v>8518</v>
      </c>
      <c r="V895">
        <v>0</v>
      </c>
      <c r="W895">
        <v>0</v>
      </c>
      <c r="X895">
        <v>27102</v>
      </c>
      <c r="Y895">
        <v>1357</v>
      </c>
    </row>
    <row r="896" spans="1:25">
      <c r="A896" t="s">
        <v>132</v>
      </c>
      <c r="B896" t="s">
        <v>315</v>
      </c>
      <c r="D896">
        <v>16534035505</v>
      </c>
      <c r="E896" t="s">
        <v>8517</v>
      </c>
      <c r="F896" t="s">
        <v>8523</v>
      </c>
      <c r="G896" t="s">
        <v>8548</v>
      </c>
      <c r="H896" t="s">
        <v>980</v>
      </c>
      <c r="I896" s="6">
        <v>45397</v>
      </c>
      <c r="K896" s="6">
        <v>45504</v>
      </c>
      <c r="L896" s="6">
        <v>45519</v>
      </c>
      <c r="M896" t="s">
        <v>8627</v>
      </c>
      <c r="N896" t="s">
        <v>9116</v>
      </c>
      <c r="O896">
        <v>2215.1999999999998</v>
      </c>
      <c r="P896" t="s">
        <v>8534</v>
      </c>
      <c r="Q896">
        <v>4</v>
      </c>
      <c r="R896">
        <v>1</v>
      </c>
      <c r="S896" t="s">
        <v>8535</v>
      </c>
      <c r="T896" t="s">
        <v>8523</v>
      </c>
      <c r="U896" t="s">
        <v>8523</v>
      </c>
      <c r="V896">
        <v>0</v>
      </c>
      <c r="W896">
        <v>0</v>
      </c>
      <c r="X896">
        <v>27104</v>
      </c>
      <c r="Y896">
        <v>1225</v>
      </c>
    </row>
    <row r="897" spans="1:25">
      <c r="A897" t="s">
        <v>132</v>
      </c>
      <c r="B897" t="s">
        <v>10179</v>
      </c>
      <c r="D897">
        <v>14229444015</v>
      </c>
      <c r="E897" t="s">
        <v>8527</v>
      </c>
      <c r="F897" t="s">
        <v>8518</v>
      </c>
      <c r="G897" t="s">
        <v>9087</v>
      </c>
      <c r="H897" t="s">
        <v>983</v>
      </c>
      <c r="I897" s="6">
        <v>45384</v>
      </c>
      <c r="K897" s="6">
        <v>45445</v>
      </c>
      <c r="L897" s="6">
        <v>45384</v>
      </c>
      <c r="M897" t="s">
        <v>8627</v>
      </c>
      <c r="N897">
        <v>0</v>
      </c>
      <c r="O897">
        <v>0</v>
      </c>
      <c r="Q897">
        <v>0</v>
      </c>
      <c r="R897">
        <v>0</v>
      </c>
      <c r="S897" t="s">
        <v>8522</v>
      </c>
      <c r="T897" t="s">
        <v>8523</v>
      </c>
      <c r="U897" t="s">
        <v>8518</v>
      </c>
      <c r="V897">
        <v>0</v>
      </c>
      <c r="W897">
        <v>0</v>
      </c>
      <c r="X897">
        <v>27105</v>
      </c>
      <c r="Y897">
        <v>0</v>
      </c>
    </row>
    <row r="898" spans="1:25">
      <c r="A898" t="s">
        <v>9432</v>
      </c>
      <c r="B898" t="s">
        <v>9433</v>
      </c>
      <c r="D898">
        <v>11579853111</v>
      </c>
      <c r="E898" t="s">
        <v>8556</v>
      </c>
      <c r="F898" t="s">
        <v>8523</v>
      </c>
      <c r="G898" t="s">
        <v>8519</v>
      </c>
      <c r="I898" s="6">
        <v>44985</v>
      </c>
      <c r="K898" s="6">
        <v>45168</v>
      </c>
      <c r="L898" s="6">
        <v>44985</v>
      </c>
      <c r="M898" t="s">
        <v>8600</v>
      </c>
      <c r="N898">
        <v>0</v>
      </c>
      <c r="O898">
        <v>0</v>
      </c>
      <c r="Q898">
        <v>0</v>
      </c>
      <c r="R898">
        <v>0</v>
      </c>
      <c r="S898" t="s">
        <v>8522</v>
      </c>
      <c r="T898" t="s">
        <v>8523</v>
      </c>
      <c r="U898" t="s">
        <v>8523</v>
      </c>
      <c r="V898">
        <v>0</v>
      </c>
      <c r="W898">
        <v>0</v>
      </c>
      <c r="X898">
        <v>27106</v>
      </c>
      <c r="Y898">
        <v>0</v>
      </c>
    </row>
    <row r="899" spans="1:25">
      <c r="A899" t="s">
        <v>8383</v>
      </c>
      <c r="B899" t="s">
        <v>10180</v>
      </c>
      <c r="E899" t="s">
        <v>8556</v>
      </c>
      <c r="F899" t="s">
        <v>8523</v>
      </c>
      <c r="G899" t="s">
        <v>9360</v>
      </c>
      <c r="I899" s="6">
        <v>45342</v>
      </c>
      <c r="K899" s="6">
        <v>45474</v>
      </c>
      <c r="L899" s="6">
        <v>45474</v>
      </c>
      <c r="N899" t="s">
        <v>10181</v>
      </c>
      <c r="O899">
        <v>0</v>
      </c>
      <c r="Q899">
        <v>4</v>
      </c>
      <c r="R899">
        <v>7</v>
      </c>
      <c r="S899" t="s">
        <v>8535</v>
      </c>
      <c r="T899" t="s">
        <v>8523</v>
      </c>
      <c r="U899" t="s">
        <v>8523</v>
      </c>
      <c r="V899">
        <v>0</v>
      </c>
      <c r="W899">
        <v>0</v>
      </c>
      <c r="X899">
        <v>27108</v>
      </c>
      <c r="Y899">
        <v>0</v>
      </c>
    </row>
    <row r="900" spans="1:25">
      <c r="A900" t="s">
        <v>10021</v>
      </c>
      <c r="B900" t="s">
        <v>10182</v>
      </c>
      <c r="E900" t="s">
        <v>8527</v>
      </c>
      <c r="F900" t="s">
        <v>8523</v>
      </c>
      <c r="G900" t="s">
        <v>9360</v>
      </c>
      <c r="I900" s="6">
        <v>45334</v>
      </c>
      <c r="K900" s="6">
        <v>45373</v>
      </c>
      <c r="L900" s="6">
        <v>45334</v>
      </c>
      <c r="M900" t="s">
        <v>8600</v>
      </c>
      <c r="N900" t="s">
        <v>10183</v>
      </c>
      <c r="O900">
        <v>0</v>
      </c>
      <c r="Q900">
        <v>1</v>
      </c>
      <c r="R900">
        <v>2</v>
      </c>
      <c r="S900" t="s">
        <v>8535</v>
      </c>
      <c r="T900" t="s">
        <v>8523</v>
      </c>
      <c r="U900" t="s">
        <v>8523</v>
      </c>
      <c r="V900">
        <v>0</v>
      </c>
      <c r="W900">
        <v>0</v>
      </c>
      <c r="X900">
        <v>27110</v>
      </c>
      <c r="Y900">
        <v>0</v>
      </c>
    </row>
    <row r="901" spans="1:25">
      <c r="A901" t="s">
        <v>9590</v>
      </c>
      <c r="B901" t="s">
        <v>70</v>
      </c>
      <c r="E901" t="s">
        <v>8556</v>
      </c>
      <c r="F901" t="s">
        <v>8523</v>
      </c>
      <c r="G901" t="s">
        <v>9360</v>
      </c>
      <c r="I901" s="6">
        <v>45355</v>
      </c>
      <c r="L901" s="6">
        <v>45565</v>
      </c>
      <c r="M901" t="s">
        <v>8600</v>
      </c>
      <c r="N901" t="s">
        <v>10184</v>
      </c>
      <c r="O901">
        <v>0</v>
      </c>
      <c r="Q901">
        <v>4</v>
      </c>
      <c r="R901">
        <v>8</v>
      </c>
      <c r="S901" t="s">
        <v>8535</v>
      </c>
      <c r="T901" t="s">
        <v>8523</v>
      </c>
      <c r="U901" t="s">
        <v>8523</v>
      </c>
      <c r="V901">
        <v>0</v>
      </c>
      <c r="W901">
        <v>0</v>
      </c>
      <c r="X901">
        <v>27419</v>
      </c>
      <c r="Y901">
        <v>0</v>
      </c>
    </row>
    <row r="902" spans="1:25">
      <c r="A902" t="s">
        <v>9163</v>
      </c>
      <c r="B902" t="s">
        <v>10185</v>
      </c>
      <c r="D902">
        <v>9586752</v>
      </c>
      <c r="E902" t="s">
        <v>8556</v>
      </c>
      <c r="F902" t="s">
        <v>8518</v>
      </c>
      <c r="G902" t="s">
        <v>8519</v>
      </c>
      <c r="I902" s="6">
        <v>45323</v>
      </c>
      <c r="K902" s="6">
        <v>45657</v>
      </c>
      <c r="L902" s="6">
        <v>45323</v>
      </c>
      <c r="M902" t="s">
        <v>8600</v>
      </c>
      <c r="N902" t="s">
        <v>10186</v>
      </c>
      <c r="O902">
        <v>0</v>
      </c>
      <c r="Q902">
        <v>9</v>
      </c>
      <c r="R902">
        <v>5</v>
      </c>
      <c r="S902" t="s">
        <v>8535</v>
      </c>
      <c r="T902" t="s">
        <v>8518</v>
      </c>
      <c r="U902" t="s">
        <v>8518</v>
      </c>
      <c r="V902">
        <v>0</v>
      </c>
      <c r="W902">
        <v>0</v>
      </c>
      <c r="X902">
        <v>27421</v>
      </c>
      <c r="Y902">
        <v>0</v>
      </c>
    </row>
    <row r="903" spans="1:25">
      <c r="A903" t="s">
        <v>10187</v>
      </c>
      <c r="B903" t="s">
        <v>10188</v>
      </c>
      <c r="D903">
        <v>17730862915</v>
      </c>
      <c r="E903" t="s">
        <v>8527</v>
      </c>
      <c r="F903" t="s">
        <v>8518</v>
      </c>
      <c r="G903" t="s">
        <v>9087</v>
      </c>
      <c r="H903" t="s">
        <v>983</v>
      </c>
      <c r="I903" s="6">
        <v>45488</v>
      </c>
      <c r="K903" s="6">
        <v>45611</v>
      </c>
      <c r="L903" s="6">
        <v>45611</v>
      </c>
      <c r="N903">
        <v>0</v>
      </c>
      <c r="O903">
        <v>0</v>
      </c>
      <c r="Q903">
        <v>0</v>
      </c>
      <c r="R903">
        <v>0</v>
      </c>
      <c r="S903" t="s">
        <v>8522</v>
      </c>
      <c r="T903" t="s">
        <v>8523</v>
      </c>
      <c r="U903" t="s">
        <v>8518</v>
      </c>
      <c r="V903">
        <v>0</v>
      </c>
      <c r="W903">
        <v>0</v>
      </c>
      <c r="X903">
        <v>27423</v>
      </c>
      <c r="Y903">
        <v>0</v>
      </c>
    </row>
    <row r="904" spans="1:25">
      <c r="A904" t="s">
        <v>382</v>
      </c>
      <c r="B904" t="s">
        <v>388</v>
      </c>
      <c r="D904">
        <v>16534047054</v>
      </c>
      <c r="E904" t="s">
        <v>8527</v>
      </c>
      <c r="F904" t="s">
        <v>8523</v>
      </c>
      <c r="G904" t="s">
        <v>8548</v>
      </c>
      <c r="H904" t="s">
        <v>980</v>
      </c>
      <c r="I904" s="6">
        <v>45394</v>
      </c>
      <c r="K904" s="6">
        <v>45759</v>
      </c>
      <c r="L904" s="6">
        <v>45758</v>
      </c>
      <c r="M904" t="s">
        <v>8573</v>
      </c>
      <c r="N904" t="s">
        <v>9709</v>
      </c>
      <c r="O904">
        <v>4093.92</v>
      </c>
      <c r="P904" t="s">
        <v>8534</v>
      </c>
      <c r="Q904">
        <v>4</v>
      </c>
      <c r="R904">
        <v>2</v>
      </c>
      <c r="S904" t="s">
        <v>8535</v>
      </c>
      <c r="T904" t="s">
        <v>8523</v>
      </c>
      <c r="U904" t="s">
        <v>8523</v>
      </c>
      <c r="V904">
        <v>0</v>
      </c>
      <c r="W904">
        <v>0</v>
      </c>
      <c r="X904">
        <v>27529</v>
      </c>
      <c r="Y904">
        <v>1203</v>
      </c>
    </row>
    <row r="905" spans="1:25">
      <c r="A905" t="s">
        <v>9879</v>
      </c>
      <c r="B905" t="s">
        <v>10189</v>
      </c>
      <c r="D905">
        <v>15374683787</v>
      </c>
      <c r="E905" t="s">
        <v>8517</v>
      </c>
      <c r="F905" t="s">
        <v>8523</v>
      </c>
      <c r="G905" t="s">
        <v>9360</v>
      </c>
      <c r="H905" t="s">
        <v>983</v>
      </c>
      <c r="I905" s="6">
        <v>45597</v>
      </c>
      <c r="K905" s="6">
        <v>45961</v>
      </c>
      <c r="L905" s="6">
        <v>45597</v>
      </c>
      <c r="N905">
        <v>0</v>
      </c>
      <c r="O905">
        <v>0</v>
      </c>
      <c r="Q905">
        <v>0</v>
      </c>
      <c r="R905">
        <v>0</v>
      </c>
      <c r="S905" t="s">
        <v>8522</v>
      </c>
      <c r="T905" t="s">
        <v>8523</v>
      </c>
      <c r="U905" t="s">
        <v>8523</v>
      </c>
      <c r="V905">
        <v>0</v>
      </c>
      <c r="W905">
        <v>0</v>
      </c>
      <c r="X905">
        <v>27530</v>
      </c>
      <c r="Y905">
        <v>1258</v>
      </c>
    </row>
    <row r="906" spans="1:25">
      <c r="A906" t="s">
        <v>9207</v>
      </c>
      <c r="B906" t="s">
        <v>10190</v>
      </c>
      <c r="E906" t="s">
        <v>8556</v>
      </c>
      <c r="F906" t="s">
        <v>8523</v>
      </c>
      <c r="G906" t="s">
        <v>9360</v>
      </c>
      <c r="I906" s="6">
        <v>45323</v>
      </c>
      <c r="L906" s="6">
        <v>45323</v>
      </c>
      <c r="M906" t="s">
        <v>8600</v>
      </c>
      <c r="N906">
        <v>0</v>
      </c>
      <c r="O906">
        <v>0</v>
      </c>
      <c r="Q906">
        <v>1</v>
      </c>
      <c r="R906">
        <v>1</v>
      </c>
      <c r="S906" t="s">
        <v>8535</v>
      </c>
      <c r="T906" t="s">
        <v>8518</v>
      </c>
      <c r="U906" t="s">
        <v>8518</v>
      </c>
      <c r="V906">
        <v>0</v>
      </c>
      <c r="W906">
        <v>0</v>
      </c>
      <c r="X906">
        <v>27531</v>
      </c>
      <c r="Y906">
        <v>0</v>
      </c>
    </row>
    <row r="907" spans="1:25">
      <c r="A907" t="s">
        <v>10191</v>
      </c>
      <c r="B907" t="s">
        <v>10192</v>
      </c>
      <c r="F907" t="s">
        <v>8523</v>
      </c>
      <c r="G907" t="s">
        <v>9360</v>
      </c>
      <c r="I907" s="6">
        <v>45334</v>
      </c>
      <c r="K907" s="6">
        <v>45394</v>
      </c>
      <c r="L907" s="6">
        <v>45334</v>
      </c>
      <c r="N907" t="s">
        <v>10160</v>
      </c>
      <c r="O907">
        <v>0</v>
      </c>
      <c r="Q907">
        <v>3</v>
      </c>
      <c r="R907">
        <v>3</v>
      </c>
      <c r="S907" t="s">
        <v>8535</v>
      </c>
      <c r="T907" t="s">
        <v>8523</v>
      </c>
      <c r="U907" t="s">
        <v>8523</v>
      </c>
      <c r="V907">
        <v>0</v>
      </c>
      <c r="W907">
        <v>0</v>
      </c>
      <c r="X907">
        <v>27533</v>
      </c>
      <c r="Y907">
        <v>0</v>
      </c>
    </row>
    <row r="908" spans="1:25">
      <c r="A908" t="s">
        <v>10021</v>
      </c>
      <c r="B908" t="s">
        <v>10193</v>
      </c>
      <c r="F908" t="s">
        <v>8523</v>
      </c>
      <c r="G908" t="s">
        <v>9360</v>
      </c>
      <c r="I908" s="6">
        <v>45357</v>
      </c>
      <c r="L908" s="6">
        <v>45357</v>
      </c>
      <c r="M908" t="s">
        <v>8600</v>
      </c>
      <c r="N908">
        <v>0</v>
      </c>
      <c r="O908">
        <v>0</v>
      </c>
      <c r="Q908">
        <v>0</v>
      </c>
      <c r="R908">
        <v>6</v>
      </c>
      <c r="S908" t="s">
        <v>8535</v>
      </c>
      <c r="T908" t="s">
        <v>8523</v>
      </c>
      <c r="U908" t="s">
        <v>8523</v>
      </c>
      <c r="V908">
        <v>0</v>
      </c>
      <c r="W908">
        <v>0</v>
      </c>
      <c r="X908">
        <v>27534</v>
      </c>
      <c r="Y908">
        <v>0</v>
      </c>
    </row>
    <row r="909" spans="1:25">
      <c r="A909" t="s">
        <v>9645</v>
      </c>
      <c r="B909" t="s">
        <v>10194</v>
      </c>
      <c r="E909" t="s">
        <v>8527</v>
      </c>
      <c r="F909" t="s">
        <v>8523</v>
      </c>
      <c r="G909" t="s">
        <v>8519</v>
      </c>
      <c r="I909" s="6">
        <v>45352</v>
      </c>
      <c r="J909" s="6">
        <v>45352</v>
      </c>
      <c r="K909" s="6">
        <v>45382</v>
      </c>
      <c r="L909" s="6">
        <v>45352</v>
      </c>
      <c r="M909" t="s">
        <v>8600</v>
      </c>
      <c r="N909" t="s">
        <v>10195</v>
      </c>
      <c r="O909">
        <v>0</v>
      </c>
      <c r="Q909">
        <v>1</v>
      </c>
      <c r="R909">
        <v>1</v>
      </c>
      <c r="S909" t="s">
        <v>8535</v>
      </c>
      <c r="T909" t="s">
        <v>8523</v>
      </c>
      <c r="U909" t="s">
        <v>8518</v>
      </c>
      <c r="V909">
        <v>0</v>
      </c>
      <c r="W909">
        <v>0</v>
      </c>
      <c r="X909">
        <v>28037</v>
      </c>
      <c r="Y909">
        <v>0</v>
      </c>
    </row>
    <row r="910" spans="1:25">
      <c r="A910" t="s">
        <v>243</v>
      </c>
      <c r="B910" t="s">
        <v>248</v>
      </c>
      <c r="D910">
        <v>17576467343</v>
      </c>
      <c r="E910" t="s">
        <v>8517</v>
      </c>
      <c r="F910" t="s">
        <v>8523</v>
      </c>
      <c r="G910" t="s">
        <v>8548</v>
      </c>
      <c r="H910" t="s">
        <v>980</v>
      </c>
      <c r="I910" s="6">
        <v>45383</v>
      </c>
      <c r="K910" s="6">
        <v>45657</v>
      </c>
      <c r="L910" s="6">
        <v>45657</v>
      </c>
      <c r="M910" t="s">
        <v>8539</v>
      </c>
      <c r="N910" t="s">
        <v>10196</v>
      </c>
      <c r="O910">
        <v>2383.04</v>
      </c>
      <c r="P910" t="s">
        <v>8534</v>
      </c>
      <c r="Q910">
        <v>4</v>
      </c>
      <c r="R910">
        <v>2</v>
      </c>
      <c r="S910" t="s">
        <v>8535</v>
      </c>
      <c r="T910" t="s">
        <v>8523</v>
      </c>
      <c r="U910" t="s">
        <v>8523</v>
      </c>
      <c r="V910">
        <v>0</v>
      </c>
      <c r="W910">
        <v>0</v>
      </c>
      <c r="X910">
        <v>28138</v>
      </c>
      <c r="Y910">
        <v>1205</v>
      </c>
    </row>
    <row r="911" spans="1:25">
      <c r="A911" t="s">
        <v>88</v>
      </c>
      <c r="B911" t="s">
        <v>93</v>
      </c>
      <c r="D911">
        <v>17690283562</v>
      </c>
      <c r="E911" t="s">
        <v>8556</v>
      </c>
      <c r="F911" t="s">
        <v>8523</v>
      </c>
      <c r="G911" t="s">
        <v>8548</v>
      </c>
      <c r="H911" t="s">
        <v>980</v>
      </c>
      <c r="I911" s="6">
        <v>45414</v>
      </c>
      <c r="K911" s="6">
        <v>45657</v>
      </c>
      <c r="L911" s="6">
        <v>45657</v>
      </c>
      <c r="N911">
        <v>0</v>
      </c>
      <c r="O911">
        <v>1376</v>
      </c>
      <c r="Q911">
        <v>1</v>
      </c>
      <c r="R911">
        <v>1</v>
      </c>
      <c r="S911" t="s">
        <v>8535</v>
      </c>
      <c r="T911" t="s">
        <v>8523</v>
      </c>
      <c r="U911" t="s">
        <v>8523</v>
      </c>
      <c r="V911">
        <v>0</v>
      </c>
      <c r="W911">
        <v>0</v>
      </c>
      <c r="X911">
        <v>28140</v>
      </c>
      <c r="Y911">
        <v>1288</v>
      </c>
    </row>
    <row r="912" spans="1:25">
      <c r="A912" t="s">
        <v>100</v>
      </c>
      <c r="B912" t="s">
        <v>220</v>
      </c>
      <c r="D912">
        <v>17583569682</v>
      </c>
      <c r="E912" t="s">
        <v>8517</v>
      </c>
      <c r="F912" t="s">
        <v>8523</v>
      </c>
      <c r="G912" t="s">
        <v>8548</v>
      </c>
      <c r="H912" t="s">
        <v>980</v>
      </c>
      <c r="I912" s="6">
        <v>45383</v>
      </c>
      <c r="K912" s="6">
        <v>45565</v>
      </c>
      <c r="L912" s="6">
        <v>45565</v>
      </c>
      <c r="M912" t="s">
        <v>8573</v>
      </c>
      <c r="N912" t="s">
        <v>9709</v>
      </c>
      <c r="O912">
        <v>3840</v>
      </c>
      <c r="P912" t="s">
        <v>8534</v>
      </c>
      <c r="Q912">
        <v>1</v>
      </c>
      <c r="R912">
        <v>1</v>
      </c>
      <c r="S912" t="s">
        <v>8535</v>
      </c>
      <c r="T912" t="s">
        <v>8523</v>
      </c>
      <c r="U912" t="s">
        <v>8523</v>
      </c>
      <c r="V912">
        <v>0</v>
      </c>
      <c r="W912">
        <v>0</v>
      </c>
      <c r="X912">
        <v>28141</v>
      </c>
      <c r="Y912">
        <v>1206</v>
      </c>
    </row>
    <row r="913" spans="1:25">
      <c r="A913" t="s">
        <v>382</v>
      </c>
      <c r="B913" t="s">
        <v>10197</v>
      </c>
      <c r="D913">
        <v>17633727816</v>
      </c>
      <c r="E913" t="s">
        <v>8527</v>
      </c>
      <c r="F913" t="s">
        <v>8518</v>
      </c>
      <c r="G913" t="s">
        <v>8519</v>
      </c>
      <c r="H913" t="s">
        <v>980</v>
      </c>
      <c r="I913" s="6">
        <v>45352</v>
      </c>
      <c r="K913" s="6">
        <v>45412</v>
      </c>
      <c r="L913" s="6">
        <v>45412</v>
      </c>
      <c r="M913" t="s">
        <v>8573</v>
      </c>
      <c r="N913" t="s">
        <v>9025</v>
      </c>
      <c r="O913">
        <v>259.83999999999997</v>
      </c>
      <c r="P913" t="s">
        <v>8534</v>
      </c>
      <c r="Q913">
        <v>1</v>
      </c>
      <c r="R913">
        <v>1</v>
      </c>
      <c r="S913" t="s">
        <v>8535</v>
      </c>
      <c r="T913" t="s">
        <v>8523</v>
      </c>
      <c r="U913" t="s">
        <v>8518</v>
      </c>
      <c r="V913">
        <v>0</v>
      </c>
      <c r="W913">
        <v>0</v>
      </c>
      <c r="X913">
        <v>28142</v>
      </c>
      <c r="Y913">
        <v>1142</v>
      </c>
    </row>
    <row r="914" spans="1:25">
      <c r="A914" t="s">
        <v>382</v>
      </c>
      <c r="B914" t="s">
        <v>10198</v>
      </c>
      <c r="D914">
        <v>17731343965</v>
      </c>
      <c r="E914" t="s">
        <v>8527</v>
      </c>
      <c r="F914" t="s">
        <v>8518</v>
      </c>
      <c r="G914" t="s">
        <v>8519</v>
      </c>
      <c r="H914" t="s">
        <v>980</v>
      </c>
      <c r="I914" s="6">
        <v>45362</v>
      </c>
      <c r="K914" s="6">
        <v>45415</v>
      </c>
      <c r="L914" s="6">
        <v>45415</v>
      </c>
      <c r="M914" t="s">
        <v>8573</v>
      </c>
      <c r="N914" t="s">
        <v>10001</v>
      </c>
      <c r="O914">
        <v>240</v>
      </c>
      <c r="P914" t="s">
        <v>8534</v>
      </c>
      <c r="Q914">
        <v>2</v>
      </c>
      <c r="R914">
        <v>1</v>
      </c>
      <c r="S914" t="s">
        <v>8535</v>
      </c>
      <c r="T914" t="s">
        <v>8523</v>
      </c>
      <c r="U914" t="s">
        <v>8518</v>
      </c>
      <c r="V914">
        <v>0</v>
      </c>
      <c r="W914">
        <v>0</v>
      </c>
      <c r="X914">
        <v>28143</v>
      </c>
      <c r="Y914">
        <v>1154</v>
      </c>
    </row>
    <row r="915" spans="1:25">
      <c r="A915" t="s">
        <v>92</v>
      </c>
      <c r="B915" t="s">
        <v>205</v>
      </c>
      <c r="D915">
        <v>17634612061</v>
      </c>
      <c r="E915" t="s">
        <v>8527</v>
      </c>
      <c r="F915" t="s">
        <v>8523</v>
      </c>
      <c r="G915" t="s">
        <v>8548</v>
      </c>
      <c r="H915" t="s">
        <v>980</v>
      </c>
      <c r="I915" s="6">
        <v>45362</v>
      </c>
      <c r="K915" s="6">
        <v>45565</v>
      </c>
      <c r="L915" s="6">
        <v>45565</v>
      </c>
      <c r="M915" t="s">
        <v>8573</v>
      </c>
      <c r="N915" t="s">
        <v>10199</v>
      </c>
      <c r="O915">
        <v>3544</v>
      </c>
      <c r="P915" t="s">
        <v>8534</v>
      </c>
      <c r="Q915">
        <v>7</v>
      </c>
      <c r="R915">
        <v>1</v>
      </c>
      <c r="S915" t="s">
        <v>8535</v>
      </c>
      <c r="T915" t="s">
        <v>8523</v>
      </c>
      <c r="U915" t="s">
        <v>8523</v>
      </c>
      <c r="V915">
        <v>0</v>
      </c>
      <c r="W915">
        <v>0</v>
      </c>
      <c r="X915">
        <v>28144</v>
      </c>
      <c r="Y915">
        <v>1140</v>
      </c>
    </row>
    <row r="916" spans="1:25">
      <c r="A916" t="s">
        <v>156</v>
      </c>
      <c r="B916" t="s">
        <v>358</v>
      </c>
      <c r="D916">
        <v>17581549176</v>
      </c>
      <c r="E916" t="s">
        <v>8556</v>
      </c>
      <c r="F916" t="s">
        <v>8523</v>
      </c>
      <c r="G916" t="s">
        <v>8548</v>
      </c>
      <c r="H916" t="s">
        <v>980</v>
      </c>
      <c r="I916" s="6">
        <v>45366</v>
      </c>
      <c r="K916" s="6">
        <v>45730</v>
      </c>
      <c r="L916" s="6">
        <v>45730</v>
      </c>
      <c r="N916">
        <v>0</v>
      </c>
      <c r="O916">
        <v>2064</v>
      </c>
      <c r="Q916">
        <v>1</v>
      </c>
      <c r="R916">
        <v>1</v>
      </c>
      <c r="S916" t="s">
        <v>8535</v>
      </c>
      <c r="T916" t="s">
        <v>8523</v>
      </c>
      <c r="U916" t="s">
        <v>8523</v>
      </c>
      <c r="V916">
        <v>0</v>
      </c>
      <c r="W916">
        <v>0</v>
      </c>
      <c r="X916">
        <v>28145</v>
      </c>
      <c r="Y916">
        <v>0</v>
      </c>
    </row>
    <row r="917" spans="1:25">
      <c r="A917" t="s">
        <v>9258</v>
      </c>
      <c r="B917" t="s">
        <v>10200</v>
      </c>
      <c r="E917" t="s">
        <v>8527</v>
      </c>
      <c r="F917" t="s">
        <v>8523</v>
      </c>
      <c r="G917" t="s">
        <v>9360</v>
      </c>
      <c r="I917" s="6">
        <v>45306</v>
      </c>
      <c r="K917" s="6">
        <v>45657</v>
      </c>
      <c r="L917" s="6">
        <v>45307</v>
      </c>
      <c r="M917" t="s">
        <v>8600</v>
      </c>
      <c r="N917">
        <v>0</v>
      </c>
      <c r="O917">
        <v>0</v>
      </c>
      <c r="Q917">
        <v>4</v>
      </c>
      <c r="R917">
        <v>3</v>
      </c>
      <c r="S917" t="s">
        <v>8535</v>
      </c>
      <c r="T917" t="s">
        <v>8523</v>
      </c>
      <c r="U917" t="s">
        <v>8523</v>
      </c>
      <c r="V917">
        <v>0</v>
      </c>
      <c r="W917">
        <v>0</v>
      </c>
      <c r="X917">
        <v>28148</v>
      </c>
      <c r="Y917">
        <v>0</v>
      </c>
    </row>
    <row r="918" spans="1:25">
      <c r="A918" t="s">
        <v>9207</v>
      </c>
      <c r="B918" t="s">
        <v>10201</v>
      </c>
      <c r="D918">
        <v>17314751334</v>
      </c>
      <c r="E918" t="s">
        <v>8527</v>
      </c>
      <c r="F918" t="s">
        <v>8523</v>
      </c>
      <c r="G918" t="s">
        <v>9360</v>
      </c>
      <c r="I918" s="6">
        <v>45355</v>
      </c>
      <c r="J918" s="6">
        <v>45355</v>
      </c>
      <c r="K918" s="6">
        <v>45535</v>
      </c>
      <c r="L918" s="6">
        <v>45534</v>
      </c>
      <c r="M918" t="s">
        <v>8600</v>
      </c>
      <c r="N918" t="s">
        <v>10202</v>
      </c>
      <c r="O918">
        <v>0</v>
      </c>
      <c r="Q918">
        <v>2</v>
      </c>
      <c r="R918">
        <v>6</v>
      </c>
      <c r="S918" t="s">
        <v>8535</v>
      </c>
      <c r="T918" t="s">
        <v>8523</v>
      </c>
      <c r="U918" t="s">
        <v>8523</v>
      </c>
      <c r="V918">
        <v>0</v>
      </c>
      <c r="W918">
        <v>0</v>
      </c>
      <c r="X918">
        <v>28149</v>
      </c>
      <c r="Y918">
        <v>0</v>
      </c>
    </row>
    <row r="919" spans="1:25">
      <c r="A919" t="s">
        <v>10021</v>
      </c>
      <c r="B919" t="s">
        <v>739</v>
      </c>
      <c r="E919" t="s">
        <v>8556</v>
      </c>
      <c r="F919" t="s">
        <v>8523</v>
      </c>
      <c r="G919" t="s">
        <v>9360</v>
      </c>
      <c r="I919" s="6">
        <v>45352</v>
      </c>
      <c r="K919" s="6">
        <v>45473</v>
      </c>
      <c r="L919" s="6">
        <v>45352</v>
      </c>
      <c r="M919" t="s">
        <v>8600</v>
      </c>
      <c r="N919" t="s">
        <v>10203</v>
      </c>
      <c r="O919">
        <v>0</v>
      </c>
      <c r="Q919">
        <v>10</v>
      </c>
      <c r="R919">
        <v>5</v>
      </c>
      <c r="S919" t="s">
        <v>8535</v>
      </c>
      <c r="T919" t="s">
        <v>8523</v>
      </c>
      <c r="U919" t="s">
        <v>8523</v>
      </c>
      <c r="V919">
        <v>0</v>
      </c>
      <c r="W919">
        <v>0</v>
      </c>
      <c r="X919">
        <v>28150</v>
      </c>
      <c r="Y919">
        <v>0</v>
      </c>
    </row>
    <row r="920" spans="1:25">
      <c r="A920" t="s">
        <v>9237</v>
      </c>
      <c r="B920" t="s">
        <v>10204</v>
      </c>
      <c r="E920" t="s">
        <v>8527</v>
      </c>
      <c r="F920" t="s">
        <v>8523</v>
      </c>
      <c r="G920" t="s">
        <v>9360</v>
      </c>
      <c r="I920" s="6">
        <v>45383</v>
      </c>
      <c r="L920" s="6">
        <v>45383</v>
      </c>
      <c r="M920" t="s">
        <v>8600</v>
      </c>
      <c r="N920" t="s">
        <v>10205</v>
      </c>
      <c r="O920">
        <v>0</v>
      </c>
      <c r="Q920">
        <v>12</v>
      </c>
      <c r="R920">
        <v>12</v>
      </c>
      <c r="S920" t="s">
        <v>8535</v>
      </c>
      <c r="T920" t="s">
        <v>8523</v>
      </c>
      <c r="U920" t="s">
        <v>8523</v>
      </c>
      <c r="V920">
        <v>0</v>
      </c>
      <c r="W920">
        <v>0</v>
      </c>
      <c r="X920">
        <v>28151</v>
      </c>
      <c r="Y920">
        <v>0</v>
      </c>
    </row>
    <row r="921" spans="1:25">
      <c r="A921" t="s">
        <v>9240</v>
      </c>
      <c r="B921" t="s">
        <v>10206</v>
      </c>
      <c r="D921">
        <v>11945461140</v>
      </c>
      <c r="F921" t="s">
        <v>8518</v>
      </c>
      <c r="G921" t="s">
        <v>8519</v>
      </c>
      <c r="I921" s="6">
        <v>45365</v>
      </c>
      <c r="L921" s="6">
        <v>45365</v>
      </c>
      <c r="M921" t="s">
        <v>8600</v>
      </c>
      <c r="N921" t="s">
        <v>10207</v>
      </c>
      <c r="O921">
        <v>0</v>
      </c>
      <c r="Q921">
        <v>5</v>
      </c>
      <c r="R921">
        <v>3</v>
      </c>
      <c r="S921" t="s">
        <v>8535</v>
      </c>
      <c r="T921" t="s">
        <v>8523</v>
      </c>
      <c r="U921" t="s">
        <v>8518</v>
      </c>
      <c r="V921">
        <v>0</v>
      </c>
      <c r="W921">
        <v>0</v>
      </c>
      <c r="X921">
        <v>28152</v>
      </c>
      <c r="Y921">
        <v>0</v>
      </c>
    </row>
    <row r="922" spans="1:25">
      <c r="A922" t="s">
        <v>9179</v>
      </c>
      <c r="B922" t="s">
        <v>10208</v>
      </c>
      <c r="E922" t="s">
        <v>8527</v>
      </c>
      <c r="F922" t="s">
        <v>8523</v>
      </c>
      <c r="G922" t="s">
        <v>9360</v>
      </c>
      <c r="I922" s="6">
        <v>45323</v>
      </c>
      <c r="K922" s="6">
        <v>45596</v>
      </c>
      <c r="L922" s="6">
        <v>45323</v>
      </c>
      <c r="M922" t="s">
        <v>8600</v>
      </c>
      <c r="N922">
        <v>0</v>
      </c>
      <c r="O922">
        <v>0</v>
      </c>
      <c r="Q922">
        <v>3</v>
      </c>
      <c r="R922">
        <v>8</v>
      </c>
      <c r="S922" t="s">
        <v>8535</v>
      </c>
      <c r="T922" t="s">
        <v>8523</v>
      </c>
      <c r="U922" t="s">
        <v>8523</v>
      </c>
      <c r="V922">
        <v>0</v>
      </c>
      <c r="W922">
        <v>0</v>
      </c>
      <c r="X922">
        <v>28254</v>
      </c>
      <c r="Y922">
        <v>0</v>
      </c>
    </row>
    <row r="923" spans="1:25">
      <c r="A923" t="s">
        <v>9240</v>
      </c>
      <c r="B923" t="s">
        <v>10209</v>
      </c>
      <c r="F923" t="s">
        <v>8518</v>
      </c>
      <c r="G923" t="s">
        <v>9002</v>
      </c>
      <c r="I923" s="6">
        <v>45366</v>
      </c>
      <c r="L923" s="6">
        <v>45366</v>
      </c>
      <c r="M923" t="s">
        <v>8600</v>
      </c>
      <c r="N923">
        <v>0</v>
      </c>
      <c r="O923">
        <v>0</v>
      </c>
      <c r="Q923">
        <v>0</v>
      </c>
      <c r="R923">
        <v>0</v>
      </c>
      <c r="S923" t="s">
        <v>8522</v>
      </c>
      <c r="T923" t="s">
        <v>8523</v>
      </c>
      <c r="U923" t="s">
        <v>8518</v>
      </c>
      <c r="V923">
        <v>0</v>
      </c>
      <c r="W923">
        <v>0</v>
      </c>
      <c r="X923">
        <v>28255</v>
      </c>
      <c r="Y923">
        <v>0</v>
      </c>
    </row>
    <row r="924" spans="1:25">
      <c r="A924" t="s">
        <v>9223</v>
      </c>
      <c r="B924" t="s">
        <v>10210</v>
      </c>
      <c r="D924">
        <v>16173717633</v>
      </c>
      <c r="E924" t="s">
        <v>8556</v>
      </c>
      <c r="F924" t="s">
        <v>8523</v>
      </c>
      <c r="G924" t="s">
        <v>8548</v>
      </c>
      <c r="I924" s="6">
        <v>45323</v>
      </c>
      <c r="K924" s="6">
        <v>45657</v>
      </c>
      <c r="L924" s="6">
        <v>45323</v>
      </c>
      <c r="M924" t="s">
        <v>8600</v>
      </c>
      <c r="N924" t="s">
        <v>9225</v>
      </c>
      <c r="O924">
        <v>0</v>
      </c>
      <c r="Q924">
        <v>4</v>
      </c>
      <c r="R924">
        <v>12</v>
      </c>
      <c r="S924" t="s">
        <v>8535</v>
      </c>
      <c r="T924" t="s">
        <v>8523</v>
      </c>
      <c r="U924" t="s">
        <v>8523</v>
      </c>
      <c r="V924">
        <v>0</v>
      </c>
      <c r="W924">
        <v>0</v>
      </c>
      <c r="X924">
        <v>28257</v>
      </c>
      <c r="Y924">
        <v>0</v>
      </c>
    </row>
    <row r="925" spans="1:25">
      <c r="A925" t="s">
        <v>10211</v>
      </c>
      <c r="B925" t="s">
        <v>10212</v>
      </c>
      <c r="E925" t="s">
        <v>8527</v>
      </c>
      <c r="F925" t="s">
        <v>8523</v>
      </c>
      <c r="G925" t="s">
        <v>8548</v>
      </c>
      <c r="I925" s="6">
        <v>45369</v>
      </c>
      <c r="K925" s="6">
        <v>45382</v>
      </c>
      <c r="L925" s="6">
        <v>45369</v>
      </c>
      <c r="N925" t="s">
        <v>10213</v>
      </c>
      <c r="O925">
        <v>0</v>
      </c>
      <c r="Q925">
        <v>1</v>
      </c>
      <c r="R925">
        <v>2</v>
      </c>
      <c r="S925" t="s">
        <v>8535</v>
      </c>
      <c r="T925" t="s">
        <v>8523</v>
      </c>
      <c r="U925" t="s">
        <v>8523</v>
      </c>
      <c r="V925">
        <v>0</v>
      </c>
      <c r="W925">
        <v>0</v>
      </c>
      <c r="X925">
        <v>28463</v>
      </c>
      <c r="Y925">
        <v>0</v>
      </c>
    </row>
    <row r="926" spans="1:25">
      <c r="A926" t="s">
        <v>185</v>
      </c>
      <c r="B926" t="s">
        <v>10214</v>
      </c>
      <c r="D926">
        <v>14229985806</v>
      </c>
      <c r="E926" t="s">
        <v>8517</v>
      </c>
      <c r="F926" t="s">
        <v>8518</v>
      </c>
      <c r="G926" t="s">
        <v>9087</v>
      </c>
      <c r="H926" t="s">
        <v>983</v>
      </c>
      <c r="I926" s="6">
        <v>45397</v>
      </c>
      <c r="K926" s="6">
        <v>45688</v>
      </c>
      <c r="L926" s="6">
        <v>45397</v>
      </c>
      <c r="N926">
        <v>0</v>
      </c>
      <c r="O926">
        <v>0</v>
      </c>
      <c r="Q926">
        <v>0</v>
      </c>
      <c r="R926">
        <v>0</v>
      </c>
      <c r="S926" t="s">
        <v>8522</v>
      </c>
      <c r="T926" t="s">
        <v>8523</v>
      </c>
      <c r="U926" t="s">
        <v>8518</v>
      </c>
      <c r="V926">
        <v>0</v>
      </c>
      <c r="W926">
        <v>0</v>
      </c>
      <c r="X926">
        <v>28464</v>
      </c>
      <c r="Y926">
        <v>1284</v>
      </c>
    </row>
    <row r="927" spans="1:25">
      <c r="A927" t="s">
        <v>185</v>
      </c>
      <c r="B927" t="s">
        <v>10215</v>
      </c>
      <c r="D927">
        <v>17393214361</v>
      </c>
      <c r="E927" t="s">
        <v>8517</v>
      </c>
      <c r="F927" t="s">
        <v>8518</v>
      </c>
      <c r="G927" t="s">
        <v>9087</v>
      </c>
      <c r="H927" t="s">
        <v>983</v>
      </c>
      <c r="I927" s="6">
        <v>45383</v>
      </c>
      <c r="K927" s="6">
        <v>45688</v>
      </c>
      <c r="L927" s="6">
        <v>45383</v>
      </c>
      <c r="N927">
        <v>0</v>
      </c>
      <c r="O927">
        <v>0</v>
      </c>
      <c r="Q927">
        <v>0</v>
      </c>
      <c r="R927">
        <v>0</v>
      </c>
      <c r="S927" t="s">
        <v>8522</v>
      </c>
      <c r="T927" t="s">
        <v>8523</v>
      </c>
      <c r="U927" t="s">
        <v>8518</v>
      </c>
      <c r="V927">
        <v>0</v>
      </c>
      <c r="W927">
        <v>0</v>
      </c>
      <c r="X927">
        <v>28466</v>
      </c>
      <c r="Y927">
        <v>0</v>
      </c>
    </row>
    <row r="928" spans="1:25">
      <c r="A928" t="s">
        <v>265</v>
      </c>
      <c r="B928" t="s">
        <v>266</v>
      </c>
      <c r="D928">
        <v>17581057915</v>
      </c>
      <c r="E928" t="s">
        <v>8527</v>
      </c>
      <c r="F928" t="s">
        <v>8523</v>
      </c>
      <c r="G928" t="s">
        <v>8548</v>
      </c>
      <c r="H928" t="s">
        <v>980</v>
      </c>
      <c r="I928" s="6">
        <v>45413</v>
      </c>
      <c r="K928" s="6">
        <v>45625</v>
      </c>
      <c r="L928" s="6">
        <v>45625</v>
      </c>
      <c r="N928" t="s">
        <v>10216</v>
      </c>
      <c r="O928">
        <v>2593.6</v>
      </c>
      <c r="Q928">
        <v>0</v>
      </c>
      <c r="R928">
        <v>1</v>
      </c>
      <c r="S928" t="s">
        <v>8535</v>
      </c>
      <c r="T928" t="s">
        <v>8523</v>
      </c>
      <c r="U928" t="s">
        <v>8523</v>
      </c>
      <c r="V928">
        <v>0</v>
      </c>
      <c r="W928">
        <v>0</v>
      </c>
      <c r="X928">
        <v>28469</v>
      </c>
      <c r="Y928">
        <v>1285</v>
      </c>
    </row>
    <row r="929" spans="1:25">
      <c r="A929" t="s">
        <v>10217</v>
      </c>
      <c r="B929" t="s">
        <v>10218</v>
      </c>
      <c r="E929" t="s">
        <v>8527</v>
      </c>
      <c r="F929" t="s">
        <v>8518</v>
      </c>
      <c r="G929" t="s">
        <v>8519</v>
      </c>
      <c r="I929" s="6">
        <v>45376</v>
      </c>
      <c r="K929" s="6">
        <v>45401</v>
      </c>
      <c r="L929" s="6">
        <v>45376</v>
      </c>
      <c r="N929">
        <v>0</v>
      </c>
      <c r="O929">
        <v>0</v>
      </c>
      <c r="Q929">
        <v>2</v>
      </c>
      <c r="R929">
        <v>2</v>
      </c>
      <c r="S929" t="s">
        <v>8535</v>
      </c>
      <c r="T929" t="s">
        <v>8523</v>
      </c>
      <c r="U929" t="s">
        <v>8518</v>
      </c>
      <c r="V929">
        <v>0</v>
      </c>
      <c r="W929">
        <v>0</v>
      </c>
      <c r="X929">
        <v>28675</v>
      </c>
      <c r="Y929">
        <v>0</v>
      </c>
    </row>
    <row r="930" spans="1:25">
      <c r="A930" t="s">
        <v>10219</v>
      </c>
      <c r="B930" t="s">
        <v>10220</v>
      </c>
      <c r="E930" t="s">
        <v>8527</v>
      </c>
      <c r="F930" t="s">
        <v>8523</v>
      </c>
      <c r="G930" t="s">
        <v>9360</v>
      </c>
      <c r="I930" s="6">
        <v>45056</v>
      </c>
      <c r="K930" s="6">
        <v>45291</v>
      </c>
      <c r="L930" s="6">
        <v>45056</v>
      </c>
      <c r="M930" t="s">
        <v>8600</v>
      </c>
      <c r="N930">
        <v>0</v>
      </c>
      <c r="O930">
        <v>0</v>
      </c>
      <c r="Q930">
        <v>1</v>
      </c>
      <c r="R930">
        <v>1</v>
      </c>
      <c r="S930" t="s">
        <v>8535</v>
      </c>
      <c r="T930" t="s">
        <v>8518</v>
      </c>
      <c r="U930" t="s">
        <v>8518</v>
      </c>
      <c r="V930">
        <v>0</v>
      </c>
      <c r="W930">
        <v>0</v>
      </c>
      <c r="X930">
        <v>28677</v>
      </c>
      <c r="Y930">
        <v>0</v>
      </c>
    </row>
    <row r="931" spans="1:25">
      <c r="A931" t="s">
        <v>10221</v>
      </c>
      <c r="B931" t="s">
        <v>935</v>
      </c>
      <c r="D931">
        <v>17806464279</v>
      </c>
      <c r="E931" t="s">
        <v>8527</v>
      </c>
      <c r="F931" t="s">
        <v>8523</v>
      </c>
      <c r="G931" t="s">
        <v>9360</v>
      </c>
      <c r="I931" s="6">
        <v>45376</v>
      </c>
      <c r="K931" s="6">
        <v>45394</v>
      </c>
      <c r="L931" s="6">
        <v>45408</v>
      </c>
      <c r="N931">
        <v>0</v>
      </c>
      <c r="O931">
        <v>224</v>
      </c>
      <c r="Q931">
        <v>1</v>
      </c>
      <c r="R931">
        <v>1</v>
      </c>
      <c r="S931" t="s">
        <v>8535</v>
      </c>
      <c r="T931" t="s">
        <v>8523</v>
      </c>
      <c r="U931" t="s">
        <v>8523</v>
      </c>
      <c r="V931">
        <v>0</v>
      </c>
      <c r="W931">
        <v>0</v>
      </c>
      <c r="X931">
        <v>28678</v>
      </c>
      <c r="Y931">
        <v>0</v>
      </c>
    </row>
    <row r="932" spans="1:25">
      <c r="A932" t="s">
        <v>176</v>
      </c>
      <c r="B932" t="s">
        <v>395</v>
      </c>
      <c r="D932">
        <v>14229444097</v>
      </c>
      <c r="E932" t="s">
        <v>8527</v>
      </c>
      <c r="F932" t="s">
        <v>8523</v>
      </c>
      <c r="G932" t="s">
        <v>8548</v>
      </c>
      <c r="H932" t="s">
        <v>980</v>
      </c>
      <c r="I932" s="6">
        <v>45397</v>
      </c>
      <c r="K932" s="6">
        <v>45519</v>
      </c>
      <c r="L932" s="6">
        <v>45519</v>
      </c>
      <c r="M932" t="s">
        <v>8901</v>
      </c>
      <c r="N932" t="s">
        <v>10222</v>
      </c>
      <c r="O932">
        <v>1619.2</v>
      </c>
      <c r="P932" t="s">
        <v>8534</v>
      </c>
      <c r="Q932">
        <v>4</v>
      </c>
      <c r="R932">
        <v>1</v>
      </c>
      <c r="S932" t="s">
        <v>8535</v>
      </c>
      <c r="T932" t="s">
        <v>8523</v>
      </c>
      <c r="U932" t="s">
        <v>8523</v>
      </c>
      <c r="V932">
        <v>0</v>
      </c>
      <c r="W932">
        <v>0</v>
      </c>
      <c r="X932">
        <v>28679</v>
      </c>
      <c r="Y932">
        <v>1224</v>
      </c>
    </row>
    <row r="933" spans="1:25">
      <c r="A933" t="s">
        <v>9207</v>
      </c>
      <c r="B933" t="s">
        <v>10223</v>
      </c>
      <c r="E933" t="s">
        <v>8527</v>
      </c>
      <c r="F933" t="s">
        <v>8523</v>
      </c>
      <c r="G933" t="s">
        <v>8548</v>
      </c>
      <c r="I933" s="6">
        <v>45383</v>
      </c>
      <c r="K933" s="6">
        <v>45747</v>
      </c>
      <c r="L933" s="6">
        <v>45383</v>
      </c>
      <c r="M933" t="s">
        <v>8600</v>
      </c>
      <c r="N933" t="s">
        <v>9698</v>
      </c>
      <c r="O933">
        <v>0</v>
      </c>
      <c r="Q933">
        <v>1</v>
      </c>
      <c r="R933">
        <v>12</v>
      </c>
      <c r="S933" t="s">
        <v>8535</v>
      </c>
      <c r="T933" t="s">
        <v>8523</v>
      </c>
      <c r="U933" t="s">
        <v>8523</v>
      </c>
      <c r="V933">
        <v>0</v>
      </c>
      <c r="W933">
        <v>0</v>
      </c>
      <c r="X933">
        <v>28684</v>
      </c>
      <c r="Y933">
        <v>0</v>
      </c>
    </row>
    <row r="934" spans="1:25">
      <c r="A934" t="s">
        <v>9533</v>
      </c>
      <c r="B934" t="s">
        <v>10224</v>
      </c>
      <c r="E934" t="s">
        <v>8527</v>
      </c>
      <c r="F934" t="s">
        <v>8518</v>
      </c>
      <c r="G934" t="s">
        <v>8519</v>
      </c>
      <c r="I934" s="6">
        <v>45383</v>
      </c>
      <c r="K934" s="6">
        <v>45412</v>
      </c>
      <c r="L934" s="6">
        <v>45383</v>
      </c>
      <c r="M934" t="s">
        <v>8600</v>
      </c>
      <c r="N934" t="s">
        <v>10164</v>
      </c>
      <c r="O934">
        <v>0</v>
      </c>
      <c r="Q934">
        <v>1</v>
      </c>
      <c r="R934">
        <v>1</v>
      </c>
      <c r="S934" t="s">
        <v>8535</v>
      </c>
      <c r="T934" t="s">
        <v>8523</v>
      </c>
      <c r="U934" t="s">
        <v>8518</v>
      </c>
      <c r="V934">
        <v>0</v>
      </c>
      <c r="W934">
        <v>0</v>
      </c>
      <c r="X934">
        <v>28786</v>
      </c>
      <c r="Y934">
        <v>0</v>
      </c>
    </row>
    <row r="935" spans="1:25">
      <c r="A935" t="s">
        <v>9223</v>
      </c>
      <c r="B935" t="s">
        <v>10225</v>
      </c>
      <c r="E935" t="s">
        <v>8517</v>
      </c>
      <c r="F935" t="s">
        <v>8523</v>
      </c>
      <c r="G935" t="s">
        <v>8519</v>
      </c>
      <c r="I935" s="6">
        <v>44927</v>
      </c>
      <c r="K935" s="6">
        <v>45291</v>
      </c>
      <c r="L935" s="6">
        <v>44925</v>
      </c>
      <c r="M935" t="s">
        <v>8600</v>
      </c>
      <c r="N935" t="s">
        <v>10226</v>
      </c>
      <c r="O935">
        <v>0</v>
      </c>
      <c r="Q935">
        <v>1</v>
      </c>
      <c r="R935">
        <v>1</v>
      </c>
      <c r="S935" t="s">
        <v>8535</v>
      </c>
      <c r="T935" t="s">
        <v>8523</v>
      </c>
      <c r="U935" t="s">
        <v>8523</v>
      </c>
      <c r="V935">
        <v>0</v>
      </c>
      <c r="W935">
        <v>0</v>
      </c>
      <c r="X935">
        <v>28789</v>
      </c>
      <c r="Y935">
        <v>0</v>
      </c>
    </row>
    <row r="936" spans="1:25">
      <c r="A936" t="s">
        <v>9223</v>
      </c>
      <c r="B936" t="s">
        <v>10227</v>
      </c>
      <c r="E936" t="s">
        <v>8517</v>
      </c>
      <c r="F936" t="s">
        <v>8523</v>
      </c>
      <c r="G936" t="s">
        <v>9360</v>
      </c>
      <c r="I936" s="6">
        <v>45292</v>
      </c>
      <c r="K936" s="6">
        <v>45657</v>
      </c>
      <c r="L936" s="6">
        <v>45292</v>
      </c>
      <c r="M936" t="s">
        <v>8600</v>
      </c>
      <c r="N936" t="s">
        <v>10226</v>
      </c>
      <c r="O936">
        <v>0</v>
      </c>
      <c r="Q936">
        <v>1</v>
      </c>
      <c r="R936">
        <v>10</v>
      </c>
      <c r="S936" t="s">
        <v>8535</v>
      </c>
      <c r="T936" t="s">
        <v>8523</v>
      </c>
      <c r="U936" t="s">
        <v>8523</v>
      </c>
      <c r="V936">
        <v>0</v>
      </c>
      <c r="W936">
        <v>0</v>
      </c>
      <c r="X936">
        <v>28790</v>
      </c>
      <c r="Y936">
        <v>0</v>
      </c>
    </row>
    <row r="937" spans="1:25">
      <c r="A937" t="s">
        <v>8546</v>
      </c>
      <c r="B937" t="s">
        <v>9341</v>
      </c>
      <c r="D937" t="s">
        <v>10228</v>
      </c>
      <c r="E937" t="s">
        <v>295</v>
      </c>
      <c r="F937" t="s">
        <v>8523</v>
      </c>
      <c r="G937" t="s">
        <v>9360</v>
      </c>
      <c r="I937" s="6">
        <v>45352</v>
      </c>
      <c r="L937" s="6">
        <v>45471</v>
      </c>
      <c r="M937" t="s">
        <v>8539</v>
      </c>
      <c r="N937">
        <v>0</v>
      </c>
      <c r="O937">
        <v>38.24</v>
      </c>
      <c r="Q937">
        <v>0</v>
      </c>
      <c r="R937">
        <v>0</v>
      </c>
      <c r="S937" t="s">
        <v>8522</v>
      </c>
      <c r="T937" t="s">
        <v>8523</v>
      </c>
      <c r="U937" t="s">
        <v>8523</v>
      </c>
      <c r="V937">
        <v>0</v>
      </c>
      <c r="W937">
        <v>0</v>
      </c>
      <c r="X937">
        <v>28791</v>
      </c>
      <c r="Y937">
        <v>0</v>
      </c>
    </row>
    <row r="938" spans="1:25">
      <c r="A938" t="s">
        <v>162</v>
      </c>
      <c r="B938" t="s">
        <v>9341</v>
      </c>
      <c r="D938" t="s">
        <v>10229</v>
      </c>
      <c r="E938" t="s">
        <v>295</v>
      </c>
      <c r="F938" t="s">
        <v>8523</v>
      </c>
      <c r="G938" t="s">
        <v>9360</v>
      </c>
      <c r="I938" s="6">
        <v>45352</v>
      </c>
      <c r="L938" s="6">
        <v>45657</v>
      </c>
      <c r="M938" t="s">
        <v>8901</v>
      </c>
      <c r="N938">
        <v>0</v>
      </c>
      <c r="O938">
        <v>139.04</v>
      </c>
      <c r="Q938">
        <v>0</v>
      </c>
      <c r="R938">
        <v>0</v>
      </c>
      <c r="S938" t="s">
        <v>8522</v>
      </c>
      <c r="T938" t="s">
        <v>8523</v>
      </c>
      <c r="U938" t="s">
        <v>8523</v>
      </c>
      <c r="V938">
        <v>0</v>
      </c>
      <c r="W938">
        <v>0</v>
      </c>
      <c r="X938">
        <v>28792</v>
      </c>
      <c r="Y938">
        <v>0</v>
      </c>
    </row>
    <row r="939" spans="1:25">
      <c r="A939" t="s">
        <v>361</v>
      </c>
      <c r="B939" t="s">
        <v>9341</v>
      </c>
      <c r="D939" t="s">
        <v>10230</v>
      </c>
      <c r="E939" t="s">
        <v>295</v>
      </c>
      <c r="F939" t="s">
        <v>8523</v>
      </c>
      <c r="G939" t="s">
        <v>9360</v>
      </c>
      <c r="I939" s="6">
        <v>45352</v>
      </c>
      <c r="L939" s="6">
        <v>45657</v>
      </c>
      <c r="M939" t="s">
        <v>8901</v>
      </c>
      <c r="N939">
        <v>0</v>
      </c>
      <c r="O939">
        <v>139.04</v>
      </c>
      <c r="Q939">
        <v>0</v>
      </c>
      <c r="R939">
        <v>0</v>
      </c>
      <c r="S939" t="s">
        <v>8522</v>
      </c>
      <c r="T939" t="s">
        <v>8523</v>
      </c>
      <c r="U939" t="s">
        <v>8523</v>
      </c>
      <c r="V939">
        <v>0</v>
      </c>
      <c r="W939">
        <v>0</v>
      </c>
      <c r="X939">
        <v>28793</v>
      </c>
      <c r="Y939">
        <v>0</v>
      </c>
    </row>
    <row r="940" spans="1:25">
      <c r="A940" t="s">
        <v>145</v>
      </c>
      <c r="B940" t="s">
        <v>772</v>
      </c>
      <c r="D940">
        <v>17677233453</v>
      </c>
      <c r="E940" t="s">
        <v>8527</v>
      </c>
      <c r="F940" t="s">
        <v>8523</v>
      </c>
      <c r="G940" t="s">
        <v>8548</v>
      </c>
      <c r="H940" t="s">
        <v>980</v>
      </c>
      <c r="I940" s="6">
        <v>45383</v>
      </c>
      <c r="K940" s="6">
        <v>45657</v>
      </c>
      <c r="L940" s="6">
        <v>45657</v>
      </c>
      <c r="M940" t="s">
        <v>8745</v>
      </c>
      <c r="N940" t="s">
        <v>10231</v>
      </c>
      <c r="O940">
        <v>3363.2</v>
      </c>
      <c r="Q940">
        <v>0</v>
      </c>
      <c r="R940">
        <v>5</v>
      </c>
      <c r="S940" t="s">
        <v>8535</v>
      </c>
      <c r="T940" t="s">
        <v>8523</v>
      </c>
      <c r="U940" t="s">
        <v>8523</v>
      </c>
      <c r="V940">
        <v>0</v>
      </c>
      <c r="W940">
        <v>0</v>
      </c>
      <c r="X940">
        <v>28794</v>
      </c>
      <c r="Y940">
        <v>1197</v>
      </c>
    </row>
    <row r="941" spans="1:25">
      <c r="A941" t="s">
        <v>88</v>
      </c>
      <c r="B941" t="s">
        <v>377</v>
      </c>
      <c r="D941">
        <v>18243049512</v>
      </c>
      <c r="E941" t="s">
        <v>8556</v>
      </c>
      <c r="F941" t="s">
        <v>8523</v>
      </c>
      <c r="G941" t="s">
        <v>9360</v>
      </c>
      <c r="H941" t="s">
        <v>987</v>
      </c>
      <c r="I941" s="6">
        <v>45544</v>
      </c>
      <c r="K941" s="6">
        <v>45657</v>
      </c>
      <c r="L941" s="6">
        <v>45657</v>
      </c>
      <c r="N941">
        <v>0</v>
      </c>
      <c r="O941">
        <v>1280</v>
      </c>
      <c r="Q941">
        <v>1</v>
      </c>
      <c r="R941">
        <v>1</v>
      </c>
      <c r="S941" t="s">
        <v>8535</v>
      </c>
      <c r="T941" t="s">
        <v>8523</v>
      </c>
      <c r="U941" t="s">
        <v>8523</v>
      </c>
      <c r="V941">
        <v>0</v>
      </c>
      <c r="W941">
        <v>0</v>
      </c>
      <c r="X941">
        <v>28998</v>
      </c>
      <c r="Y941">
        <v>0</v>
      </c>
    </row>
    <row r="942" spans="1:25">
      <c r="A942" t="s">
        <v>68</v>
      </c>
      <c r="B942" t="s">
        <v>115</v>
      </c>
      <c r="D942">
        <v>17791738713</v>
      </c>
      <c r="E942" t="s">
        <v>8527</v>
      </c>
      <c r="F942" t="s">
        <v>8523</v>
      </c>
      <c r="G942" t="s">
        <v>8548</v>
      </c>
      <c r="H942" t="s">
        <v>980</v>
      </c>
      <c r="I942" s="6">
        <v>45383</v>
      </c>
      <c r="K942" s="6">
        <v>45565</v>
      </c>
      <c r="L942" s="6">
        <v>45565</v>
      </c>
      <c r="N942" t="s">
        <v>10232</v>
      </c>
      <c r="O942">
        <v>614.4</v>
      </c>
      <c r="P942" t="s">
        <v>8534</v>
      </c>
      <c r="Q942">
        <v>2</v>
      </c>
      <c r="R942">
        <v>4</v>
      </c>
      <c r="S942" t="s">
        <v>8535</v>
      </c>
      <c r="T942" t="s">
        <v>8523</v>
      </c>
      <c r="U942" t="s">
        <v>8523</v>
      </c>
      <c r="V942">
        <v>0</v>
      </c>
      <c r="W942">
        <v>0</v>
      </c>
      <c r="X942">
        <v>29104</v>
      </c>
      <c r="Y942">
        <v>1227</v>
      </c>
    </row>
    <row r="943" spans="1:25">
      <c r="A943" t="s">
        <v>10023</v>
      </c>
      <c r="B943" t="s">
        <v>10233</v>
      </c>
      <c r="E943" t="s">
        <v>8527</v>
      </c>
      <c r="F943" t="s">
        <v>8523</v>
      </c>
      <c r="G943" t="s">
        <v>9360</v>
      </c>
      <c r="I943" s="6">
        <v>45364</v>
      </c>
      <c r="K943" s="6">
        <v>45380</v>
      </c>
      <c r="L943" s="6">
        <v>45364</v>
      </c>
      <c r="M943" t="s">
        <v>8600</v>
      </c>
      <c r="N943" t="s">
        <v>10234</v>
      </c>
      <c r="O943">
        <v>0</v>
      </c>
      <c r="Q943">
        <v>0</v>
      </c>
      <c r="R943">
        <v>3</v>
      </c>
      <c r="S943" t="s">
        <v>8535</v>
      </c>
      <c r="T943" t="s">
        <v>8523</v>
      </c>
      <c r="U943" t="s">
        <v>8523</v>
      </c>
      <c r="V943">
        <v>0</v>
      </c>
      <c r="W943">
        <v>0</v>
      </c>
      <c r="X943">
        <v>29105</v>
      </c>
      <c r="Y943">
        <v>0</v>
      </c>
    </row>
    <row r="944" spans="1:25">
      <c r="A944" t="s">
        <v>10090</v>
      </c>
      <c r="B944" t="s">
        <v>10235</v>
      </c>
      <c r="E944" t="s">
        <v>8527</v>
      </c>
      <c r="F944" t="s">
        <v>8523</v>
      </c>
      <c r="G944" t="s">
        <v>8548</v>
      </c>
      <c r="I944" s="6">
        <v>45355</v>
      </c>
      <c r="K944" s="6">
        <v>45657</v>
      </c>
      <c r="L944" s="6">
        <v>45355</v>
      </c>
      <c r="M944" t="s">
        <v>8600</v>
      </c>
      <c r="N944" t="s">
        <v>10213</v>
      </c>
      <c r="O944">
        <v>0</v>
      </c>
      <c r="Q944">
        <v>3</v>
      </c>
      <c r="R944">
        <v>3</v>
      </c>
      <c r="S944" t="s">
        <v>8535</v>
      </c>
      <c r="T944" t="s">
        <v>8523</v>
      </c>
      <c r="U944" t="s">
        <v>8523</v>
      </c>
      <c r="V944">
        <v>0</v>
      </c>
      <c r="W944">
        <v>0</v>
      </c>
      <c r="X944">
        <v>29106</v>
      </c>
      <c r="Y944">
        <v>0</v>
      </c>
    </row>
    <row r="945" spans="1:25">
      <c r="A945" t="s">
        <v>9979</v>
      </c>
      <c r="B945" t="s">
        <v>10236</v>
      </c>
      <c r="E945" t="s">
        <v>8556</v>
      </c>
      <c r="F945" t="s">
        <v>8518</v>
      </c>
      <c r="G945" t="s">
        <v>8519</v>
      </c>
      <c r="I945" s="6">
        <v>45369</v>
      </c>
      <c r="K945" s="6">
        <v>45408</v>
      </c>
      <c r="L945" s="6">
        <v>45369</v>
      </c>
      <c r="M945" t="s">
        <v>8600</v>
      </c>
      <c r="N945" t="s">
        <v>10237</v>
      </c>
      <c r="O945">
        <v>0</v>
      </c>
      <c r="Q945">
        <v>1</v>
      </c>
      <c r="R945">
        <v>1</v>
      </c>
      <c r="S945" t="s">
        <v>8535</v>
      </c>
      <c r="T945" t="s">
        <v>8523</v>
      </c>
      <c r="U945" t="s">
        <v>8518</v>
      </c>
      <c r="V945">
        <v>0</v>
      </c>
      <c r="W945">
        <v>0</v>
      </c>
      <c r="X945">
        <v>29207</v>
      </c>
      <c r="Y945">
        <v>0</v>
      </c>
    </row>
    <row r="946" spans="1:25">
      <c r="A946" t="s">
        <v>9979</v>
      </c>
      <c r="B946" t="s">
        <v>10238</v>
      </c>
      <c r="E946" t="s">
        <v>8556</v>
      </c>
      <c r="F946" t="s">
        <v>8523</v>
      </c>
      <c r="G946" t="s">
        <v>9360</v>
      </c>
      <c r="I946" s="6">
        <v>45355</v>
      </c>
      <c r="K946" s="6">
        <v>45422</v>
      </c>
      <c r="L946" s="6">
        <v>45355</v>
      </c>
      <c r="M946" t="s">
        <v>8600</v>
      </c>
      <c r="N946" t="s">
        <v>10239</v>
      </c>
      <c r="O946">
        <v>0</v>
      </c>
      <c r="Q946">
        <v>3</v>
      </c>
      <c r="R946">
        <v>3</v>
      </c>
      <c r="S946" t="s">
        <v>8535</v>
      </c>
      <c r="T946" t="s">
        <v>8523</v>
      </c>
      <c r="U946" t="s">
        <v>8523</v>
      </c>
      <c r="V946">
        <v>0</v>
      </c>
      <c r="W946">
        <v>0</v>
      </c>
      <c r="X946">
        <v>29208</v>
      </c>
      <c r="Y946">
        <v>0</v>
      </c>
    </row>
    <row r="947" spans="1:25">
      <c r="A947" t="s">
        <v>56</v>
      </c>
      <c r="B947" t="s">
        <v>722</v>
      </c>
      <c r="D947">
        <v>18222859131</v>
      </c>
      <c r="E947" t="s">
        <v>15</v>
      </c>
      <c r="F947" t="s">
        <v>8523</v>
      </c>
      <c r="G947" t="s">
        <v>8548</v>
      </c>
      <c r="H947" t="s">
        <v>980</v>
      </c>
      <c r="I947" s="6">
        <v>45355</v>
      </c>
      <c r="K947" s="6">
        <v>45657</v>
      </c>
      <c r="L947" s="6">
        <v>45657</v>
      </c>
      <c r="M947" t="s">
        <v>8520</v>
      </c>
      <c r="N947" t="s">
        <v>9683</v>
      </c>
      <c r="O947">
        <v>47.6</v>
      </c>
      <c r="P947" t="s">
        <v>8534</v>
      </c>
      <c r="Q947">
        <v>1</v>
      </c>
      <c r="R947">
        <v>1</v>
      </c>
      <c r="S947" t="s">
        <v>8535</v>
      </c>
      <c r="T947" t="s">
        <v>8523</v>
      </c>
      <c r="U947" t="s">
        <v>8523</v>
      </c>
      <c r="V947">
        <v>0</v>
      </c>
      <c r="W947">
        <v>0</v>
      </c>
      <c r="X947">
        <v>29209</v>
      </c>
      <c r="Y947">
        <v>1223</v>
      </c>
    </row>
    <row r="948" spans="1:25">
      <c r="A948" t="s">
        <v>88</v>
      </c>
      <c r="B948" t="s">
        <v>91</v>
      </c>
      <c r="D948">
        <v>17485557310</v>
      </c>
      <c r="E948" t="s">
        <v>8556</v>
      </c>
      <c r="F948" t="s">
        <v>8523</v>
      </c>
      <c r="G948" t="s">
        <v>8548</v>
      </c>
      <c r="H948" t="s">
        <v>980</v>
      </c>
      <c r="I948" s="6">
        <v>45376</v>
      </c>
      <c r="K948" s="6">
        <v>45657</v>
      </c>
      <c r="L948" s="6">
        <v>45657</v>
      </c>
      <c r="N948">
        <v>0</v>
      </c>
      <c r="O948">
        <v>1592</v>
      </c>
      <c r="Q948">
        <v>1</v>
      </c>
      <c r="R948">
        <v>1</v>
      </c>
      <c r="S948" t="s">
        <v>8535</v>
      </c>
      <c r="T948" t="s">
        <v>8523</v>
      </c>
      <c r="U948" t="s">
        <v>8523</v>
      </c>
      <c r="V948">
        <v>0</v>
      </c>
      <c r="W948">
        <v>0</v>
      </c>
      <c r="X948">
        <v>29210</v>
      </c>
      <c r="Y948">
        <v>1289</v>
      </c>
    </row>
    <row r="949" spans="1:25">
      <c r="A949" t="s">
        <v>364</v>
      </c>
      <c r="B949" t="s">
        <v>365</v>
      </c>
      <c r="D949">
        <v>17692058278</v>
      </c>
      <c r="E949" t="s">
        <v>8556</v>
      </c>
      <c r="F949" t="s">
        <v>8523</v>
      </c>
      <c r="G949" t="s">
        <v>8548</v>
      </c>
      <c r="H949" t="s">
        <v>980</v>
      </c>
      <c r="I949" s="6">
        <v>45383</v>
      </c>
      <c r="K949" s="6">
        <v>45657</v>
      </c>
      <c r="L949" s="6">
        <v>45657</v>
      </c>
      <c r="N949">
        <v>0</v>
      </c>
      <c r="O949">
        <v>1552</v>
      </c>
      <c r="Q949">
        <v>1</v>
      </c>
      <c r="R949">
        <v>1</v>
      </c>
      <c r="S949" t="s">
        <v>8535</v>
      </c>
      <c r="T949" t="s">
        <v>8523</v>
      </c>
      <c r="U949" t="s">
        <v>8523</v>
      </c>
      <c r="V949">
        <v>0</v>
      </c>
      <c r="W949">
        <v>0</v>
      </c>
      <c r="X949">
        <v>29211</v>
      </c>
      <c r="Y949">
        <v>0</v>
      </c>
    </row>
    <row r="950" spans="1:25">
      <c r="A950" t="s">
        <v>443</v>
      </c>
      <c r="B950" t="s">
        <v>9341</v>
      </c>
      <c r="D950" t="s">
        <v>10240</v>
      </c>
      <c r="E950" t="s">
        <v>295</v>
      </c>
      <c r="F950" t="s">
        <v>8523</v>
      </c>
      <c r="G950" t="s">
        <v>9360</v>
      </c>
      <c r="I950" s="6">
        <v>45383</v>
      </c>
      <c r="L950" s="6">
        <v>45534</v>
      </c>
      <c r="M950" t="s">
        <v>8627</v>
      </c>
      <c r="N950">
        <v>0</v>
      </c>
      <c r="O950">
        <v>5.2</v>
      </c>
      <c r="Q950">
        <v>0</v>
      </c>
      <c r="R950">
        <v>0</v>
      </c>
      <c r="S950" t="s">
        <v>8522</v>
      </c>
      <c r="T950" t="s">
        <v>8523</v>
      </c>
      <c r="U950" t="s">
        <v>8523</v>
      </c>
      <c r="V950">
        <v>0</v>
      </c>
      <c r="W950">
        <v>0</v>
      </c>
      <c r="X950">
        <v>29216</v>
      </c>
      <c r="Y950">
        <v>0</v>
      </c>
    </row>
    <row r="951" spans="1:25">
      <c r="A951" t="s">
        <v>10241</v>
      </c>
      <c r="B951" t="s">
        <v>10157</v>
      </c>
      <c r="E951" t="s">
        <v>8527</v>
      </c>
      <c r="F951" t="s">
        <v>8523</v>
      </c>
      <c r="G951" t="s">
        <v>9360</v>
      </c>
      <c r="I951" s="6">
        <v>45383</v>
      </c>
      <c r="K951" s="6">
        <v>45443</v>
      </c>
      <c r="L951" s="6">
        <v>45383</v>
      </c>
      <c r="N951" t="s">
        <v>10242</v>
      </c>
      <c r="O951">
        <v>0</v>
      </c>
      <c r="Q951">
        <v>2</v>
      </c>
      <c r="R951">
        <v>0</v>
      </c>
      <c r="S951" t="s">
        <v>8522</v>
      </c>
      <c r="T951" t="s">
        <v>8523</v>
      </c>
      <c r="U951" t="s">
        <v>8523</v>
      </c>
      <c r="V951">
        <v>0</v>
      </c>
      <c r="W951">
        <v>0</v>
      </c>
      <c r="X951">
        <v>28461</v>
      </c>
      <c r="Y951">
        <v>0</v>
      </c>
    </row>
    <row r="952" spans="1:25">
      <c r="A952" t="s">
        <v>9176</v>
      </c>
      <c r="B952" t="s">
        <v>10243</v>
      </c>
      <c r="D952">
        <v>18048682169</v>
      </c>
      <c r="E952" t="s">
        <v>8527</v>
      </c>
      <c r="F952" t="s">
        <v>8523</v>
      </c>
      <c r="G952" t="s">
        <v>9360</v>
      </c>
      <c r="I952" s="6">
        <v>45404</v>
      </c>
      <c r="K952" s="6">
        <v>45412</v>
      </c>
      <c r="L952" s="6">
        <v>45404</v>
      </c>
      <c r="M952" t="s">
        <v>8600</v>
      </c>
      <c r="N952" t="s">
        <v>10244</v>
      </c>
      <c r="O952">
        <v>0</v>
      </c>
      <c r="Q952">
        <v>2</v>
      </c>
      <c r="R952">
        <v>1</v>
      </c>
      <c r="S952" t="s">
        <v>8535</v>
      </c>
      <c r="T952" t="s">
        <v>8523</v>
      </c>
      <c r="U952" t="s">
        <v>8523</v>
      </c>
      <c r="V952">
        <v>0</v>
      </c>
      <c r="W952">
        <v>0</v>
      </c>
      <c r="X952">
        <v>29318</v>
      </c>
      <c r="Y952">
        <v>0</v>
      </c>
    </row>
    <row r="953" spans="1:25">
      <c r="A953" t="s">
        <v>88</v>
      </c>
      <c r="B953" t="s">
        <v>97</v>
      </c>
      <c r="D953">
        <v>18262439992</v>
      </c>
      <c r="E953" t="s">
        <v>8556</v>
      </c>
      <c r="F953" t="s">
        <v>8523</v>
      </c>
      <c r="G953" t="s">
        <v>8548</v>
      </c>
      <c r="H953" t="s">
        <v>980</v>
      </c>
      <c r="I953" s="6">
        <v>45455</v>
      </c>
      <c r="K953" s="6">
        <v>45657</v>
      </c>
      <c r="L953" s="6">
        <v>45657</v>
      </c>
      <c r="N953">
        <v>0</v>
      </c>
      <c r="O953">
        <v>1136</v>
      </c>
      <c r="Q953">
        <v>1</v>
      </c>
      <c r="R953">
        <v>1</v>
      </c>
      <c r="S953" t="s">
        <v>8535</v>
      </c>
      <c r="T953" t="s">
        <v>8523</v>
      </c>
      <c r="U953" t="s">
        <v>8523</v>
      </c>
      <c r="V953">
        <v>0</v>
      </c>
      <c r="W953">
        <v>0</v>
      </c>
      <c r="X953">
        <v>29419</v>
      </c>
      <c r="Y953">
        <v>0</v>
      </c>
    </row>
    <row r="954" spans="1:25">
      <c r="A954" t="s">
        <v>8290</v>
      </c>
      <c r="B954" t="s">
        <v>9341</v>
      </c>
      <c r="D954" t="s">
        <v>10245</v>
      </c>
      <c r="E954" t="s">
        <v>295</v>
      </c>
      <c r="F954" t="s">
        <v>8523</v>
      </c>
      <c r="G954" t="s">
        <v>9360</v>
      </c>
      <c r="I954" s="6">
        <v>45383</v>
      </c>
      <c r="L954" s="6">
        <v>45504</v>
      </c>
      <c r="M954" t="s">
        <v>8532</v>
      </c>
      <c r="N954">
        <v>0</v>
      </c>
      <c r="O954">
        <v>34.4</v>
      </c>
      <c r="Q954">
        <v>0</v>
      </c>
      <c r="R954">
        <v>0</v>
      </c>
      <c r="S954" t="s">
        <v>8522</v>
      </c>
      <c r="T954" t="s">
        <v>8523</v>
      </c>
      <c r="U954" t="s">
        <v>8523</v>
      </c>
      <c r="V954">
        <v>0</v>
      </c>
      <c r="W954">
        <v>0</v>
      </c>
      <c r="X954">
        <v>29520</v>
      </c>
      <c r="Y954">
        <v>0</v>
      </c>
    </row>
    <row r="955" spans="1:25">
      <c r="A955" t="s">
        <v>185</v>
      </c>
      <c r="B955" t="s">
        <v>432</v>
      </c>
      <c r="D955">
        <v>18250804323</v>
      </c>
      <c r="E955" t="s">
        <v>8517</v>
      </c>
      <c r="F955" t="s">
        <v>8523</v>
      </c>
      <c r="G955" t="s">
        <v>8548</v>
      </c>
      <c r="H955" t="s">
        <v>980</v>
      </c>
      <c r="I955" s="6">
        <v>45502</v>
      </c>
      <c r="K955" s="6">
        <v>45688</v>
      </c>
      <c r="L955" s="6">
        <v>45688</v>
      </c>
      <c r="N955" t="s">
        <v>10246</v>
      </c>
      <c r="O955">
        <v>1072</v>
      </c>
      <c r="Q955">
        <v>0</v>
      </c>
      <c r="R955">
        <v>2</v>
      </c>
      <c r="S955" t="s">
        <v>8535</v>
      </c>
      <c r="T955" t="s">
        <v>8523</v>
      </c>
      <c r="U955" t="s">
        <v>8523</v>
      </c>
      <c r="V955">
        <v>0</v>
      </c>
      <c r="W955">
        <v>0</v>
      </c>
      <c r="X955">
        <v>29521</v>
      </c>
      <c r="Y955">
        <v>1451</v>
      </c>
    </row>
    <row r="956" spans="1:25">
      <c r="A956" t="s">
        <v>10021</v>
      </c>
      <c r="B956" t="s">
        <v>10247</v>
      </c>
      <c r="D956">
        <v>17754475287</v>
      </c>
      <c r="E956" t="s">
        <v>8556</v>
      </c>
      <c r="F956" t="s">
        <v>8523</v>
      </c>
      <c r="G956" t="s">
        <v>9360</v>
      </c>
      <c r="I956" s="6">
        <v>45390</v>
      </c>
      <c r="K956" s="6">
        <v>45473</v>
      </c>
      <c r="L956" s="6">
        <v>45390</v>
      </c>
      <c r="M956" t="s">
        <v>8600</v>
      </c>
      <c r="N956" t="s">
        <v>10248</v>
      </c>
      <c r="O956">
        <v>0</v>
      </c>
      <c r="Q956">
        <v>4</v>
      </c>
      <c r="R956">
        <v>3</v>
      </c>
      <c r="S956" t="s">
        <v>8535</v>
      </c>
      <c r="T956" t="s">
        <v>8523</v>
      </c>
      <c r="U956" t="s">
        <v>8523</v>
      </c>
      <c r="V956">
        <v>0</v>
      </c>
      <c r="W956">
        <v>0</v>
      </c>
      <c r="X956">
        <v>29523</v>
      </c>
      <c r="Y956">
        <v>0</v>
      </c>
    </row>
    <row r="957" spans="1:25">
      <c r="A957" t="s">
        <v>9163</v>
      </c>
      <c r="B957" t="s">
        <v>10249</v>
      </c>
      <c r="E957" t="s">
        <v>8556</v>
      </c>
      <c r="F957" t="s">
        <v>8518</v>
      </c>
      <c r="G957" t="s">
        <v>8519</v>
      </c>
      <c r="I957" s="6">
        <v>45376</v>
      </c>
      <c r="K957" s="6">
        <v>45407</v>
      </c>
      <c r="L957" s="6">
        <v>45376</v>
      </c>
      <c r="M957" t="s">
        <v>8600</v>
      </c>
      <c r="N957" t="s">
        <v>10250</v>
      </c>
      <c r="O957">
        <v>0</v>
      </c>
      <c r="Q957">
        <v>8</v>
      </c>
      <c r="R957">
        <v>4</v>
      </c>
      <c r="S957" t="s">
        <v>8535</v>
      </c>
      <c r="T957" t="s">
        <v>8518</v>
      </c>
      <c r="U957" t="s">
        <v>8518</v>
      </c>
      <c r="V957">
        <v>0</v>
      </c>
      <c r="W957">
        <v>0</v>
      </c>
      <c r="X957">
        <v>29524</v>
      </c>
      <c r="Y957">
        <v>0</v>
      </c>
    </row>
    <row r="958" spans="1:25">
      <c r="A958" t="s">
        <v>9163</v>
      </c>
      <c r="B958" t="s">
        <v>10251</v>
      </c>
      <c r="D958">
        <v>18553995414</v>
      </c>
      <c r="E958" t="s">
        <v>8556</v>
      </c>
      <c r="F958" t="s">
        <v>8518</v>
      </c>
      <c r="G958" t="s">
        <v>8519</v>
      </c>
      <c r="I958" s="6">
        <v>45390</v>
      </c>
      <c r="K958" s="6">
        <v>45412</v>
      </c>
      <c r="L958" s="6">
        <v>45390</v>
      </c>
      <c r="M958" t="s">
        <v>8600</v>
      </c>
      <c r="N958" t="s">
        <v>10252</v>
      </c>
      <c r="O958">
        <v>0</v>
      </c>
      <c r="Q958">
        <v>1</v>
      </c>
      <c r="R958">
        <v>2</v>
      </c>
      <c r="S958" t="s">
        <v>8535</v>
      </c>
      <c r="T958" t="s">
        <v>8523</v>
      </c>
      <c r="U958" t="s">
        <v>8518</v>
      </c>
      <c r="V958">
        <v>0</v>
      </c>
      <c r="W958">
        <v>0</v>
      </c>
      <c r="X958">
        <v>29525</v>
      </c>
      <c r="Y958">
        <v>0</v>
      </c>
    </row>
    <row r="959" spans="1:25">
      <c r="A959" t="s">
        <v>10253</v>
      </c>
      <c r="B959" t="s">
        <v>10254</v>
      </c>
      <c r="D959">
        <v>10475232283</v>
      </c>
      <c r="E959" t="s">
        <v>8556</v>
      </c>
      <c r="F959" t="s">
        <v>8523</v>
      </c>
      <c r="G959" t="s">
        <v>9360</v>
      </c>
      <c r="I959" s="6">
        <v>45359</v>
      </c>
      <c r="K959" s="6">
        <v>45363</v>
      </c>
      <c r="L959" s="6">
        <v>45359</v>
      </c>
      <c r="N959" t="s">
        <v>10255</v>
      </c>
      <c r="O959">
        <v>0</v>
      </c>
      <c r="Q959">
        <v>9</v>
      </c>
      <c r="R959">
        <v>5</v>
      </c>
      <c r="S959" t="s">
        <v>8535</v>
      </c>
      <c r="T959" t="s">
        <v>8523</v>
      </c>
      <c r="U959" t="s">
        <v>8523</v>
      </c>
      <c r="V959">
        <v>0</v>
      </c>
      <c r="W959">
        <v>0</v>
      </c>
      <c r="X959">
        <v>29527</v>
      </c>
      <c r="Y959">
        <v>0</v>
      </c>
    </row>
    <row r="960" spans="1:25">
      <c r="A960" t="s">
        <v>110</v>
      </c>
      <c r="B960" t="s">
        <v>254</v>
      </c>
      <c r="D960">
        <v>16896592535</v>
      </c>
      <c r="E960" t="s">
        <v>8517</v>
      </c>
      <c r="F960" t="s">
        <v>8523</v>
      </c>
      <c r="G960" t="s">
        <v>8548</v>
      </c>
      <c r="H960" t="s">
        <v>980</v>
      </c>
      <c r="I960" s="6">
        <v>45413</v>
      </c>
      <c r="K960" s="6">
        <v>45596</v>
      </c>
      <c r="L960" s="6">
        <v>45596</v>
      </c>
      <c r="M960" t="s">
        <v>8539</v>
      </c>
      <c r="N960" t="s">
        <v>10256</v>
      </c>
      <c r="O960">
        <v>8794.7999999999993</v>
      </c>
      <c r="P960" t="s">
        <v>8534</v>
      </c>
      <c r="Q960">
        <v>14</v>
      </c>
      <c r="R960">
        <v>3</v>
      </c>
      <c r="S960" t="s">
        <v>8535</v>
      </c>
      <c r="T960" t="s">
        <v>8523</v>
      </c>
      <c r="U960" t="s">
        <v>8523</v>
      </c>
      <c r="V960">
        <v>0</v>
      </c>
      <c r="W960">
        <v>0</v>
      </c>
      <c r="X960">
        <v>29630</v>
      </c>
      <c r="Y960">
        <v>1213</v>
      </c>
    </row>
    <row r="961" spans="1:25">
      <c r="A961" t="s">
        <v>145</v>
      </c>
      <c r="B961" t="s">
        <v>760</v>
      </c>
      <c r="D961">
        <v>18032731280</v>
      </c>
      <c r="E961" t="s">
        <v>8556</v>
      </c>
      <c r="F961" t="s">
        <v>8523</v>
      </c>
      <c r="G961" t="s">
        <v>8548</v>
      </c>
      <c r="H961" t="s">
        <v>980</v>
      </c>
      <c r="I961" s="6">
        <v>45444</v>
      </c>
      <c r="K961" s="6">
        <v>45657</v>
      </c>
      <c r="L961" s="6">
        <v>45657</v>
      </c>
      <c r="M961" t="s">
        <v>8745</v>
      </c>
      <c r="N961" t="s">
        <v>10257</v>
      </c>
      <c r="O961">
        <v>1088</v>
      </c>
      <c r="Q961">
        <v>0</v>
      </c>
      <c r="R961">
        <v>2</v>
      </c>
      <c r="S961" t="s">
        <v>8522</v>
      </c>
      <c r="T961" t="s">
        <v>8523</v>
      </c>
      <c r="U961" t="s">
        <v>8523</v>
      </c>
      <c r="V961">
        <v>0</v>
      </c>
      <c r="W961">
        <v>0</v>
      </c>
      <c r="X961">
        <v>29631</v>
      </c>
      <c r="Y961">
        <v>1370</v>
      </c>
    </row>
    <row r="962" spans="1:25">
      <c r="A962" t="s">
        <v>145</v>
      </c>
      <c r="B962" t="s">
        <v>757</v>
      </c>
      <c r="D962">
        <v>18175846934</v>
      </c>
      <c r="E962" t="s">
        <v>8517</v>
      </c>
      <c r="F962" t="s">
        <v>8523</v>
      </c>
      <c r="G962" t="s">
        <v>8548</v>
      </c>
      <c r="H962" t="s">
        <v>980</v>
      </c>
      <c r="I962" s="6">
        <v>45444</v>
      </c>
      <c r="K962" s="6">
        <v>45657</v>
      </c>
      <c r="L962" s="6">
        <v>45657</v>
      </c>
      <c r="M962" t="s">
        <v>8745</v>
      </c>
      <c r="N962" t="s">
        <v>10257</v>
      </c>
      <c r="O962">
        <v>1200</v>
      </c>
      <c r="Q962">
        <v>0</v>
      </c>
      <c r="R962">
        <v>1</v>
      </c>
      <c r="S962" t="s">
        <v>8535</v>
      </c>
      <c r="T962" t="s">
        <v>8523</v>
      </c>
      <c r="U962" t="s">
        <v>8523</v>
      </c>
      <c r="V962">
        <v>0</v>
      </c>
      <c r="W962">
        <v>0</v>
      </c>
      <c r="X962">
        <v>29632</v>
      </c>
      <c r="Y962">
        <v>1394</v>
      </c>
    </row>
    <row r="963" spans="1:25">
      <c r="A963" t="s">
        <v>8394</v>
      </c>
      <c r="B963" t="s">
        <v>10258</v>
      </c>
      <c r="E963" t="s">
        <v>295</v>
      </c>
      <c r="F963" t="s">
        <v>8518</v>
      </c>
      <c r="G963" t="s">
        <v>8519</v>
      </c>
      <c r="I963" s="6">
        <v>45413</v>
      </c>
      <c r="K963" s="6">
        <v>45504</v>
      </c>
      <c r="L963" s="6">
        <v>45413</v>
      </c>
      <c r="M963" t="s">
        <v>8600</v>
      </c>
      <c r="N963" t="s">
        <v>10259</v>
      </c>
      <c r="O963">
        <v>0</v>
      </c>
      <c r="Q963">
        <v>12</v>
      </c>
      <c r="R963">
        <v>8</v>
      </c>
      <c r="S963" t="s">
        <v>8535</v>
      </c>
      <c r="T963" t="s">
        <v>8523</v>
      </c>
      <c r="U963" t="s">
        <v>8518</v>
      </c>
      <c r="V963">
        <v>0</v>
      </c>
      <c r="W963">
        <v>0</v>
      </c>
      <c r="X963">
        <v>29736</v>
      </c>
      <c r="Y963">
        <v>0</v>
      </c>
    </row>
    <row r="964" spans="1:25">
      <c r="A964" t="s">
        <v>128</v>
      </c>
      <c r="B964" t="s">
        <v>9341</v>
      </c>
      <c r="D964" t="s">
        <v>10260</v>
      </c>
      <c r="E964" t="s">
        <v>295</v>
      </c>
      <c r="F964" t="s">
        <v>8523</v>
      </c>
      <c r="G964" t="s">
        <v>9360</v>
      </c>
      <c r="I964" s="6">
        <v>45383</v>
      </c>
      <c r="L964" s="6">
        <v>45657</v>
      </c>
      <c r="M964" t="s">
        <v>8573</v>
      </c>
      <c r="N964">
        <v>0</v>
      </c>
      <c r="O964">
        <v>96.08</v>
      </c>
      <c r="Q964">
        <v>0</v>
      </c>
      <c r="R964">
        <v>0</v>
      </c>
      <c r="S964" t="s">
        <v>8522</v>
      </c>
      <c r="T964" t="s">
        <v>8523</v>
      </c>
      <c r="U964" t="s">
        <v>8523</v>
      </c>
      <c r="V964">
        <v>0</v>
      </c>
      <c r="W964">
        <v>0</v>
      </c>
      <c r="X964">
        <v>29737</v>
      </c>
      <c r="Y964">
        <v>0</v>
      </c>
    </row>
    <row r="965" spans="1:25">
      <c r="A965" t="s">
        <v>144</v>
      </c>
      <c r="B965" t="s">
        <v>851</v>
      </c>
      <c r="D965">
        <v>18602696038</v>
      </c>
      <c r="E965" t="s">
        <v>8527</v>
      </c>
      <c r="F965" t="s">
        <v>8523</v>
      </c>
      <c r="G965" t="s">
        <v>8548</v>
      </c>
      <c r="H965" t="s">
        <v>980</v>
      </c>
      <c r="I965" s="6">
        <v>45404</v>
      </c>
      <c r="K965" s="6">
        <v>45499</v>
      </c>
      <c r="L965" s="6">
        <v>45499</v>
      </c>
      <c r="N965" t="s">
        <v>9128</v>
      </c>
      <c r="O965">
        <v>888</v>
      </c>
      <c r="Q965">
        <v>0</v>
      </c>
      <c r="R965">
        <v>1</v>
      </c>
      <c r="S965" t="s">
        <v>8535</v>
      </c>
      <c r="T965" t="s">
        <v>8523</v>
      </c>
      <c r="U965" t="s">
        <v>8523</v>
      </c>
      <c r="V965">
        <v>0</v>
      </c>
      <c r="W965">
        <v>0</v>
      </c>
      <c r="X965">
        <v>29839</v>
      </c>
      <c r="Y965">
        <v>1215</v>
      </c>
    </row>
    <row r="966" spans="1:25">
      <c r="A966" t="s">
        <v>282</v>
      </c>
      <c r="B966" t="s">
        <v>10261</v>
      </c>
      <c r="E966" t="s">
        <v>295</v>
      </c>
      <c r="F966" t="s">
        <v>8523</v>
      </c>
      <c r="G966" t="s">
        <v>8548</v>
      </c>
      <c r="I966" s="6">
        <v>45352</v>
      </c>
      <c r="K966" s="6">
        <v>45596</v>
      </c>
      <c r="L966" s="6">
        <v>45352</v>
      </c>
      <c r="N966">
        <v>0</v>
      </c>
      <c r="O966">
        <v>0</v>
      </c>
      <c r="Q966">
        <v>18</v>
      </c>
      <c r="R966">
        <v>5</v>
      </c>
      <c r="S966" t="s">
        <v>8535</v>
      </c>
      <c r="T966" t="s">
        <v>8523</v>
      </c>
      <c r="U966" t="s">
        <v>8523</v>
      </c>
      <c r="V966">
        <v>0</v>
      </c>
      <c r="W966">
        <v>0</v>
      </c>
      <c r="X966">
        <v>29842</v>
      </c>
      <c r="Y966">
        <v>0</v>
      </c>
    </row>
    <row r="967" spans="1:25">
      <c r="A967" t="s">
        <v>142</v>
      </c>
      <c r="B967" t="s">
        <v>10262</v>
      </c>
      <c r="D967">
        <v>18096847785</v>
      </c>
      <c r="E967" t="s">
        <v>8527</v>
      </c>
      <c r="F967" t="s">
        <v>8518</v>
      </c>
      <c r="G967" t="s">
        <v>8519</v>
      </c>
      <c r="H967" t="s">
        <v>980</v>
      </c>
      <c r="I967" s="6">
        <v>45383</v>
      </c>
      <c r="K967" s="6">
        <v>45473</v>
      </c>
      <c r="L967" s="6">
        <v>45471</v>
      </c>
      <c r="N967" t="s">
        <v>10263</v>
      </c>
      <c r="O967">
        <v>944</v>
      </c>
      <c r="P967" t="s">
        <v>8534</v>
      </c>
      <c r="Q967">
        <v>1</v>
      </c>
      <c r="R967">
        <v>1</v>
      </c>
      <c r="S967" t="s">
        <v>8535</v>
      </c>
      <c r="T967" t="s">
        <v>8523</v>
      </c>
      <c r="U967" t="s">
        <v>8518</v>
      </c>
      <c r="V967">
        <v>0</v>
      </c>
      <c r="W967">
        <v>0</v>
      </c>
      <c r="X967">
        <v>29945</v>
      </c>
      <c r="Y967">
        <v>1216</v>
      </c>
    </row>
    <row r="968" spans="1:25">
      <c r="A968" t="s">
        <v>47</v>
      </c>
      <c r="B968" t="s">
        <v>50</v>
      </c>
      <c r="D968">
        <v>16530006669</v>
      </c>
      <c r="E968" t="s">
        <v>8527</v>
      </c>
      <c r="F968" t="s">
        <v>8523</v>
      </c>
      <c r="G968" t="s">
        <v>8548</v>
      </c>
      <c r="H968" t="s">
        <v>980</v>
      </c>
      <c r="I968" s="6">
        <v>45425</v>
      </c>
      <c r="K968" s="6">
        <v>45657</v>
      </c>
      <c r="L968" s="6">
        <v>45657</v>
      </c>
      <c r="M968" t="s">
        <v>8532</v>
      </c>
      <c r="N968" t="s">
        <v>10264</v>
      </c>
      <c r="O968">
        <v>1288</v>
      </c>
      <c r="P968" t="s">
        <v>8534</v>
      </c>
      <c r="Q968">
        <v>2</v>
      </c>
      <c r="R968">
        <v>1</v>
      </c>
      <c r="S968" t="s">
        <v>8535</v>
      </c>
      <c r="T968" t="s">
        <v>8523</v>
      </c>
      <c r="U968" t="s">
        <v>8523</v>
      </c>
      <c r="V968">
        <v>0</v>
      </c>
      <c r="W968">
        <v>0</v>
      </c>
      <c r="X968">
        <v>30049</v>
      </c>
      <c r="Y968">
        <v>1286</v>
      </c>
    </row>
    <row r="969" spans="1:25">
      <c r="A969" t="s">
        <v>9533</v>
      </c>
      <c r="B969" t="s">
        <v>10265</v>
      </c>
      <c r="E969" t="s">
        <v>8527</v>
      </c>
      <c r="F969" t="s">
        <v>8523</v>
      </c>
      <c r="G969" t="s">
        <v>8548</v>
      </c>
      <c r="I969" s="6">
        <v>45413</v>
      </c>
      <c r="K969" s="6">
        <v>45443</v>
      </c>
      <c r="L969" s="6">
        <v>45413</v>
      </c>
      <c r="M969" t="s">
        <v>8600</v>
      </c>
      <c r="N969" t="s">
        <v>10164</v>
      </c>
      <c r="O969">
        <v>0</v>
      </c>
      <c r="Q969">
        <v>1</v>
      </c>
      <c r="R969">
        <v>1</v>
      </c>
      <c r="S969" t="s">
        <v>8535</v>
      </c>
      <c r="T969" t="s">
        <v>8518</v>
      </c>
      <c r="U969" t="s">
        <v>8518</v>
      </c>
      <c r="V969">
        <v>0</v>
      </c>
      <c r="W969">
        <v>0</v>
      </c>
      <c r="X969">
        <v>30253</v>
      </c>
      <c r="Y969">
        <v>0</v>
      </c>
    </row>
    <row r="970" spans="1:25">
      <c r="A970" t="s">
        <v>128</v>
      </c>
      <c r="B970" t="s">
        <v>141</v>
      </c>
      <c r="D970">
        <v>17731619858</v>
      </c>
      <c r="E970" t="s">
        <v>8517</v>
      </c>
      <c r="F970" t="s">
        <v>8523</v>
      </c>
      <c r="G970" t="s">
        <v>8548</v>
      </c>
      <c r="H970" t="s">
        <v>980</v>
      </c>
      <c r="I970" s="6">
        <v>45413</v>
      </c>
      <c r="K970" s="6">
        <v>45596</v>
      </c>
      <c r="L970" s="6">
        <v>45596</v>
      </c>
      <c r="N970" t="s">
        <v>10266</v>
      </c>
      <c r="O970">
        <v>2766</v>
      </c>
      <c r="P970" t="s">
        <v>8534</v>
      </c>
      <c r="Q970">
        <v>1</v>
      </c>
      <c r="R970">
        <v>1</v>
      </c>
      <c r="S970" t="s">
        <v>8535</v>
      </c>
      <c r="T970" t="s">
        <v>8523</v>
      </c>
      <c r="U970" t="s">
        <v>8523</v>
      </c>
      <c r="V970">
        <v>0</v>
      </c>
      <c r="W970">
        <v>0</v>
      </c>
      <c r="X970">
        <v>30356</v>
      </c>
      <c r="Y970">
        <v>1345</v>
      </c>
    </row>
    <row r="971" spans="1:25">
      <c r="A971" t="s">
        <v>10267</v>
      </c>
      <c r="B971" t="s">
        <v>10268</v>
      </c>
      <c r="E971" t="s">
        <v>8527</v>
      </c>
      <c r="F971" t="s">
        <v>8523</v>
      </c>
      <c r="G971" t="s">
        <v>9360</v>
      </c>
      <c r="I971" s="6">
        <v>45404</v>
      </c>
      <c r="K971" s="6">
        <v>45435</v>
      </c>
      <c r="L971" s="6">
        <v>45404</v>
      </c>
      <c r="N971" t="s">
        <v>10269</v>
      </c>
      <c r="O971">
        <v>0</v>
      </c>
      <c r="Q971">
        <v>2</v>
      </c>
      <c r="R971">
        <v>4</v>
      </c>
      <c r="S971" t="s">
        <v>8535</v>
      </c>
      <c r="T971" t="s">
        <v>8523</v>
      </c>
      <c r="U971" t="s">
        <v>8523</v>
      </c>
      <c r="V971">
        <v>0</v>
      </c>
      <c r="W971">
        <v>0</v>
      </c>
      <c r="X971">
        <v>30359</v>
      </c>
      <c r="Y971">
        <v>0</v>
      </c>
    </row>
    <row r="972" spans="1:25">
      <c r="A972" t="s">
        <v>10270</v>
      </c>
      <c r="B972" t="s">
        <v>10271</v>
      </c>
      <c r="E972" t="s">
        <v>8527</v>
      </c>
      <c r="F972" t="s">
        <v>8523</v>
      </c>
      <c r="G972" t="s">
        <v>9360</v>
      </c>
      <c r="I972" s="6">
        <v>45411</v>
      </c>
      <c r="K972" s="6">
        <v>45474</v>
      </c>
      <c r="L972" s="6">
        <v>45411</v>
      </c>
      <c r="N972" t="s">
        <v>10272</v>
      </c>
      <c r="O972">
        <v>0</v>
      </c>
      <c r="Q972">
        <v>8</v>
      </c>
      <c r="R972">
        <v>7</v>
      </c>
      <c r="S972" t="s">
        <v>8535</v>
      </c>
      <c r="T972" t="s">
        <v>8523</v>
      </c>
      <c r="U972" t="s">
        <v>8523</v>
      </c>
      <c r="V972">
        <v>0</v>
      </c>
      <c r="W972">
        <v>0</v>
      </c>
      <c r="X972">
        <v>30361</v>
      </c>
      <c r="Y972">
        <v>0</v>
      </c>
    </row>
    <row r="973" spans="1:25">
      <c r="A973" t="s">
        <v>176</v>
      </c>
      <c r="B973" t="s">
        <v>396</v>
      </c>
      <c r="D973">
        <v>18821214569</v>
      </c>
      <c r="E973" t="s">
        <v>8527</v>
      </c>
      <c r="F973" t="s">
        <v>8523</v>
      </c>
      <c r="G973" t="s">
        <v>8548</v>
      </c>
      <c r="H973" t="s">
        <v>980</v>
      </c>
      <c r="I973" s="6">
        <v>45432</v>
      </c>
      <c r="K973" s="6">
        <v>45596</v>
      </c>
      <c r="L973" s="6">
        <v>45596</v>
      </c>
      <c r="M973" t="s">
        <v>8901</v>
      </c>
      <c r="N973" t="s">
        <v>10273</v>
      </c>
      <c r="O973">
        <v>3786.4</v>
      </c>
      <c r="P973" t="s">
        <v>8534</v>
      </c>
      <c r="Q973">
        <v>6</v>
      </c>
      <c r="R973">
        <v>1</v>
      </c>
      <c r="S973" t="s">
        <v>8535</v>
      </c>
      <c r="T973" t="s">
        <v>8523</v>
      </c>
      <c r="U973" t="s">
        <v>8523</v>
      </c>
      <c r="V973">
        <v>0</v>
      </c>
      <c r="W973">
        <v>0</v>
      </c>
      <c r="X973">
        <v>30362</v>
      </c>
      <c r="Y973">
        <v>1334</v>
      </c>
    </row>
    <row r="974" spans="1:25">
      <c r="A974" t="s">
        <v>82</v>
      </c>
      <c r="B974" t="s">
        <v>10274</v>
      </c>
      <c r="D974">
        <v>18825582729</v>
      </c>
      <c r="E974" t="s">
        <v>15</v>
      </c>
      <c r="F974" t="s">
        <v>8523</v>
      </c>
      <c r="G974" t="s">
        <v>8548</v>
      </c>
      <c r="H974" t="s">
        <v>980</v>
      </c>
      <c r="I974" s="6">
        <v>45404</v>
      </c>
      <c r="K974" s="6">
        <v>45769</v>
      </c>
      <c r="L974" s="6">
        <v>45404</v>
      </c>
      <c r="N974">
        <v>0</v>
      </c>
      <c r="O974">
        <v>0</v>
      </c>
      <c r="P974" t="s">
        <v>8534</v>
      </c>
      <c r="Q974">
        <v>1</v>
      </c>
      <c r="R974">
        <v>0</v>
      </c>
      <c r="S974" t="s">
        <v>8522</v>
      </c>
      <c r="T974" t="s">
        <v>8523</v>
      </c>
      <c r="U974" t="s">
        <v>8523</v>
      </c>
      <c r="V974">
        <v>0</v>
      </c>
      <c r="W974">
        <v>0</v>
      </c>
      <c r="X974">
        <v>30363</v>
      </c>
      <c r="Y974">
        <v>1211</v>
      </c>
    </row>
    <row r="975" spans="1:25">
      <c r="A975" t="s">
        <v>82</v>
      </c>
      <c r="B975" t="s">
        <v>10275</v>
      </c>
      <c r="D975">
        <v>17959727185</v>
      </c>
      <c r="E975" t="s">
        <v>8527</v>
      </c>
      <c r="F975" t="s">
        <v>8523</v>
      </c>
      <c r="G975" t="s">
        <v>8548</v>
      </c>
      <c r="H975" t="s">
        <v>980</v>
      </c>
      <c r="I975" s="6">
        <v>45413</v>
      </c>
      <c r="K975" s="6">
        <v>45717</v>
      </c>
      <c r="L975" s="6">
        <v>45504</v>
      </c>
      <c r="N975" t="s">
        <v>9047</v>
      </c>
      <c r="O975">
        <v>435.2</v>
      </c>
      <c r="P975" t="s">
        <v>8534</v>
      </c>
      <c r="Q975">
        <v>3</v>
      </c>
      <c r="R975">
        <v>2</v>
      </c>
      <c r="S975" t="s">
        <v>8535</v>
      </c>
      <c r="T975" t="s">
        <v>8523</v>
      </c>
      <c r="U975" t="s">
        <v>8523</v>
      </c>
      <c r="V975">
        <v>0</v>
      </c>
      <c r="W975">
        <v>0</v>
      </c>
      <c r="X975">
        <v>30364</v>
      </c>
      <c r="Y975">
        <v>1210</v>
      </c>
    </row>
    <row r="976" spans="1:25">
      <c r="A976" t="s">
        <v>110</v>
      </c>
      <c r="B976" t="s">
        <v>261</v>
      </c>
      <c r="D976">
        <v>17735849755</v>
      </c>
      <c r="E976" t="s">
        <v>8527</v>
      </c>
      <c r="F976" t="s">
        <v>8523</v>
      </c>
      <c r="G976" t="s">
        <v>8548</v>
      </c>
      <c r="H976" t="s">
        <v>980</v>
      </c>
      <c r="I976" s="6">
        <v>45384</v>
      </c>
      <c r="J976" s="6">
        <v>45407</v>
      </c>
      <c r="K976" s="6">
        <v>45513</v>
      </c>
      <c r="L976" s="6">
        <v>45513</v>
      </c>
      <c r="M976" t="s">
        <v>8539</v>
      </c>
      <c r="N976" t="s">
        <v>10276</v>
      </c>
      <c r="O976">
        <v>1387.12</v>
      </c>
      <c r="P976" t="s">
        <v>8534</v>
      </c>
      <c r="Q976">
        <v>2</v>
      </c>
      <c r="R976">
        <v>1</v>
      </c>
      <c r="S976" t="s">
        <v>8535</v>
      </c>
      <c r="T976" t="s">
        <v>8523</v>
      </c>
      <c r="U976" t="s">
        <v>8523</v>
      </c>
      <c r="V976">
        <v>0</v>
      </c>
      <c r="W976">
        <v>0</v>
      </c>
      <c r="X976">
        <v>30365</v>
      </c>
      <c r="Y976">
        <v>1278</v>
      </c>
    </row>
    <row r="977" spans="1:25">
      <c r="A977" t="s">
        <v>329</v>
      </c>
      <c r="B977" t="s">
        <v>10277</v>
      </c>
      <c r="D977">
        <v>18435752722</v>
      </c>
      <c r="E977" t="s">
        <v>8527</v>
      </c>
      <c r="F977" t="s">
        <v>8518</v>
      </c>
      <c r="G977" t="s">
        <v>8519</v>
      </c>
      <c r="H977" t="s">
        <v>980</v>
      </c>
      <c r="I977" s="6">
        <v>45418</v>
      </c>
      <c r="K977" s="6">
        <v>45457</v>
      </c>
      <c r="L977" s="6">
        <v>45464</v>
      </c>
      <c r="N977" t="s">
        <v>10278</v>
      </c>
      <c r="O977">
        <v>386</v>
      </c>
      <c r="P977" t="s">
        <v>8534</v>
      </c>
      <c r="Q977">
        <v>2</v>
      </c>
      <c r="R977">
        <v>1</v>
      </c>
      <c r="S977" t="s">
        <v>8535</v>
      </c>
      <c r="T977" t="s">
        <v>8523</v>
      </c>
      <c r="U977" t="s">
        <v>8518</v>
      </c>
      <c r="V977">
        <v>0</v>
      </c>
      <c r="W977">
        <v>0</v>
      </c>
      <c r="X977">
        <v>30468</v>
      </c>
      <c r="Y977">
        <v>1320</v>
      </c>
    </row>
    <row r="978" spans="1:25">
      <c r="A978" t="s">
        <v>329</v>
      </c>
      <c r="B978" t="s">
        <v>10279</v>
      </c>
      <c r="D978">
        <v>18435752789</v>
      </c>
      <c r="E978" t="s">
        <v>8527</v>
      </c>
      <c r="F978" t="s">
        <v>8523</v>
      </c>
      <c r="G978" t="s">
        <v>8548</v>
      </c>
      <c r="H978" t="s">
        <v>980</v>
      </c>
      <c r="I978" s="6">
        <v>45440</v>
      </c>
      <c r="K978" s="6">
        <v>45503</v>
      </c>
      <c r="L978" s="6">
        <v>45492</v>
      </c>
      <c r="N978" t="s">
        <v>8579</v>
      </c>
      <c r="O978">
        <v>772.72</v>
      </c>
      <c r="P978" t="s">
        <v>8534</v>
      </c>
      <c r="Q978">
        <v>2</v>
      </c>
      <c r="R978">
        <v>1</v>
      </c>
      <c r="S978" t="s">
        <v>8535</v>
      </c>
      <c r="T978" t="s">
        <v>8523</v>
      </c>
      <c r="U978" t="s">
        <v>8523</v>
      </c>
      <c r="V978">
        <v>0</v>
      </c>
      <c r="W978">
        <v>0</v>
      </c>
      <c r="X978">
        <v>30469</v>
      </c>
      <c r="Y978">
        <v>1317</v>
      </c>
    </row>
    <row r="979" spans="1:25">
      <c r="A979" t="s">
        <v>92</v>
      </c>
      <c r="B979" t="s">
        <v>213</v>
      </c>
      <c r="D979">
        <v>18849408353</v>
      </c>
      <c r="E979" t="s">
        <v>8556</v>
      </c>
      <c r="F979" t="s">
        <v>8523</v>
      </c>
      <c r="G979" t="s">
        <v>8548</v>
      </c>
      <c r="H979" t="s">
        <v>980</v>
      </c>
      <c r="I979" s="6">
        <v>45432</v>
      </c>
      <c r="K979" s="6">
        <v>45565</v>
      </c>
      <c r="L979" s="6">
        <v>45930</v>
      </c>
      <c r="M979" t="s">
        <v>8573</v>
      </c>
      <c r="N979" t="s">
        <v>10280</v>
      </c>
      <c r="O979">
        <v>11264</v>
      </c>
      <c r="P979" t="s">
        <v>8534</v>
      </c>
      <c r="Q979">
        <v>2</v>
      </c>
      <c r="R979">
        <v>3</v>
      </c>
      <c r="S979" t="s">
        <v>8535</v>
      </c>
      <c r="T979" t="s">
        <v>8523</v>
      </c>
      <c r="U979" t="s">
        <v>8523</v>
      </c>
      <c r="V979">
        <v>0</v>
      </c>
      <c r="W979">
        <v>0</v>
      </c>
      <c r="X979">
        <v>30470</v>
      </c>
      <c r="Y979">
        <v>1374</v>
      </c>
    </row>
    <row r="980" spans="1:25">
      <c r="A980" t="s">
        <v>88</v>
      </c>
      <c r="B980" t="s">
        <v>380</v>
      </c>
      <c r="D980">
        <v>18704584865</v>
      </c>
      <c r="E980" t="s">
        <v>8556</v>
      </c>
      <c r="F980" t="s">
        <v>8523</v>
      </c>
      <c r="G980" t="s">
        <v>9360</v>
      </c>
      <c r="H980" t="s">
        <v>983</v>
      </c>
      <c r="I980" s="6">
        <v>45460</v>
      </c>
      <c r="K980" s="6">
        <v>45657</v>
      </c>
      <c r="L980" s="6">
        <v>45657</v>
      </c>
      <c r="N980">
        <v>0</v>
      </c>
      <c r="O980">
        <v>1120</v>
      </c>
      <c r="Q980">
        <v>0</v>
      </c>
      <c r="R980">
        <v>0</v>
      </c>
      <c r="S980" t="s">
        <v>8522</v>
      </c>
      <c r="T980" t="s">
        <v>8523</v>
      </c>
      <c r="U980" t="s">
        <v>8523</v>
      </c>
      <c r="V980">
        <v>0</v>
      </c>
      <c r="W980">
        <v>0</v>
      </c>
      <c r="X980">
        <v>30571</v>
      </c>
      <c r="Y980">
        <v>0</v>
      </c>
    </row>
    <row r="981" spans="1:25">
      <c r="A981" t="s">
        <v>10021</v>
      </c>
      <c r="B981" t="s">
        <v>10281</v>
      </c>
      <c r="D981">
        <v>17754475287</v>
      </c>
      <c r="E981" t="s">
        <v>8556</v>
      </c>
      <c r="F981" t="s">
        <v>8523</v>
      </c>
      <c r="G981" t="s">
        <v>9360</v>
      </c>
      <c r="I981" s="6">
        <v>45412</v>
      </c>
      <c r="L981" s="6">
        <v>45412</v>
      </c>
      <c r="M981" t="s">
        <v>8600</v>
      </c>
      <c r="N981">
        <v>0</v>
      </c>
      <c r="O981">
        <v>0</v>
      </c>
      <c r="Q981">
        <v>3</v>
      </c>
      <c r="R981">
        <v>3</v>
      </c>
      <c r="S981" t="s">
        <v>8535</v>
      </c>
      <c r="T981" t="s">
        <v>8523</v>
      </c>
      <c r="U981" t="s">
        <v>8523</v>
      </c>
      <c r="V981">
        <v>0</v>
      </c>
      <c r="W981">
        <v>0</v>
      </c>
      <c r="X981">
        <v>30672</v>
      </c>
      <c r="Y981">
        <v>0</v>
      </c>
    </row>
    <row r="982" spans="1:25">
      <c r="A982" t="s">
        <v>268</v>
      </c>
      <c r="B982" t="s">
        <v>269</v>
      </c>
      <c r="D982">
        <v>15772947813</v>
      </c>
      <c r="E982" t="s">
        <v>8517</v>
      </c>
      <c r="F982" t="s">
        <v>8523</v>
      </c>
      <c r="G982" t="s">
        <v>8548</v>
      </c>
      <c r="H982" t="s">
        <v>980</v>
      </c>
      <c r="I982" s="6">
        <v>45422</v>
      </c>
      <c r="J982" s="6">
        <v>45383</v>
      </c>
      <c r="K982" s="6">
        <v>45777</v>
      </c>
      <c r="L982" s="6">
        <v>45777</v>
      </c>
      <c r="N982" t="s">
        <v>10282</v>
      </c>
      <c r="O982">
        <v>12431.2</v>
      </c>
      <c r="P982" t="s">
        <v>8534</v>
      </c>
      <c r="Q982">
        <v>8</v>
      </c>
      <c r="R982">
        <v>3</v>
      </c>
      <c r="S982" t="s">
        <v>8535</v>
      </c>
      <c r="T982" t="s">
        <v>8523</v>
      </c>
      <c r="U982" t="s">
        <v>8523</v>
      </c>
      <c r="V982">
        <v>0</v>
      </c>
      <c r="W982">
        <v>0</v>
      </c>
      <c r="X982">
        <v>30773</v>
      </c>
      <c r="Y982">
        <v>1270</v>
      </c>
    </row>
    <row r="983" spans="1:25">
      <c r="A983" t="s">
        <v>9668</v>
      </c>
      <c r="B983" t="s">
        <v>10283</v>
      </c>
      <c r="E983" t="s">
        <v>8527</v>
      </c>
      <c r="F983" t="s">
        <v>8523</v>
      </c>
      <c r="G983" t="s">
        <v>8548</v>
      </c>
      <c r="I983" s="6">
        <v>45352</v>
      </c>
      <c r="K983" s="6">
        <v>45565</v>
      </c>
      <c r="L983" s="6">
        <v>45352</v>
      </c>
      <c r="M983" t="s">
        <v>8600</v>
      </c>
      <c r="N983">
        <v>0</v>
      </c>
      <c r="O983">
        <v>0</v>
      </c>
      <c r="Q983">
        <v>5</v>
      </c>
      <c r="R983">
        <v>4</v>
      </c>
      <c r="S983" t="s">
        <v>8535</v>
      </c>
      <c r="T983" t="s">
        <v>8523</v>
      </c>
      <c r="U983" t="s">
        <v>8523</v>
      </c>
      <c r="V983">
        <v>0</v>
      </c>
      <c r="W983">
        <v>0</v>
      </c>
      <c r="X983">
        <v>30774</v>
      </c>
      <c r="Y983">
        <v>0</v>
      </c>
    </row>
    <row r="984" spans="1:25">
      <c r="A984" t="s">
        <v>145</v>
      </c>
      <c r="B984" t="s">
        <v>755</v>
      </c>
      <c r="D984">
        <v>18454884166</v>
      </c>
      <c r="E984" t="s">
        <v>8556</v>
      </c>
      <c r="F984" t="s">
        <v>8523</v>
      </c>
      <c r="G984" t="s">
        <v>8548</v>
      </c>
      <c r="H984" t="s">
        <v>980</v>
      </c>
      <c r="I984" s="6">
        <v>45425</v>
      </c>
      <c r="K984" s="6">
        <v>45657</v>
      </c>
      <c r="L984" s="6">
        <v>45657</v>
      </c>
      <c r="M984" t="s">
        <v>8745</v>
      </c>
      <c r="N984" t="s">
        <v>10284</v>
      </c>
      <c r="O984">
        <v>1378.4</v>
      </c>
      <c r="P984" t="s">
        <v>8534</v>
      </c>
      <c r="Q984">
        <v>2</v>
      </c>
      <c r="R984">
        <v>3</v>
      </c>
      <c r="S984" t="s">
        <v>8535</v>
      </c>
      <c r="T984" t="s">
        <v>8523</v>
      </c>
      <c r="U984" t="s">
        <v>8523</v>
      </c>
      <c r="V984">
        <v>0</v>
      </c>
      <c r="W984">
        <v>0</v>
      </c>
      <c r="X984">
        <v>30776</v>
      </c>
      <c r="Y984">
        <v>1297</v>
      </c>
    </row>
    <row r="985" spans="1:25">
      <c r="A985" t="s">
        <v>185</v>
      </c>
      <c r="B985" t="s">
        <v>435</v>
      </c>
      <c r="D985">
        <v>18309196058</v>
      </c>
      <c r="E985" t="s">
        <v>8517</v>
      </c>
      <c r="F985" t="s">
        <v>8523</v>
      </c>
      <c r="G985" t="s">
        <v>8548</v>
      </c>
      <c r="H985" t="s">
        <v>980</v>
      </c>
      <c r="I985" s="6">
        <v>45444</v>
      </c>
      <c r="K985" s="6">
        <v>45565</v>
      </c>
      <c r="L985" s="6">
        <v>45664</v>
      </c>
      <c r="N985" t="s">
        <v>10285</v>
      </c>
      <c r="O985">
        <v>1072</v>
      </c>
      <c r="Q985">
        <v>0</v>
      </c>
      <c r="R985">
        <v>1</v>
      </c>
      <c r="S985" t="s">
        <v>8535</v>
      </c>
      <c r="T985" t="s">
        <v>8523</v>
      </c>
      <c r="U985" t="s">
        <v>8523</v>
      </c>
      <c r="V985">
        <v>0</v>
      </c>
      <c r="W985">
        <v>0</v>
      </c>
      <c r="X985">
        <v>30777</v>
      </c>
      <c r="Y985">
        <v>1355</v>
      </c>
    </row>
    <row r="986" spans="1:25">
      <c r="A986" t="s">
        <v>84</v>
      </c>
      <c r="B986" t="s">
        <v>200</v>
      </c>
      <c r="D986">
        <v>14611530574</v>
      </c>
      <c r="E986" t="s">
        <v>8527</v>
      </c>
      <c r="F986" t="s">
        <v>8523</v>
      </c>
      <c r="G986" t="s">
        <v>8548</v>
      </c>
      <c r="H986" t="s">
        <v>980</v>
      </c>
      <c r="I986" s="6">
        <v>45444</v>
      </c>
      <c r="K986" s="6">
        <v>45535</v>
      </c>
      <c r="L986" s="6">
        <v>45534</v>
      </c>
      <c r="N986" t="s">
        <v>10286</v>
      </c>
      <c r="O986">
        <v>921.6</v>
      </c>
      <c r="P986" t="s">
        <v>8534</v>
      </c>
      <c r="Q986">
        <v>2</v>
      </c>
      <c r="R986">
        <v>1</v>
      </c>
      <c r="S986" t="s">
        <v>8535</v>
      </c>
      <c r="T986" t="s">
        <v>8523</v>
      </c>
      <c r="U986" t="s">
        <v>8523</v>
      </c>
      <c r="V986">
        <v>0</v>
      </c>
      <c r="W986">
        <v>0</v>
      </c>
      <c r="X986">
        <v>30780</v>
      </c>
      <c r="Y986">
        <v>1367</v>
      </c>
    </row>
    <row r="987" spans="1:25">
      <c r="A987" t="s">
        <v>88</v>
      </c>
      <c r="B987" t="s">
        <v>381</v>
      </c>
      <c r="D987">
        <v>18923682902</v>
      </c>
      <c r="E987" t="s">
        <v>8556</v>
      </c>
      <c r="F987" t="s">
        <v>8523</v>
      </c>
      <c r="G987" t="s">
        <v>9360</v>
      </c>
      <c r="H987" t="s">
        <v>983</v>
      </c>
      <c r="I987" s="6">
        <v>45474</v>
      </c>
      <c r="K987" s="6">
        <v>45657</v>
      </c>
      <c r="L987" s="6">
        <v>45657</v>
      </c>
      <c r="N987">
        <v>0</v>
      </c>
      <c r="O987">
        <v>1040</v>
      </c>
      <c r="Q987">
        <v>0</v>
      </c>
      <c r="R987">
        <v>0</v>
      </c>
      <c r="S987" t="s">
        <v>8522</v>
      </c>
      <c r="T987" t="s">
        <v>8523</v>
      </c>
      <c r="U987" t="s">
        <v>8523</v>
      </c>
      <c r="V987">
        <v>0</v>
      </c>
      <c r="W987">
        <v>0</v>
      </c>
      <c r="X987">
        <v>30781</v>
      </c>
      <c r="Y987">
        <v>0</v>
      </c>
    </row>
    <row r="988" spans="1:25">
      <c r="A988" t="s">
        <v>168</v>
      </c>
      <c r="B988" t="s">
        <v>10287</v>
      </c>
      <c r="D988">
        <v>19075076427</v>
      </c>
      <c r="E988" t="s">
        <v>8527</v>
      </c>
      <c r="F988" t="s">
        <v>8518</v>
      </c>
      <c r="G988" t="s">
        <v>9087</v>
      </c>
      <c r="H988" t="s">
        <v>1009</v>
      </c>
      <c r="I988" s="6">
        <v>45425</v>
      </c>
      <c r="K988" s="6">
        <v>45450</v>
      </c>
      <c r="L988" s="6">
        <v>45450</v>
      </c>
      <c r="N988">
        <v>0</v>
      </c>
      <c r="O988">
        <v>0</v>
      </c>
      <c r="Q988">
        <v>0</v>
      </c>
      <c r="R988">
        <v>0</v>
      </c>
      <c r="S988" t="s">
        <v>8522</v>
      </c>
      <c r="T988" t="s">
        <v>8518</v>
      </c>
      <c r="U988" t="s">
        <v>8518</v>
      </c>
      <c r="V988">
        <v>0</v>
      </c>
      <c r="W988">
        <v>0</v>
      </c>
      <c r="X988">
        <v>30782</v>
      </c>
      <c r="Y988">
        <v>0</v>
      </c>
    </row>
    <row r="989" spans="1:25">
      <c r="A989" t="s">
        <v>287</v>
      </c>
      <c r="B989" t="s">
        <v>10288</v>
      </c>
      <c r="E989" t="s">
        <v>295</v>
      </c>
      <c r="F989" t="s">
        <v>8523</v>
      </c>
      <c r="G989" t="s">
        <v>9360</v>
      </c>
      <c r="I989" s="6">
        <v>44927</v>
      </c>
      <c r="K989" s="6">
        <v>45291</v>
      </c>
      <c r="L989" s="6">
        <v>44925</v>
      </c>
      <c r="N989" t="s">
        <v>10289</v>
      </c>
      <c r="O989">
        <v>0</v>
      </c>
      <c r="Q989">
        <v>0</v>
      </c>
      <c r="R989">
        <v>3</v>
      </c>
      <c r="S989" t="s">
        <v>8535</v>
      </c>
      <c r="T989" t="s">
        <v>8523</v>
      </c>
      <c r="U989" t="s">
        <v>8523</v>
      </c>
      <c r="V989">
        <v>0</v>
      </c>
      <c r="W989">
        <v>0</v>
      </c>
      <c r="X989">
        <v>30889</v>
      </c>
      <c r="Y989">
        <v>0</v>
      </c>
    </row>
    <row r="990" spans="1:25">
      <c r="A990" t="s">
        <v>287</v>
      </c>
      <c r="B990" t="s">
        <v>10290</v>
      </c>
      <c r="E990" t="s">
        <v>295</v>
      </c>
      <c r="F990" t="s">
        <v>8523</v>
      </c>
      <c r="G990" t="s">
        <v>9360</v>
      </c>
      <c r="I990" s="6">
        <v>45292</v>
      </c>
      <c r="K990" s="6">
        <v>45657</v>
      </c>
      <c r="L990" s="6">
        <v>45292</v>
      </c>
      <c r="N990" t="s">
        <v>10289</v>
      </c>
      <c r="O990">
        <v>0</v>
      </c>
      <c r="Q990">
        <v>1</v>
      </c>
      <c r="R990">
        <v>10</v>
      </c>
      <c r="S990" t="s">
        <v>8535</v>
      </c>
      <c r="T990" t="s">
        <v>8523</v>
      </c>
      <c r="U990" t="s">
        <v>8523</v>
      </c>
      <c r="V990">
        <v>0</v>
      </c>
      <c r="W990">
        <v>0</v>
      </c>
      <c r="X990">
        <v>30890</v>
      </c>
      <c r="Y990">
        <v>0</v>
      </c>
    </row>
    <row r="991" spans="1:25">
      <c r="A991" t="s">
        <v>221</v>
      </c>
      <c r="B991" t="s">
        <v>10291</v>
      </c>
      <c r="E991" t="s">
        <v>295</v>
      </c>
      <c r="F991" t="s">
        <v>8523</v>
      </c>
      <c r="G991" t="s">
        <v>9360</v>
      </c>
      <c r="I991" s="6">
        <v>45383</v>
      </c>
      <c r="K991" s="6">
        <v>45412</v>
      </c>
      <c r="L991" s="6">
        <v>45383</v>
      </c>
      <c r="M991" t="s">
        <v>8600</v>
      </c>
      <c r="N991">
        <v>0</v>
      </c>
      <c r="O991">
        <v>0</v>
      </c>
      <c r="Q991">
        <v>1</v>
      </c>
      <c r="R991">
        <v>9</v>
      </c>
      <c r="S991" t="s">
        <v>8535</v>
      </c>
      <c r="T991" t="s">
        <v>8523</v>
      </c>
      <c r="U991" t="s">
        <v>8523</v>
      </c>
      <c r="V991">
        <v>0</v>
      </c>
      <c r="W991">
        <v>0</v>
      </c>
      <c r="X991">
        <v>30991</v>
      </c>
      <c r="Y991">
        <v>0</v>
      </c>
    </row>
    <row r="992" spans="1:25">
      <c r="A992" t="s">
        <v>10267</v>
      </c>
      <c r="B992" t="s">
        <v>10292</v>
      </c>
      <c r="E992" t="s">
        <v>8527</v>
      </c>
      <c r="F992" t="s">
        <v>8523</v>
      </c>
      <c r="G992" t="s">
        <v>9360</v>
      </c>
      <c r="I992" s="6">
        <v>45420</v>
      </c>
      <c r="L992" s="6">
        <v>45420</v>
      </c>
      <c r="N992" t="s">
        <v>10160</v>
      </c>
      <c r="O992">
        <v>0</v>
      </c>
      <c r="Q992">
        <v>1</v>
      </c>
      <c r="R992">
        <v>1</v>
      </c>
      <c r="S992" t="s">
        <v>8535</v>
      </c>
      <c r="T992" t="s">
        <v>8523</v>
      </c>
      <c r="U992" t="s">
        <v>8523</v>
      </c>
      <c r="V992">
        <v>0</v>
      </c>
      <c r="W992">
        <v>0</v>
      </c>
      <c r="X992">
        <v>30993</v>
      </c>
      <c r="Y992">
        <v>0</v>
      </c>
    </row>
    <row r="993" spans="1:25">
      <c r="A993" t="s">
        <v>10293</v>
      </c>
      <c r="B993" t="s">
        <v>10294</v>
      </c>
      <c r="D993">
        <v>17908670818</v>
      </c>
      <c r="E993" t="s">
        <v>8527</v>
      </c>
      <c r="F993" t="s">
        <v>8523</v>
      </c>
      <c r="G993" t="s">
        <v>8548</v>
      </c>
      <c r="H993" t="s">
        <v>980</v>
      </c>
      <c r="I993" s="6">
        <v>45432</v>
      </c>
      <c r="K993" s="6">
        <v>45492</v>
      </c>
      <c r="L993" s="6">
        <v>45492</v>
      </c>
      <c r="N993" t="s">
        <v>8529</v>
      </c>
      <c r="O993">
        <v>614.48</v>
      </c>
      <c r="P993" t="s">
        <v>8534</v>
      </c>
      <c r="Q993">
        <v>3</v>
      </c>
      <c r="R993">
        <v>1</v>
      </c>
      <c r="S993" t="s">
        <v>8535</v>
      </c>
      <c r="T993" t="s">
        <v>8523</v>
      </c>
      <c r="U993" t="s">
        <v>8523</v>
      </c>
      <c r="V993">
        <v>0</v>
      </c>
      <c r="W993">
        <v>0</v>
      </c>
      <c r="X993">
        <v>31101</v>
      </c>
      <c r="Y993">
        <v>1384</v>
      </c>
    </row>
    <row r="994" spans="1:25">
      <c r="A994" t="s">
        <v>9422</v>
      </c>
      <c r="B994" t="s">
        <v>10295</v>
      </c>
      <c r="D994">
        <v>17751988507</v>
      </c>
      <c r="E994" t="s">
        <v>8527</v>
      </c>
      <c r="F994" t="s">
        <v>8523</v>
      </c>
      <c r="G994" t="s">
        <v>9360</v>
      </c>
      <c r="H994" t="s">
        <v>980</v>
      </c>
      <c r="I994" s="6">
        <v>45404</v>
      </c>
      <c r="K994" s="6">
        <v>45436</v>
      </c>
      <c r="L994" s="6">
        <v>45436</v>
      </c>
      <c r="M994" t="s">
        <v>8600</v>
      </c>
      <c r="N994">
        <v>0</v>
      </c>
      <c r="O994">
        <v>40</v>
      </c>
      <c r="Q994">
        <v>0</v>
      </c>
      <c r="R994">
        <v>0</v>
      </c>
      <c r="S994" t="s">
        <v>8522</v>
      </c>
      <c r="T994" t="s">
        <v>8523</v>
      </c>
      <c r="U994" t="s">
        <v>8523</v>
      </c>
      <c r="V994">
        <v>0</v>
      </c>
      <c r="W994">
        <v>0</v>
      </c>
      <c r="X994">
        <v>31105</v>
      </c>
      <c r="Y994">
        <v>0</v>
      </c>
    </row>
    <row r="995" spans="1:25">
      <c r="A995" t="s">
        <v>414</v>
      </c>
      <c r="B995" t="s">
        <v>417</v>
      </c>
      <c r="D995">
        <v>19153848364</v>
      </c>
      <c r="E995" t="s">
        <v>8527</v>
      </c>
      <c r="F995" t="s">
        <v>8523</v>
      </c>
      <c r="G995" t="s">
        <v>8548</v>
      </c>
      <c r="H995" t="s">
        <v>980</v>
      </c>
      <c r="I995" s="6">
        <v>45432</v>
      </c>
      <c r="K995" s="6">
        <v>45586</v>
      </c>
      <c r="L995" s="6">
        <v>45586</v>
      </c>
      <c r="M995" t="s">
        <v>8901</v>
      </c>
      <c r="N995" t="s">
        <v>10296</v>
      </c>
      <c r="O995">
        <v>894.4</v>
      </c>
      <c r="P995" t="s">
        <v>8534</v>
      </c>
      <c r="Q995">
        <v>1</v>
      </c>
      <c r="R995">
        <v>1</v>
      </c>
      <c r="S995" t="s">
        <v>8535</v>
      </c>
      <c r="T995" t="s">
        <v>8523</v>
      </c>
      <c r="U995" t="s">
        <v>8523</v>
      </c>
      <c r="V995">
        <v>0</v>
      </c>
      <c r="W995">
        <v>0</v>
      </c>
      <c r="X995">
        <v>31106</v>
      </c>
      <c r="Y995">
        <v>1332</v>
      </c>
    </row>
    <row r="996" spans="1:25">
      <c r="A996" t="s">
        <v>9207</v>
      </c>
      <c r="B996" t="s">
        <v>10297</v>
      </c>
      <c r="E996" t="s">
        <v>8556</v>
      </c>
      <c r="F996" t="s">
        <v>8523</v>
      </c>
      <c r="G996" t="s">
        <v>9360</v>
      </c>
      <c r="I996" s="6">
        <v>45411</v>
      </c>
      <c r="K996" s="6">
        <v>45436</v>
      </c>
      <c r="L996" s="6">
        <v>45411</v>
      </c>
      <c r="M996" t="s">
        <v>8600</v>
      </c>
      <c r="N996">
        <v>0</v>
      </c>
      <c r="O996">
        <v>0</v>
      </c>
      <c r="Q996">
        <v>1</v>
      </c>
      <c r="R996">
        <v>1</v>
      </c>
      <c r="S996" t="s">
        <v>8535</v>
      </c>
      <c r="T996" t="s">
        <v>8523</v>
      </c>
      <c r="U996" t="s">
        <v>8523</v>
      </c>
      <c r="V996">
        <v>0</v>
      </c>
      <c r="W996">
        <v>0</v>
      </c>
      <c r="X996">
        <v>31215</v>
      </c>
      <c r="Y996">
        <v>0</v>
      </c>
    </row>
    <row r="997" spans="1:25">
      <c r="A997" t="s">
        <v>100</v>
      </c>
      <c r="B997" t="s">
        <v>222</v>
      </c>
      <c r="D997">
        <v>19093193875</v>
      </c>
      <c r="E997" t="s">
        <v>8517</v>
      </c>
      <c r="F997" t="s">
        <v>8523</v>
      </c>
      <c r="G997" t="s">
        <v>8548</v>
      </c>
      <c r="H997" t="s">
        <v>980</v>
      </c>
      <c r="I997" s="6">
        <v>45444</v>
      </c>
      <c r="K997" s="6">
        <v>45657</v>
      </c>
      <c r="L997" s="6">
        <v>45657</v>
      </c>
      <c r="N997" t="s">
        <v>10298</v>
      </c>
      <c r="O997">
        <v>1200</v>
      </c>
      <c r="P997" t="s">
        <v>8534</v>
      </c>
      <c r="Q997">
        <v>1</v>
      </c>
      <c r="R997">
        <v>1</v>
      </c>
      <c r="S997" t="s">
        <v>8535</v>
      </c>
      <c r="T997" t="s">
        <v>8523</v>
      </c>
      <c r="U997" t="s">
        <v>8523</v>
      </c>
      <c r="V997">
        <v>0</v>
      </c>
      <c r="W997">
        <v>0</v>
      </c>
      <c r="X997">
        <v>31316</v>
      </c>
      <c r="Y997">
        <v>1402</v>
      </c>
    </row>
    <row r="998" spans="1:25">
      <c r="A998" t="s">
        <v>145</v>
      </c>
      <c r="B998" t="s">
        <v>765</v>
      </c>
      <c r="D998">
        <v>17732407187</v>
      </c>
      <c r="E998" t="s">
        <v>8556</v>
      </c>
      <c r="F998" t="s">
        <v>8523</v>
      </c>
      <c r="G998" t="s">
        <v>10299</v>
      </c>
      <c r="H998" t="s">
        <v>1033</v>
      </c>
      <c r="I998" s="6">
        <v>45471</v>
      </c>
      <c r="K998" s="6">
        <v>45927</v>
      </c>
      <c r="L998" s="6">
        <v>45926</v>
      </c>
      <c r="N998" t="s">
        <v>10300</v>
      </c>
      <c r="O998">
        <v>6937.6</v>
      </c>
      <c r="Q998">
        <v>0</v>
      </c>
      <c r="R998">
        <v>6</v>
      </c>
      <c r="S998" t="s">
        <v>8535</v>
      </c>
      <c r="T998" t="s">
        <v>8523</v>
      </c>
      <c r="U998" t="s">
        <v>8523</v>
      </c>
      <c r="V998">
        <v>0</v>
      </c>
      <c r="W998">
        <v>0</v>
      </c>
      <c r="X998">
        <v>31317</v>
      </c>
      <c r="Y998">
        <v>1360</v>
      </c>
    </row>
    <row r="999" spans="1:25">
      <c r="A999" t="s">
        <v>414</v>
      </c>
      <c r="B999" t="s">
        <v>419</v>
      </c>
      <c r="D999">
        <v>18657995555</v>
      </c>
      <c r="E999" t="s">
        <v>8527</v>
      </c>
      <c r="F999" t="s">
        <v>8523</v>
      </c>
      <c r="G999" t="s">
        <v>8548</v>
      </c>
      <c r="H999" t="s">
        <v>980</v>
      </c>
      <c r="I999" s="6">
        <v>45467</v>
      </c>
      <c r="K999" s="6">
        <v>45596</v>
      </c>
      <c r="L999" s="6">
        <v>45596</v>
      </c>
      <c r="M999" t="s">
        <v>8901</v>
      </c>
      <c r="N999" t="s">
        <v>10301</v>
      </c>
      <c r="O999">
        <v>8573.1200000000008</v>
      </c>
      <c r="P999" t="s">
        <v>8534</v>
      </c>
      <c r="Q999">
        <v>2</v>
      </c>
      <c r="R999">
        <v>1</v>
      </c>
      <c r="S999" t="s">
        <v>8535</v>
      </c>
      <c r="T999" t="s">
        <v>8523</v>
      </c>
      <c r="U999" t="s">
        <v>8523</v>
      </c>
      <c r="V999">
        <v>0</v>
      </c>
      <c r="W999">
        <v>0</v>
      </c>
      <c r="X999">
        <v>31318</v>
      </c>
      <c r="Y999">
        <v>1396</v>
      </c>
    </row>
    <row r="1000" spans="1:25">
      <c r="A1000" t="s">
        <v>329</v>
      </c>
      <c r="B1000" t="s">
        <v>331</v>
      </c>
      <c r="D1000">
        <v>18845868143</v>
      </c>
      <c r="E1000" t="s">
        <v>8517</v>
      </c>
      <c r="F1000" t="s">
        <v>8523</v>
      </c>
      <c r="G1000" t="s">
        <v>8548</v>
      </c>
      <c r="H1000" t="s">
        <v>980</v>
      </c>
      <c r="I1000" s="6">
        <v>45425</v>
      </c>
      <c r="K1000" s="6">
        <v>45541</v>
      </c>
      <c r="L1000" s="6">
        <v>45541</v>
      </c>
      <c r="N1000" t="s">
        <v>10302</v>
      </c>
      <c r="O1000">
        <v>1675.6</v>
      </c>
      <c r="P1000" t="s">
        <v>8534</v>
      </c>
      <c r="Q1000">
        <v>2</v>
      </c>
      <c r="R1000">
        <v>2</v>
      </c>
      <c r="S1000" t="s">
        <v>8535</v>
      </c>
      <c r="T1000" t="s">
        <v>8523</v>
      </c>
      <c r="U1000" t="s">
        <v>8523</v>
      </c>
      <c r="V1000">
        <v>0</v>
      </c>
      <c r="W1000">
        <v>0</v>
      </c>
      <c r="X1000">
        <v>31319</v>
      </c>
      <c r="Y1000">
        <v>1319</v>
      </c>
    </row>
    <row r="1001" spans="1:25">
      <c r="A1001" t="s">
        <v>88</v>
      </c>
      <c r="B1001" t="s">
        <v>374</v>
      </c>
      <c r="D1001">
        <v>19429189946</v>
      </c>
      <c r="E1001" t="s">
        <v>8556</v>
      </c>
      <c r="F1001" t="s">
        <v>8523</v>
      </c>
      <c r="G1001" t="s">
        <v>9360</v>
      </c>
      <c r="H1001" t="s">
        <v>983</v>
      </c>
      <c r="I1001" s="6">
        <v>45495</v>
      </c>
      <c r="K1001" s="6">
        <v>45647</v>
      </c>
      <c r="L1001" s="6">
        <v>45649</v>
      </c>
      <c r="N1001">
        <v>0</v>
      </c>
      <c r="O1001">
        <v>888</v>
      </c>
      <c r="Q1001">
        <v>0</v>
      </c>
      <c r="R1001">
        <v>0</v>
      </c>
      <c r="S1001" t="s">
        <v>8522</v>
      </c>
      <c r="T1001" t="s">
        <v>8523</v>
      </c>
      <c r="U1001" t="s">
        <v>8523</v>
      </c>
      <c r="V1001">
        <v>0</v>
      </c>
      <c r="W1001">
        <v>0</v>
      </c>
      <c r="X1001">
        <v>31422</v>
      </c>
      <c r="Y1001">
        <v>0</v>
      </c>
    </row>
    <row r="1002" spans="1:25">
      <c r="A1002" t="s">
        <v>114</v>
      </c>
      <c r="B1002" t="s">
        <v>9341</v>
      </c>
      <c r="D1002" t="s">
        <v>10303</v>
      </c>
      <c r="E1002" t="s">
        <v>295</v>
      </c>
      <c r="F1002" t="s">
        <v>8523</v>
      </c>
      <c r="G1002" t="s">
        <v>9360</v>
      </c>
      <c r="I1002" s="6">
        <v>45413</v>
      </c>
      <c r="L1002" s="6">
        <v>45657</v>
      </c>
      <c r="N1002">
        <v>0</v>
      </c>
      <c r="O1002">
        <v>1312.48</v>
      </c>
      <c r="Q1002">
        <v>0</v>
      </c>
      <c r="R1002">
        <v>0</v>
      </c>
      <c r="S1002" t="s">
        <v>8522</v>
      </c>
      <c r="T1002" t="s">
        <v>8523</v>
      </c>
      <c r="U1002" t="s">
        <v>8523</v>
      </c>
      <c r="V1002">
        <v>0</v>
      </c>
      <c r="W1002">
        <v>0</v>
      </c>
      <c r="X1002">
        <v>31726</v>
      </c>
      <c r="Y1002">
        <v>0</v>
      </c>
    </row>
    <row r="1003" spans="1:25">
      <c r="A1003" t="s">
        <v>152</v>
      </c>
      <c r="B1003" t="s">
        <v>350</v>
      </c>
      <c r="D1003">
        <v>18018469481</v>
      </c>
      <c r="E1003" t="s">
        <v>15</v>
      </c>
      <c r="F1003" t="s">
        <v>8523</v>
      </c>
      <c r="G1003" t="s">
        <v>8548</v>
      </c>
      <c r="H1003" t="s">
        <v>980</v>
      </c>
      <c r="I1003" s="6">
        <v>45427</v>
      </c>
      <c r="K1003" s="6">
        <v>45657</v>
      </c>
      <c r="L1003" s="6">
        <v>45657</v>
      </c>
      <c r="M1003" t="s">
        <v>8520</v>
      </c>
      <c r="N1003">
        <v>0</v>
      </c>
      <c r="O1003">
        <v>37.6</v>
      </c>
      <c r="P1003" t="s">
        <v>8534</v>
      </c>
      <c r="Q1003">
        <v>2</v>
      </c>
      <c r="R1003">
        <v>0</v>
      </c>
      <c r="S1003" t="s">
        <v>8522</v>
      </c>
      <c r="T1003" t="s">
        <v>8523</v>
      </c>
      <c r="U1003" t="s">
        <v>8518</v>
      </c>
      <c r="V1003">
        <v>0</v>
      </c>
      <c r="W1003">
        <v>0</v>
      </c>
      <c r="X1003">
        <v>31727</v>
      </c>
      <c r="Y1003">
        <v>1300</v>
      </c>
    </row>
    <row r="1004" spans="1:25">
      <c r="A1004" t="s">
        <v>243</v>
      </c>
      <c r="B1004" t="s">
        <v>10304</v>
      </c>
      <c r="D1004">
        <v>17576469167</v>
      </c>
      <c r="E1004" t="s">
        <v>8517</v>
      </c>
      <c r="F1004" t="s">
        <v>8518</v>
      </c>
      <c r="G1004" t="s">
        <v>9087</v>
      </c>
      <c r="H1004" t="s">
        <v>983</v>
      </c>
      <c r="I1004" s="6">
        <v>45474</v>
      </c>
      <c r="K1004" s="6">
        <v>45565</v>
      </c>
      <c r="L1004" s="6">
        <v>45474</v>
      </c>
      <c r="N1004">
        <v>0</v>
      </c>
      <c r="O1004">
        <v>0</v>
      </c>
      <c r="Q1004">
        <v>0</v>
      </c>
      <c r="R1004">
        <v>0</v>
      </c>
      <c r="S1004" t="s">
        <v>8522</v>
      </c>
      <c r="T1004" t="s">
        <v>8523</v>
      </c>
      <c r="U1004" t="s">
        <v>8518</v>
      </c>
      <c r="V1004">
        <v>0</v>
      </c>
      <c r="W1004">
        <v>0</v>
      </c>
      <c r="X1004">
        <v>31728</v>
      </c>
      <c r="Y1004">
        <v>0</v>
      </c>
    </row>
    <row r="1005" spans="1:25">
      <c r="A1005" t="s">
        <v>10305</v>
      </c>
      <c r="B1005" t="s">
        <v>10306</v>
      </c>
      <c r="E1005" t="s">
        <v>8527</v>
      </c>
      <c r="F1005" t="s">
        <v>8523</v>
      </c>
      <c r="G1005" t="s">
        <v>8548</v>
      </c>
      <c r="I1005" s="6">
        <v>45418</v>
      </c>
      <c r="K1005" s="6">
        <v>45464</v>
      </c>
      <c r="L1005" s="6">
        <v>45418</v>
      </c>
      <c r="N1005" t="s">
        <v>10307</v>
      </c>
      <c r="O1005">
        <v>0</v>
      </c>
      <c r="Q1005">
        <v>2</v>
      </c>
      <c r="R1005">
        <v>2</v>
      </c>
      <c r="S1005" t="s">
        <v>8535</v>
      </c>
      <c r="T1005" t="s">
        <v>8523</v>
      </c>
      <c r="U1005" t="s">
        <v>8523</v>
      </c>
      <c r="V1005">
        <v>0</v>
      </c>
      <c r="W1005">
        <v>0</v>
      </c>
      <c r="X1005">
        <v>31933</v>
      </c>
      <c r="Y1005">
        <v>0</v>
      </c>
    </row>
    <row r="1006" spans="1:25">
      <c r="A1006" t="s">
        <v>8380</v>
      </c>
      <c r="B1006" t="s">
        <v>10308</v>
      </c>
      <c r="E1006" t="s">
        <v>8556</v>
      </c>
      <c r="F1006" t="s">
        <v>8523</v>
      </c>
      <c r="G1006" t="s">
        <v>9360</v>
      </c>
      <c r="I1006" s="6">
        <v>45419</v>
      </c>
      <c r="L1006" s="6">
        <v>45419</v>
      </c>
      <c r="M1006" t="s">
        <v>8600</v>
      </c>
      <c r="N1006" t="s">
        <v>10309</v>
      </c>
      <c r="O1006">
        <v>0</v>
      </c>
      <c r="Q1006">
        <v>1</v>
      </c>
      <c r="R1006">
        <v>1</v>
      </c>
      <c r="S1006" t="s">
        <v>8535</v>
      </c>
      <c r="T1006" t="s">
        <v>8523</v>
      </c>
      <c r="U1006" t="s">
        <v>8523</v>
      </c>
      <c r="V1006">
        <v>0</v>
      </c>
      <c r="W1006">
        <v>0</v>
      </c>
      <c r="X1006">
        <v>32034</v>
      </c>
      <c r="Y1006">
        <v>0</v>
      </c>
    </row>
    <row r="1007" spans="1:25">
      <c r="A1007" t="s">
        <v>110</v>
      </c>
      <c r="B1007" t="s">
        <v>256</v>
      </c>
      <c r="D1007">
        <v>17296920926</v>
      </c>
      <c r="E1007" t="s">
        <v>8527</v>
      </c>
      <c r="F1007" t="s">
        <v>8523</v>
      </c>
      <c r="G1007" t="s">
        <v>8548</v>
      </c>
      <c r="H1007" t="s">
        <v>980</v>
      </c>
      <c r="I1007" s="6">
        <v>45488</v>
      </c>
      <c r="K1007" s="6">
        <v>45548</v>
      </c>
      <c r="L1007" s="6">
        <v>45551</v>
      </c>
      <c r="N1007" t="s">
        <v>8836</v>
      </c>
      <c r="O1007">
        <v>1472</v>
      </c>
      <c r="P1007" t="s">
        <v>8534</v>
      </c>
      <c r="Q1007">
        <v>1</v>
      </c>
      <c r="R1007">
        <v>2</v>
      </c>
      <c r="S1007" t="s">
        <v>8535</v>
      </c>
      <c r="T1007" t="s">
        <v>8523</v>
      </c>
      <c r="U1007" t="s">
        <v>8523</v>
      </c>
      <c r="V1007">
        <v>0</v>
      </c>
      <c r="W1007">
        <v>0</v>
      </c>
      <c r="X1007">
        <v>32035</v>
      </c>
      <c r="Y1007">
        <v>1457</v>
      </c>
    </row>
    <row r="1008" spans="1:25">
      <c r="A1008" t="s">
        <v>88</v>
      </c>
      <c r="B1008" t="s">
        <v>89</v>
      </c>
      <c r="D1008">
        <v>19584503853</v>
      </c>
      <c r="E1008" t="s">
        <v>8556</v>
      </c>
      <c r="F1008" t="s">
        <v>8523</v>
      </c>
      <c r="G1008" t="s">
        <v>8548</v>
      </c>
      <c r="H1008" t="s">
        <v>980</v>
      </c>
      <c r="I1008" s="6">
        <v>45481</v>
      </c>
      <c r="J1008" s="6">
        <v>45481</v>
      </c>
      <c r="K1008" s="6">
        <v>45657</v>
      </c>
      <c r="L1008" s="6">
        <v>45657</v>
      </c>
      <c r="N1008">
        <v>0</v>
      </c>
      <c r="O1008">
        <v>2000</v>
      </c>
      <c r="Q1008">
        <v>1</v>
      </c>
      <c r="R1008">
        <v>1</v>
      </c>
      <c r="S1008" t="s">
        <v>8535</v>
      </c>
      <c r="T1008" t="s">
        <v>8523</v>
      </c>
      <c r="U1008" t="s">
        <v>8523</v>
      </c>
      <c r="V1008">
        <v>0</v>
      </c>
      <c r="W1008">
        <v>0</v>
      </c>
      <c r="X1008">
        <v>32036</v>
      </c>
      <c r="Y1008">
        <v>1420</v>
      </c>
    </row>
    <row r="1009" spans="1:25">
      <c r="A1009" t="s">
        <v>88</v>
      </c>
      <c r="B1009" t="s">
        <v>107</v>
      </c>
      <c r="D1009">
        <v>19584717835</v>
      </c>
      <c r="E1009" t="s">
        <v>8556</v>
      </c>
      <c r="F1009" t="s">
        <v>8523</v>
      </c>
      <c r="G1009" t="s">
        <v>8548</v>
      </c>
      <c r="H1009" t="s">
        <v>980</v>
      </c>
      <c r="I1009" s="6">
        <v>45516</v>
      </c>
      <c r="J1009" s="6">
        <v>45469</v>
      </c>
      <c r="K1009" s="6">
        <v>45657</v>
      </c>
      <c r="L1009" s="6">
        <v>45657</v>
      </c>
      <c r="N1009">
        <v>0</v>
      </c>
      <c r="O1009">
        <v>808</v>
      </c>
      <c r="Q1009">
        <v>1</v>
      </c>
      <c r="R1009">
        <v>1</v>
      </c>
      <c r="S1009" t="s">
        <v>8535</v>
      </c>
      <c r="T1009" t="s">
        <v>8523</v>
      </c>
      <c r="U1009" t="s">
        <v>8523</v>
      </c>
      <c r="V1009">
        <v>0</v>
      </c>
      <c r="W1009">
        <v>0</v>
      </c>
      <c r="X1009">
        <v>32037</v>
      </c>
      <c r="Y1009">
        <v>1486</v>
      </c>
    </row>
    <row r="1010" spans="1:25">
      <c r="A1010" t="s">
        <v>291</v>
      </c>
      <c r="B1010" t="s">
        <v>10310</v>
      </c>
      <c r="E1010" t="s">
        <v>8527</v>
      </c>
      <c r="F1010" t="s">
        <v>8523</v>
      </c>
      <c r="G1010" t="s">
        <v>9360</v>
      </c>
      <c r="I1010" s="6">
        <v>45383</v>
      </c>
      <c r="K1010" s="6">
        <v>45746</v>
      </c>
      <c r="L1010" s="6">
        <v>45383</v>
      </c>
      <c r="M1010" t="s">
        <v>8600</v>
      </c>
      <c r="N1010" t="s">
        <v>10311</v>
      </c>
      <c r="O1010">
        <v>0</v>
      </c>
      <c r="Q1010">
        <v>15</v>
      </c>
      <c r="R1010">
        <v>13</v>
      </c>
      <c r="S1010" t="s">
        <v>8535</v>
      </c>
      <c r="T1010" t="s">
        <v>8523</v>
      </c>
      <c r="U1010" t="s">
        <v>8523</v>
      </c>
      <c r="V1010">
        <v>0</v>
      </c>
      <c r="W1010">
        <v>0</v>
      </c>
      <c r="X1010">
        <v>32038</v>
      </c>
      <c r="Y1010">
        <v>1302</v>
      </c>
    </row>
    <row r="1011" spans="1:25">
      <c r="A1011" t="s">
        <v>158</v>
      </c>
      <c r="B1011" t="s">
        <v>359</v>
      </c>
      <c r="D1011">
        <v>19191131792</v>
      </c>
      <c r="E1011" t="s">
        <v>15</v>
      </c>
      <c r="F1011" t="s">
        <v>8523</v>
      </c>
      <c r="G1011" t="s">
        <v>8548</v>
      </c>
      <c r="H1011" t="s">
        <v>980</v>
      </c>
      <c r="I1011" s="6">
        <v>45433</v>
      </c>
      <c r="K1011" s="6">
        <v>45657</v>
      </c>
      <c r="L1011" s="6">
        <v>45657</v>
      </c>
      <c r="N1011">
        <v>0</v>
      </c>
      <c r="O1011">
        <v>60.8</v>
      </c>
      <c r="P1011" t="s">
        <v>8534</v>
      </c>
      <c r="Q1011">
        <v>18</v>
      </c>
      <c r="R1011">
        <v>0</v>
      </c>
      <c r="S1011" t="s">
        <v>8522</v>
      </c>
      <c r="T1011" t="s">
        <v>8523</v>
      </c>
      <c r="U1011" t="s">
        <v>8518</v>
      </c>
      <c r="V1011">
        <v>0</v>
      </c>
      <c r="W1011">
        <v>0</v>
      </c>
      <c r="X1011">
        <v>32240</v>
      </c>
      <c r="Y1011">
        <v>1307</v>
      </c>
    </row>
    <row r="1012" spans="1:25">
      <c r="A1012" t="s">
        <v>178</v>
      </c>
      <c r="B1012" t="s">
        <v>400</v>
      </c>
      <c r="D1012">
        <v>17620876859</v>
      </c>
      <c r="E1012" t="s">
        <v>8527</v>
      </c>
      <c r="F1012" t="s">
        <v>8523</v>
      </c>
      <c r="G1012" t="s">
        <v>8548</v>
      </c>
      <c r="H1012" t="s">
        <v>980</v>
      </c>
      <c r="I1012" s="6">
        <v>45467</v>
      </c>
      <c r="K1012" s="6">
        <v>45535</v>
      </c>
      <c r="L1012" s="6">
        <v>45534</v>
      </c>
      <c r="M1012" t="s">
        <v>8532</v>
      </c>
      <c r="N1012" t="s">
        <v>10312</v>
      </c>
      <c r="O1012">
        <v>764</v>
      </c>
      <c r="P1012" t="s">
        <v>8534</v>
      </c>
      <c r="Q1012">
        <v>1</v>
      </c>
      <c r="R1012">
        <v>1</v>
      </c>
      <c r="S1012" t="s">
        <v>8535</v>
      </c>
      <c r="T1012" t="s">
        <v>8523</v>
      </c>
      <c r="U1012" t="s">
        <v>8523</v>
      </c>
      <c r="V1012">
        <v>0</v>
      </c>
      <c r="W1012">
        <v>0</v>
      </c>
      <c r="X1012">
        <v>32342</v>
      </c>
      <c r="Y1012">
        <v>1421</v>
      </c>
    </row>
    <row r="1013" spans="1:25">
      <c r="A1013" t="s">
        <v>188</v>
      </c>
      <c r="B1013" t="s">
        <v>10313</v>
      </c>
      <c r="D1013">
        <v>17728821080</v>
      </c>
      <c r="E1013" t="s">
        <v>8527</v>
      </c>
      <c r="F1013" t="s">
        <v>8523</v>
      </c>
      <c r="G1013" t="s">
        <v>9360</v>
      </c>
      <c r="H1013" t="s">
        <v>983</v>
      </c>
      <c r="I1013" s="6">
        <v>45473</v>
      </c>
      <c r="K1013" s="6">
        <v>45595</v>
      </c>
      <c r="L1013" s="6">
        <v>45611</v>
      </c>
      <c r="N1013" t="s">
        <v>10109</v>
      </c>
      <c r="O1013">
        <v>516.4</v>
      </c>
      <c r="Q1013">
        <v>0</v>
      </c>
      <c r="R1013">
        <v>1</v>
      </c>
      <c r="S1013" t="s">
        <v>8535</v>
      </c>
      <c r="T1013" t="s">
        <v>8523</v>
      </c>
      <c r="U1013" t="s">
        <v>8523</v>
      </c>
      <c r="V1013">
        <v>0</v>
      </c>
      <c r="W1013">
        <v>0</v>
      </c>
      <c r="X1013">
        <v>32343</v>
      </c>
      <c r="Y1013">
        <v>0</v>
      </c>
    </row>
    <row r="1014" spans="1:25">
      <c r="A1014" t="s">
        <v>9163</v>
      </c>
      <c r="B1014" t="s">
        <v>10314</v>
      </c>
      <c r="D1014">
        <v>15540690797</v>
      </c>
      <c r="E1014" t="s">
        <v>8527</v>
      </c>
      <c r="F1014" t="s">
        <v>8523</v>
      </c>
      <c r="G1014" t="s">
        <v>8548</v>
      </c>
      <c r="I1014" s="6">
        <v>45444</v>
      </c>
      <c r="J1014" s="6">
        <v>45444</v>
      </c>
      <c r="K1014" s="6">
        <v>45627</v>
      </c>
      <c r="L1014" s="6">
        <v>45446</v>
      </c>
      <c r="M1014" t="s">
        <v>8600</v>
      </c>
      <c r="N1014" t="s">
        <v>10315</v>
      </c>
      <c r="O1014">
        <v>0</v>
      </c>
      <c r="Q1014">
        <v>21</v>
      </c>
      <c r="R1014">
        <v>2</v>
      </c>
      <c r="S1014" t="s">
        <v>8535</v>
      </c>
      <c r="T1014" t="s">
        <v>8523</v>
      </c>
      <c r="U1014" t="s">
        <v>8523</v>
      </c>
      <c r="V1014">
        <v>0</v>
      </c>
      <c r="W1014">
        <v>0</v>
      </c>
      <c r="X1014">
        <v>32544</v>
      </c>
      <c r="Y1014">
        <v>1310</v>
      </c>
    </row>
    <row r="1015" spans="1:25">
      <c r="A1015" t="s">
        <v>176</v>
      </c>
      <c r="B1015" t="s">
        <v>397</v>
      </c>
      <c r="D1015">
        <v>19572025691</v>
      </c>
      <c r="E1015" t="s">
        <v>8517</v>
      </c>
      <c r="F1015" t="s">
        <v>8523</v>
      </c>
      <c r="G1015" t="s">
        <v>8548</v>
      </c>
      <c r="H1015" t="s">
        <v>980</v>
      </c>
      <c r="I1015" s="6">
        <v>45481</v>
      </c>
      <c r="K1015" s="6">
        <v>45667</v>
      </c>
      <c r="L1015" s="6">
        <v>45667</v>
      </c>
      <c r="N1015" t="s">
        <v>10316</v>
      </c>
      <c r="O1015">
        <v>5128.8</v>
      </c>
      <c r="P1015" t="s">
        <v>8534</v>
      </c>
      <c r="Q1015">
        <v>7</v>
      </c>
      <c r="R1015">
        <v>1</v>
      </c>
      <c r="S1015" t="s">
        <v>8535</v>
      </c>
      <c r="T1015" t="s">
        <v>8523</v>
      </c>
      <c r="U1015" t="s">
        <v>8523</v>
      </c>
      <c r="V1015">
        <v>0</v>
      </c>
      <c r="W1015">
        <v>0</v>
      </c>
      <c r="X1015">
        <v>32545</v>
      </c>
      <c r="Y1015">
        <v>1422</v>
      </c>
    </row>
    <row r="1016" spans="1:25">
      <c r="A1016" t="s">
        <v>414</v>
      </c>
      <c r="B1016" t="s">
        <v>428</v>
      </c>
      <c r="D1016">
        <v>19569236781</v>
      </c>
      <c r="E1016" t="s">
        <v>8527</v>
      </c>
      <c r="F1016" t="s">
        <v>8523</v>
      </c>
      <c r="G1016" t="s">
        <v>8548</v>
      </c>
      <c r="H1016" t="s">
        <v>980</v>
      </c>
      <c r="I1016" s="6">
        <v>45467</v>
      </c>
      <c r="K1016" s="6">
        <v>45565</v>
      </c>
      <c r="L1016" s="6">
        <v>45565</v>
      </c>
      <c r="N1016" t="s">
        <v>8840</v>
      </c>
      <c r="O1016">
        <v>1955.52</v>
      </c>
      <c r="P1016" t="s">
        <v>8534</v>
      </c>
      <c r="Q1016">
        <v>1</v>
      </c>
      <c r="R1016">
        <v>1</v>
      </c>
      <c r="S1016" t="s">
        <v>8535</v>
      </c>
      <c r="T1016" t="s">
        <v>8523</v>
      </c>
      <c r="U1016" t="s">
        <v>8523</v>
      </c>
      <c r="V1016">
        <v>0</v>
      </c>
      <c r="W1016">
        <v>0</v>
      </c>
      <c r="X1016">
        <v>32546</v>
      </c>
      <c r="Y1016">
        <v>1379</v>
      </c>
    </row>
    <row r="1017" spans="1:25">
      <c r="A1017" t="s">
        <v>414</v>
      </c>
      <c r="B1017" t="s">
        <v>429</v>
      </c>
      <c r="D1017">
        <v>19569235802</v>
      </c>
      <c r="E1017" t="s">
        <v>8527</v>
      </c>
      <c r="F1017" t="s">
        <v>8523</v>
      </c>
      <c r="G1017" t="s">
        <v>8548</v>
      </c>
      <c r="H1017" t="s">
        <v>980</v>
      </c>
      <c r="I1017" s="6">
        <v>45481</v>
      </c>
      <c r="K1017" s="6">
        <v>45569</v>
      </c>
      <c r="L1017" s="6">
        <v>45569</v>
      </c>
      <c r="N1017" t="s">
        <v>10317</v>
      </c>
      <c r="O1017">
        <v>1773.12</v>
      </c>
      <c r="P1017" t="s">
        <v>8534</v>
      </c>
      <c r="Q1017">
        <v>4</v>
      </c>
      <c r="R1017">
        <v>1</v>
      </c>
      <c r="S1017" t="s">
        <v>8535</v>
      </c>
      <c r="T1017" t="s">
        <v>8523</v>
      </c>
      <c r="U1017" t="s">
        <v>8523</v>
      </c>
      <c r="V1017">
        <v>0</v>
      </c>
      <c r="W1017">
        <v>0</v>
      </c>
      <c r="X1017">
        <v>32547</v>
      </c>
      <c r="Y1017">
        <v>1398</v>
      </c>
    </row>
    <row r="1018" spans="1:25">
      <c r="A1018" t="s">
        <v>382</v>
      </c>
      <c r="B1018" t="s">
        <v>10318</v>
      </c>
      <c r="D1018">
        <v>19753502773</v>
      </c>
      <c r="E1018" t="s">
        <v>8517</v>
      </c>
      <c r="F1018" t="s">
        <v>8523</v>
      </c>
      <c r="G1018" t="s">
        <v>9360</v>
      </c>
      <c r="H1018" t="s">
        <v>1009</v>
      </c>
      <c r="I1018" s="6">
        <v>45658</v>
      </c>
      <c r="K1018" s="6">
        <v>46022</v>
      </c>
      <c r="L1018" s="6">
        <v>45658</v>
      </c>
      <c r="N1018">
        <v>0</v>
      </c>
      <c r="O1018">
        <v>0</v>
      </c>
      <c r="Q1018">
        <v>0</v>
      </c>
      <c r="R1018">
        <v>0</v>
      </c>
      <c r="S1018" t="s">
        <v>8522</v>
      </c>
      <c r="T1018" t="s">
        <v>8523</v>
      </c>
      <c r="U1018" t="s">
        <v>8523</v>
      </c>
      <c r="V1018">
        <v>0</v>
      </c>
      <c r="W1018">
        <v>0</v>
      </c>
      <c r="X1018">
        <v>32548</v>
      </c>
      <c r="Y1018">
        <v>0</v>
      </c>
    </row>
    <row r="1019" spans="1:25">
      <c r="A1019" t="s">
        <v>152</v>
      </c>
      <c r="B1019" t="s">
        <v>10319</v>
      </c>
      <c r="D1019">
        <v>19763828287</v>
      </c>
      <c r="E1019" t="s">
        <v>15</v>
      </c>
      <c r="F1019" t="s">
        <v>8523</v>
      </c>
      <c r="G1019" t="s">
        <v>8548</v>
      </c>
      <c r="H1019" t="s">
        <v>980</v>
      </c>
      <c r="I1019" s="6">
        <v>45443</v>
      </c>
      <c r="K1019" s="6">
        <v>45657</v>
      </c>
      <c r="L1019" s="6">
        <v>45443</v>
      </c>
      <c r="N1019">
        <v>0</v>
      </c>
      <c r="O1019">
        <v>0</v>
      </c>
      <c r="P1019" t="s">
        <v>8534</v>
      </c>
      <c r="Q1019">
        <v>1</v>
      </c>
      <c r="R1019">
        <v>0</v>
      </c>
      <c r="S1019" t="s">
        <v>8522</v>
      </c>
      <c r="T1019" t="s">
        <v>8523</v>
      </c>
      <c r="U1019" t="s">
        <v>8523</v>
      </c>
      <c r="V1019">
        <v>0</v>
      </c>
      <c r="W1019">
        <v>0</v>
      </c>
      <c r="X1019">
        <v>32549</v>
      </c>
      <c r="Y1019">
        <v>1322</v>
      </c>
    </row>
    <row r="1020" spans="1:25">
      <c r="A1020" t="s">
        <v>152</v>
      </c>
      <c r="B1020" t="s">
        <v>855</v>
      </c>
      <c r="D1020" t="s">
        <v>2775</v>
      </c>
      <c r="E1020" t="s">
        <v>15</v>
      </c>
      <c r="F1020" t="s">
        <v>8523</v>
      </c>
      <c r="G1020" t="s">
        <v>8548</v>
      </c>
      <c r="H1020" t="s">
        <v>980</v>
      </c>
      <c r="I1020" s="6">
        <v>45418</v>
      </c>
      <c r="K1020" s="6">
        <v>45777</v>
      </c>
      <c r="L1020" s="6">
        <v>45777</v>
      </c>
      <c r="M1020" t="s">
        <v>8520</v>
      </c>
      <c r="N1020" t="s">
        <v>10320</v>
      </c>
      <c r="O1020">
        <v>315.2</v>
      </c>
      <c r="P1020" t="s">
        <v>8534</v>
      </c>
      <c r="Q1020">
        <v>22</v>
      </c>
      <c r="R1020">
        <v>2</v>
      </c>
      <c r="S1020" t="s">
        <v>8535</v>
      </c>
      <c r="T1020" t="s">
        <v>8523</v>
      </c>
      <c r="U1020" t="s">
        <v>8523</v>
      </c>
      <c r="V1020">
        <v>0</v>
      </c>
      <c r="W1020">
        <v>0</v>
      </c>
      <c r="X1020">
        <v>32652</v>
      </c>
      <c r="Y1020">
        <v>1327</v>
      </c>
    </row>
    <row r="1021" spans="1:25">
      <c r="A1021" t="s">
        <v>188</v>
      </c>
      <c r="B1021" t="s">
        <v>189</v>
      </c>
      <c r="D1021">
        <v>17214937942</v>
      </c>
      <c r="E1021" t="s">
        <v>8527</v>
      </c>
      <c r="F1021" t="s">
        <v>8523</v>
      </c>
      <c r="G1021" t="s">
        <v>8548</v>
      </c>
      <c r="H1021" t="s">
        <v>980</v>
      </c>
      <c r="I1021" s="6">
        <v>45446</v>
      </c>
      <c r="K1021" s="6">
        <v>45538</v>
      </c>
      <c r="L1021" s="6">
        <v>45657</v>
      </c>
      <c r="M1021" t="s">
        <v>8573</v>
      </c>
      <c r="N1021" t="s">
        <v>10321</v>
      </c>
      <c r="O1021">
        <v>3691.2</v>
      </c>
      <c r="P1021" t="s">
        <v>8534</v>
      </c>
      <c r="Q1021">
        <v>1</v>
      </c>
      <c r="R1021">
        <v>1</v>
      </c>
      <c r="S1021" t="s">
        <v>8535</v>
      </c>
      <c r="T1021" t="s">
        <v>8523</v>
      </c>
      <c r="U1021" t="s">
        <v>8523</v>
      </c>
      <c r="V1021">
        <v>0</v>
      </c>
      <c r="W1021">
        <v>0</v>
      </c>
      <c r="X1021">
        <v>32653</v>
      </c>
      <c r="Y1021">
        <v>1328</v>
      </c>
    </row>
    <row r="1022" spans="1:25">
      <c r="A1022" t="s">
        <v>47</v>
      </c>
      <c r="B1022" t="s">
        <v>55</v>
      </c>
      <c r="D1022">
        <v>17500424495</v>
      </c>
      <c r="E1022" t="s">
        <v>8517</v>
      </c>
      <c r="F1022" t="s">
        <v>8523</v>
      </c>
      <c r="G1022" t="s">
        <v>8548</v>
      </c>
      <c r="H1022" t="s">
        <v>980</v>
      </c>
      <c r="I1022" s="6">
        <v>45474</v>
      </c>
      <c r="K1022" s="6">
        <v>45657</v>
      </c>
      <c r="L1022" s="6">
        <v>45657</v>
      </c>
      <c r="M1022" t="s">
        <v>8532</v>
      </c>
      <c r="N1022" t="s">
        <v>8540</v>
      </c>
      <c r="O1022">
        <v>1240</v>
      </c>
      <c r="P1022" t="s">
        <v>8534</v>
      </c>
      <c r="Q1022">
        <v>2</v>
      </c>
      <c r="R1022">
        <v>1</v>
      </c>
      <c r="S1022" t="s">
        <v>8535</v>
      </c>
      <c r="T1022" t="s">
        <v>8523</v>
      </c>
      <c r="U1022" t="s">
        <v>8523</v>
      </c>
      <c r="V1022">
        <v>0</v>
      </c>
      <c r="W1022">
        <v>0</v>
      </c>
      <c r="X1022">
        <v>32654</v>
      </c>
      <c r="Y1022">
        <v>1390</v>
      </c>
    </row>
    <row r="1023" spans="1:25">
      <c r="A1023" t="s">
        <v>8380</v>
      </c>
      <c r="B1023" t="s">
        <v>10322</v>
      </c>
      <c r="F1023" t="s">
        <v>8523</v>
      </c>
      <c r="G1023" t="s">
        <v>9360</v>
      </c>
      <c r="I1023" s="6">
        <v>45449</v>
      </c>
      <c r="L1023" s="6">
        <v>45449</v>
      </c>
      <c r="M1023" t="s">
        <v>8600</v>
      </c>
      <c r="N1023" t="s">
        <v>10323</v>
      </c>
      <c r="O1023">
        <v>0</v>
      </c>
      <c r="Q1023">
        <v>2</v>
      </c>
      <c r="R1023">
        <v>3</v>
      </c>
      <c r="S1023" t="s">
        <v>8535</v>
      </c>
      <c r="T1023" t="s">
        <v>8523</v>
      </c>
      <c r="U1023" t="s">
        <v>8523</v>
      </c>
      <c r="V1023">
        <v>0</v>
      </c>
      <c r="W1023">
        <v>0</v>
      </c>
      <c r="X1023">
        <v>32655</v>
      </c>
      <c r="Y1023">
        <v>0</v>
      </c>
    </row>
    <row r="1024" spans="1:25">
      <c r="A1024" t="s">
        <v>10158</v>
      </c>
      <c r="B1024" t="s">
        <v>10324</v>
      </c>
      <c r="F1024" t="s">
        <v>8523</v>
      </c>
      <c r="G1024" t="s">
        <v>9360</v>
      </c>
      <c r="I1024" s="6">
        <v>45449</v>
      </c>
      <c r="L1024" s="6">
        <v>45449</v>
      </c>
      <c r="N1024">
        <v>0</v>
      </c>
      <c r="O1024">
        <v>0</v>
      </c>
      <c r="Q1024">
        <v>0</v>
      </c>
      <c r="R1024">
        <v>3</v>
      </c>
      <c r="S1024" t="s">
        <v>8535</v>
      </c>
      <c r="T1024" t="s">
        <v>8523</v>
      </c>
      <c r="U1024" t="s">
        <v>8523</v>
      </c>
      <c r="V1024">
        <v>0</v>
      </c>
      <c r="W1024">
        <v>0</v>
      </c>
      <c r="X1024">
        <v>32656</v>
      </c>
      <c r="Y1024">
        <v>0</v>
      </c>
    </row>
    <row r="1025" spans="1:25">
      <c r="A1025" t="s">
        <v>9979</v>
      </c>
      <c r="B1025" t="s">
        <v>10325</v>
      </c>
      <c r="F1025" t="s">
        <v>8523</v>
      </c>
      <c r="G1025" t="s">
        <v>9360</v>
      </c>
      <c r="I1025" s="6">
        <v>45449</v>
      </c>
      <c r="L1025" s="6">
        <v>45449</v>
      </c>
      <c r="M1025" t="s">
        <v>8600</v>
      </c>
      <c r="N1025" t="s">
        <v>10326</v>
      </c>
      <c r="O1025">
        <v>0</v>
      </c>
      <c r="Q1025">
        <v>2</v>
      </c>
      <c r="R1025">
        <v>2</v>
      </c>
      <c r="S1025" t="s">
        <v>8535</v>
      </c>
      <c r="T1025" t="s">
        <v>8523</v>
      </c>
      <c r="U1025" t="s">
        <v>8523</v>
      </c>
      <c r="V1025">
        <v>0</v>
      </c>
      <c r="W1025">
        <v>0</v>
      </c>
      <c r="X1025">
        <v>32657</v>
      </c>
      <c r="Y1025">
        <v>0</v>
      </c>
    </row>
    <row r="1026" spans="1:25">
      <c r="A1026" t="s">
        <v>10158</v>
      </c>
      <c r="B1026" t="s">
        <v>10327</v>
      </c>
      <c r="F1026" t="s">
        <v>8523</v>
      </c>
      <c r="G1026" t="s">
        <v>9360</v>
      </c>
      <c r="I1026" s="6">
        <v>45449</v>
      </c>
      <c r="L1026" s="6">
        <v>45449</v>
      </c>
      <c r="N1026">
        <v>0</v>
      </c>
      <c r="O1026">
        <v>0</v>
      </c>
      <c r="Q1026">
        <v>0</v>
      </c>
      <c r="R1026">
        <v>3</v>
      </c>
      <c r="S1026" t="s">
        <v>8535</v>
      </c>
      <c r="T1026" t="s">
        <v>8523</v>
      </c>
      <c r="U1026" t="s">
        <v>8523</v>
      </c>
      <c r="V1026">
        <v>0</v>
      </c>
      <c r="W1026">
        <v>0</v>
      </c>
      <c r="X1026">
        <v>32658</v>
      </c>
      <c r="Y1026">
        <v>0</v>
      </c>
    </row>
    <row r="1027" spans="1:25">
      <c r="A1027" t="s">
        <v>10023</v>
      </c>
      <c r="B1027" t="s">
        <v>10328</v>
      </c>
      <c r="E1027" t="s">
        <v>8527</v>
      </c>
      <c r="F1027" t="s">
        <v>8523</v>
      </c>
      <c r="G1027" t="s">
        <v>9360</v>
      </c>
      <c r="I1027" s="6">
        <v>45449</v>
      </c>
      <c r="L1027" s="6">
        <v>45449</v>
      </c>
      <c r="M1027" t="s">
        <v>8600</v>
      </c>
      <c r="N1027">
        <v>0</v>
      </c>
      <c r="O1027">
        <v>0</v>
      </c>
      <c r="Q1027">
        <v>0</v>
      </c>
      <c r="R1027">
        <v>1</v>
      </c>
      <c r="S1027" t="s">
        <v>8535</v>
      </c>
      <c r="T1027" t="s">
        <v>8523</v>
      </c>
      <c r="U1027" t="s">
        <v>8523</v>
      </c>
      <c r="V1027">
        <v>0</v>
      </c>
      <c r="W1027">
        <v>0</v>
      </c>
      <c r="X1027">
        <v>32759</v>
      </c>
      <c r="Y1027">
        <v>0</v>
      </c>
    </row>
    <row r="1028" spans="1:25">
      <c r="A1028" t="s">
        <v>10270</v>
      </c>
      <c r="B1028" t="s">
        <v>10329</v>
      </c>
      <c r="E1028" t="s">
        <v>8527</v>
      </c>
      <c r="F1028" t="s">
        <v>8523</v>
      </c>
      <c r="G1028" t="s">
        <v>9360</v>
      </c>
      <c r="I1028" s="6">
        <v>45413</v>
      </c>
      <c r="K1028" s="6">
        <v>45777</v>
      </c>
      <c r="L1028" s="6">
        <v>45413</v>
      </c>
      <c r="N1028" t="s">
        <v>10330</v>
      </c>
      <c r="O1028">
        <v>0</v>
      </c>
      <c r="Q1028">
        <v>1</v>
      </c>
      <c r="R1028">
        <v>12</v>
      </c>
      <c r="S1028" t="s">
        <v>8535</v>
      </c>
      <c r="T1028" t="s">
        <v>8523</v>
      </c>
      <c r="U1028" t="s">
        <v>8523</v>
      </c>
      <c r="V1028">
        <v>0</v>
      </c>
      <c r="W1028">
        <v>0</v>
      </c>
      <c r="X1028">
        <v>32760</v>
      </c>
      <c r="Y1028">
        <v>0</v>
      </c>
    </row>
    <row r="1029" spans="1:25">
      <c r="A1029" t="s">
        <v>10331</v>
      </c>
      <c r="B1029" t="s">
        <v>10332</v>
      </c>
      <c r="E1029" t="s">
        <v>295</v>
      </c>
      <c r="F1029" t="s">
        <v>8523</v>
      </c>
      <c r="G1029" t="s">
        <v>9360</v>
      </c>
      <c r="I1029" s="6">
        <v>45449</v>
      </c>
      <c r="L1029" s="6">
        <v>45449</v>
      </c>
      <c r="N1029">
        <v>0</v>
      </c>
      <c r="O1029">
        <v>0</v>
      </c>
      <c r="Q1029">
        <v>1</v>
      </c>
      <c r="R1029">
        <v>0</v>
      </c>
      <c r="S1029" t="s">
        <v>8535</v>
      </c>
      <c r="T1029" t="s">
        <v>8523</v>
      </c>
      <c r="U1029" t="s">
        <v>8523</v>
      </c>
      <c r="V1029">
        <v>0</v>
      </c>
      <c r="W1029">
        <v>0</v>
      </c>
      <c r="X1029">
        <v>32763</v>
      </c>
      <c r="Y1029">
        <v>0</v>
      </c>
    </row>
    <row r="1030" spans="1:25">
      <c r="A1030" t="s">
        <v>10331</v>
      </c>
      <c r="B1030" t="s">
        <v>10333</v>
      </c>
      <c r="E1030" t="s">
        <v>295</v>
      </c>
      <c r="F1030" t="s">
        <v>8523</v>
      </c>
      <c r="G1030" t="s">
        <v>9360</v>
      </c>
      <c r="I1030" s="6">
        <v>44562</v>
      </c>
      <c r="K1030" s="6">
        <v>44926</v>
      </c>
      <c r="L1030" s="6">
        <v>44561</v>
      </c>
      <c r="N1030">
        <v>0</v>
      </c>
      <c r="O1030">
        <v>0</v>
      </c>
      <c r="Q1030">
        <v>1</v>
      </c>
      <c r="R1030">
        <v>0</v>
      </c>
      <c r="S1030" t="s">
        <v>8522</v>
      </c>
      <c r="T1030" t="s">
        <v>8523</v>
      </c>
      <c r="U1030" t="s">
        <v>8523</v>
      </c>
      <c r="V1030">
        <v>0</v>
      </c>
      <c r="W1030">
        <v>0</v>
      </c>
      <c r="X1030">
        <v>32764</v>
      </c>
      <c r="Y1030">
        <v>0</v>
      </c>
    </row>
    <row r="1031" spans="1:25">
      <c r="A1031" t="s">
        <v>10331</v>
      </c>
      <c r="B1031" t="s">
        <v>10288</v>
      </c>
      <c r="E1031" t="s">
        <v>295</v>
      </c>
      <c r="F1031" t="s">
        <v>8523</v>
      </c>
      <c r="G1031" t="s">
        <v>9360</v>
      </c>
      <c r="I1031" s="6">
        <v>44927</v>
      </c>
      <c r="K1031" s="6">
        <v>45291</v>
      </c>
      <c r="L1031" s="6">
        <v>44925</v>
      </c>
      <c r="N1031">
        <v>0</v>
      </c>
      <c r="O1031">
        <v>0</v>
      </c>
      <c r="Q1031">
        <v>1</v>
      </c>
      <c r="R1031">
        <v>0</v>
      </c>
      <c r="S1031" t="s">
        <v>8535</v>
      </c>
      <c r="T1031" t="s">
        <v>8523</v>
      </c>
      <c r="U1031" t="s">
        <v>8523</v>
      </c>
      <c r="V1031">
        <v>0</v>
      </c>
      <c r="W1031">
        <v>0</v>
      </c>
      <c r="X1031">
        <v>32765</v>
      </c>
      <c r="Y1031">
        <v>0</v>
      </c>
    </row>
    <row r="1032" spans="1:25">
      <c r="A1032" t="s">
        <v>10331</v>
      </c>
      <c r="B1032" t="s">
        <v>10290</v>
      </c>
      <c r="E1032" t="s">
        <v>295</v>
      </c>
      <c r="F1032" t="s">
        <v>8523</v>
      </c>
      <c r="G1032" t="s">
        <v>9360</v>
      </c>
      <c r="I1032" s="6">
        <v>45292</v>
      </c>
      <c r="K1032" s="6">
        <v>45657</v>
      </c>
      <c r="L1032" s="6">
        <v>45292</v>
      </c>
      <c r="N1032">
        <v>0</v>
      </c>
      <c r="O1032">
        <v>0</v>
      </c>
      <c r="Q1032">
        <v>1</v>
      </c>
      <c r="R1032">
        <v>0</v>
      </c>
      <c r="S1032" t="s">
        <v>8535</v>
      </c>
      <c r="T1032" t="s">
        <v>8523</v>
      </c>
      <c r="U1032" t="s">
        <v>8523</v>
      </c>
      <c r="V1032">
        <v>0</v>
      </c>
      <c r="W1032">
        <v>0</v>
      </c>
      <c r="X1032">
        <v>32766</v>
      </c>
      <c r="Y1032">
        <v>0</v>
      </c>
    </row>
    <row r="1033" spans="1:25">
      <c r="A1033" t="s">
        <v>287</v>
      </c>
      <c r="B1033" t="s">
        <v>10333</v>
      </c>
      <c r="E1033" t="s">
        <v>295</v>
      </c>
      <c r="F1033" t="s">
        <v>8523</v>
      </c>
      <c r="G1033" t="s">
        <v>9360</v>
      </c>
      <c r="I1033" s="6">
        <v>44562</v>
      </c>
      <c r="K1033" s="6">
        <v>44926</v>
      </c>
      <c r="L1033" s="6">
        <v>44561</v>
      </c>
      <c r="N1033">
        <v>0</v>
      </c>
      <c r="O1033">
        <v>0</v>
      </c>
      <c r="Q1033">
        <v>0</v>
      </c>
      <c r="R1033">
        <v>1</v>
      </c>
      <c r="S1033" t="s">
        <v>8535</v>
      </c>
      <c r="T1033" t="s">
        <v>8523</v>
      </c>
      <c r="U1033" t="s">
        <v>8523</v>
      </c>
      <c r="V1033">
        <v>0</v>
      </c>
      <c r="W1033">
        <v>0</v>
      </c>
      <c r="X1033">
        <v>32770</v>
      </c>
      <c r="Y1033">
        <v>0</v>
      </c>
    </row>
    <row r="1034" spans="1:25">
      <c r="A1034" t="s">
        <v>287</v>
      </c>
      <c r="B1034" t="s">
        <v>10332</v>
      </c>
      <c r="E1034" t="s">
        <v>295</v>
      </c>
      <c r="F1034" t="s">
        <v>8523</v>
      </c>
      <c r="G1034" t="s">
        <v>9360</v>
      </c>
      <c r="I1034" s="6">
        <v>44197</v>
      </c>
      <c r="K1034" s="6">
        <v>44561</v>
      </c>
      <c r="L1034" s="6">
        <v>44197</v>
      </c>
      <c r="N1034">
        <v>0</v>
      </c>
      <c r="O1034">
        <v>0</v>
      </c>
      <c r="Q1034">
        <v>0</v>
      </c>
      <c r="R1034">
        <v>1</v>
      </c>
      <c r="S1034" t="s">
        <v>8535</v>
      </c>
      <c r="T1034" t="s">
        <v>8523</v>
      </c>
      <c r="U1034" t="s">
        <v>8523</v>
      </c>
      <c r="V1034">
        <v>0</v>
      </c>
      <c r="W1034">
        <v>0</v>
      </c>
      <c r="X1034">
        <v>32771</v>
      </c>
      <c r="Y1034">
        <v>0</v>
      </c>
    </row>
    <row r="1035" spans="1:25">
      <c r="A1035" t="s">
        <v>127</v>
      </c>
      <c r="B1035" t="s">
        <v>10334</v>
      </c>
      <c r="D1035">
        <v>19441040945</v>
      </c>
      <c r="E1035" t="s">
        <v>8517</v>
      </c>
      <c r="F1035" t="s">
        <v>8518</v>
      </c>
      <c r="G1035" t="s">
        <v>8519</v>
      </c>
      <c r="H1035" t="s">
        <v>980</v>
      </c>
      <c r="I1035" s="6">
        <v>45534</v>
      </c>
      <c r="K1035" s="6">
        <v>45838</v>
      </c>
      <c r="L1035" s="6">
        <v>45807</v>
      </c>
      <c r="N1035">
        <v>0</v>
      </c>
      <c r="O1035">
        <v>0</v>
      </c>
      <c r="Q1035">
        <v>0</v>
      </c>
      <c r="R1035">
        <v>0</v>
      </c>
      <c r="S1035" t="s">
        <v>8522</v>
      </c>
      <c r="T1035" t="s">
        <v>8518</v>
      </c>
      <c r="U1035" t="s">
        <v>8518</v>
      </c>
      <c r="V1035">
        <v>0</v>
      </c>
      <c r="W1035">
        <v>0</v>
      </c>
      <c r="X1035">
        <v>32772</v>
      </c>
      <c r="Y1035">
        <v>0</v>
      </c>
    </row>
    <row r="1036" spans="1:25">
      <c r="A1036" t="s">
        <v>82</v>
      </c>
      <c r="B1036" t="s">
        <v>196</v>
      </c>
      <c r="D1036">
        <v>19882329491</v>
      </c>
      <c r="E1036" t="s">
        <v>8527</v>
      </c>
      <c r="F1036" t="s">
        <v>8523</v>
      </c>
      <c r="G1036" t="s">
        <v>8548</v>
      </c>
      <c r="H1036" t="s">
        <v>980</v>
      </c>
      <c r="I1036" s="6">
        <v>45474</v>
      </c>
      <c r="K1036" s="6">
        <v>45717</v>
      </c>
      <c r="L1036" s="6">
        <v>45716</v>
      </c>
      <c r="N1036" t="s">
        <v>8542</v>
      </c>
      <c r="O1036">
        <v>53.6</v>
      </c>
      <c r="P1036" t="s">
        <v>8534</v>
      </c>
      <c r="Q1036">
        <v>2</v>
      </c>
      <c r="R1036">
        <v>1</v>
      </c>
      <c r="S1036" t="s">
        <v>8535</v>
      </c>
      <c r="T1036" t="s">
        <v>8523</v>
      </c>
      <c r="U1036" t="s">
        <v>8523</v>
      </c>
      <c r="V1036">
        <v>0</v>
      </c>
      <c r="W1036">
        <v>0</v>
      </c>
      <c r="X1036">
        <v>32873</v>
      </c>
      <c r="Y1036">
        <v>1341</v>
      </c>
    </row>
    <row r="1037" spans="1:25">
      <c r="A1037" t="s">
        <v>88</v>
      </c>
      <c r="B1037" t="s">
        <v>105</v>
      </c>
      <c r="D1037">
        <v>19902785076</v>
      </c>
      <c r="E1037" t="s">
        <v>8556</v>
      </c>
      <c r="F1037" t="s">
        <v>8523</v>
      </c>
      <c r="G1037" t="s">
        <v>8548</v>
      </c>
      <c r="H1037" t="s">
        <v>980</v>
      </c>
      <c r="I1037" s="6">
        <v>45517</v>
      </c>
      <c r="K1037" s="6">
        <v>45657</v>
      </c>
      <c r="L1037" s="6">
        <v>45657</v>
      </c>
      <c r="N1037">
        <v>0</v>
      </c>
      <c r="O1037">
        <v>1600</v>
      </c>
      <c r="Q1037">
        <v>1</v>
      </c>
      <c r="R1037">
        <v>1</v>
      </c>
      <c r="S1037" t="s">
        <v>8535</v>
      </c>
      <c r="T1037" t="s">
        <v>8523</v>
      </c>
      <c r="U1037" t="s">
        <v>8523</v>
      </c>
      <c r="V1037">
        <v>0</v>
      </c>
      <c r="W1037">
        <v>0</v>
      </c>
      <c r="X1037">
        <v>32874</v>
      </c>
      <c r="Y1037">
        <v>1489</v>
      </c>
    </row>
    <row r="1038" spans="1:25">
      <c r="A1038" t="s">
        <v>88</v>
      </c>
      <c r="B1038" t="s">
        <v>103</v>
      </c>
      <c r="D1038">
        <v>19901929100</v>
      </c>
      <c r="E1038" t="s">
        <v>8556</v>
      </c>
      <c r="F1038" t="s">
        <v>8523</v>
      </c>
      <c r="G1038" t="s">
        <v>8548</v>
      </c>
      <c r="H1038" t="s">
        <v>980</v>
      </c>
      <c r="I1038" s="6">
        <v>45488</v>
      </c>
      <c r="K1038" s="6">
        <v>45657</v>
      </c>
      <c r="L1038" s="6">
        <v>45657</v>
      </c>
      <c r="N1038">
        <v>0</v>
      </c>
      <c r="O1038">
        <v>944</v>
      </c>
      <c r="Q1038">
        <v>1</v>
      </c>
      <c r="R1038">
        <v>1</v>
      </c>
      <c r="S1038" t="s">
        <v>8535</v>
      </c>
      <c r="T1038" t="s">
        <v>8523</v>
      </c>
      <c r="U1038" t="s">
        <v>8523</v>
      </c>
      <c r="V1038">
        <v>0</v>
      </c>
      <c r="W1038">
        <v>0</v>
      </c>
      <c r="X1038">
        <v>32875</v>
      </c>
      <c r="Y1038">
        <v>1488</v>
      </c>
    </row>
    <row r="1039" spans="1:25">
      <c r="A1039" t="s">
        <v>10147</v>
      </c>
      <c r="B1039" t="s">
        <v>10335</v>
      </c>
      <c r="F1039" t="s">
        <v>8523</v>
      </c>
      <c r="G1039" t="s">
        <v>9360</v>
      </c>
      <c r="I1039" s="6">
        <v>45413</v>
      </c>
      <c r="K1039" s="6">
        <v>45485</v>
      </c>
      <c r="L1039" s="6">
        <v>45413</v>
      </c>
      <c r="N1039">
        <v>0</v>
      </c>
      <c r="O1039">
        <v>0</v>
      </c>
      <c r="Q1039">
        <v>2</v>
      </c>
      <c r="R1039">
        <v>0</v>
      </c>
      <c r="S1039" t="s">
        <v>8522</v>
      </c>
      <c r="T1039" t="s">
        <v>8523</v>
      </c>
      <c r="U1039" t="s">
        <v>8523</v>
      </c>
      <c r="V1039">
        <v>0</v>
      </c>
      <c r="W1039">
        <v>0</v>
      </c>
      <c r="X1039">
        <v>32979</v>
      </c>
      <c r="Y1039">
        <v>0</v>
      </c>
    </row>
    <row r="1040" spans="1:25">
      <c r="A1040" t="s">
        <v>185</v>
      </c>
      <c r="B1040" t="s">
        <v>434</v>
      </c>
      <c r="D1040">
        <v>19886010194</v>
      </c>
      <c r="E1040" t="s">
        <v>8517</v>
      </c>
      <c r="F1040" t="s">
        <v>8523</v>
      </c>
      <c r="G1040" t="s">
        <v>9360</v>
      </c>
      <c r="H1040" t="s">
        <v>983</v>
      </c>
      <c r="I1040" s="6">
        <v>45488</v>
      </c>
      <c r="K1040" s="6">
        <v>45580</v>
      </c>
      <c r="L1040" s="6">
        <v>45684</v>
      </c>
      <c r="N1040">
        <v>0</v>
      </c>
      <c r="O1040">
        <v>1632</v>
      </c>
      <c r="Q1040">
        <v>0</v>
      </c>
      <c r="R1040">
        <v>0</v>
      </c>
      <c r="S1040" t="s">
        <v>8522</v>
      </c>
      <c r="T1040" t="s">
        <v>8523</v>
      </c>
      <c r="U1040" t="s">
        <v>8523</v>
      </c>
      <c r="V1040">
        <v>0</v>
      </c>
      <c r="W1040">
        <v>0</v>
      </c>
      <c r="X1040">
        <v>33081</v>
      </c>
      <c r="Y1040">
        <v>0</v>
      </c>
    </row>
    <row r="1041" spans="1:25">
      <c r="A1041" t="s">
        <v>302</v>
      </c>
      <c r="B1041" t="s">
        <v>307</v>
      </c>
      <c r="D1041">
        <v>18359600903</v>
      </c>
      <c r="E1041" t="s">
        <v>8517</v>
      </c>
      <c r="F1041" t="s">
        <v>8523</v>
      </c>
      <c r="G1041" t="s">
        <v>8548</v>
      </c>
      <c r="H1041" t="s">
        <v>980</v>
      </c>
      <c r="I1041" s="6">
        <v>45449</v>
      </c>
      <c r="K1041" s="6">
        <v>45565</v>
      </c>
      <c r="L1041" s="6">
        <v>45565</v>
      </c>
      <c r="N1041" t="s">
        <v>10336</v>
      </c>
      <c r="O1041">
        <v>336</v>
      </c>
      <c r="P1041" t="s">
        <v>8534</v>
      </c>
      <c r="Q1041">
        <v>1</v>
      </c>
      <c r="R1041">
        <v>2</v>
      </c>
      <c r="S1041" t="s">
        <v>8535</v>
      </c>
      <c r="T1041" t="s">
        <v>8523</v>
      </c>
      <c r="U1041" t="s">
        <v>8523</v>
      </c>
      <c r="V1041">
        <v>0</v>
      </c>
      <c r="W1041">
        <v>0</v>
      </c>
      <c r="X1041">
        <v>33282</v>
      </c>
      <c r="Y1041">
        <v>1368</v>
      </c>
    </row>
    <row r="1042" spans="1:25">
      <c r="A1042" t="s">
        <v>168</v>
      </c>
      <c r="B1042" t="s">
        <v>369</v>
      </c>
      <c r="D1042">
        <v>19763827879</v>
      </c>
      <c r="E1042" t="s">
        <v>8517</v>
      </c>
      <c r="F1042" t="s">
        <v>8523</v>
      </c>
      <c r="G1042" t="s">
        <v>8548</v>
      </c>
      <c r="H1042" t="s">
        <v>980</v>
      </c>
      <c r="I1042" s="6">
        <v>45474</v>
      </c>
      <c r="K1042" s="6">
        <v>45565</v>
      </c>
      <c r="L1042" s="6">
        <v>45565</v>
      </c>
      <c r="N1042" t="s">
        <v>8694</v>
      </c>
      <c r="O1042">
        <v>572</v>
      </c>
      <c r="P1042" t="s">
        <v>8534</v>
      </c>
      <c r="Q1042">
        <v>2</v>
      </c>
      <c r="R1042">
        <v>1</v>
      </c>
      <c r="S1042" t="s">
        <v>8535</v>
      </c>
      <c r="T1042" t="s">
        <v>8523</v>
      </c>
      <c r="U1042" t="s">
        <v>8523</v>
      </c>
      <c r="V1042">
        <v>0</v>
      </c>
      <c r="W1042">
        <v>0</v>
      </c>
      <c r="X1042">
        <v>33283</v>
      </c>
      <c r="Y1042">
        <v>1428</v>
      </c>
    </row>
    <row r="1043" spans="1:25">
      <c r="A1043" t="s">
        <v>318</v>
      </c>
      <c r="B1043" t="s">
        <v>321</v>
      </c>
      <c r="D1043">
        <v>20004433472</v>
      </c>
      <c r="E1043" t="s">
        <v>8556</v>
      </c>
      <c r="F1043" t="s">
        <v>8523</v>
      </c>
      <c r="G1043" t="s">
        <v>9360</v>
      </c>
      <c r="H1043" t="s">
        <v>983</v>
      </c>
      <c r="I1043" s="6">
        <v>45502</v>
      </c>
      <c r="K1043" s="6">
        <v>45657</v>
      </c>
      <c r="L1043" s="6">
        <v>45642</v>
      </c>
      <c r="M1043" t="s">
        <v>8573</v>
      </c>
      <c r="N1043">
        <v>0</v>
      </c>
      <c r="O1043">
        <v>808</v>
      </c>
      <c r="Q1043">
        <v>0</v>
      </c>
      <c r="R1043">
        <v>0</v>
      </c>
      <c r="S1043" t="s">
        <v>8522</v>
      </c>
      <c r="T1043" t="s">
        <v>8523</v>
      </c>
      <c r="U1043" t="s">
        <v>8523</v>
      </c>
      <c r="V1043">
        <v>0</v>
      </c>
      <c r="W1043">
        <v>0</v>
      </c>
      <c r="X1043">
        <v>33284</v>
      </c>
      <c r="Y1043">
        <v>0</v>
      </c>
    </row>
    <row r="1044" spans="1:25">
      <c r="A1044" t="s">
        <v>145</v>
      </c>
      <c r="B1044" t="s">
        <v>753</v>
      </c>
      <c r="D1044">
        <v>19159531854</v>
      </c>
      <c r="E1044" t="s">
        <v>8517</v>
      </c>
      <c r="F1044" t="s">
        <v>8523</v>
      </c>
      <c r="G1044" t="s">
        <v>8548</v>
      </c>
      <c r="H1044" t="s">
        <v>980</v>
      </c>
      <c r="I1044" s="6">
        <v>45453</v>
      </c>
      <c r="K1044" s="6">
        <v>45657</v>
      </c>
      <c r="L1044" s="6">
        <v>45657</v>
      </c>
      <c r="N1044" t="s">
        <v>10337</v>
      </c>
      <c r="O1044">
        <v>1136</v>
      </c>
      <c r="Q1044">
        <v>0</v>
      </c>
      <c r="R1044">
        <v>2</v>
      </c>
      <c r="S1044" t="s">
        <v>8535</v>
      </c>
      <c r="T1044" t="s">
        <v>8523</v>
      </c>
      <c r="U1044" t="s">
        <v>8523</v>
      </c>
      <c r="V1044">
        <v>0</v>
      </c>
      <c r="W1044">
        <v>0</v>
      </c>
      <c r="X1044">
        <v>33385</v>
      </c>
      <c r="Y1044">
        <v>1383</v>
      </c>
    </row>
    <row r="1045" spans="1:25">
      <c r="A1045" t="s">
        <v>110</v>
      </c>
      <c r="B1045" t="s">
        <v>259</v>
      </c>
      <c r="D1045">
        <v>20030054821</v>
      </c>
      <c r="E1045" t="s">
        <v>8556</v>
      </c>
      <c r="F1045" t="s">
        <v>8523</v>
      </c>
      <c r="G1045" t="s">
        <v>8548</v>
      </c>
      <c r="H1045" t="s">
        <v>980</v>
      </c>
      <c r="I1045" s="6">
        <v>45481</v>
      </c>
      <c r="K1045" s="6">
        <v>45565</v>
      </c>
      <c r="L1045" s="6">
        <v>45565</v>
      </c>
      <c r="N1045" t="s">
        <v>10338</v>
      </c>
      <c r="O1045">
        <v>320</v>
      </c>
      <c r="Q1045">
        <v>0</v>
      </c>
      <c r="R1045">
        <v>3</v>
      </c>
      <c r="S1045" t="s">
        <v>8535</v>
      </c>
      <c r="T1045" t="s">
        <v>8523</v>
      </c>
      <c r="U1045" t="s">
        <v>8523</v>
      </c>
      <c r="V1045">
        <v>0</v>
      </c>
      <c r="W1045">
        <v>0</v>
      </c>
      <c r="X1045">
        <v>33387</v>
      </c>
      <c r="Y1045">
        <v>1434</v>
      </c>
    </row>
    <row r="1046" spans="1:25">
      <c r="A1046" t="s">
        <v>145</v>
      </c>
      <c r="B1046" t="s">
        <v>10339</v>
      </c>
      <c r="D1046">
        <v>19414162472</v>
      </c>
      <c r="E1046" t="s">
        <v>8517</v>
      </c>
      <c r="F1046" t="s">
        <v>8523</v>
      </c>
      <c r="G1046" t="s">
        <v>8548</v>
      </c>
      <c r="H1046" t="s">
        <v>980</v>
      </c>
      <c r="I1046" s="6">
        <v>45463</v>
      </c>
      <c r="K1046" s="6">
        <v>45657</v>
      </c>
      <c r="L1046" s="6">
        <v>45463</v>
      </c>
      <c r="M1046" t="s">
        <v>8745</v>
      </c>
      <c r="N1046" t="s">
        <v>10340</v>
      </c>
      <c r="O1046">
        <v>0</v>
      </c>
      <c r="Q1046">
        <v>0</v>
      </c>
      <c r="R1046">
        <v>0</v>
      </c>
      <c r="S1046" t="s">
        <v>8522</v>
      </c>
      <c r="T1046" t="s">
        <v>8523</v>
      </c>
      <c r="U1046" t="s">
        <v>8523</v>
      </c>
      <c r="V1046">
        <v>0</v>
      </c>
      <c r="W1046">
        <v>0</v>
      </c>
      <c r="X1046">
        <v>33388</v>
      </c>
      <c r="Y1046">
        <v>1442</v>
      </c>
    </row>
    <row r="1047" spans="1:25">
      <c r="A1047" t="s">
        <v>145</v>
      </c>
      <c r="B1047" t="s">
        <v>768</v>
      </c>
      <c r="D1047">
        <v>20194098727</v>
      </c>
      <c r="E1047" t="s">
        <v>8556</v>
      </c>
      <c r="F1047" t="s">
        <v>8523</v>
      </c>
      <c r="G1047" t="s">
        <v>10299</v>
      </c>
      <c r="H1047" t="s">
        <v>1033</v>
      </c>
      <c r="I1047" s="6">
        <v>45474</v>
      </c>
      <c r="K1047" s="6">
        <v>45657</v>
      </c>
      <c r="L1047" s="6">
        <v>45657</v>
      </c>
      <c r="M1047" t="s">
        <v>8745</v>
      </c>
      <c r="N1047" t="s">
        <v>10341</v>
      </c>
      <c r="O1047">
        <v>1680</v>
      </c>
      <c r="Q1047">
        <v>0</v>
      </c>
      <c r="R1047">
        <v>1</v>
      </c>
      <c r="S1047" t="s">
        <v>8535</v>
      </c>
      <c r="T1047" t="s">
        <v>8523</v>
      </c>
      <c r="U1047" t="s">
        <v>8523</v>
      </c>
      <c r="V1047">
        <v>0</v>
      </c>
      <c r="W1047">
        <v>0</v>
      </c>
      <c r="X1047">
        <v>33389</v>
      </c>
      <c r="Y1047">
        <v>0</v>
      </c>
    </row>
    <row r="1048" spans="1:25">
      <c r="A1048" t="s">
        <v>187</v>
      </c>
      <c r="B1048" t="s">
        <v>442</v>
      </c>
      <c r="D1048">
        <v>19370414965</v>
      </c>
      <c r="E1048" t="s">
        <v>8527</v>
      </c>
      <c r="F1048" t="s">
        <v>8523</v>
      </c>
      <c r="G1048" t="s">
        <v>8548</v>
      </c>
      <c r="H1048" t="s">
        <v>980</v>
      </c>
      <c r="I1048" s="6">
        <v>45530</v>
      </c>
      <c r="K1048" s="6">
        <v>45569</v>
      </c>
      <c r="L1048" s="6">
        <v>45569</v>
      </c>
      <c r="N1048">
        <v>0</v>
      </c>
      <c r="O1048">
        <v>487.2</v>
      </c>
      <c r="Q1048">
        <v>0</v>
      </c>
      <c r="R1048">
        <v>0</v>
      </c>
      <c r="S1048" t="s">
        <v>8522</v>
      </c>
      <c r="T1048" t="s">
        <v>8523</v>
      </c>
      <c r="U1048" t="s">
        <v>8523</v>
      </c>
      <c r="V1048">
        <v>0</v>
      </c>
      <c r="W1048">
        <v>0</v>
      </c>
      <c r="X1048">
        <v>33392</v>
      </c>
      <c r="Y1048">
        <v>1500</v>
      </c>
    </row>
    <row r="1049" spans="1:25">
      <c r="A1049" t="s">
        <v>110</v>
      </c>
      <c r="B1049" t="s">
        <v>258</v>
      </c>
      <c r="D1049">
        <v>20079015968</v>
      </c>
      <c r="E1049" t="s">
        <v>8517</v>
      </c>
      <c r="F1049" t="s">
        <v>8523</v>
      </c>
      <c r="G1049" t="s">
        <v>9360</v>
      </c>
      <c r="H1049" t="s">
        <v>983</v>
      </c>
      <c r="I1049" s="6">
        <v>45488</v>
      </c>
      <c r="K1049" s="6">
        <v>45579</v>
      </c>
      <c r="L1049" s="6">
        <v>45623</v>
      </c>
      <c r="N1049">
        <v>0</v>
      </c>
      <c r="O1049">
        <v>1584</v>
      </c>
      <c r="Q1049">
        <v>0</v>
      </c>
      <c r="R1049">
        <v>0</v>
      </c>
      <c r="S1049" t="s">
        <v>8522</v>
      </c>
      <c r="T1049" t="s">
        <v>8523</v>
      </c>
      <c r="U1049" t="s">
        <v>8523</v>
      </c>
      <c r="V1049">
        <v>0</v>
      </c>
      <c r="W1049">
        <v>0</v>
      </c>
      <c r="X1049">
        <v>33393</v>
      </c>
      <c r="Y1049">
        <v>0</v>
      </c>
    </row>
    <row r="1050" spans="1:25">
      <c r="A1050" t="s">
        <v>10270</v>
      </c>
      <c r="B1050" t="s">
        <v>10342</v>
      </c>
      <c r="E1050" t="s">
        <v>8527</v>
      </c>
      <c r="F1050" t="s">
        <v>8523</v>
      </c>
      <c r="G1050" t="s">
        <v>9360</v>
      </c>
      <c r="I1050" s="6">
        <v>45444</v>
      </c>
      <c r="K1050" s="6">
        <v>45808</v>
      </c>
      <c r="L1050" s="6">
        <v>45443</v>
      </c>
      <c r="N1050" t="s">
        <v>10343</v>
      </c>
      <c r="O1050">
        <v>0</v>
      </c>
      <c r="Q1050">
        <v>1</v>
      </c>
      <c r="R1050">
        <v>7</v>
      </c>
      <c r="S1050" t="s">
        <v>8535</v>
      </c>
      <c r="T1050" t="s">
        <v>8523</v>
      </c>
      <c r="U1050" t="s">
        <v>8523</v>
      </c>
      <c r="V1050">
        <v>0</v>
      </c>
      <c r="W1050">
        <v>0</v>
      </c>
      <c r="X1050">
        <v>33796</v>
      </c>
      <c r="Y1050">
        <v>0</v>
      </c>
    </row>
    <row r="1051" spans="1:25">
      <c r="A1051" t="s">
        <v>382</v>
      </c>
      <c r="B1051" t="s">
        <v>10344</v>
      </c>
      <c r="D1051">
        <v>20222666553</v>
      </c>
      <c r="E1051" t="s">
        <v>8527</v>
      </c>
      <c r="F1051" t="s">
        <v>8523</v>
      </c>
      <c r="G1051" t="s">
        <v>9360</v>
      </c>
      <c r="H1051" t="s">
        <v>983</v>
      </c>
      <c r="I1051" s="6">
        <v>45489</v>
      </c>
      <c r="K1051" s="6">
        <v>45580</v>
      </c>
      <c r="L1051" s="6">
        <v>45657</v>
      </c>
      <c r="M1051" t="s">
        <v>8573</v>
      </c>
      <c r="N1051">
        <v>0</v>
      </c>
      <c r="O1051">
        <v>408</v>
      </c>
      <c r="Q1051">
        <v>0</v>
      </c>
      <c r="R1051">
        <v>0</v>
      </c>
      <c r="S1051" t="s">
        <v>8522</v>
      </c>
      <c r="T1051" t="s">
        <v>8523</v>
      </c>
      <c r="U1051" t="s">
        <v>8523</v>
      </c>
      <c r="V1051">
        <v>0</v>
      </c>
      <c r="W1051">
        <v>0</v>
      </c>
      <c r="X1051">
        <v>33797</v>
      </c>
      <c r="Y1051">
        <v>0</v>
      </c>
    </row>
    <row r="1052" spans="1:25">
      <c r="A1052" t="s">
        <v>10345</v>
      </c>
      <c r="B1052" t="s">
        <v>10346</v>
      </c>
      <c r="E1052" t="s">
        <v>295</v>
      </c>
      <c r="F1052" t="s">
        <v>8523</v>
      </c>
      <c r="G1052" t="s">
        <v>8548</v>
      </c>
      <c r="I1052" s="6">
        <v>45464</v>
      </c>
      <c r="L1052" s="6">
        <v>45464</v>
      </c>
      <c r="N1052">
        <v>0</v>
      </c>
      <c r="O1052">
        <v>0</v>
      </c>
      <c r="Q1052">
        <v>3</v>
      </c>
      <c r="R1052">
        <v>0</v>
      </c>
      <c r="S1052" t="s">
        <v>8522</v>
      </c>
      <c r="T1052" t="s">
        <v>8523</v>
      </c>
      <c r="U1052" t="s">
        <v>8523</v>
      </c>
      <c r="V1052">
        <v>0</v>
      </c>
      <c r="W1052">
        <v>0</v>
      </c>
      <c r="X1052">
        <v>33899</v>
      </c>
      <c r="Y1052">
        <v>0</v>
      </c>
    </row>
    <row r="1053" spans="1:25">
      <c r="A1053" t="s">
        <v>127</v>
      </c>
      <c r="B1053" t="s">
        <v>300</v>
      </c>
      <c r="D1053">
        <v>17583711252</v>
      </c>
      <c r="E1053" t="s">
        <v>8517</v>
      </c>
      <c r="F1053" t="s">
        <v>8523</v>
      </c>
      <c r="G1053" t="s">
        <v>8548</v>
      </c>
      <c r="H1053" t="s">
        <v>980</v>
      </c>
      <c r="I1053" s="6">
        <v>45474</v>
      </c>
      <c r="K1053" s="6">
        <v>45657</v>
      </c>
      <c r="L1053" s="6">
        <v>45657</v>
      </c>
      <c r="N1053" t="s">
        <v>10347</v>
      </c>
      <c r="O1053">
        <v>4145.28</v>
      </c>
      <c r="P1053" t="s">
        <v>8534</v>
      </c>
      <c r="Q1053">
        <v>1</v>
      </c>
      <c r="R1053">
        <v>1</v>
      </c>
      <c r="S1053" t="s">
        <v>8535</v>
      </c>
      <c r="T1053" t="s">
        <v>8523</v>
      </c>
      <c r="U1053" t="s">
        <v>8523</v>
      </c>
      <c r="V1053">
        <v>0</v>
      </c>
      <c r="W1053">
        <v>0</v>
      </c>
      <c r="X1053">
        <v>34001</v>
      </c>
      <c r="Y1053">
        <v>1429</v>
      </c>
    </row>
    <row r="1054" spans="1:25">
      <c r="A1054" t="s">
        <v>127</v>
      </c>
      <c r="B1054" t="s">
        <v>301</v>
      </c>
      <c r="D1054">
        <v>16456055960</v>
      </c>
      <c r="E1054" t="s">
        <v>8517</v>
      </c>
      <c r="F1054" t="s">
        <v>8523</v>
      </c>
      <c r="G1054" t="s">
        <v>8548</v>
      </c>
      <c r="H1054" t="s">
        <v>980</v>
      </c>
      <c r="I1054" s="6">
        <v>45474</v>
      </c>
      <c r="K1054" s="6">
        <v>45657</v>
      </c>
      <c r="L1054" s="6">
        <v>45657</v>
      </c>
      <c r="N1054" t="s">
        <v>10348</v>
      </c>
      <c r="O1054">
        <v>4879.12</v>
      </c>
      <c r="P1054" t="s">
        <v>8534</v>
      </c>
      <c r="Q1054">
        <v>3</v>
      </c>
      <c r="R1054">
        <v>1</v>
      </c>
      <c r="S1054" t="s">
        <v>8535</v>
      </c>
      <c r="T1054" t="s">
        <v>8523</v>
      </c>
      <c r="U1054" t="s">
        <v>8523</v>
      </c>
      <c r="V1054">
        <v>0</v>
      </c>
      <c r="W1054">
        <v>0</v>
      </c>
      <c r="X1054">
        <v>34002</v>
      </c>
      <c r="Y1054">
        <v>1431</v>
      </c>
    </row>
    <row r="1055" spans="1:25">
      <c r="A1055" t="s">
        <v>127</v>
      </c>
      <c r="B1055" t="s">
        <v>290</v>
      </c>
      <c r="D1055">
        <v>17583641901</v>
      </c>
      <c r="E1055" t="s">
        <v>8517</v>
      </c>
      <c r="F1055" t="s">
        <v>8523</v>
      </c>
      <c r="G1055" t="s">
        <v>8548</v>
      </c>
      <c r="H1055" t="s">
        <v>980</v>
      </c>
      <c r="I1055" s="6">
        <v>45474</v>
      </c>
      <c r="K1055" s="6">
        <v>45657</v>
      </c>
      <c r="L1055" s="6">
        <v>45807</v>
      </c>
      <c r="N1055" t="s">
        <v>10349</v>
      </c>
      <c r="O1055">
        <v>10148.08</v>
      </c>
      <c r="P1055" t="s">
        <v>8534</v>
      </c>
      <c r="Q1055">
        <v>2</v>
      </c>
      <c r="R1055">
        <v>1</v>
      </c>
      <c r="S1055" t="s">
        <v>8535</v>
      </c>
      <c r="T1055" t="s">
        <v>8523</v>
      </c>
      <c r="U1055" t="s">
        <v>8523</v>
      </c>
      <c r="V1055">
        <v>0</v>
      </c>
      <c r="W1055">
        <v>0</v>
      </c>
      <c r="X1055">
        <v>34003</v>
      </c>
      <c r="Y1055">
        <v>1432</v>
      </c>
    </row>
    <row r="1056" spans="1:25">
      <c r="A1056" t="s">
        <v>127</v>
      </c>
      <c r="B1056" t="s">
        <v>292</v>
      </c>
      <c r="D1056">
        <v>17583628723</v>
      </c>
      <c r="E1056" t="s">
        <v>8517</v>
      </c>
      <c r="F1056" t="s">
        <v>8523</v>
      </c>
      <c r="G1056" t="s">
        <v>8548</v>
      </c>
      <c r="H1056" t="s">
        <v>980</v>
      </c>
      <c r="I1056" s="6">
        <v>45474</v>
      </c>
      <c r="K1056" s="6">
        <v>45657</v>
      </c>
      <c r="L1056" s="6">
        <v>45657</v>
      </c>
      <c r="N1056" t="s">
        <v>10350</v>
      </c>
      <c r="O1056">
        <v>5628.88</v>
      </c>
      <c r="P1056" t="s">
        <v>8534</v>
      </c>
      <c r="Q1056">
        <v>1</v>
      </c>
      <c r="R1056">
        <v>2</v>
      </c>
      <c r="S1056" t="s">
        <v>8535</v>
      </c>
      <c r="T1056" t="s">
        <v>8523</v>
      </c>
      <c r="U1056" t="s">
        <v>8523</v>
      </c>
      <c r="V1056">
        <v>0</v>
      </c>
      <c r="W1056">
        <v>0</v>
      </c>
      <c r="X1056">
        <v>34004</v>
      </c>
      <c r="Y1056">
        <v>1433</v>
      </c>
    </row>
    <row r="1057" spans="1:25">
      <c r="A1057" t="s">
        <v>10351</v>
      </c>
      <c r="B1057" t="s">
        <v>10346</v>
      </c>
      <c r="F1057" t="s">
        <v>8523</v>
      </c>
      <c r="G1057" t="s">
        <v>8548</v>
      </c>
      <c r="I1057" s="6">
        <v>45468</v>
      </c>
      <c r="L1057" s="6">
        <v>45468</v>
      </c>
      <c r="N1057">
        <v>0</v>
      </c>
      <c r="O1057">
        <v>0</v>
      </c>
      <c r="Q1057">
        <v>1</v>
      </c>
      <c r="R1057">
        <v>0</v>
      </c>
      <c r="S1057" t="s">
        <v>8522</v>
      </c>
      <c r="T1057" t="s">
        <v>8523</v>
      </c>
      <c r="U1057" t="s">
        <v>8523</v>
      </c>
      <c r="V1057">
        <v>0</v>
      </c>
      <c r="W1057">
        <v>0</v>
      </c>
      <c r="X1057">
        <v>34106</v>
      </c>
      <c r="Y1057">
        <v>0</v>
      </c>
    </row>
    <row r="1058" spans="1:25">
      <c r="A1058" t="s">
        <v>10352</v>
      </c>
      <c r="B1058" t="s">
        <v>10353</v>
      </c>
      <c r="D1058">
        <v>20085770259</v>
      </c>
      <c r="E1058" t="s">
        <v>8556</v>
      </c>
      <c r="F1058" t="s">
        <v>8518</v>
      </c>
      <c r="G1058" t="s">
        <v>8519</v>
      </c>
      <c r="H1058" t="s">
        <v>980</v>
      </c>
      <c r="I1058" s="6">
        <v>45444</v>
      </c>
      <c r="K1058" s="6">
        <v>45458</v>
      </c>
      <c r="L1058" s="6">
        <v>45471</v>
      </c>
      <c r="N1058">
        <v>0</v>
      </c>
      <c r="O1058">
        <v>0.4</v>
      </c>
      <c r="Q1058">
        <v>1</v>
      </c>
      <c r="R1058">
        <v>1</v>
      </c>
      <c r="S1058" t="s">
        <v>8535</v>
      </c>
      <c r="T1058" t="s">
        <v>8523</v>
      </c>
      <c r="U1058" t="s">
        <v>8518</v>
      </c>
      <c r="V1058">
        <v>0</v>
      </c>
      <c r="W1058">
        <v>0</v>
      </c>
      <c r="X1058">
        <v>34115</v>
      </c>
      <c r="Y1058">
        <v>0</v>
      </c>
    </row>
    <row r="1059" spans="1:25">
      <c r="A1059" t="s">
        <v>152</v>
      </c>
      <c r="B1059" t="s">
        <v>10354</v>
      </c>
      <c r="D1059">
        <v>20199728233</v>
      </c>
      <c r="E1059" t="s">
        <v>15</v>
      </c>
      <c r="F1059" t="s">
        <v>8523</v>
      </c>
      <c r="G1059" t="s">
        <v>8548</v>
      </c>
      <c r="H1059" t="s">
        <v>980</v>
      </c>
      <c r="I1059" s="6">
        <v>45454</v>
      </c>
      <c r="K1059" s="6">
        <v>45657</v>
      </c>
      <c r="L1059" s="6">
        <v>45657</v>
      </c>
      <c r="N1059" t="s">
        <v>10355</v>
      </c>
      <c r="O1059">
        <v>58.8</v>
      </c>
      <c r="P1059" t="s">
        <v>8534</v>
      </c>
      <c r="Q1059">
        <v>4</v>
      </c>
      <c r="R1059">
        <v>0</v>
      </c>
      <c r="S1059" t="s">
        <v>8522</v>
      </c>
      <c r="T1059" t="s">
        <v>8523</v>
      </c>
      <c r="U1059" t="s">
        <v>8523</v>
      </c>
      <c r="V1059">
        <v>0</v>
      </c>
      <c r="W1059">
        <v>0</v>
      </c>
      <c r="X1059">
        <v>34116</v>
      </c>
      <c r="Y1059">
        <v>1393</v>
      </c>
    </row>
    <row r="1060" spans="1:25">
      <c r="A1060" t="s">
        <v>77</v>
      </c>
      <c r="B1060" t="s">
        <v>78</v>
      </c>
      <c r="D1060">
        <v>20222878088</v>
      </c>
      <c r="E1060" t="s">
        <v>8517</v>
      </c>
      <c r="F1060" t="s">
        <v>8523</v>
      </c>
      <c r="G1060" t="s">
        <v>9360</v>
      </c>
      <c r="H1060" t="s">
        <v>983</v>
      </c>
      <c r="I1060" s="6">
        <v>45537</v>
      </c>
      <c r="K1060" s="6">
        <v>45901</v>
      </c>
      <c r="L1060" s="6">
        <v>45901</v>
      </c>
      <c r="N1060">
        <v>0</v>
      </c>
      <c r="O1060">
        <v>8096</v>
      </c>
      <c r="Q1060">
        <v>0</v>
      </c>
      <c r="R1060">
        <v>0</v>
      </c>
      <c r="S1060" t="s">
        <v>8522</v>
      </c>
      <c r="T1060" t="s">
        <v>8523</v>
      </c>
      <c r="U1060" t="s">
        <v>8523</v>
      </c>
      <c r="V1060">
        <v>0</v>
      </c>
      <c r="W1060">
        <v>0</v>
      </c>
      <c r="X1060">
        <v>34118</v>
      </c>
      <c r="Y1060">
        <v>0</v>
      </c>
    </row>
    <row r="1061" spans="1:25">
      <c r="A1061" t="s">
        <v>94</v>
      </c>
      <c r="B1061" t="s">
        <v>10356</v>
      </c>
      <c r="D1061">
        <v>20299186283</v>
      </c>
      <c r="E1061" t="s">
        <v>8527</v>
      </c>
      <c r="F1061" t="s">
        <v>8523</v>
      </c>
      <c r="G1061" t="s">
        <v>8548</v>
      </c>
      <c r="H1061" t="s">
        <v>980</v>
      </c>
      <c r="I1061" s="6">
        <v>45469</v>
      </c>
      <c r="K1061" s="6">
        <v>45503</v>
      </c>
      <c r="L1061" s="6">
        <v>45504</v>
      </c>
      <c r="M1061" t="s">
        <v>8532</v>
      </c>
      <c r="N1061" t="s">
        <v>10357</v>
      </c>
      <c r="O1061">
        <v>40</v>
      </c>
      <c r="Q1061">
        <v>0</v>
      </c>
      <c r="R1061">
        <v>2</v>
      </c>
      <c r="S1061" t="s">
        <v>8535</v>
      </c>
      <c r="T1061" t="s">
        <v>8523</v>
      </c>
      <c r="U1061" t="s">
        <v>8523</v>
      </c>
      <c r="V1061">
        <v>0</v>
      </c>
      <c r="W1061">
        <v>0</v>
      </c>
      <c r="X1061">
        <v>34119</v>
      </c>
      <c r="Y1061">
        <v>1427</v>
      </c>
    </row>
    <row r="1062" spans="1:25">
      <c r="A1062" t="s">
        <v>92</v>
      </c>
      <c r="B1062" t="s">
        <v>210</v>
      </c>
      <c r="D1062">
        <v>17731527745</v>
      </c>
      <c r="E1062" t="s">
        <v>8517</v>
      </c>
      <c r="F1062" t="s">
        <v>8523</v>
      </c>
      <c r="G1062" t="s">
        <v>10299</v>
      </c>
      <c r="H1062" t="s">
        <v>1033</v>
      </c>
      <c r="I1062" s="6">
        <v>45474</v>
      </c>
      <c r="K1062" s="6">
        <v>45565</v>
      </c>
      <c r="L1062" s="6">
        <v>45930</v>
      </c>
      <c r="N1062" t="s">
        <v>10358</v>
      </c>
      <c r="O1062">
        <v>32584</v>
      </c>
      <c r="Q1062">
        <v>0</v>
      </c>
      <c r="R1062">
        <v>1</v>
      </c>
      <c r="S1062" t="s">
        <v>8535</v>
      </c>
      <c r="T1062" t="s">
        <v>8523</v>
      </c>
      <c r="U1062" t="s">
        <v>8523</v>
      </c>
      <c r="V1062">
        <v>0</v>
      </c>
      <c r="W1062">
        <v>0</v>
      </c>
      <c r="X1062">
        <v>34221</v>
      </c>
      <c r="Y1062">
        <v>1443</v>
      </c>
    </row>
    <row r="1063" spans="1:25">
      <c r="A1063" t="s">
        <v>127</v>
      </c>
      <c r="B1063" t="s">
        <v>296</v>
      </c>
      <c r="D1063">
        <v>19934646100</v>
      </c>
      <c r="E1063" t="s">
        <v>8517</v>
      </c>
      <c r="F1063" t="s">
        <v>8523</v>
      </c>
      <c r="G1063" t="s">
        <v>8548</v>
      </c>
      <c r="H1063" t="s">
        <v>980</v>
      </c>
      <c r="I1063" s="6">
        <v>45474</v>
      </c>
      <c r="K1063" s="6">
        <v>45565</v>
      </c>
      <c r="L1063" s="6">
        <v>45565</v>
      </c>
      <c r="N1063" t="s">
        <v>9475</v>
      </c>
      <c r="O1063">
        <v>652</v>
      </c>
      <c r="P1063" t="s">
        <v>8534</v>
      </c>
      <c r="Q1063">
        <v>3</v>
      </c>
      <c r="R1063">
        <v>3</v>
      </c>
      <c r="S1063" t="s">
        <v>8535</v>
      </c>
      <c r="T1063" t="s">
        <v>8523</v>
      </c>
      <c r="U1063" t="s">
        <v>8523</v>
      </c>
      <c r="V1063">
        <v>0</v>
      </c>
      <c r="W1063">
        <v>0</v>
      </c>
      <c r="X1063">
        <v>34325</v>
      </c>
      <c r="Y1063">
        <v>1441</v>
      </c>
    </row>
    <row r="1064" spans="1:25">
      <c r="A1064" t="s">
        <v>127</v>
      </c>
      <c r="B1064" t="s">
        <v>293</v>
      </c>
      <c r="D1064">
        <v>17583746589</v>
      </c>
      <c r="E1064" t="s">
        <v>8517</v>
      </c>
      <c r="F1064" t="s">
        <v>8523</v>
      </c>
      <c r="G1064" t="s">
        <v>8548</v>
      </c>
      <c r="H1064" t="s">
        <v>980</v>
      </c>
      <c r="I1064" s="6">
        <v>45474</v>
      </c>
      <c r="K1064" s="6">
        <v>45657</v>
      </c>
      <c r="L1064" s="6">
        <v>45657</v>
      </c>
      <c r="N1064" t="s">
        <v>10359</v>
      </c>
      <c r="O1064">
        <v>2436.08</v>
      </c>
      <c r="P1064" t="s">
        <v>8534</v>
      </c>
      <c r="Q1064">
        <v>1</v>
      </c>
      <c r="R1064">
        <v>1</v>
      </c>
      <c r="S1064" t="s">
        <v>8535</v>
      </c>
      <c r="T1064" t="s">
        <v>8523</v>
      </c>
      <c r="U1064" t="s">
        <v>8523</v>
      </c>
      <c r="V1064">
        <v>0</v>
      </c>
      <c r="W1064">
        <v>0</v>
      </c>
      <c r="X1064">
        <v>34326</v>
      </c>
      <c r="Y1064">
        <v>1430</v>
      </c>
    </row>
    <row r="1065" spans="1:25">
      <c r="A1065" t="s">
        <v>127</v>
      </c>
      <c r="B1065" t="s">
        <v>294</v>
      </c>
      <c r="D1065">
        <v>17583816585</v>
      </c>
      <c r="E1065" t="s">
        <v>8517</v>
      </c>
      <c r="F1065" t="s">
        <v>8523</v>
      </c>
      <c r="G1065" t="s">
        <v>8548</v>
      </c>
      <c r="H1065" t="s">
        <v>980</v>
      </c>
      <c r="I1065" s="6">
        <v>45474</v>
      </c>
      <c r="K1065" s="6">
        <v>45838</v>
      </c>
      <c r="L1065" s="6">
        <v>45838</v>
      </c>
      <c r="N1065" t="s">
        <v>10360</v>
      </c>
      <c r="O1065">
        <v>4055.04</v>
      </c>
      <c r="P1065" t="s">
        <v>8534</v>
      </c>
      <c r="Q1065">
        <v>1</v>
      </c>
      <c r="R1065">
        <v>2</v>
      </c>
      <c r="S1065" t="s">
        <v>8535</v>
      </c>
      <c r="T1065" t="s">
        <v>8523</v>
      </c>
      <c r="U1065" t="s">
        <v>8523</v>
      </c>
      <c r="V1065">
        <v>0</v>
      </c>
      <c r="W1065">
        <v>0</v>
      </c>
      <c r="X1065">
        <v>34327</v>
      </c>
      <c r="Y1065">
        <v>1425</v>
      </c>
    </row>
    <row r="1066" spans="1:25">
      <c r="A1066" t="s">
        <v>329</v>
      </c>
      <c r="B1066" t="s">
        <v>332</v>
      </c>
      <c r="D1066">
        <v>16869813174</v>
      </c>
      <c r="E1066" t="s">
        <v>8527</v>
      </c>
      <c r="F1066" t="s">
        <v>8523</v>
      </c>
      <c r="G1066" t="s">
        <v>9360</v>
      </c>
      <c r="H1066" t="s">
        <v>987</v>
      </c>
      <c r="I1066" s="6">
        <v>45531</v>
      </c>
      <c r="K1066" s="6">
        <v>45590</v>
      </c>
      <c r="L1066" s="6">
        <v>45531</v>
      </c>
      <c r="N1066">
        <v>0</v>
      </c>
      <c r="O1066">
        <v>0</v>
      </c>
      <c r="Q1066">
        <v>0</v>
      </c>
      <c r="R1066">
        <v>0</v>
      </c>
      <c r="S1066" t="s">
        <v>8522</v>
      </c>
      <c r="T1066" t="s">
        <v>8523</v>
      </c>
      <c r="U1066" t="s">
        <v>8523</v>
      </c>
      <c r="V1066">
        <v>0</v>
      </c>
      <c r="W1066">
        <v>0</v>
      </c>
      <c r="X1066">
        <v>34328</v>
      </c>
      <c r="Y1066">
        <v>0</v>
      </c>
    </row>
    <row r="1067" spans="1:25">
      <c r="A1067" t="s">
        <v>262</v>
      </c>
      <c r="B1067" t="s">
        <v>10361</v>
      </c>
      <c r="E1067" t="s">
        <v>8556</v>
      </c>
      <c r="F1067" t="s">
        <v>8523</v>
      </c>
      <c r="G1067" t="s">
        <v>9360</v>
      </c>
      <c r="I1067" s="6">
        <v>45444</v>
      </c>
      <c r="K1067" s="6"/>
      <c r="L1067" s="6">
        <v>45443</v>
      </c>
      <c r="M1067" t="s">
        <v>8600</v>
      </c>
      <c r="N1067">
        <v>0</v>
      </c>
      <c r="O1067">
        <v>0</v>
      </c>
      <c r="Q1067">
        <v>2</v>
      </c>
      <c r="R1067">
        <v>2</v>
      </c>
      <c r="S1067" t="s">
        <v>8535</v>
      </c>
      <c r="T1067" t="s">
        <v>8523</v>
      </c>
      <c r="U1067" t="s">
        <v>8523</v>
      </c>
      <c r="V1067">
        <v>0</v>
      </c>
      <c r="W1067">
        <v>0</v>
      </c>
      <c r="X1067">
        <v>34429</v>
      </c>
      <c r="Y1067">
        <v>0</v>
      </c>
    </row>
    <row r="1068" spans="1:25">
      <c r="A1068" t="s">
        <v>262</v>
      </c>
      <c r="B1068" t="s">
        <v>10362</v>
      </c>
      <c r="E1068" t="s">
        <v>8556</v>
      </c>
      <c r="F1068" t="s">
        <v>8523</v>
      </c>
      <c r="G1068" t="s">
        <v>9360</v>
      </c>
      <c r="I1068" s="6">
        <v>45444</v>
      </c>
      <c r="L1068" s="6">
        <v>45443</v>
      </c>
      <c r="M1068" t="s">
        <v>8600</v>
      </c>
      <c r="N1068">
        <v>0</v>
      </c>
      <c r="O1068">
        <v>0</v>
      </c>
      <c r="Q1068">
        <v>2</v>
      </c>
      <c r="R1068">
        <v>2</v>
      </c>
      <c r="S1068" t="s">
        <v>8535</v>
      </c>
      <c r="T1068" t="s">
        <v>8523</v>
      </c>
      <c r="U1068" t="s">
        <v>8523</v>
      </c>
      <c r="V1068">
        <v>0</v>
      </c>
      <c r="W1068">
        <v>0</v>
      </c>
      <c r="X1068">
        <v>34430</v>
      </c>
      <c r="Y1068">
        <v>0</v>
      </c>
    </row>
    <row r="1069" spans="1:25">
      <c r="A1069" t="s">
        <v>291</v>
      </c>
      <c r="B1069" t="s">
        <v>10363</v>
      </c>
      <c r="D1069">
        <v>17754450089</v>
      </c>
      <c r="E1069" t="s">
        <v>8527</v>
      </c>
      <c r="F1069" t="s">
        <v>8523</v>
      </c>
      <c r="G1069" t="s">
        <v>8548</v>
      </c>
      <c r="I1069" s="6">
        <v>45474</v>
      </c>
      <c r="J1069">
        <v>45474</v>
      </c>
      <c r="K1069">
        <v>45596</v>
      </c>
      <c r="L1069" s="6">
        <v>45474</v>
      </c>
      <c r="M1069" t="s">
        <v>8600</v>
      </c>
      <c r="N1069" t="s">
        <v>10364</v>
      </c>
      <c r="O1069">
        <v>0</v>
      </c>
      <c r="Q1069">
        <v>2</v>
      </c>
      <c r="R1069">
        <v>4</v>
      </c>
      <c r="S1069" t="s">
        <v>8535</v>
      </c>
      <c r="T1069" t="s">
        <v>8523</v>
      </c>
      <c r="U1069" t="s">
        <v>8523</v>
      </c>
      <c r="V1069">
        <v>0</v>
      </c>
      <c r="W1069">
        <v>0</v>
      </c>
      <c r="X1069">
        <v>34533</v>
      </c>
      <c r="Y1069">
        <v>0</v>
      </c>
    </row>
    <row r="1070" spans="1:25">
      <c r="A1070" t="s">
        <v>85</v>
      </c>
      <c r="B1070" t="s">
        <v>86</v>
      </c>
      <c r="D1070">
        <v>17216144206</v>
      </c>
      <c r="E1070" t="s">
        <v>8517</v>
      </c>
      <c r="F1070" t="s">
        <v>8523</v>
      </c>
      <c r="G1070" t="s">
        <v>8548</v>
      </c>
      <c r="H1070" t="s">
        <v>980</v>
      </c>
      <c r="I1070" s="6">
        <v>45474</v>
      </c>
      <c r="J1070" s="6"/>
      <c r="K1070" s="6">
        <v>45657</v>
      </c>
      <c r="L1070" s="6">
        <v>45520</v>
      </c>
      <c r="N1070" t="s">
        <v>10001</v>
      </c>
      <c r="O1070">
        <v>272</v>
      </c>
      <c r="P1070" t="s">
        <v>8534</v>
      </c>
      <c r="Q1070">
        <v>1</v>
      </c>
      <c r="R1070">
        <v>1</v>
      </c>
      <c r="S1070" t="s">
        <v>8535</v>
      </c>
      <c r="T1070" t="s">
        <v>8523</v>
      </c>
      <c r="U1070" t="s">
        <v>8523</v>
      </c>
      <c r="V1070">
        <v>0</v>
      </c>
      <c r="W1070">
        <v>0</v>
      </c>
      <c r="X1070">
        <v>34534</v>
      </c>
      <c r="Y1070">
        <v>1444</v>
      </c>
    </row>
    <row r="1071" spans="1:25">
      <c r="A1071" t="s">
        <v>10023</v>
      </c>
      <c r="B1071" t="s">
        <v>10365</v>
      </c>
      <c r="F1071" t="s">
        <v>8523</v>
      </c>
      <c r="G1071" t="s">
        <v>9360</v>
      </c>
      <c r="I1071" s="6">
        <v>45447</v>
      </c>
      <c r="K1071" s="6"/>
      <c r="L1071" s="6">
        <v>45447</v>
      </c>
      <c r="M1071" t="s">
        <v>8600</v>
      </c>
      <c r="N1071">
        <v>0</v>
      </c>
      <c r="O1071">
        <v>0</v>
      </c>
      <c r="Q1071">
        <v>9</v>
      </c>
      <c r="R1071">
        <v>2</v>
      </c>
      <c r="S1071" t="s">
        <v>8535</v>
      </c>
      <c r="T1071" t="s">
        <v>8523</v>
      </c>
      <c r="U1071" t="s">
        <v>8523</v>
      </c>
      <c r="V1071">
        <v>0</v>
      </c>
      <c r="W1071">
        <v>0</v>
      </c>
      <c r="X1071">
        <v>34535</v>
      </c>
      <c r="Y1071">
        <v>0</v>
      </c>
    </row>
    <row r="1072" spans="1:25">
      <c r="A1072" t="s">
        <v>10158</v>
      </c>
      <c r="B1072" t="s">
        <v>10366</v>
      </c>
      <c r="F1072" t="s">
        <v>8523</v>
      </c>
      <c r="G1072" t="s">
        <v>9360</v>
      </c>
      <c r="I1072" s="6">
        <v>45467</v>
      </c>
      <c r="K1072">
        <v>45520</v>
      </c>
      <c r="L1072" s="6">
        <v>45467</v>
      </c>
      <c r="N1072">
        <v>0</v>
      </c>
      <c r="O1072">
        <v>0</v>
      </c>
      <c r="Q1072">
        <v>0</v>
      </c>
      <c r="R1072">
        <v>2</v>
      </c>
      <c r="S1072" t="s">
        <v>8535</v>
      </c>
      <c r="T1072" t="s">
        <v>8523</v>
      </c>
      <c r="U1072" t="s">
        <v>8523</v>
      </c>
      <c r="V1072">
        <v>0</v>
      </c>
      <c r="W1072">
        <v>0</v>
      </c>
      <c r="X1072">
        <v>34536</v>
      </c>
      <c r="Y1072">
        <v>0</v>
      </c>
    </row>
    <row r="1073" spans="1:25">
      <c r="A1073" t="s">
        <v>10367</v>
      </c>
      <c r="B1073" t="s">
        <v>10368</v>
      </c>
      <c r="E1073" t="s">
        <v>8527</v>
      </c>
      <c r="F1073" t="s">
        <v>8523</v>
      </c>
      <c r="G1073" t="s">
        <v>9360</v>
      </c>
      <c r="I1073" s="6">
        <v>45183</v>
      </c>
      <c r="K1073" s="6">
        <v>45566</v>
      </c>
      <c r="L1073" s="6">
        <v>45183</v>
      </c>
      <c r="M1073" t="s">
        <v>8600</v>
      </c>
      <c r="N1073">
        <v>0</v>
      </c>
      <c r="O1073">
        <v>0</v>
      </c>
      <c r="Q1073">
        <v>2</v>
      </c>
      <c r="R1073">
        <v>0</v>
      </c>
      <c r="S1073" t="s">
        <v>8522</v>
      </c>
      <c r="T1073" t="s">
        <v>8523</v>
      </c>
      <c r="U1073" t="s">
        <v>8523</v>
      </c>
      <c r="V1073">
        <v>0</v>
      </c>
      <c r="W1073">
        <v>0</v>
      </c>
      <c r="X1073">
        <v>34539</v>
      </c>
      <c r="Y1073">
        <v>0</v>
      </c>
    </row>
    <row r="1074" spans="1:25">
      <c r="A1074" t="s">
        <v>9207</v>
      </c>
      <c r="B1074" t="s">
        <v>10369</v>
      </c>
      <c r="E1074" t="s">
        <v>8556</v>
      </c>
      <c r="F1074" t="s">
        <v>8523</v>
      </c>
      <c r="G1074" t="s">
        <v>9360</v>
      </c>
      <c r="I1074" s="6">
        <v>45411</v>
      </c>
      <c r="K1074" s="6">
        <v>45436</v>
      </c>
      <c r="L1074" s="6">
        <v>45411</v>
      </c>
      <c r="M1074" t="s">
        <v>8600</v>
      </c>
      <c r="N1074">
        <v>0</v>
      </c>
      <c r="O1074">
        <v>0</v>
      </c>
      <c r="Q1074">
        <v>1</v>
      </c>
      <c r="R1074">
        <v>0</v>
      </c>
      <c r="S1074" t="s">
        <v>8522</v>
      </c>
      <c r="T1074" t="s">
        <v>8523</v>
      </c>
      <c r="U1074" t="s">
        <v>8523</v>
      </c>
      <c r="V1074">
        <v>0</v>
      </c>
      <c r="W1074">
        <v>0</v>
      </c>
      <c r="X1074">
        <v>34540</v>
      </c>
      <c r="Y1074">
        <v>0</v>
      </c>
    </row>
    <row r="1075" spans="1:25">
      <c r="A1075" t="s">
        <v>9174</v>
      </c>
      <c r="B1075" t="s">
        <v>10370</v>
      </c>
      <c r="E1075" t="s">
        <v>8556</v>
      </c>
      <c r="F1075" t="s">
        <v>8523</v>
      </c>
      <c r="G1075" t="s">
        <v>9360</v>
      </c>
      <c r="I1075" s="6">
        <v>45474</v>
      </c>
      <c r="K1075" s="6"/>
      <c r="L1075" s="6">
        <v>45474</v>
      </c>
      <c r="M1075" t="s">
        <v>8600</v>
      </c>
      <c r="N1075">
        <v>0</v>
      </c>
      <c r="O1075">
        <v>0</v>
      </c>
      <c r="Q1075">
        <v>0</v>
      </c>
      <c r="R1075">
        <v>0</v>
      </c>
      <c r="S1075" t="s">
        <v>8522</v>
      </c>
      <c r="T1075" t="s">
        <v>8523</v>
      </c>
      <c r="U1075" t="s">
        <v>8523</v>
      </c>
      <c r="V1075">
        <v>0</v>
      </c>
      <c r="W1075">
        <v>0</v>
      </c>
      <c r="X1075">
        <v>34542</v>
      </c>
      <c r="Y1075">
        <v>0</v>
      </c>
    </row>
    <row r="1076" spans="1:25">
      <c r="A1076" t="s">
        <v>88</v>
      </c>
      <c r="B1076" t="s">
        <v>10371</v>
      </c>
      <c r="D1076">
        <v>20470622598</v>
      </c>
      <c r="E1076" t="s">
        <v>8556</v>
      </c>
      <c r="F1076" t="s">
        <v>8523</v>
      </c>
      <c r="G1076" t="s">
        <v>9360</v>
      </c>
      <c r="H1076" t="s">
        <v>1009</v>
      </c>
      <c r="I1076" s="6">
        <v>45519</v>
      </c>
      <c r="K1076">
        <v>45639</v>
      </c>
      <c r="L1076" s="6">
        <v>45519</v>
      </c>
      <c r="N1076">
        <v>0</v>
      </c>
      <c r="O1076">
        <v>0</v>
      </c>
      <c r="Q1076">
        <v>0</v>
      </c>
      <c r="R1076">
        <v>0</v>
      </c>
      <c r="S1076" t="s">
        <v>8522</v>
      </c>
      <c r="T1076" t="s">
        <v>8523</v>
      </c>
      <c r="U1076" t="s">
        <v>8523</v>
      </c>
      <c r="V1076">
        <v>0</v>
      </c>
      <c r="W1076">
        <v>0</v>
      </c>
      <c r="X1076">
        <v>34544</v>
      </c>
      <c r="Y1076">
        <v>0</v>
      </c>
    </row>
    <row r="1077" spans="1:25">
      <c r="A1077" t="s">
        <v>88</v>
      </c>
      <c r="B1077" t="s">
        <v>10372</v>
      </c>
      <c r="D1077">
        <v>20516312580</v>
      </c>
      <c r="E1077" t="s">
        <v>8556</v>
      </c>
      <c r="F1077" t="s">
        <v>8523</v>
      </c>
      <c r="G1077" t="s">
        <v>9360</v>
      </c>
      <c r="H1077" t="s">
        <v>1009</v>
      </c>
      <c r="I1077" s="6">
        <v>45516</v>
      </c>
      <c r="K1077" s="6">
        <v>45637</v>
      </c>
      <c r="L1077" s="6">
        <v>45516</v>
      </c>
      <c r="N1077">
        <v>0</v>
      </c>
      <c r="O1077">
        <v>0</v>
      </c>
      <c r="Q1077">
        <v>0</v>
      </c>
      <c r="R1077">
        <v>0</v>
      </c>
      <c r="S1077" t="s">
        <v>8522</v>
      </c>
      <c r="T1077" t="s">
        <v>8523</v>
      </c>
      <c r="U1077" t="s">
        <v>8523</v>
      </c>
      <c r="V1077">
        <v>0</v>
      </c>
      <c r="W1077">
        <v>0</v>
      </c>
      <c r="X1077">
        <v>34545</v>
      </c>
      <c r="Y1077">
        <v>0</v>
      </c>
    </row>
    <row r="1078" spans="1:25">
      <c r="A1078" t="s">
        <v>329</v>
      </c>
      <c r="B1078" t="s">
        <v>330</v>
      </c>
      <c r="D1078">
        <v>20058081135</v>
      </c>
      <c r="E1078" t="s">
        <v>8517</v>
      </c>
      <c r="F1078" t="s">
        <v>8523</v>
      </c>
      <c r="G1078" t="s">
        <v>8548</v>
      </c>
      <c r="H1078" t="s">
        <v>980</v>
      </c>
      <c r="I1078" s="6">
        <v>45474</v>
      </c>
      <c r="K1078" s="6">
        <v>45513</v>
      </c>
      <c r="L1078" s="6">
        <v>45513</v>
      </c>
      <c r="N1078">
        <v>0</v>
      </c>
      <c r="O1078">
        <v>472</v>
      </c>
      <c r="Q1078">
        <v>0</v>
      </c>
      <c r="R1078">
        <v>0</v>
      </c>
      <c r="S1078" t="s">
        <v>8522</v>
      </c>
      <c r="T1078" t="s">
        <v>8523</v>
      </c>
      <c r="U1078" t="s">
        <v>8523</v>
      </c>
      <c r="V1078">
        <v>0</v>
      </c>
      <c r="W1078">
        <v>0</v>
      </c>
      <c r="X1078">
        <v>34650</v>
      </c>
      <c r="Y1078">
        <v>1467</v>
      </c>
    </row>
    <row r="1079" spans="1:25">
      <c r="A1079" t="s">
        <v>88</v>
      </c>
      <c r="B1079" t="s">
        <v>99</v>
      </c>
      <c r="D1079">
        <v>18659335221</v>
      </c>
      <c r="E1079" t="s">
        <v>8556</v>
      </c>
      <c r="F1079" t="s">
        <v>8523</v>
      </c>
      <c r="G1079" t="s">
        <v>8548</v>
      </c>
      <c r="H1079" t="s">
        <v>980</v>
      </c>
      <c r="I1079" s="6">
        <v>45484</v>
      </c>
      <c r="K1079" s="6">
        <v>45657</v>
      </c>
      <c r="L1079" s="6">
        <v>45657</v>
      </c>
      <c r="N1079" t="s">
        <v>8569</v>
      </c>
      <c r="O1079">
        <v>1376</v>
      </c>
      <c r="Q1079">
        <v>1</v>
      </c>
      <c r="R1079">
        <v>1</v>
      </c>
      <c r="S1079" t="s">
        <v>8535</v>
      </c>
      <c r="T1079" t="s">
        <v>8523</v>
      </c>
      <c r="U1079" t="s">
        <v>8523</v>
      </c>
      <c r="V1079">
        <v>0</v>
      </c>
      <c r="W1079">
        <v>0</v>
      </c>
      <c r="X1079">
        <v>34751</v>
      </c>
      <c r="Y1079">
        <v>1453</v>
      </c>
    </row>
    <row r="1080" spans="1:25">
      <c r="A1080" t="s">
        <v>88</v>
      </c>
      <c r="B1080" t="s">
        <v>101</v>
      </c>
      <c r="D1080">
        <v>19561588493</v>
      </c>
      <c r="E1080" t="s">
        <v>8556</v>
      </c>
      <c r="F1080" t="s">
        <v>8523</v>
      </c>
      <c r="G1080" t="s">
        <v>8548</v>
      </c>
      <c r="H1080" t="s">
        <v>980</v>
      </c>
      <c r="I1080" s="6">
        <v>45495</v>
      </c>
      <c r="K1080" s="6">
        <v>45657</v>
      </c>
      <c r="L1080" s="6">
        <v>45657</v>
      </c>
      <c r="N1080" t="s">
        <v>10373</v>
      </c>
      <c r="O1080">
        <v>1232</v>
      </c>
      <c r="Q1080">
        <v>1</v>
      </c>
      <c r="R1080">
        <v>1</v>
      </c>
      <c r="S1080" t="s">
        <v>8535</v>
      </c>
      <c r="T1080" t="s">
        <v>8523</v>
      </c>
      <c r="U1080" t="s">
        <v>8523</v>
      </c>
      <c r="V1080">
        <v>0</v>
      </c>
      <c r="W1080">
        <v>0</v>
      </c>
      <c r="X1080">
        <v>34752</v>
      </c>
      <c r="Y1080">
        <v>1454</v>
      </c>
    </row>
    <row r="1081" spans="1:25">
      <c r="A1081" t="s">
        <v>150</v>
      </c>
      <c r="B1081" t="s">
        <v>344</v>
      </c>
      <c r="D1081">
        <v>17583740188</v>
      </c>
      <c r="E1081" t="s">
        <v>8556</v>
      </c>
      <c r="F1081" t="s">
        <v>8523</v>
      </c>
      <c r="G1081" t="s">
        <v>8548</v>
      </c>
      <c r="H1081" t="s">
        <v>980</v>
      </c>
      <c r="I1081" s="6">
        <v>45462</v>
      </c>
      <c r="K1081" s="6">
        <v>45827</v>
      </c>
      <c r="L1081" s="6">
        <v>45827</v>
      </c>
      <c r="N1081">
        <v>0</v>
      </c>
      <c r="O1081">
        <v>2080</v>
      </c>
      <c r="Q1081">
        <v>1</v>
      </c>
      <c r="R1081">
        <v>1</v>
      </c>
      <c r="S1081" t="s">
        <v>8535</v>
      </c>
      <c r="T1081" t="s">
        <v>8523</v>
      </c>
      <c r="U1081" t="s">
        <v>8523</v>
      </c>
      <c r="V1081">
        <v>0</v>
      </c>
      <c r="W1081">
        <v>0</v>
      </c>
      <c r="X1081">
        <v>34753</v>
      </c>
      <c r="Y1081">
        <v>0</v>
      </c>
    </row>
    <row r="1082" spans="1:25">
      <c r="A1082" t="s">
        <v>142</v>
      </c>
      <c r="B1082" t="s">
        <v>339</v>
      </c>
      <c r="D1082">
        <v>14229394307</v>
      </c>
      <c r="E1082" t="s">
        <v>8527</v>
      </c>
      <c r="F1082" t="s">
        <v>8523</v>
      </c>
      <c r="G1082" t="s">
        <v>8548</v>
      </c>
      <c r="H1082" t="s">
        <v>980</v>
      </c>
      <c r="I1082" s="6">
        <v>45488</v>
      </c>
      <c r="K1082" s="6">
        <v>45596</v>
      </c>
      <c r="L1082" s="6">
        <v>45596</v>
      </c>
      <c r="N1082" t="s">
        <v>10374</v>
      </c>
      <c r="O1082">
        <v>1248</v>
      </c>
      <c r="Q1082">
        <v>0</v>
      </c>
      <c r="R1082">
        <v>1</v>
      </c>
      <c r="S1082" t="s">
        <v>8535</v>
      </c>
      <c r="T1082" t="s">
        <v>8523</v>
      </c>
      <c r="U1082" t="s">
        <v>8523</v>
      </c>
      <c r="V1082">
        <v>0</v>
      </c>
      <c r="W1082">
        <v>0</v>
      </c>
      <c r="X1082">
        <v>34755</v>
      </c>
      <c r="Y1082">
        <v>1481</v>
      </c>
    </row>
    <row r="1083" spans="1:25">
      <c r="A1083" t="s">
        <v>243</v>
      </c>
      <c r="B1083" t="s">
        <v>246</v>
      </c>
      <c r="D1083">
        <v>17633632436</v>
      </c>
      <c r="E1083" t="s">
        <v>8517</v>
      </c>
      <c r="F1083" t="s">
        <v>8523</v>
      </c>
      <c r="G1083" t="s">
        <v>10299</v>
      </c>
      <c r="I1083" s="6">
        <v>45485</v>
      </c>
      <c r="K1083" s="6">
        <v>45637</v>
      </c>
      <c r="L1083" s="6">
        <v>45657</v>
      </c>
      <c r="M1083" t="s">
        <v>8539</v>
      </c>
      <c r="N1083" t="s">
        <v>10375</v>
      </c>
      <c r="O1083">
        <v>7562</v>
      </c>
      <c r="P1083" t="s">
        <v>8534</v>
      </c>
      <c r="Q1083">
        <v>1</v>
      </c>
      <c r="R1083">
        <v>1</v>
      </c>
      <c r="S1083" t="s">
        <v>8535</v>
      </c>
      <c r="T1083" t="s">
        <v>8523</v>
      </c>
      <c r="U1083" t="s">
        <v>8523</v>
      </c>
      <c r="V1083">
        <v>0</v>
      </c>
      <c r="W1083">
        <v>0</v>
      </c>
      <c r="X1083">
        <v>34756</v>
      </c>
      <c r="Y1083">
        <v>1438</v>
      </c>
    </row>
    <row r="1084" spans="1:25">
      <c r="A1084" t="s">
        <v>82</v>
      </c>
      <c r="B1084" t="s">
        <v>197</v>
      </c>
      <c r="D1084">
        <v>19675439778</v>
      </c>
      <c r="E1084" t="s">
        <v>15</v>
      </c>
      <c r="F1084" t="s">
        <v>8523</v>
      </c>
      <c r="G1084" t="s">
        <v>8548</v>
      </c>
      <c r="H1084" t="s">
        <v>980</v>
      </c>
      <c r="I1084" s="6">
        <v>45488</v>
      </c>
      <c r="K1084" s="6">
        <v>45580</v>
      </c>
      <c r="L1084" s="6">
        <v>45488</v>
      </c>
      <c r="N1084">
        <v>0</v>
      </c>
      <c r="O1084">
        <v>0</v>
      </c>
      <c r="Q1084">
        <v>0</v>
      </c>
      <c r="R1084">
        <v>0</v>
      </c>
      <c r="S1084" t="s">
        <v>8522</v>
      </c>
      <c r="T1084" t="s">
        <v>8523</v>
      </c>
      <c r="U1084" t="s">
        <v>8523</v>
      </c>
      <c r="V1084">
        <v>0</v>
      </c>
      <c r="W1084">
        <v>0</v>
      </c>
      <c r="X1084">
        <v>34860</v>
      </c>
      <c r="Y1084">
        <v>0</v>
      </c>
    </row>
    <row r="1085" spans="1:25">
      <c r="A1085" t="s">
        <v>9184</v>
      </c>
      <c r="B1085" t="s">
        <v>10376</v>
      </c>
      <c r="D1085">
        <v>16173718152</v>
      </c>
      <c r="E1085" t="s">
        <v>8556</v>
      </c>
      <c r="F1085" t="s">
        <v>8523</v>
      </c>
      <c r="G1085" t="s">
        <v>8548</v>
      </c>
      <c r="I1085" s="6">
        <v>45476</v>
      </c>
      <c r="K1085" s="6">
        <v>45535</v>
      </c>
      <c r="L1085" s="6">
        <v>45657</v>
      </c>
      <c r="M1085" t="s">
        <v>8600</v>
      </c>
      <c r="N1085" t="s">
        <v>10377</v>
      </c>
      <c r="O1085">
        <v>1</v>
      </c>
      <c r="Q1085">
        <v>0</v>
      </c>
      <c r="R1085">
        <v>0</v>
      </c>
      <c r="S1085" t="s">
        <v>8522</v>
      </c>
      <c r="T1085" t="s">
        <v>8523</v>
      </c>
      <c r="U1085" t="s">
        <v>8523</v>
      </c>
      <c r="V1085">
        <v>0</v>
      </c>
      <c r="W1085">
        <v>0</v>
      </c>
      <c r="X1085">
        <v>34861</v>
      </c>
      <c r="Y1085">
        <v>0</v>
      </c>
    </row>
    <row r="1086" spans="1:25">
      <c r="A1086" t="s">
        <v>9163</v>
      </c>
      <c r="B1086" t="s">
        <v>10378</v>
      </c>
      <c r="D1086">
        <v>20186694415</v>
      </c>
      <c r="E1086" t="s">
        <v>8556</v>
      </c>
      <c r="F1086" t="s">
        <v>8523</v>
      </c>
      <c r="G1086" t="s">
        <v>8548</v>
      </c>
      <c r="I1086" s="6">
        <v>45474</v>
      </c>
      <c r="K1086" s="6">
        <v>45657</v>
      </c>
      <c r="L1086" s="6">
        <v>45474</v>
      </c>
      <c r="M1086" t="s">
        <v>8600</v>
      </c>
      <c r="N1086">
        <v>0</v>
      </c>
      <c r="O1086">
        <v>0</v>
      </c>
      <c r="Q1086">
        <v>16</v>
      </c>
      <c r="R1086">
        <v>1</v>
      </c>
      <c r="S1086" t="s">
        <v>8535</v>
      </c>
      <c r="T1086" t="s">
        <v>8523</v>
      </c>
      <c r="U1086" t="s">
        <v>8523</v>
      </c>
      <c r="V1086">
        <v>0</v>
      </c>
      <c r="W1086">
        <v>0</v>
      </c>
      <c r="X1086">
        <v>34862</v>
      </c>
      <c r="Y1086">
        <v>0</v>
      </c>
    </row>
    <row r="1087" spans="1:25">
      <c r="A1087" t="s">
        <v>10379</v>
      </c>
      <c r="B1087" t="s">
        <v>10380</v>
      </c>
      <c r="D1087">
        <v>20482779492</v>
      </c>
      <c r="E1087" t="s">
        <v>8556</v>
      </c>
      <c r="F1087" t="s">
        <v>8523</v>
      </c>
      <c r="G1087" t="s">
        <v>9360</v>
      </c>
      <c r="I1087" s="6">
        <v>45474</v>
      </c>
      <c r="K1087" s="6"/>
      <c r="L1087" s="6">
        <v>45474</v>
      </c>
      <c r="N1087">
        <v>0</v>
      </c>
      <c r="O1087">
        <v>0</v>
      </c>
      <c r="Q1087">
        <v>0</v>
      </c>
      <c r="R1087">
        <v>0</v>
      </c>
      <c r="S1087" t="s">
        <v>8522</v>
      </c>
      <c r="T1087" t="s">
        <v>8523</v>
      </c>
      <c r="U1087" t="s">
        <v>8523</v>
      </c>
      <c r="V1087">
        <v>0</v>
      </c>
      <c r="W1087">
        <v>0</v>
      </c>
      <c r="X1087">
        <v>34864</v>
      </c>
      <c r="Y1087">
        <v>0</v>
      </c>
    </row>
    <row r="1088" spans="1:25">
      <c r="A1088" t="s">
        <v>176</v>
      </c>
      <c r="B1088" t="s">
        <v>392</v>
      </c>
      <c r="D1088">
        <v>20660299190</v>
      </c>
      <c r="E1088" t="s">
        <v>8527</v>
      </c>
      <c r="F1088" t="s">
        <v>8523</v>
      </c>
      <c r="G1088" t="s">
        <v>9360</v>
      </c>
      <c r="H1088" t="s">
        <v>983</v>
      </c>
      <c r="I1088" s="6">
        <v>45516</v>
      </c>
      <c r="K1088" s="6">
        <v>45638</v>
      </c>
      <c r="L1088" s="6">
        <v>45657</v>
      </c>
      <c r="M1088" t="s">
        <v>8901</v>
      </c>
      <c r="N1088">
        <v>0</v>
      </c>
      <c r="O1088">
        <v>4252.8</v>
      </c>
      <c r="Q1088">
        <v>0</v>
      </c>
      <c r="R1088">
        <v>0</v>
      </c>
      <c r="S1088" t="s">
        <v>8522</v>
      </c>
      <c r="T1088" t="s">
        <v>8523</v>
      </c>
      <c r="U1088" t="s">
        <v>8523</v>
      </c>
      <c r="V1088">
        <v>0</v>
      </c>
      <c r="W1088">
        <v>0</v>
      </c>
      <c r="X1088">
        <v>35067</v>
      </c>
      <c r="Y1088">
        <v>0</v>
      </c>
    </row>
    <row r="1089" spans="1:25">
      <c r="A1089" t="s">
        <v>414</v>
      </c>
      <c r="B1089" t="s">
        <v>430</v>
      </c>
      <c r="D1089">
        <v>20746896500</v>
      </c>
      <c r="E1089" t="s">
        <v>8517</v>
      </c>
      <c r="F1089" t="s">
        <v>8523</v>
      </c>
      <c r="G1089" t="s">
        <v>8548</v>
      </c>
      <c r="H1089" t="s">
        <v>980</v>
      </c>
      <c r="I1089" s="6">
        <v>45502</v>
      </c>
      <c r="K1089">
        <v>45638</v>
      </c>
      <c r="L1089" s="6">
        <v>45639</v>
      </c>
      <c r="M1089" t="s">
        <v>8901</v>
      </c>
      <c r="N1089" t="s">
        <v>8746</v>
      </c>
      <c r="O1089">
        <v>696</v>
      </c>
      <c r="Q1089">
        <v>0</v>
      </c>
      <c r="R1089">
        <v>0</v>
      </c>
      <c r="S1089" t="s">
        <v>8522</v>
      </c>
      <c r="T1089" t="s">
        <v>8523</v>
      </c>
      <c r="U1089" t="s">
        <v>8518</v>
      </c>
      <c r="V1089">
        <v>0</v>
      </c>
      <c r="W1089">
        <v>0</v>
      </c>
      <c r="X1089">
        <v>35269</v>
      </c>
      <c r="Y1089">
        <v>1468</v>
      </c>
    </row>
    <row r="1090" spans="1:25">
      <c r="A1090" t="s">
        <v>10381</v>
      </c>
      <c r="B1090" t="s">
        <v>10382</v>
      </c>
      <c r="D1090">
        <v>20335820848</v>
      </c>
      <c r="F1090" t="s">
        <v>8523</v>
      </c>
      <c r="G1090" t="s">
        <v>9360</v>
      </c>
      <c r="H1090" t="s">
        <v>983</v>
      </c>
      <c r="I1090" s="6">
        <v>45534</v>
      </c>
      <c r="K1090" s="6">
        <v>45838</v>
      </c>
      <c r="L1090" s="6">
        <v>45796</v>
      </c>
      <c r="N1090" t="s">
        <v>10341</v>
      </c>
      <c r="O1090">
        <v>3700</v>
      </c>
      <c r="Q1090">
        <v>0</v>
      </c>
      <c r="R1090">
        <v>0</v>
      </c>
      <c r="S1090" t="s">
        <v>8522</v>
      </c>
      <c r="T1090" t="s">
        <v>8523</v>
      </c>
      <c r="U1090" t="s">
        <v>8518</v>
      </c>
      <c r="V1090">
        <v>0</v>
      </c>
      <c r="W1090">
        <v>0</v>
      </c>
      <c r="X1090">
        <v>35475</v>
      </c>
      <c r="Y1090">
        <v>0</v>
      </c>
    </row>
    <row r="1091" spans="1:25">
      <c r="A1091" t="s">
        <v>10217</v>
      </c>
      <c r="B1091" t="s">
        <v>10383</v>
      </c>
      <c r="D1091">
        <v>18841851442</v>
      </c>
      <c r="E1091" t="s">
        <v>8527</v>
      </c>
      <c r="F1091" t="s">
        <v>8523</v>
      </c>
      <c r="G1091" t="s">
        <v>8548</v>
      </c>
      <c r="I1091" s="6">
        <v>45495</v>
      </c>
      <c r="K1091" s="6">
        <v>45595</v>
      </c>
      <c r="L1091" s="6">
        <v>45625</v>
      </c>
      <c r="N1091" t="s">
        <v>10384</v>
      </c>
      <c r="O1091">
        <v>2983.31</v>
      </c>
      <c r="Q1091">
        <v>2</v>
      </c>
      <c r="R1091">
        <v>1</v>
      </c>
      <c r="S1091" t="s">
        <v>8535</v>
      </c>
      <c r="T1091" t="s">
        <v>8523</v>
      </c>
      <c r="U1091" t="s">
        <v>8523</v>
      </c>
      <c r="V1091">
        <v>0</v>
      </c>
      <c r="W1091">
        <v>0</v>
      </c>
      <c r="X1091">
        <v>35576</v>
      </c>
      <c r="Y1091">
        <v>0</v>
      </c>
    </row>
    <row r="1092" spans="1:25">
      <c r="A1092" t="s">
        <v>414</v>
      </c>
      <c r="B1092" t="s">
        <v>425</v>
      </c>
      <c r="D1092">
        <v>20379207056</v>
      </c>
      <c r="E1092" t="s">
        <v>8527</v>
      </c>
      <c r="F1092" t="s">
        <v>8523</v>
      </c>
      <c r="G1092" t="s">
        <v>8548</v>
      </c>
      <c r="H1092" t="s">
        <v>980</v>
      </c>
      <c r="I1092" s="6">
        <v>45495</v>
      </c>
      <c r="K1092" s="6">
        <v>45596</v>
      </c>
      <c r="L1092" s="6">
        <v>45596</v>
      </c>
      <c r="M1092" t="s">
        <v>8901</v>
      </c>
      <c r="N1092" t="s">
        <v>10385</v>
      </c>
      <c r="O1092">
        <v>1466.4</v>
      </c>
      <c r="P1092" t="s">
        <v>8534</v>
      </c>
      <c r="Q1092">
        <v>3</v>
      </c>
      <c r="R1092">
        <v>1</v>
      </c>
      <c r="S1092" t="s">
        <v>8535</v>
      </c>
      <c r="T1092" t="s">
        <v>8523</v>
      </c>
      <c r="U1092" t="s">
        <v>8523</v>
      </c>
      <c r="V1092">
        <v>0</v>
      </c>
      <c r="W1092">
        <v>0</v>
      </c>
      <c r="X1092">
        <v>35679</v>
      </c>
      <c r="Y1092">
        <v>1456</v>
      </c>
    </row>
    <row r="1093" spans="1:25">
      <c r="A1093" t="s">
        <v>329</v>
      </c>
      <c r="B1093" t="s">
        <v>9341</v>
      </c>
      <c r="D1093" t="s">
        <v>10386</v>
      </c>
      <c r="E1093" t="s">
        <v>295</v>
      </c>
      <c r="F1093" t="s">
        <v>8523</v>
      </c>
      <c r="G1093" t="s">
        <v>9360</v>
      </c>
      <c r="I1093" s="6">
        <v>45474</v>
      </c>
      <c r="K1093" s="6"/>
      <c r="L1093" s="6">
        <v>46022</v>
      </c>
      <c r="N1093">
        <v>0</v>
      </c>
      <c r="O1093">
        <v>92.88</v>
      </c>
      <c r="Q1093">
        <v>0</v>
      </c>
      <c r="R1093">
        <v>0</v>
      </c>
      <c r="S1093" t="s">
        <v>8522</v>
      </c>
      <c r="T1093" t="s">
        <v>8523</v>
      </c>
      <c r="U1093" t="s">
        <v>8523</v>
      </c>
      <c r="V1093">
        <v>0</v>
      </c>
      <c r="W1093">
        <v>0</v>
      </c>
      <c r="X1093">
        <v>35780</v>
      </c>
      <c r="Y1093">
        <v>0</v>
      </c>
    </row>
    <row r="1094" spans="1:25">
      <c r="A1094" t="s">
        <v>138</v>
      </c>
      <c r="B1094" t="s">
        <v>335</v>
      </c>
      <c r="D1094">
        <v>18094918327</v>
      </c>
      <c r="E1094" t="s">
        <v>15</v>
      </c>
      <c r="F1094" t="s">
        <v>8523</v>
      </c>
      <c r="G1094" t="s">
        <v>8548</v>
      </c>
      <c r="H1094" t="s">
        <v>980</v>
      </c>
      <c r="I1094" s="6">
        <v>45492</v>
      </c>
      <c r="K1094" s="6">
        <v>45857</v>
      </c>
      <c r="L1094" s="6">
        <v>45492</v>
      </c>
      <c r="M1094" t="s">
        <v>8573</v>
      </c>
      <c r="N1094">
        <v>0</v>
      </c>
      <c r="O1094">
        <v>0</v>
      </c>
      <c r="Q1094">
        <v>0</v>
      </c>
      <c r="R1094">
        <v>0</v>
      </c>
      <c r="S1094" t="s">
        <v>8522</v>
      </c>
      <c r="T1094" t="s">
        <v>8523</v>
      </c>
      <c r="U1094" t="s">
        <v>8523</v>
      </c>
      <c r="V1094">
        <v>0</v>
      </c>
      <c r="W1094">
        <v>0</v>
      </c>
      <c r="X1094">
        <v>35782</v>
      </c>
      <c r="Y1094">
        <v>0</v>
      </c>
    </row>
    <row r="1095" spans="1:25">
      <c r="A1095" t="s">
        <v>138</v>
      </c>
      <c r="B1095" t="s">
        <v>334</v>
      </c>
      <c r="D1095">
        <v>20909109893</v>
      </c>
      <c r="E1095" t="s">
        <v>15</v>
      </c>
      <c r="F1095" t="s">
        <v>8523</v>
      </c>
      <c r="G1095" t="s">
        <v>8548</v>
      </c>
      <c r="H1095" t="s">
        <v>980</v>
      </c>
      <c r="I1095" s="6">
        <v>45492</v>
      </c>
      <c r="K1095">
        <v>45857</v>
      </c>
      <c r="L1095" s="6">
        <v>45492</v>
      </c>
      <c r="M1095" t="s">
        <v>8573</v>
      </c>
      <c r="N1095">
        <v>0</v>
      </c>
      <c r="O1095">
        <v>0</v>
      </c>
      <c r="Q1095">
        <v>0</v>
      </c>
      <c r="R1095">
        <v>0</v>
      </c>
      <c r="S1095" t="s">
        <v>8522</v>
      </c>
      <c r="T1095" t="s">
        <v>8523</v>
      </c>
      <c r="U1095" t="s">
        <v>8523</v>
      </c>
      <c r="V1095">
        <v>0</v>
      </c>
      <c r="W1095">
        <v>0</v>
      </c>
      <c r="X1095">
        <v>35783</v>
      </c>
      <c r="Y1095">
        <v>0</v>
      </c>
    </row>
    <row r="1096" spans="1:25">
      <c r="A1096" t="s">
        <v>185</v>
      </c>
      <c r="B1096" t="s">
        <v>437</v>
      </c>
      <c r="D1096">
        <v>18976374101</v>
      </c>
      <c r="E1096" t="s">
        <v>8517</v>
      </c>
      <c r="F1096" t="s">
        <v>8523</v>
      </c>
      <c r="G1096" t="s">
        <v>10299</v>
      </c>
      <c r="H1096" t="s">
        <v>1033</v>
      </c>
      <c r="I1096" s="6">
        <v>45474</v>
      </c>
      <c r="K1096" s="6">
        <v>45688</v>
      </c>
      <c r="L1096" s="6">
        <v>45688</v>
      </c>
      <c r="N1096" t="s">
        <v>10387</v>
      </c>
      <c r="O1096">
        <v>1200</v>
      </c>
      <c r="Q1096">
        <v>0</v>
      </c>
      <c r="R1096">
        <v>1</v>
      </c>
      <c r="S1096" t="s">
        <v>8535</v>
      </c>
      <c r="T1096" t="s">
        <v>8523</v>
      </c>
      <c r="U1096" t="s">
        <v>8523</v>
      </c>
      <c r="V1096">
        <v>0</v>
      </c>
      <c r="W1096">
        <v>0</v>
      </c>
      <c r="X1096">
        <v>35884</v>
      </c>
      <c r="Y1096">
        <v>1478</v>
      </c>
    </row>
    <row r="1097" spans="1:25">
      <c r="A1097" t="s">
        <v>226</v>
      </c>
      <c r="B1097" t="s">
        <v>236</v>
      </c>
      <c r="D1097">
        <v>17771226635</v>
      </c>
      <c r="E1097" t="s">
        <v>8556</v>
      </c>
      <c r="F1097" t="s">
        <v>8523</v>
      </c>
      <c r="G1097" t="s">
        <v>8548</v>
      </c>
      <c r="H1097" t="s">
        <v>980</v>
      </c>
      <c r="I1097" s="6">
        <v>45505</v>
      </c>
      <c r="K1097" s="6">
        <v>45688</v>
      </c>
      <c r="L1097" s="6">
        <v>45688</v>
      </c>
      <c r="N1097" t="s">
        <v>10388</v>
      </c>
      <c r="O1097">
        <v>5064</v>
      </c>
      <c r="Q1097">
        <v>1</v>
      </c>
      <c r="R1097">
        <v>1</v>
      </c>
      <c r="S1097" t="s">
        <v>8535</v>
      </c>
      <c r="T1097" t="s">
        <v>8523</v>
      </c>
      <c r="U1097" t="s">
        <v>8523</v>
      </c>
      <c r="V1097">
        <v>0</v>
      </c>
      <c r="W1097">
        <v>0</v>
      </c>
      <c r="X1097">
        <v>35885</v>
      </c>
      <c r="Y1097">
        <v>1458</v>
      </c>
    </row>
    <row r="1098" spans="1:25">
      <c r="A1098" t="s">
        <v>145</v>
      </c>
      <c r="B1098" t="s">
        <v>773</v>
      </c>
      <c r="D1098">
        <v>19326215502</v>
      </c>
      <c r="E1098" t="s">
        <v>8517</v>
      </c>
      <c r="F1098" t="s">
        <v>8523</v>
      </c>
      <c r="G1098" t="s">
        <v>10299</v>
      </c>
      <c r="H1098" t="s">
        <v>1033</v>
      </c>
      <c r="I1098" s="6">
        <v>45509</v>
      </c>
      <c r="K1098" s="6">
        <v>45548</v>
      </c>
      <c r="L1098" s="6">
        <v>45551</v>
      </c>
      <c r="N1098" t="s">
        <v>10389</v>
      </c>
      <c r="O1098">
        <v>1050</v>
      </c>
      <c r="Q1098">
        <v>0</v>
      </c>
      <c r="R1098">
        <v>0</v>
      </c>
      <c r="S1098" t="s">
        <v>8522</v>
      </c>
      <c r="T1098" t="s">
        <v>8523</v>
      </c>
      <c r="U1098" t="s">
        <v>8523</v>
      </c>
      <c r="V1098">
        <v>0</v>
      </c>
      <c r="W1098">
        <v>0</v>
      </c>
      <c r="X1098">
        <v>35886</v>
      </c>
      <c r="Y1098">
        <v>1448</v>
      </c>
    </row>
    <row r="1099" spans="1:25">
      <c r="A1099" t="s">
        <v>88</v>
      </c>
      <c r="B1099" t="s">
        <v>375</v>
      </c>
      <c r="D1099">
        <v>20906891693</v>
      </c>
      <c r="E1099" t="s">
        <v>8556</v>
      </c>
      <c r="F1099" t="s">
        <v>8523</v>
      </c>
      <c r="G1099" t="s">
        <v>9360</v>
      </c>
      <c r="H1099" t="s">
        <v>983</v>
      </c>
      <c r="I1099" s="6">
        <v>45537</v>
      </c>
      <c r="K1099" s="6">
        <v>45657</v>
      </c>
      <c r="L1099" s="6">
        <v>45657</v>
      </c>
      <c r="N1099">
        <v>0</v>
      </c>
      <c r="O1099">
        <v>688</v>
      </c>
      <c r="Q1099">
        <v>0</v>
      </c>
      <c r="R1099">
        <v>0</v>
      </c>
      <c r="S1099" t="s">
        <v>8522</v>
      </c>
      <c r="T1099" t="s">
        <v>8523</v>
      </c>
      <c r="U1099" t="s">
        <v>8523</v>
      </c>
      <c r="V1099">
        <v>0</v>
      </c>
      <c r="W1099">
        <v>0</v>
      </c>
      <c r="X1099">
        <v>35988</v>
      </c>
      <c r="Y1099">
        <v>0</v>
      </c>
    </row>
    <row r="1100" spans="1:25">
      <c r="A1100" t="s">
        <v>274</v>
      </c>
      <c r="B1100" t="s">
        <v>275</v>
      </c>
      <c r="D1100">
        <v>20298599795</v>
      </c>
      <c r="E1100" t="s">
        <v>8517</v>
      </c>
      <c r="F1100" t="s">
        <v>8523</v>
      </c>
      <c r="G1100" t="s">
        <v>8548</v>
      </c>
      <c r="H1100" t="s">
        <v>980</v>
      </c>
      <c r="I1100" s="6">
        <v>45499</v>
      </c>
      <c r="K1100" s="6">
        <v>45742</v>
      </c>
      <c r="L1100" s="6">
        <v>45742</v>
      </c>
      <c r="N1100" t="s">
        <v>8540</v>
      </c>
      <c r="O1100">
        <v>1904</v>
      </c>
      <c r="Q1100">
        <v>0</v>
      </c>
      <c r="R1100">
        <v>2</v>
      </c>
      <c r="S1100" t="s">
        <v>8535</v>
      </c>
      <c r="T1100" t="s">
        <v>8523</v>
      </c>
      <c r="U1100" t="s">
        <v>8523</v>
      </c>
      <c r="V1100">
        <v>0</v>
      </c>
      <c r="W1100">
        <v>0</v>
      </c>
      <c r="X1100">
        <v>36090</v>
      </c>
      <c r="Y1100">
        <v>1447</v>
      </c>
    </row>
    <row r="1101" spans="1:25">
      <c r="A1101" t="s">
        <v>8380</v>
      </c>
      <c r="B1101" t="s">
        <v>10390</v>
      </c>
      <c r="E1101" t="s">
        <v>8527</v>
      </c>
      <c r="F1101" t="s">
        <v>8523</v>
      </c>
      <c r="G1101" t="s">
        <v>9360</v>
      </c>
      <c r="I1101" s="6">
        <v>45499</v>
      </c>
      <c r="K1101" s="6"/>
      <c r="L1101" s="6">
        <v>45499</v>
      </c>
      <c r="M1101" t="s">
        <v>8600</v>
      </c>
      <c r="N1101">
        <v>0</v>
      </c>
      <c r="O1101">
        <v>0</v>
      </c>
      <c r="Q1101">
        <v>1</v>
      </c>
      <c r="R1101">
        <v>0</v>
      </c>
      <c r="S1101" t="s">
        <v>8522</v>
      </c>
      <c r="T1101" t="s">
        <v>8523</v>
      </c>
      <c r="U1101" t="s">
        <v>8523</v>
      </c>
      <c r="V1101">
        <v>0</v>
      </c>
      <c r="W1101">
        <v>0</v>
      </c>
      <c r="X1101">
        <v>36091</v>
      </c>
      <c r="Y1101">
        <v>0</v>
      </c>
    </row>
    <row r="1102" spans="1:25">
      <c r="A1102" t="s">
        <v>8971</v>
      </c>
      <c r="B1102" t="s">
        <v>10391</v>
      </c>
      <c r="D1102">
        <v>19570188856</v>
      </c>
      <c r="E1102" t="s">
        <v>15</v>
      </c>
      <c r="F1102" t="s">
        <v>8523</v>
      </c>
      <c r="G1102" t="s">
        <v>8548</v>
      </c>
      <c r="H1102" t="s">
        <v>980</v>
      </c>
      <c r="I1102" s="6">
        <v>45474</v>
      </c>
      <c r="K1102" s="6">
        <v>45838</v>
      </c>
      <c r="L1102" s="6">
        <v>45520</v>
      </c>
      <c r="N1102">
        <v>0</v>
      </c>
      <c r="O1102">
        <v>0.8</v>
      </c>
      <c r="Q1102">
        <v>0</v>
      </c>
      <c r="R1102">
        <v>0</v>
      </c>
      <c r="S1102" t="s">
        <v>8522</v>
      </c>
      <c r="T1102" t="s">
        <v>8523</v>
      </c>
      <c r="U1102" t="s">
        <v>8518</v>
      </c>
      <c r="V1102">
        <v>0</v>
      </c>
      <c r="W1102">
        <v>0</v>
      </c>
      <c r="X1102">
        <v>36092</v>
      </c>
      <c r="Y1102">
        <v>0</v>
      </c>
    </row>
    <row r="1103" spans="1:25">
      <c r="A1103" t="s">
        <v>8971</v>
      </c>
      <c r="B1103" t="s">
        <v>348</v>
      </c>
      <c r="D1103">
        <v>19570188551</v>
      </c>
      <c r="E1103" t="s">
        <v>15</v>
      </c>
      <c r="F1103" t="s">
        <v>8523</v>
      </c>
      <c r="G1103" t="s">
        <v>8548</v>
      </c>
      <c r="H1103" t="s">
        <v>980</v>
      </c>
      <c r="I1103" s="6">
        <v>45474</v>
      </c>
      <c r="K1103">
        <v>45828</v>
      </c>
      <c r="L1103" s="6">
        <v>45657</v>
      </c>
      <c r="N1103">
        <v>0</v>
      </c>
      <c r="O1103">
        <v>75.2</v>
      </c>
      <c r="Q1103">
        <v>0</v>
      </c>
      <c r="R1103">
        <v>0</v>
      </c>
      <c r="S1103" t="s">
        <v>8522</v>
      </c>
      <c r="T1103" t="s">
        <v>8523</v>
      </c>
      <c r="U1103" t="s">
        <v>8518</v>
      </c>
      <c r="V1103">
        <v>0</v>
      </c>
      <c r="W1103">
        <v>0</v>
      </c>
      <c r="X1103">
        <v>36093</v>
      </c>
      <c r="Y1103">
        <v>0</v>
      </c>
    </row>
    <row r="1104" spans="1:25">
      <c r="A1104" t="s">
        <v>361</v>
      </c>
      <c r="B1104" t="s">
        <v>362</v>
      </c>
      <c r="D1104">
        <v>21000180538</v>
      </c>
      <c r="E1104" t="s">
        <v>8527</v>
      </c>
      <c r="F1104" t="s">
        <v>8523</v>
      </c>
      <c r="G1104" t="s">
        <v>8548</v>
      </c>
      <c r="H1104" t="s">
        <v>980</v>
      </c>
      <c r="I1104">
        <v>45505</v>
      </c>
      <c r="K1104">
        <v>45534</v>
      </c>
      <c r="L1104">
        <v>45534</v>
      </c>
      <c r="M1104" t="s">
        <v>8901</v>
      </c>
      <c r="N1104" t="s">
        <v>10392</v>
      </c>
      <c r="O1104">
        <v>76</v>
      </c>
      <c r="Q1104">
        <v>0</v>
      </c>
      <c r="R1104">
        <v>1</v>
      </c>
      <c r="S1104" t="s">
        <v>8522</v>
      </c>
      <c r="T1104" t="s">
        <v>8523</v>
      </c>
      <c r="U1104" t="s">
        <v>8523</v>
      </c>
      <c r="V1104">
        <v>0</v>
      </c>
      <c r="W1104">
        <v>0</v>
      </c>
      <c r="X1104">
        <v>36094</v>
      </c>
      <c r="Y1104">
        <v>0</v>
      </c>
    </row>
    <row r="1105" spans="1:25">
      <c r="A1105" t="s">
        <v>10130</v>
      </c>
      <c r="B1105" t="s">
        <v>10365</v>
      </c>
      <c r="F1105" t="s">
        <v>8523</v>
      </c>
      <c r="G1105" t="s">
        <v>9360</v>
      </c>
      <c r="I1105">
        <v>45447</v>
      </c>
      <c r="L1105">
        <v>45447</v>
      </c>
      <c r="N1105">
        <v>0</v>
      </c>
      <c r="O1105">
        <v>0</v>
      </c>
      <c r="Q1105">
        <v>5</v>
      </c>
      <c r="R1105">
        <v>3</v>
      </c>
      <c r="S1105" t="s">
        <v>8535</v>
      </c>
      <c r="T1105" t="s">
        <v>8523</v>
      </c>
      <c r="U1105" t="s">
        <v>8523</v>
      </c>
      <c r="V1105">
        <v>0</v>
      </c>
      <c r="W1105">
        <v>0</v>
      </c>
      <c r="X1105">
        <v>36095</v>
      </c>
      <c r="Y1105">
        <v>0</v>
      </c>
    </row>
    <row r="1106" spans="1:25">
      <c r="A1106" t="s">
        <v>243</v>
      </c>
      <c r="B1106" t="s">
        <v>10393</v>
      </c>
      <c r="D1106">
        <v>20867246688</v>
      </c>
      <c r="E1106" t="s">
        <v>8517</v>
      </c>
      <c r="F1106" t="s">
        <v>8523</v>
      </c>
      <c r="G1106" t="s">
        <v>9360</v>
      </c>
      <c r="H1106" t="s">
        <v>983</v>
      </c>
      <c r="I1106">
        <v>45516</v>
      </c>
      <c r="K1106">
        <v>45637</v>
      </c>
      <c r="L1106">
        <v>45657</v>
      </c>
      <c r="M1106" t="s">
        <v>8539</v>
      </c>
      <c r="N1106">
        <v>0</v>
      </c>
      <c r="O1106">
        <v>1352</v>
      </c>
      <c r="Q1106">
        <v>0</v>
      </c>
      <c r="R1106">
        <v>0</v>
      </c>
      <c r="S1106" t="s">
        <v>8522</v>
      </c>
      <c r="T1106" t="s">
        <v>8523</v>
      </c>
      <c r="U1106" t="s">
        <v>8523</v>
      </c>
      <c r="V1106">
        <v>0</v>
      </c>
      <c r="W1106">
        <v>0</v>
      </c>
      <c r="X1106">
        <v>36300</v>
      </c>
      <c r="Y1106">
        <v>0</v>
      </c>
    </row>
    <row r="1107" spans="1:25">
      <c r="A1107" t="s">
        <v>128</v>
      </c>
      <c r="B1107" t="s">
        <v>135</v>
      </c>
      <c r="D1107">
        <v>20973728397</v>
      </c>
      <c r="E1107" t="s">
        <v>8527</v>
      </c>
      <c r="F1107" t="s">
        <v>8523</v>
      </c>
      <c r="G1107" t="s">
        <v>9360</v>
      </c>
      <c r="H1107" t="s">
        <v>987</v>
      </c>
      <c r="I1107">
        <v>45519</v>
      </c>
      <c r="K1107">
        <v>45611</v>
      </c>
      <c r="L1107">
        <v>45653</v>
      </c>
      <c r="M1107" t="s">
        <v>8573</v>
      </c>
      <c r="N1107">
        <v>0</v>
      </c>
      <c r="O1107">
        <v>1916</v>
      </c>
      <c r="Q1107">
        <v>0</v>
      </c>
      <c r="R1107">
        <v>0</v>
      </c>
      <c r="S1107" t="s">
        <v>8522</v>
      </c>
      <c r="T1107" t="s">
        <v>8523</v>
      </c>
      <c r="U1107" t="s">
        <v>8523</v>
      </c>
      <c r="V1107">
        <v>0</v>
      </c>
      <c r="W1107">
        <v>0</v>
      </c>
      <c r="X1107">
        <v>36301</v>
      </c>
      <c r="Y1107">
        <v>0</v>
      </c>
    </row>
    <row r="1108" spans="1:25">
      <c r="A1108" t="s">
        <v>110</v>
      </c>
      <c r="B1108" t="s">
        <v>250</v>
      </c>
      <c r="D1108">
        <v>20784252426</v>
      </c>
      <c r="E1108" t="s">
        <v>8527</v>
      </c>
      <c r="F1108" t="s">
        <v>8523</v>
      </c>
      <c r="G1108" t="s">
        <v>9360</v>
      </c>
      <c r="H1108" t="s">
        <v>983</v>
      </c>
      <c r="I1108">
        <v>45513</v>
      </c>
      <c r="K1108">
        <v>45665</v>
      </c>
      <c r="L1108">
        <v>45723</v>
      </c>
      <c r="M1108" t="s">
        <v>8539</v>
      </c>
      <c r="N1108">
        <v>0</v>
      </c>
      <c r="O1108">
        <v>5506</v>
      </c>
      <c r="Q1108">
        <v>0</v>
      </c>
      <c r="R1108">
        <v>0</v>
      </c>
      <c r="S1108" t="s">
        <v>8522</v>
      </c>
      <c r="T1108" t="s">
        <v>8523</v>
      </c>
      <c r="U1108" t="s">
        <v>8523</v>
      </c>
      <c r="V1108">
        <v>0</v>
      </c>
      <c r="W1108">
        <v>0</v>
      </c>
      <c r="X1108">
        <v>36302</v>
      </c>
      <c r="Y1108">
        <v>0</v>
      </c>
    </row>
    <row r="1109" spans="1:25">
      <c r="A1109" t="s">
        <v>110</v>
      </c>
      <c r="B1109" t="s">
        <v>252</v>
      </c>
      <c r="D1109">
        <v>21002167724</v>
      </c>
      <c r="E1109" t="s">
        <v>8517</v>
      </c>
      <c r="F1109" t="s">
        <v>8523</v>
      </c>
      <c r="G1109" t="s">
        <v>9360</v>
      </c>
      <c r="H1109" t="s">
        <v>983</v>
      </c>
      <c r="I1109">
        <v>45537</v>
      </c>
      <c r="K1109">
        <v>45657</v>
      </c>
      <c r="L1109">
        <v>45657</v>
      </c>
      <c r="M1109" t="s">
        <v>8539</v>
      </c>
      <c r="N1109">
        <v>0</v>
      </c>
      <c r="O1109">
        <v>3294</v>
      </c>
      <c r="Q1109">
        <v>0</v>
      </c>
      <c r="R1109">
        <v>0</v>
      </c>
      <c r="S1109" t="s">
        <v>8522</v>
      </c>
      <c r="T1109" t="s">
        <v>8523</v>
      </c>
      <c r="U1109" t="s">
        <v>8523</v>
      </c>
      <c r="V1109">
        <v>0</v>
      </c>
      <c r="W1109">
        <v>0</v>
      </c>
      <c r="X1109">
        <v>36303</v>
      </c>
      <c r="Y1109">
        <v>0</v>
      </c>
    </row>
    <row r="1110" spans="1:25">
      <c r="A1110" t="s">
        <v>414</v>
      </c>
      <c r="B1110" t="s">
        <v>427</v>
      </c>
      <c r="D1110">
        <v>20224203374</v>
      </c>
      <c r="E1110" t="s">
        <v>8527</v>
      </c>
      <c r="F1110" t="s">
        <v>8523</v>
      </c>
      <c r="G1110" t="s">
        <v>9360</v>
      </c>
      <c r="H1110" t="s">
        <v>983</v>
      </c>
      <c r="I1110">
        <v>45523</v>
      </c>
      <c r="K1110">
        <v>45734</v>
      </c>
      <c r="L1110">
        <v>45716</v>
      </c>
      <c r="M1110" t="s">
        <v>8901</v>
      </c>
      <c r="N1110">
        <v>0</v>
      </c>
      <c r="O1110">
        <v>8459.6</v>
      </c>
      <c r="Q1110">
        <v>0</v>
      </c>
      <c r="R1110">
        <v>0</v>
      </c>
      <c r="S1110" t="s">
        <v>8522</v>
      </c>
      <c r="T1110" t="s">
        <v>8523</v>
      </c>
      <c r="U1110" t="s">
        <v>8523</v>
      </c>
      <c r="V1110">
        <v>0</v>
      </c>
      <c r="W1110">
        <v>0</v>
      </c>
      <c r="X1110">
        <v>36304</v>
      </c>
      <c r="Y1110">
        <v>0</v>
      </c>
    </row>
    <row r="1111" spans="1:25">
      <c r="A1111" t="s">
        <v>9742</v>
      </c>
      <c r="B1111" t="s">
        <v>213</v>
      </c>
      <c r="E1111" t="s">
        <v>8556</v>
      </c>
      <c r="F1111" t="s">
        <v>8523</v>
      </c>
      <c r="G1111" t="s">
        <v>8548</v>
      </c>
      <c r="I1111">
        <v>45474</v>
      </c>
      <c r="K1111">
        <v>45839</v>
      </c>
      <c r="L1111">
        <v>45565</v>
      </c>
      <c r="M1111" t="s">
        <v>8600</v>
      </c>
      <c r="N1111">
        <v>0</v>
      </c>
      <c r="O1111">
        <v>2064</v>
      </c>
      <c r="Q1111">
        <v>3</v>
      </c>
      <c r="R1111">
        <v>3</v>
      </c>
      <c r="S1111" t="s">
        <v>8535</v>
      </c>
      <c r="T1111" t="s">
        <v>8523</v>
      </c>
      <c r="U1111" t="s">
        <v>8523</v>
      </c>
      <c r="V1111">
        <v>0</v>
      </c>
      <c r="W1111">
        <v>0</v>
      </c>
      <c r="X1111">
        <v>36305</v>
      </c>
      <c r="Y1111">
        <v>1460</v>
      </c>
    </row>
    <row r="1112" spans="1:25">
      <c r="A1112" t="s">
        <v>226</v>
      </c>
      <c r="B1112" t="s">
        <v>231</v>
      </c>
      <c r="D1112">
        <v>17772846592</v>
      </c>
      <c r="E1112" t="s">
        <v>8556</v>
      </c>
      <c r="F1112" t="s">
        <v>8523</v>
      </c>
      <c r="G1112" t="s">
        <v>8548</v>
      </c>
      <c r="H1112" t="s">
        <v>980</v>
      </c>
      <c r="I1112">
        <v>45505</v>
      </c>
      <c r="K1112">
        <v>45688</v>
      </c>
      <c r="L1112">
        <v>45688</v>
      </c>
      <c r="N1112">
        <v>0</v>
      </c>
      <c r="O1112">
        <v>1048</v>
      </c>
      <c r="Q1112">
        <v>1</v>
      </c>
      <c r="R1112">
        <v>1</v>
      </c>
      <c r="S1112" t="s">
        <v>8535</v>
      </c>
      <c r="T1112" t="s">
        <v>8523</v>
      </c>
      <c r="U1112" t="s">
        <v>8523</v>
      </c>
      <c r="V1112">
        <v>0</v>
      </c>
      <c r="W1112">
        <v>0</v>
      </c>
      <c r="X1112">
        <v>36408</v>
      </c>
      <c r="Y1112">
        <v>1466</v>
      </c>
    </row>
    <row r="1113" spans="1:25">
      <c r="A1113" t="s">
        <v>226</v>
      </c>
      <c r="B1113" t="s">
        <v>233</v>
      </c>
      <c r="D1113">
        <v>17772967350</v>
      </c>
      <c r="E1113" t="s">
        <v>8556</v>
      </c>
      <c r="F1113" t="s">
        <v>8523</v>
      </c>
      <c r="G1113" t="s">
        <v>8548</v>
      </c>
      <c r="H1113" t="s">
        <v>980</v>
      </c>
      <c r="I1113">
        <v>45505</v>
      </c>
      <c r="K1113">
        <v>45688</v>
      </c>
      <c r="L1113">
        <v>45688</v>
      </c>
      <c r="N1113">
        <v>0</v>
      </c>
      <c r="O1113">
        <v>3144</v>
      </c>
      <c r="Q1113">
        <v>1</v>
      </c>
      <c r="R1113">
        <v>1</v>
      </c>
      <c r="S1113" t="s">
        <v>8535</v>
      </c>
      <c r="T1113" t="s">
        <v>8523</v>
      </c>
      <c r="U1113" t="s">
        <v>8523</v>
      </c>
      <c r="V1113">
        <v>0</v>
      </c>
      <c r="W1113">
        <v>0</v>
      </c>
      <c r="X1113">
        <v>36409</v>
      </c>
      <c r="Y1113">
        <v>1465</v>
      </c>
    </row>
    <row r="1114" spans="1:25">
      <c r="A1114" t="s">
        <v>226</v>
      </c>
      <c r="B1114" t="s">
        <v>235</v>
      </c>
      <c r="D1114">
        <v>17772859452</v>
      </c>
      <c r="E1114" t="s">
        <v>8556</v>
      </c>
      <c r="F1114" t="s">
        <v>8523</v>
      </c>
      <c r="G1114" t="s">
        <v>8548</v>
      </c>
      <c r="H1114" t="s">
        <v>980</v>
      </c>
      <c r="I1114">
        <v>45505</v>
      </c>
      <c r="K1114">
        <v>45688</v>
      </c>
      <c r="L1114">
        <v>45688</v>
      </c>
      <c r="N1114">
        <v>0</v>
      </c>
      <c r="O1114">
        <v>2096</v>
      </c>
      <c r="Q1114">
        <v>1</v>
      </c>
      <c r="R1114">
        <v>1</v>
      </c>
      <c r="S1114" t="s">
        <v>8535</v>
      </c>
      <c r="T1114" t="s">
        <v>8523</v>
      </c>
      <c r="U1114" t="s">
        <v>8523</v>
      </c>
      <c r="V1114">
        <v>0</v>
      </c>
      <c r="W1114">
        <v>0</v>
      </c>
      <c r="X1114">
        <v>36410</v>
      </c>
      <c r="Y1114">
        <v>1464</v>
      </c>
    </row>
    <row r="1115" spans="1:25">
      <c r="A1115" t="s">
        <v>226</v>
      </c>
      <c r="B1115" t="s">
        <v>238</v>
      </c>
      <c r="D1115">
        <v>17772618578</v>
      </c>
      <c r="E1115" t="s">
        <v>8556</v>
      </c>
      <c r="F1115" t="s">
        <v>8523</v>
      </c>
      <c r="G1115" t="s">
        <v>8548</v>
      </c>
      <c r="H1115" t="s">
        <v>980</v>
      </c>
      <c r="I1115">
        <v>45505</v>
      </c>
      <c r="K1115">
        <v>45688</v>
      </c>
      <c r="L1115">
        <v>45688</v>
      </c>
      <c r="N1115">
        <v>0</v>
      </c>
      <c r="O1115">
        <v>1048</v>
      </c>
      <c r="Q1115">
        <v>1</v>
      </c>
      <c r="R1115">
        <v>1</v>
      </c>
      <c r="S1115" t="s">
        <v>8535</v>
      </c>
      <c r="T1115" t="s">
        <v>8523</v>
      </c>
      <c r="U1115" t="s">
        <v>8523</v>
      </c>
      <c r="V1115">
        <v>0</v>
      </c>
      <c r="W1115">
        <v>0</v>
      </c>
      <c r="X1115">
        <v>36411</v>
      </c>
      <c r="Y1115">
        <v>1463</v>
      </c>
    </row>
    <row r="1116" spans="1:25">
      <c r="A1116" t="s">
        <v>82</v>
      </c>
      <c r="B1116" t="s">
        <v>10394</v>
      </c>
      <c r="D1116">
        <v>21002661787</v>
      </c>
      <c r="E1116" t="s">
        <v>15</v>
      </c>
      <c r="F1116" t="s">
        <v>8523</v>
      </c>
      <c r="G1116" t="s">
        <v>8548</v>
      </c>
      <c r="H1116" t="s">
        <v>980</v>
      </c>
      <c r="I1116">
        <v>45499</v>
      </c>
      <c r="K1116">
        <v>45657</v>
      </c>
      <c r="L1116">
        <v>45657</v>
      </c>
      <c r="N1116">
        <v>0</v>
      </c>
      <c r="O1116">
        <v>37.6</v>
      </c>
      <c r="P1116" t="s">
        <v>8534</v>
      </c>
      <c r="Q1116">
        <v>1</v>
      </c>
      <c r="R1116">
        <v>0</v>
      </c>
      <c r="S1116" t="s">
        <v>8522</v>
      </c>
      <c r="T1116" t="s">
        <v>8523</v>
      </c>
      <c r="U1116" t="s">
        <v>8523</v>
      </c>
      <c r="V1116">
        <v>0</v>
      </c>
      <c r="W1116">
        <v>0</v>
      </c>
      <c r="X1116">
        <v>36412</v>
      </c>
      <c r="Y1116">
        <v>1469</v>
      </c>
    </row>
    <row r="1117" spans="1:25">
      <c r="A1117" t="s">
        <v>88</v>
      </c>
      <c r="B1117" t="s">
        <v>95</v>
      </c>
      <c r="D1117">
        <v>20242405226</v>
      </c>
      <c r="E1117" t="s">
        <v>8556</v>
      </c>
      <c r="F1117" t="s">
        <v>8523</v>
      </c>
      <c r="G1117" t="s">
        <v>8548</v>
      </c>
      <c r="H1117" t="s">
        <v>980</v>
      </c>
      <c r="I1117">
        <v>45421</v>
      </c>
      <c r="K1117">
        <v>45657</v>
      </c>
      <c r="L1117">
        <v>45657</v>
      </c>
      <c r="N1117">
        <v>0</v>
      </c>
      <c r="O1117">
        <v>1336</v>
      </c>
      <c r="Q1117">
        <v>1</v>
      </c>
      <c r="R1117">
        <v>1</v>
      </c>
      <c r="S1117" t="s">
        <v>8535</v>
      </c>
      <c r="T1117" t="s">
        <v>8523</v>
      </c>
      <c r="U1117" t="s">
        <v>8523</v>
      </c>
      <c r="V1117">
        <v>0</v>
      </c>
      <c r="W1117">
        <v>0</v>
      </c>
      <c r="X1117">
        <v>36413</v>
      </c>
      <c r="Y1117">
        <v>1471</v>
      </c>
    </row>
    <row r="1118" spans="1:25">
      <c r="A1118" t="s">
        <v>9182</v>
      </c>
      <c r="B1118" t="s">
        <v>10395</v>
      </c>
      <c r="E1118" t="s">
        <v>8517</v>
      </c>
      <c r="F1118" t="s">
        <v>8523</v>
      </c>
      <c r="G1118" t="s">
        <v>8548</v>
      </c>
      <c r="I1118">
        <v>45505</v>
      </c>
      <c r="K1118">
        <v>45869</v>
      </c>
      <c r="L1118">
        <v>45505</v>
      </c>
      <c r="M1118" t="s">
        <v>8600</v>
      </c>
      <c r="N1118">
        <v>0</v>
      </c>
      <c r="O1118">
        <v>0</v>
      </c>
      <c r="Q1118">
        <v>2</v>
      </c>
      <c r="R1118">
        <v>0</v>
      </c>
      <c r="S1118" t="s">
        <v>8522</v>
      </c>
      <c r="T1118" t="s">
        <v>8523</v>
      </c>
      <c r="U1118" t="s">
        <v>8523</v>
      </c>
      <c r="V1118">
        <v>0</v>
      </c>
      <c r="W1118">
        <v>0</v>
      </c>
      <c r="X1118">
        <v>36714</v>
      </c>
      <c r="Y1118">
        <v>0</v>
      </c>
    </row>
    <row r="1119" spans="1:25">
      <c r="A1119" t="s">
        <v>9554</v>
      </c>
      <c r="B1119" t="s">
        <v>10396</v>
      </c>
      <c r="E1119" t="s">
        <v>8527</v>
      </c>
      <c r="F1119" t="s">
        <v>8523</v>
      </c>
      <c r="G1119" t="s">
        <v>9360</v>
      </c>
      <c r="I1119">
        <v>45509</v>
      </c>
      <c r="L1119">
        <v>45509</v>
      </c>
      <c r="M1119" t="s">
        <v>8600</v>
      </c>
      <c r="N1119">
        <v>0</v>
      </c>
      <c r="O1119">
        <v>0</v>
      </c>
      <c r="Q1119">
        <v>1</v>
      </c>
      <c r="R1119">
        <v>0</v>
      </c>
      <c r="S1119" t="s">
        <v>8522</v>
      </c>
      <c r="T1119" t="s">
        <v>8523</v>
      </c>
      <c r="U1119" t="s">
        <v>8523</v>
      </c>
      <c r="V1119">
        <v>0</v>
      </c>
      <c r="W1119">
        <v>0</v>
      </c>
      <c r="X1119">
        <v>36715</v>
      </c>
      <c r="Y1119">
        <v>0</v>
      </c>
    </row>
    <row r="1120" spans="1:25">
      <c r="A1120" t="s">
        <v>8380</v>
      </c>
      <c r="B1120" t="s">
        <v>10397</v>
      </c>
      <c r="E1120" t="s">
        <v>8527</v>
      </c>
      <c r="F1120" t="s">
        <v>8523</v>
      </c>
      <c r="G1120" t="s">
        <v>8548</v>
      </c>
      <c r="I1120">
        <v>45490</v>
      </c>
      <c r="K1120">
        <v>45497</v>
      </c>
      <c r="L1120">
        <v>45490</v>
      </c>
      <c r="M1120" t="s">
        <v>8600</v>
      </c>
      <c r="N1120">
        <v>0</v>
      </c>
      <c r="O1120">
        <v>0</v>
      </c>
      <c r="Q1120">
        <v>1</v>
      </c>
      <c r="R1120">
        <v>1</v>
      </c>
      <c r="S1120" t="s">
        <v>8535</v>
      </c>
      <c r="T1120" t="s">
        <v>8523</v>
      </c>
      <c r="U1120" t="s">
        <v>8523</v>
      </c>
      <c r="V1120">
        <v>0</v>
      </c>
      <c r="W1120">
        <v>0</v>
      </c>
      <c r="X1120">
        <v>36716</v>
      </c>
      <c r="Y1120">
        <v>0</v>
      </c>
    </row>
    <row r="1121" spans="1:25">
      <c r="A1121" t="s">
        <v>176</v>
      </c>
      <c r="B1121" t="s">
        <v>394</v>
      </c>
      <c r="D1121">
        <v>18407390039</v>
      </c>
      <c r="E1121" t="s">
        <v>8527</v>
      </c>
      <c r="F1121" t="s">
        <v>8523</v>
      </c>
      <c r="G1121" t="s">
        <v>9360</v>
      </c>
      <c r="H1121" t="s">
        <v>1033</v>
      </c>
      <c r="I1121">
        <v>45513</v>
      </c>
      <c r="K1121">
        <v>45632</v>
      </c>
      <c r="L1121">
        <v>45565</v>
      </c>
      <c r="N1121">
        <v>0</v>
      </c>
      <c r="O1121">
        <v>184.8</v>
      </c>
      <c r="Q1121">
        <v>0</v>
      </c>
      <c r="R1121">
        <v>0</v>
      </c>
      <c r="S1121" t="s">
        <v>8522</v>
      </c>
      <c r="T1121" t="s">
        <v>8523</v>
      </c>
      <c r="U1121" t="s">
        <v>8523</v>
      </c>
      <c r="V1121">
        <v>0</v>
      </c>
      <c r="W1121">
        <v>0</v>
      </c>
      <c r="X1121">
        <v>36718</v>
      </c>
      <c r="Y1121">
        <v>0</v>
      </c>
    </row>
    <row r="1122" spans="1:25">
      <c r="A1122" t="s">
        <v>176</v>
      </c>
      <c r="B1122" t="s">
        <v>399</v>
      </c>
      <c r="D1122">
        <v>21171944558</v>
      </c>
      <c r="E1122" t="s">
        <v>8527</v>
      </c>
      <c r="F1122" t="s">
        <v>8523</v>
      </c>
      <c r="G1122" t="s">
        <v>8548</v>
      </c>
      <c r="H1122" t="s">
        <v>980</v>
      </c>
      <c r="I1122">
        <v>45517</v>
      </c>
      <c r="K1122">
        <v>45596</v>
      </c>
      <c r="L1122">
        <v>45517</v>
      </c>
      <c r="M1122" t="s">
        <v>8901</v>
      </c>
      <c r="N1122">
        <v>0</v>
      </c>
      <c r="O1122">
        <v>84</v>
      </c>
      <c r="P1122" t="s">
        <v>8534</v>
      </c>
      <c r="Q1122">
        <v>3</v>
      </c>
      <c r="R1122">
        <v>0</v>
      </c>
      <c r="S1122" t="s">
        <v>8522</v>
      </c>
      <c r="T1122" t="s">
        <v>8523</v>
      </c>
      <c r="U1122" t="s">
        <v>8523</v>
      </c>
      <c r="V1122">
        <v>0</v>
      </c>
      <c r="W1122">
        <v>0</v>
      </c>
      <c r="X1122">
        <v>36719</v>
      </c>
      <c r="Y1122">
        <v>1483</v>
      </c>
    </row>
    <row r="1123" spans="1:25">
      <c r="A1123" t="s">
        <v>47</v>
      </c>
      <c r="B1123" t="s">
        <v>57</v>
      </c>
      <c r="D1123">
        <v>20695530013</v>
      </c>
      <c r="E1123" t="s">
        <v>8517</v>
      </c>
      <c r="F1123" t="s">
        <v>8523</v>
      </c>
      <c r="G1123" t="s">
        <v>9360</v>
      </c>
      <c r="H1123" t="s">
        <v>1009</v>
      </c>
      <c r="I1123">
        <v>45544</v>
      </c>
      <c r="K1123">
        <v>45635</v>
      </c>
      <c r="L1123">
        <v>45657</v>
      </c>
      <c r="M1123" t="s">
        <v>8532</v>
      </c>
      <c r="N1123">
        <v>0</v>
      </c>
      <c r="O1123">
        <v>1243.2</v>
      </c>
      <c r="Q1123">
        <v>0</v>
      </c>
      <c r="R1123">
        <v>0</v>
      </c>
      <c r="S1123" t="s">
        <v>8522</v>
      </c>
      <c r="T1123" t="s">
        <v>8523</v>
      </c>
      <c r="U1123" t="s">
        <v>8518</v>
      </c>
      <c r="V1123">
        <v>0</v>
      </c>
      <c r="W1123">
        <v>0</v>
      </c>
      <c r="X1123">
        <v>36720</v>
      </c>
      <c r="Y1123">
        <v>0</v>
      </c>
    </row>
    <row r="1124" spans="1:25">
      <c r="A1124" t="s">
        <v>9742</v>
      </c>
      <c r="B1124" t="s">
        <v>433</v>
      </c>
      <c r="F1124" t="s">
        <v>8523</v>
      </c>
      <c r="G1124" t="s">
        <v>9360</v>
      </c>
      <c r="I1124">
        <v>45497</v>
      </c>
      <c r="L1124">
        <v>45688</v>
      </c>
      <c r="M1124" t="s">
        <v>8600</v>
      </c>
      <c r="N1124" t="s">
        <v>10398</v>
      </c>
      <c r="O1124">
        <v>2160</v>
      </c>
      <c r="Q1124">
        <v>2</v>
      </c>
      <c r="R1124">
        <v>3</v>
      </c>
      <c r="S1124" t="s">
        <v>8535</v>
      </c>
      <c r="T1124" t="s">
        <v>8523</v>
      </c>
      <c r="U1124" t="s">
        <v>8523</v>
      </c>
      <c r="V1124">
        <v>0</v>
      </c>
      <c r="W1124">
        <v>0</v>
      </c>
      <c r="X1124">
        <v>36721</v>
      </c>
      <c r="Y1124">
        <v>1493</v>
      </c>
    </row>
    <row r="1125" spans="1:25">
      <c r="A1125" t="s">
        <v>9742</v>
      </c>
      <c r="B1125" t="s">
        <v>445</v>
      </c>
      <c r="F1125" t="s">
        <v>8523</v>
      </c>
      <c r="G1125" t="s">
        <v>9360</v>
      </c>
      <c r="I1125">
        <v>45509</v>
      </c>
      <c r="L1125">
        <v>45562</v>
      </c>
      <c r="M1125" t="s">
        <v>8600</v>
      </c>
      <c r="N1125" t="s">
        <v>10399</v>
      </c>
      <c r="O1125">
        <v>320</v>
      </c>
      <c r="Q1125">
        <v>0</v>
      </c>
      <c r="R1125">
        <v>0</v>
      </c>
      <c r="S1125" t="s">
        <v>8522</v>
      </c>
      <c r="T1125" t="s">
        <v>8523</v>
      </c>
      <c r="U1125" t="s">
        <v>8523</v>
      </c>
      <c r="V1125">
        <v>0</v>
      </c>
      <c r="W1125">
        <v>0</v>
      </c>
      <c r="X1125">
        <v>36722</v>
      </c>
      <c r="Y1125">
        <v>1495</v>
      </c>
    </row>
    <row r="1126" spans="1:25">
      <c r="A1126" t="s">
        <v>9742</v>
      </c>
      <c r="B1126" t="s">
        <v>259</v>
      </c>
      <c r="F1126" t="s">
        <v>8523</v>
      </c>
      <c r="G1126" t="s">
        <v>9360</v>
      </c>
      <c r="I1126">
        <v>45505</v>
      </c>
      <c r="L1126">
        <v>45565</v>
      </c>
      <c r="M1126" t="s">
        <v>8600</v>
      </c>
      <c r="N1126" t="s">
        <v>10400</v>
      </c>
      <c r="O1126">
        <v>184</v>
      </c>
      <c r="Q1126">
        <v>0</v>
      </c>
      <c r="R1126">
        <v>0</v>
      </c>
      <c r="S1126" t="s">
        <v>8522</v>
      </c>
      <c r="T1126" t="s">
        <v>8523</v>
      </c>
      <c r="U1126" t="s">
        <v>8523</v>
      </c>
      <c r="V1126">
        <v>0</v>
      </c>
      <c r="W1126">
        <v>0</v>
      </c>
      <c r="X1126">
        <v>36723</v>
      </c>
      <c r="Y1126">
        <v>1494</v>
      </c>
    </row>
    <row r="1127" spans="1:25">
      <c r="A1127" t="s">
        <v>10021</v>
      </c>
      <c r="B1127" t="s">
        <v>10401</v>
      </c>
      <c r="F1127" t="s">
        <v>8523</v>
      </c>
      <c r="G1127" t="s">
        <v>9360</v>
      </c>
      <c r="I1127">
        <v>45510</v>
      </c>
      <c r="L1127">
        <v>45510</v>
      </c>
      <c r="M1127" t="s">
        <v>8600</v>
      </c>
      <c r="N1127">
        <v>0</v>
      </c>
      <c r="O1127">
        <v>0</v>
      </c>
      <c r="Q1127">
        <v>0</v>
      </c>
      <c r="R1127">
        <v>1</v>
      </c>
      <c r="S1127" t="s">
        <v>8535</v>
      </c>
      <c r="T1127" t="s">
        <v>8523</v>
      </c>
      <c r="U1127" t="s">
        <v>8523</v>
      </c>
      <c r="V1127">
        <v>0</v>
      </c>
      <c r="W1127">
        <v>0</v>
      </c>
      <c r="X1127">
        <v>36824</v>
      </c>
      <c r="Y1127">
        <v>0</v>
      </c>
    </row>
    <row r="1128" spans="1:25">
      <c r="A1128" t="s">
        <v>94</v>
      </c>
      <c r="B1128" t="s">
        <v>10402</v>
      </c>
      <c r="D1128">
        <v>21115068585</v>
      </c>
      <c r="E1128" t="s">
        <v>8527</v>
      </c>
      <c r="F1128" t="s">
        <v>8523</v>
      </c>
      <c r="G1128" t="s">
        <v>9360</v>
      </c>
      <c r="H1128" t="s">
        <v>1033</v>
      </c>
      <c r="I1128">
        <v>45512</v>
      </c>
      <c r="K1128">
        <v>45543</v>
      </c>
      <c r="L1128">
        <v>45512</v>
      </c>
      <c r="M1128" t="s">
        <v>8532</v>
      </c>
      <c r="N1128">
        <v>0</v>
      </c>
      <c r="O1128">
        <v>0</v>
      </c>
      <c r="Q1128">
        <v>0</v>
      </c>
      <c r="R1128">
        <v>0</v>
      </c>
      <c r="S1128" t="s">
        <v>8522</v>
      </c>
      <c r="T1128" t="s">
        <v>8523</v>
      </c>
      <c r="U1128" t="s">
        <v>8523</v>
      </c>
      <c r="V1128">
        <v>0</v>
      </c>
      <c r="W1128">
        <v>0</v>
      </c>
      <c r="X1128">
        <v>36830</v>
      </c>
      <c r="Y1128">
        <v>0</v>
      </c>
    </row>
    <row r="1129" spans="1:25">
      <c r="A1129" t="s">
        <v>145</v>
      </c>
      <c r="B1129" t="s">
        <v>10403</v>
      </c>
      <c r="D1129">
        <v>21093407025</v>
      </c>
      <c r="E1129" t="s">
        <v>8556</v>
      </c>
      <c r="F1129" t="s">
        <v>8523</v>
      </c>
      <c r="G1129" t="s">
        <v>9360</v>
      </c>
      <c r="H1129" t="s">
        <v>1009</v>
      </c>
      <c r="I1129">
        <v>45537</v>
      </c>
      <c r="K1129">
        <v>45657</v>
      </c>
      <c r="L1129">
        <v>45649</v>
      </c>
      <c r="N1129">
        <v>0</v>
      </c>
      <c r="O1129">
        <v>936</v>
      </c>
      <c r="Q1129">
        <v>0</v>
      </c>
      <c r="R1129">
        <v>0</v>
      </c>
      <c r="S1129" t="s">
        <v>8522</v>
      </c>
      <c r="T1129" t="s">
        <v>8523</v>
      </c>
      <c r="U1129" t="s">
        <v>8518</v>
      </c>
      <c r="V1129">
        <v>0</v>
      </c>
      <c r="W1129">
        <v>0</v>
      </c>
      <c r="X1129">
        <v>36831</v>
      </c>
      <c r="Y1129">
        <v>0</v>
      </c>
    </row>
    <row r="1130" spans="1:25">
      <c r="A1130" t="s">
        <v>9174</v>
      </c>
      <c r="B1130" t="s">
        <v>10404</v>
      </c>
      <c r="E1130" t="s">
        <v>8556</v>
      </c>
      <c r="F1130" t="s">
        <v>8523</v>
      </c>
      <c r="G1130" t="s">
        <v>9360</v>
      </c>
      <c r="I1130">
        <v>45139</v>
      </c>
      <c r="K1130">
        <v>45657</v>
      </c>
      <c r="L1130">
        <v>45534</v>
      </c>
      <c r="M1130" t="s">
        <v>8600</v>
      </c>
      <c r="N1130">
        <v>0</v>
      </c>
      <c r="O1130">
        <v>4</v>
      </c>
      <c r="Q1130">
        <v>0</v>
      </c>
      <c r="R1130">
        <v>0</v>
      </c>
      <c r="S1130" t="s">
        <v>8522</v>
      </c>
      <c r="T1130" t="s">
        <v>8523</v>
      </c>
      <c r="U1130" t="s">
        <v>8523</v>
      </c>
      <c r="V1130">
        <v>0</v>
      </c>
      <c r="W1130">
        <v>0</v>
      </c>
      <c r="X1130">
        <v>36932</v>
      </c>
      <c r="Y1130">
        <v>0</v>
      </c>
    </row>
    <row r="1131" spans="1:25">
      <c r="A1131" t="s">
        <v>9163</v>
      </c>
      <c r="B1131" t="s">
        <v>10405</v>
      </c>
      <c r="D1131">
        <v>19562630954</v>
      </c>
      <c r="F1131" t="s">
        <v>8523</v>
      </c>
      <c r="G1131" t="s">
        <v>8548</v>
      </c>
      <c r="I1131">
        <v>45505</v>
      </c>
      <c r="K1131">
        <v>45869</v>
      </c>
      <c r="L1131">
        <v>45505</v>
      </c>
      <c r="M1131" t="s">
        <v>8600</v>
      </c>
      <c r="N1131">
        <v>0</v>
      </c>
      <c r="O1131">
        <v>0</v>
      </c>
      <c r="Q1131">
        <v>1</v>
      </c>
      <c r="R1131">
        <v>0</v>
      </c>
      <c r="S1131" t="s">
        <v>8522</v>
      </c>
      <c r="T1131" t="s">
        <v>8523</v>
      </c>
      <c r="U1131" t="s">
        <v>8523</v>
      </c>
      <c r="V1131">
        <v>0</v>
      </c>
      <c r="W1131">
        <v>0</v>
      </c>
      <c r="X1131">
        <v>37036</v>
      </c>
      <c r="Y1131">
        <v>1484</v>
      </c>
    </row>
    <row r="1132" spans="1:25">
      <c r="A1132" t="s">
        <v>9207</v>
      </c>
      <c r="B1132" t="s">
        <v>10406</v>
      </c>
      <c r="E1132" t="s">
        <v>8556</v>
      </c>
      <c r="F1132" t="s">
        <v>8523</v>
      </c>
      <c r="G1132" t="s">
        <v>9360</v>
      </c>
      <c r="I1132">
        <v>45516</v>
      </c>
      <c r="K1132">
        <v>45518</v>
      </c>
      <c r="L1132">
        <v>45516</v>
      </c>
      <c r="M1132" t="s">
        <v>8600</v>
      </c>
      <c r="N1132" t="s">
        <v>9503</v>
      </c>
      <c r="O1132">
        <v>4</v>
      </c>
      <c r="Q1132">
        <v>4</v>
      </c>
      <c r="R1132">
        <v>1</v>
      </c>
      <c r="S1132" t="s">
        <v>8535</v>
      </c>
      <c r="T1132" t="s">
        <v>8523</v>
      </c>
      <c r="U1132" t="s">
        <v>8523</v>
      </c>
      <c r="V1132">
        <v>0</v>
      </c>
      <c r="W1132">
        <v>0</v>
      </c>
      <c r="X1132">
        <v>37037</v>
      </c>
      <c r="Y1132">
        <v>1498</v>
      </c>
    </row>
    <row r="1133" spans="1:25">
      <c r="A1133" t="s">
        <v>9309</v>
      </c>
      <c r="B1133" t="s">
        <v>10407</v>
      </c>
      <c r="E1133" t="s">
        <v>8556</v>
      </c>
      <c r="F1133" t="s">
        <v>8523</v>
      </c>
      <c r="G1133" t="s">
        <v>8548</v>
      </c>
      <c r="I1133">
        <v>45505</v>
      </c>
      <c r="K1133">
        <v>45657</v>
      </c>
      <c r="L1133">
        <v>45505</v>
      </c>
      <c r="M1133" t="s">
        <v>8600</v>
      </c>
      <c r="N1133">
        <v>0</v>
      </c>
      <c r="O1133">
        <v>2</v>
      </c>
      <c r="Q1133">
        <v>0</v>
      </c>
      <c r="R1133">
        <v>0</v>
      </c>
      <c r="S1133" t="s">
        <v>8522</v>
      </c>
      <c r="T1133" t="s">
        <v>8523</v>
      </c>
      <c r="U1133" t="s">
        <v>8523</v>
      </c>
      <c r="V1133">
        <v>0</v>
      </c>
      <c r="W1133">
        <v>0</v>
      </c>
      <c r="X1133">
        <v>37238</v>
      </c>
      <c r="Y1133">
        <v>0</v>
      </c>
    </row>
    <row r="1134" spans="1:25">
      <c r="A1134" t="s">
        <v>119</v>
      </c>
      <c r="B1134" t="s">
        <v>10408</v>
      </c>
      <c r="D1134">
        <v>17777699656</v>
      </c>
      <c r="E1134" t="s">
        <v>295</v>
      </c>
      <c r="F1134" t="s">
        <v>8523</v>
      </c>
      <c r="G1134" t="s">
        <v>8548</v>
      </c>
      <c r="H1134" t="s">
        <v>980</v>
      </c>
      <c r="I1134">
        <v>45516</v>
      </c>
      <c r="K1134">
        <v>45576</v>
      </c>
      <c r="L1134">
        <v>45586</v>
      </c>
      <c r="N1134">
        <v>0</v>
      </c>
      <c r="O1134">
        <v>460</v>
      </c>
      <c r="Q1134">
        <v>0</v>
      </c>
      <c r="R1134">
        <v>0</v>
      </c>
      <c r="S1134" t="s">
        <v>8522</v>
      </c>
      <c r="T1134" t="s">
        <v>8523</v>
      </c>
      <c r="U1134" t="s">
        <v>8523</v>
      </c>
      <c r="V1134">
        <v>0</v>
      </c>
      <c r="W1134">
        <v>0</v>
      </c>
      <c r="X1134">
        <v>37240</v>
      </c>
      <c r="Y1134">
        <v>1487</v>
      </c>
    </row>
    <row r="1135" spans="1:25">
      <c r="A1135" t="s">
        <v>88</v>
      </c>
      <c r="B1135" t="s">
        <v>378</v>
      </c>
      <c r="D1135">
        <v>21256209955</v>
      </c>
      <c r="E1135" t="s">
        <v>8556</v>
      </c>
      <c r="F1135" t="s">
        <v>8523</v>
      </c>
      <c r="G1135" t="s">
        <v>9360</v>
      </c>
      <c r="H1135" t="s">
        <v>983</v>
      </c>
      <c r="I1135">
        <v>45572</v>
      </c>
      <c r="K1135">
        <v>45657</v>
      </c>
      <c r="L1135">
        <v>45663</v>
      </c>
      <c r="N1135">
        <v>0</v>
      </c>
      <c r="O1135">
        <v>520</v>
      </c>
      <c r="Q1135">
        <v>0</v>
      </c>
      <c r="R1135">
        <v>0</v>
      </c>
      <c r="S1135" t="s">
        <v>8522</v>
      </c>
      <c r="T1135" t="s">
        <v>8523</v>
      </c>
      <c r="U1135" t="s">
        <v>8518</v>
      </c>
      <c r="V1135">
        <v>0</v>
      </c>
      <c r="W1135">
        <v>0</v>
      </c>
      <c r="X1135">
        <v>37242</v>
      </c>
      <c r="Y1135">
        <v>0</v>
      </c>
    </row>
    <row r="1136" spans="1:25">
      <c r="A1136" t="s">
        <v>88</v>
      </c>
      <c r="B1136" t="s">
        <v>379</v>
      </c>
      <c r="D1136">
        <v>21256211496</v>
      </c>
      <c r="E1136" t="s">
        <v>8556</v>
      </c>
      <c r="F1136" t="s">
        <v>8523</v>
      </c>
      <c r="G1136" t="s">
        <v>9360</v>
      </c>
      <c r="H1136" t="s">
        <v>983</v>
      </c>
      <c r="I1136">
        <v>45572</v>
      </c>
      <c r="K1136">
        <v>45657</v>
      </c>
      <c r="L1136">
        <v>45663</v>
      </c>
      <c r="N1136">
        <v>0</v>
      </c>
      <c r="O1136">
        <v>520</v>
      </c>
      <c r="Q1136">
        <v>0</v>
      </c>
      <c r="R1136">
        <v>0</v>
      </c>
      <c r="S1136" t="s">
        <v>8522</v>
      </c>
      <c r="T1136" t="s">
        <v>8523</v>
      </c>
      <c r="U1136" t="s">
        <v>8518</v>
      </c>
      <c r="V1136">
        <v>0</v>
      </c>
      <c r="W1136">
        <v>0</v>
      </c>
      <c r="X1136">
        <v>37243</v>
      </c>
      <c r="Y1136">
        <v>0</v>
      </c>
    </row>
    <row r="1137" spans="1:25">
      <c r="A1137" t="s">
        <v>439</v>
      </c>
      <c r="B1137" t="s">
        <v>441</v>
      </c>
      <c r="D1137">
        <v>21218804000</v>
      </c>
      <c r="E1137" t="s">
        <v>8527</v>
      </c>
      <c r="F1137" t="s">
        <v>8523</v>
      </c>
      <c r="G1137" t="s">
        <v>9360</v>
      </c>
      <c r="H1137" t="s">
        <v>983</v>
      </c>
      <c r="I1137">
        <v>45537</v>
      </c>
      <c r="K1137">
        <v>45626</v>
      </c>
      <c r="L1137">
        <v>45625</v>
      </c>
      <c r="N1137">
        <v>0</v>
      </c>
      <c r="O1137">
        <v>2176</v>
      </c>
      <c r="Q1137">
        <v>0</v>
      </c>
      <c r="R1137">
        <v>0</v>
      </c>
      <c r="S1137" t="s">
        <v>8522</v>
      </c>
      <c r="T1137" t="s">
        <v>8523</v>
      </c>
      <c r="U1137" t="s">
        <v>8518</v>
      </c>
      <c r="V1137">
        <v>0</v>
      </c>
      <c r="W1137">
        <v>0</v>
      </c>
      <c r="X1137">
        <v>37245</v>
      </c>
      <c r="Y1137">
        <v>0</v>
      </c>
    </row>
    <row r="1138" spans="1:25">
      <c r="A1138" t="s">
        <v>414</v>
      </c>
      <c r="B1138" t="s">
        <v>424</v>
      </c>
      <c r="D1138">
        <v>19647858081</v>
      </c>
      <c r="E1138" t="s">
        <v>8527</v>
      </c>
      <c r="F1138" t="s">
        <v>8523</v>
      </c>
      <c r="G1138" t="s">
        <v>9360</v>
      </c>
      <c r="H1138" t="s">
        <v>983</v>
      </c>
      <c r="I1138">
        <v>45572</v>
      </c>
      <c r="K1138">
        <v>45639</v>
      </c>
      <c r="L1138">
        <v>45607</v>
      </c>
      <c r="M1138" t="s">
        <v>8901</v>
      </c>
      <c r="N1138">
        <v>0</v>
      </c>
      <c r="O1138">
        <v>884</v>
      </c>
      <c r="Q1138">
        <v>0</v>
      </c>
      <c r="R1138">
        <v>0</v>
      </c>
      <c r="S1138" t="s">
        <v>8522</v>
      </c>
      <c r="T1138" t="s">
        <v>8523</v>
      </c>
      <c r="U1138" t="s">
        <v>8518</v>
      </c>
      <c r="V1138">
        <v>0</v>
      </c>
      <c r="W1138">
        <v>0</v>
      </c>
      <c r="X1138">
        <v>37246</v>
      </c>
      <c r="Y1138">
        <v>0</v>
      </c>
    </row>
    <row r="1139" spans="1:25">
      <c r="A1139" t="s">
        <v>9207</v>
      </c>
      <c r="B1139" t="s">
        <v>10409</v>
      </c>
      <c r="D1139">
        <v>15518412096</v>
      </c>
      <c r="E1139" t="s">
        <v>8527</v>
      </c>
      <c r="F1139" t="s">
        <v>8523</v>
      </c>
      <c r="G1139" t="s">
        <v>9360</v>
      </c>
      <c r="I1139">
        <v>45536</v>
      </c>
      <c r="K1139">
        <v>45900</v>
      </c>
      <c r="L1139">
        <v>45534</v>
      </c>
      <c r="M1139" t="s">
        <v>8600</v>
      </c>
      <c r="N1139" t="s">
        <v>10410</v>
      </c>
      <c r="O1139">
        <v>0</v>
      </c>
      <c r="Q1139">
        <v>3</v>
      </c>
      <c r="R1139">
        <v>0</v>
      </c>
      <c r="S1139" t="s">
        <v>8522</v>
      </c>
      <c r="T1139" t="s">
        <v>8523</v>
      </c>
      <c r="U1139" t="s">
        <v>8523</v>
      </c>
      <c r="V1139">
        <v>0</v>
      </c>
      <c r="W1139">
        <v>0</v>
      </c>
      <c r="X1139">
        <v>37247</v>
      </c>
      <c r="Y1139">
        <v>1491</v>
      </c>
    </row>
    <row r="1140" spans="1:25">
      <c r="A1140" t="s">
        <v>9207</v>
      </c>
      <c r="B1140" t="s">
        <v>10411</v>
      </c>
      <c r="D1140">
        <v>15518412096</v>
      </c>
      <c r="E1140" t="s">
        <v>8556</v>
      </c>
      <c r="F1140" t="s">
        <v>8523</v>
      </c>
      <c r="G1140" t="s">
        <v>9360</v>
      </c>
      <c r="I1140">
        <v>45536</v>
      </c>
      <c r="K1140">
        <v>45900</v>
      </c>
      <c r="L1140">
        <v>45538</v>
      </c>
      <c r="M1140" t="s">
        <v>8600</v>
      </c>
      <c r="N1140">
        <v>0</v>
      </c>
      <c r="O1140">
        <v>4</v>
      </c>
      <c r="Q1140">
        <v>0</v>
      </c>
      <c r="R1140">
        <v>0</v>
      </c>
      <c r="S1140" t="s">
        <v>8522</v>
      </c>
      <c r="T1140" t="s">
        <v>8523</v>
      </c>
      <c r="U1140" t="s">
        <v>8523</v>
      </c>
      <c r="V1140">
        <v>0</v>
      </c>
      <c r="W1140">
        <v>0</v>
      </c>
      <c r="X1140">
        <v>37248</v>
      </c>
      <c r="Y1140">
        <v>1492</v>
      </c>
    </row>
    <row r="1141" spans="1:25">
      <c r="A1141" t="s">
        <v>9207</v>
      </c>
      <c r="B1141" t="s">
        <v>10412</v>
      </c>
      <c r="D1141">
        <v>20813116976</v>
      </c>
      <c r="E1141" t="s">
        <v>8527</v>
      </c>
      <c r="F1141" t="s">
        <v>8518</v>
      </c>
      <c r="G1141" t="s">
        <v>8548</v>
      </c>
      <c r="I1141">
        <v>45536</v>
      </c>
      <c r="K1141">
        <v>45626</v>
      </c>
      <c r="L1141">
        <v>45538</v>
      </c>
      <c r="M1141" t="s">
        <v>8600</v>
      </c>
      <c r="N1141" t="s">
        <v>10413</v>
      </c>
      <c r="O1141">
        <v>1</v>
      </c>
      <c r="Q1141">
        <v>1</v>
      </c>
      <c r="R1141">
        <v>0</v>
      </c>
      <c r="S1141" t="s">
        <v>8522</v>
      </c>
      <c r="T1141" t="s">
        <v>8518</v>
      </c>
      <c r="U1141" t="s">
        <v>8518</v>
      </c>
      <c r="V1141">
        <v>0</v>
      </c>
      <c r="W1141">
        <v>0</v>
      </c>
      <c r="X1141">
        <v>37249</v>
      </c>
      <c r="Y1141">
        <v>1496</v>
      </c>
    </row>
    <row r="1142" spans="1:25">
      <c r="A1142" t="s">
        <v>185</v>
      </c>
      <c r="B1142" t="s">
        <v>10414</v>
      </c>
      <c r="D1142">
        <v>21249909102</v>
      </c>
      <c r="E1142" t="s">
        <v>8517</v>
      </c>
      <c r="F1142" t="s">
        <v>8523</v>
      </c>
      <c r="G1142" t="s">
        <v>9360</v>
      </c>
      <c r="H1142" t="s">
        <v>1009</v>
      </c>
      <c r="I1142">
        <v>45565</v>
      </c>
      <c r="K1142">
        <v>45747</v>
      </c>
      <c r="L1142">
        <v>45716</v>
      </c>
      <c r="N1142">
        <v>0</v>
      </c>
      <c r="O1142">
        <v>936</v>
      </c>
      <c r="Q1142">
        <v>0</v>
      </c>
      <c r="R1142">
        <v>0</v>
      </c>
      <c r="S1142" t="s">
        <v>8522</v>
      </c>
      <c r="T1142" t="s">
        <v>8523</v>
      </c>
      <c r="U1142" t="s">
        <v>8518</v>
      </c>
      <c r="V1142">
        <v>0</v>
      </c>
      <c r="W1142">
        <v>0</v>
      </c>
      <c r="X1142">
        <v>37350</v>
      </c>
      <c r="Y1142">
        <v>0</v>
      </c>
    </row>
    <row r="1143" spans="1:25">
      <c r="A1143" t="s">
        <v>318</v>
      </c>
      <c r="B1143" t="s">
        <v>319</v>
      </c>
      <c r="D1143">
        <v>19929372826</v>
      </c>
      <c r="E1143" t="s">
        <v>8517</v>
      </c>
      <c r="F1143" t="s">
        <v>8523</v>
      </c>
      <c r="G1143" t="s">
        <v>9360</v>
      </c>
      <c r="H1143" t="s">
        <v>1033</v>
      </c>
      <c r="I1143">
        <v>45536</v>
      </c>
      <c r="K1143">
        <v>45900</v>
      </c>
      <c r="L1143">
        <v>45898</v>
      </c>
      <c r="M1143" t="s">
        <v>8573</v>
      </c>
      <c r="N1143">
        <v>0</v>
      </c>
      <c r="O1143">
        <v>9766</v>
      </c>
      <c r="Q1143">
        <v>0</v>
      </c>
      <c r="R1143">
        <v>0</v>
      </c>
      <c r="S1143" t="s">
        <v>8522</v>
      </c>
      <c r="T1143" t="s">
        <v>8523</v>
      </c>
      <c r="U1143" t="s">
        <v>8518</v>
      </c>
      <c r="V1143">
        <v>0</v>
      </c>
      <c r="W1143">
        <v>0</v>
      </c>
      <c r="X1143">
        <v>37351</v>
      </c>
      <c r="Y1143">
        <v>0</v>
      </c>
    </row>
    <row r="1144" spans="1:25">
      <c r="A1144" t="s">
        <v>146</v>
      </c>
      <c r="B1144" t="s">
        <v>341</v>
      </c>
      <c r="D1144">
        <v>21485696637</v>
      </c>
      <c r="E1144" t="s">
        <v>8527</v>
      </c>
      <c r="F1144" t="s">
        <v>8523</v>
      </c>
      <c r="G1144" t="s">
        <v>8548</v>
      </c>
      <c r="H1144" t="s">
        <v>980</v>
      </c>
      <c r="I1144">
        <v>45518</v>
      </c>
      <c r="K1144">
        <v>45596</v>
      </c>
      <c r="L1144">
        <v>45518</v>
      </c>
      <c r="N1144">
        <v>0</v>
      </c>
      <c r="O1144">
        <v>0</v>
      </c>
      <c r="Q1144">
        <v>0</v>
      </c>
      <c r="R1144">
        <v>0</v>
      </c>
      <c r="S1144" t="s">
        <v>8522</v>
      </c>
      <c r="T1144" t="s">
        <v>8523</v>
      </c>
      <c r="U1144" t="s">
        <v>8523</v>
      </c>
      <c r="V1144">
        <v>0</v>
      </c>
      <c r="W1144">
        <v>0</v>
      </c>
      <c r="X1144">
        <v>37354</v>
      </c>
      <c r="Y1144">
        <v>1503</v>
      </c>
    </row>
    <row r="1145" spans="1:25">
      <c r="A1145" t="s">
        <v>9207</v>
      </c>
      <c r="B1145" t="s">
        <v>10415</v>
      </c>
      <c r="E1145" t="s">
        <v>8527</v>
      </c>
      <c r="F1145" t="s">
        <v>8523</v>
      </c>
      <c r="G1145" t="s">
        <v>9360</v>
      </c>
      <c r="I1145">
        <v>45355</v>
      </c>
      <c r="K1145">
        <v>45535</v>
      </c>
      <c r="L1145">
        <v>45355</v>
      </c>
      <c r="M1145" t="s">
        <v>8600</v>
      </c>
      <c r="N1145">
        <v>0</v>
      </c>
      <c r="O1145">
        <v>0</v>
      </c>
      <c r="Q1145">
        <v>1</v>
      </c>
      <c r="R1145">
        <v>0</v>
      </c>
      <c r="S1145" t="s">
        <v>8522</v>
      </c>
      <c r="T1145" t="s">
        <v>8523</v>
      </c>
      <c r="U1145" t="s">
        <v>8523</v>
      </c>
      <c r="V1145">
        <v>0</v>
      </c>
      <c r="W1145">
        <v>0</v>
      </c>
      <c r="X1145">
        <v>37355</v>
      </c>
      <c r="Y1145">
        <v>0</v>
      </c>
    </row>
    <row r="1146" spans="1:25">
      <c r="A1146" t="s">
        <v>9207</v>
      </c>
      <c r="B1146" t="s">
        <v>10412</v>
      </c>
      <c r="D1146">
        <v>20813116976</v>
      </c>
      <c r="E1146" t="s">
        <v>8527</v>
      </c>
      <c r="F1146" t="s">
        <v>8523</v>
      </c>
      <c r="G1146" t="s">
        <v>8548</v>
      </c>
      <c r="I1146">
        <v>45505</v>
      </c>
      <c r="K1146">
        <v>45626</v>
      </c>
      <c r="L1146">
        <v>45505</v>
      </c>
      <c r="M1146" t="s">
        <v>8600</v>
      </c>
      <c r="N1146">
        <v>0</v>
      </c>
      <c r="O1146">
        <v>0</v>
      </c>
      <c r="Q1146">
        <v>1</v>
      </c>
      <c r="R1146">
        <v>0</v>
      </c>
      <c r="S1146" t="s">
        <v>8522</v>
      </c>
      <c r="T1146" t="s">
        <v>8523</v>
      </c>
      <c r="U1146" t="s">
        <v>8523</v>
      </c>
      <c r="V1146">
        <v>0</v>
      </c>
      <c r="W1146">
        <v>0</v>
      </c>
      <c r="X1146">
        <v>37356</v>
      </c>
      <c r="Y1146">
        <v>0</v>
      </c>
    </row>
    <row r="1147" spans="1:25">
      <c r="A1147" t="s">
        <v>9182</v>
      </c>
      <c r="B1147" t="s">
        <v>10416</v>
      </c>
      <c r="E1147" t="s">
        <v>8517</v>
      </c>
      <c r="F1147" t="s">
        <v>8523</v>
      </c>
      <c r="G1147" t="s">
        <v>9360</v>
      </c>
      <c r="I1147">
        <v>45523</v>
      </c>
      <c r="K1147">
        <v>45887</v>
      </c>
      <c r="L1147">
        <v>45523</v>
      </c>
      <c r="M1147" t="s">
        <v>8600</v>
      </c>
      <c r="N1147">
        <v>0</v>
      </c>
      <c r="O1147">
        <v>0</v>
      </c>
      <c r="Q1147">
        <v>0</v>
      </c>
      <c r="R1147">
        <v>0</v>
      </c>
      <c r="S1147" t="s">
        <v>8522</v>
      </c>
      <c r="T1147" t="s">
        <v>8523</v>
      </c>
      <c r="U1147" t="s">
        <v>8523</v>
      </c>
      <c r="V1147">
        <v>0</v>
      </c>
      <c r="W1147">
        <v>0</v>
      </c>
      <c r="X1147">
        <v>37959</v>
      </c>
      <c r="Y1147">
        <v>0</v>
      </c>
    </row>
    <row r="1148" spans="1:25">
      <c r="A1148" t="s">
        <v>9174</v>
      </c>
      <c r="B1148" t="s">
        <v>10417</v>
      </c>
      <c r="E1148" t="s">
        <v>8556</v>
      </c>
      <c r="F1148" t="s">
        <v>8523</v>
      </c>
      <c r="G1148" t="s">
        <v>9360</v>
      </c>
      <c r="I1148">
        <v>45523</v>
      </c>
      <c r="K1148">
        <v>45535</v>
      </c>
      <c r="L1148">
        <v>45534</v>
      </c>
      <c r="M1148" t="s">
        <v>8600</v>
      </c>
      <c r="N1148" t="s">
        <v>10418</v>
      </c>
      <c r="O1148">
        <v>15.5</v>
      </c>
      <c r="Q1148">
        <v>1</v>
      </c>
      <c r="R1148">
        <v>0</v>
      </c>
      <c r="S1148" t="s">
        <v>8522</v>
      </c>
      <c r="T1148" t="s">
        <v>8523</v>
      </c>
      <c r="U1148" t="s">
        <v>8523</v>
      </c>
      <c r="V1148">
        <v>0</v>
      </c>
      <c r="W1148">
        <v>0</v>
      </c>
      <c r="X1148">
        <v>38061</v>
      </c>
      <c r="Y1148">
        <v>0</v>
      </c>
    </row>
    <row r="1149" spans="1:25">
      <c r="A1149" t="s">
        <v>88</v>
      </c>
      <c r="B1149" t="s">
        <v>10419</v>
      </c>
      <c r="D1149">
        <v>21323665028</v>
      </c>
      <c r="E1149" t="s">
        <v>8556</v>
      </c>
      <c r="F1149" t="s">
        <v>8523</v>
      </c>
      <c r="G1149" t="s">
        <v>9360</v>
      </c>
      <c r="H1149" t="s">
        <v>983</v>
      </c>
      <c r="I1149">
        <v>45580</v>
      </c>
      <c r="K1149">
        <v>45688</v>
      </c>
      <c r="L1149">
        <v>45660</v>
      </c>
      <c r="N1149">
        <v>0</v>
      </c>
      <c r="O1149">
        <v>632</v>
      </c>
      <c r="Q1149">
        <v>0</v>
      </c>
      <c r="R1149">
        <v>0</v>
      </c>
      <c r="S1149" t="s">
        <v>8522</v>
      </c>
      <c r="T1149" t="s">
        <v>8523</v>
      </c>
      <c r="U1149" t="s">
        <v>8518</v>
      </c>
      <c r="V1149">
        <v>0</v>
      </c>
      <c r="W1149">
        <v>0</v>
      </c>
      <c r="X1149">
        <v>38063</v>
      </c>
      <c r="Y1149">
        <v>0</v>
      </c>
    </row>
    <row r="1150" spans="1:25">
      <c r="A1150" t="s">
        <v>53</v>
      </c>
      <c r="B1150" t="s">
        <v>53</v>
      </c>
      <c r="C1150" t="s">
        <v>53</v>
      </c>
      <c r="D1150" t="s">
        <v>53</v>
      </c>
      <c r="E1150" t="s">
        <v>53</v>
      </c>
      <c r="F1150" t="s">
        <v>53</v>
      </c>
      <c r="G1150" t="s">
        <v>53</v>
      </c>
      <c r="H1150" t="s">
        <v>53</v>
      </c>
      <c r="I1150" t="s">
        <v>53</v>
      </c>
      <c r="J1150" t="s">
        <v>53</v>
      </c>
      <c r="K1150" t="s">
        <v>53</v>
      </c>
      <c r="L1150" t="s">
        <v>53</v>
      </c>
      <c r="M1150" t="s">
        <v>53</v>
      </c>
      <c r="N1150" t="s">
        <v>53</v>
      </c>
      <c r="O1150">
        <v>1561316.46</v>
      </c>
      <c r="P1150" t="s">
        <v>53</v>
      </c>
      <c r="Q1150">
        <v>3452</v>
      </c>
      <c r="R1150">
        <v>2605</v>
      </c>
      <c r="S1150" t="s">
        <v>53</v>
      </c>
      <c r="T1150" t="s">
        <v>53</v>
      </c>
      <c r="U1150" t="s">
        <v>53</v>
      </c>
      <c r="V1150" t="s">
        <v>53</v>
      </c>
      <c r="W1150" t="s">
        <v>53</v>
      </c>
      <c r="X1150" t="s">
        <v>53</v>
      </c>
      <c r="Y1150" t="s">
        <v>53</v>
      </c>
    </row>
    <row r="1151" spans="1:25">
      <c r="A1151" t="s">
        <v>10420</v>
      </c>
    </row>
  </sheetData>
  <autoFilter ref="A2:Y1151" xr:uid="{9D144FF6-C799-4143-8D69-887E6CE5EF5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913A7-AEA5-4378-8614-1ACC67EB3B71}">
  <sheetPr>
    <tabColor rgb="FFFFC000"/>
  </sheetPr>
  <dimension ref="A1:B13"/>
  <sheetViews>
    <sheetView workbookViewId="0"/>
  </sheetViews>
  <sheetFormatPr defaultRowHeight="10.15"/>
  <cols>
    <col min="1" max="1" width="22" bestFit="1" customWidth="1"/>
    <col min="2" max="2" width="36" bestFit="1" customWidth="1"/>
  </cols>
  <sheetData>
    <row r="1" spans="1:2">
      <c r="A1" t="s">
        <v>10421</v>
      </c>
      <c r="B1" t="s">
        <v>10422</v>
      </c>
    </row>
    <row r="2" spans="1:2">
      <c r="A2" t="s">
        <v>9</v>
      </c>
      <c r="B2" t="s">
        <v>1498</v>
      </c>
    </row>
    <row r="3" spans="1:2">
      <c r="A3" t="s">
        <v>9</v>
      </c>
      <c r="B3" t="s">
        <v>1498</v>
      </c>
    </row>
    <row r="4" spans="1:2">
      <c r="A4" t="s">
        <v>9</v>
      </c>
      <c r="B4" t="s">
        <v>1498</v>
      </c>
    </row>
    <row r="5" spans="1:2">
      <c r="A5" t="s">
        <v>20</v>
      </c>
      <c r="B5" t="s">
        <v>1423</v>
      </c>
    </row>
    <row r="6" spans="1:2">
      <c r="A6" t="s">
        <v>486</v>
      </c>
      <c r="B6" t="s">
        <v>1572</v>
      </c>
    </row>
    <row r="7" spans="1:2">
      <c r="A7" t="s">
        <v>17</v>
      </c>
      <c r="B7" t="s">
        <v>1379</v>
      </c>
    </row>
    <row r="8" spans="1:2">
      <c r="A8" t="s">
        <v>12</v>
      </c>
      <c r="B8" t="s">
        <v>1436</v>
      </c>
    </row>
    <row r="9" spans="1:2">
      <c r="A9" t="s">
        <v>22</v>
      </c>
      <c r="B9" t="s">
        <v>1438</v>
      </c>
    </row>
    <row r="10" spans="1:2">
      <c r="A10" t="s">
        <v>28</v>
      </c>
      <c r="B10" t="s">
        <v>1365</v>
      </c>
    </row>
    <row r="11" spans="1:2">
      <c r="A11" t="s">
        <v>24</v>
      </c>
      <c r="B11" t="s">
        <v>1429</v>
      </c>
    </row>
    <row r="12" spans="1:2">
      <c r="A12" t="s">
        <v>610</v>
      </c>
      <c r="B12" t="s">
        <v>1463</v>
      </c>
    </row>
    <row r="13" spans="1:2">
      <c r="A13" t="s">
        <v>24</v>
      </c>
      <c r="B13" t="s">
        <v>6732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EFD04-63C1-4CA3-A268-F9B67DD21388}">
  <sheetPr>
    <tabColor rgb="FFFFC000"/>
  </sheetPr>
  <dimension ref="B1:G538"/>
  <sheetViews>
    <sheetView workbookViewId="0"/>
  </sheetViews>
  <sheetFormatPr defaultRowHeight="10.15"/>
  <cols>
    <col min="2" max="2" width="71.5" bestFit="1" customWidth="1"/>
    <col min="3" max="3" width="37" bestFit="1" customWidth="1"/>
    <col min="6" max="6" width="76.33203125" bestFit="1" customWidth="1"/>
    <col min="7" max="7" width="6" bestFit="1" customWidth="1"/>
  </cols>
  <sheetData>
    <row r="1" spans="2:5">
      <c r="B1" t="s">
        <v>453</v>
      </c>
      <c r="C1" t="s">
        <v>695</v>
      </c>
      <c r="D1" t="s">
        <v>46</v>
      </c>
    </row>
    <row r="2" spans="2:5">
      <c r="B2" t="s">
        <v>76</v>
      </c>
      <c r="C2" t="s">
        <v>20</v>
      </c>
      <c r="D2">
        <v>2020</v>
      </c>
    </row>
    <row r="3" spans="2:5">
      <c r="B3" t="s">
        <v>119</v>
      </c>
      <c r="C3" t="s">
        <v>20</v>
      </c>
      <c r="D3">
        <v>566</v>
      </c>
    </row>
    <row r="4" spans="2:5">
      <c r="B4" t="s">
        <v>318</v>
      </c>
      <c r="C4" t="s">
        <v>20</v>
      </c>
      <c r="D4">
        <v>567</v>
      </c>
    </row>
    <row r="5" spans="2:5">
      <c r="B5" t="s">
        <v>674</v>
      </c>
      <c r="C5" t="s">
        <v>20</v>
      </c>
      <c r="D5">
        <v>5983</v>
      </c>
    </row>
    <row r="6" spans="2:5">
      <c r="B6" t="s">
        <v>47</v>
      </c>
      <c r="C6" t="s">
        <v>20</v>
      </c>
      <c r="D6">
        <v>560</v>
      </c>
    </row>
    <row r="7" spans="2:5">
      <c r="B7" t="s">
        <v>67</v>
      </c>
      <c r="C7" t="s">
        <v>20</v>
      </c>
      <c r="D7">
        <v>565</v>
      </c>
    </row>
    <row r="8" spans="2:5">
      <c r="B8" t="s">
        <v>185</v>
      </c>
      <c r="C8" t="s">
        <v>20</v>
      </c>
      <c r="D8">
        <v>2023</v>
      </c>
    </row>
    <row r="9" spans="2:5">
      <c r="B9" t="s">
        <v>79</v>
      </c>
      <c r="C9" t="s">
        <v>20</v>
      </c>
      <c r="D9">
        <v>26790</v>
      </c>
    </row>
    <row r="10" spans="2:5">
      <c r="B10" t="s">
        <v>10423</v>
      </c>
      <c r="C10" t="s">
        <v>20</v>
      </c>
      <c r="D10">
        <v>13364</v>
      </c>
    </row>
    <row r="11" spans="2:5">
      <c r="B11" t="s">
        <v>100</v>
      </c>
      <c r="C11" t="s">
        <v>20</v>
      </c>
      <c r="D11">
        <v>2032</v>
      </c>
    </row>
    <row r="12" spans="2:5">
      <c r="B12" t="s">
        <v>106</v>
      </c>
      <c r="C12" t="s">
        <v>20</v>
      </c>
      <c r="D12">
        <v>3305</v>
      </c>
    </row>
    <row r="13" spans="2:5">
      <c r="B13" t="s">
        <v>58</v>
      </c>
      <c r="C13" t="s">
        <v>20</v>
      </c>
      <c r="D13">
        <v>3307</v>
      </c>
    </row>
    <row r="14" spans="2:5">
      <c r="B14" t="s">
        <v>122</v>
      </c>
      <c r="C14" t="s">
        <v>20</v>
      </c>
      <c r="D14">
        <v>3308</v>
      </c>
    </row>
    <row r="15" spans="2:5">
      <c r="B15" t="s">
        <v>102</v>
      </c>
      <c r="C15" t="s">
        <v>20</v>
      </c>
      <c r="D15">
        <v>3316</v>
      </c>
    </row>
    <row r="16" spans="2:5">
      <c r="B16" t="s">
        <v>80</v>
      </c>
      <c r="C16" t="s">
        <v>20</v>
      </c>
      <c r="D16">
        <v>10</v>
      </c>
      <c r="E16" t="s">
        <v>1036</v>
      </c>
    </row>
    <row r="17" spans="2:5">
      <c r="B17" t="s">
        <v>10424</v>
      </c>
      <c r="C17" t="s">
        <v>20</v>
      </c>
      <c r="D17">
        <v>2019</v>
      </c>
      <c r="E17" t="s">
        <v>1149</v>
      </c>
    </row>
    <row r="18" spans="2:5">
      <c r="B18" t="s">
        <v>10425</v>
      </c>
      <c r="C18" t="s">
        <v>20</v>
      </c>
      <c r="D18">
        <v>4160</v>
      </c>
      <c r="E18" t="s">
        <v>10426</v>
      </c>
    </row>
    <row r="19" spans="2:5">
      <c r="B19" t="s">
        <v>10427</v>
      </c>
      <c r="C19" t="s">
        <v>20</v>
      </c>
      <c r="D19">
        <v>24606</v>
      </c>
      <c r="E19" t="s">
        <v>1075</v>
      </c>
    </row>
    <row r="20" spans="2:5">
      <c r="B20" t="s">
        <v>10428</v>
      </c>
      <c r="C20" t="s">
        <v>20</v>
      </c>
      <c r="D20">
        <v>26538</v>
      </c>
    </row>
    <row r="21" spans="2:5">
      <c r="B21" t="s">
        <v>92</v>
      </c>
      <c r="C21" t="s">
        <v>10429</v>
      </c>
      <c r="D21">
        <v>417</v>
      </c>
      <c r="E21" t="s">
        <v>1093</v>
      </c>
    </row>
    <row r="35" spans="2:7">
      <c r="B35" t="s">
        <v>10352</v>
      </c>
      <c r="D35">
        <v>518</v>
      </c>
      <c r="E35" t="s">
        <v>10430</v>
      </c>
    </row>
    <row r="36" spans="2:7">
      <c r="B36" t="s">
        <v>10431</v>
      </c>
      <c r="D36">
        <v>338</v>
      </c>
      <c r="E36" t="s">
        <v>10432</v>
      </c>
    </row>
    <row r="37" spans="2:7">
      <c r="B37" t="s">
        <v>8641</v>
      </c>
      <c r="D37">
        <v>187</v>
      </c>
      <c r="E37" t="s">
        <v>10433</v>
      </c>
      <c r="F37" t="s">
        <v>665</v>
      </c>
      <c r="G37" t="s">
        <v>914</v>
      </c>
    </row>
    <row r="38" spans="2:7">
      <c r="B38" t="s">
        <v>10434</v>
      </c>
      <c r="D38">
        <v>293</v>
      </c>
      <c r="E38" t="s">
        <v>10435</v>
      </c>
      <c r="F38" t="s">
        <v>666</v>
      </c>
      <c r="G38" t="s">
        <v>917</v>
      </c>
    </row>
    <row r="39" spans="2:7">
      <c r="B39" t="s">
        <v>47</v>
      </c>
      <c r="D39">
        <v>2</v>
      </c>
      <c r="E39" t="s">
        <v>979</v>
      </c>
      <c r="F39" t="s">
        <v>10436</v>
      </c>
      <c r="G39" t="s">
        <v>10437</v>
      </c>
    </row>
    <row r="40" spans="2:7">
      <c r="B40" t="s">
        <v>8514</v>
      </c>
      <c r="D40">
        <v>228</v>
      </c>
      <c r="E40" t="s">
        <v>10438</v>
      </c>
      <c r="F40" t="s">
        <v>660</v>
      </c>
      <c r="G40" t="s">
        <v>910</v>
      </c>
    </row>
    <row r="41" spans="2:7">
      <c r="B41" t="s">
        <v>10439</v>
      </c>
      <c r="D41">
        <v>271</v>
      </c>
      <c r="E41" t="s">
        <v>10440</v>
      </c>
      <c r="F41" t="s">
        <v>8396</v>
      </c>
      <c r="G41" t="s">
        <v>10441</v>
      </c>
    </row>
    <row r="42" spans="2:7">
      <c r="B42" t="s">
        <v>10439</v>
      </c>
      <c r="D42">
        <v>198</v>
      </c>
      <c r="E42" t="s">
        <v>10442</v>
      </c>
      <c r="F42" t="s">
        <v>501</v>
      </c>
      <c r="G42" t="s">
        <v>764</v>
      </c>
    </row>
    <row r="43" spans="2:7">
      <c r="B43" t="s">
        <v>8290</v>
      </c>
      <c r="D43">
        <v>233</v>
      </c>
      <c r="E43" t="s">
        <v>10443</v>
      </c>
      <c r="F43" t="s">
        <v>505</v>
      </c>
      <c r="G43" t="s">
        <v>766</v>
      </c>
    </row>
    <row r="44" spans="2:7">
      <c r="B44" t="s">
        <v>10444</v>
      </c>
      <c r="D44">
        <v>207</v>
      </c>
      <c r="E44" t="s">
        <v>10445</v>
      </c>
      <c r="F44" t="s">
        <v>506</v>
      </c>
      <c r="G44" t="s">
        <v>754</v>
      </c>
    </row>
    <row r="45" spans="2:7">
      <c r="B45" t="s">
        <v>10446</v>
      </c>
      <c r="D45">
        <v>255</v>
      </c>
      <c r="E45" t="s">
        <v>10447</v>
      </c>
      <c r="F45" t="s">
        <v>10448</v>
      </c>
      <c r="G45" t="s">
        <v>10449</v>
      </c>
    </row>
    <row r="46" spans="2:7">
      <c r="B46" t="s">
        <v>49</v>
      </c>
      <c r="D46">
        <v>168</v>
      </c>
      <c r="E46" t="s">
        <v>993</v>
      </c>
      <c r="F46" t="s">
        <v>508</v>
      </c>
      <c r="G46" t="s">
        <v>767</v>
      </c>
    </row>
    <row r="47" spans="2:7">
      <c r="B47" t="s">
        <v>10450</v>
      </c>
      <c r="D47">
        <v>487</v>
      </c>
      <c r="E47" t="s">
        <v>10451</v>
      </c>
      <c r="F47" t="s">
        <v>679</v>
      </c>
      <c r="G47" t="s">
        <v>928</v>
      </c>
    </row>
    <row r="48" spans="2:7">
      <c r="B48" t="s">
        <v>10452</v>
      </c>
      <c r="D48">
        <v>413</v>
      </c>
      <c r="E48" t="s">
        <v>10453</v>
      </c>
    </row>
    <row r="49" spans="2:7">
      <c r="B49" t="s">
        <v>214</v>
      </c>
      <c r="D49">
        <v>294</v>
      </c>
      <c r="E49" t="s">
        <v>10454</v>
      </c>
    </row>
    <row r="50" spans="2:7">
      <c r="B50" t="s">
        <v>10455</v>
      </c>
      <c r="D50">
        <v>259</v>
      </c>
      <c r="E50" t="s">
        <v>10456</v>
      </c>
    </row>
    <row r="51" spans="2:7">
      <c r="B51" t="s">
        <v>8524</v>
      </c>
      <c r="D51">
        <v>217</v>
      </c>
      <c r="E51" t="s">
        <v>10457</v>
      </c>
    </row>
    <row r="52" spans="2:7">
      <c r="B52" t="s">
        <v>228</v>
      </c>
      <c r="D52">
        <v>330</v>
      </c>
      <c r="E52" t="s">
        <v>10458</v>
      </c>
    </row>
    <row r="53" spans="2:7">
      <c r="B53" t="s">
        <v>228</v>
      </c>
      <c r="D53">
        <v>238</v>
      </c>
      <c r="E53" t="s">
        <v>10459</v>
      </c>
      <c r="F53" t="s">
        <v>481</v>
      </c>
      <c r="G53" t="s">
        <v>10460</v>
      </c>
    </row>
    <row r="54" spans="2:7">
      <c r="B54" t="s">
        <v>67</v>
      </c>
      <c r="D54">
        <v>7</v>
      </c>
      <c r="E54" t="s">
        <v>996</v>
      </c>
      <c r="F54" t="s">
        <v>477</v>
      </c>
      <c r="G54" t="s">
        <v>729</v>
      </c>
    </row>
    <row r="55" spans="2:7">
      <c r="B55" t="s">
        <v>8678</v>
      </c>
      <c r="D55">
        <v>160</v>
      </c>
      <c r="E55" t="s">
        <v>10461</v>
      </c>
      <c r="F55" t="s">
        <v>10462</v>
      </c>
      <c r="G55" t="s">
        <v>10463</v>
      </c>
    </row>
    <row r="56" spans="2:7">
      <c r="B56" t="s">
        <v>10464</v>
      </c>
      <c r="D56">
        <v>317</v>
      </c>
      <c r="E56" t="s">
        <v>10465</v>
      </c>
      <c r="F56" t="s">
        <v>525</v>
      </c>
      <c r="G56" t="s">
        <v>783</v>
      </c>
    </row>
    <row r="57" spans="2:7">
      <c r="B57" t="s">
        <v>10466</v>
      </c>
      <c r="D57">
        <v>239</v>
      </c>
      <c r="E57" t="s">
        <v>10467</v>
      </c>
      <c r="F57" t="s">
        <v>10468</v>
      </c>
      <c r="G57" t="s">
        <v>10469</v>
      </c>
    </row>
    <row r="58" spans="2:7">
      <c r="B58" t="s">
        <v>54</v>
      </c>
      <c r="D58">
        <v>409</v>
      </c>
      <c r="E58" t="s">
        <v>10470</v>
      </c>
      <c r="F58" t="s">
        <v>515</v>
      </c>
      <c r="G58" t="s">
        <v>776</v>
      </c>
    </row>
    <row r="59" spans="2:7">
      <c r="B59" t="s">
        <v>54</v>
      </c>
      <c r="D59">
        <v>176</v>
      </c>
      <c r="E59" t="s">
        <v>1027</v>
      </c>
      <c r="F59" t="s">
        <v>846</v>
      </c>
      <c r="G59" t="s">
        <v>847</v>
      </c>
    </row>
    <row r="60" spans="2:7">
      <c r="B60" t="s">
        <v>56</v>
      </c>
      <c r="D60">
        <v>254</v>
      </c>
      <c r="E60" t="s">
        <v>1029</v>
      </c>
      <c r="F60" t="s">
        <v>10471</v>
      </c>
      <c r="G60" t="s">
        <v>1286</v>
      </c>
    </row>
    <row r="61" spans="2:7">
      <c r="B61" t="s">
        <v>9333</v>
      </c>
      <c r="D61">
        <v>356</v>
      </c>
      <c r="E61" t="s">
        <v>10472</v>
      </c>
      <c r="F61" t="s">
        <v>547</v>
      </c>
      <c r="G61" t="s">
        <v>807</v>
      </c>
    </row>
    <row r="62" spans="2:7">
      <c r="B62" t="s">
        <v>10473</v>
      </c>
      <c r="D62">
        <v>223</v>
      </c>
      <c r="E62" t="s">
        <v>10474</v>
      </c>
      <c r="F62" t="s">
        <v>512</v>
      </c>
      <c r="G62" t="s">
        <v>10475</v>
      </c>
    </row>
    <row r="63" spans="2:7">
      <c r="B63" t="s">
        <v>8685</v>
      </c>
      <c r="D63">
        <v>157</v>
      </c>
      <c r="E63" t="s">
        <v>10476</v>
      </c>
      <c r="F63" t="s">
        <v>10477</v>
      </c>
      <c r="G63" t="s">
        <v>10478</v>
      </c>
    </row>
    <row r="64" spans="2:7">
      <c r="B64" t="s">
        <v>10479</v>
      </c>
      <c r="D64">
        <v>406</v>
      </c>
      <c r="E64" t="s">
        <v>10480</v>
      </c>
      <c r="F64" t="s">
        <v>10481</v>
      </c>
      <c r="G64" t="s">
        <v>10482</v>
      </c>
    </row>
    <row r="65" spans="2:7">
      <c r="B65" t="s">
        <v>8691</v>
      </c>
      <c r="D65">
        <v>180</v>
      </c>
      <c r="E65" t="s">
        <v>10483</v>
      </c>
      <c r="F65" t="s">
        <v>638</v>
      </c>
      <c r="G65" t="s">
        <v>885</v>
      </c>
    </row>
    <row r="66" spans="2:7">
      <c r="B66" t="s">
        <v>10484</v>
      </c>
      <c r="D66">
        <v>470</v>
      </c>
      <c r="E66" t="s">
        <v>10485</v>
      </c>
      <c r="F66" t="s">
        <v>10486</v>
      </c>
      <c r="G66" t="s">
        <v>889</v>
      </c>
    </row>
    <row r="67" spans="2:7">
      <c r="B67" t="s">
        <v>10484</v>
      </c>
      <c r="D67">
        <v>357</v>
      </c>
      <c r="E67" t="s">
        <v>10487</v>
      </c>
      <c r="F67" t="s">
        <v>448</v>
      </c>
      <c r="G67" t="s">
        <v>725</v>
      </c>
    </row>
    <row r="68" spans="2:7">
      <c r="B68" t="s">
        <v>10488</v>
      </c>
      <c r="D68">
        <v>225</v>
      </c>
      <c r="E68" t="s">
        <v>10489</v>
      </c>
      <c r="F68" t="s">
        <v>10490</v>
      </c>
      <c r="G68" t="s">
        <v>10491</v>
      </c>
    </row>
    <row r="69" spans="2:7">
      <c r="B69" t="s">
        <v>9485</v>
      </c>
      <c r="D69">
        <v>295</v>
      </c>
      <c r="E69" t="s">
        <v>10492</v>
      </c>
      <c r="F69" t="s">
        <v>10493</v>
      </c>
      <c r="G69" t="s">
        <v>10494</v>
      </c>
    </row>
    <row r="70" spans="2:7">
      <c r="B70" t="s">
        <v>216</v>
      </c>
      <c r="D70">
        <v>296</v>
      </c>
      <c r="E70" t="s">
        <v>10495</v>
      </c>
      <c r="F70" t="s">
        <v>10496</v>
      </c>
      <c r="G70" t="s">
        <v>10497</v>
      </c>
    </row>
    <row r="71" spans="2:7">
      <c r="B71" t="s">
        <v>58</v>
      </c>
      <c r="D71">
        <v>194</v>
      </c>
      <c r="E71" t="s">
        <v>1031</v>
      </c>
    </row>
    <row r="72" spans="2:7">
      <c r="B72" t="s">
        <v>10498</v>
      </c>
      <c r="D72">
        <v>519</v>
      </c>
      <c r="E72" t="s">
        <v>10499</v>
      </c>
    </row>
    <row r="73" spans="2:7">
      <c r="B73" t="s">
        <v>218</v>
      </c>
      <c r="D73">
        <v>297</v>
      </c>
      <c r="E73" t="s">
        <v>10500</v>
      </c>
    </row>
    <row r="74" spans="2:7">
      <c r="B74" t="s">
        <v>10501</v>
      </c>
      <c r="D74">
        <v>298</v>
      </c>
      <c r="E74" t="s">
        <v>10502</v>
      </c>
    </row>
    <row r="75" spans="2:7">
      <c r="B75" t="s">
        <v>10503</v>
      </c>
      <c r="D75">
        <v>404</v>
      </c>
      <c r="E75" t="s">
        <v>10504</v>
      </c>
    </row>
    <row r="76" spans="2:7">
      <c r="B76" t="s">
        <v>10505</v>
      </c>
      <c r="D76">
        <v>523</v>
      </c>
      <c r="E76" t="s">
        <v>10506</v>
      </c>
    </row>
    <row r="77" spans="2:7">
      <c r="B77" t="s">
        <v>10507</v>
      </c>
      <c r="D77">
        <v>339</v>
      </c>
      <c r="E77" t="s">
        <v>10508</v>
      </c>
    </row>
    <row r="78" spans="2:7">
      <c r="B78" t="s">
        <v>219</v>
      </c>
      <c r="D78">
        <v>299</v>
      </c>
      <c r="E78" t="s">
        <v>10509</v>
      </c>
    </row>
    <row r="79" spans="2:7">
      <c r="B79" t="s">
        <v>10510</v>
      </c>
      <c r="D79">
        <v>336</v>
      </c>
      <c r="E79" t="s">
        <v>10511</v>
      </c>
    </row>
    <row r="80" spans="2:7">
      <c r="B80" t="s">
        <v>10512</v>
      </c>
      <c r="D80">
        <v>202</v>
      </c>
      <c r="E80" t="s">
        <v>10513</v>
      </c>
    </row>
    <row r="81" spans="2:5">
      <c r="B81" t="s">
        <v>62</v>
      </c>
      <c r="D81">
        <v>193</v>
      </c>
      <c r="E81" t="s">
        <v>10514</v>
      </c>
    </row>
    <row r="82" spans="2:5">
      <c r="B82" t="s">
        <v>8536</v>
      </c>
      <c r="D82">
        <v>216</v>
      </c>
      <c r="E82" t="s">
        <v>10515</v>
      </c>
    </row>
    <row r="83" spans="2:5">
      <c r="B83" t="s">
        <v>225</v>
      </c>
      <c r="D83">
        <v>329</v>
      </c>
      <c r="E83" t="s">
        <v>10516</v>
      </c>
    </row>
    <row r="84" spans="2:5">
      <c r="B84" t="s">
        <v>10517</v>
      </c>
      <c r="D84">
        <v>151</v>
      </c>
      <c r="E84" t="s">
        <v>10518</v>
      </c>
    </row>
    <row r="85" spans="2:5">
      <c r="B85" t="s">
        <v>9533</v>
      </c>
      <c r="D85">
        <v>300</v>
      </c>
      <c r="E85" t="s">
        <v>10519</v>
      </c>
    </row>
    <row r="86" spans="2:5">
      <c r="B86" t="s">
        <v>9026</v>
      </c>
      <c r="D86">
        <v>268</v>
      </c>
      <c r="E86" t="s">
        <v>10520</v>
      </c>
    </row>
    <row r="87" spans="2:5">
      <c r="B87" t="s">
        <v>10521</v>
      </c>
      <c r="D87">
        <v>197</v>
      </c>
      <c r="E87" t="s">
        <v>10522</v>
      </c>
    </row>
    <row r="88" spans="2:5">
      <c r="B88" t="s">
        <v>10523</v>
      </c>
      <c r="D88">
        <v>468</v>
      </c>
      <c r="E88" t="s">
        <v>1233</v>
      </c>
    </row>
    <row r="89" spans="2:5">
      <c r="B89" t="s">
        <v>10524</v>
      </c>
      <c r="D89">
        <v>324</v>
      </c>
      <c r="E89" t="s">
        <v>10525</v>
      </c>
    </row>
    <row r="90" spans="2:5">
      <c r="B90" t="s">
        <v>10526</v>
      </c>
      <c r="D90">
        <v>301</v>
      </c>
      <c r="E90" t="s">
        <v>10527</v>
      </c>
    </row>
    <row r="91" spans="2:5">
      <c r="B91" t="s">
        <v>10528</v>
      </c>
      <c r="D91">
        <v>189</v>
      </c>
      <c r="E91" t="s">
        <v>10529</v>
      </c>
    </row>
    <row r="92" spans="2:5">
      <c r="B92" t="s">
        <v>64</v>
      </c>
      <c r="D92">
        <v>188</v>
      </c>
      <c r="E92" t="s">
        <v>10530</v>
      </c>
    </row>
    <row r="93" spans="2:5">
      <c r="B93" t="s">
        <v>10011</v>
      </c>
      <c r="D93">
        <v>455</v>
      </c>
      <c r="E93" t="s">
        <v>10531</v>
      </c>
    </row>
    <row r="94" spans="2:5">
      <c r="B94" t="s">
        <v>10532</v>
      </c>
      <c r="D94">
        <v>423</v>
      </c>
      <c r="E94" t="s">
        <v>10533</v>
      </c>
    </row>
    <row r="95" spans="2:5">
      <c r="B95" t="s">
        <v>10534</v>
      </c>
      <c r="D95">
        <v>448</v>
      </c>
      <c r="E95" t="s">
        <v>10535</v>
      </c>
    </row>
    <row r="96" spans="2:5">
      <c r="B96" t="s">
        <v>8708</v>
      </c>
      <c r="D96">
        <v>186</v>
      </c>
      <c r="E96" t="s">
        <v>10536</v>
      </c>
    </row>
    <row r="97" spans="2:5">
      <c r="B97" t="s">
        <v>209</v>
      </c>
      <c r="D97">
        <v>286</v>
      </c>
      <c r="E97" t="s">
        <v>10537</v>
      </c>
    </row>
    <row r="98" spans="2:5">
      <c r="B98" t="s">
        <v>10538</v>
      </c>
      <c r="D98">
        <v>457</v>
      </c>
      <c r="E98" t="s">
        <v>10539</v>
      </c>
    </row>
    <row r="99" spans="2:5">
      <c r="B99" t="s">
        <v>10540</v>
      </c>
      <c r="D99">
        <v>358</v>
      </c>
      <c r="E99" t="s">
        <v>10541</v>
      </c>
    </row>
    <row r="100" spans="2:5">
      <c r="B100" t="s">
        <v>8710</v>
      </c>
      <c r="D100">
        <v>184</v>
      </c>
      <c r="E100" t="s">
        <v>10542</v>
      </c>
    </row>
    <row r="101" spans="2:5">
      <c r="B101" t="s">
        <v>480</v>
      </c>
      <c r="D101">
        <v>221</v>
      </c>
      <c r="E101" t="s">
        <v>10543</v>
      </c>
    </row>
    <row r="102" spans="2:5">
      <c r="B102" t="s">
        <v>10544</v>
      </c>
      <c r="D102">
        <v>467</v>
      </c>
      <c r="E102" t="s">
        <v>10545</v>
      </c>
    </row>
    <row r="103" spans="2:5">
      <c r="B103" t="s">
        <v>10546</v>
      </c>
      <c r="D103">
        <v>201</v>
      </c>
      <c r="E103" t="s">
        <v>10547</v>
      </c>
    </row>
    <row r="104" spans="2:5">
      <c r="B104" t="s">
        <v>483</v>
      </c>
      <c r="D104">
        <v>363</v>
      </c>
      <c r="E104" t="s">
        <v>10548</v>
      </c>
    </row>
    <row r="105" spans="2:5">
      <c r="B105" t="s">
        <v>10549</v>
      </c>
      <c r="D105">
        <v>512</v>
      </c>
      <c r="E105" t="s">
        <v>10550</v>
      </c>
    </row>
    <row r="106" spans="2:5">
      <c r="B106" t="s">
        <v>10023</v>
      </c>
      <c r="D106">
        <v>505</v>
      </c>
      <c r="E106" t="s">
        <v>1039</v>
      </c>
    </row>
    <row r="107" spans="2:5">
      <c r="B107" t="s">
        <v>69</v>
      </c>
      <c r="D107">
        <v>175</v>
      </c>
      <c r="E107" t="s">
        <v>1062</v>
      </c>
    </row>
    <row r="108" spans="2:5">
      <c r="B108" t="s">
        <v>273</v>
      </c>
      <c r="D108">
        <v>475</v>
      </c>
      <c r="E108" t="s">
        <v>10551</v>
      </c>
    </row>
    <row r="109" spans="2:5">
      <c r="B109" t="s">
        <v>10552</v>
      </c>
      <c r="D109">
        <v>426</v>
      </c>
      <c r="E109" t="s">
        <v>10553</v>
      </c>
    </row>
    <row r="110" spans="2:5">
      <c r="B110" t="s">
        <v>119</v>
      </c>
      <c r="D110">
        <v>8</v>
      </c>
      <c r="E110" t="s">
        <v>1064</v>
      </c>
    </row>
    <row r="111" spans="2:5">
      <c r="B111" t="s">
        <v>10554</v>
      </c>
      <c r="D111">
        <v>321</v>
      </c>
      <c r="E111" t="s">
        <v>10555</v>
      </c>
    </row>
    <row r="112" spans="2:5">
      <c r="B112" t="s">
        <v>74</v>
      </c>
      <c r="D112">
        <v>443</v>
      </c>
      <c r="E112" t="s">
        <v>10556</v>
      </c>
    </row>
    <row r="113" spans="2:5">
      <c r="B113" t="s">
        <v>10557</v>
      </c>
      <c r="D113">
        <v>476</v>
      </c>
      <c r="E113" t="s">
        <v>10558</v>
      </c>
    </row>
    <row r="114" spans="2:5">
      <c r="B114" t="s">
        <v>10559</v>
      </c>
      <c r="D114">
        <v>204</v>
      </c>
      <c r="E114" t="s">
        <v>10560</v>
      </c>
    </row>
    <row r="115" spans="2:5">
      <c r="B115" t="s">
        <v>10561</v>
      </c>
      <c r="D115">
        <v>303</v>
      </c>
      <c r="E115" t="s">
        <v>10562</v>
      </c>
    </row>
    <row r="116" spans="2:5">
      <c r="B116" t="s">
        <v>10563</v>
      </c>
      <c r="D116">
        <v>284</v>
      </c>
      <c r="E116" t="s">
        <v>10564</v>
      </c>
    </row>
    <row r="117" spans="2:5">
      <c r="B117" t="s">
        <v>10565</v>
      </c>
      <c r="D117">
        <v>517</v>
      </c>
      <c r="E117" t="s">
        <v>10566</v>
      </c>
    </row>
    <row r="118" spans="2:5">
      <c r="B118" t="s">
        <v>8550</v>
      </c>
      <c r="D118">
        <v>211</v>
      </c>
      <c r="E118" t="s">
        <v>10567</v>
      </c>
    </row>
    <row r="119" spans="2:5">
      <c r="B119" t="s">
        <v>10568</v>
      </c>
      <c r="D119">
        <v>471</v>
      </c>
      <c r="E119" t="s">
        <v>10569</v>
      </c>
    </row>
    <row r="120" spans="2:5">
      <c r="B120" t="s">
        <v>73</v>
      </c>
      <c r="D120">
        <v>174</v>
      </c>
      <c r="E120" t="s">
        <v>1066</v>
      </c>
    </row>
    <row r="121" spans="2:5">
      <c r="B121" t="s">
        <v>9488</v>
      </c>
      <c r="D121">
        <v>373</v>
      </c>
      <c r="E121" t="s">
        <v>10570</v>
      </c>
    </row>
    <row r="122" spans="2:5">
      <c r="B122" t="s">
        <v>10428</v>
      </c>
      <c r="D122">
        <v>477</v>
      </c>
      <c r="E122" t="s">
        <v>10571</v>
      </c>
    </row>
    <row r="123" spans="2:5">
      <c r="B123" t="s">
        <v>10572</v>
      </c>
      <c r="D123">
        <v>289</v>
      </c>
      <c r="E123" t="s">
        <v>10573</v>
      </c>
    </row>
    <row r="124" spans="2:5">
      <c r="B124" t="s">
        <v>8554</v>
      </c>
      <c r="D124">
        <v>212</v>
      </c>
      <c r="E124" t="s">
        <v>10574</v>
      </c>
    </row>
    <row r="125" spans="2:5">
      <c r="B125" t="s">
        <v>8734</v>
      </c>
      <c r="D125">
        <v>177</v>
      </c>
      <c r="E125" t="s">
        <v>10575</v>
      </c>
    </row>
    <row r="126" spans="2:5">
      <c r="B126" t="s">
        <v>10576</v>
      </c>
      <c r="D126">
        <v>451</v>
      </c>
      <c r="E126" t="s">
        <v>1040</v>
      </c>
    </row>
    <row r="127" spans="2:5">
      <c r="B127" t="s">
        <v>10577</v>
      </c>
      <c r="D127">
        <v>261</v>
      </c>
      <c r="E127" t="s">
        <v>10578</v>
      </c>
    </row>
    <row r="128" spans="2:5">
      <c r="B128" t="s">
        <v>10579</v>
      </c>
      <c r="D128">
        <v>427</v>
      </c>
      <c r="E128" t="s">
        <v>10580</v>
      </c>
    </row>
    <row r="129" spans="2:5">
      <c r="B129" t="s">
        <v>10581</v>
      </c>
      <c r="D129">
        <v>444</v>
      </c>
      <c r="E129" t="s">
        <v>10582</v>
      </c>
    </row>
    <row r="130" spans="2:5">
      <c r="B130" t="s">
        <v>76</v>
      </c>
      <c r="D130">
        <v>170</v>
      </c>
      <c r="E130" t="s">
        <v>1069</v>
      </c>
    </row>
    <row r="131" spans="2:5">
      <c r="B131" t="s">
        <v>234</v>
      </c>
      <c r="D131">
        <v>340</v>
      </c>
      <c r="E131" t="s">
        <v>10583</v>
      </c>
    </row>
    <row r="132" spans="2:5">
      <c r="B132" t="s">
        <v>8558</v>
      </c>
      <c r="D132">
        <v>215</v>
      </c>
      <c r="E132" t="s">
        <v>10584</v>
      </c>
    </row>
    <row r="133" spans="2:5">
      <c r="B133" t="s">
        <v>10585</v>
      </c>
      <c r="D133">
        <v>479</v>
      </c>
      <c r="E133" t="s">
        <v>10586</v>
      </c>
    </row>
    <row r="134" spans="2:5">
      <c r="B134" t="s">
        <v>245</v>
      </c>
      <c r="D134">
        <v>353</v>
      </c>
      <c r="E134" t="s">
        <v>10587</v>
      </c>
    </row>
    <row r="135" spans="2:5">
      <c r="B135" t="s">
        <v>79</v>
      </c>
      <c r="D135">
        <v>483</v>
      </c>
      <c r="E135" t="s">
        <v>10588</v>
      </c>
    </row>
    <row r="137" spans="2:5">
      <c r="B137" t="s">
        <v>81</v>
      </c>
      <c r="D137">
        <v>374</v>
      </c>
      <c r="E137" t="s">
        <v>1078</v>
      </c>
    </row>
    <row r="138" spans="2:5">
      <c r="B138" t="s">
        <v>10589</v>
      </c>
      <c r="D138">
        <v>370</v>
      </c>
      <c r="E138" t="s">
        <v>10590</v>
      </c>
    </row>
    <row r="139" spans="2:5">
      <c r="B139" t="s">
        <v>82</v>
      </c>
      <c r="D139">
        <v>161</v>
      </c>
      <c r="E139" t="s">
        <v>1084</v>
      </c>
    </row>
    <row r="140" spans="2:5">
      <c r="B140" t="s">
        <v>10591</v>
      </c>
      <c r="D140">
        <v>95</v>
      </c>
      <c r="E140" t="s">
        <v>10592</v>
      </c>
    </row>
    <row r="141" spans="2:5">
      <c r="B141" t="s">
        <v>10593</v>
      </c>
      <c r="D141">
        <v>445</v>
      </c>
      <c r="E141" t="s">
        <v>10594</v>
      </c>
    </row>
    <row r="142" spans="2:5">
      <c r="B142" t="s">
        <v>8792</v>
      </c>
      <c r="D142">
        <v>165</v>
      </c>
      <c r="E142" t="s">
        <v>10595</v>
      </c>
    </row>
    <row r="143" spans="2:5">
      <c r="B143" t="s">
        <v>314</v>
      </c>
      <c r="D143">
        <v>521</v>
      </c>
      <c r="E143" t="s">
        <v>10596</v>
      </c>
    </row>
    <row r="144" spans="2:5">
      <c r="B144" t="s">
        <v>10597</v>
      </c>
      <c r="D144">
        <v>504</v>
      </c>
      <c r="E144" t="s">
        <v>10598</v>
      </c>
    </row>
    <row r="145" spans="2:5">
      <c r="B145" t="s">
        <v>10599</v>
      </c>
      <c r="D145">
        <v>342</v>
      </c>
      <c r="E145" t="s">
        <v>10600</v>
      </c>
    </row>
    <row r="146" spans="2:5">
      <c r="B146" t="s">
        <v>10601</v>
      </c>
      <c r="D146">
        <v>458</v>
      </c>
      <c r="E146" t="s">
        <v>10602</v>
      </c>
    </row>
    <row r="147" spans="2:5">
      <c r="B147" t="s">
        <v>10603</v>
      </c>
      <c r="D147">
        <v>491</v>
      </c>
      <c r="E147" t="s">
        <v>10604</v>
      </c>
    </row>
    <row r="148" spans="2:5">
      <c r="B148" t="s">
        <v>9635</v>
      </c>
      <c r="D148">
        <v>390</v>
      </c>
      <c r="E148" t="s">
        <v>10605</v>
      </c>
    </row>
    <row r="149" spans="2:5">
      <c r="B149" t="s">
        <v>10606</v>
      </c>
      <c r="D149">
        <v>323</v>
      </c>
      <c r="E149" t="s">
        <v>10607</v>
      </c>
    </row>
    <row r="150" spans="2:5">
      <c r="B150" t="s">
        <v>83</v>
      </c>
      <c r="D150">
        <v>273</v>
      </c>
      <c r="E150" t="s">
        <v>10608</v>
      </c>
    </row>
    <row r="151" spans="2:5">
      <c r="B151" t="s">
        <v>8562</v>
      </c>
      <c r="D151">
        <v>222</v>
      </c>
      <c r="E151" t="s">
        <v>10609</v>
      </c>
    </row>
    <row r="152" spans="2:5">
      <c r="B152" t="s">
        <v>10610</v>
      </c>
      <c r="D152">
        <v>359</v>
      </c>
      <c r="E152" t="s">
        <v>10611</v>
      </c>
    </row>
    <row r="153" spans="2:5">
      <c r="B153" t="s">
        <v>10187</v>
      </c>
      <c r="D153">
        <v>485</v>
      </c>
      <c r="E153" t="s">
        <v>10612</v>
      </c>
    </row>
    <row r="154" spans="2:5">
      <c r="B154" t="s">
        <v>8345</v>
      </c>
      <c r="D154">
        <v>343</v>
      </c>
      <c r="E154" t="s">
        <v>10613</v>
      </c>
    </row>
    <row r="155" spans="2:5">
      <c r="B155" t="s">
        <v>84</v>
      </c>
      <c r="D155">
        <v>500</v>
      </c>
      <c r="E155" t="s">
        <v>1089</v>
      </c>
    </row>
    <row r="156" spans="2:5">
      <c r="B156" t="s">
        <v>10614</v>
      </c>
      <c r="D156">
        <v>488</v>
      </c>
      <c r="E156" t="s">
        <v>10615</v>
      </c>
    </row>
    <row r="157" spans="2:5">
      <c r="B157" t="s">
        <v>10616</v>
      </c>
      <c r="D157">
        <v>274</v>
      </c>
      <c r="E157" t="s">
        <v>10617</v>
      </c>
    </row>
    <row r="158" spans="2:5">
      <c r="B158" t="s">
        <v>10618</v>
      </c>
      <c r="D158">
        <v>490</v>
      </c>
      <c r="E158" t="s">
        <v>10619</v>
      </c>
    </row>
    <row r="159" spans="2:5">
      <c r="B159" t="s">
        <v>10620</v>
      </c>
      <c r="D159">
        <v>158</v>
      </c>
      <c r="E159" t="s">
        <v>10621</v>
      </c>
    </row>
    <row r="160" spans="2:5">
      <c r="B160" t="s">
        <v>10219</v>
      </c>
      <c r="D160">
        <v>337</v>
      </c>
      <c r="E160" t="s">
        <v>10622</v>
      </c>
    </row>
    <row r="161" spans="2:5">
      <c r="B161" t="s">
        <v>10423</v>
      </c>
      <c r="D161">
        <v>364</v>
      </c>
      <c r="E161" t="s">
        <v>1091</v>
      </c>
    </row>
    <row r="162" spans="2:5">
      <c r="B162" t="s">
        <v>8570</v>
      </c>
      <c r="D162">
        <v>236</v>
      </c>
      <c r="E162" t="s">
        <v>10623</v>
      </c>
    </row>
    <row r="163" spans="2:5">
      <c r="B163" t="s">
        <v>10624</v>
      </c>
      <c r="D163">
        <v>366</v>
      </c>
      <c r="E163" t="s">
        <v>10625</v>
      </c>
    </row>
    <row r="164" spans="2:5">
      <c r="B164" t="s">
        <v>10626</v>
      </c>
      <c r="D164">
        <v>496</v>
      </c>
      <c r="E164" t="s">
        <v>10627</v>
      </c>
    </row>
    <row r="166" spans="2:5">
      <c r="B166" t="s">
        <v>94</v>
      </c>
      <c r="D166">
        <v>5</v>
      </c>
      <c r="E166" t="s">
        <v>1100</v>
      </c>
    </row>
    <row r="167" spans="2:5">
      <c r="B167" t="s">
        <v>10628</v>
      </c>
      <c r="D167">
        <v>205</v>
      </c>
      <c r="E167" t="s">
        <v>10629</v>
      </c>
    </row>
    <row r="168" spans="2:5">
      <c r="B168" t="s">
        <v>10630</v>
      </c>
      <c r="D168">
        <v>185</v>
      </c>
      <c r="E168" t="s">
        <v>10631</v>
      </c>
    </row>
    <row r="169" spans="2:5">
      <c r="B169" t="s">
        <v>10632</v>
      </c>
      <c r="D169">
        <v>248</v>
      </c>
      <c r="E169" t="s">
        <v>10633</v>
      </c>
    </row>
    <row r="170" spans="2:5">
      <c r="B170" t="s">
        <v>10634</v>
      </c>
      <c r="D170">
        <v>319</v>
      </c>
      <c r="E170" t="s">
        <v>10635</v>
      </c>
    </row>
    <row r="171" spans="2:5">
      <c r="B171" t="s">
        <v>10636</v>
      </c>
      <c r="D171">
        <v>460</v>
      </c>
      <c r="E171" t="s">
        <v>1108</v>
      </c>
    </row>
    <row r="172" spans="2:5">
      <c r="B172" t="s">
        <v>98</v>
      </c>
      <c r="D172">
        <v>162</v>
      </c>
      <c r="E172" t="s">
        <v>1102</v>
      </c>
    </row>
    <row r="173" spans="2:5">
      <c r="B173" t="s">
        <v>255</v>
      </c>
      <c r="D173">
        <v>392</v>
      </c>
      <c r="E173" t="s">
        <v>10637</v>
      </c>
    </row>
    <row r="174" spans="2:5">
      <c r="B174" t="s">
        <v>10638</v>
      </c>
      <c r="D174">
        <v>270</v>
      </c>
      <c r="E174" t="s">
        <v>10639</v>
      </c>
    </row>
    <row r="175" spans="2:5">
      <c r="B175" t="s">
        <v>10638</v>
      </c>
      <c r="D175">
        <v>199</v>
      </c>
      <c r="E175" t="s">
        <v>10640</v>
      </c>
    </row>
    <row r="176" spans="2:5">
      <c r="B176" t="s">
        <v>100</v>
      </c>
      <c r="D176">
        <v>182</v>
      </c>
      <c r="E176" t="s">
        <v>1104</v>
      </c>
    </row>
    <row r="177" spans="2:5">
      <c r="B177" t="s">
        <v>8360</v>
      </c>
      <c r="D177">
        <v>156</v>
      </c>
      <c r="E177" t="s">
        <v>10641</v>
      </c>
    </row>
    <row r="178" spans="2:5">
      <c r="B178" t="s">
        <v>102</v>
      </c>
      <c r="D178">
        <v>203</v>
      </c>
      <c r="E178" t="s">
        <v>1114</v>
      </c>
    </row>
    <row r="179" spans="2:5">
      <c r="B179" t="s">
        <v>10642</v>
      </c>
      <c r="D179">
        <v>432</v>
      </c>
      <c r="E179" t="s">
        <v>10643</v>
      </c>
    </row>
    <row r="180" spans="2:5">
      <c r="B180" t="s">
        <v>242</v>
      </c>
      <c r="D180">
        <v>348</v>
      </c>
      <c r="E180" t="s">
        <v>10644</v>
      </c>
    </row>
    <row r="181" spans="2:5">
      <c r="B181" t="s">
        <v>10645</v>
      </c>
      <c r="D181">
        <v>152</v>
      </c>
      <c r="E181" t="s">
        <v>10646</v>
      </c>
    </row>
    <row r="182" spans="2:5">
      <c r="B182" t="s">
        <v>9872</v>
      </c>
      <c r="D182">
        <v>436</v>
      </c>
      <c r="E182" t="s">
        <v>10647</v>
      </c>
    </row>
    <row r="183" spans="2:5">
      <c r="B183" t="s">
        <v>104</v>
      </c>
      <c r="D183">
        <v>411</v>
      </c>
      <c r="E183" t="s">
        <v>1160</v>
      </c>
    </row>
    <row r="184" spans="2:5">
      <c r="B184" t="s">
        <v>10648</v>
      </c>
      <c r="D184">
        <v>424</v>
      </c>
      <c r="E184" t="s">
        <v>10649</v>
      </c>
    </row>
    <row r="185" spans="2:5">
      <c r="B185" t="s">
        <v>106</v>
      </c>
      <c r="D185">
        <v>192</v>
      </c>
      <c r="E185" t="s">
        <v>1116</v>
      </c>
    </row>
    <row r="186" spans="2:5">
      <c r="B186" t="s">
        <v>8574</v>
      </c>
      <c r="D186">
        <v>210</v>
      </c>
      <c r="E186" t="s">
        <v>10650</v>
      </c>
    </row>
    <row r="187" spans="2:5">
      <c r="B187" t="s">
        <v>9041</v>
      </c>
      <c r="D187">
        <v>242</v>
      </c>
      <c r="E187" t="s">
        <v>10651</v>
      </c>
    </row>
    <row r="188" spans="2:5">
      <c r="B188" t="s">
        <v>10652</v>
      </c>
      <c r="D188">
        <v>352</v>
      </c>
      <c r="E188" t="s">
        <v>10653</v>
      </c>
    </row>
    <row r="189" spans="2:5">
      <c r="B189" t="s">
        <v>10654</v>
      </c>
      <c r="D189">
        <v>351</v>
      </c>
      <c r="E189" t="s">
        <v>10655</v>
      </c>
    </row>
    <row r="190" spans="2:5">
      <c r="B190" t="s">
        <v>251</v>
      </c>
      <c r="D190">
        <v>379</v>
      </c>
      <c r="E190" t="s">
        <v>10656</v>
      </c>
    </row>
    <row r="191" spans="2:5">
      <c r="B191" t="s">
        <v>9133</v>
      </c>
      <c r="D191">
        <v>282</v>
      </c>
      <c r="E191" t="s">
        <v>10657</v>
      </c>
    </row>
    <row r="192" spans="2:5">
      <c r="B192" t="s">
        <v>108</v>
      </c>
      <c r="D192">
        <v>164</v>
      </c>
      <c r="E192" t="s">
        <v>1117</v>
      </c>
    </row>
    <row r="193" spans="2:5">
      <c r="B193" t="s">
        <v>10658</v>
      </c>
      <c r="D193">
        <v>376</v>
      </c>
      <c r="E193" t="s">
        <v>10659</v>
      </c>
    </row>
    <row r="194" spans="2:5">
      <c r="B194" t="s">
        <v>10660</v>
      </c>
      <c r="D194">
        <v>341</v>
      </c>
      <c r="E194" t="s">
        <v>10661</v>
      </c>
    </row>
    <row r="195" spans="2:5">
      <c r="B195" t="s">
        <v>10662</v>
      </c>
      <c r="D195">
        <v>229</v>
      </c>
      <c r="E195" t="s">
        <v>10663</v>
      </c>
    </row>
    <row r="196" spans="2:5">
      <c r="B196" t="s">
        <v>247</v>
      </c>
      <c r="D196">
        <v>368</v>
      </c>
      <c r="E196" t="s">
        <v>10664</v>
      </c>
    </row>
    <row r="197" spans="2:5">
      <c r="B197" t="s">
        <v>110</v>
      </c>
      <c r="D197">
        <v>382</v>
      </c>
      <c r="E197" t="s">
        <v>1122</v>
      </c>
    </row>
    <row r="198" spans="2:5">
      <c r="B198" t="s">
        <v>112</v>
      </c>
      <c r="D198">
        <v>489</v>
      </c>
      <c r="E198" t="s">
        <v>1134</v>
      </c>
    </row>
    <row r="199" spans="2:5">
      <c r="B199" t="s">
        <v>10665</v>
      </c>
      <c r="D199">
        <v>30</v>
      </c>
      <c r="E199" t="s">
        <v>10666</v>
      </c>
    </row>
    <row r="200" spans="2:5">
      <c r="B200" t="s">
        <v>10667</v>
      </c>
      <c r="D200">
        <v>29</v>
      </c>
      <c r="E200" t="s">
        <v>10668</v>
      </c>
    </row>
    <row r="201" spans="2:5">
      <c r="B201" t="s">
        <v>10669</v>
      </c>
      <c r="D201">
        <v>31</v>
      </c>
      <c r="E201" t="s">
        <v>10670</v>
      </c>
    </row>
    <row r="202" spans="2:5">
      <c r="B202" t="s">
        <v>10671</v>
      </c>
      <c r="D202">
        <v>33</v>
      </c>
      <c r="E202" t="s">
        <v>10672</v>
      </c>
    </row>
    <row r="203" spans="2:5">
      <c r="B203" t="s">
        <v>10673</v>
      </c>
      <c r="D203">
        <v>34</v>
      </c>
      <c r="E203" t="s">
        <v>10674</v>
      </c>
    </row>
    <row r="204" spans="2:5">
      <c r="B204" t="s">
        <v>10675</v>
      </c>
      <c r="D204">
        <v>35</v>
      </c>
      <c r="E204" t="s">
        <v>10676</v>
      </c>
    </row>
    <row r="205" spans="2:5">
      <c r="B205" t="s">
        <v>10677</v>
      </c>
      <c r="D205">
        <v>36</v>
      </c>
      <c r="E205" t="s">
        <v>10678</v>
      </c>
    </row>
    <row r="206" spans="2:5">
      <c r="B206" t="s">
        <v>10679</v>
      </c>
      <c r="D206">
        <v>37</v>
      </c>
      <c r="E206" t="s">
        <v>10680</v>
      </c>
    </row>
    <row r="207" spans="2:5">
      <c r="B207" t="s">
        <v>10681</v>
      </c>
      <c r="D207">
        <v>38</v>
      </c>
      <c r="E207" t="s">
        <v>10682</v>
      </c>
    </row>
    <row r="208" spans="2:5">
      <c r="B208" t="s">
        <v>10683</v>
      </c>
      <c r="D208">
        <v>32</v>
      </c>
      <c r="E208" t="s">
        <v>10684</v>
      </c>
    </row>
    <row r="209" spans="2:5">
      <c r="B209" t="s">
        <v>10156</v>
      </c>
      <c r="D209">
        <v>480</v>
      </c>
      <c r="E209" t="s">
        <v>10685</v>
      </c>
    </row>
    <row r="210" spans="2:5">
      <c r="B210" t="s">
        <v>10686</v>
      </c>
      <c r="D210">
        <v>28</v>
      </c>
      <c r="E210" t="s">
        <v>10687</v>
      </c>
    </row>
    <row r="211" spans="2:5">
      <c r="B211" t="s">
        <v>10688</v>
      </c>
      <c r="D211">
        <v>388</v>
      </c>
      <c r="E211" t="s">
        <v>10689</v>
      </c>
    </row>
    <row r="212" spans="2:5">
      <c r="B212" t="s">
        <v>268</v>
      </c>
      <c r="D212">
        <v>474</v>
      </c>
      <c r="E212" t="s">
        <v>1136</v>
      </c>
    </row>
    <row r="213" spans="2:5">
      <c r="B213" t="s">
        <v>10690</v>
      </c>
      <c r="D213">
        <v>52</v>
      </c>
      <c r="E213" t="s">
        <v>10691</v>
      </c>
    </row>
    <row r="214" spans="2:5">
      <c r="B214" t="s">
        <v>10692</v>
      </c>
      <c r="D214">
        <v>53</v>
      </c>
      <c r="E214" t="s">
        <v>10693</v>
      </c>
    </row>
    <row r="215" spans="2:5">
      <c r="B215" t="s">
        <v>10694</v>
      </c>
      <c r="D215">
        <v>51</v>
      </c>
      <c r="E215" t="s">
        <v>10695</v>
      </c>
    </row>
    <row r="216" spans="2:5">
      <c r="B216" t="s">
        <v>10696</v>
      </c>
      <c r="D216">
        <v>55</v>
      </c>
      <c r="E216" t="s">
        <v>10697</v>
      </c>
    </row>
    <row r="217" spans="2:5">
      <c r="B217" t="s">
        <v>10698</v>
      </c>
      <c r="D217">
        <v>56</v>
      </c>
      <c r="E217" t="s">
        <v>10699</v>
      </c>
    </row>
    <row r="218" spans="2:5">
      <c r="B218" t="s">
        <v>10700</v>
      </c>
      <c r="D218">
        <v>57</v>
      </c>
      <c r="E218" t="s">
        <v>10701</v>
      </c>
    </row>
    <row r="219" spans="2:5">
      <c r="B219" t="s">
        <v>10702</v>
      </c>
      <c r="D219">
        <v>58</v>
      </c>
      <c r="E219" t="s">
        <v>10703</v>
      </c>
    </row>
    <row r="220" spans="2:5">
      <c r="B220" t="s">
        <v>10704</v>
      </c>
      <c r="D220">
        <v>59</v>
      </c>
      <c r="E220" t="s">
        <v>10705</v>
      </c>
    </row>
    <row r="221" spans="2:5">
      <c r="B221" t="s">
        <v>10706</v>
      </c>
      <c r="D221">
        <v>60</v>
      </c>
      <c r="E221" t="s">
        <v>10707</v>
      </c>
    </row>
    <row r="222" spans="2:5">
      <c r="B222" t="s">
        <v>10708</v>
      </c>
      <c r="D222">
        <v>54</v>
      </c>
      <c r="E222" t="s">
        <v>10709</v>
      </c>
    </row>
    <row r="223" spans="2:5">
      <c r="B223" t="s">
        <v>10710</v>
      </c>
      <c r="D223">
        <v>50</v>
      </c>
      <c r="E223" t="s">
        <v>10711</v>
      </c>
    </row>
    <row r="224" spans="2:5">
      <c r="B224" t="s">
        <v>10712</v>
      </c>
      <c r="D224">
        <v>41</v>
      </c>
      <c r="E224" t="s">
        <v>10713</v>
      </c>
    </row>
    <row r="225" spans="2:5">
      <c r="B225" t="s">
        <v>10714</v>
      </c>
      <c r="D225">
        <v>42</v>
      </c>
      <c r="E225" t="s">
        <v>10715</v>
      </c>
    </row>
    <row r="226" spans="2:5">
      <c r="B226" t="s">
        <v>10716</v>
      </c>
      <c r="D226">
        <v>40</v>
      </c>
      <c r="E226" t="s">
        <v>10717</v>
      </c>
    </row>
    <row r="227" spans="2:5">
      <c r="B227" t="s">
        <v>10718</v>
      </c>
      <c r="D227">
        <v>44</v>
      </c>
      <c r="E227" t="s">
        <v>10719</v>
      </c>
    </row>
    <row r="228" spans="2:5">
      <c r="B228" t="s">
        <v>10720</v>
      </c>
      <c r="D228">
        <v>45</v>
      </c>
      <c r="E228" t="s">
        <v>10721</v>
      </c>
    </row>
    <row r="229" spans="2:5">
      <c r="B229" t="s">
        <v>10722</v>
      </c>
      <c r="D229">
        <v>46</v>
      </c>
      <c r="E229" t="s">
        <v>10723</v>
      </c>
    </row>
    <row r="230" spans="2:5">
      <c r="B230" t="s">
        <v>10724</v>
      </c>
      <c r="D230">
        <v>47</v>
      </c>
      <c r="E230" t="s">
        <v>10725</v>
      </c>
    </row>
    <row r="231" spans="2:5">
      <c r="B231" t="s">
        <v>10726</v>
      </c>
      <c r="D231">
        <v>48</v>
      </c>
      <c r="E231" t="s">
        <v>10727</v>
      </c>
    </row>
    <row r="232" spans="2:5">
      <c r="B232" t="s">
        <v>10728</v>
      </c>
      <c r="D232">
        <v>49</v>
      </c>
      <c r="E232" t="s">
        <v>10729</v>
      </c>
    </row>
    <row r="233" spans="2:5">
      <c r="B233" t="s">
        <v>10730</v>
      </c>
      <c r="D233">
        <v>43</v>
      </c>
      <c r="E233" t="s">
        <v>10731</v>
      </c>
    </row>
    <row r="234" spans="2:5">
      <c r="B234" t="s">
        <v>10732</v>
      </c>
      <c r="D234">
        <v>39</v>
      </c>
      <c r="E234" t="s">
        <v>10733</v>
      </c>
    </row>
    <row r="235" spans="2:5">
      <c r="B235" t="s">
        <v>10734</v>
      </c>
      <c r="D235">
        <v>64</v>
      </c>
      <c r="E235" t="s">
        <v>10735</v>
      </c>
    </row>
    <row r="236" spans="2:5">
      <c r="B236" t="s">
        <v>10736</v>
      </c>
      <c r="D236">
        <v>63</v>
      </c>
      <c r="E236" t="s">
        <v>10737</v>
      </c>
    </row>
    <row r="237" spans="2:5">
      <c r="B237" t="s">
        <v>10738</v>
      </c>
      <c r="D237">
        <v>62</v>
      </c>
      <c r="E237" t="s">
        <v>10739</v>
      </c>
    </row>
    <row r="238" spans="2:5">
      <c r="B238" t="s">
        <v>10740</v>
      </c>
      <c r="D238">
        <v>66</v>
      </c>
      <c r="E238" t="s">
        <v>10741</v>
      </c>
    </row>
    <row r="239" spans="2:5">
      <c r="B239" t="s">
        <v>10742</v>
      </c>
      <c r="D239">
        <v>67</v>
      </c>
      <c r="E239" t="s">
        <v>10743</v>
      </c>
    </row>
    <row r="240" spans="2:5">
      <c r="B240" t="s">
        <v>10744</v>
      </c>
      <c r="D240">
        <v>68</v>
      </c>
      <c r="E240" t="s">
        <v>10745</v>
      </c>
    </row>
    <row r="241" spans="2:5">
      <c r="B241" t="s">
        <v>10746</v>
      </c>
      <c r="D241">
        <v>69</v>
      </c>
      <c r="E241" t="s">
        <v>10747</v>
      </c>
    </row>
    <row r="242" spans="2:5">
      <c r="B242" t="s">
        <v>10748</v>
      </c>
      <c r="D242">
        <v>70</v>
      </c>
      <c r="E242" t="s">
        <v>10749</v>
      </c>
    </row>
    <row r="243" spans="2:5">
      <c r="B243" t="s">
        <v>10750</v>
      </c>
      <c r="D243">
        <v>71</v>
      </c>
      <c r="E243" t="s">
        <v>10751</v>
      </c>
    </row>
    <row r="244" spans="2:5">
      <c r="B244" t="s">
        <v>10752</v>
      </c>
      <c r="D244">
        <v>65</v>
      </c>
      <c r="E244" t="s">
        <v>10753</v>
      </c>
    </row>
    <row r="245" spans="2:5">
      <c r="B245" t="s">
        <v>10754</v>
      </c>
      <c r="D245">
        <v>61</v>
      </c>
      <c r="E245" t="s">
        <v>10755</v>
      </c>
    </row>
    <row r="246" spans="2:5">
      <c r="B246" t="s">
        <v>10756</v>
      </c>
      <c r="D246">
        <v>86</v>
      </c>
      <c r="E246" t="s">
        <v>10757</v>
      </c>
    </row>
    <row r="247" spans="2:5">
      <c r="B247" t="s">
        <v>10758</v>
      </c>
      <c r="D247">
        <v>85</v>
      </c>
      <c r="E247" t="s">
        <v>10759</v>
      </c>
    </row>
    <row r="248" spans="2:5">
      <c r="B248" t="s">
        <v>10760</v>
      </c>
      <c r="D248">
        <v>87</v>
      </c>
      <c r="E248" t="s">
        <v>10761</v>
      </c>
    </row>
    <row r="249" spans="2:5">
      <c r="B249" t="s">
        <v>10762</v>
      </c>
      <c r="D249">
        <v>84</v>
      </c>
      <c r="E249" t="s">
        <v>10763</v>
      </c>
    </row>
    <row r="250" spans="2:5">
      <c r="B250" t="s">
        <v>10764</v>
      </c>
      <c r="D250">
        <v>89</v>
      </c>
      <c r="E250" t="s">
        <v>10765</v>
      </c>
    </row>
    <row r="251" spans="2:5">
      <c r="B251" t="s">
        <v>10766</v>
      </c>
      <c r="D251">
        <v>90</v>
      </c>
      <c r="E251" t="s">
        <v>10767</v>
      </c>
    </row>
    <row r="252" spans="2:5">
      <c r="B252" t="s">
        <v>10768</v>
      </c>
      <c r="D252">
        <v>91</v>
      </c>
      <c r="E252" t="s">
        <v>10769</v>
      </c>
    </row>
    <row r="253" spans="2:5">
      <c r="B253" t="s">
        <v>10770</v>
      </c>
      <c r="D253">
        <v>92</v>
      </c>
      <c r="E253" t="s">
        <v>10771</v>
      </c>
    </row>
    <row r="254" spans="2:5">
      <c r="B254" t="s">
        <v>10772</v>
      </c>
      <c r="D254">
        <v>93</v>
      </c>
      <c r="E254" t="s">
        <v>10773</v>
      </c>
    </row>
    <row r="255" spans="2:5">
      <c r="B255" t="s">
        <v>10774</v>
      </c>
      <c r="D255">
        <v>88</v>
      </c>
      <c r="E255" t="s">
        <v>10775</v>
      </c>
    </row>
    <row r="256" spans="2:5">
      <c r="B256" t="s">
        <v>10776</v>
      </c>
      <c r="D256">
        <v>83</v>
      </c>
      <c r="E256" t="s">
        <v>10777</v>
      </c>
    </row>
    <row r="257" spans="2:5">
      <c r="B257" t="s">
        <v>10778</v>
      </c>
      <c r="D257">
        <v>97</v>
      </c>
      <c r="E257" t="s">
        <v>10779</v>
      </c>
    </row>
    <row r="258" spans="2:5">
      <c r="B258" t="s">
        <v>10780</v>
      </c>
      <c r="D258">
        <v>96</v>
      </c>
      <c r="E258" t="s">
        <v>10781</v>
      </c>
    </row>
    <row r="259" spans="2:5">
      <c r="B259" t="s">
        <v>10782</v>
      </c>
      <c r="D259">
        <v>98</v>
      </c>
      <c r="E259" t="s">
        <v>10783</v>
      </c>
    </row>
    <row r="260" spans="2:5">
      <c r="B260" t="s">
        <v>10784</v>
      </c>
      <c r="D260">
        <v>100</v>
      </c>
      <c r="E260" t="s">
        <v>10785</v>
      </c>
    </row>
    <row r="261" spans="2:5">
      <c r="B261" t="s">
        <v>10786</v>
      </c>
      <c r="D261">
        <v>101</v>
      </c>
      <c r="E261" t="s">
        <v>10787</v>
      </c>
    </row>
    <row r="262" spans="2:5">
      <c r="B262" t="s">
        <v>10788</v>
      </c>
      <c r="D262">
        <v>102</v>
      </c>
      <c r="E262" t="s">
        <v>10789</v>
      </c>
    </row>
    <row r="263" spans="2:5">
      <c r="B263" t="s">
        <v>10790</v>
      </c>
      <c r="D263">
        <v>103</v>
      </c>
      <c r="E263" t="s">
        <v>10791</v>
      </c>
    </row>
    <row r="264" spans="2:5">
      <c r="B264" t="s">
        <v>10792</v>
      </c>
      <c r="D264">
        <v>104</v>
      </c>
      <c r="E264" t="s">
        <v>10793</v>
      </c>
    </row>
    <row r="265" spans="2:5">
      <c r="B265" t="s">
        <v>10794</v>
      </c>
      <c r="D265">
        <v>99</v>
      </c>
      <c r="E265" t="s">
        <v>10795</v>
      </c>
    </row>
    <row r="266" spans="2:5">
      <c r="B266" t="s">
        <v>10796</v>
      </c>
      <c r="D266">
        <v>371</v>
      </c>
      <c r="E266" t="s">
        <v>10797</v>
      </c>
    </row>
    <row r="267" spans="2:5">
      <c r="B267" t="s">
        <v>10798</v>
      </c>
      <c r="D267">
        <v>397</v>
      </c>
      <c r="E267" t="s">
        <v>10799</v>
      </c>
    </row>
    <row r="268" spans="2:5">
      <c r="B268" t="s">
        <v>10800</v>
      </c>
      <c r="D268">
        <v>94</v>
      </c>
      <c r="E268" t="s">
        <v>10801</v>
      </c>
    </row>
    <row r="269" spans="2:5">
      <c r="B269" t="s">
        <v>10802</v>
      </c>
      <c r="D269">
        <v>511</v>
      </c>
      <c r="E269" t="s">
        <v>10803</v>
      </c>
    </row>
    <row r="270" spans="2:5">
      <c r="B270" t="s">
        <v>10804</v>
      </c>
      <c r="D270">
        <v>365</v>
      </c>
      <c r="E270" t="s">
        <v>10805</v>
      </c>
    </row>
    <row r="271" spans="2:5">
      <c r="B271" t="s">
        <v>10806</v>
      </c>
      <c r="D271">
        <v>108</v>
      </c>
      <c r="E271" t="s">
        <v>10807</v>
      </c>
    </row>
    <row r="272" spans="2:5">
      <c r="B272" t="s">
        <v>10808</v>
      </c>
      <c r="D272">
        <v>107</v>
      </c>
      <c r="E272" t="s">
        <v>10809</v>
      </c>
    </row>
    <row r="273" spans="2:5">
      <c r="B273" t="s">
        <v>10810</v>
      </c>
      <c r="D273">
        <v>109</v>
      </c>
      <c r="E273" t="s">
        <v>10811</v>
      </c>
    </row>
    <row r="274" spans="2:5">
      <c r="B274" t="s">
        <v>10812</v>
      </c>
      <c r="D274">
        <v>106</v>
      </c>
      <c r="E274" t="s">
        <v>10813</v>
      </c>
    </row>
    <row r="275" spans="2:5">
      <c r="B275" t="s">
        <v>10814</v>
      </c>
      <c r="D275">
        <v>111</v>
      </c>
      <c r="E275" t="s">
        <v>10815</v>
      </c>
    </row>
    <row r="276" spans="2:5">
      <c r="B276" t="s">
        <v>10816</v>
      </c>
      <c r="D276">
        <v>112</v>
      </c>
      <c r="E276" t="s">
        <v>10817</v>
      </c>
    </row>
    <row r="277" spans="2:5">
      <c r="B277" t="s">
        <v>10818</v>
      </c>
      <c r="D277">
        <v>113</v>
      </c>
      <c r="E277" t="s">
        <v>10819</v>
      </c>
    </row>
    <row r="278" spans="2:5">
      <c r="B278" t="s">
        <v>10820</v>
      </c>
      <c r="D278">
        <v>114</v>
      </c>
      <c r="E278" t="s">
        <v>10821</v>
      </c>
    </row>
    <row r="279" spans="2:5">
      <c r="B279" t="s">
        <v>10822</v>
      </c>
      <c r="D279">
        <v>115</v>
      </c>
      <c r="E279" t="s">
        <v>10823</v>
      </c>
    </row>
    <row r="280" spans="2:5">
      <c r="B280" t="s">
        <v>10824</v>
      </c>
      <c r="D280">
        <v>110</v>
      </c>
      <c r="E280" t="s">
        <v>10825</v>
      </c>
    </row>
    <row r="281" spans="2:5">
      <c r="B281" t="s">
        <v>10826</v>
      </c>
      <c r="D281">
        <v>105</v>
      </c>
      <c r="E281" t="s">
        <v>10827</v>
      </c>
    </row>
    <row r="282" spans="2:5">
      <c r="B282" t="s">
        <v>10828</v>
      </c>
      <c r="D282">
        <v>385</v>
      </c>
      <c r="E282" t="s">
        <v>10829</v>
      </c>
    </row>
    <row r="283" spans="2:5">
      <c r="B283" t="s">
        <v>10830</v>
      </c>
      <c r="D283">
        <v>119</v>
      </c>
      <c r="E283" t="s">
        <v>10831</v>
      </c>
    </row>
    <row r="284" spans="2:5">
      <c r="B284" t="s">
        <v>10832</v>
      </c>
      <c r="D284">
        <v>118</v>
      </c>
      <c r="E284" t="s">
        <v>10833</v>
      </c>
    </row>
    <row r="285" spans="2:5">
      <c r="B285" t="s">
        <v>10834</v>
      </c>
      <c r="D285">
        <v>120</v>
      </c>
      <c r="E285" t="s">
        <v>10835</v>
      </c>
    </row>
    <row r="286" spans="2:5">
      <c r="B286" t="s">
        <v>10836</v>
      </c>
      <c r="D286">
        <v>117</v>
      </c>
      <c r="E286" t="s">
        <v>10837</v>
      </c>
    </row>
    <row r="287" spans="2:5">
      <c r="B287" t="s">
        <v>10838</v>
      </c>
      <c r="D287">
        <v>122</v>
      </c>
      <c r="E287" t="s">
        <v>10839</v>
      </c>
    </row>
    <row r="288" spans="2:5">
      <c r="B288" t="s">
        <v>10840</v>
      </c>
      <c r="D288">
        <v>123</v>
      </c>
      <c r="E288" t="s">
        <v>10841</v>
      </c>
    </row>
    <row r="289" spans="2:5">
      <c r="B289" t="s">
        <v>10842</v>
      </c>
      <c r="D289">
        <v>124</v>
      </c>
      <c r="E289" t="s">
        <v>10843</v>
      </c>
    </row>
    <row r="290" spans="2:5">
      <c r="B290" t="s">
        <v>10844</v>
      </c>
      <c r="D290">
        <v>125</v>
      </c>
      <c r="E290" t="s">
        <v>10845</v>
      </c>
    </row>
    <row r="291" spans="2:5">
      <c r="B291" t="s">
        <v>10846</v>
      </c>
      <c r="D291">
        <v>126</v>
      </c>
      <c r="E291" t="s">
        <v>10847</v>
      </c>
    </row>
    <row r="292" spans="2:5">
      <c r="B292" t="s">
        <v>10848</v>
      </c>
      <c r="D292">
        <v>121</v>
      </c>
      <c r="E292" t="s">
        <v>10849</v>
      </c>
    </row>
    <row r="293" spans="2:5">
      <c r="B293" t="s">
        <v>10850</v>
      </c>
      <c r="D293">
        <v>116</v>
      </c>
      <c r="E293" t="s">
        <v>10851</v>
      </c>
    </row>
    <row r="294" spans="2:5">
      <c r="B294" t="s">
        <v>9422</v>
      </c>
      <c r="D294">
        <v>367</v>
      </c>
      <c r="E294" t="s">
        <v>10852</v>
      </c>
    </row>
    <row r="295" spans="2:5">
      <c r="B295" t="s">
        <v>10853</v>
      </c>
      <c r="D295">
        <v>130</v>
      </c>
      <c r="E295" t="s">
        <v>10854</v>
      </c>
    </row>
    <row r="296" spans="2:5">
      <c r="B296" t="s">
        <v>10855</v>
      </c>
      <c r="D296">
        <v>129</v>
      </c>
      <c r="E296" t="s">
        <v>10856</v>
      </c>
    </row>
    <row r="297" spans="2:5">
      <c r="B297" t="s">
        <v>10857</v>
      </c>
      <c r="D297">
        <v>131</v>
      </c>
      <c r="E297" t="s">
        <v>10858</v>
      </c>
    </row>
    <row r="298" spans="2:5">
      <c r="B298" t="s">
        <v>10859</v>
      </c>
      <c r="D298">
        <v>128</v>
      </c>
      <c r="E298" t="s">
        <v>10860</v>
      </c>
    </row>
    <row r="299" spans="2:5">
      <c r="B299" t="s">
        <v>10861</v>
      </c>
      <c r="D299">
        <v>133</v>
      </c>
      <c r="E299" t="s">
        <v>10862</v>
      </c>
    </row>
    <row r="300" spans="2:5">
      <c r="B300" t="s">
        <v>10863</v>
      </c>
      <c r="D300">
        <v>134</v>
      </c>
      <c r="E300" t="s">
        <v>10864</v>
      </c>
    </row>
    <row r="301" spans="2:5">
      <c r="B301" t="s">
        <v>10865</v>
      </c>
      <c r="D301">
        <v>135</v>
      </c>
      <c r="E301" t="s">
        <v>10866</v>
      </c>
    </row>
    <row r="302" spans="2:5">
      <c r="B302" t="s">
        <v>10867</v>
      </c>
      <c r="D302">
        <v>136</v>
      </c>
      <c r="E302" t="s">
        <v>10868</v>
      </c>
    </row>
    <row r="303" spans="2:5">
      <c r="B303" t="s">
        <v>10869</v>
      </c>
      <c r="D303">
        <v>137</v>
      </c>
      <c r="E303" t="s">
        <v>10870</v>
      </c>
    </row>
    <row r="304" spans="2:5">
      <c r="B304" t="s">
        <v>10871</v>
      </c>
      <c r="D304">
        <v>132</v>
      </c>
      <c r="E304" t="s">
        <v>10872</v>
      </c>
    </row>
    <row r="305" spans="2:5">
      <c r="B305" t="s">
        <v>10873</v>
      </c>
      <c r="D305">
        <v>386</v>
      </c>
      <c r="E305" t="s">
        <v>10874</v>
      </c>
    </row>
    <row r="306" spans="2:5">
      <c r="B306" t="s">
        <v>10875</v>
      </c>
      <c r="D306">
        <v>127</v>
      </c>
      <c r="E306" t="s">
        <v>10876</v>
      </c>
    </row>
    <row r="307" spans="2:5">
      <c r="B307" t="s">
        <v>10877</v>
      </c>
      <c r="D307">
        <v>402</v>
      </c>
      <c r="E307" t="s">
        <v>10878</v>
      </c>
    </row>
    <row r="308" spans="2:5">
      <c r="B308" t="s">
        <v>10879</v>
      </c>
      <c r="D308">
        <v>440</v>
      </c>
      <c r="E308" t="s">
        <v>10880</v>
      </c>
    </row>
    <row r="309" spans="2:5">
      <c r="B309" t="s">
        <v>10881</v>
      </c>
      <c r="D309">
        <v>456</v>
      </c>
      <c r="E309" t="s">
        <v>10882</v>
      </c>
    </row>
    <row r="310" spans="2:5">
      <c r="B310" t="s">
        <v>10883</v>
      </c>
      <c r="D310">
        <v>503</v>
      </c>
      <c r="E310" t="s">
        <v>10884</v>
      </c>
    </row>
    <row r="311" spans="2:5">
      <c r="B311" t="s">
        <v>10885</v>
      </c>
      <c r="D311">
        <v>141</v>
      </c>
      <c r="E311" t="s">
        <v>10886</v>
      </c>
    </row>
    <row r="312" spans="2:5">
      <c r="B312" t="s">
        <v>10887</v>
      </c>
      <c r="D312">
        <v>140</v>
      </c>
      <c r="E312" t="s">
        <v>10888</v>
      </c>
    </row>
    <row r="313" spans="2:5">
      <c r="B313" t="s">
        <v>10889</v>
      </c>
      <c r="D313">
        <v>142</v>
      </c>
      <c r="E313" t="s">
        <v>10890</v>
      </c>
    </row>
    <row r="314" spans="2:5">
      <c r="B314" t="s">
        <v>10891</v>
      </c>
      <c r="D314">
        <v>139</v>
      </c>
      <c r="E314" t="s">
        <v>10892</v>
      </c>
    </row>
    <row r="315" spans="2:5">
      <c r="B315" t="s">
        <v>10893</v>
      </c>
      <c r="D315">
        <v>144</v>
      </c>
      <c r="E315" t="s">
        <v>10894</v>
      </c>
    </row>
    <row r="316" spans="2:5">
      <c r="B316" t="s">
        <v>10895</v>
      </c>
      <c r="D316">
        <v>145</v>
      </c>
      <c r="E316" t="s">
        <v>10896</v>
      </c>
    </row>
    <row r="317" spans="2:5">
      <c r="B317" t="s">
        <v>10897</v>
      </c>
      <c r="D317">
        <v>146</v>
      </c>
      <c r="E317" t="s">
        <v>10898</v>
      </c>
    </row>
    <row r="318" spans="2:5">
      <c r="B318" t="s">
        <v>10899</v>
      </c>
      <c r="D318">
        <v>147</v>
      </c>
      <c r="E318" t="s">
        <v>10900</v>
      </c>
    </row>
    <row r="319" spans="2:5">
      <c r="B319" t="s">
        <v>10901</v>
      </c>
      <c r="D319">
        <v>148</v>
      </c>
      <c r="E319" t="s">
        <v>10902</v>
      </c>
    </row>
    <row r="320" spans="2:5">
      <c r="B320" t="s">
        <v>10903</v>
      </c>
      <c r="D320">
        <v>143</v>
      </c>
      <c r="E320" t="s">
        <v>10904</v>
      </c>
    </row>
    <row r="321" spans="2:5">
      <c r="B321" t="s">
        <v>10905</v>
      </c>
      <c r="D321">
        <v>138</v>
      </c>
      <c r="E321" t="s">
        <v>10906</v>
      </c>
    </row>
    <row r="322" spans="2:5">
      <c r="B322" t="s">
        <v>10907</v>
      </c>
      <c r="D322">
        <v>75</v>
      </c>
      <c r="E322" t="s">
        <v>10908</v>
      </c>
    </row>
    <row r="323" spans="2:5">
      <c r="B323" t="s">
        <v>10909</v>
      </c>
      <c r="D323">
        <v>74</v>
      </c>
      <c r="E323" t="s">
        <v>10910</v>
      </c>
    </row>
    <row r="324" spans="2:5">
      <c r="B324" t="s">
        <v>10911</v>
      </c>
      <c r="D324">
        <v>76</v>
      </c>
      <c r="E324" t="s">
        <v>10912</v>
      </c>
    </row>
    <row r="325" spans="2:5">
      <c r="B325" t="s">
        <v>10913</v>
      </c>
      <c r="D325">
        <v>73</v>
      </c>
      <c r="E325" t="s">
        <v>10914</v>
      </c>
    </row>
    <row r="326" spans="2:5">
      <c r="B326" t="s">
        <v>10915</v>
      </c>
      <c r="D326">
        <v>77</v>
      </c>
      <c r="E326" t="s">
        <v>10916</v>
      </c>
    </row>
    <row r="327" spans="2:5">
      <c r="B327" t="s">
        <v>10917</v>
      </c>
      <c r="D327">
        <v>78</v>
      </c>
      <c r="E327" t="s">
        <v>10918</v>
      </c>
    </row>
    <row r="328" spans="2:5">
      <c r="B328" t="s">
        <v>10919</v>
      </c>
      <c r="D328">
        <v>79</v>
      </c>
      <c r="E328" t="s">
        <v>10920</v>
      </c>
    </row>
    <row r="329" spans="2:5">
      <c r="B329" t="s">
        <v>10921</v>
      </c>
      <c r="D329">
        <v>80</v>
      </c>
      <c r="E329" t="s">
        <v>10922</v>
      </c>
    </row>
    <row r="330" spans="2:5">
      <c r="B330" t="s">
        <v>10923</v>
      </c>
      <c r="D330">
        <v>81</v>
      </c>
      <c r="E330" t="s">
        <v>10924</v>
      </c>
    </row>
    <row r="331" spans="2:5">
      <c r="B331" t="s">
        <v>10925</v>
      </c>
      <c r="D331">
        <v>82</v>
      </c>
      <c r="E331" t="s">
        <v>10926</v>
      </c>
    </row>
    <row r="332" spans="2:5">
      <c r="B332" t="s">
        <v>10927</v>
      </c>
      <c r="D332">
        <v>72</v>
      </c>
      <c r="E332" t="s">
        <v>10928</v>
      </c>
    </row>
    <row r="333" spans="2:5">
      <c r="B333" t="s">
        <v>10929</v>
      </c>
      <c r="D333">
        <v>18</v>
      </c>
      <c r="E333" t="s">
        <v>10930</v>
      </c>
    </row>
    <row r="334" spans="2:5">
      <c r="B334" t="s">
        <v>10931</v>
      </c>
      <c r="D334">
        <v>19</v>
      </c>
      <c r="E334" t="s">
        <v>10932</v>
      </c>
    </row>
    <row r="335" spans="2:5">
      <c r="B335" t="s">
        <v>10933</v>
      </c>
      <c r="D335">
        <v>17</v>
      </c>
      <c r="E335" t="s">
        <v>10934</v>
      </c>
    </row>
    <row r="336" spans="2:5">
      <c r="B336" t="s">
        <v>10935</v>
      </c>
      <c r="D336">
        <v>20</v>
      </c>
      <c r="E336" t="s">
        <v>10936</v>
      </c>
    </row>
    <row r="337" spans="2:5">
      <c r="B337" t="s">
        <v>10937</v>
      </c>
      <c r="D337">
        <v>26</v>
      </c>
      <c r="E337" t="s">
        <v>10938</v>
      </c>
    </row>
    <row r="338" spans="2:5">
      <c r="B338" t="s">
        <v>10939</v>
      </c>
      <c r="D338">
        <v>22</v>
      </c>
      <c r="E338" t="s">
        <v>10940</v>
      </c>
    </row>
    <row r="339" spans="2:5">
      <c r="B339" t="s">
        <v>10941</v>
      </c>
      <c r="D339">
        <v>23</v>
      </c>
      <c r="E339" t="s">
        <v>10942</v>
      </c>
    </row>
    <row r="340" spans="2:5">
      <c r="B340" t="s">
        <v>10943</v>
      </c>
      <c r="D340">
        <v>24</v>
      </c>
      <c r="E340" t="s">
        <v>10944</v>
      </c>
    </row>
    <row r="341" spans="2:5">
      <c r="B341" t="s">
        <v>10945</v>
      </c>
      <c r="D341">
        <v>25</v>
      </c>
      <c r="E341" t="s">
        <v>10946</v>
      </c>
    </row>
    <row r="342" spans="2:5">
      <c r="B342" t="s">
        <v>10947</v>
      </c>
      <c r="D342">
        <v>27</v>
      </c>
      <c r="E342" t="s">
        <v>10948</v>
      </c>
    </row>
    <row r="343" spans="2:5">
      <c r="B343" t="s">
        <v>10949</v>
      </c>
      <c r="D343">
        <v>21</v>
      </c>
      <c r="E343" t="s">
        <v>10950</v>
      </c>
    </row>
    <row r="344" spans="2:5">
      <c r="B344" t="s">
        <v>9777</v>
      </c>
      <c r="D344">
        <v>408</v>
      </c>
      <c r="E344" t="s">
        <v>10951</v>
      </c>
    </row>
    <row r="345" spans="2:5">
      <c r="B345" t="s">
        <v>10952</v>
      </c>
      <c r="D345">
        <v>279</v>
      </c>
      <c r="E345" t="s">
        <v>10953</v>
      </c>
    </row>
    <row r="346" spans="2:5">
      <c r="B346" t="s">
        <v>10954</v>
      </c>
      <c r="D346">
        <v>462</v>
      </c>
      <c r="E346" t="s">
        <v>10955</v>
      </c>
    </row>
    <row r="347" spans="2:5">
      <c r="B347" t="s">
        <v>278</v>
      </c>
      <c r="D347">
        <v>434</v>
      </c>
      <c r="E347" t="s">
        <v>10956</v>
      </c>
    </row>
    <row r="348" spans="2:5">
      <c r="B348" t="s">
        <v>10957</v>
      </c>
      <c r="D348">
        <v>464</v>
      </c>
      <c r="E348" t="s">
        <v>10958</v>
      </c>
    </row>
    <row r="349" spans="2:5">
      <c r="B349" t="s">
        <v>10959</v>
      </c>
      <c r="D349">
        <v>283</v>
      </c>
      <c r="E349" t="s">
        <v>10960</v>
      </c>
    </row>
    <row r="350" spans="2:5">
      <c r="B350" t="s">
        <v>276</v>
      </c>
      <c r="D350">
        <v>481</v>
      </c>
      <c r="E350" t="s">
        <v>10961</v>
      </c>
    </row>
    <row r="351" spans="2:5">
      <c r="B351" t="s">
        <v>306</v>
      </c>
      <c r="D351">
        <v>513</v>
      </c>
      <c r="E351" t="s">
        <v>10962</v>
      </c>
    </row>
    <row r="352" spans="2:5">
      <c r="B352" t="s">
        <v>237</v>
      </c>
      <c r="D352">
        <v>345</v>
      </c>
      <c r="E352" t="s">
        <v>10963</v>
      </c>
    </row>
    <row r="353" spans="2:5">
      <c r="B353" t="s">
        <v>8378</v>
      </c>
      <c r="D353">
        <v>6</v>
      </c>
      <c r="E353" t="s">
        <v>10964</v>
      </c>
    </row>
    <row r="354" spans="2:5">
      <c r="B354" t="s">
        <v>10965</v>
      </c>
      <c r="D354">
        <v>430</v>
      </c>
      <c r="E354" t="s">
        <v>10966</v>
      </c>
    </row>
    <row r="355" spans="2:5">
      <c r="B355" t="s">
        <v>8380</v>
      </c>
      <c r="D355">
        <v>428</v>
      </c>
      <c r="E355" t="s">
        <v>10967</v>
      </c>
    </row>
    <row r="356" spans="2:5">
      <c r="B356" t="s">
        <v>10968</v>
      </c>
      <c r="D356">
        <v>335</v>
      </c>
      <c r="E356" t="s">
        <v>10969</v>
      </c>
    </row>
    <row r="357" spans="2:5">
      <c r="B357" t="s">
        <v>8843</v>
      </c>
      <c r="D357">
        <v>167</v>
      </c>
      <c r="E357" t="s">
        <v>10970</v>
      </c>
    </row>
    <row r="358" spans="2:5">
      <c r="B358" t="s">
        <v>9282</v>
      </c>
      <c r="D358">
        <v>350</v>
      </c>
      <c r="E358" t="s">
        <v>10971</v>
      </c>
    </row>
    <row r="359" spans="2:5">
      <c r="B359" t="s">
        <v>10972</v>
      </c>
      <c r="D359">
        <v>231</v>
      </c>
      <c r="E359" t="s">
        <v>1138</v>
      </c>
    </row>
    <row r="360" spans="2:5">
      <c r="B360" t="s">
        <v>8383</v>
      </c>
      <c r="D360">
        <v>484</v>
      </c>
      <c r="E360" t="s">
        <v>10973</v>
      </c>
    </row>
    <row r="361" spans="2:5">
      <c r="B361" t="s">
        <v>10110</v>
      </c>
      <c r="D361">
        <v>472</v>
      </c>
      <c r="E361" t="s">
        <v>10974</v>
      </c>
    </row>
    <row r="362" spans="2:5">
      <c r="B362" t="s">
        <v>9901</v>
      </c>
      <c r="D362">
        <v>446</v>
      </c>
      <c r="E362" t="s">
        <v>10975</v>
      </c>
    </row>
    <row r="363" spans="2:5">
      <c r="B363" t="s">
        <v>230</v>
      </c>
      <c r="D363">
        <v>333</v>
      </c>
      <c r="E363" t="s">
        <v>10976</v>
      </c>
    </row>
    <row r="364" spans="2:5">
      <c r="B364" t="s">
        <v>10977</v>
      </c>
      <c r="D364">
        <v>316</v>
      </c>
      <c r="E364" t="s">
        <v>10978</v>
      </c>
    </row>
    <row r="365" spans="2:5">
      <c r="B365" t="s">
        <v>10979</v>
      </c>
      <c r="D365">
        <v>200</v>
      </c>
      <c r="E365" t="s">
        <v>10980</v>
      </c>
    </row>
    <row r="366" spans="2:5">
      <c r="B366" t="s">
        <v>10981</v>
      </c>
      <c r="D366">
        <v>206</v>
      </c>
      <c r="E366" t="s">
        <v>10982</v>
      </c>
    </row>
    <row r="367" spans="2:5">
      <c r="B367" t="s">
        <v>114</v>
      </c>
      <c r="D367">
        <v>450</v>
      </c>
      <c r="E367" t="s">
        <v>1140</v>
      </c>
    </row>
    <row r="368" spans="2:5">
      <c r="B368" t="s">
        <v>116</v>
      </c>
      <c r="D368">
        <v>178</v>
      </c>
      <c r="E368" t="s">
        <v>1143</v>
      </c>
    </row>
    <row r="369" spans="2:5">
      <c r="B369" t="s">
        <v>239</v>
      </c>
      <c r="D369">
        <v>346</v>
      </c>
      <c r="E369" t="s">
        <v>10983</v>
      </c>
    </row>
    <row r="370" spans="2:5">
      <c r="B370" t="s">
        <v>118</v>
      </c>
      <c r="D370">
        <v>235</v>
      </c>
      <c r="E370" t="s">
        <v>10984</v>
      </c>
    </row>
    <row r="371" spans="2:5">
      <c r="B371" t="s">
        <v>10985</v>
      </c>
      <c r="D371">
        <v>183</v>
      </c>
      <c r="E371" t="s">
        <v>10986</v>
      </c>
    </row>
    <row r="372" spans="2:5">
      <c r="B372" t="s">
        <v>120</v>
      </c>
      <c r="D372">
        <v>401</v>
      </c>
      <c r="E372" t="s">
        <v>10987</v>
      </c>
    </row>
    <row r="373" spans="2:5">
      <c r="B373" t="s">
        <v>122</v>
      </c>
      <c r="D373">
        <v>195</v>
      </c>
      <c r="E373" t="s">
        <v>1145</v>
      </c>
    </row>
    <row r="374" spans="2:5">
      <c r="B374" t="s">
        <v>308</v>
      </c>
      <c r="D374">
        <v>514</v>
      </c>
      <c r="E374" t="s">
        <v>10988</v>
      </c>
    </row>
    <row r="375" spans="2:5">
      <c r="B375" t="s">
        <v>8394</v>
      </c>
      <c r="D375">
        <v>292</v>
      </c>
      <c r="E375" t="s">
        <v>10989</v>
      </c>
    </row>
    <row r="376" spans="2:5">
      <c r="B376" t="s">
        <v>282</v>
      </c>
      <c r="D376">
        <v>495</v>
      </c>
      <c r="E376" t="s">
        <v>10990</v>
      </c>
    </row>
    <row r="377" spans="2:5">
      <c r="B377" t="s">
        <v>10991</v>
      </c>
      <c r="D377">
        <v>396</v>
      </c>
      <c r="E377" t="s">
        <v>10992</v>
      </c>
    </row>
    <row r="378" spans="2:5">
      <c r="B378" t="s">
        <v>10993</v>
      </c>
      <c r="D378">
        <v>190</v>
      </c>
      <c r="E378" t="s">
        <v>10994</v>
      </c>
    </row>
    <row r="379" spans="2:5">
      <c r="B379" t="s">
        <v>211</v>
      </c>
      <c r="D379">
        <v>287</v>
      </c>
      <c r="E379" t="s">
        <v>10995</v>
      </c>
    </row>
    <row r="380" spans="2:5">
      <c r="B380" t="s">
        <v>10996</v>
      </c>
      <c r="D380">
        <v>431</v>
      </c>
      <c r="E380" t="s">
        <v>10997</v>
      </c>
    </row>
    <row r="381" spans="2:5">
      <c r="B381" t="s">
        <v>8400</v>
      </c>
      <c r="D381">
        <v>493</v>
      </c>
      <c r="E381" t="s">
        <v>10998</v>
      </c>
    </row>
    <row r="382" spans="2:5">
      <c r="B382" t="s">
        <v>289</v>
      </c>
      <c r="D382">
        <v>506</v>
      </c>
      <c r="E382" t="s">
        <v>10999</v>
      </c>
    </row>
    <row r="383" spans="2:5">
      <c r="B383" t="s">
        <v>8624</v>
      </c>
      <c r="D383">
        <v>179</v>
      </c>
      <c r="E383" t="s">
        <v>11000</v>
      </c>
    </row>
    <row r="384" spans="2:5">
      <c r="B384" t="s">
        <v>11001</v>
      </c>
      <c r="D384">
        <v>327</v>
      </c>
      <c r="E384" t="s">
        <v>11002</v>
      </c>
    </row>
    <row r="385" spans="2:5">
      <c r="B385" t="s">
        <v>130</v>
      </c>
      <c r="D385">
        <v>482</v>
      </c>
      <c r="E385" t="s">
        <v>1166</v>
      </c>
    </row>
    <row r="386" spans="2:5">
      <c r="B386" t="s">
        <v>132</v>
      </c>
      <c r="D386">
        <v>3</v>
      </c>
      <c r="E386" t="s">
        <v>1168</v>
      </c>
    </row>
    <row r="387" spans="2:5">
      <c r="B387" t="s">
        <v>11003</v>
      </c>
      <c r="D387">
        <v>369</v>
      </c>
      <c r="E387" t="s">
        <v>11004</v>
      </c>
    </row>
    <row r="388" spans="2:5">
      <c r="B388" t="s">
        <v>134</v>
      </c>
      <c r="D388">
        <v>412</v>
      </c>
      <c r="E388" t="s">
        <v>1174</v>
      </c>
    </row>
    <row r="389" spans="2:5">
      <c r="B389" t="s">
        <v>134</v>
      </c>
      <c r="D389">
        <v>9</v>
      </c>
      <c r="E389" t="s">
        <v>1173</v>
      </c>
    </row>
    <row r="390" spans="2:5">
      <c r="B390" t="s">
        <v>11005</v>
      </c>
      <c r="D390">
        <v>394</v>
      </c>
      <c r="E390" t="s">
        <v>11006</v>
      </c>
    </row>
    <row r="391" spans="2:5">
      <c r="B391" t="s">
        <v>11007</v>
      </c>
      <c r="D391">
        <v>247</v>
      </c>
      <c r="E391" t="s">
        <v>11008</v>
      </c>
    </row>
    <row r="392" spans="2:5">
      <c r="B392" t="s">
        <v>9340</v>
      </c>
      <c r="D392">
        <v>325</v>
      </c>
      <c r="E392" t="s">
        <v>11009</v>
      </c>
    </row>
    <row r="393" spans="2:5">
      <c r="B393" t="s">
        <v>136</v>
      </c>
      <c r="D393">
        <v>226</v>
      </c>
      <c r="E393" t="s">
        <v>1184</v>
      </c>
    </row>
    <row r="394" spans="2:5">
      <c r="B394" t="s">
        <v>257</v>
      </c>
      <c r="D394">
        <v>399</v>
      </c>
      <c r="E394" t="s">
        <v>11010</v>
      </c>
    </row>
    <row r="395" spans="2:5">
      <c r="B395" t="s">
        <v>11011</v>
      </c>
      <c r="D395">
        <v>360</v>
      </c>
      <c r="E395" t="s">
        <v>11012</v>
      </c>
    </row>
    <row r="396" spans="2:5">
      <c r="B396" t="s">
        <v>9090</v>
      </c>
      <c r="D396">
        <v>278</v>
      </c>
      <c r="E396" t="s">
        <v>11013</v>
      </c>
    </row>
    <row r="397" spans="2:5">
      <c r="B397" t="s">
        <v>11014</v>
      </c>
      <c r="D397">
        <v>322</v>
      </c>
      <c r="E397" t="s">
        <v>11015</v>
      </c>
    </row>
    <row r="398" spans="2:5">
      <c r="B398" t="s">
        <v>8601</v>
      </c>
      <c r="D398">
        <v>243</v>
      </c>
      <c r="E398" t="s">
        <v>11016</v>
      </c>
    </row>
    <row r="399" spans="2:5">
      <c r="B399" t="s">
        <v>11017</v>
      </c>
      <c r="D399">
        <v>403</v>
      </c>
      <c r="E399" t="s">
        <v>11018</v>
      </c>
    </row>
    <row r="400" spans="2:5">
      <c r="B400" t="s">
        <v>138</v>
      </c>
      <c r="D400">
        <v>389</v>
      </c>
      <c r="E400" t="s">
        <v>1186</v>
      </c>
    </row>
    <row r="401" spans="2:5">
      <c r="B401" t="s">
        <v>9714</v>
      </c>
      <c r="D401">
        <v>398</v>
      </c>
      <c r="E401" t="s">
        <v>11019</v>
      </c>
    </row>
    <row r="402" spans="2:5">
      <c r="B402" t="s">
        <v>285</v>
      </c>
      <c r="D402">
        <v>498</v>
      </c>
      <c r="E402" t="s">
        <v>11020</v>
      </c>
    </row>
    <row r="403" spans="2:5">
      <c r="B403" t="s">
        <v>140</v>
      </c>
      <c r="D403">
        <v>499</v>
      </c>
      <c r="E403" t="s">
        <v>1049</v>
      </c>
    </row>
    <row r="404" spans="2:5">
      <c r="B404" t="s">
        <v>232</v>
      </c>
      <c r="D404">
        <v>334</v>
      </c>
      <c r="E404" t="s">
        <v>11021</v>
      </c>
    </row>
    <row r="405" spans="2:5">
      <c r="B405" t="s">
        <v>142</v>
      </c>
      <c r="D405">
        <v>280</v>
      </c>
      <c r="E405" t="s">
        <v>1189</v>
      </c>
    </row>
    <row r="406" spans="2:5">
      <c r="B406" t="s">
        <v>11022</v>
      </c>
      <c r="D406">
        <v>437</v>
      </c>
      <c r="E406" t="s">
        <v>11023</v>
      </c>
    </row>
    <row r="407" spans="2:5">
      <c r="B407" t="s">
        <v>11024</v>
      </c>
      <c r="D407">
        <v>249</v>
      </c>
      <c r="E407" t="s">
        <v>11025</v>
      </c>
    </row>
    <row r="408" spans="2:5">
      <c r="B408" t="s">
        <v>11026</v>
      </c>
      <c r="D408">
        <v>291</v>
      </c>
      <c r="E408" t="s">
        <v>11027</v>
      </c>
    </row>
    <row r="409" spans="2:5">
      <c r="B409" t="s">
        <v>11028</v>
      </c>
      <c r="D409">
        <v>288</v>
      </c>
      <c r="E409" t="s">
        <v>11029</v>
      </c>
    </row>
    <row r="410" spans="2:5">
      <c r="B410" t="s">
        <v>11030</v>
      </c>
      <c r="D410">
        <v>290</v>
      </c>
      <c r="E410" t="s">
        <v>11031</v>
      </c>
    </row>
    <row r="411" spans="2:5">
      <c r="B411" t="s">
        <v>11032</v>
      </c>
      <c r="D411">
        <v>378</v>
      </c>
      <c r="E411" t="s">
        <v>11033</v>
      </c>
    </row>
    <row r="412" spans="2:5">
      <c r="B412" t="s">
        <v>11034</v>
      </c>
      <c r="D412">
        <v>439</v>
      </c>
      <c r="E412" t="s">
        <v>11035</v>
      </c>
    </row>
    <row r="413" spans="2:5">
      <c r="B413" t="s">
        <v>144</v>
      </c>
      <c r="D413">
        <v>494</v>
      </c>
      <c r="E413" t="s">
        <v>11036</v>
      </c>
    </row>
    <row r="414" spans="2:5">
      <c r="B414" t="s">
        <v>310</v>
      </c>
      <c r="D414">
        <v>515</v>
      </c>
      <c r="E414" t="s">
        <v>11037</v>
      </c>
    </row>
    <row r="415" spans="2:5">
      <c r="B415" t="s">
        <v>11038</v>
      </c>
      <c r="D415">
        <v>395</v>
      </c>
      <c r="E415" t="s">
        <v>11039</v>
      </c>
    </row>
    <row r="416" spans="2:5">
      <c r="B416" t="s">
        <v>11040</v>
      </c>
      <c r="D416">
        <v>209</v>
      </c>
      <c r="E416" t="s">
        <v>11041</v>
      </c>
    </row>
    <row r="417" spans="2:5">
      <c r="B417" t="s">
        <v>207</v>
      </c>
      <c r="D417">
        <v>285</v>
      </c>
      <c r="E417" t="s">
        <v>11042</v>
      </c>
    </row>
    <row r="418" spans="2:5">
      <c r="B418" t="s">
        <v>11043</v>
      </c>
      <c r="D418">
        <v>361</v>
      </c>
      <c r="E418" t="s">
        <v>11044</v>
      </c>
    </row>
    <row r="419" spans="2:5">
      <c r="B419" t="s">
        <v>9576</v>
      </c>
      <c r="D419">
        <v>383</v>
      </c>
      <c r="E419" t="s">
        <v>11045</v>
      </c>
    </row>
    <row r="420" spans="2:5">
      <c r="B420" t="s">
        <v>11046</v>
      </c>
      <c r="D420">
        <v>320</v>
      </c>
      <c r="E420" t="s">
        <v>11047</v>
      </c>
    </row>
    <row r="421" spans="2:5">
      <c r="B421" t="s">
        <v>240</v>
      </c>
      <c r="D421">
        <v>347</v>
      </c>
      <c r="E421" t="s">
        <v>11048</v>
      </c>
    </row>
    <row r="422" spans="2:5">
      <c r="B422" t="s">
        <v>11049</v>
      </c>
      <c r="D422">
        <v>463</v>
      </c>
      <c r="E422" t="s">
        <v>1146</v>
      </c>
    </row>
    <row r="423" spans="2:5">
      <c r="B423" t="s">
        <v>8889</v>
      </c>
      <c r="D423">
        <v>150</v>
      </c>
      <c r="E423" t="s">
        <v>11050</v>
      </c>
    </row>
    <row r="424" spans="2:5">
      <c r="B424" t="s">
        <v>316</v>
      </c>
      <c r="D424">
        <v>522</v>
      </c>
      <c r="E424" t="s">
        <v>11051</v>
      </c>
    </row>
    <row r="425" spans="2:5">
      <c r="B425" t="s">
        <v>11052</v>
      </c>
      <c r="D425">
        <v>328</v>
      </c>
      <c r="E425" t="s">
        <v>11053</v>
      </c>
    </row>
    <row r="426" spans="2:5">
      <c r="B426" t="s">
        <v>9599</v>
      </c>
      <c r="D426">
        <v>304</v>
      </c>
      <c r="E426" t="s">
        <v>11054</v>
      </c>
    </row>
    <row r="427" spans="2:5">
      <c r="B427" t="s">
        <v>11055</v>
      </c>
      <c r="D427">
        <v>447</v>
      </c>
      <c r="E427" t="s">
        <v>11056</v>
      </c>
    </row>
    <row r="428" spans="2:5">
      <c r="B428" t="s">
        <v>11057</v>
      </c>
      <c r="D428">
        <v>332</v>
      </c>
      <c r="E428" t="s">
        <v>11058</v>
      </c>
    </row>
    <row r="429" spans="2:5">
      <c r="B429" t="s">
        <v>11059</v>
      </c>
      <c r="D429">
        <v>372</v>
      </c>
      <c r="E429" t="s">
        <v>11060</v>
      </c>
    </row>
    <row r="430" spans="2:5">
      <c r="B430" t="s">
        <v>9882</v>
      </c>
      <c r="D430">
        <v>442</v>
      </c>
      <c r="E430" t="s">
        <v>11061</v>
      </c>
    </row>
    <row r="431" spans="2:5">
      <c r="B431" t="s">
        <v>11062</v>
      </c>
      <c r="D431">
        <v>272</v>
      </c>
      <c r="E431" t="s">
        <v>11063</v>
      </c>
    </row>
    <row r="432" spans="2:5">
      <c r="B432" t="s">
        <v>287</v>
      </c>
      <c r="D432">
        <v>509</v>
      </c>
      <c r="E432" t="s">
        <v>11064</v>
      </c>
    </row>
    <row r="433" spans="2:5">
      <c r="B433" t="s">
        <v>287</v>
      </c>
      <c r="D433">
        <v>508</v>
      </c>
      <c r="E433" t="s">
        <v>11065</v>
      </c>
    </row>
    <row r="434" spans="2:5">
      <c r="B434" t="s">
        <v>287</v>
      </c>
      <c r="D434">
        <v>502</v>
      </c>
      <c r="E434" t="s">
        <v>11066</v>
      </c>
    </row>
    <row r="435" spans="2:5">
      <c r="B435" t="s">
        <v>287</v>
      </c>
      <c r="D435">
        <v>501</v>
      </c>
      <c r="E435" t="s">
        <v>11067</v>
      </c>
    </row>
    <row r="436" spans="2:5">
      <c r="B436" t="s">
        <v>11068</v>
      </c>
      <c r="D436">
        <v>425</v>
      </c>
      <c r="E436" t="s">
        <v>11069</v>
      </c>
    </row>
    <row r="437" spans="2:5">
      <c r="B437" t="s">
        <v>249</v>
      </c>
      <c r="D437">
        <v>377</v>
      </c>
      <c r="E437" t="s">
        <v>11070</v>
      </c>
    </row>
    <row r="438" spans="2:5">
      <c r="B438" t="s">
        <v>8891</v>
      </c>
      <c r="D438">
        <v>159</v>
      </c>
      <c r="E438" t="s">
        <v>11071</v>
      </c>
    </row>
    <row r="439" spans="2:5">
      <c r="B439" t="s">
        <v>10090</v>
      </c>
      <c r="D439">
        <v>421</v>
      </c>
      <c r="E439" t="s">
        <v>11072</v>
      </c>
    </row>
    <row r="440" spans="2:5">
      <c r="B440" t="s">
        <v>11073</v>
      </c>
      <c r="D440">
        <v>466</v>
      </c>
      <c r="E440" t="s">
        <v>1198</v>
      </c>
    </row>
    <row r="441" spans="2:5">
      <c r="B441" t="s">
        <v>267</v>
      </c>
      <c r="D441">
        <v>387</v>
      </c>
      <c r="E441" t="s">
        <v>11074</v>
      </c>
    </row>
    <row r="442" spans="2:5">
      <c r="B442" t="s">
        <v>8969</v>
      </c>
      <c r="D442">
        <v>250</v>
      </c>
      <c r="E442" t="s">
        <v>11075</v>
      </c>
    </row>
    <row r="443" spans="2:5">
      <c r="B443" t="s">
        <v>8577</v>
      </c>
      <c r="D443">
        <v>234</v>
      </c>
      <c r="E443" t="s">
        <v>11076</v>
      </c>
    </row>
    <row r="444" spans="2:5">
      <c r="B444" t="s">
        <v>8466</v>
      </c>
      <c r="D444">
        <v>262</v>
      </c>
      <c r="E444" t="s">
        <v>11077</v>
      </c>
    </row>
    <row r="445" spans="2:5">
      <c r="B445" t="s">
        <v>11078</v>
      </c>
      <c r="D445">
        <v>153</v>
      </c>
      <c r="E445" t="s">
        <v>11079</v>
      </c>
    </row>
    <row r="446" spans="2:5">
      <c r="B446" t="s">
        <v>11080</v>
      </c>
      <c r="D446">
        <v>263</v>
      </c>
      <c r="E446" t="s">
        <v>11081</v>
      </c>
    </row>
    <row r="447" spans="2:5">
      <c r="B447" t="s">
        <v>11082</v>
      </c>
      <c r="D447">
        <v>265</v>
      </c>
      <c r="E447" t="s">
        <v>11083</v>
      </c>
    </row>
    <row r="448" spans="2:5">
      <c r="B448" t="s">
        <v>11084</v>
      </c>
      <c r="D448">
        <v>452</v>
      </c>
      <c r="E448" t="s">
        <v>11085</v>
      </c>
    </row>
    <row r="449" spans="2:5">
      <c r="B449" t="s">
        <v>11086</v>
      </c>
      <c r="D449">
        <v>410</v>
      </c>
      <c r="E449" t="s">
        <v>11087</v>
      </c>
    </row>
    <row r="450" spans="2:5">
      <c r="B450" t="s">
        <v>11088</v>
      </c>
      <c r="D450">
        <v>266</v>
      </c>
      <c r="E450" t="s">
        <v>11089</v>
      </c>
    </row>
    <row r="451" spans="2:5">
      <c r="B451" t="s">
        <v>11090</v>
      </c>
      <c r="D451">
        <v>264</v>
      </c>
      <c r="E451" t="s">
        <v>11091</v>
      </c>
    </row>
    <row r="452" spans="2:5">
      <c r="B452" t="s">
        <v>152</v>
      </c>
      <c r="D452">
        <v>454</v>
      </c>
      <c r="E452" t="s">
        <v>1201</v>
      </c>
    </row>
    <row r="453" spans="2:5">
      <c r="B453" t="s">
        <v>11092</v>
      </c>
      <c r="D453">
        <v>224</v>
      </c>
      <c r="E453" t="s">
        <v>11093</v>
      </c>
    </row>
    <row r="454" spans="2:5">
      <c r="B454" t="s">
        <v>312</v>
      </c>
      <c r="D454">
        <v>516</v>
      </c>
      <c r="E454" t="s">
        <v>11094</v>
      </c>
    </row>
    <row r="455" spans="2:5">
      <c r="B455" t="s">
        <v>11095</v>
      </c>
      <c r="D455">
        <v>305</v>
      </c>
      <c r="E455" t="s">
        <v>11096</v>
      </c>
    </row>
    <row r="456" spans="2:5">
      <c r="B456" t="s">
        <v>253</v>
      </c>
      <c r="D456">
        <v>380</v>
      </c>
      <c r="E456" t="s">
        <v>11097</v>
      </c>
    </row>
    <row r="457" spans="2:5">
      <c r="B457" t="s">
        <v>8580</v>
      </c>
      <c r="D457">
        <v>219</v>
      </c>
      <c r="E457" t="s">
        <v>11098</v>
      </c>
    </row>
    <row r="458" spans="2:5">
      <c r="B458" t="s">
        <v>260</v>
      </c>
      <c r="D458">
        <v>414</v>
      </c>
      <c r="E458" t="s">
        <v>11099</v>
      </c>
    </row>
    <row r="459" spans="2:5">
      <c r="B459" t="s">
        <v>11100</v>
      </c>
      <c r="D459">
        <v>520</v>
      </c>
      <c r="E459" t="s">
        <v>11101</v>
      </c>
    </row>
    <row r="460" spans="2:5">
      <c r="B460" t="s">
        <v>351</v>
      </c>
      <c r="D460">
        <v>416</v>
      </c>
      <c r="E460" t="s">
        <v>1205</v>
      </c>
    </row>
    <row r="461" spans="2:5">
      <c r="B461" t="s">
        <v>11102</v>
      </c>
      <c r="D461">
        <v>326</v>
      </c>
      <c r="E461" t="s">
        <v>11103</v>
      </c>
    </row>
    <row r="462" spans="2:5">
      <c r="B462" t="s">
        <v>8584</v>
      </c>
      <c r="D462">
        <v>213</v>
      </c>
      <c r="E462" t="s">
        <v>11104</v>
      </c>
    </row>
    <row r="463" spans="2:5">
      <c r="B463" t="s">
        <v>11105</v>
      </c>
      <c r="D463">
        <v>438</v>
      </c>
      <c r="E463" t="s">
        <v>11106</v>
      </c>
    </row>
    <row r="464" spans="2:5">
      <c r="B464" t="s">
        <v>264</v>
      </c>
      <c r="D464">
        <v>419</v>
      </c>
      <c r="E464" t="s">
        <v>11107</v>
      </c>
    </row>
    <row r="465" spans="2:5">
      <c r="B465" t="s">
        <v>11108</v>
      </c>
      <c r="D465">
        <v>331</v>
      </c>
      <c r="E465" t="s">
        <v>11109</v>
      </c>
    </row>
    <row r="466" spans="2:5">
      <c r="B466" t="s">
        <v>11110</v>
      </c>
      <c r="D466">
        <v>306</v>
      </c>
      <c r="E466" t="s">
        <v>11111</v>
      </c>
    </row>
    <row r="467" spans="2:5">
      <c r="B467" t="s">
        <v>9080</v>
      </c>
      <c r="D467">
        <v>277</v>
      </c>
      <c r="E467" t="s">
        <v>11112</v>
      </c>
    </row>
    <row r="468" spans="2:5">
      <c r="B468" t="s">
        <v>10381</v>
      </c>
      <c r="D468">
        <v>524</v>
      </c>
      <c r="E468" t="s">
        <v>11113</v>
      </c>
    </row>
    <row r="469" spans="2:5">
      <c r="B469" t="s">
        <v>11114</v>
      </c>
      <c r="D469">
        <v>459</v>
      </c>
      <c r="E469" t="s">
        <v>1208</v>
      </c>
    </row>
    <row r="470" spans="2:5">
      <c r="B470" t="s">
        <v>11115</v>
      </c>
      <c r="D470">
        <v>191</v>
      </c>
      <c r="E470" t="s">
        <v>11116</v>
      </c>
    </row>
    <row r="471" spans="2:5">
      <c r="B471" t="s">
        <v>11117</v>
      </c>
      <c r="D471">
        <v>461</v>
      </c>
      <c r="E471" t="s">
        <v>1182</v>
      </c>
    </row>
    <row r="472" spans="2:5">
      <c r="B472" t="s">
        <v>11118</v>
      </c>
      <c r="D472">
        <v>478</v>
      </c>
      <c r="E472" t="s">
        <v>11119</v>
      </c>
    </row>
    <row r="473" spans="2:5">
      <c r="B473" t="s">
        <v>11120</v>
      </c>
      <c r="D473">
        <v>307</v>
      </c>
      <c r="E473" t="s">
        <v>11121</v>
      </c>
    </row>
    <row r="474" spans="2:5">
      <c r="B474" t="s">
        <v>221</v>
      </c>
      <c r="D474">
        <v>308</v>
      </c>
      <c r="E474" t="s">
        <v>11122</v>
      </c>
    </row>
    <row r="475" spans="2:5">
      <c r="B475" t="s">
        <v>11123</v>
      </c>
      <c r="D475">
        <v>244</v>
      </c>
      <c r="E475" t="s">
        <v>11124</v>
      </c>
    </row>
    <row r="476" spans="2:5">
      <c r="B476" t="s">
        <v>9335</v>
      </c>
      <c r="D476">
        <v>309</v>
      </c>
      <c r="E476" t="s">
        <v>11125</v>
      </c>
    </row>
    <row r="477" spans="2:5">
      <c r="B477" t="s">
        <v>11126</v>
      </c>
      <c r="D477">
        <v>465</v>
      </c>
      <c r="E477" t="s">
        <v>1212</v>
      </c>
    </row>
    <row r="478" spans="2:5">
      <c r="B478" t="s">
        <v>158</v>
      </c>
      <c r="D478">
        <v>507</v>
      </c>
      <c r="E478" t="s">
        <v>1215</v>
      </c>
    </row>
    <row r="479" spans="2:5">
      <c r="B479" t="s">
        <v>160</v>
      </c>
      <c r="D479">
        <v>349</v>
      </c>
      <c r="E479" t="s">
        <v>11127</v>
      </c>
    </row>
    <row r="480" spans="2:5">
      <c r="B480" t="s">
        <v>162</v>
      </c>
      <c r="D480">
        <v>393</v>
      </c>
      <c r="E480" t="s">
        <v>1218</v>
      </c>
    </row>
    <row r="481" spans="2:5">
      <c r="B481" t="s">
        <v>164</v>
      </c>
      <c r="D481">
        <v>245</v>
      </c>
      <c r="E481" t="s">
        <v>1220</v>
      </c>
    </row>
    <row r="482" spans="2:5">
      <c r="B482" t="s">
        <v>11128</v>
      </c>
      <c r="D482">
        <v>422</v>
      </c>
      <c r="E482" t="s">
        <v>11129</v>
      </c>
    </row>
    <row r="483" spans="2:5">
      <c r="B483" t="s">
        <v>11130</v>
      </c>
      <c r="D483">
        <v>315</v>
      </c>
      <c r="E483" t="s">
        <v>11131</v>
      </c>
    </row>
    <row r="484" spans="2:5">
      <c r="B484" t="s">
        <v>9565</v>
      </c>
      <c r="D484">
        <v>381</v>
      </c>
      <c r="E484" t="s">
        <v>11132</v>
      </c>
    </row>
    <row r="485" spans="2:5">
      <c r="B485" t="s">
        <v>223</v>
      </c>
      <c r="D485">
        <v>310</v>
      </c>
      <c r="E485" t="s">
        <v>11133</v>
      </c>
    </row>
    <row r="486" spans="2:5">
      <c r="B486" t="s">
        <v>11134</v>
      </c>
      <c r="D486">
        <v>469</v>
      </c>
      <c r="E486" t="s">
        <v>1223</v>
      </c>
    </row>
    <row r="487" spans="2:5">
      <c r="B487" t="s">
        <v>168</v>
      </c>
      <c r="D487">
        <v>181</v>
      </c>
      <c r="E487" t="s">
        <v>1229</v>
      </c>
    </row>
    <row r="488" spans="2:5">
      <c r="B488" t="s">
        <v>9312</v>
      </c>
      <c r="D488">
        <v>420</v>
      </c>
      <c r="E488" t="s">
        <v>11135</v>
      </c>
    </row>
    <row r="489" spans="2:5">
      <c r="B489" t="s">
        <v>9312</v>
      </c>
      <c r="D489">
        <v>354</v>
      </c>
      <c r="E489" t="s">
        <v>11136</v>
      </c>
    </row>
    <row r="490" spans="2:5">
      <c r="B490" t="s">
        <v>11137</v>
      </c>
      <c r="D490">
        <v>267</v>
      </c>
      <c r="E490" t="s">
        <v>11138</v>
      </c>
    </row>
    <row r="491" spans="2:5">
      <c r="B491" t="s">
        <v>11139</v>
      </c>
      <c r="D491">
        <v>415</v>
      </c>
      <c r="E491" t="s">
        <v>11140</v>
      </c>
    </row>
    <row r="492" spans="2:5">
      <c r="B492" t="s">
        <v>11141</v>
      </c>
      <c r="D492">
        <v>163</v>
      </c>
      <c r="E492" t="s">
        <v>11142</v>
      </c>
    </row>
    <row r="493" spans="2:5">
      <c r="B493" t="s">
        <v>11141</v>
      </c>
      <c r="D493">
        <v>4</v>
      </c>
      <c r="E493" t="s">
        <v>11143</v>
      </c>
    </row>
    <row r="494" spans="2:5">
      <c r="B494" t="s">
        <v>11144</v>
      </c>
      <c r="D494">
        <v>232</v>
      </c>
      <c r="E494" t="s">
        <v>11145</v>
      </c>
    </row>
    <row r="495" spans="2:5">
      <c r="B495" t="s">
        <v>11146</v>
      </c>
      <c r="D495">
        <v>407</v>
      </c>
      <c r="E495" t="s">
        <v>11147</v>
      </c>
    </row>
    <row r="497" spans="2:5">
      <c r="B497" t="s">
        <v>11148</v>
      </c>
      <c r="D497">
        <v>196</v>
      </c>
      <c r="E497" t="s">
        <v>11149</v>
      </c>
    </row>
    <row r="498" spans="2:5">
      <c r="B498" t="s">
        <v>8586</v>
      </c>
      <c r="D498">
        <v>230</v>
      </c>
      <c r="E498" t="s">
        <v>11150</v>
      </c>
    </row>
    <row r="499" spans="2:5">
      <c r="B499" t="s">
        <v>172</v>
      </c>
      <c r="D499">
        <v>218</v>
      </c>
      <c r="E499" t="s">
        <v>1231</v>
      </c>
    </row>
    <row r="500" spans="2:5">
      <c r="B500" t="s">
        <v>11151</v>
      </c>
      <c r="D500">
        <v>492</v>
      </c>
      <c r="E500" t="s">
        <v>1037</v>
      </c>
    </row>
    <row r="501" spans="2:5">
      <c r="B501" t="s">
        <v>11152</v>
      </c>
      <c r="D501">
        <v>435</v>
      </c>
      <c r="E501" t="s">
        <v>11153</v>
      </c>
    </row>
    <row r="502" spans="2:5">
      <c r="B502" t="s">
        <v>11154</v>
      </c>
      <c r="D502">
        <v>256</v>
      </c>
      <c r="E502" t="s">
        <v>11155</v>
      </c>
    </row>
    <row r="503" spans="2:5">
      <c r="B503" t="s">
        <v>8987</v>
      </c>
      <c r="D503">
        <v>257</v>
      </c>
      <c r="E503" t="s">
        <v>11156</v>
      </c>
    </row>
    <row r="504" spans="2:5">
      <c r="B504" t="s">
        <v>11157</v>
      </c>
      <c r="D504">
        <v>384</v>
      </c>
      <c r="E504" t="s">
        <v>11158</v>
      </c>
    </row>
    <row r="505" spans="2:5">
      <c r="B505" t="s">
        <v>8915</v>
      </c>
      <c r="D505">
        <v>171</v>
      </c>
      <c r="E505" t="s">
        <v>11159</v>
      </c>
    </row>
    <row r="506" spans="2:5">
      <c r="B506" t="s">
        <v>9069</v>
      </c>
      <c r="D506">
        <v>275</v>
      </c>
      <c r="E506" t="s">
        <v>11160</v>
      </c>
    </row>
    <row r="507" spans="2:5">
      <c r="B507" t="s">
        <v>9303</v>
      </c>
      <c r="D507">
        <v>311</v>
      </c>
      <c r="E507" t="s">
        <v>11161</v>
      </c>
    </row>
    <row r="508" spans="2:5">
      <c r="B508" t="s">
        <v>262</v>
      </c>
      <c r="D508">
        <v>418</v>
      </c>
      <c r="E508" t="s">
        <v>11162</v>
      </c>
    </row>
    <row r="509" spans="2:5">
      <c r="B509" t="s">
        <v>11163</v>
      </c>
      <c r="D509">
        <v>355</v>
      </c>
      <c r="E509" t="s">
        <v>11164</v>
      </c>
    </row>
    <row r="510" spans="2:5">
      <c r="B510" t="s">
        <v>11165</v>
      </c>
      <c r="D510">
        <v>208</v>
      </c>
      <c r="E510" t="s">
        <v>11166</v>
      </c>
    </row>
    <row r="511" spans="2:5">
      <c r="B511" t="s">
        <v>11167</v>
      </c>
      <c r="D511">
        <v>155</v>
      </c>
      <c r="E511" t="s">
        <v>11168</v>
      </c>
    </row>
    <row r="512" spans="2:5">
      <c r="B512" t="s">
        <v>176</v>
      </c>
      <c r="D512">
        <v>276</v>
      </c>
      <c r="E512" t="s">
        <v>1274</v>
      </c>
    </row>
    <row r="513" spans="2:5">
      <c r="B513" t="s">
        <v>11169</v>
      </c>
      <c r="D513">
        <v>362</v>
      </c>
      <c r="E513" t="s">
        <v>1263</v>
      </c>
    </row>
    <row r="514" spans="2:5">
      <c r="B514" t="s">
        <v>178</v>
      </c>
      <c r="D514">
        <v>166</v>
      </c>
      <c r="E514" t="s">
        <v>1283</v>
      </c>
    </row>
    <row r="515" spans="2:5">
      <c r="B515" t="s">
        <v>11170</v>
      </c>
      <c r="D515">
        <v>281</v>
      </c>
      <c r="E515" t="s">
        <v>11171</v>
      </c>
    </row>
    <row r="516" spans="2:5">
      <c r="B516" t="s">
        <v>11172</v>
      </c>
      <c r="D516">
        <v>441</v>
      </c>
      <c r="E516" t="s">
        <v>11173</v>
      </c>
    </row>
    <row r="517" spans="2:5">
      <c r="B517" t="s">
        <v>8930</v>
      </c>
      <c r="D517">
        <v>154</v>
      </c>
      <c r="E517" t="s">
        <v>11174</v>
      </c>
    </row>
    <row r="518" spans="2:5">
      <c r="B518" t="s">
        <v>180</v>
      </c>
      <c r="D518">
        <v>405</v>
      </c>
      <c r="E518" t="s">
        <v>1285</v>
      </c>
    </row>
    <row r="519" spans="2:5">
      <c r="B519" t="s">
        <v>180</v>
      </c>
      <c r="D519">
        <v>246</v>
      </c>
      <c r="E519" t="s">
        <v>11175</v>
      </c>
    </row>
    <row r="520" spans="2:5">
      <c r="B520" t="s">
        <v>11176</v>
      </c>
      <c r="D520">
        <v>391</v>
      </c>
      <c r="E520" t="s">
        <v>11177</v>
      </c>
    </row>
    <row r="521" spans="2:5">
      <c r="B521" t="s">
        <v>8591</v>
      </c>
      <c r="D521">
        <v>220</v>
      </c>
      <c r="E521" t="s">
        <v>11178</v>
      </c>
    </row>
    <row r="522" spans="2:5">
      <c r="B522" t="s">
        <v>11179</v>
      </c>
      <c r="D522">
        <v>429</v>
      </c>
      <c r="E522" t="s">
        <v>11180</v>
      </c>
    </row>
    <row r="523" spans="2:5">
      <c r="B523" t="s">
        <v>11181</v>
      </c>
      <c r="D523">
        <v>312</v>
      </c>
      <c r="E523" t="s">
        <v>11182</v>
      </c>
    </row>
    <row r="524" spans="2:5">
      <c r="B524" t="s">
        <v>11183</v>
      </c>
      <c r="D524">
        <v>375</v>
      </c>
      <c r="E524" t="s">
        <v>11184</v>
      </c>
    </row>
    <row r="525" spans="2:5">
      <c r="B525" t="s">
        <v>182</v>
      </c>
      <c r="D525">
        <v>449</v>
      </c>
      <c r="E525" t="s">
        <v>1289</v>
      </c>
    </row>
    <row r="526" spans="2:5">
      <c r="B526" t="s">
        <v>11185</v>
      </c>
      <c r="D526">
        <v>313</v>
      </c>
      <c r="E526" t="s">
        <v>11186</v>
      </c>
    </row>
    <row r="527" spans="2:5">
      <c r="B527" t="s">
        <v>183</v>
      </c>
      <c r="D527">
        <v>11</v>
      </c>
      <c r="E527" t="s">
        <v>1291</v>
      </c>
    </row>
    <row r="528" spans="2:5">
      <c r="B528" t="s">
        <v>674</v>
      </c>
      <c r="D528">
        <v>269</v>
      </c>
      <c r="E528" t="s">
        <v>1292</v>
      </c>
    </row>
    <row r="529" spans="2:5">
      <c r="B529" t="s">
        <v>185</v>
      </c>
      <c r="D529">
        <v>173</v>
      </c>
      <c r="E529" t="s">
        <v>1319</v>
      </c>
    </row>
    <row r="530" spans="2:5">
      <c r="B530" t="s">
        <v>8595</v>
      </c>
      <c r="D530">
        <v>214</v>
      </c>
      <c r="E530" t="s">
        <v>11187</v>
      </c>
    </row>
    <row r="531" spans="2:5">
      <c r="B531" t="s">
        <v>11188</v>
      </c>
      <c r="D531">
        <v>314</v>
      </c>
      <c r="E531" t="s">
        <v>11189</v>
      </c>
    </row>
    <row r="532" spans="2:5">
      <c r="B532" t="s">
        <v>11190</v>
      </c>
      <c r="D532">
        <v>258</v>
      </c>
      <c r="E532" t="s">
        <v>11191</v>
      </c>
    </row>
    <row r="533" spans="2:5">
      <c r="B533" t="s">
        <v>187</v>
      </c>
      <c r="D533">
        <v>510</v>
      </c>
      <c r="E533" t="s">
        <v>1328</v>
      </c>
    </row>
    <row r="534" spans="2:5">
      <c r="B534" t="s">
        <v>11192</v>
      </c>
      <c r="D534">
        <v>497</v>
      </c>
      <c r="E534" t="s">
        <v>11193</v>
      </c>
    </row>
    <row r="535" spans="2:5">
      <c r="B535" t="s">
        <v>11194</v>
      </c>
      <c r="D535">
        <v>318</v>
      </c>
      <c r="E535" t="s">
        <v>11195</v>
      </c>
    </row>
    <row r="536" spans="2:5">
      <c r="B536" t="s">
        <v>443</v>
      </c>
      <c r="D536">
        <v>473</v>
      </c>
      <c r="E536" t="s">
        <v>1331</v>
      </c>
    </row>
    <row r="537" spans="2:5">
      <c r="B537" t="s">
        <v>11196</v>
      </c>
      <c r="D537">
        <v>433</v>
      </c>
      <c r="E537" t="s">
        <v>11197</v>
      </c>
    </row>
    <row r="538" spans="2:5">
      <c r="B538" t="s">
        <v>11198</v>
      </c>
      <c r="D538">
        <v>486</v>
      </c>
      <c r="E538" t="s">
        <v>11199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61cb422a-0da8-4246-918e-f671deed4fa5" xsi:nil="true"/>
    <lcf76f155ced4ddcb4097134ff3c332f xmlns="3b1f0722-bdca-4a7a-b1b6-c69ae80e22c5">
      <Terms xmlns="http://schemas.microsoft.com/office/infopath/2007/PartnerControls"/>
    </lcf76f155ced4ddcb4097134ff3c332f>
    <SharedWithUsers xmlns="61cb422a-0da8-4246-918e-f671deed4fa5">
      <UserInfo>
        <DisplayName>Sean Mello</DisplayName>
        <AccountId>225</AccountId>
        <AccountType/>
      </UserInfo>
      <UserInfo>
        <DisplayName>Anuj Shah</DisplayName>
        <AccountId>222</AccountId>
        <AccountType/>
      </UserInfo>
      <UserInfo>
        <DisplayName>Matt Ellis</DisplayName>
        <AccountId>223</AccountId>
        <AccountType/>
      </UserInfo>
      <UserInfo>
        <DisplayName>Jade Lui</DisplayName>
        <AccountId>215</AccountId>
        <AccountType/>
      </UserInfo>
    </SharedWithUser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E031FDCE2900E428AAF30B68B42FF8C" ma:contentTypeVersion="17" ma:contentTypeDescription="Create a new document." ma:contentTypeScope="" ma:versionID="ad251d1d9f18a7a8c9178c7231e528ee">
  <xsd:schema xmlns:xsd="http://www.w3.org/2001/XMLSchema" xmlns:xs="http://www.w3.org/2001/XMLSchema" xmlns:p="http://schemas.microsoft.com/office/2006/metadata/properties" xmlns:ns2="3b1f0722-bdca-4a7a-b1b6-c69ae80e22c5" xmlns:ns3="61cb422a-0da8-4246-918e-f671deed4fa5" targetNamespace="http://schemas.microsoft.com/office/2006/metadata/properties" ma:root="true" ma:fieldsID="5c419047a89ed2c02d9c1b91c7f0dad8" ns2:_="" ns3:_="">
    <xsd:import namespace="3b1f0722-bdca-4a7a-b1b6-c69ae80e22c5"/>
    <xsd:import namespace="61cb422a-0da8-4246-918e-f671deed4fa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lcf76f155ced4ddcb4097134ff3c332f" minOccurs="0"/>
                <xsd:element ref="ns3:TaxCatchAll" minOccurs="0"/>
                <xsd:element ref="ns2:MediaServiceGenerationTime" minOccurs="0"/>
                <xsd:element ref="ns2:MediaServiceEventHashCode" minOccurs="0"/>
                <xsd:element ref="ns2:MediaServiceOCR" minOccurs="0"/>
                <xsd:element ref="ns2:MediaServiceObjectDetectorVersions" minOccurs="0"/>
                <xsd:element ref="ns2:MediaServiceLocation" minOccurs="0"/>
                <xsd:element ref="ns2:MediaServiceSearchPropertie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b1f0722-bdca-4a7a-b1b6-c69ae80e22c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12b4ba89-8ace-419e-814f-6a2e402f6210" ma:termSetId="09814cd3-568e-fe90-9814-8d621ff8fb84" ma:anchorId="fba54fb3-c3e1-fe81-a776-ca4b69148c4d" ma:open="true" ma:isKeyword="false">
      <xsd:complexType>
        <xsd:sequence>
          <xsd:element ref="pc:Terms" minOccurs="0" maxOccurs="1"/>
        </xsd:sequence>
      </xsd:complex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Location" ma:index="22" nillable="true" ma:displayName="Location" ma:indexed="true" ma:internalName="MediaServiceLocation"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LengthInSeconds" ma:index="24"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61cb422a-0da8-4246-918e-f671deed4fa5"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206c9cde-8a8f-498c-8077-63a5db4af629}" ma:internalName="TaxCatchAll" ma:showField="CatchAllData" ma:web="61cb422a-0da8-4246-918e-f671deed4fa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D6881A8-1912-4FCD-8FD8-E1D51D5FD771}"/>
</file>

<file path=customXml/itemProps2.xml><?xml version="1.0" encoding="utf-8"?>
<ds:datastoreItem xmlns:ds="http://schemas.openxmlformats.org/officeDocument/2006/customXml" ds:itemID="{4F2E51EA-DEAD-4E94-8739-41FE768EC7EE}"/>
</file>

<file path=customXml/itemProps3.xml><?xml version="1.0" encoding="utf-8"?>
<ds:datastoreItem xmlns:ds="http://schemas.openxmlformats.org/officeDocument/2006/customXml" ds:itemID="{DB8964B8-715B-453D-9F13-2D54E2038BE8}"/>
</file>

<file path=docProps/app.xml><?xml version="1.0" encoding="utf-8"?>
<Properties xmlns="http://schemas.openxmlformats.org/officeDocument/2006/extended-properties" xmlns:vt="http://schemas.openxmlformats.org/officeDocument/2006/docPropsVTypes">
  <Application>Microsoft Excel Online</Application>
  <Manager/>
  <Company>NetSuite</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NetSuite Reports</dc:creator>
  <cp:keywords/>
  <dc:description/>
  <cp:lastModifiedBy/>
  <cp:revision/>
  <dcterms:created xsi:type="dcterms:W3CDTF">2024-04-17T18:39:02Z</dcterms:created>
  <dcterms:modified xsi:type="dcterms:W3CDTF">2024-10-17T08:37:41Z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0x010100AE031FDCE2900E428AAF30B68B42FF8C</vt:lpwstr>
  </property>
  <property fmtid="{D5CDD505-2E9C-101B-9397-08002B2CF9AE}" pid="3" name="MediaServiceImageTags">
    <vt:lpwstr/>
  </property>
</Properties>
</file>